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zhushko.Olha\Desktop\Зміни 561-2011 - тарифи\ДОДАТОК 6 до рішення 561\"/>
    </mc:Choice>
  </mc:AlternateContent>
  <bookViews>
    <workbookView xWindow="0" yWindow="0" windowWidth="15360" windowHeight="7760" tabRatio="954"/>
  </bookViews>
  <sheets>
    <sheet name="Зведена" sheetId="18" r:id="rId1"/>
    <sheet name="димвенканали" sheetId="26" state="hidden" r:id="rId2"/>
    <sheet name="сходові кл" sheetId="25" state="hidden" r:id="rId3"/>
    <sheet name="прибуд тер" sheetId="23" state="hidden" r:id="rId4"/>
    <sheet name="електрики" sheetId="10" state="hidden" r:id="rId5"/>
    <sheet name="покрівлі" sheetId="16" state="hidden" r:id="rId6"/>
    <sheet name="під зими" sheetId="11" state="hidden" r:id="rId7"/>
    <sheet name="маляри" sheetId="12" state="hidden" r:id="rId8"/>
    <sheet name="слюсарі х.в." sheetId="13" state="hidden" r:id="rId9"/>
    <sheet name="водовідведення" sheetId="33" state="hidden" r:id="rId10"/>
    <sheet name="зварювальник" sheetId="14" state="hidden" r:id="rId11"/>
    <sheet name="слюсарі ц.о. г.в." sheetId="15" state="hidden" r:id="rId12"/>
    <sheet name="гаряча вода" sheetId="34" state="hidden" r:id="rId13"/>
    <sheet name="даратиз" sheetId="28" state="hidden" r:id="rId14"/>
    <sheet name="аварійні служби" sheetId="30" state="hidden" r:id="rId15"/>
    <sheet name="водій" sheetId="32" state="hidden" r:id="rId16"/>
    <sheet name="підкачка" sheetId="35" state="hidden" r:id="rId17"/>
    <sheet name="Лист1" sheetId="36" state="hidden" r:id="rId18"/>
    <sheet name="Лист2" sheetId="37" state="hidden" r:id="rId19"/>
  </sheets>
  <definedNames>
    <definedName name="_xlnm.Print_Titles" localSheetId="0">Зведена!$4:$4</definedName>
    <definedName name="_xlnm.Print_Area" localSheetId="14">'аварійні служби'!$A$1:$H$2509</definedName>
    <definedName name="_xlnm.Print_Area" localSheetId="15">водій!$A$1:$M$1117</definedName>
    <definedName name="_xlnm.Print_Area" localSheetId="9">водовідведення!$A$1:$P$1117</definedName>
    <definedName name="_xlnm.Print_Area" localSheetId="12">'гаряча вода'!$A$1:$N$1298</definedName>
    <definedName name="_xlnm.Print_Area" localSheetId="13">даратиз!$A$1:$K$1296</definedName>
    <definedName name="_xlnm.Print_Area" localSheetId="1">димвенканали!$A$1:$Q$1117</definedName>
    <definedName name="_xlnm.Print_Area" localSheetId="4">електрики!$A$1:$P$1116</definedName>
    <definedName name="_xlnm.Print_Area" localSheetId="10">зварювальник!$A$1:$M$1121</definedName>
    <definedName name="_xlnm.Print_Area" localSheetId="0">Зведена!$A$1:$O$1108</definedName>
    <definedName name="_xlnm.Print_Area" localSheetId="7">маляри!$A$1:$N$1117</definedName>
    <definedName name="_xlnm.Print_Area" localSheetId="6">'під зими'!$A$1:$M$1117</definedName>
    <definedName name="_xlnm.Print_Area" localSheetId="5">покрівлі!$A$1:$O$1116</definedName>
    <definedName name="_xlnm.Print_Area" localSheetId="3">'прибуд тер'!$A$1:$O$1116</definedName>
    <definedName name="_xlnm.Print_Area" localSheetId="8">'слюсарі х.в.'!$A$1:$P$1116</definedName>
    <definedName name="_xlnm.Print_Area" localSheetId="11">'слюсарі ц.о. г.в.'!$A$1:$N$1116</definedName>
    <definedName name="_xlnm.Print_Area" localSheetId="2">'сходові кл'!$A$1:$P$1116</definedName>
  </definedNames>
  <calcPr calcId="162913"/>
</workbook>
</file>

<file path=xl/calcChain.xml><?xml version="1.0" encoding="utf-8"?>
<calcChain xmlns="http://schemas.openxmlformats.org/spreadsheetml/2006/main">
  <c r="G2" i="30" l="1"/>
  <c r="J703" i="12" l="1"/>
  <c r="H606" i="26"/>
  <c r="H607" i="26"/>
  <c r="H608" i="26"/>
  <c r="H609" i="26"/>
  <c r="H610" i="26"/>
  <c r="H611" i="26"/>
  <c r="H612" i="26"/>
  <c r="H613" i="26"/>
  <c r="H614" i="26"/>
  <c r="H615" i="26"/>
  <c r="H616" i="26"/>
  <c r="H617" i="26"/>
  <c r="H618" i="26"/>
  <c r="H619" i="26"/>
  <c r="H620" i="26"/>
  <c r="H621" i="26"/>
  <c r="H622" i="26"/>
  <c r="H623" i="26"/>
  <c r="H624" i="26"/>
  <c r="H625" i="26"/>
  <c r="H626" i="26"/>
  <c r="H627" i="26"/>
  <c r="H628" i="26"/>
  <c r="H629" i="26"/>
  <c r="H630" i="26"/>
  <c r="H631" i="26"/>
  <c r="H632" i="26"/>
  <c r="H633" i="26"/>
  <c r="H634" i="26"/>
  <c r="H635" i="26"/>
  <c r="H636" i="26"/>
  <c r="H637" i="26"/>
  <c r="H638" i="26"/>
  <c r="H639" i="26"/>
  <c r="H640" i="26"/>
  <c r="H641" i="26"/>
  <c r="H642" i="26"/>
  <c r="H643" i="26"/>
  <c r="H644" i="26"/>
  <c r="H645" i="26"/>
  <c r="H646" i="26"/>
  <c r="H647" i="26"/>
  <c r="H648" i="26"/>
  <c r="H649" i="26"/>
  <c r="H650" i="26"/>
  <c r="H651" i="26"/>
  <c r="H652" i="26"/>
  <c r="H653" i="26"/>
  <c r="H654" i="26"/>
  <c r="H655" i="26"/>
  <c r="H656" i="26"/>
  <c r="H657" i="26"/>
  <c r="H658" i="26"/>
  <c r="H659" i="26"/>
  <c r="H660" i="26"/>
  <c r="H661" i="26"/>
  <c r="H662" i="26"/>
  <c r="H663" i="26"/>
  <c r="H664" i="26"/>
  <c r="H665" i="26"/>
  <c r="H666" i="26"/>
  <c r="H667" i="26"/>
  <c r="H668" i="26"/>
  <c r="H669" i="26"/>
  <c r="H670" i="26"/>
  <c r="H671" i="26"/>
  <c r="H672" i="26"/>
  <c r="H673" i="26"/>
  <c r="H674" i="26"/>
  <c r="H675" i="26"/>
  <c r="H676" i="26"/>
  <c r="H677" i="26"/>
  <c r="H678" i="26"/>
  <c r="H679" i="26"/>
  <c r="H680" i="26"/>
  <c r="H681" i="26"/>
  <c r="H682" i="26"/>
  <c r="H683" i="26"/>
  <c r="H684" i="26"/>
  <c r="H685" i="26"/>
  <c r="H686" i="26"/>
  <c r="H687" i="26"/>
  <c r="H688" i="26"/>
  <c r="H689" i="26"/>
  <c r="H690" i="26"/>
  <c r="H691" i="26"/>
  <c r="H692" i="26"/>
  <c r="H693" i="26"/>
  <c r="H694" i="26"/>
  <c r="H695" i="26"/>
  <c r="H696" i="26"/>
  <c r="H697" i="26"/>
  <c r="H698" i="26"/>
  <c r="H699" i="26"/>
  <c r="H700" i="26"/>
  <c r="H701" i="26"/>
  <c r="H702" i="26"/>
  <c r="H703" i="26"/>
  <c r="H704" i="26"/>
  <c r="H705" i="26"/>
  <c r="H706" i="26"/>
  <c r="H707" i="26"/>
  <c r="H708" i="26"/>
  <c r="H709" i="26"/>
  <c r="H710" i="26"/>
  <c r="H711" i="26"/>
  <c r="H712" i="26"/>
  <c r="H713" i="26"/>
  <c r="H714" i="26"/>
  <c r="H715" i="26"/>
  <c r="H716" i="26"/>
  <c r="H717" i="26"/>
  <c r="H718" i="26"/>
  <c r="H719" i="26"/>
  <c r="H720" i="26"/>
  <c r="H721" i="26"/>
  <c r="H722" i="26"/>
  <c r="H723" i="26"/>
  <c r="H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605" i="26"/>
  <c r="J529" i="10" l="1"/>
  <c r="M603" i="10"/>
  <c r="J606" i="10" l="1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605" i="10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605" i="16"/>
  <c r="I719" i="26"/>
  <c r="I347" i="25"/>
  <c r="J347" i="25" s="1"/>
  <c r="F459" i="15"/>
  <c r="F460" i="15"/>
  <c r="I459" i="15"/>
  <c r="I460" i="15"/>
  <c r="J908" i="33"/>
  <c r="J909" i="33"/>
  <c r="J910" i="33"/>
  <c r="J911" i="33"/>
  <c r="J912" i="33"/>
  <c r="J913" i="33"/>
  <c r="J914" i="33"/>
  <c r="J915" i="33"/>
  <c r="J916" i="33"/>
  <c r="J917" i="33"/>
  <c r="J918" i="33"/>
  <c r="J919" i="33"/>
  <c r="J920" i="33"/>
  <c r="J921" i="33"/>
  <c r="J922" i="33"/>
  <c r="J923" i="33"/>
  <c r="J924" i="33"/>
  <c r="J925" i="33"/>
  <c r="J926" i="33"/>
  <c r="J927" i="33"/>
  <c r="J928" i="33"/>
  <c r="J929" i="33"/>
  <c r="J930" i="33"/>
  <c r="J931" i="33"/>
  <c r="J932" i="33"/>
  <c r="J933" i="33"/>
  <c r="J934" i="33"/>
  <c r="J935" i="33"/>
  <c r="J936" i="33"/>
  <c r="J937" i="33"/>
  <c r="J938" i="33"/>
  <c r="J939" i="33"/>
  <c r="J940" i="33"/>
  <c r="J941" i="33"/>
  <c r="J942" i="33"/>
  <c r="J943" i="33"/>
  <c r="J944" i="33"/>
  <c r="J945" i="33"/>
  <c r="J946" i="33"/>
  <c r="J947" i="33"/>
  <c r="J948" i="33"/>
  <c r="J949" i="33"/>
  <c r="J950" i="33"/>
  <c r="J951" i="33"/>
  <c r="J952" i="33"/>
  <c r="J953" i="33"/>
  <c r="J954" i="33"/>
  <c r="J955" i="33"/>
  <c r="J956" i="33"/>
  <c r="J957" i="33"/>
  <c r="J958" i="33"/>
  <c r="J959" i="33"/>
  <c r="J960" i="33"/>
  <c r="J961" i="33"/>
  <c r="J962" i="33"/>
  <c r="J963" i="33"/>
  <c r="J964" i="33"/>
  <c r="J965" i="33"/>
  <c r="J966" i="33"/>
  <c r="J967" i="33"/>
  <c r="J968" i="33"/>
  <c r="J969" i="33"/>
  <c r="J970" i="33"/>
  <c r="J971" i="33"/>
  <c r="J972" i="33"/>
  <c r="J973" i="33"/>
  <c r="J974" i="33"/>
  <c r="J975" i="33"/>
  <c r="J976" i="33"/>
  <c r="J977" i="33"/>
  <c r="J978" i="33"/>
  <c r="J979" i="33"/>
  <c r="J980" i="33"/>
  <c r="J981" i="33"/>
  <c r="J982" i="33"/>
  <c r="J983" i="33"/>
  <c r="J984" i="33"/>
  <c r="J985" i="33"/>
  <c r="J986" i="33"/>
  <c r="J987" i="33"/>
  <c r="J988" i="33"/>
  <c r="J989" i="33"/>
  <c r="J990" i="33"/>
  <c r="J991" i="33"/>
  <c r="J992" i="33"/>
  <c r="J993" i="33"/>
  <c r="J994" i="33"/>
  <c r="J995" i="33"/>
  <c r="J996" i="33"/>
  <c r="J997" i="33"/>
  <c r="J998" i="33"/>
  <c r="J999" i="33"/>
  <c r="J1000" i="33"/>
  <c r="J1001" i="33"/>
  <c r="J1002" i="33"/>
  <c r="J1003" i="33"/>
  <c r="J1004" i="33"/>
  <c r="J1005" i="33"/>
  <c r="J1006" i="33"/>
  <c r="J1007" i="33"/>
  <c r="J1008" i="33"/>
  <c r="J1009" i="33"/>
  <c r="J1010" i="33"/>
  <c r="J1011" i="33"/>
  <c r="J1012" i="33"/>
  <c r="J1013" i="33"/>
  <c r="J1014" i="33"/>
  <c r="J1015" i="33"/>
  <c r="J1016" i="33"/>
  <c r="J1017" i="33"/>
  <c r="J1018" i="33"/>
  <c r="J1019" i="33"/>
  <c r="J1020" i="33"/>
  <c r="J1021" i="33"/>
  <c r="J1022" i="33"/>
  <c r="J1023" i="33"/>
  <c r="J1024" i="33"/>
  <c r="J1025" i="33"/>
  <c r="J1026" i="33"/>
  <c r="J1027" i="33"/>
  <c r="J1028" i="33"/>
  <c r="J1029" i="33"/>
  <c r="J1030" i="33"/>
  <c r="J1031" i="33"/>
  <c r="J1032" i="33"/>
  <c r="J1033" i="33"/>
  <c r="J1034" i="33"/>
  <c r="J1035" i="33"/>
  <c r="J1036" i="33"/>
  <c r="J1037" i="33"/>
  <c r="J1038" i="33"/>
  <c r="J1039" i="33"/>
  <c r="J1040" i="33"/>
  <c r="J1041" i="33"/>
  <c r="J1042" i="33"/>
  <c r="J1043" i="33"/>
  <c r="J1044" i="33"/>
  <c r="J1045" i="33"/>
  <c r="J1046" i="33"/>
  <c r="J1047" i="33"/>
  <c r="J1048" i="33"/>
  <c r="J1049" i="33"/>
  <c r="J1050" i="33"/>
  <c r="J1051" i="33"/>
  <c r="J1052" i="33"/>
  <c r="J1053" i="33"/>
  <c r="J1054" i="33"/>
  <c r="J1055" i="33"/>
  <c r="J1056" i="33"/>
  <c r="J1057" i="33"/>
  <c r="J1058" i="33"/>
  <c r="J1059" i="33"/>
  <c r="J1060" i="33"/>
  <c r="J1061" i="33"/>
  <c r="J1062" i="33"/>
  <c r="J1063" i="33"/>
  <c r="J1064" i="33"/>
  <c r="J1065" i="33"/>
  <c r="J1066" i="33"/>
  <c r="J1067" i="33"/>
  <c r="J1068" i="33"/>
  <c r="J1069" i="33"/>
  <c r="J1070" i="33"/>
  <c r="J1071" i="33"/>
  <c r="J1072" i="33"/>
  <c r="J1073" i="33"/>
  <c r="J1074" i="33"/>
  <c r="J1075" i="33"/>
  <c r="J1076" i="33"/>
  <c r="J1077" i="33"/>
  <c r="J1078" i="33"/>
  <c r="J1079" i="33"/>
  <c r="J1080" i="33"/>
  <c r="J1081" i="33"/>
  <c r="J1082" i="33"/>
  <c r="J1083" i="33"/>
  <c r="J1084" i="33"/>
  <c r="J1085" i="33"/>
  <c r="J1086" i="33"/>
  <c r="J1087" i="33"/>
  <c r="J1088" i="33"/>
  <c r="J1089" i="33"/>
  <c r="J1090" i="33"/>
  <c r="J1091" i="33"/>
  <c r="J1092" i="33"/>
  <c r="J1093" i="33"/>
  <c r="J1094" i="33"/>
  <c r="J1095" i="33"/>
  <c r="J1096" i="33"/>
  <c r="J1097" i="33"/>
  <c r="J1098" i="33"/>
  <c r="J1099" i="33"/>
  <c r="J1100" i="33"/>
  <c r="J1101" i="33"/>
  <c r="J1102" i="33"/>
  <c r="J1103" i="33"/>
  <c r="J1104" i="33"/>
  <c r="J1105" i="33"/>
  <c r="J1106" i="33"/>
  <c r="J1107" i="33"/>
  <c r="J1108" i="33"/>
  <c r="J1109" i="33"/>
  <c r="J1110" i="33"/>
  <c r="J1111" i="33"/>
  <c r="J1112" i="33"/>
  <c r="J1113" i="33"/>
  <c r="J1114" i="33"/>
  <c r="J907" i="33"/>
  <c r="J864" i="33"/>
  <c r="J865" i="33"/>
  <c r="J866" i="33"/>
  <c r="J867" i="33"/>
  <c r="J868" i="33"/>
  <c r="J869" i="33"/>
  <c r="J870" i="33"/>
  <c r="J871" i="33"/>
  <c r="J872" i="33"/>
  <c r="J873" i="33"/>
  <c r="J874" i="33"/>
  <c r="J875" i="33"/>
  <c r="J876" i="33"/>
  <c r="J877" i="33"/>
  <c r="J878" i="33"/>
  <c r="J879" i="33"/>
  <c r="J880" i="33"/>
  <c r="J881" i="33"/>
  <c r="J882" i="33"/>
  <c r="J883" i="33"/>
  <c r="J884" i="33"/>
  <c r="J885" i="33"/>
  <c r="J886" i="33"/>
  <c r="J887" i="33"/>
  <c r="J888" i="33"/>
  <c r="J889" i="33"/>
  <c r="J890" i="33"/>
  <c r="J891" i="33"/>
  <c r="J892" i="33"/>
  <c r="J893" i="33"/>
  <c r="J894" i="33"/>
  <c r="J895" i="33"/>
  <c r="J896" i="33"/>
  <c r="J897" i="33"/>
  <c r="J898" i="33"/>
  <c r="J899" i="33"/>
  <c r="J900" i="33"/>
  <c r="J901" i="33"/>
  <c r="J902" i="33"/>
  <c r="J903" i="33"/>
  <c r="J904" i="33"/>
  <c r="J727" i="33"/>
  <c r="J728" i="33"/>
  <c r="J729" i="33"/>
  <c r="J730" i="33"/>
  <c r="J731" i="33"/>
  <c r="J732" i="33"/>
  <c r="J733" i="33"/>
  <c r="J734" i="33"/>
  <c r="J735" i="33"/>
  <c r="J736" i="33"/>
  <c r="J737" i="33"/>
  <c r="J738" i="33"/>
  <c r="J739" i="33"/>
  <c r="J740" i="33"/>
  <c r="J741" i="33"/>
  <c r="J742" i="33"/>
  <c r="J743" i="33"/>
  <c r="J744" i="33"/>
  <c r="J745" i="33"/>
  <c r="J746" i="33"/>
  <c r="J747" i="33"/>
  <c r="J748" i="33"/>
  <c r="J749" i="33"/>
  <c r="J750" i="33"/>
  <c r="J751" i="33"/>
  <c r="J752" i="33"/>
  <c r="J753" i="33"/>
  <c r="J754" i="33"/>
  <c r="J755" i="33"/>
  <c r="J756" i="33"/>
  <c r="J757" i="33"/>
  <c r="J758" i="33"/>
  <c r="J759" i="33"/>
  <c r="J760" i="33"/>
  <c r="J761" i="33"/>
  <c r="J762" i="33"/>
  <c r="J763" i="33"/>
  <c r="J764" i="33"/>
  <c r="J765" i="33"/>
  <c r="J766" i="33"/>
  <c r="J767" i="33"/>
  <c r="J768" i="33"/>
  <c r="J769" i="33"/>
  <c r="J770" i="33"/>
  <c r="J771" i="33"/>
  <c r="J772" i="33"/>
  <c r="J773" i="33"/>
  <c r="J774" i="33"/>
  <c r="J775" i="33"/>
  <c r="J776" i="33"/>
  <c r="J777" i="33"/>
  <c r="J778" i="33"/>
  <c r="J779" i="33"/>
  <c r="J780" i="33"/>
  <c r="J781" i="33"/>
  <c r="J782" i="33"/>
  <c r="J783" i="33"/>
  <c r="J784" i="33"/>
  <c r="J785" i="33"/>
  <c r="J786" i="33"/>
  <c r="J787" i="33"/>
  <c r="J788" i="33"/>
  <c r="J789" i="33"/>
  <c r="J790" i="33"/>
  <c r="J791" i="33"/>
  <c r="J792" i="33"/>
  <c r="J793" i="33"/>
  <c r="J794" i="33"/>
  <c r="J795" i="33"/>
  <c r="J796" i="33"/>
  <c r="J797" i="33"/>
  <c r="J798" i="33"/>
  <c r="J799" i="33"/>
  <c r="J800" i="33"/>
  <c r="J801" i="33"/>
  <c r="J802" i="33"/>
  <c r="J803" i="33"/>
  <c r="J804" i="33"/>
  <c r="J805" i="33"/>
  <c r="J806" i="33"/>
  <c r="J807" i="33"/>
  <c r="J808" i="33"/>
  <c r="J809" i="33"/>
  <c r="J810" i="33"/>
  <c r="J811" i="33"/>
  <c r="J812" i="33"/>
  <c r="J813" i="33"/>
  <c r="J814" i="33"/>
  <c r="J815" i="33"/>
  <c r="J816" i="33"/>
  <c r="J817" i="33"/>
  <c r="J818" i="33"/>
  <c r="J819" i="33"/>
  <c r="J820" i="33"/>
  <c r="J821" i="33"/>
  <c r="J822" i="33"/>
  <c r="J823" i="33"/>
  <c r="J824" i="33"/>
  <c r="J825" i="33"/>
  <c r="J826" i="33"/>
  <c r="J827" i="33"/>
  <c r="J828" i="33"/>
  <c r="J829" i="33"/>
  <c r="J830" i="33"/>
  <c r="J831" i="33"/>
  <c r="J832" i="33"/>
  <c r="J833" i="33"/>
  <c r="J834" i="33"/>
  <c r="J835" i="33"/>
  <c r="J836" i="33"/>
  <c r="J837" i="33"/>
  <c r="J838" i="33"/>
  <c r="J839" i="33"/>
  <c r="J840" i="33"/>
  <c r="J841" i="33"/>
  <c r="J842" i="33"/>
  <c r="J843" i="33"/>
  <c r="J844" i="33"/>
  <c r="J845" i="33"/>
  <c r="J846" i="33"/>
  <c r="J847" i="33"/>
  <c r="J848" i="33"/>
  <c r="J849" i="33"/>
  <c r="J850" i="33"/>
  <c r="J851" i="33"/>
  <c r="J852" i="33"/>
  <c r="J853" i="33"/>
  <c r="J854" i="33"/>
  <c r="J855" i="33"/>
  <c r="J856" i="33"/>
  <c r="J857" i="33"/>
  <c r="J858" i="33"/>
  <c r="J859" i="33"/>
  <c r="J860" i="33"/>
  <c r="J861" i="33"/>
  <c r="J726" i="33"/>
  <c r="J459" i="15" l="1"/>
  <c r="K459" i="15"/>
  <c r="J460" i="15"/>
  <c r="K460" i="15"/>
  <c r="J606" i="33"/>
  <c r="J607" i="33"/>
  <c r="J608" i="33"/>
  <c r="J609" i="33"/>
  <c r="J610" i="33"/>
  <c r="J611" i="33"/>
  <c r="J612" i="33"/>
  <c r="J613" i="33"/>
  <c r="J614" i="33"/>
  <c r="J615" i="33"/>
  <c r="J616" i="33"/>
  <c r="J617" i="33"/>
  <c r="J618" i="33"/>
  <c r="J619" i="33"/>
  <c r="J620" i="33"/>
  <c r="J621" i="33"/>
  <c r="J622" i="33"/>
  <c r="J623" i="33"/>
  <c r="J624" i="33"/>
  <c r="J625" i="33"/>
  <c r="J626" i="33"/>
  <c r="J627" i="33"/>
  <c r="J628" i="33"/>
  <c r="J629" i="33"/>
  <c r="J630" i="33"/>
  <c r="J631" i="33"/>
  <c r="J632" i="33"/>
  <c r="J633" i="33"/>
  <c r="J634" i="33"/>
  <c r="J635" i="33"/>
  <c r="J636" i="33"/>
  <c r="J637" i="33"/>
  <c r="J638" i="33"/>
  <c r="J639" i="33"/>
  <c r="J640" i="33"/>
  <c r="J641" i="33"/>
  <c r="J642" i="33"/>
  <c r="J643" i="33"/>
  <c r="J644" i="33"/>
  <c r="J645" i="33"/>
  <c r="J646" i="33"/>
  <c r="J647" i="33"/>
  <c r="J648" i="33"/>
  <c r="J649" i="33"/>
  <c r="J650" i="33"/>
  <c r="J651" i="33"/>
  <c r="J652" i="33"/>
  <c r="J653" i="33"/>
  <c r="J654" i="33"/>
  <c r="J655" i="33"/>
  <c r="J656" i="33"/>
  <c r="J657" i="33"/>
  <c r="J658" i="33"/>
  <c r="J659" i="33"/>
  <c r="J660" i="33"/>
  <c r="J661" i="33"/>
  <c r="J662" i="33"/>
  <c r="J663" i="33"/>
  <c r="J664" i="33"/>
  <c r="J665" i="33"/>
  <c r="J666" i="33"/>
  <c r="J667" i="33"/>
  <c r="J668" i="33"/>
  <c r="J669" i="33"/>
  <c r="J670" i="33"/>
  <c r="J671" i="33"/>
  <c r="J672" i="33"/>
  <c r="J673" i="33"/>
  <c r="J674" i="33"/>
  <c r="J675" i="33"/>
  <c r="J676" i="33"/>
  <c r="J677" i="33"/>
  <c r="J678" i="33"/>
  <c r="J679" i="33"/>
  <c r="J680" i="33"/>
  <c r="J681" i="33"/>
  <c r="J682" i="33"/>
  <c r="J683" i="33"/>
  <c r="J684" i="33"/>
  <c r="J685" i="33"/>
  <c r="J686" i="33"/>
  <c r="J687" i="33"/>
  <c r="J688" i="33"/>
  <c r="J689" i="33"/>
  <c r="J690" i="33"/>
  <c r="J691" i="33"/>
  <c r="J692" i="33"/>
  <c r="J693" i="33"/>
  <c r="J694" i="33"/>
  <c r="J695" i="33"/>
  <c r="J696" i="33"/>
  <c r="J697" i="33"/>
  <c r="J698" i="33"/>
  <c r="J699" i="33"/>
  <c r="J700" i="33"/>
  <c r="J701" i="33"/>
  <c r="J702" i="33"/>
  <c r="J703" i="33"/>
  <c r="J704" i="33"/>
  <c r="J705" i="33"/>
  <c r="J706" i="33"/>
  <c r="J707" i="33"/>
  <c r="J708" i="33"/>
  <c r="J709" i="33"/>
  <c r="J710" i="33"/>
  <c r="J711" i="33"/>
  <c r="J712" i="33"/>
  <c r="J713" i="33"/>
  <c r="J714" i="33"/>
  <c r="J715" i="33"/>
  <c r="J716" i="33"/>
  <c r="J717" i="33"/>
  <c r="J718" i="33"/>
  <c r="J719" i="33"/>
  <c r="J720" i="33"/>
  <c r="J721" i="33"/>
  <c r="J722" i="33"/>
  <c r="J723" i="33"/>
  <c r="J605" i="33"/>
  <c r="J529" i="33"/>
  <c r="J530" i="33"/>
  <c r="J531" i="33"/>
  <c r="J532" i="33"/>
  <c r="J533" i="33"/>
  <c r="J534" i="33"/>
  <c r="J535" i="33"/>
  <c r="J536" i="33"/>
  <c r="J537" i="33"/>
  <c r="J538" i="33"/>
  <c r="J539" i="33"/>
  <c r="J540" i="33"/>
  <c r="J541" i="33"/>
  <c r="J542" i="33"/>
  <c r="J543" i="33"/>
  <c r="J544" i="33"/>
  <c r="J545" i="33"/>
  <c r="J546" i="33"/>
  <c r="J547" i="33"/>
  <c r="J548" i="33"/>
  <c r="J549" i="33"/>
  <c r="J550" i="33"/>
  <c r="J551" i="33"/>
  <c r="J552" i="33"/>
  <c r="J553" i="33"/>
  <c r="J554" i="33"/>
  <c r="J555" i="33"/>
  <c r="J556" i="33"/>
  <c r="J557" i="33"/>
  <c r="J558" i="33"/>
  <c r="J559" i="33"/>
  <c r="J560" i="33"/>
  <c r="J561" i="33"/>
  <c r="J562" i="33"/>
  <c r="J563" i="33"/>
  <c r="J564" i="33"/>
  <c r="J565" i="33"/>
  <c r="J566" i="33"/>
  <c r="J567" i="33"/>
  <c r="J568" i="33"/>
  <c r="J569" i="33"/>
  <c r="J570" i="33"/>
  <c r="J571" i="33"/>
  <c r="J572" i="33"/>
  <c r="J573" i="33"/>
  <c r="J574" i="33"/>
  <c r="J575" i="33"/>
  <c r="J576" i="33"/>
  <c r="J577" i="33"/>
  <c r="J578" i="33"/>
  <c r="J579" i="33"/>
  <c r="J580" i="33"/>
  <c r="J581" i="33"/>
  <c r="J582" i="33"/>
  <c r="J583" i="33"/>
  <c r="J584" i="33"/>
  <c r="J585" i="33"/>
  <c r="J586" i="33"/>
  <c r="J587" i="33"/>
  <c r="J588" i="33"/>
  <c r="J589" i="33"/>
  <c r="J590" i="33"/>
  <c r="J591" i="33"/>
  <c r="J592" i="33"/>
  <c r="J593" i="33"/>
  <c r="J594" i="33"/>
  <c r="J595" i="33"/>
  <c r="J596" i="33"/>
  <c r="J597" i="33"/>
  <c r="J598" i="33"/>
  <c r="J599" i="33"/>
  <c r="J600" i="33"/>
  <c r="J601" i="33"/>
  <c r="J602" i="33"/>
  <c r="J528" i="33"/>
  <c r="J464" i="33"/>
  <c r="J465" i="33"/>
  <c r="J466" i="33"/>
  <c r="J467" i="33"/>
  <c r="J468" i="33"/>
  <c r="J469" i="33"/>
  <c r="J470" i="33"/>
  <c r="J471" i="33"/>
  <c r="J472" i="33"/>
  <c r="J473" i="33"/>
  <c r="J474" i="33"/>
  <c r="J475" i="33"/>
  <c r="J476" i="33"/>
  <c r="J477" i="33"/>
  <c r="J478" i="33"/>
  <c r="J479" i="33"/>
  <c r="J480" i="33"/>
  <c r="J481" i="33"/>
  <c r="J482" i="33"/>
  <c r="J483" i="33"/>
  <c r="J484" i="33"/>
  <c r="J485" i="33"/>
  <c r="J486" i="33"/>
  <c r="J487" i="33"/>
  <c r="J488" i="33"/>
  <c r="J489" i="33"/>
  <c r="J490" i="33"/>
  <c r="J491" i="33"/>
  <c r="J492" i="33"/>
  <c r="J493" i="33"/>
  <c r="J494" i="33"/>
  <c r="J495" i="33"/>
  <c r="J496" i="33"/>
  <c r="J497" i="33"/>
  <c r="J498" i="33"/>
  <c r="J499" i="33"/>
  <c r="J500" i="33"/>
  <c r="J501" i="33"/>
  <c r="J502" i="33"/>
  <c r="J503" i="33"/>
  <c r="J504" i="33"/>
  <c r="J505" i="33"/>
  <c r="J506" i="33"/>
  <c r="J507" i="33"/>
  <c r="J508" i="33"/>
  <c r="J509" i="33"/>
  <c r="J510" i="33"/>
  <c r="J511" i="33"/>
  <c r="J512" i="33"/>
  <c r="J513" i="33"/>
  <c r="J514" i="33"/>
  <c r="J515" i="33"/>
  <c r="J516" i="33"/>
  <c r="J517" i="33"/>
  <c r="J518" i="33"/>
  <c r="J519" i="33"/>
  <c r="J520" i="33"/>
  <c r="J521" i="33"/>
  <c r="J522" i="33"/>
  <c r="J523" i="33"/>
  <c r="J524" i="33"/>
  <c r="J525" i="33"/>
  <c r="J463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J88" i="33"/>
  <c r="J89" i="33"/>
  <c r="J90" i="33"/>
  <c r="J91" i="33"/>
  <c r="J92" i="33"/>
  <c r="J93" i="33"/>
  <c r="J94" i="33"/>
  <c r="J95" i="33"/>
  <c r="J96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J110" i="33"/>
  <c r="J111" i="33"/>
  <c r="J112" i="33"/>
  <c r="J113" i="33"/>
  <c r="J114" i="33"/>
  <c r="J115" i="33"/>
  <c r="J116" i="33"/>
  <c r="J117" i="33"/>
  <c r="J118" i="33"/>
  <c r="J119" i="33"/>
  <c r="J120" i="33"/>
  <c r="J121" i="33"/>
  <c r="J122" i="33"/>
  <c r="J123" i="33"/>
  <c r="J124" i="33"/>
  <c r="J125" i="33"/>
  <c r="J126" i="33"/>
  <c r="J127" i="33"/>
  <c r="J128" i="33"/>
  <c r="J129" i="33"/>
  <c r="J130" i="33"/>
  <c r="J131" i="33"/>
  <c r="J132" i="33"/>
  <c r="J133" i="33"/>
  <c r="J134" i="33"/>
  <c r="J135" i="33"/>
  <c r="J136" i="33"/>
  <c r="J137" i="33"/>
  <c r="J138" i="33"/>
  <c r="J139" i="33"/>
  <c r="J140" i="33"/>
  <c r="J141" i="33"/>
  <c r="J142" i="33"/>
  <c r="J143" i="33"/>
  <c r="J144" i="33"/>
  <c r="J145" i="33"/>
  <c r="J146" i="33"/>
  <c r="J147" i="33"/>
  <c r="J148" i="33"/>
  <c r="J149" i="33"/>
  <c r="J150" i="33"/>
  <c r="J151" i="33"/>
  <c r="J152" i="33"/>
  <c r="J153" i="33"/>
  <c r="J154" i="33"/>
  <c r="J155" i="33"/>
  <c r="J156" i="33"/>
  <c r="J157" i="33"/>
  <c r="J158" i="33"/>
  <c r="J159" i="33"/>
  <c r="J160" i="33"/>
  <c r="J161" i="33"/>
  <c r="J162" i="33"/>
  <c r="J163" i="33"/>
  <c r="J164" i="33"/>
  <c r="J165" i="33"/>
  <c r="J166" i="33"/>
  <c r="J167" i="33"/>
  <c r="J168" i="33"/>
  <c r="J169" i="33"/>
  <c r="J170" i="33"/>
  <c r="J171" i="33"/>
  <c r="J172" i="33"/>
  <c r="J173" i="33"/>
  <c r="J174" i="33"/>
  <c r="J175" i="33"/>
  <c r="J176" i="33"/>
  <c r="J177" i="33"/>
  <c r="J178" i="33"/>
  <c r="J179" i="33"/>
  <c r="J180" i="33"/>
  <c r="J181" i="33"/>
  <c r="J182" i="33"/>
  <c r="J183" i="33"/>
  <c r="J184" i="33"/>
  <c r="J185" i="33"/>
  <c r="J186" i="33"/>
  <c r="J187" i="33"/>
  <c r="J188" i="33"/>
  <c r="J189" i="33"/>
  <c r="J190" i="33"/>
  <c r="J191" i="33"/>
  <c r="J192" i="33"/>
  <c r="J193" i="33"/>
  <c r="J194" i="33"/>
  <c r="J195" i="33"/>
  <c r="J196" i="33"/>
  <c r="J197" i="33"/>
  <c r="J198" i="33"/>
  <c r="J199" i="33"/>
  <c r="J200" i="33"/>
  <c r="J201" i="33"/>
  <c r="J202" i="33"/>
  <c r="J203" i="33"/>
  <c r="J204" i="33"/>
  <c r="J205" i="33"/>
  <c r="J206" i="33"/>
  <c r="J207" i="33"/>
  <c r="J208" i="33"/>
  <c r="J209" i="33"/>
  <c r="J210" i="33"/>
  <c r="J211" i="33"/>
  <c r="J212" i="33"/>
  <c r="J213" i="33"/>
  <c r="J214" i="33"/>
  <c r="J215" i="33"/>
  <c r="J216" i="33"/>
  <c r="J217" i="33"/>
  <c r="J218" i="33"/>
  <c r="J219" i="33"/>
  <c r="J220" i="33"/>
  <c r="J221" i="33"/>
  <c r="J222" i="33"/>
  <c r="J223" i="33"/>
  <c r="J224" i="33"/>
  <c r="J225" i="33"/>
  <c r="J226" i="33"/>
  <c r="J227" i="33"/>
  <c r="J228" i="33"/>
  <c r="J229" i="33"/>
  <c r="J230" i="33"/>
  <c r="J231" i="33"/>
  <c r="J232" i="33"/>
  <c r="J233" i="33"/>
  <c r="J234" i="33"/>
  <c r="J235" i="33"/>
  <c r="J236" i="33"/>
  <c r="J237" i="33"/>
  <c r="J238" i="33"/>
  <c r="J239" i="33"/>
  <c r="J240" i="33"/>
  <c r="J241" i="33"/>
  <c r="J242" i="33"/>
  <c r="J243" i="33"/>
  <c r="J244" i="33"/>
  <c r="J245" i="33"/>
  <c r="J246" i="33"/>
  <c r="J247" i="33"/>
  <c r="J248" i="33"/>
  <c r="J249" i="33"/>
  <c r="J250" i="33"/>
  <c r="J251" i="33"/>
  <c r="J252" i="33"/>
  <c r="J253" i="33"/>
  <c r="J254" i="33"/>
  <c r="J255" i="33"/>
  <c r="J256" i="33"/>
  <c r="J257" i="33"/>
  <c r="J258" i="33"/>
  <c r="J259" i="33"/>
  <c r="J260" i="33"/>
  <c r="J261" i="33"/>
  <c r="J262" i="33"/>
  <c r="J263" i="33"/>
  <c r="J264" i="33"/>
  <c r="J265" i="33"/>
  <c r="J266" i="33"/>
  <c r="J267" i="33"/>
  <c r="J268" i="33"/>
  <c r="J269" i="33"/>
  <c r="J270" i="33"/>
  <c r="J271" i="33"/>
  <c r="J272" i="33"/>
  <c r="J273" i="33"/>
  <c r="J274" i="33"/>
  <c r="J275" i="33"/>
  <c r="J276" i="33"/>
  <c r="J277" i="33"/>
  <c r="J278" i="33"/>
  <c r="J279" i="33"/>
  <c r="J280" i="33"/>
  <c r="J281" i="33"/>
  <c r="J282" i="33"/>
  <c r="J283" i="33"/>
  <c r="J284" i="33"/>
  <c r="J285" i="33"/>
  <c r="J286" i="33"/>
  <c r="J287" i="33"/>
  <c r="J288" i="33"/>
  <c r="J289" i="33"/>
  <c r="J290" i="33"/>
  <c r="J291" i="33"/>
  <c r="J292" i="33"/>
  <c r="J293" i="33"/>
  <c r="J294" i="33"/>
  <c r="J295" i="33"/>
  <c r="J296" i="33"/>
  <c r="J297" i="33"/>
  <c r="J298" i="33"/>
  <c r="J299" i="33"/>
  <c r="J300" i="33"/>
  <c r="J301" i="33"/>
  <c r="J302" i="33"/>
  <c r="J303" i="33"/>
  <c r="J304" i="33"/>
  <c r="J305" i="33"/>
  <c r="J306" i="33"/>
  <c r="J307" i="33"/>
  <c r="J308" i="33"/>
  <c r="J309" i="33"/>
  <c r="J310" i="33"/>
  <c r="J311" i="33"/>
  <c r="J312" i="33"/>
  <c r="J313" i="33"/>
  <c r="J314" i="33"/>
  <c r="J315" i="33"/>
  <c r="J316" i="33"/>
  <c r="J317" i="33"/>
  <c r="J318" i="33"/>
  <c r="J319" i="33"/>
  <c r="J320" i="33"/>
  <c r="J321" i="33"/>
  <c r="J322" i="33"/>
  <c r="J323" i="33"/>
  <c r="J324" i="33"/>
  <c r="J325" i="33"/>
  <c r="J326" i="33"/>
  <c r="J327" i="33"/>
  <c r="J328" i="33"/>
  <c r="J329" i="33"/>
  <c r="J330" i="33"/>
  <c r="J331" i="33"/>
  <c r="J332" i="33"/>
  <c r="J333" i="33"/>
  <c r="J334" i="33"/>
  <c r="J335" i="33"/>
  <c r="J336" i="33"/>
  <c r="J337" i="33"/>
  <c r="J338" i="33"/>
  <c r="J339" i="33"/>
  <c r="J340" i="33"/>
  <c r="J341" i="33"/>
  <c r="J342" i="33"/>
  <c r="J343" i="33"/>
  <c r="J344" i="33"/>
  <c r="J345" i="33"/>
  <c r="J346" i="33"/>
  <c r="J347" i="33"/>
  <c r="J348" i="33"/>
  <c r="J349" i="33"/>
  <c r="J350" i="33"/>
  <c r="J351" i="33"/>
  <c r="J352" i="33"/>
  <c r="J353" i="33"/>
  <c r="J354" i="33"/>
  <c r="J355" i="33"/>
  <c r="J356" i="33"/>
  <c r="J357" i="33"/>
  <c r="J358" i="33"/>
  <c r="J359" i="33"/>
  <c r="J360" i="33"/>
  <c r="J361" i="33"/>
  <c r="J362" i="33"/>
  <c r="J363" i="33"/>
  <c r="J364" i="33"/>
  <c r="J365" i="33"/>
  <c r="J366" i="33"/>
  <c r="J367" i="33"/>
  <c r="J368" i="33"/>
  <c r="J369" i="33"/>
  <c r="J370" i="33"/>
  <c r="J371" i="33"/>
  <c r="J372" i="33"/>
  <c r="J373" i="33"/>
  <c r="J374" i="33"/>
  <c r="J375" i="33"/>
  <c r="J376" i="33"/>
  <c r="J377" i="33"/>
  <c r="J378" i="33"/>
  <c r="J379" i="33"/>
  <c r="J380" i="33"/>
  <c r="J381" i="33"/>
  <c r="J382" i="33"/>
  <c r="J383" i="33"/>
  <c r="J384" i="33"/>
  <c r="J385" i="33"/>
  <c r="J386" i="33"/>
  <c r="J387" i="33"/>
  <c r="J388" i="33"/>
  <c r="J389" i="33"/>
  <c r="J390" i="33"/>
  <c r="J391" i="33"/>
  <c r="J392" i="33"/>
  <c r="J393" i="33"/>
  <c r="J394" i="33"/>
  <c r="J395" i="33"/>
  <c r="J396" i="33"/>
  <c r="J397" i="33"/>
  <c r="J398" i="33"/>
  <c r="J399" i="33"/>
  <c r="J400" i="33"/>
  <c r="J401" i="33"/>
  <c r="J402" i="33"/>
  <c r="J403" i="33"/>
  <c r="J404" i="33"/>
  <c r="J405" i="33"/>
  <c r="J406" i="33"/>
  <c r="J407" i="33"/>
  <c r="J408" i="33"/>
  <c r="J409" i="33"/>
  <c r="J410" i="33"/>
  <c r="J411" i="33"/>
  <c r="J412" i="33"/>
  <c r="J413" i="33"/>
  <c r="J414" i="33"/>
  <c r="J415" i="33"/>
  <c r="J416" i="33"/>
  <c r="J417" i="33"/>
  <c r="J418" i="33"/>
  <c r="J419" i="33"/>
  <c r="J420" i="33"/>
  <c r="J421" i="33"/>
  <c r="J422" i="33"/>
  <c r="J423" i="33"/>
  <c r="J424" i="33"/>
  <c r="J425" i="33"/>
  <c r="J426" i="33"/>
  <c r="J427" i="33"/>
  <c r="J428" i="33"/>
  <c r="J429" i="33"/>
  <c r="J430" i="33"/>
  <c r="J431" i="33"/>
  <c r="J432" i="33"/>
  <c r="J433" i="33"/>
  <c r="J434" i="33"/>
  <c r="J435" i="33"/>
  <c r="J436" i="33"/>
  <c r="J437" i="33"/>
  <c r="J438" i="33"/>
  <c r="J439" i="33"/>
  <c r="J440" i="33"/>
  <c r="J441" i="33"/>
  <c r="J442" i="33"/>
  <c r="J443" i="33"/>
  <c r="J444" i="33"/>
  <c r="J445" i="33"/>
  <c r="J446" i="33"/>
  <c r="J447" i="33"/>
  <c r="J448" i="33"/>
  <c r="J449" i="33"/>
  <c r="J450" i="33"/>
  <c r="J451" i="33"/>
  <c r="J452" i="33"/>
  <c r="J453" i="33"/>
  <c r="J454" i="33"/>
  <c r="J455" i="33"/>
  <c r="J456" i="33"/>
  <c r="J457" i="33"/>
  <c r="J458" i="33"/>
  <c r="J459" i="33"/>
  <c r="J460" i="33"/>
  <c r="J6" i="33"/>
  <c r="J908" i="13"/>
  <c r="J909" i="13"/>
  <c r="J910" i="13"/>
  <c r="J911" i="13"/>
  <c r="J912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3" i="13"/>
  <c r="J944" i="13"/>
  <c r="J945" i="13"/>
  <c r="J946" i="13"/>
  <c r="J947" i="13"/>
  <c r="J948" i="13"/>
  <c r="J949" i="13"/>
  <c r="J950" i="13"/>
  <c r="J951" i="13"/>
  <c r="J952" i="13"/>
  <c r="J953" i="13"/>
  <c r="J954" i="13"/>
  <c r="J955" i="13"/>
  <c r="J956" i="13"/>
  <c r="J957" i="13"/>
  <c r="J958" i="13"/>
  <c r="J959" i="13"/>
  <c r="J960" i="13"/>
  <c r="J961" i="13"/>
  <c r="J962" i="13"/>
  <c r="J963" i="13"/>
  <c r="J964" i="13"/>
  <c r="J965" i="13"/>
  <c r="J966" i="13"/>
  <c r="J967" i="13"/>
  <c r="J968" i="13"/>
  <c r="J969" i="13"/>
  <c r="J970" i="13"/>
  <c r="J971" i="13"/>
  <c r="J972" i="13"/>
  <c r="J973" i="13"/>
  <c r="J974" i="13"/>
  <c r="J975" i="13"/>
  <c r="J976" i="13"/>
  <c r="J977" i="13"/>
  <c r="J978" i="13"/>
  <c r="J979" i="13"/>
  <c r="J980" i="13"/>
  <c r="J981" i="13"/>
  <c r="J982" i="13"/>
  <c r="J983" i="13"/>
  <c r="J984" i="13"/>
  <c r="J985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000" i="13"/>
  <c r="J1001" i="13"/>
  <c r="J1002" i="13"/>
  <c r="J1003" i="13"/>
  <c r="J1004" i="13"/>
  <c r="J1005" i="13"/>
  <c r="J1006" i="13"/>
  <c r="J1007" i="13"/>
  <c r="J1008" i="13"/>
  <c r="J1009" i="13"/>
  <c r="J1010" i="13"/>
  <c r="J1011" i="13"/>
  <c r="J1012" i="13"/>
  <c r="J1013" i="13"/>
  <c r="J1014" i="13"/>
  <c r="J1015" i="13"/>
  <c r="J1016" i="13"/>
  <c r="J1017" i="13"/>
  <c r="J1018" i="13"/>
  <c r="J1019" i="13"/>
  <c r="J1020" i="13"/>
  <c r="J1021" i="13"/>
  <c r="J1022" i="13"/>
  <c r="J1023" i="13"/>
  <c r="J1024" i="13"/>
  <c r="J1025" i="13"/>
  <c r="J1026" i="13"/>
  <c r="J1027" i="13"/>
  <c r="J1028" i="13"/>
  <c r="J1029" i="13"/>
  <c r="J1030" i="13"/>
  <c r="J1031" i="13"/>
  <c r="J1032" i="13"/>
  <c r="J1033" i="13"/>
  <c r="J1034" i="13"/>
  <c r="J1035" i="13"/>
  <c r="J1036" i="13"/>
  <c r="J1037" i="13"/>
  <c r="J1038" i="13"/>
  <c r="J1039" i="13"/>
  <c r="J1040" i="13"/>
  <c r="J1041" i="13"/>
  <c r="J1042" i="13"/>
  <c r="J1043" i="13"/>
  <c r="J1044" i="13"/>
  <c r="J1045" i="13"/>
  <c r="J1046" i="13"/>
  <c r="J1047" i="13"/>
  <c r="J1048" i="13"/>
  <c r="J1049" i="13"/>
  <c r="J1050" i="13"/>
  <c r="J1051" i="13"/>
  <c r="J1052" i="13"/>
  <c r="J1053" i="13"/>
  <c r="J1054" i="13"/>
  <c r="J1055" i="13"/>
  <c r="J1056" i="13"/>
  <c r="J1057" i="13"/>
  <c r="J1058" i="13"/>
  <c r="J1059" i="13"/>
  <c r="J1060" i="13"/>
  <c r="J1061" i="13"/>
  <c r="J1062" i="13"/>
  <c r="J1063" i="13"/>
  <c r="J1064" i="13"/>
  <c r="J1065" i="13"/>
  <c r="J1066" i="13"/>
  <c r="J1067" i="13"/>
  <c r="J1068" i="13"/>
  <c r="J1069" i="13"/>
  <c r="J1070" i="13"/>
  <c r="J1071" i="13"/>
  <c r="J1072" i="13"/>
  <c r="J1073" i="13"/>
  <c r="J1074" i="13"/>
  <c r="J1075" i="13"/>
  <c r="J1076" i="13"/>
  <c r="J1077" i="13"/>
  <c r="J1078" i="13"/>
  <c r="J1079" i="13"/>
  <c r="J1080" i="13"/>
  <c r="J1081" i="13"/>
  <c r="J1082" i="13"/>
  <c r="J1083" i="13"/>
  <c r="J1084" i="13"/>
  <c r="J1085" i="13"/>
  <c r="J1086" i="13"/>
  <c r="J1087" i="13"/>
  <c r="J1088" i="13"/>
  <c r="J1089" i="13"/>
  <c r="J1090" i="13"/>
  <c r="J1091" i="13"/>
  <c r="J1092" i="13"/>
  <c r="J1093" i="13"/>
  <c r="J1094" i="13"/>
  <c r="J1095" i="13"/>
  <c r="J1096" i="13"/>
  <c r="J1097" i="13"/>
  <c r="J1098" i="13"/>
  <c r="J1099" i="13"/>
  <c r="J1100" i="13"/>
  <c r="J1101" i="13"/>
  <c r="J1102" i="13"/>
  <c r="J1103" i="13"/>
  <c r="J1104" i="13"/>
  <c r="J1105" i="13"/>
  <c r="J1106" i="13"/>
  <c r="J1107" i="13"/>
  <c r="J1108" i="13"/>
  <c r="J1109" i="13"/>
  <c r="J1110" i="13"/>
  <c r="J1111" i="13"/>
  <c r="J1112" i="13"/>
  <c r="J1113" i="13"/>
  <c r="J1114" i="13"/>
  <c r="J907" i="13"/>
  <c r="J865" i="13"/>
  <c r="J866" i="13"/>
  <c r="J867" i="13"/>
  <c r="J868" i="13"/>
  <c r="J869" i="13"/>
  <c r="J870" i="13"/>
  <c r="J871" i="13"/>
  <c r="J872" i="13"/>
  <c r="J873" i="13"/>
  <c r="J874" i="13"/>
  <c r="J875" i="13"/>
  <c r="J876" i="13"/>
  <c r="J877" i="13"/>
  <c r="J878" i="13"/>
  <c r="J879" i="13"/>
  <c r="J880" i="13"/>
  <c r="J881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3" i="13"/>
  <c r="J904" i="13"/>
  <c r="J864" i="13"/>
  <c r="J727" i="13"/>
  <c r="J728" i="13"/>
  <c r="J729" i="13"/>
  <c r="J862" i="13" s="1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762" i="13"/>
  <c r="J763" i="13"/>
  <c r="J764" i="13"/>
  <c r="J765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81" i="13"/>
  <c r="J782" i="13"/>
  <c r="J783" i="13"/>
  <c r="J784" i="13"/>
  <c r="J785" i="13"/>
  <c r="J786" i="13"/>
  <c r="J787" i="13"/>
  <c r="J788" i="13"/>
  <c r="J789" i="13"/>
  <c r="J790" i="13"/>
  <c r="J791" i="13"/>
  <c r="J792" i="13"/>
  <c r="J793" i="13"/>
  <c r="J794" i="13"/>
  <c r="J795" i="13"/>
  <c r="J796" i="13"/>
  <c r="J797" i="13"/>
  <c r="J798" i="13"/>
  <c r="J799" i="13"/>
  <c r="J800" i="13"/>
  <c r="J801" i="13"/>
  <c r="J802" i="13"/>
  <c r="J803" i="13"/>
  <c r="J804" i="13"/>
  <c r="J805" i="13"/>
  <c r="J806" i="13"/>
  <c r="J807" i="13"/>
  <c r="J808" i="13"/>
  <c r="J809" i="13"/>
  <c r="J810" i="13"/>
  <c r="J811" i="13"/>
  <c r="J812" i="13"/>
  <c r="J813" i="13"/>
  <c r="J814" i="13"/>
  <c r="J815" i="13"/>
  <c r="J816" i="13"/>
  <c r="J817" i="13"/>
  <c r="J818" i="13"/>
  <c r="J819" i="13"/>
  <c r="J820" i="13"/>
  <c r="J821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8" i="13"/>
  <c r="J839" i="13"/>
  <c r="J840" i="13"/>
  <c r="J841" i="13"/>
  <c r="J842" i="13"/>
  <c r="J843" i="13"/>
  <c r="J844" i="13"/>
  <c r="J845" i="13"/>
  <c r="J846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726" i="13"/>
  <c r="J606" i="13"/>
  <c r="J607" i="13"/>
  <c r="J608" i="13"/>
  <c r="J609" i="13"/>
  <c r="J610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2" i="13"/>
  <c r="J683" i="13"/>
  <c r="J684" i="13"/>
  <c r="J685" i="13"/>
  <c r="J686" i="13"/>
  <c r="J687" i="13"/>
  <c r="J688" i="13"/>
  <c r="J689" i="13"/>
  <c r="J690" i="13"/>
  <c r="J691" i="13"/>
  <c r="J692" i="13"/>
  <c r="J693" i="13"/>
  <c r="J694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707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605" i="13"/>
  <c r="J724" i="13" s="1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529" i="13"/>
  <c r="J530" i="13"/>
  <c r="J531" i="13"/>
  <c r="J532" i="13"/>
  <c r="J533" i="13"/>
  <c r="J528" i="13"/>
  <c r="J464" i="13"/>
  <c r="J526" i="13" s="1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463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2" i="13"/>
  <c r="J403" i="13"/>
  <c r="J404" i="13"/>
  <c r="J405" i="13"/>
  <c r="J406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6" i="13"/>
  <c r="G1115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907" i="16"/>
  <c r="G461" i="16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K1096" i="10" s="1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907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86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K555" i="10" s="1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530" i="10"/>
  <c r="J531" i="10"/>
  <c r="J532" i="10"/>
  <c r="J533" i="10"/>
  <c r="J534" i="10"/>
  <c r="J528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463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6" i="10"/>
  <c r="K697" i="10"/>
  <c r="L697" i="10" s="1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C705" i="30"/>
  <c r="C706" i="30"/>
  <c r="C707" i="30"/>
  <c r="C708" i="30"/>
  <c r="C709" i="30"/>
  <c r="C710" i="30"/>
  <c r="C711" i="30"/>
  <c r="C712" i="30"/>
  <c r="C713" i="30"/>
  <c r="C714" i="30"/>
  <c r="C715" i="30"/>
  <c r="C716" i="30"/>
  <c r="C696" i="30"/>
  <c r="C697" i="30"/>
  <c r="C698" i="30"/>
  <c r="C699" i="30"/>
  <c r="C700" i="30"/>
  <c r="C701" i="30"/>
  <c r="C702" i="30"/>
  <c r="C606" i="30"/>
  <c r="C607" i="30"/>
  <c r="C608" i="30"/>
  <c r="C609" i="30"/>
  <c r="C610" i="30"/>
  <c r="C611" i="30"/>
  <c r="C612" i="30"/>
  <c r="C613" i="30"/>
  <c r="C614" i="30"/>
  <c r="C615" i="30"/>
  <c r="C616" i="30"/>
  <c r="C617" i="30"/>
  <c r="C618" i="30"/>
  <c r="C619" i="30"/>
  <c r="C620" i="30"/>
  <c r="C621" i="30"/>
  <c r="C622" i="30"/>
  <c r="C623" i="30"/>
  <c r="C624" i="30"/>
  <c r="C625" i="30"/>
  <c r="C626" i="30"/>
  <c r="C627" i="30"/>
  <c r="C628" i="30"/>
  <c r="C629" i="30"/>
  <c r="C630" i="30"/>
  <c r="C631" i="30"/>
  <c r="C632" i="30"/>
  <c r="C633" i="30"/>
  <c r="C634" i="30"/>
  <c r="C635" i="30"/>
  <c r="C636" i="30"/>
  <c r="C637" i="30"/>
  <c r="C638" i="30"/>
  <c r="C639" i="30"/>
  <c r="C640" i="30"/>
  <c r="C641" i="30"/>
  <c r="C642" i="30"/>
  <c r="C643" i="30"/>
  <c r="C644" i="30"/>
  <c r="C645" i="30"/>
  <c r="C646" i="30"/>
  <c r="C647" i="30"/>
  <c r="C648" i="30"/>
  <c r="C649" i="30"/>
  <c r="C650" i="30"/>
  <c r="C651" i="30"/>
  <c r="C652" i="30"/>
  <c r="C653" i="30"/>
  <c r="C654" i="30"/>
  <c r="C655" i="30"/>
  <c r="C656" i="30"/>
  <c r="C657" i="30"/>
  <c r="C658" i="30"/>
  <c r="C659" i="30"/>
  <c r="C660" i="30"/>
  <c r="C661" i="30"/>
  <c r="C662" i="30"/>
  <c r="C663" i="30"/>
  <c r="C664" i="30"/>
  <c r="C665" i="30"/>
  <c r="C666" i="30"/>
  <c r="C667" i="30"/>
  <c r="C668" i="30"/>
  <c r="C669" i="30"/>
  <c r="C670" i="30"/>
  <c r="C671" i="30"/>
  <c r="C672" i="30"/>
  <c r="C673" i="30"/>
  <c r="C674" i="30"/>
  <c r="C675" i="30"/>
  <c r="C676" i="30"/>
  <c r="C677" i="30"/>
  <c r="C678" i="30"/>
  <c r="C679" i="30"/>
  <c r="C680" i="30"/>
  <c r="C681" i="30"/>
  <c r="C682" i="30"/>
  <c r="C683" i="30"/>
  <c r="C684" i="30"/>
  <c r="C685" i="30"/>
  <c r="C686" i="30"/>
  <c r="C687" i="30"/>
  <c r="C688" i="30"/>
  <c r="C689" i="30"/>
  <c r="C690" i="30"/>
  <c r="C691" i="30"/>
  <c r="C692" i="30"/>
  <c r="C693" i="30"/>
  <c r="E606" i="30"/>
  <c r="E607" i="30"/>
  <c r="E608" i="30"/>
  <c r="E609" i="30"/>
  <c r="E610" i="30"/>
  <c r="E611" i="30"/>
  <c r="E612" i="30"/>
  <c r="E613" i="30"/>
  <c r="E614" i="30"/>
  <c r="E615" i="30"/>
  <c r="E616" i="30"/>
  <c r="E617" i="30"/>
  <c r="E618" i="30"/>
  <c r="E619" i="30"/>
  <c r="E620" i="30"/>
  <c r="E621" i="30"/>
  <c r="E622" i="30"/>
  <c r="E623" i="30"/>
  <c r="E624" i="30"/>
  <c r="E625" i="30"/>
  <c r="E626" i="30"/>
  <c r="E627" i="30"/>
  <c r="E628" i="30"/>
  <c r="E629" i="30"/>
  <c r="E630" i="30"/>
  <c r="E631" i="30"/>
  <c r="E632" i="30"/>
  <c r="E633" i="30"/>
  <c r="E634" i="30"/>
  <c r="E635" i="30"/>
  <c r="E636" i="30"/>
  <c r="E637" i="30"/>
  <c r="E638" i="30"/>
  <c r="E639" i="30"/>
  <c r="E640" i="30"/>
  <c r="E641" i="30"/>
  <c r="E642" i="30"/>
  <c r="E643" i="30"/>
  <c r="E644" i="30"/>
  <c r="E645" i="30"/>
  <c r="E646" i="30"/>
  <c r="E647" i="30"/>
  <c r="E648" i="30"/>
  <c r="E649" i="30"/>
  <c r="E650" i="30"/>
  <c r="E651" i="30"/>
  <c r="E652" i="30"/>
  <c r="E653" i="30"/>
  <c r="E654" i="30"/>
  <c r="E655" i="30"/>
  <c r="E656" i="30"/>
  <c r="E657" i="30"/>
  <c r="E658" i="30"/>
  <c r="E659" i="30"/>
  <c r="E660" i="30"/>
  <c r="E661" i="30"/>
  <c r="E662" i="30"/>
  <c r="E663" i="30"/>
  <c r="E664" i="30"/>
  <c r="E665" i="30"/>
  <c r="E666" i="30"/>
  <c r="E667" i="30"/>
  <c r="E668" i="30"/>
  <c r="E669" i="30"/>
  <c r="E670" i="30"/>
  <c r="E671" i="30"/>
  <c r="E672" i="30"/>
  <c r="E673" i="30"/>
  <c r="E674" i="30"/>
  <c r="E675" i="30"/>
  <c r="E676" i="30"/>
  <c r="E677" i="30"/>
  <c r="E678" i="30"/>
  <c r="E679" i="30"/>
  <c r="E680" i="30"/>
  <c r="E681" i="30"/>
  <c r="E682" i="30"/>
  <c r="E683" i="30"/>
  <c r="E684" i="30"/>
  <c r="E685" i="30"/>
  <c r="E686" i="30"/>
  <c r="E687" i="30"/>
  <c r="E688" i="30"/>
  <c r="E689" i="30"/>
  <c r="E690" i="30"/>
  <c r="E691" i="30"/>
  <c r="E692" i="30"/>
  <c r="E693" i="30"/>
  <c r="E694" i="30"/>
  <c r="E695" i="30"/>
  <c r="E696" i="30"/>
  <c r="E697" i="30"/>
  <c r="E698" i="30"/>
  <c r="E699" i="30"/>
  <c r="E700" i="30"/>
  <c r="E701" i="30"/>
  <c r="E702" i="30"/>
  <c r="E703" i="30"/>
  <c r="E704" i="30"/>
  <c r="E705" i="30"/>
  <c r="E706" i="30"/>
  <c r="E707" i="30"/>
  <c r="E708" i="30"/>
  <c r="E709" i="30"/>
  <c r="E710" i="30"/>
  <c r="E711" i="30"/>
  <c r="E712" i="30"/>
  <c r="E713" i="30"/>
  <c r="E714" i="30"/>
  <c r="E715" i="30"/>
  <c r="E716" i="30"/>
  <c r="E717" i="30"/>
  <c r="E718" i="30"/>
  <c r="E719" i="30"/>
  <c r="E720" i="30"/>
  <c r="E721" i="30"/>
  <c r="E722" i="30"/>
  <c r="E723" i="30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G696" i="12" s="1"/>
  <c r="H696" i="12" s="1"/>
  <c r="F697" i="12"/>
  <c r="G697" i="12" s="1"/>
  <c r="H697" i="12" s="1"/>
  <c r="F698" i="12"/>
  <c r="G698" i="12" s="1"/>
  <c r="H698" i="12" s="1"/>
  <c r="F699" i="12"/>
  <c r="G699" i="12" s="1"/>
  <c r="H699" i="12" s="1"/>
  <c r="F700" i="12"/>
  <c r="G700" i="12" s="1"/>
  <c r="H700" i="12" s="1"/>
  <c r="F701" i="12"/>
  <c r="G701" i="12" s="1"/>
  <c r="H701" i="12" s="1"/>
  <c r="F702" i="12"/>
  <c r="G702" i="12" s="1"/>
  <c r="H702" i="12" s="1"/>
  <c r="F703" i="12"/>
  <c r="G703" i="12" s="1"/>
  <c r="H703" i="12" s="1"/>
  <c r="F704" i="12"/>
  <c r="G704" i="12" s="1"/>
  <c r="H704" i="12" s="1"/>
  <c r="F705" i="12"/>
  <c r="G705" i="12" s="1"/>
  <c r="H705" i="12" s="1"/>
  <c r="F706" i="12"/>
  <c r="G706" i="12" s="1"/>
  <c r="H706" i="12" s="1"/>
  <c r="F707" i="12"/>
  <c r="G707" i="12" s="1"/>
  <c r="H707" i="12" s="1"/>
  <c r="F708" i="12"/>
  <c r="G708" i="12" s="1"/>
  <c r="H708" i="12" s="1"/>
  <c r="F709" i="12"/>
  <c r="G709" i="12" s="1"/>
  <c r="H709" i="12" s="1"/>
  <c r="F710" i="12"/>
  <c r="G710" i="12" s="1"/>
  <c r="H710" i="12" s="1"/>
  <c r="F711" i="12"/>
  <c r="G711" i="12" s="1"/>
  <c r="H711" i="12" s="1"/>
  <c r="F712" i="12"/>
  <c r="G712" i="12" s="1"/>
  <c r="H712" i="12" s="1"/>
  <c r="F713" i="12"/>
  <c r="G713" i="12" s="1"/>
  <c r="H713" i="12" s="1"/>
  <c r="F714" i="12"/>
  <c r="G714" i="12" s="1"/>
  <c r="H714" i="12" s="1"/>
  <c r="F715" i="12"/>
  <c r="G715" i="12" s="1"/>
  <c r="H715" i="12" s="1"/>
  <c r="F716" i="12"/>
  <c r="G716" i="12" s="1"/>
  <c r="H716" i="12" s="1"/>
  <c r="F717" i="12"/>
  <c r="G717" i="12" s="1"/>
  <c r="H717" i="12" s="1"/>
  <c r="F718" i="12"/>
  <c r="G718" i="12" s="1"/>
  <c r="H718" i="12" s="1"/>
  <c r="F719" i="12"/>
  <c r="G719" i="12" s="1"/>
  <c r="H719" i="12" s="1"/>
  <c r="F720" i="12"/>
  <c r="G720" i="12" s="1"/>
  <c r="H720" i="12" s="1"/>
  <c r="F721" i="12"/>
  <c r="G721" i="12" s="1"/>
  <c r="H721" i="12" s="1"/>
  <c r="F722" i="12"/>
  <c r="G722" i="12" s="1"/>
  <c r="H722" i="12" s="1"/>
  <c r="F723" i="12"/>
  <c r="G723" i="12" s="1"/>
  <c r="H723" i="12" s="1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F697" i="10" s="1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865" i="23"/>
  <c r="E866" i="23"/>
  <c r="E867" i="23"/>
  <c r="E868" i="23"/>
  <c r="E869" i="23"/>
  <c r="E870" i="23"/>
  <c r="E871" i="23"/>
  <c r="E872" i="23"/>
  <c r="E873" i="23"/>
  <c r="E874" i="23"/>
  <c r="E875" i="23"/>
  <c r="E876" i="23"/>
  <c r="E877" i="23"/>
  <c r="E878" i="23"/>
  <c r="E879" i="23"/>
  <c r="E880" i="23"/>
  <c r="E881" i="23"/>
  <c r="E882" i="23"/>
  <c r="E883" i="23"/>
  <c r="E884" i="23"/>
  <c r="E885" i="23"/>
  <c r="E886" i="23"/>
  <c r="E887" i="23"/>
  <c r="E888" i="23"/>
  <c r="E889" i="23"/>
  <c r="E890" i="23"/>
  <c r="E891" i="23"/>
  <c r="E892" i="23"/>
  <c r="E893" i="23"/>
  <c r="E894" i="23"/>
  <c r="E895" i="23"/>
  <c r="E896" i="23"/>
  <c r="E897" i="23"/>
  <c r="E898" i="23"/>
  <c r="E899" i="23"/>
  <c r="E900" i="23"/>
  <c r="E901" i="23"/>
  <c r="E902" i="23"/>
  <c r="E903" i="23"/>
  <c r="E904" i="23"/>
  <c r="D865" i="23"/>
  <c r="D866" i="23"/>
  <c r="D867" i="23"/>
  <c r="D868" i="23"/>
  <c r="D869" i="23"/>
  <c r="D870" i="23"/>
  <c r="D871" i="23"/>
  <c r="D872" i="23"/>
  <c r="D873" i="23"/>
  <c r="D874" i="23"/>
  <c r="D875" i="23"/>
  <c r="D876" i="23"/>
  <c r="D877" i="23"/>
  <c r="D878" i="23"/>
  <c r="D879" i="23"/>
  <c r="D880" i="23"/>
  <c r="D881" i="23"/>
  <c r="D882" i="23"/>
  <c r="D883" i="23"/>
  <c r="D884" i="23"/>
  <c r="D885" i="23"/>
  <c r="D886" i="23"/>
  <c r="D887" i="23"/>
  <c r="D888" i="23"/>
  <c r="D889" i="23"/>
  <c r="D890" i="23"/>
  <c r="D891" i="23"/>
  <c r="D892" i="23"/>
  <c r="D893" i="23"/>
  <c r="D894" i="23"/>
  <c r="D895" i="23"/>
  <c r="D896" i="23"/>
  <c r="D897" i="23"/>
  <c r="D898" i="23"/>
  <c r="D899" i="23"/>
  <c r="D900" i="23"/>
  <c r="D901" i="23"/>
  <c r="D902" i="23"/>
  <c r="D903" i="23"/>
  <c r="D904" i="23"/>
  <c r="F697" i="23"/>
  <c r="E606" i="23"/>
  <c r="E607" i="23"/>
  <c r="E608" i="23"/>
  <c r="E609" i="23"/>
  <c r="E610" i="23"/>
  <c r="E611" i="23"/>
  <c r="E612" i="23"/>
  <c r="E613" i="23"/>
  <c r="E614" i="23"/>
  <c r="E615" i="23"/>
  <c r="E616" i="23"/>
  <c r="E617" i="23"/>
  <c r="E618" i="23"/>
  <c r="E619" i="23"/>
  <c r="E620" i="23"/>
  <c r="E621" i="23"/>
  <c r="E622" i="23"/>
  <c r="E623" i="23"/>
  <c r="E624" i="23"/>
  <c r="E625" i="23"/>
  <c r="E626" i="23"/>
  <c r="E627" i="23"/>
  <c r="E628" i="23"/>
  <c r="E629" i="23"/>
  <c r="E630" i="23"/>
  <c r="E631" i="23"/>
  <c r="E632" i="23"/>
  <c r="E633" i="23"/>
  <c r="E634" i="23"/>
  <c r="E635" i="23"/>
  <c r="E636" i="23"/>
  <c r="E637" i="23"/>
  <c r="E638" i="23"/>
  <c r="E639" i="23"/>
  <c r="E640" i="23"/>
  <c r="E641" i="23"/>
  <c r="E642" i="23"/>
  <c r="E643" i="23"/>
  <c r="E644" i="23"/>
  <c r="E645" i="23"/>
  <c r="E646" i="23"/>
  <c r="E647" i="23"/>
  <c r="E648" i="23"/>
  <c r="E649" i="23"/>
  <c r="E650" i="23"/>
  <c r="E651" i="23"/>
  <c r="E652" i="23"/>
  <c r="E653" i="23"/>
  <c r="E654" i="23"/>
  <c r="E655" i="23"/>
  <c r="E656" i="23"/>
  <c r="E657" i="23"/>
  <c r="E658" i="23"/>
  <c r="E659" i="23"/>
  <c r="E660" i="23"/>
  <c r="E661" i="23"/>
  <c r="E662" i="23"/>
  <c r="E663" i="23"/>
  <c r="E664" i="23"/>
  <c r="E665" i="23"/>
  <c r="E666" i="23"/>
  <c r="E667" i="23"/>
  <c r="E668" i="23"/>
  <c r="E669" i="23"/>
  <c r="E670" i="23"/>
  <c r="E671" i="23"/>
  <c r="E672" i="23"/>
  <c r="E673" i="23"/>
  <c r="E674" i="23"/>
  <c r="E675" i="23"/>
  <c r="E676" i="23"/>
  <c r="E677" i="23"/>
  <c r="E678" i="23"/>
  <c r="E679" i="23"/>
  <c r="E680" i="23"/>
  <c r="E681" i="23"/>
  <c r="E682" i="23"/>
  <c r="E683" i="23"/>
  <c r="E684" i="23"/>
  <c r="E685" i="23"/>
  <c r="E686" i="23"/>
  <c r="E687" i="23"/>
  <c r="E688" i="23"/>
  <c r="E689" i="23"/>
  <c r="E690" i="23"/>
  <c r="E691" i="23"/>
  <c r="E692" i="23"/>
  <c r="E693" i="23"/>
  <c r="E694" i="23"/>
  <c r="E695" i="23"/>
  <c r="E696" i="23"/>
  <c r="F696" i="23" s="1"/>
  <c r="E698" i="23"/>
  <c r="F698" i="23" s="1"/>
  <c r="E699" i="23"/>
  <c r="F699" i="23" s="1"/>
  <c r="E700" i="23"/>
  <c r="F700" i="23" s="1"/>
  <c r="E701" i="23"/>
  <c r="F701" i="23" s="1"/>
  <c r="E702" i="23"/>
  <c r="F702" i="23" s="1"/>
  <c r="E703" i="23"/>
  <c r="F703" i="23" s="1"/>
  <c r="E704" i="23"/>
  <c r="F704" i="23" s="1"/>
  <c r="E705" i="23"/>
  <c r="F705" i="23" s="1"/>
  <c r="E706" i="23"/>
  <c r="F706" i="23" s="1"/>
  <c r="E707" i="23"/>
  <c r="F707" i="23" s="1"/>
  <c r="E708" i="23"/>
  <c r="F708" i="23" s="1"/>
  <c r="E709" i="23"/>
  <c r="F709" i="23" s="1"/>
  <c r="E710" i="23"/>
  <c r="F710" i="23" s="1"/>
  <c r="E711" i="23"/>
  <c r="F711" i="23" s="1"/>
  <c r="E712" i="23"/>
  <c r="F712" i="23" s="1"/>
  <c r="E713" i="23"/>
  <c r="F713" i="23" s="1"/>
  <c r="E714" i="23"/>
  <c r="F714" i="23" s="1"/>
  <c r="E715" i="23"/>
  <c r="F715" i="23" s="1"/>
  <c r="E716" i="23"/>
  <c r="F716" i="23" s="1"/>
  <c r="E717" i="23"/>
  <c r="F717" i="23" s="1"/>
  <c r="E718" i="23"/>
  <c r="F718" i="23" s="1"/>
  <c r="E719" i="23"/>
  <c r="F719" i="23" s="1"/>
  <c r="E720" i="23"/>
  <c r="F720" i="23" s="1"/>
  <c r="E721" i="23"/>
  <c r="F721" i="23" s="1"/>
  <c r="E722" i="23"/>
  <c r="F722" i="23" s="1"/>
  <c r="E723" i="23"/>
  <c r="F723" i="23" s="1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214" i="23"/>
  <c r="C215" i="23"/>
  <c r="C216" i="23"/>
  <c r="C217" i="23"/>
  <c r="C218" i="23"/>
  <c r="C219" i="23"/>
  <c r="C220" i="23"/>
  <c r="C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C238" i="23"/>
  <c r="C239" i="23"/>
  <c r="C240" i="23"/>
  <c r="C241" i="23"/>
  <c r="C242" i="23"/>
  <c r="C243" i="23"/>
  <c r="C244" i="23"/>
  <c r="C245" i="23"/>
  <c r="C246" i="23"/>
  <c r="C247" i="23"/>
  <c r="C248" i="23"/>
  <c r="C249" i="23"/>
  <c r="C250" i="23"/>
  <c r="C251" i="23"/>
  <c r="C252" i="23"/>
  <c r="C253" i="23"/>
  <c r="C254" i="23"/>
  <c r="C255" i="23"/>
  <c r="C256" i="23"/>
  <c r="C257" i="23"/>
  <c r="C258" i="23"/>
  <c r="C259" i="23"/>
  <c r="C260" i="23"/>
  <c r="C261" i="23"/>
  <c r="C262" i="23"/>
  <c r="C263" i="23"/>
  <c r="C264" i="23"/>
  <c r="C265" i="23"/>
  <c r="C266" i="23"/>
  <c r="C267" i="23"/>
  <c r="C268" i="23"/>
  <c r="C269" i="23"/>
  <c r="C270" i="23"/>
  <c r="C271" i="23"/>
  <c r="C272" i="23"/>
  <c r="C273" i="23"/>
  <c r="C274" i="23"/>
  <c r="C275" i="23"/>
  <c r="C276" i="23"/>
  <c r="C277" i="23"/>
  <c r="C278" i="23"/>
  <c r="C279" i="23"/>
  <c r="C280" i="23"/>
  <c r="C281" i="23"/>
  <c r="C282" i="23"/>
  <c r="C283" i="23"/>
  <c r="C284" i="23"/>
  <c r="C285" i="23"/>
  <c r="C286" i="23"/>
  <c r="C287" i="23"/>
  <c r="C288" i="23"/>
  <c r="C289" i="23"/>
  <c r="C290" i="23"/>
  <c r="C291" i="23"/>
  <c r="C292" i="23"/>
  <c r="C293" i="23"/>
  <c r="C294" i="23"/>
  <c r="C295" i="23"/>
  <c r="C296" i="23"/>
  <c r="C297" i="23"/>
  <c r="C298" i="23"/>
  <c r="C299" i="23"/>
  <c r="C300" i="23"/>
  <c r="C301" i="23"/>
  <c r="C302" i="23"/>
  <c r="C303" i="23"/>
  <c r="C304" i="23"/>
  <c r="C305" i="23"/>
  <c r="C306" i="23"/>
  <c r="C307" i="23"/>
  <c r="C308" i="23"/>
  <c r="C309" i="23"/>
  <c r="C310" i="23"/>
  <c r="C311" i="23"/>
  <c r="C312" i="23"/>
  <c r="C313" i="23"/>
  <c r="C314" i="23"/>
  <c r="C315" i="23"/>
  <c r="C316" i="23"/>
  <c r="C317" i="23"/>
  <c r="C318" i="23"/>
  <c r="C319" i="23"/>
  <c r="C320" i="23"/>
  <c r="C321" i="23"/>
  <c r="C322" i="23"/>
  <c r="C323" i="23"/>
  <c r="C324" i="23"/>
  <c r="C325" i="23"/>
  <c r="C326" i="23"/>
  <c r="C327" i="23"/>
  <c r="C328" i="23"/>
  <c r="C329" i="23"/>
  <c r="C330" i="23"/>
  <c r="C331" i="23"/>
  <c r="C332" i="23"/>
  <c r="C333" i="23"/>
  <c r="C334" i="23"/>
  <c r="C335" i="23"/>
  <c r="C336" i="23"/>
  <c r="C337" i="23"/>
  <c r="C338" i="23"/>
  <c r="C339" i="23"/>
  <c r="C340" i="23"/>
  <c r="C341" i="23"/>
  <c r="C342" i="23"/>
  <c r="C343" i="23"/>
  <c r="C344" i="23"/>
  <c r="C345" i="23"/>
  <c r="C346" i="23"/>
  <c r="C347" i="23"/>
  <c r="C348" i="23"/>
  <c r="C349" i="23"/>
  <c r="C350" i="23"/>
  <c r="C351" i="23"/>
  <c r="C352" i="23"/>
  <c r="C353" i="23"/>
  <c r="C354" i="23"/>
  <c r="C355" i="23"/>
  <c r="C356" i="23"/>
  <c r="C357" i="23"/>
  <c r="C358" i="23"/>
  <c r="C359" i="23"/>
  <c r="C360" i="23"/>
  <c r="C361" i="23"/>
  <c r="C362" i="23"/>
  <c r="C363" i="23"/>
  <c r="C364" i="23"/>
  <c r="C365" i="23"/>
  <c r="C366" i="23"/>
  <c r="C367" i="23"/>
  <c r="C368" i="23"/>
  <c r="C369" i="23"/>
  <c r="C370" i="23"/>
  <c r="C371" i="23"/>
  <c r="C372" i="23"/>
  <c r="C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C390" i="23"/>
  <c r="C391" i="23"/>
  <c r="C392" i="23"/>
  <c r="C393" i="23"/>
  <c r="C394" i="23"/>
  <c r="C395" i="23"/>
  <c r="C396" i="23"/>
  <c r="C397" i="23"/>
  <c r="C398" i="23"/>
  <c r="C399" i="23"/>
  <c r="C400" i="23"/>
  <c r="C401" i="23"/>
  <c r="C402" i="23"/>
  <c r="C403" i="23"/>
  <c r="C404" i="23"/>
  <c r="C405" i="23"/>
  <c r="C406" i="23"/>
  <c r="C407" i="23"/>
  <c r="C408" i="23"/>
  <c r="C409" i="23"/>
  <c r="C410" i="23"/>
  <c r="C411" i="23"/>
  <c r="C412" i="23"/>
  <c r="C413" i="23"/>
  <c r="C414" i="23"/>
  <c r="C415" i="23"/>
  <c r="C416" i="23"/>
  <c r="C417" i="23"/>
  <c r="C418" i="23"/>
  <c r="C419" i="23"/>
  <c r="C420" i="23"/>
  <c r="C421" i="23"/>
  <c r="C422" i="23"/>
  <c r="C423" i="23"/>
  <c r="C424" i="23"/>
  <c r="C425" i="23"/>
  <c r="C426" i="23"/>
  <c r="C427" i="23"/>
  <c r="C428" i="23"/>
  <c r="C429" i="23"/>
  <c r="C430" i="23"/>
  <c r="C431" i="23"/>
  <c r="C432" i="23"/>
  <c r="C433" i="23"/>
  <c r="C434" i="23"/>
  <c r="C435" i="23"/>
  <c r="C436" i="23"/>
  <c r="C437" i="23"/>
  <c r="C438" i="23"/>
  <c r="C439" i="23"/>
  <c r="C440" i="23"/>
  <c r="C441" i="23"/>
  <c r="C442" i="23"/>
  <c r="C443" i="23"/>
  <c r="C444" i="23"/>
  <c r="C445" i="23"/>
  <c r="C446" i="23"/>
  <c r="C447" i="23"/>
  <c r="C448" i="23"/>
  <c r="C449" i="23"/>
  <c r="C450" i="23"/>
  <c r="C451" i="23"/>
  <c r="C452" i="23"/>
  <c r="C453" i="23"/>
  <c r="C454" i="23"/>
  <c r="C455" i="23"/>
  <c r="C456" i="23"/>
  <c r="C457" i="23"/>
  <c r="C458" i="23"/>
  <c r="C459" i="23"/>
  <c r="C460" i="23"/>
  <c r="E606" i="25"/>
  <c r="E607" i="25"/>
  <c r="E608" i="25"/>
  <c r="E609" i="25"/>
  <c r="E610" i="25"/>
  <c r="E611" i="25"/>
  <c r="E612" i="25"/>
  <c r="E613" i="25"/>
  <c r="E614" i="25"/>
  <c r="E615" i="25"/>
  <c r="E616" i="25"/>
  <c r="E617" i="25"/>
  <c r="E618" i="25"/>
  <c r="E619" i="25"/>
  <c r="E620" i="25"/>
  <c r="E621" i="25"/>
  <c r="E622" i="25"/>
  <c r="E623" i="25"/>
  <c r="E624" i="25"/>
  <c r="E625" i="25"/>
  <c r="E626" i="25"/>
  <c r="E627" i="25"/>
  <c r="E628" i="25"/>
  <c r="E629" i="25"/>
  <c r="E630" i="25"/>
  <c r="E631" i="25"/>
  <c r="E632" i="25"/>
  <c r="E633" i="25"/>
  <c r="E634" i="25"/>
  <c r="E635" i="25"/>
  <c r="E636" i="25"/>
  <c r="E637" i="25"/>
  <c r="E638" i="25"/>
  <c r="E639" i="25"/>
  <c r="E640" i="25"/>
  <c r="E641" i="25"/>
  <c r="E642" i="25"/>
  <c r="E643" i="25"/>
  <c r="E644" i="25"/>
  <c r="E645" i="25"/>
  <c r="E646" i="25"/>
  <c r="E647" i="25"/>
  <c r="E648" i="25"/>
  <c r="E649" i="25"/>
  <c r="E650" i="25"/>
  <c r="E651" i="25"/>
  <c r="E652" i="25"/>
  <c r="E653" i="25"/>
  <c r="E654" i="25"/>
  <c r="E655" i="25"/>
  <c r="E656" i="25"/>
  <c r="E657" i="25"/>
  <c r="E658" i="25"/>
  <c r="E659" i="25"/>
  <c r="E660" i="25"/>
  <c r="E661" i="25"/>
  <c r="E662" i="25"/>
  <c r="E663" i="25"/>
  <c r="E664" i="25"/>
  <c r="E665" i="25"/>
  <c r="E666" i="25"/>
  <c r="E667" i="25"/>
  <c r="E668" i="25"/>
  <c r="E669" i="25"/>
  <c r="E670" i="25"/>
  <c r="E671" i="25"/>
  <c r="E672" i="25"/>
  <c r="E673" i="25"/>
  <c r="E674" i="25"/>
  <c r="E675" i="25"/>
  <c r="E676" i="25"/>
  <c r="E677" i="25"/>
  <c r="E678" i="25"/>
  <c r="E679" i="25"/>
  <c r="E680" i="25"/>
  <c r="E681" i="25"/>
  <c r="E682" i="25"/>
  <c r="E683" i="25"/>
  <c r="E684" i="25"/>
  <c r="E685" i="25"/>
  <c r="E686" i="25"/>
  <c r="E687" i="25"/>
  <c r="E688" i="25"/>
  <c r="E689" i="25"/>
  <c r="E690" i="25"/>
  <c r="E691" i="25"/>
  <c r="E692" i="25"/>
  <c r="E693" i="25"/>
  <c r="E694" i="25"/>
  <c r="E695" i="25"/>
  <c r="E696" i="25"/>
  <c r="E697" i="25"/>
  <c r="E698" i="25"/>
  <c r="E699" i="25"/>
  <c r="E700" i="25"/>
  <c r="E701" i="25"/>
  <c r="E702" i="25"/>
  <c r="E703" i="25"/>
  <c r="E704" i="25"/>
  <c r="E705" i="25"/>
  <c r="E706" i="25"/>
  <c r="E707" i="25"/>
  <c r="E708" i="25"/>
  <c r="E709" i="25"/>
  <c r="E710" i="25"/>
  <c r="E711" i="25"/>
  <c r="E712" i="25"/>
  <c r="E713" i="25"/>
  <c r="E714" i="25"/>
  <c r="E715" i="25"/>
  <c r="E716" i="25"/>
  <c r="E717" i="25"/>
  <c r="E718" i="25"/>
  <c r="E719" i="25"/>
  <c r="E720" i="25"/>
  <c r="E721" i="25"/>
  <c r="E722" i="25"/>
  <c r="E723" i="25"/>
  <c r="D606" i="25"/>
  <c r="D607" i="25"/>
  <c r="D608" i="25"/>
  <c r="D609" i="25"/>
  <c r="D610" i="25"/>
  <c r="D611" i="25"/>
  <c r="D612" i="25"/>
  <c r="D613" i="25"/>
  <c r="D614" i="25"/>
  <c r="D615" i="25"/>
  <c r="D616" i="25"/>
  <c r="D617" i="25"/>
  <c r="D618" i="25"/>
  <c r="D619" i="25"/>
  <c r="D620" i="25"/>
  <c r="D621" i="25"/>
  <c r="D622" i="25"/>
  <c r="D623" i="25"/>
  <c r="D624" i="25"/>
  <c r="D625" i="25"/>
  <c r="D626" i="25"/>
  <c r="D627" i="25"/>
  <c r="D628" i="25"/>
  <c r="D629" i="25"/>
  <c r="D630" i="25"/>
  <c r="D631" i="25"/>
  <c r="D632" i="25"/>
  <c r="D633" i="25"/>
  <c r="D634" i="25"/>
  <c r="D635" i="25"/>
  <c r="D636" i="25"/>
  <c r="D637" i="25"/>
  <c r="D638" i="25"/>
  <c r="D639" i="25"/>
  <c r="D640" i="25"/>
  <c r="D641" i="25"/>
  <c r="D642" i="25"/>
  <c r="D643" i="25"/>
  <c r="D644" i="25"/>
  <c r="D645" i="25"/>
  <c r="D646" i="25"/>
  <c r="D647" i="25"/>
  <c r="D648" i="25"/>
  <c r="D649" i="25"/>
  <c r="D650" i="25"/>
  <c r="D651" i="25"/>
  <c r="D652" i="25"/>
  <c r="D653" i="25"/>
  <c r="D654" i="25"/>
  <c r="D655" i="25"/>
  <c r="D656" i="25"/>
  <c r="D657" i="25"/>
  <c r="D658" i="25"/>
  <c r="D659" i="25"/>
  <c r="D660" i="25"/>
  <c r="D661" i="25"/>
  <c r="D662" i="25"/>
  <c r="D663" i="25"/>
  <c r="D664" i="25"/>
  <c r="D665" i="25"/>
  <c r="D666" i="25"/>
  <c r="D667" i="25"/>
  <c r="D668" i="25"/>
  <c r="D669" i="25"/>
  <c r="D670" i="25"/>
  <c r="D671" i="25"/>
  <c r="D672" i="25"/>
  <c r="D673" i="25"/>
  <c r="D674" i="25"/>
  <c r="D675" i="25"/>
  <c r="D676" i="25"/>
  <c r="D677" i="25"/>
  <c r="D678" i="25"/>
  <c r="D679" i="25"/>
  <c r="D680" i="25"/>
  <c r="D681" i="25"/>
  <c r="D682" i="25"/>
  <c r="D683" i="25"/>
  <c r="D684" i="25"/>
  <c r="D685" i="25"/>
  <c r="D686" i="25"/>
  <c r="D687" i="25"/>
  <c r="D688" i="25"/>
  <c r="D689" i="25"/>
  <c r="D690" i="25"/>
  <c r="D691" i="25"/>
  <c r="D692" i="25"/>
  <c r="D693" i="25"/>
  <c r="D694" i="25"/>
  <c r="D695" i="25"/>
  <c r="D696" i="25"/>
  <c r="D697" i="25"/>
  <c r="D698" i="25"/>
  <c r="D699" i="25"/>
  <c r="D700" i="25"/>
  <c r="D701" i="25"/>
  <c r="D702" i="25"/>
  <c r="D703" i="25"/>
  <c r="D704" i="25"/>
  <c r="D705" i="25"/>
  <c r="D706" i="25"/>
  <c r="D707" i="25"/>
  <c r="D708" i="25"/>
  <c r="D709" i="25"/>
  <c r="D710" i="25"/>
  <c r="D711" i="25"/>
  <c r="D712" i="25"/>
  <c r="D713" i="25"/>
  <c r="D714" i="25"/>
  <c r="D715" i="25"/>
  <c r="D716" i="25"/>
  <c r="D717" i="25"/>
  <c r="D718" i="25"/>
  <c r="D719" i="25"/>
  <c r="D720" i="25"/>
  <c r="D721" i="25"/>
  <c r="D722" i="25"/>
  <c r="D723" i="25"/>
  <c r="C606" i="25"/>
  <c r="C607" i="25"/>
  <c r="C608" i="25"/>
  <c r="C609" i="25"/>
  <c r="C610" i="25"/>
  <c r="C611" i="25"/>
  <c r="C612" i="25"/>
  <c r="C613" i="25"/>
  <c r="C614" i="25"/>
  <c r="C615" i="25"/>
  <c r="C616" i="25"/>
  <c r="C617" i="25"/>
  <c r="C618" i="25"/>
  <c r="C619" i="25"/>
  <c r="C620" i="25"/>
  <c r="C621" i="25"/>
  <c r="C622" i="25"/>
  <c r="C623" i="25"/>
  <c r="C624" i="25"/>
  <c r="C625" i="25"/>
  <c r="C626" i="25"/>
  <c r="C627" i="25"/>
  <c r="C628" i="25"/>
  <c r="C629" i="25"/>
  <c r="C630" i="25"/>
  <c r="C631" i="25"/>
  <c r="C632" i="25"/>
  <c r="C633" i="25"/>
  <c r="C634" i="25"/>
  <c r="C635" i="25"/>
  <c r="C636" i="25"/>
  <c r="C637" i="25"/>
  <c r="C638" i="25"/>
  <c r="C639" i="25"/>
  <c r="C640" i="25"/>
  <c r="C641" i="25"/>
  <c r="C642" i="25"/>
  <c r="C643" i="25"/>
  <c r="C644" i="25"/>
  <c r="C645" i="25"/>
  <c r="C646" i="25"/>
  <c r="C647" i="25"/>
  <c r="C648" i="25"/>
  <c r="C649" i="25"/>
  <c r="C650" i="25"/>
  <c r="C651" i="25"/>
  <c r="C652" i="25"/>
  <c r="C653" i="25"/>
  <c r="C654" i="25"/>
  <c r="C655" i="25"/>
  <c r="C656" i="25"/>
  <c r="C657" i="25"/>
  <c r="C658" i="25"/>
  <c r="C659" i="25"/>
  <c r="C660" i="25"/>
  <c r="C661" i="25"/>
  <c r="C662" i="25"/>
  <c r="C663" i="25"/>
  <c r="C664" i="25"/>
  <c r="C665" i="25"/>
  <c r="C666" i="25"/>
  <c r="C667" i="25"/>
  <c r="C668" i="25"/>
  <c r="C669" i="25"/>
  <c r="C670" i="25"/>
  <c r="C671" i="25"/>
  <c r="C672" i="25"/>
  <c r="C673" i="25"/>
  <c r="C674" i="25"/>
  <c r="C675" i="25"/>
  <c r="C676" i="25"/>
  <c r="C677" i="25"/>
  <c r="C678" i="25"/>
  <c r="C679" i="25"/>
  <c r="C680" i="25"/>
  <c r="C681" i="25"/>
  <c r="C682" i="25"/>
  <c r="C683" i="25"/>
  <c r="C684" i="25"/>
  <c r="C685" i="25"/>
  <c r="C686" i="25"/>
  <c r="C687" i="25"/>
  <c r="C688" i="25"/>
  <c r="C689" i="25"/>
  <c r="C690" i="25"/>
  <c r="C691" i="25"/>
  <c r="C692" i="25"/>
  <c r="C693" i="25"/>
  <c r="C694" i="25"/>
  <c r="C695" i="25"/>
  <c r="C696" i="25"/>
  <c r="C697" i="25"/>
  <c r="F697" i="25" s="1"/>
  <c r="C698" i="25"/>
  <c r="F698" i="25" s="1"/>
  <c r="C699" i="25"/>
  <c r="C700" i="25"/>
  <c r="C701" i="25"/>
  <c r="F701" i="25" s="1"/>
  <c r="C702" i="25"/>
  <c r="F702" i="25" s="1"/>
  <c r="C703" i="25"/>
  <c r="C704" i="25"/>
  <c r="C705" i="25"/>
  <c r="F705" i="25" s="1"/>
  <c r="C706" i="25"/>
  <c r="F706" i="25" s="1"/>
  <c r="C707" i="25"/>
  <c r="C708" i="25"/>
  <c r="C709" i="25"/>
  <c r="F709" i="25" s="1"/>
  <c r="C710" i="25"/>
  <c r="F710" i="25" s="1"/>
  <c r="C711" i="25"/>
  <c r="C712" i="25"/>
  <c r="C713" i="25"/>
  <c r="F713" i="25" s="1"/>
  <c r="C714" i="25"/>
  <c r="F714" i="25" s="1"/>
  <c r="C715" i="25"/>
  <c r="C716" i="25"/>
  <c r="C717" i="25"/>
  <c r="F717" i="25" s="1"/>
  <c r="C718" i="25"/>
  <c r="F718" i="25" s="1"/>
  <c r="C719" i="25"/>
  <c r="C720" i="25"/>
  <c r="C721" i="25"/>
  <c r="F721" i="25" s="1"/>
  <c r="C722" i="25"/>
  <c r="F722" i="25" s="1"/>
  <c r="C723" i="25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C238" i="30"/>
  <c r="C239" i="30"/>
  <c r="C240" i="30"/>
  <c r="C241" i="30"/>
  <c r="C242" i="30"/>
  <c r="C243" i="30"/>
  <c r="C244" i="30"/>
  <c r="C245" i="30"/>
  <c r="C246" i="30"/>
  <c r="C247" i="30"/>
  <c r="C248" i="30"/>
  <c r="C249" i="30"/>
  <c r="C250" i="30"/>
  <c r="C251" i="30"/>
  <c r="C252" i="30"/>
  <c r="C253" i="30"/>
  <c r="C254" i="30"/>
  <c r="C255" i="30"/>
  <c r="C256" i="30"/>
  <c r="C257" i="30"/>
  <c r="C258" i="30"/>
  <c r="C259" i="30"/>
  <c r="C260" i="30"/>
  <c r="C261" i="30"/>
  <c r="C262" i="30"/>
  <c r="C263" i="30"/>
  <c r="C264" i="30"/>
  <c r="C265" i="30"/>
  <c r="C266" i="30"/>
  <c r="C267" i="30"/>
  <c r="C268" i="30"/>
  <c r="C269" i="30"/>
  <c r="C270" i="30"/>
  <c r="C271" i="30"/>
  <c r="C272" i="30"/>
  <c r="C273" i="30"/>
  <c r="C274" i="30"/>
  <c r="C275" i="30"/>
  <c r="C276" i="30"/>
  <c r="C277" i="30"/>
  <c r="C278" i="30"/>
  <c r="C279" i="30"/>
  <c r="C280" i="30"/>
  <c r="C281" i="30"/>
  <c r="C282" i="30"/>
  <c r="C283" i="30"/>
  <c r="C284" i="30"/>
  <c r="C285" i="30"/>
  <c r="C286" i="30"/>
  <c r="C287" i="30"/>
  <c r="C288" i="30"/>
  <c r="C289" i="30"/>
  <c r="C290" i="30"/>
  <c r="C291" i="30"/>
  <c r="C292" i="30"/>
  <c r="C293" i="30"/>
  <c r="C294" i="30"/>
  <c r="C295" i="30"/>
  <c r="C296" i="30"/>
  <c r="C297" i="30"/>
  <c r="C298" i="30"/>
  <c r="C299" i="30"/>
  <c r="C300" i="30"/>
  <c r="C301" i="30"/>
  <c r="C302" i="30"/>
  <c r="C303" i="30"/>
  <c r="C304" i="30"/>
  <c r="C305" i="30"/>
  <c r="C306" i="30"/>
  <c r="C307" i="30"/>
  <c r="C308" i="30"/>
  <c r="C309" i="30"/>
  <c r="C310" i="30"/>
  <c r="C311" i="30"/>
  <c r="C312" i="30"/>
  <c r="C313" i="30"/>
  <c r="C314" i="30"/>
  <c r="C315" i="30"/>
  <c r="C316" i="30"/>
  <c r="C317" i="30"/>
  <c r="C318" i="30"/>
  <c r="C319" i="30"/>
  <c r="C320" i="30"/>
  <c r="C321" i="30"/>
  <c r="C322" i="30"/>
  <c r="C323" i="30"/>
  <c r="C324" i="30"/>
  <c r="C325" i="30"/>
  <c r="C326" i="30"/>
  <c r="C327" i="30"/>
  <c r="C328" i="30"/>
  <c r="C329" i="30"/>
  <c r="C330" i="30"/>
  <c r="C331" i="30"/>
  <c r="C332" i="30"/>
  <c r="C333" i="30"/>
  <c r="C334" i="30"/>
  <c r="C335" i="30"/>
  <c r="C336" i="30"/>
  <c r="C337" i="30"/>
  <c r="C338" i="30"/>
  <c r="C339" i="30"/>
  <c r="C340" i="30"/>
  <c r="C341" i="30"/>
  <c r="C342" i="30"/>
  <c r="C343" i="30"/>
  <c r="C344" i="30"/>
  <c r="C345" i="30"/>
  <c r="C346" i="30"/>
  <c r="C347" i="30"/>
  <c r="C348" i="30"/>
  <c r="C349" i="30"/>
  <c r="C350" i="30"/>
  <c r="C351" i="30"/>
  <c r="C352" i="30"/>
  <c r="C353" i="30"/>
  <c r="C354" i="30"/>
  <c r="C355" i="30"/>
  <c r="C356" i="30"/>
  <c r="C357" i="30"/>
  <c r="C358" i="30"/>
  <c r="C359" i="30"/>
  <c r="C360" i="30"/>
  <c r="C361" i="30"/>
  <c r="C362" i="30"/>
  <c r="C363" i="30"/>
  <c r="C364" i="30"/>
  <c r="C365" i="30"/>
  <c r="C366" i="30"/>
  <c r="C367" i="30"/>
  <c r="C368" i="30"/>
  <c r="C369" i="30"/>
  <c r="C370" i="30"/>
  <c r="C371" i="30"/>
  <c r="C372" i="30"/>
  <c r="C373" i="30"/>
  <c r="C374" i="30"/>
  <c r="C375" i="30"/>
  <c r="C376" i="30"/>
  <c r="C377" i="30"/>
  <c r="C378" i="30"/>
  <c r="C379" i="30"/>
  <c r="C380" i="30"/>
  <c r="C381" i="30"/>
  <c r="C382" i="30"/>
  <c r="C383" i="30"/>
  <c r="C384" i="30"/>
  <c r="C385" i="30"/>
  <c r="C386" i="30"/>
  <c r="C387" i="30"/>
  <c r="C388" i="30"/>
  <c r="C389" i="30"/>
  <c r="C390" i="30"/>
  <c r="C391" i="30"/>
  <c r="C392" i="30"/>
  <c r="C393" i="30"/>
  <c r="C394" i="30"/>
  <c r="C395" i="30"/>
  <c r="C396" i="30"/>
  <c r="C397" i="30"/>
  <c r="C398" i="30"/>
  <c r="C399" i="30"/>
  <c r="C400" i="30"/>
  <c r="C401" i="30"/>
  <c r="C402" i="30"/>
  <c r="C403" i="30"/>
  <c r="C404" i="30"/>
  <c r="C405" i="30"/>
  <c r="C406" i="30"/>
  <c r="C407" i="30"/>
  <c r="C408" i="30"/>
  <c r="C409" i="30"/>
  <c r="C410" i="30"/>
  <c r="C411" i="30"/>
  <c r="C412" i="30"/>
  <c r="C413" i="30"/>
  <c r="C414" i="30"/>
  <c r="C415" i="30"/>
  <c r="C416" i="30"/>
  <c r="C417" i="30"/>
  <c r="C418" i="30"/>
  <c r="C419" i="30"/>
  <c r="C420" i="30"/>
  <c r="C421" i="30"/>
  <c r="C422" i="30"/>
  <c r="C423" i="30"/>
  <c r="C424" i="30"/>
  <c r="C425" i="30"/>
  <c r="C426" i="30"/>
  <c r="C427" i="30"/>
  <c r="C428" i="30"/>
  <c r="C429" i="30"/>
  <c r="C430" i="30"/>
  <c r="C431" i="30"/>
  <c r="C432" i="30"/>
  <c r="C433" i="30"/>
  <c r="C434" i="30"/>
  <c r="C435" i="30"/>
  <c r="C436" i="30"/>
  <c r="C437" i="30"/>
  <c r="C438" i="30"/>
  <c r="C439" i="30"/>
  <c r="C440" i="30"/>
  <c r="C441" i="30"/>
  <c r="C442" i="30"/>
  <c r="C443" i="30"/>
  <c r="C444" i="30"/>
  <c r="C445" i="30"/>
  <c r="C446" i="30"/>
  <c r="C447" i="30"/>
  <c r="C448" i="30"/>
  <c r="C449" i="30"/>
  <c r="C450" i="30"/>
  <c r="C451" i="30"/>
  <c r="C452" i="30"/>
  <c r="C453" i="30"/>
  <c r="C454" i="30"/>
  <c r="C455" i="30"/>
  <c r="C456" i="30"/>
  <c r="C457" i="30"/>
  <c r="C458" i="30"/>
  <c r="C459" i="30"/>
  <c r="C460" i="30"/>
  <c r="F527" i="35"/>
  <c r="E527" i="35"/>
  <c r="K862" i="32"/>
  <c r="J862" i="32"/>
  <c r="E862" i="32"/>
  <c r="D862" i="32"/>
  <c r="K461" i="32"/>
  <c r="J461" i="32"/>
  <c r="L1115" i="34"/>
  <c r="K1115" i="34"/>
  <c r="G1115" i="34"/>
  <c r="L905" i="34"/>
  <c r="K905" i="34"/>
  <c r="G905" i="34"/>
  <c r="L862" i="34"/>
  <c r="K862" i="34"/>
  <c r="G862" i="34"/>
  <c r="E862" i="34"/>
  <c r="D862" i="34"/>
  <c r="L724" i="34"/>
  <c r="K724" i="34"/>
  <c r="G724" i="34"/>
  <c r="E724" i="34"/>
  <c r="D724" i="34"/>
  <c r="C724" i="34"/>
  <c r="L603" i="34"/>
  <c r="K603" i="34"/>
  <c r="G603" i="34"/>
  <c r="L526" i="34"/>
  <c r="K526" i="34"/>
  <c r="G526" i="34"/>
  <c r="L1115" i="15"/>
  <c r="K1115" i="15"/>
  <c r="G1115" i="15"/>
  <c r="L905" i="15"/>
  <c r="K905" i="15"/>
  <c r="G905" i="15"/>
  <c r="L862" i="15"/>
  <c r="K862" i="15"/>
  <c r="G862" i="15"/>
  <c r="L724" i="15"/>
  <c r="K724" i="15"/>
  <c r="G724" i="15"/>
  <c r="E724" i="15"/>
  <c r="L603" i="15"/>
  <c r="K603" i="15"/>
  <c r="G603" i="15"/>
  <c r="L526" i="15"/>
  <c r="K526" i="15"/>
  <c r="G526" i="15"/>
  <c r="G461" i="15"/>
  <c r="K1115" i="14"/>
  <c r="J1115" i="14"/>
  <c r="K905" i="14"/>
  <c r="J905" i="14"/>
  <c r="K862" i="14"/>
  <c r="J862" i="14"/>
  <c r="E862" i="14"/>
  <c r="D862" i="14"/>
  <c r="K724" i="14"/>
  <c r="J724" i="14"/>
  <c r="K603" i="14"/>
  <c r="J603" i="14"/>
  <c r="K526" i="14"/>
  <c r="J526" i="14"/>
  <c r="K461" i="14"/>
  <c r="J461" i="14"/>
  <c r="M1115" i="33"/>
  <c r="J1115" i="33"/>
  <c r="I1115" i="33"/>
  <c r="H1115" i="33"/>
  <c r="G1115" i="33"/>
  <c r="N905" i="33"/>
  <c r="M905" i="33"/>
  <c r="J905" i="33"/>
  <c r="I905" i="33"/>
  <c r="H905" i="33"/>
  <c r="G905" i="33"/>
  <c r="N1115" i="13"/>
  <c r="M1115" i="13"/>
  <c r="J1115" i="13"/>
  <c r="I1115" i="13"/>
  <c r="H1115" i="13"/>
  <c r="G1115" i="13"/>
  <c r="N905" i="13"/>
  <c r="M905" i="13"/>
  <c r="I905" i="13"/>
  <c r="H905" i="13"/>
  <c r="G905" i="13"/>
  <c r="N862" i="13"/>
  <c r="M862" i="13"/>
  <c r="I862" i="13"/>
  <c r="H862" i="13"/>
  <c r="G862" i="13"/>
  <c r="E862" i="13"/>
  <c r="D862" i="13"/>
  <c r="N724" i="13"/>
  <c r="M724" i="13"/>
  <c r="I724" i="13"/>
  <c r="H724" i="13"/>
  <c r="G724" i="13"/>
  <c r="N603" i="13"/>
  <c r="M603" i="13"/>
  <c r="I603" i="13"/>
  <c r="H603" i="13"/>
  <c r="G603" i="13"/>
  <c r="N526" i="13"/>
  <c r="M526" i="13"/>
  <c r="I526" i="13"/>
  <c r="H526" i="13"/>
  <c r="G526" i="13"/>
  <c r="N461" i="13"/>
  <c r="M461" i="13"/>
  <c r="I461" i="13"/>
  <c r="H461" i="13"/>
  <c r="G461" i="13"/>
  <c r="L1115" i="12"/>
  <c r="K1115" i="12"/>
  <c r="L905" i="12"/>
  <c r="K905" i="12"/>
  <c r="L862" i="12"/>
  <c r="K862" i="12"/>
  <c r="F862" i="12"/>
  <c r="E862" i="12"/>
  <c r="L724" i="12"/>
  <c r="K724" i="12"/>
  <c r="L603" i="12"/>
  <c r="K603" i="12"/>
  <c r="L526" i="12"/>
  <c r="K526" i="12"/>
  <c r="L461" i="12"/>
  <c r="K461" i="12"/>
  <c r="K1115" i="11"/>
  <c r="J1115" i="11"/>
  <c r="K905" i="11"/>
  <c r="J905" i="11"/>
  <c r="K862" i="11"/>
  <c r="J862" i="11"/>
  <c r="K724" i="11"/>
  <c r="J724" i="11"/>
  <c r="K603" i="11"/>
  <c r="J603" i="11"/>
  <c r="K526" i="11"/>
  <c r="J526" i="11"/>
  <c r="K461" i="11"/>
  <c r="J461" i="11"/>
  <c r="L1115" i="16"/>
  <c r="K1115" i="16"/>
  <c r="L905" i="16"/>
  <c r="K905" i="16"/>
  <c r="G905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864" i="16"/>
  <c r="H861" i="16"/>
  <c r="G862" i="16"/>
  <c r="L862" i="16"/>
  <c r="K862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726" i="16"/>
  <c r="L724" i="16"/>
  <c r="K724" i="16"/>
  <c r="H724" i="16"/>
  <c r="G724" i="16"/>
  <c r="L603" i="16"/>
  <c r="K603" i="16"/>
  <c r="G603" i="16"/>
  <c r="L526" i="16"/>
  <c r="K526" i="16"/>
  <c r="G526" i="16"/>
  <c r="L461" i="16"/>
  <c r="K461" i="16"/>
  <c r="N1115" i="10"/>
  <c r="M1115" i="10"/>
  <c r="J1115" i="10"/>
  <c r="I1115" i="10"/>
  <c r="H1115" i="10"/>
  <c r="G1115" i="10"/>
  <c r="N905" i="10"/>
  <c r="M905" i="10"/>
  <c r="I905" i="10"/>
  <c r="H905" i="10"/>
  <c r="G905" i="10"/>
  <c r="N862" i="10"/>
  <c r="M862" i="10"/>
  <c r="I862" i="10"/>
  <c r="H862" i="10"/>
  <c r="G862" i="10"/>
  <c r="N724" i="10"/>
  <c r="M724" i="10"/>
  <c r="J724" i="10"/>
  <c r="I724" i="10"/>
  <c r="H724" i="10"/>
  <c r="G724" i="10"/>
  <c r="N603" i="10"/>
  <c r="I603" i="10"/>
  <c r="H603" i="10"/>
  <c r="G603" i="10"/>
  <c r="N526" i="10"/>
  <c r="M526" i="10"/>
  <c r="I526" i="10"/>
  <c r="H724" i="25"/>
  <c r="H526" i="10"/>
  <c r="G526" i="10"/>
  <c r="N461" i="10"/>
  <c r="I461" i="10"/>
  <c r="H461" i="10"/>
  <c r="G461" i="10"/>
  <c r="E459" i="10"/>
  <c r="E460" i="10"/>
  <c r="D459" i="10"/>
  <c r="D460" i="10"/>
  <c r="M1115" i="23"/>
  <c r="L1115" i="23"/>
  <c r="H1115" i="23"/>
  <c r="G1115" i="23"/>
  <c r="M905" i="23"/>
  <c r="L905" i="23"/>
  <c r="H905" i="23"/>
  <c r="G905" i="23"/>
  <c r="H862" i="23"/>
  <c r="M862" i="23"/>
  <c r="L862" i="23"/>
  <c r="G862" i="23"/>
  <c r="M724" i="23"/>
  <c r="L724" i="23"/>
  <c r="H724" i="23"/>
  <c r="G724" i="23"/>
  <c r="M603" i="23"/>
  <c r="L603" i="23"/>
  <c r="H603" i="23"/>
  <c r="G603" i="23"/>
  <c r="M526" i="23"/>
  <c r="L526" i="23"/>
  <c r="H526" i="23"/>
  <c r="G526" i="23"/>
  <c r="M461" i="23"/>
  <c r="L461" i="23"/>
  <c r="H461" i="23"/>
  <c r="G461" i="23"/>
  <c r="H1115" i="25"/>
  <c r="G1115" i="25"/>
  <c r="M905" i="25"/>
  <c r="L905" i="25"/>
  <c r="H905" i="25"/>
  <c r="G905" i="25"/>
  <c r="M862" i="25"/>
  <c r="L862" i="25"/>
  <c r="H862" i="25"/>
  <c r="G862" i="25"/>
  <c r="G724" i="25"/>
  <c r="M603" i="25"/>
  <c r="L603" i="25"/>
  <c r="H603" i="25"/>
  <c r="G603" i="25"/>
  <c r="M526" i="25"/>
  <c r="L526" i="25"/>
  <c r="H526" i="25"/>
  <c r="G526" i="25"/>
  <c r="L461" i="25"/>
  <c r="H461" i="25"/>
  <c r="G461" i="25"/>
  <c r="K1115" i="26"/>
  <c r="E1115" i="26"/>
  <c r="D1115" i="26"/>
  <c r="C1115" i="26"/>
  <c r="E905" i="26"/>
  <c r="D905" i="26"/>
  <c r="C905" i="26"/>
  <c r="L862" i="26"/>
  <c r="K862" i="26"/>
  <c r="M862" i="26"/>
  <c r="E862" i="26"/>
  <c r="D862" i="26"/>
  <c r="C862" i="26"/>
  <c r="G724" i="26"/>
  <c r="E724" i="26"/>
  <c r="E724" i="30" s="1"/>
  <c r="D724" i="26"/>
  <c r="C724" i="26"/>
  <c r="E603" i="26"/>
  <c r="D603" i="26"/>
  <c r="C603" i="26"/>
  <c r="E526" i="26"/>
  <c r="D526" i="26"/>
  <c r="C526" i="26"/>
  <c r="M461" i="26"/>
  <c r="K461" i="26"/>
  <c r="E461" i="26"/>
  <c r="D461" i="26"/>
  <c r="C461" i="26"/>
  <c r="G467" i="35"/>
  <c r="G468" i="35"/>
  <c r="G469" i="35"/>
  <c r="G470" i="35"/>
  <c r="G471" i="35"/>
  <c r="G472" i="35"/>
  <c r="G473" i="35"/>
  <c r="G474" i="35"/>
  <c r="G475" i="35"/>
  <c r="G476" i="35"/>
  <c r="G477" i="35"/>
  <c r="G478" i="35"/>
  <c r="G479" i="35"/>
  <c r="G480" i="35"/>
  <c r="G481" i="35"/>
  <c r="G482" i="35"/>
  <c r="G483" i="35"/>
  <c r="G484" i="35"/>
  <c r="G485" i="35"/>
  <c r="G486" i="35"/>
  <c r="G487" i="35"/>
  <c r="G488" i="35"/>
  <c r="G489" i="35"/>
  <c r="G490" i="35"/>
  <c r="G491" i="35"/>
  <c r="G492" i="35"/>
  <c r="G493" i="35"/>
  <c r="G494" i="35"/>
  <c r="G495" i="35"/>
  <c r="G496" i="35"/>
  <c r="G497" i="35"/>
  <c r="G498" i="35"/>
  <c r="G499" i="35"/>
  <c r="G500" i="35"/>
  <c r="G501" i="35"/>
  <c r="G502" i="35"/>
  <c r="G503" i="35"/>
  <c r="G504" i="35"/>
  <c r="G505" i="35"/>
  <c r="G506" i="35"/>
  <c r="G507" i="35"/>
  <c r="G508" i="35"/>
  <c r="G509" i="35"/>
  <c r="G510" i="35"/>
  <c r="G511" i="35"/>
  <c r="G512" i="35"/>
  <c r="G513" i="35"/>
  <c r="G514" i="35"/>
  <c r="G515" i="35"/>
  <c r="G516" i="35"/>
  <c r="G517" i="35"/>
  <c r="G518" i="35"/>
  <c r="G519" i="35"/>
  <c r="G520" i="35"/>
  <c r="G521" i="35"/>
  <c r="G522" i="35"/>
  <c r="G523" i="35"/>
  <c r="G524" i="35"/>
  <c r="G525" i="35"/>
  <c r="G526" i="35"/>
  <c r="G529" i="35"/>
  <c r="G530" i="35"/>
  <c r="G531" i="35"/>
  <c r="G532" i="35"/>
  <c r="G533" i="35"/>
  <c r="G534" i="35"/>
  <c r="G535" i="35"/>
  <c r="G536" i="35"/>
  <c r="G537" i="35"/>
  <c r="G538" i="35"/>
  <c r="G539" i="35"/>
  <c r="G540" i="35"/>
  <c r="G541" i="35"/>
  <c r="G542" i="35"/>
  <c r="G543" i="35"/>
  <c r="G544" i="35"/>
  <c r="G545" i="35"/>
  <c r="G546" i="35"/>
  <c r="G547" i="35"/>
  <c r="G548" i="35"/>
  <c r="G549" i="35"/>
  <c r="G550" i="35"/>
  <c r="G551" i="35"/>
  <c r="G552" i="35"/>
  <c r="G553" i="35"/>
  <c r="G554" i="35"/>
  <c r="G555" i="35"/>
  <c r="G556" i="35"/>
  <c r="G557" i="35"/>
  <c r="G558" i="35"/>
  <c r="G559" i="35"/>
  <c r="G560" i="35"/>
  <c r="G561" i="35"/>
  <c r="G562" i="35"/>
  <c r="G563" i="35"/>
  <c r="G564" i="35"/>
  <c r="G565" i="35"/>
  <c r="G566" i="35"/>
  <c r="G567" i="35"/>
  <c r="G568" i="35"/>
  <c r="G569" i="35"/>
  <c r="G570" i="35"/>
  <c r="G571" i="35"/>
  <c r="G572" i="35"/>
  <c r="G573" i="35"/>
  <c r="G574" i="35"/>
  <c r="G575" i="35"/>
  <c r="G576" i="35"/>
  <c r="G577" i="35"/>
  <c r="G578" i="35"/>
  <c r="G579" i="35"/>
  <c r="G580" i="35"/>
  <c r="G581" i="35"/>
  <c r="G582" i="35"/>
  <c r="G583" i="35"/>
  <c r="G584" i="35"/>
  <c r="G585" i="35"/>
  <c r="G586" i="35"/>
  <c r="G587" i="35"/>
  <c r="G588" i="35"/>
  <c r="G589" i="35"/>
  <c r="G590" i="35"/>
  <c r="G591" i="35"/>
  <c r="G592" i="35"/>
  <c r="G593" i="35"/>
  <c r="G594" i="35"/>
  <c r="G595" i="35"/>
  <c r="G596" i="35"/>
  <c r="G597" i="35"/>
  <c r="G598" i="35"/>
  <c r="G599" i="35"/>
  <c r="G600" i="35"/>
  <c r="G601" i="35"/>
  <c r="G602" i="35"/>
  <c r="G603" i="35"/>
  <c r="G466" i="35"/>
  <c r="H720" i="32"/>
  <c r="H721" i="32"/>
  <c r="H722" i="32"/>
  <c r="H723" i="32"/>
  <c r="I903" i="34"/>
  <c r="I903" i="15"/>
  <c r="H904" i="14"/>
  <c r="H903" i="14"/>
  <c r="K904" i="33"/>
  <c r="K903" i="33"/>
  <c r="K904" i="13"/>
  <c r="K903" i="13"/>
  <c r="I904" i="12"/>
  <c r="I903" i="12"/>
  <c r="H904" i="11"/>
  <c r="H903" i="11"/>
  <c r="I904" i="16"/>
  <c r="I903" i="16"/>
  <c r="K904" i="10"/>
  <c r="K903" i="10"/>
  <c r="F459" i="34"/>
  <c r="H459" i="34" s="1"/>
  <c r="I459" i="34" s="1"/>
  <c r="F460" i="34"/>
  <c r="H460" i="34" s="1"/>
  <c r="I460" i="34" s="1"/>
  <c r="J904" i="25"/>
  <c r="J903" i="25"/>
  <c r="I904" i="34"/>
  <c r="I904" i="15"/>
  <c r="F720" i="10" l="1"/>
  <c r="F716" i="10"/>
  <c r="F712" i="10"/>
  <c r="F708" i="10"/>
  <c r="F704" i="10"/>
  <c r="F700" i="10"/>
  <c r="J461" i="10"/>
  <c r="J526" i="10"/>
  <c r="J603" i="10"/>
  <c r="J905" i="10"/>
  <c r="H1115" i="16"/>
  <c r="J461" i="13"/>
  <c r="J603" i="13"/>
  <c r="J905" i="13"/>
  <c r="M460" i="15"/>
  <c r="F720" i="25"/>
  <c r="F716" i="25"/>
  <c r="F712" i="25"/>
  <c r="F708" i="25"/>
  <c r="F704" i="25"/>
  <c r="F700" i="25"/>
  <c r="F696" i="25"/>
  <c r="M459" i="15"/>
  <c r="H862" i="16"/>
  <c r="F721" i="10"/>
  <c r="F717" i="10"/>
  <c r="F713" i="10"/>
  <c r="F709" i="10"/>
  <c r="F705" i="10"/>
  <c r="F701" i="10"/>
  <c r="F723" i="10"/>
  <c r="F719" i="10"/>
  <c r="F715" i="10"/>
  <c r="F711" i="10"/>
  <c r="F707" i="10"/>
  <c r="F703" i="10"/>
  <c r="F699" i="10"/>
  <c r="H905" i="16"/>
  <c r="F723" i="25"/>
  <c r="F719" i="25"/>
  <c r="F715" i="25"/>
  <c r="F711" i="25"/>
  <c r="F707" i="25"/>
  <c r="F703" i="25"/>
  <c r="F699" i="25"/>
  <c r="F722" i="10"/>
  <c r="F718" i="10"/>
  <c r="F714" i="10"/>
  <c r="F710" i="10"/>
  <c r="F706" i="10"/>
  <c r="F702" i="10"/>
  <c r="F698" i="10"/>
  <c r="F695" i="10"/>
  <c r="F693" i="10"/>
  <c r="F691" i="10"/>
  <c r="F689" i="10"/>
  <c r="F687" i="10"/>
  <c r="F685" i="10"/>
  <c r="F683" i="10"/>
  <c r="F681" i="10"/>
  <c r="F679" i="10"/>
  <c r="F677" i="10"/>
  <c r="F675" i="10"/>
  <c r="F673" i="10"/>
  <c r="F671" i="10"/>
  <c r="F669" i="10"/>
  <c r="F667" i="10"/>
  <c r="F665" i="10"/>
  <c r="F663" i="10"/>
  <c r="F661" i="10"/>
  <c r="F659" i="10"/>
  <c r="F657" i="10"/>
  <c r="F655" i="10"/>
  <c r="F653" i="10"/>
  <c r="F651" i="10"/>
  <c r="F649" i="10"/>
  <c r="F647" i="10"/>
  <c r="F645" i="10"/>
  <c r="F643" i="10"/>
  <c r="F641" i="10"/>
  <c r="F639" i="10"/>
  <c r="F637" i="10"/>
  <c r="F635" i="10"/>
  <c r="F633" i="10"/>
  <c r="F631" i="10"/>
  <c r="F629" i="10"/>
  <c r="F627" i="10"/>
  <c r="F625" i="10"/>
  <c r="F623" i="10"/>
  <c r="F621" i="10"/>
  <c r="F619" i="10"/>
  <c r="F617" i="10"/>
  <c r="F615" i="10"/>
  <c r="F613" i="10"/>
  <c r="F611" i="10"/>
  <c r="F609" i="10"/>
  <c r="F607" i="10"/>
  <c r="F696" i="10"/>
  <c r="F694" i="10"/>
  <c r="F692" i="10"/>
  <c r="F690" i="10"/>
  <c r="F688" i="10"/>
  <c r="F686" i="10"/>
  <c r="F684" i="10"/>
  <c r="F682" i="10"/>
  <c r="F680" i="10"/>
  <c r="F678" i="10"/>
  <c r="F676" i="10"/>
  <c r="F674" i="10"/>
  <c r="F672" i="10"/>
  <c r="F670" i="10"/>
  <c r="F668" i="10"/>
  <c r="F666" i="10"/>
  <c r="F664" i="10"/>
  <c r="F662" i="10"/>
  <c r="F660" i="10"/>
  <c r="F658" i="10"/>
  <c r="F656" i="10"/>
  <c r="F654" i="10"/>
  <c r="F652" i="10"/>
  <c r="F650" i="10"/>
  <c r="F648" i="10"/>
  <c r="F646" i="10"/>
  <c r="F644" i="10"/>
  <c r="F642" i="10"/>
  <c r="F640" i="10"/>
  <c r="F638" i="10"/>
  <c r="F636" i="10"/>
  <c r="F634" i="10"/>
  <c r="F632" i="10"/>
  <c r="F630" i="10"/>
  <c r="F628" i="10"/>
  <c r="F626" i="10"/>
  <c r="F624" i="10"/>
  <c r="F622" i="10"/>
  <c r="F620" i="10"/>
  <c r="F618" i="10"/>
  <c r="F616" i="10"/>
  <c r="F614" i="10"/>
  <c r="F612" i="10"/>
  <c r="F610" i="10"/>
  <c r="F608" i="10"/>
  <c r="F606" i="10"/>
  <c r="K459" i="34"/>
  <c r="J459" i="34"/>
  <c r="K460" i="34"/>
  <c r="J460" i="34"/>
  <c r="C83" i="12"/>
  <c r="F83" i="12"/>
  <c r="G83" i="12" s="1"/>
  <c r="H83" i="12" s="1"/>
  <c r="I83" i="12" l="1"/>
  <c r="J83" i="12" s="1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6" i="16"/>
  <c r="H461" i="16" s="1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2" i="26"/>
  <c r="H153" i="26"/>
  <c r="H154" i="26"/>
  <c r="H155" i="26"/>
  <c r="H156" i="26"/>
  <c r="H157" i="26"/>
  <c r="H158" i="26"/>
  <c r="H159" i="26"/>
  <c r="H160" i="26"/>
  <c r="H161" i="26"/>
  <c r="H162" i="26"/>
  <c r="H163" i="26"/>
  <c r="H164" i="26"/>
  <c r="H165" i="26"/>
  <c r="H166" i="26"/>
  <c r="H167" i="26"/>
  <c r="H168" i="26"/>
  <c r="H169" i="26"/>
  <c r="H170" i="26"/>
  <c r="H171" i="26"/>
  <c r="H172" i="26"/>
  <c r="H173" i="26"/>
  <c r="H174" i="26"/>
  <c r="H175" i="26"/>
  <c r="H176" i="26"/>
  <c r="H177" i="26"/>
  <c r="H178" i="26"/>
  <c r="H179" i="26"/>
  <c r="H180" i="26"/>
  <c r="H181" i="26"/>
  <c r="H182" i="26"/>
  <c r="H183" i="26"/>
  <c r="H184" i="26"/>
  <c r="H185" i="26"/>
  <c r="H186" i="26"/>
  <c r="H187" i="26"/>
  <c r="H188" i="26"/>
  <c r="H189" i="26"/>
  <c r="H190" i="26"/>
  <c r="H191" i="26"/>
  <c r="H192" i="26"/>
  <c r="H193" i="26"/>
  <c r="H194" i="26"/>
  <c r="H195" i="26"/>
  <c r="H196" i="26"/>
  <c r="H197" i="26"/>
  <c r="H198" i="26"/>
  <c r="H199" i="26"/>
  <c r="H200" i="26"/>
  <c r="H201" i="26"/>
  <c r="H202" i="26"/>
  <c r="H203" i="26"/>
  <c r="H204" i="26"/>
  <c r="H205" i="26"/>
  <c r="H206" i="26"/>
  <c r="H207" i="26"/>
  <c r="H208" i="26"/>
  <c r="H209" i="26"/>
  <c r="H210" i="26"/>
  <c r="H211" i="26"/>
  <c r="H212" i="26"/>
  <c r="H213" i="26"/>
  <c r="H214" i="26"/>
  <c r="H215" i="26"/>
  <c r="H216" i="26"/>
  <c r="H217" i="26"/>
  <c r="H218" i="26"/>
  <c r="H219" i="26"/>
  <c r="H220" i="26"/>
  <c r="H221" i="26"/>
  <c r="H222" i="26"/>
  <c r="H223" i="26"/>
  <c r="H224" i="26"/>
  <c r="H225" i="26"/>
  <c r="H226" i="26"/>
  <c r="H227" i="26"/>
  <c r="H228" i="26"/>
  <c r="H229" i="26"/>
  <c r="H230" i="26"/>
  <c r="H231" i="26"/>
  <c r="H232" i="26"/>
  <c r="H233" i="26"/>
  <c r="H234" i="26"/>
  <c r="H235" i="26"/>
  <c r="H236" i="26"/>
  <c r="H237" i="26"/>
  <c r="H238" i="26"/>
  <c r="H239" i="26"/>
  <c r="H240" i="26"/>
  <c r="H241" i="26"/>
  <c r="H242" i="26"/>
  <c r="H243" i="26"/>
  <c r="H244" i="26"/>
  <c r="H245" i="26"/>
  <c r="H246" i="26"/>
  <c r="H247" i="26"/>
  <c r="H248" i="26"/>
  <c r="H249" i="26"/>
  <c r="H250" i="26"/>
  <c r="H251" i="26"/>
  <c r="H252" i="26"/>
  <c r="H253" i="26"/>
  <c r="H254" i="26"/>
  <c r="H255" i="26"/>
  <c r="H256" i="26"/>
  <c r="H257" i="26"/>
  <c r="H258" i="26"/>
  <c r="H259" i="26"/>
  <c r="H260" i="26"/>
  <c r="H261" i="26"/>
  <c r="H262" i="26"/>
  <c r="H263" i="26"/>
  <c r="H264" i="26"/>
  <c r="H265" i="26"/>
  <c r="H266" i="26"/>
  <c r="H267" i="26"/>
  <c r="H268" i="26"/>
  <c r="H269" i="26"/>
  <c r="H270" i="26"/>
  <c r="H271" i="26"/>
  <c r="H272" i="26"/>
  <c r="H273" i="26"/>
  <c r="H274" i="26"/>
  <c r="H275" i="26"/>
  <c r="H276" i="26"/>
  <c r="H277" i="26"/>
  <c r="H278" i="26"/>
  <c r="H279" i="26"/>
  <c r="H280" i="26"/>
  <c r="H281" i="26"/>
  <c r="H282" i="26"/>
  <c r="H283" i="26"/>
  <c r="H284" i="26"/>
  <c r="H285" i="26"/>
  <c r="H286" i="26"/>
  <c r="H287" i="26"/>
  <c r="H288" i="26"/>
  <c r="H289" i="26"/>
  <c r="H290" i="26"/>
  <c r="H291" i="26"/>
  <c r="H292" i="26"/>
  <c r="H293" i="26"/>
  <c r="H294" i="26"/>
  <c r="H295" i="26"/>
  <c r="H296" i="26"/>
  <c r="H297" i="26"/>
  <c r="H298" i="26"/>
  <c r="H299" i="26"/>
  <c r="H300" i="26"/>
  <c r="H301" i="26"/>
  <c r="H302" i="26"/>
  <c r="H303" i="26"/>
  <c r="H304" i="26"/>
  <c r="H305" i="26"/>
  <c r="H306" i="26"/>
  <c r="H307" i="26"/>
  <c r="H308" i="26"/>
  <c r="H309" i="26"/>
  <c r="H310" i="26"/>
  <c r="H311" i="26"/>
  <c r="H312" i="26"/>
  <c r="H313" i="26"/>
  <c r="H314" i="26"/>
  <c r="H315" i="26"/>
  <c r="H316" i="26"/>
  <c r="H317" i="26"/>
  <c r="H318" i="26"/>
  <c r="H319" i="26"/>
  <c r="H320" i="26"/>
  <c r="H321" i="26"/>
  <c r="H322" i="26"/>
  <c r="H323" i="26"/>
  <c r="H324" i="26"/>
  <c r="H325" i="26"/>
  <c r="H326" i="26"/>
  <c r="H327" i="26"/>
  <c r="H328" i="26"/>
  <c r="H329" i="26"/>
  <c r="H330" i="26"/>
  <c r="H331" i="26"/>
  <c r="H332" i="26"/>
  <c r="H333" i="26"/>
  <c r="H334" i="26"/>
  <c r="H335" i="26"/>
  <c r="H336" i="26"/>
  <c r="H337" i="26"/>
  <c r="H338" i="26"/>
  <c r="H339" i="26"/>
  <c r="H340" i="26"/>
  <c r="H341" i="26"/>
  <c r="H342" i="26"/>
  <c r="H343" i="26"/>
  <c r="H344" i="26"/>
  <c r="H345" i="26"/>
  <c r="H346" i="26"/>
  <c r="H347" i="26"/>
  <c r="H348" i="26"/>
  <c r="H349" i="26"/>
  <c r="H350" i="26"/>
  <c r="H351" i="26"/>
  <c r="H352" i="26"/>
  <c r="H353" i="26"/>
  <c r="H354" i="26"/>
  <c r="H355" i="26"/>
  <c r="H356" i="26"/>
  <c r="H357" i="26"/>
  <c r="H358" i="26"/>
  <c r="H359" i="26"/>
  <c r="H360" i="26"/>
  <c r="H361" i="26"/>
  <c r="H362" i="26"/>
  <c r="H363" i="26"/>
  <c r="H364" i="26"/>
  <c r="H365" i="26"/>
  <c r="H366" i="26"/>
  <c r="H367" i="26"/>
  <c r="H368" i="26"/>
  <c r="H369" i="26"/>
  <c r="H370" i="26"/>
  <c r="H371" i="26"/>
  <c r="H372" i="26"/>
  <c r="H373" i="26"/>
  <c r="H374" i="26"/>
  <c r="H375" i="26"/>
  <c r="H376" i="26"/>
  <c r="H377" i="26"/>
  <c r="H378" i="26"/>
  <c r="H379" i="26"/>
  <c r="H380" i="26"/>
  <c r="H381" i="26"/>
  <c r="H382" i="26"/>
  <c r="H383" i="26"/>
  <c r="H384" i="26"/>
  <c r="H385" i="26"/>
  <c r="H386" i="26"/>
  <c r="H387" i="26"/>
  <c r="H388" i="26"/>
  <c r="H389" i="26"/>
  <c r="H390" i="26"/>
  <c r="H391" i="26"/>
  <c r="H392" i="26"/>
  <c r="H393" i="26"/>
  <c r="H394" i="26"/>
  <c r="H395" i="26"/>
  <c r="H396" i="26"/>
  <c r="H397" i="26"/>
  <c r="H398" i="26"/>
  <c r="H399" i="26"/>
  <c r="H400" i="26"/>
  <c r="H401" i="26"/>
  <c r="H402" i="26"/>
  <c r="H403" i="26"/>
  <c r="H404" i="26"/>
  <c r="H405" i="26"/>
  <c r="H406" i="26"/>
  <c r="H407" i="26"/>
  <c r="H408" i="26"/>
  <c r="H409" i="26"/>
  <c r="H410" i="26"/>
  <c r="H411" i="26"/>
  <c r="H412" i="26"/>
  <c r="H413" i="26"/>
  <c r="H414" i="26"/>
  <c r="H415" i="26"/>
  <c r="H416" i="26"/>
  <c r="H417" i="26"/>
  <c r="H418" i="26"/>
  <c r="H419" i="26"/>
  <c r="H420" i="26"/>
  <c r="H421" i="26"/>
  <c r="H422" i="26"/>
  <c r="H423" i="26"/>
  <c r="H424" i="26"/>
  <c r="H425" i="26"/>
  <c r="H426" i="26"/>
  <c r="H427" i="26"/>
  <c r="H428" i="26"/>
  <c r="H429" i="26"/>
  <c r="H430" i="26"/>
  <c r="H431" i="26"/>
  <c r="H432" i="26"/>
  <c r="H433" i="26"/>
  <c r="H434" i="26"/>
  <c r="H435" i="26"/>
  <c r="H436" i="26"/>
  <c r="H437" i="26"/>
  <c r="H438" i="26"/>
  <c r="H439" i="26"/>
  <c r="H440" i="26"/>
  <c r="H441" i="26"/>
  <c r="H442" i="26"/>
  <c r="H443" i="26"/>
  <c r="H444" i="26"/>
  <c r="H445" i="26"/>
  <c r="H446" i="26"/>
  <c r="H447" i="26"/>
  <c r="H448" i="26"/>
  <c r="H449" i="26"/>
  <c r="H450" i="26"/>
  <c r="H451" i="26"/>
  <c r="H452" i="26"/>
  <c r="H453" i="26"/>
  <c r="H454" i="26"/>
  <c r="H455" i="26"/>
  <c r="H456" i="26"/>
  <c r="H457" i="26"/>
  <c r="H458" i="26"/>
  <c r="H459" i="26"/>
  <c r="H460" i="26"/>
  <c r="H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I421" i="26" s="1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6" i="26"/>
  <c r="M83" i="12" l="1"/>
  <c r="N83" i="12" s="1"/>
  <c r="H901" i="34"/>
  <c r="H623" i="34"/>
  <c r="H720" i="34"/>
  <c r="H721" i="34"/>
  <c r="H722" i="34"/>
  <c r="H723" i="34"/>
  <c r="H901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16" i="15"/>
  <c r="H717" i="15"/>
  <c r="H720" i="15"/>
  <c r="H721" i="15"/>
  <c r="H722" i="15"/>
  <c r="H723" i="15"/>
  <c r="G901" i="14"/>
  <c r="A529" i="14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I603" i="33"/>
  <c r="H901" i="12"/>
  <c r="G901" i="11"/>
  <c r="G720" i="11"/>
  <c r="G721" i="11"/>
  <c r="G722" i="11"/>
  <c r="G723" i="11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528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463" i="16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726" i="10"/>
  <c r="K464" i="10"/>
  <c r="A464" i="10"/>
  <c r="C464" i="10"/>
  <c r="D464" i="10"/>
  <c r="E464" i="10"/>
  <c r="I463" i="25"/>
  <c r="H908" i="26"/>
  <c r="H909" i="26"/>
  <c r="H910" i="26"/>
  <c r="H911" i="26"/>
  <c r="H912" i="26"/>
  <c r="H913" i="26"/>
  <c r="H914" i="26"/>
  <c r="H915" i="26"/>
  <c r="H916" i="26"/>
  <c r="H917" i="26"/>
  <c r="H918" i="26"/>
  <c r="H919" i="26"/>
  <c r="H920" i="26"/>
  <c r="H921" i="26"/>
  <c r="H922" i="26"/>
  <c r="H923" i="26"/>
  <c r="H924" i="26"/>
  <c r="H925" i="26"/>
  <c r="H926" i="26"/>
  <c r="H927" i="26"/>
  <c r="H928" i="26"/>
  <c r="H929" i="26"/>
  <c r="H930" i="26"/>
  <c r="H931" i="26"/>
  <c r="H932" i="26"/>
  <c r="H933" i="26"/>
  <c r="H934" i="26"/>
  <c r="H935" i="26"/>
  <c r="H936" i="26"/>
  <c r="H937" i="26"/>
  <c r="H938" i="26"/>
  <c r="H939" i="26"/>
  <c r="H940" i="26"/>
  <c r="H941" i="26"/>
  <c r="H942" i="26"/>
  <c r="H943" i="26"/>
  <c r="H944" i="26"/>
  <c r="H945" i="26"/>
  <c r="H946" i="26"/>
  <c r="H947" i="26"/>
  <c r="H948" i="26"/>
  <c r="H949" i="26"/>
  <c r="H950" i="26"/>
  <c r="H951" i="26"/>
  <c r="H952" i="26"/>
  <c r="H953" i="26"/>
  <c r="H954" i="26"/>
  <c r="H955" i="26"/>
  <c r="H956" i="26"/>
  <c r="H957" i="26"/>
  <c r="H958" i="26"/>
  <c r="H959" i="26"/>
  <c r="H960" i="26"/>
  <c r="H961" i="26"/>
  <c r="H962" i="26"/>
  <c r="H963" i="26"/>
  <c r="H964" i="26"/>
  <c r="H965" i="26"/>
  <c r="H966" i="26"/>
  <c r="H967" i="26"/>
  <c r="H968" i="26"/>
  <c r="H969" i="26"/>
  <c r="H970" i="26"/>
  <c r="H971" i="26"/>
  <c r="H972" i="26"/>
  <c r="H973" i="26"/>
  <c r="H974" i="26"/>
  <c r="H975" i="26"/>
  <c r="H976" i="26"/>
  <c r="H977" i="26"/>
  <c r="H978" i="26"/>
  <c r="H979" i="26"/>
  <c r="H980" i="26"/>
  <c r="H981" i="26"/>
  <c r="H982" i="26"/>
  <c r="H983" i="26"/>
  <c r="H984" i="26"/>
  <c r="H985" i="26"/>
  <c r="H986" i="26"/>
  <c r="H987" i="26"/>
  <c r="H988" i="26"/>
  <c r="H989" i="26"/>
  <c r="H990" i="26"/>
  <c r="H991" i="26"/>
  <c r="H992" i="26"/>
  <c r="H993" i="26"/>
  <c r="H994" i="26"/>
  <c r="H995" i="26"/>
  <c r="H996" i="26"/>
  <c r="H997" i="26"/>
  <c r="H998" i="26"/>
  <c r="H999" i="26"/>
  <c r="H1000" i="26"/>
  <c r="H1001" i="26"/>
  <c r="H1002" i="26"/>
  <c r="H1003" i="26"/>
  <c r="H1004" i="26"/>
  <c r="H1005" i="26"/>
  <c r="H1006" i="26"/>
  <c r="H1007" i="26"/>
  <c r="H1008" i="26"/>
  <c r="H1009" i="26"/>
  <c r="H1010" i="26"/>
  <c r="H1011" i="26"/>
  <c r="H1012" i="26"/>
  <c r="H1013" i="26"/>
  <c r="H1014" i="26"/>
  <c r="H1015" i="26"/>
  <c r="H1016" i="26"/>
  <c r="H1017" i="26"/>
  <c r="H1018" i="26"/>
  <c r="H1019" i="26"/>
  <c r="H1020" i="26"/>
  <c r="H1021" i="26"/>
  <c r="H1022" i="26"/>
  <c r="H1023" i="26"/>
  <c r="H1024" i="26"/>
  <c r="H1025" i="26"/>
  <c r="H1026" i="26"/>
  <c r="H1027" i="26"/>
  <c r="H1028" i="26"/>
  <c r="H1029" i="26"/>
  <c r="H1030" i="26"/>
  <c r="H1031" i="26"/>
  <c r="H1032" i="26"/>
  <c r="H1033" i="26"/>
  <c r="H1034" i="26"/>
  <c r="H1035" i="26"/>
  <c r="H1036" i="26"/>
  <c r="H1037" i="26"/>
  <c r="H1038" i="26"/>
  <c r="H1039" i="26"/>
  <c r="H1040" i="26"/>
  <c r="H1041" i="26"/>
  <c r="H1042" i="26"/>
  <c r="H1043" i="26"/>
  <c r="H1044" i="26"/>
  <c r="H1045" i="26"/>
  <c r="H1046" i="26"/>
  <c r="H1047" i="26"/>
  <c r="H1048" i="26"/>
  <c r="H1049" i="26"/>
  <c r="H1050" i="26"/>
  <c r="H1051" i="26"/>
  <c r="H1052" i="26"/>
  <c r="H1053" i="26"/>
  <c r="H1054" i="26"/>
  <c r="H1055" i="26"/>
  <c r="H1056" i="26"/>
  <c r="H1057" i="26"/>
  <c r="H1058" i="26"/>
  <c r="H1059" i="26"/>
  <c r="H1060" i="26"/>
  <c r="H1061" i="26"/>
  <c r="H1062" i="26"/>
  <c r="H1063" i="26"/>
  <c r="H1064" i="26"/>
  <c r="H1065" i="26"/>
  <c r="H1066" i="26"/>
  <c r="H1067" i="26"/>
  <c r="H1068" i="26"/>
  <c r="H1069" i="26"/>
  <c r="H1070" i="26"/>
  <c r="H1071" i="26"/>
  <c r="H1072" i="26"/>
  <c r="H1073" i="26"/>
  <c r="H1074" i="26"/>
  <c r="H1075" i="26"/>
  <c r="H1076" i="26"/>
  <c r="H1077" i="26"/>
  <c r="H1078" i="26"/>
  <c r="H1079" i="26"/>
  <c r="H1080" i="26"/>
  <c r="H1081" i="26"/>
  <c r="H1082" i="26"/>
  <c r="H1083" i="26"/>
  <c r="H1084" i="26"/>
  <c r="H1085" i="26"/>
  <c r="H1086" i="26"/>
  <c r="H1087" i="26"/>
  <c r="H1088" i="26"/>
  <c r="H1089" i="26"/>
  <c r="H1090" i="26"/>
  <c r="H1091" i="26"/>
  <c r="H1092" i="26"/>
  <c r="H1093" i="26"/>
  <c r="H1094" i="26"/>
  <c r="H1095" i="26"/>
  <c r="H1096" i="26"/>
  <c r="H1097" i="26"/>
  <c r="H1098" i="26"/>
  <c r="H1099" i="26"/>
  <c r="H1100" i="26"/>
  <c r="H1101" i="26"/>
  <c r="H1102" i="26"/>
  <c r="H1103" i="26"/>
  <c r="H1104" i="26"/>
  <c r="H1105" i="26"/>
  <c r="H1106" i="26"/>
  <c r="H1107" i="26"/>
  <c r="H1108" i="26"/>
  <c r="H1109" i="26"/>
  <c r="H1110" i="26"/>
  <c r="H1111" i="26"/>
  <c r="H1112" i="26"/>
  <c r="H1113" i="26"/>
  <c r="H1114" i="26"/>
  <c r="H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907" i="26"/>
  <c r="H865" i="26"/>
  <c r="H866" i="26"/>
  <c r="H867" i="26"/>
  <c r="H868" i="26"/>
  <c r="H869" i="26"/>
  <c r="H870" i="26"/>
  <c r="H871" i="26"/>
  <c r="H872" i="26"/>
  <c r="H873" i="26"/>
  <c r="H874" i="26"/>
  <c r="H875" i="26"/>
  <c r="H876" i="26"/>
  <c r="H877" i="26"/>
  <c r="H878" i="26"/>
  <c r="H879" i="26"/>
  <c r="H880" i="26"/>
  <c r="H881" i="26"/>
  <c r="H882" i="26"/>
  <c r="H883" i="26"/>
  <c r="H884" i="26"/>
  <c r="H885" i="26"/>
  <c r="H886" i="26"/>
  <c r="H887" i="26"/>
  <c r="H888" i="26"/>
  <c r="H889" i="26"/>
  <c r="H890" i="26"/>
  <c r="H891" i="26"/>
  <c r="H892" i="26"/>
  <c r="H893" i="26"/>
  <c r="H894" i="26"/>
  <c r="H895" i="26"/>
  <c r="H896" i="26"/>
  <c r="H897" i="26"/>
  <c r="H898" i="26"/>
  <c r="H899" i="26"/>
  <c r="H900" i="26"/>
  <c r="H901" i="26"/>
  <c r="H902" i="26"/>
  <c r="H903" i="26"/>
  <c r="H904" i="26"/>
  <c r="H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864" i="26"/>
  <c r="H727" i="26"/>
  <c r="H728" i="26"/>
  <c r="H729" i="26"/>
  <c r="H730" i="26"/>
  <c r="H731" i="26"/>
  <c r="H732" i="26"/>
  <c r="H733" i="26"/>
  <c r="H734" i="26"/>
  <c r="H735" i="26"/>
  <c r="H736" i="26"/>
  <c r="H737" i="26"/>
  <c r="H738" i="26"/>
  <c r="H739" i="26"/>
  <c r="H740" i="26"/>
  <c r="H741" i="26"/>
  <c r="H742" i="26"/>
  <c r="H743" i="26"/>
  <c r="H744" i="26"/>
  <c r="H745" i="26"/>
  <c r="H746" i="26"/>
  <c r="H747" i="26"/>
  <c r="H748" i="26"/>
  <c r="H749" i="26"/>
  <c r="H750" i="26"/>
  <c r="H751" i="26"/>
  <c r="H752" i="26"/>
  <c r="H753" i="26"/>
  <c r="H754" i="26"/>
  <c r="H755" i="26"/>
  <c r="H756" i="26"/>
  <c r="H757" i="26"/>
  <c r="H758" i="26"/>
  <c r="H759" i="26"/>
  <c r="H760" i="26"/>
  <c r="H761" i="26"/>
  <c r="H762" i="26"/>
  <c r="H763" i="26"/>
  <c r="H764" i="26"/>
  <c r="H765" i="26"/>
  <c r="H766" i="26"/>
  <c r="H767" i="26"/>
  <c r="H768" i="26"/>
  <c r="H769" i="26"/>
  <c r="H770" i="26"/>
  <c r="H771" i="26"/>
  <c r="H772" i="26"/>
  <c r="H773" i="26"/>
  <c r="H774" i="26"/>
  <c r="H775" i="26"/>
  <c r="H776" i="26"/>
  <c r="H777" i="26"/>
  <c r="H778" i="26"/>
  <c r="H779" i="26"/>
  <c r="H780" i="26"/>
  <c r="H781" i="26"/>
  <c r="H782" i="26"/>
  <c r="H783" i="26"/>
  <c r="H784" i="26"/>
  <c r="H785" i="26"/>
  <c r="H786" i="26"/>
  <c r="H787" i="26"/>
  <c r="H788" i="26"/>
  <c r="H789" i="26"/>
  <c r="H790" i="26"/>
  <c r="H791" i="26"/>
  <c r="H792" i="26"/>
  <c r="H793" i="26"/>
  <c r="H794" i="26"/>
  <c r="H795" i="26"/>
  <c r="H796" i="26"/>
  <c r="H797" i="26"/>
  <c r="H798" i="26"/>
  <c r="H799" i="26"/>
  <c r="H800" i="26"/>
  <c r="H801" i="26"/>
  <c r="H802" i="26"/>
  <c r="H803" i="26"/>
  <c r="H804" i="26"/>
  <c r="H805" i="26"/>
  <c r="H806" i="26"/>
  <c r="H807" i="26"/>
  <c r="H808" i="26"/>
  <c r="H809" i="26"/>
  <c r="H810" i="26"/>
  <c r="H811" i="26"/>
  <c r="H812" i="26"/>
  <c r="H813" i="26"/>
  <c r="H814" i="26"/>
  <c r="H815" i="26"/>
  <c r="H816" i="26"/>
  <c r="H817" i="26"/>
  <c r="H818" i="26"/>
  <c r="H819" i="26"/>
  <c r="H820" i="26"/>
  <c r="H821" i="26"/>
  <c r="H822" i="26"/>
  <c r="H823" i="26"/>
  <c r="H824" i="26"/>
  <c r="H825" i="26"/>
  <c r="H826" i="26"/>
  <c r="H827" i="26"/>
  <c r="H828" i="26"/>
  <c r="H829" i="26"/>
  <c r="H830" i="26"/>
  <c r="H831" i="26"/>
  <c r="H832" i="26"/>
  <c r="H833" i="26"/>
  <c r="H834" i="26"/>
  <c r="H835" i="26"/>
  <c r="H836" i="26"/>
  <c r="H837" i="26"/>
  <c r="H838" i="26"/>
  <c r="H839" i="26"/>
  <c r="H840" i="26"/>
  <c r="H841" i="26"/>
  <c r="H842" i="26"/>
  <c r="H843" i="26"/>
  <c r="H844" i="26"/>
  <c r="H845" i="26"/>
  <c r="H846" i="26"/>
  <c r="H847" i="26"/>
  <c r="H848" i="26"/>
  <c r="H849" i="26"/>
  <c r="H850" i="26"/>
  <c r="H851" i="26"/>
  <c r="H852" i="26"/>
  <c r="H853" i="26"/>
  <c r="H854" i="26"/>
  <c r="H855" i="26"/>
  <c r="H856" i="26"/>
  <c r="H857" i="26"/>
  <c r="H858" i="26"/>
  <c r="H859" i="26"/>
  <c r="H860" i="26"/>
  <c r="H861" i="26"/>
  <c r="H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726" i="26"/>
  <c r="H529" i="26"/>
  <c r="H530" i="26"/>
  <c r="H531" i="26"/>
  <c r="H532" i="26"/>
  <c r="H533" i="26"/>
  <c r="H534" i="26"/>
  <c r="H535" i="26"/>
  <c r="H536" i="26"/>
  <c r="H537" i="26"/>
  <c r="H538" i="26"/>
  <c r="H539" i="26"/>
  <c r="H540" i="26"/>
  <c r="H541" i="26"/>
  <c r="H542" i="26"/>
  <c r="H543" i="26"/>
  <c r="H544" i="26"/>
  <c r="H545" i="26"/>
  <c r="H546" i="26"/>
  <c r="H547" i="26"/>
  <c r="H548" i="26"/>
  <c r="H549" i="26"/>
  <c r="H550" i="26"/>
  <c r="H551" i="26"/>
  <c r="H552" i="26"/>
  <c r="H553" i="26"/>
  <c r="H554" i="26"/>
  <c r="H555" i="26"/>
  <c r="H556" i="26"/>
  <c r="H557" i="26"/>
  <c r="H558" i="26"/>
  <c r="H559" i="26"/>
  <c r="H560" i="26"/>
  <c r="H561" i="26"/>
  <c r="H562" i="26"/>
  <c r="H563" i="26"/>
  <c r="H564" i="26"/>
  <c r="H565" i="26"/>
  <c r="H566" i="26"/>
  <c r="H567" i="26"/>
  <c r="H568" i="26"/>
  <c r="H569" i="26"/>
  <c r="H570" i="26"/>
  <c r="H571" i="26"/>
  <c r="H572" i="26"/>
  <c r="H573" i="26"/>
  <c r="H574" i="26"/>
  <c r="H575" i="26"/>
  <c r="H576" i="26"/>
  <c r="H577" i="26"/>
  <c r="H578" i="26"/>
  <c r="H579" i="26"/>
  <c r="H580" i="26"/>
  <c r="H581" i="26"/>
  <c r="H582" i="26"/>
  <c r="H583" i="26"/>
  <c r="H584" i="26"/>
  <c r="H585" i="26"/>
  <c r="H586" i="26"/>
  <c r="H587" i="26"/>
  <c r="H588" i="26"/>
  <c r="H589" i="26"/>
  <c r="H590" i="26"/>
  <c r="H591" i="26"/>
  <c r="H592" i="26"/>
  <c r="H593" i="26"/>
  <c r="H594" i="26"/>
  <c r="H595" i="26"/>
  <c r="H596" i="26"/>
  <c r="H597" i="26"/>
  <c r="H598" i="26"/>
  <c r="H599" i="26"/>
  <c r="H600" i="26"/>
  <c r="H601" i="26"/>
  <c r="H602" i="26"/>
  <c r="H528" i="26"/>
  <c r="H603" i="26" s="1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528" i="26"/>
  <c r="H464" i="26"/>
  <c r="H465" i="26"/>
  <c r="H466" i="26"/>
  <c r="H467" i="26"/>
  <c r="H468" i="26"/>
  <c r="H469" i="26"/>
  <c r="H470" i="26"/>
  <c r="H471" i="26"/>
  <c r="H472" i="26"/>
  <c r="H473" i="26"/>
  <c r="H474" i="26"/>
  <c r="H475" i="26"/>
  <c r="H476" i="26"/>
  <c r="H477" i="26"/>
  <c r="H478" i="26"/>
  <c r="H479" i="26"/>
  <c r="H480" i="26"/>
  <c r="H481" i="26"/>
  <c r="H482" i="26"/>
  <c r="H483" i="26"/>
  <c r="H484" i="26"/>
  <c r="H485" i="26"/>
  <c r="H486" i="26"/>
  <c r="H487" i="26"/>
  <c r="H488" i="26"/>
  <c r="H489" i="26"/>
  <c r="H490" i="26"/>
  <c r="H491" i="26"/>
  <c r="H492" i="26"/>
  <c r="H493" i="26"/>
  <c r="H494" i="26"/>
  <c r="H495" i="26"/>
  <c r="H496" i="26"/>
  <c r="H497" i="26"/>
  <c r="H498" i="26"/>
  <c r="H499" i="26"/>
  <c r="H500" i="26"/>
  <c r="H501" i="26"/>
  <c r="H502" i="26"/>
  <c r="H503" i="26"/>
  <c r="H504" i="26"/>
  <c r="H505" i="26"/>
  <c r="H506" i="26"/>
  <c r="H507" i="26"/>
  <c r="H508" i="26"/>
  <c r="H509" i="26"/>
  <c r="H510" i="26"/>
  <c r="H511" i="26"/>
  <c r="H512" i="26"/>
  <c r="H513" i="26"/>
  <c r="H514" i="26"/>
  <c r="H515" i="26"/>
  <c r="H516" i="26"/>
  <c r="H517" i="26"/>
  <c r="H518" i="26"/>
  <c r="H519" i="26"/>
  <c r="H520" i="26"/>
  <c r="H521" i="26"/>
  <c r="H522" i="26"/>
  <c r="H523" i="26"/>
  <c r="H524" i="26"/>
  <c r="H525" i="26"/>
  <c r="H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463" i="26"/>
  <c r="H603" i="16" l="1"/>
  <c r="G526" i="26"/>
  <c r="G603" i="26"/>
  <c r="G1115" i="26"/>
  <c r="J862" i="10"/>
  <c r="H526" i="16"/>
  <c r="L464" i="10"/>
  <c r="O464" i="10" s="1"/>
  <c r="I810" i="28" l="1"/>
  <c r="I237" i="25" l="1"/>
  <c r="H900" i="30" l="1"/>
  <c r="I908" i="23" l="1"/>
  <c r="I909" i="23"/>
  <c r="I910" i="23"/>
  <c r="I911" i="23"/>
  <c r="I912" i="23"/>
  <c r="I913" i="23"/>
  <c r="I914" i="23"/>
  <c r="I915" i="23"/>
  <c r="I916" i="23"/>
  <c r="I917" i="23"/>
  <c r="I918" i="23"/>
  <c r="I919" i="23"/>
  <c r="I920" i="23"/>
  <c r="I921" i="23"/>
  <c r="I922" i="23"/>
  <c r="I923" i="23"/>
  <c r="I924" i="23"/>
  <c r="I925" i="23"/>
  <c r="I926" i="23"/>
  <c r="I927" i="23"/>
  <c r="I928" i="23"/>
  <c r="I929" i="23"/>
  <c r="I930" i="23"/>
  <c r="I931" i="23"/>
  <c r="I932" i="23"/>
  <c r="I933" i="23"/>
  <c r="I934" i="23"/>
  <c r="I935" i="23"/>
  <c r="I936" i="23"/>
  <c r="I937" i="23"/>
  <c r="I938" i="23"/>
  <c r="I939" i="23"/>
  <c r="I940" i="23"/>
  <c r="I941" i="23"/>
  <c r="I942" i="23"/>
  <c r="I943" i="23"/>
  <c r="I944" i="23"/>
  <c r="I945" i="23"/>
  <c r="I946" i="23"/>
  <c r="I947" i="23"/>
  <c r="I948" i="23"/>
  <c r="I949" i="23"/>
  <c r="I950" i="23"/>
  <c r="I951" i="23"/>
  <c r="I952" i="23"/>
  <c r="I953" i="23"/>
  <c r="I954" i="23"/>
  <c r="I955" i="23"/>
  <c r="I956" i="23"/>
  <c r="I957" i="23"/>
  <c r="I958" i="23"/>
  <c r="I959" i="23"/>
  <c r="I960" i="23"/>
  <c r="I961" i="23"/>
  <c r="I962" i="23"/>
  <c r="I963" i="23"/>
  <c r="I964" i="23"/>
  <c r="I965" i="23"/>
  <c r="I966" i="23"/>
  <c r="I967" i="23"/>
  <c r="I968" i="23"/>
  <c r="I969" i="23"/>
  <c r="I970" i="23"/>
  <c r="I971" i="23"/>
  <c r="I972" i="23"/>
  <c r="I973" i="23"/>
  <c r="I974" i="23"/>
  <c r="I975" i="23"/>
  <c r="I976" i="23"/>
  <c r="I977" i="23"/>
  <c r="I978" i="23"/>
  <c r="I979" i="23"/>
  <c r="I980" i="23"/>
  <c r="I981" i="23"/>
  <c r="I982" i="23"/>
  <c r="I983" i="23"/>
  <c r="I984" i="23"/>
  <c r="I985" i="23"/>
  <c r="I986" i="23"/>
  <c r="I987" i="23"/>
  <c r="I988" i="23"/>
  <c r="I989" i="23"/>
  <c r="I990" i="23"/>
  <c r="I991" i="23"/>
  <c r="I992" i="23"/>
  <c r="I993" i="23"/>
  <c r="I994" i="23"/>
  <c r="I995" i="23"/>
  <c r="I996" i="23"/>
  <c r="I997" i="23"/>
  <c r="I998" i="23"/>
  <c r="I999" i="23"/>
  <c r="I1000" i="23"/>
  <c r="I1001" i="23"/>
  <c r="I1002" i="23"/>
  <c r="I1003" i="23"/>
  <c r="I1004" i="23"/>
  <c r="I1005" i="23"/>
  <c r="I1006" i="23"/>
  <c r="I1007" i="23"/>
  <c r="I1008" i="23"/>
  <c r="I1009" i="23"/>
  <c r="I1010" i="23"/>
  <c r="I1011" i="23"/>
  <c r="I1012" i="23"/>
  <c r="I1013" i="23"/>
  <c r="I1014" i="23"/>
  <c r="I1015" i="23"/>
  <c r="I1016" i="23"/>
  <c r="I1017" i="23"/>
  <c r="I1018" i="23"/>
  <c r="I1019" i="23"/>
  <c r="I1020" i="23"/>
  <c r="I1021" i="23"/>
  <c r="I1022" i="23"/>
  <c r="I1023" i="23"/>
  <c r="I1024" i="23"/>
  <c r="I1025" i="23"/>
  <c r="I1026" i="23"/>
  <c r="I1027" i="23"/>
  <c r="I1028" i="23"/>
  <c r="I1029" i="23"/>
  <c r="I1030" i="23"/>
  <c r="I1031" i="23"/>
  <c r="I1032" i="23"/>
  <c r="I1033" i="23"/>
  <c r="I1034" i="23"/>
  <c r="I1035" i="23"/>
  <c r="I1036" i="23"/>
  <c r="I1037" i="23"/>
  <c r="I1038" i="23"/>
  <c r="I1039" i="23"/>
  <c r="I1040" i="23"/>
  <c r="I1041" i="23"/>
  <c r="I1042" i="23"/>
  <c r="I1043" i="23"/>
  <c r="I1044" i="23"/>
  <c r="I1045" i="23"/>
  <c r="I1046" i="23"/>
  <c r="I1047" i="23"/>
  <c r="I1048" i="23"/>
  <c r="I1049" i="23"/>
  <c r="I1050" i="23"/>
  <c r="I1051" i="23"/>
  <c r="I1052" i="23"/>
  <c r="I1053" i="23"/>
  <c r="I1054" i="23"/>
  <c r="I1055" i="23"/>
  <c r="I1056" i="23"/>
  <c r="I1057" i="23"/>
  <c r="I1058" i="23"/>
  <c r="I1059" i="23"/>
  <c r="I1060" i="23"/>
  <c r="I1061" i="23"/>
  <c r="I1062" i="23"/>
  <c r="I1063" i="23"/>
  <c r="I1064" i="23"/>
  <c r="I1065" i="23"/>
  <c r="I1066" i="23"/>
  <c r="I1067" i="23"/>
  <c r="I1068" i="23"/>
  <c r="I1069" i="23"/>
  <c r="I1070" i="23"/>
  <c r="I1071" i="23"/>
  <c r="I1072" i="23"/>
  <c r="I1073" i="23"/>
  <c r="I1074" i="23"/>
  <c r="I1075" i="23"/>
  <c r="I1076" i="23"/>
  <c r="I1077" i="23"/>
  <c r="I1078" i="23"/>
  <c r="I1079" i="23"/>
  <c r="I1080" i="23"/>
  <c r="I1081" i="23"/>
  <c r="I1082" i="23"/>
  <c r="I1083" i="23"/>
  <c r="I1084" i="23"/>
  <c r="I1085" i="23"/>
  <c r="I1086" i="23"/>
  <c r="I1087" i="23"/>
  <c r="I1088" i="23"/>
  <c r="I1089" i="23"/>
  <c r="I1090" i="23"/>
  <c r="I1091" i="23"/>
  <c r="I1092" i="23"/>
  <c r="I1093" i="23"/>
  <c r="I1094" i="23"/>
  <c r="I1095" i="23"/>
  <c r="I1096" i="23"/>
  <c r="I1097" i="23"/>
  <c r="I1098" i="23"/>
  <c r="I1099" i="23"/>
  <c r="I1100" i="23"/>
  <c r="I1101" i="23"/>
  <c r="I1102" i="23"/>
  <c r="I1103" i="23"/>
  <c r="I1104" i="23"/>
  <c r="I1105" i="23"/>
  <c r="I1106" i="23"/>
  <c r="I1107" i="23"/>
  <c r="I1108" i="23"/>
  <c r="I1109" i="23"/>
  <c r="I1110" i="23"/>
  <c r="I1111" i="23"/>
  <c r="I1112" i="23"/>
  <c r="I1113" i="23"/>
  <c r="I1114" i="23"/>
  <c r="I907" i="23"/>
  <c r="I865" i="23"/>
  <c r="I866" i="23"/>
  <c r="I867" i="23"/>
  <c r="I868" i="23"/>
  <c r="I869" i="23"/>
  <c r="I870" i="23"/>
  <c r="I871" i="23"/>
  <c r="I872" i="23"/>
  <c r="I873" i="23"/>
  <c r="I874" i="23"/>
  <c r="I875" i="23"/>
  <c r="I876" i="23"/>
  <c r="I877" i="23"/>
  <c r="I878" i="23"/>
  <c r="I879" i="23"/>
  <c r="I880" i="23"/>
  <c r="I881" i="23"/>
  <c r="I882" i="23"/>
  <c r="I883" i="23"/>
  <c r="I884" i="23"/>
  <c r="I885" i="23"/>
  <c r="I886" i="23"/>
  <c r="I887" i="23"/>
  <c r="I888" i="23"/>
  <c r="I889" i="23"/>
  <c r="I890" i="23"/>
  <c r="I891" i="23"/>
  <c r="I892" i="23"/>
  <c r="I893" i="23"/>
  <c r="I894" i="23"/>
  <c r="I895" i="23"/>
  <c r="I896" i="23"/>
  <c r="I897" i="23"/>
  <c r="I898" i="23"/>
  <c r="I899" i="23"/>
  <c r="I900" i="23"/>
  <c r="I901" i="23"/>
  <c r="I902" i="23"/>
  <c r="I903" i="23"/>
  <c r="I904" i="23"/>
  <c r="I864" i="23"/>
  <c r="I727" i="23"/>
  <c r="I728" i="23"/>
  <c r="I729" i="23"/>
  <c r="I730" i="23"/>
  <c r="I731" i="23"/>
  <c r="I732" i="23"/>
  <c r="I733" i="23"/>
  <c r="I734" i="23"/>
  <c r="I735" i="23"/>
  <c r="I736" i="23"/>
  <c r="I737" i="23"/>
  <c r="I738" i="23"/>
  <c r="I739" i="23"/>
  <c r="I740" i="23"/>
  <c r="I741" i="23"/>
  <c r="I742" i="23"/>
  <c r="I743" i="23"/>
  <c r="I744" i="23"/>
  <c r="I745" i="23"/>
  <c r="I746" i="23"/>
  <c r="I747" i="23"/>
  <c r="I748" i="23"/>
  <c r="I749" i="23"/>
  <c r="I750" i="23"/>
  <c r="I751" i="23"/>
  <c r="I752" i="23"/>
  <c r="I753" i="23"/>
  <c r="I754" i="23"/>
  <c r="I755" i="23"/>
  <c r="I756" i="23"/>
  <c r="I757" i="23"/>
  <c r="I758" i="23"/>
  <c r="I759" i="23"/>
  <c r="I760" i="23"/>
  <c r="I761" i="23"/>
  <c r="I762" i="23"/>
  <c r="I763" i="23"/>
  <c r="I764" i="23"/>
  <c r="I765" i="23"/>
  <c r="I766" i="23"/>
  <c r="I767" i="23"/>
  <c r="I768" i="23"/>
  <c r="I769" i="23"/>
  <c r="I770" i="23"/>
  <c r="I771" i="23"/>
  <c r="I772" i="23"/>
  <c r="I773" i="23"/>
  <c r="I774" i="23"/>
  <c r="I775" i="23"/>
  <c r="I776" i="23"/>
  <c r="I777" i="23"/>
  <c r="I778" i="23"/>
  <c r="I779" i="23"/>
  <c r="I780" i="23"/>
  <c r="I781" i="23"/>
  <c r="I782" i="23"/>
  <c r="I783" i="23"/>
  <c r="I784" i="23"/>
  <c r="I785" i="23"/>
  <c r="I786" i="23"/>
  <c r="I787" i="23"/>
  <c r="I788" i="23"/>
  <c r="I789" i="23"/>
  <c r="I790" i="23"/>
  <c r="I791" i="23"/>
  <c r="I792" i="23"/>
  <c r="I793" i="23"/>
  <c r="I794" i="23"/>
  <c r="I795" i="23"/>
  <c r="I796" i="23"/>
  <c r="I797" i="23"/>
  <c r="I798" i="23"/>
  <c r="I799" i="23"/>
  <c r="I800" i="23"/>
  <c r="I801" i="23"/>
  <c r="I802" i="23"/>
  <c r="I803" i="23"/>
  <c r="I804" i="23"/>
  <c r="I805" i="23"/>
  <c r="I806" i="23"/>
  <c r="I807" i="23"/>
  <c r="I808" i="23"/>
  <c r="I809" i="23"/>
  <c r="I810" i="23"/>
  <c r="I811" i="23"/>
  <c r="I812" i="23"/>
  <c r="I813" i="23"/>
  <c r="I814" i="23"/>
  <c r="I815" i="23"/>
  <c r="I816" i="23"/>
  <c r="I817" i="23"/>
  <c r="I818" i="23"/>
  <c r="I819" i="23"/>
  <c r="I820" i="23"/>
  <c r="I821" i="23"/>
  <c r="I822" i="23"/>
  <c r="I823" i="23"/>
  <c r="I824" i="23"/>
  <c r="I825" i="23"/>
  <c r="I826" i="23"/>
  <c r="I827" i="23"/>
  <c r="I828" i="23"/>
  <c r="I829" i="23"/>
  <c r="I830" i="23"/>
  <c r="I831" i="23"/>
  <c r="I832" i="23"/>
  <c r="I833" i="23"/>
  <c r="I834" i="23"/>
  <c r="I835" i="23"/>
  <c r="I836" i="23"/>
  <c r="I837" i="23"/>
  <c r="I838" i="23"/>
  <c r="I839" i="23"/>
  <c r="I840" i="23"/>
  <c r="I841" i="23"/>
  <c r="I842" i="23"/>
  <c r="I843" i="23"/>
  <c r="I844" i="23"/>
  <c r="I845" i="23"/>
  <c r="I846" i="23"/>
  <c r="I847" i="23"/>
  <c r="I848" i="23"/>
  <c r="I849" i="23"/>
  <c r="I850" i="23"/>
  <c r="I851" i="23"/>
  <c r="I852" i="23"/>
  <c r="I853" i="23"/>
  <c r="I854" i="23"/>
  <c r="I855" i="23"/>
  <c r="I856" i="23"/>
  <c r="I857" i="23"/>
  <c r="I858" i="23"/>
  <c r="I859" i="23"/>
  <c r="I860" i="23"/>
  <c r="I861" i="23"/>
  <c r="I726" i="23"/>
  <c r="I606" i="23"/>
  <c r="I607" i="23"/>
  <c r="I608" i="23"/>
  <c r="I609" i="23"/>
  <c r="I610" i="23"/>
  <c r="I611" i="23"/>
  <c r="I612" i="23"/>
  <c r="I613" i="23"/>
  <c r="I614" i="23"/>
  <c r="I615" i="23"/>
  <c r="I616" i="23"/>
  <c r="I617" i="23"/>
  <c r="I618" i="23"/>
  <c r="I619" i="23"/>
  <c r="I620" i="23"/>
  <c r="I621" i="23"/>
  <c r="I622" i="23"/>
  <c r="I623" i="23"/>
  <c r="I624" i="23"/>
  <c r="I625" i="23"/>
  <c r="I626" i="23"/>
  <c r="I627" i="23"/>
  <c r="I628" i="23"/>
  <c r="I629" i="23"/>
  <c r="I630" i="23"/>
  <c r="I631" i="23"/>
  <c r="I632" i="23"/>
  <c r="I633" i="23"/>
  <c r="I634" i="23"/>
  <c r="I635" i="23"/>
  <c r="I636" i="23"/>
  <c r="I637" i="23"/>
  <c r="I638" i="23"/>
  <c r="I639" i="23"/>
  <c r="I640" i="23"/>
  <c r="I641" i="23"/>
  <c r="I642" i="23"/>
  <c r="I643" i="23"/>
  <c r="I644" i="23"/>
  <c r="I645" i="23"/>
  <c r="I646" i="23"/>
  <c r="I647" i="23"/>
  <c r="I648" i="23"/>
  <c r="I649" i="23"/>
  <c r="I650" i="23"/>
  <c r="I651" i="23"/>
  <c r="I652" i="23"/>
  <c r="I653" i="23"/>
  <c r="I654" i="23"/>
  <c r="I655" i="23"/>
  <c r="I656" i="23"/>
  <c r="I657" i="23"/>
  <c r="I658" i="23"/>
  <c r="I659" i="23"/>
  <c r="I660" i="23"/>
  <c r="I661" i="23"/>
  <c r="I662" i="23"/>
  <c r="I663" i="23"/>
  <c r="I664" i="23"/>
  <c r="I665" i="23"/>
  <c r="I666" i="23"/>
  <c r="I667" i="23"/>
  <c r="I668" i="23"/>
  <c r="I669" i="23"/>
  <c r="I670" i="23"/>
  <c r="I671" i="23"/>
  <c r="I672" i="23"/>
  <c r="I673" i="23"/>
  <c r="I674" i="23"/>
  <c r="I675" i="23"/>
  <c r="I676" i="23"/>
  <c r="I677" i="23"/>
  <c r="I678" i="23"/>
  <c r="I679" i="23"/>
  <c r="I680" i="23"/>
  <c r="I681" i="23"/>
  <c r="I682" i="23"/>
  <c r="I683" i="23"/>
  <c r="I684" i="23"/>
  <c r="I685" i="23"/>
  <c r="I686" i="23"/>
  <c r="I687" i="23"/>
  <c r="I688" i="23"/>
  <c r="I689" i="23"/>
  <c r="I690" i="23"/>
  <c r="I691" i="23"/>
  <c r="I692" i="23"/>
  <c r="I693" i="23"/>
  <c r="I694" i="23"/>
  <c r="I695" i="23"/>
  <c r="I696" i="23"/>
  <c r="I697" i="23"/>
  <c r="I698" i="23"/>
  <c r="I699" i="23"/>
  <c r="I700" i="23"/>
  <c r="I701" i="23"/>
  <c r="I702" i="23"/>
  <c r="I703" i="23"/>
  <c r="I704" i="23"/>
  <c r="I705" i="23"/>
  <c r="I706" i="23"/>
  <c r="I707" i="23"/>
  <c r="I708" i="23"/>
  <c r="I709" i="23"/>
  <c r="I710" i="23"/>
  <c r="I711" i="23"/>
  <c r="I712" i="23"/>
  <c r="I713" i="23"/>
  <c r="I714" i="23"/>
  <c r="I715" i="23"/>
  <c r="I716" i="23"/>
  <c r="I717" i="23"/>
  <c r="I718" i="23"/>
  <c r="I719" i="23"/>
  <c r="I720" i="23"/>
  <c r="I721" i="23"/>
  <c r="I722" i="23"/>
  <c r="I723" i="23"/>
  <c r="I605" i="23"/>
  <c r="I522" i="23"/>
  <c r="I865" i="25"/>
  <c r="I866" i="25"/>
  <c r="I867" i="25"/>
  <c r="I868" i="25"/>
  <c r="I869" i="25"/>
  <c r="I870" i="25"/>
  <c r="I871" i="25"/>
  <c r="I872" i="25"/>
  <c r="I873" i="25"/>
  <c r="I874" i="25"/>
  <c r="I875" i="25"/>
  <c r="I876" i="25"/>
  <c r="I877" i="25"/>
  <c r="I878" i="25"/>
  <c r="I879" i="25"/>
  <c r="I880" i="25"/>
  <c r="I881" i="25"/>
  <c r="I882" i="25"/>
  <c r="I883" i="25"/>
  <c r="I884" i="25"/>
  <c r="I885" i="25"/>
  <c r="I886" i="25"/>
  <c r="I887" i="25"/>
  <c r="I888" i="25"/>
  <c r="I889" i="25"/>
  <c r="I890" i="25"/>
  <c r="I891" i="25"/>
  <c r="I892" i="25"/>
  <c r="I893" i="25"/>
  <c r="I894" i="25"/>
  <c r="I895" i="25"/>
  <c r="I896" i="25"/>
  <c r="I897" i="25"/>
  <c r="I898" i="25"/>
  <c r="I899" i="25"/>
  <c r="I900" i="25"/>
  <c r="I901" i="25"/>
  <c r="I902" i="25"/>
  <c r="I903" i="25"/>
  <c r="I904" i="25"/>
  <c r="I864" i="25"/>
  <c r="I727" i="25"/>
  <c r="I728" i="25"/>
  <c r="I729" i="25"/>
  <c r="I730" i="25"/>
  <c r="I731" i="25"/>
  <c r="I732" i="25"/>
  <c r="I733" i="25"/>
  <c r="I734" i="25"/>
  <c r="I735" i="25"/>
  <c r="I736" i="25"/>
  <c r="I737" i="25"/>
  <c r="I738" i="25"/>
  <c r="I739" i="25"/>
  <c r="I740" i="25"/>
  <c r="I741" i="25"/>
  <c r="I742" i="25"/>
  <c r="I743" i="25"/>
  <c r="I744" i="25"/>
  <c r="I745" i="25"/>
  <c r="I746" i="25"/>
  <c r="I747" i="25"/>
  <c r="I748" i="25"/>
  <c r="I749" i="25"/>
  <c r="I750" i="25"/>
  <c r="I751" i="25"/>
  <c r="I752" i="25"/>
  <c r="I753" i="25"/>
  <c r="I754" i="25"/>
  <c r="I755" i="25"/>
  <c r="I756" i="25"/>
  <c r="I757" i="25"/>
  <c r="I758" i="25"/>
  <c r="I759" i="25"/>
  <c r="I760" i="25"/>
  <c r="I761" i="25"/>
  <c r="I762" i="25"/>
  <c r="I763" i="25"/>
  <c r="I764" i="25"/>
  <c r="I765" i="25"/>
  <c r="I766" i="25"/>
  <c r="I767" i="25"/>
  <c r="I768" i="25"/>
  <c r="I769" i="25"/>
  <c r="I770" i="25"/>
  <c r="I771" i="25"/>
  <c r="I772" i="25"/>
  <c r="I773" i="25"/>
  <c r="I774" i="25"/>
  <c r="I775" i="25"/>
  <c r="I776" i="25"/>
  <c r="I777" i="25"/>
  <c r="I778" i="25"/>
  <c r="I779" i="25"/>
  <c r="I780" i="25"/>
  <c r="I781" i="25"/>
  <c r="I782" i="25"/>
  <c r="I783" i="25"/>
  <c r="I784" i="25"/>
  <c r="I785" i="25"/>
  <c r="I786" i="25"/>
  <c r="I787" i="25"/>
  <c r="I788" i="25"/>
  <c r="I789" i="25"/>
  <c r="I790" i="25"/>
  <c r="I791" i="25"/>
  <c r="I792" i="25"/>
  <c r="I793" i="25"/>
  <c r="I794" i="25"/>
  <c r="I795" i="25"/>
  <c r="I796" i="25"/>
  <c r="I797" i="25"/>
  <c r="I798" i="25"/>
  <c r="I799" i="25"/>
  <c r="I800" i="25"/>
  <c r="I801" i="25"/>
  <c r="I802" i="25"/>
  <c r="I803" i="25"/>
  <c r="I804" i="25"/>
  <c r="I805" i="25"/>
  <c r="I806" i="25"/>
  <c r="I807" i="25"/>
  <c r="I808" i="25"/>
  <c r="I809" i="25"/>
  <c r="I810" i="25"/>
  <c r="I811" i="25"/>
  <c r="I812" i="25"/>
  <c r="I813" i="25"/>
  <c r="I814" i="25"/>
  <c r="I815" i="25"/>
  <c r="I816" i="25"/>
  <c r="I817" i="25"/>
  <c r="I818" i="25"/>
  <c r="I819" i="25"/>
  <c r="I820" i="25"/>
  <c r="I821" i="25"/>
  <c r="I822" i="25"/>
  <c r="I823" i="25"/>
  <c r="I824" i="25"/>
  <c r="I825" i="25"/>
  <c r="I826" i="25"/>
  <c r="I827" i="25"/>
  <c r="I828" i="25"/>
  <c r="I829" i="25"/>
  <c r="I830" i="25"/>
  <c r="I831" i="25"/>
  <c r="I832" i="25"/>
  <c r="I833" i="25"/>
  <c r="I834" i="25"/>
  <c r="I835" i="25"/>
  <c r="I836" i="25"/>
  <c r="I837" i="25"/>
  <c r="I838" i="25"/>
  <c r="I839" i="25"/>
  <c r="I840" i="25"/>
  <c r="I841" i="25"/>
  <c r="I842" i="25"/>
  <c r="I843" i="25"/>
  <c r="I844" i="25"/>
  <c r="I845" i="25"/>
  <c r="I846" i="25"/>
  <c r="I847" i="25"/>
  <c r="I848" i="25"/>
  <c r="I849" i="25"/>
  <c r="I850" i="25"/>
  <c r="I851" i="25"/>
  <c r="I852" i="25"/>
  <c r="I853" i="25"/>
  <c r="I854" i="25"/>
  <c r="I855" i="25"/>
  <c r="I856" i="25"/>
  <c r="I857" i="25"/>
  <c r="I858" i="25"/>
  <c r="I859" i="25"/>
  <c r="I860" i="25"/>
  <c r="I861" i="25"/>
  <c r="I726" i="25"/>
  <c r="I606" i="25"/>
  <c r="I607" i="25"/>
  <c r="I608" i="25"/>
  <c r="I609" i="25"/>
  <c r="I610" i="25"/>
  <c r="I611" i="25"/>
  <c r="I612" i="25"/>
  <c r="I613" i="25"/>
  <c r="I614" i="25"/>
  <c r="I615" i="25"/>
  <c r="I616" i="25"/>
  <c r="I617" i="25"/>
  <c r="I618" i="25"/>
  <c r="I619" i="25"/>
  <c r="I620" i="25"/>
  <c r="I621" i="25"/>
  <c r="I622" i="25"/>
  <c r="I623" i="25"/>
  <c r="I624" i="25"/>
  <c r="I625" i="25"/>
  <c r="I626" i="25"/>
  <c r="I627" i="25"/>
  <c r="I628" i="25"/>
  <c r="I629" i="25"/>
  <c r="I630" i="25"/>
  <c r="I631" i="25"/>
  <c r="I632" i="25"/>
  <c r="I633" i="25"/>
  <c r="I634" i="25"/>
  <c r="I635" i="25"/>
  <c r="I636" i="25"/>
  <c r="I637" i="25"/>
  <c r="I638" i="25"/>
  <c r="I639" i="25"/>
  <c r="I640" i="25"/>
  <c r="I641" i="25"/>
  <c r="I642" i="25"/>
  <c r="I643" i="25"/>
  <c r="I644" i="25"/>
  <c r="I645" i="25"/>
  <c r="I646" i="25"/>
  <c r="I647" i="25"/>
  <c r="I648" i="25"/>
  <c r="I649" i="25"/>
  <c r="I650" i="25"/>
  <c r="I651" i="25"/>
  <c r="I652" i="25"/>
  <c r="I653" i="25"/>
  <c r="I654" i="25"/>
  <c r="I655" i="25"/>
  <c r="I656" i="25"/>
  <c r="I657" i="25"/>
  <c r="I658" i="25"/>
  <c r="I659" i="25"/>
  <c r="I660" i="25"/>
  <c r="I661" i="25"/>
  <c r="I662" i="25"/>
  <c r="I663" i="25"/>
  <c r="I664" i="25"/>
  <c r="I665" i="25"/>
  <c r="I666" i="25"/>
  <c r="I667" i="25"/>
  <c r="I668" i="25"/>
  <c r="I669" i="25"/>
  <c r="I670" i="25"/>
  <c r="I671" i="25"/>
  <c r="I672" i="25"/>
  <c r="I673" i="25"/>
  <c r="I674" i="25"/>
  <c r="I675" i="25"/>
  <c r="I676" i="25"/>
  <c r="I677" i="25"/>
  <c r="I678" i="25"/>
  <c r="I679" i="25"/>
  <c r="I680" i="25"/>
  <c r="I681" i="25"/>
  <c r="I682" i="25"/>
  <c r="I683" i="25"/>
  <c r="I684" i="25"/>
  <c r="I685" i="25"/>
  <c r="I686" i="25"/>
  <c r="I687" i="25"/>
  <c r="I688" i="25"/>
  <c r="I689" i="25"/>
  <c r="I690" i="25"/>
  <c r="I691" i="25"/>
  <c r="I692" i="25"/>
  <c r="I693" i="25"/>
  <c r="I694" i="25"/>
  <c r="I695" i="25"/>
  <c r="I696" i="25"/>
  <c r="I697" i="25"/>
  <c r="I698" i="25"/>
  <c r="I699" i="25"/>
  <c r="I700" i="25"/>
  <c r="I701" i="25"/>
  <c r="I702" i="25"/>
  <c r="I703" i="25"/>
  <c r="I704" i="25"/>
  <c r="I705" i="25"/>
  <c r="I706" i="25"/>
  <c r="I707" i="25"/>
  <c r="I708" i="25"/>
  <c r="I709" i="25"/>
  <c r="I710" i="25"/>
  <c r="I711" i="25"/>
  <c r="I712" i="25"/>
  <c r="I713" i="25"/>
  <c r="I714" i="25"/>
  <c r="I715" i="25"/>
  <c r="I716" i="25"/>
  <c r="I717" i="25"/>
  <c r="I718" i="25"/>
  <c r="I719" i="25"/>
  <c r="I720" i="25"/>
  <c r="I721" i="25"/>
  <c r="I722" i="25"/>
  <c r="I723" i="25"/>
  <c r="I605" i="25"/>
  <c r="I529" i="25"/>
  <c r="I530" i="25"/>
  <c r="I531" i="25"/>
  <c r="I532" i="25"/>
  <c r="I533" i="25"/>
  <c r="I534" i="25"/>
  <c r="I535" i="25"/>
  <c r="I536" i="25"/>
  <c r="I537" i="25"/>
  <c r="I538" i="25"/>
  <c r="I539" i="25"/>
  <c r="I540" i="25"/>
  <c r="I541" i="25"/>
  <c r="I542" i="25"/>
  <c r="I543" i="25"/>
  <c r="I544" i="25"/>
  <c r="I545" i="25"/>
  <c r="I546" i="25"/>
  <c r="I547" i="25"/>
  <c r="I548" i="25"/>
  <c r="I549" i="25"/>
  <c r="I550" i="25"/>
  <c r="I551" i="25"/>
  <c r="I552" i="25"/>
  <c r="I553" i="25"/>
  <c r="I554" i="25"/>
  <c r="I555" i="25"/>
  <c r="I556" i="25"/>
  <c r="I557" i="25"/>
  <c r="I558" i="25"/>
  <c r="I559" i="25"/>
  <c r="I560" i="25"/>
  <c r="I561" i="25"/>
  <c r="I562" i="25"/>
  <c r="I563" i="25"/>
  <c r="I564" i="25"/>
  <c r="I565" i="25"/>
  <c r="I566" i="25"/>
  <c r="I567" i="25"/>
  <c r="I568" i="25"/>
  <c r="I569" i="25"/>
  <c r="I570" i="25"/>
  <c r="I571" i="25"/>
  <c r="I572" i="25"/>
  <c r="I573" i="25"/>
  <c r="I574" i="25"/>
  <c r="I575" i="25"/>
  <c r="I576" i="25"/>
  <c r="I577" i="25"/>
  <c r="I578" i="25"/>
  <c r="I579" i="25"/>
  <c r="I580" i="25"/>
  <c r="I581" i="25"/>
  <c r="I582" i="25"/>
  <c r="I583" i="25"/>
  <c r="I584" i="25"/>
  <c r="I585" i="25"/>
  <c r="I586" i="25"/>
  <c r="I587" i="25"/>
  <c r="I588" i="25"/>
  <c r="I589" i="25"/>
  <c r="I590" i="25"/>
  <c r="I591" i="25"/>
  <c r="I592" i="25"/>
  <c r="I593" i="25"/>
  <c r="I594" i="25"/>
  <c r="I595" i="25"/>
  <c r="I596" i="25"/>
  <c r="I597" i="25"/>
  <c r="I598" i="25"/>
  <c r="I599" i="25"/>
  <c r="I600" i="25"/>
  <c r="I601" i="25"/>
  <c r="I602" i="25"/>
  <c r="I528" i="25"/>
  <c r="I603" i="25" l="1"/>
  <c r="I1115" i="23"/>
  <c r="I862" i="25"/>
  <c r="I905" i="25"/>
  <c r="I724" i="25"/>
  <c r="I862" i="23"/>
  <c r="I905" i="23"/>
  <c r="K861" i="33"/>
  <c r="L861" i="33" s="1"/>
  <c r="I862" i="33"/>
  <c r="N461" i="33"/>
  <c r="O901" i="16"/>
  <c r="I8" i="23"/>
  <c r="L1115" i="26"/>
  <c r="M1115" i="26"/>
  <c r="N1115" i="26"/>
  <c r="K1115" i="32" l="1"/>
  <c r="J604" i="32"/>
  <c r="H526" i="28"/>
  <c r="J526" i="28"/>
  <c r="L1116" i="34"/>
  <c r="H461" i="15"/>
  <c r="L461" i="15"/>
  <c r="K1116" i="14"/>
  <c r="K1116" i="11"/>
  <c r="M1115" i="25"/>
  <c r="M724" i="25"/>
  <c r="M461" i="25"/>
  <c r="L603" i="26"/>
  <c r="M603" i="26"/>
  <c r="N603" i="26"/>
  <c r="L526" i="26"/>
  <c r="M526" i="26"/>
  <c r="N526" i="26"/>
  <c r="L461" i="26" l="1"/>
  <c r="N461" i="26"/>
  <c r="K1116" i="32"/>
  <c r="L1116" i="15"/>
  <c r="N1116" i="33"/>
  <c r="N1116" i="13"/>
  <c r="L1116" i="12"/>
  <c r="L1116" i="16"/>
  <c r="N1116" i="10"/>
  <c r="L905" i="26"/>
  <c r="L896" i="18"/>
  <c r="G460" i="35"/>
  <c r="H460" i="35" s="1"/>
  <c r="I460" i="35" s="1"/>
  <c r="G461" i="35"/>
  <c r="H461" i="35" s="1"/>
  <c r="I461" i="35" s="1"/>
  <c r="E459" i="32"/>
  <c r="E460" i="32"/>
  <c r="D459" i="32"/>
  <c r="D460" i="32"/>
  <c r="C459" i="32"/>
  <c r="F459" i="32" s="1"/>
  <c r="C460" i="32"/>
  <c r="E459" i="30"/>
  <c r="E460" i="30"/>
  <c r="D459" i="30"/>
  <c r="F459" i="30" s="1"/>
  <c r="G459" i="30" s="1"/>
  <c r="H459" i="30" s="1"/>
  <c r="D460" i="30"/>
  <c r="E459" i="28"/>
  <c r="E460" i="28"/>
  <c r="D459" i="28"/>
  <c r="D460" i="28"/>
  <c r="G461" i="28"/>
  <c r="H461" i="28"/>
  <c r="I459" i="28"/>
  <c r="I460" i="28"/>
  <c r="C459" i="28"/>
  <c r="C460" i="28"/>
  <c r="E459" i="14"/>
  <c r="E460" i="14"/>
  <c r="D459" i="14"/>
  <c r="D460" i="14"/>
  <c r="C459" i="14"/>
  <c r="C460" i="14"/>
  <c r="I461" i="33"/>
  <c r="K459" i="33"/>
  <c r="K460" i="33"/>
  <c r="E459" i="33"/>
  <c r="E460" i="33"/>
  <c r="D459" i="33"/>
  <c r="D460" i="33"/>
  <c r="C459" i="33"/>
  <c r="C460" i="33"/>
  <c r="F460" i="33" s="1"/>
  <c r="K103" i="13"/>
  <c r="K113" i="13"/>
  <c r="K129" i="13"/>
  <c r="K143" i="13"/>
  <c r="K157" i="13"/>
  <c r="K171" i="13"/>
  <c r="K177" i="13"/>
  <c r="K185" i="13"/>
  <c r="K195" i="13"/>
  <c r="K209" i="13"/>
  <c r="K215" i="13"/>
  <c r="K223" i="13"/>
  <c r="K229" i="13"/>
  <c r="K237" i="13"/>
  <c r="K255" i="13"/>
  <c r="K264" i="13"/>
  <c r="K268" i="13"/>
  <c r="K272" i="13"/>
  <c r="K276" i="13"/>
  <c r="K280" i="13"/>
  <c r="K284" i="13"/>
  <c r="K288" i="13"/>
  <c r="K300" i="13"/>
  <c r="K304" i="13"/>
  <c r="K312" i="13"/>
  <c r="K320" i="13"/>
  <c r="K328" i="13"/>
  <c r="K332" i="13"/>
  <c r="K338" i="13"/>
  <c r="K459" i="13"/>
  <c r="K460" i="13"/>
  <c r="K38" i="13"/>
  <c r="K54" i="13"/>
  <c r="K62" i="13"/>
  <c r="K68" i="13"/>
  <c r="K72" i="13"/>
  <c r="K76" i="13"/>
  <c r="K87" i="13"/>
  <c r="K93" i="13"/>
  <c r="K99" i="13"/>
  <c r="K15" i="13"/>
  <c r="K19" i="13"/>
  <c r="K23" i="13"/>
  <c r="K31" i="13"/>
  <c r="E459" i="13"/>
  <c r="E460" i="13"/>
  <c r="D459" i="13"/>
  <c r="D460" i="13"/>
  <c r="C459" i="13"/>
  <c r="F459" i="13" s="1"/>
  <c r="C460" i="13"/>
  <c r="F459" i="12"/>
  <c r="F460" i="12"/>
  <c r="G460" i="12" s="1"/>
  <c r="H460" i="12" s="1"/>
  <c r="G459" i="12"/>
  <c r="H459" i="12" s="1"/>
  <c r="F459" i="11"/>
  <c r="G459" i="11" s="1"/>
  <c r="F460" i="11"/>
  <c r="G460" i="11" s="1"/>
  <c r="I459" i="16"/>
  <c r="I42" i="16"/>
  <c r="I46" i="16"/>
  <c r="I50" i="16"/>
  <c r="I54" i="16"/>
  <c r="I58" i="16"/>
  <c r="I62" i="16"/>
  <c r="I66" i="16"/>
  <c r="I40" i="16"/>
  <c r="I36" i="16"/>
  <c r="I31" i="16"/>
  <c r="I7" i="16"/>
  <c r="I11" i="16"/>
  <c r="I15" i="16"/>
  <c r="I19" i="16"/>
  <c r="I23" i="16"/>
  <c r="I27" i="16"/>
  <c r="I460" i="16"/>
  <c r="K436" i="10"/>
  <c r="K432" i="10"/>
  <c r="K428" i="10"/>
  <c r="K424" i="10"/>
  <c r="K420" i="10"/>
  <c r="K416" i="10"/>
  <c r="K412" i="10"/>
  <c r="K408" i="10"/>
  <c r="K404" i="10"/>
  <c r="K400" i="10"/>
  <c r="K396" i="10"/>
  <c r="K392" i="10"/>
  <c r="K388" i="10"/>
  <c r="K384" i="10"/>
  <c r="K380" i="10"/>
  <c r="K374" i="10"/>
  <c r="K366" i="10"/>
  <c r="K358" i="10"/>
  <c r="K350" i="10"/>
  <c r="K342" i="10"/>
  <c r="K334" i="10"/>
  <c r="K326" i="10"/>
  <c r="K318" i="10"/>
  <c r="K310" i="10"/>
  <c r="K300" i="10"/>
  <c r="K292" i="10"/>
  <c r="K284" i="10"/>
  <c r="K276" i="10"/>
  <c r="K268" i="10"/>
  <c r="K260" i="10"/>
  <c r="K253" i="10"/>
  <c r="K245" i="10"/>
  <c r="K237" i="10"/>
  <c r="K229" i="10"/>
  <c r="K223" i="10"/>
  <c r="K215" i="10"/>
  <c r="K207" i="10"/>
  <c r="K199" i="10"/>
  <c r="K189" i="10"/>
  <c r="K181" i="10"/>
  <c r="K175" i="10"/>
  <c r="K169" i="10"/>
  <c r="K165" i="10"/>
  <c r="K161" i="10"/>
  <c r="K157" i="10"/>
  <c r="K153" i="10"/>
  <c r="K149" i="10"/>
  <c r="K145" i="10"/>
  <c r="K141" i="10"/>
  <c r="K137" i="10"/>
  <c r="K133" i="10"/>
  <c r="K129" i="10"/>
  <c r="K125" i="10"/>
  <c r="K121" i="10"/>
  <c r="K117" i="10"/>
  <c r="K113" i="10"/>
  <c r="K109" i="10"/>
  <c r="K105" i="10"/>
  <c r="K101" i="10"/>
  <c r="K97" i="10"/>
  <c r="K93" i="10"/>
  <c r="K89" i="10"/>
  <c r="K85" i="10"/>
  <c r="K82" i="10"/>
  <c r="K78" i="10"/>
  <c r="K74" i="10"/>
  <c r="K70" i="10"/>
  <c r="K66" i="10"/>
  <c r="K62" i="10"/>
  <c r="K58" i="10"/>
  <c r="K54" i="10"/>
  <c r="K50" i="10"/>
  <c r="K46" i="10"/>
  <c r="K42" i="10"/>
  <c r="K38" i="10"/>
  <c r="K31" i="10"/>
  <c r="K23" i="10"/>
  <c r="K15" i="10"/>
  <c r="F460" i="26"/>
  <c r="F460" i="10" s="1"/>
  <c r="C459" i="16"/>
  <c r="F459" i="16" s="1"/>
  <c r="C460" i="16"/>
  <c r="F460" i="16" s="1"/>
  <c r="I460" i="23"/>
  <c r="J460" i="23" s="1"/>
  <c r="I459" i="23"/>
  <c r="J459" i="23" s="1"/>
  <c r="F459" i="23"/>
  <c r="F460" i="23"/>
  <c r="K459" i="10"/>
  <c r="K460" i="10"/>
  <c r="C460" i="10"/>
  <c r="C459" i="10"/>
  <c r="K460" i="25"/>
  <c r="I460" i="25"/>
  <c r="I459" i="25"/>
  <c r="J459" i="25" s="1"/>
  <c r="C459" i="25"/>
  <c r="C460" i="25"/>
  <c r="F460" i="25" s="1"/>
  <c r="F459" i="25"/>
  <c r="F459" i="26"/>
  <c r="F459" i="10" s="1"/>
  <c r="D862" i="30"/>
  <c r="E862" i="30"/>
  <c r="G1115" i="28"/>
  <c r="H1115" i="28"/>
  <c r="J1115" i="28"/>
  <c r="G905" i="28"/>
  <c r="H905" i="28"/>
  <c r="J905" i="28"/>
  <c r="D862" i="28"/>
  <c r="E862" i="28"/>
  <c r="G862" i="28"/>
  <c r="H862" i="28"/>
  <c r="J862" i="28"/>
  <c r="G724" i="28"/>
  <c r="H724" i="28"/>
  <c r="J724" i="28"/>
  <c r="G603" i="28"/>
  <c r="H603" i="28"/>
  <c r="J603" i="28"/>
  <c r="G526" i="28"/>
  <c r="J461" i="28"/>
  <c r="D724" i="15"/>
  <c r="C724" i="15"/>
  <c r="D862" i="33"/>
  <c r="E862" i="33"/>
  <c r="G862" i="33"/>
  <c r="H862" i="33"/>
  <c r="K619" i="33"/>
  <c r="K621" i="33"/>
  <c r="K623" i="33"/>
  <c r="K625" i="33"/>
  <c r="K627" i="33"/>
  <c r="K629" i="33"/>
  <c r="K631" i="33"/>
  <c r="K633" i="33"/>
  <c r="K635" i="33"/>
  <c r="K637" i="33"/>
  <c r="K639" i="33"/>
  <c r="K641" i="33"/>
  <c r="K643" i="33"/>
  <c r="K645" i="33"/>
  <c r="K647" i="33"/>
  <c r="K649" i="33"/>
  <c r="K651" i="33"/>
  <c r="K653" i="33"/>
  <c r="K655" i="33"/>
  <c r="K657" i="33"/>
  <c r="K659" i="33"/>
  <c r="K661" i="33"/>
  <c r="K663" i="33"/>
  <c r="K665" i="33"/>
  <c r="K667" i="33"/>
  <c r="K669" i="33"/>
  <c r="K671" i="33"/>
  <c r="K673" i="33"/>
  <c r="K675" i="33"/>
  <c r="K677" i="33"/>
  <c r="K679" i="33"/>
  <c r="K681" i="33"/>
  <c r="K683" i="33"/>
  <c r="K685" i="33"/>
  <c r="K687" i="33"/>
  <c r="K689" i="33"/>
  <c r="K720" i="33"/>
  <c r="K722" i="33"/>
  <c r="G724" i="33"/>
  <c r="H724" i="33"/>
  <c r="I724" i="33"/>
  <c r="G603" i="33"/>
  <c r="H603" i="33"/>
  <c r="G526" i="33"/>
  <c r="H526" i="33"/>
  <c r="I526" i="33"/>
  <c r="G461" i="33"/>
  <c r="H461" i="33"/>
  <c r="B458" i="33"/>
  <c r="K591" i="13"/>
  <c r="K593" i="13"/>
  <c r="K595" i="13"/>
  <c r="K597" i="13"/>
  <c r="K599" i="13"/>
  <c r="K601" i="13"/>
  <c r="M905" i="26"/>
  <c r="N905" i="26"/>
  <c r="O905" i="26"/>
  <c r="M724" i="26"/>
  <c r="N724" i="26"/>
  <c r="I904" i="26"/>
  <c r="I903" i="26"/>
  <c r="H458" i="11"/>
  <c r="J904" i="23"/>
  <c r="J903" i="23"/>
  <c r="H456" i="14"/>
  <c r="H457" i="14"/>
  <c r="K457" i="13"/>
  <c r="K456" i="13"/>
  <c r="I456" i="12"/>
  <c r="I457" i="12"/>
  <c r="H457" i="11"/>
  <c r="H456" i="11"/>
  <c r="I457" i="16"/>
  <c r="I456" i="16"/>
  <c r="J456" i="23"/>
  <c r="J457" i="23"/>
  <c r="K457" i="10"/>
  <c r="K456" i="10"/>
  <c r="J457" i="25"/>
  <c r="J456" i="25"/>
  <c r="I457" i="26"/>
  <c r="I456" i="26"/>
  <c r="O861" i="33"/>
  <c r="H485" i="35"/>
  <c r="H466" i="35"/>
  <c r="H912" i="34"/>
  <c r="H933" i="34"/>
  <c r="H934" i="34"/>
  <c r="H935" i="34"/>
  <c r="H943" i="34"/>
  <c r="H990" i="34"/>
  <c r="H991" i="34"/>
  <c r="H1002" i="34"/>
  <c r="H1003" i="34"/>
  <c r="H1004" i="34"/>
  <c r="H1078" i="34"/>
  <c r="H1079" i="34"/>
  <c r="H1096" i="34"/>
  <c r="H1097" i="34"/>
  <c r="H1098" i="34"/>
  <c r="H1099" i="34"/>
  <c r="H1100" i="34"/>
  <c r="H1102" i="34"/>
  <c r="H1104" i="34"/>
  <c r="H1105" i="34"/>
  <c r="H1106" i="34"/>
  <c r="H1107" i="34"/>
  <c r="H1108" i="34"/>
  <c r="H1109" i="34"/>
  <c r="H1110" i="34"/>
  <c r="H1111" i="34"/>
  <c r="H1113" i="34"/>
  <c r="H1114" i="34"/>
  <c r="E582" i="15"/>
  <c r="D582" i="15"/>
  <c r="J526" i="33"/>
  <c r="K15" i="33"/>
  <c r="K23" i="33"/>
  <c r="K31" i="33"/>
  <c r="K38" i="33"/>
  <c r="K54" i="33"/>
  <c r="K60" i="33"/>
  <c r="K68" i="33"/>
  <c r="K76" i="33"/>
  <c r="K87" i="33"/>
  <c r="K97" i="33"/>
  <c r="K103" i="33"/>
  <c r="K109" i="33"/>
  <c r="K113" i="33"/>
  <c r="K125" i="33"/>
  <c r="K129" i="33"/>
  <c r="K135" i="33"/>
  <c r="K139" i="33"/>
  <c r="K143" i="33"/>
  <c r="K153" i="33"/>
  <c r="K157" i="33"/>
  <c r="K177" i="33"/>
  <c r="K185" i="33"/>
  <c r="K191" i="33"/>
  <c r="K195" i="33"/>
  <c r="K205" i="33"/>
  <c r="K457" i="33"/>
  <c r="J461" i="33"/>
  <c r="K1112" i="33"/>
  <c r="K1114" i="33"/>
  <c r="K1113" i="10"/>
  <c r="K1109" i="10"/>
  <c r="H901" i="32"/>
  <c r="J901" i="32" s="1"/>
  <c r="H903" i="32"/>
  <c r="J903" i="32" s="1"/>
  <c r="H904" i="32"/>
  <c r="J904" i="32" s="1"/>
  <c r="J720" i="32"/>
  <c r="J721" i="32"/>
  <c r="J722" i="32"/>
  <c r="J723" i="32"/>
  <c r="J896" i="18"/>
  <c r="G896" i="18"/>
  <c r="E896" i="18"/>
  <c r="D896" i="18"/>
  <c r="G903" i="35"/>
  <c r="H903" i="35" s="1"/>
  <c r="I903" i="35" s="1"/>
  <c r="C899" i="10"/>
  <c r="C900" i="10"/>
  <c r="C901" i="10"/>
  <c r="C901" i="25"/>
  <c r="F901" i="25" s="1"/>
  <c r="I901" i="26"/>
  <c r="F901" i="26"/>
  <c r="I722" i="16"/>
  <c r="I723" i="16"/>
  <c r="I721" i="16"/>
  <c r="I720" i="16"/>
  <c r="H910" i="15"/>
  <c r="H911" i="15"/>
  <c r="H912" i="15"/>
  <c r="H943" i="15"/>
  <c r="H1109" i="15"/>
  <c r="K860" i="33"/>
  <c r="L860" i="33" s="1"/>
  <c r="C861" i="33"/>
  <c r="F861" i="33" s="1"/>
  <c r="C720" i="16"/>
  <c r="C721" i="16"/>
  <c r="C722" i="16"/>
  <c r="C723" i="16"/>
  <c r="D722" i="30"/>
  <c r="F722" i="30" s="1"/>
  <c r="D723" i="30"/>
  <c r="F723" i="30" s="1"/>
  <c r="C864" i="30"/>
  <c r="C861" i="30"/>
  <c r="F861" i="30" s="1"/>
  <c r="D721" i="30"/>
  <c r="F721" i="30" s="1"/>
  <c r="D720" i="30"/>
  <c r="F720" i="30" s="1"/>
  <c r="G1108" i="35"/>
  <c r="H1108" i="35" s="1"/>
  <c r="I1108" i="35" s="1"/>
  <c r="A464" i="34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I6" i="26"/>
  <c r="K455" i="10"/>
  <c r="K6" i="10"/>
  <c r="K13" i="33"/>
  <c r="K19" i="33"/>
  <c r="K29" i="33"/>
  <c r="K36" i="33"/>
  <c r="K52" i="33"/>
  <c r="K58" i="33"/>
  <c r="K62" i="33"/>
  <c r="K72" i="33"/>
  <c r="K82" i="33"/>
  <c r="K85" i="33"/>
  <c r="K93" i="33"/>
  <c r="K99" i="33"/>
  <c r="K107" i="33"/>
  <c r="K111" i="33"/>
  <c r="K123" i="33"/>
  <c r="K127" i="33"/>
  <c r="K133" i="33"/>
  <c r="K137" i="33"/>
  <c r="K141" i="33"/>
  <c r="K151" i="33"/>
  <c r="K155" i="33"/>
  <c r="K171" i="33"/>
  <c r="K183" i="33"/>
  <c r="K189" i="33"/>
  <c r="K193" i="33"/>
  <c r="K203" i="33"/>
  <c r="K207" i="33"/>
  <c r="K11" i="13"/>
  <c r="K17" i="13"/>
  <c r="K21" i="13"/>
  <c r="K27" i="13"/>
  <c r="K34" i="13"/>
  <c r="K50" i="13"/>
  <c r="K56" i="13"/>
  <c r="K66" i="13"/>
  <c r="K70" i="13"/>
  <c r="K74" i="13"/>
  <c r="K80" i="13"/>
  <c r="K91" i="13"/>
  <c r="K95" i="13"/>
  <c r="K101" i="13"/>
  <c r="K105" i="13"/>
  <c r="K121" i="13"/>
  <c r="K131" i="13"/>
  <c r="K149" i="13"/>
  <c r="K169" i="13"/>
  <c r="K175" i="13"/>
  <c r="K181" i="13"/>
  <c r="K187" i="13"/>
  <c r="K201" i="13"/>
  <c r="K213" i="13"/>
  <c r="K219" i="13"/>
  <c r="K227" i="13"/>
  <c r="K231" i="13"/>
  <c r="K239" i="13"/>
  <c r="K262" i="13"/>
  <c r="K266" i="13"/>
  <c r="K270" i="13"/>
  <c r="K274" i="13"/>
  <c r="K278" i="13"/>
  <c r="K282" i="13"/>
  <c r="K286" i="13"/>
  <c r="K290" i="13"/>
  <c r="K302" i="13"/>
  <c r="K308" i="13"/>
  <c r="K316" i="13"/>
  <c r="K322" i="13"/>
  <c r="K330" i="13"/>
  <c r="K334" i="13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8" i="25"/>
  <c r="I119" i="25"/>
  <c r="I120" i="25"/>
  <c r="I121" i="25"/>
  <c r="I122" i="25"/>
  <c r="I123" i="25"/>
  <c r="I124" i="25"/>
  <c r="I125" i="25"/>
  <c r="I126" i="25"/>
  <c r="I127" i="25"/>
  <c r="I128" i="25"/>
  <c r="I129" i="25"/>
  <c r="I130" i="25"/>
  <c r="I131" i="25"/>
  <c r="I132" i="25"/>
  <c r="I133" i="25"/>
  <c r="I134" i="25"/>
  <c r="I135" i="25"/>
  <c r="I136" i="25"/>
  <c r="I137" i="25"/>
  <c r="I138" i="25"/>
  <c r="I139" i="25"/>
  <c r="I140" i="25"/>
  <c r="I141" i="25"/>
  <c r="I142" i="25"/>
  <c r="I143" i="25"/>
  <c r="I144" i="25"/>
  <c r="I145" i="25"/>
  <c r="I146" i="25"/>
  <c r="I147" i="25"/>
  <c r="I148" i="25"/>
  <c r="I149" i="25"/>
  <c r="I150" i="25"/>
  <c r="I151" i="25"/>
  <c r="I152" i="25"/>
  <c r="I153" i="25"/>
  <c r="I154" i="25"/>
  <c r="I155" i="25"/>
  <c r="I156" i="25"/>
  <c r="I157" i="25"/>
  <c r="I158" i="25"/>
  <c r="I159" i="25"/>
  <c r="I160" i="25"/>
  <c r="I161" i="25"/>
  <c r="I162" i="25"/>
  <c r="I163" i="25"/>
  <c r="I164" i="25"/>
  <c r="I165" i="25"/>
  <c r="I166" i="25"/>
  <c r="I167" i="25"/>
  <c r="I168" i="25"/>
  <c r="I169" i="25"/>
  <c r="I170" i="25"/>
  <c r="I171" i="25"/>
  <c r="I172" i="25"/>
  <c r="I173" i="25"/>
  <c r="I174" i="25"/>
  <c r="I175" i="25"/>
  <c r="I176" i="25"/>
  <c r="I177" i="25"/>
  <c r="I178" i="25"/>
  <c r="I179" i="25"/>
  <c r="I180" i="25"/>
  <c r="I181" i="25"/>
  <c r="I182" i="25"/>
  <c r="I183" i="25"/>
  <c r="I184" i="25"/>
  <c r="I185" i="25"/>
  <c r="I186" i="25"/>
  <c r="I187" i="25"/>
  <c r="I188" i="25"/>
  <c r="I189" i="25"/>
  <c r="I190" i="25"/>
  <c r="I191" i="25"/>
  <c r="I192" i="25"/>
  <c r="I193" i="25"/>
  <c r="I194" i="25"/>
  <c r="I195" i="25"/>
  <c r="I196" i="25"/>
  <c r="I197" i="25"/>
  <c r="I198" i="25"/>
  <c r="I199" i="25"/>
  <c r="I200" i="25"/>
  <c r="I201" i="25"/>
  <c r="I202" i="25"/>
  <c r="I203" i="25"/>
  <c r="I204" i="25"/>
  <c r="I205" i="25"/>
  <c r="I206" i="25"/>
  <c r="I207" i="25"/>
  <c r="I208" i="25"/>
  <c r="I209" i="25"/>
  <c r="I210" i="25"/>
  <c r="I211" i="25"/>
  <c r="I212" i="25"/>
  <c r="I213" i="25"/>
  <c r="I214" i="25"/>
  <c r="I215" i="25"/>
  <c r="I216" i="25"/>
  <c r="I217" i="25"/>
  <c r="I218" i="25"/>
  <c r="I219" i="25"/>
  <c r="I220" i="25"/>
  <c r="I221" i="25"/>
  <c r="I222" i="25"/>
  <c r="I223" i="25"/>
  <c r="I224" i="25"/>
  <c r="I225" i="25"/>
  <c r="I226" i="25"/>
  <c r="I227" i="25"/>
  <c r="I228" i="25"/>
  <c r="I229" i="25"/>
  <c r="I230" i="25"/>
  <c r="I231" i="25"/>
  <c r="I232" i="25"/>
  <c r="I233" i="25"/>
  <c r="I234" i="25"/>
  <c r="I235" i="25"/>
  <c r="I236" i="25"/>
  <c r="I238" i="25"/>
  <c r="I239" i="25"/>
  <c r="I240" i="25"/>
  <c r="I241" i="25"/>
  <c r="I242" i="25"/>
  <c r="I243" i="25"/>
  <c r="I244" i="25"/>
  <c r="I245" i="25"/>
  <c r="I246" i="25"/>
  <c r="I247" i="25"/>
  <c r="I248" i="25"/>
  <c r="I249" i="25"/>
  <c r="I250" i="25"/>
  <c r="I251" i="25"/>
  <c r="I252" i="25"/>
  <c r="I253" i="25"/>
  <c r="I254" i="25"/>
  <c r="I255" i="25"/>
  <c r="I256" i="25"/>
  <c r="I257" i="25"/>
  <c r="I258" i="25"/>
  <c r="I259" i="25"/>
  <c r="I260" i="25"/>
  <c r="I261" i="25"/>
  <c r="I262" i="25"/>
  <c r="I263" i="25"/>
  <c r="I264" i="25"/>
  <c r="I265" i="25"/>
  <c r="I266" i="25"/>
  <c r="I267" i="25"/>
  <c r="I268" i="25"/>
  <c r="I269" i="25"/>
  <c r="I270" i="25"/>
  <c r="I271" i="25"/>
  <c r="I272" i="25"/>
  <c r="I273" i="25"/>
  <c r="I274" i="25"/>
  <c r="I275" i="25"/>
  <c r="I276" i="25"/>
  <c r="I277" i="25"/>
  <c r="I278" i="25"/>
  <c r="I279" i="25"/>
  <c r="I280" i="25"/>
  <c r="I281" i="25"/>
  <c r="I282" i="25"/>
  <c r="I283" i="25"/>
  <c r="I284" i="25"/>
  <c r="I285" i="25"/>
  <c r="I286" i="25"/>
  <c r="I287" i="25"/>
  <c r="I288" i="25"/>
  <c r="I289" i="25"/>
  <c r="I290" i="25"/>
  <c r="I291" i="25"/>
  <c r="I292" i="25"/>
  <c r="J292" i="25" s="1"/>
  <c r="I293" i="25"/>
  <c r="I294" i="25"/>
  <c r="I295" i="25"/>
  <c r="I296" i="25"/>
  <c r="I297" i="25"/>
  <c r="I298" i="25"/>
  <c r="I299" i="25"/>
  <c r="I300" i="25"/>
  <c r="I301" i="25"/>
  <c r="I302" i="25"/>
  <c r="I303" i="25"/>
  <c r="I304" i="25"/>
  <c r="I305" i="25"/>
  <c r="I306" i="25"/>
  <c r="I307" i="25"/>
  <c r="I308" i="25"/>
  <c r="I309" i="25"/>
  <c r="I310" i="25"/>
  <c r="I311" i="25"/>
  <c r="I312" i="25"/>
  <c r="I313" i="25"/>
  <c r="I314" i="25"/>
  <c r="I315" i="25"/>
  <c r="I316" i="25"/>
  <c r="I317" i="25"/>
  <c r="I318" i="25"/>
  <c r="I319" i="25"/>
  <c r="I320" i="25"/>
  <c r="I321" i="25"/>
  <c r="I322" i="25"/>
  <c r="I323" i="25"/>
  <c r="I324" i="25"/>
  <c r="I325" i="25"/>
  <c r="I326" i="25"/>
  <c r="I327" i="25"/>
  <c r="I328" i="25"/>
  <c r="I329" i="25"/>
  <c r="I330" i="25"/>
  <c r="I331" i="25"/>
  <c r="I332" i="25"/>
  <c r="I333" i="25"/>
  <c r="I334" i="25"/>
  <c r="I335" i="25"/>
  <c r="I336" i="25"/>
  <c r="I337" i="25"/>
  <c r="I338" i="25"/>
  <c r="I339" i="25"/>
  <c r="I340" i="25"/>
  <c r="I341" i="25"/>
  <c r="I342" i="25"/>
  <c r="I343" i="25"/>
  <c r="I344" i="25"/>
  <c r="I345" i="25"/>
  <c r="I346" i="25"/>
  <c r="I348" i="25"/>
  <c r="I349" i="25"/>
  <c r="I350" i="25"/>
  <c r="I351" i="25"/>
  <c r="I352" i="25"/>
  <c r="I353" i="25"/>
  <c r="I354" i="25"/>
  <c r="I355" i="25"/>
  <c r="I356" i="25"/>
  <c r="I357" i="25"/>
  <c r="I358" i="25"/>
  <c r="I359" i="25"/>
  <c r="I360" i="25"/>
  <c r="I361" i="25"/>
  <c r="I362" i="25"/>
  <c r="I363" i="25"/>
  <c r="I364" i="25"/>
  <c r="I365" i="25"/>
  <c r="I366" i="25"/>
  <c r="I367" i="25"/>
  <c r="I368" i="25"/>
  <c r="I369" i="25"/>
  <c r="I370" i="25"/>
  <c r="I371" i="25"/>
  <c r="I372" i="25"/>
  <c r="I373" i="25"/>
  <c r="I374" i="25"/>
  <c r="I375" i="25"/>
  <c r="I376" i="25"/>
  <c r="I377" i="25"/>
  <c r="I378" i="25"/>
  <c r="I379" i="25"/>
  <c r="I380" i="25"/>
  <c r="I381" i="25"/>
  <c r="I382" i="25"/>
  <c r="I383" i="25"/>
  <c r="I384" i="25"/>
  <c r="I385" i="25"/>
  <c r="I386" i="25"/>
  <c r="I387" i="25"/>
  <c r="I388" i="25"/>
  <c r="I389" i="25"/>
  <c r="I390" i="25"/>
  <c r="I391" i="25"/>
  <c r="I392" i="25"/>
  <c r="I393" i="25"/>
  <c r="I394" i="25"/>
  <c r="I395" i="25"/>
  <c r="I396" i="25"/>
  <c r="I397" i="25"/>
  <c r="I398" i="25"/>
  <c r="I399" i="25"/>
  <c r="I400" i="25"/>
  <c r="I401" i="25"/>
  <c r="I402" i="25"/>
  <c r="I403" i="25"/>
  <c r="I404" i="25"/>
  <c r="I405" i="25"/>
  <c r="I406" i="25"/>
  <c r="I407" i="25"/>
  <c r="I408" i="25"/>
  <c r="I409" i="25"/>
  <c r="I410" i="25"/>
  <c r="I411" i="25"/>
  <c r="I412" i="25"/>
  <c r="I413" i="25"/>
  <c r="I414" i="25"/>
  <c r="I415" i="25"/>
  <c r="I416" i="25"/>
  <c r="I417" i="25"/>
  <c r="I418" i="25"/>
  <c r="I419" i="25"/>
  <c r="I420" i="25"/>
  <c r="I421" i="25"/>
  <c r="I422" i="25"/>
  <c r="I423" i="25"/>
  <c r="I424" i="25"/>
  <c r="I425" i="25"/>
  <c r="I426" i="25"/>
  <c r="I427" i="25"/>
  <c r="I428" i="25"/>
  <c r="I429" i="25"/>
  <c r="I430" i="25"/>
  <c r="I431" i="25"/>
  <c r="I432" i="25"/>
  <c r="I433" i="25"/>
  <c r="I434" i="25"/>
  <c r="I435" i="25"/>
  <c r="I436" i="25"/>
  <c r="I437" i="25"/>
  <c r="I438" i="25"/>
  <c r="I439" i="25"/>
  <c r="I440" i="25"/>
  <c r="I441" i="25"/>
  <c r="I442" i="25"/>
  <c r="I443" i="25"/>
  <c r="I444" i="25"/>
  <c r="I445" i="25"/>
  <c r="I446" i="25"/>
  <c r="I447" i="25"/>
  <c r="I448" i="25"/>
  <c r="I449" i="25"/>
  <c r="I450" i="25"/>
  <c r="I451" i="25"/>
  <c r="I452" i="25"/>
  <c r="I453" i="25"/>
  <c r="I454" i="25"/>
  <c r="I455" i="25"/>
  <c r="I456" i="25"/>
  <c r="I457" i="25"/>
  <c r="I458" i="25"/>
  <c r="F6" i="26"/>
  <c r="F7" i="26"/>
  <c r="F8" i="26"/>
  <c r="F9" i="26"/>
  <c r="F9" i="10" s="1"/>
  <c r="F10" i="26"/>
  <c r="F11" i="26"/>
  <c r="F11" i="10" s="1"/>
  <c r="F12" i="26"/>
  <c r="F13" i="26"/>
  <c r="F13" i="10" s="1"/>
  <c r="F14" i="26"/>
  <c r="F15" i="26"/>
  <c r="F15" i="10" s="1"/>
  <c r="F16" i="26"/>
  <c r="F17" i="26"/>
  <c r="F17" i="10" s="1"/>
  <c r="F18" i="26"/>
  <c r="F19" i="26"/>
  <c r="F19" i="10" s="1"/>
  <c r="F20" i="26"/>
  <c r="F21" i="26"/>
  <c r="F21" i="10" s="1"/>
  <c r="F22" i="26"/>
  <c r="F23" i="26"/>
  <c r="F23" i="10" s="1"/>
  <c r="F24" i="26"/>
  <c r="F25" i="26"/>
  <c r="F25" i="10" s="1"/>
  <c r="F26" i="26"/>
  <c r="F27" i="26"/>
  <c r="F27" i="10" s="1"/>
  <c r="F28" i="26"/>
  <c r="F29" i="26"/>
  <c r="F29" i="10" s="1"/>
  <c r="F30" i="26"/>
  <c r="F31" i="26"/>
  <c r="F31" i="10" s="1"/>
  <c r="F32" i="26"/>
  <c r="F33" i="26"/>
  <c r="F34" i="26"/>
  <c r="F34" i="10" s="1"/>
  <c r="F35" i="26"/>
  <c r="F36" i="26"/>
  <c r="F36" i="10" s="1"/>
  <c r="F37" i="26"/>
  <c r="F38" i="26"/>
  <c r="F38" i="10" s="1"/>
  <c r="F39" i="26"/>
  <c r="F40" i="26"/>
  <c r="F40" i="10" s="1"/>
  <c r="F41" i="26"/>
  <c r="F42" i="26"/>
  <c r="F42" i="10" s="1"/>
  <c r="F43" i="26"/>
  <c r="F44" i="26"/>
  <c r="F44" i="10" s="1"/>
  <c r="F45" i="26"/>
  <c r="F46" i="26"/>
  <c r="F46" i="10" s="1"/>
  <c r="F47" i="26"/>
  <c r="F48" i="26"/>
  <c r="F48" i="10" s="1"/>
  <c r="F49" i="26"/>
  <c r="F50" i="26"/>
  <c r="F50" i="10" s="1"/>
  <c r="F51" i="26"/>
  <c r="F52" i="26"/>
  <c r="F52" i="10" s="1"/>
  <c r="F53" i="26"/>
  <c r="F54" i="26"/>
  <c r="F54" i="10" s="1"/>
  <c r="F55" i="26"/>
  <c r="F56" i="26"/>
  <c r="F56" i="10" s="1"/>
  <c r="F57" i="26"/>
  <c r="F58" i="26"/>
  <c r="F58" i="10" s="1"/>
  <c r="F59" i="26"/>
  <c r="F60" i="26"/>
  <c r="F60" i="10" s="1"/>
  <c r="F61" i="26"/>
  <c r="F62" i="26"/>
  <c r="F62" i="10" s="1"/>
  <c r="F63" i="26"/>
  <c r="F64" i="26"/>
  <c r="F64" i="10" s="1"/>
  <c r="F65" i="26"/>
  <c r="F66" i="26"/>
  <c r="F66" i="10" s="1"/>
  <c r="F67" i="26"/>
  <c r="F68" i="26"/>
  <c r="F68" i="10" s="1"/>
  <c r="F69" i="26"/>
  <c r="F70" i="26"/>
  <c r="F70" i="10" s="1"/>
  <c r="F71" i="26"/>
  <c r="F72" i="26"/>
  <c r="F72" i="10" s="1"/>
  <c r="F73" i="26"/>
  <c r="F74" i="26"/>
  <c r="F74" i="10" s="1"/>
  <c r="F75" i="26"/>
  <c r="F76" i="26"/>
  <c r="F76" i="10" s="1"/>
  <c r="F77" i="26"/>
  <c r="F78" i="26"/>
  <c r="F78" i="10" s="1"/>
  <c r="F79" i="26"/>
  <c r="F80" i="26"/>
  <c r="F80" i="10" s="1"/>
  <c r="F81" i="26"/>
  <c r="F82" i="26"/>
  <c r="F82" i="10" s="1"/>
  <c r="F83" i="26"/>
  <c r="F84" i="26"/>
  <c r="F85" i="26"/>
  <c r="F85" i="10" s="1"/>
  <c r="F86" i="26"/>
  <c r="F87" i="26"/>
  <c r="F87" i="10" s="1"/>
  <c r="F88" i="26"/>
  <c r="F89" i="26"/>
  <c r="F89" i="10" s="1"/>
  <c r="F90" i="26"/>
  <c r="F91" i="26"/>
  <c r="F91" i="10" s="1"/>
  <c r="F92" i="26"/>
  <c r="F93" i="26"/>
  <c r="F93" i="10" s="1"/>
  <c r="F94" i="26"/>
  <c r="F95" i="26"/>
  <c r="F95" i="10" s="1"/>
  <c r="F96" i="26"/>
  <c r="F97" i="26"/>
  <c r="F97" i="10" s="1"/>
  <c r="F98" i="26"/>
  <c r="F99" i="26"/>
  <c r="F99" i="10" s="1"/>
  <c r="F100" i="26"/>
  <c r="F101" i="26"/>
  <c r="F101" i="10" s="1"/>
  <c r="F102" i="26"/>
  <c r="F103" i="26"/>
  <c r="F103" i="10" s="1"/>
  <c r="F104" i="26"/>
  <c r="F105" i="26"/>
  <c r="F105" i="10" s="1"/>
  <c r="F106" i="26"/>
  <c r="F107" i="26"/>
  <c r="F107" i="10" s="1"/>
  <c r="F108" i="26"/>
  <c r="F109" i="26"/>
  <c r="F109" i="10" s="1"/>
  <c r="F110" i="26"/>
  <c r="F111" i="26"/>
  <c r="F111" i="10" s="1"/>
  <c r="F112" i="26"/>
  <c r="F113" i="26"/>
  <c r="F113" i="10" s="1"/>
  <c r="F114" i="26"/>
  <c r="F115" i="26"/>
  <c r="F115" i="10" s="1"/>
  <c r="F116" i="26"/>
  <c r="F117" i="26"/>
  <c r="F117" i="10" s="1"/>
  <c r="F118" i="26"/>
  <c r="F119" i="26"/>
  <c r="F119" i="10" s="1"/>
  <c r="F120" i="26"/>
  <c r="F121" i="26"/>
  <c r="F121" i="10" s="1"/>
  <c r="F122" i="26"/>
  <c r="F123" i="26"/>
  <c r="F123" i="10" s="1"/>
  <c r="F124" i="26"/>
  <c r="F125" i="26"/>
  <c r="F125" i="10" s="1"/>
  <c r="F126" i="26"/>
  <c r="F127" i="26"/>
  <c r="F127" i="10" s="1"/>
  <c r="F128" i="26"/>
  <c r="F129" i="26"/>
  <c r="F129" i="10" s="1"/>
  <c r="F130" i="26"/>
  <c r="F131" i="26"/>
  <c r="F131" i="10" s="1"/>
  <c r="F132" i="26"/>
  <c r="F133" i="26"/>
  <c r="F133" i="10" s="1"/>
  <c r="F134" i="26"/>
  <c r="F135" i="26"/>
  <c r="F135" i="10" s="1"/>
  <c r="F136" i="26"/>
  <c r="F137" i="26"/>
  <c r="F137" i="10" s="1"/>
  <c r="F138" i="26"/>
  <c r="F139" i="26"/>
  <c r="F139" i="10" s="1"/>
  <c r="F140" i="26"/>
  <c r="F141" i="26"/>
  <c r="F141" i="10" s="1"/>
  <c r="F142" i="26"/>
  <c r="F143" i="26"/>
  <c r="F143" i="10" s="1"/>
  <c r="F144" i="26"/>
  <c r="F145" i="26"/>
  <c r="F145" i="10" s="1"/>
  <c r="F146" i="26"/>
  <c r="F147" i="26"/>
  <c r="F147" i="10" s="1"/>
  <c r="F148" i="26"/>
  <c r="F149" i="26"/>
  <c r="F149" i="10" s="1"/>
  <c r="F150" i="26"/>
  <c r="F151" i="26"/>
  <c r="F151" i="10" s="1"/>
  <c r="F152" i="26"/>
  <c r="F153" i="26"/>
  <c r="F153" i="10" s="1"/>
  <c r="F154" i="26"/>
  <c r="F155" i="26"/>
  <c r="F155" i="10" s="1"/>
  <c r="F156" i="26"/>
  <c r="F157" i="26"/>
  <c r="F157" i="10" s="1"/>
  <c r="F158" i="26"/>
  <c r="F159" i="26"/>
  <c r="F159" i="10" s="1"/>
  <c r="F160" i="26"/>
  <c r="F161" i="26"/>
  <c r="F161" i="10" s="1"/>
  <c r="F162" i="26"/>
  <c r="F163" i="26"/>
  <c r="F163" i="10" s="1"/>
  <c r="F164" i="26"/>
  <c r="F165" i="26"/>
  <c r="F165" i="10" s="1"/>
  <c r="F166" i="26"/>
  <c r="F167" i="26"/>
  <c r="F167" i="10" s="1"/>
  <c r="F168" i="26"/>
  <c r="F169" i="26"/>
  <c r="F169" i="10" s="1"/>
  <c r="F170" i="26"/>
  <c r="F171" i="26"/>
  <c r="F171" i="10" s="1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I9" i="16"/>
  <c r="I13" i="16"/>
  <c r="I17" i="16"/>
  <c r="I21" i="16"/>
  <c r="I25" i="16"/>
  <c r="I29" i="16"/>
  <c r="I34" i="16"/>
  <c r="I38" i="16"/>
  <c r="I44" i="16"/>
  <c r="I48" i="16"/>
  <c r="I52" i="16"/>
  <c r="I56" i="16"/>
  <c r="I60" i="16"/>
  <c r="I64" i="16"/>
  <c r="D6" i="12"/>
  <c r="D461" i="12" s="1"/>
  <c r="E6" i="12"/>
  <c r="E461" i="12" s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28" i="12"/>
  <c r="C29" i="12"/>
  <c r="C30" i="12"/>
  <c r="C31" i="12"/>
  <c r="C32" i="12"/>
  <c r="C33" i="12"/>
  <c r="C34" i="12"/>
  <c r="C35" i="12"/>
  <c r="C36" i="12"/>
  <c r="C17" i="12"/>
  <c r="C18" i="12"/>
  <c r="C19" i="12"/>
  <c r="C20" i="12"/>
  <c r="C21" i="12"/>
  <c r="C22" i="12"/>
  <c r="C23" i="12"/>
  <c r="C24" i="12"/>
  <c r="C25" i="12"/>
  <c r="C26" i="12"/>
  <c r="C27" i="12"/>
  <c r="C11" i="12"/>
  <c r="C12" i="12"/>
  <c r="C13" i="12"/>
  <c r="C14" i="12"/>
  <c r="C15" i="12"/>
  <c r="C16" i="12"/>
  <c r="C7" i="12"/>
  <c r="C8" i="12"/>
  <c r="C9" i="12"/>
  <c r="C10" i="12"/>
  <c r="C6" i="12"/>
  <c r="I456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I222" i="23"/>
  <c r="I223" i="23"/>
  <c r="I224" i="23"/>
  <c r="I225" i="23"/>
  <c r="I226" i="23"/>
  <c r="I227" i="23"/>
  <c r="I228" i="23"/>
  <c r="I229" i="23"/>
  <c r="I230" i="23"/>
  <c r="I231" i="23"/>
  <c r="I232" i="23"/>
  <c r="I233" i="23"/>
  <c r="I234" i="23"/>
  <c r="I235" i="23"/>
  <c r="I236" i="23"/>
  <c r="I237" i="23"/>
  <c r="I238" i="23"/>
  <c r="I239" i="23"/>
  <c r="I240" i="23"/>
  <c r="I241" i="23"/>
  <c r="I242" i="23"/>
  <c r="I243" i="23"/>
  <c r="I244" i="23"/>
  <c r="I245" i="23"/>
  <c r="I246" i="23"/>
  <c r="I247" i="23"/>
  <c r="I248" i="23"/>
  <c r="I249" i="23"/>
  <c r="I250" i="23"/>
  <c r="I251" i="23"/>
  <c r="I252" i="23"/>
  <c r="I253" i="23"/>
  <c r="I254" i="23"/>
  <c r="I255" i="23"/>
  <c r="I256" i="23"/>
  <c r="I257" i="23"/>
  <c r="I258" i="23"/>
  <c r="I259" i="23"/>
  <c r="I260" i="23"/>
  <c r="I261" i="23"/>
  <c r="I262" i="23"/>
  <c r="I263" i="23"/>
  <c r="I264" i="23"/>
  <c r="I265" i="23"/>
  <c r="I266" i="23"/>
  <c r="I267" i="23"/>
  <c r="I268" i="23"/>
  <c r="I269" i="23"/>
  <c r="I270" i="23"/>
  <c r="I271" i="23"/>
  <c r="I272" i="23"/>
  <c r="I273" i="23"/>
  <c r="I274" i="23"/>
  <c r="I275" i="23"/>
  <c r="I276" i="23"/>
  <c r="I277" i="23"/>
  <c r="I278" i="23"/>
  <c r="I279" i="23"/>
  <c r="I280" i="23"/>
  <c r="I281" i="23"/>
  <c r="I282" i="23"/>
  <c r="I283" i="23"/>
  <c r="I284" i="23"/>
  <c r="I285" i="23"/>
  <c r="I286" i="23"/>
  <c r="I287" i="23"/>
  <c r="I288" i="23"/>
  <c r="I289" i="23"/>
  <c r="I290" i="23"/>
  <c r="I291" i="23"/>
  <c r="I292" i="23"/>
  <c r="I293" i="23"/>
  <c r="I294" i="23"/>
  <c r="I295" i="23"/>
  <c r="I296" i="23"/>
  <c r="I297" i="23"/>
  <c r="I298" i="23"/>
  <c r="I299" i="23"/>
  <c r="I300" i="23"/>
  <c r="I301" i="23"/>
  <c r="I302" i="23"/>
  <c r="I303" i="23"/>
  <c r="I304" i="23"/>
  <c r="I305" i="23"/>
  <c r="I306" i="23"/>
  <c r="I307" i="23"/>
  <c r="I308" i="23"/>
  <c r="I309" i="23"/>
  <c r="I310" i="23"/>
  <c r="I311" i="23"/>
  <c r="I312" i="23"/>
  <c r="I313" i="23"/>
  <c r="I314" i="23"/>
  <c r="I315" i="23"/>
  <c r="I316" i="23"/>
  <c r="I317" i="23"/>
  <c r="I318" i="23"/>
  <c r="I319" i="23"/>
  <c r="I320" i="23"/>
  <c r="I321" i="23"/>
  <c r="I322" i="23"/>
  <c r="I323" i="23"/>
  <c r="I324" i="23"/>
  <c r="I325" i="23"/>
  <c r="I326" i="23"/>
  <c r="I327" i="23"/>
  <c r="I328" i="23"/>
  <c r="I329" i="23"/>
  <c r="I330" i="23"/>
  <c r="I331" i="23"/>
  <c r="I332" i="23"/>
  <c r="I333" i="23"/>
  <c r="I334" i="23"/>
  <c r="I335" i="23"/>
  <c r="I336" i="23"/>
  <c r="I337" i="23"/>
  <c r="I338" i="23"/>
  <c r="I339" i="23"/>
  <c r="I340" i="23"/>
  <c r="I341" i="23"/>
  <c r="I342" i="23"/>
  <c r="I343" i="23"/>
  <c r="I344" i="23"/>
  <c r="I345" i="23"/>
  <c r="I346" i="23"/>
  <c r="I347" i="23"/>
  <c r="I348" i="23"/>
  <c r="I349" i="23"/>
  <c r="I350" i="23"/>
  <c r="I351" i="23"/>
  <c r="I352" i="23"/>
  <c r="I353" i="23"/>
  <c r="I354" i="23"/>
  <c r="I355" i="23"/>
  <c r="I356" i="23"/>
  <c r="I357" i="23"/>
  <c r="I358" i="23"/>
  <c r="I359" i="23"/>
  <c r="I360" i="23"/>
  <c r="I361" i="23"/>
  <c r="I362" i="23"/>
  <c r="I363" i="23"/>
  <c r="I364" i="23"/>
  <c r="I365" i="23"/>
  <c r="I366" i="23"/>
  <c r="I367" i="23"/>
  <c r="I368" i="23"/>
  <c r="I369" i="23"/>
  <c r="I370" i="23"/>
  <c r="I371" i="23"/>
  <c r="I372" i="23"/>
  <c r="I373" i="23"/>
  <c r="I374" i="23"/>
  <c r="I375" i="23"/>
  <c r="I376" i="23"/>
  <c r="I377" i="23"/>
  <c r="I378" i="23"/>
  <c r="I379" i="23"/>
  <c r="I380" i="23"/>
  <c r="I381" i="23"/>
  <c r="I382" i="23"/>
  <c r="I383" i="23"/>
  <c r="I384" i="23"/>
  <c r="I385" i="23"/>
  <c r="I386" i="23"/>
  <c r="I387" i="23"/>
  <c r="I388" i="23"/>
  <c r="I389" i="23"/>
  <c r="I390" i="23"/>
  <c r="I391" i="23"/>
  <c r="I392" i="23"/>
  <c r="I393" i="23"/>
  <c r="I394" i="23"/>
  <c r="I395" i="23"/>
  <c r="I396" i="23"/>
  <c r="I397" i="23"/>
  <c r="I398" i="23"/>
  <c r="I399" i="23"/>
  <c r="I400" i="23"/>
  <c r="I401" i="23"/>
  <c r="I402" i="23"/>
  <c r="I403" i="23"/>
  <c r="I404" i="23"/>
  <c r="I405" i="23"/>
  <c r="I406" i="23"/>
  <c r="I407" i="23"/>
  <c r="I408" i="23"/>
  <c r="I409" i="23"/>
  <c r="I410" i="23"/>
  <c r="I411" i="23"/>
  <c r="I412" i="23"/>
  <c r="I413" i="23"/>
  <c r="I414" i="23"/>
  <c r="I415" i="23"/>
  <c r="I416" i="23"/>
  <c r="I417" i="23"/>
  <c r="I418" i="23"/>
  <c r="I419" i="23"/>
  <c r="I420" i="23"/>
  <c r="I421" i="23"/>
  <c r="I422" i="23"/>
  <c r="I423" i="23"/>
  <c r="I424" i="23"/>
  <c r="I425" i="23"/>
  <c r="I426" i="23"/>
  <c r="I427" i="23"/>
  <c r="I428" i="23"/>
  <c r="I429" i="23"/>
  <c r="I430" i="23"/>
  <c r="I431" i="23"/>
  <c r="I432" i="23"/>
  <c r="I433" i="23"/>
  <c r="I434" i="23"/>
  <c r="I435" i="23"/>
  <c r="I436" i="23"/>
  <c r="I437" i="23"/>
  <c r="I438" i="23"/>
  <c r="I439" i="23"/>
  <c r="I440" i="23"/>
  <c r="I441" i="23"/>
  <c r="I442" i="23"/>
  <c r="I443" i="23"/>
  <c r="I444" i="23"/>
  <c r="I445" i="23"/>
  <c r="I446" i="23"/>
  <c r="I447" i="23"/>
  <c r="I448" i="23"/>
  <c r="I449" i="23"/>
  <c r="I450" i="23"/>
  <c r="I451" i="23"/>
  <c r="I452" i="23"/>
  <c r="I453" i="23"/>
  <c r="I454" i="23"/>
  <c r="I455" i="23"/>
  <c r="I457" i="23"/>
  <c r="I458" i="23"/>
  <c r="I7" i="23"/>
  <c r="I9" i="23"/>
  <c r="I10" i="23"/>
  <c r="I11" i="23"/>
  <c r="I12" i="23"/>
  <c r="I13" i="23"/>
  <c r="I14" i="23"/>
  <c r="I6" i="23"/>
  <c r="K11" i="10"/>
  <c r="K19" i="10"/>
  <c r="K27" i="10"/>
  <c r="K34" i="10"/>
  <c r="K40" i="10"/>
  <c r="K44" i="10"/>
  <c r="K48" i="10"/>
  <c r="K52" i="10"/>
  <c r="K56" i="10"/>
  <c r="K60" i="10"/>
  <c r="K64" i="10"/>
  <c r="K68" i="10"/>
  <c r="K72" i="10"/>
  <c r="K76" i="10"/>
  <c r="K80" i="10"/>
  <c r="K87" i="10"/>
  <c r="K91" i="10"/>
  <c r="K95" i="10"/>
  <c r="K99" i="10"/>
  <c r="K103" i="10"/>
  <c r="K107" i="10"/>
  <c r="K111" i="10"/>
  <c r="K115" i="10"/>
  <c r="K119" i="10"/>
  <c r="K123" i="10"/>
  <c r="K127" i="10"/>
  <c r="K131" i="10"/>
  <c r="K135" i="10"/>
  <c r="K139" i="10"/>
  <c r="K143" i="10"/>
  <c r="K147" i="10"/>
  <c r="K151" i="10"/>
  <c r="K155" i="10"/>
  <c r="K159" i="10"/>
  <c r="K163" i="10"/>
  <c r="K167" i="10"/>
  <c r="K171" i="10"/>
  <c r="K177" i="10"/>
  <c r="K185" i="10"/>
  <c r="K193" i="10"/>
  <c r="K203" i="10"/>
  <c r="K211" i="10"/>
  <c r="K219" i="10"/>
  <c r="K227" i="10"/>
  <c r="K233" i="10"/>
  <c r="K241" i="10"/>
  <c r="K249" i="10"/>
  <c r="K256" i="10"/>
  <c r="K264" i="10"/>
  <c r="K272" i="10"/>
  <c r="K280" i="10"/>
  <c r="K288" i="10"/>
  <c r="K296" i="10"/>
  <c r="K306" i="10"/>
  <c r="K314" i="10"/>
  <c r="K322" i="10"/>
  <c r="K330" i="10"/>
  <c r="K338" i="10"/>
  <c r="K346" i="10"/>
  <c r="K354" i="10"/>
  <c r="K362" i="10"/>
  <c r="K370" i="10"/>
  <c r="K378" i="10"/>
  <c r="K382" i="10"/>
  <c r="K386" i="10"/>
  <c r="K390" i="10"/>
  <c r="K394" i="10"/>
  <c r="K398" i="10"/>
  <c r="K402" i="10"/>
  <c r="K406" i="10"/>
  <c r="K410" i="10"/>
  <c r="K414" i="10"/>
  <c r="K418" i="10"/>
  <c r="K422" i="10"/>
  <c r="K426" i="10"/>
  <c r="K430" i="10"/>
  <c r="K434" i="10"/>
  <c r="I18" i="26"/>
  <c r="I73" i="26"/>
  <c r="I75" i="26"/>
  <c r="I77" i="26"/>
  <c r="I109" i="26"/>
  <c r="I110" i="26"/>
  <c r="I173" i="26"/>
  <c r="I174" i="26"/>
  <c r="I187" i="26"/>
  <c r="I203" i="26"/>
  <c r="I233" i="26"/>
  <c r="I238" i="26"/>
  <c r="I292" i="26"/>
  <c r="I293" i="26"/>
  <c r="I332" i="26"/>
  <c r="I334" i="26"/>
  <c r="I335" i="26"/>
  <c r="I352" i="26"/>
  <c r="I402" i="26"/>
  <c r="I422" i="26"/>
  <c r="I434" i="26"/>
  <c r="A8" i="34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7" i="32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A187" i="32" s="1"/>
  <c r="A188" i="32" s="1"/>
  <c r="A189" i="32" s="1"/>
  <c r="A190" i="32" s="1"/>
  <c r="A191" i="32" s="1"/>
  <c r="A192" i="32" s="1"/>
  <c r="A193" i="32" s="1"/>
  <c r="A194" i="32" s="1"/>
  <c r="A195" i="32" s="1"/>
  <c r="A196" i="32" s="1"/>
  <c r="A197" i="32" s="1"/>
  <c r="A198" i="32" s="1"/>
  <c r="A199" i="32" s="1"/>
  <c r="A200" i="32" s="1"/>
  <c r="A201" i="32" s="1"/>
  <c r="A202" i="32" s="1"/>
  <c r="A203" i="32" s="1"/>
  <c r="A204" i="32" s="1"/>
  <c r="A205" i="32" s="1"/>
  <c r="A206" i="32" s="1"/>
  <c r="A207" i="32" s="1"/>
  <c r="A208" i="32" s="1"/>
  <c r="A209" i="32" s="1"/>
  <c r="A210" i="32" s="1"/>
  <c r="A211" i="32" s="1"/>
  <c r="A212" i="32" s="1"/>
  <c r="A213" i="32" s="1"/>
  <c r="A214" i="32" s="1"/>
  <c r="A215" i="32" s="1"/>
  <c r="A216" i="32" s="1"/>
  <c r="A217" i="32" s="1"/>
  <c r="A218" i="32" s="1"/>
  <c r="A219" i="32" s="1"/>
  <c r="A220" i="32" s="1"/>
  <c r="A221" i="32" s="1"/>
  <c r="A222" i="32" s="1"/>
  <c r="A223" i="32" s="1"/>
  <c r="A224" i="32" s="1"/>
  <c r="A225" i="32" s="1"/>
  <c r="A226" i="32" s="1"/>
  <c r="A227" i="32" s="1"/>
  <c r="A228" i="32" s="1"/>
  <c r="A229" i="32" s="1"/>
  <c r="A230" i="32" s="1"/>
  <c r="A231" i="32" s="1"/>
  <c r="A232" i="32" s="1"/>
  <c r="A233" i="32" s="1"/>
  <c r="A234" i="32" s="1"/>
  <c r="A235" i="32" s="1"/>
  <c r="A236" i="32" s="1"/>
  <c r="A237" i="32" s="1"/>
  <c r="A238" i="32" s="1"/>
  <c r="A239" i="32" s="1"/>
  <c r="A240" i="32" s="1"/>
  <c r="A241" i="32" s="1"/>
  <c r="A242" i="32" s="1"/>
  <c r="A243" i="32" s="1"/>
  <c r="A244" i="32" s="1"/>
  <c r="A245" i="32" s="1"/>
  <c r="A246" i="32" s="1"/>
  <c r="A247" i="32" s="1"/>
  <c r="A248" i="32" s="1"/>
  <c r="A249" i="32" s="1"/>
  <c r="A250" i="32" s="1"/>
  <c r="A251" i="32" s="1"/>
  <c r="A252" i="32" s="1"/>
  <c r="A253" i="32" s="1"/>
  <c r="A254" i="32" s="1"/>
  <c r="A255" i="32" s="1"/>
  <c r="A256" i="32" s="1"/>
  <c r="A257" i="32" s="1"/>
  <c r="A258" i="32" s="1"/>
  <c r="A259" i="32" s="1"/>
  <c r="A260" i="32" s="1"/>
  <c r="A261" i="32" s="1"/>
  <c r="A262" i="32" s="1"/>
  <c r="A263" i="32" s="1"/>
  <c r="A264" i="32" s="1"/>
  <c r="A265" i="32" s="1"/>
  <c r="A266" i="32" s="1"/>
  <c r="A267" i="32" s="1"/>
  <c r="A268" i="32" s="1"/>
  <c r="A269" i="32" s="1"/>
  <c r="A270" i="32" s="1"/>
  <c r="A271" i="32" s="1"/>
  <c r="A272" i="32" s="1"/>
  <c r="A273" i="32" s="1"/>
  <c r="A274" i="32" s="1"/>
  <c r="A275" i="32" s="1"/>
  <c r="A276" i="32" s="1"/>
  <c r="A277" i="32" s="1"/>
  <c r="A278" i="32" s="1"/>
  <c r="A279" i="32" s="1"/>
  <c r="A280" i="32" s="1"/>
  <c r="A281" i="32" s="1"/>
  <c r="A282" i="32" s="1"/>
  <c r="A283" i="32" s="1"/>
  <c r="A284" i="32" s="1"/>
  <c r="A285" i="32" s="1"/>
  <c r="A286" i="32" s="1"/>
  <c r="A287" i="32" s="1"/>
  <c r="A288" i="32" s="1"/>
  <c r="A289" i="32" s="1"/>
  <c r="A290" i="32" s="1"/>
  <c r="A291" i="32" s="1"/>
  <c r="A292" i="32" s="1"/>
  <c r="A293" i="32" s="1"/>
  <c r="A294" i="32" s="1"/>
  <c r="A295" i="32" s="1"/>
  <c r="A296" i="32" s="1"/>
  <c r="A297" i="32" s="1"/>
  <c r="A298" i="32" s="1"/>
  <c r="A299" i="32" s="1"/>
  <c r="A300" i="32" s="1"/>
  <c r="A301" i="32" s="1"/>
  <c r="A302" i="32" s="1"/>
  <c r="A303" i="32" s="1"/>
  <c r="A304" i="32" s="1"/>
  <c r="A305" i="32" s="1"/>
  <c r="A306" i="32" s="1"/>
  <c r="A307" i="32" s="1"/>
  <c r="A308" i="32" s="1"/>
  <c r="A309" i="32" s="1"/>
  <c r="A310" i="32" s="1"/>
  <c r="A311" i="32" s="1"/>
  <c r="A312" i="32" s="1"/>
  <c r="A313" i="32" s="1"/>
  <c r="A314" i="32" s="1"/>
  <c r="A315" i="32" s="1"/>
  <c r="A316" i="32" s="1"/>
  <c r="A317" i="32" s="1"/>
  <c r="A318" i="32" s="1"/>
  <c r="A319" i="32" s="1"/>
  <c r="A320" i="32" s="1"/>
  <c r="A321" i="32" s="1"/>
  <c r="A322" i="32" s="1"/>
  <c r="A323" i="32" s="1"/>
  <c r="A324" i="32" s="1"/>
  <c r="A325" i="32" s="1"/>
  <c r="A326" i="32" s="1"/>
  <c r="A327" i="32" s="1"/>
  <c r="A328" i="32" s="1"/>
  <c r="A329" i="32" s="1"/>
  <c r="A330" i="32" s="1"/>
  <c r="A331" i="32" s="1"/>
  <c r="A332" i="32" s="1"/>
  <c r="A333" i="32" s="1"/>
  <c r="A334" i="32" s="1"/>
  <c r="A335" i="32" s="1"/>
  <c r="A336" i="32" s="1"/>
  <c r="A337" i="32" s="1"/>
  <c r="A338" i="32" s="1"/>
  <c r="A339" i="32" s="1"/>
  <c r="A340" i="32" s="1"/>
  <c r="A341" i="32" s="1"/>
  <c r="A342" i="32" s="1"/>
  <c r="A343" i="32" s="1"/>
  <c r="A344" i="32" s="1"/>
  <c r="A345" i="32" s="1"/>
  <c r="A346" i="32" s="1"/>
  <c r="A347" i="32" s="1"/>
  <c r="A348" i="32" s="1"/>
  <c r="A349" i="32" s="1"/>
  <c r="A350" i="32" s="1"/>
  <c r="A351" i="32" s="1"/>
  <c r="A352" i="32" s="1"/>
  <c r="A353" i="32" s="1"/>
  <c r="A354" i="32" s="1"/>
  <c r="A355" i="32" s="1"/>
  <c r="A356" i="32" s="1"/>
  <c r="A357" i="32" s="1"/>
  <c r="A358" i="32" s="1"/>
  <c r="A359" i="32" s="1"/>
  <c r="A360" i="32" s="1"/>
  <c r="A361" i="32" s="1"/>
  <c r="A362" i="32" s="1"/>
  <c r="A363" i="32" s="1"/>
  <c r="A364" i="32" s="1"/>
  <c r="A365" i="32" s="1"/>
  <c r="A366" i="32" s="1"/>
  <c r="A367" i="32" s="1"/>
  <c r="A368" i="32" s="1"/>
  <c r="A369" i="32" s="1"/>
  <c r="A370" i="32" s="1"/>
  <c r="A371" i="32" s="1"/>
  <c r="A372" i="32" s="1"/>
  <c r="A373" i="32" s="1"/>
  <c r="A374" i="32" s="1"/>
  <c r="A375" i="32" s="1"/>
  <c r="A376" i="32" s="1"/>
  <c r="A377" i="32" s="1"/>
  <c r="A378" i="32" s="1"/>
  <c r="A379" i="32" s="1"/>
  <c r="A380" i="32" s="1"/>
  <c r="A381" i="32" s="1"/>
  <c r="A382" i="32" s="1"/>
  <c r="A383" i="32" s="1"/>
  <c r="A384" i="32" s="1"/>
  <c r="A385" i="32" s="1"/>
  <c r="A386" i="32" s="1"/>
  <c r="A387" i="32" s="1"/>
  <c r="A388" i="32" s="1"/>
  <c r="A389" i="32" s="1"/>
  <c r="A390" i="32" s="1"/>
  <c r="A391" i="32" s="1"/>
  <c r="A392" i="32" s="1"/>
  <c r="A393" i="32" s="1"/>
  <c r="A394" i="32" s="1"/>
  <c r="A395" i="32" s="1"/>
  <c r="A396" i="32" s="1"/>
  <c r="A397" i="32" s="1"/>
  <c r="A398" i="32" s="1"/>
  <c r="A399" i="32" s="1"/>
  <c r="A400" i="32" s="1"/>
  <c r="A401" i="32" s="1"/>
  <c r="A402" i="32" s="1"/>
  <c r="A403" i="32" s="1"/>
  <c r="A404" i="32" s="1"/>
  <c r="A405" i="32" s="1"/>
  <c r="A406" i="32" s="1"/>
  <c r="A407" i="32" s="1"/>
  <c r="A408" i="32" s="1"/>
  <c r="A409" i="32" s="1"/>
  <c r="A410" i="32" s="1"/>
  <c r="A411" i="32" s="1"/>
  <c r="A412" i="32" s="1"/>
  <c r="A413" i="32" s="1"/>
  <c r="A414" i="32" s="1"/>
  <c r="A415" i="32" s="1"/>
  <c r="A416" i="32" s="1"/>
  <c r="A417" i="32" s="1"/>
  <c r="A418" i="32" s="1"/>
  <c r="A419" i="32" s="1"/>
  <c r="A420" i="32" s="1"/>
  <c r="A421" i="32" s="1"/>
  <c r="A422" i="32" s="1"/>
  <c r="A423" i="32" s="1"/>
  <c r="A424" i="32" s="1"/>
  <c r="A425" i="32" s="1"/>
  <c r="A426" i="32" s="1"/>
  <c r="A427" i="32" s="1"/>
  <c r="A428" i="32" s="1"/>
  <c r="A429" i="32" s="1"/>
  <c r="A430" i="32" s="1"/>
  <c r="A431" i="32" s="1"/>
  <c r="A432" i="32" s="1"/>
  <c r="A433" i="32" s="1"/>
  <c r="A434" i="32" s="1"/>
  <c r="A435" i="32" s="1"/>
  <c r="A436" i="32" s="1"/>
  <c r="A437" i="32" s="1"/>
  <c r="A438" i="32" s="1"/>
  <c r="A439" i="32" s="1"/>
  <c r="A440" i="32" s="1"/>
  <c r="A441" i="32" s="1"/>
  <c r="A442" i="32" s="1"/>
  <c r="A443" i="32" s="1"/>
  <c r="A444" i="32" s="1"/>
  <c r="A445" i="32" s="1"/>
  <c r="A446" i="32" s="1"/>
  <c r="A447" i="32" s="1"/>
  <c r="A448" i="32" s="1"/>
  <c r="A449" i="32" s="1"/>
  <c r="A450" i="32" s="1"/>
  <c r="A451" i="32" s="1"/>
  <c r="A452" i="32" s="1"/>
  <c r="A453" i="32" s="1"/>
  <c r="A454" i="32" s="1"/>
  <c r="A455" i="32" s="1"/>
  <c r="A456" i="32" s="1"/>
  <c r="A457" i="32" s="1"/>
  <c r="A458" i="32" s="1"/>
  <c r="A459" i="32" s="1"/>
  <c r="A460" i="32" s="1"/>
  <c r="A464" i="32"/>
  <c r="A465" i="32" s="1"/>
  <c r="A466" i="32" s="1"/>
  <c r="A467" i="32" s="1"/>
  <c r="A468" i="32" s="1"/>
  <c r="A469" i="32" s="1"/>
  <c r="A470" i="32" s="1"/>
  <c r="A471" i="32" s="1"/>
  <c r="A472" i="32" s="1"/>
  <c r="A473" i="32" s="1"/>
  <c r="A474" i="32" s="1"/>
  <c r="A475" i="32" s="1"/>
  <c r="A476" i="32" s="1"/>
  <c r="A477" i="32" s="1"/>
  <c r="A478" i="32" s="1"/>
  <c r="A479" i="32" s="1"/>
  <c r="A480" i="32" s="1"/>
  <c r="A481" i="32" s="1"/>
  <c r="A482" i="32" s="1"/>
  <c r="A483" i="32" s="1"/>
  <c r="A484" i="32" s="1"/>
  <c r="A485" i="32" s="1"/>
  <c r="A486" i="32" s="1"/>
  <c r="A487" i="32" s="1"/>
  <c r="A488" i="32" s="1"/>
  <c r="A489" i="32" s="1"/>
  <c r="A490" i="32" s="1"/>
  <c r="A491" i="32" s="1"/>
  <c r="A492" i="32" s="1"/>
  <c r="A493" i="32" s="1"/>
  <c r="A494" i="32" s="1"/>
  <c r="A495" i="32" s="1"/>
  <c r="A496" i="32" s="1"/>
  <c r="A497" i="32" s="1"/>
  <c r="A498" i="32" s="1"/>
  <c r="A499" i="32" s="1"/>
  <c r="A500" i="32" s="1"/>
  <c r="A501" i="32" s="1"/>
  <c r="A502" i="32" s="1"/>
  <c r="A503" i="32" s="1"/>
  <c r="A504" i="32" s="1"/>
  <c r="A505" i="32" s="1"/>
  <c r="A506" i="32" s="1"/>
  <c r="A507" i="32" s="1"/>
  <c r="A508" i="32" s="1"/>
  <c r="A509" i="32" s="1"/>
  <c r="A510" i="32" s="1"/>
  <c r="A511" i="32" s="1"/>
  <c r="A512" i="32" s="1"/>
  <c r="A513" i="32" s="1"/>
  <c r="A514" i="32" s="1"/>
  <c r="A515" i="32" s="1"/>
  <c r="A516" i="32" s="1"/>
  <c r="A517" i="32" s="1"/>
  <c r="A518" i="32" s="1"/>
  <c r="A519" i="32" s="1"/>
  <c r="A520" i="32" s="1"/>
  <c r="A521" i="32" s="1"/>
  <c r="A522" i="32" s="1"/>
  <c r="A523" i="32" s="1"/>
  <c r="A524" i="32" s="1"/>
  <c r="A525" i="32" s="1"/>
  <c r="C249" i="32"/>
  <c r="C248" i="32"/>
  <c r="C247" i="32"/>
  <c r="C246" i="32"/>
  <c r="C245" i="32"/>
  <c r="C861" i="32"/>
  <c r="F861" i="32" s="1"/>
  <c r="G861" i="32" s="1"/>
  <c r="H861" i="32" s="1"/>
  <c r="G82" i="35"/>
  <c r="H82" i="35" s="1"/>
  <c r="I82" i="35" s="1"/>
  <c r="G94" i="35"/>
  <c r="H94" i="35" s="1"/>
  <c r="I94" i="35" s="1"/>
  <c r="G176" i="35"/>
  <c r="H176" i="35" s="1"/>
  <c r="I176" i="35" s="1"/>
  <c r="A7" i="35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C864" i="32"/>
  <c r="C582" i="11"/>
  <c r="A727" i="15"/>
  <c r="C582" i="15"/>
  <c r="A723" i="18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727" i="32"/>
  <c r="C582" i="32"/>
  <c r="A727" i="30"/>
  <c r="A727" i="28"/>
  <c r="C582" i="34"/>
  <c r="F51" i="34"/>
  <c r="H51" i="34" s="1"/>
  <c r="I51" i="34" s="1"/>
  <c r="K51" i="34" s="1"/>
  <c r="C10" i="15"/>
  <c r="C7" i="15"/>
  <c r="C6" i="15"/>
  <c r="C8" i="15"/>
  <c r="C9" i="15"/>
  <c r="C11" i="15"/>
  <c r="C13" i="15"/>
  <c r="C14" i="15"/>
  <c r="C15" i="15"/>
  <c r="C43" i="15"/>
  <c r="C63" i="15"/>
  <c r="C65" i="15"/>
  <c r="C69" i="15"/>
  <c r="C103" i="15"/>
  <c r="C104" i="15"/>
  <c r="C105" i="15"/>
  <c r="C164" i="15"/>
  <c r="C166" i="15"/>
  <c r="C209" i="15"/>
  <c r="C214" i="15"/>
  <c r="C243" i="15"/>
  <c r="C244" i="15"/>
  <c r="C245" i="15"/>
  <c r="C246" i="15"/>
  <c r="C247" i="15"/>
  <c r="C248" i="15"/>
  <c r="C249" i="15"/>
  <c r="C250" i="15"/>
  <c r="C339" i="15"/>
  <c r="C342" i="15"/>
  <c r="C427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8" i="15"/>
  <c r="C489" i="15"/>
  <c r="C497" i="15"/>
  <c r="C498" i="15"/>
  <c r="C499" i="15"/>
  <c r="C500" i="15"/>
  <c r="C501" i="15"/>
  <c r="C502" i="15"/>
  <c r="C503" i="15"/>
  <c r="C506" i="15"/>
  <c r="C507" i="15"/>
  <c r="C512" i="15"/>
  <c r="C513" i="15"/>
  <c r="C514" i="15"/>
  <c r="C515" i="15"/>
  <c r="C516" i="15"/>
  <c r="C517" i="15"/>
  <c r="C518" i="15"/>
  <c r="C519" i="15"/>
  <c r="C520" i="15"/>
  <c r="C521" i="15"/>
  <c r="C522" i="15"/>
  <c r="C530" i="15"/>
  <c r="C531" i="15"/>
  <c r="C532" i="15"/>
  <c r="C533" i="15"/>
  <c r="C534" i="15"/>
  <c r="C535" i="15"/>
  <c r="C536" i="15"/>
  <c r="C537" i="15"/>
  <c r="C538" i="15"/>
  <c r="C545" i="15"/>
  <c r="C547" i="15"/>
  <c r="C548" i="15"/>
  <c r="C549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8" i="15"/>
  <c r="C569" i="15"/>
  <c r="C570" i="15"/>
  <c r="C572" i="15"/>
  <c r="C573" i="15"/>
  <c r="C574" i="15"/>
  <c r="C575" i="15"/>
  <c r="C576" i="15"/>
  <c r="C577" i="15"/>
  <c r="C578" i="15"/>
  <c r="C579" i="15"/>
  <c r="C580" i="15"/>
  <c r="C581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739" i="15"/>
  <c r="C740" i="15"/>
  <c r="C742" i="15"/>
  <c r="C744" i="15"/>
  <c r="C746" i="15"/>
  <c r="C754" i="15"/>
  <c r="C765" i="15"/>
  <c r="C766" i="15"/>
  <c r="C769" i="15"/>
  <c r="C770" i="15"/>
  <c r="C789" i="15"/>
  <c r="C791" i="15"/>
  <c r="C792" i="15"/>
  <c r="C793" i="15"/>
  <c r="C806" i="15"/>
  <c r="C807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8" i="15"/>
  <c r="C829" i="15"/>
  <c r="C830" i="15"/>
  <c r="C831" i="15"/>
  <c r="C832" i="15"/>
  <c r="C83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1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2" i="15"/>
  <c r="C903" i="15"/>
  <c r="C904" i="15"/>
  <c r="C919" i="15"/>
  <c r="C933" i="15"/>
  <c r="C934" i="15"/>
  <c r="C935" i="15"/>
  <c r="C938" i="15"/>
  <c r="C939" i="15"/>
  <c r="C940" i="15"/>
  <c r="C941" i="15"/>
  <c r="C942" i="15"/>
  <c r="C956" i="15"/>
  <c r="C990" i="15"/>
  <c r="C991" i="15"/>
  <c r="C1002" i="15"/>
  <c r="C1003" i="15"/>
  <c r="C1004" i="15"/>
  <c r="C1005" i="15"/>
  <c r="C1006" i="15"/>
  <c r="F803" i="15"/>
  <c r="H803" i="15" s="1"/>
  <c r="A727" i="14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F714" i="14"/>
  <c r="G714" i="14" s="1"/>
  <c r="F715" i="14"/>
  <c r="G715" i="14" s="1"/>
  <c r="F716" i="14"/>
  <c r="G716" i="14" s="1"/>
  <c r="F717" i="14"/>
  <c r="G717" i="14" s="1"/>
  <c r="F718" i="14"/>
  <c r="F719" i="14"/>
  <c r="G719" i="14" s="1"/>
  <c r="F720" i="14"/>
  <c r="F721" i="14"/>
  <c r="F722" i="14"/>
  <c r="G722" i="14" s="1"/>
  <c r="H722" i="14" s="1"/>
  <c r="I722" i="14" s="1"/>
  <c r="L722" i="14" s="1"/>
  <c r="M722" i="14" s="1"/>
  <c r="F723" i="14"/>
  <c r="G723" i="14" s="1"/>
  <c r="F696" i="14"/>
  <c r="F697" i="14"/>
  <c r="G697" i="14" s="1"/>
  <c r="F698" i="14"/>
  <c r="G698" i="14" s="1"/>
  <c r="F699" i="14"/>
  <c r="G699" i="14" s="1"/>
  <c r="F700" i="14"/>
  <c r="F701" i="14"/>
  <c r="G701" i="14" s="1"/>
  <c r="F702" i="14"/>
  <c r="G702" i="14" s="1"/>
  <c r="F703" i="14"/>
  <c r="G703" i="14" s="1"/>
  <c r="F704" i="14"/>
  <c r="G704" i="14" s="1"/>
  <c r="F705" i="14"/>
  <c r="G705" i="14" s="1"/>
  <c r="F706" i="14"/>
  <c r="G706" i="14" s="1"/>
  <c r="F707" i="14"/>
  <c r="G707" i="14" s="1"/>
  <c r="F708" i="14"/>
  <c r="G708" i="14" s="1"/>
  <c r="F709" i="14"/>
  <c r="F710" i="14"/>
  <c r="G710" i="14" s="1"/>
  <c r="F711" i="14"/>
  <c r="G711" i="14" s="1"/>
  <c r="F712" i="14"/>
  <c r="F713" i="14"/>
  <c r="G713" i="14" s="1"/>
  <c r="C582" i="14"/>
  <c r="A727" i="33"/>
  <c r="A727" i="13"/>
  <c r="C583" i="13"/>
  <c r="B727" i="12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D582" i="12"/>
  <c r="B528" i="12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6" i="12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" i="12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4" i="12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A727" i="11"/>
  <c r="A727" i="16"/>
  <c r="A727" i="23"/>
  <c r="K1114" i="10"/>
  <c r="K1112" i="10"/>
  <c r="K1111" i="10"/>
  <c r="K1110" i="10"/>
  <c r="A727" i="10"/>
  <c r="A727" i="25"/>
  <c r="H905" i="26"/>
  <c r="A727" i="26"/>
  <c r="I594" i="23"/>
  <c r="J594" i="23" s="1"/>
  <c r="C6" i="13"/>
  <c r="D6" i="13"/>
  <c r="E6" i="13"/>
  <c r="C6" i="33"/>
  <c r="D6" i="33"/>
  <c r="E6" i="33"/>
  <c r="C6" i="14"/>
  <c r="D6" i="14"/>
  <c r="E6" i="14"/>
  <c r="C6" i="30"/>
  <c r="C461" i="30" s="1"/>
  <c r="D6" i="30"/>
  <c r="E6" i="30"/>
  <c r="C7" i="32"/>
  <c r="D7" i="32"/>
  <c r="E7" i="32"/>
  <c r="C10" i="32"/>
  <c r="D10" i="32"/>
  <c r="E10" i="32"/>
  <c r="C11" i="32"/>
  <c r="D11" i="32"/>
  <c r="E11" i="32"/>
  <c r="C14" i="32"/>
  <c r="D14" i="32"/>
  <c r="E14" i="32"/>
  <c r="C16" i="32"/>
  <c r="D16" i="32"/>
  <c r="E16" i="32"/>
  <c r="C18" i="32"/>
  <c r="D18" i="32"/>
  <c r="E18" i="32"/>
  <c r="C19" i="32"/>
  <c r="D19" i="32"/>
  <c r="E19" i="32"/>
  <c r="C22" i="32"/>
  <c r="D22" i="32"/>
  <c r="E22" i="32"/>
  <c r="C26" i="32"/>
  <c r="D26" i="32"/>
  <c r="E26" i="32"/>
  <c r="C27" i="32"/>
  <c r="D27" i="32"/>
  <c r="E27" i="32"/>
  <c r="C29" i="32"/>
  <c r="D29" i="32"/>
  <c r="E29" i="32"/>
  <c r="C30" i="32"/>
  <c r="D30" i="32"/>
  <c r="E30" i="32"/>
  <c r="C32" i="32"/>
  <c r="D32" i="32"/>
  <c r="E32" i="32"/>
  <c r="C32" i="16"/>
  <c r="D32" i="16"/>
  <c r="E32" i="16"/>
  <c r="C39" i="32"/>
  <c r="D39" i="32"/>
  <c r="E39" i="32"/>
  <c r="C40" i="32"/>
  <c r="D40" i="32"/>
  <c r="E40" i="32"/>
  <c r="C43" i="32"/>
  <c r="D43" i="32"/>
  <c r="E43" i="32"/>
  <c r="C46" i="32"/>
  <c r="D46" i="32"/>
  <c r="E46" i="32"/>
  <c r="C46" i="16"/>
  <c r="D46" i="16"/>
  <c r="E46" i="16"/>
  <c r="C47" i="32"/>
  <c r="D47" i="32"/>
  <c r="E47" i="32"/>
  <c r="C50" i="32"/>
  <c r="D50" i="32"/>
  <c r="E50" i="32"/>
  <c r="C51" i="32"/>
  <c r="D51" i="32"/>
  <c r="E51" i="32"/>
  <c r="C52" i="32"/>
  <c r="D52" i="32"/>
  <c r="E52" i="32"/>
  <c r="C54" i="32"/>
  <c r="D54" i="32"/>
  <c r="E54" i="32"/>
  <c r="C58" i="32"/>
  <c r="D58" i="32"/>
  <c r="E58" i="32"/>
  <c r="C59" i="32"/>
  <c r="D59" i="32"/>
  <c r="E59" i="32"/>
  <c r="C62" i="32"/>
  <c r="D62" i="32"/>
  <c r="E62" i="32"/>
  <c r="C66" i="32"/>
  <c r="D66" i="32"/>
  <c r="E66" i="32"/>
  <c r="C67" i="32"/>
  <c r="D67" i="32"/>
  <c r="E67" i="32"/>
  <c r="C69" i="32"/>
  <c r="D69" i="32"/>
  <c r="E69" i="32"/>
  <c r="C70" i="32"/>
  <c r="D70" i="32"/>
  <c r="E70" i="32"/>
  <c r="C73" i="32"/>
  <c r="D73" i="32"/>
  <c r="E73" i="32"/>
  <c r="C74" i="32"/>
  <c r="D74" i="32"/>
  <c r="E74" i="32"/>
  <c r="C84" i="32"/>
  <c r="D84" i="32"/>
  <c r="E84" i="32"/>
  <c r="C85" i="32"/>
  <c r="D85" i="32"/>
  <c r="E85" i="32"/>
  <c r="C87" i="32"/>
  <c r="D87" i="32"/>
  <c r="E87" i="32"/>
  <c r="C88" i="32"/>
  <c r="D88" i="32"/>
  <c r="E88" i="32"/>
  <c r="C91" i="32"/>
  <c r="D91" i="32"/>
  <c r="E91" i="32"/>
  <c r="C92" i="32"/>
  <c r="D92" i="32"/>
  <c r="E92" i="32"/>
  <c r="C95" i="32"/>
  <c r="D95" i="32"/>
  <c r="E95" i="32"/>
  <c r="C96" i="32"/>
  <c r="D96" i="32"/>
  <c r="E96" i="32"/>
  <c r="C96" i="16"/>
  <c r="D96" i="16"/>
  <c r="E96" i="16"/>
  <c r="C99" i="32"/>
  <c r="D99" i="32"/>
  <c r="E99" i="32"/>
  <c r="C100" i="32"/>
  <c r="D100" i="32"/>
  <c r="E100" i="32"/>
  <c r="C101" i="32"/>
  <c r="D101" i="32"/>
  <c r="E101" i="32"/>
  <c r="C103" i="32"/>
  <c r="D103" i="32"/>
  <c r="E103" i="32"/>
  <c r="C107" i="32"/>
  <c r="D107" i="32"/>
  <c r="E107" i="32"/>
  <c r="C108" i="32"/>
  <c r="D108" i="32"/>
  <c r="E108" i="32"/>
  <c r="C111" i="32"/>
  <c r="D111" i="32"/>
  <c r="E111" i="32"/>
  <c r="C115" i="32"/>
  <c r="D115" i="32"/>
  <c r="E115" i="32"/>
  <c r="C115" i="16"/>
  <c r="D115" i="16"/>
  <c r="E115" i="16"/>
  <c r="C116" i="32"/>
  <c r="D116" i="32"/>
  <c r="E116" i="32"/>
  <c r="C117" i="32"/>
  <c r="D117" i="32"/>
  <c r="E117" i="32"/>
  <c r="C120" i="32"/>
  <c r="D120" i="32"/>
  <c r="E120" i="32"/>
  <c r="C123" i="32"/>
  <c r="D123" i="32"/>
  <c r="E123" i="32"/>
  <c r="C124" i="32"/>
  <c r="D124" i="32"/>
  <c r="E124" i="32"/>
  <c r="C127" i="32"/>
  <c r="D127" i="32"/>
  <c r="E127" i="32"/>
  <c r="C128" i="32"/>
  <c r="D128" i="32"/>
  <c r="E128" i="32"/>
  <c r="C131" i="32"/>
  <c r="D131" i="32"/>
  <c r="E131" i="32"/>
  <c r="C132" i="32"/>
  <c r="D132" i="32"/>
  <c r="E132" i="32"/>
  <c r="C133" i="32"/>
  <c r="D133" i="32"/>
  <c r="E133" i="32"/>
  <c r="C135" i="32"/>
  <c r="D135" i="32"/>
  <c r="E135" i="32"/>
  <c r="C139" i="32"/>
  <c r="D139" i="32"/>
  <c r="E139" i="32"/>
  <c r="C140" i="32"/>
  <c r="D140" i="32"/>
  <c r="E140" i="32"/>
  <c r="C143" i="32"/>
  <c r="D143" i="32"/>
  <c r="E143" i="32"/>
  <c r="C148" i="32"/>
  <c r="D148" i="32"/>
  <c r="E148" i="32"/>
  <c r="C151" i="32"/>
  <c r="D151" i="32"/>
  <c r="E151" i="32"/>
  <c r="C152" i="32"/>
  <c r="D152" i="32"/>
  <c r="E152" i="32"/>
  <c r="C153" i="32"/>
  <c r="D153" i="32"/>
  <c r="E153" i="32"/>
  <c r="C155" i="32"/>
  <c r="D155" i="32"/>
  <c r="E155" i="32"/>
  <c r="C156" i="32"/>
  <c r="D156" i="32"/>
  <c r="E156" i="32"/>
  <c r="C159" i="32"/>
  <c r="D159" i="32"/>
  <c r="E159" i="32"/>
  <c r="C163" i="32"/>
  <c r="D163" i="32"/>
  <c r="E163" i="32"/>
  <c r="C164" i="32"/>
  <c r="D164" i="32"/>
  <c r="E164" i="32"/>
  <c r="C169" i="32"/>
  <c r="D169" i="32"/>
  <c r="E169" i="32"/>
  <c r="C171" i="32"/>
  <c r="D171" i="32"/>
  <c r="E171" i="32"/>
  <c r="C171" i="16"/>
  <c r="D171" i="16"/>
  <c r="E171" i="16"/>
  <c r="C172" i="32"/>
  <c r="D172" i="32"/>
  <c r="E172" i="32"/>
  <c r="C175" i="32"/>
  <c r="D175" i="32"/>
  <c r="E175" i="32"/>
  <c r="C178" i="32"/>
  <c r="D178" i="32"/>
  <c r="E178" i="32"/>
  <c r="C179" i="32"/>
  <c r="D179" i="32"/>
  <c r="E179" i="32"/>
  <c r="C182" i="32"/>
  <c r="D182" i="32"/>
  <c r="E182" i="32"/>
  <c r="C183" i="32"/>
  <c r="D183" i="32"/>
  <c r="E183" i="32"/>
  <c r="C184" i="32"/>
  <c r="D184" i="32"/>
  <c r="E184" i="32"/>
  <c r="C186" i="32"/>
  <c r="D186" i="32"/>
  <c r="E186" i="32"/>
  <c r="C190" i="32"/>
  <c r="D190" i="32"/>
  <c r="E190" i="32"/>
  <c r="C190" i="16"/>
  <c r="D190" i="16"/>
  <c r="E190" i="16"/>
  <c r="C194" i="32"/>
  <c r="D194" i="32"/>
  <c r="E194" i="32"/>
  <c r="C195" i="32"/>
  <c r="D195" i="32"/>
  <c r="E195" i="32"/>
  <c r="C197" i="32"/>
  <c r="D197" i="32"/>
  <c r="E197" i="32"/>
  <c r="C198" i="32"/>
  <c r="D198" i="32"/>
  <c r="E198" i="32"/>
  <c r="C199" i="32"/>
  <c r="D199" i="32"/>
  <c r="E199" i="32"/>
  <c r="C201" i="32"/>
  <c r="D201" i="32"/>
  <c r="E201" i="32"/>
  <c r="C202" i="32"/>
  <c r="D202" i="32"/>
  <c r="E202" i="32"/>
  <c r="C205" i="32"/>
  <c r="D205" i="32"/>
  <c r="E205" i="32"/>
  <c r="C206" i="32"/>
  <c r="D206" i="32"/>
  <c r="E206" i="32"/>
  <c r="C206" i="16"/>
  <c r="D206" i="16"/>
  <c r="E206" i="16"/>
  <c r="C212" i="32"/>
  <c r="D212" i="32"/>
  <c r="E212" i="32"/>
  <c r="C213" i="32"/>
  <c r="D213" i="32"/>
  <c r="E213" i="32"/>
  <c r="C214" i="32"/>
  <c r="D214" i="32"/>
  <c r="E214" i="32"/>
  <c r="C217" i="32"/>
  <c r="D217" i="32"/>
  <c r="E217" i="32"/>
  <c r="C220" i="32"/>
  <c r="D220" i="32"/>
  <c r="E220" i="32"/>
  <c r="C223" i="32"/>
  <c r="D223" i="32"/>
  <c r="E223" i="32"/>
  <c r="C227" i="32"/>
  <c r="D227" i="32"/>
  <c r="E227" i="32"/>
  <c r="C227" i="16"/>
  <c r="D227" i="16"/>
  <c r="E227" i="16"/>
  <c r="C230" i="32"/>
  <c r="D230" i="32"/>
  <c r="E230" i="32"/>
  <c r="C230" i="16"/>
  <c r="D230" i="16"/>
  <c r="E230" i="16"/>
  <c r="C231" i="32"/>
  <c r="D231" i="32"/>
  <c r="E231" i="32"/>
  <c r="C234" i="32"/>
  <c r="D234" i="32"/>
  <c r="E234" i="32"/>
  <c r="C235" i="32"/>
  <c r="D235" i="32"/>
  <c r="E235" i="32"/>
  <c r="C239" i="32"/>
  <c r="D239" i="32"/>
  <c r="E239" i="32"/>
  <c r="C242" i="32"/>
  <c r="D242" i="32"/>
  <c r="E242" i="32"/>
  <c r="C242" i="16"/>
  <c r="D242" i="16"/>
  <c r="E242" i="16"/>
  <c r="C243" i="32"/>
  <c r="D243" i="32"/>
  <c r="E243" i="32"/>
  <c r="E246" i="32"/>
  <c r="C250" i="32"/>
  <c r="D250" i="32"/>
  <c r="E250" i="32"/>
  <c r="C250" i="16"/>
  <c r="D250" i="16"/>
  <c r="E250" i="16"/>
  <c r="D250" i="11"/>
  <c r="E250" i="11"/>
  <c r="C456" i="32"/>
  <c r="D456" i="32"/>
  <c r="E456" i="32"/>
  <c r="C729" i="32"/>
  <c r="F729" i="32" s="1"/>
  <c r="G729" i="32" s="1"/>
  <c r="H729" i="32" s="1"/>
  <c r="C733" i="32"/>
  <c r="F733" i="32" s="1"/>
  <c r="G733" i="32" s="1"/>
  <c r="H733" i="32" s="1"/>
  <c r="C737" i="32"/>
  <c r="F737" i="32" s="1"/>
  <c r="G737" i="32" s="1"/>
  <c r="H737" i="32" s="1"/>
  <c r="C738" i="32"/>
  <c r="F738" i="32" s="1"/>
  <c r="G738" i="32" s="1"/>
  <c r="H738" i="32" s="1"/>
  <c r="C741" i="32"/>
  <c r="F741" i="32" s="1"/>
  <c r="G741" i="32" s="1"/>
  <c r="H741" i="32" s="1"/>
  <c r="C742" i="32"/>
  <c r="F742" i="32" s="1"/>
  <c r="G742" i="32" s="1"/>
  <c r="H742" i="32" s="1"/>
  <c r="C747" i="32"/>
  <c r="F747" i="32" s="1"/>
  <c r="G747" i="32" s="1"/>
  <c r="H747" i="32" s="1"/>
  <c r="C751" i="32"/>
  <c r="F751" i="32" s="1"/>
  <c r="G751" i="32" s="1"/>
  <c r="H751" i="32" s="1"/>
  <c r="C755" i="32"/>
  <c r="F755" i="32" s="1"/>
  <c r="G755" i="32" s="1"/>
  <c r="H755" i="32" s="1"/>
  <c r="C757" i="32"/>
  <c r="F757" i="32" s="1"/>
  <c r="G757" i="32" s="1"/>
  <c r="H757" i="32" s="1"/>
  <c r="C758" i="32"/>
  <c r="F758" i="32" s="1"/>
  <c r="G758" i="32" s="1"/>
  <c r="H758" i="32" s="1"/>
  <c r="C765" i="32"/>
  <c r="F765" i="32" s="1"/>
  <c r="G765" i="32" s="1"/>
  <c r="H765" i="32" s="1"/>
  <c r="C770" i="32"/>
  <c r="F770" i="32" s="1"/>
  <c r="G770" i="32" s="1"/>
  <c r="H770" i="32" s="1"/>
  <c r="C773" i="32"/>
  <c r="F773" i="32" s="1"/>
  <c r="G773" i="32" s="1"/>
  <c r="H773" i="32" s="1"/>
  <c r="C775" i="32"/>
  <c r="F775" i="32" s="1"/>
  <c r="G775" i="32" s="1"/>
  <c r="H775" i="32" s="1"/>
  <c r="C778" i="32"/>
  <c r="F778" i="32" s="1"/>
  <c r="G778" i="32" s="1"/>
  <c r="H778" i="32" s="1"/>
  <c r="C784" i="32"/>
  <c r="F784" i="32" s="1"/>
  <c r="G784" i="32" s="1"/>
  <c r="H784" i="32" s="1"/>
  <c r="C787" i="32"/>
  <c r="F787" i="32" s="1"/>
  <c r="G787" i="32" s="1"/>
  <c r="H787" i="32" s="1"/>
  <c r="C788" i="32"/>
  <c r="F788" i="32" s="1"/>
  <c r="G788" i="32" s="1"/>
  <c r="H788" i="32" s="1"/>
  <c r="C791" i="32"/>
  <c r="F791" i="32" s="1"/>
  <c r="G791" i="32" s="1"/>
  <c r="H791" i="32" s="1"/>
  <c r="C792" i="32"/>
  <c r="F792" i="32" s="1"/>
  <c r="G792" i="32" s="1"/>
  <c r="H792" i="32" s="1"/>
  <c r="C800" i="32"/>
  <c r="F800" i="32" s="1"/>
  <c r="G800" i="32" s="1"/>
  <c r="H800" i="32" s="1"/>
  <c r="C802" i="32"/>
  <c r="F802" i="32" s="1"/>
  <c r="G802" i="32" s="1"/>
  <c r="H802" i="32" s="1"/>
  <c r="C803" i="32"/>
  <c r="F803" i="32" s="1"/>
  <c r="G803" i="32" s="1"/>
  <c r="H803" i="32" s="1"/>
  <c r="C806" i="32"/>
  <c r="F806" i="32" s="1"/>
  <c r="G806" i="32" s="1"/>
  <c r="H806" i="32" s="1"/>
  <c r="C809" i="32"/>
  <c r="F809" i="32" s="1"/>
  <c r="G809" i="32" s="1"/>
  <c r="H809" i="32" s="1"/>
  <c r="C813" i="32"/>
  <c r="F813" i="32" s="1"/>
  <c r="G813" i="32" s="1"/>
  <c r="H813" i="32" s="1"/>
  <c r="C817" i="32"/>
  <c r="F817" i="32" s="1"/>
  <c r="G817" i="32" s="1"/>
  <c r="H817" i="32" s="1"/>
  <c r="C821" i="32"/>
  <c r="F821" i="32" s="1"/>
  <c r="G821" i="32" s="1"/>
  <c r="H821" i="32" s="1"/>
  <c r="C824" i="32"/>
  <c r="F824" i="32" s="1"/>
  <c r="G824" i="32" s="1"/>
  <c r="H824" i="32" s="1"/>
  <c r="C827" i="32"/>
  <c r="F827" i="32" s="1"/>
  <c r="G827" i="32" s="1"/>
  <c r="H827" i="32" s="1"/>
  <c r="C828" i="32"/>
  <c r="F828" i="32" s="1"/>
  <c r="G828" i="32" s="1"/>
  <c r="H828" i="32" s="1"/>
  <c r="C831" i="32"/>
  <c r="F831" i="32" s="1"/>
  <c r="G831" i="32" s="1"/>
  <c r="H831" i="32" s="1"/>
  <c r="C832" i="32"/>
  <c r="F832" i="32" s="1"/>
  <c r="G832" i="32" s="1"/>
  <c r="H832" i="32" s="1"/>
  <c r="C830" i="16"/>
  <c r="D830" i="16"/>
  <c r="E830" i="16"/>
  <c r="C830" i="11"/>
  <c r="D830" i="11"/>
  <c r="E830" i="11"/>
  <c r="D830" i="12"/>
  <c r="G830" i="12" s="1"/>
  <c r="C835" i="32"/>
  <c r="F835" i="32" s="1"/>
  <c r="G835" i="32" s="1"/>
  <c r="H835" i="32" s="1"/>
  <c r="C836" i="32"/>
  <c r="F836" i="32" s="1"/>
  <c r="G836" i="32" s="1"/>
  <c r="H836" i="32" s="1"/>
  <c r="C841" i="32"/>
  <c r="F841" i="32" s="1"/>
  <c r="G841" i="32" s="1"/>
  <c r="H841" i="32" s="1"/>
  <c r="C842" i="32"/>
  <c r="F842" i="32" s="1"/>
  <c r="G842" i="32" s="1"/>
  <c r="H842" i="32" s="1"/>
  <c r="C845" i="32"/>
  <c r="F845" i="32" s="1"/>
  <c r="G845" i="32" s="1"/>
  <c r="H845" i="32" s="1"/>
  <c r="C843" i="16"/>
  <c r="D843" i="16"/>
  <c r="E843" i="16"/>
  <c r="C843" i="11"/>
  <c r="D843" i="11"/>
  <c r="E843" i="11"/>
  <c r="D843" i="12"/>
  <c r="G843" i="12" s="1"/>
  <c r="C850" i="32"/>
  <c r="F850" i="32" s="1"/>
  <c r="G850" i="32" s="1"/>
  <c r="H850" i="32" s="1"/>
  <c r="C853" i="32"/>
  <c r="F853" i="32" s="1"/>
  <c r="G853" i="32" s="1"/>
  <c r="H853" i="32" s="1"/>
  <c r="C857" i="32"/>
  <c r="F857" i="32" s="1"/>
  <c r="G857" i="32" s="1"/>
  <c r="H857" i="32" s="1"/>
  <c r="C858" i="32"/>
  <c r="F858" i="32" s="1"/>
  <c r="G858" i="32" s="1"/>
  <c r="H858" i="32" s="1"/>
  <c r="C860" i="32"/>
  <c r="F860" i="32" s="1"/>
  <c r="G860" i="32" s="1"/>
  <c r="H860" i="32" s="1"/>
  <c r="C1109" i="32"/>
  <c r="F1109" i="32" s="1"/>
  <c r="C1111" i="32"/>
  <c r="F1111" i="32" s="1"/>
  <c r="C1112" i="32"/>
  <c r="F1112" i="32" s="1"/>
  <c r="C6" i="32"/>
  <c r="D6" i="32"/>
  <c r="E6" i="32"/>
  <c r="C465" i="34"/>
  <c r="D465" i="34"/>
  <c r="E465" i="34"/>
  <c r="C468" i="34"/>
  <c r="D468" i="34"/>
  <c r="E468" i="34"/>
  <c r="C488" i="34"/>
  <c r="D488" i="34"/>
  <c r="E488" i="34"/>
  <c r="C500" i="34"/>
  <c r="D500" i="34"/>
  <c r="E500" i="34"/>
  <c r="C507" i="34"/>
  <c r="D507" i="34"/>
  <c r="E507" i="34"/>
  <c r="C515" i="34"/>
  <c r="D515" i="34"/>
  <c r="E515" i="34"/>
  <c r="C515" i="13"/>
  <c r="D515" i="13"/>
  <c r="E515" i="13"/>
  <c r="C515" i="33"/>
  <c r="D515" i="33"/>
  <c r="E515" i="33"/>
  <c r="C515" i="14"/>
  <c r="D515" i="14"/>
  <c r="E515" i="14"/>
  <c r="D515" i="15"/>
  <c r="E515" i="15"/>
  <c r="C515" i="30"/>
  <c r="D515" i="30"/>
  <c r="E515" i="30"/>
  <c r="C519" i="34"/>
  <c r="D519" i="34"/>
  <c r="E519" i="34"/>
  <c r="C463" i="34"/>
  <c r="D463" i="34"/>
  <c r="E463" i="34"/>
  <c r="C464" i="34"/>
  <c r="D464" i="34"/>
  <c r="E464" i="34"/>
  <c r="F466" i="34"/>
  <c r="H466" i="34" s="1"/>
  <c r="F467" i="34"/>
  <c r="H467" i="34" s="1"/>
  <c r="C469" i="34"/>
  <c r="D469" i="34"/>
  <c r="E469" i="34"/>
  <c r="C470" i="34"/>
  <c r="D470" i="34"/>
  <c r="E470" i="34"/>
  <c r="C471" i="34"/>
  <c r="D471" i="34"/>
  <c r="E471" i="34"/>
  <c r="C472" i="34"/>
  <c r="D472" i="34"/>
  <c r="E472" i="34"/>
  <c r="C473" i="34"/>
  <c r="D473" i="34"/>
  <c r="E473" i="34"/>
  <c r="C474" i="34"/>
  <c r="D474" i="34"/>
  <c r="E474" i="34"/>
  <c r="F475" i="34"/>
  <c r="H475" i="34" s="1"/>
  <c r="F476" i="34"/>
  <c r="H476" i="34" s="1"/>
  <c r="F477" i="34"/>
  <c r="H477" i="34" s="1"/>
  <c r="C478" i="34"/>
  <c r="D478" i="34"/>
  <c r="E478" i="34"/>
  <c r="F479" i="34"/>
  <c r="H479" i="34" s="1"/>
  <c r="F480" i="34"/>
  <c r="H480" i="34" s="1"/>
  <c r="F481" i="34"/>
  <c r="H481" i="34" s="1"/>
  <c r="C482" i="34"/>
  <c r="D482" i="34"/>
  <c r="E482" i="34"/>
  <c r="C483" i="34"/>
  <c r="D483" i="34"/>
  <c r="E483" i="34"/>
  <c r="F484" i="34"/>
  <c r="H484" i="34" s="1"/>
  <c r="C485" i="34"/>
  <c r="D485" i="34"/>
  <c r="E485" i="34"/>
  <c r="C486" i="34"/>
  <c r="D486" i="34"/>
  <c r="E486" i="34"/>
  <c r="F487" i="34"/>
  <c r="H487" i="34" s="1"/>
  <c r="F489" i="34"/>
  <c r="H489" i="34" s="1"/>
  <c r="F490" i="34"/>
  <c r="H490" i="34" s="1"/>
  <c r="F491" i="34"/>
  <c r="H491" i="34" s="1"/>
  <c r="F492" i="34"/>
  <c r="H492" i="34" s="1"/>
  <c r="F493" i="34"/>
  <c r="H493" i="34" s="1"/>
  <c r="F494" i="34"/>
  <c r="H494" i="34" s="1"/>
  <c r="F495" i="34"/>
  <c r="H495" i="34" s="1"/>
  <c r="F496" i="34"/>
  <c r="H496" i="34" s="1"/>
  <c r="C497" i="34"/>
  <c r="D497" i="34"/>
  <c r="E497" i="34"/>
  <c r="C498" i="34"/>
  <c r="D498" i="34"/>
  <c r="E498" i="34"/>
  <c r="C499" i="34"/>
  <c r="D499" i="34"/>
  <c r="E499" i="34"/>
  <c r="C501" i="34"/>
  <c r="D501" i="34"/>
  <c r="E501" i="34"/>
  <c r="C502" i="34"/>
  <c r="D502" i="34"/>
  <c r="E502" i="34"/>
  <c r="C503" i="34"/>
  <c r="D503" i="34"/>
  <c r="E503" i="34"/>
  <c r="F504" i="34"/>
  <c r="H504" i="34" s="1"/>
  <c r="F505" i="34"/>
  <c r="H505" i="34" s="1"/>
  <c r="C506" i="34"/>
  <c r="D506" i="34"/>
  <c r="E506" i="34"/>
  <c r="F508" i="34"/>
  <c r="H508" i="34" s="1"/>
  <c r="F509" i="34"/>
  <c r="H509" i="34" s="1"/>
  <c r="F510" i="34"/>
  <c r="H510" i="34" s="1"/>
  <c r="F511" i="34"/>
  <c r="H511" i="34" s="1"/>
  <c r="C512" i="34"/>
  <c r="D512" i="34"/>
  <c r="E512" i="34"/>
  <c r="C513" i="34"/>
  <c r="D513" i="34"/>
  <c r="E513" i="34"/>
  <c r="C514" i="34"/>
  <c r="D514" i="34"/>
  <c r="E514" i="34"/>
  <c r="C516" i="34"/>
  <c r="D516" i="34"/>
  <c r="E516" i="34"/>
  <c r="F517" i="34"/>
  <c r="H517" i="34" s="1"/>
  <c r="C518" i="34"/>
  <c r="D518" i="34"/>
  <c r="E518" i="34"/>
  <c r="C521" i="34"/>
  <c r="D521" i="34"/>
  <c r="E521" i="34"/>
  <c r="C533" i="34"/>
  <c r="D533" i="34"/>
  <c r="E533" i="34"/>
  <c r="C537" i="34"/>
  <c r="D537" i="34"/>
  <c r="E537" i="34"/>
  <c r="C556" i="34"/>
  <c r="D556" i="34"/>
  <c r="E556" i="34"/>
  <c r="C561" i="34"/>
  <c r="D561" i="34"/>
  <c r="E561" i="34"/>
  <c r="C565" i="34"/>
  <c r="D565" i="34"/>
  <c r="E565" i="34"/>
  <c r="C575" i="34"/>
  <c r="D575" i="34"/>
  <c r="E575" i="34"/>
  <c r="C579" i="34"/>
  <c r="D579" i="34"/>
  <c r="E579" i="34"/>
  <c r="C739" i="34"/>
  <c r="C789" i="34"/>
  <c r="F789" i="34" s="1"/>
  <c r="C793" i="34"/>
  <c r="F793" i="34" s="1"/>
  <c r="H793" i="34" s="1"/>
  <c r="C819" i="34"/>
  <c r="F819" i="34" s="1"/>
  <c r="H819" i="34" s="1"/>
  <c r="C822" i="34"/>
  <c r="F822" i="34" s="1"/>
  <c r="H822" i="34" s="1"/>
  <c r="I822" i="34" s="1"/>
  <c r="C825" i="34"/>
  <c r="F825" i="34" s="1"/>
  <c r="H825" i="34" s="1"/>
  <c r="I825" i="34" s="1"/>
  <c r="C829" i="34"/>
  <c r="F829" i="34" s="1"/>
  <c r="H829" i="34" s="1"/>
  <c r="I829" i="34" s="1"/>
  <c r="C833" i="34"/>
  <c r="F833" i="34" s="1"/>
  <c r="H833" i="34" s="1"/>
  <c r="I833" i="34" s="1"/>
  <c r="C847" i="34"/>
  <c r="F847" i="34" s="1"/>
  <c r="H847" i="34" s="1"/>
  <c r="I847" i="34" s="1"/>
  <c r="C851" i="34"/>
  <c r="F851" i="34" s="1"/>
  <c r="H851" i="34" s="1"/>
  <c r="I851" i="34" s="1"/>
  <c r="C855" i="34"/>
  <c r="F855" i="34" s="1"/>
  <c r="H855" i="34" s="1"/>
  <c r="I855" i="34" s="1"/>
  <c r="C859" i="34"/>
  <c r="F859" i="34" s="1"/>
  <c r="H859" i="34" s="1"/>
  <c r="I859" i="34" s="1"/>
  <c r="C740" i="34"/>
  <c r="F740" i="34" s="1"/>
  <c r="H740" i="34" s="1"/>
  <c r="C742" i="34"/>
  <c r="F742" i="34" s="1"/>
  <c r="C769" i="34"/>
  <c r="F769" i="34" s="1"/>
  <c r="H769" i="34" s="1"/>
  <c r="C770" i="34"/>
  <c r="F770" i="34" s="1"/>
  <c r="H770" i="34" s="1"/>
  <c r="I770" i="34" s="1"/>
  <c r="C791" i="34"/>
  <c r="F791" i="34" s="1"/>
  <c r="H791" i="34" s="1"/>
  <c r="C792" i="34"/>
  <c r="F792" i="34" s="1"/>
  <c r="H792" i="34" s="1"/>
  <c r="I792" i="34" s="1"/>
  <c r="C816" i="34"/>
  <c r="F816" i="34" s="1"/>
  <c r="H816" i="34" s="1"/>
  <c r="I816" i="34" s="1"/>
  <c r="C820" i="34"/>
  <c r="F820" i="34" s="1"/>
  <c r="H820" i="34" s="1"/>
  <c r="I820" i="34" s="1"/>
  <c r="C821" i="34"/>
  <c r="F821" i="34" s="1"/>
  <c r="H821" i="34" s="1"/>
  <c r="I821" i="34" s="1"/>
  <c r="C828" i="34"/>
  <c r="F828" i="34" s="1"/>
  <c r="H828" i="34" s="1"/>
  <c r="I828" i="34" s="1"/>
  <c r="C830" i="34"/>
  <c r="F830" i="34" s="1"/>
  <c r="H830" i="34" s="1"/>
  <c r="I830" i="34" s="1"/>
  <c r="C831" i="34"/>
  <c r="F831" i="34" s="1"/>
  <c r="H831" i="34" s="1"/>
  <c r="C832" i="34"/>
  <c r="F832" i="34" s="1"/>
  <c r="H832" i="34" s="1"/>
  <c r="C844" i="34"/>
  <c r="F844" i="34" s="1"/>
  <c r="H844" i="34" s="1"/>
  <c r="I844" i="34" s="1"/>
  <c r="C845" i="34"/>
  <c r="F845" i="34" s="1"/>
  <c r="H845" i="34" s="1"/>
  <c r="I845" i="34" s="1"/>
  <c r="C846" i="34"/>
  <c r="F846" i="34" s="1"/>
  <c r="H846" i="34" s="1"/>
  <c r="C848" i="34"/>
  <c r="F848" i="34" s="1"/>
  <c r="H848" i="34" s="1"/>
  <c r="C849" i="34"/>
  <c r="F849" i="34" s="1"/>
  <c r="H849" i="34" s="1"/>
  <c r="I849" i="34" s="1"/>
  <c r="C850" i="34"/>
  <c r="F850" i="34" s="1"/>
  <c r="H850" i="34" s="1"/>
  <c r="C852" i="34"/>
  <c r="F852" i="34" s="1"/>
  <c r="H852" i="34" s="1"/>
  <c r="C853" i="34"/>
  <c r="F853" i="34" s="1"/>
  <c r="H853" i="34" s="1"/>
  <c r="C854" i="34"/>
  <c r="F854" i="34" s="1"/>
  <c r="H854" i="34" s="1"/>
  <c r="I854" i="34" s="1"/>
  <c r="C856" i="34"/>
  <c r="F856" i="34" s="1"/>
  <c r="H856" i="34" s="1"/>
  <c r="I856" i="34" s="1"/>
  <c r="C857" i="34"/>
  <c r="F857" i="34" s="1"/>
  <c r="H857" i="34" s="1"/>
  <c r="C858" i="34"/>
  <c r="F858" i="34" s="1"/>
  <c r="H858" i="34" s="1"/>
  <c r="F860" i="34"/>
  <c r="H860" i="34" s="1"/>
  <c r="C870" i="34"/>
  <c r="D870" i="34"/>
  <c r="E870" i="34"/>
  <c r="C874" i="34"/>
  <c r="D874" i="34"/>
  <c r="E874" i="34"/>
  <c r="C878" i="34"/>
  <c r="D878" i="34"/>
  <c r="E878" i="34"/>
  <c r="C878" i="13"/>
  <c r="D878" i="13"/>
  <c r="E878" i="13"/>
  <c r="C878" i="33"/>
  <c r="D878" i="33"/>
  <c r="E878" i="33"/>
  <c r="C878" i="14"/>
  <c r="D878" i="14"/>
  <c r="E878" i="14"/>
  <c r="D878" i="15"/>
  <c r="E878" i="15"/>
  <c r="C878" i="30"/>
  <c r="D878" i="30"/>
  <c r="E878" i="30"/>
  <c r="C882" i="34"/>
  <c r="D882" i="34"/>
  <c r="E882" i="34"/>
  <c r="C892" i="34"/>
  <c r="D892" i="34"/>
  <c r="E892" i="34"/>
  <c r="C896" i="34"/>
  <c r="D896" i="34"/>
  <c r="E896" i="34"/>
  <c r="C942" i="34"/>
  <c r="D942" i="34"/>
  <c r="E942" i="34"/>
  <c r="C1084" i="34"/>
  <c r="D1084" i="34"/>
  <c r="E1084" i="34"/>
  <c r="C1084" i="13"/>
  <c r="D1084" i="13"/>
  <c r="E1084" i="13"/>
  <c r="C1084" i="33"/>
  <c r="D1084" i="33"/>
  <c r="E1084" i="33"/>
  <c r="C1084" i="14"/>
  <c r="D1084" i="14"/>
  <c r="E1084" i="14"/>
  <c r="C1084" i="15"/>
  <c r="D1084" i="15"/>
  <c r="E1084" i="15"/>
  <c r="C1084" i="30"/>
  <c r="D1084" i="30"/>
  <c r="E1084" i="30"/>
  <c r="C1088" i="34"/>
  <c r="D1088" i="34"/>
  <c r="E1088" i="34"/>
  <c r="C1088" i="13"/>
  <c r="D1088" i="13"/>
  <c r="E1088" i="13"/>
  <c r="C1088" i="33"/>
  <c r="D1088" i="33"/>
  <c r="E1088" i="33"/>
  <c r="C1088" i="14"/>
  <c r="D1088" i="14"/>
  <c r="E1088" i="14"/>
  <c r="C1088" i="15"/>
  <c r="D1088" i="15"/>
  <c r="E1088" i="15"/>
  <c r="C1088" i="30"/>
  <c r="D1088" i="30"/>
  <c r="E1088" i="30"/>
  <c r="C1088" i="25"/>
  <c r="C1088" i="23"/>
  <c r="D1088" i="23"/>
  <c r="E1088" i="23"/>
  <c r="C1088" i="28"/>
  <c r="D1088" i="28"/>
  <c r="E1088" i="28"/>
  <c r="C1088" i="16"/>
  <c r="D1088" i="16"/>
  <c r="E1088" i="16"/>
  <c r="C1088" i="11"/>
  <c r="D1088" i="11"/>
  <c r="E1088" i="11"/>
  <c r="D1088" i="12"/>
  <c r="E1088" i="12"/>
  <c r="F1088" i="12"/>
  <c r="C1088" i="32"/>
  <c r="D1088" i="32"/>
  <c r="E1088" i="32"/>
  <c r="D8" i="15"/>
  <c r="E8" i="15"/>
  <c r="D105" i="15"/>
  <c r="E105" i="15"/>
  <c r="D214" i="15"/>
  <c r="E214" i="15"/>
  <c r="D244" i="15"/>
  <c r="E244" i="15"/>
  <c r="D248" i="15"/>
  <c r="E248" i="15"/>
  <c r="D464" i="15"/>
  <c r="E464" i="15"/>
  <c r="D467" i="15"/>
  <c r="E467" i="15"/>
  <c r="D471" i="15"/>
  <c r="E471" i="15"/>
  <c r="D475" i="15"/>
  <c r="E475" i="15"/>
  <c r="C475" i="13"/>
  <c r="D475" i="13"/>
  <c r="E475" i="13"/>
  <c r="C475" i="33"/>
  <c r="D475" i="33"/>
  <c r="E475" i="33"/>
  <c r="C475" i="14"/>
  <c r="D475" i="14"/>
  <c r="E475" i="14"/>
  <c r="C475" i="30"/>
  <c r="D475" i="30"/>
  <c r="E475" i="30"/>
  <c r="D479" i="15"/>
  <c r="E479" i="15"/>
  <c r="D483" i="15"/>
  <c r="E483" i="15"/>
  <c r="D499" i="15"/>
  <c r="E499" i="15"/>
  <c r="D503" i="15"/>
  <c r="E503" i="15"/>
  <c r="D506" i="15"/>
  <c r="E506" i="15"/>
  <c r="D514" i="15"/>
  <c r="E514" i="15"/>
  <c r="D518" i="15"/>
  <c r="E518" i="15"/>
  <c r="D522" i="15"/>
  <c r="E522" i="15"/>
  <c r="D530" i="15"/>
  <c r="E530" i="15"/>
  <c r="D533" i="15"/>
  <c r="E533" i="15"/>
  <c r="D537" i="15"/>
  <c r="E537" i="15"/>
  <c r="D545" i="15"/>
  <c r="E545" i="15"/>
  <c r="D549" i="15"/>
  <c r="E549" i="15"/>
  <c r="D553" i="15"/>
  <c r="E553" i="15"/>
  <c r="D561" i="15"/>
  <c r="E561" i="15"/>
  <c r="D565" i="15"/>
  <c r="E565" i="15"/>
  <c r="D575" i="15"/>
  <c r="E575" i="15"/>
  <c r="D579" i="15"/>
  <c r="E579" i="15"/>
  <c r="D587" i="15"/>
  <c r="E587" i="15"/>
  <c r="D595" i="15"/>
  <c r="E595" i="15"/>
  <c r="D599" i="15"/>
  <c r="E599" i="15"/>
  <c r="D739" i="15"/>
  <c r="E739" i="15"/>
  <c r="D789" i="15"/>
  <c r="E789" i="15"/>
  <c r="C789" i="13"/>
  <c r="F789" i="13" s="1"/>
  <c r="C789" i="33"/>
  <c r="F789" i="33" s="1"/>
  <c r="C789" i="14"/>
  <c r="F789" i="14" s="1"/>
  <c r="G789" i="14" s="1"/>
  <c r="C789" i="30"/>
  <c r="F789" i="30" s="1"/>
  <c r="G789" i="30" s="1"/>
  <c r="H789" i="30" s="1"/>
  <c r="D793" i="15"/>
  <c r="E793" i="15"/>
  <c r="D807" i="15"/>
  <c r="E807" i="15"/>
  <c r="D811" i="15"/>
  <c r="E811" i="15"/>
  <c r="D815" i="15"/>
  <c r="E815" i="15"/>
  <c r="C815" i="13"/>
  <c r="F815" i="13" s="1"/>
  <c r="C815" i="33"/>
  <c r="F815" i="33" s="1"/>
  <c r="C815" i="14"/>
  <c r="F815" i="14" s="1"/>
  <c r="G815" i="14" s="1"/>
  <c r="C815" i="30"/>
  <c r="F815" i="30" s="1"/>
  <c r="G815" i="30" s="1"/>
  <c r="H815" i="30" s="1"/>
  <c r="D822" i="15"/>
  <c r="E822" i="15"/>
  <c r="D825" i="15"/>
  <c r="E825" i="15"/>
  <c r="D829" i="15"/>
  <c r="E829" i="15"/>
  <c r="D847" i="15"/>
  <c r="E847" i="15"/>
  <c r="D851" i="15"/>
  <c r="E851" i="15"/>
  <c r="D855" i="15"/>
  <c r="E855" i="15"/>
  <c r="D867" i="15"/>
  <c r="E867" i="15"/>
  <c r="D871" i="15"/>
  <c r="E871" i="15"/>
  <c r="D875" i="15"/>
  <c r="E875" i="15"/>
  <c r="D879" i="15"/>
  <c r="E879" i="15"/>
  <c r="C879" i="13"/>
  <c r="D879" i="13"/>
  <c r="E879" i="13"/>
  <c r="C879" i="33"/>
  <c r="D879" i="33"/>
  <c r="E879" i="33"/>
  <c r="C879" i="14"/>
  <c r="D879" i="14"/>
  <c r="E879" i="14"/>
  <c r="C879" i="34"/>
  <c r="D879" i="34"/>
  <c r="E879" i="34"/>
  <c r="C879" i="30"/>
  <c r="D879" i="30"/>
  <c r="E879" i="30"/>
  <c r="D883" i="15"/>
  <c r="E883" i="15"/>
  <c r="D886" i="15"/>
  <c r="E886" i="15"/>
  <c r="D889" i="15"/>
  <c r="E889" i="15"/>
  <c r="D893" i="15"/>
  <c r="E893" i="15"/>
  <c r="C893" i="13"/>
  <c r="D893" i="13"/>
  <c r="E893" i="13"/>
  <c r="C893" i="33"/>
  <c r="D893" i="33"/>
  <c r="E893" i="33"/>
  <c r="C893" i="14"/>
  <c r="D893" i="14"/>
  <c r="E893" i="14"/>
  <c r="C893" i="34"/>
  <c r="D893" i="34"/>
  <c r="E893" i="34"/>
  <c r="C893" i="30"/>
  <c r="D893" i="30"/>
  <c r="E893" i="30"/>
  <c r="D897" i="15"/>
  <c r="E897" i="15"/>
  <c r="D902" i="15"/>
  <c r="E902" i="15"/>
  <c r="D935" i="15"/>
  <c r="E935" i="15"/>
  <c r="D939" i="15"/>
  <c r="E939" i="15"/>
  <c r="D1005" i="15"/>
  <c r="E1005" i="15"/>
  <c r="C1099" i="15"/>
  <c r="D1099" i="15"/>
  <c r="E1099" i="15"/>
  <c r="C1099" i="13"/>
  <c r="D1099" i="13"/>
  <c r="E1099" i="13"/>
  <c r="C1099" i="33"/>
  <c r="D1099" i="33"/>
  <c r="E1099" i="33"/>
  <c r="C1099" i="14"/>
  <c r="D1099" i="14"/>
  <c r="E1099" i="14"/>
  <c r="C1099" i="30"/>
  <c r="D1099" i="30"/>
  <c r="E1099" i="30"/>
  <c r="C1099" i="25"/>
  <c r="C1099" i="23"/>
  <c r="D1099" i="23"/>
  <c r="E1099" i="23"/>
  <c r="C1099" i="28"/>
  <c r="D1099" i="28"/>
  <c r="E1099" i="28"/>
  <c r="C1099" i="16"/>
  <c r="D1099" i="16"/>
  <c r="E1099" i="16"/>
  <c r="C1099" i="11"/>
  <c r="D1099" i="11"/>
  <c r="E1099" i="11"/>
  <c r="D1099" i="12"/>
  <c r="E1099" i="12"/>
  <c r="F1099" i="12"/>
  <c r="C1099" i="32"/>
  <c r="D1099" i="32"/>
  <c r="E1099" i="32"/>
  <c r="C1107" i="13"/>
  <c r="D1107" i="13"/>
  <c r="E1107" i="13"/>
  <c r="C1107" i="33"/>
  <c r="D1107" i="33"/>
  <c r="E1107" i="33"/>
  <c r="C1107" i="14"/>
  <c r="D1107" i="14"/>
  <c r="E1107" i="14"/>
  <c r="C1107" i="30"/>
  <c r="D1107" i="30"/>
  <c r="E1107" i="30"/>
  <c r="C1111" i="15"/>
  <c r="D1111" i="15"/>
  <c r="E1111" i="15"/>
  <c r="C1111" i="13"/>
  <c r="D1111" i="13"/>
  <c r="E1111" i="13"/>
  <c r="C1111" i="33"/>
  <c r="D1111" i="33"/>
  <c r="E1111" i="33"/>
  <c r="C1111" i="14"/>
  <c r="D1111" i="14"/>
  <c r="E1111" i="14"/>
  <c r="C1111" i="30"/>
  <c r="D1111" i="30"/>
  <c r="E1111" i="30"/>
  <c r="E916" i="15"/>
  <c r="D919" i="15"/>
  <c r="E919" i="15"/>
  <c r="D933" i="15"/>
  <c r="E933" i="15"/>
  <c r="D934" i="15"/>
  <c r="E934" i="15"/>
  <c r="D938" i="15"/>
  <c r="E938" i="15"/>
  <c r="D940" i="15"/>
  <c r="E940" i="15"/>
  <c r="D941" i="15"/>
  <c r="E941" i="15"/>
  <c r="D942" i="15"/>
  <c r="E942" i="15"/>
  <c r="D956" i="15"/>
  <c r="E956" i="15"/>
  <c r="D990" i="15"/>
  <c r="E990" i="15"/>
  <c r="D991" i="15"/>
  <c r="E991" i="15"/>
  <c r="D1002" i="15"/>
  <c r="E1002" i="15"/>
  <c r="D1003" i="15"/>
  <c r="E1003" i="15"/>
  <c r="D1004" i="15"/>
  <c r="E1004" i="15"/>
  <c r="D1006" i="15"/>
  <c r="E1006" i="15"/>
  <c r="C1067" i="15"/>
  <c r="D1067" i="15"/>
  <c r="E1067" i="15"/>
  <c r="C1078" i="15"/>
  <c r="D1078" i="15"/>
  <c r="E1078" i="15"/>
  <c r="C1079" i="15"/>
  <c r="D1079" i="15"/>
  <c r="E1079" i="15"/>
  <c r="C1082" i="15"/>
  <c r="D1082" i="15"/>
  <c r="E1082" i="15"/>
  <c r="C1086" i="15"/>
  <c r="D1086" i="15"/>
  <c r="E1086" i="15"/>
  <c r="C1087" i="15"/>
  <c r="D1087" i="15"/>
  <c r="E1087" i="15"/>
  <c r="C1093" i="15"/>
  <c r="D1093" i="15"/>
  <c r="E1093" i="15"/>
  <c r="C1096" i="15"/>
  <c r="D1096" i="15"/>
  <c r="E1096" i="15"/>
  <c r="C1097" i="15"/>
  <c r="D1097" i="15"/>
  <c r="E1097" i="15"/>
  <c r="C1098" i="15"/>
  <c r="D1098" i="15"/>
  <c r="E1098" i="15"/>
  <c r="C1100" i="15"/>
  <c r="D1100" i="15"/>
  <c r="E1100" i="15"/>
  <c r="C1101" i="15"/>
  <c r="D1101" i="15"/>
  <c r="E1101" i="15"/>
  <c r="C1102" i="15"/>
  <c r="D1102" i="15"/>
  <c r="E1102" i="15"/>
  <c r="C1110" i="15"/>
  <c r="D1110" i="15"/>
  <c r="E1110" i="15"/>
  <c r="C1112" i="15"/>
  <c r="D1112" i="15"/>
  <c r="E1112" i="15"/>
  <c r="C1113" i="15"/>
  <c r="D1113" i="15"/>
  <c r="E1113" i="15"/>
  <c r="C1114" i="15"/>
  <c r="D1114" i="15"/>
  <c r="E1114" i="15"/>
  <c r="C9" i="14"/>
  <c r="D9" i="14"/>
  <c r="E9" i="14"/>
  <c r="C9" i="13"/>
  <c r="D9" i="13"/>
  <c r="E9" i="13"/>
  <c r="C9" i="33"/>
  <c r="D9" i="33"/>
  <c r="E9" i="33"/>
  <c r="D9" i="15"/>
  <c r="E9" i="15"/>
  <c r="D9" i="30"/>
  <c r="E9" i="30"/>
  <c r="C13" i="14"/>
  <c r="D13" i="14"/>
  <c r="E13" i="14"/>
  <c r="C17" i="14"/>
  <c r="D17" i="14"/>
  <c r="E17" i="14"/>
  <c r="C25" i="14"/>
  <c r="D25" i="14"/>
  <c r="E25" i="14"/>
  <c r="C31" i="14"/>
  <c r="D31" i="14"/>
  <c r="E31" i="14"/>
  <c r="C31" i="13"/>
  <c r="D31" i="13"/>
  <c r="E31" i="13"/>
  <c r="C31" i="33"/>
  <c r="D31" i="33"/>
  <c r="E31" i="33"/>
  <c r="D31" i="30"/>
  <c r="E31" i="30"/>
  <c r="C36" i="14"/>
  <c r="D36" i="14"/>
  <c r="E36" i="14"/>
  <c r="C36" i="13"/>
  <c r="D36" i="13"/>
  <c r="E36" i="13"/>
  <c r="C36" i="33"/>
  <c r="D36" i="33"/>
  <c r="E36" i="33"/>
  <c r="D36" i="30"/>
  <c r="E36" i="30"/>
  <c r="C42" i="14"/>
  <c r="D42" i="14"/>
  <c r="E42" i="14"/>
  <c r="C42" i="13"/>
  <c r="D42" i="13"/>
  <c r="E42" i="13"/>
  <c r="C42" i="33"/>
  <c r="D42" i="33"/>
  <c r="E42" i="33"/>
  <c r="D42" i="30"/>
  <c r="E42" i="30"/>
  <c r="C49" i="14"/>
  <c r="D49" i="14"/>
  <c r="E49" i="14"/>
  <c r="C49" i="13"/>
  <c r="D49" i="13"/>
  <c r="E49" i="13"/>
  <c r="C49" i="33"/>
  <c r="D49" i="33"/>
  <c r="E49" i="33"/>
  <c r="D49" i="30"/>
  <c r="E49" i="30"/>
  <c r="C53" i="14"/>
  <c r="D53" i="14"/>
  <c r="E53" i="14"/>
  <c r="C57" i="14"/>
  <c r="D57" i="14"/>
  <c r="E57" i="14"/>
  <c r="C57" i="13"/>
  <c r="D57" i="13"/>
  <c r="E57" i="13"/>
  <c r="C57" i="33"/>
  <c r="D57" i="33"/>
  <c r="E57" i="33"/>
  <c r="D57" i="30"/>
  <c r="E57" i="30"/>
  <c r="C61" i="14"/>
  <c r="D61" i="14"/>
  <c r="E61" i="14"/>
  <c r="C65" i="14"/>
  <c r="D65" i="14"/>
  <c r="E65" i="14"/>
  <c r="C68" i="14"/>
  <c r="D68" i="14"/>
  <c r="E68" i="14"/>
  <c r="C68" i="13"/>
  <c r="D68" i="13"/>
  <c r="E68" i="13"/>
  <c r="C68" i="33"/>
  <c r="D68" i="33"/>
  <c r="E68" i="33"/>
  <c r="D68" i="30"/>
  <c r="E68" i="30"/>
  <c r="C72" i="14"/>
  <c r="D72" i="14"/>
  <c r="E72" i="14"/>
  <c r="C72" i="13"/>
  <c r="D72" i="13"/>
  <c r="E72" i="13"/>
  <c r="C72" i="33"/>
  <c r="D72" i="33"/>
  <c r="E72" i="33"/>
  <c r="D72" i="30"/>
  <c r="E72" i="30"/>
  <c r="C76" i="14"/>
  <c r="D76" i="14"/>
  <c r="E76" i="14"/>
  <c r="C79" i="14"/>
  <c r="D79" i="14"/>
  <c r="E79" i="14"/>
  <c r="C83" i="14"/>
  <c r="D83" i="14"/>
  <c r="E83" i="14"/>
  <c r="C83" i="13"/>
  <c r="D83" i="13"/>
  <c r="E83" i="13"/>
  <c r="C83" i="33"/>
  <c r="D83" i="33"/>
  <c r="E83" i="33"/>
  <c r="D83" i="30"/>
  <c r="E83" i="30"/>
  <c r="C90" i="14"/>
  <c r="D90" i="14"/>
  <c r="E90" i="14"/>
  <c r="C90" i="13"/>
  <c r="D90" i="13"/>
  <c r="E90" i="13"/>
  <c r="C90" i="33"/>
  <c r="D90" i="33"/>
  <c r="E90" i="33"/>
  <c r="D90" i="30"/>
  <c r="E90" i="30"/>
  <c r="C94" i="14"/>
  <c r="D94" i="14"/>
  <c r="E94" i="14"/>
  <c r="C94" i="13"/>
  <c r="D94" i="13"/>
  <c r="E94" i="13"/>
  <c r="C94" i="33"/>
  <c r="D94" i="33"/>
  <c r="E94" i="33"/>
  <c r="D94" i="30"/>
  <c r="E94" i="30"/>
  <c r="C98" i="14"/>
  <c r="D98" i="14"/>
  <c r="E98" i="14"/>
  <c r="C98" i="13"/>
  <c r="D98" i="13"/>
  <c r="E98" i="13"/>
  <c r="C98" i="33"/>
  <c r="D98" i="33"/>
  <c r="E98" i="33"/>
  <c r="D98" i="30"/>
  <c r="E98" i="30"/>
  <c r="C102" i="14"/>
  <c r="D102" i="14"/>
  <c r="E102" i="14"/>
  <c r="C106" i="14"/>
  <c r="D106" i="14"/>
  <c r="E106" i="14"/>
  <c r="C110" i="14"/>
  <c r="D110" i="14"/>
  <c r="E110" i="14"/>
  <c r="C114" i="14"/>
  <c r="D114" i="14"/>
  <c r="E114" i="14"/>
  <c r="C118" i="14"/>
  <c r="D118" i="14"/>
  <c r="E118" i="14"/>
  <c r="C122" i="14"/>
  <c r="D122" i="14"/>
  <c r="E122" i="14"/>
  <c r="C130" i="14"/>
  <c r="D130" i="14"/>
  <c r="E130" i="14"/>
  <c r="C134" i="14"/>
  <c r="D134" i="14"/>
  <c r="E134" i="14"/>
  <c r="C138" i="14"/>
  <c r="D138" i="14"/>
  <c r="E138" i="14"/>
  <c r="C138" i="13"/>
  <c r="D138" i="13"/>
  <c r="E138" i="13"/>
  <c r="C138" i="33"/>
  <c r="D138" i="33"/>
  <c r="E138" i="33"/>
  <c r="D138" i="30"/>
  <c r="E138" i="30"/>
  <c r="C142" i="14"/>
  <c r="D142" i="14"/>
  <c r="E142" i="14"/>
  <c r="C142" i="13"/>
  <c r="D142" i="13"/>
  <c r="E142" i="13"/>
  <c r="C142" i="33"/>
  <c r="D142" i="33"/>
  <c r="E142" i="33"/>
  <c r="D142" i="30"/>
  <c r="E142" i="30"/>
  <c r="C146" i="14"/>
  <c r="D146" i="14"/>
  <c r="E146" i="14"/>
  <c r="C150" i="14"/>
  <c r="D150" i="14"/>
  <c r="E150" i="14"/>
  <c r="C154" i="14"/>
  <c r="D154" i="14"/>
  <c r="E154" i="14"/>
  <c r="C158" i="14"/>
  <c r="D158" i="14"/>
  <c r="E158" i="14"/>
  <c r="C158" i="13"/>
  <c r="D158" i="13"/>
  <c r="E158" i="13"/>
  <c r="C158" i="33"/>
  <c r="D158" i="33"/>
  <c r="E158" i="33"/>
  <c r="D158" i="30"/>
  <c r="E158" i="30"/>
  <c r="C162" i="14"/>
  <c r="D162" i="14"/>
  <c r="E162" i="14"/>
  <c r="C162" i="13"/>
  <c r="D162" i="13"/>
  <c r="E162" i="13"/>
  <c r="C162" i="33"/>
  <c r="D162" i="33"/>
  <c r="E162" i="33"/>
  <c r="D162" i="30"/>
  <c r="E162" i="30"/>
  <c r="C166" i="14"/>
  <c r="D166" i="14"/>
  <c r="E166" i="14"/>
  <c r="C170" i="14"/>
  <c r="D170" i="14"/>
  <c r="E170" i="14"/>
  <c r="C170" i="13"/>
  <c r="D170" i="13"/>
  <c r="E170" i="13"/>
  <c r="C170" i="33"/>
  <c r="D170" i="33"/>
  <c r="E170" i="33"/>
  <c r="D170" i="30"/>
  <c r="E170" i="30"/>
  <c r="C174" i="14"/>
  <c r="D174" i="14"/>
  <c r="E174" i="14"/>
  <c r="C174" i="13"/>
  <c r="D174" i="13"/>
  <c r="E174" i="13"/>
  <c r="C174" i="33"/>
  <c r="D174" i="33"/>
  <c r="E174" i="33"/>
  <c r="D174" i="30"/>
  <c r="E174" i="30"/>
  <c r="C177" i="14"/>
  <c r="D177" i="14"/>
  <c r="E177" i="14"/>
  <c r="C177" i="13"/>
  <c r="D177" i="13"/>
  <c r="E177" i="13"/>
  <c r="C177" i="33"/>
  <c r="D177" i="33"/>
  <c r="E177" i="33"/>
  <c r="D177" i="30"/>
  <c r="E177" i="30"/>
  <c r="C181" i="14"/>
  <c r="D181" i="14"/>
  <c r="E181" i="14"/>
  <c r="C181" i="13"/>
  <c r="D181" i="13"/>
  <c r="E181" i="13"/>
  <c r="C181" i="33"/>
  <c r="D181" i="33"/>
  <c r="E181" i="33"/>
  <c r="D181" i="30"/>
  <c r="E181" i="30"/>
  <c r="C185" i="14"/>
  <c r="D185" i="14"/>
  <c r="E185" i="14"/>
  <c r="C185" i="13"/>
  <c r="D185" i="13"/>
  <c r="E185" i="13"/>
  <c r="C185" i="33"/>
  <c r="D185" i="33"/>
  <c r="E185" i="33"/>
  <c r="D185" i="30"/>
  <c r="E185" i="30"/>
  <c r="C193" i="14"/>
  <c r="D193" i="14"/>
  <c r="E193" i="14"/>
  <c r="C196" i="14"/>
  <c r="D196" i="14"/>
  <c r="E196" i="14"/>
  <c r="C200" i="14"/>
  <c r="D200" i="14"/>
  <c r="E200" i="14"/>
  <c r="C204" i="14"/>
  <c r="D204" i="14"/>
  <c r="E204" i="14"/>
  <c r="C204" i="13"/>
  <c r="D204" i="13"/>
  <c r="E204" i="13"/>
  <c r="C204" i="33"/>
  <c r="D204" i="33"/>
  <c r="E204" i="33"/>
  <c r="D204" i="30"/>
  <c r="E204" i="30"/>
  <c r="C207" i="14"/>
  <c r="D207" i="14"/>
  <c r="E207" i="14"/>
  <c r="C207" i="13"/>
  <c r="D207" i="13"/>
  <c r="E207" i="13"/>
  <c r="C207" i="33"/>
  <c r="D207" i="33"/>
  <c r="E207" i="33"/>
  <c r="D207" i="30"/>
  <c r="E207" i="30"/>
  <c r="C211" i="14"/>
  <c r="D211" i="14"/>
  <c r="E211" i="14"/>
  <c r="C215" i="14"/>
  <c r="D215" i="14"/>
  <c r="E215" i="14"/>
  <c r="C219" i="14"/>
  <c r="D219" i="14"/>
  <c r="E219" i="14"/>
  <c r="C222" i="14"/>
  <c r="D222" i="14"/>
  <c r="E222" i="14"/>
  <c r="C222" i="13"/>
  <c r="D222" i="13"/>
  <c r="E222" i="13"/>
  <c r="C222" i="33"/>
  <c r="D222" i="33"/>
  <c r="E222" i="33"/>
  <c r="D222" i="30"/>
  <c r="E222" i="30"/>
  <c r="C226" i="14"/>
  <c r="D226" i="14"/>
  <c r="E226" i="14"/>
  <c r="C229" i="14"/>
  <c r="D229" i="14"/>
  <c r="E229" i="14"/>
  <c r="C229" i="13"/>
  <c r="D229" i="13"/>
  <c r="E229" i="13"/>
  <c r="C229" i="33"/>
  <c r="D229" i="33"/>
  <c r="E229" i="33"/>
  <c r="D229" i="30"/>
  <c r="E229" i="30"/>
  <c r="C233" i="14"/>
  <c r="D233" i="14"/>
  <c r="E233" i="14"/>
  <c r="C233" i="13"/>
  <c r="D233" i="13"/>
  <c r="E233" i="13"/>
  <c r="C233" i="33"/>
  <c r="D233" i="33"/>
  <c r="E233" i="33"/>
  <c r="D233" i="30"/>
  <c r="E233" i="30"/>
  <c r="C237" i="14"/>
  <c r="D237" i="14"/>
  <c r="E237" i="14"/>
  <c r="C237" i="13"/>
  <c r="D237" i="13"/>
  <c r="E237" i="13"/>
  <c r="C237" i="33"/>
  <c r="D237" i="33"/>
  <c r="E237" i="33"/>
  <c r="D237" i="30"/>
  <c r="E237" i="30"/>
  <c r="C241" i="14"/>
  <c r="D241" i="14"/>
  <c r="E241" i="14"/>
  <c r="C241" i="13"/>
  <c r="D241" i="13"/>
  <c r="E241" i="13"/>
  <c r="C241" i="33"/>
  <c r="D241" i="33"/>
  <c r="E241" i="33"/>
  <c r="D241" i="30"/>
  <c r="E241" i="30"/>
  <c r="C245" i="14"/>
  <c r="D245" i="14"/>
  <c r="E245" i="14"/>
  <c r="C253" i="14"/>
  <c r="D253" i="14"/>
  <c r="E253" i="14"/>
  <c r="C256" i="14"/>
  <c r="D256" i="14"/>
  <c r="E256" i="14"/>
  <c r="C256" i="13"/>
  <c r="D256" i="13"/>
  <c r="E256" i="13"/>
  <c r="C256" i="33"/>
  <c r="D256" i="33"/>
  <c r="E256" i="33"/>
  <c r="D256" i="30"/>
  <c r="E256" i="30"/>
  <c r="C260" i="14"/>
  <c r="D260" i="14"/>
  <c r="E260" i="14"/>
  <c r="C264" i="14"/>
  <c r="D264" i="14"/>
  <c r="E264" i="14"/>
  <c r="C264" i="13"/>
  <c r="D264" i="13"/>
  <c r="E264" i="13"/>
  <c r="C264" i="33"/>
  <c r="D264" i="33"/>
  <c r="E264" i="33"/>
  <c r="D264" i="30"/>
  <c r="E264" i="30"/>
  <c r="C268" i="14"/>
  <c r="D268" i="14"/>
  <c r="E268" i="14"/>
  <c r="C268" i="13"/>
  <c r="D268" i="13"/>
  <c r="E268" i="13"/>
  <c r="C268" i="33"/>
  <c r="D268" i="33"/>
  <c r="E268" i="33"/>
  <c r="D268" i="30"/>
  <c r="E268" i="30"/>
  <c r="C272" i="14"/>
  <c r="D272" i="14"/>
  <c r="E272" i="14"/>
  <c r="C272" i="13"/>
  <c r="D272" i="13"/>
  <c r="E272" i="13"/>
  <c r="C272" i="33"/>
  <c r="D272" i="33"/>
  <c r="E272" i="33"/>
  <c r="D272" i="30"/>
  <c r="E272" i="30"/>
  <c r="C276" i="14"/>
  <c r="D276" i="14"/>
  <c r="E276" i="14"/>
  <c r="C276" i="13"/>
  <c r="D276" i="13"/>
  <c r="E276" i="13"/>
  <c r="C276" i="33"/>
  <c r="D276" i="33"/>
  <c r="E276" i="33"/>
  <c r="D276" i="30"/>
  <c r="E276" i="30"/>
  <c r="C280" i="14"/>
  <c r="D280" i="14"/>
  <c r="E280" i="14"/>
  <c r="C280" i="13"/>
  <c r="D280" i="13"/>
  <c r="E280" i="13"/>
  <c r="C280" i="33"/>
  <c r="D280" i="33"/>
  <c r="E280" i="33"/>
  <c r="D280" i="30"/>
  <c r="E280" i="30"/>
  <c r="C284" i="14"/>
  <c r="D284" i="14"/>
  <c r="E284" i="14"/>
  <c r="C284" i="13"/>
  <c r="D284" i="13"/>
  <c r="E284" i="13"/>
  <c r="C284" i="33"/>
  <c r="D284" i="33"/>
  <c r="E284" i="33"/>
  <c r="D284" i="30"/>
  <c r="E284" i="30"/>
  <c r="C288" i="14"/>
  <c r="D288" i="14"/>
  <c r="E288" i="14"/>
  <c r="C292" i="14"/>
  <c r="D292" i="14"/>
  <c r="E292" i="14"/>
  <c r="C296" i="14"/>
  <c r="D296" i="14"/>
  <c r="E296" i="14"/>
  <c r="C300" i="14"/>
  <c r="D300" i="14"/>
  <c r="E300" i="14"/>
  <c r="C303" i="14"/>
  <c r="D303" i="14"/>
  <c r="E303" i="14"/>
  <c r="C303" i="13"/>
  <c r="D303" i="13"/>
  <c r="E303" i="13"/>
  <c r="C303" i="33"/>
  <c r="D303" i="33"/>
  <c r="E303" i="33"/>
  <c r="D303" i="30"/>
  <c r="E303" i="30"/>
  <c r="C306" i="14"/>
  <c r="D306" i="14"/>
  <c r="E306" i="14"/>
  <c r="C314" i="14"/>
  <c r="D314" i="14"/>
  <c r="E314" i="14"/>
  <c r="C318" i="14"/>
  <c r="D318" i="14"/>
  <c r="E318" i="14"/>
  <c r="C318" i="13"/>
  <c r="D318" i="13"/>
  <c r="E318" i="13"/>
  <c r="C318" i="33"/>
  <c r="D318" i="33"/>
  <c r="E318" i="33"/>
  <c r="D318" i="30"/>
  <c r="E318" i="30"/>
  <c r="C322" i="14"/>
  <c r="D322" i="14"/>
  <c r="E322" i="14"/>
  <c r="C326" i="14"/>
  <c r="D326" i="14"/>
  <c r="E326" i="14"/>
  <c r="C330" i="14"/>
  <c r="D330" i="14"/>
  <c r="E330" i="14"/>
  <c r="C330" i="13"/>
  <c r="D330" i="13"/>
  <c r="E330" i="13"/>
  <c r="C330" i="33"/>
  <c r="D330" i="33"/>
  <c r="E330" i="33"/>
  <c r="D330" i="30"/>
  <c r="E330" i="30"/>
  <c r="C334" i="14"/>
  <c r="D334" i="14"/>
  <c r="E334" i="14"/>
  <c r="C334" i="13"/>
  <c r="D334" i="13"/>
  <c r="E334" i="13"/>
  <c r="C334" i="33"/>
  <c r="D334" i="33"/>
  <c r="E334" i="33"/>
  <c r="D334" i="30"/>
  <c r="E334" i="30"/>
  <c r="C338" i="14"/>
  <c r="D338" i="14"/>
  <c r="E338" i="14"/>
  <c r="C342" i="14"/>
  <c r="D342" i="14"/>
  <c r="E342" i="14"/>
  <c r="C345" i="14"/>
  <c r="D345" i="14"/>
  <c r="E345" i="14"/>
  <c r="C349" i="14"/>
  <c r="D349" i="14"/>
  <c r="E349" i="14"/>
  <c r="C353" i="14"/>
  <c r="D353" i="14"/>
  <c r="E353" i="14"/>
  <c r="C356" i="14"/>
  <c r="D356" i="14"/>
  <c r="E356" i="14"/>
  <c r="C360" i="14"/>
  <c r="D360" i="14"/>
  <c r="E360" i="14"/>
  <c r="C360" i="13"/>
  <c r="D360" i="13"/>
  <c r="E360" i="13"/>
  <c r="C360" i="33"/>
  <c r="D360" i="33"/>
  <c r="E360" i="33"/>
  <c r="D360" i="30"/>
  <c r="E360" i="30"/>
  <c r="C364" i="14"/>
  <c r="D364" i="14"/>
  <c r="E364" i="14"/>
  <c r="C364" i="13"/>
  <c r="D364" i="13"/>
  <c r="E364" i="13"/>
  <c r="C364" i="33"/>
  <c r="D364" i="33"/>
  <c r="E364" i="33"/>
  <c r="D364" i="30"/>
  <c r="E364" i="30"/>
  <c r="C368" i="14"/>
  <c r="D368" i="14"/>
  <c r="E368" i="14"/>
  <c r="C368" i="13"/>
  <c r="D368" i="13"/>
  <c r="E368" i="13"/>
  <c r="C368" i="33"/>
  <c r="D368" i="33"/>
  <c r="E368" i="33"/>
  <c r="D368" i="30"/>
  <c r="E368" i="30"/>
  <c r="C376" i="14"/>
  <c r="D376" i="14"/>
  <c r="E376" i="14"/>
  <c r="C383" i="14"/>
  <c r="D383" i="14"/>
  <c r="E383" i="14"/>
  <c r="C383" i="13"/>
  <c r="D383" i="13"/>
  <c r="E383" i="13"/>
  <c r="C383" i="33"/>
  <c r="D383" i="33"/>
  <c r="E383" i="33"/>
  <c r="D383" i="30"/>
  <c r="E383" i="30"/>
  <c r="C387" i="14"/>
  <c r="D387" i="14"/>
  <c r="E387" i="14"/>
  <c r="C387" i="13"/>
  <c r="D387" i="13"/>
  <c r="E387" i="13"/>
  <c r="C387" i="33"/>
  <c r="D387" i="33"/>
  <c r="E387" i="33"/>
  <c r="D387" i="30"/>
  <c r="E387" i="30"/>
  <c r="C391" i="14"/>
  <c r="D391" i="14"/>
  <c r="E391" i="14"/>
  <c r="C391" i="13"/>
  <c r="D391" i="13"/>
  <c r="E391" i="13"/>
  <c r="C391" i="33"/>
  <c r="D391" i="33"/>
  <c r="E391" i="33"/>
  <c r="D391" i="30"/>
  <c r="E391" i="30"/>
  <c r="C395" i="14"/>
  <c r="D395" i="14"/>
  <c r="E395" i="14"/>
  <c r="C395" i="13"/>
  <c r="D395" i="13"/>
  <c r="E395" i="13"/>
  <c r="C395" i="33"/>
  <c r="D395" i="33"/>
  <c r="E395" i="33"/>
  <c r="D395" i="30"/>
  <c r="E395" i="30"/>
  <c r="C399" i="14"/>
  <c r="D399" i="14"/>
  <c r="E399" i="14"/>
  <c r="C399" i="13"/>
  <c r="D399" i="13"/>
  <c r="E399" i="13"/>
  <c r="C399" i="33"/>
  <c r="D399" i="33"/>
  <c r="E399" i="33"/>
  <c r="D399" i="30"/>
  <c r="E399" i="30"/>
  <c r="C403" i="14"/>
  <c r="D403" i="14"/>
  <c r="E403" i="14"/>
  <c r="C403" i="13"/>
  <c r="D403" i="13"/>
  <c r="E403" i="13"/>
  <c r="C403" i="33"/>
  <c r="D403" i="33"/>
  <c r="E403" i="33"/>
  <c r="D403" i="30"/>
  <c r="E403" i="30"/>
  <c r="C407" i="14"/>
  <c r="D407" i="14"/>
  <c r="E407" i="14"/>
  <c r="C411" i="14"/>
  <c r="D411" i="14"/>
  <c r="E411" i="14"/>
  <c r="C415" i="14"/>
  <c r="D415" i="14"/>
  <c r="E415" i="14"/>
  <c r="C419" i="14"/>
  <c r="D419" i="14"/>
  <c r="E419" i="14"/>
  <c r="C423" i="14"/>
  <c r="D423" i="14"/>
  <c r="E423" i="14"/>
  <c r="C427" i="14"/>
  <c r="D427" i="14"/>
  <c r="E427" i="14"/>
  <c r="C431" i="14"/>
  <c r="D431" i="14"/>
  <c r="E431" i="14"/>
  <c r="C431" i="13"/>
  <c r="D431" i="13"/>
  <c r="E431" i="13"/>
  <c r="C431" i="33"/>
  <c r="D431" i="33"/>
  <c r="E431" i="33"/>
  <c r="D431" i="30"/>
  <c r="E431" i="30"/>
  <c r="C439" i="14"/>
  <c r="D439" i="14"/>
  <c r="E439" i="14"/>
  <c r="C439" i="13"/>
  <c r="D439" i="13"/>
  <c r="E439" i="13"/>
  <c r="C439" i="33"/>
  <c r="D439" i="33"/>
  <c r="E439" i="33"/>
  <c r="D439" i="30"/>
  <c r="E439" i="30"/>
  <c r="C443" i="14"/>
  <c r="D443" i="14"/>
  <c r="E443" i="14"/>
  <c r="C447" i="14"/>
  <c r="D447" i="14"/>
  <c r="E447" i="14"/>
  <c r="C447" i="13"/>
  <c r="D447" i="13"/>
  <c r="E447" i="13"/>
  <c r="C447" i="33"/>
  <c r="D447" i="33"/>
  <c r="E447" i="33"/>
  <c r="D447" i="30"/>
  <c r="E447" i="30"/>
  <c r="C450" i="14"/>
  <c r="D450" i="14"/>
  <c r="E450" i="14"/>
  <c r="C450" i="13"/>
  <c r="D450" i="13"/>
  <c r="E450" i="13"/>
  <c r="C450" i="33"/>
  <c r="D450" i="33"/>
  <c r="E450" i="33"/>
  <c r="D450" i="30"/>
  <c r="E450" i="30"/>
  <c r="C454" i="14"/>
  <c r="D454" i="14"/>
  <c r="E454" i="14"/>
  <c r="C454" i="13"/>
  <c r="D454" i="13"/>
  <c r="E454" i="13"/>
  <c r="C454" i="33"/>
  <c r="D454" i="33"/>
  <c r="E454" i="33"/>
  <c r="D454" i="30"/>
  <c r="E454" i="30"/>
  <c r="C458" i="14"/>
  <c r="D458" i="14"/>
  <c r="E458" i="14"/>
  <c r="C458" i="13"/>
  <c r="D458" i="13"/>
  <c r="E458" i="13"/>
  <c r="C458" i="33"/>
  <c r="D458" i="33"/>
  <c r="E458" i="33"/>
  <c r="D458" i="30"/>
  <c r="E458" i="30"/>
  <c r="C464" i="14"/>
  <c r="D464" i="14"/>
  <c r="E464" i="14"/>
  <c r="C471" i="14"/>
  <c r="D471" i="14"/>
  <c r="E471" i="14"/>
  <c r="C479" i="14"/>
  <c r="D479" i="14"/>
  <c r="E479" i="14"/>
  <c r="C487" i="14"/>
  <c r="D487" i="14"/>
  <c r="E487" i="14"/>
  <c r="C487" i="13"/>
  <c r="D487" i="13"/>
  <c r="E487" i="13"/>
  <c r="C487" i="33"/>
  <c r="D487" i="33"/>
  <c r="E487" i="33"/>
  <c r="C487" i="30"/>
  <c r="D487" i="30"/>
  <c r="E487" i="30"/>
  <c r="C495" i="14"/>
  <c r="D495" i="14"/>
  <c r="E495" i="14"/>
  <c r="C495" i="13"/>
  <c r="D495" i="13"/>
  <c r="E495" i="13"/>
  <c r="C495" i="33"/>
  <c r="D495" i="33"/>
  <c r="E495" i="33"/>
  <c r="C495" i="30"/>
  <c r="D495" i="30"/>
  <c r="E495" i="30"/>
  <c r="C503" i="14"/>
  <c r="D503" i="14"/>
  <c r="E503" i="14"/>
  <c r="C503" i="13"/>
  <c r="D503" i="13"/>
  <c r="E503" i="13"/>
  <c r="C503" i="33"/>
  <c r="D503" i="33"/>
  <c r="E503" i="33"/>
  <c r="C503" i="30"/>
  <c r="D503" i="30"/>
  <c r="E503" i="30"/>
  <c r="C514" i="14"/>
  <c r="D514" i="14"/>
  <c r="E514" i="14"/>
  <c r="C514" i="13"/>
  <c r="D514" i="13"/>
  <c r="E514" i="13"/>
  <c r="C514" i="33"/>
  <c r="D514" i="33"/>
  <c r="E514" i="33"/>
  <c r="C514" i="30"/>
  <c r="D514" i="30"/>
  <c r="E514" i="30"/>
  <c r="C522" i="14"/>
  <c r="D522" i="14"/>
  <c r="E522" i="14"/>
  <c r="C522" i="13"/>
  <c r="D522" i="13"/>
  <c r="E522" i="13"/>
  <c r="C522" i="33"/>
  <c r="D522" i="33"/>
  <c r="E522" i="33"/>
  <c r="C522" i="30"/>
  <c r="D522" i="30"/>
  <c r="E522" i="30"/>
  <c r="C530" i="14"/>
  <c r="D530" i="14"/>
  <c r="E530" i="14"/>
  <c r="C533" i="14"/>
  <c r="D533" i="14"/>
  <c r="E533" i="14"/>
  <c r="C537" i="14"/>
  <c r="D537" i="14"/>
  <c r="E537" i="14"/>
  <c r="C541" i="14"/>
  <c r="D541" i="14"/>
  <c r="E541" i="14"/>
  <c r="C541" i="13"/>
  <c r="D541" i="13"/>
  <c r="E541" i="13"/>
  <c r="C541" i="33"/>
  <c r="D541" i="33"/>
  <c r="E541" i="33"/>
  <c r="C541" i="30"/>
  <c r="D541" i="30"/>
  <c r="E541" i="30"/>
  <c r="C545" i="14"/>
  <c r="D545" i="14"/>
  <c r="E545" i="14"/>
  <c r="C545" i="13"/>
  <c r="D545" i="13"/>
  <c r="E545" i="13"/>
  <c r="C545" i="33"/>
  <c r="D545" i="33"/>
  <c r="E545" i="33"/>
  <c r="C545" i="30"/>
  <c r="D545" i="30"/>
  <c r="E545" i="30"/>
  <c r="C549" i="14"/>
  <c r="D549" i="14"/>
  <c r="E549" i="14"/>
  <c r="C549" i="13"/>
  <c r="D549" i="13"/>
  <c r="E549" i="13"/>
  <c r="C549" i="33"/>
  <c r="D549" i="33"/>
  <c r="E549" i="33"/>
  <c r="C549" i="30"/>
  <c r="D549" i="30"/>
  <c r="E549" i="30"/>
  <c r="C553" i="14"/>
  <c r="D553" i="14"/>
  <c r="E553" i="14"/>
  <c r="C556" i="14"/>
  <c r="D556" i="14"/>
  <c r="E556" i="14"/>
  <c r="C561" i="14"/>
  <c r="D561" i="14"/>
  <c r="E561" i="14"/>
  <c r="C565" i="14"/>
  <c r="D565" i="14"/>
  <c r="E565" i="14"/>
  <c r="C565" i="13"/>
  <c r="D565" i="13"/>
  <c r="E565" i="13"/>
  <c r="C565" i="33"/>
  <c r="D565" i="33"/>
  <c r="E565" i="33"/>
  <c r="C565" i="30"/>
  <c r="D565" i="30"/>
  <c r="E565" i="30"/>
  <c r="C571" i="14"/>
  <c r="D571" i="14"/>
  <c r="E571" i="14"/>
  <c r="C571" i="13"/>
  <c r="D571" i="13"/>
  <c r="E571" i="13"/>
  <c r="C571" i="33"/>
  <c r="D571" i="33"/>
  <c r="E571" i="33"/>
  <c r="C571" i="30"/>
  <c r="D571" i="30"/>
  <c r="E571" i="30"/>
  <c r="C575" i="14"/>
  <c r="D575" i="14"/>
  <c r="E575" i="14"/>
  <c r="C575" i="13"/>
  <c r="D575" i="13"/>
  <c r="E575" i="13"/>
  <c r="C575" i="33"/>
  <c r="D575" i="33"/>
  <c r="E575" i="33"/>
  <c r="C575" i="30"/>
  <c r="D575" i="30"/>
  <c r="E575" i="30"/>
  <c r="C579" i="14"/>
  <c r="D579" i="14"/>
  <c r="E579" i="14"/>
  <c r="C583" i="14"/>
  <c r="D583" i="14"/>
  <c r="E583" i="14"/>
  <c r="D583" i="13"/>
  <c r="E583" i="13"/>
  <c r="C583" i="33"/>
  <c r="D583" i="33"/>
  <c r="E583" i="33"/>
  <c r="C583" i="30"/>
  <c r="D583" i="30"/>
  <c r="E583" i="30"/>
  <c r="C587" i="14"/>
  <c r="D587" i="14"/>
  <c r="E587" i="14"/>
  <c r="C591" i="14"/>
  <c r="D591" i="14"/>
  <c r="E591" i="14"/>
  <c r="C595" i="14"/>
  <c r="D595" i="14"/>
  <c r="E595" i="14"/>
  <c r="C595" i="13"/>
  <c r="D595" i="13"/>
  <c r="E595" i="13"/>
  <c r="C595" i="33"/>
  <c r="D595" i="33"/>
  <c r="E595" i="33"/>
  <c r="C595" i="30"/>
  <c r="D595" i="30"/>
  <c r="E595" i="30"/>
  <c r="C599" i="14"/>
  <c r="D599" i="14"/>
  <c r="E599" i="14"/>
  <c r="C599" i="13"/>
  <c r="D599" i="13"/>
  <c r="E599" i="13"/>
  <c r="C599" i="33"/>
  <c r="D599" i="33"/>
  <c r="E599" i="33"/>
  <c r="C599" i="30"/>
  <c r="D599" i="30"/>
  <c r="E599" i="30"/>
  <c r="C607" i="14"/>
  <c r="D607" i="14"/>
  <c r="E607" i="14"/>
  <c r="C607" i="13"/>
  <c r="D607" i="13"/>
  <c r="E607" i="13"/>
  <c r="C607" i="33"/>
  <c r="D607" i="33"/>
  <c r="E607" i="33"/>
  <c r="D607" i="30"/>
  <c r="F607" i="30" s="1"/>
  <c r="C611" i="14"/>
  <c r="D611" i="14"/>
  <c r="E611" i="14"/>
  <c r="C611" i="13"/>
  <c r="D611" i="13"/>
  <c r="E611" i="13"/>
  <c r="C611" i="33"/>
  <c r="D611" i="33"/>
  <c r="E611" i="33"/>
  <c r="D611" i="30"/>
  <c r="F611" i="30" s="1"/>
  <c r="C615" i="14"/>
  <c r="D615" i="14"/>
  <c r="E615" i="14"/>
  <c r="C615" i="13"/>
  <c r="D615" i="13"/>
  <c r="E615" i="13"/>
  <c r="C615" i="33"/>
  <c r="D615" i="33"/>
  <c r="E615" i="33"/>
  <c r="D615" i="30"/>
  <c r="F615" i="30" s="1"/>
  <c r="C619" i="14"/>
  <c r="D619" i="14"/>
  <c r="E619" i="14"/>
  <c r="C623" i="14"/>
  <c r="D623" i="14"/>
  <c r="E623" i="14"/>
  <c r="C623" i="13"/>
  <c r="D623" i="13"/>
  <c r="E623" i="13"/>
  <c r="C623" i="33"/>
  <c r="D623" i="33"/>
  <c r="E623" i="33"/>
  <c r="D623" i="30"/>
  <c r="F623" i="30" s="1"/>
  <c r="C626" i="14"/>
  <c r="D626" i="14"/>
  <c r="E626" i="14"/>
  <c r="C626" i="13"/>
  <c r="D626" i="13"/>
  <c r="E626" i="13"/>
  <c r="C626" i="33"/>
  <c r="D626" i="33"/>
  <c r="E626" i="33"/>
  <c r="D626" i="30"/>
  <c r="F626" i="30" s="1"/>
  <c r="C629" i="14"/>
  <c r="D629" i="14"/>
  <c r="E629" i="14"/>
  <c r="C633" i="14"/>
  <c r="D633" i="14"/>
  <c r="E633" i="14"/>
  <c r="C633" i="13"/>
  <c r="D633" i="13"/>
  <c r="E633" i="13"/>
  <c r="C633" i="33"/>
  <c r="D633" i="33"/>
  <c r="E633" i="33"/>
  <c r="D633" i="30"/>
  <c r="F633" i="30" s="1"/>
  <c r="C643" i="14"/>
  <c r="D643" i="14"/>
  <c r="E643" i="14"/>
  <c r="C643" i="13"/>
  <c r="D643" i="13"/>
  <c r="E643" i="13"/>
  <c r="C643" i="33"/>
  <c r="D643" i="33"/>
  <c r="E643" i="33"/>
  <c r="D643" i="30"/>
  <c r="F643" i="30" s="1"/>
  <c r="C647" i="14"/>
  <c r="D647" i="14"/>
  <c r="E647" i="14"/>
  <c r="C659" i="14"/>
  <c r="D659" i="14"/>
  <c r="E659" i="14"/>
  <c r="C663" i="14"/>
  <c r="D663" i="14"/>
  <c r="E663" i="14"/>
  <c r="C663" i="13"/>
  <c r="D663" i="13"/>
  <c r="E663" i="13"/>
  <c r="C663" i="33"/>
  <c r="D663" i="33"/>
  <c r="E663" i="33"/>
  <c r="D663" i="30"/>
  <c r="F663" i="30" s="1"/>
  <c r="C667" i="14"/>
  <c r="D667" i="14"/>
  <c r="E667" i="14"/>
  <c r="C667" i="13"/>
  <c r="D667" i="13"/>
  <c r="E667" i="13"/>
  <c r="C667" i="33"/>
  <c r="D667" i="33"/>
  <c r="E667" i="33"/>
  <c r="D667" i="30"/>
  <c r="F667" i="30" s="1"/>
  <c r="C674" i="14"/>
  <c r="D674" i="14"/>
  <c r="E674" i="14"/>
  <c r="C674" i="13"/>
  <c r="D674" i="13"/>
  <c r="E674" i="13"/>
  <c r="C674" i="33"/>
  <c r="D674" i="33"/>
  <c r="E674" i="33"/>
  <c r="D674" i="30"/>
  <c r="F674" i="30" s="1"/>
  <c r="C678" i="14"/>
  <c r="D678" i="14"/>
  <c r="E678" i="14"/>
  <c r="C681" i="14"/>
  <c r="D681" i="14"/>
  <c r="E681" i="14"/>
  <c r="C681" i="13"/>
  <c r="D681" i="13"/>
  <c r="E681" i="13"/>
  <c r="C681" i="33"/>
  <c r="D681" i="33"/>
  <c r="E681" i="33"/>
  <c r="D681" i="30"/>
  <c r="F681" i="30" s="1"/>
  <c r="C685" i="14"/>
  <c r="D685" i="14"/>
  <c r="E685" i="14"/>
  <c r="C685" i="13"/>
  <c r="D685" i="13"/>
  <c r="E685" i="13"/>
  <c r="C685" i="33"/>
  <c r="D685" i="33"/>
  <c r="E685" i="33"/>
  <c r="D685" i="30"/>
  <c r="F685" i="30" s="1"/>
  <c r="C691" i="14"/>
  <c r="D691" i="14"/>
  <c r="E691" i="14"/>
  <c r="C691" i="13"/>
  <c r="D691" i="13"/>
  <c r="E691" i="13"/>
  <c r="C691" i="33"/>
  <c r="D691" i="33"/>
  <c r="E691" i="33"/>
  <c r="D691" i="30"/>
  <c r="F691" i="30" s="1"/>
  <c r="C693" i="14"/>
  <c r="D693" i="14"/>
  <c r="E693" i="14"/>
  <c r="C693" i="13"/>
  <c r="D693" i="13"/>
  <c r="E693" i="13"/>
  <c r="C693" i="33"/>
  <c r="D693" i="33"/>
  <c r="E693" i="33"/>
  <c r="D693" i="30"/>
  <c r="F693" i="30" s="1"/>
  <c r="D697" i="30"/>
  <c r="F697" i="30" s="1"/>
  <c r="D712" i="30"/>
  <c r="F712" i="30" s="1"/>
  <c r="C730" i="14"/>
  <c r="F730" i="14" s="1"/>
  <c r="C733" i="14"/>
  <c r="F733" i="14" s="1"/>
  <c r="G733" i="14" s="1"/>
  <c r="C736" i="14"/>
  <c r="F736" i="14" s="1"/>
  <c r="G736" i="14" s="1"/>
  <c r="C738" i="14"/>
  <c r="F738" i="14" s="1"/>
  <c r="C742" i="14"/>
  <c r="F742" i="14" s="1"/>
  <c r="G742" i="14" s="1"/>
  <c r="C748" i="14"/>
  <c r="F748" i="14" s="1"/>
  <c r="G748" i="14" s="1"/>
  <c r="C752" i="14"/>
  <c r="F752" i="14" s="1"/>
  <c r="G752" i="14" s="1"/>
  <c r="C758" i="14"/>
  <c r="F758" i="14" s="1"/>
  <c r="C766" i="14"/>
  <c r="F766" i="14" s="1"/>
  <c r="C776" i="14"/>
  <c r="F776" i="14" s="1"/>
  <c r="C781" i="14"/>
  <c r="F781" i="14" s="1"/>
  <c r="C784" i="14"/>
  <c r="F784" i="14" s="1"/>
  <c r="C788" i="14"/>
  <c r="F788" i="14" s="1"/>
  <c r="C792" i="14"/>
  <c r="F792" i="14" s="1"/>
  <c r="C800" i="14"/>
  <c r="F800" i="14" s="1"/>
  <c r="C803" i="14"/>
  <c r="F803" i="14" s="1"/>
  <c r="C810" i="14"/>
  <c r="F810" i="14" s="1"/>
  <c r="C814" i="14"/>
  <c r="F814" i="14" s="1"/>
  <c r="C818" i="14"/>
  <c r="F818" i="14" s="1"/>
  <c r="C828" i="14"/>
  <c r="F828" i="14" s="1"/>
  <c r="C832" i="14"/>
  <c r="F832" i="14" s="1"/>
  <c r="C842" i="14"/>
  <c r="F842" i="14" s="1"/>
  <c r="G842" i="14" s="1"/>
  <c r="C850" i="14"/>
  <c r="F850" i="14" s="1"/>
  <c r="G850" i="14" s="1"/>
  <c r="C854" i="14"/>
  <c r="F854" i="14" s="1"/>
  <c r="G854" i="14" s="1"/>
  <c r="C854" i="13"/>
  <c r="F854" i="13" s="1"/>
  <c r="C854" i="33"/>
  <c r="F854" i="33" s="1"/>
  <c r="D854" i="15"/>
  <c r="E854" i="15"/>
  <c r="C854" i="30"/>
  <c r="F854" i="30" s="1"/>
  <c r="G854" i="30" s="1"/>
  <c r="H854" i="30" s="1"/>
  <c r="C858" i="14"/>
  <c r="F858" i="14" s="1"/>
  <c r="G858" i="14" s="1"/>
  <c r="C861" i="14"/>
  <c r="F861" i="14" s="1"/>
  <c r="G861" i="14" s="1"/>
  <c r="C861" i="13"/>
  <c r="F861" i="13" s="1"/>
  <c r="D861" i="15"/>
  <c r="E861" i="15"/>
  <c r="C865" i="14"/>
  <c r="D865" i="14"/>
  <c r="E865" i="14"/>
  <c r="C869" i="14"/>
  <c r="D869" i="14"/>
  <c r="E869" i="14"/>
  <c r="C873" i="14"/>
  <c r="D873" i="14"/>
  <c r="E873" i="14"/>
  <c r="C881" i="14"/>
  <c r="D881" i="14"/>
  <c r="E881" i="14"/>
  <c r="C885" i="14"/>
  <c r="D885" i="14"/>
  <c r="E885" i="14"/>
  <c r="C887" i="14"/>
  <c r="D887" i="14"/>
  <c r="E887" i="14"/>
  <c r="C891" i="14"/>
  <c r="D891" i="14"/>
  <c r="E891" i="14"/>
  <c r="C895" i="14"/>
  <c r="D895" i="14"/>
  <c r="E895" i="14"/>
  <c r="C899" i="14"/>
  <c r="D899" i="14"/>
  <c r="E899" i="14"/>
  <c r="C900" i="14"/>
  <c r="D900" i="14"/>
  <c r="E900" i="14"/>
  <c r="C903" i="14"/>
  <c r="D903" i="14"/>
  <c r="E903" i="14"/>
  <c r="C908" i="14"/>
  <c r="D908" i="14"/>
  <c r="E908" i="14"/>
  <c r="C912" i="14"/>
  <c r="D912" i="14"/>
  <c r="E912" i="14"/>
  <c r="C913" i="14"/>
  <c r="D913" i="14"/>
  <c r="E913" i="14"/>
  <c r="C916" i="14"/>
  <c r="D916" i="14"/>
  <c r="E916" i="14"/>
  <c r="C920" i="14"/>
  <c r="D920" i="14"/>
  <c r="E920" i="14"/>
  <c r="C924" i="14"/>
  <c r="D924" i="14"/>
  <c r="E924" i="14"/>
  <c r="C927" i="14"/>
  <c r="D927" i="14"/>
  <c r="E927" i="14"/>
  <c r="C930" i="14"/>
  <c r="D930" i="14"/>
  <c r="E930" i="14"/>
  <c r="C931" i="14"/>
  <c r="D931" i="14"/>
  <c r="E931" i="14"/>
  <c r="C933" i="14"/>
  <c r="D933" i="14"/>
  <c r="E933" i="14"/>
  <c r="C937" i="14"/>
  <c r="D937" i="14"/>
  <c r="E937" i="14"/>
  <c r="C938" i="14"/>
  <c r="D938" i="14"/>
  <c r="E938" i="14"/>
  <c r="C941" i="14"/>
  <c r="D941" i="14"/>
  <c r="E941" i="14"/>
  <c r="C945" i="14"/>
  <c r="D945" i="14"/>
  <c r="E945" i="14"/>
  <c r="C949" i="14"/>
  <c r="D949" i="14"/>
  <c r="E949" i="14"/>
  <c r="C953" i="14"/>
  <c r="D953" i="14"/>
  <c r="E953" i="14"/>
  <c r="C954" i="14"/>
  <c r="D954" i="14"/>
  <c r="E954" i="14"/>
  <c r="C956" i="14"/>
  <c r="D956" i="14"/>
  <c r="E956" i="14"/>
  <c r="C957" i="14"/>
  <c r="D957" i="14"/>
  <c r="E957" i="14"/>
  <c r="C961" i="14"/>
  <c r="D961" i="14"/>
  <c r="E961" i="14"/>
  <c r="C963" i="14"/>
  <c r="D963" i="14"/>
  <c r="E963" i="14"/>
  <c r="C972" i="14"/>
  <c r="D972" i="14"/>
  <c r="E972" i="14"/>
  <c r="C975" i="14"/>
  <c r="D975" i="14"/>
  <c r="E975" i="14"/>
  <c r="C979" i="14"/>
  <c r="D979" i="14"/>
  <c r="E979" i="14"/>
  <c r="C983" i="14"/>
  <c r="D983" i="14"/>
  <c r="E983" i="14"/>
  <c r="C987" i="14"/>
  <c r="D987" i="14"/>
  <c r="E987" i="14"/>
  <c r="C991" i="14"/>
  <c r="D991" i="14"/>
  <c r="E991" i="14"/>
  <c r="C995" i="14"/>
  <c r="D995" i="14"/>
  <c r="E995" i="14"/>
  <c r="C996" i="14"/>
  <c r="D996" i="14"/>
  <c r="E996" i="14"/>
  <c r="C1000" i="14"/>
  <c r="D1000" i="14"/>
  <c r="E1000" i="14"/>
  <c r="C1003" i="14"/>
  <c r="D1003" i="14"/>
  <c r="E1003" i="14"/>
  <c r="C1007" i="14"/>
  <c r="D1007" i="14"/>
  <c r="E1007" i="14"/>
  <c r="C1008" i="14"/>
  <c r="D1008" i="14"/>
  <c r="E1008" i="14"/>
  <c r="C1011" i="14"/>
  <c r="D1011" i="14"/>
  <c r="E1011" i="14"/>
  <c r="C1012" i="14"/>
  <c r="D1012" i="14"/>
  <c r="E1012" i="14"/>
  <c r="C1018" i="14"/>
  <c r="D1018" i="14"/>
  <c r="E1018" i="14"/>
  <c r="C1022" i="14"/>
  <c r="D1022" i="14"/>
  <c r="E1022" i="14"/>
  <c r="C1027" i="14"/>
  <c r="D1027" i="14"/>
  <c r="E1027" i="14"/>
  <c r="C1029" i="14"/>
  <c r="D1029" i="14"/>
  <c r="E1029" i="14"/>
  <c r="C1035" i="14"/>
  <c r="D1035" i="14"/>
  <c r="E1035" i="14"/>
  <c r="C1039" i="14"/>
  <c r="D1039" i="14"/>
  <c r="E1039" i="14"/>
  <c r="C1043" i="14"/>
  <c r="D1043" i="14"/>
  <c r="E1043" i="14"/>
  <c r="C1047" i="14"/>
  <c r="D1047" i="14"/>
  <c r="E1047" i="14"/>
  <c r="C1048" i="14"/>
  <c r="D1048" i="14"/>
  <c r="E1048" i="14"/>
  <c r="C1051" i="14"/>
  <c r="D1051" i="14"/>
  <c r="E1051" i="14"/>
  <c r="C1055" i="14"/>
  <c r="D1055" i="14"/>
  <c r="E1055" i="14"/>
  <c r="C1059" i="14"/>
  <c r="D1059" i="14"/>
  <c r="E1059" i="14"/>
  <c r="C1060" i="14"/>
  <c r="D1060" i="14"/>
  <c r="E1060" i="14"/>
  <c r="C1063" i="14"/>
  <c r="D1063" i="14"/>
  <c r="E1063" i="14"/>
  <c r="C1064" i="14"/>
  <c r="D1064" i="14"/>
  <c r="E1064" i="14"/>
  <c r="C1067" i="14"/>
  <c r="D1067" i="14"/>
  <c r="E1067" i="14"/>
  <c r="C1071" i="14"/>
  <c r="D1071" i="14"/>
  <c r="E1071" i="14"/>
  <c r="C1075" i="14"/>
  <c r="D1075" i="14"/>
  <c r="E1075" i="14"/>
  <c r="C1079" i="14"/>
  <c r="D1079" i="14"/>
  <c r="E1079" i="14"/>
  <c r="C1081" i="14"/>
  <c r="D1081" i="14"/>
  <c r="E1081" i="14"/>
  <c r="C1087" i="14"/>
  <c r="D1087" i="14"/>
  <c r="E1087" i="14"/>
  <c r="C1093" i="14"/>
  <c r="D1093" i="14"/>
  <c r="E1093" i="14"/>
  <c r="C1097" i="14"/>
  <c r="D1097" i="14"/>
  <c r="E1097" i="14"/>
  <c r="C1101" i="14"/>
  <c r="D1101" i="14"/>
  <c r="E1101" i="14"/>
  <c r="C1104" i="14"/>
  <c r="D1104" i="14"/>
  <c r="E1104" i="14"/>
  <c r="C1108" i="14"/>
  <c r="D1108" i="14"/>
  <c r="E1108" i="14"/>
  <c r="C1109" i="14"/>
  <c r="D1109" i="14"/>
  <c r="E1109" i="14"/>
  <c r="C1112" i="14"/>
  <c r="D1112" i="14"/>
  <c r="E1112" i="14"/>
  <c r="C8" i="33"/>
  <c r="D8" i="33"/>
  <c r="E8" i="33"/>
  <c r="C12" i="33"/>
  <c r="D12" i="33"/>
  <c r="E12" i="33"/>
  <c r="C16" i="33"/>
  <c r="D16" i="33"/>
  <c r="E16" i="33"/>
  <c r="C20" i="33"/>
  <c r="D20" i="33"/>
  <c r="E20" i="33"/>
  <c r="C24" i="33"/>
  <c r="D24" i="33"/>
  <c r="E24" i="33"/>
  <c r="C28" i="33"/>
  <c r="D28" i="33"/>
  <c r="E28" i="33"/>
  <c r="C30" i="33"/>
  <c r="D30" i="33"/>
  <c r="E30" i="33"/>
  <c r="C30" i="13"/>
  <c r="D30" i="13"/>
  <c r="E30" i="13"/>
  <c r="C30" i="14"/>
  <c r="D30" i="14"/>
  <c r="E30" i="14"/>
  <c r="D30" i="30"/>
  <c r="E30" i="30"/>
  <c r="C33" i="33"/>
  <c r="D33" i="33"/>
  <c r="E33" i="33"/>
  <c r="C35" i="33"/>
  <c r="D35" i="33"/>
  <c r="E35" i="33"/>
  <c r="C38" i="33"/>
  <c r="D38" i="33"/>
  <c r="E38" i="33"/>
  <c r="C41" i="33"/>
  <c r="D41" i="33"/>
  <c r="E41" i="33"/>
  <c r="C45" i="33"/>
  <c r="D45" i="33"/>
  <c r="E45" i="33"/>
  <c r="C48" i="33"/>
  <c r="D48" i="33"/>
  <c r="E48" i="33"/>
  <c r="C52" i="33"/>
  <c r="D52" i="33"/>
  <c r="E52" i="33"/>
  <c r="C52" i="13"/>
  <c r="D52" i="13"/>
  <c r="E52" i="13"/>
  <c r="C52" i="14"/>
  <c r="D52" i="14"/>
  <c r="E52" i="14"/>
  <c r="D52" i="30"/>
  <c r="E52" i="30"/>
  <c r="C56" i="33"/>
  <c r="D56" i="33"/>
  <c r="E56" i="33"/>
  <c r="C60" i="33"/>
  <c r="D60" i="33"/>
  <c r="E60" i="33"/>
  <c r="C64" i="33"/>
  <c r="D64" i="33"/>
  <c r="E64" i="33"/>
  <c r="C71" i="33"/>
  <c r="D71" i="33"/>
  <c r="E71" i="33"/>
  <c r="C75" i="33"/>
  <c r="D75" i="33"/>
  <c r="E75" i="33"/>
  <c r="C78" i="33"/>
  <c r="D78" i="33"/>
  <c r="E78" i="33"/>
  <c r="C82" i="33"/>
  <c r="D82" i="33"/>
  <c r="E82" i="33"/>
  <c r="C85" i="33"/>
  <c r="D85" i="33"/>
  <c r="E85" i="33"/>
  <c r="C89" i="33"/>
  <c r="D89" i="33"/>
  <c r="E89" i="33"/>
  <c r="C93" i="33"/>
  <c r="D93" i="33"/>
  <c r="E93" i="33"/>
  <c r="C97" i="33"/>
  <c r="D97" i="33"/>
  <c r="E97" i="33"/>
  <c r="C97" i="13"/>
  <c r="D97" i="13"/>
  <c r="E97" i="13"/>
  <c r="C97" i="14"/>
  <c r="D97" i="14"/>
  <c r="E97" i="14"/>
  <c r="D97" i="30"/>
  <c r="E97" i="30"/>
  <c r="C101" i="33"/>
  <c r="D101" i="33"/>
  <c r="E101" i="33"/>
  <c r="C105" i="33"/>
  <c r="D105" i="33"/>
  <c r="E105" i="33"/>
  <c r="C109" i="33"/>
  <c r="D109" i="33"/>
  <c r="E109" i="33"/>
  <c r="C109" i="13"/>
  <c r="D109" i="13"/>
  <c r="E109" i="13"/>
  <c r="C109" i="14"/>
  <c r="D109" i="14"/>
  <c r="E109" i="14"/>
  <c r="D109" i="30"/>
  <c r="E109" i="30"/>
  <c r="C113" i="33"/>
  <c r="D113" i="33"/>
  <c r="E113" i="33"/>
  <c r="C117" i="33"/>
  <c r="D117" i="33"/>
  <c r="E117" i="33"/>
  <c r="C121" i="33"/>
  <c r="D121" i="33"/>
  <c r="E121" i="33"/>
  <c r="C121" i="13"/>
  <c r="D121" i="13"/>
  <c r="E121" i="13"/>
  <c r="C121" i="14"/>
  <c r="D121" i="14"/>
  <c r="E121" i="14"/>
  <c r="D121" i="30"/>
  <c r="E121" i="30"/>
  <c r="C125" i="33"/>
  <c r="D125" i="33"/>
  <c r="E125" i="33"/>
  <c r="C129" i="33"/>
  <c r="D129" i="33"/>
  <c r="E129" i="33"/>
  <c r="C133" i="33"/>
  <c r="D133" i="33"/>
  <c r="E133" i="33"/>
  <c r="C137" i="33"/>
  <c r="D137" i="33"/>
  <c r="E137" i="33"/>
  <c r="C141" i="33"/>
  <c r="D141" i="33"/>
  <c r="E141" i="33"/>
  <c r="C145" i="33"/>
  <c r="D145" i="33"/>
  <c r="E145" i="33"/>
  <c r="C149" i="33"/>
  <c r="D149" i="33"/>
  <c r="E149" i="33"/>
  <c r="C153" i="33"/>
  <c r="D153" i="33"/>
  <c r="E153" i="33"/>
  <c r="C157" i="33"/>
  <c r="D157" i="33"/>
  <c r="E157" i="33"/>
  <c r="C161" i="33"/>
  <c r="D161" i="33"/>
  <c r="E161" i="33"/>
  <c r="C165" i="33"/>
  <c r="D165" i="33"/>
  <c r="E165" i="33"/>
  <c r="C169" i="33"/>
  <c r="D169" i="33"/>
  <c r="E169" i="33"/>
  <c r="C173" i="33"/>
  <c r="D173" i="33"/>
  <c r="E173" i="33"/>
  <c r="C180" i="33"/>
  <c r="D180" i="33"/>
  <c r="E180" i="33"/>
  <c r="C180" i="13"/>
  <c r="D180" i="13"/>
  <c r="E180" i="13"/>
  <c r="C180" i="14"/>
  <c r="D180" i="14"/>
  <c r="E180" i="14"/>
  <c r="D180" i="30"/>
  <c r="E180" i="30"/>
  <c r="C184" i="33"/>
  <c r="D184" i="33"/>
  <c r="E184" i="33"/>
  <c r="C188" i="33"/>
  <c r="D188" i="33"/>
  <c r="E188" i="33"/>
  <c r="C192" i="33"/>
  <c r="D192" i="33"/>
  <c r="E192" i="33"/>
  <c r="C199" i="33"/>
  <c r="D199" i="33"/>
  <c r="E199" i="33"/>
  <c r="C199" i="13"/>
  <c r="D199" i="13"/>
  <c r="E199" i="13"/>
  <c r="C199" i="14"/>
  <c r="D199" i="14"/>
  <c r="E199" i="14"/>
  <c r="D199" i="30"/>
  <c r="E199" i="30"/>
  <c r="C203" i="33"/>
  <c r="D203" i="33"/>
  <c r="E203" i="33"/>
  <c r="C210" i="33"/>
  <c r="D210" i="33"/>
  <c r="E210" i="33"/>
  <c r="C214" i="33"/>
  <c r="D214" i="33"/>
  <c r="E214" i="33"/>
  <c r="C214" i="13"/>
  <c r="D214" i="13"/>
  <c r="E214" i="13"/>
  <c r="C214" i="14"/>
  <c r="D214" i="14"/>
  <c r="E214" i="14"/>
  <c r="D214" i="30"/>
  <c r="E214" i="30"/>
  <c r="C218" i="33"/>
  <c r="D218" i="33"/>
  <c r="E218" i="33"/>
  <c r="C218" i="13"/>
  <c r="D218" i="13"/>
  <c r="E218" i="13"/>
  <c r="C218" i="14"/>
  <c r="D218" i="14"/>
  <c r="E218" i="14"/>
  <c r="D218" i="30"/>
  <c r="E218" i="30"/>
  <c r="C225" i="33"/>
  <c r="D225" i="33"/>
  <c r="E225" i="33"/>
  <c r="C228" i="33"/>
  <c r="D228" i="33"/>
  <c r="E228" i="33"/>
  <c r="C232" i="33"/>
  <c r="D232" i="33"/>
  <c r="E232" i="33"/>
  <c r="C236" i="33"/>
  <c r="D236" i="33"/>
  <c r="E236" i="33"/>
  <c r="C244" i="33"/>
  <c r="D244" i="33"/>
  <c r="E244" i="33"/>
  <c r="C252" i="33"/>
  <c r="D252" i="33"/>
  <c r="E252" i="33"/>
  <c r="C259" i="33"/>
  <c r="D259" i="33"/>
  <c r="E259" i="33"/>
  <c r="C263" i="33"/>
  <c r="D263" i="33"/>
  <c r="E263" i="33"/>
  <c r="C271" i="33"/>
  <c r="D271" i="33"/>
  <c r="E271" i="33"/>
  <c r="C275" i="33"/>
  <c r="D275" i="33"/>
  <c r="E275" i="33"/>
  <c r="C279" i="33"/>
  <c r="D279" i="33"/>
  <c r="E279" i="33"/>
  <c r="C279" i="13"/>
  <c r="D279" i="13"/>
  <c r="E279" i="13"/>
  <c r="C279" i="14"/>
  <c r="D279" i="14"/>
  <c r="E279" i="14"/>
  <c r="D279" i="30"/>
  <c r="E279" i="30"/>
  <c r="C283" i="33"/>
  <c r="D283" i="33"/>
  <c r="E283" i="33"/>
  <c r="C291" i="33"/>
  <c r="D291" i="33"/>
  <c r="E291" i="33"/>
  <c r="C291" i="13"/>
  <c r="D291" i="13"/>
  <c r="E291" i="13"/>
  <c r="C291" i="14"/>
  <c r="D291" i="14"/>
  <c r="E291" i="14"/>
  <c r="D291" i="30"/>
  <c r="E291" i="30"/>
  <c r="C295" i="33"/>
  <c r="D295" i="33"/>
  <c r="E295" i="33"/>
  <c r="C299" i="33"/>
  <c r="D299" i="33"/>
  <c r="E299" i="33"/>
  <c r="C305" i="33"/>
  <c r="D305" i="33"/>
  <c r="E305" i="33"/>
  <c r="C309" i="33"/>
  <c r="D309" i="33"/>
  <c r="E309" i="33"/>
  <c r="C309" i="13"/>
  <c r="D309" i="13"/>
  <c r="E309" i="13"/>
  <c r="C309" i="14"/>
  <c r="D309" i="14"/>
  <c r="E309" i="14"/>
  <c r="D309" i="30"/>
  <c r="E309" i="30"/>
  <c r="C313" i="33"/>
  <c r="D313" i="33"/>
  <c r="E313" i="33"/>
  <c r="C317" i="33"/>
  <c r="D317" i="33"/>
  <c r="E317" i="33"/>
  <c r="C317" i="13"/>
  <c r="D317" i="13"/>
  <c r="E317" i="13"/>
  <c r="C317" i="14"/>
  <c r="D317" i="14"/>
  <c r="E317" i="14"/>
  <c r="D317" i="30"/>
  <c r="E317" i="30"/>
  <c r="C321" i="33"/>
  <c r="D321" i="33"/>
  <c r="E321" i="33"/>
  <c r="C329" i="33"/>
  <c r="D329" i="33"/>
  <c r="E329" i="33"/>
  <c r="C333" i="33"/>
  <c r="D333" i="33"/>
  <c r="E333" i="33"/>
  <c r="C333" i="13"/>
  <c r="D333" i="13"/>
  <c r="E333" i="13"/>
  <c r="C333" i="14"/>
  <c r="D333" i="14"/>
  <c r="E333" i="14"/>
  <c r="D333" i="30"/>
  <c r="E333" i="30"/>
  <c r="C337" i="33"/>
  <c r="D337" i="33"/>
  <c r="E337" i="33"/>
  <c r="C341" i="33"/>
  <c r="D341" i="33"/>
  <c r="E341" i="33"/>
  <c r="C341" i="13"/>
  <c r="D341" i="13"/>
  <c r="E341" i="13"/>
  <c r="C341" i="14"/>
  <c r="D341" i="14"/>
  <c r="E341" i="14"/>
  <c r="D341" i="30"/>
  <c r="E341" i="30"/>
  <c r="C344" i="33"/>
  <c r="D344" i="33"/>
  <c r="E344" i="33"/>
  <c r="C348" i="33"/>
  <c r="D348" i="33"/>
  <c r="E348" i="33"/>
  <c r="C352" i="33"/>
  <c r="D352" i="33"/>
  <c r="E352" i="33"/>
  <c r="C355" i="33"/>
  <c r="D355" i="33"/>
  <c r="E355" i="33"/>
  <c r="C355" i="13"/>
  <c r="D355" i="13"/>
  <c r="E355" i="13"/>
  <c r="C355" i="14"/>
  <c r="D355" i="14"/>
  <c r="E355" i="14"/>
  <c r="D355" i="30"/>
  <c r="E355" i="30"/>
  <c r="C359" i="33"/>
  <c r="D359" i="33"/>
  <c r="E359" i="33"/>
  <c r="C363" i="33"/>
  <c r="D363" i="33"/>
  <c r="E363" i="33"/>
  <c r="C367" i="33"/>
  <c r="D367" i="33"/>
  <c r="E367" i="33"/>
  <c r="C367" i="13"/>
  <c r="D367" i="13"/>
  <c r="E367" i="13"/>
  <c r="C367" i="14"/>
  <c r="D367" i="14"/>
  <c r="E367" i="14"/>
  <c r="D367" i="30"/>
  <c r="E367" i="30"/>
  <c r="C371" i="33"/>
  <c r="D371" i="33"/>
  <c r="E371" i="33"/>
  <c r="C375" i="33"/>
  <c r="D375" i="33"/>
  <c r="E375" i="33"/>
  <c r="C379" i="33"/>
  <c r="D379" i="33"/>
  <c r="E379" i="33"/>
  <c r="C382" i="33"/>
  <c r="D382" i="33"/>
  <c r="E382" i="33"/>
  <c r="C382" i="13"/>
  <c r="D382" i="13"/>
  <c r="E382" i="13"/>
  <c r="C382" i="14"/>
  <c r="D382" i="14"/>
  <c r="E382" i="14"/>
  <c r="D382" i="30"/>
  <c r="E382" i="30"/>
  <c r="C386" i="33"/>
  <c r="D386" i="33"/>
  <c r="E386" i="33"/>
  <c r="C390" i="33"/>
  <c r="D390" i="33"/>
  <c r="E390" i="33"/>
  <c r="C394" i="33"/>
  <c r="D394" i="33"/>
  <c r="E394" i="33"/>
  <c r="C398" i="33"/>
  <c r="D398" i="33"/>
  <c r="E398" i="33"/>
  <c r="C402" i="33"/>
  <c r="D402" i="33"/>
  <c r="E402" i="33"/>
  <c r="C406" i="33"/>
  <c r="D406" i="33"/>
  <c r="E406" i="33"/>
  <c r="C410" i="33"/>
  <c r="D410" i="33"/>
  <c r="E410" i="33"/>
  <c r="C414" i="33"/>
  <c r="D414" i="33"/>
  <c r="E414" i="33"/>
  <c r="C418" i="33"/>
  <c r="D418" i="33"/>
  <c r="E418" i="33"/>
  <c r="C422" i="33"/>
  <c r="D422" i="33"/>
  <c r="E422" i="33"/>
  <c r="C426" i="33"/>
  <c r="D426" i="33"/>
  <c r="E426" i="33"/>
  <c r="C430" i="33"/>
  <c r="D430" i="33"/>
  <c r="E430" i="33"/>
  <c r="C434" i="33"/>
  <c r="D434" i="33"/>
  <c r="E434" i="33"/>
  <c r="C434" i="13"/>
  <c r="D434" i="13"/>
  <c r="E434" i="13"/>
  <c r="C434" i="14"/>
  <c r="D434" i="14"/>
  <c r="E434" i="14"/>
  <c r="D434" i="30"/>
  <c r="E434" i="30"/>
  <c r="C438" i="33"/>
  <c r="D438" i="33"/>
  <c r="E438" i="33"/>
  <c r="C442" i="33"/>
  <c r="D442" i="33"/>
  <c r="E442" i="33"/>
  <c r="C446" i="33"/>
  <c r="D446" i="33"/>
  <c r="E446" i="33"/>
  <c r="C449" i="33"/>
  <c r="D449" i="33"/>
  <c r="E449" i="33"/>
  <c r="C449" i="13"/>
  <c r="D449" i="13"/>
  <c r="E449" i="13"/>
  <c r="C449" i="14"/>
  <c r="D449" i="14"/>
  <c r="E449" i="14"/>
  <c r="D449" i="30"/>
  <c r="E449" i="30"/>
  <c r="C453" i="33"/>
  <c r="D453" i="33"/>
  <c r="E453" i="33"/>
  <c r="C457" i="33"/>
  <c r="D457" i="33"/>
  <c r="E457" i="33"/>
  <c r="C463" i="33"/>
  <c r="D463" i="33"/>
  <c r="E463" i="33"/>
  <c r="C470" i="33"/>
  <c r="D470" i="33"/>
  <c r="E470" i="33"/>
  <c r="C470" i="13"/>
  <c r="D470" i="13"/>
  <c r="E470" i="13"/>
  <c r="C470" i="14"/>
  <c r="D470" i="14"/>
  <c r="E470" i="14"/>
  <c r="D470" i="15"/>
  <c r="E470" i="15"/>
  <c r="C470" i="30"/>
  <c r="D470" i="30"/>
  <c r="E470" i="30"/>
  <c r="C474" i="33"/>
  <c r="D474" i="33"/>
  <c r="E474" i="33"/>
  <c r="C478" i="33"/>
  <c r="D478" i="33"/>
  <c r="E478" i="33"/>
  <c r="C482" i="33"/>
  <c r="D482" i="33"/>
  <c r="E482" i="33"/>
  <c r="C482" i="13"/>
  <c r="D482" i="13"/>
  <c r="E482" i="13"/>
  <c r="C482" i="14"/>
  <c r="D482" i="14"/>
  <c r="E482" i="14"/>
  <c r="D482" i="15"/>
  <c r="E482" i="15"/>
  <c r="C482" i="30"/>
  <c r="D482" i="30"/>
  <c r="E482" i="30"/>
  <c r="C486" i="33"/>
  <c r="D486" i="33"/>
  <c r="E486" i="33"/>
  <c r="C490" i="33"/>
  <c r="D490" i="33"/>
  <c r="E490" i="33"/>
  <c r="C494" i="33"/>
  <c r="D494" i="33"/>
  <c r="E494" i="33"/>
  <c r="C498" i="33"/>
  <c r="D498" i="33"/>
  <c r="E498" i="33"/>
  <c r="C505" i="33"/>
  <c r="D505" i="33"/>
  <c r="E505" i="33"/>
  <c r="C513" i="33"/>
  <c r="D513" i="33"/>
  <c r="E513" i="33"/>
  <c r="C517" i="33"/>
  <c r="D517" i="33"/>
  <c r="E517" i="33"/>
  <c r="C521" i="33"/>
  <c r="D521" i="33"/>
  <c r="E521" i="33"/>
  <c r="C529" i="33"/>
  <c r="D529" i="33"/>
  <c r="E529" i="33"/>
  <c r="C532" i="33"/>
  <c r="D532" i="33"/>
  <c r="E532" i="33"/>
  <c r="C532" i="13"/>
  <c r="D532" i="13"/>
  <c r="E532" i="13"/>
  <c r="C532" i="14"/>
  <c r="D532" i="14"/>
  <c r="E532" i="14"/>
  <c r="D532" i="15"/>
  <c r="E532" i="15"/>
  <c r="C532" i="34"/>
  <c r="D532" i="34"/>
  <c r="E532" i="34"/>
  <c r="C532" i="30"/>
  <c r="D532" i="30"/>
  <c r="E532" i="30"/>
  <c r="C536" i="33"/>
  <c r="D536" i="33"/>
  <c r="E536" i="33"/>
  <c r="C540" i="33"/>
  <c r="D540" i="33"/>
  <c r="E540" i="33"/>
  <c r="C540" i="13"/>
  <c r="D540" i="13"/>
  <c r="E540" i="13"/>
  <c r="C540" i="30"/>
  <c r="D540" i="30"/>
  <c r="E540" i="30"/>
  <c r="C544" i="33"/>
  <c r="D544" i="33"/>
  <c r="E544" i="33"/>
  <c r="C544" i="13"/>
  <c r="D544" i="13"/>
  <c r="E544" i="13"/>
  <c r="C544" i="14"/>
  <c r="D544" i="14"/>
  <c r="E544" i="14"/>
  <c r="C544" i="30"/>
  <c r="D544" i="30"/>
  <c r="E544" i="30"/>
  <c r="C548" i="33"/>
  <c r="D548" i="33"/>
  <c r="E548" i="33"/>
  <c r="C552" i="33"/>
  <c r="D552" i="33"/>
  <c r="E552" i="33"/>
  <c r="C560" i="33"/>
  <c r="D560" i="33"/>
  <c r="E560" i="33"/>
  <c r="C564" i="33"/>
  <c r="D564" i="33"/>
  <c r="E564" i="33"/>
  <c r="C570" i="33"/>
  <c r="D570" i="33"/>
  <c r="E570" i="33"/>
  <c r="C574" i="33"/>
  <c r="D574" i="33"/>
  <c r="E574" i="33"/>
  <c r="C578" i="33"/>
  <c r="D578" i="33"/>
  <c r="E578" i="33"/>
  <c r="C578" i="13"/>
  <c r="D578" i="13"/>
  <c r="E578" i="13"/>
  <c r="C578" i="14"/>
  <c r="D578" i="14"/>
  <c r="E578" i="14"/>
  <c r="D578" i="15"/>
  <c r="E578" i="15"/>
  <c r="C578" i="34"/>
  <c r="D578" i="34"/>
  <c r="E578" i="34"/>
  <c r="C578" i="30"/>
  <c r="D578" i="30"/>
  <c r="E578" i="30"/>
  <c r="C582" i="33"/>
  <c r="D582" i="33"/>
  <c r="E582" i="33"/>
  <c r="C586" i="33"/>
  <c r="D586" i="33"/>
  <c r="E586" i="33"/>
  <c r="C590" i="33"/>
  <c r="D590" i="33"/>
  <c r="E590" i="33"/>
  <c r="C590" i="13"/>
  <c r="D590" i="13"/>
  <c r="E590" i="13"/>
  <c r="C590" i="14"/>
  <c r="D590" i="14"/>
  <c r="E590" i="14"/>
  <c r="D590" i="15"/>
  <c r="E590" i="15"/>
  <c r="C590" i="30"/>
  <c r="D590" i="30"/>
  <c r="E590" i="30"/>
  <c r="C594" i="33"/>
  <c r="D594" i="33"/>
  <c r="E594" i="33"/>
  <c r="C598" i="33"/>
  <c r="D598" i="33"/>
  <c r="E598" i="33"/>
  <c r="C602" i="33"/>
  <c r="D602" i="33"/>
  <c r="E602" i="33"/>
  <c r="C606" i="33"/>
  <c r="D606" i="33"/>
  <c r="E606" i="33"/>
  <c r="C606" i="13"/>
  <c r="D606" i="13"/>
  <c r="E606" i="13"/>
  <c r="C606" i="14"/>
  <c r="D606" i="14"/>
  <c r="E606" i="14"/>
  <c r="D606" i="30"/>
  <c r="F606" i="30" s="1"/>
  <c r="C610" i="33"/>
  <c r="D610" i="33"/>
  <c r="E610" i="33"/>
  <c r="C610" i="13"/>
  <c r="D610" i="13"/>
  <c r="E610" i="13"/>
  <c r="C610" i="14"/>
  <c r="D610" i="14"/>
  <c r="E610" i="14"/>
  <c r="D610" i="30"/>
  <c r="F610" i="30" s="1"/>
  <c r="C614" i="33"/>
  <c r="D614" i="33"/>
  <c r="E614" i="33"/>
  <c r="C618" i="33"/>
  <c r="D618" i="33"/>
  <c r="E618" i="33"/>
  <c r="C622" i="33"/>
  <c r="D622" i="33"/>
  <c r="E622" i="33"/>
  <c r="C622" i="13"/>
  <c r="D622" i="13"/>
  <c r="E622" i="13"/>
  <c r="C622" i="14"/>
  <c r="D622" i="14"/>
  <c r="E622" i="14"/>
  <c r="D622" i="30"/>
  <c r="F622" i="30" s="1"/>
  <c r="C636" i="33"/>
  <c r="D636" i="33"/>
  <c r="E636" i="33"/>
  <c r="C639" i="33"/>
  <c r="D639" i="33"/>
  <c r="E639" i="33"/>
  <c r="C639" i="13"/>
  <c r="D639" i="13"/>
  <c r="E639" i="13"/>
  <c r="C639" i="14"/>
  <c r="D639" i="14"/>
  <c r="E639" i="14"/>
  <c r="D639" i="30"/>
  <c r="F639" i="30" s="1"/>
  <c r="C642" i="33"/>
  <c r="D642" i="33"/>
  <c r="E642" i="33"/>
  <c r="C642" i="13"/>
  <c r="D642" i="13"/>
  <c r="E642" i="13"/>
  <c r="C642" i="14"/>
  <c r="D642" i="14"/>
  <c r="E642" i="14"/>
  <c r="D642" i="30"/>
  <c r="F642" i="30" s="1"/>
  <c r="C646" i="33"/>
  <c r="D646" i="33"/>
  <c r="E646" i="33"/>
  <c r="C650" i="33"/>
  <c r="D650" i="33"/>
  <c r="E650" i="33"/>
  <c r="C650" i="13"/>
  <c r="D650" i="13"/>
  <c r="E650" i="13"/>
  <c r="C650" i="14"/>
  <c r="D650" i="14"/>
  <c r="E650" i="14"/>
  <c r="D650" i="30"/>
  <c r="F650" i="30" s="1"/>
  <c r="C654" i="33"/>
  <c r="D654" i="33"/>
  <c r="E654" i="33"/>
  <c r="C654" i="13"/>
  <c r="D654" i="13"/>
  <c r="E654" i="13"/>
  <c r="C654" i="14"/>
  <c r="D654" i="14"/>
  <c r="E654" i="14"/>
  <c r="D654" i="30"/>
  <c r="F654" i="30" s="1"/>
  <c r="C658" i="33"/>
  <c r="D658" i="33"/>
  <c r="E658" i="33"/>
  <c r="C658" i="13"/>
  <c r="D658" i="13"/>
  <c r="E658" i="13"/>
  <c r="C658" i="14"/>
  <c r="D658" i="14"/>
  <c r="E658" i="14"/>
  <c r="D658" i="30"/>
  <c r="F658" i="30" s="1"/>
  <c r="C662" i="33"/>
  <c r="D662" i="33"/>
  <c r="E662" i="33"/>
  <c r="C662" i="13"/>
  <c r="D662" i="13"/>
  <c r="E662" i="13"/>
  <c r="C662" i="14"/>
  <c r="D662" i="14"/>
  <c r="E662" i="14"/>
  <c r="D662" i="30"/>
  <c r="F662" i="30" s="1"/>
  <c r="C666" i="33"/>
  <c r="D666" i="33"/>
  <c r="E666" i="33"/>
  <c r="C670" i="33"/>
  <c r="D670" i="33"/>
  <c r="E670" i="33"/>
  <c r="C670" i="13"/>
  <c r="D670" i="13"/>
  <c r="E670" i="13"/>
  <c r="C670" i="14"/>
  <c r="D670" i="14"/>
  <c r="E670" i="14"/>
  <c r="D670" i="30"/>
  <c r="F670" i="30" s="1"/>
  <c r="C673" i="33"/>
  <c r="D673" i="33"/>
  <c r="E673" i="33"/>
  <c r="C677" i="33"/>
  <c r="D677" i="33"/>
  <c r="E677" i="33"/>
  <c r="C677" i="13"/>
  <c r="D677" i="13"/>
  <c r="E677" i="13"/>
  <c r="C677" i="14"/>
  <c r="D677" i="14"/>
  <c r="E677" i="14"/>
  <c r="D677" i="30"/>
  <c r="F677" i="30" s="1"/>
  <c r="C680" i="33"/>
  <c r="D680" i="33"/>
  <c r="E680" i="33"/>
  <c r="C680" i="13"/>
  <c r="D680" i="13"/>
  <c r="E680" i="13"/>
  <c r="C680" i="14"/>
  <c r="D680" i="14"/>
  <c r="E680" i="14"/>
  <c r="D680" i="30"/>
  <c r="F680" i="30" s="1"/>
  <c r="C684" i="33"/>
  <c r="D684" i="33"/>
  <c r="E684" i="33"/>
  <c r="C690" i="33"/>
  <c r="D690" i="33"/>
  <c r="E690" i="33"/>
  <c r="C690" i="13"/>
  <c r="D690" i="13"/>
  <c r="E690" i="13"/>
  <c r="C690" i="14"/>
  <c r="D690" i="14"/>
  <c r="E690" i="14"/>
  <c r="D690" i="30"/>
  <c r="F690" i="30" s="1"/>
  <c r="D700" i="30"/>
  <c r="F700" i="30" s="1"/>
  <c r="C704" i="30"/>
  <c r="D704" i="30"/>
  <c r="D709" i="30"/>
  <c r="F709" i="30" s="1"/>
  <c r="C730" i="33"/>
  <c r="F730" i="33" s="1"/>
  <c r="C733" i="33"/>
  <c r="F733" i="33" s="1"/>
  <c r="C738" i="33"/>
  <c r="F738" i="33" s="1"/>
  <c r="C742" i="33"/>
  <c r="F742" i="33" s="1"/>
  <c r="C748" i="33"/>
  <c r="F748" i="33" s="1"/>
  <c r="C748" i="13"/>
  <c r="F748" i="13" s="1"/>
  <c r="C748" i="30"/>
  <c r="F748" i="30" s="1"/>
  <c r="G748" i="30" s="1"/>
  <c r="H748" i="30" s="1"/>
  <c r="C752" i="33"/>
  <c r="F752" i="33" s="1"/>
  <c r="C758" i="33"/>
  <c r="F758" i="33" s="1"/>
  <c r="C758" i="13"/>
  <c r="F758" i="13" s="1"/>
  <c r="C758" i="30"/>
  <c r="F758" i="30" s="1"/>
  <c r="G758" i="30" s="1"/>
  <c r="H758" i="30" s="1"/>
  <c r="C766" i="33"/>
  <c r="F766" i="33" s="1"/>
  <c r="C776" i="33"/>
  <c r="F776" i="33" s="1"/>
  <c r="C784" i="33"/>
  <c r="F784" i="33" s="1"/>
  <c r="C784" i="13"/>
  <c r="F784" i="13" s="1"/>
  <c r="C784" i="30"/>
  <c r="F784" i="30" s="1"/>
  <c r="G784" i="30" s="1"/>
  <c r="H784" i="30" s="1"/>
  <c r="C788" i="33"/>
  <c r="F788" i="33" s="1"/>
  <c r="C788" i="13"/>
  <c r="F788" i="13" s="1"/>
  <c r="C788" i="30"/>
  <c r="F788" i="30" s="1"/>
  <c r="G788" i="30" s="1"/>
  <c r="H788" i="30" s="1"/>
  <c r="C792" i="33"/>
  <c r="F792" i="33" s="1"/>
  <c r="C792" i="13"/>
  <c r="F792" i="13" s="1"/>
  <c r="D792" i="15"/>
  <c r="E792" i="15"/>
  <c r="C792" i="30"/>
  <c r="F792" i="30" s="1"/>
  <c r="G792" i="30" s="1"/>
  <c r="H792" i="30" s="1"/>
  <c r="C800" i="33"/>
  <c r="F800" i="33" s="1"/>
  <c r="C803" i="33"/>
  <c r="F803" i="33" s="1"/>
  <c r="C803" i="13"/>
  <c r="F803" i="13" s="1"/>
  <c r="C803" i="30"/>
  <c r="F803" i="30" s="1"/>
  <c r="G803" i="30" s="1"/>
  <c r="H803" i="30" s="1"/>
  <c r="C810" i="33"/>
  <c r="F810" i="33" s="1"/>
  <c r="C814" i="33"/>
  <c r="F814" i="33" s="1"/>
  <c r="C814" i="13"/>
  <c r="F814" i="13" s="1"/>
  <c r="D814" i="15"/>
  <c r="E814" i="15"/>
  <c r="C814" i="30"/>
  <c r="F814" i="30" s="1"/>
  <c r="G814" i="30" s="1"/>
  <c r="H814" i="30" s="1"/>
  <c r="C818" i="33"/>
  <c r="F818" i="33" s="1"/>
  <c r="C828" i="33"/>
  <c r="F828" i="33" s="1"/>
  <c r="C828" i="13"/>
  <c r="F828" i="13" s="1"/>
  <c r="D828" i="15"/>
  <c r="E828" i="15"/>
  <c r="C828" i="30"/>
  <c r="F828" i="30" s="1"/>
  <c r="G828" i="30" s="1"/>
  <c r="H828" i="30" s="1"/>
  <c r="C832" i="33"/>
  <c r="F832" i="33" s="1"/>
  <c r="C832" i="13"/>
  <c r="F832" i="13" s="1"/>
  <c r="D832" i="15"/>
  <c r="E832" i="15"/>
  <c r="C832" i="30"/>
  <c r="F832" i="30" s="1"/>
  <c r="G832" i="30" s="1"/>
  <c r="H832" i="30" s="1"/>
  <c r="C836" i="33"/>
  <c r="F836" i="33" s="1"/>
  <c r="C842" i="33"/>
  <c r="F842" i="33" s="1"/>
  <c r="C842" i="13"/>
  <c r="F842" i="13" s="1"/>
  <c r="C842" i="30"/>
  <c r="F842" i="30" s="1"/>
  <c r="G842" i="30" s="1"/>
  <c r="H842" i="30" s="1"/>
  <c r="C846" i="33"/>
  <c r="F846" i="33" s="1"/>
  <c r="C850" i="33"/>
  <c r="F850" i="33" s="1"/>
  <c r="C865" i="33"/>
  <c r="D865" i="33"/>
  <c r="E865" i="33"/>
  <c r="C869" i="33"/>
  <c r="D869" i="33"/>
  <c r="E869" i="33"/>
  <c r="C873" i="33"/>
  <c r="D873" i="33"/>
  <c r="E873" i="33"/>
  <c r="C877" i="33"/>
  <c r="D877" i="33"/>
  <c r="E877" i="33"/>
  <c r="C881" i="33"/>
  <c r="D881" i="33"/>
  <c r="E881" i="33"/>
  <c r="C885" i="33"/>
  <c r="D885" i="33"/>
  <c r="E885" i="33"/>
  <c r="C887" i="33"/>
  <c r="D887" i="33"/>
  <c r="E887" i="33"/>
  <c r="C887" i="13"/>
  <c r="D887" i="13"/>
  <c r="E887" i="13"/>
  <c r="D887" i="15"/>
  <c r="E887" i="15"/>
  <c r="C887" i="34"/>
  <c r="D887" i="34"/>
  <c r="E887" i="34"/>
  <c r="C887" i="30"/>
  <c r="D887" i="30"/>
  <c r="E887" i="30"/>
  <c r="C891" i="33"/>
  <c r="D891" i="33"/>
  <c r="E891" i="33"/>
  <c r="C895" i="33"/>
  <c r="D895" i="33"/>
  <c r="E895" i="33"/>
  <c r="C899" i="33"/>
  <c r="D899" i="33"/>
  <c r="E899" i="33"/>
  <c r="C899" i="13"/>
  <c r="D899" i="13"/>
  <c r="E899" i="13"/>
  <c r="D899" i="15"/>
  <c r="E899" i="15"/>
  <c r="F899" i="34"/>
  <c r="H899" i="34" s="1"/>
  <c r="C899" i="30"/>
  <c r="D899" i="30"/>
  <c r="E899" i="30"/>
  <c r="C901" i="33"/>
  <c r="D901" i="33"/>
  <c r="E901" i="33"/>
  <c r="C908" i="33"/>
  <c r="D908" i="33"/>
  <c r="E908" i="33"/>
  <c r="C912" i="33"/>
  <c r="D912" i="33"/>
  <c r="E912" i="33"/>
  <c r="C916" i="33"/>
  <c r="D916" i="33"/>
  <c r="E916" i="33"/>
  <c r="C920" i="33"/>
  <c r="D920" i="33"/>
  <c r="E920" i="33"/>
  <c r="C924" i="33"/>
  <c r="D924" i="33"/>
  <c r="E924" i="33"/>
  <c r="C927" i="33"/>
  <c r="D927" i="33"/>
  <c r="E927" i="33"/>
  <c r="C930" i="33"/>
  <c r="D930" i="33"/>
  <c r="E930" i="33"/>
  <c r="C933" i="33"/>
  <c r="D933" i="33"/>
  <c r="E933" i="33"/>
  <c r="C937" i="33"/>
  <c r="D937" i="33"/>
  <c r="E937" i="33"/>
  <c r="C941" i="33"/>
  <c r="D941" i="33"/>
  <c r="E941" i="33"/>
  <c r="C945" i="33"/>
  <c r="D945" i="33"/>
  <c r="E945" i="33"/>
  <c r="C949" i="33"/>
  <c r="D949" i="33"/>
  <c r="E949" i="33"/>
  <c r="C953" i="33"/>
  <c r="D953" i="33"/>
  <c r="E953" i="33"/>
  <c r="C956" i="33"/>
  <c r="D956" i="33"/>
  <c r="E956" i="33"/>
  <c r="C960" i="33"/>
  <c r="D960" i="33"/>
  <c r="E960" i="33"/>
  <c r="C963" i="33"/>
  <c r="D963" i="33"/>
  <c r="E963" i="33"/>
  <c r="C971" i="33"/>
  <c r="D971" i="33"/>
  <c r="E971" i="33"/>
  <c r="C975" i="33"/>
  <c r="D975" i="33"/>
  <c r="E975" i="33"/>
  <c r="C979" i="33"/>
  <c r="D979" i="33"/>
  <c r="E979" i="33"/>
  <c r="C983" i="33"/>
  <c r="D983" i="33"/>
  <c r="E983" i="33"/>
  <c r="C987" i="33"/>
  <c r="D987" i="33"/>
  <c r="E987" i="33"/>
  <c r="C991" i="33"/>
  <c r="D991" i="33"/>
  <c r="E991" i="33"/>
  <c r="C991" i="13"/>
  <c r="D991" i="13"/>
  <c r="E991" i="13"/>
  <c r="C991" i="30"/>
  <c r="D991" i="30"/>
  <c r="E991" i="30"/>
  <c r="C995" i="33"/>
  <c r="D995" i="33"/>
  <c r="E995" i="33"/>
  <c r="C1000" i="33"/>
  <c r="D1000" i="33"/>
  <c r="E1000" i="33"/>
  <c r="C1003" i="33"/>
  <c r="D1003" i="33"/>
  <c r="E1003" i="33"/>
  <c r="C1007" i="33"/>
  <c r="D1007" i="33"/>
  <c r="E1007" i="33"/>
  <c r="C1011" i="33"/>
  <c r="D1011" i="33"/>
  <c r="E1011" i="33"/>
  <c r="C1011" i="13"/>
  <c r="D1011" i="13"/>
  <c r="E1011" i="13"/>
  <c r="C1011" i="30"/>
  <c r="D1011" i="30"/>
  <c r="E1011" i="30"/>
  <c r="C1018" i="33"/>
  <c r="D1018" i="33"/>
  <c r="E1018" i="33"/>
  <c r="C1018" i="13"/>
  <c r="D1018" i="13"/>
  <c r="E1018" i="13"/>
  <c r="C1018" i="30"/>
  <c r="D1018" i="30"/>
  <c r="E1018" i="30"/>
  <c r="C1022" i="33"/>
  <c r="D1022" i="33"/>
  <c r="E1022" i="33"/>
  <c r="C1027" i="33"/>
  <c r="D1027" i="33"/>
  <c r="E1027" i="33"/>
  <c r="C1029" i="33"/>
  <c r="D1029" i="33"/>
  <c r="E1029" i="33"/>
  <c r="C1035" i="33"/>
  <c r="D1035" i="33"/>
  <c r="E1035" i="33"/>
  <c r="C1035" i="13"/>
  <c r="D1035" i="13"/>
  <c r="E1035" i="13"/>
  <c r="C1035" i="30"/>
  <c r="D1035" i="30"/>
  <c r="E1035" i="30"/>
  <c r="C1039" i="33"/>
  <c r="D1039" i="33"/>
  <c r="E1039" i="33"/>
  <c r="C1043" i="33"/>
  <c r="D1043" i="33"/>
  <c r="E1043" i="33"/>
  <c r="C1043" i="13"/>
  <c r="D1043" i="13"/>
  <c r="E1043" i="13"/>
  <c r="C1043" i="30"/>
  <c r="D1043" i="30"/>
  <c r="E1043" i="30"/>
  <c r="C1047" i="33"/>
  <c r="D1047" i="33"/>
  <c r="E1047" i="33"/>
  <c r="C1047" i="13"/>
  <c r="D1047" i="13"/>
  <c r="E1047" i="13"/>
  <c r="C1047" i="30"/>
  <c r="D1047" i="30"/>
  <c r="E1047" i="30"/>
  <c r="C1051" i="33"/>
  <c r="D1051" i="33"/>
  <c r="E1051" i="33"/>
  <c r="C1055" i="33"/>
  <c r="D1055" i="33"/>
  <c r="E1055" i="33"/>
  <c r="C1055" i="13"/>
  <c r="D1055" i="13"/>
  <c r="E1055" i="13"/>
  <c r="C1055" i="30"/>
  <c r="D1055" i="30"/>
  <c r="E1055" i="30"/>
  <c r="C1059" i="33"/>
  <c r="D1059" i="33"/>
  <c r="E1059" i="33"/>
  <c r="C1063" i="33"/>
  <c r="D1063" i="33"/>
  <c r="E1063" i="33"/>
  <c r="C1067" i="33"/>
  <c r="D1067" i="33"/>
  <c r="E1067" i="33"/>
  <c r="C1071" i="33"/>
  <c r="D1071" i="33"/>
  <c r="E1071" i="33"/>
  <c r="C1075" i="33"/>
  <c r="D1075" i="33"/>
  <c r="E1075" i="33"/>
  <c r="C1075" i="13"/>
  <c r="D1075" i="13"/>
  <c r="E1075" i="13"/>
  <c r="C1075" i="30"/>
  <c r="D1075" i="30"/>
  <c r="E1075" i="30"/>
  <c r="C1079" i="33"/>
  <c r="D1079" i="33"/>
  <c r="E1079" i="33"/>
  <c r="C1081" i="33"/>
  <c r="D1081" i="33"/>
  <c r="E1081" i="33"/>
  <c r="C1081" i="13"/>
  <c r="D1081" i="13"/>
  <c r="E1081" i="13"/>
  <c r="C1081" i="30"/>
  <c r="D1081" i="30"/>
  <c r="E1081" i="30"/>
  <c r="C1087" i="33"/>
  <c r="D1087" i="33"/>
  <c r="E1087" i="33"/>
  <c r="C1093" i="33"/>
  <c r="D1093" i="33"/>
  <c r="E1093" i="33"/>
  <c r="C1097" i="33"/>
  <c r="D1097" i="33"/>
  <c r="E1097" i="33"/>
  <c r="C1101" i="33"/>
  <c r="D1101" i="33"/>
  <c r="E1101" i="33"/>
  <c r="C1101" i="13"/>
  <c r="D1101" i="13"/>
  <c r="E1101" i="13"/>
  <c r="C1101" i="34"/>
  <c r="D1101" i="34"/>
  <c r="E1101" i="34"/>
  <c r="C1101" i="30"/>
  <c r="D1101" i="30"/>
  <c r="E1101" i="30"/>
  <c r="C1104" i="33"/>
  <c r="D1104" i="33"/>
  <c r="E1104" i="33"/>
  <c r="C1104" i="13"/>
  <c r="D1104" i="13"/>
  <c r="E1104" i="13"/>
  <c r="C1104" i="30"/>
  <c r="D1104" i="30"/>
  <c r="E1104" i="30"/>
  <c r="C1108" i="33"/>
  <c r="D1108" i="33"/>
  <c r="E1108" i="33"/>
  <c r="C1112" i="33"/>
  <c r="D1112" i="33"/>
  <c r="E1112" i="33"/>
  <c r="C8" i="13"/>
  <c r="D8" i="13"/>
  <c r="E8" i="13"/>
  <c r="C8" i="14"/>
  <c r="D8" i="14"/>
  <c r="E8" i="14"/>
  <c r="D8" i="30"/>
  <c r="E8" i="30"/>
  <c r="C12" i="13"/>
  <c r="D12" i="13"/>
  <c r="E12" i="13"/>
  <c r="C24" i="13"/>
  <c r="D24" i="13"/>
  <c r="E24" i="13"/>
  <c r="C24" i="14"/>
  <c r="D24" i="14"/>
  <c r="E24" i="14"/>
  <c r="D24" i="30"/>
  <c r="E24" i="30"/>
  <c r="C33" i="13"/>
  <c r="D33" i="13"/>
  <c r="E33" i="13"/>
  <c r="C33" i="14"/>
  <c r="D33" i="14"/>
  <c r="E33" i="14"/>
  <c r="D33" i="30"/>
  <c r="E33" i="30"/>
  <c r="C38" i="13"/>
  <c r="D38" i="13"/>
  <c r="E38" i="13"/>
  <c r="C38" i="14"/>
  <c r="D38" i="14"/>
  <c r="E38" i="14"/>
  <c r="D38" i="30"/>
  <c r="E38" i="30"/>
  <c r="C41" i="13"/>
  <c r="D41" i="13"/>
  <c r="E41" i="13"/>
  <c r="C41" i="14"/>
  <c r="D41" i="14"/>
  <c r="E41" i="14"/>
  <c r="D41" i="30"/>
  <c r="E41" i="30"/>
  <c r="C45" i="13"/>
  <c r="D45" i="13"/>
  <c r="E45" i="13"/>
  <c r="C45" i="14"/>
  <c r="D45" i="14"/>
  <c r="E45" i="14"/>
  <c r="D45" i="30"/>
  <c r="E45" i="30"/>
  <c r="C48" i="13"/>
  <c r="D48" i="13"/>
  <c r="E48" i="13"/>
  <c r="C60" i="13"/>
  <c r="D60" i="13"/>
  <c r="E60" i="13"/>
  <c r="C64" i="13"/>
  <c r="D64" i="13"/>
  <c r="E64" i="13"/>
  <c r="C64" i="14"/>
  <c r="D64" i="14"/>
  <c r="E64" i="14"/>
  <c r="D64" i="30"/>
  <c r="E64" i="30"/>
  <c r="C71" i="13"/>
  <c r="D71" i="13"/>
  <c r="E71" i="13"/>
  <c r="C75" i="13"/>
  <c r="D75" i="13"/>
  <c r="E75" i="13"/>
  <c r="C78" i="13"/>
  <c r="D78" i="13"/>
  <c r="E78" i="13"/>
  <c r="C78" i="14"/>
  <c r="D78" i="14"/>
  <c r="E78" i="14"/>
  <c r="D78" i="30"/>
  <c r="E78" i="30"/>
  <c r="C82" i="13"/>
  <c r="D82" i="13"/>
  <c r="E82" i="13"/>
  <c r="C82" i="14"/>
  <c r="D82" i="14"/>
  <c r="E82" i="14"/>
  <c r="D82" i="30"/>
  <c r="E82" i="30"/>
  <c r="C85" i="13"/>
  <c r="D85" i="13"/>
  <c r="E85" i="13"/>
  <c r="C89" i="13"/>
  <c r="D89" i="13"/>
  <c r="E89" i="13"/>
  <c r="C89" i="14"/>
  <c r="D89" i="14"/>
  <c r="E89" i="14"/>
  <c r="D89" i="30"/>
  <c r="E89" i="30"/>
  <c r="C93" i="13"/>
  <c r="D93" i="13"/>
  <c r="E93" i="13"/>
  <c r="C93" i="14"/>
  <c r="D93" i="14"/>
  <c r="E93" i="14"/>
  <c r="D93" i="30"/>
  <c r="E93" i="30"/>
  <c r="C105" i="13"/>
  <c r="D105" i="13"/>
  <c r="E105" i="13"/>
  <c r="C105" i="14"/>
  <c r="D105" i="14"/>
  <c r="E105" i="14"/>
  <c r="D105" i="30"/>
  <c r="E105" i="30"/>
  <c r="C113" i="13"/>
  <c r="D113" i="13"/>
  <c r="E113" i="13"/>
  <c r="C113" i="14"/>
  <c r="D113" i="14"/>
  <c r="E113" i="14"/>
  <c r="D113" i="30"/>
  <c r="E113" i="30"/>
  <c r="C117" i="13"/>
  <c r="D117" i="13"/>
  <c r="E117" i="13"/>
  <c r="C125" i="13"/>
  <c r="D125" i="13"/>
  <c r="E125" i="13"/>
  <c r="C125" i="14"/>
  <c r="D125" i="14"/>
  <c r="E125" i="14"/>
  <c r="D125" i="30"/>
  <c r="E125" i="30"/>
  <c r="C129" i="13"/>
  <c r="D129" i="13"/>
  <c r="E129" i="13"/>
  <c r="C133" i="13"/>
  <c r="D133" i="13"/>
  <c r="E133" i="13"/>
  <c r="C137" i="13"/>
  <c r="D137" i="13"/>
  <c r="E137" i="13"/>
  <c r="C137" i="14"/>
  <c r="D137" i="14"/>
  <c r="E137" i="14"/>
  <c r="D137" i="30"/>
  <c r="E137" i="30"/>
  <c r="C149" i="13"/>
  <c r="D149" i="13"/>
  <c r="E149" i="13"/>
  <c r="C149" i="14"/>
  <c r="D149" i="14"/>
  <c r="E149" i="14"/>
  <c r="D149" i="30"/>
  <c r="E149" i="30"/>
  <c r="C153" i="13"/>
  <c r="D153" i="13"/>
  <c r="E153" i="13"/>
  <c r="C153" i="14"/>
  <c r="D153" i="14"/>
  <c r="E153" i="14"/>
  <c r="D153" i="30"/>
  <c r="E153" i="30"/>
  <c r="C157" i="13"/>
  <c r="D157" i="13"/>
  <c r="E157" i="13"/>
  <c r="C157" i="14"/>
  <c r="D157" i="14"/>
  <c r="E157" i="14"/>
  <c r="D157" i="30"/>
  <c r="E157" i="30"/>
  <c r="C161" i="13"/>
  <c r="D161" i="13"/>
  <c r="E161" i="13"/>
  <c r="C165" i="13"/>
  <c r="D165" i="13"/>
  <c r="E165" i="13"/>
  <c r="C165" i="14"/>
  <c r="D165" i="14"/>
  <c r="E165" i="14"/>
  <c r="D165" i="30"/>
  <c r="E165" i="30"/>
  <c r="C169" i="13"/>
  <c r="D169" i="13"/>
  <c r="E169" i="13"/>
  <c r="C169" i="14"/>
  <c r="D169" i="14"/>
  <c r="E169" i="14"/>
  <c r="D169" i="30"/>
  <c r="E169" i="30"/>
  <c r="C173" i="13"/>
  <c r="D173" i="13"/>
  <c r="E173" i="13"/>
  <c r="C176" i="13"/>
  <c r="D176" i="13"/>
  <c r="E176" i="13"/>
  <c r="C184" i="13"/>
  <c r="D184" i="13"/>
  <c r="E184" i="13"/>
  <c r="C188" i="13"/>
  <c r="D188" i="13"/>
  <c r="E188" i="13"/>
  <c r="C188" i="14"/>
  <c r="D188" i="14"/>
  <c r="E188" i="14"/>
  <c r="D188" i="30"/>
  <c r="E188" i="30"/>
  <c r="C192" i="13"/>
  <c r="D192" i="13"/>
  <c r="E192" i="13"/>
  <c r="C210" i="13"/>
  <c r="D210" i="13"/>
  <c r="E210" i="13"/>
  <c r="C210" i="14"/>
  <c r="D210" i="14"/>
  <c r="E210" i="14"/>
  <c r="D210" i="30"/>
  <c r="E210" i="30"/>
  <c r="C240" i="13"/>
  <c r="D240" i="13"/>
  <c r="E240" i="13"/>
  <c r="C248" i="13"/>
  <c r="D248" i="13"/>
  <c r="E248" i="13"/>
  <c r="C252" i="13"/>
  <c r="D252" i="13"/>
  <c r="E252" i="13"/>
  <c r="C259" i="13"/>
  <c r="D259" i="13"/>
  <c r="E259" i="13"/>
  <c r="C263" i="13"/>
  <c r="D263" i="13"/>
  <c r="E263" i="13"/>
  <c r="C267" i="13"/>
  <c r="D267" i="13"/>
  <c r="E267" i="13"/>
  <c r="C271" i="13"/>
  <c r="D271" i="13"/>
  <c r="E271" i="13"/>
  <c r="C275" i="13"/>
  <c r="D275" i="13"/>
  <c r="E275" i="13"/>
  <c r="C275" i="14"/>
  <c r="D275" i="14"/>
  <c r="E275" i="14"/>
  <c r="D275" i="30"/>
  <c r="E275" i="30"/>
  <c r="C283" i="13"/>
  <c r="D283" i="13"/>
  <c r="E283" i="13"/>
  <c r="C287" i="13"/>
  <c r="D287" i="13"/>
  <c r="E287" i="13"/>
  <c r="C295" i="13"/>
  <c r="D295" i="13"/>
  <c r="E295" i="13"/>
  <c r="C295" i="14"/>
  <c r="D295" i="14"/>
  <c r="E295" i="14"/>
  <c r="D295" i="30"/>
  <c r="E295" i="30"/>
  <c r="C299" i="13"/>
  <c r="D299" i="13"/>
  <c r="E299" i="13"/>
  <c r="C305" i="13"/>
  <c r="D305" i="13"/>
  <c r="E305" i="13"/>
  <c r="C305" i="14"/>
  <c r="D305" i="14"/>
  <c r="E305" i="14"/>
  <c r="D305" i="30"/>
  <c r="E305" i="30"/>
  <c r="C313" i="13"/>
  <c r="D313" i="13"/>
  <c r="E313" i="13"/>
  <c r="C325" i="13"/>
  <c r="D325" i="13"/>
  <c r="E325" i="13"/>
  <c r="C329" i="13"/>
  <c r="D329" i="13"/>
  <c r="E329" i="13"/>
  <c r="C337" i="13"/>
  <c r="D337" i="13"/>
  <c r="E337" i="13"/>
  <c r="C337" i="14"/>
  <c r="D337" i="14"/>
  <c r="E337" i="14"/>
  <c r="D337" i="30"/>
  <c r="E337" i="30"/>
  <c r="C344" i="13"/>
  <c r="D344" i="13"/>
  <c r="E344" i="13"/>
  <c r="C348" i="13"/>
  <c r="D348" i="13"/>
  <c r="E348" i="13"/>
  <c r="C348" i="14"/>
  <c r="D348" i="14"/>
  <c r="E348" i="14"/>
  <c r="D348" i="30"/>
  <c r="E348" i="30"/>
  <c r="C352" i="13"/>
  <c r="D352" i="13"/>
  <c r="E352" i="13"/>
  <c r="C352" i="14"/>
  <c r="D352" i="14"/>
  <c r="E352" i="14"/>
  <c r="D352" i="30"/>
  <c r="E352" i="30"/>
  <c r="C359" i="13"/>
  <c r="D359" i="13"/>
  <c r="E359" i="13"/>
  <c r="C371" i="13"/>
  <c r="D371" i="13"/>
  <c r="E371" i="13"/>
  <c r="C371" i="14"/>
  <c r="D371" i="14"/>
  <c r="E371" i="14"/>
  <c r="D371" i="30"/>
  <c r="E371" i="30"/>
  <c r="C375" i="13"/>
  <c r="D375" i="13"/>
  <c r="E375" i="13"/>
  <c r="C379" i="13"/>
  <c r="D379" i="13"/>
  <c r="E379" i="13"/>
  <c r="C379" i="14"/>
  <c r="D379" i="14"/>
  <c r="E379" i="14"/>
  <c r="D379" i="30"/>
  <c r="E379" i="30"/>
  <c r="C386" i="13"/>
  <c r="D386" i="13"/>
  <c r="E386" i="13"/>
  <c r="C386" i="14"/>
  <c r="D386" i="14"/>
  <c r="E386" i="14"/>
  <c r="D386" i="30"/>
  <c r="E386" i="30"/>
  <c r="C394" i="13"/>
  <c r="D394" i="13"/>
  <c r="E394" i="13"/>
  <c r="C394" i="14"/>
  <c r="D394" i="14"/>
  <c r="E394" i="14"/>
  <c r="D394" i="30"/>
  <c r="E394" i="30"/>
  <c r="C398" i="13"/>
  <c r="D398" i="13"/>
  <c r="E398" i="13"/>
  <c r="C398" i="14"/>
  <c r="D398" i="14"/>
  <c r="E398" i="14"/>
  <c r="D398" i="30"/>
  <c r="E398" i="30"/>
  <c r="C402" i="13"/>
  <c r="D402" i="13"/>
  <c r="E402" i="13"/>
  <c r="C402" i="14"/>
  <c r="D402" i="14"/>
  <c r="E402" i="14"/>
  <c r="D402" i="30"/>
  <c r="E402" i="30"/>
  <c r="C410" i="13"/>
  <c r="D410" i="13"/>
  <c r="E410" i="13"/>
  <c r="C410" i="14"/>
  <c r="D410" i="14"/>
  <c r="E410" i="14"/>
  <c r="D410" i="30"/>
  <c r="E410" i="30"/>
  <c r="C414" i="13"/>
  <c r="D414" i="13"/>
  <c r="E414" i="13"/>
  <c r="C414" i="14"/>
  <c r="D414" i="14"/>
  <c r="E414" i="14"/>
  <c r="D414" i="30"/>
  <c r="E414" i="30"/>
  <c r="C418" i="13"/>
  <c r="D418" i="13"/>
  <c r="E418" i="13"/>
  <c r="C418" i="14"/>
  <c r="D418" i="14"/>
  <c r="E418" i="14"/>
  <c r="D418" i="30"/>
  <c r="E418" i="30"/>
  <c r="C430" i="13"/>
  <c r="D430" i="13"/>
  <c r="E430" i="13"/>
  <c r="C438" i="13"/>
  <c r="D438" i="13"/>
  <c r="E438" i="13"/>
  <c r="C442" i="13"/>
  <c r="D442" i="13"/>
  <c r="E442" i="13"/>
  <c r="C453" i="13"/>
  <c r="D453" i="13"/>
  <c r="E453" i="13"/>
  <c r="C478" i="13"/>
  <c r="D478" i="13"/>
  <c r="E478" i="13"/>
  <c r="C478" i="14"/>
  <c r="D478" i="14"/>
  <c r="E478" i="14"/>
  <c r="D478" i="15"/>
  <c r="E478" i="15"/>
  <c r="C478" i="30"/>
  <c r="D478" i="30"/>
  <c r="E478" i="30"/>
  <c r="C490" i="13"/>
  <c r="D490" i="13"/>
  <c r="E490" i="13"/>
  <c r="C498" i="13"/>
  <c r="D498" i="13"/>
  <c r="E498" i="13"/>
  <c r="C498" i="14"/>
  <c r="D498" i="14"/>
  <c r="E498" i="14"/>
  <c r="D498" i="15"/>
  <c r="E498" i="15"/>
  <c r="C498" i="30"/>
  <c r="D498" i="30"/>
  <c r="E498" i="30"/>
  <c r="C502" i="13"/>
  <c r="D502" i="13"/>
  <c r="E502" i="13"/>
  <c r="C505" i="13"/>
  <c r="D505" i="13"/>
  <c r="E505" i="13"/>
  <c r="C513" i="13"/>
  <c r="D513" i="13"/>
  <c r="E513" i="13"/>
  <c r="C513" i="14"/>
  <c r="D513" i="14"/>
  <c r="E513" i="14"/>
  <c r="D513" i="15"/>
  <c r="E513" i="15"/>
  <c r="C513" i="30"/>
  <c r="D513" i="30"/>
  <c r="E513" i="30"/>
  <c r="C517" i="13"/>
  <c r="D517" i="13"/>
  <c r="E517" i="13"/>
  <c r="C521" i="13"/>
  <c r="D521" i="13"/>
  <c r="E521" i="13"/>
  <c r="C521" i="14"/>
  <c r="D521" i="14"/>
  <c r="E521" i="14"/>
  <c r="D521" i="15"/>
  <c r="E521" i="15"/>
  <c r="C521" i="30"/>
  <c r="D521" i="30"/>
  <c r="E521" i="30"/>
  <c r="C529" i="13"/>
  <c r="D529" i="13"/>
  <c r="E529" i="13"/>
  <c r="C536" i="13"/>
  <c r="D536" i="13"/>
  <c r="E536" i="13"/>
  <c r="C548" i="13"/>
  <c r="D548" i="13"/>
  <c r="E548" i="13"/>
  <c r="C548" i="14"/>
  <c r="D548" i="14"/>
  <c r="E548" i="14"/>
  <c r="D548" i="15"/>
  <c r="E548" i="15"/>
  <c r="C548" i="30"/>
  <c r="D548" i="30"/>
  <c r="E548" i="30"/>
  <c r="C552" i="13"/>
  <c r="D552" i="13"/>
  <c r="E552" i="13"/>
  <c r="C552" i="14"/>
  <c r="D552" i="14"/>
  <c r="E552" i="14"/>
  <c r="C552" i="30"/>
  <c r="D552" i="30"/>
  <c r="E552" i="30"/>
  <c r="C560" i="13"/>
  <c r="D560" i="13"/>
  <c r="E560" i="13"/>
  <c r="C560" i="14"/>
  <c r="D560" i="14"/>
  <c r="E560" i="14"/>
  <c r="D560" i="15"/>
  <c r="E560" i="15"/>
  <c r="C560" i="34"/>
  <c r="D560" i="34"/>
  <c r="E560" i="34"/>
  <c r="C560" i="30"/>
  <c r="D560" i="30"/>
  <c r="E560" i="30"/>
  <c r="C564" i="13"/>
  <c r="D564" i="13"/>
  <c r="E564" i="13"/>
  <c r="C570" i="13"/>
  <c r="D570" i="13"/>
  <c r="E570" i="13"/>
  <c r="C570" i="14"/>
  <c r="D570" i="14"/>
  <c r="E570" i="14"/>
  <c r="D570" i="15"/>
  <c r="E570" i="15"/>
  <c r="C570" i="34"/>
  <c r="D570" i="34"/>
  <c r="E570" i="34"/>
  <c r="C570" i="30"/>
  <c r="D570" i="30"/>
  <c r="E570" i="30"/>
  <c r="C574" i="13"/>
  <c r="D574" i="13"/>
  <c r="E574" i="13"/>
  <c r="C582" i="13"/>
  <c r="D582" i="13"/>
  <c r="E582" i="13"/>
  <c r="C582" i="30"/>
  <c r="D582" i="30"/>
  <c r="E582" i="30"/>
  <c r="C594" i="13"/>
  <c r="D594" i="13"/>
  <c r="E594" i="13"/>
  <c r="C598" i="13"/>
  <c r="D598" i="13"/>
  <c r="E598" i="13"/>
  <c r="C602" i="13"/>
  <c r="D602" i="13"/>
  <c r="E602" i="13"/>
  <c r="C609" i="13"/>
  <c r="D609" i="13"/>
  <c r="E609" i="13"/>
  <c r="C613" i="13"/>
  <c r="D613" i="13"/>
  <c r="E613" i="13"/>
  <c r="C617" i="13"/>
  <c r="D617" i="13"/>
  <c r="E617" i="13"/>
  <c r="C617" i="33"/>
  <c r="D617" i="33"/>
  <c r="E617" i="33"/>
  <c r="C617" i="14"/>
  <c r="D617" i="14"/>
  <c r="E617" i="14"/>
  <c r="D617" i="30"/>
  <c r="F617" i="30" s="1"/>
  <c r="C628" i="13"/>
  <c r="D628" i="13"/>
  <c r="E628" i="13"/>
  <c r="C632" i="13"/>
  <c r="D632" i="13"/>
  <c r="E632" i="13"/>
  <c r="C635" i="13"/>
  <c r="D635" i="13"/>
  <c r="E635" i="13"/>
  <c r="C645" i="13"/>
  <c r="D645" i="13"/>
  <c r="E645" i="13"/>
  <c r="C649" i="13"/>
  <c r="D649" i="13"/>
  <c r="E649" i="13"/>
  <c r="C653" i="13"/>
  <c r="D653" i="13"/>
  <c r="E653" i="13"/>
  <c r="C653" i="33"/>
  <c r="D653" i="33"/>
  <c r="E653" i="33"/>
  <c r="C653" i="14"/>
  <c r="D653" i="14"/>
  <c r="E653" i="14"/>
  <c r="D653" i="30"/>
  <c r="F653" i="30" s="1"/>
  <c r="C657" i="13"/>
  <c r="D657" i="13"/>
  <c r="E657" i="13"/>
  <c r="C665" i="13"/>
  <c r="D665" i="13"/>
  <c r="E665" i="13"/>
  <c r="C669" i="13"/>
  <c r="D669" i="13"/>
  <c r="E669" i="13"/>
  <c r="C669" i="33"/>
  <c r="D669" i="33"/>
  <c r="E669" i="33"/>
  <c r="C669" i="14"/>
  <c r="D669" i="14"/>
  <c r="E669" i="14"/>
  <c r="D669" i="30"/>
  <c r="F669" i="30" s="1"/>
  <c r="C672" i="13"/>
  <c r="D672" i="13"/>
  <c r="E672" i="13"/>
  <c r="C673" i="13"/>
  <c r="D673" i="13"/>
  <c r="E673" i="13"/>
  <c r="C676" i="13"/>
  <c r="D676" i="13"/>
  <c r="E676" i="13"/>
  <c r="C676" i="33"/>
  <c r="D676" i="33"/>
  <c r="E676" i="33"/>
  <c r="C676" i="14"/>
  <c r="D676" i="14"/>
  <c r="E676" i="14"/>
  <c r="D676" i="30"/>
  <c r="F676" i="30" s="1"/>
  <c r="C687" i="13"/>
  <c r="D687" i="13"/>
  <c r="E687" i="13"/>
  <c r="C687" i="33"/>
  <c r="D687" i="33"/>
  <c r="E687" i="33"/>
  <c r="C687" i="14"/>
  <c r="D687" i="14"/>
  <c r="E687" i="14"/>
  <c r="D687" i="30"/>
  <c r="F687" i="30" s="1"/>
  <c r="C689" i="13"/>
  <c r="D689" i="13"/>
  <c r="E689" i="13"/>
  <c r="C689" i="33"/>
  <c r="D689" i="33"/>
  <c r="E689" i="33"/>
  <c r="C689" i="14"/>
  <c r="D689" i="14"/>
  <c r="E689" i="14"/>
  <c r="D689" i="30"/>
  <c r="F689" i="30" s="1"/>
  <c r="C695" i="13"/>
  <c r="D695" i="13"/>
  <c r="E695" i="13"/>
  <c r="C695" i="33"/>
  <c r="D695" i="33"/>
  <c r="E695" i="33"/>
  <c r="C695" i="14"/>
  <c r="D695" i="14"/>
  <c r="E695" i="14"/>
  <c r="C695" i="30"/>
  <c r="D695" i="30"/>
  <c r="C729" i="13"/>
  <c r="F729" i="13" s="1"/>
  <c r="C729" i="33"/>
  <c r="F729" i="33" s="1"/>
  <c r="C729" i="14"/>
  <c r="F729" i="14" s="1"/>
  <c r="G729" i="14" s="1"/>
  <c r="C729" i="30"/>
  <c r="F729" i="30" s="1"/>
  <c r="G729" i="30" s="1"/>
  <c r="H729" i="30" s="1"/>
  <c r="C732" i="13"/>
  <c r="F732" i="13" s="1"/>
  <c r="C732" i="33"/>
  <c r="F732" i="33" s="1"/>
  <c r="C732" i="14"/>
  <c r="F732" i="14" s="1"/>
  <c r="C732" i="30"/>
  <c r="F732" i="30" s="1"/>
  <c r="G732" i="30" s="1"/>
  <c r="H732" i="30" s="1"/>
  <c r="C737" i="13"/>
  <c r="F737" i="13" s="1"/>
  <c r="C741" i="13"/>
  <c r="F741" i="13" s="1"/>
  <c r="C741" i="33"/>
  <c r="F741" i="33" s="1"/>
  <c r="C741" i="14"/>
  <c r="F741" i="14" s="1"/>
  <c r="G741" i="14" s="1"/>
  <c r="C741" i="30"/>
  <c r="F741" i="30" s="1"/>
  <c r="G741" i="30" s="1"/>
  <c r="H741" i="30" s="1"/>
  <c r="C751" i="13"/>
  <c r="F751" i="13" s="1"/>
  <c r="C757" i="13"/>
  <c r="F757" i="13" s="1"/>
  <c r="C765" i="13"/>
  <c r="F765" i="13" s="1"/>
  <c r="C770" i="13"/>
  <c r="F770" i="13" s="1"/>
  <c r="C773" i="13"/>
  <c r="F773" i="13" s="1"/>
  <c r="C775" i="13"/>
  <c r="F775" i="13" s="1"/>
  <c r="C778" i="13"/>
  <c r="F778" i="13" s="1"/>
  <c r="C778" i="33"/>
  <c r="F778" i="33" s="1"/>
  <c r="C778" i="14"/>
  <c r="F778" i="14" s="1"/>
  <c r="G778" i="14" s="1"/>
  <c r="C778" i="30"/>
  <c r="F778" i="30" s="1"/>
  <c r="G778" i="30" s="1"/>
  <c r="H778" i="30" s="1"/>
  <c r="C787" i="13"/>
  <c r="F787" i="13" s="1"/>
  <c r="C787" i="33"/>
  <c r="F787" i="33" s="1"/>
  <c r="C787" i="14"/>
  <c r="F787" i="14" s="1"/>
  <c r="G787" i="14" s="1"/>
  <c r="C787" i="30"/>
  <c r="F787" i="30" s="1"/>
  <c r="G787" i="30" s="1"/>
  <c r="H787" i="30" s="1"/>
  <c r="C791" i="13"/>
  <c r="F791" i="13" s="1"/>
  <c r="C791" i="33"/>
  <c r="F791" i="33" s="1"/>
  <c r="C791" i="14"/>
  <c r="F791" i="14" s="1"/>
  <c r="D791" i="15"/>
  <c r="E791" i="15"/>
  <c r="C791" i="30"/>
  <c r="F791" i="30" s="1"/>
  <c r="G791" i="30" s="1"/>
  <c r="H791" i="30" s="1"/>
  <c r="C802" i="13"/>
  <c r="F802" i="13" s="1"/>
  <c r="C806" i="13"/>
  <c r="F806" i="13" s="1"/>
  <c r="C813" i="13"/>
  <c r="F813" i="13" s="1"/>
  <c r="C821" i="13"/>
  <c r="F821" i="13" s="1"/>
  <c r="C824" i="13"/>
  <c r="F824" i="13" s="1"/>
  <c r="C827" i="13"/>
  <c r="F827" i="13" s="1"/>
  <c r="C827" i="33"/>
  <c r="F827" i="33" s="1"/>
  <c r="C827" i="14"/>
  <c r="F827" i="14" s="1"/>
  <c r="G827" i="14" s="1"/>
  <c r="C827" i="30"/>
  <c r="F827" i="30" s="1"/>
  <c r="G827" i="30" s="1"/>
  <c r="H827" i="30" s="1"/>
  <c r="C831" i="13"/>
  <c r="F831" i="13" s="1"/>
  <c r="C845" i="13"/>
  <c r="F845" i="13" s="1"/>
  <c r="C845" i="33"/>
  <c r="F845" i="33" s="1"/>
  <c r="C845" i="14"/>
  <c r="F845" i="14" s="1"/>
  <c r="D845" i="15"/>
  <c r="E845" i="15"/>
  <c r="C845" i="30"/>
  <c r="F845" i="30" s="1"/>
  <c r="G845" i="30" s="1"/>
  <c r="H845" i="30" s="1"/>
  <c r="C853" i="13"/>
  <c r="F853" i="13" s="1"/>
  <c r="C857" i="13"/>
  <c r="F857" i="13" s="1"/>
  <c r="C857" i="33"/>
  <c r="F857" i="33" s="1"/>
  <c r="C857" i="14"/>
  <c r="F857" i="14" s="1"/>
  <c r="D857" i="15"/>
  <c r="E857" i="15"/>
  <c r="C857" i="30"/>
  <c r="F857" i="30" s="1"/>
  <c r="G857" i="30" s="1"/>
  <c r="H857" i="30" s="1"/>
  <c r="C865" i="13"/>
  <c r="D865" i="13"/>
  <c r="E865" i="13"/>
  <c r="C873" i="13"/>
  <c r="D873" i="13"/>
  <c r="E873" i="13"/>
  <c r="D873" i="15"/>
  <c r="E873" i="15"/>
  <c r="C873" i="34"/>
  <c r="D873" i="34"/>
  <c r="E873" i="34"/>
  <c r="C873" i="30"/>
  <c r="D873" i="30"/>
  <c r="E873" i="30"/>
  <c r="C877" i="13"/>
  <c r="D877" i="13"/>
  <c r="E877" i="13"/>
  <c r="C881" i="13"/>
  <c r="D881" i="13"/>
  <c r="E881" i="13"/>
  <c r="C885" i="13"/>
  <c r="D885" i="13"/>
  <c r="E885" i="13"/>
  <c r="C895" i="13"/>
  <c r="D895" i="13"/>
  <c r="E895" i="13"/>
  <c r="C900" i="13"/>
  <c r="D900" i="13"/>
  <c r="E900" i="13"/>
  <c r="C903" i="13"/>
  <c r="D903" i="13"/>
  <c r="E903" i="13"/>
  <c r="C908" i="13"/>
  <c r="D908" i="13"/>
  <c r="E908" i="13"/>
  <c r="C916" i="13"/>
  <c r="D916" i="13"/>
  <c r="E916" i="13"/>
  <c r="C916" i="30"/>
  <c r="D916" i="30"/>
  <c r="E916" i="30"/>
  <c r="C916" i="25"/>
  <c r="C916" i="23"/>
  <c r="D916" i="23"/>
  <c r="E916" i="23"/>
  <c r="C916" i="28"/>
  <c r="D916" i="28"/>
  <c r="E916" i="28"/>
  <c r="C916" i="16"/>
  <c r="D916" i="16"/>
  <c r="E916" i="16"/>
  <c r="C916" i="11"/>
  <c r="D916" i="11"/>
  <c r="E916" i="11"/>
  <c r="D916" i="12"/>
  <c r="E916" i="12"/>
  <c r="F916" i="12"/>
  <c r="C916" i="32"/>
  <c r="D916" i="32"/>
  <c r="E916" i="32"/>
  <c r="C927" i="13"/>
  <c r="D927" i="13"/>
  <c r="E927" i="13"/>
  <c r="C927" i="30"/>
  <c r="D927" i="30"/>
  <c r="E927" i="30"/>
  <c r="C927" i="25"/>
  <c r="C927" i="23"/>
  <c r="D927" i="23"/>
  <c r="E927" i="23"/>
  <c r="C927" i="28"/>
  <c r="D927" i="28"/>
  <c r="E927" i="28"/>
  <c r="C927" i="16"/>
  <c r="D927" i="16"/>
  <c r="E927" i="16"/>
  <c r="C927" i="11"/>
  <c r="D927" i="11"/>
  <c r="E927" i="11"/>
  <c r="D927" i="12"/>
  <c r="E927" i="12"/>
  <c r="F927" i="12"/>
  <c r="C927" i="32"/>
  <c r="D927" i="32"/>
  <c r="E927" i="32"/>
  <c r="C937" i="13"/>
  <c r="D937" i="13"/>
  <c r="E937" i="13"/>
  <c r="C941" i="13"/>
  <c r="D941" i="13"/>
  <c r="E941" i="13"/>
  <c r="C941" i="34"/>
  <c r="D941" i="34"/>
  <c r="E941" i="34"/>
  <c r="C941" i="30"/>
  <c r="D941" i="30"/>
  <c r="E941" i="30"/>
  <c r="C941" i="25"/>
  <c r="C941" i="23"/>
  <c r="D941" i="23"/>
  <c r="E941" i="23"/>
  <c r="C941" i="28"/>
  <c r="D941" i="28"/>
  <c r="E941" i="28"/>
  <c r="C941" i="16"/>
  <c r="D941" i="16"/>
  <c r="E941" i="16"/>
  <c r="C941" i="11"/>
  <c r="D941" i="11"/>
  <c r="E941" i="11"/>
  <c r="D941" i="12"/>
  <c r="E941" i="12"/>
  <c r="F941" i="12"/>
  <c r="C941" i="32"/>
  <c r="D941" i="32"/>
  <c r="E941" i="32"/>
  <c r="C945" i="13"/>
  <c r="D945" i="13"/>
  <c r="E945" i="13"/>
  <c r="C945" i="30"/>
  <c r="D945" i="30"/>
  <c r="E945" i="30"/>
  <c r="C949" i="13"/>
  <c r="D949" i="13"/>
  <c r="E949" i="13"/>
  <c r="C949" i="30"/>
  <c r="D949" i="30"/>
  <c r="E949" i="30"/>
  <c r="C953" i="13"/>
  <c r="D953" i="13"/>
  <c r="E953" i="13"/>
  <c r="C956" i="13"/>
  <c r="D956" i="13"/>
  <c r="E956" i="13"/>
  <c r="C960" i="13"/>
  <c r="D960" i="13"/>
  <c r="E960" i="13"/>
  <c r="C963" i="13"/>
  <c r="D963" i="13"/>
  <c r="E963" i="13"/>
  <c r="C963" i="30"/>
  <c r="D963" i="30"/>
  <c r="E963" i="30"/>
  <c r="C971" i="13"/>
  <c r="D971" i="13"/>
  <c r="E971" i="13"/>
  <c r="C975" i="13"/>
  <c r="D975" i="13"/>
  <c r="E975" i="13"/>
  <c r="C979" i="13"/>
  <c r="D979" i="13"/>
  <c r="E979" i="13"/>
  <c r="C987" i="13"/>
  <c r="D987" i="13"/>
  <c r="E987" i="13"/>
  <c r="C1000" i="13"/>
  <c r="D1000" i="13"/>
  <c r="E1000" i="13"/>
  <c r="C1003" i="13"/>
  <c r="D1003" i="13"/>
  <c r="E1003" i="13"/>
  <c r="C1003" i="30"/>
  <c r="D1003" i="30"/>
  <c r="E1003" i="30"/>
  <c r="C1007" i="13"/>
  <c r="D1007" i="13"/>
  <c r="E1007" i="13"/>
  <c r="C1022" i="13"/>
  <c r="D1022" i="13"/>
  <c r="E1022" i="13"/>
  <c r="C1029" i="13"/>
  <c r="D1029" i="13"/>
  <c r="E1029" i="13"/>
  <c r="C1029" i="30"/>
  <c r="D1029" i="30"/>
  <c r="E1029" i="30"/>
  <c r="C1030" i="13"/>
  <c r="D1030" i="13"/>
  <c r="E1030" i="13"/>
  <c r="C1032" i="13"/>
  <c r="D1032" i="13"/>
  <c r="E1032" i="13"/>
  <c r="C1039" i="13"/>
  <c r="D1039" i="13"/>
  <c r="E1039" i="13"/>
  <c r="C1039" i="30"/>
  <c r="D1039" i="30"/>
  <c r="E1039" i="30"/>
  <c r="C1044" i="13"/>
  <c r="D1044" i="13"/>
  <c r="E1044" i="13"/>
  <c r="C1051" i="13"/>
  <c r="D1051" i="13"/>
  <c r="E1051" i="13"/>
  <c r="C1051" i="30"/>
  <c r="D1051" i="30"/>
  <c r="E1051" i="30"/>
  <c r="C1059" i="13"/>
  <c r="D1059" i="13"/>
  <c r="E1059" i="13"/>
  <c r="C1059" i="30"/>
  <c r="D1059" i="30"/>
  <c r="E1059" i="30"/>
  <c r="C1063" i="13"/>
  <c r="D1063" i="13"/>
  <c r="E1063" i="13"/>
  <c r="C1063" i="30"/>
  <c r="D1063" i="30"/>
  <c r="E1063" i="30"/>
  <c r="C1067" i="13"/>
  <c r="D1067" i="13"/>
  <c r="E1067" i="13"/>
  <c r="C1067" i="34"/>
  <c r="D1067" i="34"/>
  <c r="E1067" i="34"/>
  <c r="C1067" i="30"/>
  <c r="D1067" i="30"/>
  <c r="E1067" i="30"/>
  <c r="C1071" i="13"/>
  <c r="D1071" i="13"/>
  <c r="E1071" i="13"/>
  <c r="C1071" i="30"/>
  <c r="D1071" i="30"/>
  <c r="E1071" i="30"/>
  <c r="C1071" i="25"/>
  <c r="C1071" i="23"/>
  <c r="D1071" i="23"/>
  <c r="E1071" i="23"/>
  <c r="C1071" i="28"/>
  <c r="D1071" i="28"/>
  <c r="E1071" i="28"/>
  <c r="C1071" i="16"/>
  <c r="D1071" i="16"/>
  <c r="E1071" i="16"/>
  <c r="C1071" i="11"/>
  <c r="D1071" i="11"/>
  <c r="E1071" i="11"/>
  <c r="D1071" i="12"/>
  <c r="E1071" i="12"/>
  <c r="F1071" i="12"/>
  <c r="C1071" i="32"/>
  <c r="D1071" i="32"/>
  <c r="E1071" i="32"/>
  <c r="C1072" i="13"/>
  <c r="D1072" i="13"/>
  <c r="E1072" i="13"/>
  <c r="C1079" i="13"/>
  <c r="D1079" i="13"/>
  <c r="E1079" i="13"/>
  <c r="C1087" i="13"/>
  <c r="D1087" i="13"/>
  <c r="E1087" i="13"/>
  <c r="C1093" i="13"/>
  <c r="D1093" i="13"/>
  <c r="E1093" i="13"/>
  <c r="C1093" i="34"/>
  <c r="D1093" i="34"/>
  <c r="E1093" i="34"/>
  <c r="C1093" i="30"/>
  <c r="D1093" i="30"/>
  <c r="E1093" i="30"/>
  <c r="C1097" i="13"/>
  <c r="D1097" i="13"/>
  <c r="E1097" i="13"/>
  <c r="C1105" i="13"/>
  <c r="D1105" i="13"/>
  <c r="E1105" i="13"/>
  <c r="C1112" i="13"/>
  <c r="D1112" i="13"/>
  <c r="E1112" i="13"/>
  <c r="D608" i="12"/>
  <c r="E608" i="12"/>
  <c r="D612" i="12"/>
  <c r="G612" i="12" s="1"/>
  <c r="H612" i="12" s="1"/>
  <c r="E612" i="12"/>
  <c r="D616" i="12"/>
  <c r="E616" i="12"/>
  <c r="D620" i="12"/>
  <c r="G620" i="12" s="1"/>
  <c r="H620" i="12" s="1"/>
  <c r="E620" i="12"/>
  <c r="D624" i="12"/>
  <c r="E624" i="12"/>
  <c r="D627" i="12"/>
  <c r="G627" i="12" s="1"/>
  <c r="H627" i="12" s="1"/>
  <c r="E627" i="12"/>
  <c r="D630" i="12"/>
  <c r="E630" i="12"/>
  <c r="D634" i="12"/>
  <c r="G634" i="12" s="1"/>
  <c r="H634" i="12" s="1"/>
  <c r="E634" i="12"/>
  <c r="D638" i="12"/>
  <c r="E638" i="12"/>
  <c r="D640" i="12"/>
  <c r="G640" i="12" s="1"/>
  <c r="H640" i="12" s="1"/>
  <c r="E640" i="12"/>
  <c r="D644" i="12"/>
  <c r="E644" i="12"/>
  <c r="D648" i="12"/>
  <c r="G648" i="12" s="1"/>
  <c r="H648" i="12" s="1"/>
  <c r="E648" i="12"/>
  <c r="D656" i="12"/>
  <c r="E656" i="12"/>
  <c r="D660" i="12"/>
  <c r="G660" i="12" s="1"/>
  <c r="H660" i="12" s="1"/>
  <c r="E660" i="12"/>
  <c r="D664" i="12"/>
  <c r="E664" i="12"/>
  <c r="D668" i="12"/>
  <c r="G668" i="12" s="1"/>
  <c r="H668" i="12" s="1"/>
  <c r="E668" i="12"/>
  <c r="D671" i="12"/>
  <c r="E671" i="12"/>
  <c r="D675" i="12"/>
  <c r="G675" i="12" s="1"/>
  <c r="H675" i="12" s="1"/>
  <c r="E675" i="12"/>
  <c r="D679" i="12"/>
  <c r="E679" i="12"/>
  <c r="D682" i="12"/>
  <c r="G682" i="12" s="1"/>
  <c r="H682" i="12" s="1"/>
  <c r="E682" i="12"/>
  <c r="D686" i="12"/>
  <c r="E686" i="12"/>
  <c r="D688" i="12"/>
  <c r="G688" i="12" s="1"/>
  <c r="H688" i="12" s="1"/>
  <c r="E688" i="12"/>
  <c r="D692" i="12"/>
  <c r="E692" i="12"/>
  <c r="D694" i="12"/>
  <c r="G694" i="12" s="1"/>
  <c r="H694" i="12" s="1"/>
  <c r="E694" i="12"/>
  <c r="D826" i="12"/>
  <c r="G826" i="12" s="1"/>
  <c r="D834" i="12"/>
  <c r="G834" i="12" s="1"/>
  <c r="D844" i="12"/>
  <c r="G844" i="12" s="1"/>
  <c r="D848" i="12"/>
  <c r="G848" i="12" s="1"/>
  <c r="D867" i="12"/>
  <c r="E867" i="12"/>
  <c r="F867" i="12"/>
  <c r="D871" i="12"/>
  <c r="E871" i="12"/>
  <c r="F871" i="12"/>
  <c r="D875" i="12"/>
  <c r="E875" i="12"/>
  <c r="F875" i="12"/>
  <c r="D879" i="12"/>
  <c r="E879" i="12"/>
  <c r="F879" i="12"/>
  <c r="C879" i="16"/>
  <c r="D879" i="16"/>
  <c r="E879" i="16"/>
  <c r="C879" i="11"/>
  <c r="D879" i="11"/>
  <c r="E879" i="11"/>
  <c r="C879" i="32"/>
  <c r="D879" i="32"/>
  <c r="E879" i="32"/>
  <c r="D883" i="12"/>
  <c r="E883" i="12"/>
  <c r="F883" i="12"/>
  <c r="D886" i="12"/>
  <c r="E886" i="12"/>
  <c r="F886" i="12"/>
  <c r="D889" i="12"/>
  <c r="E889" i="12"/>
  <c r="F889" i="12"/>
  <c r="D893" i="12"/>
  <c r="E893" i="12"/>
  <c r="F893" i="12"/>
  <c r="C893" i="16"/>
  <c r="D893" i="16"/>
  <c r="E893" i="16"/>
  <c r="C893" i="11"/>
  <c r="D893" i="11"/>
  <c r="E893" i="11"/>
  <c r="C893" i="32"/>
  <c r="D893" i="32"/>
  <c r="E893" i="32"/>
  <c r="D897" i="12"/>
  <c r="E897" i="12"/>
  <c r="F897" i="12"/>
  <c r="C897" i="16"/>
  <c r="D897" i="16"/>
  <c r="E897" i="16"/>
  <c r="C897" i="11"/>
  <c r="D897" i="11"/>
  <c r="E897" i="11"/>
  <c r="C897" i="32"/>
  <c r="D897" i="32"/>
  <c r="E897" i="32"/>
  <c r="D903" i="12"/>
  <c r="E903" i="12"/>
  <c r="F903" i="12"/>
  <c r="D904" i="12"/>
  <c r="E904" i="12"/>
  <c r="F904" i="12"/>
  <c r="D908" i="12"/>
  <c r="E908" i="12"/>
  <c r="F908" i="12"/>
  <c r="D912" i="12"/>
  <c r="E912" i="12"/>
  <c r="F912" i="12"/>
  <c r="D920" i="12"/>
  <c r="E920" i="12"/>
  <c r="F920" i="12"/>
  <c r="D924" i="12"/>
  <c r="E924" i="12"/>
  <c r="F924" i="12"/>
  <c r="D930" i="12"/>
  <c r="E930" i="12"/>
  <c r="F930" i="12"/>
  <c r="D933" i="12"/>
  <c r="E933" i="12"/>
  <c r="F933" i="12"/>
  <c r="D937" i="12"/>
  <c r="E937" i="12"/>
  <c r="F937" i="12"/>
  <c r="D945" i="12"/>
  <c r="E945" i="12"/>
  <c r="F945" i="12"/>
  <c r="D949" i="12"/>
  <c r="E949" i="12"/>
  <c r="F949" i="12"/>
  <c r="D953" i="12"/>
  <c r="E953" i="12"/>
  <c r="F953" i="12"/>
  <c r="D956" i="12"/>
  <c r="E956" i="12"/>
  <c r="F956" i="12"/>
  <c r="D960" i="12"/>
  <c r="E960" i="12"/>
  <c r="F960" i="12"/>
  <c r="D963" i="12"/>
  <c r="E963" i="12"/>
  <c r="F963" i="12"/>
  <c r="D971" i="12"/>
  <c r="E971" i="12"/>
  <c r="F971" i="12"/>
  <c r="D975" i="12"/>
  <c r="E975" i="12"/>
  <c r="F975" i="12"/>
  <c r="D979" i="12"/>
  <c r="E979" i="12"/>
  <c r="F979" i="12"/>
  <c r="D983" i="12"/>
  <c r="E983" i="12"/>
  <c r="F983" i="12"/>
  <c r="D987" i="12"/>
  <c r="E987" i="12"/>
  <c r="F987" i="12"/>
  <c r="D991" i="12"/>
  <c r="E991" i="12"/>
  <c r="F991" i="12"/>
  <c r="D995" i="12"/>
  <c r="E995" i="12"/>
  <c r="F995" i="12"/>
  <c r="D1000" i="12"/>
  <c r="E1000" i="12"/>
  <c r="F1000" i="12"/>
  <c r="D1003" i="12"/>
  <c r="E1003" i="12"/>
  <c r="F1003" i="12"/>
  <c r="D1007" i="12"/>
  <c r="E1007" i="12"/>
  <c r="F1007" i="12"/>
  <c r="D1011" i="12"/>
  <c r="E1011" i="12"/>
  <c r="F1011" i="12"/>
  <c r="D1013" i="12"/>
  <c r="E1013" i="12"/>
  <c r="F1013" i="12"/>
  <c r="D1018" i="12"/>
  <c r="E1018" i="12"/>
  <c r="F1018" i="12"/>
  <c r="D1022" i="12"/>
  <c r="E1022" i="12"/>
  <c r="F1022" i="12"/>
  <c r="D1024" i="12"/>
  <c r="E1024" i="12"/>
  <c r="F1024" i="12"/>
  <c r="D1027" i="12"/>
  <c r="E1027" i="12"/>
  <c r="F1027" i="12"/>
  <c r="D1029" i="12"/>
  <c r="E1029" i="12"/>
  <c r="F1029" i="12"/>
  <c r="D1035" i="12"/>
  <c r="E1035" i="12"/>
  <c r="F1035" i="12"/>
  <c r="D1039" i="12"/>
  <c r="E1039" i="12"/>
  <c r="F1039" i="12"/>
  <c r="D1043" i="12"/>
  <c r="E1043" i="12"/>
  <c r="F1043" i="12"/>
  <c r="D1047" i="12"/>
  <c r="E1047" i="12"/>
  <c r="F1047" i="12"/>
  <c r="D1051" i="12"/>
  <c r="E1051" i="12"/>
  <c r="F1051" i="12"/>
  <c r="D1055" i="12"/>
  <c r="E1055" i="12"/>
  <c r="F1055" i="12"/>
  <c r="D1059" i="12"/>
  <c r="E1059" i="12"/>
  <c r="F1059" i="12"/>
  <c r="D1063" i="12"/>
  <c r="E1063" i="12"/>
  <c r="F1063" i="12"/>
  <c r="D1067" i="12"/>
  <c r="E1067" i="12"/>
  <c r="F1067" i="12"/>
  <c r="D1075" i="12"/>
  <c r="E1075" i="12"/>
  <c r="F1075" i="12"/>
  <c r="D1079" i="12"/>
  <c r="E1079" i="12"/>
  <c r="F1079" i="12"/>
  <c r="D1081" i="12"/>
  <c r="E1081" i="12"/>
  <c r="F1081" i="12"/>
  <c r="D1087" i="12"/>
  <c r="E1087" i="12"/>
  <c r="F1087" i="12"/>
  <c r="D1093" i="12"/>
  <c r="E1093" i="12"/>
  <c r="F1093" i="12"/>
  <c r="D1097" i="12"/>
  <c r="E1097" i="12"/>
  <c r="F1097" i="12"/>
  <c r="D1101" i="12"/>
  <c r="E1101" i="12"/>
  <c r="F1101" i="12"/>
  <c r="D1104" i="12"/>
  <c r="E1104" i="12"/>
  <c r="F1104" i="12"/>
  <c r="D1108" i="12"/>
  <c r="E1108" i="12"/>
  <c r="F1108" i="12"/>
  <c r="D1109" i="12"/>
  <c r="E1109" i="12"/>
  <c r="F1109" i="12"/>
  <c r="D1112" i="12"/>
  <c r="E1112" i="12"/>
  <c r="F1112" i="12"/>
  <c r="D252" i="11"/>
  <c r="E252" i="11"/>
  <c r="D259" i="11"/>
  <c r="E259" i="11"/>
  <c r="D263" i="11"/>
  <c r="E263" i="11"/>
  <c r="D267" i="11"/>
  <c r="E267" i="11"/>
  <c r="D271" i="11"/>
  <c r="E271" i="11"/>
  <c r="D275" i="11"/>
  <c r="E275" i="11"/>
  <c r="D279" i="11"/>
  <c r="E279" i="11"/>
  <c r="D283" i="11"/>
  <c r="E283" i="11"/>
  <c r="D287" i="11"/>
  <c r="E287" i="11"/>
  <c r="D291" i="11"/>
  <c r="E291" i="11"/>
  <c r="D295" i="11"/>
  <c r="E295" i="11"/>
  <c r="D299" i="11"/>
  <c r="E299" i="11"/>
  <c r="D305" i="11"/>
  <c r="E305" i="11"/>
  <c r="D309" i="11"/>
  <c r="E309" i="11"/>
  <c r="D313" i="11"/>
  <c r="E313" i="11"/>
  <c r="D317" i="11"/>
  <c r="E317" i="11"/>
  <c r="D321" i="11"/>
  <c r="E321" i="11"/>
  <c r="D325" i="11"/>
  <c r="E325" i="11"/>
  <c r="D329" i="11"/>
  <c r="E329" i="11"/>
  <c r="D333" i="11"/>
  <c r="E333" i="11"/>
  <c r="D337" i="11"/>
  <c r="E337" i="11"/>
  <c r="D341" i="11"/>
  <c r="E341" i="11"/>
  <c r="D344" i="11"/>
  <c r="E344" i="11"/>
  <c r="D348" i="11"/>
  <c r="E348" i="11"/>
  <c r="D352" i="11"/>
  <c r="E352" i="11"/>
  <c r="D355" i="11"/>
  <c r="E355" i="11"/>
  <c r="D359" i="11"/>
  <c r="E359" i="11"/>
  <c r="D363" i="11"/>
  <c r="E363" i="11"/>
  <c r="D367" i="11"/>
  <c r="E367" i="11"/>
  <c r="D371" i="11"/>
  <c r="E371" i="11"/>
  <c r="D375" i="11"/>
  <c r="E375" i="11"/>
  <c r="D379" i="11"/>
  <c r="E379" i="11"/>
  <c r="D382" i="11"/>
  <c r="E382" i="11"/>
  <c r="D386" i="11"/>
  <c r="E386" i="11"/>
  <c r="D390" i="11"/>
  <c r="E390" i="11"/>
  <c r="D394" i="11"/>
  <c r="E394" i="11"/>
  <c r="D398" i="11"/>
  <c r="E398" i="11"/>
  <c r="D402" i="11"/>
  <c r="E402" i="11"/>
  <c r="D406" i="11"/>
  <c r="E406" i="11"/>
  <c r="D410" i="11"/>
  <c r="E410" i="11"/>
  <c r="D414" i="11"/>
  <c r="E414" i="11"/>
  <c r="D418" i="11"/>
  <c r="E418" i="11"/>
  <c r="D422" i="11"/>
  <c r="E422" i="11"/>
  <c r="D426" i="11"/>
  <c r="E426" i="11"/>
  <c r="D430" i="11"/>
  <c r="E430" i="11"/>
  <c r="D434" i="11"/>
  <c r="E434" i="11"/>
  <c r="D438" i="11"/>
  <c r="E438" i="11"/>
  <c r="D442" i="11"/>
  <c r="E442" i="11"/>
  <c r="D446" i="11"/>
  <c r="E446" i="11"/>
  <c r="D449" i="11"/>
  <c r="E449" i="11"/>
  <c r="D453" i="11"/>
  <c r="E453" i="11"/>
  <c r="D457" i="11"/>
  <c r="E457" i="11"/>
  <c r="C470" i="11"/>
  <c r="D470" i="11"/>
  <c r="E470" i="11"/>
  <c r="C474" i="11"/>
  <c r="D474" i="11"/>
  <c r="E474" i="11"/>
  <c r="C478" i="11"/>
  <c r="D478" i="11"/>
  <c r="E478" i="11"/>
  <c r="C482" i="11"/>
  <c r="D482" i="11"/>
  <c r="E482" i="11"/>
  <c r="C486" i="11"/>
  <c r="D486" i="11"/>
  <c r="E486" i="11"/>
  <c r="C494" i="11"/>
  <c r="D494" i="11"/>
  <c r="E494" i="11"/>
  <c r="C498" i="11"/>
  <c r="D498" i="11"/>
  <c r="E498" i="11"/>
  <c r="C502" i="11"/>
  <c r="D502" i="11"/>
  <c r="E502" i="11"/>
  <c r="C505" i="11"/>
  <c r="D505" i="11"/>
  <c r="E505" i="11"/>
  <c r="C513" i="11"/>
  <c r="D513" i="11"/>
  <c r="E513" i="11"/>
  <c r="C521" i="11"/>
  <c r="D521" i="11"/>
  <c r="E521" i="11"/>
  <c r="C532" i="11"/>
  <c r="D532" i="11"/>
  <c r="E532" i="11"/>
  <c r="C536" i="11"/>
  <c r="D536" i="11"/>
  <c r="E536" i="11"/>
  <c r="C544" i="11"/>
  <c r="D544" i="11"/>
  <c r="E544" i="11"/>
  <c r="C548" i="11"/>
  <c r="D548" i="11"/>
  <c r="E548" i="11"/>
  <c r="C552" i="11"/>
  <c r="D552" i="11"/>
  <c r="E552" i="11"/>
  <c r="C560" i="11"/>
  <c r="D560" i="11"/>
  <c r="E560" i="11"/>
  <c r="C564" i="11"/>
  <c r="D564" i="11"/>
  <c r="E564" i="11"/>
  <c r="C570" i="11"/>
  <c r="D570" i="11"/>
  <c r="E570" i="11"/>
  <c r="C578" i="11"/>
  <c r="D578" i="11"/>
  <c r="E578" i="11"/>
  <c r="C586" i="11"/>
  <c r="D586" i="11"/>
  <c r="E586" i="11"/>
  <c r="C590" i="11"/>
  <c r="D590" i="11"/>
  <c r="E590" i="11"/>
  <c r="C594" i="11"/>
  <c r="D594" i="11"/>
  <c r="E594" i="11"/>
  <c r="C598" i="11"/>
  <c r="D598" i="11"/>
  <c r="E598" i="11"/>
  <c r="C602" i="11"/>
  <c r="D602" i="11"/>
  <c r="E602" i="11"/>
  <c r="C609" i="11"/>
  <c r="D609" i="11"/>
  <c r="E609" i="11"/>
  <c r="C617" i="11"/>
  <c r="D617" i="11"/>
  <c r="E617" i="11"/>
  <c r="C621" i="11"/>
  <c r="D621" i="11"/>
  <c r="E621" i="11"/>
  <c r="C625" i="11"/>
  <c r="D625" i="11"/>
  <c r="E625" i="11"/>
  <c r="C628" i="11"/>
  <c r="D628" i="11"/>
  <c r="E628" i="11"/>
  <c r="C631" i="11"/>
  <c r="D631" i="11"/>
  <c r="E631" i="11"/>
  <c r="C635" i="11"/>
  <c r="D635" i="11"/>
  <c r="E635" i="11"/>
  <c r="C645" i="11"/>
  <c r="D645" i="11"/>
  <c r="E645" i="11"/>
  <c r="C649" i="11"/>
  <c r="D649" i="11"/>
  <c r="E649" i="11"/>
  <c r="C653" i="11"/>
  <c r="D653" i="11"/>
  <c r="E653" i="11"/>
  <c r="C657" i="11"/>
  <c r="D657" i="11"/>
  <c r="E657" i="11"/>
  <c r="C661" i="11"/>
  <c r="D661" i="11"/>
  <c r="E661" i="11"/>
  <c r="C661" i="16"/>
  <c r="D661" i="16"/>
  <c r="E661" i="16"/>
  <c r="D661" i="12"/>
  <c r="E661" i="12"/>
  <c r="C661" i="32"/>
  <c r="D661" i="32"/>
  <c r="E661" i="32"/>
  <c r="C665" i="11"/>
  <c r="D665" i="11"/>
  <c r="E665" i="11"/>
  <c r="C669" i="11"/>
  <c r="D669" i="11"/>
  <c r="E669" i="11"/>
  <c r="C676" i="11"/>
  <c r="D676" i="11"/>
  <c r="E676" i="11"/>
  <c r="C683" i="11"/>
  <c r="D683" i="11"/>
  <c r="E683" i="11"/>
  <c r="C683" i="16"/>
  <c r="D683" i="16"/>
  <c r="E683" i="16"/>
  <c r="D683" i="12"/>
  <c r="E683" i="12"/>
  <c r="C683" i="32"/>
  <c r="D683" i="32"/>
  <c r="E683" i="32"/>
  <c r="C687" i="11"/>
  <c r="D687" i="11"/>
  <c r="E687" i="11"/>
  <c r="C689" i="11"/>
  <c r="D689" i="11"/>
  <c r="E689" i="11"/>
  <c r="C695" i="11"/>
  <c r="D695" i="11"/>
  <c r="E695" i="11"/>
  <c r="C695" i="16"/>
  <c r="D695" i="16"/>
  <c r="E695" i="16"/>
  <c r="D695" i="12"/>
  <c r="E695" i="12"/>
  <c r="C695" i="32"/>
  <c r="D695" i="32"/>
  <c r="E695" i="32"/>
  <c r="C703" i="11"/>
  <c r="D703" i="11"/>
  <c r="E703" i="11"/>
  <c r="C706" i="11"/>
  <c r="D706" i="11"/>
  <c r="E706" i="11"/>
  <c r="C710" i="11"/>
  <c r="D710" i="11"/>
  <c r="E710" i="11"/>
  <c r="C714" i="11"/>
  <c r="D714" i="11"/>
  <c r="E714" i="11"/>
  <c r="C714" i="16"/>
  <c r="D714" i="16"/>
  <c r="E714" i="16"/>
  <c r="C714" i="32"/>
  <c r="D714" i="32"/>
  <c r="E714" i="32"/>
  <c r="C717" i="11"/>
  <c r="D717" i="11"/>
  <c r="E717" i="11"/>
  <c r="C729" i="11"/>
  <c r="D729" i="11"/>
  <c r="E729" i="11"/>
  <c r="C732" i="11"/>
  <c r="D732" i="11"/>
  <c r="E732" i="11"/>
  <c r="C737" i="11"/>
  <c r="D737" i="11"/>
  <c r="E737" i="11"/>
  <c r="C741" i="11"/>
  <c r="D741" i="11"/>
  <c r="E741" i="11"/>
  <c r="C747" i="11"/>
  <c r="D747" i="11"/>
  <c r="E747" i="11"/>
  <c r="C751" i="11"/>
  <c r="D751" i="11"/>
  <c r="E751" i="11"/>
  <c r="C755" i="11"/>
  <c r="D755" i="11"/>
  <c r="E755" i="11"/>
  <c r="C755" i="16"/>
  <c r="D755" i="16"/>
  <c r="E755" i="16"/>
  <c r="D755" i="12"/>
  <c r="G755" i="12" s="1"/>
  <c r="C757" i="11"/>
  <c r="D757" i="11"/>
  <c r="E757" i="11"/>
  <c r="C757" i="16"/>
  <c r="D757" i="16"/>
  <c r="E757" i="16"/>
  <c r="D757" i="12"/>
  <c r="G757" i="12" s="1"/>
  <c r="C763" i="11"/>
  <c r="D763" i="11"/>
  <c r="E763" i="11"/>
  <c r="C765" i="11"/>
  <c r="D765" i="11"/>
  <c r="E765" i="11"/>
  <c r="C765" i="16"/>
  <c r="D765" i="16"/>
  <c r="E765" i="16"/>
  <c r="D765" i="12"/>
  <c r="G765" i="12" s="1"/>
  <c r="C770" i="11"/>
  <c r="D770" i="11"/>
  <c r="E770" i="11"/>
  <c r="C773" i="11"/>
  <c r="D773" i="11"/>
  <c r="E773" i="11"/>
  <c r="C775" i="11"/>
  <c r="D775" i="11"/>
  <c r="E775" i="11"/>
  <c r="C778" i="11"/>
  <c r="D778" i="11"/>
  <c r="E778" i="11"/>
  <c r="C787" i="11"/>
  <c r="D787" i="11"/>
  <c r="E787" i="11"/>
  <c r="C791" i="11"/>
  <c r="D791" i="11"/>
  <c r="E791" i="11"/>
  <c r="C795" i="11"/>
  <c r="D795" i="11"/>
  <c r="E795" i="11"/>
  <c r="C802" i="11"/>
  <c r="D802" i="11"/>
  <c r="E802" i="11"/>
  <c r="C806" i="11"/>
  <c r="D806" i="11"/>
  <c r="E806" i="11"/>
  <c r="C813" i="11"/>
  <c r="D813" i="11"/>
  <c r="E813" i="11"/>
  <c r="C813" i="16"/>
  <c r="D813" i="16"/>
  <c r="E813" i="16"/>
  <c r="D813" i="12"/>
  <c r="G813" i="12" s="1"/>
  <c r="C817" i="11"/>
  <c r="D817" i="11"/>
  <c r="E817" i="11"/>
  <c r="C821" i="11"/>
  <c r="D821" i="11"/>
  <c r="E821" i="11"/>
  <c r="C824" i="11"/>
  <c r="D824" i="11"/>
  <c r="E824" i="11"/>
  <c r="C827" i="11"/>
  <c r="D827" i="11"/>
  <c r="E827" i="11"/>
  <c r="C831" i="11"/>
  <c r="D831" i="11"/>
  <c r="E831" i="11"/>
  <c r="C835" i="11"/>
  <c r="D835" i="11"/>
  <c r="E835" i="11"/>
  <c r="C841" i="11"/>
  <c r="D841" i="11"/>
  <c r="E841" i="11"/>
  <c r="C845" i="11"/>
  <c r="D845" i="11"/>
  <c r="E845" i="11"/>
  <c r="C845" i="16"/>
  <c r="D845" i="16"/>
  <c r="E845" i="16"/>
  <c r="D845" i="12"/>
  <c r="G845" i="12" s="1"/>
  <c r="C847" i="32"/>
  <c r="F847" i="32" s="1"/>
  <c r="G847" i="32" s="1"/>
  <c r="H847" i="32" s="1"/>
  <c r="C849" i="11"/>
  <c r="D849" i="11"/>
  <c r="E849" i="11"/>
  <c r="C853" i="11"/>
  <c r="D853" i="11"/>
  <c r="E853" i="11"/>
  <c r="C857" i="11"/>
  <c r="D857" i="11"/>
  <c r="E857" i="11"/>
  <c r="C857" i="16"/>
  <c r="D857" i="16"/>
  <c r="E857" i="16"/>
  <c r="D857" i="12"/>
  <c r="G857" i="12" s="1"/>
  <c r="C859" i="32"/>
  <c r="F859" i="32" s="1"/>
  <c r="G859" i="32" s="1"/>
  <c r="H859" i="32" s="1"/>
  <c r="C860" i="11"/>
  <c r="D860" i="11"/>
  <c r="E860" i="11"/>
  <c r="C865" i="11"/>
  <c r="D865" i="11"/>
  <c r="E865" i="11"/>
  <c r="C869" i="11"/>
  <c r="D869" i="11"/>
  <c r="E869" i="11"/>
  <c r="C873" i="11"/>
  <c r="D873" i="11"/>
  <c r="E873" i="11"/>
  <c r="C877" i="11"/>
  <c r="D877" i="11"/>
  <c r="E877" i="11"/>
  <c r="C881" i="11"/>
  <c r="D881" i="11"/>
  <c r="E881" i="11"/>
  <c r="C885" i="11"/>
  <c r="D885" i="11"/>
  <c r="E885" i="11"/>
  <c r="C887" i="11"/>
  <c r="D887" i="11"/>
  <c r="E887" i="11"/>
  <c r="C891" i="11"/>
  <c r="D891" i="11"/>
  <c r="E891" i="11"/>
  <c r="C895" i="11"/>
  <c r="D895" i="11"/>
  <c r="E895" i="11"/>
  <c r="C899" i="11"/>
  <c r="D899" i="11"/>
  <c r="E899" i="11"/>
  <c r="C900" i="11"/>
  <c r="D900" i="11"/>
  <c r="E900" i="11"/>
  <c r="C903" i="11"/>
  <c r="D903" i="11"/>
  <c r="E903" i="11"/>
  <c r="C908" i="11"/>
  <c r="D908" i="11"/>
  <c r="E908" i="11"/>
  <c r="C912" i="11"/>
  <c r="D912" i="11"/>
  <c r="E912" i="11"/>
  <c r="C920" i="11"/>
  <c r="D920" i="11"/>
  <c r="E920" i="11"/>
  <c r="C924" i="11"/>
  <c r="D924" i="11"/>
  <c r="E924" i="11"/>
  <c r="C930" i="11"/>
  <c r="D930" i="11"/>
  <c r="E930" i="11"/>
  <c r="C933" i="11"/>
  <c r="D933" i="11"/>
  <c r="E933" i="11"/>
  <c r="C937" i="11"/>
  <c r="D937" i="11"/>
  <c r="E937" i="11"/>
  <c r="C945" i="11"/>
  <c r="D945" i="11"/>
  <c r="E945" i="11"/>
  <c r="C949" i="11"/>
  <c r="D949" i="11"/>
  <c r="E949" i="11"/>
  <c r="C953" i="11"/>
  <c r="D953" i="11"/>
  <c r="E953" i="11"/>
  <c r="C956" i="11"/>
  <c r="D956" i="11"/>
  <c r="E956" i="11"/>
  <c r="C960" i="11"/>
  <c r="D960" i="11"/>
  <c r="E960" i="11"/>
  <c r="C960" i="16"/>
  <c r="D960" i="16"/>
  <c r="E960" i="16"/>
  <c r="C960" i="32"/>
  <c r="D960" i="32"/>
  <c r="E960" i="32"/>
  <c r="C963" i="11"/>
  <c r="D963" i="11"/>
  <c r="E963" i="11"/>
  <c r="C971" i="11"/>
  <c r="D971" i="11"/>
  <c r="E971" i="11"/>
  <c r="C979" i="11"/>
  <c r="D979" i="11"/>
  <c r="E979" i="11"/>
  <c r="C983" i="11"/>
  <c r="D983" i="11"/>
  <c r="E983" i="11"/>
  <c r="C987" i="11"/>
  <c r="D987" i="11"/>
  <c r="E987" i="11"/>
  <c r="C991" i="11"/>
  <c r="D991" i="11"/>
  <c r="E991" i="11"/>
  <c r="C995" i="11"/>
  <c r="D995" i="11"/>
  <c r="E995" i="11"/>
  <c r="C1000" i="11"/>
  <c r="D1000" i="11"/>
  <c r="E1000" i="11"/>
  <c r="C1007" i="11"/>
  <c r="D1007" i="11"/>
  <c r="E1007" i="11"/>
  <c r="C1011" i="11"/>
  <c r="D1011" i="11"/>
  <c r="E1011" i="11"/>
  <c r="C1018" i="11"/>
  <c r="D1018" i="11"/>
  <c r="E1018" i="11"/>
  <c r="C1022" i="11"/>
  <c r="D1022" i="11"/>
  <c r="E1022" i="11"/>
  <c r="C1027" i="11"/>
  <c r="D1027" i="11"/>
  <c r="E1027" i="11"/>
  <c r="C1029" i="11"/>
  <c r="D1029" i="11"/>
  <c r="E1029" i="11"/>
  <c r="C1039" i="11"/>
  <c r="D1039" i="11"/>
  <c r="E1039" i="11"/>
  <c r="C1043" i="11"/>
  <c r="D1043" i="11"/>
  <c r="E1043" i="11"/>
  <c r="C1043" i="16"/>
  <c r="D1043" i="16"/>
  <c r="E1043" i="16"/>
  <c r="C1043" i="32"/>
  <c r="D1043" i="32"/>
  <c r="E1043" i="32"/>
  <c r="C1047" i="11"/>
  <c r="D1047" i="11"/>
  <c r="E1047" i="11"/>
  <c r="C1051" i="11"/>
  <c r="D1051" i="11"/>
  <c r="E1051" i="11"/>
  <c r="C1055" i="11"/>
  <c r="D1055" i="11"/>
  <c r="E1055" i="11"/>
  <c r="C1059" i="11"/>
  <c r="D1059" i="11"/>
  <c r="E1059" i="11"/>
  <c r="C1063" i="11"/>
  <c r="D1063" i="11"/>
  <c r="E1063" i="11"/>
  <c r="C1075" i="11"/>
  <c r="D1075" i="11"/>
  <c r="E1075" i="11"/>
  <c r="C1079" i="11"/>
  <c r="D1079" i="11"/>
  <c r="E1079" i="11"/>
  <c r="C1081" i="11"/>
  <c r="D1081" i="11"/>
  <c r="E1081" i="11"/>
  <c r="C1087" i="11"/>
  <c r="D1087" i="11"/>
  <c r="E1087" i="11"/>
  <c r="C1097" i="11"/>
  <c r="D1097" i="11"/>
  <c r="E1097" i="11"/>
  <c r="C1101" i="11"/>
  <c r="D1101" i="11"/>
  <c r="E1101" i="11"/>
  <c r="C1104" i="11"/>
  <c r="D1104" i="11"/>
  <c r="E1104" i="11"/>
  <c r="C1108" i="11"/>
  <c r="D1108" i="11"/>
  <c r="E1108" i="11"/>
  <c r="C1112" i="11"/>
  <c r="D1112" i="11"/>
  <c r="E1112" i="11"/>
  <c r="C485" i="23"/>
  <c r="D485" i="23"/>
  <c r="E485" i="23"/>
  <c r="C531" i="23"/>
  <c r="D531" i="23"/>
  <c r="E531" i="23"/>
  <c r="C546" i="23"/>
  <c r="D546" i="23"/>
  <c r="E546" i="23"/>
  <c r="C557" i="23"/>
  <c r="D557" i="23"/>
  <c r="E557" i="23"/>
  <c r="C572" i="23"/>
  <c r="D572" i="23"/>
  <c r="E572" i="23"/>
  <c r="C596" i="23"/>
  <c r="D596" i="23"/>
  <c r="E596" i="23"/>
  <c r="C615" i="23"/>
  <c r="F615" i="23" s="1"/>
  <c r="D615" i="23"/>
  <c r="C655" i="23"/>
  <c r="F655" i="23" s="1"/>
  <c r="D655" i="23"/>
  <c r="C674" i="23"/>
  <c r="F674" i="23" s="1"/>
  <c r="D674" i="23"/>
  <c r="C734" i="23"/>
  <c r="D734" i="23"/>
  <c r="E734" i="23"/>
  <c r="C749" i="23"/>
  <c r="D749" i="23"/>
  <c r="E749" i="23"/>
  <c r="C761" i="23"/>
  <c r="D761" i="23"/>
  <c r="E761" i="23"/>
  <c r="C771" i="23"/>
  <c r="D771" i="23"/>
  <c r="E771" i="23"/>
  <c r="C782" i="23"/>
  <c r="D782" i="23"/>
  <c r="E782" i="23"/>
  <c r="C796" i="23"/>
  <c r="D796" i="23"/>
  <c r="E796" i="23"/>
  <c r="C804" i="23"/>
  <c r="D804" i="23"/>
  <c r="E804" i="23"/>
  <c r="C819" i="23"/>
  <c r="D819" i="23"/>
  <c r="E819" i="23"/>
  <c r="C829" i="23"/>
  <c r="D829" i="23"/>
  <c r="E829" i="23"/>
  <c r="C837" i="23"/>
  <c r="D837" i="23"/>
  <c r="E837" i="23"/>
  <c r="C847" i="23"/>
  <c r="D847" i="23"/>
  <c r="E847" i="23"/>
  <c r="C910" i="23"/>
  <c r="D910" i="23"/>
  <c r="E910" i="23"/>
  <c r="C926" i="23"/>
  <c r="D926" i="23"/>
  <c r="E926" i="23"/>
  <c r="C939" i="23"/>
  <c r="D939" i="23"/>
  <c r="E939" i="23"/>
  <c r="C955" i="23"/>
  <c r="D955" i="23"/>
  <c r="E955" i="23"/>
  <c r="C955" i="25"/>
  <c r="C955" i="13"/>
  <c r="D955" i="13"/>
  <c r="E955" i="13"/>
  <c r="C955" i="33"/>
  <c r="D955" i="33"/>
  <c r="E955" i="33"/>
  <c r="C955" i="14"/>
  <c r="D955" i="14"/>
  <c r="E955" i="14"/>
  <c r="C955" i="30"/>
  <c r="D955" i="30"/>
  <c r="E955" i="30"/>
  <c r="C955" i="28"/>
  <c r="D955" i="28"/>
  <c r="E955" i="28"/>
  <c r="C955" i="16"/>
  <c r="D955" i="16"/>
  <c r="E955" i="16"/>
  <c r="C955" i="11"/>
  <c r="D955" i="11"/>
  <c r="E955" i="11"/>
  <c r="D955" i="12"/>
  <c r="E955" i="12"/>
  <c r="F955" i="12"/>
  <c r="C955" i="32"/>
  <c r="D955" i="32"/>
  <c r="E955" i="32"/>
  <c r="C965" i="23"/>
  <c r="D965" i="23"/>
  <c r="E965" i="23"/>
  <c r="C973" i="23"/>
  <c r="D973" i="23"/>
  <c r="E973" i="23"/>
  <c r="C985" i="23"/>
  <c r="D985" i="23"/>
  <c r="E985" i="23"/>
  <c r="C993" i="23"/>
  <c r="D993" i="23"/>
  <c r="E993" i="23"/>
  <c r="C1013" i="23"/>
  <c r="D1013" i="23"/>
  <c r="E1013" i="23"/>
  <c r="C1020" i="23"/>
  <c r="D1020" i="23"/>
  <c r="E1020" i="23"/>
  <c r="C1037" i="23"/>
  <c r="D1037" i="23"/>
  <c r="E1037" i="23"/>
  <c r="C1045" i="23"/>
  <c r="D1045" i="23"/>
  <c r="E1045" i="23"/>
  <c r="C1057" i="23"/>
  <c r="D1057" i="23"/>
  <c r="E1057" i="23"/>
  <c r="C1069" i="23"/>
  <c r="D1069" i="23"/>
  <c r="E1069" i="23"/>
  <c r="C1077" i="23"/>
  <c r="D1077" i="23"/>
  <c r="E1077" i="23"/>
  <c r="C1085" i="23"/>
  <c r="D1085" i="23"/>
  <c r="E1085" i="23"/>
  <c r="C1095" i="23"/>
  <c r="D1095" i="23"/>
  <c r="E1095" i="23"/>
  <c r="C1103" i="23"/>
  <c r="D1103" i="23"/>
  <c r="E1103" i="23"/>
  <c r="C1110" i="23"/>
  <c r="D1110" i="23"/>
  <c r="E1110" i="23"/>
  <c r="C1111" i="23"/>
  <c r="D1111" i="23"/>
  <c r="E1111" i="23"/>
  <c r="D10" i="23"/>
  <c r="E10" i="23"/>
  <c r="D485" i="35"/>
  <c r="F1107" i="10"/>
  <c r="F1108" i="10"/>
  <c r="F1112" i="10"/>
  <c r="F1113" i="10"/>
  <c r="C16" i="25"/>
  <c r="C24" i="25"/>
  <c r="C38" i="25"/>
  <c r="C45" i="25"/>
  <c r="C52" i="25"/>
  <c r="C64" i="25"/>
  <c r="C71" i="25"/>
  <c r="C78" i="25"/>
  <c r="C97" i="25"/>
  <c r="C105" i="25"/>
  <c r="C113" i="25"/>
  <c r="C125" i="25"/>
  <c r="C133" i="25"/>
  <c r="C141" i="25"/>
  <c r="C161" i="25"/>
  <c r="C169" i="25"/>
  <c r="C176" i="25"/>
  <c r="C188" i="25"/>
  <c r="C203" i="25"/>
  <c r="C221" i="25"/>
  <c r="C228" i="25"/>
  <c r="C236" i="25"/>
  <c r="C263" i="25"/>
  <c r="C283" i="25"/>
  <c r="C291" i="25"/>
  <c r="C299" i="25"/>
  <c r="C309" i="25"/>
  <c r="C464" i="25"/>
  <c r="C470" i="25"/>
  <c r="C471" i="25"/>
  <c r="C471" i="23"/>
  <c r="D471" i="23"/>
  <c r="E471" i="23"/>
  <c r="C471" i="13"/>
  <c r="D471" i="13"/>
  <c r="E471" i="13"/>
  <c r="C471" i="33"/>
  <c r="D471" i="33"/>
  <c r="E471" i="33"/>
  <c r="C471" i="30"/>
  <c r="D471" i="30"/>
  <c r="E471" i="30"/>
  <c r="C471" i="28"/>
  <c r="D471" i="28"/>
  <c r="E471" i="28"/>
  <c r="C471" i="16"/>
  <c r="D471" i="16"/>
  <c r="E471" i="16"/>
  <c r="C471" i="11"/>
  <c r="D471" i="11"/>
  <c r="E471" i="11"/>
  <c r="D471" i="12"/>
  <c r="E471" i="12"/>
  <c r="F471" i="12"/>
  <c r="C471" i="32"/>
  <c r="D471" i="32"/>
  <c r="E471" i="32"/>
  <c r="C475" i="25"/>
  <c r="C479" i="25"/>
  <c r="C486" i="25"/>
  <c r="C487" i="25"/>
  <c r="C487" i="23"/>
  <c r="D487" i="23"/>
  <c r="E487" i="23"/>
  <c r="C487" i="28"/>
  <c r="D487" i="28"/>
  <c r="E487" i="28"/>
  <c r="C487" i="16"/>
  <c r="D487" i="16"/>
  <c r="E487" i="16"/>
  <c r="C487" i="11"/>
  <c r="D487" i="11"/>
  <c r="E487" i="11"/>
  <c r="D487" i="12"/>
  <c r="E487" i="12"/>
  <c r="F487" i="12"/>
  <c r="C487" i="32"/>
  <c r="D487" i="32"/>
  <c r="E487" i="32"/>
  <c r="C490" i="25"/>
  <c r="C491" i="25"/>
  <c r="C495" i="25"/>
  <c r="C499" i="25"/>
  <c r="C503" i="25"/>
  <c r="C503" i="23"/>
  <c r="D503" i="23"/>
  <c r="E503" i="23"/>
  <c r="C503" i="28"/>
  <c r="D503" i="28"/>
  <c r="E503" i="28"/>
  <c r="C503" i="16"/>
  <c r="D503" i="16"/>
  <c r="E503" i="16"/>
  <c r="C503" i="11"/>
  <c r="D503" i="11"/>
  <c r="E503" i="11"/>
  <c r="D503" i="12"/>
  <c r="E503" i="12"/>
  <c r="F503" i="12"/>
  <c r="C503" i="32"/>
  <c r="D503" i="32"/>
  <c r="E503" i="32"/>
  <c r="C505" i="25"/>
  <c r="C506" i="25"/>
  <c r="C510" i="25"/>
  <c r="C514" i="25"/>
  <c r="C517" i="25"/>
  <c r="C517" i="23"/>
  <c r="D517" i="23"/>
  <c r="E517" i="23"/>
  <c r="C517" i="14"/>
  <c r="D517" i="14"/>
  <c r="E517" i="14"/>
  <c r="D517" i="15"/>
  <c r="E517" i="15"/>
  <c r="C517" i="30"/>
  <c r="D517" i="30"/>
  <c r="E517" i="30"/>
  <c r="C517" i="28"/>
  <c r="D517" i="28"/>
  <c r="E517" i="28"/>
  <c r="C517" i="16"/>
  <c r="D517" i="16"/>
  <c r="E517" i="16"/>
  <c r="C517" i="11"/>
  <c r="D517" i="11"/>
  <c r="E517" i="11"/>
  <c r="D517" i="12"/>
  <c r="E517" i="12"/>
  <c r="F517" i="12"/>
  <c r="C517" i="32"/>
  <c r="D517" i="32"/>
  <c r="E517" i="32"/>
  <c r="C518" i="25"/>
  <c r="C518" i="23"/>
  <c r="D518" i="23"/>
  <c r="E518" i="23"/>
  <c r="C518" i="13"/>
  <c r="D518" i="13"/>
  <c r="E518" i="13"/>
  <c r="C518" i="33"/>
  <c r="D518" i="33"/>
  <c r="E518" i="33"/>
  <c r="C518" i="14"/>
  <c r="D518" i="14"/>
  <c r="E518" i="14"/>
  <c r="C518" i="30"/>
  <c r="D518" i="30"/>
  <c r="E518" i="30"/>
  <c r="C518" i="28"/>
  <c r="D518" i="28"/>
  <c r="E518" i="28"/>
  <c r="C518" i="16"/>
  <c r="D518" i="16"/>
  <c r="E518" i="16"/>
  <c r="C518" i="11"/>
  <c r="D518" i="11"/>
  <c r="E518" i="11"/>
  <c r="D518" i="12"/>
  <c r="E518" i="12"/>
  <c r="F518" i="12"/>
  <c r="C518" i="32"/>
  <c r="D518" i="32"/>
  <c r="E518" i="32"/>
  <c r="C521" i="25"/>
  <c r="C522" i="25"/>
  <c r="C488" i="25"/>
  <c r="C488" i="23"/>
  <c r="D488" i="23"/>
  <c r="E488" i="23"/>
  <c r="C488" i="13"/>
  <c r="D488" i="13"/>
  <c r="E488" i="13"/>
  <c r="C488" i="33"/>
  <c r="D488" i="33"/>
  <c r="E488" i="33"/>
  <c r="C488" i="14"/>
  <c r="D488" i="14"/>
  <c r="E488" i="14"/>
  <c r="D488" i="15"/>
  <c r="E488" i="15"/>
  <c r="C488" i="30"/>
  <c r="D488" i="30"/>
  <c r="E488" i="30"/>
  <c r="C488" i="28"/>
  <c r="D488" i="28"/>
  <c r="E488" i="28"/>
  <c r="C488" i="16"/>
  <c r="D488" i="16"/>
  <c r="E488" i="16"/>
  <c r="C488" i="11"/>
  <c r="D488" i="11"/>
  <c r="E488" i="11"/>
  <c r="D488" i="12"/>
  <c r="E488" i="12"/>
  <c r="F488" i="12"/>
  <c r="C488" i="32"/>
  <c r="D488" i="32"/>
  <c r="E488" i="32"/>
  <c r="C530" i="25"/>
  <c r="C537" i="25"/>
  <c r="C549" i="25"/>
  <c r="C556" i="25"/>
  <c r="C561" i="25"/>
  <c r="C579" i="25"/>
  <c r="C587" i="25"/>
  <c r="C595" i="25"/>
  <c r="C610" i="23"/>
  <c r="F610" i="23" s="1"/>
  <c r="D610" i="23"/>
  <c r="C610" i="28"/>
  <c r="D610" i="28"/>
  <c r="E610" i="28"/>
  <c r="C610" i="16"/>
  <c r="D610" i="16"/>
  <c r="E610" i="16"/>
  <c r="C610" i="11"/>
  <c r="D610" i="11"/>
  <c r="E610" i="11"/>
  <c r="D610" i="12"/>
  <c r="G610" i="12" s="1"/>
  <c r="H610" i="12" s="1"/>
  <c r="E610" i="12"/>
  <c r="C610" i="32"/>
  <c r="D610" i="32"/>
  <c r="E610" i="32"/>
  <c r="C655" i="13"/>
  <c r="D655" i="13"/>
  <c r="E655" i="13"/>
  <c r="C655" i="33"/>
  <c r="D655" i="33"/>
  <c r="E655" i="33"/>
  <c r="C655" i="14"/>
  <c r="D655" i="14"/>
  <c r="E655" i="14"/>
  <c r="D655" i="30"/>
  <c r="F655" i="30" s="1"/>
  <c r="C655" i="28"/>
  <c r="D655" i="28"/>
  <c r="E655" i="28"/>
  <c r="C655" i="16"/>
  <c r="D655" i="16"/>
  <c r="E655" i="16"/>
  <c r="C655" i="11"/>
  <c r="D655" i="11"/>
  <c r="E655" i="11"/>
  <c r="D655" i="12"/>
  <c r="G655" i="12" s="1"/>
  <c r="H655" i="12" s="1"/>
  <c r="E655" i="12"/>
  <c r="C655" i="32"/>
  <c r="D655" i="32"/>
  <c r="E655" i="32"/>
  <c r="C909" i="25"/>
  <c r="C913" i="25"/>
  <c r="C917" i="25"/>
  <c r="C925" i="25"/>
  <c r="C930" i="25"/>
  <c r="C931" i="25"/>
  <c r="C934" i="25"/>
  <c r="C938" i="25"/>
  <c r="C942" i="25"/>
  <c r="C945" i="25"/>
  <c r="C946" i="25"/>
  <c r="C950" i="25"/>
  <c r="C957" i="25"/>
  <c r="C960" i="25"/>
  <c r="C961" i="25"/>
  <c r="C964" i="25"/>
  <c r="C967" i="25"/>
  <c r="C971" i="25"/>
  <c r="C972" i="25"/>
  <c r="C976" i="25"/>
  <c r="C980" i="25"/>
  <c r="C984" i="25"/>
  <c r="C987" i="25"/>
  <c r="C988" i="25"/>
  <c r="C992" i="25"/>
  <c r="C996" i="25"/>
  <c r="C1000" i="25"/>
  <c r="C1001" i="25"/>
  <c r="C1004" i="25"/>
  <c r="C1008" i="25"/>
  <c r="C1012" i="25"/>
  <c r="C1015" i="25"/>
  <c r="C1019" i="25"/>
  <c r="C1022" i="25"/>
  <c r="C1023" i="25"/>
  <c r="C1027" i="25"/>
  <c r="C1030" i="25"/>
  <c r="C1032" i="25"/>
  <c r="C1035" i="25"/>
  <c r="C1036" i="25"/>
  <c r="C1040" i="25"/>
  <c r="C1043" i="25"/>
  <c r="C1044" i="25"/>
  <c r="C1048" i="25"/>
  <c r="C1051" i="25"/>
  <c r="C1052" i="25"/>
  <c r="C1056" i="25"/>
  <c r="C1060" i="25"/>
  <c r="C1064" i="25"/>
  <c r="C1072" i="25"/>
  <c r="C1076" i="25"/>
  <c r="C1079" i="25"/>
  <c r="C1084" i="25"/>
  <c r="C1093" i="25"/>
  <c r="C1094" i="25"/>
  <c r="C1098" i="25"/>
  <c r="C1101" i="25"/>
  <c r="C1102" i="25"/>
  <c r="C1105" i="25"/>
  <c r="C1109" i="25"/>
  <c r="C8" i="25"/>
  <c r="C521" i="23"/>
  <c r="D521" i="23"/>
  <c r="E521" i="23"/>
  <c r="C521" i="28"/>
  <c r="D521" i="28"/>
  <c r="E521" i="28"/>
  <c r="C521" i="16"/>
  <c r="D521" i="16"/>
  <c r="E521" i="16"/>
  <c r="D521" i="12"/>
  <c r="E521" i="12"/>
  <c r="F521" i="12"/>
  <c r="C521" i="32"/>
  <c r="D521" i="32"/>
  <c r="E521" i="32"/>
  <c r="D1033" i="12"/>
  <c r="E1033" i="12"/>
  <c r="F1033" i="12"/>
  <c r="C1033" i="16"/>
  <c r="D1033" i="16"/>
  <c r="E1033" i="16"/>
  <c r="C1033" i="11"/>
  <c r="D1033" i="11"/>
  <c r="E1033" i="11"/>
  <c r="C1033" i="32"/>
  <c r="D1033" i="32"/>
  <c r="E1033" i="32"/>
  <c r="C1041" i="14"/>
  <c r="D1041" i="14"/>
  <c r="E1041" i="14"/>
  <c r="C252" i="32"/>
  <c r="D252" i="32"/>
  <c r="E252" i="32"/>
  <c r="C255" i="32"/>
  <c r="D255" i="32"/>
  <c r="E255" i="32"/>
  <c r="C258" i="32"/>
  <c r="D258" i="32"/>
  <c r="E258" i="32"/>
  <c r="C262" i="32"/>
  <c r="D262" i="32"/>
  <c r="E262" i="32"/>
  <c r="C264" i="32"/>
  <c r="D264" i="32"/>
  <c r="E264" i="32"/>
  <c r="C266" i="32"/>
  <c r="D266" i="32"/>
  <c r="E266" i="32"/>
  <c r="C268" i="32"/>
  <c r="D268" i="32"/>
  <c r="E268" i="32"/>
  <c r="C270" i="32"/>
  <c r="D270" i="32"/>
  <c r="E270" i="32"/>
  <c r="C272" i="32"/>
  <c r="D272" i="32"/>
  <c r="E272" i="32"/>
  <c r="C274" i="32"/>
  <c r="D274" i="32"/>
  <c r="E274" i="32"/>
  <c r="C282" i="32"/>
  <c r="D282" i="32"/>
  <c r="E282" i="32"/>
  <c r="C284" i="32"/>
  <c r="D284" i="32"/>
  <c r="E284" i="32"/>
  <c r="C286" i="32"/>
  <c r="D286" i="32"/>
  <c r="E286" i="32"/>
  <c r="C288" i="32"/>
  <c r="D288" i="32"/>
  <c r="E288" i="32"/>
  <c r="C290" i="32"/>
  <c r="D290" i="32"/>
  <c r="E290" i="32"/>
  <c r="C292" i="32"/>
  <c r="D292" i="32"/>
  <c r="E292" i="32"/>
  <c r="C294" i="32"/>
  <c r="D294" i="32"/>
  <c r="E294" i="32"/>
  <c r="C296" i="32"/>
  <c r="D296" i="32"/>
  <c r="E296" i="32"/>
  <c r="C298" i="32"/>
  <c r="D298" i="32"/>
  <c r="E298" i="32"/>
  <c r="C300" i="32"/>
  <c r="D300" i="32"/>
  <c r="E300" i="32"/>
  <c r="C302" i="32"/>
  <c r="D302" i="32"/>
  <c r="E302" i="32"/>
  <c r="C303" i="32"/>
  <c r="D303" i="32"/>
  <c r="E303" i="32"/>
  <c r="C304" i="32"/>
  <c r="D304" i="32"/>
  <c r="E304" i="32"/>
  <c r="C306" i="32"/>
  <c r="D306" i="32"/>
  <c r="E306" i="32"/>
  <c r="C308" i="32"/>
  <c r="D308" i="32"/>
  <c r="E308" i="32"/>
  <c r="C310" i="32"/>
  <c r="D310" i="32"/>
  <c r="E310" i="32"/>
  <c r="C312" i="32"/>
  <c r="D312" i="32"/>
  <c r="E312" i="32"/>
  <c r="C318" i="32"/>
  <c r="D318" i="32"/>
  <c r="E318" i="32"/>
  <c r="C320" i="32"/>
  <c r="D320" i="32"/>
  <c r="E320" i="32"/>
  <c r="C322" i="32"/>
  <c r="D322" i="32"/>
  <c r="E322" i="32"/>
  <c r="C324" i="32"/>
  <c r="D324" i="32"/>
  <c r="E324" i="32"/>
  <c r="C326" i="32"/>
  <c r="D326" i="32"/>
  <c r="E326" i="32"/>
  <c r="C328" i="32"/>
  <c r="D328" i="32"/>
  <c r="E328" i="32"/>
  <c r="C330" i="32"/>
  <c r="D330" i="32"/>
  <c r="E330" i="32"/>
  <c r="C334" i="32"/>
  <c r="D334" i="32"/>
  <c r="E334" i="32"/>
  <c r="C336" i="32"/>
  <c r="D336" i="32"/>
  <c r="E336" i="32"/>
  <c r="C338" i="32"/>
  <c r="D338" i="32"/>
  <c r="E338" i="32"/>
  <c r="C340" i="32"/>
  <c r="D340" i="32"/>
  <c r="E340" i="32"/>
  <c r="C342" i="32"/>
  <c r="D342" i="32"/>
  <c r="E342" i="32"/>
  <c r="C349" i="32"/>
  <c r="D349" i="32"/>
  <c r="E349" i="32"/>
  <c r="C351" i="32"/>
  <c r="D351" i="32"/>
  <c r="E351" i="32"/>
  <c r="C356" i="32"/>
  <c r="D356" i="32"/>
  <c r="E356" i="32"/>
  <c r="C358" i="32"/>
  <c r="D358" i="32"/>
  <c r="E358" i="32"/>
  <c r="C360" i="32"/>
  <c r="D360" i="32"/>
  <c r="E360" i="32"/>
  <c r="C362" i="32"/>
  <c r="D362" i="32"/>
  <c r="E362" i="32"/>
  <c r="C364" i="32"/>
  <c r="D364" i="32"/>
  <c r="E364" i="32"/>
  <c r="C366" i="32"/>
  <c r="D366" i="32"/>
  <c r="E366" i="32"/>
  <c r="C372" i="32"/>
  <c r="D372" i="32"/>
  <c r="E372" i="32"/>
  <c r="C376" i="32"/>
  <c r="D376" i="32"/>
  <c r="E376" i="32"/>
  <c r="C378" i="32"/>
  <c r="D378" i="32"/>
  <c r="E378" i="32"/>
  <c r="C381" i="32"/>
  <c r="D381" i="32"/>
  <c r="E381" i="32"/>
  <c r="C383" i="32"/>
  <c r="D383" i="32"/>
  <c r="E383" i="32"/>
  <c r="C385" i="32"/>
  <c r="D385" i="32"/>
  <c r="E385" i="32"/>
  <c r="C387" i="32"/>
  <c r="D387" i="32"/>
  <c r="E387" i="32"/>
  <c r="C389" i="32"/>
  <c r="D389" i="32"/>
  <c r="E389" i="32"/>
  <c r="C393" i="32"/>
  <c r="D393" i="32"/>
  <c r="E393" i="32"/>
  <c r="C395" i="32"/>
  <c r="D395" i="32"/>
  <c r="E395" i="32"/>
  <c r="C397" i="32"/>
  <c r="D397" i="32"/>
  <c r="E397" i="32"/>
  <c r="C401" i="32"/>
  <c r="D401" i="32"/>
  <c r="E401" i="32"/>
  <c r="C403" i="32"/>
  <c r="D403" i="32"/>
  <c r="E403" i="32"/>
  <c r="C405" i="32"/>
  <c r="D405" i="32"/>
  <c r="E405" i="32"/>
  <c r="C411" i="32"/>
  <c r="D411" i="32"/>
  <c r="E411" i="32"/>
  <c r="C413" i="32"/>
  <c r="D413" i="32"/>
  <c r="E413" i="32"/>
  <c r="C415" i="32"/>
  <c r="D415" i="32"/>
  <c r="E415" i="32"/>
  <c r="C419" i="32"/>
  <c r="D419" i="32"/>
  <c r="E419" i="32"/>
  <c r="C421" i="32"/>
  <c r="D421" i="32"/>
  <c r="E421" i="32"/>
  <c r="C425" i="32"/>
  <c r="D425" i="32"/>
  <c r="E425" i="32"/>
  <c r="C427" i="32"/>
  <c r="D427" i="32"/>
  <c r="E427" i="32"/>
  <c r="C437" i="32"/>
  <c r="D437" i="32"/>
  <c r="E437" i="32"/>
  <c r="C441" i="32"/>
  <c r="D441" i="32"/>
  <c r="E441" i="32"/>
  <c r="C445" i="32"/>
  <c r="D445" i="32"/>
  <c r="E445" i="32"/>
  <c r="C447" i="32"/>
  <c r="D447" i="32"/>
  <c r="E447" i="32"/>
  <c r="C450" i="32"/>
  <c r="D450" i="32"/>
  <c r="E450" i="32"/>
  <c r="C726" i="32"/>
  <c r="C727" i="32"/>
  <c r="F727" i="32" s="1"/>
  <c r="G727" i="32" s="1"/>
  <c r="H727" i="32" s="1"/>
  <c r="C728" i="32"/>
  <c r="F728" i="32" s="1"/>
  <c r="G728" i="32" s="1"/>
  <c r="H728" i="32" s="1"/>
  <c r="C730" i="32"/>
  <c r="F730" i="32" s="1"/>
  <c r="G730" i="32" s="1"/>
  <c r="H730" i="32" s="1"/>
  <c r="C731" i="32"/>
  <c r="F731" i="32" s="1"/>
  <c r="G731" i="32" s="1"/>
  <c r="H731" i="32" s="1"/>
  <c r="C732" i="32"/>
  <c r="F732" i="32" s="1"/>
  <c r="G732" i="32" s="1"/>
  <c r="H732" i="32" s="1"/>
  <c r="C734" i="32"/>
  <c r="F734" i="32" s="1"/>
  <c r="G734" i="32" s="1"/>
  <c r="H734" i="32" s="1"/>
  <c r="C735" i="32"/>
  <c r="F735" i="32" s="1"/>
  <c r="G735" i="32" s="1"/>
  <c r="H735" i="32" s="1"/>
  <c r="C736" i="32"/>
  <c r="F736" i="32" s="1"/>
  <c r="G736" i="32" s="1"/>
  <c r="H736" i="32" s="1"/>
  <c r="C739" i="32"/>
  <c r="F739" i="32" s="1"/>
  <c r="G739" i="32" s="1"/>
  <c r="H739" i="32" s="1"/>
  <c r="C740" i="32"/>
  <c r="F740" i="32" s="1"/>
  <c r="G740" i="32" s="1"/>
  <c r="H740" i="32" s="1"/>
  <c r="C743" i="32"/>
  <c r="F743" i="32" s="1"/>
  <c r="G743" i="32" s="1"/>
  <c r="H743" i="32" s="1"/>
  <c r="C744" i="32"/>
  <c r="F744" i="32" s="1"/>
  <c r="G744" i="32" s="1"/>
  <c r="H744" i="32" s="1"/>
  <c r="C745" i="32"/>
  <c r="F745" i="32" s="1"/>
  <c r="G745" i="32" s="1"/>
  <c r="H745" i="32" s="1"/>
  <c r="C746" i="32"/>
  <c r="F746" i="32" s="1"/>
  <c r="G746" i="32" s="1"/>
  <c r="H746" i="32" s="1"/>
  <c r="C748" i="32"/>
  <c r="F748" i="32" s="1"/>
  <c r="G748" i="32" s="1"/>
  <c r="H748" i="32" s="1"/>
  <c r="C749" i="32"/>
  <c r="F749" i="32" s="1"/>
  <c r="G749" i="32" s="1"/>
  <c r="H749" i="32" s="1"/>
  <c r="C750" i="32"/>
  <c r="F750" i="32" s="1"/>
  <c r="G750" i="32" s="1"/>
  <c r="H750" i="32" s="1"/>
  <c r="C752" i="32"/>
  <c r="F752" i="32" s="1"/>
  <c r="G752" i="32" s="1"/>
  <c r="H752" i="32" s="1"/>
  <c r="C753" i="32"/>
  <c r="F753" i="32" s="1"/>
  <c r="G753" i="32" s="1"/>
  <c r="H753" i="32" s="1"/>
  <c r="C754" i="32"/>
  <c r="F754" i="32" s="1"/>
  <c r="G754" i="32" s="1"/>
  <c r="H754" i="32" s="1"/>
  <c r="C756" i="32"/>
  <c r="F756" i="32" s="1"/>
  <c r="G756" i="32" s="1"/>
  <c r="H756" i="32" s="1"/>
  <c r="C759" i="32"/>
  <c r="F759" i="32" s="1"/>
  <c r="G759" i="32" s="1"/>
  <c r="H759" i="32" s="1"/>
  <c r="C760" i="32"/>
  <c r="F760" i="32" s="1"/>
  <c r="G760" i="32" s="1"/>
  <c r="H760" i="32" s="1"/>
  <c r="C761" i="32"/>
  <c r="F761" i="32" s="1"/>
  <c r="G761" i="32" s="1"/>
  <c r="H761" i="32" s="1"/>
  <c r="C762" i="32"/>
  <c r="F762" i="32" s="1"/>
  <c r="G762" i="32" s="1"/>
  <c r="H762" i="32" s="1"/>
  <c r="C763" i="32"/>
  <c r="F763" i="32" s="1"/>
  <c r="G763" i="32" s="1"/>
  <c r="H763" i="32" s="1"/>
  <c r="C764" i="32"/>
  <c r="F764" i="32" s="1"/>
  <c r="G764" i="32" s="1"/>
  <c r="H764" i="32" s="1"/>
  <c r="C766" i="32"/>
  <c r="F766" i="32" s="1"/>
  <c r="G766" i="32" s="1"/>
  <c r="H766" i="32" s="1"/>
  <c r="C767" i="32"/>
  <c r="F767" i="32" s="1"/>
  <c r="G767" i="32" s="1"/>
  <c r="H767" i="32" s="1"/>
  <c r="C768" i="32"/>
  <c r="F768" i="32" s="1"/>
  <c r="G768" i="32" s="1"/>
  <c r="H768" i="32" s="1"/>
  <c r="C769" i="32"/>
  <c r="F769" i="32" s="1"/>
  <c r="G769" i="32" s="1"/>
  <c r="H769" i="32" s="1"/>
  <c r="C771" i="32"/>
  <c r="F771" i="32" s="1"/>
  <c r="G771" i="32" s="1"/>
  <c r="H771" i="32" s="1"/>
  <c r="C772" i="32"/>
  <c r="F772" i="32" s="1"/>
  <c r="G772" i="32" s="1"/>
  <c r="H772" i="32" s="1"/>
  <c r="C774" i="32"/>
  <c r="F774" i="32" s="1"/>
  <c r="G774" i="32" s="1"/>
  <c r="H774" i="32" s="1"/>
  <c r="C776" i="32"/>
  <c r="F776" i="32" s="1"/>
  <c r="G776" i="32" s="1"/>
  <c r="H776" i="32" s="1"/>
  <c r="C777" i="32"/>
  <c r="F777" i="32" s="1"/>
  <c r="G777" i="32" s="1"/>
  <c r="H777" i="32" s="1"/>
  <c r="C779" i="32"/>
  <c r="F779" i="32" s="1"/>
  <c r="G779" i="32" s="1"/>
  <c r="H779" i="32" s="1"/>
  <c r="C780" i="32"/>
  <c r="F780" i="32" s="1"/>
  <c r="G780" i="32" s="1"/>
  <c r="H780" i="32" s="1"/>
  <c r="C781" i="32"/>
  <c r="F781" i="32" s="1"/>
  <c r="G781" i="32" s="1"/>
  <c r="H781" i="32" s="1"/>
  <c r="C782" i="32"/>
  <c r="F782" i="32" s="1"/>
  <c r="G782" i="32" s="1"/>
  <c r="H782" i="32" s="1"/>
  <c r="C783" i="32"/>
  <c r="F783" i="32" s="1"/>
  <c r="G783" i="32" s="1"/>
  <c r="H783" i="32" s="1"/>
  <c r="C785" i="32"/>
  <c r="F785" i="32" s="1"/>
  <c r="G785" i="32" s="1"/>
  <c r="H785" i="32" s="1"/>
  <c r="C786" i="32"/>
  <c r="F786" i="32" s="1"/>
  <c r="G786" i="32" s="1"/>
  <c r="H786" i="32" s="1"/>
  <c r="C789" i="32"/>
  <c r="F789" i="32" s="1"/>
  <c r="G789" i="32" s="1"/>
  <c r="H789" i="32" s="1"/>
  <c r="C790" i="32"/>
  <c r="F790" i="32" s="1"/>
  <c r="G790" i="32" s="1"/>
  <c r="H790" i="32" s="1"/>
  <c r="C793" i="32"/>
  <c r="F793" i="32" s="1"/>
  <c r="G793" i="32" s="1"/>
  <c r="H793" i="32" s="1"/>
  <c r="C794" i="32"/>
  <c r="F794" i="32" s="1"/>
  <c r="G794" i="32" s="1"/>
  <c r="H794" i="32" s="1"/>
  <c r="C795" i="32"/>
  <c r="F795" i="32" s="1"/>
  <c r="G795" i="32" s="1"/>
  <c r="H795" i="32" s="1"/>
  <c r="C796" i="32"/>
  <c r="F796" i="32" s="1"/>
  <c r="G796" i="32" s="1"/>
  <c r="H796" i="32" s="1"/>
  <c r="C797" i="32"/>
  <c r="F797" i="32" s="1"/>
  <c r="G797" i="32" s="1"/>
  <c r="H797" i="32" s="1"/>
  <c r="C798" i="32"/>
  <c r="F798" i="32" s="1"/>
  <c r="G798" i="32" s="1"/>
  <c r="H798" i="32" s="1"/>
  <c r="C799" i="32"/>
  <c r="F799" i="32" s="1"/>
  <c r="G799" i="32" s="1"/>
  <c r="H799" i="32" s="1"/>
  <c r="C801" i="32"/>
  <c r="F801" i="32" s="1"/>
  <c r="G801" i="32" s="1"/>
  <c r="H801" i="32" s="1"/>
  <c r="C804" i="32"/>
  <c r="F804" i="32" s="1"/>
  <c r="G804" i="32" s="1"/>
  <c r="H804" i="32" s="1"/>
  <c r="C805" i="32"/>
  <c r="F805" i="32" s="1"/>
  <c r="G805" i="32" s="1"/>
  <c r="H805" i="32" s="1"/>
  <c r="C807" i="32"/>
  <c r="F807" i="32" s="1"/>
  <c r="G807" i="32" s="1"/>
  <c r="H807" i="32" s="1"/>
  <c r="C808" i="32"/>
  <c r="F808" i="32" s="1"/>
  <c r="G808" i="32" s="1"/>
  <c r="H808" i="32" s="1"/>
  <c r="C810" i="32"/>
  <c r="F810" i="32" s="1"/>
  <c r="G810" i="32" s="1"/>
  <c r="H810" i="32" s="1"/>
  <c r="C811" i="32"/>
  <c r="F811" i="32" s="1"/>
  <c r="G811" i="32" s="1"/>
  <c r="H811" i="32" s="1"/>
  <c r="C812" i="32"/>
  <c r="F812" i="32" s="1"/>
  <c r="G812" i="32" s="1"/>
  <c r="H812" i="32" s="1"/>
  <c r="C814" i="32"/>
  <c r="F814" i="32" s="1"/>
  <c r="G814" i="32" s="1"/>
  <c r="H814" i="32" s="1"/>
  <c r="C815" i="32"/>
  <c r="F815" i="32" s="1"/>
  <c r="G815" i="32" s="1"/>
  <c r="H815" i="32" s="1"/>
  <c r="C816" i="32"/>
  <c r="F816" i="32" s="1"/>
  <c r="G816" i="32" s="1"/>
  <c r="H816" i="32" s="1"/>
  <c r="C818" i="32"/>
  <c r="F818" i="32" s="1"/>
  <c r="G818" i="32" s="1"/>
  <c r="H818" i="32" s="1"/>
  <c r="C819" i="32"/>
  <c r="F819" i="32" s="1"/>
  <c r="G819" i="32" s="1"/>
  <c r="H819" i="32" s="1"/>
  <c r="C820" i="32"/>
  <c r="F820" i="32" s="1"/>
  <c r="G820" i="32" s="1"/>
  <c r="H820" i="32" s="1"/>
  <c r="C822" i="32"/>
  <c r="F822" i="32" s="1"/>
  <c r="G822" i="32" s="1"/>
  <c r="H822" i="32" s="1"/>
  <c r="C823" i="32"/>
  <c r="F823" i="32" s="1"/>
  <c r="G823" i="32" s="1"/>
  <c r="H823" i="32" s="1"/>
  <c r="C825" i="32"/>
  <c r="F825" i="32" s="1"/>
  <c r="G825" i="32" s="1"/>
  <c r="H825" i="32" s="1"/>
  <c r="C826" i="32"/>
  <c r="F826" i="32" s="1"/>
  <c r="G826" i="32" s="1"/>
  <c r="H826" i="32" s="1"/>
  <c r="C829" i="32"/>
  <c r="F829" i="32" s="1"/>
  <c r="G829" i="32" s="1"/>
  <c r="H829" i="32" s="1"/>
  <c r="C830" i="32"/>
  <c r="F830" i="32" s="1"/>
  <c r="G830" i="32" s="1"/>
  <c r="H830" i="32" s="1"/>
  <c r="C833" i="32"/>
  <c r="F833" i="32" s="1"/>
  <c r="G833" i="32" s="1"/>
  <c r="H833" i="32" s="1"/>
  <c r="C834" i="32"/>
  <c r="F834" i="32" s="1"/>
  <c r="G834" i="32" s="1"/>
  <c r="H834" i="32" s="1"/>
  <c r="C837" i="32"/>
  <c r="F837" i="32" s="1"/>
  <c r="G837" i="32" s="1"/>
  <c r="H837" i="32" s="1"/>
  <c r="C838" i="32"/>
  <c r="F838" i="32" s="1"/>
  <c r="G838" i="32" s="1"/>
  <c r="H838" i="32" s="1"/>
  <c r="C839" i="32"/>
  <c r="F839" i="32" s="1"/>
  <c r="G839" i="32" s="1"/>
  <c r="H839" i="32" s="1"/>
  <c r="C840" i="32"/>
  <c r="F840" i="32" s="1"/>
  <c r="G840" i="32" s="1"/>
  <c r="H840" i="32" s="1"/>
  <c r="C843" i="32"/>
  <c r="F843" i="32" s="1"/>
  <c r="G843" i="32" s="1"/>
  <c r="H843" i="32" s="1"/>
  <c r="C844" i="32"/>
  <c r="F844" i="32" s="1"/>
  <c r="G844" i="32" s="1"/>
  <c r="H844" i="32" s="1"/>
  <c r="C846" i="32"/>
  <c r="F846" i="32" s="1"/>
  <c r="G846" i="32" s="1"/>
  <c r="H846" i="32" s="1"/>
  <c r="C848" i="32"/>
  <c r="F848" i="32" s="1"/>
  <c r="G848" i="32" s="1"/>
  <c r="H848" i="32" s="1"/>
  <c r="C849" i="32"/>
  <c r="F849" i="32" s="1"/>
  <c r="G849" i="32" s="1"/>
  <c r="H849" i="32" s="1"/>
  <c r="C851" i="32"/>
  <c r="F851" i="32" s="1"/>
  <c r="G851" i="32" s="1"/>
  <c r="H851" i="32" s="1"/>
  <c r="C852" i="32"/>
  <c r="F852" i="32" s="1"/>
  <c r="G852" i="32" s="1"/>
  <c r="H852" i="32" s="1"/>
  <c r="C854" i="32"/>
  <c r="F854" i="32" s="1"/>
  <c r="G854" i="32" s="1"/>
  <c r="H854" i="32" s="1"/>
  <c r="C855" i="32"/>
  <c r="F855" i="32" s="1"/>
  <c r="G855" i="32" s="1"/>
  <c r="H855" i="32" s="1"/>
  <c r="C856" i="32"/>
  <c r="F856" i="32" s="1"/>
  <c r="G856" i="32" s="1"/>
  <c r="H856" i="32" s="1"/>
  <c r="C907" i="32"/>
  <c r="D907" i="32"/>
  <c r="E907" i="32"/>
  <c r="C909" i="32"/>
  <c r="D909" i="32"/>
  <c r="E909" i="32"/>
  <c r="C911" i="32"/>
  <c r="D911" i="32"/>
  <c r="E911" i="32"/>
  <c r="C913" i="32"/>
  <c r="D913" i="32"/>
  <c r="E913" i="32"/>
  <c r="C917" i="32"/>
  <c r="D917" i="32"/>
  <c r="E917" i="32"/>
  <c r="C921" i="32"/>
  <c r="D921" i="32"/>
  <c r="E921" i="32"/>
  <c r="C923" i="32"/>
  <c r="D923" i="32"/>
  <c r="E923" i="32"/>
  <c r="C925" i="32"/>
  <c r="D925" i="32"/>
  <c r="E925" i="32"/>
  <c r="C928" i="32"/>
  <c r="D928" i="32"/>
  <c r="E928" i="32"/>
  <c r="C934" i="32"/>
  <c r="D934" i="32"/>
  <c r="E934" i="32"/>
  <c r="C940" i="32"/>
  <c r="D940" i="32"/>
  <c r="E940" i="32"/>
  <c r="C942" i="32"/>
  <c r="D942" i="32"/>
  <c r="E942" i="32"/>
  <c r="C944" i="32"/>
  <c r="D944" i="32"/>
  <c r="E944" i="32"/>
  <c r="C946" i="32"/>
  <c r="D946" i="32"/>
  <c r="E946" i="32"/>
  <c r="C950" i="32"/>
  <c r="D950" i="32"/>
  <c r="E950" i="32"/>
  <c r="C952" i="32"/>
  <c r="D952" i="32"/>
  <c r="E952" i="32"/>
  <c r="C954" i="32"/>
  <c r="D954" i="32"/>
  <c r="E954" i="32"/>
  <c r="C957" i="32"/>
  <c r="D957" i="32"/>
  <c r="E957" i="32"/>
  <c r="C959" i="32"/>
  <c r="D959" i="32"/>
  <c r="E959" i="32"/>
  <c r="C961" i="32"/>
  <c r="D961" i="32"/>
  <c r="E961" i="32"/>
  <c r="C966" i="32"/>
  <c r="D966" i="32"/>
  <c r="E966" i="32"/>
  <c r="C967" i="32"/>
  <c r="D967" i="32"/>
  <c r="E967" i="32"/>
  <c r="C970" i="32"/>
  <c r="D970" i="32"/>
  <c r="E970" i="32"/>
  <c r="C976" i="32"/>
  <c r="D976" i="32"/>
  <c r="E976" i="32"/>
  <c r="C980" i="32"/>
  <c r="D980" i="32"/>
  <c r="E980" i="32"/>
  <c r="C982" i="32"/>
  <c r="D982" i="32"/>
  <c r="E982" i="32"/>
  <c r="C984" i="32"/>
  <c r="D984" i="32"/>
  <c r="E984" i="32"/>
  <c r="C986" i="32"/>
  <c r="D986" i="32"/>
  <c r="E986" i="32"/>
  <c r="C988" i="32"/>
  <c r="D988" i="32"/>
  <c r="E988" i="32"/>
  <c r="C990" i="32"/>
  <c r="D990" i="32"/>
  <c r="E990" i="32"/>
  <c r="C1001" i="32"/>
  <c r="D1001" i="32"/>
  <c r="E1001" i="32"/>
  <c r="C1002" i="32"/>
  <c r="D1002" i="32"/>
  <c r="E1002" i="32"/>
  <c r="C1004" i="32"/>
  <c r="D1004" i="32"/>
  <c r="E1004" i="32"/>
  <c r="C1006" i="32"/>
  <c r="D1006" i="32"/>
  <c r="E1006" i="32"/>
  <c r="C1008" i="32"/>
  <c r="D1008" i="32"/>
  <c r="E1008" i="32"/>
  <c r="C1012" i="32"/>
  <c r="D1012" i="32"/>
  <c r="E1012" i="32"/>
  <c r="C1014" i="32"/>
  <c r="D1014" i="32"/>
  <c r="E1014" i="32"/>
  <c r="C1021" i="32"/>
  <c r="D1021" i="32"/>
  <c r="E1021" i="32"/>
  <c r="C1023" i="32"/>
  <c r="D1023" i="32"/>
  <c r="E1023" i="32"/>
  <c r="C1025" i="32"/>
  <c r="D1025" i="32"/>
  <c r="E1025" i="32"/>
  <c r="C1026" i="32"/>
  <c r="D1026" i="32"/>
  <c r="E1026" i="32"/>
  <c r="C1030" i="32"/>
  <c r="D1030" i="32"/>
  <c r="E1030" i="32"/>
  <c r="C1032" i="32"/>
  <c r="D1032" i="32"/>
  <c r="E1032" i="32"/>
  <c r="C1034" i="32"/>
  <c r="D1034" i="32"/>
  <c r="E1034" i="32"/>
  <c r="C1038" i="32"/>
  <c r="D1038" i="32"/>
  <c r="E1038" i="32"/>
  <c r="C1040" i="32"/>
  <c r="D1040" i="32"/>
  <c r="E1040" i="32"/>
  <c r="C1042" i="32"/>
  <c r="D1042" i="32"/>
  <c r="E1042" i="32"/>
  <c r="C1044" i="32"/>
  <c r="D1044" i="32"/>
  <c r="E1044" i="32"/>
  <c r="C1052" i="32"/>
  <c r="D1052" i="32"/>
  <c r="E1052" i="32"/>
  <c r="C1054" i="32"/>
  <c r="D1054" i="32"/>
  <c r="E1054" i="32"/>
  <c r="C1056" i="32"/>
  <c r="D1056" i="32"/>
  <c r="E1056" i="32"/>
  <c r="C1058" i="32"/>
  <c r="D1058" i="32"/>
  <c r="E1058" i="32"/>
  <c r="C1060" i="32"/>
  <c r="D1060" i="32"/>
  <c r="E1060" i="32"/>
  <c r="C1062" i="32"/>
  <c r="D1062" i="32"/>
  <c r="E1062" i="32"/>
  <c r="C1064" i="32"/>
  <c r="D1064" i="32"/>
  <c r="E1064" i="32"/>
  <c r="C1070" i="32"/>
  <c r="D1070" i="32"/>
  <c r="E1070" i="32"/>
  <c r="C1072" i="32"/>
  <c r="D1072" i="32"/>
  <c r="E1072" i="32"/>
  <c r="C1078" i="32"/>
  <c r="D1078" i="32"/>
  <c r="E1078" i="32"/>
  <c r="C1080" i="32"/>
  <c r="D1080" i="32"/>
  <c r="E1080" i="32"/>
  <c r="C1083" i="32"/>
  <c r="D1083" i="32"/>
  <c r="E1083" i="32"/>
  <c r="C1084" i="32"/>
  <c r="D1084" i="32"/>
  <c r="E1084" i="32"/>
  <c r="C1092" i="32"/>
  <c r="D1092" i="32"/>
  <c r="E1092" i="32"/>
  <c r="C1096" i="32"/>
  <c r="D1096" i="32"/>
  <c r="E1096" i="32"/>
  <c r="C1098" i="32"/>
  <c r="D1098" i="32"/>
  <c r="E1098" i="32"/>
  <c r="C1100" i="32"/>
  <c r="D1100" i="32"/>
  <c r="E1100" i="32"/>
  <c r="C1105" i="32"/>
  <c r="F1105" i="32" s="1"/>
  <c r="C528" i="33"/>
  <c r="D528" i="33"/>
  <c r="E528" i="33"/>
  <c r="C530" i="33"/>
  <c r="D530" i="33"/>
  <c r="E530" i="33"/>
  <c r="C531" i="33"/>
  <c r="D531" i="33"/>
  <c r="E531" i="33"/>
  <c r="C533" i="33"/>
  <c r="D533" i="33"/>
  <c r="E533" i="33"/>
  <c r="C534" i="33"/>
  <c r="D534" i="33"/>
  <c r="E534" i="33"/>
  <c r="C535" i="33"/>
  <c r="D535" i="33"/>
  <c r="E535" i="33"/>
  <c r="C537" i="33"/>
  <c r="D537" i="33"/>
  <c r="E537" i="33"/>
  <c r="C538" i="33"/>
  <c r="D538" i="33"/>
  <c r="E538" i="33"/>
  <c r="C539" i="33"/>
  <c r="D539" i="33"/>
  <c r="E539" i="33"/>
  <c r="C542" i="33"/>
  <c r="D542" i="33"/>
  <c r="E542" i="33"/>
  <c r="C543" i="33"/>
  <c r="D543" i="33"/>
  <c r="E543" i="33"/>
  <c r="C546" i="33"/>
  <c r="D546" i="33"/>
  <c r="E546" i="33"/>
  <c r="C547" i="33"/>
  <c r="D547" i="33"/>
  <c r="E547" i="33"/>
  <c r="C550" i="33"/>
  <c r="D550" i="33"/>
  <c r="E550" i="33"/>
  <c r="C551" i="33"/>
  <c r="D551" i="33"/>
  <c r="E551" i="33"/>
  <c r="C553" i="33"/>
  <c r="D553" i="33"/>
  <c r="E553" i="33"/>
  <c r="C554" i="33"/>
  <c r="D554" i="33"/>
  <c r="E554" i="33"/>
  <c r="C555" i="33"/>
  <c r="D555" i="33"/>
  <c r="E555" i="33"/>
  <c r="C556" i="33"/>
  <c r="D556" i="33"/>
  <c r="E556" i="33"/>
  <c r="C557" i="33"/>
  <c r="D557" i="33"/>
  <c r="E557" i="33"/>
  <c r="C558" i="33"/>
  <c r="D558" i="33"/>
  <c r="E558" i="33"/>
  <c r="C559" i="33"/>
  <c r="D559" i="33"/>
  <c r="E559" i="33"/>
  <c r="C561" i="33"/>
  <c r="D561" i="33"/>
  <c r="E561" i="33"/>
  <c r="C562" i="33"/>
  <c r="D562" i="33"/>
  <c r="E562" i="33"/>
  <c r="C563" i="33"/>
  <c r="D563" i="33"/>
  <c r="E563" i="33"/>
  <c r="C566" i="33"/>
  <c r="D566" i="33"/>
  <c r="E566" i="33"/>
  <c r="C567" i="33"/>
  <c r="D567" i="33"/>
  <c r="E567" i="33"/>
  <c r="C568" i="33"/>
  <c r="D568" i="33"/>
  <c r="E568" i="33"/>
  <c r="C569" i="33"/>
  <c r="D569" i="33"/>
  <c r="E569" i="33"/>
  <c r="C572" i="33"/>
  <c r="D572" i="33"/>
  <c r="E572" i="33"/>
  <c r="C573" i="33"/>
  <c r="D573" i="33"/>
  <c r="E573" i="33"/>
  <c r="C576" i="33"/>
  <c r="D576" i="33"/>
  <c r="E576" i="33"/>
  <c r="C577" i="33"/>
  <c r="D577" i="33"/>
  <c r="E577" i="33"/>
  <c r="C579" i="33"/>
  <c r="D579" i="33"/>
  <c r="E579" i="33"/>
  <c r="C580" i="33"/>
  <c r="D580" i="33"/>
  <c r="E580" i="33"/>
  <c r="C581" i="33"/>
  <c r="D581" i="33"/>
  <c r="E581" i="33"/>
  <c r="C584" i="33"/>
  <c r="D584" i="33"/>
  <c r="E584" i="33"/>
  <c r="C585" i="33"/>
  <c r="D585" i="33"/>
  <c r="E585" i="33"/>
  <c r="C587" i="33"/>
  <c r="D587" i="33"/>
  <c r="E587" i="33"/>
  <c r="C588" i="33"/>
  <c r="D588" i="33"/>
  <c r="E588" i="33"/>
  <c r="C589" i="33"/>
  <c r="D589" i="33"/>
  <c r="E589" i="33"/>
  <c r="C591" i="33"/>
  <c r="D591" i="33"/>
  <c r="E591" i="33"/>
  <c r="C592" i="33"/>
  <c r="D592" i="33"/>
  <c r="E592" i="33"/>
  <c r="C593" i="33"/>
  <c r="D593" i="33"/>
  <c r="E593" i="33"/>
  <c r="C596" i="33"/>
  <c r="D596" i="33"/>
  <c r="E596" i="33"/>
  <c r="C597" i="33"/>
  <c r="D597" i="33"/>
  <c r="E597" i="33"/>
  <c r="C600" i="33"/>
  <c r="D600" i="33"/>
  <c r="E600" i="33"/>
  <c r="C601" i="33"/>
  <c r="D601" i="33"/>
  <c r="E601" i="33"/>
  <c r="C864" i="33"/>
  <c r="D864" i="33"/>
  <c r="E864" i="33"/>
  <c r="C866" i="33"/>
  <c r="D866" i="33"/>
  <c r="E866" i="33"/>
  <c r="C867" i="33"/>
  <c r="D867" i="33"/>
  <c r="E867" i="33"/>
  <c r="C868" i="33"/>
  <c r="D868" i="33"/>
  <c r="E868" i="33"/>
  <c r="C870" i="33"/>
  <c r="D870" i="33"/>
  <c r="E870" i="33"/>
  <c r="C871" i="33"/>
  <c r="D871" i="33"/>
  <c r="E871" i="33"/>
  <c r="C872" i="33"/>
  <c r="D872" i="33"/>
  <c r="E872" i="33"/>
  <c r="C874" i="33"/>
  <c r="D874" i="33"/>
  <c r="E874" i="33"/>
  <c r="C875" i="33"/>
  <c r="D875" i="33"/>
  <c r="E875" i="33"/>
  <c r="C876" i="33"/>
  <c r="D876" i="33"/>
  <c r="E876" i="33"/>
  <c r="C880" i="33"/>
  <c r="D880" i="33"/>
  <c r="E880" i="33"/>
  <c r="C882" i="33"/>
  <c r="D882" i="33"/>
  <c r="E882" i="33"/>
  <c r="C883" i="33"/>
  <c r="D883" i="33"/>
  <c r="E883" i="33"/>
  <c r="C884" i="33"/>
  <c r="D884" i="33"/>
  <c r="E884" i="33"/>
  <c r="C886" i="33"/>
  <c r="D886" i="33"/>
  <c r="E886" i="33"/>
  <c r="C888" i="33"/>
  <c r="D888" i="33"/>
  <c r="E888" i="33"/>
  <c r="C889" i="33"/>
  <c r="D889" i="33"/>
  <c r="E889" i="33"/>
  <c r="C890" i="33"/>
  <c r="D890" i="33"/>
  <c r="E890" i="33"/>
  <c r="C892" i="33"/>
  <c r="D892" i="33"/>
  <c r="E892" i="33"/>
  <c r="C894" i="33"/>
  <c r="D894" i="33"/>
  <c r="E894" i="33"/>
  <c r="C896" i="33"/>
  <c r="D896" i="33"/>
  <c r="E896" i="33"/>
  <c r="C897" i="33"/>
  <c r="D897" i="33"/>
  <c r="E897" i="33"/>
  <c r="C898" i="33"/>
  <c r="D898" i="33"/>
  <c r="E898" i="33"/>
  <c r="C902" i="33"/>
  <c r="D902" i="33"/>
  <c r="E902" i="33"/>
  <c r="C864" i="23"/>
  <c r="D864" i="23"/>
  <c r="D905" i="23" s="1"/>
  <c r="E864" i="23"/>
  <c r="E905" i="23" s="1"/>
  <c r="C865" i="23"/>
  <c r="C866" i="23"/>
  <c r="C867" i="23"/>
  <c r="C868" i="23"/>
  <c r="C869" i="23"/>
  <c r="C870" i="23"/>
  <c r="C871" i="23"/>
  <c r="C872" i="23"/>
  <c r="C873" i="23"/>
  <c r="C874" i="23"/>
  <c r="C875" i="23"/>
  <c r="C876" i="23"/>
  <c r="C877" i="23"/>
  <c r="C878" i="23"/>
  <c r="C879" i="23"/>
  <c r="C880" i="23"/>
  <c r="C881" i="23"/>
  <c r="C882" i="23"/>
  <c r="C883" i="23"/>
  <c r="C884" i="23"/>
  <c r="C885" i="23"/>
  <c r="C886" i="23"/>
  <c r="C887" i="23"/>
  <c r="C888" i="23"/>
  <c r="C889" i="23"/>
  <c r="C890" i="23"/>
  <c r="C891" i="23"/>
  <c r="C892" i="23"/>
  <c r="C893" i="23"/>
  <c r="C894" i="23"/>
  <c r="C895" i="23"/>
  <c r="C896" i="23"/>
  <c r="C897" i="23"/>
  <c r="C898" i="23"/>
  <c r="F898" i="23" s="1"/>
  <c r="C902" i="23"/>
  <c r="F902" i="23" s="1"/>
  <c r="C11" i="13"/>
  <c r="D11" i="13"/>
  <c r="E11" i="13"/>
  <c r="C11" i="33"/>
  <c r="D11" i="33"/>
  <c r="E11" i="33"/>
  <c r="C11" i="14"/>
  <c r="D11" i="14"/>
  <c r="E11" i="14"/>
  <c r="D11" i="15"/>
  <c r="E11" i="15"/>
  <c r="D11" i="30"/>
  <c r="E11" i="30"/>
  <c r="C10" i="16"/>
  <c r="D10" i="16"/>
  <c r="E10" i="16"/>
  <c r="I10" i="26"/>
  <c r="F10" i="10"/>
  <c r="C10" i="28"/>
  <c r="D10" i="28"/>
  <c r="E10" i="28"/>
  <c r="C10" i="13"/>
  <c r="D10" i="13"/>
  <c r="E10" i="13"/>
  <c r="C10" i="33"/>
  <c r="D10" i="33"/>
  <c r="E10" i="33"/>
  <c r="C10" i="14"/>
  <c r="D10" i="14"/>
  <c r="E10" i="14"/>
  <c r="D10" i="30"/>
  <c r="E10" i="30"/>
  <c r="C9" i="16"/>
  <c r="D9" i="16"/>
  <c r="E9" i="16"/>
  <c r="C9" i="32"/>
  <c r="D9" i="32"/>
  <c r="E9" i="32"/>
  <c r="C9" i="28"/>
  <c r="D9" i="28"/>
  <c r="E9" i="28"/>
  <c r="C8" i="16"/>
  <c r="D8" i="16"/>
  <c r="E8" i="16"/>
  <c r="C8" i="32"/>
  <c r="D8" i="32"/>
  <c r="E8" i="32"/>
  <c r="F8" i="10"/>
  <c r="C8" i="28"/>
  <c r="D8" i="28"/>
  <c r="E8" i="28"/>
  <c r="C7" i="16"/>
  <c r="D7" i="16"/>
  <c r="E7" i="16"/>
  <c r="C7" i="28"/>
  <c r="D7" i="28"/>
  <c r="E7" i="28"/>
  <c r="C7" i="13"/>
  <c r="D7" i="13"/>
  <c r="E7" i="13"/>
  <c r="C7" i="33"/>
  <c r="D7" i="33"/>
  <c r="E7" i="33"/>
  <c r="C7" i="14"/>
  <c r="D7" i="14"/>
  <c r="E7" i="14"/>
  <c r="D7" i="30"/>
  <c r="E7" i="30"/>
  <c r="C6" i="16"/>
  <c r="D6" i="16"/>
  <c r="E6" i="16"/>
  <c r="C6" i="11"/>
  <c r="C461" i="11" s="1"/>
  <c r="C6" i="28"/>
  <c r="D6" i="28"/>
  <c r="E6" i="28"/>
  <c r="I458" i="16"/>
  <c r="I458" i="11"/>
  <c r="C456" i="16"/>
  <c r="D456" i="16"/>
  <c r="E456" i="16"/>
  <c r="D456" i="11"/>
  <c r="E456" i="11"/>
  <c r="C456" i="25"/>
  <c r="D456" i="23"/>
  <c r="E456" i="23"/>
  <c r="C456" i="13"/>
  <c r="D456" i="13"/>
  <c r="E456" i="13"/>
  <c r="C456" i="33"/>
  <c r="D456" i="33"/>
  <c r="E456" i="33"/>
  <c r="C456" i="14"/>
  <c r="D456" i="14"/>
  <c r="E456" i="14"/>
  <c r="D456" i="30"/>
  <c r="E456" i="30"/>
  <c r="C456" i="28"/>
  <c r="D456" i="28"/>
  <c r="E456" i="28"/>
  <c r="C457" i="16"/>
  <c r="D457" i="16"/>
  <c r="E457" i="16"/>
  <c r="C457" i="32"/>
  <c r="D457" i="32"/>
  <c r="E457" i="32"/>
  <c r="C457" i="25"/>
  <c r="D457" i="23"/>
  <c r="E457" i="23"/>
  <c r="C457" i="13"/>
  <c r="D457" i="13"/>
  <c r="E457" i="13"/>
  <c r="C457" i="14"/>
  <c r="D457" i="14"/>
  <c r="E457" i="14"/>
  <c r="D457" i="30"/>
  <c r="E457" i="30"/>
  <c r="C457" i="28"/>
  <c r="D457" i="28"/>
  <c r="E457" i="28"/>
  <c r="K458" i="33"/>
  <c r="K456" i="33"/>
  <c r="K458" i="13"/>
  <c r="D458" i="11"/>
  <c r="E458" i="11"/>
  <c r="C458" i="16"/>
  <c r="D458" i="16"/>
  <c r="E458" i="16"/>
  <c r="C458" i="32"/>
  <c r="D458" i="32"/>
  <c r="E458" i="32"/>
  <c r="I458" i="28"/>
  <c r="C458" i="28"/>
  <c r="D458" i="28"/>
  <c r="E458" i="28"/>
  <c r="C458" i="25"/>
  <c r="D458" i="23"/>
  <c r="E458" i="23"/>
  <c r="J458" i="23"/>
  <c r="I458" i="26"/>
  <c r="K458" i="10"/>
  <c r="L457" i="13"/>
  <c r="L456" i="13"/>
  <c r="J456" i="12"/>
  <c r="I457" i="11"/>
  <c r="I456" i="11"/>
  <c r="K457" i="23"/>
  <c r="K456" i="23"/>
  <c r="K456" i="25"/>
  <c r="F457" i="10"/>
  <c r="J456" i="26"/>
  <c r="N458" i="25"/>
  <c r="F458" i="26"/>
  <c r="F458" i="10" s="1"/>
  <c r="F456" i="10"/>
  <c r="L457" i="10"/>
  <c r="G457" i="35"/>
  <c r="H457" i="35" s="1"/>
  <c r="I457" i="35" s="1"/>
  <c r="G458" i="35"/>
  <c r="H458" i="35" s="1"/>
  <c r="I458" i="35" s="1"/>
  <c r="G459" i="35"/>
  <c r="H459" i="35" s="1"/>
  <c r="I459" i="35" s="1"/>
  <c r="B458" i="35"/>
  <c r="B459" i="35"/>
  <c r="B457" i="35"/>
  <c r="B457" i="32"/>
  <c r="B458" i="32"/>
  <c r="B456" i="32"/>
  <c r="B457" i="30"/>
  <c r="B458" i="30"/>
  <c r="B456" i="30"/>
  <c r="I456" i="28"/>
  <c r="I457" i="28"/>
  <c r="B457" i="28"/>
  <c r="B458" i="28"/>
  <c r="B456" i="28"/>
  <c r="F456" i="34"/>
  <c r="H456" i="34" s="1"/>
  <c r="I456" i="34" s="1"/>
  <c r="F457" i="34"/>
  <c r="H457" i="34" s="1"/>
  <c r="I457" i="34" s="1"/>
  <c r="F458" i="34"/>
  <c r="H458" i="34" s="1"/>
  <c r="I458" i="34" s="1"/>
  <c r="B457" i="34"/>
  <c r="B458" i="34"/>
  <c r="B456" i="34"/>
  <c r="F456" i="15"/>
  <c r="I456" i="15"/>
  <c r="F457" i="15"/>
  <c r="I457" i="15"/>
  <c r="F458" i="15"/>
  <c r="I458" i="15"/>
  <c r="K458" i="15" s="1"/>
  <c r="B457" i="15"/>
  <c r="B458" i="15"/>
  <c r="B456" i="15"/>
  <c r="B457" i="14"/>
  <c r="B458" i="14"/>
  <c r="B456" i="14"/>
  <c r="B457" i="33"/>
  <c r="B456" i="33"/>
  <c r="B457" i="13"/>
  <c r="B458" i="13"/>
  <c r="B456" i="13"/>
  <c r="B457" i="11"/>
  <c r="B458" i="11"/>
  <c r="B456" i="11"/>
  <c r="B457" i="16"/>
  <c r="B458" i="16"/>
  <c r="B456" i="16"/>
  <c r="B457" i="23"/>
  <c r="B458" i="23"/>
  <c r="B456" i="23"/>
  <c r="B457" i="10"/>
  <c r="B458" i="10"/>
  <c r="B456" i="10"/>
  <c r="C456" i="10"/>
  <c r="D456" i="10"/>
  <c r="E456" i="10"/>
  <c r="C457" i="10"/>
  <c r="D457" i="10"/>
  <c r="E457" i="10"/>
  <c r="C458" i="10"/>
  <c r="D458" i="10"/>
  <c r="E458" i="10"/>
  <c r="B457" i="25"/>
  <c r="B458" i="25"/>
  <c r="B456" i="25"/>
  <c r="D456" i="25"/>
  <c r="E456" i="25"/>
  <c r="D457" i="25"/>
  <c r="E457" i="25"/>
  <c r="D458" i="25"/>
  <c r="E458" i="25"/>
  <c r="A7" i="18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C1114" i="23"/>
  <c r="D1114" i="23"/>
  <c r="E1114" i="23"/>
  <c r="C1112" i="23"/>
  <c r="D1112" i="23"/>
  <c r="E1112" i="23"/>
  <c r="C1112" i="16"/>
  <c r="D1112" i="16"/>
  <c r="E1112" i="16"/>
  <c r="C1112" i="34"/>
  <c r="D1112" i="34"/>
  <c r="E1112" i="34"/>
  <c r="C1112" i="30"/>
  <c r="D1112" i="30"/>
  <c r="E1112" i="30"/>
  <c r="I1112" i="28"/>
  <c r="C1112" i="28"/>
  <c r="D1112" i="28"/>
  <c r="E1112" i="28"/>
  <c r="C1112" i="25"/>
  <c r="C1113" i="23"/>
  <c r="D1113" i="23"/>
  <c r="E1113" i="23"/>
  <c r="C1113" i="16"/>
  <c r="D1113" i="16"/>
  <c r="E1113" i="16"/>
  <c r="C1113" i="11"/>
  <c r="D1113" i="11"/>
  <c r="E1113" i="11"/>
  <c r="D1113" i="12"/>
  <c r="E1113" i="12"/>
  <c r="F1113" i="12"/>
  <c r="C1113" i="32"/>
  <c r="F1113" i="32" s="1"/>
  <c r="C1113" i="13"/>
  <c r="D1113" i="13"/>
  <c r="E1113" i="13"/>
  <c r="C1113" i="14"/>
  <c r="D1113" i="14"/>
  <c r="E1113" i="14"/>
  <c r="C1113" i="33"/>
  <c r="D1113" i="33"/>
  <c r="E1113" i="33"/>
  <c r="C1113" i="30"/>
  <c r="D1113" i="30"/>
  <c r="E1113" i="30"/>
  <c r="I1113" i="28"/>
  <c r="C1113" i="28"/>
  <c r="D1113" i="28"/>
  <c r="E1113" i="28"/>
  <c r="C1113" i="25"/>
  <c r="C1110" i="16"/>
  <c r="D1110" i="16"/>
  <c r="E1110" i="16"/>
  <c r="C1110" i="11"/>
  <c r="D1110" i="11"/>
  <c r="E1110" i="11"/>
  <c r="D1110" i="12"/>
  <c r="E1110" i="12"/>
  <c r="F1110" i="12"/>
  <c r="C1110" i="32"/>
  <c r="F1110" i="32" s="1"/>
  <c r="C1110" i="13"/>
  <c r="D1110" i="13"/>
  <c r="E1110" i="13"/>
  <c r="C1110" i="33"/>
  <c r="D1110" i="33"/>
  <c r="E1110" i="33"/>
  <c r="C1110" i="14"/>
  <c r="D1110" i="14"/>
  <c r="E1110" i="14"/>
  <c r="C1110" i="30"/>
  <c r="D1110" i="30"/>
  <c r="E1110" i="30"/>
  <c r="I1110" i="28"/>
  <c r="C1110" i="28"/>
  <c r="D1110" i="28"/>
  <c r="E1110" i="28"/>
  <c r="C1110" i="25"/>
  <c r="C1111" i="16"/>
  <c r="D1111" i="16"/>
  <c r="E1111" i="16"/>
  <c r="C1111" i="11"/>
  <c r="D1111" i="11"/>
  <c r="E1111" i="11"/>
  <c r="D1111" i="12"/>
  <c r="E1111" i="12"/>
  <c r="F1111" i="12"/>
  <c r="I1111" i="28"/>
  <c r="C1111" i="28"/>
  <c r="D1111" i="28"/>
  <c r="E1111" i="28"/>
  <c r="C1111" i="25"/>
  <c r="D531" i="15"/>
  <c r="D534" i="15"/>
  <c r="E534" i="15"/>
  <c r="D535" i="15"/>
  <c r="D536" i="15"/>
  <c r="D538" i="15"/>
  <c r="E538" i="15"/>
  <c r="D547" i="15"/>
  <c r="D554" i="15"/>
  <c r="D555" i="15"/>
  <c r="D556" i="15"/>
  <c r="D557" i="15"/>
  <c r="D558" i="15"/>
  <c r="D559" i="15"/>
  <c r="D562" i="15"/>
  <c r="D563" i="15"/>
  <c r="D564" i="15"/>
  <c r="E564" i="15"/>
  <c r="D568" i="15"/>
  <c r="D569" i="15"/>
  <c r="D572" i="15"/>
  <c r="D573" i="15"/>
  <c r="D574" i="15"/>
  <c r="D576" i="15"/>
  <c r="D577" i="15"/>
  <c r="D580" i="15"/>
  <c r="D581" i="15"/>
  <c r="D584" i="15"/>
  <c r="D585" i="15"/>
  <c r="E585" i="15"/>
  <c r="D586" i="15"/>
  <c r="D588" i="15"/>
  <c r="D589" i="15"/>
  <c r="E589" i="15"/>
  <c r="D591" i="15"/>
  <c r="D592" i="15"/>
  <c r="D593" i="15"/>
  <c r="E593" i="15"/>
  <c r="D594" i="15"/>
  <c r="D596" i="15"/>
  <c r="D597" i="15"/>
  <c r="E597" i="15"/>
  <c r="D598" i="15"/>
  <c r="D600" i="15"/>
  <c r="D601" i="15"/>
  <c r="E601" i="15"/>
  <c r="D602" i="15"/>
  <c r="E531" i="15"/>
  <c r="E535" i="15"/>
  <c r="E536" i="15"/>
  <c r="E547" i="15"/>
  <c r="E554" i="15"/>
  <c r="E555" i="15"/>
  <c r="E556" i="15"/>
  <c r="E557" i="15"/>
  <c r="E558" i="15"/>
  <c r="E559" i="15"/>
  <c r="E562" i="15"/>
  <c r="E563" i="15"/>
  <c r="E568" i="15"/>
  <c r="E569" i="15"/>
  <c r="E572" i="15"/>
  <c r="E573" i="15"/>
  <c r="E574" i="15"/>
  <c r="E576" i="15"/>
  <c r="E577" i="15"/>
  <c r="E580" i="15"/>
  <c r="E581" i="15"/>
  <c r="E584" i="15"/>
  <c r="E586" i="15"/>
  <c r="E588" i="15"/>
  <c r="E591" i="15"/>
  <c r="E592" i="15"/>
  <c r="E594" i="15"/>
  <c r="E596" i="15"/>
  <c r="E598" i="15"/>
  <c r="E600" i="15"/>
  <c r="E602" i="15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A529" i="28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527" i="18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C904" i="25"/>
  <c r="C904" i="23"/>
  <c r="F904" i="23" s="1"/>
  <c r="C904" i="13"/>
  <c r="D904" i="13"/>
  <c r="E904" i="13"/>
  <c r="C904" i="33"/>
  <c r="D904" i="33"/>
  <c r="E904" i="33"/>
  <c r="C904" i="14"/>
  <c r="D904" i="14"/>
  <c r="E904" i="14"/>
  <c r="D904" i="15"/>
  <c r="E904" i="15"/>
  <c r="C904" i="34"/>
  <c r="D904" i="34"/>
  <c r="E904" i="34"/>
  <c r="C904" i="30"/>
  <c r="D904" i="30"/>
  <c r="E904" i="30"/>
  <c r="C904" i="28"/>
  <c r="D904" i="28"/>
  <c r="E904" i="28"/>
  <c r="I904" i="28"/>
  <c r="J904" i="26"/>
  <c r="F904" i="26"/>
  <c r="F904" i="10" s="1"/>
  <c r="C904" i="16"/>
  <c r="D904" i="16"/>
  <c r="E904" i="16"/>
  <c r="C904" i="11"/>
  <c r="D904" i="11"/>
  <c r="E904" i="11"/>
  <c r="J904" i="12"/>
  <c r="C904" i="32"/>
  <c r="D904" i="32"/>
  <c r="E904" i="32"/>
  <c r="C903" i="30"/>
  <c r="D903" i="30"/>
  <c r="E903" i="30"/>
  <c r="K904" i="25"/>
  <c r="K903" i="25"/>
  <c r="F903" i="26"/>
  <c r="F903" i="10" s="1"/>
  <c r="C903" i="25"/>
  <c r="D903" i="15"/>
  <c r="E903" i="15"/>
  <c r="C903" i="34"/>
  <c r="D903" i="34"/>
  <c r="E903" i="34"/>
  <c r="C903" i="33"/>
  <c r="D903" i="33"/>
  <c r="E903" i="33"/>
  <c r="C903" i="23"/>
  <c r="F903" i="23" s="1"/>
  <c r="C903" i="28"/>
  <c r="D903" i="28"/>
  <c r="E903" i="28"/>
  <c r="I903" i="28"/>
  <c r="C903" i="16"/>
  <c r="D903" i="16"/>
  <c r="E903" i="16"/>
  <c r="C903" i="32"/>
  <c r="D903" i="32"/>
  <c r="E903" i="32"/>
  <c r="C864" i="34"/>
  <c r="D864" i="34"/>
  <c r="E864" i="34"/>
  <c r="C865" i="34"/>
  <c r="D865" i="34"/>
  <c r="E865" i="34"/>
  <c r="C866" i="34"/>
  <c r="D866" i="34"/>
  <c r="E866" i="34"/>
  <c r="C867" i="34"/>
  <c r="D867" i="34"/>
  <c r="E867" i="34"/>
  <c r="C868" i="34"/>
  <c r="D868" i="34"/>
  <c r="E868" i="34"/>
  <c r="C869" i="34"/>
  <c r="D869" i="34"/>
  <c r="E869" i="34"/>
  <c r="C871" i="34"/>
  <c r="D871" i="34"/>
  <c r="E871" i="34"/>
  <c r="C872" i="34"/>
  <c r="D872" i="34"/>
  <c r="E872" i="34"/>
  <c r="C875" i="34"/>
  <c r="D875" i="34"/>
  <c r="E875" i="34"/>
  <c r="C876" i="34"/>
  <c r="D876" i="34"/>
  <c r="E876" i="34"/>
  <c r="C877" i="34"/>
  <c r="D877" i="34"/>
  <c r="E877" i="34"/>
  <c r="C880" i="34"/>
  <c r="D880" i="34"/>
  <c r="E880" i="34"/>
  <c r="C881" i="34"/>
  <c r="D881" i="34"/>
  <c r="E881" i="34"/>
  <c r="C883" i="34"/>
  <c r="D883" i="34"/>
  <c r="E883" i="34"/>
  <c r="C884" i="34"/>
  <c r="D884" i="34"/>
  <c r="E884" i="34"/>
  <c r="C885" i="34"/>
  <c r="D885" i="34"/>
  <c r="E885" i="34"/>
  <c r="C886" i="34"/>
  <c r="D886" i="34"/>
  <c r="E886" i="34"/>
  <c r="C888" i="34"/>
  <c r="D888" i="34"/>
  <c r="E888" i="34"/>
  <c r="C889" i="34"/>
  <c r="D889" i="34"/>
  <c r="E889" i="34"/>
  <c r="C890" i="34"/>
  <c r="D890" i="34"/>
  <c r="E890" i="34"/>
  <c r="C891" i="34"/>
  <c r="D891" i="34"/>
  <c r="E891" i="34"/>
  <c r="C894" i="34"/>
  <c r="D894" i="34"/>
  <c r="E894" i="34"/>
  <c r="C895" i="34"/>
  <c r="D895" i="34"/>
  <c r="E895" i="34"/>
  <c r="C897" i="34"/>
  <c r="D897" i="34"/>
  <c r="E897" i="34"/>
  <c r="C898" i="34"/>
  <c r="F898" i="34" s="1"/>
  <c r="H898" i="34" s="1"/>
  <c r="F900" i="34"/>
  <c r="H900" i="34" s="1"/>
  <c r="J903" i="34"/>
  <c r="M903" i="34" s="1"/>
  <c r="D864" i="15"/>
  <c r="E864" i="15"/>
  <c r="D865" i="15"/>
  <c r="E865" i="15"/>
  <c r="D866" i="15"/>
  <c r="E866" i="15"/>
  <c r="D868" i="15"/>
  <c r="E868" i="15"/>
  <c r="D869" i="15"/>
  <c r="E869" i="15"/>
  <c r="D870" i="15"/>
  <c r="E870" i="15"/>
  <c r="D872" i="15"/>
  <c r="E872" i="15"/>
  <c r="D874" i="15"/>
  <c r="E874" i="15"/>
  <c r="D876" i="15"/>
  <c r="E876" i="15"/>
  <c r="D877" i="15"/>
  <c r="E877" i="15"/>
  <c r="D880" i="15"/>
  <c r="E880" i="15"/>
  <c r="D881" i="15"/>
  <c r="E881" i="15"/>
  <c r="D882" i="15"/>
  <c r="E882" i="15"/>
  <c r="D884" i="15"/>
  <c r="E884" i="15"/>
  <c r="D885" i="15"/>
  <c r="E885" i="15"/>
  <c r="D888" i="15"/>
  <c r="E888" i="15"/>
  <c r="D890" i="15"/>
  <c r="E890" i="15"/>
  <c r="D891" i="15"/>
  <c r="E891" i="15"/>
  <c r="D892" i="15"/>
  <c r="E892" i="15"/>
  <c r="D894" i="15"/>
  <c r="E894" i="15"/>
  <c r="D895" i="15"/>
  <c r="E895" i="15"/>
  <c r="D896" i="15"/>
  <c r="E896" i="15"/>
  <c r="D898" i="15"/>
  <c r="E898" i="15"/>
  <c r="D900" i="15"/>
  <c r="E900" i="15"/>
  <c r="J904" i="15"/>
  <c r="L904" i="33"/>
  <c r="J903" i="16"/>
  <c r="K904" i="23"/>
  <c r="G905" i="35"/>
  <c r="H905" i="35" s="1"/>
  <c r="I905" i="35" s="1"/>
  <c r="G906" i="35"/>
  <c r="H906" i="35" s="1"/>
  <c r="I906" i="35" s="1"/>
  <c r="C902" i="30"/>
  <c r="D902" i="30"/>
  <c r="E902" i="30"/>
  <c r="A865" i="28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C903" i="10"/>
  <c r="D903" i="10"/>
  <c r="E903" i="10"/>
  <c r="C904" i="10"/>
  <c r="D904" i="10"/>
  <c r="E904" i="10"/>
  <c r="D903" i="25"/>
  <c r="E903" i="25"/>
  <c r="D904" i="25"/>
  <c r="E904" i="25"/>
  <c r="F902" i="26"/>
  <c r="A860" i="18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865" i="26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D391" i="23"/>
  <c r="E391" i="23"/>
  <c r="I462" i="32"/>
  <c r="C463" i="32"/>
  <c r="D463" i="32"/>
  <c r="E463" i="32"/>
  <c r="C464" i="32"/>
  <c r="D464" i="32"/>
  <c r="E464" i="32"/>
  <c r="C465" i="32"/>
  <c r="D465" i="32"/>
  <c r="E465" i="32"/>
  <c r="C466" i="32"/>
  <c r="D466" i="32"/>
  <c r="E466" i="32"/>
  <c r="C467" i="32"/>
  <c r="D467" i="32"/>
  <c r="E467" i="32"/>
  <c r="C468" i="32"/>
  <c r="D468" i="32"/>
  <c r="E468" i="32"/>
  <c r="C469" i="32"/>
  <c r="D469" i="32"/>
  <c r="E469" i="32"/>
  <c r="C470" i="32"/>
  <c r="D470" i="32"/>
  <c r="E470" i="32"/>
  <c r="C472" i="32"/>
  <c r="D472" i="32"/>
  <c r="E472" i="32"/>
  <c r="C473" i="32"/>
  <c r="D473" i="32"/>
  <c r="E473" i="32"/>
  <c r="C474" i="32"/>
  <c r="D474" i="32"/>
  <c r="E474" i="32"/>
  <c r="C475" i="32"/>
  <c r="D475" i="32"/>
  <c r="E475" i="32"/>
  <c r="C476" i="32"/>
  <c r="D476" i="32"/>
  <c r="E476" i="32"/>
  <c r="C477" i="32"/>
  <c r="D477" i="32"/>
  <c r="E477" i="32"/>
  <c r="C478" i="32"/>
  <c r="D478" i="32"/>
  <c r="E478" i="32"/>
  <c r="C479" i="32"/>
  <c r="D479" i="32"/>
  <c r="E479" i="32"/>
  <c r="C480" i="32"/>
  <c r="D480" i="32"/>
  <c r="E480" i="32"/>
  <c r="C481" i="32"/>
  <c r="D481" i="32"/>
  <c r="E481" i="32"/>
  <c r="C482" i="32"/>
  <c r="D482" i="32"/>
  <c r="E482" i="32"/>
  <c r="C483" i="32"/>
  <c r="D483" i="32"/>
  <c r="E483" i="32"/>
  <c r="C484" i="32"/>
  <c r="D484" i="32"/>
  <c r="E484" i="32"/>
  <c r="C485" i="32"/>
  <c r="D485" i="32"/>
  <c r="E485" i="32"/>
  <c r="C486" i="32"/>
  <c r="D486" i="32"/>
  <c r="E486" i="32"/>
  <c r="C489" i="32"/>
  <c r="D489" i="32"/>
  <c r="E489" i="32"/>
  <c r="C490" i="32"/>
  <c r="D490" i="32"/>
  <c r="E490" i="32"/>
  <c r="C491" i="32"/>
  <c r="D491" i="32"/>
  <c r="E491" i="32"/>
  <c r="C492" i="32"/>
  <c r="D492" i="32"/>
  <c r="E492" i="32"/>
  <c r="C493" i="32"/>
  <c r="D493" i="32"/>
  <c r="E493" i="32"/>
  <c r="C494" i="32"/>
  <c r="D494" i="32"/>
  <c r="E494" i="32"/>
  <c r="C495" i="32"/>
  <c r="D495" i="32"/>
  <c r="E495" i="32"/>
  <c r="C496" i="32"/>
  <c r="D496" i="32"/>
  <c r="E496" i="32"/>
  <c r="C497" i="32"/>
  <c r="D497" i="32"/>
  <c r="E497" i="32"/>
  <c r="C498" i="32"/>
  <c r="D498" i="32"/>
  <c r="E498" i="32"/>
  <c r="C499" i="32"/>
  <c r="D499" i="32"/>
  <c r="E499" i="32"/>
  <c r="C500" i="32"/>
  <c r="D500" i="32"/>
  <c r="E500" i="32"/>
  <c r="C501" i="32"/>
  <c r="D501" i="32"/>
  <c r="E501" i="32"/>
  <c r="C502" i="32"/>
  <c r="D502" i="32"/>
  <c r="E502" i="32"/>
  <c r="C504" i="32"/>
  <c r="D504" i="32"/>
  <c r="E504" i="32"/>
  <c r="C505" i="32"/>
  <c r="D505" i="32"/>
  <c r="E505" i="32"/>
  <c r="C506" i="32"/>
  <c r="D506" i="32"/>
  <c r="E506" i="32"/>
  <c r="C507" i="32"/>
  <c r="D507" i="32"/>
  <c r="E507" i="32"/>
  <c r="C508" i="32"/>
  <c r="D508" i="32"/>
  <c r="E508" i="32"/>
  <c r="C509" i="32"/>
  <c r="D509" i="32"/>
  <c r="E509" i="32"/>
  <c r="C510" i="32"/>
  <c r="D510" i="32"/>
  <c r="E510" i="32"/>
  <c r="C511" i="32"/>
  <c r="D511" i="32"/>
  <c r="E511" i="32"/>
  <c r="C512" i="32"/>
  <c r="D512" i="32"/>
  <c r="E512" i="32"/>
  <c r="C513" i="32"/>
  <c r="D513" i="32"/>
  <c r="E513" i="32"/>
  <c r="C514" i="32"/>
  <c r="D514" i="32"/>
  <c r="E514" i="32"/>
  <c r="C515" i="32"/>
  <c r="D515" i="32"/>
  <c r="E515" i="32"/>
  <c r="C516" i="32"/>
  <c r="D516" i="32"/>
  <c r="E516" i="32"/>
  <c r="C519" i="32"/>
  <c r="D519" i="32"/>
  <c r="E519" i="32"/>
  <c r="C520" i="32"/>
  <c r="D520" i="32"/>
  <c r="E520" i="32"/>
  <c r="C522" i="32"/>
  <c r="D522" i="32"/>
  <c r="E522" i="32"/>
  <c r="C528" i="32"/>
  <c r="D528" i="32"/>
  <c r="E528" i="32"/>
  <c r="D529" i="32"/>
  <c r="E529" i="32"/>
  <c r="C530" i="32"/>
  <c r="D530" i="32"/>
  <c r="E530" i="32"/>
  <c r="C531" i="32"/>
  <c r="D531" i="32"/>
  <c r="E531" i="32"/>
  <c r="C532" i="32"/>
  <c r="D532" i="32"/>
  <c r="E532" i="32"/>
  <c r="C533" i="32"/>
  <c r="D533" i="32"/>
  <c r="E533" i="32"/>
  <c r="C534" i="32"/>
  <c r="D534" i="32"/>
  <c r="E534" i="32"/>
  <c r="C535" i="32"/>
  <c r="D535" i="32"/>
  <c r="E535" i="32"/>
  <c r="C536" i="32"/>
  <c r="D536" i="32"/>
  <c r="E536" i="32"/>
  <c r="C537" i="32"/>
  <c r="D537" i="32"/>
  <c r="E537" i="32"/>
  <c r="C538" i="32"/>
  <c r="D538" i="32"/>
  <c r="E538" i="32"/>
  <c r="C539" i="32"/>
  <c r="D539" i="32"/>
  <c r="E539" i="32"/>
  <c r="D540" i="32"/>
  <c r="E540" i="32"/>
  <c r="D541" i="32"/>
  <c r="E541" i="32"/>
  <c r="C542" i="32"/>
  <c r="D542" i="32"/>
  <c r="E542" i="32"/>
  <c r="C543" i="32"/>
  <c r="D543" i="32"/>
  <c r="E543" i="32"/>
  <c r="C544" i="32"/>
  <c r="D544" i="32"/>
  <c r="E544" i="32"/>
  <c r="C545" i="32"/>
  <c r="D545" i="32"/>
  <c r="E545" i="32"/>
  <c r="C546" i="32"/>
  <c r="D546" i="32"/>
  <c r="E546" i="32"/>
  <c r="C547" i="32"/>
  <c r="D547" i="32"/>
  <c r="E547" i="32"/>
  <c r="C548" i="32"/>
  <c r="D548" i="32"/>
  <c r="E548" i="32"/>
  <c r="C549" i="32"/>
  <c r="D549" i="32"/>
  <c r="E549" i="32"/>
  <c r="C550" i="32"/>
  <c r="D550" i="32"/>
  <c r="E550" i="32"/>
  <c r="C551" i="32"/>
  <c r="D551" i="32"/>
  <c r="E551" i="32"/>
  <c r="C552" i="32"/>
  <c r="D552" i="32"/>
  <c r="E552" i="32"/>
  <c r="C553" i="32"/>
  <c r="D553" i="32"/>
  <c r="E553" i="32"/>
  <c r="C554" i="32"/>
  <c r="D554" i="32"/>
  <c r="E554" i="32"/>
  <c r="C555" i="32"/>
  <c r="D555" i="32"/>
  <c r="E555" i="32"/>
  <c r="C556" i="32"/>
  <c r="D556" i="32"/>
  <c r="E556" i="32"/>
  <c r="C557" i="32"/>
  <c r="D557" i="32"/>
  <c r="E557" i="32"/>
  <c r="C558" i="32"/>
  <c r="D558" i="32"/>
  <c r="E558" i="32"/>
  <c r="C559" i="32"/>
  <c r="D559" i="32"/>
  <c r="E559" i="32"/>
  <c r="C560" i="32"/>
  <c r="D560" i="32"/>
  <c r="E560" i="32"/>
  <c r="C561" i="32"/>
  <c r="D561" i="32"/>
  <c r="E561" i="32"/>
  <c r="C562" i="32"/>
  <c r="D562" i="32"/>
  <c r="E562" i="32"/>
  <c r="C563" i="32"/>
  <c r="D563" i="32"/>
  <c r="E563" i="32"/>
  <c r="C564" i="32"/>
  <c r="D564" i="32"/>
  <c r="E564" i="32"/>
  <c r="C565" i="32"/>
  <c r="D565" i="32"/>
  <c r="E565" i="32"/>
  <c r="C566" i="32"/>
  <c r="D566" i="32"/>
  <c r="E566" i="32"/>
  <c r="C567" i="32"/>
  <c r="D567" i="32"/>
  <c r="E567" i="32"/>
  <c r="C568" i="32"/>
  <c r="D568" i="32"/>
  <c r="E568" i="32"/>
  <c r="C569" i="32"/>
  <c r="D569" i="32"/>
  <c r="E569" i="32"/>
  <c r="C570" i="32"/>
  <c r="D570" i="32"/>
  <c r="E570" i="32"/>
  <c r="C571" i="32"/>
  <c r="D571" i="32"/>
  <c r="E571" i="32"/>
  <c r="C572" i="32"/>
  <c r="D572" i="32"/>
  <c r="E572" i="32"/>
  <c r="C573" i="32"/>
  <c r="D573" i="32"/>
  <c r="E573" i="32"/>
  <c r="C574" i="32"/>
  <c r="D574" i="32"/>
  <c r="E574" i="32"/>
  <c r="C575" i="32"/>
  <c r="D575" i="32"/>
  <c r="E575" i="32"/>
  <c r="C576" i="32"/>
  <c r="D576" i="32"/>
  <c r="E576" i="32"/>
  <c r="C577" i="32"/>
  <c r="D577" i="32"/>
  <c r="E577" i="32"/>
  <c r="C578" i="32"/>
  <c r="D578" i="32"/>
  <c r="E578" i="32"/>
  <c r="C579" i="32"/>
  <c r="D579" i="32"/>
  <c r="E579" i="32"/>
  <c r="C580" i="32"/>
  <c r="D580" i="32"/>
  <c r="E580" i="32"/>
  <c r="C581" i="32"/>
  <c r="D581" i="32"/>
  <c r="E581" i="32"/>
  <c r="D582" i="32"/>
  <c r="E582" i="32"/>
  <c r="C583" i="32"/>
  <c r="D583" i="32"/>
  <c r="E583" i="32"/>
  <c r="C584" i="32"/>
  <c r="D584" i="32"/>
  <c r="E584" i="32"/>
  <c r="C585" i="32"/>
  <c r="D585" i="32"/>
  <c r="E585" i="32"/>
  <c r="C586" i="32"/>
  <c r="D586" i="32"/>
  <c r="E586" i="32"/>
  <c r="C587" i="32"/>
  <c r="D587" i="32"/>
  <c r="E587" i="32"/>
  <c r="C588" i="32"/>
  <c r="D588" i="32"/>
  <c r="E588" i="32"/>
  <c r="C589" i="32"/>
  <c r="D589" i="32"/>
  <c r="E589" i="32"/>
  <c r="C590" i="32"/>
  <c r="D590" i="32"/>
  <c r="E590" i="32"/>
  <c r="C591" i="32"/>
  <c r="D591" i="32"/>
  <c r="E591" i="32"/>
  <c r="C592" i="32"/>
  <c r="D592" i="32"/>
  <c r="E592" i="32"/>
  <c r="C593" i="32"/>
  <c r="D593" i="32"/>
  <c r="E593" i="32"/>
  <c r="C594" i="32"/>
  <c r="D594" i="32"/>
  <c r="E594" i="32"/>
  <c r="C595" i="32"/>
  <c r="D595" i="32"/>
  <c r="E595" i="32"/>
  <c r="C596" i="32"/>
  <c r="D596" i="32"/>
  <c r="E596" i="32"/>
  <c r="C597" i="32"/>
  <c r="D597" i="32"/>
  <c r="E597" i="32"/>
  <c r="C598" i="32"/>
  <c r="D598" i="32"/>
  <c r="E598" i="32"/>
  <c r="C599" i="32"/>
  <c r="D599" i="32"/>
  <c r="E599" i="32"/>
  <c r="C600" i="32"/>
  <c r="D600" i="32"/>
  <c r="E600" i="32"/>
  <c r="C601" i="32"/>
  <c r="D601" i="32"/>
  <c r="E601" i="32"/>
  <c r="C602" i="32"/>
  <c r="D602" i="32"/>
  <c r="E602" i="32"/>
  <c r="I604" i="32"/>
  <c r="C605" i="32"/>
  <c r="D605" i="32"/>
  <c r="E605" i="32"/>
  <c r="C606" i="32"/>
  <c r="D606" i="32"/>
  <c r="E606" i="32"/>
  <c r="C607" i="32"/>
  <c r="D607" i="32"/>
  <c r="E607" i="32"/>
  <c r="C608" i="32"/>
  <c r="D608" i="32"/>
  <c r="E608" i="32"/>
  <c r="C609" i="32"/>
  <c r="D609" i="32"/>
  <c r="E609" i="32"/>
  <c r="C611" i="32"/>
  <c r="D611" i="32"/>
  <c r="E611" i="32"/>
  <c r="C612" i="32"/>
  <c r="D612" i="32"/>
  <c r="E612" i="32"/>
  <c r="C613" i="32"/>
  <c r="D613" i="32"/>
  <c r="E613" i="32"/>
  <c r="C614" i="32"/>
  <c r="D614" i="32"/>
  <c r="E614" i="32"/>
  <c r="C615" i="32"/>
  <c r="D615" i="32"/>
  <c r="E615" i="32"/>
  <c r="C616" i="32"/>
  <c r="D616" i="32"/>
  <c r="E616" i="32"/>
  <c r="C617" i="32"/>
  <c r="D617" i="32"/>
  <c r="E617" i="32"/>
  <c r="C618" i="32"/>
  <c r="D618" i="32"/>
  <c r="E618" i="32"/>
  <c r="C619" i="32"/>
  <c r="D619" i="32"/>
  <c r="E619" i="32"/>
  <c r="C620" i="32"/>
  <c r="D620" i="32"/>
  <c r="E620" i="32"/>
  <c r="C621" i="32"/>
  <c r="D621" i="32"/>
  <c r="E621" i="32"/>
  <c r="C622" i="32"/>
  <c r="D622" i="32"/>
  <c r="E622" i="32"/>
  <c r="C623" i="32"/>
  <c r="D623" i="32"/>
  <c r="E623" i="32"/>
  <c r="C624" i="32"/>
  <c r="D624" i="32"/>
  <c r="E624" i="32"/>
  <c r="C625" i="32"/>
  <c r="D625" i="32"/>
  <c r="E625" i="32"/>
  <c r="C626" i="32"/>
  <c r="D626" i="32"/>
  <c r="E626" i="32"/>
  <c r="C627" i="32"/>
  <c r="D627" i="32"/>
  <c r="E627" i="32"/>
  <c r="C628" i="32"/>
  <c r="D628" i="32"/>
  <c r="E628" i="32"/>
  <c r="C629" i="32"/>
  <c r="D629" i="32"/>
  <c r="E629" i="32"/>
  <c r="C630" i="32"/>
  <c r="D630" i="32"/>
  <c r="E630" i="32"/>
  <c r="C631" i="32"/>
  <c r="D631" i="32"/>
  <c r="E631" i="32"/>
  <c r="C632" i="32"/>
  <c r="D632" i="32"/>
  <c r="E632" i="32"/>
  <c r="C633" i="32"/>
  <c r="D633" i="32"/>
  <c r="E633" i="32"/>
  <c r="C634" i="32"/>
  <c r="D634" i="32"/>
  <c r="E634" i="32"/>
  <c r="C635" i="32"/>
  <c r="D635" i="32"/>
  <c r="E635" i="32"/>
  <c r="C636" i="32"/>
  <c r="D636" i="32"/>
  <c r="E636" i="32"/>
  <c r="C637" i="32"/>
  <c r="D637" i="32"/>
  <c r="E637" i="32"/>
  <c r="C638" i="32"/>
  <c r="D638" i="32"/>
  <c r="E638" i="32"/>
  <c r="C639" i="32"/>
  <c r="D639" i="32"/>
  <c r="E639" i="32"/>
  <c r="C640" i="32"/>
  <c r="D640" i="32"/>
  <c r="E640" i="32"/>
  <c r="C641" i="32"/>
  <c r="D641" i="32"/>
  <c r="E641" i="32"/>
  <c r="C642" i="32"/>
  <c r="D642" i="32"/>
  <c r="E642" i="32"/>
  <c r="C643" i="32"/>
  <c r="D643" i="32"/>
  <c r="E643" i="32"/>
  <c r="C644" i="32"/>
  <c r="D644" i="32"/>
  <c r="E644" i="32"/>
  <c r="C645" i="32"/>
  <c r="D645" i="32"/>
  <c r="E645" i="32"/>
  <c r="C646" i="32"/>
  <c r="D646" i="32"/>
  <c r="E646" i="32"/>
  <c r="C647" i="32"/>
  <c r="D647" i="32"/>
  <c r="E647" i="32"/>
  <c r="C648" i="32"/>
  <c r="D648" i="32"/>
  <c r="E648" i="32"/>
  <c r="C649" i="32"/>
  <c r="D649" i="32"/>
  <c r="E649" i="32"/>
  <c r="C650" i="32"/>
  <c r="D650" i="32"/>
  <c r="E650" i="32"/>
  <c r="C651" i="32"/>
  <c r="D651" i="32"/>
  <c r="E651" i="32"/>
  <c r="C652" i="32"/>
  <c r="D652" i="32"/>
  <c r="E652" i="32"/>
  <c r="C653" i="32"/>
  <c r="D653" i="32"/>
  <c r="E653" i="32"/>
  <c r="C654" i="32"/>
  <c r="D654" i="32"/>
  <c r="E654" i="32"/>
  <c r="C656" i="32"/>
  <c r="D656" i="32"/>
  <c r="E656" i="32"/>
  <c r="C657" i="32"/>
  <c r="D657" i="32"/>
  <c r="E657" i="32"/>
  <c r="C658" i="32"/>
  <c r="D658" i="32"/>
  <c r="E658" i="32"/>
  <c r="C659" i="32"/>
  <c r="D659" i="32"/>
  <c r="E659" i="32"/>
  <c r="C660" i="32"/>
  <c r="D660" i="32"/>
  <c r="E660" i="32"/>
  <c r="C662" i="32"/>
  <c r="D662" i="32"/>
  <c r="E662" i="32"/>
  <c r="C663" i="32"/>
  <c r="D663" i="32"/>
  <c r="E663" i="32"/>
  <c r="C664" i="32"/>
  <c r="D664" i="32"/>
  <c r="E664" i="32"/>
  <c r="C665" i="32"/>
  <c r="D665" i="32"/>
  <c r="E665" i="32"/>
  <c r="C666" i="32"/>
  <c r="D666" i="32"/>
  <c r="E666" i="32"/>
  <c r="C667" i="32"/>
  <c r="D667" i="32"/>
  <c r="E667" i="32"/>
  <c r="C668" i="32"/>
  <c r="D668" i="32"/>
  <c r="E668" i="32"/>
  <c r="C669" i="32"/>
  <c r="D669" i="32"/>
  <c r="E669" i="32"/>
  <c r="C670" i="32"/>
  <c r="D670" i="32"/>
  <c r="E670" i="32"/>
  <c r="C671" i="32"/>
  <c r="D671" i="32"/>
  <c r="E671" i="32"/>
  <c r="C672" i="32"/>
  <c r="D672" i="32"/>
  <c r="E672" i="32"/>
  <c r="C673" i="32"/>
  <c r="D673" i="32"/>
  <c r="E673" i="32"/>
  <c r="C674" i="32"/>
  <c r="D674" i="32"/>
  <c r="E674" i="32"/>
  <c r="C675" i="32"/>
  <c r="D675" i="32"/>
  <c r="E675" i="32"/>
  <c r="C676" i="32"/>
  <c r="D676" i="32"/>
  <c r="E676" i="32"/>
  <c r="C677" i="32"/>
  <c r="D677" i="32"/>
  <c r="E677" i="32"/>
  <c r="C678" i="32"/>
  <c r="D678" i="32"/>
  <c r="E678" i="32"/>
  <c r="C679" i="32"/>
  <c r="D679" i="32"/>
  <c r="E679" i="32"/>
  <c r="C680" i="32"/>
  <c r="D680" i="32"/>
  <c r="E680" i="32"/>
  <c r="C681" i="32"/>
  <c r="D681" i="32"/>
  <c r="E681" i="32"/>
  <c r="C682" i="32"/>
  <c r="D682" i="32"/>
  <c r="E682" i="32"/>
  <c r="C684" i="32"/>
  <c r="D684" i="32"/>
  <c r="E684" i="32"/>
  <c r="C685" i="32"/>
  <c r="D685" i="32"/>
  <c r="E685" i="32"/>
  <c r="C686" i="32"/>
  <c r="D686" i="32"/>
  <c r="E686" i="32"/>
  <c r="C687" i="32"/>
  <c r="D687" i="32"/>
  <c r="E687" i="32"/>
  <c r="C688" i="32"/>
  <c r="D688" i="32"/>
  <c r="E688" i="32"/>
  <c r="C689" i="32"/>
  <c r="D689" i="32"/>
  <c r="E689" i="32"/>
  <c r="C690" i="32"/>
  <c r="D690" i="32"/>
  <c r="E690" i="32"/>
  <c r="C691" i="32"/>
  <c r="D691" i="32"/>
  <c r="E691" i="32"/>
  <c r="C692" i="32"/>
  <c r="D692" i="32"/>
  <c r="E692" i="32"/>
  <c r="C693" i="32"/>
  <c r="D693" i="32"/>
  <c r="E693" i="32"/>
  <c r="C694" i="32"/>
  <c r="D694" i="32"/>
  <c r="E694" i="32"/>
  <c r="C696" i="32"/>
  <c r="D696" i="32"/>
  <c r="E696" i="32"/>
  <c r="C697" i="32"/>
  <c r="D697" i="32"/>
  <c r="E697" i="32"/>
  <c r="C698" i="32"/>
  <c r="D698" i="32"/>
  <c r="E698" i="32"/>
  <c r="C699" i="32"/>
  <c r="D699" i="32"/>
  <c r="E699" i="32"/>
  <c r="C700" i="32"/>
  <c r="D700" i="32"/>
  <c r="E700" i="32"/>
  <c r="C701" i="32"/>
  <c r="D701" i="32"/>
  <c r="E701" i="32"/>
  <c r="C702" i="32"/>
  <c r="D702" i="32"/>
  <c r="E702" i="32"/>
  <c r="C703" i="32"/>
  <c r="D703" i="32"/>
  <c r="E703" i="32"/>
  <c r="C704" i="32"/>
  <c r="D704" i="32"/>
  <c r="E704" i="32"/>
  <c r="C705" i="32"/>
  <c r="D705" i="32"/>
  <c r="E705" i="32"/>
  <c r="C706" i="32"/>
  <c r="D706" i="32"/>
  <c r="E706" i="32"/>
  <c r="C707" i="32"/>
  <c r="D707" i="32"/>
  <c r="E707" i="32"/>
  <c r="C708" i="32"/>
  <c r="D708" i="32"/>
  <c r="E708" i="32"/>
  <c r="C709" i="32"/>
  <c r="D709" i="32"/>
  <c r="E709" i="32"/>
  <c r="C710" i="32"/>
  <c r="D710" i="32"/>
  <c r="E710" i="32"/>
  <c r="C711" i="32"/>
  <c r="D711" i="32"/>
  <c r="E711" i="32"/>
  <c r="C712" i="32"/>
  <c r="D712" i="32"/>
  <c r="E712" i="32"/>
  <c r="C713" i="32"/>
  <c r="D713" i="32"/>
  <c r="E713" i="32"/>
  <c r="C715" i="32"/>
  <c r="D715" i="32"/>
  <c r="E715" i="32"/>
  <c r="C716" i="32"/>
  <c r="D716" i="32"/>
  <c r="E716" i="32"/>
  <c r="C717" i="32"/>
  <c r="D717" i="32"/>
  <c r="E717" i="32"/>
  <c r="C718" i="32"/>
  <c r="D718" i="32"/>
  <c r="E718" i="32"/>
  <c r="C719" i="32"/>
  <c r="D719" i="32"/>
  <c r="E719" i="32"/>
  <c r="I725" i="32"/>
  <c r="D864" i="32"/>
  <c r="E864" i="32"/>
  <c r="C865" i="32"/>
  <c r="D865" i="32"/>
  <c r="E865" i="32"/>
  <c r="C866" i="32"/>
  <c r="D866" i="32"/>
  <c r="E866" i="32"/>
  <c r="C867" i="32"/>
  <c r="D867" i="32"/>
  <c r="E867" i="32"/>
  <c r="C868" i="32"/>
  <c r="D868" i="32"/>
  <c r="E868" i="32"/>
  <c r="C869" i="32"/>
  <c r="D869" i="32"/>
  <c r="E869" i="32"/>
  <c r="C870" i="32"/>
  <c r="D870" i="32"/>
  <c r="E870" i="32"/>
  <c r="C871" i="32"/>
  <c r="D871" i="32"/>
  <c r="E871" i="32"/>
  <c r="C872" i="32"/>
  <c r="D872" i="32"/>
  <c r="E872" i="32"/>
  <c r="C873" i="32"/>
  <c r="D873" i="32"/>
  <c r="E873" i="32"/>
  <c r="C874" i="32"/>
  <c r="D874" i="32"/>
  <c r="E874" i="32"/>
  <c r="C875" i="32"/>
  <c r="D875" i="32"/>
  <c r="E875" i="32"/>
  <c r="C876" i="32"/>
  <c r="D876" i="32"/>
  <c r="E876" i="32"/>
  <c r="C877" i="32"/>
  <c r="D877" i="32"/>
  <c r="E877" i="32"/>
  <c r="C878" i="32"/>
  <c r="D878" i="32"/>
  <c r="E878" i="32"/>
  <c r="C880" i="32"/>
  <c r="D880" i="32"/>
  <c r="E880" i="32"/>
  <c r="C881" i="32"/>
  <c r="D881" i="32"/>
  <c r="E881" i="32"/>
  <c r="C882" i="32"/>
  <c r="D882" i="32"/>
  <c r="E882" i="32"/>
  <c r="C883" i="32"/>
  <c r="D883" i="32"/>
  <c r="E883" i="32"/>
  <c r="C884" i="32"/>
  <c r="D884" i="32"/>
  <c r="E884" i="32"/>
  <c r="C885" i="32"/>
  <c r="D885" i="32"/>
  <c r="E885" i="32"/>
  <c r="C886" i="32"/>
  <c r="D886" i="32"/>
  <c r="E886" i="32"/>
  <c r="C887" i="32"/>
  <c r="D887" i="32"/>
  <c r="E887" i="32"/>
  <c r="C888" i="32"/>
  <c r="D888" i="32"/>
  <c r="E888" i="32"/>
  <c r="C889" i="32"/>
  <c r="D889" i="32"/>
  <c r="E889" i="32"/>
  <c r="C890" i="32"/>
  <c r="D890" i="32"/>
  <c r="E890" i="32"/>
  <c r="C891" i="32"/>
  <c r="D891" i="32"/>
  <c r="E891" i="32"/>
  <c r="C892" i="32"/>
  <c r="D892" i="32"/>
  <c r="E892" i="32"/>
  <c r="C894" i="32"/>
  <c r="D894" i="32"/>
  <c r="E894" i="32"/>
  <c r="C895" i="32"/>
  <c r="D895" i="32"/>
  <c r="E895" i="32"/>
  <c r="C896" i="32"/>
  <c r="D896" i="32"/>
  <c r="E896" i="32"/>
  <c r="C898" i="32"/>
  <c r="D898" i="32"/>
  <c r="E898" i="32"/>
  <c r="C899" i="32"/>
  <c r="D899" i="32"/>
  <c r="E899" i="32"/>
  <c r="C900" i="32"/>
  <c r="D900" i="32"/>
  <c r="E900" i="32"/>
  <c r="C902" i="32"/>
  <c r="D902" i="32"/>
  <c r="E902" i="32"/>
  <c r="J604" i="34"/>
  <c r="J725" i="34"/>
  <c r="J861" i="34"/>
  <c r="J863" i="34"/>
  <c r="J906" i="34"/>
  <c r="J462" i="15"/>
  <c r="J527" i="15"/>
  <c r="J863" i="15"/>
  <c r="J906" i="15"/>
  <c r="I462" i="14"/>
  <c r="I527" i="14"/>
  <c r="I725" i="14"/>
  <c r="C805" i="14"/>
  <c r="F805" i="14" s="1"/>
  <c r="G805" i="14" s="1"/>
  <c r="C805" i="13"/>
  <c r="F805" i="13" s="1"/>
  <c r="C805" i="33"/>
  <c r="F805" i="33" s="1"/>
  <c r="C805" i="30"/>
  <c r="F805" i="30" s="1"/>
  <c r="G805" i="30" s="1"/>
  <c r="H805" i="30" s="1"/>
  <c r="C808" i="14"/>
  <c r="F808" i="14" s="1"/>
  <c r="C808" i="13"/>
  <c r="F808" i="13" s="1"/>
  <c r="C808" i="33"/>
  <c r="F808" i="33" s="1"/>
  <c r="C808" i="30"/>
  <c r="F808" i="30" s="1"/>
  <c r="G808" i="30" s="1"/>
  <c r="H808" i="30" s="1"/>
  <c r="C837" i="14"/>
  <c r="F837" i="14" s="1"/>
  <c r="I863" i="14"/>
  <c r="I906" i="14"/>
  <c r="C907" i="14"/>
  <c r="D907" i="14"/>
  <c r="E907" i="14"/>
  <c r="C909" i="14"/>
  <c r="D909" i="14"/>
  <c r="E909" i="14"/>
  <c r="C910" i="14"/>
  <c r="D910" i="14"/>
  <c r="E910" i="14"/>
  <c r="C911" i="14"/>
  <c r="D911" i="14"/>
  <c r="E911" i="14"/>
  <c r="C914" i="14"/>
  <c r="D914" i="14"/>
  <c r="E914" i="14"/>
  <c r="C915" i="14"/>
  <c r="D915" i="14"/>
  <c r="E915" i="14"/>
  <c r="C917" i="14"/>
  <c r="D917" i="14"/>
  <c r="E917" i="14"/>
  <c r="C918" i="14"/>
  <c r="D918" i="14"/>
  <c r="E918" i="14"/>
  <c r="C919" i="14"/>
  <c r="D919" i="14"/>
  <c r="E919" i="14"/>
  <c r="C921" i="14"/>
  <c r="D921" i="14"/>
  <c r="E921" i="14"/>
  <c r="C922" i="14"/>
  <c r="D922" i="14"/>
  <c r="E922" i="14"/>
  <c r="C923" i="14"/>
  <c r="D923" i="14"/>
  <c r="E923" i="14"/>
  <c r="C925" i="14"/>
  <c r="D925" i="14"/>
  <c r="E925" i="14"/>
  <c r="C926" i="14"/>
  <c r="D926" i="14"/>
  <c r="E926" i="14"/>
  <c r="C928" i="14"/>
  <c r="D928" i="14"/>
  <c r="E928" i="14"/>
  <c r="C929" i="14"/>
  <c r="D929" i="14"/>
  <c r="E929" i="14"/>
  <c r="C932" i="14"/>
  <c r="D932" i="14"/>
  <c r="E932" i="14"/>
  <c r="C934" i="14"/>
  <c r="D934" i="14"/>
  <c r="E934" i="14"/>
  <c r="C935" i="14"/>
  <c r="D935" i="14"/>
  <c r="E935" i="14"/>
  <c r="C936" i="14"/>
  <c r="D936" i="14"/>
  <c r="E936" i="14"/>
  <c r="C939" i="14"/>
  <c r="D939" i="14"/>
  <c r="E939" i="14"/>
  <c r="C940" i="14"/>
  <c r="D940" i="14"/>
  <c r="E940" i="14"/>
  <c r="C942" i="14"/>
  <c r="D942" i="14"/>
  <c r="E942" i="14"/>
  <c r="C943" i="14"/>
  <c r="D943" i="14"/>
  <c r="E943" i="14"/>
  <c r="C944" i="14"/>
  <c r="D944" i="14"/>
  <c r="E944" i="14"/>
  <c r="C946" i="14"/>
  <c r="D946" i="14"/>
  <c r="E946" i="14"/>
  <c r="C947" i="14"/>
  <c r="D947" i="14"/>
  <c r="E947" i="14"/>
  <c r="C948" i="14"/>
  <c r="D948" i="14"/>
  <c r="E948" i="14"/>
  <c r="C950" i="14"/>
  <c r="D950" i="14"/>
  <c r="E950" i="14"/>
  <c r="C951" i="14"/>
  <c r="D951" i="14"/>
  <c r="E951" i="14"/>
  <c r="C952" i="14"/>
  <c r="D952" i="14"/>
  <c r="E952" i="14"/>
  <c r="C958" i="14"/>
  <c r="D958" i="14"/>
  <c r="E958" i="14"/>
  <c r="C959" i="14"/>
  <c r="D959" i="14"/>
  <c r="E959" i="14"/>
  <c r="C960" i="14"/>
  <c r="D960" i="14"/>
  <c r="E960" i="14"/>
  <c r="C962" i="14"/>
  <c r="D962" i="14"/>
  <c r="E962" i="14"/>
  <c r="C964" i="14"/>
  <c r="D964" i="14"/>
  <c r="E964" i="14"/>
  <c r="C965" i="14"/>
  <c r="D965" i="14"/>
  <c r="E965" i="14"/>
  <c r="C966" i="14"/>
  <c r="D966" i="14"/>
  <c r="E966" i="14"/>
  <c r="C967" i="14"/>
  <c r="D967" i="14"/>
  <c r="E967" i="14"/>
  <c r="C968" i="14"/>
  <c r="D968" i="14"/>
  <c r="E968" i="14"/>
  <c r="C969" i="14"/>
  <c r="D969" i="14"/>
  <c r="E969" i="14"/>
  <c r="C970" i="14"/>
  <c r="D970" i="14"/>
  <c r="E970" i="14"/>
  <c r="C971" i="14"/>
  <c r="D971" i="14"/>
  <c r="E971" i="14"/>
  <c r="C973" i="14"/>
  <c r="D973" i="14"/>
  <c r="E973" i="14"/>
  <c r="C974" i="14"/>
  <c r="D974" i="14"/>
  <c r="E974" i="14"/>
  <c r="C976" i="14"/>
  <c r="D976" i="14"/>
  <c r="E976" i="14"/>
  <c r="C977" i="14"/>
  <c r="D977" i="14"/>
  <c r="E977" i="14"/>
  <c r="C978" i="14"/>
  <c r="D978" i="14"/>
  <c r="E978" i="14"/>
  <c r="C980" i="14"/>
  <c r="D980" i="14"/>
  <c r="E980" i="14"/>
  <c r="C981" i="14"/>
  <c r="D981" i="14"/>
  <c r="E981" i="14"/>
  <c r="C982" i="14"/>
  <c r="D982" i="14"/>
  <c r="E982" i="14"/>
  <c r="C984" i="14"/>
  <c r="D984" i="14"/>
  <c r="E984" i="14"/>
  <c r="C985" i="14"/>
  <c r="D985" i="14"/>
  <c r="E985" i="14"/>
  <c r="C986" i="14"/>
  <c r="D986" i="14"/>
  <c r="E986" i="14"/>
  <c r="C988" i="14"/>
  <c r="D988" i="14"/>
  <c r="E988" i="14"/>
  <c r="C989" i="14"/>
  <c r="D989" i="14"/>
  <c r="E989" i="14"/>
  <c r="C990" i="14"/>
  <c r="D990" i="14"/>
  <c r="E990" i="14"/>
  <c r="C992" i="14"/>
  <c r="D992" i="14"/>
  <c r="E992" i="14"/>
  <c r="C993" i="14"/>
  <c r="D993" i="14"/>
  <c r="E993" i="14"/>
  <c r="C994" i="14"/>
  <c r="D994" i="14"/>
  <c r="E994" i="14"/>
  <c r="C997" i="14"/>
  <c r="D997" i="14"/>
  <c r="E997" i="14"/>
  <c r="C998" i="14"/>
  <c r="D998" i="14"/>
  <c r="E998" i="14"/>
  <c r="C999" i="14"/>
  <c r="D999" i="14"/>
  <c r="E999" i="14"/>
  <c r="C1001" i="14"/>
  <c r="D1001" i="14"/>
  <c r="E1001" i="14"/>
  <c r="C1002" i="14"/>
  <c r="D1002" i="14"/>
  <c r="E1002" i="14"/>
  <c r="C1004" i="14"/>
  <c r="D1004" i="14"/>
  <c r="E1004" i="14"/>
  <c r="C1005" i="14"/>
  <c r="D1005" i="14"/>
  <c r="E1005" i="14"/>
  <c r="C1006" i="14"/>
  <c r="D1006" i="14"/>
  <c r="E1006" i="14"/>
  <c r="C1009" i="14"/>
  <c r="D1009" i="14"/>
  <c r="E1009" i="14"/>
  <c r="C1010" i="14"/>
  <c r="D1010" i="14"/>
  <c r="E1010" i="14"/>
  <c r="C1013" i="14"/>
  <c r="D1013" i="14"/>
  <c r="E1013" i="14"/>
  <c r="C1014" i="14"/>
  <c r="D1014" i="14"/>
  <c r="E1014" i="14"/>
  <c r="C1015" i="14"/>
  <c r="D1015" i="14"/>
  <c r="E1015" i="14"/>
  <c r="C1016" i="14"/>
  <c r="D1016" i="14"/>
  <c r="E1016" i="14"/>
  <c r="C1017" i="14"/>
  <c r="D1017" i="14"/>
  <c r="E1017" i="14"/>
  <c r="C1019" i="14"/>
  <c r="D1019" i="14"/>
  <c r="E1019" i="14"/>
  <c r="C1020" i="14"/>
  <c r="D1020" i="14"/>
  <c r="E1020" i="14"/>
  <c r="C1021" i="14"/>
  <c r="D1021" i="14"/>
  <c r="E1021" i="14"/>
  <c r="C1023" i="14"/>
  <c r="D1023" i="14"/>
  <c r="E1023" i="14"/>
  <c r="C1024" i="14"/>
  <c r="D1024" i="14"/>
  <c r="E1024" i="14"/>
  <c r="C1025" i="14"/>
  <c r="D1025" i="14"/>
  <c r="E1025" i="14"/>
  <c r="C1026" i="14"/>
  <c r="D1026" i="14"/>
  <c r="E1026" i="14"/>
  <c r="C1028" i="14"/>
  <c r="D1028" i="14"/>
  <c r="E1028" i="14"/>
  <c r="C1030" i="14"/>
  <c r="D1030" i="14"/>
  <c r="E1030" i="14"/>
  <c r="C1031" i="14"/>
  <c r="D1031" i="14"/>
  <c r="E1031" i="14"/>
  <c r="C1032" i="14"/>
  <c r="D1032" i="14"/>
  <c r="E1032" i="14"/>
  <c r="C1033" i="14"/>
  <c r="D1033" i="14"/>
  <c r="E1033" i="14"/>
  <c r="C1034" i="14"/>
  <c r="D1034" i="14"/>
  <c r="E1034" i="14"/>
  <c r="C1036" i="14"/>
  <c r="D1036" i="14"/>
  <c r="E1036" i="14"/>
  <c r="C1037" i="14"/>
  <c r="D1037" i="14"/>
  <c r="E1037" i="14"/>
  <c r="C1038" i="14"/>
  <c r="D1038" i="14"/>
  <c r="E1038" i="14"/>
  <c r="C1040" i="14"/>
  <c r="D1040" i="14"/>
  <c r="E1040" i="14"/>
  <c r="C1042" i="14"/>
  <c r="D1042" i="14"/>
  <c r="E1042" i="14"/>
  <c r="C1044" i="14"/>
  <c r="D1044" i="14"/>
  <c r="E1044" i="14"/>
  <c r="C1045" i="14"/>
  <c r="D1045" i="14"/>
  <c r="E1045" i="14"/>
  <c r="C1046" i="14"/>
  <c r="D1046" i="14"/>
  <c r="E1046" i="14"/>
  <c r="C1049" i="14"/>
  <c r="D1049" i="14"/>
  <c r="E1049" i="14"/>
  <c r="C1050" i="14"/>
  <c r="D1050" i="14"/>
  <c r="E1050" i="14"/>
  <c r="C1052" i="14"/>
  <c r="D1052" i="14"/>
  <c r="E1052" i="14"/>
  <c r="C1053" i="14"/>
  <c r="D1053" i="14"/>
  <c r="E1053" i="14"/>
  <c r="C1054" i="14"/>
  <c r="D1054" i="14"/>
  <c r="E1054" i="14"/>
  <c r="C1056" i="14"/>
  <c r="D1056" i="14"/>
  <c r="E1056" i="14"/>
  <c r="C1057" i="14"/>
  <c r="D1057" i="14"/>
  <c r="E1057" i="14"/>
  <c r="C1058" i="14"/>
  <c r="D1058" i="14"/>
  <c r="E1058" i="14"/>
  <c r="C1061" i="14"/>
  <c r="D1061" i="14"/>
  <c r="E1061" i="14"/>
  <c r="C1062" i="14"/>
  <c r="D1062" i="14"/>
  <c r="E1062" i="14"/>
  <c r="C1065" i="14"/>
  <c r="D1065" i="14"/>
  <c r="E1065" i="14"/>
  <c r="C1066" i="14"/>
  <c r="D1066" i="14"/>
  <c r="E1066" i="14"/>
  <c r="C1068" i="14"/>
  <c r="D1068" i="14"/>
  <c r="E1068" i="14"/>
  <c r="C1069" i="14"/>
  <c r="D1069" i="14"/>
  <c r="E1069" i="14"/>
  <c r="C1070" i="14"/>
  <c r="D1070" i="14"/>
  <c r="E1070" i="14"/>
  <c r="C1072" i="14"/>
  <c r="D1072" i="14"/>
  <c r="E1072" i="14"/>
  <c r="C1073" i="14"/>
  <c r="D1073" i="14"/>
  <c r="E1073" i="14"/>
  <c r="C1074" i="14"/>
  <c r="D1074" i="14"/>
  <c r="E1074" i="14"/>
  <c r="C1076" i="14"/>
  <c r="D1076" i="14"/>
  <c r="E1076" i="14"/>
  <c r="C1077" i="14"/>
  <c r="D1077" i="14"/>
  <c r="E1077" i="14"/>
  <c r="C1078" i="14"/>
  <c r="D1078" i="14"/>
  <c r="E1078" i="14"/>
  <c r="C1080" i="14"/>
  <c r="D1080" i="14"/>
  <c r="E1080" i="14"/>
  <c r="C1082" i="14"/>
  <c r="D1082" i="14"/>
  <c r="E1082" i="14"/>
  <c r="C1083" i="14"/>
  <c r="D1083" i="14"/>
  <c r="E1083" i="14"/>
  <c r="C1085" i="14"/>
  <c r="D1085" i="14"/>
  <c r="E1085" i="14"/>
  <c r="C1086" i="14"/>
  <c r="D1086" i="14"/>
  <c r="E1086" i="14"/>
  <c r="C1089" i="14"/>
  <c r="D1089" i="14"/>
  <c r="E1089" i="14"/>
  <c r="C1090" i="14"/>
  <c r="D1090" i="14"/>
  <c r="E1090" i="14"/>
  <c r="C1091" i="14"/>
  <c r="D1091" i="14"/>
  <c r="E1091" i="14"/>
  <c r="C1092" i="14"/>
  <c r="D1092" i="14"/>
  <c r="E1092" i="14"/>
  <c r="C1094" i="14"/>
  <c r="D1094" i="14"/>
  <c r="E1094" i="14"/>
  <c r="C1095" i="14"/>
  <c r="D1095" i="14"/>
  <c r="E1095" i="14"/>
  <c r="C1096" i="14"/>
  <c r="D1096" i="14"/>
  <c r="E1096" i="14"/>
  <c r="C1098" i="14"/>
  <c r="D1098" i="14"/>
  <c r="E1098" i="14"/>
  <c r="C1100" i="14"/>
  <c r="D1100" i="14"/>
  <c r="E1100" i="14"/>
  <c r="C1102" i="14"/>
  <c r="D1102" i="14"/>
  <c r="E1102" i="14"/>
  <c r="C1103" i="14"/>
  <c r="D1103" i="14"/>
  <c r="E1103" i="14"/>
  <c r="C1105" i="14"/>
  <c r="D1105" i="14"/>
  <c r="E1105" i="14"/>
  <c r="C1106" i="14"/>
  <c r="D1106" i="14"/>
  <c r="E1106" i="14"/>
  <c r="L462" i="33"/>
  <c r="L527" i="33"/>
  <c r="L604" i="33"/>
  <c r="L725" i="33"/>
  <c r="L863" i="33"/>
  <c r="L906" i="33"/>
  <c r="L527" i="13"/>
  <c r="L604" i="13"/>
  <c r="L725" i="13"/>
  <c r="L863" i="13"/>
  <c r="L906" i="13"/>
  <c r="J462" i="12"/>
  <c r="J527" i="12"/>
  <c r="I696" i="12"/>
  <c r="I697" i="12"/>
  <c r="I698" i="12"/>
  <c r="I699" i="12"/>
  <c r="I700" i="12"/>
  <c r="I701" i="12"/>
  <c r="I702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J906" i="12"/>
  <c r="D914" i="12"/>
  <c r="E914" i="12"/>
  <c r="F914" i="12"/>
  <c r="D935" i="12"/>
  <c r="E935" i="12"/>
  <c r="F935" i="12"/>
  <c r="D1016" i="12"/>
  <c r="E1016" i="12"/>
  <c r="F1016" i="12"/>
  <c r="D1061" i="12"/>
  <c r="E1061" i="12"/>
  <c r="F1061" i="12"/>
  <c r="D1091" i="12"/>
  <c r="E1091" i="12"/>
  <c r="F1091" i="12"/>
  <c r="I462" i="11"/>
  <c r="I527" i="11"/>
  <c r="I604" i="11"/>
  <c r="I725" i="11"/>
  <c r="I863" i="11"/>
  <c r="C1109" i="11"/>
  <c r="D1109" i="11"/>
  <c r="E1109" i="11"/>
  <c r="J722" i="16"/>
  <c r="J725" i="16"/>
  <c r="L1114" i="10"/>
  <c r="K8" i="10"/>
  <c r="K9" i="10"/>
  <c r="K10" i="10"/>
  <c r="L11" i="10"/>
  <c r="K12" i="10"/>
  <c r="K13" i="10"/>
  <c r="K14" i="10"/>
  <c r="L15" i="10"/>
  <c r="K16" i="10"/>
  <c r="K17" i="10"/>
  <c r="K18" i="10"/>
  <c r="L19" i="10"/>
  <c r="K20" i="10"/>
  <c r="K21" i="10"/>
  <c r="K22" i="10"/>
  <c r="L23" i="10"/>
  <c r="K24" i="10"/>
  <c r="K25" i="10"/>
  <c r="K26" i="10"/>
  <c r="L27" i="10"/>
  <c r="K28" i="10"/>
  <c r="K29" i="10"/>
  <c r="K30" i="10"/>
  <c r="L31" i="10"/>
  <c r="K32" i="10"/>
  <c r="K33" i="10"/>
  <c r="L34" i="10"/>
  <c r="K35" i="10"/>
  <c r="K36" i="10"/>
  <c r="K37" i="10"/>
  <c r="K39" i="10"/>
  <c r="K41" i="10"/>
  <c r="K43" i="10"/>
  <c r="K45" i="10"/>
  <c r="K47" i="10"/>
  <c r="K49" i="10"/>
  <c r="K51" i="10"/>
  <c r="K53" i="10"/>
  <c r="K55" i="10"/>
  <c r="K57" i="10"/>
  <c r="K59" i="10"/>
  <c r="K61" i="10"/>
  <c r="K63" i="10"/>
  <c r="K65" i="10"/>
  <c r="K67" i="10"/>
  <c r="K69" i="10"/>
  <c r="K71" i="10"/>
  <c r="K73" i="10"/>
  <c r="K75" i="10"/>
  <c r="K77" i="10"/>
  <c r="K79" i="10"/>
  <c r="K81" i="10"/>
  <c r="K83" i="10"/>
  <c r="K84" i="10"/>
  <c r="K86" i="10"/>
  <c r="K88" i="10"/>
  <c r="K90" i="10"/>
  <c r="K92" i="10"/>
  <c r="K94" i="10"/>
  <c r="K96" i="10"/>
  <c r="K98" i="10"/>
  <c r="K100" i="10"/>
  <c r="K102" i="10"/>
  <c r="K104" i="10"/>
  <c r="K106" i="10"/>
  <c r="K108" i="10"/>
  <c r="K110" i="10"/>
  <c r="K112" i="10"/>
  <c r="K114" i="10"/>
  <c r="K116" i="10"/>
  <c r="K118" i="10"/>
  <c r="K120" i="10"/>
  <c r="K122" i="10"/>
  <c r="K124" i="10"/>
  <c r="K126" i="10"/>
  <c r="K128" i="10"/>
  <c r="K130" i="10"/>
  <c r="K132" i="10"/>
  <c r="K134" i="10"/>
  <c r="K136" i="10"/>
  <c r="K138" i="10"/>
  <c r="K140" i="10"/>
  <c r="K142" i="10"/>
  <c r="K144" i="10"/>
  <c r="K146" i="10"/>
  <c r="K148" i="10"/>
  <c r="K150" i="10"/>
  <c r="K152" i="10"/>
  <c r="K154" i="10"/>
  <c r="K156" i="10"/>
  <c r="K158" i="10"/>
  <c r="K160" i="10"/>
  <c r="K162" i="10"/>
  <c r="K164" i="10"/>
  <c r="K166" i="10"/>
  <c r="K168" i="10"/>
  <c r="K170" i="10"/>
  <c r="K172" i="10"/>
  <c r="K173" i="10"/>
  <c r="K174" i="10"/>
  <c r="K176" i="10"/>
  <c r="K178" i="10"/>
  <c r="K179" i="10"/>
  <c r="K180" i="10"/>
  <c r="K182" i="10"/>
  <c r="K183" i="10"/>
  <c r="K184" i="10"/>
  <c r="K186" i="10"/>
  <c r="K187" i="10"/>
  <c r="K188" i="10"/>
  <c r="L189" i="10"/>
  <c r="K190" i="10"/>
  <c r="K191" i="10"/>
  <c r="K192" i="10"/>
  <c r="L193" i="10"/>
  <c r="K194" i="10"/>
  <c r="K195" i="10"/>
  <c r="K196" i="10"/>
  <c r="K197" i="10"/>
  <c r="K198" i="10"/>
  <c r="K200" i="10"/>
  <c r="K201" i="10"/>
  <c r="K202" i="10"/>
  <c r="K204" i="10"/>
  <c r="K205" i="10"/>
  <c r="K206" i="10"/>
  <c r="L207" i="10"/>
  <c r="K208" i="10"/>
  <c r="K209" i="10"/>
  <c r="K210" i="10"/>
  <c r="L211" i="10"/>
  <c r="K212" i="10"/>
  <c r="K213" i="10"/>
  <c r="K214" i="10"/>
  <c r="L215" i="10"/>
  <c r="K216" i="10"/>
  <c r="K217" i="10"/>
  <c r="K218" i="10"/>
  <c r="L219" i="10"/>
  <c r="K220" i="10"/>
  <c r="K221" i="10"/>
  <c r="K222" i="10"/>
  <c r="K224" i="10"/>
  <c r="K225" i="10"/>
  <c r="K226" i="10"/>
  <c r="K228" i="10"/>
  <c r="L229" i="10"/>
  <c r="K230" i="10"/>
  <c r="K231" i="10"/>
  <c r="K232" i="10"/>
  <c r="L233" i="10"/>
  <c r="K234" i="10"/>
  <c r="K235" i="10"/>
  <c r="K236" i="10"/>
  <c r="L237" i="10"/>
  <c r="K238" i="10"/>
  <c r="K239" i="10"/>
  <c r="K240" i="10"/>
  <c r="L241" i="10"/>
  <c r="K242" i="10"/>
  <c r="K243" i="10"/>
  <c r="K244" i="10"/>
  <c r="L245" i="10"/>
  <c r="K246" i="10"/>
  <c r="K247" i="10"/>
  <c r="K248" i="10"/>
  <c r="L249" i="10"/>
  <c r="K250" i="10"/>
  <c r="K251" i="10"/>
  <c r="K252" i="10"/>
  <c r="L253" i="10"/>
  <c r="K254" i="10"/>
  <c r="K255" i="10"/>
  <c r="L256" i="10"/>
  <c r="K257" i="10"/>
  <c r="K258" i="10"/>
  <c r="K259" i="10"/>
  <c r="L260" i="10"/>
  <c r="K261" i="10"/>
  <c r="K262" i="10"/>
  <c r="K263" i="10"/>
  <c r="L264" i="10"/>
  <c r="K265" i="10"/>
  <c r="K266" i="10"/>
  <c r="K267" i="10"/>
  <c r="L268" i="10"/>
  <c r="K269" i="10"/>
  <c r="K270" i="10"/>
  <c r="K271" i="10"/>
  <c r="L272" i="10"/>
  <c r="K273" i="10"/>
  <c r="K274" i="10"/>
  <c r="K275" i="10"/>
  <c r="L276" i="10"/>
  <c r="K277" i="10"/>
  <c r="K278" i="10"/>
  <c r="K279" i="10"/>
  <c r="L280" i="10"/>
  <c r="K281" i="10"/>
  <c r="K282" i="10"/>
  <c r="K283" i="10"/>
  <c r="L284" i="10"/>
  <c r="K285" i="10"/>
  <c r="K286" i="10"/>
  <c r="K287" i="10"/>
  <c r="L288" i="10"/>
  <c r="K289" i="10"/>
  <c r="K290" i="10"/>
  <c r="K291" i="10"/>
  <c r="L292" i="10"/>
  <c r="K293" i="10"/>
  <c r="K294" i="10"/>
  <c r="K295" i="10"/>
  <c r="L296" i="10"/>
  <c r="K297" i="10"/>
  <c r="K298" i="10"/>
  <c r="K299" i="10"/>
  <c r="L300" i="10"/>
  <c r="K301" i="10"/>
  <c r="K302" i="10"/>
  <c r="K303" i="10"/>
  <c r="K304" i="10"/>
  <c r="K305" i="10"/>
  <c r="L306" i="10"/>
  <c r="K307" i="10"/>
  <c r="K308" i="10"/>
  <c r="K309" i="10"/>
  <c r="L310" i="10"/>
  <c r="K311" i="10"/>
  <c r="K312" i="10"/>
  <c r="K313" i="10"/>
  <c r="L314" i="10"/>
  <c r="K315" i="10"/>
  <c r="K316" i="10"/>
  <c r="K317" i="10"/>
  <c r="L318" i="10"/>
  <c r="K319" i="10"/>
  <c r="K320" i="10"/>
  <c r="K321" i="10"/>
  <c r="L322" i="10"/>
  <c r="K323" i="10"/>
  <c r="K324" i="10"/>
  <c r="K325" i="10"/>
  <c r="L326" i="10"/>
  <c r="K327" i="10"/>
  <c r="K328" i="10"/>
  <c r="K329" i="10"/>
  <c r="L330" i="10"/>
  <c r="K331" i="10"/>
  <c r="K332" i="10"/>
  <c r="K333" i="10"/>
  <c r="L334" i="10"/>
  <c r="K335" i="10"/>
  <c r="K336" i="10"/>
  <c r="K337" i="10"/>
  <c r="L338" i="10"/>
  <c r="K339" i="10"/>
  <c r="K340" i="10"/>
  <c r="K341" i="10"/>
  <c r="L342" i="10"/>
  <c r="K343" i="10"/>
  <c r="K344" i="10"/>
  <c r="K345" i="10"/>
  <c r="K347" i="10"/>
  <c r="K348" i="10"/>
  <c r="K349" i="10"/>
  <c r="K351" i="10"/>
  <c r="K352" i="10"/>
  <c r="K353" i="10"/>
  <c r="L354" i="10"/>
  <c r="K355" i="10"/>
  <c r="K356" i="10"/>
  <c r="K357" i="10"/>
  <c r="L358" i="10"/>
  <c r="K359" i="10"/>
  <c r="K360" i="10"/>
  <c r="K361" i="10"/>
  <c r="L362" i="10"/>
  <c r="K363" i="10"/>
  <c r="K364" i="10"/>
  <c r="K365" i="10"/>
  <c r="L366" i="10"/>
  <c r="K367" i="10"/>
  <c r="K368" i="10"/>
  <c r="K369" i="10"/>
  <c r="L370" i="10"/>
  <c r="K371" i="10"/>
  <c r="K372" i="10"/>
  <c r="K373" i="10"/>
  <c r="L374" i="10"/>
  <c r="K375" i="10"/>
  <c r="K376" i="10"/>
  <c r="K377" i="10"/>
  <c r="K379" i="10"/>
  <c r="K381" i="10"/>
  <c r="K383" i="10"/>
  <c r="K385" i="10"/>
  <c r="K387" i="10"/>
  <c r="K389" i="10"/>
  <c r="K391" i="10"/>
  <c r="K393" i="10"/>
  <c r="K395" i="10"/>
  <c r="K397" i="10"/>
  <c r="K399" i="10"/>
  <c r="K401" i="10"/>
  <c r="K403" i="10"/>
  <c r="K405" i="10"/>
  <c r="K407" i="10"/>
  <c r="K409" i="10"/>
  <c r="K411" i="10"/>
  <c r="K413" i="10"/>
  <c r="K415" i="10"/>
  <c r="K417" i="10"/>
  <c r="K419" i="10"/>
  <c r="K421" i="10"/>
  <c r="K423" i="10"/>
  <c r="K425" i="10"/>
  <c r="K427" i="10"/>
  <c r="K429" i="10"/>
  <c r="K431" i="10"/>
  <c r="K433" i="10"/>
  <c r="K435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I908" i="26"/>
  <c r="F908" i="26"/>
  <c r="F908" i="10" s="1"/>
  <c r="I909" i="26"/>
  <c r="I910" i="26"/>
  <c r="F910" i="26"/>
  <c r="F910" i="10" s="1"/>
  <c r="I911" i="26"/>
  <c r="I912" i="26"/>
  <c r="F912" i="26"/>
  <c r="F912" i="10" s="1"/>
  <c r="I913" i="26"/>
  <c r="I914" i="26"/>
  <c r="F914" i="26"/>
  <c r="F914" i="10" s="1"/>
  <c r="I915" i="26"/>
  <c r="I916" i="26"/>
  <c r="F916" i="26"/>
  <c r="F916" i="10" s="1"/>
  <c r="I917" i="26"/>
  <c r="I918" i="26"/>
  <c r="F918" i="26"/>
  <c r="F918" i="10" s="1"/>
  <c r="I919" i="26"/>
  <c r="I920" i="26"/>
  <c r="F920" i="26"/>
  <c r="F920" i="10" s="1"/>
  <c r="I921" i="26"/>
  <c r="I922" i="26"/>
  <c r="F922" i="26"/>
  <c r="F922" i="10" s="1"/>
  <c r="I923" i="26"/>
  <c r="I924" i="26"/>
  <c r="F924" i="26"/>
  <c r="F924" i="10" s="1"/>
  <c r="I925" i="26"/>
  <c r="F925" i="26"/>
  <c r="F925" i="10" s="1"/>
  <c r="I926" i="26"/>
  <c r="F926" i="26"/>
  <c r="F926" i="10" s="1"/>
  <c r="I927" i="26"/>
  <c r="F927" i="26"/>
  <c r="F927" i="10" s="1"/>
  <c r="I928" i="26"/>
  <c r="F928" i="26"/>
  <c r="F928" i="10" s="1"/>
  <c r="I929" i="26"/>
  <c r="F929" i="26"/>
  <c r="F929" i="10" s="1"/>
  <c r="I930" i="26"/>
  <c r="F930" i="26"/>
  <c r="F930" i="10" s="1"/>
  <c r="I931" i="26"/>
  <c r="F931" i="26"/>
  <c r="F931" i="10" s="1"/>
  <c r="I932" i="26"/>
  <c r="F932" i="26"/>
  <c r="F932" i="10" s="1"/>
  <c r="I933" i="26"/>
  <c r="F933" i="26"/>
  <c r="F933" i="10" s="1"/>
  <c r="I934" i="26"/>
  <c r="F934" i="26"/>
  <c r="F934" i="10" s="1"/>
  <c r="I935" i="26"/>
  <c r="F935" i="26"/>
  <c r="F935" i="10" s="1"/>
  <c r="I936" i="26"/>
  <c r="F936" i="26"/>
  <c r="F936" i="10" s="1"/>
  <c r="I937" i="26"/>
  <c r="F937" i="26"/>
  <c r="F937" i="10" s="1"/>
  <c r="I938" i="26"/>
  <c r="F938" i="26"/>
  <c r="F938" i="10" s="1"/>
  <c r="I939" i="26"/>
  <c r="F939" i="26"/>
  <c r="F939" i="10" s="1"/>
  <c r="I940" i="26"/>
  <c r="F940" i="26"/>
  <c r="F940" i="10" s="1"/>
  <c r="I941" i="26"/>
  <c r="F941" i="26"/>
  <c r="F941" i="10" s="1"/>
  <c r="I942" i="26"/>
  <c r="F942" i="26"/>
  <c r="F942" i="10" s="1"/>
  <c r="I943" i="26"/>
  <c r="F943" i="26"/>
  <c r="F943" i="10" s="1"/>
  <c r="I944" i="26"/>
  <c r="F944" i="26"/>
  <c r="F944" i="10" s="1"/>
  <c r="I945" i="26"/>
  <c r="F945" i="26"/>
  <c r="F945" i="10" s="1"/>
  <c r="I946" i="26"/>
  <c r="F946" i="26"/>
  <c r="F946" i="10" s="1"/>
  <c r="I947" i="26"/>
  <c r="F947" i="26"/>
  <c r="F947" i="10" s="1"/>
  <c r="I948" i="26"/>
  <c r="F948" i="26"/>
  <c r="F948" i="10" s="1"/>
  <c r="I949" i="26"/>
  <c r="F949" i="26"/>
  <c r="F949" i="10" s="1"/>
  <c r="I950" i="26"/>
  <c r="F950" i="26"/>
  <c r="F950" i="10" s="1"/>
  <c r="I951" i="26"/>
  <c r="F951" i="26"/>
  <c r="F951" i="10" s="1"/>
  <c r="I952" i="26"/>
  <c r="F952" i="26"/>
  <c r="F952" i="10" s="1"/>
  <c r="I953" i="26"/>
  <c r="F953" i="26"/>
  <c r="F953" i="10" s="1"/>
  <c r="I954" i="26"/>
  <c r="F954" i="26"/>
  <c r="F954" i="10" s="1"/>
  <c r="I955" i="26"/>
  <c r="F955" i="26"/>
  <c r="F955" i="10" s="1"/>
  <c r="I956" i="26"/>
  <c r="F956" i="26"/>
  <c r="F956" i="10" s="1"/>
  <c r="I957" i="26"/>
  <c r="F957" i="26"/>
  <c r="F957" i="10" s="1"/>
  <c r="I958" i="26"/>
  <c r="F958" i="26"/>
  <c r="F958" i="10" s="1"/>
  <c r="I959" i="26"/>
  <c r="F959" i="26"/>
  <c r="F959" i="10" s="1"/>
  <c r="I960" i="26"/>
  <c r="F960" i="26"/>
  <c r="F960" i="10" s="1"/>
  <c r="I961" i="26"/>
  <c r="F961" i="26"/>
  <c r="F961" i="10" s="1"/>
  <c r="I962" i="26"/>
  <c r="F962" i="26"/>
  <c r="F962" i="10" s="1"/>
  <c r="I963" i="26"/>
  <c r="F963" i="26"/>
  <c r="F963" i="10" s="1"/>
  <c r="I964" i="26"/>
  <c r="F964" i="26"/>
  <c r="F964" i="10" s="1"/>
  <c r="I965" i="26"/>
  <c r="F965" i="26"/>
  <c r="F965" i="10" s="1"/>
  <c r="I966" i="26"/>
  <c r="F966" i="26"/>
  <c r="F966" i="10" s="1"/>
  <c r="I967" i="26"/>
  <c r="F967" i="26"/>
  <c r="F967" i="10" s="1"/>
  <c r="I968" i="26"/>
  <c r="F968" i="26"/>
  <c r="F968" i="10" s="1"/>
  <c r="I969" i="26"/>
  <c r="F969" i="26"/>
  <c r="F969" i="10" s="1"/>
  <c r="I970" i="26"/>
  <c r="F970" i="26"/>
  <c r="F970" i="10" s="1"/>
  <c r="I971" i="26"/>
  <c r="F971" i="26"/>
  <c r="F971" i="10" s="1"/>
  <c r="I972" i="26"/>
  <c r="F972" i="26"/>
  <c r="F972" i="10" s="1"/>
  <c r="I973" i="26"/>
  <c r="F973" i="26"/>
  <c r="F973" i="10" s="1"/>
  <c r="I974" i="26"/>
  <c r="F974" i="26"/>
  <c r="F974" i="10" s="1"/>
  <c r="I975" i="26"/>
  <c r="F975" i="26"/>
  <c r="F975" i="10" s="1"/>
  <c r="I976" i="26"/>
  <c r="F976" i="26"/>
  <c r="F976" i="10" s="1"/>
  <c r="I977" i="26"/>
  <c r="F977" i="26"/>
  <c r="F977" i="10" s="1"/>
  <c r="I978" i="26"/>
  <c r="F978" i="26"/>
  <c r="F978" i="10" s="1"/>
  <c r="I979" i="26"/>
  <c r="F979" i="26"/>
  <c r="F979" i="10" s="1"/>
  <c r="I980" i="26"/>
  <c r="F980" i="26"/>
  <c r="F980" i="10" s="1"/>
  <c r="I981" i="26"/>
  <c r="F981" i="26"/>
  <c r="F981" i="10" s="1"/>
  <c r="I982" i="26"/>
  <c r="F982" i="26"/>
  <c r="F982" i="10" s="1"/>
  <c r="I983" i="26"/>
  <c r="F983" i="26"/>
  <c r="F983" i="10" s="1"/>
  <c r="I984" i="26"/>
  <c r="F984" i="26"/>
  <c r="F984" i="10" s="1"/>
  <c r="I985" i="26"/>
  <c r="F985" i="26"/>
  <c r="F985" i="10" s="1"/>
  <c r="I986" i="26"/>
  <c r="F986" i="26"/>
  <c r="F986" i="10" s="1"/>
  <c r="I987" i="26"/>
  <c r="F987" i="26"/>
  <c r="F987" i="10" s="1"/>
  <c r="I988" i="26"/>
  <c r="F988" i="26"/>
  <c r="F988" i="10" s="1"/>
  <c r="I989" i="26"/>
  <c r="F989" i="26"/>
  <c r="F989" i="10" s="1"/>
  <c r="I990" i="26"/>
  <c r="F990" i="26"/>
  <c r="F990" i="10" s="1"/>
  <c r="I991" i="26"/>
  <c r="F991" i="26"/>
  <c r="F991" i="10" s="1"/>
  <c r="I992" i="26"/>
  <c r="F992" i="26"/>
  <c r="F992" i="10" s="1"/>
  <c r="I993" i="26"/>
  <c r="F993" i="26"/>
  <c r="F993" i="10" s="1"/>
  <c r="I994" i="26"/>
  <c r="F994" i="26"/>
  <c r="F994" i="10" s="1"/>
  <c r="I995" i="26"/>
  <c r="F995" i="26"/>
  <c r="F995" i="10" s="1"/>
  <c r="I996" i="26"/>
  <c r="F996" i="26"/>
  <c r="F996" i="10" s="1"/>
  <c r="I997" i="26"/>
  <c r="F997" i="26"/>
  <c r="F997" i="10" s="1"/>
  <c r="I998" i="26"/>
  <c r="F998" i="26"/>
  <c r="F998" i="10" s="1"/>
  <c r="I999" i="26"/>
  <c r="F999" i="26"/>
  <c r="F999" i="10" s="1"/>
  <c r="I1000" i="26"/>
  <c r="F1000" i="26"/>
  <c r="F1000" i="10" s="1"/>
  <c r="I1001" i="26"/>
  <c r="F1001" i="26"/>
  <c r="F1001" i="10" s="1"/>
  <c r="I1002" i="26"/>
  <c r="F1002" i="26"/>
  <c r="F1002" i="10" s="1"/>
  <c r="I1003" i="26"/>
  <c r="F1003" i="26"/>
  <c r="F1003" i="10" s="1"/>
  <c r="I1004" i="26"/>
  <c r="F1004" i="26"/>
  <c r="F1004" i="10" s="1"/>
  <c r="I1005" i="26"/>
  <c r="F1005" i="26"/>
  <c r="F1005" i="10" s="1"/>
  <c r="I1006" i="26"/>
  <c r="F1006" i="26"/>
  <c r="F1006" i="10" s="1"/>
  <c r="I1007" i="26"/>
  <c r="F1007" i="26"/>
  <c r="F1007" i="10" s="1"/>
  <c r="I1008" i="26"/>
  <c r="F1008" i="26"/>
  <c r="F1008" i="10" s="1"/>
  <c r="I1009" i="26"/>
  <c r="F1009" i="26"/>
  <c r="F1009" i="10" s="1"/>
  <c r="I1010" i="26"/>
  <c r="F1010" i="26"/>
  <c r="F1010" i="10" s="1"/>
  <c r="I1011" i="26"/>
  <c r="F1011" i="26"/>
  <c r="F1011" i="10" s="1"/>
  <c r="I1012" i="26"/>
  <c r="F1012" i="26"/>
  <c r="F1012" i="10" s="1"/>
  <c r="I1013" i="26"/>
  <c r="F1013" i="26"/>
  <c r="F1013" i="10" s="1"/>
  <c r="I1014" i="26"/>
  <c r="F1014" i="26"/>
  <c r="F1014" i="10" s="1"/>
  <c r="I1015" i="26"/>
  <c r="F1015" i="26"/>
  <c r="F1015" i="10" s="1"/>
  <c r="I1016" i="26"/>
  <c r="F1016" i="26"/>
  <c r="F1016" i="10" s="1"/>
  <c r="I1017" i="26"/>
  <c r="F1017" i="26"/>
  <c r="F1017" i="10" s="1"/>
  <c r="I1018" i="26"/>
  <c r="F1018" i="26"/>
  <c r="F1018" i="10" s="1"/>
  <c r="I1019" i="26"/>
  <c r="F1019" i="26"/>
  <c r="F1019" i="10" s="1"/>
  <c r="I1020" i="26"/>
  <c r="F1020" i="26"/>
  <c r="F1020" i="10" s="1"/>
  <c r="I1021" i="26"/>
  <c r="F1021" i="26"/>
  <c r="F1021" i="10" s="1"/>
  <c r="I1022" i="26"/>
  <c r="F1022" i="26"/>
  <c r="F1022" i="10" s="1"/>
  <c r="I1023" i="26"/>
  <c r="F1023" i="26"/>
  <c r="F1023" i="10" s="1"/>
  <c r="I1024" i="26"/>
  <c r="F1024" i="26"/>
  <c r="F1024" i="10" s="1"/>
  <c r="I1025" i="26"/>
  <c r="F1025" i="26"/>
  <c r="F1025" i="10" s="1"/>
  <c r="I1026" i="26"/>
  <c r="F1026" i="26"/>
  <c r="F1026" i="10" s="1"/>
  <c r="I1027" i="26"/>
  <c r="F1027" i="26"/>
  <c r="F1027" i="10" s="1"/>
  <c r="I1028" i="26"/>
  <c r="F1028" i="26"/>
  <c r="F1028" i="10" s="1"/>
  <c r="I1029" i="26"/>
  <c r="F1029" i="26"/>
  <c r="F1029" i="10" s="1"/>
  <c r="I1030" i="26"/>
  <c r="F1030" i="26"/>
  <c r="F1030" i="10" s="1"/>
  <c r="I1031" i="26"/>
  <c r="F1031" i="26"/>
  <c r="F1031" i="10" s="1"/>
  <c r="I1032" i="26"/>
  <c r="F1032" i="26"/>
  <c r="F1032" i="10" s="1"/>
  <c r="I1033" i="26"/>
  <c r="F1033" i="26"/>
  <c r="F1033" i="10" s="1"/>
  <c r="I1034" i="26"/>
  <c r="F1034" i="26"/>
  <c r="F1034" i="10" s="1"/>
  <c r="I1035" i="26"/>
  <c r="F1035" i="26"/>
  <c r="F1035" i="10" s="1"/>
  <c r="I1036" i="26"/>
  <c r="F1036" i="26"/>
  <c r="F1036" i="10" s="1"/>
  <c r="I1037" i="26"/>
  <c r="F1037" i="26"/>
  <c r="F1037" i="10" s="1"/>
  <c r="I1038" i="26"/>
  <c r="I1039" i="26"/>
  <c r="I1040" i="26"/>
  <c r="I1041" i="26"/>
  <c r="I1042" i="26"/>
  <c r="I1043" i="26"/>
  <c r="I1044" i="26"/>
  <c r="I1045" i="26"/>
  <c r="I1046" i="26"/>
  <c r="I1047" i="26"/>
  <c r="I1048" i="26"/>
  <c r="I1049" i="26"/>
  <c r="I1050" i="26"/>
  <c r="I1051" i="26"/>
  <c r="I1052" i="26"/>
  <c r="I1053" i="26"/>
  <c r="I1054" i="26"/>
  <c r="I1055" i="26"/>
  <c r="I1056" i="26"/>
  <c r="I1057" i="26"/>
  <c r="I1058" i="26"/>
  <c r="I1059" i="26"/>
  <c r="I1060" i="26"/>
  <c r="I1061" i="26"/>
  <c r="I1062" i="26"/>
  <c r="I1063" i="26"/>
  <c r="I1064" i="26"/>
  <c r="I1065" i="26"/>
  <c r="I1066" i="26"/>
  <c r="I1067" i="26"/>
  <c r="I1068" i="26"/>
  <c r="I1069" i="26"/>
  <c r="I1070" i="26"/>
  <c r="I1071" i="26"/>
  <c r="I1072" i="26"/>
  <c r="I1073" i="26"/>
  <c r="I1074" i="26"/>
  <c r="I1075" i="26"/>
  <c r="I1076" i="26"/>
  <c r="I1077" i="26"/>
  <c r="I1078" i="26"/>
  <c r="I1079" i="26"/>
  <c r="I1080" i="26"/>
  <c r="I1081" i="26"/>
  <c r="I1082" i="26"/>
  <c r="I1083" i="26"/>
  <c r="I1084" i="26"/>
  <c r="I1085" i="26"/>
  <c r="I1086" i="26"/>
  <c r="I1087" i="26"/>
  <c r="I1088" i="26"/>
  <c r="I1089" i="26"/>
  <c r="I1090" i="26"/>
  <c r="I1091" i="26"/>
  <c r="I1092" i="26"/>
  <c r="I1093" i="26"/>
  <c r="I1094" i="26"/>
  <c r="I1095" i="26"/>
  <c r="I1096" i="26"/>
  <c r="I1097" i="26"/>
  <c r="I1098" i="26"/>
  <c r="I1099" i="26"/>
  <c r="I1100" i="26"/>
  <c r="I1101" i="26"/>
  <c r="I1102" i="26"/>
  <c r="I1103" i="26"/>
  <c r="I1104" i="26"/>
  <c r="I1105" i="26"/>
  <c r="I1106" i="26"/>
  <c r="I1107" i="26"/>
  <c r="I1108" i="26"/>
  <c r="I1110" i="26"/>
  <c r="I1111" i="26"/>
  <c r="I1112" i="26"/>
  <c r="I1113" i="26"/>
  <c r="I1114" i="26"/>
  <c r="I907" i="26"/>
  <c r="I865" i="26"/>
  <c r="I866" i="26"/>
  <c r="I867" i="26"/>
  <c r="I868" i="26"/>
  <c r="I869" i="26"/>
  <c r="I870" i="26"/>
  <c r="I871" i="26"/>
  <c r="I872" i="26"/>
  <c r="I873" i="26"/>
  <c r="I874" i="26"/>
  <c r="I875" i="26"/>
  <c r="I876" i="26"/>
  <c r="I877" i="26"/>
  <c r="I878" i="26"/>
  <c r="I879" i="26"/>
  <c r="I880" i="26"/>
  <c r="I881" i="26"/>
  <c r="I882" i="26"/>
  <c r="I883" i="26"/>
  <c r="I884" i="26"/>
  <c r="I885" i="26"/>
  <c r="I886" i="26"/>
  <c r="I887" i="26"/>
  <c r="I888" i="26"/>
  <c r="I889" i="26"/>
  <c r="I890" i="26"/>
  <c r="I891" i="26"/>
  <c r="I892" i="26"/>
  <c r="I893" i="26"/>
  <c r="I894" i="26"/>
  <c r="I895" i="26"/>
  <c r="I896" i="26"/>
  <c r="I897" i="26"/>
  <c r="I898" i="26"/>
  <c r="I899" i="26"/>
  <c r="I900" i="26"/>
  <c r="I902" i="26"/>
  <c r="I864" i="26"/>
  <c r="I727" i="26"/>
  <c r="I728" i="26"/>
  <c r="I729" i="26"/>
  <c r="I730" i="26"/>
  <c r="I731" i="26"/>
  <c r="I732" i="26"/>
  <c r="I733" i="26"/>
  <c r="I734" i="26"/>
  <c r="I735" i="26"/>
  <c r="I736" i="26"/>
  <c r="I737" i="26"/>
  <c r="I738" i="26"/>
  <c r="I739" i="26"/>
  <c r="I740" i="26"/>
  <c r="I741" i="26"/>
  <c r="I742" i="26"/>
  <c r="I743" i="26"/>
  <c r="I744" i="26"/>
  <c r="I745" i="26"/>
  <c r="I746" i="26"/>
  <c r="I747" i="26"/>
  <c r="I748" i="26"/>
  <c r="I749" i="26"/>
  <c r="I750" i="26"/>
  <c r="I751" i="26"/>
  <c r="I752" i="26"/>
  <c r="I753" i="26"/>
  <c r="I754" i="26"/>
  <c r="I755" i="26"/>
  <c r="I756" i="26"/>
  <c r="I757" i="26"/>
  <c r="I758" i="26"/>
  <c r="I759" i="26"/>
  <c r="I760" i="26"/>
  <c r="I761" i="26"/>
  <c r="I762" i="26"/>
  <c r="I763" i="26"/>
  <c r="I764" i="26"/>
  <c r="I765" i="26"/>
  <c r="I766" i="26"/>
  <c r="I767" i="26"/>
  <c r="I768" i="26"/>
  <c r="I769" i="26"/>
  <c r="I770" i="26"/>
  <c r="I771" i="26"/>
  <c r="I772" i="26"/>
  <c r="I773" i="26"/>
  <c r="I774" i="26"/>
  <c r="I775" i="26"/>
  <c r="I776" i="26"/>
  <c r="I777" i="26"/>
  <c r="I778" i="26"/>
  <c r="I779" i="26"/>
  <c r="I780" i="26"/>
  <c r="I781" i="26"/>
  <c r="I782" i="26"/>
  <c r="I783" i="26"/>
  <c r="I784" i="26"/>
  <c r="I785" i="26"/>
  <c r="I786" i="26"/>
  <c r="I787" i="26"/>
  <c r="I788" i="26"/>
  <c r="I789" i="26"/>
  <c r="I790" i="26"/>
  <c r="I791" i="26"/>
  <c r="I792" i="26"/>
  <c r="I793" i="26"/>
  <c r="I794" i="26"/>
  <c r="I795" i="26"/>
  <c r="I796" i="26"/>
  <c r="I797" i="26"/>
  <c r="I798" i="26"/>
  <c r="I799" i="26"/>
  <c r="I800" i="26"/>
  <c r="I801" i="26"/>
  <c r="I802" i="26"/>
  <c r="I803" i="26"/>
  <c r="I804" i="26"/>
  <c r="I805" i="26"/>
  <c r="I806" i="26"/>
  <c r="I807" i="26"/>
  <c r="I808" i="26"/>
  <c r="I809" i="26"/>
  <c r="I810" i="26"/>
  <c r="I811" i="26"/>
  <c r="I812" i="26"/>
  <c r="I813" i="26"/>
  <c r="I814" i="26"/>
  <c r="I815" i="26"/>
  <c r="I816" i="26"/>
  <c r="I817" i="26"/>
  <c r="I818" i="26"/>
  <c r="I819" i="26"/>
  <c r="I820" i="26"/>
  <c r="I821" i="26"/>
  <c r="I822" i="26"/>
  <c r="I823" i="26"/>
  <c r="I824" i="26"/>
  <c r="I825" i="26"/>
  <c r="I826" i="26"/>
  <c r="I827" i="26"/>
  <c r="I828" i="26"/>
  <c r="I829" i="26"/>
  <c r="I830" i="26"/>
  <c r="I831" i="26"/>
  <c r="I832" i="26"/>
  <c r="I833" i="26"/>
  <c r="I834" i="26"/>
  <c r="I835" i="26"/>
  <c r="I836" i="26"/>
  <c r="I837" i="26"/>
  <c r="I838" i="26"/>
  <c r="I839" i="26"/>
  <c r="I840" i="26"/>
  <c r="I842" i="26"/>
  <c r="I843" i="26"/>
  <c r="I844" i="26"/>
  <c r="I845" i="26"/>
  <c r="I846" i="26"/>
  <c r="I847" i="26"/>
  <c r="I848" i="26"/>
  <c r="I849" i="26"/>
  <c r="I850" i="26"/>
  <c r="I851" i="26"/>
  <c r="I852" i="26"/>
  <c r="I853" i="26"/>
  <c r="I854" i="26"/>
  <c r="I855" i="26"/>
  <c r="I856" i="26"/>
  <c r="I857" i="26"/>
  <c r="I858" i="26"/>
  <c r="I859" i="26"/>
  <c r="I860" i="26"/>
  <c r="I861" i="26"/>
  <c r="I726" i="26"/>
  <c r="I606" i="26"/>
  <c r="I607" i="26"/>
  <c r="I608" i="26"/>
  <c r="J608" i="26" s="1"/>
  <c r="I609" i="26"/>
  <c r="I610" i="26"/>
  <c r="I611" i="26"/>
  <c r="I612" i="26"/>
  <c r="J612" i="26" s="1"/>
  <c r="I613" i="26"/>
  <c r="I614" i="26"/>
  <c r="I615" i="26"/>
  <c r="I616" i="26"/>
  <c r="J616" i="26" s="1"/>
  <c r="I617" i="26"/>
  <c r="I618" i="26"/>
  <c r="I619" i="26"/>
  <c r="I620" i="26"/>
  <c r="J620" i="26" s="1"/>
  <c r="I621" i="26"/>
  <c r="I622" i="26"/>
  <c r="I623" i="26"/>
  <c r="I624" i="26"/>
  <c r="J624" i="26" s="1"/>
  <c r="I625" i="26"/>
  <c r="I626" i="26"/>
  <c r="I627" i="26"/>
  <c r="I628" i="26"/>
  <c r="J628" i="26" s="1"/>
  <c r="I629" i="26"/>
  <c r="I630" i="26"/>
  <c r="I631" i="26"/>
  <c r="I632" i="26"/>
  <c r="J632" i="26" s="1"/>
  <c r="I633" i="26"/>
  <c r="I634" i="26"/>
  <c r="I635" i="26"/>
  <c r="I636" i="26"/>
  <c r="J636" i="26" s="1"/>
  <c r="I637" i="26"/>
  <c r="I638" i="26"/>
  <c r="I639" i="26"/>
  <c r="I640" i="26"/>
  <c r="J640" i="26" s="1"/>
  <c r="I641" i="26"/>
  <c r="I642" i="26"/>
  <c r="I643" i="26"/>
  <c r="I644" i="26"/>
  <c r="J644" i="26" s="1"/>
  <c r="I645" i="26"/>
  <c r="I646" i="26"/>
  <c r="I647" i="26"/>
  <c r="I648" i="26"/>
  <c r="J648" i="26" s="1"/>
  <c r="I649" i="26"/>
  <c r="I650" i="26"/>
  <c r="I651" i="26"/>
  <c r="I652" i="26"/>
  <c r="J652" i="26" s="1"/>
  <c r="I653" i="26"/>
  <c r="I654" i="26"/>
  <c r="I655" i="26"/>
  <c r="I656" i="26"/>
  <c r="J656" i="26" s="1"/>
  <c r="I657" i="26"/>
  <c r="I658" i="26"/>
  <c r="I659" i="26"/>
  <c r="I660" i="26"/>
  <c r="J660" i="26" s="1"/>
  <c r="I661" i="26"/>
  <c r="I662" i="26"/>
  <c r="I663" i="26"/>
  <c r="I664" i="26"/>
  <c r="J664" i="26" s="1"/>
  <c r="I665" i="26"/>
  <c r="I666" i="26"/>
  <c r="I667" i="26"/>
  <c r="I668" i="26"/>
  <c r="J668" i="26" s="1"/>
  <c r="I669" i="26"/>
  <c r="I670" i="26"/>
  <c r="I671" i="26"/>
  <c r="I672" i="26"/>
  <c r="J672" i="26" s="1"/>
  <c r="I673" i="26"/>
  <c r="I674" i="26"/>
  <c r="I675" i="26"/>
  <c r="I676" i="26"/>
  <c r="I677" i="26"/>
  <c r="I678" i="26"/>
  <c r="I679" i="26"/>
  <c r="I680" i="26"/>
  <c r="I681" i="26"/>
  <c r="I682" i="26"/>
  <c r="I683" i="26"/>
  <c r="I684" i="26"/>
  <c r="I685" i="26"/>
  <c r="I686" i="26"/>
  <c r="I687" i="26"/>
  <c r="I688" i="26"/>
  <c r="I689" i="26"/>
  <c r="I690" i="26"/>
  <c r="I691" i="26"/>
  <c r="I692" i="26"/>
  <c r="I693" i="26"/>
  <c r="I694" i="26"/>
  <c r="I695" i="26"/>
  <c r="J695" i="26" s="1"/>
  <c r="I696" i="26"/>
  <c r="I697" i="26"/>
  <c r="I698" i="26"/>
  <c r="I699" i="26"/>
  <c r="I700" i="26"/>
  <c r="I701" i="26"/>
  <c r="I702" i="26"/>
  <c r="I703" i="26"/>
  <c r="I704" i="26"/>
  <c r="I705" i="26"/>
  <c r="I706" i="26"/>
  <c r="I707" i="26"/>
  <c r="I708" i="26"/>
  <c r="I709" i="26"/>
  <c r="I710" i="26"/>
  <c r="I711" i="26"/>
  <c r="I712" i="26"/>
  <c r="I713" i="26"/>
  <c r="I714" i="26"/>
  <c r="I715" i="26"/>
  <c r="I716" i="26"/>
  <c r="I717" i="26"/>
  <c r="I718" i="26"/>
  <c r="I720" i="26"/>
  <c r="I721" i="26"/>
  <c r="I722" i="26"/>
  <c r="I723" i="26"/>
  <c r="I605" i="26"/>
  <c r="I529" i="26"/>
  <c r="I530" i="26"/>
  <c r="I531" i="26"/>
  <c r="I532" i="26"/>
  <c r="I533" i="26"/>
  <c r="I534" i="26"/>
  <c r="I535" i="26"/>
  <c r="I536" i="26"/>
  <c r="I537" i="26"/>
  <c r="I538" i="26"/>
  <c r="I539" i="26"/>
  <c r="I540" i="26"/>
  <c r="I541" i="26"/>
  <c r="I542" i="26"/>
  <c r="I543" i="26"/>
  <c r="I544" i="26"/>
  <c r="I545" i="26"/>
  <c r="I546" i="26"/>
  <c r="I547" i="26"/>
  <c r="I548" i="26"/>
  <c r="I549" i="26"/>
  <c r="I550" i="26"/>
  <c r="I551" i="26"/>
  <c r="I552" i="26"/>
  <c r="I553" i="26"/>
  <c r="I554" i="26"/>
  <c r="I555" i="26"/>
  <c r="I556" i="26"/>
  <c r="I557" i="26"/>
  <c r="I558" i="26"/>
  <c r="I559" i="26"/>
  <c r="I560" i="26"/>
  <c r="I561" i="26"/>
  <c r="I562" i="26"/>
  <c r="I563" i="26"/>
  <c r="I564" i="26"/>
  <c r="I565" i="26"/>
  <c r="I566" i="26"/>
  <c r="I567" i="26"/>
  <c r="I568" i="26"/>
  <c r="I569" i="26"/>
  <c r="I570" i="26"/>
  <c r="I571" i="26"/>
  <c r="I572" i="26"/>
  <c r="I573" i="26"/>
  <c r="I574" i="26"/>
  <c r="I575" i="26"/>
  <c r="I576" i="26"/>
  <c r="I577" i="26"/>
  <c r="I578" i="26"/>
  <c r="I579" i="26"/>
  <c r="I580" i="26"/>
  <c r="I581" i="26"/>
  <c r="I582" i="26"/>
  <c r="I583" i="26"/>
  <c r="I584" i="26"/>
  <c r="I585" i="26"/>
  <c r="I586" i="26"/>
  <c r="I587" i="26"/>
  <c r="I588" i="26"/>
  <c r="I589" i="26"/>
  <c r="I590" i="26"/>
  <c r="I591" i="26"/>
  <c r="I592" i="26"/>
  <c r="I593" i="26"/>
  <c r="I594" i="26"/>
  <c r="I595" i="26"/>
  <c r="I596" i="26"/>
  <c r="I597" i="26"/>
  <c r="I598" i="26"/>
  <c r="I599" i="26"/>
  <c r="I600" i="26"/>
  <c r="I601" i="26"/>
  <c r="I602" i="26"/>
  <c r="I528" i="26"/>
  <c r="I463" i="26"/>
  <c r="I464" i="26"/>
  <c r="I465" i="26"/>
  <c r="I466" i="26"/>
  <c r="I467" i="26"/>
  <c r="I468" i="26"/>
  <c r="I469" i="26"/>
  <c r="I470" i="26"/>
  <c r="I471" i="26"/>
  <c r="I472" i="26"/>
  <c r="I473" i="26"/>
  <c r="I474" i="26"/>
  <c r="I475" i="26"/>
  <c r="I476" i="26"/>
  <c r="I477" i="26"/>
  <c r="I478" i="26"/>
  <c r="I479" i="26"/>
  <c r="I480" i="26"/>
  <c r="I481" i="26"/>
  <c r="I482" i="26"/>
  <c r="I483" i="26"/>
  <c r="I484" i="26"/>
  <c r="I485" i="26"/>
  <c r="I486" i="26"/>
  <c r="I487" i="26"/>
  <c r="I488" i="26"/>
  <c r="I489" i="26"/>
  <c r="I490" i="26"/>
  <c r="I491" i="26"/>
  <c r="I492" i="26"/>
  <c r="I493" i="26"/>
  <c r="I494" i="26"/>
  <c r="I495" i="26"/>
  <c r="I496" i="26"/>
  <c r="I497" i="26"/>
  <c r="I498" i="26"/>
  <c r="I499" i="26"/>
  <c r="I500" i="26"/>
  <c r="I501" i="26"/>
  <c r="I502" i="26"/>
  <c r="I503" i="26"/>
  <c r="I504" i="26"/>
  <c r="I505" i="26"/>
  <c r="I506" i="26"/>
  <c r="I507" i="26"/>
  <c r="I508" i="26"/>
  <c r="I509" i="26"/>
  <c r="I510" i="26"/>
  <c r="I511" i="26"/>
  <c r="I512" i="26"/>
  <c r="I513" i="26"/>
  <c r="I514" i="26"/>
  <c r="I515" i="26"/>
  <c r="I516" i="26"/>
  <c r="I517" i="26"/>
  <c r="I518" i="26"/>
  <c r="I519" i="26"/>
  <c r="I520" i="26"/>
  <c r="I521" i="26"/>
  <c r="I522" i="26"/>
  <c r="I523" i="26"/>
  <c r="I524" i="26"/>
  <c r="I525" i="26"/>
  <c r="I296" i="26"/>
  <c r="I301" i="26"/>
  <c r="I306" i="26"/>
  <c r="J306" i="26" s="1"/>
  <c r="I311" i="26"/>
  <c r="I322" i="26"/>
  <c r="I327" i="26"/>
  <c r="J332" i="26"/>
  <c r="I338" i="26"/>
  <c r="I343" i="26"/>
  <c r="I349" i="26"/>
  <c r="J349" i="26" s="1"/>
  <c r="I354" i="26"/>
  <c r="J354" i="26" s="1"/>
  <c r="I359" i="26"/>
  <c r="I370" i="26"/>
  <c r="I375" i="26"/>
  <c r="I381" i="26"/>
  <c r="I386" i="26"/>
  <c r="I396" i="26"/>
  <c r="I399" i="26"/>
  <c r="I404" i="26"/>
  <c r="I407" i="26"/>
  <c r="I412" i="26"/>
  <c r="I415" i="26"/>
  <c r="J415" i="26" s="1"/>
  <c r="I420" i="26"/>
  <c r="I423" i="26"/>
  <c r="I428" i="26"/>
  <c r="I431" i="26"/>
  <c r="I436" i="26"/>
  <c r="I439" i="26"/>
  <c r="I444" i="26"/>
  <c r="I447" i="26"/>
  <c r="J447" i="26" s="1"/>
  <c r="I451" i="26"/>
  <c r="I454" i="26"/>
  <c r="I14" i="26"/>
  <c r="I16" i="26"/>
  <c r="J18" i="26"/>
  <c r="I23" i="26"/>
  <c r="I25" i="26"/>
  <c r="I32" i="26"/>
  <c r="I33" i="26"/>
  <c r="I38" i="26"/>
  <c r="I40" i="26"/>
  <c r="I42" i="26"/>
  <c r="I51" i="26"/>
  <c r="I53" i="26"/>
  <c r="I58" i="26"/>
  <c r="I60" i="26"/>
  <c r="I67" i="26"/>
  <c r="I74" i="26"/>
  <c r="I76" i="26"/>
  <c r="I81" i="26"/>
  <c r="I83" i="26"/>
  <c r="I87" i="26"/>
  <c r="I89" i="26"/>
  <c r="I96" i="26"/>
  <c r="I98" i="26"/>
  <c r="I103" i="26"/>
  <c r="I104" i="26"/>
  <c r="I105" i="26"/>
  <c r="I106" i="26"/>
  <c r="J109" i="26"/>
  <c r="I111" i="26"/>
  <c r="I112" i="26"/>
  <c r="I113" i="26"/>
  <c r="I114" i="26"/>
  <c r="I119" i="26"/>
  <c r="I120" i="26"/>
  <c r="I121" i="26"/>
  <c r="I122" i="26"/>
  <c r="I127" i="26"/>
  <c r="I128" i="26"/>
  <c r="I129" i="26"/>
  <c r="I130" i="26"/>
  <c r="I135" i="26"/>
  <c r="I136" i="26"/>
  <c r="I137" i="26"/>
  <c r="I138" i="26"/>
  <c r="I143" i="26"/>
  <c r="I144" i="26"/>
  <c r="I145" i="26"/>
  <c r="I146" i="26"/>
  <c r="I151" i="26"/>
  <c r="J151" i="26" s="1"/>
  <c r="I152" i="26"/>
  <c r="I153" i="26"/>
  <c r="J153" i="26" s="1"/>
  <c r="I154" i="26"/>
  <c r="I159" i="26"/>
  <c r="I160" i="26"/>
  <c r="I161" i="26"/>
  <c r="J161" i="26" s="1"/>
  <c r="I162" i="26"/>
  <c r="I167" i="26"/>
  <c r="I168" i="26"/>
  <c r="I169" i="26"/>
  <c r="I170" i="26"/>
  <c r="J173" i="26"/>
  <c r="I175" i="26"/>
  <c r="I176" i="26"/>
  <c r="I177" i="26"/>
  <c r="I182" i="26"/>
  <c r="I183" i="26"/>
  <c r="I184" i="26"/>
  <c r="I185" i="26"/>
  <c r="I190" i="26"/>
  <c r="I191" i="26"/>
  <c r="I192" i="26"/>
  <c r="I193" i="26"/>
  <c r="I197" i="26"/>
  <c r="I198" i="26"/>
  <c r="I199" i="26"/>
  <c r="I200" i="26"/>
  <c r="J203" i="26"/>
  <c r="I205" i="26"/>
  <c r="I206" i="26"/>
  <c r="I207" i="26"/>
  <c r="I212" i="26"/>
  <c r="I213" i="26"/>
  <c r="I214" i="26"/>
  <c r="I215" i="26"/>
  <c r="I220" i="26"/>
  <c r="I221" i="26"/>
  <c r="I222" i="26"/>
  <c r="I227" i="26"/>
  <c r="I228" i="26"/>
  <c r="I229" i="26"/>
  <c r="I234" i="26"/>
  <c r="I235" i="26"/>
  <c r="I236" i="26"/>
  <c r="I237" i="26"/>
  <c r="J238" i="26"/>
  <c r="I242" i="26"/>
  <c r="I243" i="26"/>
  <c r="I244" i="26"/>
  <c r="I245" i="26"/>
  <c r="I250" i="26"/>
  <c r="I251" i="26"/>
  <c r="I252" i="26"/>
  <c r="I253" i="26"/>
  <c r="I257" i="26"/>
  <c r="J257" i="26" s="1"/>
  <c r="I258" i="26"/>
  <c r="J258" i="26" s="1"/>
  <c r="I259" i="26"/>
  <c r="J259" i="26" s="1"/>
  <c r="I260" i="26"/>
  <c r="I265" i="26"/>
  <c r="I266" i="26"/>
  <c r="I267" i="26"/>
  <c r="I268" i="26"/>
  <c r="I273" i="26"/>
  <c r="I274" i="26"/>
  <c r="I275" i="26"/>
  <c r="I276" i="26"/>
  <c r="I281" i="26"/>
  <c r="I282" i="26"/>
  <c r="I283" i="26"/>
  <c r="I284" i="26"/>
  <c r="C703" i="28"/>
  <c r="D703" i="28"/>
  <c r="E703" i="28"/>
  <c r="I703" i="28"/>
  <c r="F703" i="26"/>
  <c r="C703" i="16"/>
  <c r="D703" i="16"/>
  <c r="E703" i="16"/>
  <c r="K703" i="10"/>
  <c r="C907" i="25"/>
  <c r="C907" i="23"/>
  <c r="D907" i="23"/>
  <c r="E907" i="23"/>
  <c r="C907" i="13"/>
  <c r="D907" i="13"/>
  <c r="E907" i="13"/>
  <c r="C907" i="33"/>
  <c r="D907" i="33"/>
  <c r="E907" i="33"/>
  <c r="C907" i="30"/>
  <c r="D907" i="30"/>
  <c r="E907" i="30"/>
  <c r="C907" i="28"/>
  <c r="D907" i="28"/>
  <c r="E907" i="28"/>
  <c r="I907" i="28"/>
  <c r="F907" i="26"/>
  <c r="C907" i="16"/>
  <c r="D907" i="16"/>
  <c r="E907" i="16"/>
  <c r="C907" i="11"/>
  <c r="D907" i="11"/>
  <c r="E907" i="11"/>
  <c r="D907" i="12"/>
  <c r="E907" i="12"/>
  <c r="F907" i="12"/>
  <c r="K907" i="10"/>
  <c r="C908" i="25"/>
  <c r="C908" i="23"/>
  <c r="D908" i="23"/>
  <c r="E908" i="23"/>
  <c r="C908" i="30"/>
  <c r="D908" i="30"/>
  <c r="E908" i="30"/>
  <c r="C908" i="28"/>
  <c r="D908" i="28"/>
  <c r="E908" i="28"/>
  <c r="I908" i="28"/>
  <c r="C908" i="16"/>
  <c r="D908" i="16"/>
  <c r="E908" i="16"/>
  <c r="C908" i="32"/>
  <c r="D908" i="32"/>
  <c r="E908" i="32"/>
  <c r="K908" i="10"/>
  <c r="D909" i="25"/>
  <c r="E909" i="25"/>
  <c r="C909" i="23"/>
  <c r="D909" i="23"/>
  <c r="E909" i="23"/>
  <c r="C909" i="13"/>
  <c r="D909" i="13"/>
  <c r="E909" i="13"/>
  <c r="C909" i="33"/>
  <c r="D909" i="33"/>
  <c r="E909" i="33"/>
  <c r="C909" i="30"/>
  <c r="D909" i="30"/>
  <c r="E909" i="30"/>
  <c r="C909" i="28"/>
  <c r="D909" i="28"/>
  <c r="E909" i="28"/>
  <c r="I909" i="28"/>
  <c r="F909" i="26"/>
  <c r="F909" i="10" s="1"/>
  <c r="C909" i="16"/>
  <c r="D909" i="16"/>
  <c r="E909" i="16"/>
  <c r="C909" i="11"/>
  <c r="D909" i="11"/>
  <c r="E909" i="11"/>
  <c r="D909" i="12"/>
  <c r="E909" i="12"/>
  <c r="F909" i="12"/>
  <c r="K909" i="10"/>
  <c r="C910" i="25"/>
  <c r="C910" i="13"/>
  <c r="D910" i="13"/>
  <c r="E910" i="13"/>
  <c r="C910" i="33"/>
  <c r="D910" i="33"/>
  <c r="E910" i="33"/>
  <c r="C910" i="30"/>
  <c r="D910" i="30"/>
  <c r="E910" i="30"/>
  <c r="C910" i="28"/>
  <c r="D910" i="28"/>
  <c r="E910" i="28"/>
  <c r="I910" i="28"/>
  <c r="C910" i="16"/>
  <c r="D910" i="16"/>
  <c r="E910" i="16"/>
  <c r="C910" i="11"/>
  <c r="D910" i="11"/>
  <c r="E910" i="11"/>
  <c r="D910" i="12"/>
  <c r="E910" i="12"/>
  <c r="F910" i="12"/>
  <c r="C910" i="32"/>
  <c r="D910" i="32"/>
  <c r="E910" i="32"/>
  <c r="K910" i="10"/>
  <c r="C911" i="25"/>
  <c r="C911" i="23"/>
  <c r="D911" i="23"/>
  <c r="E911" i="23"/>
  <c r="C911" i="13"/>
  <c r="D911" i="13"/>
  <c r="E911" i="13"/>
  <c r="C911" i="33"/>
  <c r="D911" i="33"/>
  <c r="E911" i="33"/>
  <c r="C911" i="30"/>
  <c r="D911" i="30"/>
  <c r="E911" i="30"/>
  <c r="C911" i="28"/>
  <c r="D911" i="28"/>
  <c r="E911" i="28"/>
  <c r="I911" i="28"/>
  <c r="F911" i="26"/>
  <c r="F911" i="10" s="1"/>
  <c r="C911" i="16"/>
  <c r="D911" i="16"/>
  <c r="E911" i="16"/>
  <c r="C911" i="11"/>
  <c r="D911" i="11"/>
  <c r="E911" i="11"/>
  <c r="D911" i="12"/>
  <c r="E911" i="12"/>
  <c r="F911" i="12"/>
  <c r="K911" i="10"/>
  <c r="C912" i="25"/>
  <c r="C912" i="23"/>
  <c r="D912" i="23"/>
  <c r="E912" i="23"/>
  <c r="C912" i="13"/>
  <c r="D912" i="13"/>
  <c r="E912" i="13"/>
  <c r="C912" i="30"/>
  <c r="D912" i="30"/>
  <c r="E912" i="30"/>
  <c r="C912" i="28"/>
  <c r="D912" i="28"/>
  <c r="E912" i="28"/>
  <c r="I912" i="28"/>
  <c r="C912" i="16"/>
  <c r="D912" i="16"/>
  <c r="D913" i="16"/>
  <c r="D914" i="16"/>
  <c r="D915" i="16"/>
  <c r="D917" i="16"/>
  <c r="D918" i="16"/>
  <c r="D919" i="16"/>
  <c r="D920" i="16"/>
  <c r="D921" i="16"/>
  <c r="D922" i="16"/>
  <c r="D923" i="16"/>
  <c r="D924" i="16"/>
  <c r="D925" i="16"/>
  <c r="D926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6" i="16"/>
  <c r="D957" i="16"/>
  <c r="D958" i="16"/>
  <c r="D959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4" i="16"/>
  <c r="D1035" i="16"/>
  <c r="D1036" i="16"/>
  <c r="D1037" i="16"/>
  <c r="D1038" i="16"/>
  <c r="D1039" i="16"/>
  <c r="D1040" i="16"/>
  <c r="D1041" i="16"/>
  <c r="D1042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9" i="16"/>
  <c r="D1090" i="16"/>
  <c r="D1091" i="16"/>
  <c r="D1092" i="16"/>
  <c r="D1093" i="16"/>
  <c r="D1094" i="16"/>
  <c r="D1095" i="16"/>
  <c r="D1096" i="16"/>
  <c r="D1097" i="16"/>
  <c r="D1098" i="16"/>
  <c r="D1100" i="16"/>
  <c r="D1101" i="16"/>
  <c r="D1102" i="16"/>
  <c r="D1103" i="16"/>
  <c r="D1104" i="16"/>
  <c r="D1105" i="16"/>
  <c r="D1106" i="16"/>
  <c r="D1107" i="16"/>
  <c r="D1108" i="16"/>
  <c r="D1109" i="16"/>
  <c r="D1114" i="16"/>
  <c r="E912" i="16"/>
  <c r="C912" i="32"/>
  <c r="D912" i="32"/>
  <c r="E912" i="32"/>
  <c r="K912" i="10"/>
  <c r="C913" i="23"/>
  <c r="D913" i="23"/>
  <c r="E913" i="23"/>
  <c r="C913" i="13"/>
  <c r="D913" i="13"/>
  <c r="E913" i="13"/>
  <c r="C913" i="33"/>
  <c r="D913" i="33"/>
  <c r="E913" i="33"/>
  <c r="C913" i="30"/>
  <c r="D913" i="30"/>
  <c r="E913" i="30"/>
  <c r="C913" i="28"/>
  <c r="D913" i="28"/>
  <c r="E913" i="28"/>
  <c r="I913" i="28"/>
  <c r="F913" i="26"/>
  <c r="F913" i="10" s="1"/>
  <c r="C913" i="16"/>
  <c r="E913" i="16"/>
  <c r="C913" i="11"/>
  <c r="C914" i="11"/>
  <c r="C915" i="11"/>
  <c r="C917" i="11"/>
  <c r="C918" i="11"/>
  <c r="C919" i="11"/>
  <c r="C921" i="11"/>
  <c r="C922" i="11"/>
  <c r="C923" i="11"/>
  <c r="C925" i="11"/>
  <c r="C926" i="11"/>
  <c r="C928" i="11"/>
  <c r="C929" i="11"/>
  <c r="C931" i="11"/>
  <c r="C932" i="11"/>
  <c r="C934" i="11"/>
  <c r="C935" i="11"/>
  <c r="C936" i="11"/>
  <c r="C938" i="11"/>
  <c r="C939" i="11"/>
  <c r="C940" i="11"/>
  <c r="C942" i="11"/>
  <c r="C943" i="11"/>
  <c r="C944" i="11"/>
  <c r="C946" i="11"/>
  <c r="C947" i="11"/>
  <c r="C948" i="11"/>
  <c r="C950" i="11"/>
  <c r="C951" i="11"/>
  <c r="C952" i="11"/>
  <c r="C954" i="11"/>
  <c r="C957" i="11"/>
  <c r="C958" i="11"/>
  <c r="C959" i="11"/>
  <c r="C961" i="11"/>
  <c r="C962" i="11"/>
  <c r="C964" i="11"/>
  <c r="C965" i="11"/>
  <c r="C966" i="11"/>
  <c r="C967" i="11"/>
  <c r="C968" i="11"/>
  <c r="C969" i="11"/>
  <c r="C970" i="11"/>
  <c r="C972" i="11"/>
  <c r="C973" i="11"/>
  <c r="C974" i="11"/>
  <c r="C975" i="11"/>
  <c r="C976" i="11"/>
  <c r="C977" i="11"/>
  <c r="C978" i="11"/>
  <c r="C980" i="11"/>
  <c r="C981" i="11"/>
  <c r="C982" i="11"/>
  <c r="C984" i="11"/>
  <c r="C985" i="11"/>
  <c r="C986" i="11"/>
  <c r="C988" i="11"/>
  <c r="C989" i="11"/>
  <c r="C990" i="11"/>
  <c r="C992" i="11"/>
  <c r="C993" i="11"/>
  <c r="C994" i="11"/>
  <c r="C996" i="11"/>
  <c r="C997" i="11"/>
  <c r="C998" i="11"/>
  <c r="C999" i="11"/>
  <c r="C1001" i="11"/>
  <c r="C1002" i="11"/>
  <c r="C1003" i="11"/>
  <c r="C1004" i="11"/>
  <c r="C1005" i="11"/>
  <c r="C1006" i="11"/>
  <c r="C1008" i="11"/>
  <c r="C1009" i="11"/>
  <c r="C1010" i="11"/>
  <c r="C1012" i="11"/>
  <c r="C1013" i="11"/>
  <c r="C1014" i="11"/>
  <c r="C1015" i="11"/>
  <c r="C1016" i="11"/>
  <c r="C1017" i="11"/>
  <c r="C1019" i="11"/>
  <c r="C1020" i="11"/>
  <c r="C1021" i="11"/>
  <c r="C1023" i="11"/>
  <c r="C1024" i="11"/>
  <c r="C1025" i="11"/>
  <c r="C1026" i="11"/>
  <c r="C1028" i="11"/>
  <c r="C1030" i="11"/>
  <c r="C1031" i="11"/>
  <c r="C1032" i="11"/>
  <c r="C1034" i="11"/>
  <c r="C1035" i="11"/>
  <c r="C1036" i="11"/>
  <c r="C1037" i="11"/>
  <c r="C1038" i="11"/>
  <c r="C1040" i="11"/>
  <c r="C1041" i="11"/>
  <c r="C1042" i="11"/>
  <c r="C1044" i="11"/>
  <c r="C1045" i="11"/>
  <c r="C1046" i="11"/>
  <c r="C1048" i="11"/>
  <c r="C1049" i="11"/>
  <c r="C1050" i="11"/>
  <c r="C1052" i="11"/>
  <c r="C1053" i="11"/>
  <c r="C1054" i="11"/>
  <c r="C1056" i="11"/>
  <c r="C1057" i="11"/>
  <c r="C1058" i="11"/>
  <c r="C1060" i="11"/>
  <c r="C1061" i="11"/>
  <c r="C1062" i="11"/>
  <c r="C1064" i="11"/>
  <c r="C1065" i="11"/>
  <c r="C1066" i="11"/>
  <c r="C1067" i="11"/>
  <c r="C1068" i="11"/>
  <c r="C1069" i="11"/>
  <c r="C1070" i="11"/>
  <c r="C1072" i="11"/>
  <c r="C1073" i="11"/>
  <c r="C1074" i="11"/>
  <c r="C1076" i="11"/>
  <c r="C1077" i="11"/>
  <c r="C1078" i="11"/>
  <c r="C1080" i="11"/>
  <c r="C1082" i="11"/>
  <c r="C1083" i="11"/>
  <c r="C1084" i="11"/>
  <c r="C1085" i="11"/>
  <c r="C1086" i="11"/>
  <c r="C1089" i="11"/>
  <c r="C1090" i="11"/>
  <c r="C1091" i="11"/>
  <c r="C1092" i="11"/>
  <c r="C1093" i="11"/>
  <c r="C1094" i="11"/>
  <c r="C1095" i="11"/>
  <c r="C1096" i="11"/>
  <c r="C1098" i="11"/>
  <c r="C1100" i="11"/>
  <c r="C1102" i="11"/>
  <c r="C1103" i="11"/>
  <c r="C1105" i="11"/>
  <c r="C1106" i="11"/>
  <c r="C1107" i="11"/>
  <c r="C1114" i="11"/>
  <c r="D913" i="11"/>
  <c r="E913" i="11"/>
  <c r="D913" i="12"/>
  <c r="E913" i="12"/>
  <c r="E915" i="12"/>
  <c r="E917" i="12"/>
  <c r="E918" i="12"/>
  <c r="E919" i="12"/>
  <c r="E921" i="12"/>
  <c r="E922" i="12"/>
  <c r="E923" i="12"/>
  <c r="E925" i="12"/>
  <c r="E926" i="12"/>
  <c r="E928" i="12"/>
  <c r="E929" i="12"/>
  <c r="E931" i="12"/>
  <c r="E932" i="12"/>
  <c r="E934" i="12"/>
  <c r="E936" i="12"/>
  <c r="E938" i="12"/>
  <c r="E939" i="12"/>
  <c r="E940" i="12"/>
  <c r="E942" i="12"/>
  <c r="E943" i="12"/>
  <c r="E944" i="12"/>
  <c r="E946" i="12"/>
  <c r="E947" i="12"/>
  <c r="E948" i="12"/>
  <c r="E950" i="12"/>
  <c r="E951" i="12"/>
  <c r="E952" i="12"/>
  <c r="E954" i="12"/>
  <c r="E957" i="12"/>
  <c r="E958" i="12"/>
  <c r="E959" i="12"/>
  <c r="E961" i="12"/>
  <c r="E962" i="12"/>
  <c r="E964" i="12"/>
  <c r="E965" i="12"/>
  <c r="E966" i="12"/>
  <c r="E967" i="12"/>
  <c r="E968" i="12"/>
  <c r="E969" i="12"/>
  <c r="E970" i="12"/>
  <c r="E972" i="12"/>
  <c r="E973" i="12"/>
  <c r="E974" i="12"/>
  <c r="E976" i="12"/>
  <c r="E977" i="12"/>
  <c r="E978" i="12"/>
  <c r="E980" i="12"/>
  <c r="E981" i="12"/>
  <c r="E982" i="12"/>
  <c r="E984" i="12"/>
  <c r="E985" i="12"/>
  <c r="E986" i="12"/>
  <c r="E988" i="12"/>
  <c r="E989" i="12"/>
  <c r="E990" i="12"/>
  <c r="E992" i="12"/>
  <c r="E993" i="12"/>
  <c r="E994" i="12"/>
  <c r="E996" i="12"/>
  <c r="E997" i="12"/>
  <c r="E998" i="12"/>
  <c r="E999" i="12"/>
  <c r="E1001" i="12"/>
  <c r="E1002" i="12"/>
  <c r="E1004" i="12"/>
  <c r="E1005" i="12"/>
  <c r="E1006" i="12"/>
  <c r="E1008" i="12"/>
  <c r="E1009" i="12"/>
  <c r="E1010" i="12"/>
  <c r="E1012" i="12"/>
  <c r="E1014" i="12"/>
  <c r="E1015" i="12"/>
  <c r="E1017" i="12"/>
  <c r="E1019" i="12"/>
  <c r="E1020" i="12"/>
  <c r="E1021" i="12"/>
  <c r="E1023" i="12"/>
  <c r="E1025" i="12"/>
  <c r="E1026" i="12"/>
  <c r="E1028" i="12"/>
  <c r="E1030" i="12"/>
  <c r="E1031" i="12"/>
  <c r="E1032" i="12"/>
  <c r="E1034" i="12"/>
  <c r="E1036" i="12"/>
  <c r="E1037" i="12"/>
  <c r="E1038" i="12"/>
  <c r="E1040" i="12"/>
  <c r="E1041" i="12"/>
  <c r="E1042" i="12"/>
  <c r="E1044" i="12"/>
  <c r="E1045" i="12"/>
  <c r="E1046" i="12"/>
  <c r="E1048" i="12"/>
  <c r="E1049" i="12"/>
  <c r="E1050" i="12"/>
  <c r="E1052" i="12"/>
  <c r="E1053" i="12"/>
  <c r="E1054" i="12"/>
  <c r="E1056" i="12"/>
  <c r="E1057" i="12"/>
  <c r="E1058" i="12"/>
  <c r="E1060" i="12"/>
  <c r="E1062" i="12"/>
  <c r="E1064" i="12"/>
  <c r="E1065" i="12"/>
  <c r="E1066" i="12"/>
  <c r="E1068" i="12"/>
  <c r="E1069" i="12"/>
  <c r="E1070" i="12"/>
  <c r="E1072" i="12"/>
  <c r="E1073" i="12"/>
  <c r="E1074" i="12"/>
  <c r="E1076" i="12"/>
  <c r="E1077" i="12"/>
  <c r="E1078" i="12"/>
  <c r="E1080" i="12"/>
  <c r="E1082" i="12"/>
  <c r="E1083" i="12"/>
  <c r="E1084" i="12"/>
  <c r="E1085" i="12"/>
  <c r="E1086" i="12"/>
  <c r="E1089" i="12"/>
  <c r="E1090" i="12"/>
  <c r="E1092" i="12"/>
  <c r="E1094" i="12"/>
  <c r="E1095" i="12"/>
  <c r="E1096" i="12"/>
  <c r="E1098" i="12"/>
  <c r="E1100" i="12"/>
  <c r="E1102" i="12"/>
  <c r="E1103" i="12"/>
  <c r="E1105" i="12"/>
  <c r="E1106" i="12"/>
  <c r="E1107" i="12"/>
  <c r="E1114" i="12"/>
  <c r="F913" i="12"/>
  <c r="K913" i="10"/>
  <c r="C914" i="25"/>
  <c r="C914" i="23"/>
  <c r="D914" i="23"/>
  <c r="E914" i="23"/>
  <c r="C914" i="13"/>
  <c r="D914" i="13"/>
  <c r="E914" i="13"/>
  <c r="C914" i="33"/>
  <c r="D914" i="33"/>
  <c r="E914" i="33"/>
  <c r="C914" i="30"/>
  <c r="D914" i="30"/>
  <c r="E914" i="30"/>
  <c r="C914" i="28"/>
  <c r="D914" i="28"/>
  <c r="E914" i="28"/>
  <c r="I914" i="28"/>
  <c r="C914" i="16"/>
  <c r="E914" i="16"/>
  <c r="D914" i="11"/>
  <c r="E914" i="11"/>
  <c r="C914" i="32"/>
  <c r="D914" i="32"/>
  <c r="E914" i="32"/>
  <c r="K914" i="10"/>
  <c r="C915" i="25"/>
  <c r="C915" i="23"/>
  <c r="D915" i="23"/>
  <c r="E915" i="23"/>
  <c r="C915" i="13"/>
  <c r="D915" i="13"/>
  <c r="E915" i="13"/>
  <c r="E917" i="13"/>
  <c r="E918" i="13"/>
  <c r="E919" i="13"/>
  <c r="E920" i="13"/>
  <c r="E921" i="13"/>
  <c r="E922" i="13"/>
  <c r="E923" i="13"/>
  <c r="E924" i="13"/>
  <c r="E925" i="13"/>
  <c r="E926" i="13"/>
  <c r="E928" i="13"/>
  <c r="E929" i="13"/>
  <c r="E930" i="13"/>
  <c r="E931" i="13"/>
  <c r="E932" i="13"/>
  <c r="E933" i="13"/>
  <c r="E934" i="13"/>
  <c r="E935" i="13"/>
  <c r="E936" i="13"/>
  <c r="E938" i="13"/>
  <c r="E939" i="13"/>
  <c r="E940" i="13"/>
  <c r="E942" i="13"/>
  <c r="E943" i="13"/>
  <c r="E944" i="13"/>
  <c r="E946" i="13"/>
  <c r="E947" i="13"/>
  <c r="E948" i="13"/>
  <c r="E950" i="13"/>
  <c r="E951" i="13"/>
  <c r="E952" i="13"/>
  <c r="E954" i="13"/>
  <c r="E957" i="13"/>
  <c r="E958" i="13"/>
  <c r="E959" i="13"/>
  <c r="E961" i="13"/>
  <c r="E962" i="13"/>
  <c r="E964" i="13"/>
  <c r="E965" i="13"/>
  <c r="E966" i="13"/>
  <c r="E967" i="13"/>
  <c r="E968" i="13"/>
  <c r="E969" i="13"/>
  <c r="E970" i="13"/>
  <c r="E972" i="13"/>
  <c r="E973" i="13"/>
  <c r="E974" i="13"/>
  <c r="E976" i="13"/>
  <c r="E977" i="13"/>
  <c r="E978" i="13"/>
  <c r="E980" i="13"/>
  <c r="E981" i="13"/>
  <c r="E982" i="13"/>
  <c r="E983" i="13"/>
  <c r="E984" i="13"/>
  <c r="E985" i="13"/>
  <c r="E986" i="13"/>
  <c r="E988" i="13"/>
  <c r="E989" i="13"/>
  <c r="E990" i="13"/>
  <c r="E992" i="13"/>
  <c r="E993" i="13"/>
  <c r="E994" i="13"/>
  <c r="E995" i="13"/>
  <c r="E996" i="13"/>
  <c r="E997" i="13"/>
  <c r="E998" i="13"/>
  <c r="E999" i="13"/>
  <c r="E1001" i="13"/>
  <c r="E1002" i="13"/>
  <c r="E1004" i="13"/>
  <c r="E1005" i="13"/>
  <c r="E1006" i="13"/>
  <c r="E1008" i="13"/>
  <c r="E1009" i="13"/>
  <c r="E1010" i="13"/>
  <c r="E1012" i="13"/>
  <c r="E1013" i="13"/>
  <c r="E1014" i="13"/>
  <c r="E1015" i="13"/>
  <c r="E1016" i="13"/>
  <c r="E1017" i="13"/>
  <c r="E1019" i="13"/>
  <c r="E1020" i="13"/>
  <c r="E1021" i="13"/>
  <c r="E1023" i="13"/>
  <c r="E1024" i="13"/>
  <c r="E1025" i="13"/>
  <c r="E1026" i="13"/>
  <c r="E1027" i="13"/>
  <c r="E1028" i="13"/>
  <c r="E1031" i="13"/>
  <c r="E1033" i="13"/>
  <c r="E1034" i="13"/>
  <c r="E1036" i="13"/>
  <c r="E1037" i="13"/>
  <c r="E1038" i="13"/>
  <c r="E1040" i="13"/>
  <c r="E1041" i="13"/>
  <c r="E1042" i="13"/>
  <c r="E1045" i="13"/>
  <c r="E1046" i="13"/>
  <c r="E1048" i="13"/>
  <c r="E1049" i="13"/>
  <c r="E1050" i="13"/>
  <c r="E1052" i="13"/>
  <c r="E1053" i="13"/>
  <c r="E1054" i="13"/>
  <c r="E1056" i="13"/>
  <c r="E1057" i="13"/>
  <c r="E1058" i="13"/>
  <c r="E1060" i="13"/>
  <c r="E1061" i="13"/>
  <c r="E1062" i="13"/>
  <c r="E1064" i="13"/>
  <c r="E1065" i="13"/>
  <c r="E1066" i="13"/>
  <c r="E1068" i="13"/>
  <c r="E1069" i="13"/>
  <c r="E1070" i="13"/>
  <c r="E1073" i="13"/>
  <c r="E1074" i="13"/>
  <c r="E1076" i="13"/>
  <c r="E1077" i="13"/>
  <c r="E1078" i="13"/>
  <c r="E1080" i="13"/>
  <c r="E1082" i="13"/>
  <c r="E1083" i="13"/>
  <c r="E1085" i="13"/>
  <c r="E1086" i="13"/>
  <c r="E1089" i="13"/>
  <c r="E1090" i="13"/>
  <c r="E1091" i="13"/>
  <c r="E1092" i="13"/>
  <c r="E1094" i="13"/>
  <c r="E1095" i="13"/>
  <c r="E1096" i="13"/>
  <c r="E1098" i="13"/>
  <c r="E1100" i="13"/>
  <c r="E1102" i="13"/>
  <c r="E1103" i="13"/>
  <c r="E1106" i="13"/>
  <c r="E1108" i="13"/>
  <c r="E1109" i="13"/>
  <c r="E1114" i="13"/>
  <c r="C915" i="33"/>
  <c r="D915" i="33"/>
  <c r="E915" i="33"/>
  <c r="C915" i="30"/>
  <c r="D915" i="30"/>
  <c r="E915" i="30"/>
  <c r="C915" i="28"/>
  <c r="D915" i="28"/>
  <c r="E915" i="28"/>
  <c r="I915" i="28"/>
  <c r="F915" i="26"/>
  <c r="F915" i="10" s="1"/>
  <c r="C915" i="16"/>
  <c r="E915" i="16"/>
  <c r="D915" i="11"/>
  <c r="E915" i="11"/>
  <c r="D915" i="12"/>
  <c r="F915" i="12"/>
  <c r="C915" i="32"/>
  <c r="D915" i="32"/>
  <c r="E915" i="32"/>
  <c r="K915" i="10"/>
  <c r="I916" i="28"/>
  <c r="K916" i="10"/>
  <c r="D917" i="25"/>
  <c r="E917" i="25"/>
  <c r="C917" i="23"/>
  <c r="D917" i="23"/>
  <c r="E917" i="23"/>
  <c r="C917" i="13"/>
  <c r="D917" i="13"/>
  <c r="C917" i="33"/>
  <c r="D917" i="33"/>
  <c r="E917" i="33"/>
  <c r="C917" i="30"/>
  <c r="D917" i="30"/>
  <c r="E917" i="30"/>
  <c r="C917" i="28"/>
  <c r="D917" i="28"/>
  <c r="E917" i="28"/>
  <c r="I917" i="28"/>
  <c r="F917" i="26"/>
  <c r="F917" i="10" s="1"/>
  <c r="C917" i="16"/>
  <c r="E917" i="16"/>
  <c r="D917" i="11"/>
  <c r="E917" i="11"/>
  <c r="D917" i="12"/>
  <c r="F917" i="12"/>
  <c r="K917" i="10"/>
  <c r="C918" i="25"/>
  <c r="C918" i="23"/>
  <c r="D918" i="23"/>
  <c r="E918" i="23"/>
  <c r="C918" i="13"/>
  <c r="D918" i="13"/>
  <c r="C918" i="33"/>
  <c r="D918" i="33"/>
  <c r="E918" i="33"/>
  <c r="C918" i="30"/>
  <c r="D918" i="30"/>
  <c r="E918" i="30"/>
  <c r="C918" i="28"/>
  <c r="D918" i="28"/>
  <c r="E918" i="28"/>
  <c r="I918" i="28"/>
  <c r="C918" i="16"/>
  <c r="E918" i="16"/>
  <c r="D918" i="11"/>
  <c r="E918" i="11"/>
  <c r="D918" i="12"/>
  <c r="F918" i="12"/>
  <c r="C918" i="32"/>
  <c r="D918" i="32"/>
  <c r="E918" i="32"/>
  <c r="K918" i="10"/>
  <c r="C919" i="25"/>
  <c r="C919" i="23"/>
  <c r="D919" i="23"/>
  <c r="E919" i="23"/>
  <c r="C919" i="13"/>
  <c r="D919" i="13"/>
  <c r="C919" i="33"/>
  <c r="D919" i="33"/>
  <c r="E919" i="33"/>
  <c r="C919" i="34"/>
  <c r="D919" i="34"/>
  <c r="E919" i="34"/>
  <c r="C919" i="30"/>
  <c r="D919" i="30"/>
  <c r="E919" i="30"/>
  <c r="C919" i="28"/>
  <c r="D919" i="28"/>
  <c r="E919" i="28"/>
  <c r="I919" i="28"/>
  <c r="F919" i="26"/>
  <c r="F919" i="10" s="1"/>
  <c r="C919" i="16"/>
  <c r="E919" i="16"/>
  <c r="D919" i="11"/>
  <c r="E919" i="11"/>
  <c r="D919" i="12"/>
  <c r="F919" i="12"/>
  <c r="C919" i="32"/>
  <c r="D919" i="32"/>
  <c r="E919" i="32"/>
  <c r="K919" i="10"/>
  <c r="C920" i="25"/>
  <c r="C920" i="23"/>
  <c r="D920" i="23"/>
  <c r="E920" i="23"/>
  <c r="C920" i="13"/>
  <c r="D920" i="13"/>
  <c r="C920" i="30"/>
  <c r="D920" i="30"/>
  <c r="E920" i="30"/>
  <c r="C920" i="28"/>
  <c r="D920" i="28"/>
  <c r="E920" i="28"/>
  <c r="I920" i="28"/>
  <c r="C920" i="16"/>
  <c r="E920" i="16"/>
  <c r="C920" i="32"/>
  <c r="D920" i="32"/>
  <c r="E920" i="32"/>
  <c r="K920" i="10"/>
  <c r="C921" i="25"/>
  <c r="C921" i="23"/>
  <c r="D921" i="23"/>
  <c r="D922" i="23"/>
  <c r="D923" i="23"/>
  <c r="D924" i="23"/>
  <c r="D925" i="23"/>
  <c r="D928" i="23"/>
  <c r="D929" i="23"/>
  <c r="D930" i="23"/>
  <c r="D931" i="23"/>
  <c r="D932" i="23"/>
  <c r="D933" i="23"/>
  <c r="D934" i="23"/>
  <c r="D935" i="23"/>
  <c r="D936" i="23"/>
  <c r="D937" i="23"/>
  <c r="D938" i="23"/>
  <c r="D940" i="23"/>
  <c r="D942" i="23"/>
  <c r="D943" i="23"/>
  <c r="D944" i="23"/>
  <c r="D945" i="23"/>
  <c r="D946" i="23"/>
  <c r="D947" i="23"/>
  <c r="D948" i="23"/>
  <c r="D949" i="23"/>
  <c r="D950" i="23"/>
  <c r="D951" i="23"/>
  <c r="D952" i="23"/>
  <c r="D953" i="23"/>
  <c r="D954" i="23"/>
  <c r="D956" i="23"/>
  <c r="D957" i="23"/>
  <c r="D958" i="23"/>
  <c r="D959" i="23"/>
  <c r="D960" i="23"/>
  <c r="D961" i="23"/>
  <c r="D962" i="23"/>
  <c r="D963" i="23"/>
  <c r="D964" i="23"/>
  <c r="D966" i="23"/>
  <c r="D967" i="23"/>
  <c r="D968" i="23"/>
  <c r="D969" i="23"/>
  <c r="D970" i="23"/>
  <c r="D971" i="23"/>
  <c r="D972" i="23"/>
  <c r="D974" i="23"/>
  <c r="D975" i="23"/>
  <c r="D976" i="23"/>
  <c r="D977" i="23"/>
  <c r="D978" i="23"/>
  <c r="D979" i="23"/>
  <c r="D980" i="23"/>
  <c r="D981" i="23"/>
  <c r="D982" i="23"/>
  <c r="D983" i="23"/>
  <c r="D984" i="23"/>
  <c r="D986" i="23"/>
  <c r="D987" i="23"/>
  <c r="D988" i="23"/>
  <c r="D989" i="23"/>
  <c r="D990" i="23"/>
  <c r="D991" i="23"/>
  <c r="D992" i="23"/>
  <c r="D994" i="23"/>
  <c r="D995" i="23"/>
  <c r="D996" i="23"/>
  <c r="D997" i="23"/>
  <c r="D998" i="23"/>
  <c r="D999" i="23"/>
  <c r="D1000" i="23"/>
  <c r="D1001" i="23"/>
  <c r="D1002" i="23"/>
  <c r="D1003" i="23"/>
  <c r="D1004" i="23"/>
  <c r="D1005" i="23"/>
  <c r="D1006" i="23"/>
  <c r="D1007" i="23"/>
  <c r="D1008" i="23"/>
  <c r="D1009" i="23"/>
  <c r="D1010" i="23"/>
  <c r="D1011" i="23"/>
  <c r="D1012" i="23"/>
  <c r="D1014" i="23"/>
  <c r="D1015" i="23"/>
  <c r="D1016" i="23"/>
  <c r="D1017" i="23"/>
  <c r="D1018" i="23"/>
  <c r="D1019" i="23"/>
  <c r="D1021" i="23"/>
  <c r="D1022" i="23"/>
  <c r="D1023" i="23"/>
  <c r="D1024" i="23"/>
  <c r="D1025" i="23"/>
  <c r="D1026" i="23"/>
  <c r="D1027" i="23"/>
  <c r="D1028" i="23"/>
  <c r="D1029" i="23"/>
  <c r="D1030" i="23"/>
  <c r="D1031" i="23"/>
  <c r="D1032" i="23"/>
  <c r="D1033" i="23"/>
  <c r="D1034" i="23"/>
  <c r="D1035" i="23"/>
  <c r="D1036" i="23"/>
  <c r="D1038" i="23"/>
  <c r="D1039" i="23"/>
  <c r="D1040" i="23"/>
  <c r="D1041" i="23"/>
  <c r="D1042" i="23"/>
  <c r="D1043" i="23"/>
  <c r="D1044" i="23"/>
  <c r="D1046" i="23"/>
  <c r="D1047" i="23"/>
  <c r="D1048" i="23"/>
  <c r="D1049" i="23"/>
  <c r="D1050" i="23"/>
  <c r="D1051" i="23"/>
  <c r="D1052" i="23"/>
  <c r="D1053" i="23"/>
  <c r="D1054" i="23"/>
  <c r="D1055" i="23"/>
  <c r="D1056" i="23"/>
  <c r="D1058" i="23"/>
  <c r="D1059" i="23"/>
  <c r="D1060" i="23"/>
  <c r="D1061" i="23"/>
  <c r="D1062" i="23"/>
  <c r="D1063" i="23"/>
  <c r="D1064" i="23"/>
  <c r="D1065" i="23"/>
  <c r="D1066" i="23"/>
  <c r="D1067" i="23"/>
  <c r="D1068" i="23"/>
  <c r="D1070" i="23"/>
  <c r="D1072" i="23"/>
  <c r="D1073" i="23"/>
  <c r="D1074" i="23"/>
  <c r="D1075" i="23"/>
  <c r="D1076" i="23"/>
  <c r="D1078" i="23"/>
  <c r="D1079" i="23"/>
  <c r="D1080" i="23"/>
  <c r="D1081" i="23"/>
  <c r="D1082" i="23"/>
  <c r="D1083" i="23"/>
  <c r="D1084" i="23"/>
  <c r="D1086" i="23"/>
  <c r="D1087" i="23"/>
  <c r="D1089" i="23"/>
  <c r="D1090" i="23"/>
  <c r="D1091" i="23"/>
  <c r="D1092" i="23"/>
  <c r="D1093" i="23"/>
  <c r="D1094" i="23"/>
  <c r="D1096" i="23"/>
  <c r="D1097" i="23"/>
  <c r="D1098" i="23"/>
  <c r="D1100" i="23"/>
  <c r="D1101" i="23"/>
  <c r="D1102" i="23"/>
  <c r="D1104" i="23"/>
  <c r="D1105" i="23"/>
  <c r="D1106" i="23"/>
  <c r="D1107" i="23"/>
  <c r="D1108" i="23"/>
  <c r="D1109" i="23"/>
  <c r="E921" i="23"/>
  <c r="C921" i="13"/>
  <c r="D921" i="13"/>
  <c r="C921" i="33"/>
  <c r="D921" i="33"/>
  <c r="E921" i="33"/>
  <c r="C921" i="30"/>
  <c r="D921" i="30"/>
  <c r="E921" i="30"/>
  <c r="C921" i="28"/>
  <c r="D921" i="28"/>
  <c r="E921" i="28"/>
  <c r="I921" i="28"/>
  <c r="F921" i="26"/>
  <c r="F921" i="10" s="1"/>
  <c r="C921" i="16"/>
  <c r="E921" i="16"/>
  <c r="D921" i="11"/>
  <c r="E921" i="11"/>
  <c r="D921" i="12"/>
  <c r="F921" i="12"/>
  <c r="K921" i="10"/>
  <c r="C922" i="25"/>
  <c r="C922" i="23"/>
  <c r="E922" i="23"/>
  <c r="C922" i="13"/>
  <c r="D922" i="13"/>
  <c r="C922" i="33"/>
  <c r="D922" i="33"/>
  <c r="E922" i="33"/>
  <c r="E923" i="33"/>
  <c r="E925" i="33"/>
  <c r="E926" i="33"/>
  <c r="E928" i="33"/>
  <c r="E929" i="33"/>
  <c r="E931" i="33"/>
  <c r="E932" i="33"/>
  <c r="E934" i="33"/>
  <c r="E935" i="33"/>
  <c r="E936" i="33"/>
  <c r="E938" i="33"/>
  <c r="E939" i="33"/>
  <c r="E940" i="33"/>
  <c r="E942" i="33"/>
  <c r="E943" i="33"/>
  <c r="E944" i="33"/>
  <c r="E946" i="33"/>
  <c r="E947" i="33"/>
  <c r="E948" i="33"/>
  <c r="E950" i="33"/>
  <c r="E951" i="33"/>
  <c r="E952" i="33"/>
  <c r="E954" i="33"/>
  <c r="E957" i="33"/>
  <c r="E958" i="33"/>
  <c r="E959" i="33"/>
  <c r="E961" i="33"/>
  <c r="E962" i="33"/>
  <c r="E964" i="33"/>
  <c r="E965" i="33"/>
  <c r="E966" i="33"/>
  <c r="E967" i="33"/>
  <c r="E968" i="33"/>
  <c r="E969" i="33"/>
  <c r="E970" i="33"/>
  <c r="E972" i="33"/>
  <c r="E973" i="33"/>
  <c r="E974" i="33"/>
  <c r="E976" i="33"/>
  <c r="E977" i="33"/>
  <c r="E978" i="33"/>
  <c r="E980" i="33"/>
  <c r="E981" i="33"/>
  <c r="E982" i="33"/>
  <c r="E984" i="33"/>
  <c r="E985" i="33"/>
  <c r="E986" i="33"/>
  <c r="E988" i="33"/>
  <c r="E989" i="33"/>
  <c r="E990" i="33"/>
  <c r="E992" i="33"/>
  <c r="E993" i="33"/>
  <c r="E994" i="33"/>
  <c r="E996" i="33"/>
  <c r="E997" i="33"/>
  <c r="E998" i="33"/>
  <c r="E999" i="33"/>
  <c r="E1001" i="33"/>
  <c r="E1002" i="33"/>
  <c r="E1004" i="33"/>
  <c r="E1005" i="33"/>
  <c r="E1006" i="33"/>
  <c r="E1008" i="33"/>
  <c r="E1009" i="33"/>
  <c r="E1010" i="33"/>
  <c r="E1012" i="33"/>
  <c r="E1013" i="33"/>
  <c r="E1014" i="33"/>
  <c r="E1015" i="33"/>
  <c r="E1016" i="33"/>
  <c r="E1017" i="33"/>
  <c r="E1019" i="33"/>
  <c r="E1020" i="33"/>
  <c r="E1021" i="33"/>
  <c r="E1023" i="33"/>
  <c r="E1024" i="33"/>
  <c r="E1025" i="33"/>
  <c r="E1026" i="33"/>
  <c r="E1028" i="33"/>
  <c r="E1030" i="33"/>
  <c r="E1031" i="33"/>
  <c r="E1032" i="33"/>
  <c r="E1033" i="33"/>
  <c r="E1034" i="33"/>
  <c r="E1036" i="33"/>
  <c r="E1037" i="33"/>
  <c r="E1038" i="33"/>
  <c r="E1040" i="33"/>
  <c r="E1041" i="33"/>
  <c r="E1042" i="33"/>
  <c r="E1044" i="33"/>
  <c r="E1045" i="33"/>
  <c r="E1046" i="33"/>
  <c r="E1048" i="33"/>
  <c r="E1049" i="33"/>
  <c r="E1050" i="33"/>
  <c r="E1052" i="33"/>
  <c r="E1053" i="33"/>
  <c r="E1054" i="33"/>
  <c r="E1056" i="33"/>
  <c r="E1057" i="33"/>
  <c r="E1058" i="33"/>
  <c r="E1060" i="33"/>
  <c r="E1061" i="33"/>
  <c r="E1062" i="33"/>
  <c r="E1064" i="33"/>
  <c r="E1065" i="33"/>
  <c r="E1066" i="33"/>
  <c r="E1068" i="33"/>
  <c r="E1069" i="33"/>
  <c r="E1070" i="33"/>
  <c r="E1072" i="33"/>
  <c r="E1073" i="33"/>
  <c r="E1074" i="33"/>
  <c r="E1076" i="33"/>
  <c r="E1077" i="33"/>
  <c r="E1078" i="33"/>
  <c r="E1080" i="33"/>
  <c r="E1082" i="33"/>
  <c r="E1083" i="33"/>
  <c r="E1085" i="33"/>
  <c r="E1086" i="33"/>
  <c r="E1089" i="33"/>
  <c r="E1090" i="33"/>
  <c r="E1091" i="33"/>
  <c r="E1092" i="33"/>
  <c r="E1094" i="33"/>
  <c r="E1095" i="33"/>
  <c r="E1096" i="33"/>
  <c r="E1098" i="33"/>
  <c r="E1100" i="33"/>
  <c r="E1102" i="33"/>
  <c r="E1103" i="33"/>
  <c r="E1105" i="33"/>
  <c r="E1106" i="33"/>
  <c r="E1109" i="33"/>
  <c r="E1114" i="33"/>
  <c r="C922" i="30"/>
  <c r="D922" i="30"/>
  <c r="E922" i="30"/>
  <c r="C922" i="28"/>
  <c r="D922" i="28"/>
  <c r="E922" i="28"/>
  <c r="I922" i="28"/>
  <c r="C922" i="16"/>
  <c r="E922" i="16"/>
  <c r="D922" i="11"/>
  <c r="E922" i="11"/>
  <c r="D922" i="12"/>
  <c r="F922" i="12"/>
  <c r="C922" i="32"/>
  <c r="D922" i="32"/>
  <c r="E922" i="32"/>
  <c r="K922" i="10"/>
  <c r="C923" i="25"/>
  <c r="C923" i="23"/>
  <c r="E923" i="23"/>
  <c r="C923" i="13"/>
  <c r="D923" i="13"/>
  <c r="C923" i="33"/>
  <c r="D923" i="33"/>
  <c r="C923" i="30"/>
  <c r="D923" i="30"/>
  <c r="E923" i="30"/>
  <c r="C923" i="28"/>
  <c r="D923" i="28"/>
  <c r="E923" i="28"/>
  <c r="I923" i="28"/>
  <c r="F923" i="26"/>
  <c r="F923" i="10" s="1"/>
  <c r="C923" i="16"/>
  <c r="E923" i="16"/>
  <c r="D923" i="11"/>
  <c r="E923" i="11"/>
  <c r="D923" i="12"/>
  <c r="F923" i="12"/>
  <c r="K923" i="10"/>
  <c r="C924" i="25"/>
  <c r="C924" i="23"/>
  <c r="E924" i="23"/>
  <c r="C924" i="13"/>
  <c r="D924" i="13"/>
  <c r="C924" i="30"/>
  <c r="D924" i="30"/>
  <c r="E924" i="30"/>
  <c r="C924" i="28"/>
  <c r="D924" i="28"/>
  <c r="E924" i="28"/>
  <c r="I924" i="28"/>
  <c r="C924" i="16"/>
  <c r="E924" i="16"/>
  <c r="C924" i="32"/>
  <c r="D924" i="32"/>
  <c r="E924" i="32"/>
  <c r="K924" i="10"/>
  <c r="D925" i="25"/>
  <c r="E925" i="25"/>
  <c r="C925" i="23"/>
  <c r="E925" i="23"/>
  <c r="C925" i="13"/>
  <c r="D925" i="13"/>
  <c r="C925" i="33"/>
  <c r="D925" i="33"/>
  <c r="C925" i="30"/>
  <c r="D925" i="30"/>
  <c r="E925" i="30"/>
  <c r="C925" i="28"/>
  <c r="D925" i="28"/>
  <c r="E925" i="28"/>
  <c r="I925" i="28"/>
  <c r="C925" i="16"/>
  <c r="E925" i="16"/>
  <c r="D925" i="11"/>
  <c r="E925" i="11"/>
  <c r="D925" i="12"/>
  <c r="F925" i="12"/>
  <c r="K925" i="10"/>
  <c r="C926" i="25"/>
  <c r="C926" i="13"/>
  <c r="D926" i="13"/>
  <c r="C926" i="33"/>
  <c r="D926" i="33"/>
  <c r="C926" i="30"/>
  <c r="D926" i="30"/>
  <c r="E926" i="30"/>
  <c r="C926" i="28"/>
  <c r="D926" i="28"/>
  <c r="E926" i="28"/>
  <c r="I926" i="28"/>
  <c r="C926" i="16"/>
  <c r="E926" i="16"/>
  <c r="D926" i="11"/>
  <c r="E926" i="11"/>
  <c r="D926" i="12"/>
  <c r="F926" i="12"/>
  <c r="C926" i="32"/>
  <c r="D926" i="32"/>
  <c r="E926" i="32"/>
  <c r="K926" i="10"/>
  <c r="I927" i="28"/>
  <c r="K927" i="10"/>
  <c r="C928" i="25"/>
  <c r="C928" i="23"/>
  <c r="E928" i="23"/>
  <c r="C928" i="13"/>
  <c r="D928" i="13"/>
  <c r="C928" i="33"/>
  <c r="D928" i="33"/>
  <c r="C928" i="30"/>
  <c r="D928" i="30"/>
  <c r="E928" i="30"/>
  <c r="C928" i="28"/>
  <c r="D928" i="28"/>
  <c r="E928" i="28"/>
  <c r="I928" i="28"/>
  <c r="C928" i="16"/>
  <c r="E928" i="16"/>
  <c r="D928" i="11"/>
  <c r="E928" i="11"/>
  <c r="D928" i="12"/>
  <c r="F928" i="12"/>
  <c r="K928" i="10"/>
  <c r="C929" i="25"/>
  <c r="D929" i="25"/>
  <c r="E929" i="25"/>
  <c r="C929" i="23"/>
  <c r="E929" i="23"/>
  <c r="C929" i="13"/>
  <c r="D929" i="13"/>
  <c r="C929" i="33"/>
  <c r="D929" i="33"/>
  <c r="C929" i="30"/>
  <c r="D929" i="30"/>
  <c r="E929" i="30"/>
  <c r="C929" i="28"/>
  <c r="D929" i="28"/>
  <c r="E929" i="28"/>
  <c r="I929" i="28"/>
  <c r="C929" i="16"/>
  <c r="E929" i="16"/>
  <c r="D929" i="11"/>
  <c r="E929" i="11"/>
  <c r="D929" i="12"/>
  <c r="F929" i="12"/>
  <c r="C929" i="32"/>
  <c r="D929" i="32"/>
  <c r="E929" i="32"/>
  <c r="K929" i="10"/>
  <c r="C930" i="23"/>
  <c r="E930" i="23"/>
  <c r="C930" i="13"/>
  <c r="D930" i="13"/>
  <c r="C930" i="30"/>
  <c r="D930" i="30"/>
  <c r="E930" i="30"/>
  <c r="C930" i="28"/>
  <c r="D930" i="28"/>
  <c r="E930" i="28"/>
  <c r="I930" i="28"/>
  <c r="C930" i="16"/>
  <c r="E930" i="16"/>
  <c r="C930" i="32"/>
  <c r="D930" i="32"/>
  <c r="E930" i="32"/>
  <c r="K930" i="10"/>
  <c r="D931" i="25"/>
  <c r="E931" i="25"/>
  <c r="C931" i="23"/>
  <c r="E931" i="23"/>
  <c r="C931" i="13"/>
  <c r="D931" i="13"/>
  <c r="C931" i="33"/>
  <c r="D931" i="33"/>
  <c r="C931" i="30"/>
  <c r="D931" i="30"/>
  <c r="E931" i="30"/>
  <c r="C931" i="28"/>
  <c r="D931" i="28"/>
  <c r="E931" i="28"/>
  <c r="I931" i="28"/>
  <c r="C931" i="16"/>
  <c r="E931" i="16"/>
  <c r="D931" i="11"/>
  <c r="E931" i="11"/>
  <c r="D931" i="12"/>
  <c r="F931" i="12"/>
  <c r="C931" i="32"/>
  <c r="D931" i="32"/>
  <c r="E931" i="32"/>
  <c r="K931" i="10"/>
  <c r="C932" i="25"/>
  <c r="C932" i="23"/>
  <c r="E932" i="23"/>
  <c r="C932" i="13"/>
  <c r="D932" i="13"/>
  <c r="C932" i="33"/>
  <c r="D932" i="33"/>
  <c r="C932" i="30"/>
  <c r="D932" i="30"/>
  <c r="E932" i="30"/>
  <c r="C932" i="28"/>
  <c r="D932" i="28"/>
  <c r="E932" i="28"/>
  <c r="I932" i="28"/>
  <c r="C932" i="16"/>
  <c r="E932" i="16"/>
  <c r="D932" i="11"/>
  <c r="E932" i="11"/>
  <c r="D932" i="12"/>
  <c r="F932" i="12"/>
  <c r="C932" i="32"/>
  <c r="D932" i="32"/>
  <c r="E932" i="32"/>
  <c r="K932" i="10"/>
  <c r="C933" i="25"/>
  <c r="C933" i="23"/>
  <c r="E933" i="23"/>
  <c r="C933" i="13"/>
  <c r="D933" i="13"/>
  <c r="C933" i="30"/>
  <c r="D933" i="30"/>
  <c r="E933" i="30"/>
  <c r="C933" i="28"/>
  <c r="D933" i="28"/>
  <c r="E933" i="28"/>
  <c r="I933" i="28"/>
  <c r="C933" i="16"/>
  <c r="E933" i="16"/>
  <c r="C933" i="32"/>
  <c r="D933" i="32"/>
  <c r="E933" i="32"/>
  <c r="K933" i="10"/>
  <c r="C934" i="23"/>
  <c r="E934" i="23"/>
  <c r="C934" i="13"/>
  <c r="D934" i="13"/>
  <c r="C934" i="33"/>
  <c r="D934" i="33"/>
  <c r="C934" i="30"/>
  <c r="D934" i="30"/>
  <c r="E934" i="30"/>
  <c r="C934" i="28"/>
  <c r="D934" i="28"/>
  <c r="E934" i="28"/>
  <c r="I934" i="28"/>
  <c r="C934" i="16"/>
  <c r="E934" i="16"/>
  <c r="D934" i="11"/>
  <c r="E934" i="11"/>
  <c r="D934" i="12"/>
  <c r="F934" i="12"/>
  <c r="K934" i="10"/>
  <c r="C935" i="25"/>
  <c r="C935" i="23"/>
  <c r="E935" i="23"/>
  <c r="C935" i="13"/>
  <c r="D935" i="13"/>
  <c r="C935" i="33"/>
  <c r="D935" i="33"/>
  <c r="C935" i="30"/>
  <c r="D935" i="30"/>
  <c r="E935" i="30"/>
  <c r="C935" i="28"/>
  <c r="D935" i="28"/>
  <c r="E935" i="28"/>
  <c r="I935" i="28"/>
  <c r="C935" i="16"/>
  <c r="E935" i="16"/>
  <c r="D935" i="11"/>
  <c r="E935" i="11"/>
  <c r="C935" i="32"/>
  <c r="D935" i="32"/>
  <c r="E935" i="32"/>
  <c r="K935" i="10"/>
  <c r="C936" i="25"/>
  <c r="C936" i="23"/>
  <c r="E936" i="23"/>
  <c r="C936" i="13"/>
  <c r="D936" i="13"/>
  <c r="C936" i="33"/>
  <c r="D936" i="33"/>
  <c r="C936" i="30"/>
  <c r="D936" i="30"/>
  <c r="E936" i="30"/>
  <c r="C936" i="28"/>
  <c r="D936" i="28"/>
  <c r="E936" i="28"/>
  <c r="I936" i="28"/>
  <c r="C936" i="16"/>
  <c r="E936" i="16"/>
  <c r="D936" i="11"/>
  <c r="E936" i="11"/>
  <c r="D936" i="12"/>
  <c r="F936" i="12"/>
  <c r="C936" i="32"/>
  <c r="D936" i="32"/>
  <c r="E936" i="32"/>
  <c r="K936" i="10"/>
  <c r="C937" i="25"/>
  <c r="C937" i="23"/>
  <c r="E937" i="23"/>
  <c r="C937" i="30"/>
  <c r="D937" i="30"/>
  <c r="E937" i="30"/>
  <c r="C937" i="28"/>
  <c r="D937" i="28"/>
  <c r="E937" i="28"/>
  <c r="I937" i="28"/>
  <c r="C937" i="16"/>
  <c r="E937" i="16"/>
  <c r="C937" i="32"/>
  <c r="D937" i="32"/>
  <c r="E937" i="32"/>
  <c r="K937" i="10"/>
  <c r="C938" i="23"/>
  <c r="E938" i="23"/>
  <c r="C938" i="13"/>
  <c r="D938" i="13"/>
  <c r="C938" i="33"/>
  <c r="D938" i="33"/>
  <c r="C938" i="34"/>
  <c r="D938" i="34"/>
  <c r="E938" i="34"/>
  <c r="C938" i="30"/>
  <c r="D938" i="30"/>
  <c r="E938" i="30"/>
  <c r="C938" i="28"/>
  <c r="D938" i="28"/>
  <c r="E938" i="28"/>
  <c r="I938" i="28"/>
  <c r="C938" i="16"/>
  <c r="E938" i="16"/>
  <c r="D938" i="11"/>
  <c r="E938" i="11"/>
  <c r="D938" i="12"/>
  <c r="F938" i="12"/>
  <c r="C938" i="32"/>
  <c r="D938" i="32"/>
  <c r="E938" i="32"/>
  <c r="K938" i="10"/>
  <c r="C939" i="25"/>
  <c r="C939" i="13"/>
  <c r="D939" i="13"/>
  <c r="C939" i="33"/>
  <c r="D939" i="33"/>
  <c r="C939" i="34"/>
  <c r="D939" i="34"/>
  <c r="E939" i="34"/>
  <c r="C939" i="30"/>
  <c r="D939" i="30"/>
  <c r="E939" i="30"/>
  <c r="C939" i="28"/>
  <c r="D939" i="28"/>
  <c r="E939" i="28"/>
  <c r="I939" i="28"/>
  <c r="C939" i="16"/>
  <c r="E939" i="16"/>
  <c r="D939" i="11"/>
  <c r="E939" i="11"/>
  <c r="D939" i="12"/>
  <c r="F939" i="12"/>
  <c r="C939" i="32"/>
  <c r="D939" i="32"/>
  <c r="E939" i="32"/>
  <c r="K939" i="10"/>
  <c r="C940" i="25"/>
  <c r="C940" i="23"/>
  <c r="E940" i="23"/>
  <c r="C940" i="13"/>
  <c r="D940" i="13"/>
  <c r="C940" i="33"/>
  <c r="D940" i="33"/>
  <c r="C940" i="34"/>
  <c r="D940" i="34"/>
  <c r="E940" i="34"/>
  <c r="C940" i="30"/>
  <c r="D940" i="30"/>
  <c r="E940" i="30"/>
  <c r="C940" i="28"/>
  <c r="D940" i="28"/>
  <c r="E940" i="28"/>
  <c r="I940" i="28"/>
  <c r="C940" i="16"/>
  <c r="E940" i="16"/>
  <c r="D940" i="11"/>
  <c r="E940" i="11"/>
  <c r="D940" i="12"/>
  <c r="F940" i="12"/>
  <c r="K940" i="10"/>
  <c r="I941" i="28"/>
  <c r="K941" i="10"/>
  <c r="D942" i="25"/>
  <c r="E942" i="25"/>
  <c r="C942" i="23"/>
  <c r="E942" i="23"/>
  <c r="C942" i="13"/>
  <c r="D942" i="13"/>
  <c r="C942" i="33"/>
  <c r="D942" i="33"/>
  <c r="C942" i="30"/>
  <c r="D942" i="30"/>
  <c r="E942" i="30"/>
  <c r="C942" i="28"/>
  <c r="D942" i="28"/>
  <c r="E942" i="28"/>
  <c r="I942" i="28"/>
  <c r="C942" i="16"/>
  <c r="E942" i="16"/>
  <c r="D942" i="11"/>
  <c r="E942" i="11"/>
  <c r="D942" i="12"/>
  <c r="F942" i="12"/>
  <c r="K942" i="10"/>
  <c r="C943" i="25"/>
  <c r="C943" i="23"/>
  <c r="E943" i="23"/>
  <c r="C943" i="13"/>
  <c r="D943" i="13"/>
  <c r="C943" i="33"/>
  <c r="D943" i="33"/>
  <c r="C943" i="30"/>
  <c r="D943" i="30"/>
  <c r="E943" i="30"/>
  <c r="C943" i="28"/>
  <c r="D943" i="28"/>
  <c r="E943" i="28"/>
  <c r="I943" i="28"/>
  <c r="C943" i="16"/>
  <c r="E943" i="16"/>
  <c r="D943" i="11"/>
  <c r="E943" i="11"/>
  <c r="D943" i="12"/>
  <c r="F943" i="12"/>
  <c r="C943" i="32"/>
  <c r="D943" i="32"/>
  <c r="E943" i="32"/>
  <c r="K943" i="10"/>
  <c r="C944" i="25"/>
  <c r="C944" i="23"/>
  <c r="E944" i="23"/>
  <c r="C944" i="13"/>
  <c r="D944" i="13"/>
  <c r="C944" i="33"/>
  <c r="D944" i="33"/>
  <c r="C944" i="30"/>
  <c r="D944" i="30"/>
  <c r="E944" i="30"/>
  <c r="C944" i="28"/>
  <c r="D944" i="28"/>
  <c r="E944" i="28"/>
  <c r="I944" i="28"/>
  <c r="C944" i="16"/>
  <c r="E944" i="16"/>
  <c r="D944" i="11"/>
  <c r="E944" i="11"/>
  <c r="D944" i="12"/>
  <c r="F944" i="12"/>
  <c r="K944" i="10"/>
  <c r="C945" i="23"/>
  <c r="E945" i="23"/>
  <c r="C945" i="28"/>
  <c r="D945" i="28"/>
  <c r="E945" i="28"/>
  <c r="I945" i="28"/>
  <c r="C945" i="16"/>
  <c r="E945" i="16"/>
  <c r="C945" i="32"/>
  <c r="D945" i="32"/>
  <c r="E945" i="32"/>
  <c r="K945" i="10"/>
  <c r="C946" i="23"/>
  <c r="E946" i="23"/>
  <c r="C946" i="13"/>
  <c r="D946" i="13"/>
  <c r="C946" i="33"/>
  <c r="D946" i="33"/>
  <c r="C946" i="30"/>
  <c r="D946" i="30"/>
  <c r="E946" i="30"/>
  <c r="C946" i="28"/>
  <c r="D946" i="28"/>
  <c r="E946" i="28"/>
  <c r="I946" i="28"/>
  <c r="C946" i="16"/>
  <c r="E946" i="16"/>
  <c r="D946" i="11"/>
  <c r="E946" i="11"/>
  <c r="D946" i="12"/>
  <c r="F946" i="12"/>
  <c r="K946" i="10"/>
  <c r="C947" i="25"/>
  <c r="C947" i="23"/>
  <c r="E947" i="23"/>
  <c r="C947" i="13"/>
  <c r="D947" i="13"/>
  <c r="C947" i="33"/>
  <c r="D947" i="33"/>
  <c r="C947" i="30"/>
  <c r="D947" i="30"/>
  <c r="E947" i="30"/>
  <c r="C947" i="28"/>
  <c r="D947" i="28"/>
  <c r="E947" i="28"/>
  <c r="I947" i="28"/>
  <c r="C947" i="16"/>
  <c r="E947" i="16"/>
  <c r="D947" i="11"/>
  <c r="E947" i="11"/>
  <c r="D947" i="12"/>
  <c r="F947" i="12"/>
  <c r="C947" i="32"/>
  <c r="D947" i="32"/>
  <c r="E947" i="32"/>
  <c r="K947" i="10"/>
  <c r="C948" i="25"/>
  <c r="C948" i="23"/>
  <c r="E948" i="23"/>
  <c r="C948" i="13"/>
  <c r="D948" i="13"/>
  <c r="C948" i="33"/>
  <c r="D948" i="33"/>
  <c r="C948" i="30"/>
  <c r="D948" i="30"/>
  <c r="E948" i="30"/>
  <c r="C948" i="28"/>
  <c r="D948" i="28"/>
  <c r="E948" i="28"/>
  <c r="I948" i="28"/>
  <c r="C948" i="16"/>
  <c r="E948" i="16"/>
  <c r="D948" i="11"/>
  <c r="E948" i="11"/>
  <c r="D948" i="12"/>
  <c r="F948" i="12"/>
  <c r="C948" i="32"/>
  <c r="D948" i="32"/>
  <c r="E948" i="32"/>
  <c r="K948" i="10"/>
  <c r="C949" i="25"/>
  <c r="C949" i="23"/>
  <c r="E949" i="23"/>
  <c r="C949" i="28"/>
  <c r="D949" i="28"/>
  <c r="E949" i="28"/>
  <c r="I949" i="28"/>
  <c r="C949" i="16"/>
  <c r="E949" i="16"/>
  <c r="C949" i="32"/>
  <c r="D949" i="32"/>
  <c r="E949" i="32"/>
  <c r="K949" i="10"/>
  <c r="D950" i="25"/>
  <c r="E950" i="25"/>
  <c r="C950" i="23"/>
  <c r="E950" i="23"/>
  <c r="C950" i="13"/>
  <c r="D950" i="13"/>
  <c r="C950" i="33"/>
  <c r="D950" i="33"/>
  <c r="C950" i="30"/>
  <c r="D950" i="30"/>
  <c r="E950" i="30"/>
  <c r="C950" i="28"/>
  <c r="D950" i="28"/>
  <c r="E950" i="28"/>
  <c r="I950" i="28"/>
  <c r="C950" i="16"/>
  <c r="E950" i="16"/>
  <c r="D950" i="11"/>
  <c r="E950" i="11"/>
  <c r="D950" i="12"/>
  <c r="F950" i="12"/>
  <c r="K950" i="10"/>
  <c r="C951" i="25"/>
  <c r="C951" i="23"/>
  <c r="E951" i="23"/>
  <c r="C951" i="13"/>
  <c r="D951" i="13"/>
  <c r="C951" i="33"/>
  <c r="D951" i="33"/>
  <c r="C951" i="30"/>
  <c r="D951" i="30"/>
  <c r="E951" i="30"/>
  <c r="C951" i="28"/>
  <c r="D951" i="28"/>
  <c r="E951" i="28"/>
  <c r="I951" i="28"/>
  <c r="C951" i="16"/>
  <c r="E951" i="16"/>
  <c r="D951" i="11"/>
  <c r="E951" i="11"/>
  <c r="D951" i="12"/>
  <c r="F951" i="12"/>
  <c r="C951" i="32"/>
  <c r="D951" i="32"/>
  <c r="E951" i="32"/>
  <c r="K951" i="10"/>
  <c r="C952" i="25"/>
  <c r="C952" i="23"/>
  <c r="E952" i="23"/>
  <c r="C952" i="13"/>
  <c r="D952" i="13"/>
  <c r="C952" i="33"/>
  <c r="D952" i="33"/>
  <c r="C952" i="30"/>
  <c r="D952" i="30"/>
  <c r="E952" i="30"/>
  <c r="C952" i="28"/>
  <c r="D952" i="28"/>
  <c r="E952" i="28"/>
  <c r="I952" i="28"/>
  <c r="C952" i="16"/>
  <c r="E952" i="16"/>
  <c r="D952" i="11"/>
  <c r="E952" i="11"/>
  <c r="D952" i="12"/>
  <c r="F952" i="12"/>
  <c r="K952" i="10"/>
  <c r="C953" i="25"/>
  <c r="C953" i="23"/>
  <c r="E953" i="23"/>
  <c r="C953" i="30"/>
  <c r="D953" i="30"/>
  <c r="E953" i="30"/>
  <c r="C953" i="28"/>
  <c r="D953" i="28"/>
  <c r="E953" i="28"/>
  <c r="I953" i="28"/>
  <c r="C953" i="16"/>
  <c r="E953" i="16"/>
  <c r="C953" i="32"/>
  <c r="D953" i="32"/>
  <c r="E953" i="32"/>
  <c r="K953" i="10"/>
  <c r="C954" i="25"/>
  <c r="C954" i="23"/>
  <c r="E954" i="23"/>
  <c r="C954" i="13"/>
  <c r="D954" i="13"/>
  <c r="C954" i="33"/>
  <c r="D954" i="33"/>
  <c r="C954" i="30"/>
  <c r="D954" i="30"/>
  <c r="E954" i="30"/>
  <c r="C954" i="28"/>
  <c r="D954" i="28"/>
  <c r="E954" i="28"/>
  <c r="I954" i="28"/>
  <c r="C954" i="16"/>
  <c r="E954" i="16"/>
  <c r="D954" i="11"/>
  <c r="E954" i="11"/>
  <c r="D954" i="12"/>
  <c r="F954" i="12"/>
  <c r="K954" i="10"/>
  <c r="D955" i="25"/>
  <c r="E955" i="25"/>
  <c r="I955" i="28"/>
  <c r="K955" i="10"/>
  <c r="C956" i="25"/>
  <c r="C956" i="23"/>
  <c r="E956" i="23"/>
  <c r="C956" i="34"/>
  <c r="D956" i="34"/>
  <c r="E956" i="34"/>
  <c r="C956" i="30"/>
  <c r="D956" i="30"/>
  <c r="E956" i="30"/>
  <c r="C956" i="28"/>
  <c r="D956" i="28"/>
  <c r="E956" i="28"/>
  <c r="I956" i="28"/>
  <c r="C956" i="16"/>
  <c r="E956" i="16"/>
  <c r="C956" i="32"/>
  <c r="D956" i="32"/>
  <c r="E956" i="32"/>
  <c r="K956" i="10"/>
  <c r="C957" i="23"/>
  <c r="E957" i="23"/>
  <c r="C957" i="13"/>
  <c r="D957" i="13"/>
  <c r="C957" i="33"/>
  <c r="D957" i="33"/>
  <c r="C957" i="30"/>
  <c r="D957" i="30"/>
  <c r="E957" i="30"/>
  <c r="C957" i="28"/>
  <c r="D957" i="28"/>
  <c r="E957" i="28"/>
  <c r="I957" i="28"/>
  <c r="C957" i="16"/>
  <c r="E957" i="16"/>
  <c r="D957" i="11"/>
  <c r="E957" i="11"/>
  <c r="D957" i="12"/>
  <c r="F957" i="12"/>
  <c r="K957" i="10"/>
  <c r="C958" i="25"/>
  <c r="D958" i="25"/>
  <c r="E958" i="25"/>
  <c r="C958" i="23"/>
  <c r="E958" i="23"/>
  <c r="C958" i="13"/>
  <c r="D958" i="13"/>
  <c r="C958" i="33"/>
  <c r="D958" i="33"/>
  <c r="C958" i="30"/>
  <c r="D958" i="30"/>
  <c r="E958" i="30"/>
  <c r="C958" i="28"/>
  <c r="D958" i="28"/>
  <c r="E958" i="28"/>
  <c r="I958" i="28"/>
  <c r="C958" i="16"/>
  <c r="E958" i="16"/>
  <c r="D958" i="11"/>
  <c r="E958" i="11"/>
  <c r="D958" i="12"/>
  <c r="F958" i="12"/>
  <c r="C958" i="32"/>
  <c r="D958" i="32"/>
  <c r="E958" i="32"/>
  <c r="K958" i="10"/>
  <c r="C959" i="25"/>
  <c r="C959" i="23"/>
  <c r="E959" i="23"/>
  <c r="C959" i="13"/>
  <c r="D959" i="13"/>
  <c r="C959" i="33"/>
  <c r="D959" i="33"/>
  <c r="C959" i="30"/>
  <c r="D959" i="30"/>
  <c r="E959" i="30"/>
  <c r="C959" i="28"/>
  <c r="D959" i="28"/>
  <c r="E959" i="28"/>
  <c r="I959" i="28"/>
  <c r="C959" i="16"/>
  <c r="E959" i="16"/>
  <c r="D959" i="11"/>
  <c r="E959" i="11"/>
  <c r="D959" i="12"/>
  <c r="F959" i="12"/>
  <c r="K959" i="10"/>
  <c r="C960" i="23"/>
  <c r="E960" i="23"/>
  <c r="C960" i="30"/>
  <c r="D960" i="30"/>
  <c r="E960" i="30"/>
  <c r="C960" i="28"/>
  <c r="D960" i="28"/>
  <c r="E960" i="28"/>
  <c r="I960" i="28"/>
  <c r="K960" i="10"/>
  <c r="D961" i="25"/>
  <c r="E961" i="25"/>
  <c r="C961" i="23"/>
  <c r="E961" i="23"/>
  <c r="C961" i="13"/>
  <c r="D961" i="13"/>
  <c r="C961" i="33"/>
  <c r="D961" i="33"/>
  <c r="C961" i="30"/>
  <c r="D961" i="30"/>
  <c r="E961" i="30"/>
  <c r="C961" i="28"/>
  <c r="D961" i="28"/>
  <c r="E961" i="28"/>
  <c r="I961" i="28"/>
  <c r="C961" i="16"/>
  <c r="E961" i="16"/>
  <c r="D961" i="11"/>
  <c r="E961" i="11"/>
  <c r="D961" i="12"/>
  <c r="F961" i="12"/>
  <c r="K961" i="10"/>
  <c r="C962" i="25"/>
  <c r="C962" i="23"/>
  <c r="E962" i="23"/>
  <c r="C962" i="13"/>
  <c r="D962" i="13"/>
  <c r="C962" i="33"/>
  <c r="D962" i="33"/>
  <c r="C962" i="30"/>
  <c r="D962" i="30"/>
  <c r="E962" i="30"/>
  <c r="C962" i="28"/>
  <c r="D962" i="28"/>
  <c r="E962" i="28"/>
  <c r="I962" i="28"/>
  <c r="C962" i="16"/>
  <c r="E962" i="16"/>
  <c r="D962" i="11"/>
  <c r="E962" i="11"/>
  <c r="D962" i="12"/>
  <c r="F962" i="12"/>
  <c r="C962" i="32"/>
  <c r="D962" i="32"/>
  <c r="E962" i="32"/>
  <c r="K962" i="10"/>
  <c r="C963" i="25"/>
  <c r="C963" i="23"/>
  <c r="E963" i="23"/>
  <c r="C963" i="28"/>
  <c r="D963" i="28"/>
  <c r="E963" i="28"/>
  <c r="I963" i="28"/>
  <c r="C963" i="16"/>
  <c r="E963" i="16"/>
  <c r="C963" i="32"/>
  <c r="D963" i="32"/>
  <c r="E963" i="32"/>
  <c r="K963" i="10"/>
  <c r="C964" i="23"/>
  <c r="E964" i="23"/>
  <c r="C964" i="13"/>
  <c r="D964" i="13"/>
  <c r="C964" i="33"/>
  <c r="D964" i="33"/>
  <c r="C964" i="30"/>
  <c r="D964" i="30"/>
  <c r="E964" i="30"/>
  <c r="C964" i="28"/>
  <c r="D964" i="28"/>
  <c r="E964" i="28"/>
  <c r="I964" i="28"/>
  <c r="C964" i="16"/>
  <c r="E964" i="16"/>
  <c r="D964" i="11"/>
  <c r="E964" i="11"/>
  <c r="D964" i="12"/>
  <c r="F964" i="12"/>
  <c r="C964" i="32"/>
  <c r="D964" i="32"/>
  <c r="E964" i="32"/>
  <c r="K964" i="10"/>
  <c r="C965" i="25"/>
  <c r="D965" i="25"/>
  <c r="E965" i="25"/>
  <c r="C965" i="13"/>
  <c r="D965" i="13"/>
  <c r="C965" i="33"/>
  <c r="D965" i="33"/>
  <c r="C965" i="30"/>
  <c r="D965" i="30"/>
  <c r="E965" i="30"/>
  <c r="C965" i="28"/>
  <c r="D965" i="28"/>
  <c r="E965" i="28"/>
  <c r="I965" i="28"/>
  <c r="C965" i="16"/>
  <c r="E965" i="16"/>
  <c r="D965" i="11"/>
  <c r="E965" i="11"/>
  <c r="D965" i="12"/>
  <c r="F965" i="12"/>
  <c r="C965" i="32"/>
  <c r="D965" i="32"/>
  <c r="E965" i="32"/>
  <c r="K965" i="10"/>
  <c r="C966" i="25"/>
  <c r="C966" i="23"/>
  <c r="E966" i="23"/>
  <c r="C966" i="13"/>
  <c r="D966" i="13"/>
  <c r="C966" i="33"/>
  <c r="D966" i="33"/>
  <c r="C966" i="30"/>
  <c r="D966" i="30"/>
  <c r="E966" i="30"/>
  <c r="C966" i="28"/>
  <c r="D966" i="28"/>
  <c r="E966" i="28"/>
  <c r="I966" i="28"/>
  <c r="C966" i="16"/>
  <c r="E966" i="16"/>
  <c r="D966" i="11"/>
  <c r="E966" i="11"/>
  <c r="D966" i="12"/>
  <c r="F966" i="12"/>
  <c r="K966" i="10"/>
  <c r="D967" i="25"/>
  <c r="E967" i="25"/>
  <c r="C967" i="23"/>
  <c r="E967" i="23"/>
  <c r="C967" i="13"/>
  <c r="D967" i="13"/>
  <c r="C967" i="33"/>
  <c r="D967" i="33"/>
  <c r="C967" i="30"/>
  <c r="D967" i="30"/>
  <c r="E967" i="30"/>
  <c r="C967" i="28"/>
  <c r="D967" i="28"/>
  <c r="E967" i="28"/>
  <c r="I967" i="28"/>
  <c r="C967" i="16"/>
  <c r="E967" i="16"/>
  <c r="D967" i="11"/>
  <c r="E967" i="11"/>
  <c r="D967" i="12"/>
  <c r="F967" i="12"/>
  <c r="K967" i="10"/>
  <c r="C968" i="25"/>
  <c r="C968" i="23"/>
  <c r="E968" i="23"/>
  <c r="C968" i="13"/>
  <c r="D968" i="13"/>
  <c r="C968" i="33"/>
  <c r="D968" i="33"/>
  <c r="C968" i="30"/>
  <c r="D968" i="30"/>
  <c r="E968" i="30"/>
  <c r="C968" i="28"/>
  <c r="D968" i="28"/>
  <c r="E968" i="28"/>
  <c r="I968" i="28"/>
  <c r="C968" i="16"/>
  <c r="E968" i="16"/>
  <c r="D968" i="11"/>
  <c r="E968" i="11"/>
  <c r="D968" i="12"/>
  <c r="F968" i="12"/>
  <c r="C968" i="32"/>
  <c r="D968" i="32"/>
  <c r="E968" i="32"/>
  <c r="K968" i="10"/>
  <c r="C969" i="25"/>
  <c r="C969" i="23"/>
  <c r="E969" i="23"/>
  <c r="C969" i="13"/>
  <c r="D969" i="13"/>
  <c r="C969" i="33"/>
  <c r="D969" i="33"/>
  <c r="C969" i="30"/>
  <c r="D969" i="30"/>
  <c r="E969" i="30"/>
  <c r="C969" i="28"/>
  <c r="D969" i="28"/>
  <c r="E969" i="28"/>
  <c r="I969" i="28"/>
  <c r="C969" i="16"/>
  <c r="E969" i="16"/>
  <c r="D969" i="11"/>
  <c r="E969" i="11"/>
  <c r="D969" i="12"/>
  <c r="F969" i="12"/>
  <c r="C969" i="32"/>
  <c r="D969" i="32"/>
  <c r="E969" i="32"/>
  <c r="K969" i="10"/>
  <c r="C970" i="25"/>
  <c r="C970" i="23"/>
  <c r="E970" i="23"/>
  <c r="C970" i="13"/>
  <c r="D970" i="13"/>
  <c r="C970" i="33"/>
  <c r="D970" i="33"/>
  <c r="C970" i="30"/>
  <c r="D970" i="30"/>
  <c r="E970" i="30"/>
  <c r="C970" i="28"/>
  <c r="D970" i="28"/>
  <c r="E970" i="28"/>
  <c r="I970" i="28"/>
  <c r="C970" i="16"/>
  <c r="E970" i="16"/>
  <c r="D970" i="11"/>
  <c r="E970" i="11"/>
  <c r="D970" i="12"/>
  <c r="F970" i="12"/>
  <c r="K970" i="10"/>
  <c r="C971" i="23"/>
  <c r="E971" i="23"/>
  <c r="C971" i="30"/>
  <c r="D971" i="30"/>
  <c r="E971" i="30"/>
  <c r="C971" i="28"/>
  <c r="D971" i="28"/>
  <c r="E971" i="28"/>
  <c r="I971" i="28"/>
  <c r="C971" i="16"/>
  <c r="E971" i="16"/>
  <c r="C971" i="32"/>
  <c r="D971" i="32"/>
  <c r="E971" i="32"/>
  <c r="K971" i="10"/>
  <c r="C972" i="23"/>
  <c r="E972" i="23"/>
  <c r="C972" i="13"/>
  <c r="D972" i="13"/>
  <c r="C972" i="33"/>
  <c r="D972" i="33"/>
  <c r="C972" i="30"/>
  <c r="D972" i="30"/>
  <c r="E972" i="30"/>
  <c r="C972" i="28"/>
  <c r="D972" i="28"/>
  <c r="E972" i="28"/>
  <c r="I972" i="28"/>
  <c r="C972" i="16"/>
  <c r="E972" i="16"/>
  <c r="D972" i="11"/>
  <c r="E972" i="11"/>
  <c r="D972" i="12"/>
  <c r="F972" i="12"/>
  <c r="C972" i="32"/>
  <c r="D972" i="32"/>
  <c r="E972" i="32"/>
  <c r="K972" i="10"/>
  <c r="C973" i="25"/>
  <c r="C973" i="13"/>
  <c r="D973" i="13"/>
  <c r="C973" i="33"/>
  <c r="D973" i="33"/>
  <c r="C973" i="30"/>
  <c r="D973" i="30"/>
  <c r="E973" i="30"/>
  <c r="C973" i="28"/>
  <c r="D973" i="28"/>
  <c r="E973" i="28"/>
  <c r="I973" i="28"/>
  <c r="C973" i="16"/>
  <c r="E973" i="16"/>
  <c r="D973" i="11"/>
  <c r="E973" i="11"/>
  <c r="D973" i="12"/>
  <c r="F973" i="12"/>
  <c r="C973" i="32"/>
  <c r="D973" i="32"/>
  <c r="E973" i="32"/>
  <c r="K973" i="10"/>
  <c r="C974" i="25"/>
  <c r="C974" i="23"/>
  <c r="E974" i="23"/>
  <c r="C974" i="13"/>
  <c r="D974" i="13"/>
  <c r="C974" i="33"/>
  <c r="D974" i="33"/>
  <c r="C974" i="30"/>
  <c r="D974" i="30"/>
  <c r="E974" i="30"/>
  <c r="C974" i="28"/>
  <c r="D974" i="28"/>
  <c r="E974" i="28"/>
  <c r="I974" i="28"/>
  <c r="C974" i="16"/>
  <c r="E974" i="16"/>
  <c r="D974" i="11"/>
  <c r="E974" i="11"/>
  <c r="D974" i="12"/>
  <c r="F974" i="12"/>
  <c r="C974" i="32"/>
  <c r="D974" i="32"/>
  <c r="E974" i="32"/>
  <c r="K974" i="10"/>
  <c r="C975" i="25"/>
  <c r="C975" i="23"/>
  <c r="E975" i="23"/>
  <c r="C975" i="30"/>
  <c r="D975" i="30"/>
  <c r="E975" i="30"/>
  <c r="C975" i="28"/>
  <c r="D975" i="28"/>
  <c r="E975" i="28"/>
  <c r="I975" i="28"/>
  <c r="C975" i="16"/>
  <c r="E975" i="16"/>
  <c r="D975" i="11"/>
  <c r="E975" i="11"/>
  <c r="C975" i="32"/>
  <c r="D975" i="32"/>
  <c r="E975" i="32"/>
  <c r="K975" i="10"/>
  <c r="D976" i="25"/>
  <c r="E976" i="25"/>
  <c r="C976" i="23"/>
  <c r="E976" i="23"/>
  <c r="C976" i="13"/>
  <c r="D976" i="13"/>
  <c r="C976" i="33"/>
  <c r="D976" i="33"/>
  <c r="C976" i="30"/>
  <c r="D976" i="30"/>
  <c r="E976" i="30"/>
  <c r="C976" i="28"/>
  <c r="D976" i="28"/>
  <c r="E976" i="28"/>
  <c r="I976" i="28"/>
  <c r="C976" i="16"/>
  <c r="E976" i="16"/>
  <c r="D976" i="11"/>
  <c r="E976" i="11"/>
  <c r="D976" i="12"/>
  <c r="F976" i="12"/>
  <c r="K976" i="10"/>
  <c r="C977" i="25"/>
  <c r="C977" i="23"/>
  <c r="E977" i="23"/>
  <c r="C977" i="13"/>
  <c r="D977" i="13"/>
  <c r="C977" i="33"/>
  <c r="D977" i="33"/>
  <c r="C977" i="30"/>
  <c r="D977" i="30"/>
  <c r="E977" i="30"/>
  <c r="C977" i="28"/>
  <c r="D977" i="28"/>
  <c r="E977" i="28"/>
  <c r="I977" i="28"/>
  <c r="C977" i="16"/>
  <c r="E977" i="16"/>
  <c r="D977" i="11"/>
  <c r="E977" i="11"/>
  <c r="D977" i="12"/>
  <c r="F977" i="12"/>
  <c r="C977" i="32"/>
  <c r="D977" i="32"/>
  <c r="E977" i="32"/>
  <c r="K977" i="10"/>
  <c r="C978" i="25"/>
  <c r="C978" i="23"/>
  <c r="E978" i="23"/>
  <c r="C978" i="13"/>
  <c r="D978" i="13"/>
  <c r="C978" i="33"/>
  <c r="D978" i="33"/>
  <c r="C978" i="30"/>
  <c r="D978" i="30"/>
  <c r="E978" i="30"/>
  <c r="C978" i="28"/>
  <c r="D978" i="28"/>
  <c r="E978" i="28"/>
  <c r="I978" i="28"/>
  <c r="C978" i="16"/>
  <c r="E978" i="16"/>
  <c r="D978" i="11"/>
  <c r="E978" i="11"/>
  <c r="D978" i="12"/>
  <c r="F978" i="12"/>
  <c r="C978" i="32"/>
  <c r="D978" i="32"/>
  <c r="E978" i="32"/>
  <c r="K978" i="10"/>
  <c r="C979" i="25"/>
  <c r="C979" i="23"/>
  <c r="E979" i="23"/>
  <c r="C979" i="30"/>
  <c r="D979" i="30"/>
  <c r="E979" i="30"/>
  <c r="C979" i="28"/>
  <c r="D979" i="28"/>
  <c r="E979" i="28"/>
  <c r="I979" i="28"/>
  <c r="C979" i="16"/>
  <c r="E979" i="16"/>
  <c r="C979" i="32"/>
  <c r="D979" i="32"/>
  <c r="E979" i="32"/>
  <c r="K979" i="10"/>
  <c r="C980" i="23"/>
  <c r="E980" i="23"/>
  <c r="C980" i="13"/>
  <c r="D980" i="13"/>
  <c r="C980" i="33"/>
  <c r="D980" i="33"/>
  <c r="C980" i="30"/>
  <c r="D980" i="30"/>
  <c r="E980" i="30"/>
  <c r="C980" i="28"/>
  <c r="D980" i="28"/>
  <c r="E980" i="28"/>
  <c r="I980" i="28"/>
  <c r="C980" i="16"/>
  <c r="E980" i="16"/>
  <c r="D980" i="11"/>
  <c r="E980" i="11"/>
  <c r="D980" i="12"/>
  <c r="F980" i="12"/>
  <c r="K980" i="10"/>
  <c r="C981" i="25"/>
  <c r="C981" i="23"/>
  <c r="E981" i="23"/>
  <c r="C981" i="13"/>
  <c r="D981" i="13"/>
  <c r="C981" i="33"/>
  <c r="D981" i="33"/>
  <c r="C981" i="30"/>
  <c r="D981" i="30"/>
  <c r="E981" i="30"/>
  <c r="C981" i="28"/>
  <c r="D981" i="28"/>
  <c r="E981" i="28"/>
  <c r="I981" i="28"/>
  <c r="C981" i="16"/>
  <c r="E981" i="16"/>
  <c r="D981" i="11"/>
  <c r="E981" i="11"/>
  <c r="D981" i="12"/>
  <c r="F981" i="12"/>
  <c r="C981" i="32"/>
  <c r="D981" i="32"/>
  <c r="E981" i="32"/>
  <c r="K981" i="10"/>
  <c r="C982" i="25"/>
  <c r="C982" i="23"/>
  <c r="E982" i="23"/>
  <c r="C982" i="13"/>
  <c r="D982" i="13"/>
  <c r="C982" i="33"/>
  <c r="D982" i="33"/>
  <c r="C982" i="30"/>
  <c r="D982" i="30"/>
  <c r="E982" i="30"/>
  <c r="C982" i="28"/>
  <c r="D982" i="28"/>
  <c r="E982" i="28"/>
  <c r="I982" i="28"/>
  <c r="C982" i="16"/>
  <c r="E982" i="16"/>
  <c r="D982" i="11"/>
  <c r="E982" i="11"/>
  <c r="D982" i="12"/>
  <c r="F982" i="12"/>
  <c r="K982" i="10"/>
  <c r="C983" i="25"/>
  <c r="C983" i="23"/>
  <c r="E983" i="23"/>
  <c r="C983" i="13"/>
  <c r="D983" i="13"/>
  <c r="C983" i="30"/>
  <c r="D983" i="30"/>
  <c r="E983" i="30"/>
  <c r="C983" i="28"/>
  <c r="D983" i="28"/>
  <c r="E983" i="28"/>
  <c r="I983" i="28"/>
  <c r="C983" i="16"/>
  <c r="E983" i="16"/>
  <c r="C983" i="32"/>
  <c r="D983" i="32"/>
  <c r="E983" i="32"/>
  <c r="K983" i="10"/>
  <c r="D984" i="25"/>
  <c r="E984" i="25"/>
  <c r="C984" i="23"/>
  <c r="E984" i="23"/>
  <c r="C984" i="13"/>
  <c r="D984" i="13"/>
  <c r="C984" i="33"/>
  <c r="D984" i="33"/>
  <c r="C984" i="30"/>
  <c r="D984" i="30"/>
  <c r="E984" i="30"/>
  <c r="C984" i="28"/>
  <c r="D984" i="28"/>
  <c r="E984" i="28"/>
  <c r="I984" i="28"/>
  <c r="C984" i="16"/>
  <c r="E984" i="16"/>
  <c r="D984" i="11"/>
  <c r="E984" i="11"/>
  <c r="D984" i="12"/>
  <c r="F984" i="12"/>
  <c r="K984" i="10"/>
  <c r="C985" i="25"/>
  <c r="C985" i="13"/>
  <c r="D985" i="13"/>
  <c r="C985" i="33"/>
  <c r="D985" i="33"/>
  <c r="C985" i="30"/>
  <c r="D985" i="30"/>
  <c r="E985" i="30"/>
  <c r="C985" i="28"/>
  <c r="D985" i="28"/>
  <c r="E985" i="28"/>
  <c r="I985" i="28"/>
  <c r="C985" i="16"/>
  <c r="E985" i="16"/>
  <c r="D985" i="11"/>
  <c r="E985" i="11"/>
  <c r="D985" i="12"/>
  <c r="F985" i="12"/>
  <c r="C985" i="32"/>
  <c r="D985" i="32"/>
  <c r="E985" i="32"/>
  <c r="K985" i="10"/>
  <c r="C986" i="25"/>
  <c r="C986" i="23"/>
  <c r="E986" i="23"/>
  <c r="C986" i="13"/>
  <c r="D986" i="13"/>
  <c r="C986" i="33"/>
  <c r="D986" i="33"/>
  <c r="C986" i="30"/>
  <c r="D986" i="30"/>
  <c r="E986" i="30"/>
  <c r="C986" i="28"/>
  <c r="D986" i="28"/>
  <c r="E986" i="28"/>
  <c r="I986" i="28"/>
  <c r="C986" i="16"/>
  <c r="E986" i="16"/>
  <c r="D986" i="11"/>
  <c r="E986" i="11"/>
  <c r="D986" i="12"/>
  <c r="F986" i="12"/>
  <c r="K986" i="10"/>
  <c r="C987" i="23"/>
  <c r="E987" i="23"/>
  <c r="C987" i="30"/>
  <c r="D987" i="30"/>
  <c r="E987" i="30"/>
  <c r="C987" i="28"/>
  <c r="D987" i="28"/>
  <c r="E987" i="28"/>
  <c r="I987" i="28"/>
  <c r="C987" i="16"/>
  <c r="E987" i="16"/>
  <c r="C987" i="32"/>
  <c r="D987" i="32"/>
  <c r="E987" i="32"/>
  <c r="K987" i="10"/>
  <c r="C988" i="23"/>
  <c r="E988" i="23"/>
  <c r="C988" i="13"/>
  <c r="D988" i="13"/>
  <c r="C988" i="33"/>
  <c r="D988" i="33"/>
  <c r="C988" i="30"/>
  <c r="D988" i="30"/>
  <c r="E988" i="30"/>
  <c r="C988" i="28"/>
  <c r="D988" i="28"/>
  <c r="E988" i="28"/>
  <c r="I988" i="28"/>
  <c r="C988" i="16"/>
  <c r="E988" i="16"/>
  <c r="D988" i="11"/>
  <c r="E988" i="11"/>
  <c r="D988" i="12"/>
  <c r="F988" i="12"/>
  <c r="K988" i="10"/>
  <c r="C989" i="25"/>
  <c r="C989" i="23"/>
  <c r="E989" i="23"/>
  <c r="C989" i="13"/>
  <c r="D989" i="13"/>
  <c r="C989" i="33"/>
  <c r="D989" i="33"/>
  <c r="C989" i="30"/>
  <c r="D989" i="30"/>
  <c r="E989" i="30"/>
  <c r="C989" i="28"/>
  <c r="D989" i="28"/>
  <c r="E989" i="28"/>
  <c r="I989" i="28"/>
  <c r="C989" i="16"/>
  <c r="E989" i="16"/>
  <c r="D989" i="11"/>
  <c r="E989" i="11"/>
  <c r="D989" i="12"/>
  <c r="F989" i="12"/>
  <c r="C989" i="32"/>
  <c r="D989" i="32"/>
  <c r="E989" i="32"/>
  <c r="K989" i="10"/>
  <c r="C990" i="25"/>
  <c r="C990" i="23"/>
  <c r="E990" i="23"/>
  <c r="C990" i="13"/>
  <c r="D990" i="13"/>
  <c r="C990" i="33"/>
  <c r="D990" i="33"/>
  <c r="C990" i="30"/>
  <c r="D990" i="30"/>
  <c r="E990" i="30"/>
  <c r="C990" i="28"/>
  <c r="D990" i="28"/>
  <c r="E990" i="28"/>
  <c r="I990" i="28"/>
  <c r="C990" i="16"/>
  <c r="E990" i="16"/>
  <c r="D990" i="11"/>
  <c r="E990" i="11"/>
  <c r="D990" i="12"/>
  <c r="F990" i="12"/>
  <c r="K990" i="10"/>
  <c r="C991" i="25"/>
  <c r="C991" i="23"/>
  <c r="E991" i="23"/>
  <c r="C991" i="28"/>
  <c r="D991" i="28"/>
  <c r="E991" i="28"/>
  <c r="I991" i="28"/>
  <c r="C991" i="16"/>
  <c r="E991" i="16"/>
  <c r="C991" i="32"/>
  <c r="D991" i="32"/>
  <c r="E991" i="32"/>
  <c r="K991" i="10"/>
  <c r="C992" i="23"/>
  <c r="E992" i="23"/>
  <c r="C992" i="13"/>
  <c r="D992" i="13"/>
  <c r="C992" i="33"/>
  <c r="D992" i="33"/>
  <c r="C992" i="30"/>
  <c r="D992" i="30"/>
  <c r="E992" i="30"/>
  <c r="C992" i="28"/>
  <c r="D992" i="28"/>
  <c r="E992" i="28"/>
  <c r="I992" i="28"/>
  <c r="C992" i="16"/>
  <c r="E992" i="16"/>
  <c r="D992" i="11"/>
  <c r="E992" i="11"/>
  <c r="D992" i="12"/>
  <c r="F992" i="12"/>
  <c r="C992" i="32"/>
  <c r="D992" i="32"/>
  <c r="E992" i="32"/>
  <c r="K992" i="10"/>
  <c r="C993" i="25"/>
  <c r="C993" i="13"/>
  <c r="D993" i="13"/>
  <c r="C993" i="33"/>
  <c r="D993" i="33"/>
  <c r="C993" i="30"/>
  <c r="D993" i="30"/>
  <c r="E993" i="30"/>
  <c r="C993" i="28"/>
  <c r="D993" i="28"/>
  <c r="E993" i="28"/>
  <c r="I993" i="28"/>
  <c r="C993" i="16"/>
  <c r="E993" i="16"/>
  <c r="D993" i="11"/>
  <c r="E993" i="11"/>
  <c r="D993" i="12"/>
  <c r="F993" i="12"/>
  <c r="C993" i="32"/>
  <c r="D993" i="32"/>
  <c r="E993" i="32"/>
  <c r="K993" i="10"/>
  <c r="C994" i="25"/>
  <c r="C994" i="23"/>
  <c r="E994" i="23"/>
  <c r="C994" i="13"/>
  <c r="D994" i="13"/>
  <c r="C994" i="33"/>
  <c r="D994" i="33"/>
  <c r="C994" i="30"/>
  <c r="D994" i="30"/>
  <c r="E994" i="30"/>
  <c r="C994" i="28"/>
  <c r="D994" i="28"/>
  <c r="E994" i="28"/>
  <c r="I994" i="28"/>
  <c r="C994" i="16"/>
  <c r="E994" i="16"/>
  <c r="D994" i="11"/>
  <c r="E994" i="11"/>
  <c r="D994" i="12"/>
  <c r="F994" i="12"/>
  <c r="C994" i="32"/>
  <c r="D994" i="32"/>
  <c r="E994" i="32"/>
  <c r="K994" i="10"/>
  <c r="C995" i="25"/>
  <c r="C995" i="23"/>
  <c r="E995" i="23"/>
  <c r="C995" i="13"/>
  <c r="D995" i="13"/>
  <c r="C995" i="30"/>
  <c r="D995" i="30"/>
  <c r="E995" i="30"/>
  <c r="C995" i="28"/>
  <c r="D995" i="28"/>
  <c r="E995" i="28"/>
  <c r="I995" i="28"/>
  <c r="C995" i="16"/>
  <c r="E995" i="16"/>
  <c r="C995" i="32"/>
  <c r="D995" i="32"/>
  <c r="E995" i="32"/>
  <c r="K995" i="10"/>
  <c r="C996" i="23"/>
  <c r="E996" i="23"/>
  <c r="C996" i="13"/>
  <c r="D996" i="13"/>
  <c r="C996" i="33"/>
  <c r="D996" i="33"/>
  <c r="C996" i="30"/>
  <c r="D996" i="30"/>
  <c r="E996" i="30"/>
  <c r="C996" i="28"/>
  <c r="D996" i="28"/>
  <c r="E996" i="28"/>
  <c r="I996" i="28"/>
  <c r="C996" i="16"/>
  <c r="E996" i="16"/>
  <c r="D996" i="11"/>
  <c r="E996" i="11"/>
  <c r="D996" i="12"/>
  <c r="F996" i="12"/>
  <c r="C996" i="32"/>
  <c r="D996" i="32"/>
  <c r="E996" i="32"/>
  <c r="K996" i="10"/>
  <c r="C997" i="25"/>
  <c r="C997" i="23"/>
  <c r="E997" i="23"/>
  <c r="C997" i="13"/>
  <c r="D997" i="13"/>
  <c r="C997" i="33"/>
  <c r="D997" i="33"/>
  <c r="C997" i="30"/>
  <c r="D997" i="30"/>
  <c r="E997" i="30"/>
  <c r="C997" i="28"/>
  <c r="D997" i="28"/>
  <c r="E997" i="28"/>
  <c r="I997" i="28"/>
  <c r="C997" i="16"/>
  <c r="E997" i="16"/>
  <c r="D997" i="11"/>
  <c r="E997" i="11"/>
  <c r="D997" i="12"/>
  <c r="F997" i="12"/>
  <c r="C997" i="32"/>
  <c r="D997" i="32"/>
  <c r="E997" i="32"/>
  <c r="K997" i="10"/>
  <c r="C998" i="25"/>
  <c r="C998" i="23"/>
  <c r="E998" i="23"/>
  <c r="C998" i="13"/>
  <c r="D998" i="13"/>
  <c r="C998" i="33"/>
  <c r="D998" i="33"/>
  <c r="C998" i="30"/>
  <c r="D998" i="30"/>
  <c r="E998" i="30"/>
  <c r="C998" i="28"/>
  <c r="D998" i="28"/>
  <c r="E998" i="28"/>
  <c r="I998" i="28"/>
  <c r="C998" i="16"/>
  <c r="E998" i="16"/>
  <c r="D998" i="11"/>
  <c r="E998" i="11"/>
  <c r="D998" i="12"/>
  <c r="F998" i="12"/>
  <c r="C998" i="32"/>
  <c r="D998" i="32"/>
  <c r="E998" i="32"/>
  <c r="K998" i="10"/>
  <c r="C999" i="25"/>
  <c r="C999" i="23"/>
  <c r="E999" i="23"/>
  <c r="C999" i="13"/>
  <c r="D999" i="13"/>
  <c r="C999" i="33"/>
  <c r="D999" i="33"/>
  <c r="C999" i="30"/>
  <c r="D999" i="30"/>
  <c r="E999" i="30"/>
  <c r="C999" i="28"/>
  <c r="D999" i="28"/>
  <c r="E999" i="28"/>
  <c r="I999" i="28"/>
  <c r="C999" i="16"/>
  <c r="E999" i="16"/>
  <c r="D999" i="11"/>
  <c r="E999" i="11"/>
  <c r="D999" i="12"/>
  <c r="F999" i="12"/>
  <c r="C999" i="32"/>
  <c r="D999" i="32"/>
  <c r="E999" i="32"/>
  <c r="K999" i="10"/>
  <c r="C1000" i="23"/>
  <c r="E1000" i="23"/>
  <c r="C1000" i="30"/>
  <c r="D1000" i="30"/>
  <c r="E1000" i="30"/>
  <c r="C1000" i="28"/>
  <c r="D1000" i="28"/>
  <c r="E1000" i="28"/>
  <c r="I1000" i="28"/>
  <c r="C1000" i="16"/>
  <c r="E1000" i="16"/>
  <c r="C1000" i="32"/>
  <c r="D1000" i="32"/>
  <c r="E1000" i="32"/>
  <c r="K1000" i="10"/>
  <c r="C1001" i="23"/>
  <c r="E1001" i="23"/>
  <c r="C1001" i="13"/>
  <c r="D1001" i="13"/>
  <c r="C1001" i="33"/>
  <c r="D1001" i="33"/>
  <c r="C1001" i="30"/>
  <c r="D1001" i="30"/>
  <c r="E1001" i="30"/>
  <c r="C1001" i="28"/>
  <c r="D1001" i="28"/>
  <c r="E1001" i="28"/>
  <c r="I1001" i="28"/>
  <c r="C1001" i="16"/>
  <c r="E1001" i="16"/>
  <c r="D1001" i="11"/>
  <c r="E1001" i="11"/>
  <c r="D1001" i="12"/>
  <c r="F1001" i="12"/>
  <c r="K1001" i="10"/>
  <c r="C1002" i="25"/>
  <c r="C1002" i="23"/>
  <c r="E1002" i="23"/>
  <c r="C1002" i="13"/>
  <c r="D1002" i="13"/>
  <c r="C1002" i="33"/>
  <c r="D1002" i="33"/>
  <c r="C1002" i="30"/>
  <c r="D1002" i="30"/>
  <c r="E1002" i="30"/>
  <c r="C1002" i="28"/>
  <c r="D1002" i="28"/>
  <c r="E1002" i="28"/>
  <c r="I1002" i="28"/>
  <c r="C1002" i="16"/>
  <c r="E1002" i="16"/>
  <c r="D1002" i="11"/>
  <c r="E1002" i="11"/>
  <c r="D1002" i="12"/>
  <c r="F1002" i="12"/>
  <c r="K1002" i="10"/>
  <c r="C1003" i="25"/>
  <c r="C1003" i="23"/>
  <c r="E1003" i="23"/>
  <c r="C1003" i="28"/>
  <c r="D1003" i="28"/>
  <c r="E1003" i="28"/>
  <c r="I1003" i="28"/>
  <c r="C1003" i="16"/>
  <c r="E1003" i="16"/>
  <c r="D1003" i="11"/>
  <c r="E1003" i="11"/>
  <c r="C1003" i="32"/>
  <c r="D1003" i="32"/>
  <c r="E1003" i="32"/>
  <c r="K1003" i="10"/>
  <c r="C1004" i="23"/>
  <c r="E1004" i="23"/>
  <c r="C1004" i="13"/>
  <c r="D1004" i="13"/>
  <c r="C1004" i="33"/>
  <c r="D1004" i="33"/>
  <c r="C1004" i="30"/>
  <c r="D1004" i="30"/>
  <c r="E1004" i="30"/>
  <c r="C1004" i="28"/>
  <c r="D1004" i="28"/>
  <c r="E1004" i="28"/>
  <c r="I1004" i="28"/>
  <c r="C1004" i="16"/>
  <c r="E1004" i="16"/>
  <c r="D1004" i="11"/>
  <c r="E1004" i="11"/>
  <c r="D1004" i="12"/>
  <c r="F1004" i="12"/>
  <c r="K1004" i="10"/>
  <c r="C1005" i="25"/>
  <c r="D1005" i="25"/>
  <c r="E1005" i="25"/>
  <c r="C1005" i="23"/>
  <c r="E1005" i="23"/>
  <c r="C1005" i="13"/>
  <c r="D1005" i="13"/>
  <c r="C1005" i="33"/>
  <c r="D1005" i="33"/>
  <c r="C1005" i="34"/>
  <c r="D1005" i="34"/>
  <c r="E1005" i="34"/>
  <c r="C1005" i="30"/>
  <c r="D1005" i="30"/>
  <c r="E1005" i="30"/>
  <c r="C1005" i="28"/>
  <c r="D1005" i="28"/>
  <c r="E1005" i="28"/>
  <c r="I1005" i="28"/>
  <c r="C1005" i="16"/>
  <c r="E1005" i="16"/>
  <c r="D1005" i="11"/>
  <c r="E1005" i="11"/>
  <c r="D1005" i="12"/>
  <c r="F1005" i="12"/>
  <c r="C1005" i="32"/>
  <c r="D1005" i="32"/>
  <c r="E1005" i="32"/>
  <c r="K1005" i="10"/>
  <c r="C1006" i="25"/>
  <c r="C1006" i="23"/>
  <c r="E1006" i="23"/>
  <c r="C1006" i="13"/>
  <c r="D1006" i="13"/>
  <c r="C1006" i="33"/>
  <c r="D1006" i="33"/>
  <c r="C1006" i="34"/>
  <c r="D1006" i="34"/>
  <c r="E1006" i="34"/>
  <c r="C1006" i="30"/>
  <c r="D1006" i="30"/>
  <c r="E1006" i="30"/>
  <c r="C1006" i="28"/>
  <c r="D1006" i="28"/>
  <c r="E1006" i="28"/>
  <c r="I1006" i="28"/>
  <c r="C1006" i="16"/>
  <c r="E1006" i="16"/>
  <c r="D1006" i="11"/>
  <c r="E1006" i="11"/>
  <c r="D1006" i="12"/>
  <c r="F1006" i="12"/>
  <c r="K1006" i="10"/>
  <c r="C1007" i="25"/>
  <c r="C1007" i="23"/>
  <c r="E1007" i="23"/>
  <c r="C1007" i="30"/>
  <c r="D1007" i="30"/>
  <c r="E1007" i="30"/>
  <c r="C1007" i="28"/>
  <c r="D1007" i="28"/>
  <c r="E1007" i="28"/>
  <c r="I1007" i="28"/>
  <c r="C1007" i="16"/>
  <c r="E1007" i="16"/>
  <c r="C1007" i="32"/>
  <c r="D1007" i="32"/>
  <c r="E1007" i="32"/>
  <c r="K1007" i="10"/>
  <c r="C1008" i="23"/>
  <c r="E1008" i="23"/>
  <c r="C1008" i="13"/>
  <c r="D1008" i="13"/>
  <c r="C1008" i="33"/>
  <c r="D1008" i="33"/>
  <c r="C1008" i="30"/>
  <c r="D1008" i="30"/>
  <c r="E1008" i="30"/>
  <c r="C1008" i="28"/>
  <c r="D1008" i="28"/>
  <c r="E1008" i="28"/>
  <c r="I1008" i="28"/>
  <c r="C1008" i="16"/>
  <c r="E1008" i="16"/>
  <c r="D1008" i="11"/>
  <c r="E1008" i="11"/>
  <c r="D1008" i="12"/>
  <c r="F1008" i="12"/>
  <c r="K1008" i="10"/>
  <c r="C1009" i="25"/>
  <c r="C1009" i="23"/>
  <c r="E1009" i="23"/>
  <c r="C1009" i="13"/>
  <c r="D1009" i="13"/>
  <c r="C1009" i="33"/>
  <c r="D1009" i="33"/>
  <c r="C1009" i="30"/>
  <c r="D1009" i="30"/>
  <c r="E1009" i="30"/>
  <c r="C1009" i="28"/>
  <c r="D1009" i="28"/>
  <c r="E1009" i="28"/>
  <c r="I1009" i="28"/>
  <c r="C1009" i="16"/>
  <c r="E1009" i="16"/>
  <c r="D1009" i="11"/>
  <c r="E1009" i="11"/>
  <c r="D1009" i="12"/>
  <c r="F1009" i="12"/>
  <c r="C1009" i="32"/>
  <c r="D1009" i="32"/>
  <c r="E1009" i="32"/>
  <c r="K1009" i="10"/>
  <c r="C1010" i="25"/>
  <c r="C1010" i="23"/>
  <c r="E1010" i="23"/>
  <c r="C1010" i="13"/>
  <c r="D1010" i="13"/>
  <c r="C1010" i="33"/>
  <c r="D1010" i="33"/>
  <c r="C1010" i="30"/>
  <c r="D1010" i="30"/>
  <c r="E1010" i="30"/>
  <c r="C1010" i="28"/>
  <c r="D1010" i="28"/>
  <c r="E1010" i="28"/>
  <c r="I1010" i="28"/>
  <c r="C1010" i="16"/>
  <c r="E1010" i="16"/>
  <c r="D1010" i="11"/>
  <c r="E1010" i="11"/>
  <c r="D1010" i="12"/>
  <c r="F1010" i="12"/>
  <c r="C1010" i="32"/>
  <c r="D1010" i="32"/>
  <c r="E1010" i="32"/>
  <c r="K1010" i="10"/>
  <c r="C1011" i="25"/>
  <c r="C1011" i="23"/>
  <c r="E1011" i="23"/>
  <c r="C1011" i="28"/>
  <c r="D1011" i="28"/>
  <c r="E1011" i="28"/>
  <c r="I1011" i="28"/>
  <c r="C1011" i="16"/>
  <c r="E1011" i="16"/>
  <c r="C1011" i="32"/>
  <c r="D1011" i="32"/>
  <c r="E1011" i="32"/>
  <c r="K1011" i="10"/>
  <c r="D1012" i="25"/>
  <c r="E1012" i="25"/>
  <c r="C1012" i="23"/>
  <c r="E1012" i="23"/>
  <c r="C1012" i="13"/>
  <c r="D1012" i="13"/>
  <c r="C1012" i="33"/>
  <c r="D1012" i="33"/>
  <c r="C1012" i="30"/>
  <c r="D1012" i="30"/>
  <c r="E1012" i="30"/>
  <c r="C1012" i="28"/>
  <c r="D1012" i="28"/>
  <c r="E1012" i="28"/>
  <c r="I1012" i="28"/>
  <c r="C1012" i="16"/>
  <c r="E1012" i="16"/>
  <c r="D1012" i="11"/>
  <c r="E1012" i="11"/>
  <c r="D1012" i="12"/>
  <c r="F1012" i="12"/>
  <c r="K1012" i="10"/>
  <c r="C1013" i="25"/>
  <c r="C1013" i="13"/>
  <c r="D1013" i="13"/>
  <c r="C1013" i="33"/>
  <c r="D1013" i="33"/>
  <c r="C1013" i="30"/>
  <c r="D1013" i="30"/>
  <c r="E1013" i="30"/>
  <c r="C1013" i="28"/>
  <c r="D1013" i="28"/>
  <c r="E1013" i="28"/>
  <c r="I1013" i="28"/>
  <c r="C1013" i="16"/>
  <c r="E1013" i="16"/>
  <c r="D1013" i="11"/>
  <c r="E1013" i="11"/>
  <c r="C1013" i="32"/>
  <c r="D1013" i="32"/>
  <c r="E1013" i="32"/>
  <c r="K1013" i="10"/>
  <c r="C1014" i="25"/>
  <c r="C1014" i="23"/>
  <c r="E1014" i="23"/>
  <c r="C1014" i="13"/>
  <c r="D1014" i="13"/>
  <c r="C1014" i="33"/>
  <c r="D1014" i="33"/>
  <c r="C1014" i="30"/>
  <c r="D1014" i="30"/>
  <c r="E1014" i="30"/>
  <c r="C1014" i="28"/>
  <c r="D1014" i="28"/>
  <c r="E1014" i="28"/>
  <c r="I1014" i="28"/>
  <c r="C1014" i="16"/>
  <c r="E1014" i="16"/>
  <c r="D1014" i="11"/>
  <c r="E1014" i="11"/>
  <c r="D1014" i="12"/>
  <c r="F1014" i="12"/>
  <c r="K1014" i="10"/>
  <c r="C1015" i="23"/>
  <c r="E1015" i="23"/>
  <c r="C1015" i="13"/>
  <c r="D1015" i="13"/>
  <c r="C1015" i="33"/>
  <c r="D1015" i="33"/>
  <c r="C1015" i="30"/>
  <c r="D1015" i="30"/>
  <c r="E1015" i="30"/>
  <c r="C1015" i="28"/>
  <c r="D1015" i="28"/>
  <c r="E1015" i="28"/>
  <c r="I1015" i="28"/>
  <c r="C1015" i="16"/>
  <c r="E1015" i="16"/>
  <c r="D1015" i="11"/>
  <c r="E1015" i="11"/>
  <c r="D1015" i="12"/>
  <c r="F1015" i="12"/>
  <c r="C1015" i="32"/>
  <c r="D1015" i="32"/>
  <c r="E1015" i="32"/>
  <c r="K1015" i="10"/>
  <c r="C1016" i="25"/>
  <c r="C1016" i="23"/>
  <c r="E1016" i="23"/>
  <c r="C1016" i="13"/>
  <c r="D1016" i="13"/>
  <c r="C1016" i="33"/>
  <c r="D1016" i="33"/>
  <c r="C1016" i="30"/>
  <c r="D1016" i="30"/>
  <c r="E1016" i="30"/>
  <c r="C1016" i="28"/>
  <c r="D1016" i="28"/>
  <c r="E1016" i="28"/>
  <c r="I1016" i="28"/>
  <c r="C1016" i="16"/>
  <c r="E1016" i="16"/>
  <c r="D1016" i="11"/>
  <c r="E1016" i="11"/>
  <c r="C1016" i="32"/>
  <c r="D1016" i="32"/>
  <c r="E1016" i="32"/>
  <c r="K1016" i="10"/>
  <c r="C1017" i="25"/>
  <c r="C1017" i="23"/>
  <c r="E1017" i="23"/>
  <c r="C1017" i="13"/>
  <c r="D1017" i="13"/>
  <c r="C1017" i="33"/>
  <c r="D1017" i="33"/>
  <c r="C1017" i="30"/>
  <c r="D1017" i="30"/>
  <c r="E1017" i="30"/>
  <c r="C1017" i="28"/>
  <c r="D1017" i="28"/>
  <c r="E1017" i="28"/>
  <c r="I1017" i="28"/>
  <c r="C1017" i="16"/>
  <c r="E1017" i="16"/>
  <c r="D1017" i="11"/>
  <c r="E1017" i="11"/>
  <c r="D1017" i="12"/>
  <c r="F1017" i="12"/>
  <c r="C1017" i="32"/>
  <c r="D1017" i="32"/>
  <c r="E1017" i="32"/>
  <c r="K1017" i="10"/>
  <c r="C1018" i="25"/>
  <c r="C1018" i="23"/>
  <c r="E1018" i="23"/>
  <c r="C1018" i="28"/>
  <c r="D1018" i="28"/>
  <c r="E1018" i="28"/>
  <c r="I1018" i="28"/>
  <c r="C1018" i="16"/>
  <c r="E1018" i="16"/>
  <c r="C1018" i="32"/>
  <c r="D1018" i="32"/>
  <c r="E1018" i="32"/>
  <c r="K1018" i="10"/>
  <c r="D1019" i="25"/>
  <c r="E1019" i="25"/>
  <c r="C1019" i="23"/>
  <c r="E1019" i="23"/>
  <c r="C1019" i="13"/>
  <c r="D1019" i="13"/>
  <c r="C1019" i="33"/>
  <c r="D1019" i="33"/>
  <c r="C1019" i="30"/>
  <c r="D1019" i="30"/>
  <c r="E1019" i="30"/>
  <c r="C1019" i="28"/>
  <c r="D1019" i="28"/>
  <c r="E1019" i="28"/>
  <c r="I1019" i="28"/>
  <c r="C1019" i="16"/>
  <c r="E1019" i="16"/>
  <c r="D1019" i="11"/>
  <c r="E1019" i="11"/>
  <c r="D1019" i="12"/>
  <c r="F1019" i="12"/>
  <c r="C1019" i="32"/>
  <c r="D1019" i="32"/>
  <c r="E1019" i="32"/>
  <c r="K1019" i="10"/>
  <c r="C1020" i="25"/>
  <c r="C1020" i="13"/>
  <c r="D1020" i="13"/>
  <c r="C1020" i="33"/>
  <c r="D1020" i="33"/>
  <c r="C1020" i="30"/>
  <c r="D1020" i="30"/>
  <c r="E1020" i="30"/>
  <c r="C1020" i="28"/>
  <c r="D1020" i="28"/>
  <c r="E1020" i="28"/>
  <c r="I1020" i="28"/>
  <c r="C1020" i="16"/>
  <c r="E1020" i="16"/>
  <c r="D1020" i="11"/>
  <c r="E1020" i="11"/>
  <c r="D1020" i="12"/>
  <c r="F1020" i="12"/>
  <c r="C1020" i="32"/>
  <c r="D1020" i="32"/>
  <c r="E1020" i="32"/>
  <c r="K1020" i="10"/>
  <c r="C1021" i="25"/>
  <c r="C1021" i="23"/>
  <c r="E1021" i="23"/>
  <c r="C1021" i="13"/>
  <c r="D1021" i="13"/>
  <c r="C1021" i="33"/>
  <c r="D1021" i="33"/>
  <c r="C1021" i="30"/>
  <c r="D1021" i="30"/>
  <c r="E1021" i="30"/>
  <c r="C1021" i="28"/>
  <c r="D1021" i="28"/>
  <c r="E1021" i="28"/>
  <c r="I1021" i="28"/>
  <c r="C1021" i="16"/>
  <c r="E1021" i="16"/>
  <c r="D1021" i="11"/>
  <c r="E1021" i="11"/>
  <c r="D1021" i="12"/>
  <c r="F1021" i="12"/>
  <c r="K1021" i="10"/>
  <c r="C1022" i="23"/>
  <c r="E1022" i="23"/>
  <c r="C1022" i="30"/>
  <c r="D1022" i="30"/>
  <c r="E1022" i="30"/>
  <c r="C1022" i="28"/>
  <c r="D1022" i="28"/>
  <c r="E1022" i="28"/>
  <c r="I1022" i="28"/>
  <c r="C1022" i="16"/>
  <c r="E1022" i="16"/>
  <c r="C1022" i="32"/>
  <c r="D1022" i="32"/>
  <c r="E1022" i="32"/>
  <c r="K1022" i="10"/>
  <c r="C1023" i="23"/>
  <c r="E1023" i="23"/>
  <c r="C1023" i="13"/>
  <c r="D1023" i="13"/>
  <c r="C1023" i="33"/>
  <c r="D1023" i="33"/>
  <c r="C1023" i="30"/>
  <c r="D1023" i="30"/>
  <c r="E1023" i="30"/>
  <c r="C1023" i="28"/>
  <c r="D1023" i="28"/>
  <c r="E1023" i="28"/>
  <c r="I1023" i="28"/>
  <c r="C1023" i="16"/>
  <c r="E1023" i="16"/>
  <c r="D1023" i="11"/>
  <c r="E1023" i="11"/>
  <c r="D1023" i="12"/>
  <c r="F1023" i="12"/>
  <c r="K1023" i="10"/>
  <c r="C1024" i="25"/>
  <c r="C1024" i="23"/>
  <c r="E1024" i="23"/>
  <c r="C1024" i="13"/>
  <c r="D1024" i="13"/>
  <c r="C1024" i="33"/>
  <c r="D1024" i="33"/>
  <c r="C1024" i="30"/>
  <c r="D1024" i="30"/>
  <c r="E1024" i="30"/>
  <c r="C1024" i="28"/>
  <c r="D1024" i="28"/>
  <c r="E1024" i="28"/>
  <c r="I1024" i="28"/>
  <c r="C1024" i="16"/>
  <c r="E1024" i="16"/>
  <c r="D1024" i="11"/>
  <c r="E1024" i="11"/>
  <c r="C1024" i="32"/>
  <c r="D1024" i="32"/>
  <c r="E1024" i="32"/>
  <c r="K1024" i="10"/>
  <c r="C1025" i="25"/>
  <c r="D1025" i="25"/>
  <c r="E1025" i="25"/>
  <c r="C1025" i="23"/>
  <c r="E1025" i="23"/>
  <c r="C1025" i="13"/>
  <c r="D1025" i="13"/>
  <c r="C1025" i="33"/>
  <c r="D1025" i="33"/>
  <c r="C1025" i="30"/>
  <c r="D1025" i="30"/>
  <c r="E1025" i="30"/>
  <c r="C1025" i="28"/>
  <c r="D1025" i="28"/>
  <c r="E1025" i="28"/>
  <c r="I1025" i="28"/>
  <c r="C1025" i="16"/>
  <c r="E1025" i="16"/>
  <c r="D1025" i="11"/>
  <c r="E1025" i="11"/>
  <c r="D1025" i="12"/>
  <c r="F1025" i="12"/>
  <c r="K1025" i="10"/>
  <c r="C1026" i="25"/>
  <c r="C1026" i="23"/>
  <c r="E1026" i="23"/>
  <c r="C1026" i="13"/>
  <c r="D1026" i="13"/>
  <c r="C1026" i="33"/>
  <c r="D1026" i="33"/>
  <c r="C1026" i="30"/>
  <c r="D1026" i="30"/>
  <c r="E1026" i="30"/>
  <c r="C1026" i="28"/>
  <c r="D1026" i="28"/>
  <c r="E1026" i="28"/>
  <c r="I1026" i="28"/>
  <c r="C1026" i="16"/>
  <c r="E1026" i="16"/>
  <c r="D1026" i="11"/>
  <c r="E1026" i="11"/>
  <c r="D1026" i="12"/>
  <c r="F1026" i="12"/>
  <c r="K1026" i="10"/>
  <c r="C1027" i="23"/>
  <c r="E1027" i="23"/>
  <c r="C1027" i="13"/>
  <c r="D1027" i="13"/>
  <c r="C1027" i="30"/>
  <c r="D1027" i="30"/>
  <c r="E1027" i="30"/>
  <c r="C1027" i="28"/>
  <c r="D1027" i="28"/>
  <c r="E1027" i="28"/>
  <c r="I1027" i="28"/>
  <c r="C1027" i="16"/>
  <c r="E1027" i="16"/>
  <c r="C1027" i="32"/>
  <c r="D1027" i="32"/>
  <c r="E1027" i="32"/>
  <c r="K1027" i="10"/>
  <c r="C1028" i="25"/>
  <c r="D1028" i="25"/>
  <c r="E1028" i="25"/>
  <c r="C1028" i="23"/>
  <c r="E1028" i="23"/>
  <c r="C1028" i="13"/>
  <c r="D1028" i="13"/>
  <c r="C1028" i="33"/>
  <c r="D1028" i="33"/>
  <c r="C1028" i="30"/>
  <c r="D1028" i="30"/>
  <c r="E1028" i="30"/>
  <c r="C1028" i="28"/>
  <c r="D1028" i="28"/>
  <c r="E1028" i="28"/>
  <c r="I1028" i="28"/>
  <c r="C1028" i="16"/>
  <c r="E1028" i="16"/>
  <c r="D1028" i="11"/>
  <c r="E1028" i="11"/>
  <c r="D1028" i="12"/>
  <c r="F1028" i="12"/>
  <c r="C1028" i="32"/>
  <c r="D1028" i="32"/>
  <c r="E1028" i="32"/>
  <c r="K1028" i="10"/>
  <c r="C1029" i="25"/>
  <c r="C1029" i="23"/>
  <c r="E1029" i="23"/>
  <c r="C1029" i="28"/>
  <c r="D1029" i="28"/>
  <c r="E1029" i="28"/>
  <c r="I1029" i="28"/>
  <c r="C1029" i="16"/>
  <c r="E1029" i="16"/>
  <c r="C1029" i="32"/>
  <c r="D1029" i="32"/>
  <c r="E1029" i="32"/>
  <c r="K1029" i="10"/>
  <c r="D1030" i="25"/>
  <c r="E1030" i="25"/>
  <c r="C1030" i="23"/>
  <c r="E1030" i="23"/>
  <c r="C1030" i="33"/>
  <c r="D1030" i="33"/>
  <c r="C1030" i="30"/>
  <c r="D1030" i="30"/>
  <c r="E1030" i="30"/>
  <c r="C1030" i="28"/>
  <c r="D1030" i="28"/>
  <c r="E1030" i="28"/>
  <c r="I1030" i="28"/>
  <c r="C1030" i="16"/>
  <c r="E1030" i="16"/>
  <c r="D1030" i="11"/>
  <c r="E1030" i="11"/>
  <c r="D1030" i="12"/>
  <c r="F1030" i="12"/>
  <c r="K1030" i="10"/>
  <c r="C1031" i="25"/>
  <c r="C1031" i="23"/>
  <c r="E1031" i="23"/>
  <c r="C1031" i="13"/>
  <c r="D1031" i="13"/>
  <c r="C1031" i="33"/>
  <c r="D1031" i="33"/>
  <c r="C1031" i="30"/>
  <c r="D1031" i="30"/>
  <c r="E1031" i="30"/>
  <c r="C1031" i="28"/>
  <c r="D1031" i="28"/>
  <c r="E1031" i="28"/>
  <c r="I1031" i="28"/>
  <c r="C1031" i="16"/>
  <c r="E1031" i="16"/>
  <c r="D1031" i="11"/>
  <c r="E1031" i="11"/>
  <c r="D1031" i="12"/>
  <c r="F1031" i="12"/>
  <c r="C1031" i="32"/>
  <c r="D1031" i="32"/>
  <c r="E1031" i="32"/>
  <c r="K1031" i="10"/>
  <c r="C1032" i="23"/>
  <c r="E1032" i="23"/>
  <c r="C1032" i="33"/>
  <c r="D1032" i="33"/>
  <c r="C1032" i="30"/>
  <c r="D1032" i="30"/>
  <c r="E1032" i="30"/>
  <c r="C1032" i="28"/>
  <c r="D1032" i="28"/>
  <c r="E1032" i="28"/>
  <c r="I1032" i="28"/>
  <c r="C1032" i="16"/>
  <c r="E1032" i="16"/>
  <c r="D1032" i="11"/>
  <c r="E1032" i="11"/>
  <c r="D1032" i="12"/>
  <c r="F1032" i="12"/>
  <c r="K1032" i="10"/>
  <c r="C1033" i="25"/>
  <c r="C1033" i="23"/>
  <c r="E1033" i="23"/>
  <c r="C1033" i="13"/>
  <c r="D1033" i="13"/>
  <c r="C1033" i="33"/>
  <c r="D1033" i="33"/>
  <c r="C1033" i="30"/>
  <c r="D1033" i="30"/>
  <c r="E1033" i="30"/>
  <c r="C1033" i="28"/>
  <c r="D1033" i="28"/>
  <c r="E1033" i="28"/>
  <c r="I1033" i="28"/>
  <c r="K1033" i="10"/>
  <c r="C1034" i="25"/>
  <c r="C1034" i="23"/>
  <c r="E1034" i="23"/>
  <c r="C1034" i="13"/>
  <c r="D1034" i="13"/>
  <c r="C1034" i="33"/>
  <c r="D1034" i="33"/>
  <c r="C1034" i="30"/>
  <c r="D1034" i="30"/>
  <c r="E1034" i="30"/>
  <c r="C1034" i="28"/>
  <c r="D1034" i="28"/>
  <c r="E1034" i="28"/>
  <c r="I1034" i="28"/>
  <c r="C1034" i="16"/>
  <c r="E1034" i="16"/>
  <c r="D1034" i="11"/>
  <c r="E1034" i="11"/>
  <c r="D1034" i="12"/>
  <c r="F1034" i="12"/>
  <c r="K1034" i="10"/>
  <c r="C1035" i="23"/>
  <c r="E1035" i="23"/>
  <c r="C1035" i="28"/>
  <c r="D1035" i="28"/>
  <c r="E1035" i="28"/>
  <c r="I1035" i="28"/>
  <c r="C1035" i="16"/>
  <c r="E1035" i="16"/>
  <c r="D1035" i="11"/>
  <c r="E1035" i="11"/>
  <c r="C1035" i="32"/>
  <c r="D1035" i="32"/>
  <c r="E1035" i="32"/>
  <c r="K1035" i="10"/>
  <c r="C1036" i="23"/>
  <c r="E1036" i="23"/>
  <c r="C1036" i="13"/>
  <c r="D1036" i="13"/>
  <c r="C1036" i="33"/>
  <c r="D1036" i="33"/>
  <c r="C1036" i="30"/>
  <c r="D1036" i="30"/>
  <c r="E1036" i="30"/>
  <c r="C1036" i="28"/>
  <c r="D1036" i="28"/>
  <c r="E1036" i="28"/>
  <c r="I1036" i="28"/>
  <c r="C1036" i="16"/>
  <c r="E1036" i="16"/>
  <c r="D1036" i="11"/>
  <c r="E1036" i="11"/>
  <c r="D1036" i="12"/>
  <c r="F1036" i="12"/>
  <c r="C1036" i="32"/>
  <c r="D1036" i="32"/>
  <c r="E1036" i="32"/>
  <c r="K1036" i="10"/>
  <c r="C1037" i="25"/>
  <c r="C1037" i="13"/>
  <c r="D1037" i="13"/>
  <c r="C1037" i="33"/>
  <c r="D1037" i="33"/>
  <c r="C1037" i="30"/>
  <c r="D1037" i="30"/>
  <c r="E1037" i="30"/>
  <c r="C1037" i="28"/>
  <c r="D1037" i="28"/>
  <c r="E1037" i="28"/>
  <c r="I1037" i="28"/>
  <c r="C1037" i="16"/>
  <c r="E1037" i="16"/>
  <c r="D1037" i="11"/>
  <c r="E1037" i="11"/>
  <c r="D1037" i="12"/>
  <c r="F1037" i="12"/>
  <c r="C1037" i="32"/>
  <c r="D1037" i="32"/>
  <c r="E1037" i="32"/>
  <c r="K1037" i="10"/>
  <c r="C1038" i="25"/>
  <c r="C1038" i="23"/>
  <c r="E1038" i="23"/>
  <c r="C1038" i="13"/>
  <c r="D1038" i="13"/>
  <c r="C1038" i="33"/>
  <c r="D1038" i="33"/>
  <c r="C1038" i="30"/>
  <c r="D1038" i="30"/>
  <c r="E1038" i="30"/>
  <c r="C1038" i="28"/>
  <c r="D1038" i="28"/>
  <c r="E1038" i="28"/>
  <c r="I1038" i="28"/>
  <c r="F1038" i="26"/>
  <c r="F1038" i="10" s="1"/>
  <c r="C1038" i="16"/>
  <c r="E1038" i="16"/>
  <c r="D1038" i="11"/>
  <c r="E1038" i="11"/>
  <c r="D1038" i="12"/>
  <c r="F1038" i="12"/>
  <c r="K1038" i="10"/>
  <c r="C1039" i="25"/>
  <c r="C1039" i="23"/>
  <c r="E1039" i="23"/>
  <c r="C1039" i="28"/>
  <c r="D1039" i="28"/>
  <c r="E1039" i="28"/>
  <c r="I1039" i="28"/>
  <c r="F1039" i="26"/>
  <c r="F1039" i="10" s="1"/>
  <c r="C1039" i="16"/>
  <c r="E1039" i="16"/>
  <c r="C1039" i="32"/>
  <c r="D1039" i="32"/>
  <c r="E1039" i="32"/>
  <c r="K1039" i="10"/>
  <c r="C1040" i="23"/>
  <c r="E1040" i="23"/>
  <c r="C1040" i="13"/>
  <c r="D1040" i="13"/>
  <c r="C1040" i="33"/>
  <c r="D1040" i="33"/>
  <c r="C1040" i="30"/>
  <c r="D1040" i="30"/>
  <c r="E1040" i="30"/>
  <c r="C1040" i="28"/>
  <c r="D1040" i="28"/>
  <c r="E1040" i="28"/>
  <c r="I1040" i="28"/>
  <c r="F1040" i="26"/>
  <c r="F1040" i="10" s="1"/>
  <c r="C1040" i="16"/>
  <c r="E1040" i="16"/>
  <c r="D1040" i="11"/>
  <c r="E1040" i="11"/>
  <c r="D1040" i="12"/>
  <c r="F1040" i="12"/>
  <c r="K1040" i="10"/>
  <c r="C1041" i="25"/>
  <c r="C1041" i="23"/>
  <c r="E1041" i="23"/>
  <c r="C1041" i="13"/>
  <c r="D1041" i="13"/>
  <c r="C1041" i="33"/>
  <c r="D1041" i="33"/>
  <c r="C1041" i="30"/>
  <c r="D1041" i="30"/>
  <c r="E1041" i="30"/>
  <c r="C1041" i="28"/>
  <c r="D1041" i="28"/>
  <c r="E1041" i="28"/>
  <c r="I1041" i="28"/>
  <c r="F1041" i="26"/>
  <c r="F1041" i="10" s="1"/>
  <c r="C1041" i="16"/>
  <c r="E1041" i="16"/>
  <c r="D1041" i="11"/>
  <c r="E1041" i="11"/>
  <c r="D1041" i="12"/>
  <c r="F1041" i="12"/>
  <c r="C1041" i="32"/>
  <c r="D1041" i="32"/>
  <c r="E1041" i="32"/>
  <c r="K1041" i="10"/>
  <c r="C1042" i="25"/>
  <c r="C1042" i="23"/>
  <c r="E1042" i="23"/>
  <c r="C1042" i="13"/>
  <c r="D1042" i="13"/>
  <c r="C1042" i="33"/>
  <c r="D1042" i="33"/>
  <c r="C1042" i="30"/>
  <c r="D1042" i="30"/>
  <c r="E1042" i="30"/>
  <c r="C1042" i="28"/>
  <c r="D1042" i="28"/>
  <c r="E1042" i="28"/>
  <c r="I1042" i="28"/>
  <c r="F1042" i="26"/>
  <c r="F1042" i="10" s="1"/>
  <c r="C1042" i="16"/>
  <c r="E1042" i="16"/>
  <c r="D1042" i="11"/>
  <c r="E1042" i="11"/>
  <c r="D1042" i="12"/>
  <c r="F1042" i="12"/>
  <c r="K1042" i="10"/>
  <c r="C1043" i="23"/>
  <c r="E1043" i="23"/>
  <c r="C1043" i="28"/>
  <c r="D1043" i="28"/>
  <c r="E1043" i="28"/>
  <c r="I1043" i="28"/>
  <c r="F1043" i="26"/>
  <c r="F1043" i="10" s="1"/>
  <c r="K1043" i="10"/>
  <c r="C1044" i="23"/>
  <c r="E1044" i="23"/>
  <c r="C1044" i="33"/>
  <c r="D1044" i="33"/>
  <c r="C1044" i="30"/>
  <c r="D1044" i="30"/>
  <c r="E1044" i="30"/>
  <c r="C1044" i="28"/>
  <c r="D1044" i="28"/>
  <c r="E1044" i="28"/>
  <c r="I1044" i="28"/>
  <c r="F1044" i="26"/>
  <c r="F1044" i="10" s="1"/>
  <c r="C1044" i="16"/>
  <c r="E1044" i="16"/>
  <c r="D1044" i="11"/>
  <c r="E1044" i="11"/>
  <c r="D1044" i="12"/>
  <c r="F1044" i="12"/>
  <c r="K1044" i="10"/>
  <c r="C1045" i="25"/>
  <c r="C1045" i="13"/>
  <c r="D1045" i="13"/>
  <c r="C1045" i="33"/>
  <c r="D1045" i="33"/>
  <c r="C1045" i="30"/>
  <c r="D1045" i="30"/>
  <c r="E1045" i="30"/>
  <c r="C1045" i="28"/>
  <c r="D1045" i="28"/>
  <c r="E1045" i="28"/>
  <c r="I1045" i="28"/>
  <c r="F1045" i="26"/>
  <c r="F1045" i="10" s="1"/>
  <c r="C1045" i="16"/>
  <c r="E1045" i="16"/>
  <c r="D1045" i="11"/>
  <c r="E1045" i="11"/>
  <c r="D1045" i="12"/>
  <c r="F1045" i="12"/>
  <c r="C1045" i="32"/>
  <c r="D1045" i="32"/>
  <c r="E1045" i="32"/>
  <c r="K1045" i="10"/>
  <c r="C1046" i="25"/>
  <c r="C1046" i="23"/>
  <c r="E1046" i="23"/>
  <c r="C1046" i="13"/>
  <c r="D1046" i="13"/>
  <c r="C1046" i="33"/>
  <c r="D1046" i="33"/>
  <c r="C1046" i="30"/>
  <c r="D1046" i="30"/>
  <c r="E1046" i="30"/>
  <c r="C1046" i="28"/>
  <c r="D1046" i="28"/>
  <c r="E1046" i="28"/>
  <c r="I1046" i="28"/>
  <c r="F1046" i="26"/>
  <c r="F1046" i="10" s="1"/>
  <c r="C1046" i="16"/>
  <c r="E1046" i="16"/>
  <c r="D1046" i="11"/>
  <c r="E1046" i="11"/>
  <c r="D1046" i="12"/>
  <c r="F1046" i="12"/>
  <c r="C1046" i="32"/>
  <c r="D1046" i="32"/>
  <c r="E1046" i="32"/>
  <c r="K1046" i="10"/>
  <c r="C1047" i="25"/>
  <c r="C1047" i="23"/>
  <c r="E1047" i="23"/>
  <c r="C1047" i="28"/>
  <c r="D1047" i="28"/>
  <c r="E1047" i="28"/>
  <c r="I1047" i="28"/>
  <c r="F1047" i="26"/>
  <c r="F1047" i="10" s="1"/>
  <c r="C1047" i="16"/>
  <c r="E1047" i="16"/>
  <c r="C1047" i="32"/>
  <c r="D1047" i="32"/>
  <c r="E1047" i="32"/>
  <c r="K1047" i="10"/>
  <c r="C1048" i="23"/>
  <c r="E1048" i="23"/>
  <c r="C1048" i="13"/>
  <c r="D1048" i="13"/>
  <c r="C1048" i="33"/>
  <c r="D1048" i="33"/>
  <c r="C1048" i="30"/>
  <c r="D1048" i="30"/>
  <c r="E1048" i="30"/>
  <c r="C1048" i="28"/>
  <c r="D1048" i="28"/>
  <c r="E1048" i="28"/>
  <c r="I1048" i="28"/>
  <c r="F1048" i="26"/>
  <c r="F1048" i="10" s="1"/>
  <c r="C1048" i="16"/>
  <c r="E1048" i="16"/>
  <c r="D1048" i="11"/>
  <c r="E1048" i="11"/>
  <c r="D1048" i="12"/>
  <c r="F1048" i="12"/>
  <c r="C1048" i="32"/>
  <c r="D1048" i="32"/>
  <c r="E1048" i="32"/>
  <c r="K1048" i="10"/>
  <c r="C1049" i="25"/>
  <c r="C1049" i="23"/>
  <c r="E1049" i="23"/>
  <c r="C1049" i="13"/>
  <c r="D1049" i="13"/>
  <c r="C1049" i="33"/>
  <c r="D1049" i="33"/>
  <c r="C1049" i="30"/>
  <c r="D1049" i="30"/>
  <c r="E1049" i="30"/>
  <c r="C1049" i="28"/>
  <c r="D1049" i="28"/>
  <c r="E1049" i="28"/>
  <c r="I1049" i="28"/>
  <c r="F1049" i="26"/>
  <c r="F1049" i="10" s="1"/>
  <c r="C1049" i="16"/>
  <c r="E1049" i="16"/>
  <c r="D1049" i="11"/>
  <c r="E1049" i="11"/>
  <c r="D1049" i="12"/>
  <c r="F1049" i="12"/>
  <c r="C1049" i="32"/>
  <c r="D1049" i="32"/>
  <c r="E1049" i="32"/>
  <c r="K1049" i="10"/>
  <c r="C1050" i="25"/>
  <c r="D1050" i="25"/>
  <c r="E1050" i="25"/>
  <c r="C1050" i="23"/>
  <c r="E1050" i="23"/>
  <c r="C1050" i="13"/>
  <c r="D1050" i="13"/>
  <c r="C1050" i="33"/>
  <c r="D1050" i="33"/>
  <c r="C1050" i="30"/>
  <c r="D1050" i="30"/>
  <c r="E1050" i="30"/>
  <c r="C1050" i="28"/>
  <c r="D1050" i="28"/>
  <c r="E1050" i="28"/>
  <c r="I1050" i="28"/>
  <c r="F1050" i="26"/>
  <c r="F1050" i="10" s="1"/>
  <c r="C1050" i="16"/>
  <c r="E1050" i="16"/>
  <c r="D1050" i="11"/>
  <c r="E1050" i="11"/>
  <c r="D1050" i="12"/>
  <c r="F1050" i="12"/>
  <c r="C1050" i="32"/>
  <c r="D1050" i="32"/>
  <c r="E1050" i="32"/>
  <c r="K1050" i="10"/>
  <c r="C1051" i="23"/>
  <c r="E1051" i="23"/>
  <c r="C1051" i="28"/>
  <c r="D1051" i="28"/>
  <c r="E1051" i="28"/>
  <c r="I1051" i="28"/>
  <c r="F1051" i="26"/>
  <c r="F1051" i="10" s="1"/>
  <c r="C1051" i="16"/>
  <c r="E1051" i="16"/>
  <c r="C1051" i="32"/>
  <c r="D1051" i="32"/>
  <c r="E1051" i="32"/>
  <c r="K1051" i="10"/>
  <c r="C1052" i="23"/>
  <c r="E1052" i="23"/>
  <c r="C1052" i="13"/>
  <c r="D1052" i="13"/>
  <c r="C1052" i="33"/>
  <c r="D1052" i="33"/>
  <c r="C1052" i="30"/>
  <c r="D1052" i="30"/>
  <c r="E1052" i="30"/>
  <c r="C1052" i="28"/>
  <c r="D1052" i="28"/>
  <c r="E1052" i="28"/>
  <c r="I1052" i="28"/>
  <c r="F1052" i="26"/>
  <c r="F1052" i="10" s="1"/>
  <c r="C1052" i="16"/>
  <c r="E1052" i="16"/>
  <c r="D1052" i="11"/>
  <c r="E1052" i="11"/>
  <c r="D1052" i="12"/>
  <c r="F1052" i="12"/>
  <c r="K1052" i="10"/>
  <c r="C1053" i="25"/>
  <c r="C1053" i="23"/>
  <c r="E1053" i="23"/>
  <c r="C1053" i="13"/>
  <c r="D1053" i="13"/>
  <c r="C1053" i="33"/>
  <c r="D1053" i="33"/>
  <c r="C1053" i="30"/>
  <c r="D1053" i="30"/>
  <c r="E1053" i="30"/>
  <c r="C1053" i="28"/>
  <c r="D1053" i="28"/>
  <c r="E1053" i="28"/>
  <c r="I1053" i="28"/>
  <c r="F1053" i="26"/>
  <c r="F1053" i="10" s="1"/>
  <c r="C1053" i="16"/>
  <c r="E1053" i="16"/>
  <c r="D1053" i="11"/>
  <c r="E1053" i="11"/>
  <c r="D1053" i="12"/>
  <c r="F1053" i="12"/>
  <c r="C1053" i="32"/>
  <c r="D1053" i="32"/>
  <c r="E1053" i="32"/>
  <c r="K1053" i="10"/>
  <c r="C1054" i="25"/>
  <c r="C1054" i="23"/>
  <c r="E1054" i="23"/>
  <c r="C1054" i="13"/>
  <c r="D1054" i="13"/>
  <c r="C1054" i="33"/>
  <c r="D1054" i="33"/>
  <c r="C1054" i="30"/>
  <c r="D1054" i="30"/>
  <c r="E1054" i="30"/>
  <c r="C1054" i="28"/>
  <c r="D1054" i="28"/>
  <c r="E1054" i="28"/>
  <c r="I1054" i="28"/>
  <c r="F1054" i="26"/>
  <c r="F1054" i="10" s="1"/>
  <c r="C1054" i="16"/>
  <c r="E1054" i="16"/>
  <c r="D1054" i="11"/>
  <c r="E1054" i="11"/>
  <c r="D1054" i="12"/>
  <c r="F1054" i="12"/>
  <c r="K1054" i="10"/>
  <c r="C1055" i="25"/>
  <c r="C1055" i="23"/>
  <c r="E1055" i="23"/>
  <c r="C1055" i="28"/>
  <c r="D1055" i="28"/>
  <c r="E1055" i="28"/>
  <c r="I1055" i="28"/>
  <c r="F1055" i="26"/>
  <c r="F1055" i="10" s="1"/>
  <c r="C1055" i="16"/>
  <c r="E1055" i="16"/>
  <c r="C1055" i="32"/>
  <c r="D1055" i="32"/>
  <c r="E1055" i="32"/>
  <c r="K1055" i="10"/>
  <c r="C1056" i="23"/>
  <c r="E1056" i="23"/>
  <c r="C1056" i="13"/>
  <c r="D1056" i="13"/>
  <c r="C1056" i="33"/>
  <c r="D1056" i="33"/>
  <c r="C1056" i="30"/>
  <c r="D1056" i="30"/>
  <c r="E1056" i="30"/>
  <c r="C1056" i="28"/>
  <c r="D1056" i="28"/>
  <c r="E1056" i="28"/>
  <c r="I1056" i="28"/>
  <c r="F1056" i="26"/>
  <c r="F1056" i="10" s="1"/>
  <c r="C1056" i="16"/>
  <c r="E1056" i="16"/>
  <c r="D1056" i="11"/>
  <c r="E1056" i="11"/>
  <c r="D1056" i="12"/>
  <c r="F1056" i="12"/>
  <c r="K1056" i="10"/>
  <c r="C1057" i="25"/>
  <c r="C1057" i="13"/>
  <c r="D1057" i="13"/>
  <c r="C1057" i="33"/>
  <c r="D1057" i="33"/>
  <c r="C1057" i="30"/>
  <c r="D1057" i="30"/>
  <c r="E1057" i="30"/>
  <c r="C1057" i="28"/>
  <c r="D1057" i="28"/>
  <c r="E1057" i="28"/>
  <c r="I1057" i="28"/>
  <c r="F1057" i="26"/>
  <c r="F1057" i="10" s="1"/>
  <c r="C1057" i="16"/>
  <c r="E1057" i="16"/>
  <c r="D1057" i="11"/>
  <c r="E1057" i="11"/>
  <c r="D1057" i="12"/>
  <c r="F1057" i="12"/>
  <c r="C1057" i="32"/>
  <c r="D1057" i="32"/>
  <c r="E1057" i="32"/>
  <c r="K1057" i="10"/>
  <c r="C1058" i="25"/>
  <c r="C1058" i="23"/>
  <c r="E1058" i="23"/>
  <c r="C1058" i="13"/>
  <c r="D1058" i="13"/>
  <c r="C1058" i="33"/>
  <c r="D1058" i="33"/>
  <c r="C1058" i="30"/>
  <c r="D1058" i="30"/>
  <c r="E1058" i="30"/>
  <c r="C1058" i="28"/>
  <c r="D1058" i="28"/>
  <c r="E1058" i="28"/>
  <c r="I1058" i="28"/>
  <c r="F1058" i="26"/>
  <c r="F1058" i="10" s="1"/>
  <c r="C1058" i="16"/>
  <c r="E1058" i="16"/>
  <c r="D1058" i="11"/>
  <c r="E1058" i="11"/>
  <c r="D1058" i="12"/>
  <c r="F1058" i="12"/>
  <c r="K1058" i="10"/>
  <c r="C1059" i="25"/>
  <c r="C1059" i="23"/>
  <c r="E1059" i="23"/>
  <c r="C1059" i="28"/>
  <c r="D1059" i="28"/>
  <c r="E1059" i="28"/>
  <c r="I1059" i="28"/>
  <c r="F1059" i="26"/>
  <c r="F1059" i="10" s="1"/>
  <c r="C1059" i="16"/>
  <c r="E1059" i="16"/>
  <c r="C1059" i="32"/>
  <c r="D1059" i="32"/>
  <c r="E1059" i="32"/>
  <c r="K1059" i="10"/>
  <c r="C1060" i="23"/>
  <c r="E1060" i="23"/>
  <c r="C1060" i="13"/>
  <c r="D1060" i="13"/>
  <c r="C1060" i="33"/>
  <c r="D1060" i="33"/>
  <c r="C1060" i="30"/>
  <c r="D1060" i="30"/>
  <c r="E1060" i="30"/>
  <c r="C1060" i="28"/>
  <c r="D1060" i="28"/>
  <c r="E1060" i="28"/>
  <c r="I1060" i="28"/>
  <c r="F1060" i="26"/>
  <c r="F1060" i="10" s="1"/>
  <c r="C1060" i="16"/>
  <c r="E1060" i="16"/>
  <c r="D1060" i="11"/>
  <c r="E1060" i="11"/>
  <c r="D1060" i="12"/>
  <c r="F1060" i="12"/>
  <c r="K1060" i="10"/>
  <c r="C1061" i="25"/>
  <c r="C1061" i="23"/>
  <c r="E1061" i="23"/>
  <c r="C1061" i="13"/>
  <c r="D1061" i="13"/>
  <c r="C1061" i="33"/>
  <c r="D1061" i="33"/>
  <c r="C1061" i="30"/>
  <c r="D1061" i="30"/>
  <c r="E1061" i="30"/>
  <c r="C1061" i="28"/>
  <c r="D1061" i="28"/>
  <c r="E1061" i="28"/>
  <c r="I1061" i="28"/>
  <c r="F1061" i="26"/>
  <c r="F1061" i="10" s="1"/>
  <c r="C1061" i="16"/>
  <c r="E1061" i="16"/>
  <c r="D1061" i="11"/>
  <c r="E1061" i="11"/>
  <c r="C1061" i="32"/>
  <c r="D1061" i="32"/>
  <c r="E1061" i="32"/>
  <c r="K1061" i="10"/>
  <c r="C1062" i="25"/>
  <c r="C1062" i="23"/>
  <c r="E1062" i="23"/>
  <c r="C1062" i="13"/>
  <c r="D1062" i="13"/>
  <c r="C1062" i="33"/>
  <c r="D1062" i="33"/>
  <c r="C1062" i="30"/>
  <c r="D1062" i="30"/>
  <c r="E1062" i="30"/>
  <c r="C1062" i="28"/>
  <c r="D1062" i="28"/>
  <c r="E1062" i="28"/>
  <c r="I1062" i="28"/>
  <c r="F1062" i="26"/>
  <c r="F1062" i="10" s="1"/>
  <c r="C1062" i="16"/>
  <c r="E1062" i="16"/>
  <c r="D1062" i="11"/>
  <c r="E1062" i="11"/>
  <c r="D1062" i="12"/>
  <c r="F1062" i="12"/>
  <c r="K1062" i="10"/>
  <c r="C1063" i="25"/>
  <c r="D1063" i="25"/>
  <c r="E1063" i="25"/>
  <c r="C1063" i="23"/>
  <c r="E1063" i="23"/>
  <c r="C1063" i="28"/>
  <c r="D1063" i="28"/>
  <c r="E1063" i="28"/>
  <c r="I1063" i="28"/>
  <c r="F1063" i="26"/>
  <c r="F1063" i="10" s="1"/>
  <c r="C1063" i="16"/>
  <c r="E1063" i="16"/>
  <c r="C1063" i="32"/>
  <c r="D1063" i="32"/>
  <c r="E1063" i="32"/>
  <c r="K1063" i="10"/>
  <c r="D1064" i="25"/>
  <c r="E1064" i="25"/>
  <c r="C1064" i="23"/>
  <c r="E1064" i="23"/>
  <c r="C1064" i="13"/>
  <c r="D1064" i="13"/>
  <c r="C1064" i="33"/>
  <c r="D1064" i="33"/>
  <c r="C1064" i="30"/>
  <c r="D1064" i="30"/>
  <c r="E1064" i="30"/>
  <c r="C1064" i="28"/>
  <c r="D1064" i="28"/>
  <c r="E1064" i="28"/>
  <c r="I1064" i="28"/>
  <c r="F1064" i="26"/>
  <c r="F1064" i="10" s="1"/>
  <c r="C1064" i="16"/>
  <c r="E1064" i="16"/>
  <c r="D1064" i="11"/>
  <c r="E1064" i="11"/>
  <c r="D1064" i="12"/>
  <c r="F1064" i="12"/>
  <c r="K1064" i="10"/>
  <c r="C1065" i="25"/>
  <c r="C1065" i="23"/>
  <c r="E1065" i="23"/>
  <c r="C1065" i="13"/>
  <c r="D1065" i="13"/>
  <c r="C1065" i="33"/>
  <c r="D1065" i="33"/>
  <c r="C1065" i="30"/>
  <c r="D1065" i="30"/>
  <c r="E1065" i="30"/>
  <c r="C1065" i="28"/>
  <c r="D1065" i="28"/>
  <c r="E1065" i="28"/>
  <c r="I1065" i="28"/>
  <c r="F1065" i="26"/>
  <c r="F1065" i="10" s="1"/>
  <c r="C1065" i="16"/>
  <c r="E1065" i="16"/>
  <c r="D1065" i="11"/>
  <c r="E1065" i="11"/>
  <c r="D1065" i="12"/>
  <c r="F1065" i="12"/>
  <c r="C1065" i="32"/>
  <c r="D1065" i="32"/>
  <c r="E1065" i="32"/>
  <c r="K1065" i="10"/>
  <c r="C1066" i="25"/>
  <c r="C1066" i="23"/>
  <c r="E1066" i="23"/>
  <c r="C1066" i="13"/>
  <c r="D1066" i="13"/>
  <c r="C1066" i="33"/>
  <c r="D1066" i="33"/>
  <c r="C1066" i="30"/>
  <c r="D1066" i="30"/>
  <c r="E1066" i="30"/>
  <c r="C1066" i="28"/>
  <c r="D1066" i="28"/>
  <c r="E1066" i="28"/>
  <c r="I1066" i="28"/>
  <c r="F1066" i="26"/>
  <c r="F1066" i="10" s="1"/>
  <c r="C1066" i="16"/>
  <c r="E1066" i="16"/>
  <c r="D1066" i="11"/>
  <c r="E1066" i="11"/>
  <c r="D1066" i="12"/>
  <c r="F1066" i="12"/>
  <c r="C1066" i="32"/>
  <c r="D1066" i="32"/>
  <c r="E1066" i="32"/>
  <c r="K1066" i="10"/>
  <c r="C1067" i="25"/>
  <c r="C1067" i="23"/>
  <c r="E1067" i="23"/>
  <c r="C1067" i="28"/>
  <c r="D1067" i="28"/>
  <c r="E1067" i="28"/>
  <c r="I1067" i="28"/>
  <c r="F1067" i="26"/>
  <c r="F1067" i="10" s="1"/>
  <c r="C1067" i="16"/>
  <c r="E1067" i="16"/>
  <c r="D1067" i="11"/>
  <c r="E1067" i="11"/>
  <c r="C1067" i="32"/>
  <c r="D1067" i="32"/>
  <c r="E1067" i="32"/>
  <c r="K1067" i="10"/>
  <c r="C1068" i="25"/>
  <c r="C1068" i="23"/>
  <c r="E1068" i="23"/>
  <c r="C1068" i="13"/>
  <c r="D1068" i="13"/>
  <c r="C1068" i="33"/>
  <c r="D1068" i="33"/>
  <c r="C1068" i="30"/>
  <c r="D1068" i="30"/>
  <c r="E1068" i="30"/>
  <c r="C1068" i="28"/>
  <c r="D1068" i="28"/>
  <c r="E1068" i="28"/>
  <c r="I1068" i="28"/>
  <c r="F1068" i="26"/>
  <c r="F1068" i="10" s="1"/>
  <c r="C1068" i="16"/>
  <c r="E1068" i="16"/>
  <c r="D1068" i="11"/>
  <c r="E1068" i="11"/>
  <c r="D1068" i="12"/>
  <c r="F1068" i="12"/>
  <c r="C1068" i="32"/>
  <c r="D1068" i="32"/>
  <c r="E1068" i="32"/>
  <c r="K1068" i="10"/>
  <c r="C1069" i="25"/>
  <c r="C1069" i="13"/>
  <c r="D1069" i="13"/>
  <c r="C1069" i="33"/>
  <c r="D1069" i="33"/>
  <c r="C1069" i="30"/>
  <c r="D1069" i="30"/>
  <c r="E1069" i="30"/>
  <c r="C1069" i="28"/>
  <c r="D1069" i="28"/>
  <c r="E1069" i="28"/>
  <c r="I1069" i="28"/>
  <c r="F1069" i="26"/>
  <c r="F1069" i="10" s="1"/>
  <c r="C1069" i="16"/>
  <c r="E1069" i="16"/>
  <c r="D1069" i="11"/>
  <c r="E1069" i="11"/>
  <c r="D1069" i="12"/>
  <c r="F1069" i="12"/>
  <c r="C1069" i="32"/>
  <c r="D1069" i="32"/>
  <c r="E1069" i="32"/>
  <c r="K1069" i="10"/>
  <c r="C1070" i="25"/>
  <c r="C1070" i="23"/>
  <c r="E1070" i="23"/>
  <c r="C1070" i="13"/>
  <c r="D1070" i="13"/>
  <c r="C1070" i="33"/>
  <c r="D1070" i="33"/>
  <c r="C1070" i="30"/>
  <c r="D1070" i="30"/>
  <c r="E1070" i="30"/>
  <c r="C1070" i="28"/>
  <c r="D1070" i="28"/>
  <c r="E1070" i="28"/>
  <c r="I1070" i="28"/>
  <c r="F1070" i="26"/>
  <c r="F1070" i="10" s="1"/>
  <c r="C1070" i="16"/>
  <c r="E1070" i="16"/>
  <c r="D1070" i="11"/>
  <c r="E1070" i="11"/>
  <c r="D1070" i="12"/>
  <c r="F1070" i="12"/>
  <c r="K1070" i="10"/>
  <c r="D1071" i="25"/>
  <c r="E1071" i="25"/>
  <c r="I1071" i="28"/>
  <c r="F1071" i="26"/>
  <c r="F1071" i="10" s="1"/>
  <c r="K1071" i="10"/>
  <c r="D1072" i="25"/>
  <c r="E1072" i="25"/>
  <c r="C1072" i="23"/>
  <c r="E1072" i="23"/>
  <c r="C1072" i="33"/>
  <c r="D1072" i="33"/>
  <c r="C1072" i="30"/>
  <c r="D1072" i="30"/>
  <c r="E1072" i="30"/>
  <c r="C1072" i="28"/>
  <c r="D1072" i="28"/>
  <c r="E1072" i="28"/>
  <c r="I1072" i="28"/>
  <c r="F1072" i="26"/>
  <c r="F1072" i="10" s="1"/>
  <c r="C1072" i="16"/>
  <c r="E1072" i="16"/>
  <c r="D1072" i="11"/>
  <c r="E1072" i="11"/>
  <c r="D1072" i="12"/>
  <c r="F1072" i="12"/>
  <c r="K1072" i="10"/>
  <c r="C1073" i="25"/>
  <c r="C1073" i="23"/>
  <c r="E1073" i="23"/>
  <c r="C1073" i="13"/>
  <c r="D1073" i="13"/>
  <c r="C1073" i="33"/>
  <c r="D1073" i="33"/>
  <c r="C1073" i="30"/>
  <c r="D1073" i="30"/>
  <c r="E1073" i="30"/>
  <c r="C1073" i="28"/>
  <c r="D1073" i="28"/>
  <c r="E1073" i="28"/>
  <c r="I1073" i="28"/>
  <c r="F1073" i="26"/>
  <c r="F1073" i="10" s="1"/>
  <c r="C1073" i="16"/>
  <c r="E1073" i="16"/>
  <c r="D1073" i="11"/>
  <c r="E1073" i="11"/>
  <c r="D1073" i="12"/>
  <c r="F1073" i="12"/>
  <c r="C1073" i="32"/>
  <c r="D1073" i="32"/>
  <c r="E1073" i="32"/>
  <c r="K1073" i="10"/>
  <c r="C1074" i="25"/>
  <c r="C1074" i="23"/>
  <c r="E1074" i="23"/>
  <c r="C1074" i="13"/>
  <c r="D1074" i="13"/>
  <c r="C1074" i="33"/>
  <c r="D1074" i="33"/>
  <c r="C1074" i="30"/>
  <c r="D1074" i="30"/>
  <c r="E1074" i="30"/>
  <c r="C1074" i="28"/>
  <c r="D1074" i="28"/>
  <c r="E1074" i="28"/>
  <c r="I1074" i="28"/>
  <c r="F1074" i="26"/>
  <c r="F1074" i="10" s="1"/>
  <c r="C1074" i="16"/>
  <c r="E1074" i="16"/>
  <c r="D1074" i="11"/>
  <c r="E1074" i="11"/>
  <c r="D1074" i="12"/>
  <c r="F1074" i="12"/>
  <c r="C1074" i="32"/>
  <c r="D1074" i="32"/>
  <c r="E1074" i="32"/>
  <c r="K1074" i="10"/>
  <c r="C1075" i="25"/>
  <c r="C1075" i="23"/>
  <c r="E1075" i="23"/>
  <c r="C1075" i="28"/>
  <c r="D1075" i="28"/>
  <c r="E1075" i="28"/>
  <c r="I1075" i="28"/>
  <c r="F1075" i="26"/>
  <c r="F1075" i="10" s="1"/>
  <c r="C1075" i="16"/>
  <c r="E1075" i="16"/>
  <c r="C1075" i="32"/>
  <c r="D1075" i="32"/>
  <c r="E1075" i="32"/>
  <c r="K1075" i="10"/>
  <c r="C1076" i="23"/>
  <c r="E1076" i="23"/>
  <c r="C1076" i="13"/>
  <c r="D1076" i="13"/>
  <c r="C1076" i="33"/>
  <c r="D1076" i="33"/>
  <c r="C1076" i="30"/>
  <c r="D1076" i="30"/>
  <c r="E1076" i="30"/>
  <c r="C1076" i="28"/>
  <c r="D1076" i="28"/>
  <c r="E1076" i="28"/>
  <c r="I1076" i="28"/>
  <c r="F1076" i="26"/>
  <c r="F1076" i="10" s="1"/>
  <c r="C1076" i="16"/>
  <c r="E1076" i="16"/>
  <c r="D1076" i="11"/>
  <c r="E1076" i="11"/>
  <c r="D1076" i="12"/>
  <c r="F1076" i="12"/>
  <c r="C1076" i="32"/>
  <c r="D1076" i="32"/>
  <c r="E1076" i="32"/>
  <c r="K1076" i="10"/>
  <c r="C1077" i="25"/>
  <c r="C1077" i="13"/>
  <c r="D1077" i="13"/>
  <c r="C1077" i="33"/>
  <c r="D1077" i="33"/>
  <c r="C1077" i="30"/>
  <c r="D1077" i="30"/>
  <c r="E1077" i="30"/>
  <c r="C1077" i="28"/>
  <c r="D1077" i="28"/>
  <c r="E1077" i="28"/>
  <c r="I1077" i="28"/>
  <c r="F1077" i="26"/>
  <c r="F1077" i="10" s="1"/>
  <c r="C1077" i="16"/>
  <c r="E1077" i="16"/>
  <c r="D1077" i="11"/>
  <c r="E1077" i="11"/>
  <c r="D1077" i="12"/>
  <c r="F1077" i="12"/>
  <c r="C1077" i="32"/>
  <c r="D1077" i="32"/>
  <c r="E1077" i="32"/>
  <c r="K1077" i="10"/>
  <c r="C1078" i="25"/>
  <c r="C1078" i="23"/>
  <c r="E1078" i="23"/>
  <c r="C1078" i="13"/>
  <c r="D1078" i="13"/>
  <c r="C1078" i="33"/>
  <c r="D1078" i="33"/>
  <c r="C1078" i="30"/>
  <c r="D1078" i="30"/>
  <c r="E1078" i="30"/>
  <c r="C1078" i="28"/>
  <c r="D1078" i="28"/>
  <c r="E1078" i="28"/>
  <c r="I1078" i="28"/>
  <c r="F1078" i="26"/>
  <c r="F1078" i="10" s="1"/>
  <c r="C1078" i="16"/>
  <c r="E1078" i="16"/>
  <c r="D1078" i="11"/>
  <c r="E1078" i="11"/>
  <c r="D1078" i="12"/>
  <c r="F1078" i="12"/>
  <c r="K1078" i="10"/>
  <c r="C1079" i="23"/>
  <c r="E1079" i="23"/>
  <c r="C1079" i="30"/>
  <c r="D1079" i="30"/>
  <c r="E1079" i="30"/>
  <c r="C1079" i="28"/>
  <c r="D1079" i="28"/>
  <c r="E1079" i="28"/>
  <c r="I1079" i="28"/>
  <c r="F1079" i="26"/>
  <c r="F1079" i="10" s="1"/>
  <c r="C1079" i="16"/>
  <c r="E1079" i="16"/>
  <c r="C1079" i="32"/>
  <c r="D1079" i="32"/>
  <c r="E1079" i="32"/>
  <c r="K1079" i="10"/>
  <c r="C1080" i="25"/>
  <c r="C1080" i="23"/>
  <c r="E1080" i="23"/>
  <c r="C1080" i="13"/>
  <c r="D1080" i="13"/>
  <c r="C1080" i="33"/>
  <c r="D1080" i="33"/>
  <c r="C1080" i="30"/>
  <c r="D1080" i="30"/>
  <c r="E1080" i="30"/>
  <c r="C1080" i="28"/>
  <c r="D1080" i="28"/>
  <c r="E1080" i="28"/>
  <c r="I1080" i="28"/>
  <c r="F1080" i="26"/>
  <c r="F1080" i="10" s="1"/>
  <c r="C1080" i="16"/>
  <c r="E1080" i="16"/>
  <c r="D1080" i="11"/>
  <c r="E1080" i="11"/>
  <c r="D1080" i="12"/>
  <c r="F1080" i="12"/>
  <c r="K1080" i="10"/>
  <c r="C1081" i="25"/>
  <c r="C1081" i="23"/>
  <c r="E1081" i="23"/>
  <c r="C1081" i="28"/>
  <c r="D1081" i="28"/>
  <c r="E1081" i="28"/>
  <c r="I1081" i="28"/>
  <c r="F1081" i="26"/>
  <c r="F1081" i="10" s="1"/>
  <c r="C1081" i="16"/>
  <c r="E1081" i="16"/>
  <c r="C1081" i="32"/>
  <c r="D1081" i="32"/>
  <c r="E1081" i="32"/>
  <c r="K1081" i="10"/>
  <c r="C1082" i="25"/>
  <c r="D1082" i="25"/>
  <c r="E1082" i="25"/>
  <c r="C1082" i="23"/>
  <c r="E1082" i="23"/>
  <c r="C1082" i="13"/>
  <c r="D1082" i="13"/>
  <c r="C1082" i="33"/>
  <c r="D1082" i="33"/>
  <c r="C1082" i="34"/>
  <c r="D1082" i="34"/>
  <c r="E1082" i="34"/>
  <c r="C1082" i="30"/>
  <c r="D1082" i="30"/>
  <c r="E1082" i="30"/>
  <c r="C1082" i="28"/>
  <c r="D1082" i="28"/>
  <c r="E1082" i="28"/>
  <c r="I1082" i="28"/>
  <c r="F1082" i="26"/>
  <c r="F1082" i="10" s="1"/>
  <c r="C1082" i="16"/>
  <c r="E1082" i="16"/>
  <c r="D1082" i="11"/>
  <c r="E1082" i="11"/>
  <c r="D1082" i="12"/>
  <c r="F1082" i="12"/>
  <c r="C1082" i="32"/>
  <c r="D1082" i="32"/>
  <c r="E1082" i="32"/>
  <c r="K1082" i="10"/>
  <c r="C1083" i="25"/>
  <c r="C1083" i="23"/>
  <c r="E1083" i="23"/>
  <c r="C1083" i="13"/>
  <c r="D1083" i="13"/>
  <c r="C1083" i="33"/>
  <c r="D1083" i="33"/>
  <c r="C1083" i="30"/>
  <c r="D1083" i="30"/>
  <c r="E1083" i="30"/>
  <c r="C1083" i="28"/>
  <c r="D1083" i="28"/>
  <c r="E1083" i="28"/>
  <c r="I1083" i="28"/>
  <c r="F1083" i="26"/>
  <c r="F1083" i="10" s="1"/>
  <c r="C1083" i="16"/>
  <c r="E1083" i="16"/>
  <c r="D1083" i="11"/>
  <c r="E1083" i="11"/>
  <c r="D1083" i="12"/>
  <c r="F1083" i="12"/>
  <c r="K1083" i="10"/>
  <c r="C1084" i="23"/>
  <c r="E1084" i="23"/>
  <c r="C1084" i="28"/>
  <c r="D1084" i="28"/>
  <c r="E1084" i="28"/>
  <c r="I1084" i="28"/>
  <c r="F1084" i="26"/>
  <c r="F1084" i="10" s="1"/>
  <c r="C1084" i="16"/>
  <c r="E1084" i="16"/>
  <c r="D1084" i="11"/>
  <c r="E1084" i="11"/>
  <c r="D1084" i="12"/>
  <c r="F1084" i="12"/>
  <c r="K1084" i="10"/>
  <c r="C1085" i="25"/>
  <c r="C1085" i="13"/>
  <c r="D1085" i="13"/>
  <c r="C1085" i="33"/>
  <c r="D1085" i="33"/>
  <c r="C1085" i="30"/>
  <c r="D1085" i="30"/>
  <c r="E1085" i="30"/>
  <c r="C1085" i="28"/>
  <c r="D1085" i="28"/>
  <c r="E1085" i="28"/>
  <c r="I1085" i="28"/>
  <c r="F1085" i="26"/>
  <c r="F1085" i="10" s="1"/>
  <c r="C1085" i="16"/>
  <c r="E1085" i="16"/>
  <c r="D1085" i="11"/>
  <c r="E1085" i="11"/>
  <c r="D1085" i="12"/>
  <c r="F1085" i="12"/>
  <c r="C1085" i="32"/>
  <c r="D1085" i="32"/>
  <c r="E1085" i="32"/>
  <c r="K1085" i="10"/>
  <c r="C1086" i="25"/>
  <c r="C1086" i="23"/>
  <c r="E1086" i="23"/>
  <c r="C1086" i="13"/>
  <c r="D1086" i="13"/>
  <c r="C1086" i="33"/>
  <c r="D1086" i="33"/>
  <c r="C1086" i="34"/>
  <c r="D1086" i="34"/>
  <c r="E1086" i="34"/>
  <c r="C1086" i="30"/>
  <c r="D1086" i="30"/>
  <c r="E1086" i="30"/>
  <c r="C1086" i="28"/>
  <c r="D1086" i="28"/>
  <c r="E1086" i="28"/>
  <c r="I1086" i="28"/>
  <c r="F1086" i="26"/>
  <c r="F1086" i="10" s="1"/>
  <c r="C1086" i="16"/>
  <c r="E1086" i="16"/>
  <c r="D1086" i="11"/>
  <c r="E1086" i="11"/>
  <c r="D1086" i="12"/>
  <c r="F1086" i="12"/>
  <c r="C1086" i="32"/>
  <c r="D1086" i="32"/>
  <c r="E1086" i="32"/>
  <c r="K1086" i="10"/>
  <c r="C1087" i="25"/>
  <c r="C1087" i="23"/>
  <c r="E1087" i="23"/>
  <c r="C1087" i="34"/>
  <c r="D1087" i="34"/>
  <c r="E1087" i="34"/>
  <c r="C1087" i="30"/>
  <c r="D1087" i="30"/>
  <c r="E1087" i="30"/>
  <c r="C1087" i="28"/>
  <c r="D1087" i="28"/>
  <c r="E1087" i="28"/>
  <c r="I1087" i="28"/>
  <c r="F1087" i="26"/>
  <c r="F1087" i="10" s="1"/>
  <c r="C1087" i="16"/>
  <c r="E1087" i="16"/>
  <c r="C1087" i="32"/>
  <c r="D1087" i="32"/>
  <c r="E1087" i="32"/>
  <c r="K1087" i="10"/>
  <c r="I1088" i="28"/>
  <c r="F1088" i="26"/>
  <c r="F1088" i="10" s="1"/>
  <c r="K1088" i="10"/>
  <c r="C1089" i="25"/>
  <c r="C1089" i="23"/>
  <c r="E1089" i="23"/>
  <c r="C1089" i="13"/>
  <c r="D1089" i="13"/>
  <c r="C1089" i="33"/>
  <c r="D1089" i="33"/>
  <c r="C1089" i="30"/>
  <c r="D1089" i="30"/>
  <c r="E1089" i="30"/>
  <c r="C1089" i="28"/>
  <c r="D1089" i="28"/>
  <c r="E1089" i="28"/>
  <c r="I1089" i="28"/>
  <c r="F1089" i="26"/>
  <c r="F1089" i="10" s="1"/>
  <c r="C1089" i="16"/>
  <c r="E1089" i="16"/>
  <c r="D1089" i="11"/>
  <c r="E1089" i="11"/>
  <c r="D1089" i="12"/>
  <c r="F1089" i="12"/>
  <c r="C1089" i="32"/>
  <c r="D1089" i="32"/>
  <c r="E1089" i="32"/>
  <c r="K1089" i="10"/>
  <c r="C1090" i="25"/>
  <c r="C1090" i="23"/>
  <c r="E1090" i="23"/>
  <c r="C1090" i="13"/>
  <c r="D1090" i="13"/>
  <c r="C1090" i="33"/>
  <c r="D1090" i="33"/>
  <c r="C1090" i="30"/>
  <c r="D1090" i="30"/>
  <c r="E1090" i="30"/>
  <c r="C1090" i="28"/>
  <c r="D1090" i="28"/>
  <c r="E1090" i="28"/>
  <c r="I1090" i="28"/>
  <c r="F1090" i="26"/>
  <c r="F1090" i="10" s="1"/>
  <c r="C1090" i="16"/>
  <c r="E1090" i="16"/>
  <c r="D1090" i="11"/>
  <c r="E1090" i="11"/>
  <c r="D1090" i="12"/>
  <c r="F1090" i="12"/>
  <c r="C1090" i="32"/>
  <c r="D1090" i="32"/>
  <c r="E1090" i="32"/>
  <c r="K1090" i="10"/>
  <c r="C1091" i="25"/>
  <c r="C1091" i="23"/>
  <c r="E1091" i="23"/>
  <c r="C1091" i="13"/>
  <c r="D1091" i="13"/>
  <c r="C1091" i="33"/>
  <c r="D1091" i="33"/>
  <c r="C1091" i="30"/>
  <c r="D1091" i="30"/>
  <c r="E1091" i="30"/>
  <c r="C1091" i="28"/>
  <c r="D1091" i="28"/>
  <c r="E1091" i="28"/>
  <c r="I1091" i="28"/>
  <c r="F1091" i="26"/>
  <c r="F1091" i="10" s="1"/>
  <c r="C1091" i="16"/>
  <c r="E1091" i="16"/>
  <c r="D1091" i="11"/>
  <c r="E1091" i="11"/>
  <c r="C1091" i="32"/>
  <c r="D1091" i="32"/>
  <c r="E1091" i="32"/>
  <c r="K1091" i="10"/>
  <c r="C1092" i="25"/>
  <c r="C1092" i="23"/>
  <c r="E1092" i="23"/>
  <c r="C1092" i="13"/>
  <c r="D1092" i="13"/>
  <c r="C1092" i="33"/>
  <c r="D1092" i="33"/>
  <c r="C1092" i="30"/>
  <c r="D1092" i="30"/>
  <c r="E1092" i="30"/>
  <c r="C1092" i="28"/>
  <c r="D1092" i="28"/>
  <c r="E1092" i="28"/>
  <c r="I1092" i="28"/>
  <c r="F1092" i="26"/>
  <c r="F1092" i="10" s="1"/>
  <c r="C1092" i="16"/>
  <c r="E1092" i="16"/>
  <c r="D1092" i="11"/>
  <c r="E1092" i="11"/>
  <c r="D1092" i="12"/>
  <c r="F1092" i="12"/>
  <c r="K1092" i="10"/>
  <c r="C1093" i="23"/>
  <c r="E1093" i="23"/>
  <c r="C1093" i="28"/>
  <c r="D1093" i="28"/>
  <c r="E1093" i="28"/>
  <c r="I1093" i="28"/>
  <c r="F1093" i="26"/>
  <c r="F1093" i="10" s="1"/>
  <c r="C1093" i="16"/>
  <c r="E1093" i="16"/>
  <c r="D1093" i="11"/>
  <c r="E1093" i="11"/>
  <c r="C1093" i="32"/>
  <c r="D1093" i="32"/>
  <c r="E1093" i="32"/>
  <c r="K1093" i="10"/>
  <c r="D1094" i="25"/>
  <c r="E1094" i="25"/>
  <c r="C1094" i="23"/>
  <c r="E1094" i="23"/>
  <c r="C1094" i="13"/>
  <c r="D1094" i="13"/>
  <c r="C1094" i="33"/>
  <c r="D1094" i="33"/>
  <c r="C1094" i="30"/>
  <c r="D1094" i="30"/>
  <c r="E1094" i="30"/>
  <c r="C1094" i="28"/>
  <c r="D1094" i="28"/>
  <c r="E1094" i="28"/>
  <c r="I1094" i="28"/>
  <c r="F1094" i="26"/>
  <c r="F1094" i="10" s="1"/>
  <c r="C1094" i="16"/>
  <c r="E1094" i="16"/>
  <c r="D1094" i="11"/>
  <c r="E1094" i="11"/>
  <c r="D1094" i="12"/>
  <c r="F1094" i="12"/>
  <c r="C1094" i="32"/>
  <c r="D1094" i="32"/>
  <c r="E1094" i="32"/>
  <c r="K1094" i="10"/>
  <c r="C1095" i="25"/>
  <c r="C1095" i="13"/>
  <c r="D1095" i="13"/>
  <c r="C1095" i="33"/>
  <c r="D1095" i="33"/>
  <c r="C1095" i="30"/>
  <c r="D1095" i="30"/>
  <c r="E1095" i="30"/>
  <c r="C1095" i="28"/>
  <c r="D1095" i="28"/>
  <c r="E1095" i="28"/>
  <c r="I1095" i="28"/>
  <c r="F1095" i="26"/>
  <c r="F1095" i="10" s="1"/>
  <c r="C1095" i="16"/>
  <c r="E1095" i="16"/>
  <c r="D1095" i="11"/>
  <c r="E1095" i="11"/>
  <c r="D1095" i="12"/>
  <c r="F1095" i="12"/>
  <c r="C1095" i="32"/>
  <c r="D1095" i="32"/>
  <c r="E1095" i="32"/>
  <c r="K1095" i="10"/>
  <c r="C1096" i="25"/>
  <c r="C1096" i="23"/>
  <c r="E1096" i="23"/>
  <c r="C1096" i="13"/>
  <c r="D1096" i="13"/>
  <c r="C1096" i="33"/>
  <c r="D1096" i="33"/>
  <c r="C1096" i="30"/>
  <c r="D1096" i="30"/>
  <c r="E1096" i="30"/>
  <c r="C1096" i="28"/>
  <c r="D1096" i="28"/>
  <c r="E1096" i="28"/>
  <c r="I1096" i="28"/>
  <c r="F1096" i="26"/>
  <c r="F1096" i="10" s="1"/>
  <c r="C1096" i="16"/>
  <c r="E1096" i="16"/>
  <c r="D1096" i="11"/>
  <c r="E1096" i="11"/>
  <c r="D1096" i="12"/>
  <c r="F1096" i="12"/>
  <c r="C1097" i="25"/>
  <c r="C1097" i="23"/>
  <c r="E1097" i="23"/>
  <c r="C1097" i="30"/>
  <c r="D1097" i="30"/>
  <c r="E1097" i="30"/>
  <c r="C1097" i="28"/>
  <c r="D1097" i="28"/>
  <c r="E1097" i="28"/>
  <c r="I1097" i="28"/>
  <c r="F1097" i="26"/>
  <c r="F1097" i="10" s="1"/>
  <c r="C1097" i="16"/>
  <c r="E1097" i="16"/>
  <c r="C1097" i="32"/>
  <c r="D1097" i="32"/>
  <c r="E1097" i="32"/>
  <c r="K1097" i="10"/>
  <c r="C1098" i="23"/>
  <c r="E1098" i="23"/>
  <c r="C1098" i="13"/>
  <c r="D1098" i="13"/>
  <c r="C1098" i="33"/>
  <c r="D1098" i="33"/>
  <c r="C1098" i="30"/>
  <c r="D1098" i="30"/>
  <c r="E1098" i="30"/>
  <c r="C1098" i="28"/>
  <c r="D1098" i="28"/>
  <c r="E1098" i="28"/>
  <c r="I1098" i="28"/>
  <c r="F1098" i="26"/>
  <c r="F1098" i="10" s="1"/>
  <c r="C1098" i="16"/>
  <c r="E1098" i="16"/>
  <c r="D1098" i="11"/>
  <c r="E1098" i="11"/>
  <c r="D1098" i="12"/>
  <c r="F1098" i="12"/>
  <c r="K1098" i="10"/>
  <c r="I1099" i="28"/>
  <c r="F1099" i="26"/>
  <c r="F1099" i="10" s="1"/>
  <c r="K1099" i="10"/>
  <c r="C1100" i="25"/>
  <c r="C1100" i="23"/>
  <c r="E1100" i="23"/>
  <c r="C1100" i="13"/>
  <c r="D1100" i="13"/>
  <c r="C1100" i="33"/>
  <c r="D1100" i="33"/>
  <c r="C1100" i="30"/>
  <c r="D1100" i="30"/>
  <c r="E1100" i="30"/>
  <c r="C1100" i="28"/>
  <c r="D1100" i="28"/>
  <c r="E1100" i="28"/>
  <c r="I1100" i="28"/>
  <c r="F1100" i="26"/>
  <c r="F1100" i="10" s="1"/>
  <c r="C1100" i="16"/>
  <c r="E1100" i="16"/>
  <c r="D1100" i="11"/>
  <c r="E1100" i="11"/>
  <c r="D1100" i="12"/>
  <c r="F1100" i="12"/>
  <c r="K1100" i="10"/>
  <c r="C1101" i="23"/>
  <c r="E1101" i="23"/>
  <c r="C1101" i="28"/>
  <c r="D1101" i="28"/>
  <c r="E1101" i="28"/>
  <c r="I1101" i="28"/>
  <c r="F1101" i="26"/>
  <c r="F1101" i="10" s="1"/>
  <c r="C1101" i="16"/>
  <c r="E1101" i="16"/>
  <c r="C1101" i="32"/>
  <c r="D1101" i="32"/>
  <c r="E1101" i="32"/>
  <c r="K1101" i="10"/>
  <c r="D1102" i="25"/>
  <c r="E1102" i="25"/>
  <c r="C1102" i="23"/>
  <c r="E1102" i="23"/>
  <c r="C1102" i="13"/>
  <c r="D1102" i="13"/>
  <c r="C1102" i="33"/>
  <c r="D1102" i="33"/>
  <c r="C1102" i="30"/>
  <c r="D1102" i="30"/>
  <c r="E1102" i="30"/>
  <c r="C1102" i="28"/>
  <c r="D1102" i="28"/>
  <c r="E1102" i="28"/>
  <c r="I1102" i="28"/>
  <c r="F1102" i="26"/>
  <c r="F1102" i="10" s="1"/>
  <c r="C1102" i="16"/>
  <c r="E1102" i="16"/>
  <c r="D1102" i="11"/>
  <c r="E1102" i="11"/>
  <c r="D1102" i="12"/>
  <c r="F1102" i="12"/>
  <c r="C1102" i="32"/>
  <c r="D1102" i="32"/>
  <c r="E1102" i="32"/>
  <c r="K1102" i="10"/>
  <c r="C1103" i="25"/>
  <c r="D1103" i="25"/>
  <c r="E1103" i="25"/>
  <c r="C1103" i="13"/>
  <c r="D1103" i="13"/>
  <c r="C1103" i="33"/>
  <c r="D1103" i="33"/>
  <c r="C1103" i="30"/>
  <c r="D1103" i="30"/>
  <c r="E1103" i="30"/>
  <c r="C1103" i="28"/>
  <c r="D1103" i="28"/>
  <c r="E1103" i="28"/>
  <c r="I1103" i="28"/>
  <c r="F1103" i="26"/>
  <c r="F1103" i="10" s="1"/>
  <c r="C1103" i="16"/>
  <c r="E1103" i="16"/>
  <c r="D1103" i="11"/>
  <c r="E1103" i="11"/>
  <c r="D1103" i="12"/>
  <c r="F1103" i="12"/>
  <c r="C1103" i="32"/>
  <c r="D1103" i="32"/>
  <c r="E1103" i="32"/>
  <c r="K1103" i="10"/>
  <c r="C1104" i="25"/>
  <c r="C1104" i="23"/>
  <c r="E1104" i="23"/>
  <c r="C1104" i="28"/>
  <c r="D1104" i="28"/>
  <c r="E1104" i="28"/>
  <c r="I1104" i="28"/>
  <c r="F1104" i="26"/>
  <c r="F1104" i="10" s="1"/>
  <c r="C1104" i="16"/>
  <c r="E1104" i="16"/>
  <c r="C1104" i="32"/>
  <c r="D1104" i="32"/>
  <c r="E1104" i="32"/>
  <c r="K1104" i="10"/>
  <c r="C1105" i="23"/>
  <c r="E1105" i="23"/>
  <c r="C1105" i="33"/>
  <c r="D1105" i="33"/>
  <c r="C1105" i="30"/>
  <c r="D1105" i="30"/>
  <c r="E1105" i="30"/>
  <c r="C1105" i="28"/>
  <c r="D1105" i="28"/>
  <c r="E1105" i="28"/>
  <c r="I1105" i="28"/>
  <c r="F1105" i="26"/>
  <c r="F1105" i="10" s="1"/>
  <c r="C1105" i="16"/>
  <c r="E1105" i="16"/>
  <c r="D1105" i="11"/>
  <c r="E1105" i="11"/>
  <c r="D1105" i="12"/>
  <c r="F1105" i="12"/>
  <c r="K1105" i="10"/>
  <c r="C1106" i="25"/>
  <c r="C1106" i="23"/>
  <c r="E1106" i="23"/>
  <c r="C1106" i="13"/>
  <c r="D1106" i="13"/>
  <c r="C1106" i="33"/>
  <c r="D1106" i="33"/>
  <c r="C1106" i="30"/>
  <c r="D1106" i="30"/>
  <c r="E1106" i="30"/>
  <c r="C1106" i="28"/>
  <c r="D1106" i="28"/>
  <c r="E1106" i="28"/>
  <c r="I1106" i="28"/>
  <c r="F1106" i="26"/>
  <c r="F1106" i="10" s="1"/>
  <c r="C1106" i="16"/>
  <c r="E1106" i="16"/>
  <c r="D1106" i="11"/>
  <c r="E1106" i="11"/>
  <c r="D1106" i="12"/>
  <c r="F1106" i="12"/>
  <c r="C1106" i="32"/>
  <c r="F1106" i="32" s="1"/>
  <c r="K1106" i="10"/>
  <c r="C1107" i="25"/>
  <c r="C1107" i="23"/>
  <c r="E1107" i="23"/>
  <c r="C1107" i="28"/>
  <c r="D1107" i="28"/>
  <c r="E1107" i="28"/>
  <c r="I1107" i="28"/>
  <c r="C1107" i="16"/>
  <c r="E1107" i="16"/>
  <c r="D1107" i="11"/>
  <c r="E1107" i="11"/>
  <c r="D1107" i="12"/>
  <c r="F1107" i="12"/>
  <c r="C1107" i="32"/>
  <c r="F1107" i="32" s="1"/>
  <c r="K1107" i="10"/>
  <c r="C1108" i="25"/>
  <c r="C1108" i="23"/>
  <c r="E1108" i="23"/>
  <c r="C1108" i="13"/>
  <c r="D1108" i="13"/>
  <c r="C1108" i="30"/>
  <c r="D1108" i="30"/>
  <c r="E1108" i="30"/>
  <c r="C1108" i="28"/>
  <c r="D1108" i="28"/>
  <c r="E1108" i="28"/>
  <c r="I1108" i="28"/>
  <c r="C1108" i="16"/>
  <c r="E1108" i="16"/>
  <c r="C1108" i="32"/>
  <c r="F1108" i="32" s="1"/>
  <c r="K1108" i="10"/>
  <c r="C1109" i="23"/>
  <c r="E1109" i="23"/>
  <c r="C1109" i="13"/>
  <c r="D1109" i="13"/>
  <c r="C1109" i="33"/>
  <c r="D1109" i="33"/>
  <c r="C1109" i="30"/>
  <c r="D1109" i="30"/>
  <c r="E1109" i="30"/>
  <c r="C1109" i="28"/>
  <c r="D1109" i="28"/>
  <c r="E1109" i="28"/>
  <c r="I1109" i="28"/>
  <c r="F1109" i="26"/>
  <c r="F1109" i="10" s="1"/>
  <c r="C1109" i="16"/>
  <c r="E1109" i="16"/>
  <c r="F1110" i="26"/>
  <c r="F1110" i="10" s="1"/>
  <c r="F1111" i="26"/>
  <c r="F1111" i="10" s="1"/>
  <c r="C1114" i="25"/>
  <c r="D1114" i="25"/>
  <c r="E1114" i="25"/>
  <c r="C1114" i="13"/>
  <c r="D1114" i="13"/>
  <c r="C1114" i="33"/>
  <c r="D1114" i="33"/>
  <c r="C1114" i="14"/>
  <c r="D1114" i="14"/>
  <c r="E1114" i="14"/>
  <c r="C1114" i="30"/>
  <c r="D1114" i="30"/>
  <c r="E1114" i="30"/>
  <c r="C1114" i="28"/>
  <c r="D1114" i="28"/>
  <c r="E1114" i="28"/>
  <c r="I1114" i="28"/>
  <c r="F1114" i="26"/>
  <c r="F1114" i="10" s="1"/>
  <c r="C1114" i="16"/>
  <c r="E1114" i="16"/>
  <c r="D1114" i="11"/>
  <c r="E1114" i="11"/>
  <c r="D1114" i="12"/>
  <c r="F1114" i="12"/>
  <c r="C1114" i="32"/>
  <c r="F1114" i="32" s="1"/>
  <c r="C529" i="25"/>
  <c r="C529" i="23"/>
  <c r="D529" i="23"/>
  <c r="E529" i="23"/>
  <c r="C529" i="28"/>
  <c r="D529" i="28"/>
  <c r="E529" i="28"/>
  <c r="I529" i="28"/>
  <c r="F529" i="26"/>
  <c r="C529" i="16"/>
  <c r="D529" i="16"/>
  <c r="E529" i="16"/>
  <c r="K529" i="10"/>
  <c r="D1106" i="34"/>
  <c r="E1106" i="34"/>
  <c r="D908" i="25"/>
  <c r="D910" i="25"/>
  <c r="D911" i="25"/>
  <c r="D912" i="25"/>
  <c r="D913" i="25"/>
  <c r="D914" i="25"/>
  <c r="D915" i="25"/>
  <c r="E915" i="25"/>
  <c r="D916" i="25"/>
  <c r="D918" i="25"/>
  <c r="D919" i="25"/>
  <c r="E919" i="25"/>
  <c r="D920" i="25"/>
  <c r="D921" i="25"/>
  <c r="D922" i="25"/>
  <c r="D923" i="25"/>
  <c r="E923" i="25"/>
  <c r="D924" i="25"/>
  <c r="D926" i="25"/>
  <c r="D927" i="25"/>
  <c r="D928" i="25"/>
  <c r="D930" i="25"/>
  <c r="D932" i="25"/>
  <c r="D933" i="25"/>
  <c r="D934" i="25"/>
  <c r="D935" i="25"/>
  <c r="D936" i="25"/>
  <c r="E936" i="25"/>
  <c r="D937" i="25"/>
  <c r="D938" i="25"/>
  <c r="D939" i="25"/>
  <c r="D940" i="25"/>
  <c r="E940" i="25"/>
  <c r="D941" i="25"/>
  <c r="D943" i="25"/>
  <c r="D944" i="25"/>
  <c r="E944" i="25"/>
  <c r="D945" i="25"/>
  <c r="D946" i="25"/>
  <c r="D947" i="25"/>
  <c r="D948" i="25"/>
  <c r="E948" i="25"/>
  <c r="D949" i="25"/>
  <c r="D951" i="25"/>
  <c r="D952" i="25"/>
  <c r="E952" i="25"/>
  <c r="D953" i="25"/>
  <c r="D954" i="25"/>
  <c r="D956" i="25"/>
  <c r="D957" i="25"/>
  <c r="D959" i="25"/>
  <c r="E959" i="25"/>
  <c r="D960" i="25"/>
  <c r="D962" i="25"/>
  <c r="D963" i="25"/>
  <c r="D964" i="25"/>
  <c r="D966" i="25"/>
  <c r="E966" i="25"/>
  <c r="D968" i="25"/>
  <c r="D969" i="25"/>
  <c r="D970" i="25"/>
  <c r="D971" i="25"/>
  <c r="D972" i="25"/>
  <c r="D973" i="25"/>
  <c r="D974" i="25"/>
  <c r="E974" i="25"/>
  <c r="D975" i="25"/>
  <c r="D977" i="25"/>
  <c r="D978" i="25"/>
  <c r="E978" i="25"/>
  <c r="D979" i="25"/>
  <c r="D980" i="25"/>
  <c r="D981" i="25"/>
  <c r="D982" i="25"/>
  <c r="E982" i="25"/>
  <c r="D983" i="25"/>
  <c r="D985" i="25"/>
  <c r="D986" i="25"/>
  <c r="E986" i="25"/>
  <c r="D987" i="25"/>
  <c r="D988" i="25"/>
  <c r="D989" i="25"/>
  <c r="D990" i="25"/>
  <c r="E990" i="25"/>
  <c r="D991" i="25"/>
  <c r="D992" i="25"/>
  <c r="D993" i="25"/>
  <c r="D994" i="25"/>
  <c r="D995" i="25"/>
  <c r="D996" i="25"/>
  <c r="D997" i="25"/>
  <c r="D998" i="25"/>
  <c r="E998" i="25"/>
  <c r="D999" i="25"/>
  <c r="D1000" i="25"/>
  <c r="D1001" i="25"/>
  <c r="D1002" i="25"/>
  <c r="E1002" i="25"/>
  <c r="D1003" i="25"/>
  <c r="D1004" i="25"/>
  <c r="D1006" i="25"/>
  <c r="E1006" i="25"/>
  <c r="D1007" i="25"/>
  <c r="D1008" i="25"/>
  <c r="D1009" i="25"/>
  <c r="D1010" i="25"/>
  <c r="D1011" i="25"/>
  <c r="D1013" i="25"/>
  <c r="D1014" i="25"/>
  <c r="E1014" i="25"/>
  <c r="D1015" i="25"/>
  <c r="D1016" i="25"/>
  <c r="D1017" i="25"/>
  <c r="E1017" i="25"/>
  <c r="D1018" i="25"/>
  <c r="D1020" i="25"/>
  <c r="D1021" i="25"/>
  <c r="D1022" i="25"/>
  <c r="D1023" i="25"/>
  <c r="D1024" i="25"/>
  <c r="D1026" i="25"/>
  <c r="D1027" i="25"/>
  <c r="D1029" i="25"/>
  <c r="D1031" i="25"/>
  <c r="E1031" i="25"/>
  <c r="D1032" i="25"/>
  <c r="D1033" i="25"/>
  <c r="D1034" i="25"/>
  <c r="E1034" i="25"/>
  <c r="D1035" i="25"/>
  <c r="D1036" i="25"/>
  <c r="D1037" i="25"/>
  <c r="D1038" i="25"/>
  <c r="D1039" i="25"/>
  <c r="D1040" i="25"/>
  <c r="D1041" i="25"/>
  <c r="D1042" i="25"/>
  <c r="E1042" i="25"/>
  <c r="D1043" i="25"/>
  <c r="D1044" i="25"/>
  <c r="D1045" i="25"/>
  <c r="D1046" i="25"/>
  <c r="D1047" i="25"/>
  <c r="D1048" i="25"/>
  <c r="D1049" i="25"/>
  <c r="D1051" i="25"/>
  <c r="D1052" i="25"/>
  <c r="D1053" i="25"/>
  <c r="D1054" i="25"/>
  <c r="D1055" i="25"/>
  <c r="D1056" i="25"/>
  <c r="D1057" i="25"/>
  <c r="D1058" i="25"/>
  <c r="D1059" i="25"/>
  <c r="D1060" i="25"/>
  <c r="D1061" i="25"/>
  <c r="D1062" i="25"/>
  <c r="E1062" i="25"/>
  <c r="D1065" i="25"/>
  <c r="D1066" i="25"/>
  <c r="E1066" i="25"/>
  <c r="D1067" i="25"/>
  <c r="D1068" i="25"/>
  <c r="D1069" i="25"/>
  <c r="D1070" i="25"/>
  <c r="D1073" i="25"/>
  <c r="D1074" i="25"/>
  <c r="D1075" i="25"/>
  <c r="D1076" i="25"/>
  <c r="D1077" i="25"/>
  <c r="D1078" i="25"/>
  <c r="E1078" i="25"/>
  <c r="D1079" i="25"/>
  <c r="D1080" i="25"/>
  <c r="E1080" i="25"/>
  <c r="D1081" i="25"/>
  <c r="D1083" i="25"/>
  <c r="D1084" i="25"/>
  <c r="D1085" i="25"/>
  <c r="D1086" i="25"/>
  <c r="E1086" i="25"/>
  <c r="D1087" i="25"/>
  <c r="D1088" i="25"/>
  <c r="D1089" i="25"/>
  <c r="D1090" i="25"/>
  <c r="E1090" i="25"/>
  <c r="D1091" i="25"/>
  <c r="D1092" i="25"/>
  <c r="E1092" i="25"/>
  <c r="D1093" i="25"/>
  <c r="D1095" i="25"/>
  <c r="D1096" i="25"/>
  <c r="E1096" i="25"/>
  <c r="D1097" i="25"/>
  <c r="D1098" i="25"/>
  <c r="D1099" i="25"/>
  <c r="D1100" i="25"/>
  <c r="E1100" i="25"/>
  <c r="D1101" i="25"/>
  <c r="D1104" i="25"/>
  <c r="D1105" i="25"/>
  <c r="D1106" i="25"/>
  <c r="D1107" i="25"/>
  <c r="E1107" i="25"/>
  <c r="D1108" i="25"/>
  <c r="D1109" i="25"/>
  <c r="D1110" i="25"/>
  <c r="D1111" i="25"/>
  <c r="E1111" i="25"/>
  <c r="D1112" i="25"/>
  <c r="D1113" i="25"/>
  <c r="E907" i="25"/>
  <c r="E908" i="25"/>
  <c r="E910" i="25"/>
  <c r="E911" i="25"/>
  <c r="E912" i="25"/>
  <c r="E913" i="25"/>
  <c r="E914" i="25"/>
  <c r="E916" i="25"/>
  <c r="E918" i="25"/>
  <c r="E920" i="25"/>
  <c r="E921" i="25"/>
  <c r="E922" i="25"/>
  <c r="E924" i="25"/>
  <c r="E926" i="25"/>
  <c r="E927" i="25"/>
  <c r="E928" i="25"/>
  <c r="E930" i="25"/>
  <c r="E932" i="25"/>
  <c r="E933" i="25"/>
  <c r="E934" i="25"/>
  <c r="E935" i="25"/>
  <c r="E937" i="25"/>
  <c r="E938" i="25"/>
  <c r="E939" i="25"/>
  <c r="E941" i="25"/>
  <c r="E943" i="25"/>
  <c r="E945" i="25"/>
  <c r="E946" i="25"/>
  <c r="E947" i="25"/>
  <c r="E949" i="25"/>
  <c r="E951" i="25"/>
  <c r="E953" i="25"/>
  <c r="E954" i="25"/>
  <c r="E956" i="25"/>
  <c r="E957" i="25"/>
  <c r="E960" i="25"/>
  <c r="E962" i="25"/>
  <c r="E963" i="25"/>
  <c r="E964" i="25"/>
  <c r="E968" i="25"/>
  <c r="E969" i="25"/>
  <c r="E970" i="25"/>
  <c r="E971" i="25"/>
  <c r="E972" i="25"/>
  <c r="E973" i="25"/>
  <c r="E975" i="25"/>
  <c r="E977" i="25"/>
  <c r="E979" i="25"/>
  <c r="E980" i="25"/>
  <c r="E981" i="25"/>
  <c r="E983" i="25"/>
  <c r="E985" i="25"/>
  <c r="E987" i="25"/>
  <c r="E988" i="25"/>
  <c r="E989" i="25"/>
  <c r="E991" i="25"/>
  <c r="E992" i="25"/>
  <c r="E993" i="25"/>
  <c r="E994" i="25"/>
  <c r="E995" i="25"/>
  <c r="E996" i="25"/>
  <c r="E997" i="25"/>
  <c r="E999" i="25"/>
  <c r="E1000" i="25"/>
  <c r="E1001" i="25"/>
  <c r="E1003" i="25"/>
  <c r="E1004" i="25"/>
  <c r="E1007" i="25"/>
  <c r="E1008" i="25"/>
  <c r="E1009" i="25"/>
  <c r="E1010" i="25"/>
  <c r="E1011" i="25"/>
  <c r="E1013" i="25"/>
  <c r="E1015" i="25"/>
  <c r="E1016" i="25"/>
  <c r="E1018" i="25"/>
  <c r="E1020" i="25"/>
  <c r="E1021" i="25"/>
  <c r="E1022" i="25"/>
  <c r="E1023" i="25"/>
  <c r="E1024" i="25"/>
  <c r="E1026" i="25"/>
  <c r="E1027" i="25"/>
  <c r="E1029" i="25"/>
  <c r="E1032" i="25"/>
  <c r="E1033" i="25"/>
  <c r="E1035" i="25"/>
  <c r="E1036" i="25"/>
  <c r="E1037" i="25"/>
  <c r="E1038" i="25"/>
  <c r="E1039" i="25"/>
  <c r="E1040" i="25"/>
  <c r="E1041" i="25"/>
  <c r="E1043" i="25"/>
  <c r="E1044" i="25"/>
  <c r="E1045" i="25"/>
  <c r="E1046" i="25"/>
  <c r="E1047" i="25"/>
  <c r="E1048" i="25"/>
  <c r="E1049" i="25"/>
  <c r="E1051" i="25"/>
  <c r="E1052" i="25"/>
  <c r="E1053" i="25"/>
  <c r="E1054" i="25"/>
  <c r="E1055" i="25"/>
  <c r="E1056" i="25"/>
  <c r="E1057" i="25"/>
  <c r="E1058" i="25"/>
  <c r="E1059" i="25"/>
  <c r="E1060" i="25"/>
  <c r="E1061" i="25"/>
  <c r="E1065" i="25"/>
  <c r="E1067" i="25"/>
  <c r="E1068" i="25"/>
  <c r="E1069" i="25"/>
  <c r="E1070" i="25"/>
  <c r="E1073" i="25"/>
  <c r="E1074" i="25"/>
  <c r="E1075" i="25"/>
  <c r="E1076" i="25"/>
  <c r="E1077" i="25"/>
  <c r="E1079" i="25"/>
  <c r="E1081" i="25"/>
  <c r="E1083" i="25"/>
  <c r="E1084" i="25"/>
  <c r="E1085" i="25"/>
  <c r="E1087" i="25"/>
  <c r="E1088" i="25"/>
  <c r="E1089" i="25"/>
  <c r="E1091" i="25"/>
  <c r="E1093" i="25"/>
  <c r="E1095" i="25"/>
  <c r="E1097" i="25"/>
  <c r="E1098" i="25"/>
  <c r="E1099" i="25"/>
  <c r="E1101" i="25"/>
  <c r="E1104" i="25"/>
  <c r="E1105" i="25"/>
  <c r="E1106" i="25"/>
  <c r="E1108" i="25"/>
  <c r="E1109" i="25"/>
  <c r="E1110" i="25"/>
  <c r="E1112" i="25"/>
  <c r="E1113" i="25"/>
  <c r="A902" i="18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M1115" i="32"/>
  <c r="J1114" i="23"/>
  <c r="J1113" i="23"/>
  <c r="J1112" i="23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I1110" i="34"/>
  <c r="I1111" i="34"/>
  <c r="I1113" i="34"/>
  <c r="I1114" i="34"/>
  <c r="K1113" i="33"/>
  <c r="K1110" i="33"/>
  <c r="K1111" i="33"/>
  <c r="K1112" i="13"/>
  <c r="K1113" i="13"/>
  <c r="K1114" i="13"/>
  <c r="I1112" i="16"/>
  <c r="I1113" i="16"/>
  <c r="I1114" i="16"/>
  <c r="J1112" i="25"/>
  <c r="J1113" i="25"/>
  <c r="J1114" i="25"/>
  <c r="G1112" i="35"/>
  <c r="H1112" i="35" s="1"/>
  <c r="I1112" i="35" s="1"/>
  <c r="G1113" i="35"/>
  <c r="H1113" i="35" s="1"/>
  <c r="I1113" i="35" s="1"/>
  <c r="G1114" i="35"/>
  <c r="H1114" i="35" s="1"/>
  <c r="I1114" i="35" s="1"/>
  <c r="G1115" i="35"/>
  <c r="H1115" i="35" s="1"/>
  <c r="I1115" i="35" s="1"/>
  <c r="G1116" i="35"/>
  <c r="H1116" i="35" s="1"/>
  <c r="I1116" i="35" s="1"/>
  <c r="F864" i="26"/>
  <c r="F865" i="26"/>
  <c r="F866" i="26"/>
  <c r="F866" i="10" s="1"/>
  <c r="F867" i="26"/>
  <c r="F868" i="26"/>
  <c r="F868" i="10" s="1"/>
  <c r="F869" i="26"/>
  <c r="F870" i="26"/>
  <c r="F870" i="10" s="1"/>
  <c r="F871" i="26"/>
  <c r="F872" i="26"/>
  <c r="F872" i="10" s="1"/>
  <c r="F873" i="26"/>
  <c r="F874" i="26"/>
  <c r="F874" i="10" s="1"/>
  <c r="F875" i="26"/>
  <c r="F876" i="26"/>
  <c r="F876" i="10" s="1"/>
  <c r="F877" i="26"/>
  <c r="F878" i="26"/>
  <c r="F878" i="10" s="1"/>
  <c r="F879" i="26"/>
  <c r="F880" i="26"/>
  <c r="F880" i="10" s="1"/>
  <c r="F881" i="26"/>
  <c r="F882" i="26"/>
  <c r="F882" i="10" s="1"/>
  <c r="F883" i="26"/>
  <c r="F884" i="26"/>
  <c r="F884" i="10" s="1"/>
  <c r="F885" i="26"/>
  <c r="F886" i="26"/>
  <c r="F887" i="26"/>
  <c r="F888" i="26"/>
  <c r="F888" i="10" s="1"/>
  <c r="F889" i="26"/>
  <c r="F890" i="26"/>
  <c r="F890" i="10" s="1"/>
  <c r="F891" i="26"/>
  <c r="F892" i="26"/>
  <c r="F892" i="10" s="1"/>
  <c r="F893" i="26"/>
  <c r="F894" i="26"/>
  <c r="F894" i="10" s="1"/>
  <c r="F895" i="26"/>
  <c r="F896" i="26"/>
  <c r="F896" i="10" s="1"/>
  <c r="F897" i="26"/>
  <c r="F898" i="26"/>
  <c r="F898" i="10" s="1"/>
  <c r="F899" i="26"/>
  <c r="F900" i="26"/>
  <c r="F12" i="10"/>
  <c r="F14" i="10"/>
  <c r="F16" i="10"/>
  <c r="F18" i="10"/>
  <c r="F20" i="10"/>
  <c r="F22" i="10"/>
  <c r="F24" i="10"/>
  <c r="F26" i="10"/>
  <c r="F28" i="10"/>
  <c r="F30" i="10"/>
  <c r="F32" i="10"/>
  <c r="F33" i="10"/>
  <c r="F35" i="10"/>
  <c r="F37" i="10"/>
  <c r="F39" i="10"/>
  <c r="F41" i="10"/>
  <c r="F43" i="10"/>
  <c r="F45" i="10"/>
  <c r="F47" i="10"/>
  <c r="F49" i="10"/>
  <c r="F51" i="10"/>
  <c r="F53" i="10"/>
  <c r="F55" i="10"/>
  <c r="F57" i="10"/>
  <c r="F59" i="10"/>
  <c r="F61" i="10"/>
  <c r="F63" i="10"/>
  <c r="F65" i="10"/>
  <c r="F67" i="10"/>
  <c r="F69" i="10"/>
  <c r="F71" i="10"/>
  <c r="F73" i="10"/>
  <c r="F75" i="10"/>
  <c r="F77" i="10"/>
  <c r="F79" i="10"/>
  <c r="F81" i="10"/>
  <c r="F83" i="10"/>
  <c r="F84" i="10"/>
  <c r="F86" i="10"/>
  <c r="F88" i="10"/>
  <c r="F90" i="10"/>
  <c r="F92" i="10"/>
  <c r="F94" i="10"/>
  <c r="F96" i="10"/>
  <c r="F98" i="10"/>
  <c r="F100" i="10"/>
  <c r="F102" i="10"/>
  <c r="F104" i="10"/>
  <c r="F106" i="10"/>
  <c r="F108" i="10"/>
  <c r="F110" i="10"/>
  <c r="F112" i="10"/>
  <c r="F114" i="10"/>
  <c r="F116" i="10"/>
  <c r="F118" i="10"/>
  <c r="F120" i="10"/>
  <c r="F122" i="10"/>
  <c r="F124" i="10"/>
  <c r="F126" i="10"/>
  <c r="F128" i="10"/>
  <c r="F130" i="10"/>
  <c r="F132" i="10"/>
  <c r="F134" i="10"/>
  <c r="F136" i="10"/>
  <c r="F138" i="10"/>
  <c r="F140" i="10"/>
  <c r="F142" i="10"/>
  <c r="F144" i="10"/>
  <c r="F146" i="10"/>
  <c r="F148" i="10"/>
  <c r="F150" i="10"/>
  <c r="F152" i="10"/>
  <c r="F154" i="10"/>
  <c r="F156" i="10"/>
  <c r="F158" i="10"/>
  <c r="F160" i="10"/>
  <c r="F162" i="10"/>
  <c r="F164" i="10"/>
  <c r="F166" i="10"/>
  <c r="F168" i="10"/>
  <c r="F170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63" i="26"/>
  <c r="F464" i="26"/>
  <c r="F464" i="10" s="1"/>
  <c r="P464" i="10" s="1"/>
  <c r="F465" i="26"/>
  <c r="F466" i="26"/>
  <c r="F467" i="26"/>
  <c r="F468" i="26"/>
  <c r="F468" i="10" s="1"/>
  <c r="F469" i="26"/>
  <c r="F470" i="26"/>
  <c r="F471" i="26"/>
  <c r="F471" i="10" s="1"/>
  <c r="F472" i="26"/>
  <c r="F472" i="10" s="1"/>
  <c r="F473" i="26"/>
  <c r="F474" i="26"/>
  <c r="F475" i="26"/>
  <c r="F476" i="26"/>
  <c r="F476" i="10" s="1"/>
  <c r="F477" i="26"/>
  <c r="F478" i="26"/>
  <c r="F479" i="26"/>
  <c r="F480" i="26"/>
  <c r="F480" i="10" s="1"/>
  <c r="F481" i="26"/>
  <c r="F482" i="26"/>
  <c r="F483" i="26"/>
  <c r="F484" i="26"/>
  <c r="F484" i="10" s="1"/>
  <c r="F485" i="26"/>
  <c r="F486" i="26"/>
  <c r="F487" i="26"/>
  <c r="F487" i="10" s="1"/>
  <c r="F488" i="26"/>
  <c r="F488" i="10" s="1"/>
  <c r="F489" i="26"/>
  <c r="F490" i="26"/>
  <c r="F491" i="26"/>
  <c r="F492" i="26"/>
  <c r="F492" i="10" s="1"/>
  <c r="F493" i="26"/>
  <c r="F494" i="26"/>
  <c r="F495" i="26"/>
  <c r="F496" i="26"/>
  <c r="F496" i="10" s="1"/>
  <c r="F497" i="26"/>
  <c r="F498" i="26"/>
  <c r="F499" i="26"/>
  <c r="F500" i="26"/>
  <c r="F500" i="10" s="1"/>
  <c r="F501" i="26"/>
  <c r="F502" i="26"/>
  <c r="F503" i="26"/>
  <c r="F503" i="10" s="1"/>
  <c r="F504" i="26"/>
  <c r="F505" i="26"/>
  <c r="F506" i="26"/>
  <c r="F507" i="26"/>
  <c r="F507" i="10" s="1"/>
  <c r="F508" i="26"/>
  <c r="F508" i="10" s="1"/>
  <c r="F509" i="26"/>
  <c r="F510" i="26"/>
  <c r="F511" i="26"/>
  <c r="F511" i="10" s="1"/>
  <c r="F512" i="26"/>
  <c r="F513" i="26"/>
  <c r="F514" i="26"/>
  <c r="F515" i="26"/>
  <c r="F515" i="10" s="1"/>
  <c r="F516" i="26"/>
  <c r="F517" i="26"/>
  <c r="F517" i="10" s="1"/>
  <c r="F518" i="26"/>
  <c r="F518" i="10" s="1"/>
  <c r="F519" i="26"/>
  <c r="F519" i="10" s="1"/>
  <c r="F520" i="26"/>
  <c r="F521" i="26"/>
  <c r="F521" i="10" s="1"/>
  <c r="F522" i="26"/>
  <c r="F523" i="26"/>
  <c r="F524" i="26"/>
  <c r="F524" i="10" s="1"/>
  <c r="F525" i="26"/>
  <c r="F525" i="10" s="1"/>
  <c r="F528" i="26"/>
  <c r="F530" i="26"/>
  <c r="F530" i="10" s="1"/>
  <c r="F531" i="26"/>
  <c r="F531" i="10" s="1"/>
  <c r="F532" i="26"/>
  <c r="F532" i="10" s="1"/>
  <c r="F533" i="26"/>
  <c r="F533" i="10" s="1"/>
  <c r="F534" i="26"/>
  <c r="F534" i="10" s="1"/>
  <c r="F535" i="26"/>
  <c r="F535" i="10" s="1"/>
  <c r="F536" i="26"/>
  <c r="F536" i="10" s="1"/>
  <c r="F537" i="26"/>
  <c r="F537" i="10" s="1"/>
  <c r="F538" i="26"/>
  <c r="F538" i="10" s="1"/>
  <c r="F539" i="26"/>
  <c r="F539" i="10" s="1"/>
  <c r="F540" i="26"/>
  <c r="F540" i="10" s="1"/>
  <c r="F541" i="26"/>
  <c r="F541" i="10" s="1"/>
  <c r="F542" i="26"/>
  <c r="F542" i="10" s="1"/>
  <c r="F543" i="26"/>
  <c r="F543" i="10" s="1"/>
  <c r="F544" i="26"/>
  <c r="F544" i="10" s="1"/>
  <c r="F545" i="26"/>
  <c r="F545" i="10" s="1"/>
  <c r="F546" i="26"/>
  <c r="F546" i="10" s="1"/>
  <c r="F547" i="26"/>
  <c r="F547" i="10" s="1"/>
  <c r="F548" i="26"/>
  <c r="F548" i="10" s="1"/>
  <c r="F549" i="26"/>
  <c r="F549" i="10" s="1"/>
  <c r="F550" i="26"/>
  <c r="F550" i="10" s="1"/>
  <c r="F551" i="26"/>
  <c r="F551" i="10" s="1"/>
  <c r="F552" i="26"/>
  <c r="F552" i="10" s="1"/>
  <c r="F553" i="26"/>
  <c r="F553" i="10" s="1"/>
  <c r="F554" i="26"/>
  <c r="F554" i="10" s="1"/>
  <c r="F555" i="26"/>
  <c r="F555" i="10" s="1"/>
  <c r="F556" i="26"/>
  <c r="F556" i="10" s="1"/>
  <c r="F557" i="26"/>
  <c r="F557" i="10" s="1"/>
  <c r="F558" i="26"/>
  <c r="F558" i="10" s="1"/>
  <c r="F559" i="26"/>
  <c r="F559" i="10" s="1"/>
  <c r="F560" i="26"/>
  <c r="F560" i="10" s="1"/>
  <c r="F561" i="26"/>
  <c r="F561" i="10" s="1"/>
  <c r="F562" i="26"/>
  <c r="F562" i="10" s="1"/>
  <c r="F563" i="26"/>
  <c r="F563" i="10" s="1"/>
  <c r="F564" i="26"/>
  <c r="F564" i="10" s="1"/>
  <c r="F565" i="26"/>
  <c r="F565" i="10" s="1"/>
  <c r="F566" i="26"/>
  <c r="F566" i="10" s="1"/>
  <c r="F567" i="26"/>
  <c r="F567" i="10" s="1"/>
  <c r="F568" i="26"/>
  <c r="F568" i="10" s="1"/>
  <c r="F569" i="26"/>
  <c r="F569" i="10" s="1"/>
  <c r="F570" i="26"/>
  <c r="F570" i="10" s="1"/>
  <c r="F571" i="26"/>
  <c r="F571" i="10" s="1"/>
  <c r="F572" i="26"/>
  <c r="F572" i="10" s="1"/>
  <c r="F573" i="26"/>
  <c r="F573" i="10" s="1"/>
  <c r="F574" i="26"/>
  <c r="F574" i="10" s="1"/>
  <c r="F575" i="26"/>
  <c r="F575" i="10" s="1"/>
  <c r="F576" i="26"/>
  <c r="F576" i="10" s="1"/>
  <c r="F577" i="26"/>
  <c r="F577" i="10" s="1"/>
  <c r="F578" i="26"/>
  <c r="F578" i="10" s="1"/>
  <c r="F579" i="26"/>
  <c r="F579" i="10" s="1"/>
  <c r="F580" i="26"/>
  <c r="F580" i="10" s="1"/>
  <c r="F581" i="26"/>
  <c r="F581" i="10" s="1"/>
  <c r="F582" i="26"/>
  <c r="F582" i="10" s="1"/>
  <c r="F583" i="26"/>
  <c r="F583" i="10" s="1"/>
  <c r="F584" i="26"/>
  <c r="F584" i="10" s="1"/>
  <c r="F585" i="26"/>
  <c r="F585" i="10" s="1"/>
  <c r="F586" i="26"/>
  <c r="F586" i="10" s="1"/>
  <c r="F587" i="26"/>
  <c r="F587" i="10" s="1"/>
  <c r="F588" i="26"/>
  <c r="F588" i="10" s="1"/>
  <c r="F589" i="26"/>
  <c r="F589" i="10" s="1"/>
  <c r="F590" i="26"/>
  <c r="F590" i="10" s="1"/>
  <c r="F591" i="26"/>
  <c r="F591" i="10" s="1"/>
  <c r="F592" i="26"/>
  <c r="F592" i="10" s="1"/>
  <c r="F593" i="26"/>
  <c r="F593" i="10" s="1"/>
  <c r="F594" i="26"/>
  <c r="F594" i="10" s="1"/>
  <c r="F595" i="26"/>
  <c r="F595" i="10" s="1"/>
  <c r="F596" i="26"/>
  <c r="F596" i="10" s="1"/>
  <c r="F597" i="26"/>
  <c r="F597" i="10" s="1"/>
  <c r="F598" i="26"/>
  <c r="F598" i="10" s="1"/>
  <c r="F599" i="26"/>
  <c r="F599" i="10" s="1"/>
  <c r="F600" i="26"/>
  <c r="F600" i="10" s="1"/>
  <c r="F601" i="26"/>
  <c r="F601" i="10" s="1"/>
  <c r="F602" i="26"/>
  <c r="F602" i="10" s="1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6" i="26"/>
  <c r="F727" i="26"/>
  <c r="F727" i="10" s="1"/>
  <c r="F728" i="26"/>
  <c r="F728" i="10" s="1"/>
  <c r="F729" i="26"/>
  <c r="F730" i="26"/>
  <c r="F731" i="26"/>
  <c r="F731" i="10" s="1"/>
  <c r="F732" i="26"/>
  <c r="F733" i="26"/>
  <c r="F734" i="26"/>
  <c r="F734" i="10" s="1"/>
  <c r="F735" i="26"/>
  <c r="F735" i="10" s="1"/>
  <c r="F736" i="26"/>
  <c r="F737" i="26"/>
  <c r="F738" i="26"/>
  <c r="F739" i="26"/>
  <c r="F739" i="10" s="1"/>
  <c r="F740" i="26"/>
  <c r="F740" i="10" s="1"/>
  <c r="F741" i="26"/>
  <c r="F742" i="26"/>
  <c r="F743" i="26"/>
  <c r="F743" i="10" s="1"/>
  <c r="F744" i="26"/>
  <c r="F744" i="10" s="1"/>
  <c r="F745" i="26"/>
  <c r="F745" i="10" s="1"/>
  <c r="F746" i="26"/>
  <c r="F746" i="10" s="1"/>
  <c r="F747" i="26"/>
  <c r="F748" i="26"/>
  <c r="F749" i="26"/>
  <c r="F749" i="10" s="1"/>
  <c r="F750" i="26"/>
  <c r="F750" i="10" s="1"/>
  <c r="F751" i="26"/>
  <c r="F752" i="26"/>
  <c r="F753" i="26"/>
  <c r="F753" i="10" s="1"/>
  <c r="F754" i="26"/>
  <c r="F754" i="10" s="1"/>
  <c r="F755" i="26"/>
  <c r="F756" i="26"/>
  <c r="F756" i="10" s="1"/>
  <c r="F757" i="26"/>
  <c r="F758" i="26"/>
  <c r="F759" i="26"/>
  <c r="F759" i="10" s="1"/>
  <c r="F760" i="26"/>
  <c r="F760" i="10" s="1"/>
  <c r="F761" i="26"/>
  <c r="F761" i="10" s="1"/>
  <c r="F762" i="26"/>
  <c r="F762" i="10" s="1"/>
  <c r="F763" i="26"/>
  <c r="F764" i="26"/>
  <c r="F764" i="10" s="1"/>
  <c r="F765" i="26"/>
  <c r="F766" i="26"/>
  <c r="F767" i="26"/>
  <c r="F767" i="10" s="1"/>
  <c r="F768" i="26"/>
  <c r="F768" i="10" s="1"/>
  <c r="F769" i="26"/>
  <c r="F769" i="10" s="1"/>
  <c r="F770" i="26"/>
  <c r="F771" i="26"/>
  <c r="F771" i="10" s="1"/>
  <c r="F772" i="26"/>
  <c r="F772" i="10" s="1"/>
  <c r="F773" i="26"/>
  <c r="F774" i="26"/>
  <c r="F774" i="10" s="1"/>
  <c r="F775" i="26"/>
  <c r="F776" i="26"/>
  <c r="F777" i="26"/>
  <c r="F777" i="10" s="1"/>
  <c r="F778" i="26"/>
  <c r="F779" i="26"/>
  <c r="F779" i="10" s="1"/>
  <c r="F780" i="26"/>
  <c r="F780" i="10" s="1"/>
  <c r="F781" i="26"/>
  <c r="F782" i="26"/>
  <c r="F782" i="10" s="1"/>
  <c r="F783" i="26"/>
  <c r="F783" i="10" s="1"/>
  <c r="F784" i="26"/>
  <c r="F785" i="26"/>
  <c r="F785" i="10" s="1"/>
  <c r="F786" i="26"/>
  <c r="F786" i="10" s="1"/>
  <c r="F787" i="26"/>
  <c r="F788" i="26"/>
  <c r="F789" i="26"/>
  <c r="F789" i="10" s="1"/>
  <c r="F790" i="26"/>
  <c r="F790" i="10" s="1"/>
  <c r="F791" i="26"/>
  <c r="F792" i="26"/>
  <c r="F793" i="26"/>
  <c r="F793" i="10" s="1"/>
  <c r="F794" i="26"/>
  <c r="F794" i="10" s="1"/>
  <c r="F795" i="26"/>
  <c r="F796" i="26"/>
  <c r="F796" i="10" s="1"/>
  <c r="F797" i="26"/>
  <c r="F797" i="10" s="1"/>
  <c r="F798" i="26"/>
  <c r="F798" i="10" s="1"/>
  <c r="F799" i="26"/>
  <c r="F799" i="10" s="1"/>
  <c r="F800" i="26"/>
  <c r="F801" i="26"/>
  <c r="F801" i="10" s="1"/>
  <c r="F802" i="26"/>
  <c r="F803" i="26"/>
  <c r="F804" i="26"/>
  <c r="F804" i="10" s="1"/>
  <c r="F805" i="26"/>
  <c r="F805" i="10" s="1"/>
  <c r="F806" i="26"/>
  <c r="F807" i="26"/>
  <c r="F807" i="10" s="1"/>
  <c r="F808" i="26"/>
  <c r="F808" i="10" s="1"/>
  <c r="F809" i="26"/>
  <c r="F810" i="26"/>
  <c r="F811" i="26"/>
  <c r="F811" i="10" s="1"/>
  <c r="F812" i="26"/>
  <c r="F812" i="10" s="1"/>
  <c r="F813" i="26"/>
  <c r="F814" i="26"/>
  <c r="F815" i="26"/>
  <c r="F815" i="10" s="1"/>
  <c r="F816" i="26"/>
  <c r="F816" i="10" s="1"/>
  <c r="F817" i="26"/>
  <c r="F818" i="26"/>
  <c r="F819" i="26"/>
  <c r="F819" i="10" s="1"/>
  <c r="F820" i="26"/>
  <c r="F820" i="10" s="1"/>
  <c r="F821" i="26"/>
  <c r="F822" i="26"/>
  <c r="F822" i="10" s="1"/>
  <c r="F823" i="26"/>
  <c r="F823" i="10" s="1"/>
  <c r="F824" i="26"/>
  <c r="F825" i="26"/>
  <c r="F825" i="10" s="1"/>
  <c r="F826" i="26"/>
  <c r="F826" i="10" s="1"/>
  <c r="F827" i="26"/>
  <c r="F828" i="26"/>
  <c r="F829" i="26"/>
  <c r="F829" i="10" s="1"/>
  <c r="F830" i="26"/>
  <c r="F830" i="10" s="1"/>
  <c r="F831" i="26"/>
  <c r="F832" i="26"/>
  <c r="F833" i="26"/>
  <c r="F833" i="10" s="1"/>
  <c r="F834" i="26"/>
  <c r="F834" i="10" s="1"/>
  <c r="F835" i="26"/>
  <c r="F836" i="26"/>
  <c r="F837" i="26"/>
  <c r="F837" i="10" s="1"/>
  <c r="F838" i="26"/>
  <c r="F838" i="10" s="1"/>
  <c r="F839" i="26"/>
  <c r="F839" i="10" s="1"/>
  <c r="F840" i="26"/>
  <c r="F840" i="10" s="1"/>
  <c r="F841" i="26"/>
  <c r="F842" i="26"/>
  <c r="F843" i="26"/>
  <c r="F843" i="10" s="1"/>
  <c r="F844" i="26"/>
  <c r="F844" i="10" s="1"/>
  <c r="F845" i="26"/>
  <c r="F846" i="26"/>
  <c r="F847" i="26"/>
  <c r="F847" i="10" s="1"/>
  <c r="F848" i="26"/>
  <c r="F848" i="10" s="1"/>
  <c r="F849" i="26"/>
  <c r="F850" i="26"/>
  <c r="F851" i="26"/>
  <c r="F851" i="10" s="1"/>
  <c r="F852" i="26"/>
  <c r="F852" i="10" s="1"/>
  <c r="F853" i="26"/>
  <c r="F854" i="26"/>
  <c r="F855" i="26"/>
  <c r="F855" i="10" s="1"/>
  <c r="F856" i="26"/>
  <c r="F856" i="10" s="1"/>
  <c r="F857" i="26"/>
  <c r="F858" i="26"/>
  <c r="F859" i="26"/>
  <c r="F859" i="10" s="1"/>
  <c r="F860" i="26"/>
  <c r="F861" i="26"/>
  <c r="C6" i="25"/>
  <c r="C7" i="25"/>
  <c r="C9" i="25"/>
  <c r="C10" i="25"/>
  <c r="C11" i="25"/>
  <c r="C12" i="25"/>
  <c r="C13" i="25"/>
  <c r="C14" i="25"/>
  <c r="C15" i="25"/>
  <c r="C17" i="25"/>
  <c r="C18" i="25"/>
  <c r="C19" i="25"/>
  <c r="C20" i="25"/>
  <c r="C21" i="25"/>
  <c r="C22" i="25"/>
  <c r="C23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9" i="25"/>
  <c r="C40" i="25"/>
  <c r="C41" i="25"/>
  <c r="C42" i="25"/>
  <c r="C43" i="25"/>
  <c r="C44" i="25"/>
  <c r="C46" i="25"/>
  <c r="C47" i="25"/>
  <c r="C48" i="25"/>
  <c r="C49" i="25"/>
  <c r="C50" i="25"/>
  <c r="C51" i="25"/>
  <c r="C53" i="25"/>
  <c r="C54" i="25"/>
  <c r="C55" i="25"/>
  <c r="C56" i="25"/>
  <c r="C57" i="25"/>
  <c r="C58" i="25"/>
  <c r="C59" i="25"/>
  <c r="C60" i="25"/>
  <c r="C61" i="25"/>
  <c r="C62" i="25"/>
  <c r="C63" i="25"/>
  <c r="C65" i="25"/>
  <c r="C66" i="25"/>
  <c r="C67" i="25"/>
  <c r="C68" i="25"/>
  <c r="C69" i="25"/>
  <c r="C70" i="25"/>
  <c r="C72" i="25"/>
  <c r="C73" i="25"/>
  <c r="C74" i="25"/>
  <c r="C75" i="25"/>
  <c r="C76" i="25"/>
  <c r="C77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8" i="25"/>
  <c r="C99" i="25"/>
  <c r="C100" i="25"/>
  <c r="C101" i="25"/>
  <c r="C102" i="25"/>
  <c r="C103" i="25"/>
  <c r="C104" i="25"/>
  <c r="C106" i="25"/>
  <c r="C107" i="25"/>
  <c r="C108" i="25"/>
  <c r="C109" i="25"/>
  <c r="C110" i="25"/>
  <c r="C111" i="25"/>
  <c r="C112" i="25"/>
  <c r="C114" i="25"/>
  <c r="C115" i="25"/>
  <c r="C116" i="25"/>
  <c r="C117" i="25"/>
  <c r="C118" i="25"/>
  <c r="C119" i="25"/>
  <c r="C120" i="25"/>
  <c r="C121" i="25"/>
  <c r="C122" i="25"/>
  <c r="C123" i="25"/>
  <c r="C124" i="25"/>
  <c r="C126" i="25"/>
  <c r="C127" i="25"/>
  <c r="C128" i="25"/>
  <c r="C129" i="25"/>
  <c r="C130" i="25"/>
  <c r="C131" i="25"/>
  <c r="C132" i="25"/>
  <c r="C134" i="25"/>
  <c r="C135" i="25"/>
  <c r="C136" i="25"/>
  <c r="C137" i="25"/>
  <c r="C138" i="25"/>
  <c r="C139" i="25"/>
  <c r="C140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2" i="25"/>
  <c r="C163" i="25"/>
  <c r="C164" i="25"/>
  <c r="C165" i="25"/>
  <c r="C166" i="25"/>
  <c r="C167" i="25"/>
  <c r="C168" i="25"/>
  <c r="C170" i="25"/>
  <c r="C171" i="25"/>
  <c r="C172" i="25"/>
  <c r="C173" i="25"/>
  <c r="C174" i="25"/>
  <c r="C175" i="25"/>
  <c r="C177" i="25"/>
  <c r="C178" i="25"/>
  <c r="C179" i="25"/>
  <c r="C180" i="25"/>
  <c r="C181" i="25"/>
  <c r="C182" i="25"/>
  <c r="C183" i="25"/>
  <c r="C184" i="25"/>
  <c r="C185" i="25"/>
  <c r="C186" i="25"/>
  <c r="C187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2" i="25"/>
  <c r="C223" i="25"/>
  <c r="C224" i="25"/>
  <c r="C225" i="25"/>
  <c r="C226" i="25"/>
  <c r="C227" i="25"/>
  <c r="C229" i="25"/>
  <c r="C230" i="25"/>
  <c r="C231" i="25"/>
  <c r="C232" i="25"/>
  <c r="C233" i="25"/>
  <c r="C234" i="25"/>
  <c r="C235" i="25"/>
  <c r="C237" i="25"/>
  <c r="C238" i="25"/>
  <c r="C239" i="25"/>
  <c r="C240" i="25"/>
  <c r="C241" i="25"/>
  <c r="C242" i="25"/>
  <c r="C243" i="25"/>
  <c r="C244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4" i="25"/>
  <c r="C285" i="25"/>
  <c r="C286" i="25"/>
  <c r="C287" i="25"/>
  <c r="C288" i="25"/>
  <c r="C289" i="25"/>
  <c r="C290" i="25"/>
  <c r="C292" i="25"/>
  <c r="C293" i="25"/>
  <c r="C294" i="25"/>
  <c r="C295" i="25"/>
  <c r="C296" i="25"/>
  <c r="C297" i="25"/>
  <c r="C298" i="25"/>
  <c r="C300" i="25"/>
  <c r="C301" i="25"/>
  <c r="C302" i="25"/>
  <c r="C303" i="25"/>
  <c r="C304" i="25"/>
  <c r="C305" i="25"/>
  <c r="C306" i="25"/>
  <c r="C307" i="25"/>
  <c r="C308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63" i="25"/>
  <c r="C465" i="25"/>
  <c r="C466" i="25"/>
  <c r="C467" i="25"/>
  <c r="C468" i="25"/>
  <c r="C469" i="25"/>
  <c r="C472" i="25"/>
  <c r="C473" i="25"/>
  <c r="C474" i="25"/>
  <c r="C476" i="25"/>
  <c r="C477" i="25"/>
  <c r="C478" i="25"/>
  <c r="C480" i="25"/>
  <c r="C481" i="25"/>
  <c r="C482" i="25"/>
  <c r="C483" i="25"/>
  <c r="C484" i="25"/>
  <c r="C485" i="25"/>
  <c r="C489" i="25"/>
  <c r="C492" i="25"/>
  <c r="C493" i="25"/>
  <c r="C494" i="25"/>
  <c r="C496" i="25"/>
  <c r="C497" i="25"/>
  <c r="C498" i="25"/>
  <c r="C500" i="25"/>
  <c r="C501" i="25"/>
  <c r="C502" i="25"/>
  <c r="C504" i="25"/>
  <c r="C507" i="25"/>
  <c r="C508" i="25"/>
  <c r="C509" i="25"/>
  <c r="C511" i="25"/>
  <c r="C512" i="25"/>
  <c r="C513" i="25"/>
  <c r="C515" i="25"/>
  <c r="C516" i="25"/>
  <c r="C519" i="25"/>
  <c r="C520" i="25"/>
  <c r="C528" i="25"/>
  <c r="C531" i="25"/>
  <c r="C532" i="25"/>
  <c r="C533" i="25"/>
  <c r="C534" i="25"/>
  <c r="C535" i="25"/>
  <c r="C536" i="25"/>
  <c r="C538" i="25"/>
  <c r="C539" i="25"/>
  <c r="C540" i="25"/>
  <c r="C541" i="25"/>
  <c r="C542" i="25"/>
  <c r="C543" i="25"/>
  <c r="C544" i="25"/>
  <c r="C545" i="25"/>
  <c r="C546" i="25"/>
  <c r="C547" i="25"/>
  <c r="C548" i="25"/>
  <c r="C550" i="25"/>
  <c r="C551" i="25"/>
  <c r="C552" i="25"/>
  <c r="C553" i="25"/>
  <c r="C554" i="25"/>
  <c r="C555" i="25"/>
  <c r="C557" i="25"/>
  <c r="C558" i="25"/>
  <c r="C559" i="25"/>
  <c r="C560" i="25"/>
  <c r="C562" i="25"/>
  <c r="C563" i="25"/>
  <c r="C564" i="25"/>
  <c r="C565" i="25"/>
  <c r="C566" i="25"/>
  <c r="C567" i="25"/>
  <c r="C568" i="25"/>
  <c r="C569" i="25"/>
  <c r="C570" i="25"/>
  <c r="C571" i="25"/>
  <c r="C572" i="25"/>
  <c r="C573" i="25"/>
  <c r="C574" i="25"/>
  <c r="C575" i="25"/>
  <c r="C576" i="25"/>
  <c r="C577" i="25"/>
  <c r="C578" i="25"/>
  <c r="C580" i="25"/>
  <c r="C581" i="25"/>
  <c r="C582" i="25"/>
  <c r="C583" i="25"/>
  <c r="C584" i="25"/>
  <c r="C585" i="25"/>
  <c r="C586" i="25"/>
  <c r="C588" i="25"/>
  <c r="C589" i="25"/>
  <c r="C590" i="25"/>
  <c r="C591" i="25"/>
  <c r="C592" i="25"/>
  <c r="C593" i="25"/>
  <c r="C594" i="25"/>
  <c r="C596" i="25"/>
  <c r="C597" i="25"/>
  <c r="C598" i="25"/>
  <c r="C599" i="25"/>
  <c r="C600" i="25"/>
  <c r="C601" i="25"/>
  <c r="C602" i="25"/>
  <c r="C605" i="25"/>
  <c r="C724" i="25" s="1"/>
  <c r="C726" i="25"/>
  <c r="C727" i="25"/>
  <c r="C728" i="25"/>
  <c r="C729" i="25"/>
  <c r="C730" i="25"/>
  <c r="C731" i="25"/>
  <c r="C732" i="25"/>
  <c r="C733" i="25"/>
  <c r="C734" i="25"/>
  <c r="C735" i="25"/>
  <c r="C736" i="25"/>
  <c r="C737" i="25"/>
  <c r="C738" i="25"/>
  <c r="C739" i="25"/>
  <c r="C740" i="25"/>
  <c r="C741" i="25"/>
  <c r="C742" i="25"/>
  <c r="C743" i="25"/>
  <c r="C744" i="25"/>
  <c r="C745" i="25"/>
  <c r="C746" i="25"/>
  <c r="C747" i="25"/>
  <c r="C748" i="25"/>
  <c r="C749" i="25"/>
  <c r="C750" i="25"/>
  <c r="C751" i="25"/>
  <c r="C752" i="25"/>
  <c r="C753" i="25"/>
  <c r="C754" i="25"/>
  <c r="C755" i="25"/>
  <c r="C756" i="25"/>
  <c r="C757" i="25"/>
  <c r="C758" i="25"/>
  <c r="C759" i="25"/>
  <c r="C760" i="25"/>
  <c r="C761" i="25"/>
  <c r="C762" i="25"/>
  <c r="C763" i="25"/>
  <c r="C764" i="25"/>
  <c r="C765" i="25"/>
  <c r="C766" i="25"/>
  <c r="C767" i="25"/>
  <c r="C768" i="25"/>
  <c r="C769" i="25"/>
  <c r="C770" i="25"/>
  <c r="C771" i="25"/>
  <c r="C772" i="25"/>
  <c r="C773" i="25"/>
  <c r="C774" i="25"/>
  <c r="C775" i="25"/>
  <c r="C776" i="25"/>
  <c r="C777" i="25"/>
  <c r="C778" i="25"/>
  <c r="C779" i="25"/>
  <c r="C780" i="25"/>
  <c r="C781" i="25"/>
  <c r="C782" i="25"/>
  <c r="C783" i="25"/>
  <c r="C784" i="25"/>
  <c r="C785" i="25"/>
  <c r="C786" i="25"/>
  <c r="C787" i="25"/>
  <c r="C788" i="25"/>
  <c r="C789" i="25"/>
  <c r="C790" i="25"/>
  <c r="C791" i="25"/>
  <c r="C792" i="25"/>
  <c r="C793" i="25"/>
  <c r="C794" i="25"/>
  <c r="C795" i="25"/>
  <c r="C796" i="25"/>
  <c r="C797" i="25"/>
  <c r="C798" i="25"/>
  <c r="C799" i="25"/>
  <c r="C800" i="25"/>
  <c r="C801" i="25"/>
  <c r="C802" i="25"/>
  <c r="C803" i="25"/>
  <c r="C804" i="25"/>
  <c r="C805" i="25"/>
  <c r="C806" i="25"/>
  <c r="C807" i="25"/>
  <c r="C808" i="25"/>
  <c r="C809" i="25"/>
  <c r="C810" i="25"/>
  <c r="C811" i="25"/>
  <c r="C812" i="25"/>
  <c r="C813" i="25"/>
  <c r="C814" i="25"/>
  <c r="C815" i="25"/>
  <c r="C816" i="25"/>
  <c r="C817" i="25"/>
  <c r="C818" i="25"/>
  <c r="C819" i="25"/>
  <c r="C820" i="25"/>
  <c r="C821" i="25"/>
  <c r="C822" i="25"/>
  <c r="C823" i="25"/>
  <c r="C824" i="25"/>
  <c r="C825" i="25"/>
  <c r="C826" i="25"/>
  <c r="C827" i="25"/>
  <c r="C828" i="25"/>
  <c r="C829" i="25"/>
  <c r="C830" i="25"/>
  <c r="C831" i="25"/>
  <c r="C832" i="25"/>
  <c r="C833" i="25"/>
  <c r="C834" i="25"/>
  <c r="C835" i="25"/>
  <c r="C836" i="25"/>
  <c r="C837" i="25"/>
  <c r="C838" i="25"/>
  <c r="C839" i="25"/>
  <c r="C840" i="25"/>
  <c r="C841" i="25"/>
  <c r="C842" i="25"/>
  <c r="C843" i="25"/>
  <c r="C844" i="25"/>
  <c r="C845" i="25"/>
  <c r="C846" i="25"/>
  <c r="C847" i="25"/>
  <c r="C848" i="25"/>
  <c r="C849" i="25"/>
  <c r="C850" i="25"/>
  <c r="C851" i="25"/>
  <c r="C852" i="25"/>
  <c r="C853" i="25"/>
  <c r="C854" i="25"/>
  <c r="C855" i="25"/>
  <c r="C856" i="25"/>
  <c r="C857" i="25"/>
  <c r="C858" i="25"/>
  <c r="C859" i="25"/>
  <c r="C860" i="25"/>
  <c r="C861" i="25"/>
  <c r="C864" i="25"/>
  <c r="C865" i="25"/>
  <c r="C866" i="25"/>
  <c r="C867" i="25"/>
  <c r="C868" i="25"/>
  <c r="C869" i="25"/>
  <c r="C870" i="25"/>
  <c r="C871" i="25"/>
  <c r="C872" i="25"/>
  <c r="C873" i="25"/>
  <c r="C874" i="25"/>
  <c r="C875" i="25"/>
  <c r="C876" i="25"/>
  <c r="C877" i="25"/>
  <c r="C878" i="25"/>
  <c r="C879" i="25"/>
  <c r="C880" i="25"/>
  <c r="C881" i="25"/>
  <c r="C882" i="25"/>
  <c r="C883" i="25"/>
  <c r="C884" i="25"/>
  <c r="C885" i="25"/>
  <c r="C886" i="25"/>
  <c r="C887" i="25"/>
  <c r="C888" i="25"/>
  <c r="C889" i="25"/>
  <c r="C890" i="25"/>
  <c r="C891" i="25"/>
  <c r="C892" i="25"/>
  <c r="C893" i="25"/>
  <c r="C894" i="25"/>
  <c r="C895" i="25"/>
  <c r="C896" i="25"/>
  <c r="C897" i="25"/>
  <c r="C898" i="25"/>
  <c r="C899" i="25"/>
  <c r="C900" i="25"/>
  <c r="C902" i="25"/>
  <c r="C6" i="23"/>
  <c r="C461" i="23" s="1"/>
  <c r="D6" i="23"/>
  <c r="E6" i="23"/>
  <c r="D7" i="23"/>
  <c r="E7" i="23"/>
  <c r="D8" i="23"/>
  <c r="E8" i="23"/>
  <c r="D9" i="23"/>
  <c r="E9" i="23"/>
  <c r="D11" i="23"/>
  <c r="E11" i="23"/>
  <c r="D12" i="23"/>
  <c r="E12" i="23"/>
  <c r="D13" i="23"/>
  <c r="E13" i="23"/>
  <c r="D14" i="23"/>
  <c r="E14" i="23"/>
  <c r="D15" i="23"/>
  <c r="E15" i="23"/>
  <c r="D16" i="23"/>
  <c r="E16" i="23"/>
  <c r="D17" i="23"/>
  <c r="E17" i="23"/>
  <c r="D18" i="23"/>
  <c r="E18" i="23"/>
  <c r="D19" i="23"/>
  <c r="E19" i="23"/>
  <c r="D20" i="23"/>
  <c r="E20" i="23"/>
  <c r="D21" i="23"/>
  <c r="E21" i="23"/>
  <c r="D22" i="23"/>
  <c r="E22" i="23"/>
  <c r="D23" i="23"/>
  <c r="E23" i="23"/>
  <c r="D24" i="23"/>
  <c r="E24" i="23"/>
  <c r="D25" i="23"/>
  <c r="E25" i="23"/>
  <c r="D26" i="23"/>
  <c r="E26" i="23"/>
  <c r="D27" i="23"/>
  <c r="E27" i="23"/>
  <c r="D28" i="23"/>
  <c r="E28" i="23"/>
  <c r="D29" i="23"/>
  <c r="E29" i="23"/>
  <c r="D30" i="23"/>
  <c r="E30" i="23"/>
  <c r="D31" i="23"/>
  <c r="E31" i="23"/>
  <c r="D32" i="23"/>
  <c r="E32" i="23"/>
  <c r="D33" i="23"/>
  <c r="E33" i="23"/>
  <c r="D34" i="23"/>
  <c r="E34" i="23"/>
  <c r="D35" i="23"/>
  <c r="E35" i="23"/>
  <c r="D36" i="23"/>
  <c r="E36" i="23"/>
  <c r="D37" i="23"/>
  <c r="E37" i="23"/>
  <c r="D38" i="23"/>
  <c r="E38" i="23"/>
  <c r="D39" i="23"/>
  <c r="E39" i="23"/>
  <c r="D40" i="23"/>
  <c r="E40" i="23"/>
  <c r="D41" i="23"/>
  <c r="E41" i="23"/>
  <c r="D42" i="23"/>
  <c r="E42" i="23"/>
  <c r="D43" i="23"/>
  <c r="E43" i="23"/>
  <c r="D44" i="23"/>
  <c r="E44" i="23"/>
  <c r="D45" i="23"/>
  <c r="E45" i="23"/>
  <c r="D46" i="23"/>
  <c r="E46" i="23"/>
  <c r="D47" i="23"/>
  <c r="E47" i="23"/>
  <c r="D48" i="23"/>
  <c r="E48" i="23"/>
  <c r="D49" i="23"/>
  <c r="E49" i="23"/>
  <c r="D50" i="23"/>
  <c r="E50" i="23"/>
  <c r="D51" i="23"/>
  <c r="E51" i="23"/>
  <c r="D52" i="23"/>
  <c r="E52" i="23"/>
  <c r="D53" i="23"/>
  <c r="E53" i="23"/>
  <c r="D54" i="23"/>
  <c r="E54" i="23"/>
  <c r="D55" i="23"/>
  <c r="E55" i="23"/>
  <c r="D56" i="23"/>
  <c r="E56" i="23"/>
  <c r="D57" i="23"/>
  <c r="E57" i="23"/>
  <c r="D58" i="23"/>
  <c r="E58" i="23"/>
  <c r="D59" i="23"/>
  <c r="E59" i="23"/>
  <c r="D60" i="23"/>
  <c r="E60" i="23"/>
  <c r="D61" i="23"/>
  <c r="E61" i="23"/>
  <c r="D62" i="23"/>
  <c r="E62" i="23"/>
  <c r="D63" i="23"/>
  <c r="E63" i="23"/>
  <c r="D64" i="23"/>
  <c r="E64" i="23"/>
  <c r="D65" i="23"/>
  <c r="E65" i="23"/>
  <c r="D66" i="23"/>
  <c r="E66" i="23"/>
  <c r="D67" i="23"/>
  <c r="E67" i="23"/>
  <c r="D68" i="23"/>
  <c r="E68" i="23"/>
  <c r="D69" i="23"/>
  <c r="E69" i="23"/>
  <c r="D70" i="23"/>
  <c r="E70" i="23"/>
  <c r="D71" i="23"/>
  <c r="E71" i="23"/>
  <c r="D72" i="23"/>
  <c r="E72" i="23"/>
  <c r="D73" i="23"/>
  <c r="E73" i="23"/>
  <c r="D74" i="23"/>
  <c r="E74" i="23"/>
  <c r="D75" i="23"/>
  <c r="E75" i="23"/>
  <c r="D76" i="23"/>
  <c r="E76" i="23"/>
  <c r="D77" i="23"/>
  <c r="E77" i="23"/>
  <c r="D78" i="23"/>
  <c r="E78" i="23"/>
  <c r="D79" i="23"/>
  <c r="E79" i="23"/>
  <c r="D80" i="23"/>
  <c r="E80" i="23"/>
  <c r="D81" i="23"/>
  <c r="E81" i="23"/>
  <c r="D82" i="23"/>
  <c r="E82" i="23"/>
  <c r="D83" i="23"/>
  <c r="E83" i="23"/>
  <c r="D84" i="23"/>
  <c r="E84" i="23"/>
  <c r="D85" i="23"/>
  <c r="E85" i="23"/>
  <c r="D86" i="23"/>
  <c r="E86" i="23"/>
  <c r="D87" i="23"/>
  <c r="E87" i="23"/>
  <c r="D88" i="23"/>
  <c r="E88" i="23"/>
  <c r="D89" i="23"/>
  <c r="E89" i="23"/>
  <c r="D90" i="23"/>
  <c r="E90" i="23"/>
  <c r="D91" i="23"/>
  <c r="E91" i="23"/>
  <c r="D92" i="23"/>
  <c r="E92" i="23"/>
  <c r="D93" i="23"/>
  <c r="E93" i="23"/>
  <c r="D94" i="23"/>
  <c r="E94" i="23"/>
  <c r="D95" i="23"/>
  <c r="E95" i="23"/>
  <c r="D96" i="23"/>
  <c r="E96" i="23"/>
  <c r="D97" i="23"/>
  <c r="E97" i="23"/>
  <c r="D98" i="23"/>
  <c r="E98" i="23"/>
  <c r="D99" i="23"/>
  <c r="E99" i="23"/>
  <c r="D100" i="23"/>
  <c r="E100" i="23"/>
  <c r="D101" i="23"/>
  <c r="E101" i="23"/>
  <c r="D102" i="23"/>
  <c r="E102" i="23"/>
  <c r="D103" i="23"/>
  <c r="E103" i="23"/>
  <c r="D104" i="23"/>
  <c r="E104" i="23"/>
  <c r="D105" i="23"/>
  <c r="E105" i="23"/>
  <c r="D106" i="23"/>
  <c r="E106" i="23"/>
  <c r="D107" i="23"/>
  <c r="E107" i="23"/>
  <c r="D108" i="23"/>
  <c r="E108" i="23"/>
  <c r="D109" i="23"/>
  <c r="E109" i="23"/>
  <c r="D110" i="23"/>
  <c r="E110" i="23"/>
  <c r="D111" i="23"/>
  <c r="E111" i="23"/>
  <c r="D112" i="23"/>
  <c r="E112" i="23"/>
  <c r="D113" i="23"/>
  <c r="E113" i="23"/>
  <c r="D114" i="23"/>
  <c r="E114" i="23"/>
  <c r="D115" i="23"/>
  <c r="E115" i="23"/>
  <c r="D116" i="23"/>
  <c r="E116" i="23"/>
  <c r="D117" i="23"/>
  <c r="E117" i="23"/>
  <c r="D118" i="23"/>
  <c r="E118" i="23"/>
  <c r="D119" i="23"/>
  <c r="E119" i="23"/>
  <c r="D120" i="23"/>
  <c r="E120" i="23"/>
  <c r="D121" i="23"/>
  <c r="E121" i="23"/>
  <c r="D122" i="23"/>
  <c r="E122" i="23"/>
  <c r="D123" i="23"/>
  <c r="E123" i="23"/>
  <c r="D124" i="23"/>
  <c r="E124" i="23"/>
  <c r="D125" i="23"/>
  <c r="E125" i="23"/>
  <c r="D126" i="23"/>
  <c r="E126" i="23"/>
  <c r="D127" i="23"/>
  <c r="E127" i="23"/>
  <c r="D128" i="23"/>
  <c r="E128" i="23"/>
  <c r="D129" i="23"/>
  <c r="E129" i="23"/>
  <c r="D130" i="23"/>
  <c r="E130" i="23"/>
  <c r="D131" i="23"/>
  <c r="E131" i="23"/>
  <c r="D132" i="23"/>
  <c r="E132" i="23"/>
  <c r="D133" i="23"/>
  <c r="E133" i="23"/>
  <c r="D134" i="23"/>
  <c r="E134" i="23"/>
  <c r="D135" i="23"/>
  <c r="E135" i="23"/>
  <c r="D136" i="23"/>
  <c r="E136" i="23"/>
  <c r="D137" i="23"/>
  <c r="E137" i="23"/>
  <c r="D138" i="23"/>
  <c r="E138" i="23"/>
  <c r="D139" i="23"/>
  <c r="E139" i="23"/>
  <c r="D140" i="23"/>
  <c r="E140" i="23"/>
  <c r="D141" i="23"/>
  <c r="E141" i="23"/>
  <c r="D142" i="23"/>
  <c r="E142" i="23"/>
  <c r="D143" i="23"/>
  <c r="E143" i="23"/>
  <c r="D144" i="23"/>
  <c r="E144" i="23"/>
  <c r="D145" i="23"/>
  <c r="E145" i="23"/>
  <c r="D146" i="23"/>
  <c r="E146" i="23"/>
  <c r="D147" i="23"/>
  <c r="E147" i="23"/>
  <c r="D148" i="23"/>
  <c r="E148" i="23"/>
  <c r="D149" i="23"/>
  <c r="E149" i="23"/>
  <c r="D150" i="23"/>
  <c r="E150" i="23"/>
  <c r="D151" i="23"/>
  <c r="E151" i="23"/>
  <c r="D152" i="23"/>
  <c r="E152" i="23"/>
  <c r="D153" i="23"/>
  <c r="E153" i="23"/>
  <c r="D154" i="23"/>
  <c r="E154" i="23"/>
  <c r="D155" i="23"/>
  <c r="E155" i="23"/>
  <c r="D156" i="23"/>
  <c r="E156" i="23"/>
  <c r="D157" i="23"/>
  <c r="E157" i="23"/>
  <c r="D158" i="23"/>
  <c r="E158" i="23"/>
  <c r="D159" i="23"/>
  <c r="E159" i="23"/>
  <c r="D160" i="23"/>
  <c r="E160" i="23"/>
  <c r="D161" i="23"/>
  <c r="E161" i="23"/>
  <c r="D162" i="23"/>
  <c r="E162" i="23"/>
  <c r="D163" i="23"/>
  <c r="E163" i="23"/>
  <c r="D164" i="23"/>
  <c r="E164" i="23"/>
  <c r="D165" i="23"/>
  <c r="E165" i="23"/>
  <c r="D166" i="23"/>
  <c r="E166" i="23"/>
  <c r="D167" i="23"/>
  <c r="E167" i="23"/>
  <c r="D168" i="23"/>
  <c r="E168" i="23"/>
  <c r="D169" i="23"/>
  <c r="E169" i="23"/>
  <c r="D170" i="23"/>
  <c r="E170" i="23"/>
  <c r="D171" i="23"/>
  <c r="E171" i="23"/>
  <c r="D172" i="23"/>
  <c r="E172" i="23"/>
  <c r="D173" i="23"/>
  <c r="E173" i="23"/>
  <c r="D174" i="23"/>
  <c r="E174" i="23"/>
  <c r="D175" i="23"/>
  <c r="E175" i="23"/>
  <c r="D176" i="23"/>
  <c r="E176" i="23"/>
  <c r="D177" i="23"/>
  <c r="E177" i="23"/>
  <c r="D178" i="23"/>
  <c r="E178" i="23"/>
  <c r="D179" i="23"/>
  <c r="E179" i="23"/>
  <c r="D180" i="23"/>
  <c r="E180" i="23"/>
  <c r="D181" i="23"/>
  <c r="E181" i="23"/>
  <c r="D182" i="23"/>
  <c r="E182" i="23"/>
  <c r="D183" i="23"/>
  <c r="E183" i="23"/>
  <c r="D184" i="23"/>
  <c r="E184" i="23"/>
  <c r="D185" i="23"/>
  <c r="E185" i="23"/>
  <c r="D186" i="23"/>
  <c r="E186" i="23"/>
  <c r="D187" i="23"/>
  <c r="E187" i="23"/>
  <c r="D188" i="23"/>
  <c r="E188" i="23"/>
  <c r="D189" i="23"/>
  <c r="E189" i="23"/>
  <c r="D190" i="23"/>
  <c r="E190" i="23"/>
  <c r="D191" i="23"/>
  <c r="E191" i="23"/>
  <c r="D192" i="23"/>
  <c r="E192" i="23"/>
  <c r="D193" i="23"/>
  <c r="E193" i="23"/>
  <c r="D194" i="23"/>
  <c r="E194" i="23"/>
  <c r="D195" i="23"/>
  <c r="E195" i="23"/>
  <c r="D196" i="23"/>
  <c r="E196" i="23"/>
  <c r="D197" i="23"/>
  <c r="E197" i="23"/>
  <c r="D198" i="23"/>
  <c r="E198" i="23"/>
  <c r="D199" i="23"/>
  <c r="E199" i="23"/>
  <c r="D200" i="23"/>
  <c r="E200" i="23"/>
  <c r="D201" i="23"/>
  <c r="E201" i="23"/>
  <c r="D202" i="23"/>
  <c r="E202" i="23"/>
  <c r="D203" i="23"/>
  <c r="E203" i="23"/>
  <c r="D204" i="23"/>
  <c r="E204" i="23"/>
  <c r="D205" i="23"/>
  <c r="E205" i="23"/>
  <c r="D206" i="23"/>
  <c r="E206" i="23"/>
  <c r="D207" i="23"/>
  <c r="E207" i="23"/>
  <c r="D208" i="23"/>
  <c r="E208" i="23"/>
  <c r="D209" i="23"/>
  <c r="E209" i="23"/>
  <c r="D210" i="23"/>
  <c r="E210" i="23"/>
  <c r="D211" i="23"/>
  <c r="E211" i="23"/>
  <c r="D212" i="23"/>
  <c r="E212" i="23"/>
  <c r="D213" i="23"/>
  <c r="E213" i="23"/>
  <c r="D214" i="23"/>
  <c r="E214" i="23"/>
  <c r="D215" i="23"/>
  <c r="E215" i="23"/>
  <c r="D216" i="23"/>
  <c r="E216" i="23"/>
  <c r="D217" i="23"/>
  <c r="E217" i="23"/>
  <c r="D218" i="23"/>
  <c r="E218" i="23"/>
  <c r="D219" i="23"/>
  <c r="E219" i="23"/>
  <c r="D220" i="23"/>
  <c r="E220" i="23"/>
  <c r="D221" i="23"/>
  <c r="E221" i="23"/>
  <c r="D222" i="23"/>
  <c r="E222" i="23"/>
  <c r="D223" i="23"/>
  <c r="E223" i="23"/>
  <c r="D224" i="23"/>
  <c r="E224" i="23"/>
  <c r="D225" i="23"/>
  <c r="E225" i="23"/>
  <c r="D226" i="23"/>
  <c r="E226" i="23"/>
  <c r="D227" i="23"/>
  <c r="E227" i="23"/>
  <c r="D228" i="23"/>
  <c r="E228" i="23"/>
  <c r="D229" i="23"/>
  <c r="E229" i="23"/>
  <c r="D230" i="23"/>
  <c r="E230" i="23"/>
  <c r="D231" i="23"/>
  <c r="E231" i="23"/>
  <c r="D232" i="23"/>
  <c r="E232" i="23"/>
  <c r="D233" i="23"/>
  <c r="E233" i="23"/>
  <c r="D234" i="23"/>
  <c r="E234" i="23"/>
  <c r="D235" i="23"/>
  <c r="E235" i="23"/>
  <c r="D236" i="23"/>
  <c r="E236" i="23"/>
  <c r="D237" i="23"/>
  <c r="E237" i="23"/>
  <c r="D238" i="23"/>
  <c r="E238" i="23"/>
  <c r="D239" i="23"/>
  <c r="E239" i="23"/>
  <c r="D240" i="23"/>
  <c r="E240" i="23"/>
  <c r="D241" i="23"/>
  <c r="E241" i="23"/>
  <c r="D242" i="23"/>
  <c r="E242" i="23"/>
  <c r="D243" i="23"/>
  <c r="E243" i="23"/>
  <c r="D244" i="23"/>
  <c r="E244" i="23"/>
  <c r="D245" i="23"/>
  <c r="E245" i="23"/>
  <c r="D246" i="23"/>
  <c r="E246" i="23"/>
  <c r="D247" i="23"/>
  <c r="E247" i="23"/>
  <c r="D248" i="23"/>
  <c r="E248" i="23"/>
  <c r="D249" i="23"/>
  <c r="E249" i="23"/>
  <c r="D250" i="23"/>
  <c r="E250" i="23"/>
  <c r="D251" i="23"/>
  <c r="E251" i="23"/>
  <c r="D252" i="23"/>
  <c r="E252" i="23"/>
  <c r="D253" i="23"/>
  <c r="E253" i="23"/>
  <c r="D254" i="23"/>
  <c r="E254" i="23"/>
  <c r="D255" i="23"/>
  <c r="E255" i="23"/>
  <c r="D256" i="23"/>
  <c r="E256" i="23"/>
  <c r="D257" i="23"/>
  <c r="E257" i="23"/>
  <c r="D258" i="23"/>
  <c r="E258" i="23"/>
  <c r="D259" i="23"/>
  <c r="E259" i="23"/>
  <c r="D260" i="23"/>
  <c r="E260" i="23"/>
  <c r="D261" i="23"/>
  <c r="E261" i="23"/>
  <c r="D262" i="23"/>
  <c r="E262" i="23"/>
  <c r="D263" i="23"/>
  <c r="E263" i="23"/>
  <c r="D264" i="23"/>
  <c r="E264" i="23"/>
  <c r="D265" i="23"/>
  <c r="E265" i="23"/>
  <c r="D266" i="23"/>
  <c r="E266" i="23"/>
  <c r="D267" i="23"/>
  <c r="E267" i="23"/>
  <c r="D268" i="23"/>
  <c r="E268" i="23"/>
  <c r="D269" i="23"/>
  <c r="E269" i="23"/>
  <c r="D270" i="23"/>
  <c r="E270" i="23"/>
  <c r="D271" i="23"/>
  <c r="E271" i="23"/>
  <c r="D272" i="23"/>
  <c r="E272" i="23"/>
  <c r="D273" i="23"/>
  <c r="E273" i="23"/>
  <c r="D274" i="23"/>
  <c r="E274" i="23"/>
  <c r="D275" i="23"/>
  <c r="E275" i="23"/>
  <c r="D276" i="23"/>
  <c r="E276" i="23"/>
  <c r="D277" i="23"/>
  <c r="E277" i="23"/>
  <c r="D278" i="23"/>
  <c r="E278" i="23"/>
  <c r="D279" i="23"/>
  <c r="E279" i="23"/>
  <c r="D280" i="23"/>
  <c r="E280" i="23"/>
  <c r="D281" i="23"/>
  <c r="E281" i="23"/>
  <c r="D282" i="23"/>
  <c r="E282" i="23"/>
  <c r="D283" i="23"/>
  <c r="E283" i="23"/>
  <c r="D284" i="23"/>
  <c r="E284" i="23"/>
  <c r="D285" i="23"/>
  <c r="E285" i="23"/>
  <c r="D286" i="23"/>
  <c r="E286" i="23"/>
  <c r="D287" i="23"/>
  <c r="E287" i="23"/>
  <c r="D288" i="23"/>
  <c r="E288" i="23"/>
  <c r="D289" i="23"/>
  <c r="E289" i="23"/>
  <c r="D290" i="23"/>
  <c r="E290" i="23"/>
  <c r="D291" i="23"/>
  <c r="E291" i="23"/>
  <c r="D292" i="23"/>
  <c r="E292" i="23"/>
  <c r="D293" i="23"/>
  <c r="E293" i="23"/>
  <c r="D294" i="23"/>
  <c r="E294" i="23"/>
  <c r="D295" i="23"/>
  <c r="E295" i="23"/>
  <c r="D296" i="23"/>
  <c r="E296" i="23"/>
  <c r="D297" i="23"/>
  <c r="E297" i="23"/>
  <c r="D298" i="23"/>
  <c r="E298" i="23"/>
  <c r="D299" i="23"/>
  <c r="E299" i="23"/>
  <c r="D300" i="23"/>
  <c r="E300" i="23"/>
  <c r="D301" i="23"/>
  <c r="E301" i="23"/>
  <c r="D302" i="23"/>
  <c r="E302" i="23"/>
  <c r="D303" i="23"/>
  <c r="E303" i="23"/>
  <c r="D304" i="23"/>
  <c r="E304" i="23"/>
  <c r="D305" i="23"/>
  <c r="E305" i="23"/>
  <c r="D306" i="23"/>
  <c r="E306" i="23"/>
  <c r="D307" i="23"/>
  <c r="E307" i="23"/>
  <c r="D308" i="23"/>
  <c r="E308" i="23"/>
  <c r="D309" i="23"/>
  <c r="E309" i="23"/>
  <c r="D310" i="23"/>
  <c r="E310" i="23"/>
  <c r="D311" i="23"/>
  <c r="E311" i="23"/>
  <c r="D312" i="23"/>
  <c r="E312" i="23"/>
  <c r="D313" i="23"/>
  <c r="E313" i="23"/>
  <c r="D314" i="23"/>
  <c r="E314" i="23"/>
  <c r="D315" i="23"/>
  <c r="E315" i="23"/>
  <c r="D316" i="23"/>
  <c r="E316" i="23"/>
  <c r="D317" i="23"/>
  <c r="E317" i="23"/>
  <c r="D318" i="23"/>
  <c r="E318" i="23"/>
  <c r="D319" i="23"/>
  <c r="E319" i="23"/>
  <c r="D320" i="23"/>
  <c r="E320" i="23"/>
  <c r="D321" i="23"/>
  <c r="E321" i="23"/>
  <c r="D322" i="23"/>
  <c r="E322" i="23"/>
  <c r="D323" i="23"/>
  <c r="E323" i="23"/>
  <c r="D324" i="23"/>
  <c r="E324" i="23"/>
  <c r="D325" i="23"/>
  <c r="E325" i="23"/>
  <c r="D326" i="23"/>
  <c r="E326" i="23"/>
  <c r="D327" i="23"/>
  <c r="E327" i="23"/>
  <c r="D328" i="23"/>
  <c r="E328" i="23"/>
  <c r="D329" i="23"/>
  <c r="E329" i="23"/>
  <c r="D330" i="23"/>
  <c r="E330" i="23"/>
  <c r="D331" i="23"/>
  <c r="E331" i="23"/>
  <c r="D332" i="23"/>
  <c r="E332" i="23"/>
  <c r="D333" i="23"/>
  <c r="E333" i="23"/>
  <c r="D334" i="23"/>
  <c r="E334" i="23"/>
  <c r="D335" i="23"/>
  <c r="E335" i="23"/>
  <c r="D336" i="23"/>
  <c r="E336" i="23"/>
  <c r="D337" i="23"/>
  <c r="E337" i="23"/>
  <c r="D338" i="23"/>
  <c r="E338" i="23"/>
  <c r="D339" i="23"/>
  <c r="E339" i="23"/>
  <c r="D340" i="23"/>
  <c r="E340" i="23"/>
  <c r="D341" i="23"/>
  <c r="E341" i="23"/>
  <c r="D342" i="23"/>
  <c r="E342" i="23"/>
  <c r="D343" i="23"/>
  <c r="E343" i="23"/>
  <c r="D344" i="23"/>
  <c r="E344" i="23"/>
  <c r="D345" i="23"/>
  <c r="E345" i="23"/>
  <c r="D346" i="23"/>
  <c r="E346" i="23"/>
  <c r="D347" i="23"/>
  <c r="E347" i="23"/>
  <c r="D348" i="23"/>
  <c r="E348" i="23"/>
  <c r="D349" i="23"/>
  <c r="E349" i="23"/>
  <c r="D350" i="23"/>
  <c r="E350" i="23"/>
  <c r="D351" i="23"/>
  <c r="E351" i="23"/>
  <c r="D352" i="23"/>
  <c r="E352" i="23"/>
  <c r="D353" i="23"/>
  <c r="E353" i="23"/>
  <c r="D354" i="23"/>
  <c r="E354" i="23"/>
  <c r="D355" i="23"/>
  <c r="E355" i="23"/>
  <c r="D356" i="23"/>
  <c r="E356" i="23"/>
  <c r="D357" i="23"/>
  <c r="E357" i="23"/>
  <c r="D358" i="23"/>
  <c r="E358" i="23"/>
  <c r="D359" i="23"/>
  <c r="E359" i="23"/>
  <c r="D360" i="23"/>
  <c r="E360" i="23"/>
  <c r="D361" i="23"/>
  <c r="E361" i="23"/>
  <c r="D362" i="23"/>
  <c r="E362" i="23"/>
  <c r="D363" i="23"/>
  <c r="E363" i="23"/>
  <c r="D364" i="23"/>
  <c r="E364" i="23"/>
  <c r="D365" i="23"/>
  <c r="E365" i="23"/>
  <c r="D366" i="23"/>
  <c r="E366" i="23"/>
  <c r="D367" i="23"/>
  <c r="E367" i="23"/>
  <c r="D368" i="23"/>
  <c r="E368" i="23"/>
  <c r="D369" i="23"/>
  <c r="E369" i="23"/>
  <c r="D370" i="23"/>
  <c r="E370" i="23"/>
  <c r="D371" i="23"/>
  <c r="E371" i="23"/>
  <c r="D372" i="23"/>
  <c r="E372" i="23"/>
  <c r="D373" i="23"/>
  <c r="E373" i="23"/>
  <c r="D374" i="23"/>
  <c r="E374" i="23"/>
  <c r="D375" i="23"/>
  <c r="E375" i="23"/>
  <c r="D376" i="23"/>
  <c r="E376" i="23"/>
  <c r="D377" i="23"/>
  <c r="E377" i="23"/>
  <c r="D378" i="23"/>
  <c r="E378" i="23"/>
  <c r="D379" i="23"/>
  <c r="E379" i="23"/>
  <c r="D380" i="23"/>
  <c r="E380" i="23"/>
  <c r="D381" i="23"/>
  <c r="E381" i="23"/>
  <c r="D382" i="23"/>
  <c r="E382" i="23"/>
  <c r="D383" i="23"/>
  <c r="E383" i="23"/>
  <c r="D384" i="23"/>
  <c r="E384" i="23"/>
  <c r="D385" i="23"/>
  <c r="E385" i="23"/>
  <c r="D386" i="23"/>
  <c r="E386" i="23"/>
  <c r="D387" i="23"/>
  <c r="E387" i="23"/>
  <c r="D388" i="23"/>
  <c r="E388" i="23"/>
  <c r="D389" i="23"/>
  <c r="E389" i="23"/>
  <c r="D390" i="23"/>
  <c r="E390" i="23"/>
  <c r="D392" i="23"/>
  <c r="E392" i="23"/>
  <c r="D393" i="23"/>
  <c r="E393" i="23"/>
  <c r="D394" i="23"/>
  <c r="E394" i="23"/>
  <c r="D395" i="23"/>
  <c r="E395" i="23"/>
  <c r="D396" i="23"/>
  <c r="E396" i="23"/>
  <c r="D397" i="23"/>
  <c r="E397" i="23"/>
  <c r="D398" i="23"/>
  <c r="E398" i="23"/>
  <c r="D399" i="23"/>
  <c r="E399" i="23"/>
  <c r="D400" i="23"/>
  <c r="E400" i="23"/>
  <c r="D401" i="23"/>
  <c r="E401" i="23"/>
  <c r="D402" i="23"/>
  <c r="E402" i="23"/>
  <c r="D403" i="23"/>
  <c r="E403" i="23"/>
  <c r="D404" i="23"/>
  <c r="E404" i="23"/>
  <c r="D405" i="23"/>
  <c r="E405" i="23"/>
  <c r="D406" i="23"/>
  <c r="E406" i="23"/>
  <c r="D407" i="23"/>
  <c r="E407" i="23"/>
  <c r="D408" i="23"/>
  <c r="E408" i="23"/>
  <c r="D409" i="23"/>
  <c r="E409" i="23"/>
  <c r="D410" i="23"/>
  <c r="E410" i="23"/>
  <c r="D411" i="23"/>
  <c r="E411" i="23"/>
  <c r="D412" i="23"/>
  <c r="E412" i="23"/>
  <c r="D413" i="23"/>
  <c r="E413" i="23"/>
  <c r="D414" i="23"/>
  <c r="E414" i="23"/>
  <c r="D415" i="23"/>
  <c r="E415" i="23"/>
  <c r="D416" i="23"/>
  <c r="E416" i="23"/>
  <c r="D417" i="23"/>
  <c r="E417" i="23"/>
  <c r="D418" i="23"/>
  <c r="E418" i="23"/>
  <c r="D419" i="23"/>
  <c r="E419" i="23"/>
  <c r="D420" i="23"/>
  <c r="E420" i="23"/>
  <c r="D421" i="23"/>
  <c r="E421" i="23"/>
  <c r="D422" i="23"/>
  <c r="E422" i="23"/>
  <c r="D423" i="23"/>
  <c r="E423" i="23"/>
  <c r="D424" i="23"/>
  <c r="E424" i="23"/>
  <c r="D425" i="23"/>
  <c r="E425" i="23"/>
  <c r="D426" i="23"/>
  <c r="E426" i="23"/>
  <c r="D427" i="23"/>
  <c r="E427" i="23"/>
  <c r="D428" i="23"/>
  <c r="E428" i="23"/>
  <c r="D429" i="23"/>
  <c r="E429" i="23"/>
  <c r="D430" i="23"/>
  <c r="E430" i="23"/>
  <c r="D431" i="23"/>
  <c r="E431" i="23"/>
  <c r="D432" i="23"/>
  <c r="E432" i="23"/>
  <c r="D433" i="23"/>
  <c r="E433" i="23"/>
  <c r="D434" i="23"/>
  <c r="E434" i="23"/>
  <c r="D435" i="23"/>
  <c r="E435" i="23"/>
  <c r="D436" i="23"/>
  <c r="E436" i="23"/>
  <c r="D437" i="23"/>
  <c r="E437" i="23"/>
  <c r="D438" i="23"/>
  <c r="E438" i="23"/>
  <c r="D439" i="23"/>
  <c r="E439" i="23"/>
  <c r="D440" i="23"/>
  <c r="E440" i="23"/>
  <c r="D441" i="23"/>
  <c r="E441" i="23"/>
  <c r="D442" i="23"/>
  <c r="E442" i="23"/>
  <c r="D443" i="23"/>
  <c r="E443" i="23"/>
  <c r="D444" i="23"/>
  <c r="E444" i="23"/>
  <c r="D445" i="23"/>
  <c r="E445" i="23"/>
  <c r="D446" i="23"/>
  <c r="E446" i="23"/>
  <c r="D447" i="23"/>
  <c r="E447" i="23"/>
  <c r="D448" i="23"/>
  <c r="E448" i="23"/>
  <c r="D449" i="23"/>
  <c r="E449" i="23"/>
  <c r="D450" i="23"/>
  <c r="E450" i="23"/>
  <c r="D451" i="23"/>
  <c r="E451" i="23"/>
  <c r="D452" i="23"/>
  <c r="E452" i="23"/>
  <c r="D453" i="23"/>
  <c r="E453" i="23"/>
  <c r="D454" i="23"/>
  <c r="E454" i="23"/>
  <c r="D455" i="23"/>
  <c r="E455" i="23"/>
  <c r="C463" i="23"/>
  <c r="D463" i="23"/>
  <c r="E463" i="23"/>
  <c r="C464" i="23"/>
  <c r="D464" i="23"/>
  <c r="E464" i="23"/>
  <c r="C465" i="23"/>
  <c r="D465" i="23"/>
  <c r="E465" i="23"/>
  <c r="C466" i="23"/>
  <c r="D466" i="23"/>
  <c r="E466" i="23"/>
  <c r="C467" i="23"/>
  <c r="D467" i="23"/>
  <c r="E467" i="23"/>
  <c r="C468" i="23"/>
  <c r="D468" i="23"/>
  <c r="E468" i="23"/>
  <c r="C469" i="23"/>
  <c r="D469" i="23"/>
  <c r="E469" i="23"/>
  <c r="C470" i="23"/>
  <c r="D470" i="23"/>
  <c r="E470" i="23"/>
  <c r="C472" i="23"/>
  <c r="D472" i="23"/>
  <c r="E472" i="23"/>
  <c r="C473" i="23"/>
  <c r="D473" i="23"/>
  <c r="E473" i="23"/>
  <c r="C474" i="23"/>
  <c r="D474" i="23"/>
  <c r="E474" i="23"/>
  <c r="C475" i="23"/>
  <c r="D475" i="23"/>
  <c r="E475" i="23"/>
  <c r="C476" i="23"/>
  <c r="D476" i="23"/>
  <c r="E476" i="23"/>
  <c r="C477" i="23"/>
  <c r="D477" i="23"/>
  <c r="E477" i="23"/>
  <c r="C478" i="23"/>
  <c r="D478" i="23"/>
  <c r="E478" i="23"/>
  <c r="C479" i="23"/>
  <c r="D479" i="23"/>
  <c r="E479" i="23"/>
  <c r="C480" i="23"/>
  <c r="D480" i="23"/>
  <c r="E480" i="23"/>
  <c r="C481" i="23"/>
  <c r="D481" i="23"/>
  <c r="E481" i="23"/>
  <c r="C482" i="23"/>
  <c r="D482" i="23"/>
  <c r="E482" i="23"/>
  <c r="C483" i="23"/>
  <c r="D483" i="23"/>
  <c r="E483" i="23"/>
  <c r="C484" i="23"/>
  <c r="D484" i="23"/>
  <c r="E484" i="23"/>
  <c r="C486" i="23"/>
  <c r="D486" i="23"/>
  <c r="E486" i="23"/>
  <c r="C489" i="23"/>
  <c r="D489" i="23"/>
  <c r="E489" i="23"/>
  <c r="C490" i="23"/>
  <c r="D490" i="23"/>
  <c r="E490" i="23"/>
  <c r="C491" i="23"/>
  <c r="D491" i="23"/>
  <c r="E491" i="23"/>
  <c r="C492" i="23"/>
  <c r="D492" i="23"/>
  <c r="E492" i="23"/>
  <c r="C493" i="23"/>
  <c r="D493" i="23"/>
  <c r="E493" i="23"/>
  <c r="C494" i="23"/>
  <c r="D494" i="23"/>
  <c r="E494" i="23"/>
  <c r="C495" i="23"/>
  <c r="D495" i="23"/>
  <c r="E495" i="23"/>
  <c r="C496" i="23"/>
  <c r="D496" i="23"/>
  <c r="E496" i="23"/>
  <c r="C497" i="23"/>
  <c r="D497" i="23"/>
  <c r="E497" i="23"/>
  <c r="C498" i="23"/>
  <c r="D498" i="23"/>
  <c r="E498" i="23"/>
  <c r="C499" i="23"/>
  <c r="D499" i="23"/>
  <c r="E499" i="23"/>
  <c r="C500" i="23"/>
  <c r="D500" i="23"/>
  <c r="E500" i="23"/>
  <c r="C501" i="23"/>
  <c r="D501" i="23"/>
  <c r="E501" i="23"/>
  <c r="C502" i="23"/>
  <c r="D502" i="23"/>
  <c r="E502" i="23"/>
  <c r="C504" i="23"/>
  <c r="D504" i="23"/>
  <c r="E504" i="23"/>
  <c r="C505" i="23"/>
  <c r="D505" i="23"/>
  <c r="E505" i="23"/>
  <c r="C506" i="23"/>
  <c r="D506" i="23"/>
  <c r="E506" i="23"/>
  <c r="C507" i="23"/>
  <c r="D507" i="23"/>
  <c r="E507" i="23"/>
  <c r="C508" i="23"/>
  <c r="D508" i="23"/>
  <c r="E508" i="23"/>
  <c r="C509" i="23"/>
  <c r="D509" i="23"/>
  <c r="E509" i="23"/>
  <c r="C510" i="23"/>
  <c r="D510" i="23"/>
  <c r="E510" i="23"/>
  <c r="C511" i="23"/>
  <c r="D511" i="23"/>
  <c r="E511" i="23"/>
  <c r="C512" i="23"/>
  <c r="D512" i="23"/>
  <c r="E512" i="23"/>
  <c r="C513" i="23"/>
  <c r="D513" i="23"/>
  <c r="E513" i="23"/>
  <c r="C514" i="23"/>
  <c r="D514" i="23"/>
  <c r="E514" i="23"/>
  <c r="C515" i="23"/>
  <c r="D515" i="23"/>
  <c r="E515" i="23"/>
  <c r="C516" i="23"/>
  <c r="D516" i="23"/>
  <c r="E516" i="23"/>
  <c r="C519" i="23"/>
  <c r="D519" i="23"/>
  <c r="E519" i="23"/>
  <c r="C520" i="23"/>
  <c r="D520" i="23"/>
  <c r="E520" i="23"/>
  <c r="C522" i="23"/>
  <c r="D522" i="23"/>
  <c r="E522" i="23"/>
  <c r="C528" i="23"/>
  <c r="D528" i="23"/>
  <c r="E528" i="23"/>
  <c r="C530" i="23"/>
  <c r="D530" i="23"/>
  <c r="E530" i="23"/>
  <c r="C532" i="23"/>
  <c r="D532" i="23"/>
  <c r="E532" i="23"/>
  <c r="C533" i="23"/>
  <c r="D533" i="23"/>
  <c r="E533" i="23"/>
  <c r="C534" i="23"/>
  <c r="D534" i="23"/>
  <c r="E534" i="23"/>
  <c r="C535" i="23"/>
  <c r="D535" i="23"/>
  <c r="E535" i="23"/>
  <c r="C536" i="23"/>
  <c r="D536" i="23"/>
  <c r="E536" i="23"/>
  <c r="C537" i="23"/>
  <c r="D537" i="23"/>
  <c r="E537" i="23"/>
  <c r="C538" i="23"/>
  <c r="D538" i="23"/>
  <c r="E538" i="23"/>
  <c r="C539" i="23"/>
  <c r="D539" i="23"/>
  <c r="E539" i="23"/>
  <c r="C540" i="23"/>
  <c r="D540" i="23"/>
  <c r="E540" i="23"/>
  <c r="C541" i="23"/>
  <c r="D541" i="23"/>
  <c r="E541" i="23"/>
  <c r="C542" i="23"/>
  <c r="D542" i="23"/>
  <c r="E542" i="23"/>
  <c r="C543" i="23"/>
  <c r="D543" i="23"/>
  <c r="E543" i="23"/>
  <c r="C544" i="23"/>
  <c r="D544" i="23"/>
  <c r="E544" i="23"/>
  <c r="C545" i="23"/>
  <c r="D545" i="23"/>
  <c r="E545" i="23"/>
  <c r="C547" i="23"/>
  <c r="D547" i="23"/>
  <c r="E547" i="23"/>
  <c r="C548" i="23"/>
  <c r="D548" i="23"/>
  <c r="E548" i="23"/>
  <c r="C549" i="23"/>
  <c r="D549" i="23"/>
  <c r="E549" i="23"/>
  <c r="C550" i="23"/>
  <c r="D550" i="23"/>
  <c r="E550" i="23"/>
  <c r="C551" i="23"/>
  <c r="D551" i="23"/>
  <c r="E551" i="23"/>
  <c r="C552" i="23"/>
  <c r="D552" i="23"/>
  <c r="E552" i="23"/>
  <c r="C553" i="23"/>
  <c r="D553" i="23"/>
  <c r="E553" i="23"/>
  <c r="C554" i="23"/>
  <c r="D554" i="23"/>
  <c r="E554" i="23"/>
  <c r="C555" i="23"/>
  <c r="D555" i="23"/>
  <c r="E555" i="23"/>
  <c r="C556" i="23"/>
  <c r="D556" i="23"/>
  <c r="E556" i="23"/>
  <c r="C558" i="23"/>
  <c r="D558" i="23"/>
  <c r="E558" i="23"/>
  <c r="C559" i="23"/>
  <c r="D559" i="23"/>
  <c r="E559" i="23"/>
  <c r="C560" i="23"/>
  <c r="D560" i="23"/>
  <c r="E560" i="23"/>
  <c r="C561" i="23"/>
  <c r="D561" i="23"/>
  <c r="E561" i="23"/>
  <c r="C562" i="23"/>
  <c r="D562" i="23"/>
  <c r="E562" i="23"/>
  <c r="C563" i="23"/>
  <c r="D563" i="23"/>
  <c r="E563" i="23"/>
  <c r="C564" i="23"/>
  <c r="D564" i="23"/>
  <c r="E564" i="23"/>
  <c r="C565" i="23"/>
  <c r="D565" i="23"/>
  <c r="E565" i="23"/>
  <c r="C566" i="23"/>
  <c r="D566" i="23"/>
  <c r="E566" i="23"/>
  <c r="C567" i="23"/>
  <c r="D567" i="23"/>
  <c r="E567" i="23"/>
  <c r="C568" i="23"/>
  <c r="D568" i="23"/>
  <c r="E568" i="23"/>
  <c r="C569" i="23"/>
  <c r="D569" i="23"/>
  <c r="E569" i="23"/>
  <c r="C570" i="23"/>
  <c r="D570" i="23"/>
  <c r="E570" i="23"/>
  <c r="C571" i="23"/>
  <c r="D571" i="23"/>
  <c r="E571" i="23"/>
  <c r="C573" i="23"/>
  <c r="D573" i="23"/>
  <c r="E573" i="23"/>
  <c r="C574" i="23"/>
  <c r="D574" i="23"/>
  <c r="E574" i="23"/>
  <c r="C575" i="23"/>
  <c r="D575" i="23"/>
  <c r="E575" i="23"/>
  <c r="C576" i="23"/>
  <c r="D576" i="23"/>
  <c r="E576" i="23"/>
  <c r="C577" i="23"/>
  <c r="D577" i="23"/>
  <c r="E577" i="23"/>
  <c r="C578" i="23"/>
  <c r="D578" i="23"/>
  <c r="E578" i="23"/>
  <c r="C579" i="23"/>
  <c r="D579" i="23"/>
  <c r="E579" i="23"/>
  <c r="C580" i="23"/>
  <c r="D580" i="23"/>
  <c r="E580" i="23"/>
  <c r="C581" i="23"/>
  <c r="D581" i="23"/>
  <c r="E581" i="23"/>
  <c r="C582" i="23"/>
  <c r="D582" i="23"/>
  <c r="E582" i="23"/>
  <c r="C583" i="23"/>
  <c r="D583" i="23"/>
  <c r="E583" i="23"/>
  <c r="C584" i="23"/>
  <c r="D584" i="23"/>
  <c r="E584" i="23"/>
  <c r="C585" i="23"/>
  <c r="D585" i="23"/>
  <c r="E585" i="23"/>
  <c r="C586" i="23"/>
  <c r="D586" i="23"/>
  <c r="E586" i="23"/>
  <c r="C587" i="23"/>
  <c r="D587" i="23"/>
  <c r="E587" i="23"/>
  <c r="C588" i="23"/>
  <c r="D588" i="23"/>
  <c r="E588" i="23"/>
  <c r="C589" i="23"/>
  <c r="D589" i="23"/>
  <c r="E589" i="23"/>
  <c r="C590" i="23"/>
  <c r="D590" i="23"/>
  <c r="E590" i="23"/>
  <c r="C591" i="23"/>
  <c r="D591" i="23"/>
  <c r="E591" i="23"/>
  <c r="C592" i="23"/>
  <c r="D592" i="23"/>
  <c r="E592" i="23"/>
  <c r="C593" i="23"/>
  <c r="D593" i="23"/>
  <c r="E593" i="23"/>
  <c r="C594" i="23"/>
  <c r="D594" i="23"/>
  <c r="E594" i="23"/>
  <c r="C595" i="23"/>
  <c r="D595" i="23"/>
  <c r="E595" i="23"/>
  <c r="C597" i="23"/>
  <c r="D597" i="23"/>
  <c r="E597" i="23"/>
  <c r="C598" i="23"/>
  <c r="D598" i="23"/>
  <c r="E598" i="23"/>
  <c r="C599" i="23"/>
  <c r="D599" i="23"/>
  <c r="E599" i="23"/>
  <c r="C600" i="23"/>
  <c r="D600" i="23"/>
  <c r="E600" i="23"/>
  <c r="C601" i="23"/>
  <c r="D601" i="23"/>
  <c r="E601" i="23"/>
  <c r="C602" i="23"/>
  <c r="D602" i="23"/>
  <c r="E602" i="23"/>
  <c r="C605" i="23"/>
  <c r="D605" i="23"/>
  <c r="E605" i="23"/>
  <c r="C606" i="23"/>
  <c r="D606" i="23"/>
  <c r="C607" i="23"/>
  <c r="D607" i="23"/>
  <c r="C608" i="23"/>
  <c r="D608" i="23"/>
  <c r="C609" i="23"/>
  <c r="D609" i="23"/>
  <c r="C611" i="23"/>
  <c r="D611" i="23"/>
  <c r="C612" i="23"/>
  <c r="D612" i="23"/>
  <c r="C613" i="23"/>
  <c r="D613" i="23"/>
  <c r="C614" i="23"/>
  <c r="D614" i="23"/>
  <c r="C616" i="23"/>
  <c r="D616" i="23"/>
  <c r="C617" i="23"/>
  <c r="D617" i="23"/>
  <c r="C618" i="23"/>
  <c r="D618" i="23"/>
  <c r="C619" i="23"/>
  <c r="D619" i="23"/>
  <c r="C620" i="23"/>
  <c r="D620" i="23"/>
  <c r="C621" i="23"/>
  <c r="D621" i="23"/>
  <c r="C622" i="23"/>
  <c r="D622" i="23"/>
  <c r="C623" i="23"/>
  <c r="D623" i="23"/>
  <c r="C624" i="23"/>
  <c r="D624" i="23"/>
  <c r="C625" i="23"/>
  <c r="D625" i="23"/>
  <c r="C626" i="23"/>
  <c r="D626" i="23"/>
  <c r="C627" i="23"/>
  <c r="D627" i="23"/>
  <c r="C628" i="23"/>
  <c r="D628" i="23"/>
  <c r="C629" i="23"/>
  <c r="D629" i="23"/>
  <c r="C630" i="23"/>
  <c r="D630" i="23"/>
  <c r="C631" i="23"/>
  <c r="D631" i="23"/>
  <c r="C632" i="23"/>
  <c r="D632" i="23"/>
  <c r="C633" i="23"/>
  <c r="D633" i="23"/>
  <c r="C634" i="23"/>
  <c r="D634" i="23"/>
  <c r="C635" i="23"/>
  <c r="D635" i="23"/>
  <c r="C636" i="23"/>
  <c r="D636" i="23"/>
  <c r="C637" i="23"/>
  <c r="D637" i="23"/>
  <c r="C638" i="23"/>
  <c r="D638" i="23"/>
  <c r="C639" i="23"/>
  <c r="D639" i="23"/>
  <c r="C640" i="23"/>
  <c r="D640" i="23"/>
  <c r="C641" i="23"/>
  <c r="D641" i="23"/>
  <c r="C642" i="23"/>
  <c r="D642" i="23"/>
  <c r="C643" i="23"/>
  <c r="D643" i="23"/>
  <c r="C644" i="23"/>
  <c r="D644" i="23"/>
  <c r="C645" i="23"/>
  <c r="D645" i="23"/>
  <c r="C646" i="23"/>
  <c r="D646" i="23"/>
  <c r="C647" i="23"/>
  <c r="D647" i="23"/>
  <c r="C648" i="23"/>
  <c r="D648" i="23"/>
  <c r="C649" i="23"/>
  <c r="D649" i="23"/>
  <c r="C650" i="23"/>
  <c r="D650" i="23"/>
  <c r="C651" i="23"/>
  <c r="D651" i="23"/>
  <c r="C652" i="23"/>
  <c r="D652" i="23"/>
  <c r="C653" i="23"/>
  <c r="D653" i="23"/>
  <c r="C654" i="23"/>
  <c r="D654" i="23"/>
  <c r="C656" i="23"/>
  <c r="D656" i="23"/>
  <c r="C657" i="23"/>
  <c r="D657" i="23"/>
  <c r="C658" i="23"/>
  <c r="D658" i="23"/>
  <c r="C659" i="23"/>
  <c r="D659" i="23"/>
  <c r="C660" i="23"/>
  <c r="D660" i="23"/>
  <c r="C661" i="23"/>
  <c r="D661" i="23"/>
  <c r="C662" i="23"/>
  <c r="D662" i="23"/>
  <c r="C663" i="23"/>
  <c r="D663" i="23"/>
  <c r="C664" i="23"/>
  <c r="D664" i="23"/>
  <c r="C665" i="23"/>
  <c r="D665" i="23"/>
  <c r="C666" i="23"/>
  <c r="D666" i="23"/>
  <c r="C667" i="23"/>
  <c r="D667" i="23"/>
  <c r="C668" i="23"/>
  <c r="D668" i="23"/>
  <c r="C669" i="23"/>
  <c r="D669" i="23"/>
  <c r="C670" i="23"/>
  <c r="D670" i="23"/>
  <c r="C671" i="23"/>
  <c r="D671" i="23"/>
  <c r="C672" i="23"/>
  <c r="D672" i="23"/>
  <c r="C673" i="23"/>
  <c r="D673" i="23"/>
  <c r="C675" i="23"/>
  <c r="D675" i="23"/>
  <c r="C676" i="23"/>
  <c r="D676" i="23"/>
  <c r="C677" i="23"/>
  <c r="D677" i="23"/>
  <c r="C678" i="23"/>
  <c r="D678" i="23"/>
  <c r="C679" i="23"/>
  <c r="D679" i="23"/>
  <c r="C680" i="23"/>
  <c r="D680" i="23"/>
  <c r="C681" i="23"/>
  <c r="D681" i="23"/>
  <c r="C682" i="23"/>
  <c r="D682" i="23"/>
  <c r="C683" i="23"/>
  <c r="D683" i="23"/>
  <c r="C684" i="23"/>
  <c r="D684" i="23"/>
  <c r="C685" i="23"/>
  <c r="D685" i="23"/>
  <c r="C686" i="23"/>
  <c r="D686" i="23"/>
  <c r="C687" i="23"/>
  <c r="D687" i="23"/>
  <c r="C688" i="23"/>
  <c r="D688" i="23"/>
  <c r="C689" i="23"/>
  <c r="D689" i="23"/>
  <c r="C690" i="23"/>
  <c r="D690" i="23"/>
  <c r="C691" i="23"/>
  <c r="D691" i="23"/>
  <c r="C692" i="23"/>
  <c r="D692" i="23"/>
  <c r="C693" i="23"/>
  <c r="D693" i="23"/>
  <c r="C694" i="23"/>
  <c r="D694" i="23"/>
  <c r="C695" i="23"/>
  <c r="D695" i="23"/>
  <c r="C726" i="23"/>
  <c r="D726" i="23"/>
  <c r="E726" i="23"/>
  <c r="C727" i="23"/>
  <c r="D727" i="23"/>
  <c r="E727" i="23"/>
  <c r="C728" i="23"/>
  <c r="D728" i="23"/>
  <c r="E728" i="23"/>
  <c r="C729" i="23"/>
  <c r="D729" i="23"/>
  <c r="E729" i="23"/>
  <c r="C730" i="23"/>
  <c r="D730" i="23"/>
  <c r="E730" i="23"/>
  <c r="C731" i="23"/>
  <c r="D731" i="23"/>
  <c r="E731" i="23"/>
  <c r="C732" i="23"/>
  <c r="D732" i="23"/>
  <c r="E732" i="23"/>
  <c r="C733" i="23"/>
  <c r="D733" i="23"/>
  <c r="E733" i="23"/>
  <c r="C735" i="23"/>
  <c r="D735" i="23"/>
  <c r="E735" i="23"/>
  <c r="C736" i="23"/>
  <c r="D736" i="23"/>
  <c r="E736" i="23"/>
  <c r="C737" i="23"/>
  <c r="D737" i="23"/>
  <c r="E737" i="23"/>
  <c r="C738" i="23"/>
  <c r="D738" i="23"/>
  <c r="E738" i="23"/>
  <c r="C739" i="23"/>
  <c r="D739" i="23"/>
  <c r="E739" i="23"/>
  <c r="C740" i="23"/>
  <c r="D740" i="23"/>
  <c r="E740" i="23"/>
  <c r="C741" i="23"/>
  <c r="D741" i="23"/>
  <c r="E741" i="23"/>
  <c r="C742" i="23"/>
  <c r="D742" i="23"/>
  <c r="E742" i="23"/>
  <c r="C743" i="23"/>
  <c r="D743" i="23"/>
  <c r="E743" i="23"/>
  <c r="C744" i="23"/>
  <c r="D744" i="23"/>
  <c r="E744" i="23"/>
  <c r="C745" i="23"/>
  <c r="D745" i="23"/>
  <c r="E745" i="23"/>
  <c r="C746" i="23"/>
  <c r="D746" i="23"/>
  <c r="E746" i="23"/>
  <c r="C747" i="23"/>
  <c r="D747" i="23"/>
  <c r="E747" i="23"/>
  <c r="C748" i="23"/>
  <c r="D748" i="23"/>
  <c r="E748" i="23"/>
  <c r="C750" i="23"/>
  <c r="D750" i="23"/>
  <c r="E750" i="23"/>
  <c r="C751" i="23"/>
  <c r="D751" i="23"/>
  <c r="E751" i="23"/>
  <c r="C752" i="23"/>
  <c r="D752" i="23"/>
  <c r="E752" i="23"/>
  <c r="C753" i="23"/>
  <c r="D753" i="23"/>
  <c r="E753" i="23"/>
  <c r="C754" i="23"/>
  <c r="D754" i="23"/>
  <c r="E754" i="23"/>
  <c r="C755" i="23"/>
  <c r="D755" i="23"/>
  <c r="E755" i="23"/>
  <c r="C756" i="23"/>
  <c r="D756" i="23"/>
  <c r="E756" i="23"/>
  <c r="C757" i="23"/>
  <c r="D757" i="23"/>
  <c r="E757" i="23"/>
  <c r="C758" i="23"/>
  <c r="D758" i="23"/>
  <c r="E758" i="23"/>
  <c r="C759" i="23"/>
  <c r="D759" i="23"/>
  <c r="E759" i="23"/>
  <c r="C760" i="23"/>
  <c r="D760" i="23"/>
  <c r="E760" i="23"/>
  <c r="C762" i="23"/>
  <c r="D762" i="23"/>
  <c r="E762" i="23"/>
  <c r="C763" i="23"/>
  <c r="D763" i="23"/>
  <c r="E763" i="23"/>
  <c r="C764" i="23"/>
  <c r="D764" i="23"/>
  <c r="E764" i="23"/>
  <c r="C765" i="23"/>
  <c r="D765" i="23"/>
  <c r="E765" i="23"/>
  <c r="C766" i="23"/>
  <c r="D766" i="23"/>
  <c r="E766" i="23"/>
  <c r="C767" i="23"/>
  <c r="D767" i="23"/>
  <c r="E767" i="23"/>
  <c r="C768" i="23"/>
  <c r="D768" i="23"/>
  <c r="E768" i="23"/>
  <c r="C769" i="23"/>
  <c r="D769" i="23"/>
  <c r="E769" i="23"/>
  <c r="C770" i="23"/>
  <c r="D770" i="23"/>
  <c r="E770" i="23"/>
  <c r="C772" i="23"/>
  <c r="D772" i="23"/>
  <c r="E772" i="23"/>
  <c r="C773" i="23"/>
  <c r="D773" i="23"/>
  <c r="E773" i="23"/>
  <c r="C774" i="23"/>
  <c r="D774" i="23"/>
  <c r="E774" i="23"/>
  <c r="C775" i="23"/>
  <c r="D775" i="23"/>
  <c r="E775" i="23"/>
  <c r="C776" i="23"/>
  <c r="D776" i="23"/>
  <c r="E776" i="23"/>
  <c r="C777" i="23"/>
  <c r="D777" i="23"/>
  <c r="E777" i="23"/>
  <c r="C778" i="23"/>
  <c r="D778" i="23"/>
  <c r="E778" i="23"/>
  <c r="C779" i="23"/>
  <c r="D779" i="23"/>
  <c r="E779" i="23"/>
  <c r="C780" i="23"/>
  <c r="D780" i="23"/>
  <c r="E780" i="23"/>
  <c r="C781" i="23"/>
  <c r="D781" i="23"/>
  <c r="E781" i="23"/>
  <c r="C783" i="23"/>
  <c r="D783" i="23"/>
  <c r="E783" i="23"/>
  <c r="C784" i="23"/>
  <c r="D784" i="23"/>
  <c r="E784" i="23"/>
  <c r="C785" i="23"/>
  <c r="D785" i="23"/>
  <c r="E785" i="23"/>
  <c r="C786" i="23"/>
  <c r="D786" i="23"/>
  <c r="E786" i="23"/>
  <c r="C787" i="23"/>
  <c r="D787" i="23"/>
  <c r="E787" i="23"/>
  <c r="C788" i="23"/>
  <c r="D788" i="23"/>
  <c r="E788" i="23"/>
  <c r="C789" i="23"/>
  <c r="D789" i="23"/>
  <c r="E789" i="23"/>
  <c r="C790" i="23"/>
  <c r="D790" i="23"/>
  <c r="E790" i="23"/>
  <c r="C791" i="23"/>
  <c r="D791" i="23"/>
  <c r="E791" i="23"/>
  <c r="C792" i="23"/>
  <c r="D792" i="23"/>
  <c r="E792" i="23"/>
  <c r="C793" i="23"/>
  <c r="D793" i="23"/>
  <c r="E793" i="23"/>
  <c r="C794" i="23"/>
  <c r="D794" i="23"/>
  <c r="E794" i="23"/>
  <c r="C795" i="23"/>
  <c r="D795" i="23"/>
  <c r="E795" i="23"/>
  <c r="C797" i="23"/>
  <c r="D797" i="23"/>
  <c r="E797" i="23"/>
  <c r="C798" i="23"/>
  <c r="D798" i="23"/>
  <c r="E798" i="23"/>
  <c r="C799" i="23"/>
  <c r="D799" i="23"/>
  <c r="E799" i="23"/>
  <c r="C800" i="23"/>
  <c r="D800" i="23"/>
  <c r="E800" i="23"/>
  <c r="C801" i="23"/>
  <c r="D801" i="23"/>
  <c r="E801" i="23"/>
  <c r="C802" i="23"/>
  <c r="D802" i="23"/>
  <c r="E802" i="23"/>
  <c r="C803" i="23"/>
  <c r="D803" i="23"/>
  <c r="E803" i="23"/>
  <c r="C805" i="23"/>
  <c r="D805" i="23"/>
  <c r="E805" i="23"/>
  <c r="C806" i="23"/>
  <c r="D806" i="23"/>
  <c r="E806" i="23"/>
  <c r="C807" i="23"/>
  <c r="D807" i="23"/>
  <c r="E807" i="23"/>
  <c r="C808" i="23"/>
  <c r="D808" i="23"/>
  <c r="E808" i="23"/>
  <c r="C809" i="23"/>
  <c r="D809" i="23"/>
  <c r="E809" i="23"/>
  <c r="C810" i="23"/>
  <c r="D810" i="23"/>
  <c r="E810" i="23"/>
  <c r="C811" i="23"/>
  <c r="D811" i="23"/>
  <c r="E811" i="23"/>
  <c r="C812" i="23"/>
  <c r="D812" i="23"/>
  <c r="E812" i="23"/>
  <c r="C813" i="23"/>
  <c r="D813" i="23"/>
  <c r="E813" i="23"/>
  <c r="C814" i="23"/>
  <c r="D814" i="23"/>
  <c r="E814" i="23"/>
  <c r="C815" i="23"/>
  <c r="D815" i="23"/>
  <c r="E815" i="23"/>
  <c r="C816" i="23"/>
  <c r="D816" i="23"/>
  <c r="E816" i="23"/>
  <c r="C817" i="23"/>
  <c r="D817" i="23"/>
  <c r="E817" i="23"/>
  <c r="C818" i="23"/>
  <c r="D818" i="23"/>
  <c r="E818" i="23"/>
  <c r="C820" i="23"/>
  <c r="D820" i="23"/>
  <c r="E820" i="23"/>
  <c r="C821" i="23"/>
  <c r="D821" i="23"/>
  <c r="E821" i="23"/>
  <c r="C822" i="23"/>
  <c r="D822" i="23"/>
  <c r="E822" i="23"/>
  <c r="C823" i="23"/>
  <c r="D823" i="23"/>
  <c r="E823" i="23"/>
  <c r="C824" i="23"/>
  <c r="D824" i="23"/>
  <c r="E824" i="23"/>
  <c r="C825" i="23"/>
  <c r="D825" i="23"/>
  <c r="E825" i="23"/>
  <c r="C826" i="23"/>
  <c r="D826" i="23"/>
  <c r="E826" i="23"/>
  <c r="C827" i="23"/>
  <c r="D827" i="23"/>
  <c r="E827" i="23"/>
  <c r="C828" i="23"/>
  <c r="D828" i="23"/>
  <c r="E828" i="23"/>
  <c r="C830" i="23"/>
  <c r="D830" i="23"/>
  <c r="E830" i="23"/>
  <c r="C831" i="23"/>
  <c r="D831" i="23"/>
  <c r="E831" i="23"/>
  <c r="C832" i="23"/>
  <c r="D832" i="23"/>
  <c r="E832" i="23"/>
  <c r="C833" i="23"/>
  <c r="D833" i="23"/>
  <c r="E833" i="23"/>
  <c r="C834" i="23"/>
  <c r="D834" i="23"/>
  <c r="E834" i="23"/>
  <c r="C835" i="23"/>
  <c r="D835" i="23"/>
  <c r="E835" i="23"/>
  <c r="C836" i="23"/>
  <c r="D836" i="23"/>
  <c r="E836" i="23"/>
  <c r="C838" i="23"/>
  <c r="D838" i="23"/>
  <c r="E838" i="23"/>
  <c r="C839" i="23"/>
  <c r="D839" i="23"/>
  <c r="E839" i="23"/>
  <c r="C840" i="23"/>
  <c r="D840" i="23"/>
  <c r="E840" i="23"/>
  <c r="C841" i="23"/>
  <c r="D841" i="23"/>
  <c r="E841" i="23"/>
  <c r="C842" i="23"/>
  <c r="D842" i="23"/>
  <c r="E842" i="23"/>
  <c r="C843" i="23"/>
  <c r="D843" i="23"/>
  <c r="E843" i="23"/>
  <c r="C844" i="23"/>
  <c r="D844" i="23"/>
  <c r="E844" i="23"/>
  <c r="C845" i="23"/>
  <c r="D845" i="23"/>
  <c r="E845" i="23"/>
  <c r="C846" i="23"/>
  <c r="D846" i="23"/>
  <c r="E846" i="23"/>
  <c r="C848" i="23"/>
  <c r="D848" i="23"/>
  <c r="E848" i="23"/>
  <c r="C849" i="23"/>
  <c r="D849" i="23"/>
  <c r="E849" i="23"/>
  <c r="C850" i="23"/>
  <c r="D850" i="23"/>
  <c r="E850" i="23"/>
  <c r="C851" i="23"/>
  <c r="D851" i="23"/>
  <c r="E851" i="23"/>
  <c r="C852" i="23"/>
  <c r="D852" i="23"/>
  <c r="E852" i="23"/>
  <c r="C853" i="23"/>
  <c r="D853" i="23"/>
  <c r="E853" i="23"/>
  <c r="C854" i="23"/>
  <c r="D854" i="23"/>
  <c r="E854" i="23"/>
  <c r="C855" i="23"/>
  <c r="D855" i="23"/>
  <c r="E855" i="23"/>
  <c r="C856" i="23"/>
  <c r="D856" i="23"/>
  <c r="E856" i="23"/>
  <c r="C857" i="23"/>
  <c r="D857" i="23"/>
  <c r="E857" i="23"/>
  <c r="C858" i="23"/>
  <c r="D858" i="23"/>
  <c r="E858" i="23"/>
  <c r="C859" i="23"/>
  <c r="D859" i="23"/>
  <c r="E859" i="23"/>
  <c r="C860" i="23"/>
  <c r="D860" i="23"/>
  <c r="E860" i="23"/>
  <c r="C861" i="23"/>
  <c r="D861" i="23"/>
  <c r="E861" i="23"/>
  <c r="C11" i="16"/>
  <c r="D11" i="16"/>
  <c r="E11" i="16"/>
  <c r="C12" i="16"/>
  <c r="D12" i="16"/>
  <c r="E12" i="16"/>
  <c r="C13" i="16"/>
  <c r="D13" i="16"/>
  <c r="E13" i="16"/>
  <c r="C14" i="16"/>
  <c r="D14" i="16"/>
  <c r="E14" i="16"/>
  <c r="C15" i="16"/>
  <c r="D15" i="16"/>
  <c r="E15" i="16"/>
  <c r="C16" i="16"/>
  <c r="D16" i="16"/>
  <c r="E16" i="16"/>
  <c r="C17" i="16"/>
  <c r="D17" i="16"/>
  <c r="E17" i="16"/>
  <c r="C18" i="16"/>
  <c r="D18" i="16"/>
  <c r="E18" i="16"/>
  <c r="C19" i="16"/>
  <c r="D19" i="16"/>
  <c r="E19" i="16"/>
  <c r="C20" i="16"/>
  <c r="D20" i="16"/>
  <c r="E20" i="16"/>
  <c r="C21" i="16"/>
  <c r="D21" i="16"/>
  <c r="E21" i="16"/>
  <c r="C22" i="16"/>
  <c r="D22" i="16"/>
  <c r="E22" i="16"/>
  <c r="C23" i="16"/>
  <c r="D23" i="16"/>
  <c r="E23" i="16"/>
  <c r="C24" i="16"/>
  <c r="D24" i="16"/>
  <c r="E24" i="16"/>
  <c r="C25" i="16"/>
  <c r="D25" i="16"/>
  <c r="E25" i="16"/>
  <c r="C26" i="16"/>
  <c r="D26" i="16"/>
  <c r="E26" i="16"/>
  <c r="C27" i="16"/>
  <c r="D27" i="16"/>
  <c r="E27" i="16"/>
  <c r="C28" i="16"/>
  <c r="D28" i="16"/>
  <c r="E28" i="16"/>
  <c r="C29" i="16"/>
  <c r="D29" i="16"/>
  <c r="E29" i="16"/>
  <c r="C30" i="16"/>
  <c r="D30" i="16"/>
  <c r="E30" i="16"/>
  <c r="C31" i="16"/>
  <c r="D31" i="16"/>
  <c r="E31" i="16"/>
  <c r="C33" i="16"/>
  <c r="D33" i="16"/>
  <c r="E33" i="16"/>
  <c r="C34" i="16"/>
  <c r="D34" i="16"/>
  <c r="E34" i="16"/>
  <c r="C35" i="16"/>
  <c r="D35" i="16"/>
  <c r="E35" i="16"/>
  <c r="C36" i="16"/>
  <c r="D36" i="16"/>
  <c r="E36" i="16"/>
  <c r="C37" i="16"/>
  <c r="D37" i="16"/>
  <c r="E37" i="16"/>
  <c r="C38" i="16"/>
  <c r="D38" i="16"/>
  <c r="E38" i="16"/>
  <c r="C39" i="16"/>
  <c r="D39" i="16"/>
  <c r="E39" i="16"/>
  <c r="C40" i="16"/>
  <c r="D40" i="16"/>
  <c r="E40" i="16"/>
  <c r="C41" i="16"/>
  <c r="D41" i="16"/>
  <c r="E41" i="16"/>
  <c r="C42" i="16"/>
  <c r="D42" i="16"/>
  <c r="E42" i="16"/>
  <c r="C43" i="16"/>
  <c r="D43" i="16"/>
  <c r="E43" i="16"/>
  <c r="C44" i="16"/>
  <c r="D44" i="16"/>
  <c r="E44" i="16"/>
  <c r="C45" i="16"/>
  <c r="D45" i="16"/>
  <c r="E45" i="16"/>
  <c r="C47" i="16"/>
  <c r="D47" i="16"/>
  <c r="E47" i="16"/>
  <c r="C48" i="16"/>
  <c r="D48" i="16"/>
  <c r="E48" i="16"/>
  <c r="C49" i="16"/>
  <c r="D49" i="16"/>
  <c r="E49" i="16"/>
  <c r="C50" i="16"/>
  <c r="D50" i="16"/>
  <c r="E50" i="16"/>
  <c r="C51" i="16"/>
  <c r="D51" i="16"/>
  <c r="E51" i="16"/>
  <c r="C52" i="16"/>
  <c r="D52" i="16"/>
  <c r="E52" i="16"/>
  <c r="C53" i="16"/>
  <c r="D53" i="16"/>
  <c r="E53" i="16"/>
  <c r="C54" i="16"/>
  <c r="D54" i="16"/>
  <c r="E54" i="16"/>
  <c r="C55" i="16"/>
  <c r="D55" i="16"/>
  <c r="E55" i="16"/>
  <c r="C56" i="16"/>
  <c r="D56" i="16"/>
  <c r="E56" i="16"/>
  <c r="C57" i="16"/>
  <c r="D57" i="16"/>
  <c r="E57" i="16"/>
  <c r="C58" i="16"/>
  <c r="D58" i="16"/>
  <c r="E58" i="16"/>
  <c r="C59" i="16"/>
  <c r="D59" i="16"/>
  <c r="E59" i="16"/>
  <c r="C60" i="16"/>
  <c r="D60" i="16"/>
  <c r="E60" i="16"/>
  <c r="C61" i="16"/>
  <c r="D61" i="16"/>
  <c r="E61" i="16"/>
  <c r="C62" i="16"/>
  <c r="D62" i="16"/>
  <c r="E62" i="16"/>
  <c r="C63" i="16"/>
  <c r="D63" i="16"/>
  <c r="E63" i="16"/>
  <c r="C64" i="16"/>
  <c r="D64" i="16"/>
  <c r="E64" i="16"/>
  <c r="C65" i="16"/>
  <c r="D65" i="16"/>
  <c r="E65" i="16"/>
  <c r="C66" i="16"/>
  <c r="D66" i="16"/>
  <c r="E66" i="16"/>
  <c r="C67" i="16"/>
  <c r="D67" i="16"/>
  <c r="E67" i="16"/>
  <c r="C68" i="16"/>
  <c r="D68" i="16"/>
  <c r="E68" i="16"/>
  <c r="C69" i="16"/>
  <c r="D69" i="16"/>
  <c r="E69" i="16"/>
  <c r="C70" i="16"/>
  <c r="D70" i="16"/>
  <c r="E70" i="16"/>
  <c r="C71" i="16"/>
  <c r="D71" i="16"/>
  <c r="E71" i="16"/>
  <c r="C72" i="16"/>
  <c r="D72" i="16"/>
  <c r="E72" i="16"/>
  <c r="C73" i="16"/>
  <c r="D73" i="16"/>
  <c r="E73" i="16"/>
  <c r="C74" i="16"/>
  <c r="D74" i="16"/>
  <c r="E74" i="16"/>
  <c r="C75" i="16"/>
  <c r="D75" i="16"/>
  <c r="E75" i="16"/>
  <c r="C76" i="16"/>
  <c r="D76" i="16"/>
  <c r="E76" i="16"/>
  <c r="C77" i="16"/>
  <c r="D77" i="16"/>
  <c r="E77" i="16"/>
  <c r="C78" i="16"/>
  <c r="D78" i="16"/>
  <c r="E78" i="16"/>
  <c r="C79" i="16"/>
  <c r="D79" i="16"/>
  <c r="E79" i="16"/>
  <c r="C80" i="16"/>
  <c r="D80" i="16"/>
  <c r="E80" i="16"/>
  <c r="C81" i="16"/>
  <c r="D81" i="16"/>
  <c r="E81" i="16"/>
  <c r="C82" i="16"/>
  <c r="D82" i="16"/>
  <c r="E82" i="16"/>
  <c r="C83" i="16"/>
  <c r="D83" i="16"/>
  <c r="E83" i="16"/>
  <c r="C84" i="16"/>
  <c r="D84" i="16"/>
  <c r="E84" i="16"/>
  <c r="C85" i="16"/>
  <c r="D85" i="16"/>
  <c r="E85" i="16"/>
  <c r="C86" i="16"/>
  <c r="D86" i="16"/>
  <c r="E86" i="16"/>
  <c r="C87" i="16"/>
  <c r="D87" i="16"/>
  <c r="E87" i="16"/>
  <c r="C88" i="16"/>
  <c r="D88" i="16"/>
  <c r="E88" i="16"/>
  <c r="C89" i="16"/>
  <c r="D89" i="16"/>
  <c r="E89" i="16"/>
  <c r="C90" i="16"/>
  <c r="D90" i="16"/>
  <c r="E90" i="16"/>
  <c r="C91" i="16"/>
  <c r="D91" i="16"/>
  <c r="E91" i="16"/>
  <c r="C92" i="16"/>
  <c r="D92" i="16"/>
  <c r="E92" i="16"/>
  <c r="C93" i="16"/>
  <c r="D93" i="16"/>
  <c r="E93" i="16"/>
  <c r="C94" i="16"/>
  <c r="D94" i="16"/>
  <c r="E94" i="16"/>
  <c r="C95" i="16"/>
  <c r="D95" i="16"/>
  <c r="E95" i="16"/>
  <c r="C97" i="16"/>
  <c r="D97" i="16"/>
  <c r="E97" i="16"/>
  <c r="C98" i="16"/>
  <c r="D98" i="16"/>
  <c r="E98" i="16"/>
  <c r="C99" i="16"/>
  <c r="D99" i="16"/>
  <c r="E99" i="16"/>
  <c r="C100" i="16"/>
  <c r="D100" i="16"/>
  <c r="E100" i="16"/>
  <c r="C101" i="16"/>
  <c r="D101" i="16"/>
  <c r="E101" i="16"/>
  <c r="C102" i="16"/>
  <c r="D102" i="16"/>
  <c r="E102" i="16"/>
  <c r="C103" i="16"/>
  <c r="D103" i="16"/>
  <c r="E103" i="16"/>
  <c r="C104" i="16"/>
  <c r="D104" i="16"/>
  <c r="E104" i="16"/>
  <c r="C105" i="16"/>
  <c r="D105" i="16"/>
  <c r="E105" i="16"/>
  <c r="C106" i="16"/>
  <c r="D106" i="16"/>
  <c r="E106" i="16"/>
  <c r="C107" i="16"/>
  <c r="D107" i="16"/>
  <c r="E107" i="16"/>
  <c r="C108" i="16"/>
  <c r="D108" i="16"/>
  <c r="E108" i="16"/>
  <c r="C109" i="16"/>
  <c r="D109" i="16"/>
  <c r="E109" i="16"/>
  <c r="C110" i="16"/>
  <c r="D110" i="16"/>
  <c r="E110" i="16"/>
  <c r="C111" i="16"/>
  <c r="D111" i="16"/>
  <c r="E111" i="16"/>
  <c r="C112" i="16"/>
  <c r="D112" i="16"/>
  <c r="E112" i="16"/>
  <c r="C113" i="16"/>
  <c r="D113" i="16"/>
  <c r="E113" i="16"/>
  <c r="C114" i="16"/>
  <c r="D114" i="16"/>
  <c r="E114" i="16"/>
  <c r="C116" i="16"/>
  <c r="D116" i="16"/>
  <c r="E116" i="16"/>
  <c r="C117" i="16"/>
  <c r="D117" i="16"/>
  <c r="E117" i="16"/>
  <c r="C118" i="16"/>
  <c r="D118" i="16"/>
  <c r="E118" i="16"/>
  <c r="C119" i="16"/>
  <c r="D119" i="16"/>
  <c r="E119" i="16"/>
  <c r="C120" i="16"/>
  <c r="D120" i="16"/>
  <c r="E120" i="16"/>
  <c r="C121" i="16"/>
  <c r="D121" i="16"/>
  <c r="E121" i="16"/>
  <c r="C122" i="16"/>
  <c r="D122" i="16"/>
  <c r="E122" i="16"/>
  <c r="C123" i="16"/>
  <c r="D123" i="16"/>
  <c r="E123" i="16"/>
  <c r="C124" i="16"/>
  <c r="D124" i="16"/>
  <c r="E124" i="16"/>
  <c r="C125" i="16"/>
  <c r="D125" i="16"/>
  <c r="E125" i="16"/>
  <c r="C126" i="16"/>
  <c r="D126" i="16"/>
  <c r="E126" i="16"/>
  <c r="C127" i="16"/>
  <c r="D127" i="16"/>
  <c r="E127" i="16"/>
  <c r="C128" i="16"/>
  <c r="D128" i="16"/>
  <c r="E128" i="16"/>
  <c r="C129" i="16"/>
  <c r="D129" i="16"/>
  <c r="E129" i="16"/>
  <c r="C130" i="16"/>
  <c r="D130" i="16"/>
  <c r="E130" i="16"/>
  <c r="C131" i="16"/>
  <c r="D131" i="16"/>
  <c r="E131" i="16"/>
  <c r="C132" i="16"/>
  <c r="D132" i="16"/>
  <c r="E132" i="16"/>
  <c r="C133" i="16"/>
  <c r="D133" i="16"/>
  <c r="E133" i="16"/>
  <c r="C134" i="16"/>
  <c r="D134" i="16"/>
  <c r="E134" i="16"/>
  <c r="C135" i="16"/>
  <c r="D135" i="16"/>
  <c r="E135" i="16"/>
  <c r="C136" i="16"/>
  <c r="D136" i="16"/>
  <c r="E136" i="16"/>
  <c r="C137" i="16"/>
  <c r="D137" i="16"/>
  <c r="E137" i="16"/>
  <c r="C138" i="16"/>
  <c r="D138" i="16"/>
  <c r="E138" i="16"/>
  <c r="C139" i="16"/>
  <c r="D139" i="16"/>
  <c r="E139" i="16"/>
  <c r="C140" i="16"/>
  <c r="D140" i="16"/>
  <c r="E140" i="16"/>
  <c r="C141" i="16"/>
  <c r="D141" i="16"/>
  <c r="E141" i="16"/>
  <c r="C142" i="16"/>
  <c r="D142" i="16"/>
  <c r="E142" i="16"/>
  <c r="C143" i="16"/>
  <c r="D143" i="16"/>
  <c r="E143" i="16"/>
  <c r="C144" i="16"/>
  <c r="D144" i="16"/>
  <c r="E144" i="16"/>
  <c r="C145" i="16"/>
  <c r="D145" i="16"/>
  <c r="E145" i="16"/>
  <c r="C146" i="16"/>
  <c r="D146" i="16"/>
  <c r="E146" i="16"/>
  <c r="C147" i="16"/>
  <c r="D147" i="16"/>
  <c r="E147" i="16"/>
  <c r="C148" i="16"/>
  <c r="D148" i="16"/>
  <c r="E148" i="16"/>
  <c r="C149" i="16"/>
  <c r="D149" i="16"/>
  <c r="E149" i="16"/>
  <c r="C150" i="16"/>
  <c r="D150" i="16"/>
  <c r="E150" i="16"/>
  <c r="C151" i="16"/>
  <c r="D151" i="16"/>
  <c r="E151" i="16"/>
  <c r="C152" i="16"/>
  <c r="D152" i="16"/>
  <c r="E152" i="16"/>
  <c r="C153" i="16"/>
  <c r="D153" i="16"/>
  <c r="E153" i="16"/>
  <c r="C154" i="16"/>
  <c r="D154" i="16"/>
  <c r="E154" i="16"/>
  <c r="C155" i="16"/>
  <c r="D155" i="16"/>
  <c r="E155" i="16"/>
  <c r="C156" i="16"/>
  <c r="D156" i="16"/>
  <c r="E156" i="16"/>
  <c r="C157" i="16"/>
  <c r="D157" i="16"/>
  <c r="E157" i="16"/>
  <c r="C158" i="16"/>
  <c r="D158" i="16"/>
  <c r="E158" i="16"/>
  <c r="C159" i="16"/>
  <c r="D159" i="16"/>
  <c r="E159" i="16"/>
  <c r="C160" i="16"/>
  <c r="D160" i="16"/>
  <c r="E160" i="16"/>
  <c r="C161" i="16"/>
  <c r="D161" i="16"/>
  <c r="E161" i="16"/>
  <c r="C162" i="16"/>
  <c r="D162" i="16"/>
  <c r="E162" i="16"/>
  <c r="C163" i="16"/>
  <c r="D163" i="16"/>
  <c r="E163" i="16"/>
  <c r="C164" i="16"/>
  <c r="D164" i="16"/>
  <c r="E164" i="16"/>
  <c r="C165" i="16"/>
  <c r="D165" i="16"/>
  <c r="E165" i="16"/>
  <c r="C166" i="16"/>
  <c r="D166" i="16"/>
  <c r="E166" i="16"/>
  <c r="C167" i="16"/>
  <c r="D167" i="16"/>
  <c r="E167" i="16"/>
  <c r="C168" i="16"/>
  <c r="D168" i="16"/>
  <c r="E168" i="16"/>
  <c r="C169" i="16"/>
  <c r="D169" i="16"/>
  <c r="E169" i="16"/>
  <c r="C170" i="16"/>
  <c r="D170" i="16"/>
  <c r="E170" i="16"/>
  <c r="C172" i="16"/>
  <c r="D172" i="16"/>
  <c r="E172" i="16"/>
  <c r="C173" i="16"/>
  <c r="D173" i="16"/>
  <c r="E173" i="16"/>
  <c r="C174" i="16"/>
  <c r="D174" i="16"/>
  <c r="E174" i="16"/>
  <c r="C175" i="16"/>
  <c r="D175" i="16"/>
  <c r="E175" i="16"/>
  <c r="C176" i="16"/>
  <c r="D176" i="16"/>
  <c r="E176" i="16"/>
  <c r="C177" i="16"/>
  <c r="D177" i="16"/>
  <c r="E177" i="16"/>
  <c r="C178" i="16"/>
  <c r="D178" i="16"/>
  <c r="E178" i="16"/>
  <c r="C179" i="16"/>
  <c r="D179" i="16"/>
  <c r="E179" i="16"/>
  <c r="C180" i="16"/>
  <c r="D180" i="16"/>
  <c r="E180" i="16"/>
  <c r="C181" i="16"/>
  <c r="D181" i="16"/>
  <c r="E181" i="16"/>
  <c r="C182" i="16"/>
  <c r="D182" i="16"/>
  <c r="E182" i="16"/>
  <c r="C183" i="16"/>
  <c r="D183" i="16"/>
  <c r="E183" i="16"/>
  <c r="C184" i="16"/>
  <c r="D184" i="16"/>
  <c r="E184" i="16"/>
  <c r="C185" i="16"/>
  <c r="D185" i="16"/>
  <c r="E185" i="16"/>
  <c r="C186" i="16"/>
  <c r="D186" i="16"/>
  <c r="E186" i="16"/>
  <c r="C187" i="16"/>
  <c r="D187" i="16"/>
  <c r="E187" i="16"/>
  <c r="C188" i="16"/>
  <c r="D188" i="16"/>
  <c r="E188" i="16"/>
  <c r="C189" i="16"/>
  <c r="D189" i="16"/>
  <c r="E189" i="16"/>
  <c r="C191" i="16"/>
  <c r="D191" i="16"/>
  <c r="E191" i="16"/>
  <c r="C192" i="16"/>
  <c r="D192" i="16"/>
  <c r="E192" i="16"/>
  <c r="C193" i="16"/>
  <c r="D193" i="16"/>
  <c r="E193" i="16"/>
  <c r="C194" i="16"/>
  <c r="D194" i="16"/>
  <c r="E194" i="16"/>
  <c r="C195" i="16"/>
  <c r="D195" i="16"/>
  <c r="E195" i="16"/>
  <c r="C196" i="16"/>
  <c r="D196" i="16"/>
  <c r="E196" i="16"/>
  <c r="C197" i="16"/>
  <c r="D197" i="16"/>
  <c r="E197" i="16"/>
  <c r="C198" i="16"/>
  <c r="D198" i="16"/>
  <c r="E198" i="16"/>
  <c r="C199" i="16"/>
  <c r="D199" i="16"/>
  <c r="E199" i="16"/>
  <c r="C200" i="16"/>
  <c r="D200" i="16"/>
  <c r="E200" i="16"/>
  <c r="C201" i="16"/>
  <c r="D201" i="16"/>
  <c r="E201" i="16"/>
  <c r="C202" i="16"/>
  <c r="D202" i="16"/>
  <c r="E202" i="16"/>
  <c r="C203" i="16"/>
  <c r="D203" i="16"/>
  <c r="E203" i="16"/>
  <c r="C204" i="16"/>
  <c r="D204" i="16"/>
  <c r="E204" i="16"/>
  <c r="C205" i="16"/>
  <c r="D205" i="16"/>
  <c r="E205" i="16"/>
  <c r="C207" i="16"/>
  <c r="D207" i="16"/>
  <c r="E207" i="16"/>
  <c r="C208" i="16"/>
  <c r="D208" i="16"/>
  <c r="E208" i="16"/>
  <c r="C209" i="16"/>
  <c r="D209" i="16"/>
  <c r="E209" i="16"/>
  <c r="C210" i="16"/>
  <c r="D210" i="16"/>
  <c r="E210" i="16"/>
  <c r="C211" i="16"/>
  <c r="D211" i="16"/>
  <c r="E211" i="16"/>
  <c r="C212" i="16"/>
  <c r="D212" i="16"/>
  <c r="E212" i="16"/>
  <c r="C213" i="16"/>
  <c r="D213" i="16"/>
  <c r="E213" i="16"/>
  <c r="C214" i="16"/>
  <c r="D214" i="16"/>
  <c r="E214" i="16"/>
  <c r="C215" i="16"/>
  <c r="D215" i="16"/>
  <c r="E215" i="16"/>
  <c r="C216" i="16"/>
  <c r="D216" i="16"/>
  <c r="E216" i="16"/>
  <c r="C217" i="16"/>
  <c r="D217" i="16"/>
  <c r="E217" i="16"/>
  <c r="C218" i="16"/>
  <c r="D218" i="16"/>
  <c r="E218" i="16"/>
  <c r="C219" i="16"/>
  <c r="D219" i="16"/>
  <c r="E219" i="16"/>
  <c r="C220" i="16"/>
  <c r="D220" i="16"/>
  <c r="E220" i="16"/>
  <c r="C221" i="16"/>
  <c r="D221" i="16"/>
  <c r="E221" i="16"/>
  <c r="C222" i="16"/>
  <c r="D222" i="16"/>
  <c r="E222" i="16"/>
  <c r="C223" i="16"/>
  <c r="D223" i="16"/>
  <c r="E223" i="16"/>
  <c r="C224" i="16"/>
  <c r="D224" i="16"/>
  <c r="E224" i="16"/>
  <c r="C225" i="16"/>
  <c r="D225" i="16"/>
  <c r="E225" i="16"/>
  <c r="C226" i="16"/>
  <c r="D226" i="16"/>
  <c r="E226" i="16"/>
  <c r="C228" i="16"/>
  <c r="D228" i="16"/>
  <c r="E228" i="16"/>
  <c r="C229" i="16"/>
  <c r="D229" i="16"/>
  <c r="E229" i="16"/>
  <c r="C231" i="16"/>
  <c r="D231" i="16"/>
  <c r="E231" i="16"/>
  <c r="C232" i="16"/>
  <c r="D232" i="16"/>
  <c r="E232" i="16"/>
  <c r="C233" i="16"/>
  <c r="D233" i="16"/>
  <c r="E233" i="16"/>
  <c r="C234" i="16"/>
  <c r="D234" i="16"/>
  <c r="E234" i="16"/>
  <c r="C235" i="16"/>
  <c r="D235" i="16"/>
  <c r="E235" i="16"/>
  <c r="C236" i="16"/>
  <c r="D236" i="16"/>
  <c r="E236" i="16"/>
  <c r="C237" i="16"/>
  <c r="D237" i="16"/>
  <c r="E237" i="16"/>
  <c r="C238" i="16"/>
  <c r="D238" i="16"/>
  <c r="E238" i="16"/>
  <c r="C239" i="16"/>
  <c r="D239" i="16"/>
  <c r="E239" i="16"/>
  <c r="C240" i="16"/>
  <c r="D240" i="16"/>
  <c r="E240" i="16"/>
  <c r="C241" i="16"/>
  <c r="D241" i="16"/>
  <c r="E241" i="16"/>
  <c r="C243" i="16"/>
  <c r="D243" i="16"/>
  <c r="E243" i="16"/>
  <c r="C244" i="16"/>
  <c r="D244" i="16"/>
  <c r="E244" i="16"/>
  <c r="C251" i="16"/>
  <c r="D251" i="16"/>
  <c r="E251" i="16"/>
  <c r="C252" i="16"/>
  <c r="D252" i="16"/>
  <c r="E252" i="16"/>
  <c r="C253" i="16"/>
  <c r="D253" i="16"/>
  <c r="E253" i="16"/>
  <c r="C254" i="16"/>
  <c r="D254" i="16"/>
  <c r="E254" i="16"/>
  <c r="C255" i="16"/>
  <c r="D255" i="16"/>
  <c r="E255" i="16"/>
  <c r="C256" i="16"/>
  <c r="D256" i="16"/>
  <c r="E256" i="16"/>
  <c r="C257" i="16"/>
  <c r="D257" i="16"/>
  <c r="E257" i="16"/>
  <c r="C258" i="16"/>
  <c r="D258" i="16"/>
  <c r="E258" i="16"/>
  <c r="C259" i="16"/>
  <c r="D259" i="16"/>
  <c r="E259" i="16"/>
  <c r="C260" i="16"/>
  <c r="D260" i="16"/>
  <c r="E260" i="16"/>
  <c r="C261" i="16"/>
  <c r="D261" i="16"/>
  <c r="E261" i="16"/>
  <c r="C262" i="16"/>
  <c r="D262" i="16"/>
  <c r="E262" i="16"/>
  <c r="C263" i="16"/>
  <c r="D263" i="16"/>
  <c r="E263" i="16"/>
  <c r="C264" i="16"/>
  <c r="D264" i="16"/>
  <c r="E264" i="16"/>
  <c r="C265" i="16"/>
  <c r="D265" i="16"/>
  <c r="E265" i="16"/>
  <c r="C266" i="16"/>
  <c r="D266" i="16"/>
  <c r="E266" i="16"/>
  <c r="C267" i="16"/>
  <c r="D267" i="16"/>
  <c r="E267" i="16"/>
  <c r="C268" i="16"/>
  <c r="D268" i="16"/>
  <c r="E268" i="16"/>
  <c r="C269" i="16"/>
  <c r="D269" i="16"/>
  <c r="E269" i="16"/>
  <c r="C270" i="16"/>
  <c r="D270" i="16"/>
  <c r="E270" i="16"/>
  <c r="C271" i="16"/>
  <c r="D271" i="16"/>
  <c r="E271" i="16"/>
  <c r="C272" i="16"/>
  <c r="D272" i="16"/>
  <c r="E272" i="16"/>
  <c r="C273" i="16"/>
  <c r="D273" i="16"/>
  <c r="E273" i="16"/>
  <c r="C274" i="16"/>
  <c r="D274" i="16"/>
  <c r="E274" i="16"/>
  <c r="C275" i="16"/>
  <c r="D275" i="16"/>
  <c r="E275" i="16"/>
  <c r="C276" i="16"/>
  <c r="D276" i="16"/>
  <c r="E276" i="16"/>
  <c r="C277" i="16"/>
  <c r="D277" i="16"/>
  <c r="E277" i="16"/>
  <c r="C278" i="16"/>
  <c r="D278" i="16"/>
  <c r="E278" i="16"/>
  <c r="C279" i="16"/>
  <c r="D279" i="16"/>
  <c r="E279" i="16"/>
  <c r="C280" i="16"/>
  <c r="D280" i="16"/>
  <c r="E280" i="16"/>
  <c r="C281" i="16"/>
  <c r="D281" i="16"/>
  <c r="E281" i="16"/>
  <c r="C282" i="16"/>
  <c r="D282" i="16"/>
  <c r="E282" i="16"/>
  <c r="C283" i="16"/>
  <c r="D283" i="16"/>
  <c r="E283" i="16"/>
  <c r="C284" i="16"/>
  <c r="D284" i="16"/>
  <c r="E284" i="16"/>
  <c r="C285" i="16"/>
  <c r="D285" i="16"/>
  <c r="E285" i="16"/>
  <c r="C286" i="16"/>
  <c r="D286" i="16"/>
  <c r="E286" i="16"/>
  <c r="C287" i="16"/>
  <c r="D287" i="16"/>
  <c r="E287" i="16"/>
  <c r="C288" i="16"/>
  <c r="D288" i="16"/>
  <c r="E288" i="16"/>
  <c r="C289" i="16"/>
  <c r="D289" i="16"/>
  <c r="E289" i="16"/>
  <c r="C290" i="16"/>
  <c r="D290" i="16"/>
  <c r="E290" i="16"/>
  <c r="C291" i="16"/>
  <c r="D291" i="16"/>
  <c r="E291" i="16"/>
  <c r="C292" i="16"/>
  <c r="D292" i="16"/>
  <c r="E292" i="16"/>
  <c r="C293" i="16"/>
  <c r="D293" i="16"/>
  <c r="E293" i="16"/>
  <c r="C294" i="16"/>
  <c r="D294" i="16"/>
  <c r="E294" i="16"/>
  <c r="C295" i="16"/>
  <c r="D295" i="16"/>
  <c r="E295" i="16"/>
  <c r="C296" i="16"/>
  <c r="D296" i="16"/>
  <c r="E296" i="16"/>
  <c r="C297" i="16"/>
  <c r="D297" i="16"/>
  <c r="E297" i="16"/>
  <c r="C298" i="16"/>
  <c r="D298" i="16"/>
  <c r="E298" i="16"/>
  <c r="C299" i="16"/>
  <c r="D299" i="16"/>
  <c r="E299" i="16"/>
  <c r="C300" i="16"/>
  <c r="D300" i="16"/>
  <c r="E300" i="16"/>
  <c r="C301" i="16"/>
  <c r="D301" i="16"/>
  <c r="E301" i="16"/>
  <c r="C302" i="16"/>
  <c r="D302" i="16"/>
  <c r="E302" i="16"/>
  <c r="C303" i="16"/>
  <c r="D303" i="16"/>
  <c r="E303" i="16"/>
  <c r="C304" i="16"/>
  <c r="D304" i="16"/>
  <c r="E304" i="16"/>
  <c r="C305" i="16"/>
  <c r="D305" i="16"/>
  <c r="E305" i="16"/>
  <c r="C306" i="16"/>
  <c r="D306" i="16"/>
  <c r="E306" i="16"/>
  <c r="C307" i="16"/>
  <c r="D307" i="16"/>
  <c r="E307" i="16"/>
  <c r="C308" i="16"/>
  <c r="D308" i="16"/>
  <c r="E308" i="16"/>
  <c r="C309" i="16"/>
  <c r="D309" i="16"/>
  <c r="E309" i="16"/>
  <c r="C310" i="16"/>
  <c r="D310" i="16"/>
  <c r="E310" i="16"/>
  <c r="C311" i="16"/>
  <c r="D311" i="16"/>
  <c r="E311" i="16"/>
  <c r="C312" i="16"/>
  <c r="D312" i="16"/>
  <c r="E312" i="16"/>
  <c r="C313" i="16"/>
  <c r="D313" i="16"/>
  <c r="E313" i="16"/>
  <c r="C314" i="16"/>
  <c r="D314" i="16"/>
  <c r="E314" i="16"/>
  <c r="C315" i="16"/>
  <c r="D315" i="16"/>
  <c r="E315" i="16"/>
  <c r="C316" i="16"/>
  <c r="D316" i="16"/>
  <c r="E316" i="16"/>
  <c r="C317" i="16"/>
  <c r="D317" i="16"/>
  <c r="E317" i="16"/>
  <c r="C318" i="16"/>
  <c r="D318" i="16"/>
  <c r="E318" i="16"/>
  <c r="C319" i="16"/>
  <c r="D319" i="16"/>
  <c r="E319" i="16"/>
  <c r="C320" i="16"/>
  <c r="D320" i="16"/>
  <c r="E320" i="16"/>
  <c r="C321" i="16"/>
  <c r="D321" i="16"/>
  <c r="E321" i="16"/>
  <c r="C322" i="16"/>
  <c r="D322" i="16"/>
  <c r="E322" i="16"/>
  <c r="C323" i="16"/>
  <c r="D323" i="16"/>
  <c r="E323" i="16"/>
  <c r="C324" i="16"/>
  <c r="D324" i="16"/>
  <c r="E324" i="16"/>
  <c r="C325" i="16"/>
  <c r="D325" i="16"/>
  <c r="E325" i="16"/>
  <c r="C326" i="16"/>
  <c r="D326" i="16"/>
  <c r="E326" i="16"/>
  <c r="C327" i="16"/>
  <c r="D327" i="16"/>
  <c r="E327" i="16"/>
  <c r="C328" i="16"/>
  <c r="D328" i="16"/>
  <c r="E328" i="16"/>
  <c r="C329" i="16"/>
  <c r="D329" i="16"/>
  <c r="E329" i="16"/>
  <c r="C330" i="16"/>
  <c r="D330" i="16"/>
  <c r="E330" i="16"/>
  <c r="C331" i="16"/>
  <c r="D331" i="16"/>
  <c r="E331" i="16"/>
  <c r="C332" i="16"/>
  <c r="D332" i="16"/>
  <c r="E332" i="16"/>
  <c r="C333" i="16"/>
  <c r="D333" i="16"/>
  <c r="E333" i="16"/>
  <c r="C334" i="16"/>
  <c r="D334" i="16"/>
  <c r="E334" i="16"/>
  <c r="C335" i="16"/>
  <c r="D335" i="16"/>
  <c r="E335" i="16"/>
  <c r="C336" i="16"/>
  <c r="D336" i="16"/>
  <c r="E336" i="16"/>
  <c r="C337" i="16"/>
  <c r="D337" i="16"/>
  <c r="E337" i="16"/>
  <c r="C338" i="16"/>
  <c r="D338" i="16"/>
  <c r="E338" i="16"/>
  <c r="C339" i="16"/>
  <c r="D339" i="16"/>
  <c r="E339" i="16"/>
  <c r="C340" i="16"/>
  <c r="D340" i="16"/>
  <c r="E340" i="16"/>
  <c r="C341" i="16"/>
  <c r="D341" i="16"/>
  <c r="E341" i="16"/>
  <c r="C342" i="16"/>
  <c r="D342" i="16"/>
  <c r="E342" i="16"/>
  <c r="C343" i="16"/>
  <c r="D343" i="16"/>
  <c r="E343" i="16"/>
  <c r="C344" i="16"/>
  <c r="D344" i="16"/>
  <c r="E344" i="16"/>
  <c r="C345" i="16"/>
  <c r="D345" i="16"/>
  <c r="E345" i="16"/>
  <c r="C346" i="16"/>
  <c r="D346" i="16"/>
  <c r="E346" i="16"/>
  <c r="C347" i="16"/>
  <c r="D347" i="16"/>
  <c r="E347" i="16"/>
  <c r="C348" i="16"/>
  <c r="D348" i="16"/>
  <c r="E348" i="16"/>
  <c r="C349" i="16"/>
  <c r="D349" i="16"/>
  <c r="E349" i="16"/>
  <c r="C350" i="16"/>
  <c r="D350" i="16"/>
  <c r="E350" i="16"/>
  <c r="C351" i="16"/>
  <c r="D351" i="16"/>
  <c r="E351" i="16"/>
  <c r="C352" i="16"/>
  <c r="D352" i="16"/>
  <c r="E352" i="16"/>
  <c r="C353" i="16"/>
  <c r="D353" i="16"/>
  <c r="E353" i="16"/>
  <c r="C354" i="16"/>
  <c r="D354" i="16"/>
  <c r="E354" i="16"/>
  <c r="C355" i="16"/>
  <c r="D355" i="16"/>
  <c r="E355" i="16"/>
  <c r="C356" i="16"/>
  <c r="D356" i="16"/>
  <c r="E356" i="16"/>
  <c r="C357" i="16"/>
  <c r="D357" i="16"/>
  <c r="E357" i="16"/>
  <c r="C358" i="16"/>
  <c r="D358" i="16"/>
  <c r="E358" i="16"/>
  <c r="C359" i="16"/>
  <c r="D359" i="16"/>
  <c r="E359" i="16"/>
  <c r="C360" i="16"/>
  <c r="D360" i="16"/>
  <c r="E360" i="16"/>
  <c r="C361" i="16"/>
  <c r="D361" i="16"/>
  <c r="E361" i="16"/>
  <c r="C362" i="16"/>
  <c r="D362" i="16"/>
  <c r="E362" i="16"/>
  <c r="C363" i="16"/>
  <c r="D363" i="16"/>
  <c r="E363" i="16"/>
  <c r="C364" i="16"/>
  <c r="D364" i="16"/>
  <c r="E364" i="16"/>
  <c r="C365" i="16"/>
  <c r="D365" i="16"/>
  <c r="E365" i="16"/>
  <c r="C366" i="16"/>
  <c r="D366" i="16"/>
  <c r="E366" i="16"/>
  <c r="C367" i="16"/>
  <c r="D367" i="16"/>
  <c r="E367" i="16"/>
  <c r="C368" i="16"/>
  <c r="D368" i="16"/>
  <c r="E368" i="16"/>
  <c r="C369" i="16"/>
  <c r="D369" i="16"/>
  <c r="E369" i="16"/>
  <c r="C370" i="16"/>
  <c r="D370" i="16"/>
  <c r="E370" i="16"/>
  <c r="C371" i="16"/>
  <c r="D371" i="16"/>
  <c r="E371" i="16"/>
  <c r="C372" i="16"/>
  <c r="D372" i="16"/>
  <c r="E372" i="16"/>
  <c r="C373" i="16"/>
  <c r="D373" i="16"/>
  <c r="E373" i="16"/>
  <c r="C374" i="16"/>
  <c r="D374" i="16"/>
  <c r="E374" i="16"/>
  <c r="C375" i="16"/>
  <c r="D375" i="16"/>
  <c r="E375" i="16"/>
  <c r="C376" i="16"/>
  <c r="D376" i="16"/>
  <c r="E376" i="16"/>
  <c r="C377" i="16"/>
  <c r="D377" i="16"/>
  <c r="E377" i="16"/>
  <c r="C378" i="16"/>
  <c r="D378" i="16"/>
  <c r="E378" i="16"/>
  <c r="C379" i="16"/>
  <c r="D379" i="16"/>
  <c r="E379" i="16"/>
  <c r="C380" i="16"/>
  <c r="D380" i="16"/>
  <c r="E380" i="16"/>
  <c r="C381" i="16"/>
  <c r="D381" i="16"/>
  <c r="E381" i="16"/>
  <c r="C382" i="16"/>
  <c r="D382" i="16"/>
  <c r="E382" i="16"/>
  <c r="C383" i="16"/>
  <c r="D383" i="16"/>
  <c r="E383" i="16"/>
  <c r="C384" i="16"/>
  <c r="D384" i="16"/>
  <c r="E384" i="16"/>
  <c r="C385" i="16"/>
  <c r="D385" i="16"/>
  <c r="E385" i="16"/>
  <c r="C386" i="16"/>
  <c r="D386" i="16"/>
  <c r="E386" i="16"/>
  <c r="C387" i="16"/>
  <c r="D387" i="16"/>
  <c r="E387" i="16"/>
  <c r="C388" i="16"/>
  <c r="D388" i="16"/>
  <c r="E388" i="16"/>
  <c r="C389" i="16"/>
  <c r="D389" i="16"/>
  <c r="E389" i="16"/>
  <c r="C390" i="16"/>
  <c r="D390" i="16"/>
  <c r="E390" i="16"/>
  <c r="C391" i="16"/>
  <c r="D391" i="16"/>
  <c r="E391" i="16"/>
  <c r="C392" i="16"/>
  <c r="D392" i="16"/>
  <c r="E392" i="16"/>
  <c r="C393" i="16"/>
  <c r="D393" i="16"/>
  <c r="E393" i="16"/>
  <c r="C394" i="16"/>
  <c r="D394" i="16"/>
  <c r="E394" i="16"/>
  <c r="C395" i="16"/>
  <c r="D395" i="16"/>
  <c r="E395" i="16"/>
  <c r="C396" i="16"/>
  <c r="D396" i="16"/>
  <c r="E396" i="16"/>
  <c r="C397" i="16"/>
  <c r="D397" i="16"/>
  <c r="E397" i="16"/>
  <c r="C398" i="16"/>
  <c r="D398" i="16"/>
  <c r="E398" i="16"/>
  <c r="C399" i="16"/>
  <c r="D399" i="16"/>
  <c r="E399" i="16"/>
  <c r="C400" i="16"/>
  <c r="D400" i="16"/>
  <c r="E400" i="16"/>
  <c r="C401" i="16"/>
  <c r="D401" i="16"/>
  <c r="E401" i="16"/>
  <c r="C402" i="16"/>
  <c r="D402" i="16"/>
  <c r="E402" i="16"/>
  <c r="C403" i="16"/>
  <c r="D403" i="16"/>
  <c r="E403" i="16"/>
  <c r="C404" i="16"/>
  <c r="D404" i="16"/>
  <c r="E404" i="16"/>
  <c r="C405" i="16"/>
  <c r="D405" i="16"/>
  <c r="E405" i="16"/>
  <c r="C406" i="16"/>
  <c r="D406" i="16"/>
  <c r="E406" i="16"/>
  <c r="C407" i="16"/>
  <c r="D407" i="16"/>
  <c r="E407" i="16"/>
  <c r="C408" i="16"/>
  <c r="D408" i="16"/>
  <c r="E408" i="16"/>
  <c r="C409" i="16"/>
  <c r="D409" i="16"/>
  <c r="E409" i="16"/>
  <c r="C410" i="16"/>
  <c r="D410" i="16"/>
  <c r="E410" i="16"/>
  <c r="C411" i="16"/>
  <c r="D411" i="16"/>
  <c r="E411" i="16"/>
  <c r="C412" i="16"/>
  <c r="D412" i="16"/>
  <c r="E412" i="16"/>
  <c r="C413" i="16"/>
  <c r="D413" i="16"/>
  <c r="E413" i="16"/>
  <c r="C414" i="16"/>
  <c r="D414" i="16"/>
  <c r="E414" i="16"/>
  <c r="C415" i="16"/>
  <c r="D415" i="16"/>
  <c r="E415" i="16"/>
  <c r="C416" i="16"/>
  <c r="D416" i="16"/>
  <c r="E416" i="16"/>
  <c r="C417" i="16"/>
  <c r="D417" i="16"/>
  <c r="E417" i="16"/>
  <c r="C418" i="16"/>
  <c r="D418" i="16"/>
  <c r="E418" i="16"/>
  <c r="C419" i="16"/>
  <c r="D419" i="16"/>
  <c r="E419" i="16"/>
  <c r="C420" i="16"/>
  <c r="D420" i="16"/>
  <c r="E420" i="16"/>
  <c r="C421" i="16"/>
  <c r="D421" i="16"/>
  <c r="E421" i="16"/>
  <c r="C422" i="16"/>
  <c r="D422" i="16"/>
  <c r="E422" i="16"/>
  <c r="C423" i="16"/>
  <c r="D423" i="16"/>
  <c r="E423" i="16"/>
  <c r="C424" i="16"/>
  <c r="D424" i="16"/>
  <c r="E424" i="16"/>
  <c r="C425" i="16"/>
  <c r="D425" i="16"/>
  <c r="E425" i="16"/>
  <c r="C426" i="16"/>
  <c r="D426" i="16"/>
  <c r="E426" i="16"/>
  <c r="C427" i="16"/>
  <c r="D427" i="16"/>
  <c r="E427" i="16"/>
  <c r="C428" i="16"/>
  <c r="D428" i="16"/>
  <c r="E428" i="16"/>
  <c r="C429" i="16"/>
  <c r="D429" i="16"/>
  <c r="E429" i="16"/>
  <c r="C430" i="16"/>
  <c r="D430" i="16"/>
  <c r="E430" i="16"/>
  <c r="C431" i="16"/>
  <c r="D431" i="16"/>
  <c r="E431" i="16"/>
  <c r="C432" i="16"/>
  <c r="D432" i="16"/>
  <c r="E432" i="16"/>
  <c r="C433" i="16"/>
  <c r="D433" i="16"/>
  <c r="E433" i="16"/>
  <c r="C434" i="16"/>
  <c r="D434" i="16"/>
  <c r="E434" i="16"/>
  <c r="C435" i="16"/>
  <c r="D435" i="16"/>
  <c r="E435" i="16"/>
  <c r="C436" i="16"/>
  <c r="D436" i="16"/>
  <c r="E436" i="16"/>
  <c r="C437" i="16"/>
  <c r="D437" i="16"/>
  <c r="E437" i="16"/>
  <c r="C438" i="16"/>
  <c r="D438" i="16"/>
  <c r="E438" i="16"/>
  <c r="C439" i="16"/>
  <c r="D439" i="16"/>
  <c r="E439" i="16"/>
  <c r="C440" i="16"/>
  <c r="D440" i="16"/>
  <c r="E440" i="16"/>
  <c r="C441" i="16"/>
  <c r="D441" i="16"/>
  <c r="E441" i="16"/>
  <c r="C442" i="16"/>
  <c r="D442" i="16"/>
  <c r="E442" i="16"/>
  <c r="C443" i="16"/>
  <c r="D443" i="16"/>
  <c r="E443" i="16"/>
  <c r="C444" i="16"/>
  <c r="D444" i="16"/>
  <c r="E444" i="16"/>
  <c r="C445" i="16"/>
  <c r="D445" i="16"/>
  <c r="E445" i="16"/>
  <c r="C446" i="16"/>
  <c r="D446" i="16"/>
  <c r="E446" i="16"/>
  <c r="C447" i="16"/>
  <c r="D447" i="16"/>
  <c r="E447" i="16"/>
  <c r="C448" i="16"/>
  <c r="D448" i="16"/>
  <c r="E448" i="16"/>
  <c r="C449" i="16"/>
  <c r="D449" i="16"/>
  <c r="E449" i="16"/>
  <c r="C450" i="16"/>
  <c r="D450" i="16"/>
  <c r="E450" i="16"/>
  <c r="C451" i="16"/>
  <c r="D451" i="16"/>
  <c r="E451" i="16"/>
  <c r="C452" i="16"/>
  <c r="D452" i="16"/>
  <c r="E452" i="16"/>
  <c r="C453" i="16"/>
  <c r="D453" i="16"/>
  <c r="E453" i="16"/>
  <c r="C454" i="16"/>
  <c r="D454" i="16"/>
  <c r="E454" i="16"/>
  <c r="C455" i="16"/>
  <c r="D455" i="16"/>
  <c r="E455" i="16"/>
  <c r="C463" i="16"/>
  <c r="D463" i="16"/>
  <c r="E463" i="16"/>
  <c r="C464" i="16"/>
  <c r="D464" i="16"/>
  <c r="E464" i="16"/>
  <c r="C465" i="16"/>
  <c r="D465" i="16"/>
  <c r="E465" i="16"/>
  <c r="C466" i="16"/>
  <c r="D466" i="16"/>
  <c r="E466" i="16"/>
  <c r="C467" i="16"/>
  <c r="D467" i="16"/>
  <c r="E467" i="16"/>
  <c r="C468" i="16"/>
  <c r="D468" i="16"/>
  <c r="E468" i="16"/>
  <c r="C469" i="16"/>
  <c r="D469" i="16"/>
  <c r="E469" i="16"/>
  <c r="C470" i="16"/>
  <c r="D470" i="16"/>
  <c r="E470" i="16"/>
  <c r="C472" i="16"/>
  <c r="D472" i="16"/>
  <c r="E472" i="16"/>
  <c r="C473" i="16"/>
  <c r="D473" i="16"/>
  <c r="E473" i="16"/>
  <c r="C474" i="16"/>
  <c r="D474" i="16"/>
  <c r="E474" i="16"/>
  <c r="C475" i="16"/>
  <c r="D475" i="16"/>
  <c r="E475" i="16"/>
  <c r="C476" i="16"/>
  <c r="D476" i="16"/>
  <c r="E476" i="16"/>
  <c r="C477" i="16"/>
  <c r="D477" i="16"/>
  <c r="E477" i="16"/>
  <c r="C478" i="16"/>
  <c r="D478" i="16"/>
  <c r="E478" i="16"/>
  <c r="C479" i="16"/>
  <c r="D479" i="16"/>
  <c r="E479" i="16"/>
  <c r="C480" i="16"/>
  <c r="D480" i="16"/>
  <c r="E480" i="16"/>
  <c r="C481" i="16"/>
  <c r="D481" i="16"/>
  <c r="E481" i="16"/>
  <c r="C482" i="16"/>
  <c r="D482" i="16"/>
  <c r="E482" i="16"/>
  <c r="C483" i="16"/>
  <c r="D483" i="16"/>
  <c r="E483" i="16"/>
  <c r="C484" i="16"/>
  <c r="D484" i="16"/>
  <c r="E484" i="16"/>
  <c r="C485" i="16"/>
  <c r="D485" i="16"/>
  <c r="E485" i="16"/>
  <c r="C486" i="16"/>
  <c r="D486" i="16"/>
  <c r="E486" i="16"/>
  <c r="C489" i="16"/>
  <c r="D489" i="16"/>
  <c r="E489" i="16"/>
  <c r="C490" i="16"/>
  <c r="D490" i="16"/>
  <c r="E490" i="16"/>
  <c r="C491" i="16"/>
  <c r="D491" i="16"/>
  <c r="E491" i="16"/>
  <c r="C492" i="16"/>
  <c r="D492" i="16"/>
  <c r="E492" i="16"/>
  <c r="C493" i="16"/>
  <c r="D493" i="16"/>
  <c r="E493" i="16"/>
  <c r="C494" i="16"/>
  <c r="D494" i="16"/>
  <c r="E494" i="16"/>
  <c r="C495" i="16"/>
  <c r="D495" i="16"/>
  <c r="E495" i="16"/>
  <c r="C496" i="16"/>
  <c r="D496" i="16"/>
  <c r="E496" i="16"/>
  <c r="C497" i="16"/>
  <c r="D497" i="16"/>
  <c r="E497" i="16"/>
  <c r="C498" i="16"/>
  <c r="D498" i="16"/>
  <c r="E498" i="16"/>
  <c r="C499" i="16"/>
  <c r="D499" i="16"/>
  <c r="E499" i="16"/>
  <c r="C500" i="16"/>
  <c r="D500" i="16"/>
  <c r="E500" i="16"/>
  <c r="C501" i="16"/>
  <c r="D501" i="16"/>
  <c r="E501" i="16"/>
  <c r="C502" i="16"/>
  <c r="D502" i="16"/>
  <c r="E502" i="16"/>
  <c r="C504" i="16"/>
  <c r="D504" i="16"/>
  <c r="E504" i="16"/>
  <c r="C505" i="16"/>
  <c r="D505" i="16"/>
  <c r="E505" i="16"/>
  <c r="C506" i="16"/>
  <c r="D506" i="16"/>
  <c r="E506" i="16"/>
  <c r="C507" i="16"/>
  <c r="D507" i="16"/>
  <c r="E507" i="16"/>
  <c r="C508" i="16"/>
  <c r="D508" i="16"/>
  <c r="E508" i="16"/>
  <c r="C509" i="16"/>
  <c r="D509" i="16"/>
  <c r="E509" i="16"/>
  <c r="C510" i="16"/>
  <c r="D510" i="16"/>
  <c r="E510" i="16"/>
  <c r="C511" i="16"/>
  <c r="D511" i="16"/>
  <c r="E511" i="16"/>
  <c r="C512" i="16"/>
  <c r="D512" i="16"/>
  <c r="E512" i="16"/>
  <c r="C513" i="16"/>
  <c r="D513" i="16"/>
  <c r="E513" i="16"/>
  <c r="C514" i="16"/>
  <c r="D514" i="16"/>
  <c r="E514" i="16"/>
  <c r="C515" i="16"/>
  <c r="D515" i="16"/>
  <c r="E515" i="16"/>
  <c r="C516" i="16"/>
  <c r="D516" i="16"/>
  <c r="E516" i="16"/>
  <c r="C519" i="16"/>
  <c r="D519" i="16"/>
  <c r="E519" i="16"/>
  <c r="C520" i="16"/>
  <c r="D520" i="16"/>
  <c r="E520" i="16"/>
  <c r="C522" i="16"/>
  <c r="D522" i="16"/>
  <c r="E522" i="16"/>
  <c r="C528" i="16"/>
  <c r="D528" i="16"/>
  <c r="E528" i="16"/>
  <c r="C530" i="16"/>
  <c r="D530" i="16"/>
  <c r="E530" i="16"/>
  <c r="C531" i="16"/>
  <c r="D531" i="16"/>
  <c r="E531" i="16"/>
  <c r="C532" i="16"/>
  <c r="D532" i="16"/>
  <c r="E532" i="16"/>
  <c r="C533" i="16"/>
  <c r="D533" i="16"/>
  <c r="E533" i="16"/>
  <c r="C534" i="16"/>
  <c r="D534" i="16"/>
  <c r="E534" i="16"/>
  <c r="C535" i="16"/>
  <c r="D535" i="16"/>
  <c r="E535" i="16"/>
  <c r="C536" i="16"/>
  <c r="D536" i="16"/>
  <c r="E536" i="16"/>
  <c r="C537" i="16"/>
  <c r="D537" i="16"/>
  <c r="E537" i="16"/>
  <c r="C538" i="16"/>
  <c r="D538" i="16"/>
  <c r="E538" i="16"/>
  <c r="C539" i="16"/>
  <c r="D539" i="16"/>
  <c r="E539" i="16"/>
  <c r="C540" i="16"/>
  <c r="D540" i="16"/>
  <c r="E540" i="16"/>
  <c r="C541" i="16"/>
  <c r="D541" i="16"/>
  <c r="E541" i="16"/>
  <c r="C542" i="16"/>
  <c r="D542" i="16"/>
  <c r="E542" i="16"/>
  <c r="C543" i="16"/>
  <c r="D543" i="16"/>
  <c r="E543" i="16"/>
  <c r="C544" i="16"/>
  <c r="D544" i="16"/>
  <c r="E544" i="16"/>
  <c r="C545" i="16"/>
  <c r="D545" i="16"/>
  <c r="E545" i="16"/>
  <c r="C546" i="16"/>
  <c r="D546" i="16"/>
  <c r="E546" i="16"/>
  <c r="C547" i="16"/>
  <c r="D547" i="16"/>
  <c r="E547" i="16"/>
  <c r="C548" i="16"/>
  <c r="D548" i="16"/>
  <c r="E548" i="16"/>
  <c r="C549" i="16"/>
  <c r="D549" i="16"/>
  <c r="E549" i="16"/>
  <c r="C550" i="16"/>
  <c r="D550" i="16"/>
  <c r="E550" i="16"/>
  <c r="C551" i="16"/>
  <c r="D551" i="16"/>
  <c r="E551" i="16"/>
  <c r="C552" i="16"/>
  <c r="D552" i="16"/>
  <c r="E552" i="16"/>
  <c r="C553" i="16"/>
  <c r="D553" i="16"/>
  <c r="E553" i="16"/>
  <c r="C554" i="16"/>
  <c r="D554" i="16"/>
  <c r="E554" i="16"/>
  <c r="C555" i="16"/>
  <c r="D555" i="16"/>
  <c r="E555" i="16"/>
  <c r="C556" i="16"/>
  <c r="D556" i="16"/>
  <c r="E556" i="16"/>
  <c r="C557" i="16"/>
  <c r="D557" i="16"/>
  <c r="E557" i="16"/>
  <c r="C558" i="16"/>
  <c r="D558" i="16"/>
  <c r="E558" i="16"/>
  <c r="C559" i="16"/>
  <c r="D559" i="16"/>
  <c r="E559" i="16"/>
  <c r="C560" i="16"/>
  <c r="D560" i="16"/>
  <c r="E560" i="16"/>
  <c r="C561" i="16"/>
  <c r="D561" i="16"/>
  <c r="E561" i="16"/>
  <c r="C562" i="16"/>
  <c r="D562" i="16"/>
  <c r="E562" i="16"/>
  <c r="C563" i="16"/>
  <c r="D563" i="16"/>
  <c r="E563" i="16"/>
  <c r="C564" i="16"/>
  <c r="D564" i="16"/>
  <c r="E564" i="16"/>
  <c r="C565" i="16"/>
  <c r="D565" i="16"/>
  <c r="E565" i="16"/>
  <c r="C566" i="16"/>
  <c r="D566" i="16"/>
  <c r="E566" i="16"/>
  <c r="C567" i="16"/>
  <c r="D567" i="16"/>
  <c r="E567" i="16"/>
  <c r="C568" i="16"/>
  <c r="D568" i="16"/>
  <c r="E568" i="16"/>
  <c r="C569" i="16"/>
  <c r="D569" i="16"/>
  <c r="E569" i="16"/>
  <c r="C570" i="16"/>
  <c r="D570" i="16"/>
  <c r="E570" i="16"/>
  <c r="C571" i="16"/>
  <c r="D571" i="16"/>
  <c r="E571" i="16"/>
  <c r="C572" i="16"/>
  <c r="D572" i="16"/>
  <c r="E572" i="16"/>
  <c r="C573" i="16"/>
  <c r="D573" i="16"/>
  <c r="E573" i="16"/>
  <c r="C574" i="16"/>
  <c r="D574" i="16"/>
  <c r="E574" i="16"/>
  <c r="C575" i="16"/>
  <c r="D575" i="16"/>
  <c r="E575" i="16"/>
  <c r="C576" i="16"/>
  <c r="D576" i="16"/>
  <c r="E576" i="16"/>
  <c r="C577" i="16"/>
  <c r="D577" i="16"/>
  <c r="E577" i="16"/>
  <c r="C578" i="16"/>
  <c r="D578" i="16"/>
  <c r="E578" i="16"/>
  <c r="C579" i="16"/>
  <c r="D579" i="16"/>
  <c r="E579" i="16"/>
  <c r="C580" i="16"/>
  <c r="D580" i="16"/>
  <c r="E580" i="16"/>
  <c r="C581" i="16"/>
  <c r="D581" i="16"/>
  <c r="E581" i="16"/>
  <c r="C582" i="16"/>
  <c r="D582" i="16"/>
  <c r="E582" i="16"/>
  <c r="C583" i="16"/>
  <c r="D583" i="16"/>
  <c r="E583" i="16"/>
  <c r="C584" i="16"/>
  <c r="D584" i="16"/>
  <c r="E584" i="16"/>
  <c r="C585" i="16"/>
  <c r="D585" i="16"/>
  <c r="E585" i="16"/>
  <c r="C586" i="16"/>
  <c r="D586" i="16"/>
  <c r="E586" i="16"/>
  <c r="C587" i="16"/>
  <c r="D587" i="16"/>
  <c r="E587" i="16"/>
  <c r="C588" i="16"/>
  <c r="D588" i="16"/>
  <c r="E588" i="16"/>
  <c r="C589" i="16"/>
  <c r="D589" i="16"/>
  <c r="E589" i="16"/>
  <c r="C590" i="16"/>
  <c r="D590" i="16"/>
  <c r="E590" i="16"/>
  <c r="C591" i="16"/>
  <c r="D591" i="16"/>
  <c r="E591" i="16"/>
  <c r="C592" i="16"/>
  <c r="D592" i="16"/>
  <c r="E592" i="16"/>
  <c r="C593" i="16"/>
  <c r="D593" i="16"/>
  <c r="E593" i="16"/>
  <c r="C594" i="16"/>
  <c r="D594" i="16"/>
  <c r="E594" i="16"/>
  <c r="C595" i="16"/>
  <c r="D595" i="16"/>
  <c r="E595" i="16"/>
  <c r="C596" i="16"/>
  <c r="D596" i="16"/>
  <c r="E596" i="16"/>
  <c r="C597" i="16"/>
  <c r="D597" i="16"/>
  <c r="E597" i="16"/>
  <c r="C598" i="16"/>
  <c r="D598" i="16"/>
  <c r="E598" i="16"/>
  <c r="C599" i="16"/>
  <c r="D599" i="16"/>
  <c r="E599" i="16"/>
  <c r="C600" i="16"/>
  <c r="D600" i="16"/>
  <c r="E600" i="16"/>
  <c r="C601" i="16"/>
  <c r="D601" i="16"/>
  <c r="E601" i="16"/>
  <c r="C602" i="16"/>
  <c r="D602" i="16"/>
  <c r="E602" i="16"/>
  <c r="C605" i="16"/>
  <c r="D605" i="16"/>
  <c r="E605" i="16"/>
  <c r="C606" i="16"/>
  <c r="D606" i="16"/>
  <c r="E606" i="16"/>
  <c r="C607" i="16"/>
  <c r="D607" i="16"/>
  <c r="E607" i="16"/>
  <c r="C608" i="16"/>
  <c r="D608" i="16"/>
  <c r="E608" i="16"/>
  <c r="C609" i="16"/>
  <c r="D609" i="16"/>
  <c r="E609" i="16"/>
  <c r="C611" i="16"/>
  <c r="D611" i="16"/>
  <c r="E611" i="16"/>
  <c r="C612" i="16"/>
  <c r="D612" i="16"/>
  <c r="E612" i="16"/>
  <c r="C613" i="16"/>
  <c r="D613" i="16"/>
  <c r="E613" i="16"/>
  <c r="C614" i="16"/>
  <c r="D614" i="16"/>
  <c r="E614" i="16"/>
  <c r="C615" i="16"/>
  <c r="D615" i="16"/>
  <c r="E615" i="16"/>
  <c r="C616" i="16"/>
  <c r="D616" i="16"/>
  <c r="E616" i="16"/>
  <c r="C617" i="16"/>
  <c r="D617" i="16"/>
  <c r="E617" i="16"/>
  <c r="C618" i="16"/>
  <c r="D618" i="16"/>
  <c r="E618" i="16"/>
  <c r="C619" i="16"/>
  <c r="D619" i="16"/>
  <c r="E619" i="16"/>
  <c r="C620" i="16"/>
  <c r="D620" i="16"/>
  <c r="E620" i="16"/>
  <c r="C621" i="16"/>
  <c r="D621" i="16"/>
  <c r="E621" i="16"/>
  <c r="C622" i="16"/>
  <c r="D622" i="16"/>
  <c r="E622" i="16"/>
  <c r="C623" i="16"/>
  <c r="D623" i="16"/>
  <c r="E623" i="16"/>
  <c r="C624" i="16"/>
  <c r="D624" i="16"/>
  <c r="E624" i="16"/>
  <c r="C625" i="16"/>
  <c r="D625" i="16"/>
  <c r="E625" i="16"/>
  <c r="C626" i="16"/>
  <c r="D626" i="16"/>
  <c r="E626" i="16"/>
  <c r="C627" i="16"/>
  <c r="D627" i="16"/>
  <c r="E627" i="16"/>
  <c r="C628" i="16"/>
  <c r="D628" i="16"/>
  <c r="E628" i="16"/>
  <c r="C629" i="16"/>
  <c r="D629" i="16"/>
  <c r="E629" i="16"/>
  <c r="C630" i="16"/>
  <c r="D630" i="16"/>
  <c r="E630" i="16"/>
  <c r="C631" i="16"/>
  <c r="D631" i="16"/>
  <c r="E631" i="16"/>
  <c r="C632" i="16"/>
  <c r="D632" i="16"/>
  <c r="E632" i="16"/>
  <c r="C633" i="16"/>
  <c r="D633" i="16"/>
  <c r="E633" i="16"/>
  <c r="C634" i="16"/>
  <c r="D634" i="16"/>
  <c r="E634" i="16"/>
  <c r="C635" i="16"/>
  <c r="D635" i="16"/>
  <c r="E635" i="16"/>
  <c r="C636" i="16"/>
  <c r="D636" i="16"/>
  <c r="E636" i="16"/>
  <c r="C637" i="16"/>
  <c r="D637" i="16"/>
  <c r="E637" i="16"/>
  <c r="C638" i="16"/>
  <c r="D638" i="16"/>
  <c r="E638" i="16"/>
  <c r="C639" i="16"/>
  <c r="D639" i="16"/>
  <c r="E639" i="16"/>
  <c r="C640" i="16"/>
  <c r="D640" i="16"/>
  <c r="E640" i="16"/>
  <c r="C641" i="16"/>
  <c r="D641" i="16"/>
  <c r="E641" i="16"/>
  <c r="C642" i="16"/>
  <c r="D642" i="16"/>
  <c r="E642" i="16"/>
  <c r="C643" i="16"/>
  <c r="D643" i="16"/>
  <c r="E643" i="16"/>
  <c r="C644" i="16"/>
  <c r="D644" i="16"/>
  <c r="E644" i="16"/>
  <c r="C645" i="16"/>
  <c r="D645" i="16"/>
  <c r="E645" i="16"/>
  <c r="C646" i="16"/>
  <c r="D646" i="16"/>
  <c r="E646" i="16"/>
  <c r="C647" i="16"/>
  <c r="D647" i="16"/>
  <c r="E647" i="16"/>
  <c r="C648" i="16"/>
  <c r="D648" i="16"/>
  <c r="E648" i="16"/>
  <c r="C649" i="16"/>
  <c r="D649" i="16"/>
  <c r="E649" i="16"/>
  <c r="C650" i="16"/>
  <c r="D650" i="16"/>
  <c r="E650" i="16"/>
  <c r="C651" i="16"/>
  <c r="D651" i="16"/>
  <c r="E651" i="16"/>
  <c r="C652" i="16"/>
  <c r="D652" i="16"/>
  <c r="E652" i="16"/>
  <c r="C653" i="16"/>
  <c r="D653" i="16"/>
  <c r="E653" i="16"/>
  <c r="C654" i="16"/>
  <c r="D654" i="16"/>
  <c r="E654" i="16"/>
  <c r="C656" i="16"/>
  <c r="D656" i="16"/>
  <c r="E656" i="16"/>
  <c r="C657" i="16"/>
  <c r="D657" i="16"/>
  <c r="E657" i="16"/>
  <c r="C658" i="16"/>
  <c r="D658" i="16"/>
  <c r="E658" i="16"/>
  <c r="C659" i="16"/>
  <c r="D659" i="16"/>
  <c r="E659" i="16"/>
  <c r="C660" i="16"/>
  <c r="D660" i="16"/>
  <c r="E660" i="16"/>
  <c r="C662" i="16"/>
  <c r="D662" i="16"/>
  <c r="E662" i="16"/>
  <c r="C663" i="16"/>
  <c r="D663" i="16"/>
  <c r="E663" i="16"/>
  <c r="C664" i="16"/>
  <c r="D664" i="16"/>
  <c r="E664" i="16"/>
  <c r="C665" i="16"/>
  <c r="D665" i="16"/>
  <c r="E665" i="16"/>
  <c r="C666" i="16"/>
  <c r="D666" i="16"/>
  <c r="E666" i="16"/>
  <c r="C667" i="16"/>
  <c r="D667" i="16"/>
  <c r="E667" i="16"/>
  <c r="C668" i="16"/>
  <c r="D668" i="16"/>
  <c r="E668" i="16"/>
  <c r="C669" i="16"/>
  <c r="D669" i="16"/>
  <c r="E669" i="16"/>
  <c r="C670" i="16"/>
  <c r="D670" i="16"/>
  <c r="E670" i="16"/>
  <c r="C671" i="16"/>
  <c r="D671" i="16"/>
  <c r="E671" i="16"/>
  <c r="C672" i="16"/>
  <c r="D672" i="16"/>
  <c r="E672" i="16"/>
  <c r="C673" i="16"/>
  <c r="D673" i="16"/>
  <c r="E673" i="16"/>
  <c r="C674" i="16"/>
  <c r="D674" i="16"/>
  <c r="E674" i="16"/>
  <c r="C675" i="16"/>
  <c r="D675" i="16"/>
  <c r="E675" i="16"/>
  <c r="C676" i="16"/>
  <c r="D676" i="16"/>
  <c r="E676" i="16"/>
  <c r="C677" i="16"/>
  <c r="D677" i="16"/>
  <c r="E677" i="16"/>
  <c r="C678" i="16"/>
  <c r="D678" i="16"/>
  <c r="E678" i="16"/>
  <c r="C679" i="16"/>
  <c r="D679" i="16"/>
  <c r="E679" i="16"/>
  <c r="C680" i="16"/>
  <c r="D680" i="16"/>
  <c r="E680" i="16"/>
  <c r="C681" i="16"/>
  <c r="D681" i="16"/>
  <c r="E681" i="16"/>
  <c r="C682" i="16"/>
  <c r="D682" i="16"/>
  <c r="E682" i="16"/>
  <c r="C684" i="16"/>
  <c r="D684" i="16"/>
  <c r="E684" i="16"/>
  <c r="C685" i="16"/>
  <c r="D685" i="16"/>
  <c r="E685" i="16"/>
  <c r="C686" i="16"/>
  <c r="D686" i="16"/>
  <c r="E686" i="16"/>
  <c r="C687" i="16"/>
  <c r="D687" i="16"/>
  <c r="E687" i="16"/>
  <c r="C688" i="16"/>
  <c r="D688" i="16"/>
  <c r="E688" i="16"/>
  <c r="C689" i="16"/>
  <c r="D689" i="16"/>
  <c r="E689" i="16"/>
  <c r="C690" i="16"/>
  <c r="D690" i="16"/>
  <c r="E690" i="16"/>
  <c r="C691" i="16"/>
  <c r="D691" i="16"/>
  <c r="E691" i="16"/>
  <c r="C692" i="16"/>
  <c r="D692" i="16"/>
  <c r="E692" i="16"/>
  <c r="C693" i="16"/>
  <c r="D693" i="16"/>
  <c r="E693" i="16"/>
  <c r="C694" i="16"/>
  <c r="D694" i="16"/>
  <c r="E694" i="16"/>
  <c r="C696" i="16"/>
  <c r="D696" i="16"/>
  <c r="E696" i="16"/>
  <c r="C697" i="16"/>
  <c r="D697" i="16"/>
  <c r="E697" i="16"/>
  <c r="C698" i="16"/>
  <c r="D698" i="16"/>
  <c r="E698" i="16"/>
  <c r="C699" i="16"/>
  <c r="D699" i="16"/>
  <c r="E699" i="16"/>
  <c r="C700" i="16"/>
  <c r="D700" i="16"/>
  <c r="E700" i="16"/>
  <c r="C701" i="16"/>
  <c r="D701" i="16"/>
  <c r="E701" i="16"/>
  <c r="C702" i="16"/>
  <c r="D702" i="16"/>
  <c r="E702" i="16"/>
  <c r="C704" i="16"/>
  <c r="D704" i="16"/>
  <c r="E704" i="16"/>
  <c r="C705" i="16"/>
  <c r="D705" i="16"/>
  <c r="E705" i="16"/>
  <c r="C706" i="16"/>
  <c r="D706" i="16"/>
  <c r="E706" i="16"/>
  <c r="C707" i="16"/>
  <c r="D707" i="16"/>
  <c r="E707" i="16"/>
  <c r="C708" i="16"/>
  <c r="D708" i="16"/>
  <c r="E708" i="16"/>
  <c r="C709" i="16"/>
  <c r="D709" i="16"/>
  <c r="E709" i="16"/>
  <c r="C710" i="16"/>
  <c r="D710" i="16"/>
  <c r="E710" i="16"/>
  <c r="C711" i="16"/>
  <c r="D711" i="16"/>
  <c r="E711" i="16"/>
  <c r="C712" i="16"/>
  <c r="D712" i="16"/>
  <c r="E712" i="16"/>
  <c r="C713" i="16"/>
  <c r="D713" i="16"/>
  <c r="E713" i="16"/>
  <c r="C715" i="16"/>
  <c r="D715" i="16"/>
  <c r="E715" i="16"/>
  <c r="C716" i="16"/>
  <c r="D716" i="16"/>
  <c r="E716" i="16"/>
  <c r="C717" i="16"/>
  <c r="D717" i="16"/>
  <c r="E717" i="16"/>
  <c r="C718" i="16"/>
  <c r="D718" i="16"/>
  <c r="E718" i="16"/>
  <c r="C719" i="16"/>
  <c r="D719" i="16"/>
  <c r="E719" i="16"/>
  <c r="D720" i="16"/>
  <c r="E720" i="16"/>
  <c r="D721" i="16"/>
  <c r="E721" i="16"/>
  <c r="D722" i="16"/>
  <c r="E722" i="16"/>
  <c r="D723" i="16"/>
  <c r="E723" i="16"/>
  <c r="C726" i="16"/>
  <c r="D726" i="16"/>
  <c r="E726" i="16"/>
  <c r="C727" i="16"/>
  <c r="D727" i="16"/>
  <c r="E727" i="16"/>
  <c r="C728" i="16"/>
  <c r="D728" i="16"/>
  <c r="E728" i="16"/>
  <c r="C729" i="16"/>
  <c r="D729" i="16"/>
  <c r="E729" i="16"/>
  <c r="C730" i="16"/>
  <c r="D730" i="16"/>
  <c r="E730" i="16"/>
  <c r="C731" i="16"/>
  <c r="D731" i="16"/>
  <c r="E731" i="16"/>
  <c r="C732" i="16"/>
  <c r="D732" i="16"/>
  <c r="E732" i="16"/>
  <c r="C733" i="16"/>
  <c r="D733" i="16"/>
  <c r="E733" i="16"/>
  <c r="C734" i="16"/>
  <c r="D734" i="16"/>
  <c r="E734" i="16"/>
  <c r="C735" i="16"/>
  <c r="D735" i="16"/>
  <c r="E735" i="16"/>
  <c r="C736" i="16"/>
  <c r="D736" i="16"/>
  <c r="E736" i="16"/>
  <c r="C737" i="16"/>
  <c r="D737" i="16"/>
  <c r="E737" i="16"/>
  <c r="C738" i="16"/>
  <c r="D738" i="16"/>
  <c r="E738" i="16"/>
  <c r="C739" i="16"/>
  <c r="D739" i="16"/>
  <c r="E739" i="16"/>
  <c r="C740" i="16"/>
  <c r="D740" i="16"/>
  <c r="E740" i="16"/>
  <c r="C741" i="16"/>
  <c r="D741" i="16"/>
  <c r="E741" i="16"/>
  <c r="C742" i="16"/>
  <c r="D742" i="16"/>
  <c r="E742" i="16"/>
  <c r="C743" i="16"/>
  <c r="D743" i="16"/>
  <c r="E743" i="16"/>
  <c r="C744" i="16"/>
  <c r="D744" i="16"/>
  <c r="E744" i="16"/>
  <c r="C745" i="16"/>
  <c r="D745" i="16"/>
  <c r="E745" i="16"/>
  <c r="C746" i="16"/>
  <c r="D746" i="16"/>
  <c r="E746" i="16"/>
  <c r="C747" i="16"/>
  <c r="D747" i="16"/>
  <c r="E747" i="16"/>
  <c r="C748" i="16"/>
  <c r="D748" i="16"/>
  <c r="E748" i="16"/>
  <c r="C749" i="16"/>
  <c r="D749" i="16"/>
  <c r="E749" i="16"/>
  <c r="C750" i="16"/>
  <c r="D750" i="16"/>
  <c r="E750" i="16"/>
  <c r="C751" i="16"/>
  <c r="D751" i="16"/>
  <c r="E751" i="16"/>
  <c r="C752" i="16"/>
  <c r="D752" i="16"/>
  <c r="E752" i="16"/>
  <c r="C753" i="16"/>
  <c r="D753" i="16"/>
  <c r="E753" i="16"/>
  <c r="C754" i="16"/>
  <c r="D754" i="16"/>
  <c r="E754" i="16"/>
  <c r="C756" i="16"/>
  <c r="D756" i="16"/>
  <c r="E756" i="16"/>
  <c r="C758" i="16"/>
  <c r="D758" i="16"/>
  <c r="E758" i="16"/>
  <c r="C759" i="16"/>
  <c r="D759" i="16"/>
  <c r="E759" i="16"/>
  <c r="C760" i="16"/>
  <c r="D760" i="16"/>
  <c r="E760" i="16"/>
  <c r="C761" i="16"/>
  <c r="D761" i="16"/>
  <c r="E761" i="16"/>
  <c r="C762" i="16"/>
  <c r="D762" i="16"/>
  <c r="E762" i="16"/>
  <c r="C763" i="16"/>
  <c r="D763" i="16"/>
  <c r="E763" i="16"/>
  <c r="C764" i="16"/>
  <c r="D764" i="16"/>
  <c r="E764" i="16"/>
  <c r="C766" i="16"/>
  <c r="D766" i="16"/>
  <c r="E766" i="16"/>
  <c r="C767" i="16"/>
  <c r="D767" i="16"/>
  <c r="E767" i="16"/>
  <c r="C768" i="16"/>
  <c r="D768" i="16"/>
  <c r="E768" i="16"/>
  <c r="C769" i="16"/>
  <c r="D769" i="16"/>
  <c r="E769" i="16"/>
  <c r="C770" i="16"/>
  <c r="D770" i="16"/>
  <c r="E770" i="16"/>
  <c r="C771" i="16"/>
  <c r="D771" i="16"/>
  <c r="E771" i="16"/>
  <c r="C772" i="16"/>
  <c r="D772" i="16"/>
  <c r="E772" i="16"/>
  <c r="C773" i="16"/>
  <c r="D773" i="16"/>
  <c r="E773" i="16"/>
  <c r="C774" i="16"/>
  <c r="D774" i="16"/>
  <c r="E774" i="16"/>
  <c r="C775" i="16"/>
  <c r="D775" i="16"/>
  <c r="E775" i="16"/>
  <c r="C776" i="16"/>
  <c r="D776" i="16"/>
  <c r="E776" i="16"/>
  <c r="C777" i="16"/>
  <c r="D777" i="16"/>
  <c r="E777" i="16"/>
  <c r="C778" i="16"/>
  <c r="D778" i="16"/>
  <c r="E778" i="16"/>
  <c r="C779" i="16"/>
  <c r="D779" i="16"/>
  <c r="E779" i="16"/>
  <c r="C780" i="16"/>
  <c r="D780" i="16"/>
  <c r="E780" i="16"/>
  <c r="C781" i="16"/>
  <c r="D781" i="16"/>
  <c r="E781" i="16"/>
  <c r="C782" i="16"/>
  <c r="D782" i="16"/>
  <c r="E782" i="16"/>
  <c r="C783" i="16"/>
  <c r="D783" i="16"/>
  <c r="E783" i="16"/>
  <c r="C784" i="16"/>
  <c r="D784" i="16"/>
  <c r="E784" i="16"/>
  <c r="C785" i="16"/>
  <c r="D785" i="16"/>
  <c r="E785" i="16"/>
  <c r="C786" i="16"/>
  <c r="D786" i="16"/>
  <c r="E786" i="16"/>
  <c r="C787" i="16"/>
  <c r="D787" i="16"/>
  <c r="E787" i="16"/>
  <c r="C788" i="16"/>
  <c r="D788" i="16"/>
  <c r="E788" i="16"/>
  <c r="C789" i="16"/>
  <c r="D789" i="16"/>
  <c r="E789" i="16"/>
  <c r="C790" i="16"/>
  <c r="D790" i="16"/>
  <c r="E790" i="16"/>
  <c r="C791" i="16"/>
  <c r="D791" i="16"/>
  <c r="E791" i="16"/>
  <c r="C792" i="16"/>
  <c r="D792" i="16"/>
  <c r="E792" i="16"/>
  <c r="C793" i="16"/>
  <c r="D793" i="16"/>
  <c r="E793" i="16"/>
  <c r="C794" i="16"/>
  <c r="D794" i="16"/>
  <c r="E794" i="16"/>
  <c r="C795" i="16"/>
  <c r="D795" i="16"/>
  <c r="E795" i="16"/>
  <c r="C796" i="16"/>
  <c r="D796" i="16"/>
  <c r="E796" i="16"/>
  <c r="C797" i="16"/>
  <c r="D797" i="16"/>
  <c r="E797" i="16"/>
  <c r="C798" i="16"/>
  <c r="D798" i="16"/>
  <c r="E798" i="16"/>
  <c r="C799" i="16"/>
  <c r="D799" i="16"/>
  <c r="E799" i="16"/>
  <c r="C800" i="16"/>
  <c r="D800" i="16"/>
  <c r="E800" i="16"/>
  <c r="C801" i="16"/>
  <c r="D801" i="16"/>
  <c r="E801" i="16"/>
  <c r="C802" i="16"/>
  <c r="D802" i="16"/>
  <c r="E802" i="16"/>
  <c r="C803" i="16"/>
  <c r="D803" i="16"/>
  <c r="E803" i="16"/>
  <c r="C804" i="16"/>
  <c r="D804" i="16"/>
  <c r="E804" i="16"/>
  <c r="C805" i="16"/>
  <c r="D805" i="16"/>
  <c r="E805" i="16"/>
  <c r="C806" i="16"/>
  <c r="D806" i="16"/>
  <c r="E806" i="16"/>
  <c r="C807" i="16"/>
  <c r="D807" i="16"/>
  <c r="E807" i="16"/>
  <c r="C808" i="16"/>
  <c r="D808" i="16"/>
  <c r="E808" i="16"/>
  <c r="C809" i="16"/>
  <c r="D809" i="16"/>
  <c r="E809" i="16"/>
  <c r="C810" i="16"/>
  <c r="D810" i="16"/>
  <c r="E810" i="16"/>
  <c r="C811" i="16"/>
  <c r="D811" i="16"/>
  <c r="E811" i="16"/>
  <c r="C812" i="16"/>
  <c r="D812" i="16"/>
  <c r="E812" i="16"/>
  <c r="C814" i="16"/>
  <c r="D814" i="16"/>
  <c r="E814" i="16"/>
  <c r="C815" i="16"/>
  <c r="D815" i="16"/>
  <c r="E815" i="16"/>
  <c r="C816" i="16"/>
  <c r="D816" i="16"/>
  <c r="E816" i="16"/>
  <c r="C817" i="16"/>
  <c r="D817" i="16"/>
  <c r="E817" i="16"/>
  <c r="C818" i="16"/>
  <c r="D818" i="16"/>
  <c r="E818" i="16"/>
  <c r="C819" i="16"/>
  <c r="D819" i="16"/>
  <c r="E819" i="16"/>
  <c r="C820" i="16"/>
  <c r="D820" i="16"/>
  <c r="E820" i="16"/>
  <c r="C821" i="16"/>
  <c r="D821" i="16"/>
  <c r="E821" i="16"/>
  <c r="C822" i="16"/>
  <c r="D822" i="16"/>
  <c r="E822" i="16"/>
  <c r="C823" i="16"/>
  <c r="D823" i="16"/>
  <c r="E823" i="16"/>
  <c r="C824" i="16"/>
  <c r="D824" i="16"/>
  <c r="E824" i="16"/>
  <c r="C825" i="16"/>
  <c r="D825" i="16"/>
  <c r="E825" i="16"/>
  <c r="C826" i="16"/>
  <c r="D826" i="16"/>
  <c r="E826" i="16"/>
  <c r="C827" i="16"/>
  <c r="D827" i="16"/>
  <c r="E827" i="16"/>
  <c r="C828" i="16"/>
  <c r="D828" i="16"/>
  <c r="E828" i="16"/>
  <c r="C829" i="16"/>
  <c r="D829" i="16"/>
  <c r="E829" i="16"/>
  <c r="C831" i="16"/>
  <c r="D831" i="16"/>
  <c r="E831" i="16"/>
  <c r="C832" i="16"/>
  <c r="D832" i="16"/>
  <c r="E832" i="16"/>
  <c r="C833" i="16"/>
  <c r="D833" i="16"/>
  <c r="E833" i="16"/>
  <c r="C834" i="16"/>
  <c r="D834" i="16"/>
  <c r="E834" i="16"/>
  <c r="C835" i="16"/>
  <c r="D835" i="16"/>
  <c r="E835" i="16"/>
  <c r="C836" i="16"/>
  <c r="D836" i="16"/>
  <c r="E836" i="16"/>
  <c r="C837" i="16"/>
  <c r="D837" i="16"/>
  <c r="E837" i="16"/>
  <c r="C838" i="16"/>
  <c r="D838" i="16"/>
  <c r="E838" i="16"/>
  <c r="C839" i="16"/>
  <c r="D839" i="16"/>
  <c r="E839" i="16"/>
  <c r="C840" i="16"/>
  <c r="D840" i="16"/>
  <c r="E840" i="16"/>
  <c r="C841" i="16"/>
  <c r="D841" i="16"/>
  <c r="E841" i="16"/>
  <c r="C842" i="16"/>
  <c r="D842" i="16"/>
  <c r="E842" i="16"/>
  <c r="C844" i="16"/>
  <c r="D844" i="16"/>
  <c r="E844" i="16"/>
  <c r="C846" i="16"/>
  <c r="D846" i="16"/>
  <c r="E846" i="16"/>
  <c r="C847" i="16"/>
  <c r="D847" i="16"/>
  <c r="E847" i="16"/>
  <c r="C848" i="16"/>
  <c r="D848" i="16"/>
  <c r="E848" i="16"/>
  <c r="C849" i="16"/>
  <c r="D849" i="16"/>
  <c r="E849" i="16"/>
  <c r="C850" i="16"/>
  <c r="D850" i="16"/>
  <c r="E850" i="16"/>
  <c r="C851" i="16"/>
  <c r="D851" i="16"/>
  <c r="E851" i="16"/>
  <c r="C852" i="16"/>
  <c r="D852" i="16"/>
  <c r="E852" i="16"/>
  <c r="C853" i="16"/>
  <c r="D853" i="16"/>
  <c r="E853" i="16"/>
  <c r="C854" i="16"/>
  <c r="D854" i="16"/>
  <c r="E854" i="16"/>
  <c r="C855" i="16"/>
  <c r="D855" i="16"/>
  <c r="E855" i="16"/>
  <c r="C856" i="16"/>
  <c r="D856" i="16"/>
  <c r="E856" i="16"/>
  <c r="C858" i="16"/>
  <c r="D858" i="16"/>
  <c r="E858" i="16"/>
  <c r="C859" i="16"/>
  <c r="D859" i="16"/>
  <c r="E859" i="16"/>
  <c r="C860" i="16"/>
  <c r="D860" i="16"/>
  <c r="E860" i="16"/>
  <c r="C864" i="16"/>
  <c r="D864" i="16"/>
  <c r="E864" i="16"/>
  <c r="C865" i="16"/>
  <c r="D865" i="16"/>
  <c r="E865" i="16"/>
  <c r="C866" i="16"/>
  <c r="D866" i="16"/>
  <c r="E866" i="16"/>
  <c r="C867" i="16"/>
  <c r="D867" i="16"/>
  <c r="E867" i="16"/>
  <c r="C868" i="16"/>
  <c r="D868" i="16"/>
  <c r="E868" i="16"/>
  <c r="C869" i="16"/>
  <c r="D869" i="16"/>
  <c r="E869" i="16"/>
  <c r="C870" i="16"/>
  <c r="D870" i="16"/>
  <c r="E870" i="16"/>
  <c r="C871" i="16"/>
  <c r="D871" i="16"/>
  <c r="E871" i="16"/>
  <c r="C872" i="16"/>
  <c r="D872" i="16"/>
  <c r="E872" i="16"/>
  <c r="C873" i="16"/>
  <c r="D873" i="16"/>
  <c r="E873" i="16"/>
  <c r="C874" i="16"/>
  <c r="D874" i="16"/>
  <c r="E874" i="16"/>
  <c r="C875" i="16"/>
  <c r="D875" i="16"/>
  <c r="E875" i="16"/>
  <c r="C876" i="16"/>
  <c r="D876" i="16"/>
  <c r="E876" i="16"/>
  <c r="C877" i="16"/>
  <c r="D877" i="16"/>
  <c r="E877" i="16"/>
  <c r="C878" i="16"/>
  <c r="D878" i="16"/>
  <c r="E878" i="16"/>
  <c r="C880" i="16"/>
  <c r="D880" i="16"/>
  <c r="E880" i="16"/>
  <c r="C881" i="16"/>
  <c r="D881" i="16"/>
  <c r="E881" i="16"/>
  <c r="C882" i="16"/>
  <c r="D882" i="16"/>
  <c r="E882" i="16"/>
  <c r="C883" i="16"/>
  <c r="D883" i="16"/>
  <c r="E883" i="16"/>
  <c r="C884" i="16"/>
  <c r="D884" i="16"/>
  <c r="E884" i="16"/>
  <c r="C885" i="16"/>
  <c r="D885" i="16"/>
  <c r="E885" i="16"/>
  <c r="C886" i="16"/>
  <c r="D886" i="16"/>
  <c r="E886" i="16"/>
  <c r="C887" i="16"/>
  <c r="D887" i="16"/>
  <c r="E887" i="16"/>
  <c r="C888" i="16"/>
  <c r="D888" i="16"/>
  <c r="E888" i="16"/>
  <c r="C889" i="16"/>
  <c r="D889" i="16"/>
  <c r="E889" i="16"/>
  <c r="C890" i="16"/>
  <c r="D890" i="16"/>
  <c r="E890" i="16"/>
  <c r="C891" i="16"/>
  <c r="D891" i="16"/>
  <c r="E891" i="16"/>
  <c r="C892" i="16"/>
  <c r="D892" i="16"/>
  <c r="E892" i="16"/>
  <c r="C894" i="16"/>
  <c r="D894" i="16"/>
  <c r="E894" i="16"/>
  <c r="C895" i="16"/>
  <c r="D895" i="16"/>
  <c r="E895" i="16"/>
  <c r="C896" i="16"/>
  <c r="D896" i="16"/>
  <c r="E896" i="16"/>
  <c r="C898" i="16"/>
  <c r="D898" i="16"/>
  <c r="E898" i="16"/>
  <c r="C899" i="16"/>
  <c r="D899" i="16"/>
  <c r="E899" i="16"/>
  <c r="C900" i="16"/>
  <c r="D900" i="16"/>
  <c r="E900" i="16"/>
  <c r="D6" i="11"/>
  <c r="E6" i="11"/>
  <c r="D7" i="11"/>
  <c r="E7" i="11"/>
  <c r="D8" i="11"/>
  <c r="E8" i="11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111" i="11"/>
  <c r="E111" i="11"/>
  <c r="D112" i="11"/>
  <c r="E112" i="11"/>
  <c r="D113" i="11"/>
  <c r="E113" i="11"/>
  <c r="D114" i="11"/>
  <c r="E114" i="11"/>
  <c r="D115" i="11"/>
  <c r="E115" i="11"/>
  <c r="D116" i="11"/>
  <c r="E116" i="11"/>
  <c r="D117" i="11"/>
  <c r="E117" i="11"/>
  <c r="D118" i="11"/>
  <c r="E118" i="11"/>
  <c r="D119" i="11"/>
  <c r="E119" i="11"/>
  <c r="D120" i="11"/>
  <c r="E120" i="11"/>
  <c r="D121" i="11"/>
  <c r="E121" i="11"/>
  <c r="D122" i="11"/>
  <c r="E122" i="11"/>
  <c r="D123" i="11"/>
  <c r="E123" i="11"/>
  <c r="D124" i="11"/>
  <c r="E124" i="11"/>
  <c r="D125" i="11"/>
  <c r="E125" i="11"/>
  <c r="D126" i="11"/>
  <c r="E126" i="11"/>
  <c r="D127" i="11"/>
  <c r="E127" i="11"/>
  <c r="D128" i="11"/>
  <c r="E128" i="11"/>
  <c r="D129" i="11"/>
  <c r="E129" i="11"/>
  <c r="D130" i="11"/>
  <c r="E130" i="11"/>
  <c r="D131" i="11"/>
  <c r="E131" i="11"/>
  <c r="D132" i="11"/>
  <c r="E132" i="11"/>
  <c r="D133" i="11"/>
  <c r="E133" i="11"/>
  <c r="D134" i="11"/>
  <c r="E134" i="11"/>
  <c r="D135" i="11"/>
  <c r="E135" i="11"/>
  <c r="D136" i="11"/>
  <c r="E136" i="11"/>
  <c r="D137" i="11"/>
  <c r="E137" i="11"/>
  <c r="D138" i="11"/>
  <c r="E138" i="11"/>
  <c r="D139" i="11"/>
  <c r="E139" i="11"/>
  <c r="D140" i="11"/>
  <c r="E140" i="11"/>
  <c r="D141" i="11"/>
  <c r="E141" i="11"/>
  <c r="D142" i="11"/>
  <c r="E142" i="11"/>
  <c r="D143" i="11"/>
  <c r="E143" i="11"/>
  <c r="D144" i="11"/>
  <c r="E144" i="11"/>
  <c r="D145" i="11"/>
  <c r="E145" i="11"/>
  <c r="D146" i="11"/>
  <c r="E146" i="11"/>
  <c r="D147" i="11"/>
  <c r="E147" i="11"/>
  <c r="D148" i="11"/>
  <c r="E148" i="11"/>
  <c r="D149" i="11"/>
  <c r="E149" i="11"/>
  <c r="D150" i="11"/>
  <c r="E150" i="11"/>
  <c r="D151" i="11"/>
  <c r="E151" i="11"/>
  <c r="D152" i="11"/>
  <c r="E152" i="11"/>
  <c r="D153" i="11"/>
  <c r="E153" i="11"/>
  <c r="D154" i="11"/>
  <c r="E154" i="11"/>
  <c r="D155" i="11"/>
  <c r="E155" i="11"/>
  <c r="D156" i="11"/>
  <c r="E156" i="11"/>
  <c r="D157" i="11"/>
  <c r="E157" i="11"/>
  <c r="D158" i="11"/>
  <c r="E158" i="11"/>
  <c r="D159" i="11"/>
  <c r="E159" i="11"/>
  <c r="D160" i="11"/>
  <c r="E160" i="11"/>
  <c r="D161" i="11"/>
  <c r="E161" i="11"/>
  <c r="D162" i="11"/>
  <c r="E162" i="11"/>
  <c r="D163" i="11"/>
  <c r="E163" i="11"/>
  <c r="D164" i="11"/>
  <c r="E164" i="11"/>
  <c r="D165" i="11"/>
  <c r="E165" i="11"/>
  <c r="D166" i="11"/>
  <c r="E166" i="11"/>
  <c r="D167" i="11"/>
  <c r="E167" i="11"/>
  <c r="D168" i="11"/>
  <c r="E168" i="11"/>
  <c r="D169" i="11"/>
  <c r="E169" i="11"/>
  <c r="D170" i="11"/>
  <c r="E170" i="11"/>
  <c r="D171" i="11"/>
  <c r="E171" i="11"/>
  <c r="D172" i="11"/>
  <c r="E172" i="11"/>
  <c r="D173" i="11"/>
  <c r="E173" i="11"/>
  <c r="D174" i="11"/>
  <c r="E174" i="11"/>
  <c r="D175" i="11"/>
  <c r="E175" i="11"/>
  <c r="D176" i="11"/>
  <c r="E176" i="11"/>
  <c r="D177" i="11"/>
  <c r="E177" i="11"/>
  <c r="D178" i="11"/>
  <c r="E178" i="11"/>
  <c r="D179" i="11"/>
  <c r="E179" i="11"/>
  <c r="D180" i="11"/>
  <c r="E180" i="11"/>
  <c r="D181" i="11"/>
  <c r="E181" i="11"/>
  <c r="D182" i="11"/>
  <c r="E182" i="11"/>
  <c r="D183" i="11"/>
  <c r="E183" i="11"/>
  <c r="D184" i="11"/>
  <c r="E184" i="11"/>
  <c r="D185" i="11"/>
  <c r="E185" i="11"/>
  <c r="D186" i="11"/>
  <c r="E186" i="11"/>
  <c r="D187" i="11"/>
  <c r="E187" i="11"/>
  <c r="D188" i="11"/>
  <c r="E188" i="11"/>
  <c r="D189" i="11"/>
  <c r="E189" i="11"/>
  <c r="D190" i="11"/>
  <c r="E190" i="11"/>
  <c r="D191" i="11"/>
  <c r="E191" i="11"/>
  <c r="D192" i="11"/>
  <c r="E192" i="11"/>
  <c r="D193" i="11"/>
  <c r="E193" i="11"/>
  <c r="D194" i="11"/>
  <c r="E194" i="11"/>
  <c r="D195" i="11"/>
  <c r="E195" i="11"/>
  <c r="D196" i="11"/>
  <c r="E196" i="11"/>
  <c r="D197" i="11"/>
  <c r="E197" i="11"/>
  <c r="D198" i="11"/>
  <c r="E198" i="11"/>
  <c r="D199" i="11"/>
  <c r="E199" i="11"/>
  <c r="D200" i="11"/>
  <c r="E200" i="11"/>
  <c r="D201" i="11"/>
  <c r="E201" i="11"/>
  <c r="D202" i="11"/>
  <c r="E202" i="11"/>
  <c r="D203" i="11"/>
  <c r="E203" i="11"/>
  <c r="D204" i="11"/>
  <c r="E204" i="11"/>
  <c r="D205" i="11"/>
  <c r="E205" i="11"/>
  <c r="D206" i="11"/>
  <c r="E206" i="11"/>
  <c r="D207" i="11"/>
  <c r="E207" i="11"/>
  <c r="D208" i="11"/>
  <c r="E208" i="11"/>
  <c r="D209" i="11"/>
  <c r="E209" i="11"/>
  <c r="D210" i="11"/>
  <c r="E210" i="11"/>
  <c r="D211" i="11"/>
  <c r="E211" i="11"/>
  <c r="D212" i="11"/>
  <c r="E212" i="11"/>
  <c r="D213" i="11"/>
  <c r="E213" i="11"/>
  <c r="D214" i="11"/>
  <c r="E214" i="11"/>
  <c r="D215" i="11"/>
  <c r="E215" i="11"/>
  <c r="D216" i="11"/>
  <c r="E216" i="11"/>
  <c r="D217" i="11"/>
  <c r="E217" i="11"/>
  <c r="D218" i="11"/>
  <c r="E218" i="11"/>
  <c r="D219" i="11"/>
  <c r="E219" i="11"/>
  <c r="D220" i="11"/>
  <c r="E220" i="11"/>
  <c r="D221" i="11"/>
  <c r="E221" i="11"/>
  <c r="D222" i="11"/>
  <c r="E222" i="11"/>
  <c r="D223" i="11"/>
  <c r="E223" i="11"/>
  <c r="D224" i="11"/>
  <c r="E224" i="11"/>
  <c r="D225" i="11"/>
  <c r="E225" i="11"/>
  <c r="D226" i="11"/>
  <c r="E226" i="11"/>
  <c r="D227" i="11"/>
  <c r="E227" i="11"/>
  <c r="D228" i="11"/>
  <c r="E228" i="11"/>
  <c r="D229" i="11"/>
  <c r="E229" i="11"/>
  <c r="D230" i="11"/>
  <c r="E230" i="11"/>
  <c r="D231" i="11"/>
  <c r="E231" i="11"/>
  <c r="D232" i="11"/>
  <c r="E232" i="11"/>
  <c r="D233" i="11"/>
  <c r="E233" i="11"/>
  <c r="D234" i="11"/>
  <c r="E234" i="11"/>
  <c r="D235" i="11"/>
  <c r="E235" i="11"/>
  <c r="D236" i="11"/>
  <c r="E236" i="11"/>
  <c r="D237" i="11"/>
  <c r="E237" i="11"/>
  <c r="D238" i="11"/>
  <c r="E238" i="11"/>
  <c r="D239" i="11"/>
  <c r="E239" i="11"/>
  <c r="D240" i="11"/>
  <c r="E240" i="11"/>
  <c r="D241" i="11"/>
  <c r="E241" i="11"/>
  <c r="D242" i="11"/>
  <c r="E242" i="11"/>
  <c r="D243" i="11"/>
  <c r="E243" i="11"/>
  <c r="D244" i="11"/>
  <c r="E244" i="11"/>
  <c r="D245" i="11"/>
  <c r="E245" i="11"/>
  <c r="D246" i="11"/>
  <c r="E246" i="11"/>
  <c r="D247" i="11"/>
  <c r="E247" i="11"/>
  <c r="D248" i="11"/>
  <c r="E248" i="11"/>
  <c r="D249" i="11"/>
  <c r="E249" i="11"/>
  <c r="D251" i="11"/>
  <c r="E251" i="11"/>
  <c r="D253" i="11"/>
  <c r="E253" i="11"/>
  <c r="D254" i="11"/>
  <c r="E254" i="11"/>
  <c r="D255" i="11"/>
  <c r="E255" i="11"/>
  <c r="D256" i="11"/>
  <c r="E256" i="11"/>
  <c r="D257" i="11"/>
  <c r="E257" i="11"/>
  <c r="D258" i="11"/>
  <c r="E258" i="11"/>
  <c r="D260" i="11"/>
  <c r="E260" i="11"/>
  <c r="D261" i="11"/>
  <c r="E261" i="11"/>
  <c r="D262" i="11"/>
  <c r="E262" i="11"/>
  <c r="D264" i="11"/>
  <c r="E264" i="11"/>
  <c r="D265" i="11"/>
  <c r="E265" i="11"/>
  <c r="D266" i="11"/>
  <c r="E266" i="11"/>
  <c r="D268" i="11"/>
  <c r="E268" i="11"/>
  <c r="D269" i="11"/>
  <c r="E269" i="11"/>
  <c r="D270" i="11"/>
  <c r="E270" i="11"/>
  <c r="D272" i="11"/>
  <c r="E272" i="11"/>
  <c r="D273" i="11"/>
  <c r="E273" i="11"/>
  <c r="D274" i="11"/>
  <c r="E274" i="11"/>
  <c r="D276" i="11"/>
  <c r="E276" i="11"/>
  <c r="D277" i="11"/>
  <c r="E277" i="11"/>
  <c r="D278" i="11"/>
  <c r="E278" i="11"/>
  <c r="D280" i="11"/>
  <c r="E280" i="11"/>
  <c r="D281" i="11"/>
  <c r="E281" i="11"/>
  <c r="D282" i="11"/>
  <c r="E282" i="11"/>
  <c r="D284" i="11"/>
  <c r="E284" i="11"/>
  <c r="D285" i="11"/>
  <c r="E285" i="11"/>
  <c r="D286" i="11"/>
  <c r="E286" i="11"/>
  <c r="D288" i="11"/>
  <c r="E288" i="11"/>
  <c r="D289" i="11"/>
  <c r="E289" i="11"/>
  <c r="D290" i="11"/>
  <c r="E290" i="11"/>
  <c r="D292" i="11"/>
  <c r="E292" i="11"/>
  <c r="D293" i="11"/>
  <c r="E293" i="11"/>
  <c r="D294" i="11"/>
  <c r="E294" i="11"/>
  <c r="D296" i="11"/>
  <c r="E296" i="11"/>
  <c r="D297" i="11"/>
  <c r="E297" i="11"/>
  <c r="D298" i="11"/>
  <c r="E298" i="11"/>
  <c r="D300" i="11"/>
  <c r="E300" i="11"/>
  <c r="D301" i="11"/>
  <c r="E301" i="11"/>
  <c r="D302" i="11"/>
  <c r="E302" i="11"/>
  <c r="D303" i="11"/>
  <c r="E303" i="11"/>
  <c r="D304" i="11"/>
  <c r="E304" i="11"/>
  <c r="D306" i="11"/>
  <c r="E306" i="11"/>
  <c r="D307" i="11"/>
  <c r="E307" i="11"/>
  <c r="D308" i="11"/>
  <c r="E308" i="11"/>
  <c r="D310" i="11"/>
  <c r="E310" i="11"/>
  <c r="D311" i="11"/>
  <c r="E311" i="11"/>
  <c r="D312" i="11"/>
  <c r="E312" i="11"/>
  <c r="D314" i="11"/>
  <c r="E314" i="11"/>
  <c r="D315" i="11"/>
  <c r="E315" i="11"/>
  <c r="D316" i="11"/>
  <c r="E316" i="11"/>
  <c r="D318" i="11"/>
  <c r="E318" i="11"/>
  <c r="D319" i="11"/>
  <c r="E319" i="11"/>
  <c r="D320" i="11"/>
  <c r="E320" i="11"/>
  <c r="D322" i="11"/>
  <c r="E322" i="11"/>
  <c r="D323" i="11"/>
  <c r="E323" i="11"/>
  <c r="D324" i="11"/>
  <c r="E324" i="11"/>
  <c r="D326" i="11"/>
  <c r="E326" i="11"/>
  <c r="D327" i="11"/>
  <c r="E327" i="11"/>
  <c r="D328" i="11"/>
  <c r="E328" i="11"/>
  <c r="D330" i="11"/>
  <c r="E330" i="11"/>
  <c r="D331" i="11"/>
  <c r="E331" i="11"/>
  <c r="D332" i="11"/>
  <c r="E332" i="11"/>
  <c r="D334" i="11"/>
  <c r="E334" i="11"/>
  <c r="D335" i="11"/>
  <c r="E335" i="11"/>
  <c r="D336" i="11"/>
  <c r="E336" i="11"/>
  <c r="D338" i="11"/>
  <c r="E338" i="11"/>
  <c r="D339" i="11"/>
  <c r="E339" i="11"/>
  <c r="D340" i="11"/>
  <c r="E340" i="11"/>
  <c r="D342" i="11"/>
  <c r="E342" i="11"/>
  <c r="D343" i="11"/>
  <c r="E343" i="11"/>
  <c r="D345" i="11"/>
  <c r="E345" i="11"/>
  <c r="D346" i="11"/>
  <c r="E346" i="11"/>
  <c r="D347" i="11"/>
  <c r="E347" i="11"/>
  <c r="D349" i="11"/>
  <c r="E349" i="11"/>
  <c r="D350" i="11"/>
  <c r="E350" i="11"/>
  <c r="D351" i="11"/>
  <c r="E351" i="11"/>
  <c r="D353" i="11"/>
  <c r="E353" i="11"/>
  <c r="D354" i="11"/>
  <c r="E354" i="11"/>
  <c r="D356" i="11"/>
  <c r="E356" i="11"/>
  <c r="D357" i="11"/>
  <c r="E357" i="11"/>
  <c r="D358" i="11"/>
  <c r="E358" i="11"/>
  <c r="D360" i="11"/>
  <c r="E360" i="11"/>
  <c r="D361" i="11"/>
  <c r="E361" i="11"/>
  <c r="D362" i="11"/>
  <c r="E362" i="11"/>
  <c r="D364" i="11"/>
  <c r="E364" i="11"/>
  <c r="D365" i="11"/>
  <c r="E365" i="11"/>
  <c r="D366" i="11"/>
  <c r="E366" i="11"/>
  <c r="D368" i="11"/>
  <c r="E368" i="11"/>
  <c r="D369" i="11"/>
  <c r="E369" i="11"/>
  <c r="D370" i="11"/>
  <c r="E370" i="11"/>
  <c r="D372" i="11"/>
  <c r="E372" i="11"/>
  <c r="D373" i="11"/>
  <c r="E373" i="11"/>
  <c r="D374" i="11"/>
  <c r="E374" i="11"/>
  <c r="D376" i="11"/>
  <c r="E376" i="11"/>
  <c r="D377" i="11"/>
  <c r="E377" i="11"/>
  <c r="D378" i="11"/>
  <c r="E378" i="11"/>
  <c r="D380" i="11"/>
  <c r="E380" i="11"/>
  <c r="D381" i="11"/>
  <c r="E381" i="11"/>
  <c r="D383" i="11"/>
  <c r="E383" i="11"/>
  <c r="D384" i="11"/>
  <c r="E384" i="11"/>
  <c r="D385" i="11"/>
  <c r="E385" i="11"/>
  <c r="D387" i="11"/>
  <c r="E387" i="11"/>
  <c r="D388" i="11"/>
  <c r="E388" i="11"/>
  <c r="D389" i="11"/>
  <c r="E389" i="11"/>
  <c r="D391" i="11"/>
  <c r="E391" i="11"/>
  <c r="D392" i="11"/>
  <c r="E392" i="11"/>
  <c r="D393" i="11"/>
  <c r="E393" i="11"/>
  <c r="D395" i="11"/>
  <c r="E395" i="11"/>
  <c r="D396" i="11"/>
  <c r="E396" i="11"/>
  <c r="D397" i="11"/>
  <c r="E397" i="11"/>
  <c r="D399" i="11"/>
  <c r="E399" i="11"/>
  <c r="D400" i="11"/>
  <c r="E400" i="11"/>
  <c r="D401" i="11"/>
  <c r="E401" i="11"/>
  <c r="D403" i="11"/>
  <c r="E403" i="11"/>
  <c r="D404" i="11"/>
  <c r="E404" i="11"/>
  <c r="D405" i="11"/>
  <c r="E405" i="11"/>
  <c r="D407" i="11"/>
  <c r="E407" i="11"/>
  <c r="D408" i="11"/>
  <c r="E408" i="11"/>
  <c r="D409" i="11"/>
  <c r="E409" i="11"/>
  <c r="D411" i="11"/>
  <c r="E411" i="11"/>
  <c r="D412" i="11"/>
  <c r="E412" i="11"/>
  <c r="D413" i="11"/>
  <c r="E413" i="11"/>
  <c r="D415" i="11"/>
  <c r="E415" i="11"/>
  <c r="D416" i="11"/>
  <c r="E416" i="11"/>
  <c r="D417" i="11"/>
  <c r="E417" i="11"/>
  <c r="D419" i="11"/>
  <c r="E419" i="11"/>
  <c r="D420" i="11"/>
  <c r="E420" i="11"/>
  <c r="D421" i="11"/>
  <c r="E421" i="11"/>
  <c r="D423" i="11"/>
  <c r="E423" i="11"/>
  <c r="D424" i="11"/>
  <c r="E424" i="11"/>
  <c r="D425" i="11"/>
  <c r="E425" i="11"/>
  <c r="D427" i="11"/>
  <c r="E427" i="11"/>
  <c r="D428" i="11"/>
  <c r="E428" i="11"/>
  <c r="D429" i="11"/>
  <c r="E429" i="11"/>
  <c r="D431" i="11"/>
  <c r="E431" i="11"/>
  <c r="D432" i="11"/>
  <c r="E432" i="11"/>
  <c r="D433" i="11"/>
  <c r="E433" i="11"/>
  <c r="D435" i="11"/>
  <c r="E435" i="11"/>
  <c r="D436" i="11"/>
  <c r="E436" i="11"/>
  <c r="D437" i="11"/>
  <c r="E437" i="11"/>
  <c r="D439" i="11"/>
  <c r="E439" i="11"/>
  <c r="D440" i="11"/>
  <c r="E440" i="11"/>
  <c r="D441" i="11"/>
  <c r="E441" i="11"/>
  <c r="D443" i="11"/>
  <c r="E443" i="11"/>
  <c r="D444" i="11"/>
  <c r="E444" i="11"/>
  <c r="D445" i="11"/>
  <c r="E445" i="11"/>
  <c r="D447" i="11"/>
  <c r="E447" i="11"/>
  <c r="D448" i="11"/>
  <c r="E448" i="11"/>
  <c r="D450" i="11"/>
  <c r="E450" i="11"/>
  <c r="D451" i="11"/>
  <c r="E451" i="11"/>
  <c r="D452" i="11"/>
  <c r="E452" i="11"/>
  <c r="D454" i="11"/>
  <c r="E454" i="11"/>
  <c r="D455" i="11"/>
  <c r="E455" i="11"/>
  <c r="C463" i="11"/>
  <c r="D463" i="11"/>
  <c r="E463" i="11"/>
  <c r="C464" i="11"/>
  <c r="D464" i="11"/>
  <c r="E464" i="11"/>
  <c r="C465" i="11"/>
  <c r="D465" i="11"/>
  <c r="E465" i="11"/>
  <c r="C466" i="11"/>
  <c r="D466" i="11"/>
  <c r="E466" i="11"/>
  <c r="C467" i="11"/>
  <c r="D467" i="11"/>
  <c r="E467" i="11"/>
  <c r="C468" i="11"/>
  <c r="D468" i="11"/>
  <c r="E468" i="11"/>
  <c r="C469" i="11"/>
  <c r="D469" i="11"/>
  <c r="E469" i="11"/>
  <c r="C472" i="11"/>
  <c r="D472" i="11"/>
  <c r="E472" i="11"/>
  <c r="C473" i="11"/>
  <c r="D473" i="11"/>
  <c r="E473" i="11"/>
  <c r="C475" i="11"/>
  <c r="D475" i="11"/>
  <c r="E475" i="11"/>
  <c r="C476" i="11"/>
  <c r="D476" i="11"/>
  <c r="E476" i="11"/>
  <c r="C477" i="11"/>
  <c r="D477" i="11"/>
  <c r="E477" i="11"/>
  <c r="C479" i="11"/>
  <c r="D479" i="11"/>
  <c r="E479" i="11"/>
  <c r="C480" i="11"/>
  <c r="D480" i="11"/>
  <c r="E480" i="11"/>
  <c r="C481" i="11"/>
  <c r="D481" i="11"/>
  <c r="E481" i="11"/>
  <c r="C483" i="11"/>
  <c r="D483" i="11"/>
  <c r="E483" i="11"/>
  <c r="C484" i="11"/>
  <c r="D484" i="11"/>
  <c r="E484" i="11"/>
  <c r="C485" i="11"/>
  <c r="D485" i="11"/>
  <c r="E485" i="11"/>
  <c r="C489" i="11"/>
  <c r="D489" i="11"/>
  <c r="E489" i="11"/>
  <c r="C490" i="11"/>
  <c r="D490" i="11"/>
  <c r="E490" i="11"/>
  <c r="C491" i="11"/>
  <c r="D491" i="11"/>
  <c r="E491" i="11"/>
  <c r="C492" i="11"/>
  <c r="D492" i="11"/>
  <c r="E492" i="11"/>
  <c r="C493" i="11"/>
  <c r="D493" i="11"/>
  <c r="E493" i="11"/>
  <c r="C495" i="11"/>
  <c r="D495" i="11"/>
  <c r="E495" i="11"/>
  <c r="C496" i="11"/>
  <c r="D496" i="11"/>
  <c r="E496" i="11"/>
  <c r="C497" i="11"/>
  <c r="D497" i="11"/>
  <c r="E497" i="11"/>
  <c r="C499" i="11"/>
  <c r="D499" i="11"/>
  <c r="E499" i="11"/>
  <c r="C500" i="11"/>
  <c r="D500" i="11"/>
  <c r="E500" i="11"/>
  <c r="C501" i="11"/>
  <c r="D501" i="11"/>
  <c r="E501" i="11"/>
  <c r="C504" i="11"/>
  <c r="D504" i="11"/>
  <c r="E504" i="11"/>
  <c r="C506" i="11"/>
  <c r="D506" i="11"/>
  <c r="E506" i="11"/>
  <c r="C507" i="11"/>
  <c r="D507" i="11"/>
  <c r="E507" i="11"/>
  <c r="C508" i="11"/>
  <c r="D508" i="11"/>
  <c r="E508" i="11"/>
  <c r="C509" i="11"/>
  <c r="D509" i="11"/>
  <c r="E509" i="11"/>
  <c r="C510" i="11"/>
  <c r="D510" i="11"/>
  <c r="E510" i="11"/>
  <c r="C511" i="11"/>
  <c r="D511" i="11"/>
  <c r="E511" i="11"/>
  <c r="C512" i="11"/>
  <c r="D512" i="11"/>
  <c r="E512" i="11"/>
  <c r="C514" i="11"/>
  <c r="D514" i="11"/>
  <c r="E514" i="11"/>
  <c r="C515" i="11"/>
  <c r="D515" i="11"/>
  <c r="E515" i="11"/>
  <c r="C516" i="11"/>
  <c r="D516" i="11"/>
  <c r="E516" i="11"/>
  <c r="C519" i="11"/>
  <c r="D519" i="11"/>
  <c r="E519" i="11"/>
  <c r="C520" i="11"/>
  <c r="D520" i="11"/>
  <c r="E520" i="11"/>
  <c r="C522" i="11"/>
  <c r="D522" i="11"/>
  <c r="E522" i="11"/>
  <c r="C528" i="11"/>
  <c r="D528" i="11"/>
  <c r="E528" i="11"/>
  <c r="D529" i="11"/>
  <c r="E529" i="11"/>
  <c r="C530" i="11"/>
  <c r="D530" i="11"/>
  <c r="E530" i="11"/>
  <c r="C531" i="11"/>
  <c r="D531" i="11"/>
  <c r="E531" i="11"/>
  <c r="C533" i="11"/>
  <c r="D533" i="11"/>
  <c r="E533" i="11"/>
  <c r="C534" i="11"/>
  <c r="D534" i="11"/>
  <c r="E534" i="11"/>
  <c r="C535" i="11"/>
  <c r="D535" i="11"/>
  <c r="E535" i="11"/>
  <c r="C537" i="11"/>
  <c r="D537" i="11"/>
  <c r="E537" i="11"/>
  <c r="C538" i="11"/>
  <c r="D538" i="11"/>
  <c r="E538" i="11"/>
  <c r="C539" i="11"/>
  <c r="D539" i="11"/>
  <c r="E539" i="11"/>
  <c r="D540" i="11"/>
  <c r="E540" i="11"/>
  <c r="D541" i="11"/>
  <c r="E541" i="11"/>
  <c r="C542" i="11"/>
  <c r="D542" i="11"/>
  <c r="E542" i="11"/>
  <c r="C543" i="11"/>
  <c r="D543" i="11"/>
  <c r="E543" i="11"/>
  <c r="C545" i="11"/>
  <c r="D545" i="11"/>
  <c r="E545" i="11"/>
  <c r="C546" i="11"/>
  <c r="D546" i="11"/>
  <c r="E546" i="11"/>
  <c r="C547" i="11"/>
  <c r="D547" i="11"/>
  <c r="E547" i="11"/>
  <c r="C549" i="11"/>
  <c r="D549" i="11"/>
  <c r="E549" i="11"/>
  <c r="C550" i="11"/>
  <c r="D550" i="11"/>
  <c r="E550" i="11"/>
  <c r="C551" i="11"/>
  <c r="D551" i="11"/>
  <c r="E551" i="11"/>
  <c r="C553" i="11"/>
  <c r="D553" i="11"/>
  <c r="E553" i="11"/>
  <c r="C554" i="11"/>
  <c r="D554" i="11"/>
  <c r="E554" i="11"/>
  <c r="C555" i="11"/>
  <c r="D555" i="11"/>
  <c r="E555" i="11"/>
  <c r="C556" i="11"/>
  <c r="D556" i="11"/>
  <c r="E556" i="11"/>
  <c r="C557" i="11"/>
  <c r="D557" i="11"/>
  <c r="E557" i="11"/>
  <c r="C558" i="11"/>
  <c r="D558" i="11"/>
  <c r="E558" i="11"/>
  <c r="C559" i="11"/>
  <c r="D559" i="11"/>
  <c r="E559" i="11"/>
  <c r="C561" i="11"/>
  <c r="D561" i="11"/>
  <c r="E561" i="11"/>
  <c r="C562" i="11"/>
  <c r="D562" i="11"/>
  <c r="E562" i="11"/>
  <c r="C563" i="11"/>
  <c r="D563" i="11"/>
  <c r="E563" i="11"/>
  <c r="C565" i="11"/>
  <c r="D565" i="11"/>
  <c r="E565" i="11"/>
  <c r="C566" i="11"/>
  <c r="D566" i="11"/>
  <c r="E566" i="11"/>
  <c r="C567" i="11"/>
  <c r="D567" i="11"/>
  <c r="E567" i="11"/>
  <c r="C568" i="11"/>
  <c r="D568" i="11"/>
  <c r="E568" i="11"/>
  <c r="C569" i="11"/>
  <c r="D569" i="11"/>
  <c r="E569" i="11"/>
  <c r="C571" i="11"/>
  <c r="D571" i="11"/>
  <c r="E571" i="11"/>
  <c r="C572" i="11"/>
  <c r="D572" i="11"/>
  <c r="E572" i="11"/>
  <c r="C573" i="11"/>
  <c r="D573" i="11"/>
  <c r="E573" i="11"/>
  <c r="C574" i="11"/>
  <c r="D574" i="11"/>
  <c r="E574" i="11"/>
  <c r="C575" i="11"/>
  <c r="D575" i="11"/>
  <c r="E575" i="11"/>
  <c r="C576" i="11"/>
  <c r="D576" i="11"/>
  <c r="E576" i="11"/>
  <c r="C577" i="11"/>
  <c r="D577" i="11"/>
  <c r="E577" i="11"/>
  <c r="C579" i="11"/>
  <c r="D579" i="11"/>
  <c r="E579" i="11"/>
  <c r="C580" i="11"/>
  <c r="D580" i="11"/>
  <c r="E580" i="11"/>
  <c r="C581" i="11"/>
  <c r="D581" i="11"/>
  <c r="E581" i="11"/>
  <c r="D582" i="11"/>
  <c r="E582" i="11"/>
  <c r="C583" i="11"/>
  <c r="D583" i="11"/>
  <c r="E583" i="11"/>
  <c r="C584" i="11"/>
  <c r="D584" i="11"/>
  <c r="E584" i="11"/>
  <c r="C585" i="11"/>
  <c r="D585" i="11"/>
  <c r="E585" i="11"/>
  <c r="C587" i="11"/>
  <c r="D587" i="11"/>
  <c r="E587" i="11"/>
  <c r="C588" i="11"/>
  <c r="D588" i="11"/>
  <c r="E588" i="11"/>
  <c r="C589" i="11"/>
  <c r="D589" i="11"/>
  <c r="E589" i="11"/>
  <c r="C591" i="11"/>
  <c r="D591" i="11"/>
  <c r="E591" i="11"/>
  <c r="C592" i="11"/>
  <c r="D592" i="11"/>
  <c r="E592" i="11"/>
  <c r="C593" i="11"/>
  <c r="D593" i="11"/>
  <c r="E593" i="11"/>
  <c r="C595" i="11"/>
  <c r="D595" i="11"/>
  <c r="E595" i="11"/>
  <c r="C596" i="11"/>
  <c r="D596" i="11"/>
  <c r="E596" i="11"/>
  <c r="C597" i="11"/>
  <c r="D597" i="11"/>
  <c r="E597" i="11"/>
  <c r="C599" i="11"/>
  <c r="D599" i="11"/>
  <c r="E599" i="11"/>
  <c r="C600" i="11"/>
  <c r="D600" i="11"/>
  <c r="E600" i="11"/>
  <c r="C601" i="11"/>
  <c r="D601" i="11"/>
  <c r="E601" i="11"/>
  <c r="C605" i="11"/>
  <c r="D605" i="11"/>
  <c r="E605" i="11"/>
  <c r="C606" i="11"/>
  <c r="D606" i="11"/>
  <c r="E606" i="11"/>
  <c r="C607" i="11"/>
  <c r="D607" i="11"/>
  <c r="E607" i="11"/>
  <c r="C608" i="11"/>
  <c r="D608" i="11"/>
  <c r="E608" i="11"/>
  <c r="C611" i="11"/>
  <c r="D611" i="11"/>
  <c r="E611" i="11"/>
  <c r="C612" i="11"/>
  <c r="D612" i="11"/>
  <c r="E612" i="11"/>
  <c r="C613" i="11"/>
  <c r="D613" i="11"/>
  <c r="E613" i="11"/>
  <c r="C614" i="11"/>
  <c r="D614" i="11"/>
  <c r="E614" i="11"/>
  <c r="C615" i="11"/>
  <c r="D615" i="11"/>
  <c r="E615" i="11"/>
  <c r="C616" i="11"/>
  <c r="D616" i="11"/>
  <c r="E616" i="11"/>
  <c r="C618" i="11"/>
  <c r="D618" i="11"/>
  <c r="E618" i="11"/>
  <c r="C619" i="11"/>
  <c r="D619" i="11"/>
  <c r="E619" i="11"/>
  <c r="C620" i="11"/>
  <c r="D620" i="11"/>
  <c r="E620" i="11"/>
  <c r="C622" i="11"/>
  <c r="D622" i="11"/>
  <c r="E622" i="11"/>
  <c r="C623" i="11"/>
  <c r="D623" i="11"/>
  <c r="E623" i="11"/>
  <c r="C624" i="11"/>
  <c r="D624" i="11"/>
  <c r="E624" i="11"/>
  <c r="C626" i="11"/>
  <c r="D626" i="11"/>
  <c r="E626" i="11"/>
  <c r="C627" i="11"/>
  <c r="D627" i="11"/>
  <c r="E627" i="11"/>
  <c r="C629" i="11"/>
  <c r="D629" i="11"/>
  <c r="E629" i="11"/>
  <c r="C630" i="11"/>
  <c r="D630" i="11"/>
  <c r="E630" i="11"/>
  <c r="C632" i="11"/>
  <c r="D632" i="11"/>
  <c r="E632" i="11"/>
  <c r="C633" i="11"/>
  <c r="D633" i="11"/>
  <c r="E633" i="11"/>
  <c r="C634" i="11"/>
  <c r="D634" i="11"/>
  <c r="E634" i="11"/>
  <c r="C636" i="11"/>
  <c r="D636" i="11"/>
  <c r="E636" i="11"/>
  <c r="C637" i="11"/>
  <c r="D637" i="11"/>
  <c r="E637" i="11"/>
  <c r="C638" i="11"/>
  <c r="D638" i="11"/>
  <c r="E638" i="11"/>
  <c r="C639" i="11"/>
  <c r="D639" i="11"/>
  <c r="E639" i="11"/>
  <c r="C640" i="11"/>
  <c r="D640" i="11"/>
  <c r="E640" i="11"/>
  <c r="C641" i="11"/>
  <c r="D641" i="11"/>
  <c r="E641" i="11"/>
  <c r="C642" i="11"/>
  <c r="D642" i="11"/>
  <c r="E642" i="11"/>
  <c r="C643" i="11"/>
  <c r="D643" i="11"/>
  <c r="E643" i="11"/>
  <c r="C644" i="11"/>
  <c r="D644" i="11"/>
  <c r="E644" i="11"/>
  <c r="C646" i="11"/>
  <c r="D646" i="11"/>
  <c r="E646" i="11"/>
  <c r="C647" i="11"/>
  <c r="D647" i="11"/>
  <c r="E647" i="11"/>
  <c r="C648" i="11"/>
  <c r="D648" i="11"/>
  <c r="E648" i="11"/>
  <c r="C650" i="11"/>
  <c r="D650" i="11"/>
  <c r="E650" i="11"/>
  <c r="C651" i="11"/>
  <c r="D651" i="11"/>
  <c r="E651" i="11"/>
  <c r="C652" i="11"/>
  <c r="D652" i="11"/>
  <c r="E652" i="11"/>
  <c r="C654" i="11"/>
  <c r="D654" i="11"/>
  <c r="E654" i="11"/>
  <c r="C656" i="11"/>
  <c r="D656" i="11"/>
  <c r="E656" i="11"/>
  <c r="C658" i="11"/>
  <c r="D658" i="11"/>
  <c r="E658" i="11"/>
  <c r="C659" i="11"/>
  <c r="D659" i="11"/>
  <c r="E659" i="11"/>
  <c r="C660" i="11"/>
  <c r="D660" i="11"/>
  <c r="E660" i="11"/>
  <c r="C662" i="11"/>
  <c r="D662" i="11"/>
  <c r="E662" i="11"/>
  <c r="C663" i="11"/>
  <c r="D663" i="11"/>
  <c r="E663" i="11"/>
  <c r="C664" i="11"/>
  <c r="D664" i="11"/>
  <c r="E664" i="11"/>
  <c r="C666" i="11"/>
  <c r="D666" i="11"/>
  <c r="E666" i="11"/>
  <c r="C667" i="11"/>
  <c r="D667" i="11"/>
  <c r="E667" i="11"/>
  <c r="C668" i="11"/>
  <c r="D668" i="11"/>
  <c r="E668" i="11"/>
  <c r="C670" i="11"/>
  <c r="D670" i="11"/>
  <c r="E670" i="11"/>
  <c r="C671" i="11"/>
  <c r="D671" i="11"/>
  <c r="E671" i="11"/>
  <c r="C672" i="11"/>
  <c r="D672" i="11"/>
  <c r="E672" i="11"/>
  <c r="C673" i="11"/>
  <c r="D673" i="11"/>
  <c r="E673" i="11"/>
  <c r="C674" i="11"/>
  <c r="D674" i="11"/>
  <c r="E674" i="11"/>
  <c r="C675" i="11"/>
  <c r="D675" i="11"/>
  <c r="E675" i="11"/>
  <c r="C677" i="11"/>
  <c r="D677" i="11"/>
  <c r="E677" i="11"/>
  <c r="C678" i="11"/>
  <c r="D678" i="11"/>
  <c r="E678" i="11"/>
  <c r="C679" i="11"/>
  <c r="D679" i="11"/>
  <c r="E679" i="11"/>
  <c r="C680" i="11"/>
  <c r="D680" i="11"/>
  <c r="E680" i="11"/>
  <c r="C681" i="11"/>
  <c r="D681" i="11"/>
  <c r="E681" i="11"/>
  <c r="C682" i="11"/>
  <c r="D682" i="11"/>
  <c r="E682" i="11"/>
  <c r="C684" i="11"/>
  <c r="D684" i="11"/>
  <c r="E684" i="11"/>
  <c r="C685" i="11"/>
  <c r="D685" i="11"/>
  <c r="E685" i="11"/>
  <c r="C686" i="11"/>
  <c r="D686" i="11"/>
  <c r="E686" i="11"/>
  <c r="C688" i="11"/>
  <c r="D688" i="11"/>
  <c r="E688" i="11"/>
  <c r="C690" i="11"/>
  <c r="D690" i="11"/>
  <c r="E690" i="11"/>
  <c r="C691" i="11"/>
  <c r="D691" i="11"/>
  <c r="E691" i="11"/>
  <c r="C692" i="11"/>
  <c r="D692" i="11"/>
  <c r="E692" i="11"/>
  <c r="C693" i="11"/>
  <c r="D693" i="11"/>
  <c r="E693" i="11"/>
  <c r="C694" i="11"/>
  <c r="D694" i="11"/>
  <c r="E694" i="11"/>
  <c r="C696" i="11"/>
  <c r="D696" i="11"/>
  <c r="E696" i="11"/>
  <c r="C697" i="11"/>
  <c r="D697" i="11"/>
  <c r="E697" i="11"/>
  <c r="C698" i="11"/>
  <c r="D698" i="11"/>
  <c r="E698" i="11"/>
  <c r="C699" i="11"/>
  <c r="D699" i="11"/>
  <c r="E699" i="11"/>
  <c r="C700" i="11"/>
  <c r="D700" i="11"/>
  <c r="E700" i="11"/>
  <c r="C701" i="11"/>
  <c r="D701" i="11"/>
  <c r="E701" i="11"/>
  <c r="C702" i="11"/>
  <c r="D702" i="11"/>
  <c r="E702" i="11"/>
  <c r="C704" i="11"/>
  <c r="D704" i="11"/>
  <c r="E704" i="11"/>
  <c r="C705" i="11"/>
  <c r="D705" i="11"/>
  <c r="E705" i="11"/>
  <c r="C707" i="11"/>
  <c r="D707" i="11"/>
  <c r="E707" i="11"/>
  <c r="C708" i="11"/>
  <c r="D708" i="11"/>
  <c r="E708" i="11"/>
  <c r="C709" i="11"/>
  <c r="D709" i="11"/>
  <c r="E709" i="11"/>
  <c r="C711" i="11"/>
  <c r="D711" i="11"/>
  <c r="E711" i="11"/>
  <c r="C712" i="11"/>
  <c r="D712" i="11"/>
  <c r="E712" i="11"/>
  <c r="C713" i="11"/>
  <c r="D713" i="11"/>
  <c r="E713" i="11"/>
  <c r="C715" i="11"/>
  <c r="D715" i="11"/>
  <c r="E715" i="11"/>
  <c r="C716" i="11"/>
  <c r="D716" i="11"/>
  <c r="E716" i="11"/>
  <c r="C718" i="11"/>
  <c r="D718" i="11"/>
  <c r="E718" i="11"/>
  <c r="C719" i="11"/>
  <c r="D719" i="11"/>
  <c r="E719" i="11"/>
  <c r="C726" i="11"/>
  <c r="D726" i="11"/>
  <c r="E726" i="11"/>
  <c r="C727" i="11"/>
  <c r="D727" i="11"/>
  <c r="E727" i="11"/>
  <c r="C728" i="11"/>
  <c r="D728" i="11"/>
  <c r="E728" i="11"/>
  <c r="C730" i="11"/>
  <c r="D730" i="11"/>
  <c r="E730" i="11"/>
  <c r="C731" i="11"/>
  <c r="D731" i="11"/>
  <c r="E731" i="11"/>
  <c r="C733" i="11"/>
  <c r="D733" i="11"/>
  <c r="E733" i="11"/>
  <c r="C734" i="11"/>
  <c r="D734" i="11"/>
  <c r="E734" i="11"/>
  <c r="C735" i="11"/>
  <c r="D735" i="11"/>
  <c r="E735" i="11"/>
  <c r="C736" i="11"/>
  <c r="D736" i="11"/>
  <c r="E736" i="11"/>
  <c r="C738" i="11"/>
  <c r="D738" i="11"/>
  <c r="E738" i="11"/>
  <c r="C739" i="11"/>
  <c r="D739" i="11"/>
  <c r="E739" i="11"/>
  <c r="C740" i="11"/>
  <c r="D740" i="11"/>
  <c r="E740" i="11"/>
  <c r="C742" i="11"/>
  <c r="D742" i="11"/>
  <c r="E742" i="11"/>
  <c r="C743" i="11"/>
  <c r="D743" i="11"/>
  <c r="E743" i="11"/>
  <c r="C744" i="11"/>
  <c r="D744" i="11"/>
  <c r="E744" i="11"/>
  <c r="C745" i="11"/>
  <c r="D745" i="11"/>
  <c r="E745" i="11"/>
  <c r="C746" i="11"/>
  <c r="D746" i="11"/>
  <c r="E746" i="11"/>
  <c r="C748" i="11"/>
  <c r="D748" i="11"/>
  <c r="E748" i="11"/>
  <c r="C749" i="11"/>
  <c r="D749" i="11"/>
  <c r="E749" i="11"/>
  <c r="C750" i="11"/>
  <c r="D750" i="11"/>
  <c r="E750" i="11"/>
  <c r="C752" i="11"/>
  <c r="D752" i="11"/>
  <c r="E752" i="11"/>
  <c r="C753" i="11"/>
  <c r="D753" i="11"/>
  <c r="E753" i="11"/>
  <c r="C754" i="11"/>
  <c r="D754" i="11"/>
  <c r="E754" i="11"/>
  <c r="C756" i="11"/>
  <c r="D756" i="11"/>
  <c r="E756" i="11"/>
  <c r="C758" i="11"/>
  <c r="D758" i="11"/>
  <c r="E758" i="11"/>
  <c r="C759" i="11"/>
  <c r="D759" i="11"/>
  <c r="E759" i="11"/>
  <c r="C760" i="11"/>
  <c r="D760" i="11"/>
  <c r="E760" i="11"/>
  <c r="C761" i="11"/>
  <c r="D761" i="11"/>
  <c r="E761" i="11"/>
  <c r="C762" i="11"/>
  <c r="D762" i="11"/>
  <c r="E762" i="11"/>
  <c r="C764" i="11"/>
  <c r="D764" i="11"/>
  <c r="E764" i="11"/>
  <c r="C766" i="11"/>
  <c r="D766" i="11"/>
  <c r="E766" i="11"/>
  <c r="C767" i="11"/>
  <c r="D767" i="11"/>
  <c r="E767" i="11"/>
  <c r="C768" i="11"/>
  <c r="D768" i="11"/>
  <c r="E768" i="11"/>
  <c r="C769" i="11"/>
  <c r="D769" i="11"/>
  <c r="E769" i="11"/>
  <c r="C771" i="11"/>
  <c r="D771" i="11"/>
  <c r="E771" i="11"/>
  <c r="C772" i="11"/>
  <c r="D772" i="11"/>
  <c r="E772" i="11"/>
  <c r="C774" i="11"/>
  <c r="D774" i="11"/>
  <c r="E774" i="11"/>
  <c r="C776" i="11"/>
  <c r="D776" i="11"/>
  <c r="E776" i="11"/>
  <c r="C777" i="11"/>
  <c r="D777" i="11"/>
  <c r="E777" i="11"/>
  <c r="C779" i="11"/>
  <c r="D779" i="11"/>
  <c r="E779" i="11"/>
  <c r="C780" i="11"/>
  <c r="D780" i="11"/>
  <c r="E780" i="11"/>
  <c r="C781" i="11"/>
  <c r="D781" i="11"/>
  <c r="E781" i="11"/>
  <c r="C782" i="11"/>
  <c r="D782" i="11"/>
  <c r="E782" i="11"/>
  <c r="C783" i="11"/>
  <c r="D783" i="11"/>
  <c r="E783" i="11"/>
  <c r="C784" i="11"/>
  <c r="D784" i="11"/>
  <c r="E784" i="11"/>
  <c r="C785" i="11"/>
  <c r="D785" i="11"/>
  <c r="E785" i="11"/>
  <c r="C786" i="11"/>
  <c r="D786" i="11"/>
  <c r="E786" i="11"/>
  <c r="C788" i="11"/>
  <c r="D788" i="11"/>
  <c r="E788" i="11"/>
  <c r="C789" i="11"/>
  <c r="D789" i="11"/>
  <c r="E789" i="11"/>
  <c r="C790" i="11"/>
  <c r="D790" i="11"/>
  <c r="E790" i="11"/>
  <c r="C792" i="11"/>
  <c r="D792" i="11"/>
  <c r="E792" i="11"/>
  <c r="C793" i="11"/>
  <c r="D793" i="11"/>
  <c r="E793" i="11"/>
  <c r="C794" i="11"/>
  <c r="D794" i="11"/>
  <c r="E794" i="11"/>
  <c r="C796" i="11"/>
  <c r="D796" i="11"/>
  <c r="E796" i="11"/>
  <c r="C797" i="11"/>
  <c r="D797" i="11"/>
  <c r="E797" i="11"/>
  <c r="C798" i="11"/>
  <c r="D798" i="11"/>
  <c r="E798" i="11"/>
  <c r="C799" i="11"/>
  <c r="D799" i="11"/>
  <c r="E799" i="11"/>
  <c r="C800" i="11"/>
  <c r="D800" i="11"/>
  <c r="E800" i="11"/>
  <c r="C801" i="11"/>
  <c r="D801" i="11"/>
  <c r="E801" i="11"/>
  <c r="C803" i="11"/>
  <c r="D803" i="11"/>
  <c r="E803" i="11"/>
  <c r="C804" i="11"/>
  <c r="D804" i="11"/>
  <c r="E804" i="11"/>
  <c r="C805" i="11"/>
  <c r="D805" i="11"/>
  <c r="E805" i="11"/>
  <c r="C807" i="11"/>
  <c r="D807" i="11"/>
  <c r="E807" i="11"/>
  <c r="C808" i="11"/>
  <c r="D808" i="11"/>
  <c r="E808" i="11"/>
  <c r="C809" i="11"/>
  <c r="D809" i="11"/>
  <c r="E809" i="11"/>
  <c r="C810" i="11"/>
  <c r="D810" i="11"/>
  <c r="E810" i="11"/>
  <c r="C811" i="11"/>
  <c r="D811" i="11"/>
  <c r="E811" i="11"/>
  <c r="C812" i="11"/>
  <c r="D812" i="11"/>
  <c r="E812" i="11"/>
  <c r="C814" i="11"/>
  <c r="D814" i="11"/>
  <c r="E814" i="11"/>
  <c r="C815" i="11"/>
  <c r="D815" i="11"/>
  <c r="E815" i="11"/>
  <c r="C816" i="11"/>
  <c r="D816" i="11"/>
  <c r="E816" i="11"/>
  <c r="C818" i="11"/>
  <c r="D818" i="11"/>
  <c r="E818" i="11"/>
  <c r="C819" i="11"/>
  <c r="D819" i="11"/>
  <c r="E819" i="11"/>
  <c r="C820" i="11"/>
  <c r="D820" i="11"/>
  <c r="E820" i="11"/>
  <c r="C822" i="11"/>
  <c r="D822" i="11"/>
  <c r="E822" i="11"/>
  <c r="C823" i="11"/>
  <c r="D823" i="11"/>
  <c r="E823" i="11"/>
  <c r="C825" i="11"/>
  <c r="D825" i="11"/>
  <c r="E825" i="11"/>
  <c r="C826" i="11"/>
  <c r="D826" i="11"/>
  <c r="E826" i="11"/>
  <c r="C828" i="11"/>
  <c r="D828" i="11"/>
  <c r="E828" i="11"/>
  <c r="C829" i="11"/>
  <c r="D829" i="11"/>
  <c r="E829" i="11"/>
  <c r="C832" i="11"/>
  <c r="D832" i="11"/>
  <c r="E832" i="11"/>
  <c r="C833" i="11"/>
  <c r="D833" i="11"/>
  <c r="E833" i="11"/>
  <c r="C834" i="11"/>
  <c r="D834" i="11"/>
  <c r="E834" i="11"/>
  <c r="C836" i="11"/>
  <c r="D836" i="11"/>
  <c r="E836" i="11"/>
  <c r="C837" i="11"/>
  <c r="D837" i="11"/>
  <c r="E837" i="11"/>
  <c r="C838" i="11"/>
  <c r="D838" i="11"/>
  <c r="E838" i="11"/>
  <c r="C839" i="11"/>
  <c r="D839" i="11"/>
  <c r="E839" i="11"/>
  <c r="C840" i="11"/>
  <c r="D840" i="11"/>
  <c r="E840" i="11"/>
  <c r="C842" i="11"/>
  <c r="D842" i="11"/>
  <c r="E842" i="11"/>
  <c r="C844" i="11"/>
  <c r="D844" i="11"/>
  <c r="E844" i="11"/>
  <c r="C846" i="11"/>
  <c r="D846" i="11"/>
  <c r="E846" i="11"/>
  <c r="C847" i="11"/>
  <c r="D847" i="11"/>
  <c r="E847" i="11"/>
  <c r="C848" i="11"/>
  <c r="D848" i="11"/>
  <c r="E848" i="11"/>
  <c r="C850" i="11"/>
  <c r="D850" i="11"/>
  <c r="E850" i="11"/>
  <c r="C851" i="11"/>
  <c r="D851" i="11"/>
  <c r="E851" i="11"/>
  <c r="C852" i="11"/>
  <c r="D852" i="11"/>
  <c r="E852" i="11"/>
  <c r="C854" i="11"/>
  <c r="D854" i="11"/>
  <c r="E854" i="11"/>
  <c r="C855" i="11"/>
  <c r="D855" i="11"/>
  <c r="E855" i="11"/>
  <c r="C856" i="11"/>
  <c r="D856" i="11"/>
  <c r="E856" i="11"/>
  <c r="C858" i="11"/>
  <c r="D858" i="11"/>
  <c r="E858" i="11"/>
  <c r="C859" i="11"/>
  <c r="D859" i="11"/>
  <c r="E859" i="11"/>
  <c r="C861" i="11"/>
  <c r="D861" i="11"/>
  <c r="E861" i="11"/>
  <c r="C864" i="11"/>
  <c r="D864" i="11"/>
  <c r="E864" i="11"/>
  <c r="C866" i="11"/>
  <c r="D866" i="11"/>
  <c r="E866" i="11"/>
  <c r="C867" i="11"/>
  <c r="D867" i="11"/>
  <c r="E867" i="11"/>
  <c r="C868" i="11"/>
  <c r="D868" i="11"/>
  <c r="E868" i="11"/>
  <c r="C870" i="11"/>
  <c r="D870" i="11"/>
  <c r="E870" i="11"/>
  <c r="C871" i="11"/>
  <c r="D871" i="11"/>
  <c r="E871" i="11"/>
  <c r="C872" i="11"/>
  <c r="D872" i="11"/>
  <c r="E872" i="11"/>
  <c r="C874" i="11"/>
  <c r="D874" i="11"/>
  <c r="E874" i="11"/>
  <c r="C875" i="11"/>
  <c r="D875" i="11"/>
  <c r="E875" i="11"/>
  <c r="C876" i="11"/>
  <c r="D876" i="11"/>
  <c r="E876" i="11"/>
  <c r="C878" i="11"/>
  <c r="D878" i="11"/>
  <c r="E878" i="11"/>
  <c r="C880" i="11"/>
  <c r="D880" i="11"/>
  <c r="E880" i="11"/>
  <c r="C882" i="11"/>
  <c r="D882" i="11"/>
  <c r="E882" i="11"/>
  <c r="C883" i="11"/>
  <c r="D883" i="11"/>
  <c r="E883" i="11"/>
  <c r="C884" i="11"/>
  <c r="D884" i="11"/>
  <c r="E884" i="11"/>
  <c r="C886" i="11"/>
  <c r="D886" i="11"/>
  <c r="E886" i="11"/>
  <c r="C888" i="11"/>
  <c r="D888" i="11"/>
  <c r="E888" i="11"/>
  <c r="C889" i="11"/>
  <c r="D889" i="11"/>
  <c r="E889" i="11"/>
  <c r="C890" i="11"/>
  <c r="D890" i="11"/>
  <c r="E890" i="11"/>
  <c r="C892" i="11"/>
  <c r="D892" i="11"/>
  <c r="E892" i="11"/>
  <c r="C894" i="11"/>
  <c r="D894" i="11"/>
  <c r="E894" i="11"/>
  <c r="C896" i="11"/>
  <c r="D896" i="11"/>
  <c r="E896" i="11"/>
  <c r="C898" i="11"/>
  <c r="D898" i="11"/>
  <c r="E898" i="11"/>
  <c r="C902" i="11"/>
  <c r="D902" i="11"/>
  <c r="E902" i="11"/>
  <c r="D463" i="12"/>
  <c r="E463" i="12"/>
  <c r="F463" i="12"/>
  <c r="D464" i="12"/>
  <c r="E464" i="12"/>
  <c r="F464" i="12"/>
  <c r="D465" i="12"/>
  <c r="E465" i="12"/>
  <c r="F465" i="12"/>
  <c r="D466" i="12"/>
  <c r="E466" i="12"/>
  <c r="F466" i="12"/>
  <c r="D467" i="12"/>
  <c r="E467" i="12"/>
  <c r="F467" i="12"/>
  <c r="D468" i="12"/>
  <c r="E468" i="12"/>
  <c r="F468" i="12"/>
  <c r="D469" i="12"/>
  <c r="E469" i="12"/>
  <c r="F469" i="12"/>
  <c r="D470" i="12"/>
  <c r="E470" i="12"/>
  <c r="F470" i="12"/>
  <c r="D472" i="12"/>
  <c r="E472" i="12"/>
  <c r="F472" i="12"/>
  <c r="D473" i="12"/>
  <c r="E473" i="12"/>
  <c r="F473" i="12"/>
  <c r="D474" i="12"/>
  <c r="E474" i="12"/>
  <c r="F474" i="12"/>
  <c r="D475" i="12"/>
  <c r="E475" i="12"/>
  <c r="F475" i="12"/>
  <c r="D476" i="12"/>
  <c r="E476" i="12"/>
  <c r="F476" i="12"/>
  <c r="D477" i="12"/>
  <c r="E477" i="12"/>
  <c r="F477" i="12"/>
  <c r="D478" i="12"/>
  <c r="E478" i="12"/>
  <c r="F478" i="12"/>
  <c r="D479" i="12"/>
  <c r="E479" i="12"/>
  <c r="F479" i="12"/>
  <c r="D480" i="12"/>
  <c r="E480" i="12"/>
  <c r="F480" i="12"/>
  <c r="D481" i="12"/>
  <c r="E481" i="12"/>
  <c r="F481" i="12"/>
  <c r="D482" i="12"/>
  <c r="E482" i="12"/>
  <c r="F482" i="12"/>
  <c r="D483" i="12"/>
  <c r="E483" i="12"/>
  <c r="F483" i="12"/>
  <c r="D484" i="12"/>
  <c r="E484" i="12"/>
  <c r="F484" i="12"/>
  <c r="D485" i="12"/>
  <c r="E485" i="12"/>
  <c r="F485" i="12"/>
  <c r="D486" i="12"/>
  <c r="E486" i="12"/>
  <c r="F486" i="12"/>
  <c r="D489" i="12"/>
  <c r="E489" i="12"/>
  <c r="F489" i="12"/>
  <c r="D490" i="12"/>
  <c r="E490" i="12"/>
  <c r="F490" i="12"/>
  <c r="D491" i="12"/>
  <c r="E491" i="12"/>
  <c r="F491" i="12"/>
  <c r="D492" i="12"/>
  <c r="E492" i="12"/>
  <c r="F492" i="12"/>
  <c r="D493" i="12"/>
  <c r="E493" i="12"/>
  <c r="F493" i="12"/>
  <c r="D494" i="12"/>
  <c r="E494" i="12"/>
  <c r="F494" i="12"/>
  <c r="D495" i="12"/>
  <c r="E495" i="12"/>
  <c r="F495" i="12"/>
  <c r="D496" i="12"/>
  <c r="E496" i="12"/>
  <c r="F496" i="12"/>
  <c r="D497" i="12"/>
  <c r="E497" i="12"/>
  <c r="F497" i="12"/>
  <c r="D498" i="12"/>
  <c r="E498" i="12"/>
  <c r="F498" i="12"/>
  <c r="D499" i="12"/>
  <c r="E499" i="12"/>
  <c r="F499" i="12"/>
  <c r="D500" i="12"/>
  <c r="E500" i="12"/>
  <c r="F500" i="12"/>
  <c r="D501" i="12"/>
  <c r="E501" i="12"/>
  <c r="F501" i="12"/>
  <c r="D502" i="12"/>
  <c r="E502" i="12"/>
  <c r="F502" i="12"/>
  <c r="D504" i="12"/>
  <c r="E504" i="12"/>
  <c r="F504" i="12"/>
  <c r="D505" i="12"/>
  <c r="E505" i="12"/>
  <c r="F505" i="12"/>
  <c r="D506" i="12"/>
  <c r="E506" i="12"/>
  <c r="F506" i="12"/>
  <c r="D507" i="12"/>
  <c r="E507" i="12"/>
  <c r="F507" i="12"/>
  <c r="D508" i="12"/>
  <c r="E508" i="12"/>
  <c r="F508" i="12"/>
  <c r="D509" i="12"/>
  <c r="E509" i="12"/>
  <c r="F509" i="12"/>
  <c r="D510" i="12"/>
  <c r="E510" i="12"/>
  <c r="F510" i="12"/>
  <c r="D511" i="12"/>
  <c r="E511" i="12"/>
  <c r="F511" i="12"/>
  <c r="D512" i="12"/>
  <c r="E512" i="12"/>
  <c r="F512" i="12"/>
  <c r="D513" i="12"/>
  <c r="E513" i="12"/>
  <c r="F513" i="12"/>
  <c r="D514" i="12"/>
  <c r="E514" i="12"/>
  <c r="F514" i="12"/>
  <c r="D515" i="12"/>
  <c r="E515" i="12"/>
  <c r="F515" i="12"/>
  <c r="D516" i="12"/>
  <c r="E516" i="12"/>
  <c r="F516" i="12"/>
  <c r="D519" i="12"/>
  <c r="E519" i="12"/>
  <c r="F519" i="12"/>
  <c r="D520" i="12"/>
  <c r="E520" i="12"/>
  <c r="F520" i="12"/>
  <c r="D522" i="12"/>
  <c r="E522" i="12"/>
  <c r="F522" i="12"/>
  <c r="G523" i="12"/>
  <c r="G524" i="12"/>
  <c r="G525" i="12"/>
  <c r="D528" i="12"/>
  <c r="E528" i="12"/>
  <c r="F528" i="12"/>
  <c r="E529" i="12"/>
  <c r="F529" i="12"/>
  <c r="D530" i="12"/>
  <c r="E530" i="12"/>
  <c r="F530" i="12"/>
  <c r="D531" i="12"/>
  <c r="E531" i="12"/>
  <c r="F531" i="12"/>
  <c r="D532" i="12"/>
  <c r="E532" i="12"/>
  <c r="F532" i="12"/>
  <c r="D533" i="12"/>
  <c r="E533" i="12"/>
  <c r="F533" i="12"/>
  <c r="D534" i="12"/>
  <c r="E534" i="12"/>
  <c r="F534" i="12"/>
  <c r="D535" i="12"/>
  <c r="E535" i="12"/>
  <c r="F535" i="12"/>
  <c r="D536" i="12"/>
  <c r="E536" i="12"/>
  <c r="F536" i="12"/>
  <c r="D537" i="12"/>
  <c r="E537" i="12"/>
  <c r="F537" i="12"/>
  <c r="D538" i="12"/>
  <c r="E538" i="12"/>
  <c r="F538" i="12"/>
  <c r="D539" i="12"/>
  <c r="E539" i="12"/>
  <c r="F539" i="12"/>
  <c r="E540" i="12"/>
  <c r="F540" i="12"/>
  <c r="E541" i="12"/>
  <c r="F541" i="12"/>
  <c r="D542" i="12"/>
  <c r="E542" i="12"/>
  <c r="F542" i="12"/>
  <c r="D543" i="12"/>
  <c r="E543" i="12"/>
  <c r="F543" i="12"/>
  <c r="D544" i="12"/>
  <c r="E544" i="12"/>
  <c r="F544" i="12"/>
  <c r="D545" i="12"/>
  <c r="E545" i="12"/>
  <c r="F545" i="12"/>
  <c r="D546" i="12"/>
  <c r="E546" i="12"/>
  <c r="F546" i="12"/>
  <c r="D547" i="12"/>
  <c r="E547" i="12"/>
  <c r="F547" i="12"/>
  <c r="D548" i="12"/>
  <c r="E548" i="12"/>
  <c r="F548" i="12"/>
  <c r="D549" i="12"/>
  <c r="E549" i="12"/>
  <c r="F549" i="12"/>
  <c r="D550" i="12"/>
  <c r="E550" i="12"/>
  <c r="F550" i="12"/>
  <c r="D551" i="12"/>
  <c r="E551" i="12"/>
  <c r="F551" i="12"/>
  <c r="D552" i="12"/>
  <c r="E552" i="12"/>
  <c r="F552" i="12"/>
  <c r="D553" i="12"/>
  <c r="E553" i="12"/>
  <c r="F553" i="12"/>
  <c r="D554" i="12"/>
  <c r="E554" i="12"/>
  <c r="F554" i="12"/>
  <c r="D555" i="12"/>
  <c r="E555" i="12"/>
  <c r="F555" i="12"/>
  <c r="D556" i="12"/>
  <c r="E556" i="12"/>
  <c r="F556" i="12"/>
  <c r="D557" i="12"/>
  <c r="E557" i="12"/>
  <c r="F557" i="12"/>
  <c r="D558" i="12"/>
  <c r="E558" i="12"/>
  <c r="F558" i="12"/>
  <c r="D559" i="12"/>
  <c r="E559" i="12"/>
  <c r="F559" i="12"/>
  <c r="D560" i="12"/>
  <c r="E560" i="12"/>
  <c r="F560" i="12"/>
  <c r="D561" i="12"/>
  <c r="E561" i="12"/>
  <c r="F561" i="12"/>
  <c r="D562" i="12"/>
  <c r="E562" i="12"/>
  <c r="F562" i="12"/>
  <c r="D563" i="12"/>
  <c r="E563" i="12"/>
  <c r="F563" i="12"/>
  <c r="D564" i="12"/>
  <c r="E564" i="12"/>
  <c r="F564" i="12"/>
  <c r="D565" i="12"/>
  <c r="E565" i="12"/>
  <c r="F565" i="12"/>
  <c r="D566" i="12"/>
  <c r="E566" i="12"/>
  <c r="F566" i="12"/>
  <c r="D567" i="12"/>
  <c r="E567" i="12"/>
  <c r="F567" i="12"/>
  <c r="D568" i="12"/>
  <c r="E568" i="12"/>
  <c r="F568" i="12"/>
  <c r="D569" i="12"/>
  <c r="E569" i="12"/>
  <c r="F569" i="12"/>
  <c r="D570" i="12"/>
  <c r="E570" i="12"/>
  <c r="F570" i="12"/>
  <c r="D571" i="12"/>
  <c r="E571" i="12"/>
  <c r="F571" i="12"/>
  <c r="D572" i="12"/>
  <c r="E572" i="12"/>
  <c r="F572" i="12"/>
  <c r="D573" i="12"/>
  <c r="E573" i="12"/>
  <c r="F573" i="12"/>
  <c r="D574" i="12"/>
  <c r="E574" i="12"/>
  <c r="F574" i="12"/>
  <c r="D575" i="12"/>
  <c r="E575" i="12"/>
  <c r="F575" i="12"/>
  <c r="D576" i="12"/>
  <c r="E576" i="12"/>
  <c r="F576" i="12"/>
  <c r="D577" i="12"/>
  <c r="E577" i="12"/>
  <c r="F577" i="12"/>
  <c r="D578" i="12"/>
  <c r="E578" i="12"/>
  <c r="F578" i="12"/>
  <c r="D579" i="12"/>
  <c r="E579" i="12"/>
  <c r="F579" i="12"/>
  <c r="D580" i="12"/>
  <c r="E580" i="12"/>
  <c r="F580" i="12"/>
  <c r="D581" i="12"/>
  <c r="E581" i="12"/>
  <c r="F581" i="12"/>
  <c r="E582" i="12"/>
  <c r="F582" i="12"/>
  <c r="D583" i="12"/>
  <c r="E583" i="12"/>
  <c r="F583" i="12"/>
  <c r="D584" i="12"/>
  <c r="E584" i="12"/>
  <c r="F584" i="12"/>
  <c r="D585" i="12"/>
  <c r="E585" i="12"/>
  <c r="F585" i="12"/>
  <c r="D586" i="12"/>
  <c r="E586" i="12"/>
  <c r="F586" i="12"/>
  <c r="D587" i="12"/>
  <c r="E587" i="12"/>
  <c r="F587" i="12"/>
  <c r="D588" i="12"/>
  <c r="E588" i="12"/>
  <c r="F588" i="12"/>
  <c r="D589" i="12"/>
  <c r="E589" i="12"/>
  <c r="F589" i="12"/>
  <c r="D590" i="12"/>
  <c r="E590" i="12"/>
  <c r="F590" i="12"/>
  <c r="D591" i="12"/>
  <c r="E591" i="12"/>
  <c r="F591" i="12"/>
  <c r="D592" i="12"/>
  <c r="E592" i="12"/>
  <c r="F592" i="12"/>
  <c r="D593" i="12"/>
  <c r="E593" i="12"/>
  <c r="F593" i="12"/>
  <c r="D594" i="12"/>
  <c r="E594" i="12"/>
  <c r="F594" i="12"/>
  <c r="D595" i="12"/>
  <c r="E595" i="12"/>
  <c r="F595" i="12"/>
  <c r="D596" i="12"/>
  <c r="E596" i="12"/>
  <c r="F596" i="12"/>
  <c r="D597" i="12"/>
  <c r="E597" i="12"/>
  <c r="F597" i="12"/>
  <c r="D598" i="12"/>
  <c r="E598" i="12"/>
  <c r="F598" i="12"/>
  <c r="D599" i="12"/>
  <c r="E599" i="12"/>
  <c r="F599" i="12"/>
  <c r="D600" i="12"/>
  <c r="E600" i="12"/>
  <c r="F600" i="12"/>
  <c r="D601" i="12"/>
  <c r="E601" i="12"/>
  <c r="F601" i="12"/>
  <c r="D602" i="12"/>
  <c r="E602" i="12"/>
  <c r="F602" i="12"/>
  <c r="D605" i="12"/>
  <c r="E605" i="12"/>
  <c r="F605" i="12"/>
  <c r="D606" i="12"/>
  <c r="G606" i="12" s="1"/>
  <c r="H606" i="12" s="1"/>
  <c r="E606" i="12"/>
  <c r="D607" i="12"/>
  <c r="E607" i="12"/>
  <c r="D609" i="12"/>
  <c r="G609" i="12" s="1"/>
  <c r="H609" i="12" s="1"/>
  <c r="E609" i="12"/>
  <c r="D611" i="12"/>
  <c r="E611" i="12"/>
  <c r="D613" i="12"/>
  <c r="G613" i="12" s="1"/>
  <c r="H613" i="12" s="1"/>
  <c r="E613" i="12"/>
  <c r="D614" i="12"/>
  <c r="E614" i="12"/>
  <c r="D615" i="12"/>
  <c r="G615" i="12" s="1"/>
  <c r="H615" i="12" s="1"/>
  <c r="E615" i="12"/>
  <c r="D617" i="12"/>
  <c r="E617" i="12"/>
  <c r="D618" i="12"/>
  <c r="G618" i="12" s="1"/>
  <c r="H618" i="12" s="1"/>
  <c r="E618" i="12"/>
  <c r="D619" i="12"/>
  <c r="E619" i="12"/>
  <c r="D621" i="12"/>
  <c r="G621" i="12" s="1"/>
  <c r="H621" i="12" s="1"/>
  <c r="E621" i="12"/>
  <c r="D622" i="12"/>
  <c r="E622" i="12"/>
  <c r="D623" i="12"/>
  <c r="G623" i="12" s="1"/>
  <c r="H623" i="12" s="1"/>
  <c r="E623" i="12"/>
  <c r="D625" i="12"/>
  <c r="E625" i="12"/>
  <c r="D626" i="12"/>
  <c r="G626" i="12" s="1"/>
  <c r="H626" i="12" s="1"/>
  <c r="E626" i="12"/>
  <c r="D628" i="12"/>
  <c r="E628" i="12"/>
  <c r="D629" i="12"/>
  <c r="G629" i="12" s="1"/>
  <c r="H629" i="12" s="1"/>
  <c r="E629" i="12"/>
  <c r="D631" i="12"/>
  <c r="E631" i="12"/>
  <c r="D632" i="12"/>
  <c r="G632" i="12" s="1"/>
  <c r="H632" i="12" s="1"/>
  <c r="E632" i="12"/>
  <c r="D633" i="12"/>
  <c r="E633" i="12"/>
  <c r="D635" i="12"/>
  <c r="G635" i="12" s="1"/>
  <c r="H635" i="12" s="1"/>
  <c r="E635" i="12"/>
  <c r="D636" i="12"/>
  <c r="E636" i="12"/>
  <c r="D637" i="12"/>
  <c r="G637" i="12" s="1"/>
  <c r="H637" i="12" s="1"/>
  <c r="E637" i="12"/>
  <c r="D639" i="12"/>
  <c r="E639" i="12"/>
  <c r="D641" i="12"/>
  <c r="G641" i="12" s="1"/>
  <c r="H641" i="12" s="1"/>
  <c r="E641" i="12"/>
  <c r="D642" i="12"/>
  <c r="E642" i="12"/>
  <c r="D643" i="12"/>
  <c r="G643" i="12" s="1"/>
  <c r="H643" i="12" s="1"/>
  <c r="E643" i="12"/>
  <c r="D645" i="12"/>
  <c r="E645" i="12"/>
  <c r="D646" i="12"/>
  <c r="G646" i="12" s="1"/>
  <c r="H646" i="12" s="1"/>
  <c r="E646" i="12"/>
  <c r="D647" i="12"/>
  <c r="E647" i="12"/>
  <c r="D649" i="12"/>
  <c r="G649" i="12" s="1"/>
  <c r="H649" i="12" s="1"/>
  <c r="E649" i="12"/>
  <c r="D650" i="12"/>
  <c r="E650" i="12"/>
  <c r="D651" i="12"/>
  <c r="G651" i="12" s="1"/>
  <c r="H651" i="12" s="1"/>
  <c r="E651" i="12"/>
  <c r="D652" i="12"/>
  <c r="E652" i="12"/>
  <c r="D653" i="12"/>
  <c r="G653" i="12" s="1"/>
  <c r="H653" i="12" s="1"/>
  <c r="E653" i="12"/>
  <c r="D654" i="12"/>
  <c r="E654" i="12"/>
  <c r="D657" i="12"/>
  <c r="G657" i="12" s="1"/>
  <c r="H657" i="12" s="1"/>
  <c r="E657" i="12"/>
  <c r="D658" i="12"/>
  <c r="E658" i="12"/>
  <c r="D659" i="12"/>
  <c r="G659" i="12" s="1"/>
  <c r="H659" i="12" s="1"/>
  <c r="E659" i="12"/>
  <c r="D662" i="12"/>
  <c r="E662" i="12"/>
  <c r="D663" i="12"/>
  <c r="G663" i="12" s="1"/>
  <c r="H663" i="12" s="1"/>
  <c r="E663" i="12"/>
  <c r="D665" i="12"/>
  <c r="E665" i="12"/>
  <c r="D666" i="12"/>
  <c r="G666" i="12" s="1"/>
  <c r="H666" i="12" s="1"/>
  <c r="E666" i="12"/>
  <c r="D667" i="12"/>
  <c r="E667" i="12"/>
  <c r="D669" i="12"/>
  <c r="G669" i="12" s="1"/>
  <c r="H669" i="12" s="1"/>
  <c r="E669" i="12"/>
  <c r="D670" i="12"/>
  <c r="E670" i="12"/>
  <c r="D672" i="12"/>
  <c r="G672" i="12" s="1"/>
  <c r="H672" i="12" s="1"/>
  <c r="E672" i="12"/>
  <c r="D673" i="12"/>
  <c r="E673" i="12"/>
  <c r="D674" i="12"/>
  <c r="G674" i="12" s="1"/>
  <c r="H674" i="12" s="1"/>
  <c r="E674" i="12"/>
  <c r="D676" i="12"/>
  <c r="E676" i="12"/>
  <c r="D677" i="12"/>
  <c r="G677" i="12" s="1"/>
  <c r="H677" i="12" s="1"/>
  <c r="E677" i="12"/>
  <c r="D678" i="12"/>
  <c r="E678" i="12"/>
  <c r="D680" i="12"/>
  <c r="G680" i="12" s="1"/>
  <c r="H680" i="12" s="1"/>
  <c r="E680" i="12"/>
  <c r="D681" i="12"/>
  <c r="E681" i="12"/>
  <c r="D684" i="12"/>
  <c r="G684" i="12" s="1"/>
  <c r="H684" i="12" s="1"/>
  <c r="E684" i="12"/>
  <c r="D685" i="12"/>
  <c r="E685" i="12"/>
  <c r="D687" i="12"/>
  <c r="G687" i="12" s="1"/>
  <c r="H687" i="12" s="1"/>
  <c r="E687" i="12"/>
  <c r="D689" i="12"/>
  <c r="E689" i="12"/>
  <c r="D690" i="12"/>
  <c r="G690" i="12" s="1"/>
  <c r="H690" i="12" s="1"/>
  <c r="E690" i="12"/>
  <c r="D691" i="12"/>
  <c r="E691" i="12"/>
  <c r="D693" i="12"/>
  <c r="G693" i="12" s="1"/>
  <c r="H693" i="12" s="1"/>
  <c r="E693" i="12"/>
  <c r="D726" i="12"/>
  <c r="D727" i="12"/>
  <c r="G727" i="12" s="1"/>
  <c r="D728" i="12"/>
  <c r="G728" i="12" s="1"/>
  <c r="H728" i="12" s="1"/>
  <c r="D729" i="12"/>
  <c r="G729" i="12" s="1"/>
  <c r="D730" i="12"/>
  <c r="G730" i="12" s="1"/>
  <c r="D731" i="12"/>
  <c r="G731" i="12" s="1"/>
  <c r="D732" i="12"/>
  <c r="G732" i="12" s="1"/>
  <c r="D733" i="12"/>
  <c r="G733" i="12" s="1"/>
  <c r="D734" i="12"/>
  <c r="G734" i="12" s="1"/>
  <c r="D735" i="12"/>
  <c r="G735" i="12" s="1"/>
  <c r="D736" i="12"/>
  <c r="G736" i="12" s="1"/>
  <c r="D737" i="12"/>
  <c r="G737" i="12" s="1"/>
  <c r="D738" i="12"/>
  <c r="G738" i="12" s="1"/>
  <c r="D739" i="12"/>
  <c r="G739" i="12" s="1"/>
  <c r="D740" i="12"/>
  <c r="G740" i="12" s="1"/>
  <c r="D741" i="12"/>
  <c r="G741" i="12" s="1"/>
  <c r="D742" i="12"/>
  <c r="G742" i="12" s="1"/>
  <c r="D743" i="12"/>
  <c r="G743" i="12" s="1"/>
  <c r="D744" i="12"/>
  <c r="G744" i="12" s="1"/>
  <c r="D745" i="12"/>
  <c r="G745" i="12" s="1"/>
  <c r="D746" i="12"/>
  <c r="G746" i="12" s="1"/>
  <c r="D747" i="12"/>
  <c r="G747" i="12" s="1"/>
  <c r="D748" i="12"/>
  <c r="G748" i="12" s="1"/>
  <c r="D749" i="12"/>
  <c r="G749" i="12" s="1"/>
  <c r="D750" i="12"/>
  <c r="G750" i="12" s="1"/>
  <c r="D751" i="12"/>
  <c r="G751" i="12" s="1"/>
  <c r="D752" i="12"/>
  <c r="G752" i="12" s="1"/>
  <c r="D753" i="12"/>
  <c r="G753" i="12" s="1"/>
  <c r="D754" i="12"/>
  <c r="G754" i="12" s="1"/>
  <c r="D756" i="12"/>
  <c r="G756" i="12" s="1"/>
  <c r="D758" i="12"/>
  <c r="G758" i="12" s="1"/>
  <c r="D759" i="12"/>
  <c r="G759" i="12" s="1"/>
  <c r="D760" i="12"/>
  <c r="G760" i="12" s="1"/>
  <c r="D761" i="12"/>
  <c r="G761" i="12" s="1"/>
  <c r="D762" i="12"/>
  <c r="G762" i="12" s="1"/>
  <c r="D763" i="12"/>
  <c r="G763" i="12" s="1"/>
  <c r="D764" i="12"/>
  <c r="G764" i="12" s="1"/>
  <c r="D766" i="12"/>
  <c r="G766" i="12" s="1"/>
  <c r="D767" i="12"/>
  <c r="G767" i="12" s="1"/>
  <c r="D768" i="12"/>
  <c r="G768" i="12" s="1"/>
  <c r="D769" i="12"/>
  <c r="G769" i="12" s="1"/>
  <c r="D770" i="12"/>
  <c r="G770" i="12" s="1"/>
  <c r="D771" i="12"/>
  <c r="G771" i="12" s="1"/>
  <c r="D772" i="12"/>
  <c r="G772" i="12" s="1"/>
  <c r="D773" i="12"/>
  <c r="G773" i="12" s="1"/>
  <c r="D774" i="12"/>
  <c r="G774" i="12" s="1"/>
  <c r="D775" i="12"/>
  <c r="G775" i="12" s="1"/>
  <c r="D776" i="12"/>
  <c r="G776" i="12" s="1"/>
  <c r="D777" i="12"/>
  <c r="G777" i="12" s="1"/>
  <c r="D778" i="12"/>
  <c r="G778" i="12" s="1"/>
  <c r="D779" i="12"/>
  <c r="G779" i="12" s="1"/>
  <c r="D780" i="12"/>
  <c r="G780" i="12" s="1"/>
  <c r="D781" i="12"/>
  <c r="G781" i="12" s="1"/>
  <c r="D782" i="12"/>
  <c r="G782" i="12" s="1"/>
  <c r="D783" i="12"/>
  <c r="G783" i="12" s="1"/>
  <c r="D784" i="12"/>
  <c r="G784" i="12" s="1"/>
  <c r="D785" i="12"/>
  <c r="G785" i="12" s="1"/>
  <c r="D786" i="12"/>
  <c r="G786" i="12" s="1"/>
  <c r="D787" i="12"/>
  <c r="G787" i="12" s="1"/>
  <c r="D788" i="12"/>
  <c r="G788" i="12" s="1"/>
  <c r="D789" i="12"/>
  <c r="G789" i="12" s="1"/>
  <c r="D790" i="12"/>
  <c r="G790" i="12" s="1"/>
  <c r="D791" i="12"/>
  <c r="G791" i="12" s="1"/>
  <c r="D792" i="12"/>
  <c r="G792" i="12" s="1"/>
  <c r="D793" i="12"/>
  <c r="G793" i="12" s="1"/>
  <c r="D794" i="12"/>
  <c r="G794" i="12" s="1"/>
  <c r="D795" i="12"/>
  <c r="G795" i="12" s="1"/>
  <c r="D796" i="12"/>
  <c r="G796" i="12" s="1"/>
  <c r="D797" i="12"/>
  <c r="G797" i="12" s="1"/>
  <c r="D798" i="12"/>
  <c r="G798" i="12" s="1"/>
  <c r="D799" i="12"/>
  <c r="G799" i="12" s="1"/>
  <c r="D800" i="12"/>
  <c r="G800" i="12" s="1"/>
  <c r="D801" i="12"/>
  <c r="G801" i="12" s="1"/>
  <c r="D802" i="12"/>
  <c r="G802" i="12" s="1"/>
  <c r="D803" i="12"/>
  <c r="G803" i="12" s="1"/>
  <c r="D804" i="12"/>
  <c r="G804" i="12" s="1"/>
  <c r="D805" i="12"/>
  <c r="G805" i="12" s="1"/>
  <c r="D806" i="12"/>
  <c r="G806" i="12" s="1"/>
  <c r="D807" i="12"/>
  <c r="G807" i="12" s="1"/>
  <c r="D808" i="12"/>
  <c r="G808" i="12" s="1"/>
  <c r="D809" i="12"/>
  <c r="G809" i="12" s="1"/>
  <c r="D810" i="12"/>
  <c r="G810" i="12" s="1"/>
  <c r="D811" i="12"/>
  <c r="G811" i="12" s="1"/>
  <c r="D812" i="12"/>
  <c r="G812" i="12" s="1"/>
  <c r="D814" i="12"/>
  <c r="G814" i="12" s="1"/>
  <c r="D815" i="12"/>
  <c r="G815" i="12" s="1"/>
  <c r="D816" i="12"/>
  <c r="G816" i="12" s="1"/>
  <c r="D817" i="12"/>
  <c r="G817" i="12" s="1"/>
  <c r="D818" i="12"/>
  <c r="G818" i="12" s="1"/>
  <c r="D819" i="12"/>
  <c r="G819" i="12" s="1"/>
  <c r="D820" i="12"/>
  <c r="G820" i="12" s="1"/>
  <c r="D821" i="12"/>
  <c r="G821" i="12" s="1"/>
  <c r="D822" i="12"/>
  <c r="G822" i="12" s="1"/>
  <c r="D823" i="12"/>
  <c r="G823" i="12" s="1"/>
  <c r="D824" i="12"/>
  <c r="G824" i="12" s="1"/>
  <c r="D825" i="12"/>
  <c r="G825" i="12" s="1"/>
  <c r="D827" i="12"/>
  <c r="G827" i="12" s="1"/>
  <c r="D828" i="12"/>
  <c r="G828" i="12" s="1"/>
  <c r="D829" i="12"/>
  <c r="G829" i="12" s="1"/>
  <c r="D831" i="12"/>
  <c r="G831" i="12" s="1"/>
  <c r="D832" i="12"/>
  <c r="G832" i="12" s="1"/>
  <c r="D833" i="12"/>
  <c r="G833" i="12" s="1"/>
  <c r="D835" i="12"/>
  <c r="G835" i="12" s="1"/>
  <c r="D836" i="12"/>
  <c r="G836" i="12" s="1"/>
  <c r="D837" i="12"/>
  <c r="G837" i="12" s="1"/>
  <c r="D838" i="12"/>
  <c r="G838" i="12" s="1"/>
  <c r="D839" i="12"/>
  <c r="G839" i="12" s="1"/>
  <c r="D840" i="12"/>
  <c r="G840" i="12" s="1"/>
  <c r="D841" i="12"/>
  <c r="G841" i="12" s="1"/>
  <c r="D842" i="12"/>
  <c r="G842" i="12" s="1"/>
  <c r="D846" i="12"/>
  <c r="G846" i="12" s="1"/>
  <c r="D847" i="12"/>
  <c r="G847" i="12" s="1"/>
  <c r="D849" i="12"/>
  <c r="G849" i="12" s="1"/>
  <c r="D850" i="12"/>
  <c r="G850" i="12" s="1"/>
  <c r="D851" i="12"/>
  <c r="G851" i="12" s="1"/>
  <c r="D852" i="12"/>
  <c r="G852" i="12" s="1"/>
  <c r="D853" i="12"/>
  <c r="G853" i="12" s="1"/>
  <c r="D854" i="12"/>
  <c r="G854" i="12" s="1"/>
  <c r="D855" i="12"/>
  <c r="G855" i="12" s="1"/>
  <c r="D856" i="12"/>
  <c r="G856" i="12" s="1"/>
  <c r="D858" i="12"/>
  <c r="G858" i="12" s="1"/>
  <c r="D859" i="12"/>
  <c r="G859" i="12" s="1"/>
  <c r="D860" i="12"/>
  <c r="G860" i="12" s="1"/>
  <c r="H860" i="12" s="1"/>
  <c r="D864" i="12"/>
  <c r="E864" i="12"/>
  <c r="F864" i="12"/>
  <c r="D865" i="12"/>
  <c r="E865" i="12"/>
  <c r="F865" i="12"/>
  <c r="D866" i="12"/>
  <c r="E866" i="12"/>
  <c r="F866" i="12"/>
  <c r="D868" i="12"/>
  <c r="E868" i="12"/>
  <c r="F868" i="12"/>
  <c r="D869" i="12"/>
  <c r="E869" i="12"/>
  <c r="F869" i="12"/>
  <c r="D870" i="12"/>
  <c r="E870" i="12"/>
  <c r="F870" i="12"/>
  <c r="D872" i="12"/>
  <c r="E872" i="12"/>
  <c r="F872" i="12"/>
  <c r="D873" i="12"/>
  <c r="E873" i="12"/>
  <c r="F873" i="12"/>
  <c r="D874" i="12"/>
  <c r="E874" i="12"/>
  <c r="F874" i="12"/>
  <c r="D876" i="12"/>
  <c r="E876" i="12"/>
  <c r="F876" i="12"/>
  <c r="D877" i="12"/>
  <c r="E877" i="12"/>
  <c r="F877" i="12"/>
  <c r="D878" i="12"/>
  <c r="E878" i="12"/>
  <c r="F878" i="12"/>
  <c r="D880" i="12"/>
  <c r="E880" i="12"/>
  <c r="F880" i="12"/>
  <c r="D881" i="12"/>
  <c r="E881" i="12"/>
  <c r="F881" i="12"/>
  <c r="D882" i="12"/>
  <c r="E882" i="12"/>
  <c r="F882" i="12"/>
  <c r="D884" i="12"/>
  <c r="E884" i="12"/>
  <c r="F884" i="12"/>
  <c r="D885" i="12"/>
  <c r="E885" i="12"/>
  <c r="F885" i="12"/>
  <c r="D887" i="12"/>
  <c r="E887" i="12"/>
  <c r="F887" i="12"/>
  <c r="D888" i="12"/>
  <c r="E888" i="12"/>
  <c r="F888" i="12"/>
  <c r="D890" i="12"/>
  <c r="E890" i="12"/>
  <c r="F890" i="12"/>
  <c r="D891" i="12"/>
  <c r="E891" i="12"/>
  <c r="F891" i="12"/>
  <c r="D892" i="12"/>
  <c r="E892" i="12"/>
  <c r="F892" i="12"/>
  <c r="D894" i="12"/>
  <c r="E894" i="12"/>
  <c r="F894" i="12"/>
  <c r="D895" i="12"/>
  <c r="E895" i="12"/>
  <c r="F895" i="12"/>
  <c r="D896" i="12"/>
  <c r="E896" i="12"/>
  <c r="F896" i="12"/>
  <c r="D898" i="12"/>
  <c r="E898" i="12"/>
  <c r="F898" i="12"/>
  <c r="D899" i="12"/>
  <c r="E899" i="12"/>
  <c r="F899" i="12"/>
  <c r="D900" i="12"/>
  <c r="E900" i="12"/>
  <c r="F900" i="12"/>
  <c r="D902" i="12"/>
  <c r="E902" i="12"/>
  <c r="F902" i="12"/>
  <c r="C12" i="32"/>
  <c r="D12" i="32"/>
  <c r="E12" i="32"/>
  <c r="C13" i="32"/>
  <c r="D13" i="32"/>
  <c r="E13" i="32"/>
  <c r="C15" i="32"/>
  <c r="D15" i="32"/>
  <c r="E15" i="32"/>
  <c r="C17" i="32"/>
  <c r="D17" i="32"/>
  <c r="E17" i="32"/>
  <c r="C20" i="32"/>
  <c r="D20" i="32"/>
  <c r="E20" i="32"/>
  <c r="C21" i="32"/>
  <c r="D21" i="32"/>
  <c r="E21" i="32"/>
  <c r="C23" i="32"/>
  <c r="D23" i="32"/>
  <c r="E23" i="32"/>
  <c r="C24" i="32"/>
  <c r="D24" i="32"/>
  <c r="E24" i="32"/>
  <c r="C25" i="32"/>
  <c r="D25" i="32"/>
  <c r="E25" i="32"/>
  <c r="C28" i="32"/>
  <c r="D28" i="32"/>
  <c r="E28" i="32"/>
  <c r="C31" i="32"/>
  <c r="D31" i="32"/>
  <c r="E31" i="32"/>
  <c r="C33" i="32"/>
  <c r="D33" i="32"/>
  <c r="E33" i="32"/>
  <c r="C34" i="32"/>
  <c r="D34" i="32"/>
  <c r="E34" i="32"/>
  <c r="C35" i="32"/>
  <c r="D35" i="32"/>
  <c r="E35" i="32"/>
  <c r="D36" i="32"/>
  <c r="E36" i="32"/>
  <c r="C37" i="32"/>
  <c r="D37" i="32"/>
  <c r="E37" i="32"/>
  <c r="E38" i="32"/>
  <c r="E41" i="32"/>
  <c r="E42" i="32"/>
  <c r="E44" i="32"/>
  <c r="E45" i="32"/>
  <c r="E48" i="32"/>
  <c r="E49" i="32"/>
  <c r="E53" i="32"/>
  <c r="E55" i="32"/>
  <c r="E56" i="32"/>
  <c r="E57" i="32"/>
  <c r="E60" i="32"/>
  <c r="E61" i="32"/>
  <c r="E63" i="32"/>
  <c r="E64" i="32"/>
  <c r="E65" i="32"/>
  <c r="E68" i="32"/>
  <c r="E71" i="32"/>
  <c r="E72" i="32"/>
  <c r="E75" i="32"/>
  <c r="E76" i="32"/>
  <c r="E77" i="32"/>
  <c r="E78" i="32"/>
  <c r="E79" i="32"/>
  <c r="E80" i="32"/>
  <c r="E81" i="32"/>
  <c r="E82" i="32"/>
  <c r="E83" i="32"/>
  <c r="E86" i="32"/>
  <c r="E89" i="32"/>
  <c r="E90" i="32"/>
  <c r="E93" i="32"/>
  <c r="E94" i="32"/>
  <c r="E97" i="32"/>
  <c r="E98" i="32"/>
  <c r="E102" i="32"/>
  <c r="E104" i="32"/>
  <c r="E105" i="32"/>
  <c r="E106" i="32"/>
  <c r="E109" i="32"/>
  <c r="E110" i="32"/>
  <c r="E112" i="32"/>
  <c r="E113" i="32"/>
  <c r="E114" i="32"/>
  <c r="E118" i="32"/>
  <c r="E119" i="32"/>
  <c r="E121" i="32"/>
  <c r="E122" i="32"/>
  <c r="E125" i="32"/>
  <c r="E126" i="32"/>
  <c r="E129" i="32"/>
  <c r="E130" i="32"/>
  <c r="E134" i="32"/>
  <c r="E136" i="32"/>
  <c r="E137" i="32"/>
  <c r="E138" i="32"/>
  <c r="E141" i="32"/>
  <c r="E142" i="32"/>
  <c r="E144" i="32"/>
  <c r="E145" i="32"/>
  <c r="E146" i="32"/>
  <c r="E147" i="32"/>
  <c r="E149" i="32"/>
  <c r="E150" i="32"/>
  <c r="E154" i="32"/>
  <c r="E157" i="32"/>
  <c r="E158" i="32"/>
  <c r="E160" i="32"/>
  <c r="E161" i="32"/>
  <c r="E162" i="32"/>
  <c r="E165" i="32"/>
  <c r="E166" i="32"/>
  <c r="E167" i="32"/>
  <c r="E168" i="32"/>
  <c r="E170" i="32"/>
  <c r="E173" i="32"/>
  <c r="E174" i="32"/>
  <c r="E176" i="32"/>
  <c r="E177" i="32"/>
  <c r="E180" i="32"/>
  <c r="E181" i="32"/>
  <c r="E185" i="32"/>
  <c r="E187" i="32"/>
  <c r="E188" i="32"/>
  <c r="E189" i="32"/>
  <c r="E191" i="32"/>
  <c r="E192" i="32"/>
  <c r="E193" i="32"/>
  <c r="E196" i="32"/>
  <c r="E200" i="32"/>
  <c r="E203" i="32"/>
  <c r="E204" i="32"/>
  <c r="E207" i="32"/>
  <c r="E208" i="32"/>
  <c r="E209" i="32"/>
  <c r="E210" i="32"/>
  <c r="E211" i="32"/>
  <c r="E215" i="32"/>
  <c r="E216" i="32"/>
  <c r="E218" i="32"/>
  <c r="E219" i="32"/>
  <c r="E221" i="32"/>
  <c r="E222" i="32"/>
  <c r="E224" i="32"/>
  <c r="E225" i="32"/>
  <c r="E226" i="32"/>
  <c r="E228" i="32"/>
  <c r="E229" i="32"/>
  <c r="E232" i="32"/>
  <c r="E233" i="32"/>
  <c r="E236" i="32"/>
  <c r="E237" i="32"/>
  <c r="E238" i="32"/>
  <c r="E240" i="32"/>
  <c r="E241" i="32"/>
  <c r="E244" i="32"/>
  <c r="E245" i="32"/>
  <c r="F245" i="32" s="1"/>
  <c r="G245" i="32" s="1"/>
  <c r="H245" i="32" s="1"/>
  <c r="E247" i="32"/>
  <c r="F247" i="32" s="1"/>
  <c r="G247" i="32" s="1"/>
  <c r="H247" i="32" s="1"/>
  <c r="E248" i="32"/>
  <c r="F248" i="32" s="1"/>
  <c r="G248" i="32" s="1"/>
  <c r="H248" i="32" s="1"/>
  <c r="E249" i="32"/>
  <c r="F249" i="32" s="1"/>
  <c r="G249" i="32" s="1"/>
  <c r="H249" i="32" s="1"/>
  <c r="E251" i="32"/>
  <c r="E253" i="32"/>
  <c r="E254" i="32"/>
  <c r="E256" i="32"/>
  <c r="E257" i="32"/>
  <c r="E259" i="32"/>
  <c r="E260" i="32"/>
  <c r="E261" i="32"/>
  <c r="E263" i="32"/>
  <c r="E265" i="32"/>
  <c r="E267" i="32"/>
  <c r="E269" i="32"/>
  <c r="E271" i="32"/>
  <c r="E273" i="32"/>
  <c r="E275" i="32"/>
  <c r="E276" i="32"/>
  <c r="E277" i="32"/>
  <c r="E278" i="32"/>
  <c r="E279" i="32"/>
  <c r="E280" i="32"/>
  <c r="E281" i="32"/>
  <c r="E283" i="32"/>
  <c r="E285" i="32"/>
  <c r="E287" i="32"/>
  <c r="E289" i="32"/>
  <c r="E291" i="32"/>
  <c r="E293" i="32"/>
  <c r="E295" i="32"/>
  <c r="E297" i="32"/>
  <c r="E299" i="32"/>
  <c r="E301" i="32"/>
  <c r="E305" i="32"/>
  <c r="E307" i="32"/>
  <c r="E309" i="32"/>
  <c r="E311" i="32"/>
  <c r="E313" i="32"/>
  <c r="E314" i="32"/>
  <c r="E315" i="32"/>
  <c r="E316" i="32"/>
  <c r="E317" i="32"/>
  <c r="E319" i="32"/>
  <c r="E321" i="32"/>
  <c r="E323" i="32"/>
  <c r="E325" i="32"/>
  <c r="E327" i="32"/>
  <c r="E329" i="32"/>
  <c r="E331" i="32"/>
  <c r="E332" i="32"/>
  <c r="E333" i="32"/>
  <c r="E335" i="32"/>
  <c r="E337" i="32"/>
  <c r="E339" i="32"/>
  <c r="E341" i="32"/>
  <c r="E343" i="32"/>
  <c r="E344" i="32"/>
  <c r="E345" i="32"/>
  <c r="E346" i="32"/>
  <c r="E347" i="32"/>
  <c r="E348" i="32"/>
  <c r="E350" i="32"/>
  <c r="E352" i="32"/>
  <c r="E353" i="32"/>
  <c r="E354" i="32"/>
  <c r="E355" i="32"/>
  <c r="E357" i="32"/>
  <c r="E359" i="32"/>
  <c r="E361" i="32"/>
  <c r="E363" i="32"/>
  <c r="E365" i="32"/>
  <c r="E367" i="32"/>
  <c r="E368" i="32"/>
  <c r="E369" i="32"/>
  <c r="E370" i="32"/>
  <c r="E371" i="32"/>
  <c r="E373" i="32"/>
  <c r="E374" i="32"/>
  <c r="E375" i="32"/>
  <c r="E377" i="32"/>
  <c r="E379" i="32"/>
  <c r="E380" i="32"/>
  <c r="E382" i="32"/>
  <c r="E384" i="32"/>
  <c r="E386" i="32"/>
  <c r="E388" i="32"/>
  <c r="E390" i="32"/>
  <c r="E391" i="32"/>
  <c r="E392" i="32"/>
  <c r="E394" i="32"/>
  <c r="E396" i="32"/>
  <c r="E398" i="32"/>
  <c r="E399" i="32"/>
  <c r="E400" i="32"/>
  <c r="E402" i="32"/>
  <c r="E404" i="32"/>
  <c r="E406" i="32"/>
  <c r="E407" i="32"/>
  <c r="E408" i="32"/>
  <c r="E409" i="32"/>
  <c r="E410" i="32"/>
  <c r="E412" i="32"/>
  <c r="E414" i="32"/>
  <c r="E416" i="32"/>
  <c r="E417" i="32"/>
  <c r="E418" i="32"/>
  <c r="E420" i="32"/>
  <c r="E422" i="32"/>
  <c r="E423" i="32"/>
  <c r="E424" i="32"/>
  <c r="E426" i="32"/>
  <c r="E428" i="32"/>
  <c r="E429" i="32"/>
  <c r="E430" i="32"/>
  <c r="E431" i="32"/>
  <c r="E432" i="32"/>
  <c r="E433" i="32"/>
  <c r="E434" i="32"/>
  <c r="E435" i="32"/>
  <c r="E436" i="32"/>
  <c r="E438" i="32"/>
  <c r="E439" i="32"/>
  <c r="E440" i="32"/>
  <c r="E442" i="32"/>
  <c r="E443" i="32"/>
  <c r="E444" i="32"/>
  <c r="E446" i="32"/>
  <c r="E448" i="32"/>
  <c r="E449" i="32"/>
  <c r="E451" i="32"/>
  <c r="E452" i="32"/>
  <c r="E453" i="32"/>
  <c r="E454" i="32"/>
  <c r="E455" i="32"/>
  <c r="C38" i="32"/>
  <c r="D38" i="32"/>
  <c r="C41" i="32"/>
  <c r="D41" i="32"/>
  <c r="C42" i="32"/>
  <c r="D42" i="32"/>
  <c r="C44" i="32"/>
  <c r="D44" i="32"/>
  <c r="C45" i="32"/>
  <c r="D45" i="32"/>
  <c r="C48" i="32"/>
  <c r="D48" i="32"/>
  <c r="C49" i="32"/>
  <c r="D49" i="32"/>
  <c r="C53" i="32"/>
  <c r="D53" i="32"/>
  <c r="C55" i="32"/>
  <c r="D55" i="32"/>
  <c r="C56" i="32"/>
  <c r="D56" i="32"/>
  <c r="C57" i="32"/>
  <c r="D57" i="32"/>
  <c r="C60" i="32"/>
  <c r="D60" i="32"/>
  <c r="C61" i="32"/>
  <c r="D61" i="32"/>
  <c r="C63" i="32"/>
  <c r="D63" i="32"/>
  <c r="C64" i="32"/>
  <c r="D64" i="32"/>
  <c r="C65" i="32"/>
  <c r="D65" i="32"/>
  <c r="C68" i="32"/>
  <c r="D68" i="32"/>
  <c r="C71" i="32"/>
  <c r="D71" i="32"/>
  <c r="C72" i="32"/>
  <c r="D72" i="32"/>
  <c r="C75" i="32"/>
  <c r="D75" i="32"/>
  <c r="C76" i="32"/>
  <c r="D76" i="32"/>
  <c r="C77" i="32"/>
  <c r="D77" i="32"/>
  <c r="C78" i="32"/>
  <c r="D78" i="32"/>
  <c r="C79" i="32"/>
  <c r="D79" i="32"/>
  <c r="C80" i="32"/>
  <c r="D80" i="32"/>
  <c r="C81" i="32"/>
  <c r="D81" i="32"/>
  <c r="C82" i="32"/>
  <c r="D82" i="32"/>
  <c r="C83" i="32"/>
  <c r="D83" i="32"/>
  <c r="C86" i="32"/>
  <c r="D86" i="32"/>
  <c r="C89" i="32"/>
  <c r="D89" i="32"/>
  <c r="C90" i="32"/>
  <c r="D90" i="32"/>
  <c r="C93" i="32"/>
  <c r="D93" i="32"/>
  <c r="C94" i="32"/>
  <c r="D94" i="32"/>
  <c r="C97" i="32"/>
  <c r="D97" i="32"/>
  <c r="C98" i="32"/>
  <c r="D98" i="32"/>
  <c r="C102" i="32"/>
  <c r="D102" i="32"/>
  <c r="C104" i="32"/>
  <c r="D104" i="32"/>
  <c r="C105" i="32"/>
  <c r="D105" i="32"/>
  <c r="C106" i="32"/>
  <c r="D106" i="32"/>
  <c r="C109" i="32"/>
  <c r="D109" i="32"/>
  <c r="C110" i="32"/>
  <c r="D110" i="32"/>
  <c r="C112" i="32"/>
  <c r="D112" i="32"/>
  <c r="C113" i="32"/>
  <c r="D113" i="32"/>
  <c r="C114" i="32"/>
  <c r="D114" i="32"/>
  <c r="C118" i="32"/>
  <c r="D118" i="32"/>
  <c r="C119" i="32"/>
  <c r="D119" i="32"/>
  <c r="C121" i="32"/>
  <c r="D121" i="32"/>
  <c r="C122" i="32"/>
  <c r="D122" i="32"/>
  <c r="C125" i="32"/>
  <c r="D125" i="32"/>
  <c r="C126" i="32"/>
  <c r="D126" i="32"/>
  <c r="C129" i="32"/>
  <c r="D129" i="32"/>
  <c r="C130" i="32"/>
  <c r="D130" i="32"/>
  <c r="C134" i="32"/>
  <c r="D134" i="32"/>
  <c r="C136" i="32"/>
  <c r="D136" i="32"/>
  <c r="C137" i="32"/>
  <c r="D137" i="32"/>
  <c r="C138" i="32"/>
  <c r="D138" i="32"/>
  <c r="C141" i="32"/>
  <c r="D141" i="32"/>
  <c r="C142" i="32"/>
  <c r="D142" i="32"/>
  <c r="C144" i="32"/>
  <c r="D144" i="32"/>
  <c r="C145" i="32"/>
  <c r="D145" i="32"/>
  <c r="C146" i="32"/>
  <c r="D146" i="32"/>
  <c r="D147" i="32"/>
  <c r="C149" i="32"/>
  <c r="D149" i="32"/>
  <c r="C150" i="32"/>
  <c r="D150" i="32"/>
  <c r="C154" i="32"/>
  <c r="D154" i="32"/>
  <c r="C157" i="32"/>
  <c r="D157" i="32"/>
  <c r="C158" i="32"/>
  <c r="D158" i="32"/>
  <c r="C160" i="32"/>
  <c r="D160" i="32"/>
  <c r="C161" i="32"/>
  <c r="D161" i="32"/>
  <c r="C162" i="32"/>
  <c r="D162" i="32"/>
  <c r="C165" i="32"/>
  <c r="D165" i="32"/>
  <c r="C166" i="32"/>
  <c r="D166" i="32"/>
  <c r="C167" i="32"/>
  <c r="D167" i="32"/>
  <c r="C168" i="32"/>
  <c r="D168" i="32"/>
  <c r="C170" i="32"/>
  <c r="D170" i="32"/>
  <c r="C173" i="32"/>
  <c r="D173" i="32"/>
  <c r="C174" i="32"/>
  <c r="D174" i="32"/>
  <c r="C176" i="32"/>
  <c r="D176" i="32"/>
  <c r="C177" i="32"/>
  <c r="D177" i="32"/>
  <c r="C180" i="32"/>
  <c r="D180" i="32"/>
  <c r="C181" i="32"/>
  <c r="D181" i="32"/>
  <c r="C185" i="32"/>
  <c r="D185" i="32"/>
  <c r="C187" i="32"/>
  <c r="D187" i="32"/>
  <c r="C188" i="32"/>
  <c r="D188" i="32"/>
  <c r="C189" i="32"/>
  <c r="D189" i="32"/>
  <c r="C191" i="32"/>
  <c r="D191" i="32"/>
  <c r="C192" i="32"/>
  <c r="D192" i="32"/>
  <c r="C193" i="32"/>
  <c r="D193" i="32"/>
  <c r="C196" i="32"/>
  <c r="D196" i="32"/>
  <c r="C200" i="32"/>
  <c r="D200" i="32"/>
  <c r="C203" i="32"/>
  <c r="D203" i="32"/>
  <c r="C204" i="32"/>
  <c r="D204" i="32"/>
  <c r="C207" i="32"/>
  <c r="D207" i="32"/>
  <c r="C208" i="32"/>
  <c r="D208" i="32"/>
  <c r="C209" i="32"/>
  <c r="D209" i="32"/>
  <c r="C210" i="32"/>
  <c r="D210" i="32"/>
  <c r="C211" i="32"/>
  <c r="D211" i="32"/>
  <c r="C215" i="32"/>
  <c r="D215" i="32"/>
  <c r="D216" i="32"/>
  <c r="C218" i="32"/>
  <c r="D218" i="32"/>
  <c r="C219" i="32"/>
  <c r="D219" i="32"/>
  <c r="C221" i="32"/>
  <c r="D221" i="32"/>
  <c r="C222" i="32"/>
  <c r="D222" i="32"/>
  <c r="C224" i="32"/>
  <c r="D224" i="32"/>
  <c r="C225" i="32"/>
  <c r="D225" i="32"/>
  <c r="C226" i="32"/>
  <c r="D226" i="32"/>
  <c r="C228" i="32"/>
  <c r="D228" i="32"/>
  <c r="C229" i="32"/>
  <c r="D229" i="32"/>
  <c r="C232" i="32"/>
  <c r="D232" i="32"/>
  <c r="C233" i="32"/>
  <c r="D233" i="32"/>
  <c r="C236" i="32"/>
  <c r="D236" i="32"/>
  <c r="C237" i="32"/>
  <c r="D237" i="32"/>
  <c r="C238" i="32"/>
  <c r="D238" i="32"/>
  <c r="C240" i="32"/>
  <c r="D240" i="32"/>
  <c r="C241" i="32"/>
  <c r="D241" i="32"/>
  <c r="C244" i="32"/>
  <c r="D244" i="32"/>
  <c r="C251" i="32"/>
  <c r="D251" i="32"/>
  <c r="C253" i="32"/>
  <c r="D253" i="32"/>
  <c r="C254" i="32"/>
  <c r="D254" i="32"/>
  <c r="C256" i="32"/>
  <c r="D256" i="32"/>
  <c r="C257" i="32"/>
  <c r="D257" i="32"/>
  <c r="C259" i="32"/>
  <c r="D259" i="32"/>
  <c r="C260" i="32"/>
  <c r="D260" i="32"/>
  <c r="C261" i="32"/>
  <c r="D261" i="32"/>
  <c r="C263" i="32"/>
  <c r="D263" i="32"/>
  <c r="C265" i="32"/>
  <c r="D265" i="32"/>
  <c r="C267" i="32"/>
  <c r="D267" i="32"/>
  <c r="C269" i="32"/>
  <c r="D269" i="32"/>
  <c r="C271" i="32"/>
  <c r="D271" i="32"/>
  <c r="C273" i="32"/>
  <c r="D273" i="32"/>
  <c r="C275" i="32"/>
  <c r="D275" i="32"/>
  <c r="C276" i="32"/>
  <c r="D276" i="32"/>
  <c r="C277" i="32"/>
  <c r="D277" i="32"/>
  <c r="C278" i="32"/>
  <c r="D278" i="32"/>
  <c r="C279" i="32"/>
  <c r="D279" i="32"/>
  <c r="C280" i="32"/>
  <c r="D280" i="32"/>
  <c r="C281" i="32"/>
  <c r="D281" i="32"/>
  <c r="C283" i="32"/>
  <c r="D283" i="32"/>
  <c r="C285" i="32"/>
  <c r="D285" i="32"/>
  <c r="C287" i="32"/>
  <c r="D287" i="32"/>
  <c r="C289" i="32"/>
  <c r="D289" i="32"/>
  <c r="C291" i="32"/>
  <c r="D291" i="32"/>
  <c r="C293" i="32"/>
  <c r="D293" i="32"/>
  <c r="C295" i="32"/>
  <c r="D295" i="32"/>
  <c r="C297" i="32"/>
  <c r="D297" i="32"/>
  <c r="C299" i="32"/>
  <c r="D299" i="32"/>
  <c r="C301" i="32"/>
  <c r="D301" i="32"/>
  <c r="C305" i="32"/>
  <c r="D305" i="32"/>
  <c r="C307" i="32"/>
  <c r="D307" i="32"/>
  <c r="C309" i="32"/>
  <c r="D309" i="32"/>
  <c r="C311" i="32"/>
  <c r="D311" i="32"/>
  <c r="C313" i="32"/>
  <c r="D313" i="32"/>
  <c r="C314" i="32"/>
  <c r="D314" i="32"/>
  <c r="C315" i="32"/>
  <c r="D315" i="32"/>
  <c r="C316" i="32"/>
  <c r="D316" i="32"/>
  <c r="C317" i="32"/>
  <c r="D317" i="32"/>
  <c r="C319" i="32"/>
  <c r="D319" i="32"/>
  <c r="C321" i="32"/>
  <c r="D321" i="32"/>
  <c r="C323" i="32"/>
  <c r="D323" i="32"/>
  <c r="C325" i="32"/>
  <c r="D325" i="32"/>
  <c r="C327" i="32"/>
  <c r="D327" i="32"/>
  <c r="C329" i="32"/>
  <c r="D329" i="32"/>
  <c r="C331" i="32"/>
  <c r="D331" i="32"/>
  <c r="C332" i="32"/>
  <c r="D332" i="32"/>
  <c r="C333" i="32"/>
  <c r="D333" i="32"/>
  <c r="C335" i="32"/>
  <c r="D335" i="32"/>
  <c r="C337" i="32"/>
  <c r="D337" i="32"/>
  <c r="C339" i="32"/>
  <c r="D339" i="32"/>
  <c r="C341" i="32"/>
  <c r="D341" i="32"/>
  <c r="C343" i="32"/>
  <c r="D343" i="32"/>
  <c r="C344" i="32"/>
  <c r="D344" i="32"/>
  <c r="C345" i="32"/>
  <c r="D345" i="32"/>
  <c r="C346" i="32"/>
  <c r="D346" i="32"/>
  <c r="C347" i="32"/>
  <c r="D347" i="32"/>
  <c r="C348" i="32"/>
  <c r="D348" i="32"/>
  <c r="C350" i="32"/>
  <c r="D350" i="32"/>
  <c r="C352" i="32"/>
  <c r="D352" i="32"/>
  <c r="C353" i="32"/>
  <c r="D353" i="32"/>
  <c r="C354" i="32"/>
  <c r="D354" i="32"/>
  <c r="C355" i="32"/>
  <c r="D355" i="32"/>
  <c r="C357" i="32"/>
  <c r="D357" i="32"/>
  <c r="C359" i="32"/>
  <c r="D359" i="32"/>
  <c r="C361" i="32"/>
  <c r="D361" i="32"/>
  <c r="C363" i="32"/>
  <c r="D363" i="32"/>
  <c r="C365" i="32"/>
  <c r="D365" i="32"/>
  <c r="C367" i="32"/>
  <c r="D367" i="32"/>
  <c r="C368" i="32"/>
  <c r="D368" i="32"/>
  <c r="C369" i="32"/>
  <c r="D369" i="32"/>
  <c r="C370" i="32"/>
  <c r="D370" i="32"/>
  <c r="C371" i="32"/>
  <c r="D371" i="32"/>
  <c r="C373" i="32"/>
  <c r="D373" i="32"/>
  <c r="C374" i="32"/>
  <c r="D374" i="32"/>
  <c r="C375" i="32"/>
  <c r="D375" i="32"/>
  <c r="C377" i="32"/>
  <c r="D377" i="32"/>
  <c r="C379" i="32"/>
  <c r="D379" i="32"/>
  <c r="C380" i="32"/>
  <c r="D380" i="32"/>
  <c r="C382" i="32"/>
  <c r="D382" i="32"/>
  <c r="C384" i="32"/>
  <c r="D384" i="32"/>
  <c r="C386" i="32"/>
  <c r="D386" i="32"/>
  <c r="C388" i="32"/>
  <c r="D388" i="32"/>
  <c r="C390" i="32"/>
  <c r="D390" i="32"/>
  <c r="C391" i="32"/>
  <c r="D391" i="32"/>
  <c r="C392" i="32"/>
  <c r="D392" i="32"/>
  <c r="C394" i="32"/>
  <c r="D394" i="32"/>
  <c r="C396" i="32"/>
  <c r="D396" i="32"/>
  <c r="C398" i="32"/>
  <c r="D398" i="32"/>
  <c r="C399" i="32"/>
  <c r="D399" i="32"/>
  <c r="C400" i="32"/>
  <c r="D400" i="32"/>
  <c r="C402" i="32"/>
  <c r="D402" i="32"/>
  <c r="C404" i="32"/>
  <c r="D404" i="32"/>
  <c r="C406" i="32"/>
  <c r="D406" i="32"/>
  <c r="C407" i="32"/>
  <c r="D407" i="32"/>
  <c r="C408" i="32"/>
  <c r="D408" i="32"/>
  <c r="C409" i="32"/>
  <c r="D409" i="32"/>
  <c r="C410" i="32"/>
  <c r="D410" i="32"/>
  <c r="C412" i="32"/>
  <c r="D412" i="32"/>
  <c r="C414" i="32"/>
  <c r="D414" i="32"/>
  <c r="C416" i="32"/>
  <c r="D416" i="32"/>
  <c r="C417" i="32"/>
  <c r="D417" i="32"/>
  <c r="C418" i="32"/>
  <c r="D418" i="32"/>
  <c r="C420" i="32"/>
  <c r="D420" i="32"/>
  <c r="C422" i="32"/>
  <c r="D422" i="32"/>
  <c r="C423" i="32"/>
  <c r="D423" i="32"/>
  <c r="C424" i="32"/>
  <c r="D424" i="32"/>
  <c r="C426" i="32"/>
  <c r="D426" i="32"/>
  <c r="C428" i="32"/>
  <c r="D428" i="32"/>
  <c r="C429" i="32"/>
  <c r="D429" i="32"/>
  <c r="C430" i="32"/>
  <c r="D430" i="32"/>
  <c r="C431" i="32"/>
  <c r="D431" i="32"/>
  <c r="C432" i="32"/>
  <c r="D432" i="32"/>
  <c r="C433" i="32"/>
  <c r="D433" i="32"/>
  <c r="C434" i="32"/>
  <c r="D434" i="32"/>
  <c r="C435" i="32"/>
  <c r="D435" i="32"/>
  <c r="C436" i="32"/>
  <c r="D436" i="32"/>
  <c r="C438" i="32"/>
  <c r="D438" i="32"/>
  <c r="C439" i="32"/>
  <c r="D439" i="32"/>
  <c r="C440" i="32"/>
  <c r="D440" i="32"/>
  <c r="C442" i="32"/>
  <c r="D442" i="32"/>
  <c r="C443" i="32"/>
  <c r="D443" i="32"/>
  <c r="C444" i="32"/>
  <c r="D444" i="32"/>
  <c r="C446" i="32"/>
  <c r="D446" i="32"/>
  <c r="C448" i="32"/>
  <c r="D448" i="32"/>
  <c r="C449" i="32"/>
  <c r="D449" i="32"/>
  <c r="C451" i="32"/>
  <c r="D451" i="32"/>
  <c r="C452" i="32"/>
  <c r="D452" i="32"/>
  <c r="C453" i="32"/>
  <c r="D453" i="32"/>
  <c r="C454" i="32"/>
  <c r="D454" i="32"/>
  <c r="C455" i="32"/>
  <c r="D455" i="32"/>
  <c r="C13" i="33"/>
  <c r="D13" i="33"/>
  <c r="E13" i="33"/>
  <c r="C14" i="33"/>
  <c r="D14" i="33"/>
  <c r="E14" i="33"/>
  <c r="C15" i="33"/>
  <c r="D15" i="33"/>
  <c r="E15" i="33"/>
  <c r="C17" i="33"/>
  <c r="D17" i="33"/>
  <c r="E17" i="33"/>
  <c r="C18" i="33"/>
  <c r="D18" i="33"/>
  <c r="E18" i="33"/>
  <c r="C19" i="33"/>
  <c r="D19" i="33"/>
  <c r="E19" i="33"/>
  <c r="C21" i="33"/>
  <c r="D21" i="33"/>
  <c r="E21" i="33"/>
  <c r="C22" i="33"/>
  <c r="D22" i="33"/>
  <c r="E22" i="33"/>
  <c r="C23" i="33"/>
  <c r="D23" i="33"/>
  <c r="E23" i="33"/>
  <c r="C25" i="33"/>
  <c r="D25" i="33"/>
  <c r="E25" i="33"/>
  <c r="C26" i="33"/>
  <c r="D26" i="33"/>
  <c r="E26" i="33"/>
  <c r="C27" i="33"/>
  <c r="D27" i="33"/>
  <c r="E27" i="33"/>
  <c r="C29" i="33"/>
  <c r="D29" i="33"/>
  <c r="E29" i="33"/>
  <c r="C32" i="33"/>
  <c r="D32" i="33"/>
  <c r="E32" i="33"/>
  <c r="C34" i="33"/>
  <c r="D34" i="33"/>
  <c r="E34" i="33"/>
  <c r="C37" i="33"/>
  <c r="D37" i="33"/>
  <c r="E37" i="33"/>
  <c r="C39" i="33"/>
  <c r="D39" i="33"/>
  <c r="E39" i="33"/>
  <c r="C40" i="33"/>
  <c r="D40" i="33"/>
  <c r="E40" i="33"/>
  <c r="C43" i="33"/>
  <c r="D43" i="33"/>
  <c r="E43" i="33"/>
  <c r="C44" i="33"/>
  <c r="D44" i="33"/>
  <c r="E44" i="33"/>
  <c r="C46" i="33"/>
  <c r="D46" i="33"/>
  <c r="E46" i="33"/>
  <c r="C47" i="33"/>
  <c r="D47" i="33"/>
  <c r="E47" i="33"/>
  <c r="C50" i="33"/>
  <c r="D50" i="33"/>
  <c r="E50" i="33"/>
  <c r="C51" i="33"/>
  <c r="D51" i="33"/>
  <c r="E51" i="33"/>
  <c r="C53" i="33"/>
  <c r="D53" i="33"/>
  <c r="E53" i="33"/>
  <c r="C54" i="33"/>
  <c r="D54" i="33"/>
  <c r="E54" i="33"/>
  <c r="C55" i="33"/>
  <c r="D55" i="33"/>
  <c r="E55" i="33"/>
  <c r="C58" i="33"/>
  <c r="D58" i="33"/>
  <c r="E58" i="33"/>
  <c r="C59" i="33"/>
  <c r="D59" i="33"/>
  <c r="E59" i="33"/>
  <c r="C61" i="33"/>
  <c r="D61" i="33"/>
  <c r="E61" i="33"/>
  <c r="C62" i="33"/>
  <c r="D62" i="33"/>
  <c r="E62" i="33"/>
  <c r="C63" i="33"/>
  <c r="D63" i="33"/>
  <c r="E63" i="33"/>
  <c r="C65" i="33"/>
  <c r="D65" i="33"/>
  <c r="E65" i="33"/>
  <c r="C66" i="33"/>
  <c r="D66" i="33"/>
  <c r="E66" i="33"/>
  <c r="C67" i="33"/>
  <c r="D67" i="33"/>
  <c r="E67" i="33"/>
  <c r="C69" i="33"/>
  <c r="D69" i="33"/>
  <c r="E69" i="33"/>
  <c r="C70" i="33"/>
  <c r="D70" i="33"/>
  <c r="E70" i="33"/>
  <c r="C73" i="33"/>
  <c r="D73" i="33"/>
  <c r="E73" i="33"/>
  <c r="C74" i="33"/>
  <c r="D74" i="33"/>
  <c r="E74" i="33"/>
  <c r="C76" i="33"/>
  <c r="D76" i="33"/>
  <c r="E76" i="33"/>
  <c r="C77" i="33"/>
  <c r="D77" i="33"/>
  <c r="E77" i="33"/>
  <c r="C79" i="33"/>
  <c r="D79" i="33"/>
  <c r="E79" i="33"/>
  <c r="C80" i="33"/>
  <c r="D80" i="33"/>
  <c r="E80" i="33"/>
  <c r="C81" i="33"/>
  <c r="D81" i="33"/>
  <c r="E81" i="33"/>
  <c r="C84" i="33"/>
  <c r="D84" i="33"/>
  <c r="E84" i="33"/>
  <c r="C86" i="33"/>
  <c r="D86" i="33"/>
  <c r="E86" i="33"/>
  <c r="C87" i="33"/>
  <c r="D87" i="33"/>
  <c r="E87" i="33"/>
  <c r="C88" i="33"/>
  <c r="D88" i="33"/>
  <c r="E88" i="33"/>
  <c r="C91" i="33"/>
  <c r="D91" i="33"/>
  <c r="E91" i="33"/>
  <c r="C92" i="33"/>
  <c r="D92" i="33"/>
  <c r="E92" i="33"/>
  <c r="C95" i="33"/>
  <c r="D95" i="33"/>
  <c r="E95" i="33"/>
  <c r="C96" i="33"/>
  <c r="D96" i="33"/>
  <c r="E96" i="33"/>
  <c r="C99" i="33"/>
  <c r="D99" i="33"/>
  <c r="E99" i="33"/>
  <c r="C100" i="33"/>
  <c r="D100" i="33"/>
  <c r="E100" i="33"/>
  <c r="C102" i="33"/>
  <c r="D102" i="33"/>
  <c r="E102" i="33"/>
  <c r="C103" i="33"/>
  <c r="D103" i="33"/>
  <c r="E103" i="33"/>
  <c r="C104" i="33"/>
  <c r="D104" i="33"/>
  <c r="E104" i="33"/>
  <c r="C106" i="33"/>
  <c r="D106" i="33"/>
  <c r="E106" i="33"/>
  <c r="C107" i="33"/>
  <c r="D107" i="33"/>
  <c r="E107" i="33"/>
  <c r="C108" i="33"/>
  <c r="D108" i="33"/>
  <c r="E108" i="33"/>
  <c r="C110" i="33"/>
  <c r="D110" i="33"/>
  <c r="E110" i="33"/>
  <c r="C111" i="33"/>
  <c r="D111" i="33"/>
  <c r="E111" i="33"/>
  <c r="C112" i="33"/>
  <c r="D112" i="33"/>
  <c r="E112" i="33"/>
  <c r="C114" i="33"/>
  <c r="D114" i="33"/>
  <c r="E114" i="33"/>
  <c r="C115" i="33"/>
  <c r="D115" i="33"/>
  <c r="E115" i="33"/>
  <c r="C116" i="33"/>
  <c r="D116" i="33"/>
  <c r="E116" i="33"/>
  <c r="C118" i="33"/>
  <c r="D118" i="33"/>
  <c r="E118" i="33"/>
  <c r="C119" i="33"/>
  <c r="D119" i="33"/>
  <c r="E119" i="33"/>
  <c r="C120" i="33"/>
  <c r="D120" i="33"/>
  <c r="E120" i="33"/>
  <c r="C122" i="33"/>
  <c r="D122" i="33"/>
  <c r="E122" i="33"/>
  <c r="C123" i="33"/>
  <c r="D123" i="33"/>
  <c r="E123" i="33"/>
  <c r="C124" i="33"/>
  <c r="D124" i="33"/>
  <c r="E124" i="33"/>
  <c r="C126" i="33"/>
  <c r="D126" i="33"/>
  <c r="E126" i="33"/>
  <c r="C127" i="33"/>
  <c r="D127" i="33"/>
  <c r="E127" i="33"/>
  <c r="C128" i="33"/>
  <c r="D128" i="33"/>
  <c r="E128" i="33"/>
  <c r="C130" i="33"/>
  <c r="D130" i="33"/>
  <c r="E130" i="33"/>
  <c r="C131" i="33"/>
  <c r="D131" i="33"/>
  <c r="E131" i="33"/>
  <c r="C132" i="33"/>
  <c r="D132" i="33"/>
  <c r="E132" i="33"/>
  <c r="C134" i="33"/>
  <c r="D134" i="33"/>
  <c r="E134" i="33"/>
  <c r="C135" i="33"/>
  <c r="D135" i="33"/>
  <c r="E135" i="33"/>
  <c r="C136" i="33"/>
  <c r="D136" i="33"/>
  <c r="E136" i="33"/>
  <c r="C139" i="33"/>
  <c r="D139" i="33"/>
  <c r="E139" i="33"/>
  <c r="C140" i="33"/>
  <c r="D140" i="33"/>
  <c r="E140" i="33"/>
  <c r="C143" i="33"/>
  <c r="D143" i="33"/>
  <c r="E143" i="33"/>
  <c r="C144" i="33"/>
  <c r="D144" i="33"/>
  <c r="E144" i="33"/>
  <c r="C146" i="33"/>
  <c r="D146" i="33"/>
  <c r="E146" i="33"/>
  <c r="C147" i="33"/>
  <c r="D147" i="33"/>
  <c r="E147" i="33"/>
  <c r="C148" i="33"/>
  <c r="D148" i="33"/>
  <c r="E148" i="33"/>
  <c r="C150" i="33"/>
  <c r="D150" i="33"/>
  <c r="E150" i="33"/>
  <c r="C151" i="33"/>
  <c r="D151" i="33"/>
  <c r="E151" i="33"/>
  <c r="C152" i="33"/>
  <c r="D152" i="33"/>
  <c r="E152" i="33"/>
  <c r="C154" i="33"/>
  <c r="D154" i="33"/>
  <c r="E154" i="33"/>
  <c r="C155" i="33"/>
  <c r="D155" i="33"/>
  <c r="E155" i="33"/>
  <c r="C156" i="33"/>
  <c r="D156" i="33"/>
  <c r="E156" i="33"/>
  <c r="C159" i="33"/>
  <c r="D159" i="33"/>
  <c r="E159" i="33"/>
  <c r="C160" i="33"/>
  <c r="D160" i="33"/>
  <c r="E160" i="33"/>
  <c r="C163" i="33"/>
  <c r="D163" i="33"/>
  <c r="E163" i="33"/>
  <c r="C164" i="33"/>
  <c r="D164" i="33"/>
  <c r="E164" i="33"/>
  <c r="C166" i="33"/>
  <c r="D166" i="33"/>
  <c r="E166" i="33"/>
  <c r="C167" i="33"/>
  <c r="D167" i="33"/>
  <c r="E167" i="33"/>
  <c r="C168" i="33"/>
  <c r="D168" i="33"/>
  <c r="E168" i="33"/>
  <c r="C171" i="33"/>
  <c r="D171" i="33"/>
  <c r="E171" i="33"/>
  <c r="C172" i="33"/>
  <c r="D172" i="33"/>
  <c r="E172" i="33"/>
  <c r="C175" i="33"/>
  <c r="D175" i="33"/>
  <c r="E175" i="33"/>
  <c r="C176" i="33"/>
  <c r="D176" i="33"/>
  <c r="E176" i="33"/>
  <c r="C178" i="33"/>
  <c r="D178" i="33"/>
  <c r="E178" i="33"/>
  <c r="C179" i="33"/>
  <c r="D179" i="33"/>
  <c r="E179" i="33"/>
  <c r="C182" i="33"/>
  <c r="D182" i="33"/>
  <c r="E182" i="33"/>
  <c r="C183" i="33"/>
  <c r="D183" i="33"/>
  <c r="E183" i="33"/>
  <c r="C186" i="33"/>
  <c r="D186" i="33"/>
  <c r="E186" i="33"/>
  <c r="C187" i="33"/>
  <c r="D187" i="33"/>
  <c r="E187" i="33"/>
  <c r="C189" i="33"/>
  <c r="D189" i="33"/>
  <c r="E189" i="33"/>
  <c r="C190" i="33"/>
  <c r="D190" i="33"/>
  <c r="E190" i="33"/>
  <c r="C191" i="33"/>
  <c r="D191" i="33"/>
  <c r="E191" i="33"/>
  <c r="C193" i="33"/>
  <c r="D193" i="33"/>
  <c r="E193" i="33"/>
  <c r="C194" i="33"/>
  <c r="D194" i="33"/>
  <c r="E194" i="33"/>
  <c r="C195" i="33"/>
  <c r="D195" i="33"/>
  <c r="E195" i="33"/>
  <c r="C196" i="33"/>
  <c r="D196" i="33"/>
  <c r="E196" i="33"/>
  <c r="C197" i="33"/>
  <c r="D197" i="33"/>
  <c r="E197" i="33"/>
  <c r="C198" i="33"/>
  <c r="D198" i="33"/>
  <c r="E198" i="33"/>
  <c r="C200" i="33"/>
  <c r="D200" i="33"/>
  <c r="E200" i="33"/>
  <c r="C201" i="33"/>
  <c r="D201" i="33"/>
  <c r="E201" i="33"/>
  <c r="C202" i="33"/>
  <c r="D202" i="33"/>
  <c r="E202" i="33"/>
  <c r="C205" i="33"/>
  <c r="D205" i="33"/>
  <c r="E205" i="33"/>
  <c r="C206" i="33"/>
  <c r="D206" i="33"/>
  <c r="E206" i="33"/>
  <c r="C208" i="33"/>
  <c r="D208" i="33"/>
  <c r="E208" i="33"/>
  <c r="C209" i="33"/>
  <c r="D209" i="33"/>
  <c r="E209" i="33"/>
  <c r="C211" i="33"/>
  <c r="D211" i="33"/>
  <c r="E211" i="33"/>
  <c r="C212" i="33"/>
  <c r="D212" i="33"/>
  <c r="E212" i="33"/>
  <c r="C213" i="33"/>
  <c r="D213" i="33"/>
  <c r="E213" i="33"/>
  <c r="C215" i="33"/>
  <c r="D215" i="33"/>
  <c r="E215" i="33"/>
  <c r="C216" i="33"/>
  <c r="D216" i="33"/>
  <c r="E216" i="33"/>
  <c r="C217" i="33"/>
  <c r="D217" i="33"/>
  <c r="E217" i="33"/>
  <c r="C219" i="33"/>
  <c r="D219" i="33"/>
  <c r="E219" i="33"/>
  <c r="C220" i="33"/>
  <c r="D220" i="33"/>
  <c r="E220" i="33"/>
  <c r="C221" i="33"/>
  <c r="D221" i="33"/>
  <c r="E221" i="33"/>
  <c r="C223" i="33"/>
  <c r="D223" i="33"/>
  <c r="E223" i="33"/>
  <c r="C224" i="33"/>
  <c r="D224" i="33"/>
  <c r="E224" i="33"/>
  <c r="C226" i="33"/>
  <c r="D226" i="33"/>
  <c r="E226" i="33"/>
  <c r="C227" i="33"/>
  <c r="D227" i="33"/>
  <c r="E227" i="33"/>
  <c r="C230" i="33"/>
  <c r="D230" i="33"/>
  <c r="E230" i="33"/>
  <c r="C231" i="33"/>
  <c r="D231" i="33"/>
  <c r="E231" i="33"/>
  <c r="C234" i="33"/>
  <c r="D234" i="33"/>
  <c r="E234" i="33"/>
  <c r="C235" i="33"/>
  <c r="D235" i="33"/>
  <c r="E235" i="33"/>
  <c r="C238" i="33"/>
  <c r="D238" i="33"/>
  <c r="E238" i="33"/>
  <c r="C239" i="33"/>
  <c r="D239" i="33"/>
  <c r="E239" i="33"/>
  <c r="C240" i="33"/>
  <c r="D240" i="33"/>
  <c r="E240" i="33"/>
  <c r="C242" i="33"/>
  <c r="D242" i="33"/>
  <c r="E242" i="33"/>
  <c r="C243" i="33"/>
  <c r="D243" i="33"/>
  <c r="E243" i="33"/>
  <c r="C250" i="33"/>
  <c r="D250" i="33"/>
  <c r="E250" i="33"/>
  <c r="C251" i="33"/>
  <c r="D251" i="33"/>
  <c r="E251" i="33"/>
  <c r="C253" i="33"/>
  <c r="D253" i="33"/>
  <c r="E253" i="33"/>
  <c r="C254" i="33"/>
  <c r="D254" i="33"/>
  <c r="E254" i="33"/>
  <c r="C255" i="33"/>
  <c r="D255" i="33"/>
  <c r="E255" i="33"/>
  <c r="C257" i="33"/>
  <c r="D257" i="33"/>
  <c r="E257" i="33"/>
  <c r="C258" i="33"/>
  <c r="D258" i="33"/>
  <c r="E258" i="33"/>
  <c r="C260" i="33"/>
  <c r="D260" i="33"/>
  <c r="E260" i="33"/>
  <c r="C261" i="33"/>
  <c r="D261" i="33"/>
  <c r="E261" i="33"/>
  <c r="C262" i="33"/>
  <c r="D262" i="33"/>
  <c r="E262" i="33"/>
  <c r="C265" i="33"/>
  <c r="D265" i="33"/>
  <c r="E265" i="33"/>
  <c r="C266" i="33"/>
  <c r="D266" i="33"/>
  <c r="E266" i="33"/>
  <c r="C267" i="33"/>
  <c r="D267" i="33"/>
  <c r="E267" i="33"/>
  <c r="C269" i="33"/>
  <c r="D269" i="33"/>
  <c r="E269" i="33"/>
  <c r="C270" i="33"/>
  <c r="D270" i="33"/>
  <c r="E270" i="33"/>
  <c r="C273" i="33"/>
  <c r="D273" i="33"/>
  <c r="E273" i="33"/>
  <c r="C274" i="33"/>
  <c r="D274" i="33"/>
  <c r="E274" i="33"/>
  <c r="C277" i="33"/>
  <c r="D277" i="33"/>
  <c r="E277" i="33"/>
  <c r="C278" i="33"/>
  <c r="D278" i="33"/>
  <c r="E278" i="33"/>
  <c r="C281" i="33"/>
  <c r="D281" i="33"/>
  <c r="E281" i="33"/>
  <c r="C282" i="33"/>
  <c r="D282" i="33"/>
  <c r="E282" i="33"/>
  <c r="C285" i="33"/>
  <c r="D285" i="33"/>
  <c r="E285" i="33"/>
  <c r="C286" i="33"/>
  <c r="D286" i="33"/>
  <c r="E286" i="33"/>
  <c r="C287" i="33"/>
  <c r="D287" i="33"/>
  <c r="E287" i="33"/>
  <c r="C288" i="33"/>
  <c r="D288" i="33"/>
  <c r="E288" i="33"/>
  <c r="C289" i="33"/>
  <c r="D289" i="33"/>
  <c r="E289" i="33"/>
  <c r="C290" i="33"/>
  <c r="D290" i="33"/>
  <c r="E290" i="33"/>
  <c r="C292" i="33"/>
  <c r="D292" i="33"/>
  <c r="E292" i="33"/>
  <c r="C293" i="33"/>
  <c r="D293" i="33"/>
  <c r="E293" i="33"/>
  <c r="C294" i="33"/>
  <c r="D294" i="33"/>
  <c r="E294" i="33"/>
  <c r="C296" i="33"/>
  <c r="D296" i="33"/>
  <c r="E296" i="33"/>
  <c r="C297" i="33"/>
  <c r="D297" i="33"/>
  <c r="E297" i="33"/>
  <c r="C298" i="33"/>
  <c r="D298" i="33"/>
  <c r="E298" i="33"/>
  <c r="C300" i="33"/>
  <c r="D300" i="33"/>
  <c r="E300" i="33"/>
  <c r="C301" i="33"/>
  <c r="D301" i="33"/>
  <c r="E301" i="33"/>
  <c r="C302" i="33"/>
  <c r="D302" i="33"/>
  <c r="E302" i="33"/>
  <c r="C304" i="33"/>
  <c r="D304" i="33"/>
  <c r="E304" i="33"/>
  <c r="C306" i="33"/>
  <c r="D306" i="33"/>
  <c r="E306" i="33"/>
  <c r="C307" i="33"/>
  <c r="D307" i="33"/>
  <c r="E307" i="33"/>
  <c r="C308" i="33"/>
  <c r="D308" i="33"/>
  <c r="E308" i="33"/>
  <c r="C310" i="33"/>
  <c r="D310" i="33"/>
  <c r="E310" i="33"/>
  <c r="C311" i="33"/>
  <c r="D311" i="33"/>
  <c r="E311" i="33"/>
  <c r="C312" i="33"/>
  <c r="D312" i="33"/>
  <c r="E312" i="33"/>
  <c r="C314" i="33"/>
  <c r="D314" i="33"/>
  <c r="E314" i="33"/>
  <c r="C315" i="33"/>
  <c r="D315" i="33"/>
  <c r="E315" i="33"/>
  <c r="C316" i="33"/>
  <c r="D316" i="33"/>
  <c r="E316" i="33"/>
  <c r="C319" i="33"/>
  <c r="D319" i="33"/>
  <c r="E319" i="33"/>
  <c r="C320" i="33"/>
  <c r="D320" i="33"/>
  <c r="E320" i="33"/>
  <c r="C322" i="33"/>
  <c r="D322" i="33"/>
  <c r="E322" i="33"/>
  <c r="C323" i="33"/>
  <c r="D323" i="33"/>
  <c r="E323" i="33"/>
  <c r="C324" i="33"/>
  <c r="D324" i="33"/>
  <c r="E324" i="33"/>
  <c r="C325" i="33"/>
  <c r="D325" i="33"/>
  <c r="E325" i="33"/>
  <c r="C326" i="33"/>
  <c r="D326" i="33"/>
  <c r="E326" i="33"/>
  <c r="C327" i="33"/>
  <c r="D327" i="33"/>
  <c r="E327" i="33"/>
  <c r="C328" i="33"/>
  <c r="D328" i="33"/>
  <c r="E328" i="33"/>
  <c r="C331" i="33"/>
  <c r="D331" i="33"/>
  <c r="E331" i="33"/>
  <c r="C332" i="33"/>
  <c r="D332" i="33"/>
  <c r="E332" i="33"/>
  <c r="C335" i="33"/>
  <c r="D335" i="33"/>
  <c r="E335" i="33"/>
  <c r="C336" i="33"/>
  <c r="D336" i="33"/>
  <c r="E336" i="33"/>
  <c r="C338" i="33"/>
  <c r="D338" i="33"/>
  <c r="E338" i="33"/>
  <c r="C339" i="33"/>
  <c r="D339" i="33"/>
  <c r="E339" i="33"/>
  <c r="C340" i="33"/>
  <c r="D340" i="33"/>
  <c r="E340" i="33"/>
  <c r="C342" i="33"/>
  <c r="D342" i="33"/>
  <c r="E342" i="33"/>
  <c r="C343" i="33"/>
  <c r="D343" i="33"/>
  <c r="E343" i="33"/>
  <c r="C345" i="33"/>
  <c r="D345" i="33"/>
  <c r="E345" i="33"/>
  <c r="C346" i="33"/>
  <c r="D346" i="33"/>
  <c r="E346" i="33"/>
  <c r="C347" i="33"/>
  <c r="D347" i="33"/>
  <c r="E347" i="33"/>
  <c r="C349" i="33"/>
  <c r="D349" i="33"/>
  <c r="E349" i="33"/>
  <c r="C350" i="33"/>
  <c r="D350" i="33"/>
  <c r="E350" i="33"/>
  <c r="C351" i="33"/>
  <c r="D351" i="33"/>
  <c r="E351" i="33"/>
  <c r="C353" i="33"/>
  <c r="D353" i="33"/>
  <c r="E353" i="33"/>
  <c r="C354" i="33"/>
  <c r="D354" i="33"/>
  <c r="E354" i="33"/>
  <c r="C356" i="33"/>
  <c r="D356" i="33"/>
  <c r="E356" i="33"/>
  <c r="C357" i="33"/>
  <c r="D357" i="33"/>
  <c r="E357" i="33"/>
  <c r="C358" i="33"/>
  <c r="D358" i="33"/>
  <c r="E358" i="33"/>
  <c r="C361" i="33"/>
  <c r="D361" i="33"/>
  <c r="E361" i="33"/>
  <c r="C362" i="33"/>
  <c r="D362" i="33"/>
  <c r="E362" i="33"/>
  <c r="C365" i="33"/>
  <c r="D365" i="33"/>
  <c r="E365" i="33"/>
  <c r="C366" i="33"/>
  <c r="D366" i="33"/>
  <c r="E366" i="33"/>
  <c r="C369" i="33"/>
  <c r="D369" i="33"/>
  <c r="E369" i="33"/>
  <c r="C370" i="33"/>
  <c r="D370" i="33"/>
  <c r="E370" i="33"/>
  <c r="C372" i="33"/>
  <c r="D372" i="33"/>
  <c r="E372" i="33"/>
  <c r="C373" i="33"/>
  <c r="D373" i="33"/>
  <c r="E373" i="33"/>
  <c r="C374" i="33"/>
  <c r="D374" i="33"/>
  <c r="E374" i="33"/>
  <c r="C376" i="33"/>
  <c r="D376" i="33"/>
  <c r="E376" i="33"/>
  <c r="C377" i="33"/>
  <c r="D377" i="33"/>
  <c r="E377" i="33"/>
  <c r="C378" i="33"/>
  <c r="D378" i="33"/>
  <c r="E378" i="33"/>
  <c r="C380" i="33"/>
  <c r="D380" i="33"/>
  <c r="E380" i="33"/>
  <c r="C381" i="33"/>
  <c r="D381" i="33"/>
  <c r="E381" i="33"/>
  <c r="C384" i="33"/>
  <c r="D384" i="33"/>
  <c r="E384" i="33"/>
  <c r="C385" i="33"/>
  <c r="D385" i="33"/>
  <c r="E385" i="33"/>
  <c r="C388" i="33"/>
  <c r="D388" i="33"/>
  <c r="E388" i="33"/>
  <c r="C389" i="33"/>
  <c r="D389" i="33"/>
  <c r="E389" i="33"/>
  <c r="C392" i="33"/>
  <c r="D392" i="33"/>
  <c r="E392" i="33"/>
  <c r="C393" i="33"/>
  <c r="D393" i="33"/>
  <c r="E393" i="33"/>
  <c r="C396" i="33"/>
  <c r="D396" i="33"/>
  <c r="E396" i="33"/>
  <c r="C397" i="33"/>
  <c r="D397" i="33"/>
  <c r="E397" i="33"/>
  <c r="C400" i="33"/>
  <c r="D400" i="33"/>
  <c r="E400" i="33"/>
  <c r="C401" i="33"/>
  <c r="D401" i="33"/>
  <c r="E401" i="33"/>
  <c r="C404" i="33"/>
  <c r="D404" i="33"/>
  <c r="E404" i="33"/>
  <c r="C405" i="33"/>
  <c r="D405" i="33"/>
  <c r="E405" i="33"/>
  <c r="C407" i="33"/>
  <c r="D407" i="33"/>
  <c r="E407" i="33"/>
  <c r="C408" i="33"/>
  <c r="D408" i="33"/>
  <c r="E408" i="33"/>
  <c r="C409" i="33"/>
  <c r="D409" i="33"/>
  <c r="E409" i="33"/>
  <c r="C411" i="33"/>
  <c r="D411" i="33"/>
  <c r="E411" i="33"/>
  <c r="C412" i="33"/>
  <c r="D412" i="33"/>
  <c r="E412" i="33"/>
  <c r="C413" i="33"/>
  <c r="D413" i="33"/>
  <c r="E413" i="33"/>
  <c r="C415" i="33"/>
  <c r="D415" i="33"/>
  <c r="E415" i="33"/>
  <c r="C416" i="33"/>
  <c r="D416" i="33"/>
  <c r="E416" i="33"/>
  <c r="C417" i="33"/>
  <c r="D417" i="33"/>
  <c r="E417" i="33"/>
  <c r="C419" i="33"/>
  <c r="D419" i="33"/>
  <c r="E419" i="33"/>
  <c r="C420" i="33"/>
  <c r="D420" i="33"/>
  <c r="E420" i="33"/>
  <c r="C421" i="33"/>
  <c r="D421" i="33"/>
  <c r="E421" i="33"/>
  <c r="C423" i="33"/>
  <c r="D423" i="33"/>
  <c r="E423" i="33"/>
  <c r="C424" i="33"/>
  <c r="D424" i="33"/>
  <c r="E424" i="33"/>
  <c r="C425" i="33"/>
  <c r="D425" i="33"/>
  <c r="E425" i="33"/>
  <c r="C427" i="33"/>
  <c r="D427" i="33"/>
  <c r="E427" i="33"/>
  <c r="C428" i="33"/>
  <c r="D428" i="33"/>
  <c r="E428" i="33"/>
  <c r="C429" i="33"/>
  <c r="D429" i="33"/>
  <c r="E429" i="33"/>
  <c r="C432" i="33"/>
  <c r="D432" i="33"/>
  <c r="E432" i="33"/>
  <c r="C433" i="33"/>
  <c r="D433" i="33"/>
  <c r="E433" i="33"/>
  <c r="C435" i="33"/>
  <c r="D435" i="33"/>
  <c r="E435" i="33"/>
  <c r="C436" i="33"/>
  <c r="D436" i="33"/>
  <c r="E436" i="33"/>
  <c r="C437" i="33"/>
  <c r="D437" i="33"/>
  <c r="E437" i="33"/>
  <c r="C440" i="33"/>
  <c r="D440" i="33"/>
  <c r="E440" i="33"/>
  <c r="C441" i="33"/>
  <c r="D441" i="33"/>
  <c r="E441" i="33"/>
  <c r="C443" i="33"/>
  <c r="D443" i="33"/>
  <c r="E443" i="33"/>
  <c r="C444" i="33"/>
  <c r="D444" i="33"/>
  <c r="E444" i="33"/>
  <c r="C445" i="33"/>
  <c r="D445" i="33"/>
  <c r="E445" i="33"/>
  <c r="C448" i="33"/>
  <c r="D448" i="33"/>
  <c r="E448" i="33"/>
  <c r="C451" i="33"/>
  <c r="D451" i="33"/>
  <c r="E451" i="33"/>
  <c r="C452" i="33"/>
  <c r="D452" i="33"/>
  <c r="E452" i="33"/>
  <c r="C455" i="33"/>
  <c r="D455" i="33"/>
  <c r="E455" i="33"/>
  <c r="C464" i="33"/>
  <c r="D464" i="33"/>
  <c r="E464" i="33"/>
  <c r="C465" i="33"/>
  <c r="D465" i="33"/>
  <c r="E465" i="33"/>
  <c r="C466" i="33"/>
  <c r="D466" i="33"/>
  <c r="E466" i="33"/>
  <c r="C467" i="33"/>
  <c r="D467" i="33"/>
  <c r="E467" i="33"/>
  <c r="C468" i="33"/>
  <c r="D468" i="33"/>
  <c r="E468" i="33"/>
  <c r="C469" i="33"/>
  <c r="D469" i="33"/>
  <c r="E469" i="33"/>
  <c r="C472" i="33"/>
  <c r="D472" i="33"/>
  <c r="E472" i="33"/>
  <c r="C473" i="33"/>
  <c r="D473" i="33"/>
  <c r="E473" i="33"/>
  <c r="C476" i="33"/>
  <c r="D476" i="33"/>
  <c r="E476" i="33"/>
  <c r="C477" i="33"/>
  <c r="D477" i="33"/>
  <c r="E477" i="33"/>
  <c r="C479" i="33"/>
  <c r="D479" i="33"/>
  <c r="E479" i="33"/>
  <c r="C480" i="33"/>
  <c r="D480" i="33"/>
  <c r="E480" i="33"/>
  <c r="C481" i="33"/>
  <c r="D481" i="33"/>
  <c r="E481" i="33"/>
  <c r="C483" i="33"/>
  <c r="D483" i="33"/>
  <c r="E483" i="33"/>
  <c r="C484" i="33"/>
  <c r="D484" i="33"/>
  <c r="E484" i="33"/>
  <c r="C485" i="33"/>
  <c r="D485" i="33"/>
  <c r="E485" i="33"/>
  <c r="C489" i="33"/>
  <c r="D489" i="33"/>
  <c r="E489" i="33"/>
  <c r="C491" i="33"/>
  <c r="D491" i="33"/>
  <c r="E491" i="33"/>
  <c r="C492" i="33"/>
  <c r="D492" i="33"/>
  <c r="E492" i="33"/>
  <c r="C493" i="33"/>
  <c r="D493" i="33"/>
  <c r="E493" i="33"/>
  <c r="C496" i="33"/>
  <c r="D496" i="33"/>
  <c r="E496" i="33"/>
  <c r="C497" i="33"/>
  <c r="D497" i="33"/>
  <c r="E497" i="33"/>
  <c r="C499" i="33"/>
  <c r="D499" i="33"/>
  <c r="E499" i="33"/>
  <c r="C500" i="33"/>
  <c r="D500" i="33"/>
  <c r="E500" i="33"/>
  <c r="C501" i="33"/>
  <c r="D501" i="33"/>
  <c r="E501" i="33"/>
  <c r="C502" i="33"/>
  <c r="D502" i="33"/>
  <c r="E502" i="33"/>
  <c r="C504" i="33"/>
  <c r="D504" i="33"/>
  <c r="E504" i="33"/>
  <c r="C506" i="33"/>
  <c r="D506" i="33"/>
  <c r="E506" i="33"/>
  <c r="C507" i="33"/>
  <c r="D507" i="33"/>
  <c r="E507" i="33"/>
  <c r="C508" i="33"/>
  <c r="D508" i="33"/>
  <c r="E508" i="33"/>
  <c r="C509" i="33"/>
  <c r="D509" i="33"/>
  <c r="E509" i="33"/>
  <c r="C510" i="33"/>
  <c r="D510" i="33"/>
  <c r="E510" i="33"/>
  <c r="C511" i="33"/>
  <c r="D511" i="33"/>
  <c r="E511" i="33"/>
  <c r="C512" i="33"/>
  <c r="D512" i="33"/>
  <c r="E512" i="33"/>
  <c r="C516" i="33"/>
  <c r="D516" i="33"/>
  <c r="E516" i="33"/>
  <c r="C519" i="33"/>
  <c r="D519" i="33"/>
  <c r="E519" i="33"/>
  <c r="C520" i="33"/>
  <c r="D520" i="33"/>
  <c r="E520" i="33"/>
  <c r="C605" i="33"/>
  <c r="D605" i="33"/>
  <c r="E605" i="33"/>
  <c r="C608" i="33"/>
  <c r="D608" i="33"/>
  <c r="E608" i="33"/>
  <c r="C609" i="33"/>
  <c r="D609" i="33"/>
  <c r="E609" i="33"/>
  <c r="C612" i="33"/>
  <c r="D612" i="33"/>
  <c r="E612" i="33"/>
  <c r="C613" i="33"/>
  <c r="D613" i="33"/>
  <c r="E613" i="33"/>
  <c r="C616" i="33"/>
  <c r="D616" i="33"/>
  <c r="E616" i="33"/>
  <c r="C619" i="33"/>
  <c r="D619" i="33"/>
  <c r="E619" i="33"/>
  <c r="C620" i="33"/>
  <c r="D620" i="33"/>
  <c r="E620" i="33"/>
  <c r="C621" i="33"/>
  <c r="D621" i="33"/>
  <c r="E621" i="33"/>
  <c r="C624" i="33"/>
  <c r="D624" i="33"/>
  <c r="E624" i="33"/>
  <c r="C625" i="33"/>
  <c r="D625" i="33"/>
  <c r="E625" i="33"/>
  <c r="C627" i="33"/>
  <c r="D627" i="33"/>
  <c r="E627" i="33"/>
  <c r="C628" i="33"/>
  <c r="D628" i="33"/>
  <c r="E628" i="33"/>
  <c r="C629" i="33"/>
  <c r="D629" i="33"/>
  <c r="E629" i="33"/>
  <c r="C630" i="33"/>
  <c r="D630" i="33"/>
  <c r="E630" i="33"/>
  <c r="C631" i="33"/>
  <c r="D631" i="33"/>
  <c r="E631" i="33"/>
  <c r="C632" i="33"/>
  <c r="D632" i="33"/>
  <c r="E632" i="33"/>
  <c r="C634" i="33"/>
  <c r="D634" i="33"/>
  <c r="E634" i="33"/>
  <c r="C635" i="33"/>
  <c r="D635" i="33"/>
  <c r="E635" i="33"/>
  <c r="C637" i="33"/>
  <c r="D637" i="33"/>
  <c r="E637" i="33"/>
  <c r="C638" i="33"/>
  <c r="D638" i="33"/>
  <c r="E638" i="33"/>
  <c r="C640" i="33"/>
  <c r="D640" i="33"/>
  <c r="E640" i="33"/>
  <c r="C641" i="33"/>
  <c r="D641" i="33"/>
  <c r="E641" i="33"/>
  <c r="C644" i="33"/>
  <c r="D644" i="33"/>
  <c r="E644" i="33"/>
  <c r="C645" i="33"/>
  <c r="D645" i="33"/>
  <c r="E645" i="33"/>
  <c r="C647" i="33"/>
  <c r="D647" i="33"/>
  <c r="E647" i="33"/>
  <c r="C648" i="33"/>
  <c r="D648" i="33"/>
  <c r="E648" i="33"/>
  <c r="C649" i="33"/>
  <c r="D649" i="33"/>
  <c r="E649" i="33"/>
  <c r="C651" i="33"/>
  <c r="D651" i="33"/>
  <c r="E651" i="33"/>
  <c r="C652" i="33"/>
  <c r="D652" i="33"/>
  <c r="E652" i="33"/>
  <c r="C656" i="33"/>
  <c r="D656" i="33"/>
  <c r="E656" i="33"/>
  <c r="C657" i="33"/>
  <c r="D657" i="33"/>
  <c r="E657" i="33"/>
  <c r="C659" i="33"/>
  <c r="D659" i="33"/>
  <c r="E659" i="33"/>
  <c r="C660" i="33"/>
  <c r="D660" i="33"/>
  <c r="E660" i="33"/>
  <c r="C661" i="33"/>
  <c r="D661" i="33"/>
  <c r="E661" i="33"/>
  <c r="C664" i="33"/>
  <c r="D664" i="33"/>
  <c r="E664" i="33"/>
  <c r="C665" i="33"/>
  <c r="D665" i="33"/>
  <c r="E665" i="33"/>
  <c r="C668" i="33"/>
  <c r="D668" i="33"/>
  <c r="E668" i="33"/>
  <c r="C671" i="33"/>
  <c r="D671" i="33"/>
  <c r="E671" i="33"/>
  <c r="C672" i="33"/>
  <c r="D672" i="33"/>
  <c r="E672" i="33"/>
  <c r="C675" i="33"/>
  <c r="D675" i="33"/>
  <c r="E675" i="33"/>
  <c r="C678" i="33"/>
  <c r="D678" i="33"/>
  <c r="E678" i="33"/>
  <c r="C679" i="33"/>
  <c r="D679" i="33"/>
  <c r="E679" i="33"/>
  <c r="C682" i="33"/>
  <c r="D682" i="33"/>
  <c r="E682" i="33"/>
  <c r="C683" i="33"/>
  <c r="D683" i="33"/>
  <c r="E683" i="33"/>
  <c r="C686" i="33"/>
  <c r="D686" i="33"/>
  <c r="E686" i="33"/>
  <c r="C688" i="33"/>
  <c r="D688" i="33"/>
  <c r="E688" i="33"/>
  <c r="C692" i="33"/>
  <c r="D692" i="33"/>
  <c r="E692" i="33"/>
  <c r="C694" i="33"/>
  <c r="D694" i="33"/>
  <c r="E694" i="33"/>
  <c r="C726" i="33"/>
  <c r="C727" i="33"/>
  <c r="F727" i="33" s="1"/>
  <c r="C728" i="33"/>
  <c r="F728" i="33" s="1"/>
  <c r="C731" i="33"/>
  <c r="F731" i="33" s="1"/>
  <c r="C734" i="33"/>
  <c r="F734" i="33" s="1"/>
  <c r="C735" i="33"/>
  <c r="F735" i="33" s="1"/>
  <c r="C736" i="33"/>
  <c r="F736" i="33" s="1"/>
  <c r="C737" i="33"/>
  <c r="F737" i="33" s="1"/>
  <c r="C739" i="33"/>
  <c r="F739" i="33" s="1"/>
  <c r="C740" i="33"/>
  <c r="F740" i="33" s="1"/>
  <c r="C743" i="33"/>
  <c r="F743" i="33" s="1"/>
  <c r="C744" i="33"/>
  <c r="F744" i="33" s="1"/>
  <c r="C745" i="33"/>
  <c r="F745" i="33" s="1"/>
  <c r="C746" i="33"/>
  <c r="F746" i="33" s="1"/>
  <c r="C747" i="33"/>
  <c r="F747" i="33" s="1"/>
  <c r="C749" i="33"/>
  <c r="F749" i="33" s="1"/>
  <c r="C750" i="33"/>
  <c r="F750" i="33" s="1"/>
  <c r="C751" i="33"/>
  <c r="F751" i="33" s="1"/>
  <c r="C753" i="33"/>
  <c r="F753" i="33" s="1"/>
  <c r="C754" i="33"/>
  <c r="F754" i="33" s="1"/>
  <c r="C755" i="33"/>
  <c r="F755" i="33" s="1"/>
  <c r="C756" i="33"/>
  <c r="F756" i="33" s="1"/>
  <c r="C757" i="33"/>
  <c r="F757" i="33" s="1"/>
  <c r="C759" i="33"/>
  <c r="F759" i="33" s="1"/>
  <c r="C760" i="33"/>
  <c r="F760" i="33" s="1"/>
  <c r="C761" i="33"/>
  <c r="F761" i="33" s="1"/>
  <c r="C762" i="33"/>
  <c r="F762" i="33" s="1"/>
  <c r="C763" i="33"/>
  <c r="F763" i="33" s="1"/>
  <c r="C764" i="33"/>
  <c r="F764" i="33" s="1"/>
  <c r="C765" i="33"/>
  <c r="F765" i="33" s="1"/>
  <c r="C767" i="33"/>
  <c r="F767" i="33" s="1"/>
  <c r="C768" i="33"/>
  <c r="F768" i="33" s="1"/>
  <c r="C769" i="33"/>
  <c r="F769" i="33" s="1"/>
  <c r="C770" i="33"/>
  <c r="F770" i="33" s="1"/>
  <c r="C771" i="33"/>
  <c r="F771" i="33" s="1"/>
  <c r="C772" i="33"/>
  <c r="F772" i="33" s="1"/>
  <c r="C773" i="33"/>
  <c r="F773" i="33" s="1"/>
  <c r="C774" i="33"/>
  <c r="F774" i="33" s="1"/>
  <c r="C775" i="33"/>
  <c r="F775" i="33" s="1"/>
  <c r="C777" i="33"/>
  <c r="F777" i="33" s="1"/>
  <c r="C779" i="33"/>
  <c r="F779" i="33" s="1"/>
  <c r="C780" i="33"/>
  <c r="F780" i="33" s="1"/>
  <c r="C781" i="33"/>
  <c r="F781" i="33" s="1"/>
  <c r="C782" i="33"/>
  <c r="F782" i="33" s="1"/>
  <c r="C783" i="33"/>
  <c r="F783" i="33" s="1"/>
  <c r="C785" i="33"/>
  <c r="F785" i="33" s="1"/>
  <c r="C786" i="33"/>
  <c r="F786" i="33" s="1"/>
  <c r="C790" i="33"/>
  <c r="F790" i="33" s="1"/>
  <c r="C793" i="33"/>
  <c r="F793" i="33" s="1"/>
  <c r="C794" i="33"/>
  <c r="F794" i="33" s="1"/>
  <c r="C795" i="33"/>
  <c r="F795" i="33" s="1"/>
  <c r="C796" i="33"/>
  <c r="F796" i="33" s="1"/>
  <c r="C797" i="33"/>
  <c r="F797" i="33" s="1"/>
  <c r="C798" i="33"/>
  <c r="F798" i="33" s="1"/>
  <c r="C799" i="33"/>
  <c r="F799" i="33" s="1"/>
  <c r="C801" i="33"/>
  <c r="F801" i="33" s="1"/>
  <c r="C802" i="33"/>
  <c r="F802" i="33" s="1"/>
  <c r="C804" i="33"/>
  <c r="F804" i="33" s="1"/>
  <c r="C806" i="33"/>
  <c r="F806" i="33" s="1"/>
  <c r="C807" i="33"/>
  <c r="F807" i="33" s="1"/>
  <c r="C809" i="33"/>
  <c r="F809" i="33" s="1"/>
  <c r="C811" i="33"/>
  <c r="F811" i="33" s="1"/>
  <c r="C812" i="33"/>
  <c r="F812" i="33" s="1"/>
  <c r="C813" i="33"/>
  <c r="F813" i="33" s="1"/>
  <c r="C816" i="33"/>
  <c r="F816" i="33" s="1"/>
  <c r="C817" i="33"/>
  <c r="F817" i="33" s="1"/>
  <c r="C819" i="33"/>
  <c r="F819" i="33" s="1"/>
  <c r="C820" i="33"/>
  <c r="F820" i="33" s="1"/>
  <c r="C821" i="33"/>
  <c r="F821" i="33" s="1"/>
  <c r="C822" i="33"/>
  <c r="F822" i="33" s="1"/>
  <c r="C823" i="33"/>
  <c r="F823" i="33" s="1"/>
  <c r="C824" i="33"/>
  <c r="F824" i="33" s="1"/>
  <c r="C825" i="33"/>
  <c r="F825" i="33" s="1"/>
  <c r="C826" i="33"/>
  <c r="F826" i="33" s="1"/>
  <c r="C829" i="33"/>
  <c r="F829" i="33" s="1"/>
  <c r="C830" i="33"/>
  <c r="F830" i="33" s="1"/>
  <c r="C831" i="33"/>
  <c r="F831" i="33" s="1"/>
  <c r="C833" i="33"/>
  <c r="F833" i="33" s="1"/>
  <c r="C834" i="33"/>
  <c r="F834" i="33" s="1"/>
  <c r="C835" i="33"/>
  <c r="F835" i="33" s="1"/>
  <c r="C837" i="33"/>
  <c r="F837" i="33" s="1"/>
  <c r="C838" i="33"/>
  <c r="F838" i="33" s="1"/>
  <c r="C839" i="33"/>
  <c r="F839" i="33" s="1"/>
  <c r="C840" i="33"/>
  <c r="F840" i="33" s="1"/>
  <c r="C841" i="33"/>
  <c r="F841" i="33" s="1"/>
  <c r="C843" i="33"/>
  <c r="F843" i="33" s="1"/>
  <c r="C844" i="33"/>
  <c r="F844" i="33" s="1"/>
  <c r="C847" i="33"/>
  <c r="F847" i="33" s="1"/>
  <c r="C848" i="33"/>
  <c r="F848" i="33" s="1"/>
  <c r="C849" i="33"/>
  <c r="F849" i="33" s="1"/>
  <c r="C851" i="33"/>
  <c r="F851" i="33" s="1"/>
  <c r="C852" i="33"/>
  <c r="F852" i="33" s="1"/>
  <c r="C853" i="33"/>
  <c r="F853" i="33" s="1"/>
  <c r="C855" i="33"/>
  <c r="F855" i="33" s="1"/>
  <c r="C856" i="33"/>
  <c r="F856" i="33" s="1"/>
  <c r="C858" i="33"/>
  <c r="F858" i="33" s="1"/>
  <c r="C859" i="33"/>
  <c r="F859" i="33" s="1"/>
  <c r="C860" i="33"/>
  <c r="F860" i="33" s="1"/>
  <c r="C12" i="14"/>
  <c r="D12" i="14"/>
  <c r="E12" i="14"/>
  <c r="C14" i="14"/>
  <c r="D14" i="14"/>
  <c r="E14" i="14"/>
  <c r="C15" i="14"/>
  <c r="D15" i="14"/>
  <c r="E15" i="14"/>
  <c r="C16" i="14"/>
  <c r="D16" i="14"/>
  <c r="E16" i="14"/>
  <c r="C18" i="14"/>
  <c r="D18" i="14"/>
  <c r="E18" i="14"/>
  <c r="C19" i="14"/>
  <c r="D19" i="14"/>
  <c r="E19" i="14"/>
  <c r="C20" i="14"/>
  <c r="D20" i="14"/>
  <c r="E20" i="14"/>
  <c r="C21" i="14"/>
  <c r="D21" i="14"/>
  <c r="E21" i="14"/>
  <c r="C22" i="14"/>
  <c r="D22" i="14"/>
  <c r="E22" i="14"/>
  <c r="C23" i="14"/>
  <c r="D23" i="14"/>
  <c r="E23" i="14"/>
  <c r="C26" i="14"/>
  <c r="D26" i="14"/>
  <c r="E26" i="14"/>
  <c r="C27" i="14"/>
  <c r="D27" i="14"/>
  <c r="E27" i="14"/>
  <c r="C28" i="14"/>
  <c r="D28" i="14"/>
  <c r="E28" i="14"/>
  <c r="C29" i="14"/>
  <c r="D29" i="14"/>
  <c r="E29" i="14"/>
  <c r="C32" i="14"/>
  <c r="D32" i="14"/>
  <c r="E32" i="14"/>
  <c r="C34" i="14"/>
  <c r="D34" i="14"/>
  <c r="E34" i="14"/>
  <c r="C35" i="14"/>
  <c r="D35" i="14"/>
  <c r="E35" i="14"/>
  <c r="C37" i="14"/>
  <c r="D37" i="14"/>
  <c r="E37" i="14"/>
  <c r="C39" i="14"/>
  <c r="D39" i="14"/>
  <c r="E39" i="14"/>
  <c r="C40" i="14"/>
  <c r="D40" i="14"/>
  <c r="E40" i="14"/>
  <c r="C43" i="14"/>
  <c r="D43" i="14"/>
  <c r="E43" i="14"/>
  <c r="C44" i="14"/>
  <c r="D44" i="14"/>
  <c r="E44" i="14"/>
  <c r="C46" i="14"/>
  <c r="D46" i="14"/>
  <c r="E46" i="14"/>
  <c r="C47" i="14"/>
  <c r="D47" i="14"/>
  <c r="E47" i="14"/>
  <c r="C48" i="14"/>
  <c r="D48" i="14"/>
  <c r="E48" i="14"/>
  <c r="C50" i="14"/>
  <c r="D50" i="14"/>
  <c r="E50" i="14"/>
  <c r="C51" i="14"/>
  <c r="D51" i="14"/>
  <c r="E51" i="14"/>
  <c r="C54" i="14"/>
  <c r="D54" i="14"/>
  <c r="E54" i="14"/>
  <c r="C55" i="14"/>
  <c r="D55" i="14"/>
  <c r="E55" i="14"/>
  <c r="C56" i="14"/>
  <c r="D56" i="14"/>
  <c r="E56" i="14"/>
  <c r="C58" i="14"/>
  <c r="D58" i="14"/>
  <c r="E58" i="14"/>
  <c r="C59" i="14"/>
  <c r="D59" i="14"/>
  <c r="E59" i="14"/>
  <c r="C60" i="14"/>
  <c r="D60" i="14"/>
  <c r="E60" i="14"/>
  <c r="C62" i="14"/>
  <c r="D62" i="14"/>
  <c r="E62" i="14"/>
  <c r="C63" i="14"/>
  <c r="D63" i="14"/>
  <c r="E63" i="14"/>
  <c r="C66" i="14"/>
  <c r="D66" i="14"/>
  <c r="E66" i="14"/>
  <c r="C67" i="14"/>
  <c r="D67" i="14"/>
  <c r="E67" i="14"/>
  <c r="C69" i="14"/>
  <c r="D69" i="14"/>
  <c r="E69" i="14"/>
  <c r="C70" i="14"/>
  <c r="D70" i="14"/>
  <c r="E70" i="14"/>
  <c r="C71" i="14"/>
  <c r="D71" i="14"/>
  <c r="E71" i="14"/>
  <c r="C73" i="14"/>
  <c r="D73" i="14"/>
  <c r="E73" i="14"/>
  <c r="C74" i="14"/>
  <c r="D74" i="14"/>
  <c r="E74" i="14"/>
  <c r="C75" i="14"/>
  <c r="D75" i="14"/>
  <c r="E75" i="14"/>
  <c r="C77" i="14"/>
  <c r="D77" i="14"/>
  <c r="E77" i="14"/>
  <c r="C80" i="14"/>
  <c r="D80" i="14"/>
  <c r="E80" i="14"/>
  <c r="C81" i="14"/>
  <c r="D81" i="14"/>
  <c r="E81" i="14"/>
  <c r="C84" i="14"/>
  <c r="D84" i="14"/>
  <c r="E84" i="14"/>
  <c r="C85" i="14"/>
  <c r="D85" i="14"/>
  <c r="E85" i="14"/>
  <c r="C86" i="14"/>
  <c r="D86" i="14"/>
  <c r="E86" i="14"/>
  <c r="C87" i="14"/>
  <c r="D87" i="14"/>
  <c r="E87" i="14"/>
  <c r="D88" i="14"/>
  <c r="E88" i="14"/>
  <c r="C91" i="14"/>
  <c r="D91" i="14"/>
  <c r="E91" i="14"/>
  <c r="C92" i="14"/>
  <c r="D92" i="14"/>
  <c r="E92" i="14"/>
  <c r="C95" i="14"/>
  <c r="D95" i="14"/>
  <c r="E95" i="14"/>
  <c r="C96" i="14"/>
  <c r="D96" i="14"/>
  <c r="E96" i="14"/>
  <c r="C99" i="14"/>
  <c r="D99" i="14"/>
  <c r="E99" i="14"/>
  <c r="C100" i="14"/>
  <c r="D100" i="14"/>
  <c r="E100" i="14"/>
  <c r="C101" i="14"/>
  <c r="D101" i="14"/>
  <c r="E101" i="14"/>
  <c r="C103" i="14"/>
  <c r="D103" i="14"/>
  <c r="E103" i="14"/>
  <c r="C104" i="14"/>
  <c r="D104" i="14"/>
  <c r="E104" i="14"/>
  <c r="C107" i="14"/>
  <c r="D107" i="14"/>
  <c r="E107" i="14"/>
  <c r="C108" i="14"/>
  <c r="D108" i="14"/>
  <c r="E108" i="14"/>
  <c r="C111" i="14"/>
  <c r="D111" i="14"/>
  <c r="E111" i="14"/>
  <c r="C112" i="14"/>
  <c r="D112" i="14"/>
  <c r="E112" i="14"/>
  <c r="C115" i="14"/>
  <c r="D115" i="14"/>
  <c r="E115" i="14"/>
  <c r="C116" i="14"/>
  <c r="D116" i="14"/>
  <c r="E116" i="14"/>
  <c r="C117" i="14"/>
  <c r="D117" i="14"/>
  <c r="E117" i="14"/>
  <c r="C119" i="14"/>
  <c r="D119" i="14"/>
  <c r="E119" i="14"/>
  <c r="C120" i="14"/>
  <c r="D120" i="14"/>
  <c r="E120" i="14"/>
  <c r="C123" i="14"/>
  <c r="D123" i="14"/>
  <c r="E123" i="14"/>
  <c r="C124" i="14"/>
  <c r="D124" i="14"/>
  <c r="E124" i="14"/>
  <c r="C126" i="14"/>
  <c r="D126" i="14"/>
  <c r="E126" i="14"/>
  <c r="C127" i="14"/>
  <c r="D127" i="14"/>
  <c r="E127" i="14"/>
  <c r="C128" i="14"/>
  <c r="D128" i="14"/>
  <c r="E128" i="14"/>
  <c r="C129" i="14"/>
  <c r="D129" i="14"/>
  <c r="E129" i="14"/>
  <c r="C131" i="14"/>
  <c r="D131" i="14"/>
  <c r="E131" i="14"/>
  <c r="C132" i="14"/>
  <c r="D132" i="14"/>
  <c r="E132" i="14"/>
  <c r="C133" i="14"/>
  <c r="D133" i="14"/>
  <c r="E133" i="14"/>
  <c r="C135" i="14"/>
  <c r="D135" i="14"/>
  <c r="E135" i="14"/>
  <c r="C136" i="14"/>
  <c r="D136" i="14"/>
  <c r="E136" i="14"/>
  <c r="C139" i="14"/>
  <c r="D139" i="14"/>
  <c r="E139" i="14"/>
  <c r="C140" i="14"/>
  <c r="D140" i="14"/>
  <c r="E140" i="14"/>
  <c r="C141" i="14"/>
  <c r="D141" i="14"/>
  <c r="E141" i="14"/>
  <c r="C143" i="14"/>
  <c r="D143" i="14"/>
  <c r="E143" i="14"/>
  <c r="C144" i="14"/>
  <c r="D144" i="14"/>
  <c r="E144" i="14"/>
  <c r="C145" i="14"/>
  <c r="D145" i="14"/>
  <c r="E145" i="14"/>
  <c r="C147" i="14"/>
  <c r="D147" i="14"/>
  <c r="E147" i="14"/>
  <c r="C148" i="14"/>
  <c r="D148" i="14"/>
  <c r="E148" i="14"/>
  <c r="C151" i="14"/>
  <c r="D151" i="14"/>
  <c r="E151" i="14"/>
  <c r="C152" i="14"/>
  <c r="D152" i="14"/>
  <c r="E152" i="14"/>
  <c r="C155" i="14"/>
  <c r="D155" i="14"/>
  <c r="E155" i="14"/>
  <c r="C156" i="14"/>
  <c r="D156" i="14"/>
  <c r="E156" i="14"/>
  <c r="C159" i="14"/>
  <c r="D159" i="14"/>
  <c r="E159" i="14"/>
  <c r="C160" i="14"/>
  <c r="D160" i="14"/>
  <c r="E160" i="14"/>
  <c r="C161" i="14"/>
  <c r="D161" i="14"/>
  <c r="E161" i="14"/>
  <c r="C163" i="14"/>
  <c r="D163" i="14"/>
  <c r="E163" i="14"/>
  <c r="C164" i="14"/>
  <c r="D164" i="14"/>
  <c r="E164" i="14"/>
  <c r="C167" i="14"/>
  <c r="D167" i="14"/>
  <c r="E167" i="14"/>
  <c r="C168" i="14"/>
  <c r="D168" i="14"/>
  <c r="E168" i="14"/>
  <c r="C171" i="14"/>
  <c r="D171" i="14"/>
  <c r="E171" i="14"/>
  <c r="C172" i="14"/>
  <c r="D172" i="14"/>
  <c r="E172" i="14"/>
  <c r="C173" i="14"/>
  <c r="D173" i="14"/>
  <c r="E173" i="14"/>
  <c r="C175" i="14"/>
  <c r="D175" i="14"/>
  <c r="E175" i="14"/>
  <c r="C176" i="14"/>
  <c r="D176" i="14"/>
  <c r="E176" i="14"/>
  <c r="C178" i="14"/>
  <c r="D178" i="14"/>
  <c r="E178" i="14"/>
  <c r="C179" i="14"/>
  <c r="D179" i="14"/>
  <c r="E179" i="14"/>
  <c r="C182" i="14"/>
  <c r="D182" i="14"/>
  <c r="E182" i="14"/>
  <c r="C183" i="14"/>
  <c r="D183" i="14"/>
  <c r="E183" i="14"/>
  <c r="C184" i="14"/>
  <c r="D184" i="14"/>
  <c r="E184" i="14"/>
  <c r="C186" i="14"/>
  <c r="D186" i="14"/>
  <c r="E186" i="14"/>
  <c r="C187" i="14"/>
  <c r="D187" i="14"/>
  <c r="E187" i="14"/>
  <c r="C189" i="14"/>
  <c r="D189" i="14"/>
  <c r="E189" i="14"/>
  <c r="C190" i="14"/>
  <c r="D190" i="14"/>
  <c r="E190" i="14"/>
  <c r="C191" i="14"/>
  <c r="D191" i="14"/>
  <c r="E191" i="14"/>
  <c r="C192" i="14"/>
  <c r="D192" i="14"/>
  <c r="E192" i="14"/>
  <c r="C194" i="14"/>
  <c r="D194" i="14"/>
  <c r="E194" i="14"/>
  <c r="C195" i="14"/>
  <c r="D195" i="14"/>
  <c r="E195" i="14"/>
  <c r="C197" i="14"/>
  <c r="D197" i="14"/>
  <c r="E197" i="14"/>
  <c r="C198" i="14"/>
  <c r="D198" i="14"/>
  <c r="E198" i="14"/>
  <c r="C201" i="14"/>
  <c r="D201" i="14"/>
  <c r="E201" i="14"/>
  <c r="C202" i="14"/>
  <c r="D202" i="14"/>
  <c r="E202" i="14"/>
  <c r="C203" i="14"/>
  <c r="D203" i="14"/>
  <c r="E203" i="14"/>
  <c r="C205" i="14"/>
  <c r="D205" i="14"/>
  <c r="E205" i="14"/>
  <c r="C206" i="14"/>
  <c r="D206" i="14"/>
  <c r="E206" i="14"/>
  <c r="C208" i="14"/>
  <c r="D208" i="14"/>
  <c r="E208" i="14"/>
  <c r="C209" i="14"/>
  <c r="D209" i="14"/>
  <c r="E209" i="14"/>
  <c r="C212" i="14"/>
  <c r="D212" i="14"/>
  <c r="E212" i="14"/>
  <c r="C213" i="14"/>
  <c r="D213" i="14"/>
  <c r="E213" i="14"/>
  <c r="C216" i="14"/>
  <c r="D216" i="14"/>
  <c r="E216" i="14"/>
  <c r="C217" i="14"/>
  <c r="D217" i="14"/>
  <c r="E217" i="14"/>
  <c r="C220" i="14"/>
  <c r="D220" i="14"/>
  <c r="E220" i="14"/>
  <c r="C221" i="14"/>
  <c r="D221" i="14"/>
  <c r="E221" i="14"/>
  <c r="C223" i="14"/>
  <c r="D223" i="14"/>
  <c r="E223" i="14"/>
  <c r="C224" i="14"/>
  <c r="D224" i="14"/>
  <c r="E224" i="14"/>
  <c r="C225" i="14"/>
  <c r="D225" i="14"/>
  <c r="E225" i="14"/>
  <c r="C227" i="14"/>
  <c r="D227" i="14"/>
  <c r="E227" i="14"/>
  <c r="C228" i="14"/>
  <c r="D228" i="14"/>
  <c r="E228" i="14"/>
  <c r="C230" i="14"/>
  <c r="D230" i="14"/>
  <c r="E230" i="14"/>
  <c r="C231" i="14"/>
  <c r="D231" i="14"/>
  <c r="E231" i="14"/>
  <c r="C232" i="14"/>
  <c r="D232" i="14"/>
  <c r="E232" i="14"/>
  <c r="C234" i="14"/>
  <c r="D234" i="14"/>
  <c r="E234" i="14"/>
  <c r="C235" i="14"/>
  <c r="D235" i="14"/>
  <c r="E235" i="14"/>
  <c r="C236" i="14"/>
  <c r="D236" i="14"/>
  <c r="E236" i="14"/>
  <c r="C238" i="14"/>
  <c r="D238" i="14"/>
  <c r="E238" i="14"/>
  <c r="C239" i="14"/>
  <c r="D239" i="14"/>
  <c r="E239" i="14"/>
  <c r="C240" i="14"/>
  <c r="D240" i="14"/>
  <c r="E240" i="14"/>
  <c r="C242" i="14"/>
  <c r="D242" i="14"/>
  <c r="E242" i="14"/>
  <c r="C243" i="14"/>
  <c r="D243" i="14"/>
  <c r="E243" i="14"/>
  <c r="C244" i="14"/>
  <c r="D244" i="14"/>
  <c r="E244" i="14"/>
  <c r="C246" i="14"/>
  <c r="D246" i="14"/>
  <c r="E246" i="14"/>
  <c r="C247" i="14"/>
  <c r="D247" i="14"/>
  <c r="E247" i="14"/>
  <c r="C248" i="14"/>
  <c r="D248" i="14"/>
  <c r="E248" i="14"/>
  <c r="C249" i="14"/>
  <c r="D249" i="14"/>
  <c r="E249" i="14"/>
  <c r="C250" i="14"/>
  <c r="D250" i="14"/>
  <c r="E250" i="14"/>
  <c r="C251" i="14"/>
  <c r="D251" i="14"/>
  <c r="E251" i="14"/>
  <c r="C252" i="14"/>
  <c r="D252" i="14"/>
  <c r="E252" i="14"/>
  <c r="C254" i="14"/>
  <c r="D254" i="14"/>
  <c r="E254" i="14"/>
  <c r="C255" i="14"/>
  <c r="D255" i="14"/>
  <c r="E255" i="14"/>
  <c r="C257" i="14"/>
  <c r="D257" i="14"/>
  <c r="E257" i="14"/>
  <c r="C258" i="14"/>
  <c r="D258" i="14"/>
  <c r="E258" i="14"/>
  <c r="C259" i="14"/>
  <c r="D259" i="14"/>
  <c r="E259" i="14"/>
  <c r="C261" i="14"/>
  <c r="D261" i="14"/>
  <c r="E261" i="14"/>
  <c r="C262" i="14"/>
  <c r="D262" i="14"/>
  <c r="E262" i="14"/>
  <c r="C263" i="14"/>
  <c r="D263" i="14"/>
  <c r="E263" i="14"/>
  <c r="C265" i="14"/>
  <c r="D265" i="14"/>
  <c r="E265" i="14"/>
  <c r="C266" i="14"/>
  <c r="D266" i="14"/>
  <c r="E266" i="14"/>
  <c r="C267" i="14"/>
  <c r="D267" i="14"/>
  <c r="E267" i="14"/>
  <c r="C269" i="14"/>
  <c r="D269" i="14"/>
  <c r="E269" i="14"/>
  <c r="C270" i="14"/>
  <c r="D270" i="14"/>
  <c r="E270" i="14"/>
  <c r="C271" i="14"/>
  <c r="D271" i="14"/>
  <c r="E271" i="14"/>
  <c r="C273" i="14"/>
  <c r="D273" i="14"/>
  <c r="E273" i="14"/>
  <c r="C274" i="14"/>
  <c r="D274" i="14"/>
  <c r="E274" i="14"/>
  <c r="C277" i="14"/>
  <c r="D277" i="14"/>
  <c r="E277" i="14"/>
  <c r="C278" i="14"/>
  <c r="D278" i="14"/>
  <c r="E278" i="14"/>
  <c r="C281" i="14"/>
  <c r="D281" i="14"/>
  <c r="E281" i="14"/>
  <c r="C282" i="14"/>
  <c r="D282" i="14"/>
  <c r="E282" i="14"/>
  <c r="C283" i="14"/>
  <c r="D283" i="14"/>
  <c r="E283" i="14"/>
  <c r="C285" i="14"/>
  <c r="D285" i="14"/>
  <c r="E285" i="14"/>
  <c r="C286" i="14"/>
  <c r="D286" i="14"/>
  <c r="E286" i="14"/>
  <c r="C287" i="14"/>
  <c r="D287" i="14"/>
  <c r="E287" i="14"/>
  <c r="C289" i="14"/>
  <c r="D289" i="14"/>
  <c r="E289" i="14"/>
  <c r="C290" i="14"/>
  <c r="D290" i="14"/>
  <c r="E290" i="14"/>
  <c r="C293" i="14"/>
  <c r="D293" i="14"/>
  <c r="E293" i="14"/>
  <c r="C294" i="14"/>
  <c r="D294" i="14"/>
  <c r="E294" i="14"/>
  <c r="C297" i="14"/>
  <c r="D297" i="14"/>
  <c r="E297" i="14"/>
  <c r="C298" i="14"/>
  <c r="D298" i="14"/>
  <c r="E298" i="14"/>
  <c r="C299" i="14"/>
  <c r="D299" i="14"/>
  <c r="E299" i="14"/>
  <c r="C301" i="14"/>
  <c r="D301" i="14"/>
  <c r="E301" i="14"/>
  <c r="C302" i="14"/>
  <c r="D302" i="14"/>
  <c r="E302" i="14"/>
  <c r="C304" i="14"/>
  <c r="D304" i="14"/>
  <c r="E304" i="14"/>
  <c r="C307" i="14"/>
  <c r="D307" i="14"/>
  <c r="E307" i="14"/>
  <c r="C308" i="14"/>
  <c r="D308" i="14"/>
  <c r="E308" i="14"/>
  <c r="C310" i="14"/>
  <c r="D310" i="14"/>
  <c r="E310" i="14"/>
  <c r="C311" i="14"/>
  <c r="D311" i="14"/>
  <c r="E311" i="14"/>
  <c r="C312" i="14"/>
  <c r="D312" i="14"/>
  <c r="E312" i="14"/>
  <c r="C313" i="14"/>
  <c r="D313" i="14"/>
  <c r="E313" i="14"/>
  <c r="C315" i="14"/>
  <c r="D315" i="14"/>
  <c r="E315" i="14"/>
  <c r="C316" i="14"/>
  <c r="D316" i="14"/>
  <c r="E316" i="14"/>
  <c r="C319" i="14"/>
  <c r="D319" i="14"/>
  <c r="E319" i="14"/>
  <c r="C320" i="14"/>
  <c r="D320" i="14"/>
  <c r="E320" i="14"/>
  <c r="C321" i="14"/>
  <c r="D321" i="14"/>
  <c r="E321" i="14"/>
  <c r="C323" i="14"/>
  <c r="D323" i="14"/>
  <c r="E323" i="14"/>
  <c r="C324" i="14"/>
  <c r="D324" i="14"/>
  <c r="E324" i="14"/>
  <c r="C325" i="14"/>
  <c r="D325" i="14"/>
  <c r="E325" i="14"/>
  <c r="C327" i="14"/>
  <c r="D327" i="14"/>
  <c r="E327" i="14"/>
  <c r="C328" i="14"/>
  <c r="D328" i="14"/>
  <c r="E328" i="14"/>
  <c r="C329" i="14"/>
  <c r="D329" i="14"/>
  <c r="E329" i="14"/>
  <c r="C331" i="14"/>
  <c r="D331" i="14"/>
  <c r="E331" i="14"/>
  <c r="C332" i="14"/>
  <c r="D332" i="14"/>
  <c r="E332" i="14"/>
  <c r="C335" i="14"/>
  <c r="D335" i="14"/>
  <c r="E335" i="14"/>
  <c r="C336" i="14"/>
  <c r="D336" i="14"/>
  <c r="E336" i="14"/>
  <c r="C339" i="14"/>
  <c r="D339" i="14"/>
  <c r="E339" i="14"/>
  <c r="C340" i="14"/>
  <c r="D340" i="14"/>
  <c r="E340" i="14"/>
  <c r="C343" i="14"/>
  <c r="D343" i="14"/>
  <c r="E343" i="14"/>
  <c r="C344" i="14"/>
  <c r="D344" i="14"/>
  <c r="E344" i="14"/>
  <c r="C346" i="14"/>
  <c r="D346" i="14"/>
  <c r="E346" i="14"/>
  <c r="C347" i="14"/>
  <c r="D347" i="14"/>
  <c r="E347" i="14"/>
  <c r="C350" i="14"/>
  <c r="D350" i="14"/>
  <c r="E350" i="14"/>
  <c r="C351" i="14"/>
  <c r="D351" i="14"/>
  <c r="E351" i="14"/>
  <c r="C354" i="14"/>
  <c r="D354" i="14"/>
  <c r="E354" i="14"/>
  <c r="C357" i="14"/>
  <c r="D357" i="14"/>
  <c r="E357" i="14"/>
  <c r="C358" i="14"/>
  <c r="D358" i="14"/>
  <c r="E358" i="14"/>
  <c r="C359" i="14"/>
  <c r="D359" i="14"/>
  <c r="E359" i="14"/>
  <c r="C361" i="14"/>
  <c r="D361" i="14"/>
  <c r="E361" i="14"/>
  <c r="C362" i="14"/>
  <c r="D362" i="14"/>
  <c r="E362" i="14"/>
  <c r="C363" i="14"/>
  <c r="D363" i="14"/>
  <c r="E363" i="14"/>
  <c r="C365" i="14"/>
  <c r="D365" i="14"/>
  <c r="E365" i="14"/>
  <c r="C366" i="14"/>
  <c r="D366" i="14"/>
  <c r="E366" i="14"/>
  <c r="C369" i="14"/>
  <c r="D369" i="14"/>
  <c r="E369" i="14"/>
  <c r="C370" i="14"/>
  <c r="D370" i="14"/>
  <c r="E370" i="14"/>
  <c r="C372" i="14"/>
  <c r="D372" i="14"/>
  <c r="E372" i="14"/>
  <c r="C373" i="14"/>
  <c r="D373" i="14"/>
  <c r="E373" i="14"/>
  <c r="C374" i="14"/>
  <c r="D374" i="14"/>
  <c r="E374" i="14"/>
  <c r="C375" i="14"/>
  <c r="D375" i="14"/>
  <c r="E375" i="14"/>
  <c r="C377" i="14"/>
  <c r="D377" i="14"/>
  <c r="E377" i="14"/>
  <c r="C378" i="14"/>
  <c r="D378" i="14"/>
  <c r="E378" i="14"/>
  <c r="C380" i="14"/>
  <c r="D380" i="14"/>
  <c r="E380" i="14"/>
  <c r="C381" i="14"/>
  <c r="D381" i="14"/>
  <c r="E381" i="14"/>
  <c r="C384" i="14"/>
  <c r="D384" i="14"/>
  <c r="E384" i="14"/>
  <c r="C385" i="14"/>
  <c r="D385" i="14"/>
  <c r="E385" i="14"/>
  <c r="C388" i="14"/>
  <c r="D388" i="14"/>
  <c r="E388" i="14"/>
  <c r="C389" i="14"/>
  <c r="D389" i="14"/>
  <c r="E389" i="14"/>
  <c r="C390" i="14"/>
  <c r="D390" i="14"/>
  <c r="E390" i="14"/>
  <c r="C392" i="14"/>
  <c r="D392" i="14"/>
  <c r="E392" i="14"/>
  <c r="C393" i="14"/>
  <c r="D393" i="14"/>
  <c r="E393" i="14"/>
  <c r="C396" i="14"/>
  <c r="D396" i="14"/>
  <c r="E396" i="14"/>
  <c r="C397" i="14"/>
  <c r="D397" i="14"/>
  <c r="E397" i="14"/>
  <c r="C400" i="14"/>
  <c r="D400" i="14"/>
  <c r="E400" i="14"/>
  <c r="C401" i="14"/>
  <c r="D401" i="14"/>
  <c r="E401" i="14"/>
  <c r="C404" i="14"/>
  <c r="D404" i="14"/>
  <c r="E404" i="14"/>
  <c r="C405" i="14"/>
  <c r="D405" i="14"/>
  <c r="E405" i="14"/>
  <c r="C406" i="14"/>
  <c r="D406" i="14"/>
  <c r="E406" i="14"/>
  <c r="C408" i="14"/>
  <c r="D408" i="14"/>
  <c r="E408" i="14"/>
  <c r="C409" i="14"/>
  <c r="D409" i="14"/>
  <c r="E409" i="14"/>
  <c r="C412" i="14"/>
  <c r="D412" i="14"/>
  <c r="E412" i="14"/>
  <c r="C413" i="14"/>
  <c r="D413" i="14"/>
  <c r="E413" i="14"/>
  <c r="C416" i="14"/>
  <c r="D416" i="14"/>
  <c r="E416" i="14"/>
  <c r="C417" i="14"/>
  <c r="D417" i="14"/>
  <c r="E417" i="14"/>
  <c r="C420" i="14"/>
  <c r="D420" i="14"/>
  <c r="E420" i="14"/>
  <c r="C421" i="14"/>
  <c r="D421" i="14"/>
  <c r="E421" i="14"/>
  <c r="C422" i="14"/>
  <c r="D422" i="14"/>
  <c r="E422" i="14"/>
  <c r="C424" i="14"/>
  <c r="D424" i="14"/>
  <c r="E424" i="14"/>
  <c r="C425" i="14"/>
  <c r="D425" i="14"/>
  <c r="E425" i="14"/>
  <c r="C426" i="14"/>
  <c r="D426" i="14"/>
  <c r="E426" i="14"/>
  <c r="C428" i="14"/>
  <c r="D428" i="14"/>
  <c r="E428" i="14"/>
  <c r="C429" i="14"/>
  <c r="D429" i="14"/>
  <c r="E429" i="14"/>
  <c r="C430" i="14"/>
  <c r="D430" i="14"/>
  <c r="E430" i="14"/>
  <c r="C432" i="14"/>
  <c r="D432" i="14"/>
  <c r="E432" i="14"/>
  <c r="C433" i="14"/>
  <c r="D433" i="14"/>
  <c r="E433" i="14"/>
  <c r="C435" i="14"/>
  <c r="D435" i="14"/>
  <c r="E435" i="14"/>
  <c r="C436" i="14"/>
  <c r="D436" i="14"/>
  <c r="E436" i="14"/>
  <c r="C437" i="14"/>
  <c r="D437" i="14"/>
  <c r="E437" i="14"/>
  <c r="C438" i="14"/>
  <c r="D438" i="14"/>
  <c r="E438" i="14"/>
  <c r="C440" i="14"/>
  <c r="D440" i="14"/>
  <c r="E440" i="14"/>
  <c r="C441" i="14"/>
  <c r="D441" i="14"/>
  <c r="E441" i="14"/>
  <c r="C442" i="14"/>
  <c r="D442" i="14"/>
  <c r="E442" i="14"/>
  <c r="C444" i="14"/>
  <c r="D444" i="14"/>
  <c r="E444" i="14"/>
  <c r="C445" i="14"/>
  <c r="D445" i="14"/>
  <c r="E445" i="14"/>
  <c r="C446" i="14"/>
  <c r="D446" i="14"/>
  <c r="E446" i="14"/>
  <c r="C448" i="14"/>
  <c r="D448" i="14"/>
  <c r="E448" i="14"/>
  <c r="C451" i="14"/>
  <c r="D451" i="14"/>
  <c r="E451" i="14"/>
  <c r="C452" i="14"/>
  <c r="D452" i="14"/>
  <c r="E452" i="14"/>
  <c r="C453" i="14"/>
  <c r="D453" i="14"/>
  <c r="E453" i="14"/>
  <c r="C455" i="14"/>
  <c r="D455" i="14"/>
  <c r="E455" i="14"/>
  <c r="C463" i="14"/>
  <c r="D463" i="14"/>
  <c r="E463" i="14"/>
  <c r="C465" i="14"/>
  <c r="D465" i="14"/>
  <c r="E465" i="14"/>
  <c r="C466" i="14"/>
  <c r="D466" i="14"/>
  <c r="E466" i="14"/>
  <c r="C467" i="14"/>
  <c r="D467" i="14"/>
  <c r="E467" i="14"/>
  <c r="C468" i="14"/>
  <c r="D468" i="14"/>
  <c r="E468" i="14"/>
  <c r="C469" i="14"/>
  <c r="D469" i="14"/>
  <c r="E469" i="14"/>
  <c r="C472" i="14"/>
  <c r="D472" i="14"/>
  <c r="E472" i="14"/>
  <c r="C473" i="14"/>
  <c r="D473" i="14"/>
  <c r="E473" i="14"/>
  <c r="C474" i="14"/>
  <c r="D474" i="14"/>
  <c r="E474" i="14"/>
  <c r="C476" i="14"/>
  <c r="D476" i="14"/>
  <c r="E476" i="14"/>
  <c r="C477" i="14"/>
  <c r="D477" i="14"/>
  <c r="E477" i="14"/>
  <c r="C480" i="14"/>
  <c r="D480" i="14"/>
  <c r="E480" i="14"/>
  <c r="C481" i="14"/>
  <c r="D481" i="14"/>
  <c r="E481" i="14"/>
  <c r="C483" i="14"/>
  <c r="D483" i="14"/>
  <c r="E483" i="14"/>
  <c r="C484" i="14"/>
  <c r="D484" i="14"/>
  <c r="E484" i="14"/>
  <c r="C485" i="14"/>
  <c r="D485" i="14"/>
  <c r="E485" i="14"/>
  <c r="C486" i="14"/>
  <c r="D486" i="14"/>
  <c r="E486" i="14"/>
  <c r="C489" i="14"/>
  <c r="D489" i="14"/>
  <c r="E489" i="14"/>
  <c r="C490" i="14"/>
  <c r="D490" i="14"/>
  <c r="E490" i="14"/>
  <c r="C491" i="14"/>
  <c r="D491" i="14"/>
  <c r="E491" i="14"/>
  <c r="C492" i="14"/>
  <c r="D492" i="14"/>
  <c r="E492" i="14"/>
  <c r="C493" i="14"/>
  <c r="D493" i="14"/>
  <c r="E493" i="14"/>
  <c r="C494" i="14"/>
  <c r="D494" i="14"/>
  <c r="E494" i="14"/>
  <c r="C496" i="14"/>
  <c r="D496" i="14"/>
  <c r="E496" i="14"/>
  <c r="C497" i="14"/>
  <c r="D497" i="14"/>
  <c r="E497" i="14"/>
  <c r="C499" i="14"/>
  <c r="D499" i="14"/>
  <c r="E499" i="14"/>
  <c r="C500" i="14"/>
  <c r="D500" i="14"/>
  <c r="E500" i="14"/>
  <c r="C501" i="14"/>
  <c r="D501" i="14"/>
  <c r="E501" i="14"/>
  <c r="C502" i="14"/>
  <c r="D502" i="14"/>
  <c r="E502" i="14"/>
  <c r="C504" i="14"/>
  <c r="D504" i="14"/>
  <c r="E504" i="14"/>
  <c r="C505" i="14"/>
  <c r="D505" i="14"/>
  <c r="E505" i="14"/>
  <c r="C506" i="14"/>
  <c r="D506" i="14"/>
  <c r="E506" i="14"/>
  <c r="C507" i="14"/>
  <c r="D507" i="14"/>
  <c r="E507" i="14"/>
  <c r="C508" i="14"/>
  <c r="D508" i="14"/>
  <c r="E508" i="14"/>
  <c r="C509" i="14"/>
  <c r="D509" i="14"/>
  <c r="E509" i="14"/>
  <c r="C510" i="14"/>
  <c r="D510" i="14"/>
  <c r="E510" i="14"/>
  <c r="C511" i="14"/>
  <c r="D511" i="14"/>
  <c r="E511" i="14"/>
  <c r="C512" i="14"/>
  <c r="D512" i="14"/>
  <c r="E512" i="14"/>
  <c r="C516" i="14"/>
  <c r="D516" i="14"/>
  <c r="E516" i="14"/>
  <c r="C519" i="14"/>
  <c r="D519" i="14"/>
  <c r="E519" i="14"/>
  <c r="C520" i="14"/>
  <c r="D520" i="14"/>
  <c r="E520" i="14"/>
  <c r="F523" i="14"/>
  <c r="G523" i="14" s="1"/>
  <c r="F524" i="14"/>
  <c r="G524" i="14" s="1"/>
  <c r="F525" i="14"/>
  <c r="G525" i="14" s="1"/>
  <c r="C528" i="14"/>
  <c r="D528" i="14"/>
  <c r="E528" i="14"/>
  <c r="D529" i="14"/>
  <c r="E529" i="14"/>
  <c r="C531" i="14"/>
  <c r="D531" i="14"/>
  <c r="E531" i="14"/>
  <c r="C534" i="14"/>
  <c r="D534" i="14"/>
  <c r="E534" i="14"/>
  <c r="C535" i="14"/>
  <c r="D535" i="14"/>
  <c r="E535" i="14"/>
  <c r="C536" i="14"/>
  <c r="D536" i="14"/>
  <c r="E536" i="14"/>
  <c r="C538" i="14"/>
  <c r="D538" i="14"/>
  <c r="E538" i="14"/>
  <c r="C539" i="14"/>
  <c r="D539" i="14"/>
  <c r="E539" i="14"/>
  <c r="D540" i="14"/>
  <c r="E540" i="14"/>
  <c r="C542" i="14"/>
  <c r="D542" i="14"/>
  <c r="E542" i="14"/>
  <c r="C543" i="14"/>
  <c r="D543" i="14"/>
  <c r="E543" i="14"/>
  <c r="C546" i="14"/>
  <c r="D546" i="14"/>
  <c r="E546" i="14"/>
  <c r="C547" i="14"/>
  <c r="D547" i="14"/>
  <c r="E547" i="14"/>
  <c r="C550" i="14"/>
  <c r="D550" i="14"/>
  <c r="E550" i="14"/>
  <c r="C551" i="14"/>
  <c r="D551" i="14"/>
  <c r="E551" i="14"/>
  <c r="C554" i="14"/>
  <c r="D554" i="14"/>
  <c r="E554" i="14"/>
  <c r="C555" i="14"/>
  <c r="D555" i="14"/>
  <c r="E555" i="14"/>
  <c r="C557" i="14"/>
  <c r="D557" i="14"/>
  <c r="E557" i="14"/>
  <c r="C558" i="14"/>
  <c r="D558" i="14"/>
  <c r="E558" i="14"/>
  <c r="C559" i="14"/>
  <c r="D559" i="14"/>
  <c r="E559" i="14"/>
  <c r="C562" i="14"/>
  <c r="D562" i="14"/>
  <c r="E562" i="14"/>
  <c r="C563" i="14"/>
  <c r="D563" i="14"/>
  <c r="E563" i="14"/>
  <c r="C564" i="14"/>
  <c r="D564" i="14"/>
  <c r="E564" i="14"/>
  <c r="C566" i="14"/>
  <c r="D566" i="14"/>
  <c r="E566" i="14"/>
  <c r="C567" i="14"/>
  <c r="D567" i="14"/>
  <c r="E567" i="14"/>
  <c r="C568" i="14"/>
  <c r="D568" i="14"/>
  <c r="E568" i="14"/>
  <c r="C569" i="14"/>
  <c r="D569" i="14"/>
  <c r="E569" i="14"/>
  <c r="C572" i="14"/>
  <c r="D572" i="14"/>
  <c r="E572" i="14"/>
  <c r="C573" i="14"/>
  <c r="D573" i="14"/>
  <c r="E573" i="14"/>
  <c r="C574" i="14"/>
  <c r="D574" i="14"/>
  <c r="E574" i="14"/>
  <c r="C576" i="14"/>
  <c r="D576" i="14"/>
  <c r="E576" i="14"/>
  <c r="C577" i="14"/>
  <c r="D577" i="14"/>
  <c r="E577" i="14"/>
  <c r="C580" i="14"/>
  <c r="D580" i="14"/>
  <c r="E580" i="14"/>
  <c r="C581" i="14"/>
  <c r="D581" i="14"/>
  <c r="E581" i="14"/>
  <c r="D582" i="14"/>
  <c r="E582" i="14"/>
  <c r="C584" i="14"/>
  <c r="D584" i="14"/>
  <c r="E584" i="14"/>
  <c r="C585" i="14"/>
  <c r="D585" i="14"/>
  <c r="E585" i="14"/>
  <c r="C586" i="14"/>
  <c r="D586" i="14"/>
  <c r="E586" i="14"/>
  <c r="C588" i="14"/>
  <c r="D588" i="14"/>
  <c r="E588" i="14"/>
  <c r="C589" i="14"/>
  <c r="D589" i="14"/>
  <c r="E589" i="14"/>
  <c r="C592" i="14"/>
  <c r="D592" i="14"/>
  <c r="E592" i="14"/>
  <c r="C593" i="14"/>
  <c r="D593" i="14"/>
  <c r="E593" i="14"/>
  <c r="C594" i="14"/>
  <c r="D594" i="14"/>
  <c r="E594" i="14"/>
  <c r="C596" i="14"/>
  <c r="D596" i="14"/>
  <c r="E596" i="14"/>
  <c r="C597" i="14"/>
  <c r="D597" i="14"/>
  <c r="E597" i="14"/>
  <c r="C598" i="14"/>
  <c r="D598" i="14"/>
  <c r="E598" i="14"/>
  <c r="C600" i="14"/>
  <c r="D600" i="14"/>
  <c r="E600" i="14"/>
  <c r="C601" i="14"/>
  <c r="D601" i="14"/>
  <c r="E601" i="14"/>
  <c r="C602" i="14"/>
  <c r="D602" i="14"/>
  <c r="E602" i="14"/>
  <c r="C605" i="14"/>
  <c r="D605" i="14"/>
  <c r="E605" i="14"/>
  <c r="C608" i="14"/>
  <c r="D608" i="14"/>
  <c r="E608" i="14"/>
  <c r="C609" i="14"/>
  <c r="D609" i="14"/>
  <c r="E609" i="14"/>
  <c r="C612" i="14"/>
  <c r="D612" i="14"/>
  <c r="E612" i="14"/>
  <c r="C613" i="14"/>
  <c r="D613" i="14"/>
  <c r="E613" i="14"/>
  <c r="C614" i="14"/>
  <c r="D614" i="14"/>
  <c r="E614" i="14"/>
  <c r="C616" i="14"/>
  <c r="D616" i="14"/>
  <c r="E616" i="14"/>
  <c r="C618" i="14"/>
  <c r="D618" i="14"/>
  <c r="E618" i="14"/>
  <c r="C620" i="14"/>
  <c r="D620" i="14"/>
  <c r="E620" i="14"/>
  <c r="C621" i="14"/>
  <c r="D621" i="14"/>
  <c r="E621" i="14"/>
  <c r="C624" i="14"/>
  <c r="D624" i="14"/>
  <c r="E624" i="14"/>
  <c r="C625" i="14"/>
  <c r="D625" i="14"/>
  <c r="E625" i="14"/>
  <c r="C627" i="14"/>
  <c r="D627" i="14"/>
  <c r="E627" i="14"/>
  <c r="C628" i="14"/>
  <c r="D628" i="14"/>
  <c r="E628" i="14"/>
  <c r="C630" i="14"/>
  <c r="D630" i="14"/>
  <c r="E630" i="14"/>
  <c r="C631" i="14"/>
  <c r="D631" i="14"/>
  <c r="E631" i="14"/>
  <c r="C632" i="14"/>
  <c r="D632" i="14"/>
  <c r="E632" i="14"/>
  <c r="C634" i="14"/>
  <c r="D634" i="14"/>
  <c r="E634" i="14"/>
  <c r="C635" i="14"/>
  <c r="D635" i="14"/>
  <c r="E635" i="14"/>
  <c r="C636" i="14"/>
  <c r="D636" i="14"/>
  <c r="E636" i="14"/>
  <c r="C637" i="14"/>
  <c r="D637" i="14"/>
  <c r="E637" i="14"/>
  <c r="C638" i="14"/>
  <c r="D638" i="14"/>
  <c r="E638" i="14"/>
  <c r="C640" i="14"/>
  <c r="D640" i="14"/>
  <c r="E640" i="14"/>
  <c r="C641" i="14"/>
  <c r="D641" i="14"/>
  <c r="E641" i="14"/>
  <c r="C644" i="14"/>
  <c r="D644" i="14"/>
  <c r="E644" i="14"/>
  <c r="C645" i="14"/>
  <c r="D645" i="14"/>
  <c r="E645" i="14"/>
  <c r="C646" i="14"/>
  <c r="D646" i="14"/>
  <c r="E646" i="14"/>
  <c r="C648" i="14"/>
  <c r="D648" i="14"/>
  <c r="E648" i="14"/>
  <c r="C649" i="14"/>
  <c r="D649" i="14"/>
  <c r="E649" i="14"/>
  <c r="C651" i="14"/>
  <c r="D651" i="14"/>
  <c r="E651" i="14"/>
  <c r="C652" i="14"/>
  <c r="D652" i="14"/>
  <c r="E652" i="14"/>
  <c r="C656" i="14"/>
  <c r="D656" i="14"/>
  <c r="E656" i="14"/>
  <c r="C657" i="14"/>
  <c r="D657" i="14"/>
  <c r="E657" i="14"/>
  <c r="C660" i="14"/>
  <c r="D660" i="14"/>
  <c r="E660" i="14"/>
  <c r="C661" i="14"/>
  <c r="D661" i="14"/>
  <c r="E661" i="14"/>
  <c r="C664" i="14"/>
  <c r="D664" i="14"/>
  <c r="E664" i="14"/>
  <c r="C665" i="14"/>
  <c r="D665" i="14"/>
  <c r="E665" i="14"/>
  <c r="C666" i="14"/>
  <c r="D666" i="14"/>
  <c r="E666" i="14"/>
  <c r="C668" i="14"/>
  <c r="D668" i="14"/>
  <c r="E668" i="14"/>
  <c r="C671" i="14"/>
  <c r="D671" i="14"/>
  <c r="E671" i="14"/>
  <c r="C672" i="14"/>
  <c r="D672" i="14"/>
  <c r="E672" i="14"/>
  <c r="C673" i="14"/>
  <c r="D673" i="14"/>
  <c r="E673" i="14"/>
  <c r="C675" i="14"/>
  <c r="D675" i="14"/>
  <c r="E675" i="14"/>
  <c r="C679" i="14"/>
  <c r="D679" i="14"/>
  <c r="E679" i="14"/>
  <c r="C682" i="14"/>
  <c r="D682" i="14"/>
  <c r="E682" i="14"/>
  <c r="C683" i="14"/>
  <c r="D683" i="14"/>
  <c r="E683" i="14"/>
  <c r="C684" i="14"/>
  <c r="D684" i="14"/>
  <c r="E684" i="14"/>
  <c r="C686" i="14"/>
  <c r="D686" i="14"/>
  <c r="E686" i="14"/>
  <c r="C688" i="14"/>
  <c r="D688" i="14"/>
  <c r="E688" i="14"/>
  <c r="C692" i="14"/>
  <c r="D692" i="14"/>
  <c r="E692" i="14"/>
  <c r="C694" i="14"/>
  <c r="D694" i="14"/>
  <c r="E694" i="14"/>
  <c r="C726" i="14"/>
  <c r="C727" i="14"/>
  <c r="C728" i="14"/>
  <c r="F728" i="14" s="1"/>
  <c r="C731" i="14"/>
  <c r="F731" i="14" s="1"/>
  <c r="G731" i="14" s="1"/>
  <c r="C734" i="14"/>
  <c r="F734" i="14" s="1"/>
  <c r="C735" i="14"/>
  <c r="F735" i="14" s="1"/>
  <c r="G735" i="14" s="1"/>
  <c r="C737" i="14"/>
  <c r="F737" i="14" s="1"/>
  <c r="G737" i="14" s="1"/>
  <c r="C739" i="14"/>
  <c r="F739" i="14" s="1"/>
  <c r="G739" i="14" s="1"/>
  <c r="C740" i="14"/>
  <c r="F740" i="14" s="1"/>
  <c r="C743" i="14"/>
  <c r="F743" i="14" s="1"/>
  <c r="C744" i="14"/>
  <c r="F744" i="14" s="1"/>
  <c r="C745" i="14"/>
  <c r="F745" i="14" s="1"/>
  <c r="G745" i="14" s="1"/>
  <c r="C746" i="14"/>
  <c r="F746" i="14" s="1"/>
  <c r="C747" i="14"/>
  <c r="F747" i="14" s="1"/>
  <c r="C749" i="14"/>
  <c r="F749" i="14" s="1"/>
  <c r="G749" i="14" s="1"/>
  <c r="C750" i="14"/>
  <c r="F750" i="14" s="1"/>
  <c r="C751" i="14"/>
  <c r="F751" i="14" s="1"/>
  <c r="G751" i="14" s="1"/>
  <c r="C753" i="14"/>
  <c r="F753" i="14" s="1"/>
  <c r="G753" i="14" s="1"/>
  <c r="C754" i="14"/>
  <c r="F754" i="14" s="1"/>
  <c r="C755" i="14"/>
  <c r="F755" i="14" s="1"/>
  <c r="G755" i="14" s="1"/>
  <c r="C756" i="14"/>
  <c r="F756" i="14" s="1"/>
  <c r="G756" i="14" s="1"/>
  <c r="C757" i="14"/>
  <c r="F757" i="14" s="1"/>
  <c r="G757" i="14" s="1"/>
  <c r="C759" i="14"/>
  <c r="F759" i="14" s="1"/>
  <c r="C760" i="14"/>
  <c r="F760" i="14" s="1"/>
  <c r="G760" i="14" s="1"/>
  <c r="C761" i="14"/>
  <c r="F761" i="14" s="1"/>
  <c r="G761" i="14" s="1"/>
  <c r="C762" i="14"/>
  <c r="F762" i="14" s="1"/>
  <c r="G762" i="14" s="1"/>
  <c r="C763" i="14"/>
  <c r="F763" i="14" s="1"/>
  <c r="G763" i="14" s="1"/>
  <c r="C764" i="14"/>
  <c r="F764" i="14" s="1"/>
  <c r="G764" i="14" s="1"/>
  <c r="C765" i="14"/>
  <c r="F765" i="14" s="1"/>
  <c r="G765" i="14" s="1"/>
  <c r="C767" i="14"/>
  <c r="F767" i="14" s="1"/>
  <c r="G767" i="14" s="1"/>
  <c r="C768" i="14"/>
  <c r="F768" i="14" s="1"/>
  <c r="C769" i="14"/>
  <c r="F769" i="14" s="1"/>
  <c r="G769" i="14" s="1"/>
  <c r="C770" i="14"/>
  <c r="F770" i="14" s="1"/>
  <c r="G770" i="14" s="1"/>
  <c r="C771" i="14"/>
  <c r="F771" i="14" s="1"/>
  <c r="G771" i="14" s="1"/>
  <c r="C772" i="14"/>
  <c r="F772" i="14" s="1"/>
  <c r="C773" i="14"/>
  <c r="F773" i="14" s="1"/>
  <c r="G773" i="14" s="1"/>
  <c r="C774" i="14"/>
  <c r="F774" i="14" s="1"/>
  <c r="G774" i="14" s="1"/>
  <c r="C775" i="14"/>
  <c r="F775" i="14" s="1"/>
  <c r="G775" i="14" s="1"/>
  <c r="C777" i="14"/>
  <c r="F777" i="14" s="1"/>
  <c r="C779" i="14"/>
  <c r="F779" i="14" s="1"/>
  <c r="G779" i="14" s="1"/>
  <c r="C780" i="14"/>
  <c r="F780" i="14" s="1"/>
  <c r="G780" i="14" s="1"/>
  <c r="C782" i="14"/>
  <c r="F782" i="14" s="1"/>
  <c r="G782" i="14" s="1"/>
  <c r="C783" i="14"/>
  <c r="F783" i="14" s="1"/>
  <c r="C785" i="14"/>
  <c r="F785" i="14" s="1"/>
  <c r="G785" i="14" s="1"/>
  <c r="C786" i="14"/>
  <c r="F786" i="14" s="1"/>
  <c r="G786" i="14" s="1"/>
  <c r="C790" i="14"/>
  <c r="F790" i="14" s="1"/>
  <c r="G790" i="14" s="1"/>
  <c r="C793" i="14"/>
  <c r="F793" i="14" s="1"/>
  <c r="C794" i="14"/>
  <c r="F794" i="14" s="1"/>
  <c r="G794" i="14" s="1"/>
  <c r="C795" i="14"/>
  <c r="F795" i="14" s="1"/>
  <c r="G795" i="14" s="1"/>
  <c r="C796" i="14"/>
  <c r="F796" i="14" s="1"/>
  <c r="G796" i="14" s="1"/>
  <c r="C797" i="14"/>
  <c r="F797" i="14" s="1"/>
  <c r="C798" i="14"/>
  <c r="F798" i="14" s="1"/>
  <c r="G798" i="14" s="1"/>
  <c r="C799" i="14"/>
  <c r="F799" i="14" s="1"/>
  <c r="G799" i="14" s="1"/>
  <c r="C801" i="14"/>
  <c r="F801" i="14" s="1"/>
  <c r="G801" i="14" s="1"/>
  <c r="C802" i="14"/>
  <c r="F802" i="14" s="1"/>
  <c r="G802" i="14" s="1"/>
  <c r="C804" i="14"/>
  <c r="F804" i="14" s="1"/>
  <c r="G804" i="14" s="1"/>
  <c r="C806" i="14"/>
  <c r="F806" i="14" s="1"/>
  <c r="G806" i="14" s="1"/>
  <c r="C807" i="14"/>
  <c r="F807" i="14" s="1"/>
  <c r="C809" i="14"/>
  <c r="F809" i="14" s="1"/>
  <c r="C811" i="14"/>
  <c r="F811" i="14" s="1"/>
  <c r="G811" i="14" s="1"/>
  <c r="C812" i="14"/>
  <c r="F812" i="14" s="1"/>
  <c r="G812" i="14" s="1"/>
  <c r="C813" i="14"/>
  <c r="F813" i="14" s="1"/>
  <c r="G813" i="14" s="1"/>
  <c r="C816" i="14"/>
  <c r="F816" i="14" s="1"/>
  <c r="C817" i="14"/>
  <c r="F817" i="14" s="1"/>
  <c r="G817" i="14" s="1"/>
  <c r="C819" i="14"/>
  <c r="F819" i="14" s="1"/>
  <c r="G819" i="14" s="1"/>
  <c r="C820" i="14"/>
  <c r="F820" i="14" s="1"/>
  <c r="G820" i="14" s="1"/>
  <c r="C821" i="14"/>
  <c r="F821" i="14" s="1"/>
  <c r="C822" i="14"/>
  <c r="F822" i="14" s="1"/>
  <c r="G822" i="14" s="1"/>
  <c r="C823" i="14"/>
  <c r="F823" i="14" s="1"/>
  <c r="G823" i="14" s="1"/>
  <c r="C824" i="14"/>
  <c r="F824" i="14" s="1"/>
  <c r="G824" i="14" s="1"/>
  <c r="C825" i="14"/>
  <c r="F825" i="14" s="1"/>
  <c r="C826" i="14"/>
  <c r="F826" i="14" s="1"/>
  <c r="G826" i="14" s="1"/>
  <c r="C829" i="14"/>
  <c r="F829" i="14" s="1"/>
  <c r="G829" i="14" s="1"/>
  <c r="C830" i="14"/>
  <c r="F830" i="14" s="1"/>
  <c r="G830" i="14" s="1"/>
  <c r="C831" i="14"/>
  <c r="F831" i="14" s="1"/>
  <c r="C833" i="14"/>
  <c r="F833" i="14" s="1"/>
  <c r="G833" i="14" s="1"/>
  <c r="C834" i="14"/>
  <c r="F834" i="14" s="1"/>
  <c r="G834" i="14" s="1"/>
  <c r="C835" i="14"/>
  <c r="F835" i="14" s="1"/>
  <c r="G835" i="14" s="1"/>
  <c r="C836" i="14"/>
  <c r="F836" i="14" s="1"/>
  <c r="C838" i="14"/>
  <c r="F838" i="14" s="1"/>
  <c r="C839" i="14"/>
  <c r="F839" i="14" s="1"/>
  <c r="G839" i="14" s="1"/>
  <c r="C840" i="14"/>
  <c r="F840" i="14" s="1"/>
  <c r="G840" i="14" s="1"/>
  <c r="C841" i="14"/>
  <c r="F841" i="14" s="1"/>
  <c r="C843" i="14"/>
  <c r="F843" i="14" s="1"/>
  <c r="G843" i="14" s="1"/>
  <c r="C844" i="14"/>
  <c r="F844" i="14" s="1"/>
  <c r="G844" i="14" s="1"/>
  <c r="C846" i="14"/>
  <c r="F846" i="14" s="1"/>
  <c r="G846" i="14" s="1"/>
  <c r="C847" i="14"/>
  <c r="F847" i="14" s="1"/>
  <c r="C848" i="14"/>
  <c r="F848" i="14" s="1"/>
  <c r="G848" i="14" s="1"/>
  <c r="C849" i="14"/>
  <c r="F849" i="14" s="1"/>
  <c r="C851" i="14"/>
  <c r="F851" i="14" s="1"/>
  <c r="G851" i="14" s="1"/>
  <c r="C852" i="14"/>
  <c r="F852" i="14" s="1"/>
  <c r="C853" i="14"/>
  <c r="F853" i="14" s="1"/>
  <c r="C855" i="14"/>
  <c r="F855" i="14" s="1"/>
  <c r="G855" i="14" s="1"/>
  <c r="C856" i="14"/>
  <c r="F856" i="14" s="1"/>
  <c r="C859" i="14"/>
  <c r="F859" i="14" s="1"/>
  <c r="G859" i="14" s="1"/>
  <c r="C860" i="14"/>
  <c r="F860" i="14" s="1"/>
  <c r="C864" i="14"/>
  <c r="D864" i="14"/>
  <c r="E864" i="14"/>
  <c r="C866" i="14"/>
  <c r="D866" i="14"/>
  <c r="E866" i="14"/>
  <c r="C867" i="14"/>
  <c r="D867" i="14"/>
  <c r="E867" i="14"/>
  <c r="C868" i="14"/>
  <c r="D868" i="14"/>
  <c r="E868" i="14"/>
  <c r="C870" i="14"/>
  <c r="D870" i="14"/>
  <c r="E870" i="14"/>
  <c r="C871" i="14"/>
  <c r="D871" i="14"/>
  <c r="E871" i="14"/>
  <c r="C872" i="14"/>
  <c r="D872" i="14"/>
  <c r="E872" i="14"/>
  <c r="C874" i="14"/>
  <c r="D874" i="14"/>
  <c r="E874" i="14"/>
  <c r="C875" i="14"/>
  <c r="D875" i="14"/>
  <c r="E875" i="14"/>
  <c r="C876" i="14"/>
  <c r="D876" i="14"/>
  <c r="E876" i="14"/>
  <c r="C877" i="14"/>
  <c r="D877" i="14"/>
  <c r="E877" i="14"/>
  <c r="C880" i="14"/>
  <c r="D880" i="14"/>
  <c r="E880" i="14"/>
  <c r="C882" i="14"/>
  <c r="D882" i="14"/>
  <c r="E882" i="14"/>
  <c r="C883" i="14"/>
  <c r="D883" i="14"/>
  <c r="E883" i="14"/>
  <c r="C884" i="14"/>
  <c r="D884" i="14"/>
  <c r="E884" i="14"/>
  <c r="C886" i="14"/>
  <c r="D886" i="14"/>
  <c r="E886" i="14"/>
  <c r="C888" i="14"/>
  <c r="D888" i="14"/>
  <c r="E888" i="14"/>
  <c r="C889" i="14"/>
  <c r="D889" i="14"/>
  <c r="E889" i="14"/>
  <c r="C890" i="14"/>
  <c r="D890" i="14"/>
  <c r="E890" i="14"/>
  <c r="C892" i="14"/>
  <c r="D892" i="14"/>
  <c r="E892" i="14"/>
  <c r="C894" i="14"/>
  <c r="D894" i="14"/>
  <c r="E894" i="14"/>
  <c r="C896" i="14"/>
  <c r="D896" i="14"/>
  <c r="E896" i="14"/>
  <c r="C897" i="14"/>
  <c r="D897" i="14"/>
  <c r="E897" i="14"/>
  <c r="C898" i="14"/>
  <c r="D898" i="14"/>
  <c r="E898" i="14"/>
  <c r="C902" i="14"/>
  <c r="D902" i="14"/>
  <c r="E902" i="14"/>
  <c r="D13" i="15"/>
  <c r="E13" i="15"/>
  <c r="D14" i="15"/>
  <c r="E14" i="15"/>
  <c r="D15" i="15"/>
  <c r="E15" i="15"/>
  <c r="D43" i="15"/>
  <c r="E43" i="15"/>
  <c r="D63" i="15"/>
  <c r="E63" i="15"/>
  <c r="D65" i="15"/>
  <c r="E65" i="15"/>
  <c r="D69" i="15"/>
  <c r="E69" i="15"/>
  <c r="D103" i="15"/>
  <c r="E103" i="15"/>
  <c r="D104" i="15"/>
  <c r="E104" i="15"/>
  <c r="D164" i="15"/>
  <c r="E164" i="15"/>
  <c r="D166" i="15"/>
  <c r="E166" i="15"/>
  <c r="D209" i="15"/>
  <c r="E209" i="15"/>
  <c r="D243" i="15"/>
  <c r="E243" i="15"/>
  <c r="D245" i="15"/>
  <c r="E245" i="15"/>
  <c r="D246" i="15"/>
  <c r="E246" i="15"/>
  <c r="D247" i="15"/>
  <c r="E247" i="15"/>
  <c r="D249" i="15"/>
  <c r="E249" i="15"/>
  <c r="D250" i="15"/>
  <c r="E250" i="15"/>
  <c r="D339" i="15"/>
  <c r="E339" i="15"/>
  <c r="D342" i="15"/>
  <c r="E342" i="15"/>
  <c r="D427" i="15"/>
  <c r="E427" i="15"/>
  <c r="D463" i="15"/>
  <c r="E463" i="15"/>
  <c r="D465" i="15"/>
  <c r="E465" i="15"/>
  <c r="D466" i="15"/>
  <c r="E466" i="15"/>
  <c r="D468" i="15"/>
  <c r="E468" i="15"/>
  <c r="D469" i="15"/>
  <c r="E469" i="15"/>
  <c r="D472" i="15"/>
  <c r="E472" i="15"/>
  <c r="D473" i="15"/>
  <c r="E473" i="15"/>
  <c r="D474" i="15"/>
  <c r="E474" i="15"/>
  <c r="D476" i="15"/>
  <c r="E476" i="15"/>
  <c r="D477" i="15"/>
  <c r="E477" i="15"/>
  <c r="D480" i="15"/>
  <c r="E480" i="15"/>
  <c r="D481" i="15"/>
  <c r="E481" i="15"/>
  <c r="D484" i="15"/>
  <c r="E484" i="15"/>
  <c r="D485" i="15"/>
  <c r="E485" i="15"/>
  <c r="D486" i="15"/>
  <c r="E486" i="15"/>
  <c r="D489" i="15"/>
  <c r="E489" i="15"/>
  <c r="D497" i="15"/>
  <c r="E497" i="15"/>
  <c r="D500" i="15"/>
  <c r="E500" i="15"/>
  <c r="D501" i="15"/>
  <c r="E501" i="15"/>
  <c r="D502" i="15"/>
  <c r="E502" i="15"/>
  <c r="D507" i="15"/>
  <c r="E507" i="15"/>
  <c r="D512" i="15"/>
  <c r="E512" i="15"/>
  <c r="D516" i="15"/>
  <c r="E516" i="15"/>
  <c r="D519" i="15"/>
  <c r="E519" i="15"/>
  <c r="D520" i="15"/>
  <c r="E520" i="15"/>
  <c r="D740" i="15"/>
  <c r="E740" i="15"/>
  <c r="D742" i="15"/>
  <c r="E742" i="15"/>
  <c r="D744" i="15"/>
  <c r="E744" i="15"/>
  <c r="D746" i="15"/>
  <c r="E746" i="15"/>
  <c r="D754" i="15"/>
  <c r="E754" i="15"/>
  <c r="D765" i="15"/>
  <c r="E765" i="15"/>
  <c r="D766" i="15"/>
  <c r="E766" i="15"/>
  <c r="D769" i="15"/>
  <c r="E769" i="15"/>
  <c r="D770" i="15"/>
  <c r="E770" i="15"/>
  <c r="D806" i="15"/>
  <c r="E806" i="15"/>
  <c r="D812" i="15"/>
  <c r="E812" i="15"/>
  <c r="D813" i="15"/>
  <c r="E813" i="15"/>
  <c r="D816" i="15"/>
  <c r="E816" i="15"/>
  <c r="D817" i="15"/>
  <c r="E817" i="15"/>
  <c r="D818" i="15"/>
  <c r="E818" i="15"/>
  <c r="D819" i="15"/>
  <c r="E819" i="15"/>
  <c r="D820" i="15"/>
  <c r="E820" i="15"/>
  <c r="D821" i="15"/>
  <c r="E821" i="15"/>
  <c r="D823" i="15"/>
  <c r="E823" i="15"/>
  <c r="D824" i="15"/>
  <c r="E824" i="15"/>
  <c r="D830" i="15"/>
  <c r="E830" i="15"/>
  <c r="D831" i="15"/>
  <c r="E831" i="15"/>
  <c r="D833" i="15"/>
  <c r="E833" i="15"/>
  <c r="D844" i="15"/>
  <c r="E844" i="15"/>
  <c r="D846" i="15"/>
  <c r="E846" i="15"/>
  <c r="D848" i="15"/>
  <c r="E848" i="15"/>
  <c r="D849" i="15"/>
  <c r="E849" i="15"/>
  <c r="D850" i="15"/>
  <c r="E850" i="15"/>
  <c r="D852" i="15"/>
  <c r="E852" i="15"/>
  <c r="D853" i="15"/>
  <c r="E853" i="15"/>
  <c r="D856" i="15"/>
  <c r="E856" i="15"/>
  <c r="D858" i="15"/>
  <c r="E858" i="15"/>
  <c r="D859" i="15"/>
  <c r="E859" i="15"/>
  <c r="D860" i="15"/>
  <c r="E860" i="15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5" i="30"/>
  <c r="E25" i="30"/>
  <c r="D26" i="30"/>
  <c r="E26" i="30"/>
  <c r="D27" i="30"/>
  <c r="E27" i="30"/>
  <c r="D28" i="30"/>
  <c r="E28" i="30"/>
  <c r="D29" i="30"/>
  <c r="E29" i="30"/>
  <c r="D32" i="30"/>
  <c r="E32" i="30"/>
  <c r="D34" i="30"/>
  <c r="E34" i="30"/>
  <c r="D35" i="30"/>
  <c r="E35" i="30"/>
  <c r="D37" i="30"/>
  <c r="E37" i="30"/>
  <c r="D39" i="30"/>
  <c r="E39" i="30"/>
  <c r="D40" i="30"/>
  <c r="E40" i="30"/>
  <c r="D43" i="30"/>
  <c r="E43" i="30"/>
  <c r="D44" i="30"/>
  <c r="E44" i="30"/>
  <c r="D46" i="30"/>
  <c r="E46" i="30"/>
  <c r="D47" i="30"/>
  <c r="E47" i="30"/>
  <c r="D48" i="30"/>
  <c r="E48" i="30"/>
  <c r="D50" i="30"/>
  <c r="E50" i="30"/>
  <c r="D51" i="30"/>
  <c r="E51" i="30"/>
  <c r="D53" i="30"/>
  <c r="E53" i="30"/>
  <c r="D54" i="30"/>
  <c r="E54" i="30"/>
  <c r="D55" i="30"/>
  <c r="E55" i="30"/>
  <c r="D56" i="30"/>
  <c r="E56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5" i="30"/>
  <c r="E65" i="30"/>
  <c r="D66" i="30"/>
  <c r="E66" i="30"/>
  <c r="D67" i="30"/>
  <c r="E67" i="30"/>
  <c r="D69" i="30"/>
  <c r="E69" i="30"/>
  <c r="D70" i="30"/>
  <c r="E70" i="30"/>
  <c r="D71" i="30"/>
  <c r="E71" i="30"/>
  <c r="D73" i="30"/>
  <c r="E73" i="30"/>
  <c r="D74" i="30"/>
  <c r="E74" i="30"/>
  <c r="D75" i="30"/>
  <c r="E75" i="30"/>
  <c r="D76" i="30"/>
  <c r="E76" i="30"/>
  <c r="D77" i="30"/>
  <c r="E77" i="30"/>
  <c r="D79" i="30"/>
  <c r="E79" i="30"/>
  <c r="D80" i="30"/>
  <c r="E80" i="30"/>
  <c r="D81" i="30"/>
  <c r="E81" i="30"/>
  <c r="D84" i="30"/>
  <c r="E84" i="30"/>
  <c r="D85" i="30"/>
  <c r="E85" i="30"/>
  <c r="D86" i="30"/>
  <c r="E86" i="30"/>
  <c r="D87" i="30"/>
  <c r="E87" i="30"/>
  <c r="D88" i="30"/>
  <c r="E88" i="30"/>
  <c r="D91" i="30"/>
  <c r="E91" i="30"/>
  <c r="D92" i="30"/>
  <c r="E92" i="30"/>
  <c r="D95" i="30"/>
  <c r="E95" i="30"/>
  <c r="D96" i="30"/>
  <c r="E96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6" i="30"/>
  <c r="E106" i="30"/>
  <c r="D107" i="30"/>
  <c r="E107" i="30"/>
  <c r="D108" i="30"/>
  <c r="E108" i="30"/>
  <c r="D110" i="30"/>
  <c r="E110" i="30"/>
  <c r="D111" i="30"/>
  <c r="E111" i="30"/>
  <c r="D112" i="30"/>
  <c r="E112" i="30"/>
  <c r="D114" i="30"/>
  <c r="E114" i="30"/>
  <c r="D115" i="30"/>
  <c r="E115" i="30"/>
  <c r="D116" i="30"/>
  <c r="E116" i="30"/>
  <c r="D117" i="30"/>
  <c r="E117" i="30"/>
  <c r="D118" i="30"/>
  <c r="E118" i="30"/>
  <c r="D119" i="30"/>
  <c r="E119" i="30"/>
  <c r="D120" i="30"/>
  <c r="E120" i="30"/>
  <c r="D122" i="30"/>
  <c r="E122" i="30"/>
  <c r="D123" i="30"/>
  <c r="E123" i="30"/>
  <c r="D124" i="30"/>
  <c r="E124" i="30"/>
  <c r="D126" i="30"/>
  <c r="E126" i="30"/>
  <c r="D127" i="30"/>
  <c r="E127" i="30"/>
  <c r="D128" i="30"/>
  <c r="E128" i="30"/>
  <c r="D129" i="30"/>
  <c r="E129" i="30"/>
  <c r="D130" i="30"/>
  <c r="E130" i="30"/>
  <c r="D131" i="30"/>
  <c r="E131" i="30"/>
  <c r="D132" i="30"/>
  <c r="E132" i="30"/>
  <c r="D133" i="30"/>
  <c r="E133" i="30"/>
  <c r="D134" i="30"/>
  <c r="E134" i="30"/>
  <c r="D135" i="30"/>
  <c r="E135" i="30"/>
  <c r="D136" i="30"/>
  <c r="E136" i="30"/>
  <c r="D139" i="30"/>
  <c r="E139" i="30"/>
  <c r="D140" i="30"/>
  <c r="E140" i="30"/>
  <c r="D141" i="30"/>
  <c r="E141" i="30"/>
  <c r="D143" i="30"/>
  <c r="E143" i="30"/>
  <c r="D144" i="30"/>
  <c r="E144" i="30"/>
  <c r="D145" i="30"/>
  <c r="E145" i="30"/>
  <c r="D146" i="30"/>
  <c r="E146" i="30"/>
  <c r="D147" i="30"/>
  <c r="E147" i="30"/>
  <c r="D148" i="30"/>
  <c r="E148" i="30"/>
  <c r="D150" i="30"/>
  <c r="E150" i="30"/>
  <c r="D151" i="30"/>
  <c r="E151" i="30"/>
  <c r="D152" i="30"/>
  <c r="E152" i="30"/>
  <c r="D154" i="30"/>
  <c r="E154" i="30"/>
  <c r="D155" i="30"/>
  <c r="E155" i="30"/>
  <c r="D156" i="30"/>
  <c r="E156" i="30"/>
  <c r="D159" i="30"/>
  <c r="E159" i="30"/>
  <c r="D160" i="30"/>
  <c r="E160" i="30"/>
  <c r="D161" i="30"/>
  <c r="E161" i="30"/>
  <c r="D163" i="30"/>
  <c r="E163" i="30"/>
  <c r="D164" i="30"/>
  <c r="E164" i="30"/>
  <c r="D166" i="30"/>
  <c r="E166" i="30"/>
  <c r="D167" i="30"/>
  <c r="E167" i="30"/>
  <c r="D168" i="30"/>
  <c r="E168" i="30"/>
  <c r="D171" i="30"/>
  <c r="E171" i="30"/>
  <c r="D172" i="30"/>
  <c r="E172" i="30"/>
  <c r="D173" i="30"/>
  <c r="E173" i="30"/>
  <c r="D175" i="30"/>
  <c r="E175" i="30"/>
  <c r="D176" i="30"/>
  <c r="E176" i="30"/>
  <c r="D178" i="30"/>
  <c r="E178" i="30"/>
  <c r="D179" i="30"/>
  <c r="E179" i="30"/>
  <c r="D182" i="30"/>
  <c r="E182" i="30"/>
  <c r="D183" i="30"/>
  <c r="E183" i="30"/>
  <c r="D184" i="30"/>
  <c r="E184" i="30"/>
  <c r="D186" i="30"/>
  <c r="E186" i="30"/>
  <c r="D187" i="30"/>
  <c r="E187" i="30"/>
  <c r="D189" i="30"/>
  <c r="E189" i="30"/>
  <c r="D190" i="30"/>
  <c r="E190" i="30"/>
  <c r="D191" i="30"/>
  <c r="E191" i="30"/>
  <c r="D192" i="30"/>
  <c r="E192" i="30"/>
  <c r="D193" i="30"/>
  <c r="E193" i="30"/>
  <c r="D194" i="30"/>
  <c r="E194" i="30"/>
  <c r="D195" i="30"/>
  <c r="E195" i="30"/>
  <c r="D196" i="30"/>
  <c r="E196" i="30"/>
  <c r="D197" i="30"/>
  <c r="E197" i="30"/>
  <c r="D198" i="30"/>
  <c r="E198" i="30"/>
  <c r="D200" i="30"/>
  <c r="E200" i="30"/>
  <c r="D201" i="30"/>
  <c r="E201" i="30"/>
  <c r="D202" i="30"/>
  <c r="E202" i="30"/>
  <c r="D203" i="30"/>
  <c r="E203" i="30"/>
  <c r="D205" i="30"/>
  <c r="E205" i="30"/>
  <c r="D206" i="30"/>
  <c r="E206" i="30"/>
  <c r="D208" i="30"/>
  <c r="E208" i="30"/>
  <c r="D209" i="30"/>
  <c r="E209" i="30"/>
  <c r="D211" i="30"/>
  <c r="E211" i="30"/>
  <c r="D212" i="30"/>
  <c r="E212" i="30"/>
  <c r="D213" i="30"/>
  <c r="E213" i="30"/>
  <c r="D215" i="30"/>
  <c r="E215" i="30"/>
  <c r="D216" i="30"/>
  <c r="E216" i="30"/>
  <c r="D217" i="30"/>
  <c r="E217" i="30"/>
  <c r="D219" i="30"/>
  <c r="E219" i="30"/>
  <c r="D220" i="30"/>
  <c r="E220" i="30"/>
  <c r="D221" i="30"/>
  <c r="E221" i="30"/>
  <c r="D223" i="30"/>
  <c r="E223" i="30"/>
  <c r="D224" i="30"/>
  <c r="E224" i="30"/>
  <c r="D225" i="30"/>
  <c r="E225" i="30"/>
  <c r="D226" i="30"/>
  <c r="E226" i="30"/>
  <c r="D227" i="30"/>
  <c r="E227" i="30"/>
  <c r="D228" i="30"/>
  <c r="E228" i="30"/>
  <c r="D230" i="30"/>
  <c r="E230" i="30"/>
  <c r="D231" i="30"/>
  <c r="E231" i="30"/>
  <c r="D232" i="30"/>
  <c r="E232" i="30"/>
  <c r="D234" i="30"/>
  <c r="E234" i="30"/>
  <c r="D235" i="30"/>
  <c r="E235" i="30"/>
  <c r="D236" i="30"/>
  <c r="E236" i="30"/>
  <c r="D238" i="30"/>
  <c r="E238" i="30"/>
  <c r="D239" i="30"/>
  <c r="E239" i="30"/>
  <c r="D240" i="30"/>
  <c r="E240" i="30"/>
  <c r="D242" i="30"/>
  <c r="E242" i="30"/>
  <c r="D243" i="30"/>
  <c r="E243" i="30"/>
  <c r="D244" i="30"/>
  <c r="E244" i="30"/>
  <c r="E245" i="30"/>
  <c r="F245" i="30" s="1"/>
  <c r="E246" i="30"/>
  <c r="F246" i="30" s="1"/>
  <c r="G246" i="30" s="1"/>
  <c r="H246" i="30" s="1"/>
  <c r="E247" i="30"/>
  <c r="F247" i="30" s="1"/>
  <c r="G247" i="30" s="1"/>
  <c r="H247" i="30" s="1"/>
  <c r="E248" i="30"/>
  <c r="F248" i="30" s="1"/>
  <c r="G248" i="30" s="1"/>
  <c r="H248" i="30" s="1"/>
  <c r="E249" i="30"/>
  <c r="F249" i="30" s="1"/>
  <c r="G249" i="30" s="1"/>
  <c r="H249" i="30" s="1"/>
  <c r="D250" i="30"/>
  <c r="E250" i="30"/>
  <c r="D251" i="30"/>
  <c r="E251" i="30"/>
  <c r="D252" i="30"/>
  <c r="E252" i="30"/>
  <c r="D253" i="30"/>
  <c r="E253" i="30"/>
  <c r="D254" i="30"/>
  <c r="E254" i="30"/>
  <c r="D255" i="30"/>
  <c r="E255" i="30"/>
  <c r="D257" i="30"/>
  <c r="E257" i="30"/>
  <c r="D258" i="30"/>
  <c r="E258" i="30"/>
  <c r="D259" i="30"/>
  <c r="E259" i="30"/>
  <c r="D260" i="30"/>
  <c r="E260" i="30"/>
  <c r="D261" i="30"/>
  <c r="E261" i="30"/>
  <c r="D262" i="30"/>
  <c r="E262" i="30"/>
  <c r="D263" i="30"/>
  <c r="E263" i="30"/>
  <c r="D265" i="30"/>
  <c r="E265" i="30"/>
  <c r="D266" i="30"/>
  <c r="E266" i="30"/>
  <c r="D267" i="30"/>
  <c r="E267" i="30"/>
  <c r="D269" i="30"/>
  <c r="E269" i="30"/>
  <c r="D270" i="30"/>
  <c r="E270" i="30"/>
  <c r="D271" i="30"/>
  <c r="E271" i="30"/>
  <c r="D273" i="30"/>
  <c r="E273" i="30"/>
  <c r="D274" i="30"/>
  <c r="E274" i="30"/>
  <c r="D277" i="30"/>
  <c r="E277" i="30"/>
  <c r="D278" i="30"/>
  <c r="E278" i="30"/>
  <c r="D281" i="30"/>
  <c r="E281" i="30"/>
  <c r="D282" i="30"/>
  <c r="E282" i="30"/>
  <c r="D283" i="30"/>
  <c r="E283" i="30"/>
  <c r="D285" i="30"/>
  <c r="E285" i="30"/>
  <c r="D286" i="30"/>
  <c r="E286" i="30"/>
  <c r="D287" i="30"/>
  <c r="E287" i="30"/>
  <c r="D288" i="30"/>
  <c r="E288" i="30"/>
  <c r="D289" i="30"/>
  <c r="E289" i="30"/>
  <c r="D290" i="30"/>
  <c r="E290" i="30"/>
  <c r="D292" i="30"/>
  <c r="E292" i="30"/>
  <c r="D293" i="30"/>
  <c r="E293" i="30"/>
  <c r="D294" i="30"/>
  <c r="E294" i="30"/>
  <c r="D296" i="30"/>
  <c r="E296" i="30"/>
  <c r="D297" i="30"/>
  <c r="E297" i="30"/>
  <c r="D298" i="30"/>
  <c r="E298" i="30"/>
  <c r="D299" i="30"/>
  <c r="E299" i="30"/>
  <c r="D300" i="30"/>
  <c r="E300" i="30"/>
  <c r="D301" i="30"/>
  <c r="E301" i="30"/>
  <c r="D302" i="30"/>
  <c r="E302" i="30"/>
  <c r="D304" i="30"/>
  <c r="E304" i="30"/>
  <c r="D306" i="30"/>
  <c r="E306" i="30"/>
  <c r="D307" i="30"/>
  <c r="E307" i="30"/>
  <c r="D308" i="30"/>
  <c r="E308" i="30"/>
  <c r="D310" i="30"/>
  <c r="E310" i="30"/>
  <c r="D311" i="30"/>
  <c r="E311" i="30"/>
  <c r="D312" i="30"/>
  <c r="E312" i="30"/>
  <c r="D313" i="30"/>
  <c r="E313" i="30"/>
  <c r="D314" i="30"/>
  <c r="E314" i="30"/>
  <c r="D315" i="30"/>
  <c r="E315" i="30"/>
  <c r="D316" i="30"/>
  <c r="E316" i="30"/>
  <c r="D319" i="30"/>
  <c r="E319" i="30"/>
  <c r="D320" i="30"/>
  <c r="E320" i="30"/>
  <c r="D321" i="30"/>
  <c r="E321" i="30"/>
  <c r="D322" i="30"/>
  <c r="E322" i="30"/>
  <c r="D323" i="30"/>
  <c r="E323" i="30"/>
  <c r="D324" i="30"/>
  <c r="E324" i="30"/>
  <c r="D325" i="30"/>
  <c r="E325" i="30"/>
  <c r="D326" i="30"/>
  <c r="E326" i="30"/>
  <c r="D327" i="30"/>
  <c r="E327" i="30"/>
  <c r="D328" i="30"/>
  <c r="E328" i="30"/>
  <c r="D329" i="30"/>
  <c r="E329" i="30"/>
  <c r="D331" i="30"/>
  <c r="E331" i="30"/>
  <c r="D332" i="30"/>
  <c r="E332" i="30"/>
  <c r="D335" i="30"/>
  <c r="E335" i="30"/>
  <c r="D336" i="30"/>
  <c r="E336" i="30"/>
  <c r="D338" i="30"/>
  <c r="E338" i="30"/>
  <c r="D339" i="30"/>
  <c r="E339" i="30"/>
  <c r="D340" i="30"/>
  <c r="E340" i="30"/>
  <c r="D342" i="30"/>
  <c r="E342" i="30"/>
  <c r="D343" i="30"/>
  <c r="E343" i="30"/>
  <c r="D344" i="30"/>
  <c r="E344" i="30"/>
  <c r="D345" i="30"/>
  <c r="E345" i="30"/>
  <c r="D346" i="30"/>
  <c r="E346" i="30"/>
  <c r="D347" i="30"/>
  <c r="E347" i="30"/>
  <c r="D349" i="30"/>
  <c r="E349" i="30"/>
  <c r="D350" i="30"/>
  <c r="E350" i="30"/>
  <c r="D351" i="30"/>
  <c r="E351" i="30"/>
  <c r="D353" i="30"/>
  <c r="E353" i="30"/>
  <c r="D354" i="30"/>
  <c r="E354" i="30"/>
  <c r="D356" i="30"/>
  <c r="E356" i="30"/>
  <c r="D357" i="30"/>
  <c r="E357" i="30"/>
  <c r="D358" i="30"/>
  <c r="E358" i="30"/>
  <c r="D359" i="30"/>
  <c r="E359" i="30"/>
  <c r="D361" i="30"/>
  <c r="E361" i="30"/>
  <c r="D362" i="30"/>
  <c r="E362" i="30"/>
  <c r="D363" i="30"/>
  <c r="E363" i="30"/>
  <c r="D365" i="30"/>
  <c r="E365" i="30"/>
  <c r="D366" i="30"/>
  <c r="E366" i="30"/>
  <c r="D369" i="30"/>
  <c r="E369" i="30"/>
  <c r="D370" i="30"/>
  <c r="E370" i="30"/>
  <c r="D372" i="30"/>
  <c r="E372" i="30"/>
  <c r="D373" i="30"/>
  <c r="E373" i="30"/>
  <c r="D374" i="30"/>
  <c r="E374" i="30"/>
  <c r="D375" i="30"/>
  <c r="E375" i="30"/>
  <c r="D376" i="30"/>
  <c r="E376" i="30"/>
  <c r="D377" i="30"/>
  <c r="E377" i="30"/>
  <c r="D378" i="30"/>
  <c r="E378" i="30"/>
  <c r="D380" i="30"/>
  <c r="E380" i="30"/>
  <c r="D381" i="30"/>
  <c r="E381" i="30"/>
  <c r="D384" i="30"/>
  <c r="E384" i="30"/>
  <c r="D385" i="30"/>
  <c r="E385" i="30"/>
  <c r="D388" i="30"/>
  <c r="E388" i="30"/>
  <c r="D389" i="30"/>
  <c r="E389" i="30"/>
  <c r="D390" i="30"/>
  <c r="E390" i="30"/>
  <c r="D392" i="30"/>
  <c r="E392" i="30"/>
  <c r="D393" i="30"/>
  <c r="E393" i="30"/>
  <c r="D396" i="30"/>
  <c r="E396" i="30"/>
  <c r="D397" i="30"/>
  <c r="E397" i="30"/>
  <c r="D400" i="30"/>
  <c r="E400" i="30"/>
  <c r="D401" i="30"/>
  <c r="E401" i="30"/>
  <c r="D404" i="30"/>
  <c r="E404" i="30"/>
  <c r="D405" i="30"/>
  <c r="E405" i="30"/>
  <c r="D406" i="30"/>
  <c r="E406" i="30"/>
  <c r="D407" i="30"/>
  <c r="E407" i="30"/>
  <c r="D408" i="30"/>
  <c r="E408" i="30"/>
  <c r="D409" i="30"/>
  <c r="E409" i="30"/>
  <c r="D411" i="30"/>
  <c r="E411" i="30"/>
  <c r="D412" i="30"/>
  <c r="E412" i="30"/>
  <c r="D413" i="30"/>
  <c r="E413" i="30"/>
  <c r="D415" i="30"/>
  <c r="E415" i="30"/>
  <c r="D416" i="30"/>
  <c r="E416" i="30"/>
  <c r="D417" i="30"/>
  <c r="E417" i="30"/>
  <c r="D419" i="30"/>
  <c r="E419" i="30"/>
  <c r="D420" i="30"/>
  <c r="E420" i="30"/>
  <c r="D421" i="30"/>
  <c r="E421" i="30"/>
  <c r="D422" i="30"/>
  <c r="E422" i="30"/>
  <c r="D423" i="30"/>
  <c r="E423" i="30"/>
  <c r="D424" i="30"/>
  <c r="E424" i="30"/>
  <c r="D425" i="30"/>
  <c r="E425" i="30"/>
  <c r="D426" i="30"/>
  <c r="E426" i="30"/>
  <c r="D427" i="30"/>
  <c r="E427" i="30"/>
  <c r="D428" i="30"/>
  <c r="E428" i="30"/>
  <c r="D429" i="30"/>
  <c r="E429" i="30"/>
  <c r="D430" i="30"/>
  <c r="E430" i="30"/>
  <c r="D432" i="30"/>
  <c r="E432" i="30"/>
  <c r="D433" i="30"/>
  <c r="E433" i="30"/>
  <c r="D435" i="30"/>
  <c r="E435" i="30"/>
  <c r="D436" i="30"/>
  <c r="E436" i="30"/>
  <c r="D437" i="30"/>
  <c r="E437" i="30"/>
  <c r="D438" i="30"/>
  <c r="E438" i="30"/>
  <c r="D440" i="30"/>
  <c r="E440" i="30"/>
  <c r="D441" i="30"/>
  <c r="E441" i="30"/>
  <c r="D442" i="30"/>
  <c r="E442" i="30"/>
  <c r="D443" i="30"/>
  <c r="E443" i="30"/>
  <c r="D444" i="30"/>
  <c r="E444" i="30"/>
  <c r="D445" i="30"/>
  <c r="E445" i="30"/>
  <c r="D446" i="30"/>
  <c r="E446" i="30"/>
  <c r="D448" i="30"/>
  <c r="E448" i="30"/>
  <c r="D451" i="30"/>
  <c r="E451" i="30"/>
  <c r="D452" i="30"/>
  <c r="E452" i="30"/>
  <c r="D453" i="30"/>
  <c r="E453" i="30"/>
  <c r="D455" i="30"/>
  <c r="E455" i="30"/>
  <c r="C463" i="30"/>
  <c r="D463" i="30"/>
  <c r="E463" i="30"/>
  <c r="C464" i="30"/>
  <c r="D464" i="30"/>
  <c r="E464" i="30"/>
  <c r="C465" i="30"/>
  <c r="D465" i="30"/>
  <c r="E465" i="30"/>
  <c r="C466" i="30"/>
  <c r="D466" i="30"/>
  <c r="E466" i="30"/>
  <c r="C467" i="30"/>
  <c r="D467" i="30"/>
  <c r="E467" i="30"/>
  <c r="C468" i="30"/>
  <c r="D468" i="30"/>
  <c r="E468" i="30"/>
  <c r="C469" i="30"/>
  <c r="D469" i="30"/>
  <c r="E469" i="30"/>
  <c r="C472" i="30"/>
  <c r="D472" i="30"/>
  <c r="E472" i="30"/>
  <c r="C473" i="30"/>
  <c r="D473" i="30"/>
  <c r="E473" i="30"/>
  <c r="C474" i="30"/>
  <c r="D474" i="30"/>
  <c r="E474" i="30"/>
  <c r="C476" i="30"/>
  <c r="D476" i="30"/>
  <c r="E476" i="30"/>
  <c r="C477" i="30"/>
  <c r="D477" i="30"/>
  <c r="E477" i="30"/>
  <c r="C479" i="30"/>
  <c r="D479" i="30"/>
  <c r="E479" i="30"/>
  <c r="C480" i="30"/>
  <c r="D480" i="30"/>
  <c r="E480" i="30"/>
  <c r="C481" i="30"/>
  <c r="D481" i="30"/>
  <c r="E481" i="30"/>
  <c r="C483" i="30"/>
  <c r="D483" i="30"/>
  <c r="E483" i="30"/>
  <c r="C484" i="30"/>
  <c r="D484" i="30"/>
  <c r="E484" i="30"/>
  <c r="C485" i="30"/>
  <c r="D485" i="30"/>
  <c r="E485" i="30"/>
  <c r="C486" i="30"/>
  <c r="D486" i="30"/>
  <c r="E486" i="30"/>
  <c r="C489" i="30"/>
  <c r="D489" i="30"/>
  <c r="E489" i="30"/>
  <c r="C490" i="30"/>
  <c r="D490" i="30"/>
  <c r="E490" i="30"/>
  <c r="C491" i="30"/>
  <c r="D491" i="30"/>
  <c r="E491" i="30"/>
  <c r="C492" i="30"/>
  <c r="D492" i="30"/>
  <c r="E492" i="30"/>
  <c r="C493" i="30"/>
  <c r="D493" i="30"/>
  <c r="E493" i="30"/>
  <c r="C494" i="30"/>
  <c r="D494" i="30"/>
  <c r="E494" i="30"/>
  <c r="C496" i="30"/>
  <c r="D496" i="30"/>
  <c r="E496" i="30"/>
  <c r="C497" i="30"/>
  <c r="D497" i="30"/>
  <c r="E497" i="30"/>
  <c r="C499" i="30"/>
  <c r="D499" i="30"/>
  <c r="E499" i="30"/>
  <c r="C500" i="30"/>
  <c r="D500" i="30"/>
  <c r="E500" i="30"/>
  <c r="C501" i="30"/>
  <c r="D501" i="30"/>
  <c r="E501" i="30"/>
  <c r="C502" i="30"/>
  <c r="D502" i="30"/>
  <c r="E502" i="30"/>
  <c r="C504" i="30"/>
  <c r="D504" i="30"/>
  <c r="E504" i="30"/>
  <c r="C505" i="30"/>
  <c r="D505" i="30"/>
  <c r="E505" i="30"/>
  <c r="C506" i="30"/>
  <c r="D506" i="30"/>
  <c r="E506" i="30"/>
  <c r="C507" i="30"/>
  <c r="D507" i="30"/>
  <c r="E507" i="30"/>
  <c r="C508" i="30"/>
  <c r="D508" i="30"/>
  <c r="E508" i="30"/>
  <c r="C509" i="30"/>
  <c r="D509" i="30"/>
  <c r="E509" i="30"/>
  <c r="C510" i="30"/>
  <c r="D510" i="30"/>
  <c r="E510" i="30"/>
  <c r="C511" i="30"/>
  <c r="D511" i="30"/>
  <c r="E511" i="30"/>
  <c r="C512" i="30"/>
  <c r="D512" i="30"/>
  <c r="E512" i="30"/>
  <c r="C516" i="30"/>
  <c r="D516" i="30"/>
  <c r="E516" i="30"/>
  <c r="C519" i="30"/>
  <c r="D519" i="30"/>
  <c r="E519" i="30"/>
  <c r="C520" i="30"/>
  <c r="D520" i="30"/>
  <c r="E520" i="30"/>
  <c r="C528" i="30"/>
  <c r="D528" i="30"/>
  <c r="E528" i="30"/>
  <c r="D529" i="30"/>
  <c r="E529" i="30"/>
  <c r="C530" i="30"/>
  <c r="D530" i="30"/>
  <c r="E530" i="30"/>
  <c r="C531" i="30"/>
  <c r="D531" i="30"/>
  <c r="E531" i="30"/>
  <c r="C533" i="30"/>
  <c r="D533" i="30"/>
  <c r="E533" i="30"/>
  <c r="C534" i="30"/>
  <c r="D534" i="30"/>
  <c r="E534" i="30"/>
  <c r="C535" i="30"/>
  <c r="D535" i="30"/>
  <c r="E535" i="30"/>
  <c r="C536" i="30"/>
  <c r="D536" i="30"/>
  <c r="E536" i="30"/>
  <c r="C537" i="30"/>
  <c r="D537" i="30"/>
  <c r="E537" i="30"/>
  <c r="C538" i="30"/>
  <c r="D538" i="30"/>
  <c r="E538" i="30"/>
  <c r="C539" i="30"/>
  <c r="D539" i="30"/>
  <c r="E539" i="30"/>
  <c r="C542" i="30"/>
  <c r="D542" i="30"/>
  <c r="E542" i="30"/>
  <c r="C543" i="30"/>
  <c r="D543" i="30"/>
  <c r="E543" i="30"/>
  <c r="C546" i="30"/>
  <c r="D546" i="30"/>
  <c r="E546" i="30"/>
  <c r="C547" i="30"/>
  <c r="D547" i="30"/>
  <c r="E547" i="30"/>
  <c r="C550" i="30"/>
  <c r="D550" i="30"/>
  <c r="E550" i="30"/>
  <c r="C551" i="30"/>
  <c r="D551" i="30"/>
  <c r="E551" i="30"/>
  <c r="C553" i="30"/>
  <c r="D553" i="30"/>
  <c r="E553" i="30"/>
  <c r="C554" i="30"/>
  <c r="D554" i="30"/>
  <c r="E554" i="30"/>
  <c r="C555" i="30"/>
  <c r="D555" i="30"/>
  <c r="E555" i="30"/>
  <c r="C556" i="30"/>
  <c r="D556" i="30"/>
  <c r="E556" i="30"/>
  <c r="C557" i="30"/>
  <c r="D557" i="30"/>
  <c r="E557" i="30"/>
  <c r="C558" i="30"/>
  <c r="D558" i="30"/>
  <c r="E558" i="30"/>
  <c r="C559" i="30"/>
  <c r="D559" i="30"/>
  <c r="E559" i="30"/>
  <c r="C561" i="30"/>
  <c r="D561" i="30"/>
  <c r="E561" i="30"/>
  <c r="C562" i="30"/>
  <c r="D562" i="30"/>
  <c r="E562" i="30"/>
  <c r="C563" i="30"/>
  <c r="D563" i="30"/>
  <c r="E563" i="30"/>
  <c r="C564" i="30"/>
  <c r="D564" i="30"/>
  <c r="E564" i="30"/>
  <c r="C566" i="30"/>
  <c r="D566" i="30"/>
  <c r="E566" i="30"/>
  <c r="C567" i="30"/>
  <c r="D567" i="30"/>
  <c r="E567" i="30"/>
  <c r="C568" i="30"/>
  <c r="D568" i="30"/>
  <c r="E568" i="30"/>
  <c r="C569" i="30"/>
  <c r="D569" i="30"/>
  <c r="E569" i="30"/>
  <c r="C572" i="30"/>
  <c r="D572" i="30"/>
  <c r="E572" i="30"/>
  <c r="C573" i="30"/>
  <c r="D573" i="30"/>
  <c r="E573" i="30"/>
  <c r="C574" i="30"/>
  <c r="D574" i="30"/>
  <c r="E574" i="30"/>
  <c r="C576" i="30"/>
  <c r="D576" i="30"/>
  <c r="E576" i="30"/>
  <c r="C577" i="30"/>
  <c r="D577" i="30"/>
  <c r="E577" i="30"/>
  <c r="C579" i="30"/>
  <c r="D579" i="30"/>
  <c r="E579" i="30"/>
  <c r="C580" i="30"/>
  <c r="D580" i="30"/>
  <c r="E580" i="30"/>
  <c r="C581" i="30"/>
  <c r="D581" i="30"/>
  <c r="E581" i="30"/>
  <c r="C584" i="30"/>
  <c r="D584" i="30"/>
  <c r="E584" i="30"/>
  <c r="C585" i="30"/>
  <c r="D585" i="30"/>
  <c r="E585" i="30"/>
  <c r="C586" i="30"/>
  <c r="D586" i="30"/>
  <c r="E586" i="30"/>
  <c r="C587" i="30"/>
  <c r="D587" i="30"/>
  <c r="E587" i="30"/>
  <c r="C588" i="30"/>
  <c r="D588" i="30"/>
  <c r="E588" i="30"/>
  <c r="C589" i="30"/>
  <c r="D589" i="30"/>
  <c r="E589" i="30"/>
  <c r="C591" i="30"/>
  <c r="D591" i="30"/>
  <c r="E591" i="30"/>
  <c r="C592" i="30"/>
  <c r="D592" i="30"/>
  <c r="E592" i="30"/>
  <c r="C593" i="30"/>
  <c r="D593" i="30"/>
  <c r="E593" i="30"/>
  <c r="C594" i="30"/>
  <c r="D594" i="30"/>
  <c r="E594" i="30"/>
  <c r="C596" i="30"/>
  <c r="D596" i="30"/>
  <c r="E596" i="30"/>
  <c r="C597" i="30"/>
  <c r="D597" i="30"/>
  <c r="E597" i="30"/>
  <c r="C598" i="30"/>
  <c r="D598" i="30"/>
  <c r="E598" i="30"/>
  <c r="C600" i="30"/>
  <c r="D600" i="30"/>
  <c r="E600" i="30"/>
  <c r="C601" i="30"/>
  <c r="D601" i="30"/>
  <c r="E601" i="30"/>
  <c r="C602" i="30"/>
  <c r="D602" i="30"/>
  <c r="E602" i="30"/>
  <c r="C605" i="30"/>
  <c r="D605" i="30"/>
  <c r="E605" i="30"/>
  <c r="D608" i="30"/>
  <c r="F608" i="30" s="1"/>
  <c r="D609" i="30"/>
  <c r="F609" i="30" s="1"/>
  <c r="D612" i="30"/>
  <c r="F612" i="30" s="1"/>
  <c r="D613" i="30"/>
  <c r="F613" i="30" s="1"/>
  <c r="D614" i="30"/>
  <c r="F614" i="30" s="1"/>
  <c r="D616" i="30"/>
  <c r="F616" i="30" s="1"/>
  <c r="D618" i="30"/>
  <c r="F618" i="30" s="1"/>
  <c r="D619" i="30"/>
  <c r="F619" i="30" s="1"/>
  <c r="D620" i="30"/>
  <c r="F620" i="30" s="1"/>
  <c r="D621" i="30"/>
  <c r="F621" i="30" s="1"/>
  <c r="D624" i="30"/>
  <c r="F624" i="30" s="1"/>
  <c r="D625" i="30"/>
  <c r="F625" i="30" s="1"/>
  <c r="D627" i="30"/>
  <c r="F627" i="30" s="1"/>
  <c r="D628" i="30"/>
  <c r="F628" i="30" s="1"/>
  <c r="D629" i="30"/>
  <c r="F629" i="30" s="1"/>
  <c r="D630" i="30"/>
  <c r="F630" i="30" s="1"/>
  <c r="D631" i="30"/>
  <c r="F631" i="30" s="1"/>
  <c r="D632" i="30"/>
  <c r="F632" i="30" s="1"/>
  <c r="D634" i="30"/>
  <c r="F634" i="30" s="1"/>
  <c r="D635" i="30"/>
  <c r="F635" i="30" s="1"/>
  <c r="D636" i="30"/>
  <c r="F636" i="30" s="1"/>
  <c r="D637" i="30"/>
  <c r="F637" i="30" s="1"/>
  <c r="D638" i="30"/>
  <c r="F638" i="30" s="1"/>
  <c r="D640" i="30"/>
  <c r="F640" i="30" s="1"/>
  <c r="D641" i="30"/>
  <c r="F641" i="30" s="1"/>
  <c r="D644" i="30"/>
  <c r="F644" i="30" s="1"/>
  <c r="D645" i="30"/>
  <c r="F645" i="30" s="1"/>
  <c r="D646" i="30"/>
  <c r="F646" i="30" s="1"/>
  <c r="D647" i="30"/>
  <c r="F647" i="30" s="1"/>
  <c r="D648" i="30"/>
  <c r="F648" i="30" s="1"/>
  <c r="D649" i="30"/>
  <c r="F649" i="30" s="1"/>
  <c r="D651" i="30"/>
  <c r="F651" i="30" s="1"/>
  <c r="D652" i="30"/>
  <c r="F652" i="30" s="1"/>
  <c r="D656" i="30"/>
  <c r="F656" i="30" s="1"/>
  <c r="D657" i="30"/>
  <c r="F657" i="30" s="1"/>
  <c r="D659" i="30"/>
  <c r="F659" i="30" s="1"/>
  <c r="D660" i="30"/>
  <c r="F660" i="30" s="1"/>
  <c r="D661" i="30"/>
  <c r="F661" i="30" s="1"/>
  <c r="D664" i="30"/>
  <c r="F664" i="30" s="1"/>
  <c r="D665" i="30"/>
  <c r="F665" i="30" s="1"/>
  <c r="D666" i="30"/>
  <c r="F666" i="30" s="1"/>
  <c r="D668" i="30"/>
  <c r="F668" i="30" s="1"/>
  <c r="D671" i="30"/>
  <c r="F671" i="30" s="1"/>
  <c r="D672" i="30"/>
  <c r="F672" i="30" s="1"/>
  <c r="D673" i="30"/>
  <c r="F673" i="30" s="1"/>
  <c r="D675" i="30"/>
  <c r="F675" i="30" s="1"/>
  <c r="D678" i="30"/>
  <c r="F678" i="30" s="1"/>
  <c r="D679" i="30"/>
  <c r="F679" i="30" s="1"/>
  <c r="D682" i="30"/>
  <c r="F682" i="30" s="1"/>
  <c r="D683" i="30"/>
  <c r="F683" i="30" s="1"/>
  <c r="D684" i="30"/>
  <c r="F684" i="30" s="1"/>
  <c r="D686" i="30"/>
  <c r="F686" i="30" s="1"/>
  <c r="D688" i="30"/>
  <c r="F688" i="30" s="1"/>
  <c r="D692" i="30"/>
  <c r="F692" i="30" s="1"/>
  <c r="D694" i="30"/>
  <c r="F694" i="30" s="1"/>
  <c r="D696" i="30"/>
  <c r="F696" i="30" s="1"/>
  <c r="D698" i="30"/>
  <c r="F698" i="30" s="1"/>
  <c r="D699" i="30"/>
  <c r="F699" i="30" s="1"/>
  <c r="D701" i="30"/>
  <c r="F701" i="30" s="1"/>
  <c r="D702" i="30"/>
  <c r="F702" i="30" s="1"/>
  <c r="D705" i="30"/>
  <c r="F705" i="30" s="1"/>
  <c r="D706" i="30"/>
  <c r="F706" i="30" s="1"/>
  <c r="D707" i="30"/>
  <c r="F707" i="30" s="1"/>
  <c r="D708" i="30"/>
  <c r="F708" i="30" s="1"/>
  <c r="D710" i="30"/>
  <c r="F710" i="30" s="1"/>
  <c r="D711" i="30"/>
  <c r="F711" i="30" s="1"/>
  <c r="D713" i="30"/>
  <c r="F713" i="30" s="1"/>
  <c r="D714" i="30"/>
  <c r="F714" i="30" s="1"/>
  <c r="D715" i="30"/>
  <c r="F715" i="30" s="1"/>
  <c r="D716" i="30"/>
  <c r="F716" i="30" s="1"/>
  <c r="D717" i="30"/>
  <c r="F717" i="30" s="1"/>
  <c r="C718" i="30"/>
  <c r="D718" i="30"/>
  <c r="C719" i="30"/>
  <c r="D719" i="30"/>
  <c r="C726" i="30"/>
  <c r="C727" i="30"/>
  <c r="F727" i="30" s="1"/>
  <c r="G727" i="30" s="1"/>
  <c r="H727" i="30" s="1"/>
  <c r="C728" i="30"/>
  <c r="F728" i="30" s="1"/>
  <c r="G728" i="30" s="1"/>
  <c r="H728" i="30" s="1"/>
  <c r="C730" i="30"/>
  <c r="F730" i="30" s="1"/>
  <c r="G730" i="30" s="1"/>
  <c r="H730" i="30" s="1"/>
  <c r="C731" i="30"/>
  <c r="F731" i="30" s="1"/>
  <c r="G731" i="30" s="1"/>
  <c r="H731" i="30" s="1"/>
  <c r="C733" i="30"/>
  <c r="F733" i="30" s="1"/>
  <c r="G733" i="30" s="1"/>
  <c r="H733" i="30" s="1"/>
  <c r="C734" i="30"/>
  <c r="F734" i="30" s="1"/>
  <c r="G734" i="30" s="1"/>
  <c r="H734" i="30" s="1"/>
  <c r="C735" i="30"/>
  <c r="F735" i="30" s="1"/>
  <c r="G735" i="30" s="1"/>
  <c r="H735" i="30" s="1"/>
  <c r="C736" i="30"/>
  <c r="F736" i="30" s="1"/>
  <c r="G736" i="30" s="1"/>
  <c r="H736" i="30" s="1"/>
  <c r="C737" i="30"/>
  <c r="C738" i="30"/>
  <c r="F738" i="30" s="1"/>
  <c r="C739" i="30"/>
  <c r="F739" i="30" s="1"/>
  <c r="G739" i="30" s="1"/>
  <c r="H739" i="30" s="1"/>
  <c r="C740" i="30"/>
  <c r="F740" i="30" s="1"/>
  <c r="G740" i="30" s="1"/>
  <c r="H740" i="30" s="1"/>
  <c r="C742" i="30"/>
  <c r="F742" i="30" s="1"/>
  <c r="G742" i="30" s="1"/>
  <c r="H742" i="30" s="1"/>
  <c r="C743" i="30"/>
  <c r="F743" i="30" s="1"/>
  <c r="G743" i="30" s="1"/>
  <c r="H743" i="30" s="1"/>
  <c r="C744" i="30"/>
  <c r="F744" i="30" s="1"/>
  <c r="G744" i="30" s="1"/>
  <c r="H744" i="30" s="1"/>
  <c r="C745" i="30"/>
  <c r="F745" i="30" s="1"/>
  <c r="G745" i="30" s="1"/>
  <c r="H745" i="30" s="1"/>
  <c r="C746" i="30"/>
  <c r="F746" i="30" s="1"/>
  <c r="G746" i="30" s="1"/>
  <c r="H746" i="30" s="1"/>
  <c r="C747" i="30"/>
  <c r="F747" i="30" s="1"/>
  <c r="G747" i="30" s="1"/>
  <c r="H747" i="30" s="1"/>
  <c r="C749" i="30"/>
  <c r="F749" i="30" s="1"/>
  <c r="G749" i="30" s="1"/>
  <c r="H749" i="30" s="1"/>
  <c r="C750" i="30"/>
  <c r="F750" i="30" s="1"/>
  <c r="G750" i="30" s="1"/>
  <c r="H750" i="30" s="1"/>
  <c r="C751" i="30"/>
  <c r="F751" i="30" s="1"/>
  <c r="G751" i="30" s="1"/>
  <c r="H751" i="30" s="1"/>
  <c r="C752" i="30"/>
  <c r="F752" i="30" s="1"/>
  <c r="G752" i="30" s="1"/>
  <c r="H752" i="30" s="1"/>
  <c r="C753" i="30"/>
  <c r="F753" i="30" s="1"/>
  <c r="G753" i="30" s="1"/>
  <c r="H753" i="30" s="1"/>
  <c r="C754" i="30"/>
  <c r="F754" i="30" s="1"/>
  <c r="G754" i="30" s="1"/>
  <c r="H754" i="30" s="1"/>
  <c r="C755" i="30"/>
  <c r="F755" i="30" s="1"/>
  <c r="G755" i="30" s="1"/>
  <c r="H755" i="30" s="1"/>
  <c r="C756" i="30"/>
  <c r="F756" i="30" s="1"/>
  <c r="G756" i="30" s="1"/>
  <c r="H756" i="30" s="1"/>
  <c r="C757" i="30"/>
  <c r="F757" i="30" s="1"/>
  <c r="G757" i="30" s="1"/>
  <c r="H757" i="30" s="1"/>
  <c r="C759" i="30"/>
  <c r="F759" i="30" s="1"/>
  <c r="G759" i="30" s="1"/>
  <c r="H759" i="30" s="1"/>
  <c r="C760" i="30"/>
  <c r="F760" i="30" s="1"/>
  <c r="G760" i="30" s="1"/>
  <c r="H760" i="30" s="1"/>
  <c r="C761" i="30"/>
  <c r="F761" i="30" s="1"/>
  <c r="G761" i="30" s="1"/>
  <c r="H761" i="30" s="1"/>
  <c r="C762" i="30"/>
  <c r="F762" i="30" s="1"/>
  <c r="G762" i="30" s="1"/>
  <c r="H762" i="30" s="1"/>
  <c r="C763" i="30"/>
  <c r="F763" i="30" s="1"/>
  <c r="G763" i="30" s="1"/>
  <c r="H763" i="30" s="1"/>
  <c r="C764" i="30"/>
  <c r="F764" i="30" s="1"/>
  <c r="G764" i="30" s="1"/>
  <c r="H764" i="30" s="1"/>
  <c r="C765" i="30"/>
  <c r="F765" i="30" s="1"/>
  <c r="C766" i="30"/>
  <c r="F766" i="30" s="1"/>
  <c r="G766" i="30" s="1"/>
  <c r="H766" i="30" s="1"/>
  <c r="C767" i="30"/>
  <c r="F767" i="30" s="1"/>
  <c r="G767" i="30" s="1"/>
  <c r="H767" i="30" s="1"/>
  <c r="C768" i="30"/>
  <c r="F768" i="30" s="1"/>
  <c r="G768" i="30" s="1"/>
  <c r="H768" i="30" s="1"/>
  <c r="C769" i="30"/>
  <c r="F769" i="30" s="1"/>
  <c r="G769" i="30" s="1"/>
  <c r="H769" i="30" s="1"/>
  <c r="C770" i="30"/>
  <c r="F770" i="30" s="1"/>
  <c r="G770" i="30" s="1"/>
  <c r="H770" i="30" s="1"/>
  <c r="C771" i="30"/>
  <c r="F771" i="30" s="1"/>
  <c r="G771" i="30" s="1"/>
  <c r="H771" i="30" s="1"/>
  <c r="C772" i="30"/>
  <c r="F772" i="30" s="1"/>
  <c r="G772" i="30" s="1"/>
  <c r="H772" i="30" s="1"/>
  <c r="C773" i="30"/>
  <c r="F773" i="30" s="1"/>
  <c r="G773" i="30" s="1"/>
  <c r="H773" i="30" s="1"/>
  <c r="C774" i="30"/>
  <c r="F774" i="30" s="1"/>
  <c r="G774" i="30" s="1"/>
  <c r="H774" i="30" s="1"/>
  <c r="C775" i="30"/>
  <c r="F775" i="30" s="1"/>
  <c r="G775" i="30" s="1"/>
  <c r="H775" i="30" s="1"/>
  <c r="C776" i="30"/>
  <c r="F776" i="30" s="1"/>
  <c r="G776" i="30" s="1"/>
  <c r="H776" i="30" s="1"/>
  <c r="C777" i="30"/>
  <c r="F777" i="30" s="1"/>
  <c r="G777" i="30" s="1"/>
  <c r="H777" i="30" s="1"/>
  <c r="C779" i="30"/>
  <c r="F779" i="30" s="1"/>
  <c r="G779" i="30" s="1"/>
  <c r="H779" i="30" s="1"/>
  <c r="C780" i="30"/>
  <c r="F780" i="30" s="1"/>
  <c r="G780" i="30" s="1"/>
  <c r="H780" i="30" s="1"/>
  <c r="C781" i="30"/>
  <c r="F781" i="30" s="1"/>
  <c r="G781" i="30" s="1"/>
  <c r="H781" i="30" s="1"/>
  <c r="C782" i="30"/>
  <c r="F782" i="30" s="1"/>
  <c r="C783" i="30"/>
  <c r="F783" i="30" s="1"/>
  <c r="G783" i="30" s="1"/>
  <c r="H783" i="30" s="1"/>
  <c r="C785" i="30"/>
  <c r="F785" i="30" s="1"/>
  <c r="G785" i="30" s="1"/>
  <c r="H785" i="30" s="1"/>
  <c r="C786" i="30"/>
  <c r="F786" i="30" s="1"/>
  <c r="G786" i="30" s="1"/>
  <c r="H786" i="30" s="1"/>
  <c r="C790" i="30"/>
  <c r="F790" i="30" s="1"/>
  <c r="G790" i="30" s="1"/>
  <c r="H790" i="30" s="1"/>
  <c r="C793" i="30"/>
  <c r="F793" i="30" s="1"/>
  <c r="G793" i="30" s="1"/>
  <c r="H793" i="30" s="1"/>
  <c r="C794" i="30"/>
  <c r="F794" i="30" s="1"/>
  <c r="G794" i="30" s="1"/>
  <c r="H794" i="30" s="1"/>
  <c r="C795" i="30"/>
  <c r="F795" i="30" s="1"/>
  <c r="G795" i="30" s="1"/>
  <c r="H795" i="30" s="1"/>
  <c r="C796" i="30"/>
  <c r="F796" i="30" s="1"/>
  <c r="G796" i="30" s="1"/>
  <c r="H796" i="30" s="1"/>
  <c r="C797" i="30"/>
  <c r="F797" i="30" s="1"/>
  <c r="G797" i="30" s="1"/>
  <c r="H797" i="30" s="1"/>
  <c r="C798" i="30"/>
  <c r="F798" i="30" s="1"/>
  <c r="G798" i="30" s="1"/>
  <c r="H798" i="30" s="1"/>
  <c r="C799" i="30"/>
  <c r="F799" i="30" s="1"/>
  <c r="G799" i="30" s="1"/>
  <c r="H799" i="30" s="1"/>
  <c r="C800" i="30"/>
  <c r="F800" i="30" s="1"/>
  <c r="G800" i="30" s="1"/>
  <c r="H800" i="30" s="1"/>
  <c r="C801" i="30"/>
  <c r="F801" i="30" s="1"/>
  <c r="G801" i="30" s="1"/>
  <c r="H801" i="30" s="1"/>
  <c r="C802" i="30"/>
  <c r="F802" i="30" s="1"/>
  <c r="G802" i="30" s="1"/>
  <c r="H802" i="30" s="1"/>
  <c r="C804" i="30"/>
  <c r="F804" i="30" s="1"/>
  <c r="G804" i="30" s="1"/>
  <c r="H804" i="30" s="1"/>
  <c r="C806" i="30"/>
  <c r="F806" i="30" s="1"/>
  <c r="G806" i="30" s="1"/>
  <c r="H806" i="30" s="1"/>
  <c r="C807" i="30"/>
  <c r="F807" i="30" s="1"/>
  <c r="G807" i="30" s="1"/>
  <c r="H807" i="30" s="1"/>
  <c r="C809" i="30"/>
  <c r="F809" i="30" s="1"/>
  <c r="G809" i="30" s="1"/>
  <c r="H809" i="30" s="1"/>
  <c r="C810" i="30"/>
  <c r="F810" i="30" s="1"/>
  <c r="G810" i="30" s="1"/>
  <c r="H810" i="30" s="1"/>
  <c r="C811" i="30"/>
  <c r="F811" i="30" s="1"/>
  <c r="G811" i="30" s="1"/>
  <c r="H811" i="30" s="1"/>
  <c r="C812" i="30"/>
  <c r="F812" i="30" s="1"/>
  <c r="G812" i="30" s="1"/>
  <c r="H812" i="30" s="1"/>
  <c r="C813" i="30"/>
  <c r="F813" i="30" s="1"/>
  <c r="G813" i="30" s="1"/>
  <c r="H813" i="30" s="1"/>
  <c r="C816" i="30"/>
  <c r="F816" i="30" s="1"/>
  <c r="G816" i="30" s="1"/>
  <c r="H816" i="30" s="1"/>
  <c r="C817" i="30"/>
  <c r="F817" i="30" s="1"/>
  <c r="G817" i="30" s="1"/>
  <c r="H817" i="30" s="1"/>
  <c r="C818" i="30"/>
  <c r="F818" i="30" s="1"/>
  <c r="G818" i="30" s="1"/>
  <c r="H818" i="30" s="1"/>
  <c r="C819" i="30"/>
  <c r="F819" i="30" s="1"/>
  <c r="G819" i="30" s="1"/>
  <c r="H819" i="30" s="1"/>
  <c r="C820" i="30"/>
  <c r="F820" i="30" s="1"/>
  <c r="G820" i="30" s="1"/>
  <c r="H820" i="30" s="1"/>
  <c r="C821" i="30"/>
  <c r="F821" i="30" s="1"/>
  <c r="G821" i="30" s="1"/>
  <c r="H821" i="30" s="1"/>
  <c r="C822" i="30"/>
  <c r="F822" i="30" s="1"/>
  <c r="G822" i="30" s="1"/>
  <c r="H822" i="30" s="1"/>
  <c r="C823" i="30"/>
  <c r="F823" i="30" s="1"/>
  <c r="G823" i="30" s="1"/>
  <c r="H823" i="30" s="1"/>
  <c r="C824" i="30"/>
  <c r="F824" i="30" s="1"/>
  <c r="G824" i="30" s="1"/>
  <c r="H824" i="30" s="1"/>
  <c r="C825" i="30"/>
  <c r="F825" i="30" s="1"/>
  <c r="G825" i="30" s="1"/>
  <c r="H825" i="30" s="1"/>
  <c r="C826" i="30"/>
  <c r="F826" i="30" s="1"/>
  <c r="G826" i="30" s="1"/>
  <c r="H826" i="30" s="1"/>
  <c r="C829" i="30"/>
  <c r="F829" i="30" s="1"/>
  <c r="G829" i="30" s="1"/>
  <c r="H829" i="30" s="1"/>
  <c r="C830" i="30"/>
  <c r="F830" i="30" s="1"/>
  <c r="G830" i="30" s="1"/>
  <c r="H830" i="30" s="1"/>
  <c r="C831" i="30"/>
  <c r="F831" i="30" s="1"/>
  <c r="G831" i="30" s="1"/>
  <c r="H831" i="30" s="1"/>
  <c r="C833" i="30"/>
  <c r="F833" i="30" s="1"/>
  <c r="G833" i="30" s="1"/>
  <c r="H833" i="30" s="1"/>
  <c r="C834" i="30"/>
  <c r="F834" i="30" s="1"/>
  <c r="G834" i="30" s="1"/>
  <c r="H834" i="30" s="1"/>
  <c r="C835" i="30"/>
  <c r="F835" i="30" s="1"/>
  <c r="G835" i="30" s="1"/>
  <c r="H835" i="30" s="1"/>
  <c r="C836" i="30"/>
  <c r="F836" i="30" s="1"/>
  <c r="G836" i="30" s="1"/>
  <c r="H836" i="30" s="1"/>
  <c r="C837" i="30"/>
  <c r="F837" i="30" s="1"/>
  <c r="G837" i="30" s="1"/>
  <c r="H837" i="30" s="1"/>
  <c r="C838" i="30"/>
  <c r="F838" i="30" s="1"/>
  <c r="G838" i="30" s="1"/>
  <c r="H838" i="30" s="1"/>
  <c r="C839" i="30"/>
  <c r="F839" i="30" s="1"/>
  <c r="G839" i="30" s="1"/>
  <c r="H839" i="30" s="1"/>
  <c r="C840" i="30"/>
  <c r="F840" i="30" s="1"/>
  <c r="G840" i="30" s="1"/>
  <c r="H840" i="30" s="1"/>
  <c r="C841" i="30"/>
  <c r="F841" i="30" s="1"/>
  <c r="G841" i="30" s="1"/>
  <c r="H841" i="30" s="1"/>
  <c r="C843" i="30"/>
  <c r="F843" i="30" s="1"/>
  <c r="G843" i="30" s="1"/>
  <c r="H843" i="30" s="1"/>
  <c r="C844" i="30"/>
  <c r="F844" i="30" s="1"/>
  <c r="G844" i="30" s="1"/>
  <c r="H844" i="30" s="1"/>
  <c r="C846" i="30"/>
  <c r="F846" i="30" s="1"/>
  <c r="G846" i="30" s="1"/>
  <c r="H846" i="30" s="1"/>
  <c r="C847" i="30"/>
  <c r="F847" i="30" s="1"/>
  <c r="G847" i="30" s="1"/>
  <c r="H847" i="30" s="1"/>
  <c r="C848" i="30"/>
  <c r="F848" i="30" s="1"/>
  <c r="G848" i="30" s="1"/>
  <c r="H848" i="30" s="1"/>
  <c r="C849" i="30"/>
  <c r="F849" i="30" s="1"/>
  <c r="G849" i="30" s="1"/>
  <c r="H849" i="30" s="1"/>
  <c r="C850" i="30"/>
  <c r="F850" i="30" s="1"/>
  <c r="G850" i="30" s="1"/>
  <c r="H850" i="30" s="1"/>
  <c r="C851" i="30"/>
  <c r="F851" i="30" s="1"/>
  <c r="G851" i="30" s="1"/>
  <c r="H851" i="30" s="1"/>
  <c r="C852" i="30"/>
  <c r="F852" i="30" s="1"/>
  <c r="G852" i="30" s="1"/>
  <c r="H852" i="30" s="1"/>
  <c r="C853" i="30"/>
  <c r="F853" i="30" s="1"/>
  <c r="G853" i="30" s="1"/>
  <c r="H853" i="30" s="1"/>
  <c r="C855" i="30"/>
  <c r="F855" i="30" s="1"/>
  <c r="G855" i="30" s="1"/>
  <c r="H855" i="30" s="1"/>
  <c r="C856" i="30"/>
  <c r="F856" i="30" s="1"/>
  <c r="G856" i="30" s="1"/>
  <c r="H856" i="30" s="1"/>
  <c r="C858" i="30"/>
  <c r="F858" i="30" s="1"/>
  <c r="G858" i="30" s="1"/>
  <c r="H858" i="30" s="1"/>
  <c r="C859" i="30"/>
  <c r="F859" i="30" s="1"/>
  <c r="G859" i="30" s="1"/>
  <c r="H859" i="30" s="1"/>
  <c r="C860" i="30"/>
  <c r="F860" i="30" s="1"/>
  <c r="G860" i="30" s="1"/>
  <c r="H860" i="30" s="1"/>
  <c r="D864" i="30"/>
  <c r="E864" i="30"/>
  <c r="C865" i="30"/>
  <c r="D865" i="30"/>
  <c r="E865" i="30"/>
  <c r="C866" i="30"/>
  <c r="D866" i="30"/>
  <c r="E866" i="30"/>
  <c r="C867" i="30"/>
  <c r="D867" i="30"/>
  <c r="E867" i="30"/>
  <c r="C868" i="30"/>
  <c r="D868" i="30"/>
  <c r="E868" i="30"/>
  <c r="C869" i="30"/>
  <c r="D869" i="30"/>
  <c r="E869" i="30"/>
  <c r="C870" i="30"/>
  <c r="D870" i="30"/>
  <c r="E870" i="30"/>
  <c r="C871" i="30"/>
  <c r="D871" i="30"/>
  <c r="E871" i="30"/>
  <c r="C872" i="30"/>
  <c r="D872" i="30"/>
  <c r="E872" i="30"/>
  <c r="C874" i="30"/>
  <c r="D874" i="30"/>
  <c r="E874" i="30"/>
  <c r="C875" i="30"/>
  <c r="D875" i="30"/>
  <c r="E875" i="30"/>
  <c r="C876" i="30"/>
  <c r="D876" i="30"/>
  <c r="E876" i="30"/>
  <c r="C877" i="30"/>
  <c r="D877" i="30"/>
  <c r="E877" i="30"/>
  <c r="C880" i="30"/>
  <c r="D880" i="30"/>
  <c r="E880" i="30"/>
  <c r="C881" i="30"/>
  <c r="D881" i="30"/>
  <c r="E881" i="30"/>
  <c r="C882" i="30"/>
  <c r="D882" i="30"/>
  <c r="E882" i="30"/>
  <c r="C883" i="30"/>
  <c r="D883" i="30"/>
  <c r="E883" i="30"/>
  <c r="C884" i="30"/>
  <c r="D884" i="30"/>
  <c r="E884" i="30"/>
  <c r="C885" i="30"/>
  <c r="D885" i="30"/>
  <c r="E885" i="30"/>
  <c r="C886" i="30"/>
  <c r="D886" i="30"/>
  <c r="E886" i="30"/>
  <c r="C888" i="30"/>
  <c r="D888" i="30"/>
  <c r="E888" i="30"/>
  <c r="C889" i="30"/>
  <c r="D889" i="30"/>
  <c r="E889" i="30"/>
  <c r="C890" i="30"/>
  <c r="D890" i="30"/>
  <c r="E890" i="30"/>
  <c r="C891" i="30"/>
  <c r="D891" i="30"/>
  <c r="E891" i="30"/>
  <c r="C892" i="30"/>
  <c r="D892" i="30"/>
  <c r="E892" i="30"/>
  <c r="C894" i="30"/>
  <c r="D894" i="30"/>
  <c r="E894" i="30"/>
  <c r="C895" i="30"/>
  <c r="D895" i="30"/>
  <c r="E895" i="30"/>
  <c r="C896" i="30"/>
  <c r="D896" i="30"/>
  <c r="E896" i="30"/>
  <c r="C897" i="30"/>
  <c r="D897" i="30"/>
  <c r="E897" i="30"/>
  <c r="C898" i="30"/>
  <c r="D898" i="30"/>
  <c r="E898" i="30"/>
  <c r="C901" i="30"/>
  <c r="D901" i="30"/>
  <c r="E901" i="30"/>
  <c r="D703" i="30"/>
  <c r="F703" i="30" s="1"/>
  <c r="F528" i="34"/>
  <c r="F529" i="34"/>
  <c r="C530" i="34"/>
  <c r="D530" i="34"/>
  <c r="E530" i="34"/>
  <c r="C531" i="34"/>
  <c r="D531" i="34"/>
  <c r="E531" i="34"/>
  <c r="C534" i="34"/>
  <c r="D534" i="34"/>
  <c r="E534" i="34"/>
  <c r="C535" i="34"/>
  <c r="D535" i="34"/>
  <c r="E535" i="34"/>
  <c r="C536" i="34"/>
  <c r="D536" i="34"/>
  <c r="E536" i="34"/>
  <c r="C538" i="34"/>
  <c r="D538" i="34"/>
  <c r="E538" i="34"/>
  <c r="F539" i="34"/>
  <c r="F540" i="34"/>
  <c r="F541" i="34"/>
  <c r="F542" i="34"/>
  <c r="H542" i="34" s="1"/>
  <c r="F543" i="34"/>
  <c r="H543" i="34" s="1"/>
  <c r="F544" i="34"/>
  <c r="H544" i="34" s="1"/>
  <c r="F545" i="34"/>
  <c r="H545" i="34" s="1"/>
  <c r="F546" i="34"/>
  <c r="H546" i="34" s="1"/>
  <c r="F547" i="34"/>
  <c r="F548" i="34"/>
  <c r="H548" i="34" s="1"/>
  <c r="F549" i="34"/>
  <c r="H549" i="34" s="1"/>
  <c r="F550" i="34"/>
  <c r="H550" i="34" s="1"/>
  <c r="F551" i="34"/>
  <c r="F552" i="34"/>
  <c r="H552" i="34" s="1"/>
  <c r="C553" i="34"/>
  <c r="D553" i="34"/>
  <c r="E553" i="34"/>
  <c r="C554" i="34"/>
  <c r="D554" i="34"/>
  <c r="E554" i="34"/>
  <c r="C555" i="34"/>
  <c r="D555" i="34"/>
  <c r="E555" i="34"/>
  <c r="C557" i="34"/>
  <c r="D557" i="34"/>
  <c r="E557" i="34"/>
  <c r="C558" i="34"/>
  <c r="D558" i="34"/>
  <c r="E558" i="34"/>
  <c r="C559" i="34"/>
  <c r="D559" i="34"/>
  <c r="E559" i="34"/>
  <c r="C562" i="34"/>
  <c r="D562" i="34"/>
  <c r="E562" i="34"/>
  <c r="C563" i="34"/>
  <c r="D563" i="34"/>
  <c r="E563" i="34"/>
  <c r="C564" i="34"/>
  <c r="D564" i="34"/>
  <c r="E564" i="34"/>
  <c r="F566" i="34"/>
  <c r="H566" i="34" s="1"/>
  <c r="F567" i="34"/>
  <c r="H567" i="34" s="1"/>
  <c r="C568" i="34"/>
  <c r="D568" i="34"/>
  <c r="E568" i="34"/>
  <c r="C569" i="34"/>
  <c r="D569" i="34"/>
  <c r="E569" i="34"/>
  <c r="F571" i="34"/>
  <c r="H571" i="34" s="1"/>
  <c r="C572" i="34"/>
  <c r="D572" i="34"/>
  <c r="E572" i="34"/>
  <c r="C573" i="34"/>
  <c r="D573" i="34"/>
  <c r="E573" i="34"/>
  <c r="C574" i="34"/>
  <c r="D574" i="34"/>
  <c r="E574" i="34"/>
  <c r="C576" i="34"/>
  <c r="D576" i="34"/>
  <c r="E576" i="34"/>
  <c r="C577" i="34"/>
  <c r="D577" i="34"/>
  <c r="E577" i="34"/>
  <c r="C580" i="34"/>
  <c r="D580" i="34"/>
  <c r="E580" i="34"/>
  <c r="C581" i="34"/>
  <c r="D581" i="34"/>
  <c r="E581" i="34"/>
  <c r="C592" i="34"/>
  <c r="D592" i="34"/>
  <c r="E592" i="34"/>
  <c r="C593" i="34"/>
  <c r="D593" i="34"/>
  <c r="E593" i="34"/>
  <c r="C594" i="34"/>
  <c r="D594" i="34"/>
  <c r="E594" i="34"/>
  <c r="C600" i="34"/>
  <c r="D600" i="34"/>
  <c r="E600" i="34"/>
  <c r="C602" i="34"/>
  <c r="D602" i="34"/>
  <c r="E602" i="34"/>
  <c r="C902" i="34"/>
  <c r="D902" i="34"/>
  <c r="E902" i="34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2" i="13"/>
  <c r="D32" i="13"/>
  <c r="E32" i="13"/>
  <c r="C34" i="13"/>
  <c r="D34" i="13"/>
  <c r="E34" i="13"/>
  <c r="C35" i="13"/>
  <c r="D35" i="13"/>
  <c r="E35" i="13"/>
  <c r="C37" i="13"/>
  <c r="D37" i="13"/>
  <c r="E37" i="13"/>
  <c r="C39" i="13"/>
  <c r="D39" i="13"/>
  <c r="E39" i="13"/>
  <c r="C40" i="13"/>
  <c r="D40" i="13"/>
  <c r="E40" i="13"/>
  <c r="C43" i="13"/>
  <c r="D43" i="13"/>
  <c r="E43" i="13"/>
  <c r="C44" i="13"/>
  <c r="D44" i="13"/>
  <c r="E44" i="13"/>
  <c r="C46" i="13"/>
  <c r="D46" i="13"/>
  <c r="E46" i="13"/>
  <c r="C47" i="13"/>
  <c r="D47" i="13"/>
  <c r="E47" i="13"/>
  <c r="C50" i="13"/>
  <c r="D50" i="13"/>
  <c r="E50" i="13"/>
  <c r="C51" i="13"/>
  <c r="D51" i="13"/>
  <c r="E51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8" i="13"/>
  <c r="D58" i="13"/>
  <c r="E58" i="13"/>
  <c r="C59" i="13"/>
  <c r="D59" i="13"/>
  <c r="E59" i="13"/>
  <c r="C61" i="13"/>
  <c r="D61" i="13"/>
  <c r="E61" i="13"/>
  <c r="C62" i="13"/>
  <c r="D62" i="13"/>
  <c r="E62" i="13"/>
  <c r="C63" i="13"/>
  <c r="D63" i="13"/>
  <c r="E63" i="13"/>
  <c r="C65" i="13"/>
  <c r="D65" i="13"/>
  <c r="E65" i="13"/>
  <c r="C66" i="13"/>
  <c r="D66" i="13"/>
  <c r="E66" i="13"/>
  <c r="C67" i="13"/>
  <c r="D67" i="13"/>
  <c r="E67" i="13"/>
  <c r="C69" i="13"/>
  <c r="D69" i="13"/>
  <c r="E69" i="13"/>
  <c r="C70" i="13"/>
  <c r="D70" i="13"/>
  <c r="E70" i="13"/>
  <c r="C73" i="13"/>
  <c r="D73" i="13"/>
  <c r="E73" i="13"/>
  <c r="C74" i="13"/>
  <c r="D74" i="13"/>
  <c r="E74" i="13"/>
  <c r="C76" i="13"/>
  <c r="D76" i="13"/>
  <c r="E76" i="13"/>
  <c r="C77" i="13"/>
  <c r="D77" i="13"/>
  <c r="E77" i="13"/>
  <c r="C79" i="13"/>
  <c r="D79" i="13"/>
  <c r="E79" i="13"/>
  <c r="C80" i="13"/>
  <c r="D80" i="13"/>
  <c r="E80" i="13"/>
  <c r="C81" i="13"/>
  <c r="D81" i="13"/>
  <c r="E81" i="13"/>
  <c r="C84" i="13"/>
  <c r="D84" i="13"/>
  <c r="E84" i="13"/>
  <c r="C86" i="13"/>
  <c r="D86" i="13"/>
  <c r="E86" i="13"/>
  <c r="C87" i="13"/>
  <c r="D87" i="13"/>
  <c r="E87" i="13"/>
  <c r="C88" i="13"/>
  <c r="D88" i="13"/>
  <c r="E88" i="13"/>
  <c r="C91" i="13"/>
  <c r="D91" i="13"/>
  <c r="E91" i="13"/>
  <c r="C92" i="13"/>
  <c r="D92" i="13"/>
  <c r="E92" i="13"/>
  <c r="C95" i="13"/>
  <c r="D95" i="13"/>
  <c r="E95" i="13"/>
  <c r="C96" i="13"/>
  <c r="D96" i="13"/>
  <c r="E96" i="13"/>
  <c r="C99" i="13"/>
  <c r="D99" i="13"/>
  <c r="E99" i="13"/>
  <c r="C100" i="13"/>
  <c r="D100" i="13"/>
  <c r="E100" i="13"/>
  <c r="C101" i="13"/>
  <c r="D101" i="13"/>
  <c r="E101" i="13"/>
  <c r="C102" i="13"/>
  <c r="D102" i="13"/>
  <c r="E102" i="13"/>
  <c r="C103" i="13"/>
  <c r="D103" i="13"/>
  <c r="E103" i="13"/>
  <c r="C104" i="13"/>
  <c r="D104" i="13"/>
  <c r="E104" i="13"/>
  <c r="C106" i="13"/>
  <c r="D106" i="13"/>
  <c r="E106" i="13"/>
  <c r="C107" i="13"/>
  <c r="D107" i="13"/>
  <c r="E107" i="13"/>
  <c r="C108" i="13"/>
  <c r="D108" i="13"/>
  <c r="E108" i="13"/>
  <c r="C110" i="13"/>
  <c r="D110" i="13"/>
  <c r="E110" i="13"/>
  <c r="C111" i="13"/>
  <c r="D111" i="13"/>
  <c r="E111" i="13"/>
  <c r="C112" i="13"/>
  <c r="D112" i="13"/>
  <c r="E112" i="13"/>
  <c r="C114" i="13"/>
  <c r="D114" i="13"/>
  <c r="E114" i="13"/>
  <c r="C115" i="13"/>
  <c r="D115" i="13"/>
  <c r="E115" i="13"/>
  <c r="C116" i="13"/>
  <c r="D116" i="13"/>
  <c r="E116" i="13"/>
  <c r="C118" i="13"/>
  <c r="D118" i="13"/>
  <c r="E118" i="13"/>
  <c r="C119" i="13"/>
  <c r="D119" i="13"/>
  <c r="E119" i="13"/>
  <c r="C120" i="13"/>
  <c r="D120" i="13"/>
  <c r="E120" i="13"/>
  <c r="C122" i="13"/>
  <c r="D122" i="13"/>
  <c r="E122" i="13"/>
  <c r="C123" i="13"/>
  <c r="D123" i="13"/>
  <c r="E123" i="13"/>
  <c r="C124" i="13"/>
  <c r="D124" i="13"/>
  <c r="E124" i="13"/>
  <c r="C126" i="13"/>
  <c r="D126" i="13"/>
  <c r="E126" i="13"/>
  <c r="C127" i="13"/>
  <c r="D127" i="13"/>
  <c r="E127" i="13"/>
  <c r="C128" i="13"/>
  <c r="D128" i="13"/>
  <c r="E128" i="13"/>
  <c r="C130" i="13"/>
  <c r="D130" i="13"/>
  <c r="E130" i="13"/>
  <c r="C131" i="13"/>
  <c r="D131" i="13"/>
  <c r="E131" i="13"/>
  <c r="C132" i="13"/>
  <c r="D132" i="13"/>
  <c r="E132" i="13"/>
  <c r="C134" i="13"/>
  <c r="D134" i="13"/>
  <c r="E134" i="13"/>
  <c r="C135" i="13"/>
  <c r="D135" i="13"/>
  <c r="E135" i="13"/>
  <c r="C136" i="13"/>
  <c r="D136" i="13"/>
  <c r="E136" i="13"/>
  <c r="C139" i="13"/>
  <c r="D139" i="13"/>
  <c r="E139" i="13"/>
  <c r="C140" i="13"/>
  <c r="D140" i="13"/>
  <c r="E140" i="13"/>
  <c r="C141" i="13"/>
  <c r="D141" i="13"/>
  <c r="E141" i="13"/>
  <c r="C143" i="13"/>
  <c r="D143" i="13"/>
  <c r="E143" i="13"/>
  <c r="C144" i="13"/>
  <c r="D144" i="13"/>
  <c r="E144" i="13"/>
  <c r="C145" i="13"/>
  <c r="D145" i="13"/>
  <c r="E145" i="13"/>
  <c r="C146" i="13"/>
  <c r="D146" i="13"/>
  <c r="E146" i="13"/>
  <c r="C147" i="13"/>
  <c r="D147" i="13"/>
  <c r="E147" i="13"/>
  <c r="C148" i="13"/>
  <c r="D148" i="13"/>
  <c r="E148" i="13"/>
  <c r="C150" i="13"/>
  <c r="D150" i="13"/>
  <c r="E150" i="13"/>
  <c r="C151" i="13"/>
  <c r="D151" i="13"/>
  <c r="E151" i="13"/>
  <c r="C152" i="13"/>
  <c r="D152" i="13"/>
  <c r="E152" i="13"/>
  <c r="C154" i="13"/>
  <c r="D154" i="13"/>
  <c r="E154" i="13"/>
  <c r="C155" i="13"/>
  <c r="D155" i="13"/>
  <c r="E155" i="13"/>
  <c r="C156" i="13"/>
  <c r="D156" i="13"/>
  <c r="E156" i="13"/>
  <c r="C159" i="13"/>
  <c r="D159" i="13"/>
  <c r="E159" i="13"/>
  <c r="C160" i="13"/>
  <c r="D160" i="13"/>
  <c r="E160" i="13"/>
  <c r="C163" i="13"/>
  <c r="D163" i="13"/>
  <c r="E163" i="13"/>
  <c r="C164" i="13"/>
  <c r="D164" i="13"/>
  <c r="E164" i="13"/>
  <c r="C166" i="13"/>
  <c r="D166" i="13"/>
  <c r="E166" i="13"/>
  <c r="C167" i="13"/>
  <c r="D167" i="13"/>
  <c r="E167" i="13"/>
  <c r="C168" i="13"/>
  <c r="D168" i="13"/>
  <c r="E168" i="13"/>
  <c r="C171" i="13"/>
  <c r="D171" i="13"/>
  <c r="E171" i="13"/>
  <c r="C172" i="13"/>
  <c r="D172" i="13"/>
  <c r="E172" i="13"/>
  <c r="C175" i="13"/>
  <c r="D175" i="13"/>
  <c r="E175" i="13"/>
  <c r="C178" i="13"/>
  <c r="D178" i="13"/>
  <c r="E178" i="13"/>
  <c r="C179" i="13"/>
  <c r="D179" i="13"/>
  <c r="E179" i="13"/>
  <c r="C182" i="13"/>
  <c r="D182" i="13"/>
  <c r="E182" i="13"/>
  <c r="C183" i="13"/>
  <c r="D183" i="13"/>
  <c r="E183" i="13"/>
  <c r="C186" i="13"/>
  <c r="D186" i="13"/>
  <c r="E186" i="13"/>
  <c r="C187" i="13"/>
  <c r="D187" i="13"/>
  <c r="E187" i="13"/>
  <c r="C189" i="13"/>
  <c r="D189" i="13"/>
  <c r="E189" i="13"/>
  <c r="C190" i="13"/>
  <c r="D190" i="13"/>
  <c r="E190" i="13"/>
  <c r="C191" i="13"/>
  <c r="D191" i="13"/>
  <c r="E191" i="13"/>
  <c r="C193" i="13"/>
  <c r="D193" i="13"/>
  <c r="E193" i="13"/>
  <c r="C194" i="13"/>
  <c r="D194" i="13"/>
  <c r="E194" i="13"/>
  <c r="C195" i="13"/>
  <c r="D195" i="13"/>
  <c r="E195" i="13"/>
  <c r="C196" i="13"/>
  <c r="D196" i="13"/>
  <c r="E196" i="13"/>
  <c r="C197" i="13"/>
  <c r="D197" i="13"/>
  <c r="E197" i="13"/>
  <c r="C198" i="13"/>
  <c r="D198" i="13"/>
  <c r="E198" i="13"/>
  <c r="C200" i="13"/>
  <c r="D200" i="13"/>
  <c r="E200" i="13"/>
  <c r="C201" i="13"/>
  <c r="D201" i="13"/>
  <c r="E201" i="13"/>
  <c r="C202" i="13"/>
  <c r="D202" i="13"/>
  <c r="E202" i="13"/>
  <c r="C203" i="13"/>
  <c r="D203" i="13"/>
  <c r="E203" i="13"/>
  <c r="C205" i="13"/>
  <c r="D205" i="13"/>
  <c r="E205" i="13"/>
  <c r="C206" i="13"/>
  <c r="D206" i="13"/>
  <c r="E206" i="13"/>
  <c r="C208" i="13"/>
  <c r="D208" i="13"/>
  <c r="E208" i="13"/>
  <c r="C209" i="13"/>
  <c r="D209" i="13"/>
  <c r="E209" i="13"/>
  <c r="C211" i="13"/>
  <c r="D211" i="13"/>
  <c r="E211" i="13"/>
  <c r="C212" i="13"/>
  <c r="D212" i="13"/>
  <c r="E212" i="13"/>
  <c r="C213" i="13"/>
  <c r="D213" i="13"/>
  <c r="E213" i="13"/>
  <c r="C215" i="13"/>
  <c r="D215" i="13"/>
  <c r="E215" i="13"/>
  <c r="C216" i="13"/>
  <c r="D216" i="13"/>
  <c r="E216" i="13"/>
  <c r="C217" i="13"/>
  <c r="D217" i="13"/>
  <c r="E217" i="13"/>
  <c r="C219" i="13"/>
  <c r="D219" i="13"/>
  <c r="E219" i="13"/>
  <c r="C220" i="13"/>
  <c r="D220" i="13"/>
  <c r="E220" i="13"/>
  <c r="C221" i="13"/>
  <c r="D221" i="13"/>
  <c r="E221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30" i="13"/>
  <c r="D230" i="13"/>
  <c r="E230" i="13"/>
  <c r="C231" i="13"/>
  <c r="D231" i="13"/>
  <c r="E231" i="13"/>
  <c r="C232" i="13"/>
  <c r="D232" i="13"/>
  <c r="E232" i="13"/>
  <c r="C234" i="13"/>
  <c r="D234" i="13"/>
  <c r="E234" i="13"/>
  <c r="C235" i="13"/>
  <c r="D235" i="13"/>
  <c r="E235" i="13"/>
  <c r="C236" i="13"/>
  <c r="D236" i="13"/>
  <c r="E236" i="13"/>
  <c r="C238" i="13"/>
  <c r="D238" i="13"/>
  <c r="E238" i="13"/>
  <c r="C239" i="13"/>
  <c r="D239" i="13"/>
  <c r="E239" i="13"/>
  <c r="C242" i="13"/>
  <c r="D242" i="13"/>
  <c r="E242" i="13"/>
  <c r="C243" i="13"/>
  <c r="D243" i="13"/>
  <c r="E243" i="13"/>
  <c r="C244" i="13"/>
  <c r="D244" i="13"/>
  <c r="E244" i="13"/>
  <c r="C245" i="13"/>
  <c r="D245" i="13"/>
  <c r="E245" i="13"/>
  <c r="C246" i="13"/>
  <c r="D246" i="13"/>
  <c r="E246" i="13"/>
  <c r="C247" i="13"/>
  <c r="D247" i="13"/>
  <c r="E247" i="13"/>
  <c r="C249" i="13"/>
  <c r="D249" i="13"/>
  <c r="E249" i="13"/>
  <c r="C250" i="13"/>
  <c r="D250" i="13"/>
  <c r="E250" i="13"/>
  <c r="C251" i="13"/>
  <c r="D251" i="13"/>
  <c r="E251" i="13"/>
  <c r="C253" i="13"/>
  <c r="D253" i="13"/>
  <c r="E253" i="13"/>
  <c r="C254" i="13"/>
  <c r="D254" i="13"/>
  <c r="E254" i="13"/>
  <c r="C255" i="13"/>
  <c r="D255" i="13"/>
  <c r="E255" i="13"/>
  <c r="C257" i="13"/>
  <c r="D257" i="13"/>
  <c r="E257" i="13"/>
  <c r="C258" i="13"/>
  <c r="D258" i="13"/>
  <c r="E258" i="13"/>
  <c r="C260" i="13"/>
  <c r="D260" i="13"/>
  <c r="E260" i="13"/>
  <c r="C261" i="13"/>
  <c r="D261" i="13"/>
  <c r="E261" i="13"/>
  <c r="C262" i="13"/>
  <c r="D262" i="13"/>
  <c r="E262" i="13"/>
  <c r="C265" i="13"/>
  <c r="D265" i="13"/>
  <c r="E265" i="13"/>
  <c r="C266" i="13"/>
  <c r="D266" i="13"/>
  <c r="E266" i="13"/>
  <c r="C269" i="13"/>
  <c r="D269" i="13"/>
  <c r="E269" i="13"/>
  <c r="C270" i="13"/>
  <c r="D270" i="13"/>
  <c r="E270" i="13"/>
  <c r="C273" i="13"/>
  <c r="D273" i="13"/>
  <c r="E273" i="13"/>
  <c r="C274" i="13"/>
  <c r="D274" i="13"/>
  <c r="E274" i="13"/>
  <c r="C277" i="13"/>
  <c r="D277" i="13"/>
  <c r="E277" i="13"/>
  <c r="C278" i="13"/>
  <c r="D278" i="13"/>
  <c r="E278" i="13"/>
  <c r="C281" i="13"/>
  <c r="D281" i="13"/>
  <c r="E281" i="13"/>
  <c r="C282" i="13"/>
  <c r="D282" i="13"/>
  <c r="E282" i="13"/>
  <c r="C285" i="13"/>
  <c r="D285" i="13"/>
  <c r="E285" i="13"/>
  <c r="C286" i="13"/>
  <c r="D286" i="13"/>
  <c r="E286" i="13"/>
  <c r="C288" i="13"/>
  <c r="D288" i="13"/>
  <c r="E288" i="13"/>
  <c r="C289" i="13"/>
  <c r="D289" i="13"/>
  <c r="E289" i="13"/>
  <c r="C290" i="13"/>
  <c r="D290" i="13"/>
  <c r="E290" i="13"/>
  <c r="C292" i="13"/>
  <c r="D292" i="13"/>
  <c r="E292" i="13"/>
  <c r="C293" i="13"/>
  <c r="D293" i="13"/>
  <c r="E293" i="13"/>
  <c r="C294" i="13"/>
  <c r="D294" i="13"/>
  <c r="E294" i="13"/>
  <c r="C296" i="13"/>
  <c r="D296" i="13"/>
  <c r="E296" i="13"/>
  <c r="C297" i="13"/>
  <c r="D297" i="13"/>
  <c r="E297" i="13"/>
  <c r="C298" i="13"/>
  <c r="D298" i="13"/>
  <c r="E298" i="13"/>
  <c r="C300" i="13"/>
  <c r="D300" i="13"/>
  <c r="E300" i="13"/>
  <c r="C301" i="13"/>
  <c r="D301" i="13"/>
  <c r="E301" i="13"/>
  <c r="C302" i="13"/>
  <c r="D302" i="13"/>
  <c r="E302" i="13"/>
  <c r="C304" i="13"/>
  <c r="D304" i="13"/>
  <c r="E304" i="13"/>
  <c r="C306" i="13"/>
  <c r="D306" i="13"/>
  <c r="E306" i="13"/>
  <c r="C307" i="13"/>
  <c r="D307" i="13"/>
  <c r="E307" i="13"/>
  <c r="C308" i="13"/>
  <c r="D308" i="13"/>
  <c r="E308" i="13"/>
  <c r="C310" i="13"/>
  <c r="D310" i="13"/>
  <c r="E310" i="13"/>
  <c r="C311" i="13"/>
  <c r="D311" i="13"/>
  <c r="E311" i="13"/>
  <c r="C312" i="13"/>
  <c r="D312" i="13"/>
  <c r="E312" i="13"/>
  <c r="C314" i="13"/>
  <c r="D314" i="13"/>
  <c r="E314" i="13"/>
  <c r="C315" i="13"/>
  <c r="D315" i="13"/>
  <c r="E315" i="13"/>
  <c r="C316" i="13"/>
  <c r="D316" i="13"/>
  <c r="E316" i="13"/>
  <c r="C319" i="13"/>
  <c r="D319" i="13"/>
  <c r="E319" i="13"/>
  <c r="C320" i="13"/>
  <c r="D320" i="13"/>
  <c r="E320" i="13"/>
  <c r="C321" i="13"/>
  <c r="D321" i="13"/>
  <c r="E321" i="13"/>
  <c r="C322" i="13"/>
  <c r="D322" i="13"/>
  <c r="E322" i="13"/>
  <c r="C323" i="13"/>
  <c r="D323" i="13"/>
  <c r="E323" i="13"/>
  <c r="C324" i="13"/>
  <c r="D324" i="13"/>
  <c r="E324" i="13"/>
  <c r="C326" i="13"/>
  <c r="D326" i="13"/>
  <c r="E326" i="13"/>
  <c r="C327" i="13"/>
  <c r="D327" i="13"/>
  <c r="E327" i="13"/>
  <c r="C328" i="13"/>
  <c r="D328" i="13"/>
  <c r="E328" i="13"/>
  <c r="C331" i="13"/>
  <c r="D331" i="13"/>
  <c r="E331" i="13"/>
  <c r="C332" i="13"/>
  <c r="D332" i="13"/>
  <c r="E332" i="13"/>
  <c r="C335" i="13"/>
  <c r="D335" i="13"/>
  <c r="E335" i="13"/>
  <c r="C336" i="13"/>
  <c r="D336" i="13"/>
  <c r="E336" i="13"/>
  <c r="C338" i="13"/>
  <c r="D338" i="13"/>
  <c r="E338" i="13"/>
  <c r="C339" i="13"/>
  <c r="D339" i="13"/>
  <c r="E339" i="13"/>
  <c r="C340" i="13"/>
  <c r="D340" i="13"/>
  <c r="E340" i="13"/>
  <c r="C342" i="13"/>
  <c r="D342" i="13"/>
  <c r="E342" i="13"/>
  <c r="C343" i="13"/>
  <c r="D343" i="13"/>
  <c r="E343" i="13"/>
  <c r="C345" i="13"/>
  <c r="D345" i="13"/>
  <c r="E345" i="13"/>
  <c r="C346" i="13"/>
  <c r="D346" i="13"/>
  <c r="E346" i="13"/>
  <c r="C347" i="13"/>
  <c r="D347" i="13"/>
  <c r="E347" i="13"/>
  <c r="C349" i="13"/>
  <c r="D349" i="13"/>
  <c r="E349" i="13"/>
  <c r="C350" i="13"/>
  <c r="D350" i="13"/>
  <c r="E350" i="13"/>
  <c r="C351" i="13"/>
  <c r="D351" i="13"/>
  <c r="E351" i="13"/>
  <c r="C353" i="13"/>
  <c r="D353" i="13"/>
  <c r="E353" i="13"/>
  <c r="C354" i="13"/>
  <c r="D354" i="13"/>
  <c r="E354" i="13"/>
  <c r="C356" i="13"/>
  <c r="D356" i="13"/>
  <c r="E356" i="13"/>
  <c r="C357" i="13"/>
  <c r="D357" i="13"/>
  <c r="E357" i="13"/>
  <c r="C358" i="13"/>
  <c r="D358" i="13"/>
  <c r="E358" i="13"/>
  <c r="C361" i="13"/>
  <c r="D361" i="13"/>
  <c r="E361" i="13"/>
  <c r="C362" i="13"/>
  <c r="D362" i="13"/>
  <c r="E362" i="13"/>
  <c r="C363" i="13"/>
  <c r="D363" i="13"/>
  <c r="E363" i="13"/>
  <c r="C365" i="13"/>
  <c r="D365" i="13"/>
  <c r="E365" i="13"/>
  <c r="C366" i="13"/>
  <c r="D366" i="13"/>
  <c r="E366" i="13"/>
  <c r="C369" i="13"/>
  <c r="D369" i="13"/>
  <c r="E369" i="13"/>
  <c r="C370" i="13"/>
  <c r="D370" i="13"/>
  <c r="E370" i="13"/>
  <c r="C372" i="13"/>
  <c r="D372" i="13"/>
  <c r="E372" i="13"/>
  <c r="C373" i="13"/>
  <c r="D373" i="13"/>
  <c r="E373" i="13"/>
  <c r="C374" i="13"/>
  <c r="D374" i="13"/>
  <c r="E374" i="13"/>
  <c r="C376" i="13"/>
  <c r="D376" i="13"/>
  <c r="E376" i="13"/>
  <c r="C377" i="13"/>
  <c r="D377" i="13"/>
  <c r="E377" i="13"/>
  <c r="C378" i="13"/>
  <c r="D378" i="13"/>
  <c r="E378" i="13"/>
  <c r="C380" i="13"/>
  <c r="D380" i="13"/>
  <c r="E380" i="13"/>
  <c r="C381" i="13"/>
  <c r="D381" i="13"/>
  <c r="E381" i="13"/>
  <c r="C384" i="13"/>
  <c r="D384" i="13"/>
  <c r="E384" i="13"/>
  <c r="C385" i="13"/>
  <c r="D385" i="13"/>
  <c r="E385" i="13"/>
  <c r="C388" i="13"/>
  <c r="D388" i="13"/>
  <c r="E388" i="13"/>
  <c r="C389" i="13"/>
  <c r="D389" i="13"/>
  <c r="E389" i="13"/>
  <c r="C390" i="13"/>
  <c r="D390" i="13"/>
  <c r="E390" i="13"/>
  <c r="C392" i="13"/>
  <c r="D392" i="13"/>
  <c r="E392" i="13"/>
  <c r="C393" i="13"/>
  <c r="D393" i="13"/>
  <c r="E393" i="13"/>
  <c r="C396" i="13"/>
  <c r="D396" i="13"/>
  <c r="E396" i="13"/>
  <c r="C397" i="13"/>
  <c r="D397" i="13"/>
  <c r="E397" i="13"/>
  <c r="C400" i="13"/>
  <c r="D400" i="13"/>
  <c r="E400" i="13"/>
  <c r="C401" i="13"/>
  <c r="D401" i="13"/>
  <c r="E401" i="13"/>
  <c r="C404" i="13"/>
  <c r="D404" i="13"/>
  <c r="E404" i="13"/>
  <c r="C405" i="13"/>
  <c r="D405" i="13"/>
  <c r="E405" i="13"/>
  <c r="C406" i="13"/>
  <c r="D406" i="13"/>
  <c r="E406" i="13"/>
  <c r="C407" i="13"/>
  <c r="D407" i="13"/>
  <c r="E407" i="13"/>
  <c r="C408" i="13"/>
  <c r="D408" i="13"/>
  <c r="E408" i="13"/>
  <c r="C409" i="13"/>
  <c r="D409" i="13"/>
  <c r="E409" i="13"/>
  <c r="C411" i="13"/>
  <c r="D411" i="13"/>
  <c r="E411" i="13"/>
  <c r="C412" i="13"/>
  <c r="D412" i="13"/>
  <c r="E412" i="13"/>
  <c r="C413" i="13"/>
  <c r="D413" i="13"/>
  <c r="E413" i="13"/>
  <c r="C415" i="13"/>
  <c r="D415" i="13"/>
  <c r="E415" i="13"/>
  <c r="C416" i="13"/>
  <c r="D416" i="13"/>
  <c r="E416" i="13"/>
  <c r="C417" i="13"/>
  <c r="D417" i="13"/>
  <c r="E417" i="13"/>
  <c r="C419" i="13"/>
  <c r="D419" i="13"/>
  <c r="E419" i="13"/>
  <c r="C420" i="13"/>
  <c r="D420" i="13"/>
  <c r="E420" i="13"/>
  <c r="C421" i="13"/>
  <c r="D421" i="13"/>
  <c r="E421" i="13"/>
  <c r="C422" i="13"/>
  <c r="D422" i="13"/>
  <c r="E422" i="13"/>
  <c r="C423" i="13"/>
  <c r="D423" i="13"/>
  <c r="E423" i="13"/>
  <c r="C424" i="13"/>
  <c r="D424" i="13"/>
  <c r="E424" i="13"/>
  <c r="C425" i="13"/>
  <c r="D425" i="13"/>
  <c r="E425" i="13"/>
  <c r="C426" i="13"/>
  <c r="D426" i="13"/>
  <c r="E426" i="13"/>
  <c r="C427" i="13"/>
  <c r="D427" i="13"/>
  <c r="E427" i="13"/>
  <c r="C428" i="13"/>
  <c r="D428" i="13"/>
  <c r="E428" i="13"/>
  <c r="C429" i="13"/>
  <c r="D429" i="13"/>
  <c r="E429" i="13"/>
  <c r="C432" i="13"/>
  <c r="D432" i="13"/>
  <c r="E432" i="13"/>
  <c r="C433" i="13"/>
  <c r="D433" i="13"/>
  <c r="E433" i="13"/>
  <c r="C435" i="13"/>
  <c r="D435" i="13"/>
  <c r="E435" i="13"/>
  <c r="C436" i="13"/>
  <c r="D436" i="13"/>
  <c r="E436" i="13"/>
  <c r="C437" i="13"/>
  <c r="D437" i="13"/>
  <c r="E437" i="13"/>
  <c r="C440" i="13"/>
  <c r="D440" i="13"/>
  <c r="E440" i="13"/>
  <c r="C441" i="13"/>
  <c r="D441" i="13"/>
  <c r="E441" i="13"/>
  <c r="C443" i="13"/>
  <c r="D443" i="13"/>
  <c r="E443" i="13"/>
  <c r="C444" i="13"/>
  <c r="D444" i="13"/>
  <c r="E444" i="13"/>
  <c r="C445" i="13"/>
  <c r="D445" i="13"/>
  <c r="E445" i="13"/>
  <c r="C446" i="13"/>
  <c r="D446" i="13"/>
  <c r="E446" i="13"/>
  <c r="C448" i="13"/>
  <c r="D448" i="13"/>
  <c r="E448" i="13"/>
  <c r="C451" i="13"/>
  <c r="D451" i="13"/>
  <c r="E451" i="13"/>
  <c r="C452" i="13"/>
  <c r="D452" i="13"/>
  <c r="E452" i="13"/>
  <c r="C455" i="13"/>
  <c r="D455" i="13"/>
  <c r="E455" i="13"/>
  <c r="C463" i="13"/>
  <c r="D463" i="13"/>
  <c r="E463" i="13"/>
  <c r="C464" i="13"/>
  <c r="D464" i="13"/>
  <c r="E464" i="13"/>
  <c r="C465" i="13"/>
  <c r="D465" i="13"/>
  <c r="E465" i="13"/>
  <c r="C466" i="13"/>
  <c r="D466" i="13"/>
  <c r="E466" i="13"/>
  <c r="C467" i="13"/>
  <c r="D467" i="13"/>
  <c r="E467" i="13"/>
  <c r="C468" i="13"/>
  <c r="D468" i="13"/>
  <c r="E468" i="13"/>
  <c r="C469" i="13"/>
  <c r="D469" i="13"/>
  <c r="E469" i="13"/>
  <c r="C472" i="13"/>
  <c r="D472" i="13"/>
  <c r="E472" i="13"/>
  <c r="C473" i="13"/>
  <c r="D473" i="13"/>
  <c r="E473" i="13"/>
  <c r="C474" i="13"/>
  <c r="D474" i="13"/>
  <c r="E474" i="13"/>
  <c r="C476" i="13"/>
  <c r="D476" i="13"/>
  <c r="E476" i="13"/>
  <c r="C477" i="13"/>
  <c r="D477" i="13"/>
  <c r="E477" i="13"/>
  <c r="C479" i="13"/>
  <c r="D479" i="13"/>
  <c r="E479" i="13"/>
  <c r="C480" i="13"/>
  <c r="D480" i="13"/>
  <c r="E480" i="13"/>
  <c r="C481" i="13"/>
  <c r="D481" i="13"/>
  <c r="E481" i="13"/>
  <c r="C483" i="13"/>
  <c r="D483" i="13"/>
  <c r="E483" i="13"/>
  <c r="C484" i="13"/>
  <c r="D484" i="13"/>
  <c r="E484" i="13"/>
  <c r="C485" i="13"/>
  <c r="D485" i="13"/>
  <c r="E485" i="13"/>
  <c r="C486" i="13"/>
  <c r="D486" i="13"/>
  <c r="E486" i="13"/>
  <c r="C489" i="13"/>
  <c r="D489" i="13"/>
  <c r="E489" i="13"/>
  <c r="C491" i="13"/>
  <c r="D491" i="13"/>
  <c r="E491" i="13"/>
  <c r="C492" i="13"/>
  <c r="D492" i="13"/>
  <c r="E492" i="13"/>
  <c r="C493" i="13"/>
  <c r="D493" i="13"/>
  <c r="E493" i="13"/>
  <c r="C494" i="13"/>
  <c r="D494" i="13"/>
  <c r="E494" i="13"/>
  <c r="C496" i="13"/>
  <c r="D496" i="13"/>
  <c r="E496" i="13"/>
  <c r="C497" i="13"/>
  <c r="D497" i="13"/>
  <c r="E497" i="13"/>
  <c r="C499" i="13"/>
  <c r="D499" i="13"/>
  <c r="E499" i="13"/>
  <c r="C500" i="13"/>
  <c r="D500" i="13"/>
  <c r="E500" i="13"/>
  <c r="C501" i="13"/>
  <c r="D501" i="13"/>
  <c r="E501" i="13"/>
  <c r="C504" i="13"/>
  <c r="D504" i="13"/>
  <c r="E504" i="13"/>
  <c r="C506" i="13"/>
  <c r="D506" i="13"/>
  <c r="E506" i="13"/>
  <c r="C507" i="13"/>
  <c r="D507" i="13"/>
  <c r="E507" i="13"/>
  <c r="C508" i="13"/>
  <c r="D508" i="13"/>
  <c r="E508" i="13"/>
  <c r="C509" i="13"/>
  <c r="D509" i="13"/>
  <c r="E509" i="13"/>
  <c r="C510" i="13"/>
  <c r="D510" i="13"/>
  <c r="E510" i="13"/>
  <c r="C511" i="13"/>
  <c r="D511" i="13"/>
  <c r="E511" i="13"/>
  <c r="C512" i="13"/>
  <c r="D512" i="13"/>
  <c r="E512" i="13"/>
  <c r="C516" i="13"/>
  <c r="D516" i="13"/>
  <c r="E516" i="13"/>
  <c r="C519" i="13"/>
  <c r="D519" i="13"/>
  <c r="E519" i="13"/>
  <c r="C520" i="13"/>
  <c r="D520" i="13"/>
  <c r="E520" i="13"/>
  <c r="C528" i="13"/>
  <c r="D528" i="13"/>
  <c r="E528" i="13"/>
  <c r="C530" i="13"/>
  <c r="D530" i="13"/>
  <c r="E530" i="13"/>
  <c r="C531" i="13"/>
  <c r="D531" i="13"/>
  <c r="E531" i="13"/>
  <c r="C533" i="13"/>
  <c r="D533" i="13"/>
  <c r="E533" i="13"/>
  <c r="C534" i="13"/>
  <c r="D534" i="13"/>
  <c r="E534" i="13"/>
  <c r="C535" i="13"/>
  <c r="D535" i="13"/>
  <c r="E535" i="13"/>
  <c r="C537" i="13"/>
  <c r="D537" i="13"/>
  <c r="E537" i="13"/>
  <c r="C538" i="13"/>
  <c r="D538" i="13"/>
  <c r="E538" i="13"/>
  <c r="C539" i="13"/>
  <c r="D539" i="13"/>
  <c r="E539" i="13"/>
  <c r="C542" i="13"/>
  <c r="D542" i="13"/>
  <c r="E542" i="13"/>
  <c r="C543" i="13"/>
  <c r="D543" i="13"/>
  <c r="E543" i="13"/>
  <c r="C546" i="13"/>
  <c r="D546" i="13"/>
  <c r="E546" i="13"/>
  <c r="C547" i="13"/>
  <c r="D547" i="13"/>
  <c r="E547" i="13"/>
  <c r="C550" i="13"/>
  <c r="D550" i="13"/>
  <c r="E550" i="13"/>
  <c r="C551" i="13"/>
  <c r="D551" i="13"/>
  <c r="E551" i="13"/>
  <c r="C553" i="13"/>
  <c r="D553" i="13"/>
  <c r="E553" i="13"/>
  <c r="C554" i="13"/>
  <c r="D554" i="13"/>
  <c r="E554" i="13"/>
  <c r="C555" i="13"/>
  <c r="D555" i="13"/>
  <c r="E555" i="13"/>
  <c r="C556" i="13"/>
  <c r="D556" i="13"/>
  <c r="E556" i="13"/>
  <c r="C557" i="13"/>
  <c r="D557" i="13"/>
  <c r="E557" i="13"/>
  <c r="C558" i="13"/>
  <c r="D558" i="13"/>
  <c r="E558" i="13"/>
  <c r="C559" i="13"/>
  <c r="D559" i="13"/>
  <c r="E559" i="13"/>
  <c r="C561" i="13"/>
  <c r="D561" i="13"/>
  <c r="E561" i="13"/>
  <c r="C562" i="13"/>
  <c r="D562" i="13"/>
  <c r="E562" i="13"/>
  <c r="C563" i="13"/>
  <c r="D563" i="13"/>
  <c r="E563" i="13"/>
  <c r="C566" i="13"/>
  <c r="D566" i="13"/>
  <c r="E566" i="13"/>
  <c r="C567" i="13"/>
  <c r="D567" i="13"/>
  <c r="E567" i="13"/>
  <c r="C568" i="13"/>
  <c r="D568" i="13"/>
  <c r="E568" i="13"/>
  <c r="C569" i="13"/>
  <c r="D569" i="13"/>
  <c r="E569" i="13"/>
  <c r="C572" i="13"/>
  <c r="D572" i="13"/>
  <c r="E572" i="13"/>
  <c r="C573" i="13"/>
  <c r="D573" i="13"/>
  <c r="E573" i="13"/>
  <c r="C576" i="13"/>
  <c r="D576" i="13"/>
  <c r="E576" i="13"/>
  <c r="C577" i="13"/>
  <c r="D577" i="13"/>
  <c r="E577" i="13"/>
  <c r="C579" i="13"/>
  <c r="D579" i="13"/>
  <c r="E579" i="13"/>
  <c r="C580" i="13"/>
  <c r="D580" i="13"/>
  <c r="E580" i="13"/>
  <c r="C581" i="13"/>
  <c r="D581" i="13"/>
  <c r="E581" i="13"/>
  <c r="C584" i="13"/>
  <c r="D584" i="13"/>
  <c r="E584" i="13"/>
  <c r="C585" i="13"/>
  <c r="D585" i="13"/>
  <c r="E585" i="13"/>
  <c r="C586" i="13"/>
  <c r="D586" i="13"/>
  <c r="E586" i="13"/>
  <c r="C587" i="13"/>
  <c r="D587" i="13"/>
  <c r="E587" i="13"/>
  <c r="C588" i="13"/>
  <c r="D588" i="13"/>
  <c r="E588" i="13"/>
  <c r="C589" i="13"/>
  <c r="D589" i="13"/>
  <c r="E589" i="13"/>
  <c r="C591" i="13"/>
  <c r="D591" i="13"/>
  <c r="E591" i="13"/>
  <c r="C592" i="13"/>
  <c r="D592" i="13"/>
  <c r="E592" i="13"/>
  <c r="C593" i="13"/>
  <c r="D593" i="13"/>
  <c r="E593" i="13"/>
  <c r="C596" i="13"/>
  <c r="D596" i="13"/>
  <c r="E596" i="13"/>
  <c r="C597" i="13"/>
  <c r="D597" i="13"/>
  <c r="E597" i="13"/>
  <c r="C600" i="13"/>
  <c r="D600" i="13"/>
  <c r="E600" i="13"/>
  <c r="C601" i="13"/>
  <c r="D601" i="13"/>
  <c r="E601" i="13"/>
  <c r="C605" i="13"/>
  <c r="D605" i="13"/>
  <c r="E605" i="13"/>
  <c r="C608" i="13"/>
  <c r="D608" i="13"/>
  <c r="E608" i="13"/>
  <c r="C612" i="13"/>
  <c r="D612" i="13"/>
  <c r="E612" i="13"/>
  <c r="C614" i="13"/>
  <c r="D614" i="13"/>
  <c r="E614" i="13"/>
  <c r="C616" i="13"/>
  <c r="D616" i="13"/>
  <c r="E616" i="13"/>
  <c r="C618" i="13"/>
  <c r="D618" i="13"/>
  <c r="E618" i="13"/>
  <c r="C619" i="13"/>
  <c r="D619" i="13"/>
  <c r="E619" i="13"/>
  <c r="C620" i="13"/>
  <c r="D620" i="13"/>
  <c r="E620" i="13"/>
  <c r="C621" i="13"/>
  <c r="D621" i="13"/>
  <c r="E621" i="13"/>
  <c r="C624" i="13"/>
  <c r="D624" i="13"/>
  <c r="E624" i="13"/>
  <c r="C625" i="13"/>
  <c r="D625" i="13"/>
  <c r="E625" i="13"/>
  <c r="C627" i="13"/>
  <c r="D627" i="13"/>
  <c r="E627" i="13"/>
  <c r="C629" i="13"/>
  <c r="D629" i="13"/>
  <c r="E629" i="13"/>
  <c r="C630" i="13"/>
  <c r="D630" i="13"/>
  <c r="E630" i="13"/>
  <c r="C631" i="13"/>
  <c r="D631" i="13"/>
  <c r="E631" i="13"/>
  <c r="C634" i="13"/>
  <c r="D634" i="13"/>
  <c r="E634" i="13"/>
  <c r="C636" i="13"/>
  <c r="D636" i="13"/>
  <c r="E636" i="13"/>
  <c r="C637" i="13"/>
  <c r="D637" i="13"/>
  <c r="E637" i="13"/>
  <c r="C638" i="13"/>
  <c r="D638" i="13"/>
  <c r="E638" i="13"/>
  <c r="C640" i="13"/>
  <c r="D640" i="13"/>
  <c r="E640" i="13"/>
  <c r="C641" i="13"/>
  <c r="D641" i="13"/>
  <c r="E641" i="13"/>
  <c r="C644" i="13"/>
  <c r="D644" i="13"/>
  <c r="E644" i="13"/>
  <c r="C646" i="13"/>
  <c r="D646" i="13"/>
  <c r="E646" i="13"/>
  <c r="C647" i="13"/>
  <c r="D647" i="13"/>
  <c r="E647" i="13"/>
  <c r="C648" i="13"/>
  <c r="D648" i="13"/>
  <c r="E648" i="13"/>
  <c r="C651" i="13"/>
  <c r="D651" i="13"/>
  <c r="E651" i="13"/>
  <c r="C652" i="13"/>
  <c r="D652" i="13"/>
  <c r="E652" i="13"/>
  <c r="C656" i="13"/>
  <c r="D656" i="13"/>
  <c r="E656" i="13"/>
  <c r="C659" i="13"/>
  <c r="D659" i="13"/>
  <c r="E659" i="13"/>
  <c r="C660" i="13"/>
  <c r="D660" i="13"/>
  <c r="E660" i="13"/>
  <c r="C661" i="13"/>
  <c r="D661" i="13"/>
  <c r="E661" i="13"/>
  <c r="C664" i="13"/>
  <c r="D664" i="13"/>
  <c r="E664" i="13"/>
  <c r="C666" i="13"/>
  <c r="D666" i="13"/>
  <c r="E666" i="13"/>
  <c r="C668" i="13"/>
  <c r="D668" i="13"/>
  <c r="E668" i="13"/>
  <c r="C671" i="13"/>
  <c r="D671" i="13"/>
  <c r="E671" i="13"/>
  <c r="C675" i="13"/>
  <c r="D675" i="13"/>
  <c r="E675" i="13"/>
  <c r="C678" i="13"/>
  <c r="D678" i="13"/>
  <c r="E678" i="13"/>
  <c r="C679" i="13"/>
  <c r="D679" i="13"/>
  <c r="E679" i="13"/>
  <c r="C682" i="13"/>
  <c r="D682" i="13"/>
  <c r="E682" i="13"/>
  <c r="C683" i="13"/>
  <c r="D683" i="13"/>
  <c r="E683" i="13"/>
  <c r="C684" i="13"/>
  <c r="D684" i="13"/>
  <c r="E684" i="13"/>
  <c r="C686" i="13"/>
  <c r="D686" i="13"/>
  <c r="E686" i="13"/>
  <c r="C688" i="13"/>
  <c r="D688" i="13"/>
  <c r="E688" i="13"/>
  <c r="C692" i="13"/>
  <c r="D692" i="13"/>
  <c r="E692" i="13"/>
  <c r="C694" i="13"/>
  <c r="D694" i="13"/>
  <c r="E694" i="13"/>
  <c r="C726" i="13"/>
  <c r="C727" i="13"/>
  <c r="F727" i="13" s="1"/>
  <c r="C728" i="13"/>
  <c r="F728" i="13" s="1"/>
  <c r="C730" i="13"/>
  <c r="F730" i="13" s="1"/>
  <c r="C731" i="13"/>
  <c r="F731" i="13" s="1"/>
  <c r="C733" i="13"/>
  <c r="F733" i="13" s="1"/>
  <c r="C734" i="13"/>
  <c r="F734" i="13" s="1"/>
  <c r="C735" i="13"/>
  <c r="F735" i="13" s="1"/>
  <c r="C736" i="13"/>
  <c r="F736" i="13" s="1"/>
  <c r="C738" i="13"/>
  <c r="F738" i="13" s="1"/>
  <c r="C739" i="13"/>
  <c r="F739" i="13" s="1"/>
  <c r="C740" i="13"/>
  <c r="F740" i="13" s="1"/>
  <c r="C742" i="13"/>
  <c r="F742" i="13" s="1"/>
  <c r="C743" i="13"/>
  <c r="F743" i="13" s="1"/>
  <c r="C744" i="13"/>
  <c r="F744" i="13" s="1"/>
  <c r="C745" i="13"/>
  <c r="F745" i="13" s="1"/>
  <c r="C746" i="13"/>
  <c r="F746" i="13" s="1"/>
  <c r="C747" i="13"/>
  <c r="F747" i="13" s="1"/>
  <c r="C749" i="13"/>
  <c r="F749" i="13" s="1"/>
  <c r="C750" i="13"/>
  <c r="F750" i="13" s="1"/>
  <c r="C752" i="13"/>
  <c r="F752" i="13" s="1"/>
  <c r="C753" i="13"/>
  <c r="F753" i="13" s="1"/>
  <c r="C754" i="13"/>
  <c r="F754" i="13" s="1"/>
  <c r="C755" i="13"/>
  <c r="F755" i="13" s="1"/>
  <c r="C756" i="13"/>
  <c r="F756" i="13" s="1"/>
  <c r="C759" i="13"/>
  <c r="F759" i="13" s="1"/>
  <c r="C760" i="13"/>
  <c r="F760" i="13" s="1"/>
  <c r="C761" i="13"/>
  <c r="F761" i="13" s="1"/>
  <c r="C762" i="13"/>
  <c r="F762" i="13" s="1"/>
  <c r="C763" i="13"/>
  <c r="F763" i="13" s="1"/>
  <c r="C764" i="13"/>
  <c r="F764" i="13" s="1"/>
  <c r="C766" i="13"/>
  <c r="F766" i="13" s="1"/>
  <c r="C767" i="13"/>
  <c r="F767" i="13" s="1"/>
  <c r="C768" i="13"/>
  <c r="F768" i="13" s="1"/>
  <c r="C769" i="13"/>
  <c r="F769" i="13" s="1"/>
  <c r="C771" i="13"/>
  <c r="F771" i="13" s="1"/>
  <c r="C772" i="13"/>
  <c r="F772" i="13" s="1"/>
  <c r="C774" i="13"/>
  <c r="F774" i="13" s="1"/>
  <c r="C776" i="13"/>
  <c r="F776" i="13" s="1"/>
  <c r="C777" i="13"/>
  <c r="F777" i="13" s="1"/>
  <c r="C779" i="13"/>
  <c r="F779" i="13" s="1"/>
  <c r="C780" i="13"/>
  <c r="F780" i="13" s="1"/>
  <c r="C781" i="13"/>
  <c r="F781" i="13" s="1"/>
  <c r="C782" i="13"/>
  <c r="F782" i="13" s="1"/>
  <c r="C783" i="13"/>
  <c r="F783" i="13" s="1"/>
  <c r="C785" i="13"/>
  <c r="F785" i="13" s="1"/>
  <c r="C786" i="13"/>
  <c r="F786" i="13" s="1"/>
  <c r="C790" i="13"/>
  <c r="F790" i="13" s="1"/>
  <c r="C793" i="13"/>
  <c r="F793" i="13" s="1"/>
  <c r="C794" i="13"/>
  <c r="F794" i="13" s="1"/>
  <c r="C795" i="13"/>
  <c r="F795" i="13" s="1"/>
  <c r="C796" i="13"/>
  <c r="F796" i="13" s="1"/>
  <c r="C797" i="13"/>
  <c r="F797" i="13" s="1"/>
  <c r="C798" i="13"/>
  <c r="F798" i="13" s="1"/>
  <c r="C799" i="13"/>
  <c r="F799" i="13" s="1"/>
  <c r="C800" i="13"/>
  <c r="F800" i="13" s="1"/>
  <c r="C801" i="13"/>
  <c r="F801" i="13" s="1"/>
  <c r="C804" i="13"/>
  <c r="F804" i="13" s="1"/>
  <c r="C807" i="13"/>
  <c r="F807" i="13" s="1"/>
  <c r="C809" i="13"/>
  <c r="F809" i="13" s="1"/>
  <c r="C810" i="13"/>
  <c r="F810" i="13" s="1"/>
  <c r="C811" i="13"/>
  <c r="F811" i="13" s="1"/>
  <c r="C812" i="13"/>
  <c r="F812" i="13" s="1"/>
  <c r="C816" i="13"/>
  <c r="F816" i="13" s="1"/>
  <c r="C817" i="13"/>
  <c r="F817" i="13" s="1"/>
  <c r="C818" i="13"/>
  <c r="F818" i="13" s="1"/>
  <c r="C819" i="13"/>
  <c r="F819" i="13" s="1"/>
  <c r="C820" i="13"/>
  <c r="F820" i="13" s="1"/>
  <c r="C822" i="13"/>
  <c r="F822" i="13" s="1"/>
  <c r="C823" i="13"/>
  <c r="F823" i="13" s="1"/>
  <c r="C825" i="13"/>
  <c r="F825" i="13" s="1"/>
  <c r="C826" i="13"/>
  <c r="F826" i="13" s="1"/>
  <c r="C829" i="13"/>
  <c r="F829" i="13" s="1"/>
  <c r="C830" i="13"/>
  <c r="F830" i="13" s="1"/>
  <c r="C833" i="13"/>
  <c r="F833" i="13" s="1"/>
  <c r="C834" i="13"/>
  <c r="F834" i="13" s="1"/>
  <c r="C835" i="13"/>
  <c r="F835" i="13" s="1"/>
  <c r="C836" i="13"/>
  <c r="F836" i="13" s="1"/>
  <c r="C837" i="13"/>
  <c r="F837" i="13" s="1"/>
  <c r="C838" i="13"/>
  <c r="F838" i="13" s="1"/>
  <c r="C839" i="13"/>
  <c r="F839" i="13" s="1"/>
  <c r="C840" i="13"/>
  <c r="F840" i="13" s="1"/>
  <c r="C841" i="13"/>
  <c r="F841" i="13" s="1"/>
  <c r="C843" i="13"/>
  <c r="F843" i="13" s="1"/>
  <c r="C844" i="13"/>
  <c r="F844" i="13" s="1"/>
  <c r="C846" i="13"/>
  <c r="F846" i="13" s="1"/>
  <c r="C847" i="13"/>
  <c r="F847" i="13" s="1"/>
  <c r="C848" i="13"/>
  <c r="F848" i="13" s="1"/>
  <c r="C849" i="13"/>
  <c r="F849" i="13" s="1"/>
  <c r="C850" i="13"/>
  <c r="F850" i="13" s="1"/>
  <c r="C851" i="13"/>
  <c r="F851" i="13" s="1"/>
  <c r="C852" i="13"/>
  <c r="F852" i="13" s="1"/>
  <c r="C855" i="13"/>
  <c r="F855" i="13" s="1"/>
  <c r="C856" i="13"/>
  <c r="F856" i="13" s="1"/>
  <c r="C858" i="13"/>
  <c r="F858" i="13" s="1"/>
  <c r="C859" i="13"/>
  <c r="F859" i="13" s="1"/>
  <c r="C860" i="13"/>
  <c r="F860" i="13" s="1"/>
  <c r="C864" i="13"/>
  <c r="D864" i="13"/>
  <c r="E864" i="13"/>
  <c r="C866" i="13"/>
  <c r="D866" i="13"/>
  <c r="E866" i="13"/>
  <c r="C867" i="13"/>
  <c r="D867" i="13"/>
  <c r="E867" i="13"/>
  <c r="C868" i="13"/>
  <c r="D868" i="13"/>
  <c r="E868" i="13"/>
  <c r="C869" i="13"/>
  <c r="D869" i="13"/>
  <c r="E869" i="13"/>
  <c r="C870" i="13"/>
  <c r="D870" i="13"/>
  <c r="E870" i="13"/>
  <c r="C871" i="13"/>
  <c r="D871" i="13"/>
  <c r="E871" i="13"/>
  <c r="C872" i="13"/>
  <c r="D872" i="13"/>
  <c r="E872" i="13"/>
  <c r="C874" i="13"/>
  <c r="D874" i="13"/>
  <c r="E874" i="13"/>
  <c r="C875" i="13"/>
  <c r="D875" i="13"/>
  <c r="E875" i="13"/>
  <c r="C876" i="13"/>
  <c r="D876" i="13"/>
  <c r="E876" i="13"/>
  <c r="C880" i="13"/>
  <c r="D880" i="13"/>
  <c r="E880" i="13"/>
  <c r="C882" i="13"/>
  <c r="D882" i="13"/>
  <c r="E882" i="13"/>
  <c r="C883" i="13"/>
  <c r="D883" i="13"/>
  <c r="E883" i="13"/>
  <c r="C884" i="13"/>
  <c r="D884" i="13"/>
  <c r="E884" i="13"/>
  <c r="C886" i="13"/>
  <c r="D886" i="13"/>
  <c r="E886" i="13"/>
  <c r="C888" i="13"/>
  <c r="D888" i="13"/>
  <c r="E888" i="13"/>
  <c r="C889" i="13"/>
  <c r="D889" i="13"/>
  <c r="E889" i="13"/>
  <c r="C890" i="13"/>
  <c r="D890" i="13"/>
  <c r="E890" i="13"/>
  <c r="C891" i="13"/>
  <c r="D891" i="13"/>
  <c r="E891" i="13"/>
  <c r="C892" i="13"/>
  <c r="D892" i="13"/>
  <c r="E892" i="13"/>
  <c r="C894" i="13"/>
  <c r="D894" i="13"/>
  <c r="E894" i="13"/>
  <c r="C896" i="13"/>
  <c r="D896" i="13"/>
  <c r="E896" i="13"/>
  <c r="C897" i="13"/>
  <c r="D897" i="13"/>
  <c r="E897" i="13"/>
  <c r="C898" i="13"/>
  <c r="D898" i="13"/>
  <c r="E898" i="13"/>
  <c r="C902" i="13"/>
  <c r="D902" i="13"/>
  <c r="E902" i="13"/>
  <c r="C11" i="28"/>
  <c r="D11" i="28"/>
  <c r="E11" i="28"/>
  <c r="C12" i="28"/>
  <c r="D12" i="28"/>
  <c r="E12" i="28"/>
  <c r="C13" i="28"/>
  <c r="D13" i="28"/>
  <c r="E13" i="28"/>
  <c r="C14" i="28"/>
  <c r="D14" i="28"/>
  <c r="E14" i="28"/>
  <c r="C15" i="28"/>
  <c r="D15" i="28"/>
  <c r="E15" i="28"/>
  <c r="C16" i="28"/>
  <c r="D16" i="28"/>
  <c r="E16" i="28"/>
  <c r="C17" i="28"/>
  <c r="D17" i="28"/>
  <c r="E17" i="28"/>
  <c r="C18" i="28"/>
  <c r="D18" i="28"/>
  <c r="E18" i="28"/>
  <c r="C19" i="28"/>
  <c r="D19" i="28"/>
  <c r="E19" i="28"/>
  <c r="C20" i="28"/>
  <c r="D20" i="28"/>
  <c r="E20" i="28"/>
  <c r="C21" i="28"/>
  <c r="D21" i="28"/>
  <c r="E21" i="28"/>
  <c r="C22" i="28"/>
  <c r="D22" i="28"/>
  <c r="E22" i="28"/>
  <c r="C23" i="28"/>
  <c r="D23" i="28"/>
  <c r="E23" i="28"/>
  <c r="C24" i="28"/>
  <c r="D24" i="28"/>
  <c r="E24" i="28"/>
  <c r="C25" i="28"/>
  <c r="D25" i="28"/>
  <c r="E25" i="28"/>
  <c r="C26" i="28"/>
  <c r="D26" i="28"/>
  <c r="E26" i="28"/>
  <c r="C27" i="28"/>
  <c r="D27" i="28"/>
  <c r="E27" i="28"/>
  <c r="C28" i="28"/>
  <c r="D28" i="28"/>
  <c r="E28" i="28"/>
  <c r="C29" i="28"/>
  <c r="D29" i="28"/>
  <c r="E29" i="28"/>
  <c r="C30" i="28"/>
  <c r="D30" i="28"/>
  <c r="E30" i="28"/>
  <c r="C31" i="28"/>
  <c r="D31" i="28"/>
  <c r="E31" i="28"/>
  <c r="C32" i="28"/>
  <c r="D32" i="28"/>
  <c r="E32" i="28"/>
  <c r="C33" i="28"/>
  <c r="D33" i="28"/>
  <c r="E33" i="28"/>
  <c r="C34" i="28"/>
  <c r="D34" i="28"/>
  <c r="E34" i="28"/>
  <c r="C35" i="28"/>
  <c r="D35" i="28"/>
  <c r="E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43" i="28"/>
  <c r="D43" i="28"/>
  <c r="E43" i="28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C49" i="28"/>
  <c r="D49" i="28"/>
  <c r="E49" i="28"/>
  <c r="C50" i="28"/>
  <c r="D50" i="28"/>
  <c r="E50" i="28"/>
  <c r="C51" i="28"/>
  <c r="D51" i="28"/>
  <c r="E51" i="28"/>
  <c r="C52" i="28"/>
  <c r="D52" i="28"/>
  <c r="E52" i="28"/>
  <c r="C53" i="28"/>
  <c r="D53" i="28"/>
  <c r="E53" i="28"/>
  <c r="C54" i="28"/>
  <c r="D54" i="28"/>
  <c r="E54" i="28"/>
  <c r="C55" i="28"/>
  <c r="D55" i="28"/>
  <c r="E55" i="28"/>
  <c r="C56" i="28"/>
  <c r="D56" i="28"/>
  <c r="E56" i="28"/>
  <c r="C57" i="28"/>
  <c r="D57" i="28"/>
  <c r="E57" i="28"/>
  <c r="C58" i="28"/>
  <c r="D58" i="28"/>
  <c r="E58" i="28"/>
  <c r="C59" i="28"/>
  <c r="D59" i="28"/>
  <c r="E59" i="28"/>
  <c r="C60" i="28"/>
  <c r="D60" i="28"/>
  <c r="E60" i="28"/>
  <c r="C61" i="28"/>
  <c r="D61" i="28"/>
  <c r="E61" i="28"/>
  <c r="C62" i="28"/>
  <c r="D62" i="28"/>
  <c r="E62" i="28"/>
  <c r="C63" i="28"/>
  <c r="D63" i="28"/>
  <c r="E63" i="28"/>
  <c r="C64" i="28"/>
  <c r="D64" i="28"/>
  <c r="E64" i="28"/>
  <c r="C65" i="28"/>
  <c r="D65" i="28"/>
  <c r="E65" i="28"/>
  <c r="C66" i="28"/>
  <c r="D66" i="28"/>
  <c r="E66" i="28"/>
  <c r="C67" i="28"/>
  <c r="D67" i="28"/>
  <c r="E67" i="28"/>
  <c r="C68" i="28"/>
  <c r="D68" i="28"/>
  <c r="E68" i="28"/>
  <c r="C69" i="28"/>
  <c r="D69" i="28"/>
  <c r="E69" i="28"/>
  <c r="C70" i="28"/>
  <c r="D70" i="28"/>
  <c r="E70" i="28"/>
  <c r="C71" i="28"/>
  <c r="D71" i="28"/>
  <c r="E71" i="28"/>
  <c r="C72" i="28"/>
  <c r="D72" i="28"/>
  <c r="E72" i="28"/>
  <c r="C73" i="28"/>
  <c r="D73" i="28"/>
  <c r="E73" i="28"/>
  <c r="C74" i="28"/>
  <c r="D74" i="28"/>
  <c r="E74" i="28"/>
  <c r="C75" i="28"/>
  <c r="D75" i="28"/>
  <c r="E75" i="28"/>
  <c r="C76" i="28"/>
  <c r="D76" i="28"/>
  <c r="E76" i="28"/>
  <c r="C77" i="28"/>
  <c r="D77" i="28"/>
  <c r="E77" i="28"/>
  <c r="C78" i="28"/>
  <c r="D78" i="28"/>
  <c r="E78" i="28"/>
  <c r="C79" i="28"/>
  <c r="D79" i="28"/>
  <c r="E79" i="28"/>
  <c r="C80" i="28"/>
  <c r="D80" i="28"/>
  <c r="E80" i="28"/>
  <c r="C81" i="28"/>
  <c r="D81" i="28"/>
  <c r="E81" i="28"/>
  <c r="C82" i="28"/>
  <c r="D82" i="28"/>
  <c r="E82" i="28"/>
  <c r="C83" i="28"/>
  <c r="D83" i="28"/>
  <c r="E83" i="28"/>
  <c r="C84" i="28"/>
  <c r="D84" i="28"/>
  <c r="E84" i="28"/>
  <c r="C85" i="28"/>
  <c r="D85" i="28"/>
  <c r="E85" i="28"/>
  <c r="C86" i="28"/>
  <c r="D86" i="28"/>
  <c r="E86" i="28"/>
  <c r="C87" i="28"/>
  <c r="D87" i="28"/>
  <c r="E87" i="28"/>
  <c r="C88" i="28"/>
  <c r="D88" i="28"/>
  <c r="E88" i="28"/>
  <c r="C89" i="28"/>
  <c r="D89" i="28"/>
  <c r="E89" i="28"/>
  <c r="C90" i="28"/>
  <c r="D90" i="28"/>
  <c r="E90" i="28"/>
  <c r="C91" i="28"/>
  <c r="D91" i="28"/>
  <c r="E91" i="28"/>
  <c r="C92" i="28"/>
  <c r="D92" i="28"/>
  <c r="E92" i="28"/>
  <c r="C93" i="28"/>
  <c r="D93" i="28"/>
  <c r="E93" i="28"/>
  <c r="C94" i="28"/>
  <c r="D94" i="28"/>
  <c r="E94" i="28"/>
  <c r="C95" i="28"/>
  <c r="D95" i="28"/>
  <c r="E95" i="28"/>
  <c r="C96" i="28"/>
  <c r="D96" i="28"/>
  <c r="E96" i="28"/>
  <c r="C97" i="28"/>
  <c r="D97" i="28"/>
  <c r="E97" i="28"/>
  <c r="C98" i="28"/>
  <c r="D98" i="28"/>
  <c r="E98" i="28"/>
  <c r="C99" i="28"/>
  <c r="D99" i="28"/>
  <c r="E99" i="28"/>
  <c r="C100" i="28"/>
  <c r="D100" i="28"/>
  <c r="E100" i="28"/>
  <c r="C101" i="28"/>
  <c r="D101" i="28"/>
  <c r="E101" i="28"/>
  <c r="C102" i="28"/>
  <c r="D102" i="28"/>
  <c r="E102" i="28"/>
  <c r="C103" i="28"/>
  <c r="D103" i="28"/>
  <c r="E103" i="28"/>
  <c r="C104" i="28"/>
  <c r="D104" i="28"/>
  <c r="E104" i="28"/>
  <c r="C105" i="28"/>
  <c r="D105" i="28"/>
  <c r="E105" i="28"/>
  <c r="C106" i="28"/>
  <c r="D106" i="28"/>
  <c r="E106" i="28"/>
  <c r="C107" i="28"/>
  <c r="D107" i="28"/>
  <c r="E107" i="28"/>
  <c r="C108" i="28"/>
  <c r="D108" i="28"/>
  <c r="E108" i="28"/>
  <c r="C109" i="28"/>
  <c r="D109" i="28"/>
  <c r="E109" i="28"/>
  <c r="C110" i="28"/>
  <c r="D110" i="28"/>
  <c r="E110" i="28"/>
  <c r="C111" i="28"/>
  <c r="D111" i="28"/>
  <c r="E111" i="28"/>
  <c r="C112" i="28"/>
  <c r="D112" i="28"/>
  <c r="E112" i="28"/>
  <c r="C113" i="28"/>
  <c r="D113" i="28"/>
  <c r="E113" i="28"/>
  <c r="C114" i="28"/>
  <c r="D114" i="28"/>
  <c r="E114" i="28"/>
  <c r="C115" i="28"/>
  <c r="D115" i="28"/>
  <c r="E115" i="28"/>
  <c r="C116" i="28"/>
  <c r="D116" i="28"/>
  <c r="E116" i="28"/>
  <c r="C117" i="28"/>
  <c r="D117" i="28"/>
  <c r="E117" i="28"/>
  <c r="C118" i="28"/>
  <c r="D118" i="28"/>
  <c r="E118" i="28"/>
  <c r="C119" i="28"/>
  <c r="D119" i="28"/>
  <c r="E119" i="28"/>
  <c r="C120" i="28"/>
  <c r="D120" i="28"/>
  <c r="E120" i="28"/>
  <c r="C121" i="28"/>
  <c r="D121" i="28"/>
  <c r="E121" i="28"/>
  <c r="C122" i="28"/>
  <c r="D122" i="28"/>
  <c r="E122" i="28"/>
  <c r="C123" i="28"/>
  <c r="D123" i="28"/>
  <c r="E123" i="28"/>
  <c r="C124" i="28"/>
  <c r="D124" i="28"/>
  <c r="E124" i="28"/>
  <c r="C125" i="28"/>
  <c r="D125" i="28"/>
  <c r="E125" i="28"/>
  <c r="C126" i="28"/>
  <c r="D126" i="28"/>
  <c r="E126" i="28"/>
  <c r="C127" i="28"/>
  <c r="D127" i="28"/>
  <c r="E127" i="28"/>
  <c r="C128" i="28"/>
  <c r="D128" i="28"/>
  <c r="E128" i="28"/>
  <c r="C129" i="28"/>
  <c r="D129" i="28"/>
  <c r="E129" i="28"/>
  <c r="C130" i="28"/>
  <c r="D130" i="28"/>
  <c r="E130" i="28"/>
  <c r="C131" i="28"/>
  <c r="D131" i="28"/>
  <c r="E131" i="28"/>
  <c r="C132" i="28"/>
  <c r="D132" i="28"/>
  <c r="E132" i="28"/>
  <c r="C133" i="28"/>
  <c r="D133" i="28"/>
  <c r="E133" i="28"/>
  <c r="C134" i="28"/>
  <c r="D134" i="28"/>
  <c r="E134" i="28"/>
  <c r="C135" i="28"/>
  <c r="D135" i="28"/>
  <c r="E135" i="28"/>
  <c r="C136" i="28"/>
  <c r="D136" i="28"/>
  <c r="E136" i="28"/>
  <c r="C137" i="28"/>
  <c r="D137" i="28"/>
  <c r="E137" i="28"/>
  <c r="C138" i="28"/>
  <c r="D138" i="28"/>
  <c r="E138" i="28"/>
  <c r="C139" i="28"/>
  <c r="D139" i="28"/>
  <c r="E139" i="28"/>
  <c r="C140" i="28"/>
  <c r="D140" i="28"/>
  <c r="E140" i="28"/>
  <c r="C141" i="28"/>
  <c r="D141" i="28"/>
  <c r="E141" i="28"/>
  <c r="C142" i="28"/>
  <c r="D142" i="28"/>
  <c r="E142" i="28"/>
  <c r="C143" i="28"/>
  <c r="D143" i="28"/>
  <c r="E143" i="28"/>
  <c r="C144" i="28"/>
  <c r="D144" i="28"/>
  <c r="E144" i="28"/>
  <c r="C145" i="28"/>
  <c r="D145" i="28"/>
  <c r="E145" i="28"/>
  <c r="C146" i="28"/>
  <c r="D146" i="28"/>
  <c r="E146" i="28"/>
  <c r="C147" i="28"/>
  <c r="D147" i="28"/>
  <c r="E147" i="28"/>
  <c r="C148" i="28"/>
  <c r="D148" i="28"/>
  <c r="E148" i="28"/>
  <c r="C149" i="28"/>
  <c r="D149" i="28"/>
  <c r="E149" i="28"/>
  <c r="C150" i="28"/>
  <c r="D150" i="28"/>
  <c r="E150" i="28"/>
  <c r="C151" i="28"/>
  <c r="D151" i="28"/>
  <c r="E151" i="28"/>
  <c r="C152" i="28"/>
  <c r="D152" i="28"/>
  <c r="E152" i="28"/>
  <c r="C153" i="28"/>
  <c r="D153" i="28"/>
  <c r="E153" i="28"/>
  <c r="C154" i="28"/>
  <c r="D154" i="28"/>
  <c r="E154" i="28"/>
  <c r="C155" i="28"/>
  <c r="D155" i="28"/>
  <c r="E155" i="28"/>
  <c r="C156" i="28"/>
  <c r="D156" i="28"/>
  <c r="E156" i="28"/>
  <c r="C157" i="28"/>
  <c r="D157" i="28"/>
  <c r="E157" i="28"/>
  <c r="C158" i="28"/>
  <c r="D158" i="28"/>
  <c r="E158" i="28"/>
  <c r="C159" i="28"/>
  <c r="D159" i="28"/>
  <c r="E159" i="28"/>
  <c r="C160" i="28"/>
  <c r="D160" i="28"/>
  <c r="E160" i="28"/>
  <c r="C161" i="28"/>
  <c r="D161" i="28"/>
  <c r="E161" i="28"/>
  <c r="C162" i="28"/>
  <c r="D162" i="28"/>
  <c r="E162" i="28"/>
  <c r="C163" i="28"/>
  <c r="D163" i="28"/>
  <c r="E163" i="28"/>
  <c r="C164" i="28"/>
  <c r="D164" i="28"/>
  <c r="E164" i="28"/>
  <c r="C165" i="28"/>
  <c r="D165" i="28"/>
  <c r="E165" i="28"/>
  <c r="C166" i="28"/>
  <c r="D166" i="28"/>
  <c r="E166" i="28"/>
  <c r="C167" i="28"/>
  <c r="D167" i="28"/>
  <c r="E167" i="28"/>
  <c r="C168" i="28"/>
  <c r="D168" i="28"/>
  <c r="E168" i="28"/>
  <c r="C169" i="28"/>
  <c r="D169" i="28"/>
  <c r="E169" i="28"/>
  <c r="C170" i="28"/>
  <c r="D170" i="28"/>
  <c r="E170" i="28"/>
  <c r="C171" i="28"/>
  <c r="D171" i="28"/>
  <c r="E171" i="28"/>
  <c r="C172" i="28"/>
  <c r="D172" i="28"/>
  <c r="E172" i="28"/>
  <c r="C173" i="28"/>
  <c r="D173" i="28"/>
  <c r="E173" i="28"/>
  <c r="C174" i="28"/>
  <c r="D174" i="28"/>
  <c r="E174" i="28"/>
  <c r="C175" i="28"/>
  <c r="D175" i="28"/>
  <c r="E175" i="28"/>
  <c r="C176" i="28"/>
  <c r="D176" i="28"/>
  <c r="E176" i="28"/>
  <c r="C177" i="28"/>
  <c r="D177" i="28"/>
  <c r="E177" i="28"/>
  <c r="C178" i="28"/>
  <c r="D178" i="28"/>
  <c r="E178" i="28"/>
  <c r="C179" i="28"/>
  <c r="D179" i="28"/>
  <c r="E179" i="28"/>
  <c r="C180" i="28"/>
  <c r="D180" i="28"/>
  <c r="E180" i="28"/>
  <c r="C181" i="28"/>
  <c r="D181" i="28"/>
  <c r="E181" i="28"/>
  <c r="C182" i="28"/>
  <c r="D182" i="28"/>
  <c r="E182" i="28"/>
  <c r="C183" i="28"/>
  <c r="D183" i="28"/>
  <c r="E183" i="28"/>
  <c r="C184" i="28"/>
  <c r="D184" i="28"/>
  <c r="E184" i="28"/>
  <c r="C185" i="28"/>
  <c r="D185" i="28"/>
  <c r="E185" i="28"/>
  <c r="C186" i="28"/>
  <c r="D186" i="28"/>
  <c r="E186" i="28"/>
  <c r="C187" i="28"/>
  <c r="D187" i="28"/>
  <c r="E187" i="28"/>
  <c r="C188" i="28"/>
  <c r="D188" i="28"/>
  <c r="E188" i="28"/>
  <c r="C189" i="28"/>
  <c r="D189" i="28"/>
  <c r="E189" i="28"/>
  <c r="C190" i="28"/>
  <c r="D190" i="28"/>
  <c r="E190" i="28"/>
  <c r="C191" i="28"/>
  <c r="D191" i="28"/>
  <c r="E191" i="28"/>
  <c r="C192" i="28"/>
  <c r="D192" i="28"/>
  <c r="E192" i="28"/>
  <c r="C193" i="28"/>
  <c r="D193" i="28"/>
  <c r="E193" i="28"/>
  <c r="C194" i="28"/>
  <c r="D194" i="28"/>
  <c r="E194" i="28"/>
  <c r="C195" i="28"/>
  <c r="D195" i="28"/>
  <c r="E195" i="28"/>
  <c r="C196" i="28"/>
  <c r="D196" i="28"/>
  <c r="E196" i="28"/>
  <c r="C197" i="28"/>
  <c r="D197" i="28"/>
  <c r="E197" i="28"/>
  <c r="C198" i="28"/>
  <c r="D198" i="28"/>
  <c r="E198" i="28"/>
  <c r="C199" i="28"/>
  <c r="D199" i="28"/>
  <c r="E199" i="28"/>
  <c r="C200" i="28"/>
  <c r="D200" i="28"/>
  <c r="E200" i="28"/>
  <c r="C201" i="28"/>
  <c r="D201" i="28"/>
  <c r="E201" i="28"/>
  <c r="C202" i="28"/>
  <c r="D202" i="28"/>
  <c r="E202" i="28"/>
  <c r="C203" i="28"/>
  <c r="D203" i="28"/>
  <c r="E203" i="28"/>
  <c r="C204" i="28"/>
  <c r="D204" i="28"/>
  <c r="E204" i="28"/>
  <c r="C205" i="28"/>
  <c r="D205" i="28"/>
  <c r="E205" i="28"/>
  <c r="C206" i="28"/>
  <c r="D206" i="28"/>
  <c r="E206" i="28"/>
  <c r="C207" i="28"/>
  <c r="D207" i="28"/>
  <c r="E207" i="28"/>
  <c r="C208" i="28"/>
  <c r="D208" i="28"/>
  <c r="E208" i="28"/>
  <c r="C209" i="28"/>
  <c r="D209" i="28"/>
  <c r="E209" i="28"/>
  <c r="C210" i="28"/>
  <c r="D210" i="28"/>
  <c r="E210" i="28"/>
  <c r="C211" i="28"/>
  <c r="D211" i="28"/>
  <c r="E211" i="28"/>
  <c r="C212" i="28"/>
  <c r="D212" i="28"/>
  <c r="E212" i="28"/>
  <c r="C213" i="28"/>
  <c r="D213" i="28"/>
  <c r="E213" i="28"/>
  <c r="C214" i="28"/>
  <c r="D214" i="28"/>
  <c r="E214" i="28"/>
  <c r="C215" i="28"/>
  <c r="D215" i="28"/>
  <c r="E215" i="28"/>
  <c r="C216" i="28"/>
  <c r="D216" i="28"/>
  <c r="E216" i="28"/>
  <c r="C217" i="28"/>
  <c r="D217" i="28"/>
  <c r="E217" i="28"/>
  <c r="C218" i="28"/>
  <c r="D218" i="28"/>
  <c r="E218" i="28"/>
  <c r="C219" i="28"/>
  <c r="D219" i="28"/>
  <c r="E219" i="28"/>
  <c r="C220" i="28"/>
  <c r="D220" i="28"/>
  <c r="E220" i="28"/>
  <c r="C221" i="28"/>
  <c r="D221" i="28"/>
  <c r="E221" i="28"/>
  <c r="C222" i="28"/>
  <c r="D222" i="28"/>
  <c r="E222" i="28"/>
  <c r="C223" i="28"/>
  <c r="D223" i="28"/>
  <c r="E223" i="28"/>
  <c r="C224" i="28"/>
  <c r="D224" i="28"/>
  <c r="E224" i="28"/>
  <c r="C225" i="28"/>
  <c r="D225" i="28"/>
  <c r="E225" i="28"/>
  <c r="C226" i="28"/>
  <c r="D226" i="28"/>
  <c r="E226" i="28"/>
  <c r="C227" i="28"/>
  <c r="D227" i="28"/>
  <c r="E227" i="28"/>
  <c r="C228" i="28"/>
  <c r="D228" i="28"/>
  <c r="E228" i="28"/>
  <c r="C229" i="28"/>
  <c r="D229" i="28"/>
  <c r="E229" i="28"/>
  <c r="C230" i="28"/>
  <c r="D230" i="28"/>
  <c r="E230" i="28"/>
  <c r="C231" i="28"/>
  <c r="D231" i="28"/>
  <c r="E231" i="28"/>
  <c r="C232" i="28"/>
  <c r="D232" i="28"/>
  <c r="E232" i="28"/>
  <c r="C233" i="28"/>
  <c r="D233" i="28"/>
  <c r="E233" i="28"/>
  <c r="C234" i="28"/>
  <c r="D234" i="28"/>
  <c r="E234" i="28"/>
  <c r="C235" i="28"/>
  <c r="D235" i="28"/>
  <c r="E235" i="28"/>
  <c r="C236" i="28"/>
  <c r="D236" i="28"/>
  <c r="E236" i="28"/>
  <c r="C237" i="28"/>
  <c r="D237" i="28"/>
  <c r="E237" i="28"/>
  <c r="C238" i="28"/>
  <c r="D238" i="28"/>
  <c r="E238" i="28"/>
  <c r="C239" i="28"/>
  <c r="D239" i="28"/>
  <c r="E239" i="28"/>
  <c r="C240" i="28"/>
  <c r="D240" i="28"/>
  <c r="E240" i="28"/>
  <c r="C241" i="28"/>
  <c r="D241" i="28"/>
  <c r="E241" i="28"/>
  <c r="C242" i="28"/>
  <c r="D242" i="28"/>
  <c r="E242" i="28"/>
  <c r="C243" i="28"/>
  <c r="D243" i="28"/>
  <c r="E243" i="28"/>
  <c r="C244" i="28"/>
  <c r="D244" i="28"/>
  <c r="E244" i="28"/>
  <c r="C245" i="28"/>
  <c r="D245" i="28"/>
  <c r="E245" i="28"/>
  <c r="C246" i="28"/>
  <c r="D246" i="28"/>
  <c r="E246" i="28"/>
  <c r="C247" i="28"/>
  <c r="D247" i="28"/>
  <c r="E247" i="28"/>
  <c r="C248" i="28"/>
  <c r="D248" i="28"/>
  <c r="E248" i="28"/>
  <c r="C249" i="28"/>
  <c r="D249" i="28"/>
  <c r="E249" i="28"/>
  <c r="C250" i="28"/>
  <c r="D250" i="28"/>
  <c r="E250" i="28"/>
  <c r="C251" i="28"/>
  <c r="D251" i="28"/>
  <c r="E251" i="28"/>
  <c r="C252" i="28"/>
  <c r="D252" i="28"/>
  <c r="E252" i="28"/>
  <c r="C253" i="28"/>
  <c r="D253" i="28"/>
  <c r="E253" i="28"/>
  <c r="C254" i="28"/>
  <c r="D254" i="28"/>
  <c r="E254" i="28"/>
  <c r="C255" i="28"/>
  <c r="D255" i="28"/>
  <c r="E255" i="28"/>
  <c r="C256" i="28"/>
  <c r="D256" i="28"/>
  <c r="E256" i="28"/>
  <c r="C257" i="28"/>
  <c r="D257" i="28"/>
  <c r="E257" i="28"/>
  <c r="C258" i="28"/>
  <c r="D258" i="28"/>
  <c r="E258" i="28"/>
  <c r="C259" i="28"/>
  <c r="D259" i="28"/>
  <c r="E259" i="28"/>
  <c r="C260" i="28"/>
  <c r="D260" i="28"/>
  <c r="E260" i="28"/>
  <c r="C261" i="28"/>
  <c r="D261" i="28"/>
  <c r="E261" i="28"/>
  <c r="C262" i="28"/>
  <c r="D262" i="28"/>
  <c r="E262" i="28"/>
  <c r="C263" i="28"/>
  <c r="D263" i="28"/>
  <c r="E263" i="28"/>
  <c r="C264" i="28"/>
  <c r="D264" i="28"/>
  <c r="E264" i="28"/>
  <c r="C265" i="28"/>
  <c r="D265" i="28"/>
  <c r="E265" i="28"/>
  <c r="C266" i="28"/>
  <c r="D266" i="28"/>
  <c r="E266" i="28"/>
  <c r="C267" i="28"/>
  <c r="D267" i="28"/>
  <c r="E267" i="28"/>
  <c r="C268" i="28"/>
  <c r="D268" i="28"/>
  <c r="E268" i="28"/>
  <c r="C269" i="28"/>
  <c r="D269" i="28"/>
  <c r="E269" i="28"/>
  <c r="C270" i="28"/>
  <c r="D270" i="28"/>
  <c r="E270" i="28"/>
  <c r="C271" i="28"/>
  <c r="D271" i="28"/>
  <c r="E271" i="28"/>
  <c r="C272" i="28"/>
  <c r="D272" i="28"/>
  <c r="E272" i="28"/>
  <c r="C273" i="28"/>
  <c r="D273" i="28"/>
  <c r="E273" i="28"/>
  <c r="C274" i="28"/>
  <c r="D274" i="28"/>
  <c r="E274" i="28"/>
  <c r="C275" i="28"/>
  <c r="D275" i="28"/>
  <c r="E275" i="28"/>
  <c r="C276" i="28"/>
  <c r="D276" i="28"/>
  <c r="E276" i="28"/>
  <c r="C277" i="28"/>
  <c r="D277" i="28"/>
  <c r="E277" i="28"/>
  <c r="C278" i="28"/>
  <c r="D278" i="28"/>
  <c r="E278" i="28"/>
  <c r="C279" i="28"/>
  <c r="D279" i="28"/>
  <c r="E279" i="28"/>
  <c r="C280" i="28"/>
  <c r="D280" i="28"/>
  <c r="E280" i="28"/>
  <c r="C281" i="28"/>
  <c r="D281" i="28"/>
  <c r="E281" i="28"/>
  <c r="C282" i="28"/>
  <c r="D282" i="28"/>
  <c r="E282" i="28"/>
  <c r="C283" i="28"/>
  <c r="D283" i="28"/>
  <c r="E283" i="28"/>
  <c r="C284" i="28"/>
  <c r="D284" i="28"/>
  <c r="E284" i="28"/>
  <c r="C285" i="28"/>
  <c r="D285" i="28"/>
  <c r="E285" i="28"/>
  <c r="C286" i="28"/>
  <c r="D286" i="28"/>
  <c r="E286" i="28"/>
  <c r="C287" i="28"/>
  <c r="D287" i="28"/>
  <c r="E287" i="28"/>
  <c r="C288" i="28"/>
  <c r="D288" i="28"/>
  <c r="E288" i="28"/>
  <c r="C289" i="28"/>
  <c r="D289" i="28"/>
  <c r="E289" i="28"/>
  <c r="C290" i="28"/>
  <c r="D290" i="28"/>
  <c r="E290" i="28"/>
  <c r="C291" i="28"/>
  <c r="D291" i="28"/>
  <c r="E291" i="28"/>
  <c r="C292" i="28"/>
  <c r="D292" i="28"/>
  <c r="E292" i="28"/>
  <c r="C293" i="28"/>
  <c r="D293" i="28"/>
  <c r="E293" i="28"/>
  <c r="C294" i="28"/>
  <c r="D294" i="28"/>
  <c r="E294" i="28"/>
  <c r="C295" i="28"/>
  <c r="D295" i="28"/>
  <c r="E295" i="28"/>
  <c r="C296" i="28"/>
  <c r="D296" i="28"/>
  <c r="E296" i="28"/>
  <c r="C297" i="28"/>
  <c r="D297" i="28"/>
  <c r="E297" i="28"/>
  <c r="C298" i="28"/>
  <c r="D298" i="28"/>
  <c r="E298" i="28"/>
  <c r="C299" i="28"/>
  <c r="D299" i="28"/>
  <c r="E299" i="28"/>
  <c r="C300" i="28"/>
  <c r="D300" i="28"/>
  <c r="E300" i="28"/>
  <c r="C301" i="28"/>
  <c r="D301" i="28"/>
  <c r="E301" i="28"/>
  <c r="C302" i="28"/>
  <c r="D302" i="28"/>
  <c r="E302" i="28"/>
  <c r="C303" i="28"/>
  <c r="D303" i="28"/>
  <c r="E303" i="28"/>
  <c r="C304" i="28"/>
  <c r="D304" i="28"/>
  <c r="E304" i="28"/>
  <c r="C305" i="28"/>
  <c r="D305" i="28"/>
  <c r="E305" i="28"/>
  <c r="C306" i="28"/>
  <c r="D306" i="28"/>
  <c r="E306" i="28"/>
  <c r="C307" i="28"/>
  <c r="D307" i="28"/>
  <c r="E307" i="28"/>
  <c r="C308" i="28"/>
  <c r="D308" i="28"/>
  <c r="E308" i="28"/>
  <c r="C309" i="28"/>
  <c r="D309" i="28"/>
  <c r="E309" i="28"/>
  <c r="C310" i="28"/>
  <c r="D310" i="28"/>
  <c r="E310" i="28"/>
  <c r="C311" i="28"/>
  <c r="D311" i="28"/>
  <c r="E311" i="28"/>
  <c r="C312" i="28"/>
  <c r="D312" i="28"/>
  <c r="E312" i="28"/>
  <c r="C313" i="28"/>
  <c r="D313" i="28"/>
  <c r="E313" i="28"/>
  <c r="C314" i="28"/>
  <c r="D314" i="28"/>
  <c r="E314" i="28"/>
  <c r="C315" i="28"/>
  <c r="D315" i="28"/>
  <c r="E315" i="28"/>
  <c r="C316" i="28"/>
  <c r="D316" i="28"/>
  <c r="E316" i="28"/>
  <c r="C317" i="28"/>
  <c r="D317" i="28"/>
  <c r="E317" i="28"/>
  <c r="C318" i="28"/>
  <c r="D318" i="28"/>
  <c r="E318" i="28"/>
  <c r="C319" i="28"/>
  <c r="D319" i="28"/>
  <c r="E319" i="28"/>
  <c r="C320" i="28"/>
  <c r="D320" i="28"/>
  <c r="E320" i="28"/>
  <c r="C321" i="28"/>
  <c r="D321" i="28"/>
  <c r="E321" i="28"/>
  <c r="C322" i="28"/>
  <c r="D322" i="28"/>
  <c r="E322" i="28"/>
  <c r="C323" i="28"/>
  <c r="D323" i="28"/>
  <c r="E323" i="28"/>
  <c r="C324" i="28"/>
  <c r="D324" i="28"/>
  <c r="E324" i="28"/>
  <c r="C325" i="28"/>
  <c r="D325" i="28"/>
  <c r="E325" i="28"/>
  <c r="C326" i="28"/>
  <c r="D326" i="28"/>
  <c r="E326" i="28"/>
  <c r="C327" i="28"/>
  <c r="D327" i="28"/>
  <c r="E327" i="28"/>
  <c r="C328" i="28"/>
  <c r="D328" i="28"/>
  <c r="E328" i="28"/>
  <c r="C329" i="28"/>
  <c r="D329" i="28"/>
  <c r="E329" i="28"/>
  <c r="C330" i="28"/>
  <c r="D330" i="28"/>
  <c r="E330" i="28"/>
  <c r="C331" i="28"/>
  <c r="D331" i="28"/>
  <c r="E331" i="28"/>
  <c r="C332" i="28"/>
  <c r="D332" i="28"/>
  <c r="E332" i="28"/>
  <c r="C333" i="28"/>
  <c r="D333" i="28"/>
  <c r="E333" i="28"/>
  <c r="C334" i="28"/>
  <c r="D334" i="28"/>
  <c r="E334" i="28"/>
  <c r="C335" i="28"/>
  <c r="D335" i="28"/>
  <c r="E335" i="28"/>
  <c r="C336" i="28"/>
  <c r="D336" i="28"/>
  <c r="E336" i="28"/>
  <c r="C337" i="28"/>
  <c r="D337" i="28"/>
  <c r="E337" i="28"/>
  <c r="C338" i="28"/>
  <c r="D338" i="28"/>
  <c r="E338" i="28"/>
  <c r="C339" i="28"/>
  <c r="D339" i="28"/>
  <c r="E339" i="28"/>
  <c r="C340" i="28"/>
  <c r="D340" i="28"/>
  <c r="E340" i="28"/>
  <c r="C341" i="28"/>
  <c r="D341" i="28"/>
  <c r="E341" i="28"/>
  <c r="C342" i="28"/>
  <c r="D342" i="28"/>
  <c r="E342" i="28"/>
  <c r="C343" i="28"/>
  <c r="D343" i="28"/>
  <c r="E343" i="28"/>
  <c r="C344" i="28"/>
  <c r="D344" i="28"/>
  <c r="E344" i="28"/>
  <c r="C345" i="28"/>
  <c r="D345" i="28"/>
  <c r="E345" i="28"/>
  <c r="C346" i="28"/>
  <c r="D346" i="28"/>
  <c r="E346" i="28"/>
  <c r="C347" i="28"/>
  <c r="D347" i="28"/>
  <c r="E347" i="28"/>
  <c r="C348" i="28"/>
  <c r="D348" i="28"/>
  <c r="E348" i="28"/>
  <c r="C349" i="28"/>
  <c r="D349" i="28"/>
  <c r="E349" i="28"/>
  <c r="C350" i="28"/>
  <c r="D350" i="28"/>
  <c r="E350" i="28"/>
  <c r="C351" i="28"/>
  <c r="D351" i="28"/>
  <c r="E351" i="28"/>
  <c r="C352" i="28"/>
  <c r="D352" i="28"/>
  <c r="E352" i="28"/>
  <c r="C353" i="28"/>
  <c r="D353" i="28"/>
  <c r="E353" i="28"/>
  <c r="C354" i="28"/>
  <c r="D354" i="28"/>
  <c r="E354" i="28"/>
  <c r="C355" i="28"/>
  <c r="D355" i="28"/>
  <c r="E355" i="28"/>
  <c r="C356" i="28"/>
  <c r="D356" i="28"/>
  <c r="E356" i="28"/>
  <c r="C357" i="28"/>
  <c r="D357" i="28"/>
  <c r="E357" i="28"/>
  <c r="C358" i="28"/>
  <c r="D358" i="28"/>
  <c r="E358" i="28"/>
  <c r="C359" i="28"/>
  <c r="D359" i="28"/>
  <c r="E359" i="28"/>
  <c r="C360" i="28"/>
  <c r="D360" i="28"/>
  <c r="E360" i="28"/>
  <c r="C361" i="28"/>
  <c r="D361" i="28"/>
  <c r="E361" i="28"/>
  <c r="C362" i="28"/>
  <c r="D362" i="28"/>
  <c r="E362" i="28"/>
  <c r="C363" i="28"/>
  <c r="D363" i="28"/>
  <c r="E363" i="28"/>
  <c r="C364" i="28"/>
  <c r="D364" i="28"/>
  <c r="E364" i="28"/>
  <c r="C365" i="28"/>
  <c r="D365" i="28"/>
  <c r="E365" i="28"/>
  <c r="C366" i="28"/>
  <c r="D366" i="28"/>
  <c r="E366" i="28"/>
  <c r="C367" i="28"/>
  <c r="D367" i="28"/>
  <c r="E367" i="28"/>
  <c r="C368" i="28"/>
  <c r="D368" i="28"/>
  <c r="E368" i="28"/>
  <c r="C369" i="28"/>
  <c r="D369" i="28"/>
  <c r="E369" i="28"/>
  <c r="C370" i="28"/>
  <c r="D370" i="28"/>
  <c r="E370" i="28"/>
  <c r="C371" i="28"/>
  <c r="D371" i="28"/>
  <c r="E371" i="28"/>
  <c r="C372" i="28"/>
  <c r="D372" i="28"/>
  <c r="E372" i="28"/>
  <c r="C373" i="28"/>
  <c r="D373" i="28"/>
  <c r="E373" i="28"/>
  <c r="C374" i="28"/>
  <c r="D374" i="28"/>
  <c r="E374" i="28"/>
  <c r="C375" i="28"/>
  <c r="D375" i="28"/>
  <c r="E375" i="28"/>
  <c r="C376" i="28"/>
  <c r="D376" i="28"/>
  <c r="E376" i="28"/>
  <c r="C377" i="28"/>
  <c r="D377" i="28"/>
  <c r="E377" i="28"/>
  <c r="C378" i="28"/>
  <c r="D378" i="28"/>
  <c r="E378" i="28"/>
  <c r="C379" i="28"/>
  <c r="D379" i="28"/>
  <c r="E379" i="28"/>
  <c r="C380" i="28"/>
  <c r="D380" i="28"/>
  <c r="E380" i="28"/>
  <c r="C381" i="28"/>
  <c r="D381" i="28"/>
  <c r="E381" i="28"/>
  <c r="C382" i="28"/>
  <c r="D382" i="28"/>
  <c r="E382" i="28"/>
  <c r="C383" i="28"/>
  <c r="D383" i="28"/>
  <c r="E383" i="28"/>
  <c r="C384" i="28"/>
  <c r="D384" i="28"/>
  <c r="E384" i="28"/>
  <c r="C385" i="28"/>
  <c r="D385" i="28"/>
  <c r="E385" i="28"/>
  <c r="C386" i="28"/>
  <c r="D386" i="28"/>
  <c r="E386" i="28"/>
  <c r="C387" i="28"/>
  <c r="D387" i="28"/>
  <c r="E387" i="28"/>
  <c r="C388" i="28"/>
  <c r="D388" i="28"/>
  <c r="E388" i="28"/>
  <c r="C389" i="28"/>
  <c r="D389" i="28"/>
  <c r="E389" i="28"/>
  <c r="C390" i="28"/>
  <c r="D390" i="28"/>
  <c r="E390" i="28"/>
  <c r="C391" i="28"/>
  <c r="D391" i="28"/>
  <c r="E391" i="28"/>
  <c r="C392" i="28"/>
  <c r="D392" i="28"/>
  <c r="E392" i="28"/>
  <c r="C393" i="28"/>
  <c r="D393" i="28"/>
  <c r="E393" i="28"/>
  <c r="C394" i="28"/>
  <c r="D394" i="28"/>
  <c r="E394" i="28"/>
  <c r="C395" i="28"/>
  <c r="D395" i="28"/>
  <c r="E395" i="28"/>
  <c r="C396" i="28"/>
  <c r="D396" i="28"/>
  <c r="E396" i="28"/>
  <c r="C397" i="28"/>
  <c r="D397" i="28"/>
  <c r="E397" i="28"/>
  <c r="C398" i="28"/>
  <c r="D398" i="28"/>
  <c r="E398" i="28"/>
  <c r="C399" i="28"/>
  <c r="D399" i="28"/>
  <c r="E399" i="28"/>
  <c r="C400" i="28"/>
  <c r="D400" i="28"/>
  <c r="E400" i="28"/>
  <c r="C401" i="28"/>
  <c r="D401" i="28"/>
  <c r="E401" i="28"/>
  <c r="C402" i="28"/>
  <c r="D402" i="28"/>
  <c r="E402" i="28"/>
  <c r="C403" i="28"/>
  <c r="D403" i="28"/>
  <c r="E403" i="28"/>
  <c r="C404" i="28"/>
  <c r="D404" i="28"/>
  <c r="E404" i="28"/>
  <c r="C405" i="28"/>
  <c r="D405" i="28"/>
  <c r="E405" i="28"/>
  <c r="C406" i="28"/>
  <c r="D406" i="28"/>
  <c r="E406" i="28"/>
  <c r="C407" i="28"/>
  <c r="D407" i="28"/>
  <c r="E407" i="28"/>
  <c r="C408" i="28"/>
  <c r="D408" i="28"/>
  <c r="E408" i="28"/>
  <c r="C409" i="28"/>
  <c r="D409" i="28"/>
  <c r="E409" i="28"/>
  <c r="C410" i="28"/>
  <c r="D410" i="28"/>
  <c r="E410" i="28"/>
  <c r="C411" i="28"/>
  <c r="D411" i="28"/>
  <c r="E411" i="28"/>
  <c r="C412" i="28"/>
  <c r="D412" i="28"/>
  <c r="E412" i="28"/>
  <c r="C413" i="28"/>
  <c r="D413" i="28"/>
  <c r="E413" i="28"/>
  <c r="C414" i="28"/>
  <c r="D414" i="28"/>
  <c r="E414" i="28"/>
  <c r="C415" i="28"/>
  <c r="D415" i="28"/>
  <c r="E415" i="28"/>
  <c r="C416" i="28"/>
  <c r="D416" i="28"/>
  <c r="E416" i="28"/>
  <c r="C417" i="28"/>
  <c r="D417" i="28"/>
  <c r="E417" i="28"/>
  <c r="C418" i="28"/>
  <c r="D418" i="28"/>
  <c r="E418" i="28"/>
  <c r="C419" i="28"/>
  <c r="D419" i="28"/>
  <c r="E419" i="28"/>
  <c r="C420" i="28"/>
  <c r="D420" i="28"/>
  <c r="E420" i="28"/>
  <c r="C421" i="28"/>
  <c r="D421" i="28"/>
  <c r="E421" i="28"/>
  <c r="C422" i="28"/>
  <c r="D422" i="28"/>
  <c r="E422" i="28"/>
  <c r="C423" i="28"/>
  <c r="D423" i="28"/>
  <c r="E423" i="28"/>
  <c r="C424" i="28"/>
  <c r="D424" i="28"/>
  <c r="E424" i="28"/>
  <c r="C425" i="28"/>
  <c r="D425" i="28"/>
  <c r="E425" i="28"/>
  <c r="C426" i="28"/>
  <c r="D426" i="28"/>
  <c r="E426" i="28"/>
  <c r="C427" i="28"/>
  <c r="D427" i="28"/>
  <c r="E427" i="28"/>
  <c r="C428" i="28"/>
  <c r="D428" i="28"/>
  <c r="E428" i="28"/>
  <c r="C429" i="28"/>
  <c r="D429" i="28"/>
  <c r="E429" i="28"/>
  <c r="C430" i="28"/>
  <c r="D430" i="28"/>
  <c r="E430" i="28"/>
  <c r="C431" i="28"/>
  <c r="D431" i="28"/>
  <c r="E431" i="28"/>
  <c r="C432" i="28"/>
  <c r="D432" i="28"/>
  <c r="E432" i="28"/>
  <c r="C433" i="28"/>
  <c r="D433" i="28"/>
  <c r="E433" i="28"/>
  <c r="C434" i="28"/>
  <c r="D434" i="28"/>
  <c r="E434" i="28"/>
  <c r="C435" i="28"/>
  <c r="D435" i="28"/>
  <c r="E435" i="28"/>
  <c r="C436" i="28"/>
  <c r="D436" i="28"/>
  <c r="E436" i="28"/>
  <c r="C437" i="28"/>
  <c r="D437" i="28"/>
  <c r="E437" i="28"/>
  <c r="C438" i="28"/>
  <c r="D438" i="28"/>
  <c r="E438" i="28"/>
  <c r="C439" i="28"/>
  <c r="D439" i="28"/>
  <c r="E439" i="28"/>
  <c r="C440" i="28"/>
  <c r="D440" i="28"/>
  <c r="E440" i="28"/>
  <c r="C441" i="28"/>
  <c r="D441" i="28"/>
  <c r="E441" i="28"/>
  <c r="C442" i="28"/>
  <c r="D442" i="28"/>
  <c r="E442" i="28"/>
  <c r="C443" i="28"/>
  <c r="D443" i="28"/>
  <c r="E443" i="28"/>
  <c r="C444" i="28"/>
  <c r="D444" i="28"/>
  <c r="E444" i="28"/>
  <c r="C445" i="28"/>
  <c r="D445" i="28"/>
  <c r="E445" i="28"/>
  <c r="C446" i="28"/>
  <c r="D446" i="28"/>
  <c r="E446" i="28"/>
  <c r="C447" i="28"/>
  <c r="D447" i="28"/>
  <c r="E447" i="28"/>
  <c r="C448" i="28"/>
  <c r="D448" i="28"/>
  <c r="E448" i="28"/>
  <c r="C449" i="28"/>
  <c r="D449" i="28"/>
  <c r="E449" i="28"/>
  <c r="C450" i="28"/>
  <c r="D450" i="28"/>
  <c r="E450" i="28"/>
  <c r="C451" i="28"/>
  <c r="D451" i="28"/>
  <c r="E451" i="28"/>
  <c r="C452" i="28"/>
  <c r="D452" i="28"/>
  <c r="E452" i="28"/>
  <c r="C453" i="28"/>
  <c r="D453" i="28"/>
  <c r="E453" i="28"/>
  <c r="C454" i="28"/>
  <c r="D454" i="28"/>
  <c r="E454" i="28"/>
  <c r="C455" i="28"/>
  <c r="D455" i="28"/>
  <c r="E455" i="28"/>
  <c r="C463" i="28"/>
  <c r="D463" i="28"/>
  <c r="E463" i="28"/>
  <c r="C464" i="28"/>
  <c r="D464" i="28"/>
  <c r="E464" i="28"/>
  <c r="C465" i="28"/>
  <c r="D465" i="28"/>
  <c r="E465" i="28"/>
  <c r="C466" i="28"/>
  <c r="D466" i="28"/>
  <c r="E466" i="28"/>
  <c r="C467" i="28"/>
  <c r="D467" i="28"/>
  <c r="E467" i="28"/>
  <c r="C468" i="28"/>
  <c r="D468" i="28"/>
  <c r="E468" i="28"/>
  <c r="C469" i="28"/>
  <c r="D469" i="28"/>
  <c r="E469" i="28"/>
  <c r="C470" i="28"/>
  <c r="D470" i="28"/>
  <c r="E470" i="28"/>
  <c r="C472" i="28"/>
  <c r="D472" i="28"/>
  <c r="E472" i="28"/>
  <c r="C473" i="28"/>
  <c r="D473" i="28"/>
  <c r="E473" i="28"/>
  <c r="C474" i="28"/>
  <c r="D474" i="28"/>
  <c r="E474" i="28"/>
  <c r="C475" i="28"/>
  <c r="D475" i="28"/>
  <c r="E475" i="28"/>
  <c r="C476" i="28"/>
  <c r="D476" i="28"/>
  <c r="E476" i="28"/>
  <c r="C477" i="28"/>
  <c r="D477" i="28"/>
  <c r="E477" i="28"/>
  <c r="C478" i="28"/>
  <c r="D478" i="28"/>
  <c r="E478" i="28"/>
  <c r="C479" i="28"/>
  <c r="D479" i="28"/>
  <c r="E479" i="28"/>
  <c r="C480" i="28"/>
  <c r="D480" i="28"/>
  <c r="E480" i="28"/>
  <c r="C481" i="28"/>
  <c r="D481" i="28"/>
  <c r="E481" i="28"/>
  <c r="C482" i="28"/>
  <c r="D482" i="28"/>
  <c r="E482" i="28"/>
  <c r="C483" i="28"/>
  <c r="D483" i="28"/>
  <c r="E483" i="28"/>
  <c r="C484" i="28"/>
  <c r="D484" i="28"/>
  <c r="E484" i="28"/>
  <c r="C485" i="28"/>
  <c r="D485" i="28"/>
  <c r="E485" i="28"/>
  <c r="C486" i="28"/>
  <c r="D486" i="28"/>
  <c r="E486" i="28"/>
  <c r="C489" i="28"/>
  <c r="D489" i="28"/>
  <c r="E489" i="28"/>
  <c r="C490" i="28"/>
  <c r="D490" i="28"/>
  <c r="E490" i="28"/>
  <c r="C491" i="28"/>
  <c r="D491" i="28"/>
  <c r="E491" i="28"/>
  <c r="C492" i="28"/>
  <c r="D492" i="28"/>
  <c r="E492" i="28"/>
  <c r="C493" i="28"/>
  <c r="D493" i="28"/>
  <c r="E493" i="28"/>
  <c r="C494" i="28"/>
  <c r="D494" i="28"/>
  <c r="E494" i="28"/>
  <c r="C495" i="28"/>
  <c r="D495" i="28"/>
  <c r="E495" i="28"/>
  <c r="C496" i="28"/>
  <c r="D496" i="28"/>
  <c r="E496" i="28"/>
  <c r="C497" i="28"/>
  <c r="D497" i="28"/>
  <c r="E497" i="28"/>
  <c r="C498" i="28"/>
  <c r="D498" i="28"/>
  <c r="E498" i="28"/>
  <c r="C499" i="28"/>
  <c r="D499" i="28"/>
  <c r="E499" i="28"/>
  <c r="C500" i="28"/>
  <c r="D500" i="28"/>
  <c r="E500" i="28"/>
  <c r="C501" i="28"/>
  <c r="D501" i="28"/>
  <c r="E501" i="28"/>
  <c r="C502" i="28"/>
  <c r="D502" i="28"/>
  <c r="E502" i="28"/>
  <c r="C504" i="28"/>
  <c r="D504" i="28"/>
  <c r="E504" i="28"/>
  <c r="C505" i="28"/>
  <c r="D505" i="28"/>
  <c r="E505" i="28"/>
  <c r="C506" i="28"/>
  <c r="D506" i="28"/>
  <c r="E506" i="28"/>
  <c r="C507" i="28"/>
  <c r="D507" i="28"/>
  <c r="E507" i="28"/>
  <c r="C508" i="28"/>
  <c r="D508" i="28"/>
  <c r="E508" i="28"/>
  <c r="C509" i="28"/>
  <c r="D509" i="28"/>
  <c r="E509" i="28"/>
  <c r="C510" i="28"/>
  <c r="D510" i="28"/>
  <c r="E510" i="28"/>
  <c r="C511" i="28"/>
  <c r="D511" i="28"/>
  <c r="E511" i="28"/>
  <c r="C512" i="28"/>
  <c r="D512" i="28"/>
  <c r="E512" i="28"/>
  <c r="C513" i="28"/>
  <c r="D513" i="28"/>
  <c r="E513" i="28"/>
  <c r="C514" i="28"/>
  <c r="D514" i="28"/>
  <c r="E514" i="28"/>
  <c r="C515" i="28"/>
  <c r="D515" i="28"/>
  <c r="E515" i="28"/>
  <c r="C516" i="28"/>
  <c r="D516" i="28"/>
  <c r="E516" i="28"/>
  <c r="C519" i="28"/>
  <c r="D519" i="28"/>
  <c r="E519" i="28"/>
  <c r="C520" i="28"/>
  <c r="D520" i="28"/>
  <c r="E520" i="28"/>
  <c r="C522" i="28"/>
  <c r="D522" i="28"/>
  <c r="E522" i="28"/>
  <c r="F523" i="28"/>
  <c r="F524" i="28"/>
  <c r="F525" i="28"/>
  <c r="C528" i="28"/>
  <c r="D528" i="28"/>
  <c r="E528" i="28"/>
  <c r="C530" i="28"/>
  <c r="D530" i="28"/>
  <c r="E530" i="28"/>
  <c r="C531" i="28"/>
  <c r="D531" i="28"/>
  <c r="E531" i="28"/>
  <c r="C532" i="28"/>
  <c r="D532" i="28"/>
  <c r="E532" i="28"/>
  <c r="C533" i="28"/>
  <c r="D533" i="28"/>
  <c r="E533" i="28"/>
  <c r="C534" i="28"/>
  <c r="D534" i="28"/>
  <c r="E534" i="28"/>
  <c r="C535" i="28"/>
  <c r="D535" i="28"/>
  <c r="E535" i="28"/>
  <c r="C536" i="28"/>
  <c r="D536" i="28"/>
  <c r="E536" i="28"/>
  <c r="C537" i="28"/>
  <c r="D537" i="28"/>
  <c r="E537" i="28"/>
  <c r="C538" i="28"/>
  <c r="D538" i="28"/>
  <c r="E538" i="28"/>
  <c r="C539" i="28"/>
  <c r="D539" i="28"/>
  <c r="E539" i="28"/>
  <c r="C540" i="28"/>
  <c r="D540" i="28"/>
  <c r="E540" i="28"/>
  <c r="C541" i="28"/>
  <c r="D541" i="28"/>
  <c r="E541" i="28"/>
  <c r="C542" i="28"/>
  <c r="D542" i="28"/>
  <c r="E542" i="28"/>
  <c r="C543" i="28"/>
  <c r="D543" i="28"/>
  <c r="E543" i="28"/>
  <c r="C544" i="28"/>
  <c r="D544" i="28"/>
  <c r="E544" i="28"/>
  <c r="C545" i="28"/>
  <c r="D545" i="28"/>
  <c r="E545" i="28"/>
  <c r="C546" i="28"/>
  <c r="D546" i="28"/>
  <c r="E546" i="28"/>
  <c r="C547" i="28"/>
  <c r="D547" i="28"/>
  <c r="E547" i="28"/>
  <c r="C548" i="28"/>
  <c r="D548" i="28"/>
  <c r="E548" i="28"/>
  <c r="C549" i="28"/>
  <c r="D549" i="28"/>
  <c r="E549" i="28"/>
  <c r="C550" i="28"/>
  <c r="D550" i="28"/>
  <c r="E550" i="28"/>
  <c r="C551" i="28"/>
  <c r="D551" i="28"/>
  <c r="E551" i="28"/>
  <c r="C552" i="28"/>
  <c r="D552" i="28"/>
  <c r="E552" i="28"/>
  <c r="C553" i="28"/>
  <c r="D553" i="28"/>
  <c r="E553" i="28"/>
  <c r="C554" i="28"/>
  <c r="D554" i="28"/>
  <c r="E554" i="28"/>
  <c r="C555" i="28"/>
  <c r="D555" i="28"/>
  <c r="E555" i="28"/>
  <c r="C556" i="28"/>
  <c r="D556" i="28"/>
  <c r="E556" i="28"/>
  <c r="C557" i="28"/>
  <c r="D557" i="28"/>
  <c r="E557" i="28"/>
  <c r="C558" i="28"/>
  <c r="D558" i="28"/>
  <c r="E558" i="28"/>
  <c r="C559" i="28"/>
  <c r="D559" i="28"/>
  <c r="E559" i="28"/>
  <c r="C560" i="28"/>
  <c r="D560" i="28"/>
  <c r="E560" i="28"/>
  <c r="C561" i="28"/>
  <c r="D561" i="28"/>
  <c r="E561" i="28"/>
  <c r="C562" i="28"/>
  <c r="D562" i="28"/>
  <c r="E562" i="28"/>
  <c r="C563" i="28"/>
  <c r="D563" i="28"/>
  <c r="E563" i="28"/>
  <c r="C564" i="28"/>
  <c r="D564" i="28"/>
  <c r="E564" i="28"/>
  <c r="C565" i="28"/>
  <c r="D565" i="28"/>
  <c r="E565" i="28"/>
  <c r="C566" i="28"/>
  <c r="D566" i="28"/>
  <c r="E566" i="28"/>
  <c r="C567" i="28"/>
  <c r="D567" i="28"/>
  <c r="E567" i="28"/>
  <c r="C568" i="28"/>
  <c r="D568" i="28"/>
  <c r="E568" i="28"/>
  <c r="C569" i="28"/>
  <c r="D569" i="28"/>
  <c r="E569" i="28"/>
  <c r="C570" i="28"/>
  <c r="D570" i="28"/>
  <c r="E570" i="28"/>
  <c r="C571" i="28"/>
  <c r="D571" i="28"/>
  <c r="E571" i="28"/>
  <c r="C572" i="28"/>
  <c r="D572" i="28"/>
  <c r="E572" i="28"/>
  <c r="C573" i="28"/>
  <c r="D573" i="28"/>
  <c r="E573" i="28"/>
  <c r="C574" i="28"/>
  <c r="D574" i="28"/>
  <c r="E574" i="28"/>
  <c r="C575" i="28"/>
  <c r="D575" i="28"/>
  <c r="E575" i="28"/>
  <c r="C576" i="28"/>
  <c r="D576" i="28"/>
  <c r="E576" i="28"/>
  <c r="C577" i="28"/>
  <c r="D577" i="28"/>
  <c r="E577" i="28"/>
  <c r="C578" i="28"/>
  <c r="D578" i="28"/>
  <c r="E578" i="28"/>
  <c r="C579" i="28"/>
  <c r="D579" i="28"/>
  <c r="E579" i="28"/>
  <c r="C580" i="28"/>
  <c r="D580" i="28"/>
  <c r="E580" i="28"/>
  <c r="C581" i="28"/>
  <c r="D581" i="28"/>
  <c r="E581" i="28"/>
  <c r="C582" i="28"/>
  <c r="D582" i="28"/>
  <c r="E582" i="28"/>
  <c r="C583" i="28"/>
  <c r="D583" i="28"/>
  <c r="E583" i="28"/>
  <c r="C584" i="28"/>
  <c r="D584" i="28"/>
  <c r="E584" i="28"/>
  <c r="C585" i="28"/>
  <c r="D585" i="28"/>
  <c r="E585" i="28"/>
  <c r="C586" i="28"/>
  <c r="D586" i="28"/>
  <c r="E586" i="28"/>
  <c r="C587" i="28"/>
  <c r="D587" i="28"/>
  <c r="E587" i="28"/>
  <c r="C588" i="28"/>
  <c r="D588" i="28"/>
  <c r="E588" i="28"/>
  <c r="C589" i="28"/>
  <c r="D589" i="28"/>
  <c r="E589" i="28"/>
  <c r="C590" i="28"/>
  <c r="D590" i="28"/>
  <c r="E590" i="28"/>
  <c r="C591" i="28"/>
  <c r="D591" i="28"/>
  <c r="E591" i="28"/>
  <c r="C592" i="28"/>
  <c r="D592" i="28"/>
  <c r="E592" i="28"/>
  <c r="C593" i="28"/>
  <c r="D593" i="28"/>
  <c r="E593" i="28"/>
  <c r="C594" i="28"/>
  <c r="D594" i="28"/>
  <c r="E594" i="28"/>
  <c r="C595" i="28"/>
  <c r="D595" i="28"/>
  <c r="E595" i="28"/>
  <c r="C596" i="28"/>
  <c r="D596" i="28"/>
  <c r="E596" i="28"/>
  <c r="C597" i="28"/>
  <c r="D597" i="28"/>
  <c r="E597" i="28"/>
  <c r="C598" i="28"/>
  <c r="D598" i="28"/>
  <c r="E598" i="28"/>
  <c r="C599" i="28"/>
  <c r="D599" i="28"/>
  <c r="E599" i="28"/>
  <c r="C600" i="28"/>
  <c r="D600" i="28"/>
  <c r="E600" i="28"/>
  <c r="C601" i="28"/>
  <c r="D601" i="28"/>
  <c r="E601" i="28"/>
  <c r="C602" i="28"/>
  <c r="D602" i="28"/>
  <c r="E602" i="28"/>
  <c r="C605" i="28"/>
  <c r="D605" i="28"/>
  <c r="E605" i="28"/>
  <c r="C606" i="28"/>
  <c r="D606" i="28"/>
  <c r="E606" i="28"/>
  <c r="C607" i="28"/>
  <c r="D607" i="28"/>
  <c r="E607" i="28"/>
  <c r="C608" i="28"/>
  <c r="D608" i="28"/>
  <c r="E608" i="28"/>
  <c r="C609" i="28"/>
  <c r="D609" i="28"/>
  <c r="E609" i="28"/>
  <c r="C611" i="28"/>
  <c r="D611" i="28"/>
  <c r="E611" i="28"/>
  <c r="C612" i="28"/>
  <c r="D612" i="28"/>
  <c r="E612" i="28"/>
  <c r="C613" i="28"/>
  <c r="D613" i="28"/>
  <c r="E613" i="28"/>
  <c r="C614" i="28"/>
  <c r="D614" i="28"/>
  <c r="E614" i="28"/>
  <c r="C615" i="28"/>
  <c r="D615" i="28"/>
  <c r="E615" i="28"/>
  <c r="C616" i="28"/>
  <c r="D616" i="28"/>
  <c r="E616" i="28"/>
  <c r="C617" i="28"/>
  <c r="D617" i="28"/>
  <c r="E617" i="28"/>
  <c r="C618" i="28"/>
  <c r="D618" i="28"/>
  <c r="E618" i="28"/>
  <c r="C619" i="28"/>
  <c r="D619" i="28"/>
  <c r="E619" i="28"/>
  <c r="C620" i="28"/>
  <c r="D620" i="28"/>
  <c r="E620" i="28"/>
  <c r="C621" i="28"/>
  <c r="D621" i="28"/>
  <c r="E621" i="28"/>
  <c r="C622" i="28"/>
  <c r="D622" i="28"/>
  <c r="E622" i="28"/>
  <c r="C623" i="28"/>
  <c r="D623" i="28"/>
  <c r="E623" i="28"/>
  <c r="C624" i="28"/>
  <c r="D624" i="28"/>
  <c r="E624" i="28"/>
  <c r="C625" i="28"/>
  <c r="D625" i="28"/>
  <c r="E625" i="28"/>
  <c r="C626" i="28"/>
  <c r="D626" i="28"/>
  <c r="E626" i="28"/>
  <c r="C627" i="28"/>
  <c r="D627" i="28"/>
  <c r="E627" i="28"/>
  <c r="C628" i="28"/>
  <c r="D628" i="28"/>
  <c r="E628" i="28"/>
  <c r="C629" i="28"/>
  <c r="D629" i="28"/>
  <c r="E629" i="28"/>
  <c r="C630" i="28"/>
  <c r="D630" i="28"/>
  <c r="E630" i="28"/>
  <c r="C631" i="28"/>
  <c r="D631" i="28"/>
  <c r="E631" i="28"/>
  <c r="C632" i="28"/>
  <c r="D632" i="28"/>
  <c r="E632" i="28"/>
  <c r="C633" i="28"/>
  <c r="D633" i="28"/>
  <c r="E633" i="28"/>
  <c r="C634" i="28"/>
  <c r="D634" i="28"/>
  <c r="E634" i="28"/>
  <c r="C635" i="28"/>
  <c r="D635" i="28"/>
  <c r="E635" i="28"/>
  <c r="C636" i="28"/>
  <c r="D636" i="28"/>
  <c r="E636" i="28"/>
  <c r="C637" i="28"/>
  <c r="D637" i="28"/>
  <c r="E637" i="28"/>
  <c r="C638" i="28"/>
  <c r="D638" i="28"/>
  <c r="E638" i="28"/>
  <c r="C639" i="28"/>
  <c r="D639" i="28"/>
  <c r="E639" i="28"/>
  <c r="C640" i="28"/>
  <c r="D640" i="28"/>
  <c r="E640" i="28"/>
  <c r="C641" i="28"/>
  <c r="D641" i="28"/>
  <c r="E641" i="28"/>
  <c r="C642" i="28"/>
  <c r="D642" i="28"/>
  <c r="E642" i="28"/>
  <c r="C643" i="28"/>
  <c r="D643" i="28"/>
  <c r="E643" i="28"/>
  <c r="C644" i="28"/>
  <c r="D644" i="28"/>
  <c r="E644" i="28"/>
  <c r="C645" i="28"/>
  <c r="D645" i="28"/>
  <c r="E645" i="28"/>
  <c r="C646" i="28"/>
  <c r="D646" i="28"/>
  <c r="E646" i="28"/>
  <c r="C647" i="28"/>
  <c r="D647" i="28"/>
  <c r="E647" i="28"/>
  <c r="C648" i="28"/>
  <c r="D648" i="28"/>
  <c r="E648" i="28"/>
  <c r="C649" i="28"/>
  <c r="D649" i="28"/>
  <c r="E649" i="28"/>
  <c r="C650" i="28"/>
  <c r="D650" i="28"/>
  <c r="E650" i="28"/>
  <c r="C651" i="28"/>
  <c r="D651" i="28"/>
  <c r="E651" i="28"/>
  <c r="C652" i="28"/>
  <c r="D652" i="28"/>
  <c r="E652" i="28"/>
  <c r="C653" i="28"/>
  <c r="D653" i="28"/>
  <c r="E653" i="28"/>
  <c r="C654" i="28"/>
  <c r="D654" i="28"/>
  <c r="E654" i="28"/>
  <c r="C656" i="28"/>
  <c r="D656" i="28"/>
  <c r="E656" i="28"/>
  <c r="C657" i="28"/>
  <c r="D657" i="28"/>
  <c r="E657" i="28"/>
  <c r="C658" i="28"/>
  <c r="D658" i="28"/>
  <c r="E658" i="28"/>
  <c r="C659" i="28"/>
  <c r="D659" i="28"/>
  <c r="E659" i="28"/>
  <c r="C660" i="28"/>
  <c r="D660" i="28"/>
  <c r="E660" i="28"/>
  <c r="C661" i="28"/>
  <c r="D661" i="28"/>
  <c r="E661" i="28"/>
  <c r="C662" i="28"/>
  <c r="D662" i="28"/>
  <c r="E662" i="28"/>
  <c r="C663" i="28"/>
  <c r="D663" i="28"/>
  <c r="E663" i="28"/>
  <c r="C664" i="28"/>
  <c r="D664" i="28"/>
  <c r="E664" i="28"/>
  <c r="C665" i="28"/>
  <c r="D665" i="28"/>
  <c r="E665" i="28"/>
  <c r="C666" i="28"/>
  <c r="D666" i="28"/>
  <c r="E666" i="28"/>
  <c r="C667" i="28"/>
  <c r="D667" i="28"/>
  <c r="E667" i="28"/>
  <c r="C668" i="28"/>
  <c r="D668" i="28"/>
  <c r="E668" i="28"/>
  <c r="C669" i="28"/>
  <c r="D669" i="28"/>
  <c r="E669" i="28"/>
  <c r="C670" i="28"/>
  <c r="D670" i="28"/>
  <c r="E670" i="28"/>
  <c r="C671" i="28"/>
  <c r="D671" i="28"/>
  <c r="E671" i="28"/>
  <c r="C672" i="28"/>
  <c r="D672" i="28"/>
  <c r="E672" i="28"/>
  <c r="C673" i="28"/>
  <c r="D673" i="28"/>
  <c r="E673" i="28"/>
  <c r="C674" i="28"/>
  <c r="D674" i="28"/>
  <c r="E674" i="28"/>
  <c r="C675" i="28"/>
  <c r="D675" i="28"/>
  <c r="E675" i="28"/>
  <c r="C676" i="28"/>
  <c r="D676" i="28"/>
  <c r="E676" i="28"/>
  <c r="C677" i="28"/>
  <c r="D677" i="28"/>
  <c r="E677" i="28"/>
  <c r="C678" i="28"/>
  <c r="D678" i="28"/>
  <c r="E678" i="28"/>
  <c r="C679" i="28"/>
  <c r="D679" i="28"/>
  <c r="E679" i="28"/>
  <c r="C680" i="28"/>
  <c r="D680" i="28"/>
  <c r="E680" i="28"/>
  <c r="C681" i="28"/>
  <c r="D681" i="28"/>
  <c r="E681" i="28"/>
  <c r="C682" i="28"/>
  <c r="D682" i="28"/>
  <c r="E682" i="28"/>
  <c r="C683" i="28"/>
  <c r="D683" i="28"/>
  <c r="E683" i="28"/>
  <c r="C684" i="28"/>
  <c r="D684" i="28"/>
  <c r="E684" i="28"/>
  <c r="C685" i="28"/>
  <c r="D685" i="28"/>
  <c r="E685" i="28"/>
  <c r="C686" i="28"/>
  <c r="D686" i="28"/>
  <c r="E686" i="28"/>
  <c r="C687" i="28"/>
  <c r="D687" i="28"/>
  <c r="E687" i="28"/>
  <c r="C688" i="28"/>
  <c r="D688" i="28"/>
  <c r="E688" i="28"/>
  <c r="C689" i="28"/>
  <c r="D689" i="28"/>
  <c r="E689" i="28"/>
  <c r="C690" i="28"/>
  <c r="D690" i="28"/>
  <c r="E690" i="28"/>
  <c r="C691" i="28"/>
  <c r="D691" i="28"/>
  <c r="E691" i="28"/>
  <c r="C692" i="28"/>
  <c r="D692" i="28"/>
  <c r="E692" i="28"/>
  <c r="C693" i="28"/>
  <c r="D693" i="28"/>
  <c r="E693" i="28"/>
  <c r="C694" i="28"/>
  <c r="D694" i="28"/>
  <c r="E694" i="28"/>
  <c r="C695" i="28"/>
  <c r="D695" i="28"/>
  <c r="E695" i="28"/>
  <c r="C696" i="28"/>
  <c r="D696" i="28"/>
  <c r="E696" i="28"/>
  <c r="C697" i="28"/>
  <c r="D697" i="28"/>
  <c r="E697" i="28"/>
  <c r="C698" i="28"/>
  <c r="D698" i="28"/>
  <c r="E698" i="28"/>
  <c r="C699" i="28"/>
  <c r="D699" i="28"/>
  <c r="E699" i="28"/>
  <c r="C700" i="28"/>
  <c r="D700" i="28"/>
  <c r="E700" i="28"/>
  <c r="C701" i="28"/>
  <c r="D701" i="28"/>
  <c r="E701" i="28"/>
  <c r="C702" i="28"/>
  <c r="D702" i="28"/>
  <c r="E702" i="28"/>
  <c r="C704" i="28"/>
  <c r="D704" i="28"/>
  <c r="E704" i="28"/>
  <c r="C705" i="28"/>
  <c r="D705" i="28"/>
  <c r="E705" i="28"/>
  <c r="C706" i="28"/>
  <c r="D706" i="28"/>
  <c r="E706" i="28"/>
  <c r="C707" i="28"/>
  <c r="D707" i="28"/>
  <c r="E707" i="28"/>
  <c r="C708" i="28"/>
  <c r="D708" i="28"/>
  <c r="E708" i="28"/>
  <c r="C709" i="28"/>
  <c r="D709" i="28"/>
  <c r="E709" i="28"/>
  <c r="C710" i="28"/>
  <c r="D710" i="28"/>
  <c r="E710" i="28"/>
  <c r="C711" i="28"/>
  <c r="D711" i="28"/>
  <c r="E711" i="28"/>
  <c r="C712" i="28"/>
  <c r="D712" i="28"/>
  <c r="E712" i="28"/>
  <c r="C713" i="28"/>
  <c r="D713" i="28"/>
  <c r="E713" i="28"/>
  <c r="C714" i="28"/>
  <c r="D714" i="28"/>
  <c r="E714" i="28"/>
  <c r="C715" i="28"/>
  <c r="D715" i="28"/>
  <c r="E715" i="28"/>
  <c r="C716" i="28"/>
  <c r="D716" i="28"/>
  <c r="E716" i="28"/>
  <c r="C717" i="28"/>
  <c r="D717" i="28"/>
  <c r="E717" i="28"/>
  <c r="C718" i="28"/>
  <c r="D718" i="28"/>
  <c r="E718" i="28"/>
  <c r="C719" i="28"/>
  <c r="D719" i="28"/>
  <c r="E719" i="28"/>
  <c r="C726" i="28"/>
  <c r="C727" i="28"/>
  <c r="F727" i="28" s="1"/>
  <c r="K727" i="28" s="1"/>
  <c r="G723" i="18" s="1"/>
  <c r="C728" i="28"/>
  <c r="F728" i="28" s="1"/>
  <c r="K728" i="28" s="1"/>
  <c r="G724" i="18" s="1"/>
  <c r="C729" i="28"/>
  <c r="F729" i="28" s="1"/>
  <c r="K729" i="28" s="1"/>
  <c r="G725" i="18" s="1"/>
  <c r="C730" i="28"/>
  <c r="F730" i="28" s="1"/>
  <c r="K730" i="28" s="1"/>
  <c r="G726" i="18" s="1"/>
  <c r="C731" i="28"/>
  <c r="F731" i="28" s="1"/>
  <c r="K731" i="28" s="1"/>
  <c r="G727" i="18" s="1"/>
  <c r="C732" i="28"/>
  <c r="F732" i="28" s="1"/>
  <c r="K732" i="28" s="1"/>
  <c r="G728" i="18" s="1"/>
  <c r="C733" i="28"/>
  <c r="F733" i="28" s="1"/>
  <c r="K733" i="28" s="1"/>
  <c r="G729" i="18" s="1"/>
  <c r="C734" i="28"/>
  <c r="F734" i="28" s="1"/>
  <c r="K734" i="28" s="1"/>
  <c r="G730" i="18" s="1"/>
  <c r="C735" i="28"/>
  <c r="F735" i="28" s="1"/>
  <c r="K735" i="28" s="1"/>
  <c r="G731" i="18" s="1"/>
  <c r="C736" i="28"/>
  <c r="F736" i="28" s="1"/>
  <c r="K736" i="28" s="1"/>
  <c r="G732" i="18" s="1"/>
  <c r="C737" i="28"/>
  <c r="F737" i="28" s="1"/>
  <c r="K737" i="28" s="1"/>
  <c r="G733" i="18" s="1"/>
  <c r="C738" i="28"/>
  <c r="F738" i="28" s="1"/>
  <c r="K738" i="28" s="1"/>
  <c r="G734" i="18" s="1"/>
  <c r="C739" i="28"/>
  <c r="F739" i="28" s="1"/>
  <c r="C740" i="28"/>
  <c r="F740" i="28" s="1"/>
  <c r="C741" i="28"/>
  <c r="F741" i="28" s="1"/>
  <c r="C742" i="28"/>
  <c r="F742" i="28" s="1"/>
  <c r="C743" i="28"/>
  <c r="F743" i="28" s="1"/>
  <c r="C744" i="28"/>
  <c r="F744" i="28" s="1"/>
  <c r="C745" i="28"/>
  <c r="F745" i="28" s="1"/>
  <c r="C746" i="28"/>
  <c r="F746" i="28" s="1"/>
  <c r="C747" i="28"/>
  <c r="F747" i="28" s="1"/>
  <c r="C748" i="28"/>
  <c r="F748" i="28" s="1"/>
  <c r="C749" i="28"/>
  <c r="F749" i="28" s="1"/>
  <c r="C750" i="28"/>
  <c r="F750" i="28" s="1"/>
  <c r="C751" i="28"/>
  <c r="F751" i="28" s="1"/>
  <c r="C752" i="28"/>
  <c r="F752" i="28" s="1"/>
  <c r="C753" i="28"/>
  <c r="F753" i="28" s="1"/>
  <c r="C754" i="28"/>
  <c r="F754" i="28" s="1"/>
  <c r="C755" i="28"/>
  <c r="F755" i="28" s="1"/>
  <c r="C756" i="28"/>
  <c r="F756" i="28" s="1"/>
  <c r="C757" i="28"/>
  <c r="F757" i="28" s="1"/>
  <c r="C758" i="28"/>
  <c r="F758" i="28" s="1"/>
  <c r="C759" i="28"/>
  <c r="F759" i="28" s="1"/>
  <c r="C760" i="28"/>
  <c r="F760" i="28" s="1"/>
  <c r="C761" i="28"/>
  <c r="F761" i="28" s="1"/>
  <c r="C762" i="28"/>
  <c r="F762" i="28" s="1"/>
  <c r="C763" i="28"/>
  <c r="F763" i="28" s="1"/>
  <c r="C764" i="28"/>
  <c r="F764" i="28" s="1"/>
  <c r="C765" i="28"/>
  <c r="F765" i="28" s="1"/>
  <c r="C766" i="28"/>
  <c r="F766" i="28" s="1"/>
  <c r="C767" i="28"/>
  <c r="F767" i="28" s="1"/>
  <c r="C768" i="28"/>
  <c r="F768" i="28" s="1"/>
  <c r="C769" i="28"/>
  <c r="F769" i="28" s="1"/>
  <c r="C770" i="28"/>
  <c r="F770" i="28" s="1"/>
  <c r="C771" i="28"/>
  <c r="F771" i="28" s="1"/>
  <c r="C772" i="28"/>
  <c r="F772" i="28" s="1"/>
  <c r="C773" i="28"/>
  <c r="F773" i="28" s="1"/>
  <c r="C774" i="28"/>
  <c r="F774" i="28" s="1"/>
  <c r="C775" i="28"/>
  <c r="F775" i="28" s="1"/>
  <c r="C776" i="28"/>
  <c r="F776" i="28" s="1"/>
  <c r="C777" i="28"/>
  <c r="F777" i="28" s="1"/>
  <c r="C778" i="28"/>
  <c r="F778" i="28" s="1"/>
  <c r="C779" i="28"/>
  <c r="F779" i="28" s="1"/>
  <c r="C780" i="28"/>
  <c r="F780" i="28" s="1"/>
  <c r="C781" i="28"/>
  <c r="F781" i="28" s="1"/>
  <c r="C782" i="28"/>
  <c r="F782" i="28" s="1"/>
  <c r="C783" i="28"/>
  <c r="F783" i="28" s="1"/>
  <c r="C784" i="28"/>
  <c r="F784" i="28" s="1"/>
  <c r="C785" i="28"/>
  <c r="F785" i="28" s="1"/>
  <c r="C786" i="28"/>
  <c r="F786" i="28" s="1"/>
  <c r="C787" i="28"/>
  <c r="F787" i="28" s="1"/>
  <c r="C788" i="28"/>
  <c r="F788" i="28" s="1"/>
  <c r="C789" i="28"/>
  <c r="F789" i="28" s="1"/>
  <c r="C790" i="28"/>
  <c r="F790" i="28" s="1"/>
  <c r="C791" i="28"/>
  <c r="F791" i="28" s="1"/>
  <c r="C792" i="28"/>
  <c r="F792" i="28" s="1"/>
  <c r="C793" i="28"/>
  <c r="F793" i="28" s="1"/>
  <c r="C794" i="28"/>
  <c r="F794" i="28" s="1"/>
  <c r="C795" i="28"/>
  <c r="F795" i="28" s="1"/>
  <c r="C796" i="28"/>
  <c r="F796" i="28" s="1"/>
  <c r="C797" i="28"/>
  <c r="F797" i="28" s="1"/>
  <c r="C798" i="28"/>
  <c r="F798" i="28" s="1"/>
  <c r="C799" i="28"/>
  <c r="F799" i="28" s="1"/>
  <c r="C800" i="28"/>
  <c r="F800" i="28" s="1"/>
  <c r="C801" i="28"/>
  <c r="F801" i="28" s="1"/>
  <c r="C802" i="28"/>
  <c r="F802" i="28" s="1"/>
  <c r="C803" i="28"/>
  <c r="F803" i="28" s="1"/>
  <c r="C804" i="28"/>
  <c r="F804" i="28" s="1"/>
  <c r="C805" i="28"/>
  <c r="F805" i="28" s="1"/>
  <c r="C806" i="28"/>
  <c r="F806" i="28" s="1"/>
  <c r="C807" i="28"/>
  <c r="F807" i="28" s="1"/>
  <c r="C808" i="28"/>
  <c r="F808" i="28" s="1"/>
  <c r="C809" i="28"/>
  <c r="F809" i="28" s="1"/>
  <c r="C810" i="28"/>
  <c r="F810" i="28" s="1"/>
  <c r="C811" i="28"/>
  <c r="F811" i="28" s="1"/>
  <c r="C812" i="28"/>
  <c r="F812" i="28" s="1"/>
  <c r="C813" i="28"/>
  <c r="F813" i="28" s="1"/>
  <c r="C814" i="28"/>
  <c r="F814" i="28" s="1"/>
  <c r="C815" i="28"/>
  <c r="F815" i="28" s="1"/>
  <c r="C816" i="28"/>
  <c r="F816" i="28" s="1"/>
  <c r="C817" i="28"/>
  <c r="F817" i="28" s="1"/>
  <c r="C818" i="28"/>
  <c r="F818" i="28" s="1"/>
  <c r="C819" i="28"/>
  <c r="F819" i="28" s="1"/>
  <c r="C820" i="28"/>
  <c r="F820" i="28" s="1"/>
  <c r="C821" i="28"/>
  <c r="F821" i="28" s="1"/>
  <c r="C822" i="28"/>
  <c r="F822" i="28" s="1"/>
  <c r="C823" i="28"/>
  <c r="F823" i="28" s="1"/>
  <c r="C824" i="28"/>
  <c r="F824" i="28" s="1"/>
  <c r="C825" i="28"/>
  <c r="F825" i="28" s="1"/>
  <c r="C826" i="28"/>
  <c r="F826" i="28" s="1"/>
  <c r="C827" i="28"/>
  <c r="F827" i="28" s="1"/>
  <c r="C828" i="28"/>
  <c r="F828" i="28" s="1"/>
  <c r="C829" i="28"/>
  <c r="F829" i="28" s="1"/>
  <c r="C830" i="28"/>
  <c r="F830" i="28" s="1"/>
  <c r="C831" i="28"/>
  <c r="F831" i="28" s="1"/>
  <c r="C832" i="28"/>
  <c r="F832" i="28" s="1"/>
  <c r="C833" i="28"/>
  <c r="F833" i="28" s="1"/>
  <c r="C834" i="28"/>
  <c r="F834" i="28" s="1"/>
  <c r="C835" i="28"/>
  <c r="F835" i="28" s="1"/>
  <c r="C836" i="28"/>
  <c r="F836" i="28" s="1"/>
  <c r="C837" i="28"/>
  <c r="F837" i="28" s="1"/>
  <c r="C838" i="28"/>
  <c r="F838" i="28" s="1"/>
  <c r="C839" i="28"/>
  <c r="F839" i="28" s="1"/>
  <c r="C840" i="28"/>
  <c r="F840" i="28" s="1"/>
  <c r="C841" i="28"/>
  <c r="F841" i="28" s="1"/>
  <c r="C842" i="28"/>
  <c r="F842" i="28" s="1"/>
  <c r="C843" i="28"/>
  <c r="F843" i="28" s="1"/>
  <c r="C844" i="28"/>
  <c r="F844" i="28" s="1"/>
  <c r="C845" i="28"/>
  <c r="F845" i="28" s="1"/>
  <c r="C846" i="28"/>
  <c r="F846" i="28" s="1"/>
  <c r="C847" i="28"/>
  <c r="F847" i="28" s="1"/>
  <c r="C848" i="28"/>
  <c r="F848" i="28" s="1"/>
  <c r="C849" i="28"/>
  <c r="F849" i="28" s="1"/>
  <c r="C850" i="28"/>
  <c r="F850" i="28" s="1"/>
  <c r="C851" i="28"/>
  <c r="F851" i="28" s="1"/>
  <c r="C852" i="28"/>
  <c r="F852" i="28" s="1"/>
  <c r="C853" i="28"/>
  <c r="F853" i="28" s="1"/>
  <c r="C854" i="28"/>
  <c r="F854" i="28" s="1"/>
  <c r="C855" i="28"/>
  <c r="F855" i="28" s="1"/>
  <c r="C856" i="28"/>
  <c r="F856" i="28" s="1"/>
  <c r="C857" i="28"/>
  <c r="F857" i="28" s="1"/>
  <c r="C858" i="28"/>
  <c r="F858" i="28" s="1"/>
  <c r="C859" i="28"/>
  <c r="F859" i="28" s="1"/>
  <c r="C860" i="28"/>
  <c r="F860" i="28" s="1"/>
  <c r="C861" i="28"/>
  <c r="F861" i="28" s="1"/>
  <c r="C864" i="28"/>
  <c r="D864" i="28"/>
  <c r="E864" i="28"/>
  <c r="C865" i="28"/>
  <c r="D865" i="28"/>
  <c r="E865" i="28"/>
  <c r="C866" i="28"/>
  <c r="D866" i="28"/>
  <c r="E866" i="28"/>
  <c r="C867" i="28"/>
  <c r="D867" i="28"/>
  <c r="E867" i="28"/>
  <c r="C868" i="28"/>
  <c r="D868" i="28"/>
  <c r="E868" i="28"/>
  <c r="C869" i="28"/>
  <c r="D869" i="28"/>
  <c r="E869" i="28"/>
  <c r="C870" i="28"/>
  <c r="D870" i="28"/>
  <c r="E870" i="28"/>
  <c r="C871" i="28"/>
  <c r="D871" i="28"/>
  <c r="E871" i="28"/>
  <c r="C872" i="28"/>
  <c r="D872" i="28"/>
  <c r="E872" i="28"/>
  <c r="C873" i="28"/>
  <c r="D873" i="28"/>
  <c r="E873" i="28"/>
  <c r="C874" i="28"/>
  <c r="D874" i="28"/>
  <c r="E874" i="28"/>
  <c r="C875" i="28"/>
  <c r="D875" i="28"/>
  <c r="E875" i="28"/>
  <c r="C876" i="28"/>
  <c r="D876" i="28"/>
  <c r="E876" i="28"/>
  <c r="C877" i="28"/>
  <c r="D877" i="28"/>
  <c r="E877" i="28"/>
  <c r="C878" i="28"/>
  <c r="D878" i="28"/>
  <c r="E878" i="28"/>
  <c r="C879" i="28"/>
  <c r="D879" i="28"/>
  <c r="E879" i="28"/>
  <c r="C880" i="28"/>
  <c r="D880" i="28"/>
  <c r="E880" i="28"/>
  <c r="C881" i="28"/>
  <c r="D881" i="28"/>
  <c r="E881" i="28"/>
  <c r="C882" i="28"/>
  <c r="D882" i="28"/>
  <c r="E882" i="28"/>
  <c r="C883" i="28"/>
  <c r="D883" i="28"/>
  <c r="E883" i="28"/>
  <c r="C884" i="28"/>
  <c r="D884" i="28"/>
  <c r="E884" i="28"/>
  <c r="C885" i="28"/>
  <c r="D885" i="28"/>
  <c r="E885" i="28"/>
  <c r="C886" i="28"/>
  <c r="D886" i="28"/>
  <c r="E886" i="28"/>
  <c r="C887" i="28"/>
  <c r="D887" i="28"/>
  <c r="E887" i="28"/>
  <c r="C888" i="28"/>
  <c r="D888" i="28"/>
  <c r="E888" i="28"/>
  <c r="C889" i="28"/>
  <c r="D889" i="28"/>
  <c r="E889" i="28"/>
  <c r="C890" i="28"/>
  <c r="D890" i="28"/>
  <c r="E890" i="28"/>
  <c r="C891" i="28"/>
  <c r="D891" i="28"/>
  <c r="E891" i="28"/>
  <c r="C892" i="28"/>
  <c r="D892" i="28"/>
  <c r="E892" i="28"/>
  <c r="C893" i="28"/>
  <c r="D893" i="28"/>
  <c r="E893" i="28"/>
  <c r="C894" i="28"/>
  <c r="D894" i="28"/>
  <c r="E894" i="28"/>
  <c r="C895" i="28"/>
  <c r="D895" i="28"/>
  <c r="E895" i="28"/>
  <c r="C896" i="28"/>
  <c r="D896" i="28"/>
  <c r="E896" i="28"/>
  <c r="C897" i="28"/>
  <c r="D897" i="28"/>
  <c r="E897" i="28"/>
  <c r="C898" i="28"/>
  <c r="D898" i="28"/>
  <c r="E898" i="28"/>
  <c r="C899" i="28"/>
  <c r="D899" i="28"/>
  <c r="E899" i="28"/>
  <c r="C900" i="28"/>
  <c r="D900" i="28"/>
  <c r="E900" i="28"/>
  <c r="C902" i="28"/>
  <c r="D902" i="28"/>
  <c r="E902" i="28"/>
  <c r="J1116" i="28"/>
  <c r="F463" i="10"/>
  <c r="F465" i="10"/>
  <c r="F466" i="10"/>
  <c r="F467" i="10"/>
  <c r="F469" i="10"/>
  <c r="F470" i="10"/>
  <c r="F473" i="10"/>
  <c r="F474" i="10"/>
  <c r="F475" i="10"/>
  <c r="F477" i="10"/>
  <c r="F478" i="10"/>
  <c r="F479" i="10"/>
  <c r="F481" i="10"/>
  <c r="F482" i="10"/>
  <c r="F483" i="10"/>
  <c r="F485" i="10"/>
  <c r="F486" i="10"/>
  <c r="F489" i="10"/>
  <c r="F490" i="10"/>
  <c r="F491" i="10"/>
  <c r="F493" i="10"/>
  <c r="F494" i="10"/>
  <c r="F495" i="10"/>
  <c r="F497" i="10"/>
  <c r="F498" i="10"/>
  <c r="F499" i="10"/>
  <c r="F501" i="10"/>
  <c r="F502" i="10"/>
  <c r="F504" i="10"/>
  <c r="F505" i="10"/>
  <c r="F506" i="10"/>
  <c r="F509" i="10"/>
  <c r="F510" i="10"/>
  <c r="F512" i="10"/>
  <c r="F513" i="10"/>
  <c r="F514" i="10"/>
  <c r="F516" i="10"/>
  <c r="F520" i="10"/>
  <c r="F522" i="10"/>
  <c r="F523" i="10"/>
  <c r="C605" i="10"/>
  <c r="D605" i="10"/>
  <c r="D724" i="10" s="1"/>
  <c r="E605" i="10"/>
  <c r="F729" i="10"/>
  <c r="F730" i="10"/>
  <c r="F732" i="10"/>
  <c r="F733" i="10"/>
  <c r="F736" i="10"/>
  <c r="F737" i="10"/>
  <c r="F738" i="10"/>
  <c r="F741" i="10"/>
  <c r="F742" i="10"/>
  <c r="F747" i="10"/>
  <c r="F748" i="10"/>
  <c r="F751" i="10"/>
  <c r="F752" i="10"/>
  <c r="F755" i="10"/>
  <c r="F757" i="10"/>
  <c r="F758" i="10"/>
  <c r="F763" i="10"/>
  <c r="F765" i="10"/>
  <c r="F766" i="10"/>
  <c r="F770" i="10"/>
  <c r="F773" i="10"/>
  <c r="F775" i="10"/>
  <c r="F776" i="10"/>
  <c r="F778" i="10"/>
  <c r="F781" i="10"/>
  <c r="F784" i="10"/>
  <c r="F787" i="10"/>
  <c r="F788" i="10"/>
  <c r="F791" i="10"/>
  <c r="F792" i="10"/>
  <c r="F795" i="10"/>
  <c r="F800" i="10"/>
  <c r="F802" i="10"/>
  <c r="F803" i="10"/>
  <c r="F806" i="10"/>
  <c r="F809" i="10"/>
  <c r="F810" i="10"/>
  <c r="F813" i="10"/>
  <c r="F814" i="10"/>
  <c r="F817" i="10"/>
  <c r="F818" i="10"/>
  <c r="F821" i="10"/>
  <c r="F824" i="10"/>
  <c r="F827" i="10"/>
  <c r="F828" i="10"/>
  <c r="F831" i="10"/>
  <c r="F832" i="10"/>
  <c r="F835" i="10"/>
  <c r="F836" i="10"/>
  <c r="F841" i="10"/>
  <c r="F842" i="10"/>
  <c r="F845" i="10"/>
  <c r="F846" i="10"/>
  <c r="F849" i="10"/>
  <c r="F850" i="10"/>
  <c r="F853" i="10"/>
  <c r="F854" i="10"/>
  <c r="F857" i="10"/>
  <c r="F858" i="10"/>
  <c r="F860" i="10"/>
  <c r="F861" i="10"/>
  <c r="F865" i="10"/>
  <c r="F867" i="10"/>
  <c r="F869" i="10"/>
  <c r="F871" i="10"/>
  <c r="F873" i="10"/>
  <c r="F875" i="10"/>
  <c r="F877" i="10"/>
  <c r="F879" i="10"/>
  <c r="F881" i="10"/>
  <c r="F883" i="10"/>
  <c r="F885" i="10"/>
  <c r="F886" i="10"/>
  <c r="F887" i="10"/>
  <c r="F889" i="10"/>
  <c r="F891" i="10"/>
  <c r="F893" i="10"/>
  <c r="F895" i="10"/>
  <c r="F897" i="10"/>
  <c r="F899" i="10"/>
  <c r="F900" i="10"/>
  <c r="F902" i="10"/>
  <c r="K463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8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8" i="10"/>
  <c r="K699" i="10"/>
  <c r="K700" i="10"/>
  <c r="K701" i="10"/>
  <c r="K702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2" i="10"/>
  <c r="I864" i="28"/>
  <c r="J864" i="26"/>
  <c r="I865" i="28"/>
  <c r="I866" i="28"/>
  <c r="I867" i="28"/>
  <c r="I868" i="28"/>
  <c r="I869" i="28"/>
  <c r="I870" i="28"/>
  <c r="I871" i="28"/>
  <c r="I872" i="28"/>
  <c r="I873" i="28"/>
  <c r="I874" i="28"/>
  <c r="I875" i="28"/>
  <c r="I876" i="28"/>
  <c r="I877" i="28"/>
  <c r="I878" i="28"/>
  <c r="I879" i="28"/>
  <c r="I880" i="28"/>
  <c r="I881" i="28"/>
  <c r="I882" i="28"/>
  <c r="I883" i="28"/>
  <c r="I884" i="28"/>
  <c r="I885" i="28"/>
  <c r="I886" i="28"/>
  <c r="I887" i="28"/>
  <c r="I888" i="28"/>
  <c r="I889" i="28"/>
  <c r="I890" i="28"/>
  <c r="I891" i="28"/>
  <c r="I892" i="28"/>
  <c r="I893" i="28"/>
  <c r="I894" i="28"/>
  <c r="I895" i="28"/>
  <c r="I896" i="28"/>
  <c r="I897" i="28"/>
  <c r="I898" i="28"/>
  <c r="I899" i="28"/>
  <c r="I900" i="28"/>
  <c r="I902" i="28"/>
  <c r="C902" i="16"/>
  <c r="D902" i="16"/>
  <c r="E902" i="16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81" i="28"/>
  <c r="I182" i="28"/>
  <c r="I183" i="28"/>
  <c r="I184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4" i="28"/>
  <c r="I215" i="28"/>
  <c r="I216" i="28"/>
  <c r="I217" i="28"/>
  <c r="I218" i="28"/>
  <c r="I219" i="28"/>
  <c r="I220" i="28"/>
  <c r="I221" i="28"/>
  <c r="I222" i="28"/>
  <c r="I223" i="28"/>
  <c r="I224" i="28"/>
  <c r="I225" i="28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0" i="28"/>
  <c r="I261" i="28"/>
  <c r="I262" i="28"/>
  <c r="I263" i="28"/>
  <c r="I264" i="28"/>
  <c r="I265" i="28"/>
  <c r="I266" i="28"/>
  <c r="I267" i="28"/>
  <c r="I268" i="28"/>
  <c r="I269" i="28"/>
  <c r="I270" i="28"/>
  <c r="I271" i="28"/>
  <c r="I272" i="28"/>
  <c r="I273" i="28"/>
  <c r="I274" i="28"/>
  <c r="I275" i="28"/>
  <c r="I276" i="28"/>
  <c r="I277" i="28"/>
  <c r="I278" i="28"/>
  <c r="I279" i="28"/>
  <c r="I280" i="28"/>
  <c r="I281" i="28"/>
  <c r="I282" i="28"/>
  <c r="I283" i="28"/>
  <c r="I284" i="28"/>
  <c r="I285" i="28"/>
  <c r="I286" i="28"/>
  <c r="I287" i="28"/>
  <c r="I288" i="28"/>
  <c r="I289" i="28"/>
  <c r="I290" i="28"/>
  <c r="I291" i="28"/>
  <c r="I292" i="28"/>
  <c r="I293" i="28"/>
  <c r="I294" i="28"/>
  <c r="I295" i="28"/>
  <c r="I296" i="28"/>
  <c r="I297" i="28"/>
  <c r="I298" i="28"/>
  <c r="I299" i="28"/>
  <c r="I300" i="28"/>
  <c r="I301" i="28"/>
  <c r="I302" i="28"/>
  <c r="I303" i="28"/>
  <c r="I304" i="28"/>
  <c r="I305" i="28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I321" i="28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335" i="28"/>
  <c r="I336" i="28"/>
  <c r="I337" i="28"/>
  <c r="I338" i="28"/>
  <c r="I339" i="28"/>
  <c r="I340" i="28"/>
  <c r="I341" i="28"/>
  <c r="I342" i="28"/>
  <c r="I343" i="28"/>
  <c r="I344" i="28"/>
  <c r="I345" i="28"/>
  <c r="I346" i="28"/>
  <c r="I347" i="28"/>
  <c r="I348" i="28"/>
  <c r="I349" i="28"/>
  <c r="I350" i="28"/>
  <c r="I351" i="28"/>
  <c r="I352" i="28"/>
  <c r="I353" i="28"/>
  <c r="I354" i="28"/>
  <c r="I355" i="28"/>
  <c r="I356" i="28"/>
  <c r="I357" i="28"/>
  <c r="I358" i="28"/>
  <c r="I359" i="28"/>
  <c r="I360" i="28"/>
  <c r="I361" i="28"/>
  <c r="I362" i="28"/>
  <c r="I363" i="28"/>
  <c r="I364" i="28"/>
  <c r="I365" i="28"/>
  <c r="I366" i="28"/>
  <c r="I367" i="28"/>
  <c r="I368" i="28"/>
  <c r="I369" i="28"/>
  <c r="I370" i="28"/>
  <c r="I371" i="28"/>
  <c r="I372" i="28"/>
  <c r="I373" i="28"/>
  <c r="I374" i="28"/>
  <c r="I375" i="28"/>
  <c r="I376" i="28"/>
  <c r="I377" i="28"/>
  <c r="I378" i="28"/>
  <c r="I379" i="28"/>
  <c r="I380" i="28"/>
  <c r="I381" i="28"/>
  <c r="I382" i="28"/>
  <c r="I383" i="28"/>
  <c r="I384" i="28"/>
  <c r="I385" i="28"/>
  <c r="I386" i="28"/>
  <c r="I387" i="28"/>
  <c r="I388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I401" i="28"/>
  <c r="I402" i="28"/>
  <c r="I403" i="28"/>
  <c r="I404" i="28"/>
  <c r="I405" i="28"/>
  <c r="I406" i="28"/>
  <c r="I407" i="28"/>
  <c r="I408" i="28"/>
  <c r="I409" i="28"/>
  <c r="I410" i="28"/>
  <c r="I411" i="28"/>
  <c r="I412" i="28"/>
  <c r="I413" i="28"/>
  <c r="I414" i="28"/>
  <c r="I415" i="28"/>
  <c r="I416" i="28"/>
  <c r="I417" i="28"/>
  <c r="I418" i="28"/>
  <c r="I419" i="28"/>
  <c r="I420" i="28"/>
  <c r="I421" i="28"/>
  <c r="I422" i="28"/>
  <c r="I423" i="28"/>
  <c r="I424" i="28"/>
  <c r="I425" i="28"/>
  <c r="I426" i="28"/>
  <c r="I427" i="28"/>
  <c r="I428" i="28"/>
  <c r="I429" i="28"/>
  <c r="I430" i="28"/>
  <c r="I431" i="28"/>
  <c r="I432" i="28"/>
  <c r="I433" i="28"/>
  <c r="I434" i="28"/>
  <c r="I435" i="28"/>
  <c r="I436" i="28"/>
  <c r="I437" i="28"/>
  <c r="I438" i="28"/>
  <c r="I439" i="28"/>
  <c r="I440" i="28"/>
  <c r="I441" i="28"/>
  <c r="I442" i="28"/>
  <c r="I443" i="28"/>
  <c r="I444" i="28"/>
  <c r="I445" i="28"/>
  <c r="I446" i="28"/>
  <c r="I447" i="28"/>
  <c r="I448" i="28"/>
  <c r="I449" i="28"/>
  <c r="I450" i="28"/>
  <c r="I451" i="28"/>
  <c r="I452" i="28"/>
  <c r="I453" i="28"/>
  <c r="I454" i="28"/>
  <c r="I455" i="28"/>
  <c r="I739" i="28"/>
  <c r="I740" i="28"/>
  <c r="I741" i="28"/>
  <c r="I742" i="28"/>
  <c r="I743" i="28"/>
  <c r="I744" i="28"/>
  <c r="I745" i="28"/>
  <c r="I746" i="28"/>
  <c r="I747" i="28"/>
  <c r="I748" i="28"/>
  <c r="I749" i="28"/>
  <c r="I750" i="28"/>
  <c r="I751" i="28"/>
  <c r="I752" i="28"/>
  <c r="I753" i="28"/>
  <c r="I754" i="28"/>
  <c r="I755" i="28"/>
  <c r="I756" i="28"/>
  <c r="I757" i="28"/>
  <c r="I758" i="28"/>
  <c r="I759" i="28"/>
  <c r="I760" i="28"/>
  <c r="I761" i="28"/>
  <c r="I762" i="28"/>
  <c r="I763" i="28"/>
  <c r="I764" i="28"/>
  <c r="I765" i="28"/>
  <c r="I766" i="28"/>
  <c r="I767" i="28"/>
  <c r="I768" i="28"/>
  <c r="I769" i="28"/>
  <c r="I770" i="28"/>
  <c r="I771" i="28"/>
  <c r="I772" i="28"/>
  <c r="I773" i="28"/>
  <c r="I774" i="28"/>
  <c r="I775" i="28"/>
  <c r="I776" i="28"/>
  <c r="I777" i="28"/>
  <c r="I778" i="28"/>
  <c r="I779" i="28"/>
  <c r="I780" i="28"/>
  <c r="I781" i="28"/>
  <c r="I782" i="28"/>
  <c r="I783" i="28"/>
  <c r="I784" i="28"/>
  <c r="I785" i="28"/>
  <c r="I786" i="28"/>
  <c r="I787" i="28"/>
  <c r="I788" i="28"/>
  <c r="I789" i="28"/>
  <c r="I790" i="28"/>
  <c r="I791" i="28"/>
  <c r="I792" i="28"/>
  <c r="I793" i="28"/>
  <c r="I794" i="28"/>
  <c r="I795" i="28"/>
  <c r="I796" i="28"/>
  <c r="I797" i="28"/>
  <c r="I798" i="28"/>
  <c r="I799" i="28"/>
  <c r="I800" i="28"/>
  <c r="I801" i="28"/>
  <c r="I802" i="28"/>
  <c r="I803" i="28"/>
  <c r="I804" i="28"/>
  <c r="I805" i="28"/>
  <c r="I806" i="28"/>
  <c r="I807" i="28"/>
  <c r="I808" i="28"/>
  <c r="I809" i="28"/>
  <c r="I811" i="28"/>
  <c r="I812" i="28"/>
  <c r="I813" i="28"/>
  <c r="I814" i="28"/>
  <c r="I815" i="28"/>
  <c r="I816" i="28"/>
  <c r="I817" i="28"/>
  <c r="I818" i="28"/>
  <c r="I819" i="28"/>
  <c r="I820" i="28"/>
  <c r="I821" i="28"/>
  <c r="I822" i="28"/>
  <c r="I823" i="28"/>
  <c r="I824" i="28"/>
  <c r="I825" i="28"/>
  <c r="I826" i="28"/>
  <c r="I827" i="28"/>
  <c r="I828" i="28"/>
  <c r="I829" i="28"/>
  <c r="I830" i="28"/>
  <c r="I831" i="28"/>
  <c r="I832" i="28"/>
  <c r="I833" i="28"/>
  <c r="I834" i="28"/>
  <c r="I835" i="28"/>
  <c r="I836" i="28"/>
  <c r="I837" i="28"/>
  <c r="I838" i="28"/>
  <c r="I839" i="28"/>
  <c r="I840" i="28"/>
  <c r="I841" i="28"/>
  <c r="I842" i="28"/>
  <c r="I843" i="28"/>
  <c r="I844" i="28"/>
  <c r="I845" i="28"/>
  <c r="I846" i="28"/>
  <c r="I847" i="28"/>
  <c r="I848" i="28"/>
  <c r="I849" i="28"/>
  <c r="I850" i="28"/>
  <c r="I851" i="28"/>
  <c r="I852" i="28"/>
  <c r="I853" i="28"/>
  <c r="I854" i="28"/>
  <c r="I855" i="28"/>
  <c r="I856" i="28"/>
  <c r="I857" i="28"/>
  <c r="I858" i="28"/>
  <c r="I859" i="28"/>
  <c r="I860" i="28"/>
  <c r="I861" i="28"/>
  <c r="C861" i="16"/>
  <c r="D861" i="16"/>
  <c r="E861" i="16"/>
  <c r="D861" i="12"/>
  <c r="G861" i="12" s="1"/>
  <c r="H861" i="12" s="1"/>
  <c r="I605" i="28"/>
  <c r="I606" i="28"/>
  <c r="I607" i="28"/>
  <c r="I608" i="28"/>
  <c r="I609" i="28"/>
  <c r="I610" i="28"/>
  <c r="I611" i="28"/>
  <c r="I612" i="28"/>
  <c r="I613" i="28"/>
  <c r="I614" i="28"/>
  <c r="I615" i="28"/>
  <c r="I616" i="28"/>
  <c r="I617" i="28"/>
  <c r="I618" i="28"/>
  <c r="I619" i="28"/>
  <c r="I620" i="28"/>
  <c r="I621" i="28"/>
  <c r="I622" i="28"/>
  <c r="I623" i="28"/>
  <c r="I624" i="28"/>
  <c r="I625" i="28"/>
  <c r="I626" i="28"/>
  <c r="I627" i="28"/>
  <c r="I628" i="28"/>
  <c r="I629" i="28"/>
  <c r="I630" i="28"/>
  <c r="I631" i="28"/>
  <c r="I632" i="28"/>
  <c r="I633" i="28"/>
  <c r="I634" i="28"/>
  <c r="I635" i="28"/>
  <c r="I636" i="28"/>
  <c r="I637" i="28"/>
  <c r="I638" i="28"/>
  <c r="I639" i="28"/>
  <c r="I640" i="28"/>
  <c r="I641" i="28"/>
  <c r="I642" i="28"/>
  <c r="I643" i="28"/>
  <c r="I644" i="28"/>
  <c r="I645" i="28"/>
  <c r="I646" i="28"/>
  <c r="I647" i="28"/>
  <c r="I648" i="28"/>
  <c r="I649" i="28"/>
  <c r="I650" i="28"/>
  <c r="I651" i="28"/>
  <c r="I652" i="28"/>
  <c r="I653" i="28"/>
  <c r="I654" i="28"/>
  <c r="I655" i="28"/>
  <c r="I656" i="28"/>
  <c r="I657" i="28"/>
  <c r="I658" i="28"/>
  <c r="I659" i="28"/>
  <c r="I660" i="28"/>
  <c r="I661" i="28"/>
  <c r="I662" i="28"/>
  <c r="I663" i="28"/>
  <c r="I664" i="28"/>
  <c r="I665" i="28"/>
  <c r="I666" i="28"/>
  <c r="I667" i="28"/>
  <c r="I668" i="28"/>
  <c r="I669" i="28"/>
  <c r="I670" i="28"/>
  <c r="I671" i="28"/>
  <c r="I672" i="28"/>
  <c r="I673" i="28"/>
  <c r="I674" i="28"/>
  <c r="I675" i="28"/>
  <c r="I676" i="28"/>
  <c r="I677" i="28"/>
  <c r="I678" i="28"/>
  <c r="I679" i="28"/>
  <c r="I680" i="28"/>
  <c r="I681" i="28"/>
  <c r="I682" i="28"/>
  <c r="I683" i="28"/>
  <c r="I684" i="28"/>
  <c r="I685" i="28"/>
  <c r="I686" i="28"/>
  <c r="I687" i="28"/>
  <c r="I688" i="28"/>
  <c r="I689" i="28"/>
  <c r="I690" i="28"/>
  <c r="I691" i="28"/>
  <c r="I692" i="28"/>
  <c r="I693" i="28"/>
  <c r="I694" i="28"/>
  <c r="I695" i="28"/>
  <c r="I696" i="28"/>
  <c r="I697" i="28"/>
  <c r="I698" i="28"/>
  <c r="I699" i="28"/>
  <c r="I700" i="28"/>
  <c r="I701" i="28"/>
  <c r="I702" i="28"/>
  <c r="I704" i="28"/>
  <c r="I705" i="28"/>
  <c r="I706" i="28"/>
  <c r="I707" i="28"/>
  <c r="I708" i="28"/>
  <c r="I709" i="28"/>
  <c r="I710" i="28"/>
  <c r="I711" i="28"/>
  <c r="I712" i="28"/>
  <c r="I713" i="28"/>
  <c r="I714" i="28"/>
  <c r="I715" i="28"/>
  <c r="I716" i="28"/>
  <c r="I717" i="28"/>
  <c r="I718" i="28"/>
  <c r="I719" i="28"/>
  <c r="K720" i="28"/>
  <c r="G717" i="18" s="1"/>
  <c r="K721" i="28"/>
  <c r="G718" i="18" s="1"/>
  <c r="K722" i="28"/>
  <c r="G719" i="18" s="1"/>
  <c r="K723" i="28"/>
  <c r="G720" i="18" s="1"/>
  <c r="I528" i="28"/>
  <c r="J528" i="26"/>
  <c r="I530" i="28"/>
  <c r="I531" i="28"/>
  <c r="I532" i="28"/>
  <c r="I533" i="28"/>
  <c r="I534" i="28"/>
  <c r="I535" i="28"/>
  <c r="I536" i="28"/>
  <c r="I537" i="28"/>
  <c r="I538" i="28"/>
  <c r="I539" i="28"/>
  <c r="I540" i="28"/>
  <c r="I541" i="28"/>
  <c r="I542" i="28"/>
  <c r="I543" i="28"/>
  <c r="I544" i="28"/>
  <c r="I545" i="28"/>
  <c r="I546" i="28"/>
  <c r="I547" i="28"/>
  <c r="I548" i="28"/>
  <c r="I549" i="28"/>
  <c r="I550" i="28"/>
  <c r="I551" i="28"/>
  <c r="I552" i="28"/>
  <c r="I553" i="28"/>
  <c r="I554" i="28"/>
  <c r="I555" i="28"/>
  <c r="I556" i="28"/>
  <c r="I557" i="28"/>
  <c r="I558" i="28"/>
  <c r="I559" i="28"/>
  <c r="I560" i="28"/>
  <c r="I561" i="28"/>
  <c r="I562" i="28"/>
  <c r="I563" i="28"/>
  <c r="I564" i="28"/>
  <c r="I565" i="28"/>
  <c r="I566" i="28"/>
  <c r="I567" i="28"/>
  <c r="I568" i="28"/>
  <c r="I569" i="28"/>
  <c r="I570" i="28"/>
  <c r="I571" i="28"/>
  <c r="I572" i="28"/>
  <c r="I573" i="28"/>
  <c r="I574" i="28"/>
  <c r="I575" i="28"/>
  <c r="I576" i="28"/>
  <c r="I577" i="28"/>
  <c r="I578" i="28"/>
  <c r="I579" i="28"/>
  <c r="I580" i="28"/>
  <c r="I581" i="28"/>
  <c r="I582" i="28"/>
  <c r="I583" i="28"/>
  <c r="I584" i="28"/>
  <c r="I585" i="28"/>
  <c r="I586" i="28"/>
  <c r="I587" i="28"/>
  <c r="I588" i="28"/>
  <c r="I589" i="28"/>
  <c r="I590" i="28"/>
  <c r="I591" i="28"/>
  <c r="I592" i="28"/>
  <c r="I593" i="28"/>
  <c r="I594" i="28"/>
  <c r="I595" i="28"/>
  <c r="I596" i="28"/>
  <c r="I597" i="28"/>
  <c r="I598" i="28"/>
  <c r="I599" i="28"/>
  <c r="I600" i="28"/>
  <c r="I601" i="28"/>
  <c r="I602" i="28"/>
  <c r="I463" i="28"/>
  <c r="I464" i="28"/>
  <c r="I465" i="28"/>
  <c r="C466" i="35"/>
  <c r="C527" i="35" s="1"/>
  <c r="D466" i="35"/>
  <c r="I466" i="28"/>
  <c r="I467" i="28"/>
  <c r="I468" i="28"/>
  <c r="I469" i="28"/>
  <c r="I470" i="28"/>
  <c r="I471" i="28"/>
  <c r="I472" i="28"/>
  <c r="I473" i="28"/>
  <c r="I474" i="28"/>
  <c r="I475" i="28"/>
  <c r="I476" i="28"/>
  <c r="I477" i="28"/>
  <c r="I478" i="28"/>
  <c r="I479" i="28"/>
  <c r="I480" i="28"/>
  <c r="I481" i="28"/>
  <c r="I482" i="28"/>
  <c r="I483" i="28"/>
  <c r="I484" i="28"/>
  <c r="I485" i="28"/>
  <c r="I486" i="28"/>
  <c r="I487" i="28"/>
  <c r="I488" i="28"/>
  <c r="I489" i="28"/>
  <c r="I490" i="28"/>
  <c r="I491" i="28"/>
  <c r="I492" i="28"/>
  <c r="I493" i="28"/>
  <c r="I494" i="28"/>
  <c r="I495" i="28"/>
  <c r="I496" i="28"/>
  <c r="I497" i="28"/>
  <c r="I498" i="28"/>
  <c r="I499" i="28"/>
  <c r="I500" i="28"/>
  <c r="I501" i="28"/>
  <c r="I502" i="28"/>
  <c r="I503" i="28"/>
  <c r="I504" i="28"/>
  <c r="I505" i="28"/>
  <c r="I506" i="28"/>
  <c r="I507" i="28"/>
  <c r="I508" i="28"/>
  <c r="I509" i="28"/>
  <c r="I510" i="28"/>
  <c r="I511" i="28"/>
  <c r="I512" i="28"/>
  <c r="I513" i="28"/>
  <c r="I514" i="28"/>
  <c r="I515" i="28"/>
  <c r="I516" i="28"/>
  <c r="I517" i="28"/>
  <c r="I518" i="28"/>
  <c r="I519" i="28"/>
  <c r="I520" i="28"/>
  <c r="I521" i="28"/>
  <c r="I522" i="28"/>
  <c r="I523" i="28"/>
  <c r="I524" i="28"/>
  <c r="I525" i="28"/>
  <c r="I943" i="15"/>
  <c r="I912" i="15"/>
  <c r="I911" i="15"/>
  <c r="I910" i="15"/>
  <c r="I723" i="15"/>
  <c r="I722" i="15"/>
  <c r="I721" i="15"/>
  <c r="I720" i="15"/>
  <c r="I717" i="15"/>
  <c r="I716" i="15"/>
  <c r="I708" i="15"/>
  <c r="I707" i="15"/>
  <c r="I706" i="15"/>
  <c r="I705" i="15"/>
  <c r="I704" i="15"/>
  <c r="I703" i="15"/>
  <c r="I702" i="15"/>
  <c r="I701" i="15"/>
  <c r="I700" i="15"/>
  <c r="I699" i="15"/>
  <c r="I698" i="15"/>
  <c r="I697" i="15"/>
  <c r="I696" i="15"/>
  <c r="I695" i="15"/>
  <c r="I694" i="15"/>
  <c r="I455" i="15"/>
  <c r="K455" i="15" s="1"/>
  <c r="I454" i="15"/>
  <c r="K454" i="15" s="1"/>
  <c r="I453" i="15"/>
  <c r="I452" i="15"/>
  <c r="I451" i="15"/>
  <c r="I450" i="15"/>
  <c r="I449" i="15"/>
  <c r="I448" i="15"/>
  <c r="I447" i="15"/>
  <c r="I446" i="15"/>
  <c r="I445" i="15"/>
  <c r="I444" i="15"/>
  <c r="I443" i="15"/>
  <c r="I442" i="15"/>
  <c r="I441" i="15"/>
  <c r="I440" i="15"/>
  <c r="I439" i="15"/>
  <c r="I438" i="15"/>
  <c r="I437" i="15"/>
  <c r="I436" i="15"/>
  <c r="I435" i="15"/>
  <c r="I434" i="15"/>
  <c r="I433" i="15"/>
  <c r="I432" i="15"/>
  <c r="I431" i="15"/>
  <c r="I430" i="15"/>
  <c r="I429" i="15"/>
  <c r="I428" i="15"/>
  <c r="I427" i="15"/>
  <c r="K427" i="15" s="1"/>
  <c r="I426" i="15"/>
  <c r="K426" i="15" s="1"/>
  <c r="I425" i="15"/>
  <c r="I424" i="15"/>
  <c r="I423" i="15"/>
  <c r="I422" i="15"/>
  <c r="K422" i="15" s="1"/>
  <c r="I421" i="15"/>
  <c r="I420" i="15"/>
  <c r="I419" i="15"/>
  <c r="I418" i="15"/>
  <c r="K418" i="15" s="1"/>
  <c r="I417" i="15"/>
  <c r="K417" i="15" s="1"/>
  <c r="I416" i="15"/>
  <c r="K416" i="15" s="1"/>
  <c r="I415" i="15"/>
  <c r="K415" i="15" s="1"/>
  <c r="I414" i="15"/>
  <c r="K414" i="15" s="1"/>
  <c r="I413" i="15"/>
  <c r="I412" i="15"/>
  <c r="I411" i="15"/>
  <c r="I410" i="15"/>
  <c r="K410" i="15" s="1"/>
  <c r="I409" i="15"/>
  <c r="I408" i="15"/>
  <c r="I407" i="15"/>
  <c r="I406" i="15"/>
  <c r="K406" i="15" s="1"/>
  <c r="I405" i="15"/>
  <c r="I404" i="15"/>
  <c r="I403" i="15"/>
  <c r="I402" i="15"/>
  <c r="K402" i="15" s="1"/>
  <c r="I401" i="15"/>
  <c r="K401" i="15" s="1"/>
  <c r="I400" i="15"/>
  <c r="K400" i="15" s="1"/>
  <c r="I399" i="15"/>
  <c r="K399" i="15" s="1"/>
  <c r="I398" i="15"/>
  <c r="K398" i="15" s="1"/>
  <c r="I397" i="15"/>
  <c r="I396" i="15"/>
  <c r="I395" i="15"/>
  <c r="I394" i="15"/>
  <c r="K394" i="15" s="1"/>
  <c r="I393" i="15"/>
  <c r="I392" i="15"/>
  <c r="I391" i="15"/>
  <c r="I390" i="15"/>
  <c r="K390" i="15" s="1"/>
  <c r="I389" i="15"/>
  <c r="I388" i="15"/>
  <c r="I387" i="15"/>
  <c r="I386" i="15"/>
  <c r="K386" i="15" s="1"/>
  <c r="I385" i="15"/>
  <c r="K385" i="15" s="1"/>
  <c r="I384" i="15"/>
  <c r="K384" i="15" s="1"/>
  <c r="I383" i="15"/>
  <c r="I382" i="15"/>
  <c r="K382" i="15" s="1"/>
  <c r="I381" i="15"/>
  <c r="K381" i="15" s="1"/>
  <c r="I380" i="15"/>
  <c r="K380" i="15" s="1"/>
  <c r="I379" i="15"/>
  <c r="K379" i="15" s="1"/>
  <c r="I378" i="15"/>
  <c r="I377" i="15"/>
  <c r="I376" i="15"/>
  <c r="I375" i="15"/>
  <c r="K375" i="15" s="1"/>
  <c r="I374" i="15"/>
  <c r="I373" i="15"/>
  <c r="I372" i="15"/>
  <c r="I371" i="15"/>
  <c r="K371" i="15" s="1"/>
  <c r="I370" i="15"/>
  <c r="I369" i="15"/>
  <c r="I368" i="15"/>
  <c r="I367" i="15"/>
  <c r="K367" i="15" s="1"/>
  <c r="I366" i="15"/>
  <c r="K366" i="15" s="1"/>
  <c r="I365" i="15"/>
  <c r="K365" i="15" s="1"/>
  <c r="I364" i="15"/>
  <c r="K364" i="15" s="1"/>
  <c r="I363" i="15"/>
  <c r="K363" i="15" s="1"/>
  <c r="I362" i="15"/>
  <c r="I361" i="15"/>
  <c r="I360" i="15"/>
  <c r="I359" i="15"/>
  <c r="K359" i="15" s="1"/>
  <c r="I358" i="15"/>
  <c r="I357" i="15"/>
  <c r="I356" i="15"/>
  <c r="I355" i="15"/>
  <c r="K355" i="15" s="1"/>
  <c r="I354" i="15"/>
  <c r="I353" i="15"/>
  <c r="I352" i="15"/>
  <c r="K352" i="15" s="1"/>
  <c r="I351" i="15"/>
  <c r="I350" i="15"/>
  <c r="I349" i="15"/>
  <c r="I348" i="15"/>
  <c r="K348" i="15" s="1"/>
  <c r="I347" i="15"/>
  <c r="I346" i="15"/>
  <c r="I345" i="15"/>
  <c r="I344" i="15"/>
  <c r="K344" i="15" s="1"/>
  <c r="I343" i="15"/>
  <c r="K343" i="15" s="1"/>
  <c r="I342" i="15"/>
  <c r="K342" i="15" s="1"/>
  <c r="I341" i="15"/>
  <c r="I340" i="15"/>
  <c r="I339" i="15"/>
  <c r="K339" i="15" s="1"/>
  <c r="I338" i="15"/>
  <c r="K338" i="15" s="1"/>
  <c r="I337" i="15"/>
  <c r="K337" i="15" s="1"/>
  <c r="I336" i="15"/>
  <c r="I335" i="15"/>
  <c r="I334" i="15"/>
  <c r="I333" i="15"/>
  <c r="K333" i="15" s="1"/>
  <c r="I332" i="15"/>
  <c r="I331" i="15"/>
  <c r="I330" i="15"/>
  <c r="I329" i="15"/>
  <c r="K329" i="15" s="1"/>
  <c r="I328" i="15"/>
  <c r="I327" i="15"/>
  <c r="I326" i="15"/>
  <c r="I325" i="15"/>
  <c r="K325" i="15" s="1"/>
  <c r="I324" i="15"/>
  <c r="K324" i="15" s="1"/>
  <c r="I323" i="15"/>
  <c r="K323" i="15" s="1"/>
  <c r="I322" i="15"/>
  <c r="K322" i="15" s="1"/>
  <c r="I321" i="15"/>
  <c r="K321" i="15" s="1"/>
  <c r="I320" i="15"/>
  <c r="I319" i="15"/>
  <c r="I318" i="15"/>
  <c r="I317" i="15"/>
  <c r="K317" i="15" s="1"/>
  <c r="I316" i="15"/>
  <c r="I315" i="15"/>
  <c r="I314" i="15"/>
  <c r="I313" i="15"/>
  <c r="K313" i="15" s="1"/>
  <c r="I312" i="15"/>
  <c r="I311" i="15"/>
  <c r="I310" i="15"/>
  <c r="I309" i="15"/>
  <c r="K309" i="15" s="1"/>
  <c r="I308" i="15"/>
  <c r="I307" i="15"/>
  <c r="I306" i="15"/>
  <c r="I305" i="15"/>
  <c r="K305" i="15" s="1"/>
  <c r="I304" i="15"/>
  <c r="K304" i="15" s="1"/>
  <c r="I303" i="15"/>
  <c r="K303" i="15" s="1"/>
  <c r="I302" i="15"/>
  <c r="K302" i="15" s="1"/>
  <c r="I301" i="15"/>
  <c r="K301" i="15" s="1"/>
  <c r="I300" i="15"/>
  <c r="K300" i="15" s="1"/>
  <c r="I299" i="15"/>
  <c r="K299" i="15" s="1"/>
  <c r="I298" i="15"/>
  <c r="K298" i="15" s="1"/>
  <c r="I297" i="15"/>
  <c r="K297" i="15" s="1"/>
  <c r="I296" i="15"/>
  <c r="K296" i="15" s="1"/>
  <c r="I295" i="15"/>
  <c r="K295" i="15" s="1"/>
  <c r="I294" i="15"/>
  <c r="K294" i="15" s="1"/>
  <c r="I293" i="15"/>
  <c r="K293" i="15" s="1"/>
  <c r="I292" i="15"/>
  <c r="K292" i="15" s="1"/>
  <c r="I291" i="15"/>
  <c r="K291" i="15" s="1"/>
  <c r="I290" i="15"/>
  <c r="K290" i="15" s="1"/>
  <c r="I289" i="15"/>
  <c r="K289" i="15" s="1"/>
  <c r="I288" i="15"/>
  <c r="K288" i="15" s="1"/>
  <c r="I287" i="15"/>
  <c r="K287" i="15" s="1"/>
  <c r="I286" i="15"/>
  <c r="K286" i="15" s="1"/>
  <c r="I285" i="15"/>
  <c r="K285" i="15" s="1"/>
  <c r="I284" i="15"/>
  <c r="K284" i="15" s="1"/>
  <c r="I283" i="15"/>
  <c r="K283" i="15" s="1"/>
  <c r="I282" i="15"/>
  <c r="K282" i="15" s="1"/>
  <c r="I281" i="15"/>
  <c r="K281" i="15" s="1"/>
  <c r="I280" i="15"/>
  <c r="K280" i="15" s="1"/>
  <c r="I279" i="15"/>
  <c r="K279" i="15" s="1"/>
  <c r="I278" i="15"/>
  <c r="K278" i="15" s="1"/>
  <c r="I277" i="15"/>
  <c r="K277" i="15" s="1"/>
  <c r="I276" i="15"/>
  <c r="K276" i="15" s="1"/>
  <c r="I275" i="15"/>
  <c r="K275" i="15" s="1"/>
  <c r="I274" i="15"/>
  <c r="K274" i="15" s="1"/>
  <c r="I273" i="15"/>
  <c r="K273" i="15" s="1"/>
  <c r="I272" i="15"/>
  <c r="K272" i="15" s="1"/>
  <c r="I271" i="15"/>
  <c r="K271" i="15" s="1"/>
  <c r="I270" i="15"/>
  <c r="K270" i="15" s="1"/>
  <c r="I269" i="15"/>
  <c r="I268" i="15"/>
  <c r="I267" i="15"/>
  <c r="K267" i="15" s="1"/>
  <c r="I266" i="15"/>
  <c r="K266" i="15" s="1"/>
  <c r="I265" i="15"/>
  <c r="I264" i="15"/>
  <c r="I263" i="15"/>
  <c r="K263" i="15" s="1"/>
  <c r="I262" i="15"/>
  <c r="K262" i="15" s="1"/>
  <c r="I261" i="15"/>
  <c r="I260" i="15"/>
  <c r="I259" i="15"/>
  <c r="K259" i="15" s="1"/>
  <c r="I258" i="15"/>
  <c r="K258" i="15" s="1"/>
  <c r="I257" i="15"/>
  <c r="I256" i="15"/>
  <c r="I255" i="15"/>
  <c r="K255" i="15" s="1"/>
  <c r="I254" i="15"/>
  <c r="I253" i="15"/>
  <c r="I252" i="15"/>
  <c r="K252" i="15" s="1"/>
  <c r="I251" i="15"/>
  <c r="K251" i="15" s="1"/>
  <c r="I250" i="15"/>
  <c r="K250" i="15" s="1"/>
  <c r="I249" i="15"/>
  <c r="I248" i="15"/>
  <c r="K248" i="15" s="1"/>
  <c r="I247" i="15"/>
  <c r="K247" i="15" s="1"/>
  <c r="I246" i="15"/>
  <c r="K246" i="15" s="1"/>
  <c r="I245" i="15"/>
  <c r="K245" i="15" s="1"/>
  <c r="I244" i="15"/>
  <c r="K244" i="15" s="1"/>
  <c r="I243" i="15"/>
  <c r="K243" i="15" s="1"/>
  <c r="I242" i="15"/>
  <c r="I241" i="15"/>
  <c r="I240" i="15"/>
  <c r="K240" i="15" s="1"/>
  <c r="I239" i="15"/>
  <c r="I238" i="15"/>
  <c r="I237" i="15"/>
  <c r="I236" i="15"/>
  <c r="K236" i="15" s="1"/>
  <c r="I235" i="15"/>
  <c r="I234" i="15"/>
  <c r="I233" i="15"/>
  <c r="I232" i="15"/>
  <c r="K232" i="15" s="1"/>
  <c r="I231" i="15"/>
  <c r="K231" i="15" s="1"/>
  <c r="I230" i="15"/>
  <c r="K230" i="15" s="1"/>
  <c r="I229" i="15"/>
  <c r="K229" i="15" s="1"/>
  <c r="I228" i="15"/>
  <c r="K228" i="15" s="1"/>
  <c r="I227" i="15"/>
  <c r="I226" i="15"/>
  <c r="I225" i="15"/>
  <c r="K225" i="15" s="1"/>
  <c r="I224" i="15"/>
  <c r="K224" i="15" s="1"/>
  <c r="I223" i="15"/>
  <c r="K223" i="15" s="1"/>
  <c r="I222" i="15"/>
  <c r="K222" i="15" s="1"/>
  <c r="I221" i="15"/>
  <c r="K221" i="15" s="1"/>
  <c r="I220" i="15"/>
  <c r="I219" i="15"/>
  <c r="I218" i="15"/>
  <c r="K218" i="15" s="1"/>
  <c r="I217" i="15"/>
  <c r="K217" i="15" s="1"/>
  <c r="I216" i="15"/>
  <c r="K216" i="15" s="1"/>
  <c r="I215" i="15"/>
  <c r="K215" i="15" s="1"/>
  <c r="I214" i="15"/>
  <c r="K214" i="15" s="1"/>
  <c r="I213" i="15"/>
  <c r="I212" i="15"/>
  <c r="I211" i="15"/>
  <c r="I210" i="15"/>
  <c r="I209" i="15"/>
  <c r="K209" i="15" s="1"/>
  <c r="I208" i="15"/>
  <c r="K208" i="15" s="1"/>
  <c r="I207" i="15"/>
  <c r="K207" i="15" s="1"/>
  <c r="I206" i="15"/>
  <c r="K206" i="15" s="1"/>
  <c r="I205" i="15"/>
  <c r="K205" i="15" s="1"/>
  <c r="I204" i="15"/>
  <c r="K204" i="15" s="1"/>
  <c r="I203" i="15"/>
  <c r="K203" i="15" s="1"/>
  <c r="I202" i="15"/>
  <c r="I201" i="15"/>
  <c r="I200" i="15"/>
  <c r="I199" i="15"/>
  <c r="K199" i="15" s="1"/>
  <c r="I198" i="15"/>
  <c r="I197" i="15"/>
  <c r="I196" i="15"/>
  <c r="I195" i="15"/>
  <c r="I194" i="15"/>
  <c r="I193" i="15"/>
  <c r="I192" i="15"/>
  <c r="K192" i="15" s="1"/>
  <c r="I191" i="15"/>
  <c r="I190" i="15"/>
  <c r="I189" i="15"/>
  <c r="I188" i="15"/>
  <c r="K188" i="15" s="1"/>
  <c r="I187" i="15"/>
  <c r="I186" i="15"/>
  <c r="I185" i="15"/>
  <c r="I184" i="15"/>
  <c r="K184" i="15" s="1"/>
  <c r="I183" i="15"/>
  <c r="K183" i="15" s="1"/>
  <c r="I182" i="15"/>
  <c r="K182" i="15" s="1"/>
  <c r="I181" i="15"/>
  <c r="K181" i="15" s="1"/>
  <c r="I180" i="15"/>
  <c r="K180" i="15" s="1"/>
  <c r="I179" i="15"/>
  <c r="I178" i="15"/>
  <c r="I177" i="15"/>
  <c r="I176" i="15"/>
  <c r="K176" i="15" s="1"/>
  <c r="I175" i="15"/>
  <c r="I174" i="15"/>
  <c r="I173" i="15"/>
  <c r="K173" i="15" s="1"/>
  <c r="I172" i="15"/>
  <c r="I171" i="15"/>
  <c r="I170" i="15"/>
  <c r="I169" i="15"/>
  <c r="K169" i="15" s="1"/>
  <c r="I168" i="15"/>
  <c r="K168" i="15" s="1"/>
  <c r="I167" i="15"/>
  <c r="K167" i="15" s="1"/>
  <c r="I166" i="15"/>
  <c r="K166" i="15" s="1"/>
  <c r="I165" i="15"/>
  <c r="I164" i="15"/>
  <c r="K164" i="15" s="1"/>
  <c r="I163" i="15"/>
  <c r="I162" i="15"/>
  <c r="I161" i="15"/>
  <c r="K161" i="15" s="1"/>
  <c r="I160" i="15"/>
  <c r="I159" i="15"/>
  <c r="I158" i="15"/>
  <c r="I157" i="15"/>
  <c r="K157" i="15" s="1"/>
  <c r="I156" i="15"/>
  <c r="K156" i="15" s="1"/>
  <c r="I155" i="15"/>
  <c r="K155" i="15" s="1"/>
  <c r="I154" i="15"/>
  <c r="K154" i="15" s="1"/>
  <c r="I153" i="15"/>
  <c r="K153" i="15" s="1"/>
  <c r="I152" i="15"/>
  <c r="I151" i="15"/>
  <c r="I150" i="15"/>
  <c r="I149" i="15"/>
  <c r="K149" i="15" s="1"/>
  <c r="I148" i="15"/>
  <c r="I147" i="15"/>
  <c r="I146" i="15"/>
  <c r="I145" i="15"/>
  <c r="K145" i="15" s="1"/>
  <c r="I144" i="15"/>
  <c r="I143" i="15"/>
  <c r="I142" i="15"/>
  <c r="I141" i="15"/>
  <c r="K141" i="15" s="1"/>
  <c r="I140" i="15"/>
  <c r="K140" i="15" s="1"/>
  <c r="I139" i="15"/>
  <c r="K139" i="15" s="1"/>
  <c r="I138" i="15"/>
  <c r="I137" i="15"/>
  <c r="K137" i="15" s="1"/>
  <c r="I136" i="15"/>
  <c r="I135" i="15"/>
  <c r="I134" i="15"/>
  <c r="I133" i="15"/>
  <c r="K133" i="15" s="1"/>
  <c r="I132" i="15"/>
  <c r="K132" i="15" s="1"/>
  <c r="I131" i="15"/>
  <c r="K131" i="15" s="1"/>
  <c r="I130" i="15"/>
  <c r="K130" i="15" s="1"/>
  <c r="I129" i="15"/>
  <c r="K129" i="15" s="1"/>
  <c r="I128" i="15"/>
  <c r="I127" i="15"/>
  <c r="I126" i="15"/>
  <c r="I125" i="15"/>
  <c r="K125" i="15" s="1"/>
  <c r="I124" i="15"/>
  <c r="I123" i="15"/>
  <c r="I122" i="15"/>
  <c r="I121" i="15"/>
  <c r="K121" i="15" s="1"/>
  <c r="I120" i="15"/>
  <c r="I119" i="15"/>
  <c r="I118" i="15"/>
  <c r="I117" i="15"/>
  <c r="K117" i="15" s="1"/>
  <c r="I116" i="15"/>
  <c r="K116" i="15" s="1"/>
  <c r="I115" i="15"/>
  <c r="K115" i="15" s="1"/>
  <c r="I114" i="15"/>
  <c r="K114" i="15" s="1"/>
  <c r="I113" i="15"/>
  <c r="K113" i="15" s="1"/>
  <c r="I112" i="15"/>
  <c r="I111" i="15"/>
  <c r="I110" i="15"/>
  <c r="I109" i="15"/>
  <c r="K109" i="15" s="1"/>
  <c r="I108" i="15"/>
  <c r="I107" i="15"/>
  <c r="I106" i="15"/>
  <c r="K106" i="15" s="1"/>
  <c r="I105" i="15"/>
  <c r="K105" i="15" s="1"/>
  <c r="I104" i="15"/>
  <c r="K104" i="15" s="1"/>
  <c r="I103" i="15"/>
  <c r="K103" i="15" s="1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K87" i="15" s="1"/>
  <c r="I86" i="15"/>
  <c r="K86" i="15" s="1"/>
  <c r="I85" i="15"/>
  <c r="I84" i="15"/>
  <c r="I83" i="15"/>
  <c r="I82" i="15"/>
  <c r="I81" i="15"/>
  <c r="I80" i="15"/>
  <c r="K80" i="15" s="1"/>
  <c r="I79" i="15"/>
  <c r="K79" i="15" s="1"/>
  <c r="I78" i="15"/>
  <c r="I77" i="15"/>
  <c r="I76" i="15"/>
  <c r="I75" i="15"/>
  <c r="I74" i="15"/>
  <c r="I73" i="15"/>
  <c r="I72" i="15"/>
  <c r="K72" i="15" s="1"/>
  <c r="I71" i="15"/>
  <c r="K71" i="15" s="1"/>
  <c r="I70" i="15"/>
  <c r="I69" i="15"/>
  <c r="K69" i="15" s="1"/>
  <c r="I68" i="15"/>
  <c r="I67" i="15"/>
  <c r="K67" i="15" s="1"/>
  <c r="I66" i="15"/>
  <c r="K66" i="15" s="1"/>
  <c r="I65" i="15"/>
  <c r="K65" i="15" s="1"/>
  <c r="I64" i="15"/>
  <c r="I63" i="15"/>
  <c r="K63" i="15" s="1"/>
  <c r="I62" i="15"/>
  <c r="I61" i="15"/>
  <c r="I60" i="15"/>
  <c r="K60" i="15" s="1"/>
  <c r="I59" i="15"/>
  <c r="I58" i="15"/>
  <c r="I57" i="15"/>
  <c r="I56" i="15"/>
  <c r="K56" i="15" s="1"/>
  <c r="I55" i="15"/>
  <c r="K55" i="15" s="1"/>
  <c r="I54" i="15"/>
  <c r="I53" i="15"/>
  <c r="I52" i="15"/>
  <c r="K52" i="15" s="1"/>
  <c r="I51" i="15"/>
  <c r="K51" i="15" s="1"/>
  <c r="I50" i="15"/>
  <c r="K50" i="15" s="1"/>
  <c r="I49" i="15"/>
  <c r="K49" i="15" s="1"/>
  <c r="I48" i="15"/>
  <c r="K48" i="15" s="1"/>
  <c r="I47" i="15"/>
  <c r="I46" i="15"/>
  <c r="I45" i="15"/>
  <c r="K45" i="15" s="1"/>
  <c r="I44" i="15"/>
  <c r="K44" i="15" s="1"/>
  <c r="I43" i="15"/>
  <c r="K43" i="15" s="1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K15" i="15" s="1"/>
  <c r="I14" i="15"/>
  <c r="K14" i="15" s="1"/>
  <c r="I13" i="15"/>
  <c r="K13" i="15" s="1"/>
  <c r="I12" i="15"/>
  <c r="K12" i="15" s="1"/>
  <c r="I11" i="15"/>
  <c r="K11" i="15" s="1"/>
  <c r="I10" i="15"/>
  <c r="K10" i="15" s="1"/>
  <c r="I9" i="15"/>
  <c r="K9" i="15" s="1"/>
  <c r="I8" i="15"/>
  <c r="K8" i="15" s="1"/>
  <c r="I7" i="15"/>
  <c r="K7" i="15" s="1"/>
  <c r="I6" i="15"/>
  <c r="K847" i="33"/>
  <c r="K825" i="33"/>
  <c r="K811" i="33"/>
  <c r="K798" i="33"/>
  <c r="K785" i="33"/>
  <c r="K774" i="33"/>
  <c r="K753" i="33"/>
  <c r="K739" i="33"/>
  <c r="K727" i="33"/>
  <c r="K861" i="13"/>
  <c r="K860" i="13"/>
  <c r="K859" i="13"/>
  <c r="K858" i="13"/>
  <c r="K857" i="13"/>
  <c r="K856" i="13"/>
  <c r="K855" i="13"/>
  <c r="K854" i="13"/>
  <c r="K853" i="13"/>
  <c r="K852" i="13"/>
  <c r="K851" i="13"/>
  <c r="K850" i="13"/>
  <c r="K849" i="13"/>
  <c r="K848" i="13"/>
  <c r="K847" i="13"/>
  <c r="K846" i="13"/>
  <c r="K845" i="13"/>
  <c r="K844" i="13"/>
  <c r="K843" i="13"/>
  <c r="K842" i="13"/>
  <c r="K841" i="13"/>
  <c r="K840" i="13"/>
  <c r="K839" i="13"/>
  <c r="K838" i="13"/>
  <c r="K837" i="13"/>
  <c r="K836" i="13"/>
  <c r="K835" i="13"/>
  <c r="K834" i="13"/>
  <c r="K833" i="13"/>
  <c r="K832" i="13"/>
  <c r="K831" i="13"/>
  <c r="K830" i="13"/>
  <c r="K829" i="13"/>
  <c r="K828" i="13"/>
  <c r="K827" i="13"/>
  <c r="K826" i="13"/>
  <c r="K825" i="13"/>
  <c r="K824" i="13"/>
  <c r="K823" i="13"/>
  <c r="K822" i="13"/>
  <c r="K821" i="13"/>
  <c r="K820" i="13"/>
  <c r="K819" i="13"/>
  <c r="K818" i="13"/>
  <c r="K817" i="13"/>
  <c r="K816" i="13"/>
  <c r="K815" i="13"/>
  <c r="K814" i="13"/>
  <c r="K813" i="13"/>
  <c r="K812" i="13"/>
  <c r="K811" i="13"/>
  <c r="K810" i="13"/>
  <c r="K809" i="13"/>
  <c r="K808" i="13"/>
  <c r="K807" i="13"/>
  <c r="K806" i="13"/>
  <c r="K805" i="13"/>
  <c r="K804" i="13"/>
  <c r="K803" i="13"/>
  <c r="K802" i="13"/>
  <c r="K801" i="13"/>
  <c r="K800" i="13"/>
  <c r="K799" i="13"/>
  <c r="K798" i="13"/>
  <c r="K797" i="13"/>
  <c r="K796" i="13"/>
  <c r="K795" i="13"/>
  <c r="K794" i="13"/>
  <c r="K793" i="13"/>
  <c r="K792" i="13"/>
  <c r="K791" i="13"/>
  <c r="K790" i="13"/>
  <c r="K789" i="13"/>
  <c r="K788" i="13"/>
  <c r="K787" i="13"/>
  <c r="K786" i="13"/>
  <c r="K785" i="13"/>
  <c r="K784" i="13"/>
  <c r="K783" i="13"/>
  <c r="K782" i="13"/>
  <c r="K781" i="13"/>
  <c r="K780" i="13"/>
  <c r="K779" i="13"/>
  <c r="K778" i="13"/>
  <c r="K777" i="13"/>
  <c r="K776" i="13"/>
  <c r="K775" i="13"/>
  <c r="K774" i="13"/>
  <c r="K773" i="13"/>
  <c r="K772" i="13"/>
  <c r="K771" i="13"/>
  <c r="K770" i="13"/>
  <c r="K769" i="13"/>
  <c r="K768" i="13"/>
  <c r="K767" i="13"/>
  <c r="K766" i="13"/>
  <c r="K765" i="13"/>
  <c r="K764" i="13"/>
  <c r="K763" i="13"/>
  <c r="K762" i="13"/>
  <c r="K761" i="13"/>
  <c r="K760" i="13"/>
  <c r="K759" i="13"/>
  <c r="K758" i="13"/>
  <c r="K757" i="13"/>
  <c r="K756" i="13"/>
  <c r="K755" i="13"/>
  <c r="K754" i="13"/>
  <c r="K753" i="13"/>
  <c r="K752" i="13"/>
  <c r="K751" i="13"/>
  <c r="K750" i="13"/>
  <c r="K749" i="13"/>
  <c r="K748" i="13"/>
  <c r="K747" i="13"/>
  <c r="K746" i="13"/>
  <c r="K745" i="13"/>
  <c r="K744" i="13"/>
  <c r="K743" i="13"/>
  <c r="K742" i="13"/>
  <c r="K741" i="13"/>
  <c r="K740" i="13"/>
  <c r="K739" i="13"/>
  <c r="K738" i="13"/>
  <c r="K737" i="13"/>
  <c r="K736" i="13"/>
  <c r="K735" i="13"/>
  <c r="K734" i="13"/>
  <c r="K733" i="13"/>
  <c r="K732" i="13"/>
  <c r="K731" i="13"/>
  <c r="K730" i="13"/>
  <c r="K729" i="13"/>
  <c r="K728" i="13"/>
  <c r="K727" i="13"/>
  <c r="K726" i="13"/>
  <c r="H723" i="11"/>
  <c r="H722" i="11"/>
  <c r="H721" i="11"/>
  <c r="H720" i="11"/>
  <c r="I1111" i="16"/>
  <c r="I1110" i="16"/>
  <c r="I1108" i="16"/>
  <c r="I1107" i="16"/>
  <c r="I1106" i="16"/>
  <c r="I1105" i="16"/>
  <c r="I1104" i="16"/>
  <c r="I1103" i="16"/>
  <c r="I1102" i="16"/>
  <c r="I1101" i="16"/>
  <c r="I1100" i="16"/>
  <c r="I1099" i="16"/>
  <c r="I1098" i="16"/>
  <c r="I1097" i="16"/>
  <c r="I1096" i="16"/>
  <c r="I1095" i="16"/>
  <c r="I1094" i="16"/>
  <c r="I1093" i="16"/>
  <c r="I1092" i="16"/>
  <c r="I1091" i="16"/>
  <c r="I1090" i="16"/>
  <c r="I1089" i="16"/>
  <c r="I1088" i="16"/>
  <c r="I1087" i="16"/>
  <c r="I1086" i="16"/>
  <c r="I1085" i="16"/>
  <c r="I1084" i="16"/>
  <c r="I1083" i="16"/>
  <c r="I1082" i="16"/>
  <c r="I1081" i="16"/>
  <c r="I1080" i="16"/>
  <c r="I1079" i="16"/>
  <c r="I1078" i="16"/>
  <c r="I1077" i="16"/>
  <c r="I1076" i="16"/>
  <c r="I1075" i="16"/>
  <c r="I1074" i="16"/>
  <c r="I1073" i="16"/>
  <c r="I1072" i="16"/>
  <c r="I1071" i="16"/>
  <c r="I1070" i="16"/>
  <c r="I1069" i="16"/>
  <c r="I1068" i="16"/>
  <c r="I1067" i="16"/>
  <c r="I1066" i="16"/>
  <c r="I1065" i="16"/>
  <c r="I1064" i="16"/>
  <c r="I1063" i="16"/>
  <c r="I1062" i="16"/>
  <c r="I1061" i="16"/>
  <c r="I1060" i="16"/>
  <c r="I1059" i="16"/>
  <c r="I1058" i="16"/>
  <c r="I1057" i="16"/>
  <c r="I1056" i="16"/>
  <c r="I1055" i="16"/>
  <c r="I1054" i="16"/>
  <c r="I1053" i="16"/>
  <c r="I1052" i="16"/>
  <c r="I1051" i="16"/>
  <c r="I1050" i="16"/>
  <c r="I1049" i="16"/>
  <c r="I1048" i="16"/>
  <c r="I1047" i="16"/>
  <c r="I1046" i="16"/>
  <c r="I1045" i="16"/>
  <c r="I1044" i="16"/>
  <c r="I1043" i="16"/>
  <c r="I1042" i="16"/>
  <c r="I1041" i="16"/>
  <c r="I1040" i="16"/>
  <c r="I1039" i="16"/>
  <c r="I1038" i="16"/>
  <c r="I1037" i="16"/>
  <c r="I1036" i="16"/>
  <c r="I1035" i="16"/>
  <c r="I1034" i="16"/>
  <c r="I1033" i="16"/>
  <c r="I1032" i="16"/>
  <c r="I1031" i="16"/>
  <c r="I1030" i="16"/>
  <c r="I1029" i="16"/>
  <c r="I1028" i="16"/>
  <c r="I1027" i="16"/>
  <c r="I1026" i="16"/>
  <c r="I1025" i="16"/>
  <c r="I1024" i="16"/>
  <c r="I1023" i="16"/>
  <c r="I1022" i="16"/>
  <c r="I1021" i="16"/>
  <c r="I1020" i="16"/>
  <c r="I1019" i="16"/>
  <c r="I1018" i="16"/>
  <c r="I1017" i="16"/>
  <c r="I1016" i="16"/>
  <c r="I1015" i="16"/>
  <c r="I1014" i="16"/>
  <c r="I1013" i="16"/>
  <c r="I1012" i="16"/>
  <c r="I1011" i="16"/>
  <c r="I1010" i="16"/>
  <c r="I1009" i="16"/>
  <c r="I1008" i="16"/>
  <c r="I1007" i="16"/>
  <c r="I1006" i="16"/>
  <c r="I1005" i="16"/>
  <c r="I1004" i="16"/>
  <c r="I1003" i="16"/>
  <c r="I1002" i="16"/>
  <c r="I1001" i="16"/>
  <c r="I1000" i="16"/>
  <c r="I999" i="16"/>
  <c r="I998" i="16"/>
  <c r="I997" i="16"/>
  <c r="I996" i="16"/>
  <c r="I995" i="16"/>
  <c r="I994" i="16"/>
  <c r="I993" i="16"/>
  <c r="I992" i="16"/>
  <c r="I991" i="16"/>
  <c r="I990" i="16"/>
  <c r="I989" i="16"/>
  <c r="I988" i="16"/>
  <c r="I987" i="16"/>
  <c r="I986" i="16"/>
  <c r="I985" i="16"/>
  <c r="I984" i="16"/>
  <c r="I983" i="16"/>
  <c r="I982" i="16"/>
  <c r="I981" i="16"/>
  <c r="I980" i="16"/>
  <c r="I979" i="16"/>
  <c r="I978" i="16"/>
  <c r="I977" i="16"/>
  <c r="I976" i="16"/>
  <c r="I975" i="16"/>
  <c r="I974" i="16"/>
  <c r="I973" i="16"/>
  <c r="I972" i="16"/>
  <c r="I971" i="16"/>
  <c r="I970" i="16"/>
  <c r="I969" i="16"/>
  <c r="I968" i="16"/>
  <c r="I967" i="16"/>
  <c r="I966" i="16"/>
  <c r="I965" i="16"/>
  <c r="I964" i="16"/>
  <c r="I963" i="16"/>
  <c r="I962" i="16"/>
  <c r="I961" i="16"/>
  <c r="I960" i="16"/>
  <c r="I959" i="16"/>
  <c r="I958" i="16"/>
  <c r="I957" i="16"/>
  <c r="I956" i="16"/>
  <c r="I955" i="16"/>
  <c r="I954" i="16"/>
  <c r="I953" i="16"/>
  <c r="I952" i="16"/>
  <c r="I951" i="16"/>
  <c r="I950" i="16"/>
  <c r="I949" i="16"/>
  <c r="I948" i="16"/>
  <c r="I947" i="16"/>
  <c r="I946" i="16"/>
  <c r="I945" i="16"/>
  <c r="I944" i="16"/>
  <c r="I943" i="16"/>
  <c r="I942" i="16"/>
  <c r="I941" i="16"/>
  <c r="I940" i="16"/>
  <c r="I939" i="16"/>
  <c r="I938" i="16"/>
  <c r="I937" i="16"/>
  <c r="I936" i="16"/>
  <c r="I935" i="16"/>
  <c r="I934" i="16"/>
  <c r="I933" i="16"/>
  <c r="I932" i="16"/>
  <c r="I931" i="16"/>
  <c r="I930" i="16"/>
  <c r="I929" i="16"/>
  <c r="I928" i="16"/>
  <c r="I927" i="16"/>
  <c r="I926" i="16"/>
  <c r="I925" i="16"/>
  <c r="I924" i="16"/>
  <c r="I923" i="16"/>
  <c r="I922" i="16"/>
  <c r="I921" i="16"/>
  <c r="I920" i="16"/>
  <c r="I919" i="16"/>
  <c r="I918" i="16"/>
  <c r="I917" i="16"/>
  <c r="I916" i="16"/>
  <c r="I915" i="16"/>
  <c r="I914" i="16"/>
  <c r="I913" i="16"/>
  <c r="I912" i="16"/>
  <c r="I911" i="16"/>
  <c r="I910" i="16"/>
  <c r="I909" i="16"/>
  <c r="I908" i="16"/>
  <c r="I907" i="16"/>
  <c r="I902" i="16"/>
  <c r="I900" i="16"/>
  <c r="I899" i="16"/>
  <c r="I898" i="16"/>
  <c r="I897" i="16"/>
  <c r="I896" i="16"/>
  <c r="I895" i="16"/>
  <c r="I894" i="16"/>
  <c r="I893" i="16"/>
  <c r="I892" i="16"/>
  <c r="I891" i="16"/>
  <c r="I890" i="16"/>
  <c r="I889" i="16"/>
  <c r="I888" i="16"/>
  <c r="I887" i="16"/>
  <c r="I886" i="16"/>
  <c r="I885" i="16"/>
  <c r="I884" i="16"/>
  <c r="I883" i="16"/>
  <c r="I882" i="16"/>
  <c r="I881" i="16"/>
  <c r="I880" i="16"/>
  <c r="I879" i="16"/>
  <c r="I878" i="16"/>
  <c r="I877" i="16"/>
  <c r="I876" i="16"/>
  <c r="I875" i="16"/>
  <c r="I874" i="16"/>
  <c r="I873" i="16"/>
  <c r="I872" i="16"/>
  <c r="I871" i="16"/>
  <c r="I870" i="16"/>
  <c r="I869" i="16"/>
  <c r="I868" i="16"/>
  <c r="I867" i="16"/>
  <c r="I866" i="16"/>
  <c r="I865" i="16"/>
  <c r="I864" i="16"/>
  <c r="I861" i="16"/>
  <c r="I860" i="16"/>
  <c r="I859" i="16"/>
  <c r="I858" i="16"/>
  <c r="I857" i="16"/>
  <c r="I856" i="16"/>
  <c r="I855" i="16"/>
  <c r="I854" i="16"/>
  <c r="I853" i="16"/>
  <c r="I852" i="16"/>
  <c r="I851" i="16"/>
  <c r="I850" i="16"/>
  <c r="I849" i="16"/>
  <c r="I848" i="16"/>
  <c r="I847" i="16"/>
  <c r="I846" i="16"/>
  <c r="I845" i="16"/>
  <c r="I844" i="16"/>
  <c r="I843" i="16"/>
  <c r="I842" i="16"/>
  <c r="I841" i="16"/>
  <c r="I840" i="16"/>
  <c r="I839" i="16"/>
  <c r="I838" i="16"/>
  <c r="I837" i="16"/>
  <c r="I836" i="16"/>
  <c r="I835" i="16"/>
  <c r="I834" i="16"/>
  <c r="I833" i="16"/>
  <c r="I832" i="16"/>
  <c r="I831" i="16"/>
  <c r="I830" i="16"/>
  <c r="I829" i="16"/>
  <c r="I828" i="16"/>
  <c r="I827" i="16"/>
  <c r="I826" i="16"/>
  <c r="I825" i="16"/>
  <c r="I824" i="16"/>
  <c r="I823" i="16"/>
  <c r="I822" i="16"/>
  <c r="I821" i="16"/>
  <c r="I820" i="16"/>
  <c r="I819" i="16"/>
  <c r="I818" i="16"/>
  <c r="I817" i="16"/>
  <c r="I816" i="16"/>
  <c r="I815" i="16"/>
  <c r="I814" i="16"/>
  <c r="I813" i="16"/>
  <c r="I812" i="16"/>
  <c r="I811" i="16"/>
  <c r="I810" i="16"/>
  <c r="I809" i="16"/>
  <c r="I808" i="16"/>
  <c r="I807" i="16"/>
  <c r="I806" i="16"/>
  <c r="I805" i="16"/>
  <c r="I804" i="16"/>
  <c r="I803" i="16"/>
  <c r="I802" i="16"/>
  <c r="I801" i="16"/>
  <c r="I800" i="16"/>
  <c r="I799" i="16"/>
  <c r="I798" i="16"/>
  <c r="I797" i="16"/>
  <c r="I796" i="16"/>
  <c r="I795" i="16"/>
  <c r="I794" i="16"/>
  <c r="I793" i="16"/>
  <c r="I792" i="16"/>
  <c r="I791" i="16"/>
  <c r="I790" i="16"/>
  <c r="I789" i="16"/>
  <c r="I788" i="16"/>
  <c r="I787" i="16"/>
  <c r="I786" i="16"/>
  <c r="I785" i="16"/>
  <c r="I784" i="16"/>
  <c r="I783" i="16"/>
  <c r="I782" i="16"/>
  <c r="I781" i="16"/>
  <c r="I780" i="16"/>
  <c r="I779" i="16"/>
  <c r="I778" i="16"/>
  <c r="I777" i="16"/>
  <c r="I776" i="16"/>
  <c r="I775" i="16"/>
  <c r="I774" i="16"/>
  <c r="I773" i="16"/>
  <c r="I772" i="16"/>
  <c r="I771" i="16"/>
  <c r="I770" i="16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I757" i="16"/>
  <c r="I756" i="16"/>
  <c r="I755" i="16"/>
  <c r="I754" i="16"/>
  <c r="I753" i="16"/>
  <c r="I752" i="16"/>
  <c r="I751" i="16"/>
  <c r="I750" i="16"/>
  <c r="I749" i="16"/>
  <c r="I748" i="16"/>
  <c r="I747" i="16"/>
  <c r="I746" i="16"/>
  <c r="I745" i="16"/>
  <c r="I744" i="16"/>
  <c r="I743" i="16"/>
  <c r="I742" i="16"/>
  <c r="I741" i="16"/>
  <c r="I740" i="16"/>
  <c r="I739" i="16"/>
  <c r="I738" i="16"/>
  <c r="I737" i="16"/>
  <c r="I736" i="16"/>
  <c r="I735" i="16"/>
  <c r="I734" i="16"/>
  <c r="I733" i="16"/>
  <c r="I732" i="16"/>
  <c r="I731" i="16"/>
  <c r="I730" i="16"/>
  <c r="I729" i="16"/>
  <c r="I728" i="16"/>
  <c r="I727" i="16"/>
  <c r="I726" i="16"/>
  <c r="I719" i="16"/>
  <c r="I718" i="16"/>
  <c r="I717" i="16"/>
  <c r="I716" i="16"/>
  <c r="I715" i="16"/>
  <c r="I714" i="16"/>
  <c r="I713" i="16"/>
  <c r="I712" i="16"/>
  <c r="I711" i="16"/>
  <c r="I710" i="16"/>
  <c r="I709" i="16"/>
  <c r="I708" i="16"/>
  <c r="I707" i="16"/>
  <c r="I706" i="16"/>
  <c r="I705" i="16"/>
  <c r="I704" i="16"/>
  <c r="I703" i="16"/>
  <c r="I702" i="16"/>
  <c r="I701" i="16"/>
  <c r="I700" i="16"/>
  <c r="I699" i="16"/>
  <c r="I698" i="16"/>
  <c r="I697" i="16"/>
  <c r="I696" i="16"/>
  <c r="I695" i="16"/>
  <c r="I694" i="16"/>
  <c r="I693" i="16"/>
  <c r="I692" i="16"/>
  <c r="I691" i="16"/>
  <c r="I690" i="16"/>
  <c r="I689" i="16"/>
  <c r="I688" i="16"/>
  <c r="I687" i="16"/>
  <c r="I686" i="16"/>
  <c r="I685" i="16"/>
  <c r="I684" i="16"/>
  <c r="I683" i="16"/>
  <c r="I682" i="16"/>
  <c r="I681" i="16"/>
  <c r="I680" i="16"/>
  <c r="I679" i="16"/>
  <c r="I678" i="16"/>
  <c r="I677" i="16"/>
  <c r="I676" i="16"/>
  <c r="I675" i="16"/>
  <c r="I674" i="16"/>
  <c r="I673" i="16"/>
  <c r="I672" i="16"/>
  <c r="I671" i="16"/>
  <c r="I670" i="16"/>
  <c r="I669" i="16"/>
  <c r="I668" i="16"/>
  <c r="I667" i="16"/>
  <c r="I666" i="16"/>
  <c r="I665" i="16"/>
  <c r="I664" i="16"/>
  <c r="I663" i="16"/>
  <c r="I662" i="16"/>
  <c r="I661" i="16"/>
  <c r="I660" i="16"/>
  <c r="I659" i="16"/>
  <c r="I658" i="16"/>
  <c r="I657" i="16"/>
  <c r="I656" i="16"/>
  <c r="I655" i="16"/>
  <c r="I654" i="16"/>
  <c r="I653" i="16"/>
  <c r="I652" i="16"/>
  <c r="I651" i="16"/>
  <c r="I650" i="16"/>
  <c r="I649" i="16"/>
  <c r="I648" i="16"/>
  <c r="I647" i="16"/>
  <c r="I646" i="16"/>
  <c r="I645" i="16"/>
  <c r="I644" i="16"/>
  <c r="I643" i="16"/>
  <c r="I642" i="16"/>
  <c r="I641" i="16"/>
  <c r="I640" i="16"/>
  <c r="I639" i="16"/>
  <c r="I638" i="16"/>
  <c r="I637" i="16"/>
  <c r="I636" i="16"/>
  <c r="I635" i="16"/>
  <c r="I634" i="16"/>
  <c r="I633" i="16"/>
  <c r="I632" i="16"/>
  <c r="I631" i="16"/>
  <c r="I630" i="16"/>
  <c r="I629" i="16"/>
  <c r="I628" i="16"/>
  <c r="I627" i="16"/>
  <c r="I626" i="16"/>
  <c r="I625" i="16"/>
  <c r="I624" i="16"/>
  <c r="I623" i="16"/>
  <c r="I622" i="16"/>
  <c r="I621" i="16"/>
  <c r="I620" i="16"/>
  <c r="I619" i="16"/>
  <c r="I618" i="16"/>
  <c r="I617" i="16"/>
  <c r="I616" i="16"/>
  <c r="I615" i="16"/>
  <c r="I614" i="16"/>
  <c r="I613" i="16"/>
  <c r="I612" i="16"/>
  <c r="I611" i="16"/>
  <c r="I610" i="16"/>
  <c r="I609" i="16"/>
  <c r="I608" i="16"/>
  <c r="I607" i="16"/>
  <c r="I606" i="16"/>
  <c r="I605" i="16"/>
  <c r="I602" i="16"/>
  <c r="I601" i="16"/>
  <c r="I600" i="16"/>
  <c r="I599" i="16"/>
  <c r="I598" i="16"/>
  <c r="I597" i="16"/>
  <c r="I596" i="16"/>
  <c r="I595" i="16"/>
  <c r="I594" i="16"/>
  <c r="I593" i="16"/>
  <c r="I592" i="16"/>
  <c r="I591" i="16"/>
  <c r="I590" i="16"/>
  <c r="I589" i="16"/>
  <c r="I588" i="16"/>
  <c r="I587" i="16"/>
  <c r="I586" i="16"/>
  <c r="I585" i="16"/>
  <c r="I584" i="16"/>
  <c r="I583" i="16"/>
  <c r="I582" i="16"/>
  <c r="I581" i="16"/>
  <c r="I580" i="16"/>
  <c r="I579" i="16"/>
  <c r="I578" i="16"/>
  <c r="I577" i="16"/>
  <c r="I576" i="16"/>
  <c r="I575" i="16"/>
  <c r="I574" i="16"/>
  <c r="I573" i="16"/>
  <c r="I572" i="16"/>
  <c r="I571" i="16"/>
  <c r="I570" i="16"/>
  <c r="I569" i="16"/>
  <c r="I568" i="16"/>
  <c r="I567" i="16"/>
  <c r="I566" i="16"/>
  <c r="I565" i="16"/>
  <c r="I564" i="16"/>
  <c r="I563" i="16"/>
  <c r="I562" i="16"/>
  <c r="I561" i="16"/>
  <c r="I560" i="16"/>
  <c r="I559" i="16"/>
  <c r="I558" i="16"/>
  <c r="I557" i="16"/>
  <c r="I55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5" i="16"/>
  <c r="I284" i="16"/>
  <c r="I283" i="16"/>
  <c r="I282" i="16"/>
  <c r="I281" i="16"/>
  <c r="I280" i="16"/>
  <c r="I279" i="16"/>
  <c r="I278" i="16"/>
  <c r="I277" i="16"/>
  <c r="I276" i="16"/>
  <c r="I275" i="16"/>
  <c r="I274" i="16"/>
  <c r="I273" i="16"/>
  <c r="I272" i="16"/>
  <c r="I271" i="16"/>
  <c r="I270" i="16"/>
  <c r="I269" i="16"/>
  <c r="I268" i="16"/>
  <c r="I267" i="16"/>
  <c r="I266" i="16"/>
  <c r="I265" i="16"/>
  <c r="I264" i="16"/>
  <c r="I263" i="16"/>
  <c r="I262" i="16"/>
  <c r="I261" i="16"/>
  <c r="I260" i="16"/>
  <c r="I259" i="16"/>
  <c r="I258" i="16"/>
  <c r="I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5" i="16"/>
  <c r="I63" i="16"/>
  <c r="I61" i="16"/>
  <c r="I59" i="16"/>
  <c r="I57" i="16"/>
  <c r="I55" i="16"/>
  <c r="I53" i="16"/>
  <c r="I51" i="16"/>
  <c r="I49" i="16"/>
  <c r="I47" i="16"/>
  <c r="I45" i="16"/>
  <c r="I43" i="16"/>
  <c r="I41" i="16"/>
  <c r="I39" i="16"/>
  <c r="I37" i="16"/>
  <c r="I35" i="16"/>
  <c r="I33" i="16"/>
  <c r="I32" i="16"/>
  <c r="I30" i="16"/>
  <c r="I28" i="16"/>
  <c r="I26" i="16"/>
  <c r="I24" i="16"/>
  <c r="I22" i="16"/>
  <c r="I20" i="16"/>
  <c r="I18" i="16"/>
  <c r="I16" i="16"/>
  <c r="I14" i="16"/>
  <c r="I12" i="16"/>
  <c r="I10" i="16"/>
  <c r="I8" i="16"/>
  <c r="I6" i="16"/>
  <c r="J1111" i="23"/>
  <c r="J1110" i="23"/>
  <c r="J1108" i="23"/>
  <c r="J1107" i="23"/>
  <c r="J1106" i="23"/>
  <c r="J1105" i="23"/>
  <c r="J1104" i="23"/>
  <c r="J1103" i="23"/>
  <c r="J1102" i="23"/>
  <c r="J1101" i="23"/>
  <c r="J1100" i="23"/>
  <c r="J1099" i="23"/>
  <c r="J1098" i="23"/>
  <c r="J1097" i="23"/>
  <c r="J1096" i="23"/>
  <c r="J1095" i="23"/>
  <c r="J1094" i="23"/>
  <c r="J1093" i="23"/>
  <c r="J1092" i="23"/>
  <c r="J1091" i="23"/>
  <c r="J1090" i="23"/>
  <c r="J1089" i="23"/>
  <c r="J1088" i="23"/>
  <c r="J1087" i="23"/>
  <c r="J1086" i="23"/>
  <c r="J1085" i="23"/>
  <c r="J1084" i="23"/>
  <c r="J1083" i="23"/>
  <c r="J1082" i="23"/>
  <c r="J1081" i="23"/>
  <c r="J1080" i="23"/>
  <c r="J1079" i="23"/>
  <c r="J1078" i="23"/>
  <c r="J1077" i="23"/>
  <c r="J1076" i="23"/>
  <c r="J1075" i="23"/>
  <c r="J1074" i="23"/>
  <c r="J1073" i="23"/>
  <c r="J1072" i="23"/>
  <c r="J1071" i="23"/>
  <c r="J1070" i="23"/>
  <c r="J1069" i="23"/>
  <c r="J1068" i="23"/>
  <c r="J1067" i="23"/>
  <c r="J1066" i="23"/>
  <c r="J1065" i="23"/>
  <c r="J1064" i="23"/>
  <c r="J1063" i="23"/>
  <c r="J1062" i="23"/>
  <c r="J1061" i="23"/>
  <c r="J1060" i="23"/>
  <c r="J1059" i="23"/>
  <c r="J1058" i="23"/>
  <c r="J1057" i="23"/>
  <c r="J1056" i="23"/>
  <c r="J1055" i="23"/>
  <c r="J1054" i="23"/>
  <c r="J1053" i="23"/>
  <c r="J1052" i="23"/>
  <c r="J1051" i="23"/>
  <c r="J1050" i="23"/>
  <c r="J1049" i="23"/>
  <c r="J1048" i="23"/>
  <c r="J1047" i="23"/>
  <c r="J1046" i="23"/>
  <c r="J1045" i="23"/>
  <c r="J1044" i="23"/>
  <c r="J1043" i="23"/>
  <c r="J1042" i="23"/>
  <c r="J1041" i="23"/>
  <c r="J1040" i="23"/>
  <c r="J1039" i="23"/>
  <c r="J1038" i="23"/>
  <c r="J1037" i="23"/>
  <c r="J1036" i="23"/>
  <c r="J1035" i="23"/>
  <c r="J1034" i="23"/>
  <c r="J1033" i="23"/>
  <c r="J1032" i="23"/>
  <c r="J1031" i="23"/>
  <c r="J1030" i="23"/>
  <c r="J1029" i="23"/>
  <c r="J1028" i="23"/>
  <c r="J1027" i="23"/>
  <c r="J1026" i="23"/>
  <c r="J1025" i="23"/>
  <c r="J1024" i="23"/>
  <c r="J1023" i="23"/>
  <c r="J1022" i="23"/>
  <c r="J1021" i="23"/>
  <c r="J1020" i="23"/>
  <c r="J1019" i="23"/>
  <c r="J1018" i="23"/>
  <c r="J1017" i="23"/>
  <c r="J1016" i="23"/>
  <c r="J1015" i="23"/>
  <c r="J1014" i="23"/>
  <c r="J1013" i="23"/>
  <c r="J1012" i="23"/>
  <c r="J1011" i="23"/>
  <c r="J1010" i="23"/>
  <c r="J1009" i="23"/>
  <c r="J1008" i="23"/>
  <c r="J1007" i="23"/>
  <c r="J1006" i="23"/>
  <c r="J1005" i="23"/>
  <c r="J1004" i="23"/>
  <c r="J1003" i="23"/>
  <c r="J1002" i="23"/>
  <c r="J1001" i="23"/>
  <c r="J1000" i="23"/>
  <c r="J999" i="23"/>
  <c r="J998" i="23"/>
  <c r="J997" i="23"/>
  <c r="J996" i="23"/>
  <c r="J995" i="23"/>
  <c r="J994" i="23"/>
  <c r="J993" i="23"/>
  <c r="J992" i="23"/>
  <c r="J991" i="23"/>
  <c r="J990" i="23"/>
  <c r="J989" i="23"/>
  <c r="J988" i="23"/>
  <c r="J987" i="23"/>
  <c r="J986" i="23"/>
  <c r="J985" i="23"/>
  <c r="J984" i="23"/>
  <c r="J983" i="23"/>
  <c r="J982" i="23"/>
  <c r="J981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J933" i="23"/>
  <c r="J932" i="23"/>
  <c r="J931" i="23"/>
  <c r="J930" i="23"/>
  <c r="J929" i="23"/>
  <c r="J928" i="23"/>
  <c r="J927" i="23"/>
  <c r="J926" i="23"/>
  <c r="J925" i="23"/>
  <c r="J924" i="23"/>
  <c r="J923" i="23"/>
  <c r="J922" i="23"/>
  <c r="J921" i="23"/>
  <c r="J920" i="23"/>
  <c r="J919" i="23"/>
  <c r="J918" i="23"/>
  <c r="J917" i="23"/>
  <c r="J916" i="23"/>
  <c r="J915" i="23"/>
  <c r="J914" i="23"/>
  <c r="J913" i="23"/>
  <c r="J912" i="23"/>
  <c r="J911" i="23"/>
  <c r="J910" i="23"/>
  <c r="J909" i="23"/>
  <c r="J908" i="23"/>
  <c r="J907" i="23"/>
  <c r="J902" i="23"/>
  <c r="J900" i="23"/>
  <c r="J899" i="23"/>
  <c r="J898" i="23"/>
  <c r="J897" i="23"/>
  <c r="J896" i="23"/>
  <c r="J895" i="23"/>
  <c r="J894" i="23"/>
  <c r="J893" i="23"/>
  <c r="J892" i="23"/>
  <c r="J891" i="23"/>
  <c r="J890" i="23"/>
  <c r="J889" i="23"/>
  <c r="J888" i="23"/>
  <c r="J887" i="23"/>
  <c r="J886" i="23"/>
  <c r="J885" i="23"/>
  <c r="J884" i="23"/>
  <c r="J883" i="23"/>
  <c r="J882" i="23"/>
  <c r="J881" i="23"/>
  <c r="J880" i="23"/>
  <c r="J879" i="23"/>
  <c r="J878" i="23"/>
  <c r="J877" i="23"/>
  <c r="J876" i="23"/>
  <c r="J875" i="23"/>
  <c r="J874" i="23"/>
  <c r="J873" i="23"/>
  <c r="J872" i="23"/>
  <c r="J871" i="23"/>
  <c r="J870" i="23"/>
  <c r="J869" i="23"/>
  <c r="J868" i="23"/>
  <c r="J867" i="23"/>
  <c r="J866" i="23"/>
  <c r="J865" i="23"/>
  <c r="J864" i="23"/>
  <c r="J861" i="23"/>
  <c r="J860" i="23"/>
  <c r="J859" i="23"/>
  <c r="J858" i="23"/>
  <c r="J857" i="23"/>
  <c r="J856" i="23"/>
  <c r="J855" i="23"/>
  <c r="J854" i="23"/>
  <c r="J853" i="23"/>
  <c r="J852" i="23"/>
  <c r="J851" i="23"/>
  <c r="J850" i="23"/>
  <c r="J849" i="23"/>
  <c r="J848" i="23"/>
  <c r="J847" i="23"/>
  <c r="J846" i="23"/>
  <c r="J845" i="23"/>
  <c r="J844" i="23"/>
  <c r="J843" i="23"/>
  <c r="J842" i="23"/>
  <c r="J841" i="23"/>
  <c r="J840" i="23"/>
  <c r="J839" i="23"/>
  <c r="J838" i="23"/>
  <c r="J837" i="23"/>
  <c r="J836" i="23"/>
  <c r="J835" i="23"/>
  <c r="J834" i="23"/>
  <c r="J833" i="23"/>
  <c r="J832" i="23"/>
  <c r="J831" i="23"/>
  <c r="J830" i="23"/>
  <c r="J829" i="23"/>
  <c r="J828" i="23"/>
  <c r="J827" i="23"/>
  <c r="J826" i="23"/>
  <c r="J825" i="23"/>
  <c r="J824" i="23"/>
  <c r="J823" i="23"/>
  <c r="J822" i="23"/>
  <c r="J821" i="23"/>
  <c r="J820" i="23"/>
  <c r="J819" i="23"/>
  <c r="J818" i="23"/>
  <c r="J817" i="23"/>
  <c r="J816" i="23"/>
  <c r="J815" i="23"/>
  <c r="J814" i="23"/>
  <c r="J813" i="23"/>
  <c r="J812" i="23"/>
  <c r="J811" i="23"/>
  <c r="J810" i="23"/>
  <c r="J809" i="23"/>
  <c r="J808" i="23"/>
  <c r="J807" i="23"/>
  <c r="J806" i="23"/>
  <c r="J805" i="23"/>
  <c r="J804" i="23"/>
  <c r="J803" i="23"/>
  <c r="J802" i="23"/>
  <c r="J801" i="23"/>
  <c r="J800" i="23"/>
  <c r="J799" i="23"/>
  <c r="J798" i="23"/>
  <c r="J797" i="23"/>
  <c r="J796" i="23"/>
  <c r="J795" i="23"/>
  <c r="J794" i="23"/>
  <c r="J793" i="23"/>
  <c r="J792" i="23"/>
  <c r="J791" i="23"/>
  <c r="J790" i="23"/>
  <c r="J789" i="23"/>
  <c r="J788" i="23"/>
  <c r="J787" i="23"/>
  <c r="J786" i="23"/>
  <c r="J785" i="23"/>
  <c r="J784" i="23"/>
  <c r="J783" i="23"/>
  <c r="J782" i="23"/>
  <c r="J781" i="23"/>
  <c r="J780" i="23"/>
  <c r="J779" i="23"/>
  <c r="J778" i="23"/>
  <c r="J777" i="23"/>
  <c r="J776" i="23"/>
  <c r="J775" i="23"/>
  <c r="J774" i="23"/>
  <c r="J773" i="23"/>
  <c r="J772" i="23"/>
  <c r="J771" i="23"/>
  <c r="J770" i="23"/>
  <c r="J769" i="23"/>
  <c r="J768" i="23"/>
  <c r="J767" i="23"/>
  <c r="J766" i="23"/>
  <c r="J765" i="23"/>
  <c r="J764" i="23"/>
  <c r="J763" i="23"/>
  <c r="J762" i="23"/>
  <c r="J761" i="23"/>
  <c r="J760" i="23"/>
  <c r="J759" i="23"/>
  <c r="J758" i="23"/>
  <c r="J757" i="23"/>
  <c r="J756" i="23"/>
  <c r="J755" i="23"/>
  <c r="J754" i="23"/>
  <c r="J753" i="23"/>
  <c r="J752" i="23"/>
  <c r="J751" i="23"/>
  <c r="J750" i="23"/>
  <c r="J749" i="23"/>
  <c r="J748" i="23"/>
  <c r="J747" i="23"/>
  <c r="J746" i="23"/>
  <c r="J745" i="23"/>
  <c r="J744" i="23"/>
  <c r="J743" i="23"/>
  <c r="J742" i="23"/>
  <c r="J741" i="23"/>
  <c r="J740" i="23"/>
  <c r="J739" i="23"/>
  <c r="J738" i="23"/>
  <c r="J737" i="23"/>
  <c r="J736" i="23"/>
  <c r="J735" i="23"/>
  <c r="J734" i="23"/>
  <c r="J733" i="23"/>
  <c r="J732" i="23"/>
  <c r="J731" i="23"/>
  <c r="J730" i="23"/>
  <c r="J729" i="23"/>
  <c r="J728" i="23"/>
  <c r="J727" i="23"/>
  <c r="J726" i="23"/>
  <c r="J723" i="23"/>
  <c r="J722" i="23"/>
  <c r="J721" i="23"/>
  <c r="J720" i="23"/>
  <c r="J719" i="23"/>
  <c r="J718" i="23"/>
  <c r="J717" i="23"/>
  <c r="J716" i="23"/>
  <c r="J715" i="23"/>
  <c r="J714" i="23"/>
  <c r="J713" i="23"/>
  <c r="J712" i="23"/>
  <c r="J711" i="23"/>
  <c r="J710" i="23"/>
  <c r="J709" i="23"/>
  <c r="J708" i="23"/>
  <c r="J707" i="23"/>
  <c r="J706" i="23"/>
  <c r="J705" i="23"/>
  <c r="J704" i="23"/>
  <c r="J703" i="23"/>
  <c r="J702" i="23"/>
  <c r="J701" i="23"/>
  <c r="J700" i="23"/>
  <c r="J699" i="23"/>
  <c r="J698" i="23"/>
  <c r="J697" i="23"/>
  <c r="J696" i="23"/>
  <c r="J695" i="23"/>
  <c r="J694" i="23"/>
  <c r="J693" i="23"/>
  <c r="J692" i="23"/>
  <c r="J691" i="23"/>
  <c r="J690" i="23"/>
  <c r="J689" i="23"/>
  <c r="J688" i="23"/>
  <c r="J687" i="23"/>
  <c r="J686" i="23"/>
  <c r="J685" i="23"/>
  <c r="J684" i="23"/>
  <c r="J683" i="23"/>
  <c r="J682" i="23"/>
  <c r="J681" i="23"/>
  <c r="J680" i="23"/>
  <c r="J679" i="23"/>
  <c r="J678" i="23"/>
  <c r="J677" i="23"/>
  <c r="J676" i="23"/>
  <c r="J675" i="23"/>
  <c r="J674" i="23"/>
  <c r="J673" i="23"/>
  <c r="J672" i="23"/>
  <c r="J671" i="23"/>
  <c r="J670" i="23"/>
  <c r="J669" i="23"/>
  <c r="J668" i="23"/>
  <c r="J667" i="23"/>
  <c r="J666" i="23"/>
  <c r="J665" i="23"/>
  <c r="J664" i="23"/>
  <c r="J663" i="23"/>
  <c r="J662" i="23"/>
  <c r="J661" i="23"/>
  <c r="J660" i="23"/>
  <c r="J659" i="23"/>
  <c r="J658" i="23"/>
  <c r="J657" i="23"/>
  <c r="J656" i="23"/>
  <c r="J655" i="23"/>
  <c r="J654" i="23"/>
  <c r="J653" i="23"/>
  <c r="J652" i="23"/>
  <c r="J651" i="23"/>
  <c r="J650" i="23"/>
  <c r="J649" i="23"/>
  <c r="J648" i="23"/>
  <c r="J647" i="23"/>
  <c r="J646" i="23"/>
  <c r="J645" i="23"/>
  <c r="J644" i="23"/>
  <c r="J643" i="23"/>
  <c r="J642" i="23"/>
  <c r="J641" i="23"/>
  <c r="J640" i="23"/>
  <c r="J639" i="23"/>
  <c r="J638" i="23"/>
  <c r="J637" i="23"/>
  <c r="J636" i="23"/>
  <c r="J635" i="23"/>
  <c r="J634" i="23"/>
  <c r="J633" i="23"/>
  <c r="J632" i="23"/>
  <c r="J631" i="23"/>
  <c r="J630" i="23"/>
  <c r="J629" i="23"/>
  <c r="J628" i="23"/>
  <c r="J627" i="23"/>
  <c r="J626" i="23"/>
  <c r="J625" i="23"/>
  <c r="J624" i="23"/>
  <c r="J623" i="23"/>
  <c r="J622" i="23"/>
  <c r="J621" i="23"/>
  <c r="J620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455" i="23"/>
  <c r="J454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J350" i="23"/>
  <c r="J349" i="23"/>
  <c r="J348" i="23"/>
  <c r="J347" i="23"/>
  <c r="J346" i="23"/>
  <c r="J345" i="23"/>
  <c r="J344" i="23"/>
  <c r="J343" i="23"/>
  <c r="J342" i="23"/>
  <c r="J341" i="23"/>
  <c r="J340" i="23"/>
  <c r="J339" i="23"/>
  <c r="J338" i="23"/>
  <c r="J337" i="23"/>
  <c r="J336" i="23"/>
  <c r="J335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4" i="23"/>
  <c r="J283" i="23"/>
  <c r="J282" i="23"/>
  <c r="J281" i="23"/>
  <c r="J280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4" i="23"/>
  <c r="J113" i="23"/>
  <c r="J112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7" i="23"/>
  <c r="J96" i="23"/>
  <c r="J95" i="23"/>
  <c r="J94" i="23"/>
  <c r="J93" i="23"/>
  <c r="J9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68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5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1110" i="25"/>
  <c r="J1108" i="25"/>
  <c r="J1107" i="25"/>
  <c r="J1111" i="25"/>
  <c r="J902" i="25"/>
  <c r="J900" i="25"/>
  <c r="J898" i="25"/>
  <c r="J897" i="25"/>
  <c r="J896" i="25"/>
  <c r="J895" i="25"/>
  <c r="J894" i="25"/>
  <c r="J893" i="25"/>
  <c r="J892" i="25"/>
  <c r="J891" i="25"/>
  <c r="J890" i="25"/>
  <c r="J889" i="25"/>
  <c r="J888" i="25"/>
  <c r="J887" i="25"/>
  <c r="J886" i="25"/>
  <c r="J885" i="25"/>
  <c r="J884" i="25"/>
  <c r="J883" i="25"/>
  <c r="J882" i="25"/>
  <c r="J881" i="25"/>
  <c r="J880" i="25"/>
  <c r="J879" i="25"/>
  <c r="J878" i="25"/>
  <c r="J877" i="25"/>
  <c r="J876" i="25"/>
  <c r="J875" i="25"/>
  <c r="J874" i="25"/>
  <c r="J873" i="25"/>
  <c r="J872" i="25"/>
  <c r="J871" i="25"/>
  <c r="J870" i="25"/>
  <c r="J869" i="25"/>
  <c r="J868" i="25"/>
  <c r="J867" i="25"/>
  <c r="J866" i="25"/>
  <c r="J865" i="25"/>
  <c r="J864" i="25"/>
  <c r="J861" i="25"/>
  <c r="J860" i="25"/>
  <c r="J859" i="25"/>
  <c r="J858" i="25"/>
  <c r="J857" i="25"/>
  <c r="J856" i="25"/>
  <c r="J855" i="25"/>
  <c r="J854" i="25"/>
  <c r="J853" i="25"/>
  <c r="J852" i="25"/>
  <c r="J851" i="25"/>
  <c r="J850" i="25"/>
  <c r="J849" i="25"/>
  <c r="J848" i="25"/>
  <c r="J847" i="25"/>
  <c r="J846" i="25"/>
  <c r="J845" i="25"/>
  <c r="J844" i="25"/>
  <c r="J843" i="25"/>
  <c r="J842" i="25"/>
  <c r="J841" i="25"/>
  <c r="J840" i="25"/>
  <c r="J839" i="25"/>
  <c r="J838" i="25"/>
  <c r="J837" i="25"/>
  <c r="J836" i="25"/>
  <c r="J835" i="25"/>
  <c r="J834" i="25"/>
  <c r="J833" i="25"/>
  <c r="J832" i="25"/>
  <c r="J831" i="25"/>
  <c r="J830" i="25"/>
  <c r="J829" i="25"/>
  <c r="J828" i="25"/>
  <c r="J827" i="25"/>
  <c r="J826" i="25"/>
  <c r="J825" i="25"/>
  <c r="J824" i="25"/>
  <c r="J823" i="25"/>
  <c r="J822" i="25"/>
  <c r="J821" i="25"/>
  <c r="J820" i="25"/>
  <c r="J819" i="25"/>
  <c r="J818" i="25"/>
  <c r="J817" i="25"/>
  <c r="J816" i="25"/>
  <c r="J815" i="25"/>
  <c r="J814" i="25"/>
  <c r="J813" i="25"/>
  <c r="J812" i="25"/>
  <c r="J811" i="25"/>
  <c r="J810" i="25"/>
  <c r="J809" i="25"/>
  <c r="J808" i="25"/>
  <c r="J807" i="25"/>
  <c r="J806" i="25"/>
  <c r="J805" i="25"/>
  <c r="J804" i="25"/>
  <c r="J803" i="25"/>
  <c r="J802" i="25"/>
  <c r="J801" i="25"/>
  <c r="J800" i="25"/>
  <c r="J799" i="25"/>
  <c r="J798" i="25"/>
  <c r="J797" i="25"/>
  <c r="J796" i="25"/>
  <c r="J795" i="25"/>
  <c r="J794" i="25"/>
  <c r="J793" i="25"/>
  <c r="J792" i="25"/>
  <c r="J791" i="25"/>
  <c r="J790" i="25"/>
  <c r="J789" i="25"/>
  <c r="J788" i="25"/>
  <c r="J787" i="25"/>
  <c r="J786" i="25"/>
  <c r="J785" i="25"/>
  <c r="J784" i="25"/>
  <c r="J783" i="25"/>
  <c r="J782" i="25"/>
  <c r="J781" i="25"/>
  <c r="J780" i="25"/>
  <c r="J779" i="25"/>
  <c r="J778" i="25"/>
  <c r="J777" i="25"/>
  <c r="J776" i="25"/>
  <c r="J775" i="25"/>
  <c r="J774" i="25"/>
  <c r="J773" i="25"/>
  <c r="J772" i="25"/>
  <c r="J771" i="25"/>
  <c r="J770" i="25"/>
  <c r="J769" i="25"/>
  <c r="J768" i="25"/>
  <c r="J767" i="25"/>
  <c r="J766" i="25"/>
  <c r="J765" i="25"/>
  <c r="J764" i="25"/>
  <c r="J763" i="25"/>
  <c r="J762" i="25"/>
  <c r="J761" i="25"/>
  <c r="J760" i="25"/>
  <c r="J759" i="25"/>
  <c r="J758" i="25"/>
  <c r="J757" i="25"/>
  <c r="J756" i="25"/>
  <c r="J755" i="25"/>
  <c r="J754" i="25"/>
  <c r="J753" i="25"/>
  <c r="J752" i="25"/>
  <c r="J751" i="25"/>
  <c r="J750" i="25"/>
  <c r="J749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34" i="25"/>
  <c r="J733" i="25"/>
  <c r="J732" i="25"/>
  <c r="J731" i="25"/>
  <c r="J730" i="25"/>
  <c r="J729" i="25"/>
  <c r="J728" i="25"/>
  <c r="J727" i="25"/>
  <c r="J726" i="25"/>
  <c r="J723" i="25"/>
  <c r="J722" i="25"/>
  <c r="J721" i="25"/>
  <c r="J720" i="25"/>
  <c r="J719" i="25"/>
  <c r="J718" i="25"/>
  <c r="J717" i="25"/>
  <c r="J716" i="25"/>
  <c r="J715" i="25"/>
  <c r="J714" i="25"/>
  <c r="J713" i="25"/>
  <c r="J712" i="25"/>
  <c r="J711" i="25"/>
  <c r="J710" i="25"/>
  <c r="J709" i="25"/>
  <c r="J708" i="25"/>
  <c r="J707" i="25"/>
  <c r="J706" i="25"/>
  <c r="J705" i="25"/>
  <c r="J704" i="25"/>
  <c r="J703" i="25"/>
  <c r="J702" i="25"/>
  <c r="J701" i="25"/>
  <c r="J700" i="25"/>
  <c r="J699" i="25"/>
  <c r="J698" i="25"/>
  <c r="J697" i="25"/>
  <c r="J696" i="25"/>
  <c r="J695" i="25"/>
  <c r="J694" i="25"/>
  <c r="J693" i="25"/>
  <c r="J692" i="25"/>
  <c r="J691" i="25"/>
  <c r="J690" i="25"/>
  <c r="J689" i="25"/>
  <c r="J688" i="25"/>
  <c r="J687" i="25"/>
  <c r="J686" i="25"/>
  <c r="J685" i="25"/>
  <c r="J684" i="25"/>
  <c r="J683" i="25"/>
  <c r="J682" i="25"/>
  <c r="J681" i="25"/>
  <c r="J680" i="25"/>
  <c r="J679" i="25"/>
  <c r="J678" i="25"/>
  <c r="J677" i="25"/>
  <c r="J676" i="25"/>
  <c r="J675" i="25"/>
  <c r="J674" i="25"/>
  <c r="J673" i="25"/>
  <c r="J672" i="25"/>
  <c r="J671" i="25"/>
  <c r="J670" i="25"/>
  <c r="J669" i="25"/>
  <c r="J668" i="25"/>
  <c r="J667" i="25"/>
  <c r="J666" i="25"/>
  <c r="J665" i="25"/>
  <c r="J664" i="25"/>
  <c r="J663" i="25"/>
  <c r="J662" i="25"/>
  <c r="J661" i="25"/>
  <c r="J660" i="25"/>
  <c r="J659" i="25"/>
  <c r="J658" i="25"/>
  <c r="J657" i="25"/>
  <c r="J656" i="25"/>
  <c r="J655" i="25"/>
  <c r="J654" i="25"/>
  <c r="J653" i="25"/>
  <c r="J652" i="25"/>
  <c r="J651" i="25"/>
  <c r="J650" i="25"/>
  <c r="J649" i="25"/>
  <c r="J648" i="25"/>
  <c r="J647" i="25"/>
  <c r="J646" i="25"/>
  <c r="J645" i="25"/>
  <c r="J644" i="25"/>
  <c r="J643" i="25"/>
  <c r="J642" i="25"/>
  <c r="J641" i="25"/>
  <c r="J640" i="25"/>
  <c r="J639" i="25"/>
  <c r="J638" i="25"/>
  <c r="J637" i="25"/>
  <c r="J636" i="25"/>
  <c r="J635" i="25"/>
  <c r="J634" i="25"/>
  <c r="J633" i="25"/>
  <c r="J632" i="25"/>
  <c r="J631" i="25"/>
  <c r="J630" i="25"/>
  <c r="J629" i="25"/>
  <c r="J628" i="25"/>
  <c r="J627" i="25"/>
  <c r="J626" i="25"/>
  <c r="J625" i="25"/>
  <c r="J624" i="25"/>
  <c r="J623" i="25"/>
  <c r="J622" i="25"/>
  <c r="J621" i="25"/>
  <c r="J620" i="25"/>
  <c r="J619" i="25"/>
  <c r="J618" i="25"/>
  <c r="J617" i="25"/>
  <c r="J616" i="25"/>
  <c r="J615" i="25"/>
  <c r="J614" i="25"/>
  <c r="J613" i="25"/>
  <c r="J612" i="25"/>
  <c r="J611" i="25"/>
  <c r="J610" i="25"/>
  <c r="J609" i="25"/>
  <c r="J608" i="25"/>
  <c r="J607" i="25"/>
  <c r="J606" i="25"/>
  <c r="J605" i="25"/>
  <c r="J602" i="25"/>
  <c r="J601" i="25"/>
  <c r="J600" i="25"/>
  <c r="J599" i="25"/>
  <c r="J598" i="25"/>
  <c r="J597" i="25"/>
  <c r="J596" i="25"/>
  <c r="J595" i="25"/>
  <c r="J594" i="25"/>
  <c r="J593" i="25"/>
  <c r="J592" i="25"/>
  <c r="J591" i="25"/>
  <c r="J590" i="25"/>
  <c r="J589" i="25"/>
  <c r="J588" i="25"/>
  <c r="J587" i="25"/>
  <c r="J586" i="25"/>
  <c r="J585" i="25"/>
  <c r="J584" i="25"/>
  <c r="J583" i="25"/>
  <c r="J582" i="25"/>
  <c r="J581" i="25"/>
  <c r="J580" i="25"/>
  <c r="J579" i="25"/>
  <c r="J578" i="25"/>
  <c r="J577" i="25"/>
  <c r="J576" i="25"/>
  <c r="J575" i="25"/>
  <c r="J574" i="25"/>
  <c r="J573" i="25"/>
  <c r="J572" i="25"/>
  <c r="J571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8" i="25"/>
  <c r="J557" i="25"/>
  <c r="J556" i="25"/>
  <c r="J555" i="25"/>
  <c r="J554" i="25"/>
  <c r="J553" i="25"/>
  <c r="J552" i="25"/>
  <c r="J551" i="25"/>
  <c r="J550" i="25"/>
  <c r="J549" i="25"/>
  <c r="J548" i="25"/>
  <c r="J547" i="25"/>
  <c r="J546" i="25"/>
  <c r="J545" i="25"/>
  <c r="J544" i="25"/>
  <c r="J543" i="25"/>
  <c r="J542" i="25"/>
  <c r="J541" i="25"/>
  <c r="J540" i="25"/>
  <c r="J539" i="25"/>
  <c r="J538" i="25"/>
  <c r="J537" i="25"/>
  <c r="J536" i="25"/>
  <c r="J535" i="25"/>
  <c r="J534" i="25"/>
  <c r="J533" i="25"/>
  <c r="J532" i="25"/>
  <c r="J531" i="25"/>
  <c r="J530" i="25"/>
  <c r="J529" i="25"/>
  <c r="J528" i="25"/>
  <c r="J454" i="25"/>
  <c r="J452" i="25"/>
  <c r="J450" i="25"/>
  <c r="J447" i="25"/>
  <c r="J445" i="25"/>
  <c r="J443" i="25"/>
  <c r="J441" i="25"/>
  <c r="J439" i="25"/>
  <c r="J437" i="25"/>
  <c r="J435" i="25"/>
  <c r="J433" i="25"/>
  <c r="J431" i="25"/>
  <c r="J429" i="25"/>
  <c r="J427" i="25"/>
  <c r="J425" i="25"/>
  <c r="J423" i="25"/>
  <c r="J421" i="25"/>
  <c r="J419" i="25"/>
  <c r="J417" i="25"/>
  <c r="J415" i="25"/>
  <c r="J413" i="25"/>
  <c r="J411" i="25"/>
  <c r="J409" i="25"/>
  <c r="J407" i="25"/>
  <c r="J405" i="25"/>
  <c r="J403" i="25"/>
  <c r="J401" i="25"/>
  <c r="J399" i="25"/>
  <c r="J397" i="25"/>
  <c r="J395" i="25"/>
  <c r="J393" i="25"/>
  <c r="J391" i="25"/>
  <c r="J389" i="25"/>
  <c r="J387" i="25"/>
  <c r="J385" i="25"/>
  <c r="J383" i="25"/>
  <c r="J381" i="25"/>
  <c r="J379" i="25"/>
  <c r="J377" i="25"/>
  <c r="J375" i="25"/>
  <c r="J373" i="25"/>
  <c r="J371" i="25"/>
  <c r="J369" i="25"/>
  <c r="J367" i="25"/>
  <c r="J365" i="25"/>
  <c r="J363" i="25"/>
  <c r="J361" i="25"/>
  <c r="J359" i="25"/>
  <c r="J357" i="25"/>
  <c r="J355" i="25"/>
  <c r="J353" i="25"/>
  <c r="J351" i="25"/>
  <c r="J349" i="25"/>
  <c r="J345" i="25"/>
  <c r="J343" i="25"/>
  <c r="J341" i="25"/>
  <c r="J339" i="25"/>
  <c r="J337" i="25"/>
  <c r="J335" i="25"/>
  <c r="J333" i="25"/>
  <c r="J331" i="25"/>
  <c r="J329" i="25"/>
  <c r="J327" i="25"/>
  <c r="J325" i="25"/>
  <c r="J323" i="25"/>
  <c r="J321" i="25"/>
  <c r="J319" i="25"/>
  <c r="J317" i="25"/>
  <c r="J315" i="25"/>
  <c r="J313" i="25"/>
  <c r="J311" i="25"/>
  <c r="J309" i="25"/>
  <c r="J307" i="25"/>
  <c r="J305" i="25"/>
  <c r="J303" i="25"/>
  <c r="J301" i="25"/>
  <c r="J299" i="25"/>
  <c r="J297" i="25"/>
  <c r="J295" i="25"/>
  <c r="J293" i="25"/>
  <c r="J291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G862" i="26"/>
  <c r="H862" i="26"/>
  <c r="J899" i="25"/>
  <c r="K619" i="13"/>
  <c r="K694" i="13"/>
  <c r="F721" i="35"/>
  <c r="G721" i="35" s="1"/>
  <c r="H721" i="35" s="1"/>
  <c r="I721" i="35" s="1"/>
  <c r="F722" i="35"/>
  <c r="G722" i="35" s="1"/>
  <c r="H722" i="35" s="1"/>
  <c r="I722" i="35" s="1"/>
  <c r="F723" i="35"/>
  <c r="G723" i="35" s="1"/>
  <c r="H723" i="35" s="1"/>
  <c r="I723" i="35" s="1"/>
  <c r="F724" i="35"/>
  <c r="G724" i="35" s="1"/>
  <c r="H724" i="35" s="1"/>
  <c r="I724" i="35" s="1"/>
  <c r="I720" i="32"/>
  <c r="I721" i="32"/>
  <c r="I722" i="32"/>
  <c r="I723" i="32"/>
  <c r="I720" i="34"/>
  <c r="I721" i="34"/>
  <c r="I722" i="34"/>
  <c r="I723" i="34"/>
  <c r="F605" i="34"/>
  <c r="F606" i="34"/>
  <c r="H606" i="34" s="1"/>
  <c r="F607" i="34"/>
  <c r="H607" i="34" s="1"/>
  <c r="F608" i="34"/>
  <c r="H608" i="34" s="1"/>
  <c r="F609" i="34"/>
  <c r="H609" i="34" s="1"/>
  <c r="F610" i="34"/>
  <c r="H610" i="34" s="1"/>
  <c r="F611" i="34"/>
  <c r="H611" i="34" s="1"/>
  <c r="F612" i="34"/>
  <c r="H612" i="34" s="1"/>
  <c r="F613" i="34"/>
  <c r="H613" i="34" s="1"/>
  <c r="F614" i="34"/>
  <c r="H614" i="34" s="1"/>
  <c r="F615" i="34"/>
  <c r="H615" i="34" s="1"/>
  <c r="F616" i="34"/>
  <c r="H616" i="34" s="1"/>
  <c r="F617" i="34"/>
  <c r="H617" i="34" s="1"/>
  <c r="F618" i="34"/>
  <c r="H618" i="34" s="1"/>
  <c r="F619" i="34"/>
  <c r="H619" i="34" s="1"/>
  <c r="F620" i="34"/>
  <c r="H620" i="34" s="1"/>
  <c r="F621" i="34"/>
  <c r="H621" i="34" s="1"/>
  <c r="F622" i="34"/>
  <c r="H622" i="34" s="1"/>
  <c r="F624" i="34"/>
  <c r="H624" i="34" s="1"/>
  <c r="F625" i="34"/>
  <c r="H625" i="34" s="1"/>
  <c r="F626" i="34"/>
  <c r="H626" i="34" s="1"/>
  <c r="F627" i="34"/>
  <c r="H627" i="34" s="1"/>
  <c r="F628" i="34"/>
  <c r="H628" i="34" s="1"/>
  <c r="F629" i="34"/>
  <c r="H629" i="34" s="1"/>
  <c r="F630" i="34"/>
  <c r="H630" i="34" s="1"/>
  <c r="F631" i="34"/>
  <c r="H631" i="34" s="1"/>
  <c r="F632" i="34"/>
  <c r="H632" i="34" s="1"/>
  <c r="F633" i="34"/>
  <c r="H633" i="34" s="1"/>
  <c r="F634" i="34"/>
  <c r="H634" i="34" s="1"/>
  <c r="F635" i="34"/>
  <c r="H635" i="34" s="1"/>
  <c r="F636" i="34"/>
  <c r="H636" i="34" s="1"/>
  <c r="F637" i="34"/>
  <c r="H637" i="34" s="1"/>
  <c r="F638" i="34"/>
  <c r="H638" i="34" s="1"/>
  <c r="F639" i="34"/>
  <c r="H639" i="34" s="1"/>
  <c r="F640" i="34"/>
  <c r="H640" i="34" s="1"/>
  <c r="F641" i="34"/>
  <c r="H641" i="34" s="1"/>
  <c r="F642" i="34"/>
  <c r="H642" i="34" s="1"/>
  <c r="F643" i="34"/>
  <c r="H643" i="34" s="1"/>
  <c r="F644" i="34"/>
  <c r="H644" i="34" s="1"/>
  <c r="F645" i="34"/>
  <c r="H645" i="34" s="1"/>
  <c r="F646" i="34"/>
  <c r="H646" i="34" s="1"/>
  <c r="F647" i="34"/>
  <c r="H647" i="34" s="1"/>
  <c r="F648" i="34"/>
  <c r="H648" i="34" s="1"/>
  <c r="F649" i="34"/>
  <c r="H649" i="34" s="1"/>
  <c r="F650" i="34"/>
  <c r="H650" i="34" s="1"/>
  <c r="F651" i="34"/>
  <c r="H651" i="34" s="1"/>
  <c r="F652" i="34"/>
  <c r="H652" i="34" s="1"/>
  <c r="F653" i="34"/>
  <c r="H653" i="34" s="1"/>
  <c r="F654" i="34"/>
  <c r="H654" i="34" s="1"/>
  <c r="F655" i="34"/>
  <c r="H655" i="34" s="1"/>
  <c r="F656" i="34"/>
  <c r="H656" i="34" s="1"/>
  <c r="F657" i="34"/>
  <c r="H657" i="34" s="1"/>
  <c r="F658" i="34"/>
  <c r="H658" i="34" s="1"/>
  <c r="F659" i="34"/>
  <c r="H659" i="34" s="1"/>
  <c r="F660" i="34"/>
  <c r="H660" i="34" s="1"/>
  <c r="F661" i="34"/>
  <c r="H661" i="34" s="1"/>
  <c r="F662" i="34"/>
  <c r="H662" i="34" s="1"/>
  <c r="F663" i="34"/>
  <c r="H663" i="34" s="1"/>
  <c r="F664" i="34"/>
  <c r="H664" i="34" s="1"/>
  <c r="F665" i="34"/>
  <c r="H665" i="34" s="1"/>
  <c r="F666" i="34"/>
  <c r="H666" i="34" s="1"/>
  <c r="F667" i="34"/>
  <c r="H667" i="34" s="1"/>
  <c r="F668" i="34"/>
  <c r="H668" i="34" s="1"/>
  <c r="F669" i="34"/>
  <c r="H669" i="34" s="1"/>
  <c r="F670" i="34"/>
  <c r="H670" i="34" s="1"/>
  <c r="F671" i="34"/>
  <c r="H671" i="34" s="1"/>
  <c r="F672" i="34"/>
  <c r="H672" i="34" s="1"/>
  <c r="F673" i="34"/>
  <c r="H673" i="34" s="1"/>
  <c r="F674" i="34"/>
  <c r="H674" i="34" s="1"/>
  <c r="F675" i="34"/>
  <c r="H675" i="34" s="1"/>
  <c r="F676" i="34"/>
  <c r="H676" i="34" s="1"/>
  <c r="F677" i="34"/>
  <c r="H677" i="34" s="1"/>
  <c r="F678" i="34"/>
  <c r="H678" i="34" s="1"/>
  <c r="F679" i="34"/>
  <c r="H679" i="34" s="1"/>
  <c r="F680" i="34"/>
  <c r="H680" i="34" s="1"/>
  <c r="F681" i="34"/>
  <c r="H681" i="34" s="1"/>
  <c r="F682" i="34"/>
  <c r="H682" i="34" s="1"/>
  <c r="F683" i="34"/>
  <c r="H683" i="34" s="1"/>
  <c r="F684" i="34"/>
  <c r="H684" i="34" s="1"/>
  <c r="F685" i="34"/>
  <c r="H685" i="34" s="1"/>
  <c r="F686" i="34"/>
  <c r="H686" i="34" s="1"/>
  <c r="F687" i="34"/>
  <c r="H687" i="34" s="1"/>
  <c r="F688" i="34"/>
  <c r="H688" i="34" s="1"/>
  <c r="F689" i="34"/>
  <c r="H689" i="34" s="1"/>
  <c r="F690" i="34"/>
  <c r="H690" i="34" s="1"/>
  <c r="F691" i="34"/>
  <c r="H691" i="34" s="1"/>
  <c r="F692" i="34"/>
  <c r="H692" i="34" s="1"/>
  <c r="F693" i="34"/>
  <c r="H693" i="34" s="1"/>
  <c r="F694" i="34"/>
  <c r="H694" i="34" s="1"/>
  <c r="F695" i="34"/>
  <c r="H695" i="34" s="1"/>
  <c r="F696" i="34"/>
  <c r="H696" i="34" s="1"/>
  <c r="F697" i="34"/>
  <c r="H697" i="34" s="1"/>
  <c r="F698" i="34"/>
  <c r="H698" i="34" s="1"/>
  <c r="F699" i="34"/>
  <c r="H699" i="34" s="1"/>
  <c r="F700" i="34"/>
  <c r="H700" i="34" s="1"/>
  <c r="F701" i="34"/>
  <c r="H701" i="34" s="1"/>
  <c r="F702" i="34"/>
  <c r="H702" i="34" s="1"/>
  <c r="F703" i="34"/>
  <c r="H703" i="34" s="1"/>
  <c r="F704" i="34"/>
  <c r="H704" i="34" s="1"/>
  <c r="F705" i="34"/>
  <c r="H705" i="34" s="1"/>
  <c r="F706" i="34"/>
  <c r="F707" i="34"/>
  <c r="H707" i="34" s="1"/>
  <c r="F708" i="34"/>
  <c r="H708" i="34" s="1"/>
  <c r="F709" i="34"/>
  <c r="H709" i="34" s="1"/>
  <c r="F710" i="34"/>
  <c r="F711" i="34"/>
  <c r="H711" i="34" s="1"/>
  <c r="F712" i="34"/>
  <c r="H712" i="34" s="1"/>
  <c r="F713" i="34"/>
  <c r="H713" i="34" s="1"/>
  <c r="F714" i="34"/>
  <c r="H714" i="34" s="1"/>
  <c r="F715" i="34"/>
  <c r="H715" i="34" s="1"/>
  <c r="F716" i="34"/>
  <c r="H716" i="34" s="1"/>
  <c r="F717" i="34"/>
  <c r="H717" i="34" s="1"/>
  <c r="F718" i="34"/>
  <c r="H718" i="34" s="1"/>
  <c r="F719" i="34"/>
  <c r="H719" i="34" s="1"/>
  <c r="I623" i="34"/>
  <c r="K721" i="33"/>
  <c r="K723" i="33"/>
  <c r="K605" i="33"/>
  <c r="K606" i="33"/>
  <c r="K607" i="33"/>
  <c r="K608" i="33"/>
  <c r="K609" i="33"/>
  <c r="K610" i="33"/>
  <c r="K611" i="33"/>
  <c r="K612" i="33"/>
  <c r="K613" i="33"/>
  <c r="K614" i="33"/>
  <c r="K615" i="33"/>
  <c r="K616" i="33"/>
  <c r="K617" i="33"/>
  <c r="K618" i="33"/>
  <c r="K620" i="33"/>
  <c r="K622" i="33"/>
  <c r="K624" i="33"/>
  <c r="K626" i="33"/>
  <c r="K628" i="33"/>
  <c r="K630" i="33"/>
  <c r="K632" i="33"/>
  <c r="K634" i="33"/>
  <c r="K636" i="33"/>
  <c r="K638" i="33"/>
  <c r="K640" i="33"/>
  <c r="K642" i="33"/>
  <c r="K644" i="33"/>
  <c r="K646" i="33"/>
  <c r="K648" i="33"/>
  <c r="K650" i="33"/>
  <c r="K652" i="33"/>
  <c r="K654" i="33"/>
  <c r="K656" i="33"/>
  <c r="K658" i="33"/>
  <c r="K660" i="33"/>
  <c r="K662" i="33"/>
  <c r="K664" i="33"/>
  <c r="K666" i="33"/>
  <c r="K668" i="33"/>
  <c r="K670" i="33"/>
  <c r="K672" i="33"/>
  <c r="K674" i="33"/>
  <c r="K676" i="33"/>
  <c r="K678" i="33"/>
  <c r="K680" i="33"/>
  <c r="K682" i="33"/>
  <c r="K684" i="33"/>
  <c r="K686" i="33"/>
  <c r="K688" i="33"/>
  <c r="K690" i="33"/>
  <c r="K691" i="33"/>
  <c r="K692" i="33"/>
  <c r="K693" i="33"/>
  <c r="K694" i="33"/>
  <c r="K695" i="33"/>
  <c r="K696" i="33"/>
  <c r="K697" i="33"/>
  <c r="K698" i="33"/>
  <c r="K699" i="33"/>
  <c r="K700" i="33"/>
  <c r="K701" i="33"/>
  <c r="K702" i="33"/>
  <c r="K703" i="33"/>
  <c r="K704" i="33"/>
  <c r="K705" i="33"/>
  <c r="K706" i="33"/>
  <c r="K707" i="33"/>
  <c r="K708" i="33"/>
  <c r="K709" i="33"/>
  <c r="K710" i="33"/>
  <c r="K711" i="33"/>
  <c r="K712" i="33"/>
  <c r="K713" i="33"/>
  <c r="K714" i="33"/>
  <c r="K715" i="33"/>
  <c r="K716" i="33"/>
  <c r="K717" i="33"/>
  <c r="K718" i="33"/>
  <c r="K719" i="33"/>
  <c r="K720" i="13"/>
  <c r="K721" i="13"/>
  <c r="K722" i="13"/>
  <c r="K723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A606" i="13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606" i="1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I724" i="23"/>
  <c r="A606" i="23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606" i="10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D605" i="25"/>
  <c r="D724" i="25" s="1"/>
  <c r="F614" i="25"/>
  <c r="F642" i="25"/>
  <c r="F658" i="25"/>
  <c r="F673" i="25"/>
  <c r="E605" i="25"/>
  <c r="F607" i="25"/>
  <c r="F608" i="25"/>
  <c r="F609" i="25"/>
  <c r="F610" i="25"/>
  <c r="F611" i="25"/>
  <c r="F612" i="25"/>
  <c r="F613" i="25"/>
  <c r="F615" i="25"/>
  <c r="F616" i="25"/>
  <c r="F617" i="25"/>
  <c r="F618" i="25"/>
  <c r="F619" i="25"/>
  <c r="F620" i="25"/>
  <c r="F621" i="25"/>
  <c r="F622" i="25"/>
  <c r="F623" i="25"/>
  <c r="F624" i="25"/>
  <c r="F625" i="25"/>
  <c r="F626" i="25"/>
  <c r="F627" i="25"/>
  <c r="F628" i="25"/>
  <c r="F629" i="25"/>
  <c r="F630" i="25"/>
  <c r="F631" i="25"/>
  <c r="F632" i="25"/>
  <c r="F633" i="25"/>
  <c r="F634" i="25"/>
  <c r="F635" i="25"/>
  <c r="F636" i="25"/>
  <c r="F637" i="25"/>
  <c r="F638" i="25"/>
  <c r="F639" i="25"/>
  <c r="F640" i="25"/>
  <c r="F641" i="25"/>
  <c r="F643" i="25"/>
  <c r="F644" i="25"/>
  <c r="F645" i="25"/>
  <c r="F646" i="25"/>
  <c r="F647" i="25"/>
  <c r="F648" i="25"/>
  <c r="F649" i="25"/>
  <c r="F650" i="25"/>
  <c r="F651" i="25"/>
  <c r="F652" i="25"/>
  <c r="F653" i="25"/>
  <c r="F654" i="25"/>
  <c r="F655" i="25"/>
  <c r="F656" i="25"/>
  <c r="F657" i="25"/>
  <c r="F659" i="25"/>
  <c r="F660" i="25"/>
  <c r="F661" i="25"/>
  <c r="F662" i="25"/>
  <c r="F663" i="25"/>
  <c r="F664" i="25"/>
  <c r="F665" i="25"/>
  <c r="F666" i="25"/>
  <c r="F667" i="25"/>
  <c r="F668" i="25"/>
  <c r="F669" i="25"/>
  <c r="F670" i="25"/>
  <c r="F671" i="25"/>
  <c r="F672" i="25"/>
  <c r="F674" i="25"/>
  <c r="F675" i="25"/>
  <c r="F676" i="25"/>
  <c r="F677" i="25"/>
  <c r="F678" i="25"/>
  <c r="F679" i="25"/>
  <c r="F680" i="25"/>
  <c r="F681" i="25"/>
  <c r="F682" i="25"/>
  <c r="F683" i="25"/>
  <c r="F684" i="25"/>
  <c r="F685" i="25"/>
  <c r="F686" i="25"/>
  <c r="F687" i="25"/>
  <c r="F688" i="25"/>
  <c r="F689" i="25"/>
  <c r="F690" i="25"/>
  <c r="F691" i="25"/>
  <c r="F692" i="25"/>
  <c r="F693" i="25"/>
  <c r="F694" i="25"/>
  <c r="F695" i="25"/>
  <c r="A606" i="32"/>
  <c r="A607" i="32" s="1"/>
  <c r="A608" i="32" s="1"/>
  <c r="A609" i="32" s="1"/>
  <c r="A610" i="32" s="1"/>
  <c r="A611" i="32" s="1"/>
  <c r="A612" i="32" s="1"/>
  <c r="A613" i="32" s="1"/>
  <c r="A614" i="32" s="1"/>
  <c r="A615" i="32" s="1"/>
  <c r="A616" i="32" s="1"/>
  <c r="A617" i="32" s="1"/>
  <c r="A618" i="32" s="1"/>
  <c r="A619" i="32" s="1"/>
  <c r="A620" i="32" s="1"/>
  <c r="A621" i="32" s="1"/>
  <c r="A622" i="32" s="1"/>
  <c r="A623" i="32" s="1"/>
  <c r="A624" i="32" s="1"/>
  <c r="A625" i="32" s="1"/>
  <c r="A626" i="32" s="1"/>
  <c r="A627" i="32" s="1"/>
  <c r="A628" i="32" s="1"/>
  <c r="A629" i="32" s="1"/>
  <c r="A630" i="32" s="1"/>
  <c r="A631" i="32" s="1"/>
  <c r="A632" i="32" s="1"/>
  <c r="A633" i="32" s="1"/>
  <c r="A634" i="32" s="1"/>
  <c r="A635" i="32" s="1"/>
  <c r="A636" i="32" s="1"/>
  <c r="A637" i="32" s="1"/>
  <c r="A638" i="32" s="1"/>
  <c r="A639" i="32" s="1"/>
  <c r="A640" i="32" s="1"/>
  <c r="A641" i="32" s="1"/>
  <c r="A642" i="32" s="1"/>
  <c r="A643" i="32" s="1"/>
  <c r="A644" i="32" s="1"/>
  <c r="A645" i="32" s="1"/>
  <c r="A646" i="32" s="1"/>
  <c r="A647" i="32" s="1"/>
  <c r="A648" i="32" s="1"/>
  <c r="A649" i="32" s="1"/>
  <c r="A650" i="32" s="1"/>
  <c r="A651" i="32" s="1"/>
  <c r="A652" i="32" s="1"/>
  <c r="A653" i="32" s="1"/>
  <c r="A654" i="32" s="1"/>
  <c r="A655" i="32" s="1"/>
  <c r="A656" i="32" s="1"/>
  <c r="A657" i="32" s="1"/>
  <c r="A658" i="32" s="1"/>
  <c r="A659" i="32" s="1"/>
  <c r="A660" i="32" s="1"/>
  <c r="A661" i="32" s="1"/>
  <c r="A662" i="32" s="1"/>
  <c r="A663" i="32" s="1"/>
  <c r="A664" i="32" s="1"/>
  <c r="A665" i="32" s="1"/>
  <c r="A666" i="32" s="1"/>
  <c r="A667" i="32" s="1"/>
  <c r="A668" i="32" s="1"/>
  <c r="A669" i="32" s="1"/>
  <c r="A670" i="32" s="1"/>
  <c r="A671" i="32" s="1"/>
  <c r="A672" i="32" s="1"/>
  <c r="A673" i="32" s="1"/>
  <c r="A674" i="32" s="1"/>
  <c r="A675" i="32" s="1"/>
  <c r="A676" i="32" s="1"/>
  <c r="A677" i="32" s="1"/>
  <c r="A678" i="32" s="1"/>
  <c r="A679" i="32" s="1"/>
  <c r="A680" i="32" s="1"/>
  <c r="A681" i="32" s="1"/>
  <c r="A682" i="32" s="1"/>
  <c r="A683" i="32" s="1"/>
  <c r="A684" i="32" s="1"/>
  <c r="A685" i="32" s="1"/>
  <c r="A686" i="32" s="1"/>
  <c r="A687" i="32" s="1"/>
  <c r="A688" i="32" s="1"/>
  <c r="A689" i="32" s="1"/>
  <c r="A690" i="32" s="1"/>
  <c r="A691" i="32" s="1"/>
  <c r="A692" i="32" s="1"/>
  <c r="A693" i="32" s="1"/>
  <c r="A694" i="32" s="1"/>
  <c r="A695" i="32" s="1"/>
  <c r="A696" i="32" s="1"/>
  <c r="A697" i="32" s="1"/>
  <c r="A698" i="32" s="1"/>
  <c r="A699" i="32" s="1"/>
  <c r="A700" i="32" s="1"/>
  <c r="A701" i="32" s="1"/>
  <c r="A702" i="32" s="1"/>
  <c r="A703" i="32" s="1"/>
  <c r="A704" i="32" s="1"/>
  <c r="A705" i="32" s="1"/>
  <c r="A706" i="32" s="1"/>
  <c r="A707" i="32" s="1"/>
  <c r="A708" i="32" s="1"/>
  <c r="A709" i="32" s="1"/>
  <c r="A710" i="32" s="1"/>
  <c r="A711" i="32" s="1"/>
  <c r="A712" i="32" s="1"/>
  <c r="A713" i="32" s="1"/>
  <c r="A714" i="32" s="1"/>
  <c r="A715" i="32" s="1"/>
  <c r="A716" i="32" s="1"/>
  <c r="A717" i="32" s="1"/>
  <c r="A718" i="32" s="1"/>
  <c r="A719" i="32" s="1"/>
  <c r="A720" i="32" s="1"/>
  <c r="A721" i="32" s="1"/>
  <c r="A722" i="32" s="1"/>
  <c r="A723" i="32" s="1"/>
  <c r="A606" i="34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606" i="15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606" i="33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603" i="18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K6" i="13"/>
  <c r="K6" i="33"/>
  <c r="K7" i="13"/>
  <c r="K7" i="33"/>
  <c r="K8" i="13"/>
  <c r="K8" i="33"/>
  <c r="K9" i="13"/>
  <c r="K9" i="33"/>
  <c r="K10" i="13"/>
  <c r="K10" i="33"/>
  <c r="K11" i="33"/>
  <c r="K12" i="13"/>
  <c r="K12" i="33"/>
  <c r="K13" i="13"/>
  <c r="K14" i="13"/>
  <c r="K14" i="33"/>
  <c r="F14" i="23"/>
  <c r="K16" i="13"/>
  <c r="K16" i="33"/>
  <c r="K17" i="33"/>
  <c r="K18" i="13"/>
  <c r="K18" i="33"/>
  <c r="K20" i="13"/>
  <c r="K20" i="33"/>
  <c r="K21" i="33"/>
  <c r="L21" i="33" s="1"/>
  <c r="O21" i="33" s="1"/>
  <c r="K22" i="13"/>
  <c r="K22" i="33"/>
  <c r="K24" i="13"/>
  <c r="K24" i="33"/>
  <c r="L24" i="33" s="1"/>
  <c r="O24" i="33" s="1"/>
  <c r="K25" i="13"/>
  <c r="K25" i="33"/>
  <c r="K26" i="13"/>
  <c r="K26" i="33"/>
  <c r="L26" i="33" s="1"/>
  <c r="O26" i="33" s="1"/>
  <c r="K27" i="33"/>
  <c r="K28" i="13"/>
  <c r="K28" i="33"/>
  <c r="K29" i="13"/>
  <c r="K30" i="13"/>
  <c r="K30" i="33"/>
  <c r="K32" i="13"/>
  <c r="K32" i="33"/>
  <c r="K33" i="13"/>
  <c r="K33" i="33"/>
  <c r="K34" i="33"/>
  <c r="K35" i="13"/>
  <c r="K35" i="33"/>
  <c r="K36" i="13"/>
  <c r="K37" i="13"/>
  <c r="K37" i="33"/>
  <c r="K39" i="13"/>
  <c r="K39" i="33"/>
  <c r="K40" i="13"/>
  <c r="K40" i="33"/>
  <c r="K41" i="13"/>
  <c r="K41" i="33"/>
  <c r="K42" i="13"/>
  <c r="K42" i="33"/>
  <c r="L42" i="33" s="1"/>
  <c r="O42" i="33" s="1"/>
  <c r="K43" i="13"/>
  <c r="K43" i="33"/>
  <c r="K44" i="13"/>
  <c r="K44" i="33"/>
  <c r="L44" i="33" s="1"/>
  <c r="O44" i="33" s="1"/>
  <c r="K45" i="13"/>
  <c r="K45" i="33"/>
  <c r="K46" i="13"/>
  <c r="K46" i="33"/>
  <c r="L46" i="33" s="1"/>
  <c r="O46" i="33" s="1"/>
  <c r="K47" i="13"/>
  <c r="K47" i="33"/>
  <c r="L47" i="33" s="1"/>
  <c r="O47" i="33" s="1"/>
  <c r="K48" i="13"/>
  <c r="K48" i="33"/>
  <c r="L48" i="33" s="1"/>
  <c r="O48" i="33" s="1"/>
  <c r="K49" i="13"/>
  <c r="K49" i="33"/>
  <c r="K50" i="33"/>
  <c r="K51" i="13"/>
  <c r="K51" i="33"/>
  <c r="K52" i="13"/>
  <c r="K53" i="13"/>
  <c r="K53" i="33"/>
  <c r="K55" i="13"/>
  <c r="K55" i="33"/>
  <c r="L55" i="33" s="1"/>
  <c r="O55" i="33" s="1"/>
  <c r="K56" i="33"/>
  <c r="K57" i="13"/>
  <c r="K57" i="33"/>
  <c r="K58" i="13"/>
  <c r="K59" i="13"/>
  <c r="K59" i="33"/>
  <c r="K60" i="13"/>
  <c r="K61" i="13"/>
  <c r="K61" i="33"/>
  <c r="K63" i="13"/>
  <c r="K63" i="33"/>
  <c r="K64" i="13"/>
  <c r="K64" i="33"/>
  <c r="K65" i="13"/>
  <c r="K65" i="33"/>
  <c r="K66" i="33"/>
  <c r="K67" i="13"/>
  <c r="K67" i="33"/>
  <c r="L67" i="33" s="1"/>
  <c r="O67" i="33" s="1"/>
  <c r="K69" i="13"/>
  <c r="K69" i="33"/>
  <c r="L69" i="33" s="1"/>
  <c r="O69" i="33" s="1"/>
  <c r="K70" i="33"/>
  <c r="K71" i="13"/>
  <c r="K71" i="33"/>
  <c r="K73" i="13"/>
  <c r="K73" i="33"/>
  <c r="K74" i="33"/>
  <c r="K75" i="13"/>
  <c r="K75" i="33"/>
  <c r="L75" i="33" s="1"/>
  <c r="O75" i="33" s="1"/>
  <c r="K77" i="13"/>
  <c r="K77" i="33"/>
  <c r="K78" i="13"/>
  <c r="K78" i="33"/>
  <c r="K79" i="13"/>
  <c r="K79" i="33"/>
  <c r="K80" i="33"/>
  <c r="K81" i="13"/>
  <c r="K81" i="33"/>
  <c r="K82" i="13"/>
  <c r="K83" i="13"/>
  <c r="K83" i="33"/>
  <c r="L83" i="33" s="1"/>
  <c r="O83" i="33" s="1"/>
  <c r="K84" i="13"/>
  <c r="K84" i="33"/>
  <c r="K85" i="13"/>
  <c r="K86" i="13"/>
  <c r="K86" i="33"/>
  <c r="K89" i="13"/>
  <c r="K89" i="33"/>
  <c r="K90" i="13"/>
  <c r="K90" i="33"/>
  <c r="K91" i="33"/>
  <c r="K92" i="13"/>
  <c r="K92" i="33"/>
  <c r="K94" i="13"/>
  <c r="K94" i="33"/>
  <c r="K95" i="33"/>
  <c r="K96" i="13"/>
  <c r="K96" i="33"/>
  <c r="L96" i="33" s="1"/>
  <c r="O96" i="33" s="1"/>
  <c r="K97" i="13"/>
  <c r="K98" i="13"/>
  <c r="K98" i="33"/>
  <c r="K100" i="13"/>
  <c r="K100" i="33"/>
  <c r="K101" i="33"/>
  <c r="L101" i="33" s="1"/>
  <c r="O101" i="33" s="1"/>
  <c r="K102" i="13"/>
  <c r="K102" i="33"/>
  <c r="K104" i="13"/>
  <c r="K104" i="33"/>
  <c r="K105" i="33"/>
  <c r="K106" i="13"/>
  <c r="K106" i="33"/>
  <c r="K107" i="13"/>
  <c r="K108" i="13"/>
  <c r="K108" i="33"/>
  <c r="L108" i="33" s="1"/>
  <c r="O108" i="33" s="1"/>
  <c r="K109" i="13"/>
  <c r="K110" i="13"/>
  <c r="K110" i="33"/>
  <c r="K111" i="13"/>
  <c r="K112" i="13"/>
  <c r="K112" i="33"/>
  <c r="K114" i="13"/>
  <c r="K114" i="33"/>
  <c r="K115" i="13"/>
  <c r="K115" i="33"/>
  <c r="K116" i="13"/>
  <c r="K116" i="33"/>
  <c r="L116" i="33" s="1"/>
  <c r="O116" i="33" s="1"/>
  <c r="K117" i="13"/>
  <c r="K117" i="33"/>
  <c r="K118" i="13"/>
  <c r="K118" i="33"/>
  <c r="K119" i="13"/>
  <c r="K119" i="33"/>
  <c r="K120" i="13"/>
  <c r="K120" i="33"/>
  <c r="K121" i="33"/>
  <c r="K122" i="13"/>
  <c r="K122" i="33"/>
  <c r="K123" i="13"/>
  <c r="K124" i="13"/>
  <c r="K124" i="33"/>
  <c r="K125" i="13"/>
  <c r="K126" i="13"/>
  <c r="K126" i="33"/>
  <c r="L126" i="33" s="1"/>
  <c r="O126" i="33" s="1"/>
  <c r="K127" i="13"/>
  <c r="K128" i="13"/>
  <c r="K128" i="33"/>
  <c r="K130" i="13"/>
  <c r="K130" i="33"/>
  <c r="K131" i="33"/>
  <c r="K132" i="13"/>
  <c r="K132" i="33"/>
  <c r="K133" i="13"/>
  <c r="L133" i="33"/>
  <c r="K134" i="13"/>
  <c r="K134" i="33"/>
  <c r="L134" i="33" s="1"/>
  <c r="O134" i="33" s="1"/>
  <c r="K135" i="13"/>
  <c r="K136" i="13"/>
  <c r="K136" i="33"/>
  <c r="K137" i="13"/>
  <c r="K138" i="13"/>
  <c r="K138" i="33"/>
  <c r="L138" i="33" s="1"/>
  <c r="O138" i="33" s="1"/>
  <c r="K139" i="13"/>
  <c r="K140" i="13"/>
  <c r="K140" i="33"/>
  <c r="L140" i="33" s="1"/>
  <c r="O140" i="33" s="1"/>
  <c r="K141" i="13"/>
  <c r="K142" i="13"/>
  <c r="K142" i="33"/>
  <c r="K144" i="13"/>
  <c r="K144" i="33"/>
  <c r="K145" i="13"/>
  <c r="K145" i="33"/>
  <c r="K146" i="13"/>
  <c r="K146" i="33"/>
  <c r="L146" i="33" s="1"/>
  <c r="O146" i="33" s="1"/>
  <c r="K147" i="13"/>
  <c r="K147" i="33"/>
  <c r="K148" i="13"/>
  <c r="K148" i="33"/>
  <c r="K149" i="33"/>
  <c r="L149" i="33" s="1"/>
  <c r="O149" i="33" s="1"/>
  <c r="K150" i="13"/>
  <c r="K150" i="33"/>
  <c r="K151" i="13"/>
  <c r="K152" i="13"/>
  <c r="K152" i="33"/>
  <c r="K153" i="13"/>
  <c r="K154" i="13"/>
  <c r="K154" i="33"/>
  <c r="L154" i="33" s="1"/>
  <c r="O154" i="33" s="1"/>
  <c r="K155" i="13"/>
  <c r="K156" i="13"/>
  <c r="K156" i="33"/>
  <c r="K158" i="13"/>
  <c r="K158" i="33"/>
  <c r="K159" i="13"/>
  <c r="K159" i="33"/>
  <c r="K160" i="13"/>
  <c r="K160" i="33"/>
  <c r="K161" i="13"/>
  <c r="K161" i="33"/>
  <c r="K162" i="13"/>
  <c r="K162" i="33"/>
  <c r="K163" i="13"/>
  <c r="K163" i="33"/>
  <c r="K164" i="13"/>
  <c r="K164" i="33"/>
  <c r="K165" i="13"/>
  <c r="K165" i="33"/>
  <c r="K166" i="13"/>
  <c r="K166" i="33"/>
  <c r="K167" i="13"/>
  <c r="K167" i="33"/>
  <c r="K168" i="13"/>
  <c r="K168" i="33"/>
  <c r="K169" i="33"/>
  <c r="K170" i="13"/>
  <c r="K170" i="33"/>
  <c r="L170" i="33" s="1"/>
  <c r="O170" i="33" s="1"/>
  <c r="K172" i="13"/>
  <c r="K172" i="33"/>
  <c r="L172" i="33" s="1"/>
  <c r="O172" i="33" s="1"/>
  <c r="K173" i="13"/>
  <c r="K173" i="33"/>
  <c r="K174" i="13"/>
  <c r="K174" i="33"/>
  <c r="K175" i="33"/>
  <c r="K176" i="13"/>
  <c r="K176" i="33"/>
  <c r="K178" i="13"/>
  <c r="K178" i="33"/>
  <c r="K179" i="13"/>
  <c r="K179" i="33"/>
  <c r="K180" i="13"/>
  <c r="K180" i="33"/>
  <c r="K181" i="33"/>
  <c r="L181" i="33" s="1"/>
  <c r="O181" i="33" s="1"/>
  <c r="K182" i="13"/>
  <c r="K182" i="33"/>
  <c r="K183" i="13"/>
  <c r="K184" i="13"/>
  <c r="K184" i="33"/>
  <c r="K186" i="13"/>
  <c r="K186" i="33"/>
  <c r="K187" i="33"/>
  <c r="K188" i="13"/>
  <c r="K188" i="33"/>
  <c r="L188" i="33" s="1"/>
  <c r="O188" i="33" s="1"/>
  <c r="K189" i="13"/>
  <c r="K190" i="13"/>
  <c r="K190" i="33"/>
  <c r="K191" i="13"/>
  <c r="K192" i="13"/>
  <c r="K192" i="33"/>
  <c r="L192" i="33" s="1"/>
  <c r="O192" i="33" s="1"/>
  <c r="K193" i="13"/>
  <c r="L193" i="33"/>
  <c r="K194" i="13"/>
  <c r="K194" i="33"/>
  <c r="L194" i="33" s="1"/>
  <c r="O194" i="33" s="1"/>
  <c r="K196" i="13"/>
  <c r="K196" i="33"/>
  <c r="K197" i="13"/>
  <c r="K197" i="33"/>
  <c r="L197" i="33" s="1"/>
  <c r="O197" i="33" s="1"/>
  <c r="K198" i="13"/>
  <c r="K198" i="33"/>
  <c r="L198" i="33" s="1"/>
  <c r="O198" i="33" s="1"/>
  <c r="K199" i="13"/>
  <c r="K199" i="33"/>
  <c r="L199" i="33" s="1"/>
  <c r="O199" i="33" s="1"/>
  <c r="K200" i="13"/>
  <c r="K200" i="33"/>
  <c r="K201" i="33"/>
  <c r="K202" i="13"/>
  <c r="K202" i="33"/>
  <c r="K203" i="13"/>
  <c r="K204" i="13"/>
  <c r="K204" i="33"/>
  <c r="L204" i="33" s="1"/>
  <c r="O204" i="33" s="1"/>
  <c r="K205" i="13"/>
  <c r="K206" i="13"/>
  <c r="K206" i="33"/>
  <c r="K207" i="13"/>
  <c r="L207" i="33"/>
  <c r="K208" i="13"/>
  <c r="K208" i="33"/>
  <c r="K209" i="33"/>
  <c r="K210" i="13"/>
  <c r="K210" i="33"/>
  <c r="K211" i="13"/>
  <c r="K211" i="33"/>
  <c r="K212" i="13"/>
  <c r="K212" i="33"/>
  <c r="K213" i="33"/>
  <c r="K214" i="13"/>
  <c r="K214" i="33"/>
  <c r="K215" i="33"/>
  <c r="K216" i="13"/>
  <c r="K216" i="33"/>
  <c r="K217" i="13"/>
  <c r="K217" i="33"/>
  <c r="K218" i="13"/>
  <c r="K218" i="33"/>
  <c r="L218" i="33" s="1"/>
  <c r="O218" i="33" s="1"/>
  <c r="K219" i="33"/>
  <c r="K220" i="13"/>
  <c r="K220" i="33"/>
  <c r="K221" i="13"/>
  <c r="K221" i="33"/>
  <c r="K222" i="13"/>
  <c r="K222" i="33"/>
  <c r="K223" i="33"/>
  <c r="K224" i="13"/>
  <c r="K224" i="33"/>
  <c r="K225" i="13"/>
  <c r="K225" i="33"/>
  <c r="K226" i="13"/>
  <c r="K226" i="33"/>
  <c r="K227" i="33"/>
  <c r="K228" i="13"/>
  <c r="K228" i="33"/>
  <c r="K229" i="33"/>
  <c r="K230" i="13"/>
  <c r="K230" i="33"/>
  <c r="K231" i="33"/>
  <c r="K232" i="13"/>
  <c r="K232" i="33"/>
  <c r="L232" i="33" s="1"/>
  <c r="O232" i="33" s="1"/>
  <c r="K233" i="13"/>
  <c r="K233" i="33"/>
  <c r="K234" i="13"/>
  <c r="K234" i="33"/>
  <c r="L234" i="33" s="1"/>
  <c r="O234" i="33" s="1"/>
  <c r="K235" i="13"/>
  <c r="K235" i="33"/>
  <c r="K236" i="13"/>
  <c r="K236" i="33"/>
  <c r="L236" i="33" s="1"/>
  <c r="O236" i="33" s="1"/>
  <c r="K237" i="33"/>
  <c r="K238" i="13"/>
  <c r="K238" i="33"/>
  <c r="K239" i="33"/>
  <c r="K240" i="13"/>
  <c r="K240" i="33"/>
  <c r="K241" i="13"/>
  <c r="K241" i="33"/>
  <c r="K242" i="13"/>
  <c r="K242" i="33"/>
  <c r="K243" i="13"/>
  <c r="K243" i="33"/>
  <c r="K244" i="13"/>
  <c r="K244" i="33"/>
  <c r="K250" i="13"/>
  <c r="K250" i="33"/>
  <c r="K251" i="13"/>
  <c r="K251" i="33"/>
  <c r="K252" i="13"/>
  <c r="K252" i="33"/>
  <c r="K253" i="13"/>
  <c r="K253" i="33"/>
  <c r="K254" i="13"/>
  <c r="K254" i="33"/>
  <c r="K255" i="33"/>
  <c r="K256" i="13"/>
  <c r="K256" i="33"/>
  <c r="L256" i="33" s="1"/>
  <c r="O256" i="33" s="1"/>
  <c r="K257" i="13"/>
  <c r="K257" i="33"/>
  <c r="L257" i="33" s="1"/>
  <c r="O257" i="33" s="1"/>
  <c r="K258" i="13"/>
  <c r="K258" i="33"/>
  <c r="L258" i="33" s="1"/>
  <c r="O258" i="33" s="1"/>
  <c r="K259" i="13"/>
  <c r="K259" i="33"/>
  <c r="L259" i="33" s="1"/>
  <c r="O259" i="33" s="1"/>
  <c r="K260" i="13"/>
  <c r="K260" i="33"/>
  <c r="K261" i="13"/>
  <c r="K261" i="33"/>
  <c r="L261" i="33" s="1"/>
  <c r="O261" i="33" s="1"/>
  <c r="K262" i="33"/>
  <c r="K263" i="13"/>
  <c r="K263" i="33"/>
  <c r="K264" i="33"/>
  <c r="K265" i="13"/>
  <c r="K265" i="33"/>
  <c r="K266" i="33"/>
  <c r="K267" i="13"/>
  <c r="K267" i="33"/>
  <c r="K268" i="33"/>
  <c r="K269" i="13"/>
  <c r="K269" i="33"/>
  <c r="K270" i="33"/>
  <c r="K271" i="13"/>
  <c r="K271" i="33"/>
  <c r="K272" i="33"/>
  <c r="K273" i="13"/>
  <c r="K273" i="33"/>
  <c r="K274" i="33"/>
  <c r="K275" i="13"/>
  <c r="K275" i="33"/>
  <c r="K276" i="33"/>
  <c r="K277" i="13"/>
  <c r="K277" i="33"/>
  <c r="K278" i="33"/>
  <c r="K279" i="13"/>
  <c r="K279" i="33"/>
  <c r="K280" i="33"/>
  <c r="K281" i="13"/>
  <c r="K281" i="33"/>
  <c r="K282" i="33"/>
  <c r="K283" i="13"/>
  <c r="K283" i="33"/>
  <c r="K284" i="33"/>
  <c r="K285" i="13"/>
  <c r="K285" i="33"/>
  <c r="K286" i="33"/>
  <c r="K287" i="13"/>
  <c r="K287" i="33"/>
  <c r="K288" i="33"/>
  <c r="K289" i="13"/>
  <c r="K289" i="33"/>
  <c r="K290" i="33"/>
  <c r="K291" i="13"/>
  <c r="K291" i="33"/>
  <c r="K292" i="13"/>
  <c r="K292" i="33"/>
  <c r="K293" i="13"/>
  <c r="K293" i="33"/>
  <c r="K294" i="13"/>
  <c r="K294" i="33"/>
  <c r="K295" i="13"/>
  <c r="K295" i="33"/>
  <c r="K296" i="13"/>
  <c r="K296" i="33"/>
  <c r="K297" i="13"/>
  <c r="K297" i="33"/>
  <c r="K298" i="13"/>
  <c r="K298" i="33"/>
  <c r="K299" i="13"/>
  <c r="K299" i="33"/>
  <c r="K300" i="33"/>
  <c r="L300" i="33" s="1"/>
  <c r="O300" i="33" s="1"/>
  <c r="K301" i="13"/>
  <c r="K301" i="33"/>
  <c r="K302" i="33"/>
  <c r="K303" i="13"/>
  <c r="K303" i="33"/>
  <c r="K304" i="33"/>
  <c r="L304" i="33" s="1"/>
  <c r="O304" i="33" s="1"/>
  <c r="K305" i="13"/>
  <c r="K305" i="33"/>
  <c r="K306" i="13"/>
  <c r="K306" i="33"/>
  <c r="K307" i="13"/>
  <c r="K307" i="33"/>
  <c r="L307" i="33" s="1"/>
  <c r="O307" i="33" s="1"/>
  <c r="K308" i="33"/>
  <c r="K309" i="13"/>
  <c r="K309" i="33"/>
  <c r="K310" i="13"/>
  <c r="K310" i="33"/>
  <c r="K311" i="13"/>
  <c r="K311" i="33"/>
  <c r="K312" i="33"/>
  <c r="K313" i="13"/>
  <c r="K313" i="33"/>
  <c r="L313" i="33" s="1"/>
  <c r="O313" i="33" s="1"/>
  <c r="K314" i="13"/>
  <c r="K314" i="33"/>
  <c r="K315" i="13"/>
  <c r="K315" i="33"/>
  <c r="L315" i="33" s="1"/>
  <c r="O315" i="33" s="1"/>
  <c r="K316" i="33"/>
  <c r="K317" i="13"/>
  <c r="K317" i="33"/>
  <c r="K318" i="13"/>
  <c r="K318" i="33"/>
  <c r="K319" i="13"/>
  <c r="K319" i="33"/>
  <c r="K320" i="33"/>
  <c r="K321" i="13"/>
  <c r="K321" i="33"/>
  <c r="L321" i="33" s="1"/>
  <c r="O321" i="33" s="1"/>
  <c r="K322" i="33"/>
  <c r="K323" i="13"/>
  <c r="K323" i="33"/>
  <c r="K324" i="13"/>
  <c r="K324" i="33"/>
  <c r="K325" i="13"/>
  <c r="K325" i="33"/>
  <c r="K326" i="13"/>
  <c r="K326" i="33"/>
  <c r="K327" i="13"/>
  <c r="K327" i="33"/>
  <c r="K328" i="33"/>
  <c r="K329" i="13"/>
  <c r="K329" i="33"/>
  <c r="L329" i="33" s="1"/>
  <c r="O329" i="33" s="1"/>
  <c r="K330" i="33"/>
  <c r="L330" i="33" s="1"/>
  <c r="O330" i="33" s="1"/>
  <c r="K331" i="13"/>
  <c r="K331" i="33"/>
  <c r="K332" i="33"/>
  <c r="L332" i="33" s="1"/>
  <c r="O332" i="33" s="1"/>
  <c r="K333" i="13"/>
  <c r="K333" i="33"/>
  <c r="K334" i="33"/>
  <c r="K335" i="13"/>
  <c r="K335" i="33"/>
  <c r="K336" i="13"/>
  <c r="K336" i="33"/>
  <c r="K337" i="13"/>
  <c r="K337" i="33"/>
  <c r="K338" i="33"/>
  <c r="L338" i="33" s="1"/>
  <c r="O338" i="33" s="1"/>
  <c r="K339" i="13"/>
  <c r="K339" i="33"/>
  <c r="K340" i="13"/>
  <c r="K340" i="33"/>
  <c r="K341" i="13"/>
  <c r="K341" i="33"/>
  <c r="K342" i="13"/>
  <c r="K342" i="33"/>
  <c r="K343" i="13"/>
  <c r="K343" i="33"/>
  <c r="K344" i="13"/>
  <c r="K344" i="33"/>
  <c r="L344" i="33" s="1"/>
  <c r="O344" i="33" s="1"/>
  <c r="K345" i="13"/>
  <c r="K345" i="33"/>
  <c r="L345" i="33" s="1"/>
  <c r="O345" i="33" s="1"/>
  <c r="K346" i="13"/>
  <c r="K346" i="33"/>
  <c r="K347" i="13"/>
  <c r="K347" i="33"/>
  <c r="K348" i="13"/>
  <c r="K348" i="33"/>
  <c r="K349" i="13"/>
  <c r="K349" i="33"/>
  <c r="L349" i="33" s="1"/>
  <c r="O349" i="33" s="1"/>
  <c r="K350" i="13"/>
  <c r="K350" i="33"/>
  <c r="K351" i="13"/>
  <c r="K351" i="33"/>
  <c r="K352" i="13"/>
  <c r="K352" i="33"/>
  <c r="L352" i="33" s="1"/>
  <c r="O352" i="33" s="1"/>
  <c r="K353" i="13"/>
  <c r="K353" i="33"/>
  <c r="K354" i="13"/>
  <c r="K354" i="33"/>
  <c r="K355" i="13"/>
  <c r="K355" i="33"/>
  <c r="L355" i="33" s="1"/>
  <c r="O355" i="33" s="1"/>
  <c r="K356" i="13"/>
  <c r="K356" i="33"/>
  <c r="K357" i="13"/>
  <c r="K357" i="33"/>
  <c r="K358" i="13"/>
  <c r="K358" i="33"/>
  <c r="K359" i="13"/>
  <c r="K359" i="33"/>
  <c r="L359" i="33" s="1"/>
  <c r="O359" i="33" s="1"/>
  <c r="K360" i="13"/>
  <c r="K360" i="33"/>
  <c r="L360" i="33" s="1"/>
  <c r="O360" i="33" s="1"/>
  <c r="K361" i="13"/>
  <c r="K361" i="33"/>
  <c r="K362" i="13"/>
  <c r="K362" i="33"/>
  <c r="K363" i="13"/>
  <c r="K363" i="33"/>
  <c r="L363" i="33" s="1"/>
  <c r="O363" i="33" s="1"/>
  <c r="K364" i="13"/>
  <c r="K364" i="33"/>
  <c r="K365" i="13"/>
  <c r="K365" i="33"/>
  <c r="K366" i="13"/>
  <c r="K366" i="33"/>
  <c r="L366" i="33" s="1"/>
  <c r="O366" i="33" s="1"/>
  <c r="K367" i="13"/>
  <c r="K367" i="33"/>
  <c r="L367" i="33" s="1"/>
  <c r="O367" i="33" s="1"/>
  <c r="K368" i="13"/>
  <c r="K368" i="33"/>
  <c r="K369" i="13"/>
  <c r="K369" i="33"/>
  <c r="K370" i="13"/>
  <c r="K370" i="33"/>
  <c r="L370" i="33" s="1"/>
  <c r="O370" i="33" s="1"/>
  <c r="K371" i="13"/>
  <c r="K371" i="33"/>
  <c r="K372" i="13"/>
  <c r="K372" i="33"/>
  <c r="L372" i="33" s="1"/>
  <c r="O372" i="33" s="1"/>
  <c r="K373" i="13"/>
  <c r="K373" i="33"/>
  <c r="K374" i="13"/>
  <c r="K374" i="33"/>
  <c r="K375" i="13"/>
  <c r="K375" i="33"/>
  <c r="L375" i="33" s="1"/>
  <c r="O375" i="33" s="1"/>
  <c r="K376" i="13"/>
  <c r="K376" i="33"/>
  <c r="K377" i="13"/>
  <c r="K377" i="33"/>
  <c r="K378" i="13"/>
  <c r="K378" i="33"/>
  <c r="K379" i="13"/>
  <c r="K379" i="33"/>
  <c r="L379" i="33" s="1"/>
  <c r="O379" i="33" s="1"/>
  <c r="K380" i="13"/>
  <c r="K380" i="33"/>
  <c r="K381" i="13"/>
  <c r="K381" i="33"/>
  <c r="K382" i="13"/>
  <c r="K382" i="33"/>
  <c r="L382" i="33" s="1"/>
  <c r="O382" i="33" s="1"/>
  <c r="K383" i="13"/>
  <c r="K383" i="33"/>
  <c r="K384" i="13"/>
  <c r="K384" i="33"/>
  <c r="K385" i="13"/>
  <c r="K385" i="33"/>
  <c r="K386" i="13"/>
  <c r="K386" i="33"/>
  <c r="L386" i="33" s="1"/>
  <c r="O386" i="33" s="1"/>
  <c r="K387" i="13"/>
  <c r="K387" i="33"/>
  <c r="K388" i="13"/>
  <c r="K388" i="33"/>
  <c r="K389" i="13"/>
  <c r="K389" i="33"/>
  <c r="K390" i="13"/>
  <c r="K390" i="33"/>
  <c r="L390" i="33" s="1"/>
  <c r="O390" i="33" s="1"/>
  <c r="K391" i="13"/>
  <c r="K391" i="33"/>
  <c r="K392" i="13"/>
  <c r="K392" i="33"/>
  <c r="K393" i="13"/>
  <c r="K393" i="33"/>
  <c r="K394" i="13"/>
  <c r="K394" i="33"/>
  <c r="K395" i="13"/>
  <c r="K395" i="33"/>
  <c r="K396" i="13"/>
  <c r="K396" i="33"/>
  <c r="K397" i="13"/>
  <c r="K397" i="33"/>
  <c r="K398" i="13"/>
  <c r="K398" i="33"/>
  <c r="K399" i="13"/>
  <c r="K399" i="33"/>
  <c r="K400" i="13"/>
  <c r="K400" i="33"/>
  <c r="K401" i="13"/>
  <c r="K401" i="33"/>
  <c r="K402" i="13"/>
  <c r="K402" i="33"/>
  <c r="K403" i="13"/>
  <c r="K403" i="33"/>
  <c r="K404" i="13"/>
  <c r="K404" i="33"/>
  <c r="K405" i="13"/>
  <c r="K405" i="33"/>
  <c r="K406" i="13"/>
  <c r="K406" i="33"/>
  <c r="K407" i="13"/>
  <c r="K407" i="33"/>
  <c r="K408" i="13"/>
  <c r="K408" i="33"/>
  <c r="K409" i="13"/>
  <c r="K409" i="33"/>
  <c r="K410" i="13"/>
  <c r="K410" i="33"/>
  <c r="K411" i="13"/>
  <c r="K411" i="33"/>
  <c r="K412" i="13"/>
  <c r="K412" i="33"/>
  <c r="K413" i="13"/>
  <c r="K413" i="33"/>
  <c r="K414" i="13"/>
  <c r="K414" i="33"/>
  <c r="K415" i="13"/>
  <c r="K415" i="33"/>
  <c r="K416" i="13"/>
  <c r="K416" i="33"/>
  <c r="K417" i="13"/>
  <c r="K417" i="33"/>
  <c r="K418" i="13"/>
  <c r="K418" i="33"/>
  <c r="K419" i="13"/>
  <c r="K419" i="33"/>
  <c r="K420" i="13"/>
  <c r="K420" i="33"/>
  <c r="K421" i="13"/>
  <c r="K421" i="33"/>
  <c r="K422" i="13"/>
  <c r="K422" i="33"/>
  <c r="K423" i="13"/>
  <c r="K423" i="33"/>
  <c r="K424" i="13"/>
  <c r="K424" i="33"/>
  <c r="K425" i="13"/>
  <c r="K425" i="33"/>
  <c r="L425" i="33" s="1"/>
  <c r="O425" i="33" s="1"/>
  <c r="K426" i="13"/>
  <c r="K426" i="33"/>
  <c r="K427" i="13"/>
  <c r="K427" i="33"/>
  <c r="K428" i="13"/>
  <c r="K428" i="33"/>
  <c r="L428" i="33" s="1"/>
  <c r="O428" i="33" s="1"/>
  <c r="K429" i="13"/>
  <c r="K429" i="33"/>
  <c r="K430" i="13"/>
  <c r="K430" i="33"/>
  <c r="K431" i="13"/>
  <c r="K431" i="33"/>
  <c r="K432" i="13"/>
  <c r="K432" i="33"/>
  <c r="K433" i="13"/>
  <c r="K433" i="33"/>
  <c r="K434" i="13"/>
  <c r="K434" i="33"/>
  <c r="L434" i="33" s="1"/>
  <c r="O434" i="33" s="1"/>
  <c r="K435" i="13"/>
  <c r="K435" i="33"/>
  <c r="K436" i="13"/>
  <c r="K436" i="33"/>
  <c r="K437" i="13"/>
  <c r="K437" i="33"/>
  <c r="K438" i="13"/>
  <c r="K438" i="33"/>
  <c r="K439" i="13"/>
  <c r="K439" i="33"/>
  <c r="K440" i="13"/>
  <c r="K440" i="33"/>
  <c r="K441" i="13"/>
  <c r="K441" i="33"/>
  <c r="K442" i="13"/>
  <c r="K442" i="33"/>
  <c r="K443" i="13"/>
  <c r="K443" i="33"/>
  <c r="K444" i="13"/>
  <c r="K444" i="33"/>
  <c r="K445" i="13"/>
  <c r="K445" i="33"/>
  <c r="L445" i="33" s="1"/>
  <c r="O445" i="33" s="1"/>
  <c r="K446" i="13"/>
  <c r="K446" i="33"/>
  <c r="K447" i="13"/>
  <c r="K447" i="33"/>
  <c r="K448" i="13"/>
  <c r="K448" i="33"/>
  <c r="L448" i="33" s="1"/>
  <c r="O448" i="33" s="1"/>
  <c r="K449" i="13"/>
  <c r="K449" i="33"/>
  <c r="K450" i="13"/>
  <c r="K450" i="33"/>
  <c r="L450" i="33" s="1"/>
  <c r="O450" i="33" s="1"/>
  <c r="K451" i="13"/>
  <c r="K451" i="33"/>
  <c r="K452" i="13"/>
  <c r="K452" i="33"/>
  <c r="L452" i="33" s="1"/>
  <c r="O452" i="33" s="1"/>
  <c r="K453" i="13"/>
  <c r="K453" i="33"/>
  <c r="K454" i="13"/>
  <c r="K454" i="33"/>
  <c r="K455" i="13"/>
  <c r="K455" i="33"/>
  <c r="K88" i="13"/>
  <c r="K88" i="33"/>
  <c r="K245" i="13"/>
  <c r="K245" i="33"/>
  <c r="L245" i="33" s="1"/>
  <c r="O245" i="33" s="1"/>
  <c r="F245" i="33"/>
  <c r="K246" i="13"/>
  <c r="K246" i="33"/>
  <c r="F246" i="33"/>
  <c r="K247" i="13"/>
  <c r="K247" i="33"/>
  <c r="L247" i="33" s="1"/>
  <c r="O247" i="33" s="1"/>
  <c r="F247" i="33"/>
  <c r="K248" i="13"/>
  <c r="K248" i="33"/>
  <c r="F248" i="33"/>
  <c r="K249" i="13"/>
  <c r="K249" i="33"/>
  <c r="L249" i="33" s="1"/>
  <c r="O249" i="33" s="1"/>
  <c r="F249" i="33"/>
  <c r="I908" i="25"/>
  <c r="J908" i="25" s="1"/>
  <c r="I909" i="25"/>
  <c r="J909" i="25" s="1"/>
  <c r="I910" i="25"/>
  <c r="J910" i="25" s="1"/>
  <c r="I911" i="25"/>
  <c r="I912" i="25"/>
  <c r="J912" i="25" s="1"/>
  <c r="I913" i="25"/>
  <c r="J913" i="25" s="1"/>
  <c r="I914" i="25"/>
  <c r="J914" i="25" s="1"/>
  <c r="I915" i="25"/>
  <c r="J915" i="25" s="1"/>
  <c r="I916" i="25"/>
  <c r="J916" i="25" s="1"/>
  <c r="I917" i="25"/>
  <c r="J917" i="25" s="1"/>
  <c r="I918" i="25"/>
  <c r="J918" i="25" s="1"/>
  <c r="I919" i="25"/>
  <c r="J919" i="25" s="1"/>
  <c r="I920" i="25"/>
  <c r="J920" i="25" s="1"/>
  <c r="I921" i="25"/>
  <c r="J921" i="25" s="1"/>
  <c r="I922" i="25"/>
  <c r="J922" i="25" s="1"/>
  <c r="I923" i="25"/>
  <c r="J923" i="25" s="1"/>
  <c r="I924" i="25"/>
  <c r="J924" i="25" s="1"/>
  <c r="I925" i="25"/>
  <c r="J925" i="25" s="1"/>
  <c r="I926" i="25"/>
  <c r="J926" i="25" s="1"/>
  <c r="I927" i="25"/>
  <c r="J927" i="25" s="1"/>
  <c r="I928" i="25"/>
  <c r="J928" i="25" s="1"/>
  <c r="I929" i="25"/>
  <c r="J929" i="25" s="1"/>
  <c r="I930" i="25"/>
  <c r="J930" i="25" s="1"/>
  <c r="I931" i="25"/>
  <c r="J931" i="25" s="1"/>
  <c r="I932" i="25"/>
  <c r="J932" i="25" s="1"/>
  <c r="I933" i="25"/>
  <c r="J933" i="25" s="1"/>
  <c r="I934" i="25"/>
  <c r="J934" i="25" s="1"/>
  <c r="I935" i="25"/>
  <c r="J935" i="25" s="1"/>
  <c r="I936" i="25"/>
  <c r="J936" i="25" s="1"/>
  <c r="I937" i="25"/>
  <c r="J937" i="25" s="1"/>
  <c r="I938" i="25"/>
  <c r="J938" i="25" s="1"/>
  <c r="I939" i="25"/>
  <c r="J939" i="25" s="1"/>
  <c r="I940" i="25"/>
  <c r="J940" i="25" s="1"/>
  <c r="I941" i="25"/>
  <c r="J941" i="25" s="1"/>
  <c r="I942" i="25"/>
  <c r="J942" i="25" s="1"/>
  <c r="I943" i="25"/>
  <c r="J943" i="25" s="1"/>
  <c r="I944" i="25"/>
  <c r="J944" i="25" s="1"/>
  <c r="I945" i="25"/>
  <c r="J945" i="25" s="1"/>
  <c r="I946" i="25"/>
  <c r="J946" i="25" s="1"/>
  <c r="I947" i="25"/>
  <c r="J947" i="25" s="1"/>
  <c r="I948" i="25"/>
  <c r="J948" i="25" s="1"/>
  <c r="I949" i="25"/>
  <c r="J949" i="25" s="1"/>
  <c r="I950" i="25"/>
  <c r="J950" i="25" s="1"/>
  <c r="I951" i="25"/>
  <c r="J951" i="25" s="1"/>
  <c r="I952" i="25"/>
  <c r="J952" i="25" s="1"/>
  <c r="I953" i="25"/>
  <c r="J953" i="25" s="1"/>
  <c r="I954" i="25"/>
  <c r="J954" i="25" s="1"/>
  <c r="I955" i="25"/>
  <c r="J955" i="25" s="1"/>
  <c r="I956" i="25"/>
  <c r="J956" i="25" s="1"/>
  <c r="I957" i="25"/>
  <c r="J957" i="25" s="1"/>
  <c r="I958" i="25"/>
  <c r="J958" i="25" s="1"/>
  <c r="I959" i="25"/>
  <c r="J959" i="25" s="1"/>
  <c r="I960" i="25"/>
  <c r="J960" i="25" s="1"/>
  <c r="I961" i="25"/>
  <c r="J961" i="25" s="1"/>
  <c r="I962" i="25"/>
  <c r="J962" i="25" s="1"/>
  <c r="I963" i="25"/>
  <c r="J963" i="25" s="1"/>
  <c r="I964" i="25"/>
  <c r="J964" i="25" s="1"/>
  <c r="I965" i="25"/>
  <c r="J965" i="25" s="1"/>
  <c r="I966" i="25"/>
  <c r="J966" i="25" s="1"/>
  <c r="I967" i="25"/>
  <c r="J967" i="25" s="1"/>
  <c r="I968" i="25"/>
  <c r="J968" i="25" s="1"/>
  <c r="I969" i="25"/>
  <c r="J969" i="25" s="1"/>
  <c r="I970" i="25"/>
  <c r="J970" i="25" s="1"/>
  <c r="I971" i="25"/>
  <c r="J971" i="25" s="1"/>
  <c r="I972" i="25"/>
  <c r="J972" i="25" s="1"/>
  <c r="I973" i="25"/>
  <c r="J973" i="25" s="1"/>
  <c r="I974" i="25"/>
  <c r="J974" i="25" s="1"/>
  <c r="I975" i="25"/>
  <c r="J975" i="25" s="1"/>
  <c r="I976" i="25"/>
  <c r="J976" i="25" s="1"/>
  <c r="I977" i="25"/>
  <c r="J977" i="25" s="1"/>
  <c r="I978" i="25"/>
  <c r="J978" i="25" s="1"/>
  <c r="I979" i="25"/>
  <c r="J979" i="25" s="1"/>
  <c r="I980" i="25"/>
  <c r="J980" i="25" s="1"/>
  <c r="I981" i="25"/>
  <c r="J981" i="25" s="1"/>
  <c r="I982" i="25"/>
  <c r="J982" i="25" s="1"/>
  <c r="I983" i="25"/>
  <c r="J983" i="25" s="1"/>
  <c r="I984" i="25"/>
  <c r="J984" i="25" s="1"/>
  <c r="I985" i="25"/>
  <c r="J985" i="25" s="1"/>
  <c r="I986" i="25"/>
  <c r="J986" i="25" s="1"/>
  <c r="I987" i="25"/>
  <c r="J987" i="25" s="1"/>
  <c r="I988" i="25"/>
  <c r="J988" i="25" s="1"/>
  <c r="I989" i="25"/>
  <c r="J989" i="25" s="1"/>
  <c r="I990" i="25"/>
  <c r="J990" i="25" s="1"/>
  <c r="I991" i="25"/>
  <c r="J991" i="25" s="1"/>
  <c r="I992" i="25"/>
  <c r="J992" i="25" s="1"/>
  <c r="I993" i="25"/>
  <c r="J993" i="25" s="1"/>
  <c r="I994" i="25"/>
  <c r="J994" i="25" s="1"/>
  <c r="I995" i="25"/>
  <c r="J995" i="25" s="1"/>
  <c r="I996" i="25"/>
  <c r="J996" i="25" s="1"/>
  <c r="I997" i="25"/>
  <c r="J997" i="25" s="1"/>
  <c r="I998" i="25"/>
  <c r="J998" i="25" s="1"/>
  <c r="I999" i="25"/>
  <c r="J999" i="25" s="1"/>
  <c r="I1000" i="25"/>
  <c r="J1000" i="25" s="1"/>
  <c r="I1001" i="25"/>
  <c r="J1001" i="25" s="1"/>
  <c r="I1002" i="25"/>
  <c r="J1002" i="25" s="1"/>
  <c r="I1003" i="25"/>
  <c r="J1003" i="25" s="1"/>
  <c r="I1004" i="25"/>
  <c r="J1004" i="25" s="1"/>
  <c r="I1005" i="25"/>
  <c r="J1005" i="25" s="1"/>
  <c r="I1006" i="25"/>
  <c r="J1006" i="25" s="1"/>
  <c r="I1007" i="25"/>
  <c r="J1007" i="25" s="1"/>
  <c r="I1008" i="25"/>
  <c r="J1008" i="25" s="1"/>
  <c r="I1009" i="25"/>
  <c r="J1009" i="25" s="1"/>
  <c r="I1010" i="25"/>
  <c r="J1010" i="25" s="1"/>
  <c r="I1011" i="25"/>
  <c r="J1011" i="25" s="1"/>
  <c r="I1012" i="25"/>
  <c r="J1012" i="25" s="1"/>
  <c r="I1013" i="25"/>
  <c r="J1013" i="25" s="1"/>
  <c r="I1014" i="25"/>
  <c r="J1014" i="25" s="1"/>
  <c r="I1015" i="25"/>
  <c r="J1015" i="25" s="1"/>
  <c r="I1016" i="25"/>
  <c r="J1016" i="25" s="1"/>
  <c r="I1017" i="25"/>
  <c r="J1017" i="25" s="1"/>
  <c r="I1018" i="25"/>
  <c r="J1018" i="25" s="1"/>
  <c r="I1019" i="25"/>
  <c r="J1019" i="25" s="1"/>
  <c r="I1020" i="25"/>
  <c r="J1020" i="25" s="1"/>
  <c r="I1021" i="25"/>
  <c r="J1021" i="25" s="1"/>
  <c r="I1022" i="25"/>
  <c r="J1022" i="25" s="1"/>
  <c r="I1023" i="25"/>
  <c r="J1023" i="25" s="1"/>
  <c r="I1024" i="25"/>
  <c r="J1024" i="25" s="1"/>
  <c r="I1025" i="25"/>
  <c r="J1025" i="25" s="1"/>
  <c r="I1026" i="25"/>
  <c r="J1026" i="25" s="1"/>
  <c r="I1027" i="25"/>
  <c r="J1027" i="25" s="1"/>
  <c r="I1028" i="25"/>
  <c r="J1028" i="25" s="1"/>
  <c r="I1029" i="25"/>
  <c r="J1029" i="25" s="1"/>
  <c r="I1030" i="25"/>
  <c r="J1030" i="25" s="1"/>
  <c r="I1031" i="25"/>
  <c r="J1031" i="25" s="1"/>
  <c r="I1032" i="25"/>
  <c r="J1032" i="25" s="1"/>
  <c r="I1033" i="25"/>
  <c r="J1033" i="25" s="1"/>
  <c r="I1034" i="25"/>
  <c r="J1034" i="25" s="1"/>
  <c r="I1035" i="25"/>
  <c r="J1035" i="25" s="1"/>
  <c r="I1036" i="25"/>
  <c r="J1036" i="25" s="1"/>
  <c r="I1037" i="25"/>
  <c r="J1037" i="25" s="1"/>
  <c r="I1038" i="25"/>
  <c r="J1038" i="25" s="1"/>
  <c r="I1039" i="25"/>
  <c r="J1039" i="25" s="1"/>
  <c r="I1040" i="25"/>
  <c r="J1040" i="25" s="1"/>
  <c r="I1041" i="25"/>
  <c r="J1041" i="25" s="1"/>
  <c r="I1042" i="25"/>
  <c r="J1042" i="25" s="1"/>
  <c r="I1043" i="25"/>
  <c r="J1043" i="25" s="1"/>
  <c r="I1044" i="25"/>
  <c r="J1044" i="25" s="1"/>
  <c r="I1045" i="25"/>
  <c r="J1045" i="25" s="1"/>
  <c r="I1046" i="25"/>
  <c r="J1046" i="25" s="1"/>
  <c r="I1047" i="25"/>
  <c r="J1047" i="25" s="1"/>
  <c r="I1048" i="25"/>
  <c r="J1048" i="25" s="1"/>
  <c r="I1049" i="25"/>
  <c r="J1049" i="25" s="1"/>
  <c r="I1050" i="25"/>
  <c r="J1050" i="25" s="1"/>
  <c r="I1051" i="25"/>
  <c r="J1051" i="25" s="1"/>
  <c r="I1052" i="25"/>
  <c r="J1052" i="25" s="1"/>
  <c r="I1053" i="25"/>
  <c r="J1053" i="25" s="1"/>
  <c r="I1054" i="25"/>
  <c r="J1054" i="25" s="1"/>
  <c r="I1055" i="25"/>
  <c r="J1055" i="25" s="1"/>
  <c r="I1056" i="25"/>
  <c r="J1056" i="25" s="1"/>
  <c r="I1057" i="25"/>
  <c r="J1057" i="25" s="1"/>
  <c r="I1058" i="25"/>
  <c r="J1058" i="25" s="1"/>
  <c r="I1059" i="25"/>
  <c r="J1059" i="25" s="1"/>
  <c r="I1060" i="25"/>
  <c r="J1060" i="25" s="1"/>
  <c r="I1061" i="25"/>
  <c r="J1061" i="25" s="1"/>
  <c r="I1062" i="25"/>
  <c r="J1062" i="25" s="1"/>
  <c r="I1063" i="25"/>
  <c r="J1063" i="25" s="1"/>
  <c r="I1064" i="25"/>
  <c r="J1064" i="25" s="1"/>
  <c r="I1065" i="25"/>
  <c r="J1065" i="25" s="1"/>
  <c r="I1066" i="25"/>
  <c r="J1066" i="25" s="1"/>
  <c r="I1067" i="25"/>
  <c r="J1067" i="25" s="1"/>
  <c r="I1068" i="25"/>
  <c r="J1068" i="25" s="1"/>
  <c r="I1069" i="25"/>
  <c r="J1069" i="25" s="1"/>
  <c r="I1070" i="25"/>
  <c r="J1070" i="25" s="1"/>
  <c r="I1071" i="25"/>
  <c r="J1071" i="25" s="1"/>
  <c r="I1072" i="25"/>
  <c r="J1072" i="25" s="1"/>
  <c r="I1073" i="25"/>
  <c r="J1073" i="25" s="1"/>
  <c r="I1074" i="25"/>
  <c r="J1074" i="25" s="1"/>
  <c r="I1075" i="25"/>
  <c r="J1075" i="25" s="1"/>
  <c r="I1076" i="25"/>
  <c r="J1076" i="25" s="1"/>
  <c r="I1077" i="25"/>
  <c r="J1077" i="25" s="1"/>
  <c r="I1078" i="25"/>
  <c r="J1078" i="25" s="1"/>
  <c r="I1079" i="25"/>
  <c r="J1079" i="25" s="1"/>
  <c r="I1080" i="25"/>
  <c r="J1080" i="25" s="1"/>
  <c r="I1081" i="25"/>
  <c r="J1081" i="25" s="1"/>
  <c r="I1082" i="25"/>
  <c r="J1082" i="25" s="1"/>
  <c r="I1083" i="25"/>
  <c r="J1083" i="25" s="1"/>
  <c r="I1084" i="25"/>
  <c r="J1084" i="25" s="1"/>
  <c r="I1085" i="25"/>
  <c r="J1085" i="25" s="1"/>
  <c r="I1086" i="25"/>
  <c r="J1086" i="25" s="1"/>
  <c r="I1087" i="25"/>
  <c r="J1087" i="25" s="1"/>
  <c r="I1088" i="25"/>
  <c r="J1088" i="25" s="1"/>
  <c r="I1089" i="25"/>
  <c r="J1089" i="25" s="1"/>
  <c r="I1090" i="25"/>
  <c r="J1090" i="25" s="1"/>
  <c r="I1091" i="25"/>
  <c r="J1091" i="25" s="1"/>
  <c r="I1092" i="25"/>
  <c r="J1092" i="25" s="1"/>
  <c r="I1093" i="25"/>
  <c r="J1093" i="25" s="1"/>
  <c r="I1094" i="25"/>
  <c r="J1094" i="25" s="1"/>
  <c r="I1095" i="25"/>
  <c r="J1095" i="25" s="1"/>
  <c r="I1096" i="25"/>
  <c r="J1096" i="25" s="1"/>
  <c r="I1097" i="25"/>
  <c r="J1097" i="25" s="1"/>
  <c r="I1098" i="25"/>
  <c r="J1098" i="25" s="1"/>
  <c r="I1099" i="25"/>
  <c r="J1099" i="25" s="1"/>
  <c r="I1100" i="25"/>
  <c r="J1100" i="25" s="1"/>
  <c r="I1101" i="25"/>
  <c r="J1101" i="25" s="1"/>
  <c r="I1102" i="25"/>
  <c r="J1102" i="25" s="1"/>
  <c r="I1103" i="25"/>
  <c r="J1103" i="25" s="1"/>
  <c r="I1104" i="25"/>
  <c r="J1104" i="25" s="1"/>
  <c r="I1105" i="25"/>
  <c r="J1105" i="25" s="1"/>
  <c r="I1106" i="25"/>
  <c r="J1106" i="25" s="1"/>
  <c r="I1109" i="25"/>
  <c r="J1109" i="25" s="1"/>
  <c r="F523" i="23"/>
  <c r="F524" i="23"/>
  <c r="F525" i="23"/>
  <c r="F899" i="23"/>
  <c r="F900" i="23"/>
  <c r="I463" i="23"/>
  <c r="I464" i="23"/>
  <c r="J464" i="23" s="1"/>
  <c r="I465" i="23"/>
  <c r="J465" i="23" s="1"/>
  <c r="I466" i="23"/>
  <c r="J466" i="23" s="1"/>
  <c r="I467" i="23"/>
  <c r="J467" i="23" s="1"/>
  <c r="I468" i="23"/>
  <c r="J468" i="23" s="1"/>
  <c r="I469" i="23"/>
  <c r="J469" i="23" s="1"/>
  <c r="I470" i="23"/>
  <c r="J470" i="23" s="1"/>
  <c r="I471" i="23"/>
  <c r="J471" i="23" s="1"/>
  <c r="I472" i="23"/>
  <c r="J472" i="23" s="1"/>
  <c r="I473" i="23"/>
  <c r="J473" i="23" s="1"/>
  <c r="I474" i="23"/>
  <c r="J474" i="23" s="1"/>
  <c r="I475" i="23"/>
  <c r="J475" i="23" s="1"/>
  <c r="I476" i="23"/>
  <c r="J476" i="23" s="1"/>
  <c r="I477" i="23"/>
  <c r="J477" i="23" s="1"/>
  <c r="I478" i="23"/>
  <c r="J478" i="23" s="1"/>
  <c r="I479" i="23"/>
  <c r="J479" i="23" s="1"/>
  <c r="I480" i="23"/>
  <c r="J480" i="23" s="1"/>
  <c r="I481" i="23"/>
  <c r="J481" i="23" s="1"/>
  <c r="I482" i="23"/>
  <c r="J482" i="23" s="1"/>
  <c r="I483" i="23"/>
  <c r="J483" i="23" s="1"/>
  <c r="I484" i="23"/>
  <c r="J484" i="23" s="1"/>
  <c r="I485" i="23"/>
  <c r="J485" i="23" s="1"/>
  <c r="I486" i="23"/>
  <c r="J486" i="23" s="1"/>
  <c r="I487" i="23"/>
  <c r="J487" i="23" s="1"/>
  <c r="I488" i="23"/>
  <c r="J488" i="23" s="1"/>
  <c r="I489" i="23"/>
  <c r="J489" i="23" s="1"/>
  <c r="I490" i="23"/>
  <c r="J490" i="23" s="1"/>
  <c r="I491" i="23"/>
  <c r="J491" i="23" s="1"/>
  <c r="I492" i="23"/>
  <c r="J492" i="23" s="1"/>
  <c r="I493" i="23"/>
  <c r="J493" i="23" s="1"/>
  <c r="I494" i="23"/>
  <c r="J494" i="23" s="1"/>
  <c r="I495" i="23"/>
  <c r="J495" i="23" s="1"/>
  <c r="I496" i="23"/>
  <c r="J496" i="23" s="1"/>
  <c r="I497" i="23"/>
  <c r="J497" i="23" s="1"/>
  <c r="I498" i="23"/>
  <c r="J498" i="23" s="1"/>
  <c r="I499" i="23"/>
  <c r="J499" i="23" s="1"/>
  <c r="I500" i="23"/>
  <c r="J500" i="23" s="1"/>
  <c r="I501" i="23"/>
  <c r="J501" i="23" s="1"/>
  <c r="I502" i="23"/>
  <c r="J502" i="23" s="1"/>
  <c r="I503" i="23"/>
  <c r="J503" i="23" s="1"/>
  <c r="I504" i="23"/>
  <c r="J504" i="23" s="1"/>
  <c r="I505" i="23"/>
  <c r="J505" i="23" s="1"/>
  <c r="I506" i="23"/>
  <c r="J506" i="23" s="1"/>
  <c r="I507" i="23"/>
  <c r="J507" i="23" s="1"/>
  <c r="I508" i="23"/>
  <c r="J508" i="23" s="1"/>
  <c r="I509" i="23"/>
  <c r="J509" i="23" s="1"/>
  <c r="I510" i="23"/>
  <c r="J510" i="23" s="1"/>
  <c r="I511" i="23"/>
  <c r="J511" i="23" s="1"/>
  <c r="I512" i="23"/>
  <c r="J512" i="23" s="1"/>
  <c r="I513" i="23"/>
  <c r="J513" i="23" s="1"/>
  <c r="I514" i="23"/>
  <c r="J514" i="23" s="1"/>
  <c r="I515" i="23"/>
  <c r="J515" i="23" s="1"/>
  <c r="I516" i="23"/>
  <c r="J516" i="23" s="1"/>
  <c r="I517" i="23"/>
  <c r="J517" i="23" s="1"/>
  <c r="I518" i="23"/>
  <c r="J518" i="23" s="1"/>
  <c r="I519" i="23"/>
  <c r="J519" i="23" s="1"/>
  <c r="I520" i="23"/>
  <c r="J520" i="23" s="1"/>
  <c r="I521" i="23"/>
  <c r="J521" i="23" s="1"/>
  <c r="J522" i="23"/>
  <c r="I523" i="23"/>
  <c r="J523" i="23" s="1"/>
  <c r="I524" i="23"/>
  <c r="J524" i="23" s="1"/>
  <c r="I525" i="23"/>
  <c r="J525" i="23" s="1"/>
  <c r="I528" i="23"/>
  <c r="I529" i="23"/>
  <c r="J529" i="23" s="1"/>
  <c r="I530" i="23"/>
  <c r="J530" i="23" s="1"/>
  <c r="I531" i="23"/>
  <c r="J531" i="23" s="1"/>
  <c r="I532" i="23"/>
  <c r="J532" i="23" s="1"/>
  <c r="I533" i="23"/>
  <c r="J533" i="23" s="1"/>
  <c r="I534" i="23"/>
  <c r="J534" i="23" s="1"/>
  <c r="I535" i="23"/>
  <c r="J535" i="23" s="1"/>
  <c r="I536" i="23"/>
  <c r="J536" i="23" s="1"/>
  <c r="I537" i="23"/>
  <c r="J537" i="23" s="1"/>
  <c r="I538" i="23"/>
  <c r="J538" i="23" s="1"/>
  <c r="I539" i="23"/>
  <c r="J539" i="23" s="1"/>
  <c r="I540" i="23"/>
  <c r="J540" i="23" s="1"/>
  <c r="I541" i="23"/>
  <c r="J541" i="23" s="1"/>
  <c r="I542" i="23"/>
  <c r="J542" i="23" s="1"/>
  <c r="I543" i="23"/>
  <c r="J543" i="23" s="1"/>
  <c r="I544" i="23"/>
  <c r="J544" i="23" s="1"/>
  <c r="I545" i="23"/>
  <c r="J545" i="23" s="1"/>
  <c r="I546" i="23"/>
  <c r="J546" i="23" s="1"/>
  <c r="I547" i="23"/>
  <c r="J547" i="23" s="1"/>
  <c r="I548" i="23"/>
  <c r="J548" i="23" s="1"/>
  <c r="I549" i="23"/>
  <c r="J549" i="23" s="1"/>
  <c r="I550" i="23"/>
  <c r="J550" i="23" s="1"/>
  <c r="I551" i="23"/>
  <c r="J551" i="23" s="1"/>
  <c r="I552" i="23"/>
  <c r="J552" i="23" s="1"/>
  <c r="I553" i="23"/>
  <c r="J553" i="23" s="1"/>
  <c r="I554" i="23"/>
  <c r="J554" i="23" s="1"/>
  <c r="I555" i="23"/>
  <c r="J555" i="23" s="1"/>
  <c r="I556" i="23"/>
  <c r="J556" i="23" s="1"/>
  <c r="I557" i="23"/>
  <c r="J557" i="23" s="1"/>
  <c r="I558" i="23"/>
  <c r="J558" i="23" s="1"/>
  <c r="I559" i="23"/>
  <c r="J559" i="23" s="1"/>
  <c r="I560" i="23"/>
  <c r="J560" i="23" s="1"/>
  <c r="I561" i="23"/>
  <c r="J561" i="23" s="1"/>
  <c r="I562" i="23"/>
  <c r="J562" i="23" s="1"/>
  <c r="I563" i="23"/>
  <c r="J563" i="23" s="1"/>
  <c r="I564" i="23"/>
  <c r="J564" i="23" s="1"/>
  <c r="I565" i="23"/>
  <c r="J565" i="23" s="1"/>
  <c r="I566" i="23"/>
  <c r="J566" i="23" s="1"/>
  <c r="I567" i="23"/>
  <c r="J567" i="23" s="1"/>
  <c r="I568" i="23"/>
  <c r="J568" i="23" s="1"/>
  <c r="I569" i="23"/>
  <c r="J569" i="23" s="1"/>
  <c r="I570" i="23"/>
  <c r="J570" i="23" s="1"/>
  <c r="I571" i="23"/>
  <c r="J571" i="23" s="1"/>
  <c r="I572" i="23"/>
  <c r="J572" i="23" s="1"/>
  <c r="I573" i="23"/>
  <c r="J573" i="23" s="1"/>
  <c r="I574" i="23"/>
  <c r="J574" i="23" s="1"/>
  <c r="I575" i="23"/>
  <c r="J575" i="23" s="1"/>
  <c r="I576" i="23"/>
  <c r="J576" i="23" s="1"/>
  <c r="I577" i="23"/>
  <c r="J577" i="23" s="1"/>
  <c r="I578" i="23"/>
  <c r="J578" i="23" s="1"/>
  <c r="I579" i="23"/>
  <c r="J579" i="23" s="1"/>
  <c r="I580" i="23"/>
  <c r="J580" i="23" s="1"/>
  <c r="I581" i="23"/>
  <c r="J581" i="23" s="1"/>
  <c r="I582" i="23"/>
  <c r="J582" i="23" s="1"/>
  <c r="I583" i="23"/>
  <c r="J583" i="23" s="1"/>
  <c r="I584" i="23"/>
  <c r="J584" i="23" s="1"/>
  <c r="I585" i="23"/>
  <c r="J585" i="23" s="1"/>
  <c r="I586" i="23"/>
  <c r="J586" i="23" s="1"/>
  <c r="I587" i="23"/>
  <c r="J587" i="23" s="1"/>
  <c r="I588" i="23"/>
  <c r="J588" i="23" s="1"/>
  <c r="I589" i="23"/>
  <c r="J589" i="23" s="1"/>
  <c r="I590" i="23"/>
  <c r="J590" i="23" s="1"/>
  <c r="I591" i="23"/>
  <c r="J591" i="23" s="1"/>
  <c r="I592" i="23"/>
  <c r="J592" i="23" s="1"/>
  <c r="I593" i="23"/>
  <c r="J593" i="23" s="1"/>
  <c r="I595" i="23"/>
  <c r="J595" i="23" s="1"/>
  <c r="I596" i="23"/>
  <c r="J596" i="23" s="1"/>
  <c r="I597" i="23"/>
  <c r="J597" i="23" s="1"/>
  <c r="I598" i="23"/>
  <c r="J598" i="23" s="1"/>
  <c r="I599" i="23"/>
  <c r="J599" i="23" s="1"/>
  <c r="I600" i="23"/>
  <c r="J600" i="23" s="1"/>
  <c r="I601" i="23"/>
  <c r="J601" i="23" s="1"/>
  <c r="I602" i="23"/>
  <c r="J602" i="23" s="1"/>
  <c r="F534" i="23"/>
  <c r="F550" i="23"/>
  <c r="F562" i="23"/>
  <c r="F568" i="23"/>
  <c r="F580" i="23"/>
  <c r="F592" i="23"/>
  <c r="F727" i="23"/>
  <c r="F743" i="23"/>
  <c r="F745" i="23"/>
  <c r="F759" i="23"/>
  <c r="F774" i="23"/>
  <c r="F779" i="23"/>
  <c r="F789" i="23"/>
  <c r="F811" i="23"/>
  <c r="F833" i="23"/>
  <c r="F843" i="23"/>
  <c r="F859" i="23"/>
  <c r="F914" i="23"/>
  <c r="F918" i="23"/>
  <c r="F922" i="23"/>
  <c r="F929" i="23"/>
  <c r="F932" i="23"/>
  <c r="F943" i="23"/>
  <c r="F947" i="23"/>
  <c r="F951" i="23"/>
  <c r="F958" i="23"/>
  <c r="F969" i="23"/>
  <c r="F977" i="23"/>
  <c r="F981" i="23"/>
  <c r="F989" i="23"/>
  <c r="F997" i="23"/>
  <c r="F999" i="23"/>
  <c r="F1005" i="23"/>
  <c r="F1009" i="23"/>
  <c r="F1016" i="23"/>
  <c r="F1073" i="23"/>
  <c r="F1082" i="23"/>
  <c r="F1091" i="23"/>
  <c r="F1106" i="23"/>
  <c r="F523" i="13"/>
  <c r="F524" i="13"/>
  <c r="F525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L539" i="13" s="1"/>
  <c r="O539" i="13" s="1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L555" i="13" s="1"/>
  <c r="O555" i="13" s="1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L583" i="13" s="1"/>
  <c r="K584" i="13"/>
  <c r="K585" i="13"/>
  <c r="K586" i="13"/>
  <c r="K587" i="13"/>
  <c r="K588" i="13"/>
  <c r="K589" i="13"/>
  <c r="K590" i="13"/>
  <c r="K592" i="13"/>
  <c r="K594" i="13"/>
  <c r="K596" i="13"/>
  <c r="K598" i="13"/>
  <c r="K600" i="13"/>
  <c r="K602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L878" i="13" s="1"/>
  <c r="O878" i="13" s="1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2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000" i="13"/>
  <c r="K1001" i="13"/>
  <c r="K1002" i="13"/>
  <c r="K1003" i="13"/>
  <c r="K1004" i="13"/>
  <c r="K1005" i="13"/>
  <c r="K1006" i="13"/>
  <c r="K1007" i="13"/>
  <c r="K1008" i="13"/>
  <c r="K1009" i="13"/>
  <c r="K1010" i="13"/>
  <c r="K1011" i="13"/>
  <c r="K1012" i="13"/>
  <c r="K1013" i="13"/>
  <c r="K1014" i="13"/>
  <c r="K1015" i="13"/>
  <c r="K1016" i="13"/>
  <c r="K1017" i="13"/>
  <c r="K1018" i="13"/>
  <c r="K1019" i="13"/>
  <c r="K1020" i="13"/>
  <c r="K1021" i="13"/>
  <c r="K1022" i="13"/>
  <c r="K1023" i="13"/>
  <c r="K1024" i="13"/>
  <c r="K1025" i="13"/>
  <c r="K1026" i="13"/>
  <c r="K1027" i="13"/>
  <c r="K1028" i="13"/>
  <c r="K1029" i="13"/>
  <c r="K1030" i="13"/>
  <c r="K1031" i="13"/>
  <c r="K1032" i="13"/>
  <c r="K1033" i="13"/>
  <c r="K1034" i="13"/>
  <c r="K1035" i="13"/>
  <c r="K1036" i="13"/>
  <c r="K1037" i="13"/>
  <c r="K1038" i="13"/>
  <c r="K1039" i="13"/>
  <c r="K1040" i="13"/>
  <c r="K1041" i="13"/>
  <c r="K1042" i="13"/>
  <c r="K1043" i="13"/>
  <c r="K1044" i="13"/>
  <c r="K1045" i="13"/>
  <c r="K1046" i="13"/>
  <c r="K1047" i="13"/>
  <c r="K1048" i="13"/>
  <c r="K1049" i="13"/>
  <c r="K1050" i="13"/>
  <c r="K1051" i="13"/>
  <c r="K1052" i="13"/>
  <c r="K1053" i="13"/>
  <c r="K1054" i="13"/>
  <c r="K1055" i="1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74" i="13"/>
  <c r="K1075" i="13"/>
  <c r="K1076" i="13"/>
  <c r="K1077" i="13"/>
  <c r="K1078" i="13"/>
  <c r="K1079" i="13"/>
  <c r="K1080" i="13"/>
  <c r="K1081" i="13"/>
  <c r="K1082" i="13"/>
  <c r="K1083" i="13"/>
  <c r="K1084" i="13"/>
  <c r="K1085" i="13"/>
  <c r="K1086" i="13"/>
  <c r="K1087" i="13"/>
  <c r="K1088" i="13"/>
  <c r="K1089" i="13"/>
  <c r="K1090" i="13"/>
  <c r="K1091" i="13"/>
  <c r="K1092" i="13"/>
  <c r="K1093" i="13"/>
  <c r="K1094" i="13"/>
  <c r="K1095" i="13"/>
  <c r="K1096" i="13"/>
  <c r="K1097" i="13"/>
  <c r="K1098" i="13"/>
  <c r="K1099" i="13"/>
  <c r="K1100" i="13"/>
  <c r="K1101" i="13"/>
  <c r="K1102" i="13"/>
  <c r="K1103" i="13"/>
  <c r="K1104" i="13"/>
  <c r="K1105" i="13"/>
  <c r="K1106" i="13"/>
  <c r="K1107" i="13"/>
  <c r="K1108" i="13"/>
  <c r="K1109" i="13"/>
  <c r="F523" i="33"/>
  <c r="F524" i="33"/>
  <c r="F525" i="33"/>
  <c r="K463" i="33"/>
  <c r="L463" i="33" s="1"/>
  <c r="O463" i="33" s="1"/>
  <c r="K464" i="33"/>
  <c r="K465" i="33"/>
  <c r="K466" i="33"/>
  <c r="K467" i="33"/>
  <c r="L467" i="33" s="1"/>
  <c r="O467" i="33" s="1"/>
  <c r="K468" i="33"/>
  <c r="L468" i="33" s="1"/>
  <c r="O468" i="33" s="1"/>
  <c r="K469" i="33"/>
  <c r="K470" i="33"/>
  <c r="K471" i="33"/>
  <c r="K472" i="33"/>
  <c r="L472" i="33" s="1"/>
  <c r="O472" i="33" s="1"/>
  <c r="K473" i="33"/>
  <c r="K474" i="33"/>
  <c r="K475" i="33"/>
  <c r="L475" i="33" s="1"/>
  <c r="O475" i="33" s="1"/>
  <c r="K476" i="33"/>
  <c r="L476" i="33" s="1"/>
  <c r="O476" i="33" s="1"/>
  <c r="K477" i="33"/>
  <c r="K478" i="33"/>
  <c r="K479" i="33"/>
  <c r="K480" i="33"/>
  <c r="L480" i="33" s="1"/>
  <c r="O480" i="33" s="1"/>
  <c r="K481" i="33"/>
  <c r="K482" i="33"/>
  <c r="K483" i="33"/>
  <c r="L483" i="33" s="1"/>
  <c r="O483" i="33" s="1"/>
  <c r="K484" i="33"/>
  <c r="L484" i="33" s="1"/>
  <c r="O484" i="33" s="1"/>
  <c r="K485" i="33"/>
  <c r="K486" i="33"/>
  <c r="K487" i="33"/>
  <c r="K488" i="33"/>
  <c r="L488" i="33" s="1"/>
  <c r="O488" i="33" s="1"/>
  <c r="K489" i="33"/>
  <c r="K490" i="33"/>
  <c r="K491" i="33"/>
  <c r="L491" i="33" s="1"/>
  <c r="O491" i="33" s="1"/>
  <c r="K492" i="33"/>
  <c r="L492" i="33" s="1"/>
  <c r="O492" i="33" s="1"/>
  <c r="K493" i="33"/>
  <c r="K494" i="33"/>
  <c r="K495" i="33"/>
  <c r="K496" i="33"/>
  <c r="L496" i="33" s="1"/>
  <c r="O496" i="33" s="1"/>
  <c r="K497" i="33"/>
  <c r="K498" i="33"/>
  <c r="K499" i="33"/>
  <c r="L499" i="33" s="1"/>
  <c r="O499" i="33" s="1"/>
  <c r="K500" i="33"/>
  <c r="L500" i="33" s="1"/>
  <c r="O500" i="33" s="1"/>
  <c r="K501" i="33"/>
  <c r="K502" i="33"/>
  <c r="K503" i="33"/>
  <c r="K504" i="33"/>
  <c r="K505" i="33"/>
  <c r="L505" i="33" s="1"/>
  <c r="O505" i="33" s="1"/>
  <c r="K506" i="33"/>
  <c r="K507" i="33"/>
  <c r="K508" i="33"/>
  <c r="K509" i="33"/>
  <c r="K510" i="33"/>
  <c r="L510" i="33" s="1"/>
  <c r="O510" i="33" s="1"/>
  <c r="K511" i="33"/>
  <c r="K512" i="33"/>
  <c r="K513" i="33"/>
  <c r="K514" i="33"/>
  <c r="L514" i="33" s="1"/>
  <c r="O514" i="33" s="1"/>
  <c r="K515" i="33"/>
  <c r="K516" i="33"/>
  <c r="K517" i="33"/>
  <c r="K518" i="33"/>
  <c r="L518" i="33" s="1"/>
  <c r="O518" i="33" s="1"/>
  <c r="K519" i="33"/>
  <c r="K520" i="33"/>
  <c r="K521" i="33"/>
  <c r="L521" i="33" s="1"/>
  <c r="O521" i="33" s="1"/>
  <c r="K522" i="33"/>
  <c r="L522" i="33" s="1"/>
  <c r="O522" i="33" s="1"/>
  <c r="K523" i="33"/>
  <c r="K524" i="33"/>
  <c r="K525" i="33"/>
  <c r="L525" i="33" s="1"/>
  <c r="O525" i="33" s="1"/>
  <c r="K528" i="33"/>
  <c r="K529" i="33"/>
  <c r="K530" i="33"/>
  <c r="K531" i="33"/>
  <c r="K532" i="33"/>
  <c r="K533" i="33"/>
  <c r="K534" i="33"/>
  <c r="K535" i="33"/>
  <c r="K536" i="33"/>
  <c r="K537" i="33"/>
  <c r="K538" i="33"/>
  <c r="K539" i="33"/>
  <c r="K540" i="33"/>
  <c r="K541" i="33"/>
  <c r="K542" i="33"/>
  <c r="K543" i="33"/>
  <c r="K544" i="33"/>
  <c r="K545" i="33"/>
  <c r="K546" i="33"/>
  <c r="K547" i="33"/>
  <c r="K548" i="33"/>
  <c r="K549" i="33"/>
  <c r="K550" i="33"/>
  <c r="K551" i="33"/>
  <c r="K552" i="33"/>
  <c r="K553" i="33"/>
  <c r="K554" i="33"/>
  <c r="K555" i="33"/>
  <c r="K556" i="33"/>
  <c r="K557" i="33"/>
  <c r="K558" i="33"/>
  <c r="K559" i="33"/>
  <c r="K560" i="33"/>
  <c r="K561" i="33"/>
  <c r="K562" i="33"/>
  <c r="K563" i="33"/>
  <c r="K564" i="33"/>
  <c r="K565" i="33"/>
  <c r="K566" i="33"/>
  <c r="K567" i="33"/>
  <c r="K568" i="33"/>
  <c r="K569" i="33"/>
  <c r="K570" i="33"/>
  <c r="K571" i="33"/>
  <c r="K572" i="33"/>
  <c r="K573" i="33"/>
  <c r="K574" i="33"/>
  <c r="K575" i="33"/>
  <c r="K576" i="33"/>
  <c r="K577" i="33"/>
  <c r="K578" i="33"/>
  <c r="K579" i="33"/>
  <c r="K580" i="33"/>
  <c r="K581" i="33"/>
  <c r="K582" i="33"/>
  <c r="K583" i="33"/>
  <c r="K584" i="33"/>
  <c r="K585" i="33"/>
  <c r="K586" i="33"/>
  <c r="K587" i="33"/>
  <c r="K588" i="33"/>
  <c r="K589" i="33"/>
  <c r="K590" i="33"/>
  <c r="K591" i="33"/>
  <c r="K592" i="33"/>
  <c r="K593" i="33"/>
  <c r="K594" i="33"/>
  <c r="K595" i="33"/>
  <c r="K596" i="33"/>
  <c r="K597" i="33"/>
  <c r="K598" i="33"/>
  <c r="K599" i="33"/>
  <c r="K600" i="33"/>
  <c r="K601" i="33"/>
  <c r="K602" i="33"/>
  <c r="K864" i="33"/>
  <c r="K865" i="33"/>
  <c r="K866" i="33"/>
  <c r="K867" i="33"/>
  <c r="K868" i="33"/>
  <c r="K869" i="33"/>
  <c r="K870" i="33"/>
  <c r="K871" i="33"/>
  <c r="K872" i="33"/>
  <c r="K873" i="33"/>
  <c r="K874" i="33"/>
  <c r="K875" i="33"/>
  <c r="K876" i="33"/>
  <c r="K877" i="33"/>
  <c r="K878" i="33"/>
  <c r="K879" i="33"/>
  <c r="K880" i="33"/>
  <c r="K881" i="33"/>
  <c r="K882" i="33"/>
  <c r="K883" i="33"/>
  <c r="K884" i="33"/>
  <c r="K885" i="33"/>
  <c r="K886" i="33"/>
  <c r="K887" i="33"/>
  <c r="K888" i="33"/>
  <c r="K889" i="33"/>
  <c r="K890" i="33"/>
  <c r="K891" i="33"/>
  <c r="K892" i="33"/>
  <c r="K893" i="33"/>
  <c r="K894" i="33"/>
  <c r="K895" i="33"/>
  <c r="K896" i="33"/>
  <c r="K897" i="33"/>
  <c r="K898" i="33"/>
  <c r="K899" i="33"/>
  <c r="K901" i="33"/>
  <c r="K902" i="33"/>
  <c r="K908" i="33"/>
  <c r="K909" i="33"/>
  <c r="K910" i="33"/>
  <c r="K911" i="33"/>
  <c r="K912" i="33"/>
  <c r="K913" i="33"/>
  <c r="K914" i="33"/>
  <c r="K915" i="33"/>
  <c r="K916" i="33"/>
  <c r="K917" i="33"/>
  <c r="K918" i="33"/>
  <c r="K919" i="33"/>
  <c r="K920" i="33"/>
  <c r="K921" i="33"/>
  <c r="K922" i="33"/>
  <c r="K923" i="33"/>
  <c r="K924" i="33"/>
  <c r="K925" i="33"/>
  <c r="K926" i="33"/>
  <c r="K927" i="33"/>
  <c r="K928" i="33"/>
  <c r="K929" i="33"/>
  <c r="K930" i="33"/>
  <c r="K931" i="33"/>
  <c r="K932" i="33"/>
  <c r="K933" i="33"/>
  <c r="K934" i="33"/>
  <c r="K935" i="33"/>
  <c r="K936" i="33"/>
  <c r="K937" i="33"/>
  <c r="K938" i="33"/>
  <c r="K939" i="33"/>
  <c r="K940" i="33"/>
  <c r="K941" i="33"/>
  <c r="K942" i="33"/>
  <c r="K943" i="33"/>
  <c r="K944" i="33"/>
  <c r="K945" i="33"/>
  <c r="K946" i="33"/>
  <c r="K947" i="33"/>
  <c r="K948" i="33"/>
  <c r="K949" i="33"/>
  <c r="K950" i="33"/>
  <c r="K951" i="33"/>
  <c r="K952" i="33"/>
  <c r="K953" i="33"/>
  <c r="K954" i="33"/>
  <c r="K955" i="33"/>
  <c r="K956" i="33"/>
  <c r="K957" i="33"/>
  <c r="K958" i="33"/>
  <c r="K959" i="33"/>
  <c r="K960" i="33"/>
  <c r="K961" i="33"/>
  <c r="K962" i="33"/>
  <c r="K963" i="33"/>
  <c r="K964" i="33"/>
  <c r="K965" i="33"/>
  <c r="K966" i="33"/>
  <c r="K967" i="33"/>
  <c r="K968" i="33"/>
  <c r="K969" i="33"/>
  <c r="K970" i="33"/>
  <c r="K971" i="33"/>
  <c r="K972" i="33"/>
  <c r="K973" i="33"/>
  <c r="K974" i="33"/>
  <c r="K975" i="33"/>
  <c r="K976" i="33"/>
  <c r="K977" i="33"/>
  <c r="K978" i="33"/>
  <c r="K979" i="33"/>
  <c r="K980" i="33"/>
  <c r="K981" i="33"/>
  <c r="K982" i="33"/>
  <c r="K983" i="33"/>
  <c r="K984" i="33"/>
  <c r="K985" i="33"/>
  <c r="K986" i="33"/>
  <c r="K987" i="33"/>
  <c r="K988" i="33"/>
  <c r="K989" i="33"/>
  <c r="K990" i="33"/>
  <c r="K991" i="33"/>
  <c r="K992" i="33"/>
  <c r="K993" i="33"/>
  <c r="K994" i="33"/>
  <c r="K995" i="33"/>
  <c r="K996" i="33"/>
  <c r="K997" i="33"/>
  <c r="K998" i="33"/>
  <c r="K999" i="33"/>
  <c r="K1000" i="33"/>
  <c r="K1001" i="33"/>
  <c r="K1002" i="33"/>
  <c r="K1003" i="33"/>
  <c r="K1004" i="33"/>
  <c r="K1005" i="33"/>
  <c r="K1006" i="33"/>
  <c r="K1007" i="33"/>
  <c r="K1008" i="33"/>
  <c r="K1009" i="33"/>
  <c r="K1010" i="33"/>
  <c r="K1011" i="33"/>
  <c r="K1012" i="33"/>
  <c r="K1013" i="33"/>
  <c r="K1014" i="33"/>
  <c r="K1015" i="33"/>
  <c r="K1016" i="33"/>
  <c r="K1017" i="33"/>
  <c r="K1018" i="33"/>
  <c r="K1019" i="33"/>
  <c r="K1020" i="33"/>
  <c r="K1021" i="33"/>
  <c r="K1022" i="33"/>
  <c r="K1023" i="33"/>
  <c r="K1024" i="33"/>
  <c r="K1025" i="33"/>
  <c r="K1026" i="33"/>
  <c r="K1027" i="33"/>
  <c r="K1028" i="33"/>
  <c r="K1029" i="33"/>
  <c r="K1030" i="33"/>
  <c r="K1031" i="33"/>
  <c r="K1032" i="33"/>
  <c r="K1033" i="33"/>
  <c r="K1034" i="33"/>
  <c r="K1035" i="33"/>
  <c r="K1036" i="33"/>
  <c r="K1037" i="33"/>
  <c r="K1038" i="33"/>
  <c r="K1039" i="33"/>
  <c r="K1040" i="33"/>
  <c r="K1041" i="33"/>
  <c r="K1042" i="33"/>
  <c r="K1043" i="33"/>
  <c r="K1044" i="33"/>
  <c r="K1045" i="33"/>
  <c r="K1046" i="33"/>
  <c r="K1047" i="33"/>
  <c r="K1048" i="33"/>
  <c r="K1049" i="33"/>
  <c r="K1050" i="33"/>
  <c r="K1051" i="33"/>
  <c r="K1052" i="33"/>
  <c r="K1053" i="33"/>
  <c r="K1054" i="33"/>
  <c r="K1055" i="33"/>
  <c r="K1056" i="33"/>
  <c r="K1057" i="33"/>
  <c r="K1058" i="33"/>
  <c r="K1059" i="33"/>
  <c r="K1060" i="33"/>
  <c r="K1061" i="33"/>
  <c r="K1062" i="33"/>
  <c r="K1063" i="33"/>
  <c r="K1064" i="33"/>
  <c r="K1065" i="33"/>
  <c r="K1066" i="33"/>
  <c r="K1067" i="33"/>
  <c r="K1068" i="33"/>
  <c r="K1069" i="33"/>
  <c r="K1070" i="33"/>
  <c r="K1071" i="33"/>
  <c r="K1072" i="33"/>
  <c r="K1073" i="33"/>
  <c r="K1074" i="33"/>
  <c r="K1075" i="33"/>
  <c r="K1076" i="33"/>
  <c r="K1077" i="33"/>
  <c r="K1078" i="33"/>
  <c r="K1079" i="33"/>
  <c r="K1080" i="33"/>
  <c r="K1081" i="33"/>
  <c r="K1082" i="33"/>
  <c r="K1083" i="33"/>
  <c r="K1084" i="33"/>
  <c r="K1085" i="33"/>
  <c r="K1086" i="33"/>
  <c r="K1087" i="33"/>
  <c r="K1088" i="33"/>
  <c r="K1089" i="33"/>
  <c r="K1090" i="33"/>
  <c r="K1091" i="33"/>
  <c r="K1092" i="33"/>
  <c r="K1093" i="33"/>
  <c r="K1094" i="33"/>
  <c r="K1095" i="33"/>
  <c r="K1096" i="33"/>
  <c r="K1097" i="33"/>
  <c r="K1098" i="33"/>
  <c r="K1099" i="33"/>
  <c r="K1100" i="33"/>
  <c r="K1101" i="33"/>
  <c r="K1102" i="33"/>
  <c r="K1103" i="33"/>
  <c r="K1104" i="33"/>
  <c r="K1105" i="33"/>
  <c r="K1106" i="33"/>
  <c r="K1107" i="33"/>
  <c r="K1108" i="33"/>
  <c r="K1109" i="33"/>
  <c r="F6" i="15"/>
  <c r="F7" i="15"/>
  <c r="F10" i="15"/>
  <c r="F12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4" i="15"/>
  <c r="F66" i="15"/>
  <c r="F67" i="15"/>
  <c r="F68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5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10" i="15"/>
  <c r="F211" i="15"/>
  <c r="F212" i="15"/>
  <c r="F213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40" i="15"/>
  <c r="F341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87" i="15"/>
  <c r="F490" i="15"/>
  <c r="F491" i="15"/>
  <c r="F492" i="15"/>
  <c r="F493" i="15"/>
  <c r="F494" i="15"/>
  <c r="F495" i="15"/>
  <c r="F496" i="15"/>
  <c r="F504" i="15"/>
  <c r="F505" i="15"/>
  <c r="F508" i="15"/>
  <c r="F509" i="15"/>
  <c r="F510" i="15"/>
  <c r="F511" i="15"/>
  <c r="F523" i="15"/>
  <c r="H523" i="15" s="1"/>
  <c r="F524" i="15"/>
  <c r="F525" i="15"/>
  <c r="F528" i="15"/>
  <c r="F529" i="15"/>
  <c r="F539" i="15"/>
  <c r="H539" i="15" s="1"/>
  <c r="F540" i="15"/>
  <c r="H540" i="15" s="1"/>
  <c r="F541" i="15"/>
  <c r="F542" i="15"/>
  <c r="H542" i="15" s="1"/>
  <c r="F543" i="15"/>
  <c r="F544" i="15"/>
  <c r="H544" i="15" s="1"/>
  <c r="F546" i="15"/>
  <c r="F550" i="15"/>
  <c r="H550" i="15" s="1"/>
  <c r="F551" i="15"/>
  <c r="F552" i="15"/>
  <c r="F566" i="15"/>
  <c r="H566" i="15" s="1"/>
  <c r="F567" i="15"/>
  <c r="F571" i="15"/>
  <c r="H571" i="15" s="1"/>
  <c r="F583" i="15"/>
  <c r="H583" i="15" s="1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41" i="15"/>
  <c r="F743" i="15"/>
  <c r="F745" i="15"/>
  <c r="F747" i="15"/>
  <c r="F748" i="15"/>
  <c r="F749" i="15"/>
  <c r="F750" i="15"/>
  <c r="F751" i="15"/>
  <c r="F752" i="15"/>
  <c r="F753" i="15"/>
  <c r="F755" i="15"/>
  <c r="F756" i="15"/>
  <c r="F757" i="15"/>
  <c r="F758" i="15"/>
  <c r="F759" i="15"/>
  <c r="F760" i="15"/>
  <c r="F761" i="15"/>
  <c r="F762" i="15"/>
  <c r="F763" i="15"/>
  <c r="F764" i="15"/>
  <c r="F767" i="15"/>
  <c r="F768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90" i="15"/>
  <c r="F794" i="15"/>
  <c r="F795" i="15"/>
  <c r="F796" i="15"/>
  <c r="F797" i="15"/>
  <c r="F798" i="15"/>
  <c r="F799" i="15"/>
  <c r="F800" i="15"/>
  <c r="F801" i="15"/>
  <c r="F802" i="15"/>
  <c r="F804" i="15"/>
  <c r="F805" i="15"/>
  <c r="F808" i="15"/>
  <c r="F809" i="15"/>
  <c r="F810" i="15"/>
  <c r="F826" i="15"/>
  <c r="F827" i="15"/>
  <c r="F834" i="15"/>
  <c r="F835" i="15"/>
  <c r="F836" i="15"/>
  <c r="F837" i="15"/>
  <c r="F838" i="15"/>
  <c r="F839" i="15"/>
  <c r="F840" i="15"/>
  <c r="F841" i="15"/>
  <c r="F842" i="15"/>
  <c r="F843" i="15"/>
  <c r="F907" i="15"/>
  <c r="F908" i="15"/>
  <c r="H908" i="15" s="1"/>
  <c r="I908" i="15" s="1"/>
  <c r="F909" i="15"/>
  <c r="H909" i="15" s="1"/>
  <c r="I909" i="15" s="1"/>
  <c r="F913" i="15"/>
  <c r="H913" i="15" s="1"/>
  <c r="I913" i="15" s="1"/>
  <c r="F914" i="15"/>
  <c r="H914" i="15" s="1"/>
  <c r="I914" i="15" s="1"/>
  <c r="F915" i="15"/>
  <c r="H915" i="15" s="1"/>
  <c r="I915" i="15" s="1"/>
  <c r="F917" i="15"/>
  <c r="H917" i="15" s="1"/>
  <c r="I917" i="15" s="1"/>
  <c r="F918" i="15"/>
  <c r="H918" i="15" s="1"/>
  <c r="I918" i="15" s="1"/>
  <c r="F920" i="15"/>
  <c r="H920" i="15" s="1"/>
  <c r="I920" i="15" s="1"/>
  <c r="F921" i="15"/>
  <c r="H921" i="15" s="1"/>
  <c r="I921" i="15" s="1"/>
  <c r="F922" i="15"/>
  <c r="H922" i="15" s="1"/>
  <c r="I922" i="15" s="1"/>
  <c r="F923" i="15"/>
  <c r="H923" i="15" s="1"/>
  <c r="I923" i="15" s="1"/>
  <c r="F924" i="15"/>
  <c r="H924" i="15" s="1"/>
  <c r="I924" i="15" s="1"/>
  <c r="F925" i="15"/>
  <c r="H925" i="15" s="1"/>
  <c r="I925" i="15" s="1"/>
  <c r="F926" i="15"/>
  <c r="H926" i="15" s="1"/>
  <c r="I926" i="15" s="1"/>
  <c r="F927" i="15"/>
  <c r="H927" i="15" s="1"/>
  <c r="I927" i="15" s="1"/>
  <c r="F928" i="15"/>
  <c r="H928" i="15" s="1"/>
  <c r="I928" i="15" s="1"/>
  <c r="F929" i="15"/>
  <c r="H929" i="15" s="1"/>
  <c r="I929" i="15" s="1"/>
  <c r="F930" i="15"/>
  <c r="H930" i="15" s="1"/>
  <c r="I930" i="15" s="1"/>
  <c r="F931" i="15"/>
  <c r="H931" i="15" s="1"/>
  <c r="I931" i="15" s="1"/>
  <c r="F932" i="15"/>
  <c r="H932" i="15" s="1"/>
  <c r="I932" i="15" s="1"/>
  <c r="F936" i="15"/>
  <c r="H936" i="15" s="1"/>
  <c r="I936" i="15" s="1"/>
  <c r="F937" i="15"/>
  <c r="H937" i="15" s="1"/>
  <c r="I937" i="15" s="1"/>
  <c r="F944" i="15"/>
  <c r="H944" i="15" s="1"/>
  <c r="I944" i="15" s="1"/>
  <c r="F945" i="15"/>
  <c r="H945" i="15" s="1"/>
  <c r="I945" i="15" s="1"/>
  <c r="F946" i="15"/>
  <c r="H946" i="15" s="1"/>
  <c r="I946" i="15" s="1"/>
  <c r="F947" i="15"/>
  <c r="H947" i="15" s="1"/>
  <c r="I947" i="15" s="1"/>
  <c r="F948" i="15"/>
  <c r="H948" i="15" s="1"/>
  <c r="I948" i="15" s="1"/>
  <c r="F949" i="15"/>
  <c r="H949" i="15" s="1"/>
  <c r="I949" i="15" s="1"/>
  <c r="F950" i="15"/>
  <c r="H950" i="15" s="1"/>
  <c r="I950" i="15" s="1"/>
  <c r="F951" i="15"/>
  <c r="H951" i="15" s="1"/>
  <c r="I951" i="15" s="1"/>
  <c r="F952" i="15"/>
  <c r="H952" i="15" s="1"/>
  <c r="I952" i="15" s="1"/>
  <c r="F953" i="15"/>
  <c r="H953" i="15" s="1"/>
  <c r="I953" i="15" s="1"/>
  <c r="F954" i="15"/>
  <c r="H954" i="15" s="1"/>
  <c r="I954" i="15" s="1"/>
  <c r="F955" i="15"/>
  <c r="H955" i="15" s="1"/>
  <c r="I955" i="15" s="1"/>
  <c r="F957" i="15"/>
  <c r="H957" i="15" s="1"/>
  <c r="I957" i="15" s="1"/>
  <c r="F958" i="15"/>
  <c r="H958" i="15" s="1"/>
  <c r="I958" i="15" s="1"/>
  <c r="F959" i="15"/>
  <c r="H959" i="15" s="1"/>
  <c r="I959" i="15" s="1"/>
  <c r="F960" i="15"/>
  <c r="H960" i="15" s="1"/>
  <c r="I960" i="15" s="1"/>
  <c r="F961" i="15"/>
  <c r="H961" i="15" s="1"/>
  <c r="I961" i="15" s="1"/>
  <c r="F962" i="15"/>
  <c r="H962" i="15" s="1"/>
  <c r="I962" i="15" s="1"/>
  <c r="F963" i="15"/>
  <c r="H963" i="15" s="1"/>
  <c r="I963" i="15" s="1"/>
  <c r="F964" i="15"/>
  <c r="H964" i="15" s="1"/>
  <c r="I964" i="15" s="1"/>
  <c r="F965" i="15"/>
  <c r="H965" i="15" s="1"/>
  <c r="I965" i="15" s="1"/>
  <c r="F966" i="15"/>
  <c r="H966" i="15" s="1"/>
  <c r="I966" i="15" s="1"/>
  <c r="F967" i="15"/>
  <c r="H967" i="15" s="1"/>
  <c r="I967" i="15" s="1"/>
  <c r="F968" i="15"/>
  <c r="H968" i="15" s="1"/>
  <c r="I968" i="15" s="1"/>
  <c r="F969" i="15"/>
  <c r="H969" i="15" s="1"/>
  <c r="I969" i="15" s="1"/>
  <c r="F970" i="15"/>
  <c r="H970" i="15" s="1"/>
  <c r="I970" i="15" s="1"/>
  <c r="F971" i="15"/>
  <c r="H971" i="15" s="1"/>
  <c r="I971" i="15" s="1"/>
  <c r="F972" i="15"/>
  <c r="H972" i="15" s="1"/>
  <c r="I972" i="15" s="1"/>
  <c r="F973" i="15"/>
  <c r="H973" i="15" s="1"/>
  <c r="I973" i="15" s="1"/>
  <c r="F974" i="15"/>
  <c r="H974" i="15" s="1"/>
  <c r="I974" i="15" s="1"/>
  <c r="F975" i="15"/>
  <c r="H975" i="15" s="1"/>
  <c r="I975" i="15" s="1"/>
  <c r="F976" i="15"/>
  <c r="H976" i="15" s="1"/>
  <c r="I976" i="15" s="1"/>
  <c r="F977" i="15"/>
  <c r="H977" i="15" s="1"/>
  <c r="I977" i="15" s="1"/>
  <c r="F978" i="15"/>
  <c r="H978" i="15" s="1"/>
  <c r="I978" i="15" s="1"/>
  <c r="F979" i="15"/>
  <c r="H979" i="15" s="1"/>
  <c r="I979" i="15" s="1"/>
  <c r="F980" i="15"/>
  <c r="H980" i="15" s="1"/>
  <c r="I980" i="15" s="1"/>
  <c r="F981" i="15"/>
  <c r="H981" i="15" s="1"/>
  <c r="I981" i="15" s="1"/>
  <c r="F982" i="15"/>
  <c r="H982" i="15" s="1"/>
  <c r="I982" i="15" s="1"/>
  <c r="F983" i="15"/>
  <c r="H983" i="15" s="1"/>
  <c r="I983" i="15" s="1"/>
  <c r="F984" i="15"/>
  <c r="H984" i="15" s="1"/>
  <c r="I984" i="15" s="1"/>
  <c r="F985" i="15"/>
  <c r="H985" i="15" s="1"/>
  <c r="I985" i="15" s="1"/>
  <c r="F986" i="15"/>
  <c r="H986" i="15" s="1"/>
  <c r="I986" i="15" s="1"/>
  <c r="F987" i="15"/>
  <c r="H987" i="15" s="1"/>
  <c r="I987" i="15" s="1"/>
  <c r="F988" i="15"/>
  <c r="H988" i="15" s="1"/>
  <c r="I988" i="15" s="1"/>
  <c r="F989" i="15"/>
  <c r="H989" i="15" s="1"/>
  <c r="I989" i="15" s="1"/>
  <c r="F992" i="15"/>
  <c r="H992" i="15" s="1"/>
  <c r="I992" i="15" s="1"/>
  <c r="F993" i="15"/>
  <c r="H993" i="15" s="1"/>
  <c r="I993" i="15" s="1"/>
  <c r="F994" i="15"/>
  <c r="H994" i="15" s="1"/>
  <c r="I994" i="15" s="1"/>
  <c r="F995" i="15"/>
  <c r="H995" i="15" s="1"/>
  <c r="I995" i="15" s="1"/>
  <c r="F996" i="15"/>
  <c r="H996" i="15" s="1"/>
  <c r="I996" i="15" s="1"/>
  <c r="F997" i="15"/>
  <c r="H997" i="15" s="1"/>
  <c r="I997" i="15" s="1"/>
  <c r="F998" i="15"/>
  <c r="H998" i="15" s="1"/>
  <c r="I998" i="15" s="1"/>
  <c r="F999" i="15"/>
  <c r="H999" i="15" s="1"/>
  <c r="I999" i="15" s="1"/>
  <c r="F1000" i="15"/>
  <c r="H1000" i="15" s="1"/>
  <c r="I1000" i="15" s="1"/>
  <c r="F1001" i="15"/>
  <c r="H1001" i="15" s="1"/>
  <c r="I1001" i="15" s="1"/>
  <c r="F1007" i="15"/>
  <c r="H1007" i="15" s="1"/>
  <c r="I1007" i="15" s="1"/>
  <c r="F1008" i="15"/>
  <c r="H1008" i="15" s="1"/>
  <c r="I1008" i="15" s="1"/>
  <c r="F1009" i="15"/>
  <c r="H1009" i="15" s="1"/>
  <c r="I1009" i="15" s="1"/>
  <c r="F1010" i="15"/>
  <c r="H1010" i="15" s="1"/>
  <c r="I1010" i="15" s="1"/>
  <c r="F1011" i="15"/>
  <c r="H1011" i="15" s="1"/>
  <c r="I1011" i="15" s="1"/>
  <c r="F1012" i="15"/>
  <c r="H1012" i="15" s="1"/>
  <c r="I1012" i="15" s="1"/>
  <c r="F1013" i="15"/>
  <c r="H1013" i="15" s="1"/>
  <c r="I1013" i="15" s="1"/>
  <c r="F1014" i="15"/>
  <c r="H1014" i="15" s="1"/>
  <c r="I1014" i="15" s="1"/>
  <c r="F1015" i="15"/>
  <c r="H1015" i="15" s="1"/>
  <c r="I1015" i="15" s="1"/>
  <c r="F1016" i="15"/>
  <c r="H1016" i="15" s="1"/>
  <c r="I1016" i="15" s="1"/>
  <c r="F1017" i="15"/>
  <c r="H1017" i="15" s="1"/>
  <c r="I1017" i="15" s="1"/>
  <c r="F1018" i="15"/>
  <c r="H1018" i="15" s="1"/>
  <c r="I1018" i="15" s="1"/>
  <c r="F1019" i="15"/>
  <c r="H1019" i="15" s="1"/>
  <c r="I1019" i="15" s="1"/>
  <c r="F1020" i="15"/>
  <c r="H1020" i="15" s="1"/>
  <c r="I1020" i="15" s="1"/>
  <c r="F1021" i="15"/>
  <c r="H1021" i="15" s="1"/>
  <c r="I1021" i="15" s="1"/>
  <c r="F1022" i="15"/>
  <c r="H1022" i="15" s="1"/>
  <c r="I1022" i="15" s="1"/>
  <c r="F1023" i="15"/>
  <c r="H1023" i="15" s="1"/>
  <c r="I1023" i="15" s="1"/>
  <c r="F1025" i="15"/>
  <c r="H1025" i="15" s="1"/>
  <c r="I1025" i="15" s="1"/>
  <c r="F1026" i="15"/>
  <c r="H1026" i="15" s="1"/>
  <c r="I1026" i="15" s="1"/>
  <c r="F1027" i="15"/>
  <c r="H1027" i="15" s="1"/>
  <c r="I1027" i="15" s="1"/>
  <c r="F1028" i="15"/>
  <c r="H1028" i="15" s="1"/>
  <c r="I1028" i="15" s="1"/>
  <c r="F1029" i="15"/>
  <c r="H1029" i="15" s="1"/>
  <c r="I1029" i="15" s="1"/>
  <c r="F1030" i="15"/>
  <c r="H1030" i="15" s="1"/>
  <c r="I1030" i="15" s="1"/>
  <c r="F1031" i="15"/>
  <c r="H1031" i="15" s="1"/>
  <c r="I1031" i="15" s="1"/>
  <c r="F1032" i="15"/>
  <c r="H1032" i="15" s="1"/>
  <c r="I1032" i="15" s="1"/>
  <c r="F1033" i="15"/>
  <c r="H1033" i="15" s="1"/>
  <c r="I1033" i="15" s="1"/>
  <c r="F1034" i="15"/>
  <c r="H1034" i="15" s="1"/>
  <c r="I1034" i="15" s="1"/>
  <c r="F1035" i="15"/>
  <c r="H1035" i="15" s="1"/>
  <c r="I1035" i="15" s="1"/>
  <c r="F1036" i="15"/>
  <c r="H1036" i="15" s="1"/>
  <c r="I1036" i="15" s="1"/>
  <c r="F1037" i="15"/>
  <c r="H1037" i="15" s="1"/>
  <c r="I1037" i="15" s="1"/>
  <c r="F1038" i="15"/>
  <c r="H1038" i="15" s="1"/>
  <c r="I1038" i="15" s="1"/>
  <c r="F1039" i="15"/>
  <c r="H1039" i="15" s="1"/>
  <c r="I1039" i="15" s="1"/>
  <c r="F1040" i="15"/>
  <c r="H1040" i="15" s="1"/>
  <c r="I1040" i="15" s="1"/>
  <c r="F1041" i="15"/>
  <c r="H1041" i="15" s="1"/>
  <c r="I1041" i="15" s="1"/>
  <c r="F1042" i="15"/>
  <c r="H1042" i="15" s="1"/>
  <c r="I1042" i="15" s="1"/>
  <c r="F1043" i="15"/>
  <c r="H1043" i="15" s="1"/>
  <c r="I1043" i="15" s="1"/>
  <c r="F1044" i="15"/>
  <c r="H1044" i="15" s="1"/>
  <c r="I1044" i="15" s="1"/>
  <c r="F1045" i="15"/>
  <c r="H1045" i="15" s="1"/>
  <c r="I1045" i="15" s="1"/>
  <c r="F1046" i="15"/>
  <c r="H1046" i="15" s="1"/>
  <c r="I1046" i="15" s="1"/>
  <c r="F1047" i="15"/>
  <c r="H1047" i="15" s="1"/>
  <c r="I1047" i="15" s="1"/>
  <c r="F1048" i="15"/>
  <c r="H1048" i="15" s="1"/>
  <c r="I1048" i="15" s="1"/>
  <c r="F1049" i="15"/>
  <c r="H1049" i="15" s="1"/>
  <c r="I1049" i="15" s="1"/>
  <c r="F1050" i="15"/>
  <c r="H1050" i="15" s="1"/>
  <c r="I1050" i="15" s="1"/>
  <c r="F1051" i="15"/>
  <c r="H1051" i="15" s="1"/>
  <c r="I1051" i="15" s="1"/>
  <c r="F1052" i="15"/>
  <c r="H1052" i="15" s="1"/>
  <c r="I1052" i="15" s="1"/>
  <c r="F1053" i="15"/>
  <c r="H1053" i="15" s="1"/>
  <c r="I1053" i="15" s="1"/>
  <c r="F1054" i="15"/>
  <c r="H1054" i="15" s="1"/>
  <c r="I1054" i="15" s="1"/>
  <c r="F1055" i="15"/>
  <c r="H1055" i="15" s="1"/>
  <c r="I1055" i="15" s="1"/>
  <c r="F1056" i="15"/>
  <c r="H1056" i="15" s="1"/>
  <c r="I1056" i="15" s="1"/>
  <c r="F1057" i="15"/>
  <c r="H1057" i="15" s="1"/>
  <c r="I1057" i="15" s="1"/>
  <c r="F1058" i="15"/>
  <c r="H1058" i="15" s="1"/>
  <c r="I1058" i="15" s="1"/>
  <c r="F1059" i="15"/>
  <c r="H1059" i="15" s="1"/>
  <c r="I1059" i="15" s="1"/>
  <c r="F1060" i="15"/>
  <c r="H1060" i="15" s="1"/>
  <c r="I1060" i="15" s="1"/>
  <c r="F1061" i="15"/>
  <c r="H1061" i="15" s="1"/>
  <c r="I1061" i="15" s="1"/>
  <c r="F1062" i="15"/>
  <c r="H1062" i="15" s="1"/>
  <c r="I1062" i="15" s="1"/>
  <c r="F1063" i="15"/>
  <c r="H1063" i="15" s="1"/>
  <c r="I1063" i="15" s="1"/>
  <c r="F1064" i="15"/>
  <c r="H1064" i="15" s="1"/>
  <c r="I1064" i="15" s="1"/>
  <c r="F1065" i="15"/>
  <c r="H1065" i="15" s="1"/>
  <c r="I1065" i="15" s="1"/>
  <c r="F1066" i="15"/>
  <c r="H1066" i="15" s="1"/>
  <c r="I1066" i="15" s="1"/>
  <c r="F1068" i="15"/>
  <c r="H1068" i="15" s="1"/>
  <c r="I1068" i="15" s="1"/>
  <c r="F1069" i="15"/>
  <c r="H1069" i="15" s="1"/>
  <c r="I1069" i="15" s="1"/>
  <c r="F1070" i="15"/>
  <c r="H1070" i="15" s="1"/>
  <c r="I1070" i="15" s="1"/>
  <c r="F1071" i="15"/>
  <c r="H1071" i="15" s="1"/>
  <c r="I1071" i="15" s="1"/>
  <c r="F1072" i="15"/>
  <c r="H1072" i="15" s="1"/>
  <c r="I1072" i="15" s="1"/>
  <c r="F1073" i="15"/>
  <c r="H1073" i="15" s="1"/>
  <c r="I1073" i="15" s="1"/>
  <c r="F1074" i="15"/>
  <c r="H1074" i="15" s="1"/>
  <c r="I1074" i="15" s="1"/>
  <c r="F1075" i="15"/>
  <c r="H1075" i="15" s="1"/>
  <c r="I1075" i="15" s="1"/>
  <c r="F1076" i="15"/>
  <c r="H1076" i="15" s="1"/>
  <c r="I1076" i="15" s="1"/>
  <c r="F1077" i="15"/>
  <c r="H1077" i="15" s="1"/>
  <c r="I1077" i="15" s="1"/>
  <c r="F1080" i="15"/>
  <c r="H1080" i="15" s="1"/>
  <c r="I1080" i="15" s="1"/>
  <c r="F1081" i="15"/>
  <c r="H1081" i="15" s="1"/>
  <c r="I1081" i="15" s="1"/>
  <c r="F1083" i="15"/>
  <c r="H1083" i="15" s="1"/>
  <c r="I1083" i="15" s="1"/>
  <c r="F1085" i="15"/>
  <c r="H1085" i="15" s="1"/>
  <c r="I1085" i="15" s="1"/>
  <c r="F1089" i="15"/>
  <c r="H1089" i="15" s="1"/>
  <c r="I1089" i="15" s="1"/>
  <c r="F1090" i="15"/>
  <c r="H1090" i="15" s="1"/>
  <c r="I1090" i="15" s="1"/>
  <c r="F1091" i="15"/>
  <c r="H1091" i="15" s="1"/>
  <c r="I1091" i="15" s="1"/>
  <c r="F1092" i="15"/>
  <c r="H1092" i="15" s="1"/>
  <c r="I1092" i="15" s="1"/>
  <c r="F1094" i="15"/>
  <c r="H1094" i="15" s="1"/>
  <c r="I1094" i="15" s="1"/>
  <c r="F1095" i="15"/>
  <c r="H1095" i="15" s="1"/>
  <c r="I1095" i="15" s="1"/>
  <c r="F1103" i="15"/>
  <c r="H1103" i="15" s="1"/>
  <c r="I1103" i="15" s="1"/>
  <c r="F1104" i="15"/>
  <c r="H1104" i="15" s="1"/>
  <c r="I1104" i="15" s="1"/>
  <c r="F1105" i="15"/>
  <c r="H1105" i="15" s="1"/>
  <c r="I1105" i="15" s="1"/>
  <c r="F1106" i="15"/>
  <c r="H1106" i="15" s="1"/>
  <c r="I1106" i="15" s="1"/>
  <c r="F1107" i="15"/>
  <c r="H1107" i="15" s="1"/>
  <c r="I1107" i="15" s="1"/>
  <c r="F1108" i="15"/>
  <c r="H1108" i="15" s="1"/>
  <c r="I1108" i="15" s="1"/>
  <c r="F250" i="34"/>
  <c r="F251" i="34"/>
  <c r="H251" i="34" s="1"/>
  <c r="I251" i="34" s="1"/>
  <c r="F252" i="34"/>
  <c r="H252" i="34" s="1"/>
  <c r="F253" i="34"/>
  <c r="H253" i="34" s="1"/>
  <c r="I253" i="34" s="1"/>
  <c r="F254" i="34"/>
  <c r="H254" i="34" s="1"/>
  <c r="I254" i="34" s="1"/>
  <c r="F255" i="34"/>
  <c r="H255" i="34" s="1"/>
  <c r="I255" i="34" s="1"/>
  <c r="K255" i="34" s="1"/>
  <c r="F256" i="34"/>
  <c r="H256" i="34" s="1"/>
  <c r="I256" i="34" s="1"/>
  <c r="F257" i="34"/>
  <c r="H257" i="34" s="1"/>
  <c r="I257" i="34" s="1"/>
  <c r="K257" i="34" s="1"/>
  <c r="F258" i="34"/>
  <c r="H258" i="34" s="1"/>
  <c r="I258" i="34" s="1"/>
  <c r="K258" i="34" s="1"/>
  <c r="F259" i="34"/>
  <c r="H259" i="34" s="1"/>
  <c r="I259" i="34" s="1"/>
  <c r="K259" i="34" s="1"/>
  <c r="F260" i="34"/>
  <c r="H260" i="34" s="1"/>
  <c r="I260" i="34" s="1"/>
  <c r="K260" i="34" s="1"/>
  <c r="F261" i="34"/>
  <c r="H261" i="34" s="1"/>
  <c r="I261" i="34" s="1"/>
  <c r="K261" i="34" s="1"/>
  <c r="F262" i="34"/>
  <c r="H262" i="34" s="1"/>
  <c r="I262" i="34" s="1"/>
  <c r="K262" i="34" s="1"/>
  <c r="F263" i="34"/>
  <c r="H263" i="34" s="1"/>
  <c r="I263" i="34" s="1"/>
  <c r="K263" i="34" s="1"/>
  <c r="F264" i="34"/>
  <c r="H264" i="34" s="1"/>
  <c r="I264" i="34" s="1"/>
  <c r="F265" i="34"/>
  <c r="H265" i="34" s="1"/>
  <c r="I265" i="34" s="1"/>
  <c r="K265" i="34" s="1"/>
  <c r="F266" i="34"/>
  <c r="H266" i="34" s="1"/>
  <c r="I266" i="34" s="1"/>
  <c r="K266" i="34" s="1"/>
  <c r="F267" i="34"/>
  <c r="H267" i="34" s="1"/>
  <c r="I267" i="34" s="1"/>
  <c r="K267" i="34" s="1"/>
  <c r="F268" i="34"/>
  <c r="H268" i="34" s="1"/>
  <c r="F269" i="34"/>
  <c r="H269" i="34" s="1"/>
  <c r="I269" i="34" s="1"/>
  <c r="K269" i="34" s="1"/>
  <c r="F270" i="34"/>
  <c r="H270" i="34" s="1"/>
  <c r="I270" i="34" s="1"/>
  <c r="K270" i="34" s="1"/>
  <c r="F271" i="34"/>
  <c r="H271" i="34" s="1"/>
  <c r="I271" i="34" s="1"/>
  <c r="K271" i="34" s="1"/>
  <c r="F272" i="34"/>
  <c r="H272" i="34" s="1"/>
  <c r="I272" i="34" s="1"/>
  <c r="F273" i="34"/>
  <c r="H273" i="34" s="1"/>
  <c r="I273" i="34" s="1"/>
  <c r="K273" i="34" s="1"/>
  <c r="F274" i="34"/>
  <c r="H274" i="34" s="1"/>
  <c r="I274" i="34" s="1"/>
  <c r="F275" i="34"/>
  <c r="H275" i="34" s="1"/>
  <c r="I275" i="34" s="1"/>
  <c r="F276" i="34"/>
  <c r="H276" i="34" s="1"/>
  <c r="I276" i="34" s="1"/>
  <c r="K276" i="34" s="1"/>
  <c r="F277" i="34"/>
  <c r="H277" i="34" s="1"/>
  <c r="I277" i="34" s="1"/>
  <c r="K277" i="34" s="1"/>
  <c r="F278" i="34"/>
  <c r="H278" i="34" s="1"/>
  <c r="I278" i="34" s="1"/>
  <c r="F279" i="34"/>
  <c r="H279" i="34" s="1"/>
  <c r="I279" i="34" s="1"/>
  <c r="K279" i="34" s="1"/>
  <c r="F280" i="34"/>
  <c r="H280" i="34" s="1"/>
  <c r="I280" i="34" s="1"/>
  <c r="K280" i="34" s="1"/>
  <c r="F281" i="34"/>
  <c r="H281" i="34" s="1"/>
  <c r="I281" i="34" s="1"/>
  <c r="K281" i="34" s="1"/>
  <c r="F282" i="34"/>
  <c r="H282" i="34" s="1"/>
  <c r="I282" i="34" s="1"/>
  <c r="K282" i="34" s="1"/>
  <c r="F283" i="34"/>
  <c r="H283" i="34" s="1"/>
  <c r="I283" i="34" s="1"/>
  <c r="K283" i="34" s="1"/>
  <c r="F284" i="34"/>
  <c r="H284" i="34" s="1"/>
  <c r="F285" i="34"/>
  <c r="H285" i="34" s="1"/>
  <c r="I285" i="34" s="1"/>
  <c r="K285" i="34" s="1"/>
  <c r="F286" i="34"/>
  <c r="H286" i="34" s="1"/>
  <c r="I286" i="34" s="1"/>
  <c r="K286" i="34" s="1"/>
  <c r="F287" i="34"/>
  <c r="H287" i="34" s="1"/>
  <c r="I287" i="34" s="1"/>
  <c r="F288" i="34"/>
  <c r="H288" i="34" s="1"/>
  <c r="I288" i="34" s="1"/>
  <c r="F289" i="34"/>
  <c r="H289" i="34" s="1"/>
  <c r="I289" i="34" s="1"/>
  <c r="F290" i="34"/>
  <c r="H290" i="34" s="1"/>
  <c r="I290" i="34" s="1"/>
  <c r="F291" i="34"/>
  <c r="H291" i="34" s="1"/>
  <c r="I291" i="34" s="1"/>
  <c r="K291" i="34" s="1"/>
  <c r="F292" i="34"/>
  <c r="H292" i="34" s="1"/>
  <c r="I292" i="34" s="1"/>
  <c r="F293" i="34"/>
  <c r="H293" i="34" s="1"/>
  <c r="I293" i="34" s="1"/>
  <c r="K293" i="34" s="1"/>
  <c r="F294" i="34"/>
  <c r="H294" i="34" s="1"/>
  <c r="I294" i="34" s="1"/>
  <c r="K294" i="34" s="1"/>
  <c r="F295" i="34"/>
  <c r="H295" i="34" s="1"/>
  <c r="I295" i="34" s="1"/>
  <c r="F296" i="34"/>
  <c r="H296" i="34" s="1"/>
  <c r="I296" i="34" s="1"/>
  <c r="K296" i="34" s="1"/>
  <c r="F297" i="34"/>
  <c r="H297" i="34" s="1"/>
  <c r="I297" i="34" s="1"/>
  <c r="K297" i="34" s="1"/>
  <c r="F298" i="34"/>
  <c r="H298" i="34" s="1"/>
  <c r="I298" i="34" s="1"/>
  <c r="F299" i="34"/>
  <c r="H299" i="34" s="1"/>
  <c r="I299" i="34" s="1"/>
  <c r="K299" i="34" s="1"/>
  <c r="F300" i="34"/>
  <c r="H300" i="34" s="1"/>
  <c r="I300" i="34" s="1"/>
  <c r="F301" i="34"/>
  <c r="H301" i="34" s="1"/>
  <c r="I301" i="34" s="1"/>
  <c r="F302" i="34"/>
  <c r="H302" i="34" s="1"/>
  <c r="I302" i="34" s="1"/>
  <c r="K302" i="34" s="1"/>
  <c r="F303" i="34"/>
  <c r="H303" i="34" s="1"/>
  <c r="I303" i="34" s="1"/>
  <c r="F304" i="34"/>
  <c r="H304" i="34" s="1"/>
  <c r="I304" i="34" s="1"/>
  <c r="F305" i="34"/>
  <c r="H305" i="34" s="1"/>
  <c r="I305" i="34" s="1"/>
  <c r="F306" i="34"/>
  <c r="H306" i="34" s="1"/>
  <c r="I306" i="34" s="1"/>
  <c r="F307" i="34"/>
  <c r="H307" i="34" s="1"/>
  <c r="I307" i="34" s="1"/>
  <c r="K307" i="34" s="1"/>
  <c r="F308" i="34"/>
  <c r="H308" i="34" s="1"/>
  <c r="I308" i="34" s="1"/>
  <c r="F309" i="34"/>
  <c r="H309" i="34" s="1"/>
  <c r="I309" i="34" s="1"/>
  <c r="F310" i="34"/>
  <c r="H310" i="34" s="1"/>
  <c r="I310" i="34" s="1"/>
  <c r="K310" i="34" s="1"/>
  <c r="F311" i="34"/>
  <c r="H311" i="34" s="1"/>
  <c r="I311" i="34" s="1"/>
  <c r="K311" i="34" s="1"/>
  <c r="F312" i="34"/>
  <c r="H312" i="34" s="1"/>
  <c r="I312" i="34" s="1"/>
  <c r="F313" i="34"/>
  <c r="H313" i="34" s="1"/>
  <c r="I313" i="34" s="1"/>
  <c r="K313" i="34" s="1"/>
  <c r="F314" i="34"/>
  <c r="H314" i="34" s="1"/>
  <c r="I314" i="34" s="1"/>
  <c r="F315" i="34"/>
  <c r="H315" i="34" s="1"/>
  <c r="I315" i="34" s="1"/>
  <c r="F316" i="34"/>
  <c r="H316" i="34" s="1"/>
  <c r="I316" i="34" s="1"/>
  <c r="K316" i="34" s="1"/>
  <c r="F317" i="34"/>
  <c r="H317" i="34" s="1"/>
  <c r="I317" i="34" s="1"/>
  <c r="F318" i="34"/>
  <c r="H318" i="34" s="1"/>
  <c r="I318" i="34" s="1"/>
  <c r="K318" i="34" s="1"/>
  <c r="F319" i="34"/>
  <c r="H319" i="34" s="1"/>
  <c r="I319" i="34" s="1"/>
  <c r="K319" i="34" s="1"/>
  <c r="F320" i="34"/>
  <c r="H320" i="34" s="1"/>
  <c r="I320" i="34" s="1"/>
  <c r="K320" i="34" s="1"/>
  <c r="F321" i="34"/>
  <c r="H321" i="34" s="1"/>
  <c r="I321" i="34" s="1"/>
  <c r="K321" i="34" s="1"/>
  <c r="F322" i="34"/>
  <c r="H322" i="34" s="1"/>
  <c r="I322" i="34" s="1"/>
  <c r="F323" i="34"/>
  <c r="H323" i="34" s="1"/>
  <c r="I323" i="34" s="1"/>
  <c r="K323" i="34" s="1"/>
  <c r="F324" i="34"/>
  <c r="H324" i="34" s="1"/>
  <c r="I324" i="34" s="1"/>
  <c r="F325" i="34"/>
  <c r="H325" i="34" s="1"/>
  <c r="I325" i="34" s="1"/>
  <c r="F326" i="34"/>
  <c r="H326" i="34" s="1"/>
  <c r="I326" i="34" s="1"/>
  <c r="F327" i="34"/>
  <c r="H327" i="34" s="1"/>
  <c r="I327" i="34" s="1"/>
  <c r="K327" i="34" s="1"/>
  <c r="F328" i="34"/>
  <c r="H328" i="34" s="1"/>
  <c r="I328" i="34" s="1"/>
  <c r="K328" i="34" s="1"/>
  <c r="F329" i="34"/>
  <c r="H329" i="34" s="1"/>
  <c r="I329" i="34" s="1"/>
  <c r="K329" i="34" s="1"/>
  <c r="F330" i="34"/>
  <c r="H330" i="34" s="1"/>
  <c r="I330" i="34" s="1"/>
  <c r="K330" i="34" s="1"/>
  <c r="F331" i="34"/>
  <c r="H331" i="34" s="1"/>
  <c r="I331" i="34" s="1"/>
  <c r="K331" i="34" s="1"/>
  <c r="F332" i="34"/>
  <c r="H332" i="34" s="1"/>
  <c r="I332" i="34" s="1"/>
  <c r="K332" i="34" s="1"/>
  <c r="F333" i="34"/>
  <c r="H333" i="34" s="1"/>
  <c r="I333" i="34" s="1"/>
  <c r="F334" i="34"/>
  <c r="H334" i="34" s="1"/>
  <c r="I334" i="34" s="1"/>
  <c r="F335" i="34"/>
  <c r="H335" i="34" s="1"/>
  <c r="I335" i="34" s="1"/>
  <c r="K335" i="34" s="1"/>
  <c r="F336" i="34"/>
  <c r="H336" i="34" s="1"/>
  <c r="I336" i="34" s="1"/>
  <c r="K336" i="34" s="1"/>
  <c r="F337" i="34"/>
  <c r="H337" i="34" s="1"/>
  <c r="I337" i="34" s="1"/>
  <c r="K337" i="34" s="1"/>
  <c r="F338" i="34"/>
  <c r="H338" i="34" s="1"/>
  <c r="I338" i="34" s="1"/>
  <c r="F339" i="34"/>
  <c r="H339" i="34" s="1"/>
  <c r="I339" i="34" s="1"/>
  <c r="K339" i="34" s="1"/>
  <c r="F340" i="34"/>
  <c r="H340" i="34" s="1"/>
  <c r="I340" i="34" s="1"/>
  <c r="K340" i="34" s="1"/>
  <c r="F341" i="34"/>
  <c r="H341" i="34" s="1"/>
  <c r="I341" i="34" s="1"/>
  <c r="K341" i="34" s="1"/>
  <c r="F342" i="34"/>
  <c r="H342" i="34" s="1"/>
  <c r="I342" i="34" s="1"/>
  <c r="F343" i="34"/>
  <c r="H343" i="34" s="1"/>
  <c r="I343" i="34" s="1"/>
  <c r="K343" i="34" s="1"/>
  <c r="F344" i="34"/>
  <c r="H344" i="34" s="1"/>
  <c r="I344" i="34" s="1"/>
  <c r="K344" i="34" s="1"/>
  <c r="F345" i="34"/>
  <c r="H345" i="34" s="1"/>
  <c r="I345" i="34" s="1"/>
  <c r="F346" i="34"/>
  <c r="H346" i="34" s="1"/>
  <c r="I346" i="34" s="1"/>
  <c r="F347" i="34"/>
  <c r="H347" i="34" s="1"/>
  <c r="I347" i="34" s="1"/>
  <c r="K347" i="34" s="1"/>
  <c r="F348" i="34"/>
  <c r="H348" i="34" s="1"/>
  <c r="I348" i="34" s="1"/>
  <c r="K348" i="34" s="1"/>
  <c r="F349" i="34"/>
  <c r="H349" i="34" s="1"/>
  <c r="I349" i="34" s="1"/>
  <c r="K349" i="34" s="1"/>
  <c r="F350" i="34"/>
  <c r="H350" i="34" s="1"/>
  <c r="I350" i="34" s="1"/>
  <c r="F351" i="34"/>
  <c r="H351" i="34" s="1"/>
  <c r="I351" i="34" s="1"/>
  <c r="K351" i="34" s="1"/>
  <c r="F352" i="34"/>
  <c r="H352" i="34" s="1"/>
  <c r="I352" i="34" s="1"/>
  <c r="K352" i="34" s="1"/>
  <c r="F353" i="34"/>
  <c r="H353" i="34" s="1"/>
  <c r="I353" i="34" s="1"/>
  <c r="K353" i="34" s="1"/>
  <c r="F354" i="34"/>
  <c r="H354" i="34" s="1"/>
  <c r="I354" i="34" s="1"/>
  <c r="F355" i="34"/>
  <c r="H355" i="34" s="1"/>
  <c r="I355" i="34" s="1"/>
  <c r="K355" i="34" s="1"/>
  <c r="F356" i="34"/>
  <c r="H356" i="34" s="1"/>
  <c r="I356" i="34" s="1"/>
  <c r="F357" i="34"/>
  <c r="H357" i="34" s="1"/>
  <c r="I357" i="34" s="1"/>
  <c r="K357" i="34" s="1"/>
  <c r="F358" i="34"/>
  <c r="H358" i="34" s="1"/>
  <c r="I358" i="34" s="1"/>
  <c r="K358" i="34" s="1"/>
  <c r="F359" i="34"/>
  <c r="H359" i="34" s="1"/>
  <c r="I359" i="34" s="1"/>
  <c r="K359" i="34" s="1"/>
  <c r="F360" i="34"/>
  <c r="H360" i="34" s="1"/>
  <c r="I360" i="34" s="1"/>
  <c r="K360" i="34" s="1"/>
  <c r="F361" i="34"/>
  <c r="H361" i="34" s="1"/>
  <c r="I361" i="34" s="1"/>
  <c r="F362" i="34"/>
  <c r="H362" i="34" s="1"/>
  <c r="I362" i="34" s="1"/>
  <c r="K362" i="34" s="1"/>
  <c r="F363" i="34"/>
  <c r="H363" i="34" s="1"/>
  <c r="I363" i="34" s="1"/>
  <c r="K363" i="34" s="1"/>
  <c r="F364" i="34"/>
  <c r="H364" i="34" s="1"/>
  <c r="I364" i="34" s="1"/>
  <c r="F365" i="34"/>
  <c r="H365" i="34" s="1"/>
  <c r="I365" i="34" s="1"/>
  <c r="F366" i="34"/>
  <c r="H366" i="34" s="1"/>
  <c r="I366" i="34" s="1"/>
  <c r="F367" i="34"/>
  <c r="H367" i="34" s="1"/>
  <c r="I367" i="34" s="1"/>
  <c r="F368" i="34"/>
  <c r="H368" i="34" s="1"/>
  <c r="I368" i="34" s="1"/>
  <c r="K368" i="34" s="1"/>
  <c r="F369" i="34"/>
  <c r="H369" i="34" s="1"/>
  <c r="I369" i="34" s="1"/>
  <c r="K369" i="34" s="1"/>
  <c r="F370" i="34"/>
  <c r="H370" i="34" s="1"/>
  <c r="I370" i="34" s="1"/>
  <c r="F371" i="34"/>
  <c r="H371" i="34" s="1"/>
  <c r="I371" i="34" s="1"/>
  <c r="K371" i="34" s="1"/>
  <c r="F372" i="34"/>
  <c r="H372" i="34" s="1"/>
  <c r="I372" i="34" s="1"/>
  <c r="K372" i="34" s="1"/>
  <c r="F373" i="34"/>
  <c r="H373" i="34" s="1"/>
  <c r="I373" i="34" s="1"/>
  <c r="K373" i="34" s="1"/>
  <c r="F374" i="34"/>
  <c r="H374" i="34" s="1"/>
  <c r="I374" i="34" s="1"/>
  <c r="F375" i="34"/>
  <c r="H375" i="34" s="1"/>
  <c r="I375" i="34" s="1"/>
  <c r="F376" i="34"/>
  <c r="H376" i="34" s="1"/>
  <c r="I376" i="34" s="1"/>
  <c r="K376" i="34" s="1"/>
  <c r="F377" i="34"/>
  <c r="H377" i="34" s="1"/>
  <c r="I377" i="34" s="1"/>
  <c r="K377" i="34" s="1"/>
  <c r="F378" i="34"/>
  <c r="H378" i="34" s="1"/>
  <c r="I378" i="34" s="1"/>
  <c r="K378" i="34" s="1"/>
  <c r="F379" i="34"/>
  <c r="H379" i="34" s="1"/>
  <c r="I379" i="34" s="1"/>
  <c r="K379" i="34" s="1"/>
  <c r="F380" i="34"/>
  <c r="H380" i="34" s="1"/>
  <c r="I380" i="34" s="1"/>
  <c r="K380" i="34" s="1"/>
  <c r="F381" i="34"/>
  <c r="H381" i="34" s="1"/>
  <c r="I381" i="34" s="1"/>
  <c r="K381" i="34" s="1"/>
  <c r="F382" i="34"/>
  <c r="H382" i="34" s="1"/>
  <c r="I382" i="34" s="1"/>
  <c r="F383" i="34"/>
  <c r="H383" i="34" s="1"/>
  <c r="I383" i="34" s="1"/>
  <c r="K383" i="34" s="1"/>
  <c r="F384" i="34"/>
  <c r="H384" i="34" s="1"/>
  <c r="I384" i="34" s="1"/>
  <c r="K384" i="34" s="1"/>
  <c r="F385" i="34"/>
  <c r="H385" i="34" s="1"/>
  <c r="I385" i="34" s="1"/>
  <c r="F386" i="34"/>
  <c r="H386" i="34" s="1"/>
  <c r="I386" i="34" s="1"/>
  <c r="K386" i="34" s="1"/>
  <c r="F387" i="34"/>
  <c r="H387" i="34" s="1"/>
  <c r="I387" i="34" s="1"/>
  <c r="F388" i="34"/>
  <c r="H388" i="34" s="1"/>
  <c r="I388" i="34" s="1"/>
  <c r="K388" i="34" s="1"/>
  <c r="F389" i="34"/>
  <c r="H389" i="34" s="1"/>
  <c r="I389" i="34" s="1"/>
  <c r="F390" i="34"/>
  <c r="H390" i="34" s="1"/>
  <c r="I390" i="34" s="1"/>
  <c r="K390" i="34" s="1"/>
  <c r="F391" i="34"/>
  <c r="H391" i="34" s="1"/>
  <c r="I391" i="34" s="1"/>
  <c r="F392" i="34"/>
  <c r="H392" i="34" s="1"/>
  <c r="I392" i="34" s="1"/>
  <c r="F393" i="34"/>
  <c r="H393" i="34" s="1"/>
  <c r="I393" i="34" s="1"/>
  <c r="F394" i="34"/>
  <c r="H394" i="34" s="1"/>
  <c r="I394" i="34" s="1"/>
  <c r="K394" i="34" s="1"/>
  <c r="F395" i="34"/>
  <c r="H395" i="34" s="1"/>
  <c r="I395" i="34" s="1"/>
  <c r="F396" i="34"/>
  <c r="H396" i="34" s="1"/>
  <c r="I396" i="34" s="1"/>
  <c r="K396" i="34" s="1"/>
  <c r="F397" i="34"/>
  <c r="H397" i="34" s="1"/>
  <c r="I397" i="34" s="1"/>
  <c r="K397" i="34" s="1"/>
  <c r="F398" i="34"/>
  <c r="H398" i="34" s="1"/>
  <c r="I398" i="34" s="1"/>
  <c r="K398" i="34" s="1"/>
  <c r="F399" i="34"/>
  <c r="H399" i="34" s="1"/>
  <c r="I399" i="34" s="1"/>
  <c r="K399" i="34" s="1"/>
  <c r="F400" i="34"/>
  <c r="H400" i="34" s="1"/>
  <c r="I400" i="34" s="1"/>
  <c r="K400" i="34" s="1"/>
  <c r="F401" i="34"/>
  <c r="H401" i="34" s="1"/>
  <c r="I401" i="34" s="1"/>
  <c r="K401" i="34" s="1"/>
  <c r="F402" i="34"/>
  <c r="H402" i="34" s="1"/>
  <c r="I402" i="34" s="1"/>
  <c r="K402" i="34" s="1"/>
  <c r="F403" i="34"/>
  <c r="H403" i="34" s="1"/>
  <c r="I403" i="34" s="1"/>
  <c r="F404" i="34"/>
  <c r="H404" i="34" s="1"/>
  <c r="I404" i="34" s="1"/>
  <c r="K404" i="34" s="1"/>
  <c r="F405" i="34"/>
  <c r="H405" i="34" s="1"/>
  <c r="I405" i="34" s="1"/>
  <c r="K405" i="34" s="1"/>
  <c r="F406" i="34"/>
  <c r="H406" i="34" s="1"/>
  <c r="I406" i="34" s="1"/>
  <c r="K406" i="34" s="1"/>
  <c r="F407" i="34"/>
  <c r="H407" i="34" s="1"/>
  <c r="I407" i="34" s="1"/>
  <c r="F408" i="34"/>
  <c r="H408" i="34" s="1"/>
  <c r="I408" i="34" s="1"/>
  <c r="F409" i="34"/>
  <c r="H409" i="34" s="1"/>
  <c r="I409" i="34" s="1"/>
  <c r="K409" i="34" s="1"/>
  <c r="F410" i="34"/>
  <c r="H410" i="34" s="1"/>
  <c r="I410" i="34" s="1"/>
  <c r="K410" i="34" s="1"/>
  <c r="F411" i="34"/>
  <c r="H411" i="34" s="1"/>
  <c r="I411" i="34" s="1"/>
  <c r="K411" i="34" s="1"/>
  <c r="F412" i="34"/>
  <c r="H412" i="34" s="1"/>
  <c r="I412" i="34" s="1"/>
  <c r="K412" i="34" s="1"/>
  <c r="F413" i="34"/>
  <c r="H413" i="34" s="1"/>
  <c r="I413" i="34" s="1"/>
  <c r="K413" i="34" s="1"/>
  <c r="F414" i="34"/>
  <c r="H414" i="34" s="1"/>
  <c r="I414" i="34" s="1"/>
  <c r="K414" i="34" s="1"/>
  <c r="F415" i="34"/>
  <c r="H415" i="34" s="1"/>
  <c r="I415" i="34" s="1"/>
  <c r="F416" i="34"/>
  <c r="H416" i="34" s="1"/>
  <c r="I416" i="34" s="1"/>
  <c r="F417" i="34"/>
  <c r="H417" i="34" s="1"/>
  <c r="I417" i="34" s="1"/>
  <c r="K417" i="34" s="1"/>
  <c r="F418" i="34"/>
  <c r="H418" i="34" s="1"/>
  <c r="I418" i="34" s="1"/>
  <c r="K418" i="34" s="1"/>
  <c r="F419" i="34"/>
  <c r="H419" i="34" s="1"/>
  <c r="I419" i="34" s="1"/>
  <c r="K419" i="34" s="1"/>
  <c r="F420" i="34"/>
  <c r="H420" i="34" s="1"/>
  <c r="I420" i="34" s="1"/>
  <c r="K420" i="34" s="1"/>
  <c r="F421" i="34"/>
  <c r="H421" i="34" s="1"/>
  <c r="I421" i="34" s="1"/>
  <c r="K421" i="34" s="1"/>
  <c r="F422" i="34"/>
  <c r="H422" i="34" s="1"/>
  <c r="I422" i="34" s="1"/>
  <c r="F423" i="34"/>
  <c r="H423" i="34" s="1"/>
  <c r="I423" i="34" s="1"/>
  <c r="K423" i="34" s="1"/>
  <c r="F424" i="34"/>
  <c r="H424" i="34" s="1"/>
  <c r="I424" i="34" s="1"/>
  <c r="F425" i="34"/>
  <c r="H425" i="34" s="1"/>
  <c r="I425" i="34" s="1"/>
  <c r="K425" i="34" s="1"/>
  <c r="F426" i="34"/>
  <c r="H426" i="34" s="1"/>
  <c r="I426" i="34" s="1"/>
  <c r="K426" i="34" s="1"/>
  <c r="F427" i="34"/>
  <c r="H427" i="34" s="1"/>
  <c r="I427" i="34" s="1"/>
  <c r="F428" i="34"/>
  <c r="H428" i="34" s="1"/>
  <c r="I428" i="34" s="1"/>
  <c r="F429" i="34"/>
  <c r="H429" i="34" s="1"/>
  <c r="I429" i="34" s="1"/>
  <c r="F430" i="34"/>
  <c r="H430" i="34" s="1"/>
  <c r="I430" i="34" s="1"/>
  <c r="F431" i="34"/>
  <c r="H431" i="34" s="1"/>
  <c r="I431" i="34" s="1"/>
  <c r="K431" i="34" s="1"/>
  <c r="F432" i="34"/>
  <c r="H432" i="34" s="1"/>
  <c r="I432" i="34" s="1"/>
  <c r="K432" i="34" s="1"/>
  <c r="F433" i="34"/>
  <c r="H433" i="34" s="1"/>
  <c r="I433" i="34" s="1"/>
  <c r="F434" i="34"/>
  <c r="H434" i="34" s="1"/>
  <c r="I434" i="34" s="1"/>
  <c r="K434" i="34" s="1"/>
  <c r="F435" i="34"/>
  <c r="H435" i="34" s="1"/>
  <c r="I435" i="34" s="1"/>
  <c r="F436" i="34"/>
  <c r="H436" i="34" s="1"/>
  <c r="I436" i="34" s="1"/>
  <c r="K436" i="34" s="1"/>
  <c r="F437" i="34"/>
  <c r="H437" i="34" s="1"/>
  <c r="I437" i="34" s="1"/>
  <c r="K437" i="34" s="1"/>
  <c r="F438" i="34"/>
  <c r="H438" i="34" s="1"/>
  <c r="I438" i="34" s="1"/>
  <c r="K438" i="34" s="1"/>
  <c r="F439" i="34"/>
  <c r="H439" i="34" s="1"/>
  <c r="I439" i="34" s="1"/>
  <c r="K439" i="34" s="1"/>
  <c r="F440" i="34"/>
  <c r="H440" i="34" s="1"/>
  <c r="I440" i="34" s="1"/>
  <c r="F441" i="34"/>
  <c r="H441" i="34" s="1"/>
  <c r="I441" i="34" s="1"/>
  <c r="F442" i="34"/>
  <c r="H442" i="34" s="1"/>
  <c r="I442" i="34" s="1"/>
  <c r="F443" i="34"/>
  <c r="H443" i="34" s="1"/>
  <c r="I443" i="34" s="1"/>
  <c r="F444" i="34"/>
  <c r="H444" i="34" s="1"/>
  <c r="I444" i="34" s="1"/>
  <c r="K444" i="34" s="1"/>
  <c r="F445" i="34"/>
  <c r="H445" i="34" s="1"/>
  <c r="I445" i="34" s="1"/>
  <c r="K445" i="34" s="1"/>
  <c r="F446" i="34"/>
  <c r="H446" i="34" s="1"/>
  <c r="I446" i="34" s="1"/>
  <c r="K446" i="34" s="1"/>
  <c r="F447" i="34"/>
  <c r="H447" i="34" s="1"/>
  <c r="I447" i="34" s="1"/>
  <c r="K447" i="34" s="1"/>
  <c r="F448" i="34"/>
  <c r="H448" i="34" s="1"/>
  <c r="I448" i="34" s="1"/>
  <c r="F449" i="34"/>
  <c r="H449" i="34" s="1"/>
  <c r="I449" i="34" s="1"/>
  <c r="K449" i="34" s="1"/>
  <c r="F450" i="34"/>
  <c r="H450" i="34" s="1"/>
  <c r="I450" i="34" s="1"/>
  <c r="K450" i="34" s="1"/>
  <c r="F451" i="34"/>
  <c r="H451" i="34" s="1"/>
  <c r="I451" i="34" s="1"/>
  <c r="K451" i="34" s="1"/>
  <c r="F452" i="34"/>
  <c r="H452" i="34" s="1"/>
  <c r="I452" i="34" s="1"/>
  <c r="F453" i="34"/>
  <c r="H453" i="34" s="1"/>
  <c r="I453" i="34" s="1"/>
  <c r="F454" i="34"/>
  <c r="H454" i="34" s="1"/>
  <c r="I454" i="34" s="1"/>
  <c r="F455" i="34"/>
  <c r="H455" i="34" s="1"/>
  <c r="I455" i="34" s="1"/>
  <c r="K455" i="34" s="1"/>
  <c r="I466" i="34"/>
  <c r="I467" i="34"/>
  <c r="I475" i="34"/>
  <c r="I476" i="34"/>
  <c r="I477" i="34"/>
  <c r="I479" i="34"/>
  <c r="I480" i="34"/>
  <c r="I481" i="34"/>
  <c r="I484" i="34"/>
  <c r="I487" i="34"/>
  <c r="I489" i="34"/>
  <c r="I490" i="34"/>
  <c r="I491" i="34"/>
  <c r="I492" i="34"/>
  <c r="I493" i="34"/>
  <c r="I494" i="34"/>
  <c r="I495" i="34"/>
  <c r="I496" i="34"/>
  <c r="I504" i="34"/>
  <c r="I505" i="34"/>
  <c r="I508" i="34"/>
  <c r="I509" i="34"/>
  <c r="I510" i="34"/>
  <c r="I511" i="34"/>
  <c r="I517" i="34"/>
  <c r="I832" i="34"/>
  <c r="I846" i="34"/>
  <c r="I848" i="34"/>
  <c r="I850" i="34"/>
  <c r="I852" i="34"/>
  <c r="I858" i="34"/>
  <c r="I860" i="34"/>
  <c r="I912" i="34"/>
  <c r="I933" i="34"/>
  <c r="I934" i="34"/>
  <c r="I935" i="34"/>
  <c r="I943" i="34"/>
  <c r="I990" i="34"/>
  <c r="I991" i="34"/>
  <c r="I1002" i="34"/>
  <c r="I1003" i="34"/>
  <c r="I1004" i="34"/>
  <c r="I1078" i="34"/>
  <c r="I1079" i="34"/>
  <c r="I1096" i="34"/>
  <c r="I1097" i="34"/>
  <c r="I1098" i="34"/>
  <c r="I1099" i="34"/>
  <c r="I1100" i="34"/>
  <c r="I1102" i="34"/>
  <c r="I1104" i="34"/>
  <c r="I1105" i="34"/>
  <c r="I1106" i="34"/>
  <c r="I1107" i="34"/>
  <c r="I1108" i="34"/>
  <c r="I1109" i="34"/>
  <c r="F520" i="34"/>
  <c r="F522" i="34"/>
  <c r="H522" i="34" s="1"/>
  <c r="F523" i="34"/>
  <c r="H523" i="34" s="1"/>
  <c r="F524" i="34"/>
  <c r="H524" i="34" s="1"/>
  <c r="F525" i="34"/>
  <c r="H525" i="34" s="1"/>
  <c r="F582" i="34"/>
  <c r="F583" i="34"/>
  <c r="F584" i="34"/>
  <c r="F585" i="34"/>
  <c r="F586" i="34"/>
  <c r="F587" i="34"/>
  <c r="F588" i="34"/>
  <c r="F589" i="34"/>
  <c r="F590" i="34"/>
  <c r="F591" i="34"/>
  <c r="F595" i="34"/>
  <c r="H595" i="34" s="1"/>
  <c r="F596" i="34"/>
  <c r="F597" i="34"/>
  <c r="F598" i="34"/>
  <c r="F599" i="34"/>
  <c r="F601" i="34"/>
  <c r="H601" i="34" s="1"/>
  <c r="F726" i="34"/>
  <c r="F727" i="34"/>
  <c r="H727" i="34" s="1"/>
  <c r="F728" i="34"/>
  <c r="H728" i="34" s="1"/>
  <c r="I728" i="34" s="1"/>
  <c r="F729" i="34"/>
  <c r="H729" i="34" s="1"/>
  <c r="I729" i="34" s="1"/>
  <c r="F730" i="34"/>
  <c r="H730" i="34" s="1"/>
  <c r="I730" i="34" s="1"/>
  <c r="F731" i="34"/>
  <c r="H731" i="34" s="1"/>
  <c r="F732" i="34"/>
  <c r="H732" i="34" s="1"/>
  <c r="I732" i="34" s="1"/>
  <c r="F733" i="34"/>
  <c r="H733" i="34" s="1"/>
  <c r="I733" i="34" s="1"/>
  <c r="F734" i="34"/>
  <c r="H734" i="34" s="1"/>
  <c r="I734" i="34" s="1"/>
  <c r="F735" i="34"/>
  <c r="H735" i="34" s="1"/>
  <c r="F736" i="34"/>
  <c r="H736" i="34" s="1"/>
  <c r="F737" i="34"/>
  <c r="H737" i="34" s="1"/>
  <c r="I737" i="34" s="1"/>
  <c r="F738" i="34"/>
  <c r="H738" i="34" s="1"/>
  <c r="F741" i="34"/>
  <c r="H741" i="34" s="1"/>
  <c r="I741" i="34" s="1"/>
  <c r="F743" i="34"/>
  <c r="H743" i="34" s="1"/>
  <c r="I743" i="34" s="1"/>
  <c r="F744" i="34"/>
  <c r="H744" i="34" s="1"/>
  <c r="F745" i="34"/>
  <c r="H745" i="34" s="1"/>
  <c r="I745" i="34" s="1"/>
  <c r="F746" i="34"/>
  <c r="H746" i="34" s="1"/>
  <c r="I746" i="34" s="1"/>
  <c r="F747" i="34"/>
  <c r="H747" i="34" s="1"/>
  <c r="I747" i="34" s="1"/>
  <c r="F748" i="34"/>
  <c r="H748" i="34" s="1"/>
  <c r="I748" i="34" s="1"/>
  <c r="F749" i="34"/>
  <c r="H749" i="34" s="1"/>
  <c r="I749" i="34" s="1"/>
  <c r="F750" i="34"/>
  <c r="H750" i="34" s="1"/>
  <c r="I750" i="34" s="1"/>
  <c r="F751" i="34"/>
  <c r="H751" i="34" s="1"/>
  <c r="F752" i="34"/>
  <c r="H752" i="34" s="1"/>
  <c r="I752" i="34" s="1"/>
  <c r="F753" i="34"/>
  <c r="H753" i="34" s="1"/>
  <c r="F754" i="34"/>
  <c r="H754" i="34" s="1"/>
  <c r="I754" i="34" s="1"/>
  <c r="F755" i="34"/>
  <c r="H755" i="34" s="1"/>
  <c r="F756" i="34"/>
  <c r="H756" i="34" s="1"/>
  <c r="I756" i="34" s="1"/>
  <c r="F757" i="34"/>
  <c r="H757" i="34" s="1"/>
  <c r="F758" i="34"/>
  <c r="H758" i="34" s="1"/>
  <c r="I758" i="34" s="1"/>
  <c r="F759" i="34"/>
  <c r="H759" i="34" s="1"/>
  <c r="F760" i="34"/>
  <c r="H760" i="34" s="1"/>
  <c r="I760" i="34" s="1"/>
  <c r="F761" i="34"/>
  <c r="H761" i="34" s="1"/>
  <c r="I761" i="34" s="1"/>
  <c r="F762" i="34"/>
  <c r="H762" i="34" s="1"/>
  <c r="I762" i="34" s="1"/>
  <c r="F763" i="34"/>
  <c r="H763" i="34" s="1"/>
  <c r="F764" i="34"/>
  <c r="H764" i="34" s="1"/>
  <c r="I764" i="34" s="1"/>
  <c r="F765" i="34"/>
  <c r="H765" i="34" s="1"/>
  <c r="I765" i="34" s="1"/>
  <c r="F766" i="34"/>
  <c r="H766" i="34" s="1"/>
  <c r="I766" i="34" s="1"/>
  <c r="F767" i="34"/>
  <c r="H767" i="34" s="1"/>
  <c r="F768" i="34"/>
  <c r="H768" i="34" s="1"/>
  <c r="I768" i="34" s="1"/>
  <c r="F771" i="34"/>
  <c r="H771" i="34" s="1"/>
  <c r="F772" i="34"/>
  <c r="H772" i="34" s="1"/>
  <c r="I772" i="34" s="1"/>
  <c r="F773" i="34"/>
  <c r="H773" i="34" s="1"/>
  <c r="F774" i="34"/>
  <c r="H774" i="34" s="1"/>
  <c r="I774" i="34" s="1"/>
  <c r="F775" i="34"/>
  <c r="H775" i="34" s="1"/>
  <c r="F776" i="34"/>
  <c r="H776" i="34" s="1"/>
  <c r="I776" i="34" s="1"/>
  <c r="F777" i="34"/>
  <c r="H777" i="34" s="1"/>
  <c r="I777" i="34" s="1"/>
  <c r="F778" i="34"/>
  <c r="H778" i="34" s="1"/>
  <c r="I778" i="34" s="1"/>
  <c r="F779" i="34"/>
  <c r="H779" i="34" s="1"/>
  <c r="I779" i="34" s="1"/>
  <c r="F780" i="34"/>
  <c r="H780" i="34" s="1"/>
  <c r="I780" i="34" s="1"/>
  <c r="F781" i="34"/>
  <c r="H781" i="34" s="1"/>
  <c r="F782" i="34"/>
  <c r="H782" i="34" s="1"/>
  <c r="I782" i="34" s="1"/>
  <c r="F783" i="34"/>
  <c r="H783" i="34" s="1"/>
  <c r="F784" i="34"/>
  <c r="H784" i="34" s="1"/>
  <c r="I784" i="34" s="1"/>
  <c r="F785" i="34"/>
  <c r="H785" i="34" s="1"/>
  <c r="I785" i="34" s="1"/>
  <c r="F786" i="34"/>
  <c r="H786" i="34" s="1"/>
  <c r="I786" i="34" s="1"/>
  <c r="F787" i="34"/>
  <c r="H787" i="34" s="1"/>
  <c r="I787" i="34" s="1"/>
  <c r="F788" i="34"/>
  <c r="H788" i="34" s="1"/>
  <c r="I788" i="34" s="1"/>
  <c r="F790" i="34"/>
  <c r="H790" i="34" s="1"/>
  <c r="I790" i="34" s="1"/>
  <c r="F794" i="34"/>
  <c r="H794" i="34" s="1"/>
  <c r="I794" i="34" s="1"/>
  <c r="F795" i="34"/>
  <c r="H795" i="34" s="1"/>
  <c r="F796" i="34"/>
  <c r="H796" i="34" s="1"/>
  <c r="I796" i="34" s="1"/>
  <c r="F797" i="34"/>
  <c r="H797" i="34" s="1"/>
  <c r="I797" i="34" s="1"/>
  <c r="F798" i="34"/>
  <c r="H798" i="34" s="1"/>
  <c r="I798" i="34" s="1"/>
  <c r="F799" i="34"/>
  <c r="H799" i="34" s="1"/>
  <c r="I799" i="34" s="1"/>
  <c r="F800" i="34"/>
  <c r="H800" i="34" s="1"/>
  <c r="I800" i="34" s="1"/>
  <c r="F801" i="34"/>
  <c r="H801" i="34" s="1"/>
  <c r="I801" i="34" s="1"/>
  <c r="F802" i="34"/>
  <c r="H802" i="34" s="1"/>
  <c r="F803" i="34"/>
  <c r="H803" i="34" s="1"/>
  <c r="I803" i="34" s="1"/>
  <c r="F804" i="34"/>
  <c r="H804" i="34" s="1"/>
  <c r="F805" i="34"/>
  <c r="H805" i="34" s="1"/>
  <c r="I805" i="34" s="1"/>
  <c r="F806" i="34"/>
  <c r="H806" i="34" s="1"/>
  <c r="I806" i="34" s="1"/>
  <c r="F807" i="34"/>
  <c r="H807" i="34" s="1"/>
  <c r="F808" i="34"/>
  <c r="H808" i="34" s="1"/>
  <c r="I808" i="34" s="1"/>
  <c r="F809" i="34"/>
  <c r="H809" i="34" s="1"/>
  <c r="I809" i="34" s="1"/>
  <c r="F810" i="34"/>
  <c r="H810" i="34" s="1"/>
  <c r="I810" i="34" s="1"/>
  <c r="F811" i="34"/>
  <c r="H811" i="34" s="1"/>
  <c r="F812" i="34"/>
  <c r="H812" i="34" s="1"/>
  <c r="I812" i="34" s="1"/>
  <c r="F813" i="34"/>
  <c r="H813" i="34" s="1"/>
  <c r="I813" i="34" s="1"/>
  <c r="F814" i="34"/>
  <c r="H814" i="34" s="1"/>
  <c r="I814" i="34" s="1"/>
  <c r="F815" i="34"/>
  <c r="H815" i="34" s="1"/>
  <c r="F817" i="34"/>
  <c r="H817" i="34" s="1"/>
  <c r="F818" i="34"/>
  <c r="H818" i="34" s="1"/>
  <c r="I818" i="34" s="1"/>
  <c r="F823" i="34"/>
  <c r="H823" i="34" s="1"/>
  <c r="I823" i="34" s="1"/>
  <c r="F824" i="34"/>
  <c r="H824" i="34" s="1"/>
  <c r="I824" i="34" s="1"/>
  <c r="F826" i="34"/>
  <c r="H826" i="34" s="1"/>
  <c r="I826" i="34" s="1"/>
  <c r="F827" i="34"/>
  <c r="H827" i="34" s="1"/>
  <c r="F834" i="34"/>
  <c r="H834" i="34" s="1"/>
  <c r="I834" i="34" s="1"/>
  <c r="F835" i="34"/>
  <c r="H835" i="34" s="1"/>
  <c r="F836" i="34"/>
  <c r="H836" i="34" s="1"/>
  <c r="I836" i="34" s="1"/>
  <c r="F837" i="34"/>
  <c r="H837" i="34" s="1"/>
  <c r="I837" i="34" s="1"/>
  <c r="F838" i="34"/>
  <c r="H838" i="34" s="1"/>
  <c r="I838" i="34" s="1"/>
  <c r="F839" i="34"/>
  <c r="H839" i="34" s="1"/>
  <c r="F840" i="34"/>
  <c r="H840" i="34" s="1"/>
  <c r="I840" i="34" s="1"/>
  <c r="F841" i="34"/>
  <c r="H841" i="34" s="1"/>
  <c r="I841" i="34" s="1"/>
  <c r="F842" i="34"/>
  <c r="H842" i="34" s="1"/>
  <c r="I842" i="34" s="1"/>
  <c r="F843" i="34"/>
  <c r="H843" i="34" s="1"/>
  <c r="F907" i="34"/>
  <c r="F908" i="34"/>
  <c r="H908" i="34" s="1"/>
  <c r="I908" i="34" s="1"/>
  <c r="F909" i="34"/>
  <c r="H909" i="34" s="1"/>
  <c r="I909" i="34" s="1"/>
  <c r="F910" i="34"/>
  <c r="H910" i="34" s="1"/>
  <c r="I910" i="34" s="1"/>
  <c r="F911" i="34"/>
  <c r="H911" i="34" s="1"/>
  <c r="I911" i="34" s="1"/>
  <c r="F913" i="34"/>
  <c r="F914" i="34"/>
  <c r="H914" i="34" s="1"/>
  <c r="I914" i="34" s="1"/>
  <c r="F915" i="34"/>
  <c r="H915" i="34" s="1"/>
  <c r="I915" i="34" s="1"/>
  <c r="F916" i="34"/>
  <c r="H916" i="34" s="1"/>
  <c r="I916" i="34" s="1"/>
  <c r="F917" i="34"/>
  <c r="H917" i="34" s="1"/>
  <c r="I917" i="34" s="1"/>
  <c r="F918" i="34"/>
  <c r="F920" i="34"/>
  <c r="H920" i="34" s="1"/>
  <c r="I920" i="34" s="1"/>
  <c r="F921" i="34"/>
  <c r="F922" i="34"/>
  <c r="H922" i="34" s="1"/>
  <c r="I922" i="34" s="1"/>
  <c r="F923" i="34"/>
  <c r="H923" i="34" s="1"/>
  <c r="I923" i="34" s="1"/>
  <c r="F924" i="34"/>
  <c r="H924" i="34" s="1"/>
  <c r="I924" i="34" s="1"/>
  <c r="F925" i="34"/>
  <c r="H925" i="34" s="1"/>
  <c r="I925" i="34" s="1"/>
  <c r="F926" i="34"/>
  <c r="H926" i="34" s="1"/>
  <c r="I926" i="34" s="1"/>
  <c r="F927" i="34"/>
  <c r="F928" i="34"/>
  <c r="H928" i="34" s="1"/>
  <c r="I928" i="34" s="1"/>
  <c r="F929" i="34"/>
  <c r="H929" i="34" s="1"/>
  <c r="I929" i="34" s="1"/>
  <c r="F930" i="34"/>
  <c r="H930" i="34" s="1"/>
  <c r="I930" i="34" s="1"/>
  <c r="F931" i="34"/>
  <c r="H931" i="34" s="1"/>
  <c r="I931" i="34" s="1"/>
  <c r="F932" i="34"/>
  <c r="H932" i="34" s="1"/>
  <c r="I932" i="34" s="1"/>
  <c r="F936" i="34"/>
  <c r="H936" i="34" s="1"/>
  <c r="I936" i="34" s="1"/>
  <c r="F937" i="34"/>
  <c r="H937" i="34" s="1"/>
  <c r="I937" i="34" s="1"/>
  <c r="F944" i="34"/>
  <c r="H944" i="34" s="1"/>
  <c r="I944" i="34" s="1"/>
  <c r="F945" i="34"/>
  <c r="H945" i="34" s="1"/>
  <c r="I945" i="34" s="1"/>
  <c r="F946" i="34"/>
  <c r="H946" i="34" s="1"/>
  <c r="I946" i="34" s="1"/>
  <c r="F947" i="34"/>
  <c r="H947" i="34" s="1"/>
  <c r="I947" i="34" s="1"/>
  <c r="F948" i="34"/>
  <c r="H948" i="34" s="1"/>
  <c r="I948" i="34" s="1"/>
  <c r="F949" i="34"/>
  <c r="H949" i="34" s="1"/>
  <c r="I949" i="34" s="1"/>
  <c r="F950" i="34"/>
  <c r="F951" i="34"/>
  <c r="H951" i="34" s="1"/>
  <c r="I951" i="34" s="1"/>
  <c r="F952" i="34"/>
  <c r="F953" i="34"/>
  <c r="F954" i="34"/>
  <c r="F955" i="34"/>
  <c r="H955" i="34" s="1"/>
  <c r="I955" i="34" s="1"/>
  <c r="F957" i="34"/>
  <c r="F958" i="34"/>
  <c r="H958" i="34" s="1"/>
  <c r="I958" i="34" s="1"/>
  <c r="F959" i="34"/>
  <c r="H959" i="34" s="1"/>
  <c r="I959" i="34" s="1"/>
  <c r="F960" i="34"/>
  <c r="H960" i="34" s="1"/>
  <c r="I960" i="34" s="1"/>
  <c r="F961" i="34"/>
  <c r="H961" i="34" s="1"/>
  <c r="I961" i="34" s="1"/>
  <c r="F962" i="34"/>
  <c r="H962" i="34" s="1"/>
  <c r="I962" i="34" s="1"/>
  <c r="F963" i="34"/>
  <c r="H963" i="34" s="1"/>
  <c r="I963" i="34" s="1"/>
  <c r="F964" i="34"/>
  <c r="H964" i="34" s="1"/>
  <c r="I964" i="34" s="1"/>
  <c r="F965" i="34"/>
  <c r="F966" i="34"/>
  <c r="F967" i="34"/>
  <c r="H967" i="34" s="1"/>
  <c r="I967" i="34" s="1"/>
  <c r="F968" i="34"/>
  <c r="H968" i="34" s="1"/>
  <c r="I968" i="34" s="1"/>
  <c r="F969" i="34"/>
  <c r="H969" i="34" s="1"/>
  <c r="I969" i="34" s="1"/>
  <c r="F970" i="34"/>
  <c r="H970" i="34" s="1"/>
  <c r="I970" i="34" s="1"/>
  <c r="F971" i="34"/>
  <c r="H971" i="34" s="1"/>
  <c r="I971" i="34" s="1"/>
  <c r="F972" i="34"/>
  <c r="F973" i="34"/>
  <c r="H973" i="34" s="1"/>
  <c r="I973" i="34" s="1"/>
  <c r="F974" i="34"/>
  <c r="F975" i="34"/>
  <c r="H975" i="34" s="1"/>
  <c r="I975" i="34" s="1"/>
  <c r="F976" i="34"/>
  <c r="H976" i="34" s="1"/>
  <c r="I976" i="34" s="1"/>
  <c r="F977" i="34"/>
  <c r="H977" i="34" s="1"/>
  <c r="I977" i="34" s="1"/>
  <c r="F978" i="34"/>
  <c r="H978" i="34" s="1"/>
  <c r="I978" i="34" s="1"/>
  <c r="F979" i="34"/>
  <c r="H979" i="34" s="1"/>
  <c r="I979" i="34" s="1"/>
  <c r="F980" i="34"/>
  <c r="H980" i="34" s="1"/>
  <c r="I980" i="34" s="1"/>
  <c r="F981" i="34"/>
  <c r="H981" i="34" s="1"/>
  <c r="I981" i="34" s="1"/>
  <c r="F982" i="34"/>
  <c r="H982" i="34" s="1"/>
  <c r="I982" i="34" s="1"/>
  <c r="F983" i="34"/>
  <c r="H983" i="34" s="1"/>
  <c r="I983" i="34" s="1"/>
  <c r="F984" i="34"/>
  <c r="H984" i="34" s="1"/>
  <c r="I984" i="34" s="1"/>
  <c r="F985" i="34"/>
  <c r="H985" i="34" s="1"/>
  <c r="I985" i="34" s="1"/>
  <c r="F986" i="34"/>
  <c r="H986" i="34" s="1"/>
  <c r="I986" i="34" s="1"/>
  <c r="F987" i="34"/>
  <c r="H987" i="34" s="1"/>
  <c r="I987" i="34" s="1"/>
  <c r="F988" i="34"/>
  <c r="H988" i="34" s="1"/>
  <c r="I988" i="34" s="1"/>
  <c r="F989" i="34"/>
  <c r="H989" i="34" s="1"/>
  <c r="I989" i="34" s="1"/>
  <c r="F992" i="34"/>
  <c r="H992" i="34" s="1"/>
  <c r="I992" i="34" s="1"/>
  <c r="F993" i="34"/>
  <c r="H993" i="34" s="1"/>
  <c r="I993" i="34" s="1"/>
  <c r="F994" i="34"/>
  <c r="H994" i="34" s="1"/>
  <c r="I994" i="34" s="1"/>
  <c r="F995" i="34"/>
  <c r="H995" i="34" s="1"/>
  <c r="I995" i="34" s="1"/>
  <c r="F996" i="34"/>
  <c r="H996" i="34" s="1"/>
  <c r="I996" i="34" s="1"/>
  <c r="F997" i="34"/>
  <c r="H997" i="34" s="1"/>
  <c r="I997" i="34" s="1"/>
  <c r="F998" i="34"/>
  <c r="H998" i="34" s="1"/>
  <c r="I998" i="34" s="1"/>
  <c r="F999" i="34"/>
  <c r="H999" i="34" s="1"/>
  <c r="I999" i="34" s="1"/>
  <c r="F1000" i="34"/>
  <c r="F1001" i="34"/>
  <c r="F1007" i="34"/>
  <c r="F1008" i="34"/>
  <c r="F1009" i="34"/>
  <c r="H1009" i="34" s="1"/>
  <c r="I1009" i="34" s="1"/>
  <c r="F1010" i="34"/>
  <c r="F1011" i="34"/>
  <c r="H1011" i="34" s="1"/>
  <c r="I1011" i="34" s="1"/>
  <c r="F1012" i="34"/>
  <c r="H1012" i="34" s="1"/>
  <c r="I1012" i="34" s="1"/>
  <c r="F1013" i="34"/>
  <c r="H1013" i="34" s="1"/>
  <c r="I1013" i="34" s="1"/>
  <c r="F1014" i="34"/>
  <c r="H1014" i="34" s="1"/>
  <c r="I1014" i="34" s="1"/>
  <c r="F1015" i="34"/>
  <c r="H1015" i="34" s="1"/>
  <c r="I1015" i="34" s="1"/>
  <c r="F1016" i="34"/>
  <c r="H1016" i="34" s="1"/>
  <c r="I1016" i="34" s="1"/>
  <c r="F1017" i="34"/>
  <c r="H1017" i="34" s="1"/>
  <c r="I1017" i="34" s="1"/>
  <c r="F1018" i="34"/>
  <c r="H1018" i="34" s="1"/>
  <c r="I1018" i="34" s="1"/>
  <c r="F1019" i="34"/>
  <c r="H1019" i="34" s="1"/>
  <c r="I1019" i="34" s="1"/>
  <c r="F1020" i="34"/>
  <c r="H1020" i="34" s="1"/>
  <c r="I1020" i="34" s="1"/>
  <c r="F1021" i="34"/>
  <c r="H1021" i="34" s="1"/>
  <c r="I1021" i="34" s="1"/>
  <c r="F1022" i="34"/>
  <c r="F1023" i="34"/>
  <c r="F1024" i="34"/>
  <c r="H1024" i="34" s="1"/>
  <c r="I1024" i="34" s="1"/>
  <c r="F1025" i="34"/>
  <c r="H1025" i="34" s="1"/>
  <c r="I1025" i="34" s="1"/>
  <c r="F1026" i="34"/>
  <c r="H1026" i="34" s="1"/>
  <c r="I1026" i="34" s="1"/>
  <c r="F1027" i="34"/>
  <c r="H1027" i="34" s="1"/>
  <c r="I1027" i="34" s="1"/>
  <c r="F1028" i="34"/>
  <c r="H1028" i="34" s="1"/>
  <c r="I1028" i="34" s="1"/>
  <c r="F1029" i="34"/>
  <c r="H1029" i="34" s="1"/>
  <c r="I1029" i="34" s="1"/>
  <c r="F1030" i="34"/>
  <c r="H1030" i="34" s="1"/>
  <c r="I1030" i="34" s="1"/>
  <c r="F1031" i="34"/>
  <c r="F1032" i="34"/>
  <c r="F1033" i="34"/>
  <c r="H1033" i="34" s="1"/>
  <c r="I1033" i="34" s="1"/>
  <c r="F1034" i="34"/>
  <c r="F1035" i="34"/>
  <c r="F1036" i="34"/>
  <c r="H1036" i="34" s="1"/>
  <c r="I1036" i="34" s="1"/>
  <c r="F1037" i="34"/>
  <c r="H1037" i="34" s="1"/>
  <c r="I1037" i="34" s="1"/>
  <c r="F1038" i="34"/>
  <c r="H1038" i="34" s="1"/>
  <c r="I1038" i="34" s="1"/>
  <c r="F1039" i="34"/>
  <c r="H1039" i="34" s="1"/>
  <c r="I1039" i="34" s="1"/>
  <c r="F1040" i="34"/>
  <c r="H1040" i="34" s="1"/>
  <c r="I1040" i="34" s="1"/>
  <c r="F1041" i="34"/>
  <c r="H1041" i="34" s="1"/>
  <c r="I1041" i="34" s="1"/>
  <c r="F1042" i="34"/>
  <c r="H1042" i="34" s="1"/>
  <c r="I1042" i="34" s="1"/>
  <c r="F1043" i="34"/>
  <c r="H1043" i="34" s="1"/>
  <c r="I1043" i="34" s="1"/>
  <c r="F1044" i="34"/>
  <c r="H1044" i="34" s="1"/>
  <c r="I1044" i="34" s="1"/>
  <c r="F1045" i="34"/>
  <c r="H1045" i="34" s="1"/>
  <c r="I1045" i="34" s="1"/>
  <c r="F1046" i="34"/>
  <c r="F1047" i="34"/>
  <c r="H1047" i="34" s="1"/>
  <c r="I1047" i="34" s="1"/>
  <c r="F1048" i="34"/>
  <c r="F1049" i="34"/>
  <c r="F1050" i="34"/>
  <c r="H1050" i="34" s="1"/>
  <c r="I1050" i="34" s="1"/>
  <c r="F1051" i="34"/>
  <c r="H1051" i="34" s="1"/>
  <c r="I1051" i="34" s="1"/>
  <c r="F1052" i="34"/>
  <c r="H1052" i="34" s="1"/>
  <c r="I1052" i="34" s="1"/>
  <c r="F1053" i="34"/>
  <c r="H1053" i="34" s="1"/>
  <c r="I1053" i="34" s="1"/>
  <c r="F1054" i="34"/>
  <c r="H1054" i="34" s="1"/>
  <c r="I1054" i="34" s="1"/>
  <c r="F1055" i="34"/>
  <c r="H1055" i="34" s="1"/>
  <c r="I1055" i="34" s="1"/>
  <c r="F1056" i="34"/>
  <c r="H1056" i="34" s="1"/>
  <c r="I1056" i="34" s="1"/>
  <c r="F1057" i="34"/>
  <c r="H1057" i="34" s="1"/>
  <c r="I1057" i="34" s="1"/>
  <c r="F1058" i="34"/>
  <c r="H1058" i="34" s="1"/>
  <c r="I1058" i="34" s="1"/>
  <c r="F1059" i="34"/>
  <c r="H1059" i="34" s="1"/>
  <c r="I1059" i="34" s="1"/>
  <c r="F1060" i="34"/>
  <c r="H1060" i="34" s="1"/>
  <c r="I1060" i="34" s="1"/>
  <c r="F1061" i="34"/>
  <c r="H1061" i="34" s="1"/>
  <c r="I1061" i="34" s="1"/>
  <c r="F1062" i="34"/>
  <c r="H1062" i="34" s="1"/>
  <c r="I1062" i="34" s="1"/>
  <c r="F1063" i="34"/>
  <c r="F1064" i="34"/>
  <c r="H1064" i="34" s="1"/>
  <c r="I1064" i="34" s="1"/>
  <c r="F1065" i="34"/>
  <c r="F1066" i="34"/>
  <c r="H1066" i="34" s="1"/>
  <c r="I1066" i="34" s="1"/>
  <c r="F1068" i="34"/>
  <c r="F1069" i="34"/>
  <c r="H1069" i="34" s="1"/>
  <c r="I1069" i="34" s="1"/>
  <c r="F1070" i="34"/>
  <c r="F1071" i="34"/>
  <c r="H1071" i="34" s="1"/>
  <c r="I1071" i="34" s="1"/>
  <c r="F1072" i="34"/>
  <c r="F1073" i="34"/>
  <c r="H1073" i="34" s="1"/>
  <c r="I1073" i="34" s="1"/>
  <c r="F1074" i="34"/>
  <c r="F1075" i="34"/>
  <c r="H1075" i="34" s="1"/>
  <c r="I1075" i="34" s="1"/>
  <c r="F1076" i="34"/>
  <c r="F1077" i="34"/>
  <c r="H1077" i="34" s="1"/>
  <c r="I1077" i="34" s="1"/>
  <c r="F1080" i="34"/>
  <c r="F1081" i="34"/>
  <c r="H1081" i="34" s="1"/>
  <c r="I1081" i="34" s="1"/>
  <c r="F1083" i="34"/>
  <c r="H1083" i="34" s="1"/>
  <c r="I1083" i="34" s="1"/>
  <c r="F1085" i="34"/>
  <c r="H1085" i="34" s="1"/>
  <c r="I1085" i="34" s="1"/>
  <c r="F1089" i="34"/>
  <c r="F1090" i="34"/>
  <c r="H1090" i="34" s="1"/>
  <c r="I1090" i="34" s="1"/>
  <c r="F1091" i="34"/>
  <c r="F1092" i="34"/>
  <c r="H1092" i="34" s="1"/>
  <c r="I1092" i="34" s="1"/>
  <c r="F1094" i="34"/>
  <c r="F1095" i="34"/>
  <c r="H1095" i="34" s="1"/>
  <c r="I1095" i="34" s="1"/>
  <c r="F1103" i="34"/>
  <c r="F523" i="11"/>
  <c r="F524" i="11"/>
  <c r="F525" i="11"/>
  <c r="F523" i="32"/>
  <c r="G523" i="32" s="1"/>
  <c r="F524" i="32"/>
  <c r="G524" i="32" s="1"/>
  <c r="F525" i="32"/>
  <c r="G525" i="32" s="1"/>
  <c r="J463" i="25"/>
  <c r="I464" i="25"/>
  <c r="I465" i="25"/>
  <c r="J465" i="25" s="1"/>
  <c r="I466" i="25"/>
  <c r="J466" i="25" s="1"/>
  <c r="I467" i="25"/>
  <c r="J467" i="25" s="1"/>
  <c r="I468" i="25"/>
  <c r="J468" i="25" s="1"/>
  <c r="I469" i="25"/>
  <c r="J469" i="25" s="1"/>
  <c r="I470" i="25"/>
  <c r="J470" i="25" s="1"/>
  <c r="I471" i="25"/>
  <c r="J471" i="25" s="1"/>
  <c r="I472" i="25"/>
  <c r="J472" i="25" s="1"/>
  <c r="I473" i="25"/>
  <c r="J473" i="25" s="1"/>
  <c r="I474" i="25"/>
  <c r="J474" i="25" s="1"/>
  <c r="I475" i="25"/>
  <c r="J475" i="25" s="1"/>
  <c r="I476" i="25"/>
  <c r="J476" i="25" s="1"/>
  <c r="I477" i="25"/>
  <c r="J477" i="25" s="1"/>
  <c r="I478" i="25"/>
  <c r="J478" i="25" s="1"/>
  <c r="I479" i="25"/>
  <c r="J479" i="25" s="1"/>
  <c r="I480" i="25"/>
  <c r="J480" i="25" s="1"/>
  <c r="I481" i="25"/>
  <c r="J481" i="25" s="1"/>
  <c r="I482" i="25"/>
  <c r="J482" i="25" s="1"/>
  <c r="I483" i="25"/>
  <c r="J483" i="25" s="1"/>
  <c r="I484" i="25"/>
  <c r="J484" i="25" s="1"/>
  <c r="I485" i="25"/>
  <c r="J485" i="25" s="1"/>
  <c r="I486" i="25"/>
  <c r="J486" i="25" s="1"/>
  <c r="I487" i="25"/>
  <c r="J487" i="25" s="1"/>
  <c r="I488" i="25"/>
  <c r="J488" i="25" s="1"/>
  <c r="I489" i="25"/>
  <c r="J489" i="25" s="1"/>
  <c r="I490" i="25"/>
  <c r="J490" i="25" s="1"/>
  <c r="I491" i="25"/>
  <c r="J491" i="25" s="1"/>
  <c r="I492" i="25"/>
  <c r="J492" i="25" s="1"/>
  <c r="I493" i="25"/>
  <c r="J493" i="25" s="1"/>
  <c r="I494" i="25"/>
  <c r="J494" i="25" s="1"/>
  <c r="I495" i="25"/>
  <c r="J495" i="25" s="1"/>
  <c r="I496" i="25"/>
  <c r="J496" i="25" s="1"/>
  <c r="I497" i="25"/>
  <c r="J497" i="25" s="1"/>
  <c r="I498" i="25"/>
  <c r="J498" i="25" s="1"/>
  <c r="I499" i="25"/>
  <c r="J499" i="25" s="1"/>
  <c r="I500" i="25"/>
  <c r="J500" i="25" s="1"/>
  <c r="I501" i="25"/>
  <c r="J501" i="25" s="1"/>
  <c r="I502" i="25"/>
  <c r="J502" i="25" s="1"/>
  <c r="I503" i="25"/>
  <c r="J503" i="25" s="1"/>
  <c r="I504" i="25"/>
  <c r="J504" i="25" s="1"/>
  <c r="I505" i="25"/>
  <c r="J505" i="25" s="1"/>
  <c r="I506" i="25"/>
  <c r="J506" i="25" s="1"/>
  <c r="I507" i="25"/>
  <c r="J507" i="25" s="1"/>
  <c r="I508" i="25"/>
  <c r="J508" i="25" s="1"/>
  <c r="I509" i="25"/>
  <c r="J509" i="25" s="1"/>
  <c r="I510" i="25"/>
  <c r="J510" i="25" s="1"/>
  <c r="I511" i="25"/>
  <c r="J511" i="25" s="1"/>
  <c r="I512" i="25"/>
  <c r="J512" i="25" s="1"/>
  <c r="I513" i="25"/>
  <c r="J513" i="25" s="1"/>
  <c r="I514" i="25"/>
  <c r="J514" i="25" s="1"/>
  <c r="I515" i="25"/>
  <c r="J515" i="25" s="1"/>
  <c r="I516" i="25"/>
  <c r="J516" i="25" s="1"/>
  <c r="I517" i="25"/>
  <c r="J517" i="25" s="1"/>
  <c r="I518" i="25"/>
  <c r="J518" i="25" s="1"/>
  <c r="I519" i="25"/>
  <c r="J519" i="25" s="1"/>
  <c r="I520" i="25"/>
  <c r="J520" i="25" s="1"/>
  <c r="I521" i="25"/>
  <c r="J521" i="25" s="1"/>
  <c r="I522" i="25"/>
  <c r="J522" i="25" s="1"/>
  <c r="I523" i="25"/>
  <c r="J523" i="25" s="1"/>
  <c r="I524" i="25"/>
  <c r="J524" i="25" s="1"/>
  <c r="I525" i="25"/>
  <c r="J525" i="25" s="1"/>
  <c r="I907" i="25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7" i="28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7" i="33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F245" i="16"/>
  <c r="F246" i="16"/>
  <c r="F247" i="16"/>
  <c r="F248" i="16"/>
  <c r="F249" i="16"/>
  <c r="A7" i="16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7" i="23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7" i="25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93" i="25" s="1"/>
  <c r="A394" i="25" s="1"/>
  <c r="A395" i="25" s="1"/>
  <c r="A396" i="25" s="1"/>
  <c r="A397" i="25" s="1"/>
  <c r="A398" i="25" s="1"/>
  <c r="A399" i="25" s="1"/>
  <c r="A400" i="25" s="1"/>
  <c r="A401" i="25" s="1"/>
  <c r="A402" i="25" s="1"/>
  <c r="A403" i="25" s="1"/>
  <c r="A404" i="25" s="1"/>
  <c r="A405" i="25" s="1"/>
  <c r="A406" i="25" s="1"/>
  <c r="A407" i="25" s="1"/>
  <c r="A408" i="25" s="1"/>
  <c r="A409" i="25" s="1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442" i="25" s="1"/>
  <c r="A443" i="25" s="1"/>
  <c r="A444" i="25" s="1"/>
  <c r="A445" i="25" s="1"/>
  <c r="A446" i="25" s="1"/>
  <c r="A447" i="25" s="1"/>
  <c r="A448" i="25" s="1"/>
  <c r="A449" i="25" s="1"/>
  <c r="A450" i="25" s="1"/>
  <c r="A451" i="25" s="1"/>
  <c r="A452" i="25" s="1"/>
  <c r="A453" i="25" s="1"/>
  <c r="A454" i="25" s="1"/>
  <c r="A455" i="25" s="1"/>
  <c r="A456" i="25" s="1"/>
  <c r="A457" i="25" s="1"/>
  <c r="A458" i="25" s="1"/>
  <c r="A459" i="25" s="1"/>
  <c r="A460" i="25" s="1"/>
  <c r="A7" i="26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I243" i="34"/>
  <c r="I244" i="34"/>
  <c r="I245" i="34"/>
  <c r="I246" i="34"/>
  <c r="K246" i="34" s="1"/>
  <c r="I247" i="34"/>
  <c r="I248" i="34"/>
  <c r="K248" i="34" s="1"/>
  <c r="I249" i="34"/>
  <c r="K249" i="34" s="1"/>
  <c r="D454" i="25"/>
  <c r="E454" i="25"/>
  <c r="D455" i="25"/>
  <c r="E455" i="25"/>
  <c r="G904" i="35"/>
  <c r="H904" i="35" s="1"/>
  <c r="I904" i="35" s="1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902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902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902" i="10"/>
  <c r="D864" i="25"/>
  <c r="E864" i="25"/>
  <c r="D865" i="25"/>
  <c r="D866" i="25"/>
  <c r="D867" i="25"/>
  <c r="D868" i="25"/>
  <c r="D869" i="25"/>
  <c r="D870" i="25"/>
  <c r="D871" i="25"/>
  <c r="D872" i="25"/>
  <c r="D873" i="25"/>
  <c r="D874" i="25"/>
  <c r="D875" i="25"/>
  <c r="D876" i="25"/>
  <c r="D877" i="25"/>
  <c r="D878" i="25"/>
  <c r="D879" i="25"/>
  <c r="D880" i="25"/>
  <c r="E880" i="25"/>
  <c r="D881" i="25"/>
  <c r="D882" i="25"/>
  <c r="D883" i="25"/>
  <c r="D884" i="25"/>
  <c r="D885" i="25"/>
  <c r="D886" i="25"/>
  <c r="D887" i="25"/>
  <c r="D888" i="25"/>
  <c r="D889" i="25"/>
  <c r="D890" i="25"/>
  <c r="D891" i="25"/>
  <c r="D892" i="25"/>
  <c r="D893" i="25"/>
  <c r="D894" i="25"/>
  <c r="E894" i="25"/>
  <c r="D895" i="25"/>
  <c r="D896" i="25"/>
  <c r="D897" i="25"/>
  <c r="D898" i="25"/>
  <c r="D899" i="25"/>
  <c r="D900" i="25"/>
  <c r="D902" i="25"/>
  <c r="E865" i="25"/>
  <c r="E866" i="25"/>
  <c r="E867" i="25"/>
  <c r="E868" i="25"/>
  <c r="E869" i="25"/>
  <c r="E870" i="25"/>
  <c r="E871" i="25"/>
  <c r="E872" i="25"/>
  <c r="E873" i="25"/>
  <c r="E874" i="25"/>
  <c r="E875" i="25"/>
  <c r="E876" i="25"/>
  <c r="E877" i="25"/>
  <c r="E878" i="25"/>
  <c r="E879" i="25"/>
  <c r="E881" i="25"/>
  <c r="E882" i="25"/>
  <c r="E883" i="25"/>
  <c r="E884" i="25"/>
  <c r="E885" i="25"/>
  <c r="E886" i="25"/>
  <c r="E887" i="25"/>
  <c r="E888" i="25"/>
  <c r="E889" i="25"/>
  <c r="E890" i="25"/>
  <c r="E891" i="25"/>
  <c r="E892" i="25"/>
  <c r="E893" i="25"/>
  <c r="E895" i="25"/>
  <c r="E896" i="25"/>
  <c r="E897" i="25"/>
  <c r="E898" i="25"/>
  <c r="E899" i="25"/>
  <c r="E900" i="25"/>
  <c r="E902" i="25"/>
  <c r="A728" i="32"/>
  <c r="A729" i="32" s="1"/>
  <c r="A730" i="32" s="1"/>
  <c r="A731" i="32" s="1"/>
  <c r="A732" i="32" s="1"/>
  <c r="A733" i="32" s="1"/>
  <c r="A734" i="32" s="1"/>
  <c r="A735" i="32" s="1"/>
  <c r="A736" i="32" s="1"/>
  <c r="A737" i="32" s="1"/>
  <c r="A738" i="32" s="1"/>
  <c r="A739" i="32" s="1"/>
  <c r="A740" i="32" s="1"/>
  <c r="A741" i="32" s="1"/>
  <c r="A742" i="32" s="1"/>
  <c r="A743" i="32" s="1"/>
  <c r="A744" i="32" s="1"/>
  <c r="A745" i="32" s="1"/>
  <c r="A746" i="32" s="1"/>
  <c r="A747" i="32" s="1"/>
  <c r="A748" i="32" s="1"/>
  <c r="A749" i="32" s="1"/>
  <c r="A750" i="32" s="1"/>
  <c r="A751" i="32" s="1"/>
  <c r="A752" i="32" s="1"/>
  <c r="A753" i="32" s="1"/>
  <c r="A754" i="32" s="1"/>
  <c r="A755" i="32" s="1"/>
  <c r="A756" i="32" s="1"/>
  <c r="A757" i="32" s="1"/>
  <c r="A758" i="32" s="1"/>
  <c r="A759" i="32" s="1"/>
  <c r="A760" i="32" s="1"/>
  <c r="A761" i="32" s="1"/>
  <c r="A762" i="32" s="1"/>
  <c r="A763" i="32" s="1"/>
  <c r="A764" i="32" s="1"/>
  <c r="A765" i="32" s="1"/>
  <c r="A766" i="32" s="1"/>
  <c r="A767" i="32" s="1"/>
  <c r="A768" i="32" s="1"/>
  <c r="A769" i="32" s="1"/>
  <c r="A770" i="32" s="1"/>
  <c r="A771" i="32" s="1"/>
  <c r="A772" i="32" s="1"/>
  <c r="A773" i="32" s="1"/>
  <c r="A774" i="32" s="1"/>
  <c r="A775" i="32" s="1"/>
  <c r="A776" i="32" s="1"/>
  <c r="A777" i="32" s="1"/>
  <c r="A778" i="32" s="1"/>
  <c r="A779" i="32" s="1"/>
  <c r="A780" i="32" s="1"/>
  <c r="A781" i="32" s="1"/>
  <c r="A782" i="32" s="1"/>
  <c r="A783" i="32" s="1"/>
  <c r="A784" i="32" s="1"/>
  <c r="A785" i="32" s="1"/>
  <c r="A786" i="32" s="1"/>
  <c r="A787" i="32" s="1"/>
  <c r="A788" i="32" s="1"/>
  <c r="A789" i="32" s="1"/>
  <c r="A790" i="32" s="1"/>
  <c r="A791" i="32" s="1"/>
  <c r="A792" i="32" s="1"/>
  <c r="A793" i="32" s="1"/>
  <c r="A794" i="32" s="1"/>
  <c r="A795" i="32" s="1"/>
  <c r="A796" i="32" s="1"/>
  <c r="A797" i="32" s="1"/>
  <c r="A798" i="32" s="1"/>
  <c r="A799" i="32" s="1"/>
  <c r="A800" i="32" s="1"/>
  <c r="A801" i="32" s="1"/>
  <c r="A802" i="32" s="1"/>
  <c r="A803" i="32" s="1"/>
  <c r="A804" i="32" s="1"/>
  <c r="A805" i="32" s="1"/>
  <c r="A806" i="32" s="1"/>
  <c r="A807" i="32" s="1"/>
  <c r="A808" i="32" s="1"/>
  <c r="A809" i="32" s="1"/>
  <c r="A810" i="32" s="1"/>
  <c r="A811" i="32" s="1"/>
  <c r="A812" i="32" s="1"/>
  <c r="A813" i="32" s="1"/>
  <c r="A814" i="32" s="1"/>
  <c r="A815" i="32" s="1"/>
  <c r="A816" i="32" s="1"/>
  <c r="A817" i="32" s="1"/>
  <c r="A818" i="32" s="1"/>
  <c r="A819" i="32" s="1"/>
  <c r="A820" i="32" s="1"/>
  <c r="A821" i="32" s="1"/>
  <c r="A822" i="32" s="1"/>
  <c r="A823" i="32" s="1"/>
  <c r="A824" i="32" s="1"/>
  <c r="A825" i="32" s="1"/>
  <c r="A826" i="32" s="1"/>
  <c r="A827" i="32" s="1"/>
  <c r="A828" i="32" s="1"/>
  <c r="A829" i="32" s="1"/>
  <c r="A830" i="32" s="1"/>
  <c r="A831" i="32" s="1"/>
  <c r="A832" i="32" s="1"/>
  <c r="A833" i="32" s="1"/>
  <c r="A834" i="32" s="1"/>
  <c r="A835" i="32" s="1"/>
  <c r="A836" i="32" s="1"/>
  <c r="A837" i="32" s="1"/>
  <c r="A838" i="32" s="1"/>
  <c r="A839" i="32" s="1"/>
  <c r="A840" i="32" s="1"/>
  <c r="A841" i="32" s="1"/>
  <c r="A842" i="32" s="1"/>
  <c r="A843" i="32" s="1"/>
  <c r="A844" i="32" s="1"/>
  <c r="A845" i="32" s="1"/>
  <c r="A846" i="32" s="1"/>
  <c r="A847" i="32" s="1"/>
  <c r="A848" i="32" s="1"/>
  <c r="A849" i="32" s="1"/>
  <c r="A850" i="32" s="1"/>
  <c r="A851" i="32" s="1"/>
  <c r="A852" i="32" s="1"/>
  <c r="A853" i="32" s="1"/>
  <c r="A854" i="32" s="1"/>
  <c r="A855" i="32" s="1"/>
  <c r="A856" i="32" s="1"/>
  <c r="A857" i="32" s="1"/>
  <c r="A858" i="32" s="1"/>
  <c r="A859" i="32" s="1"/>
  <c r="A860" i="32" s="1"/>
  <c r="A861" i="32" s="1"/>
  <c r="A728" i="30"/>
  <c r="A729" i="30" s="1"/>
  <c r="A730" i="30" s="1"/>
  <c r="A731" i="30" s="1"/>
  <c r="A732" i="30" s="1"/>
  <c r="A733" i="30" s="1"/>
  <c r="A734" i="30" s="1"/>
  <c r="A735" i="30" s="1"/>
  <c r="A736" i="30" s="1"/>
  <c r="A737" i="30" s="1"/>
  <c r="A738" i="30" s="1"/>
  <c r="A739" i="30" s="1"/>
  <c r="A740" i="30" s="1"/>
  <c r="A741" i="30" s="1"/>
  <c r="A742" i="30" s="1"/>
  <c r="A743" i="30" s="1"/>
  <c r="A744" i="30" s="1"/>
  <c r="A745" i="30" s="1"/>
  <c r="A746" i="30" s="1"/>
  <c r="A747" i="30" s="1"/>
  <c r="A748" i="30" s="1"/>
  <c r="A749" i="30" s="1"/>
  <c r="A750" i="30" s="1"/>
  <c r="A751" i="30" s="1"/>
  <c r="A752" i="30" s="1"/>
  <c r="A753" i="30" s="1"/>
  <c r="A754" i="30" s="1"/>
  <c r="A755" i="30" s="1"/>
  <c r="A756" i="30" s="1"/>
  <c r="A757" i="30" s="1"/>
  <c r="A758" i="30" s="1"/>
  <c r="A759" i="30" s="1"/>
  <c r="A760" i="30" s="1"/>
  <c r="A761" i="30" s="1"/>
  <c r="A762" i="30" s="1"/>
  <c r="A763" i="30" s="1"/>
  <c r="A764" i="30" s="1"/>
  <c r="A765" i="30" s="1"/>
  <c r="A766" i="30" s="1"/>
  <c r="A767" i="30" s="1"/>
  <c r="A768" i="30" s="1"/>
  <c r="A769" i="30" s="1"/>
  <c r="A770" i="30" s="1"/>
  <c r="A771" i="30" s="1"/>
  <c r="A772" i="30" s="1"/>
  <c r="A773" i="30" s="1"/>
  <c r="A774" i="30" s="1"/>
  <c r="A775" i="30" s="1"/>
  <c r="A776" i="30" s="1"/>
  <c r="A777" i="30" s="1"/>
  <c r="A778" i="30" s="1"/>
  <c r="A779" i="30" s="1"/>
  <c r="A780" i="30" s="1"/>
  <c r="A781" i="30" s="1"/>
  <c r="A782" i="30" s="1"/>
  <c r="A783" i="30" s="1"/>
  <c r="A784" i="30" s="1"/>
  <c r="A785" i="30" s="1"/>
  <c r="A786" i="30" s="1"/>
  <c r="A787" i="30" s="1"/>
  <c r="A788" i="30" s="1"/>
  <c r="A789" i="30" s="1"/>
  <c r="A790" i="30" s="1"/>
  <c r="A791" i="30" s="1"/>
  <c r="A792" i="30" s="1"/>
  <c r="A793" i="30" s="1"/>
  <c r="A794" i="30" s="1"/>
  <c r="A795" i="30" s="1"/>
  <c r="A796" i="30" s="1"/>
  <c r="A797" i="30" s="1"/>
  <c r="A798" i="30" s="1"/>
  <c r="A799" i="30" s="1"/>
  <c r="A800" i="30" s="1"/>
  <c r="A801" i="30" s="1"/>
  <c r="A802" i="30" s="1"/>
  <c r="A803" i="30" s="1"/>
  <c r="A804" i="30" s="1"/>
  <c r="A805" i="30" s="1"/>
  <c r="A806" i="30" s="1"/>
  <c r="A807" i="30" s="1"/>
  <c r="A808" i="30" s="1"/>
  <c r="A809" i="30" s="1"/>
  <c r="A810" i="30" s="1"/>
  <c r="A811" i="30" s="1"/>
  <c r="A812" i="30" s="1"/>
  <c r="A813" i="30" s="1"/>
  <c r="A814" i="30" s="1"/>
  <c r="A815" i="30" s="1"/>
  <c r="A816" i="30" s="1"/>
  <c r="A817" i="30" s="1"/>
  <c r="A818" i="30" s="1"/>
  <c r="A819" i="30" s="1"/>
  <c r="A820" i="30" s="1"/>
  <c r="A821" i="30" s="1"/>
  <c r="A822" i="30" s="1"/>
  <c r="A823" i="30" s="1"/>
  <c r="A824" i="30" s="1"/>
  <c r="A825" i="30" s="1"/>
  <c r="A826" i="30" s="1"/>
  <c r="A827" i="30" s="1"/>
  <c r="A828" i="30" s="1"/>
  <c r="A829" i="30" s="1"/>
  <c r="A830" i="30" s="1"/>
  <c r="A831" i="30" s="1"/>
  <c r="A832" i="30" s="1"/>
  <c r="A833" i="30" s="1"/>
  <c r="A834" i="30" s="1"/>
  <c r="A835" i="30" s="1"/>
  <c r="A836" i="30" s="1"/>
  <c r="A837" i="30" s="1"/>
  <c r="A838" i="30" s="1"/>
  <c r="A839" i="30" s="1"/>
  <c r="A840" i="30" s="1"/>
  <c r="A841" i="30" s="1"/>
  <c r="A842" i="30" s="1"/>
  <c r="A843" i="30" s="1"/>
  <c r="A844" i="30" s="1"/>
  <c r="A845" i="30" s="1"/>
  <c r="A846" i="30" s="1"/>
  <c r="A847" i="30" s="1"/>
  <c r="A848" i="30" s="1"/>
  <c r="A849" i="30" s="1"/>
  <c r="A850" i="30" s="1"/>
  <c r="A851" i="30" s="1"/>
  <c r="A852" i="30" s="1"/>
  <c r="A853" i="30" s="1"/>
  <c r="A854" i="30" s="1"/>
  <c r="A855" i="30" s="1"/>
  <c r="A856" i="30" s="1"/>
  <c r="A857" i="30" s="1"/>
  <c r="A858" i="30" s="1"/>
  <c r="A859" i="30" s="1"/>
  <c r="A860" i="30" s="1"/>
  <c r="A861" i="30" s="1"/>
  <c r="A728" i="28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728" i="15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9" i="15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728" i="33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728" i="13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728" i="1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728" i="16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728" i="23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D726" i="25"/>
  <c r="D727" i="25"/>
  <c r="D728" i="25"/>
  <c r="D729" i="25"/>
  <c r="D730" i="25"/>
  <c r="D731" i="25"/>
  <c r="D732" i="25"/>
  <c r="D733" i="25"/>
  <c r="D734" i="25"/>
  <c r="D735" i="25"/>
  <c r="D736" i="25"/>
  <c r="D737" i="25"/>
  <c r="D738" i="25"/>
  <c r="D739" i="25"/>
  <c r="D740" i="25"/>
  <c r="D741" i="25"/>
  <c r="D742" i="25"/>
  <c r="D743" i="25"/>
  <c r="D744" i="25"/>
  <c r="D745" i="25"/>
  <c r="D746" i="25"/>
  <c r="D747" i="25"/>
  <c r="D748" i="25"/>
  <c r="D749" i="25"/>
  <c r="D750" i="25"/>
  <c r="D751" i="25"/>
  <c r="D752" i="25"/>
  <c r="D753" i="25"/>
  <c r="D754" i="25"/>
  <c r="D755" i="25"/>
  <c r="D756" i="25"/>
  <c r="D757" i="25"/>
  <c r="D758" i="25"/>
  <c r="D759" i="25"/>
  <c r="D760" i="25"/>
  <c r="D761" i="25"/>
  <c r="D762" i="25"/>
  <c r="D763" i="25"/>
  <c r="D764" i="25"/>
  <c r="D765" i="25"/>
  <c r="D766" i="25"/>
  <c r="D767" i="25"/>
  <c r="D768" i="25"/>
  <c r="D769" i="25"/>
  <c r="D770" i="25"/>
  <c r="D771" i="25"/>
  <c r="D772" i="25"/>
  <c r="D773" i="25"/>
  <c r="D774" i="25"/>
  <c r="D775" i="25"/>
  <c r="D776" i="25"/>
  <c r="D777" i="25"/>
  <c r="D778" i="25"/>
  <c r="D779" i="25"/>
  <c r="D780" i="25"/>
  <c r="D781" i="25"/>
  <c r="D782" i="25"/>
  <c r="D783" i="25"/>
  <c r="D784" i="25"/>
  <c r="D785" i="25"/>
  <c r="D786" i="25"/>
  <c r="D787" i="25"/>
  <c r="D788" i="25"/>
  <c r="D789" i="25"/>
  <c r="D790" i="25"/>
  <c r="D791" i="25"/>
  <c r="D792" i="25"/>
  <c r="D793" i="25"/>
  <c r="D794" i="25"/>
  <c r="D795" i="25"/>
  <c r="D796" i="25"/>
  <c r="D797" i="25"/>
  <c r="D798" i="25"/>
  <c r="D799" i="25"/>
  <c r="D800" i="25"/>
  <c r="D801" i="25"/>
  <c r="D802" i="25"/>
  <c r="D803" i="25"/>
  <c r="D804" i="25"/>
  <c r="D805" i="25"/>
  <c r="D806" i="25"/>
  <c r="D807" i="25"/>
  <c r="D808" i="25"/>
  <c r="D809" i="25"/>
  <c r="D810" i="25"/>
  <c r="D811" i="25"/>
  <c r="D812" i="25"/>
  <c r="D813" i="25"/>
  <c r="D814" i="25"/>
  <c r="D815" i="25"/>
  <c r="D816" i="25"/>
  <c r="D817" i="25"/>
  <c r="D818" i="25"/>
  <c r="D819" i="25"/>
  <c r="D820" i="25"/>
  <c r="D821" i="25"/>
  <c r="D822" i="25"/>
  <c r="D823" i="25"/>
  <c r="D824" i="25"/>
  <c r="D825" i="25"/>
  <c r="D826" i="25"/>
  <c r="D827" i="25"/>
  <c r="D828" i="25"/>
  <c r="D829" i="25"/>
  <c r="D830" i="25"/>
  <c r="D831" i="25"/>
  <c r="D832" i="25"/>
  <c r="D833" i="25"/>
  <c r="D834" i="25"/>
  <c r="D835" i="25"/>
  <c r="D836" i="25"/>
  <c r="D837" i="25"/>
  <c r="D838" i="25"/>
  <c r="D839" i="25"/>
  <c r="D840" i="25"/>
  <c r="D841" i="25"/>
  <c r="D842" i="25"/>
  <c r="D843" i="25"/>
  <c r="D844" i="25"/>
  <c r="D845" i="25"/>
  <c r="D846" i="25"/>
  <c r="D847" i="25"/>
  <c r="D848" i="25"/>
  <c r="D849" i="25"/>
  <c r="D850" i="25"/>
  <c r="D851" i="25"/>
  <c r="D852" i="25"/>
  <c r="D853" i="25"/>
  <c r="D854" i="25"/>
  <c r="D855" i="25"/>
  <c r="D856" i="25"/>
  <c r="D857" i="25"/>
  <c r="D858" i="25"/>
  <c r="D859" i="25"/>
  <c r="D860" i="25"/>
  <c r="D861" i="25"/>
  <c r="E726" i="25"/>
  <c r="E727" i="25"/>
  <c r="E728" i="25"/>
  <c r="E729" i="25"/>
  <c r="E730" i="25"/>
  <c r="E731" i="25"/>
  <c r="E732" i="25"/>
  <c r="E733" i="25"/>
  <c r="E734" i="25"/>
  <c r="E735" i="25"/>
  <c r="E736" i="25"/>
  <c r="E737" i="25"/>
  <c r="E738" i="25"/>
  <c r="E739" i="25"/>
  <c r="E740" i="25"/>
  <c r="E741" i="25"/>
  <c r="E742" i="25"/>
  <c r="E743" i="25"/>
  <c r="E744" i="25"/>
  <c r="E745" i="25"/>
  <c r="E746" i="25"/>
  <c r="E747" i="25"/>
  <c r="E748" i="25"/>
  <c r="E749" i="25"/>
  <c r="E750" i="25"/>
  <c r="E751" i="25"/>
  <c r="E752" i="25"/>
  <c r="E753" i="25"/>
  <c r="E754" i="25"/>
  <c r="E755" i="25"/>
  <c r="E756" i="25"/>
  <c r="E757" i="25"/>
  <c r="E758" i="25"/>
  <c r="E759" i="25"/>
  <c r="E760" i="25"/>
  <c r="E761" i="25"/>
  <c r="E762" i="25"/>
  <c r="E763" i="25"/>
  <c r="E764" i="25"/>
  <c r="E765" i="25"/>
  <c r="E766" i="25"/>
  <c r="E767" i="25"/>
  <c r="E768" i="25"/>
  <c r="E769" i="25"/>
  <c r="E770" i="25"/>
  <c r="E771" i="25"/>
  <c r="E772" i="25"/>
  <c r="E773" i="25"/>
  <c r="E774" i="25"/>
  <c r="E775" i="25"/>
  <c r="E776" i="25"/>
  <c r="E777" i="25"/>
  <c r="E778" i="25"/>
  <c r="E779" i="25"/>
  <c r="E780" i="25"/>
  <c r="E781" i="25"/>
  <c r="E782" i="25"/>
  <c r="E783" i="25"/>
  <c r="E784" i="25"/>
  <c r="E785" i="25"/>
  <c r="E786" i="25"/>
  <c r="E787" i="25"/>
  <c r="E788" i="25"/>
  <c r="E789" i="25"/>
  <c r="E790" i="25"/>
  <c r="E791" i="25"/>
  <c r="E792" i="25"/>
  <c r="E793" i="25"/>
  <c r="E794" i="25"/>
  <c r="E795" i="25"/>
  <c r="E796" i="25"/>
  <c r="E797" i="25"/>
  <c r="E798" i="25"/>
  <c r="E799" i="25"/>
  <c r="E800" i="25"/>
  <c r="E801" i="25"/>
  <c r="E802" i="25"/>
  <c r="E803" i="25"/>
  <c r="E804" i="25"/>
  <c r="E805" i="25"/>
  <c r="E806" i="25"/>
  <c r="E807" i="25"/>
  <c r="E808" i="25"/>
  <c r="E809" i="25"/>
  <c r="E810" i="25"/>
  <c r="E811" i="25"/>
  <c r="E812" i="25"/>
  <c r="E813" i="25"/>
  <c r="E814" i="25"/>
  <c r="E815" i="25"/>
  <c r="E816" i="25"/>
  <c r="E817" i="25"/>
  <c r="E818" i="25"/>
  <c r="E819" i="25"/>
  <c r="E820" i="25"/>
  <c r="E821" i="25"/>
  <c r="E822" i="25"/>
  <c r="E823" i="25"/>
  <c r="E824" i="25"/>
  <c r="E825" i="25"/>
  <c r="E826" i="25"/>
  <c r="E827" i="25"/>
  <c r="E828" i="25"/>
  <c r="E829" i="25"/>
  <c r="E830" i="25"/>
  <c r="E831" i="25"/>
  <c r="E832" i="25"/>
  <c r="E833" i="25"/>
  <c r="E834" i="25"/>
  <c r="E835" i="25"/>
  <c r="E836" i="25"/>
  <c r="E837" i="25"/>
  <c r="E838" i="25"/>
  <c r="E839" i="25"/>
  <c r="E840" i="25"/>
  <c r="E841" i="25"/>
  <c r="E842" i="25"/>
  <c r="E843" i="25"/>
  <c r="E844" i="25"/>
  <c r="E845" i="25"/>
  <c r="E846" i="25"/>
  <c r="E847" i="25"/>
  <c r="E848" i="25"/>
  <c r="E849" i="25"/>
  <c r="E850" i="25"/>
  <c r="E851" i="25"/>
  <c r="E852" i="25"/>
  <c r="E853" i="25"/>
  <c r="E854" i="25"/>
  <c r="E855" i="25"/>
  <c r="E856" i="25"/>
  <c r="E857" i="25"/>
  <c r="E858" i="25"/>
  <c r="E859" i="25"/>
  <c r="E860" i="25"/>
  <c r="E861" i="25"/>
  <c r="A728" i="10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728" i="25"/>
  <c r="A729" i="25" s="1"/>
  <c r="A730" i="25" s="1"/>
  <c r="A731" i="25" s="1"/>
  <c r="A733" i="25"/>
  <c r="A734" i="25" s="1"/>
  <c r="A735" i="25" s="1"/>
  <c r="A736" i="25" s="1"/>
  <c r="A737" i="25" s="1"/>
  <c r="A738" i="25" s="1"/>
  <c r="A739" i="25" s="1"/>
  <c r="A740" i="25" s="1"/>
  <c r="A741" i="25" s="1"/>
  <c r="A742" i="25" s="1"/>
  <c r="A743" i="25" s="1"/>
  <c r="A744" i="25" s="1"/>
  <c r="A745" i="25" s="1"/>
  <c r="A746" i="25" s="1"/>
  <c r="A747" i="25" s="1"/>
  <c r="A748" i="25" s="1"/>
  <c r="A749" i="25" s="1"/>
  <c r="A750" i="25" s="1"/>
  <c r="A751" i="25" s="1"/>
  <c r="A752" i="25" s="1"/>
  <c r="A753" i="25" s="1"/>
  <c r="A754" i="25" s="1"/>
  <c r="A755" i="25" s="1"/>
  <c r="A756" i="25" s="1"/>
  <c r="A757" i="25" s="1"/>
  <c r="A758" i="25" s="1"/>
  <c r="A759" i="25" s="1"/>
  <c r="A760" i="25" s="1"/>
  <c r="A761" i="25" s="1"/>
  <c r="A762" i="25" s="1"/>
  <c r="A763" i="25" s="1"/>
  <c r="A764" i="25" s="1"/>
  <c r="A765" i="25" s="1"/>
  <c r="A766" i="25" s="1"/>
  <c r="A767" i="25" s="1"/>
  <c r="A768" i="25" s="1"/>
  <c r="A769" i="25" s="1"/>
  <c r="A770" i="25" s="1"/>
  <c r="A771" i="25" s="1"/>
  <c r="A772" i="25" s="1"/>
  <c r="A773" i="25" s="1"/>
  <c r="A774" i="25" s="1"/>
  <c r="A775" i="25" s="1"/>
  <c r="A776" i="25" s="1"/>
  <c r="A777" i="25" s="1"/>
  <c r="A778" i="25" s="1"/>
  <c r="A779" i="25" s="1"/>
  <c r="A780" i="25" s="1"/>
  <c r="A781" i="25" s="1"/>
  <c r="A782" i="25" s="1"/>
  <c r="A783" i="25" s="1"/>
  <c r="A784" i="25" s="1"/>
  <c r="A785" i="25" s="1"/>
  <c r="A786" i="25" s="1"/>
  <c r="A787" i="25" s="1"/>
  <c r="A788" i="25" s="1"/>
  <c r="A789" i="25" s="1"/>
  <c r="A790" i="25" s="1"/>
  <c r="A791" i="25" s="1"/>
  <c r="A792" i="25" s="1"/>
  <c r="A793" i="25" s="1"/>
  <c r="A794" i="25" s="1"/>
  <c r="A795" i="25" s="1"/>
  <c r="A796" i="25" s="1"/>
  <c r="A797" i="25" s="1"/>
  <c r="A798" i="25" s="1"/>
  <c r="A799" i="25" s="1"/>
  <c r="A800" i="25" s="1"/>
  <c r="A801" i="25" s="1"/>
  <c r="A802" i="25" s="1"/>
  <c r="A803" i="25" s="1"/>
  <c r="A804" i="25" s="1"/>
  <c r="A805" i="25" s="1"/>
  <c r="A806" i="25" s="1"/>
  <c r="A807" i="25" s="1"/>
  <c r="A808" i="25" s="1"/>
  <c r="A809" i="25" s="1"/>
  <c r="A810" i="25" s="1"/>
  <c r="A811" i="25" s="1"/>
  <c r="A812" i="25" s="1"/>
  <c r="A813" i="25" s="1"/>
  <c r="A814" i="25" s="1"/>
  <c r="A815" i="25" s="1"/>
  <c r="A816" i="25" s="1"/>
  <c r="A817" i="25" s="1"/>
  <c r="A818" i="25" s="1"/>
  <c r="A819" i="25" s="1"/>
  <c r="A820" i="25" s="1"/>
  <c r="A821" i="25" s="1"/>
  <c r="A822" i="25" s="1"/>
  <c r="A823" i="25" s="1"/>
  <c r="A824" i="25" s="1"/>
  <c r="A825" i="25" s="1"/>
  <c r="A826" i="25" s="1"/>
  <c r="A827" i="25" s="1"/>
  <c r="A828" i="25" s="1"/>
  <c r="A829" i="25" s="1"/>
  <c r="A830" i="25" s="1"/>
  <c r="A831" i="25" s="1"/>
  <c r="A832" i="25" s="1"/>
  <c r="A833" i="25" s="1"/>
  <c r="A834" i="25" s="1"/>
  <c r="A835" i="25" s="1"/>
  <c r="A836" i="25" s="1"/>
  <c r="A837" i="25" s="1"/>
  <c r="A838" i="25" s="1"/>
  <c r="A839" i="25" s="1"/>
  <c r="A840" i="25" s="1"/>
  <c r="A841" i="25" s="1"/>
  <c r="A842" i="25" s="1"/>
  <c r="A843" i="25" s="1"/>
  <c r="A844" i="25" s="1"/>
  <c r="A845" i="25" s="1"/>
  <c r="A846" i="25" s="1"/>
  <c r="A847" i="25" s="1"/>
  <c r="A848" i="25" s="1"/>
  <c r="A849" i="25" s="1"/>
  <c r="A850" i="25" s="1"/>
  <c r="A851" i="25" s="1"/>
  <c r="A852" i="25" s="1"/>
  <c r="A853" i="25" s="1"/>
  <c r="A854" i="25" s="1"/>
  <c r="A855" i="25" s="1"/>
  <c r="A856" i="25" s="1"/>
  <c r="A857" i="25" s="1"/>
  <c r="A858" i="25" s="1"/>
  <c r="A859" i="25" s="1"/>
  <c r="A860" i="25" s="1"/>
  <c r="A861" i="25" s="1"/>
  <c r="N862" i="26"/>
  <c r="A728" i="26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7" i="35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865" i="32"/>
  <c r="A866" i="32" s="1"/>
  <c r="A867" i="32" s="1"/>
  <c r="A868" i="32" s="1"/>
  <c r="A869" i="32" s="1"/>
  <c r="A870" i="32" s="1"/>
  <c r="A871" i="32" s="1"/>
  <c r="A872" i="32" s="1"/>
  <c r="A873" i="32" s="1"/>
  <c r="A874" i="32" s="1"/>
  <c r="A875" i="32" s="1"/>
  <c r="A876" i="32" s="1"/>
  <c r="A877" i="32" s="1"/>
  <c r="A878" i="32" s="1"/>
  <c r="A879" i="32" s="1"/>
  <c r="A880" i="32" s="1"/>
  <c r="A881" i="32" s="1"/>
  <c r="A882" i="32" s="1"/>
  <c r="A883" i="32" s="1"/>
  <c r="A884" i="32" s="1"/>
  <c r="A885" i="32" s="1"/>
  <c r="A886" i="32" s="1"/>
  <c r="A887" i="32" s="1"/>
  <c r="A888" i="32" s="1"/>
  <c r="A889" i="32" s="1"/>
  <c r="A890" i="32" s="1"/>
  <c r="A891" i="32" s="1"/>
  <c r="A892" i="32" s="1"/>
  <c r="A893" i="32" s="1"/>
  <c r="A894" i="32" s="1"/>
  <c r="A895" i="32" s="1"/>
  <c r="A896" i="32" s="1"/>
  <c r="A897" i="32" s="1"/>
  <c r="A898" i="32" s="1"/>
  <c r="A899" i="32" s="1"/>
  <c r="A900" i="32" s="1"/>
  <c r="A901" i="32" s="1"/>
  <c r="A902" i="32" s="1"/>
  <c r="A903" i="32" s="1"/>
  <c r="A904" i="32" s="1"/>
  <c r="A865" i="30"/>
  <c r="A866" i="30" s="1"/>
  <c r="A867" i="30" s="1"/>
  <c r="A868" i="30" s="1"/>
  <c r="A869" i="30" s="1"/>
  <c r="A870" i="30" s="1"/>
  <c r="A871" i="30" s="1"/>
  <c r="A872" i="30" s="1"/>
  <c r="A873" i="30" s="1"/>
  <c r="A874" i="30" s="1"/>
  <c r="A875" i="30" s="1"/>
  <c r="A876" i="30" s="1"/>
  <c r="A877" i="30" s="1"/>
  <c r="A878" i="30" s="1"/>
  <c r="A879" i="30" s="1"/>
  <c r="A880" i="30" s="1"/>
  <c r="A881" i="30" s="1"/>
  <c r="A882" i="30" s="1"/>
  <c r="A883" i="30" s="1"/>
  <c r="A884" i="30" s="1"/>
  <c r="A885" i="30" s="1"/>
  <c r="A886" i="30" s="1"/>
  <c r="A887" i="30" s="1"/>
  <c r="A888" i="30" s="1"/>
  <c r="A889" i="30" s="1"/>
  <c r="A890" i="30" s="1"/>
  <c r="A891" i="30" s="1"/>
  <c r="A892" i="30" s="1"/>
  <c r="A893" i="30" s="1"/>
  <c r="A894" i="30" s="1"/>
  <c r="A895" i="30" s="1"/>
  <c r="A896" i="30" s="1"/>
  <c r="A897" i="30" s="1"/>
  <c r="A898" i="30" s="1"/>
  <c r="A899" i="30" s="1"/>
  <c r="A900" i="30" s="1"/>
  <c r="A901" i="30" s="1"/>
  <c r="A902" i="30" s="1"/>
  <c r="A903" i="30" s="1"/>
  <c r="A904" i="30" s="1"/>
  <c r="A865" i="34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865" i="15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865" i="14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865" i="33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865" i="13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865" i="1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865" i="16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865" i="23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865" i="10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865" i="25"/>
  <c r="A866" i="25" s="1"/>
  <c r="A867" i="25" s="1"/>
  <c r="A868" i="25" s="1"/>
  <c r="A869" i="25" s="1"/>
  <c r="A870" i="25" s="1"/>
  <c r="A871" i="25" s="1"/>
  <c r="A872" i="25" s="1"/>
  <c r="A873" i="25" s="1"/>
  <c r="A874" i="25" s="1"/>
  <c r="A875" i="25" s="1"/>
  <c r="A876" i="25" s="1"/>
  <c r="A877" i="25" s="1"/>
  <c r="A878" i="25" s="1"/>
  <c r="A879" i="25" s="1"/>
  <c r="A880" i="25" s="1"/>
  <c r="A881" i="25" s="1"/>
  <c r="A882" i="25" s="1"/>
  <c r="A883" i="25" s="1"/>
  <c r="A884" i="25" s="1"/>
  <c r="A885" i="25" s="1"/>
  <c r="A888" i="25"/>
  <c r="A889" i="25" s="1"/>
  <c r="A890" i="25" s="1"/>
  <c r="A891" i="25" s="1"/>
  <c r="A892" i="25" s="1"/>
  <c r="A893" i="25" s="1"/>
  <c r="A894" i="25" s="1"/>
  <c r="A895" i="25" s="1"/>
  <c r="A896" i="25" s="1"/>
  <c r="A897" i="25" s="1"/>
  <c r="A898" i="25" s="1"/>
  <c r="A899" i="25" s="1"/>
  <c r="A900" i="25" s="1"/>
  <c r="A901" i="25" s="1"/>
  <c r="A902" i="25" s="1"/>
  <c r="A903" i="25" s="1"/>
  <c r="A904" i="25" s="1"/>
  <c r="A529" i="26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30" i="35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529" i="32"/>
  <c r="A530" i="32" s="1"/>
  <c r="A531" i="32" s="1"/>
  <c r="A532" i="32" s="1"/>
  <c r="A533" i="32" s="1"/>
  <c r="A534" i="32" s="1"/>
  <c r="A535" i="32" s="1"/>
  <c r="A536" i="32" s="1"/>
  <c r="A537" i="32" s="1"/>
  <c r="A538" i="32" s="1"/>
  <c r="A539" i="32" s="1"/>
  <c r="A540" i="32" s="1"/>
  <c r="A541" i="32" s="1"/>
  <c r="A542" i="32" s="1"/>
  <c r="A543" i="32" s="1"/>
  <c r="A544" i="32" s="1"/>
  <c r="A545" i="32" s="1"/>
  <c r="A546" i="32" s="1"/>
  <c r="A547" i="32" s="1"/>
  <c r="A548" i="32" s="1"/>
  <c r="A549" i="32" s="1"/>
  <c r="A550" i="32" s="1"/>
  <c r="A551" i="32" s="1"/>
  <c r="A552" i="32" s="1"/>
  <c r="A553" i="32" s="1"/>
  <c r="A554" i="32" s="1"/>
  <c r="A555" i="32" s="1"/>
  <c r="A556" i="32" s="1"/>
  <c r="A557" i="32" s="1"/>
  <c r="A558" i="32" s="1"/>
  <c r="A559" i="32" s="1"/>
  <c r="A560" i="32" s="1"/>
  <c r="A561" i="32" s="1"/>
  <c r="A562" i="32" s="1"/>
  <c r="A563" i="32" s="1"/>
  <c r="A564" i="32" s="1"/>
  <c r="A565" i="32" s="1"/>
  <c r="A566" i="32" s="1"/>
  <c r="A567" i="32" s="1"/>
  <c r="A568" i="32" s="1"/>
  <c r="A569" i="32" s="1"/>
  <c r="A570" i="32" s="1"/>
  <c r="A571" i="32" s="1"/>
  <c r="A572" i="32" s="1"/>
  <c r="A573" i="32" s="1"/>
  <c r="A574" i="32" s="1"/>
  <c r="A575" i="32" s="1"/>
  <c r="A576" i="32" s="1"/>
  <c r="A577" i="32" s="1"/>
  <c r="A578" i="32" s="1"/>
  <c r="A579" i="32" s="1"/>
  <c r="A580" i="32" s="1"/>
  <c r="A581" i="32" s="1"/>
  <c r="A582" i="32" s="1"/>
  <c r="A583" i="32" s="1"/>
  <c r="A584" i="32" s="1"/>
  <c r="A585" i="32" s="1"/>
  <c r="A586" i="32" s="1"/>
  <c r="A587" i="32" s="1"/>
  <c r="A588" i="32" s="1"/>
  <c r="A589" i="32" s="1"/>
  <c r="A590" i="32" s="1"/>
  <c r="A591" i="32" s="1"/>
  <c r="A592" i="32" s="1"/>
  <c r="A593" i="32" s="1"/>
  <c r="A594" i="32" s="1"/>
  <c r="A595" i="32" s="1"/>
  <c r="A596" i="32" s="1"/>
  <c r="A597" i="32" s="1"/>
  <c r="A598" i="32" s="1"/>
  <c r="A599" i="32" s="1"/>
  <c r="A600" i="32" s="1"/>
  <c r="A601" i="32" s="1"/>
  <c r="A602" i="32" s="1"/>
  <c r="A529" i="30"/>
  <c r="A530" i="30" s="1"/>
  <c r="A531" i="30" s="1"/>
  <c r="A532" i="30" s="1"/>
  <c r="A533" i="30" s="1"/>
  <c r="A534" i="30" s="1"/>
  <c r="A535" i="30" s="1"/>
  <c r="A536" i="30" s="1"/>
  <c r="A537" i="30" s="1"/>
  <c r="A529" i="34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529" i="15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529" i="33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529" i="13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529" i="1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529" i="16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529" i="23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529" i="10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529" i="25"/>
  <c r="A530" i="25" s="1"/>
  <c r="A531" i="25" s="1"/>
  <c r="A532" i="25" s="1"/>
  <c r="A533" i="25" s="1"/>
  <c r="A534" i="25" s="1"/>
  <c r="A535" i="25" s="1"/>
  <c r="A536" i="25" s="1"/>
  <c r="A537" i="25" s="1"/>
  <c r="A538" i="25" s="1"/>
  <c r="A539" i="25" s="1"/>
  <c r="A540" i="25" s="1"/>
  <c r="A541" i="25" s="1"/>
  <c r="A542" i="25" s="1"/>
  <c r="A543" i="25" s="1"/>
  <c r="A544" i="25" s="1"/>
  <c r="A545" i="25" s="1"/>
  <c r="A546" i="25" s="1"/>
  <c r="A547" i="25" s="1"/>
  <c r="A548" i="25" s="1"/>
  <c r="A549" i="25" s="1"/>
  <c r="A550" i="25" s="1"/>
  <c r="A551" i="25" s="1"/>
  <c r="A552" i="25" s="1"/>
  <c r="A553" i="25" s="1"/>
  <c r="A554" i="25" s="1"/>
  <c r="A555" i="25" s="1"/>
  <c r="A556" i="25" s="1"/>
  <c r="A557" i="25" s="1"/>
  <c r="A558" i="25" s="1"/>
  <c r="A559" i="25" s="1"/>
  <c r="A560" i="25" s="1"/>
  <c r="A561" i="25" s="1"/>
  <c r="A562" i="25" s="1"/>
  <c r="A563" i="25" s="1"/>
  <c r="A564" i="25" s="1"/>
  <c r="A565" i="25" s="1"/>
  <c r="A566" i="25" s="1"/>
  <c r="A567" i="25" s="1"/>
  <c r="A568" i="25" s="1"/>
  <c r="A569" i="25" s="1"/>
  <c r="A570" i="25" s="1"/>
  <c r="A571" i="25" s="1"/>
  <c r="A572" i="25" s="1"/>
  <c r="A573" i="25" s="1"/>
  <c r="A574" i="25" s="1"/>
  <c r="A575" i="25" s="1"/>
  <c r="A576" i="25" s="1"/>
  <c r="A577" i="25" s="1"/>
  <c r="A578" i="25" s="1"/>
  <c r="A579" i="25" s="1"/>
  <c r="A580" i="25" s="1"/>
  <c r="A581" i="25" s="1"/>
  <c r="A582" i="25" s="1"/>
  <c r="A583" i="25" s="1"/>
  <c r="A584" i="25" s="1"/>
  <c r="A585" i="25" s="1"/>
  <c r="A586" i="25" s="1"/>
  <c r="A587" i="25" s="1"/>
  <c r="A588" i="25" s="1"/>
  <c r="A589" i="25" s="1"/>
  <c r="A590" i="25" s="1"/>
  <c r="A591" i="25" s="1"/>
  <c r="A592" i="25" s="1"/>
  <c r="A593" i="25" s="1"/>
  <c r="A594" i="25" s="1"/>
  <c r="A595" i="25" s="1"/>
  <c r="A596" i="25" s="1"/>
  <c r="A597" i="25" s="1"/>
  <c r="A598" i="25" s="1"/>
  <c r="A599" i="25" s="1"/>
  <c r="A600" i="25" s="1"/>
  <c r="A601" i="25" s="1"/>
  <c r="A602" i="25" s="1"/>
  <c r="K1111" i="13"/>
  <c r="K1110" i="13"/>
  <c r="A908" i="32"/>
  <c r="A909" i="32" s="1"/>
  <c r="A910" i="32" s="1"/>
  <c r="A911" i="32" s="1"/>
  <c r="A912" i="32" s="1"/>
  <c r="A913" i="32" s="1"/>
  <c r="A914" i="32" s="1"/>
  <c r="A915" i="32" s="1"/>
  <c r="A916" i="32" s="1"/>
  <c r="A917" i="32" s="1"/>
  <c r="A918" i="32" s="1"/>
  <c r="A919" i="32" s="1"/>
  <c r="A920" i="32" s="1"/>
  <c r="A921" i="32" s="1"/>
  <c r="A922" i="32" s="1"/>
  <c r="A923" i="32" s="1"/>
  <c r="A924" i="32" s="1"/>
  <c r="A925" i="32" s="1"/>
  <c r="A926" i="32" s="1"/>
  <c r="A927" i="32" s="1"/>
  <c r="A928" i="32" s="1"/>
  <c r="A929" i="32" s="1"/>
  <c r="A930" i="32" s="1"/>
  <c r="A931" i="32" s="1"/>
  <c r="A932" i="32" s="1"/>
  <c r="A933" i="32" s="1"/>
  <c r="A934" i="32" s="1"/>
  <c r="A935" i="32" s="1"/>
  <c r="A936" i="32" s="1"/>
  <c r="A937" i="32" s="1"/>
  <c r="A938" i="32" s="1"/>
  <c r="A939" i="32" s="1"/>
  <c r="A940" i="32" s="1"/>
  <c r="A941" i="32" s="1"/>
  <c r="A942" i="32" s="1"/>
  <c r="A943" i="32" s="1"/>
  <c r="A944" i="32" s="1"/>
  <c r="A945" i="32" s="1"/>
  <c r="A946" i="32" s="1"/>
  <c r="A947" i="32" s="1"/>
  <c r="A948" i="32" s="1"/>
  <c r="A949" i="32" s="1"/>
  <c r="A950" i="32" s="1"/>
  <c r="A951" i="32" s="1"/>
  <c r="A952" i="32" s="1"/>
  <c r="A953" i="32" s="1"/>
  <c r="A954" i="32" s="1"/>
  <c r="A955" i="32" s="1"/>
  <c r="A956" i="32" s="1"/>
  <c r="A957" i="32" s="1"/>
  <c r="A958" i="32" s="1"/>
  <c r="A959" i="32" s="1"/>
  <c r="A960" i="32" s="1"/>
  <c r="A961" i="32" s="1"/>
  <c r="A962" i="32" s="1"/>
  <c r="A963" i="32" s="1"/>
  <c r="A964" i="32" s="1"/>
  <c r="A965" i="32" s="1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78" i="32" s="1"/>
  <c r="A979" i="32" s="1"/>
  <c r="A980" i="32" s="1"/>
  <c r="A981" i="32" s="1"/>
  <c r="A982" i="32" s="1"/>
  <c r="A983" i="32" s="1"/>
  <c r="A984" i="32" s="1"/>
  <c r="A985" i="32" s="1"/>
  <c r="A986" i="32" s="1"/>
  <c r="A987" i="32" s="1"/>
  <c r="A988" i="32" s="1"/>
  <c r="A989" i="32" s="1"/>
  <c r="A990" i="32" s="1"/>
  <c r="A991" i="32" s="1"/>
  <c r="A992" i="32" s="1"/>
  <c r="A993" i="32" s="1"/>
  <c r="A994" i="32" s="1"/>
  <c r="A995" i="32" s="1"/>
  <c r="A996" i="32" s="1"/>
  <c r="A997" i="32" s="1"/>
  <c r="A998" i="32" s="1"/>
  <c r="A999" i="32" s="1"/>
  <c r="A1000" i="32" s="1"/>
  <c r="A1001" i="32" s="1"/>
  <c r="A1002" i="32" s="1"/>
  <c r="A1003" i="32" s="1"/>
  <c r="A1004" i="32" s="1"/>
  <c r="A1005" i="32" s="1"/>
  <c r="A1006" i="32" s="1"/>
  <c r="A1007" i="32" s="1"/>
  <c r="A1008" i="32" s="1"/>
  <c r="A1009" i="32" s="1"/>
  <c r="A1010" i="32" s="1"/>
  <c r="A1011" i="32" s="1"/>
  <c r="A1012" i="32" s="1"/>
  <c r="A1013" i="32" s="1"/>
  <c r="A1014" i="32" s="1"/>
  <c r="A1015" i="32" s="1"/>
  <c r="A1016" i="32" s="1"/>
  <c r="A1017" i="32" s="1"/>
  <c r="A1018" i="32" s="1"/>
  <c r="A1019" i="32" s="1"/>
  <c r="A1020" i="32" s="1"/>
  <c r="A1021" i="32" s="1"/>
  <c r="A1022" i="32" s="1"/>
  <c r="A1023" i="32" s="1"/>
  <c r="A1024" i="32" s="1"/>
  <c r="A1025" i="32" s="1"/>
  <c r="A1026" i="32" s="1"/>
  <c r="A1027" i="32" s="1"/>
  <c r="A1028" i="32" s="1"/>
  <c r="A1029" i="32" s="1"/>
  <c r="A1030" i="32" s="1"/>
  <c r="A1031" i="32" s="1"/>
  <c r="A1032" i="32" s="1"/>
  <c r="A1033" i="32" s="1"/>
  <c r="A1034" i="32" s="1"/>
  <c r="A1035" i="32" s="1"/>
  <c r="A1036" i="32" s="1"/>
  <c r="A1037" i="32" s="1"/>
  <c r="A1038" i="32" s="1"/>
  <c r="A1039" i="32" s="1"/>
  <c r="A1040" i="32" s="1"/>
  <c r="A1041" i="32" s="1"/>
  <c r="A1042" i="32" s="1"/>
  <c r="A1043" i="32" s="1"/>
  <c r="A1044" i="32" s="1"/>
  <c r="A1045" i="32" s="1"/>
  <c r="A1046" i="32" s="1"/>
  <c r="A1047" i="32" s="1"/>
  <c r="A1048" i="32" s="1"/>
  <c r="A1049" i="32" s="1"/>
  <c r="A1050" i="32" s="1"/>
  <c r="A1051" i="32" s="1"/>
  <c r="A1052" i="32" s="1"/>
  <c r="A1053" i="32" s="1"/>
  <c r="A1054" i="32" s="1"/>
  <c r="A1055" i="32" s="1"/>
  <c r="A1056" i="32" s="1"/>
  <c r="A1057" i="32" s="1"/>
  <c r="A1058" i="32" s="1"/>
  <c r="A1059" i="32" s="1"/>
  <c r="A1060" i="32" s="1"/>
  <c r="A1061" i="32" s="1"/>
  <c r="A1062" i="32" s="1"/>
  <c r="A1063" i="32" s="1"/>
  <c r="A1064" i="32" s="1"/>
  <c r="A1065" i="32" s="1"/>
  <c r="A1066" i="32" s="1"/>
  <c r="A1067" i="32" s="1"/>
  <c r="A1068" i="32" s="1"/>
  <c r="A1069" i="32" s="1"/>
  <c r="A1070" i="32" s="1"/>
  <c r="A1071" i="32" s="1"/>
  <c r="A1072" i="32" s="1"/>
  <c r="A1073" i="32" s="1"/>
  <c r="A1074" i="32" s="1"/>
  <c r="A1075" i="32" s="1"/>
  <c r="A1076" i="32" s="1"/>
  <c r="A1077" i="32" s="1"/>
  <c r="A1078" i="32" s="1"/>
  <c r="A1079" i="32" s="1"/>
  <c r="A1080" i="32" s="1"/>
  <c r="A1081" i="32" s="1"/>
  <c r="A1082" i="32" s="1"/>
  <c r="A1083" i="32" s="1"/>
  <c r="A1084" i="32" s="1"/>
  <c r="A1085" i="32" s="1"/>
  <c r="A1086" i="32" s="1"/>
  <c r="A1087" i="32" s="1"/>
  <c r="A1088" i="32" s="1"/>
  <c r="A1089" i="32" s="1"/>
  <c r="A1090" i="32" s="1"/>
  <c r="A1091" i="32" s="1"/>
  <c r="A1092" i="32" s="1"/>
  <c r="A1093" i="32" s="1"/>
  <c r="A1094" i="32" s="1"/>
  <c r="A1095" i="32" s="1"/>
  <c r="A1096" i="32" s="1"/>
  <c r="A1097" i="32" s="1"/>
  <c r="A1098" i="32" s="1"/>
  <c r="A1099" i="32" s="1"/>
  <c r="A1100" i="32" s="1"/>
  <c r="A1101" i="32" s="1"/>
  <c r="A1102" i="32" s="1"/>
  <c r="A1103" i="32" s="1"/>
  <c r="A1104" i="32" s="1"/>
  <c r="A1105" i="32" s="1"/>
  <c r="A1106" i="32" s="1"/>
  <c r="A1107" i="32" s="1"/>
  <c r="A1108" i="32" s="1"/>
  <c r="A1109" i="32" s="1"/>
  <c r="A1110" i="32" s="1"/>
  <c r="A1111" i="32" s="1"/>
  <c r="A1112" i="32" s="1"/>
  <c r="A1113" i="32" s="1"/>
  <c r="A1114" i="32" s="1"/>
  <c r="A908" i="30"/>
  <c r="A909" i="30" s="1"/>
  <c r="A910" i="30" s="1"/>
  <c r="A911" i="30" s="1"/>
  <c r="A912" i="30" s="1"/>
  <c r="A913" i="30" s="1"/>
  <c r="A914" i="30" s="1"/>
  <c r="A915" i="30" s="1"/>
  <c r="A916" i="30" s="1"/>
  <c r="A917" i="30" s="1"/>
  <c r="A918" i="30" s="1"/>
  <c r="A919" i="30" s="1"/>
  <c r="A920" i="30" s="1"/>
  <c r="A921" i="30" s="1"/>
  <c r="A922" i="30" s="1"/>
  <c r="A923" i="30" s="1"/>
  <c r="A924" i="30" s="1"/>
  <c r="A925" i="30" s="1"/>
  <c r="A926" i="30" s="1"/>
  <c r="A927" i="30" s="1"/>
  <c r="A928" i="30" s="1"/>
  <c r="A929" i="30" s="1"/>
  <c r="A930" i="30" s="1"/>
  <c r="A931" i="30" s="1"/>
  <c r="A932" i="30" s="1"/>
  <c r="A933" i="30" s="1"/>
  <c r="A934" i="30" s="1"/>
  <c r="A935" i="30" s="1"/>
  <c r="A936" i="30" s="1"/>
  <c r="A937" i="30" s="1"/>
  <c r="A938" i="30" s="1"/>
  <c r="A939" i="30" s="1"/>
  <c r="A940" i="30" s="1"/>
  <c r="A941" i="30" s="1"/>
  <c r="A942" i="30" s="1"/>
  <c r="A943" i="30" s="1"/>
  <c r="A944" i="30" s="1"/>
  <c r="A945" i="30" s="1"/>
  <c r="A946" i="30" s="1"/>
  <c r="A947" i="30" s="1"/>
  <c r="A948" i="30" s="1"/>
  <c r="A949" i="30" s="1"/>
  <c r="A950" i="30" s="1"/>
  <c r="A951" i="30" s="1"/>
  <c r="A952" i="30" s="1"/>
  <c r="A953" i="30" s="1"/>
  <c r="A954" i="30" s="1"/>
  <c r="A955" i="30" s="1"/>
  <c r="A956" i="30" s="1"/>
  <c r="A957" i="30" s="1"/>
  <c r="A958" i="30" s="1"/>
  <c r="A959" i="30" s="1"/>
  <c r="A960" i="30" s="1"/>
  <c r="A961" i="30" s="1"/>
  <c r="A962" i="30" s="1"/>
  <c r="A963" i="30" s="1"/>
  <c r="A964" i="30" s="1"/>
  <c r="A965" i="30" s="1"/>
  <c r="A966" i="30" s="1"/>
  <c r="A967" i="30" s="1"/>
  <c r="A968" i="30" s="1"/>
  <c r="A969" i="30" s="1"/>
  <c r="A970" i="30" s="1"/>
  <c r="A971" i="30" s="1"/>
  <c r="A972" i="30" s="1"/>
  <c r="A973" i="30" s="1"/>
  <c r="A974" i="30" s="1"/>
  <c r="A975" i="30" s="1"/>
  <c r="A976" i="30" s="1"/>
  <c r="A977" i="30" s="1"/>
  <c r="A978" i="30" s="1"/>
  <c r="A979" i="30" s="1"/>
  <c r="A980" i="30" s="1"/>
  <c r="A981" i="30" s="1"/>
  <c r="A982" i="30" s="1"/>
  <c r="A983" i="30" s="1"/>
  <c r="A984" i="30" s="1"/>
  <c r="A985" i="30" s="1"/>
  <c r="A986" i="30" s="1"/>
  <c r="A987" i="30" s="1"/>
  <c r="A988" i="30" s="1"/>
  <c r="A989" i="30" s="1"/>
  <c r="A990" i="30" s="1"/>
  <c r="A991" i="30" s="1"/>
  <c r="A992" i="30" s="1"/>
  <c r="A993" i="30" s="1"/>
  <c r="A994" i="30" s="1"/>
  <c r="A995" i="30" s="1"/>
  <c r="A996" i="30" s="1"/>
  <c r="A997" i="30" s="1"/>
  <c r="A998" i="30" s="1"/>
  <c r="A999" i="30" s="1"/>
  <c r="A1000" i="30" s="1"/>
  <c r="A1001" i="30" s="1"/>
  <c r="A1002" i="30" s="1"/>
  <c r="A1003" i="30" s="1"/>
  <c r="A1004" i="30" s="1"/>
  <c r="A1005" i="30" s="1"/>
  <c r="A1006" i="30" s="1"/>
  <c r="A1007" i="30" s="1"/>
  <c r="A1008" i="30" s="1"/>
  <c r="A1009" i="30" s="1"/>
  <c r="A1010" i="30" s="1"/>
  <c r="A1011" i="30" s="1"/>
  <c r="A1012" i="30" s="1"/>
  <c r="A1013" i="30" s="1"/>
  <c r="A1014" i="30" s="1"/>
  <c r="A1015" i="30" s="1"/>
  <c r="A1016" i="30" s="1"/>
  <c r="A1017" i="30" s="1"/>
  <c r="A1018" i="30" s="1"/>
  <c r="A1019" i="30" s="1"/>
  <c r="A1020" i="30" s="1"/>
  <c r="A1021" i="30" s="1"/>
  <c r="A1022" i="30" s="1"/>
  <c r="A1023" i="30" s="1"/>
  <c r="A1024" i="30" s="1"/>
  <c r="A1025" i="30" s="1"/>
  <c r="A1026" i="30" s="1"/>
  <c r="A1027" i="30" s="1"/>
  <c r="A1028" i="30" s="1"/>
  <c r="A1029" i="30" s="1"/>
  <c r="A1030" i="30" s="1"/>
  <c r="A1031" i="30" s="1"/>
  <c r="A1032" i="30" s="1"/>
  <c r="A1033" i="30" s="1"/>
  <c r="A1034" i="30" s="1"/>
  <c r="A1035" i="30" s="1"/>
  <c r="A1036" i="30" s="1"/>
  <c r="A1037" i="30" s="1"/>
  <c r="A1038" i="30" s="1"/>
  <c r="A1039" i="30" s="1"/>
  <c r="A1040" i="30" s="1"/>
  <c r="A1041" i="30" s="1"/>
  <c r="A1042" i="30" s="1"/>
  <c r="A1043" i="30" s="1"/>
  <c r="A1044" i="30" s="1"/>
  <c r="A1045" i="30" s="1"/>
  <c r="A1046" i="30" s="1"/>
  <c r="A1047" i="30" s="1"/>
  <c r="A1048" i="30" s="1"/>
  <c r="A1049" i="30" s="1"/>
  <c r="A1050" i="30" s="1"/>
  <c r="A1051" i="30" s="1"/>
  <c r="A1052" i="30" s="1"/>
  <c r="A1053" i="30" s="1"/>
  <c r="A1054" i="30" s="1"/>
  <c r="A1055" i="30" s="1"/>
  <c r="A1056" i="30" s="1"/>
  <c r="A1057" i="30" s="1"/>
  <c r="A1058" i="30" s="1"/>
  <c r="A1059" i="30" s="1"/>
  <c r="A1060" i="30" s="1"/>
  <c r="A1061" i="30" s="1"/>
  <c r="A1062" i="30" s="1"/>
  <c r="A1063" i="30" s="1"/>
  <c r="A1064" i="30" s="1"/>
  <c r="A1065" i="30" s="1"/>
  <c r="A1066" i="30" s="1"/>
  <c r="A1067" i="30" s="1"/>
  <c r="A1068" i="30" s="1"/>
  <c r="A1069" i="30" s="1"/>
  <c r="A1070" i="30" s="1"/>
  <c r="A1071" i="30" s="1"/>
  <c r="A1072" i="30" s="1"/>
  <c r="A1073" i="30" s="1"/>
  <c r="A1074" i="30" s="1"/>
  <c r="A1075" i="30" s="1"/>
  <c r="A1076" i="30" s="1"/>
  <c r="A1077" i="30" s="1"/>
  <c r="A1078" i="30" s="1"/>
  <c r="A1079" i="30" s="1"/>
  <c r="A1080" i="30" s="1"/>
  <c r="A1081" i="30" s="1"/>
  <c r="A1082" i="30" s="1"/>
  <c r="A1083" i="30" s="1"/>
  <c r="A1084" i="30" s="1"/>
  <c r="A1085" i="30" s="1"/>
  <c r="A1086" i="30" s="1"/>
  <c r="A1087" i="30" s="1"/>
  <c r="A1088" i="30" s="1"/>
  <c r="A1089" i="30" s="1"/>
  <c r="A1090" i="30" s="1"/>
  <c r="A1091" i="30" s="1"/>
  <c r="A1092" i="30" s="1"/>
  <c r="A1093" i="30" s="1"/>
  <c r="A1094" i="30" s="1"/>
  <c r="A1095" i="30" s="1"/>
  <c r="A1096" i="30" s="1"/>
  <c r="A1097" i="30" s="1"/>
  <c r="A1098" i="30" s="1"/>
  <c r="A1099" i="30" s="1"/>
  <c r="A1100" i="30" s="1"/>
  <c r="A1101" i="30" s="1"/>
  <c r="A1102" i="30" s="1"/>
  <c r="A1103" i="30" s="1"/>
  <c r="A1104" i="30" s="1"/>
  <c r="A1105" i="30" s="1"/>
  <c r="A1106" i="30" s="1"/>
  <c r="A1107" i="30" s="1"/>
  <c r="A1108" i="30" s="1"/>
  <c r="A1109" i="30" s="1"/>
  <c r="A1110" i="30" s="1"/>
  <c r="A1111" i="30" s="1"/>
  <c r="A1112" i="30" s="1"/>
  <c r="A1113" i="30" s="1"/>
  <c r="A1114" i="30" s="1"/>
  <c r="A908" i="28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A975" i="28" s="1"/>
  <c r="A976" i="28" s="1"/>
  <c r="A977" i="28" s="1"/>
  <c r="A978" i="28" s="1"/>
  <c r="A979" i="28" s="1"/>
  <c r="A980" i="28" s="1"/>
  <c r="A981" i="28" s="1"/>
  <c r="A982" i="28" s="1"/>
  <c r="A983" i="28" s="1"/>
  <c r="A984" i="28" s="1"/>
  <c r="A985" i="28" s="1"/>
  <c r="A986" i="28" s="1"/>
  <c r="A987" i="28" s="1"/>
  <c r="A988" i="28" s="1"/>
  <c r="A989" i="28" s="1"/>
  <c r="A990" i="28" s="1"/>
  <c r="A991" i="28" s="1"/>
  <c r="A992" i="28" s="1"/>
  <c r="A993" i="28" s="1"/>
  <c r="A994" i="28" s="1"/>
  <c r="A995" i="28" s="1"/>
  <c r="A996" i="28" s="1"/>
  <c r="A997" i="28" s="1"/>
  <c r="A998" i="28" s="1"/>
  <c r="A999" i="28" s="1"/>
  <c r="A1000" i="28" s="1"/>
  <c r="A1001" i="28" s="1"/>
  <c r="A1002" i="28" s="1"/>
  <c r="A1003" i="28" s="1"/>
  <c r="A1004" i="28" s="1"/>
  <c r="A1005" i="28" s="1"/>
  <c r="A1006" i="28" s="1"/>
  <c r="A1007" i="28" s="1"/>
  <c r="A1008" i="28" s="1"/>
  <c r="A1009" i="28" s="1"/>
  <c r="A1010" i="28" s="1"/>
  <c r="A1011" i="28" s="1"/>
  <c r="A1012" i="28" s="1"/>
  <c r="A1013" i="28" s="1"/>
  <c r="A1014" i="28" s="1"/>
  <c r="A1015" i="28" s="1"/>
  <c r="A1016" i="28" s="1"/>
  <c r="A1017" i="28" s="1"/>
  <c r="A1018" i="28" s="1"/>
  <c r="A1019" i="28" s="1"/>
  <c r="A1020" i="28" s="1"/>
  <c r="A1021" i="28" s="1"/>
  <c r="A1022" i="28" s="1"/>
  <c r="A1023" i="28" s="1"/>
  <c r="A1024" i="28" s="1"/>
  <c r="A1025" i="28" s="1"/>
  <c r="A1026" i="28" s="1"/>
  <c r="A1027" i="28" s="1"/>
  <c r="A1028" i="28" s="1"/>
  <c r="A1029" i="28" s="1"/>
  <c r="A1030" i="28" s="1"/>
  <c r="A1031" i="28" s="1"/>
  <c r="A1032" i="28" s="1"/>
  <c r="A1033" i="28" s="1"/>
  <c r="A1034" i="28" s="1"/>
  <c r="A1035" i="28" s="1"/>
  <c r="A1036" i="28" s="1"/>
  <c r="A1037" i="28" s="1"/>
  <c r="A1038" i="28" s="1"/>
  <c r="A1039" i="28" s="1"/>
  <c r="A1040" i="28" s="1"/>
  <c r="A1041" i="28" s="1"/>
  <c r="A1042" i="28" s="1"/>
  <c r="A1043" i="28" s="1"/>
  <c r="A1044" i="28" s="1"/>
  <c r="A1045" i="28" s="1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908" i="34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908" i="15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908" i="14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908" i="33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908" i="13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908" i="1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908" i="16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908" i="23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A1011" i="23" s="1"/>
  <c r="A1012" i="23" s="1"/>
  <c r="A1013" i="23" s="1"/>
  <c r="A1014" i="23" s="1"/>
  <c r="A1015" i="23" s="1"/>
  <c r="A1016" i="23" s="1"/>
  <c r="A1017" i="23" s="1"/>
  <c r="A1018" i="23" s="1"/>
  <c r="A1019" i="23" s="1"/>
  <c r="A1020" i="23" s="1"/>
  <c r="A1021" i="23" s="1"/>
  <c r="A1022" i="23" s="1"/>
  <c r="A1023" i="23" s="1"/>
  <c r="A1024" i="23" s="1"/>
  <c r="A1025" i="23" s="1"/>
  <c r="A1026" i="23" s="1"/>
  <c r="A1027" i="23" s="1"/>
  <c r="A1028" i="23" s="1"/>
  <c r="A1029" i="23" s="1"/>
  <c r="A1030" i="23" s="1"/>
  <c r="A1031" i="23" s="1"/>
  <c r="A1032" i="23" s="1"/>
  <c r="A1033" i="23" s="1"/>
  <c r="A1034" i="23" s="1"/>
  <c r="A1035" i="23" s="1"/>
  <c r="A1036" i="23" s="1"/>
  <c r="A1037" i="23" s="1"/>
  <c r="A1038" i="23" s="1"/>
  <c r="A1039" i="23" s="1"/>
  <c r="A1040" i="23" s="1"/>
  <c r="A1041" i="23" s="1"/>
  <c r="A1042" i="23" s="1"/>
  <c r="A1043" i="23" s="1"/>
  <c r="A1044" i="23" s="1"/>
  <c r="A1045" i="23" s="1"/>
  <c r="A1046" i="23" s="1"/>
  <c r="A1047" i="23" s="1"/>
  <c r="A1048" i="23" s="1"/>
  <c r="A1049" i="23" s="1"/>
  <c r="A1050" i="23" s="1"/>
  <c r="A1051" i="23" s="1"/>
  <c r="A1052" i="23" s="1"/>
  <c r="A1053" i="23" s="1"/>
  <c r="A1054" i="23" s="1"/>
  <c r="A1055" i="23" s="1"/>
  <c r="A1056" i="23" s="1"/>
  <c r="A1057" i="23" s="1"/>
  <c r="A1058" i="23" s="1"/>
  <c r="A1059" i="23" s="1"/>
  <c r="A1060" i="23" s="1"/>
  <c r="A1061" i="23" s="1"/>
  <c r="A1062" i="23" s="1"/>
  <c r="A1063" i="23" s="1"/>
  <c r="A1064" i="23" s="1"/>
  <c r="A1065" i="23" s="1"/>
  <c r="A1066" i="23" s="1"/>
  <c r="A1067" i="23" s="1"/>
  <c r="A1068" i="23" s="1"/>
  <c r="A1069" i="23" s="1"/>
  <c r="A1070" i="23" s="1"/>
  <c r="A1071" i="23" s="1"/>
  <c r="A1072" i="23" s="1"/>
  <c r="A1073" i="23" s="1"/>
  <c r="A1074" i="23" s="1"/>
  <c r="A1075" i="23" s="1"/>
  <c r="A1076" i="23" s="1"/>
  <c r="A1077" i="23" s="1"/>
  <c r="A1078" i="23" s="1"/>
  <c r="A1079" i="23" s="1"/>
  <c r="A1080" i="23" s="1"/>
  <c r="A1081" i="23" s="1"/>
  <c r="A1082" i="23" s="1"/>
  <c r="A1083" i="23" s="1"/>
  <c r="A1084" i="23" s="1"/>
  <c r="A1085" i="23" s="1"/>
  <c r="A1086" i="23" s="1"/>
  <c r="A1087" i="23" s="1"/>
  <c r="A1088" i="23" s="1"/>
  <c r="A1089" i="23" s="1"/>
  <c r="A1090" i="23" s="1"/>
  <c r="A1091" i="23" s="1"/>
  <c r="A1092" i="23" s="1"/>
  <c r="A1093" i="23" s="1"/>
  <c r="A1094" i="23" s="1"/>
  <c r="A1095" i="23" s="1"/>
  <c r="A1096" i="23" s="1"/>
  <c r="A1097" i="23" s="1"/>
  <c r="A1098" i="23" s="1"/>
  <c r="A1099" i="23" s="1"/>
  <c r="A1100" i="23" s="1"/>
  <c r="A1101" i="23" s="1"/>
  <c r="A1102" i="23" s="1"/>
  <c r="A1103" i="23" s="1"/>
  <c r="A1104" i="23" s="1"/>
  <c r="A1105" i="23" s="1"/>
  <c r="A1106" i="23" s="1"/>
  <c r="A1107" i="23" s="1"/>
  <c r="A1108" i="23" s="1"/>
  <c r="A1109" i="23" s="1"/>
  <c r="A1110" i="23" s="1"/>
  <c r="A1111" i="23" s="1"/>
  <c r="A1112" i="23" s="1"/>
  <c r="A1113" i="23" s="1"/>
  <c r="A1114" i="23" s="1"/>
  <c r="A908" i="10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907" i="25"/>
  <c r="A908" i="25" s="1"/>
  <c r="A909" i="25" s="1"/>
  <c r="A910" i="25" s="1"/>
  <c r="A911" i="25" s="1"/>
  <c r="A912" i="25" s="1"/>
  <c r="A913" i="25" s="1"/>
  <c r="A914" i="25" s="1"/>
  <c r="A915" i="25" s="1"/>
  <c r="A916" i="25" s="1"/>
  <c r="A917" i="25" s="1"/>
  <c r="A918" i="25" s="1"/>
  <c r="A919" i="25" s="1"/>
  <c r="A920" i="25" s="1"/>
  <c r="A921" i="25" s="1"/>
  <c r="A922" i="25" s="1"/>
  <c r="A923" i="25" s="1"/>
  <c r="A924" i="25" s="1"/>
  <c r="A925" i="25" s="1"/>
  <c r="A926" i="25" s="1"/>
  <c r="A927" i="25" s="1"/>
  <c r="A928" i="25" s="1"/>
  <c r="A929" i="25" s="1"/>
  <c r="A930" i="25" s="1"/>
  <c r="A931" i="25" s="1"/>
  <c r="A932" i="25" s="1"/>
  <c r="A933" i="25" s="1"/>
  <c r="A934" i="25" s="1"/>
  <c r="A935" i="25" s="1"/>
  <c r="A936" i="25" s="1"/>
  <c r="A937" i="25" s="1"/>
  <c r="A938" i="25" s="1"/>
  <c r="A939" i="25" s="1"/>
  <c r="A940" i="25" s="1"/>
  <c r="A941" i="25" s="1"/>
  <c r="A942" i="25" s="1"/>
  <c r="A943" i="25" s="1"/>
  <c r="A944" i="25" s="1"/>
  <c r="A945" i="25" s="1"/>
  <c r="A946" i="25" s="1"/>
  <c r="A947" i="25" s="1"/>
  <c r="A948" i="25" s="1"/>
  <c r="A949" i="25" s="1"/>
  <c r="A950" i="25" s="1"/>
  <c r="A951" i="25" s="1"/>
  <c r="A952" i="25" s="1"/>
  <c r="A953" i="25" s="1"/>
  <c r="A954" i="25" s="1"/>
  <c r="A955" i="25" s="1"/>
  <c r="A956" i="25" s="1"/>
  <c r="A957" i="25" s="1"/>
  <c r="A958" i="25" s="1"/>
  <c r="A959" i="25" s="1"/>
  <c r="A960" i="25" s="1"/>
  <c r="A961" i="25" s="1"/>
  <c r="A962" i="25" s="1"/>
  <c r="A963" i="25" s="1"/>
  <c r="A964" i="25" s="1"/>
  <c r="A965" i="25" s="1"/>
  <c r="A966" i="25" s="1"/>
  <c r="A967" i="25" s="1"/>
  <c r="A968" i="25" s="1"/>
  <c r="A969" i="25" s="1"/>
  <c r="A970" i="25" s="1"/>
  <c r="A971" i="25" s="1"/>
  <c r="A972" i="25" s="1"/>
  <c r="A973" i="25" s="1"/>
  <c r="A974" i="25" s="1"/>
  <c r="A975" i="25" s="1"/>
  <c r="A976" i="25" s="1"/>
  <c r="A977" i="25" s="1"/>
  <c r="A978" i="25" s="1"/>
  <c r="A979" i="25" s="1"/>
  <c r="A980" i="25" s="1"/>
  <c r="A981" i="25" s="1"/>
  <c r="A982" i="25" s="1"/>
  <c r="A983" i="25" s="1"/>
  <c r="A984" i="25" s="1"/>
  <c r="A985" i="25" s="1"/>
  <c r="A986" i="25" s="1"/>
  <c r="A987" i="25" s="1"/>
  <c r="A988" i="25" s="1"/>
  <c r="A989" i="25" s="1"/>
  <c r="A990" i="25" s="1"/>
  <c r="A991" i="25" s="1"/>
  <c r="A992" i="25" s="1"/>
  <c r="A993" i="25" s="1"/>
  <c r="A994" i="25" s="1"/>
  <c r="A995" i="25" s="1"/>
  <c r="A996" i="25" s="1"/>
  <c r="A997" i="25" s="1"/>
  <c r="A998" i="25" s="1"/>
  <c r="A999" i="25" s="1"/>
  <c r="A1000" i="25" s="1"/>
  <c r="A1001" i="25" s="1"/>
  <c r="A1002" i="25" s="1"/>
  <c r="A1003" i="25" s="1"/>
  <c r="A1004" i="25" s="1"/>
  <c r="A1005" i="25" s="1"/>
  <c r="A1006" i="25" s="1"/>
  <c r="A1007" i="25" s="1"/>
  <c r="A1008" i="25" s="1"/>
  <c r="A1009" i="25" s="1"/>
  <c r="A1010" i="25" s="1"/>
  <c r="A1011" i="25" s="1"/>
  <c r="A1012" i="25" s="1"/>
  <c r="A1013" i="25" s="1"/>
  <c r="A1014" i="25" s="1"/>
  <c r="A1015" i="25" s="1"/>
  <c r="A1016" i="25" s="1"/>
  <c r="A1017" i="25" s="1"/>
  <c r="A1018" i="25" s="1"/>
  <c r="A1019" i="25" s="1"/>
  <c r="A1020" i="25" s="1"/>
  <c r="A1021" i="25" s="1"/>
  <c r="A1022" i="25" s="1"/>
  <c r="A1023" i="25" s="1"/>
  <c r="A1024" i="25" s="1"/>
  <c r="A1025" i="25" s="1"/>
  <c r="A1026" i="25" s="1"/>
  <c r="A1027" i="25" s="1"/>
  <c r="A1028" i="25" s="1"/>
  <c r="A1029" i="25" s="1"/>
  <c r="A1030" i="25" s="1"/>
  <c r="A1031" i="25" s="1"/>
  <c r="A1032" i="25" s="1"/>
  <c r="A1033" i="25" s="1"/>
  <c r="A1034" i="25" s="1"/>
  <c r="A1035" i="25" s="1"/>
  <c r="A1036" i="25" s="1"/>
  <c r="A1037" i="25" s="1"/>
  <c r="A1038" i="25" s="1"/>
  <c r="A1039" i="25" s="1"/>
  <c r="A1040" i="25" s="1"/>
  <c r="A1041" i="25" s="1"/>
  <c r="A1042" i="25" s="1"/>
  <c r="A1043" i="25" s="1"/>
  <c r="A1044" i="25" s="1"/>
  <c r="A1045" i="25" s="1"/>
  <c r="A1046" i="25" s="1"/>
  <c r="A1047" i="25" s="1"/>
  <c r="A1048" i="25" s="1"/>
  <c r="A1049" i="25" s="1"/>
  <c r="A1050" i="25" s="1"/>
  <c r="A1051" i="25" s="1"/>
  <c r="A1052" i="25" s="1"/>
  <c r="A1053" i="25" s="1"/>
  <c r="A1054" i="25" s="1"/>
  <c r="A1055" i="25" s="1"/>
  <c r="A1056" i="25" s="1"/>
  <c r="A1057" i="25" s="1"/>
  <c r="A1058" i="25" s="1"/>
  <c r="A1059" i="25" s="1"/>
  <c r="A1060" i="25" s="1"/>
  <c r="A1061" i="25" s="1"/>
  <c r="A1062" i="25" s="1"/>
  <c r="A1063" i="25" s="1"/>
  <c r="A1064" i="25" s="1"/>
  <c r="A1065" i="25" s="1"/>
  <c r="A1066" i="25" s="1"/>
  <c r="A1067" i="25" s="1"/>
  <c r="A1068" i="25" s="1"/>
  <c r="A1069" i="25" s="1"/>
  <c r="A1070" i="25" s="1"/>
  <c r="A1071" i="25" s="1"/>
  <c r="A1072" i="25" s="1"/>
  <c r="A1073" i="25" s="1"/>
  <c r="A1074" i="25" s="1"/>
  <c r="A1075" i="25" s="1"/>
  <c r="A1076" i="25" s="1"/>
  <c r="A1077" i="25" s="1"/>
  <c r="A1078" i="25" s="1"/>
  <c r="A1079" i="25" s="1"/>
  <c r="A1080" i="25" s="1"/>
  <c r="A1081" i="25" s="1"/>
  <c r="A1082" i="25" s="1"/>
  <c r="A1083" i="25" s="1"/>
  <c r="A1084" i="25" s="1"/>
  <c r="A1085" i="25" s="1"/>
  <c r="A1086" i="25" s="1"/>
  <c r="A1087" i="25" s="1"/>
  <c r="A1088" i="25" s="1"/>
  <c r="A1089" i="25" s="1"/>
  <c r="A1090" i="25" s="1"/>
  <c r="A1091" i="25" s="1"/>
  <c r="A1092" i="25" s="1"/>
  <c r="A1093" i="25" s="1"/>
  <c r="A1094" i="25" s="1"/>
  <c r="A1095" i="25" s="1"/>
  <c r="A1096" i="25" s="1"/>
  <c r="A1097" i="25" s="1"/>
  <c r="A1098" i="25" s="1"/>
  <c r="A1099" i="25" s="1"/>
  <c r="A1100" i="25" s="1"/>
  <c r="A1101" i="25" s="1"/>
  <c r="A1102" i="25" s="1"/>
  <c r="A1103" i="25" s="1"/>
  <c r="A1104" i="25" s="1"/>
  <c r="A1105" i="25" s="1"/>
  <c r="A1106" i="25" s="1"/>
  <c r="A1107" i="25" s="1"/>
  <c r="A1108" i="25" s="1"/>
  <c r="A1109" i="25" s="1"/>
  <c r="A1110" i="25" s="1"/>
  <c r="A1111" i="25" s="1"/>
  <c r="A1112" i="25" s="1"/>
  <c r="A1113" i="25" s="1"/>
  <c r="A1114" i="25" s="1"/>
  <c r="A907" i="26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A1004" i="26" s="1"/>
  <c r="A1005" i="26" s="1"/>
  <c r="A1006" i="26" s="1"/>
  <c r="A1007" i="26" s="1"/>
  <c r="A1008" i="26" s="1"/>
  <c r="A1009" i="26" s="1"/>
  <c r="A1010" i="26" s="1"/>
  <c r="A1011" i="26" s="1"/>
  <c r="A1012" i="26" s="1"/>
  <c r="A1013" i="26" s="1"/>
  <c r="A1014" i="26" s="1"/>
  <c r="A1015" i="26" s="1"/>
  <c r="A1016" i="26" s="1"/>
  <c r="A1017" i="26" s="1"/>
  <c r="A1018" i="26" s="1"/>
  <c r="A1019" i="26" s="1"/>
  <c r="A1020" i="26" s="1"/>
  <c r="A1021" i="26" s="1"/>
  <c r="A1022" i="26" s="1"/>
  <c r="A1023" i="26" s="1"/>
  <c r="A1024" i="26" s="1"/>
  <c r="A1025" i="26" s="1"/>
  <c r="A1026" i="26" s="1"/>
  <c r="A1027" i="26" s="1"/>
  <c r="A1028" i="26" s="1"/>
  <c r="A1029" i="26" s="1"/>
  <c r="A1030" i="26" s="1"/>
  <c r="A1031" i="26" s="1"/>
  <c r="A1032" i="26" s="1"/>
  <c r="A1033" i="26" s="1"/>
  <c r="A1034" i="26" s="1"/>
  <c r="A1035" i="26" s="1"/>
  <c r="A1036" i="26" s="1"/>
  <c r="A1037" i="26" s="1"/>
  <c r="A1038" i="26" s="1"/>
  <c r="A1039" i="26" s="1"/>
  <c r="A1040" i="26" s="1"/>
  <c r="A1041" i="26" s="1"/>
  <c r="A1042" i="26" s="1"/>
  <c r="A1043" i="26" s="1"/>
  <c r="A1044" i="26" s="1"/>
  <c r="A1045" i="26" s="1"/>
  <c r="A1046" i="26" s="1"/>
  <c r="A1047" i="26" s="1"/>
  <c r="A1048" i="26" s="1"/>
  <c r="A1049" i="26" s="1"/>
  <c r="A1050" i="26" s="1"/>
  <c r="A1051" i="26" s="1"/>
  <c r="A1052" i="26" s="1"/>
  <c r="A1053" i="26" s="1"/>
  <c r="A1054" i="26" s="1"/>
  <c r="A1055" i="26" s="1"/>
  <c r="A1056" i="26" s="1"/>
  <c r="A1057" i="26" s="1"/>
  <c r="A1058" i="26" s="1"/>
  <c r="A1059" i="26" s="1"/>
  <c r="A1060" i="26" s="1"/>
  <c r="A1061" i="26" s="1"/>
  <c r="A1062" i="26" s="1"/>
  <c r="A1063" i="26" s="1"/>
  <c r="A1064" i="26" s="1"/>
  <c r="A1065" i="26" s="1"/>
  <c r="A1066" i="26" s="1"/>
  <c r="A1067" i="26" s="1"/>
  <c r="A1068" i="26" s="1"/>
  <c r="A1069" i="26" s="1"/>
  <c r="A1070" i="26" s="1"/>
  <c r="A1071" i="26" s="1"/>
  <c r="A1072" i="26" s="1"/>
  <c r="A1073" i="26" s="1"/>
  <c r="A1074" i="26" s="1"/>
  <c r="A1075" i="26" s="1"/>
  <c r="A1076" i="26" s="1"/>
  <c r="A1077" i="26" s="1"/>
  <c r="A1078" i="26" s="1"/>
  <c r="A1079" i="26" s="1"/>
  <c r="A1080" i="26" s="1"/>
  <c r="A1081" i="26" s="1"/>
  <c r="A1082" i="26" s="1"/>
  <c r="A1083" i="26" s="1"/>
  <c r="A1084" i="26" s="1"/>
  <c r="A1085" i="26" s="1"/>
  <c r="A1086" i="26" s="1"/>
  <c r="A1087" i="26" s="1"/>
  <c r="A1088" i="26" s="1"/>
  <c r="A1089" i="26" s="1"/>
  <c r="A1090" i="26" s="1"/>
  <c r="A1091" i="26" s="1"/>
  <c r="A1092" i="26" s="1"/>
  <c r="A1093" i="26" s="1"/>
  <c r="A1094" i="26" s="1"/>
  <c r="A1095" i="26" s="1"/>
  <c r="A1096" i="26" s="1"/>
  <c r="A1097" i="26" s="1"/>
  <c r="A1098" i="26" s="1"/>
  <c r="A1099" i="26" s="1"/>
  <c r="A1100" i="26" s="1"/>
  <c r="A1101" i="26" s="1"/>
  <c r="A1102" i="26" s="1"/>
  <c r="A1103" i="26" s="1"/>
  <c r="A1104" i="26" s="1"/>
  <c r="A1105" i="26" s="1"/>
  <c r="A1106" i="26" s="1"/>
  <c r="A1107" i="26" s="1"/>
  <c r="A1108" i="26" s="1"/>
  <c r="A1109" i="26" s="1"/>
  <c r="A1110" i="26" s="1"/>
  <c r="A1111" i="26" s="1"/>
  <c r="A1112" i="26" s="1"/>
  <c r="A1113" i="26" s="1"/>
  <c r="A1114" i="26" s="1"/>
  <c r="A910" i="35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F606" i="15"/>
  <c r="F608" i="15"/>
  <c r="F609" i="15"/>
  <c r="F613" i="15"/>
  <c r="G614" i="35"/>
  <c r="H614" i="35" s="1"/>
  <c r="I614" i="35" s="1"/>
  <c r="F614" i="15"/>
  <c r="F615" i="15"/>
  <c r="F616" i="15"/>
  <c r="H616" i="15" s="1"/>
  <c r="F617" i="15"/>
  <c r="F623" i="15"/>
  <c r="F624" i="15"/>
  <c r="F625" i="15"/>
  <c r="F626" i="15"/>
  <c r="F627" i="15"/>
  <c r="F628" i="15"/>
  <c r="F629" i="15"/>
  <c r="F630" i="15"/>
  <c r="F632" i="15"/>
  <c r="F633" i="15"/>
  <c r="F634" i="15"/>
  <c r="F635" i="15"/>
  <c r="F636" i="15"/>
  <c r="F637" i="15"/>
  <c r="H637" i="15" s="1"/>
  <c r="I637" i="15" s="1"/>
  <c r="J637" i="15" s="1"/>
  <c r="M637" i="15" s="1"/>
  <c r="N637" i="15" s="1"/>
  <c r="F638" i="15"/>
  <c r="F644" i="15"/>
  <c r="F649" i="15"/>
  <c r="F652" i="15"/>
  <c r="F656" i="15"/>
  <c r="F657" i="15"/>
  <c r="F658" i="15"/>
  <c r="F667" i="15"/>
  <c r="F676" i="15"/>
  <c r="F678" i="15"/>
  <c r="F686" i="15"/>
  <c r="F688" i="15"/>
  <c r="F693" i="15"/>
  <c r="F709" i="15"/>
  <c r="F710" i="15"/>
  <c r="F711" i="15"/>
  <c r="F712" i="15"/>
  <c r="F713" i="15"/>
  <c r="F714" i="15"/>
  <c r="F715" i="15"/>
  <c r="F718" i="15"/>
  <c r="F719" i="15"/>
  <c r="G464" i="35"/>
  <c r="G465" i="35"/>
  <c r="H465" i="35" s="1"/>
  <c r="H467" i="35"/>
  <c r="H468" i="35"/>
  <c r="H469" i="35"/>
  <c r="H470" i="35"/>
  <c r="H471" i="35"/>
  <c r="H472" i="35"/>
  <c r="H473" i="35"/>
  <c r="H474" i="35"/>
  <c r="H475" i="35"/>
  <c r="H476" i="35"/>
  <c r="H477" i="35"/>
  <c r="H478" i="35"/>
  <c r="H479" i="35"/>
  <c r="H480" i="35"/>
  <c r="H481" i="35"/>
  <c r="H482" i="35"/>
  <c r="H483" i="35"/>
  <c r="H484" i="35"/>
  <c r="H486" i="35"/>
  <c r="H487" i="35"/>
  <c r="H488" i="35"/>
  <c r="H489" i="35"/>
  <c r="H490" i="35"/>
  <c r="H491" i="35"/>
  <c r="H492" i="35"/>
  <c r="H493" i="35"/>
  <c r="H494" i="35"/>
  <c r="H495" i="35"/>
  <c r="H496" i="35"/>
  <c r="H497" i="35"/>
  <c r="H498" i="35"/>
  <c r="H499" i="35"/>
  <c r="H500" i="35"/>
  <c r="H501" i="35"/>
  <c r="H502" i="35"/>
  <c r="H503" i="35"/>
  <c r="H504" i="35"/>
  <c r="H505" i="35"/>
  <c r="H506" i="35"/>
  <c r="H507" i="35"/>
  <c r="H508" i="35"/>
  <c r="H509" i="35"/>
  <c r="H510" i="35"/>
  <c r="H511" i="35"/>
  <c r="H512" i="35"/>
  <c r="H513" i="35"/>
  <c r="H514" i="35"/>
  <c r="H515" i="35"/>
  <c r="H516" i="35"/>
  <c r="H517" i="35"/>
  <c r="H518" i="35"/>
  <c r="H519" i="35"/>
  <c r="H520" i="35"/>
  <c r="H521" i="35"/>
  <c r="H522" i="35"/>
  <c r="H523" i="35"/>
  <c r="H524" i="35"/>
  <c r="H525" i="35"/>
  <c r="H526" i="35"/>
  <c r="F523" i="30"/>
  <c r="G523" i="30" s="1"/>
  <c r="H523" i="30" s="1"/>
  <c r="F523" i="16"/>
  <c r="F524" i="30"/>
  <c r="G524" i="30" s="1"/>
  <c r="H524" i="30" s="1"/>
  <c r="F524" i="16"/>
  <c r="F525" i="30"/>
  <c r="G525" i="30" s="1"/>
  <c r="H525" i="30" s="1"/>
  <c r="F525" i="16"/>
  <c r="F242" i="34"/>
  <c r="H242" i="34" s="1"/>
  <c r="I242" i="34" s="1"/>
  <c r="K242" i="34" s="1"/>
  <c r="F241" i="34"/>
  <c r="H241" i="34" s="1"/>
  <c r="I241" i="34" s="1"/>
  <c r="K241" i="34" s="1"/>
  <c r="F240" i="34"/>
  <c r="H240" i="34" s="1"/>
  <c r="I240" i="34" s="1"/>
  <c r="K240" i="34" s="1"/>
  <c r="F239" i="34"/>
  <c r="H239" i="34" s="1"/>
  <c r="I239" i="34" s="1"/>
  <c r="F238" i="34"/>
  <c r="H238" i="34" s="1"/>
  <c r="I238" i="34" s="1"/>
  <c r="K238" i="34" s="1"/>
  <c r="F237" i="34"/>
  <c r="H237" i="34" s="1"/>
  <c r="I237" i="34" s="1"/>
  <c r="K237" i="34" s="1"/>
  <c r="F236" i="34"/>
  <c r="H236" i="34" s="1"/>
  <c r="I236" i="34" s="1"/>
  <c r="K236" i="34" s="1"/>
  <c r="F235" i="34"/>
  <c r="H235" i="34" s="1"/>
  <c r="I235" i="34" s="1"/>
  <c r="F234" i="34"/>
  <c r="H234" i="34" s="1"/>
  <c r="I234" i="34" s="1"/>
  <c r="K234" i="34" s="1"/>
  <c r="F233" i="34"/>
  <c r="H233" i="34" s="1"/>
  <c r="I233" i="34" s="1"/>
  <c r="K233" i="34" s="1"/>
  <c r="F232" i="34"/>
  <c r="H232" i="34" s="1"/>
  <c r="I232" i="34" s="1"/>
  <c r="K232" i="34" s="1"/>
  <c r="F231" i="34"/>
  <c r="H231" i="34" s="1"/>
  <c r="I231" i="34" s="1"/>
  <c r="K231" i="34" s="1"/>
  <c r="F230" i="34"/>
  <c r="H230" i="34" s="1"/>
  <c r="I230" i="34" s="1"/>
  <c r="K230" i="34" s="1"/>
  <c r="F229" i="34"/>
  <c r="H229" i="34" s="1"/>
  <c r="I229" i="34" s="1"/>
  <c r="K229" i="34" s="1"/>
  <c r="F228" i="34"/>
  <c r="H228" i="34" s="1"/>
  <c r="I228" i="34" s="1"/>
  <c r="K228" i="34" s="1"/>
  <c r="F227" i="34"/>
  <c r="H227" i="34" s="1"/>
  <c r="I227" i="34" s="1"/>
  <c r="K227" i="34" s="1"/>
  <c r="F226" i="34"/>
  <c r="H226" i="34" s="1"/>
  <c r="I226" i="34" s="1"/>
  <c r="K226" i="34" s="1"/>
  <c r="F225" i="34"/>
  <c r="H225" i="34" s="1"/>
  <c r="I225" i="34" s="1"/>
  <c r="K225" i="34" s="1"/>
  <c r="F224" i="34"/>
  <c r="H224" i="34" s="1"/>
  <c r="I224" i="34" s="1"/>
  <c r="F223" i="34"/>
  <c r="H223" i="34" s="1"/>
  <c r="I223" i="34" s="1"/>
  <c r="K223" i="34" s="1"/>
  <c r="F222" i="34"/>
  <c r="H222" i="34" s="1"/>
  <c r="I222" i="34" s="1"/>
  <c r="K222" i="34" s="1"/>
  <c r="F221" i="34"/>
  <c r="H221" i="34" s="1"/>
  <c r="I221" i="34" s="1"/>
  <c r="K221" i="34" s="1"/>
  <c r="F220" i="34"/>
  <c r="H220" i="34" s="1"/>
  <c r="I220" i="34" s="1"/>
  <c r="F219" i="34"/>
  <c r="H219" i="34" s="1"/>
  <c r="I219" i="34" s="1"/>
  <c r="K219" i="34" s="1"/>
  <c r="F218" i="34"/>
  <c r="H218" i="34" s="1"/>
  <c r="I218" i="34" s="1"/>
  <c r="K218" i="34" s="1"/>
  <c r="F217" i="34"/>
  <c r="H217" i="34" s="1"/>
  <c r="I217" i="34" s="1"/>
  <c r="K217" i="34" s="1"/>
  <c r="F216" i="34"/>
  <c r="H216" i="34" s="1"/>
  <c r="I216" i="34" s="1"/>
  <c r="K216" i="34" s="1"/>
  <c r="F215" i="34"/>
  <c r="H215" i="34" s="1"/>
  <c r="I215" i="34" s="1"/>
  <c r="K215" i="34" s="1"/>
  <c r="F214" i="34"/>
  <c r="H214" i="34" s="1"/>
  <c r="I214" i="34" s="1"/>
  <c r="F213" i="34"/>
  <c r="H213" i="34" s="1"/>
  <c r="I213" i="34" s="1"/>
  <c r="K213" i="34" s="1"/>
  <c r="F212" i="34"/>
  <c r="H212" i="34" s="1"/>
  <c r="I212" i="34" s="1"/>
  <c r="K212" i="34" s="1"/>
  <c r="F211" i="34"/>
  <c r="H211" i="34" s="1"/>
  <c r="I211" i="34" s="1"/>
  <c r="K211" i="34" s="1"/>
  <c r="F210" i="34"/>
  <c r="H210" i="34" s="1"/>
  <c r="I210" i="34" s="1"/>
  <c r="K210" i="34" s="1"/>
  <c r="F209" i="34"/>
  <c r="H209" i="34" s="1"/>
  <c r="I209" i="34" s="1"/>
  <c r="K209" i="34" s="1"/>
  <c r="F208" i="34"/>
  <c r="H208" i="34" s="1"/>
  <c r="I208" i="34" s="1"/>
  <c r="K208" i="34" s="1"/>
  <c r="F207" i="34"/>
  <c r="H207" i="34" s="1"/>
  <c r="I207" i="34" s="1"/>
  <c r="K207" i="34" s="1"/>
  <c r="F206" i="34"/>
  <c r="H206" i="34" s="1"/>
  <c r="I206" i="34" s="1"/>
  <c r="K206" i="34" s="1"/>
  <c r="F205" i="34"/>
  <c r="H205" i="34" s="1"/>
  <c r="I205" i="34" s="1"/>
  <c r="K205" i="34" s="1"/>
  <c r="F204" i="34"/>
  <c r="H204" i="34" s="1"/>
  <c r="I204" i="34" s="1"/>
  <c r="K204" i="34" s="1"/>
  <c r="F203" i="34"/>
  <c r="H203" i="34" s="1"/>
  <c r="I203" i="34" s="1"/>
  <c r="F202" i="34"/>
  <c r="H202" i="34" s="1"/>
  <c r="I202" i="34" s="1"/>
  <c r="K202" i="34" s="1"/>
  <c r="F201" i="34"/>
  <c r="H201" i="34" s="1"/>
  <c r="I201" i="34" s="1"/>
  <c r="K201" i="34" s="1"/>
  <c r="F200" i="34"/>
  <c r="H200" i="34" s="1"/>
  <c r="I200" i="34" s="1"/>
  <c r="K200" i="34" s="1"/>
  <c r="F199" i="34"/>
  <c r="H199" i="34" s="1"/>
  <c r="I199" i="34" s="1"/>
  <c r="K199" i="34" s="1"/>
  <c r="F198" i="34"/>
  <c r="H198" i="34" s="1"/>
  <c r="I198" i="34" s="1"/>
  <c r="K198" i="34" s="1"/>
  <c r="F197" i="34"/>
  <c r="H197" i="34" s="1"/>
  <c r="I197" i="34" s="1"/>
  <c r="K197" i="34" s="1"/>
  <c r="F196" i="34"/>
  <c r="H196" i="34" s="1"/>
  <c r="I196" i="34" s="1"/>
  <c r="K196" i="34" s="1"/>
  <c r="F195" i="34"/>
  <c r="H195" i="34" s="1"/>
  <c r="I195" i="34" s="1"/>
  <c r="K195" i="34" s="1"/>
  <c r="F194" i="34"/>
  <c r="H194" i="34" s="1"/>
  <c r="I194" i="34" s="1"/>
  <c r="K194" i="34" s="1"/>
  <c r="F193" i="34"/>
  <c r="H193" i="34" s="1"/>
  <c r="I193" i="34" s="1"/>
  <c r="K193" i="34" s="1"/>
  <c r="F192" i="34"/>
  <c r="H192" i="34" s="1"/>
  <c r="I192" i="34" s="1"/>
  <c r="K192" i="34" s="1"/>
  <c r="F191" i="34"/>
  <c r="H191" i="34" s="1"/>
  <c r="I191" i="34" s="1"/>
  <c r="K191" i="34" s="1"/>
  <c r="F190" i="34"/>
  <c r="H190" i="34" s="1"/>
  <c r="I190" i="34" s="1"/>
  <c r="K190" i="34" s="1"/>
  <c r="F189" i="34"/>
  <c r="H189" i="34" s="1"/>
  <c r="I189" i="34" s="1"/>
  <c r="K189" i="34" s="1"/>
  <c r="F188" i="34"/>
  <c r="H188" i="34" s="1"/>
  <c r="I188" i="34" s="1"/>
  <c r="K188" i="34" s="1"/>
  <c r="F187" i="34"/>
  <c r="H187" i="34" s="1"/>
  <c r="I187" i="34" s="1"/>
  <c r="K187" i="34" s="1"/>
  <c r="F186" i="34"/>
  <c r="H186" i="34" s="1"/>
  <c r="I186" i="34" s="1"/>
  <c r="K186" i="34" s="1"/>
  <c r="F185" i="34"/>
  <c r="H185" i="34" s="1"/>
  <c r="I185" i="34" s="1"/>
  <c r="K185" i="34" s="1"/>
  <c r="F184" i="34"/>
  <c r="H184" i="34" s="1"/>
  <c r="I184" i="34" s="1"/>
  <c r="F183" i="34"/>
  <c r="H183" i="34" s="1"/>
  <c r="I183" i="34" s="1"/>
  <c r="K183" i="34" s="1"/>
  <c r="F182" i="34"/>
  <c r="H182" i="34" s="1"/>
  <c r="I182" i="34" s="1"/>
  <c r="K182" i="34" s="1"/>
  <c r="F181" i="34"/>
  <c r="H181" i="34" s="1"/>
  <c r="I181" i="34" s="1"/>
  <c r="K181" i="34" s="1"/>
  <c r="F180" i="34"/>
  <c r="H180" i="34" s="1"/>
  <c r="I180" i="34" s="1"/>
  <c r="K180" i="34" s="1"/>
  <c r="F179" i="34"/>
  <c r="H179" i="34" s="1"/>
  <c r="I179" i="34" s="1"/>
  <c r="K179" i="34" s="1"/>
  <c r="F178" i="34"/>
  <c r="H178" i="34" s="1"/>
  <c r="I178" i="34" s="1"/>
  <c r="K178" i="34" s="1"/>
  <c r="F177" i="34"/>
  <c r="H177" i="34" s="1"/>
  <c r="I177" i="34" s="1"/>
  <c r="K177" i="34" s="1"/>
  <c r="F176" i="34"/>
  <c r="H176" i="34" s="1"/>
  <c r="I176" i="34" s="1"/>
  <c r="F175" i="34"/>
  <c r="H175" i="34" s="1"/>
  <c r="I175" i="34" s="1"/>
  <c r="K175" i="34" s="1"/>
  <c r="F174" i="34"/>
  <c r="H174" i="34" s="1"/>
  <c r="I174" i="34" s="1"/>
  <c r="K174" i="34" s="1"/>
  <c r="F173" i="34"/>
  <c r="H173" i="34" s="1"/>
  <c r="I173" i="34" s="1"/>
  <c r="K173" i="34" s="1"/>
  <c r="F172" i="34"/>
  <c r="H172" i="34" s="1"/>
  <c r="I172" i="34" s="1"/>
  <c r="K172" i="34" s="1"/>
  <c r="F171" i="34"/>
  <c r="H171" i="34" s="1"/>
  <c r="I171" i="34" s="1"/>
  <c r="K171" i="34" s="1"/>
  <c r="F170" i="34"/>
  <c r="H170" i="34" s="1"/>
  <c r="I170" i="34" s="1"/>
  <c r="K170" i="34" s="1"/>
  <c r="F169" i="34"/>
  <c r="H169" i="34" s="1"/>
  <c r="I169" i="34" s="1"/>
  <c r="K169" i="34" s="1"/>
  <c r="F168" i="34"/>
  <c r="H168" i="34" s="1"/>
  <c r="I168" i="34" s="1"/>
  <c r="K168" i="34" s="1"/>
  <c r="F167" i="34"/>
  <c r="H167" i="34" s="1"/>
  <c r="I167" i="34" s="1"/>
  <c r="K167" i="34" s="1"/>
  <c r="F166" i="34"/>
  <c r="H166" i="34" s="1"/>
  <c r="I166" i="34" s="1"/>
  <c r="K166" i="34" s="1"/>
  <c r="F165" i="34"/>
  <c r="H165" i="34" s="1"/>
  <c r="I165" i="34" s="1"/>
  <c r="K165" i="34" s="1"/>
  <c r="F164" i="34"/>
  <c r="H164" i="34" s="1"/>
  <c r="I164" i="34" s="1"/>
  <c r="F163" i="34"/>
  <c r="H163" i="34" s="1"/>
  <c r="I163" i="34" s="1"/>
  <c r="K163" i="34" s="1"/>
  <c r="F162" i="34"/>
  <c r="H162" i="34" s="1"/>
  <c r="I162" i="34" s="1"/>
  <c r="K162" i="34" s="1"/>
  <c r="F161" i="34"/>
  <c r="H161" i="34" s="1"/>
  <c r="I161" i="34" s="1"/>
  <c r="K161" i="34" s="1"/>
  <c r="F160" i="34"/>
  <c r="H160" i="34" s="1"/>
  <c r="I160" i="34" s="1"/>
  <c r="K160" i="34" s="1"/>
  <c r="F159" i="34"/>
  <c r="H159" i="34" s="1"/>
  <c r="I159" i="34" s="1"/>
  <c r="K159" i="34" s="1"/>
  <c r="F158" i="34"/>
  <c r="H158" i="34" s="1"/>
  <c r="I158" i="34" s="1"/>
  <c r="K158" i="34" s="1"/>
  <c r="F157" i="34"/>
  <c r="H157" i="34" s="1"/>
  <c r="I157" i="34" s="1"/>
  <c r="K157" i="34" s="1"/>
  <c r="F156" i="34"/>
  <c r="H156" i="34" s="1"/>
  <c r="I156" i="34" s="1"/>
  <c r="K156" i="34" s="1"/>
  <c r="F155" i="34"/>
  <c r="H155" i="34" s="1"/>
  <c r="I155" i="34" s="1"/>
  <c r="K155" i="34" s="1"/>
  <c r="F154" i="34"/>
  <c r="H154" i="34" s="1"/>
  <c r="I154" i="34" s="1"/>
  <c r="K154" i="34" s="1"/>
  <c r="F153" i="34"/>
  <c r="H153" i="34" s="1"/>
  <c r="I153" i="34" s="1"/>
  <c r="F152" i="34"/>
  <c r="H152" i="34" s="1"/>
  <c r="I152" i="34" s="1"/>
  <c r="K152" i="34" s="1"/>
  <c r="F151" i="34"/>
  <c r="H151" i="34" s="1"/>
  <c r="I151" i="34" s="1"/>
  <c r="K151" i="34" s="1"/>
  <c r="F150" i="34"/>
  <c r="H150" i="34" s="1"/>
  <c r="I150" i="34" s="1"/>
  <c r="K150" i="34" s="1"/>
  <c r="F149" i="34"/>
  <c r="H149" i="34" s="1"/>
  <c r="I149" i="34" s="1"/>
  <c r="K149" i="34" s="1"/>
  <c r="F148" i="34"/>
  <c r="H148" i="34" s="1"/>
  <c r="I148" i="34" s="1"/>
  <c r="K148" i="34" s="1"/>
  <c r="F147" i="34"/>
  <c r="H147" i="34" s="1"/>
  <c r="I147" i="34" s="1"/>
  <c r="K147" i="34" s="1"/>
  <c r="F146" i="34"/>
  <c r="H146" i="34" s="1"/>
  <c r="I146" i="34" s="1"/>
  <c r="K146" i="34" s="1"/>
  <c r="F145" i="34"/>
  <c r="H145" i="34" s="1"/>
  <c r="I145" i="34" s="1"/>
  <c r="F144" i="34"/>
  <c r="H144" i="34" s="1"/>
  <c r="I144" i="34" s="1"/>
  <c r="K144" i="34" s="1"/>
  <c r="F143" i="34"/>
  <c r="H143" i="34" s="1"/>
  <c r="I143" i="34" s="1"/>
  <c r="K143" i="34" s="1"/>
  <c r="F142" i="34"/>
  <c r="H142" i="34" s="1"/>
  <c r="I142" i="34" s="1"/>
  <c r="K142" i="34" s="1"/>
  <c r="F141" i="34"/>
  <c r="H141" i="34" s="1"/>
  <c r="I141" i="34" s="1"/>
  <c r="F140" i="34"/>
  <c r="H140" i="34" s="1"/>
  <c r="I140" i="34" s="1"/>
  <c r="K140" i="34" s="1"/>
  <c r="F139" i="34"/>
  <c r="H139" i="34" s="1"/>
  <c r="I139" i="34" s="1"/>
  <c r="K139" i="34" s="1"/>
  <c r="F138" i="34"/>
  <c r="H138" i="34" s="1"/>
  <c r="I138" i="34" s="1"/>
  <c r="K138" i="34" s="1"/>
  <c r="F137" i="34"/>
  <c r="H137" i="34" s="1"/>
  <c r="I137" i="34" s="1"/>
  <c r="K137" i="34" s="1"/>
  <c r="F136" i="34"/>
  <c r="H136" i="34" s="1"/>
  <c r="I136" i="34" s="1"/>
  <c r="K136" i="34" s="1"/>
  <c r="F135" i="34"/>
  <c r="H135" i="34" s="1"/>
  <c r="I135" i="34" s="1"/>
  <c r="K135" i="34" s="1"/>
  <c r="F134" i="34"/>
  <c r="H134" i="34" s="1"/>
  <c r="I134" i="34" s="1"/>
  <c r="K134" i="34" s="1"/>
  <c r="F133" i="34"/>
  <c r="H133" i="34" s="1"/>
  <c r="I133" i="34" s="1"/>
  <c r="K133" i="34" s="1"/>
  <c r="F132" i="34"/>
  <c r="H132" i="34" s="1"/>
  <c r="I132" i="34" s="1"/>
  <c r="K132" i="34" s="1"/>
  <c r="F131" i="34"/>
  <c r="H131" i="34" s="1"/>
  <c r="I131" i="34" s="1"/>
  <c r="K131" i="34" s="1"/>
  <c r="F130" i="34"/>
  <c r="H130" i="34" s="1"/>
  <c r="I130" i="34" s="1"/>
  <c r="K130" i="34" s="1"/>
  <c r="F129" i="34"/>
  <c r="H129" i="34" s="1"/>
  <c r="I129" i="34" s="1"/>
  <c r="K129" i="34" s="1"/>
  <c r="F128" i="34"/>
  <c r="H128" i="34" s="1"/>
  <c r="I128" i="34" s="1"/>
  <c r="K128" i="34" s="1"/>
  <c r="F127" i="34"/>
  <c r="H127" i="34" s="1"/>
  <c r="I127" i="34" s="1"/>
  <c r="K127" i="34" s="1"/>
  <c r="F126" i="34"/>
  <c r="H126" i="34" s="1"/>
  <c r="I126" i="34" s="1"/>
  <c r="K126" i="34" s="1"/>
  <c r="F125" i="34"/>
  <c r="H125" i="34" s="1"/>
  <c r="I125" i="34" s="1"/>
  <c r="K125" i="34" s="1"/>
  <c r="F124" i="34"/>
  <c r="H124" i="34" s="1"/>
  <c r="I124" i="34" s="1"/>
  <c r="F123" i="34"/>
  <c r="H123" i="34" s="1"/>
  <c r="I123" i="34" s="1"/>
  <c r="K123" i="34" s="1"/>
  <c r="F122" i="34"/>
  <c r="H122" i="34" s="1"/>
  <c r="I122" i="34" s="1"/>
  <c r="K122" i="34" s="1"/>
  <c r="F121" i="34"/>
  <c r="H121" i="34" s="1"/>
  <c r="I121" i="34" s="1"/>
  <c r="K121" i="34" s="1"/>
  <c r="F120" i="34"/>
  <c r="H120" i="34" s="1"/>
  <c r="I120" i="34" s="1"/>
  <c r="K120" i="34" s="1"/>
  <c r="F119" i="34"/>
  <c r="H119" i="34" s="1"/>
  <c r="I119" i="34" s="1"/>
  <c r="K119" i="34" s="1"/>
  <c r="F118" i="34"/>
  <c r="H118" i="34" s="1"/>
  <c r="I118" i="34" s="1"/>
  <c r="K118" i="34" s="1"/>
  <c r="F117" i="34"/>
  <c r="H117" i="34" s="1"/>
  <c r="I117" i="34" s="1"/>
  <c r="K117" i="34" s="1"/>
  <c r="F116" i="34"/>
  <c r="H116" i="34" s="1"/>
  <c r="I116" i="34" s="1"/>
  <c r="K116" i="34" s="1"/>
  <c r="F115" i="34"/>
  <c r="H115" i="34" s="1"/>
  <c r="I115" i="34" s="1"/>
  <c r="K115" i="34" s="1"/>
  <c r="F114" i="34"/>
  <c r="H114" i="34" s="1"/>
  <c r="I114" i="34" s="1"/>
  <c r="K114" i="34" s="1"/>
  <c r="F113" i="34"/>
  <c r="H113" i="34" s="1"/>
  <c r="I113" i="34" s="1"/>
  <c r="K113" i="34" s="1"/>
  <c r="F112" i="34"/>
  <c r="H112" i="34" s="1"/>
  <c r="I112" i="34" s="1"/>
  <c r="K112" i="34" s="1"/>
  <c r="F111" i="34"/>
  <c r="H111" i="34" s="1"/>
  <c r="I111" i="34" s="1"/>
  <c r="K111" i="34" s="1"/>
  <c r="F110" i="34"/>
  <c r="H110" i="34" s="1"/>
  <c r="I110" i="34" s="1"/>
  <c r="K110" i="34" s="1"/>
  <c r="F109" i="34"/>
  <c r="H109" i="34" s="1"/>
  <c r="I109" i="34" s="1"/>
  <c r="K109" i="34" s="1"/>
  <c r="F108" i="34"/>
  <c r="H108" i="34" s="1"/>
  <c r="I108" i="34" s="1"/>
  <c r="K108" i="34" s="1"/>
  <c r="F107" i="34"/>
  <c r="H107" i="34" s="1"/>
  <c r="I107" i="34" s="1"/>
  <c r="K107" i="34" s="1"/>
  <c r="F106" i="34"/>
  <c r="H106" i="34" s="1"/>
  <c r="I106" i="34" s="1"/>
  <c r="F105" i="34"/>
  <c r="H105" i="34" s="1"/>
  <c r="I105" i="34" s="1"/>
  <c r="K105" i="34" s="1"/>
  <c r="F104" i="34"/>
  <c r="H104" i="34" s="1"/>
  <c r="I104" i="34" s="1"/>
  <c r="K104" i="34" s="1"/>
  <c r="F103" i="34"/>
  <c r="H103" i="34" s="1"/>
  <c r="I103" i="34" s="1"/>
  <c r="K103" i="34" s="1"/>
  <c r="F102" i="34"/>
  <c r="H102" i="34" s="1"/>
  <c r="I102" i="34" s="1"/>
  <c r="F101" i="34"/>
  <c r="H101" i="34" s="1"/>
  <c r="I101" i="34" s="1"/>
  <c r="K101" i="34" s="1"/>
  <c r="F100" i="34"/>
  <c r="H100" i="34" s="1"/>
  <c r="I100" i="34" s="1"/>
  <c r="K100" i="34" s="1"/>
  <c r="F99" i="34"/>
  <c r="H99" i="34" s="1"/>
  <c r="I99" i="34" s="1"/>
  <c r="K99" i="34" s="1"/>
  <c r="F98" i="34"/>
  <c r="H98" i="34" s="1"/>
  <c r="I98" i="34" s="1"/>
  <c r="K98" i="34" s="1"/>
  <c r="F97" i="34"/>
  <c r="H97" i="34" s="1"/>
  <c r="I97" i="34" s="1"/>
  <c r="K97" i="34" s="1"/>
  <c r="F96" i="34"/>
  <c r="H96" i="34" s="1"/>
  <c r="I96" i="34" s="1"/>
  <c r="K96" i="34" s="1"/>
  <c r="F95" i="34"/>
  <c r="H95" i="34" s="1"/>
  <c r="I95" i="34" s="1"/>
  <c r="F94" i="34"/>
  <c r="H94" i="34" s="1"/>
  <c r="I94" i="34" s="1"/>
  <c r="K94" i="34" s="1"/>
  <c r="F93" i="34"/>
  <c r="H93" i="34" s="1"/>
  <c r="I93" i="34" s="1"/>
  <c r="K93" i="34" s="1"/>
  <c r="F92" i="34"/>
  <c r="H92" i="34" s="1"/>
  <c r="I92" i="34" s="1"/>
  <c r="K92" i="34" s="1"/>
  <c r="F91" i="34"/>
  <c r="H91" i="34" s="1"/>
  <c r="I91" i="34" s="1"/>
  <c r="K91" i="34" s="1"/>
  <c r="F90" i="34"/>
  <c r="H90" i="34" s="1"/>
  <c r="I90" i="34" s="1"/>
  <c r="K90" i="34" s="1"/>
  <c r="F89" i="34"/>
  <c r="H89" i="34" s="1"/>
  <c r="I89" i="34" s="1"/>
  <c r="K89" i="34" s="1"/>
  <c r="F88" i="34"/>
  <c r="H88" i="34" s="1"/>
  <c r="I88" i="34" s="1"/>
  <c r="K88" i="34" s="1"/>
  <c r="F87" i="34"/>
  <c r="H87" i="34" s="1"/>
  <c r="I87" i="34" s="1"/>
  <c r="F86" i="34"/>
  <c r="H86" i="34" s="1"/>
  <c r="I86" i="34" s="1"/>
  <c r="K86" i="34" s="1"/>
  <c r="F85" i="34"/>
  <c r="H85" i="34" s="1"/>
  <c r="I85" i="34" s="1"/>
  <c r="K85" i="34" s="1"/>
  <c r="F84" i="34"/>
  <c r="H84" i="34" s="1"/>
  <c r="I84" i="34" s="1"/>
  <c r="F83" i="34"/>
  <c r="H83" i="34" s="1"/>
  <c r="I83" i="34" s="1"/>
  <c r="K83" i="34" s="1"/>
  <c r="F82" i="34"/>
  <c r="H82" i="34" s="1"/>
  <c r="I82" i="34" s="1"/>
  <c r="K82" i="34" s="1"/>
  <c r="F81" i="34"/>
  <c r="H81" i="34" s="1"/>
  <c r="I81" i="34" s="1"/>
  <c r="F80" i="34"/>
  <c r="H80" i="34" s="1"/>
  <c r="I80" i="34" s="1"/>
  <c r="K80" i="34" s="1"/>
  <c r="F79" i="34"/>
  <c r="H79" i="34" s="1"/>
  <c r="I79" i="34" s="1"/>
  <c r="K79" i="34" s="1"/>
  <c r="F78" i="34"/>
  <c r="H78" i="34" s="1"/>
  <c r="I78" i="34" s="1"/>
  <c r="K78" i="34" s="1"/>
  <c r="F77" i="34"/>
  <c r="H77" i="34" s="1"/>
  <c r="I77" i="34" s="1"/>
  <c r="K77" i="34" s="1"/>
  <c r="F76" i="34"/>
  <c r="H76" i="34" s="1"/>
  <c r="I76" i="34" s="1"/>
  <c r="K76" i="34" s="1"/>
  <c r="F75" i="34"/>
  <c r="H75" i="34" s="1"/>
  <c r="I75" i="34" s="1"/>
  <c r="K75" i="34" s="1"/>
  <c r="F74" i="34"/>
  <c r="H74" i="34" s="1"/>
  <c r="I74" i="34" s="1"/>
  <c r="K74" i="34" s="1"/>
  <c r="F73" i="34"/>
  <c r="H73" i="34" s="1"/>
  <c r="I73" i="34" s="1"/>
  <c r="F72" i="34"/>
  <c r="H72" i="34" s="1"/>
  <c r="I72" i="34" s="1"/>
  <c r="F71" i="34"/>
  <c r="H71" i="34" s="1"/>
  <c r="I71" i="34" s="1"/>
  <c r="K71" i="34" s="1"/>
  <c r="F70" i="34"/>
  <c r="H70" i="34" s="1"/>
  <c r="I70" i="34" s="1"/>
  <c r="K70" i="34" s="1"/>
  <c r="F69" i="34"/>
  <c r="H69" i="34" s="1"/>
  <c r="I69" i="34" s="1"/>
  <c r="K69" i="34" s="1"/>
  <c r="F68" i="34"/>
  <c r="H68" i="34" s="1"/>
  <c r="I68" i="34" s="1"/>
  <c r="K68" i="34" s="1"/>
  <c r="F67" i="34"/>
  <c r="H67" i="34" s="1"/>
  <c r="I67" i="34" s="1"/>
  <c r="F66" i="34"/>
  <c r="H66" i="34" s="1"/>
  <c r="I66" i="34" s="1"/>
  <c r="K66" i="34" s="1"/>
  <c r="F65" i="34"/>
  <c r="H65" i="34" s="1"/>
  <c r="I65" i="34" s="1"/>
  <c r="K65" i="34" s="1"/>
  <c r="F64" i="34"/>
  <c r="H64" i="34" s="1"/>
  <c r="I64" i="34" s="1"/>
  <c r="K64" i="34" s="1"/>
  <c r="F63" i="34"/>
  <c r="H63" i="34" s="1"/>
  <c r="I63" i="34" s="1"/>
  <c r="K63" i="34" s="1"/>
  <c r="F62" i="34"/>
  <c r="H62" i="34" s="1"/>
  <c r="I62" i="34" s="1"/>
  <c r="K62" i="34" s="1"/>
  <c r="F61" i="34"/>
  <c r="H61" i="34" s="1"/>
  <c r="I61" i="34" s="1"/>
  <c r="K61" i="34" s="1"/>
  <c r="F60" i="34"/>
  <c r="H60" i="34" s="1"/>
  <c r="I60" i="34" s="1"/>
  <c r="K60" i="34" s="1"/>
  <c r="F59" i="34"/>
  <c r="H59" i="34" s="1"/>
  <c r="I59" i="34" s="1"/>
  <c r="K59" i="34" s="1"/>
  <c r="F58" i="34"/>
  <c r="H58" i="34" s="1"/>
  <c r="I58" i="34" s="1"/>
  <c r="K58" i="34" s="1"/>
  <c r="F57" i="34"/>
  <c r="H57" i="34" s="1"/>
  <c r="I57" i="34" s="1"/>
  <c r="K57" i="34" s="1"/>
  <c r="F56" i="34"/>
  <c r="H56" i="34" s="1"/>
  <c r="I56" i="34" s="1"/>
  <c r="K56" i="34" s="1"/>
  <c r="F55" i="34"/>
  <c r="H55" i="34" s="1"/>
  <c r="I55" i="34" s="1"/>
  <c r="F54" i="34"/>
  <c r="H54" i="34" s="1"/>
  <c r="I54" i="34" s="1"/>
  <c r="K54" i="34" s="1"/>
  <c r="F53" i="34"/>
  <c r="H53" i="34" s="1"/>
  <c r="I53" i="34" s="1"/>
  <c r="K53" i="34" s="1"/>
  <c r="F52" i="34"/>
  <c r="H52" i="34" s="1"/>
  <c r="I52" i="34" s="1"/>
  <c r="K52" i="34" s="1"/>
  <c r="F50" i="34"/>
  <c r="H50" i="34" s="1"/>
  <c r="I50" i="34" s="1"/>
  <c r="F49" i="34"/>
  <c r="H49" i="34" s="1"/>
  <c r="I49" i="34" s="1"/>
  <c r="K49" i="34" s="1"/>
  <c r="F48" i="34"/>
  <c r="H48" i="34" s="1"/>
  <c r="I48" i="34" s="1"/>
  <c r="K48" i="34" s="1"/>
  <c r="F47" i="34"/>
  <c r="H47" i="34" s="1"/>
  <c r="I47" i="34" s="1"/>
  <c r="F46" i="34"/>
  <c r="H46" i="34" s="1"/>
  <c r="I46" i="34" s="1"/>
  <c r="K46" i="34" s="1"/>
  <c r="F45" i="34"/>
  <c r="H45" i="34" s="1"/>
  <c r="I45" i="34" s="1"/>
  <c r="K45" i="34" s="1"/>
  <c r="F44" i="34"/>
  <c r="H44" i="34" s="1"/>
  <c r="I44" i="34" s="1"/>
  <c r="K44" i="34" s="1"/>
  <c r="F43" i="34"/>
  <c r="H43" i="34" s="1"/>
  <c r="I43" i="34" s="1"/>
  <c r="F42" i="34"/>
  <c r="H42" i="34" s="1"/>
  <c r="I42" i="34" s="1"/>
  <c r="K42" i="34" s="1"/>
  <c r="F41" i="34"/>
  <c r="H41" i="34" s="1"/>
  <c r="I41" i="34" s="1"/>
  <c r="K41" i="34" s="1"/>
  <c r="F40" i="34"/>
  <c r="H40" i="34" s="1"/>
  <c r="I40" i="34" s="1"/>
  <c r="K40" i="34" s="1"/>
  <c r="F39" i="34"/>
  <c r="H39" i="34" s="1"/>
  <c r="I39" i="34" s="1"/>
  <c r="K39" i="34" s="1"/>
  <c r="F38" i="34"/>
  <c r="H38" i="34" s="1"/>
  <c r="I38" i="34" s="1"/>
  <c r="K38" i="34" s="1"/>
  <c r="F37" i="34"/>
  <c r="H37" i="34" s="1"/>
  <c r="I37" i="34" s="1"/>
  <c r="F36" i="34"/>
  <c r="H36" i="34" s="1"/>
  <c r="I36" i="34" s="1"/>
  <c r="K36" i="34" s="1"/>
  <c r="F35" i="34"/>
  <c r="H35" i="34" s="1"/>
  <c r="I35" i="34" s="1"/>
  <c r="K35" i="34" s="1"/>
  <c r="F34" i="34"/>
  <c r="H34" i="34" s="1"/>
  <c r="I34" i="34" s="1"/>
  <c r="F33" i="34"/>
  <c r="H33" i="34" s="1"/>
  <c r="I33" i="34" s="1"/>
  <c r="K33" i="34" s="1"/>
  <c r="F32" i="34"/>
  <c r="H32" i="34" s="1"/>
  <c r="I32" i="34" s="1"/>
  <c r="K32" i="34" s="1"/>
  <c r="F31" i="34"/>
  <c r="H31" i="34" s="1"/>
  <c r="I31" i="34" s="1"/>
  <c r="F30" i="34"/>
  <c r="H30" i="34" s="1"/>
  <c r="I30" i="34" s="1"/>
  <c r="K30" i="34" s="1"/>
  <c r="F29" i="34"/>
  <c r="H29" i="34" s="1"/>
  <c r="I29" i="34" s="1"/>
  <c r="K29" i="34" s="1"/>
  <c r="F28" i="34"/>
  <c r="H28" i="34" s="1"/>
  <c r="I28" i="34" s="1"/>
  <c r="K28" i="34" s="1"/>
  <c r="F27" i="34"/>
  <c r="H27" i="34" s="1"/>
  <c r="I27" i="34" s="1"/>
  <c r="F26" i="34"/>
  <c r="H26" i="34" s="1"/>
  <c r="I26" i="34" s="1"/>
  <c r="K26" i="34" s="1"/>
  <c r="F25" i="34"/>
  <c r="H25" i="34" s="1"/>
  <c r="I25" i="34" s="1"/>
  <c r="K25" i="34" s="1"/>
  <c r="F24" i="34"/>
  <c r="H24" i="34" s="1"/>
  <c r="I24" i="34" s="1"/>
  <c r="K24" i="34" s="1"/>
  <c r="F23" i="34"/>
  <c r="H23" i="34" s="1"/>
  <c r="I23" i="34" s="1"/>
  <c r="F22" i="34"/>
  <c r="H22" i="34" s="1"/>
  <c r="I22" i="34" s="1"/>
  <c r="K22" i="34" s="1"/>
  <c r="F21" i="34"/>
  <c r="H21" i="34" s="1"/>
  <c r="I21" i="34" s="1"/>
  <c r="K21" i="34" s="1"/>
  <c r="F20" i="34"/>
  <c r="H20" i="34" s="1"/>
  <c r="I20" i="34" s="1"/>
  <c r="K20" i="34" s="1"/>
  <c r="F19" i="34"/>
  <c r="H19" i="34" s="1"/>
  <c r="I19" i="34" s="1"/>
  <c r="K19" i="34" s="1"/>
  <c r="F18" i="34"/>
  <c r="H18" i="34" s="1"/>
  <c r="I18" i="34" s="1"/>
  <c r="F17" i="34"/>
  <c r="H17" i="34" s="1"/>
  <c r="I17" i="34" s="1"/>
  <c r="F16" i="34"/>
  <c r="H16" i="34" s="1"/>
  <c r="I16" i="34" s="1"/>
  <c r="K16" i="34" s="1"/>
  <c r="F15" i="34"/>
  <c r="H15" i="34" s="1"/>
  <c r="I15" i="34" s="1"/>
  <c r="K15" i="34" s="1"/>
  <c r="F14" i="34"/>
  <c r="H14" i="34" s="1"/>
  <c r="I14" i="34" s="1"/>
  <c r="K14" i="34" s="1"/>
  <c r="F13" i="34"/>
  <c r="H13" i="34" s="1"/>
  <c r="I13" i="34" s="1"/>
  <c r="K13" i="34" s="1"/>
  <c r="F12" i="34"/>
  <c r="H12" i="34" s="1"/>
  <c r="I12" i="34" s="1"/>
  <c r="K12" i="34" s="1"/>
  <c r="F11" i="34"/>
  <c r="H11" i="34" s="1"/>
  <c r="I11" i="34" s="1"/>
  <c r="K11" i="34" s="1"/>
  <c r="F10" i="34"/>
  <c r="H10" i="34" s="1"/>
  <c r="I10" i="34" s="1"/>
  <c r="K10" i="34" s="1"/>
  <c r="F9" i="34"/>
  <c r="H9" i="34" s="1"/>
  <c r="I9" i="34" s="1"/>
  <c r="F8" i="34"/>
  <c r="H8" i="34" s="1"/>
  <c r="I8" i="34" s="1"/>
  <c r="K8" i="34" s="1"/>
  <c r="F7" i="34"/>
  <c r="H7" i="34" s="1"/>
  <c r="I7" i="34" s="1"/>
  <c r="K7" i="34" s="1"/>
  <c r="F6" i="34"/>
  <c r="H6" i="34" s="1"/>
  <c r="I6" i="34" s="1"/>
  <c r="K6" i="34" s="1"/>
  <c r="F715" i="35"/>
  <c r="G715" i="35" s="1"/>
  <c r="H715" i="35" s="1"/>
  <c r="I715" i="35" s="1"/>
  <c r="G615" i="35"/>
  <c r="H615" i="35" s="1"/>
  <c r="I615" i="35" s="1"/>
  <c r="G616" i="35"/>
  <c r="H616" i="35" s="1"/>
  <c r="I616" i="35" s="1"/>
  <c r="G617" i="35"/>
  <c r="H617" i="35" s="1"/>
  <c r="I617" i="35" s="1"/>
  <c r="G618" i="35"/>
  <c r="H618" i="35" s="1"/>
  <c r="I618" i="35" s="1"/>
  <c r="G619" i="35"/>
  <c r="H619" i="35" s="1"/>
  <c r="I619" i="35" s="1"/>
  <c r="G620" i="35"/>
  <c r="H620" i="35" s="1"/>
  <c r="I620" i="35" s="1"/>
  <c r="G621" i="35"/>
  <c r="H621" i="35" s="1"/>
  <c r="I621" i="35" s="1"/>
  <c r="G622" i="35"/>
  <c r="H622" i="35" s="1"/>
  <c r="I622" i="35" s="1"/>
  <c r="G623" i="35"/>
  <c r="H623" i="35" s="1"/>
  <c r="I623" i="35" s="1"/>
  <c r="G624" i="35"/>
  <c r="H624" i="35" s="1"/>
  <c r="I624" i="35" s="1"/>
  <c r="G625" i="35"/>
  <c r="H625" i="35" s="1"/>
  <c r="I625" i="35" s="1"/>
  <c r="G626" i="35"/>
  <c r="H626" i="35" s="1"/>
  <c r="I626" i="35" s="1"/>
  <c r="G627" i="35"/>
  <c r="H627" i="35" s="1"/>
  <c r="I627" i="35" s="1"/>
  <c r="G628" i="35"/>
  <c r="H628" i="35" s="1"/>
  <c r="I628" i="35" s="1"/>
  <c r="G629" i="35"/>
  <c r="H629" i="35" s="1"/>
  <c r="I629" i="35" s="1"/>
  <c r="G630" i="35"/>
  <c r="H630" i="35" s="1"/>
  <c r="I630" i="35" s="1"/>
  <c r="G631" i="35"/>
  <c r="H631" i="35" s="1"/>
  <c r="I631" i="35" s="1"/>
  <c r="G632" i="35"/>
  <c r="H632" i="35" s="1"/>
  <c r="I632" i="35" s="1"/>
  <c r="G633" i="35"/>
  <c r="H633" i="35" s="1"/>
  <c r="I633" i="35" s="1"/>
  <c r="G634" i="35"/>
  <c r="H634" i="35" s="1"/>
  <c r="I634" i="35" s="1"/>
  <c r="G635" i="35"/>
  <c r="H635" i="35" s="1"/>
  <c r="I635" i="35" s="1"/>
  <c r="G636" i="35"/>
  <c r="H636" i="35" s="1"/>
  <c r="I636" i="35" s="1"/>
  <c r="G637" i="35"/>
  <c r="H637" i="35" s="1"/>
  <c r="I637" i="35" s="1"/>
  <c r="G638" i="35"/>
  <c r="H638" i="35" s="1"/>
  <c r="I638" i="35" s="1"/>
  <c r="G639" i="35"/>
  <c r="H639" i="35" s="1"/>
  <c r="I639" i="35" s="1"/>
  <c r="C725" i="35"/>
  <c r="E725" i="35"/>
  <c r="F725" i="35" s="1"/>
  <c r="F640" i="35"/>
  <c r="G640" i="35" s="1"/>
  <c r="H640" i="35" s="1"/>
  <c r="I640" i="35" s="1"/>
  <c r="F641" i="35"/>
  <c r="G641" i="35" s="1"/>
  <c r="H641" i="35" s="1"/>
  <c r="I641" i="35" s="1"/>
  <c r="F642" i="35"/>
  <c r="G642" i="35" s="1"/>
  <c r="H642" i="35" s="1"/>
  <c r="I642" i="35" s="1"/>
  <c r="F643" i="35"/>
  <c r="G643" i="35" s="1"/>
  <c r="H643" i="35" s="1"/>
  <c r="I643" i="35" s="1"/>
  <c r="F644" i="35"/>
  <c r="G644" i="35" s="1"/>
  <c r="H644" i="35" s="1"/>
  <c r="I644" i="35" s="1"/>
  <c r="F645" i="35"/>
  <c r="G645" i="35" s="1"/>
  <c r="H645" i="35" s="1"/>
  <c r="I645" i="35" s="1"/>
  <c r="F646" i="35"/>
  <c r="G646" i="35" s="1"/>
  <c r="H646" i="35" s="1"/>
  <c r="I646" i="35" s="1"/>
  <c r="F647" i="35"/>
  <c r="G647" i="35" s="1"/>
  <c r="H647" i="35" s="1"/>
  <c r="I647" i="35" s="1"/>
  <c r="F648" i="35"/>
  <c r="G648" i="35" s="1"/>
  <c r="H648" i="35" s="1"/>
  <c r="I648" i="35" s="1"/>
  <c r="F649" i="35"/>
  <c r="G649" i="35" s="1"/>
  <c r="H649" i="35" s="1"/>
  <c r="I649" i="35" s="1"/>
  <c r="F650" i="35"/>
  <c r="G650" i="35" s="1"/>
  <c r="H650" i="35" s="1"/>
  <c r="I650" i="35" s="1"/>
  <c r="F651" i="35"/>
  <c r="G651" i="35" s="1"/>
  <c r="H651" i="35" s="1"/>
  <c r="I651" i="35" s="1"/>
  <c r="F652" i="35"/>
  <c r="G652" i="35" s="1"/>
  <c r="H652" i="35" s="1"/>
  <c r="I652" i="35" s="1"/>
  <c r="F653" i="35"/>
  <c r="G653" i="35" s="1"/>
  <c r="H653" i="35" s="1"/>
  <c r="I653" i="35" s="1"/>
  <c r="F654" i="35"/>
  <c r="G654" i="35" s="1"/>
  <c r="H654" i="35" s="1"/>
  <c r="I654" i="35" s="1"/>
  <c r="F655" i="35"/>
  <c r="G655" i="35" s="1"/>
  <c r="H655" i="35" s="1"/>
  <c r="I655" i="35" s="1"/>
  <c r="F656" i="35"/>
  <c r="G656" i="35" s="1"/>
  <c r="H656" i="35" s="1"/>
  <c r="I656" i="35" s="1"/>
  <c r="F657" i="35"/>
  <c r="G657" i="35" s="1"/>
  <c r="H657" i="35" s="1"/>
  <c r="I657" i="35" s="1"/>
  <c r="F658" i="35"/>
  <c r="G658" i="35" s="1"/>
  <c r="H658" i="35" s="1"/>
  <c r="I658" i="35" s="1"/>
  <c r="F659" i="35"/>
  <c r="G659" i="35" s="1"/>
  <c r="H659" i="35" s="1"/>
  <c r="I659" i="35" s="1"/>
  <c r="F660" i="35"/>
  <c r="G660" i="35" s="1"/>
  <c r="H660" i="35" s="1"/>
  <c r="I660" i="35" s="1"/>
  <c r="F661" i="35"/>
  <c r="G661" i="35" s="1"/>
  <c r="H661" i="35" s="1"/>
  <c r="I661" i="35" s="1"/>
  <c r="F662" i="35"/>
  <c r="G662" i="35" s="1"/>
  <c r="H662" i="35" s="1"/>
  <c r="I662" i="35" s="1"/>
  <c r="F663" i="35"/>
  <c r="G663" i="35" s="1"/>
  <c r="H663" i="35" s="1"/>
  <c r="I663" i="35" s="1"/>
  <c r="F664" i="35"/>
  <c r="G664" i="35" s="1"/>
  <c r="H664" i="35" s="1"/>
  <c r="I664" i="35" s="1"/>
  <c r="F665" i="35"/>
  <c r="G665" i="35" s="1"/>
  <c r="H665" i="35" s="1"/>
  <c r="I665" i="35" s="1"/>
  <c r="F666" i="35"/>
  <c r="G666" i="35" s="1"/>
  <c r="H666" i="35" s="1"/>
  <c r="I666" i="35" s="1"/>
  <c r="F667" i="35"/>
  <c r="G667" i="35" s="1"/>
  <c r="H667" i="35" s="1"/>
  <c r="I667" i="35" s="1"/>
  <c r="F668" i="35"/>
  <c r="G668" i="35" s="1"/>
  <c r="H668" i="35" s="1"/>
  <c r="I668" i="35" s="1"/>
  <c r="F669" i="35"/>
  <c r="G669" i="35" s="1"/>
  <c r="H669" i="35" s="1"/>
  <c r="I669" i="35" s="1"/>
  <c r="F670" i="35"/>
  <c r="G670" i="35" s="1"/>
  <c r="H670" i="35" s="1"/>
  <c r="I670" i="35" s="1"/>
  <c r="F671" i="35"/>
  <c r="G671" i="35" s="1"/>
  <c r="H671" i="35" s="1"/>
  <c r="I671" i="35" s="1"/>
  <c r="F672" i="35"/>
  <c r="G672" i="35" s="1"/>
  <c r="H672" i="35" s="1"/>
  <c r="I672" i="35" s="1"/>
  <c r="F673" i="35"/>
  <c r="G673" i="35" s="1"/>
  <c r="H673" i="35" s="1"/>
  <c r="I673" i="35" s="1"/>
  <c r="F674" i="35"/>
  <c r="G674" i="35" s="1"/>
  <c r="H674" i="35" s="1"/>
  <c r="I674" i="35" s="1"/>
  <c r="F675" i="35"/>
  <c r="G675" i="35" s="1"/>
  <c r="H675" i="35" s="1"/>
  <c r="I675" i="35" s="1"/>
  <c r="F676" i="35"/>
  <c r="G676" i="35" s="1"/>
  <c r="H676" i="35" s="1"/>
  <c r="I676" i="35" s="1"/>
  <c r="F677" i="35"/>
  <c r="G677" i="35" s="1"/>
  <c r="H677" i="35" s="1"/>
  <c r="I677" i="35" s="1"/>
  <c r="F678" i="35"/>
  <c r="G678" i="35" s="1"/>
  <c r="H678" i="35" s="1"/>
  <c r="I678" i="35" s="1"/>
  <c r="F679" i="35"/>
  <c r="G679" i="35" s="1"/>
  <c r="H679" i="35" s="1"/>
  <c r="I679" i="35" s="1"/>
  <c r="F680" i="35"/>
  <c r="G680" i="35" s="1"/>
  <c r="H680" i="35" s="1"/>
  <c r="I680" i="35" s="1"/>
  <c r="F681" i="35"/>
  <c r="G681" i="35" s="1"/>
  <c r="H681" i="35" s="1"/>
  <c r="I681" i="35" s="1"/>
  <c r="F682" i="35"/>
  <c r="G682" i="35" s="1"/>
  <c r="H682" i="35" s="1"/>
  <c r="I682" i="35" s="1"/>
  <c r="F683" i="35"/>
  <c r="G683" i="35" s="1"/>
  <c r="H683" i="35" s="1"/>
  <c r="I683" i="35" s="1"/>
  <c r="F684" i="35"/>
  <c r="G684" i="35" s="1"/>
  <c r="H684" i="35" s="1"/>
  <c r="I684" i="35" s="1"/>
  <c r="F685" i="35"/>
  <c r="G685" i="35" s="1"/>
  <c r="H685" i="35" s="1"/>
  <c r="I685" i="35" s="1"/>
  <c r="F686" i="35"/>
  <c r="G686" i="35" s="1"/>
  <c r="H686" i="35" s="1"/>
  <c r="I686" i="35" s="1"/>
  <c r="F687" i="35"/>
  <c r="G687" i="35" s="1"/>
  <c r="H687" i="35" s="1"/>
  <c r="I687" i="35" s="1"/>
  <c r="F688" i="35"/>
  <c r="G688" i="35" s="1"/>
  <c r="H688" i="35" s="1"/>
  <c r="I688" i="35" s="1"/>
  <c r="F689" i="35"/>
  <c r="G689" i="35" s="1"/>
  <c r="H689" i="35" s="1"/>
  <c r="I689" i="35" s="1"/>
  <c r="F690" i="35"/>
  <c r="G690" i="35" s="1"/>
  <c r="H690" i="35" s="1"/>
  <c r="I690" i="35" s="1"/>
  <c r="F691" i="35"/>
  <c r="G691" i="35" s="1"/>
  <c r="H691" i="35" s="1"/>
  <c r="I691" i="35" s="1"/>
  <c r="F692" i="35"/>
  <c r="G692" i="35" s="1"/>
  <c r="H692" i="35" s="1"/>
  <c r="I692" i="35" s="1"/>
  <c r="F693" i="35"/>
  <c r="G693" i="35" s="1"/>
  <c r="H693" i="35" s="1"/>
  <c r="I693" i="35" s="1"/>
  <c r="F694" i="35"/>
  <c r="G694" i="35" s="1"/>
  <c r="H694" i="35" s="1"/>
  <c r="I694" i="35" s="1"/>
  <c r="F695" i="35"/>
  <c r="G695" i="35" s="1"/>
  <c r="H695" i="35" s="1"/>
  <c r="I695" i="35" s="1"/>
  <c r="F696" i="35"/>
  <c r="G696" i="35" s="1"/>
  <c r="H696" i="35" s="1"/>
  <c r="I696" i="35" s="1"/>
  <c r="F697" i="35"/>
  <c r="G697" i="35" s="1"/>
  <c r="H697" i="35" s="1"/>
  <c r="I697" i="35" s="1"/>
  <c r="F698" i="35"/>
  <c r="G698" i="35" s="1"/>
  <c r="H698" i="35" s="1"/>
  <c r="I698" i="35" s="1"/>
  <c r="F699" i="35"/>
  <c r="G699" i="35" s="1"/>
  <c r="H699" i="35" s="1"/>
  <c r="I699" i="35" s="1"/>
  <c r="F700" i="35"/>
  <c r="G700" i="35" s="1"/>
  <c r="H700" i="35" s="1"/>
  <c r="I700" i="35" s="1"/>
  <c r="F701" i="35"/>
  <c r="G701" i="35" s="1"/>
  <c r="H701" i="35" s="1"/>
  <c r="I701" i="35" s="1"/>
  <c r="F702" i="35"/>
  <c r="G702" i="35" s="1"/>
  <c r="H702" i="35" s="1"/>
  <c r="I702" i="35" s="1"/>
  <c r="F703" i="35"/>
  <c r="G703" i="35" s="1"/>
  <c r="H703" i="35" s="1"/>
  <c r="I703" i="35" s="1"/>
  <c r="F704" i="35"/>
  <c r="G704" i="35" s="1"/>
  <c r="H704" i="35" s="1"/>
  <c r="I704" i="35" s="1"/>
  <c r="F705" i="35"/>
  <c r="G705" i="35" s="1"/>
  <c r="H705" i="35" s="1"/>
  <c r="I705" i="35" s="1"/>
  <c r="F706" i="35"/>
  <c r="G706" i="35" s="1"/>
  <c r="H706" i="35" s="1"/>
  <c r="I706" i="35" s="1"/>
  <c r="F707" i="35"/>
  <c r="G707" i="35" s="1"/>
  <c r="H707" i="35" s="1"/>
  <c r="I707" i="35" s="1"/>
  <c r="F708" i="35"/>
  <c r="G708" i="35" s="1"/>
  <c r="H708" i="35" s="1"/>
  <c r="I708" i="35" s="1"/>
  <c r="F709" i="35"/>
  <c r="G709" i="35" s="1"/>
  <c r="H709" i="35" s="1"/>
  <c r="I709" i="35" s="1"/>
  <c r="F710" i="35"/>
  <c r="G710" i="35" s="1"/>
  <c r="H710" i="35" s="1"/>
  <c r="I710" i="35" s="1"/>
  <c r="F711" i="35"/>
  <c r="G711" i="35" s="1"/>
  <c r="H711" i="35" s="1"/>
  <c r="I711" i="35" s="1"/>
  <c r="F712" i="35"/>
  <c r="G712" i="35" s="1"/>
  <c r="H712" i="35" s="1"/>
  <c r="I712" i="35" s="1"/>
  <c r="F713" i="35"/>
  <c r="G713" i="35" s="1"/>
  <c r="H713" i="35" s="1"/>
  <c r="I713" i="35" s="1"/>
  <c r="F714" i="35"/>
  <c r="G714" i="35" s="1"/>
  <c r="H714" i="35" s="1"/>
  <c r="I714" i="35" s="1"/>
  <c r="F716" i="35"/>
  <c r="G716" i="35" s="1"/>
  <c r="H716" i="35" s="1"/>
  <c r="I716" i="35" s="1"/>
  <c r="F717" i="35"/>
  <c r="G717" i="35" s="1"/>
  <c r="H717" i="35" s="1"/>
  <c r="I717" i="35" s="1"/>
  <c r="F718" i="35"/>
  <c r="G718" i="35" s="1"/>
  <c r="H718" i="35" s="1"/>
  <c r="I718" i="35" s="1"/>
  <c r="F719" i="35"/>
  <c r="G719" i="35" s="1"/>
  <c r="H719" i="35" s="1"/>
  <c r="I719" i="35" s="1"/>
  <c r="F720" i="35"/>
  <c r="G720" i="35" s="1"/>
  <c r="H720" i="35" s="1"/>
  <c r="I720" i="35" s="1"/>
  <c r="G6" i="35"/>
  <c r="H6" i="35" s="1"/>
  <c r="I6" i="35" s="1"/>
  <c r="G7" i="35"/>
  <c r="H7" i="35" s="1"/>
  <c r="I7" i="35" s="1"/>
  <c r="G8" i="35"/>
  <c r="H8" i="35" s="1"/>
  <c r="I8" i="35" s="1"/>
  <c r="G9" i="35"/>
  <c r="H9" i="35" s="1"/>
  <c r="I9" i="35" s="1"/>
  <c r="G10" i="35"/>
  <c r="H10" i="35" s="1"/>
  <c r="G11" i="35"/>
  <c r="H11" i="35" s="1"/>
  <c r="I11" i="35" s="1"/>
  <c r="G12" i="35"/>
  <c r="H12" i="35" s="1"/>
  <c r="G13" i="35"/>
  <c r="H13" i="35" s="1"/>
  <c r="I13" i="35" s="1"/>
  <c r="G14" i="35"/>
  <c r="H14" i="35" s="1"/>
  <c r="I14" i="35" s="1"/>
  <c r="G15" i="35"/>
  <c r="H15" i="35" s="1"/>
  <c r="I15" i="35" s="1"/>
  <c r="G16" i="35"/>
  <c r="H16" i="35" s="1"/>
  <c r="I16" i="35" s="1"/>
  <c r="G17" i="35"/>
  <c r="H17" i="35" s="1"/>
  <c r="I17" i="35" s="1"/>
  <c r="G18" i="35"/>
  <c r="H18" i="35" s="1"/>
  <c r="I18" i="35" s="1"/>
  <c r="G19" i="35"/>
  <c r="H19" i="35" s="1"/>
  <c r="I19" i="35" s="1"/>
  <c r="G20" i="35"/>
  <c r="H20" i="35" s="1"/>
  <c r="I20" i="35" s="1"/>
  <c r="G21" i="35"/>
  <c r="H21" i="35" s="1"/>
  <c r="I21" i="35" s="1"/>
  <c r="G22" i="35"/>
  <c r="H22" i="35" s="1"/>
  <c r="I22" i="35" s="1"/>
  <c r="G23" i="35"/>
  <c r="H23" i="35" s="1"/>
  <c r="I23" i="35" s="1"/>
  <c r="G24" i="35"/>
  <c r="H24" i="35" s="1"/>
  <c r="I24" i="35" s="1"/>
  <c r="G25" i="35"/>
  <c r="H25" i="35" s="1"/>
  <c r="I25" i="35" s="1"/>
  <c r="G26" i="35"/>
  <c r="H26" i="35" s="1"/>
  <c r="I26" i="35" s="1"/>
  <c r="G27" i="35"/>
  <c r="H27" i="35" s="1"/>
  <c r="I27" i="35" s="1"/>
  <c r="G28" i="35"/>
  <c r="H28" i="35" s="1"/>
  <c r="I28" i="35" s="1"/>
  <c r="G29" i="35"/>
  <c r="H29" i="35" s="1"/>
  <c r="I29" i="35" s="1"/>
  <c r="G30" i="35"/>
  <c r="H30" i="35" s="1"/>
  <c r="I30" i="35" s="1"/>
  <c r="G31" i="35"/>
  <c r="H31" i="35" s="1"/>
  <c r="I31" i="35" s="1"/>
  <c r="G32" i="35"/>
  <c r="H32" i="35" s="1"/>
  <c r="I32" i="35" s="1"/>
  <c r="G33" i="35"/>
  <c r="H33" i="35" s="1"/>
  <c r="I33" i="35" s="1"/>
  <c r="G34" i="35"/>
  <c r="H34" i="35" s="1"/>
  <c r="I34" i="35" s="1"/>
  <c r="G35" i="35"/>
  <c r="H35" i="35" s="1"/>
  <c r="I35" i="35" s="1"/>
  <c r="G36" i="35"/>
  <c r="H36" i="35" s="1"/>
  <c r="I36" i="35" s="1"/>
  <c r="G37" i="35"/>
  <c r="H37" i="35" s="1"/>
  <c r="I37" i="35" s="1"/>
  <c r="G38" i="35"/>
  <c r="H38" i="35" s="1"/>
  <c r="I38" i="35" s="1"/>
  <c r="G39" i="35"/>
  <c r="H39" i="35" s="1"/>
  <c r="I39" i="35" s="1"/>
  <c r="G40" i="35"/>
  <c r="H40" i="35" s="1"/>
  <c r="I40" i="35" s="1"/>
  <c r="G41" i="35"/>
  <c r="H41" i="35" s="1"/>
  <c r="I41" i="35" s="1"/>
  <c r="G42" i="35"/>
  <c r="H42" i="35" s="1"/>
  <c r="I42" i="35" s="1"/>
  <c r="G43" i="35"/>
  <c r="H43" i="35" s="1"/>
  <c r="I43" i="35" s="1"/>
  <c r="G44" i="35"/>
  <c r="H44" i="35" s="1"/>
  <c r="I44" i="35" s="1"/>
  <c r="G45" i="35"/>
  <c r="H45" i="35" s="1"/>
  <c r="I45" i="35" s="1"/>
  <c r="G46" i="35"/>
  <c r="H46" i="35" s="1"/>
  <c r="I46" i="35" s="1"/>
  <c r="G47" i="35"/>
  <c r="H47" i="35" s="1"/>
  <c r="I47" i="35" s="1"/>
  <c r="G48" i="35"/>
  <c r="H48" i="35" s="1"/>
  <c r="I48" i="35" s="1"/>
  <c r="G49" i="35"/>
  <c r="H49" i="35" s="1"/>
  <c r="I49" i="35" s="1"/>
  <c r="G50" i="35"/>
  <c r="H50" i="35" s="1"/>
  <c r="I50" i="35" s="1"/>
  <c r="G51" i="35"/>
  <c r="H51" i="35" s="1"/>
  <c r="I51" i="35" s="1"/>
  <c r="G52" i="35"/>
  <c r="H52" i="35" s="1"/>
  <c r="I52" i="35" s="1"/>
  <c r="G53" i="35"/>
  <c r="H53" i="35" s="1"/>
  <c r="I53" i="35" s="1"/>
  <c r="G54" i="35"/>
  <c r="H54" i="35" s="1"/>
  <c r="I54" i="35" s="1"/>
  <c r="G55" i="35"/>
  <c r="H55" i="35" s="1"/>
  <c r="I55" i="35" s="1"/>
  <c r="G56" i="35"/>
  <c r="H56" i="35" s="1"/>
  <c r="I56" i="35" s="1"/>
  <c r="G57" i="35"/>
  <c r="H57" i="35" s="1"/>
  <c r="I57" i="35" s="1"/>
  <c r="G58" i="35"/>
  <c r="H58" i="35" s="1"/>
  <c r="I58" i="35" s="1"/>
  <c r="G59" i="35"/>
  <c r="H59" i="35" s="1"/>
  <c r="I59" i="35" s="1"/>
  <c r="G60" i="35"/>
  <c r="H60" i="35" s="1"/>
  <c r="I60" i="35" s="1"/>
  <c r="G61" i="35"/>
  <c r="H61" i="35" s="1"/>
  <c r="I61" i="35" s="1"/>
  <c r="G62" i="35"/>
  <c r="H62" i="35" s="1"/>
  <c r="I62" i="35" s="1"/>
  <c r="G63" i="35"/>
  <c r="H63" i="35" s="1"/>
  <c r="I63" i="35" s="1"/>
  <c r="G64" i="35"/>
  <c r="H64" i="35" s="1"/>
  <c r="I64" i="35" s="1"/>
  <c r="G65" i="35"/>
  <c r="H65" i="35" s="1"/>
  <c r="I65" i="35" s="1"/>
  <c r="G66" i="35"/>
  <c r="H66" i="35" s="1"/>
  <c r="I66" i="35" s="1"/>
  <c r="G67" i="35"/>
  <c r="H67" i="35" s="1"/>
  <c r="I67" i="35" s="1"/>
  <c r="G68" i="35"/>
  <c r="H68" i="35" s="1"/>
  <c r="I68" i="35" s="1"/>
  <c r="G69" i="35"/>
  <c r="H69" i="35" s="1"/>
  <c r="I69" i="35" s="1"/>
  <c r="G70" i="35"/>
  <c r="H70" i="35" s="1"/>
  <c r="I70" i="35" s="1"/>
  <c r="G71" i="35"/>
  <c r="H71" i="35" s="1"/>
  <c r="I71" i="35" s="1"/>
  <c r="G72" i="35"/>
  <c r="H72" i="35" s="1"/>
  <c r="I72" i="35" s="1"/>
  <c r="G73" i="35"/>
  <c r="H73" i="35" s="1"/>
  <c r="I73" i="35" s="1"/>
  <c r="G74" i="35"/>
  <c r="H74" i="35" s="1"/>
  <c r="I74" i="35" s="1"/>
  <c r="G75" i="35"/>
  <c r="H75" i="35" s="1"/>
  <c r="I75" i="35" s="1"/>
  <c r="G76" i="35"/>
  <c r="H76" i="35" s="1"/>
  <c r="I76" i="35" s="1"/>
  <c r="G77" i="35"/>
  <c r="H77" i="35" s="1"/>
  <c r="I77" i="35" s="1"/>
  <c r="G78" i="35"/>
  <c r="H78" i="35" s="1"/>
  <c r="I78" i="35" s="1"/>
  <c r="G79" i="35"/>
  <c r="H79" i="35" s="1"/>
  <c r="I79" i="35" s="1"/>
  <c r="G80" i="35"/>
  <c r="H80" i="35" s="1"/>
  <c r="I80" i="35" s="1"/>
  <c r="G81" i="35"/>
  <c r="H81" i="35" s="1"/>
  <c r="I81" i="35" s="1"/>
  <c r="G83" i="35"/>
  <c r="H83" i="35" s="1"/>
  <c r="I83" i="35" s="1"/>
  <c r="G84" i="35"/>
  <c r="H84" i="35" s="1"/>
  <c r="I84" i="35" s="1"/>
  <c r="G85" i="35"/>
  <c r="H85" i="35" s="1"/>
  <c r="I85" i="35" s="1"/>
  <c r="G86" i="35"/>
  <c r="H86" i="35" s="1"/>
  <c r="I86" i="35" s="1"/>
  <c r="G87" i="35"/>
  <c r="H87" i="35" s="1"/>
  <c r="I87" i="35" s="1"/>
  <c r="G88" i="35"/>
  <c r="H88" i="35" s="1"/>
  <c r="I88" i="35" s="1"/>
  <c r="G89" i="35"/>
  <c r="H89" i="35" s="1"/>
  <c r="I89" i="35" s="1"/>
  <c r="G90" i="35"/>
  <c r="H90" i="35" s="1"/>
  <c r="I90" i="35" s="1"/>
  <c r="G91" i="35"/>
  <c r="H91" i="35" s="1"/>
  <c r="I91" i="35" s="1"/>
  <c r="G92" i="35"/>
  <c r="H92" i="35" s="1"/>
  <c r="I92" i="35" s="1"/>
  <c r="G93" i="35"/>
  <c r="H93" i="35" s="1"/>
  <c r="I93" i="35" s="1"/>
  <c r="G95" i="35"/>
  <c r="H95" i="35" s="1"/>
  <c r="I95" i="35" s="1"/>
  <c r="G96" i="35"/>
  <c r="H96" i="35" s="1"/>
  <c r="I96" i="35" s="1"/>
  <c r="G97" i="35"/>
  <c r="H97" i="35" s="1"/>
  <c r="I97" i="35" s="1"/>
  <c r="G98" i="35"/>
  <c r="H98" i="35" s="1"/>
  <c r="I98" i="35" s="1"/>
  <c r="G99" i="35"/>
  <c r="H99" i="35" s="1"/>
  <c r="I99" i="35" s="1"/>
  <c r="G100" i="35"/>
  <c r="H100" i="35" s="1"/>
  <c r="I100" i="35" s="1"/>
  <c r="G101" i="35"/>
  <c r="H101" i="35" s="1"/>
  <c r="I101" i="35" s="1"/>
  <c r="G102" i="35"/>
  <c r="H102" i="35" s="1"/>
  <c r="I102" i="35" s="1"/>
  <c r="G103" i="35"/>
  <c r="H103" i="35" s="1"/>
  <c r="I103" i="35" s="1"/>
  <c r="G104" i="35"/>
  <c r="H104" i="35" s="1"/>
  <c r="I104" i="35" s="1"/>
  <c r="G105" i="35"/>
  <c r="H105" i="35" s="1"/>
  <c r="I105" i="35" s="1"/>
  <c r="G106" i="35"/>
  <c r="H106" i="35" s="1"/>
  <c r="I106" i="35" s="1"/>
  <c r="G107" i="35"/>
  <c r="H107" i="35" s="1"/>
  <c r="I107" i="35" s="1"/>
  <c r="G108" i="35"/>
  <c r="H108" i="35" s="1"/>
  <c r="I108" i="35" s="1"/>
  <c r="G109" i="35"/>
  <c r="H109" i="35" s="1"/>
  <c r="I109" i="35" s="1"/>
  <c r="G110" i="35"/>
  <c r="H110" i="35" s="1"/>
  <c r="I110" i="35" s="1"/>
  <c r="G111" i="35"/>
  <c r="H111" i="35" s="1"/>
  <c r="I111" i="35" s="1"/>
  <c r="G112" i="35"/>
  <c r="H112" i="35" s="1"/>
  <c r="I112" i="35" s="1"/>
  <c r="G113" i="35"/>
  <c r="H113" i="35" s="1"/>
  <c r="I113" i="35" s="1"/>
  <c r="G114" i="35"/>
  <c r="H114" i="35" s="1"/>
  <c r="I114" i="35" s="1"/>
  <c r="G115" i="35"/>
  <c r="H115" i="35" s="1"/>
  <c r="I115" i="35" s="1"/>
  <c r="G116" i="35"/>
  <c r="H116" i="35" s="1"/>
  <c r="I116" i="35" s="1"/>
  <c r="G117" i="35"/>
  <c r="H117" i="35" s="1"/>
  <c r="I117" i="35" s="1"/>
  <c r="G118" i="35"/>
  <c r="H118" i="35" s="1"/>
  <c r="I118" i="35" s="1"/>
  <c r="G119" i="35"/>
  <c r="H119" i="35" s="1"/>
  <c r="I119" i="35" s="1"/>
  <c r="G120" i="35"/>
  <c r="H120" i="35" s="1"/>
  <c r="I120" i="35" s="1"/>
  <c r="G121" i="35"/>
  <c r="H121" i="35" s="1"/>
  <c r="I121" i="35" s="1"/>
  <c r="G122" i="35"/>
  <c r="H122" i="35" s="1"/>
  <c r="I122" i="35" s="1"/>
  <c r="G123" i="35"/>
  <c r="H123" i="35" s="1"/>
  <c r="I123" i="35" s="1"/>
  <c r="G124" i="35"/>
  <c r="H124" i="35" s="1"/>
  <c r="I124" i="35" s="1"/>
  <c r="G125" i="35"/>
  <c r="H125" i="35" s="1"/>
  <c r="I125" i="35" s="1"/>
  <c r="G126" i="35"/>
  <c r="H126" i="35" s="1"/>
  <c r="I126" i="35" s="1"/>
  <c r="G127" i="35"/>
  <c r="H127" i="35" s="1"/>
  <c r="I127" i="35" s="1"/>
  <c r="G128" i="35"/>
  <c r="H128" i="35" s="1"/>
  <c r="I128" i="35" s="1"/>
  <c r="G129" i="35"/>
  <c r="H129" i="35" s="1"/>
  <c r="I129" i="35" s="1"/>
  <c r="G130" i="35"/>
  <c r="H130" i="35" s="1"/>
  <c r="I130" i="35" s="1"/>
  <c r="G131" i="35"/>
  <c r="H131" i="35" s="1"/>
  <c r="I131" i="35" s="1"/>
  <c r="G132" i="35"/>
  <c r="H132" i="35" s="1"/>
  <c r="I132" i="35" s="1"/>
  <c r="G133" i="35"/>
  <c r="H133" i="35" s="1"/>
  <c r="I133" i="35" s="1"/>
  <c r="G134" i="35"/>
  <c r="H134" i="35" s="1"/>
  <c r="I134" i="35" s="1"/>
  <c r="G135" i="35"/>
  <c r="H135" i="35" s="1"/>
  <c r="I135" i="35" s="1"/>
  <c r="G136" i="35"/>
  <c r="H136" i="35" s="1"/>
  <c r="I136" i="35" s="1"/>
  <c r="G137" i="35"/>
  <c r="H137" i="35" s="1"/>
  <c r="I137" i="35" s="1"/>
  <c r="G138" i="35"/>
  <c r="H138" i="35" s="1"/>
  <c r="I138" i="35" s="1"/>
  <c r="G139" i="35"/>
  <c r="H139" i="35" s="1"/>
  <c r="I139" i="35" s="1"/>
  <c r="G140" i="35"/>
  <c r="H140" i="35" s="1"/>
  <c r="I140" i="35" s="1"/>
  <c r="G141" i="35"/>
  <c r="H141" i="35" s="1"/>
  <c r="I141" i="35" s="1"/>
  <c r="G142" i="35"/>
  <c r="H142" i="35" s="1"/>
  <c r="I142" i="35" s="1"/>
  <c r="G143" i="35"/>
  <c r="H143" i="35" s="1"/>
  <c r="I143" i="35" s="1"/>
  <c r="G144" i="35"/>
  <c r="H144" i="35" s="1"/>
  <c r="I144" i="35" s="1"/>
  <c r="G145" i="35"/>
  <c r="H145" i="35" s="1"/>
  <c r="I145" i="35" s="1"/>
  <c r="G146" i="35"/>
  <c r="H146" i="35" s="1"/>
  <c r="I146" i="35" s="1"/>
  <c r="G147" i="35"/>
  <c r="H147" i="35" s="1"/>
  <c r="I147" i="35" s="1"/>
  <c r="G148" i="35"/>
  <c r="H148" i="35" s="1"/>
  <c r="I148" i="35" s="1"/>
  <c r="G149" i="35"/>
  <c r="H149" i="35" s="1"/>
  <c r="I149" i="35" s="1"/>
  <c r="G150" i="35"/>
  <c r="H150" i="35" s="1"/>
  <c r="I150" i="35" s="1"/>
  <c r="G151" i="35"/>
  <c r="H151" i="35" s="1"/>
  <c r="I151" i="35" s="1"/>
  <c r="G152" i="35"/>
  <c r="H152" i="35" s="1"/>
  <c r="I152" i="35" s="1"/>
  <c r="G153" i="35"/>
  <c r="H153" i="35" s="1"/>
  <c r="I153" i="35" s="1"/>
  <c r="G154" i="35"/>
  <c r="H154" i="35" s="1"/>
  <c r="I154" i="35" s="1"/>
  <c r="G155" i="35"/>
  <c r="H155" i="35" s="1"/>
  <c r="I155" i="35" s="1"/>
  <c r="G156" i="35"/>
  <c r="H156" i="35" s="1"/>
  <c r="I156" i="35" s="1"/>
  <c r="G157" i="35"/>
  <c r="H157" i="35" s="1"/>
  <c r="I157" i="35" s="1"/>
  <c r="G158" i="35"/>
  <c r="H158" i="35" s="1"/>
  <c r="I158" i="35" s="1"/>
  <c r="G159" i="35"/>
  <c r="H159" i="35" s="1"/>
  <c r="I159" i="35" s="1"/>
  <c r="G160" i="35"/>
  <c r="H160" i="35" s="1"/>
  <c r="I160" i="35" s="1"/>
  <c r="G161" i="35"/>
  <c r="H161" i="35" s="1"/>
  <c r="I161" i="35" s="1"/>
  <c r="G162" i="35"/>
  <c r="H162" i="35" s="1"/>
  <c r="I162" i="35" s="1"/>
  <c r="G163" i="35"/>
  <c r="H163" i="35" s="1"/>
  <c r="I163" i="35" s="1"/>
  <c r="G164" i="35"/>
  <c r="H164" i="35" s="1"/>
  <c r="I164" i="35" s="1"/>
  <c r="G165" i="35"/>
  <c r="H165" i="35" s="1"/>
  <c r="I165" i="35" s="1"/>
  <c r="G166" i="35"/>
  <c r="H166" i="35" s="1"/>
  <c r="I166" i="35" s="1"/>
  <c r="G167" i="35"/>
  <c r="H167" i="35" s="1"/>
  <c r="I167" i="35" s="1"/>
  <c r="G168" i="35"/>
  <c r="H168" i="35" s="1"/>
  <c r="I168" i="35" s="1"/>
  <c r="G169" i="35"/>
  <c r="H169" i="35" s="1"/>
  <c r="I169" i="35" s="1"/>
  <c r="G170" i="35"/>
  <c r="H170" i="35" s="1"/>
  <c r="I170" i="35" s="1"/>
  <c r="G171" i="35"/>
  <c r="H171" i="35" s="1"/>
  <c r="I171" i="35" s="1"/>
  <c r="G172" i="35"/>
  <c r="H172" i="35" s="1"/>
  <c r="I172" i="35" s="1"/>
  <c r="G173" i="35"/>
  <c r="H173" i="35" s="1"/>
  <c r="I173" i="35" s="1"/>
  <c r="G174" i="35"/>
  <c r="H174" i="35" s="1"/>
  <c r="I174" i="35" s="1"/>
  <c r="G175" i="35"/>
  <c r="H175" i="35" s="1"/>
  <c r="I175" i="35" s="1"/>
  <c r="G177" i="35"/>
  <c r="H177" i="35" s="1"/>
  <c r="I177" i="35" s="1"/>
  <c r="G178" i="35"/>
  <c r="H178" i="35" s="1"/>
  <c r="I178" i="35" s="1"/>
  <c r="G179" i="35"/>
  <c r="H179" i="35" s="1"/>
  <c r="I179" i="35" s="1"/>
  <c r="G180" i="35"/>
  <c r="H180" i="35" s="1"/>
  <c r="I180" i="35" s="1"/>
  <c r="G181" i="35"/>
  <c r="H181" i="35" s="1"/>
  <c r="I181" i="35" s="1"/>
  <c r="G182" i="35"/>
  <c r="H182" i="35" s="1"/>
  <c r="I182" i="35" s="1"/>
  <c r="G183" i="35"/>
  <c r="H183" i="35" s="1"/>
  <c r="I183" i="35" s="1"/>
  <c r="G184" i="35"/>
  <c r="H184" i="35" s="1"/>
  <c r="I184" i="35" s="1"/>
  <c r="G185" i="35"/>
  <c r="H185" i="35" s="1"/>
  <c r="I185" i="35" s="1"/>
  <c r="G186" i="35"/>
  <c r="H186" i="35" s="1"/>
  <c r="I186" i="35" s="1"/>
  <c r="G187" i="35"/>
  <c r="H187" i="35" s="1"/>
  <c r="I187" i="35" s="1"/>
  <c r="G188" i="35"/>
  <c r="H188" i="35" s="1"/>
  <c r="I188" i="35" s="1"/>
  <c r="G189" i="35"/>
  <c r="H189" i="35" s="1"/>
  <c r="I189" i="35" s="1"/>
  <c r="G190" i="35"/>
  <c r="H190" i="35" s="1"/>
  <c r="I190" i="35" s="1"/>
  <c r="G191" i="35"/>
  <c r="H191" i="35" s="1"/>
  <c r="I191" i="35" s="1"/>
  <c r="G192" i="35"/>
  <c r="H192" i="35" s="1"/>
  <c r="I192" i="35" s="1"/>
  <c r="G193" i="35"/>
  <c r="H193" i="35" s="1"/>
  <c r="I193" i="35" s="1"/>
  <c r="G194" i="35"/>
  <c r="H194" i="35" s="1"/>
  <c r="I194" i="35" s="1"/>
  <c r="G195" i="35"/>
  <c r="H195" i="35" s="1"/>
  <c r="I195" i="35" s="1"/>
  <c r="G196" i="35"/>
  <c r="H196" i="35" s="1"/>
  <c r="I196" i="35" s="1"/>
  <c r="G197" i="35"/>
  <c r="H197" i="35" s="1"/>
  <c r="I197" i="35" s="1"/>
  <c r="G198" i="35"/>
  <c r="H198" i="35" s="1"/>
  <c r="I198" i="35" s="1"/>
  <c r="G199" i="35"/>
  <c r="H199" i="35" s="1"/>
  <c r="I199" i="35" s="1"/>
  <c r="G200" i="35"/>
  <c r="H200" i="35" s="1"/>
  <c r="I200" i="35" s="1"/>
  <c r="G201" i="35"/>
  <c r="H201" i="35" s="1"/>
  <c r="I201" i="35" s="1"/>
  <c r="G202" i="35"/>
  <c r="H202" i="35" s="1"/>
  <c r="I202" i="35" s="1"/>
  <c r="G203" i="35"/>
  <c r="H203" i="35" s="1"/>
  <c r="I203" i="35" s="1"/>
  <c r="G204" i="35"/>
  <c r="H204" i="35" s="1"/>
  <c r="I204" i="35" s="1"/>
  <c r="G205" i="35"/>
  <c r="H205" i="35" s="1"/>
  <c r="I205" i="35" s="1"/>
  <c r="G206" i="35"/>
  <c r="H206" i="35" s="1"/>
  <c r="I206" i="35" s="1"/>
  <c r="G207" i="35"/>
  <c r="H207" i="35" s="1"/>
  <c r="I207" i="35" s="1"/>
  <c r="G208" i="35"/>
  <c r="H208" i="35" s="1"/>
  <c r="I208" i="35" s="1"/>
  <c r="G209" i="35"/>
  <c r="H209" i="35" s="1"/>
  <c r="I209" i="35" s="1"/>
  <c r="G210" i="35"/>
  <c r="H210" i="35" s="1"/>
  <c r="I210" i="35" s="1"/>
  <c r="G211" i="35"/>
  <c r="H211" i="35" s="1"/>
  <c r="I211" i="35" s="1"/>
  <c r="G212" i="35"/>
  <c r="H212" i="35" s="1"/>
  <c r="I212" i="35" s="1"/>
  <c r="G213" i="35"/>
  <c r="H213" i="35" s="1"/>
  <c r="I213" i="35" s="1"/>
  <c r="G214" i="35"/>
  <c r="H214" i="35" s="1"/>
  <c r="I214" i="35" s="1"/>
  <c r="G215" i="35"/>
  <c r="H215" i="35" s="1"/>
  <c r="I215" i="35" s="1"/>
  <c r="G216" i="35"/>
  <c r="H216" i="35" s="1"/>
  <c r="I216" i="35" s="1"/>
  <c r="G217" i="35"/>
  <c r="H217" i="35" s="1"/>
  <c r="I217" i="35" s="1"/>
  <c r="G218" i="35"/>
  <c r="H218" i="35" s="1"/>
  <c r="I218" i="35" s="1"/>
  <c r="G219" i="35"/>
  <c r="H219" i="35" s="1"/>
  <c r="I219" i="35" s="1"/>
  <c r="G220" i="35"/>
  <c r="H220" i="35" s="1"/>
  <c r="I220" i="35" s="1"/>
  <c r="G221" i="35"/>
  <c r="H221" i="35" s="1"/>
  <c r="I221" i="35" s="1"/>
  <c r="G222" i="35"/>
  <c r="H222" i="35" s="1"/>
  <c r="I222" i="35" s="1"/>
  <c r="G223" i="35"/>
  <c r="H223" i="35" s="1"/>
  <c r="I223" i="35" s="1"/>
  <c r="G224" i="35"/>
  <c r="H224" i="35" s="1"/>
  <c r="I224" i="35" s="1"/>
  <c r="G225" i="35"/>
  <c r="H225" i="35" s="1"/>
  <c r="I225" i="35" s="1"/>
  <c r="G226" i="35"/>
  <c r="H226" i="35" s="1"/>
  <c r="I226" i="35" s="1"/>
  <c r="G227" i="35"/>
  <c r="H227" i="35" s="1"/>
  <c r="I227" i="35" s="1"/>
  <c r="G228" i="35"/>
  <c r="H228" i="35" s="1"/>
  <c r="I228" i="35" s="1"/>
  <c r="G229" i="35"/>
  <c r="H229" i="35" s="1"/>
  <c r="I229" i="35" s="1"/>
  <c r="G230" i="35"/>
  <c r="H230" i="35" s="1"/>
  <c r="I230" i="35" s="1"/>
  <c r="G231" i="35"/>
  <c r="H231" i="35" s="1"/>
  <c r="I231" i="35" s="1"/>
  <c r="G232" i="35"/>
  <c r="H232" i="35" s="1"/>
  <c r="I232" i="35" s="1"/>
  <c r="G233" i="35"/>
  <c r="H233" i="35" s="1"/>
  <c r="I233" i="35" s="1"/>
  <c r="G234" i="35"/>
  <c r="H234" i="35" s="1"/>
  <c r="I234" i="35" s="1"/>
  <c r="G235" i="35"/>
  <c r="H235" i="35" s="1"/>
  <c r="I235" i="35" s="1"/>
  <c r="G236" i="35"/>
  <c r="H236" i="35" s="1"/>
  <c r="I236" i="35" s="1"/>
  <c r="G237" i="35"/>
  <c r="H237" i="35" s="1"/>
  <c r="I237" i="35" s="1"/>
  <c r="G238" i="35"/>
  <c r="H238" i="35" s="1"/>
  <c r="I238" i="35" s="1"/>
  <c r="G239" i="35"/>
  <c r="H239" i="35" s="1"/>
  <c r="I239" i="35" s="1"/>
  <c r="G240" i="35"/>
  <c r="H240" i="35" s="1"/>
  <c r="I240" i="35" s="1"/>
  <c r="G241" i="35"/>
  <c r="H241" i="35" s="1"/>
  <c r="I241" i="35" s="1"/>
  <c r="G242" i="35"/>
  <c r="H242" i="35" s="1"/>
  <c r="I242" i="35" s="1"/>
  <c r="G243" i="35"/>
  <c r="H243" i="35" s="1"/>
  <c r="I243" i="35" s="1"/>
  <c r="G244" i="35"/>
  <c r="H244" i="35" s="1"/>
  <c r="I244" i="35" s="1"/>
  <c r="G245" i="35"/>
  <c r="H245" i="35" s="1"/>
  <c r="I245" i="35" s="1"/>
  <c r="G246" i="35"/>
  <c r="H246" i="35" s="1"/>
  <c r="I246" i="35" s="1"/>
  <c r="G247" i="35"/>
  <c r="H247" i="35" s="1"/>
  <c r="I247" i="35" s="1"/>
  <c r="G248" i="35"/>
  <c r="H248" i="35" s="1"/>
  <c r="I248" i="35" s="1"/>
  <c r="G249" i="35"/>
  <c r="H249" i="35" s="1"/>
  <c r="I249" i="35" s="1"/>
  <c r="G250" i="35"/>
  <c r="H250" i="35" s="1"/>
  <c r="I250" i="35" s="1"/>
  <c r="G251" i="35"/>
  <c r="H251" i="35" s="1"/>
  <c r="I251" i="35" s="1"/>
  <c r="G252" i="35"/>
  <c r="H252" i="35" s="1"/>
  <c r="I252" i="35" s="1"/>
  <c r="G253" i="35"/>
  <c r="H253" i="35" s="1"/>
  <c r="I253" i="35" s="1"/>
  <c r="G254" i="35"/>
  <c r="H254" i="35" s="1"/>
  <c r="I254" i="35" s="1"/>
  <c r="G255" i="35"/>
  <c r="H255" i="35" s="1"/>
  <c r="I255" i="35" s="1"/>
  <c r="G256" i="35"/>
  <c r="H256" i="35" s="1"/>
  <c r="I256" i="35" s="1"/>
  <c r="G257" i="35"/>
  <c r="H257" i="35" s="1"/>
  <c r="I257" i="35" s="1"/>
  <c r="G258" i="35"/>
  <c r="H258" i="35" s="1"/>
  <c r="I258" i="35" s="1"/>
  <c r="G259" i="35"/>
  <c r="H259" i="35" s="1"/>
  <c r="I259" i="35" s="1"/>
  <c r="G260" i="35"/>
  <c r="H260" i="35" s="1"/>
  <c r="I260" i="35" s="1"/>
  <c r="G261" i="35"/>
  <c r="H261" i="35" s="1"/>
  <c r="I261" i="35" s="1"/>
  <c r="G262" i="35"/>
  <c r="H262" i="35" s="1"/>
  <c r="I262" i="35" s="1"/>
  <c r="G263" i="35"/>
  <c r="H263" i="35" s="1"/>
  <c r="I263" i="35" s="1"/>
  <c r="G264" i="35"/>
  <c r="H264" i="35" s="1"/>
  <c r="I264" i="35" s="1"/>
  <c r="G265" i="35"/>
  <c r="H265" i="35" s="1"/>
  <c r="I265" i="35" s="1"/>
  <c r="G266" i="35"/>
  <c r="H266" i="35" s="1"/>
  <c r="I266" i="35" s="1"/>
  <c r="G267" i="35"/>
  <c r="H267" i="35" s="1"/>
  <c r="I267" i="35" s="1"/>
  <c r="G268" i="35"/>
  <c r="H268" i="35" s="1"/>
  <c r="I268" i="35" s="1"/>
  <c r="G269" i="35"/>
  <c r="H269" i="35" s="1"/>
  <c r="I269" i="35" s="1"/>
  <c r="G270" i="35"/>
  <c r="H270" i="35" s="1"/>
  <c r="I270" i="35" s="1"/>
  <c r="G271" i="35"/>
  <c r="H271" i="35" s="1"/>
  <c r="I271" i="35" s="1"/>
  <c r="G272" i="35"/>
  <c r="H272" i="35" s="1"/>
  <c r="I272" i="35" s="1"/>
  <c r="G273" i="35"/>
  <c r="H273" i="35" s="1"/>
  <c r="I273" i="35" s="1"/>
  <c r="G274" i="35"/>
  <c r="H274" i="35" s="1"/>
  <c r="I274" i="35" s="1"/>
  <c r="G275" i="35"/>
  <c r="H275" i="35" s="1"/>
  <c r="I275" i="35" s="1"/>
  <c r="G276" i="35"/>
  <c r="H276" i="35" s="1"/>
  <c r="I276" i="35" s="1"/>
  <c r="G277" i="35"/>
  <c r="H277" i="35" s="1"/>
  <c r="I277" i="35" s="1"/>
  <c r="G278" i="35"/>
  <c r="H278" i="35" s="1"/>
  <c r="I278" i="35" s="1"/>
  <c r="G279" i="35"/>
  <c r="H279" i="35" s="1"/>
  <c r="I279" i="35" s="1"/>
  <c r="G280" i="35"/>
  <c r="H280" i="35" s="1"/>
  <c r="I280" i="35" s="1"/>
  <c r="G281" i="35"/>
  <c r="H281" i="35" s="1"/>
  <c r="I281" i="35" s="1"/>
  <c r="G282" i="35"/>
  <c r="H282" i="35" s="1"/>
  <c r="I282" i="35" s="1"/>
  <c r="G283" i="35"/>
  <c r="H283" i="35" s="1"/>
  <c r="I283" i="35" s="1"/>
  <c r="G284" i="35"/>
  <c r="H284" i="35" s="1"/>
  <c r="I284" i="35" s="1"/>
  <c r="G285" i="35"/>
  <c r="H285" i="35" s="1"/>
  <c r="I285" i="35" s="1"/>
  <c r="G286" i="35"/>
  <c r="H286" i="35" s="1"/>
  <c r="I286" i="35" s="1"/>
  <c r="G287" i="35"/>
  <c r="H287" i="35" s="1"/>
  <c r="I287" i="35" s="1"/>
  <c r="G288" i="35"/>
  <c r="H288" i="35" s="1"/>
  <c r="I288" i="35" s="1"/>
  <c r="G289" i="35"/>
  <c r="H289" i="35" s="1"/>
  <c r="I289" i="35" s="1"/>
  <c r="G290" i="35"/>
  <c r="H290" i="35" s="1"/>
  <c r="I290" i="35" s="1"/>
  <c r="G291" i="35"/>
  <c r="H291" i="35" s="1"/>
  <c r="I291" i="35" s="1"/>
  <c r="G292" i="35"/>
  <c r="H292" i="35" s="1"/>
  <c r="I292" i="35" s="1"/>
  <c r="G293" i="35"/>
  <c r="H293" i="35" s="1"/>
  <c r="I293" i="35" s="1"/>
  <c r="G294" i="35"/>
  <c r="H294" i="35" s="1"/>
  <c r="I294" i="35" s="1"/>
  <c r="G295" i="35"/>
  <c r="H295" i="35" s="1"/>
  <c r="I295" i="35" s="1"/>
  <c r="G296" i="35"/>
  <c r="H296" i="35" s="1"/>
  <c r="I296" i="35" s="1"/>
  <c r="G297" i="35"/>
  <c r="H297" i="35" s="1"/>
  <c r="I297" i="35" s="1"/>
  <c r="G298" i="35"/>
  <c r="H298" i="35" s="1"/>
  <c r="I298" i="35" s="1"/>
  <c r="G299" i="35"/>
  <c r="H299" i="35" s="1"/>
  <c r="I299" i="35" s="1"/>
  <c r="G300" i="35"/>
  <c r="H300" i="35" s="1"/>
  <c r="I300" i="35" s="1"/>
  <c r="G301" i="35"/>
  <c r="H301" i="35" s="1"/>
  <c r="I301" i="35" s="1"/>
  <c r="G302" i="35"/>
  <c r="H302" i="35" s="1"/>
  <c r="I302" i="35" s="1"/>
  <c r="G303" i="35"/>
  <c r="H303" i="35" s="1"/>
  <c r="I303" i="35" s="1"/>
  <c r="G304" i="35"/>
  <c r="H304" i="35" s="1"/>
  <c r="I304" i="35" s="1"/>
  <c r="G305" i="35"/>
  <c r="H305" i="35" s="1"/>
  <c r="I305" i="35" s="1"/>
  <c r="G306" i="35"/>
  <c r="H306" i="35" s="1"/>
  <c r="I306" i="35" s="1"/>
  <c r="G307" i="35"/>
  <c r="H307" i="35" s="1"/>
  <c r="I307" i="35" s="1"/>
  <c r="G308" i="35"/>
  <c r="H308" i="35" s="1"/>
  <c r="I308" i="35" s="1"/>
  <c r="G309" i="35"/>
  <c r="H309" i="35" s="1"/>
  <c r="I309" i="35" s="1"/>
  <c r="G310" i="35"/>
  <c r="H310" i="35" s="1"/>
  <c r="I310" i="35" s="1"/>
  <c r="G311" i="35"/>
  <c r="H311" i="35" s="1"/>
  <c r="I311" i="35" s="1"/>
  <c r="G312" i="35"/>
  <c r="H312" i="35" s="1"/>
  <c r="I312" i="35" s="1"/>
  <c r="G313" i="35"/>
  <c r="H313" i="35" s="1"/>
  <c r="I313" i="35" s="1"/>
  <c r="G314" i="35"/>
  <c r="H314" i="35" s="1"/>
  <c r="I314" i="35" s="1"/>
  <c r="G315" i="35"/>
  <c r="H315" i="35" s="1"/>
  <c r="I315" i="35" s="1"/>
  <c r="G316" i="35"/>
  <c r="H316" i="35" s="1"/>
  <c r="I316" i="35" s="1"/>
  <c r="G317" i="35"/>
  <c r="H317" i="35" s="1"/>
  <c r="I317" i="35" s="1"/>
  <c r="G318" i="35"/>
  <c r="H318" i="35" s="1"/>
  <c r="I318" i="35" s="1"/>
  <c r="G319" i="35"/>
  <c r="H319" i="35" s="1"/>
  <c r="I319" i="35" s="1"/>
  <c r="G320" i="35"/>
  <c r="H320" i="35" s="1"/>
  <c r="I320" i="35" s="1"/>
  <c r="G321" i="35"/>
  <c r="H321" i="35" s="1"/>
  <c r="I321" i="35" s="1"/>
  <c r="G322" i="35"/>
  <c r="H322" i="35" s="1"/>
  <c r="I322" i="35" s="1"/>
  <c r="G323" i="35"/>
  <c r="H323" i="35" s="1"/>
  <c r="I323" i="35" s="1"/>
  <c r="G324" i="35"/>
  <c r="H324" i="35" s="1"/>
  <c r="I324" i="35" s="1"/>
  <c r="G325" i="35"/>
  <c r="H325" i="35" s="1"/>
  <c r="I325" i="35" s="1"/>
  <c r="G326" i="35"/>
  <c r="H326" i="35" s="1"/>
  <c r="I326" i="35" s="1"/>
  <c r="G327" i="35"/>
  <c r="H327" i="35" s="1"/>
  <c r="I327" i="35" s="1"/>
  <c r="G328" i="35"/>
  <c r="H328" i="35" s="1"/>
  <c r="I328" i="35" s="1"/>
  <c r="G329" i="35"/>
  <c r="H329" i="35" s="1"/>
  <c r="I329" i="35" s="1"/>
  <c r="G330" i="35"/>
  <c r="H330" i="35" s="1"/>
  <c r="I330" i="35" s="1"/>
  <c r="G331" i="35"/>
  <c r="H331" i="35" s="1"/>
  <c r="I331" i="35" s="1"/>
  <c r="G332" i="35"/>
  <c r="H332" i="35" s="1"/>
  <c r="I332" i="35" s="1"/>
  <c r="G333" i="35"/>
  <c r="H333" i="35" s="1"/>
  <c r="I333" i="35" s="1"/>
  <c r="G334" i="35"/>
  <c r="H334" i="35" s="1"/>
  <c r="I334" i="35" s="1"/>
  <c r="G335" i="35"/>
  <c r="H335" i="35" s="1"/>
  <c r="I335" i="35" s="1"/>
  <c r="G336" i="35"/>
  <c r="H336" i="35" s="1"/>
  <c r="I336" i="35" s="1"/>
  <c r="G337" i="35"/>
  <c r="H337" i="35" s="1"/>
  <c r="I337" i="35" s="1"/>
  <c r="G338" i="35"/>
  <c r="H338" i="35" s="1"/>
  <c r="I338" i="35" s="1"/>
  <c r="G339" i="35"/>
  <c r="H339" i="35" s="1"/>
  <c r="I339" i="35" s="1"/>
  <c r="G340" i="35"/>
  <c r="H340" i="35" s="1"/>
  <c r="I340" i="35" s="1"/>
  <c r="G341" i="35"/>
  <c r="H341" i="35" s="1"/>
  <c r="I341" i="35" s="1"/>
  <c r="G342" i="35"/>
  <c r="H342" i="35" s="1"/>
  <c r="I342" i="35" s="1"/>
  <c r="G343" i="35"/>
  <c r="H343" i="35" s="1"/>
  <c r="I343" i="35" s="1"/>
  <c r="G344" i="35"/>
  <c r="H344" i="35" s="1"/>
  <c r="I344" i="35" s="1"/>
  <c r="G345" i="35"/>
  <c r="H345" i="35" s="1"/>
  <c r="I345" i="35" s="1"/>
  <c r="G346" i="35"/>
  <c r="H346" i="35" s="1"/>
  <c r="I346" i="35" s="1"/>
  <c r="G347" i="35"/>
  <c r="H347" i="35" s="1"/>
  <c r="I347" i="35" s="1"/>
  <c r="E13" i="36"/>
  <c r="F13" i="36" s="1"/>
  <c r="G13" i="36" s="1"/>
  <c r="H13" i="36" s="1"/>
  <c r="C13" i="36"/>
  <c r="F12" i="36"/>
  <c r="G12" i="36" s="1"/>
  <c r="F11" i="36"/>
  <c r="G11" i="36" s="1"/>
  <c r="F10" i="36"/>
  <c r="G10" i="36" s="1"/>
  <c r="F9" i="36"/>
  <c r="G9" i="36" s="1"/>
  <c r="D463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E463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C463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G607" i="35"/>
  <c r="H607" i="35" s="1"/>
  <c r="I607" i="35" s="1"/>
  <c r="G608" i="35"/>
  <c r="H608" i="35" s="1"/>
  <c r="I608" i="35" s="1"/>
  <c r="G609" i="35"/>
  <c r="H609" i="35" s="1"/>
  <c r="I609" i="35" s="1"/>
  <c r="G610" i="35"/>
  <c r="H610" i="35" s="1"/>
  <c r="I610" i="35" s="1"/>
  <c r="G611" i="35"/>
  <c r="H611" i="35" s="1"/>
  <c r="I611" i="35" s="1"/>
  <c r="G612" i="35"/>
  <c r="H612" i="35" s="1"/>
  <c r="I612" i="35" s="1"/>
  <c r="G613" i="35"/>
  <c r="H613" i="35" s="1"/>
  <c r="I613" i="35" s="1"/>
  <c r="G606" i="35"/>
  <c r="H606" i="35" s="1"/>
  <c r="I606" i="35" s="1"/>
  <c r="F607" i="15"/>
  <c r="H607" i="15" s="1"/>
  <c r="F610" i="15"/>
  <c r="F611" i="15"/>
  <c r="F612" i="15"/>
  <c r="F618" i="15"/>
  <c r="F619" i="15"/>
  <c r="F620" i="15"/>
  <c r="F621" i="15"/>
  <c r="F622" i="15"/>
  <c r="F631" i="15"/>
  <c r="F639" i="15"/>
  <c r="F640" i="15"/>
  <c r="F641" i="15"/>
  <c r="F642" i="15"/>
  <c r="F643" i="15"/>
  <c r="F645" i="15"/>
  <c r="F646" i="15"/>
  <c r="F647" i="15"/>
  <c r="F648" i="15"/>
  <c r="F650" i="15"/>
  <c r="F651" i="15"/>
  <c r="F653" i="15"/>
  <c r="F654" i="15"/>
  <c r="F655" i="15"/>
  <c r="F659" i="15"/>
  <c r="F660" i="15"/>
  <c r="F661" i="15"/>
  <c r="F662" i="15"/>
  <c r="F663" i="15"/>
  <c r="F664" i="15"/>
  <c r="F665" i="15"/>
  <c r="F666" i="15"/>
  <c r="F668" i="15"/>
  <c r="F669" i="15"/>
  <c r="F670" i="15"/>
  <c r="F671" i="15"/>
  <c r="F672" i="15"/>
  <c r="F673" i="15"/>
  <c r="F674" i="15"/>
  <c r="F675" i="15"/>
  <c r="F677" i="15"/>
  <c r="F679" i="15"/>
  <c r="F680" i="15"/>
  <c r="F681" i="15"/>
  <c r="F682" i="15"/>
  <c r="F683" i="15"/>
  <c r="F684" i="15"/>
  <c r="F685" i="15"/>
  <c r="F687" i="15"/>
  <c r="F689" i="15"/>
  <c r="F690" i="15"/>
  <c r="F691" i="15"/>
  <c r="F692" i="15"/>
  <c r="F605" i="15"/>
  <c r="L462" i="13"/>
  <c r="G348" i="35"/>
  <c r="H348" i="35" s="1"/>
  <c r="I348" i="35" s="1"/>
  <c r="G349" i="35"/>
  <c r="H349" i="35" s="1"/>
  <c r="I349" i="35" s="1"/>
  <c r="G350" i="35"/>
  <c r="H350" i="35" s="1"/>
  <c r="I350" i="35" s="1"/>
  <c r="G351" i="35"/>
  <c r="H351" i="35" s="1"/>
  <c r="I351" i="35" s="1"/>
  <c r="G352" i="35"/>
  <c r="H352" i="35" s="1"/>
  <c r="I352" i="35" s="1"/>
  <c r="G353" i="35"/>
  <c r="H353" i="35" s="1"/>
  <c r="I353" i="35" s="1"/>
  <c r="G354" i="35"/>
  <c r="H354" i="35" s="1"/>
  <c r="I354" i="35" s="1"/>
  <c r="G355" i="35"/>
  <c r="H355" i="35" s="1"/>
  <c r="I355" i="35" s="1"/>
  <c r="G356" i="35"/>
  <c r="H356" i="35" s="1"/>
  <c r="I356" i="35" s="1"/>
  <c r="G357" i="35"/>
  <c r="H357" i="35" s="1"/>
  <c r="I357" i="35" s="1"/>
  <c r="G358" i="35"/>
  <c r="H358" i="35" s="1"/>
  <c r="I358" i="35" s="1"/>
  <c r="G359" i="35"/>
  <c r="H359" i="35" s="1"/>
  <c r="I359" i="35" s="1"/>
  <c r="G360" i="35"/>
  <c r="H360" i="35" s="1"/>
  <c r="I360" i="35" s="1"/>
  <c r="G361" i="35"/>
  <c r="H361" i="35" s="1"/>
  <c r="I361" i="35" s="1"/>
  <c r="G362" i="35"/>
  <c r="H362" i="35" s="1"/>
  <c r="I362" i="35" s="1"/>
  <c r="G363" i="35"/>
  <c r="H363" i="35" s="1"/>
  <c r="I363" i="35" s="1"/>
  <c r="G364" i="35"/>
  <c r="H364" i="35" s="1"/>
  <c r="G365" i="35"/>
  <c r="H365" i="35" s="1"/>
  <c r="I365" i="35" s="1"/>
  <c r="G366" i="35"/>
  <c r="H366" i="35" s="1"/>
  <c r="I366" i="35" s="1"/>
  <c r="G367" i="35"/>
  <c r="H367" i="35" s="1"/>
  <c r="I367" i="35" s="1"/>
  <c r="G368" i="35"/>
  <c r="H368" i="35" s="1"/>
  <c r="I368" i="35" s="1"/>
  <c r="G369" i="35"/>
  <c r="H369" i="35" s="1"/>
  <c r="I369" i="35" s="1"/>
  <c r="G370" i="35"/>
  <c r="H370" i="35" s="1"/>
  <c r="I370" i="35" s="1"/>
  <c r="G371" i="35"/>
  <c r="H371" i="35" s="1"/>
  <c r="I371" i="35" s="1"/>
  <c r="G372" i="35"/>
  <c r="H372" i="35" s="1"/>
  <c r="I372" i="35" s="1"/>
  <c r="G373" i="35"/>
  <c r="H373" i="35" s="1"/>
  <c r="I373" i="35" s="1"/>
  <c r="G374" i="35"/>
  <c r="H374" i="35" s="1"/>
  <c r="I374" i="35" s="1"/>
  <c r="G375" i="35"/>
  <c r="H375" i="35" s="1"/>
  <c r="I375" i="35" s="1"/>
  <c r="G376" i="35"/>
  <c r="H376" i="35" s="1"/>
  <c r="I376" i="35" s="1"/>
  <c r="G377" i="35"/>
  <c r="H377" i="35" s="1"/>
  <c r="I377" i="35" s="1"/>
  <c r="G378" i="35"/>
  <c r="H378" i="35" s="1"/>
  <c r="I378" i="35" s="1"/>
  <c r="G379" i="35"/>
  <c r="H379" i="35" s="1"/>
  <c r="I379" i="35" s="1"/>
  <c r="G380" i="35"/>
  <c r="H380" i="35" s="1"/>
  <c r="I380" i="35" s="1"/>
  <c r="G381" i="35"/>
  <c r="H381" i="35" s="1"/>
  <c r="I381" i="35" s="1"/>
  <c r="G382" i="35"/>
  <c r="H382" i="35" s="1"/>
  <c r="I382" i="35" s="1"/>
  <c r="G383" i="35"/>
  <c r="H383" i="35" s="1"/>
  <c r="I383" i="35" s="1"/>
  <c r="G384" i="35"/>
  <c r="H384" i="35" s="1"/>
  <c r="I384" i="35" s="1"/>
  <c r="G385" i="35"/>
  <c r="H385" i="35" s="1"/>
  <c r="I385" i="35" s="1"/>
  <c r="G386" i="35"/>
  <c r="H386" i="35" s="1"/>
  <c r="I386" i="35" s="1"/>
  <c r="G387" i="35"/>
  <c r="H387" i="35" s="1"/>
  <c r="I387" i="35" s="1"/>
  <c r="G388" i="35"/>
  <c r="H388" i="35" s="1"/>
  <c r="I388" i="35" s="1"/>
  <c r="G389" i="35"/>
  <c r="H389" i="35" s="1"/>
  <c r="I389" i="35" s="1"/>
  <c r="G390" i="35"/>
  <c r="H390" i="35" s="1"/>
  <c r="I390" i="35" s="1"/>
  <c r="G391" i="35"/>
  <c r="H391" i="35" s="1"/>
  <c r="I391" i="35" s="1"/>
  <c r="G392" i="35"/>
  <c r="H392" i="35" s="1"/>
  <c r="I392" i="35" s="1"/>
  <c r="G393" i="35"/>
  <c r="H393" i="35" s="1"/>
  <c r="I393" i="35" s="1"/>
  <c r="G394" i="35"/>
  <c r="H394" i="35" s="1"/>
  <c r="I394" i="35" s="1"/>
  <c r="G395" i="35"/>
  <c r="H395" i="35" s="1"/>
  <c r="I395" i="35" s="1"/>
  <c r="G396" i="35"/>
  <c r="H396" i="35" s="1"/>
  <c r="I396" i="35" s="1"/>
  <c r="G397" i="35"/>
  <c r="H397" i="35" s="1"/>
  <c r="I397" i="35" s="1"/>
  <c r="G398" i="35"/>
  <c r="H398" i="35" s="1"/>
  <c r="I398" i="35" s="1"/>
  <c r="G399" i="35"/>
  <c r="H399" i="35" s="1"/>
  <c r="I399" i="35" s="1"/>
  <c r="G400" i="35"/>
  <c r="H400" i="35" s="1"/>
  <c r="I400" i="35" s="1"/>
  <c r="G401" i="35"/>
  <c r="H401" i="35" s="1"/>
  <c r="I401" i="35" s="1"/>
  <c r="G402" i="35"/>
  <c r="H402" i="35" s="1"/>
  <c r="I402" i="35" s="1"/>
  <c r="G403" i="35"/>
  <c r="H403" i="35" s="1"/>
  <c r="I403" i="35" s="1"/>
  <c r="G404" i="35"/>
  <c r="H404" i="35" s="1"/>
  <c r="I404" i="35" s="1"/>
  <c r="G405" i="35"/>
  <c r="H405" i="35" s="1"/>
  <c r="I405" i="35" s="1"/>
  <c r="G406" i="35"/>
  <c r="H406" i="35" s="1"/>
  <c r="I406" i="35" s="1"/>
  <c r="G407" i="35"/>
  <c r="H407" i="35" s="1"/>
  <c r="I407" i="35" s="1"/>
  <c r="G408" i="35"/>
  <c r="H408" i="35" s="1"/>
  <c r="I408" i="35" s="1"/>
  <c r="G409" i="35"/>
  <c r="H409" i="35" s="1"/>
  <c r="I409" i="35" s="1"/>
  <c r="G410" i="35"/>
  <c r="H410" i="35" s="1"/>
  <c r="I410" i="35" s="1"/>
  <c r="G411" i="35"/>
  <c r="H411" i="35" s="1"/>
  <c r="I411" i="35" s="1"/>
  <c r="G412" i="35"/>
  <c r="H412" i="35" s="1"/>
  <c r="I412" i="35" s="1"/>
  <c r="G413" i="35"/>
  <c r="H413" i="35" s="1"/>
  <c r="I413" i="35" s="1"/>
  <c r="G414" i="35"/>
  <c r="H414" i="35" s="1"/>
  <c r="I414" i="35" s="1"/>
  <c r="G415" i="35"/>
  <c r="H415" i="35" s="1"/>
  <c r="I415" i="35" s="1"/>
  <c r="G416" i="35"/>
  <c r="H416" i="35" s="1"/>
  <c r="I416" i="35" s="1"/>
  <c r="G417" i="35"/>
  <c r="H417" i="35" s="1"/>
  <c r="I417" i="35" s="1"/>
  <c r="G418" i="35"/>
  <c r="H418" i="35" s="1"/>
  <c r="I418" i="35" s="1"/>
  <c r="G419" i="35"/>
  <c r="H419" i="35" s="1"/>
  <c r="I419" i="35" s="1"/>
  <c r="G420" i="35"/>
  <c r="H420" i="35" s="1"/>
  <c r="I420" i="35" s="1"/>
  <c r="G421" i="35"/>
  <c r="H421" i="35" s="1"/>
  <c r="I421" i="35" s="1"/>
  <c r="G422" i="35"/>
  <c r="H422" i="35" s="1"/>
  <c r="I422" i="35" s="1"/>
  <c r="G423" i="35"/>
  <c r="H423" i="35" s="1"/>
  <c r="I423" i="35" s="1"/>
  <c r="G424" i="35"/>
  <c r="H424" i="35" s="1"/>
  <c r="I424" i="35" s="1"/>
  <c r="G425" i="35"/>
  <c r="H425" i="35" s="1"/>
  <c r="I425" i="35" s="1"/>
  <c r="G426" i="35"/>
  <c r="H426" i="35" s="1"/>
  <c r="I426" i="35" s="1"/>
  <c r="G427" i="35"/>
  <c r="H427" i="35" s="1"/>
  <c r="I427" i="35" s="1"/>
  <c r="G428" i="35"/>
  <c r="H428" i="35" s="1"/>
  <c r="I428" i="35" s="1"/>
  <c r="G429" i="35"/>
  <c r="H429" i="35" s="1"/>
  <c r="I429" i="35" s="1"/>
  <c r="G430" i="35"/>
  <c r="H430" i="35" s="1"/>
  <c r="I430" i="35" s="1"/>
  <c r="G431" i="35"/>
  <c r="H431" i="35" s="1"/>
  <c r="I431" i="35" s="1"/>
  <c r="G432" i="35"/>
  <c r="H432" i="35" s="1"/>
  <c r="I432" i="35" s="1"/>
  <c r="G433" i="35"/>
  <c r="H433" i="35" s="1"/>
  <c r="I433" i="35" s="1"/>
  <c r="G434" i="35"/>
  <c r="H434" i="35" s="1"/>
  <c r="I434" i="35" s="1"/>
  <c r="G435" i="35"/>
  <c r="H435" i="35" s="1"/>
  <c r="I435" i="35" s="1"/>
  <c r="G436" i="35"/>
  <c r="H436" i="35" s="1"/>
  <c r="I436" i="35" s="1"/>
  <c r="G437" i="35"/>
  <c r="H437" i="35" s="1"/>
  <c r="I437" i="35" s="1"/>
  <c r="G438" i="35"/>
  <c r="H438" i="35" s="1"/>
  <c r="I438" i="35" s="1"/>
  <c r="G439" i="35"/>
  <c r="H439" i="35" s="1"/>
  <c r="I439" i="35" s="1"/>
  <c r="G440" i="35"/>
  <c r="H440" i="35" s="1"/>
  <c r="I440" i="35" s="1"/>
  <c r="G441" i="35"/>
  <c r="H441" i="35" s="1"/>
  <c r="I441" i="35" s="1"/>
  <c r="G442" i="35"/>
  <c r="H442" i="35" s="1"/>
  <c r="I442" i="35" s="1"/>
  <c r="G443" i="35"/>
  <c r="H443" i="35" s="1"/>
  <c r="I443" i="35" s="1"/>
  <c r="G444" i="35"/>
  <c r="H444" i="35" s="1"/>
  <c r="I444" i="35" s="1"/>
  <c r="G445" i="35"/>
  <c r="H445" i="35" s="1"/>
  <c r="I445" i="35" s="1"/>
  <c r="G446" i="35"/>
  <c r="H446" i="35" s="1"/>
  <c r="I446" i="35" s="1"/>
  <c r="G447" i="35"/>
  <c r="H447" i="35" s="1"/>
  <c r="I447" i="35" s="1"/>
  <c r="G448" i="35"/>
  <c r="H448" i="35" s="1"/>
  <c r="I448" i="35" s="1"/>
  <c r="G449" i="35"/>
  <c r="H449" i="35" s="1"/>
  <c r="I449" i="35" s="1"/>
  <c r="G450" i="35"/>
  <c r="H450" i="35" s="1"/>
  <c r="I450" i="35" s="1"/>
  <c r="G451" i="35"/>
  <c r="H451" i="35" s="1"/>
  <c r="I451" i="35" s="1"/>
  <c r="G452" i="35"/>
  <c r="H452" i="35" s="1"/>
  <c r="I452" i="35" s="1"/>
  <c r="G453" i="35"/>
  <c r="H453" i="35" s="1"/>
  <c r="I453" i="35" s="1"/>
  <c r="G454" i="35"/>
  <c r="H454" i="35" s="1"/>
  <c r="I454" i="35" s="1"/>
  <c r="G455" i="35"/>
  <c r="H455" i="35" s="1"/>
  <c r="I455" i="35" s="1"/>
  <c r="G456" i="35"/>
  <c r="H456" i="35" s="1"/>
  <c r="I456" i="35" s="1"/>
  <c r="H529" i="35"/>
  <c r="H530" i="35"/>
  <c r="I530" i="35" s="1"/>
  <c r="H531" i="35"/>
  <c r="H532" i="35"/>
  <c r="I532" i="35" s="1"/>
  <c r="H533" i="35"/>
  <c r="I533" i="35" s="1"/>
  <c r="H534" i="35"/>
  <c r="I534" i="35" s="1"/>
  <c r="H535" i="35"/>
  <c r="I535" i="35" s="1"/>
  <c r="H536" i="35"/>
  <c r="I536" i="35" s="1"/>
  <c r="H537" i="35"/>
  <c r="I537" i="35" s="1"/>
  <c r="H538" i="35"/>
  <c r="I538" i="35" s="1"/>
  <c r="H539" i="35"/>
  <c r="I539" i="35" s="1"/>
  <c r="H540" i="35"/>
  <c r="I540" i="35" s="1"/>
  <c r="H541" i="35"/>
  <c r="I541" i="35" s="1"/>
  <c r="H542" i="35"/>
  <c r="I542" i="35" s="1"/>
  <c r="H543" i="35"/>
  <c r="I543" i="35" s="1"/>
  <c r="H544" i="35"/>
  <c r="I544" i="35" s="1"/>
  <c r="H545" i="35"/>
  <c r="I545" i="35" s="1"/>
  <c r="H546" i="35"/>
  <c r="I546" i="35" s="1"/>
  <c r="H547" i="35"/>
  <c r="I547" i="35" s="1"/>
  <c r="H548" i="35"/>
  <c r="H549" i="35"/>
  <c r="I549" i="35" s="1"/>
  <c r="H550" i="35"/>
  <c r="I550" i="35" s="1"/>
  <c r="H551" i="35"/>
  <c r="I551" i="35" s="1"/>
  <c r="H552" i="35"/>
  <c r="I552" i="35" s="1"/>
  <c r="H553" i="35"/>
  <c r="I553" i="35" s="1"/>
  <c r="H554" i="35"/>
  <c r="I554" i="35" s="1"/>
  <c r="H555" i="35"/>
  <c r="I555" i="35" s="1"/>
  <c r="H556" i="35"/>
  <c r="I556" i="35" s="1"/>
  <c r="H557" i="35"/>
  <c r="I557" i="35" s="1"/>
  <c r="H558" i="35"/>
  <c r="I558" i="35" s="1"/>
  <c r="H559" i="35"/>
  <c r="I559" i="35" s="1"/>
  <c r="H560" i="35"/>
  <c r="I560" i="35" s="1"/>
  <c r="H561" i="35"/>
  <c r="I561" i="35" s="1"/>
  <c r="H562" i="35"/>
  <c r="I562" i="35" s="1"/>
  <c r="H563" i="35"/>
  <c r="I563" i="35" s="1"/>
  <c r="H564" i="35"/>
  <c r="I564" i="35" s="1"/>
  <c r="H565" i="35"/>
  <c r="I565" i="35" s="1"/>
  <c r="H566" i="35"/>
  <c r="I566" i="35" s="1"/>
  <c r="H567" i="35"/>
  <c r="I567" i="35" s="1"/>
  <c r="H568" i="35"/>
  <c r="I568" i="35" s="1"/>
  <c r="H569" i="35"/>
  <c r="I569" i="35" s="1"/>
  <c r="H570" i="35"/>
  <c r="I570" i="35" s="1"/>
  <c r="H571" i="35"/>
  <c r="I571" i="35" s="1"/>
  <c r="H572" i="35"/>
  <c r="I572" i="35" s="1"/>
  <c r="H573" i="35"/>
  <c r="I573" i="35" s="1"/>
  <c r="H574" i="35"/>
  <c r="I574" i="35" s="1"/>
  <c r="H575" i="35"/>
  <c r="I575" i="35" s="1"/>
  <c r="H576" i="35"/>
  <c r="I576" i="35" s="1"/>
  <c r="H577" i="35"/>
  <c r="I577" i="35" s="1"/>
  <c r="H578" i="35"/>
  <c r="I578" i="35" s="1"/>
  <c r="H579" i="35"/>
  <c r="I579" i="35" s="1"/>
  <c r="H580" i="35"/>
  <c r="I580" i="35" s="1"/>
  <c r="H581" i="35"/>
  <c r="I581" i="35" s="1"/>
  <c r="H582" i="35"/>
  <c r="I582" i="35" s="1"/>
  <c r="H583" i="35"/>
  <c r="I583" i="35" s="1"/>
  <c r="H584" i="35"/>
  <c r="I584" i="35" s="1"/>
  <c r="H585" i="35"/>
  <c r="I585" i="35" s="1"/>
  <c r="H586" i="35"/>
  <c r="I586" i="35" s="1"/>
  <c r="H587" i="35"/>
  <c r="I587" i="35" s="1"/>
  <c r="H588" i="35"/>
  <c r="I588" i="35" s="1"/>
  <c r="H589" i="35"/>
  <c r="I589" i="35" s="1"/>
  <c r="H590" i="35"/>
  <c r="I590" i="35" s="1"/>
  <c r="H591" i="35"/>
  <c r="I591" i="35" s="1"/>
  <c r="H592" i="35"/>
  <c r="I592" i="35" s="1"/>
  <c r="H593" i="35"/>
  <c r="I593" i="35" s="1"/>
  <c r="H594" i="35"/>
  <c r="I594" i="35" s="1"/>
  <c r="H595" i="35"/>
  <c r="I595" i="35" s="1"/>
  <c r="H596" i="35"/>
  <c r="I596" i="35" s="1"/>
  <c r="H597" i="35"/>
  <c r="I597" i="35" s="1"/>
  <c r="H598" i="35"/>
  <c r="I598" i="35" s="1"/>
  <c r="H599" i="35"/>
  <c r="I599" i="35" s="1"/>
  <c r="H600" i="35"/>
  <c r="I600" i="35" s="1"/>
  <c r="H601" i="35"/>
  <c r="I601" i="35" s="1"/>
  <c r="H602" i="35"/>
  <c r="I602" i="35" s="1"/>
  <c r="H603" i="35"/>
  <c r="I603" i="35" s="1"/>
  <c r="G727" i="35"/>
  <c r="H727" i="35" s="1"/>
  <c r="I727" i="35" s="1"/>
  <c r="G728" i="35"/>
  <c r="H728" i="35" s="1"/>
  <c r="G729" i="35"/>
  <c r="H729" i="35" s="1"/>
  <c r="I729" i="35" s="1"/>
  <c r="G730" i="35"/>
  <c r="H730" i="35" s="1"/>
  <c r="I730" i="35" s="1"/>
  <c r="G731" i="35"/>
  <c r="H731" i="35" s="1"/>
  <c r="I731" i="35" s="1"/>
  <c r="G732" i="35"/>
  <c r="H732" i="35" s="1"/>
  <c r="I732" i="35" s="1"/>
  <c r="G733" i="35"/>
  <c r="H733" i="35" s="1"/>
  <c r="G734" i="35"/>
  <c r="H734" i="35" s="1"/>
  <c r="I734" i="35" s="1"/>
  <c r="G735" i="35"/>
  <c r="H735" i="35" s="1"/>
  <c r="I735" i="35" s="1"/>
  <c r="G736" i="35"/>
  <c r="H736" i="35" s="1"/>
  <c r="I736" i="35" s="1"/>
  <c r="G737" i="35"/>
  <c r="H737" i="35" s="1"/>
  <c r="I737" i="35" s="1"/>
  <c r="G738" i="35"/>
  <c r="H738" i="35" s="1"/>
  <c r="I738" i="35" s="1"/>
  <c r="G739" i="35"/>
  <c r="H739" i="35" s="1"/>
  <c r="I739" i="35" s="1"/>
  <c r="G740" i="35"/>
  <c r="H740" i="35" s="1"/>
  <c r="I740" i="35" s="1"/>
  <c r="G741" i="35"/>
  <c r="H741" i="35" s="1"/>
  <c r="I741" i="35" s="1"/>
  <c r="G742" i="35"/>
  <c r="H742" i="35" s="1"/>
  <c r="I742" i="35" s="1"/>
  <c r="G743" i="35"/>
  <c r="H743" i="35" s="1"/>
  <c r="I743" i="35" s="1"/>
  <c r="G744" i="35"/>
  <c r="H744" i="35" s="1"/>
  <c r="I744" i="35" s="1"/>
  <c r="G745" i="35"/>
  <c r="H745" i="35" s="1"/>
  <c r="I745" i="35" s="1"/>
  <c r="G746" i="35"/>
  <c r="H746" i="35" s="1"/>
  <c r="I746" i="35" s="1"/>
  <c r="G747" i="35"/>
  <c r="H747" i="35" s="1"/>
  <c r="I747" i="35" s="1"/>
  <c r="G748" i="35"/>
  <c r="H748" i="35" s="1"/>
  <c r="I748" i="35" s="1"/>
  <c r="G749" i="35"/>
  <c r="H749" i="35" s="1"/>
  <c r="I749" i="35" s="1"/>
  <c r="G750" i="35"/>
  <c r="H750" i="35" s="1"/>
  <c r="I750" i="35" s="1"/>
  <c r="G751" i="35"/>
  <c r="H751" i="35" s="1"/>
  <c r="I751" i="35" s="1"/>
  <c r="G752" i="35"/>
  <c r="H752" i="35" s="1"/>
  <c r="I752" i="35" s="1"/>
  <c r="G753" i="35"/>
  <c r="H753" i="35" s="1"/>
  <c r="I753" i="35" s="1"/>
  <c r="G754" i="35"/>
  <c r="H754" i="35" s="1"/>
  <c r="I754" i="35" s="1"/>
  <c r="G755" i="35"/>
  <c r="H755" i="35" s="1"/>
  <c r="I755" i="35" s="1"/>
  <c r="G756" i="35"/>
  <c r="H756" i="35" s="1"/>
  <c r="I756" i="35" s="1"/>
  <c r="G757" i="35"/>
  <c r="H757" i="35" s="1"/>
  <c r="I757" i="35" s="1"/>
  <c r="G758" i="35"/>
  <c r="H758" i="35" s="1"/>
  <c r="I758" i="35" s="1"/>
  <c r="G759" i="35"/>
  <c r="H759" i="35" s="1"/>
  <c r="I759" i="35" s="1"/>
  <c r="G760" i="35"/>
  <c r="H760" i="35" s="1"/>
  <c r="I760" i="35" s="1"/>
  <c r="G761" i="35"/>
  <c r="H761" i="35" s="1"/>
  <c r="I761" i="35" s="1"/>
  <c r="G762" i="35"/>
  <c r="H762" i="35" s="1"/>
  <c r="I762" i="35" s="1"/>
  <c r="G763" i="35"/>
  <c r="H763" i="35" s="1"/>
  <c r="I763" i="35" s="1"/>
  <c r="G764" i="35"/>
  <c r="H764" i="35" s="1"/>
  <c r="I764" i="35" s="1"/>
  <c r="G765" i="35"/>
  <c r="H765" i="35" s="1"/>
  <c r="I765" i="35" s="1"/>
  <c r="G766" i="35"/>
  <c r="H766" i="35" s="1"/>
  <c r="I766" i="35" s="1"/>
  <c r="G767" i="35"/>
  <c r="H767" i="35" s="1"/>
  <c r="I767" i="35" s="1"/>
  <c r="G768" i="35"/>
  <c r="H768" i="35" s="1"/>
  <c r="I768" i="35" s="1"/>
  <c r="G769" i="35"/>
  <c r="H769" i="35" s="1"/>
  <c r="I769" i="35" s="1"/>
  <c r="G770" i="35"/>
  <c r="H770" i="35" s="1"/>
  <c r="I770" i="35" s="1"/>
  <c r="G771" i="35"/>
  <c r="H771" i="35" s="1"/>
  <c r="I771" i="35" s="1"/>
  <c r="G772" i="35"/>
  <c r="H772" i="35" s="1"/>
  <c r="I772" i="35" s="1"/>
  <c r="G773" i="35"/>
  <c r="H773" i="35" s="1"/>
  <c r="I773" i="35" s="1"/>
  <c r="G774" i="35"/>
  <c r="H774" i="35" s="1"/>
  <c r="I774" i="35" s="1"/>
  <c r="G775" i="35"/>
  <c r="H775" i="35" s="1"/>
  <c r="I775" i="35" s="1"/>
  <c r="G776" i="35"/>
  <c r="H776" i="35" s="1"/>
  <c r="I776" i="35" s="1"/>
  <c r="G777" i="35"/>
  <c r="H777" i="35" s="1"/>
  <c r="I777" i="35" s="1"/>
  <c r="G778" i="35"/>
  <c r="H778" i="35" s="1"/>
  <c r="I778" i="35" s="1"/>
  <c r="G779" i="35"/>
  <c r="H779" i="35" s="1"/>
  <c r="I779" i="35" s="1"/>
  <c r="G780" i="35"/>
  <c r="H780" i="35" s="1"/>
  <c r="I780" i="35" s="1"/>
  <c r="G781" i="35"/>
  <c r="H781" i="35" s="1"/>
  <c r="I781" i="35" s="1"/>
  <c r="G782" i="35"/>
  <c r="H782" i="35" s="1"/>
  <c r="I782" i="35" s="1"/>
  <c r="G783" i="35"/>
  <c r="H783" i="35" s="1"/>
  <c r="I783" i="35" s="1"/>
  <c r="G784" i="35"/>
  <c r="H784" i="35" s="1"/>
  <c r="I784" i="35" s="1"/>
  <c r="G785" i="35"/>
  <c r="H785" i="35" s="1"/>
  <c r="I785" i="35" s="1"/>
  <c r="G786" i="35"/>
  <c r="H786" i="35" s="1"/>
  <c r="I786" i="35" s="1"/>
  <c r="G787" i="35"/>
  <c r="H787" i="35" s="1"/>
  <c r="I787" i="35" s="1"/>
  <c r="G788" i="35"/>
  <c r="H788" i="35" s="1"/>
  <c r="I788" i="35" s="1"/>
  <c r="G789" i="35"/>
  <c r="H789" i="35" s="1"/>
  <c r="I789" i="35" s="1"/>
  <c r="G790" i="35"/>
  <c r="H790" i="35" s="1"/>
  <c r="I790" i="35" s="1"/>
  <c r="G791" i="35"/>
  <c r="H791" i="35" s="1"/>
  <c r="I791" i="35" s="1"/>
  <c r="G792" i="35"/>
  <c r="H792" i="35" s="1"/>
  <c r="I792" i="35" s="1"/>
  <c r="G793" i="35"/>
  <c r="H793" i="35" s="1"/>
  <c r="I793" i="35" s="1"/>
  <c r="G794" i="35"/>
  <c r="H794" i="35" s="1"/>
  <c r="I794" i="35" s="1"/>
  <c r="G795" i="35"/>
  <c r="H795" i="35" s="1"/>
  <c r="I795" i="35" s="1"/>
  <c r="G796" i="35"/>
  <c r="H796" i="35" s="1"/>
  <c r="I796" i="35" s="1"/>
  <c r="G797" i="35"/>
  <c r="H797" i="35" s="1"/>
  <c r="I797" i="35" s="1"/>
  <c r="G798" i="35"/>
  <c r="H798" i="35" s="1"/>
  <c r="I798" i="35" s="1"/>
  <c r="G799" i="35"/>
  <c r="H799" i="35" s="1"/>
  <c r="I799" i="35" s="1"/>
  <c r="G800" i="35"/>
  <c r="H800" i="35" s="1"/>
  <c r="I800" i="35" s="1"/>
  <c r="G801" i="35"/>
  <c r="H801" i="35" s="1"/>
  <c r="I801" i="35" s="1"/>
  <c r="G802" i="35"/>
  <c r="H802" i="35" s="1"/>
  <c r="I802" i="35" s="1"/>
  <c r="G803" i="35"/>
  <c r="H803" i="35" s="1"/>
  <c r="I803" i="35" s="1"/>
  <c r="G804" i="35"/>
  <c r="H804" i="35" s="1"/>
  <c r="I804" i="35" s="1"/>
  <c r="G805" i="35"/>
  <c r="H805" i="35" s="1"/>
  <c r="I805" i="35" s="1"/>
  <c r="G806" i="35"/>
  <c r="H806" i="35" s="1"/>
  <c r="I806" i="35" s="1"/>
  <c r="G807" i="35"/>
  <c r="H807" i="35" s="1"/>
  <c r="I807" i="35" s="1"/>
  <c r="G808" i="35"/>
  <c r="H808" i="35" s="1"/>
  <c r="I808" i="35" s="1"/>
  <c r="G809" i="35"/>
  <c r="H809" i="35" s="1"/>
  <c r="I809" i="35" s="1"/>
  <c r="G810" i="35"/>
  <c r="H810" i="35" s="1"/>
  <c r="I810" i="35" s="1"/>
  <c r="G811" i="35"/>
  <c r="H811" i="35" s="1"/>
  <c r="I811" i="35" s="1"/>
  <c r="G812" i="35"/>
  <c r="H812" i="35" s="1"/>
  <c r="I812" i="35" s="1"/>
  <c r="G813" i="35"/>
  <c r="H813" i="35" s="1"/>
  <c r="I813" i="35" s="1"/>
  <c r="G814" i="35"/>
  <c r="H814" i="35" s="1"/>
  <c r="I814" i="35" s="1"/>
  <c r="G815" i="35"/>
  <c r="H815" i="35" s="1"/>
  <c r="I815" i="35" s="1"/>
  <c r="G816" i="35"/>
  <c r="H816" i="35" s="1"/>
  <c r="I816" i="35" s="1"/>
  <c r="G817" i="35"/>
  <c r="H817" i="35" s="1"/>
  <c r="I817" i="35" s="1"/>
  <c r="G818" i="35"/>
  <c r="H818" i="35" s="1"/>
  <c r="I818" i="35" s="1"/>
  <c r="G819" i="35"/>
  <c r="H819" i="35" s="1"/>
  <c r="I819" i="35" s="1"/>
  <c r="G820" i="35"/>
  <c r="H820" i="35" s="1"/>
  <c r="I820" i="35" s="1"/>
  <c r="G821" i="35"/>
  <c r="H821" i="35" s="1"/>
  <c r="I821" i="35" s="1"/>
  <c r="G822" i="35"/>
  <c r="H822" i="35" s="1"/>
  <c r="I822" i="35" s="1"/>
  <c r="G823" i="35"/>
  <c r="H823" i="35" s="1"/>
  <c r="I823" i="35" s="1"/>
  <c r="G824" i="35"/>
  <c r="H824" i="35" s="1"/>
  <c r="I824" i="35" s="1"/>
  <c r="G825" i="35"/>
  <c r="H825" i="35" s="1"/>
  <c r="I825" i="35" s="1"/>
  <c r="G826" i="35"/>
  <c r="H826" i="35" s="1"/>
  <c r="I826" i="35" s="1"/>
  <c r="G827" i="35"/>
  <c r="H827" i="35" s="1"/>
  <c r="I827" i="35" s="1"/>
  <c r="G828" i="35"/>
  <c r="H828" i="35" s="1"/>
  <c r="I828" i="35" s="1"/>
  <c r="G829" i="35"/>
  <c r="H829" i="35" s="1"/>
  <c r="I829" i="35" s="1"/>
  <c r="G830" i="35"/>
  <c r="H830" i="35" s="1"/>
  <c r="I830" i="35" s="1"/>
  <c r="G831" i="35"/>
  <c r="H831" i="35" s="1"/>
  <c r="I831" i="35" s="1"/>
  <c r="G832" i="35"/>
  <c r="H832" i="35" s="1"/>
  <c r="I832" i="35" s="1"/>
  <c r="G833" i="35"/>
  <c r="H833" i="35" s="1"/>
  <c r="I833" i="35" s="1"/>
  <c r="G834" i="35"/>
  <c r="H834" i="35" s="1"/>
  <c r="I834" i="35" s="1"/>
  <c r="G835" i="35"/>
  <c r="H835" i="35" s="1"/>
  <c r="I835" i="35" s="1"/>
  <c r="G836" i="35"/>
  <c r="H836" i="35" s="1"/>
  <c r="I836" i="35" s="1"/>
  <c r="G837" i="35"/>
  <c r="H837" i="35" s="1"/>
  <c r="I837" i="35" s="1"/>
  <c r="G838" i="35"/>
  <c r="H838" i="35" s="1"/>
  <c r="I838" i="35" s="1"/>
  <c r="G839" i="35"/>
  <c r="H839" i="35" s="1"/>
  <c r="I839" i="35" s="1"/>
  <c r="G840" i="35"/>
  <c r="H840" i="35" s="1"/>
  <c r="I840" i="35" s="1"/>
  <c r="G841" i="35"/>
  <c r="H841" i="35" s="1"/>
  <c r="I841" i="35" s="1"/>
  <c r="G842" i="35"/>
  <c r="H842" i="35" s="1"/>
  <c r="I842" i="35" s="1"/>
  <c r="G843" i="35"/>
  <c r="H843" i="35" s="1"/>
  <c r="I843" i="35" s="1"/>
  <c r="G844" i="35"/>
  <c r="H844" i="35" s="1"/>
  <c r="I844" i="35" s="1"/>
  <c r="G845" i="35"/>
  <c r="H845" i="35" s="1"/>
  <c r="I845" i="35" s="1"/>
  <c r="G846" i="35"/>
  <c r="H846" i="35" s="1"/>
  <c r="I846" i="35" s="1"/>
  <c r="G847" i="35"/>
  <c r="H847" i="35" s="1"/>
  <c r="I847" i="35" s="1"/>
  <c r="G848" i="35"/>
  <c r="H848" i="35" s="1"/>
  <c r="I848" i="35" s="1"/>
  <c r="G849" i="35"/>
  <c r="H849" i="35" s="1"/>
  <c r="I849" i="35" s="1"/>
  <c r="G850" i="35"/>
  <c r="H850" i="35" s="1"/>
  <c r="I850" i="35" s="1"/>
  <c r="G851" i="35"/>
  <c r="H851" i="35" s="1"/>
  <c r="I851" i="35" s="1"/>
  <c r="G852" i="35"/>
  <c r="H852" i="35" s="1"/>
  <c r="I852" i="35" s="1"/>
  <c r="G853" i="35"/>
  <c r="H853" i="35" s="1"/>
  <c r="I853" i="35" s="1"/>
  <c r="G854" i="35"/>
  <c r="H854" i="35" s="1"/>
  <c r="I854" i="35" s="1"/>
  <c r="G855" i="35"/>
  <c r="H855" i="35" s="1"/>
  <c r="I855" i="35" s="1"/>
  <c r="G856" i="35"/>
  <c r="H856" i="35" s="1"/>
  <c r="I856" i="35" s="1"/>
  <c r="G857" i="35"/>
  <c r="H857" i="35" s="1"/>
  <c r="I857" i="35" s="1"/>
  <c r="G858" i="35"/>
  <c r="H858" i="35" s="1"/>
  <c r="I858" i="35" s="1"/>
  <c r="G859" i="35"/>
  <c r="H859" i="35" s="1"/>
  <c r="I859" i="35" s="1"/>
  <c r="G860" i="35"/>
  <c r="H860" i="35" s="1"/>
  <c r="I860" i="35" s="1"/>
  <c r="G861" i="35"/>
  <c r="H861" i="35" s="1"/>
  <c r="I861" i="35" s="1"/>
  <c r="G862" i="35"/>
  <c r="H862" i="35" s="1"/>
  <c r="I862" i="35" s="1"/>
  <c r="G866" i="35"/>
  <c r="H866" i="35" s="1"/>
  <c r="I866" i="35" s="1"/>
  <c r="G867" i="35"/>
  <c r="H867" i="35" s="1"/>
  <c r="I867" i="35" s="1"/>
  <c r="G868" i="35"/>
  <c r="H868" i="35" s="1"/>
  <c r="I868" i="35" s="1"/>
  <c r="G869" i="35"/>
  <c r="H869" i="35" s="1"/>
  <c r="I869" i="35" s="1"/>
  <c r="G870" i="35"/>
  <c r="H870" i="35" s="1"/>
  <c r="I870" i="35" s="1"/>
  <c r="G871" i="35"/>
  <c r="H871" i="35" s="1"/>
  <c r="I871" i="35" s="1"/>
  <c r="G872" i="35"/>
  <c r="H872" i="35" s="1"/>
  <c r="I872" i="35" s="1"/>
  <c r="G873" i="35"/>
  <c r="H873" i="35" s="1"/>
  <c r="I873" i="35" s="1"/>
  <c r="G874" i="35"/>
  <c r="H874" i="35" s="1"/>
  <c r="I874" i="35" s="1"/>
  <c r="G875" i="35"/>
  <c r="H875" i="35" s="1"/>
  <c r="I875" i="35" s="1"/>
  <c r="G876" i="35"/>
  <c r="H876" i="35" s="1"/>
  <c r="I876" i="35" s="1"/>
  <c r="G877" i="35"/>
  <c r="H877" i="35" s="1"/>
  <c r="I877" i="35" s="1"/>
  <c r="G878" i="35"/>
  <c r="H878" i="35" s="1"/>
  <c r="I878" i="35" s="1"/>
  <c r="G879" i="35"/>
  <c r="H879" i="35" s="1"/>
  <c r="I879" i="35" s="1"/>
  <c r="G880" i="35"/>
  <c r="H880" i="35" s="1"/>
  <c r="I880" i="35" s="1"/>
  <c r="G881" i="35"/>
  <c r="H881" i="35" s="1"/>
  <c r="I881" i="35" s="1"/>
  <c r="G882" i="35"/>
  <c r="H882" i="35" s="1"/>
  <c r="I882" i="35" s="1"/>
  <c r="G883" i="35"/>
  <c r="H883" i="35" s="1"/>
  <c r="I883" i="35" s="1"/>
  <c r="G884" i="35"/>
  <c r="H884" i="35" s="1"/>
  <c r="I884" i="35" s="1"/>
  <c r="G885" i="35"/>
  <c r="H885" i="35" s="1"/>
  <c r="I885" i="35" s="1"/>
  <c r="G886" i="35"/>
  <c r="H886" i="35" s="1"/>
  <c r="I886" i="35" s="1"/>
  <c r="G887" i="35"/>
  <c r="H887" i="35" s="1"/>
  <c r="I887" i="35" s="1"/>
  <c r="G888" i="35"/>
  <c r="H888" i="35" s="1"/>
  <c r="I888" i="35" s="1"/>
  <c r="G889" i="35"/>
  <c r="H889" i="35" s="1"/>
  <c r="I889" i="35" s="1"/>
  <c r="G890" i="35"/>
  <c r="H890" i="35" s="1"/>
  <c r="I890" i="35" s="1"/>
  <c r="G891" i="35"/>
  <c r="H891" i="35" s="1"/>
  <c r="I891" i="35" s="1"/>
  <c r="G892" i="35"/>
  <c r="H892" i="35" s="1"/>
  <c r="I892" i="35" s="1"/>
  <c r="G893" i="35"/>
  <c r="H893" i="35" s="1"/>
  <c r="I893" i="35" s="1"/>
  <c r="G894" i="35"/>
  <c r="H894" i="35" s="1"/>
  <c r="I894" i="35" s="1"/>
  <c r="G895" i="35"/>
  <c r="H895" i="35" s="1"/>
  <c r="I895" i="35" s="1"/>
  <c r="G896" i="35"/>
  <c r="H896" i="35" s="1"/>
  <c r="I896" i="35" s="1"/>
  <c r="G897" i="35"/>
  <c r="H897" i="35" s="1"/>
  <c r="I897" i="35" s="1"/>
  <c r="G898" i="35"/>
  <c r="H898" i="35" s="1"/>
  <c r="I898" i="35" s="1"/>
  <c r="G899" i="35"/>
  <c r="H899" i="35" s="1"/>
  <c r="I899" i="35" s="1"/>
  <c r="G900" i="35"/>
  <c r="H900" i="35" s="1"/>
  <c r="I900" i="35" s="1"/>
  <c r="G909" i="35"/>
  <c r="H909" i="35" s="1"/>
  <c r="G910" i="35"/>
  <c r="H910" i="35" s="1"/>
  <c r="I910" i="35" s="1"/>
  <c r="G911" i="35"/>
  <c r="G912" i="35"/>
  <c r="H912" i="35" s="1"/>
  <c r="I912" i="35" s="1"/>
  <c r="G913" i="35"/>
  <c r="H913" i="35" s="1"/>
  <c r="I913" i="35" s="1"/>
  <c r="G914" i="35"/>
  <c r="H914" i="35" s="1"/>
  <c r="I914" i="35" s="1"/>
  <c r="G915" i="35"/>
  <c r="H915" i="35" s="1"/>
  <c r="I915" i="35" s="1"/>
  <c r="G916" i="35"/>
  <c r="H916" i="35" s="1"/>
  <c r="I916" i="35" s="1"/>
  <c r="G917" i="35"/>
  <c r="H917" i="35" s="1"/>
  <c r="I917" i="35" s="1"/>
  <c r="G918" i="35"/>
  <c r="H918" i="35" s="1"/>
  <c r="I918" i="35" s="1"/>
  <c r="G919" i="35"/>
  <c r="H919" i="35" s="1"/>
  <c r="I919" i="35" s="1"/>
  <c r="G920" i="35"/>
  <c r="H920" i="35" s="1"/>
  <c r="I920" i="35" s="1"/>
  <c r="G921" i="35"/>
  <c r="H921" i="35" s="1"/>
  <c r="I921" i="35" s="1"/>
  <c r="G922" i="35"/>
  <c r="H922" i="35" s="1"/>
  <c r="I922" i="35" s="1"/>
  <c r="G923" i="35"/>
  <c r="H923" i="35" s="1"/>
  <c r="I923" i="35" s="1"/>
  <c r="G924" i="35"/>
  <c r="H924" i="35" s="1"/>
  <c r="I924" i="35" s="1"/>
  <c r="G925" i="35"/>
  <c r="H925" i="35" s="1"/>
  <c r="I925" i="35" s="1"/>
  <c r="G926" i="35"/>
  <c r="H926" i="35" s="1"/>
  <c r="I926" i="35" s="1"/>
  <c r="G927" i="35"/>
  <c r="H927" i="35" s="1"/>
  <c r="I927" i="35" s="1"/>
  <c r="G928" i="35"/>
  <c r="H928" i="35" s="1"/>
  <c r="I928" i="35" s="1"/>
  <c r="G929" i="35"/>
  <c r="H929" i="35" s="1"/>
  <c r="I929" i="35" s="1"/>
  <c r="G930" i="35"/>
  <c r="H930" i="35" s="1"/>
  <c r="I930" i="35" s="1"/>
  <c r="G931" i="35"/>
  <c r="H931" i="35" s="1"/>
  <c r="I931" i="35" s="1"/>
  <c r="G932" i="35"/>
  <c r="H932" i="35" s="1"/>
  <c r="I932" i="35" s="1"/>
  <c r="G933" i="35"/>
  <c r="H933" i="35" s="1"/>
  <c r="I933" i="35" s="1"/>
  <c r="G934" i="35"/>
  <c r="H934" i="35" s="1"/>
  <c r="I934" i="35" s="1"/>
  <c r="G935" i="35"/>
  <c r="H935" i="35" s="1"/>
  <c r="I935" i="35" s="1"/>
  <c r="G936" i="35"/>
  <c r="H936" i="35" s="1"/>
  <c r="I936" i="35" s="1"/>
  <c r="G937" i="35"/>
  <c r="H937" i="35" s="1"/>
  <c r="I937" i="35" s="1"/>
  <c r="G938" i="35"/>
  <c r="H938" i="35" s="1"/>
  <c r="I938" i="35" s="1"/>
  <c r="G939" i="35"/>
  <c r="H939" i="35" s="1"/>
  <c r="I939" i="35" s="1"/>
  <c r="G940" i="35"/>
  <c r="H940" i="35" s="1"/>
  <c r="I940" i="35" s="1"/>
  <c r="G941" i="35"/>
  <c r="H941" i="35" s="1"/>
  <c r="I941" i="35" s="1"/>
  <c r="G942" i="35"/>
  <c r="H942" i="35" s="1"/>
  <c r="I942" i="35" s="1"/>
  <c r="G943" i="35"/>
  <c r="H943" i="35" s="1"/>
  <c r="I943" i="35" s="1"/>
  <c r="G944" i="35"/>
  <c r="H944" i="35" s="1"/>
  <c r="I944" i="35" s="1"/>
  <c r="G945" i="35"/>
  <c r="H945" i="35" s="1"/>
  <c r="I945" i="35" s="1"/>
  <c r="G946" i="35"/>
  <c r="H946" i="35" s="1"/>
  <c r="I946" i="35" s="1"/>
  <c r="G947" i="35"/>
  <c r="H947" i="35" s="1"/>
  <c r="I947" i="35" s="1"/>
  <c r="G948" i="35"/>
  <c r="H948" i="35" s="1"/>
  <c r="I948" i="35" s="1"/>
  <c r="G949" i="35"/>
  <c r="H949" i="35" s="1"/>
  <c r="I949" i="35" s="1"/>
  <c r="G950" i="35"/>
  <c r="H950" i="35" s="1"/>
  <c r="I950" i="35" s="1"/>
  <c r="G951" i="35"/>
  <c r="H951" i="35" s="1"/>
  <c r="I951" i="35" s="1"/>
  <c r="G952" i="35"/>
  <c r="H952" i="35" s="1"/>
  <c r="I952" i="35" s="1"/>
  <c r="G953" i="35"/>
  <c r="H953" i="35" s="1"/>
  <c r="I953" i="35" s="1"/>
  <c r="G954" i="35"/>
  <c r="H954" i="35" s="1"/>
  <c r="I954" i="35" s="1"/>
  <c r="G955" i="35"/>
  <c r="H955" i="35" s="1"/>
  <c r="I955" i="35" s="1"/>
  <c r="G956" i="35"/>
  <c r="H956" i="35" s="1"/>
  <c r="I956" i="35" s="1"/>
  <c r="G957" i="35"/>
  <c r="H957" i="35" s="1"/>
  <c r="I957" i="35" s="1"/>
  <c r="G958" i="35"/>
  <c r="H958" i="35" s="1"/>
  <c r="I958" i="35" s="1"/>
  <c r="G959" i="35"/>
  <c r="H959" i="35" s="1"/>
  <c r="I959" i="35" s="1"/>
  <c r="G960" i="35"/>
  <c r="H960" i="35" s="1"/>
  <c r="I960" i="35" s="1"/>
  <c r="G961" i="35"/>
  <c r="H961" i="35" s="1"/>
  <c r="I961" i="35" s="1"/>
  <c r="G962" i="35"/>
  <c r="H962" i="35" s="1"/>
  <c r="I962" i="35" s="1"/>
  <c r="G963" i="35"/>
  <c r="H963" i="35" s="1"/>
  <c r="I963" i="35" s="1"/>
  <c r="G964" i="35"/>
  <c r="H964" i="35" s="1"/>
  <c r="I964" i="35" s="1"/>
  <c r="G965" i="35"/>
  <c r="H965" i="35" s="1"/>
  <c r="I965" i="35" s="1"/>
  <c r="G966" i="35"/>
  <c r="H966" i="35" s="1"/>
  <c r="I966" i="35" s="1"/>
  <c r="G967" i="35"/>
  <c r="H967" i="35" s="1"/>
  <c r="I967" i="35" s="1"/>
  <c r="G968" i="35"/>
  <c r="H968" i="35" s="1"/>
  <c r="I968" i="35" s="1"/>
  <c r="G969" i="35"/>
  <c r="H969" i="35" s="1"/>
  <c r="I969" i="35" s="1"/>
  <c r="G970" i="35"/>
  <c r="H970" i="35" s="1"/>
  <c r="I970" i="35" s="1"/>
  <c r="G971" i="35"/>
  <c r="H971" i="35" s="1"/>
  <c r="I971" i="35" s="1"/>
  <c r="G972" i="35"/>
  <c r="H972" i="35" s="1"/>
  <c r="I972" i="35" s="1"/>
  <c r="G973" i="35"/>
  <c r="H973" i="35" s="1"/>
  <c r="I973" i="35" s="1"/>
  <c r="G974" i="35"/>
  <c r="H974" i="35" s="1"/>
  <c r="I974" i="35" s="1"/>
  <c r="G975" i="35"/>
  <c r="H975" i="35" s="1"/>
  <c r="I975" i="35" s="1"/>
  <c r="G976" i="35"/>
  <c r="H976" i="35" s="1"/>
  <c r="I976" i="35" s="1"/>
  <c r="G977" i="35"/>
  <c r="H977" i="35" s="1"/>
  <c r="I977" i="35" s="1"/>
  <c r="G978" i="35"/>
  <c r="H978" i="35" s="1"/>
  <c r="I978" i="35" s="1"/>
  <c r="G979" i="35"/>
  <c r="H979" i="35" s="1"/>
  <c r="I979" i="35" s="1"/>
  <c r="G980" i="35"/>
  <c r="H980" i="35" s="1"/>
  <c r="I980" i="35" s="1"/>
  <c r="G981" i="35"/>
  <c r="H981" i="35" s="1"/>
  <c r="I981" i="35" s="1"/>
  <c r="G982" i="35"/>
  <c r="H982" i="35" s="1"/>
  <c r="I982" i="35" s="1"/>
  <c r="G983" i="35"/>
  <c r="H983" i="35" s="1"/>
  <c r="I983" i="35" s="1"/>
  <c r="G984" i="35"/>
  <c r="H984" i="35" s="1"/>
  <c r="I984" i="35" s="1"/>
  <c r="G985" i="35"/>
  <c r="H985" i="35" s="1"/>
  <c r="I985" i="35" s="1"/>
  <c r="G986" i="35"/>
  <c r="H986" i="35" s="1"/>
  <c r="I986" i="35" s="1"/>
  <c r="G987" i="35"/>
  <c r="H987" i="35" s="1"/>
  <c r="I987" i="35" s="1"/>
  <c r="G988" i="35"/>
  <c r="H988" i="35" s="1"/>
  <c r="I988" i="35" s="1"/>
  <c r="G989" i="35"/>
  <c r="H989" i="35" s="1"/>
  <c r="I989" i="35" s="1"/>
  <c r="G990" i="35"/>
  <c r="H990" i="35" s="1"/>
  <c r="I990" i="35" s="1"/>
  <c r="G991" i="35"/>
  <c r="H991" i="35" s="1"/>
  <c r="I991" i="35" s="1"/>
  <c r="G992" i="35"/>
  <c r="H992" i="35" s="1"/>
  <c r="I992" i="35" s="1"/>
  <c r="G993" i="35"/>
  <c r="H993" i="35" s="1"/>
  <c r="I993" i="35" s="1"/>
  <c r="G994" i="35"/>
  <c r="H994" i="35" s="1"/>
  <c r="I994" i="35" s="1"/>
  <c r="G995" i="35"/>
  <c r="H995" i="35" s="1"/>
  <c r="I995" i="35" s="1"/>
  <c r="G996" i="35"/>
  <c r="H996" i="35" s="1"/>
  <c r="I996" i="35" s="1"/>
  <c r="G997" i="35"/>
  <c r="H997" i="35" s="1"/>
  <c r="I997" i="35" s="1"/>
  <c r="G998" i="35"/>
  <c r="H998" i="35" s="1"/>
  <c r="I998" i="35" s="1"/>
  <c r="G999" i="35"/>
  <c r="H999" i="35" s="1"/>
  <c r="I999" i="35" s="1"/>
  <c r="G1000" i="35"/>
  <c r="H1000" i="35" s="1"/>
  <c r="I1000" i="35" s="1"/>
  <c r="G1001" i="35"/>
  <c r="H1001" i="35" s="1"/>
  <c r="I1001" i="35" s="1"/>
  <c r="G1002" i="35"/>
  <c r="H1002" i="35" s="1"/>
  <c r="I1002" i="35" s="1"/>
  <c r="G1003" i="35"/>
  <c r="H1003" i="35" s="1"/>
  <c r="I1003" i="35" s="1"/>
  <c r="G1004" i="35"/>
  <c r="H1004" i="35" s="1"/>
  <c r="I1004" i="35" s="1"/>
  <c r="G1005" i="35"/>
  <c r="H1005" i="35" s="1"/>
  <c r="I1005" i="35" s="1"/>
  <c r="G1006" i="35"/>
  <c r="H1006" i="35" s="1"/>
  <c r="I1006" i="35" s="1"/>
  <c r="G1007" i="35"/>
  <c r="H1007" i="35" s="1"/>
  <c r="I1007" i="35" s="1"/>
  <c r="G1008" i="35"/>
  <c r="H1008" i="35" s="1"/>
  <c r="I1008" i="35" s="1"/>
  <c r="G1009" i="35"/>
  <c r="H1009" i="35" s="1"/>
  <c r="I1009" i="35" s="1"/>
  <c r="G1010" i="35"/>
  <c r="H1010" i="35" s="1"/>
  <c r="I1010" i="35" s="1"/>
  <c r="G1011" i="35"/>
  <c r="H1011" i="35" s="1"/>
  <c r="I1011" i="35" s="1"/>
  <c r="G1012" i="35"/>
  <c r="H1012" i="35" s="1"/>
  <c r="I1012" i="35" s="1"/>
  <c r="G1013" i="35"/>
  <c r="H1013" i="35" s="1"/>
  <c r="I1013" i="35" s="1"/>
  <c r="G1014" i="35"/>
  <c r="H1014" i="35" s="1"/>
  <c r="I1014" i="35" s="1"/>
  <c r="G1015" i="35"/>
  <c r="H1015" i="35" s="1"/>
  <c r="I1015" i="35" s="1"/>
  <c r="G1016" i="35"/>
  <c r="H1016" i="35" s="1"/>
  <c r="I1016" i="35" s="1"/>
  <c r="G1017" i="35"/>
  <c r="H1017" i="35" s="1"/>
  <c r="I1017" i="35" s="1"/>
  <c r="G1018" i="35"/>
  <c r="H1018" i="35" s="1"/>
  <c r="I1018" i="35" s="1"/>
  <c r="G1019" i="35"/>
  <c r="H1019" i="35" s="1"/>
  <c r="I1019" i="35" s="1"/>
  <c r="G1020" i="35"/>
  <c r="H1020" i="35" s="1"/>
  <c r="I1020" i="35" s="1"/>
  <c r="G1021" i="35"/>
  <c r="H1021" i="35" s="1"/>
  <c r="I1021" i="35" s="1"/>
  <c r="G1022" i="35"/>
  <c r="H1022" i="35" s="1"/>
  <c r="I1022" i="35" s="1"/>
  <c r="G1023" i="35"/>
  <c r="H1023" i="35" s="1"/>
  <c r="I1023" i="35" s="1"/>
  <c r="G1024" i="35"/>
  <c r="H1024" i="35" s="1"/>
  <c r="I1024" i="35" s="1"/>
  <c r="G1025" i="35"/>
  <c r="H1025" i="35" s="1"/>
  <c r="I1025" i="35" s="1"/>
  <c r="G1026" i="35"/>
  <c r="H1026" i="35" s="1"/>
  <c r="I1026" i="35" s="1"/>
  <c r="G1027" i="35"/>
  <c r="H1027" i="35" s="1"/>
  <c r="I1027" i="35" s="1"/>
  <c r="G1028" i="35"/>
  <c r="H1028" i="35" s="1"/>
  <c r="I1028" i="35" s="1"/>
  <c r="G1029" i="35"/>
  <c r="H1029" i="35" s="1"/>
  <c r="I1029" i="35" s="1"/>
  <c r="G1030" i="35"/>
  <c r="H1030" i="35" s="1"/>
  <c r="I1030" i="35" s="1"/>
  <c r="G1031" i="35"/>
  <c r="H1031" i="35" s="1"/>
  <c r="I1031" i="35" s="1"/>
  <c r="G1032" i="35"/>
  <c r="H1032" i="35" s="1"/>
  <c r="I1032" i="35" s="1"/>
  <c r="G1033" i="35"/>
  <c r="H1033" i="35" s="1"/>
  <c r="I1033" i="35" s="1"/>
  <c r="G1034" i="35"/>
  <c r="H1034" i="35" s="1"/>
  <c r="I1034" i="35" s="1"/>
  <c r="G1035" i="35"/>
  <c r="H1035" i="35" s="1"/>
  <c r="I1035" i="35" s="1"/>
  <c r="G1036" i="35"/>
  <c r="H1036" i="35" s="1"/>
  <c r="I1036" i="35" s="1"/>
  <c r="G1037" i="35"/>
  <c r="H1037" i="35" s="1"/>
  <c r="I1037" i="35" s="1"/>
  <c r="G1038" i="35"/>
  <c r="H1038" i="35" s="1"/>
  <c r="I1038" i="35" s="1"/>
  <c r="G1039" i="35"/>
  <c r="H1039" i="35" s="1"/>
  <c r="I1039" i="35" s="1"/>
  <c r="G1040" i="35"/>
  <c r="H1040" i="35" s="1"/>
  <c r="I1040" i="35" s="1"/>
  <c r="G1041" i="35"/>
  <c r="H1041" i="35" s="1"/>
  <c r="I1041" i="35" s="1"/>
  <c r="G1042" i="35"/>
  <c r="H1042" i="35" s="1"/>
  <c r="I1042" i="35" s="1"/>
  <c r="G1043" i="35"/>
  <c r="H1043" i="35" s="1"/>
  <c r="I1043" i="35" s="1"/>
  <c r="G1044" i="35"/>
  <c r="H1044" i="35" s="1"/>
  <c r="I1044" i="35" s="1"/>
  <c r="G1045" i="35"/>
  <c r="H1045" i="35" s="1"/>
  <c r="I1045" i="35" s="1"/>
  <c r="G1046" i="35"/>
  <c r="H1046" i="35" s="1"/>
  <c r="I1046" i="35" s="1"/>
  <c r="G1047" i="35"/>
  <c r="H1047" i="35" s="1"/>
  <c r="I1047" i="35" s="1"/>
  <c r="G1048" i="35"/>
  <c r="H1048" i="35" s="1"/>
  <c r="I1048" i="35" s="1"/>
  <c r="G1049" i="35"/>
  <c r="H1049" i="35" s="1"/>
  <c r="I1049" i="35" s="1"/>
  <c r="G1050" i="35"/>
  <c r="H1050" i="35" s="1"/>
  <c r="I1050" i="35" s="1"/>
  <c r="G1051" i="35"/>
  <c r="H1051" i="35" s="1"/>
  <c r="I1051" i="35" s="1"/>
  <c r="G1052" i="35"/>
  <c r="H1052" i="35" s="1"/>
  <c r="I1052" i="35" s="1"/>
  <c r="G1053" i="35"/>
  <c r="H1053" i="35" s="1"/>
  <c r="I1053" i="35" s="1"/>
  <c r="G1054" i="35"/>
  <c r="H1054" i="35" s="1"/>
  <c r="I1054" i="35" s="1"/>
  <c r="G1055" i="35"/>
  <c r="H1055" i="35" s="1"/>
  <c r="I1055" i="35" s="1"/>
  <c r="G1056" i="35"/>
  <c r="H1056" i="35" s="1"/>
  <c r="I1056" i="35" s="1"/>
  <c r="G1057" i="35"/>
  <c r="H1057" i="35" s="1"/>
  <c r="I1057" i="35" s="1"/>
  <c r="G1058" i="35"/>
  <c r="H1058" i="35" s="1"/>
  <c r="I1058" i="35" s="1"/>
  <c r="G1059" i="35"/>
  <c r="H1059" i="35" s="1"/>
  <c r="I1059" i="35" s="1"/>
  <c r="G1060" i="35"/>
  <c r="H1060" i="35" s="1"/>
  <c r="I1060" i="35" s="1"/>
  <c r="G1061" i="35"/>
  <c r="H1061" i="35" s="1"/>
  <c r="I1061" i="35" s="1"/>
  <c r="G1062" i="35"/>
  <c r="H1062" i="35" s="1"/>
  <c r="I1062" i="35" s="1"/>
  <c r="G1063" i="35"/>
  <c r="H1063" i="35" s="1"/>
  <c r="I1063" i="35" s="1"/>
  <c r="G1064" i="35"/>
  <c r="H1064" i="35" s="1"/>
  <c r="I1064" i="35" s="1"/>
  <c r="G1065" i="35"/>
  <c r="H1065" i="35" s="1"/>
  <c r="I1065" i="35" s="1"/>
  <c r="G1066" i="35"/>
  <c r="H1066" i="35" s="1"/>
  <c r="I1066" i="35" s="1"/>
  <c r="G1067" i="35"/>
  <c r="H1067" i="35" s="1"/>
  <c r="I1067" i="35" s="1"/>
  <c r="G1068" i="35"/>
  <c r="H1068" i="35" s="1"/>
  <c r="I1068" i="35" s="1"/>
  <c r="G1069" i="35"/>
  <c r="H1069" i="35" s="1"/>
  <c r="I1069" i="35" s="1"/>
  <c r="G1070" i="35"/>
  <c r="H1070" i="35" s="1"/>
  <c r="I1070" i="35" s="1"/>
  <c r="G1071" i="35"/>
  <c r="H1071" i="35" s="1"/>
  <c r="I1071" i="35" s="1"/>
  <c r="G1072" i="35"/>
  <c r="H1072" i="35" s="1"/>
  <c r="I1072" i="35" s="1"/>
  <c r="G1073" i="35"/>
  <c r="H1073" i="35" s="1"/>
  <c r="I1073" i="35" s="1"/>
  <c r="G1074" i="35"/>
  <c r="H1074" i="35" s="1"/>
  <c r="I1074" i="35" s="1"/>
  <c r="G1075" i="35"/>
  <c r="H1075" i="35" s="1"/>
  <c r="I1075" i="35" s="1"/>
  <c r="G1076" i="35"/>
  <c r="H1076" i="35" s="1"/>
  <c r="I1076" i="35" s="1"/>
  <c r="G1077" i="35"/>
  <c r="H1077" i="35" s="1"/>
  <c r="I1077" i="35" s="1"/>
  <c r="G1078" i="35"/>
  <c r="H1078" i="35" s="1"/>
  <c r="I1078" i="35" s="1"/>
  <c r="G1079" i="35"/>
  <c r="H1079" i="35" s="1"/>
  <c r="I1079" i="35" s="1"/>
  <c r="G1080" i="35"/>
  <c r="H1080" i="35" s="1"/>
  <c r="I1080" i="35" s="1"/>
  <c r="G1081" i="35"/>
  <c r="H1081" i="35" s="1"/>
  <c r="I1081" i="35" s="1"/>
  <c r="G1082" i="35"/>
  <c r="H1082" i="35" s="1"/>
  <c r="I1082" i="35" s="1"/>
  <c r="G1083" i="35"/>
  <c r="H1083" i="35" s="1"/>
  <c r="I1083" i="35" s="1"/>
  <c r="G1084" i="35"/>
  <c r="H1084" i="35" s="1"/>
  <c r="I1084" i="35" s="1"/>
  <c r="G1085" i="35"/>
  <c r="H1085" i="35" s="1"/>
  <c r="I1085" i="35" s="1"/>
  <c r="G1086" i="35"/>
  <c r="H1086" i="35" s="1"/>
  <c r="I1086" i="35" s="1"/>
  <c r="G1087" i="35"/>
  <c r="H1087" i="35" s="1"/>
  <c r="I1087" i="35" s="1"/>
  <c r="G1088" i="35"/>
  <c r="H1088" i="35" s="1"/>
  <c r="I1088" i="35" s="1"/>
  <c r="G1089" i="35"/>
  <c r="H1089" i="35" s="1"/>
  <c r="I1089" i="35" s="1"/>
  <c r="G1090" i="35"/>
  <c r="H1090" i="35" s="1"/>
  <c r="I1090" i="35" s="1"/>
  <c r="G1091" i="35"/>
  <c r="H1091" i="35" s="1"/>
  <c r="I1091" i="35" s="1"/>
  <c r="G1092" i="35"/>
  <c r="H1092" i="35" s="1"/>
  <c r="I1092" i="35" s="1"/>
  <c r="G1093" i="35"/>
  <c r="H1093" i="35" s="1"/>
  <c r="I1093" i="35" s="1"/>
  <c r="G1094" i="35"/>
  <c r="H1094" i="35" s="1"/>
  <c r="I1094" i="35" s="1"/>
  <c r="G1095" i="35"/>
  <c r="H1095" i="35" s="1"/>
  <c r="I1095" i="35" s="1"/>
  <c r="G1096" i="35"/>
  <c r="H1096" i="35" s="1"/>
  <c r="I1096" i="35" s="1"/>
  <c r="G1097" i="35"/>
  <c r="H1097" i="35" s="1"/>
  <c r="I1097" i="35" s="1"/>
  <c r="G1098" i="35"/>
  <c r="H1098" i="35" s="1"/>
  <c r="I1098" i="35" s="1"/>
  <c r="G1099" i="35"/>
  <c r="H1099" i="35" s="1"/>
  <c r="I1099" i="35" s="1"/>
  <c r="G1100" i="35"/>
  <c r="H1100" i="35" s="1"/>
  <c r="I1100" i="35" s="1"/>
  <c r="G1101" i="35"/>
  <c r="H1101" i="35" s="1"/>
  <c r="I1101" i="35" s="1"/>
  <c r="G1102" i="35"/>
  <c r="H1102" i="35" s="1"/>
  <c r="I1102" i="35" s="1"/>
  <c r="G1103" i="35"/>
  <c r="H1103" i="35" s="1"/>
  <c r="I1103" i="35" s="1"/>
  <c r="G1104" i="35"/>
  <c r="H1104" i="35" s="1"/>
  <c r="I1104" i="35" s="1"/>
  <c r="G1105" i="35"/>
  <c r="H1105" i="35" s="1"/>
  <c r="I1105" i="35" s="1"/>
  <c r="G1106" i="35"/>
  <c r="H1106" i="35" s="1"/>
  <c r="I1106" i="35" s="1"/>
  <c r="G1107" i="35"/>
  <c r="H1107" i="35" s="1"/>
  <c r="I1107" i="35" s="1"/>
  <c r="G1109" i="35"/>
  <c r="H1109" i="35" s="1"/>
  <c r="I1109" i="35" s="1"/>
  <c r="G1110" i="35"/>
  <c r="H1110" i="35" s="1"/>
  <c r="I1110" i="35" s="1"/>
  <c r="G1111" i="35"/>
  <c r="H1111" i="35" s="1"/>
  <c r="I1111" i="35" s="1"/>
  <c r="C907" i="35"/>
  <c r="D461" i="34"/>
  <c r="E461" i="34"/>
  <c r="G461" i="34"/>
  <c r="G1116" i="34" s="1"/>
  <c r="C461" i="34"/>
  <c r="A607" i="35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606" i="30"/>
  <c r="A607" i="30" s="1"/>
  <c r="A608" i="30" s="1"/>
  <c r="A609" i="30" s="1"/>
  <c r="A610" i="30" s="1"/>
  <c r="A611" i="30" s="1"/>
  <c r="A612" i="30" s="1"/>
  <c r="A613" i="30" s="1"/>
  <c r="A614" i="30" s="1"/>
  <c r="A615" i="30" s="1"/>
  <c r="A616" i="30" s="1"/>
  <c r="A617" i="30" s="1"/>
  <c r="A618" i="30" s="1"/>
  <c r="A619" i="30" s="1"/>
  <c r="A620" i="30" s="1"/>
  <c r="A621" i="30" s="1"/>
  <c r="A622" i="30" s="1"/>
  <c r="A623" i="30" s="1"/>
  <c r="A624" i="30" s="1"/>
  <c r="A625" i="30" s="1"/>
  <c r="A626" i="30" s="1"/>
  <c r="A627" i="30" s="1"/>
  <c r="A628" i="30" s="1"/>
  <c r="A629" i="30" s="1"/>
  <c r="A630" i="30" s="1"/>
  <c r="A631" i="30" s="1"/>
  <c r="A632" i="30" s="1"/>
  <c r="A633" i="30" s="1"/>
  <c r="A634" i="30" s="1"/>
  <c r="A635" i="30" s="1"/>
  <c r="A636" i="30" s="1"/>
  <c r="A637" i="30" s="1"/>
  <c r="A638" i="30" s="1"/>
  <c r="A639" i="30" s="1"/>
  <c r="A640" i="30" s="1"/>
  <c r="A641" i="30" s="1"/>
  <c r="A642" i="30" s="1"/>
  <c r="A643" i="30" s="1"/>
  <c r="A644" i="30" s="1"/>
  <c r="A645" i="30" s="1"/>
  <c r="A646" i="30" s="1"/>
  <c r="A647" i="30" s="1"/>
  <c r="A648" i="30" s="1"/>
  <c r="A649" i="30" s="1"/>
  <c r="A650" i="30" s="1"/>
  <c r="A651" i="30" s="1"/>
  <c r="A652" i="30" s="1"/>
  <c r="A653" i="30" s="1"/>
  <c r="A654" i="30" s="1"/>
  <c r="A655" i="30" s="1"/>
  <c r="A656" i="30" s="1"/>
  <c r="A657" i="30" s="1"/>
  <c r="A658" i="30" s="1"/>
  <c r="A659" i="30" s="1"/>
  <c r="A660" i="30" s="1"/>
  <c r="A661" i="30" s="1"/>
  <c r="A662" i="30" s="1"/>
  <c r="A663" i="30" s="1"/>
  <c r="A664" i="30" s="1"/>
  <c r="A665" i="30" s="1"/>
  <c r="A666" i="30" s="1"/>
  <c r="A667" i="30" s="1"/>
  <c r="A668" i="30" s="1"/>
  <c r="A669" i="30" s="1"/>
  <c r="A670" i="30" s="1"/>
  <c r="A671" i="30" s="1"/>
  <c r="A672" i="30" s="1"/>
  <c r="A673" i="30" s="1"/>
  <c r="A674" i="30" s="1"/>
  <c r="A675" i="30" s="1"/>
  <c r="A676" i="30" s="1"/>
  <c r="A677" i="30" s="1"/>
  <c r="A678" i="30" s="1"/>
  <c r="A679" i="30" s="1"/>
  <c r="A680" i="30" s="1"/>
  <c r="A681" i="30" s="1"/>
  <c r="A682" i="30" s="1"/>
  <c r="A683" i="30" s="1"/>
  <c r="A684" i="30" s="1"/>
  <c r="A685" i="30" s="1"/>
  <c r="A686" i="30" s="1"/>
  <c r="A687" i="30" s="1"/>
  <c r="A688" i="30" s="1"/>
  <c r="A689" i="30" s="1"/>
  <c r="A690" i="30" s="1"/>
  <c r="A691" i="30" s="1"/>
  <c r="A692" i="30" s="1"/>
  <c r="A693" i="30" s="1"/>
  <c r="A694" i="30" s="1"/>
  <c r="A695" i="30" s="1"/>
  <c r="A696" i="30" s="1"/>
  <c r="A697" i="30" s="1"/>
  <c r="A698" i="30" s="1"/>
  <c r="A699" i="30" s="1"/>
  <c r="A700" i="30" s="1"/>
  <c r="A701" i="30" s="1"/>
  <c r="A702" i="30" s="1"/>
  <c r="A703" i="30" s="1"/>
  <c r="A704" i="30" s="1"/>
  <c r="A705" i="30" s="1"/>
  <c r="A706" i="30" s="1"/>
  <c r="A707" i="30" s="1"/>
  <c r="A708" i="30" s="1"/>
  <c r="A709" i="30" s="1"/>
  <c r="A710" i="30" s="1"/>
  <c r="A711" i="30" s="1"/>
  <c r="A712" i="30" s="1"/>
  <c r="A713" i="30" s="1"/>
  <c r="A714" i="30" s="1"/>
  <c r="A715" i="30" s="1"/>
  <c r="A716" i="30" s="1"/>
  <c r="A717" i="30" s="1"/>
  <c r="A718" i="30" s="1"/>
  <c r="A719" i="30" s="1"/>
  <c r="A720" i="30" s="1"/>
  <c r="A721" i="30" s="1"/>
  <c r="A722" i="30" s="1"/>
  <c r="A723" i="30" s="1"/>
  <c r="A606" i="28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606" i="14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606" i="12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/>
  <c r="A627" i="12" s="1"/>
  <c r="A628" i="12" s="1"/>
  <c r="A629" i="12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/>
  <c r="A640" i="12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/>
  <c r="A672" i="12" s="1"/>
  <c r="A673" i="12" s="1"/>
  <c r="A674" i="12" s="1"/>
  <c r="A675" i="12" s="1"/>
  <c r="A676" i="12" s="1"/>
  <c r="A677" i="12" s="1"/>
  <c r="A678" i="12" s="1"/>
  <c r="A679" i="12" s="1"/>
  <c r="A680" i="12"/>
  <c r="A681" i="12" s="1"/>
  <c r="A682" i="12" s="1"/>
  <c r="A683" i="12" s="1"/>
  <c r="A684" i="12" s="1"/>
  <c r="A685" i="12" s="1"/>
  <c r="A686" i="12" s="1"/>
  <c r="A687" i="12" s="1"/>
  <c r="A688" i="12"/>
  <c r="A689" i="12" s="1"/>
  <c r="A690" i="12" s="1"/>
  <c r="A691" i="12" s="1"/>
  <c r="A692" i="12" s="1"/>
  <c r="A693" i="12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/>
  <c r="A710" i="12"/>
  <c r="A711" i="12" s="1"/>
  <c r="A712" i="12" s="1"/>
  <c r="A713" i="12" s="1"/>
  <c r="A714" i="12" s="1"/>
  <c r="A715" i="12" s="1"/>
  <c r="A716" i="12" s="1"/>
  <c r="A717" i="12" s="1"/>
  <c r="A718" i="12" s="1"/>
  <c r="A719" i="12" s="1"/>
  <c r="A606" i="16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606" i="25"/>
  <c r="A607" i="25" s="1"/>
  <c r="A608" i="25" s="1"/>
  <c r="A609" i="25" s="1"/>
  <c r="A610" i="25" s="1"/>
  <c r="A611" i="25" s="1"/>
  <c r="A612" i="25" s="1"/>
  <c r="A613" i="25" s="1"/>
  <c r="A614" i="25" s="1"/>
  <c r="A615" i="25" s="1"/>
  <c r="A616" i="25" s="1"/>
  <c r="A617" i="25" s="1"/>
  <c r="A618" i="25" s="1"/>
  <c r="A619" i="25" s="1"/>
  <c r="A620" i="25" s="1"/>
  <c r="A621" i="25" s="1"/>
  <c r="A622" i="25" s="1"/>
  <c r="A623" i="25" s="1"/>
  <c r="A624" i="25" s="1"/>
  <c r="A625" i="25" s="1"/>
  <c r="A626" i="25" s="1"/>
  <c r="A627" i="25" s="1"/>
  <c r="A628" i="25" s="1"/>
  <c r="A629" i="25" s="1"/>
  <c r="A630" i="25" s="1"/>
  <c r="A631" i="25" s="1"/>
  <c r="A632" i="25" s="1"/>
  <c r="A633" i="25" s="1"/>
  <c r="A634" i="25" s="1"/>
  <c r="A635" i="25" s="1"/>
  <c r="A636" i="25" s="1"/>
  <c r="A637" i="25" s="1"/>
  <c r="A638" i="25" s="1"/>
  <c r="A639" i="25" s="1"/>
  <c r="A640" i="25" s="1"/>
  <c r="A641" i="25" s="1"/>
  <c r="A642" i="25" s="1"/>
  <c r="A643" i="25" s="1"/>
  <c r="A644" i="25" s="1"/>
  <c r="A645" i="25" s="1"/>
  <c r="A646" i="25" s="1"/>
  <c r="A647" i="25" s="1"/>
  <c r="A648" i="25" s="1"/>
  <c r="A649" i="25" s="1"/>
  <c r="A650" i="25" s="1"/>
  <c r="A651" i="25" s="1"/>
  <c r="A652" i="25" s="1"/>
  <c r="A653" i="25" s="1"/>
  <c r="A654" i="25" s="1"/>
  <c r="A655" i="25" s="1"/>
  <c r="A656" i="25" s="1"/>
  <c r="A657" i="25" s="1"/>
  <c r="A658" i="25" s="1"/>
  <c r="A659" i="25" s="1"/>
  <c r="A660" i="25" s="1"/>
  <c r="A661" i="25" s="1"/>
  <c r="A662" i="25" s="1"/>
  <c r="A663" i="25" s="1"/>
  <c r="A664" i="25" s="1"/>
  <c r="A665" i="25" s="1"/>
  <c r="A666" i="25" s="1"/>
  <c r="A667" i="25" s="1"/>
  <c r="A668" i="25" s="1"/>
  <c r="A669" i="25" s="1"/>
  <c r="A670" i="25" s="1"/>
  <c r="A671" i="25" s="1"/>
  <c r="A672" i="25" s="1"/>
  <c r="A673" i="25" s="1"/>
  <c r="A674" i="25" s="1"/>
  <c r="A675" i="25" s="1"/>
  <c r="A676" i="25" s="1"/>
  <c r="A677" i="25" s="1"/>
  <c r="A678" i="25" s="1"/>
  <c r="A679" i="25" s="1"/>
  <c r="A680" i="25" s="1"/>
  <c r="A681" i="25" s="1"/>
  <c r="A682" i="25" s="1"/>
  <c r="A683" i="25" s="1"/>
  <c r="A684" i="25" s="1"/>
  <c r="A685" i="25" s="1"/>
  <c r="A686" i="25" s="1"/>
  <c r="A687" i="25" s="1"/>
  <c r="A688" i="25" s="1"/>
  <c r="A689" i="25" s="1"/>
  <c r="A690" i="25" s="1"/>
  <c r="A691" i="25" s="1"/>
  <c r="A692" i="25" s="1"/>
  <c r="A693" i="25" s="1"/>
  <c r="A694" i="25" s="1"/>
  <c r="A695" i="25" s="1"/>
  <c r="A696" i="25" s="1"/>
  <c r="A697" i="25" s="1"/>
  <c r="A698" i="25" s="1"/>
  <c r="A699" i="25" s="1"/>
  <c r="A700" i="25" s="1"/>
  <c r="A701" i="25" s="1"/>
  <c r="A702" i="25" s="1"/>
  <c r="A703" i="25" s="1"/>
  <c r="A704" i="25" s="1"/>
  <c r="A705" i="25" s="1"/>
  <c r="A706" i="25" s="1"/>
  <c r="A707" i="25" s="1"/>
  <c r="A708" i="25" s="1"/>
  <c r="A709" i="25" s="1"/>
  <c r="A710" i="25" s="1"/>
  <c r="A711" i="25" s="1"/>
  <c r="A712" i="25" s="1"/>
  <c r="A713" i="25" s="1"/>
  <c r="A714" i="25" s="1"/>
  <c r="A715" i="25" s="1"/>
  <c r="A716" i="25" s="1"/>
  <c r="A717" i="25" s="1"/>
  <c r="A718" i="25" s="1"/>
  <c r="A719" i="25" s="1"/>
  <c r="A720" i="25" s="1"/>
  <c r="A721" i="25" s="1"/>
  <c r="A722" i="25" s="1"/>
  <c r="A723" i="25" s="1"/>
  <c r="A606" i="26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B1105" i="30"/>
  <c r="B1107" i="35" s="1"/>
  <c r="B1106" i="35"/>
  <c r="A908" i="12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/>
  <c r="A927" i="12"/>
  <c r="A928" i="12" s="1"/>
  <c r="A929" i="12" s="1"/>
  <c r="A930" i="12"/>
  <c r="A931" i="12" s="1"/>
  <c r="A932" i="12" s="1"/>
  <c r="A933" i="12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/>
  <c r="A957" i="12" s="1"/>
  <c r="A958" i="12" s="1"/>
  <c r="A959" i="12" s="1"/>
  <c r="A960" i="12" s="1"/>
  <c r="A961" i="12" s="1"/>
  <c r="A962" i="12" s="1"/>
  <c r="A963" i="12"/>
  <c r="A964" i="12" s="1"/>
  <c r="A965" i="12" s="1"/>
  <c r="A966" i="12" s="1"/>
  <c r="A967" i="12"/>
  <c r="A968" i="12" s="1"/>
  <c r="A969" i="12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/>
  <c r="A1000" i="12"/>
  <c r="A1001" i="12" s="1"/>
  <c r="A1002" i="12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/>
  <c r="A1026" i="12"/>
  <c r="A1027" i="12" s="1"/>
  <c r="A1028" i="12"/>
  <c r="A1029" i="12" s="1"/>
  <c r="A1030" i="12" s="1"/>
  <c r="A1031" i="12"/>
  <c r="A1032" i="12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/>
  <c r="A1078" i="12" s="1"/>
  <c r="A1079" i="12" s="1"/>
  <c r="A1080" i="12"/>
  <c r="A1081" i="12" s="1"/>
  <c r="A1082" i="12"/>
  <c r="A1083" i="12" s="1"/>
  <c r="A1084" i="12"/>
  <c r="A1085" i="12" s="1"/>
  <c r="A1086" i="12" s="1"/>
  <c r="A1087" i="12" s="1"/>
  <c r="A1088" i="12" s="1"/>
  <c r="A1089" i="12" s="1"/>
  <c r="A1090" i="12" s="1"/>
  <c r="A1091" i="12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/>
  <c r="A1105" i="12" s="1"/>
  <c r="A1106" i="12" s="1"/>
  <c r="A1107" i="12" s="1"/>
  <c r="A1108" i="12" s="1"/>
  <c r="A1109" i="12" s="1"/>
  <c r="A756" i="12"/>
  <c r="A757" i="12" s="1"/>
  <c r="A758" i="12" s="1"/>
  <c r="A759" i="12" s="1"/>
  <c r="A760" i="12" s="1"/>
  <c r="A761" i="12"/>
  <c r="A762" i="12" s="1"/>
  <c r="A763" i="12" s="1"/>
  <c r="A764" i="12"/>
  <c r="A765" i="12" s="1"/>
  <c r="A766" i="12" s="1"/>
  <c r="A767" i="12" s="1"/>
  <c r="A768" i="12"/>
  <c r="A769" i="12" s="1"/>
  <c r="A770" i="12" s="1"/>
  <c r="A771" i="12"/>
  <c r="A772" i="12" s="1"/>
  <c r="A773" i="12" s="1"/>
  <c r="A774" i="12"/>
  <c r="A775" i="12"/>
  <c r="A776" i="12" s="1"/>
  <c r="A777" i="12"/>
  <c r="A778" i="12" s="1"/>
  <c r="A779" i="12"/>
  <c r="A780" i="12" s="1"/>
  <c r="A781" i="12"/>
  <c r="A782" i="12" s="1"/>
  <c r="A783" i="12" s="1"/>
  <c r="A784" i="12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/>
  <c r="A797" i="12" s="1"/>
  <c r="A798" i="12"/>
  <c r="A799" i="12" s="1"/>
  <c r="A800" i="12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/>
  <c r="A823" i="12" s="1"/>
  <c r="A824" i="12" s="1"/>
  <c r="A825" i="12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/>
  <c r="A837" i="12" s="1"/>
  <c r="A838" i="12" s="1"/>
  <c r="A839" i="12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/>
  <c r="G901" i="35"/>
  <c r="H901" i="35" s="1"/>
  <c r="I901" i="35" s="1"/>
  <c r="G902" i="35"/>
  <c r="H902" i="35" s="1"/>
  <c r="I902" i="35" s="1"/>
  <c r="A865" i="12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/>
  <c r="A887" i="12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/>
  <c r="A505" i="12"/>
  <c r="A506" i="12" s="1"/>
  <c r="A507" i="12" s="1"/>
  <c r="A508" i="12"/>
  <c r="A509" i="12" s="1"/>
  <c r="A510" i="12"/>
  <c r="A511" i="12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/>
  <c r="A524" i="12" s="1"/>
  <c r="A525" i="12" s="1"/>
  <c r="F523" i="25"/>
  <c r="F524" i="25"/>
  <c r="F525" i="25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/>
  <c r="A30" i="12" s="1"/>
  <c r="A31" i="12" s="1"/>
  <c r="A32" i="12" s="1"/>
  <c r="A33" i="12" s="1"/>
  <c r="A34" i="12" s="1"/>
  <c r="A35" i="12"/>
  <c r="A36" i="12" s="1"/>
  <c r="A37" i="12" s="1"/>
  <c r="A38" i="12"/>
  <c r="A39" i="12"/>
  <c r="A40" i="12" s="1"/>
  <c r="A41" i="12" s="1"/>
  <c r="A42" i="12" s="1"/>
  <c r="A43" i="12" s="1"/>
  <c r="A44" i="12" s="1"/>
  <c r="A45" i="12" s="1"/>
  <c r="A46" i="12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/>
  <c r="A64" i="12" s="1"/>
  <c r="A65" i="12" s="1"/>
  <c r="A66" i="12"/>
  <c r="A67" i="12" s="1"/>
  <c r="A68" i="12" s="1"/>
  <c r="A69" i="12" s="1"/>
  <c r="A70" i="12" s="1"/>
  <c r="A71" i="12" s="1"/>
  <c r="A72" i="12" s="1"/>
  <c r="A73" i="12" s="1"/>
  <c r="A74" i="12"/>
  <c r="A75" i="12" s="1"/>
  <c r="A76" i="12" s="1"/>
  <c r="A77" i="12"/>
  <c r="A78" i="12" s="1"/>
  <c r="A79" i="12" s="1"/>
  <c r="A80" i="12" s="1"/>
  <c r="A81" i="12" s="1"/>
  <c r="A82" i="12" s="1"/>
  <c r="A176" i="12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/>
  <c r="A222" i="12" s="1"/>
  <c r="A223" i="12" s="1"/>
  <c r="A224" i="12" s="1"/>
  <c r="A225" i="12" s="1"/>
  <c r="A226" i="12" s="1"/>
  <c r="A227" i="12" s="1"/>
  <c r="A228" i="12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/>
  <c r="A304" i="12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/>
  <c r="A450" i="12" s="1"/>
  <c r="A451" i="12" s="1"/>
  <c r="A452" i="12" s="1"/>
  <c r="A453" i="12" s="1"/>
  <c r="A454" i="12" s="1"/>
  <c r="A455" i="12" s="1"/>
  <c r="E249" i="34"/>
  <c r="E248" i="34"/>
  <c r="E247" i="34"/>
  <c r="E246" i="34"/>
  <c r="E245" i="34"/>
  <c r="F245" i="25"/>
  <c r="F246" i="25"/>
  <c r="F247" i="25"/>
  <c r="F248" i="25"/>
  <c r="F249" i="25"/>
  <c r="D259" i="25"/>
  <c r="E259" i="25"/>
  <c r="B1106" i="28"/>
  <c r="B1106" i="30" s="1"/>
  <c r="B1106" i="32" s="1"/>
  <c r="D453" i="25"/>
  <c r="E453" i="25"/>
  <c r="D452" i="25"/>
  <c r="E452" i="25"/>
  <c r="D451" i="25"/>
  <c r="E451" i="25"/>
  <c r="D450" i="25"/>
  <c r="E450" i="25"/>
  <c r="D449" i="25"/>
  <c r="E449" i="25"/>
  <c r="D448" i="25"/>
  <c r="E448" i="25"/>
  <c r="D447" i="25"/>
  <c r="E447" i="25"/>
  <c r="D446" i="25"/>
  <c r="E446" i="25"/>
  <c r="D445" i="25"/>
  <c r="E445" i="25"/>
  <c r="D444" i="25"/>
  <c r="E444" i="25"/>
  <c r="D443" i="25"/>
  <c r="E443" i="25"/>
  <c r="D442" i="25"/>
  <c r="E442" i="25"/>
  <c r="D441" i="25"/>
  <c r="E441" i="25"/>
  <c r="D440" i="25"/>
  <c r="E440" i="25"/>
  <c r="D439" i="25"/>
  <c r="E439" i="25"/>
  <c r="D438" i="25"/>
  <c r="E438" i="25"/>
  <c r="D437" i="25"/>
  <c r="E437" i="25"/>
  <c r="D436" i="25"/>
  <c r="E436" i="25"/>
  <c r="D435" i="25"/>
  <c r="E435" i="25"/>
  <c r="D434" i="25"/>
  <c r="E434" i="25"/>
  <c r="D433" i="25"/>
  <c r="E433" i="25"/>
  <c r="D432" i="25"/>
  <c r="E432" i="25"/>
  <c r="D431" i="25"/>
  <c r="E431" i="25"/>
  <c r="D430" i="25"/>
  <c r="E430" i="25"/>
  <c r="D429" i="25"/>
  <c r="E429" i="25"/>
  <c r="D428" i="25"/>
  <c r="E428" i="25"/>
  <c r="D427" i="25"/>
  <c r="E427" i="25"/>
  <c r="D426" i="25"/>
  <c r="E426" i="25"/>
  <c r="D425" i="25"/>
  <c r="E425" i="25"/>
  <c r="D424" i="25"/>
  <c r="E424" i="25"/>
  <c r="D423" i="25"/>
  <c r="E423" i="25"/>
  <c r="D422" i="25"/>
  <c r="E422" i="25"/>
  <c r="D421" i="25"/>
  <c r="E421" i="25"/>
  <c r="D420" i="25"/>
  <c r="E420" i="25"/>
  <c r="D419" i="25"/>
  <c r="E419" i="25"/>
  <c r="D418" i="25"/>
  <c r="E418" i="25"/>
  <c r="D417" i="25"/>
  <c r="E417" i="25"/>
  <c r="D416" i="25"/>
  <c r="E416" i="25"/>
  <c r="D415" i="25"/>
  <c r="E415" i="25"/>
  <c r="D414" i="25"/>
  <c r="E414" i="25"/>
  <c r="D413" i="25"/>
  <c r="E413" i="25"/>
  <c r="D412" i="25"/>
  <c r="E412" i="25"/>
  <c r="D411" i="25"/>
  <c r="E411" i="25"/>
  <c r="D410" i="25"/>
  <c r="E410" i="25"/>
  <c r="D409" i="25"/>
  <c r="E409" i="25"/>
  <c r="D408" i="25"/>
  <c r="E408" i="25"/>
  <c r="D407" i="25"/>
  <c r="E407" i="25"/>
  <c r="D406" i="25"/>
  <c r="E406" i="25"/>
  <c r="D405" i="25"/>
  <c r="E405" i="25"/>
  <c r="D404" i="25"/>
  <c r="E404" i="25"/>
  <c r="D403" i="25"/>
  <c r="E403" i="25"/>
  <c r="D402" i="25"/>
  <c r="E402" i="25"/>
  <c r="D401" i="25"/>
  <c r="E401" i="25"/>
  <c r="D400" i="25"/>
  <c r="E400" i="25"/>
  <c r="D399" i="25"/>
  <c r="E399" i="25"/>
  <c r="D398" i="25"/>
  <c r="E398" i="25"/>
  <c r="D397" i="25"/>
  <c r="E397" i="25"/>
  <c r="D396" i="25"/>
  <c r="E396" i="25"/>
  <c r="D395" i="25"/>
  <c r="E395" i="25"/>
  <c r="D394" i="25"/>
  <c r="E394" i="25"/>
  <c r="D393" i="25"/>
  <c r="E393" i="25"/>
  <c r="D392" i="25"/>
  <c r="E392" i="25"/>
  <c r="D391" i="25"/>
  <c r="E391" i="25"/>
  <c r="D390" i="25"/>
  <c r="E390" i="25"/>
  <c r="D389" i="25"/>
  <c r="E389" i="25"/>
  <c r="D388" i="25"/>
  <c r="E388" i="25"/>
  <c r="D387" i="25"/>
  <c r="E387" i="25"/>
  <c r="D386" i="25"/>
  <c r="E386" i="25"/>
  <c r="D385" i="25"/>
  <c r="E385" i="25"/>
  <c r="D384" i="25"/>
  <c r="E384" i="25"/>
  <c r="D383" i="25"/>
  <c r="E383" i="25"/>
  <c r="D382" i="25"/>
  <c r="E382" i="25"/>
  <c r="D381" i="25"/>
  <c r="E381" i="25"/>
  <c r="D380" i="25"/>
  <c r="E380" i="25"/>
  <c r="D379" i="25"/>
  <c r="E379" i="25"/>
  <c r="D378" i="25"/>
  <c r="E378" i="25"/>
  <c r="D377" i="25"/>
  <c r="E377" i="25"/>
  <c r="D376" i="25"/>
  <c r="E376" i="25"/>
  <c r="D375" i="25"/>
  <c r="E375" i="25"/>
  <c r="D374" i="25"/>
  <c r="E374" i="25"/>
  <c r="D373" i="25"/>
  <c r="E373" i="25"/>
  <c r="D372" i="25"/>
  <c r="E372" i="25"/>
  <c r="D371" i="25"/>
  <c r="E371" i="25"/>
  <c r="D370" i="25"/>
  <c r="E370" i="25"/>
  <c r="D369" i="25"/>
  <c r="E369" i="25"/>
  <c r="D368" i="25"/>
  <c r="E368" i="25"/>
  <c r="D367" i="25"/>
  <c r="E367" i="25"/>
  <c r="D366" i="25"/>
  <c r="E366" i="25"/>
  <c r="D365" i="25"/>
  <c r="E365" i="25"/>
  <c r="D364" i="25"/>
  <c r="E364" i="25"/>
  <c r="D363" i="25"/>
  <c r="E363" i="25"/>
  <c r="D362" i="25"/>
  <c r="E362" i="25"/>
  <c r="D361" i="25"/>
  <c r="E361" i="25"/>
  <c r="D360" i="25"/>
  <c r="E360" i="25"/>
  <c r="D359" i="25"/>
  <c r="E359" i="25"/>
  <c r="D358" i="25"/>
  <c r="E358" i="25"/>
  <c r="D357" i="25"/>
  <c r="E357" i="25"/>
  <c r="D356" i="25"/>
  <c r="E356" i="25"/>
  <c r="D355" i="25"/>
  <c r="E355" i="25"/>
  <c r="D354" i="25"/>
  <c r="E354" i="25"/>
  <c r="D353" i="25"/>
  <c r="E353" i="25"/>
  <c r="D352" i="25"/>
  <c r="E352" i="25"/>
  <c r="D351" i="25"/>
  <c r="E351" i="25"/>
  <c r="D350" i="25"/>
  <c r="E350" i="25"/>
  <c r="D349" i="25"/>
  <c r="E349" i="25"/>
  <c r="D348" i="25"/>
  <c r="E348" i="25"/>
  <c r="D347" i="25"/>
  <c r="E347" i="25"/>
  <c r="D346" i="25"/>
  <c r="E346" i="25"/>
  <c r="D345" i="25"/>
  <c r="E345" i="25"/>
  <c r="D344" i="25"/>
  <c r="E344" i="25"/>
  <c r="D343" i="25"/>
  <c r="E343" i="25"/>
  <c r="D342" i="25"/>
  <c r="E342" i="25"/>
  <c r="D341" i="25"/>
  <c r="E341" i="25"/>
  <c r="D340" i="25"/>
  <c r="E340" i="25"/>
  <c r="D339" i="25"/>
  <c r="E339" i="25"/>
  <c r="D338" i="25"/>
  <c r="E338" i="25"/>
  <c r="D337" i="25"/>
  <c r="E337" i="25"/>
  <c r="D336" i="25"/>
  <c r="E336" i="25"/>
  <c r="D335" i="25"/>
  <c r="E335" i="25"/>
  <c r="D334" i="25"/>
  <c r="E334" i="25"/>
  <c r="D333" i="25"/>
  <c r="E333" i="25"/>
  <c r="D332" i="25"/>
  <c r="E332" i="25"/>
  <c r="D331" i="25"/>
  <c r="E331" i="25"/>
  <c r="D330" i="25"/>
  <c r="E330" i="25"/>
  <c r="D329" i="25"/>
  <c r="E329" i="25"/>
  <c r="D328" i="25"/>
  <c r="E328" i="25"/>
  <c r="D327" i="25"/>
  <c r="E327" i="25"/>
  <c r="D326" i="25"/>
  <c r="E326" i="25"/>
  <c r="D325" i="25"/>
  <c r="E325" i="25"/>
  <c r="D324" i="25"/>
  <c r="E324" i="25"/>
  <c r="D323" i="25"/>
  <c r="E323" i="25"/>
  <c r="D322" i="25"/>
  <c r="E322" i="25"/>
  <c r="D321" i="25"/>
  <c r="E321" i="25"/>
  <c r="D320" i="25"/>
  <c r="E320" i="25"/>
  <c r="D319" i="25"/>
  <c r="E319" i="25"/>
  <c r="D318" i="25"/>
  <c r="E318" i="25"/>
  <c r="D317" i="25"/>
  <c r="E317" i="25"/>
  <c r="D316" i="25"/>
  <c r="E316" i="25"/>
  <c r="D315" i="25"/>
  <c r="E315" i="25"/>
  <c r="D314" i="25"/>
  <c r="E314" i="25"/>
  <c r="D313" i="25"/>
  <c r="E313" i="25"/>
  <c r="D312" i="25"/>
  <c r="E312" i="25"/>
  <c r="D311" i="25"/>
  <c r="E311" i="25"/>
  <c r="D310" i="25"/>
  <c r="E310" i="25"/>
  <c r="D309" i="25"/>
  <c r="E309" i="25"/>
  <c r="D308" i="25"/>
  <c r="E308" i="25"/>
  <c r="D307" i="25"/>
  <c r="E307" i="25"/>
  <c r="D306" i="25"/>
  <c r="E306" i="25"/>
  <c r="D305" i="25"/>
  <c r="E305" i="25"/>
  <c r="D304" i="25"/>
  <c r="E304" i="25"/>
  <c r="D303" i="25"/>
  <c r="E303" i="25"/>
  <c r="D302" i="25"/>
  <c r="E302" i="25"/>
  <c r="D301" i="25"/>
  <c r="E301" i="25"/>
  <c r="D300" i="25"/>
  <c r="E300" i="25"/>
  <c r="D299" i="25"/>
  <c r="E299" i="25"/>
  <c r="D298" i="25"/>
  <c r="E298" i="25"/>
  <c r="D297" i="25"/>
  <c r="E297" i="25"/>
  <c r="D296" i="25"/>
  <c r="E296" i="25"/>
  <c r="D295" i="25"/>
  <c r="E295" i="25"/>
  <c r="D294" i="25"/>
  <c r="E294" i="25"/>
  <c r="D293" i="25"/>
  <c r="E293" i="25"/>
  <c r="D292" i="25"/>
  <c r="E292" i="25"/>
  <c r="D291" i="25"/>
  <c r="E291" i="25"/>
  <c r="D290" i="25"/>
  <c r="E290" i="25"/>
  <c r="D289" i="25"/>
  <c r="E289" i="25"/>
  <c r="D288" i="25"/>
  <c r="E288" i="25"/>
  <c r="D287" i="25"/>
  <c r="E287" i="25"/>
  <c r="D286" i="25"/>
  <c r="E286" i="25"/>
  <c r="D285" i="25"/>
  <c r="E285" i="25"/>
  <c r="D284" i="25"/>
  <c r="E284" i="25"/>
  <c r="D283" i="25"/>
  <c r="E283" i="25"/>
  <c r="D282" i="25"/>
  <c r="E282" i="25"/>
  <c r="D281" i="25"/>
  <c r="E281" i="25"/>
  <c r="D280" i="25"/>
  <c r="E280" i="25"/>
  <c r="D279" i="25"/>
  <c r="E279" i="25"/>
  <c r="D278" i="25"/>
  <c r="E278" i="25"/>
  <c r="D277" i="25"/>
  <c r="E277" i="25"/>
  <c r="D276" i="25"/>
  <c r="E276" i="25"/>
  <c r="D275" i="25"/>
  <c r="E275" i="25"/>
  <c r="D274" i="25"/>
  <c r="E274" i="25"/>
  <c r="D273" i="25"/>
  <c r="E273" i="25"/>
  <c r="D272" i="25"/>
  <c r="E272" i="25"/>
  <c r="D271" i="25"/>
  <c r="E271" i="25"/>
  <c r="D270" i="25"/>
  <c r="E270" i="25"/>
  <c r="D269" i="25"/>
  <c r="E269" i="25"/>
  <c r="D268" i="25"/>
  <c r="E268" i="25"/>
  <c r="D267" i="25"/>
  <c r="E267" i="25"/>
  <c r="D266" i="25"/>
  <c r="E266" i="25"/>
  <c r="D265" i="25"/>
  <c r="E265" i="25"/>
  <c r="D264" i="25"/>
  <c r="E264" i="25"/>
  <c r="D263" i="25"/>
  <c r="E263" i="25"/>
  <c r="D262" i="25"/>
  <c r="E262" i="25"/>
  <c r="D261" i="25"/>
  <c r="E261" i="25"/>
  <c r="D260" i="25"/>
  <c r="E260" i="25"/>
  <c r="D258" i="25"/>
  <c r="E258" i="25"/>
  <c r="D257" i="25"/>
  <c r="E257" i="25"/>
  <c r="D256" i="25"/>
  <c r="E256" i="25"/>
  <c r="D255" i="25"/>
  <c r="E255" i="25"/>
  <c r="D254" i="25"/>
  <c r="E254" i="25"/>
  <c r="D253" i="25"/>
  <c r="E253" i="25"/>
  <c r="D252" i="25"/>
  <c r="E252" i="25"/>
  <c r="D251" i="25"/>
  <c r="E251" i="25"/>
  <c r="D250" i="25"/>
  <c r="E250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A465" i="35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E242" i="25"/>
  <c r="E243" i="25"/>
  <c r="E244" i="25"/>
  <c r="D242" i="25"/>
  <c r="D243" i="25"/>
  <c r="D244" i="25"/>
  <c r="A464" i="30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464" i="33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464" i="28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464" i="26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465" i="10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464" i="14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D463" i="25"/>
  <c r="E463" i="25"/>
  <c r="D464" i="25"/>
  <c r="E464" i="25"/>
  <c r="D465" i="25"/>
  <c r="E465" i="25"/>
  <c r="D466" i="25"/>
  <c r="E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E502" i="25"/>
  <c r="E503" i="25"/>
  <c r="E504" i="25"/>
  <c r="E505" i="25"/>
  <c r="E506" i="25"/>
  <c r="E507" i="25"/>
  <c r="E508" i="25"/>
  <c r="E509" i="25"/>
  <c r="E510" i="25"/>
  <c r="E511" i="25"/>
  <c r="E512" i="25"/>
  <c r="E513" i="25"/>
  <c r="E514" i="25"/>
  <c r="E515" i="25"/>
  <c r="E516" i="25"/>
  <c r="E517" i="25"/>
  <c r="E518" i="25"/>
  <c r="E519" i="25"/>
  <c r="E520" i="25"/>
  <c r="E521" i="25"/>
  <c r="E522" i="25"/>
  <c r="D528" i="25"/>
  <c r="E528" i="25"/>
  <c r="D529" i="25"/>
  <c r="E529" i="25"/>
  <c r="E530" i="25"/>
  <c r="E531" i="25"/>
  <c r="E532" i="25"/>
  <c r="E533" i="25"/>
  <c r="E534" i="25"/>
  <c r="E535" i="25"/>
  <c r="E536" i="25"/>
  <c r="E537" i="25"/>
  <c r="E538" i="25"/>
  <c r="E539" i="25"/>
  <c r="E540" i="25"/>
  <c r="E541" i="25"/>
  <c r="E542" i="25"/>
  <c r="E543" i="25"/>
  <c r="E544" i="25"/>
  <c r="E545" i="25"/>
  <c r="E546" i="25"/>
  <c r="E547" i="25"/>
  <c r="E548" i="25"/>
  <c r="E549" i="25"/>
  <c r="E550" i="25"/>
  <c r="E551" i="25"/>
  <c r="E552" i="25"/>
  <c r="E553" i="25"/>
  <c r="E554" i="25"/>
  <c r="E555" i="25"/>
  <c r="E556" i="25"/>
  <c r="E557" i="25"/>
  <c r="E558" i="25"/>
  <c r="E559" i="25"/>
  <c r="E560" i="25"/>
  <c r="E561" i="25"/>
  <c r="E562" i="25"/>
  <c r="E563" i="25"/>
  <c r="E564" i="25"/>
  <c r="E565" i="25"/>
  <c r="E566" i="25"/>
  <c r="E567" i="25"/>
  <c r="E568" i="25"/>
  <c r="E569" i="25"/>
  <c r="E570" i="25"/>
  <c r="E571" i="25"/>
  <c r="E572" i="25"/>
  <c r="E573" i="25"/>
  <c r="E574" i="25"/>
  <c r="E575" i="25"/>
  <c r="E576" i="25"/>
  <c r="E577" i="25"/>
  <c r="E578" i="25"/>
  <c r="E579" i="25"/>
  <c r="E580" i="25"/>
  <c r="E581" i="25"/>
  <c r="E582" i="25"/>
  <c r="E583" i="25"/>
  <c r="E584" i="25"/>
  <c r="E585" i="25"/>
  <c r="E586" i="25"/>
  <c r="E587" i="25"/>
  <c r="E588" i="25"/>
  <c r="E589" i="25"/>
  <c r="E590" i="25"/>
  <c r="E591" i="25"/>
  <c r="E592" i="25"/>
  <c r="E593" i="25"/>
  <c r="E594" i="25"/>
  <c r="E595" i="25"/>
  <c r="E596" i="25"/>
  <c r="E597" i="25"/>
  <c r="E598" i="25"/>
  <c r="E599" i="25"/>
  <c r="E600" i="25"/>
  <c r="E601" i="25"/>
  <c r="E602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64" i="25"/>
  <c r="D565" i="25"/>
  <c r="D566" i="25"/>
  <c r="D567" i="25"/>
  <c r="D568" i="25"/>
  <c r="D569" i="25"/>
  <c r="D570" i="25"/>
  <c r="D571" i="25"/>
  <c r="D572" i="25"/>
  <c r="D573" i="25"/>
  <c r="D574" i="25"/>
  <c r="D575" i="25"/>
  <c r="D576" i="25"/>
  <c r="D577" i="25"/>
  <c r="D578" i="25"/>
  <c r="D579" i="25"/>
  <c r="D580" i="25"/>
  <c r="D581" i="25"/>
  <c r="D582" i="25"/>
  <c r="D583" i="25"/>
  <c r="D584" i="25"/>
  <c r="D585" i="25"/>
  <c r="D586" i="25"/>
  <c r="D587" i="25"/>
  <c r="D588" i="25"/>
  <c r="D589" i="25"/>
  <c r="D590" i="25"/>
  <c r="D591" i="25"/>
  <c r="D592" i="25"/>
  <c r="D593" i="25"/>
  <c r="D594" i="25"/>
  <c r="D595" i="25"/>
  <c r="D596" i="25"/>
  <c r="D597" i="25"/>
  <c r="D598" i="25"/>
  <c r="D599" i="25"/>
  <c r="D600" i="25"/>
  <c r="D601" i="25"/>
  <c r="D602" i="25"/>
  <c r="A463" i="18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727" i="12"/>
  <c r="A729" i="12"/>
  <c r="A730" i="12" s="1"/>
  <c r="A731" i="12" s="1"/>
  <c r="A733" i="12"/>
  <c r="A734" i="12" s="1"/>
  <c r="A735" i="12" s="1"/>
  <c r="A736" i="12" s="1"/>
  <c r="A737" i="12"/>
  <c r="A738" i="12" s="1"/>
  <c r="A739" i="12" s="1"/>
  <c r="A740" i="12" s="1"/>
  <c r="A741" i="12" s="1"/>
  <c r="A742" i="12" s="1"/>
  <c r="A743" i="12" s="1"/>
  <c r="A744" i="12" s="1"/>
  <c r="A745" i="12"/>
  <c r="A746" i="12" s="1"/>
  <c r="A747" i="12" s="1"/>
  <c r="A749" i="12"/>
  <c r="A750" i="12" s="1"/>
  <c r="A751" i="12" s="1"/>
  <c r="A752" i="12" s="1"/>
  <c r="A753" i="12" s="1"/>
  <c r="A754" i="12" s="1"/>
  <c r="A755" i="12" s="1"/>
  <c r="A529" i="12"/>
  <c r="A530" i="12" s="1"/>
  <c r="A531" i="12" s="1"/>
  <c r="A532" i="12"/>
  <c r="A533" i="12" s="1"/>
  <c r="A534" i="12" s="1"/>
  <c r="A535" i="12" s="1"/>
  <c r="A536" i="12" s="1"/>
  <c r="A537" i="12" s="1"/>
  <c r="A538" i="12" s="1"/>
  <c r="A539" i="12" s="1"/>
  <c r="A540" i="12" s="1"/>
  <c r="A541" i="12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/>
  <c r="A559" i="12" s="1"/>
  <c r="A560" i="12" s="1"/>
  <c r="A561" i="12" s="1"/>
  <c r="A562" i="12" s="1"/>
  <c r="A563" i="12" s="1"/>
  <c r="A564" i="12" s="1"/>
  <c r="A565" i="12" s="1"/>
  <c r="A566" i="12" s="1"/>
  <c r="A567" i="12"/>
  <c r="A568" i="12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3" i="12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464" i="12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464" i="1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464" i="16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P603" i="16"/>
  <c r="A464" i="23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464" i="13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464" i="15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464" i="25"/>
  <c r="A465" i="25" s="1"/>
  <c r="A466" i="25" s="1"/>
  <c r="A467" i="25" s="1"/>
  <c r="A468" i="25" s="1"/>
  <c r="A469" i="25" s="1"/>
  <c r="A470" i="25" s="1"/>
  <c r="A471" i="25" s="1"/>
  <c r="A472" i="25" s="1"/>
  <c r="A473" i="25" s="1"/>
  <c r="A474" i="25" s="1"/>
  <c r="A475" i="25" s="1"/>
  <c r="A476" i="25" s="1"/>
  <c r="A477" i="25" s="1"/>
  <c r="A478" i="25" s="1"/>
  <c r="A479" i="25" s="1"/>
  <c r="A480" i="25" s="1"/>
  <c r="A481" i="25" s="1"/>
  <c r="A482" i="25" s="1"/>
  <c r="A483" i="25" s="1"/>
  <c r="A484" i="25" s="1"/>
  <c r="A485" i="25" s="1"/>
  <c r="A486" i="25" s="1"/>
  <c r="A487" i="25" s="1"/>
  <c r="A488" i="25" s="1"/>
  <c r="A489" i="25" s="1"/>
  <c r="A490" i="25" s="1"/>
  <c r="A491" i="25" s="1"/>
  <c r="A492" i="25" s="1"/>
  <c r="A493" i="25" s="1"/>
  <c r="A494" i="25" s="1"/>
  <c r="A495" i="25" s="1"/>
  <c r="A496" i="25" s="1"/>
  <c r="A497" i="25" s="1"/>
  <c r="A498" i="25" s="1"/>
  <c r="A499" i="25" s="1"/>
  <c r="A500" i="25" s="1"/>
  <c r="A501" i="25" s="1"/>
  <c r="A502" i="25" s="1"/>
  <c r="A503" i="25" s="1"/>
  <c r="A504" i="25" s="1"/>
  <c r="A505" i="25" s="1"/>
  <c r="A506" i="25" s="1"/>
  <c r="A507" i="25" s="1"/>
  <c r="A508" i="25" s="1"/>
  <c r="A509" i="25" s="1"/>
  <c r="A510" i="25" s="1"/>
  <c r="A511" i="25" s="1"/>
  <c r="A512" i="25" s="1"/>
  <c r="A513" i="25" s="1"/>
  <c r="A514" i="25" s="1"/>
  <c r="A515" i="25" s="1"/>
  <c r="A516" i="25" s="1"/>
  <c r="A517" i="25" s="1"/>
  <c r="A518" i="25" s="1"/>
  <c r="A519" i="25" s="1"/>
  <c r="A520" i="25" s="1"/>
  <c r="A521" i="25" s="1"/>
  <c r="A522" i="25" s="1"/>
  <c r="A523" i="25" s="1"/>
  <c r="A524" i="25" s="1"/>
  <c r="A525" i="25" s="1"/>
  <c r="E241" i="25"/>
  <c r="D241" i="25"/>
  <c r="E240" i="25"/>
  <c r="D240" i="25"/>
  <c r="E239" i="25"/>
  <c r="D239" i="25"/>
  <c r="E238" i="25"/>
  <c r="D238" i="25"/>
  <c r="E237" i="25"/>
  <c r="D237" i="25"/>
  <c r="E236" i="25"/>
  <c r="D236" i="25"/>
  <c r="E235" i="25"/>
  <c r="D235" i="25"/>
  <c r="E234" i="25"/>
  <c r="D234" i="25"/>
  <c r="E233" i="25"/>
  <c r="D233" i="25"/>
  <c r="E232" i="25"/>
  <c r="D232" i="25"/>
  <c r="E231" i="25"/>
  <c r="D231" i="25"/>
  <c r="E230" i="25"/>
  <c r="D230" i="25"/>
  <c r="E229" i="25"/>
  <c r="D229" i="25"/>
  <c r="E228" i="25"/>
  <c r="D228" i="25"/>
  <c r="E227" i="25"/>
  <c r="D227" i="25"/>
  <c r="E226" i="25"/>
  <c r="D226" i="25"/>
  <c r="E225" i="25"/>
  <c r="D225" i="25"/>
  <c r="E224" i="25"/>
  <c r="D224" i="25"/>
  <c r="E223" i="25"/>
  <c r="D223" i="25"/>
  <c r="E222" i="25"/>
  <c r="D222" i="25"/>
  <c r="E221" i="25"/>
  <c r="D221" i="25"/>
  <c r="E220" i="25"/>
  <c r="D220" i="25"/>
  <c r="E219" i="25"/>
  <c r="D219" i="25"/>
  <c r="E218" i="25"/>
  <c r="D218" i="25"/>
  <c r="E217" i="25"/>
  <c r="D217" i="25"/>
  <c r="E216" i="25"/>
  <c r="D216" i="25"/>
  <c r="E215" i="25"/>
  <c r="D215" i="25"/>
  <c r="E214" i="25"/>
  <c r="D214" i="25"/>
  <c r="E213" i="25"/>
  <c r="D213" i="25"/>
  <c r="E212" i="25"/>
  <c r="D212" i="25"/>
  <c r="E211" i="25"/>
  <c r="D211" i="25"/>
  <c r="E210" i="25"/>
  <c r="D210" i="25"/>
  <c r="E209" i="25"/>
  <c r="D209" i="25"/>
  <c r="E208" i="25"/>
  <c r="D208" i="25"/>
  <c r="E207" i="25"/>
  <c r="D207" i="25"/>
  <c r="E206" i="25"/>
  <c r="D206" i="25"/>
  <c r="E205" i="25"/>
  <c r="D205" i="25"/>
  <c r="E204" i="25"/>
  <c r="D204" i="25"/>
  <c r="E203" i="25"/>
  <c r="D203" i="25"/>
  <c r="E202" i="25"/>
  <c r="D202" i="25"/>
  <c r="E201" i="25"/>
  <c r="D201" i="25"/>
  <c r="E200" i="25"/>
  <c r="D200" i="25"/>
  <c r="E199" i="25"/>
  <c r="D199" i="25"/>
  <c r="E198" i="25"/>
  <c r="D198" i="25"/>
  <c r="E197" i="25"/>
  <c r="D197" i="25"/>
  <c r="E196" i="25"/>
  <c r="D196" i="25"/>
  <c r="E195" i="25"/>
  <c r="D195" i="25"/>
  <c r="E194" i="25"/>
  <c r="D194" i="25"/>
  <c r="E193" i="25"/>
  <c r="D193" i="25"/>
  <c r="E192" i="25"/>
  <c r="D192" i="25"/>
  <c r="E191" i="25"/>
  <c r="D191" i="25"/>
  <c r="E190" i="25"/>
  <c r="D190" i="25"/>
  <c r="E189" i="25"/>
  <c r="D189" i="25"/>
  <c r="E188" i="25"/>
  <c r="D188" i="25"/>
  <c r="E187" i="25"/>
  <c r="D187" i="25"/>
  <c r="E186" i="25"/>
  <c r="D186" i="25"/>
  <c r="E185" i="25"/>
  <c r="D185" i="25"/>
  <c r="E184" i="25"/>
  <c r="D184" i="25"/>
  <c r="E183" i="25"/>
  <c r="D183" i="25"/>
  <c r="E182" i="25"/>
  <c r="D182" i="25"/>
  <c r="E181" i="25"/>
  <c r="D181" i="25"/>
  <c r="E180" i="25"/>
  <c r="D180" i="25"/>
  <c r="E179" i="25"/>
  <c r="D179" i="25"/>
  <c r="E178" i="25"/>
  <c r="D178" i="25"/>
  <c r="E177" i="25"/>
  <c r="D177" i="25"/>
  <c r="E176" i="25"/>
  <c r="D176" i="25"/>
  <c r="E175" i="25"/>
  <c r="D175" i="25"/>
  <c r="E174" i="25"/>
  <c r="D174" i="25"/>
  <c r="E173" i="25"/>
  <c r="D173" i="25"/>
  <c r="E172" i="25"/>
  <c r="D172" i="25"/>
  <c r="E171" i="25"/>
  <c r="D171" i="25"/>
  <c r="E170" i="25"/>
  <c r="D170" i="25"/>
  <c r="E169" i="25"/>
  <c r="D169" i="25"/>
  <c r="E168" i="25"/>
  <c r="D168" i="25"/>
  <c r="E167" i="25"/>
  <c r="D167" i="25"/>
  <c r="E166" i="25"/>
  <c r="D166" i="25"/>
  <c r="E165" i="25"/>
  <c r="D165" i="25"/>
  <c r="E164" i="25"/>
  <c r="D164" i="25"/>
  <c r="E163" i="25"/>
  <c r="D163" i="25"/>
  <c r="E162" i="25"/>
  <c r="D162" i="25"/>
  <c r="E161" i="25"/>
  <c r="D161" i="25"/>
  <c r="E160" i="25"/>
  <c r="D160" i="25"/>
  <c r="E159" i="25"/>
  <c r="D159" i="25"/>
  <c r="E158" i="25"/>
  <c r="D158" i="25"/>
  <c r="E157" i="25"/>
  <c r="D157" i="25"/>
  <c r="E156" i="25"/>
  <c r="D156" i="25"/>
  <c r="E155" i="25"/>
  <c r="D155" i="25"/>
  <c r="E154" i="25"/>
  <c r="D154" i="25"/>
  <c r="E153" i="25"/>
  <c r="D153" i="25"/>
  <c r="E152" i="25"/>
  <c r="D152" i="25"/>
  <c r="E151" i="25"/>
  <c r="D151" i="25"/>
  <c r="E150" i="25"/>
  <c r="D150" i="25"/>
  <c r="E149" i="25"/>
  <c r="D149" i="25"/>
  <c r="E148" i="25"/>
  <c r="D148" i="25"/>
  <c r="E147" i="25"/>
  <c r="D147" i="25"/>
  <c r="E146" i="25"/>
  <c r="D146" i="25"/>
  <c r="E145" i="25"/>
  <c r="D145" i="25"/>
  <c r="E144" i="25"/>
  <c r="D144" i="25"/>
  <c r="E143" i="25"/>
  <c r="D143" i="25"/>
  <c r="E142" i="25"/>
  <c r="D142" i="25"/>
  <c r="E141" i="25"/>
  <c r="D141" i="25"/>
  <c r="E140" i="25"/>
  <c r="D140" i="25"/>
  <c r="E139" i="25"/>
  <c r="D139" i="25"/>
  <c r="E138" i="25"/>
  <c r="D138" i="25"/>
  <c r="E137" i="25"/>
  <c r="D137" i="25"/>
  <c r="E136" i="25"/>
  <c r="D136" i="25"/>
  <c r="E135" i="25"/>
  <c r="D135" i="25"/>
  <c r="E134" i="25"/>
  <c r="D134" i="25"/>
  <c r="E133" i="25"/>
  <c r="D133" i="25"/>
  <c r="E132" i="25"/>
  <c r="D132" i="25"/>
  <c r="E131" i="25"/>
  <c r="D131" i="25"/>
  <c r="E130" i="25"/>
  <c r="D130" i="25"/>
  <c r="E129" i="25"/>
  <c r="D129" i="25"/>
  <c r="E128" i="25"/>
  <c r="D128" i="25"/>
  <c r="E127" i="25"/>
  <c r="D127" i="25"/>
  <c r="E126" i="25"/>
  <c r="D126" i="25"/>
  <c r="E125" i="25"/>
  <c r="D125" i="25"/>
  <c r="E124" i="25"/>
  <c r="D124" i="25"/>
  <c r="E123" i="25"/>
  <c r="D123" i="25"/>
  <c r="E122" i="25"/>
  <c r="D122" i="25"/>
  <c r="E121" i="25"/>
  <c r="D121" i="25"/>
  <c r="E120" i="25"/>
  <c r="D120" i="25"/>
  <c r="E119" i="25"/>
  <c r="D119" i="25"/>
  <c r="E118" i="25"/>
  <c r="D118" i="25"/>
  <c r="E117" i="25"/>
  <c r="D117" i="25"/>
  <c r="E116" i="25"/>
  <c r="D116" i="25"/>
  <c r="E115" i="25"/>
  <c r="D115" i="25"/>
  <c r="E114" i="25"/>
  <c r="D114" i="25"/>
  <c r="E113" i="25"/>
  <c r="D113" i="25"/>
  <c r="E112" i="25"/>
  <c r="D112" i="25"/>
  <c r="E111" i="25"/>
  <c r="D111" i="25"/>
  <c r="E110" i="25"/>
  <c r="D110" i="25"/>
  <c r="E109" i="25"/>
  <c r="D109" i="25"/>
  <c r="E108" i="25"/>
  <c r="D108" i="25"/>
  <c r="E107" i="25"/>
  <c r="D107" i="25"/>
  <c r="E106" i="25"/>
  <c r="D106" i="25"/>
  <c r="E105" i="25"/>
  <c r="D105" i="25"/>
  <c r="E104" i="25"/>
  <c r="D104" i="25"/>
  <c r="E103" i="25"/>
  <c r="D103" i="25"/>
  <c r="E102" i="25"/>
  <c r="D102" i="25"/>
  <c r="E101" i="25"/>
  <c r="D101" i="25"/>
  <c r="E100" i="25"/>
  <c r="D100" i="25"/>
  <c r="E99" i="25"/>
  <c r="D99" i="25"/>
  <c r="E98" i="25"/>
  <c r="D98" i="25"/>
  <c r="E97" i="25"/>
  <c r="D97" i="25"/>
  <c r="E96" i="25"/>
  <c r="D96" i="25"/>
  <c r="E95" i="25"/>
  <c r="D95" i="25"/>
  <c r="E94" i="25"/>
  <c r="D94" i="25"/>
  <c r="E93" i="25"/>
  <c r="D93" i="25"/>
  <c r="E92" i="25"/>
  <c r="D92" i="25"/>
  <c r="E91" i="25"/>
  <c r="D91" i="25"/>
  <c r="E90" i="25"/>
  <c r="D90" i="25"/>
  <c r="E89" i="25"/>
  <c r="D89" i="25"/>
  <c r="E88" i="25"/>
  <c r="D88" i="25"/>
  <c r="E87" i="25"/>
  <c r="D87" i="25"/>
  <c r="E86" i="25"/>
  <c r="D86" i="25"/>
  <c r="E85" i="25"/>
  <c r="D85" i="25"/>
  <c r="E84" i="25"/>
  <c r="D84" i="25"/>
  <c r="E83" i="25"/>
  <c r="D83" i="25"/>
  <c r="E82" i="25"/>
  <c r="D82" i="25"/>
  <c r="E81" i="25"/>
  <c r="D81" i="25"/>
  <c r="E80" i="25"/>
  <c r="D80" i="25"/>
  <c r="E79" i="25"/>
  <c r="D79" i="25"/>
  <c r="E78" i="25"/>
  <c r="D78" i="25"/>
  <c r="E77" i="25"/>
  <c r="D77" i="25"/>
  <c r="E76" i="25"/>
  <c r="D76" i="25"/>
  <c r="E75" i="25"/>
  <c r="D75" i="25"/>
  <c r="E74" i="25"/>
  <c r="D74" i="25"/>
  <c r="E73" i="25"/>
  <c r="D73" i="25"/>
  <c r="E72" i="25"/>
  <c r="D72" i="25"/>
  <c r="E71" i="25"/>
  <c r="D71" i="25"/>
  <c r="E70" i="25"/>
  <c r="D70" i="25"/>
  <c r="E69" i="25"/>
  <c r="D69" i="25"/>
  <c r="E68" i="25"/>
  <c r="D68" i="25"/>
  <c r="E67" i="25"/>
  <c r="D67" i="25"/>
  <c r="E66" i="25"/>
  <c r="D66" i="25"/>
  <c r="E65" i="25"/>
  <c r="D65" i="25"/>
  <c r="E64" i="25"/>
  <c r="D64" i="25"/>
  <c r="E63" i="25"/>
  <c r="D63" i="25"/>
  <c r="E62" i="25"/>
  <c r="D62" i="25"/>
  <c r="E61" i="25"/>
  <c r="D61" i="25"/>
  <c r="E60" i="25"/>
  <c r="D60" i="25"/>
  <c r="E59" i="25"/>
  <c r="D59" i="25"/>
  <c r="E58" i="25"/>
  <c r="D58" i="25"/>
  <c r="E57" i="25"/>
  <c r="D57" i="25"/>
  <c r="E56" i="25"/>
  <c r="D56" i="25"/>
  <c r="E55" i="25"/>
  <c r="D55" i="25"/>
  <c r="E54" i="25"/>
  <c r="D54" i="25"/>
  <c r="E53" i="25"/>
  <c r="D53" i="25"/>
  <c r="E52" i="25"/>
  <c r="D52" i="25"/>
  <c r="E51" i="25"/>
  <c r="D51" i="25"/>
  <c r="E50" i="25"/>
  <c r="D50" i="25"/>
  <c r="E49" i="25"/>
  <c r="D49" i="25"/>
  <c r="E48" i="25"/>
  <c r="D48" i="25"/>
  <c r="E47" i="25"/>
  <c r="D47" i="25"/>
  <c r="E46" i="25"/>
  <c r="D46" i="25"/>
  <c r="E45" i="25"/>
  <c r="D45" i="25"/>
  <c r="E44" i="25"/>
  <c r="D44" i="25"/>
  <c r="E43" i="25"/>
  <c r="D43" i="25"/>
  <c r="E42" i="25"/>
  <c r="D42" i="25"/>
  <c r="E41" i="25"/>
  <c r="D41" i="25"/>
  <c r="E40" i="25"/>
  <c r="D40" i="25"/>
  <c r="E39" i="25"/>
  <c r="D39" i="25"/>
  <c r="E38" i="25"/>
  <c r="D38" i="25"/>
  <c r="E37" i="25"/>
  <c r="D37" i="25"/>
  <c r="E36" i="25"/>
  <c r="D36" i="25"/>
  <c r="E35" i="25"/>
  <c r="D35" i="25"/>
  <c r="E34" i="25"/>
  <c r="D34" i="25"/>
  <c r="E33" i="25"/>
  <c r="D33" i="25"/>
  <c r="E32" i="25"/>
  <c r="D32" i="25"/>
  <c r="E31" i="25"/>
  <c r="D31" i="25"/>
  <c r="E30" i="25"/>
  <c r="D30" i="25"/>
  <c r="E29" i="25"/>
  <c r="D29" i="25"/>
  <c r="E28" i="25"/>
  <c r="D28" i="25"/>
  <c r="E27" i="25"/>
  <c r="D27" i="25"/>
  <c r="E26" i="25"/>
  <c r="D26" i="25"/>
  <c r="E25" i="25"/>
  <c r="D25" i="25"/>
  <c r="E24" i="25"/>
  <c r="D24" i="25"/>
  <c r="E23" i="25"/>
  <c r="D23" i="25"/>
  <c r="E22" i="25"/>
  <c r="D22" i="25"/>
  <c r="E21" i="25"/>
  <c r="D21" i="25"/>
  <c r="E20" i="25"/>
  <c r="D20" i="25"/>
  <c r="E19" i="25"/>
  <c r="D19" i="25"/>
  <c r="E18" i="25"/>
  <c r="D18" i="25"/>
  <c r="E17" i="25"/>
  <c r="D17" i="25"/>
  <c r="E16" i="25"/>
  <c r="D16" i="25"/>
  <c r="E15" i="25"/>
  <c r="D15" i="25"/>
  <c r="E14" i="25"/>
  <c r="D14" i="25"/>
  <c r="E13" i="25"/>
  <c r="D13" i="25"/>
  <c r="E12" i="25"/>
  <c r="D12" i="25"/>
  <c r="E11" i="25"/>
  <c r="D11" i="25"/>
  <c r="E10" i="25"/>
  <c r="D10" i="25"/>
  <c r="E9" i="25"/>
  <c r="D9" i="25"/>
  <c r="E8" i="25"/>
  <c r="D8" i="25"/>
  <c r="E7" i="25"/>
  <c r="D7" i="25"/>
  <c r="E6" i="25"/>
  <c r="D6" i="25"/>
  <c r="E526" i="32"/>
  <c r="D526" i="32"/>
  <c r="C526" i="32"/>
  <c r="D725" i="35"/>
  <c r="F861" i="16"/>
  <c r="F896" i="13"/>
  <c r="F896" i="16"/>
  <c r="F896" i="11"/>
  <c r="F896" i="32"/>
  <c r="G896" i="32" s="1"/>
  <c r="H896" i="32" s="1"/>
  <c r="J896" i="32" s="1"/>
  <c r="F878" i="28"/>
  <c r="K878" i="28" s="1"/>
  <c r="G873" i="18" s="1"/>
  <c r="F708" i="28"/>
  <c r="F696" i="11"/>
  <c r="F679" i="28"/>
  <c r="F648" i="28"/>
  <c r="K648" i="28" s="1"/>
  <c r="G645" i="18" s="1"/>
  <c r="F622" i="28"/>
  <c r="K622" i="28" s="1"/>
  <c r="G619" i="18" s="1"/>
  <c r="F440" i="28"/>
  <c r="F424" i="23"/>
  <c r="F424" i="30"/>
  <c r="G424" i="30" s="1"/>
  <c r="H424" i="30" s="1"/>
  <c r="F424" i="16"/>
  <c r="F424" i="32"/>
  <c r="G424" i="32" s="1"/>
  <c r="H424" i="32" s="1"/>
  <c r="F416" i="28"/>
  <c r="F400" i="28"/>
  <c r="F384" i="28"/>
  <c r="F369" i="28"/>
  <c r="F365" i="23"/>
  <c r="F365" i="30"/>
  <c r="G365" i="30" s="1"/>
  <c r="H365" i="30" s="1"/>
  <c r="F365" i="16"/>
  <c r="F365" i="32"/>
  <c r="G365" i="32" s="1"/>
  <c r="H365" i="32" s="1"/>
  <c r="F346" i="28"/>
  <c r="K346" i="28" s="1"/>
  <c r="G346" i="18" s="1"/>
  <c r="F331" i="28"/>
  <c r="F315" i="28"/>
  <c r="F297" i="28"/>
  <c r="F281" i="28"/>
  <c r="F265" i="28"/>
  <c r="F250" i="28"/>
  <c r="F234" i="28"/>
  <c r="F223" i="23"/>
  <c r="F223" i="30"/>
  <c r="G223" i="30" s="1"/>
  <c r="H223" i="30" s="1"/>
  <c r="F223" i="16"/>
  <c r="F210" i="28"/>
  <c r="F197" i="23"/>
  <c r="F197" i="33"/>
  <c r="F197" i="16"/>
  <c r="F188" i="28"/>
  <c r="F182" i="23"/>
  <c r="F182" i="16"/>
  <c r="F175" i="28"/>
  <c r="K175" i="28" s="1"/>
  <c r="G175" i="18" s="1"/>
  <c r="F159" i="28"/>
  <c r="F151" i="23"/>
  <c r="F151" i="33"/>
  <c r="F151" i="16"/>
  <c r="F143" i="28"/>
  <c r="K143" i="28" s="1"/>
  <c r="G143" i="18" s="1"/>
  <c r="F127" i="28"/>
  <c r="F115" i="23"/>
  <c r="F109" i="28"/>
  <c r="K109" i="28" s="1"/>
  <c r="G109" i="18" s="1"/>
  <c r="F107" i="23"/>
  <c r="F107" i="33"/>
  <c r="F107" i="16"/>
  <c r="F95" i="28"/>
  <c r="F73" i="28"/>
  <c r="F50" i="28"/>
  <c r="K50" i="28" s="1"/>
  <c r="G50" i="18" s="1"/>
  <c r="F37" i="28"/>
  <c r="F26" i="28"/>
  <c r="F902" i="13"/>
  <c r="F897" i="13"/>
  <c r="F891" i="13"/>
  <c r="F889" i="13"/>
  <c r="F886" i="13"/>
  <c r="F883" i="13"/>
  <c r="F875" i="13"/>
  <c r="F871" i="13"/>
  <c r="F869" i="13"/>
  <c r="F867" i="13"/>
  <c r="F683" i="13"/>
  <c r="F678" i="13"/>
  <c r="F661" i="13"/>
  <c r="F651" i="13"/>
  <c r="F647" i="13"/>
  <c r="F472" i="13"/>
  <c r="F472" i="11"/>
  <c r="F472" i="32"/>
  <c r="G472" i="32" s="1"/>
  <c r="F301" i="23"/>
  <c r="F301" i="16"/>
  <c r="F891" i="28"/>
  <c r="K891" i="28" s="1"/>
  <c r="G886" i="18" s="1"/>
  <c r="F881" i="16"/>
  <c r="F867" i="28"/>
  <c r="K867" i="28" s="1"/>
  <c r="G862" i="18" s="1"/>
  <c r="F685" i="28"/>
  <c r="F643" i="28"/>
  <c r="K643" i="28" s="1"/>
  <c r="G640" i="18" s="1"/>
  <c r="F615" i="28"/>
  <c r="F443" i="28"/>
  <c r="F427" i="28"/>
  <c r="F411" i="28"/>
  <c r="F395" i="28"/>
  <c r="F372" i="28"/>
  <c r="K372" i="28" s="1"/>
  <c r="G372" i="18" s="1"/>
  <c r="F356" i="28"/>
  <c r="F338" i="28"/>
  <c r="K338" i="28" s="1"/>
  <c r="G338" i="18" s="1"/>
  <c r="F322" i="28"/>
  <c r="F306" i="28"/>
  <c r="K306" i="28" s="1"/>
  <c r="G306" i="18" s="1"/>
  <c r="F292" i="28"/>
  <c r="F278" i="28"/>
  <c r="K278" i="28" s="1"/>
  <c r="G278" i="18" s="1"/>
  <c r="F270" i="28"/>
  <c r="F262" i="28"/>
  <c r="K262" i="28" s="1"/>
  <c r="G262" i="18" s="1"/>
  <c r="F255" i="28"/>
  <c r="F247" i="28"/>
  <c r="K247" i="28" s="1"/>
  <c r="G247" i="18" s="1"/>
  <c r="F239" i="28"/>
  <c r="F231" i="28"/>
  <c r="K231" i="28" s="1"/>
  <c r="G231" i="18" s="1"/>
  <c r="F217" i="28"/>
  <c r="F209" i="28"/>
  <c r="K209" i="28" s="1"/>
  <c r="G209" i="18" s="1"/>
  <c r="F202" i="28"/>
  <c r="F195" i="28"/>
  <c r="K195" i="28" s="1"/>
  <c r="G195" i="18" s="1"/>
  <c r="F187" i="28"/>
  <c r="F179" i="28"/>
  <c r="K179" i="28" s="1"/>
  <c r="G179" i="18" s="1"/>
  <c r="F168" i="28"/>
  <c r="F160" i="28"/>
  <c r="F152" i="28"/>
  <c r="F144" i="28"/>
  <c r="F136" i="28"/>
  <c r="F128" i="28"/>
  <c r="F120" i="28"/>
  <c r="F112" i="28"/>
  <c r="F104" i="28"/>
  <c r="F96" i="28"/>
  <c r="F88" i="28"/>
  <c r="F81" i="28"/>
  <c r="F74" i="28"/>
  <c r="F66" i="28"/>
  <c r="K66" i="28" s="1"/>
  <c r="G66" i="18" s="1"/>
  <c r="F59" i="28"/>
  <c r="F51" i="28"/>
  <c r="F44" i="28"/>
  <c r="F27" i="28"/>
  <c r="F19" i="28"/>
  <c r="K19" i="28" s="1"/>
  <c r="G19" i="18" s="1"/>
  <c r="F11" i="28"/>
  <c r="F898" i="13"/>
  <c r="F894" i="13"/>
  <c r="F892" i="13"/>
  <c r="F890" i="13"/>
  <c r="F888" i="13"/>
  <c r="F884" i="13"/>
  <c r="F882" i="13"/>
  <c r="F880" i="13"/>
  <c r="F876" i="13"/>
  <c r="F874" i="13"/>
  <c r="F872" i="13"/>
  <c r="F870" i="13"/>
  <c r="F868" i="13"/>
  <c r="F866" i="13"/>
  <c r="F864" i="13"/>
  <c r="F694" i="13"/>
  <c r="F692" i="13"/>
  <c r="F688" i="13"/>
  <c r="F686" i="13"/>
  <c r="F684" i="13"/>
  <c r="F682" i="13"/>
  <c r="F679" i="13"/>
  <c r="F675" i="13"/>
  <c r="F671" i="13"/>
  <c r="F668" i="13"/>
  <c r="F666" i="13"/>
  <c r="F664" i="13"/>
  <c r="F660" i="13"/>
  <c r="F656" i="13"/>
  <c r="F652" i="13"/>
  <c r="F648" i="13"/>
  <c r="F646" i="13"/>
  <c r="F644" i="13"/>
  <c r="F640" i="13"/>
  <c r="F638" i="13"/>
  <c r="F636" i="13"/>
  <c r="F634" i="13"/>
  <c r="F630" i="13"/>
  <c r="F627" i="13"/>
  <c r="F624" i="13"/>
  <c r="F620" i="13"/>
  <c r="F618" i="13"/>
  <c r="F616" i="13"/>
  <c r="F614" i="13"/>
  <c r="F612" i="13"/>
  <c r="F608" i="13"/>
  <c r="F519" i="13"/>
  <c r="F511" i="13"/>
  <c r="F508" i="13"/>
  <c r="F507" i="13"/>
  <c r="F500" i="13"/>
  <c r="F496" i="13"/>
  <c r="F494" i="13"/>
  <c r="F492" i="13"/>
  <c r="F486" i="13"/>
  <c r="F484" i="13"/>
  <c r="F480" i="13"/>
  <c r="F476" i="13"/>
  <c r="F474" i="13"/>
  <c r="F468" i="13"/>
  <c r="F465" i="13"/>
  <c r="F463" i="13"/>
  <c r="F600" i="34"/>
  <c r="F581" i="34"/>
  <c r="F573" i="34"/>
  <c r="F882" i="30"/>
  <c r="G882" i="30" s="1"/>
  <c r="H882" i="30" s="1"/>
  <c r="G702" i="30"/>
  <c r="H702" i="30" s="1"/>
  <c r="G688" i="30"/>
  <c r="H688" i="30" s="1"/>
  <c r="G675" i="30"/>
  <c r="H675" i="30" s="1"/>
  <c r="G660" i="30"/>
  <c r="H660" i="30" s="1"/>
  <c r="G644" i="30"/>
  <c r="H644" i="30" s="1"/>
  <c r="G630" i="30"/>
  <c r="H630" i="30" s="1"/>
  <c r="G616" i="30"/>
  <c r="H616" i="30" s="1"/>
  <c r="F511" i="30"/>
  <c r="G511" i="30" s="1"/>
  <c r="H511" i="30" s="1"/>
  <c r="F502" i="30"/>
  <c r="G502" i="30" s="1"/>
  <c r="H502" i="30" s="1"/>
  <c r="F492" i="30"/>
  <c r="G492" i="30" s="1"/>
  <c r="H492" i="30" s="1"/>
  <c r="F476" i="30"/>
  <c r="G476" i="30" s="1"/>
  <c r="H476" i="30" s="1"/>
  <c r="F463" i="30"/>
  <c r="F441" i="30"/>
  <c r="G441" i="30" s="1"/>
  <c r="H441" i="30" s="1"/>
  <c r="F429" i="30"/>
  <c r="G429" i="30" s="1"/>
  <c r="H429" i="30" s="1"/>
  <c r="F421" i="30"/>
  <c r="G421" i="30" s="1"/>
  <c r="H421" i="30" s="1"/>
  <c r="F413" i="30"/>
  <c r="G413" i="30" s="1"/>
  <c r="H413" i="30" s="1"/>
  <c r="F405" i="30"/>
  <c r="G405" i="30" s="1"/>
  <c r="H405" i="30" s="1"/>
  <c r="F389" i="30"/>
  <c r="G389" i="30" s="1"/>
  <c r="H389" i="30" s="1"/>
  <c r="F376" i="30"/>
  <c r="G376" i="30" s="1"/>
  <c r="H376" i="30" s="1"/>
  <c r="F366" i="30"/>
  <c r="G366" i="30" s="1"/>
  <c r="H366" i="30" s="1"/>
  <c r="F354" i="30"/>
  <c r="G354" i="30" s="1"/>
  <c r="H354" i="30" s="1"/>
  <c r="F347" i="30"/>
  <c r="G347" i="30" s="1"/>
  <c r="H347" i="30" s="1"/>
  <c r="F338" i="30"/>
  <c r="G338" i="30" s="1"/>
  <c r="H338" i="30" s="1"/>
  <c r="F326" i="30"/>
  <c r="G326" i="30" s="1"/>
  <c r="H326" i="30" s="1"/>
  <c r="F316" i="30"/>
  <c r="G316" i="30" s="1"/>
  <c r="H316" i="30" s="1"/>
  <c r="F308" i="30"/>
  <c r="G308" i="30" s="1"/>
  <c r="H308" i="30" s="1"/>
  <c r="F300" i="30"/>
  <c r="G300" i="30" s="1"/>
  <c r="H300" i="30" s="1"/>
  <c r="F292" i="30"/>
  <c r="G292" i="30" s="1"/>
  <c r="H292" i="30" s="1"/>
  <c r="F282" i="30"/>
  <c r="G282" i="30" s="1"/>
  <c r="H282" i="30" s="1"/>
  <c r="F266" i="30"/>
  <c r="G266" i="30" s="1"/>
  <c r="H266" i="30" s="1"/>
  <c r="F255" i="30"/>
  <c r="G255" i="30" s="1"/>
  <c r="H255" i="30" s="1"/>
  <c r="F239" i="30"/>
  <c r="G239" i="30" s="1"/>
  <c r="H239" i="30" s="1"/>
  <c r="F224" i="30"/>
  <c r="G224" i="30" s="1"/>
  <c r="H224" i="30" s="1"/>
  <c r="F213" i="30"/>
  <c r="G213" i="30" s="1"/>
  <c r="H213" i="30" s="1"/>
  <c r="F202" i="30"/>
  <c r="G202" i="30" s="1"/>
  <c r="H202" i="30" s="1"/>
  <c r="F195" i="30"/>
  <c r="G195" i="30" s="1"/>
  <c r="H195" i="30" s="1"/>
  <c r="F187" i="30"/>
  <c r="G187" i="30" s="1"/>
  <c r="H187" i="30" s="1"/>
  <c r="F168" i="30"/>
  <c r="G168" i="30" s="1"/>
  <c r="H168" i="30" s="1"/>
  <c r="F156" i="30"/>
  <c r="G156" i="30" s="1"/>
  <c r="H156" i="30" s="1"/>
  <c r="F148" i="30"/>
  <c r="G148" i="30" s="1"/>
  <c r="H148" i="30" s="1"/>
  <c r="F136" i="30"/>
  <c r="G136" i="30" s="1"/>
  <c r="H136" i="30" s="1"/>
  <c r="F128" i="30"/>
  <c r="G128" i="30" s="1"/>
  <c r="H128" i="30" s="1"/>
  <c r="F120" i="30"/>
  <c r="G120" i="30" s="1"/>
  <c r="H120" i="30" s="1"/>
  <c r="F112" i="30"/>
  <c r="G112" i="30" s="1"/>
  <c r="H112" i="30" s="1"/>
  <c r="F104" i="30"/>
  <c r="G104" i="30" s="1"/>
  <c r="H104" i="30" s="1"/>
  <c r="F92" i="30"/>
  <c r="G92" i="30" s="1"/>
  <c r="H92" i="30" s="1"/>
  <c r="F858" i="15"/>
  <c r="F856" i="15"/>
  <c r="F852" i="15"/>
  <c r="F850" i="15"/>
  <c r="F848" i="15"/>
  <c r="F846" i="15"/>
  <c r="F844" i="15"/>
  <c r="F830" i="15"/>
  <c r="F823" i="15"/>
  <c r="F820" i="15"/>
  <c r="F818" i="15"/>
  <c r="F816" i="15"/>
  <c r="F812" i="15"/>
  <c r="H812" i="15" s="1"/>
  <c r="F770" i="15"/>
  <c r="F766" i="15"/>
  <c r="F754" i="15"/>
  <c r="F742" i="15"/>
  <c r="F740" i="15"/>
  <c r="F744" i="15"/>
  <c r="H744" i="15" s="1"/>
  <c r="F746" i="15"/>
  <c r="F765" i="15"/>
  <c r="F769" i="15"/>
  <c r="F806" i="15"/>
  <c r="F813" i="15"/>
  <c r="F817" i="15"/>
  <c r="F819" i="15"/>
  <c r="F821" i="15"/>
  <c r="F824" i="15"/>
  <c r="F831" i="15"/>
  <c r="F833" i="15"/>
  <c r="F849" i="15"/>
  <c r="F853" i="15"/>
  <c r="F859" i="15"/>
  <c r="F860" i="15"/>
  <c r="F342" i="15"/>
  <c r="F250" i="15"/>
  <c r="F246" i="15"/>
  <c r="F166" i="15"/>
  <c r="F103" i="15"/>
  <c r="F65" i="15"/>
  <c r="F43" i="15"/>
  <c r="F14" i="15"/>
  <c r="F432" i="14"/>
  <c r="G432" i="14" s="1"/>
  <c r="F201" i="14"/>
  <c r="G201" i="14" s="1"/>
  <c r="F444" i="33"/>
  <c r="F428" i="33"/>
  <c r="F408" i="33"/>
  <c r="F392" i="33"/>
  <c r="F384" i="33"/>
  <c r="F377" i="33"/>
  <c r="F369" i="33"/>
  <c r="F357" i="33"/>
  <c r="F346" i="33"/>
  <c r="F339" i="33"/>
  <c r="F331" i="33"/>
  <c r="F325" i="33"/>
  <c r="F319" i="33"/>
  <c r="F311" i="33"/>
  <c r="F297" i="33"/>
  <c r="F289" i="33"/>
  <c r="F285" i="33"/>
  <c r="F277" i="33"/>
  <c r="F269" i="33"/>
  <c r="F265" i="33"/>
  <c r="F257" i="33"/>
  <c r="F250" i="33"/>
  <c r="F239" i="33"/>
  <c r="F231" i="33"/>
  <c r="F224" i="33"/>
  <c r="F217" i="33"/>
  <c r="F213" i="33"/>
  <c r="F209" i="33"/>
  <c r="F202" i="33"/>
  <c r="F198" i="33"/>
  <c r="F195" i="33"/>
  <c r="F191" i="33"/>
  <c r="F187" i="33"/>
  <c r="F179" i="33"/>
  <c r="F168" i="33"/>
  <c r="F164" i="33"/>
  <c r="F156" i="33"/>
  <c r="F152" i="33"/>
  <c r="F148" i="33"/>
  <c r="F144" i="33"/>
  <c r="F136" i="33"/>
  <c r="F132" i="33"/>
  <c r="F128" i="33"/>
  <c r="F124" i="33"/>
  <c r="F120" i="33"/>
  <c r="F116" i="33"/>
  <c r="F112" i="33"/>
  <c r="F108" i="33"/>
  <c r="F104" i="33"/>
  <c r="F100" i="33"/>
  <c r="F92" i="33"/>
  <c r="F86" i="33"/>
  <c r="F81" i="33"/>
  <c r="F77" i="33"/>
  <c r="F74" i="33"/>
  <c r="F66" i="33"/>
  <c r="F63" i="33"/>
  <c r="F59" i="33"/>
  <c r="F53" i="33"/>
  <c r="F47" i="33"/>
  <c r="F40" i="33"/>
  <c r="F27" i="33"/>
  <c r="F23" i="33"/>
  <c r="F19" i="33"/>
  <c r="F15" i="33"/>
  <c r="F443" i="32"/>
  <c r="G443" i="32" s="1"/>
  <c r="H443" i="32" s="1"/>
  <c r="F429" i="32"/>
  <c r="G429" i="32" s="1"/>
  <c r="H429" i="32" s="1"/>
  <c r="F391" i="32"/>
  <c r="G391" i="32" s="1"/>
  <c r="H391" i="32" s="1"/>
  <c r="F345" i="32"/>
  <c r="G345" i="32" s="1"/>
  <c r="H345" i="32" s="1"/>
  <c r="F129" i="32"/>
  <c r="G129" i="32" s="1"/>
  <c r="H129" i="32" s="1"/>
  <c r="F641" i="13"/>
  <c r="F637" i="13"/>
  <c r="F631" i="13"/>
  <c r="F629" i="13"/>
  <c r="F625" i="13"/>
  <c r="F621" i="13"/>
  <c r="F619" i="13"/>
  <c r="F605" i="13"/>
  <c r="F520" i="13"/>
  <c r="F516" i="13"/>
  <c r="F512" i="13"/>
  <c r="F510" i="13"/>
  <c r="F509" i="13"/>
  <c r="F506" i="13"/>
  <c r="F504" i="13"/>
  <c r="F501" i="13"/>
  <c r="F499" i="13"/>
  <c r="F497" i="13"/>
  <c r="F493" i="13"/>
  <c r="F491" i="13"/>
  <c r="F489" i="13"/>
  <c r="F485" i="13"/>
  <c r="F483" i="13"/>
  <c r="F481" i="13"/>
  <c r="F479" i="13"/>
  <c r="F477" i="13"/>
  <c r="F473" i="13"/>
  <c r="F469" i="13"/>
  <c r="F467" i="13"/>
  <c r="F466" i="13"/>
  <c r="F464" i="13"/>
  <c r="F594" i="34"/>
  <c r="H594" i="34" s="1"/>
  <c r="F580" i="34"/>
  <c r="H580" i="34" s="1"/>
  <c r="F574" i="34"/>
  <c r="H574" i="34" s="1"/>
  <c r="F901" i="30"/>
  <c r="G901" i="30" s="1"/>
  <c r="H901" i="30" s="1"/>
  <c r="F890" i="30"/>
  <c r="G890" i="30" s="1"/>
  <c r="H890" i="30" s="1"/>
  <c r="F872" i="30"/>
  <c r="G872" i="30" s="1"/>
  <c r="H872" i="30" s="1"/>
  <c r="G715" i="30"/>
  <c r="H715" i="30" s="1"/>
  <c r="G666" i="30"/>
  <c r="H666" i="30" s="1"/>
  <c r="G618" i="30"/>
  <c r="H618" i="30" s="1"/>
  <c r="F516" i="30"/>
  <c r="G516" i="30" s="1"/>
  <c r="H516" i="30" s="1"/>
  <c r="F506" i="30"/>
  <c r="G506" i="30" s="1"/>
  <c r="H506" i="30" s="1"/>
  <c r="F497" i="30"/>
  <c r="G497" i="30" s="1"/>
  <c r="H497" i="30" s="1"/>
  <c r="F485" i="30"/>
  <c r="G485" i="30" s="1"/>
  <c r="H485" i="30" s="1"/>
  <c r="F477" i="30"/>
  <c r="G477" i="30" s="1"/>
  <c r="H477" i="30" s="1"/>
  <c r="F466" i="30"/>
  <c r="G466" i="30" s="1"/>
  <c r="H466" i="30" s="1"/>
  <c r="F451" i="30"/>
  <c r="G451" i="30" s="1"/>
  <c r="H451" i="30" s="1"/>
  <c r="F442" i="30"/>
  <c r="G442" i="30" s="1"/>
  <c r="H442" i="30" s="1"/>
  <c r="F432" i="30"/>
  <c r="G432" i="30" s="1"/>
  <c r="H432" i="30" s="1"/>
  <c r="F422" i="30"/>
  <c r="G422" i="30" s="1"/>
  <c r="H422" i="30" s="1"/>
  <c r="F408" i="30"/>
  <c r="G408" i="30" s="1"/>
  <c r="H408" i="30" s="1"/>
  <c r="F396" i="30"/>
  <c r="G396" i="30" s="1"/>
  <c r="H396" i="30" s="1"/>
  <c r="F384" i="30"/>
  <c r="G384" i="30" s="1"/>
  <c r="H384" i="30" s="1"/>
  <c r="F373" i="30"/>
  <c r="G373" i="30" s="1"/>
  <c r="H373" i="30" s="1"/>
  <c r="F359" i="30"/>
  <c r="G359" i="30" s="1"/>
  <c r="H359" i="30" s="1"/>
  <c r="F344" i="30"/>
  <c r="G344" i="30" s="1"/>
  <c r="H344" i="30" s="1"/>
  <c r="F331" i="30"/>
  <c r="G331" i="30" s="1"/>
  <c r="H331" i="30" s="1"/>
  <c r="F323" i="30"/>
  <c r="G323" i="30" s="1"/>
  <c r="H323" i="30" s="1"/>
  <c r="F313" i="30"/>
  <c r="G313" i="30" s="1"/>
  <c r="H313" i="30" s="1"/>
  <c r="F297" i="30"/>
  <c r="G297" i="30" s="1"/>
  <c r="H297" i="30" s="1"/>
  <c r="F285" i="30"/>
  <c r="G285" i="30" s="1"/>
  <c r="H285" i="30" s="1"/>
  <c r="F273" i="30"/>
  <c r="G273" i="30" s="1"/>
  <c r="H273" i="30" s="1"/>
  <c r="F265" i="30"/>
  <c r="G265" i="30" s="1"/>
  <c r="H265" i="30" s="1"/>
  <c r="F257" i="30"/>
  <c r="G257" i="30" s="1"/>
  <c r="H257" i="30" s="1"/>
  <c r="F250" i="30"/>
  <c r="G250" i="30" s="1"/>
  <c r="H250" i="30" s="1"/>
  <c r="F238" i="30"/>
  <c r="G238" i="30" s="1"/>
  <c r="H238" i="30" s="1"/>
  <c r="F230" i="30"/>
  <c r="G230" i="30" s="1"/>
  <c r="H230" i="30" s="1"/>
  <c r="F221" i="30"/>
  <c r="G221" i="30" s="1"/>
  <c r="H221" i="30" s="1"/>
  <c r="F208" i="30"/>
  <c r="G208" i="30" s="1"/>
  <c r="H208" i="30" s="1"/>
  <c r="F194" i="30"/>
  <c r="G194" i="30" s="1"/>
  <c r="H194" i="30" s="1"/>
  <c r="F184" i="30"/>
  <c r="G184" i="30" s="1"/>
  <c r="H184" i="30" s="1"/>
  <c r="F173" i="30"/>
  <c r="G173" i="30" s="1"/>
  <c r="H173" i="30" s="1"/>
  <c r="F161" i="30"/>
  <c r="G161" i="30" s="1"/>
  <c r="H161" i="30" s="1"/>
  <c r="F145" i="30"/>
  <c r="G145" i="30" s="1"/>
  <c r="H145" i="30" s="1"/>
  <c r="F135" i="30"/>
  <c r="G135" i="30" s="1"/>
  <c r="H135" i="30" s="1"/>
  <c r="F127" i="30"/>
  <c r="G127" i="30" s="1"/>
  <c r="H127" i="30" s="1"/>
  <c r="F111" i="30"/>
  <c r="G111" i="30" s="1"/>
  <c r="H111" i="30" s="1"/>
  <c r="F95" i="30"/>
  <c r="G95" i="30" s="1"/>
  <c r="H95" i="30" s="1"/>
  <c r="F427" i="15"/>
  <c r="F339" i="15"/>
  <c r="F249" i="15"/>
  <c r="F247" i="15"/>
  <c r="F245" i="15"/>
  <c r="F243" i="15"/>
  <c r="F209" i="15"/>
  <c r="F164" i="15"/>
  <c r="F104" i="15"/>
  <c r="F69" i="15"/>
  <c r="F63" i="15"/>
  <c r="F15" i="15"/>
  <c r="F13" i="15"/>
  <c r="F282" i="14"/>
  <c r="G282" i="14" s="1"/>
  <c r="F443" i="33"/>
  <c r="F437" i="33"/>
  <c r="F433" i="33"/>
  <c r="F427" i="33"/>
  <c r="F423" i="33"/>
  <c r="F419" i="33"/>
  <c r="F415" i="33"/>
  <c r="F411" i="33"/>
  <c r="F407" i="33"/>
  <c r="F401" i="33"/>
  <c r="F393" i="33"/>
  <c r="F385" i="33"/>
  <c r="F378" i="33"/>
  <c r="F374" i="33"/>
  <c r="F370" i="33"/>
  <c r="F362" i="33"/>
  <c r="F356" i="33"/>
  <c r="F353" i="33"/>
  <c r="F349" i="33"/>
  <c r="F345" i="33"/>
  <c r="F340" i="33"/>
  <c r="F336" i="33"/>
  <c r="F328" i="33"/>
  <c r="F324" i="33"/>
  <c r="F320" i="33"/>
  <c r="F314" i="33"/>
  <c r="F310" i="33"/>
  <c r="F306" i="33"/>
  <c r="F302" i="33"/>
  <c r="F298" i="33"/>
  <c r="F294" i="33"/>
  <c r="F290" i="33"/>
  <c r="F286" i="33"/>
  <c r="F278" i="33"/>
  <c r="F270" i="33"/>
  <c r="F262" i="33"/>
  <c r="F258" i="33"/>
  <c r="F253" i="33"/>
  <c r="F242" i="33"/>
  <c r="F238" i="33"/>
  <c r="F230" i="33"/>
  <c r="F221" i="33"/>
  <c r="F216" i="33"/>
  <c r="F208" i="33"/>
  <c r="F201" i="33"/>
  <c r="F190" i="33"/>
  <c r="F178" i="33"/>
  <c r="F175" i="33"/>
  <c r="F167" i="33"/>
  <c r="F159" i="33"/>
  <c r="F147" i="33"/>
  <c r="F139" i="33"/>
  <c r="F131" i="33"/>
  <c r="F123" i="33"/>
  <c r="F111" i="33"/>
  <c r="F99" i="33"/>
  <c r="F91" i="33"/>
  <c r="F80" i="33"/>
  <c r="F69" i="33"/>
  <c r="F62" i="33"/>
  <c r="F54" i="33"/>
  <c r="F46" i="33"/>
  <c r="F39" i="33"/>
  <c r="F32" i="33"/>
  <c r="F22" i="33"/>
  <c r="F14" i="33"/>
  <c r="F455" i="32"/>
  <c r="G455" i="32" s="1"/>
  <c r="H455" i="32" s="1"/>
  <c r="F440" i="32"/>
  <c r="G440" i="32" s="1"/>
  <c r="H440" i="32" s="1"/>
  <c r="F420" i="32"/>
  <c r="G420" i="32" s="1"/>
  <c r="H420" i="32" s="1"/>
  <c r="F404" i="32"/>
  <c r="G404" i="32" s="1"/>
  <c r="H404" i="32" s="1"/>
  <c r="F388" i="32"/>
  <c r="G388" i="32" s="1"/>
  <c r="H388" i="32" s="1"/>
  <c r="F373" i="32"/>
  <c r="G373" i="32" s="1"/>
  <c r="H373" i="32" s="1"/>
  <c r="F350" i="32"/>
  <c r="G350" i="32" s="1"/>
  <c r="H350" i="32" s="1"/>
  <c r="F335" i="32"/>
  <c r="G335" i="32" s="1"/>
  <c r="H335" i="32" s="1"/>
  <c r="F319" i="32"/>
  <c r="G319" i="32" s="1"/>
  <c r="H319" i="32" s="1"/>
  <c r="F138" i="32"/>
  <c r="G138" i="32" s="1"/>
  <c r="H138" i="32" s="1"/>
  <c r="F126" i="32"/>
  <c r="G126" i="32" s="1"/>
  <c r="H126" i="32" s="1"/>
  <c r="F94" i="32"/>
  <c r="G94" i="32" s="1"/>
  <c r="H94" i="32" s="1"/>
  <c r="G605" i="12"/>
  <c r="H605" i="12" s="1"/>
  <c r="G601" i="12"/>
  <c r="H601" i="12" s="1"/>
  <c r="G599" i="12"/>
  <c r="H599" i="12" s="1"/>
  <c r="G597" i="12"/>
  <c r="H597" i="12" s="1"/>
  <c r="G595" i="12"/>
  <c r="H595" i="12" s="1"/>
  <c r="G593" i="12"/>
  <c r="H593" i="12" s="1"/>
  <c r="G591" i="12"/>
  <c r="H591" i="12" s="1"/>
  <c r="G589" i="12"/>
  <c r="H589" i="12" s="1"/>
  <c r="G587" i="12"/>
  <c r="H587" i="12" s="1"/>
  <c r="G585" i="12"/>
  <c r="H585" i="12" s="1"/>
  <c r="G583" i="12"/>
  <c r="H583" i="12" s="1"/>
  <c r="F902" i="11"/>
  <c r="F889" i="11"/>
  <c r="G889" i="11" s="1"/>
  <c r="F886" i="11"/>
  <c r="G886" i="11" s="1"/>
  <c r="F883" i="11"/>
  <c r="G883" i="11" s="1"/>
  <c r="F875" i="11"/>
  <c r="F871" i="11"/>
  <c r="G871" i="11" s="1"/>
  <c r="F867" i="11"/>
  <c r="G867" i="11" s="1"/>
  <c r="F864" i="11"/>
  <c r="F866" i="11"/>
  <c r="F868" i="11"/>
  <c r="F870" i="11"/>
  <c r="F872" i="11"/>
  <c r="F874" i="11"/>
  <c r="F876" i="11"/>
  <c r="F878" i="11"/>
  <c r="F880" i="11"/>
  <c r="F882" i="11"/>
  <c r="F884" i="11"/>
  <c r="F888" i="11"/>
  <c r="F890" i="11"/>
  <c r="F892" i="11"/>
  <c r="F894" i="11"/>
  <c r="F898" i="11"/>
  <c r="F719" i="11"/>
  <c r="F716" i="11"/>
  <c r="F713" i="11"/>
  <c r="F711" i="11"/>
  <c r="F709" i="11"/>
  <c r="F707" i="11"/>
  <c r="F705" i="11"/>
  <c r="F704" i="11"/>
  <c r="F701" i="11"/>
  <c r="F699" i="11"/>
  <c r="F697" i="11"/>
  <c r="F693" i="11"/>
  <c r="F691" i="11"/>
  <c r="F685" i="11"/>
  <c r="F681" i="11"/>
  <c r="F678" i="11"/>
  <c r="F674" i="11"/>
  <c r="F672" i="11"/>
  <c r="F667" i="11"/>
  <c r="F663" i="11"/>
  <c r="F651" i="11"/>
  <c r="F647" i="11"/>
  <c r="F643" i="11"/>
  <c r="F641" i="11"/>
  <c r="F637" i="11"/>
  <c r="G637" i="11" s="1"/>
  <c r="H637" i="11" s="1"/>
  <c r="I637" i="11" s="1"/>
  <c r="F633" i="11"/>
  <c r="F629" i="11"/>
  <c r="F626" i="11"/>
  <c r="F623" i="11"/>
  <c r="F619" i="11"/>
  <c r="F615" i="11"/>
  <c r="F613" i="11"/>
  <c r="F611" i="11"/>
  <c r="F607" i="11"/>
  <c r="F605" i="11"/>
  <c r="G605" i="11" s="1"/>
  <c r="F581" i="11"/>
  <c r="G581" i="11" s="1"/>
  <c r="F579" i="11"/>
  <c r="G579" i="11" s="1"/>
  <c r="F577" i="11"/>
  <c r="G577" i="11" s="1"/>
  <c r="F575" i="11"/>
  <c r="F573" i="11"/>
  <c r="G573" i="11" s="1"/>
  <c r="F571" i="11"/>
  <c r="G571" i="11" s="1"/>
  <c r="F569" i="11"/>
  <c r="F567" i="11"/>
  <c r="G567" i="11" s="1"/>
  <c r="F565" i="11"/>
  <c r="G565" i="11" s="1"/>
  <c r="F563" i="11"/>
  <c r="G563" i="11" s="1"/>
  <c r="F561" i="11"/>
  <c r="F559" i="11"/>
  <c r="G559" i="11" s="1"/>
  <c r="F556" i="11"/>
  <c r="G556" i="11" s="1"/>
  <c r="F555" i="11"/>
  <c r="F553" i="11"/>
  <c r="G553" i="11" s="1"/>
  <c r="F551" i="11"/>
  <c r="G551" i="11" s="1"/>
  <c r="F549" i="11"/>
  <c r="G549" i="11" s="1"/>
  <c r="F547" i="11"/>
  <c r="F545" i="11"/>
  <c r="G545" i="11" s="1"/>
  <c r="F543" i="11"/>
  <c r="G543" i="11" s="1"/>
  <c r="F538" i="11"/>
  <c r="F534" i="11"/>
  <c r="G534" i="11" s="1"/>
  <c r="F531" i="11"/>
  <c r="G531" i="11" s="1"/>
  <c r="F519" i="11"/>
  <c r="F515" i="11"/>
  <c r="F511" i="11"/>
  <c r="F508" i="11"/>
  <c r="F507" i="11"/>
  <c r="F500" i="11"/>
  <c r="F496" i="11"/>
  <c r="F492" i="11"/>
  <c r="F484" i="11"/>
  <c r="F480" i="11"/>
  <c r="F476" i="11"/>
  <c r="F468" i="11"/>
  <c r="F465" i="11"/>
  <c r="F463" i="11"/>
  <c r="F215" i="11"/>
  <c r="G215" i="11" s="1"/>
  <c r="F213" i="11"/>
  <c r="G213" i="11" s="1"/>
  <c r="F211" i="11"/>
  <c r="G211" i="11" s="1"/>
  <c r="F209" i="11"/>
  <c r="G209" i="11" s="1"/>
  <c r="F207" i="11"/>
  <c r="G207" i="11" s="1"/>
  <c r="F206" i="11"/>
  <c r="G206" i="11" s="1"/>
  <c r="F204" i="11"/>
  <c r="G204" i="11" s="1"/>
  <c r="F202" i="11"/>
  <c r="G202" i="11" s="1"/>
  <c r="F200" i="11"/>
  <c r="G200" i="11" s="1"/>
  <c r="F198" i="11"/>
  <c r="G198" i="11" s="1"/>
  <c r="F196" i="11"/>
  <c r="G196" i="11" s="1"/>
  <c r="F195" i="11"/>
  <c r="G195" i="11" s="1"/>
  <c r="F193" i="11"/>
  <c r="G193" i="11" s="1"/>
  <c r="F191" i="11"/>
  <c r="G191" i="11" s="1"/>
  <c r="F189" i="11"/>
  <c r="G189" i="11" s="1"/>
  <c r="F187" i="11"/>
  <c r="G187" i="11" s="1"/>
  <c r="F185" i="11"/>
  <c r="G185" i="11" s="1"/>
  <c r="F183" i="11"/>
  <c r="G183" i="11" s="1"/>
  <c r="F181" i="11"/>
  <c r="G181" i="11" s="1"/>
  <c r="F179" i="11"/>
  <c r="G179" i="11" s="1"/>
  <c r="F177" i="11"/>
  <c r="G177" i="11" s="1"/>
  <c r="F174" i="11"/>
  <c r="G174" i="11" s="1"/>
  <c r="F172" i="11"/>
  <c r="G172" i="11" s="1"/>
  <c r="F170" i="11"/>
  <c r="G170" i="11" s="1"/>
  <c r="F168" i="11"/>
  <c r="G168" i="11" s="1"/>
  <c r="F166" i="11"/>
  <c r="G166" i="11" s="1"/>
  <c r="F164" i="11"/>
  <c r="G164" i="11" s="1"/>
  <c r="F162" i="11"/>
  <c r="G162" i="11" s="1"/>
  <c r="F160" i="11"/>
  <c r="G160" i="11" s="1"/>
  <c r="F158" i="11"/>
  <c r="G158" i="11" s="1"/>
  <c r="F156" i="11"/>
  <c r="G156" i="11" s="1"/>
  <c r="F154" i="11"/>
  <c r="G154" i="11" s="1"/>
  <c r="F152" i="11"/>
  <c r="G152" i="11" s="1"/>
  <c r="F150" i="11"/>
  <c r="G150" i="11" s="1"/>
  <c r="F148" i="11"/>
  <c r="G148" i="11" s="1"/>
  <c r="F87" i="11"/>
  <c r="G87" i="11" s="1"/>
  <c r="F85" i="11"/>
  <c r="G85" i="11" s="1"/>
  <c r="F82" i="11"/>
  <c r="G82" i="11" s="1"/>
  <c r="F80" i="11"/>
  <c r="G80" i="11" s="1"/>
  <c r="F78" i="11"/>
  <c r="G78" i="11" s="1"/>
  <c r="F75" i="11"/>
  <c r="G75" i="11" s="1"/>
  <c r="F73" i="11"/>
  <c r="G73" i="11" s="1"/>
  <c r="F71" i="11"/>
  <c r="G71" i="11" s="1"/>
  <c r="F69" i="11"/>
  <c r="G69" i="11" s="1"/>
  <c r="F67" i="11"/>
  <c r="G67" i="11" s="1"/>
  <c r="F34" i="11"/>
  <c r="G34" i="11" s="1"/>
  <c r="F31" i="11"/>
  <c r="G31" i="11" s="1"/>
  <c r="F29" i="11"/>
  <c r="G29" i="11" s="1"/>
  <c r="F27" i="11"/>
  <c r="G27" i="11" s="1"/>
  <c r="F25" i="11"/>
  <c r="G25" i="11" s="1"/>
  <c r="F23" i="11"/>
  <c r="G23" i="11" s="1"/>
  <c r="F21" i="11"/>
  <c r="G21" i="11" s="1"/>
  <c r="F19" i="11"/>
  <c r="G19" i="11" s="1"/>
  <c r="F17" i="11"/>
  <c r="G17" i="11" s="1"/>
  <c r="F15" i="11"/>
  <c r="G15" i="11" s="1"/>
  <c r="F13" i="11"/>
  <c r="G13" i="11" s="1"/>
  <c r="F11" i="11"/>
  <c r="G11" i="11" s="1"/>
  <c r="F9" i="11"/>
  <c r="G9" i="11" s="1"/>
  <c r="F7" i="11"/>
  <c r="G7" i="11" s="1"/>
  <c r="F898" i="16"/>
  <c r="F894" i="16"/>
  <c r="F892" i="16"/>
  <c r="F890" i="16"/>
  <c r="F888" i="16"/>
  <c r="F884" i="16"/>
  <c r="F882" i="16"/>
  <c r="F880" i="16"/>
  <c r="F878" i="16"/>
  <c r="F876" i="16"/>
  <c r="F874" i="16"/>
  <c r="F872" i="16"/>
  <c r="F870" i="16"/>
  <c r="F868" i="16"/>
  <c r="F866" i="16"/>
  <c r="F864" i="16"/>
  <c r="F865" i="16"/>
  <c r="F867" i="16"/>
  <c r="F869" i="16"/>
  <c r="F871" i="16"/>
  <c r="F873" i="16"/>
  <c r="F875" i="16"/>
  <c r="F877" i="16"/>
  <c r="F883" i="16"/>
  <c r="F885" i="16"/>
  <c r="F886" i="16"/>
  <c r="F887" i="16"/>
  <c r="F889" i="16"/>
  <c r="F891" i="16"/>
  <c r="F895" i="16"/>
  <c r="F899" i="16"/>
  <c r="F900" i="16"/>
  <c r="F601" i="16"/>
  <c r="F599" i="16"/>
  <c r="F597" i="16"/>
  <c r="F595" i="16"/>
  <c r="F593" i="16"/>
  <c r="F591" i="16"/>
  <c r="F589" i="16"/>
  <c r="F587" i="16"/>
  <c r="F585" i="16"/>
  <c r="F583" i="16"/>
  <c r="F581" i="16"/>
  <c r="F579" i="16"/>
  <c r="F577" i="16"/>
  <c r="F575" i="16"/>
  <c r="F573" i="16"/>
  <c r="F571" i="16"/>
  <c r="F569" i="16"/>
  <c r="F567" i="16"/>
  <c r="F565" i="16"/>
  <c r="F563" i="16"/>
  <c r="F561" i="16"/>
  <c r="F559" i="16"/>
  <c r="F556" i="16"/>
  <c r="F555" i="16"/>
  <c r="F553" i="16"/>
  <c r="F551" i="16"/>
  <c r="F549" i="16"/>
  <c r="F547" i="16"/>
  <c r="F545" i="16"/>
  <c r="F543" i="16"/>
  <c r="F541" i="16"/>
  <c r="F539" i="16"/>
  <c r="F537" i="16"/>
  <c r="F535" i="16"/>
  <c r="F533" i="16"/>
  <c r="F455" i="16"/>
  <c r="F453" i="16"/>
  <c r="F451" i="16"/>
  <c r="F449" i="16"/>
  <c r="F448" i="16"/>
  <c r="F446" i="16"/>
  <c r="F444" i="16"/>
  <c r="F442" i="16"/>
  <c r="F440" i="16"/>
  <c r="F438" i="16"/>
  <c r="F436" i="16"/>
  <c r="F434" i="16"/>
  <c r="F432" i="16"/>
  <c r="F430" i="16"/>
  <c r="F428" i="16"/>
  <c r="F426" i="16"/>
  <c r="F422" i="16"/>
  <c r="F420" i="16"/>
  <c r="F418" i="16"/>
  <c r="F416" i="16"/>
  <c r="F414" i="16"/>
  <c r="F412" i="16"/>
  <c r="F410" i="16"/>
  <c r="F408" i="16"/>
  <c r="F406" i="16"/>
  <c r="F404" i="16"/>
  <c r="F402" i="16"/>
  <c r="F400" i="16"/>
  <c r="F398" i="16"/>
  <c r="F396" i="16"/>
  <c r="F394" i="16"/>
  <c r="F392" i="16"/>
  <c r="F390" i="16"/>
  <c r="F388" i="16"/>
  <c r="F386" i="16"/>
  <c r="F384" i="16"/>
  <c r="F382" i="16"/>
  <c r="F380" i="16"/>
  <c r="F379" i="16"/>
  <c r="F377" i="16"/>
  <c r="F375" i="16"/>
  <c r="F373" i="16"/>
  <c r="F371" i="16"/>
  <c r="F369" i="16"/>
  <c r="F367" i="16"/>
  <c r="F363" i="16"/>
  <c r="F361" i="16"/>
  <c r="F359" i="16"/>
  <c r="F357" i="16"/>
  <c r="F355" i="16"/>
  <c r="F352" i="16"/>
  <c r="F350" i="16"/>
  <c r="F348" i="16"/>
  <c r="F346" i="16"/>
  <c r="F344" i="16"/>
  <c r="F343" i="16"/>
  <c r="F341" i="16"/>
  <c r="F339" i="16"/>
  <c r="F337" i="16"/>
  <c r="F335" i="16"/>
  <c r="F333" i="16"/>
  <c r="F331" i="16"/>
  <c r="F329" i="16"/>
  <c r="F327" i="16"/>
  <c r="F325" i="16"/>
  <c r="F323" i="16"/>
  <c r="F321" i="16"/>
  <c r="F319" i="16"/>
  <c r="F317" i="16"/>
  <c r="F315" i="16"/>
  <c r="F313" i="16"/>
  <c r="F311" i="16"/>
  <c r="F309" i="16"/>
  <c r="F307" i="16"/>
  <c r="F305" i="16"/>
  <c r="F299" i="16"/>
  <c r="F297" i="16"/>
  <c r="F295" i="16"/>
  <c r="F293" i="16"/>
  <c r="F291" i="16"/>
  <c r="F289" i="16"/>
  <c r="F287" i="16"/>
  <c r="F285" i="16"/>
  <c r="F283" i="16"/>
  <c r="F281" i="16"/>
  <c r="F279" i="16"/>
  <c r="F277" i="16"/>
  <c r="F275" i="16"/>
  <c r="F273" i="16"/>
  <c r="F271" i="16"/>
  <c r="F269" i="16"/>
  <c r="F267" i="16"/>
  <c r="F265" i="16"/>
  <c r="F263" i="16"/>
  <c r="F261" i="16"/>
  <c r="F259" i="16"/>
  <c r="F257" i="16"/>
  <c r="F254" i="16"/>
  <c r="F252" i="16"/>
  <c r="F243" i="16"/>
  <c r="F241" i="16"/>
  <c r="F239" i="16"/>
  <c r="F237" i="16"/>
  <c r="F235" i="16"/>
  <c r="F233" i="16"/>
  <c r="F231" i="16"/>
  <c r="F229" i="16"/>
  <c r="F226" i="16"/>
  <c r="F224" i="16"/>
  <c r="F222" i="16"/>
  <c r="F219" i="16"/>
  <c r="F217" i="16"/>
  <c r="F215" i="16"/>
  <c r="F213" i="16"/>
  <c r="F211" i="16"/>
  <c r="F209" i="16"/>
  <c r="F207" i="16"/>
  <c r="F204" i="16"/>
  <c r="F202" i="16"/>
  <c r="F200" i="16"/>
  <c r="F198" i="16"/>
  <c r="F196" i="16"/>
  <c r="F195" i="16"/>
  <c r="F193" i="16"/>
  <c r="F191" i="16"/>
  <c r="F189" i="16"/>
  <c r="F187" i="16"/>
  <c r="F185" i="16"/>
  <c r="F183" i="16"/>
  <c r="F181" i="16"/>
  <c r="F179" i="16"/>
  <c r="F177" i="16"/>
  <c r="F174" i="16"/>
  <c r="F172" i="16"/>
  <c r="F170" i="16"/>
  <c r="F168" i="16"/>
  <c r="F166" i="16"/>
  <c r="F164" i="16"/>
  <c r="F162" i="16"/>
  <c r="F160" i="16"/>
  <c r="F158" i="16"/>
  <c r="F156" i="16"/>
  <c r="F154" i="16"/>
  <c r="F152" i="16"/>
  <c r="F150" i="16"/>
  <c r="F148" i="16"/>
  <c r="F146" i="16"/>
  <c r="F144" i="16"/>
  <c r="F142" i="16"/>
  <c r="F140" i="16"/>
  <c r="F138" i="16"/>
  <c r="F136" i="16"/>
  <c r="F134" i="16"/>
  <c r="F132" i="16"/>
  <c r="F130" i="16"/>
  <c r="F128" i="16"/>
  <c r="F126" i="16"/>
  <c r="F124" i="16"/>
  <c r="F122" i="16"/>
  <c r="F120" i="16"/>
  <c r="F118" i="16"/>
  <c r="F116" i="16"/>
  <c r="F114" i="16"/>
  <c r="F112" i="16"/>
  <c r="F110" i="16"/>
  <c r="F108" i="16"/>
  <c r="F106" i="16"/>
  <c r="F104" i="16"/>
  <c r="F102" i="16"/>
  <c r="F100" i="16"/>
  <c r="F98" i="16"/>
  <c r="F94" i="16"/>
  <c r="F92" i="16"/>
  <c r="F90" i="16"/>
  <c r="F88" i="16"/>
  <c r="F86" i="16"/>
  <c r="F84" i="16"/>
  <c r="F83" i="16"/>
  <c r="F81" i="16"/>
  <c r="F79" i="16"/>
  <c r="F77" i="16"/>
  <c r="F76" i="16"/>
  <c r="F74" i="16"/>
  <c r="F72" i="16"/>
  <c r="F70" i="16"/>
  <c r="F68" i="16"/>
  <c r="F66" i="16"/>
  <c r="F64" i="16"/>
  <c r="F62" i="16"/>
  <c r="F60" i="16"/>
  <c r="F58" i="16"/>
  <c r="F56" i="16"/>
  <c r="F54" i="16"/>
  <c r="F52" i="16"/>
  <c r="F50" i="16"/>
  <c r="F48" i="16"/>
  <c r="F45" i="16"/>
  <c r="F43" i="16"/>
  <c r="F41" i="16"/>
  <c r="F39" i="16"/>
  <c r="F38" i="16"/>
  <c r="F37" i="16"/>
  <c r="F35" i="16"/>
  <c r="F33" i="16"/>
  <c r="F30" i="16"/>
  <c r="F28" i="16"/>
  <c r="F26" i="16"/>
  <c r="F24" i="16"/>
  <c r="F22" i="16"/>
  <c r="F20" i="16"/>
  <c r="F18" i="16"/>
  <c r="F16" i="16"/>
  <c r="F14" i="16"/>
  <c r="F12" i="16"/>
  <c r="F860" i="23"/>
  <c r="F857" i="23"/>
  <c r="F855" i="23"/>
  <c r="F853" i="23"/>
  <c r="F849" i="23"/>
  <c r="F845" i="23"/>
  <c r="F841" i="23"/>
  <c r="F835" i="23"/>
  <c r="F831" i="23"/>
  <c r="F827" i="23"/>
  <c r="F824" i="23"/>
  <c r="F821" i="23"/>
  <c r="F817" i="23"/>
  <c r="F813" i="23"/>
  <c r="F809" i="23"/>
  <c r="F806" i="23"/>
  <c r="F802" i="23"/>
  <c r="F795" i="23"/>
  <c r="F791" i="23"/>
  <c r="F787" i="23"/>
  <c r="F778" i="23"/>
  <c r="F775" i="23"/>
  <c r="F773" i="23"/>
  <c r="F770" i="23"/>
  <c r="F765" i="23"/>
  <c r="F763" i="23"/>
  <c r="F757" i="23"/>
  <c r="F755" i="23"/>
  <c r="F751" i="23"/>
  <c r="F747" i="23"/>
  <c r="F741" i="23"/>
  <c r="F737" i="23"/>
  <c r="F732" i="23"/>
  <c r="F729" i="23"/>
  <c r="F726" i="23"/>
  <c r="F728" i="23"/>
  <c r="F730" i="23"/>
  <c r="F733" i="23"/>
  <c r="F735" i="23"/>
  <c r="F736" i="23"/>
  <c r="F738" i="23"/>
  <c r="F740" i="23"/>
  <c r="F742" i="23"/>
  <c r="F744" i="23"/>
  <c r="F746" i="23"/>
  <c r="F748" i="23"/>
  <c r="F750" i="23"/>
  <c r="F752" i="23"/>
  <c r="F754" i="23"/>
  <c r="F756" i="23"/>
  <c r="F758" i="23"/>
  <c r="F760" i="23"/>
  <c r="F762" i="23"/>
  <c r="F764" i="23"/>
  <c r="F766" i="23"/>
  <c r="F769" i="23"/>
  <c r="F772" i="23"/>
  <c r="F776" i="23"/>
  <c r="F777" i="23"/>
  <c r="F780" i="23"/>
  <c r="F781" i="23"/>
  <c r="F783" i="23"/>
  <c r="F784" i="23"/>
  <c r="F786" i="23"/>
  <c r="F788" i="23"/>
  <c r="F790" i="23"/>
  <c r="F792" i="23"/>
  <c r="F794" i="23"/>
  <c r="F797" i="23"/>
  <c r="F799" i="23"/>
  <c r="F800" i="23"/>
  <c r="F803" i="23"/>
  <c r="F805" i="23"/>
  <c r="F808" i="23"/>
  <c r="F810" i="23"/>
  <c r="F812" i="23"/>
  <c r="F814" i="23"/>
  <c r="F816" i="23"/>
  <c r="F818" i="23"/>
  <c r="F820" i="23"/>
  <c r="F823" i="23"/>
  <c r="F826" i="23"/>
  <c r="F828" i="23"/>
  <c r="F830" i="23"/>
  <c r="F832" i="23"/>
  <c r="F834" i="23"/>
  <c r="F836" i="23"/>
  <c r="F838" i="23"/>
  <c r="F840" i="23"/>
  <c r="F842" i="23"/>
  <c r="F844" i="23"/>
  <c r="F846" i="23"/>
  <c r="F848" i="23"/>
  <c r="F850" i="23"/>
  <c r="F852" i="23"/>
  <c r="F854" i="23"/>
  <c r="F856" i="23"/>
  <c r="F858" i="23"/>
  <c r="F861" i="23"/>
  <c r="F601" i="23"/>
  <c r="F599" i="23"/>
  <c r="F597" i="23"/>
  <c r="F595" i="23"/>
  <c r="F593" i="23"/>
  <c r="F591" i="23"/>
  <c r="F589" i="23"/>
  <c r="F587" i="23"/>
  <c r="F585" i="23"/>
  <c r="F583" i="23"/>
  <c r="F581" i="23"/>
  <c r="F579" i="23"/>
  <c r="F577" i="23"/>
  <c r="F575" i="23"/>
  <c r="F573" i="23"/>
  <c r="F571" i="23"/>
  <c r="F569" i="23"/>
  <c r="F567" i="23"/>
  <c r="F565" i="23"/>
  <c r="F563" i="23"/>
  <c r="F561" i="23"/>
  <c r="F559" i="23"/>
  <c r="F556" i="23"/>
  <c r="F555" i="23"/>
  <c r="F553" i="23"/>
  <c r="F551" i="23"/>
  <c r="F549" i="23"/>
  <c r="F547" i="23"/>
  <c r="F545" i="23"/>
  <c r="F543" i="23"/>
  <c r="F541" i="23"/>
  <c r="F539" i="23"/>
  <c r="F537" i="23"/>
  <c r="F535" i="23"/>
  <c r="F533" i="23"/>
  <c r="F455" i="23"/>
  <c r="F453" i="23"/>
  <c r="F451" i="23"/>
  <c r="F449" i="23"/>
  <c r="F448" i="23"/>
  <c r="F446" i="23"/>
  <c r="F444" i="23"/>
  <c r="F442" i="23"/>
  <c r="F440" i="23"/>
  <c r="F438" i="23"/>
  <c r="F436" i="23"/>
  <c r="F434" i="23"/>
  <c r="F432" i="23"/>
  <c r="F430" i="23"/>
  <c r="F428" i="23"/>
  <c r="F426" i="23"/>
  <c r="F422" i="23"/>
  <c r="F420" i="23"/>
  <c r="F418" i="23"/>
  <c r="F416" i="23"/>
  <c r="F414" i="23"/>
  <c r="F412" i="23"/>
  <c r="F410" i="23"/>
  <c r="F408" i="23"/>
  <c r="F406" i="23"/>
  <c r="F404" i="23"/>
  <c r="F402" i="23"/>
  <c r="F400" i="23"/>
  <c r="F398" i="23"/>
  <c r="F396" i="23"/>
  <c r="F394" i="23"/>
  <c r="F392" i="23"/>
  <c r="F389" i="23"/>
  <c r="F387" i="23"/>
  <c r="F385" i="23"/>
  <c r="F383" i="23"/>
  <c r="F381" i="23"/>
  <c r="F378" i="23"/>
  <c r="F376" i="23"/>
  <c r="F374" i="23"/>
  <c r="F372" i="23"/>
  <c r="F370" i="23"/>
  <c r="F368" i="23"/>
  <c r="F366" i="23"/>
  <c r="F364" i="23"/>
  <c r="F362" i="23"/>
  <c r="F360" i="23"/>
  <c r="F358" i="23"/>
  <c r="F356" i="23"/>
  <c r="F354" i="23"/>
  <c r="F353" i="23"/>
  <c r="F6" i="23"/>
  <c r="F7" i="23"/>
  <c r="F8" i="23"/>
  <c r="F9" i="23"/>
  <c r="F11" i="23"/>
  <c r="F12" i="23"/>
  <c r="F13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8" i="23"/>
  <c r="F109" i="23"/>
  <c r="F110" i="23"/>
  <c r="F111" i="23"/>
  <c r="F112" i="23"/>
  <c r="F113" i="23"/>
  <c r="F114" i="23"/>
  <c r="F116" i="23"/>
  <c r="F117" i="23"/>
  <c r="F118" i="23"/>
  <c r="F119" i="23"/>
  <c r="F120" i="23"/>
  <c r="F121" i="23"/>
  <c r="F122" i="23"/>
  <c r="F123" i="23"/>
  <c r="F124" i="23"/>
  <c r="F125" i="23"/>
  <c r="F126" i="23"/>
  <c r="F127" i="23"/>
  <c r="F128" i="23"/>
  <c r="F129" i="23"/>
  <c r="F130" i="23"/>
  <c r="F131" i="23"/>
  <c r="F132" i="23"/>
  <c r="F133" i="23"/>
  <c r="F134" i="23"/>
  <c r="F135" i="23"/>
  <c r="F136" i="23"/>
  <c r="F137" i="23"/>
  <c r="F138" i="23"/>
  <c r="F139" i="23"/>
  <c r="F140" i="23"/>
  <c r="F141" i="23"/>
  <c r="F142" i="23"/>
  <c r="F143" i="23"/>
  <c r="F144" i="23"/>
  <c r="F145" i="23"/>
  <c r="F146" i="23"/>
  <c r="F147" i="23"/>
  <c r="F148" i="23"/>
  <c r="F149" i="23"/>
  <c r="F150" i="23"/>
  <c r="F152" i="23"/>
  <c r="F153" i="23"/>
  <c r="F154" i="23"/>
  <c r="F155" i="23"/>
  <c r="F156" i="23"/>
  <c r="F157" i="23"/>
  <c r="F158" i="23"/>
  <c r="F159" i="23"/>
  <c r="F160" i="23"/>
  <c r="F161" i="23"/>
  <c r="F162" i="23"/>
  <c r="F163" i="23"/>
  <c r="F164" i="23"/>
  <c r="F165" i="23"/>
  <c r="F166" i="23"/>
  <c r="F167" i="23"/>
  <c r="F168" i="23"/>
  <c r="F169" i="23"/>
  <c r="F170" i="23"/>
  <c r="F171" i="23"/>
  <c r="F172" i="23"/>
  <c r="F173" i="23"/>
  <c r="F174" i="23"/>
  <c r="F175" i="23"/>
  <c r="F176" i="23"/>
  <c r="F177" i="23"/>
  <c r="F178" i="23"/>
  <c r="F179" i="23"/>
  <c r="F180" i="23"/>
  <c r="F181" i="23"/>
  <c r="F183" i="23"/>
  <c r="F184" i="23"/>
  <c r="F185" i="23"/>
  <c r="F186" i="23"/>
  <c r="F187" i="23"/>
  <c r="F188" i="23"/>
  <c r="F189" i="23"/>
  <c r="F190" i="23"/>
  <c r="F191" i="23"/>
  <c r="F192" i="23"/>
  <c r="F193" i="23"/>
  <c r="F194" i="23"/>
  <c r="F195" i="23"/>
  <c r="F196" i="23"/>
  <c r="F198" i="23"/>
  <c r="F199" i="23"/>
  <c r="F200" i="23"/>
  <c r="F201" i="23"/>
  <c r="F202" i="23"/>
  <c r="F203" i="23"/>
  <c r="F204" i="23"/>
  <c r="F205" i="23"/>
  <c r="F206" i="23"/>
  <c r="F207" i="23"/>
  <c r="F208" i="23"/>
  <c r="F209" i="23"/>
  <c r="F210" i="23"/>
  <c r="F211" i="23"/>
  <c r="F212" i="23"/>
  <c r="F213" i="23"/>
  <c r="F214" i="23"/>
  <c r="F215" i="23"/>
  <c r="F216" i="23"/>
  <c r="F217" i="23"/>
  <c r="F218" i="23"/>
  <c r="F219" i="23"/>
  <c r="F220" i="23"/>
  <c r="F221" i="23"/>
  <c r="F222" i="23"/>
  <c r="F224" i="23"/>
  <c r="F225" i="23"/>
  <c r="F226" i="23"/>
  <c r="F227" i="23"/>
  <c r="F228" i="23"/>
  <c r="F229" i="23"/>
  <c r="F230" i="23"/>
  <c r="F231" i="23"/>
  <c r="F232" i="23"/>
  <c r="F233" i="23"/>
  <c r="F234" i="23"/>
  <c r="F235" i="23"/>
  <c r="F236" i="23"/>
  <c r="F237" i="23"/>
  <c r="F238" i="23"/>
  <c r="F239" i="23"/>
  <c r="F240" i="23"/>
  <c r="F241" i="23"/>
  <c r="F242" i="23"/>
  <c r="F243" i="23"/>
  <c r="F244" i="23"/>
  <c r="F245" i="23"/>
  <c r="F246" i="23"/>
  <c r="F247" i="23"/>
  <c r="F248" i="23"/>
  <c r="F249" i="23"/>
  <c r="F250" i="23"/>
  <c r="F251" i="23"/>
  <c r="F252" i="23"/>
  <c r="F253" i="23"/>
  <c r="F254" i="23"/>
  <c r="F255" i="23"/>
  <c r="F256" i="23"/>
  <c r="F257" i="23"/>
  <c r="F258" i="23"/>
  <c r="F259" i="23"/>
  <c r="F260" i="23"/>
  <c r="F261" i="23"/>
  <c r="F262" i="23"/>
  <c r="F263" i="23"/>
  <c r="F264" i="23"/>
  <c r="F265" i="23"/>
  <c r="F266" i="23"/>
  <c r="F267" i="23"/>
  <c r="F268" i="23"/>
  <c r="F269" i="23"/>
  <c r="F270" i="23"/>
  <c r="F271" i="23"/>
  <c r="F272" i="23"/>
  <c r="F273" i="23"/>
  <c r="F274" i="23"/>
  <c r="F275" i="23"/>
  <c r="F276" i="23"/>
  <c r="F277" i="23"/>
  <c r="F278" i="23"/>
  <c r="F279" i="23"/>
  <c r="F280" i="23"/>
  <c r="F281" i="23"/>
  <c r="F282" i="23"/>
  <c r="F283" i="23"/>
  <c r="F284" i="23"/>
  <c r="F285" i="23"/>
  <c r="F286" i="23"/>
  <c r="F287" i="23"/>
  <c r="F288" i="23"/>
  <c r="F289" i="23"/>
  <c r="F290" i="23"/>
  <c r="F291" i="23"/>
  <c r="F292" i="23"/>
  <c r="F293" i="23"/>
  <c r="F294" i="23"/>
  <c r="F295" i="23"/>
  <c r="F296" i="23"/>
  <c r="F297" i="23"/>
  <c r="F298" i="23"/>
  <c r="F299" i="23"/>
  <c r="F300" i="23"/>
  <c r="F302" i="23"/>
  <c r="F303" i="23"/>
  <c r="F304" i="23"/>
  <c r="F305" i="23"/>
  <c r="F306" i="23"/>
  <c r="F307" i="23"/>
  <c r="F308" i="23"/>
  <c r="F309" i="23"/>
  <c r="F310" i="23"/>
  <c r="F311" i="23"/>
  <c r="F312" i="23"/>
  <c r="F313" i="23"/>
  <c r="F314" i="23"/>
  <c r="F315" i="23"/>
  <c r="F316" i="23"/>
  <c r="F317" i="23"/>
  <c r="F318" i="23"/>
  <c r="F319" i="23"/>
  <c r="F320" i="23"/>
  <c r="F321" i="23"/>
  <c r="F322" i="23"/>
  <c r="F323" i="23"/>
  <c r="F324" i="23"/>
  <c r="F325" i="23"/>
  <c r="F326" i="23"/>
  <c r="F327" i="23"/>
  <c r="F328" i="23"/>
  <c r="F329" i="23"/>
  <c r="F330" i="23"/>
  <c r="F331" i="23"/>
  <c r="F332" i="23"/>
  <c r="F333" i="23"/>
  <c r="F334" i="23"/>
  <c r="F335" i="23"/>
  <c r="F336" i="23"/>
  <c r="F337" i="23"/>
  <c r="F338" i="23"/>
  <c r="F339" i="23"/>
  <c r="F340" i="23"/>
  <c r="F341" i="23"/>
  <c r="F342" i="23"/>
  <c r="F343" i="23"/>
  <c r="F344" i="23"/>
  <c r="F345" i="23"/>
  <c r="F346" i="23"/>
  <c r="F347" i="23"/>
  <c r="F348" i="23"/>
  <c r="F349" i="23"/>
  <c r="F350" i="23"/>
  <c r="F351" i="23"/>
  <c r="F352" i="23"/>
  <c r="F355" i="23"/>
  <c r="F357" i="23"/>
  <c r="F359" i="23"/>
  <c r="F361" i="23"/>
  <c r="F363" i="23"/>
  <c r="F367" i="23"/>
  <c r="F369" i="23"/>
  <c r="F371" i="23"/>
  <c r="F373" i="23"/>
  <c r="F375" i="23"/>
  <c r="F377" i="23"/>
  <c r="F379" i="23"/>
  <c r="F380" i="23"/>
  <c r="F382" i="23"/>
  <c r="F384" i="23"/>
  <c r="F386" i="23"/>
  <c r="F388" i="23"/>
  <c r="F390" i="23"/>
  <c r="F393" i="23"/>
  <c r="F395" i="23"/>
  <c r="F397" i="23"/>
  <c r="F399" i="23"/>
  <c r="F401" i="23"/>
  <c r="F403" i="23"/>
  <c r="F405" i="23"/>
  <c r="F407" i="23"/>
  <c r="F409" i="23"/>
  <c r="F411" i="23"/>
  <c r="F413" i="23"/>
  <c r="F415" i="23"/>
  <c r="F417" i="23"/>
  <c r="F419" i="23"/>
  <c r="F421" i="23"/>
  <c r="F423" i="23"/>
  <c r="F425" i="23"/>
  <c r="F427" i="23"/>
  <c r="F429" i="23"/>
  <c r="F431" i="23"/>
  <c r="F433" i="23"/>
  <c r="F435" i="23"/>
  <c r="F437" i="23"/>
  <c r="F439" i="23"/>
  <c r="F441" i="23"/>
  <c r="F443" i="23"/>
  <c r="F445" i="23"/>
  <c r="F447" i="23"/>
  <c r="F450" i="23"/>
  <c r="F452" i="23"/>
  <c r="F454" i="23"/>
  <c r="G602" i="12"/>
  <c r="H602" i="12" s="1"/>
  <c r="G600" i="12"/>
  <c r="H600" i="12" s="1"/>
  <c r="G598" i="12"/>
  <c r="H598" i="12" s="1"/>
  <c r="G596" i="12"/>
  <c r="H596" i="12" s="1"/>
  <c r="G594" i="12"/>
  <c r="H594" i="12" s="1"/>
  <c r="G592" i="12"/>
  <c r="H592" i="12" s="1"/>
  <c r="G590" i="12"/>
  <c r="H590" i="12" s="1"/>
  <c r="G588" i="12"/>
  <c r="H588" i="12" s="1"/>
  <c r="G586" i="12"/>
  <c r="H586" i="12" s="1"/>
  <c r="G584" i="12"/>
  <c r="H584" i="12" s="1"/>
  <c r="G528" i="12"/>
  <c r="F718" i="11"/>
  <c r="F715" i="11"/>
  <c r="F712" i="11"/>
  <c r="F708" i="11"/>
  <c r="F702" i="11"/>
  <c r="F700" i="11"/>
  <c r="F698" i="11"/>
  <c r="F694" i="11"/>
  <c r="F692" i="11"/>
  <c r="F690" i="11"/>
  <c r="F688" i="11"/>
  <c r="F686" i="11"/>
  <c r="F684" i="11"/>
  <c r="F682" i="11"/>
  <c r="F680" i="11"/>
  <c r="F679" i="11"/>
  <c r="F677" i="11"/>
  <c r="F675" i="11"/>
  <c r="F673" i="11"/>
  <c r="F671" i="11"/>
  <c r="F670" i="11"/>
  <c r="F668" i="11"/>
  <c r="F666" i="11"/>
  <c r="F664" i="11"/>
  <c r="F662" i="11"/>
  <c r="F660" i="11"/>
  <c r="F658" i="11"/>
  <c r="F656" i="11"/>
  <c r="F654" i="11"/>
  <c r="F652" i="11"/>
  <c r="F650" i="11"/>
  <c r="F648" i="11"/>
  <c r="F646" i="11"/>
  <c r="F644" i="11"/>
  <c r="F642" i="11"/>
  <c r="F640" i="11"/>
  <c r="F639" i="11"/>
  <c r="F638" i="11"/>
  <c r="F636" i="11"/>
  <c r="F634" i="11"/>
  <c r="F632" i="11"/>
  <c r="F630" i="11"/>
  <c r="F627" i="11"/>
  <c r="F624" i="11"/>
  <c r="F622" i="11"/>
  <c r="F620" i="11"/>
  <c r="F618" i="11"/>
  <c r="F616" i="11"/>
  <c r="F614" i="11"/>
  <c r="F612" i="11"/>
  <c r="F608" i="11"/>
  <c r="F606" i="11"/>
  <c r="F580" i="11"/>
  <c r="G580" i="11" s="1"/>
  <c r="F576" i="11"/>
  <c r="G576" i="11" s="1"/>
  <c r="F574" i="11"/>
  <c r="G574" i="11" s="1"/>
  <c r="F572" i="11"/>
  <c r="G572" i="11" s="1"/>
  <c r="F568" i="11"/>
  <c r="F566" i="11"/>
  <c r="G566" i="11" s="1"/>
  <c r="F562" i="11"/>
  <c r="G562" i="11" s="1"/>
  <c r="F558" i="11"/>
  <c r="G558" i="11" s="1"/>
  <c r="F557" i="11"/>
  <c r="F550" i="11"/>
  <c r="G550" i="11" s="1"/>
  <c r="F546" i="11"/>
  <c r="G546" i="11" s="1"/>
  <c r="F542" i="11"/>
  <c r="G542" i="11" s="1"/>
  <c r="F539" i="11"/>
  <c r="F537" i="11"/>
  <c r="G537" i="11" s="1"/>
  <c r="F535" i="11"/>
  <c r="G535" i="11" s="1"/>
  <c r="F533" i="11"/>
  <c r="G533" i="11" s="1"/>
  <c r="F522" i="11"/>
  <c r="F520" i="11"/>
  <c r="F516" i="11"/>
  <c r="F514" i="11"/>
  <c r="F512" i="11"/>
  <c r="F510" i="11"/>
  <c r="F509" i="11"/>
  <c r="F506" i="11"/>
  <c r="F504" i="11"/>
  <c r="F501" i="11"/>
  <c r="F499" i="11"/>
  <c r="F497" i="11"/>
  <c r="F495" i="11"/>
  <c r="F493" i="11"/>
  <c r="F491" i="11"/>
  <c r="F489" i="11"/>
  <c r="F485" i="11"/>
  <c r="F483" i="11"/>
  <c r="F481" i="11"/>
  <c r="F479" i="11"/>
  <c r="F477" i="11"/>
  <c r="F475" i="11"/>
  <c r="F473" i="11"/>
  <c r="F469" i="11"/>
  <c r="F467" i="11"/>
  <c r="F466" i="11"/>
  <c r="F464" i="11"/>
  <c r="F214" i="11"/>
  <c r="G214" i="11" s="1"/>
  <c r="F212" i="11"/>
  <c r="G212" i="11" s="1"/>
  <c r="F210" i="11"/>
  <c r="G210" i="11" s="1"/>
  <c r="F208" i="11"/>
  <c r="G208" i="11" s="1"/>
  <c r="F205" i="11"/>
  <c r="G205" i="11" s="1"/>
  <c r="F203" i="11"/>
  <c r="G203" i="11" s="1"/>
  <c r="F201" i="11"/>
  <c r="G201" i="11" s="1"/>
  <c r="F199" i="11"/>
  <c r="G199" i="11" s="1"/>
  <c r="F197" i="11"/>
  <c r="G197" i="11" s="1"/>
  <c r="F194" i="11"/>
  <c r="G194" i="11" s="1"/>
  <c r="F192" i="11"/>
  <c r="G192" i="11" s="1"/>
  <c r="F190" i="11"/>
  <c r="G190" i="11" s="1"/>
  <c r="F188" i="11"/>
  <c r="G188" i="11" s="1"/>
  <c r="F186" i="11"/>
  <c r="G186" i="11" s="1"/>
  <c r="F184" i="11"/>
  <c r="G184" i="11" s="1"/>
  <c r="F182" i="11"/>
  <c r="G182" i="11" s="1"/>
  <c r="F180" i="11"/>
  <c r="G180" i="11" s="1"/>
  <c r="F178" i="11"/>
  <c r="G178" i="11" s="1"/>
  <c r="F176" i="11"/>
  <c r="G176" i="11" s="1"/>
  <c r="F175" i="11"/>
  <c r="G175" i="11" s="1"/>
  <c r="F173" i="11"/>
  <c r="G173" i="11" s="1"/>
  <c r="F171" i="11"/>
  <c r="G171" i="11" s="1"/>
  <c r="F169" i="11"/>
  <c r="G169" i="11" s="1"/>
  <c r="F167" i="11"/>
  <c r="G167" i="11" s="1"/>
  <c r="F165" i="11"/>
  <c r="G165" i="11" s="1"/>
  <c r="F163" i="11"/>
  <c r="G163" i="11" s="1"/>
  <c r="F161" i="11"/>
  <c r="G161" i="11" s="1"/>
  <c r="F159" i="11"/>
  <c r="G159" i="11" s="1"/>
  <c r="F157" i="11"/>
  <c r="G157" i="11" s="1"/>
  <c r="F155" i="11"/>
  <c r="G155" i="11" s="1"/>
  <c r="F153" i="11"/>
  <c r="G153" i="11" s="1"/>
  <c r="F151" i="11"/>
  <c r="G151" i="11" s="1"/>
  <c r="F149" i="11"/>
  <c r="G149" i="11" s="1"/>
  <c r="F86" i="11"/>
  <c r="G86" i="11" s="1"/>
  <c r="F84" i="11"/>
  <c r="G84" i="11" s="1"/>
  <c r="F83" i="11"/>
  <c r="G83" i="11" s="1"/>
  <c r="F81" i="11"/>
  <c r="G81" i="11" s="1"/>
  <c r="F79" i="11"/>
  <c r="G79" i="11" s="1"/>
  <c r="F77" i="11"/>
  <c r="G77" i="11" s="1"/>
  <c r="F76" i="11"/>
  <c r="G76" i="11" s="1"/>
  <c r="F74" i="11"/>
  <c r="G74" i="11" s="1"/>
  <c r="F72" i="11"/>
  <c r="G72" i="11" s="1"/>
  <c r="F70" i="11"/>
  <c r="G70" i="11" s="1"/>
  <c r="F68" i="11"/>
  <c r="G68" i="11" s="1"/>
  <c r="F66" i="11"/>
  <c r="G66" i="11" s="1"/>
  <c r="F35" i="11"/>
  <c r="G35" i="11" s="1"/>
  <c r="F33" i="11"/>
  <c r="G33" i="11" s="1"/>
  <c r="F32" i="11"/>
  <c r="G32" i="11" s="1"/>
  <c r="F30" i="11"/>
  <c r="F28" i="11"/>
  <c r="G28" i="11" s="1"/>
  <c r="F26" i="11"/>
  <c r="G26" i="11" s="1"/>
  <c r="F24" i="11"/>
  <c r="G24" i="11" s="1"/>
  <c r="F22" i="11"/>
  <c r="G22" i="11" s="1"/>
  <c r="F20" i="11"/>
  <c r="G20" i="11" s="1"/>
  <c r="F18" i="11"/>
  <c r="G18" i="11" s="1"/>
  <c r="F16" i="11"/>
  <c r="G16" i="11" s="1"/>
  <c r="F14" i="11"/>
  <c r="G14" i="11" s="1"/>
  <c r="F12" i="11"/>
  <c r="G12" i="11" s="1"/>
  <c r="F10" i="11"/>
  <c r="G10" i="11" s="1"/>
  <c r="F8" i="11"/>
  <c r="G8" i="11" s="1"/>
  <c r="F6" i="11"/>
  <c r="G6" i="11" s="1"/>
  <c r="F602" i="16"/>
  <c r="F600" i="16"/>
  <c r="F598" i="16"/>
  <c r="F596" i="16"/>
  <c r="F594" i="16"/>
  <c r="F592" i="16"/>
  <c r="F590" i="16"/>
  <c r="F588" i="16"/>
  <c r="F586" i="16"/>
  <c r="F584" i="16"/>
  <c r="F582" i="16"/>
  <c r="F580" i="16"/>
  <c r="F578" i="16"/>
  <c r="F576" i="16"/>
  <c r="F574" i="16"/>
  <c r="F572" i="16"/>
  <c r="F570" i="16"/>
  <c r="F568" i="16"/>
  <c r="F566" i="16"/>
  <c r="F564" i="16"/>
  <c r="F562" i="16"/>
  <c r="F560" i="16"/>
  <c r="F558" i="16"/>
  <c r="F557" i="16"/>
  <c r="F552" i="16"/>
  <c r="F550" i="16"/>
  <c r="F548" i="16"/>
  <c r="F546" i="16"/>
  <c r="F544" i="16"/>
  <c r="F542" i="16"/>
  <c r="F540" i="16"/>
  <c r="F538" i="16"/>
  <c r="F536" i="16"/>
  <c r="F534" i="16"/>
  <c r="F532" i="16"/>
  <c r="F531" i="16"/>
  <c r="F528" i="16"/>
  <c r="F454" i="16"/>
  <c r="F452" i="16"/>
  <c r="F450" i="16"/>
  <c r="F447" i="16"/>
  <c r="F445" i="16"/>
  <c r="F443" i="16"/>
  <c r="F441" i="16"/>
  <c r="F439" i="16"/>
  <c r="F437" i="16"/>
  <c r="F435" i="16"/>
  <c r="F433" i="16"/>
  <c r="F431" i="16"/>
  <c r="F429" i="16"/>
  <c r="F427" i="16"/>
  <c r="F425" i="16"/>
  <c r="F423" i="16"/>
  <c r="F421" i="16"/>
  <c r="F419" i="16"/>
  <c r="F417" i="16"/>
  <c r="F415" i="16"/>
  <c r="F413" i="16"/>
  <c r="F411" i="16"/>
  <c r="F409" i="16"/>
  <c r="F407" i="16"/>
  <c r="F405" i="16"/>
  <c r="F403" i="16"/>
  <c r="F401" i="16"/>
  <c r="F399" i="16"/>
  <c r="F397" i="16"/>
  <c r="F395" i="16"/>
  <c r="F393" i="16"/>
  <c r="F391" i="16"/>
  <c r="F389" i="16"/>
  <c r="F387" i="16"/>
  <c r="F385" i="16"/>
  <c r="F383" i="16"/>
  <c r="F381" i="16"/>
  <c r="F378" i="16"/>
  <c r="F376" i="16"/>
  <c r="F374" i="16"/>
  <c r="F372" i="16"/>
  <c r="F370" i="16"/>
  <c r="F368" i="16"/>
  <c r="F366" i="16"/>
  <c r="F364" i="16"/>
  <c r="F362" i="16"/>
  <c r="F360" i="16"/>
  <c r="F358" i="16"/>
  <c r="F356" i="16"/>
  <c r="F354" i="16"/>
  <c r="F353" i="16"/>
  <c r="F351" i="16"/>
  <c r="F349" i="16"/>
  <c r="F347" i="16"/>
  <c r="F345" i="16"/>
  <c r="F342" i="16"/>
  <c r="F340" i="16"/>
  <c r="F338" i="16"/>
  <c r="F336" i="16"/>
  <c r="F334" i="16"/>
  <c r="F332" i="16"/>
  <c r="F330" i="16"/>
  <c r="F328" i="16"/>
  <c r="F326" i="16"/>
  <c r="F324" i="16"/>
  <c r="F322" i="16"/>
  <c r="F320" i="16"/>
  <c r="F318" i="16"/>
  <c r="F316" i="16"/>
  <c r="F314" i="16"/>
  <c r="F312" i="16"/>
  <c r="F310" i="16"/>
  <c r="F308" i="16"/>
  <c r="F306" i="16"/>
  <c r="F304" i="16"/>
  <c r="F303" i="16"/>
  <c r="F302" i="16"/>
  <c r="F300" i="16"/>
  <c r="F298" i="16"/>
  <c r="F296" i="16"/>
  <c r="F294" i="16"/>
  <c r="F292" i="16"/>
  <c r="F290" i="16"/>
  <c r="F288" i="16"/>
  <c r="F286" i="16"/>
  <c r="F284" i="16"/>
  <c r="F282" i="16"/>
  <c r="F280" i="16"/>
  <c r="F278" i="16"/>
  <c r="F276" i="16"/>
  <c r="F274" i="16"/>
  <c r="F272" i="16"/>
  <c r="F270" i="16"/>
  <c r="F268" i="16"/>
  <c r="F266" i="16"/>
  <c r="F264" i="16"/>
  <c r="F262" i="16"/>
  <c r="F260" i="16"/>
  <c r="F258" i="16"/>
  <c r="F256" i="16"/>
  <c r="F255" i="16"/>
  <c r="F253" i="16"/>
  <c r="F251" i="16"/>
  <c r="F244" i="16"/>
  <c r="F240" i="16"/>
  <c r="F238" i="16"/>
  <c r="F236" i="16"/>
  <c r="F234" i="16"/>
  <c r="F232" i="16"/>
  <c r="F228" i="16"/>
  <c r="F225" i="16"/>
  <c r="F221" i="16"/>
  <c r="F220" i="16"/>
  <c r="F218" i="16"/>
  <c r="F216" i="16"/>
  <c r="F214" i="16"/>
  <c r="F212" i="16"/>
  <c r="F210" i="16"/>
  <c r="F208" i="16"/>
  <c r="F205" i="16"/>
  <c r="F203" i="16"/>
  <c r="F201" i="16"/>
  <c r="F199" i="16"/>
  <c r="F194" i="16"/>
  <c r="F192" i="16"/>
  <c r="F188" i="16"/>
  <c r="F186" i="16"/>
  <c r="F184" i="16"/>
  <c r="F180" i="16"/>
  <c r="F178" i="16"/>
  <c r="F176" i="16"/>
  <c r="F175" i="16"/>
  <c r="F173" i="16"/>
  <c r="F169" i="16"/>
  <c r="F167" i="16"/>
  <c r="F165" i="16"/>
  <c r="F163" i="16"/>
  <c r="F161" i="16"/>
  <c r="F159" i="16"/>
  <c r="F157" i="16"/>
  <c r="F155" i="16"/>
  <c r="F153" i="16"/>
  <c r="F149" i="16"/>
  <c r="F147" i="16"/>
  <c r="F145" i="16"/>
  <c r="F143" i="16"/>
  <c r="F141" i="16"/>
  <c r="F139" i="16"/>
  <c r="F137" i="16"/>
  <c r="F135" i="16"/>
  <c r="F133" i="16"/>
  <c r="F131" i="16"/>
  <c r="F129" i="16"/>
  <c r="F127" i="16"/>
  <c r="F125" i="16"/>
  <c r="F123" i="16"/>
  <c r="F121" i="16"/>
  <c r="F119" i="16"/>
  <c r="F117" i="16"/>
  <c r="F113" i="16"/>
  <c r="F111" i="16"/>
  <c r="F109" i="16"/>
  <c r="F105" i="16"/>
  <c r="F103" i="16"/>
  <c r="F101" i="16"/>
  <c r="F99" i="16"/>
  <c r="F97" i="16"/>
  <c r="F95" i="16"/>
  <c r="F93" i="16"/>
  <c r="F91" i="16"/>
  <c r="F89" i="16"/>
  <c r="F87" i="16"/>
  <c r="F85" i="16"/>
  <c r="F82" i="16"/>
  <c r="F80" i="16"/>
  <c r="F78" i="16"/>
  <c r="F75" i="16"/>
  <c r="F73" i="16"/>
  <c r="F71" i="16"/>
  <c r="F69" i="16"/>
  <c r="F67" i="16"/>
  <c r="F65" i="16"/>
  <c r="F63" i="16"/>
  <c r="F61" i="16"/>
  <c r="F59" i="16"/>
  <c r="F57" i="16"/>
  <c r="F55" i="16"/>
  <c r="F53" i="16"/>
  <c r="F51" i="16"/>
  <c r="F49" i="16"/>
  <c r="F47" i="16"/>
  <c r="F44" i="16"/>
  <c r="F42" i="16"/>
  <c r="F40" i="16"/>
  <c r="F36" i="16"/>
  <c r="F34" i="16"/>
  <c r="F31" i="16"/>
  <c r="F29" i="16"/>
  <c r="F27" i="16"/>
  <c r="F25" i="16"/>
  <c r="F23" i="16"/>
  <c r="F21" i="16"/>
  <c r="F19" i="16"/>
  <c r="F17" i="16"/>
  <c r="F15" i="16"/>
  <c r="F13" i="16"/>
  <c r="F11" i="16"/>
  <c r="F602" i="23"/>
  <c r="F598" i="23"/>
  <c r="F594" i="23"/>
  <c r="F590" i="23"/>
  <c r="F586" i="23"/>
  <c r="F584" i="23"/>
  <c r="F582" i="23"/>
  <c r="F578" i="23"/>
  <c r="F574" i="23"/>
  <c r="F570" i="23"/>
  <c r="F564" i="23"/>
  <c r="F560" i="23"/>
  <c r="F552" i="23"/>
  <c r="F548" i="23"/>
  <c r="F544" i="23"/>
  <c r="F540" i="23"/>
  <c r="F538" i="23"/>
  <c r="F536" i="23"/>
  <c r="F532" i="23"/>
  <c r="F528" i="23"/>
  <c r="G1114" i="12"/>
  <c r="H1114" i="12" s="1"/>
  <c r="F1114" i="30"/>
  <c r="G1114" i="30" s="1"/>
  <c r="H1114" i="30" s="1"/>
  <c r="F1109" i="13"/>
  <c r="F1108" i="16"/>
  <c r="F1106" i="16"/>
  <c r="F1106" i="28"/>
  <c r="K1106" i="28" s="1"/>
  <c r="G1100" i="18" s="1"/>
  <c r="G1105" i="12"/>
  <c r="H1105" i="12" s="1"/>
  <c r="F1104" i="16"/>
  <c r="F1104" i="28"/>
  <c r="K1104" i="28" s="1"/>
  <c r="G1098" i="18" s="1"/>
  <c r="F1104" i="23"/>
  <c r="F1102" i="11"/>
  <c r="G1102" i="11" s="1"/>
  <c r="F1101" i="32"/>
  <c r="F1100" i="11"/>
  <c r="G1100" i="11" s="1"/>
  <c r="F1100" i="33"/>
  <c r="G1098" i="12"/>
  <c r="H1098" i="12" s="1"/>
  <c r="F1098" i="13"/>
  <c r="F1097" i="16"/>
  <c r="F1097" i="28"/>
  <c r="K1097" i="28" s="1"/>
  <c r="G1091" i="18" s="1"/>
  <c r="F1096" i="11"/>
  <c r="G1096" i="11" s="1"/>
  <c r="F1096" i="33"/>
  <c r="F1095" i="11"/>
  <c r="G1095" i="11" s="1"/>
  <c r="F1095" i="13"/>
  <c r="F1094" i="30"/>
  <c r="G1094" i="30" s="1"/>
  <c r="H1094" i="30" s="1"/>
  <c r="F1094" i="23"/>
  <c r="G1092" i="12"/>
  <c r="H1092" i="12" s="1"/>
  <c r="F1092" i="16"/>
  <c r="F1092" i="28"/>
  <c r="K1092" i="28" s="1"/>
  <c r="G1086" i="18" s="1"/>
  <c r="F1092" i="23"/>
  <c r="F1091" i="16"/>
  <c r="F1091" i="28"/>
  <c r="K1091" i="28" s="1"/>
  <c r="G1085" i="18" s="1"/>
  <c r="F1090" i="32"/>
  <c r="F1090" i="30"/>
  <c r="G1090" i="30" s="1"/>
  <c r="H1090" i="30" s="1"/>
  <c r="F1090" i="23"/>
  <c r="F1089" i="32"/>
  <c r="F1087" i="32"/>
  <c r="F1087" i="30"/>
  <c r="G1087" i="30" s="1"/>
  <c r="H1087" i="30" s="1"/>
  <c r="F1086" i="11"/>
  <c r="F1086" i="33"/>
  <c r="F1085" i="11"/>
  <c r="G1085" i="11" s="1"/>
  <c r="F1085" i="13"/>
  <c r="F1084" i="23"/>
  <c r="G1083" i="12"/>
  <c r="H1083" i="12" s="1"/>
  <c r="F1083" i="16"/>
  <c r="F1083" i="28"/>
  <c r="K1083" i="28" s="1"/>
  <c r="G1077" i="18" s="1"/>
  <c r="F1083" i="23"/>
  <c r="F1082" i="16"/>
  <c r="F1082" i="28"/>
  <c r="K1082" i="28" s="1"/>
  <c r="G1076" i="18" s="1"/>
  <c r="F1080" i="16"/>
  <c r="F1080" i="28"/>
  <c r="K1080" i="28" s="1"/>
  <c r="G1074" i="18" s="1"/>
  <c r="F1078" i="16"/>
  <c r="F1078" i="28"/>
  <c r="K1078" i="28" s="1"/>
  <c r="G1072" i="18" s="1"/>
  <c r="F1078" i="23"/>
  <c r="G1077" i="12"/>
  <c r="H1077" i="12" s="1"/>
  <c r="F1077" i="13"/>
  <c r="F1076" i="16"/>
  <c r="F1076" i="28"/>
  <c r="K1076" i="28" s="1"/>
  <c r="G1070" i="18" s="1"/>
  <c r="F1074" i="32"/>
  <c r="F1074" i="30"/>
  <c r="G1074" i="30" s="1"/>
  <c r="H1074" i="30" s="1"/>
  <c r="F1074" i="23"/>
  <c r="G1073" i="12"/>
  <c r="H1073" i="12" s="1"/>
  <c r="F1073" i="13"/>
  <c r="F1072" i="16"/>
  <c r="F1072" i="28"/>
  <c r="K1072" i="28" s="1"/>
  <c r="G1066" i="18" s="1"/>
  <c r="F1070" i="30"/>
  <c r="G1070" i="30" s="1"/>
  <c r="H1070" i="30" s="1"/>
  <c r="F1070" i="23"/>
  <c r="G1069" i="12"/>
  <c r="H1069" i="12" s="1"/>
  <c r="F1069" i="13"/>
  <c r="F1068" i="16"/>
  <c r="F1068" i="28"/>
  <c r="K1068" i="28" s="1"/>
  <c r="G1062" i="18" s="1"/>
  <c r="F1067" i="11"/>
  <c r="G1067" i="11" s="1"/>
  <c r="F1066" i="32"/>
  <c r="F1066" i="30"/>
  <c r="G1066" i="30" s="1"/>
  <c r="H1066" i="30" s="1"/>
  <c r="F1066" i="23"/>
  <c r="F1065" i="13"/>
  <c r="F1064" i="16"/>
  <c r="F1064" i="28"/>
  <c r="K1064" i="28" s="1"/>
  <c r="G1058" i="18" s="1"/>
  <c r="F1062" i="30"/>
  <c r="G1062" i="30" s="1"/>
  <c r="H1062" i="30" s="1"/>
  <c r="F1062" i="23"/>
  <c r="F1061" i="13"/>
  <c r="F1038" i="30"/>
  <c r="G1038" i="30" s="1"/>
  <c r="H1038" i="30" s="1"/>
  <c r="F1038" i="23"/>
  <c r="F1037" i="11"/>
  <c r="G1037" i="11" s="1"/>
  <c r="F1037" i="33"/>
  <c r="F1036" i="32"/>
  <c r="F1036" i="30"/>
  <c r="G1036" i="30" s="1"/>
  <c r="H1036" i="30" s="1"/>
  <c r="F1036" i="23"/>
  <c r="F1035" i="11"/>
  <c r="G1035" i="11" s="1"/>
  <c r="F1034" i="30"/>
  <c r="G1034" i="30" s="1"/>
  <c r="H1034" i="30" s="1"/>
  <c r="F1034" i="23"/>
  <c r="F1033" i="33"/>
  <c r="G1032" i="12"/>
  <c r="F1032" i="16"/>
  <c r="F1032" i="28"/>
  <c r="K1032" i="28" s="1"/>
  <c r="G1026" i="18" s="1"/>
  <c r="F1031" i="32"/>
  <c r="G1031" i="12"/>
  <c r="H1031" i="12" s="1"/>
  <c r="F1031" i="16"/>
  <c r="F1031" i="28"/>
  <c r="K1031" i="28" s="1"/>
  <c r="G1025" i="18" s="1"/>
  <c r="F1114" i="11"/>
  <c r="G1114" i="11" s="1"/>
  <c r="F1114" i="28"/>
  <c r="K1114" i="28" s="1"/>
  <c r="G1108" i="18" s="1"/>
  <c r="F1114" i="14"/>
  <c r="F1114" i="13"/>
  <c r="F1108" i="13"/>
  <c r="F1107" i="16"/>
  <c r="F1106" i="30"/>
  <c r="G1106" i="30" s="1"/>
  <c r="H1106" i="30" s="1"/>
  <c r="F1105" i="11"/>
  <c r="F1105" i="33"/>
  <c r="F1103" i="30"/>
  <c r="G1103" i="30" s="1"/>
  <c r="H1103" i="30" s="1"/>
  <c r="G1102" i="12"/>
  <c r="F1102" i="13"/>
  <c r="F1101" i="16"/>
  <c r="F1101" i="28"/>
  <c r="K1101" i="28" s="1"/>
  <c r="G1095" i="18" s="1"/>
  <c r="F1101" i="23"/>
  <c r="G1100" i="12"/>
  <c r="H1100" i="12" s="1"/>
  <c r="F1100" i="13"/>
  <c r="F1098" i="11"/>
  <c r="G1098" i="11" s="1"/>
  <c r="F1098" i="33"/>
  <c r="F1097" i="32"/>
  <c r="F1097" i="30"/>
  <c r="G1097" i="30" s="1"/>
  <c r="H1097" i="30" s="1"/>
  <c r="F1097" i="23"/>
  <c r="G1096" i="12"/>
  <c r="H1096" i="12" s="1"/>
  <c r="F1096" i="13"/>
  <c r="G1095" i="12"/>
  <c r="F1095" i="16"/>
  <c r="F1095" i="28"/>
  <c r="K1095" i="28" s="1"/>
  <c r="G1089" i="18" s="1"/>
  <c r="F1095" i="33"/>
  <c r="F1094" i="16"/>
  <c r="F1094" i="28"/>
  <c r="K1094" i="28" s="1"/>
  <c r="G1088" i="18" s="1"/>
  <c r="F1093" i="11"/>
  <c r="G1093" i="11" s="1"/>
  <c r="F1092" i="11"/>
  <c r="G1092" i="11" s="1"/>
  <c r="F1092" i="13"/>
  <c r="F1091" i="11"/>
  <c r="G1091" i="11" s="1"/>
  <c r="F1091" i="13"/>
  <c r="F1090" i="16"/>
  <c r="F1090" i="28"/>
  <c r="K1090" i="28" s="1"/>
  <c r="G1084" i="18" s="1"/>
  <c r="F1089" i="30"/>
  <c r="G1089" i="30" s="1"/>
  <c r="H1089" i="30" s="1"/>
  <c r="F1087" i="16"/>
  <c r="F1087" i="28"/>
  <c r="K1087" i="28" s="1"/>
  <c r="G1081" i="18" s="1"/>
  <c r="F1087" i="34"/>
  <c r="F1087" i="23"/>
  <c r="G1086" i="12"/>
  <c r="H1086" i="12" s="1"/>
  <c r="F1086" i="13"/>
  <c r="G1085" i="12"/>
  <c r="F1085" i="16"/>
  <c r="F1085" i="28"/>
  <c r="K1085" i="28" s="1"/>
  <c r="G1079" i="18" s="1"/>
  <c r="F1084" i="16"/>
  <c r="F1084" i="28"/>
  <c r="K1084" i="28" s="1"/>
  <c r="G1078" i="18" s="1"/>
  <c r="F1083" i="11"/>
  <c r="F1083" i="13"/>
  <c r="F1082" i="32"/>
  <c r="F1082" i="30"/>
  <c r="G1082" i="30" s="1"/>
  <c r="H1082" i="30" s="1"/>
  <c r="F1080" i="30"/>
  <c r="G1080" i="30" s="1"/>
  <c r="H1080" i="30" s="1"/>
  <c r="F1080" i="23"/>
  <c r="F1078" i="30"/>
  <c r="G1078" i="30" s="1"/>
  <c r="H1078" i="30" s="1"/>
  <c r="F1077" i="11"/>
  <c r="G1077" i="11" s="1"/>
  <c r="F1076" i="32"/>
  <c r="F1076" i="30"/>
  <c r="G1076" i="30" s="1"/>
  <c r="H1076" i="30" s="1"/>
  <c r="F1076" i="23"/>
  <c r="F1074" i="16"/>
  <c r="F1074" i="28"/>
  <c r="K1074" i="28" s="1"/>
  <c r="G1068" i="18" s="1"/>
  <c r="F1073" i="11"/>
  <c r="G1073" i="11" s="1"/>
  <c r="F1072" i="30"/>
  <c r="G1072" i="30" s="1"/>
  <c r="H1072" i="30" s="1"/>
  <c r="F1072" i="23"/>
  <c r="F1070" i="16"/>
  <c r="F1070" i="28"/>
  <c r="K1070" i="28" s="1"/>
  <c r="G1064" i="18" s="1"/>
  <c r="F1069" i="11"/>
  <c r="G1069" i="11" s="1"/>
  <c r="F1069" i="33"/>
  <c r="F1068" i="32"/>
  <c r="F1068" i="30"/>
  <c r="G1068" i="30" s="1"/>
  <c r="H1068" i="30" s="1"/>
  <c r="F1068" i="23"/>
  <c r="F1066" i="16"/>
  <c r="F1066" i="28"/>
  <c r="K1066" i="28" s="1"/>
  <c r="G1060" i="18" s="1"/>
  <c r="F1065" i="11"/>
  <c r="F1064" i="30"/>
  <c r="G1064" i="30" s="1"/>
  <c r="H1064" i="30" s="1"/>
  <c r="F1064" i="23"/>
  <c r="F1062" i="16"/>
  <c r="F1062" i="28"/>
  <c r="K1062" i="28" s="1"/>
  <c r="G1056" i="18" s="1"/>
  <c r="F1061" i="11"/>
  <c r="G1061" i="11" s="1"/>
  <c r="F1061" i="33"/>
  <c r="F1038" i="28"/>
  <c r="K1038" i="28" s="1"/>
  <c r="G1032" i="18" s="1"/>
  <c r="G1037" i="12"/>
  <c r="H1037" i="12" s="1"/>
  <c r="F1037" i="13"/>
  <c r="F1036" i="16"/>
  <c r="F1036" i="28"/>
  <c r="K1036" i="28" s="1"/>
  <c r="G1030" i="18" s="1"/>
  <c r="F1034" i="16"/>
  <c r="F1034" i="28"/>
  <c r="K1034" i="28" s="1"/>
  <c r="G1028" i="18" s="1"/>
  <c r="F1033" i="13"/>
  <c r="F1032" i="30"/>
  <c r="G1032" i="30" s="1"/>
  <c r="H1032" i="30" s="1"/>
  <c r="F1032" i="23"/>
  <c r="F1031" i="30"/>
  <c r="G1031" i="30" s="1"/>
  <c r="H1031" i="30" s="1"/>
  <c r="F1031" i="23"/>
  <c r="F1032" i="11"/>
  <c r="G1032" i="11" s="1"/>
  <c r="F1031" i="11"/>
  <c r="G1031" i="11" s="1"/>
  <c r="F1031" i="13"/>
  <c r="F1030" i="11"/>
  <c r="G1030" i="11" s="1"/>
  <c r="F1028" i="11"/>
  <c r="F1028" i="13"/>
  <c r="F1027" i="13"/>
  <c r="F1026" i="11"/>
  <c r="G1026" i="11" s="1"/>
  <c r="F1026" i="13"/>
  <c r="F1025" i="11"/>
  <c r="G1025" i="11" s="1"/>
  <c r="F1025" i="13"/>
  <c r="F1024" i="11"/>
  <c r="G1024" i="11" s="1"/>
  <c r="F1024" i="33"/>
  <c r="F1023" i="30"/>
  <c r="G1023" i="30" s="1"/>
  <c r="H1023" i="30" s="1"/>
  <c r="F1023" i="23"/>
  <c r="F1022" i="30"/>
  <c r="G1022" i="30" s="1"/>
  <c r="H1022" i="30" s="1"/>
  <c r="F1021" i="11"/>
  <c r="G1021" i="11" s="1"/>
  <c r="F1021" i="33"/>
  <c r="F1020" i="32"/>
  <c r="F1020" i="30"/>
  <c r="G1020" i="30" s="1"/>
  <c r="H1020" i="30" s="1"/>
  <c r="G1019" i="12"/>
  <c r="H1019" i="12" s="1"/>
  <c r="F1019" i="13"/>
  <c r="F1018" i="16"/>
  <c r="F1018" i="28"/>
  <c r="K1018" i="28" s="1"/>
  <c r="G1012" i="18" s="1"/>
  <c r="F1018" i="23"/>
  <c r="F1017" i="11"/>
  <c r="G1017" i="11" s="1"/>
  <c r="F1017" i="33"/>
  <c r="F1016" i="32"/>
  <c r="F1016" i="30"/>
  <c r="G1016" i="30" s="1"/>
  <c r="H1016" i="30" s="1"/>
  <c r="G1015" i="12"/>
  <c r="H1015" i="12" s="1"/>
  <c r="F1015" i="13"/>
  <c r="F1014" i="11"/>
  <c r="F1014" i="33"/>
  <c r="F1013" i="32"/>
  <c r="F1013" i="30"/>
  <c r="G1013" i="30" s="1"/>
  <c r="H1013" i="30" s="1"/>
  <c r="G1012" i="12"/>
  <c r="H1012" i="12" s="1"/>
  <c r="F1012" i="13"/>
  <c r="F1011" i="16"/>
  <c r="F1011" i="28"/>
  <c r="K1011" i="28" s="1"/>
  <c r="G1005" i="18" s="1"/>
  <c r="F1011" i="23"/>
  <c r="F1010" i="11"/>
  <c r="F1010" i="33"/>
  <c r="F1009" i="32"/>
  <c r="F1009" i="30"/>
  <c r="G1009" i="30" s="1"/>
  <c r="H1009" i="30" s="1"/>
  <c r="G1008" i="12"/>
  <c r="H1008" i="12" s="1"/>
  <c r="F1008" i="13"/>
  <c r="F1007" i="16"/>
  <c r="F1007" i="28"/>
  <c r="K1007" i="28" s="1"/>
  <c r="G1001" i="18" s="1"/>
  <c r="F1007" i="23"/>
  <c r="F1006" i="11"/>
  <c r="G1006" i="11" s="1"/>
  <c r="F1006" i="33"/>
  <c r="F1005" i="32"/>
  <c r="F1005" i="30"/>
  <c r="G1005" i="30" s="1"/>
  <c r="H1005" i="30" s="1"/>
  <c r="G1004" i="12"/>
  <c r="H1004" i="12" s="1"/>
  <c r="F1004" i="13"/>
  <c r="F1003" i="16"/>
  <c r="F1003" i="28"/>
  <c r="K1003" i="28" s="1"/>
  <c r="G997" i="18" s="1"/>
  <c r="G1002" i="12"/>
  <c r="H1002" i="12" s="1"/>
  <c r="F1002" i="13"/>
  <c r="F1001" i="16"/>
  <c r="F1001" i="28"/>
  <c r="K1001" i="28" s="1"/>
  <c r="G995" i="18" s="1"/>
  <c r="F1000" i="32"/>
  <c r="F999" i="16"/>
  <c r="F999" i="28"/>
  <c r="K999" i="28" s="1"/>
  <c r="G993" i="18" s="1"/>
  <c r="G998" i="12"/>
  <c r="F998" i="13"/>
  <c r="F997" i="16"/>
  <c r="F997" i="28"/>
  <c r="K997" i="28" s="1"/>
  <c r="G991" i="18" s="1"/>
  <c r="F996" i="11"/>
  <c r="G996" i="11" s="1"/>
  <c r="F996" i="33"/>
  <c r="F995" i="32"/>
  <c r="F995" i="30"/>
  <c r="G995" i="30" s="1"/>
  <c r="H995" i="30" s="1"/>
  <c r="G994" i="12"/>
  <c r="H994" i="12" s="1"/>
  <c r="F994" i="13"/>
  <c r="F993" i="16"/>
  <c r="F993" i="28"/>
  <c r="K993" i="28" s="1"/>
  <c r="G987" i="18" s="1"/>
  <c r="F992" i="11"/>
  <c r="F992" i="33"/>
  <c r="F991" i="32"/>
  <c r="F991" i="23"/>
  <c r="F990" i="11"/>
  <c r="F990" i="33"/>
  <c r="F989" i="32"/>
  <c r="F989" i="30"/>
  <c r="G989" i="30" s="1"/>
  <c r="H989" i="30" s="1"/>
  <c r="G988" i="12"/>
  <c r="H988" i="12" s="1"/>
  <c r="F988" i="13"/>
  <c r="F987" i="16"/>
  <c r="F987" i="28"/>
  <c r="K987" i="28" s="1"/>
  <c r="G981" i="18" s="1"/>
  <c r="F987" i="23"/>
  <c r="F986" i="11"/>
  <c r="F986" i="33"/>
  <c r="F985" i="32"/>
  <c r="F985" i="30"/>
  <c r="G985" i="30" s="1"/>
  <c r="H985" i="30" s="1"/>
  <c r="G984" i="12"/>
  <c r="F984" i="13"/>
  <c r="F983" i="16"/>
  <c r="F983" i="28"/>
  <c r="K983" i="28" s="1"/>
  <c r="G977" i="18" s="1"/>
  <c r="F983" i="23"/>
  <c r="F982" i="11"/>
  <c r="G982" i="11" s="1"/>
  <c r="F982" i="33"/>
  <c r="F981" i="32"/>
  <c r="F981" i="30"/>
  <c r="G981" i="30" s="1"/>
  <c r="H981" i="30" s="1"/>
  <c r="G980" i="12"/>
  <c r="H980" i="12" s="1"/>
  <c r="F980" i="13"/>
  <c r="F979" i="16"/>
  <c r="F979" i="28"/>
  <c r="K979" i="28" s="1"/>
  <c r="G973" i="18" s="1"/>
  <c r="F979" i="23"/>
  <c r="F978" i="11"/>
  <c r="G978" i="11" s="1"/>
  <c r="F978" i="33"/>
  <c r="F977" i="32"/>
  <c r="F977" i="30"/>
  <c r="G977" i="30" s="1"/>
  <c r="H977" i="30" s="1"/>
  <c r="G976" i="12"/>
  <c r="F976" i="13"/>
  <c r="F975" i="16"/>
  <c r="F975" i="28"/>
  <c r="K975" i="28" s="1"/>
  <c r="G969" i="18" s="1"/>
  <c r="F975" i="23"/>
  <c r="F974" i="11"/>
  <c r="G974" i="11" s="1"/>
  <c r="F974" i="33"/>
  <c r="F973" i="32"/>
  <c r="F973" i="30"/>
  <c r="G973" i="30" s="1"/>
  <c r="H973" i="30" s="1"/>
  <c r="G972" i="12"/>
  <c r="H972" i="12" s="1"/>
  <c r="F972" i="13"/>
  <c r="F971" i="16"/>
  <c r="F971" i="28"/>
  <c r="K971" i="28" s="1"/>
  <c r="G965" i="18" s="1"/>
  <c r="F971" i="23"/>
  <c r="F970" i="11"/>
  <c r="G970" i="11" s="1"/>
  <c r="F970" i="33"/>
  <c r="F969" i="11"/>
  <c r="F969" i="13"/>
  <c r="F968" i="32"/>
  <c r="F966" i="11"/>
  <c r="G966" i="11" s="1"/>
  <c r="F966" i="33"/>
  <c r="F965" i="32"/>
  <c r="F965" i="30"/>
  <c r="G965" i="30" s="1"/>
  <c r="H965" i="30" s="1"/>
  <c r="G964" i="12"/>
  <c r="F964" i="13"/>
  <c r="F963" i="16"/>
  <c r="F963" i="28"/>
  <c r="K963" i="28" s="1"/>
  <c r="G957" i="18" s="1"/>
  <c r="F963" i="23"/>
  <c r="F962" i="32"/>
  <c r="F962" i="30"/>
  <c r="G962" i="30" s="1"/>
  <c r="H962" i="30" s="1"/>
  <c r="G961" i="12"/>
  <c r="H961" i="12" s="1"/>
  <c r="F961" i="13"/>
  <c r="F960" i="28"/>
  <c r="K960" i="28" s="1"/>
  <c r="G954" i="18" s="1"/>
  <c r="F960" i="23"/>
  <c r="F959" i="11"/>
  <c r="G959" i="11" s="1"/>
  <c r="F959" i="33"/>
  <c r="F958" i="32"/>
  <c r="F958" i="30"/>
  <c r="G958" i="30" s="1"/>
  <c r="H958" i="30" s="1"/>
  <c r="G1030" i="12"/>
  <c r="H1030" i="12" s="1"/>
  <c r="F1030" i="16"/>
  <c r="F1030" i="28"/>
  <c r="K1030" i="28" s="1"/>
  <c r="G1024" i="18" s="1"/>
  <c r="F1030" i="33"/>
  <c r="F1030" i="23"/>
  <c r="F1029" i="16"/>
  <c r="F1029" i="28"/>
  <c r="K1029" i="28" s="1"/>
  <c r="G1023" i="18" s="1"/>
  <c r="F1029" i="23"/>
  <c r="G1028" i="12"/>
  <c r="H1028" i="12" s="1"/>
  <c r="F1028" i="16"/>
  <c r="F1028" i="28"/>
  <c r="K1028" i="28" s="1"/>
  <c r="G1022" i="18" s="1"/>
  <c r="F1028" i="33"/>
  <c r="F1028" i="23"/>
  <c r="F1027" i="16"/>
  <c r="F1027" i="28"/>
  <c r="K1027" i="28" s="1"/>
  <c r="G1021" i="18" s="1"/>
  <c r="F1027" i="23"/>
  <c r="G1026" i="12"/>
  <c r="H1026" i="12" s="1"/>
  <c r="F1026" i="16"/>
  <c r="F1026" i="28"/>
  <c r="K1026" i="28" s="1"/>
  <c r="G1020" i="18" s="1"/>
  <c r="F1026" i="33"/>
  <c r="F1026" i="23"/>
  <c r="G1025" i="12"/>
  <c r="H1025" i="12" s="1"/>
  <c r="F1025" i="16"/>
  <c r="F1025" i="28"/>
  <c r="K1025" i="28" s="1"/>
  <c r="G1019" i="18" s="1"/>
  <c r="F1025" i="33"/>
  <c r="F1025" i="23"/>
  <c r="F1024" i="13"/>
  <c r="F1023" i="16"/>
  <c r="F1023" i="28"/>
  <c r="K1023" i="28" s="1"/>
  <c r="G1017" i="18" s="1"/>
  <c r="F1022" i="32"/>
  <c r="G1021" i="12"/>
  <c r="H1021" i="12" s="1"/>
  <c r="F1021" i="13"/>
  <c r="F1020" i="16"/>
  <c r="F1020" i="28"/>
  <c r="K1020" i="28" s="1"/>
  <c r="G1014" i="18" s="1"/>
  <c r="F1019" i="11"/>
  <c r="F1019" i="33"/>
  <c r="F1018" i="32"/>
  <c r="G1017" i="12"/>
  <c r="H1017" i="12" s="1"/>
  <c r="F1017" i="13"/>
  <c r="F1016" i="16"/>
  <c r="F1016" i="28"/>
  <c r="K1016" i="28" s="1"/>
  <c r="G1010" i="18" s="1"/>
  <c r="F1015" i="11"/>
  <c r="F1015" i="33"/>
  <c r="G1014" i="12"/>
  <c r="H1014" i="12" s="1"/>
  <c r="F1014" i="13"/>
  <c r="F1013" i="16"/>
  <c r="F1013" i="28"/>
  <c r="K1013" i="28" s="1"/>
  <c r="G1007" i="18" s="1"/>
  <c r="F1012" i="11"/>
  <c r="G1012" i="11" s="1"/>
  <c r="F1012" i="33"/>
  <c r="F1011" i="32"/>
  <c r="G1010" i="12"/>
  <c r="H1010" i="12" s="1"/>
  <c r="F1010" i="13"/>
  <c r="F1009" i="16"/>
  <c r="F1009" i="28"/>
  <c r="K1009" i="28" s="1"/>
  <c r="G1003" i="18" s="1"/>
  <c r="F1008" i="11"/>
  <c r="G1008" i="11" s="1"/>
  <c r="F1008" i="33"/>
  <c r="F1007" i="32"/>
  <c r="F1007" i="30"/>
  <c r="G1007" i="30" s="1"/>
  <c r="H1007" i="30" s="1"/>
  <c r="G1006" i="12"/>
  <c r="H1006" i="12" s="1"/>
  <c r="F1006" i="13"/>
  <c r="F1005" i="16"/>
  <c r="F1005" i="28"/>
  <c r="K1005" i="28" s="1"/>
  <c r="G999" i="18" s="1"/>
  <c r="F1004" i="11"/>
  <c r="G1004" i="11" s="1"/>
  <c r="F1004" i="33"/>
  <c r="F1003" i="32"/>
  <c r="F1003" i="23"/>
  <c r="F1002" i="11"/>
  <c r="G1002" i="11" s="1"/>
  <c r="F1002" i="33"/>
  <c r="F1001" i="30"/>
  <c r="G1001" i="30" s="1"/>
  <c r="H1001" i="30" s="1"/>
  <c r="F1001" i="23"/>
  <c r="F1000" i="30"/>
  <c r="G1000" i="30" s="1"/>
  <c r="H1000" i="30" s="1"/>
  <c r="F999" i="32"/>
  <c r="F999" i="30"/>
  <c r="G999" i="30" s="1"/>
  <c r="H999" i="30" s="1"/>
  <c r="F998" i="11"/>
  <c r="G998" i="11" s="1"/>
  <c r="F998" i="33"/>
  <c r="F997" i="32"/>
  <c r="F997" i="30"/>
  <c r="G997" i="30" s="1"/>
  <c r="H997" i="30" s="1"/>
  <c r="G996" i="12"/>
  <c r="H996" i="12" s="1"/>
  <c r="F996" i="13"/>
  <c r="F995" i="16"/>
  <c r="F995" i="28"/>
  <c r="K995" i="28" s="1"/>
  <c r="G989" i="18" s="1"/>
  <c r="F995" i="23"/>
  <c r="F994" i="11"/>
  <c r="G994" i="11" s="1"/>
  <c r="F994" i="33"/>
  <c r="F993" i="32"/>
  <c r="F993" i="30"/>
  <c r="G993" i="30" s="1"/>
  <c r="H993" i="30" s="1"/>
  <c r="G992" i="12"/>
  <c r="H992" i="12" s="1"/>
  <c r="F992" i="13"/>
  <c r="F991" i="16"/>
  <c r="F991" i="28"/>
  <c r="K991" i="28" s="1"/>
  <c r="G985" i="18" s="1"/>
  <c r="G990" i="12"/>
  <c r="H990" i="12" s="1"/>
  <c r="F990" i="13"/>
  <c r="F989" i="16"/>
  <c r="F989" i="28"/>
  <c r="K989" i="28" s="1"/>
  <c r="G983" i="18" s="1"/>
  <c r="F988" i="11"/>
  <c r="G988" i="11" s="1"/>
  <c r="F988" i="33"/>
  <c r="F987" i="32"/>
  <c r="F987" i="30"/>
  <c r="G987" i="30" s="1"/>
  <c r="H987" i="30" s="1"/>
  <c r="G986" i="12"/>
  <c r="H986" i="12" s="1"/>
  <c r="F986" i="13"/>
  <c r="F985" i="16"/>
  <c r="F985" i="28"/>
  <c r="K985" i="28" s="1"/>
  <c r="G979" i="18" s="1"/>
  <c r="F984" i="11"/>
  <c r="F984" i="33"/>
  <c r="F983" i="32"/>
  <c r="F983" i="30"/>
  <c r="G983" i="30" s="1"/>
  <c r="H983" i="30" s="1"/>
  <c r="G982" i="12"/>
  <c r="H982" i="12" s="1"/>
  <c r="F982" i="13"/>
  <c r="F981" i="16"/>
  <c r="F981" i="28"/>
  <c r="K981" i="28" s="1"/>
  <c r="G975" i="18" s="1"/>
  <c r="F980" i="11"/>
  <c r="F980" i="33"/>
  <c r="F979" i="32"/>
  <c r="F979" i="30"/>
  <c r="G979" i="30" s="1"/>
  <c r="H979" i="30" s="1"/>
  <c r="G978" i="12"/>
  <c r="H978" i="12" s="1"/>
  <c r="F978" i="13"/>
  <c r="F977" i="16"/>
  <c r="F977" i="28"/>
  <c r="K977" i="28" s="1"/>
  <c r="G971" i="18" s="1"/>
  <c r="F976" i="11"/>
  <c r="G976" i="11" s="1"/>
  <c r="F976" i="33"/>
  <c r="F975" i="32"/>
  <c r="F975" i="30"/>
  <c r="G975" i="30" s="1"/>
  <c r="H975" i="30" s="1"/>
  <c r="G974" i="12"/>
  <c r="F974" i="13"/>
  <c r="F973" i="16"/>
  <c r="F973" i="28"/>
  <c r="K973" i="28" s="1"/>
  <c r="G967" i="18" s="1"/>
  <c r="F972" i="11"/>
  <c r="G972" i="11" s="1"/>
  <c r="F972" i="33"/>
  <c r="F971" i="32"/>
  <c r="F971" i="30"/>
  <c r="G971" i="30" s="1"/>
  <c r="H971" i="30" s="1"/>
  <c r="G970" i="12"/>
  <c r="H970" i="12" s="1"/>
  <c r="F970" i="13"/>
  <c r="G969" i="12"/>
  <c r="H969" i="12" s="1"/>
  <c r="F969" i="16"/>
  <c r="F969" i="28"/>
  <c r="K969" i="28" s="1"/>
  <c r="G963" i="18" s="1"/>
  <c r="F969" i="33"/>
  <c r="F968" i="30"/>
  <c r="G968" i="30" s="1"/>
  <c r="H968" i="30" s="1"/>
  <c r="F967" i="30"/>
  <c r="G967" i="30" s="1"/>
  <c r="H967" i="30" s="1"/>
  <c r="G966" i="12"/>
  <c r="H966" i="12" s="1"/>
  <c r="F966" i="13"/>
  <c r="F965" i="16"/>
  <c r="F965" i="28"/>
  <c r="K965" i="28" s="1"/>
  <c r="G959" i="18" s="1"/>
  <c r="F964" i="11"/>
  <c r="G964" i="11" s="1"/>
  <c r="F964" i="33"/>
  <c r="F963" i="32"/>
  <c r="F962" i="16"/>
  <c r="F962" i="28"/>
  <c r="K962" i="28" s="1"/>
  <c r="G956" i="18" s="1"/>
  <c r="F962" i="23"/>
  <c r="F961" i="11"/>
  <c r="G961" i="11" s="1"/>
  <c r="F961" i="33"/>
  <c r="F960" i="30"/>
  <c r="G960" i="30" s="1"/>
  <c r="H960" i="30" s="1"/>
  <c r="G959" i="12"/>
  <c r="H959" i="12" s="1"/>
  <c r="F959" i="13"/>
  <c r="F958" i="16"/>
  <c r="F958" i="28"/>
  <c r="K958" i="28" s="1"/>
  <c r="G952" i="18" s="1"/>
  <c r="G957" i="12"/>
  <c r="H957" i="12" s="1"/>
  <c r="F957" i="13"/>
  <c r="F956" i="16"/>
  <c r="F956" i="28"/>
  <c r="K956" i="28" s="1"/>
  <c r="G950" i="18" s="1"/>
  <c r="F956" i="34"/>
  <c r="H956" i="34" s="1"/>
  <c r="I956" i="34" s="1"/>
  <c r="F956" i="23"/>
  <c r="G954" i="12"/>
  <c r="H954" i="12" s="1"/>
  <c r="F954" i="13"/>
  <c r="F953" i="16"/>
  <c r="F953" i="28"/>
  <c r="K953" i="28" s="1"/>
  <c r="G947" i="18" s="1"/>
  <c r="F953" i="23"/>
  <c r="F952" i="11"/>
  <c r="G952" i="11" s="1"/>
  <c r="F952" i="33"/>
  <c r="F951" i="32"/>
  <c r="F951" i="30"/>
  <c r="G951" i="30" s="1"/>
  <c r="H951" i="30" s="1"/>
  <c r="G950" i="12"/>
  <c r="H950" i="12" s="1"/>
  <c r="F950" i="13"/>
  <c r="F949" i="16"/>
  <c r="F949" i="28"/>
  <c r="K949" i="28" s="1"/>
  <c r="G943" i="18" s="1"/>
  <c r="F949" i="23"/>
  <c r="F948" i="11"/>
  <c r="F948" i="33"/>
  <c r="F947" i="32"/>
  <c r="F947" i="30"/>
  <c r="G947" i="30" s="1"/>
  <c r="H947" i="30" s="1"/>
  <c r="G946" i="12"/>
  <c r="H946" i="12" s="1"/>
  <c r="F946" i="13"/>
  <c r="F945" i="16"/>
  <c r="F945" i="28"/>
  <c r="K945" i="28" s="1"/>
  <c r="G939" i="18" s="1"/>
  <c r="F945" i="23"/>
  <c r="F944" i="11"/>
  <c r="G944" i="11" s="1"/>
  <c r="F944" i="33"/>
  <c r="F943" i="32"/>
  <c r="F943" i="30"/>
  <c r="G943" i="30" s="1"/>
  <c r="H943" i="30" s="1"/>
  <c r="G942" i="12"/>
  <c r="F942" i="13"/>
  <c r="F940" i="11"/>
  <c r="G940" i="11" s="1"/>
  <c r="F940" i="33"/>
  <c r="F939" i="32"/>
  <c r="F939" i="30"/>
  <c r="G939" i="30" s="1"/>
  <c r="H939" i="30" s="1"/>
  <c r="G938" i="12"/>
  <c r="H938" i="12" s="1"/>
  <c r="F938" i="13"/>
  <c r="F937" i="16"/>
  <c r="F937" i="28"/>
  <c r="K937" i="28" s="1"/>
  <c r="G931" i="18" s="1"/>
  <c r="F937" i="23"/>
  <c r="F936" i="11"/>
  <c r="G936" i="11" s="1"/>
  <c r="F936" i="33"/>
  <c r="F935" i="32"/>
  <c r="F935" i="30"/>
  <c r="G935" i="30" s="1"/>
  <c r="H935" i="30" s="1"/>
  <c r="F935" i="23"/>
  <c r="F934" i="11"/>
  <c r="G934" i="11" s="1"/>
  <c r="F934" i="33"/>
  <c r="F933" i="32"/>
  <c r="F933" i="30"/>
  <c r="G933" i="30" s="1"/>
  <c r="H933" i="30" s="1"/>
  <c r="F933" i="23"/>
  <c r="F932" i="32"/>
  <c r="F932" i="30"/>
  <c r="G932" i="30" s="1"/>
  <c r="H932" i="30" s="1"/>
  <c r="G931" i="12"/>
  <c r="H931" i="12" s="1"/>
  <c r="F931" i="13"/>
  <c r="F930" i="16"/>
  <c r="F930" i="28"/>
  <c r="K930" i="28" s="1"/>
  <c r="G924" i="18" s="1"/>
  <c r="F930" i="23"/>
  <c r="F929" i="32"/>
  <c r="F929" i="30"/>
  <c r="G929" i="30" s="1"/>
  <c r="H929" i="30" s="1"/>
  <c r="G928" i="12"/>
  <c r="H928" i="12" s="1"/>
  <c r="F928" i="13"/>
  <c r="F926" i="32"/>
  <c r="F926" i="30"/>
  <c r="G926" i="30" s="1"/>
  <c r="H926" i="30" s="1"/>
  <c r="G925" i="12"/>
  <c r="H925" i="12" s="1"/>
  <c r="F925" i="13"/>
  <c r="F924" i="16"/>
  <c r="F924" i="28"/>
  <c r="K924" i="28" s="1"/>
  <c r="G918" i="18" s="1"/>
  <c r="F924" i="23"/>
  <c r="F923" i="11"/>
  <c r="G923" i="11" s="1"/>
  <c r="F923" i="33"/>
  <c r="F922" i="32"/>
  <c r="F922" i="30"/>
  <c r="G922" i="30" s="1"/>
  <c r="H922" i="30" s="1"/>
  <c r="G921" i="12"/>
  <c r="F921" i="13"/>
  <c r="F920" i="16"/>
  <c r="F920" i="28"/>
  <c r="K920" i="28" s="1"/>
  <c r="G914" i="18" s="1"/>
  <c r="F920" i="23"/>
  <c r="F919" i="11"/>
  <c r="G919" i="11" s="1"/>
  <c r="F919" i="33"/>
  <c r="F918" i="32"/>
  <c r="F918" i="30"/>
  <c r="G918" i="30" s="1"/>
  <c r="H918" i="30" s="1"/>
  <c r="G917" i="12"/>
  <c r="H917" i="12" s="1"/>
  <c r="F917" i="13"/>
  <c r="F915" i="11"/>
  <c r="F915" i="33"/>
  <c r="F914" i="32"/>
  <c r="F914" i="30"/>
  <c r="G914" i="30" s="1"/>
  <c r="H914" i="30" s="1"/>
  <c r="G913" i="12"/>
  <c r="H913" i="12" s="1"/>
  <c r="F913" i="13"/>
  <c r="F912" i="16"/>
  <c r="F912" i="28"/>
  <c r="K912" i="28" s="1"/>
  <c r="G906" i="18" s="1"/>
  <c r="F912" i="23"/>
  <c r="F911" i="11"/>
  <c r="F911" i="33"/>
  <c r="F910" i="32"/>
  <c r="F910" i="30"/>
  <c r="G910" i="30" s="1"/>
  <c r="H910" i="30" s="1"/>
  <c r="G909" i="12"/>
  <c r="H909" i="12" s="1"/>
  <c r="F909" i="13"/>
  <c r="F908" i="16"/>
  <c r="F908" i="28"/>
  <c r="K908" i="28" s="1"/>
  <c r="G902" i="18" s="1"/>
  <c r="F908" i="23"/>
  <c r="F907" i="11"/>
  <c r="F907" i="28"/>
  <c r="F703" i="16"/>
  <c r="F703" i="28"/>
  <c r="K703" i="28" s="1"/>
  <c r="G700" i="18" s="1"/>
  <c r="F957" i="11"/>
  <c r="G957" i="11" s="1"/>
  <c r="F957" i="33"/>
  <c r="F956" i="32"/>
  <c r="F956" i="30"/>
  <c r="G956" i="30" s="1"/>
  <c r="H956" i="30" s="1"/>
  <c r="F954" i="11"/>
  <c r="G954" i="11" s="1"/>
  <c r="F954" i="33"/>
  <c r="F953" i="32"/>
  <c r="F953" i="30"/>
  <c r="G953" i="30" s="1"/>
  <c r="H953" i="30" s="1"/>
  <c r="G952" i="12"/>
  <c r="H952" i="12" s="1"/>
  <c r="F952" i="13"/>
  <c r="F951" i="16"/>
  <c r="F951" i="28"/>
  <c r="K951" i="28" s="1"/>
  <c r="G945" i="18" s="1"/>
  <c r="F950" i="11"/>
  <c r="G950" i="11" s="1"/>
  <c r="F950" i="33"/>
  <c r="F949" i="32"/>
  <c r="G948" i="12"/>
  <c r="H948" i="12" s="1"/>
  <c r="F948" i="13"/>
  <c r="F947" i="16"/>
  <c r="F947" i="28"/>
  <c r="K947" i="28" s="1"/>
  <c r="G941" i="18" s="1"/>
  <c r="F946" i="11"/>
  <c r="G946" i="11" s="1"/>
  <c r="F946" i="33"/>
  <c r="F945" i="32"/>
  <c r="G944" i="12"/>
  <c r="H944" i="12" s="1"/>
  <c r="F944" i="13"/>
  <c r="F943" i="16"/>
  <c r="F943" i="28"/>
  <c r="K943" i="28" s="1"/>
  <c r="G937" i="18" s="1"/>
  <c r="F942" i="11"/>
  <c r="G942" i="11" s="1"/>
  <c r="F942" i="33"/>
  <c r="G940" i="12"/>
  <c r="H940" i="12" s="1"/>
  <c r="F940" i="13"/>
  <c r="F939" i="16"/>
  <c r="F939" i="28"/>
  <c r="K939" i="28" s="1"/>
  <c r="G933" i="18" s="1"/>
  <c r="F939" i="34"/>
  <c r="F938" i="11"/>
  <c r="F938" i="33"/>
  <c r="F937" i="32"/>
  <c r="F937" i="30"/>
  <c r="G937" i="30" s="1"/>
  <c r="H937" i="30" s="1"/>
  <c r="G936" i="12"/>
  <c r="H936" i="12" s="1"/>
  <c r="F936" i="13"/>
  <c r="F935" i="16"/>
  <c r="F935" i="28"/>
  <c r="K935" i="28" s="1"/>
  <c r="G929" i="18" s="1"/>
  <c r="G934" i="12"/>
  <c r="F934" i="13"/>
  <c r="F933" i="16"/>
  <c r="F933" i="28"/>
  <c r="K933" i="28" s="1"/>
  <c r="G927" i="18" s="1"/>
  <c r="F932" i="16"/>
  <c r="F932" i="28"/>
  <c r="K932" i="28" s="1"/>
  <c r="G926" i="18" s="1"/>
  <c r="F931" i="11"/>
  <c r="G931" i="11" s="1"/>
  <c r="F931" i="33"/>
  <c r="F930" i="32"/>
  <c r="F930" i="30"/>
  <c r="G930" i="30" s="1"/>
  <c r="H930" i="30" s="1"/>
  <c r="F929" i="16"/>
  <c r="F929" i="28"/>
  <c r="K929" i="28" s="1"/>
  <c r="G923" i="18" s="1"/>
  <c r="F928" i="11"/>
  <c r="F928" i="33"/>
  <c r="F926" i="16"/>
  <c r="F926" i="28"/>
  <c r="K926" i="28" s="1"/>
  <c r="G920" i="18" s="1"/>
  <c r="F925" i="11"/>
  <c r="G925" i="11" s="1"/>
  <c r="F925" i="33"/>
  <c r="F924" i="32"/>
  <c r="F924" i="30"/>
  <c r="G924" i="30" s="1"/>
  <c r="H924" i="30" s="1"/>
  <c r="G923" i="12"/>
  <c r="H923" i="12" s="1"/>
  <c r="F923" i="13"/>
  <c r="F922" i="16"/>
  <c r="F922" i="28"/>
  <c r="K922" i="28" s="1"/>
  <c r="G916" i="18" s="1"/>
  <c r="F921" i="11"/>
  <c r="G921" i="11" s="1"/>
  <c r="F921" i="33"/>
  <c r="F920" i="32"/>
  <c r="F920" i="30"/>
  <c r="G920" i="30" s="1"/>
  <c r="H920" i="30" s="1"/>
  <c r="G919" i="12"/>
  <c r="H919" i="12" s="1"/>
  <c r="F919" i="13"/>
  <c r="F918" i="16"/>
  <c r="F918" i="28"/>
  <c r="K918" i="28" s="1"/>
  <c r="G912" i="18" s="1"/>
  <c r="F917" i="11"/>
  <c r="F917" i="33"/>
  <c r="G915" i="12"/>
  <c r="H915" i="12" s="1"/>
  <c r="F915" i="13"/>
  <c r="F914" i="16"/>
  <c r="F914" i="28"/>
  <c r="K914" i="28" s="1"/>
  <c r="G908" i="18" s="1"/>
  <c r="F913" i="11"/>
  <c r="F913" i="33"/>
  <c r="F912" i="32"/>
  <c r="F912" i="30"/>
  <c r="G912" i="30" s="1"/>
  <c r="H912" i="30" s="1"/>
  <c r="G911" i="12"/>
  <c r="H911" i="12" s="1"/>
  <c r="F911" i="13"/>
  <c r="F910" i="16"/>
  <c r="F910" i="28"/>
  <c r="K910" i="28" s="1"/>
  <c r="G904" i="18" s="1"/>
  <c r="F909" i="11"/>
  <c r="F909" i="33"/>
  <c r="F908" i="32"/>
  <c r="F908" i="30"/>
  <c r="G908" i="30" s="1"/>
  <c r="H908" i="30" s="1"/>
  <c r="G907" i="12"/>
  <c r="F907" i="30"/>
  <c r="F907" i="23"/>
  <c r="F1109" i="11"/>
  <c r="G1109" i="11" s="1"/>
  <c r="F541" i="32"/>
  <c r="G541" i="32" s="1"/>
  <c r="F904" i="11"/>
  <c r="G904" i="11" s="1"/>
  <c r="F904" i="30"/>
  <c r="G904" i="30" s="1"/>
  <c r="H904" i="30" s="1"/>
  <c r="F1111" i="11"/>
  <c r="G1111" i="11" s="1"/>
  <c r="H1111" i="11" s="1"/>
  <c r="I1111" i="11" s="1"/>
  <c r="L1111" i="11" s="1"/>
  <c r="M1111" i="11" s="1"/>
  <c r="F1110" i="30"/>
  <c r="F1110" i="13"/>
  <c r="F1110" i="11"/>
  <c r="G1110" i="11" s="1"/>
  <c r="H1110" i="11" s="1"/>
  <c r="I1110" i="11" s="1"/>
  <c r="L1110" i="11" s="1"/>
  <c r="M1110" i="11" s="1"/>
  <c r="F1113" i="33"/>
  <c r="F456" i="25"/>
  <c r="F458" i="16"/>
  <c r="F457" i="16"/>
  <c r="F456" i="33"/>
  <c r="F904" i="32"/>
  <c r="F904" i="28"/>
  <c r="K904" i="28" s="1"/>
  <c r="G899" i="18" s="1"/>
  <c r="C603" i="10"/>
  <c r="G1111" i="12"/>
  <c r="H1111" i="12" s="1"/>
  <c r="I1111" i="12" s="1"/>
  <c r="J1111" i="12" s="1"/>
  <c r="M1111" i="12" s="1"/>
  <c r="N1111" i="12" s="1"/>
  <c r="G1110" i="12"/>
  <c r="H1110" i="12" s="1"/>
  <c r="I1110" i="12" s="1"/>
  <c r="F1110" i="16"/>
  <c r="F1113" i="30"/>
  <c r="G1113" i="30" s="1"/>
  <c r="H1113" i="30" s="1"/>
  <c r="F458" i="23"/>
  <c r="F457" i="28"/>
  <c r="K457" i="28" s="1"/>
  <c r="G457" i="18" s="1"/>
  <c r="F457" i="13"/>
  <c r="F457" i="32"/>
  <c r="G457" i="32" s="1"/>
  <c r="H457" i="32" s="1"/>
  <c r="F456" i="30"/>
  <c r="G456" i="30" s="1"/>
  <c r="H456" i="30" s="1"/>
  <c r="F456" i="23"/>
  <c r="H9" i="36"/>
  <c r="I9" i="36" s="1"/>
  <c r="H11" i="36"/>
  <c r="I11" i="36" s="1"/>
  <c r="I13" i="36"/>
  <c r="J421" i="34"/>
  <c r="J417" i="34"/>
  <c r="J398" i="34"/>
  <c r="J386" i="34"/>
  <c r="J355" i="34"/>
  <c r="L1101" i="33"/>
  <c r="O1101" i="33" s="1"/>
  <c r="L1043" i="33"/>
  <c r="O1043" i="33" s="1"/>
  <c r="L1018" i="33"/>
  <c r="O1018" i="33" s="1"/>
  <c r="L960" i="33"/>
  <c r="O960" i="33" s="1"/>
  <c r="L920" i="33"/>
  <c r="O920" i="33" s="1"/>
  <c r="K1109" i="25"/>
  <c r="K1098" i="25"/>
  <c r="K1092" i="25"/>
  <c r="N1092" i="25" s="1"/>
  <c r="O1092" i="25" s="1"/>
  <c r="D1086" i="18" s="1"/>
  <c r="K1083" i="25"/>
  <c r="K1080" i="25"/>
  <c r="N1080" i="25" s="1"/>
  <c r="O1080" i="25" s="1"/>
  <c r="D1074" i="18" s="1"/>
  <c r="K1072" i="25"/>
  <c r="K1066" i="25"/>
  <c r="N1066" i="25" s="1"/>
  <c r="O1066" i="25" s="1"/>
  <c r="D1060" i="18" s="1"/>
  <c r="K1056" i="25"/>
  <c r="K1040" i="25"/>
  <c r="K1034" i="25"/>
  <c r="K1032" i="25"/>
  <c r="K1025" i="25"/>
  <c r="N1025" i="25" s="1"/>
  <c r="O1025" i="25" s="1"/>
  <c r="D1019" i="18" s="1"/>
  <c r="K1023" i="25"/>
  <c r="K1021" i="25"/>
  <c r="N1021" i="25" s="1"/>
  <c r="O1021" i="25" s="1"/>
  <c r="D1015" i="18" s="1"/>
  <c r="K1019" i="25"/>
  <c r="K1017" i="25"/>
  <c r="N1017" i="25" s="1"/>
  <c r="O1017" i="25" s="1"/>
  <c r="D1011" i="18" s="1"/>
  <c r="K1015" i="25"/>
  <c r="K1014" i="25"/>
  <c r="N1014" i="25" s="1"/>
  <c r="O1014" i="25" s="1"/>
  <c r="D1008" i="18" s="1"/>
  <c r="K1012" i="25"/>
  <c r="K1010" i="25"/>
  <c r="N1010" i="25" s="1"/>
  <c r="O1010" i="25" s="1"/>
  <c r="D1004" i="18" s="1"/>
  <c r="K1008" i="25"/>
  <c r="K1006" i="25"/>
  <c r="N1006" i="25" s="1"/>
  <c r="O1006" i="25" s="1"/>
  <c r="D1000" i="18" s="1"/>
  <c r="K1004" i="25"/>
  <c r="K1002" i="25"/>
  <c r="N1002" i="25" s="1"/>
  <c r="O1002" i="25" s="1"/>
  <c r="D996" i="18" s="1"/>
  <c r="K1001" i="25"/>
  <c r="K998" i="25"/>
  <c r="K996" i="25"/>
  <c r="K994" i="25"/>
  <c r="N994" i="25" s="1"/>
  <c r="O994" i="25" s="1"/>
  <c r="D988" i="18" s="1"/>
  <c r="K992" i="25"/>
  <c r="K990" i="25"/>
  <c r="N990" i="25" s="1"/>
  <c r="O990" i="25" s="1"/>
  <c r="D984" i="18" s="1"/>
  <c r="K988" i="25"/>
  <c r="K986" i="25"/>
  <c r="N986" i="25" s="1"/>
  <c r="O986" i="25" s="1"/>
  <c r="D980" i="18" s="1"/>
  <c r="K984" i="25"/>
  <c r="K982" i="25"/>
  <c r="K980" i="25"/>
  <c r="K978" i="25"/>
  <c r="N978" i="25" s="1"/>
  <c r="O978" i="25" s="1"/>
  <c r="D972" i="18" s="1"/>
  <c r="K976" i="25"/>
  <c r="K974" i="25"/>
  <c r="N974" i="25" s="1"/>
  <c r="O974" i="25" s="1"/>
  <c r="D968" i="18" s="1"/>
  <c r="K972" i="25"/>
  <c r="K970" i="25"/>
  <c r="N970" i="25" s="1"/>
  <c r="O970" i="25" s="1"/>
  <c r="D964" i="18" s="1"/>
  <c r="K967" i="25"/>
  <c r="N967" i="25" s="1"/>
  <c r="O967" i="25" s="1"/>
  <c r="D961" i="18" s="1"/>
  <c r="K966" i="25"/>
  <c r="N966" i="25" s="1"/>
  <c r="O966" i="25" s="1"/>
  <c r="D960" i="18" s="1"/>
  <c r="K964" i="25"/>
  <c r="K961" i="25"/>
  <c r="K959" i="25"/>
  <c r="N959" i="25" s="1"/>
  <c r="O959" i="25" s="1"/>
  <c r="D953" i="18" s="1"/>
  <c r="K957" i="25"/>
  <c r="K954" i="25"/>
  <c r="N954" i="25" s="1"/>
  <c r="O954" i="25" s="1"/>
  <c r="D948" i="18" s="1"/>
  <c r="K952" i="25"/>
  <c r="N952" i="25" s="1"/>
  <c r="O952" i="25" s="1"/>
  <c r="D946" i="18" s="1"/>
  <c r="K950" i="25"/>
  <c r="K948" i="25"/>
  <c r="N948" i="25" s="1"/>
  <c r="O948" i="25" s="1"/>
  <c r="D942" i="18" s="1"/>
  <c r="K946" i="25"/>
  <c r="K944" i="25"/>
  <c r="N944" i="25" s="1"/>
  <c r="O944" i="25" s="1"/>
  <c r="D938" i="18" s="1"/>
  <c r="K942" i="25"/>
  <c r="K940" i="25"/>
  <c r="N940" i="25" s="1"/>
  <c r="O940" i="25" s="1"/>
  <c r="D934" i="18" s="1"/>
  <c r="K938" i="25"/>
  <c r="N938" i="25" s="1"/>
  <c r="O938" i="25" s="1"/>
  <c r="D932" i="18" s="1"/>
  <c r="K936" i="25"/>
  <c r="N936" i="25" s="1"/>
  <c r="O936" i="25" s="1"/>
  <c r="D930" i="18" s="1"/>
  <c r="K934" i="25"/>
  <c r="K931" i="25"/>
  <c r="K928" i="25"/>
  <c r="K925" i="25"/>
  <c r="K923" i="25"/>
  <c r="N923" i="25" s="1"/>
  <c r="O923" i="25" s="1"/>
  <c r="D917" i="18" s="1"/>
  <c r="K921" i="25"/>
  <c r="K919" i="25"/>
  <c r="K917" i="25"/>
  <c r="K915" i="25"/>
  <c r="N915" i="25" s="1"/>
  <c r="O915" i="25" s="1"/>
  <c r="D909" i="18" s="1"/>
  <c r="K913" i="25"/>
  <c r="J451" i="34"/>
  <c r="M451" i="34" s="1"/>
  <c r="J419" i="34"/>
  <c r="J396" i="34"/>
  <c r="M396" i="34" s="1"/>
  <c r="J380" i="34"/>
  <c r="M380" i="34" s="1"/>
  <c r="J372" i="34"/>
  <c r="J335" i="34"/>
  <c r="M335" i="34" s="1"/>
  <c r="J273" i="34"/>
  <c r="M273" i="34" s="1"/>
  <c r="L1064" i="33"/>
  <c r="L1030" i="33"/>
  <c r="O1030" i="33" s="1"/>
  <c r="L946" i="33"/>
  <c r="O946" i="33" s="1"/>
  <c r="L1109" i="13"/>
  <c r="O1109" i="13" s="1"/>
  <c r="K1106" i="25"/>
  <c r="N1106" i="25" s="1"/>
  <c r="O1106" i="25" s="1"/>
  <c r="D1100" i="18" s="1"/>
  <c r="K1104" i="25"/>
  <c r="N1104" i="25" s="1"/>
  <c r="O1104" i="25" s="1"/>
  <c r="D1098" i="18" s="1"/>
  <c r="K1101" i="25"/>
  <c r="K1099" i="25"/>
  <c r="K1097" i="25"/>
  <c r="K1093" i="25"/>
  <c r="K1091" i="25"/>
  <c r="N1091" i="25" s="1"/>
  <c r="O1091" i="25" s="1"/>
  <c r="D1085" i="18" s="1"/>
  <c r="K1089" i="25"/>
  <c r="N1089" i="25" s="1"/>
  <c r="O1089" i="25" s="1"/>
  <c r="D1083" i="18" s="1"/>
  <c r="K1085" i="25"/>
  <c r="K1082" i="25"/>
  <c r="N1082" i="25" s="1"/>
  <c r="O1082" i="25" s="1"/>
  <c r="D1076" i="18" s="1"/>
  <c r="K1081" i="25"/>
  <c r="N1081" i="25" s="1"/>
  <c r="O1081" i="25" s="1"/>
  <c r="D1075" i="18" s="1"/>
  <c r="K1079" i="25"/>
  <c r="N1079" i="25" s="1"/>
  <c r="O1079" i="25" s="1"/>
  <c r="D1073" i="18" s="1"/>
  <c r="K1077" i="25"/>
  <c r="N1077" i="25" s="1"/>
  <c r="O1077" i="25" s="1"/>
  <c r="D1071" i="18" s="1"/>
  <c r="K1073" i="25"/>
  <c r="N1073" i="25" s="1"/>
  <c r="O1073" i="25" s="1"/>
  <c r="D1067" i="18" s="1"/>
  <c r="K1071" i="25"/>
  <c r="K1069" i="25"/>
  <c r="N1069" i="25" s="1"/>
  <c r="O1069" i="25" s="1"/>
  <c r="D1063" i="18" s="1"/>
  <c r="K1067" i="25"/>
  <c r="N1067" i="25" s="1"/>
  <c r="O1067" i="25" s="1"/>
  <c r="D1061" i="18" s="1"/>
  <c r="K1065" i="25"/>
  <c r="N1065" i="25" s="1"/>
  <c r="O1065" i="25" s="1"/>
  <c r="D1059" i="18" s="1"/>
  <c r="K1061" i="25"/>
  <c r="K1057" i="25"/>
  <c r="N1057" i="25" s="1"/>
  <c r="O1057" i="25" s="1"/>
  <c r="D1051" i="18" s="1"/>
  <c r="K1055" i="25"/>
  <c r="K1053" i="25"/>
  <c r="N1053" i="25" s="1"/>
  <c r="O1053" i="25" s="1"/>
  <c r="D1047" i="18" s="1"/>
  <c r="K1049" i="25"/>
  <c r="N1049" i="25" s="1"/>
  <c r="O1049" i="25" s="1"/>
  <c r="D1043" i="18" s="1"/>
  <c r="K1045" i="25"/>
  <c r="N1045" i="25" s="1"/>
  <c r="O1045" i="25" s="1"/>
  <c r="D1039" i="18" s="1"/>
  <c r="K1041" i="25"/>
  <c r="N1041" i="25" s="1"/>
  <c r="O1041" i="25" s="1"/>
  <c r="D1035" i="18" s="1"/>
  <c r="K1039" i="25"/>
  <c r="N1039" i="25" s="1"/>
  <c r="O1039" i="25" s="1"/>
  <c r="D1033" i="18" s="1"/>
  <c r="K1037" i="25"/>
  <c r="N1037" i="25" s="1"/>
  <c r="O1037" i="25" s="1"/>
  <c r="D1031" i="18" s="1"/>
  <c r="K1035" i="25"/>
  <c r="K1033" i="25"/>
  <c r="N1033" i="25" s="1"/>
  <c r="O1033" i="25" s="1"/>
  <c r="D1027" i="18" s="1"/>
  <c r="K1024" i="25"/>
  <c r="K1022" i="25"/>
  <c r="K1020" i="25"/>
  <c r="N1020" i="25" s="1"/>
  <c r="O1020" i="25" s="1"/>
  <c r="D1014" i="18" s="1"/>
  <c r="K1018" i="25"/>
  <c r="N1018" i="25" s="1"/>
  <c r="O1018" i="25" s="1"/>
  <c r="D1012" i="18" s="1"/>
  <c r="K1016" i="25"/>
  <c r="N1016" i="25" s="1"/>
  <c r="O1016" i="25" s="1"/>
  <c r="D1010" i="18" s="1"/>
  <c r="K1013" i="25"/>
  <c r="N1013" i="25" s="1"/>
  <c r="O1013" i="25" s="1"/>
  <c r="D1007" i="18" s="1"/>
  <c r="K1011" i="25"/>
  <c r="N1011" i="25" s="1"/>
  <c r="O1011" i="25" s="1"/>
  <c r="D1005" i="18" s="1"/>
  <c r="K1009" i="25"/>
  <c r="N1009" i="25" s="1"/>
  <c r="O1009" i="25" s="1"/>
  <c r="D1003" i="18" s="1"/>
  <c r="K1007" i="25"/>
  <c r="N1007" i="25" s="1"/>
  <c r="O1007" i="25" s="1"/>
  <c r="D1001" i="18" s="1"/>
  <c r="K1005" i="25"/>
  <c r="N1005" i="25" s="1"/>
  <c r="O1005" i="25" s="1"/>
  <c r="D999" i="18" s="1"/>
  <c r="K1003" i="25"/>
  <c r="N1003" i="25" s="1"/>
  <c r="O1003" i="25" s="1"/>
  <c r="D997" i="18" s="1"/>
  <c r="K1000" i="25"/>
  <c r="K999" i="25"/>
  <c r="N999" i="25" s="1"/>
  <c r="O999" i="25" s="1"/>
  <c r="D993" i="18" s="1"/>
  <c r="K997" i="25"/>
  <c r="N997" i="25" s="1"/>
  <c r="O997" i="25" s="1"/>
  <c r="D991" i="18" s="1"/>
  <c r="K995" i="25"/>
  <c r="N995" i="25" s="1"/>
  <c r="O995" i="25" s="1"/>
  <c r="D989" i="18" s="1"/>
  <c r="K993" i="25"/>
  <c r="N993" i="25" s="1"/>
  <c r="O993" i="25" s="1"/>
  <c r="D987" i="18" s="1"/>
  <c r="K991" i="25"/>
  <c r="K989" i="25"/>
  <c r="K987" i="25"/>
  <c r="K985" i="25"/>
  <c r="N985" i="25" s="1"/>
  <c r="O985" i="25" s="1"/>
  <c r="D979" i="18" s="1"/>
  <c r="K983" i="25"/>
  <c r="N983" i="25" s="1"/>
  <c r="O983" i="25" s="1"/>
  <c r="D977" i="18" s="1"/>
  <c r="K981" i="25"/>
  <c r="N981" i="25" s="1"/>
  <c r="O981" i="25" s="1"/>
  <c r="D975" i="18" s="1"/>
  <c r="K979" i="25"/>
  <c r="N979" i="25" s="1"/>
  <c r="O979" i="25" s="1"/>
  <c r="D973" i="18" s="1"/>
  <c r="K977" i="25"/>
  <c r="N977" i="25" s="1"/>
  <c r="O977" i="25" s="1"/>
  <c r="D971" i="18" s="1"/>
  <c r="K975" i="25"/>
  <c r="K973" i="25"/>
  <c r="K971" i="25"/>
  <c r="K969" i="25"/>
  <c r="N969" i="25" s="1"/>
  <c r="O969" i="25" s="1"/>
  <c r="D963" i="18" s="1"/>
  <c r="K968" i="25"/>
  <c r="N968" i="25" s="1"/>
  <c r="O968" i="25" s="1"/>
  <c r="D962" i="18" s="1"/>
  <c r="K965" i="25"/>
  <c r="N965" i="25" s="1"/>
  <c r="O965" i="25" s="1"/>
  <c r="D959" i="18" s="1"/>
  <c r="K963" i="25"/>
  <c r="K962" i="25"/>
  <c r="N962" i="25" s="1"/>
  <c r="O962" i="25" s="1"/>
  <c r="D956" i="18" s="1"/>
  <c r="K960" i="25"/>
  <c r="K958" i="25"/>
  <c r="N958" i="25" s="1"/>
  <c r="O958" i="25" s="1"/>
  <c r="D952" i="18" s="1"/>
  <c r="K956" i="25"/>
  <c r="N956" i="25" s="1"/>
  <c r="O956" i="25" s="1"/>
  <c r="D950" i="18" s="1"/>
  <c r="K955" i="25"/>
  <c r="K953" i="25"/>
  <c r="N953" i="25" s="1"/>
  <c r="O953" i="25" s="1"/>
  <c r="D947" i="18" s="1"/>
  <c r="K951" i="25"/>
  <c r="N951" i="25" s="1"/>
  <c r="O951" i="25" s="1"/>
  <c r="D945" i="18" s="1"/>
  <c r="K949" i="25"/>
  <c r="K947" i="25"/>
  <c r="N947" i="25" s="1"/>
  <c r="O947" i="25" s="1"/>
  <c r="D941" i="18" s="1"/>
  <c r="K945" i="25"/>
  <c r="K943" i="25"/>
  <c r="N943" i="25" s="1"/>
  <c r="O943" i="25" s="1"/>
  <c r="D937" i="18" s="1"/>
  <c r="K941" i="25"/>
  <c r="N941" i="25" s="1"/>
  <c r="O941" i="25" s="1"/>
  <c r="D935" i="18" s="1"/>
  <c r="K939" i="25"/>
  <c r="N939" i="25" s="1"/>
  <c r="O939" i="25" s="1"/>
  <c r="D933" i="18" s="1"/>
  <c r="K937" i="25"/>
  <c r="N937" i="25" s="1"/>
  <c r="O937" i="25" s="1"/>
  <c r="D931" i="18" s="1"/>
  <c r="K935" i="25"/>
  <c r="K933" i="25"/>
  <c r="K932" i="25"/>
  <c r="N932" i="25" s="1"/>
  <c r="O932" i="25" s="1"/>
  <c r="D926" i="18" s="1"/>
  <c r="K930" i="25"/>
  <c r="K929" i="25"/>
  <c r="N929" i="25" s="1"/>
  <c r="O929" i="25" s="1"/>
  <c r="D923" i="18" s="1"/>
  <c r="K927" i="25"/>
  <c r="N927" i="25" s="1"/>
  <c r="O927" i="25" s="1"/>
  <c r="D921" i="18" s="1"/>
  <c r="K926" i="25"/>
  <c r="N926" i="25" s="1"/>
  <c r="O926" i="25" s="1"/>
  <c r="D920" i="18" s="1"/>
  <c r="K924" i="25"/>
  <c r="N924" i="25" s="1"/>
  <c r="O924" i="25" s="1"/>
  <c r="D918" i="18" s="1"/>
  <c r="K922" i="25"/>
  <c r="K920" i="25"/>
  <c r="K918" i="25"/>
  <c r="N918" i="25" s="1"/>
  <c r="O918" i="25" s="1"/>
  <c r="D912" i="18" s="1"/>
  <c r="K916" i="25"/>
  <c r="K914" i="25"/>
  <c r="N914" i="25" s="1"/>
  <c r="O914" i="25" s="1"/>
  <c r="D908" i="18" s="1"/>
  <c r="K912" i="25"/>
  <c r="N912" i="25" s="1"/>
  <c r="O912" i="25" s="1"/>
  <c r="D906" i="18" s="1"/>
  <c r="I1109" i="16"/>
  <c r="J850" i="34"/>
  <c r="J832" i="34"/>
  <c r="M832" i="34" s="1"/>
  <c r="N832" i="34" s="1"/>
  <c r="I1109" i="15"/>
  <c r="L883" i="33"/>
  <c r="O883" i="33" s="1"/>
  <c r="L592" i="33"/>
  <c r="L572" i="33"/>
  <c r="L552" i="33"/>
  <c r="L536" i="33"/>
  <c r="O536" i="33" s="1"/>
  <c r="L524" i="33"/>
  <c r="L513" i="33"/>
  <c r="O513" i="33" s="1"/>
  <c r="L508" i="33"/>
  <c r="O508" i="33" s="1"/>
  <c r="L507" i="33"/>
  <c r="L502" i="33"/>
  <c r="O502" i="33" s="1"/>
  <c r="L498" i="33"/>
  <c r="L494" i="33"/>
  <c r="O494" i="33" s="1"/>
  <c r="L490" i="33"/>
  <c r="L486" i="33"/>
  <c r="O486" i="33" s="1"/>
  <c r="L482" i="33"/>
  <c r="L478" i="33"/>
  <c r="O478" i="33" s="1"/>
  <c r="L474" i="33"/>
  <c r="L470" i="33"/>
  <c r="O470" i="33" s="1"/>
  <c r="L465" i="33"/>
  <c r="L888" i="13"/>
  <c r="O888" i="13" s="1"/>
  <c r="L870" i="13"/>
  <c r="O870" i="13" s="1"/>
  <c r="L567" i="13"/>
  <c r="O567" i="13" s="1"/>
  <c r="L547" i="13"/>
  <c r="O547" i="13" s="1"/>
  <c r="L525" i="13"/>
  <c r="O525" i="13" s="1"/>
  <c r="P525" i="13" s="1"/>
  <c r="L524" i="13"/>
  <c r="O524" i="13" s="1"/>
  <c r="L523" i="13"/>
  <c r="O523" i="13" s="1"/>
  <c r="P523" i="13" s="1"/>
  <c r="L522" i="13"/>
  <c r="O522" i="13" s="1"/>
  <c r="L521" i="13"/>
  <c r="O521" i="13" s="1"/>
  <c r="L520" i="13"/>
  <c r="O520" i="13" s="1"/>
  <c r="L519" i="13"/>
  <c r="O519" i="13" s="1"/>
  <c r="L518" i="13"/>
  <c r="O518" i="13" s="1"/>
  <c r="L517" i="13"/>
  <c r="O517" i="13" s="1"/>
  <c r="L516" i="13"/>
  <c r="O516" i="13" s="1"/>
  <c r="L515" i="13"/>
  <c r="O515" i="13" s="1"/>
  <c r="L514" i="13"/>
  <c r="O514" i="13" s="1"/>
  <c r="L513" i="13"/>
  <c r="O513" i="13" s="1"/>
  <c r="L512" i="13"/>
  <c r="O512" i="13" s="1"/>
  <c r="L511" i="13"/>
  <c r="O511" i="13" s="1"/>
  <c r="L510" i="13"/>
  <c r="O510" i="13" s="1"/>
  <c r="L509" i="13"/>
  <c r="O509" i="13" s="1"/>
  <c r="L508" i="13"/>
  <c r="O508" i="13" s="1"/>
  <c r="L507" i="13"/>
  <c r="O507" i="13" s="1"/>
  <c r="L506" i="13"/>
  <c r="O506" i="13" s="1"/>
  <c r="L505" i="13"/>
  <c r="O505" i="13" s="1"/>
  <c r="L504" i="13"/>
  <c r="O504" i="13" s="1"/>
  <c r="L503" i="13"/>
  <c r="O503" i="13" s="1"/>
  <c r="L502" i="13"/>
  <c r="O502" i="13" s="1"/>
  <c r="L501" i="13"/>
  <c r="O501" i="13" s="1"/>
  <c r="L500" i="13"/>
  <c r="O500" i="13" s="1"/>
  <c r="L499" i="13"/>
  <c r="O499" i="13" s="1"/>
  <c r="L498" i="13"/>
  <c r="O498" i="13" s="1"/>
  <c r="L497" i="13"/>
  <c r="O497" i="13" s="1"/>
  <c r="L496" i="13"/>
  <c r="O496" i="13" s="1"/>
  <c r="P496" i="13" s="1"/>
  <c r="L495" i="13"/>
  <c r="O495" i="13" s="1"/>
  <c r="L494" i="13"/>
  <c r="L493" i="13"/>
  <c r="O493" i="13" s="1"/>
  <c r="L492" i="13"/>
  <c r="O492" i="13" s="1"/>
  <c r="L491" i="13"/>
  <c r="O491" i="13" s="1"/>
  <c r="L490" i="13"/>
  <c r="O490" i="13" s="1"/>
  <c r="L489" i="13"/>
  <c r="O489" i="13" s="1"/>
  <c r="L488" i="13"/>
  <c r="O488" i="13" s="1"/>
  <c r="L487" i="13"/>
  <c r="O487" i="13" s="1"/>
  <c r="L486" i="13"/>
  <c r="O486" i="13" s="1"/>
  <c r="P486" i="13" s="1"/>
  <c r="L485" i="13"/>
  <c r="O485" i="13" s="1"/>
  <c r="L484" i="13"/>
  <c r="O484" i="13" s="1"/>
  <c r="L483" i="13"/>
  <c r="O483" i="13" s="1"/>
  <c r="L482" i="13"/>
  <c r="O482" i="13" s="1"/>
  <c r="L481" i="13"/>
  <c r="O481" i="13" s="1"/>
  <c r="L480" i="13"/>
  <c r="O480" i="13" s="1"/>
  <c r="L479" i="13"/>
  <c r="O479" i="13" s="1"/>
  <c r="L478" i="13"/>
  <c r="L477" i="13"/>
  <c r="O477" i="13" s="1"/>
  <c r="L476" i="13"/>
  <c r="O476" i="13" s="1"/>
  <c r="L475" i="13"/>
  <c r="O475" i="13" s="1"/>
  <c r="L474" i="13"/>
  <c r="O474" i="13" s="1"/>
  <c r="L473" i="13"/>
  <c r="O473" i="13" s="1"/>
  <c r="L472" i="13"/>
  <c r="O472" i="13" s="1"/>
  <c r="L471" i="13"/>
  <c r="O471" i="13" s="1"/>
  <c r="L470" i="13"/>
  <c r="O470" i="13" s="1"/>
  <c r="L469" i="13"/>
  <c r="O469" i="13" s="1"/>
  <c r="L468" i="13"/>
  <c r="O468" i="13" s="1"/>
  <c r="L467" i="13"/>
  <c r="O467" i="13" s="1"/>
  <c r="L466" i="13"/>
  <c r="O466" i="13" s="1"/>
  <c r="L465" i="13"/>
  <c r="O465" i="13" s="1"/>
  <c r="P465" i="13" s="1"/>
  <c r="L464" i="13"/>
  <c r="O464" i="13" s="1"/>
  <c r="L463" i="13"/>
  <c r="J1109" i="23"/>
  <c r="L247" i="13"/>
  <c r="O247" i="13" s="1"/>
  <c r="L455" i="33"/>
  <c r="O455" i="33" s="1"/>
  <c r="L453" i="33"/>
  <c r="O453" i="33" s="1"/>
  <c r="L451" i="33"/>
  <c r="O451" i="33" s="1"/>
  <c r="L449" i="13"/>
  <c r="O449" i="13" s="1"/>
  <c r="L445" i="13"/>
  <c r="O445" i="13" s="1"/>
  <c r="L439" i="33"/>
  <c r="L427" i="13"/>
  <c r="O427" i="13" s="1"/>
  <c r="L421" i="13"/>
  <c r="O421" i="13" s="1"/>
  <c r="L419" i="33"/>
  <c r="L419" i="13"/>
  <c r="O419" i="13" s="1"/>
  <c r="L417" i="33"/>
  <c r="O417" i="33" s="1"/>
  <c r="L417" i="13"/>
  <c r="O417" i="13" s="1"/>
  <c r="L415" i="33"/>
  <c r="O415" i="33" s="1"/>
  <c r="L415" i="13"/>
  <c r="O415" i="13" s="1"/>
  <c r="L413" i="33"/>
  <c r="L411" i="13"/>
  <c r="L406" i="33"/>
  <c r="O406" i="33" s="1"/>
  <c r="L404" i="13"/>
  <c r="O404" i="13" s="1"/>
  <c r="L402" i="33"/>
  <c r="O402" i="33" s="1"/>
  <c r="L402" i="13"/>
  <c r="O402" i="13" s="1"/>
  <c r="L396" i="13"/>
  <c r="O396" i="13" s="1"/>
  <c r="L392" i="13"/>
  <c r="O392" i="13" s="1"/>
  <c r="L389" i="33"/>
  <c r="L387" i="13"/>
  <c r="O387" i="13" s="1"/>
  <c r="L385" i="33"/>
  <c r="O385" i="33" s="1"/>
  <c r="L385" i="13"/>
  <c r="O385" i="13" s="1"/>
  <c r="L381" i="33"/>
  <c r="O381" i="33" s="1"/>
  <c r="L377" i="33"/>
  <c r="L371" i="33"/>
  <c r="O371" i="33" s="1"/>
  <c r="L369" i="33"/>
  <c r="L365" i="33"/>
  <c r="O365" i="33" s="1"/>
  <c r="L361" i="33"/>
  <c r="L357" i="33"/>
  <c r="L353" i="33"/>
  <c r="L350" i="33"/>
  <c r="L347" i="33"/>
  <c r="L341" i="33"/>
  <c r="O341" i="33" s="1"/>
  <c r="L337" i="33"/>
  <c r="O337" i="33" s="1"/>
  <c r="L337" i="13"/>
  <c r="O337" i="13" s="1"/>
  <c r="L335" i="33"/>
  <c r="L335" i="13"/>
  <c r="O335" i="13" s="1"/>
  <c r="L328" i="33"/>
  <c r="L326" i="13"/>
  <c r="L323" i="13"/>
  <c r="O323" i="13" s="1"/>
  <c r="L321" i="13"/>
  <c r="O321" i="13" s="1"/>
  <c r="L319" i="13"/>
  <c r="O319" i="13" s="1"/>
  <c r="L317" i="13"/>
  <c r="O317" i="13" s="1"/>
  <c r="L315" i="13"/>
  <c r="O315" i="13" s="1"/>
  <c r="L313" i="13"/>
  <c r="L311" i="13"/>
  <c r="O311" i="13" s="1"/>
  <c r="L309" i="13"/>
  <c r="O309" i="13" s="1"/>
  <c r="L307" i="13"/>
  <c r="O307" i="13" s="1"/>
  <c r="L298" i="13"/>
  <c r="O298" i="13" s="1"/>
  <c r="L296" i="13"/>
  <c r="O296" i="13" s="1"/>
  <c r="L294" i="13"/>
  <c r="O294" i="13" s="1"/>
  <c r="L292" i="13"/>
  <c r="O292" i="13" s="1"/>
  <c r="L242" i="33"/>
  <c r="L242" i="13"/>
  <c r="O242" i="13" s="1"/>
  <c r="L240" i="33"/>
  <c r="O240" i="33" s="1"/>
  <c r="L240" i="13"/>
  <c r="O240" i="13" s="1"/>
  <c r="L238" i="33"/>
  <c r="L236" i="13"/>
  <c r="O236" i="13" s="1"/>
  <c r="L234" i="13"/>
  <c r="O234" i="13" s="1"/>
  <c r="L232" i="13"/>
  <c r="O232" i="13" s="1"/>
  <c r="L230" i="33"/>
  <c r="L228" i="33"/>
  <c r="O228" i="33" s="1"/>
  <c r="L228" i="13"/>
  <c r="O228" i="13" s="1"/>
  <c r="L227" i="33"/>
  <c r="L225" i="33"/>
  <c r="O225" i="33" s="1"/>
  <c r="L225" i="13"/>
  <c r="O225" i="13" s="1"/>
  <c r="L223" i="33"/>
  <c r="O223" i="33" s="1"/>
  <c r="L221" i="13"/>
  <c r="O221" i="13" s="1"/>
  <c r="L220" i="13"/>
  <c r="O220" i="13" s="1"/>
  <c r="L219" i="33"/>
  <c r="O219" i="33" s="1"/>
  <c r="L214" i="13"/>
  <c r="O214" i="13" s="1"/>
  <c r="L210" i="13"/>
  <c r="O210" i="13" s="1"/>
  <c r="L207" i="13"/>
  <c r="O207" i="13" s="1"/>
  <c r="L206" i="33"/>
  <c r="O206" i="33" s="1"/>
  <c r="L206" i="13"/>
  <c r="O206" i="13" s="1"/>
  <c r="L202" i="13"/>
  <c r="O202" i="13" s="1"/>
  <c r="L196" i="33"/>
  <c r="L193" i="13"/>
  <c r="O193" i="13" s="1"/>
  <c r="L191" i="13"/>
  <c r="O191" i="13" s="1"/>
  <c r="L189" i="33"/>
  <c r="L186" i="13"/>
  <c r="L184" i="13"/>
  <c r="O184" i="13" s="1"/>
  <c r="L182" i="13"/>
  <c r="O182" i="13" s="1"/>
  <c r="L180" i="13"/>
  <c r="O180" i="13" s="1"/>
  <c r="L178" i="13"/>
  <c r="L176" i="13"/>
  <c r="O176" i="13" s="1"/>
  <c r="L173" i="13"/>
  <c r="O173" i="13" s="1"/>
  <c r="L165" i="13"/>
  <c r="L164" i="13"/>
  <c r="O164" i="13" s="1"/>
  <c r="L162" i="33"/>
  <c r="L162" i="13"/>
  <c r="O162" i="13" s="1"/>
  <c r="L160" i="33"/>
  <c r="O160" i="33" s="1"/>
  <c r="L160" i="13"/>
  <c r="O160" i="13" s="1"/>
  <c r="L158" i="13"/>
  <c r="O158" i="13" s="1"/>
  <c r="L156" i="13"/>
  <c r="O156" i="13" s="1"/>
  <c r="L154" i="13"/>
  <c r="O154" i="13" s="1"/>
  <c r="L152" i="33"/>
  <c r="O152" i="33" s="1"/>
  <c r="L152" i="13"/>
  <c r="O152" i="13" s="1"/>
  <c r="L148" i="13"/>
  <c r="O148" i="13" s="1"/>
  <c r="L146" i="13"/>
  <c r="O146" i="13" s="1"/>
  <c r="L144" i="13"/>
  <c r="O144" i="13" s="1"/>
  <c r="L142" i="13"/>
  <c r="O142" i="13" s="1"/>
  <c r="L140" i="13"/>
  <c r="O140" i="13" s="1"/>
  <c r="L138" i="13"/>
  <c r="O138" i="13" s="1"/>
  <c r="L136" i="33"/>
  <c r="O136" i="33" s="1"/>
  <c r="L136" i="13"/>
  <c r="O136" i="13" s="1"/>
  <c r="L134" i="13"/>
  <c r="O134" i="13" s="1"/>
  <c r="L133" i="13"/>
  <c r="L130" i="13"/>
  <c r="O130" i="13" s="1"/>
  <c r="L126" i="13"/>
  <c r="O126" i="13" s="1"/>
  <c r="L124" i="33"/>
  <c r="L122" i="13"/>
  <c r="O122" i="13" s="1"/>
  <c r="L118" i="33"/>
  <c r="L114" i="13"/>
  <c r="O114" i="13" s="1"/>
  <c r="L110" i="33"/>
  <c r="L110" i="13"/>
  <c r="O110" i="13" s="1"/>
  <c r="L106" i="13"/>
  <c r="L99" i="33"/>
  <c r="O99" i="33" s="1"/>
  <c r="L97" i="13"/>
  <c r="O97" i="13" s="1"/>
  <c r="L93" i="33"/>
  <c r="L91" i="33"/>
  <c r="O91" i="33" s="1"/>
  <c r="L86" i="13"/>
  <c r="O86" i="13" s="1"/>
  <c r="L84" i="33"/>
  <c r="O84" i="33" s="1"/>
  <c r="L84" i="13"/>
  <c r="O84" i="13" s="1"/>
  <c r="L83" i="13"/>
  <c r="O83" i="13" s="1"/>
  <c r="L81" i="13"/>
  <c r="O81" i="13" s="1"/>
  <c r="L79" i="13"/>
  <c r="O79" i="13" s="1"/>
  <c r="L75" i="13"/>
  <c r="O75" i="13" s="1"/>
  <c r="L73" i="33"/>
  <c r="L73" i="13"/>
  <c r="O73" i="13" s="1"/>
  <c r="L71" i="33"/>
  <c r="O71" i="33" s="1"/>
  <c r="L71" i="13"/>
  <c r="O71" i="13" s="1"/>
  <c r="L67" i="13"/>
  <c r="O67" i="13" s="1"/>
  <c r="L65" i="33"/>
  <c r="O65" i="33" s="1"/>
  <c r="L65" i="13"/>
  <c r="O65" i="13" s="1"/>
  <c r="L62" i="33"/>
  <c r="O62" i="33" s="1"/>
  <c r="L60" i="13"/>
  <c r="O60" i="13" s="1"/>
  <c r="L58" i="33"/>
  <c r="L58" i="13"/>
  <c r="O58" i="13" s="1"/>
  <c r="L56" i="33"/>
  <c r="O56" i="33" s="1"/>
  <c r="L52" i="33"/>
  <c r="O52" i="33" s="1"/>
  <c r="L52" i="13"/>
  <c r="O52" i="13" s="1"/>
  <c r="L50" i="33"/>
  <c r="O50" i="33" s="1"/>
  <c r="L45" i="33"/>
  <c r="O45" i="33" s="1"/>
  <c r="L40" i="33"/>
  <c r="O40" i="33" s="1"/>
  <c r="L37" i="13"/>
  <c r="O37" i="13" s="1"/>
  <c r="L35" i="13"/>
  <c r="O35" i="13" s="1"/>
  <c r="L34" i="33"/>
  <c r="L29" i="33"/>
  <c r="O29" i="33" s="1"/>
  <c r="L29" i="13"/>
  <c r="O29" i="13" s="1"/>
  <c r="L28" i="13"/>
  <c r="L25" i="13"/>
  <c r="O25" i="13" s="1"/>
  <c r="L22" i="33"/>
  <c r="L22" i="13"/>
  <c r="O22" i="13" s="1"/>
  <c r="L20" i="33"/>
  <c r="O20" i="33" s="1"/>
  <c r="L20" i="13"/>
  <c r="O20" i="13" s="1"/>
  <c r="L18" i="33"/>
  <c r="O18" i="33" s="1"/>
  <c r="L18" i="13"/>
  <c r="O18" i="13" s="1"/>
  <c r="L16" i="33"/>
  <c r="L16" i="13"/>
  <c r="O16" i="13" s="1"/>
  <c r="L14" i="33"/>
  <c r="L14" i="13"/>
  <c r="O14" i="13" s="1"/>
  <c r="L13" i="33"/>
  <c r="O13" i="33" s="1"/>
  <c r="L13" i="13"/>
  <c r="O13" i="13" s="1"/>
  <c r="L10" i="33"/>
  <c r="O10" i="33" s="1"/>
  <c r="L10" i="13"/>
  <c r="L9" i="33"/>
  <c r="L9" i="13"/>
  <c r="O9" i="13" s="1"/>
  <c r="L719" i="13"/>
  <c r="O719" i="13" s="1"/>
  <c r="P719" i="13" s="1"/>
  <c r="L716" i="13"/>
  <c r="O716" i="13" s="1"/>
  <c r="P716" i="13" s="1"/>
  <c r="L713" i="13"/>
  <c r="O713" i="13" s="1"/>
  <c r="P713" i="13" s="1"/>
  <c r="L711" i="13"/>
  <c r="O711" i="13" s="1"/>
  <c r="P711" i="13" s="1"/>
  <c r="L709" i="13"/>
  <c r="O709" i="13" s="1"/>
  <c r="P709" i="13" s="1"/>
  <c r="L707" i="13"/>
  <c r="O707" i="13" s="1"/>
  <c r="P707" i="13" s="1"/>
  <c r="L705" i="13"/>
  <c r="O705" i="13" s="1"/>
  <c r="P705" i="13" s="1"/>
  <c r="L704" i="13"/>
  <c r="O704" i="13" s="1"/>
  <c r="P704" i="13" s="1"/>
  <c r="L702" i="13"/>
  <c r="L700" i="13"/>
  <c r="O700" i="13" s="1"/>
  <c r="P700" i="13" s="1"/>
  <c r="L698" i="13"/>
  <c r="O698" i="13" s="1"/>
  <c r="P698" i="13" s="1"/>
  <c r="L696" i="13"/>
  <c r="O696" i="13" s="1"/>
  <c r="P696" i="13" s="1"/>
  <c r="L693" i="13"/>
  <c r="O693" i="13" s="1"/>
  <c r="L691" i="13"/>
  <c r="O691" i="13" s="1"/>
  <c r="L689" i="13"/>
  <c r="O689" i="13" s="1"/>
  <c r="L687" i="13"/>
  <c r="O687" i="13" s="1"/>
  <c r="L685" i="13"/>
  <c r="L683" i="13"/>
  <c r="O683" i="13" s="1"/>
  <c r="L681" i="13"/>
  <c r="O681" i="13" s="1"/>
  <c r="L676" i="13"/>
  <c r="O676" i="13" s="1"/>
  <c r="L672" i="13"/>
  <c r="O672" i="13" s="1"/>
  <c r="L669" i="13"/>
  <c r="O669" i="13" s="1"/>
  <c r="L667" i="13"/>
  <c r="O667" i="13" s="1"/>
  <c r="L665" i="13"/>
  <c r="O665" i="13" s="1"/>
  <c r="L663" i="13"/>
  <c r="O663" i="13" s="1"/>
  <c r="L661" i="13"/>
  <c r="O661" i="13" s="1"/>
  <c r="L659" i="13"/>
  <c r="O659" i="13" s="1"/>
  <c r="L657" i="13"/>
  <c r="O657" i="13" s="1"/>
  <c r="L655" i="13"/>
  <c r="O655" i="13" s="1"/>
  <c r="L653" i="13"/>
  <c r="L651" i="13"/>
  <c r="O651" i="13" s="1"/>
  <c r="L649" i="13"/>
  <c r="O649" i="13" s="1"/>
  <c r="L647" i="13"/>
  <c r="O647" i="13" s="1"/>
  <c r="L645" i="13"/>
  <c r="O645" i="13" s="1"/>
  <c r="L643" i="13"/>
  <c r="O643" i="13" s="1"/>
  <c r="L641" i="13"/>
  <c r="O641" i="13" s="1"/>
  <c r="L637" i="13"/>
  <c r="L635" i="13"/>
  <c r="O635" i="13" s="1"/>
  <c r="L633" i="13"/>
  <c r="O633" i="13" s="1"/>
  <c r="L631" i="13"/>
  <c r="O631" i="13" s="1"/>
  <c r="L629" i="13"/>
  <c r="O629" i="13" s="1"/>
  <c r="L626" i="13"/>
  <c r="O626" i="13" s="1"/>
  <c r="L625" i="13"/>
  <c r="O625" i="13" s="1"/>
  <c r="L623" i="13"/>
  <c r="O623" i="13" s="1"/>
  <c r="L621" i="13"/>
  <c r="O621" i="13" s="1"/>
  <c r="P621" i="13" s="1"/>
  <c r="L618" i="13"/>
  <c r="O618" i="13" s="1"/>
  <c r="L616" i="13"/>
  <c r="O616" i="13" s="1"/>
  <c r="L614" i="13"/>
  <c r="O614" i="13" s="1"/>
  <c r="L612" i="13"/>
  <c r="O612" i="13" s="1"/>
  <c r="L610" i="13"/>
  <c r="O610" i="13" s="1"/>
  <c r="L608" i="13"/>
  <c r="O608" i="13" s="1"/>
  <c r="L606" i="13"/>
  <c r="L722" i="13"/>
  <c r="L720" i="13"/>
  <c r="O720" i="13" s="1"/>
  <c r="P720" i="13" s="1"/>
  <c r="L715" i="33"/>
  <c r="L703" i="33"/>
  <c r="L695" i="33"/>
  <c r="O695" i="33" s="1"/>
  <c r="L687" i="33"/>
  <c r="O687" i="33" s="1"/>
  <c r="L683" i="33"/>
  <c r="O683" i="33" s="1"/>
  <c r="L678" i="33"/>
  <c r="O678" i="33" s="1"/>
  <c r="L674" i="33"/>
  <c r="O674" i="33" s="1"/>
  <c r="L669" i="33"/>
  <c r="O669" i="33" s="1"/>
  <c r="L665" i="33"/>
  <c r="L661" i="33"/>
  <c r="O661" i="33" s="1"/>
  <c r="L657" i="33"/>
  <c r="L653" i="33"/>
  <c r="O653" i="33" s="1"/>
  <c r="L649" i="33"/>
  <c r="L645" i="33"/>
  <c r="O645" i="33" s="1"/>
  <c r="L641" i="33"/>
  <c r="O641" i="33" s="1"/>
  <c r="L635" i="33"/>
  <c r="L631" i="33"/>
  <c r="L628" i="33"/>
  <c r="O628" i="33" s="1"/>
  <c r="L625" i="33"/>
  <c r="L616" i="33"/>
  <c r="L612" i="33"/>
  <c r="O612" i="33" s="1"/>
  <c r="L608" i="33"/>
  <c r="O608" i="33" s="1"/>
  <c r="L720" i="33"/>
  <c r="O720" i="33" s="1"/>
  <c r="P720" i="33" s="1"/>
  <c r="J723" i="34"/>
  <c r="M723" i="34" s="1"/>
  <c r="N723" i="34" s="1"/>
  <c r="J721" i="34"/>
  <c r="K899" i="25"/>
  <c r="N899" i="25" s="1"/>
  <c r="O899" i="25" s="1"/>
  <c r="D894" i="18" s="1"/>
  <c r="K7" i="25"/>
  <c r="N7" i="25" s="1"/>
  <c r="O7" i="25" s="1"/>
  <c r="D7" i="18" s="1"/>
  <c r="K9" i="25"/>
  <c r="N9" i="25" s="1"/>
  <c r="O9" i="25" s="1"/>
  <c r="D9" i="18" s="1"/>
  <c r="K11" i="25"/>
  <c r="N11" i="25" s="1"/>
  <c r="O11" i="25" s="1"/>
  <c r="D11" i="18" s="1"/>
  <c r="K13" i="25"/>
  <c r="K15" i="25"/>
  <c r="N15" i="25" s="1"/>
  <c r="O15" i="25" s="1"/>
  <c r="D15" i="18" s="1"/>
  <c r="K17" i="25"/>
  <c r="N17" i="25" s="1"/>
  <c r="O17" i="25" s="1"/>
  <c r="D17" i="18" s="1"/>
  <c r="K19" i="25"/>
  <c r="N19" i="25" s="1"/>
  <c r="O19" i="25" s="1"/>
  <c r="D19" i="18" s="1"/>
  <c r="K21" i="25"/>
  <c r="K23" i="25"/>
  <c r="N23" i="25" s="1"/>
  <c r="O23" i="25" s="1"/>
  <c r="D23" i="18" s="1"/>
  <c r="K25" i="25"/>
  <c r="N25" i="25" s="1"/>
  <c r="O25" i="25" s="1"/>
  <c r="D25" i="18" s="1"/>
  <c r="K27" i="25"/>
  <c r="N27" i="25" s="1"/>
  <c r="O27" i="25" s="1"/>
  <c r="D27" i="18" s="1"/>
  <c r="K29" i="25"/>
  <c r="N29" i="25" s="1"/>
  <c r="O29" i="25" s="1"/>
  <c r="D29" i="18" s="1"/>
  <c r="K31" i="25"/>
  <c r="N31" i="25" s="1"/>
  <c r="O31" i="25" s="1"/>
  <c r="D31" i="18" s="1"/>
  <c r="K34" i="25"/>
  <c r="K36" i="25"/>
  <c r="K40" i="25"/>
  <c r="N40" i="25" s="1"/>
  <c r="O40" i="25" s="1"/>
  <c r="D40" i="18" s="1"/>
  <c r="K42" i="25"/>
  <c r="N42" i="25" s="1"/>
  <c r="O42" i="25" s="1"/>
  <c r="D42" i="18" s="1"/>
  <c r="K44" i="25"/>
  <c r="N44" i="25" s="1"/>
  <c r="O44" i="25" s="1"/>
  <c r="D44" i="18" s="1"/>
  <c r="K47" i="25"/>
  <c r="N47" i="25" s="1"/>
  <c r="O47" i="25" s="1"/>
  <c r="D47" i="18" s="1"/>
  <c r="K49" i="25"/>
  <c r="K51" i="25"/>
  <c r="N51" i="25" s="1"/>
  <c r="O51" i="25" s="1"/>
  <c r="D51" i="18" s="1"/>
  <c r="K53" i="25"/>
  <c r="N53" i="25" s="1"/>
  <c r="O53" i="25" s="1"/>
  <c r="D53" i="18" s="1"/>
  <c r="K55" i="25"/>
  <c r="N55" i="25" s="1"/>
  <c r="O55" i="25" s="1"/>
  <c r="D55" i="18" s="1"/>
  <c r="K57" i="25"/>
  <c r="K59" i="25"/>
  <c r="N59" i="25" s="1"/>
  <c r="O59" i="25" s="1"/>
  <c r="D59" i="18" s="1"/>
  <c r="K61" i="25"/>
  <c r="N61" i="25" s="1"/>
  <c r="O61" i="25" s="1"/>
  <c r="D61" i="18" s="1"/>
  <c r="K63" i="25"/>
  <c r="N63" i="25" s="1"/>
  <c r="O63" i="25" s="1"/>
  <c r="D63" i="18" s="1"/>
  <c r="K65" i="25"/>
  <c r="K66" i="25"/>
  <c r="N66" i="25" s="1"/>
  <c r="O66" i="25" s="1"/>
  <c r="D66" i="18" s="1"/>
  <c r="K68" i="25"/>
  <c r="N68" i="25" s="1"/>
  <c r="O68" i="25" s="1"/>
  <c r="D68" i="18" s="1"/>
  <c r="K70" i="25"/>
  <c r="N70" i="25" s="1"/>
  <c r="O70" i="25" s="1"/>
  <c r="D70" i="18" s="1"/>
  <c r="K72" i="25"/>
  <c r="N72" i="25" s="1"/>
  <c r="O72" i="25" s="1"/>
  <c r="D72" i="18" s="1"/>
  <c r="K76" i="25"/>
  <c r="K77" i="25"/>
  <c r="N77" i="25" s="1"/>
  <c r="O77" i="25" s="1"/>
  <c r="D77" i="18" s="1"/>
  <c r="K79" i="25"/>
  <c r="N79" i="25" s="1"/>
  <c r="O79" i="25" s="1"/>
  <c r="D79" i="18" s="1"/>
  <c r="K81" i="25"/>
  <c r="N81" i="25" s="1"/>
  <c r="O81" i="25" s="1"/>
  <c r="D81" i="18" s="1"/>
  <c r="K83" i="25"/>
  <c r="K84" i="25"/>
  <c r="N84" i="25" s="1"/>
  <c r="O84" i="25" s="1"/>
  <c r="D84" i="18" s="1"/>
  <c r="K86" i="25"/>
  <c r="N86" i="25" s="1"/>
  <c r="O86" i="25" s="1"/>
  <c r="D86" i="18" s="1"/>
  <c r="K88" i="25"/>
  <c r="N88" i="25" s="1"/>
  <c r="O88" i="25" s="1"/>
  <c r="D88" i="18" s="1"/>
  <c r="K90" i="25"/>
  <c r="K92" i="25"/>
  <c r="N92" i="25" s="1"/>
  <c r="O92" i="25" s="1"/>
  <c r="D92" i="18" s="1"/>
  <c r="K94" i="25"/>
  <c r="N94" i="25" s="1"/>
  <c r="O94" i="25" s="1"/>
  <c r="D94" i="18" s="1"/>
  <c r="K96" i="25"/>
  <c r="N96" i="25" s="1"/>
  <c r="O96" i="25" s="1"/>
  <c r="D96" i="18" s="1"/>
  <c r="K98" i="25"/>
  <c r="K100" i="25"/>
  <c r="N100" i="25" s="1"/>
  <c r="O100" i="25" s="1"/>
  <c r="D100" i="18" s="1"/>
  <c r="K102" i="25"/>
  <c r="N102" i="25" s="1"/>
  <c r="O102" i="25" s="1"/>
  <c r="D102" i="18" s="1"/>
  <c r="K104" i="25"/>
  <c r="N104" i="25" s="1"/>
  <c r="O104" i="25" s="1"/>
  <c r="D104" i="18" s="1"/>
  <c r="K106" i="25"/>
  <c r="K108" i="25"/>
  <c r="N108" i="25" s="1"/>
  <c r="O108" i="25" s="1"/>
  <c r="D108" i="18" s="1"/>
  <c r="K110" i="25"/>
  <c r="N110" i="25" s="1"/>
  <c r="O110" i="25" s="1"/>
  <c r="D110" i="18" s="1"/>
  <c r="K112" i="25"/>
  <c r="N112" i="25" s="1"/>
  <c r="O112" i="25" s="1"/>
  <c r="D112" i="18" s="1"/>
  <c r="K114" i="25"/>
  <c r="K116" i="25"/>
  <c r="N116" i="25" s="1"/>
  <c r="O116" i="25" s="1"/>
  <c r="D116" i="18" s="1"/>
  <c r="K118" i="25"/>
  <c r="N118" i="25" s="1"/>
  <c r="O118" i="25" s="1"/>
  <c r="D118" i="18" s="1"/>
  <c r="K120" i="25"/>
  <c r="K122" i="25"/>
  <c r="K124" i="25"/>
  <c r="N124" i="25" s="1"/>
  <c r="O124" i="25" s="1"/>
  <c r="D124" i="18" s="1"/>
  <c r="K126" i="25"/>
  <c r="N126" i="25" s="1"/>
  <c r="O126" i="25" s="1"/>
  <c r="D126" i="18" s="1"/>
  <c r="K128" i="25"/>
  <c r="N128" i="25" s="1"/>
  <c r="O128" i="25" s="1"/>
  <c r="D128" i="18" s="1"/>
  <c r="K130" i="25"/>
  <c r="K132" i="25"/>
  <c r="N132" i="25" s="1"/>
  <c r="O132" i="25" s="1"/>
  <c r="D132" i="18" s="1"/>
  <c r="K134" i="25"/>
  <c r="N134" i="25" s="1"/>
  <c r="O134" i="25" s="1"/>
  <c r="D134" i="18" s="1"/>
  <c r="K136" i="25"/>
  <c r="N136" i="25" s="1"/>
  <c r="O136" i="25" s="1"/>
  <c r="D136" i="18" s="1"/>
  <c r="K138" i="25"/>
  <c r="K140" i="25"/>
  <c r="N140" i="25" s="1"/>
  <c r="O140" i="25" s="1"/>
  <c r="D140" i="18" s="1"/>
  <c r="K142" i="25"/>
  <c r="N142" i="25" s="1"/>
  <c r="O142" i="25" s="1"/>
  <c r="D142" i="18" s="1"/>
  <c r="K144" i="25"/>
  <c r="N144" i="25" s="1"/>
  <c r="O144" i="25" s="1"/>
  <c r="D144" i="18" s="1"/>
  <c r="K146" i="25"/>
  <c r="K148" i="25"/>
  <c r="N148" i="25" s="1"/>
  <c r="O148" i="25" s="1"/>
  <c r="D148" i="18" s="1"/>
  <c r="K150" i="25"/>
  <c r="N150" i="25" s="1"/>
  <c r="O150" i="25" s="1"/>
  <c r="D150" i="18" s="1"/>
  <c r="K152" i="25"/>
  <c r="N152" i="25" s="1"/>
  <c r="O152" i="25" s="1"/>
  <c r="D152" i="18" s="1"/>
  <c r="K154" i="25"/>
  <c r="K156" i="25"/>
  <c r="N156" i="25" s="1"/>
  <c r="O156" i="25" s="1"/>
  <c r="D156" i="18" s="1"/>
  <c r="K158" i="25"/>
  <c r="N158" i="25" s="1"/>
  <c r="O158" i="25" s="1"/>
  <c r="D158" i="18" s="1"/>
  <c r="K160" i="25"/>
  <c r="N160" i="25" s="1"/>
  <c r="O160" i="25" s="1"/>
  <c r="D160" i="18" s="1"/>
  <c r="K162" i="25"/>
  <c r="K164" i="25"/>
  <c r="N164" i="25" s="1"/>
  <c r="O164" i="25" s="1"/>
  <c r="D164" i="18" s="1"/>
  <c r="K166" i="25"/>
  <c r="N166" i="25" s="1"/>
  <c r="O166" i="25" s="1"/>
  <c r="D166" i="18" s="1"/>
  <c r="K168" i="25"/>
  <c r="N168" i="25" s="1"/>
  <c r="O168" i="25" s="1"/>
  <c r="D168" i="18" s="1"/>
  <c r="K170" i="25"/>
  <c r="K172" i="25"/>
  <c r="N172" i="25" s="1"/>
  <c r="O172" i="25" s="1"/>
  <c r="D172" i="18" s="1"/>
  <c r="K174" i="25"/>
  <c r="N174" i="25" s="1"/>
  <c r="O174" i="25" s="1"/>
  <c r="D174" i="18" s="1"/>
  <c r="K177" i="25"/>
  <c r="N177" i="25" s="1"/>
  <c r="O177" i="25" s="1"/>
  <c r="D177" i="18" s="1"/>
  <c r="K179" i="25"/>
  <c r="N179" i="25" s="1"/>
  <c r="O179" i="25" s="1"/>
  <c r="D179" i="18" s="1"/>
  <c r="K181" i="25"/>
  <c r="K183" i="25"/>
  <c r="N183" i="25" s="1"/>
  <c r="O183" i="25" s="1"/>
  <c r="D183" i="18" s="1"/>
  <c r="K185" i="25"/>
  <c r="N185" i="25" s="1"/>
  <c r="O185" i="25" s="1"/>
  <c r="D185" i="18" s="1"/>
  <c r="K187" i="25"/>
  <c r="N187" i="25" s="1"/>
  <c r="O187" i="25" s="1"/>
  <c r="D187" i="18" s="1"/>
  <c r="K189" i="25"/>
  <c r="K191" i="25"/>
  <c r="N191" i="25" s="1"/>
  <c r="O191" i="25" s="1"/>
  <c r="D191" i="18" s="1"/>
  <c r="K193" i="25"/>
  <c r="N193" i="25" s="1"/>
  <c r="O193" i="25" s="1"/>
  <c r="D193" i="18" s="1"/>
  <c r="K195" i="25"/>
  <c r="K196" i="25"/>
  <c r="K198" i="25"/>
  <c r="N198" i="25" s="1"/>
  <c r="O198" i="25" s="1"/>
  <c r="D198" i="18" s="1"/>
  <c r="K200" i="25"/>
  <c r="N200" i="25" s="1"/>
  <c r="O200" i="25" s="1"/>
  <c r="D200" i="18" s="1"/>
  <c r="K202" i="25"/>
  <c r="N202" i="25" s="1"/>
  <c r="O202" i="25" s="1"/>
  <c r="D202" i="18" s="1"/>
  <c r="K204" i="25"/>
  <c r="K206" i="25"/>
  <c r="N206" i="25" s="1"/>
  <c r="O206" i="25" s="1"/>
  <c r="D206" i="18" s="1"/>
  <c r="K207" i="25"/>
  <c r="N207" i="25" s="1"/>
  <c r="O207" i="25" s="1"/>
  <c r="D207" i="18" s="1"/>
  <c r="K209" i="25"/>
  <c r="K211" i="25"/>
  <c r="K213" i="25"/>
  <c r="N213" i="25" s="1"/>
  <c r="O213" i="25" s="1"/>
  <c r="D213" i="18" s="1"/>
  <c r="K215" i="25"/>
  <c r="N215" i="25" s="1"/>
  <c r="O215" i="25" s="1"/>
  <c r="D215" i="18" s="1"/>
  <c r="K217" i="25"/>
  <c r="N217" i="25" s="1"/>
  <c r="O217" i="25" s="1"/>
  <c r="D217" i="18" s="1"/>
  <c r="K219" i="25"/>
  <c r="K222" i="25"/>
  <c r="K224" i="25"/>
  <c r="N224" i="25" s="1"/>
  <c r="O224" i="25" s="1"/>
  <c r="D224" i="18" s="1"/>
  <c r="K226" i="25"/>
  <c r="N226" i="25" s="1"/>
  <c r="O226" i="25" s="1"/>
  <c r="D226" i="18" s="1"/>
  <c r="K229" i="25"/>
  <c r="K231" i="25"/>
  <c r="N231" i="25" s="1"/>
  <c r="O231" i="25" s="1"/>
  <c r="D231" i="18" s="1"/>
  <c r="K233" i="25"/>
  <c r="N233" i="25" s="1"/>
  <c r="O233" i="25" s="1"/>
  <c r="D233" i="18" s="1"/>
  <c r="K235" i="25"/>
  <c r="N235" i="25" s="1"/>
  <c r="O235" i="25" s="1"/>
  <c r="D235" i="18" s="1"/>
  <c r="K237" i="25"/>
  <c r="K239" i="25"/>
  <c r="N239" i="25" s="1"/>
  <c r="O239" i="25" s="1"/>
  <c r="D239" i="18" s="1"/>
  <c r="K241" i="25"/>
  <c r="N241" i="25" s="1"/>
  <c r="O241" i="25" s="1"/>
  <c r="D241" i="18" s="1"/>
  <c r="K243" i="25"/>
  <c r="N243" i="25" s="1"/>
  <c r="O243" i="25" s="1"/>
  <c r="D243" i="18" s="1"/>
  <c r="K245" i="25"/>
  <c r="K247" i="25"/>
  <c r="N247" i="25" s="1"/>
  <c r="O247" i="25" s="1"/>
  <c r="D247" i="18" s="1"/>
  <c r="K249" i="25"/>
  <c r="N249" i="25" s="1"/>
  <c r="O249" i="25" s="1"/>
  <c r="D249" i="18" s="1"/>
  <c r="K251" i="25"/>
  <c r="N251" i="25" s="1"/>
  <c r="O251" i="25" s="1"/>
  <c r="D251" i="18" s="1"/>
  <c r="K253" i="25"/>
  <c r="K255" i="25"/>
  <c r="N255" i="25" s="1"/>
  <c r="O255" i="25" s="1"/>
  <c r="D255" i="18" s="1"/>
  <c r="K256" i="25"/>
  <c r="N256" i="25" s="1"/>
  <c r="O256" i="25" s="1"/>
  <c r="D256" i="18" s="1"/>
  <c r="K258" i="25"/>
  <c r="K260" i="25"/>
  <c r="K262" i="25"/>
  <c r="N262" i="25" s="1"/>
  <c r="O262" i="25" s="1"/>
  <c r="D262" i="18" s="1"/>
  <c r="K264" i="25"/>
  <c r="N264" i="25" s="1"/>
  <c r="O264" i="25" s="1"/>
  <c r="D264" i="18" s="1"/>
  <c r="K266" i="25"/>
  <c r="N266" i="25" s="1"/>
  <c r="O266" i="25" s="1"/>
  <c r="D266" i="18" s="1"/>
  <c r="K268" i="25"/>
  <c r="K270" i="25"/>
  <c r="N270" i="25" s="1"/>
  <c r="O270" i="25" s="1"/>
  <c r="D270" i="18" s="1"/>
  <c r="K272" i="25"/>
  <c r="N272" i="25" s="1"/>
  <c r="O272" i="25" s="1"/>
  <c r="D272" i="18" s="1"/>
  <c r="K274" i="25"/>
  <c r="K276" i="25"/>
  <c r="K278" i="25"/>
  <c r="N278" i="25" s="1"/>
  <c r="O278" i="25" s="1"/>
  <c r="D278" i="18" s="1"/>
  <c r="K280" i="25"/>
  <c r="N280" i="25" s="1"/>
  <c r="O280" i="25" s="1"/>
  <c r="D280" i="18" s="1"/>
  <c r="K282" i="25"/>
  <c r="N282" i="25" s="1"/>
  <c r="O282" i="25" s="1"/>
  <c r="D282" i="18" s="1"/>
  <c r="K284" i="25"/>
  <c r="K286" i="25"/>
  <c r="N286" i="25" s="1"/>
  <c r="O286" i="25" s="1"/>
  <c r="D286" i="18" s="1"/>
  <c r="K288" i="25"/>
  <c r="N288" i="25" s="1"/>
  <c r="O288" i="25" s="1"/>
  <c r="D288" i="18" s="1"/>
  <c r="K303" i="25"/>
  <c r="K345" i="25"/>
  <c r="K347" i="25"/>
  <c r="K349" i="25"/>
  <c r="K351" i="25"/>
  <c r="N351" i="25" s="1"/>
  <c r="O351" i="25" s="1"/>
  <c r="D351" i="18" s="1"/>
  <c r="K353" i="25"/>
  <c r="K381" i="25"/>
  <c r="N381" i="25" s="1"/>
  <c r="O381" i="25" s="1"/>
  <c r="D381" i="18" s="1"/>
  <c r="K383" i="25"/>
  <c r="K385" i="25"/>
  <c r="K387" i="25"/>
  <c r="K389" i="25"/>
  <c r="K391" i="25"/>
  <c r="K393" i="25"/>
  <c r="K395" i="25"/>
  <c r="K397" i="25"/>
  <c r="K399" i="25"/>
  <c r="K401" i="25"/>
  <c r="K403" i="25"/>
  <c r="K405" i="25"/>
  <c r="K407" i="25"/>
  <c r="K409" i="25"/>
  <c r="K411" i="25"/>
  <c r="K413" i="25"/>
  <c r="N413" i="25" s="1"/>
  <c r="O413" i="25" s="1"/>
  <c r="D413" i="18" s="1"/>
  <c r="K415" i="25"/>
  <c r="K417" i="25"/>
  <c r="K419" i="25"/>
  <c r="K421" i="25"/>
  <c r="K423" i="25"/>
  <c r="K425" i="25"/>
  <c r="K427" i="25"/>
  <c r="K429" i="25"/>
  <c r="K431" i="25"/>
  <c r="K433" i="25"/>
  <c r="K435" i="25"/>
  <c r="K437" i="25"/>
  <c r="K439" i="25"/>
  <c r="K441" i="25"/>
  <c r="K443" i="25"/>
  <c r="K445" i="25"/>
  <c r="N445" i="25" s="1"/>
  <c r="O445" i="25" s="1"/>
  <c r="D445" i="18" s="1"/>
  <c r="K447" i="25"/>
  <c r="K450" i="25"/>
  <c r="N450" i="25" s="1"/>
  <c r="O450" i="25" s="1"/>
  <c r="D450" i="18" s="1"/>
  <c r="K452" i="25"/>
  <c r="N452" i="25" s="1"/>
  <c r="O452" i="25" s="1"/>
  <c r="D452" i="18" s="1"/>
  <c r="K454" i="25"/>
  <c r="K530" i="25"/>
  <c r="K533" i="25"/>
  <c r="N533" i="25" s="1"/>
  <c r="O533" i="25" s="1"/>
  <c r="D531" i="18" s="1"/>
  <c r="K535" i="25"/>
  <c r="K537" i="25"/>
  <c r="K539" i="25"/>
  <c r="N539" i="25" s="1"/>
  <c r="O539" i="25" s="1"/>
  <c r="D537" i="18" s="1"/>
  <c r="K541" i="25"/>
  <c r="N541" i="25" s="1"/>
  <c r="O541" i="25" s="1"/>
  <c r="D539" i="18" s="1"/>
  <c r="K543" i="25"/>
  <c r="N543" i="25" s="1"/>
  <c r="O543" i="25" s="1"/>
  <c r="D541" i="18" s="1"/>
  <c r="K545" i="25"/>
  <c r="N545" i="25" s="1"/>
  <c r="O545" i="25" s="1"/>
  <c r="D543" i="18" s="1"/>
  <c r="K547" i="25"/>
  <c r="N547" i="25" s="1"/>
  <c r="O547" i="25" s="1"/>
  <c r="D545" i="18" s="1"/>
  <c r="K549" i="25"/>
  <c r="K551" i="25"/>
  <c r="K553" i="25"/>
  <c r="N553" i="25" s="1"/>
  <c r="O553" i="25" s="1"/>
  <c r="D551" i="18" s="1"/>
  <c r="K555" i="25"/>
  <c r="N555" i="25" s="1"/>
  <c r="O555" i="25" s="1"/>
  <c r="D553" i="18" s="1"/>
  <c r="K556" i="25"/>
  <c r="N556" i="25" s="1"/>
  <c r="O556" i="25" s="1"/>
  <c r="D554" i="18" s="1"/>
  <c r="K559" i="25"/>
  <c r="N559" i="25" s="1"/>
  <c r="O559" i="25" s="1"/>
  <c r="D557" i="18" s="1"/>
  <c r="K561" i="25"/>
  <c r="K563" i="25"/>
  <c r="N563" i="25" s="1"/>
  <c r="O563" i="25" s="1"/>
  <c r="D561" i="18" s="1"/>
  <c r="K565" i="25"/>
  <c r="N565" i="25" s="1"/>
  <c r="O565" i="25" s="1"/>
  <c r="D563" i="18" s="1"/>
  <c r="K567" i="25"/>
  <c r="K569" i="25"/>
  <c r="N569" i="25" s="1"/>
  <c r="O569" i="25" s="1"/>
  <c r="D567" i="18" s="1"/>
  <c r="K571" i="25"/>
  <c r="N571" i="25" s="1"/>
  <c r="O571" i="25" s="1"/>
  <c r="D569" i="18" s="1"/>
  <c r="K573" i="25"/>
  <c r="K575" i="25"/>
  <c r="N575" i="25" s="1"/>
  <c r="O575" i="25" s="1"/>
  <c r="D573" i="18" s="1"/>
  <c r="K577" i="25"/>
  <c r="N577" i="25" s="1"/>
  <c r="O577" i="25" s="1"/>
  <c r="D575" i="18" s="1"/>
  <c r="K579" i="25"/>
  <c r="K581" i="25"/>
  <c r="K583" i="25"/>
  <c r="N583" i="25" s="1"/>
  <c r="O583" i="25" s="1"/>
  <c r="D581" i="18" s="1"/>
  <c r="K585" i="25"/>
  <c r="N585" i="25" s="1"/>
  <c r="O585" i="25" s="1"/>
  <c r="D583" i="18" s="1"/>
  <c r="K587" i="25"/>
  <c r="N587" i="25" s="1"/>
  <c r="O587" i="25" s="1"/>
  <c r="D585" i="18" s="1"/>
  <c r="K589" i="25"/>
  <c r="K591" i="25"/>
  <c r="N591" i="25" s="1"/>
  <c r="O591" i="25" s="1"/>
  <c r="D589" i="18" s="1"/>
  <c r="K593" i="25"/>
  <c r="N593" i="25" s="1"/>
  <c r="O593" i="25" s="1"/>
  <c r="D591" i="18" s="1"/>
  <c r="K595" i="25"/>
  <c r="N595" i="25" s="1"/>
  <c r="O595" i="25" s="1"/>
  <c r="D593" i="18" s="1"/>
  <c r="K597" i="25"/>
  <c r="K599" i="25"/>
  <c r="K601" i="25"/>
  <c r="N601" i="25" s="1"/>
  <c r="O601" i="25" s="1"/>
  <c r="D599" i="18" s="1"/>
  <c r="K606" i="25"/>
  <c r="N606" i="25" s="1"/>
  <c r="O606" i="25" s="1"/>
  <c r="D603" i="18" s="1"/>
  <c r="K608" i="25"/>
  <c r="N608" i="25" s="1"/>
  <c r="O608" i="25" s="1"/>
  <c r="D605" i="18" s="1"/>
  <c r="K610" i="25"/>
  <c r="K612" i="25"/>
  <c r="N612" i="25" s="1"/>
  <c r="O612" i="25" s="1"/>
  <c r="D609" i="18" s="1"/>
  <c r="K614" i="25"/>
  <c r="N614" i="25" s="1"/>
  <c r="O614" i="25" s="1"/>
  <c r="D611" i="18" s="1"/>
  <c r="K616" i="25"/>
  <c r="N616" i="25" s="1"/>
  <c r="O616" i="25" s="1"/>
  <c r="D613" i="18" s="1"/>
  <c r="K618" i="25"/>
  <c r="K620" i="25"/>
  <c r="N620" i="25" s="1"/>
  <c r="O620" i="25" s="1"/>
  <c r="D617" i="18" s="1"/>
  <c r="K622" i="25"/>
  <c r="N622" i="25" s="1"/>
  <c r="O622" i="25" s="1"/>
  <c r="D619" i="18" s="1"/>
  <c r="K624" i="25"/>
  <c r="N624" i="25" s="1"/>
  <c r="O624" i="25" s="1"/>
  <c r="D621" i="18" s="1"/>
  <c r="K627" i="25"/>
  <c r="N627" i="25" s="1"/>
  <c r="O627" i="25" s="1"/>
  <c r="D624" i="18" s="1"/>
  <c r="K630" i="25"/>
  <c r="N630" i="25" s="1"/>
  <c r="O630" i="25" s="1"/>
  <c r="D627" i="18" s="1"/>
  <c r="K632" i="25"/>
  <c r="K634" i="25"/>
  <c r="N634" i="25" s="1"/>
  <c r="O634" i="25" s="1"/>
  <c r="D631" i="18" s="1"/>
  <c r="K636" i="25"/>
  <c r="N636" i="25" s="1"/>
  <c r="O636" i="25" s="1"/>
  <c r="D633" i="18" s="1"/>
  <c r="K638" i="25"/>
  <c r="N638" i="25" s="1"/>
  <c r="O638" i="25" s="1"/>
  <c r="D635" i="18" s="1"/>
  <c r="K639" i="25"/>
  <c r="N639" i="25" s="1"/>
  <c r="O639" i="25" s="1"/>
  <c r="D636" i="18" s="1"/>
  <c r="K640" i="25"/>
  <c r="N640" i="25" s="1"/>
  <c r="O640" i="25" s="1"/>
  <c r="D637" i="18" s="1"/>
  <c r="K642" i="25"/>
  <c r="K644" i="25"/>
  <c r="N644" i="25" s="1"/>
  <c r="O644" i="25" s="1"/>
  <c r="D641" i="18" s="1"/>
  <c r="K646" i="25"/>
  <c r="N646" i="25" s="1"/>
  <c r="O646" i="25" s="1"/>
  <c r="D643" i="18" s="1"/>
  <c r="K648" i="25"/>
  <c r="N648" i="25" s="1"/>
  <c r="O648" i="25" s="1"/>
  <c r="D645" i="18" s="1"/>
  <c r="K650" i="25"/>
  <c r="K652" i="25"/>
  <c r="N652" i="25" s="1"/>
  <c r="O652" i="25" s="1"/>
  <c r="D649" i="18" s="1"/>
  <c r="K654" i="25"/>
  <c r="N654" i="25" s="1"/>
  <c r="O654" i="25" s="1"/>
  <c r="D651" i="18" s="1"/>
  <c r="K656" i="25"/>
  <c r="N656" i="25" s="1"/>
  <c r="O656" i="25" s="1"/>
  <c r="D653" i="18" s="1"/>
  <c r="K658" i="25"/>
  <c r="K660" i="25"/>
  <c r="N660" i="25" s="1"/>
  <c r="O660" i="25" s="1"/>
  <c r="D657" i="18" s="1"/>
  <c r="K662" i="25"/>
  <c r="N662" i="25" s="1"/>
  <c r="O662" i="25" s="1"/>
  <c r="D659" i="18" s="1"/>
  <c r="K664" i="25"/>
  <c r="K666" i="25"/>
  <c r="N666" i="25" s="1"/>
  <c r="O666" i="25" s="1"/>
  <c r="D663" i="18" s="1"/>
  <c r="K668" i="25"/>
  <c r="K670" i="25"/>
  <c r="N670" i="25" s="1"/>
  <c r="O670" i="25" s="1"/>
  <c r="D667" i="18" s="1"/>
  <c r="K671" i="25"/>
  <c r="K673" i="25"/>
  <c r="K675" i="25"/>
  <c r="K677" i="25"/>
  <c r="N677" i="25" s="1"/>
  <c r="O677" i="25" s="1"/>
  <c r="D674" i="18" s="1"/>
  <c r="K679" i="25"/>
  <c r="K680" i="25"/>
  <c r="N680" i="25" s="1"/>
  <c r="O680" i="25" s="1"/>
  <c r="D677" i="18" s="1"/>
  <c r="K682" i="25"/>
  <c r="N682" i="25" s="1"/>
  <c r="O682" i="25" s="1"/>
  <c r="D679" i="18" s="1"/>
  <c r="K684" i="25"/>
  <c r="N684" i="25" s="1"/>
  <c r="O684" i="25" s="1"/>
  <c r="D681" i="18" s="1"/>
  <c r="K686" i="25"/>
  <c r="N686" i="25" s="1"/>
  <c r="O686" i="25" s="1"/>
  <c r="D683" i="18" s="1"/>
  <c r="K688" i="25"/>
  <c r="N688" i="25" s="1"/>
  <c r="O688" i="25" s="1"/>
  <c r="D685" i="18" s="1"/>
  <c r="K690" i="25"/>
  <c r="K692" i="25"/>
  <c r="N692" i="25" s="1"/>
  <c r="O692" i="25" s="1"/>
  <c r="D689" i="18" s="1"/>
  <c r="K694" i="25"/>
  <c r="N694" i="25" s="1"/>
  <c r="O694" i="25" s="1"/>
  <c r="D691" i="18" s="1"/>
  <c r="K696" i="25"/>
  <c r="N696" i="25" s="1"/>
  <c r="O696" i="25" s="1"/>
  <c r="D693" i="18" s="1"/>
  <c r="K698" i="25"/>
  <c r="N698" i="25" s="1"/>
  <c r="O698" i="25" s="1"/>
  <c r="D695" i="18" s="1"/>
  <c r="K700" i="25"/>
  <c r="N700" i="25" s="1"/>
  <c r="O700" i="25" s="1"/>
  <c r="D697" i="18" s="1"/>
  <c r="K702" i="25"/>
  <c r="K704" i="25"/>
  <c r="N704" i="25" s="1"/>
  <c r="O704" i="25" s="1"/>
  <c r="D701" i="18" s="1"/>
  <c r="K705" i="25"/>
  <c r="N705" i="25" s="1"/>
  <c r="O705" i="25" s="1"/>
  <c r="D702" i="18" s="1"/>
  <c r="K707" i="25"/>
  <c r="N707" i="25" s="1"/>
  <c r="O707" i="25" s="1"/>
  <c r="D704" i="18" s="1"/>
  <c r="K709" i="25"/>
  <c r="K711" i="25"/>
  <c r="N711" i="25" s="1"/>
  <c r="O711" i="25" s="1"/>
  <c r="D708" i="18" s="1"/>
  <c r="K713" i="25"/>
  <c r="N713" i="25" s="1"/>
  <c r="O713" i="25" s="1"/>
  <c r="D710" i="18" s="1"/>
  <c r="K716" i="25"/>
  <c r="N716" i="25" s="1"/>
  <c r="O716" i="25" s="1"/>
  <c r="D713" i="18" s="1"/>
  <c r="K719" i="25"/>
  <c r="N719" i="25" s="1"/>
  <c r="O719" i="25" s="1"/>
  <c r="D716" i="18" s="1"/>
  <c r="K721" i="25"/>
  <c r="K723" i="25"/>
  <c r="N723" i="25" s="1"/>
  <c r="O723" i="25" s="1"/>
  <c r="D720" i="18" s="1"/>
  <c r="K726" i="25"/>
  <c r="K727" i="25"/>
  <c r="N727" i="25" s="1"/>
  <c r="O727" i="25" s="1"/>
  <c r="D723" i="18" s="1"/>
  <c r="K729" i="25"/>
  <c r="N729" i="25" s="1"/>
  <c r="O729" i="25" s="1"/>
  <c r="D725" i="18" s="1"/>
  <c r="K731" i="25"/>
  <c r="N731" i="25" s="1"/>
  <c r="O731" i="25" s="1"/>
  <c r="D727" i="18" s="1"/>
  <c r="K732" i="25"/>
  <c r="N732" i="25" s="1"/>
  <c r="O732" i="25" s="1"/>
  <c r="D728" i="18" s="1"/>
  <c r="K734" i="25"/>
  <c r="N734" i="25" s="1"/>
  <c r="O734" i="25" s="1"/>
  <c r="D730" i="18" s="1"/>
  <c r="K737" i="25"/>
  <c r="N737" i="25" s="1"/>
  <c r="O737" i="25" s="1"/>
  <c r="D733" i="18" s="1"/>
  <c r="K739" i="25"/>
  <c r="N739" i="25" s="1"/>
  <c r="O739" i="25" s="1"/>
  <c r="D735" i="18" s="1"/>
  <c r="K741" i="25"/>
  <c r="N741" i="25" s="1"/>
  <c r="O741" i="25" s="1"/>
  <c r="D737" i="18" s="1"/>
  <c r="K743" i="25"/>
  <c r="N743" i="25" s="1"/>
  <c r="O743" i="25" s="1"/>
  <c r="D739" i="18" s="1"/>
  <c r="K745" i="25"/>
  <c r="N745" i="25" s="1"/>
  <c r="O745" i="25" s="1"/>
  <c r="D741" i="18" s="1"/>
  <c r="K747" i="25"/>
  <c r="N747" i="25" s="1"/>
  <c r="O747" i="25" s="1"/>
  <c r="D743" i="18" s="1"/>
  <c r="K749" i="25"/>
  <c r="N749" i="25" s="1"/>
  <c r="O749" i="25" s="1"/>
  <c r="D745" i="18" s="1"/>
  <c r="K751" i="25"/>
  <c r="K753" i="25"/>
  <c r="N753" i="25" s="1"/>
  <c r="O753" i="25" s="1"/>
  <c r="D749" i="18" s="1"/>
  <c r="K755" i="25"/>
  <c r="N755" i="25" s="1"/>
  <c r="O755" i="25" s="1"/>
  <c r="D751" i="18" s="1"/>
  <c r="K757" i="25"/>
  <c r="N757" i="25" s="1"/>
  <c r="O757" i="25" s="1"/>
  <c r="D753" i="18" s="1"/>
  <c r="K759" i="25"/>
  <c r="N759" i="25" s="1"/>
  <c r="O759" i="25" s="1"/>
  <c r="D755" i="18" s="1"/>
  <c r="K761" i="25"/>
  <c r="N761" i="25" s="1"/>
  <c r="O761" i="25" s="1"/>
  <c r="D757" i="18" s="1"/>
  <c r="K763" i="25"/>
  <c r="N763" i="25" s="1"/>
  <c r="O763" i="25" s="1"/>
  <c r="D759" i="18" s="1"/>
  <c r="K765" i="25"/>
  <c r="N765" i="25" s="1"/>
  <c r="O765" i="25" s="1"/>
  <c r="D761" i="18" s="1"/>
  <c r="K767" i="25"/>
  <c r="N767" i="25" s="1"/>
  <c r="O767" i="25" s="1"/>
  <c r="D763" i="18" s="1"/>
  <c r="K768" i="25"/>
  <c r="N768" i="25" s="1"/>
  <c r="O768" i="25" s="1"/>
  <c r="D764" i="18" s="1"/>
  <c r="K770" i="25"/>
  <c r="N770" i="25" s="1"/>
  <c r="O770" i="25" s="1"/>
  <c r="D766" i="18" s="1"/>
  <c r="K771" i="25"/>
  <c r="N771" i="25" s="1"/>
  <c r="O771" i="25" s="1"/>
  <c r="D767" i="18" s="1"/>
  <c r="K773" i="25"/>
  <c r="N773" i="25" s="1"/>
  <c r="O773" i="25" s="1"/>
  <c r="D769" i="18" s="1"/>
  <c r="K774" i="25"/>
  <c r="N774" i="25" s="1"/>
  <c r="O774" i="25" s="1"/>
  <c r="D770" i="18" s="1"/>
  <c r="K775" i="25"/>
  <c r="K778" i="25"/>
  <c r="N778" i="25" s="1"/>
  <c r="O778" i="25" s="1"/>
  <c r="D774" i="18" s="1"/>
  <c r="K779" i="25"/>
  <c r="N779" i="25" s="1"/>
  <c r="O779" i="25" s="1"/>
  <c r="D775" i="18" s="1"/>
  <c r="K782" i="25"/>
  <c r="N782" i="25" s="1"/>
  <c r="O782" i="25" s="1"/>
  <c r="D778" i="18" s="1"/>
  <c r="K785" i="25"/>
  <c r="N785" i="25" s="1"/>
  <c r="O785" i="25" s="1"/>
  <c r="D781" i="18" s="1"/>
  <c r="K787" i="25"/>
  <c r="N787" i="25" s="1"/>
  <c r="O787" i="25" s="1"/>
  <c r="D783" i="18" s="1"/>
  <c r="K789" i="25"/>
  <c r="N789" i="25" s="1"/>
  <c r="O789" i="25" s="1"/>
  <c r="D785" i="18" s="1"/>
  <c r="K791" i="25"/>
  <c r="N791" i="25" s="1"/>
  <c r="O791" i="25" s="1"/>
  <c r="D787" i="18" s="1"/>
  <c r="K793" i="25"/>
  <c r="N793" i="25" s="1"/>
  <c r="O793" i="25" s="1"/>
  <c r="D789" i="18" s="1"/>
  <c r="K795" i="25"/>
  <c r="N795" i="25" s="1"/>
  <c r="O795" i="25" s="1"/>
  <c r="D791" i="18" s="1"/>
  <c r="K796" i="25"/>
  <c r="N796" i="25" s="1"/>
  <c r="O796" i="25" s="1"/>
  <c r="D792" i="18" s="1"/>
  <c r="K798" i="25"/>
  <c r="N798" i="25" s="1"/>
  <c r="O798" i="25" s="1"/>
  <c r="D794" i="18" s="1"/>
  <c r="K801" i="25"/>
  <c r="N801" i="25" s="1"/>
  <c r="O801" i="25" s="1"/>
  <c r="D797" i="18" s="1"/>
  <c r="K802" i="25"/>
  <c r="N802" i="25" s="1"/>
  <c r="O802" i="25" s="1"/>
  <c r="D798" i="18" s="1"/>
  <c r="K804" i="25"/>
  <c r="N804" i="25" s="1"/>
  <c r="O804" i="25" s="1"/>
  <c r="D800" i="18" s="1"/>
  <c r="K806" i="25"/>
  <c r="N806" i="25" s="1"/>
  <c r="O806" i="25" s="1"/>
  <c r="D802" i="18" s="1"/>
  <c r="K807" i="25"/>
  <c r="N807" i="25" s="1"/>
  <c r="O807" i="25" s="1"/>
  <c r="D803" i="18" s="1"/>
  <c r="K809" i="25"/>
  <c r="N809" i="25" s="1"/>
  <c r="O809" i="25" s="1"/>
  <c r="D805" i="18" s="1"/>
  <c r="K811" i="25"/>
  <c r="N811" i="25" s="1"/>
  <c r="O811" i="25" s="1"/>
  <c r="D807" i="18" s="1"/>
  <c r="K813" i="25"/>
  <c r="N813" i="25" s="1"/>
  <c r="O813" i="25" s="1"/>
  <c r="D809" i="18" s="1"/>
  <c r="K815" i="25"/>
  <c r="N815" i="25" s="1"/>
  <c r="O815" i="25" s="1"/>
  <c r="D811" i="18" s="1"/>
  <c r="K817" i="25"/>
  <c r="N817" i="25" s="1"/>
  <c r="O817" i="25" s="1"/>
  <c r="D813" i="18" s="1"/>
  <c r="K819" i="25"/>
  <c r="N819" i="25" s="1"/>
  <c r="O819" i="25" s="1"/>
  <c r="D815" i="18" s="1"/>
  <c r="K821" i="25"/>
  <c r="K822" i="25"/>
  <c r="N822" i="25" s="1"/>
  <c r="O822" i="25" s="1"/>
  <c r="D818" i="18" s="1"/>
  <c r="K824" i="25"/>
  <c r="N824" i="25" s="1"/>
  <c r="O824" i="25" s="1"/>
  <c r="D820" i="18" s="1"/>
  <c r="K825" i="25"/>
  <c r="N825" i="25" s="1"/>
  <c r="O825" i="25" s="1"/>
  <c r="D821" i="18" s="1"/>
  <c r="K827" i="25"/>
  <c r="N827" i="25" s="1"/>
  <c r="O827" i="25" s="1"/>
  <c r="D823" i="18" s="1"/>
  <c r="K829" i="25"/>
  <c r="N829" i="25" s="1"/>
  <c r="O829" i="25" s="1"/>
  <c r="D825" i="18" s="1"/>
  <c r="K831" i="25"/>
  <c r="N831" i="25" s="1"/>
  <c r="O831" i="25" s="1"/>
  <c r="D827" i="18" s="1"/>
  <c r="K833" i="25"/>
  <c r="N833" i="25" s="1"/>
  <c r="O833" i="25" s="1"/>
  <c r="D829" i="18" s="1"/>
  <c r="K835" i="25"/>
  <c r="N835" i="25" s="1"/>
  <c r="O835" i="25" s="1"/>
  <c r="D831" i="18" s="1"/>
  <c r="K837" i="25"/>
  <c r="N837" i="25" s="1"/>
  <c r="O837" i="25" s="1"/>
  <c r="D833" i="18" s="1"/>
  <c r="K839" i="25"/>
  <c r="N839" i="25" s="1"/>
  <c r="O839" i="25" s="1"/>
  <c r="D835" i="18" s="1"/>
  <c r="K841" i="25"/>
  <c r="K843" i="25"/>
  <c r="N843" i="25" s="1"/>
  <c r="O843" i="25" s="1"/>
  <c r="D839" i="18" s="1"/>
  <c r="K845" i="25"/>
  <c r="N845" i="25" s="1"/>
  <c r="O845" i="25" s="1"/>
  <c r="D841" i="18" s="1"/>
  <c r="K847" i="25"/>
  <c r="N847" i="25" s="1"/>
  <c r="O847" i="25" s="1"/>
  <c r="D843" i="18" s="1"/>
  <c r="K849" i="25"/>
  <c r="N849" i="25" s="1"/>
  <c r="O849" i="25" s="1"/>
  <c r="D845" i="18" s="1"/>
  <c r="K851" i="25"/>
  <c r="N851" i="25" s="1"/>
  <c r="O851" i="25" s="1"/>
  <c r="D847" i="18" s="1"/>
  <c r="K853" i="25"/>
  <c r="K855" i="25"/>
  <c r="N855" i="25" s="1"/>
  <c r="O855" i="25" s="1"/>
  <c r="D851" i="18" s="1"/>
  <c r="K857" i="25"/>
  <c r="N857" i="25" s="1"/>
  <c r="O857" i="25" s="1"/>
  <c r="D853" i="18" s="1"/>
  <c r="K859" i="25"/>
  <c r="N859" i="25" s="1"/>
  <c r="O859" i="25" s="1"/>
  <c r="D855" i="18" s="1"/>
  <c r="K860" i="25"/>
  <c r="N860" i="25" s="1"/>
  <c r="O860" i="25" s="1"/>
  <c r="D856" i="18" s="1"/>
  <c r="K864" i="25"/>
  <c r="K866" i="25"/>
  <c r="K868" i="25"/>
  <c r="N868" i="25" s="1"/>
  <c r="O868" i="25" s="1"/>
  <c r="D863" i="18" s="1"/>
  <c r="K870" i="25"/>
  <c r="N870" i="25" s="1"/>
  <c r="O870" i="25" s="1"/>
  <c r="D865" i="18" s="1"/>
  <c r="K872" i="25"/>
  <c r="N872" i="25" s="1"/>
  <c r="O872" i="25" s="1"/>
  <c r="D867" i="18" s="1"/>
  <c r="K874" i="25"/>
  <c r="K876" i="25"/>
  <c r="N876" i="25" s="1"/>
  <c r="O876" i="25" s="1"/>
  <c r="D871" i="18" s="1"/>
  <c r="K878" i="25"/>
  <c r="K880" i="25"/>
  <c r="N880" i="25" s="1"/>
  <c r="O880" i="25" s="1"/>
  <c r="D875" i="18" s="1"/>
  <c r="K882" i="25"/>
  <c r="N882" i="25" s="1"/>
  <c r="O882" i="25" s="1"/>
  <c r="D877" i="18" s="1"/>
  <c r="K884" i="25"/>
  <c r="N884" i="25" s="1"/>
  <c r="O884" i="25" s="1"/>
  <c r="D879" i="18" s="1"/>
  <c r="K888" i="25"/>
  <c r="N888" i="25" s="1"/>
  <c r="O888" i="25" s="1"/>
  <c r="D883" i="18" s="1"/>
  <c r="K890" i="25"/>
  <c r="N890" i="25" s="1"/>
  <c r="O890" i="25" s="1"/>
  <c r="D885" i="18" s="1"/>
  <c r="K892" i="25"/>
  <c r="K894" i="25"/>
  <c r="N894" i="25" s="1"/>
  <c r="O894" i="25" s="1"/>
  <c r="D889" i="18" s="1"/>
  <c r="K896" i="25"/>
  <c r="N896" i="25" s="1"/>
  <c r="O896" i="25" s="1"/>
  <c r="D891" i="18" s="1"/>
  <c r="K898" i="25"/>
  <c r="N898" i="25" s="1"/>
  <c r="O898" i="25" s="1"/>
  <c r="D893" i="18" s="1"/>
  <c r="K900" i="25"/>
  <c r="N900" i="25" s="1"/>
  <c r="O900" i="25" s="1"/>
  <c r="D895" i="18" s="1"/>
  <c r="K902" i="25"/>
  <c r="N902" i="25" s="1"/>
  <c r="O902" i="25" s="1"/>
  <c r="D897" i="18" s="1"/>
  <c r="K1111" i="25"/>
  <c r="N1111" i="25" s="1"/>
  <c r="O1111" i="25" s="1"/>
  <c r="D1105" i="18" s="1"/>
  <c r="K1108" i="25"/>
  <c r="N1108" i="25" s="1"/>
  <c r="O1108" i="25" s="1"/>
  <c r="D1102" i="18" s="1"/>
  <c r="K1110" i="25"/>
  <c r="N1110" i="25" s="1"/>
  <c r="O1110" i="25" s="1"/>
  <c r="D1104" i="18" s="1"/>
  <c r="K8" i="23"/>
  <c r="K10" i="23"/>
  <c r="K16" i="23"/>
  <c r="N16" i="23" s="1"/>
  <c r="K18" i="23"/>
  <c r="N18" i="23" s="1"/>
  <c r="K20" i="23"/>
  <c r="N20" i="23" s="1"/>
  <c r="K22" i="23"/>
  <c r="K24" i="23"/>
  <c r="N24" i="23" s="1"/>
  <c r="K26" i="23"/>
  <c r="K28" i="23"/>
  <c r="N28" i="23" s="1"/>
  <c r="K30" i="23"/>
  <c r="N30" i="23" s="1"/>
  <c r="K32" i="23"/>
  <c r="K33" i="23"/>
  <c r="N33" i="23" s="1"/>
  <c r="K35" i="23"/>
  <c r="N35" i="23" s="1"/>
  <c r="K37" i="23"/>
  <c r="K38" i="23"/>
  <c r="N38" i="23" s="1"/>
  <c r="K39" i="23"/>
  <c r="K41" i="23"/>
  <c r="N41" i="23" s="1"/>
  <c r="K43" i="23"/>
  <c r="N43" i="23" s="1"/>
  <c r="K45" i="23"/>
  <c r="N45" i="23" s="1"/>
  <c r="K46" i="23"/>
  <c r="K48" i="23"/>
  <c r="N48" i="23" s="1"/>
  <c r="K50" i="23"/>
  <c r="K52" i="23"/>
  <c r="N52" i="23" s="1"/>
  <c r="K54" i="23"/>
  <c r="K56" i="23"/>
  <c r="N56" i="23" s="1"/>
  <c r="K58" i="23"/>
  <c r="N58" i="23" s="1"/>
  <c r="K60" i="23"/>
  <c r="N60" i="23" s="1"/>
  <c r="K62" i="23"/>
  <c r="N62" i="23" s="1"/>
  <c r="K64" i="23"/>
  <c r="N64" i="23" s="1"/>
  <c r="K67" i="23"/>
  <c r="K69" i="23"/>
  <c r="N69" i="23" s="1"/>
  <c r="K71" i="23"/>
  <c r="N71" i="23" s="1"/>
  <c r="K73" i="23"/>
  <c r="K75" i="23"/>
  <c r="N75" i="23" s="1"/>
  <c r="K78" i="23"/>
  <c r="N78" i="23" s="1"/>
  <c r="K80" i="23"/>
  <c r="K82" i="23"/>
  <c r="N82" i="23" s="1"/>
  <c r="K85" i="23"/>
  <c r="N85" i="23" s="1"/>
  <c r="K87" i="23"/>
  <c r="K89" i="23"/>
  <c r="N89" i="23" s="1"/>
  <c r="K91" i="23"/>
  <c r="N91" i="23" s="1"/>
  <c r="K93" i="23"/>
  <c r="N93" i="23" s="1"/>
  <c r="K95" i="23"/>
  <c r="N95" i="23" s="1"/>
  <c r="K97" i="23"/>
  <c r="N97" i="23" s="1"/>
  <c r="K99" i="23"/>
  <c r="K101" i="23"/>
  <c r="N101" i="23" s="1"/>
  <c r="K103" i="23"/>
  <c r="K105" i="23"/>
  <c r="N105" i="23" s="1"/>
  <c r="K107" i="23"/>
  <c r="K109" i="23"/>
  <c r="N109" i="23" s="1"/>
  <c r="K111" i="23"/>
  <c r="N111" i="23" s="1"/>
  <c r="K113" i="23"/>
  <c r="N113" i="23" s="1"/>
  <c r="K115" i="23"/>
  <c r="K117" i="23"/>
  <c r="N117" i="23" s="1"/>
  <c r="K119" i="23"/>
  <c r="N119" i="23" s="1"/>
  <c r="K121" i="23"/>
  <c r="N121" i="23" s="1"/>
  <c r="K123" i="23"/>
  <c r="K125" i="23"/>
  <c r="N125" i="23" s="1"/>
  <c r="K127" i="23"/>
  <c r="K129" i="23"/>
  <c r="N129" i="23" s="1"/>
  <c r="K131" i="23"/>
  <c r="K133" i="23"/>
  <c r="N133" i="23" s="1"/>
  <c r="K135" i="23"/>
  <c r="N135" i="23" s="1"/>
  <c r="K137" i="23"/>
  <c r="N137" i="23" s="1"/>
  <c r="K139" i="23"/>
  <c r="N139" i="23" s="1"/>
  <c r="K141" i="23"/>
  <c r="N141" i="23" s="1"/>
  <c r="K143" i="23"/>
  <c r="K145" i="23"/>
  <c r="N145" i="23" s="1"/>
  <c r="K147" i="23"/>
  <c r="N147" i="23" s="1"/>
  <c r="K149" i="23"/>
  <c r="N149" i="23" s="1"/>
  <c r="K151" i="23"/>
  <c r="K153" i="23"/>
  <c r="N153" i="23" s="1"/>
  <c r="K155" i="23"/>
  <c r="K157" i="23"/>
  <c r="N157" i="23" s="1"/>
  <c r="K159" i="23"/>
  <c r="K161" i="23"/>
  <c r="N161" i="23" s="1"/>
  <c r="K163" i="23"/>
  <c r="N163" i="23" s="1"/>
  <c r="K165" i="23"/>
  <c r="N165" i="23" s="1"/>
  <c r="K167" i="23"/>
  <c r="K169" i="23"/>
  <c r="N169" i="23" s="1"/>
  <c r="K171" i="23"/>
  <c r="K173" i="23"/>
  <c r="N173" i="23" s="1"/>
  <c r="K175" i="23"/>
  <c r="K176" i="23"/>
  <c r="N176" i="23" s="1"/>
  <c r="K178" i="23"/>
  <c r="K180" i="23"/>
  <c r="N180" i="23" s="1"/>
  <c r="K182" i="23"/>
  <c r="K184" i="23"/>
  <c r="N184" i="23" s="1"/>
  <c r="K186" i="23"/>
  <c r="N186" i="23" s="1"/>
  <c r="K188" i="23"/>
  <c r="N188" i="23" s="1"/>
  <c r="K190" i="23"/>
  <c r="K192" i="23"/>
  <c r="N192" i="23" s="1"/>
  <c r="K194" i="23"/>
  <c r="K197" i="23"/>
  <c r="N197" i="23" s="1"/>
  <c r="K199" i="23"/>
  <c r="N199" i="23" s="1"/>
  <c r="K201" i="23"/>
  <c r="N201" i="23" s="1"/>
  <c r="K203" i="23"/>
  <c r="N203" i="23" s="1"/>
  <c r="K205" i="23"/>
  <c r="N205" i="23" s="1"/>
  <c r="K208" i="23"/>
  <c r="K210" i="23"/>
  <c r="N210" i="23" s="1"/>
  <c r="K212" i="23"/>
  <c r="N212" i="23" s="1"/>
  <c r="K214" i="23"/>
  <c r="N214" i="23" s="1"/>
  <c r="K216" i="23"/>
  <c r="N216" i="23" s="1"/>
  <c r="K218" i="23"/>
  <c r="N218" i="23" s="1"/>
  <c r="K220" i="23"/>
  <c r="K221" i="23"/>
  <c r="N221" i="23" s="1"/>
  <c r="K223" i="23"/>
  <c r="K225" i="23"/>
  <c r="N225" i="23" s="1"/>
  <c r="K227" i="23"/>
  <c r="N227" i="23" s="1"/>
  <c r="K228" i="23"/>
  <c r="N228" i="23" s="1"/>
  <c r="K230" i="23"/>
  <c r="N230" i="23" s="1"/>
  <c r="K232" i="23"/>
  <c r="N232" i="23" s="1"/>
  <c r="K234" i="23"/>
  <c r="K236" i="23"/>
  <c r="N236" i="23" s="1"/>
  <c r="K238" i="23"/>
  <c r="K240" i="23"/>
  <c r="N240" i="23" s="1"/>
  <c r="K242" i="23"/>
  <c r="K244" i="23"/>
  <c r="N244" i="23" s="1"/>
  <c r="J464" i="25"/>
  <c r="J770" i="34"/>
  <c r="M770" i="34" s="1"/>
  <c r="N770" i="34" s="1"/>
  <c r="L898" i="33"/>
  <c r="L894" i="33"/>
  <c r="O894" i="33" s="1"/>
  <c r="L890" i="33"/>
  <c r="L884" i="33"/>
  <c r="L880" i="33"/>
  <c r="O880" i="33" s="1"/>
  <c r="L876" i="33"/>
  <c r="L872" i="33"/>
  <c r="L868" i="33"/>
  <c r="L864" i="33"/>
  <c r="L599" i="33"/>
  <c r="O599" i="33" s="1"/>
  <c r="L593" i="33"/>
  <c r="O593" i="33" s="1"/>
  <c r="L587" i="33"/>
  <c r="L583" i="33"/>
  <c r="O583" i="33" s="1"/>
  <c r="L575" i="33"/>
  <c r="L571" i="33"/>
  <c r="O571" i="33" s="1"/>
  <c r="L567" i="33"/>
  <c r="O567" i="33" s="1"/>
  <c r="L563" i="33"/>
  <c r="O563" i="33" s="1"/>
  <c r="L559" i="33"/>
  <c r="L556" i="33"/>
  <c r="O556" i="33" s="1"/>
  <c r="L553" i="33"/>
  <c r="L549" i="33"/>
  <c r="O549" i="33" s="1"/>
  <c r="L545" i="33"/>
  <c r="L541" i="33"/>
  <c r="L537" i="33"/>
  <c r="O537" i="33" s="1"/>
  <c r="L533" i="33"/>
  <c r="L528" i="33"/>
  <c r="O528" i="33" s="1"/>
  <c r="L520" i="33"/>
  <c r="O520" i="33" s="1"/>
  <c r="L516" i="33"/>
  <c r="L512" i="33"/>
  <c r="O512" i="33" s="1"/>
  <c r="L506" i="33"/>
  <c r="O506" i="33" s="1"/>
  <c r="L503" i="33"/>
  <c r="L495" i="33"/>
  <c r="O495" i="33" s="1"/>
  <c r="L487" i="33"/>
  <c r="O487" i="33" s="1"/>
  <c r="L479" i="33"/>
  <c r="O479" i="33" s="1"/>
  <c r="L471" i="33"/>
  <c r="O471" i="33" s="1"/>
  <c r="L464" i="33"/>
  <c r="O464" i="33" s="1"/>
  <c r="L1106" i="13"/>
  <c r="O1106" i="13" s="1"/>
  <c r="L1105" i="13"/>
  <c r="O1105" i="13" s="1"/>
  <c r="L1104" i="13"/>
  <c r="O1104" i="13" s="1"/>
  <c r="L1103" i="13"/>
  <c r="O1103" i="13" s="1"/>
  <c r="L1102" i="13"/>
  <c r="O1102" i="13" s="1"/>
  <c r="L1101" i="13"/>
  <c r="O1101" i="13" s="1"/>
  <c r="L1100" i="13"/>
  <c r="O1100" i="13" s="1"/>
  <c r="L1099" i="13"/>
  <c r="O1099" i="13" s="1"/>
  <c r="L1098" i="13"/>
  <c r="O1098" i="13" s="1"/>
  <c r="L1097" i="13"/>
  <c r="O1097" i="13" s="1"/>
  <c r="L1096" i="13"/>
  <c r="O1096" i="13" s="1"/>
  <c r="L1095" i="13"/>
  <c r="O1095" i="13" s="1"/>
  <c r="L1094" i="13"/>
  <c r="O1094" i="13" s="1"/>
  <c r="L1093" i="13"/>
  <c r="O1093" i="13" s="1"/>
  <c r="L1092" i="13"/>
  <c r="O1092" i="13" s="1"/>
  <c r="L1091" i="13"/>
  <c r="O1091" i="13" s="1"/>
  <c r="L1090" i="13"/>
  <c r="O1090" i="13" s="1"/>
  <c r="L1089" i="13"/>
  <c r="O1089" i="13" s="1"/>
  <c r="L1088" i="13"/>
  <c r="O1088" i="13" s="1"/>
  <c r="L1087" i="13"/>
  <c r="L1086" i="13"/>
  <c r="O1086" i="13" s="1"/>
  <c r="L1085" i="13"/>
  <c r="O1085" i="13" s="1"/>
  <c r="L1084" i="13"/>
  <c r="O1084" i="13" s="1"/>
  <c r="L1083" i="13"/>
  <c r="O1083" i="13" s="1"/>
  <c r="L1082" i="13"/>
  <c r="O1082" i="13" s="1"/>
  <c r="L1081" i="13"/>
  <c r="O1081" i="13" s="1"/>
  <c r="L1080" i="13"/>
  <c r="O1080" i="13" s="1"/>
  <c r="L1079" i="13"/>
  <c r="O1079" i="13" s="1"/>
  <c r="L1078" i="13"/>
  <c r="O1078" i="13" s="1"/>
  <c r="L1077" i="13"/>
  <c r="O1077" i="13" s="1"/>
  <c r="L1076" i="13"/>
  <c r="O1076" i="13" s="1"/>
  <c r="L1075" i="13"/>
  <c r="O1075" i="13" s="1"/>
  <c r="L1074" i="13"/>
  <c r="O1074" i="13" s="1"/>
  <c r="L1073" i="13"/>
  <c r="O1073" i="13" s="1"/>
  <c r="L1072" i="13"/>
  <c r="O1072" i="13" s="1"/>
  <c r="L1071" i="13"/>
  <c r="O1071" i="13" s="1"/>
  <c r="L1070" i="13"/>
  <c r="O1070" i="13" s="1"/>
  <c r="L1069" i="13"/>
  <c r="O1069" i="13" s="1"/>
  <c r="L1068" i="13"/>
  <c r="O1068" i="13" s="1"/>
  <c r="L1067" i="13"/>
  <c r="O1067" i="13" s="1"/>
  <c r="L1066" i="13"/>
  <c r="O1066" i="13" s="1"/>
  <c r="L1065" i="13"/>
  <c r="O1065" i="13" s="1"/>
  <c r="L1064" i="13"/>
  <c r="O1064" i="13" s="1"/>
  <c r="L1063" i="13"/>
  <c r="O1063" i="13" s="1"/>
  <c r="L1062" i="13"/>
  <c r="O1062" i="13" s="1"/>
  <c r="L1061" i="13"/>
  <c r="O1061" i="13" s="1"/>
  <c r="L1060" i="13"/>
  <c r="O1060" i="13" s="1"/>
  <c r="L1059" i="13"/>
  <c r="O1059" i="13" s="1"/>
  <c r="L1058" i="13"/>
  <c r="O1058" i="13" s="1"/>
  <c r="L1057" i="13"/>
  <c r="O1057" i="13" s="1"/>
  <c r="L1056" i="13"/>
  <c r="O1056" i="13" s="1"/>
  <c r="L1055" i="13"/>
  <c r="O1055" i="13" s="1"/>
  <c r="L1054" i="13"/>
  <c r="O1054" i="13" s="1"/>
  <c r="L1053" i="13"/>
  <c r="O1053" i="13" s="1"/>
  <c r="L1052" i="13"/>
  <c r="O1052" i="13" s="1"/>
  <c r="L1051" i="13"/>
  <c r="L1050" i="13"/>
  <c r="O1050" i="13" s="1"/>
  <c r="L1049" i="13"/>
  <c r="O1049" i="13" s="1"/>
  <c r="L1048" i="13"/>
  <c r="O1048" i="13" s="1"/>
  <c r="L1047" i="13"/>
  <c r="O1047" i="13" s="1"/>
  <c r="L1046" i="13"/>
  <c r="O1046" i="13" s="1"/>
  <c r="L1045" i="13"/>
  <c r="O1045" i="13" s="1"/>
  <c r="L1044" i="13"/>
  <c r="O1044" i="13" s="1"/>
  <c r="L1043" i="13"/>
  <c r="O1043" i="13" s="1"/>
  <c r="L1042" i="13"/>
  <c r="O1042" i="13" s="1"/>
  <c r="L1041" i="13"/>
  <c r="O1041" i="13" s="1"/>
  <c r="L1040" i="13"/>
  <c r="O1040" i="13" s="1"/>
  <c r="L1039" i="13"/>
  <c r="O1039" i="13" s="1"/>
  <c r="L1038" i="13"/>
  <c r="O1038" i="13" s="1"/>
  <c r="L1037" i="13"/>
  <c r="O1037" i="13" s="1"/>
  <c r="L1036" i="13"/>
  <c r="O1036" i="13" s="1"/>
  <c r="L1035" i="13"/>
  <c r="L1034" i="13"/>
  <c r="O1034" i="13" s="1"/>
  <c r="L1033" i="13"/>
  <c r="O1033" i="13" s="1"/>
  <c r="L1032" i="13"/>
  <c r="O1032" i="13" s="1"/>
  <c r="L1031" i="13"/>
  <c r="O1031" i="13" s="1"/>
  <c r="L1030" i="13"/>
  <c r="O1030" i="13" s="1"/>
  <c r="L1029" i="13"/>
  <c r="O1029" i="13" s="1"/>
  <c r="L1028" i="13"/>
  <c r="O1028" i="13" s="1"/>
  <c r="L1027" i="13"/>
  <c r="O1027" i="13" s="1"/>
  <c r="P1027" i="13" s="1"/>
  <c r="L1026" i="13"/>
  <c r="O1026" i="13" s="1"/>
  <c r="L1025" i="13"/>
  <c r="O1025" i="13" s="1"/>
  <c r="L1024" i="13"/>
  <c r="O1024" i="13" s="1"/>
  <c r="L1023" i="13"/>
  <c r="O1023" i="13" s="1"/>
  <c r="L1022" i="13"/>
  <c r="O1022" i="13" s="1"/>
  <c r="L1021" i="13"/>
  <c r="O1021" i="13" s="1"/>
  <c r="L1020" i="13"/>
  <c r="O1020" i="13" s="1"/>
  <c r="L1019" i="13"/>
  <c r="O1019" i="13" s="1"/>
  <c r="L1018" i="13"/>
  <c r="O1018" i="13" s="1"/>
  <c r="L1017" i="13"/>
  <c r="O1017" i="13" s="1"/>
  <c r="L1016" i="13"/>
  <c r="O1016" i="13" s="1"/>
  <c r="L1015" i="13"/>
  <c r="O1015" i="13" s="1"/>
  <c r="L1014" i="13"/>
  <c r="O1014" i="13" s="1"/>
  <c r="L1013" i="13"/>
  <c r="O1013" i="13" s="1"/>
  <c r="L1012" i="13"/>
  <c r="O1012" i="13" s="1"/>
  <c r="L1011" i="13"/>
  <c r="O1011" i="13" s="1"/>
  <c r="L1010" i="13"/>
  <c r="O1010" i="13" s="1"/>
  <c r="L1009" i="13"/>
  <c r="O1009" i="13" s="1"/>
  <c r="L1008" i="13"/>
  <c r="O1008" i="13" s="1"/>
  <c r="L1007" i="13"/>
  <c r="L1006" i="13"/>
  <c r="L1005" i="13"/>
  <c r="O1005" i="13" s="1"/>
  <c r="L1004" i="13"/>
  <c r="O1004" i="13" s="1"/>
  <c r="L1003" i="13"/>
  <c r="O1003" i="13" s="1"/>
  <c r="L1002" i="13"/>
  <c r="O1002" i="13" s="1"/>
  <c r="L1001" i="13"/>
  <c r="O1001" i="13" s="1"/>
  <c r="L1000" i="13"/>
  <c r="O1000" i="13" s="1"/>
  <c r="L999" i="13"/>
  <c r="O999" i="13" s="1"/>
  <c r="L998" i="13"/>
  <c r="O998" i="13" s="1"/>
  <c r="L997" i="13"/>
  <c r="O997" i="13" s="1"/>
  <c r="L996" i="13"/>
  <c r="O996" i="13" s="1"/>
  <c r="L995" i="13"/>
  <c r="O995" i="13" s="1"/>
  <c r="L994" i="13"/>
  <c r="O994" i="13" s="1"/>
  <c r="L993" i="13"/>
  <c r="O993" i="13" s="1"/>
  <c r="L992" i="13"/>
  <c r="O992" i="13" s="1"/>
  <c r="L991" i="13"/>
  <c r="O991" i="13" s="1"/>
  <c r="L990" i="13"/>
  <c r="O990" i="13" s="1"/>
  <c r="L989" i="13"/>
  <c r="O989" i="13" s="1"/>
  <c r="L988" i="13"/>
  <c r="O988" i="13" s="1"/>
  <c r="L987" i="13"/>
  <c r="O987" i="13" s="1"/>
  <c r="L986" i="13"/>
  <c r="O986" i="13" s="1"/>
  <c r="L985" i="13"/>
  <c r="O985" i="13" s="1"/>
  <c r="L984" i="13"/>
  <c r="O984" i="13" s="1"/>
  <c r="L983" i="13"/>
  <c r="O983" i="13" s="1"/>
  <c r="L982" i="13"/>
  <c r="O982" i="13" s="1"/>
  <c r="L981" i="13"/>
  <c r="O981" i="13" s="1"/>
  <c r="L980" i="13"/>
  <c r="O980" i="13" s="1"/>
  <c r="L979" i="13"/>
  <c r="O979" i="13" s="1"/>
  <c r="L978" i="13"/>
  <c r="O978" i="13" s="1"/>
  <c r="L977" i="13"/>
  <c r="O977" i="13" s="1"/>
  <c r="L976" i="13"/>
  <c r="O976" i="13" s="1"/>
  <c r="L975" i="13"/>
  <c r="O975" i="13" s="1"/>
  <c r="L974" i="13"/>
  <c r="O974" i="13" s="1"/>
  <c r="L973" i="13"/>
  <c r="O973" i="13" s="1"/>
  <c r="L972" i="13"/>
  <c r="O972" i="13" s="1"/>
  <c r="L971" i="13"/>
  <c r="O971" i="13" s="1"/>
  <c r="L970" i="13"/>
  <c r="O970" i="13" s="1"/>
  <c r="L969" i="13"/>
  <c r="O969" i="13" s="1"/>
  <c r="L968" i="13"/>
  <c r="O968" i="13" s="1"/>
  <c r="L967" i="13"/>
  <c r="O967" i="13" s="1"/>
  <c r="L966" i="13"/>
  <c r="O966" i="13" s="1"/>
  <c r="L965" i="13"/>
  <c r="O965" i="13" s="1"/>
  <c r="L964" i="13"/>
  <c r="O964" i="13" s="1"/>
  <c r="L963" i="13"/>
  <c r="O963" i="13" s="1"/>
  <c r="L962" i="13"/>
  <c r="O962" i="13" s="1"/>
  <c r="L961" i="13"/>
  <c r="O961" i="13" s="1"/>
  <c r="L960" i="13"/>
  <c r="O960" i="13" s="1"/>
  <c r="L959" i="13"/>
  <c r="O959" i="13" s="1"/>
  <c r="L958" i="13"/>
  <c r="O958" i="13" s="1"/>
  <c r="L957" i="13"/>
  <c r="O957" i="13" s="1"/>
  <c r="L956" i="13"/>
  <c r="O956" i="13" s="1"/>
  <c r="L955" i="13"/>
  <c r="O955" i="13" s="1"/>
  <c r="L954" i="13"/>
  <c r="O954" i="13" s="1"/>
  <c r="L953" i="13"/>
  <c r="O953" i="13" s="1"/>
  <c r="L952" i="13"/>
  <c r="O952" i="13" s="1"/>
  <c r="L951" i="13"/>
  <c r="O951" i="13" s="1"/>
  <c r="L950" i="13"/>
  <c r="L949" i="13"/>
  <c r="O949" i="13" s="1"/>
  <c r="L948" i="13"/>
  <c r="O948" i="13" s="1"/>
  <c r="L947" i="13"/>
  <c r="O947" i="13" s="1"/>
  <c r="L946" i="13"/>
  <c r="O946" i="13" s="1"/>
  <c r="L945" i="13"/>
  <c r="O945" i="13" s="1"/>
  <c r="L944" i="13"/>
  <c r="O944" i="13" s="1"/>
  <c r="L943" i="13"/>
  <c r="O943" i="13" s="1"/>
  <c r="L942" i="13"/>
  <c r="O942" i="13" s="1"/>
  <c r="L941" i="13"/>
  <c r="O941" i="13" s="1"/>
  <c r="L940" i="13"/>
  <c r="O940" i="13" s="1"/>
  <c r="L939" i="13"/>
  <c r="O939" i="13" s="1"/>
  <c r="L938" i="13"/>
  <c r="O938" i="13" s="1"/>
  <c r="L937" i="13"/>
  <c r="O937" i="13" s="1"/>
  <c r="L936" i="13"/>
  <c r="O936" i="13" s="1"/>
  <c r="L935" i="13"/>
  <c r="O935" i="13" s="1"/>
  <c r="L934" i="13"/>
  <c r="O934" i="13" s="1"/>
  <c r="L933" i="13"/>
  <c r="O933" i="13" s="1"/>
  <c r="L932" i="13"/>
  <c r="O932" i="13" s="1"/>
  <c r="L931" i="13"/>
  <c r="O931" i="13" s="1"/>
  <c r="L930" i="13"/>
  <c r="O930" i="13" s="1"/>
  <c r="L929" i="13"/>
  <c r="O929" i="13" s="1"/>
  <c r="L928" i="13"/>
  <c r="O928" i="13" s="1"/>
  <c r="L927" i="13"/>
  <c r="L926" i="13"/>
  <c r="O926" i="13" s="1"/>
  <c r="L925" i="13"/>
  <c r="O925" i="13" s="1"/>
  <c r="L924" i="13"/>
  <c r="O924" i="13" s="1"/>
  <c r="L923" i="13"/>
  <c r="O923" i="13" s="1"/>
  <c r="L922" i="13"/>
  <c r="O922" i="13" s="1"/>
  <c r="L921" i="13"/>
  <c r="O921" i="13" s="1"/>
  <c r="L920" i="13"/>
  <c r="O920" i="13" s="1"/>
  <c r="L919" i="13"/>
  <c r="O919" i="13" s="1"/>
  <c r="L918" i="13"/>
  <c r="O918" i="13" s="1"/>
  <c r="L917" i="13"/>
  <c r="O917" i="13" s="1"/>
  <c r="L916" i="13"/>
  <c r="O916" i="13" s="1"/>
  <c r="L915" i="13"/>
  <c r="O915" i="13" s="1"/>
  <c r="L914" i="13"/>
  <c r="O914" i="13" s="1"/>
  <c r="L913" i="13"/>
  <c r="O913" i="13" s="1"/>
  <c r="L912" i="13"/>
  <c r="O912" i="13" s="1"/>
  <c r="L911" i="13"/>
  <c r="O911" i="13" s="1"/>
  <c r="L910" i="13"/>
  <c r="O910" i="13" s="1"/>
  <c r="L909" i="13"/>
  <c r="O909" i="13" s="1"/>
  <c r="L908" i="13"/>
  <c r="O908" i="13" s="1"/>
  <c r="L907" i="13"/>
  <c r="L902" i="13"/>
  <c r="O902" i="13" s="1"/>
  <c r="L899" i="13"/>
  <c r="O899" i="13" s="1"/>
  <c r="L895" i="13"/>
  <c r="O895" i="13" s="1"/>
  <c r="L889" i="13"/>
  <c r="L886" i="13"/>
  <c r="O886" i="13" s="1"/>
  <c r="L883" i="13"/>
  <c r="L879" i="13"/>
  <c r="O879" i="13" s="1"/>
  <c r="L877" i="13"/>
  <c r="O877" i="13" s="1"/>
  <c r="L871" i="13"/>
  <c r="L865" i="13"/>
  <c r="O865" i="13" s="1"/>
  <c r="L600" i="13"/>
  <c r="O600" i="13" s="1"/>
  <c r="L592" i="13"/>
  <c r="O592" i="13" s="1"/>
  <c r="L588" i="13"/>
  <c r="O588" i="13" s="1"/>
  <c r="L586" i="13"/>
  <c r="O586" i="13" s="1"/>
  <c r="L584" i="13"/>
  <c r="O584" i="13" s="1"/>
  <c r="L582" i="13"/>
  <c r="O582" i="13" s="1"/>
  <c r="L580" i="13"/>
  <c r="O580" i="13" s="1"/>
  <c r="L578" i="13"/>
  <c r="O578" i="13" s="1"/>
  <c r="L576" i="13"/>
  <c r="O576" i="13" s="1"/>
  <c r="L574" i="13"/>
  <c r="O574" i="13" s="1"/>
  <c r="L572" i="13"/>
  <c r="O572" i="13" s="1"/>
  <c r="L570" i="13"/>
  <c r="O570" i="13" s="1"/>
  <c r="L568" i="13"/>
  <c r="O568" i="13" s="1"/>
  <c r="L566" i="13"/>
  <c r="O566" i="13" s="1"/>
  <c r="L564" i="13"/>
  <c r="O564" i="13" s="1"/>
  <c r="L562" i="13"/>
  <c r="O562" i="13" s="1"/>
  <c r="L560" i="13"/>
  <c r="L558" i="13"/>
  <c r="O558" i="13" s="1"/>
  <c r="L552" i="13"/>
  <c r="O552" i="13" s="1"/>
  <c r="L548" i="13"/>
  <c r="O548" i="13" s="1"/>
  <c r="L544" i="13"/>
  <c r="O544" i="13" s="1"/>
  <c r="L540" i="13"/>
  <c r="L536" i="13"/>
  <c r="O536" i="13" s="1"/>
  <c r="L532" i="13"/>
  <c r="O532" i="13" s="1"/>
  <c r="L529" i="13"/>
  <c r="O529" i="13" s="1"/>
  <c r="L248" i="13"/>
  <c r="O248" i="13" s="1"/>
  <c r="L246" i="13"/>
  <c r="O246" i="13" s="1"/>
  <c r="L447" i="33"/>
  <c r="L447" i="13"/>
  <c r="O447" i="13" s="1"/>
  <c r="L446" i="33"/>
  <c r="O446" i="33" s="1"/>
  <c r="L446" i="13"/>
  <c r="O446" i="13" s="1"/>
  <c r="L444" i="33"/>
  <c r="L444" i="13"/>
  <c r="O444" i="13" s="1"/>
  <c r="L441" i="33"/>
  <c r="L441" i="13"/>
  <c r="O441" i="13" s="1"/>
  <c r="L438" i="33"/>
  <c r="O438" i="33" s="1"/>
  <c r="L438" i="13"/>
  <c r="O438" i="13" s="1"/>
  <c r="L437" i="33"/>
  <c r="O437" i="33" s="1"/>
  <c r="L437" i="13"/>
  <c r="O437" i="13" s="1"/>
  <c r="L436" i="33"/>
  <c r="L436" i="13"/>
  <c r="O436" i="13" s="1"/>
  <c r="L435" i="33"/>
  <c r="O435" i="33" s="1"/>
  <c r="L435" i="13"/>
  <c r="O435" i="13" s="1"/>
  <c r="L433" i="33"/>
  <c r="O433" i="33" s="1"/>
  <c r="L433" i="13"/>
  <c r="O433" i="13" s="1"/>
  <c r="L431" i="33"/>
  <c r="O431" i="33" s="1"/>
  <c r="L431" i="13"/>
  <c r="O431" i="13" s="1"/>
  <c r="L429" i="33"/>
  <c r="L429" i="13"/>
  <c r="O429" i="13" s="1"/>
  <c r="L426" i="33"/>
  <c r="O426" i="33" s="1"/>
  <c r="L426" i="13"/>
  <c r="O426" i="13" s="1"/>
  <c r="L424" i="33"/>
  <c r="O424" i="33" s="1"/>
  <c r="L424" i="13"/>
  <c r="O424" i="13" s="1"/>
  <c r="L422" i="33"/>
  <c r="O422" i="33" s="1"/>
  <c r="L422" i="13"/>
  <c r="O422" i="13" s="1"/>
  <c r="L420" i="33"/>
  <c r="O420" i="33" s="1"/>
  <c r="L420" i="13"/>
  <c r="O420" i="13" s="1"/>
  <c r="L418" i="33"/>
  <c r="O418" i="33" s="1"/>
  <c r="L418" i="13"/>
  <c r="O418" i="13" s="1"/>
  <c r="L416" i="33"/>
  <c r="O416" i="33" s="1"/>
  <c r="L416" i="13"/>
  <c r="O416" i="13" s="1"/>
  <c r="L412" i="33"/>
  <c r="O412" i="33" s="1"/>
  <c r="L412" i="13"/>
  <c r="O412" i="13" s="1"/>
  <c r="L410" i="33"/>
  <c r="O410" i="33" s="1"/>
  <c r="L410" i="13"/>
  <c r="O410" i="13" s="1"/>
  <c r="L408" i="33"/>
  <c r="O408" i="33" s="1"/>
  <c r="L408" i="13"/>
  <c r="O408" i="13" s="1"/>
  <c r="L407" i="33"/>
  <c r="L407" i="13"/>
  <c r="O407" i="13" s="1"/>
  <c r="L405" i="33"/>
  <c r="O405" i="33" s="1"/>
  <c r="L405" i="13"/>
  <c r="O405" i="13" s="1"/>
  <c r="L403" i="33"/>
  <c r="L403" i="13"/>
  <c r="O403" i="13" s="1"/>
  <c r="L401" i="33"/>
  <c r="O401" i="33" s="1"/>
  <c r="L401" i="13"/>
  <c r="O401" i="13" s="1"/>
  <c r="L400" i="33"/>
  <c r="O400" i="33" s="1"/>
  <c r="L400" i="13"/>
  <c r="O400" i="13" s="1"/>
  <c r="L399" i="33"/>
  <c r="O399" i="33" s="1"/>
  <c r="L399" i="13"/>
  <c r="O399" i="13" s="1"/>
  <c r="L397" i="33"/>
  <c r="L397" i="13"/>
  <c r="O397" i="13" s="1"/>
  <c r="L395" i="33"/>
  <c r="L395" i="13"/>
  <c r="O395" i="13" s="1"/>
  <c r="L393" i="33"/>
  <c r="O393" i="33" s="1"/>
  <c r="L393" i="13"/>
  <c r="O393" i="13" s="1"/>
  <c r="L391" i="33"/>
  <c r="O391" i="33" s="1"/>
  <c r="L388" i="33"/>
  <c r="O388" i="33" s="1"/>
  <c r="L384" i="33"/>
  <c r="L380" i="33"/>
  <c r="O380" i="33" s="1"/>
  <c r="L378" i="13"/>
  <c r="O378" i="13" s="1"/>
  <c r="L376" i="33"/>
  <c r="O376" i="33" s="1"/>
  <c r="L376" i="13"/>
  <c r="O376" i="13" s="1"/>
  <c r="L373" i="33"/>
  <c r="O373" i="33" s="1"/>
  <c r="L368" i="33"/>
  <c r="O368" i="33" s="1"/>
  <c r="L364" i="13"/>
  <c r="O364" i="13" s="1"/>
  <c r="L358" i="33"/>
  <c r="O358" i="33" s="1"/>
  <c r="L356" i="13"/>
  <c r="O356" i="13" s="1"/>
  <c r="L354" i="33"/>
  <c r="O354" i="33" s="1"/>
  <c r="L354" i="13"/>
  <c r="O354" i="13" s="1"/>
  <c r="L351" i="33"/>
  <c r="O351" i="33" s="1"/>
  <c r="L351" i="13"/>
  <c r="O351" i="13" s="1"/>
  <c r="L346" i="13"/>
  <c r="O346" i="13" s="1"/>
  <c r="L344" i="13"/>
  <c r="O344" i="13" s="1"/>
  <c r="L342" i="13"/>
  <c r="O342" i="13" s="1"/>
  <c r="L339" i="13"/>
  <c r="O339" i="13" s="1"/>
  <c r="L336" i="13"/>
  <c r="O336" i="13" s="1"/>
  <c r="L331" i="33"/>
  <c r="L331" i="13"/>
  <c r="O331" i="13" s="1"/>
  <c r="L327" i="13"/>
  <c r="O327" i="13" s="1"/>
  <c r="L325" i="13"/>
  <c r="L324" i="33"/>
  <c r="L324" i="13"/>
  <c r="O324" i="13" s="1"/>
  <c r="L320" i="33"/>
  <c r="O320" i="33" s="1"/>
  <c r="L318" i="13"/>
  <c r="O318" i="13" s="1"/>
  <c r="L314" i="13"/>
  <c r="O314" i="13" s="1"/>
  <c r="L310" i="13"/>
  <c r="O310" i="13" s="1"/>
  <c r="L306" i="13"/>
  <c r="O306" i="13" s="1"/>
  <c r="L303" i="33"/>
  <c r="L303" i="13"/>
  <c r="O303" i="13" s="1"/>
  <c r="L301" i="33"/>
  <c r="O301" i="33" s="1"/>
  <c r="L301" i="13"/>
  <c r="O301" i="13" s="1"/>
  <c r="L299" i="33"/>
  <c r="O299" i="33" s="1"/>
  <c r="L299" i="13"/>
  <c r="O299" i="13" s="1"/>
  <c r="L297" i="33"/>
  <c r="O297" i="33" s="1"/>
  <c r="L297" i="13"/>
  <c r="O297" i="13" s="1"/>
  <c r="L295" i="33"/>
  <c r="L295" i="13"/>
  <c r="O295" i="13" s="1"/>
  <c r="L293" i="33"/>
  <c r="O293" i="33" s="1"/>
  <c r="L293" i="13"/>
  <c r="O293" i="13" s="1"/>
  <c r="L291" i="33"/>
  <c r="L291" i="13"/>
  <c r="O291" i="13" s="1"/>
  <c r="L289" i="33"/>
  <c r="L289" i="13"/>
  <c r="O289" i="13" s="1"/>
  <c r="L288" i="33"/>
  <c r="O288" i="33" s="1"/>
  <c r="L287" i="33"/>
  <c r="L287" i="13"/>
  <c r="O287" i="13" s="1"/>
  <c r="L286" i="33"/>
  <c r="O286" i="33" s="1"/>
  <c r="L285" i="33"/>
  <c r="O285" i="33" s="1"/>
  <c r="L285" i="13"/>
  <c r="O285" i="13" s="1"/>
  <c r="L284" i="33"/>
  <c r="O284" i="33" s="1"/>
  <c r="L283" i="33"/>
  <c r="O283" i="33" s="1"/>
  <c r="L283" i="13"/>
  <c r="O283" i="13" s="1"/>
  <c r="L282" i="33"/>
  <c r="L281" i="33"/>
  <c r="O281" i="33" s="1"/>
  <c r="L281" i="13"/>
  <c r="O281" i="13" s="1"/>
  <c r="L280" i="33"/>
  <c r="O280" i="33" s="1"/>
  <c r="L279" i="33"/>
  <c r="L279" i="13"/>
  <c r="O279" i="13" s="1"/>
  <c r="L278" i="33"/>
  <c r="L277" i="33"/>
  <c r="O277" i="33" s="1"/>
  <c r="L277" i="13"/>
  <c r="L276" i="33"/>
  <c r="O276" i="33" s="1"/>
  <c r="L275" i="33"/>
  <c r="L275" i="13"/>
  <c r="O275" i="13" s="1"/>
  <c r="L274" i="33"/>
  <c r="O274" i="33" s="1"/>
  <c r="L273" i="33"/>
  <c r="O273" i="33" s="1"/>
  <c r="L273" i="13"/>
  <c r="O273" i="13" s="1"/>
  <c r="L272" i="33"/>
  <c r="O272" i="33" s="1"/>
  <c r="L271" i="33"/>
  <c r="O271" i="33" s="1"/>
  <c r="L271" i="13"/>
  <c r="O271" i="13" s="1"/>
  <c r="L270" i="33"/>
  <c r="L269" i="33"/>
  <c r="O269" i="33" s="1"/>
  <c r="L269" i="13"/>
  <c r="O269" i="13" s="1"/>
  <c r="L268" i="33"/>
  <c r="O268" i="33" s="1"/>
  <c r="L267" i="33"/>
  <c r="O267" i="33" s="1"/>
  <c r="L267" i="13"/>
  <c r="O267" i="13" s="1"/>
  <c r="L266" i="33"/>
  <c r="O266" i="33" s="1"/>
  <c r="L265" i="33"/>
  <c r="O265" i="33" s="1"/>
  <c r="L265" i="13"/>
  <c r="O265" i="13" s="1"/>
  <c r="L264" i="33"/>
  <c r="L263" i="33"/>
  <c r="L263" i="13"/>
  <c r="O263" i="13" s="1"/>
  <c r="L260" i="13"/>
  <c r="O260" i="13" s="1"/>
  <c r="L259" i="13"/>
  <c r="O259" i="13" s="1"/>
  <c r="L258" i="13"/>
  <c r="O258" i="13" s="1"/>
  <c r="L257" i="13"/>
  <c r="O257" i="13" s="1"/>
  <c r="L256" i="13"/>
  <c r="O256" i="13" s="1"/>
  <c r="L254" i="33"/>
  <c r="L254" i="13"/>
  <c r="O254" i="13" s="1"/>
  <c r="L253" i="13"/>
  <c r="O253" i="13" s="1"/>
  <c r="L252" i="33"/>
  <c r="O252" i="33" s="1"/>
  <c r="L252" i="13"/>
  <c r="O252" i="13" s="1"/>
  <c r="L251" i="33"/>
  <c r="O251" i="33" s="1"/>
  <c r="L251" i="13"/>
  <c r="O251" i="13" s="1"/>
  <c r="L250" i="13"/>
  <c r="O250" i="13" s="1"/>
  <c r="L244" i="33"/>
  <c r="L244" i="13"/>
  <c r="O244" i="13" s="1"/>
  <c r="L243" i="13"/>
  <c r="O243" i="13" s="1"/>
  <c r="L241" i="33"/>
  <c r="O241" i="33" s="1"/>
  <c r="L241" i="13"/>
  <c r="O241" i="13" s="1"/>
  <c r="L237" i="33"/>
  <c r="O237" i="33" s="1"/>
  <c r="L235" i="13"/>
  <c r="O235" i="13" s="1"/>
  <c r="L233" i="33"/>
  <c r="L233" i="13"/>
  <c r="O233" i="13" s="1"/>
  <c r="L229" i="33"/>
  <c r="O229" i="33" s="1"/>
  <c r="L224" i="13"/>
  <c r="O224" i="13" s="1"/>
  <c r="L222" i="13"/>
  <c r="O222" i="13" s="1"/>
  <c r="L216" i="33"/>
  <c r="O216" i="33" s="1"/>
  <c r="L213" i="33"/>
  <c r="O213" i="33" s="1"/>
  <c r="L211" i="33"/>
  <c r="O211" i="33" s="1"/>
  <c r="L211" i="13"/>
  <c r="O211" i="13" s="1"/>
  <c r="L208" i="33"/>
  <c r="O208" i="33" s="1"/>
  <c r="L208" i="13"/>
  <c r="O208" i="13" s="1"/>
  <c r="L203" i="33"/>
  <c r="O203" i="33" s="1"/>
  <c r="L203" i="13"/>
  <c r="O203" i="13" s="1"/>
  <c r="L201" i="33"/>
  <c r="O201" i="33" s="1"/>
  <c r="L199" i="13"/>
  <c r="O199" i="13" s="1"/>
  <c r="L197" i="13"/>
  <c r="O197" i="13" s="1"/>
  <c r="L194" i="13"/>
  <c r="O194" i="13" s="1"/>
  <c r="L192" i="13"/>
  <c r="O192" i="13" s="1"/>
  <c r="L190" i="33"/>
  <c r="O190" i="33" s="1"/>
  <c r="L190" i="13"/>
  <c r="O190" i="13" s="1"/>
  <c r="L188" i="13"/>
  <c r="O188" i="13" s="1"/>
  <c r="L183" i="33"/>
  <c r="L183" i="13"/>
  <c r="O183" i="13" s="1"/>
  <c r="L179" i="33"/>
  <c r="L179" i="13"/>
  <c r="O179" i="13" s="1"/>
  <c r="L174" i="33"/>
  <c r="O174" i="33" s="1"/>
  <c r="L171" i="33"/>
  <c r="O171" i="33" s="1"/>
  <c r="L170" i="13"/>
  <c r="O170" i="13" s="1"/>
  <c r="L168" i="33"/>
  <c r="O168" i="33" s="1"/>
  <c r="P168" i="33" s="1"/>
  <c r="L168" i="13"/>
  <c r="O168" i="13" s="1"/>
  <c r="L167" i="33"/>
  <c r="O167" i="33" s="1"/>
  <c r="L167" i="13"/>
  <c r="O167" i="13" s="1"/>
  <c r="L166" i="33"/>
  <c r="O166" i="33" s="1"/>
  <c r="L166" i="13"/>
  <c r="O166" i="13" s="1"/>
  <c r="L163" i="33"/>
  <c r="O163" i="33" s="1"/>
  <c r="L163" i="13"/>
  <c r="O163" i="13" s="1"/>
  <c r="L161" i="33"/>
  <c r="O161" i="33" s="1"/>
  <c r="L161" i="13"/>
  <c r="O161" i="13" s="1"/>
  <c r="L159" i="33"/>
  <c r="L159" i="13"/>
  <c r="O159" i="13" s="1"/>
  <c r="L155" i="33"/>
  <c r="L155" i="13"/>
  <c r="O155" i="13" s="1"/>
  <c r="L153" i="13"/>
  <c r="O153" i="13" s="1"/>
  <c r="L151" i="33"/>
  <c r="O151" i="33" s="1"/>
  <c r="L147" i="33"/>
  <c r="O147" i="33" s="1"/>
  <c r="P147" i="33" s="1"/>
  <c r="L147" i="13"/>
  <c r="O147" i="13" s="1"/>
  <c r="L145" i="33"/>
  <c r="O145" i="33" s="1"/>
  <c r="L145" i="13"/>
  <c r="O145" i="13" s="1"/>
  <c r="L141" i="33"/>
  <c r="O141" i="33" s="1"/>
  <c r="L141" i="13"/>
  <c r="O141" i="13" s="1"/>
  <c r="L139" i="13"/>
  <c r="O139" i="13" s="1"/>
  <c r="L137" i="33"/>
  <c r="O137" i="33" s="1"/>
  <c r="L135" i="13"/>
  <c r="O135" i="13" s="1"/>
  <c r="L132" i="33"/>
  <c r="O132" i="33" s="1"/>
  <c r="L132" i="13"/>
  <c r="O132" i="13" s="1"/>
  <c r="L127" i="33"/>
  <c r="L127" i="13"/>
  <c r="O127" i="13" s="1"/>
  <c r="L123" i="33"/>
  <c r="O123" i="33" s="1"/>
  <c r="L123" i="13"/>
  <c r="O123" i="13" s="1"/>
  <c r="L121" i="33"/>
  <c r="O121" i="33" s="1"/>
  <c r="L119" i="33"/>
  <c r="O119" i="33" s="1"/>
  <c r="L119" i="13"/>
  <c r="O119" i="13" s="1"/>
  <c r="L117" i="33"/>
  <c r="O117" i="33" s="1"/>
  <c r="L117" i="13"/>
  <c r="O117" i="13" s="1"/>
  <c r="L115" i="33"/>
  <c r="O115" i="33" s="1"/>
  <c r="L115" i="13"/>
  <c r="O115" i="13" s="1"/>
  <c r="L111" i="33"/>
  <c r="O111" i="33" s="1"/>
  <c r="L111" i="13"/>
  <c r="O111" i="13" s="1"/>
  <c r="L107" i="33"/>
  <c r="L107" i="13"/>
  <c r="O107" i="13" s="1"/>
  <c r="L102" i="33"/>
  <c r="O102" i="33" s="1"/>
  <c r="L100" i="33"/>
  <c r="L100" i="13"/>
  <c r="O100" i="13" s="1"/>
  <c r="L98" i="33"/>
  <c r="L98" i="13"/>
  <c r="O98" i="13" s="1"/>
  <c r="L94" i="33"/>
  <c r="O94" i="33" s="1"/>
  <c r="L94" i="13"/>
  <c r="O94" i="13" s="1"/>
  <c r="L92" i="33"/>
  <c r="O92" i="33" s="1"/>
  <c r="L92" i="13"/>
  <c r="O92" i="13" s="1"/>
  <c r="L90" i="33"/>
  <c r="O90" i="33" s="1"/>
  <c r="L90" i="13"/>
  <c r="O90" i="13" s="1"/>
  <c r="L85" i="33"/>
  <c r="O85" i="33" s="1"/>
  <c r="L85" i="13"/>
  <c r="L82" i="33"/>
  <c r="L82" i="13"/>
  <c r="O82" i="13" s="1"/>
  <c r="L80" i="33"/>
  <c r="O80" i="33" s="1"/>
  <c r="L78" i="33"/>
  <c r="O78" i="33" s="1"/>
  <c r="L78" i="13"/>
  <c r="L77" i="33"/>
  <c r="O77" i="33" s="1"/>
  <c r="L77" i="13"/>
  <c r="O77" i="13" s="1"/>
  <c r="L74" i="33"/>
  <c r="O74" i="33" s="1"/>
  <c r="P74" i="33" s="1"/>
  <c r="L72" i="33"/>
  <c r="O72" i="33" s="1"/>
  <c r="L70" i="33"/>
  <c r="L69" i="13"/>
  <c r="O69" i="13" s="1"/>
  <c r="L64" i="33"/>
  <c r="O64" i="33" s="1"/>
  <c r="L64" i="13"/>
  <c r="O64" i="13" s="1"/>
  <c r="L63" i="33"/>
  <c r="O63" i="33" s="1"/>
  <c r="L63" i="13"/>
  <c r="O63" i="13" s="1"/>
  <c r="L61" i="13"/>
  <c r="O61" i="13" s="1"/>
  <c r="L59" i="33"/>
  <c r="O59" i="33" s="1"/>
  <c r="L59" i="13"/>
  <c r="O59" i="13" s="1"/>
  <c r="L57" i="13"/>
  <c r="O57" i="13" s="1"/>
  <c r="L55" i="13"/>
  <c r="O55" i="13" s="1"/>
  <c r="L53" i="13"/>
  <c r="O53" i="13" s="1"/>
  <c r="L51" i="13"/>
  <c r="O51" i="13" s="1"/>
  <c r="L48" i="13"/>
  <c r="O48" i="13" s="1"/>
  <c r="L46" i="13"/>
  <c r="O46" i="13" s="1"/>
  <c r="L44" i="13"/>
  <c r="O44" i="13" s="1"/>
  <c r="L43" i="13"/>
  <c r="O43" i="13" s="1"/>
  <c r="L41" i="33"/>
  <c r="O41" i="33" s="1"/>
  <c r="L41" i="13"/>
  <c r="O41" i="13" s="1"/>
  <c r="L39" i="33"/>
  <c r="O39" i="33" s="1"/>
  <c r="L39" i="13"/>
  <c r="O39" i="13" s="1"/>
  <c r="L36" i="33"/>
  <c r="O36" i="33" s="1"/>
  <c r="L36" i="13"/>
  <c r="O36" i="13" s="1"/>
  <c r="L33" i="13"/>
  <c r="O33" i="13" s="1"/>
  <c r="L32" i="13"/>
  <c r="O32" i="13" s="1"/>
  <c r="L30" i="13"/>
  <c r="O30" i="13" s="1"/>
  <c r="L26" i="13"/>
  <c r="O26" i="13" s="1"/>
  <c r="L24" i="13"/>
  <c r="O24" i="13" s="1"/>
  <c r="L19" i="33"/>
  <c r="L17" i="33"/>
  <c r="L12" i="33"/>
  <c r="O12" i="33" s="1"/>
  <c r="L12" i="13"/>
  <c r="O12" i="13" s="1"/>
  <c r="L11" i="33"/>
  <c r="L8" i="13"/>
  <c r="L7" i="13"/>
  <c r="O7" i="13" s="1"/>
  <c r="L718" i="13"/>
  <c r="O718" i="13" s="1"/>
  <c r="P718" i="13" s="1"/>
  <c r="L717" i="13"/>
  <c r="O717" i="13" s="1"/>
  <c r="P717" i="13" s="1"/>
  <c r="L715" i="13"/>
  <c r="O715" i="13" s="1"/>
  <c r="P715" i="13" s="1"/>
  <c r="L714" i="13"/>
  <c r="O714" i="13" s="1"/>
  <c r="P714" i="13" s="1"/>
  <c r="L712" i="13"/>
  <c r="O712" i="13" s="1"/>
  <c r="P712" i="13" s="1"/>
  <c r="L710" i="13"/>
  <c r="O710" i="13" s="1"/>
  <c r="P710" i="13" s="1"/>
  <c r="L708" i="13"/>
  <c r="O708" i="13" s="1"/>
  <c r="P708" i="13" s="1"/>
  <c r="L706" i="13"/>
  <c r="O706" i="13" s="1"/>
  <c r="P706" i="13" s="1"/>
  <c r="L703" i="13"/>
  <c r="O703" i="13" s="1"/>
  <c r="P703" i="13" s="1"/>
  <c r="L701" i="13"/>
  <c r="O701" i="13" s="1"/>
  <c r="P701" i="13" s="1"/>
  <c r="L699" i="13"/>
  <c r="O699" i="13" s="1"/>
  <c r="P699" i="13" s="1"/>
  <c r="L697" i="13"/>
  <c r="O697" i="13" s="1"/>
  <c r="P697" i="13" s="1"/>
  <c r="L695" i="13"/>
  <c r="O695" i="13" s="1"/>
  <c r="L692" i="13"/>
  <c r="O692" i="13" s="1"/>
  <c r="L690" i="13"/>
  <c r="O690" i="13" s="1"/>
  <c r="L688" i="13"/>
  <c r="O688" i="13" s="1"/>
  <c r="L686" i="13"/>
  <c r="O686" i="13" s="1"/>
  <c r="L684" i="13"/>
  <c r="O684" i="13" s="1"/>
  <c r="L682" i="13"/>
  <c r="O682" i="13" s="1"/>
  <c r="L680" i="13"/>
  <c r="O680" i="13" s="1"/>
  <c r="L679" i="13"/>
  <c r="O679" i="13" s="1"/>
  <c r="L677" i="13"/>
  <c r="O677" i="13" s="1"/>
  <c r="L675" i="13"/>
  <c r="O675" i="13" s="1"/>
  <c r="L673" i="13"/>
  <c r="O673" i="13" s="1"/>
  <c r="L671" i="13"/>
  <c r="O671" i="13" s="1"/>
  <c r="L670" i="13"/>
  <c r="O670" i="13" s="1"/>
  <c r="L668" i="13"/>
  <c r="O668" i="13" s="1"/>
  <c r="L666" i="13"/>
  <c r="O666" i="13" s="1"/>
  <c r="L664" i="13"/>
  <c r="O664" i="13" s="1"/>
  <c r="L662" i="13"/>
  <c r="O662" i="13" s="1"/>
  <c r="L660" i="13"/>
  <c r="O660" i="13" s="1"/>
  <c r="L658" i="13"/>
  <c r="O658" i="13" s="1"/>
  <c r="L656" i="13"/>
  <c r="O656" i="13" s="1"/>
  <c r="L654" i="13"/>
  <c r="O654" i="13" s="1"/>
  <c r="L652" i="13"/>
  <c r="O652" i="13" s="1"/>
  <c r="L650" i="13"/>
  <c r="O650" i="13" s="1"/>
  <c r="L648" i="13"/>
  <c r="O648" i="13" s="1"/>
  <c r="L646" i="13"/>
  <c r="O646" i="13" s="1"/>
  <c r="L644" i="13"/>
  <c r="O644" i="13" s="1"/>
  <c r="L642" i="13"/>
  <c r="O642" i="13" s="1"/>
  <c r="L640" i="13"/>
  <c r="O640" i="13" s="1"/>
  <c r="L639" i="13"/>
  <c r="O639" i="13" s="1"/>
  <c r="L638" i="13"/>
  <c r="O638" i="13" s="1"/>
  <c r="L636" i="13"/>
  <c r="O636" i="13" s="1"/>
  <c r="L634" i="13"/>
  <c r="O634" i="13" s="1"/>
  <c r="L632" i="13"/>
  <c r="O632" i="13" s="1"/>
  <c r="L630" i="13"/>
  <c r="O630" i="13" s="1"/>
  <c r="L627" i="13"/>
  <c r="O627" i="13" s="1"/>
  <c r="L624" i="13"/>
  <c r="O624" i="13" s="1"/>
  <c r="L622" i="13"/>
  <c r="O622" i="13" s="1"/>
  <c r="L620" i="13"/>
  <c r="O620" i="13" s="1"/>
  <c r="L617" i="13"/>
  <c r="O617" i="13" s="1"/>
  <c r="L615" i="13"/>
  <c r="O615" i="13" s="1"/>
  <c r="L613" i="13"/>
  <c r="O613" i="13" s="1"/>
  <c r="L611" i="13"/>
  <c r="O611" i="13" s="1"/>
  <c r="L609" i="13"/>
  <c r="O609" i="13" s="1"/>
  <c r="L607" i="13"/>
  <c r="O607" i="13" s="1"/>
  <c r="L605" i="13"/>
  <c r="L723" i="13"/>
  <c r="O723" i="13" s="1"/>
  <c r="P723" i="13" s="1"/>
  <c r="L721" i="13"/>
  <c r="O721" i="13" s="1"/>
  <c r="P721" i="13" s="1"/>
  <c r="L711" i="33"/>
  <c r="O711" i="33" s="1"/>
  <c r="P711" i="33" s="1"/>
  <c r="L707" i="33"/>
  <c r="O707" i="33" s="1"/>
  <c r="P707" i="33" s="1"/>
  <c r="L700" i="33"/>
  <c r="O700" i="33" s="1"/>
  <c r="P700" i="33" s="1"/>
  <c r="L666" i="33"/>
  <c r="O666" i="33" s="1"/>
  <c r="L650" i="33"/>
  <c r="L636" i="33"/>
  <c r="O636" i="33" s="1"/>
  <c r="L609" i="33"/>
  <c r="O609" i="33" s="1"/>
  <c r="L721" i="33"/>
  <c r="O721" i="33" s="1"/>
  <c r="P721" i="33" s="1"/>
  <c r="J722" i="34"/>
  <c r="M722" i="34" s="1"/>
  <c r="N722" i="34" s="1"/>
  <c r="L694" i="13"/>
  <c r="O694" i="13" s="1"/>
  <c r="L619" i="13"/>
  <c r="O619" i="13" s="1"/>
  <c r="K8" i="25"/>
  <c r="K10" i="25"/>
  <c r="N10" i="25" s="1"/>
  <c r="O10" i="25" s="1"/>
  <c r="D10" i="18" s="1"/>
  <c r="K12" i="25"/>
  <c r="K14" i="25"/>
  <c r="N14" i="25" s="1"/>
  <c r="O14" i="25" s="1"/>
  <c r="D14" i="18" s="1"/>
  <c r="K16" i="25"/>
  <c r="K18" i="25"/>
  <c r="N18" i="25" s="1"/>
  <c r="O18" i="25" s="1"/>
  <c r="D18" i="18" s="1"/>
  <c r="K20" i="25"/>
  <c r="N20" i="25" s="1"/>
  <c r="O20" i="25" s="1"/>
  <c r="D20" i="18" s="1"/>
  <c r="K22" i="25"/>
  <c r="N22" i="25" s="1"/>
  <c r="O22" i="25" s="1"/>
  <c r="D22" i="18" s="1"/>
  <c r="K24" i="25"/>
  <c r="K26" i="25"/>
  <c r="N26" i="25" s="1"/>
  <c r="O26" i="25" s="1"/>
  <c r="D26" i="18" s="1"/>
  <c r="K28" i="25"/>
  <c r="N28" i="25" s="1"/>
  <c r="O28" i="25" s="1"/>
  <c r="D28" i="18" s="1"/>
  <c r="K30" i="25"/>
  <c r="K32" i="25"/>
  <c r="N32" i="25" s="1"/>
  <c r="O32" i="25" s="1"/>
  <c r="D32" i="18" s="1"/>
  <c r="K33" i="25"/>
  <c r="N33" i="25" s="1"/>
  <c r="O33" i="25" s="1"/>
  <c r="D33" i="18" s="1"/>
  <c r="K35" i="25"/>
  <c r="K37" i="25"/>
  <c r="N37" i="25" s="1"/>
  <c r="O37" i="25" s="1"/>
  <c r="D37" i="18" s="1"/>
  <c r="K38" i="25"/>
  <c r="K39" i="25"/>
  <c r="N39" i="25" s="1"/>
  <c r="O39" i="25" s="1"/>
  <c r="D39" i="18" s="1"/>
  <c r="K41" i="25"/>
  <c r="N41" i="25" s="1"/>
  <c r="O41" i="25" s="1"/>
  <c r="D41" i="18" s="1"/>
  <c r="K43" i="25"/>
  <c r="N43" i="25" s="1"/>
  <c r="O43" i="25" s="1"/>
  <c r="D43" i="18" s="1"/>
  <c r="K45" i="25"/>
  <c r="K46" i="25"/>
  <c r="N46" i="25" s="1"/>
  <c r="O46" i="25" s="1"/>
  <c r="D46" i="18" s="1"/>
  <c r="K48" i="25"/>
  <c r="K50" i="25"/>
  <c r="N50" i="25" s="1"/>
  <c r="O50" i="25" s="1"/>
  <c r="D50" i="18" s="1"/>
  <c r="K52" i="25"/>
  <c r="K54" i="25"/>
  <c r="N54" i="25" s="1"/>
  <c r="O54" i="25" s="1"/>
  <c r="D54" i="18" s="1"/>
  <c r="K56" i="25"/>
  <c r="N56" i="25" s="1"/>
  <c r="O56" i="25" s="1"/>
  <c r="D56" i="18" s="1"/>
  <c r="K58" i="25"/>
  <c r="N58" i="25" s="1"/>
  <c r="O58" i="25" s="1"/>
  <c r="D58" i="18" s="1"/>
  <c r="K60" i="25"/>
  <c r="K62" i="25"/>
  <c r="O62" i="25" s="1"/>
  <c r="D62" i="18" s="1"/>
  <c r="K64" i="25"/>
  <c r="K67" i="25"/>
  <c r="N67" i="25" s="1"/>
  <c r="O67" i="25" s="1"/>
  <c r="D67" i="18" s="1"/>
  <c r="K69" i="25"/>
  <c r="N69" i="25" s="1"/>
  <c r="O69" i="25" s="1"/>
  <c r="D69" i="18" s="1"/>
  <c r="K71" i="25"/>
  <c r="K73" i="25"/>
  <c r="N73" i="25" s="1"/>
  <c r="O73" i="25" s="1"/>
  <c r="D73" i="18" s="1"/>
  <c r="K75" i="25"/>
  <c r="N75" i="25" s="1"/>
  <c r="O75" i="25" s="1"/>
  <c r="D75" i="18" s="1"/>
  <c r="K78" i="25"/>
  <c r="K80" i="25"/>
  <c r="N80" i="25" s="1"/>
  <c r="O80" i="25" s="1"/>
  <c r="D80" i="18" s="1"/>
  <c r="K82" i="25"/>
  <c r="N82" i="25" s="1"/>
  <c r="O82" i="25" s="1"/>
  <c r="D82" i="18" s="1"/>
  <c r="K85" i="25"/>
  <c r="K87" i="25"/>
  <c r="N87" i="25" s="1"/>
  <c r="O87" i="25" s="1"/>
  <c r="D87" i="18" s="1"/>
  <c r="K89" i="25"/>
  <c r="N89" i="25" s="1"/>
  <c r="O89" i="25" s="1"/>
  <c r="D89" i="18" s="1"/>
  <c r="K91" i="25"/>
  <c r="N91" i="25" s="1"/>
  <c r="O91" i="25" s="1"/>
  <c r="D91" i="18" s="1"/>
  <c r="K93" i="25"/>
  <c r="K95" i="25"/>
  <c r="N95" i="25" s="1"/>
  <c r="O95" i="25" s="1"/>
  <c r="D95" i="18" s="1"/>
  <c r="K97" i="25"/>
  <c r="K99" i="25"/>
  <c r="N99" i="25" s="1"/>
  <c r="O99" i="25" s="1"/>
  <c r="D99" i="18" s="1"/>
  <c r="K101" i="25"/>
  <c r="K103" i="25"/>
  <c r="N103" i="25" s="1"/>
  <c r="O103" i="25" s="1"/>
  <c r="D103" i="18" s="1"/>
  <c r="K105" i="25"/>
  <c r="K107" i="25"/>
  <c r="N107" i="25" s="1"/>
  <c r="O107" i="25" s="1"/>
  <c r="D107" i="18" s="1"/>
  <c r="K109" i="25"/>
  <c r="K111" i="25"/>
  <c r="N111" i="25" s="1"/>
  <c r="O111" i="25" s="1"/>
  <c r="D111" i="18" s="1"/>
  <c r="K113" i="25"/>
  <c r="K115" i="25"/>
  <c r="N115" i="25" s="1"/>
  <c r="O115" i="25" s="1"/>
  <c r="D115" i="18" s="1"/>
  <c r="K117" i="25"/>
  <c r="N117" i="25" s="1"/>
  <c r="O117" i="25" s="1"/>
  <c r="D117" i="18" s="1"/>
  <c r="K119" i="25"/>
  <c r="N119" i="25" s="1"/>
  <c r="O119" i="25" s="1"/>
  <c r="D119" i="18" s="1"/>
  <c r="K121" i="25"/>
  <c r="K123" i="25"/>
  <c r="N123" i="25" s="1"/>
  <c r="O123" i="25" s="1"/>
  <c r="D123" i="18" s="1"/>
  <c r="K125" i="25"/>
  <c r="K127" i="25"/>
  <c r="N127" i="25" s="1"/>
  <c r="O127" i="25" s="1"/>
  <c r="D127" i="18" s="1"/>
  <c r="K129" i="25"/>
  <c r="N129" i="25" s="1"/>
  <c r="O129" i="25" s="1"/>
  <c r="D129" i="18" s="1"/>
  <c r="K131" i="25"/>
  <c r="N131" i="25" s="1"/>
  <c r="O131" i="25" s="1"/>
  <c r="D131" i="18" s="1"/>
  <c r="K133" i="25"/>
  <c r="K135" i="25"/>
  <c r="N135" i="25" s="1"/>
  <c r="O135" i="25" s="1"/>
  <c r="D135" i="18" s="1"/>
  <c r="K137" i="25"/>
  <c r="N137" i="25" s="1"/>
  <c r="O137" i="25" s="1"/>
  <c r="D137" i="18" s="1"/>
  <c r="K139" i="25"/>
  <c r="N139" i="25" s="1"/>
  <c r="O139" i="25" s="1"/>
  <c r="D139" i="18" s="1"/>
  <c r="K141" i="25"/>
  <c r="K143" i="25"/>
  <c r="N143" i="25" s="1"/>
  <c r="O143" i="25" s="1"/>
  <c r="D143" i="18" s="1"/>
  <c r="K145" i="25"/>
  <c r="N145" i="25" s="1"/>
  <c r="O145" i="25" s="1"/>
  <c r="D145" i="18" s="1"/>
  <c r="K147" i="25"/>
  <c r="N147" i="25" s="1"/>
  <c r="O147" i="25" s="1"/>
  <c r="D147" i="18" s="1"/>
  <c r="K149" i="25"/>
  <c r="K151" i="25"/>
  <c r="N151" i="25" s="1"/>
  <c r="O151" i="25" s="1"/>
  <c r="D151" i="18" s="1"/>
  <c r="K153" i="25"/>
  <c r="N153" i="25" s="1"/>
  <c r="O153" i="25" s="1"/>
  <c r="D153" i="18" s="1"/>
  <c r="K155" i="25"/>
  <c r="N155" i="25" s="1"/>
  <c r="O155" i="25" s="1"/>
  <c r="D155" i="18" s="1"/>
  <c r="K157" i="25"/>
  <c r="K159" i="25"/>
  <c r="N159" i="25" s="1"/>
  <c r="O159" i="25" s="1"/>
  <c r="D159" i="18" s="1"/>
  <c r="K161" i="25"/>
  <c r="K163" i="25"/>
  <c r="N163" i="25" s="1"/>
  <c r="O163" i="25" s="1"/>
  <c r="D163" i="18" s="1"/>
  <c r="K165" i="25"/>
  <c r="K167" i="25"/>
  <c r="N167" i="25" s="1"/>
  <c r="O167" i="25" s="1"/>
  <c r="D167" i="18" s="1"/>
  <c r="K169" i="25"/>
  <c r="K171" i="25"/>
  <c r="N171" i="25" s="1"/>
  <c r="O171" i="25" s="1"/>
  <c r="D171" i="18" s="1"/>
  <c r="K173" i="25"/>
  <c r="K175" i="25"/>
  <c r="N175" i="25" s="1"/>
  <c r="O175" i="25" s="1"/>
  <c r="D175" i="18" s="1"/>
  <c r="K176" i="25"/>
  <c r="K178" i="25"/>
  <c r="N178" i="25" s="1"/>
  <c r="O178" i="25" s="1"/>
  <c r="D178" i="18" s="1"/>
  <c r="K180" i="25"/>
  <c r="N180" i="25" s="1"/>
  <c r="O180" i="25" s="1"/>
  <c r="D180" i="18" s="1"/>
  <c r="K182" i="25"/>
  <c r="O182" i="25" s="1"/>
  <c r="D182" i="18" s="1"/>
  <c r="K184" i="25"/>
  <c r="K186" i="25"/>
  <c r="N186" i="25" s="1"/>
  <c r="O186" i="25" s="1"/>
  <c r="D186" i="18" s="1"/>
  <c r="K188" i="25"/>
  <c r="K190" i="25"/>
  <c r="N190" i="25" s="1"/>
  <c r="O190" i="25" s="1"/>
  <c r="D190" i="18" s="1"/>
  <c r="K192" i="25"/>
  <c r="N192" i="25" s="1"/>
  <c r="O192" i="25" s="1"/>
  <c r="D192" i="18" s="1"/>
  <c r="K194" i="25"/>
  <c r="N194" i="25" s="1"/>
  <c r="O194" i="25" s="1"/>
  <c r="D194" i="18" s="1"/>
  <c r="K197" i="25"/>
  <c r="N197" i="25" s="1"/>
  <c r="O197" i="25" s="1"/>
  <c r="D197" i="18" s="1"/>
  <c r="K199" i="25"/>
  <c r="N199" i="25" s="1"/>
  <c r="O199" i="25" s="1"/>
  <c r="D199" i="18" s="1"/>
  <c r="K201" i="25"/>
  <c r="N201" i="25" s="1"/>
  <c r="O201" i="25" s="1"/>
  <c r="D201" i="18" s="1"/>
  <c r="K203" i="25"/>
  <c r="N203" i="25" s="1"/>
  <c r="O203" i="25" s="1"/>
  <c r="D203" i="18" s="1"/>
  <c r="K205" i="25"/>
  <c r="N205" i="25" s="1"/>
  <c r="O205" i="25" s="1"/>
  <c r="D205" i="18" s="1"/>
  <c r="K208" i="25"/>
  <c r="N208" i="25" s="1"/>
  <c r="O208" i="25" s="1"/>
  <c r="D208" i="18" s="1"/>
  <c r="K210" i="25"/>
  <c r="K212" i="25"/>
  <c r="N212" i="25" s="1"/>
  <c r="O212" i="25" s="1"/>
  <c r="D212" i="18" s="1"/>
  <c r="K214" i="25"/>
  <c r="N214" i="25" s="1"/>
  <c r="O214" i="25" s="1"/>
  <c r="D214" i="18" s="1"/>
  <c r="K216" i="25"/>
  <c r="N216" i="25" s="1"/>
  <c r="O216" i="25" s="1"/>
  <c r="D216" i="18" s="1"/>
  <c r="K218" i="25"/>
  <c r="K220" i="25"/>
  <c r="N220" i="25" s="1"/>
  <c r="O220" i="25" s="1"/>
  <c r="D220" i="18" s="1"/>
  <c r="K221" i="25"/>
  <c r="K223" i="25"/>
  <c r="N223" i="25" s="1"/>
  <c r="O223" i="25" s="1"/>
  <c r="D223" i="18" s="1"/>
  <c r="K225" i="25"/>
  <c r="N225" i="25" s="1"/>
  <c r="O225" i="25" s="1"/>
  <c r="D225" i="18" s="1"/>
  <c r="K227" i="25"/>
  <c r="N227" i="25" s="1"/>
  <c r="O227" i="25" s="1"/>
  <c r="D227" i="18" s="1"/>
  <c r="K228" i="25"/>
  <c r="K230" i="25"/>
  <c r="N230" i="25" s="1"/>
  <c r="O230" i="25" s="1"/>
  <c r="D230" i="18" s="1"/>
  <c r="K232" i="25"/>
  <c r="K234" i="25"/>
  <c r="N234" i="25" s="1"/>
  <c r="O234" i="25" s="1"/>
  <c r="D234" i="18" s="1"/>
  <c r="K236" i="25"/>
  <c r="K238" i="25"/>
  <c r="N238" i="25" s="1"/>
  <c r="O238" i="25" s="1"/>
  <c r="D238" i="18" s="1"/>
  <c r="K240" i="25"/>
  <c r="N240" i="25" s="1"/>
  <c r="O240" i="25" s="1"/>
  <c r="D240" i="18" s="1"/>
  <c r="K242" i="25"/>
  <c r="N242" i="25" s="1"/>
  <c r="O242" i="25" s="1"/>
  <c r="D242" i="18" s="1"/>
  <c r="K244" i="25"/>
  <c r="K246" i="25"/>
  <c r="N246" i="25" s="1"/>
  <c r="O246" i="25" s="1"/>
  <c r="D246" i="18" s="1"/>
  <c r="K248" i="25"/>
  <c r="K250" i="25"/>
  <c r="N250" i="25" s="1"/>
  <c r="O250" i="25" s="1"/>
  <c r="D250" i="18" s="1"/>
  <c r="K252" i="25"/>
  <c r="N252" i="25" s="1"/>
  <c r="O252" i="25" s="1"/>
  <c r="D252" i="18" s="1"/>
  <c r="K254" i="25"/>
  <c r="N254" i="25" s="1"/>
  <c r="O254" i="25" s="1"/>
  <c r="D254" i="18" s="1"/>
  <c r="K257" i="25"/>
  <c r="N257" i="25" s="1"/>
  <c r="O257" i="25" s="1"/>
  <c r="D257" i="18" s="1"/>
  <c r="K259" i="25"/>
  <c r="N259" i="25" s="1"/>
  <c r="O259" i="25" s="1"/>
  <c r="D259" i="18" s="1"/>
  <c r="K261" i="25"/>
  <c r="N261" i="25" s="1"/>
  <c r="O261" i="25" s="1"/>
  <c r="D261" i="18" s="1"/>
  <c r="K263" i="25"/>
  <c r="K265" i="25"/>
  <c r="N265" i="25" s="1"/>
  <c r="O265" i="25" s="1"/>
  <c r="D265" i="18" s="1"/>
  <c r="K267" i="25"/>
  <c r="K269" i="25"/>
  <c r="N269" i="25" s="1"/>
  <c r="O269" i="25" s="1"/>
  <c r="D269" i="18" s="1"/>
  <c r="K271" i="25"/>
  <c r="K273" i="25"/>
  <c r="N273" i="25" s="1"/>
  <c r="O273" i="25" s="1"/>
  <c r="D273" i="18" s="1"/>
  <c r="K275" i="25"/>
  <c r="N275" i="25" s="1"/>
  <c r="O275" i="25" s="1"/>
  <c r="D275" i="18" s="1"/>
  <c r="K277" i="25"/>
  <c r="N277" i="25" s="1"/>
  <c r="O277" i="25" s="1"/>
  <c r="D277" i="18" s="1"/>
  <c r="K279" i="25"/>
  <c r="K281" i="25"/>
  <c r="N281" i="25" s="1"/>
  <c r="O281" i="25" s="1"/>
  <c r="D281" i="18" s="1"/>
  <c r="K283" i="25"/>
  <c r="K285" i="25"/>
  <c r="N285" i="25" s="1"/>
  <c r="O285" i="25" s="1"/>
  <c r="D285" i="18" s="1"/>
  <c r="K287" i="25"/>
  <c r="N287" i="25" s="1"/>
  <c r="O287" i="25" s="1"/>
  <c r="D287" i="18" s="1"/>
  <c r="K289" i="25"/>
  <c r="N289" i="25" s="1"/>
  <c r="O289" i="25" s="1"/>
  <c r="D289" i="18" s="1"/>
  <c r="K291" i="25"/>
  <c r="K293" i="25"/>
  <c r="N293" i="25" s="1"/>
  <c r="O293" i="25" s="1"/>
  <c r="D293" i="18" s="1"/>
  <c r="K295" i="25"/>
  <c r="K297" i="25"/>
  <c r="N297" i="25" s="1"/>
  <c r="O297" i="25" s="1"/>
  <c r="D297" i="18" s="1"/>
  <c r="K299" i="25"/>
  <c r="K301" i="25"/>
  <c r="N301" i="25" s="1"/>
  <c r="O301" i="25" s="1"/>
  <c r="D301" i="18" s="1"/>
  <c r="K305" i="25"/>
  <c r="K307" i="25"/>
  <c r="N307" i="25" s="1"/>
  <c r="O307" i="25" s="1"/>
  <c r="D307" i="18" s="1"/>
  <c r="K309" i="25"/>
  <c r="K311" i="25"/>
  <c r="N311" i="25" s="1"/>
  <c r="O311" i="25" s="1"/>
  <c r="D311" i="18" s="1"/>
  <c r="K313" i="25"/>
  <c r="N313" i="25" s="1"/>
  <c r="O313" i="25" s="1"/>
  <c r="D313" i="18" s="1"/>
  <c r="K315" i="25"/>
  <c r="N315" i="25" s="1"/>
  <c r="O315" i="25" s="1"/>
  <c r="D315" i="18" s="1"/>
  <c r="K317" i="25"/>
  <c r="N317" i="25" s="1"/>
  <c r="O317" i="25" s="1"/>
  <c r="D317" i="18" s="1"/>
  <c r="K319" i="25"/>
  <c r="N319" i="25" s="1"/>
  <c r="O319" i="25" s="1"/>
  <c r="D319" i="18" s="1"/>
  <c r="K321" i="25"/>
  <c r="N321" i="25" s="1"/>
  <c r="O321" i="25" s="1"/>
  <c r="D321" i="18" s="1"/>
  <c r="K323" i="25"/>
  <c r="N323" i="25" s="1"/>
  <c r="O323" i="25" s="1"/>
  <c r="D323" i="18" s="1"/>
  <c r="K325" i="25"/>
  <c r="K327" i="25"/>
  <c r="N327" i="25" s="1"/>
  <c r="O327" i="25" s="1"/>
  <c r="D327" i="18" s="1"/>
  <c r="K329" i="25"/>
  <c r="N329" i="25" s="1"/>
  <c r="O329" i="25" s="1"/>
  <c r="D329" i="18" s="1"/>
  <c r="K331" i="25"/>
  <c r="N331" i="25" s="1"/>
  <c r="O331" i="25" s="1"/>
  <c r="D331" i="18" s="1"/>
  <c r="K333" i="25"/>
  <c r="N333" i="25" s="1"/>
  <c r="O333" i="25" s="1"/>
  <c r="D333" i="18" s="1"/>
  <c r="K335" i="25"/>
  <c r="N335" i="25" s="1"/>
  <c r="O335" i="25" s="1"/>
  <c r="D335" i="18" s="1"/>
  <c r="K337" i="25"/>
  <c r="N337" i="25" s="1"/>
  <c r="O337" i="25" s="1"/>
  <c r="D337" i="18" s="1"/>
  <c r="K339" i="25"/>
  <c r="N339" i="25" s="1"/>
  <c r="O339" i="25" s="1"/>
  <c r="D339" i="18" s="1"/>
  <c r="K341" i="25"/>
  <c r="K343" i="25"/>
  <c r="K355" i="25"/>
  <c r="K357" i="25"/>
  <c r="N357" i="25" s="1"/>
  <c r="O357" i="25" s="1"/>
  <c r="D357" i="18" s="1"/>
  <c r="K359" i="25"/>
  <c r="N359" i="25" s="1"/>
  <c r="O359" i="25" s="1"/>
  <c r="D359" i="18" s="1"/>
  <c r="K361" i="25"/>
  <c r="K363" i="25"/>
  <c r="K365" i="25"/>
  <c r="K367" i="25"/>
  <c r="N367" i="25" s="1"/>
  <c r="O367" i="25" s="1"/>
  <c r="D367" i="18" s="1"/>
  <c r="K369" i="25"/>
  <c r="K371" i="25"/>
  <c r="K373" i="25"/>
  <c r="N373" i="25" s="1"/>
  <c r="O373" i="25" s="1"/>
  <c r="D373" i="18" s="1"/>
  <c r="K375" i="25"/>
  <c r="K377" i="25"/>
  <c r="K379" i="25"/>
  <c r="N379" i="25" s="1"/>
  <c r="O379" i="25" s="1"/>
  <c r="D379" i="18" s="1"/>
  <c r="K529" i="25"/>
  <c r="N529" i="25" s="1"/>
  <c r="K531" i="25"/>
  <c r="N531" i="25" s="1"/>
  <c r="O531" i="25" s="1"/>
  <c r="D529" i="18" s="1"/>
  <c r="K532" i="25"/>
  <c r="N532" i="25" s="1"/>
  <c r="O532" i="25" s="1"/>
  <c r="D530" i="18" s="1"/>
  <c r="K534" i="25"/>
  <c r="N534" i="25" s="1"/>
  <c r="O534" i="25" s="1"/>
  <c r="D532" i="18" s="1"/>
  <c r="K536" i="25"/>
  <c r="K538" i="25"/>
  <c r="N538" i="25" s="1"/>
  <c r="K540" i="25"/>
  <c r="N540" i="25" s="1"/>
  <c r="O540" i="25" s="1"/>
  <c r="D538" i="18" s="1"/>
  <c r="K542" i="25"/>
  <c r="N542" i="25" s="1"/>
  <c r="O542" i="25" s="1"/>
  <c r="D540" i="18" s="1"/>
  <c r="K544" i="25"/>
  <c r="N544" i="25" s="1"/>
  <c r="O544" i="25" s="1"/>
  <c r="D542" i="18" s="1"/>
  <c r="K546" i="25"/>
  <c r="N546" i="25" s="1"/>
  <c r="O546" i="25" s="1"/>
  <c r="D544" i="18" s="1"/>
  <c r="K548" i="25"/>
  <c r="N548" i="25" s="1"/>
  <c r="O548" i="25" s="1"/>
  <c r="D546" i="18" s="1"/>
  <c r="K550" i="25"/>
  <c r="N550" i="25" s="1"/>
  <c r="O550" i="25" s="1"/>
  <c r="D548" i="18" s="1"/>
  <c r="K552" i="25"/>
  <c r="N552" i="25" s="1"/>
  <c r="O552" i="25" s="1"/>
  <c r="D550" i="18" s="1"/>
  <c r="K554" i="25"/>
  <c r="N554" i="25" s="1"/>
  <c r="O554" i="25" s="1"/>
  <c r="D552" i="18" s="1"/>
  <c r="K557" i="25"/>
  <c r="N557" i="25" s="1"/>
  <c r="O557" i="25" s="1"/>
  <c r="D555" i="18" s="1"/>
  <c r="K558" i="25"/>
  <c r="N558" i="25" s="1"/>
  <c r="O558" i="25" s="1"/>
  <c r="D556" i="18" s="1"/>
  <c r="K560" i="25"/>
  <c r="N560" i="25" s="1"/>
  <c r="O560" i="25" s="1"/>
  <c r="D558" i="18" s="1"/>
  <c r="K562" i="25"/>
  <c r="N562" i="25" s="1"/>
  <c r="O562" i="25" s="1"/>
  <c r="D560" i="18" s="1"/>
  <c r="K564" i="25"/>
  <c r="N564" i="25" s="1"/>
  <c r="O564" i="25" s="1"/>
  <c r="D562" i="18" s="1"/>
  <c r="K566" i="25"/>
  <c r="N566" i="25" s="1"/>
  <c r="O566" i="25" s="1"/>
  <c r="D564" i="18" s="1"/>
  <c r="K568" i="25"/>
  <c r="N568" i="25" s="1"/>
  <c r="O568" i="25" s="1"/>
  <c r="D566" i="18" s="1"/>
  <c r="K570" i="25"/>
  <c r="N570" i="25" s="1"/>
  <c r="O570" i="25" s="1"/>
  <c r="D568" i="18" s="1"/>
  <c r="K572" i="25"/>
  <c r="N572" i="25" s="1"/>
  <c r="O572" i="25" s="1"/>
  <c r="D570" i="18" s="1"/>
  <c r="K574" i="25"/>
  <c r="N574" i="25" s="1"/>
  <c r="O574" i="25" s="1"/>
  <c r="D572" i="18" s="1"/>
  <c r="K576" i="25"/>
  <c r="N576" i="25" s="1"/>
  <c r="O576" i="25" s="1"/>
  <c r="D574" i="18" s="1"/>
  <c r="K578" i="25"/>
  <c r="N578" i="25" s="1"/>
  <c r="O578" i="25" s="1"/>
  <c r="D576" i="18" s="1"/>
  <c r="K580" i="25"/>
  <c r="N580" i="25" s="1"/>
  <c r="O580" i="25" s="1"/>
  <c r="D578" i="18" s="1"/>
  <c r="K582" i="25"/>
  <c r="N582" i="25" s="1"/>
  <c r="O582" i="25" s="1"/>
  <c r="D580" i="18" s="1"/>
  <c r="K584" i="25"/>
  <c r="N584" i="25" s="1"/>
  <c r="O584" i="25" s="1"/>
  <c r="D582" i="18" s="1"/>
  <c r="K586" i="25"/>
  <c r="N586" i="25" s="1"/>
  <c r="O586" i="25" s="1"/>
  <c r="D584" i="18" s="1"/>
  <c r="K588" i="25"/>
  <c r="N588" i="25" s="1"/>
  <c r="O588" i="25" s="1"/>
  <c r="D586" i="18" s="1"/>
  <c r="K590" i="25"/>
  <c r="N590" i="25" s="1"/>
  <c r="O590" i="25" s="1"/>
  <c r="D588" i="18" s="1"/>
  <c r="K592" i="25"/>
  <c r="N592" i="25" s="1"/>
  <c r="O592" i="25" s="1"/>
  <c r="D590" i="18" s="1"/>
  <c r="K594" i="25"/>
  <c r="N594" i="25" s="1"/>
  <c r="O594" i="25" s="1"/>
  <c r="D592" i="18" s="1"/>
  <c r="K596" i="25"/>
  <c r="N596" i="25" s="1"/>
  <c r="O596" i="25" s="1"/>
  <c r="D594" i="18" s="1"/>
  <c r="K598" i="25"/>
  <c r="N598" i="25" s="1"/>
  <c r="O598" i="25" s="1"/>
  <c r="D596" i="18" s="1"/>
  <c r="K600" i="25"/>
  <c r="N600" i="25" s="1"/>
  <c r="O600" i="25" s="1"/>
  <c r="D598" i="18" s="1"/>
  <c r="K602" i="25"/>
  <c r="N602" i="25" s="1"/>
  <c r="O602" i="25" s="1"/>
  <c r="D600" i="18" s="1"/>
  <c r="K607" i="25"/>
  <c r="N607" i="25" s="1"/>
  <c r="O607" i="25" s="1"/>
  <c r="D604" i="18" s="1"/>
  <c r="K609" i="25"/>
  <c r="N609" i="25" s="1"/>
  <c r="O609" i="25" s="1"/>
  <c r="D606" i="18" s="1"/>
  <c r="K611" i="25"/>
  <c r="N611" i="25" s="1"/>
  <c r="O611" i="25" s="1"/>
  <c r="D608" i="18" s="1"/>
  <c r="K613" i="25"/>
  <c r="N613" i="25" s="1"/>
  <c r="O613" i="25" s="1"/>
  <c r="D610" i="18" s="1"/>
  <c r="K615" i="25"/>
  <c r="N615" i="25" s="1"/>
  <c r="O615" i="25" s="1"/>
  <c r="D612" i="18" s="1"/>
  <c r="K617" i="25"/>
  <c r="N617" i="25" s="1"/>
  <c r="O617" i="25" s="1"/>
  <c r="D614" i="18" s="1"/>
  <c r="K619" i="25"/>
  <c r="N619" i="25" s="1"/>
  <c r="O619" i="25" s="1"/>
  <c r="D616" i="18" s="1"/>
  <c r="K621" i="25"/>
  <c r="N621" i="25" s="1"/>
  <c r="O621" i="25" s="1"/>
  <c r="D618" i="18" s="1"/>
  <c r="K623" i="25"/>
  <c r="N623" i="25" s="1"/>
  <c r="O623" i="25" s="1"/>
  <c r="D620" i="18" s="1"/>
  <c r="K625" i="25"/>
  <c r="N625" i="25" s="1"/>
  <c r="O625" i="25" s="1"/>
  <c r="D622" i="18" s="1"/>
  <c r="K626" i="25"/>
  <c r="N626" i="25" s="1"/>
  <c r="O626" i="25" s="1"/>
  <c r="D623" i="18" s="1"/>
  <c r="K628" i="25"/>
  <c r="N628" i="25" s="1"/>
  <c r="O628" i="25" s="1"/>
  <c r="D625" i="18" s="1"/>
  <c r="K629" i="25"/>
  <c r="N629" i="25" s="1"/>
  <c r="O629" i="25" s="1"/>
  <c r="D626" i="18" s="1"/>
  <c r="K631" i="25"/>
  <c r="N631" i="25" s="1"/>
  <c r="O631" i="25" s="1"/>
  <c r="D628" i="18" s="1"/>
  <c r="K633" i="25"/>
  <c r="N633" i="25" s="1"/>
  <c r="O633" i="25" s="1"/>
  <c r="D630" i="18" s="1"/>
  <c r="K635" i="25"/>
  <c r="N635" i="25" s="1"/>
  <c r="O635" i="25" s="1"/>
  <c r="D632" i="18" s="1"/>
  <c r="K637" i="25"/>
  <c r="N637" i="25" s="1"/>
  <c r="O637" i="25" s="1"/>
  <c r="D634" i="18" s="1"/>
  <c r="K641" i="25"/>
  <c r="N641" i="25" s="1"/>
  <c r="O641" i="25" s="1"/>
  <c r="D638" i="18" s="1"/>
  <c r="K643" i="25"/>
  <c r="N643" i="25" s="1"/>
  <c r="O643" i="25" s="1"/>
  <c r="D640" i="18" s="1"/>
  <c r="K645" i="25"/>
  <c r="N645" i="25" s="1"/>
  <c r="O645" i="25" s="1"/>
  <c r="D642" i="18" s="1"/>
  <c r="K647" i="25"/>
  <c r="N647" i="25" s="1"/>
  <c r="O647" i="25" s="1"/>
  <c r="D644" i="18" s="1"/>
  <c r="K649" i="25"/>
  <c r="N649" i="25" s="1"/>
  <c r="O649" i="25" s="1"/>
  <c r="D646" i="18" s="1"/>
  <c r="K651" i="25"/>
  <c r="N651" i="25" s="1"/>
  <c r="O651" i="25" s="1"/>
  <c r="D648" i="18" s="1"/>
  <c r="K653" i="25"/>
  <c r="N653" i="25" s="1"/>
  <c r="O653" i="25" s="1"/>
  <c r="D650" i="18" s="1"/>
  <c r="K655" i="25"/>
  <c r="N655" i="25" s="1"/>
  <c r="O655" i="25" s="1"/>
  <c r="D652" i="18" s="1"/>
  <c r="K657" i="25"/>
  <c r="N657" i="25" s="1"/>
  <c r="O657" i="25" s="1"/>
  <c r="D654" i="18" s="1"/>
  <c r="K659" i="25"/>
  <c r="N659" i="25" s="1"/>
  <c r="O659" i="25" s="1"/>
  <c r="D656" i="18" s="1"/>
  <c r="K661" i="25"/>
  <c r="N661" i="25" s="1"/>
  <c r="O661" i="25" s="1"/>
  <c r="D658" i="18" s="1"/>
  <c r="K663" i="25"/>
  <c r="N663" i="25" s="1"/>
  <c r="O663" i="25" s="1"/>
  <c r="D660" i="18" s="1"/>
  <c r="K665" i="25"/>
  <c r="K667" i="25"/>
  <c r="N667" i="25" s="1"/>
  <c r="O667" i="25" s="1"/>
  <c r="D664" i="18" s="1"/>
  <c r="K669" i="25"/>
  <c r="N669" i="25" s="1"/>
  <c r="O669" i="25" s="1"/>
  <c r="D666" i="18" s="1"/>
  <c r="K672" i="25"/>
  <c r="N672" i="25" s="1"/>
  <c r="O672" i="25" s="1"/>
  <c r="D669" i="18" s="1"/>
  <c r="K674" i="25"/>
  <c r="N674" i="25" s="1"/>
  <c r="O674" i="25" s="1"/>
  <c r="D671" i="18" s="1"/>
  <c r="K676" i="25"/>
  <c r="N676" i="25" s="1"/>
  <c r="O676" i="25" s="1"/>
  <c r="D673" i="18" s="1"/>
  <c r="K678" i="25"/>
  <c r="N678" i="25" s="1"/>
  <c r="O678" i="25" s="1"/>
  <c r="D675" i="18" s="1"/>
  <c r="K681" i="25"/>
  <c r="N681" i="25" s="1"/>
  <c r="O681" i="25" s="1"/>
  <c r="D678" i="18" s="1"/>
  <c r="K683" i="25"/>
  <c r="N683" i="25" s="1"/>
  <c r="O683" i="25" s="1"/>
  <c r="D680" i="18" s="1"/>
  <c r="K685" i="25"/>
  <c r="N685" i="25" s="1"/>
  <c r="O685" i="25" s="1"/>
  <c r="D682" i="18" s="1"/>
  <c r="K687" i="25"/>
  <c r="N687" i="25" s="1"/>
  <c r="O687" i="25" s="1"/>
  <c r="D684" i="18" s="1"/>
  <c r="K689" i="25"/>
  <c r="N689" i="25" s="1"/>
  <c r="O689" i="25" s="1"/>
  <c r="D686" i="18" s="1"/>
  <c r="K691" i="25"/>
  <c r="N691" i="25" s="1"/>
  <c r="O691" i="25" s="1"/>
  <c r="D688" i="18" s="1"/>
  <c r="K693" i="25"/>
  <c r="N693" i="25" s="1"/>
  <c r="K695" i="25"/>
  <c r="N695" i="25" s="1"/>
  <c r="O695" i="25" s="1"/>
  <c r="D692" i="18" s="1"/>
  <c r="K697" i="25"/>
  <c r="N697" i="25" s="1"/>
  <c r="O697" i="25" s="1"/>
  <c r="D694" i="18" s="1"/>
  <c r="K699" i="25"/>
  <c r="N699" i="25" s="1"/>
  <c r="O699" i="25" s="1"/>
  <c r="D696" i="18" s="1"/>
  <c r="K701" i="25"/>
  <c r="N701" i="25" s="1"/>
  <c r="O701" i="25" s="1"/>
  <c r="D698" i="18" s="1"/>
  <c r="K703" i="25"/>
  <c r="N703" i="25" s="1"/>
  <c r="O703" i="25" s="1"/>
  <c r="D700" i="18" s="1"/>
  <c r="K706" i="25"/>
  <c r="N706" i="25" s="1"/>
  <c r="O706" i="25" s="1"/>
  <c r="D703" i="18" s="1"/>
  <c r="K708" i="25"/>
  <c r="N708" i="25" s="1"/>
  <c r="O708" i="25" s="1"/>
  <c r="D705" i="18" s="1"/>
  <c r="K710" i="25"/>
  <c r="N710" i="25" s="1"/>
  <c r="O710" i="25" s="1"/>
  <c r="D707" i="18" s="1"/>
  <c r="K712" i="25"/>
  <c r="N712" i="25" s="1"/>
  <c r="O712" i="25" s="1"/>
  <c r="D709" i="18" s="1"/>
  <c r="K714" i="25"/>
  <c r="N714" i="25" s="1"/>
  <c r="O714" i="25" s="1"/>
  <c r="D711" i="18" s="1"/>
  <c r="K715" i="25"/>
  <c r="N715" i="25" s="1"/>
  <c r="O715" i="25" s="1"/>
  <c r="D712" i="18" s="1"/>
  <c r="K717" i="25"/>
  <c r="N717" i="25" s="1"/>
  <c r="O717" i="25" s="1"/>
  <c r="D714" i="18" s="1"/>
  <c r="K718" i="25"/>
  <c r="N718" i="25" s="1"/>
  <c r="O718" i="25" s="1"/>
  <c r="D715" i="18" s="1"/>
  <c r="K720" i="25"/>
  <c r="N720" i="25" s="1"/>
  <c r="O720" i="25" s="1"/>
  <c r="D717" i="18" s="1"/>
  <c r="K722" i="25"/>
  <c r="N722" i="25" s="1"/>
  <c r="O722" i="25" s="1"/>
  <c r="D719" i="18" s="1"/>
  <c r="K728" i="25"/>
  <c r="N728" i="25" s="1"/>
  <c r="O728" i="25" s="1"/>
  <c r="D724" i="18" s="1"/>
  <c r="K730" i="25"/>
  <c r="N730" i="25" s="1"/>
  <c r="O730" i="25" s="1"/>
  <c r="D726" i="18" s="1"/>
  <c r="K733" i="25"/>
  <c r="N733" i="25" s="1"/>
  <c r="O733" i="25" s="1"/>
  <c r="D729" i="18" s="1"/>
  <c r="K735" i="25"/>
  <c r="N735" i="25" s="1"/>
  <c r="O735" i="25" s="1"/>
  <c r="D731" i="18" s="1"/>
  <c r="K736" i="25"/>
  <c r="N736" i="25" s="1"/>
  <c r="O736" i="25" s="1"/>
  <c r="D732" i="18" s="1"/>
  <c r="K738" i="25"/>
  <c r="N738" i="25" s="1"/>
  <c r="O738" i="25" s="1"/>
  <c r="D734" i="18" s="1"/>
  <c r="K740" i="25"/>
  <c r="N740" i="25" s="1"/>
  <c r="O740" i="25" s="1"/>
  <c r="D736" i="18" s="1"/>
  <c r="K742" i="25"/>
  <c r="N742" i="25" s="1"/>
  <c r="O742" i="25" s="1"/>
  <c r="D738" i="18" s="1"/>
  <c r="K744" i="25"/>
  <c r="N744" i="25" s="1"/>
  <c r="O744" i="25" s="1"/>
  <c r="D740" i="18" s="1"/>
  <c r="K746" i="25"/>
  <c r="N746" i="25" s="1"/>
  <c r="O746" i="25" s="1"/>
  <c r="D742" i="18" s="1"/>
  <c r="K748" i="25"/>
  <c r="N748" i="25" s="1"/>
  <c r="O748" i="25" s="1"/>
  <c r="D744" i="18" s="1"/>
  <c r="K750" i="25"/>
  <c r="N750" i="25" s="1"/>
  <c r="O750" i="25" s="1"/>
  <c r="D746" i="18" s="1"/>
  <c r="K752" i="25"/>
  <c r="N752" i="25" s="1"/>
  <c r="O752" i="25" s="1"/>
  <c r="D748" i="18" s="1"/>
  <c r="K754" i="25"/>
  <c r="N754" i="25" s="1"/>
  <c r="O754" i="25" s="1"/>
  <c r="D750" i="18" s="1"/>
  <c r="K756" i="25"/>
  <c r="N756" i="25" s="1"/>
  <c r="O756" i="25" s="1"/>
  <c r="D752" i="18" s="1"/>
  <c r="K758" i="25"/>
  <c r="N758" i="25" s="1"/>
  <c r="O758" i="25" s="1"/>
  <c r="D754" i="18" s="1"/>
  <c r="K760" i="25"/>
  <c r="N760" i="25" s="1"/>
  <c r="O760" i="25" s="1"/>
  <c r="D756" i="18" s="1"/>
  <c r="K762" i="25"/>
  <c r="N762" i="25" s="1"/>
  <c r="O762" i="25" s="1"/>
  <c r="D758" i="18" s="1"/>
  <c r="K764" i="25"/>
  <c r="N764" i="25" s="1"/>
  <c r="O764" i="25" s="1"/>
  <c r="D760" i="18" s="1"/>
  <c r="K766" i="25"/>
  <c r="K769" i="25"/>
  <c r="N769" i="25" s="1"/>
  <c r="O769" i="25" s="1"/>
  <c r="D765" i="18" s="1"/>
  <c r="K772" i="25"/>
  <c r="N772" i="25" s="1"/>
  <c r="O772" i="25" s="1"/>
  <c r="D768" i="18" s="1"/>
  <c r="K776" i="25"/>
  <c r="N776" i="25" s="1"/>
  <c r="O776" i="25" s="1"/>
  <c r="D772" i="18" s="1"/>
  <c r="K777" i="25"/>
  <c r="N777" i="25" s="1"/>
  <c r="O777" i="25" s="1"/>
  <c r="D773" i="18" s="1"/>
  <c r="K780" i="25"/>
  <c r="N780" i="25" s="1"/>
  <c r="O780" i="25" s="1"/>
  <c r="D776" i="18" s="1"/>
  <c r="K781" i="25"/>
  <c r="N781" i="25" s="1"/>
  <c r="O781" i="25" s="1"/>
  <c r="D777" i="18" s="1"/>
  <c r="K783" i="25"/>
  <c r="N783" i="25" s="1"/>
  <c r="O783" i="25" s="1"/>
  <c r="D779" i="18" s="1"/>
  <c r="K784" i="25"/>
  <c r="N784" i="25" s="1"/>
  <c r="O784" i="25" s="1"/>
  <c r="D780" i="18" s="1"/>
  <c r="K786" i="25"/>
  <c r="N786" i="25" s="1"/>
  <c r="O786" i="25" s="1"/>
  <c r="D782" i="18" s="1"/>
  <c r="K788" i="25"/>
  <c r="N788" i="25" s="1"/>
  <c r="O788" i="25" s="1"/>
  <c r="D784" i="18" s="1"/>
  <c r="K790" i="25"/>
  <c r="N790" i="25" s="1"/>
  <c r="O790" i="25" s="1"/>
  <c r="D786" i="18" s="1"/>
  <c r="K792" i="25"/>
  <c r="N792" i="25" s="1"/>
  <c r="O792" i="25" s="1"/>
  <c r="D788" i="18" s="1"/>
  <c r="K794" i="25"/>
  <c r="N794" i="25" s="1"/>
  <c r="O794" i="25" s="1"/>
  <c r="D790" i="18" s="1"/>
  <c r="K797" i="25"/>
  <c r="N797" i="25" s="1"/>
  <c r="O797" i="25" s="1"/>
  <c r="D793" i="18" s="1"/>
  <c r="K799" i="25"/>
  <c r="N799" i="25" s="1"/>
  <c r="O799" i="25" s="1"/>
  <c r="D795" i="18" s="1"/>
  <c r="K800" i="25"/>
  <c r="N800" i="25" s="1"/>
  <c r="O800" i="25" s="1"/>
  <c r="D796" i="18" s="1"/>
  <c r="K803" i="25"/>
  <c r="N803" i="25" s="1"/>
  <c r="O803" i="25" s="1"/>
  <c r="D799" i="18" s="1"/>
  <c r="K805" i="25"/>
  <c r="N805" i="25" s="1"/>
  <c r="O805" i="25" s="1"/>
  <c r="D801" i="18" s="1"/>
  <c r="K808" i="25"/>
  <c r="N808" i="25" s="1"/>
  <c r="O808" i="25" s="1"/>
  <c r="D804" i="18" s="1"/>
  <c r="K810" i="25"/>
  <c r="N810" i="25" s="1"/>
  <c r="O810" i="25" s="1"/>
  <c r="D806" i="18" s="1"/>
  <c r="K812" i="25"/>
  <c r="N812" i="25" s="1"/>
  <c r="O812" i="25" s="1"/>
  <c r="D808" i="18" s="1"/>
  <c r="K814" i="25"/>
  <c r="N814" i="25" s="1"/>
  <c r="O814" i="25" s="1"/>
  <c r="D810" i="18" s="1"/>
  <c r="K816" i="25"/>
  <c r="N816" i="25" s="1"/>
  <c r="O816" i="25" s="1"/>
  <c r="D812" i="18" s="1"/>
  <c r="K818" i="25"/>
  <c r="N818" i="25" s="1"/>
  <c r="O818" i="25" s="1"/>
  <c r="D814" i="18" s="1"/>
  <c r="K820" i="25"/>
  <c r="N820" i="25" s="1"/>
  <c r="O820" i="25" s="1"/>
  <c r="D816" i="18" s="1"/>
  <c r="K823" i="25"/>
  <c r="N823" i="25" s="1"/>
  <c r="O823" i="25" s="1"/>
  <c r="D819" i="18" s="1"/>
  <c r="K826" i="25"/>
  <c r="N826" i="25" s="1"/>
  <c r="O826" i="25" s="1"/>
  <c r="D822" i="18" s="1"/>
  <c r="K828" i="25"/>
  <c r="N828" i="25" s="1"/>
  <c r="O828" i="25" s="1"/>
  <c r="D824" i="18" s="1"/>
  <c r="K830" i="25"/>
  <c r="N830" i="25" s="1"/>
  <c r="O830" i="25" s="1"/>
  <c r="D826" i="18" s="1"/>
  <c r="K832" i="25"/>
  <c r="N832" i="25" s="1"/>
  <c r="O832" i="25" s="1"/>
  <c r="D828" i="18" s="1"/>
  <c r="K834" i="25"/>
  <c r="N834" i="25" s="1"/>
  <c r="O834" i="25" s="1"/>
  <c r="D830" i="18" s="1"/>
  <c r="K836" i="25"/>
  <c r="N836" i="25" s="1"/>
  <c r="O836" i="25" s="1"/>
  <c r="D832" i="18" s="1"/>
  <c r="K838" i="25"/>
  <c r="N838" i="25" s="1"/>
  <c r="O838" i="25" s="1"/>
  <c r="D834" i="18" s="1"/>
  <c r="K840" i="25"/>
  <c r="N840" i="25" s="1"/>
  <c r="O840" i="25" s="1"/>
  <c r="D836" i="18" s="1"/>
  <c r="K842" i="25"/>
  <c r="N842" i="25" s="1"/>
  <c r="O842" i="25" s="1"/>
  <c r="D838" i="18" s="1"/>
  <c r="K844" i="25"/>
  <c r="N844" i="25" s="1"/>
  <c r="O844" i="25" s="1"/>
  <c r="D840" i="18" s="1"/>
  <c r="K846" i="25"/>
  <c r="N846" i="25" s="1"/>
  <c r="O846" i="25" s="1"/>
  <c r="D842" i="18" s="1"/>
  <c r="K848" i="25"/>
  <c r="N848" i="25" s="1"/>
  <c r="O848" i="25" s="1"/>
  <c r="D844" i="18" s="1"/>
  <c r="K850" i="25"/>
  <c r="N850" i="25" s="1"/>
  <c r="O850" i="25" s="1"/>
  <c r="D846" i="18" s="1"/>
  <c r="K852" i="25"/>
  <c r="N852" i="25" s="1"/>
  <c r="O852" i="25" s="1"/>
  <c r="D848" i="18" s="1"/>
  <c r="K854" i="25"/>
  <c r="N854" i="25" s="1"/>
  <c r="O854" i="25" s="1"/>
  <c r="D850" i="18" s="1"/>
  <c r="K856" i="25"/>
  <c r="N856" i="25" s="1"/>
  <c r="O856" i="25" s="1"/>
  <c r="D852" i="18" s="1"/>
  <c r="K858" i="25"/>
  <c r="N858" i="25" s="1"/>
  <c r="O858" i="25" s="1"/>
  <c r="D854" i="18" s="1"/>
  <c r="K861" i="25"/>
  <c r="K865" i="25"/>
  <c r="N865" i="25" s="1"/>
  <c r="O865" i="25" s="1"/>
  <c r="D860" i="18" s="1"/>
  <c r="K867" i="25"/>
  <c r="N867" i="25" s="1"/>
  <c r="O867" i="25" s="1"/>
  <c r="D862" i="18" s="1"/>
  <c r="K869" i="25"/>
  <c r="N869" i="25" s="1"/>
  <c r="O869" i="25" s="1"/>
  <c r="D864" i="18" s="1"/>
  <c r="K871" i="25"/>
  <c r="N871" i="25" s="1"/>
  <c r="O871" i="25" s="1"/>
  <c r="K873" i="25"/>
  <c r="N873" i="25" s="1"/>
  <c r="O873" i="25" s="1"/>
  <c r="D868" i="18" s="1"/>
  <c r="K875" i="25"/>
  <c r="N875" i="25" s="1"/>
  <c r="O875" i="25" s="1"/>
  <c r="D870" i="18" s="1"/>
  <c r="K877" i="25"/>
  <c r="N877" i="25" s="1"/>
  <c r="O877" i="25" s="1"/>
  <c r="D872" i="18" s="1"/>
  <c r="K879" i="25"/>
  <c r="N879" i="25" s="1"/>
  <c r="O879" i="25" s="1"/>
  <c r="D874" i="18" s="1"/>
  <c r="K881" i="25"/>
  <c r="N881" i="25" s="1"/>
  <c r="O881" i="25" s="1"/>
  <c r="D876" i="18" s="1"/>
  <c r="K883" i="25"/>
  <c r="N883" i="25" s="1"/>
  <c r="O883" i="25" s="1"/>
  <c r="D878" i="18" s="1"/>
  <c r="K885" i="25"/>
  <c r="N885" i="25" s="1"/>
  <c r="O885" i="25" s="1"/>
  <c r="D880" i="18" s="1"/>
  <c r="K886" i="25"/>
  <c r="N886" i="25" s="1"/>
  <c r="O886" i="25" s="1"/>
  <c r="D881" i="18" s="1"/>
  <c r="K887" i="25"/>
  <c r="N887" i="25" s="1"/>
  <c r="O887" i="25" s="1"/>
  <c r="D882" i="18" s="1"/>
  <c r="K889" i="25"/>
  <c r="N889" i="25" s="1"/>
  <c r="O889" i="25" s="1"/>
  <c r="D884" i="18" s="1"/>
  <c r="K891" i="25"/>
  <c r="N891" i="25" s="1"/>
  <c r="O891" i="25" s="1"/>
  <c r="D886" i="18" s="1"/>
  <c r="K893" i="25"/>
  <c r="N893" i="25" s="1"/>
  <c r="O893" i="25" s="1"/>
  <c r="D888" i="18" s="1"/>
  <c r="K895" i="25"/>
  <c r="N895" i="25" s="1"/>
  <c r="O895" i="25" s="1"/>
  <c r="D890" i="18" s="1"/>
  <c r="K897" i="25"/>
  <c r="N897" i="25" s="1"/>
  <c r="O897" i="25" s="1"/>
  <c r="D892" i="18" s="1"/>
  <c r="K1107" i="25"/>
  <c r="N1107" i="25" s="1"/>
  <c r="O1107" i="25" s="1"/>
  <c r="D1101" i="18" s="1"/>
  <c r="K7" i="23"/>
  <c r="K9" i="23"/>
  <c r="N9" i="23" s="1"/>
  <c r="K11" i="23"/>
  <c r="N11" i="23" s="1"/>
  <c r="K13" i="23"/>
  <c r="N13" i="23" s="1"/>
  <c r="K15" i="23"/>
  <c r="N15" i="23" s="1"/>
  <c r="K17" i="23"/>
  <c r="N17" i="23" s="1"/>
  <c r="K19" i="23"/>
  <c r="N19" i="23" s="1"/>
  <c r="K21" i="23"/>
  <c r="N21" i="23" s="1"/>
  <c r="K23" i="23"/>
  <c r="N23" i="23" s="1"/>
  <c r="K25" i="23"/>
  <c r="N25" i="23" s="1"/>
  <c r="K27" i="23"/>
  <c r="N27" i="23" s="1"/>
  <c r="K29" i="23"/>
  <c r="N29" i="23" s="1"/>
  <c r="K31" i="23"/>
  <c r="N31" i="23" s="1"/>
  <c r="K34" i="23"/>
  <c r="N34" i="23" s="1"/>
  <c r="K36" i="23"/>
  <c r="N36" i="23" s="1"/>
  <c r="K40" i="23"/>
  <c r="N40" i="23" s="1"/>
  <c r="K42" i="23"/>
  <c r="N42" i="23" s="1"/>
  <c r="K44" i="23"/>
  <c r="N44" i="23" s="1"/>
  <c r="K47" i="23"/>
  <c r="N47" i="23" s="1"/>
  <c r="O47" i="23" s="1"/>
  <c r="E47" i="18" s="1"/>
  <c r="K49" i="23"/>
  <c r="N49" i="23" s="1"/>
  <c r="K51" i="23"/>
  <c r="N51" i="23" s="1"/>
  <c r="K53" i="23"/>
  <c r="N53" i="23" s="1"/>
  <c r="K55" i="23"/>
  <c r="N55" i="23" s="1"/>
  <c r="K57" i="23"/>
  <c r="K59" i="23"/>
  <c r="N59" i="23" s="1"/>
  <c r="K61" i="23"/>
  <c r="N61" i="23" s="1"/>
  <c r="K63" i="23"/>
  <c r="N63" i="23" s="1"/>
  <c r="K65" i="23"/>
  <c r="N65" i="23" s="1"/>
  <c r="K66" i="23"/>
  <c r="N66" i="23" s="1"/>
  <c r="K68" i="23"/>
  <c r="N68" i="23" s="1"/>
  <c r="K70" i="23"/>
  <c r="K72" i="23"/>
  <c r="N72" i="23" s="1"/>
  <c r="K74" i="23"/>
  <c r="N74" i="23" s="1"/>
  <c r="K76" i="23"/>
  <c r="N76" i="23" s="1"/>
  <c r="K77" i="23"/>
  <c r="N77" i="23" s="1"/>
  <c r="K79" i="23"/>
  <c r="N79" i="23" s="1"/>
  <c r="K81" i="23"/>
  <c r="N81" i="23" s="1"/>
  <c r="K83" i="23"/>
  <c r="N83" i="23" s="1"/>
  <c r="O83" i="23" s="1"/>
  <c r="E83" i="18" s="1"/>
  <c r="K84" i="23"/>
  <c r="N84" i="23" s="1"/>
  <c r="K86" i="23"/>
  <c r="N86" i="23" s="1"/>
  <c r="K88" i="23"/>
  <c r="N88" i="23" s="1"/>
  <c r="K90" i="23"/>
  <c r="N90" i="23" s="1"/>
  <c r="K92" i="23"/>
  <c r="N92" i="23" s="1"/>
  <c r="K94" i="23"/>
  <c r="N94" i="23" s="1"/>
  <c r="K96" i="23"/>
  <c r="N96" i="23" s="1"/>
  <c r="K98" i="23"/>
  <c r="N98" i="23" s="1"/>
  <c r="K100" i="23"/>
  <c r="N100" i="23" s="1"/>
  <c r="K102" i="23"/>
  <c r="K104" i="23"/>
  <c r="N104" i="23" s="1"/>
  <c r="K106" i="23"/>
  <c r="N106" i="23" s="1"/>
  <c r="K108" i="23"/>
  <c r="K110" i="23"/>
  <c r="N110" i="23" s="1"/>
  <c r="K112" i="23"/>
  <c r="N112" i="23" s="1"/>
  <c r="K114" i="23"/>
  <c r="N114" i="23" s="1"/>
  <c r="K116" i="23"/>
  <c r="N116" i="23" s="1"/>
  <c r="K118" i="23"/>
  <c r="N118" i="23" s="1"/>
  <c r="K120" i="23"/>
  <c r="N120" i="23" s="1"/>
  <c r="K122" i="23"/>
  <c r="N122" i="23" s="1"/>
  <c r="K124" i="23"/>
  <c r="N124" i="23" s="1"/>
  <c r="K126" i="23"/>
  <c r="K128" i="23"/>
  <c r="N128" i="23" s="1"/>
  <c r="K130" i="23"/>
  <c r="N130" i="23" s="1"/>
  <c r="K132" i="23"/>
  <c r="N132" i="23" s="1"/>
  <c r="K134" i="23"/>
  <c r="N134" i="23" s="1"/>
  <c r="K136" i="23"/>
  <c r="N136" i="23" s="1"/>
  <c r="K138" i="23"/>
  <c r="N138" i="23" s="1"/>
  <c r="K140" i="23"/>
  <c r="N140" i="23" s="1"/>
  <c r="K142" i="23"/>
  <c r="N142" i="23" s="1"/>
  <c r="K144" i="23"/>
  <c r="N144" i="23" s="1"/>
  <c r="K146" i="23"/>
  <c r="K148" i="23"/>
  <c r="N148" i="23" s="1"/>
  <c r="K150" i="23"/>
  <c r="N150" i="23" s="1"/>
  <c r="K152" i="23"/>
  <c r="N152" i="23" s="1"/>
  <c r="K154" i="23"/>
  <c r="N154" i="23" s="1"/>
  <c r="K156" i="23"/>
  <c r="N156" i="23" s="1"/>
  <c r="K158" i="23"/>
  <c r="N158" i="23" s="1"/>
  <c r="K160" i="23"/>
  <c r="N160" i="23" s="1"/>
  <c r="K162" i="23"/>
  <c r="N162" i="23" s="1"/>
  <c r="K164" i="23"/>
  <c r="N164" i="23" s="1"/>
  <c r="K166" i="23"/>
  <c r="N166" i="23" s="1"/>
  <c r="K168" i="23"/>
  <c r="N168" i="23" s="1"/>
  <c r="K170" i="23"/>
  <c r="N170" i="23" s="1"/>
  <c r="K172" i="23"/>
  <c r="N172" i="23" s="1"/>
  <c r="K174" i="23"/>
  <c r="N174" i="23" s="1"/>
  <c r="O174" i="23" s="1"/>
  <c r="E174" i="18" s="1"/>
  <c r="K177" i="23"/>
  <c r="N177" i="23" s="1"/>
  <c r="K179" i="23"/>
  <c r="N179" i="23" s="1"/>
  <c r="K181" i="23"/>
  <c r="N181" i="23" s="1"/>
  <c r="K183" i="23"/>
  <c r="N183" i="23" s="1"/>
  <c r="K185" i="23"/>
  <c r="N185" i="23" s="1"/>
  <c r="K187" i="23"/>
  <c r="K189" i="23"/>
  <c r="N189" i="23" s="1"/>
  <c r="K191" i="23"/>
  <c r="N191" i="23" s="1"/>
  <c r="K193" i="23"/>
  <c r="N193" i="23" s="1"/>
  <c r="K195" i="23"/>
  <c r="N195" i="23" s="1"/>
  <c r="K196" i="23"/>
  <c r="N196" i="23" s="1"/>
  <c r="K198" i="23"/>
  <c r="N198" i="23" s="1"/>
  <c r="K200" i="23"/>
  <c r="N200" i="23" s="1"/>
  <c r="K202" i="23"/>
  <c r="N202" i="23" s="1"/>
  <c r="K204" i="23"/>
  <c r="N204" i="23" s="1"/>
  <c r="K206" i="23"/>
  <c r="N206" i="23" s="1"/>
  <c r="K207" i="23"/>
  <c r="N207" i="23" s="1"/>
  <c r="K209" i="23"/>
  <c r="N209" i="23" s="1"/>
  <c r="K211" i="23"/>
  <c r="N211" i="23" s="1"/>
  <c r="K213" i="23"/>
  <c r="N213" i="23" s="1"/>
  <c r="K215" i="23"/>
  <c r="N215" i="23" s="1"/>
  <c r="K217" i="23"/>
  <c r="N217" i="23" s="1"/>
  <c r="K219" i="23"/>
  <c r="N219" i="23" s="1"/>
  <c r="K222" i="23"/>
  <c r="N222" i="23" s="1"/>
  <c r="K224" i="23"/>
  <c r="N224" i="23" s="1"/>
  <c r="K226" i="23"/>
  <c r="N226" i="23" s="1"/>
  <c r="K229" i="23"/>
  <c r="N229" i="23" s="1"/>
  <c r="K231" i="23"/>
  <c r="N231" i="23" s="1"/>
  <c r="K233" i="23"/>
  <c r="N233" i="23" s="1"/>
  <c r="K235" i="23"/>
  <c r="N235" i="23" s="1"/>
  <c r="K237" i="23"/>
  <c r="N237" i="23" s="1"/>
  <c r="K239" i="23"/>
  <c r="N239" i="23" s="1"/>
  <c r="K241" i="23"/>
  <c r="N241" i="23" s="1"/>
  <c r="K243" i="23"/>
  <c r="K245" i="23"/>
  <c r="N245" i="23" s="1"/>
  <c r="K907" i="33"/>
  <c r="K1115" i="33" s="1"/>
  <c r="J907" i="25"/>
  <c r="K246" i="23"/>
  <c r="N246" i="23" s="1"/>
  <c r="K248" i="23"/>
  <c r="N248" i="23" s="1"/>
  <c r="K250" i="23"/>
  <c r="N250" i="23" s="1"/>
  <c r="K252" i="23"/>
  <c r="N252" i="23" s="1"/>
  <c r="K254" i="23"/>
  <c r="N254" i="23" s="1"/>
  <c r="K257" i="23"/>
  <c r="N257" i="23" s="1"/>
  <c r="K259" i="23"/>
  <c r="N259" i="23" s="1"/>
  <c r="K261" i="23"/>
  <c r="K263" i="23"/>
  <c r="N263" i="23" s="1"/>
  <c r="K265" i="23"/>
  <c r="N265" i="23" s="1"/>
  <c r="K267" i="23"/>
  <c r="N267" i="23" s="1"/>
  <c r="K269" i="23"/>
  <c r="N269" i="23" s="1"/>
  <c r="K271" i="23"/>
  <c r="N271" i="23" s="1"/>
  <c r="K273" i="23"/>
  <c r="N273" i="23" s="1"/>
  <c r="K275" i="23"/>
  <c r="N275" i="23" s="1"/>
  <c r="K277" i="23"/>
  <c r="N277" i="23" s="1"/>
  <c r="K279" i="23"/>
  <c r="N279" i="23" s="1"/>
  <c r="K281" i="23"/>
  <c r="K283" i="23"/>
  <c r="N283" i="23" s="1"/>
  <c r="K285" i="23"/>
  <c r="N285" i="23" s="1"/>
  <c r="K287" i="23"/>
  <c r="N287" i="23" s="1"/>
  <c r="K289" i="23"/>
  <c r="N289" i="23" s="1"/>
  <c r="K291" i="23"/>
  <c r="N291" i="23" s="1"/>
  <c r="K293" i="23"/>
  <c r="N293" i="23" s="1"/>
  <c r="K295" i="23"/>
  <c r="N295" i="23" s="1"/>
  <c r="K297" i="23"/>
  <c r="N297" i="23" s="1"/>
  <c r="K299" i="23"/>
  <c r="N299" i="23" s="1"/>
  <c r="K301" i="23"/>
  <c r="N301" i="23" s="1"/>
  <c r="K305" i="23"/>
  <c r="N305" i="23" s="1"/>
  <c r="K307" i="23"/>
  <c r="K309" i="23"/>
  <c r="N309" i="23" s="1"/>
  <c r="K311" i="23"/>
  <c r="N311" i="23" s="1"/>
  <c r="K313" i="23"/>
  <c r="N313" i="23" s="1"/>
  <c r="K315" i="23"/>
  <c r="N315" i="23" s="1"/>
  <c r="K317" i="23"/>
  <c r="N317" i="23" s="1"/>
  <c r="K319" i="23"/>
  <c r="N319" i="23" s="1"/>
  <c r="K321" i="23"/>
  <c r="N321" i="23" s="1"/>
  <c r="K323" i="23"/>
  <c r="N323" i="23" s="1"/>
  <c r="K325" i="23"/>
  <c r="N325" i="23" s="1"/>
  <c r="K327" i="23"/>
  <c r="N327" i="23" s="1"/>
  <c r="K329" i="23"/>
  <c r="N329" i="23" s="1"/>
  <c r="K331" i="23"/>
  <c r="N331" i="23" s="1"/>
  <c r="K333" i="23"/>
  <c r="N333" i="23" s="1"/>
  <c r="K335" i="23"/>
  <c r="N335" i="23" s="1"/>
  <c r="K337" i="23"/>
  <c r="N337" i="23" s="1"/>
  <c r="K339" i="23"/>
  <c r="K341" i="23"/>
  <c r="N341" i="23" s="1"/>
  <c r="K343" i="23"/>
  <c r="N343" i="23" s="1"/>
  <c r="K344" i="23"/>
  <c r="N344" i="23" s="1"/>
  <c r="K346" i="23"/>
  <c r="N346" i="23" s="1"/>
  <c r="K348" i="23"/>
  <c r="N348" i="23" s="1"/>
  <c r="K350" i="23"/>
  <c r="K352" i="23"/>
  <c r="K355" i="23"/>
  <c r="N355" i="23" s="1"/>
  <c r="K357" i="23"/>
  <c r="N357" i="23" s="1"/>
  <c r="K359" i="23"/>
  <c r="N359" i="23" s="1"/>
  <c r="K361" i="23"/>
  <c r="N361" i="23" s="1"/>
  <c r="K363" i="23"/>
  <c r="N363" i="23" s="1"/>
  <c r="K365" i="23"/>
  <c r="N365" i="23" s="1"/>
  <c r="K367" i="23"/>
  <c r="N367" i="23" s="1"/>
  <c r="K369" i="23"/>
  <c r="N369" i="23" s="1"/>
  <c r="K371" i="23"/>
  <c r="N371" i="23" s="1"/>
  <c r="K373" i="23"/>
  <c r="N373" i="23" s="1"/>
  <c r="K375" i="23"/>
  <c r="N375" i="23" s="1"/>
  <c r="K377" i="23"/>
  <c r="N377" i="23" s="1"/>
  <c r="K379" i="23"/>
  <c r="N379" i="23" s="1"/>
  <c r="K380" i="23"/>
  <c r="N380" i="23" s="1"/>
  <c r="K382" i="23"/>
  <c r="N382" i="23" s="1"/>
  <c r="K384" i="23"/>
  <c r="N384" i="23" s="1"/>
  <c r="K386" i="23"/>
  <c r="N386" i="23" s="1"/>
  <c r="K388" i="23"/>
  <c r="N388" i="23" s="1"/>
  <c r="K390" i="23"/>
  <c r="N390" i="23" s="1"/>
  <c r="K392" i="23"/>
  <c r="N392" i="23" s="1"/>
  <c r="K394" i="23"/>
  <c r="N394" i="23" s="1"/>
  <c r="K396" i="23"/>
  <c r="N396" i="23" s="1"/>
  <c r="K398" i="23"/>
  <c r="N398" i="23" s="1"/>
  <c r="K400" i="23"/>
  <c r="N400" i="23" s="1"/>
  <c r="K402" i="23"/>
  <c r="N402" i="23" s="1"/>
  <c r="K404" i="23"/>
  <c r="N404" i="23" s="1"/>
  <c r="K406" i="23"/>
  <c r="K408" i="23"/>
  <c r="N408" i="23" s="1"/>
  <c r="K410" i="23"/>
  <c r="K412" i="23"/>
  <c r="K414" i="23"/>
  <c r="N414" i="23" s="1"/>
  <c r="K416" i="23"/>
  <c r="N416" i="23" s="1"/>
  <c r="K418" i="23"/>
  <c r="N418" i="23" s="1"/>
  <c r="K420" i="23"/>
  <c r="K422" i="23"/>
  <c r="K424" i="23"/>
  <c r="K426" i="23"/>
  <c r="K428" i="23"/>
  <c r="K430" i="23"/>
  <c r="K432" i="23"/>
  <c r="K434" i="23"/>
  <c r="K436" i="23"/>
  <c r="N436" i="23" s="1"/>
  <c r="K438" i="23"/>
  <c r="K440" i="23"/>
  <c r="K442" i="23"/>
  <c r="K444" i="23"/>
  <c r="K446" i="23"/>
  <c r="K448" i="23"/>
  <c r="K449" i="23"/>
  <c r="N449" i="23" s="1"/>
  <c r="K451" i="23"/>
  <c r="N451" i="23" s="1"/>
  <c r="K453" i="23"/>
  <c r="N453" i="23" s="1"/>
  <c r="K455" i="23"/>
  <c r="N455" i="23" s="1"/>
  <c r="K606" i="23"/>
  <c r="N606" i="23" s="1"/>
  <c r="K608" i="23"/>
  <c r="N608" i="23" s="1"/>
  <c r="K610" i="23"/>
  <c r="N610" i="23" s="1"/>
  <c r="O610" i="23" s="1"/>
  <c r="E607" i="18" s="1"/>
  <c r="K612" i="23"/>
  <c r="N612" i="23" s="1"/>
  <c r="K614" i="23"/>
  <c r="N614" i="23" s="1"/>
  <c r="K616" i="23"/>
  <c r="N616" i="23" s="1"/>
  <c r="K618" i="23"/>
  <c r="N618" i="23" s="1"/>
  <c r="K620" i="23"/>
  <c r="N620" i="23" s="1"/>
  <c r="K622" i="23"/>
  <c r="N622" i="23" s="1"/>
  <c r="K624" i="23"/>
  <c r="N624" i="23" s="1"/>
  <c r="K627" i="23"/>
  <c r="K630" i="23"/>
  <c r="N630" i="23" s="1"/>
  <c r="K632" i="23"/>
  <c r="N632" i="23" s="1"/>
  <c r="K634" i="23"/>
  <c r="N634" i="23" s="1"/>
  <c r="K636" i="23"/>
  <c r="N636" i="23" s="1"/>
  <c r="K638" i="23"/>
  <c r="N638" i="23" s="1"/>
  <c r="K639" i="23"/>
  <c r="N639" i="23" s="1"/>
  <c r="K640" i="23"/>
  <c r="N640" i="23" s="1"/>
  <c r="K642" i="23"/>
  <c r="N642" i="23" s="1"/>
  <c r="K644" i="23"/>
  <c r="N644" i="23" s="1"/>
  <c r="K646" i="23"/>
  <c r="N646" i="23" s="1"/>
  <c r="K648" i="23"/>
  <c r="N648" i="23" s="1"/>
  <c r="K650" i="23"/>
  <c r="N650" i="23" s="1"/>
  <c r="K652" i="23"/>
  <c r="N652" i="23" s="1"/>
  <c r="K654" i="23"/>
  <c r="N654" i="23" s="1"/>
  <c r="K656" i="23"/>
  <c r="N656" i="23" s="1"/>
  <c r="K658" i="23"/>
  <c r="N658" i="23" s="1"/>
  <c r="K660" i="23"/>
  <c r="N660" i="23" s="1"/>
  <c r="K662" i="23"/>
  <c r="N662" i="23" s="1"/>
  <c r="K664" i="23"/>
  <c r="N664" i="23" s="1"/>
  <c r="K666" i="23"/>
  <c r="N666" i="23" s="1"/>
  <c r="K668" i="23"/>
  <c r="N668" i="23" s="1"/>
  <c r="K670" i="23"/>
  <c r="N670" i="23" s="1"/>
  <c r="K671" i="23"/>
  <c r="N671" i="23" s="1"/>
  <c r="K673" i="23"/>
  <c r="N673" i="23" s="1"/>
  <c r="K675" i="23"/>
  <c r="N675" i="23" s="1"/>
  <c r="K677" i="23"/>
  <c r="N677" i="23" s="1"/>
  <c r="K679" i="23"/>
  <c r="N679" i="23" s="1"/>
  <c r="K680" i="23"/>
  <c r="N680" i="23" s="1"/>
  <c r="K682" i="23"/>
  <c r="N682" i="23" s="1"/>
  <c r="K684" i="23"/>
  <c r="N684" i="23" s="1"/>
  <c r="K686" i="23"/>
  <c r="N686" i="23" s="1"/>
  <c r="K688" i="23"/>
  <c r="N688" i="23" s="1"/>
  <c r="K690" i="23"/>
  <c r="N690" i="23" s="1"/>
  <c r="K692" i="23"/>
  <c r="K694" i="23"/>
  <c r="N694" i="23" s="1"/>
  <c r="K696" i="23"/>
  <c r="N696" i="23" s="1"/>
  <c r="O696" i="23" s="1"/>
  <c r="E693" i="18" s="1"/>
  <c r="K698" i="23"/>
  <c r="N698" i="23" s="1"/>
  <c r="O698" i="23" s="1"/>
  <c r="E695" i="18" s="1"/>
  <c r="K700" i="23"/>
  <c r="N700" i="23" s="1"/>
  <c r="O700" i="23" s="1"/>
  <c r="E697" i="18" s="1"/>
  <c r="K702" i="23"/>
  <c r="N702" i="23" s="1"/>
  <c r="O702" i="23" s="1"/>
  <c r="E699" i="18" s="1"/>
  <c r="K704" i="23"/>
  <c r="N704" i="23" s="1"/>
  <c r="O704" i="23" s="1"/>
  <c r="E701" i="18" s="1"/>
  <c r="K705" i="23"/>
  <c r="N705" i="23" s="1"/>
  <c r="O705" i="23" s="1"/>
  <c r="E702" i="18" s="1"/>
  <c r="K707" i="23"/>
  <c r="N707" i="23" s="1"/>
  <c r="O707" i="23" s="1"/>
  <c r="E704" i="18" s="1"/>
  <c r="K709" i="23"/>
  <c r="N709" i="23" s="1"/>
  <c r="O709" i="23" s="1"/>
  <c r="E706" i="18" s="1"/>
  <c r="K711" i="23"/>
  <c r="N711" i="23" s="1"/>
  <c r="O711" i="23" s="1"/>
  <c r="E708" i="18" s="1"/>
  <c r="K713" i="23"/>
  <c r="K716" i="23"/>
  <c r="N716" i="23" s="1"/>
  <c r="O716" i="23" s="1"/>
  <c r="E713" i="18" s="1"/>
  <c r="K719" i="23"/>
  <c r="N719" i="23" s="1"/>
  <c r="O719" i="23" s="1"/>
  <c r="E716" i="18" s="1"/>
  <c r="K721" i="23"/>
  <c r="N721" i="23" s="1"/>
  <c r="O721" i="23" s="1"/>
  <c r="E718" i="18" s="1"/>
  <c r="K723" i="23"/>
  <c r="N723" i="23" s="1"/>
  <c r="O723" i="23" s="1"/>
  <c r="E720" i="18" s="1"/>
  <c r="K726" i="23"/>
  <c r="K727" i="23"/>
  <c r="N727" i="23" s="1"/>
  <c r="O727" i="23" s="1"/>
  <c r="E723" i="18" s="1"/>
  <c r="K729" i="23"/>
  <c r="N729" i="23" s="1"/>
  <c r="K731" i="23"/>
  <c r="N731" i="23" s="1"/>
  <c r="K732" i="23"/>
  <c r="N732" i="23" s="1"/>
  <c r="K734" i="23"/>
  <c r="N734" i="23" s="1"/>
  <c r="K737" i="23"/>
  <c r="N737" i="23" s="1"/>
  <c r="K739" i="23"/>
  <c r="N739" i="23" s="1"/>
  <c r="K741" i="23"/>
  <c r="N741" i="23" s="1"/>
  <c r="O741" i="23" s="1"/>
  <c r="E737" i="18" s="1"/>
  <c r="K743" i="23"/>
  <c r="N743" i="23" s="1"/>
  <c r="O743" i="23" s="1"/>
  <c r="E739" i="18" s="1"/>
  <c r="K745" i="23"/>
  <c r="N745" i="23" s="1"/>
  <c r="O745" i="23" s="1"/>
  <c r="E741" i="18" s="1"/>
  <c r="K747" i="23"/>
  <c r="N747" i="23" s="1"/>
  <c r="K749" i="23"/>
  <c r="N749" i="23" s="1"/>
  <c r="K751" i="23"/>
  <c r="N751" i="23" s="1"/>
  <c r="K753" i="23"/>
  <c r="N753" i="23" s="1"/>
  <c r="K755" i="23"/>
  <c r="N755" i="23" s="1"/>
  <c r="K757" i="23"/>
  <c r="K759" i="23"/>
  <c r="N759" i="23" s="1"/>
  <c r="O759" i="23" s="1"/>
  <c r="E755" i="18" s="1"/>
  <c r="K761" i="23"/>
  <c r="N761" i="23" s="1"/>
  <c r="K763" i="23"/>
  <c r="N763" i="23" s="1"/>
  <c r="K765" i="23"/>
  <c r="N765" i="23" s="1"/>
  <c r="O765" i="23" s="1"/>
  <c r="E761" i="18" s="1"/>
  <c r="K767" i="23"/>
  <c r="N767" i="23" s="1"/>
  <c r="K768" i="23"/>
  <c r="N768" i="23" s="1"/>
  <c r="K770" i="23"/>
  <c r="N770" i="23" s="1"/>
  <c r="K771" i="23"/>
  <c r="N771" i="23" s="1"/>
  <c r="K773" i="23"/>
  <c r="N773" i="23" s="1"/>
  <c r="O773" i="23" s="1"/>
  <c r="E769" i="18" s="1"/>
  <c r="K774" i="23"/>
  <c r="N774" i="23" s="1"/>
  <c r="O774" i="23" s="1"/>
  <c r="E770" i="18" s="1"/>
  <c r="K775" i="23"/>
  <c r="N775" i="23" s="1"/>
  <c r="K778" i="23"/>
  <c r="N778" i="23" s="1"/>
  <c r="O778" i="23" s="1"/>
  <c r="E774" i="18" s="1"/>
  <c r="K779" i="23"/>
  <c r="N779" i="23" s="1"/>
  <c r="O779" i="23" s="1"/>
  <c r="E775" i="18" s="1"/>
  <c r="K782" i="23"/>
  <c r="K785" i="23"/>
  <c r="N785" i="23" s="1"/>
  <c r="K787" i="23"/>
  <c r="N787" i="23" s="1"/>
  <c r="K789" i="23"/>
  <c r="N789" i="23" s="1"/>
  <c r="O789" i="23" s="1"/>
  <c r="E785" i="18" s="1"/>
  <c r="K791" i="23"/>
  <c r="N791" i="23" s="1"/>
  <c r="K793" i="23"/>
  <c r="N793" i="23" s="1"/>
  <c r="K795" i="23"/>
  <c r="N795" i="23" s="1"/>
  <c r="K796" i="23"/>
  <c r="N796" i="23" s="1"/>
  <c r="K798" i="23"/>
  <c r="N798" i="23" s="1"/>
  <c r="K801" i="23"/>
  <c r="N801" i="23" s="1"/>
  <c r="K802" i="23"/>
  <c r="N802" i="23" s="1"/>
  <c r="O802" i="23" s="1"/>
  <c r="E798" i="18" s="1"/>
  <c r="K804" i="23"/>
  <c r="N804" i="23" s="1"/>
  <c r="K806" i="23"/>
  <c r="N806" i="23" s="1"/>
  <c r="K807" i="23"/>
  <c r="N807" i="23" s="1"/>
  <c r="K809" i="23"/>
  <c r="N809" i="23" s="1"/>
  <c r="O809" i="23" s="1"/>
  <c r="E805" i="18" s="1"/>
  <c r="K811" i="23"/>
  <c r="N811" i="23" s="1"/>
  <c r="O811" i="23" s="1"/>
  <c r="E807" i="18" s="1"/>
  <c r="K813" i="23"/>
  <c r="N813" i="23" s="1"/>
  <c r="K815" i="23"/>
  <c r="N815" i="23" s="1"/>
  <c r="K817" i="23"/>
  <c r="K819" i="23"/>
  <c r="N819" i="23" s="1"/>
  <c r="K821" i="23"/>
  <c r="N821" i="23" s="1"/>
  <c r="K822" i="23"/>
  <c r="N822" i="23" s="1"/>
  <c r="K824" i="23"/>
  <c r="N824" i="23" s="1"/>
  <c r="O824" i="23" s="1"/>
  <c r="E820" i="18" s="1"/>
  <c r="K825" i="23"/>
  <c r="N825" i="23" s="1"/>
  <c r="K827" i="23"/>
  <c r="N827" i="23" s="1"/>
  <c r="K829" i="23"/>
  <c r="N829" i="23" s="1"/>
  <c r="K831" i="23"/>
  <c r="N831" i="23" s="1"/>
  <c r="O831" i="23" s="1"/>
  <c r="E827" i="18" s="1"/>
  <c r="K833" i="23"/>
  <c r="N833" i="23" s="1"/>
  <c r="O833" i="23" s="1"/>
  <c r="E829" i="18" s="1"/>
  <c r="K835" i="23"/>
  <c r="N835" i="23" s="1"/>
  <c r="K837" i="23"/>
  <c r="N837" i="23" s="1"/>
  <c r="K839" i="23"/>
  <c r="N839" i="23" s="1"/>
  <c r="K841" i="23"/>
  <c r="N841" i="23" s="1"/>
  <c r="O841" i="23" s="1"/>
  <c r="E837" i="18" s="1"/>
  <c r="K843" i="23"/>
  <c r="N843" i="23" s="1"/>
  <c r="O843" i="23" s="1"/>
  <c r="E839" i="18" s="1"/>
  <c r="K845" i="23"/>
  <c r="N845" i="23" s="1"/>
  <c r="O845" i="23" s="1"/>
  <c r="E841" i="18" s="1"/>
  <c r="K847" i="23"/>
  <c r="N847" i="23" s="1"/>
  <c r="K849" i="23"/>
  <c r="N849" i="23" s="1"/>
  <c r="O849" i="23" s="1"/>
  <c r="E845" i="18" s="1"/>
  <c r="K851" i="23"/>
  <c r="N851" i="23" s="1"/>
  <c r="K853" i="23"/>
  <c r="N853" i="23" s="1"/>
  <c r="O853" i="23" s="1"/>
  <c r="E849" i="18" s="1"/>
  <c r="K855" i="23"/>
  <c r="N855" i="23" s="1"/>
  <c r="O855" i="23" s="1"/>
  <c r="E851" i="18" s="1"/>
  <c r="K857" i="23"/>
  <c r="N857" i="23" s="1"/>
  <c r="O857" i="23" s="1"/>
  <c r="E853" i="18" s="1"/>
  <c r="K859" i="23"/>
  <c r="N859" i="23" s="1"/>
  <c r="O859" i="23" s="1"/>
  <c r="E855" i="18" s="1"/>
  <c r="K860" i="23"/>
  <c r="N860" i="23" s="1"/>
  <c r="O860" i="23" s="1"/>
  <c r="E856" i="18" s="1"/>
  <c r="K864" i="23"/>
  <c r="K866" i="23"/>
  <c r="N866" i="23" s="1"/>
  <c r="K868" i="23"/>
  <c r="N868" i="23" s="1"/>
  <c r="K870" i="23"/>
  <c r="N870" i="23" s="1"/>
  <c r="K872" i="23"/>
  <c r="N872" i="23" s="1"/>
  <c r="K874" i="23"/>
  <c r="N874" i="23" s="1"/>
  <c r="K876" i="23"/>
  <c r="N876" i="23" s="1"/>
  <c r="K878" i="23"/>
  <c r="N878" i="23" s="1"/>
  <c r="K880" i="23"/>
  <c r="N880" i="23" s="1"/>
  <c r="K882" i="23"/>
  <c r="N882" i="23" s="1"/>
  <c r="K884" i="23"/>
  <c r="N884" i="23" s="1"/>
  <c r="K888" i="23"/>
  <c r="N888" i="23" s="1"/>
  <c r="K890" i="23"/>
  <c r="N890" i="23" s="1"/>
  <c r="K892" i="23"/>
  <c r="N892" i="23" s="1"/>
  <c r="K894" i="23"/>
  <c r="N894" i="23" s="1"/>
  <c r="K896" i="23"/>
  <c r="N896" i="23" s="1"/>
  <c r="K898" i="23"/>
  <c r="N898" i="23" s="1"/>
  <c r="O898" i="23" s="1"/>
  <c r="E893" i="18" s="1"/>
  <c r="K908" i="23"/>
  <c r="N908" i="23" s="1"/>
  <c r="K910" i="23"/>
  <c r="N910" i="23" s="1"/>
  <c r="K912" i="23"/>
  <c r="N912" i="23" s="1"/>
  <c r="K914" i="23"/>
  <c r="N914" i="23" s="1"/>
  <c r="O914" i="23" s="1"/>
  <c r="E908" i="18" s="1"/>
  <c r="K916" i="23"/>
  <c r="N916" i="23" s="1"/>
  <c r="K918" i="23"/>
  <c r="N918" i="23" s="1"/>
  <c r="O918" i="23" s="1"/>
  <c r="E912" i="18" s="1"/>
  <c r="K920" i="23"/>
  <c r="N920" i="23" s="1"/>
  <c r="K922" i="23"/>
  <c r="N922" i="23" s="1"/>
  <c r="O922" i="23" s="1"/>
  <c r="E916" i="18" s="1"/>
  <c r="K924" i="23"/>
  <c r="N924" i="23" s="1"/>
  <c r="K926" i="23"/>
  <c r="N926" i="23" s="1"/>
  <c r="K927" i="23"/>
  <c r="N927" i="23" s="1"/>
  <c r="K929" i="23"/>
  <c r="N929" i="23" s="1"/>
  <c r="O929" i="23" s="1"/>
  <c r="E923" i="18" s="1"/>
  <c r="K930" i="23"/>
  <c r="K932" i="23"/>
  <c r="N932" i="23" s="1"/>
  <c r="O932" i="23" s="1"/>
  <c r="E926" i="18" s="1"/>
  <c r="K933" i="23"/>
  <c r="N933" i="23" s="1"/>
  <c r="K935" i="23"/>
  <c r="N935" i="23" s="1"/>
  <c r="K937" i="23"/>
  <c r="N937" i="23" s="1"/>
  <c r="K939" i="23"/>
  <c r="N939" i="23" s="1"/>
  <c r="K941" i="23"/>
  <c r="N941" i="23" s="1"/>
  <c r="K943" i="23"/>
  <c r="N943" i="23" s="1"/>
  <c r="O943" i="23" s="1"/>
  <c r="E937" i="18" s="1"/>
  <c r="K945" i="23"/>
  <c r="N945" i="23" s="1"/>
  <c r="K947" i="23"/>
  <c r="N947" i="23" s="1"/>
  <c r="O947" i="23" s="1"/>
  <c r="E941" i="18" s="1"/>
  <c r="K949" i="23"/>
  <c r="N949" i="23" s="1"/>
  <c r="K951" i="23"/>
  <c r="N951" i="23" s="1"/>
  <c r="O951" i="23" s="1"/>
  <c r="E945" i="18" s="1"/>
  <c r="K953" i="23"/>
  <c r="N953" i="23" s="1"/>
  <c r="K955" i="23"/>
  <c r="N955" i="23" s="1"/>
  <c r="K956" i="23"/>
  <c r="N956" i="23" s="1"/>
  <c r="K958" i="23"/>
  <c r="N958" i="23" s="1"/>
  <c r="O958" i="23" s="1"/>
  <c r="E952" i="18" s="1"/>
  <c r="K960" i="23"/>
  <c r="N960" i="23" s="1"/>
  <c r="K962" i="23"/>
  <c r="N962" i="23" s="1"/>
  <c r="K963" i="23"/>
  <c r="N963" i="23" s="1"/>
  <c r="K965" i="23"/>
  <c r="N965" i="23" s="1"/>
  <c r="K968" i="23"/>
  <c r="N968" i="23" s="1"/>
  <c r="K969" i="23"/>
  <c r="N969" i="23" s="1"/>
  <c r="O969" i="23" s="1"/>
  <c r="E963" i="18" s="1"/>
  <c r="K971" i="23"/>
  <c r="N971" i="23" s="1"/>
  <c r="K973" i="23"/>
  <c r="N973" i="23" s="1"/>
  <c r="K975" i="23"/>
  <c r="N975" i="23" s="1"/>
  <c r="K977" i="23"/>
  <c r="N977" i="23" s="1"/>
  <c r="O977" i="23" s="1"/>
  <c r="E971" i="18" s="1"/>
  <c r="K979" i="23"/>
  <c r="N979" i="23" s="1"/>
  <c r="K981" i="23"/>
  <c r="N981" i="23" s="1"/>
  <c r="O981" i="23" s="1"/>
  <c r="E975" i="18" s="1"/>
  <c r="K983" i="23"/>
  <c r="N983" i="23" s="1"/>
  <c r="K985" i="23"/>
  <c r="N985" i="23" s="1"/>
  <c r="K987" i="23"/>
  <c r="N987" i="23" s="1"/>
  <c r="K989" i="23"/>
  <c r="N989" i="23" s="1"/>
  <c r="O989" i="23" s="1"/>
  <c r="E983" i="18" s="1"/>
  <c r="K991" i="23"/>
  <c r="K993" i="23"/>
  <c r="N993" i="23" s="1"/>
  <c r="K995" i="23"/>
  <c r="N995" i="23" s="1"/>
  <c r="K997" i="23"/>
  <c r="N997" i="23" s="1"/>
  <c r="O997" i="23" s="1"/>
  <c r="E991" i="18" s="1"/>
  <c r="K999" i="23"/>
  <c r="N999" i="23" s="1"/>
  <c r="O999" i="23" s="1"/>
  <c r="E993" i="18" s="1"/>
  <c r="K1000" i="23"/>
  <c r="N1000" i="23" s="1"/>
  <c r="K1003" i="23"/>
  <c r="N1003" i="23" s="1"/>
  <c r="K1005" i="23"/>
  <c r="N1005" i="23" s="1"/>
  <c r="O1005" i="23" s="1"/>
  <c r="E999" i="18" s="1"/>
  <c r="K1007" i="23"/>
  <c r="N1007" i="23" s="1"/>
  <c r="K1009" i="23"/>
  <c r="N1009" i="23" s="1"/>
  <c r="O1009" i="23" s="1"/>
  <c r="E1003" i="18" s="1"/>
  <c r="K1011" i="23"/>
  <c r="N1011" i="23" s="1"/>
  <c r="K1013" i="23"/>
  <c r="N1013" i="23" s="1"/>
  <c r="K1016" i="23"/>
  <c r="N1016" i="23" s="1"/>
  <c r="O1016" i="23" s="1"/>
  <c r="E1010" i="18" s="1"/>
  <c r="K1018" i="23"/>
  <c r="N1018" i="23" s="1"/>
  <c r="K1020" i="23"/>
  <c r="N1020" i="23" s="1"/>
  <c r="K1022" i="23"/>
  <c r="N1022" i="23" s="1"/>
  <c r="K1024" i="23"/>
  <c r="N1024" i="23" s="1"/>
  <c r="K1027" i="23"/>
  <c r="N1027" i="23" s="1"/>
  <c r="K1029" i="23"/>
  <c r="N1029" i="23" s="1"/>
  <c r="K1033" i="23"/>
  <c r="N1033" i="23" s="1"/>
  <c r="K1035" i="23"/>
  <c r="N1035" i="23" s="1"/>
  <c r="K1037" i="23"/>
  <c r="N1037" i="23" s="1"/>
  <c r="K1039" i="23"/>
  <c r="N1039" i="23" s="1"/>
  <c r="K1041" i="23"/>
  <c r="N1041" i="23" s="1"/>
  <c r="K1043" i="23"/>
  <c r="N1043" i="23" s="1"/>
  <c r="K1045" i="23"/>
  <c r="N1045" i="23" s="1"/>
  <c r="K1047" i="23"/>
  <c r="N1047" i="23" s="1"/>
  <c r="K1049" i="23"/>
  <c r="N1049" i="23" s="1"/>
  <c r="K1051" i="23"/>
  <c r="N1051" i="23" s="1"/>
  <c r="K1053" i="23"/>
  <c r="N1053" i="23" s="1"/>
  <c r="K1055" i="23"/>
  <c r="N1055" i="23" s="1"/>
  <c r="K1057" i="23"/>
  <c r="N1057" i="23" s="1"/>
  <c r="K1059" i="23"/>
  <c r="N1059" i="23" s="1"/>
  <c r="K1061" i="23"/>
  <c r="N1061" i="23" s="1"/>
  <c r="K1063" i="23"/>
  <c r="N1063" i="23" s="1"/>
  <c r="K1065" i="23"/>
  <c r="N1065" i="23" s="1"/>
  <c r="K1067" i="23"/>
  <c r="N1067" i="23" s="1"/>
  <c r="K1069" i="23"/>
  <c r="N1069" i="23" s="1"/>
  <c r="K1071" i="23"/>
  <c r="N1071" i="23" s="1"/>
  <c r="K1073" i="23"/>
  <c r="N1073" i="23" s="1"/>
  <c r="O1073" i="23" s="1"/>
  <c r="E1067" i="18" s="1"/>
  <c r="K1075" i="23"/>
  <c r="N1075" i="23" s="1"/>
  <c r="K1077" i="23"/>
  <c r="N1077" i="23" s="1"/>
  <c r="K1079" i="23"/>
  <c r="N1079" i="23" s="1"/>
  <c r="K1081" i="23"/>
  <c r="N1081" i="23" s="1"/>
  <c r="K1082" i="23"/>
  <c r="N1082" i="23" s="1"/>
  <c r="O1082" i="23" s="1"/>
  <c r="E1076" i="18" s="1"/>
  <c r="K1085" i="23"/>
  <c r="N1085" i="23" s="1"/>
  <c r="K1087" i="23"/>
  <c r="N1087" i="23" s="1"/>
  <c r="K1089" i="23"/>
  <c r="N1089" i="23" s="1"/>
  <c r="K1091" i="23"/>
  <c r="N1091" i="23" s="1"/>
  <c r="O1091" i="23" s="1"/>
  <c r="E1085" i="18" s="1"/>
  <c r="K1093" i="23"/>
  <c r="N1093" i="23" s="1"/>
  <c r="K1095" i="23"/>
  <c r="N1095" i="23" s="1"/>
  <c r="K1097" i="23"/>
  <c r="N1097" i="23" s="1"/>
  <c r="K1099" i="23"/>
  <c r="N1099" i="23" s="1"/>
  <c r="K1101" i="23"/>
  <c r="N1101" i="23" s="1"/>
  <c r="K1103" i="23"/>
  <c r="N1103" i="23" s="1"/>
  <c r="K1104" i="23"/>
  <c r="N1104" i="23" s="1"/>
  <c r="K1106" i="23"/>
  <c r="N1106" i="23" s="1"/>
  <c r="O1106" i="23" s="1"/>
  <c r="E1100" i="18" s="1"/>
  <c r="K1108" i="23"/>
  <c r="N1108" i="23" s="1"/>
  <c r="K1110" i="23"/>
  <c r="N1110" i="23" s="1"/>
  <c r="J9" i="16"/>
  <c r="J17" i="16"/>
  <c r="M17" i="16" s="1"/>
  <c r="J47" i="16"/>
  <c r="M47" i="16" s="1"/>
  <c r="N47" i="16" s="1"/>
  <c r="J51" i="16"/>
  <c r="M51" i="16" s="1"/>
  <c r="J55" i="16"/>
  <c r="M55" i="16" s="1"/>
  <c r="J59" i="16"/>
  <c r="M59" i="16" s="1"/>
  <c r="J63" i="16"/>
  <c r="M63" i="16" s="1"/>
  <c r="J70" i="16"/>
  <c r="M70" i="16" s="1"/>
  <c r="J74" i="16"/>
  <c r="M74" i="16" s="1"/>
  <c r="J76" i="16"/>
  <c r="M76" i="16" s="1"/>
  <c r="J77" i="16"/>
  <c r="J79" i="16"/>
  <c r="M79" i="16" s="1"/>
  <c r="J83" i="16"/>
  <c r="M83" i="16" s="1"/>
  <c r="J86" i="16"/>
  <c r="M86" i="16" s="1"/>
  <c r="J90" i="16"/>
  <c r="M90" i="16" s="1"/>
  <c r="J96" i="16"/>
  <c r="J100" i="16"/>
  <c r="J104" i="16"/>
  <c r="J108" i="16"/>
  <c r="J112" i="16"/>
  <c r="J116" i="16"/>
  <c r="J118" i="16"/>
  <c r="M118" i="16" s="1"/>
  <c r="O118" i="16" s="1"/>
  <c r="J124" i="16"/>
  <c r="J126" i="16"/>
  <c r="M126" i="16" s="1"/>
  <c r="J132" i="16"/>
  <c r="J136" i="16"/>
  <c r="J140" i="16"/>
  <c r="J142" i="16"/>
  <c r="M142" i="16" s="1"/>
  <c r="O142" i="16" s="1"/>
  <c r="J148" i="16"/>
  <c r="J152" i="16"/>
  <c r="J156" i="16"/>
  <c r="J160" i="16"/>
  <c r="J164" i="16"/>
  <c r="J168" i="16"/>
  <c r="J172" i="16"/>
  <c r="J174" i="16"/>
  <c r="M174" i="16" s="1"/>
  <c r="J177" i="16"/>
  <c r="M177" i="16" s="1"/>
  <c r="J183" i="16"/>
  <c r="M183" i="16" s="1"/>
  <c r="O183" i="16" s="1"/>
  <c r="J187" i="16"/>
  <c r="M187" i="16" s="1"/>
  <c r="J189" i="16"/>
  <c r="M189" i="16" s="1"/>
  <c r="J193" i="16"/>
  <c r="M193" i="16" s="1"/>
  <c r="J198" i="16"/>
  <c r="J202" i="16"/>
  <c r="J204" i="16"/>
  <c r="M204" i="16" s="1"/>
  <c r="J209" i="16"/>
  <c r="J211" i="16"/>
  <c r="M211" i="16" s="1"/>
  <c r="J217" i="16"/>
  <c r="J219" i="16"/>
  <c r="M219" i="16" s="1"/>
  <c r="J222" i="16"/>
  <c r="M222" i="16" s="1"/>
  <c r="J231" i="16"/>
  <c r="J233" i="16"/>
  <c r="M233" i="16" s="1"/>
  <c r="J237" i="16"/>
  <c r="M237" i="16" s="1"/>
  <c r="J241" i="16"/>
  <c r="M241" i="16" s="1"/>
  <c r="J247" i="16"/>
  <c r="M247" i="16" s="1"/>
  <c r="O247" i="16" s="1"/>
  <c r="J251" i="16"/>
  <c r="M251" i="16" s="1"/>
  <c r="J255" i="16"/>
  <c r="J256" i="16"/>
  <c r="M256" i="16" s="1"/>
  <c r="J262" i="16"/>
  <c r="J264" i="16"/>
  <c r="M264" i="16" s="1"/>
  <c r="J268" i="16"/>
  <c r="M268" i="16" s="1"/>
  <c r="J274" i="16"/>
  <c r="M274" i="16" s="1"/>
  <c r="J278" i="16"/>
  <c r="M278" i="16" s="1"/>
  <c r="J282" i="16"/>
  <c r="M282" i="16" s="1"/>
  <c r="J286" i="16"/>
  <c r="J288" i="16"/>
  <c r="M288" i="16" s="1"/>
  <c r="J294" i="16"/>
  <c r="M294" i="16" s="1"/>
  <c r="J298" i="16"/>
  <c r="J300" i="16"/>
  <c r="M300" i="16" s="1"/>
  <c r="J302" i="16"/>
  <c r="M302" i="16" s="1"/>
  <c r="N302" i="16" s="1"/>
  <c r="J304" i="16"/>
  <c r="M304" i="16" s="1"/>
  <c r="J306" i="16"/>
  <c r="M306" i="16" s="1"/>
  <c r="J308" i="16"/>
  <c r="M308" i="16" s="1"/>
  <c r="J310" i="16"/>
  <c r="M310" i="16" s="1"/>
  <c r="J312" i="16"/>
  <c r="M312" i="16" s="1"/>
  <c r="J314" i="16"/>
  <c r="M314" i="16" s="1"/>
  <c r="J316" i="16"/>
  <c r="M316" i="16" s="1"/>
  <c r="J318" i="16"/>
  <c r="M318" i="16" s="1"/>
  <c r="J320" i="16"/>
  <c r="M320" i="16" s="1"/>
  <c r="J322" i="16"/>
  <c r="M322" i="16" s="1"/>
  <c r="J324" i="16"/>
  <c r="M324" i="16" s="1"/>
  <c r="J326" i="16"/>
  <c r="M326" i="16" s="1"/>
  <c r="J328" i="16"/>
  <c r="M328" i="16" s="1"/>
  <c r="J330" i="16"/>
  <c r="M330" i="16" s="1"/>
  <c r="J332" i="16"/>
  <c r="M332" i="16" s="1"/>
  <c r="J334" i="16"/>
  <c r="M334" i="16" s="1"/>
  <c r="J336" i="16"/>
  <c r="M336" i="16" s="1"/>
  <c r="J338" i="16"/>
  <c r="M338" i="16" s="1"/>
  <c r="J340" i="16"/>
  <c r="M340" i="16" s="1"/>
  <c r="J342" i="16"/>
  <c r="M342" i="16" s="1"/>
  <c r="J345" i="16"/>
  <c r="M345" i="16" s="1"/>
  <c r="J347" i="16"/>
  <c r="M347" i="16" s="1"/>
  <c r="J349" i="16"/>
  <c r="M349" i="16" s="1"/>
  <c r="J351" i="16"/>
  <c r="M351" i="16" s="1"/>
  <c r="J353" i="16"/>
  <c r="M353" i="16" s="1"/>
  <c r="J354" i="16"/>
  <c r="M354" i="16" s="1"/>
  <c r="J356" i="16"/>
  <c r="M356" i="16" s="1"/>
  <c r="J358" i="16"/>
  <c r="J360" i="16"/>
  <c r="J362" i="16"/>
  <c r="M362" i="16" s="1"/>
  <c r="J364" i="16"/>
  <c r="M364" i="16" s="1"/>
  <c r="J366" i="16"/>
  <c r="M366" i="16" s="1"/>
  <c r="J368" i="16"/>
  <c r="M368" i="16" s="1"/>
  <c r="J370" i="16"/>
  <c r="M370" i="16" s="1"/>
  <c r="J372" i="16"/>
  <c r="M372" i="16" s="1"/>
  <c r="J374" i="16"/>
  <c r="M374" i="16" s="1"/>
  <c r="J376" i="16"/>
  <c r="M376" i="16" s="1"/>
  <c r="J378" i="16"/>
  <c r="M378" i="16" s="1"/>
  <c r="J381" i="16"/>
  <c r="J383" i="16"/>
  <c r="M383" i="16" s="1"/>
  <c r="J385" i="16"/>
  <c r="M385" i="16" s="1"/>
  <c r="J387" i="16"/>
  <c r="J389" i="16"/>
  <c r="J391" i="16"/>
  <c r="M391" i="16" s="1"/>
  <c r="J393" i="16"/>
  <c r="M393" i="16" s="1"/>
  <c r="J395" i="16"/>
  <c r="M395" i="16" s="1"/>
  <c r="J397" i="16"/>
  <c r="J399" i="16"/>
  <c r="J401" i="16"/>
  <c r="J403" i="16"/>
  <c r="J405" i="16"/>
  <c r="J407" i="16"/>
  <c r="M407" i="16" s="1"/>
  <c r="J409" i="16"/>
  <c r="J411" i="16"/>
  <c r="J413" i="16"/>
  <c r="M413" i="16" s="1"/>
  <c r="J415" i="16"/>
  <c r="J417" i="16"/>
  <c r="J419" i="16"/>
  <c r="M419" i="16" s="1"/>
  <c r="J421" i="16"/>
  <c r="M421" i="16" s="1"/>
  <c r="J423" i="16"/>
  <c r="J425" i="16"/>
  <c r="J427" i="16"/>
  <c r="M427" i="16" s="1"/>
  <c r="J429" i="16"/>
  <c r="M429" i="16" s="1"/>
  <c r="J431" i="16"/>
  <c r="M431" i="16" s="1"/>
  <c r="J433" i="16"/>
  <c r="M433" i="16" s="1"/>
  <c r="J435" i="16"/>
  <c r="M435" i="16" s="1"/>
  <c r="J437" i="16"/>
  <c r="M437" i="16" s="1"/>
  <c r="J439" i="16"/>
  <c r="M439" i="16" s="1"/>
  <c r="J441" i="16"/>
  <c r="M441" i="16" s="1"/>
  <c r="J443" i="16"/>
  <c r="M443" i="16" s="1"/>
  <c r="J445" i="16"/>
  <c r="M445" i="16" s="1"/>
  <c r="J447" i="16"/>
  <c r="M447" i="16" s="1"/>
  <c r="J450" i="16"/>
  <c r="J452" i="16"/>
  <c r="J454" i="16"/>
  <c r="J463" i="16"/>
  <c r="J465" i="16"/>
  <c r="M465" i="16" s="1"/>
  <c r="J468" i="16"/>
  <c r="M468" i="16" s="1"/>
  <c r="J470" i="16"/>
  <c r="M470" i="16" s="1"/>
  <c r="J472" i="16"/>
  <c r="M472" i="16" s="1"/>
  <c r="J474" i="16"/>
  <c r="M474" i="16" s="1"/>
  <c r="J476" i="16"/>
  <c r="M476" i="16" s="1"/>
  <c r="J478" i="16"/>
  <c r="M478" i="16" s="1"/>
  <c r="J480" i="16"/>
  <c r="M480" i="16" s="1"/>
  <c r="N480" i="16" s="1"/>
  <c r="J482" i="16"/>
  <c r="M482" i="16" s="1"/>
  <c r="J484" i="16"/>
  <c r="M484" i="16" s="1"/>
  <c r="J486" i="16"/>
  <c r="M486" i="16" s="1"/>
  <c r="J488" i="16"/>
  <c r="M488" i="16" s="1"/>
  <c r="J490" i="16"/>
  <c r="M490" i="16" s="1"/>
  <c r="J492" i="16"/>
  <c r="M492" i="16" s="1"/>
  <c r="J494" i="16"/>
  <c r="J496" i="16"/>
  <c r="M496" i="16" s="1"/>
  <c r="J498" i="16"/>
  <c r="M498" i="16" s="1"/>
  <c r="J500" i="16"/>
  <c r="M500" i="16" s="1"/>
  <c r="J502" i="16"/>
  <c r="M502" i="16" s="1"/>
  <c r="J505" i="16"/>
  <c r="M505" i="16" s="1"/>
  <c r="J507" i="16"/>
  <c r="M507" i="16" s="1"/>
  <c r="J508" i="16"/>
  <c r="M508" i="16" s="1"/>
  <c r="J511" i="16"/>
  <c r="M511" i="16" s="1"/>
  <c r="J513" i="16"/>
  <c r="M513" i="16" s="1"/>
  <c r="N513" i="16" s="1"/>
  <c r="J515" i="16"/>
  <c r="M515" i="16" s="1"/>
  <c r="J517" i="16"/>
  <c r="M517" i="16" s="1"/>
  <c r="J519" i="16"/>
  <c r="M519" i="16" s="1"/>
  <c r="J521" i="16"/>
  <c r="M521" i="16" s="1"/>
  <c r="J524" i="16"/>
  <c r="M524" i="16" s="1"/>
  <c r="J528" i="16"/>
  <c r="J530" i="16"/>
  <c r="M530" i="16" s="1"/>
  <c r="J533" i="16"/>
  <c r="M533" i="16" s="1"/>
  <c r="J535" i="16"/>
  <c r="M535" i="16" s="1"/>
  <c r="J537" i="16"/>
  <c r="M537" i="16" s="1"/>
  <c r="J539" i="16"/>
  <c r="M539" i="16" s="1"/>
  <c r="J541" i="16"/>
  <c r="M541" i="16" s="1"/>
  <c r="J543" i="16"/>
  <c r="M543" i="16" s="1"/>
  <c r="J545" i="16"/>
  <c r="M545" i="16" s="1"/>
  <c r="N545" i="16" s="1"/>
  <c r="J547" i="16"/>
  <c r="M547" i="16" s="1"/>
  <c r="J549" i="16"/>
  <c r="M549" i="16" s="1"/>
  <c r="J551" i="16"/>
  <c r="M551" i="16" s="1"/>
  <c r="J553" i="16"/>
  <c r="M553" i="16" s="1"/>
  <c r="J555" i="16"/>
  <c r="M555" i="16" s="1"/>
  <c r="J556" i="16"/>
  <c r="M556" i="16" s="1"/>
  <c r="J559" i="16"/>
  <c r="M559" i="16" s="1"/>
  <c r="J561" i="16"/>
  <c r="M561" i="16" s="1"/>
  <c r="J563" i="16"/>
  <c r="M563" i="16" s="1"/>
  <c r="J565" i="16"/>
  <c r="M565" i="16" s="1"/>
  <c r="N565" i="16" s="1"/>
  <c r="J567" i="16"/>
  <c r="M567" i="16" s="1"/>
  <c r="J569" i="16"/>
  <c r="M569" i="16" s="1"/>
  <c r="J571" i="16"/>
  <c r="M571" i="16" s="1"/>
  <c r="J573" i="16"/>
  <c r="M573" i="16" s="1"/>
  <c r="J575" i="16"/>
  <c r="M575" i="16" s="1"/>
  <c r="J577" i="16"/>
  <c r="M577" i="16" s="1"/>
  <c r="J579" i="16"/>
  <c r="M579" i="16" s="1"/>
  <c r="J581" i="16"/>
  <c r="M581" i="16" s="1"/>
  <c r="J583" i="16"/>
  <c r="M583" i="16" s="1"/>
  <c r="J585" i="16"/>
  <c r="M585" i="16" s="1"/>
  <c r="J587" i="16"/>
  <c r="M587" i="16" s="1"/>
  <c r="J589" i="16"/>
  <c r="M589" i="16" s="1"/>
  <c r="J591" i="16"/>
  <c r="M591" i="16" s="1"/>
  <c r="J593" i="16"/>
  <c r="M593" i="16" s="1"/>
  <c r="J595" i="16"/>
  <c r="M595" i="16" s="1"/>
  <c r="J597" i="16"/>
  <c r="M597" i="16" s="1"/>
  <c r="J599" i="16"/>
  <c r="M599" i="16" s="1"/>
  <c r="J601" i="16"/>
  <c r="M601" i="16" s="1"/>
  <c r="J605" i="16"/>
  <c r="J607" i="16"/>
  <c r="M607" i="16" s="1"/>
  <c r="J609" i="16"/>
  <c r="M609" i="16" s="1"/>
  <c r="J611" i="16"/>
  <c r="M611" i="16" s="1"/>
  <c r="J613" i="16"/>
  <c r="M613" i="16" s="1"/>
  <c r="J615" i="16"/>
  <c r="M615" i="16" s="1"/>
  <c r="J617" i="16"/>
  <c r="M617" i="16" s="1"/>
  <c r="J619" i="16"/>
  <c r="M619" i="16" s="1"/>
  <c r="J621" i="16"/>
  <c r="M621" i="16" s="1"/>
  <c r="J623" i="16"/>
  <c r="J625" i="16"/>
  <c r="M625" i="16" s="1"/>
  <c r="J626" i="16"/>
  <c r="M626" i="16" s="1"/>
  <c r="J628" i="16"/>
  <c r="M628" i="16" s="1"/>
  <c r="J629" i="16"/>
  <c r="M629" i="16" s="1"/>
  <c r="J631" i="16"/>
  <c r="M631" i="16" s="1"/>
  <c r="J633" i="16"/>
  <c r="M633" i="16" s="1"/>
  <c r="N633" i="16" s="1"/>
  <c r="J635" i="16"/>
  <c r="M635" i="16" s="1"/>
  <c r="J637" i="16"/>
  <c r="M637" i="16" s="1"/>
  <c r="J641" i="16"/>
  <c r="M641" i="16" s="1"/>
  <c r="J643" i="16"/>
  <c r="M643" i="16" s="1"/>
  <c r="J645" i="16"/>
  <c r="M645" i="16" s="1"/>
  <c r="J647" i="16"/>
  <c r="M647" i="16" s="1"/>
  <c r="J649" i="16"/>
  <c r="M649" i="16" s="1"/>
  <c r="J651" i="16"/>
  <c r="M651" i="16" s="1"/>
  <c r="J653" i="16"/>
  <c r="M653" i="16" s="1"/>
  <c r="J655" i="16"/>
  <c r="M655" i="16" s="1"/>
  <c r="J657" i="16"/>
  <c r="M657" i="16" s="1"/>
  <c r="J659" i="16"/>
  <c r="M659" i="16" s="1"/>
  <c r="J661" i="16"/>
  <c r="M661" i="16" s="1"/>
  <c r="J663" i="16"/>
  <c r="M663" i="16" s="1"/>
  <c r="J665" i="16"/>
  <c r="M665" i="16" s="1"/>
  <c r="J667" i="16"/>
  <c r="M667" i="16" s="1"/>
  <c r="J669" i="16"/>
  <c r="M669" i="16" s="1"/>
  <c r="J672" i="16"/>
  <c r="M672" i="16" s="1"/>
  <c r="J674" i="16"/>
  <c r="M674" i="16" s="1"/>
  <c r="J676" i="16"/>
  <c r="M676" i="16" s="1"/>
  <c r="J678" i="16"/>
  <c r="M678" i="16" s="1"/>
  <c r="J681" i="16"/>
  <c r="M681" i="16" s="1"/>
  <c r="J683" i="16"/>
  <c r="M683" i="16" s="1"/>
  <c r="J685" i="16"/>
  <c r="M685" i="16" s="1"/>
  <c r="J687" i="16"/>
  <c r="M687" i="16" s="1"/>
  <c r="J689" i="16"/>
  <c r="M689" i="16" s="1"/>
  <c r="J691" i="16"/>
  <c r="M691" i="16" s="1"/>
  <c r="J693" i="16"/>
  <c r="M693" i="16" s="1"/>
  <c r="J695" i="16"/>
  <c r="M695" i="16" s="1"/>
  <c r="J697" i="16"/>
  <c r="M697" i="16" s="1"/>
  <c r="J699" i="16"/>
  <c r="M699" i="16" s="1"/>
  <c r="J701" i="16"/>
  <c r="M701" i="16" s="1"/>
  <c r="J703" i="16"/>
  <c r="M703" i="16" s="1"/>
  <c r="J706" i="16"/>
  <c r="M706" i="16" s="1"/>
  <c r="J708" i="16"/>
  <c r="M708" i="16" s="1"/>
  <c r="J710" i="16"/>
  <c r="M710" i="16" s="1"/>
  <c r="J712" i="16"/>
  <c r="M712" i="16" s="1"/>
  <c r="J714" i="16"/>
  <c r="M714" i="16" s="1"/>
  <c r="J715" i="16"/>
  <c r="M715" i="16" s="1"/>
  <c r="J717" i="16"/>
  <c r="M717" i="16" s="1"/>
  <c r="J718" i="16"/>
  <c r="M718" i="16" s="1"/>
  <c r="J726" i="16"/>
  <c r="J727" i="16"/>
  <c r="M727" i="16" s="1"/>
  <c r="J729" i="16"/>
  <c r="M729" i="16" s="1"/>
  <c r="J731" i="16"/>
  <c r="M731" i="16" s="1"/>
  <c r="J732" i="16"/>
  <c r="M732" i="16" s="1"/>
  <c r="J734" i="16"/>
  <c r="M734" i="16" s="1"/>
  <c r="J737" i="16"/>
  <c r="M737" i="16" s="1"/>
  <c r="J739" i="16"/>
  <c r="M739" i="16" s="1"/>
  <c r="J741" i="16"/>
  <c r="M741" i="16" s="1"/>
  <c r="J743" i="16"/>
  <c r="M743" i="16" s="1"/>
  <c r="J745" i="16"/>
  <c r="M745" i="16" s="1"/>
  <c r="J747" i="16"/>
  <c r="M747" i="16" s="1"/>
  <c r="J749" i="16"/>
  <c r="M749" i="16" s="1"/>
  <c r="J751" i="16"/>
  <c r="M751" i="16" s="1"/>
  <c r="J753" i="16"/>
  <c r="M753" i="16" s="1"/>
  <c r="J755" i="16"/>
  <c r="M755" i="16" s="1"/>
  <c r="J757" i="16"/>
  <c r="M757" i="16" s="1"/>
  <c r="J759" i="16"/>
  <c r="M759" i="16" s="1"/>
  <c r="J761" i="16"/>
  <c r="M761" i="16" s="1"/>
  <c r="J763" i="16"/>
  <c r="M763" i="16" s="1"/>
  <c r="J765" i="16"/>
  <c r="M765" i="16" s="1"/>
  <c r="J767" i="16"/>
  <c r="M767" i="16" s="1"/>
  <c r="J768" i="16"/>
  <c r="M768" i="16" s="1"/>
  <c r="J770" i="16"/>
  <c r="M770" i="16" s="1"/>
  <c r="J771" i="16"/>
  <c r="M771" i="16" s="1"/>
  <c r="J773" i="16"/>
  <c r="M773" i="16" s="1"/>
  <c r="J774" i="16"/>
  <c r="M774" i="16" s="1"/>
  <c r="J775" i="16"/>
  <c r="M775" i="16" s="1"/>
  <c r="J778" i="16"/>
  <c r="M778" i="16" s="1"/>
  <c r="J779" i="16"/>
  <c r="M779" i="16" s="1"/>
  <c r="J782" i="16"/>
  <c r="M782" i="16" s="1"/>
  <c r="J785" i="16"/>
  <c r="M785" i="16" s="1"/>
  <c r="J787" i="16"/>
  <c r="M787" i="16" s="1"/>
  <c r="J789" i="16"/>
  <c r="J791" i="16"/>
  <c r="M791" i="16" s="1"/>
  <c r="J793" i="16"/>
  <c r="M793" i="16" s="1"/>
  <c r="J795" i="16"/>
  <c r="M795" i="16" s="1"/>
  <c r="J796" i="16"/>
  <c r="M796" i="16" s="1"/>
  <c r="J798" i="16"/>
  <c r="M798" i="16" s="1"/>
  <c r="J801" i="16"/>
  <c r="M801" i="16" s="1"/>
  <c r="J802" i="16"/>
  <c r="M802" i="16" s="1"/>
  <c r="J804" i="16"/>
  <c r="M804" i="16" s="1"/>
  <c r="J806" i="16"/>
  <c r="M806" i="16" s="1"/>
  <c r="J807" i="16"/>
  <c r="M807" i="16" s="1"/>
  <c r="J809" i="16"/>
  <c r="M809" i="16" s="1"/>
  <c r="J811" i="16"/>
  <c r="M811" i="16" s="1"/>
  <c r="J813" i="16"/>
  <c r="M813" i="16" s="1"/>
  <c r="J815" i="16"/>
  <c r="M815" i="16" s="1"/>
  <c r="J817" i="16"/>
  <c r="M817" i="16" s="1"/>
  <c r="J819" i="16"/>
  <c r="M819" i="16" s="1"/>
  <c r="J821" i="16"/>
  <c r="M821" i="16" s="1"/>
  <c r="J822" i="16"/>
  <c r="M822" i="16" s="1"/>
  <c r="J824" i="16"/>
  <c r="M824" i="16" s="1"/>
  <c r="J825" i="16"/>
  <c r="M825" i="16" s="1"/>
  <c r="J827" i="16"/>
  <c r="M827" i="16" s="1"/>
  <c r="J829" i="16"/>
  <c r="M829" i="16" s="1"/>
  <c r="J831" i="16"/>
  <c r="M831" i="16" s="1"/>
  <c r="J833" i="16"/>
  <c r="M833" i="16" s="1"/>
  <c r="J835" i="16"/>
  <c r="M835" i="16" s="1"/>
  <c r="J837" i="16"/>
  <c r="M837" i="16" s="1"/>
  <c r="J839" i="16"/>
  <c r="M839" i="16" s="1"/>
  <c r="J841" i="16"/>
  <c r="M841" i="16" s="1"/>
  <c r="J843" i="16"/>
  <c r="M843" i="16" s="1"/>
  <c r="J845" i="16"/>
  <c r="M845" i="16" s="1"/>
  <c r="J847" i="16"/>
  <c r="M847" i="16" s="1"/>
  <c r="J849" i="16"/>
  <c r="M849" i="16" s="1"/>
  <c r="J851" i="16"/>
  <c r="M851" i="16" s="1"/>
  <c r="J853" i="16"/>
  <c r="M853" i="16" s="1"/>
  <c r="J855" i="16"/>
  <c r="M855" i="16" s="1"/>
  <c r="J857" i="16"/>
  <c r="M857" i="16" s="1"/>
  <c r="J859" i="16"/>
  <c r="M859" i="16" s="1"/>
  <c r="J860" i="16"/>
  <c r="M860" i="16" s="1"/>
  <c r="J864" i="16"/>
  <c r="J866" i="16"/>
  <c r="M866" i="16" s="1"/>
  <c r="J868" i="16"/>
  <c r="M868" i="16" s="1"/>
  <c r="J870" i="16"/>
  <c r="M870" i="16" s="1"/>
  <c r="J872" i="16"/>
  <c r="M872" i="16" s="1"/>
  <c r="J874" i="16"/>
  <c r="M874" i="16" s="1"/>
  <c r="J876" i="16"/>
  <c r="M876" i="16" s="1"/>
  <c r="J878" i="16"/>
  <c r="M878" i="16" s="1"/>
  <c r="J880" i="16"/>
  <c r="M880" i="16" s="1"/>
  <c r="J882" i="16"/>
  <c r="M882" i="16" s="1"/>
  <c r="J884" i="16"/>
  <c r="M884" i="16" s="1"/>
  <c r="J888" i="16"/>
  <c r="M888" i="16" s="1"/>
  <c r="J890" i="16"/>
  <c r="M890" i="16" s="1"/>
  <c r="J892" i="16"/>
  <c r="M892" i="16" s="1"/>
  <c r="J894" i="16"/>
  <c r="M894" i="16" s="1"/>
  <c r="J896" i="16"/>
  <c r="M896" i="16" s="1"/>
  <c r="J898" i="16"/>
  <c r="M898" i="16" s="1"/>
  <c r="J908" i="16"/>
  <c r="M908" i="16" s="1"/>
  <c r="J910" i="16"/>
  <c r="M910" i="16" s="1"/>
  <c r="J912" i="16"/>
  <c r="M912" i="16" s="1"/>
  <c r="J914" i="16"/>
  <c r="M914" i="16" s="1"/>
  <c r="J916" i="16"/>
  <c r="M916" i="16" s="1"/>
  <c r="J918" i="16"/>
  <c r="M918" i="16" s="1"/>
  <c r="J920" i="16"/>
  <c r="M920" i="16" s="1"/>
  <c r="J922" i="16"/>
  <c r="M922" i="16" s="1"/>
  <c r="J924" i="16"/>
  <c r="M924" i="16" s="1"/>
  <c r="J926" i="16"/>
  <c r="M926" i="16" s="1"/>
  <c r="J927" i="16"/>
  <c r="M927" i="16" s="1"/>
  <c r="J929" i="16"/>
  <c r="M929" i="16" s="1"/>
  <c r="J930" i="16"/>
  <c r="M930" i="16" s="1"/>
  <c r="J932" i="16"/>
  <c r="M932" i="16" s="1"/>
  <c r="J933" i="16"/>
  <c r="M933" i="16" s="1"/>
  <c r="J935" i="16"/>
  <c r="M935" i="16" s="1"/>
  <c r="J937" i="16"/>
  <c r="M937" i="16" s="1"/>
  <c r="J939" i="16"/>
  <c r="M939" i="16" s="1"/>
  <c r="J941" i="16"/>
  <c r="M941" i="16" s="1"/>
  <c r="J943" i="16"/>
  <c r="M943" i="16" s="1"/>
  <c r="J945" i="16"/>
  <c r="M945" i="16" s="1"/>
  <c r="J947" i="16"/>
  <c r="M947" i="16" s="1"/>
  <c r="J949" i="16"/>
  <c r="M949" i="16" s="1"/>
  <c r="J951" i="16"/>
  <c r="M951" i="16" s="1"/>
  <c r="J953" i="16"/>
  <c r="M953" i="16" s="1"/>
  <c r="J955" i="16"/>
  <c r="M955" i="16" s="1"/>
  <c r="J956" i="16"/>
  <c r="M956" i="16" s="1"/>
  <c r="J958" i="16"/>
  <c r="M958" i="16" s="1"/>
  <c r="J960" i="16"/>
  <c r="M960" i="16" s="1"/>
  <c r="J962" i="16"/>
  <c r="M962" i="16" s="1"/>
  <c r="J963" i="16"/>
  <c r="M963" i="16" s="1"/>
  <c r="J965" i="16"/>
  <c r="M965" i="16" s="1"/>
  <c r="J968" i="16"/>
  <c r="M968" i="16" s="1"/>
  <c r="J969" i="16"/>
  <c r="M969" i="16" s="1"/>
  <c r="J971" i="16"/>
  <c r="M971" i="16" s="1"/>
  <c r="J973" i="16"/>
  <c r="M973" i="16" s="1"/>
  <c r="J975" i="16"/>
  <c r="M975" i="16" s="1"/>
  <c r="J977" i="16"/>
  <c r="M977" i="16" s="1"/>
  <c r="J979" i="16"/>
  <c r="M979" i="16" s="1"/>
  <c r="J981" i="16"/>
  <c r="M981" i="16" s="1"/>
  <c r="J983" i="16"/>
  <c r="M983" i="16" s="1"/>
  <c r="J985" i="16"/>
  <c r="M985" i="16" s="1"/>
  <c r="J987" i="16"/>
  <c r="M987" i="16" s="1"/>
  <c r="J989" i="16"/>
  <c r="M989" i="16" s="1"/>
  <c r="N989" i="16" s="1"/>
  <c r="J991" i="16"/>
  <c r="M991" i="16" s="1"/>
  <c r="J993" i="16"/>
  <c r="M993" i="16" s="1"/>
  <c r="J995" i="16"/>
  <c r="M995" i="16" s="1"/>
  <c r="J997" i="16"/>
  <c r="M997" i="16" s="1"/>
  <c r="J999" i="16"/>
  <c r="M999" i="16" s="1"/>
  <c r="J1000" i="16"/>
  <c r="M1000" i="16" s="1"/>
  <c r="J1003" i="16"/>
  <c r="M1003" i="16" s="1"/>
  <c r="J1005" i="16"/>
  <c r="M1005" i="16" s="1"/>
  <c r="J1007" i="16"/>
  <c r="M1007" i="16" s="1"/>
  <c r="J1009" i="16"/>
  <c r="M1009" i="16" s="1"/>
  <c r="J1011" i="16"/>
  <c r="M1011" i="16" s="1"/>
  <c r="J1013" i="16"/>
  <c r="M1013" i="16" s="1"/>
  <c r="J1016" i="16"/>
  <c r="M1016" i="16" s="1"/>
  <c r="J1018" i="16"/>
  <c r="M1018" i="16" s="1"/>
  <c r="J1020" i="16"/>
  <c r="M1020" i="16" s="1"/>
  <c r="J1022" i="16"/>
  <c r="M1022" i="16" s="1"/>
  <c r="J1024" i="16"/>
  <c r="M1024" i="16" s="1"/>
  <c r="J1027" i="16"/>
  <c r="M1027" i="16" s="1"/>
  <c r="J1029" i="16"/>
  <c r="M1029" i="16" s="1"/>
  <c r="J1033" i="16"/>
  <c r="M1033" i="16" s="1"/>
  <c r="J1035" i="16"/>
  <c r="M1035" i="16" s="1"/>
  <c r="J1037" i="16"/>
  <c r="M1037" i="16" s="1"/>
  <c r="N1037" i="16" s="1"/>
  <c r="J1039" i="16"/>
  <c r="M1039" i="16" s="1"/>
  <c r="J1041" i="16"/>
  <c r="M1041" i="16" s="1"/>
  <c r="J1043" i="16"/>
  <c r="M1043" i="16" s="1"/>
  <c r="J1045" i="16"/>
  <c r="M1045" i="16" s="1"/>
  <c r="J1047" i="16"/>
  <c r="M1047" i="16" s="1"/>
  <c r="J1049" i="16"/>
  <c r="M1049" i="16" s="1"/>
  <c r="J1051" i="16"/>
  <c r="M1051" i="16" s="1"/>
  <c r="J1053" i="16"/>
  <c r="M1053" i="16" s="1"/>
  <c r="J1055" i="16"/>
  <c r="M1055" i="16" s="1"/>
  <c r="J1057" i="16"/>
  <c r="M1057" i="16" s="1"/>
  <c r="J1059" i="16"/>
  <c r="M1059" i="16" s="1"/>
  <c r="J1061" i="16"/>
  <c r="M1061" i="16" s="1"/>
  <c r="J1063" i="16"/>
  <c r="M1063" i="16" s="1"/>
  <c r="J1065" i="16"/>
  <c r="M1065" i="16" s="1"/>
  <c r="J1067" i="16"/>
  <c r="M1067" i="16" s="1"/>
  <c r="J1069" i="16"/>
  <c r="M1069" i="16" s="1"/>
  <c r="J1071" i="16"/>
  <c r="M1071" i="16" s="1"/>
  <c r="J1073" i="16"/>
  <c r="M1073" i="16" s="1"/>
  <c r="J1075" i="16"/>
  <c r="M1075" i="16" s="1"/>
  <c r="J1077" i="16"/>
  <c r="M1077" i="16" s="1"/>
  <c r="J1079" i="16"/>
  <c r="M1079" i="16" s="1"/>
  <c r="J1081" i="16"/>
  <c r="M1081" i="16" s="1"/>
  <c r="J1082" i="16"/>
  <c r="M1082" i="16" s="1"/>
  <c r="J1085" i="16"/>
  <c r="M1085" i="16" s="1"/>
  <c r="J1087" i="16"/>
  <c r="M1087" i="16" s="1"/>
  <c r="J1089" i="16"/>
  <c r="M1089" i="16" s="1"/>
  <c r="J1091" i="16"/>
  <c r="M1091" i="16" s="1"/>
  <c r="J1093" i="16"/>
  <c r="M1093" i="16" s="1"/>
  <c r="J1095" i="16"/>
  <c r="M1095" i="16" s="1"/>
  <c r="J1097" i="16"/>
  <c r="M1097" i="16" s="1"/>
  <c r="J1099" i="16"/>
  <c r="M1099" i="16" s="1"/>
  <c r="J1101" i="16"/>
  <c r="M1101" i="16" s="1"/>
  <c r="J1103" i="16"/>
  <c r="M1103" i="16" s="1"/>
  <c r="J1104" i="16"/>
  <c r="M1104" i="16" s="1"/>
  <c r="J1106" i="16"/>
  <c r="M1106" i="16" s="1"/>
  <c r="J1108" i="16"/>
  <c r="M1108" i="16" s="1"/>
  <c r="J1110" i="16"/>
  <c r="M1110" i="16" s="1"/>
  <c r="K247" i="23"/>
  <c r="N247" i="23" s="1"/>
  <c r="K249" i="23"/>
  <c r="N249" i="23" s="1"/>
  <c r="O249" i="23" s="1"/>
  <c r="E249" i="18" s="1"/>
  <c r="K251" i="23"/>
  <c r="N251" i="23" s="1"/>
  <c r="K253" i="23"/>
  <c r="N253" i="23" s="1"/>
  <c r="O253" i="23" s="1"/>
  <c r="E253" i="18" s="1"/>
  <c r="K255" i="23"/>
  <c r="N255" i="23" s="1"/>
  <c r="K256" i="23"/>
  <c r="N256" i="23" s="1"/>
  <c r="K258" i="23"/>
  <c r="N258" i="23" s="1"/>
  <c r="K260" i="23"/>
  <c r="N260" i="23" s="1"/>
  <c r="K262" i="23"/>
  <c r="K264" i="23"/>
  <c r="N264" i="23" s="1"/>
  <c r="O264" i="23" s="1"/>
  <c r="E264" i="18" s="1"/>
  <c r="K266" i="23"/>
  <c r="N266" i="23" s="1"/>
  <c r="K268" i="23"/>
  <c r="N268" i="23" s="1"/>
  <c r="O268" i="23" s="1"/>
  <c r="E268" i="18" s="1"/>
  <c r="K270" i="23"/>
  <c r="N270" i="23" s="1"/>
  <c r="K272" i="23"/>
  <c r="N272" i="23" s="1"/>
  <c r="K274" i="23"/>
  <c r="N274" i="23" s="1"/>
  <c r="K276" i="23"/>
  <c r="N276" i="23" s="1"/>
  <c r="O276" i="23" s="1"/>
  <c r="E276" i="18" s="1"/>
  <c r="K278" i="23"/>
  <c r="N278" i="23" s="1"/>
  <c r="K280" i="23"/>
  <c r="N280" i="23" s="1"/>
  <c r="K282" i="23"/>
  <c r="N282" i="23" s="1"/>
  <c r="K284" i="23"/>
  <c r="N284" i="23" s="1"/>
  <c r="K286" i="23"/>
  <c r="N286" i="23" s="1"/>
  <c r="K288" i="23"/>
  <c r="N288" i="23" s="1"/>
  <c r="O288" i="23" s="1"/>
  <c r="E288" i="18" s="1"/>
  <c r="K290" i="23"/>
  <c r="N290" i="23" s="1"/>
  <c r="K292" i="23"/>
  <c r="N292" i="23" s="1"/>
  <c r="O292" i="23" s="1"/>
  <c r="E292" i="18" s="1"/>
  <c r="K294" i="23"/>
  <c r="N294" i="23" s="1"/>
  <c r="K296" i="23"/>
  <c r="N296" i="23" s="1"/>
  <c r="O296" i="23" s="1"/>
  <c r="E296" i="18" s="1"/>
  <c r="K298" i="23"/>
  <c r="N298" i="23" s="1"/>
  <c r="K300" i="23"/>
  <c r="N300" i="23" s="1"/>
  <c r="O300" i="23" s="1"/>
  <c r="E300" i="18" s="1"/>
  <c r="K302" i="23"/>
  <c r="N302" i="23" s="1"/>
  <c r="K303" i="23"/>
  <c r="N303" i="23" s="1"/>
  <c r="K304" i="23"/>
  <c r="N304" i="23" s="1"/>
  <c r="K306" i="23"/>
  <c r="N306" i="23" s="1"/>
  <c r="K308" i="23"/>
  <c r="N308" i="23" s="1"/>
  <c r="K310" i="23"/>
  <c r="N310" i="23" s="1"/>
  <c r="K312" i="23"/>
  <c r="N312" i="23" s="1"/>
  <c r="K314" i="23"/>
  <c r="N314" i="23" s="1"/>
  <c r="K316" i="23"/>
  <c r="N316" i="23" s="1"/>
  <c r="O316" i="23" s="1"/>
  <c r="E316" i="18" s="1"/>
  <c r="K318" i="23"/>
  <c r="N318" i="23" s="1"/>
  <c r="K320" i="23"/>
  <c r="N320" i="23" s="1"/>
  <c r="K322" i="23"/>
  <c r="N322" i="23" s="1"/>
  <c r="K324" i="23"/>
  <c r="N324" i="23" s="1"/>
  <c r="K326" i="23"/>
  <c r="N326" i="23" s="1"/>
  <c r="K328" i="23"/>
  <c r="N328" i="23" s="1"/>
  <c r="K330" i="23"/>
  <c r="N330" i="23" s="1"/>
  <c r="K332" i="23"/>
  <c r="N332" i="23" s="1"/>
  <c r="O332" i="23" s="1"/>
  <c r="E332" i="18" s="1"/>
  <c r="K334" i="23"/>
  <c r="N334" i="23" s="1"/>
  <c r="K336" i="23"/>
  <c r="N336" i="23" s="1"/>
  <c r="K338" i="23"/>
  <c r="N338" i="23" s="1"/>
  <c r="K340" i="23"/>
  <c r="N340" i="23" s="1"/>
  <c r="K342" i="23"/>
  <c r="N342" i="23" s="1"/>
  <c r="K345" i="23"/>
  <c r="N345" i="23" s="1"/>
  <c r="K347" i="23"/>
  <c r="N347" i="23" s="1"/>
  <c r="O347" i="23" s="1"/>
  <c r="E347" i="18" s="1"/>
  <c r="K349" i="23"/>
  <c r="N349" i="23" s="1"/>
  <c r="K351" i="23"/>
  <c r="N351" i="23" s="1"/>
  <c r="O351" i="23" s="1"/>
  <c r="E351" i="18" s="1"/>
  <c r="K353" i="23"/>
  <c r="N353" i="23" s="1"/>
  <c r="K354" i="23"/>
  <c r="K356" i="23"/>
  <c r="N356" i="23" s="1"/>
  <c r="K358" i="23"/>
  <c r="N358" i="23" s="1"/>
  <c r="O358" i="23" s="1"/>
  <c r="E358" i="18" s="1"/>
  <c r="K360" i="23"/>
  <c r="K362" i="23"/>
  <c r="K364" i="23"/>
  <c r="K366" i="23"/>
  <c r="N366" i="23" s="1"/>
  <c r="O366" i="23" s="1"/>
  <c r="E366" i="18" s="1"/>
  <c r="K368" i="23"/>
  <c r="K370" i="23"/>
  <c r="K372" i="23"/>
  <c r="K374" i="23"/>
  <c r="K376" i="23"/>
  <c r="N376" i="23" s="1"/>
  <c r="K378" i="23"/>
  <c r="K381" i="23"/>
  <c r="N381" i="23" s="1"/>
  <c r="K383" i="23"/>
  <c r="N383" i="23" s="1"/>
  <c r="O383" i="23" s="1"/>
  <c r="E383" i="18" s="1"/>
  <c r="K385" i="23"/>
  <c r="N385" i="23" s="1"/>
  <c r="K387" i="23"/>
  <c r="N387" i="23" s="1"/>
  <c r="O387" i="23" s="1"/>
  <c r="E387" i="18" s="1"/>
  <c r="K389" i="23"/>
  <c r="N389" i="23" s="1"/>
  <c r="K391" i="23"/>
  <c r="N391" i="23" s="1"/>
  <c r="K393" i="23"/>
  <c r="N393" i="23" s="1"/>
  <c r="K395" i="23"/>
  <c r="N395" i="23" s="1"/>
  <c r="K397" i="23"/>
  <c r="N397" i="23" s="1"/>
  <c r="K399" i="23"/>
  <c r="N399" i="23" s="1"/>
  <c r="K401" i="23"/>
  <c r="N401" i="23" s="1"/>
  <c r="K403" i="23"/>
  <c r="N403" i="23" s="1"/>
  <c r="K405" i="23"/>
  <c r="N405" i="23" s="1"/>
  <c r="K407" i="23"/>
  <c r="N407" i="23" s="1"/>
  <c r="K409" i="23"/>
  <c r="N409" i="23" s="1"/>
  <c r="K411" i="23"/>
  <c r="N411" i="23" s="1"/>
  <c r="K413" i="23"/>
  <c r="N413" i="23" s="1"/>
  <c r="K415" i="23"/>
  <c r="N415" i="23" s="1"/>
  <c r="K417" i="23"/>
  <c r="N417" i="23" s="1"/>
  <c r="K419" i="23"/>
  <c r="N419" i="23" s="1"/>
  <c r="K421" i="23"/>
  <c r="N421" i="23" s="1"/>
  <c r="K423" i="23"/>
  <c r="N423" i="23" s="1"/>
  <c r="K425" i="23"/>
  <c r="N425" i="23" s="1"/>
  <c r="K427" i="23"/>
  <c r="N427" i="23" s="1"/>
  <c r="K429" i="23"/>
  <c r="N429" i="23" s="1"/>
  <c r="K431" i="23"/>
  <c r="N431" i="23" s="1"/>
  <c r="K433" i="23"/>
  <c r="N433" i="23" s="1"/>
  <c r="K435" i="23"/>
  <c r="N435" i="23" s="1"/>
  <c r="K437" i="23"/>
  <c r="N437" i="23" s="1"/>
  <c r="K439" i="23"/>
  <c r="N439" i="23" s="1"/>
  <c r="K441" i="23"/>
  <c r="N441" i="23" s="1"/>
  <c r="K443" i="23"/>
  <c r="N443" i="23" s="1"/>
  <c r="K445" i="23"/>
  <c r="N445" i="23" s="1"/>
  <c r="K447" i="23"/>
  <c r="N447" i="23" s="1"/>
  <c r="K450" i="23"/>
  <c r="K452" i="23"/>
  <c r="K454" i="23"/>
  <c r="K605" i="23"/>
  <c r="K607" i="23"/>
  <c r="N607" i="23" s="1"/>
  <c r="K609" i="23"/>
  <c r="N609" i="23" s="1"/>
  <c r="K611" i="23"/>
  <c r="N611" i="23" s="1"/>
  <c r="K613" i="23"/>
  <c r="N613" i="23" s="1"/>
  <c r="K615" i="23"/>
  <c r="N615" i="23" s="1"/>
  <c r="K617" i="23"/>
  <c r="N617" i="23" s="1"/>
  <c r="K619" i="23"/>
  <c r="N619" i="23" s="1"/>
  <c r="K621" i="23"/>
  <c r="N621" i="23" s="1"/>
  <c r="K623" i="23"/>
  <c r="N623" i="23" s="1"/>
  <c r="K625" i="23"/>
  <c r="N625" i="23" s="1"/>
  <c r="K626" i="23"/>
  <c r="N626" i="23" s="1"/>
  <c r="K628" i="23"/>
  <c r="N628" i="23" s="1"/>
  <c r="K629" i="23"/>
  <c r="N629" i="23" s="1"/>
  <c r="K631" i="23"/>
  <c r="N631" i="23" s="1"/>
  <c r="K633" i="23"/>
  <c r="N633" i="23" s="1"/>
  <c r="K635" i="23"/>
  <c r="N635" i="23" s="1"/>
  <c r="K637" i="23"/>
  <c r="N637" i="23" s="1"/>
  <c r="K641" i="23"/>
  <c r="N641" i="23" s="1"/>
  <c r="K643" i="23"/>
  <c r="N643" i="23" s="1"/>
  <c r="K645" i="23"/>
  <c r="N645" i="23" s="1"/>
  <c r="K647" i="23"/>
  <c r="N647" i="23" s="1"/>
  <c r="K649" i="23"/>
  <c r="N649" i="23" s="1"/>
  <c r="K651" i="23"/>
  <c r="N651" i="23" s="1"/>
  <c r="K653" i="23"/>
  <c r="N653" i="23" s="1"/>
  <c r="K655" i="23"/>
  <c r="N655" i="23" s="1"/>
  <c r="K657" i="23"/>
  <c r="N657" i="23" s="1"/>
  <c r="K659" i="23"/>
  <c r="N659" i="23" s="1"/>
  <c r="K661" i="23"/>
  <c r="N661" i="23" s="1"/>
  <c r="K663" i="23"/>
  <c r="N663" i="23" s="1"/>
  <c r="K665" i="23"/>
  <c r="N665" i="23" s="1"/>
  <c r="K667" i="23"/>
  <c r="N667" i="23" s="1"/>
  <c r="K669" i="23"/>
  <c r="N669" i="23" s="1"/>
  <c r="K672" i="23"/>
  <c r="N672" i="23" s="1"/>
  <c r="K674" i="23"/>
  <c r="N674" i="23" s="1"/>
  <c r="K676" i="23"/>
  <c r="N676" i="23" s="1"/>
  <c r="K678" i="23"/>
  <c r="N678" i="23" s="1"/>
  <c r="K681" i="23"/>
  <c r="N681" i="23" s="1"/>
  <c r="K683" i="23"/>
  <c r="N683" i="23" s="1"/>
  <c r="K685" i="23"/>
  <c r="K687" i="23"/>
  <c r="N687" i="23" s="1"/>
  <c r="K689" i="23"/>
  <c r="N689" i="23" s="1"/>
  <c r="K691" i="23"/>
  <c r="N691" i="23" s="1"/>
  <c r="K693" i="23"/>
  <c r="N693" i="23" s="1"/>
  <c r="K695" i="23"/>
  <c r="N695" i="23" s="1"/>
  <c r="K697" i="23"/>
  <c r="N697" i="23" s="1"/>
  <c r="O697" i="23" s="1"/>
  <c r="E694" i="18" s="1"/>
  <c r="K699" i="23"/>
  <c r="N699" i="23" s="1"/>
  <c r="O699" i="23" s="1"/>
  <c r="E696" i="18" s="1"/>
  <c r="K701" i="23"/>
  <c r="N701" i="23" s="1"/>
  <c r="O701" i="23" s="1"/>
  <c r="E698" i="18" s="1"/>
  <c r="K703" i="23"/>
  <c r="N703" i="23" s="1"/>
  <c r="O703" i="23" s="1"/>
  <c r="E700" i="18" s="1"/>
  <c r="K706" i="23"/>
  <c r="N706" i="23" s="1"/>
  <c r="O706" i="23" s="1"/>
  <c r="E703" i="18" s="1"/>
  <c r="K708" i="23"/>
  <c r="N708" i="23" s="1"/>
  <c r="O708" i="23" s="1"/>
  <c r="E705" i="18" s="1"/>
  <c r="K710" i="23"/>
  <c r="N710" i="23" s="1"/>
  <c r="O710" i="23" s="1"/>
  <c r="E707" i="18" s="1"/>
  <c r="K712" i="23"/>
  <c r="N712" i="23" s="1"/>
  <c r="O712" i="23" s="1"/>
  <c r="E709" i="18" s="1"/>
  <c r="K714" i="23"/>
  <c r="N714" i="23" s="1"/>
  <c r="O714" i="23" s="1"/>
  <c r="E711" i="18" s="1"/>
  <c r="K715" i="23"/>
  <c r="N715" i="23" s="1"/>
  <c r="O715" i="23" s="1"/>
  <c r="E712" i="18" s="1"/>
  <c r="K717" i="23"/>
  <c r="N717" i="23" s="1"/>
  <c r="O717" i="23" s="1"/>
  <c r="E714" i="18" s="1"/>
  <c r="K718" i="23"/>
  <c r="N718" i="23" s="1"/>
  <c r="O718" i="23" s="1"/>
  <c r="E715" i="18" s="1"/>
  <c r="K720" i="23"/>
  <c r="N720" i="23" s="1"/>
  <c r="O720" i="23" s="1"/>
  <c r="E717" i="18" s="1"/>
  <c r="K722" i="23"/>
  <c r="N722" i="23" s="1"/>
  <c r="O722" i="23" s="1"/>
  <c r="E719" i="18" s="1"/>
  <c r="K728" i="23"/>
  <c r="N728" i="23" s="1"/>
  <c r="K730" i="23"/>
  <c r="N730" i="23" s="1"/>
  <c r="O730" i="23" s="1"/>
  <c r="E726" i="18" s="1"/>
  <c r="K733" i="23"/>
  <c r="N733" i="23" s="1"/>
  <c r="K735" i="23"/>
  <c r="N735" i="23" s="1"/>
  <c r="K736" i="23"/>
  <c r="N736" i="23" s="1"/>
  <c r="K738" i="23"/>
  <c r="N738" i="23" s="1"/>
  <c r="O738" i="23" s="1"/>
  <c r="E734" i="18" s="1"/>
  <c r="K740" i="23"/>
  <c r="N740" i="23" s="1"/>
  <c r="K742" i="23"/>
  <c r="N742" i="23" s="1"/>
  <c r="O742" i="23" s="1"/>
  <c r="E738" i="18" s="1"/>
  <c r="K744" i="23"/>
  <c r="N744" i="23" s="1"/>
  <c r="K746" i="23"/>
  <c r="N746" i="23" s="1"/>
  <c r="O746" i="23" s="1"/>
  <c r="E742" i="18" s="1"/>
  <c r="K748" i="23"/>
  <c r="N748" i="23" s="1"/>
  <c r="K750" i="23"/>
  <c r="N750" i="23" s="1"/>
  <c r="O750" i="23" s="1"/>
  <c r="E746" i="18" s="1"/>
  <c r="K752" i="23"/>
  <c r="N752" i="23" s="1"/>
  <c r="K754" i="23"/>
  <c r="N754" i="23" s="1"/>
  <c r="O754" i="23" s="1"/>
  <c r="E750" i="18" s="1"/>
  <c r="K756" i="23"/>
  <c r="N756" i="23" s="1"/>
  <c r="K758" i="23"/>
  <c r="N758" i="23" s="1"/>
  <c r="O758" i="23" s="1"/>
  <c r="E754" i="18" s="1"/>
  <c r="K760" i="23"/>
  <c r="N760" i="23" s="1"/>
  <c r="K762" i="23"/>
  <c r="N762" i="23" s="1"/>
  <c r="O762" i="23" s="1"/>
  <c r="E758" i="18" s="1"/>
  <c r="K764" i="23"/>
  <c r="N764" i="23" s="1"/>
  <c r="K766" i="23"/>
  <c r="N766" i="23" s="1"/>
  <c r="O766" i="23" s="1"/>
  <c r="E762" i="18" s="1"/>
  <c r="K769" i="23"/>
  <c r="N769" i="23" s="1"/>
  <c r="K772" i="23"/>
  <c r="N772" i="23" s="1"/>
  <c r="O772" i="23" s="1"/>
  <c r="E768" i="18" s="1"/>
  <c r="K776" i="23"/>
  <c r="N776" i="23" s="1"/>
  <c r="K777" i="23"/>
  <c r="N777" i="23" s="1"/>
  <c r="K780" i="23"/>
  <c r="N780" i="23" s="1"/>
  <c r="K781" i="23"/>
  <c r="N781" i="23" s="1"/>
  <c r="O781" i="23" s="1"/>
  <c r="E777" i="18" s="1"/>
  <c r="K783" i="23"/>
  <c r="N783" i="23" s="1"/>
  <c r="K784" i="23"/>
  <c r="N784" i="23" s="1"/>
  <c r="O784" i="23" s="1"/>
  <c r="E780" i="18" s="1"/>
  <c r="K786" i="23"/>
  <c r="N786" i="23" s="1"/>
  <c r="K788" i="23"/>
  <c r="N788" i="23" s="1"/>
  <c r="O788" i="23" s="1"/>
  <c r="E784" i="18" s="1"/>
  <c r="K790" i="23"/>
  <c r="N790" i="23" s="1"/>
  <c r="K792" i="23"/>
  <c r="N792" i="23" s="1"/>
  <c r="O792" i="23" s="1"/>
  <c r="E788" i="18" s="1"/>
  <c r="K794" i="23"/>
  <c r="N794" i="23" s="1"/>
  <c r="K797" i="23"/>
  <c r="N797" i="23" s="1"/>
  <c r="O797" i="23" s="1"/>
  <c r="E793" i="18" s="1"/>
  <c r="K799" i="23"/>
  <c r="N799" i="23" s="1"/>
  <c r="K800" i="23"/>
  <c r="N800" i="23" s="1"/>
  <c r="O800" i="23" s="1"/>
  <c r="E796" i="18" s="1"/>
  <c r="K803" i="23"/>
  <c r="N803" i="23" s="1"/>
  <c r="K805" i="23"/>
  <c r="N805" i="23" s="1"/>
  <c r="O805" i="23" s="1"/>
  <c r="E801" i="18" s="1"/>
  <c r="K808" i="23"/>
  <c r="N808" i="23" s="1"/>
  <c r="K810" i="23"/>
  <c r="N810" i="23" s="1"/>
  <c r="O810" i="23" s="1"/>
  <c r="E806" i="18" s="1"/>
  <c r="K812" i="23"/>
  <c r="N812" i="23" s="1"/>
  <c r="K814" i="23"/>
  <c r="N814" i="23" s="1"/>
  <c r="O814" i="23" s="1"/>
  <c r="E810" i="18" s="1"/>
  <c r="K816" i="23"/>
  <c r="N816" i="23" s="1"/>
  <c r="K818" i="23"/>
  <c r="N818" i="23" s="1"/>
  <c r="O818" i="23" s="1"/>
  <c r="E814" i="18" s="1"/>
  <c r="K820" i="23"/>
  <c r="N820" i="23" s="1"/>
  <c r="K823" i="23"/>
  <c r="N823" i="23" s="1"/>
  <c r="O823" i="23" s="1"/>
  <c r="E819" i="18" s="1"/>
  <c r="K826" i="23"/>
  <c r="N826" i="23" s="1"/>
  <c r="K828" i="23"/>
  <c r="N828" i="23" s="1"/>
  <c r="O828" i="23" s="1"/>
  <c r="E824" i="18" s="1"/>
  <c r="K830" i="23"/>
  <c r="N830" i="23" s="1"/>
  <c r="K832" i="23"/>
  <c r="N832" i="23" s="1"/>
  <c r="O832" i="23" s="1"/>
  <c r="E828" i="18" s="1"/>
  <c r="K834" i="23"/>
  <c r="N834" i="23" s="1"/>
  <c r="K836" i="23"/>
  <c r="N836" i="23" s="1"/>
  <c r="O836" i="23" s="1"/>
  <c r="E832" i="18" s="1"/>
  <c r="K838" i="23"/>
  <c r="N838" i="23" s="1"/>
  <c r="K840" i="23"/>
  <c r="N840" i="23" s="1"/>
  <c r="O840" i="23" s="1"/>
  <c r="E836" i="18" s="1"/>
  <c r="K842" i="23"/>
  <c r="N842" i="23" s="1"/>
  <c r="K844" i="23"/>
  <c r="N844" i="23" s="1"/>
  <c r="O844" i="23" s="1"/>
  <c r="E840" i="18" s="1"/>
  <c r="K846" i="23"/>
  <c r="N846" i="23" s="1"/>
  <c r="K848" i="23"/>
  <c r="N848" i="23" s="1"/>
  <c r="O848" i="23" s="1"/>
  <c r="E844" i="18" s="1"/>
  <c r="K850" i="23"/>
  <c r="N850" i="23" s="1"/>
  <c r="K852" i="23"/>
  <c r="N852" i="23" s="1"/>
  <c r="O852" i="23" s="1"/>
  <c r="E848" i="18" s="1"/>
  <c r="K854" i="23"/>
  <c r="N854" i="23" s="1"/>
  <c r="K856" i="23"/>
  <c r="N856" i="23" s="1"/>
  <c r="O856" i="23" s="1"/>
  <c r="E852" i="18" s="1"/>
  <c r="K858" i="23"/>
  <c r="N858" i="23" s="1"/>
  <c r="K861" i="23"/>
  <c r="N861" i="23" s="1"/>
  <c r="O861" i="23" s="1"/>
  <c r="E857" i="18" s="1"/>
  <c r="K865" i="23"/>
  <c r="N865" i="23" s="1"/>
  <c r="K867" i="23"/>
  <c r="N867" i="23" s="1"/>
  <c r="K869" i="23"/>
  <c r="N869" i="23" s="1"/>
  <c r="K871" i="23"/>
  <c r="N871" i="23" s="1"/>
  <c r="K873" i="23"/>
  <c r="N873" i="23" s="1"/>
  <c r="K875" i="23"/>
  <c r="N875" i="23" s="1"/>
  <c r="K877" i="23"/>
  <c r="N877" i="23" s="1"/>
  <c r="K879" i="23"/>
  <c r="N879" i="23" s="1"/>
  <c r="K881" i="23"/>
  <c r="N881" i="23" s="1"/>
  <c r="K883" i="23"/>
  <c r="N883" i="23" s="1"/>
  <c r="K885" i="23"/>
  <c r="N885" i="23" s="1"/>
  <c r="K886" i="23"/>
  <c r="N886" i="23" s="1"/>
  <c r="K887" i="23"/>
  <c r="N887" i="23" s="1"/>
  <c r="K889" i="23"/>
  <c r="N889" i="23" s="1"/>
  <c r="K891" i="23"/>
  <c r="N891" i="23" s="1"/>
  <c r="K893" i="23"/>
  <c r="N893" i="23" s="1"/>
  <c r="K895" i="23"/>
  <c r="N895" i="23" s="1"/>
  <c r="K897" i="23"/>
  <c r="N897" i="23" s="1"/>
  <c r="K899" i="23"/>
  <c r="N899" i="23" s="1"/>
  <c r="O899" i="23" s="1"/>
  <c r="E894" i="18" s="1"/>
  <c r="K900" i="23"/>
  <c r="N900" i="23" s="1"/>
  <c r="O900" i="23" s="1"/>
  <c r="E895" i="18" s="1"/>
  <c r="K902" i="23"/>
  <c r="N902" i="23" s="1"/>
  <c r="O902" i="23" s="1"/>
  <c r="E897" i="18" s="1"/>
  <c r="K907" i="23"/>
  <c r="K909" i="23"/>
  <c r="N909" i="23" s="1"/>
  <c r="K911" i="23"/>
  <c r="N911" i="23" s="1"/>
  <c r="K913" i="23"/>
  <c r="N913" i="23" s="1"/>
  <c r="K915" i="23"/>
  <c r="N915" i="23" s="1"/>
  <c r="K917" i="23"/>
  <c r="N917" i="23" s="1"/>
  <c r="K919" i="23"/>
  <c r="N919" i="23" s="1"/>
  <c r="K921" i="23"/>
  <c r="N921" i="23" s="1"/>
  <c r="K923" i="23"/>
  <c r="N923" i="23" s="1"/>
  <c r="K925" i="23"/>
  <c r="N925" i="23" s="1"/>
  <c r="K928" i="23"/>
  <c r="N928" i="23" s="1"/>
  <c r="K931" i="23"/>
  <c r="N931" i="23" s="1"/>
  <c r="K934" i="23"/>
  <c r="N934" i="23" s="1"/>
  <c r="K936" i="23"/>
  <c r="N936" i="23" s="1"/>
  <c r="K938" i="23"/>
  <c r="N938" i="23" s="1"/>
  <c r="K940" i="23"/>
  <c r="N940" i="23" s="1"/>
  <c r="K942" i="23"/>
  <c r="N942" i="23" s="1"/>
  <c r="K944" i="23"/>
  <c r="N944" i="23" s="1"/>
  <c r="K946" i="23"/>
  <c r="N946" i="23" s="1"/>
  <c r="K948" i="23"/>
  <c r="N948" i="23" s="1"/>
  <c r="K950" i="23"/>
  <c r="N950" i="23" s="1"/>
  <c r="K952" i="23"/>
  <c r="N952" i="23" s="1"/>
  <c r="K954" i="23"/>
  <c r="N954" i="23" s="1"/>
  <c r="K957" i="23"/>
  <c r="N957" i="23" s="1"/>
  <c r="K959" i="23"/>
  <c r="N959" i="23" s="1"/>
  <c r="K961" i="23"/>
  <c r="N961" i="23" s="1"/>
  <c r="K964" i="23"/>
  <c r="N964" i="23" s="1"/>
  <c r="K966" i="23"/>
  <c r="N966" i="23" s="1"/>
  <c r="K967" i="23"/>
  <c r="N967" i="23" s="1"/>
  <c r="K970" i="23"/>
  <c r="N970" i="23" s="1"/>
  <c r="K972" i="23"/>
  <c r="N972" i="23" s="1"/>
  <c r="K974" i="23"/>
  <c r="N974" i="23" s="1"/>
  <c r="K976" i="23"/>
  <c r="N976" i="23" s="1"/>
  <c r="K978" i="23"/>
  <c r="N978" i="23" s="1"/>
  <c r="K980" i="23"/>
  <c r="N980" i="23" s="1"/>
  <c r="K982" i="23"/>
  <c r="N982" i="23" s="1"/>
  <c r="K984" i="23"/>
  <c r="N984" i="23" s="1"/>
  <c r="K986" i="23"/>
  <c r="N986" i="23" s="1"/>
  <c r="K988" i="23"/>
  <c r="N988" i="23" s="1"/>
  <c r="K990" i="23"/>
  <c r="N990" i="23" s="1"/>
  <c r="K992" i="23"/>
  <c r="N992" i="23" s="1"/>
  <c r="K994" i="23"/>
  <c r="N994" i="23" s="1"/>
  <c r="K996" i="23"/>
  <c r="N996" i="23" s="1"/>
  <c r="K998" i="23"/>
  <c r="N998" i="23" s="1"/>
  <c r="K1001" i="23"/>
  <c r="N1001" i="23" s="1"/>
  <c r="K1002" i="23"/>
  <c r="N1002" i="23" s="1"/>
  <c r="K1004" i="23"/>
  <c r="N1004" i="23" s="1"/>
  <c r="K1006" i="23"/>
  <c r="N1006" i="23" s="1"/>
  <c r="K1008" i="23"/>
  <c r="N1008" i="23" s="1"/>
  <c r="K1010" i="23"/>
  <c r="N1010" i="23" s="1"/>
  <c r="K1012" i="23"/>
  <c r="N1012" i="23" s="1"/>
  <c r="K1014" i="23"/>
  <c r="N1014" i="23" s="1"/>
  <c r="K1015" i="23"/>
  <c r="N1015" i="23" s="1"/>
  <c r="K1017" i="23"/>
  <c r="N1017" i="23" s="1"/>
  <c r="K1019" i="23"/>
  <c r="N1019" i="23" s="1"/>
  <c r="K1021" i="23"/>
  <c r="N1021" i="23" s="1"/>
  <c r="K1023" i="23"/>
  <c r="N1023" i="23" s="1"/>
  <c r="K1025" i="23"/>
  <c r="N1025" i="23" s="1"/>
  <c r="K1026" i="23"/>
  <c r="N1026" i="23" s="1"/>
  <c r="K1028" i="23"/>
  <c r="N1028" i="23" s="1"/>
  <c r="K1030" i="23"/>
  <c r="N1030" i="23" s="1"/>
  <c r="K1031" i="23"/>
  <c r="N1031" i="23" s="1"/>
  <c r="K1032" i="23"/>
  <c r="N1032" i="23" s="1"/>
  <c r="O1032" i="23" s="1"/>
  <c r="E1026" i="18" s="1"/>
  <c r="K1034" i="23"/>
  <c r="N1034" i="23" s="1"/>
  <c r="K1036" i="23"/>
  <c r="N1036" i="23" s="1"/>
  <c r="K1038" i="23"/>
  <c r="N1038" i="23" s="1"/>
  <c r="K1040" i="23"/>
  <c r="N1040" i="23" s="1"/>
  <c r="K1042" i="23"/>
  <c r="N1042" i="23" s="1"/>
  <c r="K1044" i="23"/>
  <c r="N1044" i="23" s="1"/>
  <c r="K1046" i="23"/>
  <c r="N1046" i="23" s="1"/>
  <c r="K1048" i="23"/>
  <c r="N1048" i="23" s="1"/>
  <c r="K1050" i="23"/>
  <c r="N1050" i="23" s="1"/>
  <c r="K1052" i="23"/>
  <c r="N1052" i="23" s="1"/>
  <c r="K1054" i="23"/>
  <c r="N1054" i="23" s="1"/>
  <c r="K1056" i="23"/>
  <c r="N1056" i="23" s="1"/>
  <c r="K1058" i="23"/>
  <c r="N1058" i="23" s="1"/>
  <c r="K1060" i="23"/>
  <c r="N1060" i="23" s="1"/>
  <c r="K1062" i="23"/>
  <c r="N1062" i="23" s="1"/>
  <c r="K1064" i="23"/>
  <c r="N1064" i="23" s="1"/>
  <c r="K1066" i="23"/>
  <c r="N1066" i="23" s="1"/>
  <c r="K1068" i="23"/>
  <c r="N1068" i="23" s="1"/>
  <c r="K1070" i="23"/>
  <c r="N1070" i="23" s="1"/>
  <c r="K1072" i="23"/>
  <c r="N1072" i="23" s="1"/>
  <c r="O1072" i="23" s="1"/>
  <c r="E1066" i="18" s="1"/>
  <c r="K1074" i="23"/>
  <c r="N1074" i="23" s="1"/>
  <c r="K1076" i="23"/>
  <c r="N1076" i="23" s="1"/>
  <c r="K1078" i="23"/>
  <c r="N1078" i="23" s="1"/>
  <c r="K1080" i="23"/>
  <c r="N1080" i="23" s="1"/>
  <c r="O1080" i="23" s="1"/>
  <c r="E1074" i="18" s="1"/>
  <c r="K1083" i="23"/>
  <c r="N1083" i="23" s="1"/>
  <c r="K1084" i="23"/>
  <c r="N1084" i="23" s="1"/>
  <c r="K1086" i="23"/>
  <c r="N1086" i="23" s="1"/>
  <c r="K1088" i="23"/>
  <c r="N1088" i="23" s="1"/>
  <c r="K1090" i="23"/>
  <c r="N1090" i="23" s="1"/>
  <c r="K1092" i="23"/>
  <c r="N1092" i="23" s="1"/>
  <c r="K1094" i="23"/>
  <c r="N1094" i="23" s="1"/>
  <c r="K1096" i="23"/>
  <c r="N1096" i="23" s="1"/>
  <c r="K1098" i="23"/>
  <c r="N1098" i="23" s="1"/>
  <c r="K1100" i="23"/>
  <c r="N1100" i="23" s="1"/>
  <c r="K1102" i="23"/>
  <c r="N1102" i="23" s="1"/>
  <c r="K1105" i="23"/>
  <c r="N1105" i="23" s="1"/>
  <c r="K1107" i="23"/>
  <c r="N1107" i="23" s="1"/>
  <c r="K1111" i="23"/>
  <c r="N1111" i="23" s="1"/>
  <c r="J8" i="16"/>
  <c r="M8" i="16" s="1"/>
  <c r="J12" i="16"/>
  <c r="M12" i="16" s="1"/>
  <c r="J16" i="16"/>
  <c r="M16" i="16" s="1"/>
  <c r="J20" i="16"/>
  <c r="M20" i="16" s="1"/>
  <c r="J24" i="16"/>
  <c r="M24" i="16" s="1"/>
  <c r="J28" i="16"/>
  <c r="M28" i="16" s="1"/>
  <c r="J32" i="16"/>
  <c r="M32" i="16" s="1"/>
  <c r="J35" i="16"/>
  <c r="J39" i="16"/>
  <c r="M39" i="16" s="1"/>
  <c r="J41" i="16"/>
  <c r="M41" i="16" s="1"/>
  <c r="J43" i="16"/>
  <c r="M43" i="16" s="1"/>
  <c r="J45" i="16"/>
  <c r="J48" i="16"/>
  <c r="M48" i="16" s="1"/>
  <c r="J52" i="16"/>
  <c r="M52" i="16" s="1"/>
  <c r="J56" i="16"/>
  <c r="M56" i="16" s="1"/>
  <c r="J60" i="16"/>
  <c r="J64" i="16"/>
  <c r="M64" i="16" s="1"/>
  <c r="J67" i="16"/>
  <c r="M67" i="16" s="1"/>
  <c r="J69" i="16"/>
  <c r="M69" i="16" s="1"/>
  <c r="J71" i="16"/>
  <c r="M71" i="16" s="1"/>
  <c r="J73" i="16"/>
  <c r="M73" i="16" s="1"/>
  <c r="J75" i="16"/>
  <c r="J78" i="16"/>
  <c r="M78" i="16" s="1"/>
  <c r="J80" i="16"/>
  <c r="M80" i="16" s="1"/>
  <c r="J82" i="16"/>
  <c r="M82" i="16" s="1"/>
  <c r="J85" i="16"/>
  <c r="M85" i="16" s="1"/>
  <c r="J87" i="16"/>
  <c r="M87" i="16" s="1"/>
  <c r="J89" i="16"/>
  <c r="M89" i="16" s="1"/>
  <c r="J91" i="16"/>
  <c r="M91" i="16" s="1"/>
  <c r="J93" i="16"/>
  <c r="M93" i="16" s="1"/>
  <c r="J95" i="16"/>
  <c r="M95" i="16" s="1"/>
  <c r="J97" i="16"/>
  <c r="M97" i="16" s="1"/>
  <c r="J99" i="16"/>
  <c r="M99" i="16" s="1"/>
  <c r="J101" i="16"/>
  <c r="M101" i="16" s="1"/>
  <c r="J103" i="16"/>
  <c r="M103" i="16" s="1"/>
  <c r="J105" i="16"/>
  <c r="M105" i="16" s="1"/>
  <c r="J107" i="16"/>
  <c r="M107" i="16" s="1"/>
  <c r="J109" i="16"/>
  <c r="M109" i="16" s="1"/>
  <c r="O109" i="16" s="1"/>
  <c r="J111" i="16"/>
  <c r="M111" i="16" s="1"/>
  <c r="J113" i="16"/>
  <c r="M113" i="16" s="1"/>
  <c r="O113" i="16" s="1"/>
  <c r="J115" i="16"/>
  <c r="M115" i="16" s="1"/>
  <c r="J117" i="16"/>
  <c r="M117" i="16" s="1"/>
  <c r="J119" i="16"/>
  <c r="M119" i="16" s="1"/>
  <c r="J121" i="16"/>
  <c r="M121" i="16" s="1"/>
  <c r="J123" i="16"/>
  <c r="M123" i="16" s="1"/>
  <c r="N123" i="16" s="1"/>
  <c r="J125" i="16"/>
  <c r="M125" i="16" s="1"/>
  <c r="J127" i="16"/>
  <c r="M127" i="16" s="1"/>
  <c r="J129" i="16"/>
  <c r="M129" i="16" s="1"/>
  <c r="J131" i="16"/>
  <c r="M131" i="16" s="1"/>
  <c r="J133" i="16"/>
  <c r="M133" i="16" s="1"/>
  <c r="J135" i="16"/>
  <c r="M135" i="16" s="1"/>
  <c r="J137" i="16"/>
  <c r="M137" i="16" s="1"/>
  <c r="J139" i="16"/>
  <c r="M139" i="16" s="1"/>
  <c r="J141" i="16"/>
  <c r="M141" i="16" s="1"/>
  <c r="J143" i="16"/>
  <c r="M143" i="16" s="1"/>
  <c r="J145" i="16"/>
  <c r="M145" i="16" s="1"/>
  <c r="J147" i="16"/>
  <c r="M147" i="16" s="1"/>
  <c r="J149" i="16"/>
  <c r="M149" i="16" s="1"/>
  <c r="J151" i="16"/>
  <c r="M151" i="16" s="1"/>
  <c r="J153" i="16"/>
  <c r="M153" i="16" s="1"/>
  <c r="J155" i="16"/>
  <c r="M155" i="16" s="1"/>
  <c r="J157" i="16"/>
  <c r="M157" i="16" s="1"/>
  <c r="J159" i="16"/>
  <c r="M159" i="16" s="1"/>
  <c r="J161" i="16"/>
  <c r="M161" i="16" s="1"/>
  <c r="J163" i="16"/>
  <c r="M163" i="16" s="1"/>
  <c r="J165" i="16"/>
  <c r="M165" i="16" s="1"/>
  <c r="O165" i="16" s="1"/>
  <c r="J167" i="16"/>
  <c r="M167" i="16" s="1"/>
  <c r="J169" i="16"/>
  <c r="M169" i="16" s="1"/>
  <c r="O169" i="16" s="1"/>
  <c r="J171" i="16"/>
  <c r="M171" i="16" s="1"/>
  <c r="J173" i="16"/>
  <c r="M173" i="16" s="1"/>
  <c r="J175" i="16"/>
  <c r="M175" i="16" s="1"/>
  <c r="J176" i="16"/>
  <c r="M176" i="16" s="1"/>
  <c r="J178" i="16"/>
  <c r="M178" i="16" s="1"/>
  <c r="J180" i="16"/>
  <c r="M180" i="16" s="1"/>
  <c r="J182" i="16"/>
  <c r="M182" i="16" s="1"/>
  <c r="J184" i="16"/>
  <c r="M184" i="16" s="1"/>
  <c r="J186" i="16"/>
  <c r="M186" i="16" s="1"/>
  <c r="J188" i="16"/>
  <c r="M188" i="16" s="1"/>
  <c r="J190" i="16"/>
  <c r="M190" i="16" s="1"/>
  <c r="J192" i="16"/>
  <c r="M192" i="16" s="1"/>
  <c r="J194" i="16"/>
  <c r="M194" i="16" s="1"/>
  <c r="J197" i="16"/>
  <c r="M197" i="16" s="1"/>
  <c r="J199" i="16"/>
  <c r="M199" i="16" s="1"/>
  <c r="J201" i="16"/>
  <c r="M201" i="16" s="1"/>
  <c r="O201" i="16" s="1"/>
  <c r="J203" i="16"/>
  <c r="M203" i="16" s="1"/>
  <c r="J205" i="16"/>
  <c r="M205" i="16" s="1"/>
  <c r="O205" i="16" s="1"/>
  <c r="J208" i="16"/>
  <c r="M208" i="16" s="1"/>
  <c r="J210" i="16"/>
  <c r="M210" i="16" s="1"/>
  <c r="O210" i="16" s="1"/>
  <c r="J212" i="16"/>
  <c r="M212" i="16" s="1"/>
  <c r="J214" i="16"/>
  <c r="M214" i="16" s="1"/>
  <c r="J216" i="16"/>
  <c r="M216" i="16" s="1"/>
  <c r="J218" i="16"/>
  <c r="M218" i="16" s="1"/>
  <c r="J220" i="16"/>
  <c r="M220" i="16" s="1"/>
  <c r="J221" i="16"/>
  <c r="M221" i="16" s="1"/>
  <c r="J223" i="16"/>
  <c r="M223" i="16" s="1"/>
  <c r="J225" i="16"/>
  <c r="M225" i="16" s="1"/>
  <c r="J227" i="16"/>
  <c r="M227" i="16" s="1"/>
  <c r="N227" i="16" s="1"/>
  <c r="J228" i="16"/>
  <c r="M228" i="16" s="1"/>
  <c r="O228" i="16" s="1"/>
  <c r="J230" i="16"/>
  <c r="M230" i="16" s="1"/>
  <c r="J232" i="16"/>
  <c r="M232" i="16" s="1"/>
  <c r="J234" i="16"/>
  <c r="M234" i="16" s="1"/>
  <c r="J236" i="16"/>
  <c r="M236" i="16" s="1"/>
  <c r="J238" i="16"/>
  <c r="M238" i="16" s="1"/>
  <c r="J240" i="16"/>
  <c r="M240" i="16" s="1"/>
  <c r="J242" i="16"/>
  <c r="M242" i="16" s="1"/>
  <c r="J244" i="16"/>
  <c r="M244" i="16" s="1"/>
  <c r="J246" i="16"/>
  <c r="M246" i="16" s="1"/>
  <c r="J248" i="16"/>
  <c r="M248" i="16" s="1"/>
  <c r="J250" i="16"/>
  <c r="M250" i="16" s="1"/>
  <c r="J252" i="16"/>
  <c r="M252" i="16" s="1"/>
  <c r="J254" i="16"/>
  <c r="M254" i="16" s="1"/>
  <c r="J257" i="16"/>
  <c r="M257" i="16" s="1"/>
  <c r="J259" i="16"/>
  <c r="M259" i="16" s="1"/>
  <c r="O259" i="16" s="1"/>
  <c r="J261" i="16"/>
  <c r="M261" i="16" s="1"/>
  <c r="J263" i="16"/>
  <c r="M263" i="16" s="1"/>
  <c r="J265" i="16"/>
  <c r="M265" i="16" s="1"/>
  <c r="J267" i="16"/>
  <c r="M267" i="16" s="1"/>
  <c r="J269" i="16"/>
  <c r="M269" i="16" s="1"/>
  <c r="J271" i="16"/>
  <c r="M271" i="16" s="1"/>
  <c r="O271" i="16" s="1"/>
  <c r="J273" i="16"/>
  <c r="M273" i="16" s="1"/>
  <c r="J275" i="16"/>
  <c r="M275" i="16" s="1"/>
  <c r="O275" i="16" s="1"/>
  <c r="J277" i="16"/>
  <c r="M277" i="16" s="1"/>
  <c r="J279" i="16"/>
  <c r="M279" i="16" s="1"/>
  <c r="J281" i="16"/>
  <c r="M281" i="16" s="1"/>
  <c r="J283" i="16"/>
  <c r="M283" i="16" s="1"/>
  <c r="O283" i="16" s="1"/>
  <c r="J285" i="16"/>
  <c r="M285" i="16" s="1"/>
  <c r="J287" i="16"/>
  <c r="M287" i="16" s="1"/>
  <c r="J289" i="16"/>
  <c r="M289" i="16" s="1"/>
  <c r="J291" i="16"/>
  <c r="M291" i="16" s="1"/>
  <c r="J293" i="16"/>
  <c r="M293" i="16" s="1"/>
  <c r="J295" i="16"/>
  <c r="M295" i="16" s="1"/>
  <c r="O295" i="16" s="1"/>
  <c r="J297" i="16"/>
  <c r="M297" i="16" s="1"/>
  <c r="J299" i="16"/>
  <c r="M299" i="16" s="1"/>
  <c r="J301" i="16"/>
  <c r="M301" i="16" s="1"/>
  <c r="J305" i="16"/>
  <c r="M305" i="16" s="1"/>
  <c r="J307" i="16"/>
  <c r="M307" i="16" s="1"/>
  <c r="J309" i="16"/>
  <c r="M309" i="16" s="1"/>
  <c r="J311" i="16"/>
  <c r="M311" i="16" s="1"/>
  <c r="J313" i="16"/>
  <c r="M313" i="16" s="1"/>
  <c r="J315" i="16"/>
  <c r="M315" i="16" s="1"/>
  <c r="J317" i="16"/>
  <c r="M317" i="16" s="1"/>
  <c r="J319" i="16"/>
  <c r="M319" i="16" s="1"/>
  <c r="J321" i="16"/>
  <c r="M321" i="16" s="1"/>
  <c r="J323" i="16"/>
  <c r="M323" i="16" s="1"/>
  <c r="J325" i="16"/>
  <c r="M325" i="16" s="1"/>
  <c r="J327" i="16"/>
  <c r="M327" i="16" s="1"/>
  <c r="J329" i="16"/>
  <c r="M329" i="16" s="1"/>
  <c r="J331" i="16"/>
  <c r="M331" i="16" s="1"/>
  <c r="J333" i="16"/>
  <c r="M333" i="16" s="1"/>
  <c r="J335" i="16"/>
  <c r="M335" i="16" s="1"/>
  <c r="J337" i="16"/>
  <c r="M337" i="16" s="1"/>
  <c r="J339" i="16"/>
  <c r="M339" i="16" s="1"/>
  <c r="J341" i="16"/>
  <c r="M341" i="16" s="1"/>
  <c r="J343" i="16"/>
  <c r="M343" i="16" s="1"/>
  <c r="J344" i="16"/>
  <c r="M344" i="16" s="1"/>
  <c r="J346" i="16"/>
  <c r="M346" i="16" s="1"/>
  <c r="J348" i="16"/>
  <c r="M348" i="16" s="1"/>
  <c r="J350" i="16"/>
  <c r="M350" i="16" s="1"/>
  <c r="J352" i="16"/>
  <c r="M352" i="16" s="1"/>
  <c r="J355" i="16"/>
  <c r="M355" i="16" s="1"/>
  <c r="J357" i="16"/>
  <c r="M357" i="16" s="1"/>
  <c r="J359" i="16"/>
  <c r="M359" i="16" s="1"/>
  <c r="J361" i="16"/>
  <c r="M361" i="16" s="1"/>
  <c r="J363" i="16"/>
  <c r="J365" i="16"/>
  <c r="J367" i="16"/>
  <c r="J369" i="16"/>
  <c r="J371" i="16"/>
  <c r="M371" i="16" s="1"/>
  <c r="J373" i="16"/>
  <c r="J375" i="16"/>
  <c r="J377" i="16"/>
  <c r="J379" i="16"/>
  <c r="J380" i="16"/>
  <c r="M380" i="16" s="1"/>
  <c r="J382" i="16"/>
  <c r="J384" i="16"/>
  <c r="M384" i="16" s="1"/>
  <c r="J386" i="16"/>
  <c r="J388" i="16"/>
  <c r="J390" i="16"/>
  <c r="J392" i="16"/>
  <c r="M392" i="16" s="1"/>
  <c r="J394" i="16"/>
  <c r="M394" i="16" s="1"/>
  <c r="J396" i="16"/>
  <c r="J398" i="16"/>
  <c r="J400" i="16"/>
  <c r="J402" i="16"/>
  <c r="M402" i="16" s="1"/>
  <c r="J404" i="16"/>
  <c r="J406" i="16"/>
  <c r="J408" i="16"/>
  <c r="J410" i="16"/>
  <c r="M410" i="16" s="1"/>
  <c r="J412" i="16"/>
  <c r="J414" i="16"/>
  <c r="M414" i="16" s="1"/>
  <c r="J416" i="16"/>
  <c r="M416" i="16" s="1"/>
  <c r="O416" i="16" s="1"/>
  <c r="J418" i="16"/>
  <c r="J420" i="16"/>
  <c r="J422" i="16"/>
  <c r="J424" i="16"/>
  <c r="J426" i="16"/>
  <c r="J428" i="16"/>
  <c r="M428" i="16" s="1"/>
  <c r="J430" i="16"/>
  <c r="J432" i="16"/>
  <c r="J434" i="16"/>
  <c r="J436" i="16"/>
  <c r="M436" i="16" s="1"/>
  <c r="J438" i="16"/>
  <c r="J440" i="16"/>
  <c r="J442" i="16"/>
  <c r="J444" i="16"/>
  <c r="J446" i="16"/>
  <c r="M446" i="16" s="1"/>
  <c r="J448" i="16"/>
  <c r="J449" i="16"/>
  <c r="M449" i="16" s="1"/>
  <c r="J451" i="16"/>
  <c r="J453" i="16"/>
  <c r="J455" i="16"/>
  <c r="J464" i="16"/>
  <c r="M464" i="16" s="1"/>
  <c r="J466" i="16"/>
  <c r="M466" i="16" s="1"/>
  <c r="N466" i="16" s="1"/>
  <c r="J467" i="16"/>
  <c r="M467" i="16" s="1"/>
  <c r="J469" i="16"/>
  <c r="M469" i="16" s="1"/>
  <c r="N469" i="16" s="1"/>
  <c r="J471" i="16"/>
  <c r="M471" i="16" s="1"/>
  <c r="J473" i="16"/>
  <c r="M473" i="16" s="1"/>
  <c r="J475" i="16"/>
  <c r="M475" i="16" s="1"/>
  <c r="J477" i="16"/>
  <c r="M477" i="16" s="1"/>
  <c r="J479" i="16"/>
  <c r="M479" i="16" s="1"/>
  <c r="J481" i="16"/>
  <c r="M481" i="16" s="1"/>
  <c r="J483" i="16"/>
  <c r="M483" i="16" s="1"/>
  <c r="J485" i="16"/>
  <c r="M485" i="16" s="1"/>
  <c r="J487" i="16"/>
  <c r="M487" i="16" s="1"/>
  <c r="J489" i="16"/>
  <c r="M489" i="16" s="1"/>
  <c r="J491" i="16"/>
  <c r="M491" i="16" s="1"/>
  <c r="J493" i="16"/>
  <c r="M493" i="16" s="1"/>
  <c r="J495" i="16"/>
  <c r="M495" i="16" s="1"/>
  <c r="J497" i="16"/>
  <c r="M497" i="16" s="1"/>
  <c r="J499" i="16"/>
  <c r="M499" i="16" s="1"/>
  <c r="J501" i="16"/>
  <c r="M501" i="16" s="1"/>
  <c r="J503" i="16"/>
  <c r="M503" i="16" s="1"/>
  <c r="J504" i="16"/>
  <c r="M504" i="16" s="1"/>
  <c r="N504" i="16" s="1"/>
  <c r="J506" i="16"/>
  <c r="M506" i="16" s="1"/>
  <c r="J509" i="16"/>
  <c r="M509" i="16" s="1"/>
  <c r="N509" i="16" s="1"/>
  <c r="J510" i="16"/>
  <c r="M510" i="16" s="1"/>
  <c r="J512" i="16"/>
  <c r="M512" i="16" s="1"/>
  <c r="J514" i="16"/>
  <c r="M514" i="16" s="1"/>
  <c r="J516" i="16"/>
  <c r="M516" i="16" s="1"/>
  <c r="J518" i="16"/>
  <c r="M518" i="16" s="1"/>
  <c r="J520" i="16"/>
  <c r="M520" i="16" s="1"/>
  <c r="N520" i="16" s="1"/>
  <c r="J522" i="16"/>
  <c r="M522" i="16" s="1"/>
  <c r="J523" i="16"/>
  <c r="M523" i="16" s="1"/>
  <c r="J525" i="16"/>
  <c r="M525" i="16" s="1"/>
  <c r="J529" i="16"/>
  <c r="M529" i="16" s="1"/>
  <c r="J531" i="16"/>
  <c r="M531" i="16" s="1"/>
  <c r="J532" i="16"/>
  <c r="M532" i="16" s="1"/>
  <c r="J534" i="16"/>
  <c r="M534" i="16" s="1"/>
  <c r="J536" i="16"/>
  <c r="M536" i="16" s="1"/>
  <c r="J538" i="16"/>
  <c r="M538" i="16" s="1"/>
  <c r="J540" i="16"/>
  <c r="M540" i="16" s="1"/>
  <c r="J542" i="16"/>
  <c r="M542" i="16" s="1"/>
  <c r="J544" i="16"/>
  <c r="M544" i="16" s="1"/>
  <c r="J546" i="16"/>
  <c r="M546" i="16" s="1"/>
  <c r="J548" i="16"/>
  <c r="M548" i="16" s="1"/>
  <c r="J550" i="16"/>
  <c r="M550" i="16" s="1"/>
  <c r="J552" i="16"/>
  <c r="M552" i="16" s="1"/>
  <c r="J554" i="16"/>
  <c r="M554" i="16" s="1"/>
  <c r="J557" i="16"/>
  <c r="M557" i="16" s="1"/>
  <c r="J558" i="16"/>
  <c r="M558" i="16" s="1"/>
  <c r="J560" i="16"/>
  <c r="M560" i="16" s="1"/>
  <c r="J562" i="16"/>
  <c r="M562" i="16" s="1"/>
  <c r="J564" i="16"/>
  <c r="M564" i="16" s="1"/>
  <c r="J566" i="16"/>
  <c r="M566" i="16" s="1"/>
  <c r="J568" i="16"/>
  <c r="M568" i="16" s="1"/>
  <c r="J570" i="16"/>
  <c r="M570" i="16" s="1"/>
  <c r="J572" i="16"/>
  <c r="M572" i="16" s="1"/>
  <c r="J574" i="16"/>
  <c r="M574" i="16" s="1"/>
  <c r="J576" i="16"/>
  <c r="M576" i="16" s="1"/>
  <c r="J578" i="16"/>
  <c r="M578" i="16" s="1"/>
  <c r="J580" i="16"/>
  <c r="M580" i="16" s="1"/>
  <c r="J582" i="16"/>
  <c r="M582" i="16" s="1"/>
  <c r="J584" i="16"/>
  <c r="M584" i="16" s="1"/>
  <c r="J586" i="16"/>
  <c r="M586" i="16" s="1"/>
  <c r="J588" i="16"/>
  <c r="M588" i="16" s="1"/>
  <c r="J590" i="16"/>
  <c r="M590" i="16" s="1"/>
  <c r="J592" i="16"/>
  <c r="M592" i="16" s="1"/>
  <c r="J594" i="16"/>
  <c r="M594" i="16" s="1"/>
  <c r="J596" i="16"/>
  <c r="M596" i="16" s="1"/>
  <c r="J598" i="16"/>
  <c r="M598" i="16" s="1"/>
  <c r="J600" i="16"/>
  <c r="M600" i="16" s="1"/>
  <c r="J602" i="16"/>
  <c r="M602" i="16" s="1"/>
  <c r="J606" i="16"/>
  <c r="M606" i="16" s="1"/>
  <c r="J608" i="16"/>
  <c r="M608" i="16" s="1"/>
  <c r="J610" i="16"/>
  <c r="M610" i="16" s="1"/>
  <c r="J612" i="16"/>
  <c r="M612" i="16" s="1"/>
  <c r="J614" i="16"/>
  <c r="M614" i="16" s="1"/>
  <c r="J616" i="16"/>
  <c r="M616" i="16" s="1"/>
  <c r="J618" i="16"/>
  <c r="M618" i="16" s="1"/>
  <c r="J620" i="16"/>
  <c r="M620" i="16" s="1"/>
  <c r="J622" i="16"/>
  <c r="M622" i="16" s="1"/>
  <c r="J624" i="16"/>
  <c r="M624" i="16" s="1"/>
  <c r="J627" i="16"/>
  <c r="M627" i="16" s="1"/>
  <c r="J630" i="16"/>
  <c r="M630" i="16" s="1"/>
  <c r="J632" i="16"/>
  <c r="M632" i="16" s="1"/>
  <c r="J634" i="16"/>
  <c r="M634" i="16" s="1"/>
  <c r="J636" i="16"/>
  <c r="M636" i="16" s="1"/>
  <c r="J638" i="16"/>
  <c r="M638" i="16" s="1"/>
  <c r="J639" i="16"/>
  <c r="M639" i="16" s="1"/>
  <c r="J640" i="16"/>
  <c r="M640" i="16" s="1"/>
  <c r="J642" i="16"/>
  <c r="M642" i="16" s="1"/>
  <c r="J644" i="16"/>
  <c r="M644" i="16" s="1"/>
  <c r="J646" i="16"/>
  <c r="M646" i="16" s="1"/>
  <c r="J648" i="16"/>
  <c r="M648" i="16" s="1"/>
  <c r="J650" i="16"/>
  <c r="M650" i="16" s="1"/>
  <c r="J652" i="16"/>
  <c r="M652" i="16" s="1"/>
  <c r="J654" i="16"/>
  <c r="M654" i="16" s="1"/>
  <c r="J656" i="16"/>
  <c r="M656" i="16" s="1"/>
  <c r="J658" i="16"/>
  <c r="M658" i="16" s="1"/>
  <c r="J660" i="16"/>
  <c r="M660" i="16" s="1"/>
  <c r="J662" i="16"/>
  <c r="M662" i="16" s="1"/>
  <c r="J664" i="16"/>
  <c r="J666" i="16"/>
  <c r="M666" i="16" s="1"/>
  <c r="J668" i="16"/>
  <c r="M668" i="16" s="1"/>
  <c r="J670" i="16"/>
  <c r="M670" i="16" s="1"/>
  <c r="J671" i="16"/>
  <c r="M671" i="16" s="1"/>
  <c r="J673" i="16"/>
  <c r="M673" i="16" s="1"/>
  <c r="J675" i="16"/>
  <c r="M675" i="16" s="1"/>
  <c r="J677" i="16"/>
  <c r="M677" i="16" s="1"/>
  <c r="J679" i="16"/>
  <c r="M679" i="16" s="1"/>
  <c r="J680" i="16"/>
  <c r="M680" i="16" s="1"/>
  <c r="J682" i="16"/>
  <c r="M682" i="16" s="1"/>
  <c r="J684" i="16"/>
  <c r="M684" i="16" s="1"/>
  <c r="J686" i="16"/>
  <c r="M686" i="16" s="1"/>
  <c r="J688" i="16"/>
  <c r="M688" i="16" s="1"/>
  <c r="J690" i="16"/>
  <c r="M690" i="16" s="1"/>
  <c r="J692" i="16"/>
  <c r="M692" i="16" s="1"/>
  <c r="J694" i="16"/>
  <c r="M694" i="16" s="1"/>
  <c r="J696" i="16"/>
  <c r="M696" i="16" s="1"/>
  <c r="J698" i="16"/>
  <c r="M698" i="16" s="1"/>
  <c r="J700" i="16"/>
  <c r="M700" i="16" s="1"/>
  <c r="J702" i="16"/>
  <c r="M702" i="16" s="1"/>
  <c r="J704" i="16"/>
  <c r="M704" i="16" s="1"/>
  <c r="J705" i="16"/>
  <c r="M705" i="16" s="1"/>
  <c r="J707" i="16"/>
  <c r="M707" i="16" s="1"/>
  <c r="J709" i="16"/>
  <c r="J711" i="16"/>
  <c r="M711" i="16" s="1"/>
  <c r="J713" i="16"/>
  <c r="M713" i="16" s="1"/>
  <c r="J716" i="16"/>
  <c r="M716" i="16" s="1"/>
  <c r="J719" i="16"/>
  <c r="M719" i="16" s="1"/>
  <c r="J728" i="16"/>
  <c r="M728" i="16" s="1"/>
  <c r="N728" i="16" s="1"/>
  <c r="J730" i="16"/>
  <c r="M730" i="16" s="1"/>
  <c r="J733" i="16"/>
  <c r="M733" i="16" s="1"/>
  <c r="J735" i="16"/>
  <c r="M735" i="16" s="1"/>
  <c r="J736" i="16"/>
  <c r="M736" i="16" s="1"/>
  <c r="J738" i="16"/>
  <c r="M738" i="16" s="1"/>
  <c r="J740" i="16"/>
  <c r="M740" i="16" s="1"/>
  <c r="N740" i="16" s="1"/>
  <c r="J742" i="16"/>
  <c r="M742" i="16" s="1"/>
  <c r="J744" i="16"/>
  <c r="M744" i="16" s="1"/>
  <c r="J746" i="16"/>
  <c r="M746" i="16" s="1"/>
  <c r="J748" i="16"/>
  <c r="M748" i="16" s="1"/>
  <c r="J750" i="16"/>
  <c r="M750" i="16" s="1"/>
  <c r="J752" i="16"/>
  <c r="M752" i="16" s="1"/>
  <c r="J754" i="16"/>
  <c r="M754" i="16" s="1"/>
  <c r="N754" i="16" s="1"/>
  <c r="J756" i="16"/>
  <c r="M756" i="16" s="1"/>
  <c r="J758" i="16"/>
  <c r="M758" i="16" s="1"/>
  <c r="J760" i="16"/>
  <c r="M760" i="16" s="1"/>
  <c r="J762" i="16"/>
  <c r="M762" i="16" s="1"/>
  <c r="J764" i="16"/>
  <c r="M764" i="16" s="1"/>
  <c r="J766" i="16"/>
  <c r="M766" i="16" s="1"/>
  <c r="J769" i="16"/>
  <c r="M769" i="16" s="1"/>
  <c r="J772" i="16"/>
  <c r="M772" i="16" s="1"/>
  <c r="J776" i="16"/>
  <c r="M776" i="16" s="1"/>
  <c r="J777" i="16"/>
  <c r="M777" i="16" s="1"/>
  <c r="J780" i="16"/>
  <c r="M780" i="16" s="1"/>
  <c r="J781" i="16"/>
  <c r="M781" i="16" s="1"/>
  <c r="J783" i="16"/>
  <c r="M783" i="16" s="1"/>
  <c r="J784" i="16"/>
  <c r="M784" i="16" s="1"/>
  <c r="J786" i="16"/>
  <c r="M786" i="16" s="1"/>
  <c r="J788" i="16"/>
  <c r="M788" i="16" s="1"/>
  <c r="J790" i="16"/>
  <c r="M790" i="16" s="1"/>
  <c r="J792" i="16"/>
  <c r="M792" i="16" s="1"/>
  <c r="J794" i="16"/>
  <c r="M794" i="16" s="1"/>
  <c r="N794" i="16" s="1"/>
  <c r="J797" i="16"/>
  <c r="M797" i="16" s="1"/>
  <c r="J799" i="16"/>
  <c r="M799" i="16" s="1"/>
  <c r="N799" i="16" s="1"/>
  <c r="J800" i="16"/>
  <c r="M800" i="16" s="1"/>
  <c r="J803" i="16"/>
  <c r="M803" i="16" s="1"/>
  <c r="J805" i="16"/>
  <c r="M805" i="16" s="1"/>
  <c r="J808" i="16"/>
  <c r="M808" i="16" s="1"/>
  <c r="J810" i="16"/>
  <c r="M810" i="16" s="1"/>
  <c r="J812" i="16"/>
  <c r="M812" i="16" s="1"/>
  <c r="J814" i="16"/>
  <c r="M814" i="16" s="1"/>
  <c r="J816" i="16"/>
  <c r="M816" i="16" s="1"/>
  <c r="N816" i="16" s="1"/>
  <c r="J818" i="16"/>
  <c r="M818" i="16" s="1"/>
  <c r="N818" i="16" s="1"/>
  <c r="J820" i="16"/>
  <c r="M820" i="16" s="1"/>
  <c r="N820" i="16" s="1"/>
  <c r="J823" i="16"/>
  <c r="M823" i="16" s="1"/>
  <c r="J826" i="16"/>
  <c r="M826" i="16" s="1"/>
  <c r="J828" i="16"/>
  <c r="M828" i="16" s="1"/>
  <c r="J830" i="16"/>
  <c r="M830" i="16" s="1"/>
  <c r="N830" i="16" s="1"/>
  <c r="J832" i="16"/>
  <c r="M832" i="16" s="1"/>
  <c r="J834" i="16"/>
  <c r="M834" i="16" s="1"/>
  <c r="J836" i="16"/>
  <c r="M836" i="16" s="1"/>
  <c r="J838" i="16"/>
  <c r="M838" i="16" s="1"/>
  <c r="J840" i="16"/>
  <c r="M840" i="16" s="1"/>
  <c r="J842" i="16"/>
  <c r="M842" i="16" s="1"/>
  <c r="J844" i="16"/>
  <c r="M844" i="16" s="1"/>
  <c r="J846" i="16"/>
  <c r="M846" i="16" s="1"/>
  <c r="J848" i="16"/>
  <c r="M848" i="16" s="1"/>
  <c r="J850" i="16"/>
  <c r="M850" i="16" s="1"/>
  <c r="N850" i="16" s="1"/>
  <c r="J852" i="16"/>
  <c r="M852" i="16" s="1"/>
  <c r="J854" i="16"/>
  <c r="M854" i="16" s="1"/>
  <c r="J856" i="16"/>
  <c r="M856" i="16" s="1"/>
  <c r="J858" i="16"/>
  <c r="M858" i="16" s="1"/>
  <c r="J861" i="16"/>
  <c r="M861" i="16" s="1"/>
  <c r="J865" i="16"/>
  <c r="M865" i="16" s="1"/>
  <c r="J867" i="16"/>
  <c r="M867" i="16" s="1"/>
  <c r="J869" i="16"/>
  <c r="M869" i="16" s="1"/>
  <c r="N869" i="16" s="1"/>
  <c r="J871" i="16"/>
  <c r="M871" i="16" s="1"/>
  <c r="J873" i="16"/>
  <c r="M873" i="16" s="1"/>
  <c r="J875" i="16"/>
  <c r="M875" i="16" s="1"/>
  <c r="J877" i="16"/>
  <c r="M877" i="16" s="1"/>
  <c r="J879" i="16"/>
  <c r="M879" i="16" s="1"/>
  <c r="J881" i="16"/>
  <c r="M881" i="16" s="1"/>
  <c r="J883" i="16"/>
  <c r="M883" i="16" s="1"/>
  <c r="J885" i="16"/>
  <c r="M885" i="16" s="1"/>
  <c r="J886" i="16"/>
  <c r="M886" i="16" s="1"/>
  <c r="J887" i="16"/>
  <c r="M887" i="16" s="1"/>
  <c r="J889" i="16"/>
  <c r="M889" i="16" s="1"/>
  <c r="J891" i="16"/>
  <c r="M891" i="16" s="1"/>
  <c r="J893" i="16"/>
  <c r="M893" i="16" s="1"/>
  <c r="J895" i="16"/>
  <c r="M895" i="16" s="1"/>
  <c r="J897" i="16"/>
  <c r="M897" i="16" s="1"/>
  <c r="J899" i="16"/>
  <c r="M899" i="16" s="1"/>
  <c r="J900" i="16"/>
  <c r="M900" i="16" s="1"/>
  <c r="J902" i="16"/>
  <c r="M902" i="16" s="1"/>
  <c r="N902" i="16" s="1"/>
  <c r="J907" i="16"/>
  <c r="J909" i="16"/>
  <c r="M909" i="16" s="1"/>
  <c r="J911" i="16"/>
  <c r="M911" i="16" s="1"/>
  <c r="J913" i="16"/>
  <c r="M913" i="16" s="1"/>
  <c r="J915" i="16"/>
  <c r="M915" i="16" s="1"/>
  <c r="J917" i="16"/>
  <c r="M917" i="16" s="1"/>
  <c r="J919" i="16"/>
  <c r="M919" i="16" s="1"/>
  <c r="J921" i="16"/>
  <c r="M921" i="16" s="1"/>
  <c r="J923" i="16"/>
  <c r="M923" i="16" s="1"/>
  <c r="J925" i="16"/>
  <c r="M925" i="16" s="1"/>
  <c r="J928" i="16"/>
  <c r="M928" i="16" s="1"/>
  <c r="J931" i="16"/>
  <c r="M931" i="16" s="1"/>
  <c r="J934" i="16"/>
  <c r="M934" i="16" s="1"/>
  <c r="J936" i="16"/>
  <c r="M936" i="16" s="1"/>
  <c r="J938" i="16"/>
  <c r="M938" i="16" s="1"/>
  <c r="J940" i="16"/>
  <c r="M940" i="16" s="1"/>
  <c r="J942" i="16"/>
  <c r="M942" i="16" s="1"/>
  <c r="J944" i="16"/>
  <c r="M944" i="16" s="1"/>
  <c r="J946" i="16"/>
  <c r="M946" i="16" s="1"/>
  <c r="J948" i="16"/>
  <c r="M948" i="16" s="1"/>
  <c r="J950" i="16"/>
  <c r="M950" i="16" s="1"/>
  <c r="J952" i="16"/>
  <c r="M952" i="16" s="1"/>
  <c r="J954" i="16"/>
  <c r="M954" i="16" s="1"/>
  <c r="J957" i="16"/>
  <c r="M957" i="16" s="1"/>
  <c r="J959" i="16"/>
  <c r="M959" i="16" s="1"/>
  <c r="J961" i="16"/>
  <c r="M961" i="16" s="1"/>
  <c r="J964" i="16"/>
  <c r="M964" i="16" s="1"/>
  <c r="J966" i="16"/>
  <c r="M966" i="16" s="1"/>
  <c r="J967" i="16"/>
  <c r="M967" i="16" s="1"/>
  <c r="J970" i="16"/>
  <c r="M970" i="16" s="1"/>
  <c r="J972" i="16"/>
  <c r="M972" i="16" s="1"/>
  <c r="J974" i="16"/>
  <c r="M974" i="16" s="1"/>
  <c r="J976" i="16"/>
  <c r="M976" i="16" s="1"/>
  <c r="J978" i="16"/>
  <c r="M978" i="16" s="1"/>
  <c r="J980" i="16"/>
  <c r="M980" i="16" s="1"/>
  <c r="J982" i="16"/>
  <c r="M982" i="16" s="1"/>
  <c r="J984" i="16"/>
  <c r="M984" i="16" s="1"/>
  <c r="J986" i="16"/>
  <c r="M986" i="16" s="1"/>
  <c r="J988" i="16"/>
  <c r="M988" i="16" s="1"/>
  <c r="J990" i="16"/>
  <c r="M990" i="16" s="1"/>
  <c r="J992" i="16"/>
  <c r="M992" i="16" s="1"/>
  <c r="J994" i="16"/>
  <c r="M994" i="16" s="1"/>
  <c r="J996" i="16"/>
  <c r="M996" i="16" s="1"/>
  <c r="J998" i="16"/>
  <c r="M998" i="16" s="1"/>
  <c r="J1001" i="16"/>
  <c r="M1001" i="16" s="1"/>
  <c r="J1002" i="16"/>
  <c r="M1002" i="16" s="1"/>
  <c r="J1004" i="16"/>
  <c r="M1004" i="16" s="1"/>
  <c r="J1006" i="16"/>
  <c r="M1006" i="16" s="1"/>
  <c r="J1008" i="16"/>
  <c r="M1008" i="16" s="1"/>
  <c r="J1010" i="16"/>
  <c r="M1010" i="16" s="1"/>
  <c r="J1012" i="16"/>
  <c r="M1012" i="16" s="1"/>
  <c r="J1014" i="16"/>
  <c r="M1014" i="16" s="1"/>
  <c r="J1015" i="16"/>
  <c r="M1015" i="16" s="1"/>
  <c r="J1017" i="16"/>
  <c r="M1017" i="16" s="1"/>
  <c r="J1019" i="16"/>
  <c r="M1019" i="16" s="1"/>
  <c r="J1021" i="16"/>
  <c r="M1021" i="16" s="1"/>
  <c r="J1023" i="16"/>
  <c r="M1023" i="16" s="1"/>
  <c r="J1025" i="16"/>
  <c r="M1025" i="16" s="1"/>
  <c r="N1025" i="16" s="1"/>
  <c r="J1026" i="16"/>
  <c r="M1026" i="16" s="1"/>
  <c r="J1028" i="16"/>
  <c r="M1028" i="16" s="1"/>
  <c r="J1030" i="16"/>
  <c r="M1030" i="16" s="1"/>
  <c r="J1031" i="16"/>
  <c r="M1031" i="16" s="1"/>
  <c r="J1032" i="16"/>
  <c r="M1032" i="16" s="1"/>
  <c r="J1034" i="16"/>
  <c r="M1034" i="16" s="1"/>
  <c r="J1036" i="16"/>
  <c r="M1036" i="16" s="1"/>
  <c r="J1038" i="16"/>
  <c r="M1038" i="16" s="1"/>
  <c r="J1040" i="16"/>
  <c r="M1040" i="16" s="1"/>
  <c r="J1042" i="16"/>
  <c r="M1042" i="16" s="1"/>
  <c r="J1044" i="16"/>
  <c r="M1044" i="16" s="1"/>
  <c r="J1046" i="16"/>
  <c r="M1046" i="16" s="1"/>
  <c r="J1048" i="16"/>
  <c r="M1048" i="16" s="1"/>
  <c r="J1050" i="16"/>
  <c r="M1050" i="16" s="1"/>
  <c r="N1050" i="16" s="1"/>
  <c r="J1052" i="16"/>
  <c r="M1052" i="16" s="1"/>
  <c r="J1054" i="16"/>
  <c r="M1054" i="16" s="1"/>
  <c r="J1056" i="16"/>
  <c r="M1056" i="16" s="1"/>
  <c r="J1058" i="16"/>
  <c r="M1058" i="16" s="1"/>
  <c r="J1060" i="16"/>
  <c r="M1060" i="16" s="1"/>
  <c r="J1062" i="16"/>
  <c r="M1062" i="16" s="1"/>
  <c r="J1064" i="16"/>
  <c r="M1064" i="16" s="1"/>
  <c r="J1066" i="16"/>
  <c r="M1066" i="16" s="1"/>
  <c r="J1068" i="16"/>
  <c r="M1068" i="16" s="1"/>
  <c r="J1070" i="16"/>
  <c r="M1070" i="16" s="1"/>
  <c r="N1070" i="16" s="1"/>
  <c r="J1072" i="16"/>
  <c r="M1072" i="16" s="1"/>
  <c r="J1074" i="16"/>
  <c r="M1074" i="16" s="1"/>
  <c r="J1076" i="16"/>
  <c r="M1076" i="16" s="1"/>
  <c r="O1076" i="16" s="1"/>
  <c r="J1078" i="16"/>
  <c r="M1078" i="16" s="1"/>
  <c r="J1080" i="16"/>
  <c r="M1080" i="16" s="1"/>
  <c r="J1083" i="16"/>
  <c r="M1083" i="16" s="1"/>
  <c r="J1084" i="16"/>
  <c r="M1084" i="16" s="1"/>
  <c r="J1086" i="16"/>
  <c r="M1086" i="16" s="1"/>
  <c r="J1088" i="16"/>
  <c r="M1088" i="16" s="1"/>
  <c r="J1090" i="16"/>
  <c r="M1090" i="16" s="1"/>
  <c r="J1092" i="16"/>
  <c r="M1092" i="16" s="1"/>
  <c r="J1094" i="16"/>
  <c r="M1094" i="16" s="1"/>
  <c r="J1096" i="16"/>
  <c r="M1096" i="16" s="1"/>
  <c r="J1098" i="16"/>
  <c r="M1098" i="16" s="1"/>
  <c r="J1100" i="16"/>
  <c r="M1100" i="16" s="1"/>
  <c r="J1102" i="16"/>
  <c r="M1102" i="16" s="1"/>
  <c r="J1105" i="16"/>
  <c r="M1105" i="16" s="1"/>
  <c r="J1107" i="16"/>
  <c r="M1107" i="16" s="1"/>
  <c r="J1111" i="16"/>
  <c r="M1111" i="16" s="1"/>
  <c r="I720" i="11"/>
  <c r="L720" i="11" s="1"/>
  <c r="M720" i="11" s="1"/>
  <c r="I722" i="11"/>
  <c r="I721" i="11"/>
  <c r="L721" i="11" s="1"/>
  <c r="M721" i="11" s="1"/>
  <c r="I723" i="11"/>
  <c r="L726" i="13"/>
  <c r="L727" i="13"/>
  <c r="O727" i="13" s="1"/>
  <c r="P727" i="13" s="1"/>
  <c r="L729" i="13"/>
  <c r="O729" i="13" s="1"/>
  <c r="P729" i="13" s="1"/>
  <c r="L731" i="13"/>
  <c r="O731" i="13" s="1"/>
  <c r="P731" i="13" s="1"/>
  <c r="L732" i="13"/>
  <c r="O732" i="13" s="1"/>
  <c r="P732" i="13" s="1"/>
  <c r="L734" i="13"/>
  <c r="O734" i="13" s="1"/>
  <c r="P734" i="13" s="1"/>
  <c r="L737" i="13"/>
  <c r="O737" i="13" s="1"/>
  <c r="P737" i="13" s="1"/>
  <c r="L739" i="13"/>
  <c r="O739" i="13" s="1"/>
  <c r="P739" i="13" s="1"/>
  <c r="L741" i="13"/>
  <c r="O741" i="13" s="1"/>
  <c r="P741" i="13" s="1"/>
  <c r="L743" i="13"/>
  <c r="O743" i="13" s="1"/>
  <c r="P743" i="13" s="1"/>
  <c r="L745" i="13"/>
  <c r="O745" i="13" s="1"/>
  <c r="P745" i="13" s="1"/>
  <c r="L747" i="13"/>
  <c r="O747" i="13" s="1"/>
  <c r="P747" i="13" s="1"/>
  <c r="L749" i="13"/>
  <c r="O749" i="13" s="1"/>
  <c r="P749" i="13" s="1"/>
  <c r="L751" i="13"/>
  <c r="O751" i="13" s="1"/>
  <c r="P751" i="13" s="1"/>
  <c r="L753" i="13"/>
  <c r="O753" i="13" s="1"/>
  <c r="P753" i="13" s="1"/>
  <c r="L755" i="13"/>
  <c r="O755" i="13" s="1"/>
  <c r="P755" i="13" s="1"/>
  <c r="L757" i="13"/>
  <c r="O757" i="13" s="1"/>
  <c r="P757" i="13" s="1"/>
  <c r="L759" i="13"/>
  <c r="O759" i="13" s="1"/>
  <c r="P759" i="13" s="1"/>
  <c r="L761" i="13"/>
  <c r="O761" i="13" s="1"/>
  <c r="P761" i="13" s="1"/>
  <c r="L763" i="13"/>
  <c r="O763" i="13" s="1"/>
  <c r="P763" i="13" s="1"/>
  <c r="L765" i="13"/>
  <c r="O765" i="13" s="1"/>
  <c r="P765" i="13" s="1"/>
  <c r="L767" i="13"/>
  <c r="O767" i="13" s="1"/>
  <c r="P767" i="13" s="1"/>
  <c r="L768" i="13"/>
  <c r="O768" i="13" s="1"/>
  <c r="P768" i="13" s="1"/>
  <c r="L770" i="13"/>
  <c r="O770" i="13" s="1"/>
  <c r="P770" i="13" s="1"/>
  <c r="L771" i="13"/>
  <c r="O771" i="13" s="1"/>
  <c r="P771" i="13" s="1"/>
  <c r="L773" i="13"/>
  <c r="O773" i="13" s="1"/>
  <c r="P773" i="13" s="1"/>
  <c r="L774" i="13"/>
  <c r="O774" i="13" s="1"/>
  <c r="P774" i="13" s="1"/>
  <c r="L775" i="13"/>
  <c r="O775" i="13" s="1"/>
  <c r="P775" i="13" s="1"/>
  <c r="L778" i="13"/>
  <c r="O778" i="13" s="1"/>
  <c r="P778" i="13" s="1"/>
  <c r="L779" i="13"/>
  <c r="O779" i="13" s="1"/>
  <c r="P779" i="13" s="1"/>
  <c r="L782" i="13"/>
  <c r="O782" i="13" s="1"/>
  <c r="P782" i="13" s="1"/>
  <c r="L785" i="13"/>
  <c r="O785" i="13" s="1"/>
  <c r="P785" i="13" s="1"/>
  <c r="L787" i="13"/>
  <c r="O787" i="13" s="1"/>
  <c r="L789" i="13"/>
  <c r="O789" i="13" s="1"/>
  <c r="P789" i="13" s="1"/>
  <c r="L791" i="13"/>
  <c r="O791" i="13" s="1"/>
  <c r="P791" i="13" s="1"/>
  <c r="L793" i="13"/>
  <c r="O793" i="13" s="1"/>
  <c r="P793" i="13" s="1"/>
  <c r="L795" i="13"/>
  <c r="O795" i="13" s="1"/>
  <c r="P795" i="13" s="1"/>
  <c r="L796" i="13"/>
  <c r="O796" i="13" s="1"/>
  <c r="P796" i="13" s="1"/>
  <c r="L798" i="13"/>
  <c r="O798" i="13" s="1"/>
  <c r="P798" i="13" s="1"/>
  <c r="L801" i="13"/>
  <c r="O801" i="13" s="1"/>
  <c r="P801" i="13" s="1"/>
  <c r="L802" i="13"/>
  <c r="O802" i="13" s="1"/>
  <c r="P802" i="13" s="1"/>
  <c r="L804" i="13"/>
  <c r="O804" i="13" s="1"/>
  <c r="P804" i="13" s="1"/>
  <c r="L806" i="13"/>
  <c r="O806" i="13" s="1"/>
  <c r="P806" i="13" s="1"/>
  <c r="L807" i="13"/>
  <c r="O807" i="13" s="1"/>
  <c r="P807" i="13" s="1"/>
  <c r="L809" i="13"/>
  <c r="O809" i="13" s="1"/>
  <c r="P809" i="13" s="1"/>
  <c r="L811" i="13"/>
  <c r="O811" i="13" s="1"/>
  <c r="P811" i="13" s="1"/>
  <c r="L813" i="13"/>
  <c r="O813" i="13" s="1"/>
  <c r="P813" i="13" s="1"/>
  <c r="L815" i="13"/>
  <c r="O815" i="13" s="1"/>
  <c r="P815" i="13" s="1"/>
  <c r="L817" i="13"/>
  <c r="O817" i="13" s="1"/>
  <c r="P817" i="13" s="1"/>
  <c r="L819" i="13"/>
  <c r="O819" i="13" s="1"/>
  <c r="P819" i="13" s="1"/>
  <c r="L821" i="13"/>
  <c r="O821" i="13" s="1"/>
  <c r="P821" i="13" s="1"/>
  <c r="L822" i="13"/>
  <c r="O822" i="13" s="1"/>
  <c r="P822" i="13" s="1"/>
  <c r="L824" i="13"/>
  <c r="O824" i="13" s="1"/>
  <c r="P824" i="13" s="1"/>
  <c r="L825" i="13"/>
  <c r="O825" i="13" s="1"/>
  <c r="P825" i="13" s="1"/>
  <c r="L827" i="13"/>
  <c r="O827" i="13" s="1"/>
  <c r="P827" i="13" s="1"/>
  <c r="L829" i="13"/>
  <c r="O829" i="13" s="1"/>
  <c r="P829" i="13" s="1"/>
  <c r="L831" i="13"/>
  <c r="O831" i="13" s="1"/>
  <c r="P831" i="13" s="1"/>
  <c r="L833" i="13"/>
  <c r="O833" i="13" s="1"/>
  <c r="P833" i="13" s="1"/>
  <c r="L835" i="13"/>
  <c r="O835" i="13" s="1"/>
  <c r="P835" i="13" s="1"/>
  <c r="L837" i="13"/>
  <c r="O837" i="13" s="1"/>
  <c r="P837" i="13" s="1"/>
  <c r="L839" i="13"/>
  <c r="O839" i="13" s="1"/>
  <c r="P839" i="13" s="1"/>
  <c r="L841" i="13"/>
  <c r="O841" i="13" s="1"/>
  <c r="P841" i="13" s="1"/>
  <c r="L843" i="13"/>
  <c r="O843" i="13" s="1"/>
  <c r="P843" i="13" s="1"/>
  <c r="L845" i="13"/>
  <c r="O845" i="13" s="1"/>
  <c r="P845" i="13" s="1"/>
  <c r="L847" i="13"/>
  <c r="O847" i="13" s="1"/>
  <c r="P847" i="13" s="1"/>
  <c r="L849" i="13"/>
  <c r="O849" i="13" s="1"/>
  <c r="P849" i="13" s="1"/>
  <c r="L851" i="13"/>
  <c r="O851" i="13" s="1"/>
  <c r="P851" i="13" s="1"/>
  <c r="L853" i="13"/>
  <c r="O853" i="13" s="1"/>
  <c r="P853" i="13" s="1"/>
  <c r="L855" i="13"/>
  <c r="O855" i="13" s="1"/>
  <c r="P855" i="13" s="1"/>
  <c r="L857" i="13"/>
  <c r="O857" i="13" s="1"/>
  <c r="P857" i="13" s="1"/>
  <c r="L859" i="13"/>
  <c r="O859" i="13" s="1"/>
  <c r="P859" i="13" s="1"/>
  <c r="L860" i="13"/>
  <c r="O860" i="13" s="1"/>
  <c r="P860" i="13" s="1"/>
  <c r="J9" i="15"/>
  <c r="M9" i="15" s="1"/>
  <c r="J11" i="15"/>
  <c r="M11" i="15" s="1"/>
  <c r="J13" i="15"/>
  <c r="M13" i="15" s="1"/>
  <c r="J15" i="15"/>
  <c r="M15" i="15" s="1"/>
  <c r="J63" i="15"/>
  <c r="M63" i="15" s="1"/>
  <c r="N63" i="15" s="1"/>
  <c r="J65" i="15"/>
  <c r="M65" i="15" s="1"/>
  <c r="N65" i="15" s="1"/>
  <c r="J104" i="15"/>
  <c r="M104" i="15" s="1"/>
  <c r="J164" i="15"/>
  <c r="M164" i="15" s="1"/>
  <c r="J166" i="15"/>
  <c r="M166" i="15" s="1"/>
  <c r="J209" i="15"/>
  <c r="M209" i="15" s="1"/>
  <c r="J243" i="15"/>
  <c r="M243" i="15" s="1"/>
  <c r="J245" i="15"/>
  <c r="M245" i="15" s="1"/>
  <c r="N245" i="15" s="1"/>
  <c r="J247" i="15"/>
  <c r="M247" i="15" s="1"/>
  <c r="J342" i="15"/>
  <c r="M342" i="15" s="1"/>
  <c r="J427" i="15"/>
  <c r="M427" i="15" s="1"/>
  <c r="J720" i="15"/>
  <c r="M720" i="15" s="1"/>
  <c r="N720" i="15" s="1"/>
  <c r="J722" i="15"/>
  <c r="M722" i="15" s="1"/>
  <c r="N722" i="15" s="1"/>
  <c r="L728" i="13"/>
  <c r="O728" i="13" s="1"/>
  <c r="P728" i="13" s="1"/>
  <c r="L730" i="13"/>
  <c r="O730" i="13" s="1"/>
  <c r="P730" i="13" s="1"/>
  <c r="L733" i="13"/>
  <c r="O733" i="13" s="1"/>
  <c r="P733" i="13" s="1"/>
  <c r="L735" i="13"/>
  <c r="O735" i="13" s="1"/>
  <c r="P735" i="13" s="1"/>
  <c r="L736" i="13"/>
  <c r="O736" i="13" s="1"/>
  <c r="P736" i="13" s="1"/>
  <c r="L738" i="13"/>
  <c r="O738" i="13" s="1"/>
  <c r="P738" i="13" s="1"/>
  <c r="L740" i="13"/>
  <c r="O740" i="13" s="1"/>
  <c r="P740" i="13" s="1"/>
  <c r="L742" i="13"/>
  <c r="O742" i="13" s="1"/>
  <c r="P742" i="13" s="1"/>
  <c r="L744" i="13"/>
  <c r="O744" i="13" s="1"/>
  <c r="P744" i="13" s="1"/>
  <c r="L746" i="13"/>
  <c r="O746" i="13" s="1"/>
  <c r="P746" i="13" s="1"/>
  <c r="L748" i="13"/>
  <c r="O748" i="13" s="1"/>
  <c r="P748" i="13" s="1"/>
  <c r="L750" i="13"/>
  <c r="O750" i="13" s="1"/>
  <c r="P750" i="13" s="1"/>
  <c r="L752" i="13"/>
  <c r="O752" i="13" s="1"/>
  <c r="P752" i="13" s="1"/>
  <c r="L754" i="13"/>
  <c r="O754" i="13" s="1"/>
  <c r="P754" i="13" s="1"/>
  <c r="L756" i="13"/>
  <c r="O756" i="13" s="1"/>
  <c r="P756" i="13" s="1"/>
  <c r="L758" i="13"/>
  <c r="O758" i="13" s="1"/>
  <c r="P758" i="13" s="1"/>
  <c r="L760" i="13"/>
  <c r="O760" i="13" s="1"/>
  <c r="P760" i="13" s="1"/>
  <c r="L762" i="13"/>
  <c r="O762" i="13" s="1"/>
  <c r="P762" i="13" s="1"/>
  <c r="L764" i="13"/>
  <c r="O764" i="13" s="1"/>
  <c r="P764" i="13" s="1"/>
  <c r="L766" i="13"/>
  <c r="O766" i="13" s="1"/>
  <c r="P766" i="13" s="1"/>
  <c r="L769" i="13"/>
  <c r="O769" i="13" s="1"/>
  <c r="P769" i="13" s="1"/>
  <c r="L772" i="13"/>
  <c r="O772" i="13" s="1"/>
  <c r="P772" i="13" s="1"/>
  <c r="L776" i="13"/>
  <c r="O776" i="13" s="1"/>
  <c r="P776" i="13" s="1"/>
  <c r="L777" i="13"/>
  <c r="O777" i="13" s="1"/>
  <c r="P777" i="13" s="1"/>
  <c r="L780" i="13"/>
  <c r="O780" i="13" s="1"/>
  <c r="P780" i="13" s="1"/>
  <c r="L781" i="13"/>
  <c r="O781" i="13" s="1"/>
  <c r="P781" i="13" s="1"/>
  <c r="L783" i="13"/>
  <c r="O783" i="13" s="1"/>
  <c r="P783" i="13" s="1"/>
  <c r="L784" i="13"/>
  <c r="O784" i="13" s="1"/>
  <c r="P784" i="13" s="1"/>
  <c r="L786" i="13"/>
  <c r="O786" i="13" s="1"/>
  <c r="P786" i="13" s="1"/>
  <c r="L788" i="13"/>
  <c r="O788" i="13" s="1"/>
  <c r="P788" i="13" s="1"/>
  <c r="L790" i="13"/>
  <c r="O790" i="13" s="1"/>
  <c r="P790" i="13" s="1"/>
  <c r="L792" i="13"/>
  <c r="O792" i="13" s="1"/>
  <c r="P792" i="13" s="1"/>
  <c r="L794" i="13"/>
  <c r="O794" i="13" s="1"/>
  <c r="P794" i="13" s="1"/>
  <c r="L797" i="13"/>
  <c r="O797" i="13" s="1"/>
  <c r="P797" i="13" s="1"/>
  <c r="L799" i="13"/>
  <c r="O799" i="13" s="1"/>
  <c r="P799" i="13" s="1"/>
  <c r="L800" i="13"/>
  <c r="O800" i="13" s="1"/>
  <c r="P800" i="13" s="1"/>
  <c r="L803" i="13"/>
  <c r="O803" i="13" s="1"/>
  <c r="P803" i="13" s="1"/>
  <c r="L805" i="13"/>
  <c r="O805" i="13" s="1"/>
  <c r="P805" i="13" s="1"/>
  <c r="L808" i="13"/>
  <c r="O808" i="13" s="1"/>
  <c r="P808" i="13" s="1"/>
  <c r="L810" i="13"/>
  <c r="O810" i="13" s="1"/>
  <c r="P810" i="13" s="1"/>
  <c r="L812" i="13"/>
  <c r="O812" i="13" s="1"/>
  <c r="P812" i="13" s="1"/>
  <c r="L814" i="13"/>
  <c r="O814" i="13" s="1"/>
  <c r="P814" i="13" s="1"/>
  <c r="L816" i="13"/>
  <c r="O816" i="13" s="1"/>
  <c r="P816" i="13" s="1"/>
  <c r="L818" i="13"/>
  <c r="O818" i="13" s="1"/>
  <c r="P818" i="13" s="1"/>
  <c r="L820" i="13"/>
  <c r="O820" i="13" s="1"/>
  <c r="P820" i="13" s="1"/>
  <c r="L823" i="13"/>
  <c r="O823" i="13" s="1"/>
  <c r="P823" i="13" s="1"/>
  <c r="L826" i="13"/>
  <c r="O826" i="13" s="1"/>
  <c r="P826" i="13" s="1"/>
  <c r="L828" i="13"/>
  <c r="O828" i="13" s="1"/>
  <c r="P828" i="13" s="1"/>
  <c r="L830" i="13"/>
  <c r="O830" i="13" s="1"/>
  <c r="P830" i="13" s="1"/>
  <c r="L832" i="13"/>
  <c r="O832" i="13" s="1"/>
  <c r="P832" i="13" s="1"/>
  <c r="L834" i="13"/>
  <c r="O834" i="13" s="1"/>
  <c r="P834" i="13" s="1"/>
  <c r="L836" i="13"/>
  <c r="O836" i="13" s="1"/>
  <c r="P836" i="13" s="1"/>
  <c r="L838" i="13"/>
  <c r="O838" i="13" s="1"/>
  <c r="P838" i="13" s="1"/>
  <c r="L840" i="13"/>
  <c r="O840" i="13" s="1"/>
  <c r="P840" i="13" s="1"/>
  <c r="L842" i="13"/>
  <c r="O842" i="13" s="1"/>
  <c r="P842" i="13" s="1"/>
  <c r="L844" i="13"/>
  <c r="O844" i="13" s="1"/>
  <c r="P844" i="13" s="1"/>
  <c r="L846" i="13"/>
  <c r="O846" i="13" s="1"/>
  <c r="P846" i="13" s="1"/>
  <c r="L848" i="13"/>
  <c r="O848" i="13" s="1"/>
  <c r="P848" i="13" s="1"/>
  <c r="L850" i="13"/>
  <c r="O850" i="13" s="1"/>
  <c r="P850" i="13" s="1"/>
  <c r="L852" i="13"/>
  <c r="O852" i="13" s="1"/>
  <c r="P852" i="13" s="1"/>
  <c r="L854" i="13"/>
  <c r="O854" i="13" s="1"/>
  <c r="P854" i="13" s="1"/>
  <c r="L856" i="13"/>
  <c r="O856" i="13" s="1"/>
  <c r="P856" i="13" s="1"/>
  <c r="L858" i="13"/>
  <c r="O858" i="13" s="1"/>
  <c r="P858" i="13" s="1"/>
  <c r="L861" i="13"/>
  <c r="O861" i="13" s="1"/>
  <c r="P861" i="13" s="1"/>
  <c r="J8" i="15"/>
  <c r="M8" i="15" s="1"/>
  <c r="J14" i="15"/>
  <c r="M14" i="15" s="1"/>
  <c r="N14" i="15" s="1"/>
  <c r="J43" i="15"/>
  <c r="M43" i="15" s="1"/>
  <c r="J69" i="15"/>
  <c r="M69" i="15" s="1"/>
  <c r="J103" i="15"/>
  <c r="M103" i="15" s="1"/>
  <c r="J105" i="15"/>
  <c r="M105" i="15" s="1"/>
  <c r="J214" i="15"/>
  <c r="M214" i="15" s="1"/>
  <c r="J244" i="15"/>
  <c r="M244" i="15" s="1"/>
  <c r="J246" i="15"/>
  <c r="M246" i="15" s="1"/>
  <c r="J248" i="15"/>
  <c r="M248" i="15" s="1"/>
  <c r="J250" i="15"/>
  <c r="M250" i="15" s="1"/>
  <c r="N250" i="15" s="1"/>
  <c r="J339" i="15"/>
  <c r="M339" i="15" s="1"/>
  <c r="J721" i="15"/>
  <c r="M721" i="15" s="1"/>
  <c r="N721" i="15" s="1"/>
  <c r="J723" i="15"/>
  <c r="M723" i="15" s="1"/>
  <c r="N723" i="15" s="1"/>
  <c r="I729" i="32"/>
  <c r="L729" i="32" s="1"/>
  <c r="I765" i="32"/>
  <c r="L765" i="32" s="1"/>
  <c r="I778" i="32"/>
  <c r="L778" i="32" s="1"/>
  <c r="I791" i="32"/>
  <c r="L791" i="32" s="1"/>
  <c r="I802" i="32"/>
  <c r="I824" i="32"/>
  <c r="L824" i="32" s="1"/>
  <c r="I827" i="32"/>
  <c r="L827" i="32" s="1"/>
  <c r="I841" i="32"/>
  <c r="L841" i="32" s="1"/>
  <c r="I847" i="32"/>
  <c r="I860" i="32"/>
  <c r="L860" i="32" s="1"/>
  <c r="I733" i="32"/>
  <c r="L733" i="32" s="1"/>
  <c r="I738" i="32"/>
  <c r="L738" i="32" s="1"/>
  <c r="I742" i="32"/>
  <c r="L742" i="32" s="1"/>
  <c r="I784" i="32"/>
  <c r="I842" i="32"/>
  <c r="I850" i="32"/>
  <c r="L850" i="32" s="1"/>
  <c r="I858" i="32"/>
  <c r="L858" i="32" s="1"/>
  <c r="J1113" i="34"/>
  <c r="M1113" i="34" s="1"/>
  <c r="J1110" i="34"/>
  <c r="M1110" i="34" s="1"/>
  <c r="L1109" i="10"/>
  <c r="L528" i="10"/>
  <c r="K1113" i="23"/>
  <c r="N1113" i="23" s="1"/>
  <c r="J1112" i="16"/>
  <c r="M1112" i="16" s="1"/>
  <c r="L1112" i="13"/>
  <c r="O1112" i="13" s="1"/>
  <c r="F908" i="25"/>
  <c r="F1060" i="16"/>
  <c r="F1060" i="30"/>
  <c r="G1060" i="30" s="1"/>
  <c r="H1060" i="30" s="1"/>
  <c r="F1058" i="16"/>
  <c r="F1058" i="30"/>
  <c r="G1058" i="30" s="1"/>
  <c r="H1058" i="30" s="1"/>
  <c r="F1056" i="16"/>
  <c r="F1056" i="30"/>
  <c r="G1056" i="30" s="1"/>
  <c r="H1056" i="30" s="1"/>
  <c r="F1054" i="16"/>
  <c r="F1054" i="30"/>
  <c r="G1054" i="30" s="1"/>
  <c r="H1054" i="30" s="1"/>
  <c r="F1052" i="16"/>
  <c r="F1052" i="30"/>
  <c r="G1052" i="30" s="1"/>
  <c r="H1052" i="30" s="1"/>
  <c r="F1050" i="32"/>
  <c r="F1050" i="16"/>
  <c r="F1050" i="30"/>
  <c r="G1050" i="30" s="1"/>
  <c r="H1050" i="30" s="1"/>
  <c r="F1048" i="32"/>
  <c r="F1048" i="16"/>
  <c r="F1048" i="30"/>
  <c r="G1048" i="30" s="1"/>
  <c r="H1048" i="30" s="1"/>
  <c r="F1046" i="32"/>
  <c r="F1046" i="16"/>
  <c r="F1046" i="30"/>
  <c r="G1046" i="30" s="1"/>
  <c r="H1046" i="30" s="1"/>
  <c r="F1044" i="16"/>
  <c r="F1044" i="30"/>
  <c r="G1044" i="30" s="1"/>
  <c r="H1044" i="30" s="1"/>
  <c r="F1042" i="16"/>
  <c r="F1042" i="30"/>
  <c r="G1042" i="30" s="1"/>
  <c r="H1042" i="30" s="1"/>
  <c r="F1040" i="16"/>
  <c r="F1040" i="30"/>
  <c r="G1040" i="30" s="1"/>
  <c r="H1040" i="30" s="1"/>
  <c r="F1038" i="16"/>
  <c r="K1112" i="23"/>
  <c r="N1112" i="23" s="1"/>
  <c r="J1113" i="16"/>
  <c r="M1113" i="16" s="1"/>
  <c r="L1113" i="13"/>
  <c r="O1113" i="13" s="1"/>
  <c r="L1111" i="10"/>
  <c r="L1110" i="10"/>
  <c r="F1060" i="28"/>
  <c r="K1060" i="28" s="1"/>
  <c r="G1054" i="18" s="1"/>
  <c r="F1060" i="23"/>
  <c r="F1058" i="28"/>
  <c r="K1058" i="28" s="1"/>
  <c r="G1052" i="18" s="1"/>
  <c r="F1058" i="23"/>
  <c r="G1057" i="12"/>
  <c r="H1057" i="12" s="1"/>
  <c r="F1057" i="11"/>
  <c r="G1057" i="11" s="1"/>
  <c r="F1057" i="33"/>
  <c r="F1057" i="13"/>
  <c r="F1056" i="28"/>
  <c r="K1056" i="28" s="1"/>
  <c r="G1050" i="18" s="1"/>
  <c r="F1056" i="23"/>
  <c r="F1054" i="28"/>
  <c r="K1054" i="28" s="1"/>
  <c r="G1048" i="18" s="1"/>
  <c r="F1054" i="23"/>
  <c r="G1053" i="12"/>
  <c r="H1053" i="12" s="1"/>
  <c r="F1053" i="11"/>
  <c r="G1053" i="11" s="1"/>
  <c r="F1053" i="33"/>
  <c r="F1053" i="13"/>
  <c r="F1052" i="28"/>
  <c r="K1052" i="28" s="1"/>
  <c r="G1046" i="18" s="1"/>
  <c r="F1052" i="23"/>
  <c r="F1050" i="28"/>
  <c r="K1050" i="28" s="1"/>
  <c r="G1044" i="18" s="1"/>
  <c r="F1050" i="23"/>
  <c r="F1049" i="11"/>
  <c r="F1049" i="33"/>
  <c r="F1049" i="13"/>
  <c r="F1048" i="28"/>
  <c r="K1048" i="28" s="1"/>
  <c r="G1042" i="18" s="1"/>
  <c r="F1048" i="23"/>
  <c r="F1046" i="28"/>
  <c r="K1046" i="28" s="1"/>
  <c r="G1040" i="18" s="1"/>
  <c r="F1046" i="23"/>
  <c r="G1045" i="12"/>
  <c r="F1045" i="11"/>
  <c r="G1045" i="11" s="1"/>
  <c r="F1045" i="33"/>
  <c r="F1045" i="13"/>
  <c r="F1044" i="28"/>
  <c r="K1044" i="28" s="1"/>
  <c r="G1038" i="18" s="1"/>
  <c r="F1044" i="23"/>
  <c r="F1042" i="28"/>
  <c r="K1042" i="28" s="1"/>
  <c r="G1036" i="18" s="1"/>
  <c r="F1042" i="23"/>
  <c r="G1041" i="12"/>
  <c r="H1041" i="12" s="1"/>
  <c r="F1041" i="11"/>
  <c r="G1041" i="11" s="1"/>
  <c r="F1041" i="33"/>
  <c r="F1041" i="13"/>
  <c r="F1040" i="28"/>
  <c r="K1040" i="28" s="1"/>
  <c r="G1034" i="18" s="1"/>
  <c r="F1040" i="23"/>
  <c r="J1112" i="26"/>
  <c r="P1112" i="26" s="1"/>
  <c r="Q1112" i="26" s="1"/>
  <c r="H1106" i="18" s="1"/>
  <c r="J1110" i="26"/>
  <c r="P1110" i="26" s="1"/>
  <c r="Q1110" i="26" s="1"/>
  <c r="H1104" i="18" s="1"/>
  <c r="J907" i="26"/>
  <c r="J464" i="26"/>
  <c r="J1113" i="26"/>
  <c r="P1113" i="26" s="1"/>
  <c r="Q1113" i="26" s="1"/>
  <c r="H1107" i="18" s="1"/>
  <c r="J1111" i="26"/>
  <c r="P1111" i="26" s="1"/>
  <c r="Q1111" i="26" s="1"/>
  <c r="H1105" i="18" s="1"/>
  <c r="F1078" i="14"/>
  <c r="G1078" i="14" s="1"/>
  <c r="F1040" i="14"/>
  <c r="F1010" i="14"/>
  <c r="G1010" i="14" s="1"/>
  <c r="F974" i="14"/>
  <c r="F925" i="14"/>
  <c r="G925" i="14" s="1"/>
  <c r="I903" i="14"/>
  <c r="J904" i="34"/>
  <c r="M904" i="34" s="1"/>
  <c r="I903" i="32"/>
  <c r="J903" i="12"/>
  <c r="M903" i="12" s="1"/>
  <c r="F898" i="32"/>
  <c r="G898" i="32" s="1"/>
  <c r="H898" i="32" s="1"/>
  <c r="J898" i="32" s="1"/>
  <c r="F894" i="32"/>
  <c r="G894" i="32" s="1"/>
  <c r="H894" i="32" s="1"/>
  <c r="J894" i="32" s="1"/>
  <c r="F892" i="32"/>
  <c r="G892" i="32" s="1"/>
  <c r="H892" i="32" s="1"/>
  <c r="J892" i="32" s="1"/>
  <c r="F890" i="32"/>
  <c r="G890" i="32" s="1"/>
  <c r="H890" i="32" s="1"/>
  <c r="J890" i="32" s="1"/>
  <c r="F888" i="32"/>
  <c r="G888" i="32" s="1"/>
  <c r="H888" i="32" s="1"/>
  <c r="J888" i="32" s="1"/>
  <c r="F884" i="32"/>
  <c r="G884" i="32" s="1"/>
  <c r="H884" i="32" s="1"/>
  <c r="J884" i="32" s="1"/>
  <c r="F882" i="32"/>
  <c r="G882" i="32" s="1"/>
  <c r="F880" i="32"/>
  <c r="G880" i="32" s="1"/>
  <c r="H880" i="32" s="1"/>
  <c r="J880" i="32" s="1"/>
  <c r="F878" i="32"/>
  <c r="G878" i="32" s="1"/>
  <c r="H878" i="32" s="1"/>
  <c r="J878" i="32" s="1"/>
  <c r="F876" i="32"/>
  <c r="G876" i="32" s="1"/>
  <c r="H876" i="32" s="1"/>
  <c r="J876" i="32" s="1"/>
  <c r="F874" i="32"/>
  <c r="G874" i="32" s="1"/>
  <c r="H874" i="32" s="1"/>
  <c r="J874" i="32" s="1"/>
  <c r="F872" i="32"/>
  <c r="G872" i="32" s="1"/>
  <c r="H872" i="32" s="1"/>
  <c r="J872" i="32" s="1"/>
  <c r="F870" i="32"/>
  <c r="G870" i="32" s="1"/>
  <c r="H870" i="32" s="1"/>
  <c r="J870" i="32" s="1"/>
  <c r="F868" i="32"/>
  <c r="G868" i="32" s="1"/>
  <c r="H868" i="32" s="1"/>
  <c r="F866" i="32"/>
  <c r="G866" i="32" s="1"/>
  <c r="H866" i="32" s="1"/>
  <c r="J866" i="32" s="1"/>
  <c r="F864" i="32"/>
  <c r="F718" i="32"/>
  <c r="G718" i="32" s="1"/>
  <c r="F717" i="32"/>
  <c r="G717" i="32" s="1"/>
  <c r="F715" i="32"/>
  <c r="G715" i="32" s="1"/>
  <c r="F712" i="32"/>
  <c r="G712" i="32" s="1"/>
  <c r="H712" i="32" s="1"/>
  <c r="F710" i="32"/>
  <c r="G710" i="32" s="1"/>
  <c r="F708" i="32"/>
  <c r="G708" i="32" s="1"/>
  <c r="F706" i="32"/>
  <c r="G706" i="32" s="1"/>
  <c r="H706" i="32" s="1"/>
  <c r="F703" i="32"/>
  <c r="G703" i="32" s="1"/>
  <c r="H703" i="32" s="1"/>
  <c r="F701" i="32"/>
  <c r="G701" i="32" s="1"/>
  <c r="F699" i="32"/>
  <c r="G699" i="32" s="1"/>
  <c r="H699" i="32" s="1"/>
  <c r="F697" i="32"/>
  <c r="G697" i="32" s="1"/>
  <c r="F693" i="32"/>
  <c r="G693" i="32" s="1"/>
  <c r="H693" i="32" s="1"/>
  <c r="F691" i="32"/>
  <c r="G691" i="32" s="1"/>
  <c r="H691" i="32" s="1"/>
  <c r="F689" i="32"/>
  <c r="G689" i="32" s="1"/>
  <c r="F687" i="32"/>
  <c r="G687" i="32" s="1"/>
  <c r="H687" i="32" s="1"/>
  <c r="F685" i="32"/>
  <c r="G685" i="32" s="1"/>
  <c r="H685" i="32" s="1"/>
  <c r="F681" i="32"/>
  <c r="G681" i="32" s="1"/>
  <c r="F678" i="32"/>
  <c r="G678" i="32" s="1"/>
  <c r="H678" i="32" s="1"/>
  <c r="F676" i="32"/>
  <c r="G676" i="32" s="1"/>
  <c r="F674" i="32"/>
  <c r="G674" i="32" s="1"/>
  <c r="H674" i="32" s="1"/>
  <c r="F672" i="32"/>
  <c r="G672" i="32" s="1"/>
  <c r="F669" i="32"/>
  <c r="G669" i="32" s="1"/>
  <c r="H669" i="32" s="1"/>
  <c r="F667" i="32"/>
  <c r="G667" i="32" s="1"/>
  <c r="H667" i="32" s="1"/>
  <c r="F665" i="32"/>
  <c r="G665" i="32" s="1"/>
  <c r="F663" i="32"/>
  <c r="G663" i="32" s="1"/>
  <c r="F657" i="32"/>
  <c r="G657" i="32" s="1"/>
  <c r="F653" i="32"/>
  <c r="G653" i="32" s="1"/>
  <c r="F651" i="32"/>
  <c r="G651" i="32" s="1"/>
  <c r="F649" i="32"/>
  <c r="G649" i="32" s="1"/>
  <c r="F647" i="32"/>
  <c r="G647" i="32" s="1"/>
  <c r="H647" i="32" s="1"/>
  <c r="F645" i="32"/>
  <c r="G645" i="32" s="1"/>
  <c r="H645" i="32" s="1"/>
  <c r="F643" i="32"/>
  <c r="G643" i="32" s="1"/>
  <c r="H643" i="32" s="1"/>
  <c r="F641" i="32"/>
  <c r="G641" i="32" s="1"/>
  <c r="F637" i="32"/>
  <c r="G637" i="32" s="1"/>
  <c r="F635" i="32"/>
  <c r="G635" i="32" s="1"/>
  <c r="H635" i="32" s="1"/>
  <c r="F633" i="32"/>
  <c r="G633" i="32" s="1"/>
  <c r="H633" i="32" s="1"/>
  <c r="F631" i="32"/>
  <c r="G631" i="32" s="1"/>
  <c r="F629" i="32"/>
  <c r="G629" i="32" s="1"/>
  <c r="F628" i="32"/>
  <c r="G628" i="32" s="1"/>
  <c r="H628" i="32" s="1"/>
  <c r="F626" i="32"/>
  <c r="G626" i="32" s="1"/>
  <c r="H626" i="32" s="1"/>
  <c r="F625" i="32"/>
  <c r="G625" i="32" s="1"/>
  <c r="F623" i="32"/>
  <c r="G623" i="32" s="1"/>
  <c r="F621" i="32"/>
  <c r="G621" i="32" s="1"/>
  <c r="H621" i="32" s="1"/>
  <c r="F619" i="32"/>
  <c r="G619" i="32" s="1"/>
  <c r="F617" i="32"/>
  <c r="G617" i="32" s="1"/>
  <c r="F615" i="32"/>
  <c r="G615" i="32" s="1"/>
  <c r="F613" i="32"/>
  <c r="G613" i="32" s="1"/>
  <c r="F611" i="32"/>
  <c r="G611" i="32" s="1"/>
  <c r="F609" i="32"/>
  <c r="G609" i="32" s="1"/>
  <c r="F607" i="32"/>
  <c r="G607" i="32" s="1"/>
  <c r="F605" i="32"/>
  <c r="G605" i="32" s="1"/>
  <c r="H605" i="32" s="1"/>
  <c r="F519" i="32"/>
  <c r="G519" i="32" s="1"/>
  <c r="F515" i="32"/>
  <c r="G515" i="32" s="1"/>
  <c r="F513" i="32"/>
  <c r="G513" i="32" s="1"/>
  <c r="F511" i="32"/>
  <c r="G511" i="32" s="1"/>
  <c r="H511" i="32" s="1"/>
  <c r="F508" i="32"/>
  <c r="G508" i="32" s="1"/>
  <c r="H508" i="32" s="1"/>
  <c r="F507" i="32"/>
  <c r="G507" i="32" s="1"/>
  <c r="F505" i="32"/>
  <c r="G505" i="32" s="1"/>
  <c r="F502" i="32"/>
  <c r="G502" i="32" s="1"/>
  <c r="H502" i="32" s="1"/>
  <c r="F500" i="32"/>
  <c r="G500" i="32" s="1"/>
  <c r="F498" i="32"/>
  <c r="G498" i="32" s="1"/>
  <c r="F496" i="32"/>
  <c r="G496" i="32" s="1"/>
  <c r="F494" i="32"/>
  <c r="G494" i="32" s="1"/>
  <c r="F492" i="32"/>
  <c r="G492" i="32" s="1"/>
  <c r="H492" i="32" s="1"/>
  <c r="F486" i="32"/>
  <c r="G486" i="32" s="1"/>
  <c r="F484" i="32"/>
  <c r="G484" i="32" s="1"/>
  <c r="H484" i="32" s="1"/>
  <c r="F482" i="32"/>
  <c r="G482" i="32" s="1"/>
  <c r="F480" i="32"/>
  <c r="G480" i="32" s="1"/>
  <c r="H480" i="32" s="1"/>
  <c r="F478" i="32"/>
  <c r="G478" i="32" s="1"/>
  <c r="F476" i="32"/>
  <c r="G476" i="32" s="1"/>
  <c r="F474" i="32"/>
  <c r="G474" i="32" s="1"/>
  <c r="H474" i="32" s="1"/>
  <c r="F470" i="32"/>
  <c r="G470" i="32" s="1"/>
  <c r="F468" i="32"/>
  <c r="G468" i="32" s="1"/>
  <c r="F465" i="32"/>
  <c r="G465" i="32" s="1"/>
  <c r="F463" i="32"/>
  <c r="G463" i="32" s="1"/>
  <c r="L903" i="33"/>
  <c r="K903" i="23"/>
  <c r="N903" i="23" s="1"/>
  <c r="O903" i="23" s="1"/>
  <c r="E898" i="18" s="1"/>
  <c r="F602" i="32"/>
  <c r="G602" i="32" s="1"/>
  <c r="F600" i="32"/>
  <c r="G600" i="32" s="1"/>
  <c r="H600" i="32" s="1"/>
  <c r="F598" i="32"/>
  <c r="G598" i="32" s="1"/>
  <c r="F596" i="32"/>
  <c r="G596" i="32" s="1"/>
  <c r="H596" i="32" s="1"/>
  <c r="F594" i="32"/>
  <c r="G594" i="32" s="1"/>
  <c r="F592" i="32"/>
  <c r="G592" i="32" s="1"/>
  <c r="F590" i="32"/>
  <c r="G590" i="32" s="1"/>
  <c r="F588" i="32"/>
  <c r="G588" i="32" s="1"/>
  <c r="H588" i="32" s="1"/>
  <c r="F586" i="32"/>
  <c r="G586" i="32" s="1"/>
  <c r="F584" i="32"/>
  <c r="G584" i="32" s="1"/>
  <c r="F581" i="32"/>
  <c r="G581" i="32" s="1"/>
  <c r="F579" i="32"/>
  <c r="G579" i="32" s="1"/>
  <c r="F577" i="32"/>
  <c r="G577" i="32" s="1"/>
  <c r="H577" i="32" s="1"/>
  <c r="F575" i="32"/>
  <c r="G575" i="32" s="1"/>
  <c r="F573" i="32"/>
  <c r="G573" i="32" s="1"/>
  <c r="F571" i="32"/>
  <c r="G571" i="32" s="1"/>
  <c r="F569" i="32"/>
  <c r="G569" i="32" s="1"/>
  <c r="F567" i="32"/>
  <c r="G567" i="32" s="1"/>
  <c r="F565" i="32"/>
  <c r="G565" i="32" s="1"/>
  <c r="F563" i="32"/>
  <c r="G563" i="32" s="1"/>
  <c r="F561" i="32"/>
  <c r="G561" i="32" s="1"/>
  <c r="H561" i="32" s="1"/>
  <c r="F559" i="32"/>
  <c r="G559" i="32" s="1"/>
  <c r="F556" i="32"/>
  <c r="G556" i="32" s="1"/>
  <c r="F555" i="32"/>
  <c r="G555" i="32" s="1"/>
  <c r="F553" i="32"/>
  <c r="G553" i="32" s="1"/>
  <c r="F551" i="32"/>
  <c r="G551" i="32" s="1"/>
  <c r="F549" i="32"/>
  <c r="G549" i="32" s="1"/>
  <c r="F547" i="32"/>
  <c r="G547" i="32" s="1"/>
  <c r="H547" i="32" s="1"/>
  <c r="F545" i="32"/>
  <c r="G545" i="32" s="1"/>
  <c r="H545" i="32" s="1"/>
  <c r="F543" i="32"/>
  <c r="G543" i="32" s="1"/>
  <c r="F539" i="32"/>
  <c r="G539" i="32" s="1"/>
  <c r="H539" i="32" s="1"/>
  <c r="F537" i="32"/>
  <c r="G537" i="32" s="1"/>
  <c r="F535" i="32"/>
  <c r="G535" i="32" s="1"/>
  <c r="F533" i="32"/>
  <c r="G533" i="32" s="1"/>
  <c r="L903" i="10"/>
  <c r="O903" i="10" s="1"/>
  <c r="P903" i="10" s="1"/>
  <c r="J898" i="18" s="1"/>
  <c r="F903" i="16"/>
  <c r="J904" i="16"/>
  <c r="M904" i="16" s="1"/>
  <c r="I904" i="11"/>
  <c r="L904" i="11" s="1"/>
  <c r="L904" i="13"/>
  <c r="O904" i="13" s="1"/>
  <c r="L458" i="13"/>
  <c r="O458" i="13" s="1"/>
  <c r="J1109" i="16"/>
  <c r="M1109" i="16" s="1"/>
  <c r="F946" i="30"/>
  <c r="G946" i="30" s="1"/>
  <c r="H946" i="30" s="1"/>
  <c r="F726" i="16"/>
  <c r="F727" i="16"/>
  <c r="F730" i="16"/>
  <c r="F731" i="16"/>
  <c r="F732" i="16"/>
  <c r="F733" i="16"/>
  <c r="F736" i="16"/>
  <c r="F738" i="16"/>
  <c r="F739" i="16"/>
  <c r="F742" i="16"/>
  <c r="F745" i="16"/>
  <c r="F748" i="16"/>
  <c r="F749" i="16"/>
  <c r="F751" i="16"/>
  <c r="F752" i="16"/>
  <c r="F753" i="16"/>
  <c r="F758" i="16"/>
  <c r="F759" i="16"/>
  <c r="F761" i="16"/>
  <c r="F763" i="16"/>
  <c r="F766" i="16"/>
  <c r="F768" i="16"/>
  <c r="F771" i="16"/>
  <c r="F775" i="16"/>
  <c r="F776" i="16"/>
  <c r="F781" i="16"/>
  <c r="F784" i="16"/>
  <c r="F785" i="16"/>
  <c r="F788" i="16"/>
  <c r="F792" i="16"/>
  <c r="F793" i="16"/>
  <c r="F795" i="16"/>
  <c r="F800" i="16"/>
  <c r="F803" i="16"/>
  <c r="F804" i="16"/>
  <c r="F806" i="16"/>
  <c r="F807" i="16"/>
  <c r="F809" i="16"/>
  <c r="F810" i="16"/>
  <c r="F811" i="16"/>
  <c r="F814" i="16"/>
  <c r="F815" i="16"/>
  <c r="F818" i="16"/>
  <c r="F819" i="16"/>
  <c r="F822" i="16"/>
  <c r="F824" i="16"/>
  <c r="F825" i="16"/>
  <c r="F828" i="16"/>
  <c r="F829" i="16"/>
  <c r="F832" i="16"/>
  <c r="F833" i="16"/>
  <c r="F836" i="16"/>
  <c r="F842" i="16"/>
  <c r="F846" i="16"/>
  <c r="F849" i="16"/>
  <c r="F850" i="16"/>
  <c r="F853" i="16"/>
  <c r="F854" i="16"/>
  <c r="F858" i="16"/>
  <c r="H10" i="36"/>
  <c r="I10" i="36" s="1"/>
  <c r="H1116" i="10"/>
  <c r="C1115" i="10"/>
  <c r="J246" i="34"/>
  <c r="M246" i="34" s="1"/>
  <c r="J1107" i="34"/>
  <c r="M1107" i="34" s="1"/>
  <c r="F1083" i="30"/>
  <c r="G1083" i="30" s="1"/>
  <c r="H1083" i="30" s="1"/>
  <c r="F737" i="30"/>
  <c r="G737" i="30" s="1"/>
  <c r="H737" i="30" s="1"/>
  <c r="N67" i="23"/>
  <c r="F929" i="11"/>
  <c r="G929" i="11" s="1"/>
  <c r="F958" i="11"/>
  <c r="G958" i="11" s="1"/>
  <c r="J252" i="15"/>
  <c r="M252" i="15" s="1"/>
  <c r="F848" i="25"/>
  <c r="F834" i="25"/>
  <c r="F823" i="25"/>
  <c r="F812" i="25"/>
  <c r="F799" i="25"/>
  <c r="F797" i="25"/>
  <c r="F794" i="25"/>
  <c r="F783" i="25"/>
  <c r="F777" i="25"/>
  <c r="F769" i="25"/>
  <c r="F760" i="25"/>
  <c r="F746" i="25"/>
  <c r="F744" i="25"/>
  <c r="F740" i="25"/>
  <c r="F735" i="25"/>
  <c r="F728" i="25"/>
  <c r="H250" i="34"/>
  <c r="I250" i="34" s="1"/>
  <c r="L723" i="33"/>
  <c r="L620" i="33"/>
  <c r="L640" i="33"/>
  <c r="O640" i="33" s="1"/>
  <c r="L671" i="33"/>
  <c r="O671" i="33" s="1"/>
  <c r="L698" i="33"/>
  <c r="O698" i="33" s="1"/>
  <c r="P698" i="33" s="1"/>
  <c r="L865" i="33"/>
  <c r="O865" i="33" s="1"/>
  <c r="L895" i="33"/>
  <c r="O895" i="33" s="1"/>
  <c r="K478" i="25"/>
  <c r="N478" i="25" s="1"/>
  <c r="O478" i="25" s="1"/>
  <c r="D477" i="18" s="1"/>
  <c r="F477" i="32"/>
  <c r="G477" i="32" s="1"/>
  <c r="N998" i="25"/>
  <c r="O998" i="25" s="1"/>
  <c r="D992" i="18" s="1"/>
  <c r="N982" i="25"/>
  <c r="O982" i="25" s="1"/>
  <c r="D976" i="18" s="1"/>
  <c r="N919" i="25"/>
  <c r="O919" i="25" s="1"/>
  <c r="D913" i="18" s="1"/>
  <c r="J911" i="25"/>
  <c r="J249" i="34"/>
  <c r="M249" i="34" s="1"/>
  <c r="N921" i="25"/>
  <c r="O921" i="25" s="1"/>
  <c r="D915" i="18" s="1"/>
  <c r="L6" i="33"/>
  <c r="O6" i="33" s="1"/>
  <c r="L7" i="33"/>
  <c r="O7" i="33" s="1"/>
  <c r="F7" i="33"/>
  <c r="L856" i="10"/>
  <c r="O856" i="10" s="1"/>
  <c r="L852" i="10"/>
  <c r="O852" i="10" s="1"/>
  <c r="L848" i="10"/>
  <c r="O848" i="10" s="1"/>
  <c r="L844" i="10"/>
  <c r="O844" i="10" s="1"/>
  <c r="L840" i="10"/>
  <c r="L838" i="10"/>
  <c r="O838" i="10" s="1"/>
  <c r="L834" i="10"/>
  <c r="O834" i="10" s="1"/>
  <c r="L830" i="10"/>
  <c r="O830" i="10" s="1"/>
  <c r="L826" i="10"/>
  <c r="O826" i="10" s="1"/>
  <c r="L823" i="10"/>
  <c r="O823" i="10" s="1"/>
  <c r="P823" i="10" s="1"/>
  <c r="J819" i="18" s="1"/>
  <c r="L820" i="10"/>
  <c r="O820" i="10" s="1"/>
  <c r="L816" i="10"/>
  <c r="O816" i="10" s="1"/>
  <c r="L812" i="10"/>
  <c r="O812" i="10" s="1"/>
  <c r="L808" i="10"/>
  <c r="O808" i="10" s="1"/>
  <c r="L805" i="10"/>
  <c r="O805" i="10" s="1"/>
  <c r="L799" i="10"/>
  <c r="O799" i="10" s="1"/>
  <c r="P799" i="10" s="1"/>
  <c r="J795" i="18" s="1"/>
  <c r="L797" i="10"/>
  <c r="O797" i="10" s="1"/>
  <c r="P797" i="10" s="1"/>
  <c r="J793" i="18" s="1"/>
  <c r="L794" i="10"/>
  <c r="O794" i="10" s="1"/>
  <c r="L790" i="10"/>
  <c r="O790" i="10" s="1"/>
  <c r="L786" i="10"/>
  <c r="O786" i="10" s="1"/>
  <c r="L783" i="10"/>
  <c r="O783" i="10" s="1"/>
  <c r="P783" i="10" s="1"/>
  <c r="J779" i="18" s="1"/>
  <c r="L780" i="10"/>
  <c r="O780" i="10" s="1"/>
  <c r="L777" i="10"/>
  <c r="O777" i="10" s="1"/>
  <c r="P777" i="10" s="1"/>
  <c r="J773" i="18" s="1"/>
  <c r="L772" i="10"/>
  <c r="L769" i="10"/>
  <c r="O769" i="10" s="1"/>
  <c r="P769" i="10" s="1"/>
  <c r="J765" i="18" s="1"/>
  <c r="L764" i="10"/>
  <c r="O764" i="10" s="1"/>
  <c r="P764" i="10" s="1"/>
  <c r="J760" i="18" s="1"/>
  <c r="L762" i="10"/>
  <c r="O762" i="10" s="1"/>
  <c r="L760" i="10"/>
  <c r="O760" i="10" s="1"/>
  <c r="L756" i="10"/>
  <c r="O756" i="10" s="1"/>
  <c r="L754" i="10"/>
  <c r="O754" i="10" s="1"/>
  <c r="P754" i="10" s="1"/>
  <c r="J750" i="18" s="1"/>
  <c r="L750" i="10"/>
  <c r="O750" i="10" s="1"/>
  <c r="P750" i="10" s="1"/>
  <c r="J746" i="18" s="1"/>
  <c r="L746" i="10"/>
  <c r="O746" i="10" s="1"/>
  <c r="P746" i="10" s="1"/>
  <c r="J742" i="18" s="1"/>
  <c r="L744" i="10"/>
  <c r="O744" i="10" s="1"/>
  <c r="L740" i="10"/>
  <c r="O740" i="10" s="1"/>
  <c r="L735" i="10"/>
  <c r="O735" i="10" s="1"/>
  <c r="L728" i="10"/>
  <c r="O728" i="10" s="1"/>
  <c r="L722" i="10"/>
  <c r="O722" i="10" s="1"/>
  <c r="P722" i="10" s="1"/>
  <c r="J719" i="18" s="1"/>
  <c r="L718" i="10"/>
  <c r="O718" i="10" s="1"/>
  <c r="P718" i="10" s="1"/>
  <c r="J715" i="18" s="1"/>
  <c r="L715" i="10"/>
  <c r="O715" i="10" s="1"/>
  <c r="P715" i="10" s="1"/>
  <c r="J712" i="18" s="1"/>
  <c r="L712" i="10"/>
  <c r="O712" i="10" s="1"/>
  <c r="P712" i="10" s="1"/>
  <c r="J709" i="18" s="1"/>
  <c r="L708" i="10"/>
  <c r="O708" i="10" s="1"/>
  <c r="P708" i="10" s="1"/>
  <c r="J705" i="18" s="1"/>
  <c r="L704" i="10"/>
  <c r="O704" i="10" s="1"/>
  <c r="P704" i="10" s="1"/>
  <c r="J701" i="18" s="1"/>
  <c r="L700" i="10"/>
  <c r="O700" i="10" s="1"/>
  <c r="P700" i="10" s="1"/>
  <c r="J697" i="18" s="1"/>
  <c r="L696" i="10"/>
  <c r="O696" i="10" s="1"/>
  <c r="P696" i="10" s="1"/>
  <c r="J693" i="18" s="1"/>
  <c r="L690" i="10"/>
  <c r="O690" i="10" s="1"/>
  <c r="L684" i="10"/>
  <c r="O684" i="10" s="1"/>
  <c r="P684" i="10" s="1"/>
  <c r="J681" i="18" s="1"/>
  <c r="L680" i="10"/>
  <c r="O680" i="10" s="1"/>
  <c r="L677" i="10"/>
  <c r="O677" i="10" s="1"/>
  <c r="L673" i="10"/>
  <c r="O673" i="10" s="1"/>
  <c r="L670" i="10"/>
  <c r="O670" i="10" s="1"/>
  <c r="L666" i="10"/>
  <c r="O666" i="10" s="1"/>
  <c r="L662" i="10"/>
  <c r="O662" i="10" s="1"/>
  <c r="L658" i="10"/>
  <c r="O658" i="10" s="1"/>
  <c r="L654" i="10"/>
  <c r="O654" i="10" s="1"/>
  <c r="L650" i="10"/>
  <c r="O650" i="10" s="1"/>
  <c r="L646" i="10"/>
  <c r="O646" i="10" s="1"/>
  <c r="L642" i="10"/>
  <c r="O642" i="10" s="1"/>
  <c r="L639" i="10"/>
  <c r="O639" i="10" s="1"/>
  <c r="P639" i="10" s="1"/>
  <c r="J636" i="18" s="1"/>
  <c r="L636" i="10"/>
  <c r="O636" i="10" s="1"/>
  <c r="L632" i="10"/>
  <c r="O632" i="10" s="1"/>
  <c r="L622" i="10"/>
  <c r="O622" i="10" s="1"/>
  <c r="L618" i="10"/>
  <c r="O618" i="10" s="1"/>
  <c r="L614" i="10"/>
  <c r="O614" i="10" s="1"/>
  <c r="L610" i="10"/>
  <c r="O610" i="10" s="1"/>
  <c r="L606" i="10"/>
  <c r="O606" i="10" s="1"/>
  <c r="L600" i="10"/>
  <c r="L596" i="10"/>
  <c r="O596" i="10" s="1"/>
  <c r="P596" i="10" s="1"/>
  <c r="J594" i="18" s="1"/>
  <c r="L584" i="10"/>
  <c r="O584" i="10" s="1"/>
  <c r="P584" i="10" s="1"/>
  <c r="J582" i="18" s="1"/>
  <c r="L580" i="10"/>
  <c r="O580" i="10" s="1"/>
  <c r="P580" i="10" s="1"/>
  <c r="J578" i="18" s="1"/>
  <c r="L576" i="10"/>
  <c r="O576" i="10" s="1"/>
  <c r="P576" i="10" s="1"/>
  <c r="J574" i="18" s="1"/>
  <c r="L572" i="10"/>
  <c r="O572" i="10" s="1"/>
  <c r="P572" i="10" s="1"/>
  <c r="J570" i="18" s="1"/>
  <c r="L568" i="10"/>
  <c r="O568" i="10" s="1"/>
  <c r="P568" i="10" s="1"/>
  <c r="J566" i="18" s="1"/>
  <c r="L566" i="10"/>
  <c r="O566" i="10" s="1"/>
  <c r="P566" i="10" s="1"/>
  <c r="J564" i="18" s="1"/>
  <c r="L557" i="10"/>
  <c r="L554" i="10"/>
  <c r="O554" i="10" s="1"/>
  <c r="P554" i="10" s="1"/>
  <c r="J552" i="18" s="1"/>
  <c r="L542" i="10"/>
  <c r="O542" i="10" s="1"/>
  <c r="P542" i="10" s="1"/>
  <c r="J540" i="18" s="1"/>
  <c r="L538" i="10"/>
  <c r="O538" i="10" s="1"/>
  <c r="P538" i="10" s="1"/>
  <c r="J536" i="18" s="1"/>
  <c r="L534" i="10"/>
  <c r="O534" i="10" s="1"/>
  <c r="P534" i="10" s="1"/>
  <c r="J532" i="18" s="1"/>
  <c r="L531" i="10"/>
  <c r="O531" i="10" s="1"/>
  <c r="P531" i="10" s="1"/>
  <c r="J529" i="18" s="1"/>
  <c r="F951" i="33"/>
  <c r="F951" i="13"/>
  <c r="F1045" i="30"/>
  <c r="G1045" i="30" s="1"/>
  <c r="H1045" i="30" s="1"/>
  <c r="N1099" i="25"/>
  <c r="O1099" i="25" s="1"/>
  <c r="D1093" i="18" s="1"/>
  <c r="N1085" i="25"/>
  <c r="O1085" i="25" s="1"/>
  <c r="D1079" i="18" s="1"/>
  <c r="N1061" i="25"/>
  <c r="O1061" i="25" s="1"/>
  <c r="D1055" i="18" s="1"/>
  <c r="N1024" i="25"/>
  <c r="O1024" i="25" s="1"/>
  <c r="D1018" i="18" s="1"/>
  <c r="N989" i="25"/>
  <c r="O989" i="25" s="1"/>
  <c r="D983" i="18" s="1"/>
  <c r="N973" i="25"/>
  <c r="O973" i="25" s="1"/>
  <c r="D967" i="18" s="1"/>
  <c r="N955" i="25"/>
  <c r="O955" i="25" s="1"/>
  <c r="D949" i="18" s="1"/>
  <c r="N935" i="25"/>
  <c r="O935" i="25" s="1"/>
  <c r="D929" i="18" s="1"/>
  <c r="N922" i="25"/>
  <c r="O922" i="25" s="1"/>
  <c r="D916" i="18" s="1"/>
  <c r="K6" i="25"/>
  <c r="F548" i="32"/>
  <c r="G548" i="32" s="1"/>
  <c r="H548" i="32" s="1"/>
  <c r="F884" i="15"/>
  <c r="G884" i="12"/>
  <c r="H884" i="12" s="1"/>
  <c r="L1114" i="13"/>
  <c r="O1114" i="13" s="1"/>
  <c r="F1083" i="25"/>
  <c r="F1070" i="25"/>
  <c r="F1021" i="25"/>
  <c r="F970" i="25"/>
  <c r="F1106" i="25"/>
  <c r="L1081" i="10"/>
  <c r="L1079" i="10"/>
  <c r="L1078" i="10"/>
  <c r="L1076" i="10"/>
  <c r="F1026" i="25"/>
  <c r="L1014" i="10"/>
  <c r="L973" i="10"/>
  <c r="F973" i="25"/>
  <c r="L955" i="10"/>
  <c r="L952" i="10"/>
  <c r="L944" i="10"/>
  <c r="L929" i="10"/>
  <c r="F911" i="23"/>
  <c r="F913" i="23"/>
  <c r="F921" i="23"/>
  <c r="F928" i="23"/>
  <c r="F934" i="23"/>
  <c r="F936" i="23"/>
  <c r="F938" i="23"/>
  <c r="F940" i="23"/>
  <c r="F946" i="23"/>
  <c r="F954" i="23"/>
  <c r="F957" i="23"/>
  <c r="F964" i="23"/>
  <c r="F978" i="23"/>
  <c r="F996" i="23"/>
  <c r="F1014" i="23"/>
  <c r="F1043" i="23"/>
  <c r="F1047" i="23"/>
  <c r="F1059" i="23"/>
  <c r="F1096" i="23"/>
  <c r="F1105" i="23"/>
  <c r="F907" i="33"/>
  <c r="J524" i="26"/>
  <c r="P524" i="26" s="1"/>
  <c r="Q524" i="26" s="1"/>
  <c r="H523" i="18" s="1"/>
  <c r="J521" i="26"/>
  <c r="P521" i="26" s="1"/>
  <c r="Q521" i="26" s="1"/>
  <c r="H520" i="18" s="1"/>
  <c r="J517" i="26"/>
  <c r="P517" i="26" s="1"/>
  <c r="Q517" i="26" s="1"/>
  <c r="H516" i="18" s="1"/>
  <c r="J513" i="26"/>
  <c r="J505" i="26"/>
  <c r="P505" i="26" s="1"/>
  <c r="Q505" i="26" s="1"/>
  <c r="H504" i="18" s="1"/>
  <c r="J502" i="26"/>
  <c r="P502" i="26" s="1"/>
  <c r="Q502" i="26" s="1"/>
  <c r="H501" i="18" s="1"/>
  <c r="J498" i="26"/>
  <c r="P498" i="26" s="1"/>
  <c r="Q498" i="26" s="1"/>
  <c r="H497" i="18" s="1"/>
  <c r="J494" i="26"/>
  <c r="P494" i="26" s="1"/>
  <c r="Q494" i="26" s="1"/>
  <c r="H493" i="18" s="1"/>
  <c r="J490" i="26"/>
  <c r="P490" i="26" s="1"/>
  <c r="Q490" i="26" s="1"/>
  <c r="H489" i="18" s="1"/>
  <c r="J486" i="26"/>
  <c r="P486" i="26" s="1"/>
  <c r="Q486" i="26" s="1"/>
  <c r="H485" i="18" s="1"/>
  <c r="J482" i="26"/>
  <c r="P482" i="26" s="1"/>
  <c r="Q482" i="26" s="1"/>
  <c r="H481" i="18" s="1"/>
  <c r="J478" i="26"/>
  <c r="P478" i="26" s="1"/>
  <c r="Q478" i="26" s="1"/>
  <c r="H477" i="18" s="1"/>
  <c r="J474" i="26"/>
  <c r="P474" i="26" s="1"/>
  <c r="Q474" i="26" s="1"/>
  <c r="H473" i="18" s="1"/>
  <c r="J470" i="26"/>
  <c r="J463" i="26"/>
  <c r="J723" i="26"/>
  <c r="P723" i="26" s="1"/>
  <c r="Q723" i="26" s="1"/>
  <c r="H720" i="18" s="1"/>
  <c r="J719" i="26"/>
  <c r="P719" i="26" s="1"/>
  <c r="Q719" i="26" s="1"/>
  <c r="H716" i="18" s="1"/>
  <c r="J716" i="26"/>
  <c r="P716" i="26" s="1"/>
  <c r="Q716" i="26" s="1"/>
  <c r="H713" i="18" s="1"/>
  <c r="J713" i="26"/>
  <c r="P713" i="26" s="1"/>
  <c r="Q713" i="26" s="1"/>
  <c r="H710" i="18" s="1"/>
  <c r="J705" i="26"/>
  <c r="P705" i="26" s="1"/>
  <c r="Q705" i="26" s="1"/>
  <c r="H702" i="18" s="1"/>
  <c r="J702" i="26"/>
  <c r="P702" i="26" s="1"/>
  <c r="Q702" i="26" s="1"/>
  <c r="H699" i="18" s="1"/>
  <c r="J698" i="26"/>
  <c r="J694" i="26"/>
  <c r="P694" i="26" s="1"/>
  <c r="Q694" i="26" s="1"/>
  <c r="H691" i="18" s="1"/>
  <c r="J692" i="26"/>
  <c r="P692" i="26" s="1"/>
  <c r="Q692" i="26" s="1"/>
  <c r="H689" i="18" s="1"/>
  <c r="J688" i="26"/>
  <c r="P688" i="26" s="1"/>
  <c r="Q688" i="26" s="1"/>
  <c r="H685" i="18" s="1"/>
  <c r="J686" i="26"/>
  <c r="P686" i="26" s="1"/>
  <c r="Q686" i="26" s="1"/>
  <c r="H683" i="18" s="1"/>
  <c r="J682" i="26"/>
  <c r="P682" i="26" s="1"/>
  <c r="Q682" i="26" s="1"/>
  <c r="H679" i="18" s="1"/>
  <c r="J679" i="26"/>
  <c r="P679" i="26" s="1"/>
  <c r="Q679" i="26" s="1"/>
  <c r="H676" i="18" s="1"/>
  <c r="J673" i="26"/>
  <c r="P673" i="26" s="1"/>
  <c r="Q673" i="26" s="1"/>
  <c r="H670" i="18" s="1"/>
  <c r="L904" i="10"/>
  <c r="F531" i="15"/>
  <c r="F995" i="13"/>
  <c r="F912" i="13"/>
  <c r="O722" i="13"/>
  <c r="P722" i="13" s="1"/>
  <c r="N120" i="25"/>
  <c r="O120" i="25" s="1"/>
  <c r="D120" i="18" s="1"/>
  <c r="N195" i="25"/>
  <c r="O195" i="25" s="1"/>
  <c r="D195" i="18" s="1"/>
  <c r="N209" i="25"/>
  <c r="O209" i="25" s="1"/>
  <c r="D209" i="18" s="1"/>
  <c r="N258" i="25"/>
  <c r="O258" i="25" s="1"/>
  <c r="D258" i="18" s="1"/>
  <c r="N274" i="25"/>
  <c r="O274" i="25" s="1"/>
  <c r="D274" i="18" s="1"/>
  <c r="N57" i="23"/>
  <c r="O57" i="23" s="1"/>
  <c r="E57" i="18" s="1"/>
  <c r="N102" i="23"/>
  <c r="N126" i="23"/>
  <c r="O126" i="23" s="1"/>
  <c r="E126" i="18" s="1"/>
  <c r="N146" i="23"/>
  <c r="O146" i="23" s="1"/>
  <c r="E146" i="18" s="1"/>
  <c r="F688" i="32"/>
  <c r="G688" i="32" s="1"/>
  <c r="L864" i="10"/>
  <c r="F314" i="32"/>
  <c r="G314" i="32" s="1"/>
  <c r="H314" i="32" s="1"/>
  <c r="F260" i="32"/>
  <c r="G260" i="32" s="1"/>
  <c r="H260" i="32" s="1"/>
  <c r="F256" i="32"/>
  <c r="G256" i="32" s="1"/>
  <c r="H256" i="32" s="1"/>
  <c r="F253" i="32"/>
  <c r="G253" i="32" s="1"/>
  <c r="H253" i="32" s="1"/>
  <c r="F77" i="32"/>
  <c r="G77" i="32" s="1"/>
  <c r="H77" i="32" s="1"/>
  <c r="F37" i="32"/>
  <c r="G37" i="32" s="1"/>
  <c r="H37" i="32" s="1"/>
  <c r="G582" i="12"/>
  <c r="H582" i="12" s="1"/>
  <c r="F64" i="11"/>
  <c r="G64" i="11" s="1"/>
  <c r="F60" i="11"/>
  <c r="G60" i="11" s="1"/>
  <c r="F56" i="11"/>
  <c r="G56" i="11" s="1"/>
  <c r="F52" i="11"/>
  <c r="G52" i="11" s="1"/>
  <c r="F48" i="11"/>
  <c r="G48" i="11" s="1"/>
  <c r="F38" i="11"/>
  <c r="G38" i="11" s="1"/>
  <c r="F42" i="11"/>
  <c r="G42" i="11" s="1"/>
  <c r="F43" i="11"/>
  <c r="G43" i="11" s="1"/>
  <c r="F46" i="11"/>
  <c r="G46" i="11" s="1"/>
  <c r="F49" i="11"/>
  <c r="G49" i="11" s="1"/>
  <c r="F50" i="11"/>
  <c r="G50" i="11" s="1"/>
  <c r="F53" i="11"/>
  <c r="G53" i="11" s="1"/>
  <c r="F54" i="11"/>
  <c r="G54" i="11" s="1"/>
  <c r="F57" i="11"/>
  <c r="G57" i="11" s="1"/>
  <c r="F61" i="11"/>
  <c r="G61" i="11" s="1"/>
  <c r="F65" i="11"/>
  <c r="G65" i="11" s="1"/>
  <c r="K1113" i="25"/>
  <c r="N1113" i="25" s="1"/>
  <c r="O1113" i="25" s="1"/>
  <c r="D1107" i="18" s="1"/>
  <c r="G1107" i="12"/>
  <c r="H1107" i="12" s="1"/>
  <c r="L1090" i="10"/>
  <c r="F1089" i="11"/>
  <c r="G1089" i="11" s="1"/>
  <c r="F1089" i="33"/>
  <c r="G1084" i="12"/>
  <c r="H1084" i="12" s="1"/>
  <c r="L1082" i="10"/>
  <c r="G1082" i="12"/>
  <c r="H1082" i="12" s="1"/>
  <c r="L1080" i="10"/>
  <c r="O1080" i="10" s="1"/>
  <c r="P1080" i="10" s="1"/>
  <c r="J1074" i="18" s="1"/>
  <c r="G1074" i="12"/>
  <c r="H1074" i="12" s="1"/>
  <c r="F1073" i="28"/>
  <c r="K1073" i="28" s="1"/>
  <c r="G1067" i="18" s="1"/>
  <c r="L1061" i="10"/>
  <c r="F1061" i="30"/>
  <c r="G1061" i="30" s="1"/>
  <c r="H1061" i="30" s="1"/>
  <c r="F1060" i="11"/>
  <c r="G1060" i="11" s="1"/>
  <c r="L1056" i="10"/>
  <c r="O1056" i="10" s="1"/>
  <c r="P1056" i="10" s="1"/>
  <c r="J1050" i="18" s="1"/>
  <c r="L1048" i="10"/>
  <c r="O1048" i="10" s="1"/>
  <c r="F1036" i="13"/>
  <c r="F1028" i="30"/>
  <c r="G1028" i="30" s="1"/>
  <c r="H1028" i="30" s="1"/>
  <c r="F1026" i="30"/>
  <c r="G1026" i="30" s="1"/>
  <c r="H1026" i="30" s="1"/>
  <c r="F1022" i="16"/>
  <c r="L1009" i="10"/>
  <c r="F1009" i="25"/>
  <c r="L1006" i="10"/>
  <c r="O1006" i="10" s="1"/>
  <c r="P1006" i="10" s="1"/>
  <c r="J1000" i="18" s="1"/>
  <c r="F1003" i="11"/>
  <c r="F998" i="30"/>
  <c r="G998" i="30" s="1"/>
  <c r="H998" i="30" s="1"/>
  <c r="L996" i="10"/>
  <c r="F994" i="25"/>
  <c r="F989" i="11"/>
  <c r="G989" i="11" s="1"/>
  <c r="F988" i="30"/>
  <c r="G988" i="30" s="1"/>
  <c r="H988" i="30" s="1"/>
  <c r="F985" i="13"/>
  <c r="L981" i="10"/>
  <c r="F981" i="25"/>
  <c r="F978" i="28"/>
  <c r="K978" i="28" s="1"/>
  <c r="G972" i="18" s="1"/>
  <c r="F977" i="33"/>
  <c r="L970" i="10"/>
  <c r="L965" i="10"/>
  <c r="G965" i="12"/>
  <c r="H965" i="12" s="1"/>
  <c r="F957" i="28"/>
  <c r="K957" i="28" s="1"/>
  <c r="G951" i="18" s="1"/>
  <c r="F954" i="28"/>
  <c r="K954" i="28" s="1"/>
  <c r="G948" i="18" s="1"/>
  <c r="F948" i="16"/>
  <c r="F946" i="28"/>
  <c r="K946" i="28" s="1"/>
  <c r="G940" i="18" s="1"/>
  <c r="L940" i="10"/>
  <c r="F938" i="16"/>
  <c r="L936" i="10"/>
  <c r="L934" i="10"/>
  <c r="O934" i="10" s="1"/>
  <c r="P934" i="10" s="1"/>
  <c r="J928" i="18" s="1"/>
  <c r="F922" i="33"/>
  <c r="F920" i="13"/>
  <c r="F918" i="11"/>
  <c r="F917" i="16"/>
  <c r="F915" i="16"/>
  <c r="F928" i="16"/>
  <c r="F954" i="16"/>
  <c r="F957" i="16"/>
  <c r="F968" i="16"/>
  <c r="F980" i="16"/>
  <c r="F1041" i="16"/>
  <c r="L911" i="10"/>
  <c r="J284" i="26"/>
  <c r="J276" i="26"/>
  <c r="J268" i="26"/>
  <c r="J260" i="26"/>
  <c r="J253" i="26"/>
  <c r="J245" i="26"/>
  <c r="J237" i="26"/>
  <c r="J233" i="26"/>
  <c r="J229" i="26"/>
  <c r="J222" i="26"/>
  <c r="J215" i="26"/>
  <c r="J207" i="26"/>
  <c r="J200" i="26"/>
  <c r="J193" i="26"/>
  <c r="J185" i="26"/>
  <c r="J177" i="26"/>
  <c r="J174" i="26"/>
  <c r="J170" i="26"/>
  <c r="J162" i="26"/>
  <c r="J154" i="26"/>
  <c r="J146" i="26"/>
  <c r="J138" i="26"/>
  <c r="J130" i="26"/>
  <c r="J122" i="26"/>
  <c r="J114" i="26"/>
  <c r="J110" i="26"/>
  <c r="P110" i="26" s="1"/>
  <c r="Q110" i="26" s="1"/>
  <c r="H110" i="18" s="1"/>
  <c r="J106" i="26"/>
  <c r="P106" i="26" s="1"/>
  <c r="Q106" i="26" s="1"/>
  <c r="H106" i="18" s="1"/>
  <c r="J98" i="26"/>
  <c r="P98" i="26" s="1"/>
  <c r="Q98" i="26" s="1"/>
  <c r="H98" i="18" s="1"/>
  <c r="J83" i="26"/>
  <c r="P83" i="26" s="1"/>
  <c r="Q83" i="26" s="1"/>
  <c r="H83" i="18" s="1"/>
  <c r="J76" i="26"/>
  <c r="P76" i="26" s="1"/>
  <c r="Q76" i="26" s="1"/>
  <c r="H76" i="18" s="1"/>
  <c r="J53" i="26"/>
  <c r="P53" i="26" s="1"/>
  <c r="Q53" i="26" s="1"/>
  <c r="H53" i="18" s="1"/>
  <c r="J42" i="26"/>
  <c r="P42" i="26" s="1"/>
  <c r="Q42" i="26" s="1"/>
  <c r="H42" i="18" s="1"/>
  <c r="J25" i="26"/>
  <c r="P25" i="26" s="1"/>
  <c r="Q25" i="26" s="1"/>
  <c r="H25" i="18" s="1"/>
  <c r="J434" i="26"/>
  <c r="J422" i="26"/>
  <c r="J402" i="26"/>
  <c r="J386" i="26"/>
  <c r="J375" i="26"/>
  <c r="J359" i="26"/>
  <c r="J352" i="26"/>
  <c r="J675" i="26"/>
  <c r="P675" i="26" s="1"/>
  <c r="Q675" i="26" s="1"/>
  <c r="H672" i="18" s="1"/>
  <c r="J723" i="12"/>
  <c r="M723" i="12" s="1"/>
  <c r="N723" i="12" s="1"/>
  <c r="J719" i="12"/>
  <c r="M719" i="12" s="1"/>
  <c r="N719" i="12" s="1"/>
  <c r="J716" i="12"/>
  <c r="M716" i="12" s="1"/>
  <c r="N716" i="12" s="1"/>
  <c r="J713" i="12"/>
  <c r="M713" i="12" s="1"/>
  <c r="N713" i="12" s="1"/>
  <c r="J705" i="12"/>
  <c r="M705" i="12" s="1"/>
  <c r="N705" i="12" s="1"/>
  <c r="J702" i="12"/>
  <c r="M702" i="12" s="1"/>
  <c r="N702" i="12" s="1"/>
  <c r="J698" i="12"/>
  <c r="M698" i="12" s="1"/>
  <c r="N698" i="12" s="1"/>
  <c r="J458" i="15"/>
  <c r="M458" i="15" s="1"/>
  <c r="N12" i="25"/>
  <c r="O12" i="25" s="1"/>
  <c r="D12" i="18" s="1"/>
  <c r="N101" i="25"/>
  <c r="O101" i="25" s="1"/>
  <c r="D101" i="18" s="1"/>
  <c r="N165" i="25"/>
  <c r="O165" i="25" s="1"/>
  <c r="D165" i="18" s="1"/>
  <c r="N267" i="25"/>
  <c r="O267" i="25" s="1"/>
  <c r="D267" i="18" s="1"/>
  <c r="N664" i="25"/>
  <c r="O664" i="25" s="1"/>
  <c r="D661" i="18" s="1"/>
  <c r="N668" i="25"/>
  <c r="O668" i="25" s="1"/>
  <c r="D665" i="18" s="1"/>
  <c r="N671" i="25"/>
  <c r="O671" i="25" s="1"/>
  <c r="D668" i="18" s="1"/>
  <c r="N675" i="25"/>
  <c r="O675" i="25" s="1"/>
  <c r="D672" i="18" s="1"/>
  <c r="F675" i="32"/>
  <c r="G675" i="32" s="1"/>
  <c r="N679" i="25"/>
  <c r="O679" i="25" s="1"/>
  <c r="D676" i="18" s="1"/>
  <c r="N702" i="25"/>
  <c r="O702" i="25" s="1"/>
  <c r="D699" i="18" s="1"/>
  <c r="N751" i="25"/>
  <c r="O751" i="25" s="1"/>
  <c r="D747" i="18" s="1"/>
  <c r="N775" i="25"/>
  <c r="O775" i="25" s="1"/>
  <c r="D771" i="18" s="1"/>
  <c r="N821" i="25"/>
  <c r="O821" i="25" s="1"/>
  <c r="D817" i="18" s="1"/>
  <c r="N841" i="25"/>
  <c r="O841" i="25" s="1"/>
  <c r="D837" i="18" s="1"/>
  <c r="N853" i="25"/>
  <c r="O853" i="25" s="1"/>
  <c r="D849" i="18" s="1"/>
  <c r="N866" i="25"/>
  <c r="O866" i="25" s="1"/>
  <c r="D861" i="18" s="1"/>
  <c r="N874" i="25"/>
  <c r="O874" i="25" s="1"/>
  <c r="D869" i="18" s="1"/>
  <c r="N22" i="23"/>
  <c r="N26" i="23"/>
  <c r="O26" i="23" s="1"/>
  <c r="E26" i="18" s="1"/>
  <c r="N32" i="23"/>
  <c r="O32" i="23" s="1"/>
  <c r="E32" i="18" s="1"/>
  <c r="N37" i="23"/>
  <c r="O37" i="23" s="1"/>
  <c r="E37" i="18" s="1"/>
  <c r="N39" i="23"/>
  <c r="O39" i="23" s="1"/>
  <c r="E39" i="18" s="1"/>
  <c r="N46" i="23"/>
  <c r="O46" i="23" s="1"/>
  <c r="E46" i="18" s="1"/>
  <c r="N50" i="23"/>
  <c r="N54" i="23"/>
  <c r="O54" i="23" s="1"/>
  <c r="E54" i="18" s="1"/>
  <c r="N73" i="23"/>
  <c r="O73" i="23" s="1"/>
  <c r="E73" i="18" s="1"/>
  <c r="N80" i="23"/>
  <c r="O80" i="23" s="1"/>
  <c r="E80" i="18" s="1"/>
  <c r="N87" i="23"/>
  <c r="O87" i="23" s="1"/>
  <c r="E87" i="18" s="1"/>
  <c r="N99" i="23"/>
  <c r="O99" i="23" s="1"/>
  <c r="E99" i="18" s="1"/>
  <c r="N103" i="23"/>
  <c r="N107" i="23"/>
  <c r="O107" i="23" s="1"/>
  <c r="E107" i="18" s="1"/>
  <c r="N115" i="23"/>
  <c r="O115" i="23" s="1"/>
  <c r="E115" i="18" s="1"/>
  <c r="N123" i="23"/>
  <c r="O123" i="23" s="1"/>
  <c r="E123" i="18" s="1"/>
  <c r="N127" i="23"/>
  <c r="N131" i="23"/>
  <c r="O131" i="23" s="1"/>
  <c r="E131" i="18" s="1"/>
  <c r="N143" i="23"/>
  <c r="N151" i="23"/>
  <c r="N155" i="23"/>
  <c r="O155" i="23" s="1"/>
  <c r="E155" i="18" s="1"/>
  <c r="N159" i="23"/>
  <c r="O159" i="23" s="1"/>
  <c r="E159" i="18" s="1"/>
  <c r="N167" i="23"/>
  <c r="N171" i="23"/>
  <c r="O171" i="23" s="1"/>
  <c r="E171" i="18" s="1"/>
  <c r="N175" i="23"/>
  <c r="O175" i="23" s="1"/>
  <c r="E175" i="18" s="1"/>
  <c r="N178" i="23"/>
  <c r="N182" i="23"/>
  <c r="O182" i="23" s="1"/>
  <c r="E182" i="18" s="1"/>
  <c r="N190" i="23"/>
  <c r="O190" i="23" s="1"/>
  <c r="E190" i="18" s="1"/>
  <c r="N194" i="23"/>
  <c r="O194" i="23" s="1"/>
  <c r="E194" i="18" s="1"/>
  <c r="N208" i="23"/>
  <c r="O208" i="23" s="1"/>
  <c r="E208" i="18" s="1"/>
  <c r="N220" i="23"/>
  <c r="N223" i="23"/>
  <c r="O223" i="23" s="1"/>
  <c r="E223" i="18" s="1"/>
  <c r="N234" i="23"/>
  <c r="O234" i="23" s="1"/>
  <c r="E234" i="18" s="1"/>
  <c r="N238" i="23"/>
  <c r="O238" i="23" s="1"/>
  <c r="E238" i="18" s="1"/>
  <c r="N242" i="23"/>
  <c r="O242" i="23" s="1"/>
  <c r="E242" i="18" s="1"/>
  <c r="N261" i="23"/>
  <c r="N281" i="23"/>
  <c r="O281" i="23" s="1"/>
  <c r="E281" i="18" s="1"/>
  <c r="F293" i="32"/>
  <c r="G293" i="32" s="1"/>
  <c r="H293" i="32" s="1"/>
  <c r="N307" i="23"/>
  <c r="N339" i="23"/>
  <c r="O339" i="23" s="1"/>
  <c r="E339" i="18" s="1"/>
  <c r="N627" i="23"/>
  <c r="N692" i="23"/>
  <c r="N713" i="23"/>
  <c r="O713" i="23" s="1"/>
  <c r="E710" i="18" s="1"/>
  <c r="N757" i="23"/>
  <c r="O757" i="23" s="1"/>
  <c r="E753" i="18" s="1"/>
  <c r="N817" i="23"/>
  <c r="O817" i="23" s="1"/>
  <c r="E813" i="18" s="1"/>
  <c r="N930" i="23"/>
  <c r="N991" i="23"/>
  <c r="M623" i="16"/>
  <c r="L861" i="10"/>
  <c r="O861" i="10" s="1"/>
  <c r="P861" i="10" s="1"/>
  <c r="J857" i="18" s="1"/>
  <c r="L858" i="10"/>
  <c r="O858" i="10" s="1"/>
  <c r="P858" i="10" s="1"/>
  <c r="J854" i="18" s="1"/>
  <c r="L854" i="10"/>
  <c r="O854" i="10" s="1"/>
  <c r="P854" i="10" s="1"/>
  <c r="J850" i="18" s="1"/>
  <c r="L850" i="10"/>
  <c r="O850" i="10" s="1"/>
  <c r="P850" i="10" s="1"/>
  <c r="J846" i="18" s="1"/>
  <c r="L846" i="10"/>
  <c r="O846" i="10" s="1"/>
  <c r="P846" i="10" s="1"/>
  <c r="J842" i="18" s="1"/>
  <c r="L842" i="10"/>
  <c r="O842" i="10" s="1"/>
  <c r="P842" i="10" s="1"/>
  <c r="J838" i="18" s="1"/>
  <c r="L836" i="10"/>
  <c r="O836" i="10" s="1"/>
  <c r="P836" i="10" s="1"/>
  <c r="J832" i="18" s="1"/>
  <c r="L832" i="10"/>
  <c r="O832" i="10" s="1"/>
  <c r="P832" i="10" s="1"/>
  <c r="J828" i="18" s="1"/>
  <c r="L828" i="10"/>
  <c r="O828" i="10" s="1"/>
  <c r="P828" i="10" s="1"/>
  <c r="J824" i="18" s="1"/>
  <c r="L818" i="10"/>
  <c r="O818" i="10" s="1"/>
  <c r="P818" i="10" s="1"/>
  <c r="J814" i="18" s="1"/>
  <c r="L814" i="10"/>
  <c r="O814" i="10" s="1"/>
  <c r="P814" i="10" s="1"/>
  <c r="J810" i="18" s="1"/>
  <c r="L810" i="10"/>
  <c r="O810" i="10" s="1"/>
  <c r="P810" i="10" s="1"/>
  <c r="J806" i="18" s="1"/>
  <c r="L803" i="10"/>
  <c r="O803" i="10" s="1"/>
  <c r="P803" i="10" s="1"/>
  <c r="J799" i="18" s="1"/>
  <c r="L800" i="10"/>
  <c r="O800" i="10" s="1"/>
  <c r="P800" i="10" s="1"/>
  <c r="J796" i="18" s="1"/>
  <c r="L792" i="10"/>
  <c r="O792" i="10" s="1"/>
  <c r="P792" i="10" s="1"/>
  <c r="J788" i="18" s="1"/>
  <c r="L788" i="10"/>
  <c r="O788" i="10" s="1"/>
  <c r="P788" i="10" s="1"/>
  <c r="J784" i="18" s="1"/>
  <c r="L784" i="10"/>
  <c r="O784" i="10" s="1"/>
  <c r="P784" i="10" s="1"/>
  <c r="J780" i="18" s="1"/>
  <c r="L781" i="10"/>
  <c r="O781" i="10" s="1"/>
  <c r="P781" i="10" s="1"/>
  <c r="J777" i="18" s="1"/>
  <c r="L776" i="10"/>
  <c r="O776" i="10" s="1"/>
  <c r="P776" i="10" s="1"/>
  <c r="J772" i="18" s="1"/>
  <c r="L766" i="10"/>
  <c r="O766" i="10" s="1"/>
  <c r="P766" i="10" s="1"/>
  <c r="J762" i="18" s="1"/>
  <c r="L758" i="10"/>
  <c r="O758" i="10" s="1"/>
  <c r="P758" i="10" s="1"/>
  <c r="J754" i="18" s="1"/>
  <c r="L752" i="10"/>
  <c r="O752" i="10" s="1"/>
  <c r="P752" i="10" s="1"/>
  <c r="J748" i="18" s="1"/>
  <c r="L748" i="10"/>
  <c r="O748" i="10" s="1"/>
  <c r="P748" i="10" s="1"/>
  <c r="J744" i="18" s="1"/>
  <c r="L742" i="10"/>
  <c r="O742" i="10" s="1"/>
  <c r="P742" i="10" s="1"/>
  <c r="J738" i="18" s="1"/>
  <c r="L738" i="10"/>
  <c r="O738" i="10" s="1"/>
  <c r="P738" i="10" s="1"/>
  <c r="J734" i="18" s="1"/>
  <c r="L736" i="10"/>
  <c r="O736" i="10" s="1"/>
  <c r="P736" i="10" s="1"/>
  <c r="J732" i="18" s="1"/>
  <c r="L733" i="10"/>
  <c r="O733" i="10" s="1"/>
  <c r="P733" i="10" s="1"/>
  <c r="J729" i="18" s="1"/>
  <c r="L730" i="10"/>
  <c r="O730" i="10" s="1"/>
  <c r="P730" i="10" s="1"/>
  <c r="J726" i="18" s="1"/>
  <c r="L720" i="10"/>
  <c r="O720" i="10" s="1"/>
  <c r="P720" i="10" s="1"/>
  <c r="J717" i="18" s="1"/>
  <c r="L717" i="10"/>
  <c r="O717" i="10" s="1"/>
  <c r="P717" i="10" s="1"/>
  <c r="J714" i="18" s="1"/>
  <c r="L714" i="10"/>
  <c r="O714" i="10" s="1"/>
  <c r="P714" i="10" s="1"/>
  <c r="L710" i="10"/>
  <c r="O710" i="10" s="1"/>
  <c r="P710" i="10" s="1"/>
  <c r="J707" i="18" s="1"/>
  <c r="L706" i="10"/>
  <c r="O706" i="10" s="1"/>
  <c r="P706" i="10" s="1"/>
  <c r="J703" i="18" s="1"/>
  <c r="L702" i="10"/>
  <c r="O702" i="10" s="1"/>
  <c r="P702" i="10" s="1"/>
  <c r="J699" i="18" s="1"/>
  <c r="L698" i="10"/>
  <c r="O698" i="10" s="1"/>
  <c r="P698" i="10" s="1"/>
  <c r="J695" i="18" s="1"/>
  <c r="L694" i="10"/>
  <c r="O694" i="10" s="1"/>
  <c r="L692" i="10"/>
  <c r="O692" i="10" s="1"/>
  <c r="L688" i="10"/>
  <c r="O688" i="10" s="1"/>
  <c r="L686" i="10"/>
  <c r="O686" i="10" s="1"/>
  <c r="L682" i="10"/>
  <c r="O682" i="10" s="1"/>
  <c r="L679" i="10"/>
  <c r="O679" i="10" s="1"/>
  <c r="L675" i="10"/>
  <c r="O675" i="10" s="1"/>
  <c r="L671" i="10"/>
  <c r="O671" i="10" s="1"/>
  <c r="L668" i="10"/>
  <c r="O668" i="10" s="1"/>
  <c r="L664" i="10"/>
  <c r="O664" i="10" s="1"/>
  <c r="L660" i="10"/>
  <c r="O660" i="10" s="1"/>
  <c r="L656" i="10"/>
  <c r="O656" i="10" s="1"/>
  <c r="L652" i="10"/>
  <c r="O652" i="10" s="1"/>
  <c r="L648" i="10"/>
  <c r="O648" i="10" s="1"/>
  <c r="L644" i="10"/>
  <c r="O644" i="10" s="1"/>
  <c r="L640" i="10"/>
  <c r="O640" i="10" s="1"/>
  <c r="L638" i="10"/>
  <c r="O638" i="10" s="1"/>
  <c r="L634" i="10"/>
  <c r="O634" i="10" s="1"/>
  <c r="L630" i="10"/>
  <c r="O630" i="10" s="1"/>
  <c r="L627" i="10"/>
  <c r="O627" i="10" s="1"/>
  <c r="L624" i="10"/>
  <c r="L620" i="10"/>
  <c r="O620" i="10" s="1"/>
  <c r="L616" i="10"/>
  <c r="O616" i="10" s="1"/>
  <c r="L612" i="10"/>
  <c r="O612" i="10" s="1"/>
  <c r="L608" i="10"/>
  <c r="O608" i="10" s="1"/>
  <c r="L594" i="10"/>
  <c r="O594" i="10" s="1"/>
  <c r="P594" i="10" s="1"/>
  <c r="J592" i="18" s="1"/>
  <c r="L590" i="10"/>
  <c r="O590" i="10" s="1"/>
  <c r="P590" i="10" s="1"/>
  <c r="J588" i="18" s="1"/>
  <c r="L586" i="10"/>
  <c r="O586" i="10" s="1"/>
  <c r="P586" i="10" s="1"/>
  <c r="J584" i="18" s="1"/>
  <c r="L582" i="10"/>
  <c r="O582" i="10" s="1"/>
  <c r="L578" i="10"/>
  <c r="O578" i="10" s="1"/>
  <c r="P578" i="10" s="1"/>
  <c r="J576" i="18" s="1"/>
  <c r="L574" i="10"/>
  <c r="O574" i="10" s="1"/>
  <c r="P574" i="10" s="1"/>
  <c r="J572" i="18" s="1"/>
  <c r="L570" i="10"/>
  <c r="O570" i="10" s="1"/>
  <c r="P570" i="10" s="1"/>
  <c r="J568" i="18" s="1"/>
  <c r="L564" i="10"/>
  <c r="O564" i="10" s="1"/>
  <c r="P564" i="10" s="1"/>
  <c r="J562" i="18" s="1"/>
  <c r="L560" i="10"/>
  <c r="O560" i="10" s="1"/>
  <c r="P560" i="10" s="1"/>
  <c r="J558" i="18" s="1"/>
  <c r="L552" i="10"/>
  <c r="O552" i="10" s="1"/>
  <c r="P552" i="10" s="1"/>
  <c r="J550" i="18" s="1"/>
  <c r="L548" i="10"/>
  <c r="O548" i="10" s="1"/>
  <c r="P548" i="10" s="1"/>
  <c r="J546" i="18" s="1"/>
  <c r="L544" i="10"/>
  <c r="O544" i="10" s="1"/>
  <c r="P544" i="10" s="1"/>
  <c r="J542" i="18" s="1"/>
  <c r="L540" i="10"/>
  <c r="O540" i="10" s="1"/>
  <c r="P540" i="10" s="1"/>
  <c r="J538" i="18" s="1"/>
  <c r="L536" i="10"/>
  <c r="O536" i="10" s="1"/>
  <c r="P536" i="10" s="1"/>
  <c r="J534" i="18" s="1"/>
  <c r="L532" i="10"/>
  <c r="O532" i="10" s="1"/>
  <c r="P532" i="10" s="1"/>
  <c r="J530" i="18" s="1"/>
  <c r="L6" i="10"/>
  <c r="F897" i="30"/>
  <c r="G897" i="30" s="1"/>
  <c r="H897" i="30" s="1"/>
  <c r="F889" i="30"/>
  <c r="G889" i="30" s="1"/>
  <c r="H889" i="30" s="1"/>
  <c r="F886" i="30"/>
  <c r="G886" i="30" s="1"/>
  <c r="H886" i="30" s="1"/>
  <c r="F883" i="30"/>
  <c r="G883" i="30" s="1"/>
  <c r="H883" i="30" s="1"/>
  <c r="F875" i="30"/>
  <c r="G875" i="30" s="1"/>
  <c r="H875" i="30" s="1"/>
  <c r="F871" i="30"/>
  <c r="G871" i="30" s="1"/>
  <c r="H871" i="30" s="1"/>
  <c r="F867" i="30"/>
  <c r="G867" i="30" s="1"/>
  <c r="H867" i="30" s="1"/>
  <c r="F311" i="32"/>
  <c r="G311" i="32" s="1"/>
  <c r="H311" i="32" s="1"/>
  <c r="F307" i="32"/>
  <c r="G307" i="32" s="1"/>
  <c r="H307" i="32" s="1"/>
  <c r="F297" i="32"/>
  <c r="G297" i="32" s="1"/>
  <c r="H297" i="32" s="1"/>
  <c r="F289" i="32"/>
  <c r="G289" i="32" s="1"/>
  <c r="H289" i="32" s="1"/>
  <c r="F285" i="32"/>
  <c r="G285" i="32" s="1"/>
  <c r="H285" i="32" s="1"/>
  <c r="F281" i="32"/>
  <c r="G281" i="32" s="1"/>
  <c r="H281" i="32" s="1"/>
  <c r="F277" i="32"/>
  <c r="G277" i="32" s="1"/>
  <c r="H277" i="32" s="1"/>
  <c r="F273" i="32"/>
  <c r="G273" i="32" s="1"/>
  <c r="H273" i="32" s="1"/>
  <c r="F269" i="32"/>
  <c r="G269" i="32" s="1"/>
  <c r="H269" i="32" s="1"/>
  <c r="F265" i="32"/>
  <c r="G265" i="32" s="1"/>
  <c r="H265" i="32" s="1"/>
  <c r="F261" i="32"/>
  <c r="G261" i="32" s="1"/>
  <c r="H261" i="32" s="1"/>
  <c r="F257" i="32"/>
  <c r="G257" i="32" s="1"/>
  <c r="H257" i="32" s="1"/>
  <c r="F254" i="32"/>
  <c r="G254" i="32" s="1"/>
  <c r="H254" i="32" s="1"/>
  <c r="F75" i="32"/>
  <c r="G75" i="32" s="1"/>
  <c r="H75" i="32" s="1"/>
  <c r="F71" i="32"/>
  <c r="G71" i="32" s="1"/>
  <c r="H71" i="32" s="1"/>
  <c r="F63" i="32"/>
  <c r="G63" i="32" s="1"/>
  <c r="H63" i="32" s="1"/>
  <c r="F55" i="32"/>
  <c r="G55" i="32" s="1"/>
  <c r="H55" i="32" s="1"/>
  <c r="F44" i="32"/>
  <c r="G44" i="32" s="1"/>
  <c r="H44" i="32" s="1"/>
  <c r="G902" i="12"/>
  <c r="F1091" i="25"/>
  <c r="G1089" i="12"/>
  <c r="H1089" i="12" s="1"/>
  <c r="F1089" i="28"/>
  <c r="K1089" i="28" s="1"/>
  <c r="G1083" i="18" s="1"/>
  <c r="L1083" i="10"/>
  <c r="F1076" i="13"/>
  <c r="L1069" i="10"/>
  <c r="F1066" i="11"/>
  <c r="G1066" i="11" s="1"/>
  <c r="L1060" i="10"/>
  <c r="F1054" i="25"/>
  <c r="L1052" i="10"/>
  <c r="F1046" i="25"/>
  <c r="L1040" i="10"/>
  <c r="F1035" i="28"/>
  <c r="K1035" i="28" s="1"/>
  <c r="G1029" i="18" s="1"/>
  <c r="F1034" i="33"/>
  <c r="L1024" i="10"/>
  <c r="F1021" i="28"/>
  <c r="K1021" i="28" s="1"/>
  <c r="G1015" i="18" s="1"/>
  <c r="F1010" i="32"/>
  <c r="F997" i="11"/>
  <c r="G997" i="11" s="1"/>
  <c r="L991" i="10"/>
  <c r="L989" i="10"/>
  <c r="F989" i="25"/>
  <c r="L986" i="10"/>
  <c r="F985" i="33"/>
  <c r="F980" i="30"/>
  <c r="G980" i="30" s="1"/>
  <c r="H980" i="30" s="1"/>
  <c r="L978" i="10"/>
  <c r="L967" i="10"/>
  <c r="O967" i="10" s="1"/>
  <c r="P967" i="10" s="1"/>
  <c r="J961" i="18" s="1"/>
  <c r="F948" i="32"/>
  <c r="F948" i="30"/>
  <c r="G948" i="30" s="1"/>
  <c r="H948" i="30" s="1"/>
  <c r="F947" i="11"/>
  <c r="F944" i="28"/>
  <c r="K944" i="28" s="1"/>
  <c r="G938" i="18" s="1"/>
  <c r="F943" i="13"/>
  <c r="F939" i="25"/>
  <c r="F938" i="30"/>
  <c r="G938" i="30" s="1"/>
  <c r="H938" i="30" s="1"/>
  <c r="L918" i="10"/>
  <c r="F918" i="25"/>
  <c r="F909" i="30"/>
  <c r="G909" i="30" s="1"/>
  <c r="H909" i="30" s="1"/>
  <c r="J451" i="26"/>
  <c r="J444" i="26"/>
  <c r="J436" i="26"/>
  <c r="J605" i="26"/>
  <c r="J721" i="26"/>
  <c r="P721" i="26" s="1"/>
  <c r="Q721" i="26" s="1"/>
  <c r="H718" i="18" s="1"/>
  <c r="J711" i="26"/>
  <c r="P711" i="26" s="1"/>
  <c r="Q711" i="26" s="1"/>
  <c r="H708" i="18" s="1"/>
  <c r="J709" i="26"/>
  <c r="P709" i="26" s="1"/>
  <c r="Q709" i="26" s="1"/>
  <c r="H706" i="18" s="1"/>
  <c r="J707" i="26"/>
  <c r="P707" i="26" s="1"/>
  <c r="Q707" i="26" s="1"/>
  <c r="H704" i="18" s="1"/>
  <c r="J704" i="26"/>
  <c r="P704" i="26" s="1"/>
  <c r="Q704" i="26" s="1"/>
  <c r="H701" i="18" s="1"/>
  <c r="J700" i="26"/>
  <c r="P700" i="26" s="1"/>
  <c r="Q700" i="26" s="1"/>
  <c r="H697" i="18" s="1"/>
  <c r="J696" i="26"/>
  <c r="P696" i="26" s="1"/>
  <c r="Q696" i="26" s="1"/>
  <c r="H693" i="18" s="1"/>
  <c r="J690" i="26"/>
  <c r="P690" i="26" s="1"/>
  <c r="Q690" i="26" s="1"/>
  <c r="H687" i="18" s="1"/>
  <c r="J684" i="26"/>
  <c r="P684" i="26" s="1"/>
  <c r="Q684" i="26" s="1"/>
  <c r="H681" i="18" s="1"/>
  <c r="J680" i="26"/>
  <c r="P680" i="26" s="1"/>
  <c r="Q680" i="26" s="1"/>
  <c r="H677" i="18" s="1"/>
  <c r="J677" i="26"/>
  <c r="P677" i="26" s="1"/>
  <c r="Q677" i="26" s="1"/>
  <c r="H674" i="18" s="1"/>
  <c r="J1106" i="26"/>
  <c r="P1106" i="26" s="1"/>
  <c r="Q1106" i="26" s="1"/>
  <c r="H1100" i="18" s="1"/>
  <c r="J1103" i="26"/>
  <c r="P1103" i="26" s="1"/>
  <c r="Q1103" i="26" s="1"/>
  <c r="H1097" i="18" s="1"/>
  <c r="J1099" i="26"/>
  <c r="P1099" i="26" s="1"/>
  <c r="Q1099" i="26" s="1"/>
  <c r="H1093" i="18" s="1"/>
  <c r="J1095" i="26"/>
  <c r="P1095" i="26" s="1"/>
  <c r="Q1095" i="26" s="1"/>
  <c r="H1089" i="18" s="1"/>
  <c r="J1091" i="26"/>
  <c r="P1091" i="26" s="1"/>
  <c r="Q1091" i="26" s="1"/>
  <c r="H1085" i="18" s="1"/>
  <c r="J1089" i="26"/>
  <c r="P1089" i="26" s="1"/>
  <c r="Q1089" i="26" s="1"/>
  <c r="H1083" i="18" s="1"/>
  <c r="J1085" i="26"/>
  <c r="P1085" i="26" s="1"/>
  <c r="Q1085" i="26" s="1"/>
  <c r="H1079" i="18" s="1"/>
  <c r="J1082" i="26"/>
  <c r="P1082" i="26" s="1"/>
  <c r="Q1082" i="26" s="1"/>
  <c r="H1076" i="18" s="1"/>
  <c r="J1077" i="26"/>
  <c r="P1077" i="26" s="1"/>
  <c r="Q1077" i="26" s="1"/>
  <c r="H1071" i="18" s="1"/>
  <c r="J1073" i="26"/>
  <c r="P1073" i="26" s="1"/>
  <c r="Q1073" i="26" s="1"/>
  <c r="H1067" i="18" s="1"/>
  <c r="J1069" i="26"/>
  <c r="P1069" i="26" s="1"/>
  <c r="Q1069" i="26" s="1"/>
  <c r="H1063" i="18" s="1"/>
  <c r="J1065" i="26"/>
  <c r="P1065" i="26" s="1"/>
  <c r="Q1065" i="26" s="1"/>
  <c r="H1059" i="18" s="1"/>
  <c r="J1061" i="26"/>
  <c r="P1061" i="26" s="1"/>
  <c r="Q1061" i="26" s="1"/>
  <c r="H1055" i="18" s="1"/>
  <c r="J1057" i="26"/>
  <c r="P1057" i="26" s="1"/>
  <c r="Q1057" i="26" s="1"/>
  <c r="H1051" i="18" s="1"/>
  <c r="J1053" i="26"/>
  <c r="P1053" i="26" s="1"/>
  <c r="Q1053" i="26" s="1"/>
  <c r="H1047" i="18" s="1"/>
  <c r="J1049" i="26"/>
  <c r="P1049" i="26" s="1"/>
  <c r="Q1049" i="26" s="1"/>
  <c r="H1043" i="18" s="1"/>
  <c r="J1045" i="26"/>
  <c r="P1045" i="26" s="1"/>
  <c r="Q1045" i="26" s="1"/>
  <c r="H1039" i="18" s="1"/>
  <c r="J1041" i="26"/>
  <c r="P1041" i="26" s="1"/>
  <c r="Q1041" i="26" s="1"/>
  <c r="H1035" i="18" s="1"/>
  <c r="J1035" i="26"/>
  <c r="P1035" i="26" s="1"/>
  <c r="Q1035" i="26" s="1"/>
  <c r="H1029" i="18" s="1"/>
  <c r="J1029" i="26"/>
  <c r="P1029" i="26" s="1"/>
  <c r="Q1029" i="26" s="1"/>
  <c r="H1023" i="18" s="1"/>
  <c r="J1027" i="26"/>
  <c r="P1027" i="26" s="1"/>
  <c r="Q1027" i="26" s="1"/>
  <c r="H1021" i="18" s="1"/>
  <c r="J1022" i="26"/>
  <c r="P1022" i="26" s="1"/>
  <c r="Q1022" i="26" s="1"/>
  <c r="H1016" i="18" s="1"/>
  <c r="J1018" i="26"/>
  <c r="P1018" i="26" s="1"/>
  <c r="Q1018" i="26" s="1"/>
  <c r="H1012" i="18" s="1"/>
  <c r="J1011" i="26"/>
  <c r="P1011" i="26" s="1"/>
  <c r="Q1011" i="26" s="1"/>
  <c r="H1005" i="18" s="1"/>
  <c r="J1007" i="26"/>
  <c r="P1007" i="26" s="1"/>
  <c r="Q1007" i="26" s="1"/>
  <c r="H1001" i="18" s="1"/>
  <c r="J1003" i="26"/>
  <c r="P1003" i="26" s="1"/>
  <c r="Q1003" i="26" s="1"/>
  <c r="H997" i="18" s="1"/>
  <c r="J1000" i="26"/>
  <c r="P1000" i="26" s="1"/>
  <c r="Q1000" i="26" s="1"/>
  <c r="H994" i="18" s="1"/>
  <c r="J995" i="26"/>
  <c r="P995" i="26" s="1"/>
  <c r="Q995" i="26" s="1"/>
  <c r="H989" i="18" s="1"/>
  <c r="J991" i="26"/>
  <c r="P991" i="26" s="1"/>
  <c r="Q991" i="26" s="1"/>
  <c r="H985" i="18" s="1"/>
  <c r="J987" i="26"/>
  <c r="P987" i="26" s="1"/>
  <c r="Q987" i="26" s="1"/>
  <c r="H981" i="18" s="1"/>
  <c r="J983" i="26"/>
  <c r="P983" i="26" s="1"/>
  <c r="Q983" i="26" s="1"/>
  <c r="H977" i="18" s="1"/>
  <c r="J979" i="26"/>
  <c r="P979" i="26" s="1"/>
  <c r="Q979" i="26" s="1"/>
  <c r="H973" i="18" s="1"/>
  <c r="J975" i="26"/>
  <c r="P975" i="26" s="1"/>
  <c r="Q975" i="26" s="1"/>
  <c r="H969" i="18" s="1"/>
  <c r="J971" i="26"/>
  <c r="P971" i="26" s="1"/>
  <c r="Q971" i="26" s="1"/>
  <c r="H965" i="18" s="1"/>
  <c r="J963" i="26"/>
  <c r="P963" i="26" s="1"/>
  <c r="Q963" i="26" s="1"/>
  <c r="H957" i="18" s="1"/>
  <c r="J960" i="26"/>
  <c r="P960" i="26" s="1"/>
  <c r="Q960" i="26" s="1"/>
  <c r="H954" i="18" s="1"/>
  <c r="J956" i="26"/>
  <c r="P956" i="26" s="1"/>
  <c r="Q956" i="26" s="1"/>
  <c r="H950" i="18" s="1"/>
  <c r="J953" i="26"/>
  <c r="P953" i="26" s="1"/>
  <c r="Q953" i="26" s="1"/>
  <c r="H947" i="18" s="1"/>
  <c r="J949" i="26"/>
  <c r="P949" i="26" s="1"/>
  <c r="Q949" i="26" s="1"/>
  <c r="H943" i="18" s="1"/>
  <c r="J945" i="26"/>
  <c r="P945" i="26" s="1"/>
  <c r="Q945" i="26" s="1"/>
  <c r="H939" i="18" s="1"/>
  <c r="J941" i="26"/>
  <c r="P941" i="26" s="1"/>
  <c r="Q941" i="26" s="1"/>
  <c r="H935" i="18" s="1"/>
  <c r="J937" i="26"/>
  <c r="P937" i="26" s="1"/>
  <c r="Q937" i="26" s="1"/>
  <c r="H931" i="18" s="1"/>
  <c r="J933" i="26"/>
  <c r="P933" i="26" s="1"/>
  <c r="Q933" i="26" s="1"/>
  <c r="H927" i="18" s="1"/>
  <c r="J930" i="26"/>
  <c r="P930" i="26" s="1"/>
  <c r="Q930" i="26" s="1"/>
  <c r="H924" i="18" s="1"/>
  <c r="J927" i="26"/>
  <c r="P927" i="26" s="1"/>
  <c r="Q927" i="26" s="1"/>
  <c r="H921" i="18" s="1"/>
  <c r="J924" i="26"/>
  <c r="P924" i="26" s="1"/>
  <c r="Q924" i="26" s="1"/>
  <c r="H918" i="18" s="1"/>
  <c r="J922" i="26"/>
  <c r="P922" i="26" s="1"/>
  <c r="Q922" i="26" s="1"/>
  <c r="H916" i="18" s="1"/>
  <c r="J920" i="26"/>
  <c r="P920" i="26" s="1"/>
  <c r="Q920" i="26" s="1"/>
  <c r="H914" i="18" s="1"/>
  <c r="J918" i="26"/>
  <c r="P918" i="26" s="1"/>
  <c r="Q918" i="26" s="1"/>
  <c r="H912" i="18" s="1"/>
  <c r="J916" i="26"/>
  <c r="P916" i="26" s="1"/>
  <c r="Q916" i="26" s="1"/>
  <c r="H910" i="18" s="1"/>
  <c r="J914" i="26"/>
  <c r="P914" i="26" s="1"/>
  <c r="Q914" i="26" s="1"/>
  <c r="H908" i="18" s="1"/>
  <c r="J912" i="26"/>
  <c r="P912" i="26" s="1"/>
  <c r="Q912" i="26" s="1"/>
  <c r="H906" i="18" s="1"/>
  <c r="J910" i="26"/>
  <c r="P910" i="26" s="1"/>
  <c r="Q910" i="26" s="1"/>
  <c r="H904" i="18" s="1"/>
  <c r="J908" i="26"/>
  <c r="P908" i="26" s="1"/>
  <c r="Q908" i="26" s="1"/>
  <c r="H902" i="18" s="1"/>
  <c r="L452" i="10"/>
  <c r="O452" i="10" s="1"/>
  <c r="P452" i="10" s="1"/>
  <c r="J452" i="18" s="1"/>
  <c r="L445" i="10"/>
  <c r="O445" i="10" s="1"/>
  <c r="P445" i="10" s="1"/>
  <c r="J445" i="18" s="1"/>
  <c r="L441" i="10"/>
  <c r="O441" i="10" s="1"/>
  <c r="P441" i="10" s="1"/>
  <c r="J441" i="18" s="1"/>
  <c r="L437" i="10"/>
  <c r="O437" i="10" s="1"/>
  <c r="P437" i="10" s="1"/>
  <c r="J437" i="18" s="1"/>
  <c r="L433" i="10"/>
  <c r="O433" i="10" s="1"/>
  <c r="P433" i="10" s="1"/>
  <c r="J433" i="18" s="1"/>
  <c r="L429" i="10"/>
  <c r="O429" i="10" s="1"/>
  <c r="P429" i="10" s="1"/>
  <c r="J429" i="18" s="1"/>
  <c r="L425" i="10"/>
  <c r="O425" i="10" s="1"/>
  <c r="P425" i="10" s="1"/>
  <c r="J425" i="18" s="1"/>
  <c r="L421" i="10"/>
  <c r="O421" i="10" s="1"/>
  <c r="P421" i="10" s="1"/>
  <c r="J421" i="18" s="1"/>
  <c r="L417" i="10"/>
  <c r="O417" i="10" s="1"/>
  <c r="P417" i="10" s="1"/>
  <c r="J417" i="18" s="1"/>
  <c r="L413" i="10"/>
  <c r="O413" i="10" s="1"/>
  <c r="P413" i="10" s="1"/>
  <c r="J413" i="18" s="1"/>
  <c r="L409" i="10"/>
  <c r="O409" i="10" s="1"/>
  <c r="P409" i="10" s="1"/>
  <c r="J409" i="18" s="1"/>
  <c r="L405" i="10"/>
  <c r="O405" i="10" s="1"/>
  <c r="P405" i="10" s="1"/>
  <c r="J405" i="18" s="1"/>
  <c r="L401" i="10"/>
  <c r="O401" i="10" s="1"/>
  <c r="P401" i="10" s="1"/>
  <c r="J401" i="18" s="1"/>
  <c r="L397" i="10"/>
  <c r="O397" i="10" s="1"/>
  <c r="P397" i="10" s="1"/>
  <c r="J397" i="18" s="1"/>
  <c r="L393" i="10"/>
  <c r="O393" i="10" s="1"/>
  <c r="P393" i="10" s="1"/>
  <c r="J393" i="18" s="1"/>
  <c r="L389" i="10"/>
  <c r="O389" i="10" s="1"/>
  <c r="P389" i="10" s="1"/>
  <c r="J389" i="18" s="1"/>
  <c r="L385" i="10"/>
  <c r="O385" i="10" s="1"/>
  <c r="P385" i="10" s="1"/>
  <c r="J385" i="18" s="1"/>
  <c r="L381" i="10"/>
  <c r="O381" i="10" s="1"/>
  <c r="P381" i="10" s="1"/>
  <c r="J381" i="18" s="1"/>
  <c r="L378" i="10"/>
  <c r="O378" i="10" s="1"/>
  <c r="P378" i="10" s="1"/>
  <c r="J378" i="18" s="1"/>
  <c r="G910" i="12"/>
  <c r="O1006" i="13"/>
  <c r="O950" i="13"/>
  <c r="O411" i="13"/>
  <c r="O326" i="13"/>
  <c r="O277" i="13"/>
  <c r="O193" i="33"/>
  <c r="O186" i="13"/>
  <c r="O178" i="13"/>
  <c r="O106" i="13"/>
  <c r="O28" i="13"/>
  <c r="O10" i="13"/>
  <c r="O702" i="13"/>
  <c r="P702" i="13" s="1"/>
  <c r="O685" i="13"/>
  <c r="O637" i="13"/>
  <c r="P637" i="13" s="1"/>
  <c r="O606" i="13"/>
  <c r="N13" i="25"/>
  <c r="O13" i="25" s="1"/>
  <c r="D13" i="18" s="1"/>
  <c r="N21" i="25"/>
  <c r="O21" i="25" s="1"/>
  <c r="D21" i="18" s="1"/>
  <c r="N34" i="25"/>
  <c r="O34" i="25" s="1"/>
  <c r="D34" i="18" s="1"/>
  <c r="N36" i="25"/>
  <c r="O36" i="25" s="1"/>
  <c r="D36" i="18" s="1"/>
  <c r="N49" i="25"/>
  <c r="O49" i="25" s="1"/>
  <c r="D49" i="18" s="1"/>
  <c r="N57" i="25"/>
  <c r="O57" i="25" s="1"/>
  <c r="D57" i="18" s="1"/>
  <c r="N65" i="25"/>
  <c r="O65" i="25" s="1"/>
  <c r="D65" i="18" s="1"/>
  <c r="F68" i="32"/>
  <c r="G68" i="32" s="1"/>
  <c r="H68" i="32" s="1"/>
  <c r="N76" i="25"/>
  <c r="O76" i="25" s="1"/>
  <c r="D76" i="18" s="1"/>
  <c r="N83" i="25"/>
  <c r="O83" i="25" s="1"/>
  <c r="D83" i="18" s="1"/>
  <c r="N90" i="25"/>
  <c r="O90" i="25" s="1"/>
  <c r="D90" i="18" s="1"/>
  <c r="N98" i="25"/>
  <c r="O98" i="25" s="1"/>
  <c r="D98" i="18" s="1"/>
  <c r="N106" i="25"/>
  <c r="O106" i="25" s="1"/>
  <c r="D106" i="18" s="1"/>
  <c r="N114" i="25"/>
  <c r="O114" i="25" s="1"/>
  <c r="D114" i="18" s="1"/>
  <c r="N122" i="25"/>
  <c r="O122" i="25" s="1"/>
  <c r="D122" i="18" s="1"/>
  <c r="N130" i="25"/>
  <c r="O130" i="25" s="1"/>
  <c r="D130" i="18" s="1"/>
  <c r="N138" i="25"/>
  <c r="O138" i="25" s="1"/>
  <c r="D138" i="18" s="1"/>
  <c r="N146" i="25"/>
  <c r="O146" i="25" s="1"/>
  <c r="D146" i="18" s="1"/>
  <c r="N154" i="25"/>
  <c r="O154" i="25" s="1"/>
  <c r="D154" i="18" s="1"/>
  <c r="N162" i="25"/>
  <c r="O162" i="25" s="1"/>
  <c r="D162" i="18" s="1"/>
  <c r="N170" i="25"/>
  <c r="O170" i="25" s="1"/>
  <c r="D170" i="18" s="1"/>
  <c r="N181" i="25"/>
  <c r="O181" i="25" s="1"/>
  <c r="D181" i="18" s="1"/>
  <c r="N189" i="25"/>
  <c r="O189" i="25" s="1"/>
  <c r="D189" i="18" s="1"/>
  <c r="N196" i="25"/>
  <c r="O196" i="25" s="1"/>
  <c r="D196" i="18" s="1"/>
  <c r="N204" i="25"/>
  <c r="O204" i="25" s="1"/>
  <c r="D204" i="18" s="1"/>
  <c r="N211" i="25"/>
  <c r="O211" i="25" s="1"/>
  <c r="D211" i="18" s="1"/>
  <c r="N219" i="25"/>
  <c r="O219" i="25" s="1"/>
  <c r="D219" i="18" s="1"/>
  <c r="N222" i="25"/>
  <c r="O222" i="25" s="1"/>
  <c r="D222" i="18" s="1"/>
  <c r="N229" i="25"/>
  <c r="O229" i="25" s="1"/>
  <c r="D229" i="18" s="1"/>
  <c r="N237" i="25"/>
  <c r="O237" i="25" s="1"/>
  <c r="D237" i="18" s="1"/>
  <c r="N245" i="25"/>
  <c r="O245" i="25" s="1"/>
  <c r="D245" i="18" s="1"/>
  <c r="N253" i="25"/>
  <c r="O253" i="25" s="1"/>
  <c r="D253" i="18" s="1"/>
  <c r="O260" i="25"/>
  <c r="D260" i="18" s="1"/>
  <c r="N268" i="25"/>
  <c r="O268" i="25" s="1"/>
  <c r="D268" i="18" s="1"/>
  <c r="N276" i="25"/>
  <c r="O276" i="25" s="1"/>
  <c r="D276" i="18" s="1"/>
  <c r="N284" i="25"/>
  <c r="O284" i="25" s="1"/>
  <c r="D284" i="18" s="1"/>
  <c r="N303" i="25"/>
  <c r="O303" i="25" s="1"/>
  <c r="D303" i="18" s="1"/>
  <c r="N454" i="25"/>
  <c r="O454" i="25" s="1"/>
  <c r="D454" i="18" s="1"/>
  <c r="N535" i="25"/>
  <c r="O535" i="25" s="1"/>
  <c r="D533" i="18" s="1"/>
  <c r="N551" i="25"/>
  <c r="O551" i="25" s="1"/>
  <c r="D549" i="18" s="1"/>
  <c r="N567" i="25"/>
  <c r="O567" i="25" s="1"/>
  <c r="D565" i="18" s="1"/>
  <c r="N573" i="25"/>
  <c r="O573" i="25" s="1"/>
  <c r="D571" i="18" s="1"/>
  <c r="N581" i="25"/>
  <c r="O581" i="25" s="1"/>
  <c r="D579" i="18" s="1"/>
  <c r="N589" i="25"/>
  <c r="O589" i="25" s="1"/>
  <c r="D587" i="18" s="1"/>
  <c r="N597" i="25"/>
  <c r="O597" i="25" s="1"/>
  <c r="D595" i="18" s="1"/>
  <c r="N665" i="25"/>
  <c r="O665" i="25" s="1"/>
  <c r="D662" i="18" s="1"/>
  <c r="N766" i="25"/>
  <c r="O766" i="25" s="1"/>
  <c r="D762" i="18" s="1"/>
  <c r="N861" i="25"/>
  <c r="O861" i="25" s="1"/>
  <c r="D857" i="18" s="1"/>
  <c r="N7" i="23"/>
  <c r="O7" i="23" s="1"/>
  <c r="E7" i="18" s="1"/>
  <c r="N70" i="23"/>
  <c r="N108" i="23"/>
  <c r="O108" i="23" s="1"/>
  <c r="E108" i="18" s="1"/>
  <c r="N187" i="23"/>
  <c r="O187" i="23" s="1"/>
  <c r="E187" i="18" s="1"/>
  <c r="N243" i="23"/>
  <c r="O243" i="23" s="1"/>
  <c r="E243" i="18" s="1"/>
  <c r="N262" i="23"/>
  <c r="O262" i="23" s="1"/>
  <c r="E262" i="18" s="1"/>
  <c r="F1048" i="13"/>
  <c r="M664" i="16"/>
  <c r="F1036" i="11"/>
  <c r="G1036" i="11" s="1"/>
  <c r="F119" i="14"/>
  <c r="G119" i="14" s="1"/>
  <c r="F62" i="14"/>
  <c r="G62" i="14" s="1"/>
  <c r="F22" i="14"/>
  <c r="G22" i="14" s="1"/>
  <c r="F278" i="32"/>
  <c r="G278" i="32" s="1"/>
  <c r="H278" i="32" s="1"/>
  <c r="F72" i="32"/>
  <c r="G72" i="32" s="1"/>
  <c r="H72" i="32" s="1"/>
  <c r="F64" i="32"/>
  <c r="G64" i="32" s="1"/>
  <c r="H64" i="32" s="1"/>
  <c r="F60" i="32"/>
  <c r="G60" i="32" s="1"/>
  <c r="H60" i="32" s="1"/>
  <c r="F56" i="32"/>
  <c r="G56" i="32" s="1"/>
  <c r="H56" i="32" s="1"/>
  <c r="F48" i="32"/>
  <c r="G48" i="32" s="1"/>
  <c r="H48" i="32" s="1"/>
  <c r="F45" i="32"/>
  <c r="G45" i="32" s="1"/>
  <c r="H45" i="32" s="1"/>
  <c r="F41" i="32"/>
  <c r="G41" i="32" s="1"/>
  <c r="H41" i="32" s="1"/>
  <c r="F38" i="32"/>
  <c r="G38" i="32" s="1"/>
  <c r="H38" i="32" s="1"/>
  <c r="F36" i="32"/>
  <c r="G36" i="32" s="1"/>
  <c r="H36" i="32" s="1"/>
  <c r="G898" i="12"/>
  <c r="H898" i="12" s="1"/>
  <c r="G894" i="12"/>
  <c r="H894" i="12" s="1"/>
  <c r="G890" i="12"/>
  <c r="H890" i="12" s="1"/>
  <c r="G880" i="12"/>
  <c r="H880" i="12" s="1"/>
  <c r="G876" i="12"/>
  <c r="H876" i="12" s="1"/>
  <c r="G872" i="12"/>
  <c r="G868" i="12"/>
  <c r="H868" i="12" s="1"/>
  <c r="G864" i="12"/>
  <c r="F529" i="10"/>
  <c r="F1109" i="28"/>
  <c r="K1109" i="28" s="1"/>
  <c r="G1103" i="18" s="1"/>
  <c r="F1090" i="13"/>
  <c r="F1085" i="32"/>
  <c r="L1077" i="10"/>
  <c r="L1068" i="10"/>
  <c r="G1066" i="12"/>
  <c r="F1062" i="13"/>
  <c r="F1060" i="13"/>
  <c r="L1044" i="10"/>
  <c r="G1044" i="12"/>
  <c r="F1038" i="25"/>
  <c r="L1035" i="10"/>
  <c r="F1033" i="25"/>
  <c r="L1021" i="10"/>
  <c r="L1016" i="10"/>
  <c r="F1016" i="25"/>
  <c r="F962" i="13"/>
  <c r="L958" i="10"/>
  <c r="O958" i="10" s="1"/>
  <c r="P958" i="10" s="1"/>
  <c r="J952" i="18" s="1"/>
  <c r="G958" i="12"/>
  <c r="H958" i="12" s="1"/>
  <c r="F957" i="30"/>
  <c r="G957" i="30" s="1"/>
  <c r="H957" i="30" s="1"/>
  <c r="F954" i="30"/>
  <c r="G954" i="30" s="1"/>
  <c r="H954" i="30" s="1"/>
  <c r="L947" i="10"/>
  <c r="F947" i="25"/>
  <c r="F943" i="33"/>
  <c r="F940" i="28"/>
  <c r="K940" i="28" s="1"/>
  <c r="G934" i="18" s="1"/>
  <c r="F936" i="28"/>
  <c r="K936" i="28" s="1"/>
  <c r="G930" i="18" s="1"/>
  <c r="F935" i="13"/>
  <c r="F934" i="28"/>
  <c r="K934" i="28" s="1"/>
  <c r="G928" i="18" s="1"/>
  <c r="F933" i="13"/>
  <c r="F932" i="13"/>
  <c r="F1111" i="28"/>
  <c r="K1111" i="28" s="1"/>
  <c r="G1105" i="18" s="1"/>
  <c r="F926" i="13"/>
  <c r="L919" i="10"/>
  <c r="F919" i="30"/>
  <c r="G919" i="30" s="1"/>
  <c r="H919" i="30" s="1"/>
  <c r="F914" i="33"/>
  <c r="L910" i="10"/>
  <c r="F910" i="25"/>
  <c r="F907" i="25"/>
  <c r="J428" i="26"/>
  <c r="J420" i="26"/>
  <c r="J412" i="26"/>
  <c r="J404" i="26"/>
  <c r="J396" i="26"/>
  <c r="J343" i="26"/>
  <c r="J335" i="26"/>
  <c r="P335" i="26" s="1"/>
  <c r="Q335" i="26" s="1"/>
  <c r="H335" i="18" s="1"/>
  <c r="J327" i="26"/>
  <c r="J311" i="26"/>
  <c r="J301" i="26"/>
  <c r="J293" i="26"/>
  <c r="J860" i="26"/>
  <c r="P860" i="26" s="1"/>
  <c r="Q860" i="26" s="1"/>
  <c r="H856" i="18" s="1"/>
  <c r="J857" i="26"/>
  <c r="P857" i="26" s="1"/>
  <c r="Q857" i="26" s="1"/>
  <c r="H853" i="18" s="1"/>
  <c r="J853" i="26"/>
  <c r="P853" i="26" s="1"/>
  <c r="Q853" i="26" s="1"/>
  <c r="H849" i="18" s="1"/>
  <c r="J849" i="26"/>
  <c r="P849" i="26" s="1"/>
  <c r="Q849" i="26" s="1"/>
  <c r="H845" i="18" s="1"/>
  <c r="J845" i="26"/>
  <c r="P845" i="26" s="1"/>
  <c r="Q845" i="26" s="1"/>
  <c r="H841" i="18" s="1"/>
  <c r="J835" i="26"/>
  <c r="P835" i="26" s="1"/>
  <c r="Q835" i="26" s="1"/>
  <c r="H831" i="18" s="1"/>
  <c r="J831" i="26"/>
  <c r="P831" i="26" s="1"/>
  <c r="Q831" i="26" s="1"/>
  <c r="H827" i="18" s="1"/>
  <c r="J827" i="26"/>
  <c r="P827" i="26" s="1"/>
  <c r="Q827" i="26" s="1"/>
  <c r="H823" i="18" s="1"/>
  <c r="J824" i="26"/>
  <c r="P824" i="26" s="1"/>
  <c r="Q824" i="26" s="1"/>
  <c r="H820" i="18" s="1"/>
  <c r="J821" i="26"/>
  <c r="P821" i="26" s="1"/>
  <c r="Q821" i="26" s="1"/>
  <c r="H817" i="18" s="1"/>
  <c r="J817" i="26"/>
  <c r="P817" i="26" s="1"/>
  <c r="Q817" i="26" s="1"/>
  <c r="H813" i="18" s="1"/>
  <c r="J813" i="26"/>
  <c r="P813" i="26" s="1"/>
  <c r="Q813" i="26" s="1"/>
  <c r="H809" i="18" s="1"/>
  <c r="J809" i="26"/>
  <c r="P809" i="26" s="1"/>
  <c r="Q809" i="26" s="1"/>
  <c r="H805" i="18" s="1"/>
  <c r="J806" i="26"/>
  <c r="P806" i="26" s="1"/>
  <c r="Q806" i="26" s="1"/>
  <c r="H802" i="18" s="1"/>
  <c r="J802" i="26"/>
  <c r="P802" i="26" s="1"/>
  <c r="Q802" i="26" s="1"/>
  <c r="H798" i="18" s="1"/>
  <c r="J795" i="26"/>
  <c r="P795" i="26" s="1"/>
  <c r="Q795" i="26" s="1"/>
  <c r="H791" i="18" s="1"/>
  <c r="J791" i="26"/>
  <c r="P791" i="26" s="1"/>
  <c r="Q791" i="26" s="1"/>
  <c r="H787" i="18" s="1"/>
  <c r="J787" i="26"/>
  <c r="P787" i="26" s="1"/>
  <c r="Q787" i="26" s="1"/>
  <c r="H783" i="18" s="1"/>
  <c r="J778" i="26"/>
  <c r="P778" i="26" s="1"/>
  <c r="Q778" i="26" s="1"/>
  <c r="H774" i="18" s="1"/>
  <c r="J775" i="26"/>
  <c r="P775" i="26" s="1"/>
  <c r="Q775" i="26" s="1"/>
  <c r="H771" i="18" s="1"/>
  <c r="J773" i="26"/>
  <c r="P773" i="26" s="1"/>
  <c r="Q773" i="26" s="1"/>
  <c r="H769" i="18" s="1"/>
  <c r="J770" i="26"/>
  <c r="P770" i="26" s="1"/>
  <c r="Q770" i="26" s="1"/>
  <c r="H766" i="18" s="1"/>
  <c r="J765" i="26"/>
  <c r="P765" i="26" s="1"/>
  <c r="Q765" i="26" s="1"/>
  <c r="H761" i="18" s="1"/>
  <c r="J763" i="26"/>
  <c r="P763" i="26" s="1"/>
  <c r="Q763" i="26" s="1"/>
  <c r="H759" i="18" s="1"/>
  <c r="J757" i="26"/>
  <c r="P757" i="26" s="1"/>
  <c r="Q757" i="26" s="1"/>
  <c r="H753" i="18" s="1"/>
  <c r="J755" i="26"/>
  <c r="P755" i="26" s="1"/>
  <c r="Q755" i="26" s="1"/>
  <c r="H751" i="18" s="1"/>
  <c r="J751" i="26"/>
  <c r="P751" i="26" s="1"/>
  <c r="Q751" i="26" s="1"/>
  <c r="H747" i="18" s="1"/>
  <c r="J747" i="26"/>
  <c r="P747" i="26" s="1"/>
  <c r="Q747" i="26" s="1"/>
  <c r="H743" i="18" s="1"/>
  <c r="J741" i="26"/>
  <c r="P741" i="26" s="1"/>
  <c r="Q741" i="26" s="1"/>
  <c r="H737" i="18" s="1"/>
  <c r="J737" i="26"/>
  <c r="P737" i="26" s="1"/>
  <c r="Q737" i="26" s="1"/>
  <c r="H733" i="18" s="1"/>
  <c r="J732" i="26"/>
  <c r="P732" i="26" s="1"/>
  <c r="Q732" i="26" s="1"/>
  <c r="H728" i="18" s="1"/>
  <c r="J729" i="26"/>
  <c r="P729" i="26" s="1"/>
  <c r="Q729" i="26" s="1"/>
  <c r="H725" i="18" s="1"/>
  <c r="P18" i="26"/>
  <c r="Q18" i="26" s="1"/>
  <c r="H18" i="18" s="1"/>
  <c r="J861" i="26"/>
  <c r="P861" i="26" s="1"/>
  <c r="Q861" i="26" s="1"/>
  <c r="H857" i="18" s="1"/>
  <c r="J858" i="26"/>
  <c r="P858" i="26" s="1"/>
  <c r="Q858" i="26" s="1"/>
  <c r="H854" i="18" s="1"/>
  <c r="J854" i="26"/>
  <c r="P854" i="26" s="1"/>
  <c r="Q854" i="26" s="1"/>
  <c r="H850" i="18" s="1"/>
  <c r="J850" i="26"/>
  <c r="P850" i="26" s="1"/>
  <c r="Q850" i="26" s="1"/>
  <c r="H846" i="18" s="1"/>
  <c r="J846" i="26"/>
  <c r="P846" i="26" s="1"/>
  <c r="Q846" i="26" s="1"/>
  <c r="H842" i="18" s="1"/>
  <c r="J842" i="26"/>
  <c r="P842" i="26" s="1"/>
  <c r="Q842" i="26" s="1"/>
  <c r="H838" i="18" s="1"/>
  <c r="J836" i="26"/>
  <c r="P836" i="26" s="1"/>
  <c r="Q836" i="26" s="1"/>
  <c r="H832" i="18" s="1"/>
  <c r="J832" i="26"/>
  <c r="P832" i="26" s="1"/>
  <c r="Q832" i="26" s="1"/>
  <c r="H828" i="18" s="1"/>
  <c r="J828" i="26"/>
  <c r="P828" i="26" s="1"/>
  <c r="Q828" i="26" s="1"/>
  <c r="H824" i="18" s="1"/>
  <c r="J818" i="26"/>
  <c r="P818" i="26" s="1"/>
  <c r="Q818" i="26" s="1"/>
  <c r="H814" i="18" s="1"/>
  <c r="J814" i="26"/>
  <c r="P814" i="26" s="1"/>
  <c r="Q814" i="26" s="1"/>
  <c r="H810" i="18" s="1"/>
  <c r="J810" i="26"/>
  <c r="P810" i="26" s="1"/>
  <c r="Q810" i="26" s="1"/>
  <c r="H806" i="18" s="1"/>
  <c r="J803" i="26"/>
  <c r="P803" i="26" s="1"/>
  <c r="Q803" i="26" s="1"/>
  <c r="H799" i="18" s="1"/>
  <c r="J800" i="26"/>
  <c r="P800" i="26" s="1"/>
  <c r="Q800" i="26" s="1"/>
  <c r="H796" i="18" s="1"/>
  <c r="J792" i="26"/>
  <c r="P792" i="26" s="1"/>
  <c r="Q792" i="26" s="1"/>
  <c r="H788" i="18" s="1"/>
  <c r="J788" i="26"/>
  <c r="P788" i="26" s="1"/>
  <c r="Q788" i="26" s="1"/>
  <c r="H784" i="18" s="1"/>
  <c r="J784" i="26"/>
  <c r="P784" i="26" s="1"/>
  <c r="Q784" i="26" s="1"/>
  <c r="H780" i="18" s="1"/>
  <c r="J781" i="26"/>
  <c r="P781" i="26" s="1"/>
  <c r="Q781" i="26" s="1"/>
  <c r="H777" i="18" s="1"/>
  <c r="J776" i="26"/>
  <c r="P776" i="26" s="1"/>
  <c r="Q776" i="26" s="1"/>
  <c r="H772" i="18" s="1"/>
  <c r="J766" i="26"/>
  <c r="P766" i="26" s="1"/>
  <c r="Q766" i="26" s="1"/>
  <c r="H762" i="18" s="1"/>
  <c r="J758" i="26"/>
  <c r="P758" i="26" s="1"/>
  <c r="Q758" i="26" s="1"/>
  <c r="H754" i="18" s="1"/>
  <c r="J752" i="26"/>
  <c r="P752" i="26" s="1"/>
  <c r="Q752" i="26" s="1"/>
  <c r="H748" i="18" s="1"/>
  <c r="J748" i="26"/>
  <c r="P748" i="26" s="1"/>
  <c r="Q748" i="26" s="1"/>
  <c r="H744" i="18" s="1"/>
  <c r="J742" i="26"/>
  <c r="P742" i="26" s="1"/>
  <c r="Q742" i="26" s="1"/>
  <c r="H738" i="18" s="1"/>
  <c r="J738" i="26"/>
  <c r="P738" i="26" s="1"/>
  <c r="Q738" i="26" s="1"/>
  <c r="H734" i="18" s="1"/>
  <c r="J736" i="26"/>
  <c r="P736" i="26" s="1"/>
  <c r="Q736" i="26" s="1"/>
  <c r="H732" i="18" s="1"/>
  <c r="J733" i="26"/>
  <c r="P733" i="26" s="1"/>
  <c r="Q733" i="26" s="1"/>
  <c r="H729" i="18" s="1"/>
  <c r="J730" i="26"/>
  <c r="P730" i="26" s="1"/>
  <c r="Q730" i="26" s="1"/>
  <c r="H726" i="18" s="1"/>
  <c r="J1107" i="26"/>
  <c r="P1107" i="26" s="1"/>
  <c r="Q1107" i="26" s="1"/>
  <c r="H1101" i="18" s="1"/>
  <c r="J1100" i="26"/>
  <c r="P1100" i="26" s="1"/>
  <c r="Q1100" i="26" s="1"/>
  <c r="H1094" i="18" s="1"/>
  <c r="J1096" i="26"/>
  <c r="P1096" i="26" s="1"/>
  <c r="Q1096" i="26" s="1"/>
  <c r="H1090" i="18" s="1"/>
  <c r="J1092" i="26"/>
  <c r="P1092" i="26" s="1"/>
  <c r="Q1092" i="26" s="1"/>
  <c r="H1086" i="18" s="1"/>
  <c r="J1090" i="26"/>
  <c r="P1090" i="26" s="1"/>
  <c r="Q1090" i="26" s="1"/>
  <c r="H1084" i="18" s="1"/>
  <c r="J1086" i="26"/>
  <c r="P1086" i="26" s="1"/>
  <c r="Q1086" i="26" s="1"/>
  <c r="H1080" i="18" s="1"/>
  <c r="J1083" i="26"/>
  <c r="P1083" i="26" s="1"/>
  <c r="Q1083" i="26" s="1"/>
  <c r="H1077" i="18" s="1"/>
  <c r="J1080" i="26"/>
  <c r="P1080" i="26" s="1"/>
  <c r="Q1080" i="26" s="1"/>
  <c r="H1074" i="18" s="1"/>
  <c r="J1078" i="26"/>
  <c r="P1078" i="26" s="1"/>
  <c r="Q1078" i="26" s="1"/>
  <c r="H1072" i="18" s="1"/>
  <c r="J1074" i="26"/>
  <c r="P1074" i="26" s="1"/>
  <c r="Q1074" i="26" s="1"/>
  <c r="H1068" i="18" s="1"/>
  <c r="J1070" i="26"/>
  <c r="P1070" i="26" s="1"/>
  <c r="Q1070" i="26" s="1"/>
  <c r="H1064" i="18" s="1"/>
  <c r="J1066" i="26"/>
  <c r="P1066" i="26" s="1"/>
  <c r="Q1066" i="26" s="1"/>
  <c r="H1060" i="18" s="1"/>
  <c r="J1062" i="26"/>
  <c r="P1062" i="26" s="1"/>
  <c r="Q1062" i="26" s="1"/>
  <c r="H1056" i="18" s="1"/>
  <c r="J1058" i="26"/>
  <c r="P1058" i="26" s="1"/>
  <c r="Q1058" i="26" s="1"/>
  <c r="H1052" i="18" s="1"/>
  <c r="J1054" i="26"/>
  <c r="P1054" i="26" s="1"/>
  <c r="Q1054" i="26" s="1"/>
  <c r="H1048" i="18" s="1"/>
  <c r="J1050" i="26"/>
  <c r="P1050" i="26" s="1"/>
  <c r="Q1050" i="26" s="1"/>
  <c r="H1044" i="18" s="1"/>
  <c r="J1046" i="26"/>
  <c r="P1046" i="26" s="1"/>
  <c r="Q1046" i="26" s="1"/>
  <c r="H1040" i="18" s="1"/>
  <c r="J1042" i="26"/>
  <c r="P1042" i="26" s="1"/>
  <c r="Q1042" i="26" s="1"/>
  <c r="H1036" i="18" s="1"/>
  <c r="J1038" i="26"/>
  <c r="P1038" i="26" s="1"/>
  <c r="Q1038" i="26" s="1"/>
  <c r="H1032" i="18" s="1"/>
  <c r="J1034" i="26"/>
  <c r="P1034" i="26" s="1"/>
  <c r="Q1034" i="26" s="1"/>
  <c r="H1028" i="18" s="1"/>
  <c r="J1031" i="26"/>
  <c r="P1031" i="26" s="1"/>
  <c r="Q1031" i="26" s="1"/>
  <c r="H1025" i="18" s="1"/>
  <c r="J1028" i="26"/>
  <c r="P1028" i="26" s="1"/>
  <c r="Q1028" i="26" s="1"/>
  <c r="H1022" i="18" s="1"/>
  <c r="J1026" i="26"/>
  <c r="P1026" i="26" s="1"/>
  <c r="Q1026" i="26" s="1"/>
  <c r="H1020" i="18" s="1"/>
  <c r="J1021" i="26"/>
  <c r="P1021" i="26" s="1"/>
  <c r="Q1021" i="26" s="1"/>
  <c r="H1015" i="18" s="1"/>
  <c r="J1017" i="26"/>
  <c r="P1017" i="26" s="1"/>
  <c r="Q1017" i="26" s="1"/>
  <c r="H1011" i="18" s="1"/>
  <c r="J1014" i="26"/>
  <c r="P1014" i="26" s="1"/>
  <c r="Q1014" i="26" s="1"/>
  <c r="H1008" i="18" s="1"/>
  <c r="J1010" i="26"/>
  <c r="P1010" i="26" s="1"/>
  <c r="Q1010" i="26" s="1"/>
  <c r="H1004" i="18" s="1"/>
  <c r="J1006" i="26"/>
  <c r="P1006" i="26" s="1"/>
  <c r="Q1006" i="26" s="1"/>
  <c r="H1000" i="18" s="1"/>
  <c r="J1002" i="26"/>
  <c r="P1002" i="26" s="1"/>
  <c r="Q1002" i="26" s="1"/>
  <c r="H996" i="18" s="1"/>
  <c r="J994" i="26"/>
  <c r="P994" i="26" s="1"/>
  <c r="Q994" i="26" s="1"/>
  <c r="H988" i="18" s="1"/>
  <c r="J990" i="26"/>
  <c r="P990" i="26" s="1"/>
  <c r="Q990" i="26" s="1"/>
  <c r="H984" i="18" s="1"/>
  <c r="J986" i="26"/>
  <c r="P986" i="26" s="1"/>
  <c r="Q986" i="26" s="1"/>
  <c r="H980" i="18" s="1"/>
  <c r="J982" i="26"/>
  <c r="P982" i="26" s="1"/>
  <c r="Q982" i="26" s="1"/>
  <c r="H976" i="18" s="1"/>
  <c r="J974" i="26"/>
  <c r="P974" i="26" s="1"/>
  <c r="Q974" i="26" s="1"/>
  <c r="H968" i="18" s="1"/>
  <c r="J970" i="26"/>
  <c r="P970" i="26" s="1"/>
  <c r="Q970" i="26" s="1"/>
  <c r="H964" i="18" s="1"/>
  <c r="J959" i="26"/>
  <c r="P959" i="26" s="1"/>
  <c r="Q959" i="26" s="1"/>
  <c r="H953" i="18" s="1"/>
  <c r="J952" i="26"/>
  <c r="P952" i="26" s="1"/>
  <c r="Q952" i="26" s="1"/>
  <c r="H946" i="18" s="1"/>
  <c r="J944" i="26"/>
  <c r="P944" i="26" s="1"/>
  <c r="Q944" i="26" s="1"/>
  <c r="H938" i="18" s="1"/>
  <c r="J940" i="26"/>
  <c r="P940" i="26" s="1"/>
  <c r="Q940" i="26" s="1"/>
  <c r="H934" i="18" s="1"/>
  <c r="J936" i="26"/>
  <c r="P936" i="26" s="1"/>
  <c r="Q936" i="26" s="1"/>
  <c r="H930" i="18" s="1"/>
  <c r="L453" i="10"/>
  <c r="O453" i="10" s="1"/>
  <c r="P453" i="10" s="1"/>
  <c r="J453" i="18" s="1"/>
  <c r="L449" i="10"/>
  <c r="O449" i="10" s="1"/>
  <c r="P449" i="10" s="1"/>
  <c r="J449" i="18" s="1"/>
  <c r="L446" i="10"/>
  <c r="O446" i="10" s="1"/>
  <c r="P446" i="10" s="1"/>
  <c r="J446" i="18" s="1"/>
  <c r="L442" i="10"/>
  <c r="O442" i="10" s="1"/>
  <c r="P442" i="10" s="1"/>
  <c r="J442" i="18" s="1"/>
  <c r="L438" i="10"/>
  <c r="O438" i="10" s="1"/>
  <c r="P438" i="10" s="1"/>
  <c r="J438" i="18" s="1"/>
  <c r="L434" i="10"/>
  <c r="O434" i="10" s="1"/>
  <c r="P434" i="10" s="1"/>
  <c r="J434" i="18" s="1"/>
  <c r="L430" i="10"/>
  <c r="O430" i="10" s="1"/>
  <c r="P430" i="10" s="1"/>
  <c r="J430" i="18" s="1"/>
  <c r="L426" i="10"/>
  <c r="O426" i="10" s="1"/>
  <c r="P426" i="10" s="1"/>
  <c r="J426" i="18" s="1"/>
  <c r="L422" i="10"/>
  <c r="O422" i="10" s="1"/>
  <c r="P422" i="10" s="1"/>
  <c r="J422" i="18" s="1"/>
  <c r="L418" i="10"/>
  <c r="O418" i="10" s="1"/>
  <c r="P418" i="10" s="1"/>
  <c r="J418" i="18" s="1"/>
  <c r="L414" i="10"/>
  <c r="O414" i="10" s="1"/>
  <c r="P414" i="10" s="1"/>
  <c r="J414" i="18" s="1"/>
  <c r="L410" i="10"/>
  <c r="O410" i="10" s="1"/>
  <c r="P410" i="10" s="1"/>
  <c r="J410" i="18" s="1"/>
  <c r="L406" i="10"/>
  <c r="O406" i="10" s="1"/>
  <c r="P406" i="10" s="1"/>
  <c r="J406" i="18" s="1"/>
  <c r="L402" i="10"/>
  <c r="O402" i="10" s="1"/>
  <c r="P402" i="10" s="1"/>
  <c r="J402" i="18" s="1"/>
  <c r="L398" i="10"/>
  <c r="O398" i="10" s="1"/>
  <c r="P398" i="10" s="1"/>
  <c r="J398" i="18" s="1"/>
  <c r="L394" i="10"/>
  <c r="O394" i="10" s="1"/>
  <c r="P394" i="10" s="1"/>
  <c r="J394" i="18" s="1"/>
  <c r="L390" i="10"/>
  <c r="O390" i="10" s="1"/>
  <c r="P390" i="10" s="1"/>
  <c r="J390" i="18" s="1"/>
  <c r="L386" i="10"/>
  <c r="O386" i="10" s="1"/>
  <c r="P386" i="10" s="1"/>
  <c r="J386" i="18" s="1"/>
  <c r="L382" i="10"/>
  <c r="O382" i="10" s="1"/>
  <c r="P382" i="10" s="1"/>
  <c r="J382" i="18" s="1"/>
  <c r="L379" i="10"/>
  <c r="O379" i="10" s="1"/>
  <c r="P379" i="10" s="1"/>
  <c r="J379" i="18" s="1"/>
  <c r="L375" i="10"/>
  <c r="O375" i="10" s="1"/>
  <c r="P375" i="10" s="1"/>
  <c r="J375" i="18" s="1"/>
  <c r="L371" i="10"/>
  <c r="O371" i="10" s="1"/>
  <c r="P371" i="10" s="1"/>
  <c r="J371" i="18" s="1"/>
  <c r="L367" i="10"/>
  <c r="O367" i="10" s="1"/>
  <c r="P367" i="10" s="1"/>
  <c r="J367" i="18" s="1"/>
  <c r="L363" i="10"/>
  <c r="O363" i="10" s="1"/>
  <c r="P363" i="10" s="1"/>
  <c r="J363" i="18" s="1"/>
  <c r="L359" i="10"/>
  <c r="O359" i="10" s="1"/>
  <c r="P359" i="10" s="1"/>
  <c r="J359" i="18" s="1"/>
  <c r="L355" i="10"/>
  <c r="O355" i="10" s="1"/>
  <c r="P355" i="10" s="1"/>
  <c r="J355" i="18" s="1"/>
  <c r="L352" i="10"/>
  <c r="O352" i="10" s="1"/>
  <c r="P352" i="10" s="1"/>
  <c r="J352" i="18" s="1"/>
  <c r="L348" i="10"/>
  <c r="O348" i="10" s="1"/>
  <c r="P348" i="10" s="1"/>
  <c r="J348" i="18" s="1"/>
  <c r="L344" i="10"/>
  <c r="O344" i="10" s="1"/>
  <c r="P344" i="10" s="1"/>
  <c r="J344" i="18" s="1"/>
  <c r="L341" i="10"/>
  <c r="O341" i="10" s="1"/>
  <c r="P341" i="10" s="1"/>
  <c r="J341" i="18" s="1"/>
  <c r="L337" i="10"/>
  <c r="O337" i="10" s="1"/>
  <c r="P337" i="10" s="1"/>
  <c r="J337" i="18" s="1"/>
  <c r="L333" i="10"/>
  <c r="O333" i="10" s="1"/>
  <c r="P333" i="10" s="1"/>
  <c r="J333" i="18" s="1"/>
  <c r="L329" i="10"/>
  <c r="O329" i="10" s="1"/>
  <c r="P329" i="10" s="1"/>
  <c r="J329" i="18" s="1"/>
  <c r="L325" i="10"/>
  <c r="O325" i="10" s="1"/>
  <c r="P325" i="10" s="1"/>
  <c r="J325" i="18" s="1"/>
  <c r="L321" i="10"/>
  <c r="O321" i="10" s="1"/>
  <c r="P321" i="10" s="1"/>
  <c r="J321" i="18" s="1"/>
  <c r="L317" i="10"/>
  <c r="O317" i="10" s="1"/>
  <c r="P317" i="10" s="1"/>
  <c r="J317" i="18" s="1"/>
  <c r="L313" i="10"/>
  <c r="O313" i="10" s="1"/>
  <c r="P313" i="10" s="1"/>
  <c r="J313" i="18" s="1"/>
  <c r="L309" i="10"/>
  <c r="O309" i="10" s="1"/>
  <c r="P309" i="10" s="1"/>
  <c r="J309" i="18" s="1"/>
  <c r="L305" i="10"/>
  <c r="O305" i="10" s="1"/>
  <c r="P305" i="10" s="1"/>
  <c r="J305" i="18" s="1"/>
  <c r="L299" i="10"/>
  <c r="O299" i="10" s="1"/>
  <c r="P299" i="10" s="1"/>
  <c r="J299" i="18" s="1"/>
  <c r="L295" i="10"/>
  <c r="O295" i="10" s="1"/>
  <c r="P295" i="10" s="1"/>
  <c r="J295" i="18" s="1"/>
  <c r="L291" i="10"/>
  <c r="O291" i="10" s="1"/>
  <c r="P291" i="10" s="1"/>
  <c r="J291" i="18" s="1"/>
  <c r="L287" i="10"/>
  <c r="O287" i="10" s="1"/>
  <c r="P287" i="10" s="1"/>
  <c r="J287" i="18" s="1"/>
  <c r="L283" i="10"/>
  <c r="O283" i="10" s="1"/>
  <c r="P283" i="10" s="1"/>
  <c r="J283" i="18" s="1"/>
  <c r="L279" i="10"/>
  <c r="O279" i="10" s="1"/>
  <c r="P279" i="10" s="1"/>
  <c r="J279" i="18" s="1"/>
  <c r="L275" i="10"/>
  <c r="O275" i="10" s="1"/>
  <c r="P275" i="10" s="1"/>
  <c r="J275" i="18" s="1"/>
  <c r="L271" i="10"/>
  <c r="O271" i="10" s="1"/>
  <c r="P271" i="10" s="1"/>
  <c r="J271" i="18" s="1"/>
  <c r="L267" i="10"/>
  <c r="O267" i="10" s="1"/>
  <c r="P267" i="10" s="1"/>
  <c r="J267" i="18" s="1"/>
  <c r="L263" i="10"/>
  <c r="O263" i="10" s="1"/>
  <c r="P263" i="10" s="1"/>
  <c r="J263" i="18" s="1"/>
  <c r="L259" i="10"/>
  <c r="O259" i="10" s="1"/>
  <c r="P259" i="10" s="1"/>
  <c r="J259" i="18" s="1"/>
  <c r="L252" i="10"/>
  <c r="O252" i="10" s="1"/>
  <c r="P252" i="10" s="1"/>
  <c r="J252" i="18" s="1"/>
  <c r="L248" i="10"/>
  <c r="O248" i="10" s="1"/>
  <c r="P248" i="10" s="1"/>
  <c r="J248" i="18" s="1"/>
  <c r="L244" i="10"/>
  <c r="O244" i="10" s="1"/>
  <c r="P244" i="10" s="1"/>
  <c r="J244" i="18" s="1"/>
  <c r="L240" i="10"/>
  <c r="O240" i="10" s="1"/>
  <c r="P240" i="10" s="1"/>
  <c r="J240" i="18" s="1"/>
  <c r="L236" i="10"/>
  <c r="O236" i="10" s="1"/>
  <c r="P236" i="10" s="1"/>
  <c r="J236" i="18" s="1"/>
  <c r="L232" i="10"/>
  <c r="O232" i="10" s="1"/>
  <c r="P232" i="10" s="1"/>
  <c r="J232" i="18" s="1"/>
  <c r="L228" i="10"/>
  <c r="O228" i="10" s="1"/>
  <c r="P228" i="10" s="1"/>
  <c r="J228" i="18" s="1"/>
  <c r="L225" i="10"/>
  <c r="O225" i="10" s="1"/>
  <c r="P225" i="10" s="1"/>
  <c r="J225" i="18" s="1"/>
  <c r="L221" i="10"/>
  <c r="O221" i="10" s="1"/>
  <c r="P221" i="10" s="1"/>
  <c r="J221" i="18" s="1"/>
  <c r="L218" i="10"/>
  <c r="O218" i="10" s="1"/>
  <c r="P218" i="10" s="1"/>
  <c r="J218" i="18" s="1"/>
  <c r="L214" i="10"/>
  <c r="O214" i="10" s="1"/>
  <c r="P214" i="10" s="1"/>
  <c r="J214" i="18" s="1"/>
  <c r="L210" i="10"/>
  <c r="O210" i="10" s="1"/>
  <c r="P210" i="10" s="1"/>
  <c r="J210" i="18" s="1"/>
  <c r="L203" i="10"/>
  <c r="O203" i="10" s="1"/>
  <c r="P203" i="10" s="1"/>
  <c r="J203" i="18" s="1"/>
  <c r="L199" i="10"/>
  <c r="O199" i="10" s="1"/>
  <c r="P199" i="10" s="1"/>
  <c r="J199" i="18" s="1"/>
  <c r="L192" i="10"/>
  <c r="O192" i="10" s="1"/>
  <c r="P192" i="10" s="1"/>
  <c r="J192" i="18" s="1"/>
  <c r="L188" i="10"/>
  <c r="O188" i="10" s="1"/>
  <c r="P188" i="10" s="1"/>
  <c r="J188" i="18" s="1"/>
  <c r="L184" i="10"/>
  <c r="O184" i="10" s="1"/>
  <c r="P184" i="10" s="1"/>
  <c r="J184" i="18" s="1"/>
  <c r="L180" i="10"/>
  <c r="O180" i="10" s="1"/>
  <c r="P180" i="10" s="1"/>
  <c r="J180" i="18" s="1"/>
  <c r="L176" i="10"/>
  <c r="O176" i="10" s="1"/>
  <c r="P176" i="10" s="1"/>
  <c r="J176" i="18" s="1"/>
  <c r="L173" i="10"/>
  <c r="O173" i="10" s="1"/>
  <c r="P173" i="10" s="1"/>
  <c r="J173" i="18" s="1"/>
  <c r="L169" i="10"/>
  <c r="O169" i="10" s="1"/>
  <c r="P169" i="10" s="1"/>
  <c r="J169" i="18" s="1"/>
  <c r="L165" i="10"/>
  <c r="O165" i="10" s="1"/>
  <c r="P165" i="10" s="1"/>
  <c r="J165" i="18" s="1"/>
  <c r="L161" i="10"/>
  <c r="O161" i="10" s="1"/>
  <c r="P161" i="10" s="1"/>
  <c r="J161" i="18" s="1"/>
  <c r="L157" i="10"/>
  <c r="O157" i="10" s="1"/>
  <c r="P157" i="10" s="1"/>
  <c r="J157" i="18" s="1"/>
  <c r="L153" i="10"/>
  <c r="O153" i="10" s="1"/>
  <c r="P153" i="10" s="1"/>
  <c r="J153" i="18" s="1"/>
  <c r="L149" i="10"/>
  <c r="O149" i="10" s="1"/>
  <c r="P149" i="10" s="1"/>
  <c r="J149" i="18" s="1"/>
  <c r="L145" i="10"/>
  <c r="O145" i="10" s="1"/>
  <c r="P145" i="10" s="1"/>
  <c r="J145" i="18" s="1"/>
  <c r="L141" i="10"/>
  <c r="O141" i="10" s="1"/>
  <c r="P141" i="10" s="1"/>
  <c r="J141" i="18" s="1"/>
  <c r="L137" i="10"/>
  <c r="O137" i="10" s="1"/>
  <c r="P137" i="10" s="1"/>
  <c r="J137" i="18" s="1"/>
  <c r="L133" i="10"/>
  <c r="O133" i="10" s="1"/>
  <c r="P133" i="10" s="1"/>
  <c r="J133" i="18" s="1"/>
  <c r="L129" i="10"/>
  <c r="O129" i="10" s="1"/>
  <c r="P129" i="10" s="1"/>
  <c r="J129" i="18" s="1"/>
  <c r="L125" i="10"/>
  <c r="O125" i="10" s="1"/>
  <c r="P125" i="10" s="1"/>
  <c r="J125" i="18" s="1"/>
  <c r="L121" i="10"/>
  <c r="O121" i="10" s="1"/>
  <c r="P121" i="10" s="1"/>
  <c r="J121" i="18" s="1"/>
  <c r="L117" i="10"/>
  <c r="O117" i="10" s="1"/>
  <c r="P117" i="10" s="1"/>
  <c r="J117" i="18" s="1"/>
  <c r="L113" i="10"/>
  <c r="O113" i="10" s="1"/>
  <c r="P113" i="10" s="1"/>
  <c r="J113" i="18" s="1"/>
  <c r="L109" i="10"/>
  <c r="O109" i="10" s="1"/>
  <c r="P109" i="10" s="1"/>
  <c r="J109" i="18" s="1"/>
  <c r="L105" i="10"/>
  <c r="O105" i="10" s="1"/>
  <c r="P105" i="10" s="1"/>
  <c r="J105" i="18" s="1"/>
  <c r="L101" i="10"/>
  <c r="O101" i="10" s="1"/>
  <c r="P101" i="10" s="1"/>
  <c r="J101" i="18" s="1"/>
  <c r="L97" i="10"/>
  <c r="O97" i="10" s="1"/>
  <c r="P97" i="10" s="1"/>
  <c r="J97" i="18" s="1"/>
  <c r="L93" i="10"/>
  <c r="O93" i="10" s="1"/>
  <c r="P93" i="10" s="1"/>
  <c r="J93" i="18" s="1"/>
  <c r="L89" i="10"/>
  <c r="O89" i="10" s="1"/>
  <c r="P89" i="10" s="1"/>
  <c r="J89" i="18" s="1"/>
  <c r="L85" i="10"/>
  <c r="O85" i="10" s="1"/>
  <c r="P85" i="10" s="1"/>
  <c r="J85" i="18" s="1"/>
  <c r="L82" i="10"/>
  <c r="O82" i="10" s="1"/>
  <c r="P82" i="10" s="1"/>
  <c r="J82" i="18" s="1"/>
  <c r="L78" i="10"/>
  <c r="O78" i="10" s="1"/>
  <c r="P78" i="10" s="1"/>
  <c r="J78" i="18" s="1"/>
  <c r="L75" i="10"/>
  <c r="O75" i="10" s="1"/>
  <c r="P75" i="10" s="1"/>
  <c r="J75" i="18" s="1"/>
  <c r="L71" i="10"/>
  <c r="O71" i="10" s="1"/>
  <c r="P71" i="10" s="1"/>
  <c r="J71" i="18" s="1"/>
  <c r="L67" i="10"/>
  <c r="O67" i="10" s="1"/>
  <c r="P67" i="10" s="1"/>
  <c r="J67" i="18" s="1"/>
  <c r="L64" i="10"/>
  <c r="O64" i="10" s="1"/>
  <c r="P64" i="10" s="1"/>
  <c r="J64" i="18" s="1"/>
  <c r="L60" i="10"/>
  <c r="O60" i="10" s="1"/>
  <c r="L56" i="10"/>
  <c r="O56" i="10" s="1"/>
  <c r="P56" i="10" s="1"/>
  <c r="J56" i="18" s="1"/>
  <c r="L52" i="10"/>
  <c r="O52" i="10" s="1"/>
  <c r="P52" i="10" s="1"/>
  <c r="J52" i="18" s="1"/>
  <c r="L48" i="10"/>
  <c r="O48" i="10" s="1"/>
  <c r="P48" i="10" s="1"/>
  <c r="J48" i="18" s="1"/>
  <c r="L45" i="10"/>
  <c r="O45" i="10" s="1"/>
  <c r="P45" i="10" s="1"/>
  <c r="J45" i="18" s="1"/>
  <c r="L41" i="10"/>
  <c r="O41" i="10" s="1"/>
  <c r="P41" i="10" s="1"/>
  <c r="J41" i="18" s="1"/>
  <c r="L38" i="10"/>
  <c r="O38" i="10" s="1"/>
  <c r="P38" i="10" s="1"/>
  <c r="J38" i="18" s="1"/>
  <c r="L35" i="10"/>
  <c r="O35" i="10" s="1"/>
  <c r="P35" i="10" s="1"/>
  <c r="J35" i="18" s="1"/>
  <c r="L33" i="10"/>
  <c r="O33" i="10" s="1"/>
  <c r="P33" i="10" s="1"/>
  <c r="J33" i="18" s="1"/>
  <c r="L30" i="10"/>
  <c r="O30" i="10" s="1"/>
  <c r="P30" i="10" s="1"/>
  <c r="J30" i="18" s="1"/>
  <c r="L28" i="10"/>
  <c r="O28" i="10" s="1"/>
  <c r="P28" i="10" s="1"/>
  <c r="J28" i="18" s="1"/>
  <c r="L24" i="10"/>
  <c r="O24" i="10" s="1"/>
  <c r="P24" i="10" s="1"/>
  <c r="J24" i="18" s="1"/>
  <c r="L20" i="10"/>
  <c r="O20" i="10" s="1"/>
  <c r="P20" i="10" s="1"/>
  <c r="J20" i="18" s="1"/>
  <c r="L16" i="10"/>
  <c r="O16" i="10" s="1"/>
  <c r="P16" i="10" s="1"/>
  <c r="J16" i="18" s="1"/>
  <c r="L12" i="10"/>
  <c r="O12" i="10" s="1"/>
  <c r="P12" i="10" s="1"/>
  <c r="J12" i="18" s="1"/>
  <c r="L8" i="10"/>
  <c r="O8" i="10" s="1"/>
  <c r="P8" i="10" s="1"/>
  <c r="J8" i="18" s="1"/>
  <c r="F719" i="32"/>
  <c r="G719" i="32" s="1"/>
  <c r="H719" i="32" s="1"/>
  <c r="F713" i="32"/>
  <c r="G713" i="32" s="1"/>
  <c r="F702" i="32"/>
  <c r="G702" i="32" s="1"/>
  <c r="F694" i="32"/>
  <c r="G694" i="32" s="1"/>
  <c r="F682" i="32"/>
  <c r="G682" i="32" s="1"/>
  <c r="H682" i="32" s="1"/>
  <c r="F668" i="32"/>
  <c r="G668" i="32" s="1"/>
  <c r="F660" i="32"/>
  <c r="G660" i="32" s="1"/>
  <c r="H660" i="32" s="1"/>
  <c r="F652" i="32"/>
  <c r="G652" i="32" s="1"/>
  <c r="F644" i="32"/>
  <c r="G644" i="32" s="1"/>
  <c r="H644" i="32" s="1"/>
  <c r="F638" i="32"/>
  <c r="G638" i="32" s="1"/>
  <c r="H638" i="32" s="1"/>
  <c r="F630" i="32"/>
  <c r="G630" i="32" s="1"/>
  <c r="F624" i="32"/>
  <c r="G624" i="32" s="1"/>
  <c r="H624" i="32" s="1"/>
  <c r="F616" i="32"/>
  <c r="G616" i="32" s="1"/>
  <c r="H616" i="32" s="1"/>
  <c r="F608" i="32"/>
  <c r="G608" i="32" s="1"/>
  <c r="H608" i="32" s="1"/>
  <c r="F597" i="32"/>
  <c r="G597" i="32" s="1"/>
  <c r="H597" i="32" s="1"/>
  <c r="F589" i="32"/>
  <c r="G589" i="32" s="1"/>
  <c r="H589" i="32" s="1"/>
  <c r="F574" i="32"/>
  <c r="G574" i="32" s="1"/>
  <c r="F560" i="32"/>
  <c r="G560" i="32" s="1"/>
  <c r="F516" i="32"/>
  <c r="G516" i="32" s="1"/>
  <c r="H516" i="32" s="1"/>
  <c r="I903" i="11"/>
  <c r="L903" i="11" s="1"/>
  <c r="P109" i="26"/>
  <c r="Q109" i="26" s="1"/>
  <c r="H109" i="18" s="1"/>
  <c r="J856" i="26"/>
  <c r="P856" i="26" s="1"/>
  <c r="Q856" i="26" s="1"/>
  <c r="H852" i="18" s="1"/>
  <c r="J852" i="26"/>
  <c r="P852" i="26" s="1"/>
  <c r="Q852" i="26" s="1"/>
  <c r="H848" i="18" s="1"/>
  <c r="J848" i="26"/>
  <c r="P848" i="26" s="1"/>
  <c r="Q848" i="26" s="1"/>
  <c r="H844" i="18" s="1"/>
  <c r="J844" i="26"/>
  <c r="P844" i="26" s="1"/>
  <c r="Q844" i="26" s="1"/>
  <c r="H840" i="18" s="1"/>
  <c r="J840" i="26"/>
  <c r="P840" i="26" s="1"/>
  <c r="Q840" i="26" s="1"/>
  <c r="H836" i="18" s="1"/>
  <c r="J838" i="26"/>
  <c r="P838" i="26" s="1"/>
  <c r="Q838" i="26" s="1"/>
  <c r="H834" i="18" s="1"/>
  <c r="J834" i="26"/>
  <c r="P834" i="26" s="1"/>
  <c r="Q834" i="26" s="1"/>
  <c r="H830" i="18" s="1"/>
  <c r="J830" i="26"/>
  <c r="P830" i="26" s="1"/>
  <c r="Q830" i="26" s="1"/>
  <c r="H826" i="18" s="1"/>
  <c r="J826" i="26"/>
  <c r="P826" i="26" s="1"/>
  <c r="Q826" i="26" s="1"/>
  <c r="H822" i="18" s="1"/>
  <c r="J823" i="26"/>
  <c r="P823" i="26" s="1"/>
  <c r="Q823" i="26" s="1"/>
  <c r="H819" i="18" s="1"/>
  <c r="J820" i="26"/>
  <c r="P820" i="26" s="1"/>
  <c r="Q820" i="26" s="1"/>
  <c r="H816" i="18" s="1"/>
  <c r="J816" i="26"/>
  <c r="P816" i="26" s="1"/>
  <c r="Q816" i="26" s="1"/>
  <c r="H812" i="18" s="1"/>
  <c r="J812" i="26"/>
  <c r="P812" i="26" s="1"/>
  <c r="Q812" i="26" s="1"/>
  <c r="H808" i="18" s="1"/>
  <c r="J808" i="26"/>
  <c r="P808" i="26" s="1"/>
  <c r="Q808" i="26" s="1"/>
  <c r="H804" i="18" s="1"/>
  <c r="J805" i="26"/>
  <c r="P805" i="26" s="1"/>
  <c r="Q805" i="26" s="1"/>
  <c r="H801" i="18" s="1"/>
  <c r="J799" i="26"/>
  <c r="P799" i="26" s="1"/>
  <c r="Q799" i="26" s="1"/>
  <c r="H795" i="18" s="1"/>
  <c r="J797" i="26"/>
  <c r="P797" i="26" s="1"/>
  <c r="Q797" i="26" s="1"/>
  <c r="H793" i="18" s="1"/>
  <c r="J794" i="26"/>
  <c r="P794" i="26" s="1"/>
  <c r="Q794" i="26" s="1"/>
  <c r="H790" i="18" s="1"/>
  <c r="J790" i="26"/>
  <c r="P790" i="26" s="1"/>
  <c r="Q790" i="26" s="1"/>
  <c r="H786" i="18" s="1"/>
  <c r="J786" i="26"/>
  <c r="P786" i="26" s="1"/>
  <c r="Q786" i="26" s="1"/>
  <c r="H782" i="18" s="1"/>
  <c r="J783" i="26"/>
  <c r="P783" i="26" s="1"/>
  <c r="Q783" i="26" s="1"/>
  <c r="H779" i="18" s="1"/>
  <c r="J780" i="26"/>
  <c r="P780" i="26" s="1"/>
  <c r="Q780" i="26" s="1"/>
  <c r="H776" i="18" s="1"/>
  <c r="J777" i="26"/>
  <c r="P777" i="26" s="1"/>
  <c r="Q777" i="26" s="1"/>
  <c r="H773" i="18" s="1"/>
  <c r="J772" i="26"/>
  <c r="P772" i="26" s="1"/>
  <c r="Q772" i="26" s="1"/>
  <c r="H768" i="18" s="1"/>
  <c r="J769" i="26"/>
  <c r="P769" i="26" s="1"/>
  <c r="Q769" i="26" s="1"/>
  <c r="H765" i="18" s="1"/>
  <c r="J764" i="26"/>
  <c r="P764" i="26" s="1"/>
  <c r="Q764" i="26" s="1"/>
  <c r="H760" i="18" s="1"/>
  <c r="J762" i="26"/>
  <c r="P762" i="26" s="1"/>
  <c r="Q762" i="26" s="1"/>
  <c r="H758" i="18" s="1"/>
  <c r="J760" i="26"/>
  <c r="P760" i="26" s="1"/>
  <c r="Q760" i="26" s="1"/>
  <c r="H756" i="18" s="1"/>
  <c r="J756" i="26"/>
  <c r="P756" i="26" s="1"/>
  <c r="Q756" i="26" s="1"/>
  <c r="H752" i="18" s="1"/>
  <c r="J754" i="26"/>
  <c r="P754" i="26" s="1"/>
  <c r="Q754" i="26" s="1"/>
  <c r="H750" i="18" s="1"/>
  <c r="J750" i="26"/>
  <c r="P750" i="26" s="1"/>
  <c r="Q750" i="26" s="1"/>
  <c r="H746" i="18" s="1"/>
  <c r="J746" i="26"/>
  <c r="P746" i="26" s="1"/>
  <c r="Q746" i="26" s="1"/>
  <c r="H742" i="18" s="1"/>
  <c r="J744" i="26"/>
  <c r="P744" i="26" s="1"/>
  <c r="Q744" i="26" s="1"/>
  <c r="H740" i="18" s="1"/>
  <c r="J740" i="26"/>
  <c r="P740" i="26" s="1"/>
  <c r="Q740" i="26" s="1"/>
  <c r="H736" i="18" s="1"/>
  <c r="J735" i="26"/>
  <c r="P735" i="26" s="1"/>
  <c r="Q735" i="26" s="1"/>
  <c r="H731" i="18" s="1"/>
  <c r="J728" i="26"/>
  <c r="P728" i="26" s="1"/>
  <c r="Q728" i="26" s="1"/>
  <c r="H724" i="18" s="1"/>
  <c r="J1105" i="26"/>
  <c r="P1105" i="26" s="1"/>
  <c r="Q1105" i="26" s="1"/>
  <c r="H1099" i="18" s="1"/>
  <c r="J1102" i="26"/>
  <c r="P1102" i="26" s="1"/>
  <c r="Q1102" i="26" s="1"/>
  <c r="H1096" i="18" s="1"/>
  <c r="J1098" i="26"/>
  <c r="P1098" i="26" s="1"/>
  <c r="Q1098" i="26" s="1"/>
  <c r="H1092" i="18" s="1"/>
  <c r="J1094" i="26"/>
  <c r="P1094" i="26" s="1"/>
  <c r="Q1094" i="26" s="1"/>
  <c r="H1088" i="18" s="1"/>
  <c r="J1088" i="26"/>
  <c r="P1088" i="26" s="1"/>
  <c r="Q1088" i="26" s="1"/>
  <c r="H1082" i="18" s="1"/>
  <c r="J1084" i="26"/>
  <c r="P1084" i="26" s="1"/>
  <c r="Q1084" i="26" s="1"/>
  <c r="H1078" i="18" s="1"/>
  <c r="J1076" i="26"/>
  <c r="P1076" i="26" s="1"/>
  <c r="Q1076" i="26" s="1"/>
  <c r="H1070" i="18" s="1"/>
  <c r="J1072" i="26"/>
  <c r="P1072" i="26" s="1"/>
  <c r="Q1072" i="26" s="1"/>
  <c r="H1066" i="18" s="1"/>
  <c r="J1060" i="26"/>
  <c r="P1060" i="26" s="1"/>
  <c r="Q1060" i="26" s="1"/>
  <c r="H1054" i="18" s="1"/>
  <c r="J1056" i="26"/>
  <c r="P1056" i="26" s="1"/>
  <c r="Q1056" i="26" s="1"/>
  <c r="H1050" i="18" s="1"/>
  <c r="J1052" i="26"/>
  <c r="P1052" i="26" s="1"/>
  <c r="Q1052" i="26" s="1"/>
  <c r="H1046" i="18" s="1"/>
  <c r="J1044" i="26"/>
  <c r="P1044" i="26" s="1"/>
  <c r="Q1044" i="26" s="1"/>
  <c r="H1038" i="18" s="1"/>
  <c r="J1040" i="26"/>
  <c r="P1040" i="26" s="1"/>
  <c r="Q1040" i="26" s="1"/>
  <c r="H1034" i="18" s="1"/>
  <c r="J1036" i="26"/>
  <c r="P1036" i="26" s="1"/>
  <c r="Q1036" i="26" s="1"/>
  <c r="H1030" i="18" s="1"/>
  <c r="J1030" i="26"/>
  <c r="P1030" i="26" s="1"/>
  <c r="Q1030" i="26" s="1"/>
  <c r="H1024" i="18" s="1"/>
  <c r="J1025" i="26"/>
  <c r="P1025" i="26" s="1"/>
  <c r="Q1025" i="26" s="1"/>
  <c r="H1019" i="18" s="1"/>
  <c r="J1019" i="26"/>
  <c r="P1019" i="26" s="1"/>
  <c r="Q1019" i="26" s="1"/>
  <c r="H1013" i="18" s="1"/>
  <c r="J1015" i="26"/>
  <c r="P1015" i="26" s="1"/>
  <c r="Q1015" i="26" s="1"/>
  <c r="H1009" i="18" s="1"/>
  <c r="J1012" i="26"/>
  <c r="P1012" i="26" s="1"/>
  <c r="Q1012" i="26" s="1"/>
  <c r="H1006" i="18" s="1"/>
  <c r="J1004" i="26"/>
  <c r="P1004" i="26" s="1"/>
  <c r="Q1004" i="26" s="1"/>
  <c r="H998" i="18" s="1"/>
  <c r="J1001" i="26"/>
  <c r="P1001" i="26" s="1"/>
  <c r="Q1001" i="26" s="1"/>
  <c r="H995" i="18" s="1"/>
  <c r="J996" i="26"/>
  <c r="P996" i="26" s="1"/>
  <c r="Q996" i="26" s="1"/>
  <c r="H990" i="18" s="1"/>
  <c r="J992" i="26"/>
  <c r="P992" i="26" s="1"/>
  <c r="Q992" i="26" s="1"/>
  <c r="H986" i="18" s="1"/>
  <c r="J988" i="26"/>
  <c r="P988" i="26" s="1"/>
  <c r="Q988" i="26" s="1"/>
  <c r="H982" i="18" s="1"/>
  <c r="J984" i="26"/>
  <c r="P984" i="26" s="1"/>
  <c r="Q984" i="26" s="1"/>
  <c r="H978" i="18" s="1"/>
  <c r="J980" i="26"/>
  <c r="P980" i="26" s="1"/>
  <c r="Q980" i="26" s="1"/>
  <c r="H974" i="18" s="1"/>
  <c r="J976" i="26"/>
  <c r="P976" i="26" s="1"/>
  <c r="Q976" i="26" s="1"/>
  <c r="H970" i="18" s="1"/>
  <c r="J972" i="26"/>
  <c r="P972" i="26" s="1"/>
  <c r="Q972" i="26" s="1"/>
  <c r="H966" i="18" s="1"/>
  <c r="J967" i="26"/>
  <c r="P967" i="26" s="1"/>
  <c r="Q967" i="26" s="1"/>
  <c r="H961" i="18" s="1"/>
  <c r="J964" i="26"/>
  <c r="P964" i="26" s="1"/>
  <c r="Q964" i="26" s="1"/>
  <c r="H958" i="18" s="1"/>
  <c r="J961" i="26"/>
  <c r="P961" i="26" s="1"/>
  <c r="Q961" i="26" s="1"/>
  <c r="H955" i="18" s="1"/>
  <c r="J957" i="26"/>
  <c r="P957" i="26" s="1"/>
  <c r="Q957" i="26" s="1"/>
  <c r="H951" i="18" s="1"/>
  <c r="J954" i="26"/>
  <c r="P954" i="26" s="1"/>
  <c r="Q954" i="26" s="1"/>
  <c r="H948" i="18" s="1"/>
  <c r="J950" i="26"/>
  <c r="P950" i="26" s="1"/>
  <c r="Q950" i="26" s="1"/>
  <c r="H944" i="18" s="1"/>
  <c r="J946" i="26"/>
  <c r="P946" i="26" s="1"/>
  <c r="Q946" i="26" s="1"/>
  <c r="H940" i="18" s="1"/>
  <c r="J942" i="26"/>
  <c r="P942" i="26" s="1"/>
  <c r="Q942" i="26" s="1"/>
  <c r="H936" i="18" s="1"/>
  <c r="J938" i="26"/>
  <c r="P938" i="26" s="1"/>
  <c r="Q938" i="26" s="1"/>
  <c r="H932" i="18" s="1"/>
  <c r="J934" i="26"/>
  <c r="P934" i="26" s="1"/>
  <c r="Q934" i="26" s="1"/>
  <c r="H928" i="18" s="1"/>
  <c r="J931" i="26"/>
  <c r="P931" i="26" s="1"/>
  <c r="Q931" i="26" s="1"/>
  <c r="H925" i="18" s="1"/>
  <c r="J928" i="26"/>
  <c r="P928" i="26" s="1"/>
  <c r="Q928" i="26" s="1"/>
  <c r="H922" i="18" s="1"/>
  <c r="J925" i="26"/>
  <c r="P925" i="26" s="1"/>
  <c r="Q925" i="26" s="1"/>
  <c r="H919" i="18" s="1"/>
  <c r="J923" i="26"/>
  <c r="P923" i="26" s="1"/>
  <c r="Q923" i="26" s="1"/>
  <c r="H917" i="18" s="1"/>
  <c r="J919" i="26"/>
  <c r="P919" i="26" s="1"/>
  <c r="Q919" i="26" s="1"/>
  <c r="H913" i="18" s="1"/>
  <c r="J915" i="26"/>
  <c r="P915" i="26" s="1"/>
  <c r="Q915" i="26" s="1"/>
  <c r="H909" i="18" s="1"/>
  <c r="J913" i="26"/>
  <c r="P913" i="26" s="1"/>
  <c r="Q913" i="26" s="1"/>
  <c r="H907" i="18" s="1"/>
  <c r="J911" i="26"/>
  <c r="P911" i="26" s="1"/>
  <c r="Q911" i="26" s="1"/>
  <c r="H905" i="18" s="1"/>
  <c r="J909" i="26"/>
  <c r="P909" i="26" s="1"/>
  <c r="Q909" i="26" s="1"/>
  <c r="H903" i="18" s="1"/>
  <c r="L455" i="10"/>
  <c r="O455" i="10" s="1"/>
  <c r="P455" i="10" s="1"/>
  <c r="J455" i="18" s="1"/>
  <c r="L451" i="10"/>
  <c r="O451" i="10" s="1"/>
  <c r="P451" i="10" s="1"/>
  <c r="J451" i="18" s="1"/>
  <c r="L448" i="10"/>
  <c r="O448" i="10" s="1"/>
  <c r="P448" i="10" s="1"/>
  <c r="J448" i="18" s="1"/>
  <c r="L444" i="10"/>
  <c r="O444" i="10" s="1"/>
  <c r="P444" i="10" s="1"/>
  <c r="J444" i="18" s="1"/>
  <c r="L440" i="10"/>
  <c r="O440" i="10" s="1"/>
  <c r="P440" i="10" s="1"/>
  <c r="J440" i="18" s="1"/>
  <c r="L436" i="10"/>
  <c r="O436" i="10" s="1"/>
  <c r="P436" i="10" s="1"/>
  <c r="J436" i="18" s="1"/>
  <c r="L432" i="10"/>
  <c r="O432" i="10" s="1"/>
  <c r="P432" i="10" s="1"/>
  <c r="J432" i="18" s="1"/>
  <c r="L428" i="10"/>
  <c r="O428" i="10" s="1"/>
  <c r="P428" i="10" s="1"/>
  <c r="J428" i="18" s="1"/>
  <c r="L424" i="10"/>
  <c r="O424" i="10" s="1"/>
  <c r="P424" i="10" s="1"/>
  <c r="J424" i="18" s="1"/>
  <c r="L420" i="10"/>
  <c r="O420" i="10" s="1"/>
  <c r="P420" i="10" s="1"/>
  <c r="J420" i="18" s="1"/>
  <c r="L416" i="10"/>
  <c r="O416" i="10" s="1"/>
  <c r="P416" i="10" s="1"/>
  <c r="J416" i="18" s="1"/>
  <c r="L412" i="10"/>
  <c r="O412" i="10" s="1"/>
  <c r="P412" i="10" s="1"/>
  <c r="J412" i="18" s="1"/>
  <c r="L408" i="10"/>
  <c r="O408" i="10" s="1"/>
  <c r="P408" i="10" s="1"/>
  <c r="J408" i="18" s="1"/>
  <c r="L404" i="10"/>
  <c r="O404" i="10" s="1"/>
  <c r="P404" i="10" s="1"/>
  <c r="J404" i="18" s="1"/>
  <c r="L400" i="10"/>
  <c r="O400" i="10" s="1"/>
  <c r="P400" i="10" s="1"/>
  <c r="J400" i="18" s="1"/>
  <c r="L396" i="10"/>
  <c r="O396" i="10" s="1"/>
  <c r="P396" i="10" s="1"/>
  <c r="J396" i="18" s="1"/>
  <c r="L392" i="10"/>
  <c r="O392" i="10" s="1"/>
  <c r="P392" i="10" s="1"/>
  <c r="J392" i="18" s="1"/>
  <c r="L388" i="10"/>
  <c r="O388" i="10" s="1"/>
  <c r="P388" i="10" s="1"/>
  <c r="J388" i="18" s="1"/>
  <c r="L384" i="10"/>
  <c r="O384" i="10" s="1"/>
  <c r="P384" i="10" s="1"/>
  <c r="J384" i="18" s="1"/>
  <c r="L380" i="10"/>
  <c r="O380" i="10" s="1"/>
  <c r="P380" i="10" s="1"/>
  <c r="J380" i="18" s="1"/>
  <c r="L377" i="10"/>
  <c r="O377" i="10" s="1"/>
  <c r="P377" i="10" s="1"/>
  <c r="J377" i="18" s="1"/>
  <c r="L373" i="10"/>
  <c r="O373" i="10" s="1"/>
  <c r="P373" i="10" s="1"/>
  <c r="J373" i="18" s="1"/>
  <c r="L369" i="10"/>
  <c r="O369" i="10" s="1"/>
  <c r="P369" i="10" s="1"/>
  <c r="J369" i="18" s="1"/>
  <c r="L365" i="10"/>
  <c r="O365" i="10" s="1"/>
  <c r="P365" i="10" s="1"/>
  <c r="J365" i="18" s="1"/>
  <c r="L361" i="10"/>
  <c r="O361" i="10" s="1"/>
  <c r="P361" i="10" s="1"/>
  <c r="J361" i="18" s="1"/>
  <c r="L357" i="10"/>
  <c r="O357" i="10" s="1"/>
  <c r="P357" i="10" s="1"/>
  <c r="J357" i="18" s="1"/>
  <c r="L350" i="10"/>
  <c r="O350" i="10" s="1"/>
  <c r="P350" i="10" s="1"/>
  <c r="J350" i="18" s="1"/>
  <c r="L346" i="10"/>
  <c r="O346" i="10" s="1"/>
  <c r="P346" i="10" s="1"/>
  <c r="J346" i="18" s="1"/>
  <c r="L343" i="10"/>
  <c r="O343" i="10" s="1"/>
  <c r="P343" i="10" s="1"/>
  <c r="J343" i="18" s="1"/>
  <c r="L339" i="10"/>
  <c r="O339" i="10" s="1"/>
  <c r="P339" i="10" s="1"/>
  <c r="J339" i="18" s="1"/>
  <c r="L335" i="10"/>
  <c r="O335" i="10" s="1"/>
  <c r="P335" i="10" s="1"/>
  <c r="J335" i="18" s="1"/>
  <c r="L331" i="10"/>
  <c r="O331" i="10" s="1"/>
  <c r="P331" i="10" s="1"/>
  <c r="J331" i="18" s="1"/>
  <c r="L327" i="10"/>
  <c r="O327" i="10" s="1"/>
  <c r="P327" i="10" s="1"/>
  <c r="J327" i="18" s="1"/>
  <c r="L323" i="10"/>
  <c r="O323" i="10" s="1"/>
  <c r="P323" i="10" s="1"/>
  <c r="J323" i="18" s="1"/>
  <c r="L319" i="10"/>
  <c r="O319" i="10" s="1"/>
  <c r="P319" i="10" s="1"/>
  <c r="J319" i="18" s="1"/>
  <c r="L315" i="10"/>
  <c r="O315" i="10" s="1"/>
  <c r="P315" i="10" s="1"/>
  <c r="J315" i="18" s="1"/>
  <c r="L311" i="10"/>
  <c r="O311" i="10" s="1"/>
  <c r="P311" i="10" s="1"/>
  <c r="J311" i="18" s="1"/>
  <c r="L307" i="10"/>
  <c r="O307" i="10" s="1"/>
  <c r="P307" i="10" s="1"/>
  <c r="J307" i="18" s="1"/>
  <c r="L301" i="10"/>
  <c r="O301" i="10" s="1"/>
  <c r="P301" i="10" s="1"/>
  <c r="J301" i="18" s="1"/>
  <c r="L297" i="10"/>
  <c r="O297" i="10" s="1"/>
  <c r="P297" i="10" s="1"/>
  <c r="J297" i="18" s="1"/>
  <c r="L293" i="10"/>
  <c r="O293" i="10" s="1"/>
  <c r="P293" i="10" s="1"/>
  <c r="J293" i="18" s="1"/>
  <c r="L289" i="10"/>
  <c r="O289" i="10" s="1"/>
  <c r="P289" i="10" s="1"/>
  <c r="J289" i="18" s="1"/>
  <c r="L285" i="10"/>
  <c r="O285" i="10" s="1"/>
  <c r="P285" i="10" s="1"/>
  <c r="J285" i="18" s="1"/>
  <c r="L281" i="10"/>
  <c r="O281" i="10" s="1"/>
  <c r="P281" i="10" s="1"/>
  <c r="J281" i="18" s="1"/>
  <c r="L277" i="10"/>
  <c r="O277" i="10" s="1"/>
  <c r="P277" i="10" s="1"/>
  <c r="J277" i="18" s="1"/>
  <c r="L273" i="10"/>
  <c r="O273" i="10" s="1"/>
  <c r="P273" i="10" s="1"/>
  <c r="J273" i="18" s="1"/>
  <c r="L269" i="10"/>
  <c r="O269" i="10" s="1"/>
  <c r="P269" i="10" s="1"/>
  <c r="J269" i="18" s="1"/>
  <c r="L265" i="10"/>
  <c r="O265" i="10" s="1"/>
  <c r="P265" i="10" s="1"/>
  <c r="J265" i="18" s="1"/>
  <c r="L261" i="10"/>
  <c r="O261" i="10" s="1"/>
  <c r="P261" i="10" s="1"/>
  <c r="J261" i="18" s="1"/>
  <c r="L257" i="10"/>
  <c r="O257" i="10" s="1"/>
  <c r="P257" i="10" s="1"/>
  <c r="J257" i="18" s="1"/>
  <c r="L254" i="10"/>
  <c r="O254" i="10" s="1"/>
  <c r="P254" i="10" s="1"/>
  <c r="J254" i="18" s="1"/>
  <c r="L250" i="10"/>
  <c r="O250" i="10" s="1"/>
  <c r="P250" i="10" s="1"/>
  <c r="J250" i="18" s="1"/>
  <c r="L246" i="10"/>
  <c r="O246" i="10" s="1"/>
  <c r="P246" i="10" s="1"/>
  <c r="J246" i="18" s="1"/>
  <c r="L242" i="10"/>
  <c r="O242" i="10" s="1"/>
  <c r="P242" i="10" s="1"/>
  <c r="J242" i="18" s="1"/>
  <c r="L238" i="10"/>
  <c r="O238" i="10" s="1"/>
  <c r="P238" i="10" s="1"/>
  <c r="J238" i="18" s="1"/>
  <c r="L234" i="10"/>
  <c r="O234" i="10" s="1"/>
  <c r="P234" i="10" s="1"/>
  <c r="J234" i="18" s="1"/>
  <c r="L230" i="10"/>
  <c r="O230" i="10" s="1"/>
  <c r="P230" i="10" s="1"/>
  <c r="J230" i="18" s="1"/>
  <c r="L227" i="10"/>
  <c r="O227" i="10" s="1"/>
  <c r="P227" i="10" s="1"/>
  <c r="J227" i="18" s="1"/>
  <c r="L223" i="10"/>
  <c r="O223" i="10" s="1"/>
  <c r="P223" i="10" s="1"/>
  <c r="J223" i="18" s="1"/>
  <c r="L220" i="10"/>
  <c r="O220" i="10" s="1"/>
  <c r="P220" i="10" s="1"/>
  <c r="J220" i="18" s="1"/>
  <c r="L216" i="10"/>
  <c r="O216" i="10" s="1"/>
  <c r="P216" i="10" s="1"/>
  <c r="J216" i="18" s="1"/>
  <c r="L212" i="10"/>
  <c r="O212" i="10" s="1"/>
  <c r="P212" i="10" s="1"/>
  <c r="J212" i="18" s="1"/>
  <c r="L208" i="10"/>
  <c r="O208" i="10" s="1"/>
  <c r="P208" i="10" s="1"/>
  <c r="J208" i="18" s="1"/>
  <c r="L205" i="10"/>
  <c r="O205" i="10" s="1"/>
  <c r="P205" i="10" s="1"/>
  <c r="J205" i="18" s="1"/>
  <c r="L201" i="10"/>
  <c r="O201" i="10" s="1"/>
  <c r="P201" i="10" s="1"/>
  <c r="J201" i="18" s="1"/>
  <c r="L197" i="10"/>
  <c r="O197" i="10" s="1"/>
  <c r="P197" i="10" s="1"/>
  <c r="J197" i="18" s="1"/>
  <c r="L194" i="10"/>
  <c r="O194" i="10" s="1"/>
  <c r="P194" i="10" s="1"/>
  <c r="J194" i="18" s="1"/>
  <c r="L190" i="10"/>
  <c r="O190" i="10" s="1"/>
  <c r="P190" i="10" s="1"/>
  <c r="J190" i="18" s="1"/>
  <c r="L186" i="10"/>
  <c r="O186" i="10" s="1"/>
  <c r="P186" i="10" s="1"/>
  <c r="J186" i="18" s="1"/>
  <c r="L182" i="10"/>
  <c r="O182" i="10" s="1"/>
  <c r="P182" i="10" s="1"/>
  <c r="J182" i="18" s="1"/>
  <c r="L178" i="10"/>
  <c r="O178" i="10" s="1"/>
  <c r="P178" i="10" s="1"/>
  <c r="J178" i="18" s="1"/>
  <c r="L175" i="10"/>
  <c r="O175" i="10" s="1"/>
  <c r="P175" i="10" s="1"/>
  <c r="J175" i="18" s="1"/>
  <c r="L171" i="10"/>
  <c r="O171" i="10" s="1"/>
  <c r="P171" i="10" s="1"/>
  <c r="J171" i="18" s="1"/>
  <c r="L167" i="10"/>
  <c r="O167" i="10" s="1"/>
  <c r="L163" i="10"/>
  <c r="O163" i="10" s="1"/>
  <c r="L159" i="10"/>
  <c r="O159" i="10" s="1"/>
  <c r="P159" i="10" s="1"/>
  <c r="J159" i="18" s="1"/>
  <c r="L155" i="10"/>
  <c r="O155" i="10" s="1"/>
  <c r="P155" i="10" s="1"/>
  <c r="J155" i="18" s="1"/>
  <c r="L151" i="10"/>
  <c r="O151" i="10" s="1"/>
  <c r="P151" i="10" s="1"/>
  <c r="J151" i="18" s="1"/>
  <c r="L147" i="10"/>
  <c r="O147" i="10" s="1"/>
  <c r="P147" i="10" s="1"/>
  <c r="J147" i="18" s="1"/>
  <c r="L143" i="10"/>
  <c r="O143" i="10" s="1"/>
  <c r="L139" i="10"/>
  <c r="O139" i="10" s="1"/>
  <c r="P139" i="10" s="1"/>
  <c r="J139" i="18" s="1"/>
  <c r="L135" i="10"/>
  <c r="O135" i="10" s="1"/>
  <c r="P135" i="10" s="1"/>
  <c r="J135" i="18" s="1"/>
  <c r="L131" i="10"/>
  <c r="O131" i="10" s="1"/>
  <c r="P131" i="10" s="1"/>
  <c r="J131" i="18" s="1"/>
  <c r="L127" i="10"/>
  <c r="O127" i="10" s="1"/>
  <c r="P127" i="10" s="1"/>
  <c r="J127" i="18" s="1"/>
  <c r="L123" i="10"/>
  <c r="O123" i="10" s="1"/>
  <c r="P123" i="10" s="1"/>
  <c r="J123" i="18" s="1"/>
  <c r="L119" i="10"/>
  <c r="O119" i="10" s="1"/>
  <c r="P119" i="10" s="1"/>
  <c r="J119" i="18" s="1"/>
  <c r="L115" i="10"/>
  <c r="O115" i="10" s="1"/>
  <c r="P115" i="10" s="1"/>
  <c r="J115" i="18" s="1"/>
  <c r="L111" i="10"/>
  <c r="O111" i="10" s="1"/>
  <c r="P111" i="10" s="1"/>
  <c r="J111" i="18" s="1"/>
  <c r="L107" i="10"/>
  <c r="O107" i="10" s="1"/>
  <c r="L103" i="10"/>
  <c r="O103" i="10" s="1"/>
  <c r="P103" i="10" s="1"/>
  <c r="J103" i="18" s="1"/>
  <c r="L99" i="10"/>
  <c r="O99" i="10" s="1"/>
  <c r="L95" i="10"/>
  <c r="O95" i="10" s="1"/>
  <c r="P95" i="10" s="1"/>
  <c r="J95" i="18" s="1"/>
  <c r="L91" i="10"/>
  <c r="O91" i="10" s="1"/>
  <c r="L87" i="10"/>
  <c r="O87" i="10" s="1"/>
  <c r="P87" i="10" s="1"/>
  <c r="J87" i="18" s="1"/>
  <c r="L80" i="10"/>
  <c r="O80" i="10" s="1"/>
  <c r="P80" i="10" s="1"/>
  <c r="J80" i="18" s="1"/>
  <c r="L73" i="10"/>
  <c r="O73" i="10" s="1"/>
  <c r="P73" i="10" s="1"/>
  <c r="J73" i="18" s="1"/>
  <c r="L69" i="10"/>
  <c r="O69" i="10" s="1"/>
  <c r="P69" i="10" s="1"/>
  <c r="J69" i="18" s="1"/>
  <c r="L62" i="10"/>
  <c r="O62" i="10" s="1"/>
  <c r="P62" i="10" s="1"/>
  <c r="J62" i="18" s="1"/>
  <c r="L58" i="10"/>
  <c r="O58" i="10" s="1"/>
  <c r="P58" i="10" s="1"/>
  <c r="J58" i="18" s="1"/>
  <c r="L54" i="10"/>
  <c r="O54" i="10" s="1"/>
  <c r="P54" i="10" s="1"/>
  <c r="J54" i="18" s="1"/>
  <c r="L50" i="10"/>
  <c r="O50" i="10" s="1"/>
  <c r="P50" i="10" s="1"/>
  <c r="J50" i="18" s="1"/>
  <c r="L46" i="10"/>
  <c r="O46" i="10" s="1"/>
  <c r="P46" i="10" s="1"/>
  <c r="J46" i="18" s="1"/>
  <c r="L43" i="10"/>
  <c r="O43" i="10" s="1"/>
  <c r="P43" i="10" s="1"/>
  <c r="J43" i="18" s="1"/>
  <c r="L39" i="10"/>
  <c r="O39" i="10" s="1"/>
  <c r="P39" i="10" s="1"/>
  <c r="J39" i="18" s="1"/>
  <c r="L37" i="10"/>
  <c r="O37" i="10" s="1"/>
  <c r="P37" i="10" s="1"/>
  <c r="J37" i="18" s="1"/>
  <c r="L32" i="10"/>
  <c r="O32" i="10" s="1"/>
  <c r="P32" i="10" s="1"/>
  <c r="J32" i="18" s="1"/>
  <c r="L26" i="10"/>
  <c r="O26" i="10" s="1"/>
  <c r="P26" i="10" s="1"/>
  <c r="J26" i="18" s="1"/>
  <c r="L22" i="10"/>
  <c r="O22" i="10" s="1"/>
  <c r="P22" i="10" s="1"/>
  <c r="J22" i="18" s="1"/>
  <c r="L18" i="10"/>
  <c r="O18" i="10" s="1"/>
  <c r="P18" i="10" s="1"/>
  <c r="J18" i="18" s="1"/>
  <c r="L14" i="10"/>
  <c r="O14" i="10" s="1"/>
  <c r="P14" i="10" s="1"/>
  <c r="J14" i="18" s="1"/>
  <c r="L10" i="10"/>
  <c r="O10" i="10" s="1"/>
  <c r="P10" i="10" s="1"/>
  <c r="J10" i="18" s="1"/>
  <c r="F932" i="14"/>
  <c r="G932" i="14" s="1"/>
  <c r="F692" i="32"/>
  <c r="G692" i="32" s="1"/>
  <c r="F686" i="32"/>
  <c r="G686" i="32" s="1"/>
  <c r="H686" i="32" s="1"/>
  <c r="F520" i="32"/>
  <c r="G520" i="32" s="1"/>
  <c r="F512" i="32"/>
  <c r="G512" i="32" s="1"/>
  <c r="H512" i="32" s="1"/>
  <c r="F501" i="32"/>
  <c r="G501" i="32" s="1"/>
  <c r="F485" i="32"/>
  <c r="G485" i="32" s="1"/>
  <c r="F469" i="32"/>
  <c r="G469" i="32" s="1"/>
  <c r="H469" i="32" s="1"/>
  <c r="J903" i="26"/>
  <c r="P903" i="26" s="1"/>
  <c r="Q903" i="26" s="1"/>
  <c r="H898" i="18" s="1"/>
  <c r="L1106" i="10"/>
  <c r="L1105" i="10"/>
  <c r="L1092" i="10"/>
  <c r="O1092" i="10" s="1"/>
  <c r="P1092" i="10" s="1"/>
  <c r="J1086" i="18" s="1"/>
  <c r="L1091" i="10"/>
  <c r="L1071" i="10"/>
  <c r="L1057" i="10"/>
  <c r="L1053" i="10"/>
  <c r="L1037" i="10"/>
  <c r="L1029" i="10"/>
  <c r="L1027" i="10"/>
  <c r="L1018" i="10"/>
  <c r="O1018" i="10" s="1"/>
  <c r="L1008" i="10"/>
  <c r="L999" i="10"/>
  <c r="L988" i="10"/>
  <c r="L972" i="10"/>
  <c r="L964" i="10"/>
  <c r="L960" i="10"/>
  <c r="L957" i="10"/>
  <c r="L954" i="10"/>
  <c r="O954" i="10" s="1"/>
  <c r="P954" i="10" s="1"/>
  <c r="J948" i="18" s="1"/>
  <c r="L949" i="10"/>
  <c r="L946" i="10"/>
  <c r="L941" i="10"/>
  <c r="L938" i="10"/>
  <c r="L930" i="10"/>
  <c r="L928" i="10"/>
  <c r="L924" i="10"/>
  <c r="L917" i="10"/>
  <c r="O917" i="10" s="1"/>
  <c r="P917" i="10" s="1"/>
  <c r="J911" i="18" s="1"/>
  <c r="L916" i="10"/>
  <c r="L909" i="10"/>
  <c r="L908" i="10"/>
  <c r="L703" i="10"/>
  <c r="O703" i="10" s="1"/>
  <c r="P703" i="10" s="1"/>
  <c r="J700" i="18" s="1"/>
  <c r="J601" i="26"/>
  <c r="P601" i="26" s="1"/>
  <c r="Q601" i="26" s="1"/>
  <c r="H599" i="18" s="1"/>
  <c r="J599" i="26"/>
  <c r="P599" i="26" s="1"/>
  <c r="Q599" i="26" s="1"/>
  <c r="H597" i="18" s="1"/>
  <c r="J597" i="26"/>
  <c r="P597" i="26" s="1"/>
  <c r="Q597" i="26" s="1"/>
  <c r="H595" i="18" s="1"/>
  <c r="J595" i="26"/>
  <c r="P595" i="26" s="1"/>
  <c r="Q595" i="26" s="1"/>
  <c r="H593" i="18" s="1"/>
  <c r="J593" i="26"/>
  <c r="P593" i="26" s="1"/>
  <c r="Q593" i="26" s="1"/>
  <c r="H591" i="18" s="1"/>
  <c r="J591" i="26"/>
  <c r="P591" i="26" s="1"/>
  <c r="Q591" i="26" s="1"/>
  <c r="H589" i="18" s="1"/>
  <c r="J859" i="26"/>
  <c r="P859" i="26" s="1"/>
  <c r="Q859" i="26" s="1"/>
  <c r="H855" i="18" s="1"/>
  <c r="J855" i="26"/>
  <c r="P855" i="26" s="1"/>
  <c r="Q855" i="26" s="1"/>
  <c r="H851" i="18" s="1"/>
  <c r="J851" i="26"/>
  <c r="P851" i="26" s="1"/>
  <c r="Q851" i="26" s="1"/>
  <c r="H847" i="18" s="1"/>
  <c r="J847" i="26"/>
  <c r="P847" i="26" s="1"/>
  <c r="Q847" i="26" s="1"/>
  <c r="H843" i="18" s="1"/>
  <c r="J843" i="26"/>
  <c r="P843" i="26" s="1"/>
  <c r="Q843" i="26" s="1"/>
  <c r="H839" i="18" s="1"/>
  <c r="J839" i="26"/>
  <c r="P839" i="26" s="1"/>
  <c r="Q839" i="26" s="1"/>
  <c r="H835" i="18" s="1"/>
  <c r="J837" i="26"/>
  <c r="P837" i="26" s="1"/>
  <c r="Q837" i="26" s="1"/>
  <c r="H833" i="18" s="1"/>
  <c r="J833" i="26"/>
  <c r="P833" i="26" s="1"/>
  <c r="Q833" i="26" s="1"/>
  <c r="H829" i="18" s="1"/>
  <c r="J829" i="26"/>
  <c r="P829" i="26" s="1"/>
  <c r="Q829" i="26" s="1"/>
  <c r="H825" i="18" s="1"/>
  <c r="J825" i="26"/>
  <c r="P825" i="26" s="1"/>
  <c r="Q825" i="26" s="1"/>
  <c r="H821" i="18" s="1"/>
  <c r="J822" i="26"/>
  <c r="P822" i="26" s="1"/>
  <c r="Q822" i="26" s="1"/>
  <c r="H818" i="18" s="1"/>
  <c r="J819" i="26"/>
  <c r="P819" i="26" s="1"/>
  <c r="Q819" i="26" s="1"/>
  <c r="H815" i="18" s="1"/>
  <c r="J815" i="26"/>
  <c r="P815" i="26" s="1"/>
  <c r="Q815" i="26" s="1"/>
  <c r="H811" i="18" s="1"/>
  <c r="J811" i="26"/>
  <c r="P811" i="26" s="1"/>
  <c r="Q811" i="26" s="1"/>
  <c r="H807" i="18" s="1"/>
  <c r="J807" i="26"/>
  <c r="P807" i="26" s="1"/>
  <c r="Q807" i="26" s="1"/>
  <c r="H803" i="18" s="1"/>
  <c r="J804" i="26"/>
  <c r="P804" i="26" s="1"/>
  <c r="Q804" i="26" s="1"/>
  <c r="H800" i="18" s="1"/>
  <c r="J801" i="26"/>
  <c r="P801" i="26" s="1"/>
  <c r="Q801" i="26" s="1"/>
  <c r="H797" i="18" s="1"/>
  <c r="J798" i="26"/>
  <c r="P798" i="26" s="1"/>
  <c r="Q798" i="26" s="1"/>
  <c r="H794" i="18" s="1"/>
  <c r="J796" i="26"/>
  <c r="P796" i="26" s="1"/>
  <c r="Q796" i="26" s="1"/>
  <c r="H792" i="18" s="1"/>
  <c r="J793" i="26"/>
  <c r="P793" i="26" s="1"/>
  <c r="Q793" i="26" s="1"/>
  <c r="H789" i="18" s="1"/>
  <c r="J789" i="26"/>
  <c r="P789" i="26" s="1"/>
  <c r="Q789" i="26" s="1"/>
  <c r="H785" i="18" s="1"/>
  <c r="J785" i="26"/>
  <c r="P785" i="26" s="1"/>
  <c r="Q785" i="26" s="1"/>
  <c r="H781" i="18" s="1"/>
  <c r="J782" i="26"/>
  <c r="P782" i="26" s="1"/>
  <c r="Q782" i="26" s="1"/>
  <c r="H778" i="18" s="1"/>
  <c r="J779" i="26"/>
  <c r="P779" i="26" s="1"/>
  <c r="Q779" i="26" s="1"/>
  <c r="H775" i="18" s="1"/>
  <c r="J774" i="26"/>
  <c r="P774" i="26" s="1"/>
  <c r="Q774" i="26" s="1"/>
  <c r="H770" i="18" s="1"/>
  <c r="J771" i="26"/>
  <c r="P771" i="26" s="1"/>
  <c r="Q771" i="26" s="1"/>
  <c r="H767" i="18" s="1"/>
  <c r="J768" i="26"/>
  <c r="P768" i="26" s="1"/>
  <c r="Q768" i="26" s="1"/>
  <c r="H764" i="18" s="1"/>
  <c r="J767" i="26"/>
  <c r="P767" i="26" s="1"/>
  <c r="Q767" i="26" s="1"/>
  <c r="H763" i="18" s="1"/>
  <c r="J761" i="26"/>
  <c r="P761" i="26" s="1"/>
  <c r="Q761" i="26" s="1"/>
  <c r="H757" i="18" s="1"/>
  <c r="J759" i="26"/>
  <c r="P759" i="26" s="1"/>
  <c r="Q759" i="26" s="1"/>
  <c r="H755" i="18" s="1"/>
  <c r="J753" i="26"/>
  <c r="P753" i="26" s="1"/>
  <c r="Q753" i="26" s="1"/>
  <c r="H749" i="18" s="1"/>
  <c r="J749" i="26"/>
  <c r="P749" i="26" s="1"/>
  <c r="Q749" i="26" s="1"/>
  <c r="H745" i="18" s="1"/>
  <c r="J745" i="26"/>
  <c r="P745" i="26" s="1"/>
  <c r="Q745" i="26" s="1"/>
  <c r="H741" i="18" s="1"/>
  <c r="J743" i="26"/>
  <c r="P743" i="26" s="1"/>
  <c r="Q743" i="26" s="1"/>
  <c r="H739" i="18" s="1"/>
  <c r="J739" i="26"/>
  <c r="P739" i="26" s="1"/>
  <c r="Q739" i="26" s="1"/>
  <c r="H735" i="18" s="1"/>
  <c r="J734" i="26"/>
  <c r="P734" i="26" s="1"/>
  <c r="Q734" i="26" s="1"/>
  <c r="H730" i="18" s="1"/>
  <c r="J731" i="26"/>
  <c r="P731" i="26" s="1"/>
  <c r="Q731" i="26" s="1"/>
  <c r="H727" i="18" s="1"/>
  <c r="J727" i="26"/>
  <c r="P727" i="26" s="1"/>
  <c r="Q727" i="26" s="1"/>
  <c r="H723" i="18" s="1"/>
  <c r="J1114" i="26"/>
  <c r="P1114" i="26" s="1"/>
  <c r="Q1114" i="26" s="1"/>
  <c r="H1108" i="18" s="1"/>
  <c r="J1108" i="26"/>
  <c r="P1108" i="26" s="1"/>
  <c r="Q1108" i="26" s="1"/>
  <c r="H1102" i="18" s="1"/>
  <c r="J1104" i="26"/>
  <c r="P1104" i="26" s="1"/>
  <c r="Q1104" i="26" s="1"/>
  <c r="H1098" i="18" s="1"/>
  <c r="J1101" i="26"/>
  <c r="P1101" i="26" s="1"/>
  <c r="Q1101" i="26" s="1"/>
  <c r="H1095" i="18" s="1"/>
  <c r="J1097" i="26"/>
  <c r="P1097" i="26" s="1"/>
  <c r="Q1097" i="26" s="1"/>
  <c r="H1091" i="18" s="1"/>
  <c r="J1093" i="26"/>
  <c r="P1093" i="26" s="1"/>
  <c r="Q1093" i="26" s="1"/>
  <c r="H1087" i="18" s="1"/>
  <c r="J1087" i="26"/>
  <c r="P1087" i="26" s="1"/>
  <c r="Q1087" i="26" s="1"/>
  <c r="H1081" i="18" s="1"/>
  <c r="J1081" i="26"/>
  <c r="P1081" i="26" s="1"/>
  <c r="Q1081" i="26" s="1"/>
  <c r="H1075" i="18" s="1"/>
  <c r="J1079" i="26"/>
  <c r="P1079" i="26" s="1"/>
  <c r="Q1079" i="26" s="1"/>
  <c r="H1073" i="18" s="1"/>
  <c r="J1075" i="26"/>
  <c r="P1075" i="26" s="1"/>
  <c r="Q1075" i="26" s="1"/>
  <c r="H1069" i="18" s="1"/>
  <c r="J1071" i="26"/>
  <c r="P1071" i="26" s="1"/>
  <c r="Q1071" i="26" s="1"/>
  <c r="H1065" i="18" s="1"/>
  <c r="J1067" i="26"/>
  <c r="P1067" i="26" s="1"/>
  <c r="Q1067" i="26" s="1"/>
  <c r="H1061" i="18" s="1"/>
  <c r="J1063" i="26"/>
  <c r="P1063" i="26" s="1"/>
  <c r="Q1063" i="26" s="1"/>
  <c r="H1057" i="18" s="1"/>
  <c r="J1059" i="26"/>
  <c r="P1059" i="26" s="1"/>
  <c r="Q1059" i="26" s="1"/>
  <c r="H1053" i="18" s="1"/>
  <c r="J1055" i="26"/>
  <c r="P1055" i="26" s="1"/>
  <c r="Q1055" i="26" s="1"/>
  <c r="H1049" i="18" s="1"/>
  <c r="J1051" i="26"/>
  <c r="P1051" i="26" s="1"/>
  <c r="Q1051" i="26" s="1"/>
  <c r="H1045" i="18" s="1"/>
  <c r="J1047" i="26"/>
  <c r="P1047" i="26" s="1"/>
  <c r="Q1047" i="26" s="1"/>
  <c r="H1041" i="18" s="1"/>
  <c r="J1043" i="26"/>
  <c r="P1043" i="26" s="1"/>
  <c r="Q1043" i="26" s="1"/>
  <c r="H1037" i="18" s="1"/>
  <c r="J1039" i="26"/>
  <c r="P1039" i="26" s="1"/>
  <c r="Q1039" i="26" s="1"/>
  <c r="H1033" i="18" s="1"/>
  <c r="J1037" i="26"/>
  <c r="P1037" i="26" s="1"/>
  <c r="Q1037" i="26" s="1"/>
  <c r="H1031" i="18" s="1"/>
  <c r="J1033" i="26"/>
  <c r="P1033" i="26" s="1"/>
  <c r="Q1033" i="26" s="1"/>
  <c r="H1027" i="18" s="1"/>
  <c r="J1024" i="26"/>
  <c r="P1024" i="26" s="1"/>
  <c r="Q1024" i="26" s="1"/>
  <c r="H1018" i="18" s="1"/>
  <c r="J1020" i="26"/>
  <c r="P1020" i="26" s="1"/>
  <c r="Q1020" i="26" s="1"/>
  <c r="H1014" i="18" s="1"/>
  <c r="J1016" i="26"/>
  <c r="P1016" i="26" s="1"/>
  <c r="Q1016" i="26" s="1"/>
  <c r="H1010" i="18" s="1"/>
  <c r="J1013" i="26"/>
  <c r="P1013" i="26" s="1"/>
  <c r="Q1013" i="26" s="1"/>
  <c r="H1007" i="18" s="1"/>
  <c r="J1009" i="26"/>
  <c r="P1009" i="26" s="1"/>
  <c r="Q1009" i="26" s="1"/>
  <c r="H1003" i="18" s="1"/>
  <c r="J1005" i="26"/>
  <c r="P1005" i="26" s="1"/>
  <c r="Q1005" i="26" s="1"/>
  <c r="H999" i="18" s="1"/>
  <c r="J999" i="26"/>
  <c r="P999" i="26" s="1"/>
  <c r="Q999" i="26" s="1"/>
  <c r="H993" i="18" s="1"/>
  <c r="J997" i="26"/>
  <c r="P997" i="26" s="1"/>
  <c r="Q997" i="26" s="1"/>
  <c r="H991" i="18" s="1"/>
  <c r="J993" i="26"/>
  <c r="P993" i="26" s="1"/>
  <c r="Q993" i="26" s="1"/>
  <c r="H987" i="18" s="1"/>
  <c r="J989" i="26"/>
  <c r="P989" i="26" s="1"/>
  <c r="Q989" i="26" s="1"/>
  <c r="H983" i="18" s="1"/>
  <c r="J985" i="26"/>
  <c r="P985" i="26" s="1"/>
  <c r="Q985" i="26" s="1"/>
  <c r="H979" i="18" s="1"/>
  <c r="J981" i="26"/>
  <c r="P981" i="26" s="1"/>
  <c r="Q981" i="26" s="1"/>
  <c r="H975" i="18" s="1"/>
  <c r="J977" i="26"/>
  <c r="P977" i="26" s="1"/>
  <c r="Q977" i="26" s="1"/>
  <c r="H971" i="18" s="1"/>
  <c r="J973" i="26"/>
  <c r="P973" i="26" s="1"/>
  <c r="Q973" i="26" s="1"/>
  <c r="H967" i="18" s="1"/>
  <c r="J969" i="26"/>
  <c r="P969" i="26" s="1"/>
  <c r="Q969" i="26" s="1"/>
  <c r="H963" i="18" s="1"/>
  <c r="J968" i="26"/>
  <c r="P968" i="26" s="1"/>
  <c r="Q968" i="26" s="1"/>
  <c r="H962" i="18" s="1"/>
  <c r="J965" i="26"/>
  <c r="P965" i="26" s="1"/>
  <c r="Q965" i="26" s="1"/>
  <c r="H959" i="18" s="1"/>
  <c r="J962" i="26"/>
  <c r="P962" i="26" s="1"/>
  <c r="Q962" i="26" s="1"/>
  <c r="H956" i="18" s="1"/>
  <c r="J958" i="26"/>
  <c r="P958" i="26" s="1"/>
  <c r="Q958" i="26" s="1"/>
  <c r="H952" i="18" s="1"/>
  <c r="J955" i="26"/>
  <c r="P955" i="26" s="1"/>
  <c r="Q955" i="26" s="1"/>
  <c r="H949" i="18" s="1"/>
  <c r="J951" i="26"/>
  <c r="P951" i="26" s="1"/>
  <c r="Q951" i="26" s="1"/>
  <c r="H945" i="18" s="1"/>
  <c r="J947" i="26"/>
  <c r="P947" i="26" s="1"/>
  <c r="Q947" i="26" s="1"/>
  <c r="H941" i="18" s="1"/>
  <c r="J943" i="26"/>
  <c r="P943" i="26" s="1"/>
  <c r="Q943" i="26" s="1"/>
  <c r="H937" i="18" s="1"/>
  <c r="J939" i="26"/>
  <c r="P939" i="26" s="1"/>
  <c r="Q939" i="26" s="1"/>
  <c r="H933" i="18" s="1"/>
  <c r="J935" i="26"/>
  <c r="P935" i="26" s="1"/>
  <c r="Q935" i="26" s="1"/>
  <c r="H929" i="18" s="1"/>
  <c r="J932" i="26"/>
  <c r="P932" i="26" s="1"/>
  <c r="Q932" i="26" s="1"/>
  <c r="H926" i="18" s="1"/>
  <c r="J929" i="26"/>
  <c r="P929" i="26" s="1"/>
  <c r="Q929" i="26" s="1"/>
  <c r="H923" i="18" s="1"/>
  <c r="J926" i="26"/>
  <c r="P926" i="26" s="1"/>
  <c r="Q926" i="26" s="1"/>
  <c r="H920" i="18" s="1"/>
  <c r="L454" i="10"/>
  <c r="O454" i="10" s="1"/>
  <c r="P454" i="10" s="1"/>
  <c r="J454" i="18" s="1"/>
  <c r="L450" i="10"/>
  <c r="O450" i="10" s="1"/>
  <c r="P450" i="10" s="1"/>
  <c r="J450" i="18" s="1"/>
  <c r="L447" i="10"/>
  <c r="O447" i="10" s="1"/>
  <c r="P447" i="10" s="1"/>
  <c r="J447" i="18" s="1"/>
  <c r="L443" i="10"/>
  <c r="O443" i="10" s="1"/>
  <c r="P443" i="10" s="1"/>
  <c r="J443" i="18" s="1"/>
  <c r="L439" i="10"/>
  <c r="O439" i="10" s="1"/>
  <c r="P439" i="10" s="1"/>
  <c r="J439" i="18" s="1"/>
  <c r="L435" i="10"/>
  <c r="O435" i="10" s="1"/>
  <c r="P435" i="10" s="1"/>
  <c r="J435" i="18" s="1"/>
  <c r="L431" i="10"/>
  <c r="O431" i="10" s="1"/>
  <c r="P431" i="10" s="1"/>
  <c r="J431" i="18" s="1"/>
  <c r="L427" i="10"/>
  <c r="O427" i="10" s="1"/>
  <c r="P427" i="10" s="1"/>
  <c r="J427" i="18" s="1"/>
  <c r="L423" i="10"/>
  <c r="O423" i="10" s="1"/>
  <c r="P423" i="10" s="1"/>
  <c r="J423" i="18" s="1"/>
  <c r="L419" i="10"/>
  <c r="O419" i="10" s="1"/>
  <c r="P419" i="10" s="1"/>
  <c r="J419" i="18" s="1"/>
  <c r="L415" i="10"/>
  <c r="O415" i="10" s="1"/>
  <c r="P415" i="10" s="1"/>
  <c r="J415" i="18" s="1"/>
  <c r="L411" i="10"/>
  <c r="O411" i="10" s="1"/>
  <c r="P411" i="10" s="1"/>
  <c r="J411" i="18" s="1"/>
  <c r="L407" i="10"/>
  <c r="O407" i="10" s="1"/>
  <c r="P407" i="10" s="1"/>
  <c r="J407" i="18" s="1"/>
  <c r="L403" i="10"/>
  <c r="O403" i="10" s="1"/>
  <c r="P403" i="10" s="1"/>
  <c r="J403" i="18" s="1"/>
  <c r="L399" i="10"/>
  <c r="O399" i="10" s="1"/>
  <c r="P399" i="10" s="1"/>
  <c r="J399" i="18" s="1"/>
  <c r="L395" i="10"/>
  <c r="O395" i="10" s="1"/>
  <c r="P395" i="10" s="1"/>
  <c r="J395" i="18" s="1"/>
  <c r="L391" i="10"/>
  <c r="O391" i="10" s="1"/>
  <c r="P391" i="10" s="1"/>
  <c r="J391" i="18" s="1"/>
  <c r="L387" i="10"/>
  <c r="O387" i="10" s="1"/>
  <c r="P387" i="10" s="1"/>
  <c r="J387" i="18" s="1"/>
  <c r="L383" i="10"/>
  <c r="O383" i="10" s="1"/>
  <c r="P383" i="10" s="1"/>
  <c r="J383" i="18" s="1"/>
  <c r="J721" i="12"/>
  <c r="M721" i="12" s="1"/>
  <c r="N721" i="12" s="1"/>
  <c r="J711" i="12"/>
  <c r="M711" i="12" s="1"/>
  <c r="N711" i="12" s="1"/>
  <c r="J709" i="12"/>
  <c r="M709" i="12" s="1"/>
  <c r="N709" i="12" s="1"/>
  <c r="J707" i="12"/>
  <c r="M707" i="12" s="1"/>
  <c r="N707" i="12" s="1"/>
  <c r="J704" i="12"/>
  <c r="M704" i="12" s="1"/>
  <c r="N704" i="12" s="1"/>
  <c r="J700" i="12"/>
  <c r="M700" i="12" s="1"/>
  <c r="N700" i="12" s="1"/>
  <c r="J696" i="12"/>
  <c r="M696" i="12" s="1"/>
  <c r="N696" i="12" s="1"/>
  <c r="F534" i="32"/>
  <c r="G534" i="32" s="1"/>
  <c r="H534" i="32" s="1"/>
  <c r="F898" i="15"/>
  <c r="H898" i="15" s="1"/>
  <c r="F894" i="15"/>
  <c r="H894" i="15" s="1"/>
  <c r="F890" i="15"/>
  <c r="H890" i="15" s="1"/>
  <c r="F880" i="15"/>
  <c r="H880" i="15" s="1"/>
  <c r="F876" i="15"/>
  <c r="H876" i="15" s="1"/>
  <c r="F872" i="15"/>
  <c r="H872" i="15" s="1"/>
  <c r="F868" i="15"/>
  <c r="H868" i="15" s="1"/>
  <c r="I904" i="32"/>
  <c r="L904" i="32" s="1"/>
  <c r="F903" i="34"/>
  <c r="H903" i="34" s="1"/>
  <c r="F904" i="16"/>
  <c r="M904" i="15"/>
  <c r="P456" i="26"/>
  <c r="Q456" i="26" s="1"/>
  <c r="H456" i="18" s="1"/>
  <c r="J457" i="12"/>
  <c r="I456" i="14"/>
  <c r="P864" i="26"/>
  <c r="Q864" i="26" s="1"/>
  <c r="H859" i="18" s="1"/>
  <c r="P904" i="26"/>
  <c r="Q904" i="26" s="1"/>
  <c r="H899" i="18" s="1"/>
  <c r="K457" i="25"/>
  <c r="N457" i="25" s="1"/>
  <c r="O457" i="25" s="1"/>
  <c r="D457" i="18" s="1"/>
  <c r="J456" i="16"/>
  <c r="F7" i="13"/>
  <c r="F11" i="30"/>
  <c r="G11" i="30" s="1"/>
  <c r="H11" i="30" s="1"/>
  <c r="F11" i="13"/>
  <c r="O374" i="10"/>
  <c r="P374" i="10" s="1"/>
  <c r="J374" i="18" s="1"/>
  <c r="O370" i="10"/>
  <c r="P370" i="10" s="1"/>
  <c r="J370" i="18" s="1"/>
  <c r="O362" i="10"/>
  <c r="P362" i="10" s="1"/>
  <c r="J362" i="18" s="1"/>
  <c r="O358" i="10"/>
  <c r="P358" i="10" s="1"/>
  <c r="J358" i="18" s="1"/>
  <c r="O354" i="10"/>
  <c r="P354" i="10" s="1"/>
  <c r="J354" i="18" s="1"/>
  <c r="O342" i="10"/>
  <c r="P342" i="10" s="1"/>
  <c r="J342" i="18" s="1"/>
  <c r="O338" i="10"/>
  <c r="P338" i="10" s="1"/>
  <c r="J338" i="18" s="1"/>
  <c r="O334" i="10"/>
  <c r="P334" i="10" s="1"/>
  <c r="J334" i="18" s="1"/>
  <c r="O330" i="10"/>
  <c r="P330" i="10" s="1"/>
  <c r="J330" i="18" s="1"/>
  <c r="O326" i="10"/>
  <c r="P326" i="10" s="1"/>
  <c r="J326" i="18" s="1"/>
  <c r="O322" i="10"/>
  <c r="P322" i="10" s="1"/>
  <c r="J322" i="18" s="1"/>
  <c r="O318" i="10"/>
  <c r="P318" i="10" s="1"/>
  <c r="J318" i="18" s="1"/>
  <c r="O314" i="10"/>
  <c r="P314" i="10" s="1"/>
  <c r="J314" i="18" s="1"/>
  <c r="O310" i="10"/>
  <c r="P310" i="10" s="1"/>
  <c r="J310" i="18" s="1"/>
  <c r="O306" i="10"/>
  <c r="P306" i="10" s="1"/>
  <c r="J306" i="18" s="1"/>
  <c r="O300" i="10"/>
  <c r="P300" i="10" s="1"/>
  <c r="J300" i="18" s="1"/>
  <c r="O296" i="10"/>
  <c r="P296" i="10" s="1"/>
  <c r="J296" i="18" s="1"/>
  <c r="O292" i="10"/>
  <c r="P292" i="10" s="1"/>
  <c r="J292" i="18" s="1"/>
  <c r="O288" i="10"/>
  <c r="P288" i="10" s="1"/>
  <c r="J288" i="18" s="1"/>
  <c r="O284" i="10"/>
  <c r="P284" i="10" s="1"/>
  <c r="J284" i="18" s="1"/>
  <c r="O280" i="10"/>
  <c r="P280" i="10" s="1"/>
  <c r="J280" i="18" s="1"/>
  <c r="O276" i="10"/>
  <c r="P276" i="10" s="1"/>
  <c r="J276" i="18" s="1"/>
  <c r="O272" i="10"/>
  <c r="P272" i="10" s="1"/>
  <c r="J272" i="18" s="1"/>
  <c r="O268" i="10"/>
  <c r="P268" i="10" s="1"/>
  <c r="J268" i="18" s="1"/>
  <c r="O264" i="10"/>
  <c r="P264" i="10" s="1"/>
  <c r="J264" i="18" s="1"/>
  <c r="O260" i="10"/>
  <c r="P260" i="10" s="1"/>
  <c r="J260" i="18" s="1"/>
  <c r="O256" i="10"/>
  <c r="P256" i="10" s="1"/>
  <c r="J256" i="18" s="1"/>
  <c r="O253" i="10"/>
  <c r="P253" i="10" s="1"/>
  <c r="J253" i="18" s="1"/>
  <c r="O249" i="10"/>
  <c r="P249" i="10" s="1"/>
  <c r="J249" i="18" s="1"/>
  <c r="O245" i="10"/>
  <c r="P245" i="10" s="1"/>
  <c r="J245" i="18" s="1"/>
  <c r="O241" i="10"/>
  <c r="P241" i="10" s="1"/>
  <c r="J241" i="18" s="1"/>
  <c r="O237" i="10"/>
  <c r="P237" i="10" s="1"/>
  <c r="J237" i="18" s="1"/>
  <c r="O233" i="10"/>
  <c r="P233" i="10" s="1"/>
  <c r="J233" i="18" s="1"/>
  <c r="O229" i="10"/>
  <c r="P229" i="10" s="1"/>
  <c r="J229" i="18" s="1"/>
  <c r="O219" i="10"/>
  <c r="P219" i="10" s="1"/>
  <c r="J219" i="18" s="1"/>
  <c r="O215" i="10"/>
  <c r="P215" i="10" s="1"/>
  <c r="J215" i="18" s="1"/>
  <c r="O211" i="10"/>
  <c r="P211" i="10" s="1"/>
  <c r="J211" i="18" s="1"/>
  <c r="O207" i="10"/>
  <c r="P207" i="10" s="1"/>
  <c r="J207" i="18" s="1"/>
  <c r="O193" i="10"/>
  <c r="P193" i="10" s="1"/>
  <c r="J193" i="18" s="1"/>
  <c r="O189" i="10"/>
  <c r="P189" i="10" s="1"/>
  <c r="J189" i="18" s="1"/>
  <c r="O34" i="10"/>
  <c r="P34" i="10" s="1"/>
  <c r="J34" i="18" s="1"/>
  <c r="O31" i="10"/>
  <c r="P31" i="10" s="1"/>
  <c r="J31" i="18" s="1"/>
  <c r="O23" i="10"/>
  <c r="P23" i="10" s="1"/>
  <c r="J23" i="18" s="1"/>
  <c r="O19" i="10"/>
  <c r="P19" i="10" s="1"/>
  <c r="J19" i="18" s="1"/>
  <c r="O15" i="10"/>
  <c r="P15" i="10" s="1"/>
  <c r="J15" i="18" s="1"/>
  <c r="J457" i="26"/>
  <c r="J457" i="16"/>
  <c r="M457" i="16" s="1"/>
  <c r="M456" i="12"/>
  <c r="F456" i="13"/>
  <c r="F11" i="33"/>
  <c r="L457" i="33"/>
  <c r="O457" i="33" s="1"/>
  <c r="N142" i="16"/>
  <c r="F522" i="25"/>
  <c r="F520" i="25"/>
  <c r="F518" i="25"/>
  <c r="F516" i="25"/>
  <c r="F514" i="25"/>
  <c r="F512" i="25"/>
  <c r="F510" i="25"/>
  <c r="F506" i="25"/>
  <c r="F499" i="25"/>
  <c r="F491" i="25"/>
  <c r="F483" i="25"/>
  <c r="J260" i="34"/>
  <c r="M260" i="34" s="1"/>
  <c r="I485" i="35"/>
  <c r="J285" i="34"/>
  <c r="M285" i="34" s="1"/>
  <c r="J269" i="34"/>
  <c r="M269" i="34" s="1"/>
  <c r="O560" i="13"/>
  <c r="O494" i="13"/>
  <c r="O478" i="13"/>
  <c r="O325" i="13"/>
  <c r="O279" i="33"/>
  <c r="O165" i="13"/>
  <c r="O133" i="33"/>
  <c r="O133" i="13"/>
  <c r="N685" i="23"/>
  <c r="J623" i="34"/>
  <c r="M623" i="34" s="1"/>
  <c r="K1114" i="23"/>
  <c r="N1114" i="23" s="1"/>
  <c r="J1105" i="34"/>
  <c r="M1105" i="34" s="1"/>
  <c r="J1012" i="34"/>
  <c r="M1012" i="34" s="1"/>
  <c r="J934" i="34"/>
  <c r="M934" i="34" s="1"/>
  <c r="J933" i="34"/>
  <c r="M933" i="34" s="1"/>
  <c r="J917" i="34"/>
  <c r="M917" i="34" s="1"/>
  <c r="J511" i="34"/>
  <c r="M511" i="34" s="1"/>
  <c r="J510" i="34"/>
  <c r="M510" i="34" s="1"/>
  <c r="J492" i="34"/>
  <c r="M492" i="34" s="1"/>
  <c r="J491" i="34"/>
  <c r="M491" i="34" s="1"/>
  <c r="J475" i="34"/>
  <c r="M475" i="34" s="1"/>
  <c r="O1087" i="13"/>
  <c r="O1051" i="13"/>
  <c r="O1035" i="13"/>
  <c r="O1007" i="13"/>
  <c r="O927" i="13"/>
  <c r="N1109" i="25"/>
  <c r="O1109" i="25" s="1"/>
  <c r="D1103" i="18" s="1"/>
  <c r="N1101" i="25"/>
  <c r="O1101" i="25" s="1"/>
  <c r="D1095" i="18" s="1"/>
  <c r="N1098" i="25"/>
  <c r="O1098" i="25" s="1"/>
  <c r="D1092" i="18" s="1"/>
  <c r="N1097" i="25"/>
  <c r="O1097" i="25" s="1"/>
  <c r="D1091" i="18" s="1"/>
  <c r="N1093" i="25"/>
  <c r="O1093" i="25" s="1"/>
  <c r="D1087" i="18" s="1"/>
  <c r="N1072" i="25"/>
  <c r="O1072" i="25" s="1"/>
  <c r="D1066" i="18" s="1"/>
  <c r="N1071" i="25"/>
  <c r="O1071" i="25" s="1"/>
  <c r="D1065" i="18" s="1"/>
  <c r="N1056" i="25"/>
  <c r="O1056" i="25" s="1"/>
  <c r="D1050" i="18" s="1"/>
  <c r="N1055" i="25"/>
  <c r="O1055" i="25" s="1"/>
  <c r="D1049" i="18" s="1"/>
  <c r="N1040" i="25"/>
  <c r="O1040" i="25" s="1"/>
  <c r="D1034" i="18" s="1"/>
  <c r="N1035" i="25"/>
  <c r="O1035" i="25" s="1"/>
  <c r="D1029" i="18" s="1"/>
  <c r="N1032" i="25"/>
  <c r="O1032" i="25" s="1"/>
  <c r="D1026" i="18" s="1"/>
  <c r="N1023" i="25"/>
  <c r="O1023" i="25" s="1"/>
  <c r="D1017" i="18" s="1"/>
  <c r="N1022" i="25"/>
  <c r="O1022" i="25" s="1"/>
  <c r="D1016" i="18" s="1"/>
  <c r="N1019" i="25"/>
  <c r="O1019" i="25" s="1"/>
  <c r="D1013" i="18" s="1"/>
  <c r="N1015" i="25"/>
  <c r="O1015" i="25" s="1"/>
  <c r="D1009" i="18" s="1"/>
  <c r="N1012" i="25"/>
  <c r="O1012" i="25" s="1"/>
  <c r="D1006" i="18" s="1"/>
  <c r="N1008" i="25"/>
  <c r="O1008" i="25" s="1"/>
  <c r="D1002" i="18" s="1"/>
  <c r="N1004" i="25"/>
  <c r="O1004" i="25" s="1"/>
  <c r="D998" i="18" s="1"/>
  <c r="N1001" i="25"/>
  <c r="O1001" i="25" s="1"/>
  <c r="D995" i="18" s="1"/>
  <c r="N1000" i="25"/>
  <c r="O1000" i="25" s="1"/>
  <c r="D994" i="18" s="1"/>
  <c r="N996" i="25"/>
  <c r="O996" i="25" s="1"/>
  <c r="D990" i="18" s="1"/>
  <c r="N992" i="25"/>
  <c r="O992" i="25" s="1"/>
  <c r="D986" i="18" s="1"/>
  <c r="N991" i="25"/>
  <c r="O991" i="25" s="1"/>
  <c r="D985" i="18" s="1"/>
  <c r="N988" i="25"/>
  <c r="O988" i="25" s="1"/>
  <c r="D982" i="18" s="1"/>
  <c r="N987" i="25"/>
  <c r="O987" i="25" s="1"/>
  <c r="D981" i="18" s="1"/>
  <c r="N984" i="25"/>
  <c r="O984" i="25" s="1"/>
  <c r="D978" i="18" s="1"/>
  <c r="N980" i="25"/>
  <c r="O980" i="25" s="1"/>
  <c r="D974" i="18" s="1"/>
  <c r="N976" i="25"/>
  <c r="O976" i="25" s="1"/>
  <c r="D970" i="18" s="1"/>
  <c r="N975" i="25"/>
  <c r="O975" i="25" s="1"/>
  <c r="D969" i="18" s="1"/>
  <c r="N972" i="25"/>
  <c r="O972" i="25" s="1"/>
  <c r="D966" i="18" s="1"/>
  <c r="N971" i="25"/>
  <c r="O971" i="25" s="1"/>
  <c r="D965" i="18" s="1"/>
  <c r="N964" i="25"/>
  <c r="O964" i="25" s="1"/>
  <c r="D958" i="18" s="1"/>
  <c r="N963" i="25"/>
  <c r="O963" i="25" s="1"/>
  <c r="D957" i="18" s="1"/>
  <c r="N961" i="25"/>
  <c r="O961" i="25" s="1"/>
  <c r="D955" i="18" s="1"/>
  <c r="N960" i="25"/>
  <c r="O960" i="25" s="1"/>
  <c r="D954" i="18" s="1"/>
  <c r="N957" i="25"/>
  <c r="O957" i="25" s="1"/>
  <c r="D951" i="18" s="1"/>
  <c r="N950" i="25"/>
  <c r="O950" i="25" s="1"/>
  <c r="D944" i="18" s="1"/>
  <c r="N949" i="25"/>
  <c r="O949" i="25" s="1"/>
  <c r="D943" i="18" s="1"/>
  <c r="N946" i="25"/>
  <c r="O946" i="25" s="1"/>
  <c r="D940" i="18" s="1"/>
  <c r="N945" i="25"/>
  <c r="O945" i="25" s="1"/>
  <c r="D939" i="18" s="1"/>
  <c r="N942" i="25"/>
  <c r="O942" i="25" s="1"/>
  <c r="D936" i="18" s="1"/>
  <c r="N934" i="25"/>
  <c r="O934" i="25" s="1"/>
  <c r="D928" i="18" s="1"/>
  <c r="N933" i="25"/>
  <c r="O933" i="25" s="1"/>
  <c r="D927" i="18" s="1"/>
  <c r="N931" i="25"/>
  <c r="O931" i="25" s="1"/>
  <c r="D925" i="18" s="1"/>
  <c r="N930" i="25"/>
  <c r="O930" i="25" s="1"/>
  <c r="D924" i="18" s="1"/>
  <c r="N928" i="25"/>
  <c r="O928" i="25" s="1"/>
  <c r="D922" i="18" s="1"/>
  <c r="N925" i="25"/>
  <c r="O925" i="25" s="1"/>
  <c r="D919" i="18" s="1"/>
  <c r="N920" i="25"/>
  <c r="O920" i="25" s="1"/>
  <c r="D914" i="18" s="1"/>
  <c r="N917" i="25"/>
  <c r="O917" i="25" s="1"/>
  <c r="D911" i="18" s="1"/>
  <c r="N916" i="25"/>
  <c r="O916" i="25" s="1"/>
  <c r="D910" i="18" s="1"/>
  <c r="N913" i="25"/>
  <c r="O913" i="25" s="1"/>
  <c r="D907" i="18" s="1"/>
  <c r="O313" i="13"/>
  <c r="O85" i="13"/>
  <c r="O82" i="33"/>
  <c r="O78" i="13"/>
  <c r="O8" i="13"/>
  <c r="N530" i="25"/>
  <c r="O530" i="25" s="1"/>
  <c r="D528" i="18" s="1"/>
  <c r="N537" i="25"/>
  <c r="O537" i="25" s="1"/>
  <c r="D535" i="18" s="1"/>
  <c r="N549" i="25"/>
  <c r="O549" i="25" s="1"/>
  <c r="D547" i="18" s="1"/>
  <c r="N561" i="25"/>
  <c r="O561" i="25" s="1"/>
  <c r="D559" i="18" s="1"/>
  <c r="N579" i="25"/>
  <c r="O579" i="25" s="1"/>
  <c r="D577" i="18" s="1"/>
  <c r="M75" i="16"/>
  <c r="M382" i="16"/>
  <c r="M709" i="16"/>
  <c r="O840" i="10"/>
  <c r="O772" i="10"/>
  <c r="G1016" i="12"/>
  <c r="H1016" i="12" s="1"/>
  <c r="F1089" i="14"/>
  <c r="G1089" i="14" s="1"/>
  <c r="O653" i="13"/>
  <c r="N8" i="25"/>
  <c r="O8" i="25" s="1"/>
  <c r="D8" i="18" s="1"/>
  <c r="N16" i="25"/>
  <c r="O16" i="25" s="1"/>
  <c r="D16" i="18" s="1"/>
  <c r="N24" i="25"/>
  <c r="O24" i="25" s="1"/>
  <c r="D24" i="18" s="1"/>
  <c r="N30" i="25"/>
  <c r="O30" i="25" s="1"/>
  <c r="D30" i="18" s="1"/>
  <c r="N35" i="25"/>
  <c r="O35" i="25" s="1"/>
  <c r="D35" i="18" s="1"/>
  <c r="N38" i="25"/>
  <c r="O38" i="25" s="1"/>
  <c r="D38" i="18" s="1"/>
  <c r="N45" i="25"/>
  <c r="O45" i="25" s="1"/>
  <c r="D45" i="18" s="1"/>
  <c r="N48" i="25"/>
  <c r="O48" i="25" s="1"/>
  <c r="D48" i="18" s="1"/>
  <c r="N52" i="25"/>
  <c r="O52" i="25" s="1"/>
  <c r="D52" i="18" s="1"/>
  <c r="N60" i="25"/>
  <c r="O60" i="25" s="1"/>
  <c r="D60" i="18" s="1"/>
  <c r="N64" i="25"/>
  <c r="O64" i="25" s="1"/>
  <c r="D64" i="18" s="1"/>
  <c r="N71" i="25"/>
  <c r="O71" i="25" s="1"/>
  <c r="D71" i="18" s="1"/>
  <c r="N78" i="25"/>
  <c r="O78" i="25" s="1"/>
  <c r="D78" i="18" s="1"/>
  <c r="N85" i="25"/>
  <c r="O85" i="25" s="1"/>
  <c r="D85" i="18" s="1"/>
  <c r="N93" i="25"/>
  <c r="O93" i="25" s="1"/>
  <c r="D93" i="18" s="1"/>
  <c r="N97" i="25"/>
  <c r="O97" i="25" s="1"/>
  <c r="D97" i="18" s="1"/>
  <c r="N105" i="25"/>
  <c r="O105" i="25" s="1"/>
  <c r="D105" i="18" s="1"/>
  <c r="N109" i="25"/>
  <c r="O109" i="25" s="1"/>
  <c r="D109" i="18" s="1"/>
  <c r="N113" i="25"/>
  <c r="O113" i="25" s="1"/>
  <c r="D113" i="18" s="1"/>
  <c r="N121" i="25"/>
  <c r="O121" i="25" s="1"/>
  <c r="D121" i="18" s="1"/>
  <c r="N125" i="25"/>
  <c r="O125" i="25" s="1"/>
  <c r="D125" i="18" s="1"/>
  <c r="N133" i="25"/>
  <c r="O133" i="25" s="1"/>
  <c r="D133" i="18" s="1"/>
  <c r="N141" i="25"/>
  <c r="O141" i="25" s="1"/>
  <c r="D141" i="18" s="1"/>
  <c r="N149" i="25"/>
  <c r="O149" i="25" s="1"/>
  <c r="D149" i="18" s="1"/>
  <c r="N157" i="25"/>
  <c r="O157" i="25" s="1"/>
  <c r="D157" i="18" s="1"/>
  <c r="N161" i="25"/>
  <c r="O161" i="25" s="1"/>
  <c r="D161" i="18" s="1"/>
  <c r="N169" i="25"/>
  <c r="O169" i="25" s="1"/>
  <c r="D169" i="18" s="1"/>
  <c r="N173" i="25"/>
  <c r="O173" i="25" s="1"/>
  <c r="D173" i="18" s="1"/>
  <c r="N176" i="25"/>
  <c r="O176" i="25" s="1"/>
  <c r="D176" i="18" s="1"/>
  <c r="N184" i="25"/>
  <c r="O184" i="25" s="1"/>
  <c r="D184" i="18" s="1"/>
  <c r="N188" i="25"/>
  <c r="O188" i="25" s="1"/>
  <c r="D188" i="18" s="1"/>
  <c r="N210" i="25"/>
  <c r="O210" i="25" s="1"/>
  <c r="D210" i="18" s="1"/>
  <c r="N218" i="25"/>
  <c r="O218" i="25" s="1"/>
  <c r="D218" i="18" s="1"/>
  <c r="N221" i="25"/>
  <c r="O221" i="25" s="1"/>
  <c r="D221" i="18" s="1"/>
  <c r="N228" i="25"/>
  <c r="O228" i="25" s="1"/>
  <c r="D228" i="18" s="1"/>
  <c r="N232" i="25"/>
  <c r="O232" i="25" s="1"/>
  <c r="D232" i="18" s="1"/>
  <c r="N236" i="25"/>
  <c r="O236" i="25" s="1"/>
  <c r="D236" i="18" s="1"/>
  <c r="N244" i="25"/>
  <c r="O244" i="25" s="1"/>
  <c r="D244" i="18" s="1"/>
  <c r="N248" i="25"/>
  <c r="O248" i="25" s="1"/>
  <c r="D248" i="18" s="1"/>
  <c r="N263" i="25"/>
  <c r="O263" i="25" s="1"/>
  <c r="D263" i="18" s="1"/>
  <c r="N271" i="25"/>
  <c r="O271" i="25" s="1"/>
  <c r="D271" i="18" s="1"/>
  <c r="N279" i="25"/>
  <c r="O279" i="25" s="1"/>
  <c r="D279" i="18" s="1"/>
  <c r="N283" i="25"/>
  <c r="O283" i="25" s="1"/>
  <c r="D283" i="18" s="1"/>
  <c r="N291" i="25"/>
  <c r="O291" i="25" s="1"/>
  <c r="D291" i="18" s="1"/>
  <c r="N295" i="25"/>
  <c r="O295" i="25" s="1"/>
  <c r="D295" i="18" s="1"/>
  <c r="N299" i="25"/>
  <c r="O299" i="25" s="1"/>
  <c r="D299" i="18" s="1"/>
  <c r="O305" i="25"/>
  <c r="D305" i="18" s="1"/>
  <c r="N309" i="25"/>
  <c r="O309" i="25" s="1"/>
  <c r="D309" i="18" s="1"/>
  <c r="N325" i="25"/>
  <c r="O325" i="25" s="1"/>
  <c r="D325" i="18" s="1"/>
  <c r="N341" i="25"/>
  <c r="O341" i="25" s="1"/>
  <c r="D341" i="18" s="1"/>
  <c r="N536" i="25"/>
  <c r="O536" i="25" s="1"/>
  <c r="D534" i="18" s="1"/>
  <c r="N610" i="25"/>
  <c r="O610" i="25" s="1"/>
  <c r="D607" i="18" s="1"/>
  <c r="N618" i="25"/>
  <c r="O618" i="25" s="1"/>
  <c r="D615" i="18" s="1"/>
  <c r="N632" i="25"/>
  <c r="O632" i="25" s="1"/>
  <c r="D629" i="18" s="1"/>
  <c r="N642" i="25"/>
  <c r="O642" i="25" s="1"/>
  <c r="D639" i="18" s="1"/>
  <c r="N650" i="25"/>
  <c r="O650" i="25" s="1"/>
  <c r="D647" i="18" s="1"/>
  <c r="N658" i="25"/>
  <c r="O658" i="25" s="1"/>
  <c r="D655" i="18" s="1"/>
  <c r="N673" i="25"/>
  <c r="O673" i="25" s="1"/>
  <c r="D670" i="18" s="1"/>
  <c r="N690" i="25"/>
  <c r="O690" i="25" s="1"/>
  <c r="D687" i="18" s="1"/>
  <c r="N709" i="25"/>
  <c r="O709" i="25" s="1"/>
  <c r="D706" i="18" s="1"/>
  <c r="N721" i="25"/>
  <c r="O721" i="25" s="1"/>
  <c r="D718" i="18" s="1"/>
  <c r="N878" i="25"/>
  <c r="O878" i="25" s="1"/>
  <c r="D873" i="18" s="1"/>
  <c r="N892" i="25"/>
  <c r="O892" i="25" s="1"/>
  <c r="D887" i="18" s="1"/>
  <c r="N10" i="23"/>
  <c r="N782" i="23"/>
  <c r="M35" i="16"/>
  <c r="M45" i="16"/>
  <c r="M60" i="16"/>
  <c r="M494" i="16"/>
  <c r="M789" i="16"/>
  <c r="J12" i="15"/>
  <c r="M12" i="15" s="1"/>
  <c r="J45" i="15"/>
  <c r="M45" i="15" s="1"/>
  <c r="J48" i="15"/>
  <c r="M48" i="15" s="1"/>
  <c r="J52" i="15"/>
  <c r="M52" i="15" s="1"/>
  <c r="J55" i="15"/>
  <c r="M55" i="15" s="1"/>
  <c r="J56" i="15"/>
  <c r="M56" i="15" s="1"/>
  <c r="J60" i="15"/>
  <c r="M60" i="15" s="1"/>
  <c r="J67" i="15"/>
  <c r="M67" i="15" s="1"/>
  <c r="J109" i="15"/>
  <c r="M109" i="15" s="1"/>
  <c r="J113" i="15"/>
  <c r="M113" i="15" s="1"/>
  <c r="J117" i="15"/>
  <c r="M117" i="15" s="1"/>
  <c r="J121" i="15"/>
  <c r="M121" i="15" s="1"/>
  <c r="J125" i="15"/>
  <c r="M125" i="15" s="1"/>
  <c r="J129" i="15"/>
  <c r="M129" i="15" s="1"/>
  <c r="J133" i="15"/>
  <c r="M133" i="15" s="1"/>
  <c r="J137" i="15"/>
  <c r="M137" i="15" s="1"/>
  <c r="J141" i="15"/>
  <c r="M141" i="15" s="1"/>
  <c r="J145" i="15"/>
  <c r="M145" i="15" s="1"/>
  <c r="J149" i="15"/>
  <c r="M149" i="15" s="1"/>
  <c r="J153" i="15"/>
  <c r="M153" i="15" s="1"/>
  <c r="J157" i="15"/>
  <c r="M157" i="15" s="1"/>
  <c r="J161" i="15"/>
  <c r="M161" i="15" s="1"/>
  <c r="J169" i="15"/>
  <c r="M169" i="15" s="1"/>
  <c r="J173" i="15"/>
  <c r="M173" i="15" s="1"/>
  <c r="J176" i="15"/>
  <c r="M176" i="15" s="1"/>
  <c r="J180" i="15"/>
  <c r="M180" i="15" s="1"/>
  <c r="J184" i="15"/>
  <c r="M184" i="15" s="1"/>
  <c r="J188" i="15"/>
  <c r="M188" i="15" s="1"/>
  <c r="J192" i="15"/>
  <c r="M192" i="15" s="1"/>
  <c r="J199" i="15"/>
  <c r="M199" i="15" s="1"/>
  <c r="J203" i="15"/>
  <c r="M203" i="15" s="1"/>
  <c r="J218" i="15"/>
  <c r="M218" i="15" s="1"/>
  <c r="J221" i="15"/>
  <c r="M221" i="15" s="1"/>
  <c r="J225" i="15"/>
  <c r="M225" i="15" s="1"/>
  <c r="J228" i="15"/>
  <c r="M228" i="15" s="1"/>
  <c r="J232" i="15"/>
  <c r="M232" i="15" s="1"/>
  <c r="J236" i="15"/>
  <c r="M236" i="15" s="1"/>
  <c r="J240" i="15"/>
  <c r="M240" i="15" s="1"/>
  <c r="J255" i="15"/>
  <c r="M255" i="15" s="1"/>
  <c r="J258" i="15"/>
  <c r="M258" i="15" s="1"/>
  <c r="J259" i="15"/>
  <c r="M259" i="15" s="1"/>
  <c r="J262" i="15"/>
  <c r="M262" i="15" s="1"/>
  <c r="J263" i="15"/>
  <c r="M263" i="15" s="1"/>
  <c r="J266" i="15"/>
  <c r="M266" i="15" s="1"/>
  <c r="J267" i="15"/>
  <c r="M267" i="15" s="1"/>
  <c r="J270" i="15"/>
  <c r="M270" i="15" s="1"/>
  <c r="J274" i="15"/>
  <c r="M274" i="15" s="1"/>
  <c r="J275" i="15"/>
  <c r="M275" i="15" s="1"/>
  <c r="J278" i="15"/>
  <c r="M278" i="15" s="1"/>
  <c r="J279" i="15"/>
  <c r="M279" i="15" s="1"/>
  <c r="J282" i="15"/>
  <c r="M282" i="15" s="1"/>
  <c r="J283" i="15"/>
  <c r="M283" i="15" s="1"/>
  <c r="J286" i="15"/>
  <c r="M286" i="15" s="1"/>
  <c r="J287" i="15"/>
  <c r="M287" i="15" s="1"/>
  <c r="J290" i="15"/>
  <c r="M290" i="15" s="1"/>
  <c r="J291" i="15"/>
  <c r="M291" i="15" s="1"/>
  <c r="J294" i="15"/>
  <c r="M294" i="15" s="1"/>
  <c r="J295" i="15"/>
  <c r="M295" i="15" s="1"/>
  <c r="J298" i="15"/>
  <c r="M298" i="15" s="1"/>
  <c r="J299" i="15"/>
  <c r="M299" i="15" s="1"/>
  <c r="J305" i="15"/>
  <c r="M305" i="15" s="1"/>
  <c r="J309" i="15"/>
  <c r="M309" i="15" s="1"/>
  <c r="J313" i="15"/>
  <c r="M313" i="15" s="1"/>
  <c r="J317" i="15"/>
  <c r="M317" i="15" s="1"/>
  <c r="J321" i="15"/>
  <c r="M321" i="15" s="1"/>
  <c r="J325" i="15"/>
  <c r="M325" i="15" s="1"/>
  <c r="J329" i="15"/>
  <c r="M329" i="15" s="1"/>
  <c r="J333" i="15"/>
  <c r="M333" i="15" s="1"/>
  <c r="J337" i="15"/>
  <c r="M337" i="15" s="1"/>
  <c r="J344" i="15"/>
  <c r="M344" i="15" s="1"/>
  <c r="J348" i="15"/>
  <c r="M348" i="15" s="1"/>
  <c r="J352" i="15"/>
  <c r="M352" i="15" s="1"/>
  <c r="J355" i="15"/>
  <c r="M355" i="15" s="1"/>
  <c r="J359" i="15"/>
  <c r="M359" i="15" s="1"/>
  <c r="J363" i="15"/>
  <c r="M363" i="15" s="1"/>
  <c r="J367" i="15"/>
  <c r="M367" i="15" s="1"/>
  <c r="J371" i="15"/>
  <c r="M371" i="15" s="1"/>
  <c r="J375" i="15"/>
  <c r="M375" i="15" s="1"/>
  <c r="J379" i="15"/>
  <c r="M379" i="15" s="1"/>
  <c r="J382" i="15"/>
  <c r="M382" i="15" s="1"/>
  <c r="J386" i="15"/>
  <c r="M386" i="15" s="1"/>
  <c r="J390" i="15"/>
  <c r="M390" i="15" s="1"/>
  <c r="J394" i="15"/>
  <c r="M394" i="15" s="1"/>
  <c r="J398" i="15"/>
  <c r="M398" i="15" s="1"/>
  <c r="J402" i="15"/>
  <c r="M402" i="15" s="1"/>
  <c r="J406" i="15"/>
  <c r="M406" i="15" s="1"/>
  <c r="J410" i="15"/>
  <c r="M410" i="15" s="1"/>
  <c r="J414" i="15"/>
  <c r="M414" i="15" s="1"/>
  <c r="J418" i="15"/>
  <c r="M418" i="15" s="1"/>
  <c r="J422" i="15"/>
  <c r="M422" i="15" s="1"/>
  <c r="J426" i="15"/>
  <c r="M426" i="15" s="1"/>
  <c r="J910" i="15"/>
  <c r="M910" i="15" s="1"/>
  <c r="J918" i="15"/>
  <c r="M918" i="15" s="1"/>
  <c r="J943" i="15"/>
  <c r="M943" i="15" s="1"/>
  <c r="J1013" i="15"/>
  <c r="M1013" i="15" s="1"/>
  <c r="J1033" i="15"/>
  <c r="M1033" i="15" s="1"/>
  <c r="J1045" i="15"/>
  <c r="M1045" i="15" s="1"/>
  <c r="J1049" i="15"/>
  <c r="M1049" i="15" s="1"/>
  <c r="J1057" i="15"/>
  <c r="M1057" i="15" s="1"/>
  <c r="J1089" i="15"/>
  <c r="M1089" i="15" s="1"/>
  <c r="J1091" i="15"/>
  <c r="M1091" i="15" s="1"/>
  <c r="O624" i="10"/>
  <c r="F1106" i="14"/>
  <c r="G1106" i="14" s="1"/>
  <c r="F450" i="32"/>
  <c r="G450" i="32" s="1"/>
  <c r="H450" i="32" s="1"/>
  <c r="F447" i="32"/>
  <c r="G447" i="32" s="1"/>
  <c r="H447" i="32" s="1"/>
  <c r="F441" i="32"/>
  <c r="G441" i="32" s="1"/>
  <c r="H441" i="32" s="1"/>
  <c r="F427" i="32"/>
  <c r="G427" i="32" s="1"/>
  <c r="H427" i="32" s="1"/>
  <c r="F421" i="32"/>
  <c r="G421" i="32" s="1"/>
  <c r="H421" i="32" s="1"/>
  <c r="F415" i="32"/>
  <c r="G415" i="32" s="1"/>
  <c r="H415" i="32" s="1"/>
  <c r="F411" i="32"/>
  <c r="G411" i="32" s="1"/>
  <c r="H411" i="32" s="1"/>
  <c r="F403" i="32"/>
  <c r="G403" i="32" s="1"/>
  <c r="H403" i="32" s="1"/>
  <c r="F397" i="32"/>
  <c r="G397" i="32" s="1"/>
  <c r="H397" i="32" s="1"/>
  <c r="F393" i="32"/>
  <c r="G393" i="32" s="1"/>
  <c r="H393" i="32" s="1"/>
  <c r="F387" i="32"/>
  <c r="G387" i="32" s="1"/>
  <c r="H387" i="32" s="1"/>
  <c r="F383" i="32"/>
  <c r="G383" i="32" s="1"/>
  <c r="H383" i="32" s="1"/>
  <c r="F378" i="32"/>
  <c r="G378" i="32" s="1"/>
  <c r="H378" i="32" s="1"/>
  <c r="F372" i="32"/>
  <c r="G372" i="32" s="1"/>
  <c r="H372" i="32" s="1"/>
  <c r="F364" i="32"/>
  <c r="G364" i="32" s="1"/>
  <c r="H364" i="32" s="1"/>
  <c r="F360" i="32"/>
  <c r="G360" i="32" s="1"/>
  <c r="H360" i="32" s="1"/>
  <c r="F356" i="32"/>
  <c r="G356" i="32" s="1"/>
  <c r="H356" i="32" s="1"/>
  <c r="F349" i="32"/>
  <c r="G349" i="32" s="1"/>
  <c r="H349" i="32" s="1"/>
  <c r="F342" i="32"/>
  <c r="G342" i="32" s="1"/>
  <c r="H342" i="32" s="1"/>
  <c r="F338" i="32"/>
  <c r="G338" i="32" s="1"/>
  <c r="H338" i="32" s="1"/>
  <c r="F334" i="32"/>
  <c r="G334" i="32" s="1"/>
  <c r="H334" i="32" s="1"/>
  <c r="F328" i="32"/>
  <c r="G328" i="32" s="1"/>
  <c r="H328" i="32" s="1"/>
  <c r="F324" i="32"/>
  <c r="G324" i="32" s="1"/>
  <c r="H324" i="32" s="1"/>
  <c r="F320" i="32"/>
  <c r="G320" i="32" s="1"/>
  <c r="H320" i="32" s="1"/>
  <c r="F312" i="32"/>
  <c r="G312" i="32" s="1"/>
  <c r="H312" i="32" s="1"/>
  <c r="F308" i="32"/>
  <c r="G308" i="32" s="1"/>
  <c r="H308" i="32" s="1"/>
  <c r="F304" i="32"/>
  <c r="G304" i="32" s="1"/>
  <c r="H304" i="32" s="1"/>
  <c r="F302" i="32"/>
  <c r="G302" i="32" s="1"/>
  <c r="H302" i="32" s="1"/>
  <c r="F298" i="32"/>
  <c r="G298" i="32" s="1"/>
  <c r="H298" i="32" s="1"/>
  <c r="F294" i="32"/>
  <c r="G294" i="32" s="1"/>
  <c r="H294" i="32" s="1"/>
  <c r="F290" i="32"/>
  <c r="G290" i="32" s="1"/>
  <c r="H290" i="32" s="1"/>
  <c r="F286" i="32"/>
  <c r="G286" i="32" s="1"/>
  <c r="H286" i="32" s="1"/>
  <c r="F282" i="32"/>
  <c r="G282" i="32" s="1"/>
  <c r="H282" i="32" s="1"/>
  <c r="F272" i="32"/>
  <c r="G272" i="32" s="1"/>
  <c r="H272" i="32" s="1"/>
  <c r="F268" i="32"/>
  <c r="G268" i="32" s="1"/>
  <c r="H268" i="32" s="1"/>
  <c r="F264" i="32"/>
  <c r="G264" i="32" s="1"/>
  <c r="H264" i="32" s="1"/>
  <c r="F258" i="32"/>
  <c r="G258" i="32" s="1"/>
  <c r="H258" i="32" s="1"/>
  <c r="N904" i="23"/>
  <c r="O904" i="23" s="1"/>
  <c r="E899" i="18" s="1"/>
  <c r="M904" i="12"/>
  <c r="F1070" i="32"/>
  <c r="F1062" i="32"/>
  <c r="F1058" i="32"/>
  <c r="F1054" i="32"/>
  <c r="F1044" i="32"/>
  <c r="F1040" i="32"/>
  <c r="F1034" i="32"/>
  <c r="F1030" i="32"/>
  <c r="F1026" i="32"/>
  <c r="F1021" i="32"/>
  <c r="F1012" i="32"/>
  <c r="F1006" i="32"/>
  <c r="F1002" i="32"/>
  <c r="F990" i="32"/>
  <c r="F986" i="32"/>
  <c r="F982" i="32"/>
  <c r="F976" i="32"/>
  <c r="F967" i="32"/>
  <c r="F961" i="32"/>
  <c r="F957" i="32"/>
  <c r="F952" i="32"/>
  <c r="F946" i="32"/>
  <c r="F942" i="32"/>
  <c r="F934" i="32"/>
  <c r="F928" i="32"/>
  <c r="F925" i="32"/>
  <c r="F921" i="32"/>
  <c r="F913" i="32"/>
  <c r="F909" i="32"/>
  <c r="F1033" i="11"/>
  <c r="G1033" i="11" s="1"/>
  <c r="G1033" i="12"/>
  <c r="G521" i="12"/>
  <c r="F1043" i="16"/>
  <c r="F960" i="32"/>
  <c r="F960" i="11"/>
  <c r="F956" i="11"/>
  <c r="G956" i="11" s="1"/>
  <c r="F953" i="11"/>
  <c r="G953" i="11" s="1"/>
  <c r="F949" i="11"/>
  <c r="G949" i="11" s="1"/>
  <c r="F945" i="11"/>
  <c r="F937" i="11"/>
  <c r="G937" i="11" s="1"/>
  <c r="F933" i="11"/>
  <c r="G933" i="11" s="1"/>
  <c r="F930" i="11"/>
  <c r="G930" i="11" s="1"/>
  <c r="F857" i="11"/>
  <c r="F853" i="11"/>
  <c r="F849" i="11"/>
  <c r="F813" i="16"/>
  <c r="F1112" i="11"/>
  <c r="G1112" i="11" s="1"/>
  <c r="F1108" i="11"/>
  <c r="G1108" i="11" s="1"/>
  <c r="F1104" i="11"/>
  <c r="G1104" i="11" s="1"/>
  <c r="F1101" i="11"/>
  <c r="G1101" i="11" s="1"/>
  <c r="F1097" i="11"/>
  <c r="G1097" i="11" s="1"/>
  <c r="F1063" i="11"/>
  <c r="F1059" i="11"/>
  <c r="G1059" i="11" s="1"/>
  <c r="F1055" i="11"/>
  <c r="G1055" i="11" s="1"/>
  <c r="F1051" i="11"/>
  <c r="G1051" i="11" s="1"/>
  <c r="F1047" i="11"/>
  <c r="G1047" i="11" s="1"/>
  <c r="F1000" i="11"/>
  <c r="F995" i="11"/>
  <c r="G995" i="11" s="1"/>
  <c r="F991" i="11"/>
  <c r="G991" i="11" s="1"/>
  <c r="F987" i="11"/>
  <c r="G987" i="11" s="1"/>
  <c r="F983" i="11"/>
  <c r="F979" i="11"/>
  <c r="F912" i="11"/>
  <c r="G912" i="11" s="1"/>
  <c r="F908" i="11"/>
  <c r="G908" i="11" s="1"/>
  <c r="F903" i="11"/>
  <c r="G903" i="11" s="1"/>
  <c r="F900" i="11"/>
  <c r="G900" i="11" s="1"/>
  <c r="F899" i="11"/>
  <c r="G899" i="11" s="1"/>
  <c r="F895" i="11"/>
  <c r="F891" i="11"/>
  <c r="G891" i="11" s="1"/>
  <c r="F887" i="11"/>
  <c r="G887" i="11" s="1"/>
  <c r="F885" i="11"/>
  <c r="G885" i="11" s="1"/>
  <c r="F881" i="11"/>
  <c r="G881" i="11" s="1"/>
  <c r="F877" i="11"/>
  <c r="G877" i="11" s="1"/>
  <c r="F873" i="11"/>
  <c r="G873" i="11" s="1"/>
  <c r="F869" i="11"/>
  <c r="G869" i="11" s="1"/>
  <c r="F865" i="11"/>
  <c r="G865" i="11" s="1"/>
  <c r="F860" i="11"/>
  <c r="F845" i="11"/>
  <c r="F841" i="11"/>
  <c r="F835" i="11"/>
  <c r="F831" i="11"/>
  <c r="F827" i="11"/>
  <c r="F824" i="11"/>
  <c r="F821" i="11"/>
  <c r="F817" i="11"/>
  <c r="F210" i="14"/>
  <c r="G210" i="14" s="1"/>
  <c r="F157" i="30"/>
  <c r="G157" i="30" s="1"/>
  <c r="H157" i="30" s="1"/>
  <c r="F157" i="13"/>
  <c r="F149" i="30"/>
  <c r="G149" i="30" s="1"/>
  <c r="H149" i="30" s="1"/>
  <c r="F149" i="13"/>
  <c r="F137" i="14"/>
  <c r="G137" i="14" s="1"/>
  <c r="F125" i="30"/>
  <c r="G125" i="30" s="1"/>
  <c r="H125" i="30" s="1"/>
  <c r="F125" i="13"/>
  <c r="F117" i="13"/>
  <c r="F113" i="14"/>
  <c r="G113" i="14" s="1"/>
  <c r="F82" i="30"/>
  <c r="G82" i="30" s="1"/>
  <c r="H82" i="30" s="1"/>
  <c r="F82" i="13"/>
  <c r="F64" i="30"/>
  <c r="G64" i="30" s="1"/>
  <c r="H64" i="30" s="1"/>
  <c r="F64" i="13"/>
  <c r="F60" i="13"/>
  <c r="F48" i="13"/>
  <c r="F45" i="14"/>
  <c r="G45" i="14" s="1"/>
  <c r="F41" i="30"/>
  <c r="G41" i="30" s="1"/>
  <c r="H41" i="30" s="1"/>
  <c r="F41" i="13"/>
  <c r="F33" i="30"/>
  <c r="G33" i="30" s="1"/>
  <c r="H33" i="30" s="1"/>
  <c r="F33" i="13"/>
  <c r="F24" i="30"/>
  <c r="G24" i="30" s="1"/>
  <c r="H24" i="30" s="1"/>
  <c r="F24" i="13"/>
  <c r="F12" i="13"/>
  <c r="F1104" i="30"/>
  <c r="G1104" i="30" s="1"/>
  <c r="H1104" i="30" s="1"/>
  <c r="F1104" i="33"/>
  <c r="F1101" i="34"/>
  <c r="F1101" i="13"/>
  <c r="F252" i="13"/>
  <c r="F248" i="13"/>
  <c r="F240" i="13"/>
  <c r="F188" i="30"/>
  <c r="G188" i="30" s="1"/>
  <c r="H188" i="30" s="1"/>
  <c r="F188" i="13"/>
  <c r="F184" i="13"/>
  <c r="F169" i="30"/>
  <c r="G169" i="30" s="1"/>
  <c r="H169" i="30" s="1"/>
  <c r="F169" i="13"/>
  <c r="F105" i="14"/>
  <c r="G105" i="14" s="1"/>
  <c r="F93" i="30"/>
  <c r="G93" i="30" s="1"/>
  <c r="H93" i="30" s="1"/>
  <c r="F93" i="13"/>
  <c r="F1081" i="13"/>
  <c r="F1101" i="14"/>
  <c r="G1101" i="14" s="1"/>
  <c r="F1087" i="14"/>
  <c r="G1087" i="14" s="1"/>
  <c r="F1051" i="14"/>
  <c r="G1051" i="14" s="1"/>
  <c r="F1035" i="14"/>
  <c r="F1018" i="14"/>
  <c r="G1018" i="14" s="1"/>
  <c r="F995" i="14"/>
  <c r="F979" i="14"/>
  <c r="G979" i="14" s="1"/>
  <c r="F963" i="14"/>
  <c r="G963" i="14" s="1"/>
  <c r="F52" i="30"/>
  <c r="G52" i="30" s="1"/>
  <c r="H52" i="30" s="1"/>
  <c r="F52" i="13"/>
  <c r="F30" i="30"/>
  <c r="G30" i="30" s="1"/>
  <c r="H30" i="30" s="1"/>
  <c r="F30" i="13"/>
  <c r="F1081" i="14"/>
  <c r="G1081" i="14" s="1"/>
  <c r="F1067" i="14"/>
  <c r="G1067" i="14" s="1"/>
  <c r="F1011" i="14"/>
  <c r="G1011" i="14" s="1"/>
  <c r="F996" i="14"/>
  <c r="G996" i="14" s="1"/>
  <c r="F162" i="30"/>
  <c r="G162" i="30" s="1"/>
  <c r="H162" i="30" s="1"/>
  <c r="F162" i="13"/>
  <c r="F158" i="30"/>
  <c r="G158" i="30" s="1"/>
  <c r="H158" i="30" s="1"/>
  <c r="F158" i="13"/>
  <c r="F83" i="14"/>
  <c r="G83" i="14" s="1"/>
  <c r="F76" i="14"/>
  <c r="G76" i="14" s="1"/>
  <c r="F68" i="33"/>
  <c r="F65" i="14"/>
  <c r="G65" i="14" s="1"/>
  <c r="F57" i="33"/>
  <c r="F53" i="14"/>
  <c r="G53" i="14" s="1"/>
  <c r="F185" i="30"/>
  <c r="G185" i="30" s="1"/>
  <c r="H185" i="30" s="1"/>
  <c r="F185" i="13"/>
  <c r="F181" i="30"/>
  <c r="G181" i="30" s="1"/>
  <c r="H181" i="30" s="1"/>
  <c r="F181" i="13"/>
  <c r="F177" i="30"/>
  <c r="G177" i="30" s="1"/>
  <c r="H177" i="30" s="1"/>
  <c r="F177" i="13"/>
  <c r="F174" i="30"/>
  <c r="G174" i="30" s="1"/>
  <c r="H174" i="30" s="1"/>
  <c r="F174" i="13"/>
  <c r="F170" i="30"/>
  <c r="G170" i="30" s="1"/>
  <c r="H170" i="30" s="1"/>
  <c r="F170" i="13"/>
  <c r="F142" i="30"/>
  <c r="G142" i="30" s="1"/>
  <c r="H142" i="30" s="1"/>
  <c r="F142" i="13"/>
  <c r="F138" i="30"/>
  <c r="G138" i="30" s="1"/>
  <c r="H138" i="30" s="1"/>
  <c r="F138" i="13"/>
  <c r="F98" i="30"/>
  <c r="G98" i="30" s="1"/>
  <c r="H98" i="30" s="1"/>
  <c r="F98" i="13"/>
  <c r="F94" i="30"/>
  <c r="G94" i="30" s="1"/>
  <c r="H94" i="30" s="1"/>
  <c r="F94" i="13"/>
  <c r="F90" i="30"/>
  <c r="G90" i="30" s="1"/>
  <c r="H90" i="30" s="1"/>
  <c r="F90" i="13"/>
  <c r="F1088" i="28"/>
  <c r="K1088" i="28" s="1"/>
  <c r="G1082" i="18" s="1"/>
  <c r="F1088" i="23"/>
  <c r="F1088" i="15"/>
  <c r="H1088" i="15" s="1"/>
  <c r="I1088" i="15" s="1"/>
  <c r="F248" i="15"/>
  <c r="F244" i="15"/>
  <c r="F105" i="15"/>
  <c r="F8" i="15"/>
  <c r="F1088" i="32"/>
  <c r="F1088" i="11"/>
  <c r="G1088" i="11" s="1"/>
  <c r="F6" i="32"/>
  <c r="F843" i="16"/>
  <c r="F830" i="11"/>
  <c r="N76" i="16"/>
  <c r="F286" i="25"/>
  <c r="F208" i="32"/>
  <c r="G208" i="32" s="1"/>
  <c r="H208" i="32" s="1"/>
  <c r="F216" i="11"/>
  <c r="G216" i="11" s="1"/>
  <c r="F251" i="25"/>
  <c r="F277" i="25"/>
  <c r="F283" i="25"/>
  <c r="F1024" i="25"/>
  <c r="F997" i="25"/>
  <c r="F944" i="25"/>
  <c r="F1080" i="33"/>
  <c r="F1066" i="33"/>
  <c r="F1054" i="11"/>
  <c r="G1054" i="11" s="1"/>
  <c r="F1050" i="13"/>
  <c r="F1049" i="16"/>
  <c r="F1047" i="16"/>
  <c r="F1040" i="33"/>
  <c r="F262" i="32"/>
  <c r="G262" i="32" s="1"/>
  <c r="H262" i="32" s="1"/>
  <c r="F409" i="25"/>
  <c r="F221" i="32"/>
  <c r="G221" i="32" s="1"/>
  <c r="H221" i="32" s="1"/>
  <c r="F80" i="32"/>
  <c r="G80" i="32" s="1"/>
  <c r="H80" i="32" s="1"/>
  <c r="F145" i="11"/>
  <c r="G145" i="11" s="1"/>
  <c r="F948" i="25"/>
  <c r="F1060" i="33"/>
  <c r="F1056" i="13"/>
  <c r="F1055" i="28"/>
  <c r="K1055" i="28" s="1"/>
  <c r="G1049" i="18" s="1"/>
  <c r="F1053" i="23"/>
  <c r="G1049" i="12"/>
  <c r="H1049" i="12" s="1"/>
  <c r="F1039" i="16"/>
  <c r="F998" i="16"/>
  <c r="F1039" i="23"/>
  <c r="G1046" i="12"/>
  <c r="G1038" i="12"/>
  <c r="H1038" i="12" s="1"/>
  <c r="G1020" i="12"/>
  <c r="H1020" i="12" s="1"/>
  <c r="F1107" i="33"/>
  <c r="F781" i="25"/>
  <c r="F1059" i="32"/>
  <c r="G1099" i="12"/>
  <c r="H1099" i="12" s="1"/>
  <c r="F347" i="25"/>
  <c r="F393" i="25"/>
  <c r="F405" i="25"/>
  <c r="F408" i="25"/>
  <c r="F659" i="13"/>
  <c r="F490" i="30"/>
  <c r="G490" i="30" s="1"/>
  <c r="H490" i="30" s="1"/>
  <c r="F433" i="32"/>
  <c r="G433" i="32" s="1"/>
  <c r="H433" i="32" s="1"/>
  <c r="F280" i="32"/>
  <c r="G280" i="32" s="1"/>
  <c r="H280" i="32" s="1"/>
  <c r="F233" i="32"/>
  <c r="G233" i="32" s="1"/>
  <c r="H233" i="32" s="1"/>
  <c r="F226" i="32"/>
  <c r="G226" i="32" s="1"/>
  <c r="H226" i="32" s="1"/>
  <c r="F224" i="32"/>
  <c r="G224" i="32" s="1"/>
  <c r="H224" i="32" s="1"/>
  <c r="F222" i="32"/>
  <c r="G222" i="32" s="1"/>
  <c r="H222" i="32" s="1"/>
  <c r="F215" i="32"/>
  <c r="G215" i="32" s="1"/>
  <c r="H215" i="32" s="1"/>
  <c r="F210" i="32"/>
  <c r="G210" i="32" s="1"/>
  <c r="H210" i="32" s="1"/>
  <c r="F209" i="32"/>
  <c r="G209" i="32" s="1"/>
  <c r="H209" i="32" s="1"/>
  <c r="F112" i="32"/>
  <c r="G112" i="32" s="1"/>
  <c r="H112" i="32" s="1"/>
  <c r="F86" i="32"/>
  <c r="G86" i="32" s="1"/>
  <c r="H86" i="32" s="1"/>
  <c r="F82" i="32"/>
  <c r="G82" i="32" s="1"/>
  <c r="H82" i="32" s="1"/>
  <c r="F240" i="11"/>
  <c r="G240" i="11" s="1"/>
  <c r="F227" i="11"/>
  <c r="G227" i="11" s="1"/>
  <c r="F221" i="11"/>
  <c r="G221" i="11" s="1"/>
  <c r="F36" i="11"/>
  <c r="G36" i="11" s="1"/>
  <c r="F1049" i="25"/>
  <c r="F1029" i="25"/>
  <c r="F983" i="25"/>
  <c r="F945" i="25"/>
  <c r="F1034" i="25"/>
  <c r="F952" i="25"/>
  <c r="F1106" i="33"/>
  <c r="F1098" i="23"/>
  <c r="F1094" i="13"/>
  <c r="F1093" i="23"/>
  <c r="F1082" i="33"/>
  <c r="F1081" i="23"/>
  <c r="F1080" i="11"/>
  <c r="G1080" i="11" s="1"/>
  <c r="F1078" i="13"/>
  <c r="F1076" i="33"/>
  <c r="F1074" i="33"/>
  <c r="F1070" i="13"/>
  <c r="F1068" i="11"/>
  <c r="F1068" i="33"/>
  <c r="F1068" i="13"/>
  <c r="F1067" i="32"/>
  <c r="F1067" i="16"/>
  <c r="F1067" i="23"/>
  <c r="F1064" i="13"/>
  <c r="F1064" i="25"/>
  <c r="F1063" i="23"/>
  <c r="F1061" i="16"/>
  <c r="G1060" i="12"/>
  <c r="H1060" i="12" s="1"/>
  <c r="G1056" i="12"/>
  <c r="H1056" i="12" s="1"/>
  <c r="F1056" i="33"/>
  <c r="F1055" i="32"/>
  <c r="F1055" i="16"/>
  <c r="G1054" i="12"/>
  <c r="H1054" i="12" s="1"/>
  <c r="F1053" i="16"/>
  <c r="F1051" i="16"/>
  <c r="G1050" i="12"/>
  <c r="H1050" i="12" s="1"/>
  <c r="F1050" i="33"/>
  <c r="G1048" i="12"/>
  <c r="H1048" i="12" s="1"/>
  <c r="F1048" i="11"/>
  <c r="G1048" i="11" s="1"/>
  <c r="F1042" i="11"/>
  <c r="G1042" i="11" s="1"/>
  <c r="F1041" i="23"/>
  <c r="F1040" i="11"/>
  <c r="G1040" i="11" s="1"/>
  <c r="F1036" i="33"/>
  <c r="F1035" i="16"/>
  <c r="F1033" i="23"/>
  <c r="G1023" i="12"/>
  <c r="H1023" i="12" s="1"/>
  <c r="F1023" i="33"/>
  <c r="F1023" i="13"/>
  <c r="F1022" i="28"/>
  <c r="K1022" i="28" s="1"/>
  <c r="G1016" i="18" s="1"/>
  <c r="F1021" i="16"/>
  <c r="F1021" i="23"/>
  <c r="F1009" i="13"/>
  <c r="F1008" i="23"/>
  <c r="F1006" i="23"/>
  <c r="F1005" i="33"/>
  <c r="F1005" i="13"/>
  <c r="F1005" i="25"/>
  <c r="F1002" i="16"/>
  <c r="F1002" i="23"/>
  <c r="F1000" i="16"/>
  <c r="F1000" i="23"/>
  <c r="F998" i="28"/>
  <c r="K998" i="28" s="1"/>
  <c r="G992" i="18" s="1"/>
  <c r="F996" i="16"/>
  <c r="F977" i="13"/>
  <c r="F924" i="13"/>
  <c r="F916" i="23"/>
  <c r="F908" i="13"/>
  <c r="F900" i="13"/>
  <c r="F695" i="14"/>
  <c r="F1107" i="13"/>
  <c r="F1099" i="11"/>
  <c r="G1099" i="11" s="1"/>
  <c r="F1052" i="32"/>
  <c r="F916" i="28"/>
  <c r="K916" i="28" s="1"/>
  <c r="G910" i="18" s="1"/>
  <c r="F916" i="13"/>
  <c r="F903" i="13"/>
  <c r="F194" i="32"/>
  <c r="G194" i="32" s="1"/>
  <c r="H194" i="32" s="1"/>
  <c r="F183" i="32"/>
  <c r="G183" i="32" s="1"/>
  <c r="H183" i="32" s="1"/>
  <c r="F502" i="25"/>
  <c r="F500" i="25"/>
  <c r="F498" i="25"/>
  <c r="F496" i="25"/>
  <c r="F494" i="25"/>
  <c r="F492" i="25"/>
  <c r="F490" i="25"/>
  <c r="F488" i="25"/>
  <c r="F316" i="25"/>
  <c r="F340" i="25"/>
  <c r="F346" i="25"/>
  <c r="F446" i="32"/>
  <c r="G446" i="32" s="1"/>
  <c r="H446" i="32" s="1"/>
  <c r="F438" i="32"/>
  <c r="G438" i="32" s="1"/>
  <c r="H438" i="32" s="1"/>
  <c r="F41" i="11"/>
  <c r="G41" i="11" s="1"/>
  <c r="F723" i="16"/>
  <c r="F582" i="32"/>
  <c r="G582" i="32" s="1"/>
  <c r="F916" i="30"/>
  <c r="G916" i="30" s="1"/>
  <c r="H916" i="30" s="1"/>
  <c r="F695" i="33"/>
  <c r="F899" i="15"/>
  <c r="H899" i="15" s="1"/>
  <c r="F677" i="13"/>
  <c r="F458" i="30"/>
  <c r="G458" i="30" s="1"/>
  <c r="H458" i="30" s="1"/>
  <c r="F284" i="13"/>
  <c r="F739" i="15"/>
  <c r="H739" i="15" s="1"/>
  <c r="F425" i="32"/>
  <c r="G425" i="32" s="1"/>
  <c r="H425" i="32" s="1"/>
  <c r="F522" i="30"/>
  <c r="G522" i="30" s="1"/>
  <c r="H522" i="30" s="1"/>
  <c r="F495" i="13"/>
  <c r="F403" i="13"/>
  <c r="F229" i="30"/>
  <c r="G229" i="30" s="1"/>
  <c r="H229" i="30" s="1"/>
  <c r="F108" i="32"/>
  <c r="G108" i="32" s="1"/>
  <c r="H108" i="32" s="1"/>
  <c r="G738" i="30"/>
  <c r="H738" i="30" s="1"/>
  <c r="F464" i="25"/>
  <c r="F302" i="25"/>
  <c r="F312" i="25"/>
  <c r="F315" i="25"/>
  <c r="F370" i="25"/>
  <c r="F376" i="25"/>
  <c r="F425" i="25"/>
  <c r="F437" i="25"/>
  <c r="F440" i="25"/>
  <c r="F877" i="25"/>
  <c r="F881" i="25"/>
  <c r="F504" i="28"/>
  <c r="K504" i="28" s="1"/>
  <c r="G503" i="18" s="1"/>
  <c r="F502" i="28"/>
  <c r="K502" i="28" s="1"/>
  <c r="G501" i="18" s="1"/>
  <c r="F496" i="28"/>
  <c r="K496" i="28" s="1"/>
  <c r="G495" i="18" s="1"/>
  <c r="F494" i="28"/>
  <c r="K494" i="28" s="1"/>
  <c r="G493" i="18" s="1"/>
  <c r="F480" i="28"/>
  <c r="K480" i="28" s="1"/>
  <c r="G479" i="18" s="1"/>
  <c r="F478" i="28"/>
  <c r="K478" i="28" s="1"/>
  <c r="G477" i="18" s="1"/>
  <c r="F600" i="13"/>
  <c r="F596" i="13"/>
  <c r="F592" i="13"/>
  <c r="F589" i="13"/>
  <c r="F587" i="13"/>
  <c r="F585" i="13"/>
  <c r="F581" i="13"/>
  <c r="F579" i="13"/>
  <c r="F576" i="13"/>
  <c r="F572" i="13"/>
  <c r="F568" i="13"/>
  <c r="F566" i="13"/>
  <c r="P566" i="13" s="1"/>
  <c r="F562" i="13"/>
  <c r="F559" i="13"/>
  <c r="F557" i="13"/>
  <c r="F555" i="13"/>
  <c r="F553" i="13"/>
  <c r="F550" i="13"/>
  <c r="F546" i="13"/>
  <c r="F542" i="13"/>
  <c r="F538" i="13"/>
  <c r="F535" i="13"/>
  <c r="F533" i="13"/>
  <c r="F531" i="13"/>
  <c r="F528" i="13"/>
  <c r="F902" i="34"/>
  <c r="H902" i="34" s="1"/>
  <c r="F562" i="34"/>
  <c r="H562" i="34" s="1"/>
  <c r="F558" i="34"/>
  <c r="H558" i="34" s="1"/>
  <c r="F554" i="34"/>
  <c r="H554" i="34" s="1"/>
  <c r="F379" i="32"/>
  <c r="G379" i="32" s="1"/>
  <c r="H379" i="32" s="1"/>
  <c r="F344" i="32"/>
  <c r="G344" i="32" s="1"/>
  <c r="H344" i="32" s="1"/>
  <c r="F337" i="32"/>
  <c r="G337" i="32" s="1"/>
  <c r="H337" i="32" s="1"/>
  <c r="F333" i="32"/>
  <c r="G333" i="32" s="1"/>
  <c r="H333" i="32" s="1"/>
  <c r="F309" i="32"/>
  <c r="G309" i="32" s="1"/>
  <c r="H309" i="32" s="1"/>
  <c r="F295" i="32"/>
  <c r="G295" i="32" s="1"/>
  <c r="H295" i="32" s="1"/>
  <c r="F287" i="32"/>
  <c r="G287" i="32" s="1"/>
  <c r="H287" i="32" s="1"/>
  <c r="F283" i="32"/>
  <c r="G283" i="32" s="1"/>
  <c r="H283" i="32" s="1"/>
  <c r="F150" i="32"/>
  <c r="G150" i="32" s="1"/>
  <c r="H150" i="32" s="1"/>
  <c r="G540" i="12"/>
  <c r="H540" i="12" s="1"/>
  <c r="F115" i="11"/>
  <c r="G115" i="11" s="1"/>
  <c r="F101" i="11"/>
  <c r="F89" i="11"/>
  <c r="G89" i="11" s="1"/>
  <c r="F62" i="11"/>
  <c r="G62" i="11" s="1"/>
  <c r="F51" i="11"/>
  <c r="G51" i="11" s="1"/>
  <c r="F855" i="16"/>
  <c r="F851" i="16"/>
  <c r="F847" i="16"/>
  <c r="F841" i="16"/>
  <c r="F839" i="16"/>
  <c r="F835" i="16"/>
  <c r="F831" i="16"/>
  <c r="F826" i="16"/>
  <c r="F798" i="16"/>
  <c r="F796" i="16"/>
  <c r="F791" i="16"/>
  <c r="F789" i="16"/>
  <c r="F779" i="16"/>
  <c r="F774" i="16"/>
  <c r="F767" i="16"/>
  <c r="F762" i="16"/>
  <c r="F760" i="16"/>
  <c r="F754" i="16"/>
  <c r="F740" i="16"/>
  <c r="F735" i="16"/>
  <c r="F728" i="16"/>
  <c r="F522" i="16"/>
  <c r="F519" i="16"/>
  <c r="F515" i="16"/>
  <c r="F513" i="16"/>
  <c r="F511" i="16"/>
  <c r="F508" i="16"/>
  <c r="F507" i="16"/>
  <c r="F505" i="16"/>
  <c r="F501" i="16"/>
  <c r="F499" i="16"/>
  <c r="F497" i="16"/>
  <c r="F495" i="16"/>
  <c r="F493" i="16"/>
  <c r="F491" i="16"/>
  <c r="F489" i="16"/>
  <c r="F485" i="16"/>
  <c r="F483" i="16"/>
  <c r="F481" i="16"/>
  <c r="F479" i="16"/>
  <c r="F477" i="16"/>
  <c r="F475" i="16"/>
  <c r="F473" i="16"/>
  <c r="F470" i="16"/>
  <c r="F468" i="16"/>
  <c r="F465" i="16"/>
  <c r="F463" i="16"/>
  <c r="F766" i="25"/>
  <c r="F736" i="25"/>
  <c r="G659" i="30"/>
  <c r="H659" i="30" s="1"/>
  <c r="F1052" i="25"/>
  <c r="F520" i="23"/>
  <c r="F516" i="23"/>
  <c r="F514" i="23"/>
  <c r="F512" i="23"/>
  <c r="F510" i="23"/>
  <c r="F509" i="23"/>
  <c r="F507" i="23"/>
  <c r="F505" i="23"/>
  <c r="F501" i="23"/>
  <c r="F499" i="23"/>
  <c r="F497" i="23"/>
  <c r="F495" i="23"/>
  <c r="F493" i="23"/>
  <c r="F491" i="23"/>
  <c r="F489" i="23"/>
  <c r="F484" i="23"/>
  <c r="F482" i="23"/>
  <c r="F480" i="23"/>
  <c r="F478" i="23"/>
  <c r="F476" i="23"/>
  <c r="F474" i="23"/>
  <c r="F472" i="23"/>
  <c r="F469" i="23"/>
  <c r="F467" i="23"/>
  <c r="F466" i="23"/>
  <c r="F464" i="23"/>
  <c r="F975" i="25"/>
  <c r="F1102" i="25"/>
  <c r="F1100" i="16"/>
  <c r="F962" i="11"/>
  <c r="G962" i="11" s="1"/>
  <c r="F952" i="16"/>
  <c r="G943" i="12"/>
  <c r="H943" i="12" s="1"/>
  <c r="F932" i="33"/>
  <c r="F930" i="13"/>
  <c r="G929" i="12"/>
  <c r="H929" i="12" s="1"/>
  <c r="F921" i="28"/>
  <c r="K921" i="28" s="1"/>
  <c r="G915" i="18" s="1"/>
  <c r="F919" i="23"/>
  <c r="F973" i="11"/>
  <c r="G973" i="11" s="1"/>
  <c r="F1096" i="16"/>
  <c r="F986" i="16"/>
  <c r="F976" i="16"/>
  <c r="F967" i="16"/>
  <c r="F923" i="16"/>
  <c r="F919" i="16"/>
  <c r="F1095" i="14"/>
  <c r="F636" i="32"/>
  <c r="G636" i="32" s="1"/>
  <c r="F627" i="32"/>
  <c r="G627" i="32" s="1"/>
  <c r="H627" i="32" s="1"/>
  <c r="F618" i="32"/>
  <c r="G618" i="32" s="1"/>
  <c r="F602" i="15"/>
  <c r="F598" i="15"/>
  <c r="F594" i="15"/>
  <c r="F591" i="15"/>
  <c r="F586" i="15"/>
  <c r="F577" i="15"/>
  <c r="F574" i="15"/>
  <c r="F572" i="15"/>
  <c r="F568" i="15"/>
  <c r="F562" i="15"/>
  <c r="F558" i="15"/>
  <c r="F557" i="15"/>
  <c r="F555" i="15"/>
  <c r="F547" i="15"/>
  <c r="F535" i="15"/>
  <c r="F488" i="16"/>
  <c r="F570" i="34"/>
  <c r="F275" i="13"/>
  <c r="F267" i="13"/>
  <c r="F259" i="13"/>
  <c r="F78" i="13"/>
  <c r="F71" i="13"/>
  <c r="F899" i="13"/>
  <c r="F321" i="33"/>
  <c r="F199" i="13"/>
  <c r="G691" i="30"/>
  <c r="H691" i="30" s="1"/>
  <c r="F495" i="14"/>
  <c r="F314" i="14"/>
  <c r="G314" i="14" s="1"/>
  <c r="F229" i="33"/>
  <c r="F57" i="13"/>
  <c r="F851" i="15"/>
  <c r="F829" i="15"/>
  <c r="F822" i="15"/>
  <c r="F595" i="15"/>
  <c r="H595" i="15" s="1"/>
  <c r="F151" i="32"/>
  <c r="G151" i="32" s="1"/>
  <c r="H151" i="32" s="1"/>
  <c r="F974" i="30"/>
  <c r="G974" i="30" s="1"/>
  <c r="H974" i="30" s="1"/>
  <c r="F972" i="30"/>
  <c r="G972" i="30" s="1"/>
  <c r="H972" i="30" s="1"/>
  <c r="F919" i="34"/>
  <c r="F1103" i="14"/>
  <c r="G1103" i="14" s="1"/>
  <c r="F336" i="32"/>
  <c r="G336" i="32" s="1"/>
  <c r="H336" i="32" s="1"/>
  <c r="G904" i="12"/>
  <c r="H904" i="12" s="1"/>
  <c r="F1079" i="13"/>
  <c r="F560" i="14"/>
  <c r="G560" i="14" s="1"/>
  <c r="F271" i="13"/>
  <c r="F263" i="13"/>
  <c r="F137" i="30"/>
  <c r="G137" i="30" s="1"/>
  <c r="H137" i="30" s="1"/>
  <c r="F75" i="13"/>
  <c r="F333" i="13"/>
  <c r="F309" i="14"/>
  <c r="G309" i="14" s="1"/>
  <c r="F218" i="30"/>
  <c r="G218" i="30" s="1"/>
  <c r="H218" i="30" s="1"/>
  <c r="F121" i="30"/>
  <c r="G121" i="30" s="1"/>
  <c r="H121" i="30" s="1"/>
  <c r="G697" i="30"/>
  <c r="H697" i="30" s="1"/>
  <c r="F681" i="13"/>
  <c r="F138" i="33"/>
  <c r="F49" i="30"/>
  <c r="G49" i="30" s="1"/>
  <c r="H49" i="30" s="1"/>
  <c r="F250" i="16"/>
  <c r="F30" i="32"/>
  <c r="G30" i="32" s="1"/>
  <c r="H30" i="32" s="1"/>
  <c r="F858" i="25"/>
  <c r="F828" i="25"/>
  <c r="F788" i="25"/>
  <c r="F742" i="25"/>
  <c r="G625" i="30"/>
  <c r="H625" i="30" s="1"/>
  <c r="F521" i="25"/>
  <c r="F517" i="25"/>
  <c r="F260" i="25"/>
  <c r="F266" i="25"/>
  <c r="F272" i="25"/>
  <c r="F298" i="25"/>
  <c r="F301" i="25"/>
  <c r="F328" i="25"/>
  <c r="F331" i="25"/>
  <c r="F358" i="25"/>
  <c r="F361" i="25"/>
  <c r="F389" i="25"/>
  <c r="F392" i="25"/>
  <c r="F421" i="25"/>
  <c r="F424" i="25"/>
  <c r="F870" i="25"/>
  <c r="F875" i="25"/>
  <c r="G716" i="30"/>
  <c r="H716" i="30" s="1"/>
  <c r="F409" i="32"/>
  <c r="G409" i="32" s="1"/>
  <c r="H409" i="32" s="1"/>
  <c r="F394" i="32"/>
  <c r="G394" i="32" s="1"/>
  <c r="H394" i="32" s="1"/>
  <c r="F386" i="32"/>
  <c r="G386" i="32" s="1"/>
  <c r="H386" i="32" s="1"/>
  <c r="F382" i="32"/>
  <c r="G382" i="32" s="1"/>
  <c r="H382" i="32" s="1"/>
  <c r="F216" i="32"/>
  <c r="G216" i="32" s="1"/>
  <c r="H216" i="32" s="1"/>
  <c r="F181" i="32"/>
  <c r="G181" i="32" s="1"/>
  <c r="H181" i="32" s="1"/>
  <c r="F166" i="32"/>
  <c r="G166" i="32" s="1"/>
  <c r="H166" i="32" s="1"/>
  <c r="F160" i="32"/>
  <c r="G160" i="32" s="1"/>
  <c r="H160" i="32" s="1"/>
  <c r="F157" i="32"/>
  <c r="G157" i="32" s="1"/>
  <c r="H157" i="32" s="1"/>
  <c r="F154" i="32"/>
  <c r="G154" i="32" s="1"/>
  <c r="H154" i="32" s="1"/>
  <c r="F119" i="32"/>
  <c r="G119" i="32" s="1"/>
  <c r="H119" i="32" s="1"/>
  <c r="F113" i="32"/>
  <c r="G113" i="32" s="1"/>
  <c r="H113" i="32" s="1"/>
  <c r="F332" i="32"/>
  <c r="G332" i="32" s="1"/>
  <c r="H332" i="32" s="1"/>
  <c r="F180" i="32"/>
  <c r="G180" i="32" s="1"/>
  <c r="H180" i="32" s="1"/>
  <c r="G541" i="12"/>
  <c r="H541" i="12" s="1"/>
  <c r="G529" i="12"/>
  <c r="H529" i="12" s="1"/>
  <c r="G520" i="12"/>
  <c r="G516" i="12"/>
  <c r="G514" i="12"/>
  <c r="G512" i="12"/>
  <c r="G510" i="12"/>
  <c r="G509" i="12"/>
  <c r="G506" i="12"/>
  <c r="G504" i="12"/>
  <c r="G502" i="12"/>
  <c r="G500" i="12"/>
  <c r="G498" i="12"/>
  <c r="G496" i="12"/>
  <c r="G494" i="12"/>
  <c r="G492" i="12"/>
  <c r="G490" i="12"/>
  <c r="G486" i="12"/>
  <c r="G484" i="12"/>
  <c r="G482" i="12"/>
  <c r="G480" i="12"/>
  <c r="G478" i="12"/>
  <c r="G476" i="12"/>
  <c r="G474" i="12"/>
  <c r="G472" i="12"/>
  <c r="G469" i="12"/>
  <c r="H469" i="12" s="1"/>
  <c r="G467" i="12"/>
  <c r="G466" i="12"/>
  <c r="F141" i="11"/>
  <c r="G141" i="11" s="1"/>
  <c r="F140" i="11"/>
  <c r="G140" i="11" s="1"/>
  <c r="F138" i="11"/>
  <c r="G138" i="11" s="1"/>
  <c r="F953" i="25"/>
  <c r="F949" i="25"/>
  <c r="F943" i="25"/>
  <c r="F932" i="25"/>
  <c r="F920" i="25"/>
  <c r="F1090" i="25"/>
  <c r="F1051" i="25"/>
  <c r="F1035" i="25"/>
  <c r="F1032" i="25"/>
  <c r="F1017" i="25"/>
  <c r="F1108" i="23"/>
  <c r="F1107" i="23"/>
  <c r="F1102" i="16"/>
  <c r="F1102" i="23"/>
  <c r="F1096" i="30"/>
  <c r="G1096" i="30" s="1"/>
  <c r="H1096" i="30" s="1"/>
  <c r="F1093" i="16"/>
  <c r="F1089" i="13"/>
  <c r="F1079" i="32"/>
  <c r="F1079" i="23"/>
  <c r="F1077" i="32"/>
  <c r="F1075" i="32"/>
  <c r="F1058" i="13"/>
  <c r="P1058" i="13" s="1"/>
  <c r="F993" i="11"/>
  <c r="F992" i="16"/>
  <c r="G989" i="12"/>
  <c r="H989" i="12" s="1"/>
  <c r="F989" i="13"/>
  <c r="F988" i="16"/>
  <c r="F988" i="23"/>
  <c r="F986" i="28"/>
  <c r="K986" i="28" s="1"/>
  <c r="G980" i="18" s="1"/>
  <c r="F984" i="16"/>
  <c r="F984" i="23"/>
  <c r="F982" i="23"/>
  <c r="G977" i="12"/>
  <c r="F977" i="11"/>
  <c r="F974" i="16"/>
  <c r="G973" i="12"/>
  <c r="H973" i="12" s="1"/>
  <c r="F972" i="16"/>
  <c r="F972" i="23"/>
  <c r="F970" i="30"/>
  <c r="G970" i="30" s="1"/>
  <c r="H970" i="30" s="1"/>
  <c r="F969" i="30"/>
  <c r="G969" i="30" s="1"/>
  <c r="H969" i="30" s="1"/>
  <c r="G968" i="12"/>
  <c r="F968" i="13"/>
  <c r="F967" i="11"/>
  <c r="G967" i="11" s="1"/>
  <c r="F967" i="28"/>
  <c r="K967" i="28" s="1"/>
  <c r="G961" i="18" s="1"/>
  <c r="F961" i="25"/>
  <c r="F955" i="25"/>
  <c r="F947" i="13"/>
  <c r="F942" i="16"/>
  <c r="F936" i="30"/>
  <c r="G936" i="30" s="1"/>
  <c r="H936" i="30" s="1"/>
  <c r="F925" i="25"/>
  <c r="F921" i="16"/>
  <c r="F918" i="13"/>
  <c r="F959" i="16"/>
  <c r="F909" i="23"/>
  <c r="I1109" i="26"/>
  <c r="F962" i="14"/>
  <c r="G962" i="14" s="1"/>
  <c r="F910" i="14"/>
  <c r="G910" i="14" s="1"/>
  <c r="F903" i="32"/>
  <c r="F458" i="32"/>
  <c r="G458" i="32" s="1"/>
  <c r="H458" i="32" s="1"/>
  <c r="F600" i="33"/>
  <c r="F596" i="33"/>
  <c r="F592" i="33"/>
  <c r="F589" i="33"/>
  <c r="F587" i="33"/>
  <c r="F584" i="33"/>
  <c r="F580" i="33"/>
  <c r="F577" i="33"/>
  <c r="F573" i="33"/>
  <c r="F569" i="33"/>
  <c r="F567" i="33"/>
  <c r="P567" i="33" s="1"/>
  <c r="F563" i="33"/>
  <c r="F561" i="33"/>
  <c r="F558" i="33"/>
  <c r="F556" i="33"/>
  <c r="F554" i="33"/>
  <c r="F551" i="33"/>
  <c r="F547" i="33"/>
  <c r="F543" i="33"/>
  <c r="F539" i="33"/>
  <c r="F537" i="33"/>
  <c r="F534" i="33"/>
  <c r="F530" i="33"/>
  <c r="F1100" i="32"/>
  <c r="F1008" i="32"/>
  <c r="F381" i="32"/>
  <c r="G381" i="32" s="1"/>
  <c r="H381" i="32" s="1"/>
  <c r="F610" i="32"/>
  <c r="G610" i="32" s="1"/>
  <c r="H610" i="32" s="1"/>
  <c r="F610" i="11"/>
  <c r="F488" i="28"/>
  <c r="K488" i="28" s="1"/>
  <c r="G487" i="18" s="1"/>
  <c r="F1020" i="23"/>
  <c r="G955" i="12"/>
  <c r="F695" i="32"/>
  <c r="G695" i="32" s="1"/>
  <c r="F941" i="16"/>
  <c r="F665" i="13"/>
  <c r="F598" i="13"/>
  <c r="F570" i="30"/>
  <c r="G570" i="30" s="1"/>
  <c r="H570" i="30" s="1"/>
  <c r="F570" i="15"/>
  <c r="F560" i="13"/>
  <c r="F1112" i="33"/>
  <c r="F1055" i="33"/>
  <c r="F654" i="13"/>
  <c r="F622" i="13"/>
  <c r="F574" i="33"/>
  <c r="F333" i="33"/>
  <c r="F309" i="30"/>
  <c r="G309" i="30" s="1"/>
  <c r="H309" i="30" s="1"/>
  <c r="F309" i="13"/>
  <c r="F291" i="30"/>
  <c r="G291" i="30" s="1"/>
  <c r="H291" i="30" s="1"/>
  <c r="F291" i="13"/>
  <c r="F218" i="14"/>
  <c r="G218" i="14" s="1"/>
  <c r="F912" i="14"/>
  <c r="G912" i="14" s="1"/>
  <c r="F691" i="33"/>
  <c r="F681" i="14"/>
  <c r="F556" i="14"/>
  <c r="G556" i="14" s="1"/>
  <c r="F387" i="13"/>
  <c r="F268" i="13"/>
  <c r="F1099" i="33"/>
  <c r="F1084" i="30"/>
  <c r="G1084" i="30" s="1"/>
  <c r="H1084" i="30" s="1"/>
  <c r="F474" i="34"/>
  <c r="F472" i="34"/>
  <c r="F470" i="34"/>
  <c r="F250" i="32"/>
  <c r="G250" i="32" s="1"/>
  <c r="H250" i="32" s="1"/>
  <c r="F171" i="16"/>
  <c r="F67" i="32"/>
  <c r="G67" i="32" s="1"/>
  <c r="H67" i="32" s="1"/>
  <c r="F954" i="25"/>
  <c r="F938" i="25"/>
  <c r="F921" i="25"/>
  <c r="F912" i="25"/>
  <c r="F1108" i="28"/>
  <c r="K1108" i="28" s="1"/>
  <c r="G1102" i="18" s="1"/>
  <c r="F1086" i="32"/>
  <c r="F1057" i="32"/>
  <c r="F875" i="32"/>
  <c r="G875" i="32" s="1"/>
  <c r="H875" i="32" s="1"/>
  <c r="J875" i="32" s="1"/>
  <c r="F458" i="28"/>
  <c r="K458" i="28" s="1"/>
  <c r="G458" i="18" s="1"/>
  <c r="F300" i="32"/>
  <c r="G300" i="32" s="1"/>
  <c r="H300" i="32" s="1"/>
  <c r="F1013" i="23"/>
  <c r="F927" i="16"/>
  <c r="F418" i="13"/>
  <c r="F8" i="13"/>
  <c r="F1108" i="33"/>
  <c r="F1051" i="33"/>
  <c r="G642" i="30"/>
  <c r="H642" i="30" s="1"/>
  <c r="F578" i="33"/>
  <c r="F552" i="33"/>
  <c r="F920" i="14"/>
  <c r="F334" i="30"/>
  <c r="G334" i="30" s="1"/>
  <c r="H334" i="30" s="1"/>
  <c r="F256" i="30"/>
  <c r="G256" i="30" s="1"/>
  <c r="H256" i="30" s="1"/>
  <c r="F9" i="15"/>
  <c r="F878" i="14"/>
  <c r="G878" i="14" s="1"/>
  <c r="F473" i="34"/>
  <c r="H473" i="34" s="1"/>
  <c r="F471" i="34"/>
  <c r="H471" i="34" s="1"/>
  <c r="F469" i="34"/>
  <c r="F230" i="16"/>
  <c r="F217" i="32"/>
  <c r="G217" i="32" s="1"/>
  <c r="H217" i="32" s="1"/>
  <c r="F131" i="32"/>
  <c r="G131" i="32" s="1"/>
  <c r="H131" i="32" s="1"/>
  <c r="F842" i="25"/>
  <c r="F748" i="25"/>
  <c r="G609" i="30"/>
  <c r="H609" i="30" s="1"/>
  <c r="F563" i="30"/>
  <c r="G563" i="30" s="1"/>
  <c r="H563" i="30" s="1"/>
  <c r="F511" i="25"/>
  <c r="F508" i="25"/>
  <c r="F507" i="25"/>
  <c r="F505" i="25"/>
  <c r="F486" i="25"/>
  <c r="F484" i="25"/>
  <c r="F482" i="25"/>
  <c r="F480" i="25"/>
  <c r="F478" i="25"/>
  <c r="F476" i="25"/>
  <c r="F474" i="25"/>
  <c r="F472" i="25"/>
  <c r="F470" i="25"/>
  <c r="F468" i="25"/>
  <c r="F475" i="25"/>
  <c r="F471" i="25"/>
  <c r="F255" i="25"/>
  <c r="F257" i="25"/>
  <c r="F275" i="25"/>
  <c r="F290" i="25"/>
  <c r="F293" i="25"/>
  <c r="F306" i="25"/>
  <c r="F320" i="25"/>
  <c r="F323" i="25"/>
  <c r="F338" i="25"/>
  <c r="F351" i="25"/>
  <c r="F366" i="25"/>
  <c r="F369" i="25"/>
  <c r="F383" i="25"/>
  <c r="F397" i="25"/>
  <c r="F400" i="25"/>
  <c r="F415" i="25"/>
  <c r="F429" i="25"/>
  <c r="F432" i="25"/>
  <c r="F447" i="25"/>
  <c r="F811" i="25"/>
  <c r="F785" i="25"/>
  <c r="F739" i="25"/>
  <c r="F885" i="25"/>
  <c r="F897" i="25"/>
  <c r="F884" i="25"/>
  <c r="G717" i="30"/>
  <c r="G621" i="30"/>
  <c r="H621" i="30" s="1"/>
  <c r="F567" i="30"/>
  <c r="G567" i="30" s="1"/>
  <c r="H567" i="30" s="1"/>
  <c r="F546" i="30"/>
  <c r="G546" i="30" s="1"/>
  <c r="H546" i="30" s="1"/>
  <c r="F88" i="30"/>
  <c r="G88" i="30" s="1"/>
  <c r="F519" i="15"/>
  <c r="F512" i="15"/>
  <c r="F501" i="15"/>
  <c r="F497" i="15"/>
  <c r="F486" i="15"/>
  <c r="F484" i="15"/>
  <c r="F480" i="15"/>
  <c r="F476" i="15"/>
  <c r="F473" i="15"/>
  <c r="F469" i="15"/>
  <c r="F465" i="15"/>
  <c r="H465" i="15" s="1"/>
  <c r="F576" i="14"/>
  <c r="G576" i="14" s="1"/>
  <c r="F564" i="14"/>
  <c r="G564" i="14" s="1"/>
  <c r="F542" i="14"/>
  <c r="G542" i="14" s="1"/>
  <c r="F434" i="32"/>
  <c r="G434" i="32" s="1"/>
  <c r="H434" i="32" s="1"/>
  <c r="F354" i="32"/>
  <c r="G354" i="32" s="1"/>
  <c r="H354" i="32" s="1"/>
  <c r="F193" i="32"/>
  <c r="G193" i="32" s="1"/>
  <c r="H193" i="32" s="1"/>
  <c r="F188" i="32"/>
  <c r="G188" i="32" s="1"/>
  <c r="H188" i="32" s="1"/>
  <c r="F185" i="32"/>
  <c r="G185" i="32" s="1"/>
  <c r="H185" i="32" s="1"/>
  <c r="F97" i="32"/>
  <c r="G97" i="32" s="1"/>
  <c r="H97" i="32" s="1"/>
  <c r="F81" i="32"/>
  <c r="G81" i="32" s="1"/>
  <c r="H81" i="32" s="1"/>
  <c r="F85" i="14"/>
  <c r="G85" i="14" s="1"/>
  <c r="F48" i="14"/>
  <c r="G48" i="14" s="1"/>
  <c r="F12" i="14"/>
  <c r="G12" i="14" s="1"/>
  <c r="F418" i="32"/>
  <c r="G418" i="32" s="1"/>
  <c r="H418" i="32" s="1"/>
  <c r="F414" i="32"/>
  <c r="G414" i="32" s="1"/>
  <c r="H414" i="32" s="1"/>
  <c r="F410" i="32"/>
  <c r="G410" i="32" s="1"/>
  <c r="H410" i="32" s="1"/>
  <c r="F367" i="32"/>
  <c r="G367" i="32" s="1"/>
  <c r="H367" i="32" s="1"/>
  <c r="F359" i="32"/>
  <c r="G359" i="32" s="1"/>
  <c r="H359" i="32" s="1"/>
  <c r="F355" i="32"/>
  <c r="G355" i="32" s="1"/>
  <c r="H355" i="32" s="1"/>
  <c r="F317" i="32"/>
  <c r="G317" i="32" s="1"/>
  <c r="H317" i="32" s="1"/>
  <c r="F315" i="32"/>
  <c r="G315" i="32" s="1"/>
  <c r="H315" i="32" s="1"/>
  <c r="F313" i="32"/>
  <c r="G313" i="32" s="1"/>
  <c r="H313" i="32" s="1"/>
  <c r="F271" i="32"/>
  <c r="G271" i="32" s="1"/>
  <c r="H271" i="32" s="1"/>
  <c r="F263" i="32"/>
  <c r="G263" i="32" s="1"/>
  <c r="H263" i="32" s="1"/>
  <c r="F259" i="32"/>
  <c r="G259" i="32" s="1"/>
  <c r="H259" i="32" s="1"/>
  <c r="F240" i="32"/>
  <c r="G240" i="32" s="1"/>
  <c r="H240" i="32" s="1"/>
  <c r="F237" i="32"/>
  <c r="G237" i="32" s="1"/>
  <c r="H237" i="32" s="1"/>
  <c r="F236" i="32"/>
  <c r="G236" i="32" s="1"/>
  <c r="H236" i="32" s="1"/>
  <c r="F203" i="32"/>
  <c r="G203" i="32" s="1"/>
  <c r="H203" i="32" s="1"/>
  <c r="F196" i="32"/>
  <c r="G196" i="32" s="1"/>
  <c r="H196" i="32" s="1"/>
  <c r="F173" i="32"/>
  <c r="G173" i="32" s="1"/>
  <c r="H173" i="32" s="1"/>
  <c r="F168" i="32"/>
  <c r="G168" i="32" s="1"/>
  <c r="H168" i="32" s="1"/>
  <c r="F167" i="32"/>
  <c r="G167" i="32" s="1"/>
  <c r="H167" i="32" s="1"/>
  <c r="F105" i="32"/>
  <c r="G105" i="32" s="1"/>
  <c r="H105" i="32" s="1"/>
  <c r="F102" i="32"/>
  <c r="G102" i="32" s="1"/>
  <c r="H102" i="32" s="1"/>
  <c r="F98" i="32"/>
  <c r="G98" i="32" s="1"/>
  <c r="H98" i="32" s="1"/>
  <c r="F61" i="32"/>
  <c r="G61" i="32" s="1"/>
  <c r="H61" i="32" s="1"/>
  <c r="F53" i="32"/>
  <c r="G53" i="32" s="1"/>
  <c r="H53" i="32" s="1"/>
  <c r="F49" i="32"/>
  <c r="G49" i="32" s="1"/>
  <c r="H49" i="32" s="1"/>
  <c r="F541" i="11"/>
  <c r="F244" i="11"/>
  <c r="G244" i="11" s="1"/>
  <c r="F236" i="11"/>
  <c r="G236" i="11" s="1"/>
  <c r="F235" i="11"/>
  <c r="G235" i="11" s="1"/>
  <c r="F233" i="11"/>
  <c r="G233" i="11" s="1"/>
  <c r="F231" i="11"/>
  <c r="G231" i="11" s="1"/>
  <c r="F129" i="11"/>
  <c r="G129" i="11" s="1"/>
  <c r="F121" i="11"/>
  <c r="G121" i="11" s="1"/>
  <c r="F113" i="11"/>
  <c r="G113" i="11" s="1"/>
  <c r="F112" i="11"/>
  <c r="G112" i="11" s="1"/>
  <c r="F110" i="11"/>
  <c r="G110" i="11" s="1"/>
  <c r="F96" i="11"/>
  <c r="G96" i="11" s="1"/>
  <c r="F1077" i="25"/>
  <c r="F1075" i="25"/>
  <c r="F1061" i="25"/>
  <c r="F1059" i="25"/>
  <c r="F1055" i="25"/>
  <c r="F1048" i="25"/>
  <c r="F1044" i="25"/>
  <c r="F1039" i="25"/>
  <c r="F1037" i="25"/>
  <c r="F968" i="25"/>
  <c r="F962" i="25"/>
  <c r="F957" i="25"/>
  <c r="F924" i="25"/>
  <c r="F1080" i="25"/>
  <c r="F1068" i="25"/>
  <c r="F1058" i="25"/>
  <c r="F1056" i="25"/>
  <c r="F1047" i="25"/>
  <c r="F1036" i="25"/>
  <c r="F1014" i="25"/>
  <c r="F1006" i="25"/>
  <c r="F1002" i="25"/>
  <c r="F990" i="25"/>
  <c r="F978" i="25"/>
  <c r="F977" i="25"/>
  <c r="F974" i="25"/>
  <c r="F963" i="25"/>
  <c r="F956" i="25"/>
  <c r="F923" i="25"/>
  <c r="F1109" i="23"/>
  <c r="F1106" i="11"/>
  <c r="F1103" i="11"/>
  <c r="F1103" i="16"/>
  <c r="F1103" i="28"/>
  <c r="K1103" i="28" s="1"/>
  <c r="G1097" i="18" s="1"/>
  <c r="G1094" i="12"/>
  <c r="H1094" i="12" s="1"/>
  <c r="F1094" i="33"/>
  <c r="F1089" i="16"/>
  <c r="F1086" i="23"/>
  <c r="F1082" i="11"/>
  <c r="G1082" i="11" s="1"/>
  <c r="F1081" i="16"/>
  <c r="G1078" i="12"/>
  <c r="F1078" i="33"/>
  <c r="F1076" i="11"/>
  <c r="G1076" i="11" s="1"/>
  <c r="F1074" i="11"/>
  <c r="G1074" i="11" s="1"/>
  <c r="G1072" i="12"/>
  <c r="F1072" i="11"/>
  <c r="G1072" i="11" s="1"/>
  <c r="F1065" i="23"/>
  <c r="F1062" i="33"/>
  <c r="G1058" i="12"/>
  <c r="H1058" i="12" s="1"/>
  <c r="F1058" i="33"/>
  <c r="F1052" i="33"/>
  <c r="F1051" i="23"/>
  <c r="F1046" i="13"/>
  <c r="F1045" i="16"/>
  <c r="F1044" i="11"/>
  <c r="G1044" i="11" s="1"/>
  <c r="G1042" i="12"/>
  <c r="H1042" i="12" s="1"/>
  <c r="F1038" i="13"/>
  <c r="F1034" i="11"/>
  <c r="F1024" i="23"/>
  <c r="F1019" i="25"/>
  <c r="F1016" i="33"/>
  <c r="F1016" i="13"/>
  <c r="F1015" i="32"/>
  <c r="F1015" i="16"/>
  <c r="F1015" i="23"/>
  <c r="F1014" i="30"/>
  <c r="G1014" i="30" s="1"/>
  <c r="H1014" i="30" s="1"/>
  <c r="F1012" i="25"/>
  <c r="F1010" i="16"/>
  <c r="F1010" i="23"/>
  <c r="F1004" i="23"/>
  <c r="F1001" i="13"/>
  <c r="F999" i="13"/>
  <c r="F997" i="33"/>
  <c r="F994" i="16"/>
  <c r="F994" i="23"/>
  <c r="G993" i="12"/>
  <c r="F990" i="23"/>
  <c r="F985" i="11"/>
  <c r="G985" i="11" s="1"/>
  <c r="F984" i="28"/>
  <c r="K984" i="28" s="1"/>
  <c r="G978" i="18" s="1"/>
  <c r="F981" i="13"/>
  <c r="F967" i="25"/>
  <c r="F965" i="13"/>
  <c r="G962" i="12"/>
  <c r="H962" i="12" s="1"/>
  <c r="F961" i="16"/>
  <c r="F961" i="23"/>
  <c r="F959" i="28"/>
  <c r="K959" i="28" s="1"/>
  <c r="G953" i="18" s="1"/>
  <c r="F958" i="33"/>
  <c r="F958" i="13"/>
  <c r="F958" i="25"/>
  <c r="F952" i="28"/>
  <c r="K952" i="28" s="1"/>
  <c r="G946" i="18" s="1"/>
  <c r="F950" i="25"/>
  <c r="F948" i="28"/>
  <c r="K948" i="28" s="1"/>
  <c r="G942" i="18" s="1"/>
  <c r="F947" i="33"/>
  <c r="F944" i="16"/>
  <c r="F942" i="28"/>
  <c r="K942" i="28" s="1"/>
  <c r="G936" i="18" s="1"/>
  <c r="F940" i="16"/>
  <c r="F939" i="13"/>
  <c r="F936" i="16"/>
  <c r="F935" i="11"/>
  <c r="G935" i="11" s="1"/>
  <c r="G932" i="12"/>
  <c r="H932" i="12" s="1"/>
  <c r="F991" i="25"/>
  <c r="F985" i="25"/>
  <c r="F979" i="25"/>
  <c r="F1105" i="30"/>
  <c r="G1105" i="30" s="1"/>
  <c r="H1105" i="30" s="1"/>
  <c r="F978" i="32"/>
  <c r="G939" i="12"/>
  <c r="H939" i="12" s="1"/>
  <c r="F871" i="32"/>
  <c r="G871" i="32" s="1"/>
  <c r="F1072" i="32"/>
  <c r="F988" i="32"/>
  <c r="F907" i="32"/>
  <c r="G907" i="32" s="1"/>
  <c r="F358" i="32"/>
  <c r="G358" i="32" s="1"/>
  <c r="H358" i="32" s="1"/>
  <c r="F284" i="32"/>
  <c r="G284" i="32" s="1"/>
  <c r="H284" i="32" s="1"/>
  <c r="F655" i="14"/>
  <c r="G655" i="14" s="1"/>
  <c r="F517" i="16"/>
  <c r="F572" i="23"/>
  <c r="F971" i="11"/>
  <c r="G971" i="11" s="1"/>
  <c r="F1071" i="23"/>
  <c r="F1063" i="13"/>
  <c r="F1029" i="30"/>
  <c r="G1029" i="30" s="1"/>
  <c r="H1029" i="30" s="1"/>
  <c r="F963" i="13"/>
  <c r="F956" i="13"/>
  <c r="F916" i="32"/>
  <c r="F673" i="13"/>
  <c r="F617" i="14"/>
  <c r="G617" i="14" s="1"/>
  <c r="F536" i="13"/>
  <c r="F513" i="13"/>
  <c r="F410" i="13"/>
  <c r="F386" i="30"/>
  <c r="G386" i="30" s="1"/>
  <c r="H386" i="30" s="1"/>
  <c r="F299" i="13"/>
  <c r="F157" i="14"/>
  <c r="G157" i="14" s="1"/>
  <c r="F1043" i="33"/>
  <c r="F1018" i="30"/>
  <c r="G1018" i="30" s="1"/>
  <c r="H1018" i="30" s="1"/>
  <c r="F482" i="30"/>
  <c r="G482" i="30" s="1"/>
  <c r="H482" i="30" s="1"/>
  <c r="F449" i="13"/>
  <c r="P449" i="13" s="1"/>
  <c r="F355" i="13"/>
  <c r="F24" i="33"/>
  <c r="F1047" i="14"/>
  <c r="F956" i="14"/>
  <c r="F599" i="13"/>
  <c r="F545" i="33"/>
  <c r="F439" i="13"/>
  <c r="F318" i="30"/>
  <c r="G318" i="30" s="1"/>
  <c r="H318" i="30" s="1"/>
  <c r="F237" i="30"/>
  <c r="G237" i="30" s="1"/>
  <c r="H237" i="30" s="1"/>
  <c r="F72" i="13"/>
  <c r="F1114" i="15"/>
  <c r="H1114" i="15" s="1"/>
  <c r="I1114" i="15" s="1"/>
  <c r="F1112" i="15"/>
  <c r="H1112" i="15" s="1"/>
  <c r="I1112" i="15" s="1"/>
  <c r="F1102" i="15"/>
  <c r="H1102" i="15" s="1"/>
  <c r="I1102" i="15" s="1"/>
  <c r="F1100" i="15"/>
  <c r="H1100" i="15" s="1"/>
  <c r="I1100" i="15" s="1"/>
  <c r="F1097" i="15"/>
  <c r="H1097" i="15" s="1"/>
  <c r="I1097" i="15" s="1"/>
  <c r="F1093" i="15"/>
  <c r="H1093" i="15" s="1"/>
  <c r="I1093" i="15" s="1"/>
  <c r="F1086" i="15"/>
  <c r="H1086" i="15" s="1"/>
  <c r="I1086" i="15" s="1"/>
  <c r="F1082" i="15"/>
  <c r="H1082" i="15" s="1"/>
  <c r="I1082" i="15" s="1"/>
  <c r="F1079" i="15"/>
  <c r="H1079" i="15" s="1"/>
  <c r="I1079" i="15" s="1"/>
  <c r="F1067" i="15"/>
  <c r="H1067" i="15" s="1"/>
  <c r="I1067" i="15" s="1"/>
  <c r="F1004" i="15"/>
  <c r="H1004" i="15" s="1"/>
  <c r="I1004" i="15" s="1"/>
  <c r="F1002" i="15"/>
  <c r="H1002" i="15" s="1"/>
  <c r="I1002" i="15" s="1"/>
  <c r="F990" i="15"/>
  <c r="H990" i="15" s="1"/>
  <c r="I990" i="15" s="1"/>
  <c r="F942" i="15"/>
  <c r="H942" i="15" s="1"/>
  <c r="I942" i="15" s="1"/>
  <c r="F940" i="15"/>
  <c r="H940" i="15" s="1"/>
  <c r="I940" i="15" s="1"/>
  <c r="F934" i="15"/>
  <c r="H934" i="15" s="1"/>
  <c r="I934" i="15" s="1"/>
  <c r="F875" i="15"/>
  <c r="H875" i="15" s="1"/>
  <c r="F518" i="15"/>
  <c r="F506" i="15"/>
  <c r="F499" i="15"/>
  <c r="F1084" i="13"/>
  <c r="F874" i="34"/>
  <c r="H874" i="34" s="1"/>
  <c r="F199" i="32"/>
  <c r="G199" i="32" s="1"/>
  <c r="H199" i="32" s="1"/>
  <c r="F163" i="32"/>
  <c r="G163" i="32" s="1"/>
  <c r="H163" i="32" s="1"/>
  <c r="F123" i="32"/>
  <c r="G123" i="32" s="1"/>
  <c r="H123" i="32" s="1"/>
  <c r="F54" i="32"/>
  <c r="G54" i="32" s="1"/>
  <c r="H54" i="32" s="1"/>
  <c r="F900" i="32"/>
  <c r="G900" i="32" s="1"/>
  <c r="H900" i="32" s="1"/>
  <c r="J900" i="32" s="1"/>
  <c r="F540" i="32"/>
  <c r="G540" i="32" s="1"/>
  <c r="H540" i="32" s="1"/>
  <c r="F509" i="32"/>
  <c r="G509" i="32" s="1"/>
  <c r="H509" i="32" s="1"/>
  <c r="F458" i="25"/>
  <c r="F456" i="14"/>
  <c r="G456" i="14" s="1"/>
  <c r="F1092" i="32"/>
  <c r="F1080" i="32"/>
  <c r="F950" i="32"/>
  <c r="F401" i="32"/>
  <c r="G401" i="32" s="1"/>
  <c r="H401" i="32" s="1"/>
  <c r="F318" i="32"/>
  <c r="G318" i="32" s="1"/>
  <c r="H318" i="32" s="1"/>
  <c r="F518" i="11"/>
  <c r="G471" i="12"/>
  <c r="F1045" i="23"/>
  <c r="F985" i="23"/>
  <c r="F955" i="11"/>
  <c r="F761" i="23"/>
  <c r="F734" i="23"/>
  <c r="O734" i="23" s="1"/>
  <c r="E730" i="18" s="1"/>
  <c r="F557" i="23"/>
  <c r="F485" i="23"/>
  <c r="F963" i="11"/>
  <c r="F710" i="11"/>
  <c r="F893" i="32"/>
  <c r="G893" i="32" s="1"/>
  <c r="H893" i="32" s="1"/>
  <c r="G889" i="12"/>
  <c r="G883" i="12"/>
  <c r="F1093" i="13"/>
  <c r="F1071" i="28"/>
  <c r="K1071" i="28" s="1"/>
  <c r="G1065" i="18" s="1"/>
  <c r="F1071" i="13"/>
  <c r="F1051" i="30"/>
  <c r="G1051" i="30" s="1"/>
  <c r="H1051" i="30" s="1"/>
  <c r="F960" i="13"/>
  <c r="F953" i="13"/>
  <c r="F941" i="28"/>
  <c r="K941" i="28" s="1"/>
  <c r="G935" i="18" s="1"/>
  <c r="F927" i="28"/>
  <c r="K927" i="28" s="1"/>
  <c r="G921" i="18" s="1"/>
  <c r="F687" i="33"/>
  <c r="G669" i="30"/>
  <c r="H669" i="30" s="1"/>
  <c r="F657" i="13"/>
  <c r="F548" i="13"/>
  <c r="F529" i="13"/>
  <c r="F498" i="13"/>
  <c r="F398" i="14"/>
  <c r="G398" i="14" s="1"/>
  <c r="F371" i="13"/>
  <c r="F348" i="13"/>
  <c r="F165" i="30"/>
  <c r="G165" i="30" s="1"/>
  <c r="H165" i="30" s="1"/>
  <c r="F41" i="14"/>
  <c r="G41" i="14" s="1"/>
  <c r="F1039" i="33"/>
  <c r="F828" i="15"/>
  <c r="F622" i="33"/>
  <c r="F482" i="15"/>
  <c r="F382" i="30"/>
  <c r="G382" i="30" s="1"/>
  <c r="H382" i="30" s="1"/>
  <c r="F97" i="30"/>
  <c r="G97" i="30" s="1"/>
  <c r="H97" i="30" s="1"/>
  <c r="F71" i="33"/>
  <c r="F12" i="33"/>
  <c r="F1112" i="14"/>
  <c r="G1112" i="14" s="1"/>
  <c r="F1055" i="14"/>
  <c r="G1055" i="14" s="1"/>
  <c r="F961" i="14"/>
  <c r="G961" i="14" s="1"/>
  <c r="F937" i="14"/>
  <c r="G937" i="14" s="1"/>
  <c r="F908" i="14"/>
  <c r="G663" i="30"/>
  <c r="H663" i="30" s="1"/>
  <c r="F659" i="14"/>
  <c r="F633" i="13"/>
  <c r="G623" i="30"/>
  <c r="H623" i="30" s="1"/>
  <c r="F623" i="13"/>
  <c r="F565" i="30"/>
  <c r="G565" i="30" s="1"/>
  <c r="H565" i="30" s="1"/>
  <c r="F545" i="30"/>
  <c r="G545" i="30" s="1"/>
  <c r="H545" i="30" s="1"/>
  <c r="F450" i="30"/>
  <c r="G450" i="30" s="1"/>
  <c r="H450" i="30" s="1"/>
  <c r="F395" i="13"/>
  <c r="F387" i="14"/>
  <c r="G387" i="14" s="1"/>
  <c r="F364" i="30"/>
  <c r="G364" i="30" s="1"/>
  <c r="H364" i="30" s="1"/>
  <c r="F276" i="13"/>
  <c r="F256" i="33"/>
  <c r="F207" i="30"/>
  <c r="G207" i="30" s="1"/>
  <c r="H207" i="30" s="1"/>
  <c r="F36" i="14"/>
  <c r="G36" i="14" s="1"/>
  <c r="H36" i="14" s="1"/>
  <c r="I36" i="14" s="1"/>
  <c r="L36" i="14" s="1"/>
  <c r="F1113" i="15"/>
  <c r="H1113" i="15" s="1"/>
  <c r="I1113" i="15" s="1"/>
  <c r="F1110" i="15"/>
  <c r="H1110" i="15" s="1"/>
  <c r="I1110" i="15" s="1"/>
  <c r="F1101" i="15"/>
  <c r="H1101" i="15" s="1"/>
  <c r="I1101" i="15" s="1"/>
  <c r="F1098" i="15"/>
  <c r="H1098" i="15" s="1"/>
  <c r="I1098" i="15" s="1"/>
  <c r="F1096" i="15"/>
  <c r="H1096" i="15" s="1"/>
  <c r="I1096" i="15" s="1"/>
  <c r="F1087" i="15"/>
  <c r="H1087" i="15" s="1"/>
  <c r="I1087" i="15" s="1"/>
  <c r="F1078" i="15"/>
  <c r="H1078" i="15" s="1"/>
  <c r="I1078" i="15" s="1"/>
  <c r="F1006" i="15"/>
  <c r="H1006" i="15" s="1"/>
  <c r="I1006" i="15" s="1"/>
  <c r="F1003" i="15"/>
  <c r="H1003" i="15" s="1"/>
  <c r="I1003" i="15" s="1"/>
  <c r="F991" i="15"/>
  <c r="H991" i="15" s="1"/>
  <c r="I991" i="15" s="1"/>
  <c r="F956" i="15"/>
  <c r="H956" i="15" s="1"/>
  <c r="I956" i="15" s="1"/>
  <c r="F941" i="15"/>
  <c r="H941" i="15" s="1"/>
  <c r="I941" i="15" s="1"/>
  <c r="F938" i="15"/>
  <c r="H938" i="15" s="1"/>
  <c r="I938" i="15" s="1"/>
  <c r="F933" i="15"/>
  <c r="H933" i="15" s="1"/>
  <c r="I933" i="15" s="1"/>
  <c r="F919" i="15"/>
  <c r="H919" i="15" s="1"/>
  <c r="F1099" i="30"/>
  <c r="G1099" i="30" s="1"/>
  <c r="H1099" i="30" s="1"/>
  <c r="F1099" i="13"/>
  <c r="F897" i="15"/>
  <c r="H897" i="15" s="1"/>
  <c r="F522" i="15"/>
  <c r="F514" i="15"/>
  <c r="F503" i="15"/>
  <c r="G1088" i="12"/>
  <c r="H1088" i="12" s="1"/>
  <c r="F1084" i="15"/>
  <c r="H1084" i="15" s="1"/>
  <c r="I1084" i="15" s="1"/>
  <c r="F892" i="34"/>
  <c r="H892" i="34" s="1"/>
  <c r="F870" i="34"/>
  <c r="H870" i="34" s="1"/>
  <c r="F235" i="32"/>
  <c r="G235" i="32" s="1"/>
  <c r="H235" i="32" s="1"/>
  <c r="F230" i="32"/>
  <c r="G230" i="32" s="1"/>
  <c r="H230" i="32" s="1"/>
  <c r="F171" i="32"/>
  <c r="G171" i="32" s="1"/>
  <c r="H171" i="32" s="1"/>
  <c r="F139" i="32"/>
  <c r="G139" i="32" s="1"/>
  <c r="H139" i="32" s="1"/>
  <c r="F85" i="32"/>
  <c r="G85" i="32" s="1"/>
  <c r="H85" i="32" s="1"/>
  <c r="F26" i="32"/>
  <c r="G26" i="32" s="1"/>
  <c r="H26" i="32" s="1"/>
  <c r="F466" i="25"/>
  <c r="F253" i="25"/>
  <c r="F262" i="25"/>
  <c r="F270" i="25"/>
  <c r="F279" i="25"/>
  <c r="F288" i="25"/>
  <c r="F296" i="25"/>
  <c r="F303" i="25"/>
  <c r="F311" i="25"/>
  <c r="F319" i="25"/>
  <c r="F327" i="25"/>
  <c r="F335" i="25"/>
  <c r="F343" i="25"/>
  <c r="F350" i="25"/>
  <c r="F357" i="25"/>
  <c r="F365" i="25"/>
  <c r="F373" i="25"/>
  <c r="F387" i="25"/>
  <c r="F395" i="25"/>
  <c r="F403" i="25"/>
  <c r="F411" i="25"/>
  <c r="F419" i="25"/>
  <c r="F427" i="25"/>
  <c r="F435" i="25"/>
  <c r="F443" i="25"/>
  <c r="F450" i="25"/>
  <c r="F259" i="25"/>
  <c r="F792" i="25"/>
  <c r="F861" i="25"/>
  <c r="F839" i="25"/>
  <c r="F837" i="25"/>
  <c r="F819" i="25"/>
  <c r="F817" i="25"/>
  <c r="F815" i="25"/>
  <c r="F813" i="25"/>
  <c r="F793" i="25"/>
  <c r="F791" i="25"/>
  <c r="F789" i="25"/>
  <c r="F787" i="25"/>
  <c r="F784" i="25"/>
  <c r="F767" i="25"/>
  <c r="F765" i="25"/>
  <c r="F745" i="25"/>
  <c r="F741" i="25"/>
  <c r="F738" i="25"/>
  <c r="F890" i="25"/>
  <c r="F894" i="25"/>
  <c r="F887" i="25"/>
  <c r="F869" i="25"/>
  <c r="F865" i="25"/>
  <c r="F522" i="28"/>
  <c r="K522" i="28" s="1"/>
  <c r="G521" i="18" s="1"/>
  <c r="F519" i="28"/>
  <c r="K519" i="28" s="1"/>
  <c r="G518" i="18" s="1"/>
  <c r="F515" i="28"/>
  <c r="K515" i="28" s="1"/>
  <c r="G514" i="18" s="1"/>
  <c r="F513" i="28"/>
  <c r="K513" i="28" s="1"/>
  <c r="G512" i="18" s="1"/>
  <c r="F511" i="28"/>
  <c r="K511" i="28" s="1"/>
  <c r="G510" i="18" s="1"/>
  <c r="F508" i="28"/>
  <c r="K508" i="28" s="1"/>
  <c r="G507" i="18" s="1"/>
  <c r="F507" i="28"/>
  <c r="K507" i="28" s="1"/>
  <c r="G506" i="18" s="1"/>
  <c r="F505" i="28"/>
  <c r="K505" i="28" s="1"/>
  <c r="G504" i="18" s="1"/>
  <c r="F501" i="28"/>
  <c r="K501" i="28" s="1"/>
  <c r="G500" i="18" s="1"/>
  <c r="F499" i="28"/>
  <c r="K499" i="28" s="1"/>
  <c r="G498" i="18" s="1"/>
  <c r="F493" i="28"/>
  <c r="K493" i="28" s="1"/>
  <c r="G492" i="18" s="1"/>
  <c r="F491" i="28"/>
  <c r="K491" i="28" s="1"/>
  <c r="G490" i="18" s="1"/>
  <c r="F489" i="28"/>
  <c r="K489" i="28" s="1"/>
  <c r="G488" i="18" s="1"/>
  <c r="F485" i="28"/>
  <c r="K485" i="28" s="1"/>
  <c r="G484" i="18" s="1"/>
  <c r="F483" i="28"/>
  <c r="K483" i="28" s="1"/>
  <c r="G482" i="18" s="1"/>
  <c r="F481" i="28"/>
  <c r="K481" i="28" s="1"/>
  <c r="G480" i="18" s="1"/>
  <c r="F475" i="28"/>
  <c r="K475" i="28" s="1"/>
  <c r="G474" i="18" s="1"/>
  <c r="F473" i="28"/>
  <c r="K473" i="28" s="1"/>
  <c r="G472" i="18" s="1"/>
  <c r="F470" i="28"/>
  <c r="K470" i="28" s="1"/>
  <c r="G469" i="18" s="1"/>
  <c r="F468" i="28"/>
  <c r="K468" i="28" s="1"/>
  <c r="G467" i="18" s="1"/>
  <c r="F465" i="28"/>
  <c r="K465" i="28" s="1"/>
  <c r="G464" i="18" s="1"/>
  <c r="F463" i="28"/>
  <c r="K463" i="28" s="1"/>
  <c r="G462" i="18" s="1"/>
  <c r="G713" i="30"/>
  <c r="H713" i="30" s="1"/>
  <c r="G672" i="30"/>
  <c r="H672" i="30" s="1"/>
  <c r="G651" i="30"/>
  <c r="H651" i="30" s="1"/>
  <c r="G637" i="30"/>
  <c r="H637" i="30" s="1"/>
  <c r="G619" i="30"/>
  <c r="H619" i="30" s="1"/>
  <c r="F600" i="30"/>
  <c r="G600" i="30" s="1"/>
  <c r="H600" i="30" s="1"/>
  <c r="F592" i="30"/>
  <c r="G592" i="30" s="1"/>
  <c r="H592" i="30" s="1"/>
  <c r="F585" i="30"/>
  <c r="G585" i="30" s="1"/>
  <c r="H585" i="30" s="1"/>
  <c r="F573" i="30"/>
  <c r="G573" i="30" s="1"/>
  <c r="H573" i="30" s="1"/>
  <c r="F561" i="30"/>
  <c r="G561" i="30" s="1"/>
  <c r="H561" i="30" s="1"/>
  <c r="F556" i="30"/>
  <c r="G556" i="30" s="1"/>
  <c r="H556" i="30" s="1"/>
  <c r="F553" i="30"/>
  <c r="G553" i="30" s="1"/>
  <c r="H553" i="30" s="1"/>
  <c r="F542" i="30"/>
  <c r="G542" i="30" s="1"/>
  <c r="H542" i="30" s="1"/>
  <c r="F537" i="30"/>
  <c r="G537" i="30" s="1"/>
  <c r="H537" i="30" s="1"/>
  <c r="F533" i="30"/>
  <c r="G533" i="30" s="1"/>
  <c r="H533" i="30" s="1"/>
  <c r="F529" i="30"/>
  <c r="G529" i="30" s="1"/>
  <c r="F540" i="14"/>
  <c r="F453" i="32"/>
  <c r="G453" i="32" s="1"/>
  <c r="H453" i="32" s="1"/>
  <c r="F449" i="32"/>
  <c r="G449" i="32" s="1"/>
  <c r="H449" i="32" s="1"/>
  <c r="F426" i="32"/>
  <c r="G426" i="32" s="1"/>
  <c r="H426" i="32" s="1"/>
  <c r="F422" i="32"/>
  <c r="G422" i="32" s="1"/>
  <c r="H422" i="32" s="1"/>
  <c r="F402" i="32"/>
  <c r="G402" i="32" s="1"/>
  <c r="H402" i="32" s="1"/>
  <c r="F398" i="32"/>
  <c r="G398" i="32" s="1"/>
  <c r="H398" i="32" s="1"/>
  <c r="F371" i="32"/>
  <c r="G371" i="32" s="1"/>
  <c r="H371" i="32" s="1"/>
  <c r="F370" i="32"/>
  <c r="G370" i="32" s="1"/>
  <c r="H370" i="32" s="1"/>
  <c r="F348" i="32"/>
  <c r="G348" i="32" s="1"/>
  <c r="H348" i="32" s="1"/>
  <c r="F347" i="32"/>
  <c r="G347" i="32" s="1"/>
  <c r="H347" i="32" s="1"/>
  <c r="F325" i="32"/>
  <c r="G325" i="32" s="1"/>
  <c r="H325" i="32" s="1"/>
  <c r="F321" i="32"/>
  <c r="G321" i="32" s="1"/>
  <c r="H321" i="32" s="1"/>
  <c r="F299" i="32"/>
  <c r="G299" i="32" s="1"/>
  <c r="H299" i="32" s="1"/>
  <c r="F276" i="32"/>
  <c r="G276" i="32" s="1"/>
  <c r="H276" i="32" s="1"/>
  <c r="F275" i="32"/>
  <c r="G275" i="32" s="1"/>
  <c r="H275" i="32" s="1"/>
  <c r="F244" i="32"/>
  <c r="G244" i="32" s="1"/>
  <c r="H244" i="32" s="1"/>
  <c r="F241" i="32"/>
  <c r="G241" i="32" s="1"/>
  <c r="H241" i="32" s="1"/>
  <c r="F229" i="32"/>
  <c r="G229" i="32" s="1"/>
  <c r="H229" i="32" s="1"/>
  <c r="F228" i="32"/>
  <c r="G228" i="32" s="1"/>
  <c r="H228" i="32" s="1"/>
  <c r="F219" i="32"/>
  <c r="G219" i="32" s="1"/>
  <c r="H219" i="32" s="1"/>
  <c r="F218" i="32"/>
  <c r="G218" i="32" s="1"/>
  <c r="H218" i="32" s="1"/>
  <c r="F204" i="32"/>
  <c r="G204" i="32" s="1"/>
  <c r="H204" i="32" s="1"/>
  <c r="F191" i="32"/>
  <c r="G191" i="32" s="1"/>
  <c r="H191" i="32" s="1"/>
  <c r="F189" i="32"/>
  <c r="G189" i="32" s="1"/>
  <c r="H189" i="32" s="1"/>
  <c r="F176" i="32"/>
  <c r="G176" i="32" s="1"/>
  <c r="H176" i="32" s="1"/>
  <c r="F174" i="32"/>
  <c r="G174" i="32" s="1"/>
  <c r="H174" i="32" s="1"/>
  <c r="F162" i="32"/>
  <c r="G162" i="32" s="1"/>
  <c r="H162" i="32" s="1"/>
  <c r="F161" i="32"/>
  <c r="G161" i="32" s="1"/>
  <c r="H161" i="32" s="1"/>
  <c r="F147" i="32"/>
  <c r="G147" i="32" s="1"/>
  <c r="H147" i="32" s="1"/>
  <c r="F109" i="32"/>
  <c r="G109" i="32" s="1"/>
  <c r="H109" i="32" s="1"/>
  <c r="F106" i="32"/>
  <c r="G106" i="32" s="1"/>
  <c r="H106" i="32" s="1"/>
  <c r="F90" i="32"/>
  <c r="G90" i="32" s="1"/>
  <c r="H90" i="32" s="1"/>
  <c r="F89" i="32"/>
  <c r="G89" i="32" s="1"/>
  <c r="H89" i="32" s="1"/>
  <c r="F76" i="32"/>
  <c r="G76" i="32" s="1"/>
  <c r="H76" i="32" s="1"/>
  <c r="F65" i="32"/>
  <c r="G65" i="32" s="1"/>
  <c r="H65" i="32" s="1"/>
  <c r="F33" i="32"/>
  <c r="G33" i="32" s="1"/>
  <c r="H33" i="32" s="1"/>
  <c r="F25" i="32"/>
  <c r="G25" i="32" s="1"/>
  <c r="H25" i="32" s="1"/>
  <c r="F23" i="32"/>
  <c r="G23" i="32" s="1"/>
  <c r="H23" i="32" s="1"/>
  <c r="F20" i="32"/>
  <c r="G20" i="32" s="1"/>
  <c r="H20" i="32" s="1"/>
  <c r="F15" i="32"/>
  <c r="G15" i="32" s="1"/>
  <c r="H15" i="32" s="1"/>
  <c r="F12" i="32"/>
  <c r="G12" i="32" s="1"/>
  <c r="H12" i="32" s="1"/>
  <c r="G899" i="12"/>
  <c r="H899" i="12" s="1"/>
  <c r="G891" i="12"/>
  <c r="H891" i="12" s="1"/>
  <c r="G885" i="12"/>
  <c r="H885" i="12" s="1"/>
  <c r="G877" i="12"/>
  <c r="G869" i="12"/>
  <c r="H869" i="12" s="1"/>
  <c r="F582" i="11"/>
  <c r="G582" i="11" s="1"/>
  <c r="F529" i="11"/>
  <c r="G529" i="11" s="1"/>
  <c r="F528" i="11"/>
  <c r="F248" i="11"/>
  <c r="G248" i="11" s="1"/>
  <c r="F247" i="11"/>
  <c r="G247" i="11" s="1"/>
  <c r="F245" i="11"/>
  <c r="G245" i="11" s="1"/>
  <c r="F230" i="11"/>
  <c r="G230" i="11" s="1"/>
  <c r="F225" i="11"/>
  <c r="G225" i="11" s="1"/>
  <c r="F224" i="11"/>
  <c r="G224" i="11" s="1"/>
  <c r="F222" i="11"/>
  <c r="G222" i="11" s="1"/>
  <c r="F137" i="11"/>
  <c r="G137" i="11" s="1"/>
  <c r="F131" i="11"/>
  <c r="G131" i="11" s="1"/>
  <c r="F125" i="11"/>
  <c r="G125" i="11" s="1"/>
  <c r="F124" i="11"/>
  <c r="G124" i="11" s="1"/>
  <c r="F122" i="11"/>
  <c r="G122" i="11" s="1"/>
  <c r="F109" i="11"/>
  <c r="G109" i="11" s="1"/>
  <c r="F103" i="11"/>
  <c r="G103" i="11" s="1"/>
  <c r="F97" i="11"/>
  <c r="G97" i="11" s="1"/>
  <c r="F91" i="11"/>
  <c r="G91" i="11" s="1"/>
  <c r="F721" i="16"/>
  <c r="F720" i="16"/>
  <c r="F719" i="16"/>
  <c r="F716" i="16"/>
  <c r="F712" i="16"/>
  <c r="F710" i="16"/>
  <c r="F707" i="16"/>
  <c r="F705" i="16"/>
  <c r="F704" i="16"/>
  <c r="F701" i="16"/>
  <c r="F699" i="16"/>
  <c r="F697" i="16"/>
  <c r="F694" i="16"/>
  <c r="F692" i="16"/>
  <c r="F690" i="16"/>
  <c r="F688" i="16"/>
  <c r="F686" i="16"/>
  <c r="F684" i="16"/>
  <c r="F681" i="16"/>
  <c r="F678" i="16"/>
  <c r="F676" i="16"/>
  <c r="F674" i="16"/>
  <c r="F672" i="16"/>
  <c r="F669" i="16"/>
  <c r="F667" i="16"/>
  <c r="F665" i="16"/>
  <c r="F663" i="16"/>
  <c r="F660" i="16"/>
  <c r="F658" i="16"/>
  <c r="F656" i="16"/>
  <c r="F653" i="16"/>
  <c r="F651" i="16"/>
  <c r="F649" i="16"/>
  <c r="F647" i="16"/>
  <c r="F645" i="16"/>
  <c r="F643" i="16"/>
  <c r="F641" i="16"/>
  <c r="F638" i="16"/>
  <c r="F636" i="16"/>
  <c r="F634" i="16"/>
  <c r="F632" i="16"/>
  <c r="F630" i="16"/>
  <c r="F627" i="16"/>
  <c r="F624" i="16"/>
  <c r="F622" i="16"/>
  <c r="F620" i="16"/>
  <c r="F1113" i="25"/>
  <c r="F1108" i="25"/>
  <c r="F1084" i="25"/>
  <c r="F1081" i="25"/>
  <c r="F999" i="25"/>
  <c r="F992" i="25"/>
  <c r="F941" i="25"/>
  <c r="F922" i="25"/>
  <c r="F914" i="25"/>
  <c r="F1112" i="25"/>
  <c r="F1107" i="25"/>
  <c r="F1101" i="25"/>
  <c r="F1100" i="25"/>
  <c r="F1092" i="25"/>
  <c r="F1085" i="25"/>
  <c r="F1078" i="25"/>
  <c r="F1067" i="25"/>
  <c r="F1066" i="25"/>
  <c r="F998" i="25"/>
  <c r="F995" i="25"/>
  <c r="F993" i="25"/>
  <c r="F988" i="25"/>
  <c r="F986" i="25"/>
  <c r="F980" i="25"/>
  <c r="F964" i="25"/>
  <c r="F959" i="25"/>
  <c r="F940" i="25"/>
  <c r="F916" i="25"/>
  <c r="F913" i="25"/>
  <c r="F529" i="28"/>
  <c r="K529" i="28" s="1"/>
  <c r="G527" i="18" s="1"/>
  <c r="F1114" i="16"/>
  <c r="F1109" i="16"/>
  <c r="F1107" i="11"/>
  <c r="G1107" i="11" s="1"/>
  <c r="F1105" i="16"/>
  <c r="F1103" i="33"/>
  <c r="F1103" i="13"/>
  <c r="P1103" i="13" s="1"/>
  <c r="F1103" i="25"/>
  <c r="F1100" i="30"/>
  <c r="G1100" i="30" s="1"/>
  <c r="H1100" i="30" s="1"/>
  <c r="F1100" i="23"/>
  <c r="F1095" i="32"/>
  <c r="F1092" i="30"/>
  <c r="G1092" i="30" s="1"/>
  <c r="H1092" i="30" s="1"/>
  <c r="G1090" i="12"/>
  <c r="H1090" i="12" s="1"/>
  <c r="F1090" i="11"/>
  <c r="F1082" i="25"/>
  <c r="F1073" i="16"/>
  <c r="F1072" i="25"/>
  <c r="G1070" i="12"/>
  <c r="H1070" i="12" s="1"/>
  <c r="F1070" i="11"/>
  <c r="G1070" i="11" s="1"/>
  <c r="F1069" i="32"/>
  <c r="F1069" i="16"/>
  <c r="F1069" i="28"/>
  <c r="K1069" i="28" s="1"/>
  <c r="G1063" i="18" s="1"/>
  <c r="G1068" i="12"/>
  <c r="G1065" i="12"/>
  <c r="F1065" i="16"/>
  <c r="F1065" i="28"/>
  <c r="K1065" i="28" s="1"/>
  <c r="G1059" i="18" s="1"/>
  <c r="G1064" i="12"/>
  <c r="H1064" i="12" s="1"/>
  <c r="F1064" i="11"/>
  <c r="F1063" i="16"/>
  <c r="F1062" i="11"/>
  <c r="G1062" i="11" s="1"/>
  <c r="F1057" i="30"/>
  <c r="G1057" i="30" s="1"/>
  <c r="H1057" i="30" s="1"/>
  <c r="F1054" i="33"/>
  <c r="F1054" i="13"/>
  <c r="F1052" i="11"/>
  <c r="G1052" i="11" s="1"/>
  <c r="F1049" i="23"/>
  <c r="F1046" i="33"/>
  <c r="F1042" i="33"/>
  <c r="F1042" i="13"/>
  <c r="F1041" i="32"/>
  <c r="F1038" i="33"/>
  <c r="F1037" i="32"/>
  <c r="F1037" i="16"/>
  <c r="G1036" i="12"/>
  <c r="H1036" i="12" s="1"/>
  <c r="F1035" i="23"/>
  <c r="G1034" i="12"/>
  <c r="H1034" i="12" s="1"/>
  <c r="F1030" i="30"/>
  <c r="G1030" i="30" s="1"/>
  <c r="H1030" i="30" s="1"/>
  <c r="F1028" i="32"/>
  <c r="F1027" i="32"/>
  <c r="F1025" i="25"/>
  <c r="F1024" i="16"/>
  <c r="F1022" i="23"/>
  <c r="O1022" i="23" s="1"/>
  <c r="E1016" i="18" s="1"/>
  <c r="F1020" i="33"/>
  <c r="F1020" i="13"/>
  <c r="F1019" i="32"/>
  <c r="F1019" i="16"/>
  <c r="F1019" i="23"/>
  <c r="F1017" i="32"/>
  <c r="F1017" i="16"/>
  <c r="F1017" i="23"/>
  <c r="F1013" i="33"/>
  <c r="F1013" i="13"/>
  <c r="F1012" i="30"/>
  <c r="G1012" i="30" s="1"/>
  <c r="H1012" i="30" s="1"/>
  <c r="F1009" i="11"/>
  <c r="F1009" i="33"/>
  <c r="F1006" i="30"/>
  <c r="G1006" i="30" s="1"/>
  <c r="H1006" i="30" s="1"/>
  <c r="F1005" i="11"/>
  <c r="G1005" i="11" s="1"/>
  <c r="F1004" i="16"/>
  <c r="F1002" i="28"/>
  <c r="K1002" i="28" s="1"/>
  <c r="G996" i="18" s="1"/>
  <c r="F1001" i="11"/>
  <c r="G1001" i="11" s="1"/>
  <c r="F1001" i="33"/>
  <c r="F1000" i="28"/>
  <c r="K1000" i="28" s="1"/>
  <c r="G994" i="18" s="1"/>
  <c r="F999" i="11"/>
  <c r="G999" i="11" s="1"/>
  <c r="F999" i="33"/>
  <c r="F998" i="23"/>
  <c r="G997" i="12"/>
  <c r="H997" i="12" s="1"/>
  <c r="F996" i="28"/>
  <c r="K996" i="28" s="1"/>
  <c r="G990" i="18" s="1"/>
  <c r="F994" i="28"/>
  <c r="K994" i="28" s="1"/>
  <c r="G988" i="18" s="1"/>
  <c r="F993" i="13"/>
  <c r="F992" i="28"/>
  <c r="K992" i="28" s="1"/>
  <c r="G986" i="18" s="1"/>
  <c r="F990" i="16"/>
  <c r="G985" i="12"/>
  <c r="F983" i="13"/>
  <c r="F981" i="11"/>
  <c r="G981" i="11" s="1"/>
  <c r="F981" i="33"/>
  <c r="F980" i="23"/>
  <c r="F976" i="23"/>
  <c r="O976" i="23" s="1"/>
  <c r="E970" i="18" s="1"/>
  <c r="F976" i="25"/>
  <c r="F973" i="13"/>
  <c r="F952" i="23"/>
  <c r="F950" i="30"/>
  <c r="G950" i="30" s="1"/>
  <c r="H950" i="30" s="1"/>
  <c r="F948" i="23"/>
  <c r="F944" i="23"/>
  <c r="F942" i="23"/>
  <c r="F938" i="28"/>
  <c r="K938" i="28" s="1"/>
  <c r="G932" i="18" s="1"/>
  <c r="F932" i="11"/>
  <c r="G932" i="11" s="1"/>
  <c r="F931" i="28"/>
  <c r="K931" i="28" s="1"/>
  <c r="G925" i="18" s="1"/>
  <c r="F855" i="25"/>
  <c r="F853" i="25"/>
  <c r="F851" i="25"/>
  <c r="F849" i="25"/>
  <c r="F833" i="25"/>
  <c r="F831" i="25"/>
  <c r="F829" i="25"/>
  <c r="F827" i="25"/>
  <c r="F804" i="25"/>
  <c r="F802" i="25"/>
  <c r="F801" i="25"/>
  <c r="F779" i="25"/>
  <c r="F775" i="25"/>
  <c r="F759" i="25"/>
  <c r="F757" i="25"/>
  <c r="F755" i="25"/>
  <c r="F734" i="25"/>
  <c r="F731" i="25"/>
  <c r="F729" i="25"/>
  <c r="F874" i="25"/>
  <c r="F498" i="28"/>
  <c r="K498" i="28" s="1"/>
  <c r="G497" i="18" s="1"/>
  <c r="G665" i="30"/>
  <c r="H665" i="30" s="1"/>
  <c r="G635" i="30"/>
  <c r="H635" i="30" s="1"/>
  <c r="F605" i="30"/>
  <c r="G605" i="30" s="1"/>
  <c r="H605" i="30" s="1"/>
  <c r="F596" i="30"/>
  <c r="G596" i="30" s="1"/>
  <c r="H596" i="30" s="1"/>
  <c r="F591" i="30"/>
  <c r="G591" i="30" s="1"/>
  <c r="H591" i="30" s="1"/>
  <c r="F577" i="30"/>
  <c r="G577" i="30" s="1"/>
  <c r="H577" i="30" s="1"/>
  <c r="F558" i="30"/>
  <c r="G558" i="30" s="1"/>
  <c r="H558" i="30" s="1"/>
  <c r="F557" i="30"/>
  <c r="G557" i="30" s="1"/>
  <c r="H557" i="30" s="1"/>
  <c r="F554" i="30"/>
  <c r="G554" i="30" s="1"/>
  <c r="H554" i="30" s="1"/>
  <c r="F538" i="30"/>
  <c r="G538" i="30" s="1"/>
  <c r="H538" i="30" s="1"/>
  <c r="F35" i="32"/>
  <c r="G35" i="32" s="1"/>
  <c r="H35" i="32" s="1"/>
  <c r="F34" i="32"/>
  <c r="G34" i="32" s="1"/>
  <c r="H34" i="32" s="1"/>
  <c r="F31" i="32"/>
  <c r="G31" i="32" s="1"/>
  <c r="H31" i="32" s="1"/>
  <c r="F28" i="32"/>
  <c r="G28" i="32" s="1"/>
  <c r="H28" i="32" s="1"/>
  <c r="F24" i="32"/>
  <c r="G24" i="32" s="1"/>
  <c r="H24" i="32" s="1"/>
  <c r="F21" i="32"/>
  <c r="G21" i="32" s="1"/>
  <c r="H21" i="32" s="1"/>
  <c r="F17" i="32"/>
  <c r="G17" i="32" s="1"/>
  <c r="H17" i="32" s="1"/>
  <c r="F13" i="32"/>
  <c r="G13" i="32" s="1"/>
  <c r="H13" i="32" s="1"/>
  <c r="G892" i="12"/>
  <c r="G878" i="12"/>
  <c r="H878" i="12" s="1"/>
  <c r="G870" i="12"/>
  <c r="H870" i="12" s="1"/>
  <c r="F696" i="16"/>
  <c r="F693" i="16"/>
  <c r="F691" i="16"/>
  <c r="F689" i="16"/>
  <c r="F687" i="16"/>
  <c r="F685" i="16"/>
  <c r="F682" i="16"/>
  <c r="F680" i="16"/>
  <c r="F679" i="16"/>
  <c r="F677" i="16"/>
  <c r="F675" i="16"/>
  <c r="F673" i="16"/>
  <c r="F671" i="16"/>
  <c r="F670" i="16"/>
  <c r="F668" i="16"/>
  <c r="F666" i="16"/>
  <c r="F664" i="16"/>
  <c r="F662" i="16"/>
  <c r="F659" i="16"/>
  <c r="F657" i="16"/>
  <c r="F654" i="16"/>
  <c r="F652" i="16"/>
  <c r="F650" i="16"/>
  <c r="F648" i="16"/>
  <c r="F646" i="16"/>
  <c r="F644" i="16"/>
  <c r="F642" i="16"/>
  <c r="F640" i="16"/>
  <c r="F639" i="16"/>
  <c r="F637" i="16"/>
  <c r="F635" i="16"/>
  <c r="F633" i="16"/>
  <c r="F631" i="16"/>
  <c r="F629" i="16"/>
  <c r="F628" i="16"/>
  <c r="F626" i="16"/>
  <c r="F625" i="16"/>
  <c r="F623" i="16"/>
  <c r="F621" i="16"/>
  <c r="F619" i="16"/>
  <c r="F971" i="25"/>
  <c r="F969" i="25"/>
  <c r="F951" i="25"/>
  <c r="F946" i="25"/>
  <c r="F935" i="25"/>
  <c r="F1109" i="30"/>
  <c r="G1109" i="30" s="1"/>
  <c r="H1109" i="30" s="1"/>
  <c r="F1102" i="30"/>
  <c r="G1102" i="30" s="1"/>
  <c r="H1102" i="30" s="1"/>
  <c r="F1091" i="32"/>
  <c r="F1086" i="25"/>
  <c r="F1067" i="28"/>
  <c r="K1067" i="28" s="1"/>
  <c r="G1061" i="18" s="1"/>
  <c r="F1043" i="28"/>
  <c r="K1043" i="28" s="1"/>
  <c r="G1037" i="18" s="1"/>
  <c r="F1008" i="30"/>
  <c r="G1008" i="30" s="1"/>
  <c r="H1008" i="30" s="1"/>
  <c r="F1006" i="34"/>
  <c r="F982" i="30"/>
  <c r="G982" i="30" s="1"/>
  <c r="H982" i="30" s="1"/>
  <c r="F976" i="28"/>
  <c r="K976" i="28" s="1"/>
  <c r="G970" i="18" s="1"/>
  <c r="F974" i="32"/>
  <c r="F972" i="32"/>
  <c r="F966" i="30"/>
  <c r="G966" i="30" s="1"/>
  <c r="H966" i="30" s="1"/>
  <c r="F925" i="30"/>
  <c r="G925" i="30" s="1"/>
  <c r="H925" i="30" s="1"/>
  <c r="F992" i="23"/>
  <c r="O992" i="23" s="1"/>
  <c r="E986" i="18" s="1"/>
  <c r="F986" i="23"/>
  <c r="F931" i="23"/>
  <c r="F915" i="30"/>
  <c r="G915" i="30" s="1"/>
  <c r="H915" i="30" s="1"/>
  <c r="F915" i="23"/>
  <c r="F914" i="13"/>
  <c r="G967" i="12"/>
  <c r="H967" i="12" s="1"/>
  <c r="G922" i="12"/>
  <c r="H922" i="12" s="1"/>
  <c r="F965" i="11"/>
  <c r="F926" i="11"/>
  <c r="F968" i="11"/>
  <c r="G968" i="11" s="1"/>
  <c r="F968" i="33"/>
  <c r="F967" i="33"/>
  <c r="F967" i="13"/>
  <c r="F966" i="16"/>
  <c r="F966" i="23"/>
  <c r="F964" i="16"/>
  <c r="F959" i="23"/>
  <c r="G951" i="12"/>
  <c r="H951" i="12" s="1"/>
  <c r="F951" i="11"/>
  <c r="G951" i="11" s="1"/>
  <c r="F942" i="25"/>
  <c r="F939" i="11"/>
  <c r="G939" i="11" s="1"/>
  <c r="F938" i="32"/>
  <c r="F934" i="16"/>
  <c r="F931" i="16"/>
  <c r="F929" i="13"/>
  <c r="F926" i="33"/>
  <c r="F923" i="30"/>
  <c r="G923" i="30" s="1"/>
  <c r="H923" i="30" s="1"/>
  <c r="F918" i="33"/>
  <c r="F917" i="25"/>
  <c r="F914" i="11"/>
  <c r="G914" i="11" s="1"/>
  <c r="F913" i="16"/>
  <c r="F911" i="30"/>
  <c r="G911" i="30" s="1"/>
  <c r="H911" i="30" s="1"/>
  <c r="F910" i="11"/>
  <c r="G910" i="11" s="1"/>
  <c r="F909" i="25"/>
  <c r="F1061" i="14"/>
  <c r="G1061" i="14" s="1"/>
  <c r="F1024" i="14"/>
  <c r="G1024" i="14" s="1"/>
  <c r="F926" i="14"/>
  <c r="G926" i="14" s="1"/>
  <c r="F902" i="32"/>
  <c r="G902" i="32" s="1"/>
  <c r="F895" i="32"/>
  <c r="G895" i="32" s="1"/>
  <c r="H895" i="32" s="1"/>
  <c r="J895" i="32" s="1"/>
  <c r="F873" i="32"/>
  <c r="G873" i="32" s="1"/>
  <c r="H873" i="32" s="1"/>
  <c r="F869" i="32"/>
  <c r="G869" i="32" s="1"/>
  <c r="H869" i="32" s="1"/>
  <c r="J869" i="32" s="1"/>
  <c r="F709" i="32"/>
  <c r="G709" i="32" s="1"/>
  <c r="H709" i="32" s="1"/>
  <c r="F684" i="32"/>
  <c r="G684" i="32" s="1"/>
  <c r="H684" i="32" s="1"/>
  <c r="F658" i="32"/>
  <c r="G658" i="32" s="1"/>
  <c r="F634" i="32"/>
  <c r="G634" i="32" s="1"/>
  <c r="H634" i="32" s="1"/>
  <c r="F614" i="32"/>
  <c r="G614" i="32" s="1"/>
  <c r="H614" i="32" s="1"/>
  <c r="F529" i="32"/>
  <c r="G529" i="32" s="1"/>
  <c r="H529" i="32" s="1"/>
  <c r="F528" i="32"/>
  <c r="F510" i="32"/>
  <c r="G510" i="32" s="1"/>
  <c r="H510" i="32" s="1"/>
  <c r="F504" i="32"/>
  <c r="G504" i="32" s="1"/>
  <c r="F467" i="32"/>
  <c r="G467" i="32" s="1"/>
  <c r="H467" i="32" s="1"/>
  <c r="F391" i="23"/>
  <c r="F904" i="25"/>
  <c r="F896" i="15"/>
  <c r="F888" i="15"/>
  <c r="F882" i="15"/>
  <c r="F866" i="15"/>
  <c r="H866" i="15" s="1"/>
  <c r="F895" i="34"/>
  <c r="H895" i="34" s="1"/>
  <c r="F891" i="34"/>
  <c r="H891" i="34" s="1"/>
  <c r="F903" i="30"/>
  <c r="G903" i="30" s="1"/>
  <c r="H903" i="30" s="1"/>
  <c r="F904" i="33"/>
  <c r="F600" i="15"/>
  <c r="H600" i="15" s="1"/>
  <c r="F596" i="15"/>
  <c r="F592" i="15"/>
  <c r="H592" i="15" s="1"/>
  <c r="F588" i="15"/>
  <c r="H588" i="15" s="1"/>
  <c r="F584" i="15"/>
  <c r="H584" i="15" s="1"/>
  <c r="F580" i="15"/>
  <c r="F576" i="15"/>
  <c r="H576" i="15" s="1"/>
  <c r="F573" i="15"/>
  <c r="H573" i="15" s="1"/>
  <c r="F569" i="15"/>
  <c r="H569" i="15" s="1"/>
  <c r="F563" i="15"/>
  <c r="F559" i="15"/>
  <c r="H559" i="15" s="1"/>
  <c r="F556" i="15"/>
  <c r="H556" i="15" s="1"/>
  <c r="F554" i="15"/>
  <c r="H554" i="15" s="1"/>
  <c r="F536" i="15"/>
  <c r="F1111" i="16"/>
  <c r="F1110" i="33"/>
  <c r="F1113" i="13"/>
  <c r="G1113" i="12"/>
  <c r="H1113" i="12" s="1"/>
  <c r="F1113" i="16"/>
  <c r="F1114" i="23"/>
  <c r="F6" i="16"/>
  <c r="F11" i="15"/>
  <c r="F896" i="23"/>
  <c r="F894" i="23"/>
  <c r="F892" i="23"/>
  <c r="F890" i="23"/>
  <c r="F888" i="23"/>
  <c r="F884" i="23"/>
  <c r="O884" i="23" s="1"/>
  <c r="E879" i="18" s="1"/>
  <c r="F882" i="23"/>
  <c r="F880" i="23"/>
  <c r="F878" i="23"/>
  <c r="F876" i="23"/>
  <c r="O876" i="23" s="1"/>
  <c r="E871" i="18" s="1"/>
  <c r="F874" i="23"/>
  <c r="F872" i="23"/>
  <c r="F870" i="23"/>
  <c r="F868" i="23"/>
  <c r="F866" i="23"/>
  <c r="F864" i="23"/>
  <c r="F1098" i="32"/>
  <c r="F1038" i="32"/>
  <c r="F1001" i="32"/>
  <c r="F959" i="32"/>
  <c r="F917" i="32"/>
  <c r="F413" i="32"/>
  <c r="G413" i="32" s="1"/>
  <c r="H413" i="32" s="1"/>
  <c r="F366" i="32"/>
  <c r="G366" i="32" s="1"/>
  <c r="H366" i="32" s="1"/>
  <c r="F326" i="32"/>
  <c r="G326" i="32" s="1"/>
  <c r="H326" i="32" s="1"/>
  <c r="F292" i="32"/>
  <c r="G292" i="32" s="1"/>
  <c r="H292" i="32" s="1"/>
  <c r="F252" i="32"/>
  <c r="G252" i="32" s="1"/>
  <c r="H252" i="32" s="1"/>
  <c r="F1033" i="32"/>
  <c r="G655" i="30"/>
  <c r="H655" i="30" s="1"/>
  <c r="F655" i="33"/>
  <c r="F610" i="16"/>
  <c r="F518" i="32"/>
  <c r="G518" i="32" s="1"/>
  <c r="H518" i="32" s="1"/>
  <c r="F518" i="16"/>
  <c r="G517" i="12"/>
  <c r="F517" i="28"/>
  <c r="K517" i="28" s="1"/>
  <c r="G516" i="18" s="1"/>
  <c r="F471" i="32"/>
  <c r="G471" i="32" s="1"/>
  <c r="H471" i="32" s="1"/>
  <c r="F471" i="11"/>
  <c r="F1110" i="23"/>
  <c r="F1095" i="23"/>
  <c r="F1077" i="23"/>
  <c r="F973" i="23"/>
  <c r="F955" i="16"/>
  <c r="F939" i="23"/>
  <c r="F910" i="23"/>
  <c r="F837" i="23"/>
  <c r="F819" i="23"/>
  <c r="F796" i="23"/>
  <c r="O796" i="23" s="1"/>
  <c r="E792" i="18" s="1"/>
  <c r="O615" i="23"/>
  <c r="E612" i="18" s="1"/>
  <c r="F546" i="23"/>
  <c r="F687" i="11"/>
  <c r="F661" i="32"/>
  <c r="G661" i="32" s="1"/>
  <c r="F661" i="16"/>
  <c r="F893" i="11"/>
  <c r="G893" i="11" s="1"/>
  <c r="F1105" i="13"/>
  <c r="F1071" i="32"/>
  <c r="F1071" i="30"/>
  <c r="G1071" i="30" s="1"/>
  <c r="H1071" i="30" s="1"/>
  <c r="F1063" i="30"/>
  <c r="G1063" i="30" s="1"/>
  <c r="H1063" i="30" s="1"/>
  <c r="F1051" i="13"/>
  <c r="F1029" i="13"/>
  <c r="F963" i="30"/>
  <c r="G963" i="30" s="1"/>
  <c r="H963" i="30" s="1"/>
  <c r="F941" i="32"/>
  <c r="F941" i="13"/>
  <c r="F927" i="32"/>
  <c r="G916" i="12"/>
  <c r="H916" i="12" s="1"/>
  <c r="F881" i="13"/>
  <c r="F687" i="13"/>
  <c r="G617" i="30"/>
  <c r="H617" i="30" s="1"/>
  <c r="F617" i="33"/>
  <c r="F490" i="13"/>
  <c r="F398" i="30"/>
  <c r="G398" i="30" s="1"/>
  <c r="H398" i="30" s="1"/>
  <c r="F398" i="13"/>
  <c r="F386" i="14"/>
  <c r="G386" i="14" s="1"/>
  <c r="F359" i="13"/>
  <c r="F348" i="30"/>
  <c r="G348" i="30" s="1"/>
  <c r="H348" i="30" s="1"/>
  <c r="F1018" i="13"/>
  <c r="F987" i="33"/>
  <c r="F979" i="33"/>
  <c r="F971" i="33"/>
  <c r="F960" i="33"/>
  <c r="F953" i="33"/>
  <c r="F945" i="33"/>
  <c r="F937" i="33"/>
  <c r="F930" i="33"/>
  <c r="F924" i="33"/>
  <c r="F916" i="33"/>
  <c r="F908" i="33"/>
  <c r="F690" i="13"/>
  <c r="F606" i="13"/>
  <c r="F968" i="14"/>
  <c r="G968" i="14" s="1"/>
  <c r="F951" i="14"/>
  <c r="G951" i="14" s="1"/>
  <c r="F922" i="14"/>
  <c r="F877" i="32"/>
  <c r="G877" i="32" s="1"/>
  <c r="H877" i="32" s="1"/>
  <c r="F867" i="32"/>
  <c r="G867" i="32" s="1"/>
  <c r="F656" i="32"/>
  <c r="G656" i="32" s="1"/>
  <c r="F632" i="32"/>
  <c r="G632" i="32" s="1"/>
  <c r="H632" i="32" s="1"/>
  <c r="F622" i="32"/>
  <c r="G622" i="32" s="1"/>
  <c r="H622" i="32" s="1"/>
  <c r="F612" i="32"/>
  <c r="G612" i="32" s="1"/>
  <c r="H612" i="32" s="1"/>
  <c r="F897" i="34"/>
  <c r="H897" i="34" s="1"/>
  <c r="F894" i="34"/>
  <c r="H894" i="34" s="1"/>
  <c r="F890" i="34"/>
  <c r="H890" i="34" s="1"/>
  <c r="F903" i="28"/>
  <c r="K903" i="28" s="1"/>
  <c r="G898" i="18" s="1"/>
  <c r="F903" i="33"/>
  <c r="F904" i="13"/>
  <c r="F1113" i="14"/>
  <c r="F1113" i="11"/>
  <c r="G1113" i="11" s="1"/>
  <c r="F1113" i="23"/>
  <c r="F11" i="14"/>
  <c r="G11" i="14" s="1"/>
  <c r="F864" i="33"/>
  <c r="F1084" i="32"/>
  <c r="F1060" i="32"/>
  <c r="F1023" i="32"/>
  <c r="F980" i="32"/>
  <c r="F940" i="32"/>
  <c r="F445" i="32"/>
  <c r="G445" i="32" s="1"/>
  <c r="H445" i="32" s="1"/>
  <c r="F389" i="32"/>
  <c r="G389" i="32" s="1"/>
  <c r="H389" i="32" s="1"/>
  <c r="F306" i="32"/>
  <c r="G306" i="32" s="1"/>
  <c r="H306" i="32" s="1"/>
  <c r="F270" i="32"/>
  <c r="G270" i="32" s="1"/>
  <c r="H270" i="32" s="1"/>
  <c r="F1041" i="14"/>
  <c r="F521" i="32"/>
  <c r="G521" i="32" s="1"/>
  <c r="F655" i="13"/>
  <c r="G488" i="12"/>
  <c r="F518" i="28"/>
  <c r="K518" i="28" s="1"/>
  <c r="G517" i="18" s="1"/>
  <c r="F471" i="16"/>
  <c r="F1085" i="23"/>
  <c r="F1069" i="23"/>
  <c r="F965" i="23"/>
  <c r="F847" i="23"/>
  <c r="F829" i="23"/>
  <c r="F782" i="23"/>
  <c r="F1043" i="32"/>
  <c r="F857" i="16"/>
  <c r="F893" i="16"/>
  <c r="F1093" i="30"/>
  <c r="G1093" i="30" s="1"/>
  <c r="H1093" i="30" s="1"/>
  <c r="G709" i="30"/>
  <c r="H709" i="30" s="1"/>
  <c r="F662" i="13"/>
  <c r="G622" i="30"/>
  <c r="H622" i="30" s="1"/>
  <c r="F578" i="34"/>
  <c r="F578" i="14"/>
  <c r="G578" i="14" s="1"/>
  <c r="F662" i="33"/>
  <c r="G606" i="30"/>
  <c r="H606" i="30" s="1"/>
  <c r="F578" i="30"/>
  <c r="G578" i="30" s="1"/>
  <c r="H578" i="30" s="1"/>
  <c r="F578" i="15"/>
  <c r="H578" i="15" s="1"/>
  <c r="F540" i="13"/>
  <c r="F482" i="14"/>
  <c r="F449" i="30"/>
  <c r="G449" i="30" s="1"/>
  <c r="H449" i="30" s="1"/>
  <c r="F449" i="33"/>
  <c r="F382" i="14"/>
  <c r="G382" i="14" s="1"/>
  <c r="F355" i="30"/>
  <c r="G355" i="30" s="1"/>
  <c r="H355" i="30" s="1"/>
  <c r="F309" i="33"/>
  <c r="F218" i="13"/>
  <c r="F121" i="13"/>
  <c r="F97" i="14"/>
  <c r="G97" i="14" s="1"/>
  <c r="F52" i="33"/>
  <c r="F1104" i="14"/>
  <c r="G1104" i="14" s="1"/>
  <c r="F1064" i="14"/>
  <c r="G1064" i="14" s="1"/>
  <c r="F1008" i="14"/>
  <c r="G1008" i="14" s="1"/>
  <c r="F991" i="14"/>
  <c r="F945" i="14"/>
  <c r="G945" i="14" s="1"/>
  <c r="F933" i="14"/>
  <c r="G933" i="14" s="1"/>
  <c r="F930" i="14"/>
  <c r="G930" i="14" s="1"/>
  <c r="F903" i="14"/>
  <c r="G903" i="14" s="1"/>
  <c r="F895" i="14"/>
  <c r="F887" i="14"/>
  <c r="G887" i="14" s="1"/>
  <c r="F881" i="14"/>
  <c r="G881" i="14" s="1"/>
  <c r="F869" i="14"/>
  <c r="G869" i="14" s="1"/>
  <c r="F861" i="15"/>
  <c r="H861" i="15" s="1"/>
  <c r="F691" i="13"/>
  <c r="F647" i="14"/>
  <c r="G647" i="14" s="1"/>
  <c r="G633" i="30"/>
  <c r="H633" i="30" s="1"/>
  <c r="F633" i="14"/>
  <c r="G633" i="14" s="1"/>
  <c r="F623" i="14"/>
  <c r="G623" i="14" s="1"/>
  <c r="G611" i="30"/>
  <c r="H611" i="30" s="1"/>
  <c r="F599" i="30"/>
  <c r="G599" i="30" s="1"/>
  <c r="H599" i="30" s="1"/>
  <c r="F599" i="14"/>
  <c r="G599" i="14" s="1"/>
  <c r="F583" i="30"/>
  <c r="G583" i="30" s="1"/>
  <c r="H583" i="30" s="1"/>
  <c r="F583" i="13"/>
  <c r="F579" i="14"/>
  <c r="G579" i="14" s="1"/>
  <c r="F545" i="13"/>
  <c r="F522" i="13"/>
  <c r="F458" i="13"/>
  <c r="F439" i="30"/>
  <c r="G439" i="30" s="1"/>
  <c r="H439" i="30" s="1"/>
  <c r="F439" i="14"/>
  <c r="G439" i="14" s="1"/>
  <c r="F395" i="30"/>
  <c r="G395" i="30" s="1"/>
  <c r="H395" i="30" s="1"/>
  <c r="F395" i="14"/>
  <c r="G395" i="14" s="1"/>
  <c r="F334" i="13"/>
  <c r="F276" i="14"/>
  <c r="G276" i="14" s="1"/>
  <c r="F253" i="14"/>
  <c r="G253" i="14" s="1"/>
  <c r="F226" i="14"/>
  <c r="G226" i="14" s="1"/>
  <c r="F207" i="33"/>
  <c r="F83" i="13"/>
  <c r="F9" i="30"/>
  <c r="G9" i="30" s="1"/>
  <c r="H9" i="30" s="1"/>
  <c r="F9" i="13"/>
  <c r="F1099" i="16"/>
  <c r="F1099" i="23"/>
  <c r="F1099" i="14"/>
  <c r="F1099" i="15"/>
  <c r="H1099" i="15" s="1"/>
  <c r="I1099" i="15" s="1"/>
  <c r="F939" i="15"/>
  <c r="H939" i="15" s="1"/>
  <c r="I939" i="15" s="1"/>
  <c r="F902" i="15"/>
  <c r="H902" i="15" s="1"/>
  <c r="F879" i="13"/>
  <c r="F871" i="15"/>
  <c r="H871" i="15" s="1"/>
  <c r="F587" i="15"/>
  <c r="H587" i="15" s="1"/>
  <c r="F575" i="15"/>
  <c r="F561" i="15"/>
  <c r="H561" i="15" s="1"/>
  <c r="F553" i="15"/>
  <c r="H553" i="15" s="1"/>
  <c r="F545" i="15"/>
  <c r="H545" i="15" s="1"/>
  <c r="F533" i="15"/>
  <c r="F483" i="15"/>
  <c r="F1084" i="14"/>
  <c r="G1084" i="14" s="1"/>
  <c r="F1084" i="34"/>
  <c r="F878" i="13"/>
  <c r="F514" i="34"/>
  <c r="F512" i="34"/>
  <c r="H512" i="34" s="1"/>
  <c r="F503" i="34"/>
  <c r="H503" i="34" s="1"/>
  <c r="F501" i="34"/>
  <c r="H501" i="34" s="1"/>
  <c r="F498" i="34"/>
  <c r="F483" i="34"/>
  <c r="H483" i="34" s="1"/>
  <c r="F464" i="34"/>
  <c r="H464" i="34" s="1"/>
  <c r="F213" i="32"/>
  <c r="G213" i="32" s="1"/>
  <c r="H213" i="32" s="1"/>
  <c r="F179" i="32"/>
  <c r="G179" i="32" s="1"/>
  <c r="H179" i="32" s="1"/>
  <c r="F169" i="32"/>
  <c r="G169" i="32" s="1"/>
  <c r="H169" i="32" s="1"/>
  <c r="F159" i="32"/>
  <c r="G159" i="32" s="1"/>
  <c r="H159" i="32" s="1"/>
  <c r="F155" i="32"/>
  <c r="G155" i="32" s="1"/>
  <c r="H155" i="32" s="1"/>
  <c r="F143" i="32"/>
  <c r="G143" i="32" s="1"/>
  <c r="H143" i="32" s="1"/>
  <c r="F135" i="32"/>
  <c r="G135" i="32" s="1"/>
  <c r="H135" i="32" s="1"/>
  <c r="F127" i="32"/>
  <c r="G127" i="32" s="1"/>
  <c r="H127" i="32" s="1"/>
  <c r="F100" i="32"/>
  <c r="G100" i="32" s="1"/>
  <c r="H100" i="32" s="1"/>
  <c r="F52" i="32"/>
  <c r="G52" i="32" s="1"/>
  <c r="H52" i="32" s="1"/>
  <c r="F50" i="32"/>
  <c r="G50" i="32" s="1"/>
  <c r="H50" i="32" s="1"/>
  <c r="F22" i="32"/>
  <c r="G22" i="32" s="1"/>
  <c r="H22" i="32" s="1"/>
  <c r="F18" i="32"/>
  <c r="G18" i="32" s="1"/>
  <c r="H18" i="32" s="1"/>
  <c r="F482" i="13"/>
  <c r="F382" i="13"/>
  <c r="F333" i="30"/>
  <c r="G333" i="30" s="1"/>
  <c r="H333" i="30" s="1"/>
  <c r="F199" i="30"/>
  <c r="G199" i="30" s="1"/>
  <c r="H199" i="30" s="1"/>
  <c r="F97" i="13"/>
  <c r="F41" i="33"/>
  <c r="P41" i="33" s="1"/>
  <c r="F1108" i="14"/>
  <c r="G1108" i="14" s="1"/>
  <c r="F1071" i="14"/>
  <c r="G1071" i="14" s="1"/>
  <c r="F1000" i="14"/>
  <c r="G1000" i="14" s="1"/>
  <c r="F941" i="14"/>
  <c r="F927" i="14"/>
  <c r="G927" i="14" s="1"/>
  <c r="F873" i="14"/>
  <c r="G873" i="14" s="1"/>
  <c r="F865" i="14"/>
  <c r="G865" i="14" s="1"/>
  <c r="G712" i="30"/>
  <c r="H712" i="30" s="1"/>
  <c r="G681" i="30"/>
  <c r="H681" i="30" s="1"/>
  <c r="F663" i="13"/>
  <c r="F629" i="14"/>
  <c r="F619" i="14"/>
  <c r="G619" i="14" s="1"/>
  <c r="F583" i="14"/>
  <c r="G583" i="14" s="1"/>
  <c r="F571" i="30"/>
  <c r="G571" i="30" s="1"/>
  <c r="H571" i="30" s="1"/>
  <c r="F565" i="13"/>
  <c r="F545" i="14"/>
  <c r="G545" i="14" s="1"/>
  <c r="F495" i="30"/>
  <c r="G495" i="30" s="1"/>
  <c r="H495" i="30" s="1"/>
  <c r="F450" i="13"/>
  <c r="F403" i="30"/>
  <c r="G403" i="30" s="1"/>
  <c r="H403" i="30" s="1"/>
  <c r="F387" i="30"/>
  <c r="G387" i="30" s="1"/>
  <c r="H387" i="30" s="1"/>
  <c r="F364" i="13"/>
  <c r="F318" i="13"/>
  <c r="F68" i="13"/>
  <c r="F1107" i="30"/>
  <c r="G1107" i="30" s="1"/>
  <c r="H1107" i="30" s="1"/>
  <c r="F879" i="30"/>
  <c r="G879" i="30" s="1"/>
  <c r="H879" i="30" s="1"/>
  <c r="F867" i="15"/>
  <c r="F579" i="15"/>
  <c r="H579" i="15" s="1"/>
  <c r="F565" i="15"/>
  <c r="F549" i="15"/>
  <c r="H549" i="15" s="1"/>
  <c r="F1088" i="30"/>
  <c r="G1088" i="30" s="1"/>
  <c r="H1088" i="30" s="1"/>
  <c r="F878" i="30"/>
  <c r="G878" i="30" s="1"/>
  <c r="H878" i="30" s="1"/>
  <c r="F516" i="34"/>
  <c r="H516" i="34" s="1"/>
  <c r="F513" i="34"/>
  <c r="F506" i="34"/>
  <c r="H506" i="34" s="1"/>
  <c r="F502" i="34"/>
  <c r="H502" i="34" s="1"/>
  <c r="F499" i="34"/>
  <c r="H499" i="34" s="1"/>
  <c r="F497" i="34"/>
  <c r="F482" i="34"/>
  <c r="H482" i="34" s="1"/>
  <c r="F463" i="34"/>
  <c r="F843" i="11"/>
  <c r="F231" i="32"/>
  <c r="G231" i="32" s="1"/>
  <c r="H231" i="32" s="1"/>
  <c r="F197" i="32"/>
  <c r="G197" i="32" s="1"/>
  <c r="H197" i="32" s="1"/>
  <c r="F172" i="32"/>
  <c r="G172" i="32" s="1"/>
  <c r="H172" i="32" s="1"/>
  <c r="F153" i="32"/>
  <c r="G153" i="32" s="1"/>
  <c r="H153" i="32" s="1"/>
  <c r="F133" i="32"/>
  <c r="G133" i="32" s="1"/>
  <c r="H133" i="32" s="1"/>
  <c r="F117" i="32"/>
  <c r="G117" i="32" s="1"/>
  <c r="H117" i="32" s="1"/>
  <c r="F32" i="16"/>
  <c r="F16" i="32"/>
  <c r="G16" i="32" s="1"/>
  <c r="H16" i="32" s="1"/>
  <c r="F463" i="25"/>
  <c r="F265" i="25"/>
  <c r="F274" i="25"/>
  <c r="F282" i="25"/>
  <c r="F291" i="25"/>
  <c r="F299" i="25"/>
  <c r="F309" i="25"/>
  <c r="F317" i="25"/>
  <c r="F325" i="25"/>
  <c r="F333" i="25"/>
  <c r="F341" i="25"/>
  <c r="F348" i="25"/>
  <c r="F355" i="25"/>
  <c r="F363" i="25"/>
  <c r="F371" i="25"/>
  <c r="F379" i="25"/>
  <c r="F386" i="25"/>
  <c r="F394" i="25"/>
  <c r="F402" i="25"/>
  <c r="F410" i="25"/>
  <c r="F418" i="25"/>
  <c r="F426" i="25"/>
  <c r="F434" i="25"/>
  <c r="F442" i="25"/>
  <c r="F449" i="25"/>
  <c r="F860" i="25"/>
  <c r="F859" i="25"/>
  <c r="F857" i="25"/>
  <c r="F845" i="25"/>
  <c r="F843" i="25"/>
  <c r="F841" i="25"/>
  <c r="F835" i="25"/>
  <c r="F822" i="25"/>
  <c r="F821" i="25"/>
  <c r="F809" i="25"/>
  <c r="F807" i="25"/>
  <c r="F806" i="25"/>
  <c r="F795" i="25"/>
  <c r="F773" i="25"/>
  <c r="F771" i="25"/>
  <c r="F770" i="25"/>
  <c r="F763" i="25"/>
  <c r="F761" i="25"/>
  <c r="F751" i="25"/>
  <c r="F749" i="25"/>
  <c r="F747" i="25"/>
  <c r="F737" i="25"/>
  <c r="F726" i="25"/>
  <c r="F876" i="25"/>
  <c r="F896" i="25"/>
  <c r="F888" i="25"/>
  <c r="F873" i="25"/>
  <c r="F902" i="16"/>
  <c r="F477" i="28"/>
  <c r="K477" i="28" s="1"/>
  <c r="G476" i="18" s="1"/>
  <c r="C1116" i="26"/>
  <c r="F872" i="25"/>
  <c r="F455" i="13"/>
  <c r="F451" i="13"/>
  <c r="F448" i="13"/>
  <c r="F445" i="13"/>
  <c r="F443" i="13"/>
  <c r="F440" i="13"/>
  <c r="F436" i="13"/>
  <c r="F433" i="13"/>
  <c r="F429" i="13"/>
  <c r="F427" i="13"/>
  <c r="F425" i="13"/>
  <c r="F423" i="13"/>
  <c r="F421" i="13"/>
  <c r="F419" i="13"/>
  <c r="F416" i="13"/>
  <c r="F413" i="13"/>
  <c r="F411" i="13"/>
  <c r="F408" i="13"/>
  <c r="F406" i="13"/>
  <c r="F404" i="13"/>
  <c r="F400" i="13"/>
  <c r="F396" i="13"/>
  <c r="F392" i="13"/>
  <c r="F389" i="13"/>
  <c r="F385" i="13"/>
  <c r="F381" i="13"/>
  <c r="F378" i="13"/>
  <c r="F376" i="13"/>
  <c r="F373" i="13"/>
  <c r="F370" i="13"/>
  <c r="F366" i="13"/>
  <c r="F363" i="13"/>
  <c r="F361" i="13"/>
  <c r="F357" i="13"/>
  <c r="F354" i="13"/>
  <c r="F353" i="13"/>
  <c r="F350" i="13"/>
  <c r="F347" i="13"/>
  <c r="F345" i="13"/>
  <c r="F343" i="13"/>
  <c r="F340" i="13"/>
  <c r="F338" i="13"/>
  <c r="F335" i="13"/>
  <c r="F331" i="13"/>
  <c r="P331" i="13" s="1"/>
  <c r="F327" i="13"/>
  <c r="F324" i="13"/>
  <c r="P324" i="13" s="1"/>
  <c r="F322" i="13"/>
  <c r="F320" i="13"/>
  <c r="F316" i="13"/>
  <c r="F314" i="13"/>
  <c r="F311" i="13"/>
  <c r="F308" i="13"/>
  <c r="F306" i="13"/>
  <c r="F301" i="13"/>
  <c r="F298" i="13"/>
  <c r="P298" i="13" s="1"/>
  <c r="F296" i="13"/>
  <c r="F520" i="28"/>
  <c r="K520" i="28" s="1"/>
  <c r="G519" i="18" s="1"/>
  <c r="F516" i="28"/>
  <c r="K516" i="28" s="1"/>
  <c r="G515" i="18" s="1"/>
  <c r="F514" i="28"/>
  <c r="K514" i="28" s="1"/>
  <c r="G513" i="18" s="1"/>
  <c r="F512" i="28"/>
  <c r="K512" i="28" s="1"/>
  <c r="G511" i="18" s="1"/>
  <c r="F510" i="28"/>
  <c r="K510" i="28" s="1"/>
  <c r="G509" i="18" s="1"/>
  <c r="F509" i="28"/>
  <c r="K509" i="28" s="1"/>
  <c r="G508" i="18" s="1"/>
  <c r="F506" i="28"/>
  <c r="K506" i="28" s="1"/>
  <c r="G505" i="18" s="1"/>
  <c r="F500" i="28"/>
  <c r="K500" i="28" s="1"/>
  <c r="G499" i="18" s="1"/>
  <c r="F497" i="28"/>
  <c r="K497" i="28" s="1"/>
  <c r="G496" i="18" s="1"/>
  <c r="F495" i="28"/>
  <c r="K495" i="28" s="1"/>
  <c r="G494" i="18" s="1"/>
  <c r="F492" i="28"/>
  <c r="K492" i="28" s="1"/>
  <c r="G491" i="18" s="1"/>
  <c r="F490" i="28"/>
  <c r="K490" i="28" s="1"/>
  <c r="G489" i="18" s="1"/>
  <c r="F486" i="28"/>
  <c r="K486" i="28" s="1"/>
  <c r="G485" i="18" s="1"/>
  <c r="F484" i="28"/>
  <c r="K484" i="28" s="1"/>
  <c r="G483" i="18" s="1"/>
  <c r="F482" i="28"/>
  <c r="K482" i="28" s="1"/>
  <c r="G481" i="18" s="1"/>
  <c r="F479" i="28"/>
  <c r="K479" i="28" s="1"/>
  <c r="G478" i="18" s="1"/>
  <c r="F476" i="28"/>
  <c r="K476" i="28" s="1"/>
  <c r="G475" i="18" s="1"/>
  <c r="F474" i="28"/>
  <c r="K474" i="28" s="1"/>
  <c r="G473" i="18" s="1"/>
  <c r="F472" i="28"/>
  <c r="K472" i="28" s="1"/>
  <c r="G471" i="18" s="1"/>
  <c r="F469" i="28"/>
  <c r="K469" i="28" s="1"/>
  <c r="G468" i="18" s="1"/>
  <c r="F467" i="28"/>
  <c r="K467" i="28" s="1"/>
  <c r="G466" i="18" s="1"/>
  <c r="F466" i="28"/>
  <c r="K466" i="28" s="1"/>
  <c r="G465" i="18" s="1"/>
  <c r="F464" i="28"/>
  <c r="K464" i="28" s="1"/>
  <c r="G463" i="18" s="1"/>
  <c r="F601" i="13"/>
  <c r="F597" i="13"/>
  <c r="F593" i="13"/>
  <c r="F591" i="13"/>
  <c r="F588" i="13"/>
  <c r="F586" i="13"/>
  <c r="F584" i="13"/>
  <c r="F580" i="13"/>
  <c r="F577" i="13"/>
  <c r="F573" i="13"/>
  <c r="F569" i="13"/>
  <c r="F567" i="13"/>
  <c r="F563" i="13"/>
  <c r="F561" i="13"/>
  <c r="F558" i="13"/>
  <c r="F556" i="13"/>
  <c r="F554" i="13"/>
  <c r="F551" i="13"/>
  <c r="F547" i="13"/>
  <c r="F543" i="13"/>
  <c r="F539" i="13"/>
  <c r="F537" i="13"/>
  <c r="F534" i="13"/>
  <c r="F530" i="13"/>
  <c r="F452" i="13"/>
  <c r="F446" i="13"/>
  <c r="F444" i="13"/>
  <c r="F441" i="13"/>
  <c r="P441" i="13" s="1"/>
  <c r="F437" i="13"/>
  <c r="F435" i="13"/>
  <c r="P435" i="13" s="1"/>
  <c r="F432" i="13"/>
  <c r="F428" i="13"/>
  <c r="F426" i="13"/>
  <c r="F424" i="13"/>
  <c r="F422" i="13"/>
  <c r="F420" i="13"/>
  <c r="F417" i="13"/>
  <c r="F415" i="13"/>
  <c r="F412" i="13"/>
  <c r="F409" i="13"/>
  <c r="F407" i="13"/>
  <c r="F405" i="13"/>
  <c r="F401" i="13"/>
  <c r="F397" i="13"/>
  <c r="F393" i="13"/>
  <c r="F390" i="13"/>
  <c r="F388" i="13"/>
  <c r="F384" i="13"/>
  <c r="F380" i="13"/>
  <c r="F377" i="13"/>
  <c r="F374" i="13"/>
  <c r="F372" i="13"/>
  <c r="F369" i="13"/>
  <c r="F365" i="13"/>
  <c r="F362" i="13"/>
  <c r="F358" i="13"/>
  <c r="F356" i="13"/>
  <c r="F351" i="13"/>
  <c r="F349" i="13"/>
  <c r="F346" i="13"/>
  <c r="F342" i="13"/>
  <c r="F339" i="13"/>
  <c r="F336" i="13"/>
  <c r="F332" i="13"/>
  <c r="F328" i="13"/>
  <c r="F326" i="13"/>
  <c r="F323" i="13"/>
  <c r="F321" i="13"/>
  <c r="F319" i="13"/>
  <c r="F315" i="13"/>
  <c r="F312" i="13"/>
  <c r="F310" i="13"/>
  <c r="F307" i="13"/>
  <c r="F304" i="13"/>
  <c r="F302" i="13"/>
  <c r="F300" i="13"/>
  <c r="F297" i="13"/>
  <c r="F294" i="13"/>
  <c r="P294" i="13" s="1"/>
  <c r="F292" i="13"/>
  <c r="F289" i="13"/>
  <c r="F286" i="13"/>
  <c r="F282" i="13"/>
  <c r="F278" i="13"/>
  <c r="F274" i="13"/>
  <c r="F270" i="13"/>
  <c r="F266" i="13"/>
  <c r="F262" i="13"/>
  <c r="F260" i="13"/>
  <c r="F257" i="13"/>
  <c r="F255" i="13"/>
  <c r="F253" i="13"/>
  <c r="P253" i="13" s="1"/>
  <c r="F250" i="13"/>
  <c r="F247" i="13"/>
  <c r="F245" i="13"/>
  <c r="F243" i="13"/>
  <c r="P243" i="13" s="1"/>
  <c r="F239" i="13"/>
  <c r="F236" i="13"/>
  <c r="P236" i="13" s="1"/>
  <c r="F234" i="13"/>
  <c r="F231" i="13"/>
  <c r="F228" i="13"/>
  <c r="F227" i="13"/>
  <c r="F225" i="13"/>
  <c r="F223" i="13"/>
  <c r="F219" i="13"/>
  <c r="F216" i="13"/>
  <c r="F213" i="13"/>
  <c r="F211" i="13"/>
  <c r="F208" i="13"/>
  <c r="F206" i="13"/>
  <c r="F203" i="13"/>
  <c r="F201" i="13"/>
  <c r="F198" i="13"/>
  <c r="F196" i="13"/>
  <c r="F194" i="13"/>
  <c r="F191" i="13"/>
  <c r="F189" i="13"/>
  <c r="F186" i="13"/>
  <c r="F182" i="13"/>
  <c r="F178" i="13"/>
  <c r="F175" i="13"/>
  <c r="F171" i="13"/>
  <c r="F167" i="13"/>
  <c r="F164" i="13"/>
  <c r="F160" i="13"/>
  <c r="F156" i="13"/>
  <c r="F154" i="13"/>
  <c r="F151" i="13"/>
  <c r="F148" i="13"/>
  <c r="F146" i="13"/>
  <c r="F144" i="13"/>
  <c r="F141" i="13"/>
  <c r="F139" i="13"/>
  <c r="F135" i="13"/>
  <c r="F132" i="13"/>
  <c r="F130" i="13"/>
  <c r="F127" i="13"/>
  <c r="F124" i="13"/>
  <c r="F122" i="13"/>
  <c r="F119" i="13"/>
  <c r="F116" i="13"/>
  <c r="F114" i="13"/>
  <c r="F111" i="13"/>
  <c r="F108" i="13"/>
  <c r="F106" i="13"/>
  <c r="F103" i="13"/>
  <c r="F101" i="13"/>
  <c r="F99" i="13"/>
  <c r="F95" i="13"/>
  <c r="F91" i="13"/>
  <c r="F87" i="13"/>
  <c r="F84" i="13"/>
  <c r="F81" i="13"/>
  <c r="F79" i="13"/>
  <c r="F74" i="13"/>
  <c r="F70" i="13"/>
  <c r="F67" i="13"/>
  <c r="P67" i="13" s="1"/>
  <c r="F63" i="13"/>
  <c r="F61" i="13"/>
  <c r="F58" i="13"/>
  <c r="F55" i="13"/>
  <c r="F53" i="13"/>
  <c r="P53" i="13" s="1"/>
  <c r="F50" i="13"/>
  <c r="F46" i="13"/>
  <c r="F44" i="13"/>
  <c r="F40" i="13"/>
  <c r="F37" i="13"/>
  <c r="F34" i="13"/>
  <c r="F32" i="13"/>
  <c r="F28" i="13"/>
  <c r="F26" i="13"/>
  <c r="F23" i="13"/>
  <c r="F21" i="13"/>
  <c r="F19" i="13"/>
  <c r="F17" i="13"/>
  <c r="F15" i="13"/>
  <c r="F13" i="13"/>
  <c r="P13" i="13" s="1"/>
  <c r="F568" i="34"/>
  <c r="H568" i="34" s="1"/>
  <c r="F563" i="34"/>
  <c r="H563" i="34" s="1"/>
  <c r="F559" i="34"/>
  <c r="F557" i="34"/>
  <c r="H557" i="34" s="1"/>
  <c r="F536" i="34"/>
  <c r="H536" i="34" s="1"/>
  <c r="F534" i="34"/>
  <c r="F531" i="34"/>
  <c r="H531" i="34" s="1"/>
  <c r="I531" i="34" s="1"/>
  <c r="F895" i="30"/>
  <c r="G895" i="30" s="1"/>
  <c r="H895" i="30" s="1"/>
  <c r="F891" i="30"/>
  <c r="G891" i="30" s="1"/>
  <c r="H891" i="30" s="1"/>
  <c r="F885" i="30"/>
  <c r="G885" i="30" s="1"/>
  <c r="H885" i="30" s="1"/>
  <c r="F881" i="30"/>
  <c r="G881" i="30" s="1"/>
  <c r="H881" i="30" s="1"/>
  <c r="F877" i="30"/>
  <c r="G877" i="30" s="1"/>
  <c r="H877" i="30" s="1"/>
  <c r="F869" i="30"/>
  <c r="G869" i="30" s="1"/>
  <c r="H869" i="30" s="1"/>
  <c r="F865" i="30"/>
  <c r="G865" i="30" s="1"/>
  <c r="H865" i="30" s="1"/>
  <c r="G711" i="30"/>
  <c r="H711" i="30" s="1"/>
  <c r="G707" i="30"/>
  <c r="H707" i="30" s="1"/>
  <c r="G705" i="30"/>
  <c r="H705" i="30" s="1"/>
  <c r="G701" i="30"/>
  <c r="H701" i="30" s="1"/>
  <c r="G699" i="30"/>
  <c r="H699" i="30" s="1"/>
  <c r="G661" i="30"/>
  <c r="H661" i="30" s="1"/>
  <c r="G649" i="30"/>
  <c r="H649" i="30" s="1"/>
  <c r="G647" i="30"/>
  <c r="H647" i="30" s="1"/>
  <c r="G645" i="30"/>
  <c r="H645" i="30" s="1"/>
  <c r="G641" i="30"/>
  <c r="H641" i="30" s="1"/>
  <c r="G631" i="30"/>
  <c r="H631" i="30" s="1"/>
  <c r="G629" i="30"/>
  <c r="H629" i="30" s="1"/>
  <c r="G628" i="30"/>
  <c r="H628" i="30" s="1"/>
  <c r="G613" i="30"/>
  <c r="H613" i="30" s="1"/>
  <c r="F602" i="30"/>
  <c r="G602" i="30" s="1"/>
  <c r="H602" i="30" s="1"/>
  <c r="F598" i="30"/>
  <c r="G598" i="30" s="1"/>
  <c r="H598" i="30" s="1"/>
  <c r="F594" i="30"/>
  <c r="G594" i="30" s="1"/>
  <c r="H594" i="30" s="1"/>
  <c r="F589" i="30"/>
  <c r="G589" i="30" s="1"/>
  <c r="H589" i="30" s="1"/>
  <c r="F588" i="30"/>
  <c r="G588" i="30" s="1"/>
  <c r="H588" i="30" s="1"/>
  <c r="F587" i="30"/>
  <c r="G587" i="30" s="1"/>
  <c r="H587" i="30" s="1"/>
  <c r="F584" i="30"/>
  <c r="G584" i="30" s="1"/>
  <c r="H584" i="30" s="1"/>
  <c r="F581" i="30"/>
  <c r="G581" i="30" s="1"/>
  <c r="H581" i="30" s="1"/>
  <c r="F580" i="30"/>
  <c r="G580" i="30" s="1"/>
  <c r="H580" i="30" s="1"/>
  <c r="F576" i="30"/>
  <c r="G576" i="30" s="1"/>
  <c r="H576" i="30" s="1"/>
  <c r="F572" i="30"/>
  <c r="G572" i="30" s="1"/>
  <c r="H572" i="30" s="1"/>
  <c r="F569" i="30"/>
  <c r="G569" i="30" s="1"/>
  <c r="H569" i="30" s="1"/>
  <c r="F568" i="30"/>
  <c r="G568" i="30" s="1"/>
  <c r="H568" i="30" s="1"/>
  <c r="F564" i="30"/>
  <c r="G564" i="30" s="1"/>
  <c r="H564" i="30" s="1"/>
  <c r="F551" i="30"/>
  <c r="G551" i="30" s="1"/>
  <c r="H551" i="30" s="1"/>
  <c r="F550" i="30"/>
  <c r="G550" i="30" s="1"/>
  <c r="H550" i="30" s="1"/>
  <c r="F547" i="30"/>
  <c r="G547" i="30" s="1"/>
  <c r="H547" i="30" s="1"/>
  <c r="F536" i="30"/>
  <c r="G536" i="30" s="1"/>
  <c r="H536" i="30" s="1"/>
  <c r="F531" i="30"/>
  <c r="G531" i="30" s="1"/>
  <c r="H531" i="30" s="1"/>
  <c r="F530" i="30"/>
  <c r="G530" i="30" s="1"/>
  <c r="H530" i="30" s="1"/>
  <c r="F87" i="30"/>
  <c r="G87" i="30" s="1"/>
  <c r="H87" i="30" s="1"/>
  <c r="F86" i="30"/>
  <c r="G86" i="30" s="1"/>
  <c r="H86" i="30" s="1"/>
  <c r="F85" i="30"/>
  <c r="G85" i="30" s="1"/>
  <c r="H85" i="30" s="1"/>
  <c r="F84" i="30"/>
  <c r="G84" i="30" s="1"/>
  <c r="H84" i="30" s="1"/>
  <c r="F81" i="30"/>
  <c r="G81" i="30" s="1"/>
  <c r="H81" i="30" s="1"/>
  <c r="F80" i="30"/>
  <c r="G80" i="30" s="1"/>
  <c r="H80" i="30" s="1"/>
  <c r="F79" i="30"/>
  <c r="G79" i="30" s="1"/>
  <c r="H79" i="30" s="1"/>
  <c r="F77" i="30"/>
  <c r="G77" i="30" s="1"/>
  <c r="H77" i="30" s="1"/>
  <c r="F76" i="30"/>
  <c r="G76" i="30" s="1"/>
  <c r="H76" i="30" s="1"/>
  <c r="F75" i="30"/>
  <c r="G75" i="30" s="1"/>
  <c r="H75" i="30" s="1"/>
  <c r="F74" i="30"/>
  <c r="G74" i="30" s="1"/>
  <c r="H74" i="30" s="1"/>
  <c r="F73" i="30"/>
  <c r="G73" i="30" s="1"/>
  <c r="H73" i="30" s="1"/>
  <c r="F71" i="30"/>
  <c r="G71" i="30" s="1"/>
  <c r="H71" i="30" s="1"/>
  <c r="F70" i="30"/>
  <c r="G70" i="30" s="1"/>
  <c r="H70" i="30" s="1"/>
  <c r="F69" i="30"/>
  <c r="G69" i="30" s="1"/>
  <c r="H69" i="30" s="1"/>
  <c r="F67" i="30"/>
  <c r="G67" i="30" s="1"/>
  <c r="H67" i="30" s="1"/>
  <c r="F66" i="30"/>
  <c r="G66" i="30" s="1"/>
  <c r="H66" i="30" s="1"/>
  <c r="F65" i="30"/>
  <c r="G65" i="30" s="1"/>
  <c r="H65" i="30" s="1"/>
  <c r="F63" i="30"/>
  <c r="G63" i="30" s="1"/>
  <c r="H63" i="30" s="1"/>
  <c r="F62" i="30"/>
  <c r="G62" i="30" s="1"/>
  <c r="H62" i="30" s="1"/>
  <c r="F61" i="30"/>
  <c r="G61" i="30" s="1"/>
  <c r="H61" i="30" s="1"/>
  <c r="F60" i="30"/>
  <c r="G60" i="30" s="1"/>
  <c r="H60" i="30" s="1"/>
  <c r="F59" i="30"/>
  <c r="G59" i="30" s="1"/>
  <c r="H59" i="30" s="1"/>
  <c r="F58" i="30"/>
  <c r="G58" i="30" s="1"/>
  <c r="H58" i="30" s="1"/>
  <c r="F56" i="30"/>
  <c r="G56" i="30" s="1"/>
  <c r="H56" i="30" s="1"/>
  <c r="F55" i="30"/>
  <c r="G55" i="30" s="1"/>
  <c r="H55" i="30" s="1"/>
  <c r="F54" i="30"/>
  <c r="G54" i="30" s="1"/>
  <c r="H54" i="30" s="1"/>
  <c r="F53" i="30"/>
  <c r="G53" i="30" s="1"/>
  <c r="H53" i="30" s="1"/>
  <c r="F51" i="30"/>
  <c r="G51" i="30" s="1"/>
  <c r="H51" i="30" s="1"/>
  <c r="F50" i="30"/>
  <c r="G50" i="30" s="1"/>
  <c r="H50" i="30" s="1"/>
  <c r="F48" i="30"/>
  <c r="G48" i="30" s="1"/>
  <c r="H48" i="30" s="1"/>
  <c r="F47" i="30"/>
  <c r="G47" i="30" s="1"/>
  <c r="H47" i="30" s="1"/>
  <c r="F46" i="30"/>
  <c r="G46" i="30" s="1"/>
  <c r="H46" i="30" s="1"/>
  <c r="F44" i="30"/>
  <c r="G44" i="30" s="1"/>
  <c r="H44" i="30" s="1"/>
  <c r="F43" i="30"/>
  <c r="G43" i="30" s="1"/>
  <c r="H43" i="30" s="1"/>
  <c r="F40" i="30"/>
  <c r="G40" i="30" s="1"/>
  <c r="H40" i="30" s="1"/>
  <c r="F39" i="30"/>
  <c r="G39" i="30" s="1"/>
  <c r="H39" i="30" s="1"/>
  <c r="F37" i="30"/>
  <c r="G37" i="30" s="1"/>
  <c r="H37" i="30" s="1"/>
  <c r="F35" i="30"/>
  <c r="G35" i="30" s="1"/>
  <c r="H35" i="30" s="1"/>
  <c r="F34" i="30"/>
  <c r="G34" i="30" s="1"/>
  <c r="H34" i="30" s="1"/>
  <c r="F32" i="30"/>
  <c r="G32" i="30" s="1"/>
  <c r="H32" i="30" s="1"/>
  <c r="F29" i="30"/>
  <c r="G29" i="30" s="1"/>
  <c r="H29" i="30" s="1"/>
  <c r="F28" i="30"/>
  <c r="G28" i="30" s="1"/>
  <c r="H28" i="30" s="1"/>
  <c r="F27" i="30"/>
  <c r="G27" i="30" s="1"/>
  <c r="H27" i="30" s="1"/>
  <c r="F26" i="30"/>
  <c r="G26" i="30" s="1"/>
  <c r="H26" i="30" s="1"/>
  <c r="F25" i="30"/>
  <c r="G25" i="30" s="1"/>
  <c r="H25" i="30" s="1"/>
  <c r="F23" i="30"/>
  <c r="G23" i="30" s="1"/>
  <c r="H23" i="30" s="1"/>
  <c r="F22" i="30"/>
  <c r="G22" i="30" s="1"/>
  <c r="H22" i="30" s="1"/>
  <c r="F21" i="30"/>
  <c r="G21" i="30" s="1"/>
  <c r="H21" i="30" s="1"/>
  <c r="F20" i="30"/>
  <c r="G20" i="30" s="1"/>
  <c r="H20" i="30" s="1"/>
  <c r="F19" i="30"/>
  <c r="G19" i="30" s="1"/>
  <c r="H19" i="30" s="1"/>
  <c r="F18" i="30"/>
  <c r="G18" i="30" s="1"/>
  <c r="H18" i="30" s="1"/>
  <c r="F17" i="30"/>
  <c r="G17" i="30" s="1"/>
  <c r="H17" i="30" s="1"/>
  <c r="F16" i="30"/>
  <c r="G16" i="30" s="1"/>
  <c r="H16" i="30" s="1"/>
  <c r="F15" i="30"/>
  <c r="G15" i="30" s="1"/>
  <c r="H15" i="30" s="1"/>
  <c r="F14" i="30"/>
  <c r="G14" i="30" s="1"/>
  <c r="H14" i="30" s="1"/>
  <c r="F13" i="30"/>
  <c r="G13" i="30" s="1"/>
  <c r="H13" i="30" s="1"/>
  <c r="F12" i="30"/>
  <c r="G12" i="30" s="1"/>
  <c r="H12" i="30" s="1"/>
  <c r="F520" i="15"/>
  <c r="F516" i="15"/>
  <c r="F507" i="15"/>
  <c r="F502" i="15"/>
  <c r="F500" i="15"/>
  <c r="F489" i="15"/>
  <c r="F485" i="15"/>
  <c r="F481" i="15"/>
  <c r="F477" i="15"/>
  <c r="F474" i="15"/>
  <c r="F472" i="15"/>
  <c r="F468" i="15"/>
  <c r="F466" i="15"/>
  <c r="H466" i="15" s="1"/>
  <c r="I466" i="15" s="1"/>
  <c r="F463" i="15"/>
  <c r="F894" i="14"/>
  <c r="G894" i="14" s="1"/>
  <c r="F888" i="14"/>
  <c r="G888" i="14" s="1"/>
  <c r="F883" i="14"/>
  <c r="G883" i="14" s="1"/>
  <c r="F876" i="14"/>
  <c r="G876" i="14" s="1"/>
  <c r="F871" i="14"/>
  <c r="G871" i="14" s="1"/>
  <c r="F866" i="14"/>
  <c r="G866" i="14" s="1"/>
  <c r="F686" i="14"/>
  <c r="G686" i="14" s="1"/>
  <c r="F675" i="14"/>
  <c r="F668" i="14"/>
  <c r="G668" i="14" s="1"/>
  <c r="F661" i="14"/>
  <c r="G661" i="14" s="1"/>
  <c r="F652" i="14"/>
  <c r="G652" i="14" s="1"/>
  <c r="F646" i="14"/>
  <c r="G646" i="14" s="1"/>
  <c r="F640" i="14"/>
  <c r="G640" i="14" s="1"/>
  <c r="F636" i="14"/>
  <c r="G636" i="14" s="1"/>
  <c r="F631" i="14"/>
  <c r="G631" i="14" s="1"/>
  <c r="F625" i="14"/>
  <c r="G625" i="14" s="1"/>
  <c r="F618" i="14"/>
  <c r="F612" i="14"/>
  <c r="F582" i="14"/>
  <c r="G582" i="14" s="1"/>
  <c r="F577" i="14"/>
  <c r="G577" i="14" s="1"/>
  <c r="F572" i="14"/>
  <c r="G572" i="14" s="1"/>
  <c r="F566" i="14"/>
  <c r="G566" i="14" s="1"/>
  <c r="F559" i="14"/>
  <c r="G559" i="14" s="1"/>
  <c r="F557" i="14"/>
  <c r="G557" i="14" s="1"/>
  <c r="F551" i="14"/>
  <c r="G551" i="14" s="1"/>
  <c r="F543" i="14"/>
  <c r="F516" i="14"/>
  <c r="F509" i="14"/>
  <c r="F507" i="14"/>
  <c r="F499" i="14"/>
  <c r="F493" i="14"/>
  <c r="F489" i="14"/>
  <c r="F483" i="14"/>
  <c r="F476" i="14"/>
  <c r="F469" i="14"/>
  <c r="F466" i="14"/>
  <c r="F116" i="14"/>
  <c r="G116" i="14" s="1"/>
  <c r="F108" i="14"/>
  <c r="G108" i="14" s="1"/>
  <c r="F101" i="14"/>
  <c r="G101" i="14" s="1"/>
  <c r="F84" i="14"/>
  <c r="G84" i="14" s="1"/>
  <c r="F77" i="14"/>
  <c r="G77" i="14" s="1"/>
  <c r="F70" i="14"/>
  <c r="G70" i="14" s="1"/>
  <c r="F59" i="14"/>
  <c r="G59" i="14" s="1"/>
  <c r="F47" i="14"/>
  <c r="G47" i="14" s="1"/>
  <c r="F27" i="14"/>
  <c r="G27" i="14" s="1"/>
  <c r="F19" i="14"/>
  <c r="G19" i="14" s="1"/>
  <c r="F688" i="33"/>
  <c r="F686" i="33"/>
  <c r="F682" i="33"/>
  <c r="F679" i="33"/>
  <c r="F675" i="33"/>
  <c r="F671" i="33"/>
  <c r="F665" i="33"/>
  <c r="F661" i="33"/>
  <c r="F659" i="33"/>
  <c r="F656" i="33"/>
  <c r="F651" i="33"/>
  <c r="F648" i="33"/>
  <c r="F645" i="33"/>
  <c r="P645" i="33" s="1"/>
  <c r="F641" i="33"/>
  <c r="F638" i="33"/>
  <c r="F635" i="33"/>
  <c r="F632" i="33"/>
  <c r="F630" i="33"/>
  <c r="F628" i="33"/>
  <c r="F625" i="33"/>
  <c r="F621" i="33"/>
  <c r="F619" i="33"/>
  <c r="F613" i="33"/>
  <c r="F609" i="33"/>
  <c r="F605" i="33"/>
  <c r="F520" i="33"/>
  <c r="F516" i="33"/>
  <c r="F511" i="33"/>
  <c r="F509" i="33"/>
  <c r="F506" i="33"/>
  <c r="F501" i="33"/>
  <c r="F499" i="33"/>
  <c r="F496" i="33"/>
  <c r="F492" i="33"/>
  <c r="F489" i="33"/>
  <c r="F484" i="33"/>
  <c r="F481" i="33"/>
  <c r="F479" i="33"/>
  <c r="F476" i="33"/>
  <c r="F472" i="33"/>
  <c r="F468" i="33"/>
  <c r="F466" i="33"/>
  <c r="F464" i="33"/>
  <c r="F442" i="32"/>
  <c r="G442" i="32" s="1"/>
  <c r="H442" i="32" s="1"/>
  <c r="F430" i="32"/>
  <c r="G430" i="32" s="1"/>
  <c r="H430" i="32" s="1"/>
  <c r="F417" i="32"/>
  <c r="G417" i="32" s="1"/>
  <c r="H417" i="32" s="1"/>
  <c r="F406" i="32"/>
  <c r="G406" i="32" s="1"/>
  <c r="H406" i="32" s="1"/>
  <c r="F390" i="32"/>
  <c r="G390" i="32" s="1"/>
  <c r="H390" i="32" s="1"/>
  <c r="F375" i="32"/>
  <c r="G375" i="32" s="1"/>
  <c r="H375" i="32" s="1"/>
  <c r="F363" i="32"/>
  <c r="G363" i="32" s="1"/>
  <c r="H363" i="32" s="1"/>
  <c r="F352" i="32"/>
  <c r="G352" i="32" s="1"/>
  <c r="H352" i="32" s="1"/>
  <c r="F341" i="32"/>
  <c r="G341" i="32" s="1"/>
  <c r="H341" i="32" s="1"/>
  <c r="F329" i="32"/>
  <c r="G329" i="32" s="1"/>
  <c r="H329" i="32" s="1"/>
  <c r="F316" i="32"/>
  <c r="G316" i="32" s="1"/>
  <c r="H316" i="32" s="1"/>
  <c r="F305" i="32"/>
  <c r="G305" i="32" s="1"/>
  <c r="H305" i="32" s="1"/>
  <c r="F291" i="32"/>
  <c r="G291" i="32" s="1"/>
  <c r="H291" i="32" s="1"/>
  <c r="F279" i="32"/>
  <c r="G279" i="32" s="1"/>
  <c r="H279" i="32" s="1"/>
  <c r="F267" i="32"/>
  <c r="G267" i="32" s="1"/>
  <c r="H267" i="32" s="1"/>
  <c r="F251" i="32"/>
  <c r="G251" i="32" s="1"/>
  <c r="H251" i="32" s="1"/>
  <c r="F238" i="32"/>
  <c r="G238" i="32" s="1"/>
  <c r="H238" i="32" s="1"/>
  <c r="F232" i="32"/>
  <c r="G232" i="32" s="1"/>
  <c r="H232" i="32" s="1"/>
  <c r="F225" i="32"/>
  <c r="G225" i="32" s="1"/>
  <c r="H225" i="32" s="1"/>
  <c r="F211" i="32"/>
  <c r="G211" i="32" s="1"/>
  <c r="H211" i="32" s="1"/>
  <c r="F207" i="32"/>
  <c r="G207" i="32" s="1"/>
  <c r="H207" i="32" s="1"/>
  <c r="F200" i="32"/>
  <c r="G200" i="32" s="1"/>
  <c r="H200" i="32" s="1"/>
  <c r="F192" i="32"/>
  <c r="G192" i="32" s="1"/>
  <c r="H192" i="32" s="1"/>
  <c r="F187" i="32"/>
  <c r="G187" i="32" s="1"/>
  <c r="H187" i="32" s="1"/>
  <c r="F177" i="32"/>
  <c r="G177" i="32" s="1"/>
  <c r="H177" i="32" s="1"/>
  <c r="F170" i="32"/>
  <c r="G170" i="32" s="1"/>
  <c r="H170" i="32" s="1"/>
  <c r="F165" i="32"/>
  <c r="G165" i="32" s="1"/>
  <c r="H165" i="32" s="1"/>
  <c r="F158" i="32"/>
  <c r="G158" i="32" s="1"/>
  <c r="H158" i="32" s="1"/>
  <c r="F149" i="32"/>
  <c r="G149" i="32" s="1"/>
  <c r="H149" i="32" s="1"/>
  <c r="F110" i="32"/>
  <c r="G110" i="32" s="1"/>
  <c r="H110" i="32" s="1"/>
  <c r="F104" i="32"/>
  <c r="G104" i="32" s="1"/>
  <c r="H104" i="32" s="1"/>
  <c r="F93" i="32"/>
  <c r="G93" i="32" s="1"/>
  <c r="H93" i="32" s="1"/>
  <c r="F83" i="32"/>
  <c r="G83" i="32" s="1"/>
  <c r="H83" i="32" s="1"/>
  <c r="F79" i="32"/>
  <c r="G79" i="32" s="1"/>
  <c r="H79" i="32" s="1"/>
  <c r="F57" i="32"/>
  <c r="G57" i="32" s="1"/>
  <c r="H57" i="32" s="1"/>
  <c r="F42" i="32"/>
  <c r="G42" i="32" s="1"/>
  <c r="H42" i="32" s="1"/>
  <c r="G900" i="12"/>
  <c r="H900" i="12" s="1"/>
  <c r="G895" i="12"/>
  <c r="H895" i="12" s="1"/>
  <c r="G887" i="12"/>
  <c r="H887" i="12" s="1"/>
  <c r="G881" i="12"/>
  <c r="G873" i="12"/>
  <c r="H873" i="12" s="1"/>
  <c r="G865" i="12"/>
  <c r="H865" i="12" s="1"/>
  <c r="G580" i="12"/>
  <c r="H580" i="12" s="1"/>
  <c r="G578" i="12"/>
  <c r="H578" i="12" s="1"/>
  <c r="G576" i="12"/>
  <c r="H576" i="12" s="1"/>
  <c r="G574" i="12"/>
  <c r="H574" i="12" s="1"/>
  <c r="G572" i="12"/>
  <c r="H572" i="12" s="1"/>
  <c r="G570" i="12"/>
  <c r="H570" i="12" s="1"/>
  <c r="G568" i="12"/>
  <c r="H568" i="12" s="1"/>
  <c r="G566" i="12"/>
  <c r="H566" i="12" s="1"/>
  <c r="G564" i="12"/>
  <c r="H564" i="12" s="1"/>
  <c r="G562" i="12"/>
  <c r="H562" i="12" s="1"/>
  <c r="G560" i="12"/>
  <c r="H560" i="12" s="1"/>
  <c r="G558" i="12"/>
  <c r="H558" i="12" s="1"/>
  <c r="G557" i="12"/>
  <c r="H557" i="12" s="1"/>
  <c r="G554" i="12"/>
  <c r="H554" i="12" s="1"/>
  <c r="G552" i="12"/>
  <c r="H552" i="12" s="1"/>
  <c r="G550" i="12"/>
  <c r="H550" i="12" s="1"/>
  <c r="G548" i="12"/>
  <c r="H548" i="12" s="1"/>
  <c r="G546" i="12"/>
  <c r="H546" i="12" s="1"/>
  <c r="G544" i="12"/>
  <c r="H544" i="12" s="1"/>
  <c r="G542" i="12"/>
  <c r="H542" i="12" s="1"/>
  <c r="G539" i="12"/>
  <c r="H539" i="12" s="1"/>
  <c r="G537" i="12"/>
  <c r="H537" i="12" s="1"/>
  <c r="G535" i="12"/>
  <c r="H535" i="12" s="1"/>
  <c r="G533" i="12"/>
  <c r="H533" i="12" s="1"/>
  <c r="G530" i="12"/>
  <c r="H530" i="12" s="1"/>
  <c r="G522" i="12"/>
  <c r="G519" i="12"/>
  <c r="G515" i="12"/>
  <c r="G513" i="12"/>
  <c r="G511" i="12"/>
  <c r="G508" i="12"/>
  <c r="G507" i="12"/>
  <c r="G505" i="12"/>
  <c r="G501" i="12"/>
  <c r="G499" i="12"/>
  <c r="G497" i="12"/>
  <c r="G495" i="12"/>
  <c r="G493" i="12"/>
  <c r="G491" i="12"/>
  <c r="G489" i="12"/>
  <c r="G485" i="12"/>
  <c r="G483" i="12"/>
  <c r="G481" i="12"/>
  <c r="G479" i="12"/>
  <c r="G477" i="12"/>
  <c r="G475" i="12"/>
  <c r="G473" i="12"/>
  <c r="G470" i="12"/>
  <c r="G468" i="12"/>
  <c r="G465" i="12"/>
  <c r="F861" i="11"/>
  <c r="F859" i="11"/>
  <c r="F856" i="11"/>
  <c r="F854" i="11"/>
  <c r="F851" i="11"/>
  <c r="F848" i="11"/>
  <c r="F846" i="11"/>
  <c r="F842" i="11"/>
  <c r="F839" i="11"/>
  <c r="F838" i="11"/>
  <c r="F836" i="11"/>
  <c r="F833" i="11"/>
  <c r="F829" i="11"/>
  <c r="F826" i="11"/>
  <c r="F822" i="11"/>
  <c r="F820" i="11"/>
  <c r="F818" i="11"/>
  <c r="F815" i="11"/>
  <c r="F812" i="11"/>
  <c r="F810" i="11"/>
  <c r="F808" i="11"/>
  <c r="F804" i="11"/>
  <c r="F800" i="11"/>
  <c r="F798" i="11"/>
  <c r="F797" i="11"/>
  <c r="F793" i="11"/>
  <c r="F790" i="11"/>
  <c r="F788" i="11"/>
  <c r="F785" i="11"/>
  <c r="F783" i="11"/>
  <c r="F781" i="11"/>
  <c r="F779" i="11"/>
  <c r="F777" i="11"/>
  <c r="F776" i="11"/>
  <c r="F774" i="11"/>
  <c r="F772" i="11"/>
  <c r="F768" i="11"/>
  <c r="F766" i="11"/>
  <c r="F762" i="11"/>
  <c r="F759" i="11"/>
  <c r="F756" i="11"/>
  <c r="F753" i="11"/>
  <c r="F750" i="11"/>
  <c r="F748" i="11"/>
  <c r="F745" i="11"/>
  <c r="F744" i="11"/>
  <c r="F742" i="11"/>
  <c r="F739" i="11"/>
  <c r="F736" i="11"/>
  <c r="F734" i="11"/>
  <c r="F730" i="11"/>
  <c r="F727" i="11"/>
  <c r="F601" i="11"/>
  <c r="F599" i="11"/>
  <c r="G599" i="11" s="1"/>
  <c r="F596" i="11"/>
  <c r="G596" i="11" s="1"/>
  <c r="F593" i="11"/>
  <c r="G593" i="11" s="1"/>
  <c r="F591" i="11"/>
  <c r="F588" i="11"/>
  <c r="G588" i="11" s="1"/>
  <c r="F585" i="11"/>
  <c r="G585" i="11" s="1"/>
  <c r="F583" i="11"/>
  <c r="G583" i="11" s="1"/>
  <c r="F540" i="11"/>
  <c r="F454" i="11"/>
  <c r="G454" i="11" s="1"/>
  <c r="F451" i="11"/>
  <c r="G451" i="11" s="1"/>
  <c r="F447" i="11"/>
  <c r="G447" i="11" s="1"/>
  <c r="F444" i="11"/>
  <c r="G444" i="11" s="1"/>
  <c r="F441" i="11"/>
  <c r="G441" i="11" s="1"/>
  <c r="F439" i="11"/>
  <c r="G439" i="11" s="1"/>
  <c r="F436" i="11"/>
  <c r="G436" i="11" s="1"/>
  <c r="F433" i="11"/>
  <c r="G433" i="11" s="1"/>
  <c r="F431" i="11"/>
  <c r="G431" i="11" s="1"/>
  <c r="F428" i="11"/>
  <c r="G428" i="11" s="1"/>
  <c r="F425" i="11"/>
  <c r="G425" i="11" s="1"/>
  <c r="F423" i="11"/>
  <c r="G423" i="11" s="1"/>
  <c r="F420" i="11"/>
  <c r="G420" i="11" s="1"/>
  <c r="F417" i="11"/>
  <c r="G417" i="11" s="1"/>
  <c r="F415" i="11"/>
  <c r="G415" i="11" s="1"/>
  <c r="F412" i="11"/>
  <c r="G412" i="11" s="1"/>
  <c r="F409" i="11"/>
  <c r="G409" i="11" s="1"/>
  <c r="F407" i="11"/>
  <c r="G407" i="11" s="1"/>
  <c r="F404" i="11"/>
  <c r="G404" i="11" s="1"/>
  <c r="F401" i="11"/>
  <c r="G401" i="11" s="1"/>
  <c r="F399" i="11"/>
  <c r="G399" i="11" s="1"/>
  <c r="F396" i="11"/>
  <c r="G396" i="11" s="1"/>
  <c r="F393" i="11"/>
  <c r="G393" i="11" s="1"/>
  <c r="F391" i="11"/>
  <c r="G391" i="11" s="1"/>
  <c r="F388" i="11"/>
  <c r="G388" i="11" s="1"/>
  <c r="F385" i="11"/>
  <c r="G385" i="11" s="1"/>
  <c r="F383" i="11"/>
  <c r="G383" i="11" s="1"/>
  <c r="F380" i="11"/>
  <c r="G380" i="11" s="1"/>
  <c r="F378" i="11"/>
  <c r="G378" i="11" s="1"/>
  <c r="F376" i="11"/>
  <c r="G376" i="11" s="1"/>
  <c r="F373" i="11"/>
  <c r="G373" i="11" s="1"/>
  <c r="F370" i="11"/>
  <c r="G370" i="11" s="1"/>
  <c r="F368" i="11"/>
  <c r="G368" i="11" s="1"/>
  <c r="F365" i="11"/>
  <c r="G365" i="11" s="1"/>
  <c r="F362" i="11"/>
  <c r="G362" i="11" s="1"/>
  <c r="F360" i="11"/>
  <c r="G360" i="11" s="1"/>
  <c r="F357" i="11"/>
  <c r="G357" i="11" s="1"/>
  <c r="F354" i="11"/>
  <c r="G354" i="11" s="1"/>
  <c r="F353" i="11"/>
  <c r="G353" i="11" s="1"/>
  <c r="F350" i="11"/>
  <c r="G350" i="11" s="1"/>
  <c r="F347" i="11"/>
  <c r="G347" i="11" s="1"/>
  <c r="F345" i="11"/>
  <c r="G345" i="11" s="1"/>
  <c r="F343" i="11"/>
  <c r="G343" i="11" s="1"/>
  <c r="F340" i="11"/>
  <c r="G340" i="11" s="1"/>
  <c r="F338" i="11"/>
  <c r="G338" i="11" s="1"/>
  <c r="F335" i="11"/>
  <c r="G335" i="11" s="1"/>
  <c r="F332" i="11"/>
  <c r="G332" i="11" s="1"/>
  <c r="F330" i="11"/>
  <c r="G330" i="11" s="1"/>
  <c r="F327" i="11"/>
  <c r="G327" i="11" s="1"/>
  <c r="F324" i="11"/>
  <c r="G324" i="11" s="1"/>
  <c r="F322" i="11"/>
  <c r="G322" i="11" s="1"/>
  <c r="F319" i="11"/>
  <c r="G319" i="11" s="1"/>
  <c r="F316" i="11"/>
  <c r="G316" i="11" s="1"/>
  <c r="F314" i="11"/>
  <c r="G314" i="11" s="1"/>
  <c r="F311" i="11"/>
  <c r="G311" i="11" s="1"/>
  <c r="F308" i="11"/>
  <c r="G308" i="11" s="1"/>
  <c r="F306" i="11"/>
  <c r="G306" i="11" s="1"/>
  <c r="F302" i="11"/>
  <c r="G302" i="11" s="1"/>
  <c r="F300" i="11"/>
  <c r="G300" i="11" s="1"/>
  <c r="F297" i="11"/>
  <c r="G297" i="11" s="1"/>
  <c r="F294" i="11"/>
  <c r="G294" i="11" s="1"/>
  <c r="F292" i="11"/>
  <c r="G292" i="11" s="1"/>
  <c r="F289" i="11"/>
  <c r="G289" i="11" s="1"/>
  <c r="F286" i="11"/>
  <c r="G286" i="11" s="1"/>
  <c r="F284" i="11"/>
  <c r="G284" i="11" s="1"/>
  <c r="F281" i="11"/>
  <c r="G281" i="11" s="1"/>
  <c r="F278" i="11"/>
  <c r="G278" i="11" s="1"/>
  <c r="F276" i="11"/>
  <c r="G276" i="11" s="1"/>
  <c r="F273" i="11"/>
  <c r="G273" i="11" s="1"/>
  <c r="F270" i="11"/>
  <c r="G270" i="11" s="1"/>
  <c r="F268" i="11"/>
  <c r="G268" i="11" s="1"/>
  <c r="F265" i="11"/>
  <c r="G265" i="11" s="1"/>
  <c r="F262" i="11"/>
  <c r="G262" i="11" s="1"/>
  <c r="F260" i="11"/>
  <c r="G260" i="11" s="1"/>
  <c r="F257" i="11"/>
  <c r="G257" i="11" s="1"/>
  <c r="F255" i="11"/>
  <c r="G255" i="11" s="1"/>
  <c r="F253" i="11"/>
  <c r="G253" i="11" s="1"/>
  <c r="F249" i="11"/>
  <c r="G249" i="11" s="1"/>
  <c r="F246" i="11"/>
  <c r="G246" i="11" s="1"/>
  <c r="F242" i="11"/>
  <c r="G242" i="11" s="1"/>
  <c r="F241" i="11"/>
  <c r="G241" i="11" s="1"/>
  <c r="F239" i="11"/>
  <c r="G239" i="11" s="1"/>
  <c r="F237" i="11"/>
  <c r="G237" i="11" s="1"/>
  <c r="F234" i="11"/>
  <c r="G234" i="11" s="1"/>
  <c r="F232" i="11"/>
  <c r="G232" i="11" s="1"/>
  <c r="F228" i="11"/>
  <c r="G228" i="11" s="1"/>
  <c r="F226" i="11"/>
  <c r="G226" i="11" s="1"/>
  <c r="F223" i="11"/>
  <c r="G223" i="11" s="1"/>
  <c r="F220" i="11"/>
  <c r="G220" i="11" s="1"/>
  <c r="F218" i="11"/>
  <c r="G218" i="11" s="1"/>
  <c r="F217" i="11"/>
  <c r="G217" i="11" s="1"/>
  <c r="F147" i="11"/>
  <c r="G147" i="11" s="1"/>
  <c r="F146" i="11"/>
  <c r="G146" i="11" s="1"/>
  <c r="F144" i="11"/>
  <c r="G144" i="11" s="1"/>
  <c r="F142" i="11"/>
  <c r="G142" i="11" s="1"/>
  <c r="F139" i="11"/>
  <c r="G139" i="11" s="1"/>
  <c r="F135" i="11"/>
  <c r="G135" i="11" s="1"/>
  <c r="F133" i="11"/>
  <c r="G133" i="11" s="1"/>
  <c r="F132" i="11"/>
  <c r="G132" i="11" s="1"/>
  <c r="F130" i="11"/>
  <c r="G130" i="11" s="1"/>
  <c r="F128" i="11"/>
  <c r="G128" i="11" s="1"/>
  <c r="F126" i="11"/>
  <c r="G126" i="11" s="1"/>
  <c r="F123" i="11"/>
  <c r="G123" i="11" s="1"/>
  <c r="F119" i="11"/>
  <c r="G119" i="11" s="1"/>
  <c r="F117" i="11"/>
  <c r="G117" i="11" s="1"/>
  <c r="F116" i="11"/>
  <c r="G116" i="11" s="1"/>
  <c r="F114" i="11"/>
  <c r="G114" i="11" s="1"/>
  <c r="F111" i="11"/>
  <c r="G111" i="11" s="1"/>
  <c r="F107" i="11"/>
  <c r="G107" i="11" s="1"/>
  <c r="F105" i="11"/>
  <c r="G105" i="11" s="1"/>
  <c r="F104" i="11"/>
  <c r="G104" i="11" s="1"/>
  <c r="F102" i="11"/>
  <c r="G102" i="11" s="1"/>
  <c r="F100" i="11"/>
  <c r="G100" i="11" s="1"/>
  <c r="F98" i="11"/>
  <c r="G98" i="11" s="1"/>
  <c r="F95" i="11"/>
  <c r="G95" i="11" s="1"/>
  <c r="F93" i="11"/>
  <c r="G93" i="11" s="1"/>
  <c r="F92" i="11"/>
  <c r="G92" i="11" s="1"/>
  <c r="F90" i="11"/>
  <c r="G90" i="11" s="1"/>
  <c r="F88" i="11"/>
  <c r="G88" i="11" s="1"/>
  <c r="F63" i="11"/>
  <c r="G63" i="11" s="1"/>
  <c r="F58" i="11"/>
  <c r="G58" i="11" s="1"/>
  <c r="F55" i="11"/>
  <c r="G55" i="11" s="1"/>
  <c r="F47" i="11"/>
  <c r="G47" i="11" s="1"/>
  <c r="F45" i="11"/>
  <c r="G45" i="11" s="1"/>
  <c r="F44" i="11"/>
  <c r="G44" i="11" s="1"/>
  <c r="F40" i="11"/>
  <c r="G40" i="11" s="1"/>
  <c r="F37" i="11"/>
  <c r="G37" i="11" s="1"/>
  <c r="F860" i="16"/>
  <c r="F859" i="16"/>
  <c r="F856" i="16"/>
  <c r="F852" i="16"/>
  <c r="F848" i="16"/>
  <c r="F840" i="16"/>
  <c r="F838" i="16"/>
  <c r="F834" i="16"/>
  <c r="F827" i="16"/>
  <c r="F821" i="16"/>
  <c r="F817" i="16"/>
  <c r="F812" i="16"/>
  <c r="F808" i="16"/>
  <c r="F805" i="16"/>
  <c r="F799" i="16"/>
  <c r="F797" i="16"/>
  <c r="F794" i="16"/>
  <c r="F790" i="16"/>
  <c r="F786" i="16"/>
  <c r="F783" i="16"/>
  <c r="F780" i="16"/>
  <c r="F777" i="16"/>
  <c r="F772" i="16"/>
  <c r="F769" i="16"/>
  <c r="F756" i="16"/>
  <c r="F747" i="16"/>
  <c r="F743" i="16"/>
  <c r="F741" i="16"/>
  <c r="F737" i="16"/>
  <c r="F734" i="16"/>
  <c r="F729" i="16"/>
  <c r="F722" i="16"/>
  <c r="F718" i="16"/>
  <c r="F717" i="16"/>
  <c r="F715" i="16"/>
  <c r="F713" i="16"/>
  <c r="F711" i="16"/>
  <c r="F709" i="16"/>
  <c r="F708" i="16"/>
  <c r="F706" i="16"/>
  <c r="F702" i="16"/>
  <c r="F700" i="16"/>
  <c r="F698" i="16"/>
  <c r="F520" i="16"/>
  <c r="F516" i="16"/>
  <c r="F514" i="16"/>
  <c r="F512" i="16"/>
  <c r="F510" i="16"/>
  <c r="F509" i="16"/>
  <c r="F506" i="16"/>
  <c r="F504" i="16"/>
  <c r="F502" i="16"/>
  <c r="F500" i="16"/>
  <c r="F498" i="16"/>
  <c r="F496" i="16"/>
  <c r="F494" i="16"/>
  <c r="F492" i="16"/>
  <c r="F490" i="16"/>
  <c r="F486" i="16"/>
  <c r="F484" i="16"/>
  <c r="F482" i="16"/>
  <c r="F480" i="16"/>
  <c r="F478" i="16"/>
  <c r="F476" i="16"/>
  <c r="F474" i="16"/>
  <c r="F472" i="16"/>
  <c r="F469" i="16"/>
  <c r="F467" i="16"/>
  <c r="F466" i="16"/>
  <c r="F464" i="16"/>
  <c r="F605" i="23"/>
  <c r="F522" i="23"/>
  <c r="F519" i="23"/>
  <c r="F515" i="23"/>
  <c r="F513" i="23"/>
  <c r="F511" i="23"/>
  <c r="F508" i="23"/>
  <c r="F506" i="23"/>
  <c r="F504" i="23"/>
  <c r="F502" i="23"/>
  <c r="F500" i="23"/>
  <c r="F498" i="23"/>
  <c r="F496" i="23"/>
  <c r="F494" i="23"/>
  <c r="F492" i="23"/>
  <c r="F490" i="23"/>
  <c r="F486" i="23"/>
  <c r="F483" i="23"/>
  <c r="F481" i="23"/>
  <c r="F479" i="23"/>
  <c r="F477" i="23"/>
  <c r="F475" i="23"/>
  <c r="F473" i="23"/>
  <c r="F470" i="23"/>
  <c r="F468" i="23"/>
  <c r="F465" i="23"/>
  <c r="F463" i="23"/>
  <c r="F1110" i="25"/>
  <c r="F1045" i="25"/>
  <c r="F1004" i="25"/>
  <c r="F1065" i="25"/>
  <c r="F293" i="13"/>
  <c r="F290" i="13"/>
  <c r="F288" i="13"/>
  <c r="F285" i="13"/>
  <c r="F281" i="13"/>
  <c r="F277" i="13"/>
  <c r="F273" i="13"/>
  <c r="F269" i="13"/>
  <c r="F265" i="13"/>
  <c r="F261" i="13"/>
  <c r="F258" i="13"/>
  <c r="F254" i="13"/>
  <c r="F251" i="13"/>
  <c r="F249" i="13"/>
  <c r="F246" i="13"/>
  <c r="F244" i="13"/>
  <c r="F242" i="13"/>
  <c r="F238" i="13"/>
  <c r="F235" i="13"/>
  <c r="P235" i="13" s="1"/>
  <c r="F232" i="13"/>
  <c r="P232" i="13" s="1"/>
  <c r="F230" i="13"/>
  <c r="F226" i="13"/>
  <c r="F224" i="13"/>
  <c r="F221" i="13"/>
  <c r="F220" i="13"/>
  <c r="F217" i="13"/>
  <c r="F215" i="13"/>
  <c r="F212" i="13"/>
  <c r="F209" i="13"/>
  <c r="F205" i="13"/>
  <c r="F202" i="13"/>
  <c r="F200" i="13"/>
  <c r="F197" i="13"/>
  <c r="F195" i="13"/>
  <c r="F193" i="13"/>
  <c r="F190" i="13"/>
  <c r="F187" i="13"/>
  <c r="F183" i="13"/>
  <c r="F179" i="13"/>
  <c r="F172" i="13"/>
  <c r="F168" i="13"/>
  <c r="F166" i="13"/>
  <c r="F163" i="13"/>
  <c r="F159" i="13"/>
  <c r="F155" i="13"/>
  <c r="F152" i="13"/>
  <c r="P152" i="13" s="1"/>
  <c r="F150" i="13"/>
  <c r="F147" i="13"/>
  <c r="F145" i="13"/>
  <c r="F143" i="13"/>
  <c r="F140" i="13"/>
  <c r="F136" i="13"/>
  <c r="F134" i="13"/>
  <c r="F131" i="13"/>
  <c r="F128" i="13"/>
  <c r="F126" i="13"/>
  <c r="F123" i="13"/>
  <c r="F120" i="13"/>
  <c r="F118" i="13"/>
  <c r="F115" i="13"/>
  <c r="F112" i="13"/>
  <c r="F110" i="13"/>
  <c r="F107" i="13"/>
  <c r="F104" i="13"/>
  <c r="F102" i="13"/>
  <c r="F100" i="13"/>
  <c r="F96" i="13"/>
  <c r="F92" i="13"/>
  <c r="P92" i="13" s="1"/>
  <c r="F88" i="13"/>
  <c r="F86" i="13"/>
  <c r="F80" i="13"/>
  <c r="F77" i="13"/>
  <c r="P77" i="13" s="1"/>
  <c r="F76" i="13"/>
  <c r="F73" i="13"/>
  <c r="F69" i="13"/>
  <c r="F66" i="13"/>
  <c r="F65" i="13"/>
  <c r="F62" i="13"/>
  <c r="F59" i="13"/>
  <c r="F56" i="13"/>
  <c r="F54" i="13"/>
  <c r="F51" i="13"/>
  <c r="F47" i="13"/>
  <c r="F43" i="13"/>
  <c r="P43" i="13" s="1"/>
  <c r="F39" i="13"/>
  <c r="F35" i="13"/>
  <c r="F29" i="13"/>
  <c r="F27" i="13"/>
  <c r="F25" i="13"/>
  <c r="F22" i="13"/>
  <c r="P22" i="13" s="1"/>
  <c r="F20" i="13"/>
  <c r="F18" i="13"/>
  <c r="F16" i="13"/>
  <c r="F14" i="13"/>
  <c r="F569" i="34"/>
  <c r="H569" i="34" s="1"/>
  <c r="F538" i="34"/>
  <c r="H538" i="34" s="1"/>
  <c r="F535" i="34"/>
  <c r="H535" i="34" s="1"/>
  <c r="F530" i="34"/>
  <c r="H530" i="34" s="1"/>
  <c r="G683" i="30"/>
  <c r="H683" i="30" s="1"/>
  <c r="G678" i="30"/>
  <c r="H678" i="30" s="1"/>
  <c r="G657" i="30"/>
  <c r="H657" i="30" s="1"/>
  <c r="F601" i="30"/>
  <c r="G601" i="30" s="1"/>
  <c r="H601" i="30" s="1"/>
  <c r="F597" i="30"/>
  <c r="G597" i="30" s="1"/>
  <c r="H597" i="30" s="1"/>
  <c r="F593" i="30"/>
  <c r="G593" i="30" s="1"/>
  <c r="H593" i="30" s="1"/>
  <c r="F586" i="30"/>
  <c r="G586" i="30" s="1"/>
  <c r="H586" i="30" s="1"/>
  <c r="F579" i="30"/>
  <c r="G579" i="30" s="1"/>
  <c r="H579" i="30" s="1"/>
  <c r="F574" i="30"/>
  <c r="G574" i="30" s="1"/>
  <c r="H574" i="30" s="1"/>
  <c r="F566" i="30"/>
  <c r="G566" i="30" s="1"/>
  <c r="H566" i="30" s="1"/>
  <c r="F562" i="30"/>
  <c r="G562" i="30" s="1"/>
  <c r="H562" i="30" s="1"/>
  <c r="F559" i="30"/>
  <c r="G559" i="30" s="1"/>
  <c r="H559" i="30" s="1"/>
  <c r="F555" i="30"/>
  <c r="G555" i="30" s="1"/>
  <c r="H555" i="30" s="1"/>
  <c r="F543" i="30"/>
  <c r="G543" i="30" s="1"/>
  <c r="H543" i="30" s="1"/>
  <c r="F539" i="30"/>
  <c r="G539" i="30" s="1"/>
  <c r="H539" i="30" s="1"/>
  <c r="F535" i="30"/>
  <c r="G535" i="30" s="1"/>
  <c r="H535" i="30" s="1"/>
  <c r="F902" i="14"/>
  <c r="G902" i="14" s="1"/>
  <c r="F898" i="14"/>
  <c r="G898" i="14" s="1"/>
  <c r="F892" i="14"/>
  <c r="G892" i="14" s="1"/>
  <c r="F884" i="14"/>
  <c r="F877" i="14"/>
  <c r="G877" i="14" s="1"/>
  <c r="F872" i="14"/>
  <c r="G872" i="14" s="1"/>
  <c r="F867" i="14"/>
  <c r="G867" i="14" s="1"/>
  <c r="F694" i="14"/>
  <c r="F684" i="14"/>
  <c r="G684" i="14" s="1"/>
  <c r="F679" i="14"/>
  <c r="G679" i="14" s="1"/>
  <c r="F671" i="14"/>
  <c r="G671" i="14" s="1"/>
  <c r="F664" i="14"/>
  <c r="G664" i="14" s="1"/>
  <c r="F656" i="14"/>
  <c r="F648" i="14"/>
  <c r="G648" i="14" s="1"/>
  <c r="F641" i="14"/>
  <c r="G641" i="14" s="1"/>
  <c r="F637" i="14"/>
  <c r="F632" i="14"/>
  <c r="G632" i="14" s="1"/>
  <c r="F628" i="14"/>
  <c r="G628" i="14" s="1"/>
  <c r="F620" i="14"/>
  <c r="G620" i="14" s="1"/>
  <c r="F613" i="14"/>
  <c r="F605" i="14"/>
  <c r="G605" i="14" s="1"/>
  <c r="F519" i="14"/>
  <c r="F510" i="14"/>
  <c r="F504" i="14"/>
  <c r="F500" i="14"/>
  <c r="F494" i="14"/>
  <c r="F490" i="14"/>
  <c r="F484" i="14"/>
  <c r="F477" i="14"/>
  <c r="F472" i="14"/>
  <c r="F127" i="14"/>
  <c r="G127" i="14" s="1"/>
  <c r="F96" i="14"/>
  <c r="G96" i="14" s="1"/>
  <c r="F66" i="14"/>
  <c r="G66" i="14" s="1"/>
  <c r="F51" i="14"/>
  <c r="G51" i="14" s="1"/>
  <c r="F35" i="14"/>
  <c r="G35" i="14" s="1"/>
  <c r="F28" i="14"/>
  <c r="G28" i="14" s="1"/>
  <c r="F694" i="33"/>
  <c r="F692" i="33"/>
  <c r="F683" i="33"/>
  <c r="F678" i="33"/>
  <c r="F672" i="33"/>
  <c r="F668" i="33"/>
  <c r="F664" i="33"/>
  <c r="F660" i="33"/>
  <c r="F657" i="33"/>
  <c r="F652" i="33"/>
  <c r="F649" i="33"/>
  <c r="F647" i="33"/>
  <c r="F644" i="33"/>
  <c r="F640" i="33"/>
  <c r="F637" i="33"/>
  <c r="F634" i="33"/>
  <c r="F631" i="33"/>
  <c r="F629" i="33"/>
  <c r="F627" i="33"/>
  <c r="F624" i="33"/>
  <c r="F620" i="33"/>
  <c r="F616" i="33"/>
  <c r="F612" i="33"/>
  <c r="F608" i="33"/>
  <c r="F519" i="33"/>
  <c r="F512" i="33"/>
  <c r="F510" i="33"/>
  <c r="F508" i="33"/>
  <c r="F507" i="33"/>
  <c r="F504" i="33"/>
  <c r="F502" i="33"/>
  <c r="F500" i="33"/>
  <c r="F497" i="33"/>
  <c r="F493" i="33"/>
  <c r="F491" i="33"/>
  <c r="F485" i="33"/>
  <c r="F483" i="33"/>
  <c r="F480" i="33"/>
  <c r="F477" i="33"/>
  <c r="F473" i="33"/>
  <c r="F469" i="33"/>
  <c r="F467" i="33"/>
  <c r="F465" i="33"/>
  <c r="G896" i="12"/>
  <c r="H896" i="12" s="1"/>
  <c r="G888" i="12"/>
  <c r="H888" i="12" s="1"/>
  <c r="G882" i="12"/>
  <c r="H882" i="12" s="1"/>
  <c r="G874" i="12"/>
  <c r="G866" i="12"/>
  <c r="H866" i="12" s="1"/>
  <c r="G581" i="12"/>
  <c r="H581" i="12" s="1"/>
  <c r="G579" i="12"/>
  <c r="H579" i="12" s="1"/>
  <c r="G577" i="12"/>
  <c r="H577" i="12" s="1"/>
  <c r="G575" i="12"/>
  <c r="H575" i="12" s="1"/>
  <c r="G573" i="12"/>
  <c r="H573" i="12" s="1"/>
  <c r="G571" i="12"/>
  <c r="H571" i="12" s="1"/>
  <c r="G569" i="12"/>
  <c r="H569" i="12" s="1"/>
  <c r="G567" i="12"/>
  <c r="H567" i="12" s="1"/>
  <c r="G565" i="12"/>
  <c r="H565" i="12" s="1"/>
  <c r="G563" i="12"/>
  <c r="H563" i="12" s="1"/>
  <c r="G561" i="12"/>
  <c r="H561" i="12" s="1"/>
  <c r="G559" i="12"/>
  <c r="H559" i="12" s="1"/>
  <c r="G556" i="12"/>
  <c r="H556" i="12" s="1"/>
  <c r="G555" i="12"/>
  <c r="H555" i="12" s="1"/>
  <c r="G553" i="12"/>
  <c r="H553" i="12" s="1"/>
  <c r="G551" i="12"/>
  <c r="H551" i="12" s="1"/>
  <c r="G549" i="12"/>
  <c r="H549" i="12" s="1"/>
  <c r="G547" i="12"/>
  <c r="H547" i="12" s="1"/>
  <c r="G545" i="12"/>
  <c r="H545" i="12" s="1"/>
  <c r="G543" i="12"/>
  <c r="G538" i="12"/>
  <c r="H538" i="12" s="1"/>
  <c r="G536" i="12"/>
  <c r="H536" i="12" s="1"/>
  <c r="G534" i="12"/>
  <c r="H534" i="12" s="1"/>
  <c r="G532" i="12"/>
  <c r="H532" i="12" s="1"/>
  <c r="G531" i="12"/>
  <c r="H531" i="12" s="1"/>
  <c r="F858" i="11"/>
  <c r="F855" i="11"/>
  <c r="F852" i="11"/>
  <c r="F850" i="11"/>
  <c r="F847" i="11"/>
  <c r="F844" i="11"/>
  <c r="F840" i="11"/>
  <c r="F837" i="11"/>
  <c r="F834" i="11"/>
  <c r="F832" i="11"/>
  <c r="F828" i="11"/>
  <c r="F825" i="11"/>
  <c r="F823" i="11"/>
  <c r="F819" i="11"/>
  <c r="F816" i="11"/>
  <c r="F814" i="11"/>
  <c r="F811" i="11"/>
  <c r="F809" i="11"/>
  <c r="F807" i="11"/>
  <c r="F805" i="11"/>
  <c r="F803" i="11"/>
  <c r="F801" i="11"/>
  <c r="F799" i="11"/>
  <c r="F796" i="11"/>
  <c r="F794" i="11"/>
  <c r="F792" i="11"/>
  <c r="F789" i="11"/>
  <c r="F786" i="11"/>
  <c r="F784" i="11"/>
  <c r="F782" i="11"/>
  <c r="F780" i="11"/>
  <c r="F771" i="11"/>
  <c r="F769" i="11"/>
  <c r="F767" i="11"/>
  <c r="F764" i="11"/>
  <c r="F761" i="11"/>
  <c r="F760" i="11"/>
  <c r="F758" i="11"/>
  <c r="F754" i="11"/>
  <c r="F752" i="11"/>
  <c r="F749" i="11"/>
  <c r="F746" i="11"/>
  <c r="F743" i="11"/>
  <c r="F740" i="11"/>
  <c r="F738" i="11"/>
  <c r="F735" i="11"/>
  <c r="F733" i="11"/>
  <c r="F731" i="11"/>
  <c r="F728" i="11"/>
  <c r="F726" i="11"/>
  <c r="F600" i="11"/>
  <c r="G600" i="11" s="1"/>
  <c r="F597" i="11"/>
  <c r="G597" i="11" s="1"/>
  <c r="F595" i="11"/>
  <c r="F592" i="11"/>
  <c r="G592" i="11" s="1"/>
  <c r="F589" i="11"/>
  <c r="G589" i="11" s="1"/>
  <c r="F587" i="11"/>
  <c r="G587" i="11" s="1"/>
  <c r="F584" i="11"/>
  <c r="G584" i="11" s="1"/>
  <c r="F455" i="11"/>
  <c r="G455" i="11" s="1"/>
  <c r="F452" i="11"/>
  <c r="G452" i="11" s="1"/>
  <c r="F450" i="11"/>
  <c r="G450" i="11" s="1"/>
  <c r="F448" i="11"/>
  <c r="G448" i="11" s="1"/>
  <c r="F445" i="11"/>
  <c r="G445" i="11" s="1"/>
  <c r="F443" i="11"/>
  <c r="G443" i="11" s="1"/>
  <c r="F440" i="11"/>
  <c r="G440" i="11" s="1"/>
  <c r="F437" i="11"/>
  <c r="G437" i="11" s="1"/>
  <c r="F435" i="11"/>
  <c r="G435" i="11" s="1"/>
  <c r="F432" i="11"/>
  <c r="G432" i="11" s="1"/>
  <c r="F429" i="11"/>
  <c r="G429" i="11" s="1"/>
  <c r="F427" i="11"/>
  <c r="G427" i="11" s="1"/>
  <c r="F424" i="11"/>
  <c r="G424" i="11" s="1"/>
  <c r="F421" i="11"/>
  <c r="G421" i="11" s="1"/>
  <c r="F419" i="11"/>
  <c r="G419" i="11" s="1"/>
  <c r="F416" i="11"/>
  <c r="G416" i="11" s="1"/>
  <c r="F413" i="11"/>
  <c r="G413" i="11" s="1"/>
  <c r="F411" i="11"/>
  <c r="G411" i="11" s="1"/>
  <c r="F408" i="11"/>
  <c r="G408" i="11" s="1"/>
  <c r="F405" i="11"/>
  <c r="G405" i="11" s="1"/>
  <c r="F403" i="11"/>
  <c r="G403" i="11" s="1"/>
  <c r="F400" i="11"/>
  <c r="G400" i="11" s="1"/>
  <c r="F397" i="11"/>
  <c r="G397" i="11" s="1"/>
  <c r="F395" i="11"/>
  <c r="G395" i="11" s="1"/>
  <c r="F392" i="11"/>
  <c r="G392" i="11" s="1"/>
  <c r="F389" i="11"/>
  <c r="G389" i="11" s="1"/>
  <c r="F387" i="11"/>
  <c r="G387" i="11" s="1"/>
  <c r="F384" i="11"/>
  <c r="G384" i="11" s="1"/>
  <c r="F381" i="11"/>
  <c r="G381" i="11" s="1"/>
  <c r="F377" i="11"/>
  <c r="G377" i="11" s="1"/>
  <c r="F374" i="11"/>
  <c r="G374" i="11" s="1"/>
  <c r="F372" i="11"/>
  <c r="G372" i="11" s="1"/>
  <c r="F369" i="11"/>
  <c r="G369" i="11" s="1"/>
  <c r="F366" i="11"/>
  <c r="G366" i="11" s="1"/>
  <c r="F364" i="11"/>
  <c r="G364" i="11" s="1"/>
  <c r="F361" i="11"/>
  <c r="G361" i="11" s="1"/>
  <c r="F358" i="11"/>
  <c r="G358" i="11" s="1"/>
  <c r="F356" i="11"/>
  <c r="G356" i="11" s="1"/>
  <c r="F351" i="11"/>
  <c r="G351" i="11" s="1"/>
  <c r="F349" i="11"/>
  <c r="G349" i="11" s="1"/>
  <c r="F346" i="11"/>
  <c r="G346" i="11" s="1"/>
  <c r="F342" i="11"/>
  <c r="G342" i="11" s="1"/>
  <c r="F339" i="11"/>
  <c r="G339" i="11" s="1"/>
  <c r="F336" i="11"/>
  <c r="G336" i="11" s="1"/>
  <c r="F334" i="11"/>
  <c r="G334" i="11" s="1"/>
  <c r="F331" i="11"/>
  <c r="G331" i="11" s="1"/>
  <c r="F328" i="11"/>
  <c r="G328" i="11" s="1"/>
  <c r="F326" i="11"/>
  <c r="G326" i="11" s="1"/>
  <c r="F323" i="11"/>
  <c r="G323" i="11" s="1"/>
  <c r="F320" i="11"/>
  <c r="G320" i="11" s="1"/>
  <c r="F318" i="11"/>
  <c r="G318" i="11" s="1"/>
  <c r="F315" i="11"/>
  <c r="G315" i="11" s="1"/>
  <c r="F312" i="11"/>
  <c r="G312" i="11" s="1"/>
  <c r="F310" i="11"/>
  <c r="G310" i="11" s="1"/>
  <c r="F307" i="11"/>
  <c r="G307" i="11" s="1"/>
  <c r="F304" i="11"/>
  <c r="G304" i="11" s="1"/>
  <c r="F303" i="11"/>
  <c r="G303" i="11" s="1"/>
  <c r="F301" i="11"/>
  <c r="G301" i="11" s="1"/>
  <c r="F298" i="11"/>
  <c r="G298" i="11" s="1"/>
  <c r="F296" i="11"/>
  <c r="G296" i="11" s="1"/>
  <c r="F293" i="11"/>
  <c r="G293" i="11" s="1"/>
  <c r="F290" i="11"/>
  <c r="G290" i="11" s="1"/>
  <c r="F288" i="11"/>
  <c r="G288" i="11" s="1"/>
  <c r="F285" i="11"/>
  <c r="G285" i="11" s="1"/>
  <c r="F282" i="11"/>
  <c r="G282" i="11" s="1"/>
  <c r="F280" i="11"/>
  <c r="G280" i="11" s="1"/>
  <c r="F277" i="11"/>
  <c r="G277" i="11" s="1"/>
  <c r="F274" i="11"/>
  <c r="G274" i="11" s="1"/>
  <c r="F272" i="11"/>
  <c r="G272" i="11" s="1"/>
  <c r="F269" i="11"/>
  <c r="G269" i="11" s="1"/>
  <c r="F266" i="11"/>
  <c r="G266" i="11" s="1"/>
  <c r="F264" i="11"/>
  <c r="G264" i="11" s="1"/>
  <c r="F261" i="11"/>
  <c r="G261" i="11" s="1"/>
  <c r="F258" i="11"/>
  <c r="G258" i="11" s="1"/>
  <c r="F256" i="11"/>
  <c r="G256" i="11" s="1"/>
  <c r="F254" i="11"/>
  <c r="G254" i="11" s="1"/>
  <c r="F251" i="11"/>
  <c r="G251" i="11" s="1"/>
  <c r="F243" i="11"/>
  <c r="G243" i="11" s="1"/>
  <c r="F238" i="11"/>
  <c r="G238" i="11" s="1"/>
  <c r="F229" i="11"/>
  <c r="G229" i="11" s="1"/>
  <c r="F219" i="11"/>
  <c r="G219" i="11" s="1"/>
  <c r="F143" i="11"/>
  <c r="G143" i="11" s="1"/>
  <c r="F136" i="11"/>
  <c r="G136" i="11" s="1"/>
  <c r="F134" i="11"/>
  <c r="G134" i="11" s="1"/>
  <c r="F127" i="11"/>
  <c r="G127" i="11" s="1"/>
  <c r="F120" i="11"/>
  <c r="G120" i="11" s="1"/>
  <c r="F118" i="11"/>
  <c r="G118" i="11" s="1"/>
  <c r="F108" i="11"/>
  <c r="G108" i="11" s="1"/>
  <c r="F106" i="11"/>
  <c r="G106" i="11" s="1"/>
  <c r="F99" i="11"/>
  <c r="G99" i="11" s="1"/>
  <c r="F94" i="11"/>
  <c r="G94" i="11" s="1"/>
  <c r="F59" i="11"/>
  <c r="G59" i="11" s="1"/>
  <c r="F39" i="11"/>
  <c r="G39" i="11" s="1"/>
  <c r="F844" i="16"/>
  <c r="F837" i="16"/>
  <c r="F823" i="16"/>
  <c r="F820" i="16"/>
  <c r="F816" i="16"/>
  <c r="F802" i="16"/>
  <c r="F787" i="16"/>
  <c r="F778" i="16"/>
  <c r="F773" i="16"/>
  <c r="F770" i="16"/>
  <c r="F764" i="16"/>
  <c r="F750" i="16"/>
  <c r="F746" i="16"/>
  <c r="F744" i="16"/>
  <c r="F1022" i="25"/>
  <c r="F1073" i="25"/>
  <c r="F1069" i="25"/>
  <c r="F933" i="25"/>
  <c r="F1111" i="25"/>
  <c r="F1105" i="25"/>
  <c r="F1099" i="25"/>
  <c r="F1097" i="25"/>
  <c r="F1093" i="25"/>
  <c r="F1088" i="25"/>
  <c r="F1079" i="25"/>
  <c r="F1076" i="25"/>
  <c r="F1074" i="25"/>
  <c r="F1053" i="25"/>
  <c r="F1042" i="25"/>
  <c r="F1041" i="25"/>
  <c r="F1031" i="25"/>
  <c r="F1010" i="25"/>
  <c r="F1008" i="25"/>
  <c r="F1003" i="25"/>
  <c r="F996" i="25"/>
  <c r="F987" i="25"/>
  <c r="F982" i="25"/>
  <c r="F972" i="25"/>
  <c r="F966" i="25"/>
  <c r="F960" i="25"/>
  <c r="F936" i="25"/>
  <c r="F930" i="25"/>
  <c r="F928" i="25"/>
  <c r="F919" i="25"/>
  <c r="F915" i="25"/>
  <c r="F529" i="23"/>
  <c r="F1114" i="25"/>
  <c r="G1106" i="12"/>
  <c r="H1106" i="12" s="1"/>
  <c r="F1106" i="13"/>
  <c r="F1105" i="28"/>
  <c r="K1105" i="28" s="1"/>
  <c r="G1099" i="18" s="1"/>
  <c r="G1103" i="12"/>
  <c r="H1103" i="12" s="1"/>
  <c r="F1098" i="16"/>
  <c r="F1098" i="28"/>
  <c r="K1098" i="28" s="1"/>
  <c r="G1092" i="18" s="1"/>
  <c r="F1096" i="25"/>
  <c r="F1094" i="11"/>
  <c r="F1094" i="25"/>
  <c r="F1090" i="33"/>
  <c r="F1089" i="23"/>
  <c r="F1089" i="25"/>
  <c r="F1086" i="16"/>
  <c r="F1086" i="28"/>
  <c r="K1086" i="28" s="1"/>
  <c r="G1080" i="18" s="1"/>
  <c r="F1086" i="34"/>
  <c r="H1086" i="34" s="1"/>
  <c r="I1086" i="34" s="1"/>
  <c r="F1084" i="11"/>
  <c r="G1084" i="11" s="1"/>
  <c r="F1082" i="13"/>
  <c r="G1080" i="12"/>
  <c r="H1080" i="12" s="1"/>
  <c r="F1080" i="13"/>
  <c r="F1079" i="16"/>
  <c r="F1079" i="28"/>
  <c r="K1079" i="28" s="1"/>
  <c r="G1073" i="18" s="1"/>
  <c r="F1078" i="11"/>
  <c r="G1078" i="11" s="1"/>
  <c r="F1077" i="16"/>
  <c r="F1077" i="28"/>
  <c r="K1077" i="28" s="1"/>
  <c r="G1071" i="18" s="1"/>
  <c r="G1076" i="12"/>
  <c r="F1075" i="16"/>
  <c r="F1075" i="28"/>
  <c r="K1075" i="28" s="1"/>
  <c r="G1069" i="18" s="1"/>
  <c r="F1075" i="23"/>
  <c r="F1074" i="13"/>
  <c r="F1073" i="32"/>
  <c r="F1072" i="33"/>
  <c r="F1071" i="25"/>
  <c r="F1070" i="33"/>
  <c r="F1069" i="30"/>
  <c r="G1069" i="30" s="1"/>
  <c r="H1069" i="30" s="1"/>
  <c r="F1066" i="13"/>
  <c r="F1065" i="32"/>
  <c r="F1065" i="30"/>
  <c r="G1065" i="30" s="1"/>
  <c r="H1065" i="30" s="1"/>
  <c r="F1064" i="33"/>
  <c r="F1063" i="32"/>
  <c r="F1063" i="28"/>
  <c r="K1063" i="28" s="1"/>
  <c r="G1057" i="18" s="1"/>
  <c r="G1062" i="12"/>
  <c r="F1062" i="25"/>
  <c r="F1061" i="23"/>
  <c r="F1059" i="16"/>
  <c r="F1059" i="28"/>
  <c r="K1059" i="28" s="1"/>
  <c r="G1053" i="18" s="1"/>
  <c r="F1058" i="11"/>
  <c r="G1058" i="11" s="1"/>
  <c r="F1057" i="16"/>
  <c r="F1057" i="28"/>
  <c r="K1057" i="28" s="1"/>
  <c r="G1051" i="18" s="1"/>
  <c r="F1056" i="11"/>
  <c r="G1056" i="11" s="1"/>
  <c r="F1055" i="23"/>
  <c r="F1053" i="32"/>
  <c r="F1053" i="28"/>
  <c r="K1053" i="28" s="1"/>
  <c r="G1047" i="18" s="1"/>
  <c r="G1052" i="12"/>
  <c r="H1052" i="12" s="1"/>
  <c r="F1052" i="13"/>
  <c r="F1050" i="11"/>
  <c r="G1050" i="11" s="1"/>
  <c r="F1050" i="25"/>
  <c r="F1049" i="32"/>
  <c r="F1049" i="30"/>
  <c r="G1049" i="30" s="1"/>
  <c r="H1049" i="30" s="1"/>
  <c r="F1048" i="33"/>
  <c r="F1046" i="11"/>
  <c r="G1046" i="11" s="1"/>
  <c r="F1045" i="32"/>
  <c r="F1045" i="28"/>
  <c r="K1045" i="28" s="1"/>
  <c r="G1039" i="18" s="1"/>
  <c r="F1044" i="33"/>
  <c r="F1041" i="28"/>
  <c r="K1041" i="28" s="1"/>
  <c r="G1035" i="18" s="1"/>
  <c r="G1040" i="12"/>
  <c r="F1040" i="13"/>
  <c r="F1038" i="11"/>
  <c r="G1038" i="11" s="1"/>
  <c r="F1037" i="28"/>
  <c r="K1037" i="28" s="1"/>
  <c r="G1031" i="18" s="1"/>
  <c r="F1037" i="30"/>
  <c r="G1037" i="30" s="1"/>
  <c r="H1037" i="30" s="1"/>
  <c r="F1035" i="32"/>
  <c r="F1034" i="13"/>
  <c r="F1033" i="28"/>
  <c r="K1033" i="28" s="1"/>
  <c r="G1027" i="18" s="1"/>
  <c r="F1030" i="25"/>
  <c r="F1029" i="32"/>
  <c r="F1027" i="30"/>
  <c r="G1027" i="30" s="1"/>
  <c r="H1027" i="30" s="1"/>
  <c r="F1024" i="32"/>
  <c r="F1024" i="28"/>
  <c r="K1024" i="28" s="1"/>
  <c r="G1018" i="18" s="1"/>
  <c r="F1023" i="11"/>
  <c r="G1023" i="11" s="1"/>
  <c r="F1021" i="30"/>
  <c r="G1021" i="30" s="1"/>
  <c r="H1021" i="30" s="1"/>
  <c r="F1020" i="11"/>
  <c r="G1020" i="11" s="1"/>
  <c r="F1019" i="28"/>
  <c r="K1019" i="28" s="1"/>
  <c r="G1013" i="18" s="1"/>
  <c r="F1019" i="30"/>
  <c r="G1019" i="30" s="1"/>
  <c r="H1019" i="30" s="1"/>
  <c r="F1017" i="28"/>
  <c r="K1017" i="28" s="1"/>
  <c r="G1011" i="18" s="1"/>
  <c r="F1017" i="30"/>
  <c r="G1017" i="30" s="1"/>
  <c r="H1017" i="30" s="1"/>
  <c r="F1016" i="11"/>
  <c r="G1016" i="11" s="1"/>
  <c r="F1015" i="28"/>
  <c r="K1015" i="28" s="1"/>
  <c r="G1009" i="18" s="1"/>
  <c r="F1015" i="30"/>
  <c r="G1015" i="30" s="1"/>
  <c r="H1015" i="30" s="1"/>
  <c r="F1014" i="16"/>
  <c r="F1013" i="11"/>
  <c r="G1013" i="11" s="1"/>
  <c r="F1012" i="16"/>
  <c r="F1012" i="23"/>
  <c r="F1010" i="28"/>
  <c r="K1010" i="28" s="1"/>
  <c r="G1004" i="18" s="1"/>
  <c r="F1010" i="30"/>
  <c r="G1010" i="30" s="1"/>
  <c r="H1010" i="30" s="1"/>
  <c r="G1009" i="12"/>
  <c r="H1009" i="12" s="1"/>
  <c r="F1008" i="16"/>
  <c r="F1006" i="16"/>
  <c r="G1005" i="12"/>
  <c r="H1005" i="12" s="1"/>
  <c r="F1004" i="28"/>
  <c r="K1004" i="28" s="1"/>
  <c r="G998" i="18" s="1"/>
  <c r="F1002" i="30"/>
  <c r="G1002" i="30" s="1"/>
  <c r="H1002" i="30" s="1"/>
  <c r="G1001" i="12"/>
  <c r="G999" i="12"/>
  <c r="F997" i="13"/>
  <c r="F996" i="30"/>
  <c r="G996" i="30" s="1"/>
  <c r="H996" i="30" s="1"/>
  <c r="F994" i="30"/>
  <c r="G994" i="30" s="1"/>
  <c r="H994" i="30" s="1"/>
  <c r="F993" i="33"/>
  <c r="F992" i="30"/>
  <c r="G992" i="30" s="1"/>
  <c r="H992" i="30" s="1"/>
  <c r="F990" i="28"/>
  <c r="K990" i="28" s="1"/>
  <c r="G984" i="18" s="1"/>
  <c r="F989" i="33"/>
  <c r="F988" i="28"/>
  <c r="K988" i="28" s="1"/>
  <c r="G982" i="18" s="1"/>
  <c r="F986" i="30"/>
  <c r="G986" i="30" s="1"/>
  <c r="H986" i="30" s="1"/>
  <c r="F984" i="25"/>
  <c r="F982" i="16"/>
  <c r="G981" i="12"/>
  <c r="F980" i="28"/>
  <c r="K980" i="28" s="1"/>
  <c r="G974" i="18" s="1"/>
  <c r="F978" i="16"/>
  <c r="F978" i="30"/>
  <c r="G978" i="30" s="1"/>
  <c r="H978" i="30" s="1"/>
  <c r="F976" i="30"/>
  <c r="G976" i="30" s="1"/>
  <c r="H976" i="30" s="1"/>
  <c r="F975" i="11"/>
  <c r="F974" i="28"/>
  <c r="K974" i="28" s="1"/>
  <c r="G968" i="18" s="1"/>
  <c r="F974" i="23"/>
  <c r="F973" i="33"/>
  <c r="F972" i="28"/>
  <c r="K972" i="28" s="1"/>
  <c r="G966" i="18" s="1"/>
  <c r="F970" i="16"/>
  <c r="F970" i="23"/>
  <c r="F969" i="32"/>
  <c r="F968" i="28"/>
  <c r="K968" i="28" s="1"/>
  <c r="G962" i="18" s="1"/>
  <c r="F968" i="23"/>
  <c r="F967" i="23"/>
  <c r="F966" i="28"/>
  <c r="K966" i="28" s="1"/>
  <c r="G960" i="18" s="1"/>
  <c r="F965" i="33"/>
  <c r="F964" i="32"/>
  <c r="F964" i="28"/>
  <c r="K964" i="28" s="1"/>
  <c r="G958" i="18" s="1"/>
  <c r="F962" i="33"/>
  <c r="F961" i="28"/>
  <c r="K961" i="28" s="1"/>
  <c r="G955" i="18" s="1"/>
  <c r="F961" i="30"/>
  <c r="G961" i="30" s="1"/>
  <c r="H961" i="30" s="1"/>
  <c r="F959" i="30"/>
  <c r="G959" i="30" s="1"/>
  <c r="H959" i="30" s="1"/>
  <c r="F952" i="30"/>
  <c r="G952" i="30" s="1"/>
  <c r="H952" i="30" s="1"/>
  <c r="F950" i="16"/>
  <c r="F950" i="23"/>
  <c r="O950" i="23" s="1"/>
  <c r="E944" i="18" s="1"/>
  <c r="G947" i="12"/>
  <c r="F946" i="16"/>
  <c r="F942" i="30"/>
  <c r="G942" i="30" s="1"/>
  <c r="H942" i="30" s="1"/>
  <c r="F940" i="34"/>
  <c r="F939" i="33"/>
  <c r="F936" i="32"/>
  <c r="F935" i="33"/>
  <c r="F934" i="30"/>
  <c r="G934" i="30" s="1"/>
  <c r="H934" i="30" s="1"/>
  <c r="F931" i="32"/>
  <c r="F931" i="25"/>
  <c r="F929" i="33"/>
  <c r="F928" i="28"/>
  <c r="K928" i="28" s="1"/>
  <c r="G922" i="18" s="1"/>
  <c r="F928" i="30"/>
  <c r="G928" i="30" s="1"/>
  <c r="H928" i="30" s="1"/>
  <c r="G926" i="12"/>
  <c r="H926" i="12" s="1"/>
  <c r="F925" i="16"/>
  <c r="F925" i="23"/>
  <c r="F923" i="23"/>
  <c r="O923" i="23" s="1"/>
  <c r="E917" i="18" s="1"/>
  <c r="F922" i="13"/>
  <c r="F917" i="28"/>
  <c r="K917" i="28" s="1"/>
  <c r="G911" i="18" s="1"/>
  <c r="F917" i="23"/>
  <c r="F915" i="32"/>
  <c r="G918" i="12"/>
  <c r="H918" i="12" s="1"/>
  <c r="F943" i="11"/>
  <c r="G943" i="11" s="1"/>
  <c r="F922" i="11"/>
  <c r="G922" i="11" s="1"/>
  <c r="F913" i="28"/>
  <c r="K913" i="28" s="1"/>
  <c r="G907" i="18" s="1"/>
  <c r="F913" i="30"/>
  <c r="G913" i="30" s="1"/>
  <c r="H913" i="30" s="1"/>
  <c r="F910" i="13"/>
  <c r="P910" i="13" s="1"/>
  <c r="F909" i="16"/>
  <c r="F909" i="28"/>
  <c r="K909" i="28" s="1"/>
  <c r="G903" i="18" s="1"/>
  <c r="F907" i="16"/>
  <c r="F907" i="13"/>
  <c r="G1061" i="12"/>
  <c r="H1061" i="12" s="1"/>
  <c r="G935" i="12"/>
  <c r="F1077" i="14"/>
  <c r="F1069" i="14"/>
  <c r="F1057" i="14"/>
  <c r="F1053" i="14"/>
  <c r="G1053" i="14" s="1"/>
  <c r="F1037" i="14"/>
  <c r="G1037" i="14" s="1"/>
  <c r="F1020" i="14"/>
  <c r="G1020" i="14" s="1"/>
  <c r="F1013" i="14"/>
  <c r="G1013" i="14" s="1"/>
  <c r="F1009" i="14"/>
  <c r="G1009" i="14" s="1"/>
  <c r="F1005" i="14"/>
  <c r="G1005" i="14" s="1"/>
  <c r="F999" i="14"/>
  <c r="G999" i="14" s="1"/>
  <c r="F997" i="14"/>
  <c r="G997" i="14" s="1"/>
  <c r="F993" i="14"/>
  <c r="F985" i="14"/>
  <c r="G985" i="14" s="1"/>
  <c r="F977" i="14"/>
  <c r="G977" i="14" s="1"/>
  <c r="F965" i="14"/>
  <c r="F935" i="14"/>
  <c r="F865" i="32"/>
  <c r="G865" i="32" s="1"/>
  <c r="F711" i="32"/>
  <c r="G711" i="32" s="1"/>
  <c r="H711" i="32" s="1"/>
  <c r="F690" i="32"/>
  <c r="G690" i="32" s="1"/>
  <c r="H690" i="32" s="1"/>
  <c r="F620" i="32"/>
  <c r="G620" i="32" s="1"/>
  <c r="H620" i="32" s="1"/>
  <c r="F514" i="32"/>
  <c r="G514" i="32" s="1"/>
  <c r="H514" i="32" s="1"/>
  <c r="F506" i="32"/>
  <c r="G506" i="32" s="1"/>
  <c r="F466" i="32"/>
  <c r="G466" i="32" s="1"/>
  <c r="H466" i="32" s="1"/>
  <c r="F464" i="32"/>
  <c r="G464" i="32" s="1"/>
  <c r="H464" i="32" s="1"/>
  <c r="F903" i="25"/>
  <c r="F902" i="30"/>
  <c r="G902" i="30" s="1"/>
  <c r="H902" i="30" s="1"/>
  <c r="F900" i="15"/>
  <c r="F895" i="15"/>
  <c r="F892" i="15"/>
  <c r="F881" i="15"/>
  <c r="F877" i="15"/>
  <c r="F874" i="15"/>
  <c r="F870" i="15"/>
  <c r="F865" i="15"/>
  <c r="H865" i="15" s="1"/>
  <c r="F889" i="34"/>
  <c r="H889" i="34" s="1"/>
  <c r="F885" i="34"/>
  <c r="H885" i="34" s="1"/>
  <c r="F883" i="34"/>
  <c r="H883" i="34" s="1"/>
  <c r="F880" i="34"/>
  <c r="H880" i="34" s="1"/>
  <c r="F876" i="34"/>
  <c r="H876" i="34" s="1"/>
  <c r="F872" i="34"/>
  <c r="H872" i="34" s="1"/>
  <c r="F869" i="34"/>
  <c r="H869" i="34" s="1"/>
  <c r="F867" i="34"/>
  <c r="H867" i="34" s="1"/>
  <c r="F865" i="34"/>
  <c r="H865" i="34" s="1"/>
  <c r="F904" i="15"/>
  <c r="H904" i="15" s="1"/>
  <c r="F597" i="15"/>
  <c r="H597" i="15" s="1"/>
  <c r="F589" i="15"/>
  <c r="F564" i="15"/>
  <c r="H564" i="15" s="1"/>
  <c r="F534" i="15"/>
  <c r="H534" i="15" s="1"/>
  <c r="F1113" i="28"/>
  <c r="K1113" i="28" s="1"/>
  <c r="G1107" i="18" s="1"/>
  <c r="F1112" i="34"/>
  <c r="H1112" i="34" s="1"/>
  <c r="I1112" i="34" s="1"/>
  <c r="F1112" i="23"/>
  <c r="F458" i="11"/>
  <c r="G458" i="11" s="1"/>
  <c r="F457" i="30"/>
  <c r="G457" i="30" s="1"/>
  <c r="H457" i="30" s="1"/>
  <c r="F457" i="23"/>
  <c r="F456" i="16"/>
  <c r="F7" i="30"/>
  <c r="F7" i="28"/>
  <c r="K7" i="28" s="1"/>
  <c r="G7" i="18" s="1"/>
  <c r="F8" i="28"/>
  <c r="K8" i="28" s="1"/>
  <c r="G8" i="18" s="1"/>
  <c r="F8" i="32"/>
  <c r="G8" i="32" s="1"/>
  <c r="H8" i="32" s="1"/>
  <c r="F8" i="16"/>
  <c r="F9" i="32"/>
  <c r="G9" i="32" s="1"/>
  <c r="H9" i="32" s="1"/>
  <c r="F10" i="30"/>
  <c r="G10" i="30" s="1"/>
  <c r="H10" i="30" s="1"/>
  <c r="F10" i="33"/>
  <c r="F10" i="28"/>
  <c r="K10" i="28" s="1"/>
  <c r="G10" i="18" s="1"/>
  <c r="F10" i="16"/>
  <c r="F897" i="23"/>
  <c r="F895" i="23"/>
  <c r="O895" i="23" s="1"/>
  <c r="E890" i="18" s="1"/>
  <c r="F893" i="23"/>
  <c r="F891" i="23"/>
  <c r="F889" i="23"/>
  <c r="F887" i="23"/>
  <c r="F886" i="23"/>
  <c r="F885" i="23"/>
  <c r="O885" i="23" s="1"/>
  <c r="E880" i="18" s="1"/>
  <c r="F883" i="23"/>
  <c r="F881" i="23"/>
  <c r="O881" i="23" s="1"/>
  <c r="E876" i="18" s="1"/>
  <c r="F879" i="23"/>
  <c r="F877" i="23"/>
  <c r="O877" i="23" s="1"/>
  <c r="E872" i="18" s="1"/>
  <c r="F875" i="23"/>
  <c r="F873" i="23"/>
  <c r="F871" i="23"/>
  <c r="F869" i="23"/>
  <c r="F867" i="23"/>
  <c r="F865" i="23"/>
  <c r="F902" i="33"/>
  <c r="F897" i="33"/>
  <c r="F894" i="33"/>
  <c r="P894" i="33" s="1"/>
  <c r="F890" i="33"/>
  <c r="F888" i="33"/>
  <c r="F886" i="33"/>
  <c r="F883" i="33"/>
  <c r="F880" i="33"/>
  <c r="F875" i="33"/>
  <c r="F872" i="33"/>
  <c r="F870" i="33"/>
  <c r="F867" i="33"/>
  <c r="F601" i="33"/>
  <c r="F597" i="33"/>
  <c r="F593" i="33"/>
  <c r="F591" i="33"/>
  <c r="F588" i="33"/>
  <c r="F585" i="33"/>
  <c r="F581" i="33"/>
  <c r="F579" i="33"/>
  <c r="F576" i="33"/>
  <c r="F572" i="33"/>
  <c r="F568" i="33"/>
  <c r="F566" i="33"/>
  <c r="F562" i="33"/>
  <c r="F559" i="33"/>
  <c r="F557" i="33"/>
  <c r="F555" i="33"/>
  <c r="F553" i="33"/>
  <c r="F550" i="33"/>
  <c r="F546" i="33"/>
  <c r="F542" i="33"/>
  <c r="F538" i="33"/>
  <c r="F535" i="33"/>
  <c r="F533" i="33"/>
  <c r="F531" i="33"/>
  <c r="F528" i="33"/>
  <c r="F1096" i="32"/>
  <c r="F1083" i="32"/>
  <c r="F1078" i="32"/>
  <c r="F1064" i="32"/>
  <c r="F1042" i="32"/>
  <c r="F1025" i="32"/>
  <c r="F1004" i="32"/>
  <c r="F984" i="32"/>
  <c r="F966" i="32"/>
  <c r="F944" i="32"/>
  <c r="F923" i="32"/>
  <c r="F419" i="32"/>
  <c r="G419" i="32" s="1"/>
  <c r="H419" i="32" s="1"/>
  <c r="F395" i="32"/>
  <c r="G395" i="32" s="1"/>
  <c r="H395" i="32" s="1"/>
  <c r="F376" i="32"/>
  <c r="G376" i="32" s="1"/>
  <c r="H376" i="32" s="1"/>
  <c r="F351" i="32"/>
  <c r="G351" i="32" s="1"/>
  <c r="H351" i="32" s="1"/>
  <c r="F330" i="32"/>
  <c r="G330" i="32" s="1"/>
  <c r="H330" i="32" s="1"/>
  <c r="F310" i="32"/>
  <c r="G310" i="32" s="1"/>
  <c r="H310" i="32" s="1"/>
  <c r="F296" i="32"/>
  <c r="G296" i="32" s="1"/>
  <c r="H296" i="32" s="1"/>
  <c r="F274" i="32"/>
  <c r="G274" i="32" s="1"/>
  <c r="H274" i="32" s="1"/>
  <c r="F255" i="32"/>
  <c r="G255" i="32" s="1"/>
  <c r="H255" i="32" s="1"/>
  <c r="F521" i="28"/>
  <c r="K521" i="28" s="1"/>
  <c r="G520" i="18" s="1"/>
  <c r="F655" i="16"/>
  <c r="F610" i="28"/>
  <c r="K610" i="28" s="1"/>
  <c r="G607" i="18" s="1"/>
  <c r="F488" i="32"/>
  <c r="G488" i="32" s="1"/>
  <c r="H488" i="32" s="1"/>
  <c r="F488" i="11"/>
  <c r="F488" i="30"/>
  <c r="G488" i="30" s="1"/>
  <c r="H488" i="30" s="1"/>
  <c r="F488" i="14"/>
  <c r="F488" i="13"/>
  <c r="G518" i="12"/>
  <c r="F518" i="30"/>
  <c r="G518" i="30" s="1"/>
  <c r="H518" i="30" s="1"/>
  <c r="F518" i="33"/>
  <c r="F518" i="23"/>
  <c r="F517" i="32"/>
  <c r="G517" i="32" s="1"/>
  <c r="F517" i="11"/>
  <c r="F517" i="30"/>
  <c r="G517" i="30" s="1"/>
  <c r="H517" i="30" s="1"/>
  <c r="F517" i="14"/>
  <c r="G503" i="12"/>
  <c r="F503" i="16"/>
  <c r="F503" i="23"/>
  <c r="F487" i="32"/>
  <c r="G487" i="32" s="1"/>
  <c r="H487" i="32" s="1"/>
  <c r="F487" i="11"/>
  <c r="F487" i="28"/>
  <c r="K487" i="28" s="1"/>
  <c r="G486" i="18" s="1"/>
  <c r="F471" i="28"/>
  <c r="K471" i="28" s="1"/>
  <c r="G470" i="18" s="1"/>
  <c r="F471" i="33"/>
  <c r="F471" i="23"/>
  <c r="F10" i="23"/>
  <c r="F1111" i="23"/>
  <c r="F1103" i="23"/>
  <c r="F1057" i="23"/>
  <c r="F1037" i="23"/>
  <c r="F993" i="23"/>
  <c r="F955" i="32"/>
  <c r="F955" i="28"/>
  <c r="K955" i="28" s="1"/>
  <c r="G949" i="18" s="1"/>
  <c r="F955" i="14"/>
  <c r="G955" i="14" s="1"/>
  <c r="F955" i="13"/>
  <c r="F955" i="23"/>
  <c r="F926" i="23"/>
  <c r="F804" i="23"/>
  <c r="O804" i="23" s="1"/>
  <c r="E800" i="18" s="1"/>
  <c r="F771" i="23"/>
  <c r="F749" i="23"/>
  <c r="O749" i="23" s="1"/>
  <c r="E745" i="18" s="1"/>
  <c r="F596" i="23"/>
  <c r="F531" i="23"/>
  <c r="F1087" i="11"/>
  <c r="F1081" i="11"/>
  <c r="F1075" i="11"/>
  <c r="F1039" i="11"/>
  <c r="F1029" i="11"/>
  <c r="G1029" i="11" s="1"/>
  <c r="F1018" i="11"/>
  <c r="G1018" i="11" s="1"/>
  <c r="F1011" i="11"/>
  <c r="G1011" i="11" s="1"/>
  <c r="F960" i="16"/>
  <c r="F920" i="11"/>
  <c r="G920" i="11" s="1"/>
  <c r="F813" i="11"/>
  <c r="F802" i="11"/>
  <c r="F791" i="11"/>
  <c r="F778" i="11"/>
  <c r="F773" i="11"/>
  <c r="F765" i="16"/>
  <c r="F763" i="11"/>
  <c r="F757" i="11"/>
  <c r="F755" i="16"/>
  <c r="F751" i="11"/>
  <c r="F737" i="11"/>
  <c r="F732" i="11"/>
  <c r="F695" i="16"/>
  <c r="F683" i="11"/>
  <c r="F676" i="11"/>
  <c r="F665" i="11"/>
  <c r="F657" i="11"/>
  <c r="F649" i="11"/>
  <c r="F1060" i="25"/>
  <c r="F1043" i="25"/>
  <c r="F1040" i="25"/>
  <c r="F1020" i="25"/>
  <c r="F1011" i="25"/>
  <c r="F1000" i="25"/>
  <c r="F937" i="25"/>
  <c r="F926" i="25"/>
  <c r="F529" i="16"/>
  <c r="F1108" i="30"/>
  <c r="G1108" i="30" s="1"/>
  <c r="H1108" i="30" s="1"/>
  <c r="F1107" i="28"/>
  <c r="K1107" i="28" s="1"/>
  <c r="G1101" i="18" s="1"/>
  <c r="F1104" i="25"/>
  <c r="F1103" i="32"/>
  <c r="F1102" i="32"/>
  <c r="F1102" i="28"/>
  <c r="K1102" i="28" s="1"/>
  <c r="G1096" i="18" s="1"/>
  <c r="F1100" i="28"/>
  <c r="K1100" i="28" s="1"/>
  <c r="G1094" i="18" s="1"/>
  <c r="F1098" i="30"/>
  <c r="G1098" i="30" s="1"/>
  <c r="H1098" i="30" s="1"/>
  <c r="F1096" i="28"/>
  <c r="K1096" i="28" s="1"/>
  <c r="G1090" i="18" s="1"/>
  <c r="F1095" i="30"/>
  <c r="G1095" i="30" s="1"/>
  <c r="H1095" i="30" s="1"/>
  <c r="F1095" i="25"/>
  <c r="F1093" i="32"/>
  <c r="F1093" i="28"/>
  <c r="K1093" i="28" s="1"/>
  <c r="G1087" i="18" s="1"/>
  <c r="F1091" i="30"/>
  <c r="G1091" i="30" s="1"/>
  <c r="H1091" i="30" s="1"/>
  <c r="F1087" i="25"/>
  <c r="F1086" i="30"/>
  <c r="G1086" i="30" s="1"/>
  <c r="H1086" i="30" s="1"/>
  <c r="F1085" i="30"/>
  <c r="G1085" i="30" s="1"/>
  <c r="H1085" i="30" s="1"/>
  <c r="F1081" i="32"/>
  <c r="F1081" i="28"/>
  <c r="K1081" i="28" s="1"/>
  <c r="G1075" i="18" s="1"/>
  <c r="F1079" i="30"/>
  <c r="G1079" i="30" s="1"/>
  <c r="H1079" i="30" s="1"/>
  <c r="F1077" i="30"/>
  <c r="G1077" i="30" s="1"/>
  <c r="H1077" i="30" s="1"/>
  <c r="F1073" i="30"/>
  <c r="G1073" i="30" s="1"/>
  <c r="H1073" i="30" s="1"/>
  <c r="F1063" i="25"/>
  <c r="F1061" i="32"/>
  <c r="F1061" i="28"/>
  <c r="K1061" i="28" s="1"/>
  <c r="G1055" i="18" s="1"/>
  <c r="F1057" i="25"/>
  <c r="F1053" i="30"/>
  <c r="G1053" i="30" s="1"/>
  <c r="H1053" i="30" s="1"/>
  <c r="F1051" i="32"/>
  <c r="F1051" i="28"/>
  <c r="K1051" i="28" s="1"/>
  <c r="G1045" i="18" s="1"/>
  <c r="F1049" i="28"/>
  <c r="K1049" i="28" s="1"/>
  <c r="G1043" i="18" s="1"/>
  <c r="F1047" i="32"/>
  <c r="F1047" i="28"/>
  <c r="K1047" i="28" s="1"/>
  <c r="G1041" i="18" s="1"/>
  <c r="F1041" i="30"/>
  <c r="G1041" i="30" s="1"/>
  <c r="H1041" i="30" s="1"/>
  <c r="F1039" i="32"/>
  <c r="F1039" i="28"/>
  <c r="K1039" i="28" s="1"/>
  <c r="G1033" i="18" s="1"/>
  <c r="F1033" i="30"/>
  <c r="G1033" i="30" s="1"/>
  <c r="H1033" i="30" s="1"/>
  <c r="F1028" i="25"/>
  <c r="F1025" i="30"/>
  <c r="G1025" i="30" s="1"/>
  <c r="H1025" i="30" s="1"/>
  <c r="F1024" i="30"/>
  <c r="G1024" i="30" s="1"/>
  <c r="H1024" i="30" s="1"/>
  <c r="F1014" i="28"/>
  <c r="K1014" i="28" s="1"/>
  <c r="G1008" i="18" s="1"/>
  <c r="F1012" i="28"/>
  <c r="K1012" i="28" s="1"/>
  <c r="G1006" i="18" s="1"/>
  <c r="F1008" i="28"/>
  <c r="K1008" i="28" s="1"/>
  <c r="G1002" i="18" s="1"/>
  <c r="F1006" i="28"/>
  <c r="K1006" i="28" s="1"/>
  <c r="G1000" i="18" s="1"/>
  <c r="F1004" i="30"/>
  <c r="G1004" i="30" s="1"/>
  <c r="H1004" i="30" s="1"/>
  <c r="F998" i="32"/>
  <c r="F996" i="32"/>
  <c r="F994" i="32"/>
  <c r="F992" i="32"/>
  <c r="F990" i="30"/>
  <c r="G990" i="30" s="1"/>
  <c r="H990" i="30" s="1"/>
  <c r="F984" i="30"/>
  <c r="G984" i="30" s="1"/>
  <c r="H984" i="30" s="1"/>
  <c r="F982" i="28"/>
  <c r="K982" i="28" s="1"/>
  <c r="G976" i="18" s="1"/>
  <c r="F970" i="28"/>
  <c r="K970" i="28" s="1"/>
  <c r="G964" i="18" s="1"/>
  <c r="F965" i="25"/>
  <c r="F964" i="30"/>
  <c r="G964" i="30" s="1"/>
  <c r="H964" i="30" s="1"/>
  <c r="F950" i="28"/>
  <c r="K950" i="28" s="1"/>
  <c r="G944" i="18" s="1"/>
  <c r="F944" i="30"/>
  <c r="G944" i="30" s="1"/>
  <c r="H944" i="30" s="1"/>
  <c r="F940" i="30"/>
  <c r="G940" i="30" s="1"/>
  <c r="H940" i="30" s="1"/>
  <c r="F931" i="30"/>
  <c r="G931" i="30" s="1"/>
  <c r="H931" i="30" s="1"/>
  <c r="F929" i="25"/>
  <c r="F925" i="28"/>
  <c r="K925" i="28" s="1"/>
  <c r="G919" i="18" s="1"/>
  <c r="F923" i="28"/>
  <c r="K923" i="28" s="1"/>
  <c r="G917" i="18" s="1"/>
  <c r="F921" i="30"/>
  <c r="G921" i="30" s="1"/>
  <c r="H921" i="30" s="1"/>
  <c r="F919" i="32"/>
  <c r="F919" i="28"/>
  <c r="K919" i="28" s="1"/>
  <c r="G913" i="18" s="1"/>
  <c r="F917" i="30"/>
  <c r="G917" i="30" s="1"/>
  <c r="H917" i="30" s="1"/>
  <c r="F915" i="28"/>
  <c r="K915" i="28" s="1"/>
  <c r="G909" i="18" s="1"/>
  <c r="F911" i="16"/>
  <c r="F911" i="28"/>
  <c r="K911" i="28" s="1"/>
  <c r="G905" i="18" s="1"/>
  <c r="F910" i="33"/>
  <c r="G1091" i="12"/>
  <c r="G914" i="12"/>
  <c r="F1073" i="14"/>
  <c r="F1065" i="14"/>
  <c r="F1045" i="14"/>
  <c r="G1045" i="14" s="1"/>
  <c r="F1033" i="14"/>
  <c r="G1033" i="14" s="1"/>
  <c r="F1016" i="14"/>
  <c r="G1016" i="14" s="1"/>
  <c r="F989" i="14"/>
  <c r="G989" i="14" s="1"/>
  <c r="F981" i="14"/>
  <c r="G981" i="14" s="1"/>
  <c r="F891" i="32"/>
  <c r="G891" i="32" s="1"/>
  <c r="H891" i="32" s="1"/>
  <c r="F887" i="32"/>
  <c r="G887" i="32" s="1"/>
  <c r="H887" i="32" s="1"/>
  <c r="F885" i="32"/>
  <c r="G885" i="32" s="1"/>
  <c r="H885" i="32" s="1"/>
  <c r="F881" i="32"/>
  <c r="G881" i="32" s="1"/>
  <c r="F891" i="15"/>
  <c r="H891" i="15" s="1"/>
  <c r="F885" i="15"/>
  <c r="H885" i="15" s="1"/>
  <c r="F869" i="15"/>
  <c r="H869" i="15" s="1"/>
  <c r="F864" i="15"/>
  <c r="F888" i="34"/>
  <c r="H888" i="34" s="1"/>
  <c r="F886" i="34"/>
  <c r="H886" i="34" s="1"/>
  <c r="F884" i="34"/>
  <c r="H884" i="34" s="1"/>
  <c r="F881" i="34"/>
  <c r="H881" i="34" s="1"/>
  <c r="F877" i="34"/>
  <c r="H877" i="34" s="1"/>
  <c r="F875" i="34"/>
  <c r="H875" i="34" s="1"/>
  <c r="F871" i="34"/>
  <c r="H871" i="34" s="1"/>
  <c r="F868" i="34"/>
  <c r="H868" i="34" s="1"/>
  <c r="F866" i="34"/>
  <c r="H866" i="34" s="1"/>
  <c r="F864" i="34"/>
  <c r="F903" i="15"/>
  <c r="H903" i="15" s="1"/>
  <c r="F904" i="34"/>
  <c r="H904" i="34" s="1"/>
  <c r="F601" i="15"/>
  <c r="H601" i="15" s="1"/>
  <c r="F593" i="15"/>
  <c r="H593" i="15" s="1"/>
  <c r="F585" i="15"/>
  <c r="H585" i="15" s="1"/>
  <c r="F538" i="15"/>
  <c r="H538" i="15" s="1"/>
  <c r="F1110" i="28"/>
  <c r="K1110" i="28" s="1"/>
  <c r="G1104" i="18" s="1"/>
  <c r="F1112" i="28"/>
  <c r="K1112" i="28" s="1"/>
  <c r="G1106" i="18" s="1"/>
  <c r="F1112" i="30"/>
  <c r="G1112" i="30" s="1"/>
  <c r="H1112" i="30" s="1"/>
  <c r="F1112" i="16"/>
  <c r="F457" i="25"/>
  <c r="F456" i="28"/>
  <c r="K456" i="28" s="1"/>
  <c r="G456" i="18" s="1"/>
  <c r="F456" i="11"/>
  <c r="G456" i="11" s="1"/>
  <c r="F6" i="28"/>
  <c r="F7" i="14"/>
  <c r="G7" i="14" s="1"/>
  <c r="F7" i="16"/>
  <c r="F9" i="28"/>
  <c r="K9" i="28" s="1"/>
  <c r="G9" i="18" s="1"/>
  <c r="F9" i="16"/>
  <c r="F10" i="14"/>
  <c r="G10" i="14" s="1"/>
  <c r="F10" i="13"/>
  <c r="F898" i="33"/>
  <c r="F896" i="33"/>
  <c r="F892" i="33"/>
  <c r="F889" i="33"/>
  <c r="F884" i="33"/>
  <c r="F882" i="33"/>
  <c r="F876" i="33"/>
  <c r="F874" i="33"/>
  <c r="F871" i="33"/>
  <c r="F868" i="33"/>
  <c r="F866" i="33"/>
  <c r="F1056" i="32"/>
  <c r="F1032" i="32"/>
  <c r="F1014" i="32"/>
  <c r="F970" i="32"/>
  <c r="F954" i="32"/>
  <c r="F911" i="32"/>
  <c r="F437" i="32"/>
  <c r="G437" i="32" s="1"/>
  <c r="H437" i="32" s="1"/>
  <c r="F405" i="32"/>
  <c r="G405" i="32" s="1"/>
  <c r="H405" i="32" s="1"/>
  <c r="F385" i="32"/>
  <c r="G385" i="32" s="1"/>
  <c r="H385" i="32" s="1"/>
  <c r="F362" i="32"/>
  <c r="G362" i="32" s="1"/>
  <c r="H362" i="32" s="1"/>
  <c r="F340" i="32"/>
  <c r="G340" i="32" s="1"/>
  <c r="H340" i="32" s="1"/>
  <c r="F322" i="32"/>
  <c r="G322" i="32" s="1"/>
  <c r="H322" i="32" s="1"/>
  <c r="F303" i="32"/>
  <c r="G303" i="32" s="1"/>
  <c r="H303" i="32" s="1"/>
  <c r="F288" i="32"/>
  <c r="G288" i="32" s="1"/>
  <c r="H288" i="32" s="1"/>
  <c r="F266" i="32"/>
  <c r="G266" i="32" s="1"/>
  <c r="H266" i="32" s="1"/>
  <c r="F1033" i="16"/>
  <c r="F521" i="16"/>
  <c r="F521" i="23"/>
  <c r="F655" i="32"/>
  <c r="G655" i="32" s="1"/>
  <c r="H655" i="32" s="1"/>
  <c r="F655" i="11"/>
  <c r="F655" i="28"/>
  <c r="K655" i="28" s="1"/>
  <c r="G652" i="18" s="1"/>
  <c r="F488" i="15"/>
  <c r="F488" i="33"/>
  <c r="F488" i="23"/>
  <c r="F518" i="14"/>
  <c r="F518" i="13"/>
  <c r="F517" i="15"/>
  <c r="F517" i="23"/>
  <c r="F503" i="32"/>
  <c r="G503" i="32" s="1"/>
  <c r="H503" i="32" s="1"/>
  <c r="F503" i="11"/>
  <c r="F503" i="28"/>
  <c r="K503" i="28" s="1"/>
  <c r="G502" i="18" s="1"/>
  <c r="G487" i="12"/>
  <c r="F487" i="16"/>
  <c r="F487" i="23"/>
  <c r="F471" i="30"/>
  <c r="G471" i="30" s="1"/>
  <c r="H471" i="30" s="1"/>
  <c r="F471" i="13"/>
  <c r="F955" i="30"/>
  <c r="G955" i="30" s="1"/>
  <c r="H955" i="30" s="1"/>
  <c r="F955" i="33"/>
  <c r="F1079" i="11"/>
  <c r="G1079" i="11" s="1"/>
  <c r="F1043" i="11"/>
  <c r="G1043" i="11" s="1"/>
  <c r="F1027" i="11"/>
  <c r="G1027" i="11" s="1"/>
  <c r="F1022" i="11"/>
  <c r="F1007" i="11"/>
  <c r="G1007" i="11" s="1"/>
  <c r="F924" i="11"/>
  <c r="G924" i="11" s="1"/>
  <c r="F845" i="16"/>
  <c r="F806" i="11"/>
  <c r="F795" i="11"/>
  <c r="F714" i="16"/>
  <c r="F706" i="11"/>
  <c r="F661" i="11"/>
  <c r="F653" i="11"/>
  <c r="F645" i="11"/>
  <c r="F631" i="11"/>
  <c r="F625" i="11"/>
  <c r="F617" i="11"/>
  <c r="F602" i="11"/>
  <c r="G602" i="11" s="1"/>
  <c r="F594" i="11"/>
  <c r="G594" i="11" s="1"/>
  <c r="F586" i="11"/>
  <c r="G586" i="11" s="1"/>
  <c r="F570" i="11"/>
  <c r="G570" i="11" s="1"/>
  <c r="F564" i="11"/>
  <c r="G564" i="11" s="1"/>
  <c r="F552" i="11"/>
  <c r="F544" i="11"/>
  <c r="G544" i="11" s="1"/>
  <c r="F532" i="11"/>
  <c r="G532" i="11" s="1"/>
  <c r="F513" i="11"/>
  <c r="F502" i="11"/>
  <c r="F494" i="11"/>
  <c r="F482" i="11"/>
  <c r="F474" i="11"/>
  <c r="F453" i="11"/>
  <c r="G453" i="11" s="1"/>
  <c r="F446" i="11"/>
  <c r="G446" i="11" s="1"/>
  <c r="F438" i="11"/>
  <c r="G438" i="11" s="1"/>
  <c r="F430" i="11"/>
  <c r="G430" i="11" s="1"/>
  <c r="F422" i="11"/>
  <c r="G422" i="11" s="1"/>
  <c r="F414" i="11"/>
  <c r="G414" i="11" s="1"/>
  <c r="F406" i="11"/>
  <c r="G406" i="11" s="1"/>
  <c r="F398" i="11"/>
  <c r="G398" i="11" s="1"/>
  <c r="F390" i="11"/>
  <c r="G390" i="11" s="1"/>
  <c r="F382" i="11"/>
  <c r="G382" i="11" s="1"/>
  <c r="F375" i="11"/>
  <c r="G375" i="11" s="1"/>
  <c r="F367" i="11"/>
  <c r="G367" i="11" s="1"/>
  <c r="F359" i="11"/>
  <c r="G359" i="11" s="1"/>
  <c r="F352" i="11"/>
  <c r="G352" i="11" s="1"/>
  <c r="F344" i="11"/>
  <c r="G344" i="11" s="1"/>
  <c r="F337" i="11"/>
  <c r="G337" i="11" s="1"/>
  <c r="F329" i="11"/>
  <c r="G329" i="11" s="1"/>
  <c r="F321" i="11"/>
  <c r="G321" i="11" s="1"/>
  <c r="F313" i="11"/>
  <c r="G313" i="11" s="1"/>
  <c r="F305" i="11"/>
  <c r="G305" i="11" s="1"/>
  <c r="F299" i="11"/>
  <c r="G299" i="11" s="1"/>
  <c r="F291" i="11"/>
  <c r="G291" i="11" s="1"/>
  <c r="F283" i="11"/>
  <c r="G283" i="11" s="1"/>
  <c r="F275" i="11"/>
  <c r="G275" i="11" s="1"/>
  <c r="F267" i="11"/>
  <c r="G267" i="11" s="1"/>
  <c r="F259" i="11"/>
  <c r="G259" i="11" s="1"/>
  <c r="F252" i="11"/>
  <c r="G252" i="11" s="1"/>
  <c r="G1104" i="12"/>
  <c r="H1104" i="12" s="1"/>
  <c r="G1097" i="12"/>
  <c r="H1097" i="12" s="1"/>
  <c r="G1087" i="12"/>
  <c r="H1087" i="12" s="1"/>
  <c r="G1081" i="12"/>
  <c r="H1081" i="12" s="1"/>
  <c r="G1075" i="12"/>
  <c r="H1075" i="12" s="1"/>
  <c r="G1063" i="12"/>
  <c r="H1063" i="12" s="1"/>
  <c r="G1055" i="12"/>
  <c r="H1055" i="12" s="1"/>
  <c r="G1047" i="12"/>
  <c r="H1047" i="12" s="1"/>
  <c r="G1039" i="12"/>
  <c r="H1039" i="12" s="1"/>
  <c r="G1022" i="12"/>
  <c r="H1022" i="12" s="1"/>
  <c r="G1011" i="12"/>
  <c r="H1011" i="12" s="1"/>
  <c r="G1003" i="12"/>
  <c r="H1003" i="12" s="1"/>
  <c r="G991" i="12"/>
  <c r="H991" i="12" s="1"/>
  <c r="G983" i="12"/>
  <c r="H983" i="12" s="1"/>
  <c r="G975" i="12"/>
  <c r="H975" i="12" s="1"/>
  <c r="G963" i="12"/>
  <c r="H963" i="12" s="1"/>
  <c r="G956" i="12"/>
  <c r="H956" i="12" s="1"/>
  <c r="G949" i="12"/>
  <c r="G937" i="12"/>
  <c r="H937" i="12" s="1"/>
  <c r="G930" i="12"/>
  <c r="H930" i="12" s="1"/>
  <c r="G920" i="12"/>
  <c r="H920" i="12" s="1"/>
  <c r="G908" i="12"/>
  <c r="F897" i="32"/>
  <c r="G897" i="32" s="1"/>
  <c r="H897" i="32" s="1"/>
  <c r="F897" i="16"/>
  <c r="F879" i="11"/>
  <c r="G879" i="12"/>
  <c r="G871" i="12"/>
  <c r="F1097" i="13"/>
  <c r="F1071" i="11"/>
  <c r="G1071" i="11" s="1"/>
  <c r="F1067" i="30"/>
  <c r="G1067" i="30" s="1"/>
  <c r="H1067" i="30" s="1"/>
  <c r="F1067" i="13"/>
  <c r="F1059" i="30"/>
  <c r="G1059" i="30" s="1"/>
  <c r="H1059" i="30" s="1"/>
  <c r="F1044" i="13"/>
  <c r="F1039" i="30"/>
  <c r="G1039" i="30" s="1"/>
  <c r="H1039" i="30" s="1"/>
  <c r="F1030" i="13"/>
  <c r="F1003" i="30"/>
  <c r="G1003" i="30" s="1"/>
  <c r="H1003" i="30" s="1"/>
  <c r="F1000" i="13"/>
  <c r="F987" i="13"/>
  <c r="F975" i="13"/>
  <c r="F949" i="30"/>
  <c r="G949" i="30" s="1"/>
  <c r="H949" i="30" s="1"/>
  <c r="F941" i="30"/>
  <c r="G941" i="30" s="1"/>
  <c r="H941" i="30" s="1"/>
  <c r="F927" i="30"/>
  <c r="G927" i="30" s="1"/>
  <c r="H927" i="30" s="1"/>
  <c r="F895" i="13"/>
  <c r="F873" i="30"/>
  <c r="G873" i="30" s="1"/>
  <c r="H873" i="30" s="1"/>
  <c r="F873" i="15"/>
  <c r="H873" i="15" s="1"/>
  <c r="F865" i="13"/>
  <c r="F695" i="13"/>
  <c r="P695" i="13" s="1"/>
  <c r="G687" i="30"/>
  <c r="H687" i="30" s="1"/>
  <c r="F676" i="14"/>
  <c r="F676" i="13"/>
  <c r="P676" i="13" s="1"/>
  <c r="F632" i="13"/>
  <c r="F628" i="13"/>
  <c r="F613" i="13"/>
  <c r="F570" i="14"/>
  <c r="G570" i="14" s="1"/>
  <c r="F548" i="15"/>
  <c r="F521" i="30"/>
  <c r="G521" i="30" s="1"/>
  <c r="H521" i="30" s="1"/>
  <c r="F521" i="14"/>
  <c r="F517" i="13"/>
  <c r="F513" i="15"/>
  <c r="F502" i="13"/>
  <c r="F498" i="15"/>
  <c r="F430" i="13"/>
  <c r="F410" i="30"/>
  <c r="G410" i="30" s="1"/>
  <c r="H410" i="30" s="1"/>
  <c r="F371" i="30"/>
  <c r="G371" i="30" s="1"/>
  <c r="H371" i="30" s="1"/>
  <c r="F352" i="14"/>
  <c r="G352" i="14" s="1"/>
  <c r="F275" i="30"/>
  <c r="G275" i="30" s="1"/>
  <c r="H275" i="30" s="1"/>
  <c r="F176" i="13"/>
  <c r="F153" i="13"/>
  <c r="F113" i="30"/>
  <c r="G113" i="30" s="1"/>
  <c r="H113" i="30" s="1"/>
  <c r="F89" i="30"/>
  <c r="G89" i="30" s="1"/>
  <c r="H89" i="30" s="1"/>
  <c r="F45" i="30"/>
  <c r="G45" i="30" s="1"/>
  <c r="H45" i="30" s="1"/>
  <c r="F45" i="13"/>
  <c r="F1101" i="30"/>
  <c r="G1101" i="30" s="1"/>
  <c r="H1101" i="30" s="1"/>
  <c r="F1097" i="33"/>
  <c r="F1081" i="30"/>
  <c r="G1081" i="30" s="1"/>
  <c r="H1081" i="30" s="1"/>
  <c r="F1081" i="33"/>
  <c r="F1075" i="30"/>
  <c r="G1075" i="30" s="1"/>
  <c r="H1075" i="30" s="1"/>
  <c r="F1075" i="33"/>
  <c r="F1067" i="33"/>
  <c r="F1059" i="33"/>
  <c r="F1043" i="30"/>
  <c r="G1043" i="30" s="1"/>
  <c r="H1043" i="30" s="1"/>
  <c r="F1035" i="30"/>
  <c r="G1035" i="30" s="1"/>
  <c r="H1035" i="30" s="1"/>
  <c r="F1035" i="33"/>
  <c r="F1029" i="33"/>
  <c r="F1011" i="13"/>
  <c r="F1007" i="33"/>
  <c r="F1000" i="33"/>
  <c r="F995" i="33"/>
  <c r="F991" i="13"/>
  <c r="F899" i="33"/>
  <c r="F891" i="33"/>
  <c r="F887" i="34"/>
  <c r="H887" i="34" s="1"/>
  <c r="F887" i="13"/>
  <c r="F885" i="33"/>
  <c r="F877" i="33"/>
  <c r="F869" i="33"/>
  <c r="F792" i="15"/>
  <c r="G690" i="30"/>
  <c r="H690" i="30" s="1"/>
  <c r="F680" i="14"/>
  <c r="G662" i="30"/>
  <c r="H662" i="30" s="1"/>
  <c r="F658" i="14"/>
  <c r="G658" i="14" s="1"/>
  <c r="F642" i="13"/>
  <c r="F787" i="11"/>
  <c r="F775" i="11"/>
  <c r="F770" i="11"/>
  <c r="F765" i="11"/>
  <c r="F757" i="16"/>
  <c r="F755" i="11"/>
  <c r="F747" i="11"/>
  <c r="F741" i="11"/>
  <c r="F729" i="11"/>
  <c r="F717" i="11"/>
  <c r="F714" i="32"/>
  <c r="G714" i="32" s="1"/>
  <c r="H714" i="32" s="1"/>
  <c r="F714" i="11"/>
  <c r="F703" i="11"/>
  <c r="F695" i="11"/>
  <c r="F689" i="11"/>
  <c r="F683" i="32"/>
  <c r="G683" i="32" s="1"/>
  <c r="F683" i="16"/>
  <c r="F669" i="11"/>
  <c r="F635" i="11"/>
  <c r="F628" i="11"/>
  <c r="F621" i="11"/>
  <c r="F609" i="11"/>
  <c r="G609" i="11" s="1"/>
  <c r="F598" i="11"/>
  <c r="G598" i="11" s="1"/>
  <c r="F590" i="11"/>
  <c r="G590" i="11" s="1"/>
  <c r="F578" i="11"/>
  <c r="F560" i="11"/>
  <c r="G560" i="11" s="1"/>
  <c r="F548" i="11"/>
  <c r="F536" i="11"/>
  <c r="G536" i="11" s="1"/>
  <c r="F521" i="11"/>
  <c r="F505" i="11"/>
  <c r="F498" i="11"/>
  <c r="F486" i="11"/>
  <c r="F478" i="11"/>
  <c r="F470" i="11"/>
  <c r="F457" i="11"/>
  <c r="G457" i="11" s="1"/>
  <c r="F449" i="11"/>
  <c r="G449" i="11" s="1"/>
  <c r="F442" i="11"/>
  <c r="G442" i="11" s="1"/>
  <c r="F434" i="11"/>
  <c r="G434" i="11" s="1"/>
  <c r="F426" i="11"/>
  <c r="G426" i="11" s="1"/>
  <c r="F418" i="11"/>
  <c r="G418" i="11" s="1"/>
  <c r="F410" i="11"/>
  <c r="G410" i="11" s="1"/>
  <c r="F402" i="11"/>
  <c r="G402" i="11" s="1"/>
  <c r="F394" i="11"/>
  <c r="G394" i="11" s="1"/>
  <c r="F386" i="11"/>
  <c r="G386" i="11" s="1"/>
  <c r="F379" i="11"/>
  <c r="G379" i="11" s="1"/>
  <c r="F371" i="11"/>
  <c r="G371" i="11" s="1"/>
  <c r="F363" i="11"/>
  <c r="G363" i="11" s="1"/>
  <c r="F355" i="11"/>
  <c r="G355" i="11" s="1"/>
  <c r="F348" i="11"/>
  <c r="G348" i="11" s="1"/>
  <c r="F341" i="11"/>
  <c r="G341" i="11" s="1"/>
  <c r="F333" i="11"/>
  <c r="G333" i="11" s="1"/>
  <c r="F325" i="11"/>
  <c r="G325" i="11" s="1"/>
  <c r="F317" i="11"/>
  <c r="G317" i="11" s="1"/>
  <c r="F309" i="11"/>
  <c r="G309" i="11" s="1"/>
  <c r="F295" i="11"/>
  <c r="G295" i="11" s="1"/>
  <c r="F287" i="11"/>
  <c r="G287" i="11" s="1"/>
  <c r="F279" i="11"/>
  <c r="G279" i="11" s="1"/>
  <c r="F271" i="11"/>
  <c r="G271" i="11" s="1"/>
  <c r="F263" i="11"/>
  <c r="G263" i="11" s="1"/>
  <c r="G1112" i="12"/>
  <c r="H1112" i="12" s="1"/>
  <c r="G1109" i="12"/>
  <c r="H1109" i="12" s="1"/>
  <c r="G1108" i="12"/>
  <c r="H1108" i="12" s="1"/>
  <c r="G1101" i="12"/>
  <c r="G1093" i="12"/>
  <c r="H1093" i="12" s="1"/>
  <c r="G1079" i="12"/>
  <c r="H1079" i="12" s="1"/>
  <c r="G1067" i="12"/>
  <c r="H1067" i="12" s="1"/>
  <c r="G1059" i="12"/>
  <c r="G1051" i="12"/>
  <c r="H1051" i="12" s="1"/>
  <c r="G1043" i="12"/>
  <c r="H1043" i="12" s="1"/>
  <c r="G1035" i="12"/>
  <c r="G1029" i="12"/>
  <c r="H1029" i="12" s="1"/>
  <c r="G1027" i="12"/>
  <c r="H1027" i="12" s="1"/>
  <c r="G1024" i="12"/>
  <c r="H1024" i="12" s="1"/>
  <c r="G1018" i="12"/>
  <c r="H1018" i="12" s="1"/>
  <c r="G1013" i="12"/>
  <c r="G1007" i="12"/>
  <c r="H1007" i="12" s="1"/>
  <c r="G1000" i="12"/>
  <c r="H1000" i="12" s="1"/>
  <c r="G995" i="12"/>
  <c r="H995" i="12" s="1"/>
  <c r="G987" i="12"/>
  <c r="G979" i="12"/>
  <c r="H979" i="12" s="1"/>
  <c r="G971" i="12"/>
  <c r="H971" i="12" s="1"/>
  <c r="G960" i="12"/>
  <c r="H960" i="12" s="1"/>
  <c r="G953" i="12"/>
  <c r="G945" i="12"/>
  <c r="H945" i="12" s="1"/>
  <c r="G933" i="12"/>
  <c r="H933" i="12" s="1"/>
  <c r="G924" i="12"/>
  <c r="H924" i="12" s="1"/>
  <c r="G912" i="12"/>
  <c r="G903" i="12"/>
  <c r="H903" i="12" s="1"/>
  <c r="F897" i="11"/>
  <c r="G897" i="12"/>
  <c r="H897" i="12" s="1"/>
  <c r="G893" i="12"/>
  <c r="H893" i="12" s="1"/>
  <c r="G886" i="12"/>
  <c r="H886" i="12" s="1"/>
  <c r="F879" i="32"/>
  <c r="G879" i="32" s="1"/>
  <c r="F879" i="16"/>
  <c r="G875" i="12"/>
  <c r="H875" i="12" s="1"/>
  <c r="G867" i="12"/>
  <c r="H867" i="12" s="1"/>
  <c r="F1112" i="13"/>
  <c r="F1093" i="34"/>
  <c r="F1087" i="13"/>
  <c r="F1072" i="13"/>
  <c r="G1071" i="12"/>
  <c r="F1032" i="13"/>
  <c r="F945" i="13"/>
  <c r="G941" i="12"/>
  <c r="H941" i="12" s="1"/>
  <c r="G927" i="12"/>
  <c r="H927" i="12" s="1"/>
  <c r="F916" i="11"/>
  <c r="G916" i="11" s="1"/>
  <c r="F791" i="15"/>
  <c r="H791" i="15" s="1"/>
  <c r="F689" i="14"/>
  <c r="G689" i="14" s="1"/>
  <c r="F689" i="13"/>
  <c r="F669" i="33"/>
  <c r="P669" i="33" s="1"/>
  <c r="F653" i="14"/>
  <c r="G653" i="14" s="1"/>
  <c r="F653" i="13"/>
  <c r="F645" i="13"/>
  <c r="F617" i="13"/>
  <c r="F609" i="13"/>
  <c r="F582" i="30"/>
  <c r="G582" i="30" s="1"/>
  <c r="H582" i="30" s="1"/>
  <c r="F574" i="13"/>
  <c r="F560" i="34"/>
  <c r="H560" i="34" s="1"/>
  <c r="F552" i="14"/>
  <c r="G552" i="14" s="1"/>
  <c r="F513" i="30"/>
  <c r="G513" i="30" s="1"/>
  <c r="H513" i="30" s="1"/>
  <c r="F498" i="30"/>
  <c r="G498" i="30" s="1"/>
  <c r="H498" i="30" s="1"/>
  <c r="F418" i="30"/>
  <c r="G418" i="30" s="1"/>
  <c r="H418" i="30" s="1"/>
  <c r="F414" i="30"/>
  <c r="G414" i="30" s="1"/>
  <c r="H414" i="30" s="1"/>
  <c r="F414" i="13"/>
  <c r="F386" i="13"/>
  <c r="F305" i="14"/>
  <c r="G305" i="14" s="1"/>
  <c r="F295" i="30"/>
  <c r="G295" i="30" s="1"/>
  <c r="H295" i="30" s="1"/>
  <c r="F295" i="13"/>
  <c r="F210" i="13"/>
  <c r="F188" i="14"/>
  <c r="G188" i="14" s="1"/>
  <c r="H188" i="14" s="1"/>
  <c r="F173" i="13"/>
  <c r="F125" i="14"/>
  <c r="G125" i="14" s="1"/>
  <c r="F105" i="13"/>
  <c r="F82" i="14"/>
  <c r="G82" i="14" s="1"/>
  <c r="F38" i="13"/>
  <c r="F33" i="14"/>
  <c r="G33" i="14" s="1"/>
  <c r="F8" i="30"/>
  <c r="G8" i="30" s="1"/>
  <c r="H8" i="30" s="1"/>
  <c r="F1101" i="33"/>
  <c r="F1093" i="33"/>
  <c r="F1087" i="33"/>
  <c r="F1055" i="30"/>
  <c r="G1055" i="30" s="1"/>
  <c r="H1055" i="30" s="1"/>
  <c r="F1047" i="30"/>
  <c r="G1047" i="30" s="1"/>
  <c r="H1047" i="30" s="1"/>
  <c r="F1047" i="33"/>
  <c r="F1018" i="33"/>
  <c r="P1018" i="33" s="1"/>
  <c r="F991" i="30"/>
  <c r="G991" i="30" s="1"/>
  <c r="H991" i="30" s="1"/>
  <c r="F901" i="33"/>
  <c r="F895" i="33"/>
  <c r="G700" i="30"/>
  <c r="H700" i="30" s="1"/>
  <c r="G677" i="30"/>
  <c r="H677" i="30" s="1"/>
  <c r="G670" i="30"/>
  <c r="H670" i="30" s="1"/>
  <c r="F670" i="13"/>
  <c r="G654" i="30"/>
  <c r="H654" i="30" s="1"/>
  <c r="F650" i="14"/>
  <c r="G650" i="14" s="1"/>
  <c r="F1071" i="16"/>
  <c r="F1067" i="34"/>
  <c r="H1067" i="34" s="1"/>
  <c r="I1067" i="34" s="1"/>
  <c r="F1059" i="13"/>
  <c r="F1039" i="13"/>
  <c r="F1022" i="13"/>
  <c r="F1007" i="13"/>
  <c r="F1003" i="13"/>
  <c r="F979" i="13"/>
  <c r="F971" i="13"/>
  <c r="F949" i="13"/>
  <c r="F945" i="30"/>
  <c r="G945" i="30" s="1"/>
  <c r="H945" i="30" s="1"/>
  <c r="F941" i="11"/>
  <c r="F941" i="23"/>
  <c r="F941" i="34"/>
  <c r="F937" i="13"/>
  <c r="F927" i="11"/>
  <c r="G927" i="11" s="1"/>
  <c r="F927" i="23"/>
  <c r="O927" i="23" s="1"/>
  <c r="E921" i="18" s="1"/>
  <c r="F927" i="13"/>
  <c r="F916" i="16"/>
  <c r="F885" i="13"/>
  <c r="F877" i="13"/>
  <c r="P877" i="13" s="1"/>
  <c r="F873" i="34"/>
  <c r="H873" i="34" s="1"/>
  <c r="F873" i="13"/>
  <c r="F857" i="15"/>
  <c r="F845" i="15"/>
  <c r="G689" i="30"/>
  <c r="H689" i="30" s="1"/>
  <c r="F689" i="33"/>
  <c r="F687" i="14"/>
  <c r="G687" i="14" s="1"/>
  <c r="G676" i="30"/>
  <c r="H676" i="30" s="1"/>
  <c r="F676" i="33"/>
  <c r="F672" i="13"/>
  <c r="F669" i="13"/>
  <c r="G653" i="30"/>
  <c r="H653" i="30" s="1"/>
  <c r="F653" i="33"/>
  <c r="F649" i="13"/>
  <c r="F635" i="13"/>
  <c r="F602" i="13"/>
  <c r="F594" i="13"/>
  <c r="F582" i="13"/>
  <c r="F570" i="13"/>
  <c r="F564" i="13"/>
  <c r="F560" i="30"/>
  <c r="G560" i="30" s="1"/>
  <c r="H560" i="30" s="1"/>
  <c r="F560" i="15"/>
  <c r="H560" i="15" s="1"/>
  <c r="F552" i="30"/>
  <c r="G552" i="30" s="1"/>
  <c r="H552" i="30" s="1"/>
  <c r="F552" i="13"/>
  <c r="F548" i="30"/>
  <c r="G548" i="30" s="1"/>
  <c r="H548" i="30" s="1"/>
  <c r="F548" i="14"/>
  <c r="G548" i="14" s="1"/>
  <c r="F521" i="15"/>
  <c r="F521" i="13"/>
  <c r="F513" i="14"/>
  <c r="F505" i="13"/>
  <c r="F498" i="14"/>
  <c r="F418" i="14"/>
  <c r="G418" i="14" s="1"/>
  <c r="F410" i="14"/>
  <c r="G410" i="14" s="1"/>
  <c r="F379" i="30"/>
  <c r="G379" i="30" s="1"/>
  <c r="H379" i="30" s="1"/>
  <c r="F379" i="13"/>
  <c r="F371" i="14"/>
  <c r="G371" i="14" s="1"/>
  <c r="F344" i="13"/>
  <c r="F305" i="30"/>
  <c r="G305" i="30" s="1"/>
  <c r="H305" i="30" s="1"/>
  <c r="F305" i="13"/>
  <c r="F275" i="14"/>
  <c r="G275" i="14" s="1"/>
  <c r="F38" i="30"/>
  <c r="G38" i="30" s="1"/>
  <c r="H38" i="30" s="1"/>
  <c r="F24" i="14"/>
  <c r="G24" i="14" s="1"/>
  <c r="F1104" i="13"/>
  <c r="F1079" i="33"/>
  <c r="F1075" i="13"/>
  <c r="F1071" i="33"/>
  <c r="F1063" i="33"/>
  <c r="F1055" i="13"/>
  <c r="F1047" i="13"/>
  <c r="F1043" i="13"/>
  <c r="F1035" i="13"/>
  <c r="F1027" i="33"/>
  <c r="F1022" i="33"/>
  <c r="F1011" i="30"/>
  <c r="G1011" i="30" s="1"/>
  <c r="H1011" i="30" s="1"/>
  <c r="F1011" i="33"/>
  <c r="F1003" i="33"/>
  <c r="F991" i="33"/>
  <c r="F983" i="33"/>
  <c r="F975" i="33"/>
  <c r="F963" i="33"/>
  <c r="F956" i="33"/>
  <c r="F949" i="33"/>
  <c r="F941" i="33"/>
  <c r="F933" i="33"/>
  <c r="F927" i="33"/>
  <c r="F920" i="33"/>
  <c r="F912" i="33"/>
  <c r="F899" i="30"/>
  <c r="G899" i="30" s="1"/>
  <c r="H899" i="30" s="1"/>
  <c r="F887" i="30"/>
  <c r="G887" i="30" s="1"/>
  <c r="H887" i="30" s="1"/>
  <c r="F887" i="15"/>
  <c r="H887" i="15" s="1"/>
  <c r="F887" i="33"/>
  <c r="F881" i="33"/>
  <c r="F873" i="33"/>
  <c r="F865" i="33"/>
  <c r="F832" i="15"/>
  <c r="F814" i="15"/>
  <c r="F690" i="14"/>
  <c r="G690" i="14" s="1"/>
  <c r="G680" i="30"/>
  <c r="H680" i="30" s="1"/>
  <c r="F680" i="13"/>
  <c r="F677" i="14"/>
  <c r="F670" i="14"/>
  <c r="G670" i="14" s="1"/>
  <c r="F670" i="33"/>
  <c r="F662" i="14"/>
  <c r="G658" i="30"/>
  <c r="H658" i="30" s="1"/>
  <c r="F658" i="13"/>
  <c r="F654" i="14"/>
  <c r="G654" i="14" s="1"/>
  <c r="G650" i="30"/>
  <c r="H650" i="30" s="1"/>
  <c r="F650" i="13"/>
  <c r="F639" i="14"/>
  <c r="G639" i="14" s="1"/>
  <c r="F622" i="14"/>
  <c r="G622" i="14" s="1"/>
  <c r="G610" i="30"/>
  <c r="H610" i="30" s="1"/>
  <c r="F610" i="13"/>
  <c r="F606" i="14"/>
  <c r="F594" i="33"/>
  <c r="F590" i="15"/>
  <c r="F590" i="13"/>
  <c r="F578" i="13"/>
  <c r="F544" i="14"/>
  <c r="G544" i="14" s="1"/>
  <c r="F540" i="30"/>
  <c r="G540" i="30" s="1"/>
  <c r="H540" i="30" s="1"/>
  <c r="F532" i="30"/>
  <c r="G532" i="30" s="1"/>
  <c r="H532" i="30" s="1"/>
  <c r="F532" i="15"/>
  <c r="H532" i="15" s="1"/>
  <c r="F532" i="13"/>
  <c r="F486" i="33"/>
  <c r="F470" i="15"/>
  <c r="F470" i="13"/>
  <c r="F457" i="33"/>
  <c r="F449" i="14"/>
  <c r="G449" i="14" s="1"/>
  <c r="F434" i="14"/>
  <c r="G434" i="14" s="1"/>
  <c r="F426" i="33"/>
  <c r="F394" i="33"/>
  <c r="F367" i="30"/>
  <c r="G367" i="30" s="1"/>
  <c r="H367" i="30" s="1"/>
  <c r="F367" i="13"/>
  <c r="F363" i="33"/>
  <c r="F355" i="14"/>
  <c r="G355" i="14" s="1"/>
  <c r="F341" i="14"/>
  <c r="G341" i="14" s="1"/>
  <c r="F333" i="14"/>
  <c r="G333" i="14" s="1"/>
  <c r="F329" i="33"/>
  <c r="F317" i="14"/>
  <c r="G317" i="14" s="1"/>
  <c r="F279" i="30"/>
  <c r="G279" i="30" s="1"/>
  <c r="H279" i="30" s="1"/>
  <c r="F279" i="13"/>
  <c r="F218" i="33"/>
  <c r="F214" i="14"/>
  <c r="G214" i="14" s="1"/>
  <c r="F199" i="14"/>
  <c r="G199" i="14" s="1"/>
  <c r="F180" i="30"/>
  <c r="G180" i="30" s="1"/>
  <c r="H180" i="30" s="1"/>
  <c r="F180" i="13"/>
  <c r="F165" i="33"/>
  <c r="F133" i="33"/>
  <c r="F109" i="14"/>
  <c r="G109" i="14" s="1"/>
  <c r="F109" i="33"/>
  <c r="F82" i="33"/>
  <c r="F52" i="14"/>
  <c r="G52" i="14" s="1"/>
  <c r="F1109" i="14"/>
  <c r="G1109" i="14" s="1"/>
  <c r="F1039" i="14"/>
  <c r="G1039" i="14" s="1"/>
  <c r="F924" i="14"/>
  <c r="F899" i="14"/>
  <c r="G899" i="14" s="1"/>
  <c r="F891" i="14"/>
  <c r="G891" i="14" s="1"/>
  <c r="F885" i="14"/>
  <c r="G885" i="14" s="1"/>
  <c r="F693" i="33"/>
  <c r="F693" i="14"/>
  <c r="F691" i="14"/>
  <c r="F678" i="14"/>
  <c r="G678" i="14" s="1"/>
  <c r="F674" i="14"/>
  <c r="G674" i="14" s="1"/>
  <c r="F663" i="14"/>
  <c r="G615" i="30"/>
  <c r="H615" i="30" s="1"/>
  <c r="F615" i="13"/>
  <c r="F611" i="13"/>
  <c r="P611" i="13" s="1"/>
  <c r="F575" i="30"/>
  <c r="G575" i="30" s="1"/>
  <c r="H575" i="30" s="1"/>
  <c r="F575" i="13"/>
  <c r="F571" i="13"/>
  <c r="F565" i="14"/>
  <c r="G565" i="14" s="1"/>
  <c r="F522" i="14"/>
  <c r="F503" i="13"/>
  <c r="F487" i="30"/>
  <c r="G487" i="30" s="1"/>
  <c r="H487" i="30" s="1"/>
  <c r="F487" i="13"/>
  <c r="F479" i="14"/>
  <c r="F464" i="14"/>
  <c r="F458" i="14"/>
  <c r="G458" i="14" s="1"/>
  <c r="F450" i="14"/>
  <c r="G450" i="14" s="1"/>
  <c r="F447" i="14"/>
  <c r="G447" i="14" s="1"/>
  <c r="F439" i="33"/>
  <c r="F391" i="30"/>
  <c r="G391" i="30" s="1"/>
  <c r="H391" i="30" s="1"/>
  <c r="F391" i="13"/>
  <c r="F383" i="30"/>
  <c r="G383" i="30" s="1"/>
  <c r="H383" i="30" s="1"/>
  <c r="F383" i="13"/>
  <c r="F376" i="14"/>
  <c r="G376" i="14" s="1"/>
  <c r="F368" i="33"/>
  <c r="F368" i="14"/>
  <c r="G368" i="14" s="1"/>
  <c r="F364" i="14"/>
  <c r="G364" i="14" s="1"/>
  <c r="F360" i="14"/>
  <c r="G360" i="14" s="1"/>
  <c r="F353" i="14"/>
  <c r="G353" i="14" s="1"/>
  <c r="F345" i="14"/>
  <c r="G345" i="14" s="1"/>
  <c r="F338" i="14"/>
  <c r="G338" i="14" s="1"/>
  <c r="F334" i="14"/>
  <c r="G334" i="14" s="1"/>
  <c r="F330" i="14"/>
  <c r="G330" i="14" s="1"/>
  <c r="F322" i="14"/>
  <c r="G322" i="14" s="1"/>
  <c r="F318" i="14"/>
  <c r="G318" i="14" s="1"/>
  <c r="F306" i="14"/>
  <c r="G306" i="14" s="1"/>
  <c r="F303" i="14"/>
  <c r="G303" i="14" s="1"/>
  <c r="F296" i="14"/>
  <c r="G296" i="14" s="1"/>
  <c r="F288" i="14"/>
  <c r="G288" i="14" s="1"/>
  <c r="F276" i="30"/>
  <c r="G276" i="30" s="1"/>
  <c r="H276" i="30" s="1"/>
  <c r="F272" i="33"/>
  <c r="F272" i="14"/>
  <c r="G272" i="14" s="1"/>
  <c r="F256" i="13"/>
  <c r="F241" i="30"/>
  <c r="G241" i="30" s="1"/>
  <c r="H241" i="30" s="1"/>
  <c r="F241" i="13"/>
  <c r="P241" i="13" s="1"/>
  <c r="F229" i="13"/>
  <c r="F222" i="33"/>
  <c r="F222" i="14"/>
  <c r="G222" i="14" s="1"/>
  <c r="F215" i="14"/>
  <c r="G215" i="14" s="1"/>
  <c r="F181" i="14"/>
  <c r="G181" i="14" s="1"/>
  <c r="G639" i="30"/>
  <c r="H639" i="30" s="1"/>
  <c r="F639" i="13"/>
  <c r="F610" i="14"/>
  <c r="G610" i="14" s="1"/>
  <c r="F590" i="30"/>
  <c r="G590" i="30" s="1"/>
  <c r="H590" i="30" s="1"/>
  <c r="F590" i="14"/>
  <c r="G590" i="14" s="1"/>
  <c r="F582" i="33"/>
  <c r="F544" i="30"/>
  <c r="G544" i="30" s="1"/>
  <c r="H544" i="30" s="1"/>
  <c r="F544" i="13"/>
  <c r="F532" i="34"/>
  <c r="F532" i="14"/>
  <c r="G532" i="14" s="1"/>
  <c r="F532" i="33"/>
  <c r="F498" i="33"/>
  <c r="F470" i="30"/>
  <c r="G470" i="30" s="1"/>
  <c r="H470" i="30" s="1"/>
  <c r="F470" i="14"/>
  <c r="F463" i="33"/>
  <c r="F434" i="30"/>
  <c r="G434" i="30" s="1"/>
  <c r="H434" i="30" s="1"/>
  <c r="F434" i="13"/>
  <c r="F414" i="33"/>
  <c r="F367" i="14"/>
  <c r="G367" i="14" s="1"/>
  <c r="F367" i="33"/>
  <c r="F341" i="30"/>
  <c r="G341" i="30" s="1"/>
  <c r="H341" i="30" s="1"/>
  <c r="F341" i="13"/>
  <c r="F317" i="30"/>
  <c r="G317" i="30" s="1"/>
  <c r="H317" i="30" s="1"/>
  <c r="F317" i="13"/>
  <c r="P317" i="13" s="1"/>
  <c r="F279" i="14"/>
  <c r="G279" i="14" s="1"/>
  <c r="F279" i="33"/>
  <c r="F236" i="33"/>
  <c r="F214" i="30"/>
  <c r="G214" i="30" s="1"/>
  <c r="H214" i="30" s="1"/>
  <c r="F214" i="13"/>
  <c r="F203" i="33"/>
  <c r="F180" i="14"/>
  <c r="G180" i="14" s="1"/>
  <c r="F153" i="33"/>
  <c r="F109" i="30"/>
  <c r="G109" i="30" s="1"/>
  <c r="H109" i="30" s="1"/>
  <c r="F109" i="13"/>
  <c r="F30" i="14"/>
  <c r="G30" i="14" s="1"/>
  <c r="F1097" i="14"/>
  <c r="G1097" i="14" s="1"/>
  <c r="F1048" i="14"/>
  <c r="G1048" i="14" s="1"/>
  <c r="F1027" i="14"/>
  <c r="G1027" i="14" s="1"/>
  <c r="F983" i="14"/>
  <c r="G983" i="14" s="1"/>
  <c r="F957" i="14"/>
  <c r="G957" i="14" s="1"/>
  <c r="F938" i="14"/>
  <c r="G938" i="14" s="1"/>
  <c r="F931" i="14"/>
  <c r="G931" i="14" s="1"/>
  <c r="F913" i="14"/>
  <c r="F854" i="15"/>
  <c r="F595" i="14"/>
  <c r="G595" i="14" s="1"/>
  <c r="F549" i="30"/>
  <c r="G549" i="30" s="1"/>
  <c r="H549" i="30" s="1"/>
  <c r="F549" i="13"/>
  <c r="F541" i="14"/>
  <c r="G541" i="14" s="1"/>
  <c r="F514" i="30"/>
  <c r="G514" i="30" s="1"/>
  <c r="H514" i="30" s="1"/>
  <c r="F431" i="33"/>
  <c r="F431" i="14"/>
  <c r="G431" i="14" s="1"/>
  <c r="F423" i="14"/>
  <c r="G423" i="14" s="1"/>
  <c r="F415" i="14"/>
  <c r="G415" i="14" s="1"/>
  <c r="F407" i="14"/>
  <c r="G407" i="14" s="1"/>
  <c r="F391" i="14"/>
  <c r="G391" i="14" s="1"/>
  <c r="F383" i="14"/>
  <c r="G383" i="14" s="1"/>
  <c r="F368" i="30"/>
  <c r="G368" i="30" s="1"/>
  <c r="H368" i="30" s="1"/>
  <c r="F368" i="13"/>
  <c r="F360" i="30"/>
  <c r="G360" i="30" s="1"/>
  <c r="H360" i="30" s="1"/>
  <c r="F360" i="13"/>
  <c r="F356" i="14"/>
  <c r="G356" i="14" s="1"/>
  <c r="F349" i="14"/>
  <c r="G349" i="14" s="1"/>
  <c r="F342" i="14"/>
  <c r="G342" i="14" s="1"/>
  <c r="F330" i="30"/>
  <c r="G330" i="30" s="1"/>
  <c r="H330" i="30" s="1"/>
  <c r="F330" i="13"/>
  <c r="F326" i="14"/>
  <c r="G326" i="14" s="1"/>
  <c r="F303" i="30"/>
  <c r="G303" i="30" s="1"/>
  <c r="H303" i="30" s="1"/>
  <c r="F303" i="13"/>
  <c r="P303" i="13" s="1"/>
  <c r="F300" i="14"/>
  <c r="G300" i="14" s="1"/>
  <c r="F284" i="30"/>
  <c r="G284" i="30" s="1"/>
  <c r="H284" i="30" s="1"/>
  <c r="F280" i="14"/>
  <c r="G280" i="14" s="1"/>
  <c r="F268" i="30"/>
  <c r="G268" i="30" s="1"/>
  <c r="H268" i="30" s="1"/>
  <c r="F264" i="14"/>
  <c r="G264" i="14" s="1"/>
  <c r="F237" i="13"/>
  <c r="F233" i="30"/>
  <c r="G233" i="30" s="1"/>
  <c r="H233" i="30" s="1"/>
  <c r="F233" i="13"/>
  <c r="F207" i="13"/>
  <c r="F204" i="30"/>
  <c r="G204" i="30" s="1"/>
  <c r="H204" i="30" s="1"/>
  <c r="F204" i="13"/>
  <c r="F200" i="14"/>
  <c r="G200" i="14" s="1"/>
  <c r="F193" i="14"/>
  <c r="G193" i="14" s="1"/>
  <c r="F174" i="33"/>
  <c r="F174" i="14"/>
  <c r="G174" i="14" s="1"/>
  <c r="F292" i="14"/>
  <c r="G292" i="14" s="1"/>
  <c r="F280" i="30"/>
  <c r="G280" i="30" s="1"/>
  <c r="H280" i="30" s="1"/>
  <c r="F280" i="13"/>
  <c r="F272" i="30"/>
  <c r="G272" i="30" s="1"/>
  <c r="H272" i="30" s="1"/>
  <c r="F272" i="13"/>
  <c r="F264" i="30"/>
  <c r="G264" i="30" s="1"/>
  <c r="H264" i="30" s="1"/>
  <c r="F264" i="13"/>
  <c r="F260" i="14"/>
  <c r="G260" i="14" s="1"/>
  <c r="F256" i="14"/>
  <c r="G256" i="14" s="1"/>
  <c r="F245" i="14"/>
  <c r="G245" i="14" s="1"/>
  <c r="F241" i="33"/>
  <c r="F241" i="14"/>
  <c r="G241" i="14" s="1"/>
  <c r="F237" i="14"/>
  <c r="G237" i="14" s="1"/>
  <c r="F233" i="14"/>
  <c r="G233" i="14" s="1"/>
  <c r="H233" i="14" s="1"/>
  <c r="F229" i="14"/>
  <c r="G229" i="14" s="1"/>
  <c r="F222" i="30"/>
  <c r="G222" i="30" s="1"/>
  <c r="H222" i="30" s="1"/>
  <c r="F222" i="13"/>
  <c r="F219" i="14"/>
  <c r="G219" i="14" s="1"/>
  <c r="H219" i="14" s="1"/>
  <c r="F211" i="14"/>
  <c r="G211" i="14" s="1"/>
  <c r="F207" i="14"/>
  <c r="G207" i="14" s="1"/>
  <c r="F204" i="14"/>
  <c r="G204" i="14" s="1"/>
  <c r="F196" i="14"/>
  <c r="G196" i="14" s="1"/>
  <c r="F185" i="14"/>
  <c r="G185" i="14" s="1"/>
  <c r="F177" i="14"/>
  <c r="G177" i="14" s="1"/>
  <c r="F170" i="14"/>
  <c r="G170" i="14" s="1"/>
  <c r="F162" i="14"/>
  <c r="G162" i="14" s="1"/>
  <c r="F154" i="14"/>
  <c r="G154" i="14" s="1"/>
  <c r="F146" i="14"/>
  <c r="G146" i="14" s="1"/>
  <c r="F138" i="14"/>
  <c r="G138" i="14" s="1"/>
  <c r="H138" i="14" s="1"/>
  <c r="F130" i="14"/>
  <c r="G130" i="14" s="1"/>
  <c r="F118" i="14"/>
  <c r="G118" i="14" s="1"/>
  <c r="F110" i="14"/>
  <c r="G110" i="14" s="1"/>
  <c r="F102" i="14"/>
  <c r="G102" i="14" s="1"/>
  <c r="F94" i="14"/>
  <c r="G94" i="14" s="1"/>
  <c r="F83" i="30"/>
  <c r="G83" i="30" s="1"/>
  <c r="H83" i="30" s="1"/>
  <c r="F68" i="30"/>
  <c r="G68" i="30" s="1"/>
  <c r="H68" i="30" s="1"/>
  <c r="F49" i="13"/>
  <c r="F42" i="30"/>
  <c r="G42" i="30" s="1"/>
  <c r="H42" i="30" s="1"/>
  <c r="F42" i="13"/>
  <c r="F36" i="30"/>
  <c r="G36" i="30" s="1"/>
  <c r="H36" i="30" s="1"/>
  <c r="F36" i="13"/>
  <c r="F9" i="14"/>
  <c r="G9" i="14" s="1"/>
  <c r="F1107" i="14"/>
  <c r="G1107" i="14" s="1"/>
  <c r="F1099" i="32"/>
  <c r="F1099" i="28"/>
  <c r="K1099" i="28" s="1"/>
  <c r="G1093" i="18" s="1"/>
  <c r="F1005" i="15"/>
  <c r="H1005" i="15" s="1"/>
  <c r="I1005" i="15" s="1"/>
  <c r="F935" i="15"/>
  <c r="H935" i="15" s="1"/>
  <c r="I935" i="15" s="1"/>
  <c r="F893" i="34"/>
  <c r="H893" i="34" s="1"/>
  <c r="F893" i="15"/>
  <c r="H893" i="15" s="1"/>
  <c r="F886" i="15"/>
  <c r="H886" i="15" s="1"/>
  <c r="F879" i="34"/>
  <c r="H879" i="34" s="1"/>
  <c r="F879" i="15"/>
  <c r="H879" i="15" s="1"/>
  <c r="F855" i="15"/>
  <c r="F847" i="15"/>
  <c r="F825" i="15"/>
  <c r="F815" i="15"/>
  <c r="F807" i="15"/>
  <c r="F789" i="15"/>
  <c r="F599" i="15"/>
  <c r="H599" i="15" s="1"/>
  <c r="F537" i="15"/>
  <c r="H537" i="15" s="1"/>
  <c r="F530" i="15"/>
  <c r="H530" i="15" s="1"/>
  <c r="F479" i="15"/>
  <c r="F475" i="14"/>
  <c r="F475" i="13"/>
  <c r="F471" i="15"/>
  <c r="F464" i="15"/>
  <c r="F1088" i="16"/>
  <c r="F1088" i="34"/>
  <c r="F942" i="34"/>
  <c r="F896" i="34"/>
  <c r="H896" i="34" s="1"/>
  <c r="F878" i="15"/>
  <c r="F878" i="34"/>
  <c r="H878" i="34" s="1"/>
  <c r="F575" i="34"/>
  <c r="H575" i="34" s="1"/>
  <c r="F561" i="34"/>
  <c r="H561" i="34" s="1"/>
  <c r="F556" i="34"/>
  <c r="F533" i="34"/>
  <c r="H533" i="34" s="1"/>
  <c r="F518" i="34"/>
  <c r="H518" i="34" s="1"/>
  <c r="F485" i="34"/>
  <c r="H485" i="34" s="1"/>
  <c r="F519" i="34"/>
  <c r="H519" i="34" s="1"/>
  <c r="F515" i="15"/>
  <c r="F515" i="34"/>
  <c r="H515" i="34" s="1"/>
  <c r="F488" i="34"/>
  <c r="H488" i="34" s="1"/>
  <c r="F465" i="34"/>
  <c r="H465" i="34" s="1"/>
  <c r="F456" i="32"/>
  <c r="G456" i="32" s="1"/>
  <c r="H456" i="32" s="1"/>
  <c r="F250" i="11"/>
  <c r="G250" i="11" s="1"/>
  <c r="F242" i="32"/>
  <c r="G242" i="32" s="1"/>
  <c r="H242" i="32" s="1"/>
  <c r="F239" i="32"/>
  <c r="G239" i="32" s="1"/>
  <c r="H239" i="32" s="1"/>
  <c r="F234" i="32"/>
  <c r="G234" i="32" s="1"/>
  <c r="H234" i="32" s="1"/>
  <c r="F227" i="16"/>
  <c r="F223" i="32"/>
  <c r="G223" i="32" s="1"/>
  <c r="H223" i="32" s="1"/>
  <c r="F214" i="32"/>
  <c r="G214" i="32" s="1"/>
  <c r="H214" i="32" s="1"/>
  <c r="F206" i="32"/>
  <c r="G206" i="32" s="1"/>
  <c r="H206" i="32" s="1"/>
  <c r="F205" i="32"/>
  <c r="G205" i="32" s="1"/>
  <c r="H205" i="32" s="1"/>
  <c r="F202" i="32"/>
  <c r="G202" i="32" s="1"/>
  <c r="H202" i="32" s="1"/>
  <c r="F201" i="32"/>
  <c r="G201" i="32" s="1"/>
  <c r="H201" i="32" s="1"/>
  <c r="F198" i="32"/>
  <c r="G198" i="32" s="1"/>
  <c r="H198" i="32" s="1"/>
  <c r="F190" i="16"/>
  <c r="F186" i="32"/>
  <c r="G186" i="32" s="1"/>
  <c r="H186" i="32" s="1"/>
  <c r="F182" i="32"/>
  <c r="G182" i="32" s="1"/>
  <c r="H182" i="32" s="1"/>
  <c r="F175" i="32"/>
  <c r="G175" i="32" s="1"/>
  <c r="H175" i="32" s="1"/>
  <c r="F148" i="32"/>
  <c r="G148" i="32" s="1"/>
  <c r="H148" i="32" s="1"/>
  <c r="F128" i="32"/>
  <c r="G128" i="32" s="1"/>
  <c r="H128" i="32" s="1"/>
  <c r="F120" i="32"/>
  <c r="G120" i="32" s="1"/>
  <c r="H120" i="32" s="1"/>
  <c r="F115" i="32"/>
  <c r="G115" i="32" s="1"/>
  <c r="H115" i="32" s="1"/>
  <c r="F107" i="32"/>
  <c r="G107" i="32" s="1"/>
  <c r="H107" i="32" s="1"/>
  <c r="F101" i="32"/>
  <c r="G101" i="32" s="1"/>
  <c r="H101" i="32" s="1"/>
  <c r="F96" i="32"/>
  <c r="G96" i="32" s="1"/>
  <c r="H96" i="32" s="1"/>
  <c r="F95" i="32"/>
  <c r="G95" i="32" s="1"/>
  <c r="H95" i="32" s="1"/>
  <c r="F92" i="32"/>
  <c r="G92" i="32" s="1"/>
  <c r="H92" i="32" s="1"/>
  <c r="F91" i="32"/>
  <c r="G91" i="32" s="1"/>
  <c r="H91" i="32" s="1"/>
  <c r="F88" i="32"/>
  <c r="G88" i="32" s="1"/>
  <c r="H88" i="32" s="1"/>
  <c r="F87" i="32"/>
  <c r="G87" i="32" s="1"/>
  <c r="H87" i="32" s="1"/>
  <c r="F84" i="32"/>
  <c r="G84" i="32" s="1"/>
  <c r="H84" i="32" s="1"/>
  <c r="F74" i="32"/>
  <c r="G74" i="32" s="1"/>
  <c r="H74" i="32" s="1"/>
  <c r="F73" i="32"/>
  <c r="G73" i="32" s="1"/>
  <c r="H73" i="32" s="1"/>
  <c r="F70" i="32"/>
  <c r="G70" i="32" s="1"/>
  <c r="H70" i="32" s="1"/>
  <c r="F69" i="32"/>
  <c r="G69" i="32" s="1"/>
  <c r="H69" i="32" s="1"/>
  <c r="F66" i="32"/>
  <c r="G66" i="32" s="1"/>
  <c r="H66" i="32" s="1"/>
  <c r="F62" i="32"/>
  <c r="G62" i="32" s="1"/>
  <c r="H62" i="32" s="1"/>
  <c r="F59" i="32"/>
  <c r="G59" i="32" s="1"/>
  <c r="H59" i="32" s="1"/>
  <c r="F58" i="32"/>
  <c r="G58" i="32" s="1"/>
  <c r="H58" i="32" s="1"/>
  <c r="F46" i="16"/>
  <c r="F43" i="32"/>
  <c r="G43" i="32" s="1"/>
  <c r="H43" i="32" s="1"/>
  <c r="F40" i="32"/>
  <c r="G40" i="32" s="1"/>
  <c r="H40" i="32" s="1"/>
  <c r="F39" i="32"/>
  <c r="G39" i="32" s="1"/>
  <c r="H39" i="32" s="1"/>
  <c r="F32" i="32"/>
  <c r="G32" i="32" s="1"/>
  <c r="H32" i="32" s="1"/>
  <c r="F29" i="32"/>
  <c r="G29" i="32" s="1"/>
  <c r="H29" i="32" s="1"/>
  <c r="F14" i="32"/>
  <c r="G14" i="32" s="1"/>
  <c r="H14" i="32" s="1"/>
  <c r="F11" i="32"/>
  <c r="G11" i="32" s="1"/>
  <c r="H11" i="32" s="1"/>
  <c r="F10" i="32"/>
  <c r="G10" i="32" s="1"/>
  <c r="H10" i="32" s="1"/>
  <c r="F7" i="32"/>
  <c r="G7" i="32" s="1"/>
  <c r="H7" i="32" s="1"/>
  <c r="F6" i="14"/>
  <c r="F6" i="13"/>
  <c r="F166" i="14"/>
  <c r="G166" i="14" s="1"/>
  <c r="F158" i="14"/>
  <c r="G158" i="14" s="1"/>
  <c r="F150" i="14"/>
  <c r="G150" i="14" s="1"/>
  <c r="F142" i="14"/>
  <c r="G142" i="14" s="1"/>
  <c r="F134" i="14"/>
  <c r="G134" i="14" s="1"/>
  <c r="H134" i="14" s="1"/>
  <c r="F122" i="14"/>
  <c r="G122" i="14" s="1"/>
  <c r="F114" i="14"/>
  <c r="G114" i="14" s="1"/>
  <c r="F106" i="14"/>
  <c r="G106" i="14" s="1"/>
  <c r="F98" i="14"/>
  <c r="G98" i="14" s="1"/>
  <c r="F90" i="14"/>
  <c r="G90" i="14" s="1"/>
  <c r="F72" i="30"/>
  <c r="G72" i="30" s="1"/>
  <c r="H72" i="30" s="1"/>
  <c r="F57" i="30"/>
  <c r="G57" i="30" s="1"/>
  <c r="H57" i="30" s="1"/>
  <c r="F42" i="14"/>
  <c r="G42" i="14" s="1"/>
  <c r="F31" i="30"/>
  <c r="G31" i="30" s="1"/>
  <c r="H31" i="30" s="1"/>
  <c r="F893" i="30"/>
  <c r="G893" i="30" s="1"/>
  <c r="H893" i="30" s="1"/>
  <c r="F893" i="14"/>
  <c r="G893" i="14" s="1"/>
  <c r="F893" i="13"/>
  <c r="F889" i="15"/>
  <c r="F883" i="15"/>
  <c r="H883" i="15" s="1"/>
  <c r="F811" i="15"/>
  <c r="F793" i="15"/>
  <c r="F475" i="30"/>
  <c r="G475" i="30" s="1"/>
  <c r="H475" i="30" s="1"/>
  <c r="F475" i="15"/>
  <c r="F467" i="15"/>
  <c r="F214" i="15"/>
  <c r="F1088" i="14"/>
  <c r="F1088" i="13"/>
  <c r="F882" i="34"/>
  <c r="H882" i="34" s="1"/>
  <c r="F579" i="34"/>
  <c r="F565" i="34"/>
  <c r="H565" i="34" s="1"/>
  <c r="F537" i="34"/>
  <c r="H537" i="34" s="1"/>
  <c r="F521" i="34"/>
  <c r="F486" i="34"/>
  <c r="H486" i="34" s="1"/>
  <c r="F478" i="34"/>
  <c r="H478" i="34" s="1"/>
  <c r="F515" i="30"/>
  <c r="G515" i="30" s="1"/>
  <c r="H515" i="30" s="1"/>
  <c r="F515" i="14"/>
  <c r="F515" i="13"/>
  <c r="P515" i="13" s="1"/>
  <c r="F507" i="34"/>
  <c r="H507" i="34" s="1"/>
  <c r="F500" i="34"/>
  <c r="H500" i="34" s="1"/>
  <c r="F468" i="34"/>
  <c r="H468" i="34" s="1"/>
  <c r="F830" i="16"/>
  <c r="F243" i="32"/>
  <c r="G243" i="32" s="1"/>
  <c r="H243" i="32" s="1"/>
  <c r="F242" i="16"/>
  <c r="F227" i="32"/>
  <c r="G227" i="32" s="1"/>
  <c r="H227" i="32" s="1"/>
  <c r="F220" i="32"/>
  <c r="G220" i="32" s="1"/>
  <c r="H220" i="32" s="1"/>
  <c r="F212" i="32"/>
  <c r="G212" i="32" s="1"/>
  <c r="H212" i="32" s="1"/>
  <c r="F206" i="16"/>
  <c r="F195" i="32"/>
  <c r="G195" i="32" s="1"/>
  <c r="H195" i="32" s="1"/>
  <c r="F190" i="32"/>
  <c r="G190" i="32" s="1"/>
  <c r="H190" i="32" s="1"/>
  <c r="F184" i="32"/>
  <c r="G184" i="32" s="1"/>
  <c r="H184" i="32" s="1"/>
  <c r="F178" i="32"/>
  <c r="G178" i="32" s="1"/>
  <c r="H178" i="32" s="1"/>
  <c r="F164" i="32"/>
  <c r="G164" i="32" s="1"/>
  <c r="H164" i="32" s="1"/>
  <c r="F156" i="32"/>
  <c r="G156" i="32" s="1"/>
  <c r="H156" i="32" s="1"/>
  <c r="F152" i="32"/>
  <c r="G152" i="32" s="1"/>
  <c r="H152" i="32" s="1"/>
  <c r="F140" i="32"/>
  <c r="G140" i="32" s="1"/>
  <c r="H140" i="32" s="1"/>
  <c r="F132" i="32"/>
  <c r="G132" i="32" s="1"/>
  <c r="H132" i="32" s="1"/>
  <c r="F124" i="32"/>
  <c r="G124" i="32" s="1"/>
  <c r="H124" i="32" s="1"/>
  <c r="F116" i="32"/>
  <c r="G116" i="32" s="1"/>
  <c r="H116" i="32" s="1"/>
  <c r="F115" i="16"/>
  <c r="F111" i="32"/>
  <c r="G111" i="32" s="1"/>
  <c r="H111" i="32" s="1"/>
  <c r="F103" i="32"/>
  <c r="G103" i="32" s="1"/>
  <c r="H103" i="32" s="1"/>
  <c r="F99" i="32"/>
  <c r="G99" i="32" s="1"/>
  <c r="H99" i="32" s="1"/>
  <c r="F96" i="16"/>
  <c r="F51" i="32"/>
  <c r="G51" i="32" s="1"/>
  <c r="H51" i="32" s="1"/>
  <c r="F47" i="32"/>
  <c r="G47" i="32" s="1"/>
  <c r="H47" i="32" s="1"/>
  <c r="F46" i="32"/>
  <c r="G46" i="32" s="1"/>
  <c r="H46" i="32" s="1"/>
  <c r="F27" i="32"/>
  <c r="G27" i="32" s="1"/>
  <c r="H27" i="32" s="1"/>
  <c r="F19" i="32"/>
  <c r="G19" i="32" s="1"/>
  <c r="H19" i="32" s="1"/>
  <c r="I876" i="32"/>
  <c r="F605" i="25"/>
  <c r="F601" i="28"/>
  <c r="K601" i="28" s="1"/>
  <c r="G599" i="18" s="1"/>
  <c r="F599" i="28"/>
  <c r="K599" i="28" s="1"/>
  <c r="G597" i="18" s="1"/>
  <c r="F597" i="28"/>
  <c r="K597" i="28" s="1"/>
  <c r="G595" i="18" s="1"/>
  <c r="F595" i="28"/>
  <c r="K595" i="28" s="1"/>
  <c r="G593" i="18" s="1"/>
  <c r="F593" i="28"/>
  <c r="K593" i="28" s="1"/>
  <c r="G591" i="18" s="1"/>
  <c r="F591" i="28"/>
  <c r="K591" i="28" s="1"/>
  <c r="G589" i="18" s="1"/>
  <c r="F589" i="28"/>
  <c r="K589" i="28" s="1"/>
  <c r="G587" i="18" s="1"/>
  <c r="F587" i="28"/>
  <c r="K587" i="28" s="1"/>
  <c r="G585" i="18" s="1"/>
  <c r="F585" i="28"/>
  <c r="K585" i="28" s="1"/>
  <c r="G583" i="18" s="1"/>
  <c r="F583" i="28"/>
  <c r="K583" i="28" s="1"/>
  <c r="G581" i="18" s="1"/>
  <c r="F581" i="28"/>
  <c r="K581" i="28" s="1"/>
  <c r="G579" i="18" s="1"/>
  <c r="F579" i="28"/>
  <c r="K579" i="28" s="1"/>
  <c r="G577" i="18" s="1"/>
  <c r="F577" i="28"/>
  <c r="K577" i="28" s="1"/>
  <c r="G575" i="18" s="1"/>
  <c r="F575" i="28"/>
  <c r="K575" i="28" s="1"/>
  <c r="G573" i="18" s="1"/>
  <c r="F573" i="28"/>
  <c r="K573" i="28" s="1"/>
  <c r="G571" i="18" s="1"/>
  <c r="F571" i="28"/>
  <c r="K571" i="28" s="1"/>
  <c r="G569" i="18" s="1"/>
  <c r="F569" i="28"/>
  <c r="K569" i="28" s="1"/>
  <c r="G567" i="18" s="1"/>
  <c r="F567" i="28"/>
  <c r="K567" i="28" s="1"/>
  <c r="G565" i="18" s="1"/>
  <c r="F565" i="28"/>
  <c r="K565" i="28" s="1"/>
  <c r="G563" i="18" s="1"/>
  <c r="F563" i="28"/>
  <c r="K563" i="28" s="1"/>
  <c r="G561" i="18" s="1"/>
  <c r="F561" i="28"/>
  <c r="K561" i="28" s="1"/>
  <c r="G559" i="18" s="1"/>
  <c r="F559" i="28"/>
  <c r="K559" i="28" s="1"/>
  <c r="G557" i="18" s="1"/>
  <c r="F556" i="28"/>
  <c r="K556" i="28" s="1"/>
  <c r="G554" i="18" s="1"/>
  <c r="F555" i="28"/>
  <c r="K555" i="28" s="1"/>
  <c r="G553" i="18" s="1"/>
  <c r="F553" i="28"/>
  <c r="K553" i="28" s="1"/>
  <c r="G551" i="18" s="1"/>
  <c r="F551" i="28"/>
  <c r="K551" i="28" s="1"/>
  <c r="G549" i="18" s="1"/>
  <c r="F549" i="28"/>
  <c r="K549" i="28" s="1"/>
  <c r="G547" i="18" s="1"/>
  <c r="F547" i="28"/>
  <c r="K547" i="28" s="1"/>
  <c r="G545" i="18" s="1"/>
  <c r="F545" i="28"/>
  <c r="K545" i="28" s="1"/>
  <c r="G543" i="18" s="1"/>
  <c r="F543" i="28"/>
  <c r="K543" i="28" s="1"/>
  <c r="G541" i="18" s="1"/>
  <c r="F541" i="28"/>
  <c r="K541" i="28" s="1"/>
  <c r="G539" i="18" s="1"/>
  <c r="F539" i="28"/>
  <c r="K539" i="28" s="1"/>
  <c r="G537" i="18" s="1"/>
  <c r="F537" i="28"/>
  <c r="K537" i="28" s="1"/>
  <c r="G535" i="18" s="1"/>
  <c r="F535" i="28"/>
  <c r="K535" i="28" s="1"/>
  <c r="G533" i="18" s="1"/>
  <c r="F533" i="28"/>
  <c r="K533" i="28" s="1"/>
  <c r="G531" i="18" s="1"/>
  <c r="F530" i="28"/>
  <c r="K530" i="28" s="1"/>
  <c r="G528" i="18" s="1"/>
  <c r="F602" i="28"/>
  <c r="K602" i="28" s="1"/>
  <c r="G600" i="18" s="1"/>
  <c r="F600" i="28"/>
  <c r="K600" i="28" s="1"/>
  <c r="G598" i="18" s="1"/>
  <c r="F598" i="28"/>
  <c r="K598" i="28" s="1"/>
  <c r="G596" i="18" s="1"/>
  <c r="F596" i="28"/>
  <c r="K596" i="28" s="1"/>
  <c r="G594" i="18" s="1"/>
  <c r="F594" i="28"/>
  <c r="K594" i="28" s="1"/>
  <c r="G592" i="18" s="1"/>
  <c r="F592" i="28"/>
  <c r="K592" i="28" s="1"/>
  <c r="G590" i="18" s="1"/>
  <c r="F590" i="28"/>
  <c r="K590" i="28" s="1"/>
  <c r="G588" i="18" s="1"/>
  <c r="F588" i="28"/>
  <c r="K588" i="28" s="1"/>
  <c r="G586" i="18" s="1"/>
  <c r="F586" i="28"/>
  <c r="K586" i="28" s="1"/>
  <c r="G584" i="18" s="1"/>
  <c r="F584" i="28"/>
  <c r="K584" i="28" s="1"/>
  <c r="G582" i="18" s="1"/>
  <c r="F582" i="28"/>
  <c r="K582" i="28" s="1"/>
  <c r="G580" i="18" s="1"/>
  <c r="F580" i="28"/>
  <c r="K580" i="28" s="1"/>
  <c r="G578" i="18" s="1"/>
  <c r="F578" i="28"/>
  <c r="K578" i="28" s="1"/>
  <c r="G576" i="18" s="1"/>
  <c r="F576" i="28"/>
  <c r="K576" i="28" s="1"/>
  <c r="G574" i="18" s="1"/>
  <c r="F574" i="28"/>
  <c r="K574" i="28" s="1"/>
  <c r="G572" i="18" s="1"/>
  <c r="F572" i="28"/>
  <c r="K572" i="28" s="1"/>
  <c r="G570" i="18" s="1"/>
  <c r="F570" i="28"/>
  <c r="K570" i="28" s="1"/>
  <c r="G568" i="18" s="1"/>
  <c r="F568" i="28"/>
  <c r="K568" i="28" s="1"/>
  <c r="G566" i="18" s="1"/>
  <c r="F566" i="28"/>
  <c r="K566" i="28" s="1"/>
  <c r="G564" i="18" s="1"/>
  <c r="F564" i="28"/>
  <c r="K564" i="28" s="1"/>
  <c r="G562" i="18" s="1"/>
  <c r="F562" i="28"/>
  <c r="K562" i="28" s="1"/>
  <c r="G560" i="18" s="1"/>
  <c r="F560" i="28"/>
  <c r="K560" i="28" s="1"/>
  <c r="G558" i="18" s="1"/>
  <c r="F558" i="28"/>
  <c r="K558" i="28" s="1"/>
  <c r="G556" i="18" s="1"/>
  <c r="F557" i="28"/>
  <c r="K557" i="28" s="1"/>
  <c r="G555" i="18" s="1"/>
  <c r="F554" i="28"/>
  <c r="K554" i="28" s="1"/>
  <c r="G552" i="18" s="1"/>
  <c r="F552" i="28"/>
  <c r="K552" i="28" s="1"/>
  <c r="G550" i="18" s="1"/>
  <c r="F550" i="28"/>
  <c r="K550" i="28" s="1"/>
  <c r="G548" i="18" s="1"/>
  <c r="F548" i="28"/>
  <c r="K548" i="28" s="1"/>
  <c r="G546" i="18" s="1"/>
  <c r="F546" i="28"/>
  <c r="K546" i="28" s="1"/>
  <c r="G544" i="18" s="1"/>
  <c r="F544" i="28"/>
  <c r="K544" i="28" s="1"/>
  <c r="G542" i="18" s="1"/>
  <c r="F542" i="28"/>
  <c r="K542" i="28" s="1"/>
  <c r="G540" i="18" s="1"/>
  <c r="F540" i="28"/>
  <c r="K540" i="28" s="1"/>
  <c r="G538" i="18" s="1"/>
  <c r="F538" i="28"/>
  <c r="K538" i="28" s="1"/>
  <c r="G536" i="18" s="1"/>
  <c r="F536" i="28"/>
  <c r="K536" i="28" s="1"/>
  <c r="G534" i="18" s="1"/>
  <c r="F534" i="28"/>
  <c r="K534" i="28" s="1"/>
  <c r="G532" i="18" s="1"/>
  <c r="F532" i="28"/>
  <c r="K532" i="28" s="1"/>
  <c r="G530" i="18" s="1"/>
  <c r="F531" i="28"/>
  <c r="K531" i="28" s="1"/>
  <c r="G529" i="18" s="1"/>
  <c r="F528" i="28"/>
  <c r="F618" i="16"/>
  <c r="F616" i="16"/>
  <c r="F614" i="16"/>
  <c r="F612" i="16"/>
  <c r="F609" i="16"/>
  <c r="F607" i="16"/>
  <c r="F605" i="16"/>
  <c r="F617" i="16"/>
  <c r="F615" i="16"/>
  <c r="F613" i="16"/>
  <c r="F611" i="16"/>
  <c r="F608" i="16"/>
  <c r="F606" i="16"/>
  <c r="F943" i="14"/>
  <c r="F939" i="14"/>
  <c r="G939" i="14" s="1"/>
  <c r="F914" i="14"/>
  <c r="G914" i="14" s="1"/>
  <c r="F899" i="32"/>
  <c r="G899" i="32" s="1"/>
  <c r="H899" i="32" s="1"/>
  <c r="F707" i="32"/>
  <c r="G707" i="32" s="1"/>
  <c r="F704" i="32"/>
  <c r="G704" i="32" s="1"/>
  <c r="H704" i="32" s="1"/>
  <c r="F698" i="32"/>
  <c r="G698" i="32" s="1"/>
  <c r="H698" i="32" s="1"/>
  <c r="F680" i="32"/>
  <c r="G680" i="32" s="1"/>
  <c r="H680" i="32" s="1"/>
  <c r="F677" i="32"/>
  <c r="G677" i="32" s="1"/>
  <c r="H677" i="32" s="1"/>
  <c r="F671" i="32"/>
  <c r="G671" i="32" s="1"/>
  <c r="H671" i="32" s="1"/>
  <c r="F666" i="32"/>
  <c r="G666" i="32" s="1"/>
  <c r="H666" i="32" s="1"/>
  <c r="F662" i="32"/>
  <c r="G662" i="32" s="1"/>
  <c r="F650" i="32"/>
  <c r="G650" i="32" s="1"/>
  <c r="H650" i="32" s="1"/>
  <c r="F646" i="32"/>
  <c r="G646" i="32" s="1"/>
  <c r="H646" i="32" s="1"/>
  <c r="F640" i="32"/>
  <c r="G640" i="32" s="1"/>
  <c r="H640" i="32" s="1"/>
  <c r="F601" i="32"/>
  <c r="G601" i="32" s="1"/>
  <c r="F595" i="32"/>
  <c r="G595" i="32" s="1"/>
  <c r="H595" i="32" s="1"/>
  <c r="F591" i="32"/>
  <c r="G591" i="32" s="1"/>
  <c r="F585" i="32"/>
  <c r="G585" i="32" s="1"/>
  <c r="H585" i="32" s="1"/>
  <c r="F578" i="32"/>
  <c r="G578" i="32" s="1"/>
  <c r="H578" i="32" s="1"/>
  <c r="F572" i="32"/>
  <c r="G572" i="32" s="1"/>
  <c r="H572" i="32" s="1"/>
  <c r="F568" i="32"/>
  <c r="G568" i="32" s="1"/>
  <c r="H568" i="32" s="1"/>
  <c r="F564" i="32"/>
  <c r="G564" i="32" s="1"/>
  <c r="F558" i="32"/>
  <c r="G558" i="32" s="1"/>
  <c r="H558" i="32" s="1"/>
  <c r="F554" i="32"/>
  <c r="G554" i="32" s="1"/>
  <c r="H554" i="32" s="1"/>
  <c r="F550" i="32"/>
  <c r="G550" i="32" s="1"/>
  <c r="H550" i="32" s="1"/>
  <c r="F544" i="32"/>
  <c r="G544" i="32" s="1"/>
  <c r="H544" i="32" s="1"/>
  <c r="F538" i="32"/>
  <c r="G538" i="32" s="1"/>
  <c r="H538" i="32" s="1"/>
  <c r="F532" i="32"/>
  <c r="G532" i="32" s="1"/>
  <c r="H532" i="32" s="1"/>
  <c r="F522" i="32"/>
  <c r="G522" i="32" s="1"/>
  <c r="H522" i="32" s="1"/>
  <c r="F497" i="32"/>
  <c r="G497" i="32" s="1"/>
  <c r="F493" i="32"/>
  <c r="G493" i="32" s="1"/>
  <c r="H493" i="32" s="1"/>
  <c r="F489" i="32"/>
  <c r="G489" i="32" s="1"/>
  <c r="H489" i="32" s="1"/>
  <c r="F481" i="32"/>
  <c r="G481" i="32" s="1"/>
  <c r="H481" i="32" s="1"/>
  <c r="F475" i="32"/>
  <c r="G475" i="32" s="1"/>
  <c r="F973" i="14"/>
  <c r="G973" i="14" s="1"/>
  <c r="F969" i="14"/>
  <c r="G969" i="14" s="1"/>
  <c r="F889" i="32"/>
  <c r="G889" i="32" s="1"/>
  <c r="H889" i="32" s="1"/>
  <c r="F886" i="32"/>
  <c r="G886" i="32" s="1"/>
  <c r="F883" i="32"/>
  <c r="G883" i="32" s="1"/>
  <c r="H883" i="32" s="1"/>
  <c r="J883" i="32" s="1"/>
  <c r="F716" i="32"/>
  <c r="G716" i="32" s="1"/>
  <c r="H716" i="32" s="1"/>
  <c r="F705" i="32"/>
  <c r="G705" i="32" s="1"/>
  <c r="F700" i="32"/>
  <c r="G700" i="32" s="1"/>
  <c r="H700" i="32" s="1"/>
  <c r="F696" i="32"/>
  <c r="G696" i="32" s="1"/>
  <c r="H696" i="32" s="1"/>
  <c r="F679" i="32"/>
  <c r="G679" i="32" s="1"/>
  <c r="H679" i="32" s="1"/>
  <c r="F673" i="32"/>
  <c r="G673" i="32" s="1"/>
  <c r="H673" i="32" s="1"/>
  <c r="F670" i="32"/>
  <c r="G670" i="32" s="1"/>
  <c r="F664" i="32"/>
  <c r="G664" i="32" s="1"/>
  <c r="H664" i="32" s="1"/>
  <c r="F654" i="32"/>
  <c r="G654" i="32" s="1"/>
  <c r="H654" i="32" s="1"/>
  <c r="F648" i="32"/>
  <c r="G648" i="32" s="1"/>
  <c r="H648" i="32" s="1"/>
  <c r="F642" i="32"/>
  <c r="G642" i="32" s="1"/>
  <c r="H642" i="32" s="1"/>
  <c r="F639" i="32"/>
  <c r="G639" i="32" s="1"/>
  <c r="H639" i="32" s="1"/>
  <c r="F606" i="32"/>
  <c r="F599" i="32"/>
  <c r="G599" i="32" s="1"/>
  <c r="H599" i="32" s="1"/>
  <c r="F593" i="32"/>
  <c r="G593" i="32" s="1"/>
  <c r="F587" i="32"/>
  <c r="G587" i="32" s="1"/>
  <c r="H587" i="32" s="1"/>
  <c r="F583" i="32"/>
  <c r="G583" i="32" s="1"/>
  <c r="H583" i="32" s="1"/>
  <c r="F580" i="32"/>
  <c r="G580" i="32" s="1"/>
  <c r="H580" i="32" s="1"/>
  <c r="F576" i="32"/>
  <c r="G576" i="32" s="1"/>
  <c r="F570" i="32"/>
  <c r="G570" i="32" s="1"/>
  <c r="H570" i="32" s="1"/>
  <c r="F566" i="32"/>
  <c r="G566" i="32" s="1"/>
  <c r="F562" i="32"/>
  <c r="G562" i="32" s="1"/>
  <c r="H562" i="32" s="1"/>
  <c r="F557" i="32"/>
  <c r="G557" i="32" s="1"/>
  <c r="F552" i="32"/>
  <c r="G552" i="32" s="1"/>
  <c r="H552" i="32" s="1"/>
  <c r="F546" i="32"/>
  <c r="G546" i="32" s="1"/>
  <c r="H546" i="32" s="1"/>
  <c r="F542" i="32"/>
  <c r="G542" i="32" s="1"/>
  <c r="H542" i="32" s="1"/>
  <c r="F536" i="32"/>
  <c r="G536" i="32" s="1"/>
  <c r="F531" i="32"/>
  <c r="G531" i="32" s="1"/>
  <c r="H531" i="32" s="1"/>
  <c r="F499" i="32"/>
  <c r="G499" i="32" s="1"/>
  <c r="H499" i="32" s="1"/>
  <c r="F495" i="32"/>
  <c r="G495" i="32" s="1"/>
  <c r="H495" i="32" s="1"/>
  <c r="F491" i="32"/>
  <c r="G491" i="32" s="1"/>
  <c r="H491" i="32" s="1"/>
  <c r="F483" i="32"/>
  <c r="G483" i="32" s="1"/>
  <c r="H483" i="32" s="1"/>
  <c r="F479" i="32"/>
  <c r="G479" i="32" s="1"/>
  <c r="F473" i="32"/>
  <c r="G473" i="32" s="1"/>
  <c r="H473" i="32" s="1"/>
  <c r="F478" i="30"/>
  <c r="G478" i="30" s="1"/>
  <c r="H478" i="30" s="1"/>
  <c r="F478" i="14"/>
  <c r="F453" i="13"/>
  <c r="F438" i="13"/>
  <c r="F414" i="14"/>
  <c r="G414" i="14" s="1"/>
  <c r="F402" i="14"/>
  <c r="G402" i="14" s="1"/>
  <c r="F394" i="14"/>
  <c r="G394" i="14" s="1"/>
  <c r="F379" i="14"/>
  <c r="G379" i="14" s="1"/>
  <c r="F375" i="13"/>
  <c r="F352" i="30"/>
  <c r="G352" i="30" s="1"/>
  <c r="H352" i="30" s="1"/>
  <c r="F352" i="13"/>
  <c r="F337" i="30"/>
  <c r="G337" i="30" s="1"/>
  <c r="H337" i="30" s="1"/>
  <c r="F337" i="13"/>
  <c r="F325" i="13"/>
  <c r="F295" i="14"/>
  <c r="G295" i="14" s="1"/>
  <c r="F287" i="13"/>
  <c r="F210" i="30"/>
  <c r="G210" i="30" s="1"/>
  <c r="H210" i="30" s="1"/>
  <c r="F169" i="14"/>
  <c r="G169" i="14" s="1"/>
  <c r="F165" i="13"/>
  <c r="F149" i="14"/>
  <c r="G149" i="14" s="1"/>
  <c r="F137" i="13"/>
  <c r="F129" i="13"/>
  <c r="F113" i="13"/>
  <c r="F105" i="30"/>
  <c r="G105" i="30" s="1"/>
  <c r="H105" i="30" s="1"/>
  <c r="F85" i="13"/>
  <c r="F78" i="30"/>
  <c r="G78" i="30" s="1"/>
  <c r="H78" i="30" s="1"/>
  <c r="F478" i="15"/>
  <c r="F478" i="13"/>
  <c r="F442" i="13"/>
  <c r="F402" i="30"/>
  <c r="G402" i="30" s="1"/>
  <c r="H402" i="30" s="1"/>
  <c r="F402" i="13"/>
  <c r="F394" i="30"/>
  <c r="G394" i="30" s="1"/>
  <c r="H394" i="30" s="1"/>
  <c r="F394" i="13"/>
  <c r="F337" i="14"/>
  <c r="G337" i="14" s="1"/>
  <c r="F329" i="13"/>
  <c r="F313" i="13"/>
  <c r="P313" i="13" s="1"/>
  <c r="F283" i="13"/>
  <c r="F192" i="13"/>
  <c r="F161" i="13"/>
  <c r="F153" i="30"/>
  <c r="G153" i="30" s="1"/>
  <c r="H153" i="30" s="1"/>
  <c r="F133" i="13"/>
  <c r="F93" i="14"/>
  <c r="G93" i="14" s="1"/>
  <c r="F89" i="13"/>
  <c r="F64" i="14"/>
  <c r="G64" i="14" s="1"/>
  <c r="G693" i="30"/>
  <c r="H693" i="30" s="1"/>
  <c r="F693" i="13"/>
  <c r="F685" i="33"/>
  <c r="F685" i="14"/>
  <c r="G685" i="14" s="1"/>
  <c r="G674" i="30"/>
  <c r="H674" i="30" s="1"/>
  <c r="F674" i="13"/>
  <c r="F667" i="33"/>
  <c r="F667" i="14"/>
  <c r="G667" i="14" s="1"/>
  <c r="G643" i="30"/>
  <c r="H643" i="30" s="1"/>
  <c r="F643" i="13"/>
  <c r="G626" i="30"/>
  <c r="H626" i="30" s="1"/>
  <c r="F626" i="13"/>
  <c r="P626" i="13" s="1"/>
  <c r="F615" i="33"/>
  <c r="F615" i="14"/>
  <c r="G615" i="14" s="1"/>
  <c r="G607" i="30"/>
  <c r="H607" i="30" s="1"/>
  <c r="F607" i="13"/>
  <c r="F595" i="30"/>
  <c r="G595" i="30" s="1"/>
  <c r="H595" i="30" s="1"/>
  <c r="F595" i="13"/>
  <c r="F591" i="14"/>
  <c r="G591" i="14" s="1"/>
  <c r="F575" i="14"/>
  <c r="G575" i="14" s="1"/>
  <c r="F549" i="14"/>
  <c r="G549" i="14" s="1"/>
  <c r="F541" i="30"/>
  <c r="G541" i="30" s="1"/>
  <c r="H541" i="30" s="1"/>
  <c r="F541" i="13"/>
  <c r="F537" i="14"/>
  <c r="G537" i="14" s="1"/>
  <c r="F530" i="14"/>
  <c r="G530" i="14" s="1"/>
  <c r="F514" i="13"/>
  <c r="F503" i="14"/>
  <c r="F454" i="30"/>
  <c r="G454" i="30" s="1"/>
  <c r="H454" i="30" s="1"/>
  <c r="F454" i="13"/>
  <c r="F399" i="30"/>
  <c r="G399" i="30" s="1"/>
  <c r="H399" i="30" s="1"/>
  <c r="F399" i="13"/>
  <c r="G685" i="30"/>
  <c r="H685" i="30" s="1"/>
  <c r="F685" i="13"/>
  <c r="G667" i="30"/>
  <c r="H667" i="30" s="1"/>
  <c r="F667" i="13"/>
  <c r="F643" i="14"/>
  <c r="G643" i="14" s="1"/>
  <c r="F626" i="14"/>
  <c r="F607" i="14"/>
  <c r="G607" i="14" s="1"/>
  <c r="F587" i="14"/>
  <c r="G587" i="14" s="1"/>
  <c r="F533" i="14"/>
  <c r="G533" i="14" s="1"/>
  <c r="F514" i="33"/>
  <c r="F514" i="14"/>
  <c r="F503" i="30"/>
  <c r="G503" i="30" s="1"/>
  <c r="H503" i="30" s="1"/>
  <c r="F487" i="33"/>
  <c r="F487" i="14"/>
  <c r="F471" i="14"/>
  <c r="F454" i="14"/>
  <c r="G454" i="14" s="1"/>
  <c r="F447" i="30"/>
  <c r="G447" i="30" s="1"/>
  <c r="H447" i="30" s="1"/>
  <c r="F447" i="13"/>
  <c r="F443" i="14"/>
  <c r="G443" i="14" s="1"/>
  <c r="F431" i="30"/>
  <c r="G431" i="30" s="1"/>
  <c r="H431" i="30" s="1"/>
  <c r="F431" i="13"/>
  <c r="P431" i="13" s="1"/>
  <c r="F427" i="14"/>
  <c r="G427" i="14" s="1"/>
  <c r="F419" i="14"/>
  <c r="G419" i="14" s="1"/>
  <c r="F411" i="14"/>
  <c r="G411" i="14" s="1"/>
  <c r="F399" i="14"/>
  <c r="G399" i="14" s="1"/>
  <c r="F31" i="14"/>
  <c r="G31" i="14" s="1"/>
  <c r="F25" i="14"/>
  <c r="G25" i="14" s="1"/>
  <c r="F13" i="14"/>
  <c r="G13" i="14" s="1"/>
  <c r="F1111" i="30"/>
  <c r="F1111" i="15"/>
  <c r="H1111" i="15" s="1"/>
  <c r="I1111" i="15" s="1"/>
  <c r="F31" i="13"/>
  <c r="F17" i="14"/>
  <c r="G17" i="14" s="1"/>
  <c r="F1111" i="14"/>
  <c r="G1111" i="14" s="1"/>
  <c r="F1111" i="13"/>
  <c r="H1116" i="25"/>
  <c r="G1116" i="25"/>
  <c r="K525" i="25"/>
  <c r="N525" i="25" s="1"/>
  <c r="O525" i="25" s="1"/>
  <c r="D524" i="18" s="1"/>
  <c r="K522" i="25"/>
  <c r="N522" i="25" s="1"/>
  <c r="O522" i="25" s="1"/>
  <c r="D521" i="18" s="1"/>
  <c r="K520" i="25"/>
  <c r="N520" i="25" s="1"/>
  <c r="O520" i="25" s="1"/>
  <c r="D519" i="18" s="1"/>
  <c r="K518" i="25"/>
  <c r="N518" i="25" s="1"/>
  <c r="O518" i="25" s="1"/>
  <c r="D517" i="18" s="1"/>
  <c r="K516" i="25"/>
  <c r="N516" i="25" s="1"/>
  <c r="O516" i="25" s="1"/>
  <c r="D515" i="18" s="1"/>
  <c r="K514" i="25"/>
  <c r="N514" i="25" s="1"/>
  <c r="O514" i="25" s="1"/>
  <c r="D513" i="18" s="1"/>
  <c r="K506" i="25"/>
  <c r="N506" i="25" s="1"/>
  <c r="O506" i="25" s="1"/>
  <c r="D505" i="18" s="1"/>
  <c r="K503" i="25"/>
  <c r="N503" i="25" s="1"/>
  <c r="O503" i="25" s="1"/>
  <c r="D502" i="18" s="1"/>
  <c r="K501" i="25"/>
  <c r="N501" i="25" s="1"/>
  <c r="O501" i="25" s="1"/>
  <c r="D500" i="18" s="1"/>
  <c r="K499" i="25"/>
  <c r="N499" i="25" s="1"/>
  <c r="O499" i="25" s="1"/>
  <c r="D498" i="18" s="1"/>
  <c r="K497" i="25"/>
  <c r="N497" i="25" s="1"/>
  <c r="O497" i="25" s="1"/>
  <c r="D496" i="18" s="1"/>
  <c r="K495" i="25"/>
  <c r="N495" i="25" s="1"/>
  <c r="O495" i="25" s="1"/>
  <c r="D494" i="18" s="1"/>
  <c r="K493" i="25"/>
  <c r="N493" i="25" s="1"/>
  <c r="O493" i="25" s="1"/>
  <c r="D492" i="18" s="1"/>
  <c r="K491" i="25"/>
  <c r="N491" i="25" s="1"/>
  <c r="O491" i="25" s="1"/>
  <c r="D490" i="18" s="1"/>
  <c r="K487" i="25"/>
  <c r="N487" i="25" s="1"/>
  <c r="O487" i="25" s="1"/>
  <c r="D486" i="18" s="1"/>
  <c r="K485" i="25"/>
  <c r="N485" i="25" s="1"/>
  <c r="O485" i="25" s="1"/>
  <c r="D484" i="18" s="1"/>
  <c r="K524" i="25"/>
  <c r="N524" i="25" s="1"/>
  <c r="O524" i="25" s="1"/>
  <c r="D523" i="18" s="1"/>
  <c r="K521" i="25"/>
  <c r="N521" i="25" s="1"/>
  <c r="O521" i="25" s="1"/>
  <c r="D520" i="18" s="1"/>
  <c r="K519" i="25"/>
  <c r="N519" i="25" s="1"/>
  <c r="O519" i="25" s="1"/>
  <c r="D518" i="18" s="1"/>
  <c r="K517" i="25"/>
  <c r="N517" i="25" s="1"/>
  <c r="O517" i="25" s="1"/>
  <c r="D516" i="18" s="1"/>
  <c r="K507" i="25"/>
  <c r="N507" i="25" s="1"/>
  <c r="O507" i="25" s="1"/>
  <c r="D506" i="18" s="1"/>
  <c r="K500" i="25"/>
  <c r="N500" i="25" s="1"/>
  <c r="O500" i="25" s="1"/>
  <c r="D499" i="18" s="1"/>
  <c r="K494" i="25"/>
  <c r="N494" i="25" s="1"/>
  <c r="O494" i="25" s="1"/>
  <c r="D493" i="18" s="1"/>
  <c r="K486" i="25"/>
  <c r="N486" i="25" s="1"/>
  <c r="O486" i="25" s="1"/>
  <c r="D485" i="18" s="1"/>
  <c r="K473" i="25"/>
  <c r="N473" i="25" s="1"/>
  <c r="O473" i="25" s="1"/>
  <c r="D472" i="18" s="1"/>
  <c r="K471" i="25"/>
  <c r="N471" i="25" s="1"/>
  <c r="O471" i="25" s="1"/>
  <c r="D470" i="18" s="1"/>
  <c r="K469" i="25"/>
  <c r="N469" i="25" s="1"/>
  <c r="O469" i="25" s="1"/>
  <c r="D468" i="18" s="1"/>
  <c r="K467" i="25"/>
  <c r="N467" i="25" s="1"/>
  <c r="O467" i="25" s="1"/>
  <c r="D466" i="18" s="1"/>
  <c r="K466" i="25"/>
  <c r="N466" i="25" s="1"/>
  <c r="O466" i="25" s="1"/>
  <c r="D465" i="18" s="1"/>
  <c r="K474" i="25"/>
  <c r="N474" i="25" s="1"/>
  <c r="O474" i="25" s="1"/>
  <c r="D473" i="18" s="1"/>
  <c r="K472" i="25"/>
  <c r="N472" i="25" s="1"/>
  <c r="O472" i="25" s="1"/>
  <c r="D471" i="18" s="1"/>
  <c r="K470" i="25"/>
  <c r="N470" i="25" s="1"/>
  <c r="O470" i="25" s="1"/>
  <c r="D469" i="18" s="1"/>
  <c r="K468" i="25"/>
  <c r="N468" i="25" s="1"/>
  <c r="O468" i="25" s="1"/>
  <c r="D467" i="18" s="1"/>
  <c r="K465" i="25"/>
  <c r="N465" i="25" s="1"/>
  <c r="O465" i="25" s="1"/>
  <c r="D464" i="18" s="1"/>
  <c r="F659" i="28"/>
  <c r="K659" i="28" s="1"/>
  <c r="G656" i="18" s="1"/>
  <c r="F1013" i="25"/>
  <c r="F1007" i="25"/>
  <c r="F911" i="25"/>
  <c r="F1001" i="25"/>
  <c r="F934" i="25"/>
  <c r="F927" i="25"/>
  <c r="F1109" i="25"/>
  <c r="F1023" i="25"/>
  <c r="F1018" i="25"/>
  <c r="F6" i="10"/>
  <c r="F1098" i="25"/>
  <c r="F1015" i="25"/>
  <c r="F847" i="25"/>
  <c r="F825" i="25"/>
  <c r="F798" i="25"/>
  <c r="F774" i="25"/>
  <c r="F753" i="25"/>
  <c r="F727" i="25"/>
  <c r="G1116" i="16"/>
  <c r="O214" i="23"/>
  <c r="E214" i="18" s="1"/>
  <c r="O149" i="23"/>
  <c r="E149" i="18" s="1"/>
  <c r="O137" i="23"/>
  <c r="E137" i="18" s="1"/>
  <c r="O129" i="23"/>
  <c r="E129" i="18" s="1"/>
  <c r="O121" i="23"/>
  <c r="E121" i="18" s="1"/>
  <c r="O117" i="23"/>
  <c r="E117" i="18" s="1"/>
  <c r="O97" i="23"/>
  <c r="E97" i="18" s="1"/>
  <c r="O45" i="23"/>
  <c r="E45" i="18" s="1"/>
  <c r="O35" i="23"/>
  <c r="E35" i="18" s="1"/>
  <c r="O1018" i="23"/>
  <c r="E1012" i="18" s="1"/>
  <c r="O211" i="23"/>
  <c r="E211" i="18" s="1"/>
  <c r="O177" i="23"/>
  <c r="E177" i="18" s="1"/>
  <c r="O144" i="23"/>
  <c r="E144" i="18" s="1"/>
  <c r="O128" i="23"/>
  <c r="E128" i="18" s="1"/>
  <c r="O96" i="23"/>
  <c r="E96" i="18" s="1"/>
  <c r="O66" i="23"/>
  <c r="E66" i="18" s="1"/>
  <c r="O42" i="23"/>
  <c r="E42" i="18" s="1"/>
  <c r="O82" i="23"/>
  <c r="E82" i="18" s="1"/>
  <c r="O315" i="23"/>
  <c r="E315" i="18" s="1"/>
  <c r="O178" i="23"/>
  <c r="E178" i="18" s="1"/>
  <c r="O22" i="23"/>
  <c r="E22" i="18" s="1"/>
  <c r="O222" i="23"/>
  <c r="E222" i="18" s="1"/>
  <c r="O170" i="23"/>
  <c r="E170" i="18" s="1"/>
  <c r="O67" i="23"/>
  <c r="E67" i="18" s="1"/>
  <c r="O777" i="23"/>
  <c r="E773" i="18" s="1"/>
  <c r="O303" i="23"/>
  <c r="E303" i="18" s="1"/>
  <c r="O284" i="23"/>
  <c r="E284" i="18" s="1"/>
  <c r="O280" i="23"/>
  <c r="E280" i="18" s="1"/>
  <c r="O272" i="23"/>
  <c r="E272" i="18" s="1"/>
  <c r="O260" i="23"/>
  <c r="E260" i="18" s="1"/>
  <c r="O256" i="23"/>
  <c r="E256" i="18" s="1"/>
  <c r="O830" i="23"/>
  <c r="E826" i="18" s="1"/>
  <c r="O443" i="23"/>
  <c r="E443" i="18" s="1"/>
  <c r="O427" i="23"/>
  <c r="E427" i="18" s="1"/>
  <c r="O423" i="23"/>
  <c r="E423" i="18" s="1"/>
  <c r="O419" i="23"/>
  <c r="E419" i="18" s="1"/>
  <c r="O403" i="23"/>
  <c r="E403" i="18" s="1"/>
  <c r="O395" i="23"/>
  <c r="E395" i="18" s="1"/>
  <c r="O338" i="23"/>
  <c r="E338" i="18" s="1"/>
  <c r="O326" i="23"/>
  <c r="E326" i="18" s="1"/>
  <c r="O310" i="23"/>
  <c r="E310" i="18" s="1"/>
  <c r="O306" i="23"/>
  <c r="E306" i="18" s="1"/>
  <c r="O371" i="23"/>
  <c r="E371" i="18" s="1"/>
  <c r="O33" i="23"/>
  <c r="E33" i="18" s="1"/>
  <c r="O215" i="23"/>
  <c r="E215" i="18" s="1"/>
  <c r="O207" i="23"/>
  <c r="E207" i="18" s="1"/>
  <c r="O196" i="23"/>
  <c r="E196" i="18" s="1"/>
  <c r="O21" i="23"/>
  <c r="E21" i="18" s="1"/>
  <c r="O244" i="23"/>
  <c r="E244" i="18" s="1"/>
  <c r="O228" i="23"/>
  <c r="E228" i="18" s="1"/>
  <c r="O188" i="23"/>
  <c r="E188" i="18" s="1"/>
  <c r="O184" i="23"/>
  <c r="E184" i="18" s="1"/>
  <c r="O165" i="23"/>
  <c r="E165" i="18" s="1"/>
  <c r="O52" i="23"/>
  <c r="E52" i="18" s="1"/>
  <c r="F801" i="23"/>
  <c r="O453" i="23"/>
  <c r="E453" i="18" s="1"/>
  <c r="O449" i="23"/>
  <c r="E449" i="18" s="1"/>
  <c r="O355" i="23"/>
  <c r="E355" i="18" s="1"/>
  <c r="O960" i="23"/>
  <c r="E954" i="18" s="1"/>
  <c r="O344" i="23"/>
  <c r="E344" i="18" s="1"/>
  <c r="O329" i="23"/>
  <c r="E329" i="18" s="1"/>
  <c r="O317" i="23"/>
  <c r="E317" i="18" s="1"/>
  <c r="O305" i="23"/>
  <c r="E305" i="18" s="1"/>
  <c r="O935" i="23"/>
  <c r="E929" i="18" s="1"/>
  <c r="O367" i="23"/>
  <c r="E367" i="18" s="1"/>
  <c r="O291" i="23"/>
  <c r="E291" i="18" s="1"/>
  <c r="O287" i="23"/>
  <c r="E287" i="18" s="1"/>
  <c r="O271" i="23"/>
  <c r="E271" i="18" s="1"/>
  <c r="O259" i="23"/>
  <c r="E259" i="18" s="1"/>
  <c r="K594" i="23"/>
  <c r="N594" i="23" s="1"/>
  <c r="O594" i="23" s="1"/>
  <c r="E592" i="18" s="1"/>
  <c r="O16" i="23"/>
  <c r="E16" i="18" s="1"/>
  <c r="K599" i="23"/>
  <c r="N599" i="23" s="1"/>
  <c r="O599" i="23" s="1"/>
  <c r="E597" i="18" s="1"/>
  <c r="K550" i="23"/>
  <c r="N550" i="23" s="1"/>
  <c r="O550" i="23" s="1"/>
  <c r="E548" i="18" s="1"/>
  <c r="K469" i="23"/>
  <c r="N469" i="23" s="1"/>
  <c r="K596" i="23"/>
  <c r="N596" i="23" s="1"/>
  <c r="K478" i="23"/>
  <c r="N478" i="23" s="1"/>
  <c r="H1116" i="23"/>
  <c r="G1116" i="23"/>
  <c r="C905" i="10"/>
  <c r="O457" i="10"/>
  <c r="P457" i="10" s="1"/>
  <c r="J457" i="18" s="1"/>
  <c r="O11" i="10"/>
  <c r="P11" i="10" s="1"/>
  <c r="J11" i="18" s="1"/>
  <c r="O366" i="10"/>
  <c r="P366" i="10" s="1"/>
  <c r="J366" i="18" s="1"/>
  <c r="O27" i="10"/>
  <c r="P27" i="10" s="1"/>
  <c r="J27" i="18" s="1"/>
  <c r="I1116" i="10"/>
  <c r="F803" i="25"/>
  <c r="K908" i="25"/>
  <c r="N908" i="25" s="1"/>
  <c r="O908" i="25" s="1"/>
  <c r="D902" i="18" s="1"/>
  <c r="K463" i="25"/>
  <c r="F832" i="25"/>
  <c r="F733" i="25"/>
  <c r="F1027" i="25"/>
  <c r="F854" i="25"/>
  <c r="F758" i="25"/>
  <c r="K528" i="25"/>
  <c r="F782" i="16"/>
  <c r="F530" i="16"/>
  <c r="N756" i="16"/>
  <c r="N320" i="16"/>
  <c r="N665" i="16"/>
  <c r="N1016" i="16"/>
  <c r="P479" i="13"/>
  <c r="P692" i="13"/>
  <c r="P985" i="13"/>
  <c r="I1116" i="13"/>
  <c r="H1116" i="13"/>
  <c r="G1116" i="13"/>
  <c r="L458" i="11"/>
  <c r="B865" i="12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7" i="12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1010" i="12" s="1"/>
  <c r="B1011" i="12" s="1"/>
  <c r="B1012" i="12" s="1"/>
  <c r="B1013" i="12" s="1"/>
  <c r="B1014" i="12" s="1"/>
  <c r="B1015" i="12" s="1"/>
  <c r="B1016" i="12" s="1"/>
  <c r="B1017" i="12" s="1"/>
  <c r="B1018" i="12" s="1"/>
  <c r="B1019" i="12" s="1"/>
  <c r="B1020" i="12" s="1"/>
  <c r="B1021" i="12" s="1"/>
  <c r="B1022" i="12" s="1"/>
  <c r="B1023" i="12" s="1"/>
  <c r="B1024" i="12" s="1"/>
  <c r="B1025" i="12" s="1"/>
  <c r="B1026" i="12" s="1"/>
  <c r="B1027" i="12" s="1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B1057" i="12" s="1"/>
  <c r="B1058" i="12" s="1"/>
  <c r="B1059" i="12" s="1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B1070" i="12" s="1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B1089" i="12" s="1"/>
  <c r="B1090" i="12" s="1"/>
  <c r="B1091" i="12" s="1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F1023" i="14"/>
  <c r="G1023" i="14" s="1"/>
  <c r="F1015" i="14"/>
  <c r="G1015" i="14" s="1"/>
  <c r="F994" i="14"/>
  <c r="F986" i="14"/>
  <c r="G986" i="14" s="1"/>
  <c r="F978" i="14"/>
  <c r="G978" i="14" s="1"/>
  <c r="F918" i="14"/>
  <c r="G918" i="14" s="1"/>
  <c r="F911" i="14"/>
  <c r="G911" i="14" s="1"/>
  <c r="F950" i="14"/>
  <c r="G950" i="14" s="1"/>
  <c r="F947" i="14"/>
  <c r="F942" i="14"/>
  <c r="G942" i="14" s="1"/>
  <c r="F928" i="14"/>
  <c r="G928" i="14" s="1"/>
  <c r="F921" i="14"/>
  <c r="G921" i="14" s="1"/>
  <c r="F896" i="14"/>
  <c r="G896" i="14" s="1"/>
  <c r="F889" i="14"/>
  <c r="G889" i="14" s="1"/>
  <c r="F886" i="14"/>
  <c r="G886" i="14" s="1"/>
  <c r="F880" i="14"/>
  <c r="F874" i="14"/>
  <c r="G874" i="14" s="1"/>
  <c r="F868" i="14"/>
  <c r="G868" i="14" s="1"/>
  <c r="F688" i="14"/>
  <c r="G688" i="14" s="1"/>
  <c r="F682" i="14"/>
  <c r="F672" i="14"/>
  <c r="G672" i="14" s="1"/>
  <c r="F665" i="14"/>
  <c r="G665" i="14" s="1"/>
  <c r="F657" i="14"/>
  <c r="G657" i="14" s="1"/>
  <c r="F649" i="14"/>
  <c r="G649" i="14" s="1"/>
  <c r="F644" i="14"/>
  <c r="G644" i="14" s="1"/>
  <c r="F638" i="14"/>
  <c r="G638" i="14" s="1"/>
  <c r="F634" i="14"/>
  <c r="G634" i="14" s="1"/>
  <c r="F621" i="14"/>
  <c r="F614" i="14"/>
  <c r="G614" i="14" s="1"/>
  <c r="F608" i="14"/>
  <c r="G608" i="14" s="1"/>
  <c r="F585" i="14"/>
  <c r="G585" i="14" s="1"/>
  <c r="F581" i="14"/>
  <c r="G581" i="14" s="1"/>
  <c r="F574" i="14"/>
  <c r="G574" i="14" s="1"/>
  <c r="F568" i="14"/>
  <c r="G568" i="14" s="1"/>
  <c r="F563" i="14"/>
  <c r="G563" i="14" s="1"/>
  <c r="F555" i="14"/>
  <c r="G555" i="14" s="1"/>
  <c r="F547" i="14"/>
  <c r="G547" i="14" s="1"/>
  <c r="F534" i="14"/>
  <c r="G534" i="14" s="1"/>
  <c r="F529" i="14"/>
  <c r="G529" i="14" s="1"/>
  <c r="F512" i="14"/>
  <c r="F508" i="14"/>
  <c r="F506" i="14"/>
  <c r="F502" i="14"/>
  <c r="F497" i="14"/>
  <c r="F492" i="14"/>
  <c r="F486" i="14"/>
  <c r="F481" i="14"/>
  <c r="F474" i="14"/>
  <c r="F468" i="14"/>
  <c r="F465" i="14"/>
  <c r="F452" i="14"/>
  <c r="G452" i="14" s="1"/>
  <c r="F425" i="14"/>
  <c r="G425" i="14" s="1"/>
  <c r="F422" i="14"/>
  <c r="G422" i="14" s="1"/>
  <c r="F408" i="14"/>
  <c r="G408" i="14" s="1"/>
  <c r="F393" i="14"/>
  <c r="G393" i="14" s="1"/>
  <c r="F359" i="14"/>
  <c r="G359" i="14" s="1"/>
  <c r="F351" i="14"/>
  <c r="G351" i="14" s="1"/>
  <c r="F344" i="14"/>
  <c r="G344" i="14" s="1"/>
  <c r="F332" i="14"/>
  <c r="G332" i="14" s="1"/>
  <c r="F324" i="14"/>
  <c r="G324" i="14" s="1"/>
  <c r="F299" i="14"/>
  <c r="G299" i="14" s="1"/>
  <c r="F283" i="14"/>
  <c r="G283" i="14" s="1"/>
  <c r="F277" i="14"/>
  <c r="G277" i="14" s="1"/>
  <c r="F267" i="14"/>
  <c r="G267" i="14" s="1"/>
  <c r="F259" i="14"/>
  <c r="G259" i="14" s="1"/>
  <c r="F252" i="14"/>
  <c r="G252" i="14" s="1"/>
  <c r="F248" i="14"/>
  <c r="G248" i="14" s="1"/>
  <c r="F232" i="14"/>
  <c r="G232" i="14" s="1"/>
  <c r="F209" i="14"/>
  <c r="G209" i="14" s="1"/>
  <c r="F197" i="14"/>
  <c r="G197" i="14" s="1"/>
  <c r="F186" i="14"/>
  <c r="G186" i="14" s="1"/>
  <c r="F183" i="14"/>
  <c r="G183" i="14" s="1"/>
  <c r="F171" i="14"/>
  <c r="G171" i="14" s="1"/>
  <c r="F163" i="14"/>
  <c r="G163" i="14" s="1"/>
  <c r="F148" i="14"/>
  <c r="G148" i="14" s="1"/>
  <c r="H148" i="14"/>
  <c r="F143" i="14"/>
  <c r="G143" i="14" s="1"/>
  <c r="F140" i="14"/>
  <c r="G140" i="14" s="1"/>
  <c r="F133" i="14"/>
  <c r="G133" i="14" s="1"/>
  <c r="F123" i="14"/>
  <c r="G123" i="14" s="1"/>
  <c r="F112" i="14"/>
  <c r="G112" i="14" s="1"/>
  <c r="F104" i="14"/>
  <c r="G104" i="14" s="1"/>
  <c r="F99" i="14"/>
  <c r="G99" i="14" s="1"/>
  <c r="F95" i="14"/>
  <c r="G95" i="14" s="1"/>
  <c r="F91" i="14"/>
  <c r="G91" i="14" s="1"/>
  <c r="F88" i="14"/>
  <c r="G88" i="14" s="1"/>
  <c r="F81" i="14"/>
  <c r="G81" i="14" s="1"/>
  <c r="F74" i="14"/>
  <c r="G74" i="14" s="1"/>
  <c r="F71" i="14"/>
  <c r="G71" i="14" s="1"/>
  <c r="F69" i="14"/>
  <c r="G69" i="14" s="1"/>
  <c r="F56" i="14"/>
  <c r="G56" i="14" s="1"/>
  <c r="F54" i="14"/>
  <c r="G54" i="14" s="1"/>
  <c r="F50" i="14"/>
  <c r="G50" i="14" s="1"/>
  <c r="F44" i="14"/>
  <c r="G44" i="14" s="1"/>
  <c r="F40" i="14"/>
  <c r="G40" i="14" s="1"/>
  <c r="F37" i="14"/>
  <c r="G37" i="14" s="1"/>
  <c r="F34" i="14"/>
  <c r="G34" i="14" s="1"/>
  <c r="F32" i="14"/>
  <c r="G32" i="14" s="1"/>
  <c r="F26" i="14"/>
  <c r="G26" i="14" s="1"/>
  <c r="F20" i="14"/>
  <c r="G20" i="14" s="1"/>
  <c r="F18" i="14"/>
  <c r="G18" i="14" s="1"/>
  <c r="F15" i="14"/>
  <c r="G15" i="14" s="1"/>
  <c r="F904" i="14"/>
  <c r="G904" i="14" s="1"/>
  <c r="F1102" i="14"/>
  <c r="F1098" i="14"/>
  <c r="G1098" i="14" s="1"/>
  <c r="F1086" i="14"/>
  <c r="G1086" i="14" s="1"/>
  <c r="F1070" i="14"/>
  <c r="G1070" i="14" s="1"/>
  <c r="F1054" i="14"/>
  <c r="F1050" i="14"/>
  <c r="G1050" i="14" s="1"/>
  <c r="F1036" i="14"/>
  <c r="G1036" i="14" s="1"/>
  <c r="F1032" i="14"/>
  <c r="G1032" i="14" s="1"/>
  <c r="F1030" i="14"/>
  <c r="G1030" i="14" s="1"/>
  <c r="F897" i="14"/>
  <c r="G897" i="14" s="1"/>
  <c r="F890" i="14"/>
  <c r="G890" i="14" s="1"/>
  <c r="F882" i="14"/>
  <c r="G882" i="14" s="1"/>
  <c r="F875" i="14"/>
  <c r="F870" i="14"/>
  <c r="F864" i="14"/>
  <c r="F692" i="14"/>
  <c r="G692" i="14" s="1"/>
  <c r="F683" i="14"/>
  <c r="G683" i="14" s="1"/>
  <c r="F673" i="14"/>
  <c r="G673" i="14" s="1"/>
  <c r="F666" i="14"/>
  <c r="F660" i="14"/>
  <c r="G660" i="14" s="1"/>
  <c r="F651" i="14"/>
  <c r="G651" i="14" s="1"/>
  <c r="F645" i="14"/>
  <c r="G645" i="14" s="1"/>
  <c r="F635" i="14"/>
  <c r="F630" i="14"/>
  <c r="G630" i="14" s="1"/>
  <c r="F627" i="14"/>
  <c r="G627" i="14" s="1"/>
  <c r="F624" i="14"/>
  <c r="G624" i="14" s="1"/>
  <c r="F616" i="14"/>
  <c r="G616" i="14" s="1"/>
  <c r="F609" i="14"/>
  <c r="F593" i="14"/>
  <c r="G593" i="14" s="1"/>
  <c r="F580" i="14"/>
  <c r="G580" i="14" s="1"/>
  <c r="F573" i="14"/>
  <c r="G573" i="14" s="1"/>
  <c r="F567" i="14"/>
  <c r="G567" i="14" s="1"/>
  <c r="F562" i="14"/>
  <c r="G562" i="14" s="1"/>
  <c r="F554" i="14"/>
  <c r="G554" i="14" s="1"/>
  <c r="F546" i="14"/>
  <c r="G546" i="14" s="1"/>
  <c r="F528" i="14"/>
  <c r="F520" i="14"/>
  <c r="F511" i="14"/>
  <c r="F505" i="14"/>
  <c r="F501" i="14"/>
  <c r="F496" i="14"/>
  <c r="F491" i="14"/>
  <c r="F485" i="14"/>
  <c r="F480" i="14"/>
  <c r="F473" i="14"/>
  <c r="F467" i="14"/>
  <c r="F463" i="14"/>
  <c r="F451" i="14"/>
  <c r="G451" i="14" s="1"/>
  <c r="F445" i="14"/>
  <c r="G445" i="14" s="1"/>
  <c r="F417" i="14"/>
  <c r="G417" i="14" s="1"/>
  <c r="F385" i="14"/>
  <c r="G385" i="14" s="1"/>
  <c r="F358" i="14"/>
  <c r="G358" i="14" s="1"/>
  <c r="F313" i="14"/>
  <c r="G313" i="14" s="1"/>
  <c r="F301" i="14"/>
  <c r="G301" i="14" s="1"/>
  <c r="F298" i="14"/>
  <c r="G298" i="14" s="1"/>
  <c r="F266" i="14"/>
  <c r="G266" i="14" s="1"/>
  <c r="F263" i="14"/>
  <c r="G263" i="14" s="1"/>
  <c r="F239" i="14"/>
  <c r="G239" i="14" s="1"/>
  <c r="F212" i="14"/>
  <c r="G212" i="14" s="1"/>
  <c r="F202" i="14"/>
  <c r="G202" i="14" s="1"/>
  <c r="F182" i="14"/>
  <c r="G182" i="14" s="1"/>
  <c r="F172" i="14"/>
  <c r="G172" i="14" s="1"/>
  <c r="F139" i="14"/>
  <c r="G139" i="14" s="1"/>
  <c r="F120" i="14"/>
  <c r="G120" i="14" s="1"/>
  <c r="F117" i="14"/>
  <c r="G117" i="14" s="1"/>
  <c r="F107" i="14"/>
  <c r="G107" i="14" s="1"/>
  <c r="F75" i="14"/>
  <c r="G75" i="14" s="1"/>
  <c r="F73" i="14"/>
  <c r="G73" i="14" s="1"/>
  <c r="F67" i="14"/>
  <c r="G67" i="14" s="1"/>
  <c r="F60" i="14"/>
  <c r="G60" i="14" s="1"/>
  <c r="F55" i="14"/>
  <c r="G55" i="14" s="1"/>
  <c r="F23" i="14"/>
  <c r="G23" i="14" s="1"/>
  <c r="F21" i="14"/>
  <c r="G21" i="14" s="1"/>
  <c r="F16" i="14"/>
  <c r="G16" i="14" s="1"/>
  <c r="F14" i="14"/>
  <c r="G14" i="14" s="1"/>
  <c r="F1019" i="14"/>
  <c r="G1019" i="14" s="1"/>
  <c r="F1001" i="14"/>
  <c r="G1001" i="14" s="1"/>
  <c r="F982" i="14"/>
  <c r="F966" i="14"/>
  <c r="F936" i="14"/>
  <c r="G936" i="14" s="1"/>
  <c r="F917" i="14"/>
  <c r="F601" i="14"/>
  <c r="G601" i="14" s="1"/>
  <c r="F596" i="14"/>
  <c r="G596" i="14" s="1"/>
  <c r="F442" i="14"/>
  <c r="G442" i="14" s="1"/>
  <c r="F437" i="14"/>
  <c r="G437" i="14" s="1"/>
  <c r="F409" i="14"/>
  <c r="G409" i="14" s="1"/>
  <c r="F396" i="14"/>
  <c r="G396" i="14" s="1"/>
  <c r="F378" i="14"/>
  <c r="G378" i="14" s="1"/>
  <c r="F373" i="14"/>
  <c r="G373" i="14" s="1"/>
  <c r="H373" i="14" s="1"/>
  <c r="F366" i="14"/>
  <c r="G366" i="14" s="1"/>
  <c r="F323" i="14"/>
  <c r="G323" i="14" s="1"/>
  <c r="F316" i="14"/>
  <c r="G316" i="14" s="1"/>
  <c r="F304" i="14"/>
  <c r="G304" i="14" s="1"/>
  <c r="F290" i="14"/>
  <c r="G290" i="14" s="1"/>
  <c r="F287" i="14"/>
  <c r="G287" i="14" s="1"/>
  <c r="F274" i="14"/>
  <c r="G274" i="14" s="1"/>
  <c r="F258" i="14"/>
  <c r="G258" i="14" s="1"/>
  <c r="F247" i="14"/>
  <c r="G247" i="14" s="1"/>
  <c r="F244" i="14"/>
  <c r="G244" i="14" s="1"/>
  <c r="F236" i="14"/>
  <c r="G236" i="14" s="1"/>
  <c r="F231" i="14"/>
  <c r="G231" i="14" s="1"/>
  <c r="F228" i="14"/>
  <c r="G228" i="14" s="1"/>
  <c r="F220" i="14"/>
  <c r="G220" i="14" s="1"/>
  <c r="H220" i="14" s="1"/>
  <c r="F205" i="14"/>
  <c r="G205" i="14" s="1"/>
  <c r="F195" i="14"/>
  <c r="G195" i="14" s="1"/>
  <c r="F192" i="14"/>
  <c r="G192" i="14" s="1"/>
  <c r="F178" i="14"/>
  <c r="G178" i="14" s="1"/>
  <c r="F164" i="14"/>
  <c r="G164" i="14" s="1"/>
  <c r="F159" i="14"/>
  <c r="G159" i="14" s="1"/>
  <c r="F132" i="14"/>
  <c r="G132" i="14" s="1"/>
  <c r="F111" i="14"/>
  <c r="G111" i="14" s="1"/>
  <c r="F103" i="14"/>
  <c r="G103" i="14" s="1"/>
  <c r="F80" i="14"/>
  <c r="G80" i="14" s="1"/>
  <c r="F58" i="14"/>
  <c r="G58" i="14" s="1"/>
  <c r="F46" i="14"/>
  <c r="G46" i="14" s="1"/>
  <c r="F1080" i="14"/>
  <c r="F1074" i="14"/>
  <c r="F1066" i="14"/>
  <c r="G1066" i="14" s="1"/>
  <c r="F1044" i="14"/>
  <c r="G1044" i="14" s="1"/>
  <c r="F1004" i="14"/>
  <c r="G1004" i="14" s="1"/>
  <c r="F960" i="14"/>
  <c r="G960" i="14" s="1"/>
  <c r="F1110" i="14"/>
  <c r="F600" i="14"/>
  <c r="G600" i="14" s="1"/>
  <c r="F597" i="14"/>
  <c r="G597" i="14" s="1"/>
  <c r="F592" i="14"/>
  <c r="G592" i="14" s="1"/>
  <c r="F539" i="14"/>
  <c r="G539" i="14" s="1"/>
  <c r="F455" i="14"/>
  <c r="G455" i="14" s="1"/>
  <c r="F446" i="14"/>
  <c r="G446" i="14" s="1"/>
  <c r="F441" i="14"/>
  <c r="G441" i="14" s="1"/>
  <c r="F438" i="14"/>
  <c r="G438" i="14" s="1"/>
  <c r="F428" i="14"/>
  <c r="G428" i="14" s="1"/>
  <c r="F416" i="14"/>
  <c r="G416" i="14" s="1"/>
  <c r="F405" i="14"/>
  <c r="G405" i="14" s="1"/>
  <c r="F397" i="14"/>
  <c r="G397" i="14" s="1"/>
  <c r="F390" i="14"/>
  <c r="G390" i="14" s="1"/>
  <c r="F377" i="14"/>
  <c r="G377" i="14" s="1"/>
  <c r="F374" i="14"/>
  <c r="G374" i="14" s="1"/>
  <c r="F365" i="14"/>
  <c r="G365" i="14" s="1"/>
  <c r="F362" i="14"/>
  <c r="G362" i="14" s="1"/>
  <c r="F347" i="14"/>
  <c r="G347" i="14" s="1"/>
  <c r="F336" i="14"/>
  <c r="G336" i="14" s="1"/>
  <c r="F327" i="14"/>
  <c r="G327" i="14" s="1"/>
  <c r="F319" i="14"/>
  <c r="G319" i="14" s="1"/>
  <c r="F312" i="14"/>
  <c r="G312" i="14" s="1"/>
  <c r="F307" i="14"/>
  <c r="G307" i="14" s="1"/>
  <c r="F302" i="14"/>
  <c r="G302" i="14" s="1"/>
  <c r="F297" i="14"/>
  <c r="G297" i="14" s="1"/>
  <c r="F289" i="14"/>
  <c r="G289" i="14" s="1"/>
  <c r="F286" i="14"/>
  <c r="G286" i="14" s="1"/>
  <c r="F281" i="14"/>
  <c r="G281" i="14" s="1"/>
  <c r="F273" i="14"/>
  <c r="G273" i="14" s="1"/>
  <c r="F270" i="14"/>
  <c r="G270" i="14" s="1"/>
  <c r="F265" i="14"/>
  <c r="G265" i="14" s="1"/>
  <c r="F262" i="14"/>
  <c r="G262" i="14" s="1"/>
  <c r="F257" i="14"/>
  <c r="G257" i="14" s="1"/>
  <c r="F255" i="14"/>
  <c r="G255" i="14" s="1"/>
  <c r="F250" i="14"/>
  <c r="G250" i="14" s="1"/>
  <c r="F246" i="14"/>
  <c r="G246" i="14" s="1"/>
  <c r="F243" i="14"/>
  <c r="G243" i="14" s="1"/>
  <c r="F238" i="14"/>
  <c r="G238" i="14" s="1"/>
  <c r="F235" i="14"/>
  <c r="G235" i="14" s="1"/>
  <c r="F230" i="14"/>
  <c r="G230" i="14" s="1"/>
  <c r="F227" i="14"/>
  <c r="G227" i="14" s="1"/>
  <c r="F224" i="14"/>
  <c r="G224" i="14" s="1"/>
  <c r="F221" i="14"/>
  <c r="G221" i="14" s="1"/>
  <c r="F213" i="14"/>
  <c r="G213" i="14" s="1"/>
  <c r="F206" i="14"/>
  <c r="G206" i="14" s="1"/>
  <c r="F203" i="14"/>
  <c r="G203" i="14" s="1"/>
  <c r="F194" i="14"/>
  <c r="G194" i="14" s="1"/>
  <c r="F191" i="14"/>
  <c r="G191" i="14" s="1"/>
  <c r="F179" i="14"/>
  <c r="G179" i="14" s="1"/>
  <c r="F176" i="14"/>
  <c r="G176" i="14" s="1"/>
  <c r="F173" i="14"/>
  <c r="G173" i="14" s="1"/>
  <c r="F167" i="14"/>
  <c r="G167" i="14" s="1"/>
  <c r="F160" i="14"/>
  <c r="G160" i="14" s="1"/>
  <c r="F152" i="14"/>
  <c r="G152" i="14" s="1"/>
  <c r="F145" i="14"/>
  <c r="G145" i="14" s="1"/>
  <c r="F136" i="14"/>
  <c r="G136" i="14" s="1"/>
  <c r="F131" i="14"/>
  <c r="G131" i="14" s="1"/>
  <c r="F128" i="14"/>
  <c r="G128" i="14" s="1"/>
  <c r="F1105" i="14"/>
  <c r="G1105" i="14" s="1"/>
  <c r="F1092" i="14"/>
  <c r="G1092" i="14" s="1"/>
  <c r="F1076" i="14"/>
  <c r="G1076" i="14" s="1"/>
  <c r="F1068" i="14"/>
  <c r="F1052" i="14"/>
  <c r="F1042" i="14"/>
  <c r="F1038" i="14"/>
  <c r="G1038" i="14" s="1"/>
  <c r="F1031" i="14"/>
  <c r="G1031" i="14" s="1"/>
  <c r="F1026" i="14"/>
  <c r="G1026" i="14" s="1"/>
  <c r="F1021" i="14"/>
  <c r="F1014" i="14"/>
  <c r="G1014" i="14" s="1"/>
  <c r="F1006" i="14"/>
  <c r="G1006" i="14" s="1"/>
  <c r="F998" i="14"/>
  <c r="G998" i="14" s="1"/>
  <c r="F992" i="14"/>
  <c r="G992" i="14" s="1"/>
  <c r="F984" i="14"/>
  <c r="F976" i="14"/>
  <c r="G976" i="14" s="1"/>
  <c r="F970" i="14"/>
  <c r="G970" i="14" s="1"/>
  <c r="F967" i="14"/>
  <c r="G967" i="14" s="1"/>
  <c r="F952" i="14"/>
  <c r="F944" i="14"/>
  <c r="G944" i="14" s="1"/>
  <c r="F923" i="14"/>
  <c r="G923" i="14" s="1"/>
  <c r="F915" i="14"/>
  <c r="G915" i="14" s="1"/>
  <c r="F909" i="14"/>
  <c r="H524" i="14"/>
  <c r="H698" i="14"/>
  <c r="H702" i="14"/>
  <c r="H705" i="14"/>
  <c r="H710" i="14"/>
  <c r="H714" i="14"/>
  <c r="H717" i="14"/>
  <c r="H742" i="14"/>
  <c r="H748" i="14"/>
  <c r="H752" i="14"/>
  <c r="H756" i="14"/>
  <c r="H760" i="14"/>
  <c r="H762" i="14"/>
  <c r="H764" i="14"/>
  <c r="H769" i="14"/>
  <c r="H780" i="14"/>
  <c r="H786" i="14"/>
  <c r="H790" i="14"/>
  <c r="H794" i="14"/>
  <c r="H799" i="14"/>
  <c r="H805" i="14"/>
  <c r="H806" i="14"/>
  <c r="H812" i="14"/>
  <c r="H820" i="14"/>
  <c r="H823" i="14"/>
  <c r="H826" i="14"/>
  <c r="H830" i="14"/>
  <c r="H834" i="14"/>
  <c r="H839" i="14"/>
  <c r="H843" i="14"/>
  <c r="H851" i="14"/>
  <c r="H855" i="14"/>
  <c r="H859" i="14"/>
  <c r="F589" i="14"/>
  <c r="G589" i="14" s="1"/>
  <c r="F538" i="14"/>
  <c r="G538" i="14" s="1"/>
  <c r="F435" i="14"/>
  <c r="G435" i="14" s="1"/>
  <c r="F429" i="14"/>
  <c r="G429" i="14" s="1"/>
  <c r="F421" i="14"/>
  <c r="G421" i="14" s="1"/>
  <c r="F413" i="14"/>
  <c r="G413" i="14" s="1"/>
  <c r="F404" i="14"/>
  <c r="G404" i="14" s="1"/>
  <c r="F389" i="14"/>
  <c r="G389" i="14" s="1"/>
  <c r="F381" i="14"/>
  <c r="G381" i="14" s="1"/>
  <c r="F370" i="14"/>
  <c r="G370" i="14" s="1"/>
  <c r="F363" i="14"/>
  <c r="G363" i="14" s="1"/>
  <c r="F354" i="14"/>
  <c r="G354" i="14" s="1"/>
  <c r="F350" i="14"/>
  <c r="G350" i="14" s="1"/>
  <c r="F339" i="14"/>
  <c r="G339" i="14" s="1"/>
  <c r="F328" i="14"/>
  <c r="G328" i="14" s="1"/>
  <c r="F320" i="14"/>
  <c r="G320" i="14" s="1"/>
  <c r="F308" i="14"/>
  <c r="G308" i="14" s="1"/>
  <c r="F294" i="14"/>
  <c r="G294" i="14" s="1"/>
  <c r="F285" i="14"/>
  <c r="G285" i="14" s="1"/>
  <c r="F278" i="14"/>
  <c r="G278" i="14" s="1"/>
  <c r="F269" i="14"/>
  <c r="G269" i="14" s="1"/>
  <c r="F261" i="14"/>
  <c r="G261" i="14" s="1"/>
  <c r="F254" i="14"/>
  <c r="G254" i="14" s="1"/>
  <c r="F249" i="14"/>
  <c r="G249" i="14" s="1"/>
  <c r="F242" i="14"/>
  <c r="G242" i="14" s="1"/>
  <c r="H242" i="14" s="1"/>
  <c r="F234" i="14"/>
  <c r="G234" i="14" s="1"/>
  <c r="F216" i="14"/>
  <c r="G216" i="14" s="1"/>
  <c r="H216" i="14" s="1"/>
  <c r="F208" i="14"/>
  <c r="G208" i="14" s="1"/>
  <c r="F198" i="14"/>
  <c r="G198" i="14" s="1"/>
  <c r="F190" i="14"/>
  <c r="G190" i="14" s="1"/>
  <c r="F187" i="14"/>
  <c r="G187" i="14" s="1"/>
  <c r="F184" i="14"/>
  <c r="G184" i="14" s="1"/>
  <c r="F168" i="14"/>
  <c r="G168" i="14" s="1"/>
  <c r="F161" i="14"/>
  <c r="G161" i="14" s="1"/>
  <c r="F155" i="14"/>
  <c r="G155" i="14" s="1"/>
  <c r="F144" i="14"/>
  <c r="G144" i="14" s="1"/>
  <c r="F141" i="14"/>
  <c r="G141" i="14" s="1"/>
  <c r="F135" i="14"/>
  <c r="G135" i="14" s="1"/>
  <c r="F92" i="14"/>
  <c r="G92" i="14" s="1"/>
  <c r="F43" i="14"/>
  <c r="G43" i="14" s="1"/>
  <c r="F1100" i="14"/>
  <c r="G1100" i="14" s="1"/>
  <c r="F1096" i="14"/>
  <c r="G1096" i="14" s="1"/>
  <c r="F1090" i="14"/>
  <c r="G1090" i="14" s="1"/>
  <c r="F1083" i="14"/>
  <c r="G1083" i="14" s="1"/>
  <c r="F1072" i="14"/>
  <c r="F1062" i="14"/>
  <c r="G1062" i="14" s="1"/>
  <c r="F1056" i="14"/>
  <c r="G1056" i="14" s="1"/>
  <c r="F1046" i="14"/>
  <c r="G1046" i="14" s="1"/>
  <c r="F1034" i="14"/>
  <c r="G1034" i="14" s="1"/>
  <c r="F1028" i="14"/>
  <c r="G1028" i="14" s="1"/>
  <c r="F1017" i="14"/>
  <c r="F1002" i="14"/>
  <c r="G1002" i="14" s="1"/>
  <c r="F988" i="14"/>
  <c r="G988" i="14" s="1"/>
  <c r="F980" i="14"/>
  <c r="G980" i="14" s="1"/>
  <c r="F964" i="14"/>
  <c r="F959" i="14"/>
  <c r="G959" i="14" s="1"/>
  <c r="F948" i="14"/>
  <c r="G948" i="14" s="1"/>
  <c r="F940" i="14"/>
  <c r="G940" i="14" s="1"/>
  <c r="F934" i="14"/>
  <c r="G934" i="14" s="1"/>
  <c r="F919" i="14"/>
  <c r="G919" i="14" s="1"/>
  <c r="F457" i="14"/>
  <c r="G457" i="14" s="1"/>
  <c r="F598" i="14"/>
  <c r="G598" i="14" s="1"/>
  <c r="F584" i="14"/>
  <c r="G584" i="14" s="1"/>
  <c r="F453" i="14"/>
  <c r="G453" i="14" s="1"/>
  <c r="F448" i="14"/>
  <c r="G448" i="14" s="1"/>
  <c r="F440" i="14"/>
  <c r="G440" i="14" s="1"/>
  <c r="F426" i="14"/>
  <c r="G426" i="14" s="1"/>
  <c r="F424" i="14"/>
  <c r="G424" i="14" s="1"/>
  <c r="F406" i="14"/>
  <c r="G406" i="14" s="1"/>
  <c r="F400" i="14"/>
  <c r="G400" i="14" s="1"/>
  <c r="F392" i="14"/>
  <c r="G392" i="14" s="1"/>
  <c r="F375" i="14"/>
  <c r="G375" i="14" s="1"/>
  <c r="F361" i="14"/>
  <c r="G361" i="14" s="1"/>
  <c r="F346" i="14"/>
  <c r="G346" i="14" s="1"/>
  <c r="F343" i="14"/>
  <c r="G343" i="14" s="1"/>
  <c r="F335" i="14"/>
  <c r="G335" i="14" s="1"/>
  <c r="F325" i="14"/>
  <c r="G325" i="14" s="1"/>
  <c r="F311" i="14"/>
  <c r="G311" i="14" s="1"/>
  <c r="F223" i="14"/>
  <c r="G223" i="14" s="1"/>
  <c r="F151" i="14"/>
  <c r="G151" i="14" s="1"/>
  <c r="F115" i="14"/>
  <c r="G115" i="14" s="1"/>
  <c r="H523" i="14"/>
  <c r="H525" i="14"/>
  <c r="H697" i="14"/>
  <c r="H699" i="14"/>
  <c r="H701" i="14"/>
  <c r="H703" i="14"/>
  <c r="H706" i="14"/>
  <c r="H708" i="14"/>
  <c r="H711" i="14"/>
  <c r="H713" i="14"/>
  <c r="H716" i="14"/>
  <c r="H719" i="14"/>
  <c r="H729" i="14"/>
  <c r="H731" i="14"/>
  <c r="H733" i="14"/>
  <c r="H735" i="14"/>
  <c r="H736" i="14"/>
  <c r="H737" i="14"/>
  <c r="H739" i="14"/>
  <c r="H741" i="14"/>
  <c r="H745" i="14"/>
  <c r="H749" i="14"/>
  <c r="H751" i="14"/>
  <c r="H753" i="14"/>
  <c r="H755" i="14"/>
  <c r="H757" i="14"/>
  <c r="H761" i="14"/>
  <c r="H765" i="14"/>
  <c r="H767" i="14"/>
  <c r="H770" i="14"/>
  <c r="H771" i="14"/>
  <c r="H773" i="14"/>
  <c r="H774" i="14"/>
  <c r="H775" i="14"/>
  <c r="H778" i="14"/>
  <c r="H779" i="14"/>
  <c r="H782" i="14"/>
  <c r="H785" i="14"/>
  <c r="H787" i="14"/>
  <c r="H789" i="14"/>
  <c r="H795" i="14"/>
  <c r="H796" i="14"/>
  <c r="H798" i="14"/>
  <c r="H801" i="14"/>
  <c r="H802" i="14"/>
  <c r="H804" i="14"/>
  <c r="H811" i="14"/>
  <c r="H813" i="14"/>
  <c r="H815" i="14"/>
  <c r="H817" i="14"/>
  <c r="H819" i="14"/>
  <c r="H822" i="14"/>
  <c r="H824" i="14"/>
  <c r="H827" i="14"/>
  <c r="H829" i="14"/>
  <c r="H833" i="14"/>
  <c r="H835" i="14"/>
  <c r="H840" i="14"/>
  <c r="H842" i="14"/>
  <c r="H844" i="14"/>
  <c r="H846" i="14"/>
  <c r="H848" i="14"/>
  <c r="H850" i="14"/>
  <c r="H854" i="14"/>
  <c r="H858" i="14"/>
  <c r="F727" i="14"/>
  <c r="F531" i="14"/>
  <c r="G531" i="14" s="1"/>
  <c r="F602" i="14"/>
  <c r="G602" i="14" s="1"/>
  <c r="F594" i="14"/>
  <c r="G594" i="14" s="1"/>
  <c r="F588" i="14"/>
  <c r="G588" i="14" s="1"/>
  <c r="F536" i="14"/>
  <c r="G536" i="14" s="1"/>
  <c r="F444" i="14"/>
  <c r="G444" i="14" s="1"/>
  <c r="F436" i="14"/>
  <c r="G436" i="14" s="1"/>
  <c r="F430" i="14"/>
  <c r="G430" i="14" s="1"/>
  <c r="F420" i="14"/>
  <c r="G420" i="14" s="1"/>
  <c r="F412" i="14"/>
  <c r="G412" i="14" s="1"/>
  <c r="F388" i="14"/>
  <c r="G388" i="14" s="1"/>
  <c r="F380" i="14"/>
  <c r="G380" i="14" s="1"/>
  <c r="F369" i="14"/>
  <c r="G369" i="14" s="1"/>
  <c r="F357" i="14"/>
  <c r="G357" i="14" s="1"/>
  <c r="F329" i="14"/>
  <c r="G329" i="14" s="1"/>
  <c r="F321" i="14"/>
  <c r="G321" i="14" s="1"/>
  <c r="F315" i="14"/>
  <c r="G315" i="14" s="1"/>
  <c r="P190" i="33"/>
  <c r="P152" i="33"/>
  <c r="F452" i="33"/>
  <c r="F445" i="33"/>
  <c r="F440" i="33"/>
  <c r="F429" i="33"/>
  <c r="F424" i="33"/>
  <c r="F421" i="33"/>
  <c r="F413" i="33"/>
  <c r="F405" i="33"/>
  <c r="F397" i="33"/>
  <c r="F389" i="33"/>
  <c r="F381" i="33"/>
  <c r="P381" i="33" s="1"/>
  <c r="F376" i="33"/>
  <c r="F373" i="33"/>
  <c r="P373" i="33" s="1"/>
  <c r="F366" i="33"/>
  <c r="F358" i="33"/>
  <c r="F350" i="33"/>
  <c r="F347" i="33"/>
  <c r="F342" i="33"/>
  <c r="F332" i="33"/>
  <c r="F326" i="33"/>
  <c r="F322" i="33"/>
  <c r="F315" i="33"/>
  <c r="F312" i="33"/>
  <c r="F307" i="33"/>
  <c r="F304" i="33"/>
  <c r="F296" i="33"/>
  <c r="F293" i="33"/>
  <c r="F288" i="33"/>
  <c r="F282" i="33"/>
  <c r="F274" i="33"/>
  <c r="F267" i="33"/>
  <c r="F261" i="33"/>
  <c r="F255" i="33"/>
  <c r="F235" i="33"/>
  <c r="F227" i="33"/>
  <c r="F219" i="33"/>
  <c r="F211" i="33"/>
  <c r="P211" i="33" s="1"/>
  <c r="F205" i="33"/>
  <c r="F196" i="33"/>
  <c r="F194" i="33"/>
  <c r="F189" i="33"/>
  <c r="F186" i="33"/>
  <c r="F182" i="33"/>
  <c r="F171" i="33"/>
  <c r="F160" i="33"/>
  <c r="F154" i="33"/>
  <c r="F146" i="33"/>
  <c r="F143" i="33"/>
  <c r="F135" i="33"/>
  <c r="F130" i="33"/>
  <c r="F127" i="33"/>
  <c r="F122" i="33"/>
  <c r="F119" i="33"/>
  <c r="F114" i="33"/>
  <c r="F106" i="33"/>
  <c r="F103" i="33"/>
  <c r="F96" i="33"/>
  <c r="F88" i="33"/>
  <c r="F70" i="33"/>
  <c r="F67" i="33"/>
  <c r="F65" i="33"/>
  <c r="P65" i="33" s="1"/>
  <c r="F55" i="33"/>
  <c r="F50" i="33"/>
  <c r="P50" i="33" s="1"/>
  <c r="F43" i="33"/>
  <c r="F34" i="33"/>
  <c r="F25" i="33"/>
  <c r="F17" i="33"/>
  <c r="F1114" i="33"/>
  <c r="F1109" i="33"/>
  <c r="F1102" i="33"/>
  <c r="F1092" i="33"/>
  <c r="F1091" i="33"/>
  <c r="F1085" i="33"/>
  <c r="F1083" i="33"/>
  <c r="F1077" i="33"/>
  <c r="F1073" i="33"/>
  <c r="F1065" i="33"/>
  <c r="F1032" i="33"/>
  <c r="F1031" i="33"/>
  <c r="O703" i="33"/>
  <c r="P703" i="33" s="1"/>
  <c r="F690" i="33"/>
  <c r="F673" i="33"/>
  <c r="F658" i="33"/>
  <c r="F646" i="33"/>
  <c r="F642" i="33"/>
  <c r="F639" i="33"/>
  <c r="O631" i="33"/>
  <c r="F618" i="33"/>
  <c r="O616" i="33"/>
  <c r="F602" i="33"/>
  <c r="F598" i="33"/>
  <c r="O587" i="33"/>
  <c r="F586" i="33"/>
  <c r="F564" i="33"/>
  <c r="O559" i="33"/>
  <c r="O545" i="33"/>
  <c r="F544" i="33"/>
  <c r="F540" i="33"/>
  <c r="O524" i="33"/>
  <c r="P524" i="33" s="1"/>
  <c r="F521" i="33"/>
  <c r="F517" i="33"/>
  <c r="F513" i="33"/>
  <c r="O507" i="33"/>
  <c r="F505" i="33"/>
  <c r="O498" i="33"/>
  <c r="F490" i="33"/>
  <c r="O490" i="33"/>
  <c r="F482" i="33"/>
  <c r="O482" i="33"/>
  <c r="F478" i="33"/>
  <c r="F474" i="33"/>
  <c r="O474" i="33"/>
  <c r="O465" i="33"/>
  <c r="F446" i="33"/>
  <c r="F438" i="33"/>
  <c r="P438" i="33" s="1"/>
  <c r="F434" i="33"/>
  <c r="F430" i="33"/>
  <c r="O419" i="33"/>
  <c r="P419" i="33" s="1"/>
  <c r="F418" i="33"/>
  <c r="F410" i="33"/>
  <c r="F402" i="33"/>
  <c r="P402" i="33" s="1"/>
  <c r="F398" i="33"/>
  <c r="O389" i="33"/>
  <c r="F386" i="33"/>
  <c r="O384" i="33"/>
  <c r="P384" i="33" s="1"/>
  <c r="F382" i="33"/>
  <c r="F379" i="33"/>
  <c r="O377" i="33"/>
  <c r="P377" i="33" s="1"/>
  <c r="F371" i="33"/>
  <c r="P371" i="33" s="1"/>
  <c r="O369" i="33"/>
  <c r="P369" i="33" s="1"/>
  <c r="F359" i="33"/>
  <c r="O357" i="33"/>
  <c r="P357" i="33" s="1"/>
  <c r="F355" i="33"/>
  <c r="O353" i="33"/>
  <c r="P353" i="33" s="1"/>
  <c r="F352" i="33"/>
  <c r="O350" i="33"/>
  <c r="O347" i="33"/>
  <c r="F344" i="33"/>
  <c r="F337" i="33"/>
  <c r="O331" i="33"/>
  <c r="P331" i="33" s="1"/>
  <c r="O328" i="33"/>
  <c r="P328" i="33" s="1"/>
  <c r="F317" i="33"/>
  <c r="F305" i="33"/>
  <c r="F299" i="33"/>
  <c r="P299" i="33" s="1"/>
  <c r="F295" i="33"/>
  <c r="O295" i="33"/>
  <c r="F291" i="33"/>
  <c r="O291" i="33"/>
  <c r="F283" i="33"/>
  <c r="F275" i="33"/>
  <c r="O275" i="33"/>
  <c r="F263" i="33"/>
  <c r="F259" i="33"/>
  <c r="F244" i="33"/>
  <c r="O242" i="33"/>
  <c r="P242" i="33" s="1"/>
  <c r="O238" i="33"/>
  <c r="P238" i="33" s="1"/>
  <c r="F232" i="33"/>
  <c r="O230" i="33"/>
  <c r="P230" i="33" s="1"/>
  <c r="O227" i="33"/>
  <c r="F214" i="33"/>
  <c r="O207" i="33"/>
  <c r="P207" i="33" s="1"/>
  <c r="O196" i="33"/>
  <c r="F192" i="33"/>
  <c r="O189" i="33"/>
  <c r="F188" i="33"/>
  <c r="F169" i="33"/>
  <c r="O162" i="33"/>
  <c r="F161" i="33"/>
  <c r="F149" i="33"/>
  <c r="F145" i="33"/>
  <c r="F137" i="33"/>
  <c r="F129" i="33"/>
  <c r="O124" i="33"/>
  <c r="P124" i="33" s="1"/>
  <c r="F121" i="33"/>
  <c r="O118" i="33"/>
  <c r="F117" i="33"/>
  <c r="O110" i="33"/>
  <c r="F105" i="33"/>
  <c r="O100" i="33"/>
  <c r="P100" i="33" s="1"/>
  <c r="F97" i="33"/>
  <c r="F93" i="33"/>
  <c r="O93" i="33"/>
  <c r="F85" i="33"/>
  <c r="F78" i="33"/>
  <c r="F75" i="33"/>
  <c r="O73" i="33"/>
  <c r="F64" i="33"/>
  <c r="P64" i="33" s="1"/>
  <c r="F60" i="33"/>
  <c r="F48" i="33"/>
  <c r="F45" i="33"/>
  <c r="F38" i="33"/>
  <c r="F33" i="33"/>
  <c r="F30" i="33"/>
  <c r="F28" i="33"/>
  <c r="O22" i="33"/>
  <c r="P22" i="33" s="1"/>
  <c r="O19" i="33"/>
  <c r="P19" i="33" s="1"/>
  <c r="O17" i="33"/>
  <c r="F16" i="33"/>
  <c r="O16" i="33"/>
  <c r="O14" i="33"/>
  <c r="P14" i="33" s="1"/>
  <c r="O9" i="33"/>
  <c r="F674" i="33"/>
  <c r="P674" i="33" s="1"/>
  <c r="F633" i="33"/>
  <c r="F626" i="33"/>
  <c r="F623" i="33"/>
  <c r="F611" i="33"/>
  <c r="F595" i="33"/>
  <c r="F571" i="33"/>
  <c r="F549" i="33"/>
  <c r="F522" i="33"/>
  <c r="F503" i="33"/>
  <c r="F495" i="33"/>
  <c r="F403" i="33"/>
  <c r="F399" i="33"/>
  <c r="P399" i="33" s="1"/>
  <c r="F395" i="33"/>
  <c r="F391" i="33"/>
  <c r="P391" i="33" s="1"/>
  <c r="F387" i="33"/>
  <c r="F383" i="33"/>
  <c r="F364" i="33"/>
  <c r="F330" i="33"/>
  <c r="F318" i="33"/>
  <c r="F280" i="33"/>
  <c r="F276" i="33"/>
  <c r="F237" i="33"/>
  <c r="F233" i="33"/>
  <c r="F204" i="33"/>
  <c r="F162" i="33"/>
  <c r="F158" i="33"/>
  <c r="F98" i="33"/>
  <c r="F90" i="33"/>
  <c r="P90" i="33" s="1"/>
  <c r="F83" i="33"/>
  <c r="F49" i="33"/>
  <c r="F42" i="33"/>
  <c r="F9" i="33"/>
  <c r="F893" i="33"/>
  <c r="F879" i="33"/>
  <c r="F1088" i="33"/>
  <c r="F1084" i="33"/>
  <c r="F515" i="33"/>
  <c r="F606" i="33"/>
  <c r="F529" i="33"/>
  <c r="F607" i="33"/>
  <c r="F6" i="33"/>
  <c r="K858" i="33"/>
  <c r="K856" i="33"/>
  <c r="K854" i="33"/>
  <c r="K852" i="33"/>
  <c r="K850" i="33"/>
  <c r="K848" i="33"/>
  <c r="K846" i="33"/>
  <c r="K844" i="33"/>
  <c r="K842" i="33"/>
  <c r="K840" i="33"/>
  <c r="K838" i="33"/>
  <c r="K836" i="33"/>
  <c r="K834" i="33"/>
  <c r="K832" i="33"/>
  <c r="K830" i="33"/>
  <c r="K828" i="33"/>
  <c r="K826" i="33"/>
  <c r="K823" i="33"/>
  <c r="K820" i="33"/>
  <c r="K818" i="33"/>
  <c r="K816" i="33"/>
  <c r="K814" i="33"/>
  <c r="K812" i="33"/>
  <c r="K810" i="33"/>
  <c r="K808" i="33"/>
  <c r="K805" i="33"/>
  <c r="K803" i="33"/>
  <c r="K800" i="33"/>
  <c r="K799" i="33"/>
  <c r="K797" i="33"/>
  <c r="K794" i="33"/>
  <c r="K792" i="33"/>
  <c r="K790" i="33"/>
  <c r="K788" i="33"/>
  <c r="K786" i="33"/>
  <c r="K784" i="33"/>
  <c r="K783" i="33"/>
  <c r="K781" i="33"/>
  <c r="K780" i="33"/>
  <c r="K777" i="33"/>
  <c r="K776" i="33"/>
  <c r="K772" i="33"/>
  <c r="K769" i="33"/>
  <c r="K766" i="33"/>
  <c r="K764" i="33"/>
  <c r="K762" i="33"/>
  <c r="K760" i="33"/>
  <c r="K758" i="33"/>
  <c r="K756" i="33"/>
  <c r="K754" i="33"/>
  <c r="K752" i="33"/>
  <c r="K750" i="33"/>
  <c r="K748" i="33"/>
  <c r="K746" i="33"/>
  <c r="K744" i="33"/>
  <c r="K742" i="33"/>
  <c r="K740" i="33"/>
  <c r="K738" i="33"/>
  <c r="K736" i="33"/>
  <c r="K735" i="33"/>
  <c r="K733" i="33"/>
  <c r="K730" i="33"/>
  <c r="K728" i="33"/>
  <c r="K857" i="33"/>
  <c r="K853" i="33"/>
  <c r="K849" i="33"/>
  <c r="K845" i="33"/>
  <c r="K841" i="33"/>
  <c r="K835" i="33"/>
  <c r="K831" i="33"/>
  <c r="K827" i="33"/>
  <c r="K824" i="33"/>
  <c r="K821" i="33"/>
  <c r="K817" i="33"/>
  <c r="K813" i="33"/>
  <c r="K809" i="33"/>
  <c r="K806" i="33"/>
  <c r="K802" i="33"/>
  <c r="K795" i="33"/>
  <c r="K791" i="33"/>
  <c r="K787" i="33"/>
  <c r="K778" i="33"/>
  <c r="K775" i="33"/>
  <c r="K773" i="33"/>
  <c r="K770" i="33"/>
  <c r="K765" i="33"/>
  <c r="K763" i="33"/>
  <c r="K757" i="33"/>
  <c r="K755" i="33"/>
  <c r="K751" i="33"/>
  <c r="K747" i="33"/>
  <c r="K741" i="33"/>
  <c r="K737" i="33"/>
  <c r="K732" i="33"/>
  <c r="K729" i="33"/>
  <c r="K859" i="33"/>
  <c r="K851" i="33"/>
  <c r="K843" i="33"/>
  <c r="K837" i="33"/>
  <c r="K829" i="33"/>
  <c r="K822" i="33"/>
  <c r="K815" i="33"/>
  <c r="K807" i="33"/>
  <c r="K801" i="33"/>
  <c r="K796" i="33"/>
  <c r="K789" i="33"/>
  <c r="K782" i="33"/>
  <c r="K771" i="33"/>
  <c r="K767" i="33"/>
  <c r="K761" i="33"/>
  <c r="K749" i="33"/>
  <c r="K743" i="33"/>
  <c r="K731" i="33"/>
  <c r="K726" i="33"/>
  <c r="F684" i="33"/>
  <c r="F680" i="33"/>
  <c r="F677" i="33"/>
  <c r="F666" i="33"/>
  <c r="F654" i="33"/>
  <c r="F650" i="33"/>
  <c r="F636" i="33"/>
  <c r="F614" i="33"/>
  <c r="F610" i="33"/>
  <c r="F590" i="33"/>
  <c r="F570" i="33"/>
  <c r="F560" i="33"/>
  <c r="F548" i="33"/>
  <c r="F536" i="33"/>
  <c r="F494" i="33"/>
  <c r="F470" i="33"/>
  <c r="F453" i="33"/>
  <c r="F442" i="33"/>
  <c r="F422" i="33"/>
  <c r="F406" i="33"/>
  <c r="P406" i="33" s="1"/>
  <c r="F390" i="33"/>
  <c r="F375" i="33"/>
  <c r="F348" i="33"/>
  <c r="F341" i="33"/>
  <c r="F313" i="33"/>
  <c r="F271" i="33"/>
  <c r="F252" i="33"/>
  <c r="F228" i="33"/>
  <c r="F225" i="33"/>
  <c r="F210" i="33"/>
  <c r="F199" i="33"/>
  <c r="F184" i="33"/>
  <c r="F180" i="33"/>
  <c r="F173" i="33"/>
  <c r="F157" i="33"/>
  <c r="F141" i="33"/>
  <c r="F125" i="33"/>
  <c r="F113" i="33"/>
  <c r="F101" i="33"/>
  <c r="F89" i="33"/>
  <c r="F56" i="33"/>
  <c r="F35" i="33"/>
  <c r="F20" i="33"/>
  <c r="P20" i="33" s="1"/>
  <c r="F681" i="33"/>
  <c r="F663" i="33"/>
  <c r="F643" i="33"/>
  <c r="F599" i="33"/>
  <c r="F583" i="33"/>
  <c r="F575" i="33"/>
  <c r="F565" i="33"/>
  <c r="F541" i="33"/>
  <c r="F458" i="33"/>
  <c r="F454" i="33"/>
  <c r="F450" i="33"/>
  <c r="F447" i="33"/>
  <c r="F360" i="33"/>
  <c r="F334" i="33"/>
  <c r="F303" i="33"/>
  <c r="F284" i="33"/>
  <c r="F268" i="33"/>
  <c r="F264" i="33"/>
  <c r="F185" i="33"/>
  <c r="F181" i="33"/>
  <c r="F177" i="33"/>
  <c r="F170" i="33"/>
  <c r="F142" i="33"/>
  <c r="F94" i="33"/>
  <c r="F72" i="33"/>
  <c r="P72" i="33" s="1"/>
  <c r="F36" i="33"/>
  <c r="F31" i="33"/>
  <c r="F1111" i="33"/>
  <c r="F475" i="33"/>
  <c r="L907" i="33"/>
  <c r="F878" i="33"/>
  <c r="F8" i="33"/>
  <c r="O244" i="33"/>
  <c r="O254" i="33"/>
  <c r="O263" i="33"/>
  <c r="O264" i="33"/>
  <c r="O270" i="33"/>
  <c r="P270" i="33" s="1"/>
  <c r="O278" i="33"/>
  <c r="P278" i="33" s="1"/>
  <c r="O282" i="33"/>
  <c r="O287" i="33"/>
  <c r="O289" i="33"/>
  <c r="P289" i="33" s="1"/>
  <c r="O303" i="33"/>
  <c r="O635" i="33"/>
  <c r="O649" i="33"/>
  <c r="O657" i="33"/>
  <c r="O665" i="33"/>
  <c r="O34" i="33"/>
  <c r="O58" i="33"/>
  <c r="O413" i="33"/>
  <c r="O439" i="33"/>
  <c r="O552" i="33"/>
  <c r="P552" i="33" s="1"/>
  <c r="O572" i="33"/>
  <c r="K734" i="33"/>
  <c r="K745" i="33"/>
  <c r="K759" i="33"/>
  <c r="K768" i="33"/>
  <c r="K779" i="33"/>
  <c r="K793" i="33"/>
  <c r="K804" i="33"/>
  <c r="K819" i="33"/>
  <c r="K833" i="33"/>
  <c r="K839" i="33"/>
  <c r="K855" i="33"/>
  <c r="L1107" i="33"/>
  <c r="O1107" i="33" s="1"/>
  <c r="L1080" i="33"/>
  <c r="O1080" i="33" s="1"/>
  <c r="L1076" i="33"/>
  <c r="O1076" i="33" s="1"/>
  <c r="L1050" i="33"/>
  <c r="O1050" i="33" s="1"/>
  <c r="L1031" i="33"/>
  <c r="O1031" i="33" s="1"/>
  <c r="L1019" i="33"/>
  <c r="O1019" i="33" s="1"/>
  <c r="P1019" i="33" s="1"/>
  <c r="L974" i="33"/>
  <c r="O974" i="33" s="1"/>
  <c r="P974" i="33" s="1"/>
  <c r="L957" i="33"/>
  <c r="O957" i="33" s="1"/>
  <c r="P957" i="33" s="1"/>
  <c r="L948" i="33"/>
  <c r="O948" i="33" s="1"/>
  <c r="P948" i="33" s="1"/>
  <c r="L702" i="33"/>
  <c r="O702" i="33" s="1"/>
  <c r="P702" i="33" s="1"/>
  <c r="L660" i="33"/>
  <c r="O660" i="33" s="1"/>
  <c r="O11" i="33"/>
  <c r="P11" i="33" s="1"/>
  <c r="O70" i="33"/>
  <c r="O98" i="33"/>
  <c r="O127" i="33"/>
  <c r="O159" i="33"/>
  <c r="P159" i="33" s="1"/>
  <c r="O183" i="33"/>
  <c r="O233" i="33"/>
  <c r="O324" i="33"/>
  <c r="P324" i="33" s="1"/>
  <c r="O441" i="33"/>
  <c r="O444" i="33"/>
  <c r="P444" i="33" s="1"/>
  <c r="O447" i="33"/>
  <c r="O503" i="33"/>
  <c r="O533" i="33"/>
  <c r="O541" i="33"/>
  <c r="O553" i="33"/>
  <c r="O592" i="33"/>
  <c r="O1064" i="33"/>
  <c r="F726" i="33"/>
  <c r="F862" i="33" s="1"/>
  <c r="O620" i="33"/>
  <c r="O723" i="33"/>
  <c r="P723" i="33" s="1"/>
  <c r="O107" i="33"/>
  <c r="P107" i="33" s="1"/>
  <c r="O155" i="33"/>
  <c r="O179" i="33"/>
  <c r="P179" i="33" s="1"/>
  <c r="O395" i="33"/>
  <c r="O397" i="33"/>
  <c r="O403" i="33"/>
  <c r="O407" i="33"/>
  <c r="P407" i="33" s="1"/>
  <c r="O429" i="33"/>
  <c r="O436" i="33"/>
  <c r="O516" i="33"/>
  <c r="O575" i="33"/>
  <c r="O868" i="33"/>
  <c r="O872" i="33"/>
  <c r="O876" i="33"/>
  <c r="O884" i="33"/>
  <c r="O890" i="33"/>
  <c r="O898" i="33"/>
  <c r="O335" i="33"/>
  <c r="O361" i="33"/>
  <c r="F455" i="33"/>
  <c r="P455" i="33" s="1"/>
  <c r="F448" i="33"/>
  <c r="F441" i="33"/>
  <c r="F435" i="33"/>
  <c r="P435" i="33" s="1"/>
  <c r="F432" i="33"/>
  <c r="F425" i="33"/>
  <c r="F420" i="33"/>
  <c r="F417" i="33"/>
  <c r="P417" i="33" s="1"/>
  <c r="F412" i="33"/>
  <c r="F409" i="33"/>
  <c r="F404" i="33"/>
  <c r="F396" i="33"/>
  <c r="F388" i="33"/>
  <c r="F380" i="33"/>
  <c r="P380" i="33" s="1"/>
  <c r="F372" i="33"/>
  <c r="F365" i="33"/>
  <c r="P365" i="33" s="1"/>
  <c r="F361" i="33"/>
  <c r="F354" i="33"/>
  <c r="P354" i="33" s="1"/>
  <c r="F351" i="33"/>
  <c r="P351" i="33" s="1"/>
  <c r="F343" i="33"/>
  <c r="F338" i="33"/>
  <c r="F335" i="33"/>
  <c r="F327" i="33"/>
  <c r="F323" i="33"/>
  <c r="F316" i="33"/>
  <c r="F308" i="33"/>
  <c r="F300" i="33"/>
  <c r="F292" i="33"/>
  <c r="F287" i="33"/>
  <c r="P287" i="33" s="1"/>
  <c r="F281" i="33"/>
  <c r="F273" i="33"/>
  <c r="F266" i="33"/>
  <c r="F260" i="33"/>
  <c r="F254" i="33"/>
  <c r="F251" i="33"/>
  <c r="F243" i="33"/>
  <c r="F240" i="33"/>
  <c r="F234" i="33"/>
  <c r="F226" i="33"/>
  <c r="F223" i="33"/>
  <c r="F220" i="33"/>
  <c r="F215" i="33"/>
  <c r="F212" i="33"/>
  <c r="F206" i="33"/>
  <c r="F200" i="33"/>
  <c r="F193" i="33"/>
  <c r="F183" i="33"/>
  <c r="F176" i="33"/>
  <c r="F172" i="33"/>
  <c r="F166" i="33"/>
  <c r="P166" i="33" s="1"/>
  <c r="F163" i="33"/>
  <c r="F155" i="33"/>
  <c r="F150" i="33"/>
  <c r="F140" i="33"/>
  <c r="F134" i="33"/>
  <c r="F126" i="33"/>
  <c r="F118" i="33"/>
  <c r="F115" i="33"/>
  <c r="F110" i="33"/>
  <c r="F102" i="33"/>
  <c r="P102" i="33" s="1"/>
  <c r="F95" i="33"/>
  <c r="F87" i="33"/>
  <c r="F84" i="33"/>
  <c r="F79" i="33"/>
  <c r="F76" i="33"/>
  <c r="F73" i="33"/>
  <c r="F61" i="33"/>
  <c r="F58" i="33"/>
  <c r="F51" i="33"/>
  <c r="F44" i="33"/>
  <c r="F37" i="33"/>
  <c r="F29" i="33"/>
  <c r="P29" i="33" s="1"/>
  <c r="F26" i="33"/>
  <c r="F21" i="33"/>
  <c r="F18" i="33"/>
  <c r="F13" i="33"/>
  <c r="P13" i="33" s="1"/>
  <c r="I1116" i="33"/>
  <c r="P7" i="33"/>
  <c r="L949" i="33"/>
  <c r="O949" i="33" s="1"/>
  <c r="H1116" i="33"/>
  <c r="L901" i="33"/>
  <c r="O901" i="33" s="1"/>
  <c r="L1053" i="33"/>
  <c r="O1053" i="33" s="1"/>
  <c r="P1053" i="33" s="1"/>
  <c r="L1051" i="33"/>
  <c r="O1051" i="33" s="1"/>
  <c r="L933" i="33"/>
  <c r="O933" i="33" s="1"/>
  <c r="L1052" i="33"/>
  <c r="O1052" i="33" s="1"/>
  <c r="L1099" i="33"/>
  <c r="O1099" i="33" s="1"/>
  <c r="L1097" i="33"/>
  <c r="O1097" i="33" s="1"/>
  <c r="L1095" i="33"/>
  <c r="O1095" i="33" s="1"/>
  <c r="P1095" i="33" s="1"/>
  <c r="L1082" i="33"/>
  <c r="O1082" i="33" s="1"/>
  <c r="L1071" i="33"/>
  <c r="O1071" i="33" s="1"/>
  <c r="L1069" i="33"/>
  <c r="O1069" i="33" s="1"/>
  <c r="P1069" i="33" s="1"/>
  <c r="L1055" i="33"/>
  <c r="O1055" i="33" s="1"/>
  <c r="L1042" i="33"/>
  <c r="O1042" i="33" s="1"/>
  <c r="L1040" i="33"/>
  <c r="O1040" i="33" s="1"/>
  <c r="L1038" i="33"/>
  <c r="O1038" i="33" s="1"/>
  <c r="L1036" i="33"/>
  <c r="O1036" i="33" s="1"/>
  <c r="L1028" i="33"/>
  <c r="O1028" i="33" s="1"/>
  <c r="P1028" i="33" s="1"/>
  <c r="L1025" i="33"/>
  <c r="O1025" i="33" s="1"/>
  <c r="P1025" i="33" s="1"/>
  <c r="L1013" i="33"/>
  <c r="O1013" i="33" s="1"/>
  <c r="L1000" i="33"/>
  <c r="O1000" i="33" s="1"/>
  <c r="L999" i="33"/>
  <c r="O999" i="33" s="1"/>
  <c r="L990" i="33"/>
  <c r="O990" i="33" s="1"/>
  <c r="P990" i="33" s="1"/>
  <c r="L988" i="33"/>
  <c r="O988" i="33" s="1"/>
  <c r="P988" i="33" s="1"/>
  <c r="L984" i="33"/>
  <c r="O984" i="33" s="1"/>
  <c r="P984" i="33" s="1"/>
  <c r="L980" i="33"/>
  <c r="O980" i="33" s="1"/>
  <c r="P980" i="33" s="1"/>
  <c r="L978" i="33"/>
  <c r="O978" i="33" s="1"/>
  <c r="P978" i="33" s="1"/>
  <c r="L976" i="33"/>
  <c r="O976" i="33" s="1"/>
  <c r="P976" i="33" s="1"/>
  <c r="L967" i="33"/>
  <c r="O967" i="33" s="1"/>
  <c r="L966" i="33"/>
  <c r="O966" i="33" s="1"/>
  <c r="P966" i="33" s="1"/>
  <c r="L964" i="33"/>
  <c r="O964" i="33" s="1"/>
  <c r="P964" i="33" s="1"/>
  <c r="L954" i="33"/>
  <c r="O954" i="33" s="1"/>
  <c r="P954" i="33" s="1"/>
  <c r="L952" i="33"/>
  <c r="O952" i="33" s="1"/>
  <c r="P952" i="33" s="1"/>
  <c r="L950" i="33"/>
  <c r="O950" i="33" s="1"/>
  <c r="P950" i="33" s="1"/>
  <c r="L939" i="33"/>
  <c r="O939" i="33" s="1"/>
  <c r="L935" i="33"/>
  <c r="O935" i="33" s="1"/>
  <c r="L919" i="33"/>
  <c r="O919" i="33" s="1"/>
  <c r="P919" i="33" s="1"/>
  <c r="L917" i="33"/>
  <c r="O917" i="33" s="1"/>
  <c r="P917" i="33" s="1"/>
  <c r="L915" i="33"/>
  <c r="O915" i="33" s="1"/>
  <c r="P915" i="33" s="1"/>
  <c r="L913" i="33"/>
  <c r="O913" i="33" s="1"/>
  <c r="P913" i="33" s="1"/>
  <c r="L1109" i="33"/>
  <c r="O1109" i="33" s="1"/>
  <c r="L1100" i="33"/>
  <c r="O1100" i="33" s="1"/>
  <c r="P1100" i="33" s="1"/>
  <c r="L1098" i="33"/>
  <c r="O1098" i="33" s="1"/>
  <c r="P1098" i="33" s="1"/>
  <c r="L1096" i="33"/>
  <c r="O1096" i="33" s="1"/>
  <c r="P1096" i="33" s="1"/>
  <c r="L1094" i="33"/>
  <c r="O1094" i="33" s="1"/>
  <c r="L1086" i="33"/>
  <c r="O1086" i="33" s="1"/>
  <c r="P1086" i="33" s="1"/>
  <c r="L1084" i="33"/>
  <c r="O1084" i="33" s="1"/>
  <c r="L1083" i="33"/>
  <c r="O1083" i="33" s="1"/>
  <c r="L1074" i="33"/>
  <c r="O1074" i="33" s="1"/>
  <c r="L1072" i="33"/>
  <c r="O1072" i="33" s="1"/>
  <c r="L1070" i="33"/>
  <c r="O1070" i="33" s="1"/>
  <c r="L1068" i="33"/>
  <c r="O1068" i="33" s="1"/>
  <c r="L1058" i="33"/>
  <c r="O1058" i="33" s="1"/>
  <c r="L1056" i="33"/>
  <c r="O1056" i="33" s="1"/>
  <c r="L1039" i="33"/>
  <c r="O1039" i="33" s="1"/>
  <c r="L1037" i="33"/>
  <c r="O1037" i="33" s="1"/>
  <c r="P1037" i="33" s="1"/>
  <c r="L1027" i="33"/>
  <c r="O1027" i="33" s="1"/>
  <c r="L1017" i="33"/>
  <c r="O1017" i="33" s="1"/>
  <c r="P1017" i="33" s="1"/>
  <c r="L1015" i="33"/>
  <c r="O1015" i="33" s="1"/>
  <c r="P1015" i="33" s="1"/>
  <c r="L1014" i="33"/>
  <c r="O1014" i="33" s="1"/>
  <c r="P1014" i="33" s="1"/>
  <c r="L1012" i="33"/>
  <c r="O1012" i="33" s="1"/>
  <c r="P1012" i="33" s="1"/>
  <c r="L1002" i="33"/>
  <c r="O1002" i="33" s="1"/>
  <c r="P1002" i="33" s="1"/>
  <c r="L1001" i="33"/>
  <c r="O1001" i="33" s="1"/>
  <c r="L989" i="33"/>
  <c r="O989" i="33" s="1"/>
  <c r="L987" i="33"/>
  <c r="O987" i="33" s="1"/>
  <c r="L985" i="33"/>
  <c r="O985" i="33" s="1"/>
  <c r="L981" i="33"/>
  <c r="O981" i="33" s="1"/>
  <c r="L977" i="33"/>
  <c r="O977" i="33" s="1"/>
  <c r="L975" i="33"/>
  <c r="O975" i="33" s="1"/>
  <c r="L968" i="33"/>
  <c r="O968" i="33" s="1"/>
  <c r="L965" i="33"/>
  <c r="O965" i="33" s="1"/>
  <c r="L963" i="33"/>
  <c r="O963" i="33" s="1"/>
  <c r="L955" i="33"/>
  <c r="O955" i="33" s="1"/>
  <c r="L951" i="33"/>
  <c r="O951" i="33" s="1"/>
  <c r="P951" i="33" s="1"/>
  <c r="L938" i="33"/>
  <c r="O938" i="33" s="1"/>
  <c r="P938" i="33" s="1"/>
  <c r="L936" i="33"/>
  <c r="O936" i="33" s="1"/>
  <c r="P936" i="33" s="1"/>
  <c r="L934" i="33"/>
  <c r="O934" i="33" s="1"/>
  <c r="P934" i="33" s="1"/>
  <c r="L918" i="33"/>
  <c r="O918" i="33" s="1"/>
  <c r="L916" i="33"/>
  <c r="O916" i="33" s="1"/>
  <c r="L914" i="33"/>
  <c r="O914" i="33" s="1"/>
  <c r="L1010" i="33"/>
  <c r="O1010" i="33" s="1"/>
  <c r="P1010" i="33" s="1"/>
  <c r="I12" i="35"/>
  <c r="C1118" i="35"/>
  <c r="G1117" i="35"/>
  <c r="H911" i="35"/>
  <c r="I911" i="35" s="1"/>
  <c r="G907" i="35"/>
  <c r="H907" i="35" s="1"/>
  <c r="L847" i="32"/>
  <c r="F490" i="32"/>
  <c r="G490" i="32" s="1"/>
  <c r="H490" i="32" s="1"/>
  <c r="F659" i="32"/>
  <c r="G659" i="32" s="1"/>
  <c r="H659" i="32" s="1"/>
  <c r="F530" i="32"/>
  <c r="G530" i="32" s="1"/>
  <c r="H530" i="32" s="1"/>
  <c r="L784" i="32"/>
  <c r="I880" i="32"/>
  <c r="I866" i="32"/>
  <c r="I896" i="32"/>
  <c r="F602" i="34"/>
  <c r="H602" i="34" s="1"/>
  <c r="F592" i="34"/>
  <c r="F576" i="34"/>
  <c r="H576" i="34" s="1"/>
  <c r="F1082" i="34"/>
  <c r="H1082" i="34" s="1"/>
  <c r="I1082" i="34" s="1"/>
  <c r="F938" i="34"/>
  <c r="F555" i="34"/>
  <c r="H555" i="34" s="1"/>
  <c r="F553" i="34"/>
  <c r="H553" i="34" s="1"/>
  <c r="J413" i="34"/>
  <c r="M413" i="34" s="1"/>
  <c r="F739" i="34"/>
  <c r="I727" i="34"/>
  <c r="I731" i="34"/>
  <c r="I735" i="34"/>
  <c r="I736" i="34"/>
  <c r="I738" i="34"/>
  <c r="I740" i="34"/>
  <c r="I744" i="34"/>
  <c r="I751" i="34"/>
  <c r="I753" i="34"/>
  <c r="I755" i="34"/>
  <c r="I757" i="34"/>
  <c r="I759" i="34"/>
  <c r="I763" i="34"/>
  <c r="I767" i="34"/>
  <c r="I769" i="34"/>
  <c r="I771" i="34"/>
  <c r="I773" i="34"/>
  <c r="I775" i="34"/>
  <c r="I781" i="34"/>
  <c r="I783" i="34"/>
  <c r="I791" i="34"/>
  <c r="I793" i="34"/>
  <c r="I795" i="34"/>
  <c r="I802" i="34"/>
  <c r="I804" i="34"/>
  <c r="I807" i="34"/>
  <c r="I811" i="34"/>
  <c r="I815" i="34"/>
  <c r="I817" i="34"/>
  <c r="I819" i="34"/>
  <c r="I827" i="34"/>
  <c r="I831" i="34"/>
  <c r="I835" i="34"/>
  <c r="I839" i="34"/>
  <c r="I843" i="34"/>
  <c r="I853" i="34"/>
  <c r="I857" i="34"/>
  <c r="F461" i="34"/>
  <c r="F593" i="34"/>
  <c r="H593" i="34" s="1"/>
  <c r="F577" i="34"/>
  <c r="H577" i="34" s="1"/>
  <c r="F572" i="34"/>
  <c r="F564" i="34"/>
  <c r="H564" i="34" s="1"/>
  <c r="F1005" i="34"/>
  <c r="H1005" i="34" s="1"/>
  <c r="I1005" i="34" s="1"/>
  <c r="J32" i="34"/>
  <c r="M32" i="34" s="1"/>
  <c r="J66" i="34"/>
  <c r="M66" i="34" s="1"/>
  <c r="J1085" i="34"/>
  <c r="M1085" i="34" s="1"/>
  <c r="J987" i="34"/>
  <c r="M987" i="34" s="1"/>
  <c r="J971" i="34"/>
  <c r="M971" i="34" s="1"/>
  <c r="J960" i="34"/>
  <c r="M960" i="34" s="1"/>
  <c r="J926" i="34"/>
  <c r="M926" i="34" s="1"/>
  <c r="J794" i="34"/>
  <c r="M794" i="34" s="1"/>
  <c r="M721" i="34"/>
  <c r="N721" i="34" s="1"/>
  <c r="M372" i="34"/>
  <c r="K685" i="28"/>
  <c r="G682" i="18" s="1"/>
  <c r="K384" i="28"/>
  <c r="G384" i="18" s="1"/>
  <c r="K400" i="28"/>
  <c r="G400" i="18" s="1"/>
  <c r="K416" i="28"/>
  <c r="G416" i="18" s="1"/>
  <c r="K679" i="28"/>
  <c r="G676" i="18" s="1"/>
  <c r="F451" i="28"/>
  <c r="K451" i="28" s="1"/>
  <c r="G451" i="18" s="1"/>
  <c r="F444" i="28"/>
  <c r="K444" i="28" s="1"/>
  <c r="G444" i="18" s="1"/>
  <c r="F436" i="28"/>
  <c r="K436" i="28" s="1"/>
  <c r="G436" i="18" s="1"/>
  <c r="F428" i="28"/>
  <c r="K428" i="28" s="1"/>
  <c r="G428" i="18" s="1"/>
  <c r="F420" i="28"/>
  <c r="K420" i="28" s="1"/>
  <c r="G420" i="18" s="1"/>
  <c r="F412" i="28"/>
  <c r="K412" i="28" s="1"/>
  <c r="G412" i="18" s="1"/>
  <c r="F404" i="28"/>
  <c r="K404" i="28" s="1"/>
  <c r="G404" i="18" s="1"/>
  <c r="F396" i="28"/>
  <c r="K396" i="28" s="1"/>
  <c r="G396" i="18" s="1"/>
  <c r="F388" i="28"/>
  <c r="K388" i="28" s="1"/>
  <c r="G388" i="18" s="1"/>
  <c r="F380" i="28"/>
  <c r="K380" i="28" s="1"/>
  <c r="G380" i="18" s="1"/>
  <c r="F376" i="28"/>
  <c r="K376" i="28" s="1"/>
  <c r="G376" i="18" s="1"/>
  <c r="F368" i="28"/>
  <c r="K368" i="28" s="1"/>
  <c r="G368" i="18" s="1"/>
  <c r="F360" i="28"/>
  <c r="K360" i="28" s="1"/>
  <c r="G360" i="18" s="1"/>
  <c r="F350" i="28"/>
  <c r="K350" i="28" s="1"/>
  <c r="G350" i="18" s="1"/>
  <c r="F342" i="28"/>
  <c r="K342" i="28" s="1"/>
  <c r="G342" i="18" s="1"/>
  <c r="F334" i="28"/>
  <c r="K334" i="28" s="1"/>
  <c r="G334" i="18" s="1"/>
  <c r="F326" i="28"/>
  <c r="K326" i="28" s="1"/>
  <c r="G326" i="18" s="1"/>
  <c r="F318" i="28"/>
  <c r="K318" i="28" s="1"/>
  <c r="G318" i="18" s="1"/>
  <c r="F310" i="28"/>
  <c r="K310" i="28" s="1"/>
  <c r="G310" i="18" s="1"/>
  <c r="F296" i="28"/>
  <c r="K296" i="28" s="1"/>
  <c r="G296" i="18" s="1"/>
  <c r="F288" i="28"/>
  <c r="K288" i="28" s="1"/>
  <c r="G288" i="18" s="1"/>
  <c r="F280" i="28"/>
  <c r="K280" i="28" s="1"/>
  <c r="G280" i="18" s="1"/>
  <c r="F276" i="28"/>
  <c r="K276" i="28" s="1"/>
  <c r="G276" i="18" s="1"/>
  <c r="F272" i="28"/>
  <c r="K272" i="28" s="1"/>
  <c r="G272" i="18" s="1"/>
  <c r="F268" i="28"/>
  <c r="K268" i="28" s="1"/>
  <c r="G268" i="18" s="1"/>
  <c r="F264" i="28"/>
  <c r="K264" i="28" s="1"/>
  <c r="G264" i="18" s="1"/>
  <c r="F260" i="28"/>
  <c r="K260" i="28" s="1"/>
  <c r="G260" i="18" s="1"/>
  <c r="F256" i="28"/>
  <c r="K256" i="28" s="1"/>
  <c r="G256" i="18" s="1"/>
  <c r="F253" i="28"/>
  <c r="K253" i="28" s="1"/>
  <c r="G253" i="18" s="1"/>
  <c r="F249" i="28"/>
  <c r="K249" i="28" s="1"/>
  <c r="G249" i="18" s="1"/>
  <c r="F245" i="28"/>
  <c r="K245" i="28" s="1"/>
  <c r="G245" i="18" s="1"/>
  <c r="F241" i="28"/>
  <c r="K241" i="28" s="1"/>
  <c r="G241" i="18" s="1"/>
  <c r="F237" i="28"/>
  <c r="K237" i="28" s="1"/>
  <c r="G237" i="18" s="1"/>
  <c r="F233" i="28"/>
  <c r="K233" i="28" s="1"/>
  <c r="G233" i="18" s="1"/>
  <c r="F229" i="28"/>
  <c r="K229" i="28" s="1"/>
  <c r="G229" i="18" s="1"/>
  <c r="F223" i="28"/>
  <c r="K223" i="28" s="1"/>
  <c r="G223" i="18" s="1"/>
  <c r="F221" i="28"/>
  <c r="K221" i="28" s="1"/>
  <c r="G221" i="18" s="1"/>
  <c r="F219" i="28"/>
  <c r="K219" i="28" s="1"/>
  <c r="G219" i="18" s="1"/>
  <c r="F215" i="28"/>
  <c r="K215" i="28" s="1"/>
  <c r="G215" i="18" s="1"/>
  <c r="F211" i="28"/>
  <c r="K211" i="28" s="1"/>
  <c r="G211" i="18" s="1"/>
  <c r="F207" i="28"/>
  <c r="K207" i="28" s="1"/>
  <c r="G207" i="18" s="1"/>
  <c r="F199" i="28"/>
  <c r="K199" i="28" s="1"/>
  <c r="G199" i="18" s="1"/>
  <c r="F193" i="28"/>
  <c r="K193" i="28" s="1"/>
  <c r="G193" i="18" s="1"/>
  <c r="F189" i="28"/>
  <c r="K189" i="28" s="1"/>
  <c r="G189" i="18" s="1"/>
  <c r="F185" i="28"/>
  <c r="K185" i="28" s="1"/>
  <c r="G185" i="18" s="1"/>
  <c r="F181" i="28"/>
  <c r="K181" i="28" s="1"/>
  <c r="G181" i="18" s="1"/>
  <c r="F177" i="28"/>
  <c r="K177" i="28" s="1"/>
  <c r="G177" i="18" s="1"/>
  <c r="F171" i="28"/>
  <c r="K171" i="28" s="1"/>
  <c r="G171" i="18" s="1"/>
  <c r="F163" i="28"/>
  <c r="K163" i="28" s="1"/>
  <c r="G163" i="18" s="1"/>
  <c r="F155" i="28"/>
  <c r="K155" i="28" s="1"/>
  <c r="G155" i="18" s="1"/>
  <c r="F147" i="28"/>
  <c r="K147" i="28" s="1"/>
  <c r="G147" i="18" s="1"/>
  <c r="F139" i="28"/>
  <c r="K139" i="28" s="1"/>
  <c r="G139" i="18" s="1"/>
  <c r="F131" i="28"/>
  <c r="K131" i="28" s="1"/>
  <c r="G131" i="18" s="1"/>
  <c r="F123" i="28"/>
  <c r="K123" i="28" s="1"/>
  <c r="G123" i="18" s="1"/>
  <c r="F115" i="28"/>
  <c r="K115" i="28" s="1"/>
  <c r="G115" i="18" s="1"/>
  <c r="F113" i="28"/>
  <c r="K113" i="28" s="1"/>
  <c r="G113" i="18" s="1"/>
  <c r="F99" i="28"/>
  <c r="K99" i="28" s="1"/>
  <c r="G99" i="18" s="1"/>
  <c r="F91" i="28"/>
  <c r="K91" i="28" s="1"/>
  <c r="G91" i="18" s="1"/>
  <c r="F76" i="28"/>
  <c r="K76" i="28" s="1"/>
  <c r="G76" i="18" s="1"/>
  <c r="F72" i="28"/>
  <c r="K72" i="28" s="1"/>
  <c r="G72" i="18" s="1"/>
  <c r="F68" i="28"/>
  <c r="K68" i="28" s="1"/>
  <c r="G68" i="18" s="1"/>
  <c r="F62" i="28"/>
  <c r="K62" i="28" s="1"/>
  <c r="G62" i="18" s="1"/>
  <c r="F54" i="28"/>
  <c r="K54" i="28" s="1"/>
  <c r="G54" i="18" s="1"/>
  <c r="F46" i="28"/>
  <c r="K46" i="28" s="1"/>
  <c r="G46" i="18" s="1"/>
  <c r="F42" i="28"/>
  <c r="K42" i="28" s="1"/>
  <c r="G42" i="18" s="1"/>
  <c r="F36" i="28"/>
  <c r="K36" i="28" s="1"/>
  <c r="G36" i="18" s="1"/>
  <c r="F34" i="28"/>
  <c r="K34" i="28" s="1"/>
  <c r="G34" i="18" s="1"/>
  <c r="F31" i="28"/>
  <c r="K31" i="28" s="1"/>
  <c r="G31" i="18" s="1"/>
  <c r="F25" i="28"/>
  <c r="K25" i="28" s="1"/>
  <c r="G25" i="18" s="1"/>
  <c r="F21" i="28"/>
  <c r="K21" i="28" s="1"/>
  <c r="G21" i="18" s="1"/>
  <c r="F17" i="28"/>
  <c r="K17" i="28" s="1"/>
  <c r="G17" i="18" s="1"/>
  <c r="F13" i="28"/>
  <c r="K13" i="28" s="1"/>
  <c r="G13" i="18" s="1"/>
  <c r="F454" i="28"/>
  <c r="K454" i="28" s="1"/>
  <c r="G454" i="18" s="1"/>
  <c r="F447" i="28"/>
  <c r="K447" i="28" s="1"/>
  <c r="G447" i="18" s="1"/>
  <c r="F439" i="28"/>
  <c r="K439" i="28" s="1"/>
  <c r="G439" i="18" s="1"/>
  <c r="F431" i="28"/>
  <c r="K431" i="28" s="1"/>
  <c r="G431" i="18" s="1"/>
  <c r="F423" i="28"/>
  <c r="K423" i="28" s="1"/>
  <c r="G423" i="18" s="1"/>
  <c r="F415" i="28"/>
  <c r="K415" i="28" s="1"/>
  <c r="G415" i="18" s="1"/>
  <c r="F407" i="28"/>
  <c r="K407" i="28" s="1"/>
  <c r="G407" i="18" s="1"/>
  <c r="F399" i="28"/>
  <c r="K399" i="28" s="1"/>
  <c r="G399" i="18" s="1"/>
  <c r="F391" i="28"/>
  <c r="K391" i="28" s="1"/>
  <c r="G391" i="18" s="1"/>
  <c r="F383" i="28"/>
  <c r="K383" i="28" s="1"/>
  <c r="G383" i="18" s="1"/>
  <c r="F373" i="28"/>
  <c r="K373" i="28" s="1"/>
  <c r="G373" i="18" s="1"/>
  <c r="F365" i="28"/>
  <c r="K365" i="28" s="1"/>
  <c r="G365" i="18" s="1"/>
  <c r="F357" i="28"/>
  <c r="K357" i="28" s="1"/>
  <c r="G357" i="18" s="1"/>
  <c r="F353" i="28"/>
  <c r="K353" i="28" s="1"/>
  <c r="G353" i="18" s="1"/>
  <c r="F345" i="28"/>
  <c r="K345" i="28" s="1"/>
  <c r="G345" i="18" s="1"/>
  <c r="F343" i="28"/>
  <c r="K343" i="28" s="1"/>
  <c r="G343" i="18" s="1"/>
  <c r="F335" i="28"/>
  <c r="K335" i="28" s="1"/>
  <c r="G335" i="18" s="1"/>
  <c r="F327" i="28"/>
  <c r="K327" i="28" s="1"/>
  <c r="G327" i="18" s="1"/>
  <c r="F319" i="28"/>
  <c r="K319" i="28" s="1"/>
  <c r="G319" i="18" s="1"/>
  <c r="F311" i="28"/>
  <c r="K311" i="28" s="1"/>
  <c r="G311" i="18" s="1"/>
  <c r="F303" i="28"/>
  <c r="K303" i="28" s="1"/>
  <c r="G303" i="18" s="1"/>
  <c r="F301" i="28"/>
  <c r="K301" i="28" s="1"/>
  <c r="G301" i="18" s="1"/>
  <c r="F293" i="28"/>
  <c r="K293" i="28" s="1"/>
  <c r="G293" i="18" s="1"/>
  <c r="F285" i="28"/>
  <c r="K285" i="28" s="1"/>
  <c r="G285" i="18" s="1"/>
  <c r="F277" i="28"/>
  <c r="K277" i="28" s="1"/>
  <c r="G277" i="18" s="1"/>
  <c r="F269" i="28"/>
  <c r="K269" i="28" s="1"/>
  <c r="G269" i="18" s="1"/>
  <c r="F261" i="28"/>
  <c r="K261" i="28" s="1"/>
  <c r="G261" i="18" s="1"/>
  <c r="F254" i="28"/>
  <c r="K254" i="28" s="1"/>
  <c r="G254" i="18" s="1"/>
  <c r="F246" i="28"/>
  <c r="K246" i="28" s="1"/>
  <c r="G246" i="18" s="1"/>
  <c r="F238" i="28"/>
  <c r="K238" i="28" s="1"/>
  <c r="G238" i="18" s="1"/>
  <c r="F230" i="28"/>
  <c r="K230" i="28" s="1"/>
  <c r="G230" i="18" s="1"/>
  <c r="F226" i="28"/>
  <c r="K226" i="28" s="1"/>
  <c r="G226" i="18" s="1"/>
  <c r="F222" i="28"/>
  <c r="K222" i="28" s="1"/>
  <c r="G222" i="18" s="1"/>
  <c r="F214" i="28"/>
  <c r="K214" i="28" s="1"/>
  <c r="G214" i="18" s="1"/>
  <c r="F204" i="28"/>
  <c r="K204" i="28" s="1"/>
  <c r="G204" i="18" s="1"/>
  <c r="F200" i="28"/>
  <c r="K200" i="28" s="1"/>
  <c r="G200" i="18" s="1"/>
  <c r="F196" i="28"/>
  <c r="K196" i="28" s="1"/>
  <c r="G196" i="18" s="1"/>
  <c r="F192" i="28"/>
  <c r="K192" i="28" s="1"/>
  <c r="G192" i="18" s="1"/>
  <c r="F184" i="28"/>
  <c r="K184" i="28" s="1"/>
  <c r="G184" i="18" s="1"/>
  <c r="F178" i="28"/>
  <c r="K178" i="28" s="1"/>
  <c r="G178" i="18" s="1"/>
  <c r="F174" i="28"/>
  <c r="K174" i="28" s="1"/>
  <c r="G174" i="18" s="1"/>
  <c r="F170" i="28"/>
  <c r="K170" i="28" s="1"/>
  <c r="G170" i="18" s="1"/>
  <c r="F166" i="28"/>
  <c r="K166" i="28" s="1"/>
  <c r="G166" i="18" s="1"/>
  <c r="F162" i="28"/>
  <c r="K162" i="28" s="1"/>
  <c r="G162" i="18" s="1"/>
  <c r="F158" i="28"/>
  <c r="K158" i="28" s="1"/>
  <c r="G158" i="18" s="1"/>
  <c r="F154" i="28"/>
  <c r="K154" i="28" s="1"/>
  <c r="G154" i="18" s="1"/>
  <c r="F150" i="28"/>
  <c r="K150" i="28" s="1"/>
  <c r="G150" i="18" s="1"/>
  <c r="F146" i="28"/>
  <c r="K146" i="28" s="1"/>
  <c r="G146" i="18" s="1"/>
  <c r="F142" i="28"/>
  <c r="K142" i="28" s="1"/>
  <c r="G142" i="18" s="1"/>
  <c r="F138" i="28"/>
  <c r="K138" i="28" s="1"/>
  <c r="G138" i="18" s="1"/>
  <c r="F134" i="28"/>
  <c r="K134" i="28" s="1"/>
  <c r="G134" i="18" s="1"/>
  <c r="F130" i="28"/>
  <c r="K130" i="28" s="1"/>
  <c r="G130" i="18" s="1"/>
  <c r="F126" i="28"/>
  <c r="K126" i="28" s="1"/>
  <c r="G126" i="18" s="1"/>
  <c r="F122" i="28"/>
  <c r="K122" i="28" s="1"/>
  <c r="G122" i="18" s="1"/>
  <c r="F118" i="28"/>
  <c r="K118" i="28" s="1"/>
  <c r="G118" i="18" s="1"/>
  <c r="F114" i="28"/>
  <c r="K114" i="28" s="1"/>
  <c r="G114" i="18" s="1"/>
  <c r="F110" i="28"/>
  <c r="K110" i="28" s="1"/>
  <c r="G110" i="18" s="1"/>
  <c r="F106" i="28"/>
  <c r="K106" i="28" s="1"/>
  <c r="G106" i="18" s="1"/>
  <c r="F102" i="28"/>
  <c r="K102" i="28" s="1"/>
  <c r="G102" i="18" s="1"/>
  <c r="F98" i="28"/>
  <c r="K98" i="28" s="1"/>
  <c r="G98" i="18" s="1"/>
  <c r="F94" i="28"/>
  <c r="K94" i="28" s="1"/>
  <c r="G94" i="18" s="1"/>
  <c r="F90" i="28"/>
  <c r="K90" i="28" s="1"/>
  <c r="G90" i="18" s="1"/>
  <c r="F86" i="28"/>
  <c r="K86" i="28" s="1"/>
  <c r="G86" i="18" s="1"/>
  <c r="F83" i="28"/>
  <c r="K83" i="28" s="1"/>
  <c r="G83" i="18" s="1"/>
  <c r="F79" i="28"/>
  <c r="K79" i="28" s="1"/>
  <c r="G79" i="18" s="1"/>
  <c r="F69" i="28"/>
  <c r="K69" i="28" s="1"/>
  <c r="G69" i="18" s="1"/>
  <c r="F65" i="28"/>
  <c r="K65" i="28" s="1"/>
  <c r="G65" i="18" s="1"/>
  <c r="F61" i="28"/>
  <c r="K61" i="28" s="1"/>
  <c r="G61" i="18" s="1"/>
  <c r="F57" i="28"/>
  <c r="K57" i="28" s="1"/>
  <c r="G57" i="18" s="1"/>
  <c r="F53" i="28"/>
  <c r="K53" i="28" s="1"/>
  <c r="G53" i="18" s="1"/>
  <c r="F49" i="28"/>
  <c r="K49" i="28" s="1"/>
  <c r="G49" i="18" s="1"/>
  <c r="F39" i="28"/>
  <c r="K39" i="28" s="1"/>
  <c r="G39" i="18" s="1"/>
  <c r="F22" i="28"/>
  <c r="K22" i="28" s="1"/>
  <c r="G22" i="18" s="1"/>
  <c r="F14" i="28"/>
  <c r="K14" i="28" s="1"/>
  <c r="G14" i="18" s="1"/>
  <c r="F896" i="28"/>
  <c r="K896" i="28" s="1"/>
  <c r="G891" i="18" s="1"/>
  <c r="F895" i="28"/>
  <c r="K895" i="28" s="1"/>
  <c r="G890" i="18" s="1"/>
  <c r="F888" i="28"/>
  <c r="K888" i="28" s="1"/>
  <c r="G883" i="18" s="1"/>
  <c r="F887" i="28"/>
  <c r="K887" i="28" s="1"/>
  <c r="G882" i="18" s="1"/>
  <c r="F882" i="28"/>
  <c r="K882" i="28" s="1"/>
  <c r="G877" i="18" s="1"/>
  <c r="F881" i="28"/>
  <c r="K881" i="28" s="1"/>
  <c r="G876" i="18" s="1"/>
  <c r="F879" i="28"/>
  <c r="K879" i="28" s="1"/>
  <c r="G874" i="18" s="1"/>
  <c r="F874" i="28"/>
  <c r="K874" i="28" s="1"/>
  <c r="G869" i="18" s="1"/>
  <c r="F871" i="28"/>
  <c r="K871" i="28" s="1"/>
  <c r="G866" i="18" s="1"/>
  <c r="F866" i="28"/>
  <c r="K866" i="28" s="1"/>
  <c r="G861" i="18" s="1"/>
  <c r="F719" i="28"/>
  <c r="K719" i="28" s="1"/>
  <c r="G716" i="18" s="1"/>
  <c r="F715" i="28"/>
  <c r="K715" i="28" s="1"/>
  <c r="G712" i="18" s="1"/>
  <c r="F713" i="28"/>
  <c r="K713" i="28" s="1"/>
  <c r="G710" i="18" s="1"/>
  <c r="F701" i="28"/>
  <c r="K701" i="28" s="1"/>
  <c r="G698" i="18" s="1"/>
  <c r="F696" i="28"/>
  <c r="K696" i="28" s="1"/>
  <c r="G693" i="18" s="1"/>
  <c r="F694" i="28"/>
  <c r="K694" i="28" s="1"/>
  <c r="G691" i="18" s="1"/>
  <c r="F693" i="28"/>
  <c r="K693" i="28" s="1"/>
  <c r="G690" i="18" s="1"/>
  <c r="F688" i="28"/>
  <c r="K688" i="28" s="1"/>
  <c r="G685" i="18" s="1"/>
  <c r="F682" i="28"/>
  <c r="K682" i="28" s="1"/>
  <c r="G679" i="18" s="1"/>
  <c r="F681" i="28"/>
  <c r="K681" i="28" s="1"/>
  <c r="G678" i="18" s="1"/>
  <c r="F675" i="28"/>
  <c r="K675" i="28" s="1"/>
  <c r="G672" i="18" s="1"/>
  <c r="F674" i="28"/>
  <c r="K674" i="28" s="1"/>
  <c r="G671" i="18" s="1"/>
  <c r="F668" i="28"/>
  <c r="K668" i="28" s="1"/>
  <c r="G665" i="18" s="1"/>
  <c r="F667" i="28"/>
  <c r="K667" i="28" s="1"/>
  <c r="G664" i="18" s="1"/>
  <c r="F660" i="28"/>
  <c r="K660" i="28" s="1"/>
  <c r="G657" i="18" s="1"/>
  <c r="F657" i="28"/>
  <c r="K657" i="28" s="1"/>
  <c r="G654" i="18" s="1"/>
  <c r="F652" i="28"/>
  <c r="K652" i="28" s="1"/>
  <c r="G649" i="18" s="1"/>
  <c r="F647" i="28"/>
  <c r="K647" i="28" s="1"/>
  <c r="G644" i="18" s="1"/>
  <c r="F644" i="28"/>
  <c r="K644" i="28" s="1"/>
  <c r="G641" i="18" s="1"/>
  <c r="F638" i="28"/>
  <c r="K638" i="28" s="1"/>
  <c r="G635" i="18" s="1"/>
  <c r="F633" i="28"/>
  <c r="K633" i="28" s="1"/>
  <c r="G630" i="18" s="1"/>
  <c r="F630" i="28"/>
  <c r="K630" i="28" s="1"/>
  <c r="G627" i="18" s="1"/>
  <c r="F626" i="28"/>
  <c r="K626" i="28" s="1"/>
  <c r="G623" i="18" s="1"/>
  <c r="F619" i="28"/>
  <c r="K619" i="28" s="1"/>
  <c r="G616" i="18" s="1"/>
  <c r="F618" i="28"/>
  <c r="K618" i="28" s="1"/>
  <c r="G615" i="18" s="1"/>
  <c r="F611" i="28"/>
  <c r="K611" i="28" s="1"/>
  <c r="G608" i="18" s="1"/>
  <c r="F608" i="28"/>
  <c r="K608" i="28" s="1"/>
  <c r="G605" i="18" s="1"/>
  <c r="F898" i="28"/>
  <c r="K898" i="28" s="1"/>
  <c r="G893" i="18" s="1"/>
  <c r="F894" i="28"/>
  <c r="K894" i="28" s="1"/>
  <c r="G889" i="18" s="1"/>
  <c r="F890" i="28"/>
  <c r="K890" i="28" s="1"/>
  <c r="G885" i="18" s="1"/>
  <c r="F884" i="28"/>
  <c r="K884" i="28" s="1"/>
  <c r="G879" i="18" s="1"/>
  <c r="F880" i="28"/>
  <c r="K880" i="28" s="1"/>
  <c r="G875" i="18" s="1"/>
  <c r="F876" i="28"/>
  <c r="K876" i="28" s="1"/>
  <c r="G871" i="18" s="1"/>
  <c r="F872" i="28"/>
  <c r="K872" i="28" s="1"/>
  <c r="G867" i="18" s="1"/>
  <c r="F868" i="28"/>
  <c r="K868" i="28" s="1"/>
  <c r="G863" i="18" s="1"/>
  <c r="F864" i="28"/>
  <c r="F717" i="28"/>
  <c r="K717" i="28" s="1"/>
  <c r="G714" i="18" s="1"/>
  <c r="F714" i="28"/>
  <c r="K714" i="28" s="1"/>
  <c r="G711" i="18" s="1"/>
  <c r="F710" i="28"/>
  <c r="K710" i="28" s="1"/>
  <c r="G707" i="18" s="1"/>
  <c r="F706" i="28"/>
  <c r="K706" i="28" s="1"/>
  <c r="G703" i="18" s="1"/>
  <c r="F702" i="28"/>
  <c r="K702" i="28" s="1"/>
  <c r="G699" i="18" s="1"/>
  <c r="F698" i="28"/>
  <c r="K698" i="28" s="1"/>
  <c r="G695" i="18" s="1"/>
  <c r="F690" i="28"/>
  <c r="K690" i="28" s="1"/>
  <c r="G687" i="18" s="1"/>
  <c r="F684" i="28"/>
  <c r="K684" i="28" s="1"/>
  <c r="G681" i="18" s="1"/>
  <c r="F680" i="28"/>
  <c r="K680" i="28" s="1"/>
  <c r="G677" i="18" s="1"/>
  <c r="F677" i="28"/>
  <c r="K677" i="28" s="1"/>
  <c r="G674" i="18" s="1"/>
  <c r="F673" i="28"/>
  <c r="K673" i="28" s="1"/>
  <c r="G670" i="18" s="1"/>
  <c r="F670" i="28"/>
  <c r="K670" i="28" s="1"/>
  <c r="G667" i="18" s="1"/>
  <c r="F666" i="28"/>
  <c r="K666" i="28" s="1"/>
  <c r="G663" i="18" s="1"/>
  <c r="F662" i="28"/>
  <c r="K662" i="28" s="1"/>
  <c r="G659" i="18" s="1"/>
  <c r="F658" i="28"/>
  <c r="K658" i="28" s="1"/>
  <c r="G655" i="18" s="1"/>
  <c r="F653" i="28"/>
  <c r="K653" i="28" s="1"/>
  <c r="G650" i="18" s="1"/>
  <c r="F649" i="28"/>
  <c r="K649" i="28" s="1"/>
  <c r="G646" i="18" s="1"/>
  <c r="F645" i="28"/>
  <c r="K645" i="28" s="1"/>
  <c r="G642" i="18" s="1"/>
  <c r="F641" i="28"/>
  <c r="K641" i="28" s="1"/>
  <c r="G638" i="18" s="1"/>
  <c r="F635" i="28"/>
  <c r="K635" i="28" s="1"/>
  <c r="G632" i="18" s="1"/>
  <c r="F631" i="28"/>
  <c r="K631" i="28" s="1"/>
  <c r="G628" i="18" s="1"/>
  <c r="F628" i="28"/>
  <c r="K628" i="28" s="1"/>
  <c r="G625" i="18" s="1"/>
  <c r="F625" i="28"/>
  <c r="K625" i="28" s="1"/>
  <c r="G622" i="18" s="1"/>
  <c r="F621" i="28"/>
  <c r="K621" i="28" s="1"/>
  <c r="G618" i="18" s="1"/>
  <c r="F617" i="28"/>
  <c r="K617" i="28" s="1"/>
  <c r="G614" i="18" s="1"/>
  <c r="F613" i="28"/>
  <c r="K613" i="28" s="1"/>
  <c r="G610" i="18" s="1"/>
  <c r="F606" i="28"/>
  <c r="K606" i="28" s="1"/>
  <c r="G603" i="18" s="1"/>
  <c r="F75" i="28"/>
  <c r="K75" i="28" s="1"/>
  <c r="G75" i="18" s="1"/>
  <c r="F71" i="28"/>
  <c r="K71" i="28" s="1"/>
  <c r="G71" i="18" s="1"/>
  <c r="F67" i="28"/>
  <c r="K67" i="28" s="1"/>
  <c r="G67" i="18" s="1"/>
  <c r="F45" i="28"/>
  <c r="K45" i="28" s="1"/>
  <c r="G45" i="18" s="1"/>
  <c r="F41" i="28"/>
  <c r="K41" i="28" s="1"/>
  <c r="G41" i="18" s="1"/>
  <c r="F35" i="28"/>
  <c r="K35" i="28" s="1"/>
  <c r="G35" i="18" s="1"/>
  <c r="F33" i="28"/>
  <c r="K33" i="28" s="1"/>
  <c r="G33" i="18" s="1"/>
  <c r="F30" i="28"/>
  <c r="K30" i="28" s="1"/>
  <c r="G30" i="18" s="1"/>
  <c r="F28" i="28"/>
  <c r="K28" i="28" s="1"/>
  <c r="G28" i="18" s="1"/>
  <c r="F24" i="28"/>
  <c r="K24" i="28" s="1"/>
  <c r="G24" i="18" s="1"/>
  <c r="F20" i="28"/>
  <c r="K20" i="28" s="1"/>
  <c r="G20" i="18" s="1"/>
  <c r="F16" i="28"/>
  <c r="K16" i="28" s="1"/>
  <c r="G16" i="18" s="1"/>
  <c r="F453" i="28"/>
  <c r="K453" i="28" s="1"/>
  <c r="G453" i="18" s="1"/>
  <c r="F449" i="28"/>
  <c r="K449" i="28" s="1"/>
  <c r="G449" i="18" s="1"/>
  <c r="F446" i="28"/>
  <c r="K446" i="28" s="1"/>
  <c r="G446" i="18" s="1"/>
  <c r="F442" i="28"/>
  <c r="K442" i="28" s="1"/>
  <c r="G442" i="18" s="1"/>
  <c r="F438" i="28"/>
  <c r="K438" i="28" s="1"/>
  <c r="G438" i="18" s="1"/>
  <c r="F434" i="28"/>
  <c r="K434" i="28" s="1"/>
  <c r="G434" i="18" s="1"/>
  <c r="F430" i="28"/>
  <c r="K430" i="28" s="1"/>
  <c r="G430" i="18" s="1"/>
  <c r="F426" i="28"/>
  <c r="K426" i="28" s="1"/>
  <c r="G426" i="18" s="1"/>
  <c r="F422" i="28"/>
  <c r="K422" i="28" s="1"/>
  <c r="G422" i="18" s="1"/>
  <c r="F418" i="28"/>
  <c r="K418" i="28" s="1"/>
  <c r="G418" i="18" s="1"/>
  <c r="F414" i="28"/>
  <c r="K414" i="28" s="1"/>
  <c r="G414" i="18" s="1"/>
  <c r="F410" i="28"/>
  <c r="K410" i="28" s="1"/>
  <c r="G410" i="18" s="1"/>
  <c r="F406" i="28"/>
  <c r="K406" i="28" s="1"/>
  <c r="G406" i="18" s="1"/>
  <c r="F402" i="28"/>
  <c r="K402" i="28" s="1"/>
  <c r="G402" i="18" s="1"/>
  <c r="F398" i="28"/>
  <c r="K398" i="28" s="1"/>
  <c r="G398" i="18" s="1"/>
  <c r="F394" i="28"/>
  <c r="K394" i="28" s="1"/>
  <c r="G394" i="18" s="1"/>
  <c r="F390" i="28"/>
  <c r="K390" i="28" s="1"/>
  <c r="G390" i="18" s="1"/>
  <c r="F386" i="28"/>
  <c r="K386" i="28" s="1"/>
  <c r="G386" i="18" s="1"/>
  <c r="F382" i="28"/>
  <c r="K382" i="28" s="1"/>
  <c r="G382" i="18" s="1"/>
  <c r="F378" i="28"/>
  <c r="K378" i="28" s="1"/>
  <c r="G378" i="18" s="1"/>
  <c r="F374" i="28"/>
  <c r="K374" i="28" s="1"/>
  <c r="G374" i="18" s="1"/>
  <c r="F370" i="28"/>
  <c r="K370" i="28" s="1"/>
  <c r="G370" i="18" s="1"/>
  <c r="F366" i="28"/>
  <c r="K366" i="28" s="1"/>
  <c r="G366" i="18" s="1"/>
  <c r="F362" i="28"/>
  <c r="K362" i="28" s="1"/>
  <c r="G362" i="18" s="1"/>
  <c r="F358" i="28"/>
  <c r="K358" i="28" s="1"/>
  <c r="G358" i="18" s="1"/>
  <c r="F354" i="28"/>
  <c r="K354" i="28" s="1"/>
  <c r="G354" i="18" s="1"/>
  <c r="F352" i="28"/>
  <c r="K352" i="28" s="1"/>
  <c r="G352" i="18" s="1"/>
  <c r="F348" i="28"/>
  <c r="K348" i="28" s="1"/>
  <c r="G348" i="18" s="1"/>
  <c r="F344" i="28"/>
  <c r="K344" i="28" s="1"/>
  <c r="G344" i="18" s="1"/>
  <c r="F340" i="28"/>
  <c r="K340" i="28" s="1"/>
  <c r="G340" i="18" s="1"/>
  <c r="F336" i="28"/>
  <c r="K336" i="28" s="1"/>
  <c r="G336" i="18" s="1"/>
  <c r="F332" i="28"/>
  <c r="K332" i="28" s="1"/>
  <c r="G332" i="18" s="1"/>
  <c r="F328" i="28"/>
  <c r="K328" i="28" s="1"/>
  <c r="G328" i="18" s="1"/>
  <c r="F324" i="28"/>
  <c r="K324" i="28" s="1"/>
  <c r="G324" i="18" s="1"/>
  <c r="F320" i="28"/>
  <c r="K320" i="28" s="1"/>
  <c r="G320" i="18" s="1"/>
  <c r="F316" i="28"/>
  <c r="K316" i="28" s="1"/>
  <c r="G316" i="18" s="1"/>
  <c r="F312" i="28"/>
  <c r="K312" i="28" s="1"/>
  <c r="G312" i="18" s="1"/>
  <c r="F308" i="28"/>
  <c r="K308" i="28" s="1"/>
  <c r="G308" i="18" s="1"/>
  <c r="F304" i="28"/>
  <c r="K304" i="28" s="1"/>
  <c r="G304" i="18" s="1"/>
  <c r="F302" i="28"/>
  <c r="K302" i="28" s="1"/>
  <c r="G302" i="18" s="1"/>
  <c r="F298" i="28"/>
  <c r="K298" i="28" s="1"/>
  <c r="G298" i="18" s="1"/>
  <c r="F294" i="28"/>
  <c r="K294" i="28" s="1"/>
  <c r="G294" i="18" s="1"/>
  <c r="F290" i="28"/>
  <c r="K290" i="28" s="1"/>
  <c r="G290" i="18" s="1"/>
  <c r="F286" i="28"/>
  <c r="K286" i="28" s="1"/>
  <c r="G286" i="18" s="1"/>
  <c r="F282" i="28"/>
  <c r="K282" i="28" s="1"/>
  <c r="G282" i="18" s="1"/>
  <c r="F225" i="28"/>
  <c r="K225" i="28" s="1"/>
  <c r="G225" i="18" s="1"/>
  <c r="F12" i="28"/>
  <c r="K12" i="28" s="1"/>
  <c r="G12" i="18" s="1"/>
  <c r="F900" i="28"/>
  <c r="K900" i="28" s="1"/>
  <c r="G895" i="18" s="1"/>
  <c r="F897" i="28"/>
  <c r="K897" i="28" s="1"/>
  <c r="G892" i="18" s="1"/>
  <c r="F893" i="28"/>
  <c r="K893" i="28" s="1"/>
  <c r="G888" i="18" s="1"/>
  <c r="F889" i="28"/>
  <c r="K889" i="28" s="1"/>
  <c r="G884" i="18" s="1"/>
  <c r="F886" i="28"/>
  <c r="K886" i="28" s="1"/>
  <c r="G881" i="18" s="1"/>
  <c r="F883" i="28"/>
  <c r="K883" i="28" s="1"/>
  <c r="G878" i="18" s="1"/>
  <c r="F877" i="28"/>
  <c r="K877" i="28" s="1"/>
  <c r="G872" i="18" s="1"/>
  <c r="F873" i="28"/>
  <c r="K873" i="28" s="1"/>
  <c r="G868" i="18" s="1"/>
  <c r="F869" i="28"/>
  <c r="K869" i="28" s="1"/>
  <c r="G864" i="18" s="1"/>
  <c r="F865" i="28"/>
  <c r="K865" i="28" s="1"/>
  <c r="G860" i="18" s="1"/>
  <c r="F711" i="28"/>
  <c r="K711" i="28" s="1"/>
  <c r="G708" i="18" s="1"/>
  <c r="F709" i="28"/>
  <c r="K709" i="28" s="1"/>
  <c r="G706" i="18" s="1"/>
  <c r="F707" i="28"/>
  <c r="K707" i="28" s="1"/>
  <c r="G704" i="18" s="1"/>
  <c r="F704" i="28"/>
  <c r="K704" i="28" s="1"/>
  <c r="G701" i="18" s="1"/>
  <c r="F699" i="28"/>
  <c r="K699" i="28" s="1"/>
  <c r="G696" i="18" s="1"/>
  <c r="F695" i="28"/>
  <c r="K695" i="28" s="1"/>
  <c r="G692" i="18" s="1"/>
  <c r="F689" i="28"/>
  <c r="K689" i="28" s="1"/>
  <c r="G686" i="18" s="1"/>
  <c r="F687" i="28"/>
  <c r="K687" i="28" s="1"/>
  <c r="G684" i="18" s="1"/>
  <c r="F683" i="28"/>
  <c r="K683" i="28" s="1"/>
  <c r="G680" i="18" s="1"/>
  <c r="F676" i="28"/>
  <c r="K676" i="28" s="1"/>
  <c r="G673" i="18" s="1"/>
  <c r="F672" i="28"/>
  <c r="K672" i="28" s="1"/>
  <c r="G669" i="18" s="1"/>
  <c r="F669" i="28"/>
  <c r="K669" i="28" s="1"/>
  <c r="G666" i="18" s="1"/>
  <c r="F665" i="28"/>
  <c r="K665" i="28" s="1"/>
  <c r="G662" i="18" s="1"/>
  <c r="F661" i="28"/>
  <c r="K661" i="28" s="1"/>
  <c r="G658" i="18" s="1"/>
  <c r="F654" i="28"/>
  <c r="K654" i="28" s="1"/>
  <c r="G651" i="18" s="1"/>
  <c r="F650" i="28"/>
  <c r="K650" i="28" s="1"/>
  <c r="G647" i="18" s="1"/>
  <c r="F646" i="28"/>
  <c r="K646" i="28" s="1"/>
  <c r="G643" i="18" s="1"/>
  <c r="F642" i="28"/>
  <c r="K642" i="28" s="1"/>
  <c r="G639" i="18" s="1"/>
  <c r="F639" i="28"/>
  <c r="K639" i="28" s="1"/>
  <c r="G636" i="18" s="1"/>
  <c r="F636" i="28"/>
  <c r="K636" i="28" s="1"/>
  <c r="G633" i="18" s="1"/>
  <c r="F632" i="28"/>
  <c r="K632" i="28" s="1"/>
  <c r="G629" i="18" s="1"/>
  <c r="F624" i="28"/>
  <c r="K624" i="28" s="1"/>
  <c r="G621" i="18" s="1"/>
  <c r="F620" i="28"/>
  <c r="K620" i="28" s="1"/>
  <c r="G617" i="18" s="1"/>
  <c r="F616" i="28"/>
  <c r="K616" i="28" s="1"/>
  <c r="G613" i="18" s="1"/>
  <c r="F612" i="28"/>
  <c r="K612" i="28" s="1"/>
  <c r="G609" i="18" s="1"/>
  <c r="F609" i="28"/>
  <c r="K609" i="28" s="1"/>
  <c r="G606" i="18" s="1"/>
  <c r="F605" i="28"/>
  <c r="F452" i="28"/>
  <c r="K452" i="28" s="1"/>
  <c r="G452" i="18" s="1"/>
  <c r="F445" i="28"/>
  <c r="K445" i="28" s="1"/>
  <c r="G445" i="18" s="1"/>
  <c r="F441" i="28"/>
  <c r="K441" i="28" s="1"/>
  <c r="G441" i="18" s="1"/>
  <c r="F437" i="28"/>
  <c r="K437" i="28" s="1"/>
  <c r="G437" i="18" s="1"/>
  <c r="F433" i="28"/>
  <c r="K433" i="28" s="1"/>
  <c r="G433" i="18" s="1"/>
  <c r="F429" i="28"/>
  <c r="K429" i="28" s="1"/>
  <c r="G429" i="18" s="1"/>
  <c r="F425" i="28"/>
  <c r="K425" i="28" s="1"/>
  <c r="G425" i="18" s="1"/>
  <c r="F421" i="28"/>
  <c r="K421" i="28" s="1"/>
  <c r="G421" i="18" s="1"/>
  <c r="F417" i="28"/>
  <c r="K417" i="28" s="1"/>
  <c r="G417" i="18" s="1"/>
  <c r="F413" i="28"/>
  <c r="K413" i="28" s="1"/>
  <c r="G413" i="18" s="1"/>
  <c r="F409" i="28"/>
  <c r="K409" i="28" s="1"/>
  <c r="G409" i="18" s="1"/>
  <c r="F405" i="28"/>
  <c r="K405" i="28" s="1"/>
  <c r="G405" i="18" s="1"/>
  <c r="F401" i="28"/>
  <c r="K401" i="28" s="1"/>
  <c r="G401" i="18" s="1"/>
  <c r="F397" i="28"/>
  <c r="K397" i="28" s="1"/>
  <c r="G397" i="18" s="1"/>
  <c r="F393" i="28"/>
  <c r="K393" i="28" s="1"/>
  <c r="G393" i="18" s="1"/>
  <c r="F389" i="28"/>
  <c r="K389" i="28" s="1"/>
  <c r="G389" i="18" s="1"/>
  <c r="F385" i="28"/>
  <c r="K385" i="28" s="1"/>
  <c r="G385" i="18" s="1"/>
  <c r="F381" i="28"/>
  <c r="K381" i="28" s="1"/>
  <c r="G381" i="18" s="1"/>
  <c r="F379" i="28"/>
  <c r="K379" i="28" s="1"/>
  <c r="G379" i="18" s="1"/>
  <c r="F375" i="28"/>
  <c r="K375" i="28" s="1"/>
  <c r="G375" i="18" s="1"/>
  <c r="F371" i="28"/>
  <c r="K371" i="28" s="1"/>
  <c r="G371" i="18" s="1"/>
  <c r="F367" i="28"/>
  <c r="K367" i="28" s="1"/>
  <c r="G367" i="18" s="1"/>
  <c r="F363" i="28"/>
  <c r="K363" i="28" s="1"/>
  <c r="G363" i="18" s="1"/>
  <c r="F359" i="28"/>
  <c r="K359" i="28" s="1"/>
  <c r="G359" i="18" s="1"/>
  <c r="F355" i="28"/>
  <c r="K355" i="28" s="1"/>
  <c r="G355" i="18" s="1"/>
  <c r="F351" i="28"/>
  <c r="K351" i="28" s="1"/>
  <c r="G351" i="18" s="1"/>
  <c r="F347" i="28"/>
  <c r="K347" i="28" s="1"/>
  <c r="G347" i="18" s="1"/>
  <c r="F341" i="28"/>
  <c r="K341" i="28" s="1"/>
  <c r="G341" i="18" s="1"/>
  <c r="F337" i="28"/>
  <c r="K337" i="28" s="1"/>
  <c r="G337" i="18" s="1"/>
  <c r="F333" i="28"/>
  <c r="K333" i="28" s="1"/>
  <c r="G333" i="18" s="1"/>
  <c r="F329" i="28"/>
  <c r="K329" i="28" s="1"/>
  <c r="G329" i="18" s="1"/>
  <c r="F325" i="28"/>
  <c r="K325" i="28" s="1"/>
  <c r="G325" i="18" s="1"/>
  <c r="F321" i="28"/>
  <c r="K321" i="28" s="1"/>
  <c r="G321" i="18" s="1"/>
  <c r="F317" i="28"/>
  <c r="K317" i="28" s="1"/>
  <c r="G317" i="18" s="1"/>
  <c r="F313" i="28"/>
  <c r="K313" i="28" s="1"/>
  <c r="G313" i="18" s="1"/>
  <c r="F309" i="28"/>
  <c r="K309" i="28" s="1"/>
  <c r="G309" i="18" s="1"/>
  <c r="F305" i="28"/>
  <c r="K305" i="28" s="1"/>
  <c r="G305" i="18" s="1"/>
  <c r="F299" i="28"/>
  <c r="K299" i="28" s="1"/>
  <c r="G299" i="18" s="1"/>
  <c r="F295" i="28"/>
  <c r="K295" i="28" s="1"/>
  <c r="G295" i="18" s="1"/>
  <c r="F291" i="28"/>
  <c r="K291" i="28" s="1"/>
  <c r="G291" i="18" s="1"/>
  <c r="F287" i="28"/>
  <c r="K287" i="28" s="1"/>
  <c r="G287" i="18" s="1"/>
  <c r="F283" i="28"/>
  <c r="K283" i="28" s="1"/>
  <c r="G283" i="18" s="1"/>
  <c r="F279" i="28"/>
  <c r="K279" i="28" s="1"/>
  <c r="G279" i="18" s="1"/>
  <c r="F275" i="28"/>
  <c r="K275" i="28" s="1"/>
  <c r="G275" i="18" s="1"/>
  <c r="F271" i="28"/>
  <c r="K271" i="28" s="1"/>
  <c r="G271" i="18" s="1"/>
  <c r="F267" i="28"/>
  <c r="K267" i="28" s="1"/>
  <c r="G267" i="18" s="1"/>
  <c r="F263" i="28"/>
  <c r="K263" i="28" s="1"/>
  <c r="G263" i="18" s="1"/>
  <c r="F259" i="28"/>
  <c r="K259" i="28" s="1"/>
  <c r="G259" i="18" s="1"/>
  <c r="F252" i="28"/>
  <c r="K252" i="28" s="1"/>
  <c r="G252" i="18" s="1"/>
  <c r="F248" i="28"/>
  <c r="K248" i="28" s="1"/>
  <c r="G248" i="18" s="1"/>
  <c r="F244" i="28"/>
  <c r="K244" i="28" s="1"/>
  <c r="G244" i="18" s="1"/>
  <c r="F240" i="28"/>
  <c r="K240" i="28" s="1"/>
  <c r="G240" i="18" s="1"/>
  <c r="F236" i="28"/>
  <c r="K236" i="28" s="1"/>
  <c r="G236" i="18" s="1"/>
  <c r="F232" i="28"/>
  <c r="K232" i="28" s="1"/>
  <c r="G232" i="18" s="1"/>
  <c r="F228" i="28"/>
  <c r="K228" i="28" s="1"/>
  <c r="G228" i="18" s="1"/>
  <c r="F220" i="28"/>
  <c r="K220" i="28" s="1"/>
  <c r="G220" i="18" s="1"/>
  <c r="F216" i="28"/>
  <c r="K216" i="28" s="1"/>
  <c r="G216" i="18" s="1"/>
  <c r="F212" i="28"/>
  <c r="K212" i="28" s="1"/>
  <c r="G212" i="18" s="1"/>
  <c r="F208" i="28"/>
  <c r="K208" i="28" s="1"/>
  <c r="G208" i="18" s="1"/>
  <c r="F205" i="28"/>
  <c r="K205" i="28" s="1"/>
  <c r="G205" i="18" s="1"/>
  <c r="F201" i="28"/>
  <c r="K201" i="28" s="1"/>
  <c r="G201" i="18" s="1"/>
  <c r="F197" i="28"/>
  <c r="K197" i="28" s="1"/>
  <c r="G197" i="18" s="1"/>
  <c r="F194" i="28"/>
  <c r="K194" i="28" s="1"/>
  <c r="G194" i="18" s="1"/>
  <c r="F190" i="28"/>
  <c r="K190" i="28" s="1"/>
  <c r="G190" i="18" s="1"/>
  <c r="F186" i="28"/>
  <c r="K186" i="28" s="1"/>
  <c r="G186" i="18" s="1"/>
  <c r="F182" i="28"/>
  <c r="K182" i="28" s="1"/>
  <c r="G182" i="18" s="1"/>
  <c r="F180" i="28"/>
  <c r="K180" i="28" s="1"/>
  <c r="G180" i="18" s="1"/>
  <c r="F176" i="28"/>
  <c r="K176" i="28" s="1"/>
  <c r="G176" i="18" s="1"/>
  <c r="F173" i="28"/>
  <c r="K173" i="28" s="1"/>
  <c r="G173" i="18" s="1"/>
  <c r="F169" i="28"/>
  <c r="K169" i="28" s="1"/>
  <c r="G169" i="18" s="1"/>
  <c r="F165" i="28"/>
  <c r="K165" i="28" s="1"/>
  <c r="G165" i="18" s="1"/>
  <c r="F161" i="28"/>
  <c r="K161" i="28" s="1"/>
  <c r="G161" i="18" s="1"/>
  <c r="F157" i="28"/>
  <c r="K157" i="28" s="1"/>
  <c r="G157" i="18" s="1"/>
  <c r="F153" i="28"/>
  <c r="K153" i="28" s="1"/>
  <c r="G153" i="18" s="1"/>
  <c r="F149" i="28"/>
  <c r="K149" i="28" s="1"/>
  <c r="G149" i="18" s="1"/>
  <c r="F145" i="28"/>
  <c r="K145" i="28" s="1"/>
  <c r="G145" i="18" s="1"/>
  <c r="F141" i="28"/>
  <c r="K141" i="28" s="1"/>
  <c r="G141" i="18" s="1"/>
  <c r="F137" i="28"/>
  <c r="K137" i="28" s="1"/>
  <c r="G137" i="18" s="1"/>
  <c r="F133" i="28"/>
  <c r="K133" i="28" s="1"/>
  <c r="G133" i="18" s="1"/>
  <c r="F129" i="28"/>
  <c r="K129" i="28" s="1"/>
  <c r="G129" i="18" s="1"/>
  <c r="F125" i="28"/>
  <c r="K125" i="28" s="1"/>
  <c r="G125" i="18" s="1"/>
  <c r="F121" i="28"/>
  <c r="K121" i="28" s="1"/>
  <c r="G121" i="18" s="1"/>
  <c r="F117" i="28"/>
  <c r="K117" i="28" s="1"/>
  <c r="G117" i="18" s="1"/>
  <c r="F111" i="28"/>
  <c r="K111" i="28" s="1"/>
  <c r="G111" i="18" s="1"/>
  <c r="F107" i="28"/>
  <c r="K107" i="28" s="1"/>
  <c r="G107" i="18" s="1"/>
  <c r="F105" i="28"/>
  <c r="K105" i="28" s="1"/>
  <c r="G105" i="18" s="1"/>
  <c r="F101" i="28"/>
  <c r="K101" i="28" s="1"/>
  <c r="G101" i="18" s="1"/>
  <c r="F97" i="28"/>
  <c r="K97" i="28" s="1"/>
  <c r="G97" i="18" s="1"/>
  <c r="F93" i="28"/>
  <c r="K93" i="28" s="1"/>
  <c r="G93" i="18" s="1"/>
  <c r="F89" i="28"/>
  <c r="K89" i="28" s="1"/>
  <c r="G89" i="18" s="1"/>
  <c r="F85" i="28"/>
  <c r="K85" i="28" s="1"/>
  <c r="G85" i="18" s="1"/>
  <c r="F82" i="28"/>
  <c r="K82" i="28" s="1"/>
  <c r="G82" i="18" s="1"/>
  <c r="F78" i="28"/>
  <c r="K78" i="28" s="1"/>
  <c r="G78" i="18" s="1"/>
  <c r="F64" i="28"/>
  <c r="K64" i="28" s="1"/>
  <c r="G64" i="18" s="1"/>
  <c r="F60" i="28"/>
  <c r="K60" i="28" s="1"/>
  <c r="G60" i="18" s="1"/>
  <c r="F56" i="28"/>
  <c r="K56" i="28" s="1"/>
  <c r="G56" i="18" s="1"/>
  <c r="F52" i="28"/>
  <c r="K52" i="28" s="1"/>
  <c r="G52" i="18" s="1"/>
  <c r="F48" i="28"/>
  <c r="K48" i="28" s="1"/>
  <c r="G48" i="18" s="1"/>
  <c r="F38" i="28"/>
  <c r="K38" i="28" s="1"/>
  <c r="G38" i="18" s="1"/>
  <c r="M419" i="34"/>
  <c r="K524" i="28"/>
  <c r="G523" i="18" s="1"/>
  <c r="J51" i="34"/>
  <c r="M51" i="34" s="1"/>
  <c r="J57" i="34"/>
  <c r="M57" i="34" s="1"/>
  <c r="C905" i="28"/>
  <c r="K823" i="28"/>
  <c r="G819" i="18" s="1"/>
  <c r="K800" i="28"/>
  <c r="G796" i="18" s="1"/>
  <c r="K794" i="28"/>
  <c r="G790" i="18" s="1"/>
  <c r="K792" i="28"/>
  <c r="G788" i="18" s="1"/>
  <c r="K790" i="28"/>
  <c r="G786" i="18" s="1"/>
  <c r="K788" i="28"/>
  <c r="G784" i="18" s="1"/>
  <c r="K786" i="28"/>
  <c r="G782" i="18" s="1"/>
  <c r="K784" i="28"/>
  <c r="G780" i="18" s="1"/>
  <c r="K780" i="28"/>
  <c r="G776" i="18" s="1"/>
  <c r="K776" i="28"/>
  <c r="G772" i="18" s="1"/>
  <c r="K772" i="28"/>
  <c r="G768" i="18" s="1"/>
  <c r="K766" i="28"/>
  <c r="G762" i="18" s="1"/>
  <c r="K764" i="28"/>
  <c r="G760" i="18" s="1"/>
  <c r="K762" i="28"/>
  <c r="G758" i="18" s="1"/>
  <c r="K760" i="28"/>
  <c r="G756" i="18" s="1"/>
  <c r="K758" i="28"/>
  <c r="G754" i="18" s="1"/>
  <c r="K756" i="28"/>
  <c r="G752" i="18" s="1"/>
  <c r="K754" i="28"/>
  <c r="G750" i="18" s="1"/>
  <c r="K752" i="28"/>
  <c r="G748" i="18" s="1"/>
  <c r="K750" i="28"/>
  <c r="G746" i="18" s="1"/>
  <c r="K748" i="28"/>
  <c r="G744" i="18" s="1"/>
  <c r="K746" i="28"/>
  <c r="G742" i="18" s="1"/>
  <c r="J111" i="34"/>
  <c r="M111" i="34" s="1"/>
  <c r="J373" i="34"/>
  <c r="M373" i="34" s="1"/>
  <c r="J293" i="34"/>
  <c r="M293" i="34" s="1"/>
  <c r="J257" i="34"/>
  <c r="M257" i="34" s="1"/>
  <c r="J258" i="34"/>
  <c r="M258" i="34" s="1"/>
  <c r="K525" i="28"/>
  <c r="G524" i="18" s="1"/>
  <c r="K523" i="28"/>
  <c r="G522" i="18" s="1"/>
  <c r="K831" i="28"/>
  <c r="G827" i="18" s="1"/>
  <c r="K825" i="28"/>
  <c r="G821" i="18" s="1"/>
  <c r="K824" i="28"/>
  <c r="G820" i="18" s="1"/>
  <c r="K817" i="28"/>
  <c r="G813" i="18" s="1"/>
  <c r="K811" i="28"/>
  <c r="G807" i="18" s="1"/>
  <c r="K809" i="28"/>
  <c r="G805" i="18" s="1"/>
  <c r="K807" i="28"/>
  <c r="G803" i="18" s="1"/>
  <c r="K806" i="28"/>
  <c r="G802" i="18" s="1"/>
  <c r="K804" i="28"/>
  <c r="G800" i="18" s="1"/>
  <c r="K801" i="28"/>
  <c r="G797" i="18" s="1"/>
  <c r="K798" i="28"/>
  <c r="G794" i="18" s="1"/>
  <c r="K791" i="28"/>
  <c r="G787" i="18" s="1"/>
  <c r="K785" i="28"/>
  <c r="G781" i="18" s="1"/>
  <c r="K838" i="28"/>
  <c r="G834" i="18" s="1"/>
  <c r="K836" i="28"/>
  <c r="G832" i="18" s="1"/>
  <c r="K834" i="28"/>
  <c r="G830" i="18" s="1"/>
  <c r="K832" i="28"/>
  <c r="G828" i="18" s="1"/>
  <c r="K830" i="28"/>
  <c r="G826" i="18" s="1"/>
  <c r="K828" i="28"/>
  <c r="G824" i="18" s="1"/>
  <c r="K826" i="28"/>
  <c r="G822" i="18" s="1"/>
  <c r="K820" i="28"/>
  <c r="G816" i="18" s="1"/>
  <c r="K818" i="28"/>
  <c r="G814" i="18" s="1"/>
  <c r="K816" i="28"/>
  <c r="G812" i="18" s="1"/>
  <c r="K814" i="28"/>
  <c r="G810" i="18" s="1"/>
  <c r="K812" i="28"/>
  <c r="G808" i="18" s="1"/>
  <c r="K810" i="28"/>
  <c r="G806" i="18" s="1"/>
  <c r="K808" i="28"/>
  <c r="G804" i="18" s="1"/>
  <c r="K805" i="28"/>
  <c r="G801" i="18" s="1"/>
  <c r="K803" i="28"/>
  <c r="G799" i="18" s="1"/>
  <c r="K799" i="28"/>
  <c r="G795" i="18" s="1"/>
  <c r="K797" i="28"/>
  <c r="G793" i="18" s="1"/>
  <c r="K783" i="28"/>
  <c r="G779" i="18" s="1"/>
  <c r="K781" i="28"/>
  <c r="G777" i="18" s="1"/>
  <c r="K777" i="28"/>
  <c r="G773" i="18" s="1"/>
  <c r="K769" i="28"/>
  <c r="G765" i="18" s="1"/>
  <c r="K744" i="28"/>
  <c r="G740" i="18" s="1"/>
  <c r="K742" i="28"/>
  <c r="G738" i="18" s="1"/>
  <c r="K740" i="28"/>
  <c r="G736" i="18" s="1"/>
  <c r="J36" i="34"/>
  <c r="M36" i="34" s="1"/>
  <c r="J447" i="34"/>
  <c r="M447" i="34" s="1"/>
  <c r="J128" i="34"/>
  <c r="M128" i="34" s="1"/>
  <c r="J134" i="34"/>
  <c r="M134" i="34" s="1"/>
  <c r="J444" i="34"/>
  <c r="M444" i="34" s="1"/>
  <c r="J436" i="34"/>
  <c r="M436" i="34" s="1"/>
  <c r="K860" i="28"/>
  <c r="G856" i="18" s="1"/>
  <c r="K822" i="28"/>
  <c r="G818" i="18" s="1"/>
  <c r="K795" i="28"/>
  <c r="G791" i="18" s="1"/>
  <c r="K793" i="28"/>
  <c r="G789" i="18" s="1"/>
  <c r="K789" i="28"/>
  <c r="G785" i="18" s="1"/>
  <c r="K787" i="28"/>
  <c r="G783" i="18" s="1"/>
  <c r="K779" i="28"/>
  <c r="G775" i="18" s="1"/>
  <c r="K775" i="28"/>
  <c r="G771" i="18" s="1"/>
  <c r="K773" i="28"/>
  <c r="G769" i="18" s="1"/>
  <c r="K771" i="28"/>
  <c r="G767" i="18" s="1"/>
  <c r="K767" i="28"/>
  <c r="G763" i="18" s="1"/>
  <c r="K765" i="28"/>
  <c r="G761" i="18" s="1"/>
  <c r="K763" i="28"/>
  <c r="G759" i="18" s="1"/>
  <c r="K761" i="28"/>
  <c r="G757" i="18" s="1"/>
  <c r="K759" i="28"/>
  <c r="G755" i="18" s="1"/>
  <c r="K757" i="28"/>
  <c r="G753" i="18" s="1"/>
  <c r="K755" i="28"/>
  <c r="G751" i="18" s="1"/>
  <c r="K753" i="28"/>
  <c r="G749" i="18" s="1"/>
  <c r="K751" i="28"/>
  <c r="G747" i="18" s="1"/>
  <c r="K749" i="28"/>
  <c r="G745" i="18" s="1"/>
  <c r="K747" i="28"/>
  <c r="G743" i="18" s="1"/>
  <c r="K745" i="28"/>
  <c r="G741" i="18" s="1"/>
  <c r="B1105" i="32"/>
  <c r="J25" i="34"/>
  <c r="M25" i="34" s="1"/>
  <c r="J49" i="34"/>
  <c r="M49" i="34" s="1"/>
  <c r="J88" i="34"/>
  <c r="M88" i="34" s="1"/>
  <c r="J116" i="34"/>
  <c r="M116" i="34" s="1"/>
  <c r="J120" i="34"/>
  <c r="M120" i="34" s="1"/>
  <c r="J194" i="34"/>
  <c r="M194" i="34" s="1"/>
  <c r="J1109" i="34"/>
  <c r="M1109" i="34" s="1"/>
  <c r="J450" i="34"/>
  <c r="M450" i="34" s="1"/>
  <c r="J297" i="34"/>
  <c r="M297" i="34" s="1"/>
  <c r="J74" i="34"/>
  <c r="M74" i="34" s="1"/>
  <c r="J100" i="34"/>
  <c r="M100" i="34" s="1"/>
  <c r="J104" i="34"/>
  <c r="M104" i="34" s="1"/>
  <c r="J119" i="34"/>
  <c r="M119" i="34" s="1"/>
  <c r="J180" i="34"/>
  <c r="M180" i="34" s="1"/>
  <c r="J336" i="34"/>
  <c r="M336" i="34" s="1"/>
  <c r="I284" i="34"/>
  <c r="J284" i="34" s="1"/>
  <c r="K859" i="28"/>
  <c r="G855" i="18" s="1"/>
  <c r="K858" i="28"/>
  <c r="G854" i="18" s="1"/>
  <c r="K857" i="28"/>
  <c r="G853" i="18" s="1"/>
  <c r="K856" i="28"/>
  <c r="G852" i="18" s="1"/>
  <c r="K855" i="28"/>
  <c r="G851" i="18" s="1"/>
  <c r="K854" i="28"/>
  <c r="G850" i="18" s="1"/>
  <c r="K853" i="28"/>
  <c r="G849" i="18" s="1"/>
  <c r="K852" i="28"/>
  <c r="G848" i="18" s="1"/>
  <c r="K851" i="28"/>
  <c r="G847" i="18" s="1"/>
  <c r="K850" i="28"/>
  <c r="G846" i="18" s="1"/>
  <c r="K849" i="28"/>
  <c r="G845" i="18" s="1"/>
  <c r="K848" i="28"/>
  <c r="G844" i="18" s="1"/>
  <c r="K847" i="28"/>
  <c r="G843" i="18" s="1"/>
  <c r="K846" i="28"/>
  <c r="G842" i="18" s="1"/>
  <c r="K845" i="28"/>
  <c r="G841" i="18" s="1"/>
  <c r="K844" i="28"/>
  <c r="G840" i="18" s="1"/>
  <c r="K843" i="28"/>
  <c r="G839" i="18" s="1"/>
  <c r="K842" i="28"/>
  <c r="G838" i="18" s="1"/>
  <c r="K841" i="28"/>
  <c r="G837" i="18" s="1"/>
  <c r="K840" i="28"/>
  <c r="G836" i="18" s="1"/>
  <c r="K839" i="28"/>
  <c r="G835" i="18" s="1"/>
  <c r="K837" i="28"/>
  <c r="G833" i="18" s="1"/>
  <c r="K835" i="28"/>
  <c r="G831" i="18" s="1"/>
  <c r="K833" i="28"/>
  <c r="G829" i="18" s="1"/>
  <c r="K829" i="28"/>
  <c r="G825" i="18" s="1"/>
  <c r="K827" i="28"/>
  <c r="G823" i="18" s="1"/>
  <c r="K821" i="28"/>
  <c r="G817" i="18" s="1"/>
  <c r="K819" i="28"/>
  <c r="G815" i="18" s="1"/>
  <c r="K815" i="28"/>
  <c r="G811" i="18" s="1"/>
  <c r="K813" i="28"/>
  <c r="G809" i="18" s="1"/>
  <c r="K802" i="28"/>
  <c r="G798" i="18" s="1"/>
  <c r="K796" i="28"/>
  <c r="G792" i="18" s="1"/>
  <c r="K782" i="28"/>
  <c r="G778" i="18" s="1"/>
  <c r="K778" i="28"/>
  <c r="G774" i="18" s="1"/>
  <c r="K774" i="28"/>
  <c r="G770" i="18" s="1"/>
  <c r="K770" i="28"/>
  <c r="G766" i="18" s="1"/>
  <c r="K768" i="28"/>
  <c r="G764" i="18" s="1"/>
  <c r="K743" i="28"/>
  <c r="G739" i="18" s="1"/>
  <c r="K741" i="28"/>
  <c r="G737" i="18" s="1"/>
  <c r="K739" i="28"/>
  <c r="G735" i="18" s="1"/>
  <c r="J213" i="34"/>
  <c r="M213" i="34" s="1"/>
  <c r="J431" i="34"/>
  <c r="M431" i="34" s="1"/>
  <c r="J411" i="34"/>
  <c r="M411" i="34" s="1"/>
  <c r="J368" i="34"/>
  <c r="M368" i="34" s="1"/>
  <c r="J302" i="34"/>
  <c r="M302" i="34" s="1"/>
  <c r="J282" i="34"/>
  <c r="M282" i="34" s="1"/>
  <c r="J271" i="34"/>
  <c r="M271" i="34" s="1"/>
  <c r="J267" i="34"/>
  <c r="M267" i="34" s="1"/>
  <c r="J263" i="34"/>
  <c r="M263" i="34" s="1"/>
  <c r="J330" i="34"/>
  <c r="M330" i="34" s="1"/>
  <c r="J291" i="34"/>
  <c r="M291" i="34" s="1"/>
  <c r="J286" i="34"/>
  <c r="M286" i="34" s="1"/>
  <c r="J270" i="34"/>
  <c r="M270" i="34" s="1"/>
  <c r="J266" i="34"/>
  <c r="M266" i="34" s="1"/>
  <c r="J262" i="34"/>
  <c r="M262" i="34" s="1"/>
  <c r="M421" i="34"/>
  <c r="M417" i="34"/>
  <c r="M398" i="34"/>
  <c r="M386" i="34"/>
  <c r="M355" i="34"/>
  <c r="J7" i="34"/>
  <c r="M7" i="34" s="1"/>
  <c r="J15" i="34"/>
  <c r="M15" i="34" s="1"/>
  <c r="J30" i="34"/>
  <c r="M30" i="34" s="1"/>
  <c r="J41" i="34"/>
  <c r="M41" i="34" s="1"/>
  <c r="J52" i="34"/>
  <c r="M52" i="34" s="1"/>
  <c r="J64" i="34"/>
  <c r="M64" i="34" s="1"/>
  <c r="J71" i="34"/>
  <c r="M71" i="34" s="1"/>
  <c r="J78" i="34"/>
  <c r="M78" i="34" s="1"/>
  <c r="J82" i="34"/>
  <c r="M82" i="34" s="1"/>
  <c r="J93" i="34"/>
  <c r="M93" i="34" s="1"/>
  <c r="J97" i="34"/>
  <c r="M97" i="34" s="1"/>
  <c r="J113" i="34"/>
  <c r="M113" i="34" s="1"/>
  <c r="J117" i="34"/>
  <c r="M117" i="34" s="1"/>
  <c r="J125" i="34"/>
  <c r="M125" i="34" s="1"/>
  <c r="J150" i="34"/>
  <c r="M150" i="34" s="1"/>
  <c r="J191" i="34"/>
  <c r="M191" i="34" s="1"/>
  <c r="J227" i="34"/>
  <c r="M227" i="34" s="1"/>
  <c r="J237" i="34"/>
  <c r="M237" i="34" s="1"/>
  <c r="J12" i="34"/>
  <c r="M12" i="34" s="1"/>
  <c r="J20" i="34"/>
  <c r="M20" i="34" s="1"/>
  <c r="J131" i="34"/>
  <c r="M131" i="34" s="1"/>
  <c r="J144" i="34"/>
  <c r="M144" i="34" s="1"/>
  <c r="J152" i="34"/>
  <c r="M152" i="34" s="1"/>
  <c r="J172" i="34"/>
  <c r="M172" i="34" s="1"/>
  <c r="J174" i="34"/>
  <c r="M174" i="34" s="1"/>
  <c r="J187" i="34"/>
  <c r="M187" i="34" s="1"/>
  <c r="J231" i="34"/>
  <c r="M231" i="34" s="1"/>
  <c r="F441" i="15"/>
  <c r="F1024" i="15"/>
  <c r="H1024" i="15" s="1"/>
  <c r="I1024" i="15" s="1"/>
  <c r="J785" i="34"/>
  <c r="P921" i="13"/>
  <c r="P1101" i="13"/>
  <c r="M850" i="34"/>
  <c r="N850" i="34" s="1"/>
  <c r="I803" i="15"/>
  <c r="I861" i="15"/>
  <c r="O889" i="13"/>
  <c r="P889" i="13" s="1"/>
  <c r="O883" i="13"/>
  <c r="P883" i="13" s="1"/>
  <c r="O871" i="13"/>
  <c r="P871" i="13" s="1"/>
  <c r="N1065" i="16"/>
  <c r="N874" i="16"/>
  <c r="N872" i="16"/>
  <c r="N849" i="16"/>
  <c r="N811" i="16"/>
  <c r="N765" i="16"/>
  <c r="N757" i="16"/>
  <c r="N834" i="16"/>
  <c r="N780" i="16"/>
  <c r="N772" i="16"/>
  <c r="N750" i="16"/>
  <c r="N857" i="16"/>
  <c r="N833" i="16"/>
  <c r="N813" i="16"/>
  <c r="N802" i="16"/>
  <c r="N743" i="16"/>
  <c r="N699" i="16"/>
  <c r="N631" i="16"/>
  <c r="N715" i="16"/>
  <c r="N710" i="16"/>
  <c r="N687" i="16"/>
  <c r="N663" i="16"/>
  <c r="N611" i="16"/>
  <c r="N542" i="16"/>
  <c r="N563" i="16"/>
  <c r="N566" i="16"/>
  <c r="N544" i="16"/>
  <c r="N534" i="16"/>
  <c r="N561" i="16"/>
  <c r="N543" i="16"/>
  <c r="N487" i="16"/>
  <c r="N499" i="16"/>
  <c r="N464" i="16"/>
  <c r="N503" i="16"/>
  <c r="L907" i="10"/>
  <c r="G1116" i="15"/>
  <c r="C862" i="15"/>
  <c r="F581" i="15"/>
  <c r="I616" i="15"/>
  <c r="E1118" i="35"/>
  <c r="G462" i="35"/>
  <c r="L846" i="33"/>
  <c r="I835" i="32"/>
  <c r="L835" i="32" s="1"/>
  <c r="I800" i="32"/>
  <c r="L800" i="32" s="1"/>
  <c r="I792" i="32"/>
  <c r="L792" i="32" s="1"/>
  <c r="I747" i="32"/>
  <c r="L747" i="32" s="1"/>
  <c r="L802" i="32"/>
  <c r="L842" i="32"/>
  <c r="N546" i="16"/>
  <c r="P677" i="13"/>
  <c r="J34" i="34"/>
  <c r="J80" i="34"/>
  <c r="M80" i="34" s="1"/>
  <c r="J83" i="34"/>
  <c r="M83" i="34" s="1"/>
  <c r="J102" i="34"/>
  <c r="J138" i="34"/>
  <c r="M138" i="34" s="1"/>
  <c r="H12" i="36"/>
  <c r="I12" i="36" s="1"/>
  <c r="J10" i="34"/>
  <c r="M10" i="34" s="1"/>
  <c r="J27" i="34"/>
  <c r="J55" i="34"/>
  <c r="J59" i="34"/>
  <c r="M59" i="34" s="1"/>
  <c r="J68" i="34"/>
  <c r="M68" i="34" s="1"/>
  <c r="J86" i="34"/>
  <c r="M86" i="34" s="1"/>
  <c r="J122" i="34"/>
  <c r="M122" i="34" s="1"/>
  <c r="J126" i="34"/>
  <c r="M126" i="34" s="1"/>
  <c r="J127" i="34"/>
  <c r="M127" i="34" s="1"/>
  <c r="J170" i="34"/>
  <c r="M170" i="34" s="1"/>
  <c r="J175" i="34"/>
  <c r="M175" i="34" s="1"/>
  <c r="J178" i="34"/>
  <c r="M178" i="34" s="1"/>
  <c r="J182" i="34"/>
  <c r="M182" i="34" s="1"/>
  <c r="J186" i="34"/>
  <c r="M186" i="34" s="1"/>
  <c r="J189" i="34"/>
  <c r="M189" i="34" s="1"/>
  <c r="J192" i="34"/>
  <c r="M192" i="34" s="1"/>
  <c r="J193" i="34"/>
  <c r="M193" i="34" s="1"/>
  <c r="J229" i="34"/>
  <c r="M229" i="34" s="1"/>
  <c r="J233" i="34"/>
  <c r="M233" i="34" s="1"/>
  <c r="J242" i="34"/>
  <c r="M242" i="34" s="1"/>
  <c r="J1053" i="34"/>
  <c r="M1053" i="34" s="1"/>
  <c r="J1021" i="34"/>
  <c r="M1021" i="34" s="1"/>
  <c r="J983" i="34"/>
  <c r="M983" i="34" s="1"/>
  <c r="J969" i="34"/>
  <c r="M969" i="34" s="1"/>
  <c r="J968" i="34"/>
  <c r="M968" i="34" s="1"/>
  <c r="J964" i="34"/>
  <c r="M964" i="34" s="1"/>
  <c r="J962" i="34"/>
  <c r="M962" i="34" s="1"/>
  <c r="J955" i="34"/>
  <c r="M955" i="34" s="1"/>
  <c r="J836" i="34"/>
  <c r="M836" i="34" s="1"/>
  <c r="J826" i="34"/>
  <c r="M826" i="34" s="1"/>
  <c r="J812" i="34"/>
  <c r="M812" i="34" s="1"/>
  <c r="J810" i="34"/>
  <c r="M810" i="34" s="1"/>
  <c r="J808" i="34"/>
  <c r="M808" i="34" s="1"/>
  <c r="J774" i="34"/>
  <c r="M774" i="34" s="1"/>
  <c r="J772" i="34"/>
  <c r="M772" i="34" s="1"/>
  <c r="J764" i="34"/>
  <c r="M764" i="34" s="1"/>
  <c r="J758" i="34"/>
  <c r="M758" i="34" s="1"/>
  <c r="J756" i="34"/>
  <c r="M756" i="34" s="1"/>
  <c r="J754" i="34"/>
  <c r="M754" i="34" s="1"/>
  <c r="J752" i="34"/>
  <c r="M752" i="34" s="1"/>
  <c r="J748" i="34"/>
  <c r="M748" i="34" s="1"/>
  <c r="J1077" i="34"/>
  <c r="M1077" i="34" s="1"/>
  <c r="J1030" i="34"/>
  <c r="M1030" i="34" s="1"/>
  <c r="J999" i="34"/>
  <c r="M999" i="34" s="1"/>
  <c r="J982" i="34"/>
  <c r="M982" i="34" s="1"/>
  <c r="J915" i="34"/>
  <c r="M915" i="34" s="1"/>
  <c r="J824" i="34"/>
  <c r="M824" i="34" s="1"/>
  <c r="J741" i="34"/>
  <c r="M741" i="34" s="1"/>
  <c r="J737" i="34"/>
  <c r="M737" i="34" s="1"/>
  <c r="J732" i="34"/>
  <c r="M732" i="34" s="1"/>
  <c r="J730" i="34"/>
  <c r="M730" i="34" s="1"/>
  <c r="J728" i="34"/>
  <c r="M728" i="34" s="1"/>
  <c r="J1022" i="15"/>
  <c r="M1022" i="15" s="1"/>
  <c r="J1014" i="15"/>
  <c r="M1014" i="15" s="1"/>
  <c r="J1008" i="15"/>
  <c r="M1008" i="15" s="1"/>
  <c r="J950" i="15"/>
  <c r="M950" i="15" s="1"/>
  <c r="J946" i="15"/>
  <c r="M946" i="15" s="1"/>
  <c r="J936" i="15"/>
  <c r="M936" i="15" s="1"/>
  <c r="J1023" i="15"/>
  <c r="M1023" i="15" s="1"/>
  <c r="J951" i="15"/>
  <c r="M951" i="15" s="1"/>
  <c r="J949" i="15"/>
  <c r="M949" i="15" s="1"/>
  <c r="J947" i="15"/>
  <c r="M947" i="15" s="1"/>
  <c r="J945" i="15"/>
  <c r="M945" i="15" s="1"/>
  <c r="J937" i="15"/>
  <c r="M937" i="15" s="1"/>
  <c r="I832" i="32"/>
  <c r="L832" i="32" s="1"/>
  <c r="I757" i="32"/>
  <c r="L757" i="32" s="1"/>
  <c r="I859" i="32"/>
  <c r="L859" i="32" s="1"/>
  <c r="I751" i="32"/>
  <c r="L751" i="32" s="1"/>
  <c r="N273" i="16"/>
  <c r="O600" i="10"/>
  <c r="P600" i="10" s="1"/>
  <c r="J598" i="18" s="1"/>
  <c r="O557" i="10"/>
  <c r="P557" i="10" s="1"/>
  <c r="J555" i="18" s="1"/>
  <c r="F7" i="10"/>
  <c r="N63" i="16"/>
  <c r="J6" i="16"/>
  <c r="M209" i="16"/>
  <c r="M217" i="16"/>
  <c r="M231" i="16"/>
  <c r="M255" i="16"/>
  <c r="M262" i="16"/>
  <c r="M286" i="16"/>
  <c r="M298" i="16"/>
  <c r="G457" i="12"/>
  <c r="H457" i="12" s="1"/>
  <c r="G455" i="12"/>
  <c r="H455" i="12" s="1"/>
  <c r="G453" i="12"/>
  <c r="H453" i="12" s="1"/>
  <c r="G451" i="12"/>
  <c r="H451" i="12" s="1"/>
  <c r="G449" i="12"/>
  <c r="H449" i="12" s="1"/>
  <c r="G448" i="12"/>
  <c r="H448" i="12" s="1"/>
  <c r="G446" i="12"/>
  <c r="H446" i="12" s="1"/>
  <c r="G444" i="12"/>
  <c r="H444" i="12" s="1"/>
  <c r="G442" i="12"/>
  <c r="H442" i="12" s="1"/>
  <c r="G440" i="12"/>
  <c r="H440" i="12" s="1"/>
  <c r="G438" i="12"/>
  <c r="H438" i="12" s="1"/>
  <c r="G436" i="12"/>
  <c r="H436" i="12" s="1"/>
  <c r="G434" i="12"/>
  <c r="H434" i="12" s="1"/>
  <c r="G432" i="12"/>
  <c r="H432" i="12" s="1"/>
  <c r="G430" i="12"/>
  <c r="H430" i="12" s="1"/>
  <c r="G428" i="12"/>
  <c r="H428" i="12" s="1"/>
  <c r="G426" i="12"/>
  <c r="H426" i="12" s="1"/>
  <c r="G424" i="12"/>
  <c r="H424" i="12" s="1"/>
  <c r="G422" i="12"/>
  <c r="H422" i="12" s="1"/>
  <c r="G420" i="12"/>
  <c r="H420" i="12" s="1"/>
  <c r="G418" i="12"/>
  <c r="H418" i="12" s="1"/>
  <c r="G416" i="12"/>
  <c r="H416" i="12" s="1"/>
  <c r="G414" i="12"/>
  <c r="H414" i="12" s="1"/>
  <c r="G412" i="12"/>
  <c r="H412" i="12" s="1"/>
  <c r="G410" i="12"/>
  <c r="H410" i="12" s="1"/>
  <c r="G408" i="12"/>
  <c r="H408" i="12" s="1"/>
  <c r="G406" i="12"/>
  <c r="H406" i="12" s="1"/>
  <c r="G404" i="12"/>
  <c r="H404" i="12" s="1"/>
  <c r="G402" i="12"/>
  <c r="H402" i="12" s="1"/>
  <c r="G400" i="12"/>
  <c r="H400" i="12" s="1"/>
  <c r="G398" i="12"/>
  <c r="H398" i="12" s="1"/>
  <c r="G396" i="12"/>
  <c r="H396" i="12" s="1"/>
  <c r="G394" i="12"/>
  <c r="H394" i="12" s="1"/>
  <c r="G392" i="12"/>
  <c r="H392" i="12" s="1"/>
  <c r="G390" i="12"/>
  <c r="H390" i="12" s="1"/>
  <c r="G388" i="12"/>
  <c r="H388" i="12" s="1"/>
  <c r="G386" i="12"/>
  <c r="H386" i="12" s="1"/>
  <c r="G384" i="12"/>
  <c r="H384" i="12" s="1"/>
  <c r="G382" i="12"/>
  <c r="H382" i="12" s="1"/>
  <c r="G380" i="12"/>
  <c r="H380" i="12" s="1"/>
  <c r="G378" i="12"/>
  <c r="H378" i="12" s="1"/>
  <c r="G376" i="12"/>
  <c r="H376" i="12" s="1"/>
  <c r="G374" i="12"/>
  <c r="H374" i="12" s="1"/>
  <c r="G372" i="12"/>
  <c r="H372" i="12" s="1"/>
  <c r="G370" i="12"/>
  <c r="H370" i="12" s="1"/>
  <c r="G368" i="12"/>
  <c r="H368" i="12" s="1"/>
  <c r="G366" i="12"/>
  <c r="H366" i="12" s="1"/>
  <c r="G364" i="12"/>
  <c r="H364" i="12" s="1"/>
  <c r="G362" i="12"/>
  <c r="H362" i="12" s="1"/>
  <c r="G360" i="12"/>
  <c r="H360" i="12" s="1"/>
  <c r="G358" i="12"/>
  <c r="H358" i="12" s="1"/>
  <c r="G356" i="12"/>
  <c r="H356" i="12" s="1"/>
  <c r="G354" i="12"/>
  <c r="H354" i="12" s="1"/>
  <c r="G352" i="12"/>
  <c r="H352" i="12" s="1"/>
  <c r="G350" i="12"/>
  <c r="H350" i="12" s="1"/>
  <c r="G348" i="12"/>
  <c r="H348" i="12" s="1"/>
  <c r="G346" i="12"/>
  <c r="H346" i="12" s="1"/>
  <c r="G344" i="12"/>
  <c r="H344" i="12" s="1"/>
  <c r="G342" i="12"/>
  <c r="H342" i="12" s="1"/>
  <c r="G340" i="12"/>
  <c r="H340" i="12" s="1"/>
  <c r="G338" i="12"/>
  <c r="H338" i="12" s="1"/>
  <c r="G336" i="12"/>
  <c r="H336" i="12" s="1"/>
  <c r="G334" i="12"/>
  <c r="H334" i="12" s="1"/>
  <c r="G332" i="12"/>
  <c r="H332" i="12" s="1"/>
  <c r="G330" i="12"/>
  <c r="H330" i="12" s="1"/>
  <c r="G328" i="12"/>
  <c r="H328" i="12" s="1"/>
  <c r="G326" i="12"/>
  <c r="H326" i="12" s="1"/>
  <c r="G324" i="12"/>
  <c r="H324" i="12" s="1"/>
  <c r="G322" i="12"/>
  <c r="H322" i="12" s="1"/>
  <c r="G320" i="12"/>
  <c r="H320" i="12" s="1"/>
  <c r="G318" i="12"/>
  <c r="H318" i="12" s="1"/>
  <c r="G316" i="12"/>
  <c r="H316" i="12" s="1"/>
  <c r="G314" i="12"/>
  <c r="H314" i="12" s="1"/>
  <c r="G312" i="12"/>
  <c r="H312" i="12" s="1"/>
  <c r="G310" i="12"/>
  <c r="H310" i="12" s="1"/>
  <c r="G308" i="12"/>
  <c r="H308" i="12" s="1"/>
  <c r="G306" i="12"/>
  <c r="H306" i="12" s="1"/>
  <c r="G304" i="12"/>
  <c r="H304" i="12" s="1"/>
  <c r="G302" i="12"/>
  <c r="H302" i="12" s="1"/>
  <c r="G300" i="12"/>
  <c r="H300" i="12" s="1"/>
  <c r="G298" i="12"/>
  <c r="H298" i="12" s="1"/>
  <c r="G296" i="12"/>
  <c r="H296" i="12" s="1"/>
  <c r="G294" i="12"/>
  <c r="H294" i="12" s="1"/>
  <c r="G292" i="12"/>
  <c r="H292" i="12" s="1"/>
  <c r="G290" i="12"/>
  <c r="H290" i="12" s="1"/>
  <c r="G288" i="12"/>
  <c r="H288" i="12" s="1"/>
  <c r="G286" i="12"/>
  <c r="H286" i="12" s="1"/>
  <c r="G284" i="12"/>
  <c r="H284" i="12" s="1"/>
  <c r="G282" i="12"/>
  <c r="H282" i="12" s="1"/>
  <c r="G280" i="12"/>
  <c r="H280" i="12" s="1"/>
  <c r="G278" i="12"/>
  <c r="H278" i="12" s="1"/>
  <c r="G276" i="12"/>
  <c r="H276" i="12" s="1"/>
  <c r="G274" i="12"/>
  <c r="H274" i="12" s="1"/>
  <c r="G272" i="12"/>
  <c r="H272" i="12" s="1"/>
  <c r="G270" i="12"/>
  <c r="H270" i="12" s="1"/>
  <c r="G268" i="12"/>
  <c r="H268" i="12" s="1"/>
  <c r="G266" i="12"/>
  <c r="H266" i="12" s="1"/>
  <c r="G264" i="12"/>
  <c r="H264" i="12" s="1"/>
  <c r="G262" i="12"/>
  <c r="H262" i="12" s="1"/>
  <c r="G260" i="12"/>
  <c r="H260" i="12" s="1"/>
  <c r="G258" i="12"/>
  <c r="H258" i="12" s="1"/>
  <c r="G256" i="12"/>
  <c r="H256" i="12" s="1"/>
  <c r="G255" i="12"/>
  <c r="H255" i="12" s="1"/>
  <c r="G253" i="12"/>
  <c r="H253" i="12" s="1"/>
  <c r="G251" i="12"/>
  <c r="H251" i="12" s="1"/>
  <c r="G249" i="12"/>
  <c r="H249" i="12" s="1"/>
  <c r="G247" i="12"/>
  <c r="H247" i="12" s="1"/>
  <c r="G245" i="12"/>
  <c r="H245" i="12" s="1"/>
  <c r="G243" i="12"/>
  <c r="H243" i="12" s="1"/>
  <c r="G241" i="12"/>
  <c r="H241" i="12" s="1"/>
  <c r="G239" i="12"/>
  <c r="H239" i="12" s="1"/>
  <c r="G237" i="12"/>
  <c r="H237" i="12" s="1"/>
  <c r="G235" i="12"/>
  <c r="H235" i="12" s="1"/>
  <c r="G233" i="12"/>
  <c r="H233" i="12" s="1"/>
  <c r="G231" i="12"/>
  <c r="H231" i="12" s="1"/>
  <c r="G229" i="12"/>
  <c r="H229" i="12" s="1"/>
  <c r="G227" i="12"/>
  <c r="H227" i="12" s="1"/>
  <c r="G225" i="12"/>
  <c r="H225" i="12" s="1"/>
  <c r="G223" i="12"/>
  <c r="H223" i="12" s="1"/>
  <c r="G221" i="12"/>
  <c r="H221" i="12" s="1"/>
  <c r="G219" i="12"/>
  <c r="H219" i="12" s="1"/>
  <c r="G217" i="12"/>
  <c r="H217" i="12" s="1"/>
  <c r="G215" i="12"/>
  <c r="H215" i="12" s="1"/>
  <c r="G213" i="12"/>
  <c r="H213" i="12" s="1"/>
  <c r="G211" i="12"/>
  <c r="H211" i="12" s="1"/>
  <c r="G209" i="12"/>
  <c r="H209" i="12" s="1"/>
  <c r="G207" i="12"/>
  <c r="H207" i="12" s="1"/>
  <c r="G205" i="12"/>
  <c r="H205" i="12" s="1"/>
  <c r="G203" i="12"/>
  <c r="H203" i="12" s="1"/>
  <c r="G201" i="12"/>
  <c r="H201" i="12" s="1"/>
  <c r="G199" i="12"/>
  <c r="H199" i="12" s="1"/>
  <c r="G197" i="12"/>
  <c r="H197" i="12" s="1"/>
  <c r="G195" i="12"/>
  <c r="H195" i="12" s="1"/>
  <c r="G193" i="12"/>
  <c r="H193" i="12" s="1"/>
  <c r="G191" i="12"/>
  <c r="H191" i="12" s="1"/>
  <c r="G189" i="12"/>
  <c r="H189" i="12" s="1"/>
  <c r="G187" i="12"/>
  <c r="H187" i="12" s="1"/>
  <c r="G185" i="12"/>
  <c r="H185" i="12" s="1"/>
  <c r="G183" i="12"/>
  <c r="H183" i="12" s="1"/>
  <c r="G181" i="12"/>
  <c r="H181" i="12" s="1"/>
  <c r="G179" i="12"/>
  <c r="H179" i="12" s="1"/>
  <c r="G177" i="12"/>
  <c r="H177" i="12" s="1"/>
  <c r="G175" i="12"/>
  <c r="H175" i="12" s="1"/>
  <c r="G173" i="12"/>
  <c r="H173" i="12" s="1"/>
  <c r="G171" i="12"/>
  <c r="H171" i="12" s="1"/>
  <c r="G167" i="12"/>
  <c r="H167" i="12" s="1"/>
  <c r="G165" i="12"/>
  <c r="H165" i="12" s="1"/>
  <c r="G163" i="12"/>
  <c r="H163" i="12" s="1"/>
  <c r="G159" i="12"/>
  <c r="H159" i="12" s="1"/>
  <c r="G157" i="12"/>
  <c r="H157" i="12" s="1"/>
  <c r="G155" i="12"/>
  <c r="H155" i="12" s="1"/>
  <c r="G151" i="12"/>
  <c r="H151" i="12" s="1"/>
  <c r="G149" i="12"/>
  <c r="H149" i="12" s="1"/>
  <c r="G147" i="12"/>
  <c r="H147" i="12" s="1"/>
  <c r="G143" i="12"/>
  <c r="H143" i="12" s="1"/>
  <c r="G141" i="12"/>
  <c r="H141" i="12" s="1"/>
  <c r="G139" i="12"/>
  <c r="H139" i="12" s="1"/>
  <c r="G135" i="12"/>
  <c r="H135" i="12" s="1"/>
  <c r="G133" i="12"/>
  <c r="H133" i="12" s="1"/>
  <c r="G131" i="12"/>
  <c r="H131" i="12" s="1"/>
  <c r="G127" i="12"/>
  <c r="H127" i="12" s="1"/>
  <c r="G125" i="12"/>
  <c r="H125" i="12" s="1"/>
  <c r="G123" i="12"/>
  <c r="H123" i="12" s="1"/>
  <c r="G119" i="12"/>
  <c r="H119" i="12" s="1"/>
  <c r="G117" i="12"/>
  <c r="H117" i="12" s="1"/>
  <c r="G115" i="12"/>
  <c r="H115" i="12" s="1"/>
  <c r="G111" i="12"/>
  <c r="H111" i="12" s="1"/>
  <c r="G109" i="12"/>
  <c r="H109" i="12" s="1"/>
  <c r="G107" i="12"/>
  <c r="H107" i="12" s="1"/>
  <c r="G103" i="12"/>
  <c r="H103" i="12" s="1"/>
  <c r="G101" i="12"/>
  <c r="H101" i="12" s="1"/>
  <c r="G99" i="12"/>
  <c r="H99" i="12" s="1"/>
  <c r="G95" i="12"/>
  <c r="H95" i="12" s="1"/>
  <c r="G93" i="12"/>
  <c r="H93" i="12" s="1"/>
  <c r="G91" i="12"/>
  <c r="H91" i="12" s="1"/>
  <c r="G87" i="12"/>
  <c r="H87" i="12" s="1"/>
  <c r="G85" i="12"/>
  <c r="H85" i="12" s="1"/>
  <c r="G80" i="12"/>
  <c r="H80" i="12" s="1"/>
  <c r="G78" i="12"/>
  <c r="H78" i="12" s="1"/>
  <c r="G76" i="12"/>
  <c r="H76" i="12" s="1"/>
  <c r="G72" i="12"/>
  <c r="H72" i="12" s="1"/>
  <c r="G70" i="12"/>
  <c r="H70" i="12" s="1"/>
  <c r="G68" i="12"/>
  <c r="H68" i="12" s="1"/>
  <c r="G64" i="12"/>
  <c r="H64" i="12" s="1"/>
  <c r="G62" i="12"/>
  <c r="H62" i="12" s="1"/>
  <c r="G60" i="12"/>
  <c r="H60" i="12" s="1"/>
  <c r="G56" i="12"/>
  <c r="H56" i="12" s="1"/>
  <c r="G54" i="12"/>
  <c r="H54" i="12" s="1"/>
  <c r="G52" i="12"/>
  <c r="H52" i="12" s="1"/>
  <c r="G48" i="12"/>
  <c r="H48" i="12" s="1"/>
  <c r="G46" i="12"/>
  <c r="H46" i="12" s="1"/>
  <c r="G44" i="12"/>
  <c r="H44" i="12" s="1"/>
  <c r="G40" i="12"/>
  <c r="H40" i="12" s="1"/>
  <c r="G38" i="12"/>
  <c r="H38" i="12" s="1"/>
  <c r="G36" i="12"/>
  <c r="H36" i="12" s="1"/>
  <c r="G31" i="12"/>
  <c r="H31" i="12" s="1"/>
  <c r="G29" i="12"/>
  <c r="H29" i="12" s="1"/>
  <c r="G25" i="12"/>
  <c r="H25" i="12" s="1"/>
  <c r="G23" i="12"/>
  <c r="H23" i="12" s="1"/>
  <c r="G21" i="12"/>
  <c r="H21" i="12" s="1"/>
  <c r="G17" i="12"/>
  <c r="H17" i="12" s="1"/>
  <c r="G15" i="12"/>
  <c r="H15" i="12" s="1"/>
  <c r="G13" i="12"/>
  <c r="H13" i="12" s="1"/>
  <c r="G9" i="12"/>
  <c r="H9" i="12" s="1"/>
  <c r="G7" i="12"/>
  <c r="H7" i="12" s="1"/>
  <c r="G6" i="12"/>
  <c r="M9" i="16"/>
  <c r="M77" i="16"/>
  <c r="M96" i="16"/>
  <c r="M100" i="16"/>
  <c r="M104" i="16"/>
  <c r="M108" i="16"/>
  <c r="M112" i="16"/>
  <c r="M116" i="16"/>
  <c r="M124" i="16"/>
  <c r="O124" i="16" s="1"/>
  <c r="M132" i="16"/>
  <c r="M136" i="16"/>
  <c r="M140" i="16"/>
  <c r="M148" i="16"/>
  <c r="O148" i="16" s="1"/>
  <c r="M152" i="16"/>
  <c r="M156" i="16"/>
  <c r="O156" i="16" s="1"/>
  <c r="M160" i="16"/>
  <c r="M164" i="16"/>
  <c r="M168" i="16"/>
  <c r="M172" i="16"/>
  <c r="O172" i="16" s="1"/>
  <c r="M198" i="16"/>
  <c r="M202" i="16"/>
  <c r="K7" i="10"/>
  <c r="P146" i="26"/>
  <c r="Q146" i="26" s="1"/>
  <c r="H146" i="18" s="1"/>
  <c r="P130" i="26"/>
  <c r="Q130" i="26" s="1"/>
  <c r="H130" i="18" s="1"/>
  <c r="P114" i="26"/>
  <c r="Q114" i="26" s="1"/>
  <c r="H114" i="18" s="1"/>
  <c r="P154" i="26"/>
  <c r="Q154" i="26" s="1"/>
  <c r="H154" i="18" s="1"/>
  <c r="P138" i="26"/>
  <c r="Q138" i="26" s="1"/>
  <c r="H138" i="18" s="1"/>
  <c r="P122" i="26"/>
  <c r="Q122" i="26" s="1"/>
  <c r="H122" i="18" s="1"/>
  <c r="G782" i="30"/>
  <c r="H782" i="30" s="1"/>
  <c r="I442" i="26"/>
  <c r="I440" i="26"/>
  <c r="I438" i="26"/>
  <c r="I437" i="26"/>
  <c r="I435" i="26"/>
  <c r="I410" i="26"/>
  <c r="I408" i="26"/>
  <c r="I406" i="26"/>
  <c r="I405" i="26"/>
  <c r="I403" i="26"/>
  <c r="I385" i="26"/>
  <c r="I382" i="26"/>
  <c r="I380" i="26"/>
  <c r="I365" i="26"/>
  <c r="I363" i="26"/>
  <c r="I347" i="26"/>
  <c r="I344" i="26"/>
  <c r="I328" i="26"/>
  <c r="I326" i="26"/>
  <c r="I325" i="26"/>
  <c r="I324" i="26"/>
  <c r="I310" i="26"/>
  <c r="J310" i="26" s="1"/>
  <c r="I307" i="26"/>
  <c r="I305" i="26"/>
  <c r="I304" i="26"/>
  <c r="I303" i="26"/>
  <c r="I302" i="26"/>
  <c r="I300" i="26"/>
  <c r="I287" i="26"/>
  <c r="I285" i="26"/>
  <c r="I280" i="26"/>
  <c r="I254" i="26"/>
  <c r="I249" i="26"/>
  <c r="I225" i="26"/>
  <c r="I223" i="26"/>
  <c r="I219" i="26"/>
  <c r="I195" i="26"/>
  <c r="I189" i="26"/>
  <c r="I188" i="26"/>
  <c r="I164" i="26"/>
  <c r="I158" i="26"/>
  <c r="J158" i="26" s="1"/>
  <c r="P158" i="26" s="1"/>
  <c r="Q158" i="26" s="1"/>
  <c r="H158" i="18" s="1"/>
  <c r="I157" i="26"/>
  <c r="I132" i="26"/>
  <c r="I126" i="26"/>
  <c r="I125" i="26"/>
  <c r="I101" i="26"/>
  <c r="I94" i="26"/>
  <c r="I93" i="26"/>
  <c r="I92" i="26"/>
  <c r="I65" i="26"/>
  <c r="I62" i="26"/>
  <c r="I61" i="26"/>
  <c r="I59" i="26"/>
  <c r="I34" i="26"/>
  <c r="I31" i="26"/>
  <c r="I30" i="26"/>
  <c r="I8" i="26"/>
  <c r="I7" i="26"/>
  <c r="G441" i="12"/>
  <c r="H441" i="12" s="1"/>
  <c r="G437" i="12"/>
  <c r="H437" i="12" s="1"/>
  <c r="G399" i="12"/>
  <c r="H399" i="12" s="1"/>
  <c r="G393" i="12"/>
  <c r="H393" i="12" s="1"/>
  <c r="G391" i="12"/>
  <c r="H391" i="12" s="1"/>
  <c r="G355" i="12"/>
  <c r="H355" i="12" s="1"/>
  <c r="G351" i="12"/>
  <c r="H351" i="12" s="1"/>
  <c r="G347" i="12"/>
  <c r="H347" i="12" s="1"/>
  <c r="G345" i="12"/>
  <c r="H345" i="12" s="1"/>
  <c r="G307" i="12"/>
  <c r="H307" i="12" s="1"/>
  <c r="G299" i="12"/>
  <c r="H299" i="12" s="1"/>
  <c r="G297" i="12"/>
  <c r="H297" i="12" s="1"/>
  <c r="G263" i="12"/>
  <c r="H263" i="12" s="1"/>
  <c r="G257" i="12"/>
  <c r="H257" i="12" s="1"/>
  <c r="G220" i="12"/>
  <c r="H220" i="12" s="1"/>
  <c r="G212" i="12"/>
  <c r="H212" i="12" s="1"/>
  <c r="G210" i="12"/>
  <c r="H210" i="12" s="1"/>
  <c r="G176" i="12"/>
  <c r="H176" i="12" s="1"/>
  <c r="G164" i="12"/>
  <c r="H164" i="12" s="1"/>
  <c r="G160" i="12"/>
  <c r="H160" i="12" s="1"/>
  <c r="G158" i="12"/>
  <c r="H158" i="12" s="1"/>
  <c r="G154" i="12"/>
  <c r="H154" i="12" s="1"/>
  <c r="G120" i="12"/>
  <c r="H120" i="12" s="1"/>
  <c r="G116" i="12"/>
  <c r="H116" i="12" s="1"/>
  <c r="G114" i="12"/>
  <c r="H114" i="12" s="1"/>
  <c r="G75" i="12"/>
  <c r="H75" i="12" s="1"/>
  <c r="G69" i="12"/>
  <c r="H69" i="12" s="1"/>
  <c r="G67" i="12"/>
  <c r="H67" i="12" s="1"/>
  <c r="G37" i="12"/>
  <c r="H37" i="12" s="1"/>
  <c r="G33" i="12"/>
  <c r="H33" i="12" s="1"/>
  <c r="G32" i="12"/>
  <c r="H32" i="12" s="1"/>
  <c r="G28" i="12"/>
  <c r="H28" i="12" s="1"/>
  <c r="I448" i="26"/>
  <c r="I446" i="26"/>
  <c r="I445" i="26"/>
  <c r="I443" i="26"/>
  <c r="I432" i="26"/>
  <c r="I430" i="26"/>
  <c r="I429" i="26"/>
  <c r="I427" i="26"/>
  <c r="I416" i="26"/>
  <c r="I414" i="26"/>
  <c r="I413" i="26"/>
  <c r="I411" i="26"/>
  <c r="I400" i="26"/>
  <c r="I398" i="26"/>
  <c r="I397" i="26"/>
  <c r="I395" i="26"/>
  <c r="I387" i="26"/>
  <c r="I378" i="26"/>
  <c r="I377" i="26"/>
  <c r="I376" i="26"/>
  <c r="I374" i="26"/>
  <c r="I368" i="26"/>
  <c r="I367" i="26"/>
  <c r="I366" i="26"/>
  <c r="I357" i="26"/>
  <c r="I348" i="26"/>
  <c r="I339" i="26"/>
  <c r="I337" i="26"/>
  <c r="I336" i="26"/>
  <c r="I329" i="26"/>
  <c r="I319" i="26"/>
  <c r="I312" i="26"/>
  <c r="I298" i="26"/>
  <c r="I297" i="26"/>
  <c r="I289" i="26"/>
  <c r="I288" i="26"/>
  <c r="I277" i="26"/>
  <c r="I272" i="26"/>
  <c r="I261" i="26"/>
  <c r="I256" i="26"/>
  <c r="I246" i="26"/>
  <c r="I241" i="26"/>
  <c r="I230" i="26"/>
  <c r="I226" i="26"/>
  <c r="I216" i="26"/>
  <c r="I211" i="26"/>
  <c r="I201" i="26"/>
  <c r="I196" i="26"/>
  <c r="I181" i="26"/>
  <c r="I180" i="26"/>
  <c r="I166" i="26"/>
  <c r="I165" i="26"/>
  <c r="I150" i="26"/>
  <c r="I149" i="26"/>
  <c r="I134" i="26"/>
  <c r="I133" i="26"/>
  <c r="I118" i="26"/>
  <c r="I117" i="26"/>
  <c r="I102" i="26"/>
  <c r="I86" i="26"/>
  <c r="I69" i="26"/>
  <c r="I68" i="26"/>
  <c r="I66" i="26"/>
  <c r="I56" i="26"/>
  <c r="I55" i="26"/>
  <c r="I54" i="26"/>
  <c r="I52" i="26"/>
  <c r="I50" i="26"/>
  <c r="I36" i="26"/>
  <c r="I35" i="26"/>
  <c r="I28" i="26"/>
  <c r="I27" i="26"/>
  <c r="I26" i="26"/>
  <c r="I24" i="26"/>
  <c r="I22" i="26"/>
  <c r="I12" i="26"/>
  <c r="I11" i="26"/>
  <c r="I9" i="26"/>
  <c r="G456" i="12"/>
  <c r="H456" i="12" s="1"/>
  <c r="G452" i="12"/>
  <c r="H452" i="12" s="1"/>
  <c r="G425" i="12"/>
  <c r="H425" i="12" s="1"/>
  <c r="G423" i="12"/>
  <c r="H423" i="12" s="1"/>
  <c r="G403" i="12"/>
  <c r="H403" i="12" s="1"/>
  <c r="G401" i="12"/>
  <c r="H401" i="12" s="1"/>
  <c r="G383" i="12"/>
  <c r="H383" i="12" s="1"/>
  <c r="G379" i="12"/>
  <c r="H379" i="12" s="1"/>
  <c r="G361" i="12"/>
  <c r="H361" i="12" s="1"/>
  <c r="G359" i="12"/>
  <c r="H359" i="12" s="1"/>
  <c r="G337" i="12"/>
  <c r="H337" i="12" s="1"/>
  <c r="G335" i="12"/>
  <c r="H335" i="12" s="1"/>
  <c r="G313" i="12"/>
  <c r="H313" i="12" s="1"/>
  <c r="G311" i="12"/>
  <c r="H311" i="12" s="1"/>
  <c r="G305" i="12"/>
  <c r="H305" i="12" s="1"/>
  <c r="G289" i="12"/>
  <c r="H289" i="12" s="1"/>
  <c r="G287" i="12"/>
  <c r="H287" i="12" s="1"/>
  <c r="G267" i="12"/>
  <c r="H267" i="12" s="1"/>
  <c r="G265" i="12"/>
  <c r="H265" i="12" s="1"/>
  <c r="G248" i="12"/>
  <c r="H248" i="12" s="1"/>
  <c r="G244" i="12"/>
  <c r="H244" i="12" s="1"/>
  <c r="G226" i="12"/>
  <c r="H226" i="12" s="1"/>
  <c r="G224" i="12"/>
  <c r="H224" i="12" s="1"/>
  <c r="G218" i="12"/>
  <c r="H218" i="12" s="1"/>
  <c r="G202" i="12"/>
  <c r="H202" i="12" s="1"/>
  <c r="G200" i="12"/>
  <c r="H200" i="12" s="1"/>
  <c r="G180" i="12"/>
  <c r="H180" i="12" s="1"/>
  <c r="G178" i="12"/>
  <c r="H178" i="12" s="1"/>
  <c r="G152" i="12"/>
  <c r="H152" i="12" s="1"/>
  <c r="G150" i="12"/>
  <c r="H150" i="12" s="1"/>
  <c r="G146" i="12"/>
  <c r="H146" i="12" s="1"/>
  <c r="G128" i="12"/>
  <c r="H128" i="12" s="1"/>
  <c r="G124" i="12"/>
  <c r="H124" i="12" s="1"/>
  <c r="G122" i="12"/>
  <c r="H122" i="12" s="1"/>
  <c r="G108" i="12"/>
  <c r="H108" i="12" s="1"/>
  <c r="G106" i="12"/>
  <c r="H106" i="12" s="1"/>
  <c r="G105" i="12"/>
  <c r="H105" i="12" s="1"/>
  <c r="G104" i="12"/>
  <c r="H104" i="12" s="1"/>
  <c r="G81" i="12"/>
  <c r="H81" i="12" s="1"/>
  <c r="G77" i="12"/>
  <c r="H77" i="12" s="1"/>
  <c r="G74" i="12"/>
  <c r="H74" i="12" s="1"/>
  <c r="G61" i="12"/>
  <c r="H61" i="12" s="1"/>
  <c r="G59" i="12"/>
  <c r="H59" i="12" s="1"/>
  <c r="G45" i="12"/>
  <c r="H45" i="12" s="1"/>
  <c r="G43" i="12"/>
  <c r="H43" i="12" s="1"/>
  <c r="G42" i="12"/>
  <c r="H42" i="12" s="1"/>
  <c r="G41" i="12"/>
  <c r="H41" i="12" s="1"/>
  <c r="G39" i="12"/>
  <c r="H39" i="12" s="1"/>
  <c r="G26" i="12"/>
  <c r="H26" i="12" s="1"/>
  <c r="G22" i="12"/>
  <c r="H22" i="12" s="1"/>
  <c r="G20" i="12"/>
  <c r="H20" i="12" s="1"/>
  <c r="G16" i="12"/>
  <c r="H16" i="12" s="1"/>
  <c r="I441" i="26"/>
  <c r="I433" i="26"/>
  <c r="I425" i="26"/>
  <c r="I417" i="26"/>
  <c r="I409" i="26"/>
  <c r="I401" i="26"/>
  <c r="I392" i="26"/>
  <c r="I384" i="26"/>
  <c r="I383" i="26"/>
  <c r="I364" i="26"/>
  <c r="I361" i="26"/>
  <c r="I360" i="26"/>
  <c r="I358" i="26"/>
  <c r="I355" i="26"/>
  <c r="I353" i="26"/>
  <c r="I350" i="26"/>
  <c r="I346" i="26"/>
  <c r="I345" i="26"/>
  <c r="I341" i="26"/>
  <c r="I340" i="26"/>
  <c r="I331" i="26"/>
  <c r="I330" i="26"/>
  <c r="I321" i="26"/>
  <c r="I320" i="26"/>
  <c r="I317" i="26"/>
  <c r="I309" i="26"/>
  <c r="I308" i="26"/>
  <c r="I290" i="26"/>
  <c r="I286" i="26"/>
  <c r="I278" i="26"/>
  <c r="I270" i="26"/>
  <c r="I262" i="26"/>
  <c r="I255" i="26"/>
  <c r="I247" i="26"/>
  <c r="I239" i="26"/>
  <c r="I231" i="26"/>
  <c r="I224" i="26"/>
  <c r="I217" i="26"/>
  <c r="I209" i="26"/>
  <c r="I202" i="26"/>
  <c r="I194" i="26"/>
  <c r="I186" i="26"/>
  <c r="I178" i="26"/>
  <c r="I171" i="26"/>
  <c r="I163" i="26"/>
  <c r="I155" i="26"/>
  <c r="I147" i="26"/>
  <c r="I139" i="26"/>
  <c r="I131" i="26"/>
  <c r="I123" i="26"/>
  <c r="I115" i="26"/>
  <c r="I107" i="26"/>
  <c r="I100" i="26"/>
  <c r="I99" i="26"/>
  <c r="I97" i="26"/>
  <c r="I95" i="26"/>
  <c r="I90" i="26"/>
  <c r="I88" i="26"/>
  <c r="I84" i="26"/>
  <c r="I82" i="26"/>
  <c r="I80" i="26"/>
  <c r="I71" i="26"/>
  <c r="I70" i="26"/>
  <c r="I64" i="26"/>
  <c r="I63" i="26"/>
  <c r="I48" i="26"/>
  <c r="I47" i="26"/>
  <c r="I44" i="26"/>
  <c r="I43" i="26"/>
  <c r="I41" i="26"/>
  <c r="I39" i="26"/>
  <c r="I37" i="26"/>
  <c r="I20" i="26"/>
  <c r="I19" i="26"/>
  <c r="G445" i="12"/>
  <c r="H445" i="12" s="1"/>
  <c r="G429" i="12"/>
  <c r="H429" i="12" s="1"/>
  <c r="G417" i="12"/>
  <c r="H417" i="12" s="1"/>
  <c r="G407" i="12"/>
  <c r="H407" i="12" s="1"/>
  <c r="G395" i="12"/>
  <c r="H395" i="12" s="1"/>
  <c r="G385" i="12"/>
  <c r="H385" i="12" s="1"/>
  <c r="G375" i="12"/>
  <c r="H375" i="12" s="1"/>
  <c r="G363" i="12"/>
  <c r="H363" i="12" s="1"/>
  <c r="G353" i="12"/>
  <c r="H353" i="12" s="1"/>
  <c r="G339" i="12"/>
  <c r="H339" i="12" s="1"/>
  <c r="G329" i="12"/>
  <c r="H329" i="12" s="1"/>
  <c r="G315" i="12"/>
  <c r="H315" i="12" s="1"/>
  <c r="G303" i="12"/>
  <c r="H303" i="12" s="1"/>
  <c r="G291" i="12"/>
  <c r="H291" i="12" s="1"/>
  <c r="G281" i="12"/>
  <c r="H281" i="12" s="1"/>
  <c r="G271" i="12"/>
  <c r="H271" i="12" s="1"/>
  <c r="G259" i="12"/>
  <c r="H259" i="12" s="1"/>
  <c r="G250" i="12"/>
  <c r="H250" i="12" s="1"/>
  <c r="G240" i="12"/>
  <c r="H240" i="12" s="1"/>
  <c r="G228" i="12"/>
  <c r="H228" i="12" s="1"/>
  <c r="G216" i="12"/>
  <c r="H216" i="12" s="1"/>
  <c r="G204" i="12"/>
  <c r="H204" i="12" s="1"/>
  <c r="G194" i="12"/>
  <c r="H194" i="12" s="1"/>
  <c r="G184" i="12"/>
  <c r="H184" i="12" s="1"/>
  <c r="G172" i="12"/>
  <c r="H172" i="12" s="1"/>
  <c r="G170" i="12"/>
  <c r="H170" i="12" s="1"/>
  <c r="G169" i="12"/>
  <c r="H169" i="12" s="1"/>
  <c r="G168" i="12"/>
  <c r="H168" i="12" s="1"/>
  <c r="G166" i="12"/>
  <c r="H166" i="12" s="1"/>
  <c r="G162" i="12"/>
  <c r="H162" i="12" s="1"/>
  <c r="G153" i="12"/>
  <c r="H153" i="12" s="1"/>
  <c r="G144" i="12"/>
  <c r="H144" i="12" s="1"/>
  <c r="G142" i="12"/>
  <c r="H142" i="12" s="1"/>
  <c r="G132" i="12"/>
  <c r="H132" i="12" s="1"/>
  <c r="G130" i="12"/>
  <c r="H130" i="12" s="1"/>
  <c r="G126" i="12"/>
  <c r="H126" i="12" s="1"/>
  <c r="G118" i="12"/>
  <c r="H118" i="12" s="1"/>
  <c r="G110" i="12"/>
  <c r="H110" i="12" s="1"/>
  <c r="G100" i="12"/>
  <c r="H100" i="12" s="1"/>
  <c r="G98" i="12"/>
  <c r="H98" i="12" s="1"/>
  <c r="G94" i="12"/>
  <c r="H94" i="12" s="1"/>
  <c r="G84" i="12"/>
  <c r="H84" i="12" s="1"/>
  <c r="G79" i="12"/>
  <c r="H79" i="12" s="1"/>
  <c r="G73" i="12"/>
  <c r="H73" i="12" s="1"/>
  <c r="G71" i="12"/>
  <c r="H71" i="12" s="1"/>
  <c r="G63" i="12"/>
  <c r="H63" i="12" s="1"/>
  <c r="G55" i="12"/>
  <c r="H55" i="12" s="1"/>
  <c r="G47" i="12"/>
  <c r="H47" i="12" s="1"/>
  <c r="G35" i="12"/>
  <c r="H35" i="12" s="1"/>
  <c r="G27" i="12"/>
  <c r="H27" i="12" s="1"/>
  <c r="G24" i="12"/>
  <c r="H24" i="12" s="1"/>
  <c r="G14" i="12"/>
  <c r="H14" i="12" s="1"/>
  <c r="G12" i="12"/>
  <c r="H12" i="12" s="1"/>
  <c r="G11" i="12"/>
  <c r="H11" i="12" s="1"/>
  <c r="G10" i="12"/>
  <c r="H10" i="12" s="1"/>
  <c r="G8" i="12"/>
  <c r="H8" i="12" s="1"/>
  <c r="G121" i="12"/>
  <c r="H121" i="12" s="1"/>
  <c r="G58" i="12"/>
  <c r="H58" i="12" s="1"/>
  <c r="G463" i="12"/>
  <c r="G464" i="12"/>
  <c r="I453" i="26"/>
  <c r="I452" i="26"/>
  <c r="I450" i="26"/>
  <c r="I424" i="26"/>
  <c r="I394" i="26"/>
  <c r="I393" i="26"/>
  <c r="I379" i="26"/>
  <c r="I371" i="26"/>
  <c r="I351" i="26"/>
  <c r="I342" i="26"/>
  <c r="I333" i="26"/>
  <c r="I315" i="26"/>
  <c r="I314" i="26"/>
  <c r="I264" i="26"/>
  <c r="I240" i="26"/>
  <c r="I204" i="26"/>
  <c r="I179" i="26"/>
  <c r="I141" i="26"/>
  <c r="I116" i="26"/>
  <c r="I79" i="26"/>
  <c r="I72" i="26"/>
  <c r="I21" i="26"/>
  <c r="G419" i="12"/>
  <c r="H419" i="12" s="1"/>
  <c r="G415" i="12"/>
  <c r="H415" i="12" s="1"/>
  <c r="G409" i="12"/>
  <c r="H409" i="12" s="1"/>
  <c r="G387" i="12"/>
  <c r="H387" i="12" s="1"/>
  <c r="G377" i="12"/>
  <c r="H377" i="12" s="1"/>
  <c r="G371" i="12"/>
  <c r="H371" i="12" s="1"/>
  <c r="G369" i="12"/>
  <c r="H369" i="12" s="1"/>
  <c r="G367" i="12"/>
  <c r="H367" i="12" s="1"/>
  <c r="G273" i="12"/>
  <c r="H273" i="12" s="1"/>
  <c r="G252" i="12"/>
  <c r="H252" i="12" s="1"/>
  <c r="G242" i="12"/>
  <c r="H242" i="12" s="1"/>
  <c r="G234" i="12"/>
  <c r="H234" i="12" s="1"/>
  <c r="G136" i="12"/>
  <c r="H136" i="12" s="1"/>
  <c r="G134" i="12"/>
  <c r="H134" i="12" s="1"/>
  <c r="G88" i="12"/>
  <c r="H88" i="12" s="1"/>
  <c r="G86" i="12"/>
  <c r="H86" i="12" s="1"/>
  <c r="G65" i="12"/>
  <c r="H65" i="12" s="1"/>
  <c r="G57" i="12"/>
  <c r="H57" i="12" s="1"/>
  <c r="G53" i="12"/>
  <c r="H53" i="12" s="1"/>
  <c r="K513" i="25"/>
  <c r="N513" i="25" s="1"/>
  <c r="O513" i="25" s="1"/>
  <c r="D512" i="18" s="1"/>
  <c r="K505" i="25"/>
  <c r="N505" i="25" s="1"/>
  <c r="O505" i="25" s="1"/>
  <c r="D504" i="18" s="1"/>
  <c r="N903" i="25"/>
  <c r="O903" i="25" s="1"/>
  <c r="D898" i="18" s="1"/>
  <c r="K483" i="25"/>
  <c r="N483" i="25" s="1"/>
  <c r="O483" i="25" s="1"/>
  <c r="D482" i="18" s="1"/>
  <c r="K910" i="25"/>
  <c r="N910" i="25" s="1"/>
  <c r="O910" i="25" s="1"/>
  <c r="D904" i="18" s="1"/>
  <c r="N904" i="25"/>
  <c r="O904" i="25" s="1"/>
  <c r="D899" i="18" s="1"/>
  <c r="K490" i="25"/>
  <c r="N490" i="25" s="1"/>
  <c r="O490" i="25" s="1"/>
  <c r="D489" i="18" s="1"/>
  <c r="K484" i="25"/>
  <c r="N484" i="25" s="1"/>
  <c r="O484" i="25" s="1"/>
  <c r="D483" i="18" s="1"/>
  <c r="F602" i="25"/>
  <c r="F600" i="25"/>
  <c r="F598" i="25"/>
  <c r="F596" i="25"/>
  <c r="F594" i="25"/>
  <c r="F592" i="25"/>
  <c r="F590" i="25"/>
  <c r="F588" i="25"/>
  <c r="F586" i="25"/>
  <c r="F584" i="25"/>
  <c r="F582" i="25"/>
  <c r="F580" i="25"/>
  <c r="F578" i="25"/>
  <c r="F576" i="25"/>
  <c r="F574" i="25"/>
  <c r="F572" i="25"/>
  <c r="F570" i="25"/>
  <c r="F568" i="25"/>
  <c r="F566" i="25"/>
  <c r="F564" i="25"/>
  <c r="F562" i="25"/>
  <c r="F560" i="25"/>
  <c r="F558" i="25"/>
  <c r="F557" i="25"/>
  <c r="F554" i="25"/>
  <c r="F552" i="25"/>
  <c r="F550" i="25"/>
  <c r="F548" i="25"/>
  <c r="F546" i="25"/>
  <c r="F544" i="25"/>
  <c r="F542" i="25"/>
  <c r="F540" i="25"/>
  <c r="F538" i="25"/>
  <c r="F536" i="25"/>
  <c r="F534" i="25"/>
  <c r="F532" i="25"/>
  <c r="F530" i="25"/>
  <c r="N1083" i="25"/>
  <c r="O1083" i="25" s="1"/>
  <c r="D1077" i="18" s="1"/>
  <c r="N1034" i="25"/>
  <c r="O1034" i="25" s="1"/>
  <c r="D1028" i="18" s="1"/>
  <c r="J455" i="25"/>
  <c r="J451" i="25"/>
  <c r="J446" i="25"/>
  <c r="J442" i="25"/>
  <c r="J438" i="25"/>
  <c r="J434" i="25"/>
  <c r="J430" i="25"/>
  <c r="J426" i="25"/>
  <c r="J422" i="25"/>
  <c r="J418" i="25"/>
  <c r="J414" i="25"/>
  <c r="J410" i="25"/>
  <c r="J406" i="25"/>
  <c r="J402" i="25"/>
  <c r="J398" i="25"/>
  <c r="J394" i="25"/>
  <c r="J390" i="25"/>
  <c r="J386" i="25"/>
  <c r="K386" i="25" s="1"/>
  <c r="J382" i="25"/>
  <c r="J378" i="25"/>
  <c r="J374" i="25"/>
  <c r="J370" i="25"/>
  <c r="J366" i="25"/>
  <c r="J362" i="25"/>
  <c r="J358" i="25"/>
  <c r="J354" i="25"/>
  <c r="J350" i="25"/>
  <c r="J346" i="25"/>
  <c r="J342" i="25"/>
  <c r="J338" i="25"/>
  <c r="J334" i="25"/>
  <c r="J330" i="25"/>
  <c r="J326" i="25"/>
  <c r="J322" i="25"/>
  <c r="J318" i="25"/>
  <c r="J314" i="25"/>
  <c r="J310" i="25"/>
  <c r="J306" i="25"/>
  <c r="J302" i="25"/>
  <c r="J298" i="25"/>
  <c r="J294" i="25"/>
  <c r="J290" i="25"/>
  <c r="O529" i="25"/>
  <c r="D527" i="18" s="1"/>
  <c r="J453" i="25"/>
  <c r="J449" i="25"/>
  <c r="J448" i="25"/>
  <c r="J444" i="25"/>
  <c r="J440" i="25"/>
  <c r="J436" i="25"/>
  <c r="J432" i="25"/>
  <c r="J428" i="25"/>
  <c r="J424" i="25"/>
  <c r="J420" i="25"/>
  <c r="K420" i="25" s="1"/>
  <c r="N420" i="25" s="1"/>
  <c r="O420" i="25" s="1"/>
  <c r="D420" i="18" s="1"/>
  <c r="J416" i="25"/>
  <c r="J412" i="25"/>
  <c r="J408" i="25"/>
  <c r="J404" i="25"/>
  <c r="J400" i="25"/>
  <c r="J396" i="25"/>
  <c r="J392" i="25"/>
  <c r="J388" i="25"/>
  <c r="J384" i="25"/>
  <c r="J380" i="25"/>
  <c r="J376" i="25"/>
  <c r="J372" i="25"/>
  <c r="J368" i="25"/>
  <c r="J364" i="25"/>
  <c r="J360" i="25"/>
  <c r="J356" i="25"/>
  <c r="J352" i="25"/>
  <c r="J348" i="25"/>
  <c r="J344" i="25"/>
  <c r="J340" i="25"/>
  <c r="J336" i="25"/>
  <c r="J332" i="25"/>
  <c r="J328" i="25"/>
  <c r="J324" i="25"/>
  <c r="J320" i="25"/>
  <c r="J316" i="25"/>
  <c r="J312" i="25"/>
  <c r="J308" i="25"/>
  <c r="J304" i="25"/>
  <c r="J300" i="25"/>
  <c r="J296" i="25"/>
  <c r="I455" i="26"/>
  <c r="I449" i="26"/>
  <c r="I419" i="26"/>
  <c r="I418" i="26"/>
  <c r="I373" i="26"/>
  <c r="I316" i="26"/>
  <c r="I313" i="26"/>
  <c r="I271" i="26"/>
  <c r="I269" i="26"/>
  <c r="I210" i="26"/>
  <c r="I208" i="26"/>
  <c r="I148" i="26"/>
  <c r="I142" i="26"/>
  <c r="I78" i="26"/>
  <c r="I49" i="26"/>
  <c r="I46" i="26"/>
  <c r="I45" i="26"/>
  <c r="I29" i="26"/>
  <c r="G90" i="12"/>
  <c r="H90" i="12" s="1"/>
  <c r="G51" i="12"/>
  <c r="H51" i="12" s="1"/>
  <c r="G49" i="12"/>
  <c r="H49" i="12" s="1"/>
  <c r="G30" i="12"/>
  <c r="H30" i="12" s="1"/>
  <c r="G18" i="12"/>
  <c r="H18" i="12" s="1"/>
  <c r="I426" i="26"/>
  <c r="I391" i="26"/>
  <c r="I388" i="26"/>
  <c r="I369" i="26"/>
  <c r="I362" i="26"/>
  <c r="I356" i="26"/>
  <c r="I323" i="26"/>
  <c r="I318" i="26"/>
  <c r="I295" i="26"/>
  <c r="I294" i="26"/>
  <c r="I291" i="26"/>
  <c r="I279" i="26"/>
  <c r="I232" i="26"/>
  <c r="I218" i="26"/>
  <c r="I172" i="26"/>
  <c r="I156" i="26"/>
  <c r="I108" i="26"/>
  <c r="I91" i="26"/>
  <c r="I85" i="26"/>
  <c r="I57" i="26"/>
  <c r="I17" i="26"/>
  <c r="I15" i="26"/>
  <c r="G433" i="12"/>
  <c r="H433" i="12" s="1"/>
  <c r="G321" i="12"/>
  <c r="H321" i="12" s="1"/>
  <c r="G295" i="12"/>
  <c r="H295" i="12" s="1"/>
  <c r="G283" i="12"/>
  <c r="H283" i="12" s="1"/>
  <c r="G279" i="12"/>
  <c r="H279" i="12" s="1"/>
  <c r="G275" i="12"/>
  <c r="H275" i="12" s="1"/>
  <c r="G112" i="12"/>
  <c r="H112" i="12" s="1"/>
  <c r="G102" i="12"/>
  <c r="H102" i="12" s="1"/>
  <c r="G96" i="12"/>
  <c r="H96" i="12" s="1"/>
  <c r="G92" i="12"/>
  <c r="H92" i="12" s="1"/>
  <c r="G89" i="12"/>
  <c r="H89" i="12" s="1"/>
  <c r="G148" i="12"/>
  <c r="H148" i="12" s="1"/>
  <c r="G140" i="12"/>
  <c r="H140" i="12" s="1"/>
  <c r="G138" i="12"/>
  <c r="H138" i="12" s="1"/>
  <c r="K406" i="25"/>
  <c r="N406" i="25" s="1"/>
  <c r="O406" i="25" s="1"/>
  <c r="D406" i="18" s="1"/>
  <c r="F597" i="25"/>
  <c r="F589" i="25"/>
  <c r="F581" i="25"/>
  <c r="F573" i="25"/>
  <c r="F565" i="25"/>
  <c r="G905" i="26"/>
  <c r="I390" i="26"/>
  <c r="I389" i="26"/>
  <c r="I372" i="26"/>
  <c r="I299" i="26"/>
  <c r="I263" i="26"/>
  <c r="I248" i="26"/>
  <c r="I140" i="26"/>
  <c r="I124" i="26"/>
  <c r="I13" i="26"/>
  <c r="G343" i="12"/>
  <c r="H343" i="12" s="1"/>
  <c r="G232" i="12"/>
  <c r="H232" i="12" s="1"/>
  <c r="G208" i="12"/>
  <c r="H208" i="12" s="1"/>
  <c r="G196" i="12"/>
  <c r="H196" i="12" s="1"/>
  <c r="G192" i="12"/>
  <c r="H192" i="12" s="1"/>
  <c r="G188" i="12"/>
  <c r="H188" i="12" s="1"/>
  <c r="G186" i="12"/>
  <c r="H186" i="12" s="1"/>
  <c r="J6" i="26"/>
  <c r="N104" i="15"/>
  <c r="J1083" i="15"/>
  <c r="M1083" i="15" s="1"/>
  <c r="J1074" i="15"/>
  <c r="M1074" i="15" s="1"/>
  <c r="J1070" i="15"/>
  <c r="M1070" i="15" s="1"/>
  <c r="J1043" i="15"/>
  <c r="M1043" i="15" s="1"/>
  <c r="J1085" i="15"/>
  <c r="M1085" i="15" s="1"/>
  <c r="J1066" i="15"/>
  <c r="M1066" i="15" s="1"/>
  <c r="J1060" i="15"/>
  <c r="M1060" i="15" s="1"/>
  <c r="J1042" i="15"/>
  <c r="M1042" i="15" s="1"/>
  <c r="J1040" i="15"/>
  <c r="M1040" i="15" s="1"/>
  <c r="J1038" i="15"/>
  <c r="M1038" i="15" s="1"/>
  <c r="J1036" i="15"/>
  <c r="M1036" i="15" s="1"/>
  <c r="J1034" i="15"/>
  <c r="M1034" i="15" s="1"/>
  <c r="J1051" i="15"/>
  <c r="M1051" i="15" s="1"/>
  <c r="J1001" i="15"/>
  <c r="M1001" i="15" s="1"/>
  <c r="J999" i="15"/>
  <c r="M999" i="15" s="1"/>
  <c r="J998" i="15"/>
  <c r="M998" i="15" s="1"/>
  <c r="J996" i="15"/>
  <c r="M996" i="15" s="1"/>
  <c r="J994" i="15"/>
  <c r="M994" i="15" s="1"/>
  <c r="J992" i="15"/>
  <c r="M992" i="15" s="1"/>
  <c r="J988" i="15"/>
  <c r="M988" i="15" s="1"/>
  <c r="J986" i="15"/>
  <c r="M986" i="15" s="1"/>
  <c r="J984" i="15"/>
  <c r="M984" i="15" s="1"/>
  <c r="J982" i="15"/>
  <c r="M982" i="15" s="1"/>
  <c r="J980" i="15"/>
  <c r="M980" i="15" s="1"/>
  <c r="J978" i="15"/>
  <c r="M978" i="15" s="1"/>
  <c r="J976" i="15"/>
  <c r="M976" i="15" s="1"/>
  <c r="J974" i="15"/>
  <c r="M974" i="15" s="1"/>
  <c r="J972" i="15"/>
  <c r="M972" i="15" s="1"/>
  <c r="J970" i="15"/>
  <c r="M970" i="15" s="1"/>
  <c r="J1052" i="15"/>
  <c r="M1052" i="15" s="1"/>
  <c r="J1007" i="15"/>
  <c r="M1007" i="15" s="1"/>
  <c r="J1000" i="15"/>
  <c r="M1000" i="15" s="1"/>
  <c r="J997" i="15"/>
  <c r="M997" i="15" s="1"/>
  <c r="J995" i="15"/>
  <c r="M995" i="15" s="1"/>
  <c r="J993" i="15"/>
  <c r="M993" i="15" s="1"/>
  <c r="J987" i="15"/>
  <c r="M987" i="15" s="1"/>
  <c r="J985" i="15"/>
  <c r="M985" i="15" s="1"/>
  <c r="J983" i="15"/>
  <c r="M983" i="15" s="1"/>
  <c r="J979" i="15"/>
  <c r="M979" i="15" s="1"/>
  <c r="J975" i="15"/>
  <c r="M975" i="15" s="1"/>
  <c r="J971" i="15"/>
  <c r="M971" i="15" s="1"/>
  <c r="J915" i="15"/>
  <c r="M915" i="15" s="1"/>
  <c r="J908" i="15"/>
  <c r="M908" i="15" s="1"/>
  <c r="J1107" i="15"/>
  <c r="M1107" i="15" s="1"/>
  <c r="N1107" i="15" s="1"/>
  <c r="J1055" i="15"/>
  <c r="M1055" i="15" s="1"/>
  <c r="J1106" i="15"/>
  <c r="M1106" i="15" s="1"/>
  <c r="N1106" i="15" s="1"/>
  <c r="J1056" i="15"/>
  <c r="M1056" i="15" s="1"/>
  <c r="I465" i="15"/>
  <c r="I607" i="15"/>
  <c r="P213" i="33"/>
  <c r="P80" i="33"/>
  <c r="P401" i="33"/>
  <c r="P62" i="33"/>
  <c r="P385" i="33"/>
  <c r="P1030" i="33"/>
  <c r="L205" i="33"/>
  <c r="P91" i="33"/>
  <c r="L113" i="33"/>
  <c r="L177" i="33"/>
  <c r="O177" i="33" s="1"/>
  <c r="L191" i="33"/>
  <c r="O191" i="33" s="1"/>
  <c r="P191" i="33" s="1"/>
  <c r="L103" i="33"/>
  <c r="L38" i="33"/>
  <c r="O38" i="33" s="1"/>
  <c r="O904" i="33"/>
  <c r="L195" i="33"/>
  <c r="L157" i="33"/>
  <c r="O157" i="33" s="1"/>
  <c r="L15" i="33"/>
  <c r="O15" i="33" s="1"/>
  <c r="P15" i="33" s="1"/>
  <c r="L125" i="33"/>
  <c r="O125" i="33" s="1"/>
  <c r="P125" i="33" s="1"/>
  <c r="L31" i="33"/>
  <c r="P491" i="13"/>
  <c r="P954" i="13"/>
  <c r="P969" i="13"/>
  <c r="P1002" i="13"/>
  <c r="P1102" i="13"/>
  <c r="P976" i="13"/>
  <c r="P986" i="13"/>
  <c r="P990" i="13"/>
  <c r="L213" i="13"/>
  <c r="O213" i="13" s="1"/>
  <c r="L322" i="13"/>
  <c r="O322" i="13" s="1"/>
  <c r="P662" i="13"/>
  <c r="P981" i="13"/>
  <c r="P995" i="13"/>
  <c r="L175" i="13"/>
  <c r="O175" i="13" s="1"/>
  <c r="P175" i="13" s="1"/>
  <c r="L27" i="13"/>
  <c r="O27" i="13" s="1"/>
  <c r="L266" i="13"/>
  <c r="O266" i="13" s="1"/>
  <c r="L187" i="13"/>
  <c r="O187" i="13" s="1"/>
  <c r="L101" i="13"/>
  <c r="O101" i="13" s="1"/>
  <c r="L50" i="13"/>
  <c r="O50" i="13" s="1"/>
  <c r="P50" i="13" s="1"/>
  <c r="L282" i="13"/>
  <c r="O282" i="13" s="1"/>
  <c r="L227" i="13"/>
  <c r="O227" i="13" s="1"/>
  <c r="L149" i="13"/>
  <c r="O149" i="13" s="1"/>
  <c r="P26" i="13"/>
  <c r="P942" i="13"/>
  <c r="P170" i="13"/>
  <c r="L316" i="13"/>
  <c r="O316" i="13" s="1"/>
  <c r="L286" i="13"/>
  <c r="O286" i="13" s="1"/>
  <c r="L270" i="13"/>
  <c r="O270" i="13" s="1"/>
  <c r="L231" i="13"/>
  <c r="O231" i="13" s="1"/>
  <c r="L201" i="13"/>
  <c r="O201" i="13" s="1"/>
  <c r="L169" i="13"/>
  <c r="O169" i="13" s="1"/>
  <c r="L105" i="13"/>
  <c r="O105" i="13" s="1"/>
  <c r="L56" i="13"/>
  <c r="O56" i="13" s="1"/>
  <c r="L330" i="13"/>
  <c r="O330" i="13" s="1"/>
  <c r="L302" i="13"/>
  <c r="O302" i="13" s="1"/>
  <c r="L278" i="13"/>
  <c r="O278" i="13" s="1"/>
  <c r="L262" i="13"/>
  <c r="O262" i="13" s="1"/>
  <c r="L181" i="13"/>
  <c r="O181" i="13" s="1"/>
  <c r="L131" i="13"/>
  <c r="O131" i="13" s="1"/>
  <c r="P131" i="13" s="1"/>
  <c r="L70" i="13"/>
  <c r="O70" i="13" s="1"/>
  <c r="L34" i="13"/>
  <c r="O34" i="13" s="1"/>
  <c r="L11" i="13"/>
  <c r="O11" i="13" s="1"/>
  <c r="P327" i="13"/>
  <c r="G447" i="12"/>
  <c r="H447" i="12" s="1"/>
  <c r="G431" i="12"/>
  <c r="H431" i="12" s="1"/>
  <c r="G427" i="12"/>
  <c r="H427" i="12" s="1"/>
  <c r="G421" i="12"/>
  <c r="H421" i="12" s="1"/>
  <c r="G413" i="12"/>
  <c r="H413" i="12" s="1"/>
  <c r="G411" i="12"/>
  <c r="H411" i="12" s="1"/>
  <c r="G397" i="12"/>
  <c r="H397" i="12" s="1"/>
  <c r="G381" i="12"/>
  <c r="H381" i="12" s="1"/>
  <c r="G365" i="12"/>
  <c r="H365" i="12" s="1"/>
  <c r="G341" i="12"/>
  <c r="H341" i="12" s="1"/>
  <c r="G333" i="12"/>
  <c r="H333" i="12" s="1"/>
  <c r="G236" i="12"/>
  <c r="H236" i="12" s="1"/>
  <c r="G323" i="12"/>
  <c r="H323" i="12" s="1"/>
  <c r="I728" i="12"/>
  <c r="G458" i="12"/>
  <c r="H458" i="12" s="1"/>
  <c r="G331" i="12"/>
  <c r="H331" i="12" s="1"/>
  <c r="G319" i="12"/>
  <c r="H319" i="12" s="1"/>
  <c r="G309" i="12"/>
  <c r="H309" i="12" s="1"/>
  <c r="G301" i="12"/>
  <c r="H301" i="12" s="1"/>
  <c r="G327" i="12"/>
  <c r="H327" i="12" s="1"/>
  <c r="G156" i="12"/>
  <c r="H156" i="12" s="1"/>
  <c r="G137" i="12"/>
  <c r="H137" i="12" s="1"/>
  <c r="L457" i="11"/>
  <c r="L456" i="11"/>
  <c r="N836" i="16"/>
  <c r="N705" i="16"/>
  <c r="N821" i="16"/>
  <c r="N737" i="16"/>
  <c r="N712" i="16"/>
  <c r="N674" i="16"/>
  <c r="M903" i="16"/>
  <c r="N698" i="16"/>
  <c r="N686" i="16"/>
  <c r="N896" i="16"/>
  <c r="N793" i="16"/>
  <c r="N393" i="16"/>
  <c r="N312" i="16"/>
  <c r="N370" i="16"/>
  <c r="N366" i="16"/>
  <c r="N256" i="16"/>
  <c r="N735" i="16"/>
  <c r="N501" i="16"/>
  <c r="N343" i="16"/>
  <c r="N327" i="16"/>
  <c r="N1043" i="16"/>
  <c r="N1011" i="16"/>
  <c r="N201" i="16"/>
  <c r="J38" i="16"/>
  <c r="M38" i="16" s="1"/>
  <c r="N485" i="16"/>
  <c r="N981" i="16"/>
  <c r="N919" i="16"/>
  <c r="N968" i="16"/>
  <c r="N843" i="16"/>
  <c r="N1032" i="16"/>
  <c r="N777" i="16"/>
  <c r="N719" i="16"/>
  <c r="N713" i="16"/>
  <c r="N702" i="16"/>
  <c r="N475" i="16"/>
  <c r="N1097" i="16"/>
  <c r="N819" i="16"/>
  <c r="N714" i="16"/>
  <c r="N183" i="16"/>
  <c r="J34" i="16"/>
  <c r="M34" i="16" s="1"/>
  <c r="N840" i="16"/>
  <c r="N769" i="16"/>
  <c r="N963" i="16"/>
  <c r="N609" i="16"/>
  <c r="J44" i="16"/>
  <c r="M44" i="16" s="1"/>
  <c r="N871" i="16"/>
  <c r="N194" i="16"/>
  <c r="N175" i="16"/>
  <c r="N135" i="16"/>
  <c r="N1039" i="16"/>
  <c r="N1000" i="16"/>
  <c r="N435" i="16"/>
  <c r="N300" i="16"/>
  <c r="N192" i="16"/>
  <c r="N822" i="16"/>
  <c r="N17" i="16"/>
  <c r="N775" i="16"/>
  <c r="N357" i="16"/>
  <c r="N228" i="16"/>
  <c r="N314" i="16"/>
  <c r="K481" i="23"/>
  <c r="N481" i="23" s="1"/>
  <c r="K476" i="23"/>
  <c r="N476" i="23" s="1"/>
  <c r="O476" i="23" s="1"/>
  <c r="E475" i="18" s="1"/>
  <c r="O1105" i="23"/>
  <c r="E1099" i="18" s="1"/>
  <c r="O954" i="23"/>
  <c r="E948" i="18" s="1"/>
  <c r="O192" i="23"/>
  <c r="E192" i="18" s="1"/>
  <c r="O173" i="23"/>
  <c r="E173" i="18" s="1"/>
  <c r="O157" i="23"/>
  <c r="E157" i="18" s="1"/>
  <c r="K547" i="23"/>
  <c r="N547" i="23" s="1"/>
  <c r="O547" i="23" s="1"/>
  <c r="E545" i="18" s="1"/>
  <c r="K554" i="23"/>
  <c r="N554" i="23" s="1"/>
  <c r="K514" i="23"/>
  <c r="N514" i="23" s="1"/>
  <c r="O514" i="23" s="1"/>
  <c r="E513" i="18" s="1"/>
  <c r="O1060" i="23"/>
  <c r="E1054" i="18" s="1"/>
  <c r="K497" i="23"/>
  <c r="N497" i="23" s="1"/>
  <c r="O497" i="23" s="1"/>
  <c r="E496" i="18" s="1"/>
  <c r="O924" i="23"/>
  <c r="E918" i="18" s="1"/>
  <c r="O20" i="23"/>
  <c r="E20" i="18" s="1"/>
  <c r="K595" i="23"/>
  <c r="N595" i="23" s="1"/>
  <c r="O595" i="23" s="1"/>
  <c r="E593" i="18" s="1"/>
  <c r="K539" i="23"/>
  <c r="N539" i="23" s="1"/>
  <c r="O539" i="23" s="1"/>
  <c r="E537" i="18" s="1"/>
  <c r="K506" i="23"/>
  <c r="N506" i="23" s="1"/>
  <c r="O506" i="23" s="1"/>
  <c r="E505" i="18" s="1"/>
  <c r="K602" i="23"/>
  <c r="N602" i="23" s="1"/>
  <c r="O602" i="23" s="1"/>
  <c r="E600" i="18" s="1"/>
  <c r="K598" i="23"/>
  <c r="N598" i="23" s="1"/>
  <c r="O598" i="23" s="1"/>
  <c r="E596" i="18" s="1"/>
  <c r="K522" i="23"/>
  <c r="N522" i="23" s="1"/>
  <c r="O522" i="23" s="1"/>
  <c r="E521" i="18" s="1"/>
  <c r="O890" i="23"/>
  <c r="E885" i="18" s="1"/>
  <c r="O221" i="23"/>
  <c r="E221" i="18" s="1"/>
  <c r="O64" i="23"/>
  <c r="E64" i="18" s="1"/>
  <c r="O1000" i="23"/>
  <c r="E994" i="18" s="1"/>
  <c r="O837" i="23"/>
  <c r="E833" i="18" s="1"/>
  <c r="K590" i="23"/>
  <c r="N590" i="23" s="1"/>
  <c r="O590" i="23" s="1"/>
  <c r="E588" i="18" s="1"/>
  <c r="K578" i="23"/>
  <c r="N578" i="23" s="1"/>
  <c r="O578" i="23" s="1"/>
  <c r="E576" i="18" s="1"/>
  <c r="K543" i="23"/>
  <c r="N543" i="23" s="1"/>
  <c r="O543" i="23" s="1"/>
  <c r="E541" i="18" s="1"/>
  <c r="K509" i="23"/>
  <c r="N509" i="23" s="1"/>
  <c r="O509" i="23" s="1"/>
  <c r="E508" i="18" s="1"/>
  <c r="K493" i="23"/>
  <c r="N493" i="23" s="1"/>
  <c r="O747" i="23"/>
  <c r="E743" i="18" s="1"/>
  <c r="K570" i="23"/>
  <c r="N570" i="23" s="1"/>
  <c r="O570" i="23" s="1"/>
  <c r="E568" i="18" s="1"/>
  <c r="K557" i="23"/>
  <c r="N557" i="23" s="1"/>
  <c r="O557" i="23" s="1"/>
  <c r="E555" i="18" s="1"/>
  <c r="K535" i="23"/>
  <c r="N535" i="23" s="1"/>
  <c r="O535" i="23" s="1"/>
  <c r="E533" i="18" s="1"/>
  <c r="K503" i="23"/>
  <c r="N503" i="23" s="1"/>
  <c r="K467" i="23"/>
  <c r="N467" i="23" s="1"/>
  <c r="O467" i="23" s="1"/>
  <c r="E466" i="18" s="1"/>
  <c r="O993" i="23"/>
  <c r="E987" i="18" s="1"/>
  <c r="K585" i="23"/>
  <c r="N585" i="23" s="1"/>
  <c r="O585" i="23" s="1"/>
  <c r="E583" i="18" s="1"/>
  <c r="K560" i="23"/>
  <c r="N560" i="23" s="1"/>
  <c r="O560" i="23" s="1"/>
  <c r="E558" i="18" s="1"/>
  <c r="K524" i="23"/>
  <c r="N524" i="23" s="1"/>
  <c r="O524" i="23" s="1"/>
  <c r="E523" i="18" s="1"/>
  <c r="K470" i="23"/>
  <c r="N470" i="23" s="1"/>
  <c r="O470" i="23" s="1"/>
  <c r="E469" i="18" s="1"/>
  <c r="K564" i="23"/>
  <c r="N564" i="23" s="1"/>
  <c r="O564" i="23" s="1"/>
  <c r="E562" i="18" s="1"/>
  <c r="K530" i="23"/>
  <c r="N530" i="23" s="1"/>
  <c r="K495" i="23"/>
  <c r="N495" i="23" s="1"/>
  <c r="O495" i="23" s="1"/>
  <c r="E494" i="18" s="1"/>
  <c r="K487" i="23"/>
  <c r="N487" i="23" s="1"/>
  <c r="K479" i="23"/>
  <c r="N479" i="23" s="1"/>
  <c r="N8" i="23"/>
  <c r="O8" i="23" s="1"/>
  <c r="E8" i="18" s="1"/>
  <c r="G1116" i="10"/>
  <c r="F551" i="25"/>
  <c r="F543" i="25"/>
  <c r="F535" i="25"/>
  <c r="H763" i="14"/>
  <c r="F1118" i="35"/>
  <c r="G725" i="35"/>
  <c r="H725" i="35" s="1"/>
  <c r="I855" i="32"/>
  <c r="L855" i="32" s="1"/>
  <c r="I843" i="32"/>
  <c r="L843" i="32" s="1"/>
  <c r="I839" i="32"/>
  <c r="L839" i="32" s="1"/>
  <c r="I837" i="32"/>
  <c r="L837" i="32" s="1"/>
  <c r="I833" i="32"/>
  <c r="L833" i="32" s="1"/>
  <c r="I825" i="32"/>
  <c r="L825" i="32" s="1"/>
  <c r="I822" i="32"/>
  <c r="L822" i="32" s="1"/>
  <c r="I811" i="32"/>
  <c r="L811" i="32" s="1"/>
  <c r="I808" i="32"/>
  <c r="L808" i="32" s="1"/>
  <c r="I789" i="32"/>
  <c r="L789" i="32" s="1"/>
  <c r="I780" i="32"/>
  <c r="L780" i="32" s="1"/>
  <c r="I777" i="32"/>
  <c r="L777" i="32" s="1"/>
  <c r="I754" i="32"/>
  <c r="L754" i="32" s="1"/>
  <c r="I752" i="32"/>
  <c r="L752" i="32" s="1"/>
  <c r="I813" i="32"/>
  <c r="L813" i="32" s="1"/>
  <c r="I770" i="32"/>
  <c r="L770" i="32" s="1"/>
  <c r="I856" i="32"/>
  <c r="L856" i="32" s="1"/>
  <c r="I854" i="32"/>
  <c r="L854" i="32" s="1"/>
  <c r="I756" i="32"/>
  <c r="L756" i="32" s="1"/>
  <c r="I853" i="32"/>
  <c r="L853" i="32" s="1"/>
  <c r="I773" i="32"/>
  <c r="L773" i="32" s="1"/>
  <c r="I878" i="32"/>
  <c r="I845" i="32"/>
  <c r="L845" i="32" s="1"/>
  <c r="I806" i="32"/>
  <c r="L806" i="32" s="1"/>
  <c r="I775" i="32"/>
  <c r="L775" i="32" s="1"/>
  <c r="I895" i="32"/>
  <c r="I875" i="32"/>
  <c r="I222" i="32"/>
  <c r="L222" i="32" s="1"/>
  <c r="A538" i="30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G245" i="30"/>
  <c r="H245" i="30" s="1"/>
  <c r="G765" i="30"/>
  <c r="H765" i="30" s="1"/>
  <c r="J157" i="34"/>
  <c r="M157" i="34" s="1"/>
  <c r="J159" i="34"/>
  <c r="M159" i="34" s="1"/>
  <c r="J167" i="34"/>
  <c r="M167" i="34" s="1"/>
  <c r="J409" i="34"/>
  <c r="M409" i="34" s="1"/>
  <c r="J405" i="34"/>
  <c r="M405" i="34" s="1"/>
  <c r="J162" i="34"/>
  <c r="M162" i="34" s="1"/>
  <c r="J410" i="34"/>
  <c r="M410" i="34" s="1"/>
  <c r="J406" i="34"/>
  <c r="M406" i="34" s="1"/>
  <c r="J404" i="34"/>
  <c r="M404" i="34" s="1"/>
  <c r="J332" i="34"/>
  <c r="M332" i="34" s="1"/>
  <c r="J986" i="34"/>
  <c r="M986" i="34" s="1"/>
  <c r="J280" i="34"/>
  <c r="M280" i="34" s="1"/>
  <c r="J276" i="34"/>
  <c r="M276" i="34" s="1"/>
  <c r="J255" i="34"/>
  <c r="M255" i="34" s="1"/>
  <c r="J828" i="34"/>
  <c r="M828" i="34" s="1"/>
  <c r="N828" i="34" s="1"/>
  <c r="J438" i="34"/>
  <c r="M438" i="34" s="1"/>
  <c r="J279" i="34"/>
  <c r="M279" i="34" s="1"/>
  <c r="J277" i="34"/>
  <c r="M277" i="34" s="1"/>
  <c r="J211" i="34"/>
  <c r="M211" i="34" s="1"/>
  <c r="J1069" i="34"/>
  <c r="M1069" i="34" s="1"/>
  <c r="J951" i="34"/>
  <c r="M951" i="34" s="1"/>
  <c r="J840" i="34"/>
  <c r="M840" i="34" s="1"/>
  <c r="J425" i="34"/>
  <c r="M425" i="34" s="1"/>
  <c r="J423" i="34"/>
  <c r="M423" i="34" s="1"/>
  <c r="J363" i="34"/>
  <c r="M363" i="34" s="1"/>
  <c r="J359" i="34"/>
  <c r="M359" i="34" s="1"/>
  <c r="J357" i="34"/>
  <c r="M357" i="34" s="1"/>
  <c r="J351" i="34"/>
  <c r="M351" i="34" s="1"/>
  <c r="J349" i="34"/>
  <c r="M349" i="34" s="1"/>
  <c r="J347" i="34"/>
  <c r="M347" i="34" s="1"/>
  <c r="J343" i="34"/>
  <c r="M343" i="34" s="1"/>
  <c r="J296" i="34"/>
  <c r="M296" i="34" s="1"/>
  <c r="J849" i="34"/>
  <c r="M849" i="34" s="1"/>
  <c r="N849" i="34" s="1"/>
  <c r="J851" i="34"/>
  <c r="M851" i="34" s="1"/>
  <c r="N851" i="34" s="1"/>
  <c r="J825" i="34"/>
  <c r="M825" i="34" s="1"/>
  <c r="N825" i="34" s="1"/>
  <c r="J426" i="34"/>
  <c r="M426" i="34" s="1"/>
  <c r="J420" i="34"/>
  <c r="M420" i="34" s="1"/>
  <c r="J362" i="34"/>
  <c r="M362" i="34" s="1"/>
  <c r="J360" i="34"/>
  <c r="M360" i="34" s="1"/>
  <c r="J358" i="34"/>
  <c r="M358" i="34" s="1"/>
  <c r="J352" i="34"/>
  <c r="M352" i="34" s="1"/>
  <c r="J348" i="34"/>
  <c r="M348" i="34" s="1"/>
  <c r="J344" i="34"/>
  <c r="M344" i="34" s="1"/>
  <c r="H742" i="34"/>
  <c r="I742" i="34" s="1"/>
  <c r="J855" i="34"/>
  <c r="M855" i="34" s="1"/>
  <c r="N855" i="34" s="1"/>
  <c r="J847" i="34"/>
  <c r="M847" i="34" s="1"/>
  <c r="N847" i="34" s="1"/>
  <c r="J123" i="34"/>
  <c r="M123" i="34" s="1"/>
  <c r="J188" i="34"/>
  <c r="M188" i="34" s="1"/>
  <c r="J190" i="34"/>
  <c r="M190" i="34" s="1"/>
  <c r="J1060" i="34"/>
  <c r="M1060" i="34" s="1"/>
  <c r="J1056" i="34"/>
  <c r="M1056" i="34" s="1"/>
  <c r="J1016" i="34"/>
  <c r="M1016" i="34" s="1"/>
  <c r="J1014" i="34"/>
  <c r="M1014" i="34" s="1"/>
  <c r="J806" i="34"/>
  <c r="M806" i="34" s="1"/>
  <c r="J786" i="34"/>
  <c r="M786" i="34" s="1"/>
  <c r="J780" i="34"/>
  <c r="M780" i="34" s="1"/>
  <c r="J734" i="34"/>
  <c r="M734" i="34" s="1"/>
  <c r="J455" i="34"/>
  <c r="M455" i="34" s="1"/>
  <c r="J414" i="34"/>
  <c r="M414" i="34" s="1"/>
  <c r="J390" i="34"/>
  <c r="M390" i="34" s="1"/>
  <c r="J388" i="34"/>
  <c r="M388" i="34" s="1"/>
  <c r="J327" i="34"/>
  <c r="M327" i="34" s="1"/>
  <c r="J323" i="34"/>
  <c r="M323" i="34" s="1"/>
  <c r="J321" i="34"/>
  <c r="M321" i="34" s="1"/>
  <c r="J319" i="34"/>
  <c r="M319" i="34" s="1"/>
  <c r="J313" i="34"/>
  <c r="M313" i="34" s="1"/>
  <c r="J311" i="34"/>
  <c r="M311" i="34" s="1"/>
  <c r="J299" i="34"/>
  <c r="M299" i="34" s="1"/>
  <c r="J259" i="34"/>
  <c r="M259" i="34" s="1"/>
  <c r="J1055" i="34"/>
  <c r="M1055" i="34" s="1"/>
  <c r="J1019" i="34"/>
  <c r="M1019" i="34" s="1"/>
  <c r="J1015" i="34"/>
  <c r="M1015" i="34" s="1"/>
  <c r="J1013" i="34"/>
  <c r="M1013" i="34" s="1"/>
  <c r="J729" i="34"/>
  <c r="M729" i="34" s="1"/>
  <c r="J434" i="34"/>
  <c r="M434" i="34" s="1"/>
  <c r="J432" i="34"/>
  <c r="M432" i="34" s="1"/>
  <c r="J328" i="34"/>
  <c r="M328" i="34" s="1"/>
  <c r="J320" i="34"/>
  <c r="M320" i="34" s="1"/>
  <c r="J318" i="34"/>
  <c r="M318" i="34" s="1"/>
  <c r="J316" i="34"/>
  <c r="M316" i="34" s="1"/>
  <c r="J310" i="34"/>
  <c r="M310" i="34" s="1"/>
  <c r="I252" i="34"/>
  <c r="J252" i="34" s="1"/>
  <c r="I868" i="34"/>
  <c r="J29" i="34"/>
  <c r="M29" i="34" s="1"/>
  <c r="J77" i="34"/>
  <c r="M77" i="34" s="1"/>
  <c r="J87" i="34"/>
  <c r="J140" i="34"/>
  <c r="M140" i="34" s="1"/>
  <c r="J142" i="34"/>
  <c r="M142" i="34" s="1"/>
  <c r="J145" i="34"/>
  <c r="J147" i="34"/>
  <c r="M147" i="34" s="1"/>
  <c r="J154" i="34"/>
  <c r="M154" i="34" s="1"/>
  <c r="J169" i="34"/>
  <c r="M169" i="34" s="1"/>
  <c r="J177" i="34"/>
  <c r="M177" i="34" s="1"/>
  <c r="J201" i="34"/>
  <c r="M201" i="34" s="1"/>
  <c r="J205" i="34"/>
  <c r="M205" i="34" s="1"/>
  <c r="J208" i="34"/>
  <c r="M208" i="34" s="1"/>
  <c r="J212" i="34"/>
  <c r="M212" i="34" s="1"/>
  <c r="J218" i="34"/>
  <c r="M218" i="34" s="1"/>
  <c r="J220" i="34"/>
  <c r="J222" i="34"/>
  <c r="M222" i="34" s="1"/>
  <c r="J232" i="34"/>
  <c r="M232" i="34" s="1"/>
  <c r="J1090" i="34"/>
  <c r="M1090" i="34" s="1"/>
  <c r="J1027" i="34"/>
  <c r="M1027" i="34" s="1"/>
  <c r="J993" i="34"/>
  <c r="J989" i="34"/>
  <c r="J984" i="34"/>
  <c r="J65" i="34"/>
  <c r="M65" i="34" s="1"/>
  <c r="J70" i="34"/>
  <c r="M70" i="34" s="1"/>
  <c r="J81" i="34"/>
  <c r="J130" i="34"/>
  <c r="M130" i="34" s="1"/>
  <c r="J139" i="34"/>
  <c r="M139" i="34" s="1"/>
  <c r="J146" i="34"/>
  <c r="M146" i="34" s="1"/>
  <c r="J181" i="34"/>
  <c r="M181" i="34" s="1"/>
  <c r="J196" i="34"/>
  <c r="M196" i="34" s="1"/>
  <c r="J209" i="34"/>
  <c r="M209" i="34" s="1"/>
  <c r="J215" i="34"/>
  <c r="M215" i="34" s="1"/>
  <c r="J223" i="34"/>
  <c r="M223" i="34" s="1"/>
  <c r="J1033" i="34"/>
  <c r="M1033" i="34" s="1"/>
  <c r="J1028" i="34"/>
  <c r="M1028" i="34" s="1"/>
  <c r="J1026" i="34"/>
  <c r="M1026" i="34" s="1"/>
  <c r="J1009" i="34"/>
  <c r="J994" i="34"/>
  <c r="J992" i="34"/>
  <c r="J988" i="34"/>
  <c r="J1078" i="34"/>
  <c r="M1078" i="34" s="1"/>
  <c r="J852" i="34"/>
  <c r="M852" i="34" s="1"/>
  <c r="N852" i="34" s="1"/>
  <c r="J476" i="34"/>
  <c r="M476" i="34" s="1"/>
  <c r="J1102" i="34"/>
  <c r="M1102" i="34" s="1"/>
  <c r="J1099" i="34"/>
  <c r="M1099" i="34" s="1"/>
  <c r="J1097" i="34"/>
  <c r="M1097" i="34" s="1"/>
  <c r="J480" i="34"/>
  <c r="M480" i="34" s="1"/>
  <c r="J13" i="34"/>
  <c r="M13" i="34" s="1"/>
  <c r="J22" i="34"/>
  <c r="M22" i="34" s="1"/>
  <c r="J39" i="34"/>
  <c r="M39" i="34" s="1"/>
  <c r="J46" i="34"/>
  <c r="M46" i="34" s="1"/>
  <c r="J53" i="34"/>
  <c r="M53" i="34" s="1"/>
  <c r="J61" i="34"/>
  <c r="M61" i="34" s="1"/>
  <c r="J62" i="34"/>
  <c r="M62" i="34" s="1"/>
  <c r="J76" i="34"/>
  <c r="M76" i="34" s="1"/>
  <c r="J98" i="34"/>
  <c r="M98" i="34" s="1"/>
  <c r="J107" i="34"/>
  <c r="M107" i="34" s="1"/>
  <c r="J110" i="34"/>
  <c r="M110" i="34" s="1"/>
  <c r="J115" i="34"/>
  <c r="M115" i="34" s="1"/>
  <c r="J118" i="34"/>
  <c r="M118" i="34" s="1"/>
  <c r="J136" i="34"/>
  <c r="M136" i="34" s="1"/>
  <c r="J155" i="34"/>
  <c r="M155" i="34" s="1"/>
  <c r="J238" i="34"/>
  <c r="M238" i="34" s="1"/>
  <c r="J240" i="34"/>
  <c r="M240" i="34" s="1"/>
  <c r="J6" i="34"/>
  <c r="M6" i="34" s="1"/>
  <c r="J11" i="34"/>
  <c r="M11" i="34" s="1"/>
  <c r="J14" i="34"/>
  <c r="M14" i="34" s="1"/>
  <c r="J19" i="34"/>
  <c r="M19" i="34" s="1"/>
  <c r="J44" i="34"/>
  <c r="M44" i="34" s="1"/>
  <c r="J54" i="34"/>
  <c r="M54" i="34" s="1"/>
  <c r="J90" i="34"/>
  <c r="M90" i="34" s="1"/>
  <c r="J91" i="34"/>
  <c r="M91" i="34" s="1"/>
  <c r="J94" i="34"/>
  <c r="M94" i="34" s="1"/>
  <c r="J99" i="34"/>
  <c r="M99" i="34" s="1"/>
  <c r="J207" i="34"/>
  <c r="M207" i="34" s="1"/>
  <c r="J234" i="34"/>
  <c r="M234" i="34" s="1"/>
  <c r="J493" i="34"/>
  <c r="M493" i="34" s="1"/>
  <c r="J467" i="34"/>
  <c r="M467" i="34" s="1"/>
  <c r="J1069" i="15"/>
  <c r="M1069" i="15" s="1"/>
  <c r="J1053" i="15"/>
  <c r="M1053" i="15" s="1"/>
  <c r="J926" i="15"/>
  <c r="M926" i="15" s="1"/>
  <c r="J1076" i="15"/>
  <c r="M1076" i="15" s="1"/>
  <c r="J1068" i="15"/>
  <c r="M1068" i="15" s="1"/>
  <c r="J1009" i="15"/>
  <c r="M1009" i="15" s="1"/>
  <c r="I919" i="15"/>
  <c r="J941" i="15"/>
  <c r="M941" i="15" s="1"/>
  <c r="N941" i="15" s="1"/>
  <c r="J1063" i="15"/>
  <c r="M1063" i="15" s="1"/>
  <c r="J1064" i="15"/>
  <c r="M1064" i="15" s="1"/>
  <c r="J1062" i="15"/>
  <c r="M1062" i="15" s="1"/>
  <c r="I529" i="35"/>
  <c r="N39" i="16"/>
  <c r="N882" i="16"/>
  <c r="N878" i="16"/>
  <c r="N868" i="16"/>
  <c r="N897" i="16"/>
  <c r="N893" i="16"/>
  <c r="N890" i="16"/>
  <c r="N870" i="16"/>
  <c r="N590" i="16"/>
  <c r="N580" i="16"/>
  <c r="N531" i="16"/>
  <c r="N589" i="16"/>
  <c r="N577" i="16"/>
  <c r="N555" i="16"/>
  <c r="N551" i="16"/>
  <c r="N539" i="16"/>
  <c r="N530" i="16"/>
  <c r="N600" i="16"/>
  <c r="N592" i="16"/>
  <c r="N557" i="16"/>
  <c r="N538" i="16"/>
  <c r="N591" i="16"/>
  <c r="N587" i="16"/>
  <c r="N573" i="16"/>
  <c r="N553" i="16"/>
  <c r="N549" i="16"/>
  <c r="N533" i="16"/>
  <c r="N495" i="16"/>
  <c r="N483" i="16"/>
  <c r="N473" i="16"/>
  <c r="N496" i="16"/>
  <c r="N516" i="16"/>
  <c r="N497" i="16"/>
  <c r="N491" i="16"/>
  <c r="N479" i="16"/>
  <c r="N471" i="16"/>
  <c r="N468" i="16"/>
  <c r="N374" i="16"/>
  <c r="N1023" i="16"/>
  <c r="N928" i="16"/>
  <c r="N1082" i="16"/>
  <c r="N1051" i="16"/>
  <c r="N1009" i="16"/>
  <c r="N943" i="16"/>
  <c r="N914" i="16"/>
  <c r="N1007" i="16"/>
  <c r="N1003" i="16"/>
  <c r="N999" i="16"/>
  <c r="N969" i="16"/>
  <c r="N965" i="16"/>
  <c r="N912" i="16"/>
  <c r="F593" i="25"/>
  <c r="F583" i="25"/>
  <c r="F571" i="25"/>
  <c r="F561" i="25"/>
  <c r="P562" i="13"/>
  <c r="P584" i="13"/>
  <c r="F569" i="25"/>
  <c r="F567" i="25"/>
  <c r="F549" i="25"/>
  <c r="F539" i="25"/>
  <c r="P464" i="13"/>
  <c r="F599" i="25"/>
  <c r="F585" i="25"/>
  <c r="F579" i="25"/>
  <c r="F537" i="25"/>
  <c r="F533" i="25"/>
  <c r="J939" i="15"/>
  <c r="M939" i="15" s="1"/>
  <c r="N939" i="15" s="1"/>
  <c r="F534" i="30"/>
  <c r="F528" i="10"/>
  <c r="F603" i="10" s="1"/>
  <c r="O1064" i="23"/>
  <c r="E1058" i="18" s="1"/>
  <c r="O217" i="23"/>
  <c r="E217" i="18" s="1"/>
  <c r="O70" i="23"/>
  <c r="E70" i="18" s="1"/>
  <c r="O44" i="23"/>
  <c r="E44" i="18" s="1"/>
  <c r="O1007" i="23"/>
  <c r="E1001" i="18" s="1"/>
  <c r="O763" i="23"/>
  <c r="E759" i="18" s="1"/>
  <c r="O293" i="23"/>
  <c r="E293" i="18" s="1"/>
  <c r="O277" i="23"/>
  <c r="E277" i="18" s="1"/>
  <c r="O261" i="23"/>
  <c r="E261" i="18" s="1"/>
  <c r="O246" i="23"/>
  <c r="E246" i="18" s="1"/>
  <c r="O167" i="23"/>
  <c r="E167" i="18" s="1"/>
  <c r="O151" i="23"/>
  <c r="E151" i="18" s="1"/>
  <c r="O50" i="23"/>
  <c r="E50" i="18" s="1"/>
  <c r="O150" i="23"/>
  <c r="E150" i="18" s="1"/>
  <c r="O134" i="23"/>
  <c r="E134" i="18" s="1"/>
  <c r="O118" i="23"/>
  <c r="E118" i="18" s="1"/>
  <c r="O102" i="23"/>
  <c r="E102" i="18" s="1"/>
  <c r="O68" i="23"/>
  <c r="E68" i="18" s="1"/>
  <c r="O31" i="23"/>
  <c r="E31" i="18" s="1"/>
  <c r="O1062" i="23"/>
  <c r="E1056" i="18" s="1"/>
  <c r="O1056" i="23"/>
  <c r="E1050" i="18" s="1"/>
  <c r="O1052" i="23"/>
  <c r="E1046" i="18" s="1"/>
  <c r="O1048" i="23"/>
  <c r="E1042" i="18" s="1"/>
  <c r="O1034" i="23"/>
  <c r="E1028" i="18" s="1"/>
  <c r="O1008" i="23"/>
  <c r="E1002" i="18" s="1"/>
  <c r="O990" i="23"/>
  <c r="E984" i="18" s="1"/>
  <c r="O944" i="23"/>
  <c r="E938" i="18" s="1"/>
  <c r="O873" i="23"/>
  <c r="E868" i="18" s="1"/>
  <c r="O858" i="23"/>
  <c r="E854" i="18" s="1"/>
  <c r="O842" i="23"/>
  <c r="E838" i="18" s="1"/>
  <c r="O799" i="23"/>
  <c r="E795" i="18" s="1"/>
  <c r="O794" i="23"/>
  <c r="E790" i="18" s="1"/>
  <c r="O790" i="23"/>
  <c r="E786" i="18" s="1"/>
  <c r="O783" i="23"/>
  <c r="E779" i="18" s="1"/>
  <c r="O769" i="23"/>
  <c r="E765" i="18" s="1"/>
  <c r="O735" i="23"/>
  <c r="E731" i="18" s="1"/>
  <c r="O439" i="23"/>
  <c r="E439" i="18" s="1"/>
  <c r="O435" i="23"/>
  <c r="E435" i="18" s="1"/>
  <c r="O431" i="23"/>
  <c r="E431" i="18" s="1"/>
  <c r="O411" i="23"/>
  <c r="E411" i="18" s="1"/>
  <c r="O389" i="23"/>
  <c r="E389" i="18" s="1"/>
  <c r="O381" i="23"/>
  <c r="E381" i="18" s="1"/>
  <c r="O353" i="23"/>
  <c r="E353" i="18" s="1"/>
  <c r="O328" i="23"/>
  <c r="E328" i="18" s="1"/>
  <c r="O324" i="23"/>
  <c r="E324" i="18" s="1"/>
  <c r="O320" i="23"/>
  <c r="E320" i="18" s="1"/>
  <c r="O308" i="23"/>
  <c r="E308" i="18" s="1"/>
  <c r="O304" i="23"/>
  <c r="E304" i="18" s="1"/>
  <c r="O1097" i="23"/>
  <c r="E1091" i="18" s="1"/>
  <c r="O1047" i="23"/>
  <c r="E1041" i="18" s="1"/>
  <c r="O732" i="23"/>
  <c r="E728" i="18" s="1"/>
  <c r="O248" i="23"/>
  <c r="E248" i="18" s="1"/>
  <c r="O213" i="23"/>
  <c r="E213" i="18" s="1"/>
  <c r="O116" i="23"/>
  <c r="E116" i="18" s="1"/>
  <c r="O19" i="23"/>
  <c r="E19" i="18" s="1"/>
  <c r="O236" i="23"/>
  <c r="E236" i="18" s="1"/>
  <c r="O1098" i="23"/>
  <c r="E1092" i="18" s="1"/>
  <c r="O946" i="23"/>
  <c r="E940" i="18" s="1"/>
  <c r="O911" i="23"/>
  <c r="E905" i="18" s="1"/>
  <c r="O888" i="23"/>
  <c r="E883" i="18" s="1"/>
  <c r="J901" i="26"/>
  <c r="P901" i="26" s="1"/>
  <c r="Q901" i="26" s="1"/>
  <c r="H896" i="18" s="1"/>
  <c r="I728" i="35"/>
  <c r="I531" i="35"/>
  <c r="I909" i="35"/>
  <c r="I364" i="35"/>
  <c r="I60" i="32"/>
  <c r="L60" i="32" s="1"/>
  <c r="I836" i="32"/>
  <c r="L836" i="32" s="1"/>
  <c r="I803" i="32"/>
  <c r="L803" i="32" s="1"/>
  <c r="I737" i="32"/>
  <c r="L737" i="32" s="1"/>
  <c r="I45" i="32"/>
  <c r="L45" i="32" s="1"/>
  <c r="I828" i="32"/>
  <c r="L828" i="32" s="1"/>
  <c r="I40" i="32"/>
  <c r="L40" i="32" s="1"/>
  <c r="I21" i="32"/>
  <c r="L21" i="32" s="1"/>
  <c r="I33" i="32"/>
  <c r="F246" i="32"/>
  <c r="G246" i="32" s="1"/>
  <c r="H246" i="32" s="1"/>
  <c r="G720" i="30"/>
  <c r="H720" i="30" s="1"/>
  <c r="G722" i="30"/>
  <c r="H722" i="30" s="1"/>
  <c r="J854" i="34"/>
  <c r="M854" i="34" s="1"/>
  <c r="N854" i="34" s="1"/>
  <c r="J822" i="34"/>
  <c r="M822" i="34" s="1"/>
  <c r="N822" i="34" s="1"/>
  <c r="I554" i="34"/>
  <c r="J856" i="34"/>
  <c r="M856" i="34" s="1"/>
  <c r="N856" i="34" s="1"/>
  <c r="J845" i="34"/>
  <c r="M845" i="34" s="1"/>
  <c r="N845" i="34" s="1"/>
  <c r="J820" i="34"/>
  <c r="M820" i="34" s="1"/>
  <c r="N820" i="34" s="1"/>
  <c r="H789" i="34"/>
  <c r="I789" i="34" s="1"/>
  <c r="J1084" i="15"/>
  <c r="M1084" i="15" s="1"/>
  <c r="N1084" i="15" s="1"/>
  <c r="J967" i="15"/>
  <c r="M967" i="15" s="1"/>
  <c r="J965" i="15"/>
  <c r="M965" i="15" s="1"/>
  <c r="J963" i="15"/>
  <c r="M963" i="15" s="1"/>
  <c r="J961" i="15"/>
  <c r="M961" i="15" s="1"/>
  <c r="J959" i="15"/>
  <c r="M959" i="15" s="1"/>
  <c r="J957" i="15"/>
  <c r="M957" i="15" s="1"/>
  <c r="J954" i="15"/>
  <c r="M954" i="15" s="1"/>
  <c r="J922" i="15"/>
  <c r="M922" i="15" s="1"/>
  <c r="J969" i="15"/>
  <c r="M969" i="15" s="1"/>
  <c r="J968" i="15"/>
  <c r="M968" i="15" s="1"/>
  <c r="J964" i="15"/>
  <c r="M964" i="15" s="1"/>
  <c r="J960" i="15"/>
  <c r="M960" i="15" s="1"/>
  <c r="J955" i="15"/>
  <c r="M955" i="15" s="1"/>
  <c r="J953" i="15"/>
  <c r="M953" i="15" s="1"/>
  <c r="J931" i="15"/>
  <c r="M931" i="15" s="1"/>
  <c r="J929" i="15"/>
  <c r="M929" i="15" s="1"/>
  <c r="N339" i="15"/>
  <c r="N247" i="15"/>
  <c r="J942" i="15"/>
  <c r="M942" i="15" s="1"/>
  <c r="N942" i="15" s="1"/>
  <c r="I744" i="15"/>
  <c r="J1104" i="15"/>
  <c r="M1104" i="15" s="1"/>
  <c r="J1075" i="15"/>
  <c r="M1075" i="15" s="1"/>
  <c r="J1061" i="15"/>
  <c r="M1061" i="15" s="1"/>
  <c r="J1018" i="15"/>
  <c r="M1018" i="15" s="1"/>
  <c r="J925" i="15"/>
  <c r="M925" i="15" s="1"/>
  <c r="J913" i="15"/>
  <c r="M913" i="15" s="1"/>
  <c r="J1108" i="15"/>
  <c r="M1108" i="15" s="1"/>
  <c r="N1108" i="15" s="1"/>
  <c r="J1041" i="15"/>
  <c r="M1041" i="15" s="1"/>
  <c r="J1030" i="15"/>
  <c r="M1030" i="15" s="1"/>
  <c r="J1016" i="15"/>
  <c r="M1016" i="15" s="1"/>
  <c r="J930" i="15"/>
  <c r="M930" i="15" s="1"/>
  <c r="J923" i="15"/>
  <c r="M923" i="15" s="1"/>
  <c r="H14" i="14"/>
  <c r="G454" i="12"/>
  <c r="H454" i="12" s="1"/>
  <c r="G439" i="12"/>
  <c r="H439" i="12" s="1"/>
  <c r="G435" i="12"/>
  <c r="H435" i="12" s="1"/>
  <c r="G349" i="12"/>
  <c r="H349" i="12" s="1"/>
  <c r="G317" i="12"/>
  <c r="H317" i="12" s="1"/>
  <c r="G285" i="12"/>
  <c r="H285" i="12" s="1"/>
  <c r="G269" i="12"/>
  <c r="H269" i="12" s="1"/>
  <c r="G246" i="12"/>
  <c r="H246" i="12" s="1"/>
  <c r="G238" i="12"/>
  <c r="H238" i="12" s="1"/>
  <c r="G222" i="12"/>
  <c r="H222" i="12" s="1"/>
  <c r="G214" i="12"/>
  <c r="H214" i="12" s="1"/>
  <c r="G182" i="12"/>
  <c r="H182" i="12" s="1"/>
  <c r="G174" i="12"/>
  <c r="H174" i="12" s="1"/>
  <c r="G145" i="12"/>
  <c r="H145" i="12" s="1"/>
  <c r="G113" i="12"/>
  <c r="H113" i="12" s="1"/>
  <c r="G82" i="12"/>
  <c r="H82" i="12" s="1"/>
  <c r="G19" i="12"/>
  <c r="H19" i="12" s="1"/>
  <c r="N283" i="16"/>
  <c r="N67" i="16"/>
  <c r="N752" i="16"/>
  <c r="N688" i="16"/>
  <c r="N602" i="16"/>
  <c r="N165" i="16"/>
  <c r="N139" i="16"/>
  <c r="N962" i="16"/>
  <c r="N888" i="16"/>
  <c r="N268" i="16"/>
  <c r="N251" i="16"/>
  <c r="N876" i="16"/>
  <c r="N866" i="16"/>
  <c r="N567" i="16"/>
  <c r="J721" i="16"/>
  <c r="M721" i="16" s="1"/>
  <c r="J723" i="16"/>
  <c r="M723" i="16" s="1"/>
  <c r="J720" i="16"/>
  <c r="M720" i="16" s="1"/>
  <c r="F554" i="16"/>
  <c r="O728" i="23"/>
  <c r="E724" i="18" s="1"/>
  <c r="O948" i="23"/>
  <c r="E942" i="18" s="1"/>
  <c r="O1107" i="23"/>
  <c r="E1101" i="18" s="1"/>
  <c r="O1063" i="23"/>
  <c r="E1057" i="18" s="1"/>
  <c r="O433" i="23"/>
  <c r="E433" i="18" s="1"/>
  <c r="O429" i="23"/>
  <c r="E429" i="18" s="1"/>
  <c r="O421" i="23"/>
  <c r="E421" i="18" s="1"/>
  <c r="O270" i="23"/>
  <c r="E270" i="18" s="1"/>
  <c r="O369" i="23"/>
  <c r="E369" i="18" s="1"/>
  <c r="O337" i="23"/>
  <c r="E337" i="18" s="1"/>
  <c r="O237" i="23"/>
  <c r="E237" i="18" s="1"/>
  <c r="O189" i="23"/>
  <c r="E189" i="18" s="1"/>
  <c r="O112" i="23"/>
  <c r="E112" i="18" s="1"/>
  <c r="O59" i="23"/>
  <c r="E59" i="18" s="1"/>
  <c r="O105" i="23"/>
  <c r="E105" i="18" s="1"/>
  <c r="F504" i="25"/>
  <c r="F501" i="25"/>
  <c r="F497" i="25"/>
  <c r="F493" i="25"/>
  <c r="F489" i="25"/>
  <c r="F485" i="25"/>
  <c r="F481" i="25"/>
  <c r="F477" i="25"/>
  <c r="F467" i="25"/>
  <c r="F587" i="25"/>
  <c r="F559" i="25"/>
  <c r="I13" i="32"/>
  <c r="L13" i="32" s="1"/>
  <c r="N901" i="16"/>
  <c r="I896" i="18" s="1"/>
  <c r="F554" i="11"/>
  <c r="G554" i="11" s="1"/>
  <c r="F822" i="23"/>
  <c r="O822" i="23" s="1"/>
  <c r="E818" i="18" s="1"/>
  <c r="F731" i="23"/>
  <c r="O731" i="23" s="1"/>
  <c r="E727" i="18" s="1"/>
  <c r="F588" i="23"/>
  <c r="F554" i="23"/>
  <c r="F807" i="23"/>
  <c r="O807" i="23" s="1"/>
  <c r="E803" i="18" s="1"/>
  <c r="F768" i="23"/>
  <c r="O768" i="23" s="1"/>
  <c r="E764" i="18" s="1"/>
  <c r="I788" i="32"/>
  <c r="L788" i="32" s="1"/>
  <c r="M722" i="16"/>
  <c r="J8" i="34"/>
  <c r="M8" i="34" s="1"/>
  <c r="J16" i="34"/>
  <c r="M16" i="34" s="1"/>
  <c r="J26" i="34"/>
  <c r="M26" i="34" s="1"/>
  <c r="J33" i="34"/>
  <c r="M33" i="34" s="1"/>
  <c r="J40" i="34"/>
  <c r="M40" i="34" s="1"/>
  <c r="J45" i="34"/>
  <c r="M45" i="34" s="1"/>
  <c r="J58" i="34"/>
  <c r="M58" i="34" s="1"/>
  <c r="J63" i="34"/>
  <c r="M63" i="34" s="1"/>
  <c r="J85" i="34"/>
  <c r="M85" i="34" s="1"/>
  <c r="J89" i="34"/>
  <c r="M89" i="34" s="1"/>
  <c r="J92" i="34"/>
  <c r="M92" i="34" s="1"/>
  <c r="J101" i="34"/>
  <c r="M101" i="34" s="1"/>
  <c r="J105" i="34"/>
  <c r="M105" i="34" s="1"/>
  <c r="J114" i="34"/>
  <c r="M114" i="34" s="1"/>
  <c r="J129" i="34"/>
  <c r="M129" i="34" s="1"/>
  <c r="J143" i="34"/>
  <c r="M143" i="34" s="1"/>
  <c r="J148" i="34"/>
  <c r="M148" i="34" s="1"/>
  <c r="J151" i="34"/>
  <c r="M151" i="34" s="1"/>
  <c r="J158" i="34"/>
  <c r="M158" i="34" s="1"/>
  <c r="J163" i="34"/>
  <c r="M163" i="34" s="1"/>
  <c r="J166" i="34"/>
  <c r="M166" i="34" s="1"/>
  <c r="J171" i="34"/>
  <c r="M171" i="34" s="1"/>
  <c r="J179" i="34"/>
  <c r="M179" i="34" s="1"/>
  <c r="J183" i="34"/>
  <c r="M183" i="34" s="1"/>
  <c r="J185" i="34"/>
  <c r="M185" i="34" s="1"/>
  <c r="J197" i="34"/>
  <c r="M197" i="34" s="1"/>
  <c r="J198" i="34"/>
  <c r="M198" i="34" s="1"/>
  <c r="J202" i="34"/>
  <c r="M202" i="34" s="1"/>
  <c r="J206" i="34"/>
  <c r="M206" i="34" s="1"/>
  <c r="J210" i="34"/>
  <c r="M210" i="34" s="1"/>
  <c r="J219" i="34"/>
  <c r="M219" i="34" s="1"/>
  <c r="J226" i="34"/>
  <c r="M226" i="34" s="1"/>
  <c r="J230" i="34"/>
  <c r="M230" i="34" s="1"/>
  <c r="J236" i="34"/>
  <c r="M236" i="34" s="1"/>
  <c r="J1075" i="34"/>
  <c r="M1075" i="34" s="1"/>
  <c r="J1025" i="34"/>
  <c r="M1025" i="34" s="1"/>
  <c r="J283" i="34"/>
  <c r="M283" i="34" s="1"/>
  <c r="J250" i="34"/>
  <c r="J21" i="34"/>
  <c r="M21" i="34" s="1"/>
  <c r="J24" i="34"/>
  <c r="M24" i="34" s="1"/>
  <c r="J28" i="34"/>
  <c r="M28" i="34" s="1"/>
  <c r="J35" i="34"/>
  <c r="M35" i="34" s="1"/>
  <c r="J38" i="34"/>
  <c r="M38" i="34" s="1"/>
  <c r="J42" i="34"/>
  <c r="M42" i="34" s="1"/>
  <c r="J48" i="34"/>
  <c r="M48" i="34" s="1"/>
  <c r="J56" i="34"/>
  <c r="M56" i="34" s="1"/>
  <c r="J60" i="34"/>
  <c r="M60" i="34" s="1"/>
  <c r="J69" i="34"/>
  <c r="M69" i="34" s="1"/>
  <c r="J75" i="34"/>
  <c r="M75" i="34" s="1"/>
  <c r="J79" i="34"/>
  <c r="M79" i="34" s="1"/>
  <c r="J96" i="34"/>
  <c r="M96" i="34" s="1"/>
  <c r="J103" i="34"/>
  <c r="M103" i="34" s="1"/>
  <c r="J109" i="34"/>
  <c r="M109" i="34" s="1"/>
  <c r="J112" i="34"/>
  <c r="M112" i="34" s="1"/>
  <c r="J121" i="34"/>
  <c r="M121" i="34" s="1"/>
  <c r="J133" i="34"/>
  <c r="M133" i="34" s="1"/>
  <c r="J137" i="34"/>
  <c r="M137" i="34" s="1"/>
  <c r="J149" i="34"/>
  <c r="M149" i="34" s="1"/>
  <c r="J156" i="34"/>
  <c r="M156" i="34" s="1"/>
  <c r="J160" i="34"/>
  <c r="M160" i="34" s="1"/>
  <c r="J161" i="34"/>
  <c r="M161" i="34" s="1"/>
  <c r="J165" i="34"/>
  <c r="M165" i="34" s="1"/>
  <c r="J168" i="34"/>
  <c r="M168" i="34" s="1"/>
  <c r="J173" i="34"/>
  <c r="M173" i="34" s="1"/>
  <c r="J195" i="34"/>
  <c r="M195" i="34" s="1"/>
  <c r="J199" i="34"/>
  <c r="M199" i="34" s="1"/>
  <c r="J200" i="34"/>
  <c r="M200" i="34" s="1"/>
  <c r="J204" i="34"/>
  <c r="M204" i="34" s="1"/>
  <c r="J216" i="34"/>
  <c r="M216" i="34" s="1"/>
  <c r="J217" i="34"/>
  <c r="M217" i="34" s="1"/>
  <c r="J221" i="34"/>
  <c r="M221" i="34" s="1"/>
  <c r="J225" i="34"/>
  <c r="M225" i="34" s="1"/>
  <c r="J228" i="34"/>
  <c r="M228" i="34" s="1"/>
  <c r="J241" i="34"/>
  <c r="M241" i="34" s="1"/>
  <c r="J1095" i="34"/>
  <c r="M1095" i="34" s="1"/>
  <c r="J1073" i="34"/>
  <c r="M1073" i="34" s="1"/>
  <c r="J1064" i="34"/>
  <c r="M1064" i="34" s="1"/>
  <c r="J1047" i="34"/>
  <c r="M1047" i="34" s="1"/>
  <c r="J400" i="34"/>
  <c r="M400" i="34" s="1"/>
  <c r="J381" i="34"/>
  <c r="M381" i="34" s="1"/>
  <c r="J377" i="34"/>
  <c r="M377" i="34" s="1"/>
  <c r="J331" i="34"/>
  <c r="M331" i="34" s="1"/>
  <c r="J281" i="34"/>
  <c r="M281" i="34" s="1"/>
  <c r="J265" i="34"/>
  <c r="M265" i="34" s="1"/>
  <c r="G1116" i="33"/>
  <c r="I535" i="34"/>
  <c r="H582" i="11"/>
  <c r="I582" i="12"/>
  <c r="P582" i="10"/>
  <c r="J580" i="18" s="1"/>
  <c r="F601" i="25"/>
  <c r="F575" i="25"/>
  <c r="C862" i="10"/>
  <c r="G861" i="30"/>
  <c r="H861" i="30" s="1"/>
  <c r="K861" i="28"/>
  <c r="G857" i="18" s="1"/>
  <c r="I861" i="12"/>
  <c r="H861" i="14"/>
  <c r="N1110" i="16"/>
  <c r="N913" i="16"/>
  <c r="N909" i="16"/>
  <c r="N755" i="16"/>
  <c r="N950" i="16"/>
  <c r="N832" i="16"/>
  <c r="N658" i="16"/>
  <c r="N642" i="16"/>
  <c r="N275" i="16"/>
  <c r="N190" i="16"/>
  <c r="N419" i="16"/>
  <c r="N368" i="16"/>
  <c r="N364" i="16"/>
  <c r="N1108" i="16"/>
  <c r="N391" i="16"/>
  <c r="N378" i="16"/>
  <c r="N259" i="16"/>
  <c r="N113" i="16"/>
  <c r="N376" i="16"/>
  <c r="O693" i="25"/>
  <c r="D690" i="18" s="1"/>
  <c r="H882" i="32"/>
  <c r="F563" i="25"/>
  <c r="I44" i="32"/>
  <c r="L44" i="32" s="1"/>
  <c r="I49" i="32"/>
  <c r="L49" i="32" s="1"/>
  <c r="I71" i="32"/>
  <c r="L71" i="32" s="1"/>
  <c r="I90" i="32"/>
  <c r="L90" i="32" s="1"/>
  <c r="I94" i="32"/>
  <c r="L94" i="32" s="1"/>
  <c r="I63" i="32"/>
  <c r="L63" i="32" s="1"/>
  <c r="I82" i="32"/>
  <c r="L82" i="32" s="1"/>
  <c r="I91" i="32"/>
  <c r="L91" i="32" s="1"/>
  <c r="I161" i="32"/>
  <c r="L161" i="32" s="1"/>
  <c r="I113" i="32"/>
  <c r="L113" i="32" s="1"/>
  <c r="I85" i="32"/>
  <c r="L85" i="32" s="1"/>
  <c r="I105" i="32"/>
  <c r="L105" i="32" s="1"/>
  <c r="I119" i="32"/>
  <c r="L119" i="32" s="1"/>
  <c r="I93" i="32"/>
  <c r="L93" i="32" s="1"/>
  <c r="I108" i="32"/>
  <c r="L108" i="32" s="1"/>
  <c r="I126" i="32"/>
  <c r="L126" i="32" s="1"/>
  <c r="I150" i="32"/>
  <c r="L150" i="32" s="1"/>
  <c r="I123" i="32"/>
  <c r="L123" i="32" s="1"/>
  <c r="I129" i="32"/>
  <c r="L129" i="32" s="1"/>
  <c r="I112" i="32"/>
  <c r="L112" i="32" s="1"/>
  <c r="I151" i="32"/>
  <c r="L151" i="32" s="1"/>
  <c r="I221" i="32"/>
  <c r="L221" i="32" s="1"/>
  <c r="I173" i="32"/>
  <c r="L173" i="32" s="1"/>
  <c r="I236" i="32"/>
  <c r="L236" i="32" s="1"/>
  <c r="I166" i="32"/>
  <c r="L166" i="32" s="1"/>
  <c r="I138" i="32"/>
  <c r="L138" i="32" s="1"/>
  <c r="I203" i="32"/>
  <c r="L203" i="32" s="1"/>
  <c r="I171" i="32"/>
  <c r="L171" i="32" s="1"/>
  <c r="I181" i="32"/>
  <c r="L181" i="32" s="1"/>
  <c r="I199" i="32"/>
  <c r="L199" i="32" s="1"/>
  <c r="I167" i="32"/>
  <c r="L167" i="32" s="1"/>
  <c r="I168" i="32"/>
  <c r="L168" i="32" s="1"/>
  <c r="I194" i="32"/>
  <c r="L194" i="32" s="1"/>
  <c r="I280" i="32"/>
  <c r="L280" i="32" s="1"/>
  <c r="I210" i="32"/>
  <c r="L210" i="32" s="1"/>
  <c r="I204" i="32"/>
  <c r="L204" i="32" s="1"/>
  <c r="I248" i="32"/>
  <c r="L248" i="32" s="1"/>
  <c r="I226" i="32"/>
  <c r="L226" i="32" s="1"/>
  <c r="I229" i="32"/>
  <c r="L229" i="32" s="1"/>
  <c r="I254" i="32"/>
  <c r="L254" i="32" s="1"/>
  <c r="I268" i="32"/>
  <c r="L268" i="32" s="1"/>
  <c r="I249" i="32"/>
  <c r="L249" i="32" s="1"/>
  <c r="I263" i="32"/>
  <c r="L263" i="32" s="1"/>
  <c r="I264" i="32"/>
  <c r="L264" i="32" s="1"/>
  <c r="I245" i="32"/>
  <c r="L245" i="32" s="1"/>
  <c r="I256" i="32"/>
  <c r="L256" i="32" s="1"/>
  <c r="I247" i="32"/>
  <c r="L247" i="32" s="1"/>
  <c r="I261" i="32"/>
  <c r="L261" i="32" s="1"/>
  <c r="I370" i="32"/>
  <c r="L370" i="32" s="1"/>
  <c r="I278" i="32"/>
  <c r="L278" i="32" s="1"/>
  <c r="I271" i="32"/>
  <c r="L271" i="32" s="1"/>
  <c r="I315" i="32"/>
  <c r="L315" i="32" s="1"/>
  <c r="I337" i="32"/>
  <c r="L337" i="32" s="1"/>
  <c r="I287" i="32"/>
  <c r="L287" i="32" s="1"/>
  <c r="I276" i="32"/>
  <c r="L276" i="32" s="1"/>
  <c r="I297" i="32"/>
  <c r="L297" i="32" s="1"/>
  <c r="I320" i="32"/>
  <c r="L320" i="32" s="1"/>
  <c r="I352" i="32"/>
  <c r="L352" i="32" s="1"/>
  <c r="I309" i="32"/>
  <c r="L309" i="32" s="1"/>
  <c r="I335" i="32"/>
  <c r="L335" i="32" s="1"/>
  <c r="I345" i="32"/>
  <c r="L345" i="32" s="1"/>
  <c r="I319" i="32"/>
  <c r="L319" i="32" s="1"/>
  <c r="I321" i="32"/>
  <c r="L321" i="32" s="1"/>
  <c r="I350" i="32"/>
  <c r="L350" i="32" s="1"/>
  <c r="I365" i="32"/>
  <c r="L365" i="32" s="1"/>
  <c r="I342" i="32"/>
  <c r="L342" i="32" s="1"/>
  <c r="I354" i="32"/>
  <c r="L354" i="32" s="1"/>
  <c r="I373" i="32"/>
  <c r="L373" i="32" s="1"/>
  <c r="I388" i="32"/>
  <c r="L388" i="32" s="1"/>
  <c r="I427" i="32"/>
  <c r="L427" i="32" s="1"/>
  <c r="I404" i="32"/>
  <c r="L404" i="32" s="1"/>
  <c r="I420" i="32"/>
  <c r="L420" i="32" s="1"/>
  <c r="I387" i="32"/>
  <c r="L387" i="32" s="1"/>
  <c r="I398" i="32"/>
  <c r="L398" i="32" s="1"/>
  <c r="I379" i="32"/>
  <c r="L379" i="32" s="1"/>
  <c r="I457" i="32"/>
  <c r="L457" i="32" s="1"/>
  <c r="I394" i="32"/>
  <c r="L394" i="32" s="1"/>
  <c r="I414" i="32"/>
  <c r="L414" i="32" s="1"/>
  <c r="I449" i="32"/>
  <c r="L449" i="32" s="1"/>
  <c r="I429" i="32"/>
  <c r="L429" i="32" s="1"/>
  <c r="I440" i="32"/>
  <c r="L440" i="32" s="1"/>
  <c r="I424" i="32"/>
  <c r="L424" i="32" s="1"/>
  <c r="I455" i="32"/>
  <c r="L455" i="32" s="1"/>
  <c r="I443" i="32"/>
  <c r="L443" i="32" s="1"/>
  <c r="I441" i="32"/>
  <c r="L441" i="32" s="1"/>
  <c r="J724" i="25" l="1"/>
  <c r="J461" i="23"/>
  <c r="I862" i="16"/>
  <c r="I905" i="16"/>
  <c r="F719" i="30"/>
  <c r="G719" i="30" s="1"/>
  <c r="H719" i="30" s="1"/>
  <c r="F694" i="23"/>
  <c r="F692" i="23"/>
  <c r="F690" i="23"/>
  <c r="O690" i="23" s="1"/>
  <c r="E687" i="18" s="1"/>
  <c r="F688" i="23"/>
  <c r="F686" i="23"/>
  <c r="F684" i="23"/>
  <c r="F682" i="23"/>
  <c r="F680" i="23"/>
  <c r="O680" i="23" s="1"/>
  <c r="E677" i="18" s="1"/>
  <c r="F678" i="23"/>
  <c r="F676" i="23"/>
  <c r="F673" i="23"/>
  <c r="O673" i="23" s="1"/>
  <c r="E670" i="18" s="1"/>
  <c r="F671" i="23"/>
  <c r="O671" i="23" s="1"/>
  <c r="E668" i="18" s="1"/>
  <c r="F669" i="23"/>
  <c r="O669" i="23" s="1"/>
  <c r="E666" i="18" s="1"/>
  <c r="F667" i="23"/>
  <c r="F665" i="23"/>
  <c r="F663" i="23"/>
  <c r="F661" i="23"/>
  <c r="F659" i="23"/>
  <c r="F657" i="23"/>
  <c r="O657" i="23" s="1"/>
  <c r="E654" i="18" s="1"/>
  <c r="F654" i="23"/>
  <c r="F652" i="23"/>
  <c r="F650" i="23"/>
  <c r="O650" i="23" s="1"/>
  <c r="E647" i="18" s="1"/>
  <c r="F648" i="23"/>
  <c r="O648" i="23" s="1"/>
  <c r="E645" i="18" s="1"/>
  <c r="F646" i="23"/>
  <c r="O646" i="23" s="1"/>
  <c r="E643" i="18" s="1"/>
  <c r="F644" i="23"/>
  <c r="O644" i="23" s="1"/>
  <c r="E641" i="18" s="1"/>
  <c r="F642" i="23"/>
  <c r="O642" i="23" s="1"/>
  <c r="E639" i="18" s="1"/>
  <c r="F640" i="23"/>
  <c r="O640" i="23" s="1"/>
  <c r="E637" i="18" s="1"/>
  <c r="F638" i="23"/>
  <c r="F636" i="23"/>
  <c r="O636" i="23" s="1"/>
  <c r="E633" i="18" s="1"/>
  <c r="F634" i="23"/>
  <c r="O634" i="23" s="1"/>
  <c r="E631" i="18" s="1"/>
  <c r="F632" i="23"/>
  <c r="F630" i="23"/>
  <c r="O630" i="23" s="1"/>
  <c r="E627" i="18" s="1"/>
  <c r="F628" i="23"/>
  <c r="O628" i="23" s="1"/>
  <c r="E625" i="18" s="1"/>
  <c r="F626" i="23"/>
  <c r="O626" i="23" s="1"/>
  <c r="E623" i="18" s="1"/>
  <c r="F624" i="23"/>
  <c r="O624" i="23" s="1"/>
  <c r="E621" i="18" s="1"/>
  <c r="F622" i="23"/>
  <c r="O622" i="23" s="1"/>
  <c r="E619" i="18" s="1"/>
  <c r="F620" i="23"/>
  <c r="O620" i="23" s="1"/>
  <c r="E617" i="18" s="1"/>
  <c r="F618" i="23"/>
  <c r="O618" i="23" s="1"/>
  <c r="E615" i="18" s="1"/>
  <c r="F616" i="23"/>
  <c r="F613" i="23"/>
  <c r="O613" i="23" s="1"/>
  <c r="E610" i="18" s="1"/>
  <c r="F611" i="23"/>
  <c r="F608" i="23"/>
  <c r="O608" i="23" s="1"/>
  <c r="E605" i="18" s="1"/>
  <c r="F606" i="23"/>
  <c r="F460" i="30"/>
  <c r="F460" i="32"/>
  <c r="G695" i="12"/>
  <c r="H695" i="12" s="1"/>
  <c r="I695" i="12" s="1"/>
  <c r="J695" i="12" s="1"/>
  <c r="G911" i="32"/>
  <c r="H911" i="32" s="1"/>
  <c r="G1032" i="32"/>
  <c r="H1032" i="32" s="1"/>
  <c r="G998" i="32"/>
  <c r="H998" i="32" s="1"/>
  <c r="G1102" i="32"/>
  <c r="H1102" i="32" s="1"/>
  <c r="G923" i="32"/>
  <c r="H923" i="32" s="1"/>
  <c r="G1004" i="32"/>
  <c r="H1004" i="32" s="1"/>
  <c r="G1078" i="32"/>
  <c r="H1078" i="32" s="1"/>
  <c r="I1078" i="32" s="1"/>
  <c r="L1078" i="32" s="1"/>
  <c r="G964" i="32"/>
  <c r="H964" i="32" s="1"/>
  <c r="I964" i="32" s="1"/>
  <c r="G1053" i="32"/>
  <c r="H1053" i="32" s="1"/>
  <c r="G1063" i="32"/>
  <c r="H1063" i="32" s="1"/>
  <c r="G940" i="32"/>
  <c r="H940" i="32" s="1"/>
  <c r="G1084" i="32"/>
  <c r="H1084" i="32" s="1"/>
  <c r="G941" i="32"/>
  <c r="H941" i="32" s="1"/>
  <c r="G959" i="32"/>
  <c r="H959" i="32" s="1"/>
  <c r="G1017" i="32"/>
  <c r="H1017" i="32" s="1"/>
  <c r="G1037" i="32"/>
  <c r="H1037" i="32" s="1"/>
  <c r="I1037" i="32" s="1"/>
  <c r="G950" i="32"/>
  <c r="H950" i="32" s="1"/>
  <c r="G916" i="32"/>
  <c r="H916" i="32" s="1"/>
  <c r="G1079" i="32"/>
  <c r="H1079" i="32" s="1"/>
  <c r="G909" i="32"/>
  <c r="H909" i="32" s="1"/>
  <c r="I909" i="32" s="1"/>
  <c r="G928" i="32"/>
  <c r="H928" i="32" s="1"/>
  <c r="G952" i="32"/>
  <c r="H952" i="32" s="1"/>
  <c r="G976" i="32"/>
  <c r="H976" i="32" s="1"/>
  <c r="G1002" i="32"/>
  <c r="H1002" i="32" s="1"/>
  <c r="I1002" i="32" s="1"/>
  <c r="L1002" i="32" s="1"/>
  <c r="G1026" i="32"/>
  <c r="H1026" i="32" s="1"/>
  <c r="G1044" i="32"/>
  <c r="H1044" i="32" s="1"/>
  <c r="G1070" i="32"/>
  <c r="H1070" i="32" s="1"/>
  <c r="G948" i="32"/>
  <c r="H948" i="32" s="1"/>
  <c r="I948" i="32" s="1"/>
  <c r="L948" i="32" s="1"/>
  <c r="G914" i="32"/>
  <c r="H914" i="32" s="1"/>
  <c r="I914" i="32" s="1"/>
  <c r="L914" i="32" s="1"/>
  <c r="G926" i="32"/>
  <c r="H926" i="32" s="1"/>
  <c r="G929" i="32"/>
  <c r="H929" i="32" s="1"/>
  <c r="G939" i="32"/>
  <c r="H939" i="32" s="1"/>
  <c r="G951" i="32"/>
  <c r="H951" i="32" s="1"/>
  <c r="I951" i="32" s="1"/>
  <c r="G963" i="32"/>
  <c r="H963" i="32" s="1"/>
  <c r="I963" i="32" s="1"/>
  <c r="L963" i="32" s="1"/>
  <c r="G971" i="32"/>
  <c r="H971" i="32" s="1"/>
  <c r="G975" i="32"/>
  <c r="H975" i="32" s="1"/>
  <c r="I975" i="32" s="1"/>
  <c r="G979" i="32"/>
  <c r="H979" i="32" s="1"/>
  <c r="I979" i="32" s="1"/>
  <c r="G983" i="32"/>
  <c r="H983" i="32" s="1"/>
  <c r="I983" i="32" s="1"/>
  <c r="G987" i="32"/>
  <c r="H987" i="32" s="1"/>
  <c r="I987" i="32" s="1"/>
  <c r="L987" i="32" s="1"/>
  <c r="G993" i="32"/>
  <c r="H993" i="32" s="1"/>
  <c r="G1003" i="32"/>
  <c r="H1003" i="32" s="1"/>
  <c r="I1003" i="32" s="1"/>
  <c r="L1003" i="32" s="1"/>
  <c r="G1007" i="32"/>
  <c r="H1007" i="32" s="1"/>
  <c r="G1018" i="32"/>
  <c r="H1018" i="32" s="1"/>
  <c r="I1018" i="32" s="1"/>
  <c r="G968" i="32"/>
  <c r="H968" i="32" s="1"/>
  <c r="I968" i="32" s="1"/>
  <c r="L968" i="32" s="1"/>
  <c r="G977" i="32"/>
  <c r="H977" i="32" s="1"/>
  <c r="G1000" i="32"/>
  <c r="H1000" i="32" s="1"/>
  <c r="G1013" i="32"/>
  <c r="H1013" i="32" s="1"/>
  <c r="I1013" i="32" s="1"/>
  <c r="L1013" i="32" s="1"/>
  <c r="G1036" i="32"/>
  <c r="H1036" i="32" s="1"/>
  <c r="I1036" i="32" s="1"/>
  <c r="L1036" i="32" s="1"/>
  <c r="G1101" i="32"/>
  <c r="H1101" i="32" s="1"/>
  <c r="G1099" i="32"/>
  <c r="H1099" i="32" s="1"/>
  <c r="G954" i="32"/>
  <c r="H954" i="32" s="1"/>
  <c r="G1056" i="32"/>
  <c r="H1056" i="32" s="1"/>
  <c r="G992" i="32"/>
  <c r="H992" i="32" s="1"/>
  <c r="G1051" i="32"/>
  <c r="H1051" i="32" s="1"/>
  <c r="G1061" i="32"/>
  <c r="H1061" i="32" s="1"/>
  <c r="G1093" i="32"/>
  <c r="H1093" i="32" s="1"/>
  <c r="G1103" i="32"/>
  <c r="H1103" i="32" s="1"/>
  <c r="G944" i="32"/>
  <c r="H944" i="32" s="1"/>
  <c r="G1025" i="32"/>
  <c r="H1025" i="32" s="1"/>
  <c r="G1083" i="32"/>
  <c r="H1083" i="32" s="1"/>
  <c r="G1029" i="32"/>
  <c r="H1029" i="32" s="1"/>
  <c r="G1035" i="32"/>
  <c r="H1035" i="32" s="1"/>
  <c r="G1073" i="32"/>
  <c r="H1073" i="32" s="1"/>
  <c r="G980" i="32"/>
  <c r="H980" i="32" s="1"/>
  <c r="G1033" i="32"/>
  <c r="H1033" i="32" s="1"/>
  <c r="I1033" i="32" s="1"/>
  <c r="L1033" i="32" s="1"/>
  <c r="G1001" i="32"/>
  <c r="H1001" i="32" s="1"/>
  <c r="G938" i="32"/>
  <c r="H938" i="32" s="1"/>
  <c r="G1027" i="32"/>
  <c r="H1027" i="32" s="1"/>
  <c r="I1027" i="32" s="1"/>
  <c r="G1069" i="32"/>
  <c r="H1069" i="32" s="1"/>
  <c r="I1069" i="32" s="1"/>
  <c r="L1069" i="32" s="1"/>
  <c r="G1080" i="32"/>
  <c r="H1080" i="32" s="1"/>
  <c r="G988" i="32"/>
  <c r="H988" i="32" s="1"/>
  <c r="G978" i="32"/>
  <c r="H978" i="32" s="1"/>
  <c r="G1057" i="32"/>
  <c r="H1057" i="32" s="1"/>
  <c r="I1057" i="32" s="1"/>
  <c r="G1075" i="32"/>
  <c r="H1075" i="32" s="1"/>
  <c r="G1067" i="32"/>
  <c r="H1067" i="32" s="1"/>
  <c r="G1059" i="32"/>
  <c r="H1059" i="32" s="1"/>
  <c r="G913" i="32"/>
  <c r="H913" i="32" s="1"/>
  <c r="G934" i="32"/>
  <c r="H934" i="32" s="1"/>
  <c r="I934" i="32" s="1"/>
  <c r="L934" i="32" s="1"/>
  <c r="G957" i="32"/>
  <c r="H957" i="32" s="1"/>
  <c r="I957" i="32" s="1"/>
  <c r="L957" i="32" s="1"/>
  <c r="G982" i="32"/>
  <c r="H982" i="32" s="1"/>
  <c r="G1006" i="32"/>
  <c r="H1006" i="32" s="1"/>
  <c r="G1030" i="32"/>
  <c r="H1030" i="32" s="1"/>
  <c r="G1054" i="32"/>
  <c r="H1054" i="32" s="1"/>
  <c r="I1054" i="32" s="1"/>
  <c r="L1054" i="32" s="1"/>
  <c r="G1085" i="32"/>
  <c r="H1085" i="32" s="1"/>
  <c r="I1085" i="32" s="1"/>
  <c r="L1085" i="32" s="1"/>
  <c r="G1046" i="32"/>
  <c r="H1046" i="32" s="1"/>
  <c r="G970" i="32"/>
  <c r="H970" i="32" s="1"/>
  <c r="G919" i="32"/>
  <c r="H919" i="32" s="1"/>
  <c r="G994" i="32"/>
  <c r="H994" i="32" s="1"/>
  <c r="G1047" i="32"/>
  <c r="H1047" i="32" s="1"/>
  <c r="G966" i="32"/>
  <c r="H966" i="32" s="1"/>
  <c r="G1042" i="32"/>
  <c r="H1042" i="32" s="1"/>
  <c r="G1096" i="32"/>
  <c r="H1096" i="32" s="1"/>
  <c r="I1096" i="32" s="1"/>
  <c r="L1096" i="32" s="1"/>
  <c r="G936" i="32"/>
  <c r="H936" i="32" s="1"/>
  <c r="G969" i="32"/>
  <c r="H969" i="32" s="1"/>
  <c r="G1045" i="32"/>
  <c r="H1045" i="32" s="1"/>
  <c r="G1049" i="32"/>
  <c r="H1049" i="32" s="1"/>
  <c r="I1049" i="32" s="1"/>
  <c r="G1023" i="32"/>
  <c r="H1023" i="32" s="1"/>
  <c r="G927" i="32"/>
  <c r="H927" i="32" s="1"/>
  <c r="G1071" i="32"/>
  <c r="H1071" i="32" s="1"/>
  <c r="G1038" i="32"/>
  <c r="H1038" i="32" s="1"/>
  <c r="G972" i="32"/>
  <c r="H972" i="32" s="1"/>
  <c r="G1028" i="32"/>
  <c r="H1028" i="32" s="1"/>
  <c r="G1041" i="32"/>
  <c r="H1041" i="32" s="1"/>
  <c r="G1095" i="32"/>
  <c r="H1095" i="32" s="1"/>
  <c r="G1092" i="32"/>
  <c r="H1092" i="32" s="1"/>
  <c r="G1072" i="32"/>
  <c r="H1072" i="32" s="1"/>
  <c r="G1086" i="32"/>
  <c r="H1086" i="32" s="1"/>
  <c r="G1008" i="32"/>
  <c r="H1008" i="32" s="1"/>
  <c r="G1077" i="32"/>
  <c r="H1077" i="32" s="1"/>
  <c r="G1052" i="32"/>
  <c r="H1052" i="32" s="1"/>
  <c r="I1052" i="32" s="1"/>
  <c r="L1052" i="32" s="1"/>
  <c r="G1088" i="32"/>
  <c r="H1088" i="32" s="1"/>
  <c r="G921" i="32"/>
  <c r="H921" i="32" s="1"/>
  <c r="I921" i="32" s="1"/>
  <c r="L921" i="32" s="1"/>
  <c r="G942" i="32"/>
  <c r="H942" i="32" s="1"/>
  <c r="I942" i="32" s="1"/>
  <c r="L942" i="32" s="1"/>
  <c r="G961" i="32"/>
  <c r="H961" i="32" s="1"/>
  <c r="G986" i="32"/>
  <c r="H986" i="32" s="1"/>
  <c r="G1012" i="32"/>
  <c r="H1012" i="32" s="1"/>
  <c r="I1012" i="32" s="1"/>
  <c r="L1012" i="32" s="1"/>
  <c r="G1034" i="32"/>
  <c r="H1034" i="32" s="1"/>
  <c r="I1034" i="32" s="1"/>
  <c r="L1034" i="32" s="1"/>
  <c r="G1058" i="32"/>
  <c r="H1058" i="32" s="1"/>
  <c r="I1058" i="32" s="1"/>
  <c r="L1058" i="32" s="1"/>
  <c r="G1010" i="32"/>
  <c r="H1010" i="32" s="1"/>
  <c r="G1014" i="32"/>
  <c r="H1014" i="32" s="1"/>
  <c r="G996" i="32"/>
  <c r="H996" i="32" s="1"/>
  <c r="G1039" i="32"/>
  <c r="H1039" i="32" s="1"/>
  <c r="G1081" i="32"/>
  <c r="H1081" i="32" s="1"/>
  <c r="G955" i="32"/>
  <c r="H955" i="32" s="1"/>
  <c r="G984" i="32"/>
  <c r="H984" i="32" s="1"/>
  <c r="G1064" i="32"/>
  <c r="H1064" i="32" s="1"/>
  <c r="G915" i="32"/>
  <c r="H915" i="32" s="1"/>
  <c r="G931" i="32"/>
  <c r="H931" i="32" s="1"/>
  <c r="I931" i="32" s="1"/>
  <c r="G1024" i="32"/>
  <c r="H1024" i="32" s="1"/>
  <c r="G1065" i="32"/>
  <c r="H1065" i="32" s="1"/>
  <c r="G1043" i="32"/>
  <c r="H1043" i="32" s="1"/>
  <c r="G1060" i="32"/>
  <c r="H1060" i="32" s="1"/>
  <c r="G917" i="32"/>
  <c r="H917" i="32" s="1"/>
  <c r="G1098" i="32"/>
  <c r="H1098" i="32" s="1"/>
  <c r="I1098" i="32" s="1"/>
  <c r="G974" i="32"/>
  <c r="H974" i="32" s="1"/>
  <c r="G1091" i="32"/>
  <c r="H1091" i="32" s="1"/>
  <c r="G1019" i="32"/>
  <c r="H1019" i="32" s="1"/>
  <c r="I1019" i="32" s="1"/>
  <c r="G1015" i="32"/>
  <c r="H1015" i="32" s="1"/>
  <c r="G1100" i="32"/>
  <c r="H1100" i="32" s="1"/>
  <c r="G1055" i="32"/>
  <c r="H1055" i="32" s="1"/>
  <c r="G960" i="32"/>
  <c r="H960" i="32" s="1"/>
  <c r="I960" i="32" s="1"/>
  <c r="L960" i="32" s="1"/>
  <c r="G925" i="32"/>
  <c r="H925" i="32" s="1"/>
  <c r="G946" i="32"/>
  <c r="H946" i="32" s="1"/>
  <c r="G967" i="32"/>
  <c r="H967" i="32" s="1"/>
  <c r="G990" i="32"/>
  <c r="H990" i="32" s="1"/>
  <c r="G1021" i="32"/>
  <c r="H1021" i="32" s="1"/>
  <c r="G1040" i="32"/>
  <c r="H1040" i="32" s="1"/>
  <c r="G1062" i="32"/>
  <c r="H1062" i="32" s="1"/>
  <c r="G1050" i="32"/>
  <c r="H1050" i="32" s="1"/>
  <c r="G920" i="32"/>
  <c r="H920" i="32" s="1"/>
  <c r="I920" i="32" s="1"/>
  <c r="L920" i="32" s="1"/>
  <c r="G924" i="32"/>
  <c r="H924" i="32" s="1"/>
  <c r="G937" i="32"/>
  <c r="H937" i="32" s="1"/>
  <c r="I937" i="32" s="1"/>
  <c r="L937" i="32" s="1"/>
  <c r="G997" i="32"/>
  <c r="H997" i="32" s="1"/>
  <c r="G999" i="32"/>
  <c r="H999" i="32" s="1"/>
  <c r="G965" i="32"/>
  <c r="H965" i="32" s="1"/>
  <c r="I965" i="32" s="1"/>
  <c r="G981" i="32"/>
  <c r="H981" i="32" s="1"/>
  <c r="I981" i="32" s="1"/>
  <c r="L981" i="32" s="1"/>
  <c r="G1068" i="32"/>
  <c r="H1068" i="32" s="1"/>
  <c r="G1076" i="32"/>
  <c r="H1076" i="32" s="1"/>
  <c r="I1076" i="32" s="1"/>
  <c r="G1066" i="32"/>
  <c r="H1066" i="32" s="1"/>
  <c r="G1087" i="32"/>
  <c r="H1087" i="32" s="1"/>
  <c r="G1090" i="32"/>
  <c r="H1090" i="32" s="1"/>
  <c r="I1090" i="32" s="1"/>
  <c r="L1090" i="32" s="1"/>
  <c r="G1112" i="32"/>
  <c r="H1112" i="32" s="1"/>
  <c r="I1112" i="32" s="1"/>
  <c r="L1112" i="32" s="1"/>
  <c r="I461" i="23"/>
  <c r="F460" i="13"/>
  <c r="F461" i="13" s="1"/>
  <c r="F459" i="14"/>
  <c r="G949" i="32"/>
  <c r="H949" i="32" s="1"/>
  <c r="G953" i="32"/>
  <c r="H953" i="32" s="1"/>
  <c r="G956" i="32"/>
  <c r="H956" i="32" s="1"/>
  <c r="G918" i="32"/>
  <c r="H918" i="32" s="1"/>
  <c r="I918" i="32" s="1"/>
  <c r="L918" i="32" s="1"/>
  <c r="G933" i="32"/>
  <c r="H933" i="32" s="1"/>
  <c r="I933" i="32" s="1"/>
  <c r="H943" i="32"/>
  <c r="G943" i="32"/>
  <c r="G958" i="32"/>
  <c r="H958" i="32" s="1"/>
  <c r="I958" i="32" s="1"/>
  <c r="L958" i="32" s="1"/>
  <c r="H962" i="32"/>
  <c r="I962" i="32" s="1"/>
  <c r="G962" i="32"/>
  <c r="G985" i="32"/>
  <c r="H985" i="32" s="1"/>
  <c r="G1005" i="32"/>
  <c r="H1005" i="32" s="1"/>
  <c r="G1016" i="32"/>
  <c r="H1016" i="32" s="1"/>
  <c r="I1016" i="32" s="1"/>
  <c r="G1031" i="32"/>
  <c r="H1031" i="32" s="1"/>
  <c r="G1089" i="32"/>
  <c r="H1089" i="32" s="1"/>
  <c r="D461" i="25"/>
  <c r="J862" i="23"/>
  <c r="J905" i="23"/>
  <c r="G691" i="12"/>
  <c r="H691" i="12" s="1"/>
  <c r="G689" i="12"/>
  <c r="H689" i="12" s="1"/>
  <c r="G685" i="12"/>
  <c r="H685" i="12" s="1"/>
  <c r="G681" i="12"/>
  <c r="H681" i="12" s="1"/>
  <c r="G678" i="12"/>
  <c r="H678" i="12" s="1"/>
  <c r="G676" i="12"/>
  <c r="H676" i="12" s="1"/>
  <c r="G673" i="12"/>
  <c r="H673" i="12" s="1"/>
  <c r="G670" i="12"/>
  <c r="H670" i="12" s="1"/>
  <c r="G667" i="12"/>
  <c r="H667" i="12" s="1"/>
  <c r="G665" i="12"/>
  <c r="H665" i="12" s="1"/>
  <c r="G662" i="12"/>
  <c r="H662" i="12" s="1"/>
  <c r="G658" i="12"/>
  <c r="H658" i="12" s="1"/>
  <c r="G654" i="12"/>
  <c r="H654" i="12" s="1"/>
  <c r="G652" i="12"/>
  <c r="H652" i="12" s="1"/>
  <c r="G650" i="12"/>
  <c r="H650" i="12" s="1"/>
  <c r="G647" i="12"/>
  <c r="H647" i="12" s="1"/>
  <c r="G645" i="12"/>
  <c r="H645" i="12" s="1"/>
  <c r="G642" i="12"/>
  <c r="H642" i="12" s="1"/>
  <c r="G639" i="12"/>
  <c r="H639" i="12" s="1"/>
  <c r="G636" i="12"/>
  <c r="H636" i="12" s="1"/>
  <c r="G633" i="12"/>
  <c r="H633" i="12" s="1"/>
  <c r="I633" i="12" s="1"/>
  <c r="J633" i="12" s="1"/>
  <c r="M633" i="12" s="1"/>
  <c r="N633" i="12" s="1"/>
  <c r="G631" i="12"/>
  <c r="H631" i="12" s="1"/>
  <c r="G628" i="12"/>
  <c r="H628" i="12" s="1"/>
  <c r="G625" i="12"/>
  <c r="H625" i="12" s="1"/>
  <c r="G622" i="12"/>
  <c r="H622" i="12" s="1"/>
  <c r="G619" i="12"/>
  <c r="H619" i="12" s="1"/>
  <c r="G617" i="12"/>
  <c r="H617" i="12" s="1"/>
  <c r="G614" i="12"/>
  <c r="H614" i="12" s="1"/>
  <c r="G611" i="12"/>
  <c r="H611" i="12" s="1"/>
  <c r="G607" i="12"/>
  <c r="H607" i="12" s="1"/>
  <c r="G1106" i="32"/>
  <c r="H1106" i="32" s="1"/>
  <c r="I1106" i="32" s="1"/>
  <c r="L1106" i="32" s="1"/>
  <c r="G1111" i="32"/>
  <c r="H1111" i="32" s="1"/>
  <c r="G1048" i="32"/>
  <c r="H1048" i="32" s="1"/>
  <c r="N427" i="15"/>
  <c r="O107" i="16"/>
  <c r="O791" i="23"/>
  <c r="E787" i="18" s="1"/>
  <c r="O301" i="23"/>
  <c r="E301" i="18" s="1"/>
  <c r="H908" i="32"/>
  <c r="G908" i="32"/>
  <c r="G912" i="32"/>
  <c r="H912" i="32" s="1"/>
  <c r="I912" i="32" s="1"/>
  <c r="H930" i="32"/>
  <c r="G930" i="32"/>
  <c r="G945" i="32"/>
  <c r="H945" i="32" s="1"/>
  <c r="I945" i="32" s="1"/>
  <c r="L945" i="32" s="1"/>
  <c r="G910" i="32"/>
  <c r="H910" i="32" s="1"/>
  <c r="I910" i="32" s="1"/>
  <c r="L910" i="32" s="1"/>
  <c r="G922" i="32"/>
  <c r="H922" i="32" s="1"/>
  <c r="G932" i="32"/>
  <c r="H932" i="32" s="1"/>
  <c r="G935" i="32"/>
  <c r="H935" i="32" s="1"/>
  <c r="H947" i="32"/>
  <c r="I947" i="32" s="1"/>
  <c r="L947" i="32" s="1"/>
  <c r="G947" i="32"/>
  <c r="G1011" i="32"/>
  <c r="H1011" i="32" s="1"/>
  <c r="H1022" i="32"/>
  <c r="I1022" i="32" s="1"/>
  <c r="G1022" i="32"/>
  <c r="G973" i="32"/>
  <c r="H973" i="32" s="1"/>
  <c r="I973" i="32" s="1"/>
  <c r="L973" i="32" s="1"/>
  <c r="G989" i="32"/>
  <c r="H989" i="32" s="1"/>
  <c r="I989" i="32" s="1"/>
  <c r="L989" i="32" s="1"/>
  <c r="G991" i="32"/>
  <c r="H991" i="32" s="1"/>
  <c r="I991" i="32" s="1"/>
  <c r="L991" i="32" s="1"/>
  <c r="G995" i="32"/>
  <c r="H995" i="32" s="1"/>
  <c r="I995" i="32" s="1"/>
  <c r="L995" i="32" s="1"/>
  <c r="G1009" i="32"/>
  <c r="H1009" i="32" s="1"/>
  <c r="H1020" i="32"/>
  <c r="I1020" i="32" s="1"/>
  <c r="L1020" i="32" s="1"/>
  <c r="G1020" i="32"/>
  <c r="G1082" i="32"/>
  <c r="H1082" i="32" s="1"/>
  <c r="H1097" i="32"/>
  <c r="I1097" i="32" s="1"/>
  <c r="L1097" i="32" s="1"/>
  <c r="G1097" i="32"/>
  <c r="G1074" i="32"/>
  <c r="H1074" i="32" s="1"/>
  <c r="I1074" i="32" s="1"/>
  <c r="L1074" i="32" s="1"/>
  <c r="E461" i="25"/>
  <c r="I1115" i="25"/>
  <c r="J724" i="23"/>
  <c r="I603" i="16"/>
  <c r="F718" i="30"/>
  <c r="G718" i="30" s="1"/>
  <c r="H718" i="30" s="1"/>
  <c r="F695" i="23"/>
  <c r="F693" i="23"/>
  <c r="F691" i="23"/>
  <c r="F689" i="23"/>
  <c r="F687" i="23"/>
  <c r="F685" i="23"/>
  <c r="F683" i="23"/>
  <c r="F681" i="23"/>
  <c r="F679" i="23"/>
  <c r="O679" i="23" s="1"/>
  <c r="E676" i="18" s="1"/>
  <c r="F677" i="23"/>
  <c r="O677" i="23" s="1"/>
  <c r="E674" i="18" s="1"/>
  <c r="F675" i="23"/>
  <c r="O675" i="23" s="1"/>
  <c r="E672" i="18" s="1"/>
  <c r="F672" i="23"/>
  <c r="F670" i="23"/>
  <c r="O670" i="23" s="1"/>
  <c r="E667" i="18" s="1"/>
  <c r="F668" i="23"/>
  <c r="F666" i="23"/>
  <c r="F664" i="23"/>
  <c r="F662" i="23"/>
  <c r="F660" i="23"/>
  <c r="F658" i="23"/>
  <c r="F656" i="23"/>
  <c r="F653" i="23"/>
  <c r="F651" i="23"/>
  <c r="F649" i="23"/>
  <c r="F647" i="23"/>
  <c r="F645" i="23"/>
  <c r="O645" i="23" s="1"/>
  <c r="E642" i="18" s="1"/>
  <c r="F643" i="23"/>
  <c r="F641" i="23"/>
  <c r="O641" i="23" s="1"/>
  <c r="E638" i="18" s="1"/>
  <c r="F639" i="23"/>
  <c r="O639" i="23" s="1"/>
  <c r="E636" i="18" s="1"/>
  <c r="F637" i="23"/>
  <c r="O637" i="23" s="1"/>
  <c r="E634" i="18" s="1"/>
  <c r="F635" i="23"/>
  <c r="F633" i="23"/>
  <c r="F631" i="23"/>
  <c r="O631" i="23" s="1"/>
  <c r="E628" i="18" s="1"/>
  <c r="F629" i="23"/>
  <c r="F627" i="23"/>
  <c r="F625" i="23"/>
  <c r="O625" i="23" s="1"/>
  <c r="E622" i="18" s="1"/>
  <c r="F623" i="23"/>
  <c r="O623" i="23" s="1"/>
  <c r="E620" i="18" s="1"/>
  <c r="F621" i="23"/>
  <c r="O621" i="23" s="1"/>
  <c r="E618" i="18" s="1"/>
  <c r="F619" i="23"/>
  <c r="O619" i="23" s="1"/>
  <c r="E616" i="18" s="1"/>
  <c r="F617" i="23"/>
  <c r="F614" i="23"/>
  <c r="O614" i="23" s="1"/>
  <c r="E611" i="18" s="1"/>
  <c r="F612" i="23"/>
  <c r="O612" i="23" s="1"/>
  <c r="E609" i="18" s="1"/>
  <c r="F609" i="23"/>
  <c r="O609" i="23" s="1"/>
  <c r="E606" i="18" s="1"/>
  <c r="F607" i="23"/>
  <c r="O607" i="23" s="1"/>
  <c r="E604" i="18" s="1"/>
  <c r="G1114" i="32"/>
  <c r="H1114" i="32" s="1"/>
  <c r="G1108" i="32"/>
  <c r="H1108" i="32" s="1"/>
  <c r="I1108" i="32" s="1"/>
  <c r="L1108" i="32" s="1"/>
  <c r="G1107" i="32"/>
  <c r="H1107" i="32" s="1"/>
  <c r="I1107" i="32" s="1"/>
  <c r="L1107" i="32" s="1"/>
  <c r="I603" i="26"/>
  <c r="G1113" i="32"/>
  <c r="H1113" i="32" s="1"/>
  <c r="G1105" i="32"/>
  <c r="H1105" i="32" s="1"/>
  <c r="G683" i="12"/>
  <c r="H683" i="12" s="1"/>
  <c r="G661" i="12"/>
  <c r="H661" i="12" s="1"/>
  <c r="I661" i="12" s="1"/>
  <c r="J661" i="12" s="1"/>
  <c r="M661" i="12" s="1"/>
  <c r="N661" i="12" s="1"/>
  <c r="G692" i="12"/>
  <c r="H692" i="12" s="1"/>
  <c r="G686" i="12"/>
  <c r="H686" i="12" s="1"/>
  <c r="G679" i="12"/>
  <c r="H679" i="12" s="1"/>
  <c r="G671" i="12"/>
  <c r="H671" i="12" s="1"/>
  <c r="I671" i="12" s="1"/>
  <c r="J671" i="12" s="1"/>
  <c r="G664" i="12"/>
  <c r="H664" i="12" s="1"/>
  <c r="G656" i="12"/>
  <c r="H656" i="12" s="1"/>
  <c r="G644" i="12"/>
  <c r="H644" i="12" s="1"/>
  <c r="G638" i="12"/>
  <c r="H638" i="12" s="1"/>
  <c r="G630" i="12"/>
  <c r="H630" i="12" s="1"/>
  <c r="G624" i="12"/>
  <c r="H624" i="12" s="1"/>
  <c r="G616" i="12"/>
  <c r="H616" i="12" s="1"/>
  <c r="G608" i="12"/>
  <c r="H608" i="12" s="1"/>
  <c r="I608" i="12" s="1"/>
  <c r="G1109" i="32"/>
  <c r="H1109" i="32" s="1"/>
  <c r="G1110" i="32"/>
  <c r="H1110" i="32" s="1"/>
  <c r="I1110" i="32" s="1"/>
  <c r="L1110" i="32" s="1"/>
  <c r="F459" i="33"/>
  <c r="F460" i="14"/>
  <c r="G460" i="14" s="1"/>
  <c r="H460" i="14" s="1"/>
  <c r="L460" i="14" s="1"/>
  <c r="M460" i="14" s="1"/>
  <c r="H463" i="12"/>
  <c r="G526" i="12"/>
  <c r="G463" i="14"/>
  <c r="F526" i="14"/>
  <c r="G864" i="14"/>
  <c r="H479" i="32"/>
  <c r="J479" i="32" s="1"/>
  <c r="L479" i="32" s="1"/>
  <c r="J536" i="32"/>
  <c r="H536" i="32"/>
  <c r="H557" i="32"/>
  <c r="J557" i="32" s="1"/>
  <c r="J566" i="32"/>
  <c r="H566" i="32"/>
  <c r="H576" i="32"/>
  <c r="J576" i="32" s="1"/>
  <c r="J593" i="32"/>
  <c r="H593" i="32"/>
  <c r="H475" i="32"/>
  <c r="J475" i="32" s="1"/>
  <c r="L475" i="32" s="1"/>
  <c r="J497" i="32"/>
  <c r="H497" i="32"/>
  <c r="H564" i="32"/>
  <c r="J564" i="32" s="1"/>
  <c r="G6" i="14"/>
  <c r="H1035" i="12"/>
  <c r="I1035" i="12" s="1"/>
  <c r="H914" i="12"/>
  <c r="I914" i="12" s="1"/>
  <c r="H517" i="32"/>
  <c r="J517" i="32" s="1"/>
  <c r="F1115" i="16"/>
  <c r="H981" i="12"/>
  <c r="I981" i="12" s="1"/>
  <c r="J981" i="12" s="1"/>
  <c r="H999" i="12"/>
  <c r="I999" i="12" s="1"/>
  <c r="J999" i="12" s="1"/>
  <c r="H1040" i="12"/>
  <c r="I1040" i="12" s="1"/>
  <c r="J1040" i="12" s="1"/>
  <c r="H1062" i="12"/>
  <c r="I1062" i="12" s="1"/>
  <c r="H1076" i="12"/>
  <c r="I1076" i="12" s="1"/>
  <c r="J1076" i="12" s="1"/>
  <c r="G726" i="11"/>
  <c r="F862" i="11"/>
  <c r="H463" i="34"/>
  <c r="F526" i="34"/>
  <c r="H521" i="32"/>
  <c r="J521" i="32" s="1"/>
  <c r="H985" i="12"/>
  <c r="I985" i="12" s="1"/>
  <c r="H1068" i="12"/>
  <c r="I1068" i="12" s="1"/>
  <c r="G528" i="11"/>
  <c r="H1072" i="12"/>
  <c r="I1072" i="12" s="1"/>
  <c r="J1072" i="12" s="1"/>
  <c r="M1072" i="12" s="1"/>
  <c r="N1072" i="12" s="1"/>
  <c r="I1078" i="12"/>
  <c r="H1078" i="12"/>
  <c r="H968" i="12"/>
  <c r="I968" i="12" s="1"/>
  <c r="I977" i="12"/>
  <c r="H977" i="12"/>
  <c r="F526" i="16"/>
  <c r="G101" i="11"/>
  <c r="H101" i="11" s="1"/>
  <c r="I101" i="11" s="1"/>
  <c r="L101" i="11" s="1"/>
  <c r="M101" i="11" s="1"/>
  <c r="F603" i="13"/>
  <c r="H1046" i="12"/>
  <c r="I1046" i="12" s="1"/>
  <c r="J1046" i="12" s="1"/>
  <c r="M1046" i="12" s="1"/>
  <c r="N1046" i="12" s="1"/>
  <c r="G6" i="32"/>
  <c r="H1033" i="12"/>
  <c r="I1033" i="12" s="1"/>
  <c r="J1033" i="12" s="1"/>
  <c r="M1033" i="12" s="1"/>
  <c r="N1033" i="12" s="1"/>
  <c r="J485" i="32"/>
  <c r="H485" i="32"/>
  <c r="I485" i="32" s="1"/>
  <c r="H560" i="32"/>
  <c r="I560" i="32" s="1"/>
  <c r="F1115" i="25"/>
  <c r="H1044" i="12"/>
  <c r="I1044" i="12" s="1"/>
  <c r="J1044" i="12" s="1"/>
  <c r="H1066" i="12"/>
  <c r="I1066" i="12" s="1"/>
  <c r="J1066" i="12" s="1"/>
  <c r="M1066" i="12" s="1"/>
  <c r="N1066" i="12" s="1"/>
  <c r="H910" i="12"/>
  <c r="I910" i="12" s="1"/>
  <c r="J910" i="12" s="1"/>
  <c r="F1115" i="33"/>
  <c r="H533" i="32"/>
  <c r="J533" i="32" s="1"/>
  <c r="H537" i="32"/>
  <c r="J537" i="32" s="1"/>
  <c r="H543" i="32"/>
  <c r="I543" i="32" s="1"/>
  <c r="H551" i="32"/>
  <c r="J551" i="32" s="1"/>
  <c r="H555" i="32"/>
  <c r="J555" i="32" s="1"/>
  <c r="H559" i="32"/>
  <c r="J559" i="32" s="1"/>
  <c r="H563" i="32"/>
  <c r="J563" i="32" s="1"/>
  <c r="H567" i="32"/>
  <c r="J567" i="32" s="1"/>
  <c r="H571" i="32"/>
  <c r="J571" i="32" s="1"/>
  <c r="H575" i="32"/>
  <c r="I575" i="32" s="1"/>
  <c r="H579" i="32"/>
  <c r="J579" i="32" s="1"/>
  <c r="H584" i="32"/>
  <c r="J584" i="32" s="1"/>
  <c r="H592" i="32"/>
  <c r="J592" i="32" s="1"/>
  <c r="H463" i="32"/>
  <c r="J463" i="32" s="1"/>
  <c r="H468" i="32"/>
  <c r="J468" i="32" s="1"/>
  <c r="H478" i="32"/>
  <c r="J478" i="32" s="1"/>
  <c r="H482" i="32"/>
  <c r="J482" i="32" s="1"/>
  <c r="H486" i="32"/>
  <c r="J486" i="32" s="1"/>
  <c r="H494" i="32"/>
  <c r="J494" i="32" s="1"/>
  <c r="H498" i="32"/>
  <c r="J498" i="32" s="1"/>
  <c r="H507" i="32"/>
  <c r="J507" i="32" s="1"/>
  <c r="H515" i="32"/>
  <c r="J515" i="32" s="1"/>
  <c r="J905" i="16"/>
  <c r="J862" i="16"/>
  <c r="J603" i="16"/>
  <c r="J526" i="16"/>
  <c r="K905" i="23"/>
  <c r="N905" i="23" s="1"/>
  <c r="K862" i="23"/>
  <c r="J1115" i="25"/>
  <c r="N864" i="25"/>
  <c r="O864" i="25" s="1"/>
  <c r="D859" i="18" s="1"/>
  <c r="K905" i="25"/>
  <c r="N726" i="25"/>
  <c r="O726" i="25" s="1"/>
  <c r="D722" i="18" s="1"/>
  <c r="K862" i="25"/>
  <c r="G1110" i="30"/>
  <c r="H1110" i="30" s="1"/>
  <c r="H541" i="32"/>
  <c r="I541" i="32" s="1"/>
  <c r="F1115" i="23"/>
  <c r="G1115" i="12"/>
  <c r="H907" i="12"/>
  <c r="H934" i="12"/>
  <c r="I934" i="12" s="1"/>
  <c r="J934" i="12" s="1"/>
  <c r="M934" i="12" s="1"/>
  <c r="N934" i="12" s="1"/>
  <c r="H921" i="12"/>
  <c r="I921" i="12" s="1"/>
  <c r="H964" i="12"/>
  <c r="I964" i="12" s="1"/>
  <c r="H998" i="12"/>
  <c r="I998" i="12" s="1"/>
  <c r="J998" i="12" s="1"/>
  <c r="M998" i="12" s="1"/>
  <c r="N998" i="12" s="1"/>
  <c r="H1032" i="12"/>
  <c r="I1032" i="12" s="1"/>
  <c r="J1032" i="12" s="1"/>
  <c r="M1032" i="12" s="1"/>
  <c r="N1032" i="12" s="1"/>
  <c r="F603" i="16"/>
  <c r="G463" i="11"/>
  <c r="F526" i="13"/>
  <c r="E603" i="25"/>
  <c r="E526" i="25"/>
  <c r="H605" i="15"/>
  <c r="F724" i="15"/>
  <c r="D461" i="10"/>
  <c r="E526" i="10"/>
  <c r="E905" i="25"/>
  <c r="E905" i="10"/>
  <c r="J526" i="25"/>
  <c r="H524" i="32"/>
  <c r="I524" i="32" s="1"/>
  <c r="H907" i="34"/>
  <c r="F1115" i="34"/>
  <c r="F461" i="15"/>
  <c r="J528" i="23"/>
  <c r="I603" i="23"/>
  <c r="J603" i="25"/>
  <c r="J862" i="25"/>
  <c r="J905" i="25"/>
  <c r="J1115" i="23"/>
  <c r="I461" i="16"/>
  <c r="I526" i="16"/>
  <c r="I724" i="16"/>
  <c r="K862" i="10"/>
  <c r="D905" i="13"/>
  <c r="C862" i="13"/>
  <c r="D724" i="13"/>
  <c r="E603" i="13"/>
  <c r="C603" i="13"/>
  <c r="E526" i="13"/>
  <c r="C526" i="13"/>
  <c r="D603" i="34"/>
  <c r="D905" i="14"/>
  <c r="C724" i="14"/>
  <c r="E603" i="14"/>
  <c r="C603" i="14"/>
  <c r="E526" i="14"/>
  <c r="C526" i="14"/>
  <c r="E905" i="12"/>
  <c r="G726" i="12"/>
  <c r="D862" i="12"/>
  <c r="E724" i="12"/>
  <c r="F603" i="12"/>
  <c r="D603" i="12"/>
  <c r="F526" i="12"/>
  <c r="D526" i="12"/>
  <c r="E905" i="11"/>
  <c r="C905" i="11"/>
  <c r="E862" i="11"/>
  <c r="C862" i="11"/>
  <c r="D724" i="11"/>
  <c r="E603" i="11"/>
  <c r="C603" i="11"/>
  <c r="D526" i="11"/>
  <c r="E461" i="11"/>
  <c r="D905" i="16"/>
  <c r="E862" i="16"/>
  <c r="C862" i="16"/>
  <c r="C724" i="16"/>
  <c r="E603" i="16"/>
  <c r="C603" i="16"/>
  <c r="D526" i="16"/>
  <c r="D862" i="23"/>
  <c r="C724" i="23"/>
  <c r="D603" i="23"/>
  <c r="D526" i="23"/>
  <c r="E461" i="23"/>
  <c r="C905" i="25"/>
  <c r="C862" i="25"/>
  <c r="C526" i="25"/>
  <c r="F526" i="26"/>
  <c r="F864" i="10"/>
  <c r="F905" i="10" s="1"/>
  <c r="F905" i="26"/>
  <c r="E1115" i="25"/>
  <c r="E1115" i="34"/>
  <c r="C1115" i="34"/>
  <c r="E1115" i="12"/>
  <c r="E1115" i="11"/>
  <c r="C1115" i="11"/>
  <c r="D1115" i="16"/>
  <c r="F1115" i="26"/>
  <c r="E1115" i="33"/>
  <c r="D1115" i="13"/>
  <c r="E1115" i="23"/>
  <c r="C1115" i="23"/>
  <c r="D1115" i="14"/>
  <c r="D905" i="32"/>
  <c r="C724" i="32"/>
  <c r="E603" i="32"/>
  <c r="C603" i="32"/>
  <c r="E905" i="15"/>
  <c r="E905" i="34"/>
  <c r="C905" i="34"/>
  <c r="D603" i="10"/>
  <c r="E461" i="16"/>
  <c r="C461" i="16"/>
  <c r="C905" i="23"/>
  <c r="E905" i="33"/>
  <c r="E1115" i="32"/>
  <c r="C1115" i="32"/>
  <c r="C862" i="34"/>
  <c r="E526" i="34"/>
  <c r="C526" i="34"/>
  <c r="E461" i="32"/>
  <c r="C461" i="32"/>
  <c r="E461" i="30"/>
  <c r="D461" i="14"/>
  <c r="D461" i="13"/>
  <c r="C905" i="32"/>
  <c r="I461" i="25"/>
  <c r="G459" i="14"/>
  <c r="H459" i="14" s="1"/>
  <c r="L459" i="14" s="1"/>
  <c r="M459" i="14" s="1"/>
  <c r="G459" i="32"/>
  <c r="H459" i="32" s="1"/>
  <c r="I459" i="32" s="1"/>
  <c r="L459" i="32" s="1"/>
  <c r="H6" i="12"/>
  <c r="G528" i="14"/>
  <c r="N528" i="25"/>
  <c r="O528" i="25" s="1"/>
  <c r="D526" i="18" s="1"/>
  <c r="K603" i="25"/>
  <c r="N463" i="25"/>
  <c r="O463" i="25" s="1"/>
  <c r="D462" i="18" s="1"/>
  <c r="F461" i="10"/>
  <c r="G1111" i="30"/>
  <c r="H1111" i="30" s="1"/>
  <c r="J591" i="32"/>
  <c r="H591" i="32"/>
  <c r="H601" i="32"/>
  <c r="I601" i="32" s="1"/>
  <c r="H1071" i="12"/>
  <c r="I1071" i="12" s="1"/>
  <c r="J1071" i="12" s="1"/>
  <c r="M1071" i="12" s="1"/>
  <c r="N1071" i="12" s="1"/>
  <c r="H912" i="12"/>
  <c r="I912" i="12" s="1"/>
  <c r="J912" i="12" s="1"/>
  <c r="M912" i="12" s="1"/>
  <c r="N912" i="12" s="1"/>
  <c r="H953" i="12"/>
  <c r="I953" i="12" s="1"/>
  <c r="J953" i="12" s="1"/>
  <c r="M953" i="12" s="1"/>
  <c r="N953" i="12" s="1"/>
  <c r="H987" i="12"/>
  <c r="I987" i="12" s="1"/>
  <c r="J987" i="12" s="1"/>
  <c r="H1013" i="12"/>
  <c r="I1013" i="12" s="1"/>
  <c r="J1013" i="12" s="1"/>
  <c r="M1013" i="12" s="1"/>
  <c r="N1013" i="12" s="1"/>
  <c r="H1059" i="12"/>
  <c r="I1059" i="12" s="1"/>
  <c r="J1059" i="12" s="1"/>
  <c r="H1101" i="12"/>
  <c r="I1101" i="12" s="1"/>
  <c r="J1101" i="12" s="1"/>
  <c r="H908" i="12"/>
  <c r="I908" i="12" s="1"/>
  <c r="J908" i="12" s="1"/>
  <c r="H949" i="12"/>
  <c r="I949" i="12" s="1"/>
  <c r="J949" i="12" s="1"/>
  <c r="M949" i="12" s="1"/>
  <c r="N949" i="12" s="1"/>
  <c r="H864" i="34"/>
  <c r="H905" i="34" s="1"/>
  <c r="F905" i="34"/>
  <c r="H864" i="15"/>
  <c r="F905" i="15"/>
  <c r="H1091" i="12"/>
  <c r="I1091" i="12" s="1"/>
  <c r="J1091" i="12" s="1"/>
  <c r="M1091" i="12" s="1"/>
  <c r="N1091" i="12" s="1"/>
  <c r="H506" i="32"/>
  <c r="J506" i="32" s="1"/>
  <c r="H935" i="12"/>
  <c r="I935" i="12" s="1"/>
  <c r="J935" i="12" s="1"/>
  <c r="M935" i="12" s="1"/>
  <c r="N935" i="12" s="1"/>
  <c r="F1115" i="13"/>
  <c r="H947" i="12"/>
  <c r="I947" i="12" s="1"/>
  <c r="J947" i="12" s="1"/>
  <c r="I1001" i="12"/>
  <c r="H1001" i="12"/>
  <c r="F526" i="23"/>
  <c r="G543" i="14"/>
  <c r="H543" i="14" s="1"/>
  <c r="I543" i="14" s="1"/>
  <c r="H463" i="15"/>
  <c r="F526" i="15"/>
  <c r="F905" i="33"/>
  <c r="F461" i="16"/>
  <c r="H504" i="32"/>
  <c r="I504" i="32" s="1"/>
  <c r="G528" i="32"/>
  <c r="F603" i="32"/>
  <c r="H1065" i="12"/>
  <c r="I1065" i="12" s="1"/>
  <c r="J1065" i="12" s="1"/>
  <c r="M1065" i="12" s="1"/>
  <c r="N1065" i="12" s="1"/>
  <c r="G540" i="14"/>
  <c r="H540" i="14" s="1"/>
  <c r="I540" i="14" s="1"/>
  <c r="H907" i="32"/>
  <c r="H993" i="12"/>
  <c r="I993" i="12" s="1"/>
  <c r="J993" i="12" s="1"/>
  <c r="H955" i="12"/>
  <c r="I955" i="12" s="1"/>
  <c r="J955" i="12" s="1"/>
  <c r="M955" i="12" s="1"/>
  <c r="N955" i="12" s="1"/>
  <c r="H582" i="32"/>
  <c r="I582" i="32" s="1"/>
  <c r="H501" i="32"/>
  <c r="J501" i="32" s="1"/>
  <c r="H520" i="32"/>
  <c r="J520" i="32" s="1"/>
  <c r="H574" i="32"/>
  <c r="J574" i="32" s="1"/>
  <c r="H864" i="12"/>
  <c r="G905" i="12"/>
  <c r="H902" i="12"/>
  <c r="I902" i="12" s="1"/>
  <c r="H477" i="32"/>
  <c r="J477" i="32" s="1"/>
  <c r="H535" i="32"/>
  <c r="H549" i="32"/>
  <c r="I549" i="32" s="1"/>
  <c r="H553" i="32"/>
  <c r="H556" i="32"/>
  <c r="I556" i="32" s="1"/>
  <c r="H565" i="32"/>
  <c r="J569" i="32"/>
  <c r="H569" i="32"/>
  <c r="I569" i="32" s="1"/>
  <c r="H573" i="32"/>
  <c r="J573" i="32" s="1"/>
  <c r="H581" i="32"/>
  <c r="I581" i="32" s="1"/>
  <c r="H586" i="32"/>
  <c r="J586" i="32" s="1"/>
  <c r="H590" i="32"/>
  <c r="I590" i="32" s="1"/>
  <c r="H594" i="32"/>
  <c r="J594" i="32" s="1"/>
  <c r="H598" i="32"/>
  <c r="I598" i="32" s="1"/>
  <c r="H602" i="32"/>
  <c r="J465" i="32"/>
  <c r="H465" i="32"/>
  <c r="I465" i="32" s="1"/>
  <c r="H470" i="32"/>
  <c r="I470" i="32" s="1"/>
  <c r="J476" i="32"/>
  <c r="H476" i="32"/>
  <c r="H496" i="32"/>
  <c r="I496" i="32" s="1"/>
  <c r="J500" i="32"/>
  <c r="H500" i="32"/>
  <c r="I500" i="32" s="1"/>
  <c r="H505" i="32"/>
  <c r="I505" i="32" s="1"/>
  <c r="H513" i="32"/>
  <c r="I513" i="32" s="1"/>
  <c r="H519" i="32"/>
  <c r="I519" i="32" s="1"/>
  <c r="G864" i="32"/>
  <c r="H864" i="32" s="1"/>
  <c r="F905" i="32"/>
  <c r="H1045" i="12"/>
  <c r="I1045" i="12" s="1"/>
  <c r="J1045" i="12" s="1"/>
  <c r="N605" i="23"/>
  <c r="N724" i="23" s="1"/>
  <c r="K724" i="23"/>
  <c r="G907" i="11"/>
  <c r="F1115" i="11"/>
  <c r="I942" i="12"/>
  <c r="J942" i="12" s="1"/>
  <c r="M942" i="12" s="1"/>
  <c r="N942" i="12" s="1"/>
  <c r="H942" i="12"/>
  <c r="H974" i="12"/>
  <c r="I974" i="12" s="1"/>
  <c r="J974" i="12" s="1"/>
  <c r="I976" i="12"/>
  <c r="H976" i="12"/>
  <c r="H984" i="12"/>
  <c r="I984" i="12" s="1"/>
  <c r="J984" i="12" s="1"/>
  <c r="H1085" i="12"/>
  <c r="I1085" i="12" s="1"/>
  <c r="H1095" i="12"/>
  <c r="I1095" i="12" s="1"/>
  <c r="J1095" i="12" s="1"/>
  <c r="I1102" i="12"/>
  <c r="J1102" i="12" s="1"/>
  <c r="M1102" i="12" s="1"/>
  <c r="N1102" i="12" s="1"/>
  <c r="H1102" i="12"/>
  <c r="G30" i="11"/>
  <c r="H30" i="11" s="1"/>
  <c r="I30" i="11" s="1"/>
  <c r="L30" i="11" s="1"/>
  <c r="M30" i="11" s="1"/>
  <c r="H528" i="12"/>
  <c r="G603" i="12"/>
  <c r="F905" i="16"/>
  <c r="G864" i="11"/>
  <c r="F905" i="11"/>
  <c r="F905" i="13"/>
  <c r="H472" i="32"/>
  <c r="I472" i="32" s="1"/>
  <c r="D603" i="25"/>
  <c r="D526" i="25"/>
  <c r="E461" i="10"/>
  <c r="D526" i="10"/>
  <c r="H464" i="35"/>
  <c r="H527" i="35" s="1"/>
  <c r="G527" i="35"/>
  <c r="E862" i="25"/>
  <c r="D862" i="25"/>
  <c r="E862" i="10"/>
  <c r="D862" i="10"/>
  <c r="D905" i="25"/>
  <c r="D905" i="10"/>
  <c r="I526" i="25"/>
  <c r="H525" i="32"/>
  <c r="I525" i="32" s="1"/>
  <c r="H523" i="32"/>
  <c r="I523" i="32" s="1"/>
  <c r="F862" i="34"/>
  <c r="H907" i="15"/>
  <c r="H726" i="15"/>
  <c r="F862" i="15"/>
  <c r="H528" i="15"/>
  <c r="J463" i="23"/>
  <c r="I526" i="23"/>
  <c r="H605" i="34"/>
  <c r="F724" i="34"/>
  <c r="J461" i="25"/>
  <c r="F526" i="10"/>
  <c r="E905" i="13"/>
  <c r="C905" i="13"/>
  <c r="C724" i="13"/>
  <c r="D603" i="13"/>
  <c r="D526" i="13"/>
  <c r="E603" i="34"/>
  <c r="C603" i="34"/>
  <c r="H528" i="34"/>
  <c r="F603" i="34"/>
  <c r="E526" i="15"/>
  <c r="E905" i="14"/>
  <c r="C905" i="14"/>
  <c r="C862" i="14"/>
  <c r="D724" i="14"/>
  <c r="D603" i="14"/>
  <c r="D526" i="14"/>
  <c r="F905" i="12"/>
  <c r="D905" i="12"/>
  <c r="D724" i="12"/>
  <c r="E603" i="12"/>
  <c r="E526" i="12"/>
  <c r="D905" i="11"/>
  <c r="D862" i="11"/>
  <c r="C724" i="11"/>
  <c r="D603" i="11"/>
  <c r="E526" i="11"/>
  <c r="C526" i="11"/>
  <c r="D461" i="11"/>
  <c r="E905" i="16"/>
  <c r="C905" i="16"/>
  <c r="C1116" i="16" s="1"/>
  <c r="D862" i="16"/>
  <c r="D724" i="16"/>
  <c r="D603" i="16"/>
  <c r="E526" i="16"/>
  <c r="E1116" i="16" s="1"/>
  <c r="C526" i="16"/>
  <c r="E862" i="23"/>
  <c r="C862" i="23"/>
  <c r="D724" i="23"/>
  <c r="E603" i="23"/>
  <c r="C603" i="23"/>
  <c r="E526" i="23"/>
  <c r="C526" i="23"/>
  <c r="D461" i="23"/>
  <c r="C603" i="25"/>
  <c r="C461" i="25"/>
  <c r="F726" i="10"/>
  <c r="F862" i="10" s="1"/>
  <c r="F862" i="26"/>
  <c r="F603" i="26"/>
  <c r="E1115" i="10"/>
  <c r="D1115" i="10"/>
  <c r="D1115" i="25"/>
  <c r="D1115" i="34"/>
  <c r="F1115" i="12"/>
  <c r="D1115" i="12"/>
  <c r="D1115" i="11"/>
  <c r="E1115" i="16"/>
  <c r="C1115" i="16"/>
  <c r="E1115" i="13"/>
  <c r="C1115" i="13"/>
  <c r="D1115" i="23"/>
  <c r="C1115" i="25"/>
  <c r="I905" i="26"/>
  <c r="E1115" i="14"/>
  <c r="C1115" i="14"/>
  <c r="E905" i="32"/>
  <c r="D724" i="32"/>
  <c r="D603" i="32"/>
  <c r="D905" i="34"/>
  <c r="E603" i="10"/>
  <c r="D461" i="16"/>
  <c r="D1116" i="16" s="1"/>
  <c r="D1115" i="32"/>
  <c r="F726" i="32"/>
  <c r="C862" i="32"/>
  <c r="F695" i="30"/>
  <c r="G695" i="30" s="1"/>
  <c r="H695" i="30" s="1"/>
  <c r="F704" i="30"/>
  <c r="G704" i="30" s="1"/>
  <c r="H704" i="30" s="1"/>
  <c r="E1115" i="15"/>
  <c r="E862" i="15"/>
  <c r="E603" i="15"/>
  <c r="E461" i="15"/>
  <c r="D526" i="34"/>
  <c r="D461" i="32"/>
  <c r="E461" i="14"/>
  <c r="C461" i="14"/>
  <c r="E461" i="13"/>
  <c r="C461" i="13"/>
  <c r="F461" i="12"/>
  <c r="F461" i="26"/>
  <c r="G460" i="32"/>
  <c r="H460" i="32" s="1"/>
  <c r="I460" i="32" s="1"/>
  <c r="L460" i="32" s="1"/>
  <c r="O955" i="23"/>
  <c r="E949" i="18" s="1"/>
  <c r="O974" i="23"/>
  <c r="E968" i="18" s="1"/>
  <c r="O985" i="23"/>
  <c r="E979" i="18" s="1"/>
  <c r="P388" i="33"/>
  <c r="P237" i="33"/>
  <c r="P219" i="33"/>
  <c r="P274" i="33"/>
  <c r="P241" i="33"/>
  <c r="O10" i="23"/>
  <c r="E10" i="18" s="1"/>
  <c r="I724" i="26"/>
  <c r="P605" i="26"/>
  <c r="Q605" i="26" s="1"/>
  <c r="H602" i="18" s="1"/>
  <c r="K724" i="10"/>
  <c r="J724" i="16"/>
  <c r="I1115" i="26"/>
  <c r="O907" i="33"/>
  <c r="K905" i="33"/>
  <c r="K1115" i="13"/>
  <c r="O907" i="13"/>
  <c r="K905" i="13"/>
  <c r="K862" i="13"/>
  <c r="O726" i="13"/>
  <c r="O862" i="13" s="1"/>
  <c r="L862" i="13"/>
  <c r="K724" i="13"/>
  <c r="O605" i="13"/>
  <c r="P605" i="13" s="1"/>
  <c r="K603" i="13"/>
  <c r="K526" i="13"/>
  <c r="O463" i="13"/>
  <c r="O526" i="13" s="1"/>
  <c r="L526" i="13"/>
  <c r="K461" i="13"/>
  <c r="I1115" i="16"/>
  <c r="K1115" i="10"/>
  <c r="K905" i="10"/>
  <c r="O864" i="10"/>
  <c r="K603" i="10"/>
  <c r="O528" i="10"/>
  <c r="K526" i="10"/>
  <c r="K461" i="10"/>
  <c r="I221" i="12"/>
  <c r="J221" i="12" s="1"/>
  <c r="I229" i="12"/>
  <c r="J229" i="12" s="1"/>
  <c r="M229" i="12" s="1"/>
  <c r="N229" i="12" s="1"/>
  <c r="I459" i="12"/>
  <c r="J459" i="12" s="1"/>
  <c r="I223" i="12"/>
  <c r="I460" i="12"/>
  <c r="J460" i="12" s="1"/>
  <c r="H459" i="11"/>
  <c r="H45" i="11"/>
  <c r="F461" i="11"/>
  <c r="H460" i="11"/>
  <c r="F905" i="23"/>
  <c r="F461" i="23"/>
  <c r="F724" i="16"/>
  <c r="H705" i="32"/>
  <c r="J705" i="32" s="1"/>
  <c r="H662" i="32"/>
  <c r="J662" i="32" s="1"/>
  <c r="G703" i="11"/>
  <c r="H703" i="11" s="1"/>
  <c r="I703" i="11" s="1"/>
  <c r="H656" i="32"/>
  <c r="J656" i="32" s="1"/>
  <c r="H618" i="32"/>
  <c r="J618" i="32" s="1"/>
  <c r="H636" i="32"/>
  <c r="J636" i="32" s="1"/>
  <c r="H692" i="32"/>
  <c r="J692" i="32" s="1"/>
  <c r="H630" i="32"/>
  <c r="J630" i="32" s="1"/>
  <c r="H702" i="32"/>
  <c r="J702" i="32" s="1"/>
  <c r="H688" i="32"/>
  <c r="J688" i="32" s="1"/>
  <c r="H607" i="32"/>
  <c r="I607" i="32" s="1"/>
  <c r="H611" i="32"/>
  <c r="I611" i="32" s="1"/>
  <c r="H615" i="32"/>
  <c r="I615" i="32" s="1"/>
  <c r="H619" i="32"/>
  <c r="I619" i="32" s="1"/>
  <c r="H623" i="32"/>
  <c r="I623" i="32" s="1"/>
  <c r="H629" i="32"/>
  <c r="I629" i="32" s="1"/>
  <c r="H637" i="32"/>
  <c r="I637" i="32" s="1"/>
  <c r="H651" i="32"/>
  <c r="I651" i="32" s="1"/>
  <c r="H657" i="32"/>
  <c r="I657" i="32" s="1"/>
  <c r="H665" i="32"/>
  <c r="I665" i="32" s="1"/>
  <c r="H689" i="32"/>
  <c r="I689" i="32" s="1"/>
  <c r="H708" i="32"/>
  <c r="I708" i="32" s="1"/>
  <c r="H717" i="32"/>
  <c r="J717" i="32" s="1"/>
  <c r="F724" i="13"/>
  <c r="E724" i="16"/>
  <c r="E724" i="23"/>
  <c r="F724" i="26"/>
  <c r="E724" i="32"/>
  <c r="E724" i="13"/>
  <c r="G606" i="32"/>
  <c r="F724" i="32"/>
  <c r="H670" i="32"/>
  <c r="J670" i="32" s="1"/>
  <c r="H707" i="32"/>
  <c r="J707" i="32" s="1"/>
  <c r="G606" i="14"/>
  <c r="J683" i="32"/>
  <c r="H683" i="32"/>
  <c r="H661" i="32"/>
  <c r="I661" i="32" s="1"/>
  <c r="J658" i="32"/>
  <c r="H658" i="32"/>
  <c r="I658" i="32" s="1"/>
  <c r="H695" i="32"/>
  <c r="J695" i="32" s="1"/>
  <c r="H652" i="32"/>
  <c r="I652" i="32" s="1"/>
  <c r="H668" i="32"/>
  <c r="J668" i="32" s="1"/>
  <c r="H694" i="32"/>
  <c r="I694" i="32" s="1"/>
  <c r="H713" i="32"/>
  <c r="J713" i="32" s="1"/>
  <c r="J675" i="32"/>
  <c r="H675" i="32"/>
  <c r="H609" i="32"/>
  <c r="J609" i="32" s="1"/>
  <c r="J613" i="32"/>
  <c r="H613" i="32"/>
  <c r="H617" i="32"/>
  <c r="J617" i="32" s="1"/>
  <c r="H625" i="32"/>
  <c r="I625" i="32" s="1"/>
  <c r="H631" i="32"/>
  <c r="J631" i="32" s="1"/>
  <c r="H641" i="32"/>
  <c r="J641" i="32" s="1"/>
  <c r="H649" i="32"/>
  <c r="J649" i="32" s="1"/>
  <c r="J653" i="32"/>
  <c r="H653" i="32"/>
  <c r="H663" i="32"/>
  <c r="I663" i="32" s="1"/>
  <c r="J672" i="32"/>
  <c r="H672" i="32"/>
  <c r="I672" i="32" s="1"/>
  <c r="H676" i="32"/>
  <c r="J676" i="32" s="1"/>
  <c r="H681" i="32"/>
  <c r="I681" i="32" s="1"/>
  <c r="H697" i="32"/>
  <c r="J697" i="32" s="1"/>
  <c r="H701" i="32"/>
  <c r="J701" i="32" s="1"/>
  <c r="H710" i="32"/>
  <c r="J710" i="32" s="1"/>
  <c r="J715" i="32"/>
  <c r="H715" i="32"/>
  <c r="H718" i="32"/>
  <c r="I718" i="32" s="1"/>
  <c r="E724" i="25"/>
  <c r="F606" i="25"/>
  <c r="F724" i="25" s="1"/>
  <c r="E724" i="10"/>
  <c r="F724" i="12"/>
  <c r="E724" i="11"/>
  <c r="E724" i="14"/>
  <c r="G7" i="30"/>
  <c r="H7" i="30" s="1"/>
  <c r="N124" i="16"/>
  <c r="I437" i="32"/>
  <c r="L437" i="32" s="1"/>
  <c r="I99" i="32"/>
  <c r="L99" i="32" s="1"/>
  <c r="I70" i="32"/>
  <c r="L70" i="32" s="1"/>
  <c r="I1099" i="32"/>
  <c r="L1099" i="32" s="1"/>
  <c r="I266" i="32"/>
  <c r="L266" i="32" s="1"/>
  <c r="P399" i="13"/>
  <c r="P65" i="13"/>
  <c r="P433" i="13"/>
  <c r="P403" i="13"/>
  <c r="P1059" i="13"/>
  <c r="P955" i="13"/>
  <c r="P123" i="13"/>
  <c r="P32" i="13"/>
  <c r="P61" i="13"/>
  <c r="P878" i="13"/>
  <c r="P999" i="13"/>
  <c r="P1041" i="13"/>
  <c r="P1010" i="13"/>
  <c r="P661" i="13"/>
  <c r="P683" i="13"/>
  <c r="L425" i="13"/>
  <c r="O425" i="13" s="1"/>
  <c r="P425" i="13" s="1"/>
  <c r="L432" i="13"/>
  <c r="O432" i="13" s="1"/>
  <c r="L442" i="13"/>
  <c r="O442" i="13" s="1"/>
  <c r="L448" i="13"/>
  <c r="O448" i="13" s="1"/>
  <c r="P448" i="13" s="1"/>
  <c r="L455" i="13"/>
  <c r="O455" i="13" s="1"/>
  <c r="P455" i="13" s="1"/>
  <c r="L88" i="13"/>
  <c r="O88" i="13" s="1"/>
  <c r="P88" i="13" s="1"/>
  <c r="P71" i="13"/>
  <c r="A83" i="12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H543" i="12"/>
  <c r="I543" i="12" s="1"/>
  <c r="A33" i="18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O343" i="16"/>
  <c r="O339" i="16"/>
  <c r="O335" i="16"/>
  <c r="O331" i="16"/>
  <c r="O327" i="16"/>
  <c r="O311" i="16"/>
  <c r="O307" i="16"/>
  <c r="O457" i="16"/>
  <c r="O886" i="16"/>
  <c r="O871" i="16"/>
  <c r="O867" i="16"/>
  <c r="O591" i="16"/>
  <c r="O587" i="16"/>
  <c r="O567" i="16"/>
  <c r="O563" i="16"/>
  <c r="O429" i="16"/>
  <c r="O421" i="16"/>
  <c r="O413" i="16"/>
  <c r="O393" i="16"/>
  <c r="O376" i="16"/>
  <c r="O368" i="16"/>
  <c r="O364" i="16"/>
  <c r="O336" i="16"/>
  <c r="O324" i="16"/>
  <c r="O320" i="16"/>
  <c r="O312" i="16"/>
  <c r="O308" i="16"/>
  <c r="I220" i="32"/>
  <c r="L220" i="32" s="1"/>
  <c r="I475" i="32"/>
  <c r="M904" i="11"/>
  <c r="O991" i="23"/>
  <c r="E985" i="18" s="1"/>
  <c r="O307" i="23"/>
  <c r="E307" i="18" s="1"/>
  <c r="O220" i="23"/>
  <c r="E220" i="18" s="1"/>
  <c r="O143" i="23"/>
  <c r="E143" i="18" s="1"/>
  <c r="O127" i="23"/>
  <c r="E127" i="18" s="1"/>
  <c r="O103" i="23"/>
  <c r="E103" i="18" s="1"/>
  <c r="O600" i="16"/>
  <c r="O592" i="16"/>
  <c r="O588" i="16"/>
  <c r="O580" i="16"/>
  <c r="O568" i="16"/>
  <c r="O564" i="16"/>
  <c r="O557" i="16"/>
  <c r="O428" i="16"/>
  <c r="O357" i="16"/>
  <c r="O321" i="16"/>
  <c r="O309" i="16"/>
  <c r="O305" i="16"/>
  <c r="O236" i="16"/>
  <c r="O225" i="16"/>
  <c r="O192" i="16"/>
  <c r="O43" i="16"/>
  <c r="O39" i="16"/>
  <c r="O1090" i="23"/>
  <c r="E1084" i="18" s="1"/>
  <c r="O1083" i="23"/>
  <c r="E1077" i="18" s="1"/>
  <c r="O1074" i="23"/>
  <c r="E1068" i="18" s="1"/>
  <c r="O1070" i="23"/>
  <c r="E1064" i="18" s="1"/>
  <c r="O1066" i="23"/>
  <c r="E1060" i="18" s="1"/>
  <c r="O1038" i="23"/>
  <c r="E1032" i="18" s="1"/>
  <c r="O854" i="23"/>
  <c r="E850" i="18" s="1"/>
  <c r="O850" i="23"/>
  <c r="E846" i="18" s="1"/>
  <c r="O846" i="23"/>
  <c r="E842" i="18" s="1"/>
  <c r="O838" i="23"/>
  <c r="E834" i="18" s="1"/>
  <c r="O834" i="23"/>
  <c r="E830" i="18" s="1"/>
  <c r="O826" i="23"/>
  <c r="E822" i="18" s="1"/>
  <c r="O820" i="23"/>
  <c r="E816" i="18" s="1"/>
  <c r="O816" i="23"/>
  <c r="E812" i="18" s="1"/>
  <c r="O812" i="23"/>
  <c r="E808" i="18" s="1"/>
  <c r="O808" i="23"/>
  <c r="E804" i="18" s="1"/>
  <c r="O803" i="23"/>
  <c r="E799" i="18" s="1"/>
  <c r="O786" i="23"/>
  <c r="E782" i="18" s="1"/>
  <c r="O780" i="23"/>
  <c r="E776" i="18" s="1"/>
  <c r="O776" i="23"/>
  <c r="E772" i="18" s="1"/>
  <c r="O764" i="23"/>
  <c r="E760" i="18" s="1"/>
  <c r="O760" i="23"/>
  <c r="E756" i="18" s="1"/>
  <c r="O756" i="23"/>
  <c r="E752" i="18" s="1"/>
  <c r="O752" i="23"/>
  <c r="E748" i="18" s="1"/>
  <c r="O748" i="23"/>
  <c r="E744" i="18" s="1"/>
  <c r="O744" i="23"/>
  <c r="E740" i="18" s="1"/>
  <c r="O740" i="23"/>
  <c r="E736" i="18" s="1"/>
  <c r="O736" i="23"/>
  <c r="E732" i="18" s="1"/>
  <c r="O733" i="23"/>
  <c r="E729" i="18" s="1"/>
  <c r="O890" i="16"/>
  <c r="O876" i="16"/>
  <c r="O872" i="16"/>
  <c r="O868" i="16"/>
  <c r="O1101" i="23"/>
  <c r="E1095" i="18" s="1"/>
  <c r="O729" i="23"/>
  <c r="E725" i="18" s="1"/>
  <c r="O319" i="23"/>
  <c r="E319" i="18" s="1"/>
  <c r="O206" i="23"/>
  <c r="E206" i="18" s="1"/>
  <c r="O166" i="23"/>
  <c r="E166" i="18" s="1"/>
  <c r="O114" i="23"/>
  <c r="E114" i="18" s="1"/>
  <c r="P77" i="33"/>
  <c r="P151" i="33"/>
  <c r="P201" i="33"/>
  <c r="P216" i="33"/>
  <c r="P320" i="33"/>
  <c r="P1092" i="13"/>
  <c r="P463" i="13"/>
  <c r="P511" i="13"/>
  <c r="F898" i="30"/>
  <c r="G898" i="30" s="1"/>
  <c r="H898" i="30" s="1"/>
  <c r="F880" i="30"/>
  <c r="G880" i="30" s="1"/>
  <c r="H880" i="30" s="1"/>
  <c r="F864" i="30"/>
  <c r="G694" i="30"/>
  <c r="G684" i="30"/>
  <c r="H684" i="30" s="1"/>
  <c r="G682" i="30"/>
  <c r="H682" i="30" s="1"/>
  <c r="G652" i="30"/>
  <c r="H652" i="30" s="1"/>
  <c r="G638" i="30"/>
  <c r="H638" i="30" s="1"/>
  <c r="G636" i="30"/>
  <c r="H636" i="30" s="1"/>
  <c r="G624" i="30"/>
  <c r="H624" i="30" s="1"/>
  <c r="G608" i="30"/>
  <c r="H608" i="30" s="1"/>
  <c r="F528" i="30"/>
  <c r="F510" i="30"/>
  <c r="G510" i="30" s="1"/>
  <c r="H510" i="30" s="1"/>
  <c r="F501" i="30"/>
  <c r="G501" i="30" s="1"/>
  <c r="H501" i="30" s="1"/>
  <c r="F496" i="30"/>
  <c r="G496" i="30" s="1"/>
  <c r="H496" i="30" s="1"/>
  <c r="F491" i="30"/>
  <c r="G491" i="30" s="1"/>
  <c r="H491" i="30" s="1"/>
  <c r="F472" i="30"/>
  <c r="G472" i="30" s="1"/>
  <c r="H472" i="30" s="1"/>
  <c r="F468" i="30"/>
  <c r="G468" i="30" s="1"/>
  <c r="H468" i="30" s="1"/>
  <c r="F455" i="30"/>
  <c r="G455" i="30" s="1"/>
  <c r="H455" i="30" s="1"/>
  <c r="F445" i="30"/>
  <c r="G445" i="30" s="1"/>
  <c r="H445" i="30" s="1"/>
  <c r="F438" i="30"/>
  <c r="G438" i="30" s="1"/>
  <c r="H438" i="30" s="1"/>
  <c r="F428" i="30"/>
  <c r="G428" i="30" s="1"/>
  <c r="H428" i="30" s="1"/>
  <c r="F417" i="30"/>
  <c r="G417" i="30" s="1"/>
  <c r="H417" i="30" s="1"/>
  <c r="F409" i="30"/>
  <c r="G409" i="30" s="1"/>
  <c r="H409" i="30" s="1"/>
  <c r="F397" i="30"/>
  <c r="G397" i="30" s="1"/>
  <c r="H397" i="30" s="1"/>
  <c r="F390" i="30"/>
  <c r="G390" i="30" s="1"/>
  <c r="H390" i="30" s="1"/>
  <c r="F377" i="30"/>
  <c r="G377" i="30" s="1"/>
  <c r="H377" i="30" s="1"/>
  <c r="F363" i="30"/>
  <c r="G363" i="30" s="1"/>
  <c r="H363" i="30" s="1"/>
  <c r="F358" i="30"/>
  <c r="G358" i="30" s="1"/>
  <c r="H358" i="30" s="1"/>
  <c r="F350" i="30"/>
  <c r="G350" i="30" s="1"/>
  <c r="H350" i="30" s="1"/>
  <c r="F322" i="30"/>
  <c r="G322" i="30" s="1"/>
  <c r="H322" i="30" s="1"/>
  <c r="F312" i="30"/>
  <c r="G312" i="30" s="1"/>
  <c r="H312" i="30" s="1"/>
  <c r="F307" i="30"/>
  <c r="G307" i="30" s="1"/>
  <c r="H307" i="30" s="1"/>
  <c r="F304" i="30"/>
  <c r="G304" i="30" s="1"/>
  <c r="H304" i="30" s="1"/>
  <c r="F301" i="30"/>
  <c r="G301" i="30" s="1"/>
  <c r="H301" i="30" s="1"/>
  <c r="F289" i="30"/>
  <c r="G289" i="30" s="1"/>
  <c r="H289" i="30" s="1"/>
  <c r="F274" i="30"/>
  <c r="G274" i="30" s="1"/>
  <c r="H274" i="30" s="1"/>
  <c r="F269" i="30"/>
  <c r="G269" i="30" s="1"/>
  <c r="H269" i="30" s="1"/>
  <c r="F261" i="30"/>
  <c r="G261" i="30" s="1"/>
  <c r="H261" i="30" s="1"/>
  <c r="F251" i="30"/>
  <c r="G251" i="30" s="1"/>
  <c r="H251" i="30" s="1"/>
  <c r="F227" i="30"/>
  <c r="G227" i="30" s="1"/>
  <c r="H227" i="30" s="1"/>
  <c r="F217" i="30"/>
  <c r="G217" i="30" s="1"/>
  <c r="H217" i="30" s="1"/>
  <c r="F209" i="30"/>
  <c r="G209" i="30" s="1"/>
  <c r="H209" i="30" s="1"/>
  <c r="F203" i="30"/>
  <c r="G203" i="30" s="1"/>
  <c r="H203" i="30" s="1"/>
  <c r="F198" i="30"/>
  <c r="G198" i="30" s="1"/>
  <c r="H198" i="30" s="1"/>
  <c r="F190" i="30"/>
  <c r="G190" i="30" s="1"/>
  <c r="H190" i="30" s="1"/>
  <c r="F144" i="30"/>
  <c r="G144" i="30" s="1"/>
  <c r="H144" i="30" s="1"/>
  <c r="F141" i="30"/>
  <c r="G141" i="30" s="1"/>
  <c r="H141" i="30" s="1"/>
  <c r="F131" i="30"/>
  <c r="G131" i="30" s="1"/>
  <c r="H131" i="30" s="1"/>
  <c r="F124" i="30"/>
  <c r="G124" i="30" s="1"/>
  <c r="H124" i="30" s="1"/>
  <c r="F119" i="30"/>
  <c r="G119" i="30" s="1"/>
  <c r="H119" i="30" s="1"/>
  <c r="F115" i="30"/>
  <c r="G115" i="30" s="1"/>
  <c r="H115" i="30" s="1"/>
  <c r="F107" i="30"/>
  <c r="G107" i="30" s="1"/>
  <c r="H107" i="30" s="1"/>
  <c r="F100" i="30"/>
  <c r="G100" i="30" s="1"/>
  <c r="H100" i="30" s="1"/>
  <c r="F271" i="14"/>
  <c r="G271" i="14" s="1"/>
  <c r="G1021" i="14"/>
  <c r="H1021" i="14" s="1"/>
  <c r="I1021" i="14" s="1"/>
  <c r="L1021" i="14" s="1"/>
  <c r="M1021" i="14" s="1"/>
  <c r="G1042" i="14"/>
  <c r="H1042" i="14" s="1"/>
  <c r="I1042" i="14" s="1"/>
  <c r="G1068" i="14"/>
  <c r="H1068" i="14" s="1"/>
  <c r="G1110" i="14"/>
  <c r="H1110" i="14" s="1"/>
  <c r="I1110" i="14" s="1"/>
  <c r="G1080" i="14"/>
  <c r="H1080" i="14" s="1"/>
  <c r="I1080" i="14" s="1"/>
  <c r="L1080" i="14" s="1"/>
  <c r="M1080" i="14" s="1"/>
  <c r="G917" i="14"/>
  <c r="H917" i="14" s="1"/>
  <c r="I917" i="14" s="1"/>
  <c r="L917" i="14" s="1"/>
  <c r="M917" i="14" s="1"/>
  <c r="G966" i="14"/>
  <c r="H966" i="14" s="1"/>
  <c r="G1054" i="14"/>
  <c r="H1054" i="14" s="1"/>
  <c r="I1054" i="14" s="1"/>
  <c r="L1054" i="14" s="1"/>
  <c r="M1054" i="14" s="1"/>
  <c r="G1102" i="14"/>
  <c r="H1102" i="14" s="1"/>
  <c r="I1102" i="14" s="1"/>
  <c r="G1088" i="14"/>
  <c r="H1088" i="14" s="1"/>
  <c r="I1088" i="14" s="1"/>
  <c r="L1088" i="14" s="1"/>
  <c r="M1088" i="14" s="1"/>
  <c r="G1022" i="11"/>
  <c r="H1022" i="11" s="1"/>
  <c r="I1022" i="11" s="1"/>
  <c r="G1073" i="14"/>
  <c r="H1073" i="14" s="1"/>
  <c r="I1073" i="14" s="1"/>
  <c r="G1039" i="11"/>
  <c r="H1039" i="11" s="1"/>
  <c r="I1039" i="11" s="1"/>
  <c r="G1081" i="11"/>
  <c r="H1081" i="11" s="1"/>
  <c r="I1081" i="11" s="1"/>
  <c r="G965" i="14"/>
  <c r="H965" i="14" s="1"/>
  <c r="I965" i="14" s="1"/>
  <c r="G1057" i="14"/>
  <c r="H1057" i="14" s="1"/>
  <c r="I1057" i="14" s="1"/>
  <c r="G1077" i="14"/>
  <c r="H1077" i="14" s="1"/>
  <c r="I1077" i="14" s="1"/>
  <c r="G1099" i="14"/>
  <c r="H1099" i="14" s="1"/>
  <c r="I1099" i="14" s="1"/>
  <c r="G991" i="14"/>
  <c r="H991" i="14" s="1"/>
  <c r="I991" i="14" s="1"/>
  <c r="L991" i="14" s="1"/>
  <c r="M991" i="14" s="1"/>
  <c r="G922" i="14"/>
  <c r="H922" i="14" s="1"/>
  <c r="I922" i="14" s="1"/>
  <c r="L922" i="14" s="1"/>
  <c r="M922" i="14" s="1"/>
  <c r="G965" i="11"/>
  <c r="H965" i="11" s="1"/>
  <c r="I965" i="11" s="1"/>
  <c r="G1009" i="11"/>
  <c r="H1009" i="11" s="1"/>
  <c r="I1009" i="11" s="1"/>
  <c r="G963" i="11"/>
  <c r="H963" i="11" s="1"/>
  <c r="I963" i="11" s="1"/>
  <c r="G955" i="11"/>
  <c r="H955" i="11" s="1"/>
  <c r="I955" i="11" s="1"/>
  <c r="G956" i="14"/>
  <c r="H956" i="14" s="1"/>
  <c r="I956" i="14" s="1"/>
  <c r="G1106" i="11"/>
  <c r="H1106" i="11" s="1"/>
  <c r="I1106" i="11" s="1"/>
  <c r="L1106" i="11" s="1"/>
  <c r="M1106" i="11" s="1"/>
  <c r="G993" i="11"/>
  <c r="H993" i="11" s="1"/>
  <c r="I993" i="11" s="1"/>
  <c r="G1068" i="11"/>
  <c r="H1068" i="11" s="1"/>
  <c r="I1068" i="11" s="1"/>
  <c r="G979" i="11"/>
  <c r="H979" i="11" s="1"/>
  <c r="I979" i="11" s="1"/>
  <c r="G1063" i="11"/>
  <c r="H1063" i="11" s="1"/>
  <c r="I1063" i="11" s="1"/>
  <c r="G909" i="11"/>
  <c r="H909" i="11" s="1"/>
  <c r="I909" i="11" s="1"/>
  <c r="G913" i="11"/>
  <c r="H913" i="11" s="1"/>
  <c r="I913" i="11" s="1"/>
  <c r="L913" i="11" s="1"/>
  <c r="M913" i="11" s="1"/>
  <c r="G917" i="11"/>
  <c r="H917" i="11" s="1"/>
  <c r="I917" i="11" s="1"/>
  <c r="G928" i="11"/>
  <c r="H928" i="11" s="1"/>
  <c r="I928" i="11" s="1"/>
  <c r="G938" i="11"/>
  <c r="H938" i="11" s="1"/>
  <c r="I938" i="11" s="1"/>
  <c r="G911" i="11"/>
  <c r="H911" i="11" s="1"/>
  <c r="G948" i="11"/>
  <c r="H948" i="11" s="1"/>
  <c r="I948" i="11" s="1"/>
  <c r="G1015" i="11"/>
  <c r="H1015" i="11" s="1"/>
  <c r="I1015" i="11" s="1"/>
  <c r="G990" i="11"/>
  <c r="H990" i="11" s="1"/>
  <c r="I990" i="11" s="1"/>
  <c r="G992" i="11"/>
  <c r="H992" i="11" s="1"/>
  <c r="I992" i="11" s="1"/>
  <c r="G1010" i="11"/>
  <c r="H1010" i="11" s="1"/>
  <c r="I1010" i="11" s="1"/>
  <c r="G1028" i="11"/>
  <c r="H1028" i="11" s="1"/>
  <c r="I1028" i="11" s="1"/>
  <c r="G1083" i="11"/>
  <c r="H1083" i="11" s="1"/>
  <c r="I1083" i="11" s="1"/>
  <c r="G1105" i="11"/>
  <c r="H1105" i="11" s="1"/>
  <c r="I1105" i="11" s="1"/>
  <c r="L1105" i="11" s="1"/>
  <c r="M1105" i="11" s="1"/>
  <c r="F401" i="14"/>
  <c r="G401" i="14" s="1"/>
  <c r="F156" i="14"/>
  <c r="G156" i="14" s="1"/>
  <c r="G964" i="14"/>
  <c r="H964" i="14" s="1"/>
  <c r="I964" i="14" s="1"/>
  <c r="G1017" i="14"/>
  <c r="H1017" i="14" s="1"/>
  <c r="I1017" i="14" s="1"/>
  <c r="L1017" i="14" s="1"/>
  <c r="M1017" i="14" s="1"/>
  <c r="G1072" i="14"/>
  <c r="H1072" i="14" s="1"/>
  <c r="I1072" i="14" s="1"/>
  <c r="L1072" i="14" s="1"/>
  <c r="M1072" i="14" s="1"/>
  <c r="G909" i="14"/>
  <c r="H909" i="14" s="1"/>
  <c r="I909" i="14" s="1"/>
  <c r="G952" i="14"/>
  <c r="H952" i="14" s="1"/>
  <c r="I952" i="14" s="1"/>
  <c r="G984" i="14"/>
  <c r="H984" i="14" s="1"/>
  <c r="I984" i="14" s="1"/>
  <c r="G1052" i="14"/>
  <c r="H1052" i="14" s="1"/>
  <c r="G1074" i="14"/>
  <c r="H1074" i="14" s="1"/>
  <c r="I1074" i="14" s="1"/>
  <c r="L1074" i="14" s="1"/>
  <c r="M1074" i="14" s="1"/>
  <c r="G982" i="14"/>
  <c r="H982" i="14" s="1"/>
  <c r="I982" i="14" s="1"/>
  <c r="L982" i="14" s="1"/>
  <c r="M982" i="14" s="1"/>
  <c r="G947" i="14"/>
  <c r="H947" i="14" s="1"/>
  <c r="I947" i="14" s="1"/>
  <c r="L947" i="14" s="1"/>
  <c r="M947" i="14" s="1"/>
  <c r="G994" i="14"/>
  <c r="H994" i="14" s="1"/>
  <c r="G943" i="14"/>
  <c r="H943" i="14" s="1"/>
  <c r="I943" i="14" s="1"/>
  <c r="L943" i="14" s="1"/>
  <c r="M943" i="14" s="1"/>
  <c r="G913" i="14"/>
  <c r="H913" i="14" s="1"/>
  <c r="I913" i="14" s="1"/>
  <c r="G924" i="14"/>
  <c r="H924" i="14" s="1"/>
  <c r="I924" i="14" s="1"/>
  <c r="L924" i="14" s="1"/>
  <c r="M924" i="14" s="1"/>
  <c r="G941" i="11"/>
  <c r="H941" i="11" s="1"/>
  <c r="I941" i="11" s="1"/>
  <c r="G1065" i="14"/>
  <c r="H1065" i="14" s="1"/>
  <c r="I1065" i="14" s="1"/>
  <c r="G1075" i="11"/>
  <c r="H1075" i="11" s="1"/>
  <c r="I1075" i="11" s="1"/>
  <c r="L1075" i="11" s="1"/>
  <c r="M1075" i="11" s="1"/>
  <c r="G1087" i="11"/>
  <c r="H1087" i="11" s="1"/>
  <c r="I1087" i="11" s="1"/>
  <c r="G935" i="14"/>
  <c r="H935" i="14" s="1"/>
  <c r="I935" i="14" s="1"/>
  <c r="G993" i="14"/>
  <c r="H993" i="14" s="1"/>
  <c r="I993" i="14" s="1"/>
  <c r="G1069" i="14"/>
  <c r="H1069" i="14" s="1"/>
  <c r="I1069" i="14" s="1"/>
  <c r="G975" i="11"/>
  <c r="H975" i="11" s="1"/>
  <c r="I975" i="11" s="1"/>
  <c r="L975" i="11" s="1"/>
  <c r="M975" i="11" s="1"/>
  <c r="G1094" i="11"/>
  <c r="H1094" i="11" s="1"/>
  <c r="I1094" i="11" s="1"/>
  <c r="L1094" i="11" s="1"/>
  <c r="M1094" i="11" s="1"/>
  <c r="G941" i="14"/>
  <c r="H941" i="14" s="1"/>
  <c r="I941" i="14" s="1"/>
  <c r="G1041" i="14"/>
  <c r="H1041" i="14" s="1"/>
  <c r="I1041" i="14" s="1"/>
  <c r="G1113" i="14"/>
  <c r="H1113" i="14" s="1"/>
  <c r="I1113" i="14" s="1"/>
  <c r="G926" i="11"/>
  <c r="H926" i="11" s="1"/>
  <c r="I926" i="11" s="1"/>
  <c r="L926" i="11" s="1"/>
  <c r="M926" i="11" s="1"/>
  <c r="G1064" i="11"/>
  <c r="H1064" i="11" s="1"/>
  <c r="I1064" i="11" s="1"/>
  <c r="G1090" i="11"/>
  <c r="H1090" i="11" s="1"/>
  <c r="I1090" i="11" s="1"/>
  <c r="L1090" i="11" s="1"/>
  <c r="M1090" i="11" s="1"/>
  <c r="G908" i="14"/>
  <c r="H908" i="14" s="1"/>
  <c r="G1047" i="14"/>
  <c r="H1047" i="14" s="1"/>
  <c r="G1034" i="11"/>
  <c r="H1034" i="11" s="1"/>
  <c r="I1034" i="11" s="1"/>
  <c r="G1103" i="11"/>
  <c r="H1103" i="11" s="1"/>
  <c r="I1103" i="11" s="1"/>
  <c r="G920" i="14"/>
  <c r="H920" i="14" s="1"/>
  <c r="I920" i="14" s="1"/>
  <c r="G977" i="11"/>
  <c r="H977" i="11" s="1"/>
  <c r="I977" i="11" s="1"/>
  <c r="G1095" i="14"/>
  <c r="H1095" i="14" s="1"/>
  <c r="I1095" i="14" s="1"/>
  <c r="G995" i="14"/>
  <c r="H995" i="14" s="1"/>
  <c r="I995" i="14" s="1"/>
  <c r="G1035" i="14"/>
  <c r="H1035" i="14" s="1"/>
  <c r="I1035" i="14" s="1"/>
  <c r="G983" i="11"/>
  <c r="H983" i="11" s="1"/>
  <c r="I983" i="11" s="1"/>
  <c r="G1000" i="11"/>
  <c r="H1000" i="11" s="1"/>
  <c r="I1000" i="11" s="1"/>
  <c r="G945" i="11"/>
  <c r="H945" i="11" s="1"/>
  <c r="I945" i="11" s="1"/>
  <c r="L945" i="11" s="1"/>
  <c r="M945" i="11" s="1"/>
  <c r="G960" i="11"/>
  <c r="H960" i="11" s="1"/>
  <c r="I960" i="11" s="1"/>
  <c r="G947" i="11"/>
  <c r="H947" i="11" s="1"/>
  <c r="I947" i="11" s="1"/>
  <c r="G918" i="11"/>
  <c r="H918" i="11" s="1"/>
  <c r="I918" i="11" s="1"/>
  <c r="G1003" i="11"/>
  <c r="H1003" i="11" s="1"/>
  <c r="I1003" i="11" s="1"/>
  <c r="L1003" i="11" s="1"/>
  <c r="M1003" i="11" s="1"/>
  <c r="G974" i="14"/>
  <c r="H974" i="14" s="1"/>
  <c r="I974" i="14" s="1"/>
  <c r="G1040" i="14"/>
  <c r="H1040" i="14" s="1"/>
  <c r="I1040" i="14" s="1"/>
  <c r="G1049" i="11"/>
  <c r="H1049" i="11" s="1"/>
  <c r="I1049" i="11" s="1"/>
  <c r="L1049" i="11" s="1"/>
  <c r="M1049" i="11" s="1"/>
  <c r="G915" i="11"/>
  <c r="H915" i="11" s="1"/>
  <c r="I915" i="11" s="1"/>
  <c r="G980" i="11"/>
  <c r="H980" i="11" s="1"/>
  <c r="I980" i="11" s="1"/>
  <c r="G984" i="11"/>
  <c r="H984" i="11" s="1"/>
  <c r="I984" i="11" s="1"/>
  <c r="G1019" i="11"/>
  <c r="H1019" i="11" s="1"/>
  <c r="I1019" i="11" s="1"/>
  <c r="G969" i="11"/>
  <c r="H969" i="11" s="1"/>
  <c r="I969" i="11" s="1"/>
  <c r="G986" i="11"/>
  <c r="H986" i="11" s="1"/>
  <c r="I986" i="11" s="1"/>
  <c r="G1014" i="11"/>
  <c r="H1014" i="11" s="1"/>
  <c r="I1014" i="11" s="1"/>
  <c r="G1065" i="11"/>
  <c r="H1065" i="11" s="1"/>
  <c r="I1065" i="11" s="1"/>
  <c r="G1114" i="14"/>
  <c r="H1114" i="14" s="1"/>
  <c r="I1114" i="14" s="1"/>
  <c r="L1114" i="14" s="1"/>
  <c r="M1114" i="14" s="1"/>
  <c r="G1086" i="11"/>
  <c r="H1086" i="11" s="1"/>
  <c r="I1086" i="11" s="1"/>
  <c r="L1086" i="11" s="1"/>
  <c r="M1086" i="11" s="1"/>
  <c r="O1080" i="16"/>
  <c r="O1068" i="16"/>
  <c r="O602" i="16"/>
  <c r="O598" i="16"/>
  <c r="O590" i="16"/>
  <c r="O586" i="16"/>
  <c r="O578" i="16"/>
  <c r="O566" i="16"/>
  <c r="O558" i="16"/>
  <c r="O1092" i="23"/>
  <c r="E1086" i="18" s="1"/>
  <c r="O1036" i="23"/>
  <c r="E1030" i="18" s="1"/>
  <c r="O1001" i="23"/>
  <c r="E995" i="18" s="1"/>
  <c r="O751" i="23"/>
  <c r="E747" i="18" s="1"/>
  <c r="O455" i="23"/>
  <c r="E455" i="18" s="1"/>
  <c r="O357" i="23"/>
  <c r="E357" i="18" s="1"/>
  <c r="O224" i="23"/>
  <c r="E224" i="18" s="1"/>
  <c r="O219" i="23"/>
  <c r="E219" i="18" s="1"/>
  <c r="O132" i="23"/>
  <c r="E132" i="18" s="1"/>
  <c r="O124" i="23"/>
  <c r="E124" i="18" s="1"/>
  <c r="O100" i="23"/>
  <c r="E100" i="18" s="1"/>
  <c r="O84" i="23"/>
  <c r="E84" i="18" s="1"/>
  <c r="O29" i="23"/>
  <c r="E29" i="18" s="1"/>
  <c r="D527" i="35"/>
  <c r="D1118" i="35" s="1"/>
  <c r="H1117" i="35"/>
  <c r="G604" i="35"/>
  <c r="G864" i="35"/>
  <c r="I466" i="35"/>
  <c r="F454" i="32"/>
  <c r="G454" i="32" s="1"/>
  <c r="H454" i="32" s="1"/>
  <c r="I454" i="32" s="1"/>
  <c r="F452" i="32"/>
  <c r="G452" i="32" s="1"/>
  <c r="H452" i="32" s="1"/>
  <c r="I452" i="32" s="1"/>
  <c r="F451" i="32"/>
  <c r="F448" i="32"/>
  <c r="G448" i="32" s="1"/>
  <c r="H448" i="32" s="1"/>
  <c r="F444" i="32"/>
  <c r="F439" i="32"/>
  <c r="G439" i="32" s="1"/>
  <c r="H439" i="32" s="1"/>
  <c r="I439" i="32" s="1"/>
  <c r="F436" i="32"/>
  <c r="G436" i="32" s="1"/>
  <c r="H436" i="32" s="1"/>
  <c r="F435" i="32"/>
  <c r="F432" i="32"/>
  <c r="F431" i="32"/>
  <c r="G431" i="32" s="1"/>
  <c r="H431" i="32" s="1"/>
  <c r="F428" i="32"/>
  <c r="F423" i="32"/>
  <c r="G423" i="32" s="1"/>
  <c r="H423" i="32" s="1"/>
  <c r="I423" i="32" s="1"/>
  <c r="F416" i="32"/>
  <c r="G416" i="32" s="1"/>
  <c r="H416" i="32" s="1"/>
  <c r="I416" i="32" s="1"/>
  <c r="F412" i="32"/>
  <c r="G412" i="32" s="1"/>
  <c r="H412" i="32" s="1"/>
  <c r="F408" i="32"/>
  <c r="G408" i="32" s="1"/>
  <c r="H408" i="32" s="1"/>
  <c r="F407" i="32"/>
  <c r="F400" i="32"/>
  <c r="G400" i="32" s="1"/>
  <c r="H400" i="32" s="1"/>
  <c r="I400" i="32" s="1"/>
  <c r="F399" i="32"/>
  <c r="G399" i="32" s="1"/>
  <c r="H399" i="32" s="1"/>
  <c r="F396" i="32"/>
  <c r="G396" i="32" s="1"/>
  <c r="H396" i="32" s="1"/>
  <c r="F392" i="32"/>
  <c r="G392" i="32" s="1"/>
  <c r="H392" i="32" s="1"/>
  <c r="I392" i="32" s="1"/>
  <c r="F384" i="32"/>
  <c r="G384" i="32" s="1"/>
  <c r="H384" i="32" s="1"/>
  <c r="I384" i="32" s="1"/>
  <c r="F380" i="32"/>
  <c r="G380" i="32" s="1"/>
  <c r="H380" i="32" s="1"/>
  <c r="F377" i="32"/>
  <c r="G377" i="32" s="1"/>
  <c r="H377" i="32" s="1"/>
  <c r="F374" i="32"/>
  <c r="G374" i="32" s="1"/>
  <c r="H374" i="32" s="1"/>
  <c r="I374" i="32" s="1"/>
  <c r="F369" i="32"/>
  <c r="F368" i="32"/>
  <c r="F361" i="32"/>
  <c r="F357" i="32"/>
  <c r="G357" i="32" s="1"/>
  <c r="H357" i="32" s="1"/>
  <c r="I357" i="32" s="1"/>
  <c r="F353" i="32"/>
  <c r="G353" i="32" s="1"/>
  <c r="H353" i="32" s="1"/>
  <c r="I353" i="32" s="1"/>
  <c r="F346" i="32"/>
  <c r="G346" i="32" s="1"/>
  <c r="H346" i="32" s="1"/>
  <c r="F343" i="32"/>
  <c r="G343" i="32" s="1"/>
  <c r="H343" i="32" s="1"/>
  <c r="F339" i="32"/>
  <c r="G339" i="32" s="1"/>
  <c r="H339" i="32" s="1"/>
  <c r="I339" i="32" s="1"/>
  <c r="F331" i="32"/>
  <c r="G331" i="32" s="1"/>
  <c r="H331" i="32" s="1"/>
  <c r="I331" i="32" s="1"/>
  <c r="F327" i="32"/>
  <c r="F323" i="32"/>
  <c r="G323" i="32" s="1"/>
  <c r="H323" i="32" s="1"/>
  <c r="F301" i="32"/>
  <c r="G301" i="32" s="1"/>
  <c r="H301" i="32" s="1"/>
  <c r="I301" i="32" s="1"/>
  <c r="F146" i="32"/>
  <c r="F145" i="32"/>
  <c r="G145" i="32" s="1"/>
  <c r="H145" i="32" s="1"/>
  <c r="I145" i="32" s="1"/>
  <c r="F144" i="32"/>
  <c r="G144" i="32" s="1"/>
  <c r="H144" i="32" s="1"/>
  <c r="F142" i="32"/>
  <c r="G142" i="32" s="1"/>
  <c r="H142" i="32" s="1"/>
  <c r="I142" i="32" s="1"/>
  <c r="F141" i="32"/>
  <c r="G141" i="32" s="1"/>
  <c r="H141" i="32" s="1"/>
  <c r="I141" i="32" s="1"/>
  <c r="F137" i="32"/>
  <c r="G137" i="32" s="1"/>
  <c r="H137" i="32" s="1"/>
  <c r="I137" i="32" s="1"/>
  <c r="F136" i="32"/>
  <c r="G136" i="32" s="1"/>
  <c r="H136" i="32" s="1"/>
  <c r="F134" i="32"/>
  <c r="F130" i="32"/>
  <c r="G130" i="32" s="1"/>
  <c r="H130" i="32" s="1"/>
  <c r="I130" i="32" s="1"/>
  <c r="F125" i="32"/>
  <c r="G125" i="32" s="1"/>
  <c r="H125" i="32" s="1"/>
  <c r="I125" i="32" s="1"/>
  <c r="F122" i="32"/>
  <c r="F121" i="32"/>
  <c r="F118" i="32"/>
  <c r="G118" i="32" s="1"/>
  <c r="H118" i="32" s="1"/>
  <c r="I118" i="32" s="1"/>
  <c r="F114" i="32"/>
  <c r="G114" i="32" s="1"/>
  <c r="H114" i="32" s="1"/>
  <c r="F78" i="32"/>
  <c r="G78" i="32" s="1"/>
  <c r="H78" i="32" s="1"/>
  <c r="F1104" i="32"/>
  <c r="G1104" i="32" s="1"/>
  <c r="F1094" i="32"/>
  <c r="G1094" i="32" s="1"/>
  <c r="I422" i="32"/>
  <c r="L422" i="32" s="1"/>
  <c r="I438" i="32"/>
  <c r="L438" i="32" s="1"/>
  <c r="I347" i="32"/>
  <c r="L347" i="32" s="1"/>
  <c r="I332" i="32"/>
  <c r="L332" i="32" s="1"/>
  <c r="I382" i="32"/>
  <c r="L382" i="32" s="1"/>
  <c r="I367" i="32"/>
  <c r="L367" i="32" s="1"/>
  <c r="I318" i="32"/>
  <c r="L318" i="32" s="1"/>
  <c r="I294" i="32"/>
  <c r="L294" i="32" s="1"/>
  <c r="I300" i="32"/>
  <c r="L300" i="32" s="1"/>
  <c r="I259" i="32"/>
  <c r="L259" i="32" s="1"/>
  <c r="I355" i="32"/>
  <c r="L355" i="32" s="1"/>
  <c r="I250" i="32"/>
  <c r="L250" i="32" s="1"/>
  <c r="I235" i="32"/>
  <c r="L235" i="32" s="1"/>
  <c r="I219" i="32"/>
  <c r="L219" i="32" s="1"/>
  <c r="I244" i="32"/>
  <c r="L244" i="32" s="1"/>
  <c r="I216" i="32"/>
  <c r="I189" i="32"/>
  <c r="L189" i="32" s="1"/>
  <c r="I174" i="32"/>
  <c r="L174" i="32" s="1"/>
  <c r="I157" i="32"/>
  <c r="L157" i="32" s="1"/>
  <c r="I155" i="32"/>
  <c r="L155" i="32" s="1"/>
  <c r="I153" i="32"/>
  <c r="L153" i="32" s="1"/>
  <c r="I75" i="32"/>
  <c r="L75" i="32" s="1"/>
  <c r="I38" i="32"/>
  <c r="L38" i="32" s="1"/>
  <c r="I76" i="32"/>
  <c r="L76" i="32" s="1"/>
  <c r="I131" i="32"/>
  <c r="L131" i="32" s="1"/>
  <c r="I883" i="32"/>
  <c r="I34" i="32"/>
  <c r="L34" i="32" s="1"/>
  <c r="I970" i="32"/>
  <c r="I15" i="32"/>
  <c r="L15" i="32" s="1"/>
  <c r="I869" i="32"/>
  <c r="I237" i="32"/>
  <c r="L237" i="32" s="1"/>
  <c r="I892" i="32"/>
  <c r="I617" i="32"/>
  <c r="I559" i="32"/>
  <c r="I1087" i="32"/>
  <c r="L1087" i="32" s="1"/>
  <c r="I1068" i="32"/>
  <c r="L1068" i="32" s="1"/>
  <c r="I971" i="32"/>
  <c r="L971" i="32" s="1"/>
  <c r="I943" i="32"/>
  <c r="L943" i="32" s="1"/>
  <c r="I929" i="32"/>
  <c r="I1050" i="32"/>
  <c r="L1050" i="32" s="1"/>
  <c r="I961" i="32"/>
  <c r="L961" i="32" s="1"/>
  <c r="I688" i="32"/>
  <c r="I870" i="32"/>
  <c r="I520" i="32"/>
  <c r="I436" i="32"/>
  <c r="I431" i="32"/>
  <c r="I408" i="32"/>
  <c r="I399" i="32"/>
  <c r="I377" i="32"/>
  <c r="I346" i="32"/>
  <c r="I323" i="32"/>
  <c r="I136" i="32"/>
  <c r="I114" i="32"/>
  <c r="I78" i="32"/>
  <c r="I456" i="32"/>
  <c r="L456" i="32" s="1"/>
  <c r="I425" i="32"/>
  <c r="L425" i="32" s="1"/>
  <c r="I410" i="32"/>
  <c r="L410" i="32" s="1"/>
  <c r="I381" i="32"/>
  <c r="L381" i="32" s="1"/>
  <c r="I389" i="32"/>
  <c r="I360" i="32"/>
  <c r="L360" i="32" s="1"/>
  <c r="I274" i="32"/>
  <c r="L274" i="32" s="1"/>
  <c r="I279" i="32"/>
  <c r="L279" i="32" s="1"/>
  <c r="I253" i="32"/>
  <c r="L253" i="32" s="1"/>
  <c r="I273" i="32"/>
  <c r="L273" i="32" s="1"/>
  <c r="I260" i="32"/>
  <c r="L260" i="32" s="1"/>
  <c r="I231" i="32"/>
  <c r="L231" i="32" s="1"/>
  <c r="I170" i="32"/>
  <c r="L170" i="32" s="1"/>
  <c r="I172" i="32"/>
  <c r="L172" i="32" s="1"/>
  <c r="I160" i="32"/>
  <c r="L160" i="32" s="1"/>
  <c r="I179" i="32"/>
  <c r="L179" i="32" s="1"/>
  <c r="I127" i="32"/>
  <c r="L127" i="32" s="1"/>
  <c r="I139" i="32"/>
  <c r="L139" i="32" s="1"/>
  <c r="I95" i="32"/>
  <c r="L95" i="32" s="1"/>
  <c r="I66" i="32"/>
  <c r="L66" i="32" s="1"/>
  <c r="I74" i="32"/>
  <c r="L74" i="32" s="1"/>
  <c r="I176" i="32"/>
  <c r="L176" i="32" s="1"/>
  <c r="I64" i="32"/>
  <c r="L64" i="32" s="1"/>
  <c r="I56" i="32"/>
  <c r="L56" i="32" s="1"/>
  <c r="I479" i="32"/>
  <c r="I17" i="32"/>
  <c r="L17" i="32" s="1"/>
  <c r="I564" i="32"/>
  <c r="I86" i="32"/>
  <c r="L86" i="32" s="1"/>
  <c r="I653" i="32"/>
  <c r="I874" i="32"/>
  <c r="I584" i="32"/>
  <c r="L584" i="32" s="1"/>
  <c r="I567" i="32"/>
  <c r="I533" i="32"/>
  <c r="I641" i="32"/>
  <c r="I1001" i="32"/>
  <c r="L1001" i="32" s="1"/>
  <c r="I1046" i="32"/>
  <c r="L1046" i="32" s="1"/>
  <c r="I715" i="32"/>
  <c r="I675" i="32"/>
  <c r="I888" i="32"/>
  <c r="I555" i="32"/>
  <c r="I898" i="32"/>
  <c r="L898" i="32" s="1"/>
  <c r="I482" i="32"/>
  <c r="I447" i="32"/>
  <c r="L447" i="32" s="1"/>
  <c r="I458" i="32"/>
  <c r="L458" i="32" s="1"/>
  <c r="I453" i="32"/>
  <c r="L453" i="32" s="1"/>
  <c r="I406" i="32"/>
  <c r="L406" i="32" s="1"/>
  <c r="I403" i="32"/>
  <c r="L403" i="32" s="1"/>
  <c r="I349" i="32"/>
  <c r="L349" i="32" s="1"/>
  <c r="I375" i="32"/>
  <c r="L375" i="32" s="1"/>
  <c r="I430" i="32"/>
  <c r="I415" i="32"/>
  <c r="L415" i="32" s="1"/>
  <c r="I308" i="32"/>
  <c r="L308" i="32" s="1"/>
  <c r="I302" i="32"/>
  <c r="L302" i="32" s="1"/>
  <c r="I314" i="32"/>
  <c r="L314" i="32" s="1"/>
  <c r="I272" i="32"/>
  <c r="L272" i="32" s="1"/>
  <c r="I285" i="32"/>
  <c r="L285" i="32" s="1"/>
  <c r="I269" i="32"/>
  <c r="L269" i="32" s="1"/>
  <c r="I292" i="32"/>
  <c r="L292" i="32" s="1"/>
  <c r="I230" i="32"/>
  <c r="L230" i="32" s="1"/>
  <c r="I277" i="32"/>
  <c r="L277" i="32" s="1"/>
  <c r="I234" i="32"/>
  <c r="L234" i="32" s="1"/>
  <c r="I200" i="32"/>
  <c r="L200" i="32" s="1"/>
  <c r="I202" i="32"/>
  <c r="L202" i="32" s="1"/>
  <c r="I224" i="32"/>
  <c r="L224" i="32" s="1"/>
  <c r="I198" i="32"/>
  <c r="L198" i="32" s="1"/>
  <c r="I193" i="32"/>
  <c r="L193" i="32" s="1"/>
  <c r="I183" i="32"/>
  <c r="L183" i="32" s="1"/>
  <c r="I209" i="32"/>
  <c r="L209" i="32" s="1"/>
  <c r="I211" i="32"/>
  <c r="L211" i="32" s="1"/>
  <c r="I195" i="32"/>
  <c r="L195" i="32" s="1"/>
  <c r="I175" i="32"/>
  <c r="L175" i="32" s="1"/>
  <c r="I251" i="32"/>
  <c r="L251" i="32" s="1"/>
  <c r="I152" i="32"/>
  <c r="L152" i="32" s="1"/>
  <c r="I164" i="32"/>
  <c r="L164" i="32" s="1"/>
  <c r="I206" i="32"/>
  <c r="L206" i="32" s="1"/>
  <c r="I115" i="32"/>
  <c r="L115" i="32" s="1"/>
  <c r="I191" i="32"/>
  <c r="L191" i="32" s="1"/>
  <c r="I81" i="32"/>
  <c r="L81" i="32" s="1"/>
  <c r="I143" i="32"/>
  <c r="L143" i="32" s="1"/>
  <c r="I106" i="32"/>
  <c r="L106" i="32" s="1"/>
  <c r="I128" i="32"/>
  <c r="L128" i="32" s="1"/>
  <c r="I59" i="32"/>
  <c r="L59" i="32" s="1"/>
  <c r="I969" i="32"/>
  <c r="I77" i="32"/>
  <c r="L77" i="32" s="1"/>
  <c r="I36" i="32"/>
  <c r="I55" i="32"/>
  <c r="L55" i="32" s="1"/>
  <c r="I80" i="32"/>
  <c r="L80" i="32" s="1"/>
  <c r="L1098" i="32"/>
  <c r="I1075" i="32"/>
  <c r="I916" i="32"/>
  <c r="I486" i="32"/>
  <c r="I132" i="32"/>
  <c r="L132" i="32" s="1"/>
  <c r="I955" i="32"/>
  <c r="L955" i="32" s="1"/>
  <c r="I507" i="32"/>
  <c r="L507" i="32" s="1"/>
  <c r="I31" i="32"/>
  <c r="I705" i="32"/>
  <c r="I1039" i="32"/>
  <c r="L1039" i="32" s="1"/>
  <c r="I14" i="32"/>
  <c r="L14" i="32" s="1"/>
  <c r="I478" i="32"/>
  <c r="I662" i="32"/>
  <c r="I613" i="32"/>
  <c r="I571" i="32"/>
  <c r="I563" i="32"/>
  <c r="L563" i="32" s="1"/>
  <c r="I463" i="32"/>
  <c r="I940" i="32"/>
  <c r="L940" i="32" s="1"/>
  <c r="I1048" i="32"/>
  <c r="L1048" i="32" s="1"/>
  <c r="I986" i="32"/>
  <c r="L986" i="32" s="1"/>
  <c r="I1015" i="32"/>
  <c r="L1015" i="32" s="1"/>
  <c r="I1071" i="32"/>
  <c r="I521" i="32"/>
  <c r="I900" i="32"/>
  <c r="I498" i="32"/>
  <c r="I592" i="32"/>
  <c r="I702" i="32"/>
  <c r="I515" i="32"/>
  <c r="L515" i="32" s="1"/>
  <c r="I894" i="32"/>
  <c r="I201" i="32"/>
  <c r="L201" i="32" s="1"/>
  <c r="I165" i="32"/>
  <c r="L165" i="32" s="1"/>
  <c r="I100" i="32"/>
  <c r="L100" i="32" s="1"/>
  <c r="I593" i="32"/>
  <c r="I54" i="32"/>
  <c r="L54" i="32" s="1"/>
  <c r="I1059" i="32"/>
  <c r="L1059" i="32" s="1"/>
  <c r="I618" i="32"/>
  <c r="L903" i="32"/>
  <c r="I434" i="32"/>
  <c r="L434" i="32" s="1"/>
  <c r="I383" i="32"/>
  <c r="L383" i="32" s="1"/>
  <c r="I395" i="32"/>
  <c r="L395" i="32" s="1"/>
  <c r="I372" i="32"/>
  <c r="L372" i="32" s="1"/>
  <c r="I393" i="32"/>
  <c r="L393" i="32" s="1"/>
  <c r="I336" i="32"/>
  <c r="L336" i="32" s="1"/>
  <c r="I338" i="32"/>
  <c r="L338" i="32" s="1"/>
  <c r="I358" i="32"/>
  <c r="L358" i="32" s="1"/>
  <c r="I348" i="32"/>
  <c r="L348" i="32" s="1"/>
  <c r="I328" i="32"/>
  <c r="L328" i="32" s="1"/>
  <c r="I286" i="32"/>
  <c r="L286" i="32" s="1"/>
  <c r="I303" i="32"/>
  <c r="L303" i="32" s="1"/>
  <c r="I283" i="32"/>
  <c r="L283" i="32" s="1"/>
  <c r="I340" i="32"/>
  <c r="L340" i="32" s="1"/>
  <c r="I228" i="32"/>
  <c r="L228" i="32" s="1"/>
  <c r="I217" i="32"/>
  <c r="L217" i="32" s="1"/>
  <c r="I310" i="32"/>
  <c r="L310" i="32" s="1"/>
  <c r="I240" i="32"/>
  <c r="L240" i="32" s="1"/>
  <c r="I225" i="32"/>
  <c r="L225" i="32" s="1"/>
  <c r="I185" i="32"/>
  <c r="L185" i="32" s="1"/>
  <c r="I190" i="32"/>
  <c r="L190" i="32" s="1"/>
  <c r="I233" i="32"/>
  <c r="L233" i="32" s="1"/>
  <c r="I196" i="32"/>
  <c r="L196" i="32" s="1"/>
  <c r="I163" i="32"/>
  <c r="L163" i="32" s="1"/>
  <c r="I148" i="32"/>
  <c r="L148" i="32" s="1"/>
  <c r="I180" i="32"/>
  <c r="L180" i="32" s="1"/>
  <c r="I169" i="32"/>
  <c r="L169" i="32" s="1"/>
  <c r="I154" i="32"/>
  <c r="L154" i="32" s="1"/>
  <c r="I149" i="32"/>
  <c r="L149" i="32" s="1"/>
  <c r="I103" i="32"/>
  <c r="L103" i="32" s="1"/>
  <c r="I124" i="32"/>
  <c r="L124" i="32" s="1"/>
  <c r="I68" i="32"/>
  <c r="L68" i="32" s="1"/>
  <c r="I96" i="32"/>
  <c r="L96" i="32" s="1"/>
  <c r="I104" i="32"/>
  <c r="L104" i="32" s="1"/>
  <c r="I89" i="32"/>
  <c r="L89" i="32" s="1"/>
  <c r="I53" i="32"/>
  <c r="L53" i="32" s="1"/>
  <c r="I48" i="32"/>
  <c r="L48" i="32" s="1"/>
  <c r="I98" i="32"/>
  <c r="L98" i="32" s="1"/>
  <c r="I536" i="32"/>
  <c r="I18" i="32"/>
  <c r="L18" i="32" s="1"/>
  <c r="I497" i="32"/>
  <c r="I707" i="32"/>
  <c r="I39" i="32"/>
  <c r="L39" i="32" s="1"/>
  <c r="I566" i="32"/>
  <c r="I72" i="32"/>
  <c r="L72" i="32" s="1"/>
  <c r="I695" i="32"/>
  <c r="I12" i="32"/>
  <c r="L12" i="32" s="1"/>
  <c r="I1042" i="32"/>
  <c r="I586" i="32"/>
  <c r="I573" i="32"/>
  <c r="I517" i="32"/>
  <c r="I311" i="32"/>
  <c r="L311" i="32" s="1"/>
  <c r="I326" i="32"/>
  <c r="L326" i="32" s="1"/>
  <c r="I1070" i="32"/>
  <c r="L1070" i="32" s="1"/>
  <c r="I1044" i="32"/>
  <c r="L1044" i="32" s="1"/>
  <c r="I1026" i="32"/>
  <c r="L1026" i="32" s="1"/>
  <c r="I976" i="32"/>
  <c r="L976" i="32" s="1"/>
  <c r="I952" i="32"/>
  <c r="L952" i="32" s="1"/>
  <c r="I928" i="32"/>
  <c r="L928" i="32" s="1"/>
  <c r="I551" i="32"/>
  <c r="I636" i="32"/>
  <c r="I884" i="32"/>
  <c r="L884" i="32" s="1"/>
  <c r="I701" i="32"/>
  <c r="I476" i="32"/>
  <c r="I537" i="32"/>
  <c r="L537" i="32" s="1"/>
  <c r="I649" i="32"/>
  <c r="I872" i="32"/>
  <c r="L872" i="32" s="1"/>
  <c r="I676" i="32"/>
  <c r="I890" i="32"/>
  <c r="L890" i="32" s="1"/>
  <c r="F892" i="30"/>
  <c r="G892" i="30" s="1"/>
  <c r="H892" i="30" s="1"/>
  <c r="F870" i="30"/>
  <c r="G870" i="30" s="1"/>
  <c r="H870" i="30" s="1"/>
  <c r="G710" i="30"/>
  <c r="H710" i="30" s="1"/>
  <c r="G668" i="30"/>
  <c r="H668" i="30" s="1"/>
  <c r="F507" i="30"/>
  <c r="G507" i="30" s="1"/>
  <c r="H507" i="30" s="1"/>
  <c r="F484" i="30"/>
  <c r="G484" i="30" s="1"/>
  <c r="H484" i="30" s="1"/>
  <c r="F481" i="30"/>
  <c r="G481" i="30" s="1"/>
  <c r="H481" i="30" s="1"/>
  <c r="F469" i="30"/>
  <c r="G469" i="30" s="1"/>
  <c r="H469" i="30" s="1"/>
  <c r="F446" i="30"/>
  <c r="G446" i="30" s="1"/>
  <c r="H446" i="30" s="1"/>
  <c r="F435" i="30"/>
  <c r="G435" i="30" s="1"/>
  <c r="H435" i="30" s="1"/>
  <c r="F425" i="30"/>
  <c r="G425" i="30" s="1"/>
  <c r="H425" i="30" s="1"/>
  <c r="F416" i="30"/>
  <c r="G416" i="30" s="1"/>
  <c r="H416" i="30" s="1"/>
  <c r="F404" i="30"/>
  <c r="G404" i="30" s="1"/>
  <c r="H404" i="30" s="1"/>
  <c r="F381" i="30"/>
  <c r="G381" i="30" s="1"/>
  <c r="H381" i="30" s="1"/>
  <c r="F372" i="30"/>
  <c r="G372" i="30" s="1"/>
  <c r="H372" i="30" s="1"/>
  <c r="F351" i="30"/>
  <c r="G351" i="30" s="1"/>
  <c r="H351" i="30" s="1"/>
  <c r="F342" i="30"/>
  <c r="G342" i="30" s="1"/>
  <c r="H342" i="30" s="1"/>
  <c r="F339" i="30"/>
  <c r="G339" i="30" s="1"/>
  <c r="H339" i="30" s="1"/>
  <c r="F332" i="30"/>
  <c r="G332" i="30" s="1"/>
  <c r="H332" i="30" s="1"/>
  <c r="F327" i="30"/>
  <c r="G327" i="30" s="1"/>
  <c r="H327" i="30" s="1"/>
  <c r="F319" i="30"/>
  <c r="G319" i="30" s="1"/>
  <c r="H319" i="30" s="1"/>
  <c r="F296" i="30"/>
  <c r="G296" i="30" s="1"/>
  <c r="H296" i="30" s="1"/>
  <c r="F288" i="30"/>
  <c r="G288" i="30" s="1"/>
  <c r="H288" i="30" s="1"/>
  <c r="F281" i="30"/>
  <c r="G281" i="30" s="1"/>
  <c r="H281" i="30" s="1"/>
  <c r="F260" i="30"/>
  <c r="G260" i="30" s="1"/>
  <c r="H260" i="30" s="1"/>
  <c r="F254" i="30"/>
  <c r="G254" i="30" s="1"/>
  <c r="H254" i="30" s="1"/>
  <c r="F242" i="30"/>
  <c r="G242" i="30" s="1"/>
  <c r="H242" i="30" s="1"/>
  <c r="F234" i="30"/>
  <c r="G234" i="30" s="1"/>
  <c r="H234" i="30" s="1"/>
  <c r="F231" i="30"/>
  <c r="G231" i="30" s="1"/>
  <c r="H231" i="30" s="1"/>
  <c r="F216" i="30"/>
  <c r="G216" i="30" s="1"/>
  <c r="H216" i="30" s="1"/>
  <c r="F191" i="30"/>
  <c r="G191" i="30" s="1"/>
  <c r="H191" i="30" s="1"/>
  <c r="F179" i="30"/>
  <c r="G179" i="30" s="1"/>
  <c r="H179" i="30" s="1"/>
  <c r="F176" i="30"/>
  <c r="G176" i="30" s="1"/>
  <c r="H176" i="30" s="1"/>
  <c r="F167" i="30"/>
  <c r="G167" i="30" s="1"/>
  <c r="H167" i="30" s="1"/>
  <c r="F164" i="30"/>
  <c r="G164" i="30" s="1"/>
  <c r="H164" i="30" s="1"/>
  <c r="F155" i="30"/>
  <c r="G155" i="30" s="1"/>
  <c r="H155" i="30" s="1"/>
  <c r="F152" i="30"/>
  <c r="G152" i="30" s="1"/>
  <c r="H152" i="30" s="1"/>
  <c r="F132" i="30"/>
  <c r="G132" i="30" s="1"/>
  <c r="H132" i="30" s="1"/>
  <c r="F116" i="30"/>
  <c r="G116" i="30" s="1"/>
  <c r="H116" i="30" s="1"/>
  <c r="F108" i="30"/>
  <c r="G108" i="30" s="1"/>
  <c r="H108" i="30" s="1"/>
  <c r="F101" i="30"/>
  <c r="G101" i="30" s="1"/>
  <c r="H101" i="30" s="1"/>
  <c r="F519" i="30"/>
  <c r="G519" i="30" s="1"/>
  <c r="H519" i="30" s="1"/>
  <c r="F512" i="30"/>
  <c r="G512" i="30" s="1"/>
  <c r="H512" i="30" s="1"/>
  <c r="F508" i="30"/>
  <c r="G508" i="30" s="1"/>
  <c r="H508" i="30" s="1"/>
  <c r="F504" i="30"/>
  <c r="G504" i="30" s="1"/>
  <c r="H504" i="30" s="1"/>
  <c r="F499" i="30"/>
  <c r="G499" i="30" s="1"/>
  <c r="H499" i="30" s="1"/>
  <c r="F493" i="30"/>
  <c r="G493" i="30" s="1"/>
  <c r="H493" i="30" s="1"/>
  <c r="F489" i="30"/>
  <c r="G489" i="30" s="1"/>
  <c r="H489" i="30" s="1"/>
  <c r="F483" i="30"/>
  <c r="G483" i="30" s="1"/>
  <c r="H483" i="30" s="1"/>
  <c r="F480" i="30"/>
  <c r="G480" i="30" s="1"/>
  <c r="H480" i="30" s="1"/>
  <c r="F474" i="30"/>
  <c r="G474" i="30" s="1"/>
  <c r="H474" i="30" s="1"/>
  <c r="F464" i="30"/>
  <c r="F452" i="30"/>
  <c r="G452" i="30" s="1"/>
  <c r="H452" i="30" s="1"/>
  <c r="F448" i="30"/>
  <c r="G448" i="30" s="1"/>
  <c r="H448" i="30" s="1"/>
  <c r="F443" i="30"/>
  <c r="G443" i="30" s="1"/>
  <c r="H443" i="30" s="1"/>
  <c r="F436" i="30"/>
  <c r="G436" i="30" s="1"/>
  <c r="H436" i="30" s="1"/>
  <c r="F433" i="30"/>
  <c r="G433" i="30" s="1"/>
  <c r="H433" i="30" s="1"/>
  <c r="F430" i="30"/>
  <c r="G430" i="30" s="1"/>
  <c r="H430" i="30" s="1"/>
  <c r="F426" i="30"/>
  <c r="G426" i="30" s="1"/>
  <c r="H426" i="30" s="1"/>
  <c r="F420" i="30"/>
  <c r="G420" i="30" s="1"/>
  <c r="H420" i="30" s="1"/>
  <c r="F415" i="30"/>
  <c r="G415" i="30" s="1"/>
  <c r="H415" i="30" s="1"/>
  <c r="F412" i="30"/>
  <c r="G412" i="30" s="1"/>
  <c r="H412" i="30" s="1"/>
  <c r="F407" i="30"/>
  <c r="G407" i="30" s="1"/>
  <c r="H407" i="30" s="1"/>
  <c r="F401" i="30"/>
  <c r="G401" i="30" s="1"/>
  <c r="H401" i="30" s="1"/>
  <c r="F393" i="30"/>
  <c r="G393" i="30" s="1"/>
  <c r="H393" i="30" s="1"/>
  <c r="F388" i="30"/>
  <c r="G388" i="30" s="1"/>
  <c r="H388" i="30" s="1"/>
  <c r="F380" i="30"/>
  <c r="G380" i="30" s="1"/>
  <c r="H380" i="30" s="1"/>
  <c r="F375" i="30"/>
  <c r="G375" i="30" s="1"/>
  <c r="H375" i="30" s="1"/>
  <c r="F370" i="30"/>
  <c r="G370" i="30" s="1"/>
  <c r="H370" i="30" s="1"/>
  <c r="F361" i="30"/>
  <c r="G361" i="30" s="1"/>
  <c r="H361" i="30" s="1"/>
  <c r="F356" i="30"/>
  <c r="G356" i="30" s="1"/>
  <c r="H356" i="30" s="1"/>
  <c r="F353" i="30"/>
  <c r="G353" i="30" s="1"/>
  <c r="H353" i="30" s="1"/>
  <c r="F345" i="30"/>
  <c r="G345" i="30" s="1"/>
  <c r="H345" i="30" s="1"/>
  <c r="F343" i="30"/>
  <c r="G343" i="30" s="1"/>
  <c r="H343" i="30" s="1"/>
  <c r="F340" i="30"/>
  <c r="G340" i="30" s="1"/>
  <c r="H340" i="30" s="1"/>
  <c r="F335" i="30"/>
  <c r="G335" i="30" s="1"/>
  <c r="H335" i="30" s="1"/>
  <c r="F328" i="30"/>
  <c r="G328" i="30" s="1"/>
  <c r="H328" i="30" s="1"/>
  <c r="F324" i="30"/>
  <c r="G324" i="30" s="1"/>
  <c r="H324" i="30" s="1"/>
  <c r="F320" i="30"/>
  <c r="G320" i="30" s="1"/>
  <c r="H320" i="30" s="1"/>
  <c r="F314" i="30"/>
  <c r="G314" i="30" s="1"/>
  <c r="H314" i="30" s="1"/>
  <c r="F310" i="30"/>
  <c r="G310" i="30" s="1"/>
  <c r="H310" i="30" s="1"/>
  <c r="F299" i="30"/>
  <c r="G299" i="30" s="1"/>
  <c r="H299" i="30" s="1"/>
  <c r="F294" i="30"/>
  <c r="G294" i="30" s="1"/>
  <c r="H294" i="30" s="1"/>
  <c r="F287" i="30"/>
  <c r="G287" i="30" s="1"/>
  <c r="H287" i="30" s="1"/>
  <c r="F278" i="30"/>
  <c r="G278" i="30" s="1"/>
  <c r="H278" i="30" s="1"/>
  <c r="F271" i="30"/>
  <c r="G271" i="30" s="1"/>
  <c r="H271" i="30" s="1"/>
  <c r="F263" i="30"/>
  <c r="G263" i="30" s="1"/>
  <c r="H263" i="30" s="1"/>
  <c r="F259" i="30"/>
  <c r="G259" i="30" s="1"/>
  <c r="H259" i="30" s="1"/>
  <c r="F253" i="30"/>
  <c r="G253" i="30" s="1"/>
  <c r="H253" i="30" s="1"/>
  <c r="F243" i="30"/>
  <c r="G243" i="30" s="1"/>
  <c r="H243" i="30" s="1"/>
  <c r="F240" i="30"/>
  <c r="G240" i="30" s="1"/>
  <c r="H240" i="30" s="1"/>
  <c r="F235" i="30"/>
  <c r="G235" i="30" s="1"/>
  <c r="H235" i="30" s="1"/>
  <c r="F232" i="30"/>
  <c r="G232" i="30" s="1"/>
  <c r="H232" i="30" s="1"/>
  <c r="F225" i="30"/>
  <c r="G225" i="30" s="1"/>
  <c r="H225" i="30" s="1"/>
  <c r="F220" i="30"/>
  <c r="G220" i="30" s="1"/>
  <c r="H220" i="30" s="1"/>
  <c r="F215" i="30"/>
  <c r="G215" i="30" s="1"/>
  <c r="H215" i="30" s="1"/>
  <c r="F212" i="30"/>
  <c r="G212" i="30" s="1"/>
  <c r="H212" i="30" s="1"/>
  <c r="F206" i="30"/>
  <c r="G206" i="30" s="1"/>
  <c r="H206" i="30" s="1"/>
  <c r="F201" i="30"/>
  <c r="G201" i="30" s="1"/>
  <c r="H201" i="30" s="1"/>
  <c r="F196" i="30"/>
  <c r="G196" i="30" s="1"/>
  <c r="H196" i="30" s="1"/>
  <c r="F192" i="30"/>
  <c r="G192" i="30" s="1"/>
  <c r="H192" i="30" s="1"/>
  <c r="F182" i="30"/>
  <c r="G182" i="30" s="1"/>
  <c r="H182" i="30" s="1"/>
  <c r="F178" i="30"/>
  <c r="G178" i="30" s="1"/>
  <c r="H178" i="30" s="1"/>
  <c r="F175" i="30"/>
  <c r="G175" i="30" s="1"/>
  <c r="H175" i="30" s="1"/>
  <c r="F172" i="30"/>
  <c r="G172" i="30" s="1"/>
  <c r="H172" i="30" s="1"/>
  <c r="F166" i="30"/>
  <c r="G166" i="30" s="1"/>
  <c r="H166" i="30" s="1"/>
  <c r="F163" i="30"/>
  <c r="G163" i="30" s="1"/>
  <c r="H163" i="30" s="1"/>
  <c r="F160" i="30"/>
  <c r="G160" i="30" s="1"/>
  <c r="H160" i="30" s="1"/>
  <c r="F154" i="30"/>
  <c r="G154" i="30" s="1"/>
  <c r="H154" i="30" s="1"/>
  <c r="F151" i="30"/>
  <c r="G151" i="30" s="1"/>
  <c r="H151" i="30" s="1"/>
  <c r="F146" i="30"/>
  <c r="G146" i="30" s="1"/>
  <c r="H146" i="30" s="1"/>
  <c r="F139" i="30"/>
  <c r="G139" i="30" s="1"/>
  <c r="H139" i="30" s="1"/>
  <c r="F133" i="30"/>
  <c r="G133" i="30" s="1"/>
  <c r="H133" i="30" s="1"/>
  <c r="F129" i="30"/>
  <c r="G129" i="30" s="1"/>
  <c r="H129" i="30" s="1"/>
  <c r="F122" i="30"/>
  <c r="G122" i="30" s="1"/>
  <c r="H122" i="30" s="1"/>
  <c r="F117" i="30"/>
  <c r="G117" i="30" s="1"/>
  <c r="H117" i="30" s="1"/>
  <c r="F110" i="30"/>
  <c r="G110" i="30" s="1"/>
  <c r="H110" i="30" s="1"/>
  <c r="F102" i="30"/>
  <c r="G102" i="30" s="1"/>
  <c r="H102" i="30" s="1"/>
  <c r="F96" i="30"/>
  <c r="G96" i="30" s="1"/>
  <c r="H96" i="30" s="1"/>
  <c r="F520" i="30"/>
  <c r="G520" i="30" s="1"/>
  <c r="H520" i="30" s="1"/>
  <c r="F509" i="30"/>
  <c r="G509" i="30" s="1"/>
  <c r="H509" i="30" s="1"/>
  <c r="F505" i="30"/>
  <c r="G505" i="30" s="1"/>
  <c r="H505" i="30" s="1"/>
  <c r="F500" i="30"/>
  <c r="G500" i="30" s="1"/>
  <c r="H500" i="30" s="1"/>
  <c r="F494" i="30"/>
  <c r="G494" i="30" s="1"/>
  <c r="H494" i="30" s="1"/>
  <c r="F486" i="30"/>
  <c r="G486" i="30" s="1"/>
  <c r="H486" i="30" s="1"/>
  <c r="F479" i="30"/>
  <c r="G479" i="30" s="1"/>
  <c r="H479" i="30" s="1"/>
  <c r="F473" i="30"/>
  <c r="G473" i="30" s="1"/>
  <c r="H473" i="30" s="1"/>
  <c r="F467" i="30"/>
  <c r="G467" i="30" s="1"/>
  <c r="H467" i="30" s="1"/>
  <c r="F465" i="30"/>
  <c r="G465" i="30" s="1"/>
  <c r="H465" i="30" s="1"/>
  <c r="F453" i="30"/>
  <c r="G453" i="30" s="1"/>
  <c r="H453" i="30" s="1"/>
  <c r="F444" i="30"/>
  <c r="G444" i="30" s="1"/>
  <c r="H444" i="30" s="1"/>
  <c r="F440" i="30"/>
  <c r="G440" i="30" s="1"/>
  <c r="H440" i="30" s="1"/>
  <c r="F437" i="30"/>
  <c r="G437" i="30" s="1"/>
  <c r="H437" i="30" s="1"/>
  <c r="F427" i="30"/>
  <c r="G427" i="30" s="1"/>
  <c r="H427" i="30" s="1"/>
  <c r="F423" i="30"/>
  <c r="G423" i="30" s="1"/>
  <c r="H423" i="30" s="1"/>
  <c r="F419" i="30"/>
  <c r="G419" i="30" s="1"/>
  <c r="H419" i="30" s="1"/>
  <c r="F411" i="30"/>
  <c r="G411" i="30" s="1"/>
  <c r="H411" i="30" s="1"/>
  <c r="F406" i="30"/>
  <c r="G406" i="30" s="1"/>
  <c r="H406" i="30" s="1"/>
  <c r="F400" i="30"/>
  <c r="G400" i="30" s="1"/>
  <c r="H400" i="30" s="1"/>
  <c r="F392" i="30"/>
  <c r="G392" i="30" s="1"/>
  <c r="H392" i="30" s="1"/>
  <c r="F385" i="30"/>
  <c r="G385" i="30" s="1"/>
  <c r="H385" i="30" s="1"/>
  <c r="F378" i="30"/>
  <c r="G378" i="30" s="1"/>
  <c r="H378" i="30" s="1"/>
  <c r="F374" i="30"/>
  <c r="G374" i="30" s="1"/>
  <c r="H374" i="30" s="1"/>
  <c r="F369" i="30"/>
  <c r="G369" i="30" s="1"/>
  <c r="H369" i="30" s="1"/>
  <c r="F362" i="30"/>
  <c r="G362" i="30" s="1"/>
  <c r="H362" i="30" s="1"/>
  <c r="F357" i="30"/>
  <c r="G357" i="30" s="1"/>
  <c r="H357" i="30" s="1"/>
  <c r="F349" i="30"/>
  <c r="G349" i="30" s="1"/>
  <c r="H349" i="30" s="1"/>
  <c r="F346" i="30"/>
  <c r="G346" i="30" s="1"/>
  <c r="H346" i="30" s="1"/>
  <c r="F336" i="30"/>
  <c r="G336" i="30" s="1"/>
  <c r="H336" i="30" s="1"/>
  <c r="F329" i="30"/>
  <c r="G329" i="30" s="1"/>
  <c r="H329" i="30" s="1"/>
  <c r="F325" i="30"/>
  <c r="G325" i="30" s="1"/>
  <c r="H325" i="30" s="1"/>
  <c r="F321" i="30"/>
  <c r="G321" i="30" s="1"/>
  <c r="H321" i="30" s="1"/>
  <c r="F315" i="30"/>
  <c r="G315" i="30" s="1"/>
  <c r="H315" i="30" s="1"/>
  <c r="F311" i="30"/>
  <c r="G311" i="30" s="1"/>
  <c r="H311" i="30" s="1"/>
  <c r="F306" i="30"/>
  <c r="G306" i="30" s="1"/>
  <c r="H306" i="30" s="1"/>
  <c r="F302" i="30"/>
  <c r="G302" i="30" s="1"/>
  <c r="H302" i="30" s="1"/>
  <c r="F298" i="30"/>
  <c r="G298" i="30" s="1"/>
  <c r="H298" i="30" s="1"/>
  <c r="F293" i="30"/>
  <c r="G293" i="30" s="1"/>
  <c r="H293" i="30" s="1"/>
  <c r="F290" i="30"/>
  <c r="G290" i="30" s="1"/>
  <c r="H290" i="30" s="1"/>
  <c r="F286" i="30"/>
  <c r="G286" i="30" s="1"/>
  <c r="H286" i="30" s="1"/>
  <c r="F283" i="30"/>
  <c r="G283" i="30" s="1"/>
  <c r="H283" i="30" s="1"/>
  <c r="F277" i="30"/>
  <c r="G277" i="30" s="1"/>
  <c r="H277" i="30" s="1"/>
  <c r="F270" i="30"/>
  <c r="G270" i="30" s="1"/>
  <c r="H270" i="30" s="1"/>
  <c r="F267" i="30"/>
  <c r="G267" i="30" s="1"/>
  <c r="H267" i="30" s="1"/>
  <c r="F262" i="30"/>
  <c r="G262" i="30" s="1"/>
  <c r="H262" i="30" s="1"/>
  <c r="F258" i="30"/>
  <c r="G258" i="30" s="1"/>
  <c r="H258" i="30" s="1"/>
  <c r="F252" i="30"/>
  <c r="G252" i="30" s="1"/>
  <c r="H252" i="30" s="1"/>
  <c r="F244" i="30"/>
  <c r="G244" i="30" s="1"/>
  <c r="H244" i="30" s="1"/>
  <c r="F236" i="30"/>
  <c r="G236" i="30" s="1"/>
  <c r="H236" i="30" s="1"/>
  <c r="F228" i="30"/>
  <c r="G228" i="30" s="1"/>
  <c r="H228" i="30" s="1"/>
  <c r="F226" i="30"/>
  <c r="G226" i="30" s="1"/>
  <c r="H226" i="30" s="1"/>
  <c r="F219" i="30"/>
  <c r="G219" i="30" s="1"/>
  <c r="H219" i="30" s="1"/>
  <c r="F211" i="30"/>
  <c r="G211" i="30" s="1"/>
  <c r="H211" i="30" s="1"/>
  <c r="F205" i="30"/>
  <c r="G205" i="30" s="1"/>
  <c r="H205" i="30" s="1"/>
  <c r="F200" i="30"/>
  <c r="G200" i="30" s="1"/>
  <c r="H200" i="30" s="1"/>
  <c r="F197" i="30"/>
  <c r="G197" i="30" s="1"/>
  <c r="H197" i="30" s="1"/>
  <c r="F193" i="30"/>
  <c r="G193" i="30" s="1"/>
  <c r="H193" i="30" s="1"/>
  <c r="F189" i="30"/>
  <c r="G189" i="30" s="1"/>
  <c r="H189" i="30" s="1"/>
  <c r="F186" i="30"/>
  <c r="G186" i="30" s="1"/>
  <c r="H186" i="30" s="1"/>
  <c r="F183" i="30"/>
  <c r="G183" i="30" s="1"/>
  <c r="H183" i="30" s="1"/>
  <c r="F171" i="30"/>
  <c r="G171" i="30" s="1"/>
  <c r="H171" i="30" s="1"/>
  <c r="F159" i="30"/>
  <c r="G159" i="30" s="1"/>
  <c r="H159" i="30" s="1"/>
  <c r="F150" i="30"/>
  <c r="G150" i="30" s="1"/>
  <c r="H150" i="30" s="1"/>
  <c r="F147" i="30"/>
  <c r="G147" i="30" s="1"/>
  <c r="H147" i="30" s="1"/>
  <c r="F143" i="30"/>
  <c r="G143" i="30" s="1"/>
  <c r="H143" i="30" s="1"/>
  <c r="F140" i="30"/>
  <c r="G140" i="30" s="1"/>
  <c r="H140" i="30" s="1"/>
  <c r="F134" i="30"/>
  <c r="G134" i="30" s="1"/>
  <c r="H134" i="30" s="1"/>
  <c r="F130" i="30"/>
  <c r="G130" i="30" s="1"/>
  <c r="H130" i="30" s="1"/>
  <c r="F126" i="30"/>
  <c r="G126" i="30" s="1"/>
  <c r="H126" i="30" s="1"/>
  <c r="F123" i="30"/>
  <c r="G123" i="30" s="1"/>
  <c r="H123" i="30" s="1"/>
  <c r="F118" i="30"/>
  <c r="G118" i="30" s="1"/>
  <c r="H118" i="30" s="1"/>
  <c r="F114" i="30"/>
  <c r="G114" i="30" s="1"/>
  <c r="H114" i="30" s="1"/>
  <c r="F106" i="30"/>
  <c r="G106" i="30" s="1"/>
  <c r="H106" i="30" s="1"/>
  <c r="F103" i="30"/>
  <c r="G103" i="30" s="1"/>
  <c r="H103" i="30" s="1"/>
  <c r="F99" i="30"/>
  <c r="G99" i="30" s="1"/>
  <c r="H99" i="30" s="1"/>
  <c r="F91" i="30"/>
  <c r="G91" i="30" s="1"/>
  <c r="H91" i="30" s="1"/>
  <c r="F896" i="30"/>
  <c r="G896" i="30" s="1"/>
  <c r="H896" i="30" s="1"/>
  <c r="F894" i="30"/>
  <c r="G894" i="30" s="1"/>
  <c r="H894" i="30" s="1"/>
  <c r="F888" i="30"/>
  <c r="G888" i="30" s="1"/>
  <c r="H888" i="30" s="1"/>
  <c r="F884" i="30"/>
  <c r="G884" i="30" s="1"/>
  <c r="H884" i="30" s="1"/>
  <c r="F876" i="30"/>
  <c r="G876" i="30" s="1"/>
  <c r="H876" i="30" s="1"/>
  <c r="F874" i="30"/>
  <c r="G874" i="30" s="1"/>
  <c r="H874" i="30" s="1"/>
  <c r="F868" i="30"/>
  <c r="G868" i="30" s="1"/>
  <c r="H868" i="30" s="1"/>
  <c r="F866" i="30"/>
  <c r="G866" i="30" s="1"/>
  <c r="H866" i="30" s="1"/>
  <c r="G714" i="30"/>
  <c r="H714" i="30" s="1"/>
  <c r="G708" i="30"/>
  <c r="H708" i="30" s="1"/>
  <c r="G706" i="30"/>
  <c r="H706" i="30" s="1"/>
  <c r="G698" i="30"/>
  <c r="H698" i="30" s="1"/>
  <c r="G696" i="30"/>
  <c r="H696" i="30" s="1"/>
  <c r="G692" i="30"/>
  <c r="H692" i="30" s="1"/>
  <c r="G686" i="30"/>
  <c r="H686" i="30" s="1"/>
  <c r="G679" i="30"/>
  <c r="H679" i="30" s="1"/>
  <c r="G673" i="30"/>
  <c r="H673" i="30" s="1"/>
  <c r="G671" i="30"/>
  <c r="H671" i="30" s="1"/>
  <c r="G664" i="30"/>
  <c r="H664" i="30" s="1"/>
  <c r="G656" i="30"/>
  <c r="H656" i="30" s="1"/>
  <c r="G648" i="30"/>
  <c r="H648" i="30" s="1"/>
  <c r="G646" i="30"/>
  <c r="H646" i="30" s="1"/>
  <c r="G640" i="30"/>
  <c r="H640" i="30" s="1"/>
  <c r="G634" i="30"/>
  <c r="H634" i="30" s="1"/>
  <c r="G632" i="30"/>
  <c r="H632" i="30" s="1"/>
  <c r="G627" i="30"/>
  <c r="H627" i="30" s="1"/>
  <c r="G620" i="30"/>
  <c r="H620" i="30" s="1"/>
  <c r="G614" i="30"/>
  <c r="H614" i="30" s="1"/>
  <c r="G612" i="30"/>
  <c r="H612" i="30" s="1"/>
  <c r="F450" i="28"/>
  <c r="K450" i="28" s="1"/>
  <c r="G450" i="18" s="1"/>
  <c r="F424" i="28"/>
  <c r="F408" i="28"/>
  <c r="K408" i="28" s="1"/>
  <c r="G408" i="18" s="1"/>
  <c r="F392" i="28"/>
  <c r="F364" i="28"/>
  <c r="K364" i="28" s="1"/>
  <c r="G364" i="18" s="1"/>
  <c r="F330" i="28"/>
  <c r="K330" i="28" s="1"/>
  <c r="G330" i="18" s="1"/>
  <c r="F314" i="28"/>
  <c r="K314" i="28" s="1"/>
  <c r="G314" i="18" s="1"/>
  <c r="F300" i="28"/>
  <c r="K300" i="28" s="1"/>
  <c r="G300" i="18" s="1"/>
  <c r="F284" i="28"/>
  <c r="K284" i="28" s="1"/>
  <c r="G284" i="18" s="1"/>
  <c r="F274" i="28"/>
  <c r="K274" i="28" s="1"/>
  <c r="G274" i="18" s="1"/>
  <c r="F266" i="28"/>
  <c r="K266" i="28" s="1"/>
  <c r="G266" i="18" s="1"/>
  <c r="F258" i="28"/>
  <c r="K258" i="28" s="1"/>
  <c r="G258" i="18" s="1"/>
  <c r="F251" i="28"/>
  <c r="K251" i="28" s="1"/>
  <c r="G251" i="18" s="1"/>
  <c r="F243" i="28"/>
  <c r="F235" i="28"/>
  <c r="K235" i="28" s="1"/>
  <c r="G235" i="18" s="1"/>
  <c r="F227" i="28"/>
  <c r="K227" i="28" s="1"/>
  <c r="G227" i="18" s="1"/>
  <c r="F213" i="28"/>
  <c r="K213" i="28" s="1"/>
  <c r="G213" i="18" s="1"/>
  <c r="F203" i="28"/>
  <c r="F191" i="28"/>
  <c r="K191" i="28" s="1"/>
  <c r="G191" i="18" s="1"/>
  <c r="F183" i="28"/>
  <c r="K183" i="28" s="1"/>
  <c r="G183" i="18" s="1"/>
  <c r="F167" i="28"/>
  <c r="K167" i="28" s="1"/>
  <c r="G167" i="18" s="1"/>
  <c r="F151" i="28"/>
  <c r="F135" i="28"/>
  <c r="K135" i="28" s="1"/>
  <c r="G135" i="18" s="1"/>
  <c r="F119" i="28"/>
  <c r="F103" i="28"/>
  <c r="K103" i="28" s="1"/>
  <c r="G103" i="18" s="1"/>
  <c r="F87" i="28"/>
  <c r="F80" i="28"/>
  <c r="K80" i="28" s="1"/>
  <c r="G80" i="18" s="1"/>
  <c r="F70" i="28"/>
  <c r="F58" i="28"/>
  <c r="K58" i="28" s="1"/>
  <c r="G58" i="18" s="1"/>
  <c r="F40" i="28"/>
  <c r="K40" i="28" s="1"/>
  <c r="G40" i="18" s="1"/>
  <c r="F29" i="28"/>
  <c r="K29" i="28" s="1"/>
  <c r="G29" i="18" s="1"/>
  <c r="F23" i="28"/>
  <c r="F15" i="28"/>
  <c r="K15" i="28" s="1"/>
  <c r="G15" i="18" s="1"/>
  <c r="K11" i="28"/>
  <c r="G11" i="18" s="1"/>
  <c r="K27" i="28"/>
  <c r="G27" i="18" s="1"/>
  <c r="K44" i="28"/>
  <c r="G44" i="18" s="1"/>
  <c r="K74" i="28"/>
  <c r="G74" i="18" s="1"/>
  <c r="K187" i="28"/>
  <c r="G187" i="18" s="1"/>
  <c r="K217" i="28"/>
  <c r="G217" i="18" s="1"/>
  <c r="K239" i="28"/>
  <c r="G239" i="18" s="1"/>
  <c r="K255" i="28"/>
  <c r="G255" i="18" s="1"/>
  <c r="K270" i="28"/>
  <c r="G270" i="18" s="1"/>
  <c r="K292" i="28"/>
  <c r="G292" i="18" s="1"/>
  <c r="K322" i="28"/>
  <c r="G322" i="18" s="1"/>
  <c r="K356" i="28"/>
  <c r="G356" i="18" s="1"/>
  <c r="K615" i="28"/>
  <c r="G612" i="18" s="1"/>
  <c r="K95" i="28"/>
  <c r="G95" i="18" s="1"/>
  <c r="K127" i="28"/>
  <c r="G127" i="18" s="1"/>
  <c r="K159" i="28"/>
  <c r="G159" i="18" s="1"/>
  <c r="K440" i="28"/>
  <c r="G440" i="18" s="1"/>
  <c r="K708" i="28"/>
  <c r="G705" i="18" s="1"/>
  <c r="F902" i="28"/>
  <c r="K902" i="28" s="1"/>
  <c r="G897" i="18" s="1"/>
  <c r="F718" i="28"/>
  <c r="K718" i="28" s="1"/>
  <c r="G715" i="18" s="1"/>
  <c r="F697" i="28"/>
  <c r="K697" i="28" s="1"/>
  <c r="G694" i="18" s="1"/>
  <c r="F692" i="28"/>
  <c r="K692" i="28" s="1"/>
  <c r="G689" i="18" s="1"/>
  <c r="F691" i="28"/>
  <c r="K691" i="28" s="1"/>
  <c r="G688" i="18" s="1"/>
  <c r="F671" i="28"/>
  <c r="F664" i="28"/>
  <c r="K664" i="28" s="1"/>
  <c r="G661" i="18" s="1"/>
  <c r="F663" i="28"/>
  <c r="K663" i="28" s="1"/>
  <c r="G660" i="18" s="1"/>
  <c r="F634" i="28"/>
  <c r="K634" i="28" s="1"/>
  <c r="G631" i="18" s="1"/>
  <c r="F629" i="28"/>
  <c r="K629" i="28" s="1"/>
  <c r="G626" i="18" s="1"/>
  <c r="F455" i="28"/>
  <c r="K455" i="28" s="1"/>
  <c r="G455" i="18" s="1"/>
  <c r="F435" i="28"/>
  <c r="K435" i="28" s="1"/>
  <c r="G435" i="18" s="1"/>
  <c r="K424" i="28"/>
  <c r="G424" i="18" s="1"/>
  <c r="F419" i="28"/>
  <c r="K419" i="28" s="1"/>
  <c r="G419" i="18" s="1"/>
  <c r="F403" i="28"/>
  <c r="K403" i="28" s="1"/>
  <c r="G403" i="18" s="1"/>
  <c r="K392" i="28"/>
  <c r="G392" i="18" s="1"/>
  <c r="F387" i="28"/>
  <c r="K387" i="28" s="1"/>
  <c r="G387" i="18" s="1"/>
  <c r="F377" i="28"/>
  <c r="K377" i="28" s="1"/>
  <c r="G377" i="18" s="1"/>
  <c r="F361" i="28"/>
  <c r="K361" i="28" s="1"/>
  <c r="G361" i="18" s="1"/>
  <c r="F349" i="28"/>
  <c r="K349" i="28" s="1"/>
  <c r="G349" i="18" s="1"/>
  <c r="F339" i="28"/>
  <c r="K339" i="28" s="1"/>
  <c r="G339" i="18" s="1"/>
  <c r="F323" i="28"/>
  <c r="K323" i="28" s="1"/>
  <c r="G323" i="18" s="1"/>
  <c r="F307" i="28"/>
  <c r="K307" i="28" s="1"/>
  <c r="G307" i="18" s="1"/>
  <c r="F289" i="28"/>
  <c r="K289" i="28" s="1"/>
  <c r="G289" i="18" s="1"/>
  <c r="F273" i="28"/>
  <c r="K273" i="28" s="1"/>
  <c r="G273" i="18" s="1"/>
  <c r="F257" i="28"/>
  <c r="K257" i="28" s="1"/>
  <c r="G257" i="18" s="1"/>
  <c r="K243" i="28"/>
  <c r="G243" i="18" s="1"/>
  <c r="F242" i="28"/>
  <c r="K242" i="28" s="1"/>
  <c r="G242" i="18" s="1"/>
  <c r="F224" i="28"/>
  <c r="K224" i="28" s="1"/>
  <c r="G224" i="18" s="1"/>
  <c r="F218" i="28"/>
  <c r="K218" i="28" s="1"/>
  <c r="G218" i="18" s="1"/>
  <c r="F206" i="28"/>
  <c r="K206" i="28" s="1"/>
  <c r="G206" i="18" s="1"/>
  <c r="K203" i="28"/>
  <c r="G203" i="18" s="1"/>
  <c r="F198" i="28"/>
  <c r="K198" i="28" s="1"/>
  <c r="G198" i="18" s="1"/>
  <c r="F172" i="28"/>
  <c r="K172" i="28" s="1"/>
  <c r="G172" i="18" s="1"/>
  <c r="F164" i="28"/>
  <c r="K164" i="28" s="1"/>
  <c r="G164" i="18" s="1"/>
  <c r="F156" i="28"/>
  <c r="K156" i="28" s="1"/>
  <c r="G156" i="18" s="1"/>
  <c r="K151" i="28"/>
  <c r="G151" i="18" s="1"/>
  <c r="F148" i="28"/>
  <c r="K148" i="28" s="1"/>
  <c r="G148" i="18" s="1"/>
  <c r="F140" i="28"/>
  <c r="K140" i="28" s="1"/>
  <c r="G140" i="18" s="1"/>
  <c r="F132" i="28"/>
  <c r="K132" i="28" s="1"/>
  <c r="G132" i="18" s="1"/>
  <c r="F124" i="28"/>
  <c r="K124" i="28" s="1"/>
  <c r="G124" i="18" s="1"/>
  <c r="K119" i="28"/>
  <c r="G119" i="18" s="1"/>
  <c r="F116" i="28"/>
  <c r="K116" i="28" s="1"/>
  <c r="G116" i="18" s="1"/>
  <c r="F108" i="28"/>
  <c r="K108" i="28" s="1"/>
  <c r="G108" i="18" s="1"/>
  <c r="F100" i="28"/>
  <c r="K100" i="28" s="1"/>
  <c r="G100" i="18" s="1"/>
  <c r="F92" i="28"/>
  <c r="K92" i="28" s="1"/>
  <c r="G92" i="18" s="1"/>
  <c r="K87" i="28"/>
  <c r="G87" i="18" s="1"/>
  <c r="F84" i="28"/>
  <c r="K84" i="28" s="1"/>
  <c r="G84" i="18" s="1"/>
  <c r="F77" i="28"/>
  <c r="K77" i="28" s="1"/>
  <c r="G77" i="18" s="1"/>
  <c r="K70" i="28"/>
  <c r="G70" i="18" s="1"/>
  <c r="F63" i="28"/>
  <c r="K63" i="28" s="1"/>
  <c r="G63" i="18" s="1"/>
  <c r="F55" i="28"/>
  <c r="K55" i="28" s="1"/>
  <c r="G55" i="18" s="1"/>
  <c r="F47" i="28"/>
  <c r="K47" i="28" s="1"/>
  <c r="G47" i="18" s="1"/>
  <c r="F43" i="28"/>
  <c r="K43" i="28" s="1"/>
  <c r="G43" i="18" s="1"/>
  <c r="F32" i="28"/>
  <c r="K32" i="28" s="1"/>
  <c r="G32" i="18" s="1"/>
  <c r="K23" i="28"/>
  <c r="G23" i="18" s="1"/>
  <c r="F18" i="28"/>
  <c r="K18" i="28" s="1"/>
  <c r="G18" i="18" s="1"/>
  <c r="F899" i="28"/>
  <c r="F885" i="28"/>
  <c r="K885" i="28" s="1"/>
  <c r="G880" i="18" s="1"/>
  <c r="F716" i="28"/>
  <c r="K716" i="28" s="1"/>
  <c r="G713" i="18" s="1"/>
  <c r="F705" i="28"/>
  <c r="K705" i="28" s="1"/>
  <c r="G702" i="18" s="1"/>
  <c r="F875" i="28"/>
  <c r="K875" i="28" s="1"/>
  <c r="G870" i="18" s="1"/>
  <c r="C526" i="28"/>
  <c r="F448" i="28"/>
  <c r="K448" i="28" s="1"/>
  <c r="G448" i="18" s="1"/>
  <c r="F432" i="28"/>
  <c r="K432" i="28" s="1"/>
  <c r="G432" i="18" s="1"/>
  <c r="K899" i="28"/>
  <c r="G894" i="18" s="1"/>
  <c r="F892" i="28"/>
  <c r="K892" i="28" s="1"/>
  <c r="G887" i="18" s="1"/>
  <c r="F870" i="28"/>
  <c r="K870" i="28" s="1"/>
  <c r="G865" i="18" s="1"/>
  <c r="F712" i="28"/>
  <c r="K712" i="28" s="1"/>
  <c r="G709" i="18" s="1"/>
  <c r="F700" i="28"/>
  <c r="K700" i="28" s="1"/>
  <c r="G697" i="18" s="1"/>
  <c r="F686" i="28"/>
  <c r="K686" i="28" s="1"/>
  <c r="G683" i="18" s="1"/>
  <c r="F678" i="28"/>
  <c r="K678" i="28" s="1"/>
  <c r="G675" i="18" s="1"/>
  <c r="K671" i="28"/>
  <c r="G668" i="18" s="1"/>
  <c r="F656" i="28"/>
  <c r="K656" i="28" s="1"/>
  <c r="G653" i="18" s="1"/>
  <c r="F651" i="28"/>
  <c r="K651" i="28" s="1"/>
  <c r="G648" i="18" s="1"/>
  <c r="F640" i="28"/>
  <c r="K640" i="28" s="1"/>
  <c r="G637" i="18" s="1"/>
  <c r="F637" i="28"/>
  <c r="K637" i="28" s="1"/>
  <c r="G634" i="18" s="1"/>
  <c r="F627" i="28"/>
  <c r="K627" i="28" s="1"/>
  <c r="G624" i="18" s="1"/>
  <c r="F623" i="28"/>
  <c r="F614" i="28"/>
  <c r="K614" i="28" s="1"/>
  <c r="G611" i="18" s="1"/>
  <c r="F607" i="28"/>
  <c r="K607" i="28" s="1"/>
  <c r="G604" i="18" s="1"/>
  <c r="K51" i="28"/>
  <c r="G51" i="18" s="1"/>
  <c r="K59" i="28"/>
  <c r="G59" i="18" s="1"/>
  <c r="K81" i="28"/>
  <c r="G81" i="18" s="1"/>
  <c r="K88" i="28"/>
  <c r="G88" i="18" s="1"/>
  <c r="K96" i="28"/>
  <c r="G96" i="18" s="1"/>
  <c r="K104" i="28"/>
  <c r="G104" i="18" s="1"/>
  <c r="K112" i="28"/>
  <c r="G112" i="18" s="1"/>
  <c r="K120" i="28"/>
  <c r="G120" i="18" s="1"/>
  <c r="K128" i="28"/>
  <c r="G128" i="18" s="1"/>
  <c r="K136" i="28"/>
  <c r="G136" i="18" s="1"/>
  <c r="K144" i="28"/>
  <c r="G144" i="18" s="1"/>
  <c r="K152" i="28"/>
  <c r="G152" i="18" s="1"/>
  <c r="K160" i="28"/>
  <c r="G160" i="18" s="1"/>
  <c r="K168" i="28"/>
  <c r="G168" i="18" s="1"/>
  <c r="K202" i="28"/>
  <c r="G202" i="18" s="1"/>
  <c r="K395" i="28"/>
  <c r="G395" i="18" s="1"/>
  <c r="K411" i="28"/>
  <c r="G411" i="18" s="1"/>
  <c r="K427" i="28"/>
  <c r="G427" i="18" s="1"/>
  <c r="K443" i="28"/>
  <c r="G443" i="18" s="1"/>
  <c r="K26" i="28"/>
  <c r="G26" i="18" s="1"/>
  <c r="K37" i="28"/>
  <c r="G37" i="18" s="1"/>
  <c r="K73" i="28"/>
  <c r="G73" i="18" s="1"/>
  <c r="K188" i="28"/>
  <c r="G188" i="18" s="1"/>
  <c r="K210" i="28"/>
  <c r="G210" i="18" s="1"/>
  <c r="K234" i="28"/>
  <c r="G234" i="18" s="1"/>
  <c r="K250" i="28"/>
  <c r="G250" i="18" s="1"/>
  <c r="K265" i="28"/>
  <c r="G265" i="18" s="1"/>
  <c r="K281" i="28"/>
  <c r="G281" i="18" s="1"/>
  <c r="K297" i="28"/>
  <c r="G297" i="18" s="1"/>
  <c r="K315" i="28"/>
  <c r="G315" i="18" s="1"/>
  <c r="K331" i="28"/>
  <c r="G331" i="18" s="1"/>
  <c r="K369" i="28"/>
  <c r="G369" i="18" s="1"/>
  <c r="H710" i="34"/>
  <c r="I710" i="34" s="1"/>
  <c r="J710" i="34" s="1"/>
  <c r="H706" i="34"/>
  <c r="I706" i="34" s="1"/>
  <c r="J706" i="34" s="1"/>
  <c r="H572" i="34"/>
  <c r="I572" i="34" s="1"/>
  <c r="H592" i="34"/>
  <c r="I592" i="34" s="1"/>
  <c r="J592" i="34" s="1"/>
  <c r="M592" i="34" s="1"/>
  <c r="N592" i="34" s="1"/>
  <c r="H579" i="34"/>
  <c r="I579" i="34" s="1"/>
  <c r="J579" i="34" s="1"/>
  <c r="H556" i="34"/>
  <c r="I556" i="34" s="1"/>
  <c r="J556" i="34" s="1"/>
  <c r="M556" i="34" s="1"/>
  <c r="N556" i="34" s="1"/>
  <c r="H534" i="34"/>
  <c r="I534" i="34" s="1"/>
  <c r="J534" i="34" s="1"/>
  <c r="M534" i="34" s="1"/>
  <c r="N534" i="34" s="1"/>
  <c r="H570" i="34"/>
  <c r="I570" i="34" s="1"/>
  <c r="J570" i="34" s="1"/>
  <c r="M570" i="34" s="1"/>
  <c r="N570" i="34" s="1"/>
  <c r="H581" i="34"/>
  <c r="I581" i="34" s="1"/>
  <c r="J581" i="34" s="1"/>
  <c r="M581" i="34" s="1"/>
  <c r="N581" i="34" s="1"/>
  <c r="H599" i="34"/>
  <c r="I599" i="34" s="1"/>
  <c r="J599" i="34" s="1"/>
  <c r="M599" i="34" s="1"/>
  <c r="H597" i="34"/>
  <c r="I597" i="34" s="1"/>
  <c r="J597" i="34" s="1"/>
  <c r="M597" i="34" s="1"/>
  <c r="H590" i="34"/>
  <c r="I590" i="34" s="1"/>
  <c r="J590" i="34" s="1"/>
  <c r="H588" i="34"/>
  <c r="I588" i="34" s="1"/>
  <c r="J588" i="34" s="1"/>
  <c r="M588" i="34" s="1"/>
  <c r="H586" i="34"/>
  <c r="I586" i="34" s="1"/>
  <c r="J586" i="34" s="1"/>
  <c r="H584" i="34"/>
  <c r="I584" i="34" s="1"/>
  <c r="J584" i="34" s="1"/>
  <c r="H582" i="34"/>
  <c r="I582" i="34" s="1"/>
  <c r="J582" i="34" s="1"/>
  <c r="H551" i="34"/>
  <c r="I551" i="34" s="1"/>
  <c r="J551" i="34" s="1"/>
  <c r="M551" i="34" s="1"/>
  <c r="H547" i="34"/>
  <c r="I547" i="34" s="1"/>
  <c r="J547" i="34" s="1"/>
  <c r="M547" i="34" s="1"/>
  <c r="H541" i="34"/>
  <c r="I541" i="34" s="1"/>
  <c r="J541" i="34" s="1"/>
  <c r="M541" i="34" s="1"/>
  <c r="H539" i="34"/>
  <c r="I539" i="34" s="1"/>
  <c r="J539" i="34" s="1"/>
  <c r="H532" i="34"/>
  <c r="I532" i="34" s="1"/>
  <c r="J532" i="34" s="1"/>
  <c r="H559" i="34"/>
  <c r="I559" i="34" s="1"/>
  <c r="J559" i="34" s="1"/>
  <c r="M559" i="34" s="1"/>
  <c r="N559" i="34" s="1"/>
  <c r="H578" i="34"/>
  <c r="I578" i="34" s="1"/>
  <c r="J578" i="34" s="1"/>
  <c r="H573" i="34"/>
  <c r="I573" i="34" s="1"/>
  <c r="J573" i="34" s="1"/>
  <c r="M573" i="34" s="1"/>
  <c r="N573" i="34" s="1"/>
  <c r="H600" i="34"/>
  <c r="I600" i="34" s="1"/>
  <c r="J600" i="34" s="1"/>
  <c r="M600" i="34" s="1"/>
  <c r="N600" i="34" s="1"/>
  <c r="H598" i="34"/>
  <c r="I598" i="34" s="1"/>
  <c r="J598" i="34" s="1"/>
  <c r="H596" i="34"/>
  <c r="I596" i="34" s="1"/>
  <c r="H591" i="34"/>
  <c r="I591" i="34" s="1"/>
  <c r="J591" i="34" s="1"/>
  <c r="M591" i="34" s="1"/>
  <c r="H589" i="34"/>
  <c r="I589" i="34" s="1"/>
  <c r="J589" i="34" s="1"/>
  <c r="M589" i="34" s="1"/>
  <c r="H587" i="34"/>
  <c r="I587" i="34" s="1"/>
  <c r="J587" i="34" s="1"/>
  <c r="H585" i="34"/>
  <c r="I585" i="34" s="1"/>
  <c r="J585" i="34" s="1"/>
  <c r="H583" i="34"/>
  <c r="I583" i="34" s="1"/>
  <c r="J583" i="34" s="1"/>
  <c r="H540" i="34"/>
  <c r="I540" i="34" s="1"/>
  <c r="J540" i="34" s="1"/>
  <c r="H529" i="34"/>
  <c r="I529" i="34" s="1"/>
  <c r="J529" i="34" s="1"/>
  <c r="J376" i="34"/>
  <c r="M376" i="34" s="1"/>
  <c r="J384" i="34"/>
  <c r="M384" i="34" s="1"/>
  <c r="J412" i="34"/>
  <c r="M412" i="34" s="1"/>
  <c r="J294" i="34"/>
  <c r="M294" i="34" s="1"/>
  <c r="J378" i="34"/>
  <c r="M378" i="34" s="1"/>
  <c r="J394" i="34"/>
  <c r="M394" i="34" s="1"/>
  <c r="J402" i="34"/>
  <c r="M402" i="34" s="1"/>
  <c r="J418" i="34"/>
  <c r="M418" i="34" s="1"/>
  <c r="J446" i="34"/>
  <c r="M446" i="34" s="1"/>
  <c r="H521" i="34"/>
  <c r="I521" i="34" s="1"/>
  <c r="J521" i="34" s="1"/>
  <c r="M521" i="34" s="1"/>
  <c r="N521" i="34" s="1"/>
  <c r="H497" i="34"/>
  <c r="I497" i="34" s="1"/>
  <c r="J497" i="34" s="1"/>
  <c r="M497" i="34" s="1"/>
  <c r="N497" i="34" s="1"/>
  <c r="H513" i="34"/>
  <c r="I513" i="34" s="1"/>
  <c r="J513" i="34" s="1"/>
  <c r="M513" i="34" s="1"/>
  <c r="N513" i="34" s="1"/>
  <c r="H498" i="34"/>
  <c r="I498" i="34" s="1"/>
  <c r="J498" i="34" s="1"/>
  <c r="H514" i="34"/>
  <c r="I514" i="34" s="1"/>
  <c r="J514" i="34" s="1"/>
  <c r="H472" i="34"/>
  <c r="I472" i="34" s="1"/>
  <c r="J472" i="34" s="1"/>
  <c r="H520" i="34"/>
  <c r="I520" i="34" s="1"/>
  <c r="J520" i="34" s="1"/>
  <c r="M520" i="34" s="1"/>
  <c r="H469" i="34"/>
  <c r="I469" i="34" s="1"/>
  <c r="J469" i="34" s="1"/>
  <c r="H470" i="34"/>
  <c r="I470" i="34" s="1"/>
  <c r="J470" i="34" s="1"/>
  <c r="H474" i="34"/>
  <c r="I474" i="34" s="1"/>
  <c r="J474" i="34" s="1"/>
  <c r="M474" i="34" s="1"/>
  <c r="N474" i="34" s="1"/>
  <c r="N903" i="34"/>
  <c r="J846" i="34"/>
  <c r="M846" i="34" s="1"/>
  <c r="N846" i="34" s="1"/>
  <c r="J858" i="34"/>
  <c r="M858" i="34" s="1"/>
  <c r="N858" i="34" s="1"/>
  <c r="J369" i="34"/>
  <c r="M369" i="34" s="1"/>
  <c r="J439" i="34"/>
  <c r="M439" i="34" s="1"/>
  <c r="J341" i="34"/>
  <c r="M341" i="34" s="1"/>
  <c r="J437" i="34"/>
  <c r="M437" i="34" s="1"/>
  <c r="J449" i="34"/>
  <c r="M449" i="34" s="1"/>
  <c r="N9" i="15"/>
  <c r="N246" i="15"/>
  <c r="N103" i="15"/>
  <c r="N43" i="15"/>
  <c r="N164" i="15"/>
  <c r="N15" i="15"/>
  <c r="H878" i="15"/>
  <c r="I878" i="15" s="1"/>
  <c r="J878" i="15" s="1"/>
  <c r="M878" i="15" s="1"/>
  <c r="N878" i="15" s="1"/>
  <c r="H870" i="15"/>
  <c r="I870" i="15" s="1"/>
  <c r="J870" i="15" s="1"/>
  <c r="H877" i="15"/>
  <c r="I877" i="15" s="1"/>
  <c r="J877" i="15" s="1"/>
  <c r="H892" i="15"/>
  <c r="I892" i="15" s="1"/>
  <c r="J892" i="15" s="1"/>
  <c r="H900" i="15"/>
  <c r="I900" i="15" s="1"/>
  <c r="J900" i="15" s="1"/>
  <c r="H888" i="15"/>
  <c r="I888" i="15" s="1"/>
  <c r="J888" i="15" s="1"/>
  <c r="M888" i="15" s="1"/>
  <c r="N888" i="15" s="1"/>
  <c r="H884" i="15"/>
  <c r="I884" i="15" s="1"/>
  <c r="J884" i="15" s="1"/>
  <c r="M884" i="15" s="1"/>
  <c r="N884" i="15" s="1"/>
  <c r="H889" i="15"/>
  <c r="I889" i="15" s="1"/>
  <c r="J889" i="15" s="1"/>
  <c r="H874" i="15"/>
  <c r="I874" i="15" s="1"/>
  <c r="J874" i="15" s="1"/>
  <c r="M874" i="15" s="1"/>
  <c r="N874" i="15" s="1"/>
  <c r="H881" i="15"/>
  <c r="I881" i="15" s="1"/>
  <c r="J881" i="15" s="1"/>
  <c r="M881" i="15" s="1"/>
  <c r="N881" i="15" s="1"/>
  <c r="H895" i="15"/>
  <c r="I895" i="15" s="1"/>
  <c r="J895" i="15" s="1"/>
  <c r="H867" i="15"/>
  <c r="I867" i="15" s="1"/>
  <c r="J867" i="15" s="1"/>
  <c r="H882" i="15"/>
  <c r="I882" i="15" s="1"/>
  <c r="J882" i="15" s="1"/>
  <c r="H896" i="15"/>
  <c r="I896" i="15" s="1"/>
  <c r="J896" i="15" s="1"/>
  <c r="H793" i="15"/>
  <c r="I793" i="15" s="1"/>
  <c r="J793" i="15" s="1"/>
  <c r="H807" i="15"/>
  <c r="I807" i="15" s="1"/>
  <c r="J807" i="15" s="1"/>
  <c r="M807" i="15" s="1"/>
  <c r="N807" i="15" s="1"/>
  <c r="H825" i="15"/>
  <c r="I825" i="15" s="1"/>
  <c r="J825" i="15" s="1"/>
  <c r="M825" i="15" s="1"/>
  <c r="N825" i="15" s="1"/>
  <c r="H855" i="15"/>
  <c r="I855" i="15" s="1"/>
  <c r="J855" i="15" s="1"/>
  <c r="H854" i="15"/>
  <c r="I854" i="15" s="1"/>
  <c r="J854" i="15" s="1"/>
  <c r="M854" i="15" s="1"/>
  <c r="N854" i="15" s="1"/>
  <c r="H814" i="15"/>
  <c r="I814" i="15" s="1"/>
  <c r="J814" i="15" s="1"/>
  <c r="M814" i="15" s="1"/>
  <c r="N814" i="15" s="1"/>
  <c r="H845" i="15"/>
  <c r="I845" i="15" s="1"/>
  <c r="J845" i="15" s="1"/>
  <c r="M845" i="15" s="1"/>
  <c r="N845" i="15" s="1"/>
  <c r="H792" i="15"/>
  <c r="I792" i="15" s="1"/>
  <c r="J792" i="15" s="1"/>
  <c r="M792" i="15" s="1"/>
  <c r="N792" i="15" s="1"/>
  <c r="H828" i="15"/>
  <c r="I828" i="15" s="1"/>
  <c r="J828" i="15" s="1"/>
  <c r="H822" i="15"/>
  <c r="I822" i="15" s="1"/>
  <c r="J822" i="15" s="1"/>
  <c r="H851" i="15"/>
  <c r="I851" i="15" s="1"/>
  <c r="J851" i="15" s="1"/>
  <c r="H860" i="15"/>
  <c r="I860" i="15" s="1"/>
  <c r="J860" i="15" s="1"/>
  <c r="M860" i="15" s="1"/>
  <c r="H853" i="15"/>
  <c r="I853" i="15" s="1"/>
  <c r="J853" i="15" s="1"/>
  <c r="M853" i="15" s="1"/>
  <c r="N853" i="15" s="1"/>
  <c r="H833" i="15"/>
  <c r="I833" i="15" s="1"/>
  <c r="J833" i="15" s="1"/>
  <c r="M833" i="15" s="1"/>
  <c r="N833" i="15" s="1"/>
  <c r="H824" i="15"/>
  <c r="I824" i="15" s="1"/>
  <c r="J824" i="15" s="1"/>
  <c r="M824" i="15" s="1"/>
  <c r="N824" i="15" s="1"/>
  <c r="H819" i="15"/>
  <c r="I819" i="15" s="1"/>
  <c r="J819" i="15" s="1"/>
  <c r="M819" i="15" s="1"/>
  <c r="N819" i="15" s="1"/>
  <c r="H813" i="15"/>
  <c r="I813" i="15" s="1"/>
  <c r="J813" i="15" s="1"/>
  <c r="M813" i="15" s="1"/>
  <c r="N813" i="15" s="1"/>
  <c r="H769" i="15"/>
  <c r="I769" i="15" s="1"/>
  <c r="J769" i="15" s="1"/>
  <c r="M769" i="15" s="1"/>
  <c r="N769" i="15" s="1"/>
  <c r="H746" i="15"/>
  <c r="I746" i="15" s="1"/>
  <c r="J746" i="15" s="1"/>
  <c r="M746" i="15" s="1"/>
  <c r="N746" i="15" s="1"/>
  <c r="H740" i="15"/>
  <c r="I740" i="15" s="1"/>
  <c r="J740" i="15" s="1"/>
  <c r="M740" i="15" s="1"/>
  <c r="N740" i="15" s="1"/>
  <c r="H754" i="15"/>
  <c r="I754" i="15" s="1"/>
  <c r="J754" i="15" s="1"/>
  <c r="M754" i="15" s="1"/>
  <c r="N754" i="15" s="1"/>
  <c r="H770" i="15"/>
  <c r="I770" i="15" s="1"/>
  <c r="J770" i="15" s="1"/>
  <c r="H816" i="15"/>
  <c r="I816" i="15" s="1"/>
  <c r="J816" i="15" s="1"/>
  <c r="M816" i="15" s="1"/>
  <c r="N816" i="15" s="1"/>
  <c r="H820" i="15"/>
  <c r="I820" i="15" s="1"/>
  <c r="J820" i="15" s="1"/>
  <c r="M820" i="15" s="1"/>
  <c r="N820" i="15" s="1"/>
  <c r="H830" i="15"/>
  <c r="I830" i="15" s="1"/>
  <c r="J830" i="15" s="1"/>
  <c r="M830" i="15" s="1"/>
  <c r="N830" i="15" s="1"/>
  <c r="H846" i="15"/>
  <c r="I846" i="15" s="1"/>
  <c r="J846" i="15" s="1"/>
  <c r="M846" i="15" s="1"/>
  <c r="N846" i="15" s="1"/>
  <c r="H850" i="15"/>
  <c r="I850" i="15" s="1"/>
  <c r="J850" i="15" s="1"/>
  <c r="M850" i="15" s="1"/>
  <c r="N850" i="15" s="1"/>
  <c r="H856" i="15"/>
  <c r="I856" i="15" s="1"/>
  <c r="H842" i="15"/>
  <c r="I842" i="15" s="1"/>
  <c r="J842" i="15" s="1"/>
  <c r="H840" i="15"/>
  <c r="I840" i="15" s="1"/>
  <c r="J840" i="15" s="1"/>
  <c r="H838" i="15"/>
  <c r="I838" i="15" s="1"/>
  <c r="J838" i="15" s="1"/>
  <c r="H836" i="15"/>
  <c r="I836" i="15" s="1"/>
  <c r="J836" i="15" s="1"/>
  <c r="H834" i="15"/>
  <c r="I834" i="15" s="1"/>
  <c r="J834" i="15" s="1"/>
  <c r="H826" i="15"/>
  <c r="I826" i="15" s="1"/>
  <c r="J826" i="15" s="1"/>
  <c r="H809" i="15"/>
  <c r="I809" i="15" s="1"/>
  <c r="J809" i="15" s="1"/>
  <c r="H805" i="15"/>
  <c r="I805" i="15" s="1"/>
  <c r="J805" i="15" s="1"/>
  <c r="M805" i="15" s="1"/>
  <c r="H802" i="15"/>
  <c r="I802" i="15" s="1"/>
  <c r="J802" i="15" s="1"/>
  <c r="M802" i="15" s="1"/>
  <c r="H800" i="15"/>
  <c r="I800" i="15" s="1"/>
  <c r="J800" i="15" s="1"/>
  <c r="H798" i="15"/>
  <c r="I798" i="15" s="1"/>
  <c r="H796" i="15"/>
  <c r="I796" i="15" s="1"/>
  <c r="H794" i="15"/>
  <c r="I794" i="15" s="1"/>
  <c r="J794" i="15" s="1"/>
  <c r="M794" i="15" s="1"/>
  <c r="H788" i="15"/>
  <c r="I788" i="15" s="1"/>
  <c r="J788" i="15" s="1"/>
  <c r="H786" i="15"/>
  <c r="I786" i="15" s="1"/>
  <c r="J786" i="15" s="1"/>
  <c r="H784" i="15"/>
  <c r="I784" i="15" s="1"/>
  <c r="J784" i="15" s="1"/>
  <c r="M784" i="15" s="1"/>
  <c r="H782" i="15"/>
  <c r="I782" i="15" s="1"/>
  <c r="J782" i="15" s="1"/>
  <c r="M782" i="15" s="1"/>
  <c r="H780" i="15"/>
  <c r="I780" i="15" s="1"/>
  <c r="J780" i="15" s="1"/>
  <c r="M780" i="15" s="1"/>
  <c r="H778" i="15"/>
  <c r="I778" i="15" s="1"/>
  <c r="J778" i="15" s="1"/>
  <c r="M778" i="15" s="1"/>
  <c r="H776" i="15"/>
  <c r="I776" i="15" s="1"/>
  <c r="J776" i="15" s="1"/>
  <c r="M776" i="15" s="1"/>
  <c r="H774" i="15"/>
  <c r="I774" i="15" s="1"/>
  <c r="H772" i="15"/>
  <c r="I772" i="15" s="1"/>
  <c r="J772" i="15" s="1"/>
  <c r="M772" i="15" s="1"/>
  <c r="H768" i="15"/>
  <c r="I768" i="15" s="1"/>
  <c r="J768" i="15" s="1"/>
  <c r="M768" i="15" s="1"/>
  <c r="H764" i="15"/>
  <c r="I764" i="15" s="1"/>
  <c r="J764" i="15" s="1"/>
  <c r="M764" i="15" s="1"/>
  <c r="H762" i="15"/>
  <c r="I762" i="15" s="1"/>
  <c r="J762" i="15" s="1"/>
  <c r="M762" i="15" s="1"/>
  <c r="H760" i="15"/>
  <c r="I760" i="15" s="1"/>
  <c r="J760" i="15" s="1"/>
  <c r="M760" i="15" s="1"/>
  <c r="H758" i="15"/>
  <c r="I758" i="15" s="1"/>
  <c r="J758" i="15" s="1"/>
  <c r="H756" i="15"/>
  <c r="I756" i="15" s="1"/>
  <c r="J756" i="15" s="1"/>
  <c r="M756" i="15" s="1"/>
  <c r="H753" i="15"/>
  <c r="I753" i="15" s="1"/>
  <c r="J753" i="15" s="1"/>
  <c r="M753" i="15" s="1"/>
  <c r="H751" i="15"/>
  <c r="I751" i="15" s="1"/>
  <c r="J751" i="15" s="1"/>
  <c r="M751" i="15" s="1"/>
  <c r="H749" i="15"/>
  <c r="I749" i="15" s="1"/>
  <c r="J749" i="15" s="1"/>
  <c r="M749" i="15" s="1"/>
  <c r="H747" i="15"/>
  <c r="I747" i="15" s="1"/>
  <c r="J747" i="15" s="1"/>
  <c r="M747" i="15" s="1"/>
  <c r="H743" i="15"/>
  <c r="I743" i="15" s="1"/>
  <c r="J743" i="15" s="1"/>
  <c r="M743" i="15" s="1"/>
  <c r="H738" i="15"/>
  <c r="I738" i="15" s="1"/>
  <c r="J738" i="15" s="1"/>
  <c r="M738" i="15" s="1"/>
  <c r="H736" i="15"/>
  <c r="I736" i="15" s="1"/>
  <c r="J736" i="15" s="1"/>
  <c r="M736" i="15" s="1"/>
  <c r="H734" i="15"/>
  <c r="I734" i="15" s="1"/>
  <c r="J734" i="15" s="1"/>
  <c r="M734" i="15" s="1"/>
  <c r="H732" i="15"/>
  <c r="I732" i="15" s="1"/>
  <c r="J732" i="15" s="1"/>
  <c r="M732" i="15" s="1"/>
  <c r="H730" i="15"/>
  <c r="I730" i="15" s="1"/>
  <c r="J730" i="15" s="1"/>
  <c r="M730" i="15" s="1"/>
  <c r="H728" i="15"/>
  <c r="I728" i="15" s="1"/>
  <c r="J728" i="15" s="1"/>
  <c r="M728" i="15" s="1"/>
  <c r="J1086" i="15"/>
  <c r="M1086" i="15" s="1"/>
  <c r="N1086" i="15" s="1"/>
  <c r="H811" i="15"/>
  <c r="I811" i="15" s="1"/>
  <c r="J811" i="15" s="1"/>
  <c r="M811" i="15" s="1"/>
  <c r="N811" i="15" s="1"/>
  <c r="H789" i="15"/>
  <c r="I789" i="15" s="1"/>
  <c r="J789" i="15" s="1"/>
  <c r="M789" i="15" s="1"/>
  <c r="N789" i="15" s="1"/>
  <c r="H815" i="15"/>
  <c r="I815" i="15" s="1"/>
  <c r="J815" i="15" s="1"/>
  <c r="H847" i="15"/>
  <c r="I847" i="15" s="1"/>
  <c r="J847" i="15" s="1"/>
  <c r="H832" i="15"/>
  <c r="I832" i="15" s="1"/>
  <c r="J832" i="15" s="1"/>
  <c r="M832" i="15" s="1"/>
  <c r="N832" i="15" s="1"/>
  <c r="H857" i="15"/>
  <c r="I857" i="15" s="1"/>
  <c r="J857" i="15" s="1"/>
  <c r="H829" i="15"/>
  <c r="I829" i="15" s="1"/>
  <c r="J829" i="15" s="1"/>
  <c r="M829" i="15" s="1"/>
  <c r="N829" i="15" s="1"/>
  <c r="H859" i="15"/>
  <c r="I859" i="15" s="1"/>
  <c r="J859" i="15" s="1"/>
  <c r="M859" i="15" s="1"/>
  <c r="N859" i="15" s="1"/>
  <c r="H849" i="15"/>
  <c r="I849" i="15" s="1"/>
  <c r="J849" i="15" s="1"/>
  <c r="M849" i="15" s="1"/>
  <c r="N849" i="15" s="1"/>
  <c r="H831" i="15"/>
  <c r="I831" i="15" s="1"/>
  <c r="J831" i="15" s="1"/>
  <c r="M831" i="15" s="1"/>
  <c r="N831" i="15" s="1"/>
  <c r="H821" i="15"/>
  <c r="I821" i="15" s="1"/>
  <c r="J821" i="15" s="1"/>
  <c r="M821" i="15" s="1"/>
  <c r="N821" i="15" s="1"/>
  <c r="H817" i="15"/>
  <c r="I817" i="15" s="1"/>
  <c r="J817" i="15" s="1"/>
  <c r="M817" i="15" s="1"/>
  <c r="N817" i="15" s="1"/>
  <c r="H806" i="15"/>
  <c r="I806" i="15" s="1"/>
  <c r="J806" i="15" s="1"/>
  <c r="H765" i="15"/>
  <c r="I765" i="15" s="1"/>
  <c r="J765" i="15" s="1"/>
  <c r="M765" i="15" s="1"/>
  <c r="N765" i="15" s="1"/>
  <c r="H742" i="15"/>
  <c r="I742" i="15" s="1"/>
  <c r="J742" i="15" s="1"/>
  <c r="H766" i="15"/>
  <c r="I766" i="15" s="1"/>
  <c r="J766" i="15" s="1"/>
  <c r="M766" i="15" s="1"/>
  <c r="N766" i="15" s="1"/>
  <c r="H818" i="15"/>
  <c r="I818" i="15" s="1"/>
  <c r="J818" i="15" s="1"/>
  <c r="M818" i="15" s="1"/>
  <c r="N818" i="15" s="1"/>
  <c r="H823" i="15"/>
  <c r="I823" i="15" s="1"/>
  <c r="J823" i="15" s="1"/>
  <c r="M823" i="15" s="1"/>
  <c r="N823" i="15" s="1"/>
  <c r="H844" i="15"/>
  <c r="I844" i="15" s="1"/>
  <c r="J844" i="15" s="1"/>
  <c r="H848" i="15"/>
  <c r="I848" i="15" s="1"/>
  <c r="J848" i="15" s="1"/>
  <c r="M848" i="15" s="1"/>
  <c r="N848" i="15" s="1"/>
  <c r="H852" i="15"/>
  <c r="I852" i="15" s="1"/>
  <c r="J852" i="15" s="1"/>
  <c r="M852" i="15" s="1"/>
  <c r="N852" i="15" s="1"/>
  <c r="H858" i="15"/>
  <c r="I858" i="15" s="1"/>
  <c r="J858" i="15" s="1"/>
  <c r="M858" i="15" s="1"/>
  <c r="N858" i="15" s="1"/>
  <c r="H843" i="15"/>
  <c r="I843" i="15" s="1"/>
  <c r="J843" i="15" s="1"/>
  <c r="H841" i="15"/>
  <c r="I841" i="15" s="1"/>
  <c r="J841" i="15" s="1"/>
  <c r="H839" i="15"/>
  <c r="I839" i="15" s="1"/>
  <c r="J839" i="15" s="1"/>
  <c r="H837" i="15"/>
  <c r="I837" i="15" s="1"/>
  <c r="J837" i="15" s="1"/>
  <c r="H835" i="15"/>
  <c r="I835" i="15" s="1"/>
  <c r="J835" i="15" s="1"/>
  <c r="H827" i="15"/>
  <c r="I827" i="15" s="1"/>
  <c r="J827" i="15" s="1"/>
  <c r="H810" i="15"/>
  <c r="I810" i="15" s="1"/>
  <c r="J810" i="15" s="1"/>
  <c r="H808" i="15"/>
  <c r="I808" i="15" s="1"/>
  <c r="J808" i="15" s="1"/>
  <c r="H804" i="15"/>
  <c r="I804" i="15" s="1"/>
  <c r="J804" i="15" s="1"/>
  <c r="M804" i="15" s="1"/>
  <c r="H801" i="15"/>
  <c r="I801" i="15" s="1"/>
  <c r="J801" i="15" s="1"/>
  <c r="M801" i="15" s="1"/>
  <c r="H799" i="15"/>
  <c r="I799" i="15" s="1"/>
  <c r="J799" i="15" s="1"/>
  <c r="H797" i="15"/>
  <c r="I797" i="15" s="1"/>
  <c r="J797" i="15" s="1"/>
  <c r="H795" i="15"/>
  <c r="I795" i="15" s="1"/>
  <c r="J795" i="15" s="1"/>
  <c r="M795" i="15" s="1"/>
  <c r="H790" i="15"/>
  <c r="I790" i="15" s="1"/>
  <c r="J790" i="15" s="1"/>
  <c r="M790" i="15" s="1"/>
  <c r="H787" i="15"/>
  <c r="I787" i="15" s="1"/>
  <c r="J787" i="15" s="1"/>
  <c r="H785" i="15"/>
  <c r="I785" i="15" s="1"/>
  <c r="H783" i="15"/>
  <c r="I783" i="15" s="1"/>
  <c r="J783" i="15" s="1"/>
  <c r="H781" i="15"/>
  <c r="I781" i="15" s="1"/>
  <c r="H779" i="15"/>
  <c r="I779" i="15" s="1"/>
  <c r="J779" i="15" s="1"/>
  <c r="H777" i="15"/>
  <c r="I777" i="15" s="1"/>
  <c r="J777" i="15" s="1"/>
  <c r="M777" i="15" s="1"/>
  <c r="H775" i="15"/>
  <c r="I775" i="15" s="1"/>
  <c r="J775" i="15" s="1"/>
  <c r="M775" i="15" s="1"/>
  <c r="H773" i="15"/>
  <c r="I773" i="15" s="1"/>
  <c r="J773" i="15" s="1"/>
  <c r="M773" i="15" s="1"/>
  <c r="H771" i="15"/>
  <c r="I771" i="15" s="1"/>
  <c r="J771" i="15" s="1"/>
  <c r="H767" i="15"/>
  <c r="I767" i="15" s="1"/>
  <c r="J767" i="15" s="1"/>
  <c r="M767" i="15" s="1"/>
  <c r="H763" i="15"/>
  <c r="I763" i="15" s="1"/>
  <c r="J763" i="15" s="1"/>
  <c r="H761" i="15"/>
  <c r="I761" i="15" s="1"/>
  <c r="J761" i="15" s="1"/>
  <c r="H759" i="15"/>
  <c r="I759" i="15" s="1"/>
  <c r="J759" i="15" s="1"/>
  <c r="M759" i="15" s="1"/>
  <c r="H757" i="15"/>
  <c r="I757" i="15" s="1"/>
  <c r="J757" i="15" s="1"/>
  <c r="M757" i="15" s="1"/>
  <c r="H755" i="15"/>
  <c r="I755" i="15" s="1"/>
  <c r="J755" i="15" s="1"/>
  <c r="M755" i="15" s="1"/>
  <c r="H752" i="15"/>
  <c r="I752" i="15" s="1"/>
  <c r="J752" i="15" s="1"/>
  <c r="M752" i="15" s="1"/>
  <c r="H750" i="15"/>
  <c r="I750" i="15" s="1"/>
  <c r="J750" i="15" s="1"/>
  <c r="M750" i="15" s="1"/>
  <c r="H748" i="15"/>
  <c r="I748" i="15" s="1"/>
  <c r="J748" i="15" s="1"/>
  <c r="M748" i="15" s="1"/>
  <c r="H745" i="15"/>
  <c r="I745" i="15" s="1"/>
  <c r="J745" i="15" s="1"/>
  <c r="H741" i="15"/>
  <c r="I741" i="15" s="1"/>
  <c r="J741" i="15" s="1"/>
  <c r="M741" i="15" s="1"/>
  <c r="H737" i="15"/>
  <c r="I737" i="15" s="1"/>
  <c r="J737" i="15" s="1"/>
  <c r="M737" i="15" s="1"/>
  <c r="H735" i="15"/>
  <c r="I735" i="15" s="1"/>
  <c r="J735" i="15" s="1"/>
  <c r="M735" i="15" s="1"/>
  <c r="H733" i="15"/>
  <c r="I733" i="15" s="1"/>
  <c r="J733" i="15" s="1"/>
  <c r="M733" i="15" s="1"/>
  <c r="H731" i="15"/>
  <c r="I731" i="15" s="1"/>
  <c r="J731" i="15" s="1"/>
  <c r="M731" i="15" s="1"/>
  <c r="H729" i="15"/>
  <c r="I729" i="15" s="1"/>
  <c r="J729" i="15" s="1"/>
  <c r="M729" i="15" s="1"/>
  <c r="H727" i="15"/>
  <c r="I727" i="15" s="1"/>
  <c r="J727" i="15" s="1"/>
  <c r="M727" i="15" s="1"/>
  <c r="H692" i="15"/>
  <c r="I692" i="15" s="1"/>
  <c r="J692" i="15" s="1"/>
  <c r="M692" i="15" s="1"/>
  <c r="H690" i="15"/>
  <c r="I690" i="15" s="1"/>
  <c r="J690" i="15" s="1"/>
  <c r="M690" i="15" s="1"/>
  <c r="H687" i="15"/>
  <c r="I687" i="15" s="1"/>
  <c r="J687" i="15" s="1"/>
  <c r="M687" i="15" s="1"/>
  <c r="H684" i="15"/>
  <c r="I684" i="15" s="1"/>
  <c r="J684" i="15" s="1"/>
  <c r="M684" i="15" s="1"/>
  <c r="H682" i="15"/>
  <c r="I682" i="15" s="1"/>
  <c r="J682" i="15" s="1"/>
  <c r="M682" i="15" s="1"/>
  <c r="H680" i="15"/>
  <c r="I680" i="15" s="1"/>
  <c r="J680" i="15" s="1"/>
  <c r="M680" i="15" s="1"/>
  <c r="H677" i="15"/>
  <c r="I677" i="15" s="1"/>
  <c r="J677" i="15" s="1"/>
  <c r="M677" i="15" s="1"/>
  <c r="H674" i="15"/>
  <c r="I674" i="15" s="1"/>
  <c r="J674" i="15" s="1"/>
  <c r="M674" i="15" s="1"/>
  <c r="H672" i="15"/>
  <c r="I672" i="15" s="1"/>
  <c r="J672" i="15" s="1"/>
  <c r="M672" i="15" s="1"/>
  <c r="H670" i="15"/>
  <c r="I670" i="15" s="1"/>
  <c r="J670" i="15" s="1"/>
  <c r="M670" i="15" s="1"/>
  <c r="H668" i="15"/>
  <c r="I668" i="15" s="1"/>
  <c r="J668" i="15" s="1"/>
  <c r="M668" i="15" s="1"/>
  <c r="H665" i="15"/>
  <c r="I665" i="15" s="1"/>
  <c r="J665" i="15" s="1"/>
  <c r="M665" i="15" s="1"/>
  <c r="H663" i="15"/>
  <c r="I663" i="15" s="1"/>
  <c r="J663" i="15" s="1"/>
  <c r="M663" i="15" s="1"/>
  <c r="H661" i="15"/>
  <c r="I661" i="15" s="1"/>
  <c r="J661" i="15" s="1"/>
  <c r="M661" i="15" s="1"/>
  <c r="H659" i="15"/>
  <c r="I659" i="15" s="1"/>
  <c r="J659" i="15" s="1"/>
  <c r="M659" i="15" s="1"/>
  <c r="H654" i="15"/>
  <c r="I654" i="15" s="1"/>
  <c r="J654" i="15" s="1"/>
  <c r="M654" i="15" s="1"/>
  <c r="H651" i="15"/>
  <c r="I651" i="15" s="1"/>
  <c r="J651" i="15" s="1"/>
  <c r="M651" i="15" s="1"/>
  <c r="H648" i="15"/>
  <c r="I648" i="15" s="1"/>
  <c r="J648" i="15" s="1"/>
  <c r="M648" i="15" s="1"/>
  <c r="H646" i="15"/>
  <c r="I646" i="15" s="1"/>
  <c r="J646" i="15" s="1"/>
  <c r="M646" i="15" s="1"/>
  <c r="H643" i="15"/>
  <c r="I643" i="15" s="1"/>
  <c r="J643" i="15" s="1"/>
  <c r="M643" i="15" s="1"/>
  <c r="H641" i="15"/>
  <c r="I641" i="15" s="1"/>
  <c r="J641" i="15" s="1"/>
  <c r="M641" i="15" s="1"/>
  <c r="H639" i="15"/>
  <c r="I639" i="15" s="1"/>
  <c r="J639" i="15" s="1"/>
  <c r="M639" i="15" s="1"/>
  <c r="H622" i="15"/>
  <c r="I622" i="15" s="1"/>
  <c r="J622" i="15" s="1"/>
  <c r="M622" i="15" s="1"/>
  <c r="H620" i="15"/>
  <c r="I620" i="15" s="1"/>
  <c r="J620" i="15" s="1"/>
  <c r="M620" i="15" s="1"/>
  <c r="H618" i="15"/>
  <c r="I618" i="15" s="1"/>
  <c r="J618" i="15" s="1"/>
  <c r="M618" i="15" s="1"/>
  <c r="H611" i="15"/>
  <c r="I611" i="15" s="1"/>
  <c r="J611" i="15" s="1"/>
  <c r="M611" i="15" s="1"/>
  <c r="H719" i="15"/>
  <c r="I719" i="15" s="1"/>
  <c r="J719" i="15" s="1"/>
  <c r="M719" i="15" s="1"/>
  <c r="N719" i="15" s="1"/>
  <c r="H715" i="15"/>
  <c r="I715" i="15" s="1"/>
  <c r="J715" i="15" s="1"/>
  <c r="M715" i="15" s="1"/>
  <c r="N715" i="15" s="1"/>
  <c r="H713" i="15"/>
  <c r="I713" i="15" s="1"/>
  <c r="J713" i="15" s="1"/>
  <c r="H711" i="15"/>
  <c r="I711" i="15" s="1"/>
  <c r="J711" i="15" s="1"/>
  <c r="M711" i="15" s="1"/>
  <c r="N711" i="15" s="1"/>
  <c r="H709" i="15"/>
  <c r="I709" i="15" s="1"/>
  <c r="J709" i="15" s="1"/>
  <c r="M709" i="15" s="1"/>
  <c r="N709" i="15" s="1"/>
  <c r="H688" i="15"/>
  <c r="I688" i="15" s="1"/>
  <c r="J688" i="15" s="1"/>
  <c r="M688" i="15" s="1"/>
  <c r="N688" i="15" s="1"/>
  <c r="H678" i="15"/>
  <c r="I678" i="15" s="1"/>
  <c r="J678" i="15" s="1"/>
  <c r="M678" i="15" s="1"/>
  <c r="N678" i="15" s="1"/>
  <c r="H667" i="15"/>
  <c r="I667" i="15" s="1"/>
  <c r="J667" i="15" s="1"/>
  <c r="M667" i="15" s="1"/>
  <c r="N667" i="15" s="1"/>
  <c r="H657" i="15"/>
  <c r="I657" i="15" s="1"/>
  <c r="J657" i="15" s="1"/>
  <c r="M657" i="15" s="1"/>
  <c r="N657" i="15" s="1"/>
  <c r="H652" i="15"/>
  <c r="I652" i="15" s="1"/>
  <c r="J652" i="15" s="1"/>
  <c r="M652" i="15" s="1"/>
  <c r="N652" i="15" s="1"/>
  <c r="H644" i="15"/>
  <c r="I644" i="15" s="1"/>
  <c r="J644" i="15" s="1"/>
  <c r="M644" i="15" s="1"/>
  <c r="N644" i="15" s="1"/>
  <c r="H636" i="15"/>
  <c r="I636" i="15" s="1"/>
  <c r="J636" i="15" s="1"/>
  <c r="M636" i="15" s="1"/>
  <c r="N636" i="15" s="1"/>
  <c r="H634" i="15"/>
  <c r="I634" i="15" s="1"/>
  <c r="J634" i="15" s="1"/>
  <c r="M634" i="15" s="1"/>
  <c r="N634" i="15" s="1"/>
  <c r="H632" i="15"/>
  <c r="I632" i="15" s="1"/>
  <c r="J632" i="15" s="1"/>
  <c r="M632" i="15" s="1"/>
  <c r="N632" i="15" s="1"/>
  <c r="H629" i="15"/>
  <c r="I629" i="15" s="1"/>
  <c r="J629" i="15" s="1"/>
  <c r="H627" i="15"/>
  <c r="I627" i="15" s="1"/>
  <c r="J627" i="15" s="1"/>
  <c r="M627" i="15" s="1"/>
  <c r="N627" i="15" s="1"/>
  <c r="H625" i="15"/>
  <c r="I625" i="15" s="1"/>
  <c r="J625" i="15" s="1"/>
  <c r="H623" i="15"/>
  <c r="I623" i="15" s="1"/>
  <c r="J623" i="15" s="1"/>
  <c r="M623" i="15" s="1"/>
  <c r="N623" i="15" s="1"/>
  <c r="H614" i="15"/>
  <c r="I614" i="15" s="1"/>
  <c r="J614" i="15" s="1"/>
  <c r="M614" i="15" s="1"/>
  <c r="N614" i="15" s="1"/>
  <c r="H613" i="15"/>
  <c r="I613" i="15" s="1"/>
  <c r="J613" i="15" s="1"/>
  <c r="M613" i="15" s="1"/>
  <c r="N613" i="15" s="1"/>
  <c r="H608" i="15"/>
  <c r="I608" i="15" s="1"/>
  <c r="J608" i="15" s="1"/>
  <c r="M608" i="15" s="1"/>
  <c r="H691" i="15"/>
  <c r="I691" i="15" s="1"/>
  <c r="J691" i="15" s="1"/>
  <c r="H689" i="15"/>
  <c r="I689" i="15" s="1"/>
  <c r="J689" i="15" s="1"/>
  <c r="M689" i="15" s="1"/>
  <c r="H685" i="15"/>
  <c r="I685" i="15" s="1"/>
  <c r="J685" i="15" s="1"/>
  <c r="M685" i="15" s="1"/>
  <c r="H683" i="15"/>
  <c r="I683" i="15" s="1"/>
  <c r="J683" i="15" s="1"/>
  <c r="M683" i="15" s="1"/>
  <c r="H681" i="15"/>
  <c r="I681" i="15" s="1"/>
  <c r="J681" i="15" s="1"/>
  <c r="H679" i="15"/>
  <c r="I679" i="15" s="1"/>
  <c r="J679" i="15" s="1"/>
  <c r="M679" i="15" s="1"/>
  <c r="H675" i="15"/>
  <c r="I675" i="15" s="1"/>
  <c r="J675" i="15" s="1"/>
  <c r="H673" i="15"/>
  <c r="I673" i="15" s="1"/>
  <c r="J673" i="15" s="1"/>
  <c r="M673" i="15" s="1"/>
  <c r="H671" i="15"/>
  <c r="I671" i="15" s="1"/>
  <c r="J671" i="15" s="1"/>
  <c r="H669" i="15"/>
  <c r="I669" i="15" s="1"/>
  <c r="J669" i="15" s="1"/>
  <c r="M669" i="15" s="1"/>
  <c r="H666" i="15"/>
  <c r="I666" i="15" s="1"/>
  <c r="J666" i="15" s="1"/>
  <c r="M666" i="15" s="1"/>
  <c r="H664" i="15"/>
  <c r="I664" i="15" s="1"/>
  <c r="J664" i="15" s="1"/>
  <c r="M664" i="15" s="1"/>
  <c r="H662" i="15"/>
  <c r="I662" i="15" s="1"/>
  <c r="J662" i="15" s="1"/>
  <c r="H660" i="15"/>
  <c r="I660" i="15" s="1"/>
  <c r="J660" i="15" s="1"/>
  <c r="M660" i="15" s="1"/>
  <c r="H655" i="15"/>
  <c r="I655" i="15" s="1"/>
  <c r="J655" i="15" s="1"/>
  <c r="H653" i="15"/>
  <c r="I653" i="15" s="1"/>
  <c r="J653" i="15" s="1"/>
  <c r="M653" i="15" s="1"/>
  <c r="H650" i="15"/>
  <c r="I650" i="15" s="1"/>
  <c r="J650" i="15" s="1"/>
  <c r="H647" i="15"/>
  <c r="I647" i="15" s="1"/>
  <c r="J647" i="15" s="1"/>
  <c r="M647" i="15" s="1"/>
  <c r="H645" i="15"/>
  <c r="I645" i="15" s="1"/>
  <c r="J645" i="15" s="1"/>
  <c r="M645" i="15" s="1"/>
  <c r="H642" i="15"/>
  <c r="I642" i="15" s="1"/>
  <c r="J642" i="15" s="1"/>
  <c r="M642" i="15" s="1"/>
  <c r="H640" i="15"/>
  <c r="I640" i="15" s="1"/>
  <c r="J640" i="15" s="1"/>
  <c r="H631" i="15"/>
  <c r="I631" i="15" s="1"/>
  <c r="J631" i="15" s="1"/>
  <c r="M631" i="15" s="1"/>
  <c r="H621" i="15"/>
  <c r="I621" i="15" s="1"/>
  <c r="J621" i="15" s="1"/>
  <c r="H619" i="15"/>
  <c r="I619" i="15" s="1"/>
  <c r="J619" i="15" s="1"/>
  <c r="M619" i="15" s="1"/>
  <c r="H612" i="15"/>
  <c r="I612" i="15" s="1"/>
  <c r="J612" i="15" s="1"/>
  <c r="H610" i="15"/>
  <c r="I610" i="15" s="1"/>
  <c r="J610" i="15" s="1"/>
  <c r="M610" i="15" s="1"/>
  <c r="H718" i="15"/>
  <c r="I718" i="15" s="1"/>
  <c r="J718" i="15" s="1"/>
  <c r="H714" i="15"/>
  <c r="I714" i="15" s="1"/>
  <c r="J714" i="15" s="1"/>
  <c r="M714" i="15" s="1"/>
  <c r="N714" i="15" s="1"/>
  <c r="H712" i="15"/>
  <c r="I712" i="15" s="1"/>
  <c r="J712" i="15" s="1"/>
  <c r="M712" i="15" s="1"/>
  <c r="N712" i="15" s="1"/>
  <c r="H710" i="15"/>
  <c r="I710" i="15" s="1"/>
  <c r="J710" i="15" s="1"/>
  <c r="M710" i="15" s="1"/>
  <c r="N710" i="15" s="1"/>
  <c r="H693" i="15"/>
  <c r="I693" i="15" s="1"/>
  <c r="J693" i="15" s="1"/>
  <c r="M693" i="15" s="1"/>
  <c r="N693" i="15" s="1"/>
  <c r="H686" i="15"/>
  <c r="I686" i="15" s="1"/>
  <c r="J686" i="15" s="1"/>
  <c r="M686" i="15" s="1"/>
  <c r="N686" i="15" s="1"/>
  <c r="H676" i="15"/>
  <c r="I676" i="15" s="1"/>
  <c r="J676" i="15" s="1"/>
  <c r="M676" i="15" s="1"/>
  <c r="N676" i="15" s="1"/>
  <c r="H658" i="15"/>
  <c r="I658" i="15" s="1"/>
  <c r="J658" i="15" s="1"/>
  <c r="H656" i="15"/>
  <c r="I656" i="15" s="1"/>
  <c r="J656" i="15" s="1"/>
  <c r="M656" i="15" s="1"/>
  <c r="N656" i="15" s="1"/>
  <c r="H649" i="15"/>
  <c r="I649" i="15" s="1"/>
  <c r="J649" i="15" s="1"/>
  <c r="H638" i="15"/>
  <c r="I638" i="15" s="1"/>
  <c r="J638" i="15" s="1"/>
  <c r="M638" i="15" s="1"/>
  <c r="N638" i="15" s="1"/>
  <c r="H635" i="15"/>
  <c r="I635" i="15" s="1"/>
  <c r="J635" i="15" s="1"/>
  <c r="H633" i="15"/>
  <c r="I633" i="15" s="1"/>
  <c r="J633" i="15" s="1"/>
  <c r="M633" i="15" s="1"/>
  <c r="N633" i="15" s="1"/>
  <c r="H630" i="15"/>
  <c r="I630" i="15" s="1"/>
  <c r="J630" i="15" s="1"/>
  <c r="M630" i="15" s="1"/>
  <c r="N630" i="15" s="1"/>
  <c r="H628" i="15"/>
  <c r="I628" i="15" s="1"/>
  <c r="J628" i="15" s="1"/>
  <c r="M628" i="15" s="1"/>
  <c r="N628" i="15" s="1"/>
  <c r="H626" i="15"/>
  <c r="I626" i="15" s="1"/>
  <c r="J626" i="15" s="1"/>
  <c r="M626" i="15" s="1"/>
  <c r="N626" i="15" s="1"/>
  <c r="H624" i="15"/>
  <c r="I624" i="15" s="1"/>
  <c r="J624" i="15" s="1"/>
  <c r="M624" i="15" s="1"/>
  <c r="N624" i="15" s="1"/>
  <c r="H617" i="15"/>
  <c r="I617" i="15" s="1"/>
  <c r="J617" i="15" s="1"/>
  <c r="M617" i="15" s="1"/>
  <c r="N617" i="15" s="1"/>
  <c r="H615" i="15"/>
  <c r="I615" i="15" s="1"/>
  <c r="J615" i="15" s="1"/>
  <c r="M615" i="15" s="1"/>
  <c r="N615" i="15" s="1"/>
  <c r="H609" i="15"/>
  <c r="I609" i="15" s="1"/>
  <c r="J609" i="15" s="1"/>
  <c r="M609" i="15" s="1"/>
  <c r="N609" i="15" s="1"/>
  <c r="H606" i="15"/>
  <c r="I606" i="15" s="1"/>
  <c r="J606" i="15" s="1"/>
  <c r="M606" i="15" s="1"/>
  <c r="N606" i="15" s="1"/>
  <c r="H590" i="15"/>
  <c r="I590" i="15" s="1"/>
  <c r="J590" i="15" s="1"/>
  <c r="H548" i="15"/>
  <c r="I548" i="15" s="1"/>
  <c r="J548" i="15" s="1"/>
  <c r="H589" i="15"/>
  <c r="I589" i="15" s="1"/>
  <c r="J589" i="15" s="1"/>
  <c r="H536" i="15"/>
  <c r="I536" i="15" s="1"/>
  <c r="J536" i="15" s="1"/>
  <c r="H563" i="15"/>
  <c r="I563" i="15" s="1"/>
  <c r="J563" i="15" s="1"/>
  <c r="H580" i="15"/>
  <c r="I580" i="15" s="1"/>
  <c r="J580" i="15" s="1"/>
  <c r="M580" i="15" s="1"/>
  <c r="N580" i="15" s="1"/>
  <c r="H596" i="15"/>
  <c r="I596" i="15" s="1"/>
  <c r="J596" i="15" s="1"/>
  <c r="H570" i="15"/>
  <c r="I570" i="15" s="1"/>
  <c r="J570" i="15" s="1"/>
  <c r="M570" i="15" s="1"/>
  <c r="N570" i="15" s="1"/>
  <c r="H547" i="15"/>
  <c r="I547" i="15" s="1"/>
  <c r="J547" i="15" s="1"/>
  <c r="H557" i="15"/>
  <c r="I557" i="15" s="1"/>
  <c r="J557" i="15" s="1"/>
  <c r="H562" i="15"/>
  <c r="I562" i="15" s="1"/>
  <c r="J562" i="15" s="1"/>
  <c r="M562" i="15" s="1"/>
  <c r="N562" i="15" s="1"/>
  <c r="H572" i="15"/>
  <c r="I572" i="15" s="1"/>
  <c r="J572" i="15" s="1"/>
  <c r="H577" i="15"/>
  <c r="I577" i="15" s="1"/>
  <c r="J577" i="15" s="1"/>
  <c r="M577" i="15" s="1"/>
  <c r="N577" i="15" s="1"/>
  <c r="H591" i="15"/>
  <c r="I591" i="15" s="1"/>
  <c r="J591" i="15" s="1"/>
  <c r="H598" i="15"/>
  <c r="I598" i="15" s="1"/>
  <c r="J598" i="15" s="1"/>
  <c r="H551" i="15"/>
  <c r="I551" i="15" s="1"/>
  <c r="J551" i="15" s="1"/>
  <c r="H546" i="15"/>
  <c r="I546" i="15" s="1"/>
  <c r="J546" i="15" s="1"/>
  <c r="M546" i="15" s="1"/>
  <c r="H543" i="15"/>
  <c r="I543" i="15" s="1"/>
  <c r="J543" i="15" s="1"/>
  <c r="H541" i="15"/>
  <c r="I541" i="15" s="1"/>
  <c r="J541" i="15" s="1"/>
  <c r="M541" i="15" s="1"/>
  <c r="H581" i="15"/>
  <c r="I581" i="15" s="1"/>
  <c r="J581" i="15" s="1"/>
  <c r="M581" i="15" s="1"/>
  <c r="N581" i="15" s="1"/>
  <c r="H565" i="15"/>
  <c r="I565" i="15" s="1"/>
  <c r="J565" i="15" s="1"/>
  <c r="M565" i="15" s="1"/>
  <c r="N565" i="15" s="1"/>
  <c r="H533" i="15"/>
  <c r="I533" i="15" s="1"/>
  <c r="J533" i="15" s="1"/>
  <c r="H575" i="15"/>
  <c r="I575" i="15" s="1"/>
  <c r="J575" i="15" s="1"/>
  <c r="M575" i="15" s="1"/>
  <c r="N575" i="15" s="1"/>
  <c r="H535" i="15"/>
  <c r="I535" i="15" s="1"/>
  <c r="J535" i="15" s="1"/>
  <c r="H555" i="15"/>
  <c r="I555" i="15" s="1"/>
  <c r="J555" i="15" s="1"/>
  <c r="H558" i="15"/>
  <c r="I558" i="15" s="1"/>
  <c r="J558" i="15" s="1"/>
  <c r="H568" i="15"/>
  <c r="I568" i="15" s="1"/>
  <c r="J568" i="15" s="1"/>
  <c r="H574" i="15"/>
  <c r="I574" i="15" s="1"/>
  <c r="J574" i="15" s="1"/>
  <c r="H586" i="15"/>
  <c r="I586" i="15" s="1"/>
  <c r="J586" i="15" s="1"/>
  <c r="H594" i="15"/>
  <c r="I594" i="15" s="1"/>
  <c r="J594" i="15" s="1"/>
  <c r="H602" i="15"/>
  <c r="I602" i="15" s="1"/>
  <c r="J602" i="15" s="1"/>
  <c r="M602" i="15" s="1"/>
  <c r="N602" i="15" s="1"/>
  <c r="H531" i="15"/>
  <c r="I531" i="15" s="1"/>
  <c r="H567" i="15"/>
  <c r="I567" i="15" s="1"/>
  <c r="J567" i="15" s="1"/>
  <c r="M567" i="15" s="1"/>
  <c r="H552" i="15"/>
  <c r="I552" i="15" s="1"/>
  <c r="J552" i="15" s="1"/>
  <c r="H529" i="15"/>
  <c r="I529" i="15" s="1"/>
  <c r="J529" i="15" s="1"/>
  <c r="M529" i="15" s="1"/>
  <c r="J1093" i="15"/>
  <c r="M1093" i="15" s="1"/>
  <c r="N1093" i="15" s="1"/>
  <c r="H467" i="15"/>
  <c r="I467" i="15" s="1"/>
  <c r="J467" i="15" s="1"/>
  <c r="H464" i="15"/>
  <c r="I464" i="15" s="1"/>
  <c r="J464" i="15" s="1"/>
  <c r="M464" i="15" s="1"/>
  <c r="N464" i="15" s="1"/>
  <c r="H479" i="15"/>
  <c r="I479" i="15" s="1"/>
  <c r="J479" i="15" s="1"/>
  <c r="M479" i="15" s="1"/>
  <c r="N479" i="15" s="1"/>
  <c r="H521" i="15"/>
  <c r="I521" i="15" s="1"/>
  <c r="J521" i="15" s="1"/>
  <c r="M521" i="15" s="1"/>
  <c r="N521" i="15" s="1"/>
  <c r="H498" i="15"/>
  <c r="I498" i="15" s="1"/>
  <c r="J498" i="15" s="1"/>
  <c r="M498" i="15" s="1"/>
  <c r="N498" i="15" s="1"/>
  <c r="H513" i="15"/>
  <c r="I513" i="15" s="1"/>
  <c r="J513" i="15" s="1"/>
  <c r="H488" i="15"/>
  <c r="I488" i="15" s="1"/>
  <c r="J488" i="15" s="1"/>
  <c r="H472" i="15"/>
  <c r="I472" i="15" s="1"/>
  <c r="J472" i="15" s="1"/>
  <c r="H477" i="15"/>
  <c r="I477" i="15" s="1"/>
  <c r="J477" i="15" s="1"/>
  <c r="M477" i="15" s="1"/>
  <c r="N477" i="15" s="1"/>
  <c r="H485" i="15"/>
  <c r="I485" i="15" s="1"/>
  <c r="J485" i="15" s="1"/>
  <c r="M485" i="15" s="1"/>
  <c r="N485" i="15" s="1"/>
  <c r="H500" i="15"/>
  <c r="I500" i="15" s="1"/>
  <c r="J500" i="15" s="1"/>
  <c r="M500" i="15" s="1"/>
  <c r="N500" i="15" s="1"/>
  <c r="H507" i="15"/>
  <c r="I507" i="15" s="1"/>
  <c r="H520" i="15"/>
  <c r="I520" i="15" s="1"/>
  <c r="J520" i="15" s="1"/>
  <c r="H483" i="15"/>
  <c r="I483" i="15" s="1"/>
  <c r="J483" i="15" s="1"/>
  <c r="M483" i="15" s="1"/>
  <c r="N483" i="15" s="1"/>
  <c r="H503" i="15"/>
  <c r="I503" i="15" s="1"/>
  <c r="J503" i="15" s="1"/>
  <c r="M503" i="15" s="1"/>
  <c r="N503" i="15" s="1"/>
  <c r="H522" i="15"/>
  <c r="I522" i="15" s="1"/>
  <c r="J522" i="15" s="1"/>
  <c r="M522" i="15" s="1"/>
  <c r="N522" i="15" s="1"/>
  <c r="H482" i="15"/>
  <c r="I482" i="15" s="1"/>
  <c r="J482" i="15" s="1"/>
  <c r="H499" i="15"/>
  <c r="I499" i="15" s="1"/>
  <c r="J499" i="15" s="1"/>
  <c r="H518" i="15"/>
  <c r="I518" i="15" s="1"/>
  <c r="H473" i="15"/>
  <c r="I473" i="15" s="1"/>
  <c r="J473" i="15" s="1"/>
  <c r="H480" i="15"/>
  <c r="I480" i="15" s="1"/>
  <c r="J480" i="15" s="1"/>
  <c r="M480" i="15" s="1"/>
  <c r="N480" i="15" s="1"/>
  <c r="H486" i="15"/>
  <c r="I486" i="15" s="1"/>
  <c r="J486" i="15" s="1"/>
  <c r="H501" i="15"/>
  <c r="I501" i="15" s="1"/>
  <c r="J501" i="15" s="1"/>
  <c r="H519" i="15"/>
  <c r="I519" i="15" s="1"/>
  <c r="J519" i="15" s="1"/>
  <c r="M519" i="15" s="1"/>
  <c r="N519" i="15" s="1"/>
  <c r="H525" i="15"/>
  <c r="I525" i="15" s="1"/>
  <c r="J525" i="15" s="1"/>
  <c r="H510" i="15"/>
  <c r="I510" i="15" s="1"/>
  <c r="H508" i="15"/>
  <c r="I508" i="15" s="1"/>
  <c r="J508" i="15" s="1"/>
  <c r="M508" i="15" s="1"/>
  <c r="H504" i="15"/>
  <c r="I504" i="15" s="1"/>
  <c r="J504" i="15" s="1"/>
  <c r="H495" i="15"/>
  <c r="I495" i="15" s="1"/>
  <c r="J495" i="15" s="1"/>
  <c r="M495" i="15" s="1"/>
  <c r="H493" i="15"/>
  <c r="I493" i="15" s="1"/>
  <c r="J493" i="15" s="1"/>
  <c r="H491" i="15"/>
  <c r="I491" i="15" s="1"/>
  <c r="J491" i="15" s="1"/>
  <c r="M491" i="15" s="1"/>
  <c r="H487" i="15"/>
  <c r="I487" i="15" s="1"/>
  <c r="J487" i="15" s="1"/>
  <c r="M487" i="15" s="1"/>
  <c r="H478" i="15"/>
  <c r="I478" i="15" s="1"/>
  <c r="J478" i="15" s="1"/>
  <c r="H475" i="15"/>
  <c r="I475" i="15" s="1"/>
  <c r="J475" i="15" s="1"/>
  <c r="M475" i="15" s="1"/>
  <c r="N475" i="15" s="1"/>
  <c r="H515" i="15"/>
  <c r="I515" i="15" s="1"/>
  <c r="J515" i="15" s="1"/>
  <c r="M515" i="15" s="1"/>
  <c r="N515" i="15" s="1"/>
  <c r="H471" i="15"/>
  <c r="I471" i="15" s="1"/>
  <c r="J471" i="15" s="1"/>
  <c r="H470" i="15"/>
  <c r="I470" i="15" s="1"/>
  <c r="H517" i="15"/>
  <c r="I517" i="15" s="1"/>
  <c r="J517" i="15" s="1"/>
  <c r="M517" i="15" s="1"/>
  <c r="N517" i="15" s="1"/>
  <c r="H468" i="15"/>
  <c r="I468" i="15" s="1"/>
  <c r="J468" i="15" s="1"/>
  <c r="M468" i="15" s="1"/>
  <c r="N468" i="15" s="1"/>
  <c r="H474" i="15"/>
  <c r="I474" i="15" s="1"/>
  <c r="J474" i="15" s="1"/>
  <c r="M474" i="15" s="1"/>
  <c r="N474" i="15" s="1"/>
  <c r="H481" i="15"/>
  <c r="I481" i="15" s="1"/>
  <c r="J481" i="15" s="1"/>
  <c r="M481" i="15" s="1"/>
  <c r="N481" i="15" s="1"/>
  <c r="H489" i="15"/>
  <c r="I489" i="15" s="1"/>
  <c r="J489" i="15" s="1"/>
  <c r="M489" i="15" s="1"/>
  <c r="N489" i="15" s="1"/>
  <c r="H502" i="15"/>
  <c r="I502" i="15" s="1"/>
  <c r="J502" i="15" s="1"/>
  <c r="M502" i="15" s="1"/>
  <c r="N502" i="15" s="1"/>
  <c r="H516" i="15"/>
  <c r="I516" i="15" s="1"/>
  <c r="J516" i="15" s="1"/>
  <c r="M516" i="15" s="1"/>
  <c r="N516" i="15" s="1"/>
  <c r="H514" i="15"/>
  <c r="I514" i="15" s="1"/>
  <c r="J514" i="15" s="1"/>
  <c r="M514" i="15" s="1"/>
  <c r="N514" i="15" s="1"/>
  <c r="H506" i="15"/>
  <c r="I506" i="15" s="1"/>
  <c r="J506" i="15" s="1"/>
  <c r="M506" i="15" s="1"/>
  <c r="N506" i="15" s="1"/>
  <c r="H469" i="15"/>
  <c r="I469" i="15" s="1"/>
  <c r="J469" i="15" s="1"/>
  <c r="M469" i="15" s="1"/>
  <c r="N469" i="15" s="1"/>
  <c r="H476" i="15"/>
  <c r="I476" i="15" s="1"/>
  <c r="H484" i="15"/>
  <c r="I484" i="15" s="1"/>
  <c r="H497" i="15"/>
  <c r="I497" i="15" s="1"/>
  <c r="J497" i="15" s="1"/>
  <c r="M497" i="15" s="1"/>
  <c r="N497" i="15" s="1"/>
  <c r="H512" i="15"/>
  <c r="I512" i="15" s="1"/>
  <c r="J512" i="15" s="1"/>
  <c r="H524" i="15"/>
  <c r="I524" i="15" s="1"/>
  <c r="J524" i="15" s="1"/>
  <c r="M524" i="15" s="1"/>
  <c r="N524" i="15" s="1"/>
  <c r="H511" i="15"/>
  <c r="I511" i="15" s="1"/>
  <c r="J511" i="15" s="1"/>
  <c r="M511" i="15" s="1"/>
  <c r="H509" i="15"/>
  <c r="I509" i="15" s="1"/>
  <c r="J509" i="15" s="1"/>
  <c r="M509" i="15" s="1"/>
  <c r="H505" i="15"/>
  <c r="I505" i="15" s="1"/>
  <c r="J505" i="15" s="1"/>
  <c r="M505" i="15" s="1"/>
  <c r="H496" i="15"/>
  <c r="I496" i="15" s="1"/>
  <c r="J496" i="15" s="1"/>
  <c r="H494" i="15"/>
  <c r="I494" i="15" s="1"/>
  <c r="J494" i="15" s="1"/>
  <c r="H492" i="15"/>
  <c r="I492" i="15" s="1"/>
  <c r="J492" i="15" s="1"/>
  <c r="M492" i="15" s="1"/>
  <c r="H490" i="15"/>
  <c r="I490" i="15" s="1"/>
  <c r="J490" i="15" s="1"/>
  <c r="M490" i="15" s="1"/>
  <c r="F340" i="14"/>
  <c r="G340" i="14" s="1"/>
  <c r="F240" i="14"/>
  <c r="G240" i="14" s="1"/>
  <c r="F217" i="14"/>
  <c r="G217" i="14" s="1"/>
  <c r="G870" i="14"/>
  <c r="H870" i="14" s="1"/>
  <c r="I870" i="14" s="1"/>
  <c r="G875" i="14"/>
  <c r="H875" i="14" s="1"/>
  <c r="G880" i="14"/>
  <c r="H880" i="14" s="1"/>
  <c r="I880" i="14" s="1"/>
  <c r="G895" i="14"/>
  <c r="H895" i="14" s="1"/>
  <c r="I895" i="14" s="1"/>
  <c r="L895" i="14" s="1"/>
  <c r="M895" i="14" s="1"/>
  <c r="G884" i="14"/>
  <c r="H884" i="14" s="1"/>
  <c r="I884" i="14" s="1"/>
  <c r="G852" i="14"/>
  <c r="H852" i="14" s="1"/>
  <c r="I852" i="14" s="1"/>
  <c r="G849" i="14"/>
  <c r="H849" i="14" s="1"/>
  <c r="I849" i="14" s="1"/>
  <c r="G847" i="14"/>
  <c r="H847" i="14" s="1"/>
  <c r="I847" i="14" s="1"/>
  <c r="L847" i="14" s="1"/>
  <c r="M847" i="14" s="1"/>
  <c r="G841" i="14"/>
  <c r="H841" i="14" s="1"/>
  <c r="I841" i="14" s="1"/>
  <c r="L841" i="14" s="1"/>
  <c r="M841" i="14" s="1"/>
  <c r="G836" i="14"/>
  <c r="H836" i="14" s="1"/>
  <c r="I836" i="14" s="1"/>
  <c r="L836" i="14" s="1"/>
  <c r="M836" i="14" s="1"/>
  <c r="G831" i="14"/>
  <c r="H831" i="14" s="1"/>
  <c r="I831" i="14" s="1"/>
  <c r="L831" i="14" s="1"/>
  <c r="M831" i="14" s="1"/>
  <c r="G825" i="14"/>
  <c r="H825" i="14" s="1"/>
  <c r="I825" i="14" s="1"/>
  <c r="L825" i="14" s="1"/>
  <c r="M825" i="14" s="1"/>
  <c r="G821" i="14"/>
  <c r="H821" i="14" s="1"/>
  <c r="I821" i="14" s="1"/>
  <c r="L821" i="14" s="1"/>
  <c r="M821" i="14" s="1"/>
  <c r="G816" i="14"/>
  <c r="H816" i="14" s="1"/>
  <c r="I816" i="14" s="1"/>
  <c r="L816" i="14" s="1"/>
  <c r="M816" i="14" s="1"/>
  <c r="G809" i="14"/>
  <c r="H809" i="14" s="1"/>
  <c r="I809" i="14" s="1"/>
  <c r="L809" i="14" s="1"/>
  <c r="M809" i="14" s="1"/>
  <c r="G797" i="14"/>
  <c r="H797" i="14" s="1"/>
  <c r="I797" i="14" s="1"/>
  <c r="L797" i="14" s="1"/>
  <c r="M797" i="14" s="1"/>
  <c r="G793" i="14"/>
  <c r="H793" i="14" s="1"/>
  <c r="I793" i="14" s="1"/>
  <c r="L793" i="14" s="1"/>
  <c r="M793" i="14" s="1"/>
  <c r="G783" i="14"/>
  <c r="H783" i="14" s="1"/>
  <c r="I783" i="14" s="1"/>
  <c r="L783" i="14" s="1"/>
  <c r="M783" i="14" s="1"/>
  <c r="G777" i="14"/>
  <c r="H777" i="14" s="1"/>
  <c r="I777" i="14" s="1"/>
  <c r="G772" i="14"/>
  <c r="H772" i="14" s="1"/>
  <c r="I772" i="14" s="1"/>
  <c r="G768" i="14"/>
  <c r="H768" i="14" s="1"/>
  <c r="I768" i="14" s="1"/>
  <c r="G759" i="14"/>
  <c r="H759" i="14" s="1"/>
  <c r="I759" i="14" s="1"/>
  <c r="G754" i="14"/>
  <c r="H754" i="14" s="1"/>
  <c r="I754" i="14" s="1"/>
  <c r="L754" i="14" s="1"/>
  <c r="M754" i="14" s="1"/>
  <c r="G746" i="14"/>
  <c r="H746" i="14" s="1"/>
  <c r="I746" i="14" s="1"/>
  <c r="L746" i="14" s="1"/>
  <c r="M746" i="14" s="1"/>
  <c r="G744" i="14"/>
  <c r="H744" i="14" s="1"/>
  <c r="I744" i="14" s="1"/>
  <c r="L744" i="14" s="1"/>
  <c r="M744" i="14" s="1"/>
  <c r="G740" i="14"/>
  <c r="H740" i="14" s="1"/>
  <c r="I740" i="14" s="1"/>
  <c r="L740" i="14" s="1"/>
  <c r="M740" i="14" s="1"/>
  <c r="G734" i="14"/>
  <c r="H734" i="14" s="1"/>
  <c r="I734" i="14" s="1"/>
  <c r="G728" i="14"/>
  <c r="H728" i="14" s="1"/>
  <c r="I728" i="14" s="1"/>
  <c r="L728" i="14" s="1"/>
  <c r="M728" i="14" s="1"/>
  <c r="G837" i="14"/>
  <c r="H837" i="14" s="1"/>
  <c r="I837" i="14" s="1"/>
  <c r="G808" i="14"/>
  <c r="H808" i="14" s="1"/>
  <c r="I808" i="14" s="1"/>
  <c r="G845" i="14"/>
  <c r="H845" i="14" s="1"/>
  <c r="I845" i="14" s="1"/>
  <c r="L845" i="14" s="1"/>
  <c r="M845" i="14" s="1"/>
  <c r="G791" i="14"/>
  <c r="H791" i="14" s="1"/>
  <c r="I791" i="14" s="1"/>
  <c r="L791" i="14" s="1"/>
  <c r="M791" i="14" s="1"/>
  <c r="G828" i="14"/>
  <c r="H828" i="14" s="1"/>
  <c r="I828" i="14" s="1"/>
  <c r="L828" i="14" s="1"/>
  <c r="M828" i="14" s="1"/>
  <c r="G814" i="14"/>
  <c r="H814" i="14" s="1"/>
  <c r="I814" i="14" s="1"/>
  <c r="L814" i="14" s="1"/>
  <c r="M814" i="14" s="1"/>
  <c r="G803" i="14"/>
  <c r="H803" i="14" s="1"/>
  <c r="I803" i="14" s="1"/>
  <c r="L803" i="14" s="1"/>
  <c r="M803" i="14" s="1"/>
  <c r="G792" i="14"/>
  <c r="H792" i="14" s="1"/>
  <c r="I792" i="14" s="1"/>
  <c r="L792" i="14" s="1"/>
  <c r="M792" i="14" s="1"/>
  <c r="G784" i="14"/>
  <c r="H784" i="14" s="1"/>
  <c r="I784" i="14" s="1"/>
  <c r="L784" i="14" s="1"/>
  <c r="M784" i="14" s="1"/>
  <c r="G776" i="14"/>
  <c r="H776" i="14" s="1"/>
  <c r="I776" i="14" s="1"/>
  <c r="G758" i="14"/>
  <c r="H758" i="14" s="1"/>
  <c r="I758" i="14" s="1"/>
  <c r="G738" i="14"/>
  <c r="H738" i="14" s="1"/>
  <c r="I738" i="14" s="1"/>
  <c r="L738" i="14" s="1"/>
  <c r="M738" i="14" s="1"/>
  <c r="G727" i="14"/>
  <c r="H727" i="14" s="1"/>
  <c r="I727" i="14" s="1"/>
  <c r="L727" i="14" s="1"/>
  <c r="M727" i="14" s="1"/>
  <c r="G860" i="14"/>
  <c r="H860" i="14" s="1"/>
  <c r="I860" i="14" s="1"/>
  <c r="L860" i="14" s="1"/>
  <c r="M860" i="14" s="1"/>
  <c r="G856" i="14"/>
  <c r="H856" i="14" s="1"/>
  <c r="I856" i="14" s="1"/>
  <c r="L856" i="14" s="1"/>
  <c r="M856" i="14" s="1"/>
  <c r="G853" i="14"/>
  <c r="H853" i="14" s="1"/>
  <c r="I853" i="14" s="1"/>
  <c r="L853" i="14" s="1"/>
  <c r="M853" i="14" s="1"/>
  <c r="G838" i="14"/>
  <c r="H838" i="14" s="1"/>
  <c r="I838" i="14" s="1"/>
  <c r="G807" i="14"/>
  <c r="H807" i="14" s="1"/>
  <c r="I807" i="14" s="1"/>
  <c r="L807" i="14" s="1"/>
  <c r="M807" i="14" s="1"/>
  <c r="G750" i="14"/>
  <c r="H750" i="14" s="1"/>
  <c r="I750" i="14" s="1"/>
  <c r="L750" i="14" s="1"/>
  <c r="M750" i="14" s="1"/>
  <c r="G747" i="14"/>
  <c r="H747" i="14" s="1"/>
  <c r="I747" i="14" s="1"/>
  <c r="L747" i="14" s="1"/>
  <c r="M747" i="14" s="1"/>
  <c r="G743" i="14"/>
  <c r="H743" i="14" s="1"/>
  <c r="I743" i="14" s="1"/>
  <c r="L743" i="14" s="1"/>
  <c r="M743" i="14" s="1"/>
  <c r="G857" i="14"/>
  <c r="H857" i="14" s="1"/>
  <c r="I857" i="14" s="1"/>
  <c r="G732" i="14"/>
  <c r="H732" i="14" s="1"/>
  <c r="I732" i="14" s="1"/>
  <c r="G832" i="14"/>
  <c r="H832" i="14" s="1"/>
  <c r="I832" i="14" s="1"/>
  <c r="L832" i="14" s="1"/>
  <c r="M832" i="14" s="1"/>
  <c r="G818" i="14"/>
  <c r="H818" i="14" s="1"/>
  <c r="I818" i="14" s="1"/>
  <c r="L818" i="14" s="1"/>
  <c r="M818" i="14" s="1"/>
  <c r="G810" i="14"/>
  <c r="H810" i="14" s="1"/>
  <c r="I810" i="14" s="1"/>
  <c r="L810" i="14" s="1"/>
  <c r="M810" i="14" s="1"/>
  <c r="G800" i="14"/>
  <c r="H800" i="14" s="1"/>
  <c r="I800" i="14" s="1"/>
  <c r="L800" i="14" s="1"/>
  <c r="M800" i="14" s="1"/>
  <c r="G788" i="14"/>
  <c r="H788" i="14" s="1"/>
  <c r="I788" i="14" s="1"/>
  <c r="L788" i="14" s="1"/>
  <c r="M788" i="14" s="1"/>
  <c r="G781" i="14"/>
  <c r="H781" i="14" s="1"/>
  <c r="I781" i="14" s="1"/>
  <c r="L781" i="14" s="1"/>
  <c r="M781" i="14" s="1"/>
  <c r="G766" i="14"/>
  <c r="H766" i="14" s="1"/>
  <c r="I766" i="14" s="1"/>
  <c r="G730" i="14"/>
  <c r="H730" i="14" s="1"/>
  <c r="I730" i="14" s="1"/>
  <c r="G635" i="14"/>
  <c r="H635" i="14" s="1"/>
  <c r="I635" i="14" s="1"/>
  <c r="L635" i="14" s="1"/>
  <c r="M635" i="14" s="1"/>
  <c r="G666" i="14"/>
  <c r="H666" i="14" s="1"/>
  <c r="I666" i="14" s="1"/>
  <c r="L666" i="14" s="1"/>
  <c r="M666" i="14" s="1"/>
  <c r="G621" i="14"/>
  <c r="H621" i="14" s="1"/>
  <c r="I621" i="14" s="1"/>
  <c r="L621" i="14" s="1"/>
  <c r="M621" i="14" s="1"/>
  <c r="G682" i="14"/>
  <c r="H682" i="14" s="1"/>
  <c r="I682" i="14" s="1"/>
  <c r="G626" i="14"/>
  <c r="H626" i="14" s="1"/>
  <c r="I626" i="14" s="1"/>
  <c r="L626" i="14" s="1"/>
  <c r="M626" i="14" s="1"/>
  <c r="G691" i="14"/>
  <c r="H691" i="14" s="1"/>
  <c r="I691" i="14" s="1"/>
  <c r="L691" i="14" s="1"/>
  <c r="M691" i="14" s="1"/>
  <c r="G662" i="14"/>
  <c r="H662" i="14" s="1"/>
  <c r="I662" i="14" s="1"/>
  <c r="G680" i="14"/>
  <c r="H680" i="14" s="1"/>
  <c r="I680" i="14" s="1"/>
  <c r="G676" i="14"/>
  <c r="H676" i="14" s="1"/>
  <c r="I676" i="14" s="1"/>
  <c r="L676" i="14" s="1"/>
  <c r="M676" i="14" s="1"/>
  <c r="G656" i="14"/>
  <c r="H656" i="14" s="1"/>
  <c r="I656" i="14" s="1"/>
  <c r="L656" i="14" s="1"/>
  <c r="M656" i="14" s="1"/>
  <c r="G618" i="14"/>
  <c r="H618" i="14" s="1"/>
  <c r="I618" i="14" s="1"/>
  <c r="G629" i="14"/>
  <c r="H629" i="14" s="1"/>
  <c r="I629" i="14" s="1"/>
  <c r="G712" i="14"/>
  <c r="H712" i="14" s="1"/>
  <c r="I712" i="14" s="1"/>
  <c r="G700" i="14"/>
  <c r="H700" i="14" s="1"/>
  <c r="I700" i="14" s="1"/>
  <c r="G696" i="14"/>
  <c r="H696" i="14" s="1"/>
  <c r="I696" i="14" s="1"/>
  <c r="G721" i="14"/>
  <c r="H721" i="14" s="1"/>
  <c r="I721" i="14" s="1"/>
  <c r="L721" i="14" s="1"/>
  <c r="M721" i="14" s="1"/>
  <c r="G609" i="14"/>
  <c r="H609" i="14" s="1"/>
  <c r="I609" i="14" s="1"/>
  <c r="G663" i="14"/>
  <c r="H663" i="14" s="1"/>
  <c r="I663" i="14" s="1"/>
  <c r="L663" i="14" s="1"/>
  <c r="M663" i="14" s="1"/>
  <c r="G693" i="14"/>
  <c r="H693" i="14" s="1"/>
  <c r="I693" i="14" s="1"/>
  <c r="G677" i="14"/>
  <c r="H677" i="14" s="1"/>
  <c r="I677" i="14" s="1"/>
  <c r="G613" i="14"/>
  <c r="H613" i="14" s="1"/>
  <c r="I613" i="14" s="1"/>
  <c r="G637" i="14"/>
  <c r="H637" i="14" s="1"/>
  <c r="I637" i="14" s="1"/>
  <c r="L637" i="14" s="1"/>
  <c r="M637" i="14" s="1"/>
  <c r="G694" i="14"/>
  <c r="H694" i="14" s="1"/>
  <c r="I694" i="14" s="1"/>
  <c r="L694" i="14" s="1"/>
  <c r="M694" i="14" s="1"/>
  <c r="G612" i="14"/>
  <c r="H612" i="14" s="1"/>
  <c r="I612" i="14" s="1"/>
  <c r="L612" i="14" s="1"/>
  <c r="M612" i="14" s="1"/>
  <c r="G675" i="14"/>
  <c r="H675" i="14" s="1"/>
  <c r="I675" i="14" s="1"/>
  <c r="G659" i="14"/>
  <c r="H659" i="14" s="1"/>
  <c r="I659" i="14" s="1"/>
  <c r="G681" i="14"/>
  <c r="H681" i="14" s="1"/>
  <c r="I681" i="14" s="1"/>
  <c r="G695" i="14"/>
  <c r="H695" i="14" s="1"/>
  <c r="I695" i="14" s="1"/>
  <c r="G709" i="14"/>
  <c r="H709" i="14" s="1"/>
  <c r="I709" i="14" s="1"/>
  <c r="G720" i="14"/>
  <c r="H720" i="14" s="1"/>
  <c r="I720" i="14" s="1"/>
  <c r="G718" i="14"/>
  <c r="H718" i="14" s="1"/>
  <c r="I718" i="14" s="1"/>
  <c r="F535" i="14"/>
  <c r="G535" i="14" s="1"/>
  <c r="F331" i="14"/>
  <c r="G331" i="14" s="1"/>
  <c r="F147" i="14"/>
  <c r="G147" i="14" s="1"/>
  <c r="H147" i="14" s="1"/>
  <c r="I147" i="14" s="1"/>
  <c r="L147" i="14" s="1"/>
  <c r="M147" i="14" s="1"/>
  <c r="F129" i="14"/>
  <c r="G129" i="14" s="1"/>
  <c r="H594" i="14"/>
  <c r="I594" i="14" s="1"/>
  <c r="H584" i="14"/>
  <c r="I584" i="14" s="1"/>
  <c r="H567" i="14"/>
  <c r="I567" i="14" s="1"/>
  <c r="L567" i="14" s="1"/>
  <c r="M567" i="14" s="1"/>
  <c r="H600" i="14"/>
  <c r="I600" i="14" s="1"/>
  <c r="H593" i="14"/>
  <c r="I593" i="14" s="1"/>
  <c r="H555" i="14"/>
  <c r="H581" i="14"/>
  <c r="I581" i="14" s="1"/>
  <c r="L581" i="14" s="1"/>
  <c r="M581" i="14" s="1"/>
  <c r="H530" i="14"/>
  <c r="I530" i="14" s="1"/>
  <c r="L530" i="14" s="1"/>
  <c r="M530" i="14" s="1"/>
  <c r="H582" i="14"/>
  <c r="H531" i="14"/>
  <c r="I531" i="14" s="1"/>
  <c r="H552" i="14"/>
  <c r="I552" i="14" s="1"/>
  <c r="H570" i="14"/>
  <c r="I570" i="14" s="1"/>
  <c r="H557" i="14"/>
  <c r="I557" i="14" s="1"/>
  <c r="H599" i="14"/>
  <c r="I599" i="14" s="1"/>
  <c r="G473" i="14"/>
  <c r="H473" i="14" s="1"/>
  <c r="I473" i="14" s="1"/>
  <c r="G485" i="14"/>
  <c r="H485" i="14" s="1"/>
  <c r="I485" i="14" s="1"/>
  <c r="G496" i="14"/>
  <c r="H496" i="14" s="1"/>
  <c r="I496" i="14" s="1"/>
  <c r="G505" i="14"/>
  <c r="H505" i="14" s="1"/>
  <c r="I505" i="14" s="1"/>
  <c r="L505" i="14" s="1"/>
  <c r="M505" i="14" s="1"/>
  <c r="G520" i="14"/>
  <c r="H520" i="14" s="1"/>
  <c r="I520" i="14" s="1"/>
  <c r="G465" i="14"/>
  <c r="H465" i="14" s="1"/>
  <c r="I465" i="14" s="1"/>
  <c r="L465" i="14" s="1"/>
  <c r="M465" i="14" s="1"/>
  <c r="G474" i="14"/>
  <c r="H474" i="14" s="1"/>
  <c r="I474" i="14" s="1"/>
  <c r="L474" i="14" s="1"/>
  <c r="M474" i="14" s="1"/>
  <c r="G486" i="14"/>
  <c r="H486" i="14" s="1"/>
  <c r="G497" i="14"/>
  <c r="H497" i="14" s="1"/>
  <c r="I497" i="14" s="1"/>
  <c r="L497" i="14" s="1"/>
  <c r="M497" i="14" s="1"/>
  <c r="G506" i="14"/>
  <c r="H506" i="14" s="1"/>
  <c r="I506" i="14" s="1"/>
  <c r="G512" i="14"/>
  <c r="H512" i="14" s="1"/>
  <c r="I512" i="14" s="1"/>
  <c r="L512" i="14" s="1"/>
  <c r="M512" i="14" s="1"/>
  <c r="G471" i="14"/>
  <c r="H471" i="14" s="1"/>
  <c r="I471" i="14" s="1"/>
  <c r="L471" i="14" s="1"/>
  <c r="M471" i="14" s="1"/>
  <c r="G514" i="14"/>
  <c r="H514" i="14" s="1"/>
  <c r="I514" i="14" s="1"/>
  <c r="L514" i="14" s="1"/>
  <c r="M514" i="14" s="1"/>
  <c r="G478" i="14"/>
  <c r="H478" i="14" s="1"/>
  <c r="I478" i="14" s="1"/>
  <c r="L478" i="14" s="1"/>
  <c r="M478" i="14" s="1"/>
  <c r="G464" i="14"/>
  <c r="H464" i="14" s="1"/>
  <c r="I464" i="14" s="1"/>
  <c r="G498" i="14"/>
  <c r="H498" i="14" s="1"/>
  <c r="I498" i="14" s="1"/>
  <c r="G513" i="14"/>
  <c r="H513" i="14" s="1"/>
  <c r="I513" i="14" s="1"/>
  <c r="G521" i="14"/>
  <c r="H521" i="14" s="1"/>
  <c r="I521" i="14" s="1"/>
  <c r="L521" i="14" s="1"/>
  <c r="M521" i="14" s="1"/>
  <c r="G488" i="14"/>
  <c r="H488" i="14" s="1"/>
  <c r="I488" i="14" s="1"/>
  <c r="L488" i="14" s="1"/>
  <c r="M488" i="14" s="1"/>
  <c r="G477" i="14"/>
  <c r="H477" i="14" s="1"/>
  <c r="I477" i="14" s="1"/>
  <c r="G490" i="14"/>
  <c r="H490" i="14" s="1"/>
  <c r="I490" i="14" s="1"/>
  <c r="G500" i="14"/>
  <c r="H500" i="14" s="1"/>
  <c r="I500" i="14" s="1"/>
  <c r="L500" i="14" s="1"/>
  <c r="M500" i="14" s="1"/>
  <c r="G510" i="14"/>
  <c r="H510" i="14" s="1"/>
  <c r="G469" i="14"/>
  <c r="H469" i="14" s="1"/>
  <c r="I469" i="14" s="1"/>
  <c r="G483" i="14"/>
  <c r="H483" i="14" s="1"/>
  <c r="I483" i="14" s="1"/>
  <c r="L483" i="14" s="1"/>
  <c r="M483" i="14" s="1"/>
  <c r="G493" i="14"/>
  <c r="H493" i="14" s="1"/>
  <c r="I493" i="14" s="1"/>
  <c r="L493" i="14" s="1"/>
  <c r="M493" i="14" s="1"/>
  <c r="G507" i="14"/>
  <c r="H507" i="14" s="1"/>
  <c r="I507" i="14" s="1"/>
  <c r="G516" i="14"/>
  <c r="H516" i="14" s="1"/>
  <c r="I516" i="14" s="1"/>
  <c r="G467" i="14"/>
  <c r="H467" i="14" s="1"/>
  <c r="I467" i="14" s="1"/>
  <c r="G480" i="14"/>
  <c r="H480" i="14" s="1"/>
  <c r="I480" i="14" s="1"/>
  <c r="L480" i="14" s="1"/>
  <c r="M480" i="14" s="1"/>
  <c r="G491" i="14"/>
  <c r="H491" i="14" s="1"/>
  <c r="I491" i="14" s="1"/>
  <c r="L491" i="14" s="1"/>
  <c r="M491" i="14" s="1"/>
  <c r="G501" i="14"/>
  <c r="H501" i="14" s="1"/>
  <c r="I501" i="14" s="1"/>
  <c r="L501" i="14" s="1"/>
  <c r="M501" i="14" s="1"/>
  <c r="G511" i="14"/>
  <c r="H511" i="14" s="1"/>
  <c r="I511" i="14" s="1"/>
  <c r="L511" i="14" s="1"/>
  <c r="M511" i="14" s="1"/>
  <c r="G468" i="14"/>
  <c r="H468" i="14" s="1"/>
  <c r="I468" i="14" s="1"/>
  <c r="L468" i="14" s="1"/>
  <c r="M468" i="14" s="1"/>
  <c r="G481" i="14"/>
  <c r="H481" i="14" s="1"/>
  <c r="I481" i="14" s="1"/>
  <c r="G492" i="14"/>
  <c r="H492" i="14" s="1"/>
  <c r="G502" i="14"/>
  <c r="H502" i="14" s="1"/>
  <c r="I502" i="14" s="1"/>
  <c r="L502" i="14" s="1"/>
  <c r="M502" i="14" s="1"/>
  <c r="G508" i="14"/>
  <c r="H508" i="14" s="1"/>
  <c r="I508" i="14" s="1"/>
  <c r="L508" i="14" s="1"/>
  <c r="M508" i="14" s="1"/>
  <c r="G487" i="14"/>
  <c r="H487" i="14" s="1"/>
  <c r="I487" i="14" s="1"/>
  <c r="L487" i="14" s="1"/>
  <c r="M487" i="14" s="1"/>
  <c r="G503" i="14"/>
  <c r="H503" i="14" s="1"/>
  <c r="I503" i="14" s="1"/>
  <c r="L503" i="14" s="1"/>
  <c r="M503" i="14" s="1"/>
  <c r="G515" i="14"/>
  <c r="H515" i="14" s="1"/>
  <c r="I515" i="14" s="1"/>
  <c r="L515" i="14" s="1"/>
  <c r="M515" i="14" s="1"/>
  <c r="G475" i="14"/>
  <c r="H475" i="14" s="1"/>
  <c r="I475" i="14" s="1"/>
  <c r="G470" i="14"/>
  <c r="H470" i="14" s="1"/>
  <c r="I470" i="14" s="1"/>
  <c r="L470" i="14" s="1"/>
  <c r="M470" i="14" s="1"/>
  <c r="G479" i="14"/>
  <c r="H479" i="14" s="1"/>
  <c r="I479" i="14" s="1"/>
  <c r="L479" i="14" s="1"/>
  <c r="M479" i="14" s="1"/>
  <c r="G522" i="14"/>
  <c r="H522" i="14" s="1"/>
  <c r="I522" i="14" s="1"/>
  <c r="L522" i="14" s="1"/>
  <c r="M522" i="14" s="1"/>
  <c r="G518" i="14"/>
  <c r="H518" i="14" s="1"/>
  <c r="I518" i="14" s="1"/>
  <c r="L518" i="14" s="1"/>
  <c r="M518" i="14" s="1"/>
  <c r="G517" i="14"/>
  <c r="H517" i="14" s="1"/>
  <c r="I517" i="14" s="1"/>
  <c r="L517" i="14" s="1"/>
  <c r="M517" i="14" s="1"/>
  <c r="G472" i="14"/>
  <c r="H472" i="14" s="1"/>
  <c r="I472" i="14" s="1"/>
  <c r="G484" i="14"/>
  <c r="H484" i="14" s="1"/>
  <c r="I484" i="14" s="1"/>
  <c r="L484" i="14" s="1"/>
  <c r="M484" i="14" s="1"/>
  <c r="G494" i="14"/>
  <c r="H494" i="14" s="1"/>
  <c r="I494" i="14" s="1"/>
  <c r="L494" i="14" s="1"/>
  <c r="M494" i="14" s="1"/>
  <c r="G504" i="14"/>
  <c r="H504" i="14" s="1"/>
  <c r="I504" i="14" s="1"/>
  <c r="G519" i="14"/>
  <c r="H519" i="14" s="1"/>
  <c r="I519" i="14" s="1"/>
  <c r="G466" i="14"/>
  <c r="H466" i="14" s="1"/>
  <c r="I466" i="14" s="1"/>
  <c r="G476" i="14"/>
  <c r="H476" i="14" s="1"/>
  <c r="I476" i="14" s="1"/>
  <c r="L476" i="14" s="1"/>
  <c r="M476" i="14" s="1"/>
  <c r="G489" i="14"/>
  <c r="H489" i="14" s="1"/>
  <c r="I489" i="14" s="1"/>
  <c r="L489" i="14" s="1"/>
  <c r="M489" i="14" s="1"/>
  <c r="G499" i="14"/>
  <c r="H499" i="14" s="1"/>
  <c r="I499" i="14" s="1"/>
  <c r="L499" i="14" s="1"/>
  <c r="M499" i="14" s="1"/>
  <c r="G509" i="14"/>
  <c r="H509" i="14" s="1"/>
  <c r="I509" i="14" s="1"/>
  <c r="L509" i="14" s="1"/>
  <c r="M509" i="14" s="1"/>
  <c r="G482" i="14"/>
  <c r="H482" i="14" s="1"/>
  <c r="I482" i="14" s="1"/>
  <c r="G495" i="14"/>
  <c r="H495" i="14" s="1"/>
  <c r="I495" i="14" s="1"/>
  <c r="I705" i="14"/>
  <c r="L705" i="14" s="1"/>
  <c r="M705" i="14" s="1"/>
  <c r="M36" i="14"/>
  <c r="P1055" i="33"/>
  <c r="P1099" i="33"/>
  <c r="P593" i="33"/>
  <c r="P269" i="33"/>
  <c r="P285" i="33"/>
  <c r="P408" i="33"/>
  <c r="P437" i="33"/>
  <c r="P283" i="33"/>
  <c r="P916" i="33"/>
  <c r="P1039" i="33"/>
  <c r="P1058" i="33"/>
  <c r="P1094" i="33"/>
  <c r="P1013" i="33"/>
  <c r="P1038" i="33"/>
  <c r="P1082" i="33"/>
  <c r="P660" i="33"/>
  <c r="P1076" i="33"/>
  <c r="P9" i="33"/>
  <c r="P196" i="33"/>
  <c r="P612" i="33"/>
  <c r="P520" i="33"/>
  <c r="L1004" i="33"/>
  <c r="O1004" i="33" s="1"/>
  <c r="P1004" i="33" s="1"/>
  <c r="L1046" i="33"/>
  <c r="O1046" i="33" s="1"/>
  <c r="L1088" i="33"/>
  <c r="O1088" i="33" s="1"/>
  <c r="L930" i="33"/>
  <c r="O930" i="33" s="1"/>
  <c r="L991" i="33"/>
  <c r="O991" i="33" s="1"/>
  <c r="P991" i="33" s="1"/>
  <c r="P559" i="33"/>
  <c r="P39" i="33"/>
  <c r="P59" i="33"/>
  <c r="P247" i="33"/>
  <c r="P245" i="33"/>
  <c r="F400" i="33"/>
  <c r="P400" i="33" s="1"/>
  <c r="P678" i="33"/>
  <c r="J603" i="33"/>
  <c r="P518" i="33"/>
  <c r="P370" i="33"/>
  <c r="P345" i="33"/>
  <c r="P258" i="33"/>
  <c r="P256" i="33"/>
  <c r="P198" i="33"/>
  <c r="P108" i="33"/>
  <c r="P47" i="33"/>
  <c r="F451" i="33"/>
  <c r="F436" i="33"/>
  <c r="P436" i="33" s="1"/>
  <c r="F416" i="33"/>
  <c r="P416" i="33" s="1"/>
  <c r="F301" i="33"/>
  <c r="P301" i="33" s="1"/>
  <c r="P44" i="33"/>
  <c r="P425" i="33"/>
  <c r="P448" i="33"/>
  <c r="P304" i="33"/>
  <c r="P332" i="33"/>
  <c r="P914" i="33"/>
  <c r="P977" i="33"/>
  <c r="P985" i="33"/>
  <c r="P666" i="33"/>
  <c r="P42" i="33"/>
  <c r="P83" i="33"/>
  <c r="P145" i="33"/>
  <c r="P259" i="33"/>
  <c r="P434" i="33"/>
  <c r="P545" i="33"/>
  <c r="P67" i="33"/>
  <c r="P288" i="33"/>
  <c r="P366" i="33"/>
  <c r="P1101" i="33"/>
  <c r="P10" i="33"/>
  <c r="P512" i="33"/>
  <c r="P608" i="33"/>
  <c r="P468" i="33"/>
  <c r="L881" i="33"/>
  <c r="O881" i="33" s="1"/>
  <c r="P881" i="33" s="1"/>
  <c r="L605" i="33"/>
  <c r="O605" i="33" s="1"/>
  <c r="L617" i="33"/>
  <c r="O617" i="33" s="1"/>
  <c r="P617" i="33" s="1"/>
  <c r="L680" i="33"/>
  <c r="O680" i="33" s="1"/>
  <c r="P286" i="33"/>
  <c r="L530" i="33"/>
  <c r="O530" i="33" s="1"/>
  <c r="P530" i="33" s="1"/>
  <c r="L902" i="33"/>
  <c r="O902" i="33" s="1"/>
  <c r="P902" i="33" s="1"/>
  <c r="F896" i="18" s="1"/>
  <c r="K896" i="18" s="1"/>
  <c r="M896" i="18" s="1"/>
  <c r="N896" i="18" s="1"/>
  <c r="L691" i="33"/>
  <c r="O691" i="33" s="1"/>
  <c r="P691" i="33" s="1"/>
  <c r="L699" i="33"/>
  <c r="O699" i="33" s="1"/>
  <c r="P699" i="33" s="1"/>
  <c r="L706" i="33"/>
  <c r="O706" i="33" s="1"/>
  <c r="P706" i="33" s="1"/>
  <c r="L712" i="33"/>
  <c r="O712" i="33" s="1"/>
  <c r="P712" i="33" s="1"/>
  <c r="L532" i="33"/>
  <c r="O532" i="33" s="1"/>
  <c r="P532" i="33" s="1"/>
  <c r="L544" i="33"/>
  <c r="O544" i="33" s="1"/>
  <c r="L560" i="33"/>
  <c r="O560" i="33" s="1"/>
  <c r="L580" i="33"/>
  <c r="O580" i="33" s="1"/>
  <c r="L867" i="33"/>
  <c r="O867" i="33" s="1"/>
  <c r="L897" i="33"/>
  <c r="O897" i="33" s="1"/>
  <c r="P897" i="33" s="1"/>
  <c r="L921" i="33"/>
  <c r="O921" i="33" s="1"/>
  <c r="L994" i="33"/>
  <c r="O994" i="33" s="1"/>
  <c r="P994" i="33" s="1"/>
  <c r="L1075" i="33"/>
  <c r="O1075" i="33" s="1"/>
  <c r="P525" i="33"/>
  <c r="P467" i="33"/>
  <c r="P140" i="33"/>
  <c r="P204" i="33"/>
  <c r="P510" i="33"/>
  <c r="P580" i="33"/>
  <c r="L1114" i="33"/>
  <c r="L1112" i="33"/>
  <c r="P236" i="33"/>
  <c r="P234" i="33"/>
  <c r="P330" i="33"/>
  <c r="L802" i="33"/>
  <c r="O802" i="33" s="1"/>
  <c r="P802" i="33" s="1"/>
  <c r="P968" i="33"/>
  <c r="P1052" i="33"/>
  <c r="P1051" i="33"/>
  <c r="P901" i="33"/>
  <c r="P609" i="33"/>
  <c r="P587" i="33"/>
  <c r="P445" i="33"/>
  <c r="P528" i="33"/>
  <c r="P880" i="33"/>
  <c r="P640" i="33"/>
  <c r="L535" i="33"/>
  <c r="O535" i="33" s="1"/>
  <c r="P535" i="33" s="1"/>
  <c r="L539" i="33"/>
  <c r="O539" i="33" s="1"/>
  <c r="L543" i="33"/>
  <c r="O543" i="33" s="1"/>
  <c r="P543" i="33" s="1"/>
  <c r="L547" i="33"/>
  <c r="O547" i="33" s="1"/>
  <c r="L551" i="33"/>
  <c r="O551" i="33" s="1"/>
  <c r="L555" i="33"/>
  <c r="O555" i="33" s="1"/>
  <c r="P555" i="33" s="1"/>
  <c r="L561" i="33"/>
  <c r="O561" i="33" s="1"/>
  <c r="L565" i="33"/>
  <c r="O565" i="33" s="1"/>
  <c r="P565" i="33" s="1"/>
  <c r="L569" i="33"/>
  <c r="O569" i="33" s="1"/>
  <c r="P569" i="33" s="1"/>
  <c r="L573" i="33"/>
  <c r="O573" i="33" s="1"/>
  <c r="L577" i="33"/>
  <c r="O577" i="33" s="1"/>
  <c r="P577" i="33" s="1"/>
  <c r="L585" i="33"/>
  <c r="O585" i="33" s="1"/>
  <c r="L591" i="33"/>
  <c r="O591" i="33" s="1"/>
  <c r="P591" i="33" s="1"/>
  <c r="L595" i="33"/>
  <c r="O595" i="33" s="1"/>
  <c r="L601" i="33"/>
  <c r="O601" i="33" s="1"/>
  <c r="L866" i="33"/>
  <c r="O866" i="33" s="1"/>
  <c r="L870" i="33"/>
  <c r="O870" i="33" s="1"/>
  <c r="P870" i="33" s="1"/>
  <c r="L874" i="33"/>
  <c r="O874" i="33" s="1"/>
  <c r="L878" i="33"/>
  <c r="O878" i="33" s="1"/>
  <c r="L882" i="33"/>
  <c r="O882" i="33" s="1"/>
  <c r="P882" i="33" s="1"/>
  <c r="L888" i="33"/>
  <c r="O888" i="33" s="1"/>
  <c r="L892" i="33"/>
  <c r="O892" i="33" s="1"/>
  <c r="L896" i="33"/>
  <c r="O896" i="33" s="1"/>
  <c r="P896" i="33" s="1"/>
  <c r="P136" i="33"/>
  <c r="L529" i="33"/>
  <c r="O529" i="33" s="1"/>
  <c r="L942" i="33"/>
  <c r="O942" i="33" s="1"/>
  <c r="L1008" i="33"/>
  <c r="O1008" i="33" s="1"/>
  <c r="P1008" i="33" s="1"/>
  <c r="L1032" i="33"/>
  <c r="O1032" i="33" s="1"/>
  <c r="L1060" i="33"/>
  <c r="O1060" i="33" s="1"/>
  <c r="L1078" i="33"/>
  <c r="O1078" i="33" s="1"/>
  <c r="P1078" i="33" s="1"/>
  <c r="L908" i="33"/>
  <c r="O908" i="33" s="1"/>
  <c r="P908" i="33" s="1"/>
  <c r="L924" i="33"/>
  <c r="O924" i="33" s="1"/>
  <c r="L956" i="33"/>
  <c r="O956" i="33" s="1"/>
  <c r="P956" i="33" s="1"/>
  <c r="L971" i="33"/>
  <c r="O971" i="33" s="1"/>
  <c r="P971" i="33" s="1"/>
  <c r="L995" i="33"/>
  <c r="O995" i="33" s="1"/>
  <c r="L1022" i="33"/>
  <c r="O1022" i="33" s="1"/>
  <c r="P1022" i="33" s="1"/>
  <c r="L1104" i="33"/>
  <c r="O1104" i="33" s="1"/>
  <c r="P861" i="33"/>
  <c r="P514" i="33"/>
  <c r="P987" i="33"/>
  <c r="P1074" i="33"/>
  <c r="P999" i="33"/>
  <c r="P1042" i="33"/>
  <c r="P193" i="33"/>
  <c r="P403" i="33"/>
  <c r="P1080" i="33"/>
  <c r="P313" i="33"/>
  <c r="P480" i="33"/>
  <c r="P513" i="33"/>
  <c r="P272" i="33"/>
  <c r="P426" i="33"/>
  <c r="P1043" i="33"/>
  <c r="P46" i="33"/>
  <c r="P63" i="33"/>
  <c r="P257" i="33"/>
  <c r="L959" i="33"/>
  <c r="O959" i="33" s="1"/>
  <c r="L927" i="33"/>
  <c r="O927" i="33" s="1"/>
  <c r="L941" i="33"/>
  <c r="O941" i="33" s="1"/>
  <c r="P941" i="33" s="1"/>
  <c r="L1007" i="33"/>
  <c r="O1007" i="33" s="1"/>
  <c r="L1059" i="33"/>
  <c r="O1059" i="33" s="1"/>
  <c r="L1087" i="33"/>
  <c r="O1087" i="33" s="1"/>
  <c r="P1087" i="33" s="1"/>
  <c r="P413" i="33"/>
  <c r="P184" i="13"/>
  <c r="P169" i="13"/>
  <c r="P227" i="13"/>
  <c r="P187" i="13"/>
  <c r="P69" i="13"/>
  <c r="P100" i="13"/>
  <c r="P159" i="13"/>
  <c r="P190" i="13"/>
  <c r="P244" i="13"/>
  <c r="P254" i="13"/>
  <c r="P258" i="13"/>
  <c r="P973" i="13"/>
  <c r="P1042" i="13"/>
  <c r="P1016" i="13"/>
  <c r="P495" i="13"/>
  <c r="P138" i="13"/>
  <c r="P902" i="13"/>
  <c r="P267" i="13"/>
  <c r="P977" i="13"/>
  <c r="P158" i="13"/>
  <c r="P213" i="13"/>
  <c r="P918" i="13"/>
  <c r="P924" i="13"/>
  <c r="P1070" i="13"/>
  <c r="P1062" i="13"/>
  <c r="P911" i="13"/>
  <c r="P972" i="13"/>
  <c r="P1021" i="13"/>
  <c r="P1109" i="13"/>
  <c r="A705" i="13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P665" i="13"/>
  <c r="P689" i="13"/>
  <c r="P316" i="13"/>
  <c r="P282" i="13"/>
  <c r="P101" i="13"/>
  <c r="P266" i="13"/>
  <c r="P322" i="13"/>
  <c r="P275" i="13"/>
  <c r="P199" i="13"/>
  <c r="P27" i="13"/>
  <c r="P600" i="13"/>
  <c r="P552" i="13"/>
  <c r="P564" i="13"/>
  <c r="P568" i="13"/>
  <c r="P650" i="13"/>
  <c r="P987" i="13"/>
  <c r="P14" i="13"/>
  <c r="P643" i="13"/>
  <c r="P402" i="13"/>
  <c r="P85" i="13"/>
  <c r="P487" i="13"/>
  <c r="P503" i="13"/>
  <c r="P582" i="13"/>
  <c r="P672" i="13"/>
  <c r="P653" i="13"/>
  <c r="P1011" i="13"/>
  <c r="P176" i="13"/>
  <c r="P632" i="13"/>
  <c r="P471" i="13"/>
  <c r="P29" i="13"/>
  <c r="P51" i="13"/>
  <c r="P140" i="13"/>
  <c r="P155" i="13"/>
  <c r="P168" i="13"/>
  <c r="P269" i="13"/>
  <c r="P285" i="13"/>
  <c r="P46" i="13"/>
  <c r="P63" i="13"/>
  <c r="P114" i="13"/>
  <c r="P130" i="13"/>
  <c r="P146" i="13"/>
  <c r="P156" i="13"/>
  <c r="P257" i="13"/>
  <c r="P307" i="13"/>
  <c r="P336" i="13"/>
  <c r="P342" i="13"/>
  <c r="P356" i="13"/>
  <c r="P401" i="13"/>
  <c r="P407" i="13"/>
  <c r="P422" i="13"/>
  <c r="P426" i="13"/>
  <c r="P437" i="13"/>
  <c r="P539" i="13"/>
  <c r="P396" i="13"/>
  <c r="P404" i="13"/>
  <c r="P408" i="13"/>
  <c r="P445" i="13"/>
  <c r="P97" i="13"/>
  <c r="P83" i="13"/>
  <c r="P606" i="13"/>
  <c r="P309" i="13"/>
  <c r="P1079" i="13"/>
  <c r="P555" i="13"/>
  <c r="P494" i="13"/>
  <c r="P7" i="13"/>
  <c r="P1006" i="13"/>
  <c r="P943" i="13"/>
  <c r="P1114" i="13"/>
  <c r="P508" i="13"/>
  <c r="P1100" i="13"/>
  <c r="P619" i="13"/>
  <c r="L96" i="13"/>
  <c r="O96" i="13" s="1"/>
  <c r="P96" i="13" s="1"/>
  <c r="L102" i="13"/>
  <c r="O102" i="13" s="1"/>
  <c r="L109" i="13"/>
  <c r="O109" i="13" s="1"/>
  <c r="L125" i="13"/>
  <c r="O125" i="13" s="1"/>
  <c r="P125" i="13" s="1"/>
  <c r="L137" i="13"/>
  <c r="O137" i="13" s="1"/>
  <c r="P137" i="13" s="1"/>
  <c r="L151" i="13"/>
  <c r="O151" i="13" s="1"/>
  <c r="P151" i="13" s="1"/>
  <c r="L172" i="13"/>
  <c r="O172" i="13" s="1"/>
  <c r="P172" i="13" s="1"/>
  <c r="L174" i="13"/>
  <c r="O174" i="13" s="1"/>
  <c r="L205" i="13"/>
  <c r="O205" i="13" s="1"/>
  <c r="L216" i="13"/>
  <c r="O216" i="13" s="1"/>
  <c r="L218" i="13"/>
  <c r="O218" i="13" s="1"/>
  <c r="P218" i="13" s="1"/>
  <c r="L226" i="13"/>
  <c r="O226" i="13" s="1"/>
  <c r="L261" i="13"/>
  <c r="O261" i="13" s="1"/>
  <c r="P261" i="13" s="1"/>
  <c r="L305" i="13"/>
  <c r="O305" i="13" s="1"/>
  <c r="L329" i="13"/>
  <c r="O329" i="13" s="1"/>
  <c r="P329" i="13" s="1"/>
  <c r="L333" i="13"/>
  <c r="O333" i="13" s="1"/>
  <c r="P333" i="13" s="1"/>
  <c r="L340" i="13"/>
  <c r="O340" i="13" s="1"/>
  <c r="P340" i="13" s="1"/>
  <c r="L343" i="13"/>
  <c r="O343" i="13" s="1"/>
  <c r="P343" i="13" s="1"/>
  <c r="L348" i="13"/>
  <c r="O348" i="13" s="1"/>
  <c r="L358" i="13"/>
  <c r="O358" i="13" s="1"/>
  <c r="P358" i="13" s="1"/>
  <c r="L360" i="13"/>
  <c r="O360" i="13" s="1"/>
  <c r="L362" i="13"/>
  <c r="O362" i="13" s="1"/>
  <c r="L366" i="13"/>
  <c r="O366" i="13" s="1"/>
  <c r="L368" i="13"/>
  <c r="O368" i="13" s="1"/>
  <c r="P368" i="13" s="1"/>
  <c r="L372" i="13"/>
  <c r="O372" i="13" s="1"/>
  <c r="L373" i="13"/>
  <c r="O373" i="13" s="1"/>
  <c r="L374" i="13"/>
  <c r="O374" i="13" s="1"/>
  <c r="L380" i="13"/>
  <c r="O380" i="13" s="1"/>
  <c r="P380" i="13" s="1"/>
  <c r="L382" i="13"/>
  <c r="O382" i="13" s="1"/>
  <c r="P382" i="13" s="1"/>
  <c r="L384" i="13"/>
  <c r="O384" i="13" s="1"/>
  <c r="P384" i="13" s="1"/>
  <c r="L386" i="13"/>
  <c r="O386" i="13" s="1"/>
  <c r="L388" i="13"/>
  <c r="O388" i="13" s="1"/>
  <c r="P388" i="13" s="1"/>
  <c r="L390" i="13"/>
  <c r="O390" i="13" s="1"/>
  <c r="P390" i="13" s="1"/>
  <c r="L531" i="13"/>
  <c r="O531" i="13" s="1"/>
  <c r="L596" i="13"/>
  <c r="O596" i="13" s="1"/>
  <c r="P936" i="13"/>
  <c r="P948" i="13"/>
  <c r="P1008" i="13"/>
  <c r="P616" i="13"/>
  <c r="P625" i="13"/>
  <c r="L628" i="13"/>
  <c r="O628" i="13" s="1"/>
  <c r="P631" i="13"/>
  <c r="P641" i="13"/>
  <c r="L674" i="13"/>
  <c r="O674" i="13" s="1"/>
  <c r="L678" i="13"/>
  <c r="O678" i="13" s="1"/>
  <c r="P678" i="13" s="1"/>
  <c r="L40" i="13"/>
  <c r="O40" i="13" s="1"/>
  <c r="L42" i="13"/>
  <c r="O42" i="13" s="1"/>
  <c r="P42" i="13" s="1"/>
  <c r="L45" i="13"/>
  <c r="O45" i="13" s="1"/>
  <c r="L47" i="13"/>
  <c r="O47" i="13" s="1"/>
  <c r="P47" i="13" s="1"/>
  <c r="L49" i="13"/>
  <c r="O49" i="13" s="1"/>
  <c r="P49" i="13" s="1"/>
  <c r="L89" i="13"/>
  <c r="O89" i="13" s="1"/>
  <c r="P89" i="13" s="1"/>
  <c r="L104" i="13"/>
  <c r="O104" i="13" s="1"/>
  <c r="P104" i="13" s="1"/>
  <c r="L108" i="13"/>
  <c r="O108" i="13" s="1"/>
  <c r="L112" i="13"/>
  <c r="O112" i="13" s="1"/>
  <c r="P112" i="13" s="1"/>
  <c r="L116" i="13"/>
  <c r="O116" i="13" s="1"/>
  <c r="L118" i="13"/>
  <c r="O118" i="13" s="1"/>
  <c r="L120" i="13"/>
  <c r="O120" i="13" s="1"/>
  <c r="P120" i="13" s="1"/>
  <c r="L124" i="13"/>
  <c r="O124" i="13" s="1"/>
  <c r="L128" i="13"/>
  <c r="O128" i="13" s="1"/>
  <c r="L150" i="13"/>
  <c r="O150" i="13" s="1"/>
  <c r="P150" i="13" s="1"/>
  <c r="L189" i="13"/>
  <c r="O189" i="13" s="1"/>
  <c r="L196" i="13"/>
  <c r="O196" i="13" s="1"/>
  <c r="P196" i="13" s="1"/>
  <c r="L198" i="13"/>
  <c r="O198" i="13" s="1"/>
  <c r="P198" i="13" s="1"/>
  <c r="L200" i="13"/>
  <c r="O200" i="13" s="1"/>
  <c r="P200" i="13" s="1"/>
  <c r="L204" i="13"/>
  <c r="O204" i="13" s="1"/>
  <c r="L212" i="13"/>
  <c r="O212" i="13" s="1"/>
  <c r="L217" i="13"/>
  <c r="O217" i="13" s="1"/>
  <c r="P217" i="13" s="1"/>
  <c r="L230" i="13"/>
  <c r="O230" i="13" s="1"/>
  <c r="P230" i="13" s="1"/>
  <c r="L238" i="13"/>
  <c r="O238" i="13" s="1"/>
  <c r="P238" i="13" s="1"/>
  <c r="L341" i="13"/>
  <c r="O341" i="13" s="1"/>
  <c r="L345" i="13"/>
  <c r="O345" i="13" s="1"/>
  <c r="P345" i="13" s="1"/>
  <c r="L347" i="13"/>
  <c r="O347" i="13" s="1"/>
  <c r="P347" i="13" s="1"/>
  <c r="L349" i="13"/>
  <c r="O349" i="13" s="1"/>
  <c r="L350" i="13"/>
  <c r="O350" i="13" s="1"/>
  <c r="L352" i="13"/>
  <c r="O352" i="13" s="1"/>
  <c r="P352" i="13" s="1"/>
  <c r="L353" i="13"/>
  <c r="O353" i="13" s="1"/>
  <c r="L355" i="13"/>
  <c r="O355" i="13" s="1"/>
  <c r="P355" i="13" s="1"/>
  <c r="L357" i="13"/>
  <c r="O357" i="13" s="1"/>
  <c r="P357" i="13" s="1"/>
  <c r="L359" i="13"/>
  <c r="O359" i="13" s="1"/>
  <c r="P359" i="13" s="1"/>
  <c r="L361" i="13"/>
  <c r="O361" i="13" s="1"/>
  <c r="P361" i="13" s="1"/>
  <c r="L363" i="13"/>
  <c r="O363" i="13" s="1"/>
  <c r="P363" i="13" s="1"/>
  <c r="L365" i="13"/>
  <c r="O365" i="13" s="1"/>
  <c r="L367" i="13"/>
  <c r="O367" i="13" s="1"/>
  <c r="L369" i="13"/>
  <c r="O369" i="13" s="1"/>
  <c r="P369" i="13" s="1"/>
  <c r="L370" i="13"/>
  <c r="O370" i="13" s="1"/>
  <c r="P370" i="13" s="1"/>
  <c r="L371" i="13"/>
  <c r="O371" i="13" s="1"/>
  <c r="L375" i="13"/>
  <c r="O375" i="13" s="1"/>
  <c r="L377" i="13"/>
  <c r="O377" i="13" s="1"/>
  <c r="P377" i="13" s="1"/>
  <c r="L379" i="13"/>
  <c r="O379" i="13" s="1"/>
  <c r="L381" i="13"/>
  <c r="O381" i="13" s="1"/>
  <c r="P381" i="13" s="1"/>
  <c r="L383" i="13"/>
  <c r="O383" i="13" s="1"/>
  <c r="P383" i="13" s="1"/>
  <c r="L389" i="13"/>
  <c r="O389" i="13" s="1"/>
  <c r="P389" i="13" s="1"/>
  <c r="L391" i="13"/>
  <c r="O391" i="13" s="1"/>
  <c r="P391" i="13" s="1"/>
  <c r="L394" i="13"/>
  <c r="O394" i="13" s="1"/>
  <c r="L398" i="13"/>
  <c r="O398" i="13" s="1"/>
  <c r="P398" i="13" s="1"/>
  <c r="L406" i="13"/>
  <c r="O406" i="13" s="1"/>
  <c r="P406" i="13" s="1"/>
  <c r="L409" i="13"/>
  <c r="O409" i="13" s="1"/>
  <c r="L413" i="13"/>
  <c r="O413" i="13" s="1"/>
  <c r="L414" i="13"/>
  <c r="O414" i="13" s="1"/>
  <c r="P414" i="13" s="1"/>
  <c r="L423" i="13"/>
  <c r="O423" i="13" s="1"/>
  <c r="L428" i="13"/>
  <c r="O428" i="13" s="1"/>
  <c r="P428" i="13" s="1"/>
  <c r="L430" i="13"/>
  <c r="O430" i="13" s="1"/>
  <c r="L434" i="13"/>
  <c r="O434" i="13" s="1"/>
  <c r="P434" i="13" s="1"/>
  <c r="L439" i="13"/>
  <c r="O439" i="13" s="1"/>
  <c r="L440" i="13"/>
  <c r="O440" i="13" s="1"/>
  <c r="P440" i="13" s="1"/>
  <c r="L443" i="13"/>
  <c r="O443" i="13" s="1"/>
  <c r="P443" i="13" s="1"/>
  <c r="L450" i="13"/>
  <c r="O450" i="13" s="1"/>
  <c r="L451" i="13"/>
  <c r="O451" i="13" s="1"/>
  <c r="P451" i="13" s="1"/>
  <c r="L452" i="13"/>
  <c r="O452" i="13" s="1"/>
  <c r="P452" i="13" s="1"/>
  <c r="L453" i="13"/>
  <c r="O453" i="13" s="1"/>
  <c r="L454" i="13"/>
  <c r="O454" i="13" s="1"/>
  <c r="P454" i="13" s="1"/>
  <c r="L245" i="13"/>
  <c r="O245" i="13" s="1"/>
  <c r="P245" i="13" s="1"/>
  <c r="L249" i="13"/>
  <c r="O249" i="13" s="1"/>
  <c r="P524" i="13"/>
  <c r="L535" i="13"/>
  <c r="O535" i="13" s="1"/>
  <c r="L543" i="13"/>
  <c r="O543" i="13" s="1"/>
  <c r="P543" i="13" s="1"/>
  <c r="L551" i="13"/>
  <c r="O551" i="13" s="1"/>
  <c r="L559" i="13"/>
  <c r="O559" i="13" s="1"/>
  <c r="P559" i="13" s="1"/>
  <c r="L575" i="13"/>
  <c r="O575" i="13" s="1"/>
  <c r="L866" i="13"/>
  <c r="O866" i="13" s="1"/>
  <c r="P866" i="13" s="1"/>
  <c r="L874" i="13"/>
  <c r="O874" i="13" s="1"/>
  <c r="P874" i="13" s="1"/>
  <c r="L882" i="13"/>
  <c r="O882" i="13" s="1"/>
  <c r="L894" i="13"/>
  <c r="O894" i="13" s="1"/>
  <c r="L1107" i="13"/>
  <c r="O1107" i="13" s="1"/>
  <c r="P8" i="13"/>
  <c r="P908" i="13"/>
  <c r="P916" i="13"/>
  <c r="P1036" i="13"/>
  <c r="P1048" i="13"/>
  <c r="P1090" i="13"/>
  <c r="P52" i="13"/>
  <c r="P12" i="13"/>
  <c r="P248" i="13"/>
  <c r="P330" i="13"/>
  <c r="P325" i="13"/>
  <c r="P109" i="13"/>
  <c r="P279" i="13"/>
  <c r="P1047" i="13"/>
  <c r="P937" i="13"/>
  <c r="P971" i="13"/>
  <c r="P1007" i="13"/>
  <c r="P173" i="13"/>
  <c r="P295" i="13"/>
  <c r="P617" i="13"/>
  <c r="P975" i="13"/>
  <c r="P1000" i="13"/>
  <c r="P1030" i="13"/>
  <c r="P1044" i="13"/>
  <c r="P922" i="13"/>
  <c r="P997" i="13"/>
  <c r="P1040" i="13"/>
  <c r="P1052" i="13"/>
  <c r="P277" i="13"/>
  <c r="P178" i="13"/>
  <c r="P186" i="13"/>
  <c r="P323" i="13"/>
  <c r="P362" i="13"/>
  <c r="P296" i="13"/>
  <c r="P655" i="13"/>
  <c r="P1084" i="13"/>
  <c r="P673" i="13"/>
  <c r="P956" i="13"/>
  <c r="P958" i="13"/>
  <c r="P666" i="13"/>
  <c r="P925" i="13"/>
  <c r="P970" i="13"/>
  <c r="P982" i="13"/>
  <c r="P1015" i="13"/>
  <c r="P1025" i="13"/>
  <c r="P1074" i="13"/>
  <c r="P989" i="13"/>
  <c r="P1056" i="13"/>
  <c r="P252" i="13"/>
  <c r="P41" i="13"/>
  <c r="P34" i="13"/>
  <c r="P262" i="13"/>
  <c r="P105" i="13"/>
  <c r="P201" i="13"/>
  <c r="P270" i="13"/>
  <c r="P133" i="13"/>
  <c r="P283" i="13"/>
  <c r="P442" i="13"/>
  <c r="P165" i="13"/>
  <c r="P1088" i="13"/>
  <c r="P386" i="13"/>
  <c r="P1032" i="13"/>
  <c r="P517" i="13"/>
  <c r="P421" i="13"/>
  <c r="P1018" i="13"/>
  <c r="P30" i="13"/>
  <c r="P960" i="13"/>
  <c r="P1035" i="13"/>
  <c r="P1093" i="13"/>
  <c r="P60" i="13"/>
  <c r="P240" i="13"/>
  <c r="P513" i="13"/>
  <c r="P64" i="13"/>
  <c r="P82" i="13"/>
  <c r="P117" i="13"/>
  <c r="P259" i="13"/>
  <c r="P291" i="13"/>
  <c r="P299" i="13"/>
  <c r="P410" i="13"/>
  <c r="P418" i="13"/>
  <c r="P446" i="13"/>
  <c r="P586" i="13"/>
  <c r="P933" i="13"/>
  <c r="P963" i="13"/>
  <c r="P1001" i="13"/>
  <c r="P1029" i="13"/>
  <c r="P1063" i="13"/>
  <c r="P1071" i="13"/>
  <c r="P1081" i="13"/>
  <c r="O456" i="13"/>
  <c r="P456" i="13" s="1"/>
  <c r="P263" i="13"/>
  <c r="P657" i="13"/>
  <c r="P447" i="13"/>
  <c r="P394" i="13"/>
  <c r="P337" i="13"/>
  <c r="P375" i="13"/>
  <c r="P639" i="13"/>
  <c r="P180" i="13"/>
  <c r="P344" i="13"/>
  <c r="P613" i="13"/>
  <c r="P488" i="13"/>
  <c r="P242" i="13"/>
  <c r="P191" i="13"/>
  <c r="P206" i="13"/>
  <c r="P482" i="13"/>
  <c r="P161" i="13"/>
  <c r="P453" i="13"/>
  <c r="P1075" i="13"/>
  <c r="P11" i="13"/>
  <c r="P70" i="13"/>
  <c r="P181" i="13"/>
  <c r="P278" i="13"/>
  <c r="P231" i="13"/>
  <c r="P286" i="13"/>
  <c r="P149" i="13"/>
  <c r="P192" i="13"/>
  <c r="P287" i="13"/>
  <c r="P438" i="13"/>
  <c r="P214" i="13"/>
  <c r="P575" i="13"/>
  <c r="P1043" i="13"/>
  <c r="P1055" i="13"/>
  <c r="P505" i="13"/>
  <c r="P521" i="13"/>
  <c r="P949" i="13"/>
  <c r="P979" i="13"/>
  <c r="P1003" i="13"/>
  <c r="P1022" i="13"/>
  <c r="P153" i="13"/>
  <c r="P628" i="13"/>
  <c r="P1097" i="13"/>
  <c r="P10" i="13"/>
  <c r="P115" i="13"/>
  <c r="P212" i="13"/>
  <c r="P37" i="13"/>
  <c r="P44" i="13"/>
  <c r="P55" i="13"/>
  <c r="P194" i="13"/>
  <c r="P260" i="13"/>
  <c r="P315" i="13"/>
  <c r="P351" i="13"/>
  <c r="P365" i="13"/>
  <c r="P335" i="13"/>
  <c r="P350" i="13"/>
  <c r="P354" i="13"/>
  <c r="P385" i="13"/>
  <c r="P392" i="13"/>
  <c r="P416" i="13"/>
  <c r="P429" i="13"/>
  <c r="P663" i="13"/>
  <c r="P522" i="13"/>
  <c r="P691" i="13"/>
  <c r="P490" i="13"/>
  <c r="P967" i="13"/>
  <c r="P1054" i="13"/>
  <c r="P395" i="13"/>
  <c r="P623" i="13"/>
  <c r="P939" i="13"/>
  <c r="P1038" i="13"/>
  <c r="P1005" i="13"/>
  <c r="P966" i="13"/>
  <c r="P1012" i="13"/>
  <c r="P519" i="13"/>
  <c r="P1096" i="13"/>
  <c r="P620" i="13"/>
  <c r="P634" i="13"/>
  <c r="P638" i="13"/>
  <c r="P644" i="13"/>
  <c r="P648" i="13"/>
  <c r="P656" i="13"/>
  <c r="P664" i="13"/>
  <c r="P668" i="13"/>
  <c r="P675" i="13"/>
  <c r="P682" i="13"/>
  <c r="P686" i="13"/>
  <c r="L1110" i="13"/>
  <c r="O1110" i="13" s="1"/>
  <c r="P1110" i="13" s="1"/>
  <c r="P888" i="13"/>
  <c r="L903" i="13"/>
  <c r="N904" i="12"/>
  <c r="H879" i="12"/>
  <c r="I879" i="12" s="1"/>
  <c r="J879" i="12" s="1"/>
  <c r="H881" i="12"/>
  <c r="I881" i="12" s="1"/>
  <c r="J881" i="12" s="1"/>
  <c r="M881" i="12" s="1"/>
  <c r="N881" i="12" s="1"/>
  <c r="H892" i="12"/>
  <c r="I892" i="12" s="1"/>
  <c r="J892" i="12" s="1"/>
  <c r="M892" i="12" s="1"/>
  <c r="N892" i="12" s="1"/>
  <c r="H883" i="12"/>
  <c r="I883" i="12" s="1"/>
  <c r="J883" i="12" s="1"/>
  <c r="H871" i="12"/>
  <c r="I871" i="12" s="1"/>
  <c r="J871" i="12" s="1"/>
  <c r="H874" i="12"/>
  <c r="I874" i="12" s="1"/>
  <c r="J874" i="12" s="1"/>
  <c r="M874" i="12" s="1"/>
  <c r="N874" i="12" s="1"/>
  <c r="H877" i="12"/>
  <c r="I877" i="12" s="1"/>
  <c r="J877" i="12" s="1"/>
  <c r="H889" i="12"/>
  <c r="I889" i="12" s="1"/>
  <c r="J889" i="12" s="1"/>
  <c r="H872" i="12"/>
  <c r="I872" i="12" s="1"/>
  <c r="J872" i="12" s="1"/>
  <c r="H859" i="12"/>
  <c r="I859" i="12" s="1"/>
  <c r="H856" i="12"/>
  <c r="I856" i="12" s="1"/>
  <c r="H854" i="12"/>
  <c r="I854" i="12" s="1"/>
  <c r="H852" i="12"/>
  <c r="I852" i="12" s="1"/>
  <c r="J852" i="12" s="1"/>
  <c r="M852" i="12" s="1"/>
  <c r="N852" i="12" s="1"/>
  <c r="H850" i="12"/>
  <c r="I850" i="12" s="1"/>
  <c r="H847" i="12"/>
  <c r="I847" i="12" s="1"/>
  <c r="H842" i="12"/>
  <c r="I842" i="12" s="1"/>
  <c r="J842" i="12" s="1"/>
  <c r="M842" i="12" s="1"/>
  <c r="N842" i="12" s="1"/>
  <c r="H840" i="12"/>
  <c r="I840" i="12" s="1"/>
  <c r="H838" i="12"/>
  <c r="I838" i="12" s="1"/>
  <c r="H836" i="12"/>
  <c r="I836" i="12" s="1"/>
  <c r="H833" i="12"/>
  <c r="I833" i="12" s="1"/>
  <c r="H831" i="12"/>
  <c r="I831" i="12" s="1"/>
  <c r="H828" i="12"/>
  <c r="I828" i="12" s="1"/>
  <c r="H825" i="12"/>
  <c r="I825" i="12" s="1"/>
  <c r="J825" i="12" s="1"/>
  <c r="M825" i="12" s="1"/>
  <c r="N825" i="12" s="1"/>
  <c r="H823" i="12"/>
  <c r="I823" i="12" s="1"/>
  <c r="J823" i="12" s="1"/>
  <c r="M823" i="12" s="1"/>
  <c r="N823" i="12" s="1"/>
  <c r="H821" i="12"/>
  <c r="I821" i="12" s="1"/>
  <c r="J821" i="12" s="1"/>
  <c r="M821" i="12" s="1"/>
  <c r="N821" i="12" s="1"/>
  <c r="H819" i="12"/>
  <c r="I819" i="12" s="1"/>
  <c r="H817" i="12"/>
  <c r="I817" i="12" s="1"/>
  <c r="H815" i="12"/>
  <c r="I815" i="12" s="1"/>
  <c r="H812" i="12"/>
  <c r="I812" i="12" s="1"/>
  <c r="H810" i="12"/>
  <c r="I810" i="12" s="1"/>
  <c r="H808" i="12"/>
  <c r="I808" i="12" s="1"/>
  <c r="H806" i="12"/>
  <c r="I806" i="12" s="1"/>
  <c r="H804" i="12"/>
  <c r="I804" i="12" s="1"/>
  <c r="H802" i="12"/>
  <c r="I802" i="12" s="1"/>
  <c r="H800" i="12"/>
  <c r="I800" i="12" s="1"/>
  <c r="J800" i="12" s="1"/>
  <c r="M800" i="12" s="1"/>
  <c r="N800" i="12" s="1"/>
  <c r="H798" i="12"/>
  <c r="I798" i="12" s="1"/>
  <c r="H796" i="12"/>
  <c r="I796" i="12" s="1"/>
  <c r="H794" i="12"/>
  <c r="I794" i="12" s="1"/>
  <c r="J794" i="12" s="1"/>
  <c r="M794" i="12" s="1"/>
  <c r="N794" i="12" s="1"/>
  <c r="H792" i="12"/>
  <c r="I792" i="12" s="1"/>
  <c r="J792" i="12" s="1"/>
  <c r="M792" i="12" s="1"/>
  <c r="N792" i="12" s="1"/>
  <c r="H790" i="12"/>
  <c r="I790" i="12" s="1"/>
  <c r="J790" i="12" s="1"/>
  <c r="M790" i="12" s="1"/>
  <c r="N790" i="12" s="1"/>
  <c r="H788" i="12"/>
  <c r="I788" i="12" s="1"/>
  <c r="H786" i="12"/>
  <c r="I786" i="12" s="1"/>
  <c r="H784" i="12"/>
  <c r="I784" i="12" s="1"/>
  <c r="H782" i="12"/>
  <c r="I782" i="12" s="1"/>
  <c r="H780" i="12"/>
  <c r="I780" i="12" s="1"/>
  <c r="H778" i="12"/>
  <c r="I778" i="12" s="1"/>
  <c r="H776" i="12"/>
  <c r="I776" i="12" s="1"/>
  <c r="H774" i="12"/>
  <c r="I774" i="12" s="1"/>
  <c r="H772" i="12"/>
  <c r="I772" i="12" s="1"/>
  <c r="H770" i="12"/>
  <c r="I770" i="12" s="1"/>
  <c r="J770" i="12" s="1"/>
  <c r="M770" i="12" s="1"/>
  <c r="N770" i="12" s="1"/>
  <c r="H768" i="12"/>
  <c r="I768" i="12" s="1"/>
  <c r="H766" i="12"/>
  <c r="I766" i="12" s="1"/>
  <c r="H763" i="12"/>
  <c r="I763" i="12" s="1"/>
  <c r="H761" i="12"/>
  <c r="I761" i="12" s="1"/>
  <c r="J761" i="12" s="1"/>
  <c r="M761" i="12" s="1"/>
  <c r="N761" i="12" s="1"/>
  <c r="H759" i="12"/>
  <c r="I759" i="12" s="1"/>
  <c r="J759" i="12" s="1"/>
  <c r="M759" i="12" s="1"/>
  <c r="N759" i="12" s="1"/>
  <c r="H756" i="12"/>
  <c r="I756" i="12" s="1"/>
  <c r="J756" i="12" s="1"/>
  <c r="M756" i="12" s="1"/>
  <c r="N756" i="12" s="1"/>
  <c r="H753" i="12"/>
  <c r="I753" i="12" s="1"/>
  <c r="H751" i="12"/>
  <c r="I751" i="12" s="1"/>
  <c r="H749" i="12"/>
  <c r="I749" i="12" s="1"/>
  <c r="H747" i="12"/>
  <c r="I747" i="12" s="1"/>
  <c r="J747" i="12" s="1"/>
  <c r="M747" i="12" s="1"/>
  <c r="N747" i="12" s="1"/>
  <c r="H745" i="12"/>
  <c r="I745" i="12" s="1"/>
  <c r="H743" i="12"/>
  <c r="I743" i="12" s="1"/>
  <c r="H741" i="12"/>
  <c r="I741" i="12" s="1"/>
  <c r="H739" i="12"/>
  <c r="I739" i="12" s="1"/>
  <c r="H737" i="12"/>
  <c r="I737" i="12" s="1"/>
  <c r="H735" i="12"/>
  <c r="I735" i="12" s="1"/>
  <c r="H733" i="12"/>
  <c r="I733" i="12" s="1"/>
  <c r="H731" i="12"/>
  <c r="I731" i="12" s="1"/>
  <c r="J731" i="12" s="1"/>
  <c r="M731" i="12" s="1"/>
  <c r="N731" i="12" s="1"/>
  <c r="H729" i="12"/>
  <c r="I729" i="12" s="1"/>
  <c r="H727" i="12"/>
  <c r="I727" i="12" s="1"/>
  <c r="H857" i="12"/>
  <c r="I857" i="12" s="1"/>
  <c r="H845" i="12"/>
  <c r="I845" i="12" s="1"/>
  <c r="J845" i="12" s="1"/>
  <c r="H813" i="12"/>
  <c r="I813" i="12" s="1"/>
  <c r="H765" i="12"/>
  <c r="I765" i="12" s="1"/>
  <c r="J765" i="12" s="1"/>
  <c r="H757" i="12"/>
  <c r="I757" i="12" s="1"/>
  <c r="H848" i="12"/>
  <c r="I848" i="12" s="1"/>
  <c r="H834" i="12"/>
  <c r="I834" i="12" s="1"/>
  <c r="J834" i="12" s="1"/>
  <c r="M834" i="12" s="1"/>
  <c r="N834" i="12" s="1"/>
  <c r="H843" i="12"/>
  <c r="I843" i="12" s="1"/>
  <c r="J843" i="12" s="1"/>
  <c r="M843" i="12" s="1"/>
  <c r="N843" i="12" s="1"/>
  <c r="H830" i="12"/>
  <c r="I830" i="12" s="1"/>
  <c r="J830" i="12" s="1"/>
  <c r="I860" i="12"/>
  <c r="H858" i="12"/>
  <c r="I858" i="12" s="1"/>
  <c r="H855" i="12"/>
  <c r="I855" i="12" s="1"/>
  <c r="H853" i="12"/>
  <c r="I853" i="12" s="1"/>
  <c r="H851" i="12"/>
  <c r="I851" i="12" s="1"/>
  <c r="J851" i="12" s="1"/>
  <c r="M851" i="12" s="1"/>
  <c r="N851" i="12" s="1"/>
  <c r="H849" i="12"/>
  <c r="I849" i="12" s="1"/>
  <c r="H846" i="12"/>
  <c r="I846" i="12" s="1"/>
  <c r="H841" i="12"/>
  <c r="I841" i="12" s="1"/>
  <c r="H839" i="12"/>
  <c r="I839" i="12" s="1"/>
  <c r="H837" i="12"/>
  <c r="I837" i="12" s="1"/>
  <c r="J837" i="12" s="1"/>
  <c r="M837" i="12" s="1"/>
  <c r="N837" i="12" s="1"/>
  <c r="H835" i="12"/>
  <c r="I835" i="12" s="1"/>
  <c r="H832" i="12"/>
  <c r="I832" i="12" s="1"/>
  <c r="H829" i="12"/>
  <c r="I829" i="12" s="1"/>
  <c r="J829" i="12" s="1"/>
  <c r="H827" i="12"/>
  <c r="I827" i="12" s="1"/>
  <c r="J827" i="12" s="1"/>
  <c r="H824" i="12"/>
  <c r="I824" i="12" s="1"/>
  <c r="H822" i="12"/>
  <c r="I822" i="12" s="1"/>
  <c r="H820" i="12"/>
  <c r="I820" i="12" s="1"/>
  <c r="H818" i="12"/>
  <c r="I818" i="12" s="1"/>
  <c r="J818" i="12" s="1"/>
  <c r="M818" i="12" s="1"/>
  <c r="N818" i="12" s="1"/>
  <c r="H816" i="12"/>
  <c r="I816" i="12" s="1"/>
  <c r="H814" i="12"/>
  <c r="I814" i="12" s="1"/>
  <c r="H811" i="12"/>
  <c r="I811" i="12" s="1"/>
  <c r="J811" i="12" s="1"/>
  <c r="H809" i="12"/>
  <c r="I809" i="12" s="1"/>
  <c r="J809" i="12" s="1"/>
  <c r="M809" i="12" s="1"/>
  <c r="N809" i="12" s="1"/>
  <c r="H807" i="12"/>
  <c r="I807" i="12" s="1"/>
  <c r="H805" i="12"/>
  <c r="I805" i="12" s="1"/>
  <c r="H803" i="12"/>
  <c r="I803" i="12" s="1"/>
  <c r="H801" i="12"/>
  <c r="I801" i="12" s="1"/>
  <c r="H799" i="12"/>
  <c r="I799" i="12" s="1"/>
  <c r="H797" i="12"/>
  <c r="I797" i="12" s="1"/>
  <c r="J797" i="12" s="1"/>
  <c r="H795" i="12"/>
  <c r="I795" i="12" s="1"/>
  <c r="H793" i="12"/>
  <c r="I793" i="12" s="1"/>
  <c r="J793" i="12" s="1"/>
  <c r="M793" i="12" s="1"/>
  <c r="N793" i="12" s="1"/>
  <c r="H791" i="12"/>
  <c r="I791" i="12" s="1"/>
  <c r="H789" i="12"/>
  <c r="I789" i="12" s="1"/>
  <c r="H787" i="12"/>
  <c r="I787" i="12" s="1"/>
  <c r="J787" i="12" s="1"/>
  <c r="M787" i="12" s="1"/>
  <c r="N787" i="12" s="1"/>
  <c r="H785" i="12"/>
  <c r="I785" i="12" s="1"/>
  <c r="H783" i="12"/>
  <c r="I783" i="12" s="1"/>
  <c r="H781" i="12"/>
  <c r="I781" i="12" s="1"/>
  <c r="H779" i="12"/>
  <c r="I779" i="12" s="1"/>
  <c r="J779" i="12" s="1"/>
  <c r="H777" i="12"/>
  <c r="I777" i="12" s="1"/>
  <c r="H775" i="12"/>
  <c r="I775" i="12" s="1"/>
  <c r="J775" i="12" s="1"/>
  <c r="M775" i="12" s="1"/>
  <c r="N775" i="12" s="1"/>
  <c r="H773" i="12"/>
  <c r="I773" i="12" s="1"/>
  <c r="H771" i="12"/>
  <c r="I771" i="12" s="1"/>
  <c r="J771" i="12" s="1"/>
  <c r="H769" i="12"/>
  <c r="I769" i="12" s="1"/>
  <c r="H767" i="12"/>
  <c r="I767" i="12" s="1"/>
  <c r="H764" i="12"/>
  <c r="I764" i="12" s="1"/>
  <c r="J764" i="12" s="1"/>
  <c r="H762" i="12"/>
  <c r="I762" i="12" s="1"/>
  <c r="H760" i="12"/>
  <c r="I760" i="12" s="1"/>
  <c r="H758" i="12"/>
  <c r="I758" i="12" s="1"/>
  <c r="H754" i="12"/>
  <c r="I754" i="12" s="1"/>
  <c r="H752" i="12"/>
  <c r="I752" i="12" s="1"/>
  <c r="J752" i="12" s="1"/>
  <c r="M752" i="12" s="1"/>
  <c r="N752" i="12" s="1"/>
  <c r="H750" i="12"/>
  <c r="I750" i="12" s="1"/>
  <c r="H748" i="12"/>
  <c r="I748" i="12" s="1"/>
  <c r="H746" i="12"/>
  <c r="I746" i="12" s="1"/>
  <c r="H744" i="12"/>
  <c r="I744" i="12" s="1"/>
  <c r="H742" i="12"/>
  <c r="I742" i="12" s="1"/>
  <c r="H740" i="12"/>
  <c r="I740" i="12" s="1"/>
  <c r="H738" i="12"/>
  <c r="I738" i="12" s="1"/>
  <c r="J738" i="12" s="1"/>
  <c r="M738" i="12" s="1"/>
  <c r="N738" i="12" s="1"/>
  <c r="H736" i="12"/>
  <c r="I736" i="12" s="1"/>
  <c r="H734" i="12"/>
  <c r="I734" i="12" s="1"/>
  <c r="H732" i="12"/>
  <c r="I732" i="12" s="1"/>
  <c r="J732" i="12" s="1"/>
  <c r="H730" i="12"/>
  <c r="I730" i="12" s="1"/>
  <c r="J730" i="12" s="1"/>
  <c r="M730" i="12" s="1"/>
  <c r="N730" i="12" s="1"/>
  <c r="H755" i="12"/>
  <c r="I755" i="12" s="1"/>
  <c r="H844" i="12"/>
  <c r="I844" i="12" s="1"/>
  <c r="H826" i="12"/>
  <c r="I826" i="12" s="1"/>
  <c r="I620" i="12"/>
  <c r="J620" i="12" s="1"/>
  <c r="M620" i="12" s="1"/>
  <c r="N620" i="12" s="1"/>
  <c r="I634" i="12"/>
  <c r="J634" i="12" s="1"/>
  <c r="M634" i="12" s="1"/>
  <c r="N634" i="12" s="1"/>
  <c r="I648" i="12"/>
  <c r="J648" i="12" s="1"/>
  <c r="M648" i="12" s="1"/>
  <c r="N648" i="12" s="1"/>
  <c r="I668" i="12"/>
  <c r="J668" i="12" s="1"/>
  <c r="M668" i="12" s="1"/>
  <c r="N668" i="12" s="1"/>
  <c r="I682" i="12"/>
  <c r="J682" i="12" s="1"/>
  <c r="M682" i="12" s="1"/>
  <c r="N682" i="12" s="1"/>
  <c r="I694" i="12"/>
  <c r="J694" i="12" s="1"/>
  <c r="M694" i="12" s="1"/>
  <c r="N694" i="12" s="1"/>
  <c r="I616" i="12"/>
  <c r="J616" i="12" s="1"/>
  <c r="I630" i="12"/>
  <c r="J630" i="12" s="1"/>
  <c r="I644" i="12"/>
  <c r="J644" i="12" s="1"/>
  <c r="I664" i="12"/>
  <c r="J664" i="12" s="1"/>
  <c r="I679" i="12"/>
  <c r="J679" i="12" s="1"/>
  <c r="I692" i="12"/>
  <c r="J692" i="12" s="1"/>
  <c r="I683" i="12"/>
  <c r="J683" i="12" s="1"/>
  <c r="I636" i="12"/>
  <c r="J636" i="12" s="1"/>
  <c r="M636" i="12" s="1"/>
  <c r="N636" i="12" s="1"/>
  <c r="I622" i="12"/>
  <c r="J622" i="12" s="1"/>
  <c r="I614" i="12"/>
  <c r="J614" i="12" s="1"/>
  <c r="I609" i="12"/>
  <c r="J609" i="12" s="1"/>
  <c r="M609" i="12" s="1"/>
  <c r="N609" i="12" s="1"/>
  <c r="I613" i="12"/>
  <c r="J613" i="12" s="1"/>
  <c r="M613" i="12" s="1"/>
  <c r="N613" i="12" s="1"/>
  <c r="I617" i="12"/>
  <c r="J617" i="12" s="1"/>
  <c r="I621" i="12"/>
  <c r="J621" i="12" s="1"/>
  <c r="M621" i="12" s="1"/>
  <c r="N621" i="12" s="1"/>
  <c r="I625" i="12"/>
  <c r="J625" i="12" s="1"/>
  <c r="M625" i="12" s="1"/>
  <c r="N625" i="12" s="1"/>
  <c r="I628" i="12"/>
  <c r="J628" i="12" s="1"/>
  <c r="M628" i="12" s="1"/>
  <c r="N628" i="12" s="1"/>
  <c r="I631" i="12"/>
  <c r="J631" i="12" s="1"/>
  <c r="M631" i="12" s="1"/>
  <c r="N631" i="12" s="1"/>
  <c r="I635" i="12"/>
  <c r="J635" i="12" s="1"/>
  <c r="M635" i="12" s="1"/>
  <c r="N635" i="12" s="1"/>
  <c r="I641" i="12"/>
  <c r="J641" i="12" s="1"/>
  <c r="M641" i="12" s="1"/>
  <c r="N641" i="12" s="1"/>
  <c r="I645" i="12"/>
  <c r="J645" i="12" s="1"/>
  <c r="M645" i="12" s="1"/>
  <c r="N645" i="12" s="1"/>
  <c r="I649" i="12"/>
  <c r="J649" i="12" s="1"/>
  <c r="M649" i="12" s="1"/>
  <c r="N649" i="12" s="1"/>
  <c r="I653" i="12"/>
  <c r="J653" i="12" s="1"/>
  <c r="M653" i="12" s="1"/>
  <c r="N653" i="12" s="1"/>
  <c r="I663" i="12"/>
  <c r="J663" i="12" s="1"/>
  <c r="I667" i="12"/>
  <c r="J667" i="12" s="1"/>
  <c r="M667" i="12" s="1"/>
  <c r="N667" i="12" s="1"/>
  <c r="I672" i="12"/>
  <c r="J672" i="12" s="1"/>
  <c r="M672" i="12" s="1"/>
  <c r="N672" i="12" s="1"/>
  <c r="I676" i="12"/>
  <c r="J676" i="12" s="1"/>
  <c r="M676" i="12" s="1"/>
  <c r="N676" i="12" s="1"/>
  <c r="I681" i="12"/>
  <c r="J681" i="12" s="1"/>
  <c r="I687" i="12"/>
  <c r="J687" i="12" s="1"/>
  <c r="M687" i="12" s="1"/>
  <c r="N687" i="12" s="1"/>
  <c r="I691" i="12"/>
  <c r="J691" i="12" s="1"/>
  <c r="I642" i="12"/>
  <c r="J642" i="12" s="1"/>
  <c r="I650" i="12"/>
  <c r="J650" i="12" s="1"/>
  <c r="I654" i="12"/>
  <c r="J654" i="12" s="1"/>
  <c r="M654" i="12" s="1"/>
  <c r="N654" i="12" s="1"/>
  <c r="I662" i="12"/>
  <c r="J662" i="12" s="1"/>
  <c r="M662" i="12" s="1"/>
  <c r="N662" i="12" s="1"/>
  <c r="I670" i="12"/>
  <c r="J670" i="12" s="1"/>
  <c r="I677" i="12"/>
  <c r="J677" i="12" s="1"/>
  <c r="I684" i="12"/>
  <c r="J684" i="12" s="1"/>
  <c r="I612" i="12"/>
  <c r="I627" i="12"/>
  <c r="J627" i="12" s="1"/>
  <c r="I640" i="12"/>
  <c r="J640" i="12" s="1"/>
  <c r="M640" i="12" s="1"/>
  <c r="N640" i="12" s="1"/>
  <c r="I660" i="12"/>
  <c r="J660" i="12" s="1"/>
  <c r="M660" i="12" s="1"/>
  <c r="N660" i="12" s="1"/>
  <c r="I675" i="12"/>
  <c r="J675" i="12" s="1"/>
  <c r="I688" i="12"/>
  <c r="J688" i="12" s="1"/>
  <c r="I624" i="12"/>
  <c r="J624" i="12" s="1"/>
  <c r="I638" i="12"/>
  <c r="J638" i="12" s="1"/>
  <c r="I656" i="12"/>
  <c r="J656" i="12" s="1"/>
  <c r="I686" i="12"/>
  <c r="J686" i="12" s="1"/>
  <c r="I655" i="12"/>
  <c r="J655" i="12" s="1"/>
  <c r="M655" i="12" s="1"/>
  <c r="N655" i="12" s="1"/>
  <c r="I639" i="12"/>
  <c r="J639" i="12" s="1"/>
  <c r="I632" i="12"/>
  <c r="J632" i="12" s="1"/>
  <c r="M632" i="12" s="1"/>
  <c r="N632" i="12" s="1"/>
  <c r="I618" i="12"/>
  <c r="I607" i="12"/>
  <c r="J607" i="12" s="1"/>
  <c r="M607" i="12" s="1"/>
  <c r="N607" i="12" s="1"/>
  <c r="I611" i="12"/>
  <c r="J611" i="12" s="1"/>
  <c r="M611" i="12" s="1"/>
  <c r="N611" i="12" s="1"/>
  <c r="I615" i="12"/>
  <c r="J615" i="12" s="1"/>
  <c r="M615" i="12" s="1"/>
  <c r="N615" i="12" s="1"/>
  <c r="I619" i="12"/>
  <c r="J619" i="12" s="1"/>
  <c r="M619" i="12" s="1"/>
  <c r="N619" i="12" s="1"/>
  <c r="I623" i="12"/>
  <c r="J623" i="12" s="1"/>
  <c r="M623" i="12" s="1"/>
  <c r="N623" i="12" s="1"/>
  <c r="I626" i="12"/>
  <c r="J626" i="12" s="1"/>
  <c r="I629" i="12"/>
  <c r="J629" i="12" s="1"/>
  <c r="I637" i="12"/>
  <c r="J637" i="12" s="1"/>
  <c r="I643" i="12"/>
  <c r="J643" i="12" s="1"/>
  <c r="M643" i="12" s="1"/>
  <c r="N643" i="12" s="1"/>
  <c r="I647" i="12"/>
  <c r="J647" i="12" s="1"/>
  <c r="I651" i="12"/>
  <c r="J651" i="12" s="1"/>
  <c r="M651" i="12" s="1"/>
  <c r="N651" i="12" s="1"/>
  <c r="I657" i="12"/>
  <c r="J657" i="12" s="1"/>
  <c r="M657" i="12" s="1"/>
  <c r="N657" i="12" s="1"/>
  <c r="I665" i="12"/>
  <c r="J665" i="12" s="1"/>
  <c r="M665" i="12" s="1"/>
  <c r="N665" i="12" s="1"/>
  <c r="I669" i="12"/>
  <c r="J669" i="12" s="1"/>
  <c r="M669" i="12" s="1"/>
  <c r="N669" i="12" s="1"/>
  <c r="I674" i="12"/>
  <c r="J674" i="12" s="1"/>
  <c r="M674" i="12" s="1"/>
  <c r="N674" i="12" s="1"/>
  <c r="I678" i="12"/>
  <c r="J678" i="12" s="1"/>
  <c r="M678" i="12" s="1"/>
  <c r="N678" i="12" s="1"/>
  <c r="I685" i="12"/>
  <c r="J685" i="12" s="1"/>
  <c r="M685" i="12" s="1"/>
  <c r="N685" i="12" s="1"/>
  <c r="I689" i="12"/>
  <c r="J689" i="12" s="1"/>
  <c r="M689" i="12" s="1"/>
  <c r="N689" i="12" s="1"/>
  <c r="I693" i="12"/>
  <c r="J693" i="12" s="1"/>
  <c r="M693" i="12" s="1"/>
  <c r="N693" i="12" s="1"/>
  <c r="I646" i="12"/>
  <c r="J646" i="12" s="1"/>
  <c r="I652" i="12"/>
  <c r="J652" i="12" s="1"/>
  <c r="M652" i="12" s="1"/>
  <c r="N652" i="12" s="1"/>
  <c r="I658" i="12"/>
  <c r="J658" i="12" s="1"/>
  <c r="M658" i="12" s="1"/>
  <c r="N658" i="12" s="1"/>
  <c r="I666" i="12"/>
  <c r="J666" i="12" s="1"/>
  <c r="M666" i="12" s="1"/>
  <c r="N666" i="12" s="1"/>
  <c r="I673" i="12"/>
  <c r="J673" i="12" s="1"/>
  <c r="I680" i="12"/>
  <c r="J680" i="12" s="1"/>
  <c r="I690" i="12"/>
  <c r="J690" i="12" s="1"/>
  <c r="I532" i="12"/>
  <c r="J532" i="12" s="1"/>
  <c r="M532" i="12" s="1"/>
  <c r="N532" i="12" s="1"/>
  <c r="I547" i="12"/>
  <c r="I555" i="12"/>
  <c r="I554" i="12"/>
  <c r="I574" i="12"/>
  <c r="J574" i="12" s="1"/>
  <c r="M574" i="12" s="1"/>
  <c r="N574" i="12" s="1"/>
  <c r="I589" i="12"/>
  <c r="J589" i="12" s="1"/>
  <c r="I538" i="12"/>
  <c r="I561" i="12"/>
  <c r="I569" i="12"/>
  <c r="I577" i="12"/>
  <c r="I530" i="12"/>
  <c r="I539" i="12"/>
  <c r="I560" i="12"/>
  <c r="I576" i="12"/>
  <c r="I588" i="12"/>
  <c r="I595" i="12"/>
  <c r="H487" i="12"/>
  <c r="I487" i="12" s="1"/>
  <c r="J487" i="12" s="1"/>
  <c r="H465" i="12"/>
  <c r="I465" i="12" s="1"/>
  <c r="J465" i="12" s="1"/>
  <c r="M465" i="12" s="1"/>
  <c r="N465" i="12" s="1"/>
  <c r="H470" i="12"/>
  <c r="I470" i="12" s="1"/>
  <c r="J470" i="12" s="1"/>
  <c r="H475" i="12"/>
  <c r="I475" i="12" s="1"/>
  <c r="J475" i="12" s="1"/>
  <c r="M475" i="12" s="1"/>
  <c r="N475" i="12" s="1"/>
  <c r="H479" i="12"/>
  <c r="I479" i="12" s="1"/>
  <c r="J479" i="12" s="1"/>
  <c r="M479" i="12" s="1"/>
  <c r="N479" i="12" s="1"/>
  <c r="H483" i="12"/>
  <c r="I483" i="12" s="1"/>
  <c r="J483" i="12" s="1"/>
  <c r="M483" i="12" s="1"/>
  <c r="N483" i="12" s="1"/>
  <c r="H489" i="12"/>
  <c r="I489" i="12" s="1"/>
  <c r="J489" i="12" s="1"/>
  <c r="M489" i="12" s="1"/>
  <c r="N489" i="12" s="1"/>
  <c r="H493" i="12"/>
  <c r="I493" i="12" s="1"/>
  <c r="J493" i="12" s="1"/>
  <c r="H497" i="12"/>
  <c r="I497" i="12" s="1"/>
  <c r="J497" i="12" s="1"/>
  <c r="H501" i="12"/>
  <c r="I501" i="12" s="1"/>
  <c r="J501" i="12" s="1"/>
  <c r="M501" i="12" s="1"/>
  <c r="N501" i="12" s="1"/>
  <c r="H507" i="12"/>
  <c r="I507" i="12" s="1"/>
  <c r="J507" i="12" s="1"/>
  <c r="M507" i="12" s="1"/>
  <c r="N507" i="12" s="1"/>
  <c r="H511" i="12"/>
  <c r="I511" i="12" s="1"/>
  <c r="J511" i="12" s="1"/>
  <c r="H515" i="12"/>
  <c r="I515" i="12" s="1"/>
  <c r="J515" i="12" s="1"/>
  <c r="M515" i="12" s="1"/>
  <c r="N515" i="12" s="1"/>
  <c r="H522" i="12"/>
  <c r="I522" i="12" s="1"/>
  <c r="J522" i="12" s="1"/>
  <c r="M522" i="12" s="1"/>
  <c r="N522" i="12" s="1"/>
  <c r="H488" i="12"/>
  <c r="I488" i="12" s="1"/>
  <c r="J488" i="12" s="1"/>
  <c r="M488" i="12" s="1"/>
  <c r="N488" i="12" s="1"/>
  <c r="H467" i="12"/>
  <c r="I467" i="12" s="1"/>
  <c r="J467" i="12" s="1"/>
  <c r="M467" i="12" s="1"/>
  <c r="N467" i="12" s="1"/>
  <c r="H472" i="12"/>
  <c r="I472" i="12" s="1"/>
  <c r="J472" i="12" s="1"/>
  <c r="M472" i="12" s="1"/>
  <c r="N472" i="12" s="1"/>
  <c r="H476" i="12"/>
  <c r="I476" i="12" s="1"/>
  <c r="J476" i="12" s="1"/>
  <c r="M476" i="12" s="1"/>
  <c r="N476" i="12" s="1"/>
  <c r="H480" i="12"/>
  <c r="I480" i="12" s="1"/>
  <c r="J480" i="12" s="1"/>
  <c r="H484" i="12"/>
  <c r="I484" i="12" s="1"/>
  <c r="J484" i="12" s="1"/>
  <c r="M484" i="12" s="1"/>
  <c r="N484" i="12" s="1"/>
  <c r="H490" i="12"/>
  <c r="I490" i="12" s="1"/>
  <c r="J490" i="12" s="1"/>
  <c r="H494" i="12"/>
  <c r="I494" i="12" s="1"/>
  <c r="J494" i="12" s="1"/>
  <c r="H498" i="12"/>
  <c r="I498" i="12" s="1"/>
  <c r="J498" i="12" s="1"/>
  <c r="H502" i="12"/>
  <c r="I502" i="12" s="1"/>
  <c r="J502" i="12" s="1"/>
  <c r="M502" i="12" s="1"/>
  <c r="N502" i="12" s="1"/>
  <c r="H506" i="12"/>
  <c r="I506" i="12" s="1"/>
  <c r="J506" i="12" s="1"/>
  <c r="H510" i="12"/>
  <c r="I510" i="12" s="1"/>
  <c r="J510" i="12" s="1"/>
  <c r="M510" i="12" s="1"/>
  <c r="N510" i="12" s="1"/>
  <c r="H514" i="12"/>
  <c r="I514" i="12" s="1"/>
  <c r="J514" i="12" s="1"/>
  <c r="M514" i="12" s="1"/>
  <c r="N514" i="12" s="1"/>
  <c r="H520" i="12"/>
  <c r="I520" i="12" s="1"/>
  <c r="J520" i="12" s="1"/>
  <c r="M520" i="12" s="1"/>
  <c r="N520" i="12" s="1"/>
  <c r="H525" i="12"/>
  <c r="I525" i="12" s="1"/>
  <c r="J525" i="12" s="1"/>
  <c r="H523" i="12"/>
  <c r="I523" i="12" s="1"/>
  <c r="J523" i="12" s="1"/>
  <c r="M523" i="12" s="1"/>
  <c r="N523" i="12" s="1"/>
  <c r="H464" i="12"/>
  <c r="I464" i="12" s="1"/>
  <c r="J464" i="12" s="1"/>
  <c r="M464" i="12" s="1"/>
  <c r="N464" i="12" s="1"/>
  <c r="H503" i="12"/>
  <c r="I503" i="12" s="1"/>
  <c r="J503" i="12" s="1"/>
  <c r="H518" i="12"/>
  <c r="I518" i="12" s="1"/>
  <c r="J518" i="12" s="1"/>
  <c r="H468" i="12"/>
  <c r="I468" i="12" s="1"/>
  <c r="J468" i="12" s="1"/>
  <c r="M468" i="12" s="1"/>
  <c r="N468" i="12" s="1"/>
  <c r="H473" i="12"/>
  <c r="I473" i="12" s="1"/>
  <c r="H477" i="12"/>
  <c r="I477" i="12" s="1"/>
  <c r="J477" i="12" s="1"/>
  <c r="H481" i="12"/>
  <c r="I481" i="12" s="1"/>
  <c r="J481" i="12" s="1"/>
  <c r="H485" i="12"/>
  <c r="I485" i="12" s="1"/>
  <c r="J485" i="12" s="1"/>
  <c r="M485" i="12" s="1"/>
  <c r="N485" i="12" s="1"/>
  <c r="H491" i="12"/>
  <c r="I491" i="12" s="1"/>
  <c r="J491" i="12" s="1"/>
  <c r="M491" i="12" s="1"/>
  <c r="N491" i="12" s="1"/>
  <c r="H495" i="12"/>
  <c r="I495" i="12" s="1"/>
  <c r="J495" i="12" s="1"/>
  <c r="M495" i="12" s="1"/>
  <c r="N495" i="12" s="1"/>
  <c r="H499" i="12"/>
  <c r="I499" i="12" s="1"/>
  <c r="J499" i="12" s="1"/>
  <c r="H505" i="12"/>
  <c r="I505" i="12" s="1"/>
  <c r="J505" i="12" s="1"/>
  <c r="M505" i="12" s="1"/>
  <c r="N505" i="12" s="1"/>
  <c r="H508" i="12"/>
  <c r="I508" i="12" s="1"/>
  <c r="J508" i="12" s="1"/>
  <c r="M508" i="12" s="1"/>
  <c r="N508" i="12" s="1"/>
  <c r="H513" i="12"/>
  <c r="I513" i="12" s="1"/>
  <c r="J513" i="12" s="1"/>
  <c r="M513" i="12" s="1"/>
  <c r="N513" i="12" s="1"/>
  <c r="H519" i="12"/>
  <c r="I519" i="12" s="1"/>
  <c r="J519" i="12" s="1"/>
  <c r="H517" i="12"/>
  <c r="I517" i="12" s="1"/>
  <c r="J517" i="12" s="1"/>
  <c r="H471" i="12"/>
  <c r="I471" i="12" s="1"/>
  <c r="J471" i="12" s="1"/>
  <c r="M471" i="12" s="1"/>
  <c r="N471" i="12" s="1"/>
  <c r="H466" i="12"/>
  <c r="I466" i="12" s="1"/>
  <c r="J466" i="12" s="1"/>
  <c r="H474" i="12"/>
  <c r="I474" i="12" s="1"/>
  <c r="J474" i="12" s="1"/>
  <c r="H478" i="12"/>
  <c r="I478" i="12" s="1"/>
  <c r="J478" i="12" s="1"/>
  <c r="H482" i="12"/>
  <c r="I482" i="12" s="1"/>
  <c r="J482" i="12" s="1"/>
  <c r="M482" i="12" s="1"/>
  <c r="N482" i="12" s="1"/>
  <c r="H486" i="12"/>
  <c r="I486" i="12" s="1"/>
  <c r="J486" i="12" s="1"/>
  <c r="H492" i="12"/>
  <c r="I492" i="12" s="1"/>
  <c r="J492" i="12" s="1"/>
  <c r="M492" i="12" s="1"/>
  <c r="N492" i="12" s="1"/>
  <c r="H496" i="12"/>
  <c r="I496" i="12" s="1"/>
  <c r="J496" i="12" s="1"/>
  <c r="M496" i="12" s="1"/>
  <c r="N496" i="12" s="1"/>
  <c r="H500" i="12"/>
  <c r="I500" i="12" s="1"/>
  <c r="J500" i="12" s="1"/>
  <c r="H504" i="12"/>
  <c r="I504" i="12" s="1"/>
  <c r="J504" i="12" s="1"/>
  <c r="M504" i="12" s="1"/>
  <c r="N504" i="12" s="1"/>
  <c r="H509" i="12"/>
  <c r="I509" i="12" s="1"/>
  <c r="J509" i="12" s="1"/>
  <c r="M509" i="12" s="1"/>
  <c r="N509" i="12" s="1"/>
  <c r="H512" i="12"/>
  <c r="I512" i="12" s="1"/>
  <c r="J512" i="12" s="1"/>
  <c r="H516" i="12"/>
  <c r="I516" i="12" s="1"/>
  <c r="J516" i="12" s="1"/>
  <c r="M516" i="12" s="1"/>
  <c r="N516" i="12" s="1"/>
  <c r="H521" i="12"/>
  <c r="I521" i="12" s="1"/>
  <c r="J521" i="12" s="1"/>
  <c r="H524" i="12"/>
  <c r="I524" i="12" s="1"/>
  <c r="J524" i="12" s="1"/>
  <c r="M524" i="12" s="1"/>
  <c r="N524" i="12" s="1"/>
  <c r="G879" i="11"/>
  <c r="H879" i="11" s="1"/>
  <c r="I879" i="11" s="1"/>
  <c r="G895" i="11"/>
  <c r="H895" i="11" s="1"/>
  <c r="I895" i="11" s="1"/>
  <c r="L895" i="11" s="1"/>
  <c r="M895" i="11" s="1"/>
  <c r="G898" i="11"/>
  <c r="H898" i="11" s="1"/>
  <c r="I898" i="11" s="1"/>
  <c r="G892" i="11"/>
  <c r="H892" i="11" s="1"/>
  <c r="I892" i="11" s="1"/>
  <c r="G888" i="11"/>
  <c r="H888" i="11" s="1"/>
  <c r="I888" i="11" s="1"/>
  <c r="G882" i="11"/>
  <c r="H882" i="11" s="1"/>
  <c r="I882" i="11" s="1"/>
  <c r="G878" i="11"/>
  <c r="H878" i="11" s="1"/>
  <c r="I878" i="11" s="1"/>
  <c r="G874" i="11"/>
  <c r="H874" i="11" s="1"/>
  <c r="I874" i="11" s="1"/>
  <c r="G870" i="11"/>
  <c r="H870" i="11" s="1"/>
  <c r="I870" i="11" s="1"/>
  <c r="G866" i="11"/>
  <c r="H866" i="11" s="1"/>
  <c r="I866" i="11" s="1"/>
  <c r="G875" i="11"/>
  <c r="H875" i="11" s="1"/>
  <c r="I875" i="11" s="1"/>
  <c r="G902" i="11"/>
  <c r="H902" i="11" s="1"/>
  <c r="I902" i="11" s="1"/>
  <c r="L902" i="11" s="1"/>
  <c r="M902" i="11" s="1"/>
  <c r="G896" i="11"/>
  <c r="H896" i="11" s="1"/>
  <c r="I896" i="11" s="1"/>
  <c r="G897" i="11"/>
  <c r="H897" i="11" s="1"/>
  <c r="I897" i="11" s="1"/>
  <c r="G894" i="11"/>
  <c r="H894" i="11" s="1"/>
  <c r="I894" i="11" s="1"/>
  <c r="G890" i="11"/>
  <c r="H890" i="11" s="1"/>
  <c r="I890" i="11" s="1"/>
  <c r="G884" i="11"/>
  <c r="H884" i="11" s="1"/>
  <c r="I884" i="11" s="1"/>
  <c r="G880" i="11"/>
  <c r="H880" i="11" s="1"/>
  <c r="I880" i="11" s="1"/>
  <c r="G876" i="11"/>
  <c r="H876" i="11" s="1"/>
  <c r="I876" i="11" s="1"/>
  <c r="G872" i="11"/>
  <c r="H872" i="11" s="1"/>
  <c r="I872" i="11" s="1"/>
  <c r="G868" i="11"/>
  <c r="H868" i="11" s="1"/>
  <c r="I868" i="11" s="1"/>
  <c r="G729" i="11"/>
  <c r="H729" i="11" s="1"/>
  <c r="I729" i="11" s="1"/>
  <c r="L729" i="11" s="1"/>
  <c r="M729" i="11" s="1"/>
  <c r="G747" i="11"/>
  <c r="H747" i="11" s="1"/>
  <c r="I747" i="11" s="1"/>
  <c r="G770" i="11"/>
  <c r="H770" i="11" s="1"/>
  <c r="I770" i="11" s="1"/>
  <c r="G787" i="11"/>
  <c r="H787" i="11" s="1"/>
  <c r="I787" i="11" s="1"/>
  <c r="G795" i="11"/>
  <c r="H795" i="11" s="1"/>
  <c r="I795" i="11" s="1"/>
  <c r="G737" i="11"/>
  <c r="H737" i="11" s="1"/>
  <c r="I737" i="11" s="1"/>
  <c r="G763" i="11"/>
  <c r="H763" i="11" s="1"/>
  <c r="I763" i="11" s="1"/>
  <c r="L763" i="11" s="1"/>
  <c r="M763" i="11" s="1"/>
  <c r="G773" i="11"/>
  <c r="H773" i="11" s="1"/>
  <c r="G791" i="11"/>
  <c r="H791" i="11" s="1"/>
  <c r="I791" i="11" s="1"/>
  <c r="L791" i="11" s="1"/>
  <c r="M791" i="11" s="1"/>
  <c r="G813" i="11"/>
  <c r="H813" i="11" s="1"/>
  <c r="I813" i="11" s="1"/>
  <c r="L813" i="11" s="1"/>
  <c r="M813" i="11" s="1"/>
  <c r="G728" i="11"/>
  <c r="H728" i="11" s="1"/>
  <c r="I728" i="11" s="1"/>
  <c r="G733" i="11"/>
  <c r="H733" i="11" s="1"/>
  <c r="I733" i="11" s="1"/>
  <c r="L733" i="11" s="1"/>
  <c r="M733" i="11" s="1"/>
  <c r="G738" i="11"/>
  <c r="H738" i="11" s="1"/>
  <c r="I738" i="11" s="1"/>
  <c r="L738" i="11" s="1"/>
  <c r="M738" i="11" s="1"/>
  <c r="G743" i="11"/>
  <c r="H743" i="11" s="1"/>
  <c r="I743" i="11" s="1"/>
  <c r="L743" i="11" s="1"/>
  <c r="M743" i="11" s="1"/>
  <c r="G749" i="11"/>
  <c r="H749" i="11" s="1"/>
  <c r="I749" i="11" s="1"/>
  <c r="L749" i="11" s="1"/>
  <c r="M749" i="11" s="1"/>
  <c r="G754" i="11"/>
  <c r="H754" i="11" s="1"/>
  <c r="I754" i="11" s="1"/>
  <c r="L754" i="11" s="1"/>
  <c r="M754" i="11" s="1"/>
  <c r="G760" i="11"/>
  <c r="H760" i="11" s="1"/>
  <c r="I760" i="11" s="1"/>
  <c r="L760" i="11" s="1"/>
  <c r="M760" i="11" s="1"/>
  <c r="G764" i="11"/>
  <c r="H764" i="11" s="1"/>
  <c r="I764" i="11" s="1"/>
  <c r="L764" i="11" s="1"/>
  <c r="M764" i="11" s="1"/>
  <c r="G769" i="11"/>
  <c r="H769" i="11" s="1"/>
  <c r="I769" i="11" s="1"/>
  <c r="L769" i="11" s="1"/>
  <c r="M769" i="11" s="1"/>
  <c r="G780" i="11"/>
  <c r="H780" i="11" s="1"/>
  <c r="I780" i="11" s="1"/>
  <c r="L780" i="11" s="1"/>
  <c r="M780" i="11" s="1"/>
  <c r="G784" i="11"/>
  <c r="H784" i="11" s="1"/>
  <c r="I784" i="11" s="1"/>
  <c r="L784" i="11" s="1"/>
  <c r="M784" i="11" s="1"/>
  <c r="G789" i="11"/>
  <c r="H789" i="11" s="1"/>
  <c r="I789" i="11" s="1"/>
  <c r="L789" i="11" s="1"/>
  <c r="M789" i="11" s="1"/>
  <c r="G794" i="11"/>
  <c r="H794" i="11" s="1"/>
  <c r="I794" i="11" s="1"/>
  <c r="G799" i="11"/>
  <c r="H799" i="11" s="1"/>
  <c r="I799" i="11" s="1"/>
  <c r="L799" i="11" s="1"/>
  <c r="M799" i="11" s="1"/>
  <c r="G803" i="11"/>
  <c r="H803" i="11" s="1"/>
  <c r="I803" i="11" s="1"/>
  <c r="L803" i="11" s="1"/>
  <c r="M803" i="11" s="1"/>
  <c r="G807" i="11"/>
  <c r="H807" i="11" s="1"/>
  <c r="I807" i="11" s="1"/>
  <c r="G811" i="11"/>
  <c r="H811" i="11" s="1"/>
  <c r="G816" i="11"/>
  <c r="H816" i="11" s="1"/>
  <c r="I816" i="11" s="1"/>
  <c r="L816" i="11" s="1"/>
  <c r="M816" i="11" s="1"/>
  <c r="G823" i="11"/>
  <c r="H823" i="11" s="1"/>
  <c r="I823" i="11" s="1"/>
  <c r="L823" i="11" s="1"/>
  <c r="M823" i="11" s="1"/>
  <c r="G828" i="11"/>
  <c r="H828" i="11" s="1"/>
  <c r="I828" i="11" s="1"/>
  <c r="L828" i="11" s="1"/>
  <c r="M828" i="11" s="1"/>
  <c r="G834" i="11"/>
  <c r="H834" i="11" s="1"/>
  <c r="I834" i="11" s="1"/>
  <c r="L834" i="11" s="1"/>
  <c r="M834" i="11" s="1"/>
  <c r="G840" i="11"/>
  <c r="H840" i="11" s="1"/>
  <c r="G847" i="11"/>
  <c r="H847" i="11" s="1"/>
  <c r="I847" i="11" s="1"/>
  <c r="L847" i="11" s="1"/>
  <c r="M847" i="11" s="1"/>
  <c r="G852" i="11"/>
  <c r="H852" i="11" s="1"/>
  <c r="I852" i="11" s="1"/>
  <c r="G858" i="11"/>
  <c r="H858" i="11" s="1"/>
  <c r="I858" i="11" s="1"/>
  <c r="L858" i="11" s="1"/>
  <c r="M858" i="11" s="1"/>
  <c r="G730" i="11"/>
  <c r="H730" i="11" s="1"/>
  <c r="I730" i="11" s="1"/>
  <c r="L730" i="11" s="1"/>
  <c r="M730" i="11" s="1"/>
  <c r="G736" i="11"/>
  <c r="H736" i="11" s="1"/>
  <c r="I736" i="11" s="1"/>
  <c r="G742" i="11"/>
  <c r="H742" i="11" s="1"/>
  <c r="I742" i="11" s="1"/>
  <c r="L742" i="11" s="1"/>
  <c r="M742" i="11" s="1"/>
  <c r="G745" i="11"/>
  <c r="H745" i="11" s="1"/>
  <c r="I745" i="11" s="1"/>
  <c r="L745" i="11" s="1"/>
  <c r="M745" i="11" s="1"/>
  <c r="G750" i="11"/>
  <c r="H750" i="11" s="1"/>
  <c r="I750" i="11" s="1"/>
  <c r="L750" i="11" s="1"/>
  <c r="M750" i="11" s="1"/>
  <c r="G756" i="11"/>
  <c r="H756" i="11" s="1"/>
  <c r="I756" i="11" s="1"/>
  <c r="L756" i="11" s="1"/>
  <c r="M756" i="11" s="1"/>
  <c r="G762" i="11"/>
  <c r="H762" i="11" s="1"/>
  <c r="I762" i="11" s="1"/>
  <c r="G768" i="11"/>
  <c r="H768" i="11" s="1"/>
  <c r="I768" i="11" s="1"/>
  <c r="L768" i="11" s="1"/>
  <c r="M768" i="11" s="1"/>
  <c r="G774" i="11"/>
  <c r="H774" i="11" s="1"/>
  <c r="I774" i="11" s="1"/>
  <c r="L774" i="11" s="1"/>
  <c r="M774" i="11" s="1"/>
  <c r="G777" i="11"/>
  <c r="H777" i="11" s="1"/>
  <c r="I777" i="11" s="1"/>
  <c r="L777" i="11" s="1"/>
  <c r="M777" i="11" s="1"/>
  <c r="G781" i="11"/>
  <c r="H781" i="11" s="1"/>
  <c r="I781" i="11" s="1"/>
  <c r="G785" i="11"/>
  <c r="H785" i="11" s="1"/>
  <c r="I785" i="11" s="1"/>
  <c r="L785" i="11" s="1"/>
  <c r="M785" i="11" s="1"/>
  <c r="G790" i="11"/>
  <c r="H790" i="11" s="1"/>
  <c r="I790" i="11" s="1"/>
  <c r="L790" i="11" s="1"/>
  <c r="M790" i="11" s="1"/>
  <c r="G797" i="11"/>
  <c r="H797" i="11" s="1"/>
  <c r="I797" i="11" s="1"/>
  <c r="L797" i="11" s="1"/>
  <c r="M797" i="11" s="1"/>
  <c r="G800" i="11"/>
  <c r="H800" i="11" s="1"/>
  <c r="I800" i="11" s="1"/>
  <c r="L800" i="11" s="1"/>
  <c r="M800" i="11" s="1"/>
  <c r="G808" i="11"/>
  <c r="H808" i="11" s="1"/>
  <c r="I808" i="11" s="1"/>
  <c r="L808" i="11" s="1"/>
  <c r="M808" i="11" s="1"/>
  <c r="G812" i="11"/>
  <c r="H812" i="11" s="1"/>
  <c r="I812" i="11" s="1"/>
  <c r="L812" i="11" s="1"/>
  <c r="M812" i="11" s="1"/>
  <c r="G818" i="11"/>
  <c r="H818" i="11" s="1"/>
  <c r="I818" i="11" s="1"/>
  <c r="L818" i="11" s="1"/>
  <c r="M818" i="11" s="1"/>
  <c r="G822" i="11"/>
  <c r="H822" i="11" s="1"/>
  <c r="I822" i="11" s="1"/>
  <c r="L822" i="11" s="1"/>
  <c r="M822" i="11" s="1"/>
  <c r="G829" i="11"/>
  <c r="H829" i="11" s="1"/>
  <c r="I829" i="11" s="1"/>
  <c r="G836" i="11"/>
  <c r="H836" i="11" s="1"/>
  <c r="I836" i="11" s="1"/>
  <c r="G839" i="11"/>
  <c r="H839" i="11" s="1"/>
  <c r="I839" i="11" s="1"/>
  <c r="G846" i="11"/>
  <c r="H846" i="11" s="1"/>
  <c r="I846" i="11" s="1"/>
  <c r="L846" i="11" s="1"/>
  <c r="M846" i="11" s="1"/>
  <c r="G851" i="11"/>
  <c r="H851" i="11" s="1"/>
  <c r="I851" i="11" s="1"/>
  <c r="L851" i="11" s="1"/>
  <c r="M851" i="11" s="1"/>
  <c r="G856" i="11"/>
  <c r="H856" i="11" s="1"/>
  <c r="I856" i="11" s="1"/>
  <c r="L856" i="11" s="1"/>
  <c r="M856" i="11" s="1"/>
  <c r="G861" i="11"/>
  <c r="H861" i="11" s="1"/>
  <c r="I861" i="11" s="1"/>
  <c r="L861" i="11" s="1"/>
  <c r="M861" i="11" s="1"/>
  <c r="G817" i="11"/>
  <c r="H817" i="11" s="1"/>
  <c r="I817" i="11" s="1"/>
  <c r="L817" i="11" s="1"/>
  <c r="M817" i="11" s="1"/>
  <c r="G824" i="11"/>
  <c r="H824" i="11" s="1"/>
  <c r="I824" i="11" s="1"/>
  <c r="L824" i="11" s="1"/>
  <c r="M824" i="11" s="1"/>
  <c r="G831" i="11"/>
  <c r="H831" i="11" s="1"/>
  <c r="I831" i="11" s="1"/>
  <c r="L831" i="11" s="1"/>
  <c r="M831" i="11" s="1"/>
  <c r="G841" i="11"/>
  <c r="H841" i="11" s="1"/>
  <c r="I841" i="11" s="1"/>
  <c r="L841" i="11" s="1"/>
  <c r="M841" i="11" s="1"/>
  <c r="G860" i="11"/>
  <c r="H860" i="11" s="1"/>
  <c r="I860" i="11" s="1"/>
  <c r="L860" i="11" s="1"/>
  <c r="M860" i="11" s="1"/>
  <c r="G853" i="11"/>
  <c r="H853" i="11" s="1"/>
  <c r="I853" i="11" s="1"/>
  <c r="L853" i="11" s="1"/>
  <c r="M853" i="11" s="1"/>
  <c r="G741" i="11"/>
  <c r="H741" i="11" s="1"/>
  <c r="I741" i="11" s="1"/>
  <c r="G755" i="11"/>
  <c r="H755" i="11" s="1"/>
  <c r="I755" i="11" s="1"/>
  <c r="G765" i="11"/>
  <c r="H765" i="11" s="1"/>
  <c r="I765" i="11" s="1"/>
  <c r="L765" i="11" s="1"/>
  <c r="M765" i="11" s="1"/>
  <c r="G775" i="11"/>
  <c r="H775" i="11" s="1"/>
  <c r="I775" i="11" s="1"/>
  <c r="L775" i="11" s="1"/>
  <c r="M775" i="11" s="1"/>
  <c r="G806" i="11"/>
  <c r="H806" i="11" s="1"/>
  <c r="I806" i="11" s="1"/>
  <c r="L806" i="11" s="1"/>
  <c r="M806" i="11" s="1"/>
  <c r="G732" i="11"/>
  <c r="H732" i="11" s="1"/>
  <c r="I732" i="11" s="1"/>
  <c r="G751" i="11"/>
  <c r="H751" i="11" s="1"/>
  <c r="I751" i="11" s="1"/>
  <c r="G757" i="11"/>
  <c r="H757" i="11" s="1"/>
  <c r="I757" i="11" s="1"/>
  <c r="L757" i="11" s="1"/>
  <c r="M757" i="11" s="1"/>
  <c r="G778" i="11"/>
  <c r="H778" i="11" s="1"/>
  <c r="I778" i="11" s="1"/>
  <c r="L778" i="11" s="1"/>
  <c r="M778" i="11" s="1"/>
  <c r="G802" i="11"/>
  <c r="H802" i="11" s="1"/>
  <c r="I802" i="11" s="1"/>
  <c r="L802" i="11" s="1"/>
  <c r="M802" i="11" s="1"/>
  <c r="G731" i="11"/>
  <c r="H731" i="11" s="1"/>
  <c r="I731" i="11" s="1"/>
  <c r="L731" i="11" s="1"/>
  <c r="M731" i="11" s="1"/>
  <c r="G735" i="11"/>
  <c r="H735" i="11" s="1"/>
  <c r="I735" i="11" s="1"/>
  <c r="L735" i="11" s="1"/>
  <c r="M735" i="11" s="1"/>
  <c r="G740" i="11"/>
  <c r="H740" i="11" s="1"/>
  <c r="I740" i="11" s="1"/>
  <c r="L740" i="11" s="1"/>
  <c r="M740" i="11" s="1"/>
  <c r="G746" i="11"/>
  <c r="H746" i="11" s="1"/>
  <c r="I746" i="11" s="1"/>
  <c r="L746" i="11" s="1"/>
  <c r="M746" i="11" s="1"/>
  <c r="G752" i="11"/>
  <c r="H752" i="11" s="1"/>
  <c r="I752" i="11" s="1"/>
  <c r="L752" i="11" s="1"/>
  <c r="M752" i="11" s="1"/>
  <c r="G758" i="11"/>
  <c r="H758" i="11" s="1"/>
  <c r="I758" i="11" s="1"/>
  <c r="L758" i="11" s="1"/>
  <c r="M758" i="11" s="1"/>
  <c r="G761" i="11"/>
  <c r="H761" i="11" s="1"/>
  <c r="I761" i="11" s="1"/>
  <c r="L761" i="11" s="1"/>
  <c r="M761" i="11" s="1"/>
  <c r="G767" i="11"/>
  <c r="H767" i="11" s="1"/>
  <c r="I767" i="11" s="1"/>
  <c r="L767" i="11" s="1"/>
  <c r="M767" i="11" s="1"/>
  <c r="G771" i="11"/>
  <c r="H771" i="11" s="1"/>
  <c r="I771" i="11" s="1"/>
  <c r="G782" i="11"/>
  <c r="H782" i="11" s="1"/>
  <c r="I782" i="11" s="1"/>
  <c r="L782" i="11" s="1"/>
  <c r="M782" i="11" s="1"/>
  <c r="G786" i="11"/>
  <c r="H786" i="11" s="1"/>
  <c r="I786" i="11" s="1"/>
  <c r="L786" i="11" s="1"/>
  <c r="M786" i="11" s="1"/>
  <c r="G792" i="11"/>
  <c r="H792" i="11" s="1"/>
  <c r="G796" i="11"/>
  <c r="H796" i="11" s="1"/>
  <c r="I796" i="11" s="1"/>
  <c r="L796" i="11" s="1"/>
  <c r="M796" i="11" s="1"/>
  <c r="G801" i="11"/>
  <c r="H801" i="11" s="1"/>
  <c r="I801" i="11" s="1"/>
  <c r="L801" i="11" s="1"/>
  <c r="M801" i="11" s="1"/>
  <c r="G805" i="11"/>
  <c r="H805" i="11" s="1"/>
  <c r="G809" i="11"/>
  <c r="H809" i="11" s="1"/>
  <c r="I809" i="11" s="1"/>
  <c r="L809" i="11" s="1"/>
  <c r="M809" i="11" s="1"/>
  <c r="G814" i="11"/>
  <c r="H814" i="11" s="1"/>
  <c r="I814" i="11" s="1"/>
  <c r="L814" i="11" s="1"/>
  <c r="M814" i="11" s="1"/>
  <c r="G819" i="11"/>
  <c r="H819" i="11" s="1"/>
  <c r="I819" i="11" s="1"/>
  <c r="L819" i="11" s="1"/>
  <c r="M819" i="11" s="1"/>
  <c r="G825" i="11"/>
  <c r="H825" i="11" s="1"/>
  <c r="I825" i="11" s="1"/>
  <c r="L825" i="11" s="1"/>
  <c r="M825" i="11" s="1"/>
  <c r="G832" i="11"/>
  <c r="H832" i="11" s="1"/>
  <c r="I832" i="11" s="1"/>
  <c r="L832" i="11" s="1"/>
  <c r="M832" i="11" s="1"/>
  <c r="G837" i="11"/>
  <c r="H837" i="11" s="1"/>
  <c r="I837" i="11" s="1"/>
  <c r="L837" i="11" s="1"/>
  <c r="M837" i="11" s="1"/>
  <c r="G844" i="11"/>
  <c r="H844" i="11" s="1"/>
  <c r="I844" i="11" s="1"/>
  <c r="L844" i="11" s="1"/>
  <c r="M844" i="11" s="1"/>
  <c r="G850" i="11"/>
  <c r="H850" i="11" s="1"/>
  <c r="I850" i="11" s="1"/>
  <c r="G855" i="11"/>
  <c r="H855" i="11" s="1"/>
  <c r="I855" i="11" s="1"/>
  <c r="L855" i="11" s="1"/>
  <c r="M855" i="11" s="1"/>
  <c r="G727" i="11"/>
  <c r="H727" i="11" s="1"/>
  <c r="I727" i="11" s="1"/>
  <c r="L727" i="11" s="1"/>
  <c r="M727" i="11" s="1"/>
  <c r="G734" i="11"/>
  <c r="H734" i="11" s="1"/>
  <c r="I734" i="11" s="1"/>
  <c r="L734" i="11" s="1"/>
  <c r="M734" i="11" s="1"/>
  <c r="G739" i="11"/>
  <c r="H739" i="11" s="1"/>
  <c r="I739" i="11" s="1"/>
  <c r="G744" i="11"/>
  <c r="H744" i="11" s="1"/>
  <c r="I744" i="11" s="1"/>
  <c r="G748" i="11"/>
  <c r="H748" i="11" s="1"/>
  <c r="I748" i="11" s="1"/>
  <c r="L748" i="11" s="1"/>
  <c r="M748" i="11" s="1"/>
  <c r="G753" i="11"/>
  <c r="H753" i="11" s="1"/>
  <c r="I753" i="11" s="1"/>
  <c r="L753" i="11" s="1"/>
  <c r="M753" i="11" s="1"/>
  <c r="G759" i="11"/>
  <c r="H759" i="11" s="1"/>
  <c r="G766" i="11"/>
  <c r="H766" i="11" s="1"/>
  <c r="I766" i="11" s="1"/>
  <c r="L766" i="11" s="1"/>
  <c r="M766" i="11" s="1"/>
  <c r="G772" i="11"/>
  <c r="H772" i="11" s="1"/>
  <c r="I772" i="11" s="1"/>
  <c r="L772" i="11" s="1"/>
  <c r="M772" i="11" s="1"/>
  <c r="G776" i="11"/>
  <c r="H776" i="11" s="1"/>
  <c r="I776" i="11" s="1"/>
  <c r="L776" i="11" s="1"/>
  <c r="M776" i="11" s="1"/>
  <c r="G779" i="11"/>
  <c r="H779" i="11" s="1"/>
  <c r="G783" i="11"/>
  <c r="H783" i="11" s="1"/>
  <c r="I783" i="11" s="1"/>
  <c r="L783" i="11" s="1"/>
  <c r="M783" i="11" s="1"/>
  <c r="G788" i="11"/>
  <c r="H788" i="11" s="1"/>
  <c r="I788" i="11" s="1"/>
  <c r="L788" i="11" s="1"/>
  <c r="M788" i="11" s="1"/>
  <c r="G793" i="11"/>
  <c r="H793" i="11" s="1"/>
  <c r="I793" i="11" s="1"/>
  <c r="L793" i="11" s="1"/>
  <c r="M793" i="11" s="1"/>
  <c r="G798" i="11"/>
  <c r="H798" i="11" s="1"/>
  <c r="I798" i="11" s="1"/>
  <c r="G804" i="11"/>
  <c r="H804" i="11" s="1"/>
  <c r="I804" i="11" s="1"/>
  <c r="L804" i="11" s="1"/>
  <c r="M804" i="11" s="1"/>
  <c r="G810" i="11"/>
  <c r="H810" i="11" s="1"/>
  <c r="I810" i="11" s="1"/>
  <c r="G815" i="11"/>
  <c r="H815" i="11" s="1"/>
  <c r="I815" i="11" s="1"/>
  <c r="G820" i="11"/>
  <c r="H820" i="11" s="1"/>
  <c r="I820" i="11" s="1"/>
  <c r="L820" i="11" s="1"/>
  <c r="M820" i="11" s="1"/>
  <c r="G826" i="11"/>
  <c r="H826" i="11" s="1"/>
  <c r="I826" i="11" s="1"/>
  <c r="L826" i="11" s="1"/>
  <c r="M826" i="11" s="1"/>
  <c r="G833" i="11"/>
  <c r="H833" i="11" s="1"/>
  <c r="I833" i="11" s="1"/>
  <c r="L833" i="11" s="1"/>
  <c r="M833" i="11" s="1"/>
  <c r="G838" i="11"/>
  <c r="H838" i="11" s="1"/>
  <c r="I838" i="11" s="1"/>
  <c r="L838" i="11" s="1"/>
  <c r="M838" i="11" s="1"/>
  <c r="G842" i="11"/>
  <c r="H842" i="11" s="1"/>
  <c r="I842" i="11" s="1"/>
  <c r="G848" i="11"/>
  <c r="H848" i="11" s="1"/>
  <c r="I848" i="11" s="1"/>
  <c r="G854" i="11"/>
  <c r="H854" i="11" s="1"/>
  <c r="I854" i="11" s="1"/>
  <c r="G859" i="11"/>
  <c r="H859" i="11" s="1"/>
  <c r="I859" i="11" s="1"/>
  <c r="L859" i="11" s="1"/>
  <c r="M859" i="11" s="1"/>
  <c r="G843" i="11"/>
  <c r="H843" i="11" s="1"/>
  <c r="I843" i="11" s="1"/>
  <c r="L843" i="11" s="1"/>
  <c r="M843" i="11" s="1"/>
  <c r="G830" i="11"/>
  <c r="H830" i="11" s="1"/>
  <c r="I830" i="11" s="1"/>
  <c r="L830" i="11" s="1"/>
  <c r="M830" i="11" s="1"/>
  <c r="G821" i="11"/>
  <c r="H821" i="11" s="1"/>
  <c r="I821" i="11" s="1"/>
  <c r="G827" i="11"/>
  <c r="H827" i="11" s="1"/>
  <c r="I827" i="11" s="1"/>
  <c r="G835" i="11"/>
  <c r="H835" i="11" s="1"/>
  <c r="I835" i="11" s="1"/>
  <c r="L835" i="11" s="1"/>
  <c r="M835" i="11" s="1"/>
  <c r="G845" i="11"/>
  <c r="H845" i="11" s="1"/>
  <c r="I845" i="11" s="1"/>
  <c r="L845" i="11" s="1"/>
  <c r="M845" i="11" s="1"/>
  <c r="G849" i="11"/>
  <c r="H849" i="11" s="1"/>
  <c r="I849" i="11" s="1"/>
  <c r="L849" i="11" s="1"/>
  <c r="M849" i="11" s="1"/>
  <c r="G857" i="11"/>
  <c r="H857" i="11" s="1"/>
  <c r="I857" i="11" s="1"/>
  <c r="L857" i="11" s="1"/>
  <c r="M857" i="11" s="1"/>
  <c r="G628" i="11"/>
  <c r="H628" i="11" s="1"/>
  <c r="G669" i="11"/>
  <c r="H669" i="11" s="1"/>
  <c r="G695" i="11"/>
  <c r="H695" i="11" s="1"/>
  <c r="G714" i="11"/>
  <c r="H714" i="11" s="1"/>
  <c r="G717" i="11"/>
  <c r="H717" i="11" s="1"/>
  <c r="I717" i="11" s="1"/>
  <c r="G625" i="11"/>
  <c r="H625" i="11" s="1"/>
  <c r="G645" i="11"/>
  <c r="H645" i="11" s="1"/>
  <c r="G661" i="11"/>
  <c r="H661" i="11" s="1"/>
  <c r="G657" i="11"/>
  <c r="H657" i="11" s="1"/>
  <c r="I657" i="11" s="1"/>
  <c r="L657" i="11" s="1"/>
  <c r="M657" i="11" s="1"/>
  <c r="G676" i="11"/>
  <c r="H676" i="11" s="1"/>
  <c r="I676" i="11" s="1"/>
  <c r="G710" i="11"/>
  <c r="H710" i="11" s="1"/>
  <c r="I710" i="11" s="1"/>
  <c r="G610" i="11"/>
  <c r="H610" i="11" s="1"/>
  <c r="G606" i="11"/>
  <c r="H606" i="11" s="1"/>
  <c r="G612" i="11"/>
  <c r="H612" i="11" s="1"/>
  <c r="G616" i="11"/>
  <c r="H616" i="11" s="1"/>
  <c r="I616" i="11" s="1"/>
  <c r="L616" i="11" s="1"/>
  <c r="M616" i="11" s="1"/>
  <c r="G620" i="11"/>
  <c r="H620" i="11" s="1"/>
  <c r="I620" i="11" s="1"/>
  <c r="G624" i="11"/>
  <c r="H624" i="11" s="1"/>
  <c r="I624" i="11" s="1"/>
  <c r="L624" i="11" s="1"/>
  <c r="M624" i="11" s="1"/>
  <c r="G630" i="11"/>
  <c r="H630" i="11" s="1"/>
  <c r="G634" i="11"/>
  <c r="H634" i="11" s="1"/>
  <c r="I634" i="11" s="1"/>
  <c r="G638" i="11"/>
  <c r="H638" i="11" s="1"/>
  <c r="G640" i="11"/>
  <c r="H640" i="11" s="1"/>
  <c r="I640" i="11" s="1"/>
  <c r="G644" i="11"/>
  <c r="H644" i="11" s="1"/>
  <c r="G648" i="11"/>
  <c r="H648" i="11" s="1"/>
  <c r="G652" i="11"/>
  <c r="H652" i="11" s="1"/>
  <c r="G656" i="11"/>
  <c r="H656" i="11" s="1"/>
  <c r="I656" i="11" s="1"/>
  <c r="G660" i="11"/>
  <c r="H660" i="11" s="1"/>
  <c r="I660" i="11" s="1"/>
  <c r="L660" i="11" s="1"/>
  <c r="M660" i="11" s="1"/>
  <c r="G664" i="11"/>
  <c r="H664" i="11" s="1"/>
  <c r="G668" i="11"/>
  <c r="H668" i="11" s="1"/>
  <c r="I668" i="11" s="1"/>
  <c r="L668" i="11" s="1"/>
  <c r="M668" i="11" s="1"/>
  <c r="G671" i="11"/>
  <c r="H671" i="11" s="1"/>
  <c r="I671" i="11" s="1"/>
  <c r="G675" i="11"/>
  <c r="H675" i="11" s="1"/>
  <c r="I675" i="11" s="1"/>
  <c r="G679" i="11"/>
  <c r="H679" i="11" s="1"/>
  <c r="G682" i="11"/>
  <c r="H682" i="11" s="1"/>
  <c r="G686" i="11"/>
  <c r="H686" i="11" s="1"/>
  <c r="G690" i="11"/>
  <c r="H690" i="11" s="1"/>
  <c r="G694" i="11"/>
  <c r="H694" i="11" s="1"/>
  <c r="G700" i="11"/>
  <c r="H700" i="11" s="1"/>
  <c r="G708" i="11"/>
  <c r="H708" i="11" s="1"/>
  <c r="I708" i="11" s="1"/>
  <c r="L708" i="11" s="1"/>
  <c r="M708" i="11" s="1"/>
  <c r="G715" i="11"/>
  <c r="H715" i="11" s="1"/>
  <c r="G607" i="11"/>
  <c r="H607" i="11" s="1"/>
  <c r="G613" i="11"/>
  <c r="H613" i="11" s="1"/>
  <c r="G619" i="11"/>
  <c r="H619" i="11" s="1"/>
  <c r="G626" i="11"/>
  <c r="H626" i="11" s="1"/>
  <c r="I626" i="11" s="1"/>
  <c r="G633" i="11"/>
  <c r="H633" i="11" s="1"/>
  <c r="G643" i="11"/>
  <c r="H643" i="11" s="1"/>
  <c r="G651" i="11"/>
  <c r="H651" i="11" s="1"/>
  <c r="G667" i="11"/>
  <c r="H667" i="11" s="1"/>
  <c r="G674" i="11"/>
  <c r="H674" i="11" s="1"/>
  <c r="G681" i="11"/>
  <c r="H681" i="11" s="1"/>
  <c r="G691" i="11"/>
  <c r="H691" i="11" s="1"/>
  <c r="G697" i="11"/>
  <c r="H697" i="11" s="1"/>
  <c r="G701" i="11"/>
  <c r="H701" i="11" s="1"/>
  <c r="G705" i="11"/>
  <c r="H705" i="11" s="1"/>
  <c r="I705" i="11" s="1"/>
  <c r="G709" i="11"/>
  <c r="H709" i="11" s="1"/>
  <c r="G713" i="11"/>
  <c r="H713" i="11" s="1"/>
  <c r="G719" i="11"/>
  <c r="H719" i="11" s="1"/>
  <c r="G696" i="11"/>
  <c r="H696" i="11" s="1"/>
  <c r="G621" i="11"/>
  <c r="H621" i="11" s="1"/>
  <c r="G635" i="11"/>
  <c r="H635" i="11" s="1"/>
  <c r="I635" i="11" s="1"/>
  <c r="G689" i="11"/>
  <c r="H689" i="11" s="1"/>
  <c r="G617" i="11"/>
  <c r="H617" i="11" s="1"/>
  <c r="I617" i="11" s="1"/>
  <c r="L617" i="11" s="1"/>
  <c r="M617" i="11" s="1"/>
  <c r="G631" i="11"/>
  <c r="H631" i="11" s="1"/>
  <c r="I631" i="11" s="1"/>
  <c r="G653" i="11"/>
  <c r="H653" i="11" s="1"/>
  <c r="I653" i="11" s="1"/>
  <c r="G706" i="11"/>
  <c r="H706" i="11" s="1"/>
  <c r="I706" i="11" s="1"/>
  <c r="L706" i="11" s="1"/>
  <c r="M706" i="11" s="1"/>
  <c r="G655" i="11"/>
  <c r="H655" i="11" s="1"/>
  <c r="G649" i="11"/>
  <c r="H649" i="11" s="1"/>
  <c r="G665" i="11"/>
  <c r="H665" i="11" s="1"/>
  <c r="G683" i="11"/>
  <c r="H683" i="11" s="1"/>
  <c r="I683" i="11" s="1"/>
  <c r="L683" i="11" s="1"/>
  <c r="M683" i="11" s="1"/>
  <c r="G687" i="11"/>
  <c r="H687" i="11" s="1"/>
  <c r="I687" i="11" s="1"/>
  <c r="G608" i="11"/>
  <c r="H608" i="11" s="1"/>
  <c r="G614" i="11"/>
  <c r="H614" i="11" s="1"/>
  <c r="I614" i="11" s="1"/>
  <c r="L614" i="11" s="1"/>
  <c r="M614" i="11" s="1"/>
  <c r="G618" i="11"/>
  <c r="H618" i="11" s="1"/>
  <c r="G622" i="11"/>
  <c r="H622" i="11" s="1"/>
  <c r="G627" i="11"/>
  <c r="H627" i="11" s="1"/>
  <c r="I627" i="11" s="1"/>
  <c r="G632" i="11"/>
  <c r="H632" i="11" s="1"/>
  <c r="G636" i="11"/>
  <c r="H636" i="11" s="1"/>
  <c r="G639" i="11"/>
  <c r="H639" i="11" s="1"/>
  <c r="G642" i="11"/>
  <c r="H642" i="11" s="1"/>
  <c r="G646" i="11"/>
  <c r="H646" i="11" s="1"/>
  <c r="G650" i="11"/>
  <c r="H650" i="11" s="1"/>
  <c r="G654" i="11"/>
  <c r="H654" i="11" s="1"/>
  <c r="G658" i="11"/>
  <c r="H658" i="11" s="1"/>
  <c r="G662" i="11"/>
  <c r="H662" i="11" s="1"/>
  <c r="G666" i="11"/>
  <c r="H666" i="11" s="1"/>
  <c r="G670" i="11"/>
  <c r="H670" i="11" s="1"/>
  <c r="G673" i="11"/>
  <c r="H673" i="11" s="1"/>
  <c r="G677" i="11"/>
  <c r="H677" i="11" s="1"/>
  <c r="I677" i="11" s="1"/>
  <c r="G680" i="11"/>
  <c r="H680" i="11" s="1"/>
  <c r="I680" i="11" s="1"/>
  <c r="G684" i="11"/>
  <c r="H684" i="11" s="1"/>
  <c r="I684" i="11" s="1"/>
  <c r="G688" i="11"/>
  <c r="H688" i="11" s="1"/>
  <c r="I688" i="11" s="1"/>
  <c r="L688" i="11" s="1"/>
  <c r="M688" i="11" s="1"/>
  <c r="G692" i="11"/>
  <c r="H692" i="11" s="1"/>
  <c r="G698" i="11"/>
  <c r="H698" i="11" s="1"/>
  <c r="G702" i="11"/>
  <c r="H702" i="11" s="1"/>
  <c r="I702" i="11" s="1"/>
  <c r="L702" i="11" s="1"/>
  <c r="M702" i="11" s="1"/>
  <c r="G712" i="11"/>
  <c r="H712" i="11" s="1"/>
  <c r="G718" i="11"/>
  <c r="H718" i="11" s="1"/>
  <c r="G611" i="11"/>
  <c r="H611" i="11" s="1"/>
  <c r="I611" i="11" s="1"/>
  <c r="L611" i="11" s="1"/>
  <c r="M611" i="11" s="1"/>
  <c r="G615" i="11"/>
  <c r="H615" i="11" s="1"/>
  <c r="I615" i="11" s="1"/>
  <c r="G623" i="11"/>
  <c r="H623" i="11" s="1"/>
  <c r="I623" i="11" s="1"/>
  <c r="G629" i="11"/>
  <c r="H629" i="11" s="1"/>
  <c r="I629" i="11" s="1"/>
  <c r="G641" i="11"/>
  <c r="H641" i="11" s="1"/>
  <c r="G647" i="11"/>
  <c r="H647" i="11" s="1"/>
  <c r="G663" i="11"/>
  <c r="H663" i="11" s="1"/>
  <c r="G672" i="11"/>
  <c r="H672" i="11" s="1"/>
  <c r="G678" i="11"/>
  <c r="H678" i="11" s="1"/>
  <c r="I678" i="11" s="1"/>
  <c r="G685" i="11"/>
  <c r="H685" i="11" s="1"/>
  <c r="G693" i="11"/>
  <c r="H693" i="11" s="1"/>
  <c r="G699" i="11"/>
  <c r="H699" i="11" s="1"/>
  <c r="G704" i="11"/>
  <c r="H704" i="11" s="1"/>
  <c r="G707" i="11"/>
  <c r="H707" i="11" s="1"/>
  <c r="G711" i="11"/>
  <c r="H711" i="11" s="1"/>
  <c r="G716" i="11"/>
  <c r="H716" i="11" s="1"/>
  <c r="G540" i="11"/>
  <c r="H540" i="11" s="1"/>
  <c r="I540" i="11" s="1"/>
  <c r="G591" i="11"/>
  <c r="H591" i="11" s="1"/>
  <c r="I591" i="11" s="1"/>
  <c r="L591" i="11" s="1"/>
  <c r="M591" i="11" s="1"/>
  <c r="G601" i="11"/>
  <c r="H601" i="11" s="1"/>
  <c r="I601" i="11" s="1"/>
  <c r="G538" i="11"/>
  <c r="H538" i="11" s="1"/>
  <c r="I538" i="11" s="1"/>
  <c r="L538" i="11" s="1"/>
  <c r="M538" i="11" s="1"/>
  <c r="G561" i="11"/>
  <c r="H561" i="11" s="1"/>
  <c r="I561" i="11" s="1"/>
  <c r="G569" i="11"/>
  <c r="H569" i="11" s="1"/>
  <c r="I569" i="11" s="1"/>
  <c r="G548" i="11"/>
  <c r="H548" i="11" s="1"/>
  <c r="I548" i="11" s="1"/>
  <c r="L548" i="11" s="1"/>
  <c r="M548" i="11" s="1"/>
  <c r="G578" i="11"/>
  <c r="H578" i="11" s="1"/>
  <c r="I578" i="11" s="1"/>
  <c r="L578" i="11" s="1"/>
  <c r="M578" i="11" s="1"/>
  <c r="G552" i="11"/>
  <c r="H552" i="11" s="1"/>
  <c r="I552" i="11" s="1"/>
  <c r="L552" i="11" s="1"/>
  <c r="M552" i="11" s="1"/>
  <c r="G595" i="11"/>
  <c r="H595" i="11" s="1"/>
  <c r="I595" i="11" s="1"/>
  <c r="L595" i="11" s="1"/>
  <c r="M595" i="11" s="1"/>
  <c r="G541" i="11"/>
  <c r="H541" i="11" s="1"/>
  <c r="I541" i="11" s="1"/>
  <c r="L541" i="11" s="1"/>
  <c r="G539" i="11"/>
  <c r="H539" i="11" s="1"/>
  <c r="I539" i="11" s="1"/>
  <c r="L539" i="11" s="1"/>
  <c r="M539" i="11" s="1"/>
  <c r="G557" i="11"/>
  <c r="H557" i="11" s="1"/>
  <c r="I557" i="11" s="1"/>
  <c r="G568" i="11"/>
  <c r="H568" i="11" s="1"/>
  <c r="I568" i="11" s="1"/>
  <c r="L568" i="11" s="1"/>
  <c r="M568" i="11" s="1"/>
  <c r="G547" i="11"/>
  <c r="H547" i="11" s="1"/>
  <c r="I547" i="11" s="1"/>
  <c r="L547" i="11" s="1"/>
  <c r="M547" i="11" s="1"/>
  <c r="G555" i="11"/>
  <c r="H555" i="11" s="1"/>
  <c r="I555" i="11" s="1"/>
  <c r="G575" i="11"/>
  <c r="H575" i="11" s="1"/>
  <c r="I575" i="11" s="1"/>
  <c r="G470" i="11"/>
  <c r="H470" i="11" s="1"/>
  <c r="I470" i="11" s="1"/>
  <c r="G486" i="11"/>
  <c r="H486" i="11" s="1"/>
  <c r="I486" i="11" s="1"/>
  <c r="L486" i="11" s="1"/>
  <c r="M486" i="11" s="1"/>
  <c r="G505" i="11"/>
  <c r="H505" i="11" s="1"/>
  <c r="I505" i="11" s="1"/>
  <c r="L505" i="11" s="1"/>
  <c r="M505" i="11" s="1"/>
  <c r="G474" i="11"/>
  <c r="H474" i="11" s="1"/>
  <c r="I474" i="11" s="1"/>
  <c r="L474" i="11" s="1"/>
  <c r="M474" i="11" s="1"/>
  <c r="G494" i="11"/>
  <c r="H494" i="11" s="1"/>
  <c r="I494" i="11" s="1"/>
  <c r="L494" i="11" s="1"/>
  <c r="M494" i="11" s="1"/>
  <c r="G513" i="11"/>
  <c r="H513" i="11" s="1"/>
  <c r="I513" i="11" s="1"/>
  <c r="G487" i="11"/>
  <c r="H487" i="11" s="1"/>
  <c r="I487" i="11" s="1"/>
  <c r="L487" i="11" s="1"/>
  <c r="M487" i="11" s="1"/>
  <c r="G488" i="11"/>
  <c r="H488" i="11" s="1"/>
  <c r="I488" i="11" s="1"/>
  <c r="G518" i="11"/>
  <c r="H518" i="11" s="1"/>
  <c r="I518" i="11" s="1"/>
  <c r="L518" i="11" s="1"/>
  <c r="M518" i="11" s="1"/>
  <c r="G464" i="11"/>
  <c r="H464" i="11" s="1"/>
  <c r="I464" i="11" s="1"/>
  <c r="L464" i="11" s="1"/>
  <c r="M464" i="11" s="1"/>
  <c r="G467" i="11"/>
  <c r="H467" i="11" s="1"/>
  <c r="I467" i="11" s="1"/>
  <c r="G473" i="11"/>
  <c r="H473" i="11" s="1"/>
  <c r="I473" i="11" s="1"/>
  <c r="L473" i="11" s="1"/>
  <c r="M473" i="11" s="1"/>
  <c r="G477" i="11"/>
  <c r="H477" i="11" s="1"/>
  <c r="I477" i="11" s="1"/>
  <c r="L477" i="11" s="1"/>
  <c r="M477" i="11" s="1"/>
  <c r="G481" i="11"/>
  <c r="H481" i="11" s="1"/>
  <c r="I481" i="11" s="1"/>
  <c r="L481" i="11" s="1"/>
  <c r="M481" i="11" s="1"/>
  <c r="G485" i="11"/>
  <c r="H485" i="11" s="1"/>
  <c r="I485" i="11" s="1"/>
  <c r="L485" i="11" s="1"/>
  <c r="M485" i="11" s="1"/>
  <c r="G491" i="11"/>
  <c r="H491" i="11" s="1"/>
  <c r="I491" i="11" s="1"/>
  <c r="L491" i="11" s="1"/>
  <c r="M491" i="11" s="1"/>
  <c r="G495" i="11"/>
  <c r="H495" i="11" s="1"/>
  <c r="I495" i="11" s="1"/>
  <c r="L495" i="11" s="1"/>
  <c r="M495" i="11" s="1"/>
  <c r="G499" i="11"/>
  <c r="H499" i="11" s="1"/>
  <c r="I499" i="11" s="1"/>
  <c r="L499" i="11" s="1"/>
  <c r="M499" i="11" s="1"/>
  <c r="G504" i="11"/>
  <c r="H504" i="11" s="1"/>
  <c r="I504" i="11" s="1"/>
  <c r="L504" i="11" s="1"/>
  <c r="M504" i="11" s="1"/>
  <c r="G509" i="11"/>
  <c r="H509" i="11" s="1"/>
  <c r="I509" i="11" s="1"/>
  <c r="L509" i="11" s="1"/>
  <c r="M509" i="11" s="1"/>
  <c r="G512" i="11"/>
  <c r="H512" i="11" s="1"/>
  <c r="I512" i="11" s="1"/>
  <c r="G516" i="11"/>
  <c r="H516" i="11" s="1"/>
  <c r="I516" i="11" s="1"/>
  <c r="L516" i="11" s="1"/>
  <c r="M516" i="11" s="1"/>
  <c r="G522" i="11"/>
  <c r="H522" i="11" s="1"/>
  <c r="I522" i="11" s="1"/>
  <c r="G468" i="11"/>
  <c r="H468" i="11" s="1"/>
  <c r="I468" i="11" s="1"/>
  <c r="L468" i="11" s="1"/>
  <c r="M468" i="11" s="1"/>
  <c r="G480" i="11"/>
  <c r="H480" i="11" s="1"/>
  <c r="I480" i="11" s="1"/>
  <c r="L480" i="11" s="1"/>
  <c r="M480" i="11" s="1"/>
  <c r="G492" i="11"/>
  <c r="H492" i="11" s="1"/>
  <c r="I492" i="11" s="1"/>
  <c r="L492" i="11" s="1"/>
  <c r="M492" i="11" s="1"/>
  <c r="G500" i="11"/>
  <c r="H500" i="11" s="1"/>
  <c r="I500" i="11" s="1"/>
  <c r="L500" i="11" s="1"/>
  <c r="M500" i="11" s="1"/>
  <c r="G508" i="11"/>
  <c r="H508" i="11" s="1"/>
  <c r="I508" i="11" s="1"/>
  <c r="L508" i="11" s="1"/>
  <c r="M508" i="11" s="1"/>
  <c r="G515" i="11"/>
  <c r="H515" i="11" s="1"/>
  <c r="I515" i="11" s="1"/>
  <c r="L515" i="11" s="1"/>
  <c r="M515" i="11" s="1"/>
  <c r="G525" i="11"/>
  <c r="H525" i="11" s="1"/>
  <c r="I525" i="11" s="1"/>
  <c r="L525" i="11" s="1"/>
  <c r="M525" i="11" s="1"/>
  <c r="G523" i="11"/>
  <c r="H523" i="11" s="1"/>
  <c r="G478" i="11"/>
  <c r="H478" i="11" s="1"/>
  <c r="I478" i="11" s="1"/>
  <c r="G498" i="11"/>
  <c r="H498" i="11" s="1"/>
  <c r="I498" i="11" s="1"/>
  <c r="G521" i="11"/>
  <c r="H521" i="11" s="1"/>
  <c r="I521" i="11" s="1"/>
  <c r="G482" i="11"/>
  <c r="H482" i="11" s="1"/>
  <c r="I482" i="11" s="1"/>
  <c r="L482" i="11" s="1"/>
  <c r="M482" i="11" s="1"/>
  <c r="G502" i="11"/>
  <c r="H502" i="11" s="1"/>
  <c r="I502" i="11" s="1"/>
  <c r="L502" i="11" s="1"/>
  <c r="G503" i="11"/>
  <c r="H503" i="11" s="1"/>
  <c r="I503" i="11" s="1"/>
  <c r="G517" i="11"/>
  <c r="H517" i="11" s="1"/>
  <c r="I517" i="11" s="1"/>
  <c r="L517" i="11" s="1"/>
  <c r="M517" i="11" s="1"/>
  <c r="G471" i="11"/>
  <c r="H471" i="11" s="1"/>
  <c r="I471" i="11" s="1"/>
  <c r="G466" i="11"/>
  <c r="H466" i="11" s="1"/>
  <c r="I466" i="11" s="1"/>
  <c r="L466" i="11" s="1"/>
  <c r="M466" i="11" s="1"/>
  <c r="G469" i="11"/>
  <c r="H469" i="11" s="1"/>
  <c r="I469" i="11" s="1"/>
  <c r="L469" i="11" s="1"/>
  <c r="M469" i="11" s="1"/>
  <c r="G475" i="11"/>
  <c r="H475" i="11" s="1"/>
  <c r="G479" i="11"/>
  <c r="H479" i="11" s="1"/>
  <c r="I479" i="11" s="1"/>
  <c r="L479" i="11" s="1"/>
  <c r="M479" i="11" s="1"/>
  <c r="G483" i="11"/>
  <c r="H483" i="11" s="1"/>
  <c r="I483" i="11" s="1"/>
  <c r="L483" i="11" s="1"/>
  <c r="M483" i="11" s="1"/>
  <c r="G489" i="11"/>
  <c r="H489" i="11" s="1"/>
  <c r="I489" i="11" s="1"/>
  <c r="L489" i="11" s="1"/>
  <c r="M489" i="11" s="1"/>
  <c r="G493" i="11"/>
  <c r="H493" i="11" s="1"/>
  <c r="I493" i="11" s="1"/>
  <c r="L493" i="11" s="1"/>
  <c r="M493" i="11" s="1"/>
  <c r="G497" i="11"/>
  <c r="H497" i="11" s="1"/>
  <c r="I497" i="11" s="1"/>
  <c r="L497" i="11" s="1"/>
  <c r="M497" i="11" s="1"/>
  <c r="G501" i="11"/>
  <c r="H501" i="11" s="1"/>
  <c r="I501" i="11" s="1"/>
  <c r="L501" i="11" s="1"/>
  <c r="M501" i="11" s="1"/>
  <c r="G506" i="11"/>
  <c r="H506" i="11" s="1"/>
  <c r="I506" i="11" s="1"/>
  <c r="G510" i="11"/>
  <c r="H510" i="11" s="1"/>
  <c r="I510" i="11" s="1"/>
  <c r="L510" i="11" s="1"/>
  <c r="M510" i="11" s="1"/>
  <c r="G514" i="11"/>
  <c r="H514" i="11" s="1"/>
  <c r="I514" i="11" s="1"/>
  <c r="L514" i="11" s="1"/>
  <c r="M514" i="11" s="1"/>
  <c r="G520" i="11"/>
  <c r="H520" i="11" s="1"/>
  <c r="I520" i="11" s="1"/>
  <c r="L520" i="11" s="1"/>
  <c r="M520" i="11" s="1"/>
  <c r="G465" i="11"/>
  <c r="H465" i="11" s="1"/>
  <c r="I465" i="11" s="1"/>
  <c r="G476" i="11"/>
  <c r="H476" i="11" s="1"/>
  <c r="I476" i="11" s="1"/>
  <c r="L476" i="11" s="1"/>
  <c r="M476" i="11" s="1"/>
  <c r="G484" i="11"/>
  <c r="H484" i="11" s="1"/>
  <c r="I484" i="11" s="1"/>
  <c r="L484" i="11" s="1"/>
  <c r="M484" i="11" s="1"/>
  <c r="G496" i="11"/>
  <c r="H496" i="11" s="1"/>
  <c r="I496" i="11" s="1"/>
  <c r="L496" i="11" s="1"/>
  <c r="M496" i="11" s="1"/>
  <c r="G507" i="11"/>
  <c r="H507" i="11" s="1"/>
  <c r="I507" i="11" s="1"/>
  <c r="L507" i="11" s="1"/>
  <c r="M507" i="11" s="1"/>
  <c r="G511" i="11"/>
  <c r="H511" i="11" s="1"/>
  <c r="G519" i="11"/>
  <c r="H519" i="11" s="1"/>
  <c r="I519" i="11" s="1"/>
  <c r="L519" i="11" s="1"/>
  <c r="M519" i="11" s="1"/>
  <c r="G472" i="11"/>
  <c r="H472" i="11" s="1"/>
  <c r="I472" i="11" s="1"/>
  <c r="L472" i="11" s="1"/>
  <c r="M472" i="11" s="1"/>
  <c r="G524" i="11"/>
  <c r="H524" i="11" s="1"/>
  <c r="I524" i="11" s="1"/>
  <c r="L524" i="11" s="1"/>
  <c r="M524" i="11" s="1"/>
  <c r="O989" i="16"/>
  <c r="O981" i="16"/>
  <c r="O965" i="16"/>
  <c r="O943" i="16"/>
  <c r="O553" i="16"/>
  <c r="O549" i="16"/>
  <c r="O545" i="16"/>
  <c r="O533" i="16"/>
  <c r="O443" i="16"/>
  <c r="O439" i="16"/>
  <c r="O435" i="16"/>
  <c r="O419" i="16"/>
  <c r="O407" i="16"/>
  <c r="O391" i="16"/>
  <c r="O378" i="16"/>
  <c r="O374" i="16"/>
  <c r="O370" i="16"/>
  <c r="O366" i="16"/>
  <c r="O362" i="16"/>
  <c r="O351" i="16"/>
  <c r="O347" i="16"/>
  <c r="O318" i="16"/>
  <c r="O314" i="16"/>
  <c r="O310" i="16"/>
  <c r="O256" i="16"/>
  <c r="O74" i="16"/>
  <c r="A705" i="16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N307" i="16"/>
  <c r="O1009" i="16"/>
  <c r="O987" i="16"/>
  <c r="O979" i="16"/>
  <c r="J19" i="16"/>
  <c r="J36" i="16"/>
  <c r="M36" i="16" s="1"/>
  <c r="N36" i="16" s="1"/>
  <c r="J40" i="16"/>
  <c r="M40" i="16" s="1"/>
  <c r="O51" i="16"/>
  <c r="N51" i="16"/>
  <c r="N568" i="16"/>
  <c r="O59" i="16"/>
  <c r="N59" i="16"/>
  <c r="O546" i="16"/>
  <c r="O542" i="16"/>
  <c r="O538" i="16"/>
  <c r="O534" i="16"/>
  <c r="O531" i="16"/>
  <c r="O151" i="16"/>
  <c r="O80" i="16"/>
  <c r="O67" i="16"/>
  <c r="O1106" i="16"/>
  <c r="O1087" i="16"/>
  <c r="O1082" i="16"/>
  <c r="O1029" i="16"/>
  <c r="O1016" i="16"/>
  <c r="O1011" i="16"/>
  <c r="O1003" i="16"/>
  <c r="O896" i="16"/>
  <c r="O222" i="16"/>
  <c r="O90" i="16"/>
  <c r="O83" i="16"/>
  <c r="A900" i="10"/>
  <c r="A901" i="10" s="1"/>
  <c r="A902" i="10" s="1"/>
  <c r="A903" i="10" s="1"/>
  <c r="A904" i="10" s="1"/>
  <c r="P690" i="10"/>
  <c r="J687" i="18" s="1"/>
  <c r="P680" i="10"/>
  <c r="J677" i="18" s="1"/>
  <c r="P673" i="10"/>
  <c r="J670" i="18" s="1"/>
  <c r="P666" i="10"/>
  <c r="J663" i="18" s="1"/>
  <c r="P658" i="10"/>
  <c r="J655" i="18" s="1"/>
  <c r="P642" i="10"/>
  <c r="J639" i="18" s="1"/>
  <c r="C724" i="10"/>
  <c r="P606" i="10"/>
  <c r="J603" i="18" s="1"/>
  <c r="P614" i="10"/>
  <c r="J611" i="18" s="1"/>
  <c r="P622" i="10"/>
  <c r="J619" i="18" s="1"/>
  <c r="P636" i="10"/>
  <c r="J633" i="18" s="1"/>
  <c r="P650" i="10"/>
  <c r="J647" i="18" s="1"/>
  <c r="P662" i="10"/>
  <c r="J659" i="18" s="1"/>
  <c r="P608" i="10"/>
  <c r="J605" i="18" s="1"/>
  <c r="P618" i="10"/>
  <c r="J615" i="18" s="1"/>
  <c r="P632" i="10"/>
  <c r="J629" i="18" s="1"/>
  <c r="P646" i="10"/>
  <c r="J643" i="18" s="1"/>
  <c r="P654" i="10"/>
  <c r="J651" i="18" s="1"/>
  <c r="P670" i="10"/>
  <c r="J667" i="18" s="1"/>
  <c r="P677" i="10"/>
  <c r="J674" i="18" s="1"/>
  <c r="F605" i="10"/>
  <c r="F724" i="10" s="1"/>
  <c r="L1112" i="10"/>
  <c r="O479" i="23"/>
  <c r="E478" i="18" s="1"/>
  <c r="O952" i="23"/>
  <c r="E946" i="18" s="1"/>
  <c r="O1102" i="23"/>
  <c r="E1096" i="18" s="1"/>
  <c r="O1087" i="23"/>
  <c r="E1081" i="18" s="1"/>
  <c r="O273" i="23"/>
  <c r="E273" i="18" s="1"/>
  <c r="O250" i="23"/>
  <c r="E250" i="18" s="1"/>
  <c r="O226" i="23"/>
  <c r="E226" i="18" s="1"/>
  <c r="O179" i="23"/>
  <c r="E179" i="18" s="1"/>
  <c r="O138" i="23"/>
  <c r="E138" i="18" s="1"/>
  <c r="O94" i="23"/>
  <c r="E94" i="18" s="1"/>
  <c r="O72" i="23"/>
  <c r="E72" i="18" s="1"/>
  <c r="O34" i="23"/>
  <c r="E34" i="18" s="1"/>
  <c r="O23" i="23"/>
  <c r="E23" i="18" s="1"/>
  <c r="O959" i="23"/>
  <c r="E953" i="18" s="1"/>
  <c r="O975" i="23"/>
  <c r="E969" i="18" s="1"/>
  <c r="O416" i="23"/>
  <c r="E416" i="18" s="1"/>
  <c r="O408" i="23"/>
  <c r="E408" i="18" s="1"/>
  <c r="O404" i="23"/>
  <c r="E404" i="18" s="1"/>
  <c r="O400" i="23"/>
  <c r="E400" i="18" s="1"/>
  <c r="O396" i="23"/>
  <c r="E396" i="18" s="1"/>
  <c r="O392" i="23"/>
  <c r="E392" i="18" s="1"/>
  <c r="O373" i="23"/>
  <c r="E373" i="18" s="1"/>
  <c r="O365" i="23"/>
  <c r="E365" i="18" s="1"/>
  <c r="O193" i="23"/>
  <c r="E193" i="18" s="1"/>
  <c r="O164" i="23"/>
  <c r="E164" i="18" s="1"/>
  <c r="O77" i="23"/>
  <c r="E77" i="18" s="1"/>
  <c r="O55" i="23"/>
  <c r="E55" i="18" s="1"/>
  <c r="O119" i="23"/>
  <c r="E119" i="18" s="1"/>
  <c r="O95" i="23"/>
  <c r="E95" i="18" s="1"/>
  <c r="O91" i="23"/>
  <c r="E91" i="18" s="1"/>
  <c r="O71" i="23"/>
  <c r="E71" i="18" s="1"/>
  <c r="O1044" i="23"/>
  <c r="E1038" i="18" s="1"/>
  <c r="O957" i="23"/>
  <c r="E951" i="18" s="1"/>
  <c r="O493" i="23"/>
  <c r="E492" i="18" s="1"/>
  <c r="O481" i="23"/>
  <c r="E480" i="18" s="1"/>
  <c r="O478" i="23"/>
  <c r="E477" i="18" s="1"/>
  <c r="O469" i="23"/>
  <c r="E468" i="18" s="1"/>
  <c r="O926" i="23"/>
  <c r="E920" i="18" s="1"/>
  <c r="O1099" i="23"/>
  <c r="E1093" i="18" s="1"/>
  <c r="O973" i="23"/>
  <c r="E967" i="18" s="1"/>
  <c r="O661" i="23"/>
  <c r="E658" i="18" s="1"/>
  <c r="O635" i="23"/>
  <c r="E632" i="18" s="1"/>
  <c r="F530" i="23"/>
  <c r="O1012" i="23"/>
  <c r="E1006" i="18" s="1"/>
  <c r="O503" i="23"/>
  <c r="E502" i="18" s="1"/>
  <c r="O1025" i="23"/>
  <c r="E1019" i="18" s="1"/>
  <c r="O445" i="23"/>
  <c r="E445" i="18" s="1"/>
  <c r="O441" i="23"/>
  <c r="E441" i="18" s="1"/>
  <c r="O437" i="23"/>
  <c r="E437" i="18" s="1"/>
  <c r="O425" i="23"/>
  <c r="E425" i="18" s="1"/>
  <c r="O417" i="23"/>
  <c r="E417" i="18" s="1"/>
  <c r="O413" i="23"/>
  <c r="E413" i="18" s="1"/>
  <c r="O409" i="23"/>
  <c r="E409" i="18" s="1"/>
  <c r="O405" i="23"/>
  <c r="E405" i="18" s="1"/>
  <c r="O401" i="23"/>
  <c r="E401" i="18" s="1"/>
  <c r="O397" i="23"/>
  <c r="E397" i="18" s="1"/>
  <c r="O393" i="23"/>
  <c r="E393" i="18" s="1"/>
  <c r="O349" i="23"/>
  <c r="E349" i="18" s="1"/>
  <c r="O345" i="23"/>
  <c r="E345" i="18" s="1"/>
  <c r="O298" i="23"/>
  <c r="E298" i="18" s="1"/>
  <c r="O294" i="23"/>
  <c r="E294" i="18" s="1"/>
  <c r="O290" i="23"/>
  <c r="E290" i="18" s="1"/>
  <c r="O286" i="23"/>
  <c r="E286" i="18" s="1"/>
  <c r="O282" i="23"/>
  <c r="E282" i="18" s="1"/>
  <c r="O278" i="23"/>
  <c r="E278" i="18" s="1"/>
  <c r="O274" i="23"/>
  <c r="E274" i="18" s="1"/>
  <c r="O266" i="23"/>
  <c r="E266" i="18" s="1"/>
  <c r="O258" i="23"/>
  <c r="E258" i="18" s="1"/>
  <c r="O255" i="23"/>
  <c r="E255" i="18" s="1"/>
  <c r="O251" i="23"/>
  <c r="E251" i="18" s="1"/>
  <c r="O247" i="23"/>
  <c r="E247" i="18" s="1"/>
  <c r="O1003" i="23"/>
  <c r="E997" i="18" s="1"/>
  <c r="O775" i="23"/>
  <c r="E771" i="18" s="1"/>
  <c r="O770" i="23"/>
  <c r="E766" i="18" s="1"/>
  <c r="O755" i="23"/>
  <c r="E751" i="18" s="1"/>
  <c r="O980" i="23"/>
  <c r="E974" i="18" s="1"/>
  <c r="O961" i="23"/>
  <c r="E955" i="18" s="1"/>
  <c r="O643" i="23"/>
  <c r="E640" i="18" s="1"/>
  <c r="O1035" i="23"/>
  <c r="E1029" i="18" s="1"/>
  <c r="O896" i="23"/>
  <c r="E891" i="18" s="1"/>
  <c r="O871" i="23"/>
  <c r="E866" i="18" s="1"/>
  <c r="O685" i="23"/>
  <c r="E682" i="18" s="1"/>
  <c r="O689" i="23"/>
  <c r="E686" i="18" s="1"/>
  <c r="O688" i="23"/>
  <c r="E685" i="18" s="1"/>
  <c r="O1027" i="23"/>
  <c r="E1021" i="18" s="1"/>
  <c r="O983" i="23"/>
  <c r="E977" i="18" s="1"/>
  <c r="O963" i="23"/>
  <c r="E957" i="18" s="1"/>
  <c r="O956" i="23"/>
  <c r="E950" i="18" s="1"/>
  <c r="O949" i="23"/>
  <c r="E943" i="18" s="1"/>
  <c r="O937" i="23"/>
  <c r="E931" i="18" s="1"/>
  <c r="O912" i="23"/>
  <c r="E906" i="18" s="1"/>
  <c r="O363" i="23"/>
  <c r="E363" i="18" s="1"/>
  <c r="O359" i="23"/>
  <c r="E359" i="18" s="1"/>
  <c r="O343" i="23"/>
  <c r="E343" i="18" s="1"/>
  <c r="O335" i="23"/>
  <c r="E335" i="18" s="1"/>
  <c r="O331" i="23"/>
  <c r="E331" i="18" s="1"/>
  <c r="O327" i="23"/>
  <c r="E327" i="18" s="1"/>
  <c r="O323" i="23"/>
  <c r="E323" i="18" s="1"/>
  <c r="O311" i="23"/>
  <c r="E311" i="18" s="1"/>
  <c r="O239" i="23"/>
  <c r="E239" i="18" s="1"/>
  <c r="O235" i="23"/>
  <c r="E235" i="18" s="1"/>
  <c r="O231" i="23"/>
  <c r="E231" i="18" s="1"/>
  <c r="O202" i="23"/>
  <c r="E202" i="18" s="1"/>
  <c r="O198" i="23"/>
  <c r="E198" i="18" s="1"/>
  <c r="O195" i="23"/>
  <c r="E195" i="18" s="1"/>
  <c r="O191" i="23"/>
  <c r="E191" i="18" s="1"/>
  <c r="O183" i="23"/>
  <c r="E183" i="18" s="1"/>
  <c r="O162" i="23"/>
  <c r="E162" i="18" s="1"/>
  <c r="O158" i="23"/>
  <c r="E158" i="18" s="1"/>
  <c r="O154" i="23"/>
  <c r="E154" i="18" s="1"/>
  <c r="O110" i="23"/>
  <c r="E110" i="18" s="1"/>
  <c r="O79" i="23"/>
  <c r="E79" i="18" s="1"/>
  <c r="O65" i="23"/>
  <c r="E65" i="18" s="1"/>
  <c r="O61" i="23"/>
  <c r="E61" i="18" s="1"/>
  <c r="O53" i="23"/>
  <c r="E53" i="18" s="1"/>
  <c r="O49" i="23"/>
  <c r="E49" i="18" s="1"/>
  <c r="O11" i="23"/>
  <c r="E11" i="18" s="1"/>
  <c r="O934" i="23"/>
  <c r="E928" i="18" s="1"/>
  <c r="O1067" i="23"/>
  <c r="E1061" i="18" s="1"/>
  <c r="O232" i="23"/>
  <c r="E232" i="18" s="1"/>
  <c r="O205" i="23"/>
  <c r="E205" i="18" s="1"/>
  <c r="O201" i="23"/>
  <c r="E201" i="18" s="1"/>
  <c r="O153" i="23"/>
  <c r="E153" i="18" s="1"/>
  <c r="O113" i="23"/>
  <c r="E113" i="18" s="1"/>
  <c r="O78" i="23"/>
  <c r="E78" i="18" s="1"/>
  <c r="O60" i="23"/>
  <c r="E60" i="18" s="1"/>
  <c r="O56" i="23"/>
  <c r="E56" i="18" s="1"/>
  <c r="O48" i="23"/>
  <c r="E48" i="18" s="1"/>
  <c r="O38" i="23"/>
  <c r="E38" i="18" s="1"/>
  <c r="O942" i="23"/>
  <c r="E936" i="18" s="1"/>
  <c r="N456" i="23"/>
  <c r="O456" i="23" s="1"/>
  <c r="E456" i="18" s="1"/>
  <c r="O819" i="23"/>
  <c r="E815" i="18" s="1"/>
  <c r="I1116" i="23"/>
  <c r="F545" i="25"/>
  <c r="F541" i="25"/>
  <c r="F531" i="25"/>
  <c r="K911" i="25"/>
  <c r="N911" i="25" s="1"/>
  <c r="O911" i="25" s="1"/>
  <c r="D905" i="18" s="1"/>
  <c r="I525" i="14"/>
  <c r="L525" i="14" s="1"/>
  <c r="M525" i="14" s="1"/>
  <c r="I576" i="32"/>
  <c r="I557" i="32"/>
  <c r="I47" i="32"/>
  <c r="L47" i="32" s="1"/>
  <c r="N904" i="15"/>
  <c r="P935" i="33"/>
  <c r="P898" i="33"/>
  <c r="P884" i="33"/>
  <c r="P872" i="33"/>
  <c r="P917" i="13"/>
  <c r="P938" i="13"/>
  <c r="P950" i="13"/>
  <c r="P984" i="13"/>
  <c r="O199" i="23"/>
  <c r="E199" i="18" s="1"/>
  <c r="O869" i="16"/>
  <c r="O371" i="16"/>
  <c r="O297" i="16"/>
  <c r="O281" i="16"/>
  <c r="O273" i="16"/>
  <c r="O52" i="16"/>
  <c r="O795" i="23"/>
  <c r="E791" i="18" s="1"/>
  <c r="O418" i="23"/>
  <c r="E418" i="18" s="1"/>
  <c r="O414" i="23"/>
  <c r="E414" i="18" s="1"/>
  <c r="O402" i="23"/>
  <c r="E402" i="18" s="1"/>
  <c r="P624" i="13"/>
  <c r="P630" i="13"/>
  <c r="P640" i="13"/>
  <c r="P652" i="13"/>
  <c r="P660" i="13"/>
  <c r="P671" i="13"/>
  <c r="P679" i="13"/>
  <c r="P614" i="13"/>
  <c r="P618" i="13"/>
  <c r="P629" i="13"/>
  <c r="P651" i="13"/>
  <c r="P116" i="33"/>
  <c r="P428" i="33"/>
  <c r="P474" i="13"/>
  <c r="P480" i="13"/>
  <c r="P500" i="13"/>
  <c r="P507" i="13"/>
  <c r="P894" i="13"/>
  <c r="I841" i="26"/>
  <c r="I862" i="26" s="1"/>
  <c r="N456" i="12"/>
  <c r="P963" i="33"/>
  <c r="P498" i="33"/>
  <c r="P955" i="33"/>
  <c r="P1027" i="33"/>
  <c r="M458" i="11"/>
  <c r="O1032" i="16"/>
  <c r="O117" i="16"/>
  <c r="O1094" i="23"/>
  <c r="E1088" i="18" s="1"/>
  <c r="O1078" i="23"/>
  <c r="E1072" i="18" s="1"/>
  <c r="O1097" i="16"/>
  <c r="O302" i="16"/>
  <c r="O251" i="16"/>
  <c r="O388" i="23"/>
  <c r="E388" i="18" s="1"/>
  <c r="O384" i="23"/>
  <c r="E384" i="18" s="1"/>
  <c r="O380" i="23"/>
  <c r="E380" i="18" s="1"/>
  <c r="O377" i="23"/>
  <c r="E377" i="18" s="1"/>
  <c r="O341" i="23"/>
  <c r="E341" i="18" s="1"/>
  <c r="O333" i="23"/>
  <c r="E333" i="18" s="1"/>
  <c r="O325" i="23"/>
  <c r="E325" i="18" s="1"/>
  <c r="O321" i="23"/>
  <c r="E321" i="18" s="1"/>
  <c r="O313" i="23"/>
  <c r="E313" i="18" s="1"/>
  <c r="O309" i="23"/>
  <c r="E309" i="18" s="1"/>
  <c r="O245" i="23"/>
  <c r="E245" i="18" s="1"/>
  <c r="O241" i="23"/>
  <c r="E241" i="18" s="1"/>
  <c r="O233" i="23"/>
  <c r="E233" i="18" s="1"/>
  <c r="O229" i="23"/>
  <c r="E229" i="18" s="1"/>
  <c r="O204" i="23"/>
  <c r="E204" i="18" s="1"/>
  <c r="O200" i="23"/>
  <c r="E200" i="18" s="1"/>
  <c r="P473" i="13"/>
  <c r="P483" i="13"/>
  <c r="P489" i="13"/>
  <c r="P493" i="13"/>
  <c r="P499" i="13"/>
  <c r="P504" i="13"/>
  <c r="P509" i="13"/>
  <c r="A556" i="26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H526" i="26"/>
  <c r="H1115" i="26"/>
  <c r="P98" i="33"/>
  <c r="J218" i="26"/>
  <c r="J99" i="26"/>
  <c r="P99" i="26" s="1"/>
  <c r="Q99" i="26" s="1"/>
  <c r="H99" i="18" s="1"/>
  <c r="I670" i="32"/>
  <c r="P1070" i="33"/>
  <c r="O930" i="23"/>
  <c r="E924" i="18" s="1"/>
  <c r="O1070" i="16"/>
  <c r="O1025" i="16"/>
  <c r="O544" i="16"/>
  <c r="O123" i="16"/>
  <c r="O447" i="23"/>
  <c r="E447" i="18" s="1"/>
  <c r="O415" i="23"/>
  <c r="E415" i="18" s="1"/>
  <c r="O407" i="23"/>
  <c r="E407" i="18" s="1"/>
  <c r="O399" i="23"/>
  <c r="E399" i="18" s="1"/>
  <c r="O342" i="23"/>
  <c r="E342" i="18" s="1"/>
  <c r="O334" i="23"/>
  <c r="E334" i="18" s="1"/>
  <c r="O330" i="23"/>
  <c r="E330" i="18" s="1"/>
  <c r="O322" i="23"/>
  <c r="E322" i="18" s="1"/>
  <c r="O318" i="23"/>
  <c r="E318" i="18" s="1"/>
  <c r="O314" i="23"/>
  <c r="E314" i="18" s="1"/>
  <c r="O1110" i="16"/>
  <c r="O1095" i="16"/>
  <c r="O398" i="23"/>
  <c r="E398" i="18" s="1"/>
  <c r="O394" i="23"/>
  <c r="E394" i="18" s="1"/>
  <c r="O390" i="23"/>
  <c r="E390" i="18" s="1"/>
  <c r="O386" i="23"/>
  <c r="E386" i="18" s="1"/>
  <c r="O382" i="23"/>
  <c r="E382" i="18" s="1"/>
  <c r="O379" i="23"/>
  <c r="E379" i="18" s="1"/>
  <c r="O375" i="23"/>
  <c r="E375" i="18" s="1"/>
  <c r="O346" i="23"/>
  <c r="E346" i="18" s="1"/>
  <c r="O297" i="23"/>
  <c r="E297" i="18" s="1"/>
  <c r="O289" i="23"/>
  <c r="E289" i="18" s="1"/>
  <c r="O285" i="23"/>
  <c r="E285" i="18" s="1"/>
  <c r="O269" i="23"/>
  <c r="E269" i="18" s="1"/>
  <c r="O265" i="23"/>
  <c r="E265" i="18" s="1"/>
  <c r="O257" i="23"/>
  <c r="E257" i="18" s="1"/>
  <c r="O254" i="23"/>
  <c r="E254" i="18" s="1"/>
  <c r="O209" i="23"/>
  <c r="E209" i="18" s="1"/>
  <c r="O142" i="23"/>
  <c r="E142" i="18" s="1"/>
  <c r="O130" i="23"/>
  <c r="E130" i="18" s="1"/>
  <c r="O122" i="23"/>
  <c r="E122" i="18" s="1"/>
  <c r="O106" i="23"/>
  <c r="E106" i="18" s="1"/>
  <c r="O98" i="23"/>
  <c r="E98" i="18" s="1"/>
  <c r="O90" i="23"/>
  <c r="E90" i="18" s="1"/>
  <c r="O86" i="23"/>
  <c r="E86" i="18" s="1"/>
  <c r="O76" i="23"/>
  <c r="E76" i="18" s="1"/>
  <c r="O40" i="23"/>
  <c r="E40" i="18" s="1"/>
  <c r="O27" i="23"/>
  <c r="E27" i="18" s="1"/>
  <c r="O15" i="23"/>
  <c r="E15" i="18" s="1"/>
  <c r="P349" i="33"/>
  <c r="P177" i="33"/>
  <c r="J15" i="26"/>
  <c r="P15" i="26" s="1"/>
  <c r="Q15" i="26" s="1"/>
  <c r="H15" i="18" s="1"/>
  <c r="P450" i="33"/>
  <c r="O596" i="23"/>
  <c r="E594" i="18" s="1"/>
  <c r="O1026" i="16"/>
  <c r="O1023" i="16"/>
  <c r="O1031" i="23"/>
  <c r="E1025" i="18" s="1"/>
  <c r="O1101" i="16"/>
  <c r="O963" i="16"/>
  <c r="O924" i="16"/>
  <c r="O912" i="16"/>
  <c r="O63" i="16"/>
  <c r="O47" i="16"/>
  <c r="O17" i="16"/>
  <c r="O1029" i="23"/>
  <c r="E1023" i="18" s="1"/>
  <c r="O1011" i="23"/>
  <c r="E1005" i="18" s="1"/>
  <c r="G461" i="26"/>
  <c r="G450" i="12"/>
  <c r="H450" i="12" s="1"/>
  <c r="I729" i="14"/>
  <c r="L729" i="14" s="1"/>
  <c r="M729" i="14" s="1"/>
  <c r="I760" i="14"/>
  <c r="L760" i="14" s="1"/>
  <c r="M760" i="14" s="1"/>
  <c r="P82" i="33"/>
  <c r="P329" i="33"/>
  <c r="P486" i="33"/>
  <c r="P205" i="13"/>
  <c r="K298" i="25"/>
  <c r="N298" i="25" s="1"/>
  <c r="O298" i="25" s="1"/>
  <c r="D298" i="18" s="1"/>
  <c r="K74" i="25"/>
  <c r="O74" i="25" s="1"/>
  <c r="D74" i="18" s="1"/>
  <c r="P251" i="33"/>
  <c r="K370" i="34"/>
  <c r="J370" i="34"/>
  <c r="O185" i="23"/>
  <c r="E185" i="18" s="1"/>
  <c r="O172" i="23"/>
  <c r="E172" i="18" s="1"/>
  <c r="O168" i="23"/>
  <c r="E168" i="18" s="1"/>
  <c r="O160" i="23"/>
  <c r="E160" i="18" s="1"/>
  <c r="O156" i="23"/>
  <c r="E156" i="18" s="1"/>
  <c r="O152" i="23"/>
  <c r="E152" i="18" s="1"/>
  <c r="O81" i="23"/>
  <c r="E81" i="18" s="1"/>
  <c r="O63" i="23"/>
  <c r="E63" i="18" s="1"/>
  <c r="O51" i="23"/>
  <c r="E51" i="18" s="1"/>
  <c r="O13" i="23"/>
  <c r="E13" i="18" s="1"/>
  <c r="P627" i="13"/>
  <c r="P92" i="33"/>
  <c r="P123" i="33"/>
  <c r="P886" i="13"/>
  <c r="P915" i="13"/>
  <c r="P919" i="13"/>
  <c r="P923" i="13"/>
  <c r="P980" i="13"/>
  <c r="P994" i="13"/>
  <c r="O225" i="23"/>
  <c r="E225" i="18" s="1"/>
  <c r="O218" i="23"/>
  <c r="E218" i="18" s="1"/>
  <c r="O210" i="23"/>
  <c r="E210" i="18" s="1"/>
  <c r="O197" i="23"/>
  <c r="E197" i="18" s="1"/>
  <c r="O145" i="23"/>
  <c r="E145" i="18" s="1"/>
  <c r="O141" i="23"/>
  <c r="E141" i="18" s="1"/>
  <c r="O133" i="23"/>
  <c r="E133" i="18" s="1"/>
  <c r="O125" i="23"/>
  <c r="E125" i="18" s="1"/>
  <c r="O69" i="23"/>
  <c r="E69" i="18" s="1"/>
  <c r="O41" i="23"/>
  <c r="E41" i="18" s="1"/>
  <c r="O28" i="23"/>
  <c r="E28" i="18" s="1"/>
  <c r="O24" i="23"/>
  <c r="E24" i="18" s="1"/>
  <c r="O18" i="23"/>
  <c r="E18" i="18" s="1"/>
  <c r="P647" i="13"/>
  <c r="P40" i="33"/>
  <c r="P468" i="13"/>
  <c r="P492" i="13"/>
  <c r="P512" i="13"/>
  <c r="P520" i="13"/>
  <c r="P882" i="13"/>
  <c r="J230" i="15"/>
  <c r="M230" i="15" s="1"/>
  <c r="J231" i="15"/>
  <c r="M231" i="15" s="1"/>
  <c r="F1058" i="14"/>
  <c r="G1058" i="14" s="1"/>
  <c r="F990" i="14"/>
  <c r="G990" i="14" s="1"/>
  <c r="F971" i="14"/>
  <c r="G971" i="14" s="1"/>
  <c r="F958" i="14"/>
  <c r="F946" i="14"/>
  <c r="G946" i="14" s="1"/>
  <c r="F929" i="14"/>
  <c r="G929" i="14" s="1"/>
  <c r="O990" i="16"/>
  <c r="O967" i="16"/>
  <c r="O928" i="16"/>
  <c r="O919" i="16"/>
  <c r="O719" i="16"/>
  <c r="O658" i="16"/>
  <c r="O499" i="16"/>
  <c r="O495" i="16"/>
  <c r="O491" i="16"/>
  <c r="F6" i="30"/>
  <c r="G6" i="30" s="1"/>
  <c r="H6" i="30" s="1"/>
  <c r="O818" i="16"/>
  <c r="O485" i="16"/>
  <c r="O473" i="16"/>
  <c r="O968" i="16"/>
  <c r="O855" i="16"/>
  <c r="O843" i="16"/>
  <c r="O831" i="16"/>
  <c r="O813" i="16"/>
  <c r="O753" i="16"/>
  <c r="A701" i="18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F550" i="14"/>
  <c r="G550" i="14" s="1"/>
  <c r="F251" i="14"/>
  <c r="G251" i="14" s="1"/>
  <c r="H251" i="14" s="1"/>
  <c r="I251" i="14" s="1"/>
  <c r="F225" i="14"/>
  <c r="G225" i="14" s="1"/>
  <c r="F175" i="14"/>
  <c r="G175" i="14" s="1"/>
  <c r="F124" i="14"/>
  <c r="G124" i="14" s="1"/>
  <c r="F100" i="14"/>
  <c r="G100" i="14" s="1"/>
  <c r="H100" i="14" s="1"/>
  <c r="F87" i="14"/>
  <c r="G87" i="14" s="1"/>
  <c r="H87" i="14" s="1"/>
  <c r="F63" i="14"/>
  <c r="G63" i="14" s="1"/>
  <c r="F39" i="14"/>
  <c r="G39" i="14" s="1"/>
  <c r="F29" i="14"/>
  <c r="G29" i="14" s="1"/>
  <c r="F669" i="14"/>
  <c r="G669" i="14" s="1"/>
  <c r="F348" i="14"/>
  <c r="G348" i="14" s="1"/>
  <c r="F165" i="14"/>
  <c r="G165" i="14" s="1"/>
  <c r="F78" i="14"/>
  <c r="G78" i="14" s="1"/>
  <c r="F38" i="14"/>
  <c r="G38" i="14" s="1"/>
  <c r="H38" i="14" s="1"/>
  <c r="I38" i="14" s="1"/>
  <c r="F8" i="14"/>
  <c r="G8" i="14" s="1"/>
  <c r="F642" i="14"/>
  <c r="G642" i="14" s="1"/>
  <c r="F1093" i="14"/>
  <c r="G1093" i="14" s="1"/>
  <c r="F1075" i="14"/>
  <c r="F1063" i="14"/>
  <c r="F1059" i="14"/>
  <c r="G1059" i="14" s="1"/>
  <c r="F1029" i="14"/>
  <c r="G1029" i="14" s="1"/>
  <c r="F1022" i="14"/>
  <c r="F1012" i="14"/>
  <c r="G1012" i="14" s="1"/>
  <c r="F1003" i="14"/>
  <c r="G1003" i="14" s="1"/>
  <c r="F975" i="14"/>
  <c r="F954" i="14"/>
  <c r="F949" i="14"/>
  <c r="G949" i="14" s="1"/>
  <c r="F900" i="14"/>
  <c r="F571" i="14"/>
  <c r="G571" i="14" s="1"/>
  <c r="F553" i="14"/>
  <c r="G553" i="14" s="1"/>
  <c r="F284" i="14"/>
  <c r="G284" i="14" s="1"/>
  <c r="F268" i="14"/>
  <c r="G268" i="14" s="1"/>
  <c r="F72" i="14"/>
  <c r="G72" i="14" s="1"/>
  <c r="F68" i="14"/>
  <c r="G68" i="14" s="1"/>
  <c r="H68" i="14" s="1"/>
  <c r="I68" i="14" s="1"/>
  <c r="F61" i="14"/>
  <c r="G61" i="14" s="1"/>
  <c r="F57" i="14"/>
  <c r="G57" i="14" s="1"/>
  <c r="F879" i="14"/>
  <c r="G879" i="14" s="1"/>
  <c r="M1116" i="23"/>
  <c r="P135" i="13"/>
  <c r="P81" i="13"/>
  <c r="P106" i="13"/>
  <c r="P122" i="13"/>
  <c r="P411" i="13"/>
  <c r="N722" i="16"/>
  <c r="O722" i="16"/>
  <c r="N721" i="16"/>
  <c r="O721" i="16"/>
  <c r="N1109" i="16"/>
  <c r="O1109" i="16"/>
  <c r="N44" i="16"/>
  <c r="O44" i="16"/>
  <c r="N34" i="16"/>
  <c r="O34" i="16"/>
  <c r="N38" i="16"/>
  <c r="O38" i="16"/>
  <c r="N903" i="16"/>
  <c r="O903" i="16"/>
  <c r="N198" i="16"/>
  <c r="O198" i="16"/>
  <c r="N168" i="16"/>
  <c r="O168" i="16"/>
  <c r="N160" i="16"/>
  <c r="O160" i="16"/>
  <c r="N152" i="16"/>
  <c r="O152" i="16"/>
  <c r="N140" i="16"/>
  <c r="O140" i="16"/>
  <c r="N132" i="16"/>
  <c r="O132" i="16"/>
  <c r="N116" i="16"/>
  <c r="O116" i="16"/>
  <c r="N108" i="16"/>
  <c r="O108" i="16"/>
  <c r="N100" i="16"/>
  <c r="O100" i="16"/>
  <c r="N77" i="16"/>
  <c r="O77" i="16"/>
  <c r="N286" i="16"/>
  <c r="O286" i="16"/>
  <c r="N255" i="16"/>
  <c r="O255" i="16"/>
  <c r="N217" i="16"/>
  <c r="O217" i="16"/>
  <c r="N815" i="16"/>
  <c r="O815" i="16"/>
  <c r="N731" i="16"/>
  <c r="O731" i="16"/>
  <c r="N541" i="16"/>
  <c r="O541" i="16"/>
  <c r="N521" i="16"/>
  <c r="O521" i="16"/>
  <c r="N502" i="16"/>
  <c r="O502" i="16"/>
  <c r="N486" i="16"/>
  <c r="O486" i="16"/>
  <c r="N470" i="16"/>
  <c r="O470" i="16"/>
  <c r="N1096" i="16"/>
  <c r="O1096" i="16"/>
  <c r="N1042" i="16"/>
  <c r="O1042" i="16"/>
  <c r="N1017" i="16"/>
  <c r="O1017" i="16"/>
  <c r="N994" i="16"/>
  <c r="O994" i="16"/>
  <c r="N673" i="16"/>
  <c r="O673" i="16"/>
  <c r="N610" i="16"/>
  <c r="O610" i="16"/>
  <c r="N382" i="16"/>
  <c r="O382" i="16"/>
  <c r="N325" i="16"/>
  <c r="O325" i="16"/>
  <c r="N188" i="16"/>
  <c r="O188" i="16"/>
  <c r="P521" i="33"/>
  <c r="N664" i="16"/>
  <c r="O664" i="16"/>
  <c r="N289" i="16"/>
  <c r="O289" i="16"/>
  <c r="O227" i="16"/>
  <c r="N163" i="16"/>
  <c r="O163" i="16"/>
  <c r="N95" i="16"/>
  <c r="O95" i="16"/>
  <c r="N835" i="16"/>
  <c r="O835" i="16"/>
  <c r="N741" i="16"/>
  <c r="O741" i="16"/>
  <c r="N701" i="16"/>
  <c r="O701" i="16"/>
  <c r="N629" i="16"/>
  <c r="O629" i="16"/>
  <c r="N607" i="16"/>
  <c r="O607" i="16"/>
  <c r="N597" i="16"/>
  <c r="O597" i="16"/>
  <c r="N581" i="16"/>
  <c r="O581" i="16"/>
  <c r="N204" i="16"/>
  <c r="O204" i="16"/>
  <c r="N904" i="16"/>
  <c r="O904" i="16"/>
  <c r="N1113" i="16"/>
  <c r="O1113" i="16"/>
  <c r="N1112" i="16"/>
  <c r="O1112" i="16"/>
  <c r="N1107" i="16"/>
  <c r="O1107" i="16"/>
  <c r="N1102" i="16"/>
  <c r="O1102" i="16"/>
  <c r="O1098" i="16"/>
  <c r="N1094" i="16"/>
  <c r="O1094" i="16"/>
  <c r="N1090" i="16"/>
  <c r="O1090" i="16"/>
  <c r="O1086" i="16"/>
  <c r="N1083" i="16"/>
  <c r="O1083" i="16"/>
  <c r="N1074" i="16"/>
  <c r="O1074" i="16"/>
  <c r="N1066" i="16"/>
  <c r="O1066" i="16"/>
  <c r="N1062" i="16"/>
  <c r="O1062" i="16"/>
  <c r="N1058" i="16"/>
  <c r="O1058" i="16"/>
  <c r="N1054" i="16"/>
  <c r="O1054" i="16"/>
  <c r="N1031" i="16"/>
  <c r="O1031" i="16"/>
  <c r="N1021" i="16"/>
  <c r="O1021" i="16"/>
  <c r="N1014" i="16"/>
  <c r="O1014" i="16"/>
  <c r="N1002" i="16"/>
  <c r="O1002" i="16"/>
  <c r="N978" i="16"/>
  <c r="O978" i="16"/>
  <c r="N923" i="16"/>
  <c r="O923" i="16"/>
  <c r="O799" i="16"/>
  <c r="N776" i="16"/>
  <c r="O776" i="16"/>
  <c r="O769" i="16"/>
  <c r="N748" i="16"/>
  <c r="O748" i="16"/>
  <c r="N742" i="16"/>
  <c r="O742" i="16"/>
  <c r="N684" i="16"/>
  <c r="O684" i="16"/>
  <c r="N662" i="16"/>
  <c r="O662" i="16"/>
  <c r="N632" i="16"/>
  <c r="O632" i="16"/>
  <c r="N540" i="16"/>
  <c r="O540" i="16"/>
  <c r="N532" i="16"/>
  <c r="O532" i="16"/>
  <c r="N506" i="16"/>
  <c r="O506" i="16"/>
  <c r="O503" i="16"/>
  <c r="O487" i="16"/>
  <c r="O483" i="16"/>
  <c r="O475" i="16"/>
  <c r="O471" i="16"/>
  <c r="N127" i="16"/>
  <c r="O127" i="16"/>
  <c r="N115" i="16"/>
  <c r="O115" i="16"/>
  <c r="N720" i="16"/>
  <c r="O720" i="16"/>
  <c r="N723" i="16"/>
  <c r="O723" i="16"/>
  <c r="J607" i="15"/>
  <c r="O36" i="16"/>
  <c r="K455" i="25"/>
  <c r="K326" i="25"/>
  <c r="J55" i="26"/>
  <c r="P55" i="26" s="1"/>
  <c r="Q55" i="26" s="1"/>
  <c r="H55" i="18" s="1"/>
  <c r="N202" i="16"/>
  <c r="O202" i="16"/>
  <c r="N164" i="16"/>
  <c r="O164" i="16"/>
  <c r="N136" i="16"/>
  <c r="O136" i="16"/>
  <c r="N112" i="16"/>
  <c r="O112" i="16"/>
  <c r="N104" i="16"/>
  <c r="O104" i="16"/>
  <c r="N96" i="16"/>
  <c r="O96" i="16"/>
  <c r="N9" i="16"/>
  <c r="O9" i="16"/>
  <c r="N298" i="16"/>
  <c r="O298" i="16"/>
  <c r="N262" i="16"/>
  <c r="O262" i="16"/>
  <c r="N231" i="16"/>
  <c r="O231" i="16"/>
  <c r="N209" i="16"/>
  <c r="O209" i="16"/>
  <c r="N583" i="16"/>
  <c r="O583" i="16"/>
  <c r="O513" i="16"/>
  <c r="N494" i="16"/>
  <c r="O494" i="16"/>
  <c r="N478" i="16"/>
  <c r="O478" i="16"/>
  <c r="N60" i="16"/>
  <c r="O60" i="16"/>
  <c r="N35" i="16"/>
  <c r="O35" i="16"/>
  <c r="N1078" i="16"/>
  <c r="O1078" i="16"/>
  <c r="N1028" i="16"/>
  <c r="O1028" i="16"/>
  <c r="N1006" i="16"/>
  <c r="O1006" i="16"/>
  <c r="N959" i="16"/>
  <c r="O959" i="16"/>
  <c r="N915" i="16"/>
  <c r="O915" i="16"/>
  <c r="N873" i="16"/>
  <c r="O873" i="16"/>
  <c r="N730" i="16"/>
  <c r="O730" i="16"/>
  <c r="N700" i="16"/>
  <c r="O700" i="16"/>
  <c r="N646" i="16"/>
  <c r="O646" i="16"/>
  <c r="N536" i="16"/>
  <c r="O536" i="16"/>
  <c r="N252" i="16"/>
  <c r="O252" i="16"/>
  <c r="N89" i="16"/>
  <c r="O89" i="16"/>
  <c r="N972" i="16"/>
  <c r="O972" i="16"/>
  <c r="N119" i="16"/>
  <c r="O119" i="16"/>
  <c r="N1018" i="16"/>
  <c r="O1018" i="16"/>
  <c r="N809" i="16"/>
  <c r="O809" i="16"/>
  <c r="N931" i="16"/>
  <c r="O931" i="16"/>
  <c r="N925" i="16"/>
  <c r="O925" i="16"/>
  <c r="O913" i="16"/>
  <c r="N879" i="16"/>
  <c r="O879" i="16"/>
  <c r="N792" i="16"/>
  <c r="O792" i="16"/>
  <c r="O772" i="16"/>
  <c r="O504" i="16"/>
  <c r="O501" i="16"/>
  <c r="O497" i="16"/>
  <c r="N489" i="16"/>
  <c r="O489" i="16"/>
  <c r="N477" i="16"/>
  <c r="O477" i="16"/>
  <c r="O469" i="16"/>
  <c r="N291" i="16"/>
  <c r="O291" i="16"/>
  <c r="N218" i="16"/>
  <c r="O218" i="16"/>
  <c r="N101" i="16"/>
  <c r="O101" i="16"/>
  <c r="N949" i="16"/>
  <c r="O949" i="16"/>
  <c r="N851" i="16"/>
  <c r="O851" i="16"/>
  <c r="N827" i="16"/>
  <c r="O827" i="16"/>
  <c r="N795" i="16"/>
  <c r="O795" i="16"/>
  <c r="N599" i="16"/>
  <c r="O599" i="16"/>
  <c r="N556" i="16"/>
  <c r="O556" i="16"/>
  <c r="N517" i="16"/>
  <c r="O517" i="16"/>
  <c r="N505" i="16"/>
  <c r="O505" i="16"/>
  <c r="N498" i="16"/>
  <c r="O498" i="16"/>
  <c r="N490" i="16"/>
  <c r="O490" i="16"/>
  <c r="N482" i="16"/>
  <c r="O482" i="16"/>
  <c r="N474" i="16"/>
  <c r="O474" i="16"/>
  <c r="O1050" i="16"/>
  <c r="N1046" i="16"/>
  <c r="O1046" i="16"/>
  <c r="O1038" i="16"/>
  <c r="N1034" i="16"/>
  <c r="O1034" i="16"/>
  <c r="N1010" i="16"/>
  <c r="O1010" i="16"/>
  <c r="N998" i="16"/>
  <c r="O998" i="16"/>
  <c r="N986" i="16"/>
  <c r="O986" i="16"/>
  <c r="N982" i="16"/>
  <c r="O982" i="16"/>
  <c r="N974" i="16"/>
  <c r="O974" i="16"/>
  <c r="N970" i="16"/>
  <c r="O970" i="16"/>
  <c r="N964" i="16"/>
  <c r="O964" i="16"/>
  <c r="N954" i="16"/>
  <c r="O954" i="16"/>
  <c r="O950" i="16"/>
  <c r="N946" i="16"/>
  <c r="O946" i="16"/>
  <c r="N942" i="16"/>
  <c r="O942" i="16"/>
  <c r="N938" i="16"/>
  <c r="O938" i="16"/>
  <c r="N934" i="16"/>
  <c r="O934" i="16"/>
  <c r="O909" i="16"/>
  <c r="O902" i="16"/>
  <c r="O897" i="16"/>
  <c r="O893" i="16"/>
  <c r="N889" i="16"/>
  <c r="O889" i="16"/>
  <c r="N883" i="16"/>
  <c r="O883" i="16"/>
  <c r="N875" i="16"/>
  <c r="O875" i="16"/>
  <c r="N861" i="16"/>
  <c r="O861" i="16"/>
  <c r="N856" i="16"/>
  <c r="O856" i="16"/>
  <c r="N852" i="16"/>
  <c r="O852" i="16"/>
  <c r="N848" i="16"/>
  <c r="O848" i="16"/>
  <c r="N844" i="16"/>
  <c r="O844" i="16"/>
  <c r="O840" i="16"/>
  <c r="O836" i="16"/>
  <c r="O832" i="16"/>
  <c r="O828" i="16"/>
  <c r="N823" i="16"/>
  <c r="O823" i="16"/>
  <c r="N814" i="16"/>
  <c r="O814" i="16"/>
  <c r="N810" i="16"/>
  <c r="O810" i="16"/>
  <c r="N803" i="16"/>
  <c r="O803" i="16"/>
  <c r="N800" i="16"/>
  <c r="O800" i="16"/>
  <c r="O794" i="16"/>
  <c r="O788" i="16"/>
  <c r="O784" i="16"/>
  <c r="N781" i="16"/>
  <c r="O781" i="16"/>
  <c r="O777" i="16"/>
  <c r="N764" i="16"/>
  <c r="O764" i="16"/>
  <c r="N760" i="16"/>
  <c r="O760" i="16"/>
  <c r="O756" i="16"/>
  <c r="O752" i="16"/>
  <c r="N738" i="16"/>
  <c r="O738" i="16"/>
  <c r="O735" i="16"/>
  <c r="N716" i="16"/>
  <c r="O716" i="16"/>
  <c r="O713" i="16"/>
  <c r="N707" i="16"/>
  <c r="O707" i="16"/>
  <c r="N704" i="16"/>
  <c r="O704" i="16"/>
  <c r="N696" i="16"/>
  <c r="O696" i="16"/>
  <c r="O692" i="16"/>
  <c r="O688" i="16"/>
  <c r="N680" i="16"/>
  <c r="O680" i="16"/>
  <c r="N677" i="16"/>
  <c r="O677" i="16"/>
  <c r="O670" i="16"/>
  <c r="N666" i="16"/>
  <c r="O666" i="16"/>
  <c r="N654" i="16"/>
  <c r="O654" i="16"/>
  <c r="N650" i="16"/>
  <c r="O650" i="16"/>
  <c r="O642" i="16"/>
  <c r="N639" i="16"/>
  <c r="O639" i="16"/>
  <c r="N636" i="16"/>
  <c r="O636" i="16"/>
  <c r="N627" i="16"/>
  <c r="O627" i="16"/>
  <c r="N622" i="16"/>
  <c r="O622" i="16"/>
  <c r="N618" i="16"/>
  <c r="O618" i="16"/>
  <c r="O614" i="16"/>
  <c r="N606" i="16"/>
  <c r="O606" i="16"/>
  <c r="N596" i="16"/>
  <c r="O596" i="16"/>
  <c r="N584" i="16"/>
  <c r="O584" i="16"/>
  <c r="N576" i="16"/>
  <c r="O576" i="16"/>
  <c r="N572" i="16"/>
  <c r="O572" i="16"/>
  <c r="N560" i="16"/>
  <c r="O560" i="16"/>
  <c r="N552" i="16"/>
  <c r="O552" i="16"/>
  <c r="N548" i="16"/>
  <c r="O548" i="16"/>
  <c r="N525" i="16"/>
  <c r="O525" i="16"/>
  <c r="N522" i="16"/>
  <c r="O522" i="16"/>
  <c r="N518" i="16"/>
  <c r="O518" i="16"/>
  <c r="O514" i="16"/>
  <c r="N510" i="16"/>
  <c r="O510" i="16"/>
  <c r="O479" i="16"/>
  <c r="O466" i="16"/>
  <c r="N436" i="16"/>
  <c r="O436" i="16"/>
  <c r="N392" i="16"/>
  <c r="O392" i="16"/>
  <c r="N384" i="16"/>
  <c r="O384" i="16"/>
  <c r="N380" i="16"/>
  <c r="O380" i="16"/>
  <c r="N361" i="16"/>
  <c r="O361" i="16"/>
  <c r="N352" i="16"/>
  <c r="O352" i="16"/>
  <c r="N348" i="16"/>
  <c r="O348" i="16"/>
  <c r="N344" i="16"/>
  <c r="O344" i="16"/>
  <c r="N341" i="16"/>
  <c r="O341" i="16"/>
  <c r="N337" i="16"/>
  <c r="O337" i="16"/>
  <c r="N333" i="16"/>
  <c r="O333" i="16"/>
  <c r="N329" i="16"/>
  <c r="O329" i="16"/>
  <c r="N317" i="16"/>
  <c r="O317" i="16"/>
  <c r="N313" i="16"/>
  <c r="O313" i="16"/>
  <c r="N299" i="16"/>
  <c r="O299" i="16"/>
  <c r="N287" i="16"/>
  <c r="O287" i="16"/>
  <c r="N279" i="16"/>
  <c r="O279" i="16"/>
  <c r="N267" i="16"/>
  <c r="O267" i="16"/>
  <c r="N263" i="16"/>
  <c r="O263" i="16"/>
  <c r="N248" i="16"/>
  <c r="O248" i="16"/>
  <c r="N244" i="16"/>
  <c r="O244" i="16"/>
  <c r="N240" i="16"/>
  <c r="O240" i="16"/>
  <c r="N232" i="16"/>
  <c r="O232" i="16"/>
  <c r="N221" i="16"/>
  <c r="O221" i="16"/>
  <c r="N214" i="16"/>
  <c r="O214" i="16"/>
  <c r="N197" i="16"/>
  <c r="O197" i="16"/>
  <c r="N184" i="16"/>
  <c r="O184" i="16"/>
  <c r="N180" i="16"/>
  <c r="O180" i="16"/>
  <c r="N176" i="16"/>
  <c r="O176" i="16"/>
  <c r="N173" i="16"/>
  <c r="O173" i="16"/>
  <c r="N161" i="16"/>
  <c r="O161" i="16"/>
  <c r="N157" i="16"/>
  <c r="O157" i="16"/>
  <c r="N153" i="16"/>
  <c r="O153" i="16"/>
  <c r="N149" i="16"/>
  <c r="O149" i="16"/>
  <c r="N145" i="16"/>
  <c r="O145" i="16"/>
  <c r="N141" i="16"/>
  <c r="O141" i="16"/>
  <c r="N137" i="16"/>
  <c r="O137" i="16"/>
  <c r="N133" i="16"/>
  <c r="O133" i="16"/>
  <c r="N129" i="16"/>
  <c r="O129" i="16"/>
  <c r="N105" i="16"/>
  <c r="O105" i="16"/>
  <c r="N97" i="16"/>
  <c r="O97" i="16"/>
  <c r="N93" i="16"/>
  <c r="O93" i="16"/>
  <c r="N85" i="16"/>
  <c r="O85" i="16"/>
  <c r="N82" i="16"/>
  <c r="O82" i="16"/>
  <c r="N78" i="16"/>
  <c r="O78" i="16"/>
  <c r="N73" i="16"/>
  <c r="O73" i="16"/>
  <c r="N69" i="16"/>
  <c r="O69" i="16"/>
  <c r="N64" i="16"/>
  <c r="O64" i="16"/>
  <c r="N56" i="16"/>
  <c r="O56" i="16"/>
  <c r="N48" i="16"/>
  <c r="O48" i="16"/>
  <c r="N32" i="16"/>
  <c r="O32" i="16"/>
  <c r="N24" i="16"/>
  <c r="O24" i="16"/>
  <c r="N16" i="16"/>
  <c r="O16" i="16"/>
  <c r="O8" i="16"/>
  <c r="N1103" i="16"/>
  <c r="O1103" i="16"/>
  <c r="N1099" i="16"/>
  <c r="O1099" i="16"/>
  <c r="N1091" i="16"/>
  <c r="O1091" i="16"/>
  <c r="N1079" i="16"/>
  <c r="O1079" i="16"/>
  <c r="O1075" i="16"/>
  <c r="O1071" i="16"/>
  <c r="N1067" i="16"/>
  <c r="O1067" i="16"/>
  <c r="O1063" i="16"/>
  <c r="N1059" i="16"/>
  <c r="O1059" i="16"/>
  <c r="N1055" i="16"/>
  <c r="O1055" i="16"/>
  <c r="N1053" i="16"/>
  <c r="O1053" i="16"/>
  <c r="N1049" i="16"/>
  <c r="O1049" i="16"/>
  <c r="N1045" i="16"/>
  <c r="O1045" i="16"/>
  <c r="N1041" i="16"/>
  <c r="O1041" i="16"/>
  <c r="O1037" i="16"/>
  <c r="N1033" i="16"/>
  <c r="O1033" i="16"/>
  <c r="N1027" i="16"/>
  <c r="O1027" i="16"/>
  <c r="N1022" i="16"/>
  <c r="O1022" i="16"/>
  <c r="N1013" i="16"/>
  <c r="O1013" i="16"/>
  <c r="N1005" i="16"/>
  <c r="O1005" i="16"/>
  <c r="O1000" i="16"/>
  <c r="N995" i="16"/>
  <c r="O995" i="16"/>
  <c r="N991" i="16"/>
  <c r="O991" i="16"/>
  <c r="N983" i="16"/>
  <c r="O983" i="16"/>
  <c r="N975" i="16"/>
  <c r="O975" i="16"/>
  <c r="N971" i="16"/>
  <c r="O971" i="16"/>
  <c r="N960" i="16"/>
  <c r="O960" i="16"/>
  <c r="N956" i="16"/>
  <c r="O956" i="16"/>
  <c r="N953" i="16"/>
  <c r="O953" i="16"/>
  <c r="N945" i="16"/>
  <c r="O945" i="16"/>
  <c r="N941" i="16"/>
  <c r="O941" i="16"/>
  <c r="N937" i="16"/>
  <c r="O937" i="16"/>
  <c r="N933" i="16"/>
  <c r="O933" i="16"/>
  <c r="N930" i="16"/>
  <c r="O930" i="16"/>
  <c r="N927" i="16"/>
  <c r="O927" i="16"/>
  <c r="N920" i="16"/>
  <c r="O920" i="16"/>
  <c r="N916" i="16"/>
  <c r="O916" i="16"/>
  <c r="N908" i="16"/>
  <c r="O908" i="16"/>
  <c r="N898" i="16"/>
  <c r="O898" i="16"/>
  <c r="N894" i="16"/>
  <c r="O894" i="16"/>
  <c r="N884" i="16"/>
  <c r="O884" i="16"/>
  <c r="N880" i="16"/>
  <c r="O880" i="16"/>
  <c r="N859" i="16"/>
  <c r="O859" i="16"/>
  <c r="N847" i="16"/>
  <c r="O847" i="16"/>
  <c r="N839" i="16"/>
  <c r="O839" i="16"/>
  <c r="N824" i="16"/>
  <c r="O824" i="16"/>
  <c r="O821" i="16"/>
  <c r="O817" i="16"/>
  <c r="N806" i="16"/>
  <c r="O806" i="16"/>
  <c r="O802" i="16"/>
  <c r="N798" i="16"/>
  <c r="O798" i="16"/>
  <c r="N791" i="16"/>
  <c r="O791" i="16"/>
  <c r="N787" i="16"/>
  <c r="O787" i="16"/>
  <c r="N782" i="16"/>
  <c r="O782" i="16"/>
  <c r="N778" i="16"/>
  <c r="O778" i="16"/>
  <c r="N774" i="16"/>
  <c r="O774" i="16"/>
  <c r="N771" i="16"/>
  <c r="O771" i="16"/>
  <c r="N768" i="16"/>
  <c r="O768" i="16"/>
  <c r="O765" i="16"/>
  <c r="N761" i="16"/>
  <c r="O761" i="16"/>
  <c r="O757" i="16"/>
  <c r="N749" i="16"/>
  <c r="O749" i="16"/>
  <c r="N745" i="16"/>
  <c r="O745" i="16"/>
  <c r="O737" i="16"/>
  <c r="N734" i="16"/>
  <c r="O734" i="16"/>
  <c r="N727" i="16"/>
  <c r="O727" i="16"/>
  <c r="N718" i="16"/>
  <c r="O718" i="16"/>
  <c r="O715" i="16"/>
  <c r="O712" i="16"/>
  <c r="N706" i="16"/>
  <c r="O706" i="16"/>
  <c r="N703" i="16"/>
  <c r="O703" i="16"/>
  <c r="O699" i="16"/>
  <c r="O695" i="16"/>
  <c r="N691" i="16"/>
  <c r="O691" i="16"/>
  <c r="O687" i="16"/>
  <c r="O683" i="16"/>
  <c r="O678" i="16"/>
  <c r="O674" i="16"/>
  <c r="N669" i="16"/>
  <c r="O669" i="16"/>
  <c r="O665" i="16"/>
  <c r="O661" i="16"/>
  <c r="O657" i="16"/>
  <c r="N653" i="16"/>
  <c r="O653" i="16"/>
  <c r="O649" i="16"/>
  <c r="O645" i="16"/>
  <c r="O641" i="16"/>
  <c r="N635" i="16"/>
  <c r="O635" i="16"/>
  <c r="O631" i="16"/>
  <c r="N628" i="16"/>
  <c r="O628" i="16"/>
  <c r="O625" i="16"/>
  <c r="O621" i="16"/>
  <c r="N617" i="16"/>
  <c r="O617" i="16"/>
  <c r="N613" i="16"/>
  <c r="O613" i="16"/>
  <c r="O609" i="16"/>
  <c r="N595" i="16"/>
  <c r="O595" i="16"/>
  <c r="N579" i="16"/>
  <c r="O579" i="16"/>
  <c r="N575" i="16"/>
  <c r="O575" i="16"/>
  <c r="N571" i="16"/>
  <c r="O571" i="16"/>
  <c r="N559" i="16"/>
  <c r="O559" i="16"/>
  <c r="N537" i="16"/>
  <c r="O537" i="16"/>
  <c r="N508" i="16"/>
  <c r="O508" i="16"/>
  <c r="N447" i="16"/>
  <c r="O447" i="16"/>
  <c r="N431" i="16"/>
  <c r="O431" i="16"/>
  <c r="N427" i="16"/>
  <c r="O427" i="16"/>
  <c r="N395" i="16"/>
  <c r="O395" i="16"/>
  <c r="N383" i="16"/>
  <c r="O383" i="16"/>
  <c r="N354" i="16"/>
  <c r="O354" i="16"/>
  <c r="N342" i="16"/>
  <c r="O342" i="16"/>
  <c r="N338" i="16"/>
  <c r="O338" i="16"/>
  <c r="N334" i="16"/>
  <c r="O334" i="16"/>
  <c r="N330" i="16"/>
  <c r="O330" i="16"/>
  <c r="N326" i="16"/>
  <c r="O326" i="16"/>
  <c r="N322" i="16"/>
  <c r="O322" i="16"/>
  <c r="N306" i="16"/>
  <c r="O306" i="16"/>
  <c r="N288" i="16"/>
  <c r="O288" i="16"/>
  <c r="N282" i="16"/>
  <c r="O282" i="16"/>
  <c r="N274" i="16"/>
  <c r="O274" i="16"/>
  <c r="N264" i="16"/>
  <c r="O264" i="16"/>
  <c r="N241" i="16"/>
  <c r="O241" i="16"/>
  <c r="N233" i="16"/>
  <c r="O233" i="16"/>
  <c r="N193" i="16"/>
  <c r="O193" i="16"/>
  <c r="N187" i="16"/>
  <c r="O187" i="16"/>
  <c r="N177" i="16"/>
  <c r="O177" i="16"/>
  <c r="N55" i="16"/>
  <c r="O55" i="16"/>
  <c r="O1043" i="23"/>
  <c r="E1037" i="18" s="1"/>
  <c r="I605" i="15"/>
  <c r="H726" i="34"/>
  <c r="I726" i="15"/>
  <c r="L785" i="33"/>
  <c r="J154" i="15"/>
  <c r="M154" i="15" s="1"/>
  <c r="J155" i="15"/>
  <c r="M155" i="15" s="1"/>
  <c r="J156" i="15"/>
  <c r="M156" i="15" s="1"/>
  <c r="J167" i="15"/>
  <c r="M167" i="15" s="1"/>
  <c r="J168" i="15"/>
  <c r="M168" i="15" s="1"/>
  <c r="J181" i="15"/>
  <c r="M181" i="15" s="1"/>
  <c r="J182" i="15"/>
  <c r="M182" i="15" s="1"/>
  <c r="J183" i="15"/>
  <c r="M183" i="15" s="1"/>
  <c r="J204" i="15"/>
  <c r="M204" i="15" s="1"/>
  <c r="J205" i="15"/>
  <c r="M205" i="15" s="1"/>
  <c r="J206" i="15"/>
  <c r="M206" i="15" s="1"/>
  <c r="J207" i="15"/>
  <c r="M207" i="15" s="1"/>
  <c r="J208" i="15"/>
  <c r="M208" i="15" s="1"/>
  <c r="J215" i="15"/>
  <c r="M215" i="15" s="1"/>
  <c r="J216" i="15"/>
  <c r="M216" i="15" s="1"/>
  <c r="J217" i="15"/>
  <c r="M217" i="15" s="1"/>
  <c r="J222" i="15"/>
  <c r="M222" i="15" s="1"/>
  <c r="J223" i="15"/>
  <c r="M223" i="15" s="1"/>
  <c r="J224" i="15"/>
  <c r="M224" i="15" s="1"/>
  <c r="J229" i="15"/>
  <c r="M229" i="15" s="1"/>
  <c r="F916" i="15"/>
  <c r="F1115" i="15" s="1"/>
  <c r="D862" i="15"/>
  <c r="C1115" i="15"/>
  <c r="M1116" i="26"/>
  <c r="E1116" i="26"/>
  <c r="O1010" i="23"/>
  <c r="E1004" i="18" s="1"/>
  <c r="P1089" i="13"/>
  <c r="O616" i="23"/>
  <c r="E613" i="18" s="1"/>
  <c r="O638" i="23"/>
  <c r="E635" i="18" s="1"/>
  <c r="P576" i="13"/>
  <c r="N8" i="15"/>
  <c r="N789" i="16"/>
  <c r="O789" i="16"/>
  <c r="N524" i="16"/>
  <c r="O524" i="16"/>
  <c r="N45" i="16"/>
  <c r="O45" i="16"/>
  <c r="N1100" i="16"/>
  <c r="O1100" i="16"/>
  <c r="N948" i="16"/>
  <c r="O948" i="16"/>
  <c r="N911" i="16"/>
  <c r="O911" i="16"/>
  <c r="N709" i="16"/>
  <c r="O709" i="16"/>
  <c r="N582" i="16"/>
  <c r="O582" i="16"/>
  <c r="N355" i="16"/>
  <c r="O355" i="16"/>
  <c r="N75" i="16"/>
  <c r="O75" i="16"/>
  <c r="P470" i="13"/>
  <c r="P457" i="26"/>
  <c r="Q457" i="26" s="1"/>
  <c r="H457" i="18" s="1"/>
  <c r="N265" i="16"/>
  <c r="O265" i="16"/>
  <c r="N216" i="16"/>
  <c r="O216" i="16"/>
  <c r="O996" i="23"/>
  <c r="E990" i="18" s="1"/>
  <c r="N1081" i="16"/>
  <c r="O1081" i="16"/>
  <c r="N729" i="16"/>
  <c r="O729" i="16"/>
  <c r="O633" i="16"/>
  <c r="N623" i="16"/>
  <c r="O623" i="16"/>
  <c r="N601" i="16"/>
  <c r="O601" i="16"/>
  <c r="N593" i="16"/>
  <c r="O593" i="16"/>
  <c r="N237" i="16"/>
  <c r="O237" i="16"/>
  <c r="P951" i="13"/>
  <c r="N1111" i="16"/>
  <c r="O1111" i="16"/>
  <c r="N1105" i="16"/>
  <c r="O1105" i="16"/>
  <c r="N1092" i="16"/>
  <c r="O1092" i="16"/>
  <c r="N1088" i="16"/>
  <c r="O1088" i="16"/>
  <c r="N1084" i="16"/>
  <c r="O1084" i="16"/>
  <c r="N1072" i="16"/>
  <c r="O1072" i="16"/>
  <c r="N1064" i="16"/>
  <c r="O1064" i="16"/>
  <c r="N1060" i="16"/>
  <c r="O1060" i="16"/>
  <c r="O1056" i="16"/>
  <c r="N1052" i="16"/>
  <c r="O1052" i="16"/>
  <c r="O1048" i="16"/>
  <c r="N1044" i="16"/>
  <c r="O1044" i="16"/>
  <c r="N1040" i="16"/>
  <c r="O1040" i="16"/>
  <c r="N1036" i="16"/>
  <c r="O1036" i="16"/>
  <c r="N1030" i="16"/>
  <c r="O1030" i="16"/>
  <c r="N1019" i="16"/>
  <c r="O1019" i="16"/>
  <c r="O1015" i="16"/>
  <c r="N1012" i="16"/>
  <c r="O1012" i="16"/>
  <c r="N1008" i="16"/>
  <c r="O1008" i="16"/>
  <c r="O1004" i="16"/>
  <c r="N1001" i="16"/>
  <c r="O1001" i="16"/>
  <c r="N996" i="16"/>
  <c r="O996" i="16"/>
  <c r="N992" i="16"/>
  <c r="O992" i="16"/>
  <c r="N988" i="16"/>
  <c r="O988" i="16"/>
  <c r="N984" i="16"/>
  <c r="O984" i="16"/>
  <c r="N980" i="16"/>
  <c r="O980" i="16"/>
  <c r="N976" i="16"/>
  <c r="O976" i="16"/>
  <c r="N966" i="16"/>
  <c r="O966" i="16"/>
  <c r="N961" i="16"/>
  <c r="O961" i="16"/>
  <c r="O957" i="16"/>
  <c r="N952" i="16"/>
  <c r="O952" i="16"/>
  <c r="O944" i="16"/>
  <c r="N940" i="16"/>
  <c r="O940" i="16"/>
  <c r="O936" i="16"/>
  <c r="N921" i="16"/>
  <c r="O921" i="16"/>
  <c r="N917" i="16"/>
  <c r="O917" i="16"/>
  <c r="N900" i="16"/>
  <c r="O900" i="16"/>
  <c r="N899" i="16"/>
  <c r="O899" i="16"/>
  <c r="N895" i="16"/>
  <c r="O895" i="16"/>
  <c r="N891" i="16"/>
  <c r="O891" i="16"/>
  <c r="N887" i="16"/>
  <c r="O887" i="16"/>
  <c r="N885" i="16"/>
  <c r="O885" i="16"/>
  <c r="N881" i="16"/>
  <c r="O881" i="16"/>
  <c r="N877" i="16"/>
  <c r="O877" i="16"/>
  <c r="N865" i="16"/>
  <c r="O865" i="16"/>
  <c r="N858" i="16"/>
  <c r="O858" i="16"/>
  <c r="N854" i="16"/>
  <c r="O854" i="16"/>
  <c r="O850" i="16"/>
  <c r="N846" i="16"/>
  <c r="O846" i="16"/>
  <c r="N842" i="16"/>
  <c r="O842" i="16"/>
  <c r="N838" i="16"/>
  <c r="O838" i="16"/>
  <c r="O834" i="16"/>
  <c r="O830" i="16"/>
  <c r="N826" i="16"/>
  <c r="O826" i="16"/>
  <c r="O820" i="16"/>
  <c r="O816" i="16"/>
  <c r="N812" i="16"/>
  <c r="O812" i="16"/>
  <c r="O808" i="16"/>
  <c r="N805" i="16"/>
  <c r="O805" i="16"/>
  <c r="N797" i="16"/>
  <c r="O797" i="16"/>
  <c r="O790" i="16"/>
  <c r="N786" i="16"/>
  <c r="O786" i="16"/>
  <c r="N783" i="16"/>
  <c r="O783" i="16"/>
  <c r="O780" i="16"/>
  <c r="N766" i="16"/>
  <c r="O766" i="16"/>
  <c r="N762" i="16"/>
  <c r="O762" i="16"/>
  <c r="N758" i="16"/>
  <c r="O758" i="16"/>
  <c r="O754" i="16"/>
  <c r="O750" i="16"/>
  <c r="O746" i="16"/>
  <c r="O744" i="16"/>
  <c r="O740" i="16"/>
  <c r="N736" i="16"/>
  <c r="O736" i="16"/>
  <c r="O733" i="16"/>
  <c r="O728" i="16"/>
  <c r="O711" i="16"/>
  <c r="O705" i="16"/>
  <c r="O702" i="16"/>
  <c r="O698" i="16"/>
  <c r="O694" i="16"/>
  <c r="N690" i="16"/>
  <c r="O690" i="16"/>
  <c r="O686" i="16"/>
  <c r="O682" i="16"/>
  <c r="O679" i="16"/>
  <c r="N675" i="16"/>
  <c r="O675" i="16"/>
  <c r="N671" i="16"/>
  <c r="O671" i="16"/>
  <c r="N668" i="16"/>
  <c r="O668" i="16"/>
  <c r="N660" i="16"/>
  <c r="O660" i="16"/>
  <c r="O656" i="16"/>
  <c r="N652" i="16"/>
  <c r="O652" i="16"/>
  <c r="N648" i="16"/>
  <c r="O648" i="16"/>
  <c r="N644" i="16"/>
  <c r="O644" i="16"/>
  <c r="O640" i="16"/>
  <c r="O638" i="16"/>
  <c r="N634" i="16"/>
  <c r="O634" i="16"/>
  <c r="O630" i="16"/>
  <c r="O624" i="16"/>
  <c r="N620" i="16"/>
  <c r="O620" i="16"/>
  <c r="N616" i="16"/>
  <c r="O616" i="16"/>
  <c r="N612" i="16"/>
  <c r="O612" i="16"/>
  <c r="O608" i="16"/>
  <c r="N594" i="16"/>
  <c r="O594" i="16"/>
  <c r="N574" i="16"/>
  <c r="O574" i="16"/>
  <c r="N570" i="16"/>
  <c r="O570" i="16"/>
  <c r="N562" i="16"/>
  <c r="O562" i="16"/>
  <c r="N554" i="16"/>
  <c r="O554" i="16"/>
  <c r="N550" i="16"/>
  <c r="O550" i="16"/>
  <c r="O529" i="16"/>
  <c r="N523" i="16"/>
  <c r="O523" i="16"/>
  <c r="O520" i="16"/>
  <c r="O516" i="16"/>
  <c r="N512" i="16"/>
  <c r="O512" i="16"/>
  <c r="O509" i="16"/>
  <c r="N493" i="16"/>
  <c r="O493" i="16"/>
  <c r="N481" i="16"/>
  <c r="O481" i="16"/>
  <c r="N467" i="16"/>
  <c r="O467" i="16"/>
  <c r="O464" i="16"/>
  <c r="N449" i="16"/>
  <c r="O449" i="16"/>
  <c r="N446" i="16"/>
  <c r="O446" i="16"/>
  <c r="N414" i="16"/>
  <c r="O414" i="16"/>
  <c r="N410" i="16"/>
  <c r="O410" i="16"/>
  <c r="N402" i="16"/>
  <c r="O402" i="16"/>
  <c r="N394" i="16"/>
  <c r="O394" i="16"/>
  <c r="N359" i="16"/>
  <c r="O359" i="16"/>
  <c r="N350" i="16"/>
  <c r="O350" i="16"/>
  <c r="N346" i="16"/>
  <c r="O346" i="16"/>
  <c r="N323" i="16"/>
  <c r="O323" i="16"/>
  <c r="N319" i="16"/>
  <c r="O319" i="16"/>
  <c r="N315" i="16"/>
  <c r="O315" i="16"/>
  <c r="N301" i="16"/>
  <c r="O301" i="16"/>
  <c r="N293" i="16"/>
  <c r="O293" i="16"/>
  <c r="N285" i="16"/>
  <c r="O285" i="16"/>
  <c r="N277" i="16"/>
  <c r="O277" i="16"/>
  <c r="N269" i="16"/>
  <c r="O269" i="16"/>
  <c r="N261" i="16"/>
  <c r="O261" i="16"/>
  <c r="N257" i="16"/>
  <c r="O257" i="16"/>
  <c r="N254" i="16"/>
  <c r="O254" i="16"/>
  <c r="N250" i="16"/>
  <c r="O250" i="16"/>
  <c r="N246" i="16"/>
  <c r="O246" i="16"/>
  <c r="O242" i="16"/>
  <c r="N238" i="16"/>
  <c r="O238" i="16"/>
  <c r="N234" i="16"/>
  <c r="O234" i="16"/>
  <c r="O230" i="16"/>
  <c r="N223" i="16"/>
  <c r="O223" i="16"/>
  <c r="N220" i="16"/>
  <c r="O220" i="16"/>
  <c r="N212" i="16"/>
  <c r="O212" i="16"/>
  <c r="N208" i="16"/>
  <c r="O208" i="16"/>
  <c r="N203" i="16"/>
  <c r="O203" i="16"/>
  <c r="N199" i="16"/>
  <c r="O199" i="16"/>
  <c r="O194" i="16"/>
  <c r="O190" i="16"/>
  <c r="N186" i="16"/>
  <c r="O186" i="16"/>
  <c r="N182" i="16"/>
  <c r="O182" i="16"/>
  <c r="N178" i="16"/>
  <c r="O178" i="16"/>
  <c r="O175" i="16"/>
  <c r="N171" i="16"/>
  <c r="O171" i="16"/>
  <c r="N167" i="16"/>
  <c r="O167" i="16"/>
  <c r="N159" i="16"/>
  <c r="O159" i="16"/>
  <c r="N155" i="16"/>
  <c r="O155" i="16"/>
  <c r="N147" i="16"/>
  <c r="O147" i="16"/>
  <c r="N143" i="16"/>
  <c r="O143" i="16"/>
  <c r="O139" i="16"/>
  <c r="O135" i="16"/>
  <c r="O131" i="16"/>
  <c r="N125" i="16"/>
  <c r="O125" i="16"/>
  <c r="N121" i="16"/>
  <c r="O121" i="16"/>
  <c r="N111" i="16"/>
  <c r="O111" i="16"/>
  <c r="N103" i="16"/>
  <c r="O103" i="16"/>
  <c r="O99" i="16"/>
  <c r="N91" i="16"/>
  <c r="O91" i="16"/>
  <c r="N87" i="16"/>
  <c r="O87" i="16"/>
  <c r="N71" i="16"/>
  <c r="O71" i="16"/>
  <c r="N41" i="16"/>
  <c r="O41" i="16"/>
  <c r="N28" i="16"/>
  <c r="O28" i="16"/>
  <c r="N20" i="16"/>
  <c r="O20" i="16"/>
  <c r="N12" i="16"/>
  <c r="O12" i="16"/>
  <c r="O1088" i="23"/>
  <c r="E1082" i="18" s="1"/>
  <c r="O1084" i="23"/>
  <c r="E1078" i="18" s="1"/>
  <c r="O1076" i="23"/>
  <c r="E1070" i="18" s="1"/>
  <c r="O1068" i="23"/>
  <c r="E1062" i="18" s="1"/>
  <c r="O1030" i="23"/>
  <c r="E1024" i="18" s="1"/>
  <c r="O1023" i="23"/>
  <c r="E1017" i="18" s="1"/>
  <c r="O385" i="23"/>
  <c r="E385" i="18" s="1"/>
  <c r="O376" i="23"/>
  <c r="E376" i="18" s="1"/>
  <c r="O356" i="23"/>
  <c r="E356" i="18" s="1"/>
  <c r="O340" i="23"/>
  <c r="E340" i="18" s="1"/>
  <c r="O336" i="23"/>
  <c r="E336" i="18" s="1"/>
  <c r="O312" i="23"/>
  <c r="E312" i="18" s="1"/>
  <c r="O302" i="23"/>
  <c r="E302" i="18" s="1"/>
  <c r="O1108" i="16"/>
  <c r="N1104" i="16"/>
  <c r="O1104" i="16"/>
  <c r="N1093" i="16"/>
  <c r="O1093" i="16"/>
  <c r="N1089" i="16"/>
  <c r="O1089" i="16"/>
  <c r="N1085" i="16"/>
  <c r="O1085" i="16"/>
  <c r="N1077" i="16"/>
  <c r="O1077" i="16"/>
  <c r="N1073" i="16"/>
  <c r="O1073" i="16"/>
  <c r="O1069" i="16"/>
  <c r="O1065" i="16"/>
  <c r="N1061" i="16"/>
  <c r="O1061" i="16"/>
  <c r="N1057" i="16"/>
  <c r="O1057" i="16"/>
  <c r="O1051" i="16"/>
  <c r="N1047" i="16"/>
  <c r="O1047" i="16"/>
  <c r="O1043" i="16"/>
  <c r="O1039" i="16"/>
  <c r="O1035" i="16"/>
  <c r="N1024" i="16"/>
  <c r="O1024" i="16"/>
  <c r="N1020" i="16"/>
  <c r="O1020" i="16"/>
  <c r="O1007" i="16"/>
  <c r="O999" i="16"/>
  <c r="O997" i="16"/>
  <c r="N993" i="16"/>
  <c r="O993" i="16"/>
  <c r="N985" i="16"/>
  <c r="O985" i="16"/>
  <c r="N977" i="16"/>
  <c r="O977" i="16"/>
  <c r="N973" i="16"/>
  <c r="O973" i="16"/>
  <c r="O969" i="16"/>
  <c r="O962" i="16"/>
  <c r="N958" i="16"/>
  <c r="O958" i="16"/>
  <c r="N955" i="16"/>
  <c r="O955" i="16"/>
  <c r="N951" i="16"/>
  <c r="O951" i="16"/>
  <c r="N947" i="16"/>
  <c r="O947" i="16"/>
  <c r="N939" i="16"/>
  <c r="O939" i="16"/>
  <c r="N935" i="16"/>
  <c r="O935" i="16"/>
  <c r="N932" i="16"/>
  <c r="O932" i="16"/>
  <c r="O929" i="16"/>
  <c r="N926" i="16"/>
  <c r="O926" i="16"/>
  <c r="N922" i="16"/>
  <c r="O922" i="16"/>
  <c r="N918" i="16"/>
  <c r="O918" i="16"/>
  <c r="O914" i="16"/>
  <c r="O910" i="16"/>
  <c r="N892" i="16"/>
  <c r="O892" i="16"/>
  <c r="O888" i="16"/>
  <c r="O882" i="16"/>
  <c r="O878" i="16"/>
  <c r="O874" i="16"/>
  <c r="O870" i="16"/>
  <c r="O866" i="16"/>
  <c r="N860" i="16"/>
  <c r="O860" i="16"/>
  <c r="O857" i="16"/>
  <c r="N853" i="16"/>
  <c r="O853" i="16"/>
  <c r="O849" i="16"/>
  <c r="O845" i="16"/>
  <c r="N841" i="16"/>
  <c r="O841" i="16"/>
  <c r="N837" i="16"/>
  <c r="O837" i="16"/>
  <c r="O833" i="16"/>
  <c r="N829" i="16"/>
  <c r="O829" i="16"/>
  <c r="O825" i="16"/>
  <c r="O822" i="16"/>
  <c r="O819" i="16"/>
  <c r="O811" i="16"/>
  <c r="N807" i="16"/>
  <c r="O807" i="16"/>
  <c r="N804" i="16"/>
  <c r="O804" i="16"/>
  <c r="N801" i="16"/>
  <c r="N796" i="16"/>
  <c r="O796" i="16"/>
  <c r="O793" i="16"/>
  <c r="N785" i="16"/>
  <c r="O785" i="16"/>
  <c r="N779" i="16"/>
  <c r="O779" i="16"/>
  <c r="O775" i="16"/>
  <c r="O773" i="16"/>
  <c r="O770" i="16"/>
  <c r="N767" i="16"/>
  <c r="O767" i="16"/>
  <c r="N763" i="16"/>
  <c r="O763" i="16"/>
  <c r="N759" i="16"/>
  <c r="O759" i="16"/>
  <c r="O755" i="16"/>
  <c r="O751" i="16"/>
  <c r="O747" i="16"/>
  <c r="O743" i="16"/>
  <c r="N739" i="16"/>
  <c r="O739" i="16"/>
  <c r="N732" i="16"/>
  <c r="O732" i="16"/>
  <c r="N717" i="16"/>
  <c r="O717" i="16"/>
  <c r="O714" i="16"/>
  <c r="O710" i="16"/>
  <c r="N708" i="16"/>
  <c r="O708" i="16"/>
  <c r="O697" i="16"/>
  <c r="N693" i="16"/>
  <c r="O693" i="16"/>
  <c r="N689" i="16"/>
  <c r="O689" i="16"/>
  <c r="N685" i="16"/>
  <c r="O685" i="16"/>
  <c r="N681" i="16"/>
  <c r="O681" i="16"/>
  <c r="N676" i="16"/>
  <c r="O676" i="16"/>
  <c r="N672" i="16"/>
  <c r="O672" i="16"/>
  <c r="N667" i="16"/>
  <c r="O667" i="16"/>
  <c r="O663" i="16"/>
  <c r="O659" i="16"/>
  <c r="O655" i="16"/>
  <c r="O651" i="16"/>
  <c r="O647" i="16"/>
  <c r="N643" i="16"/>
  <c r="O643" i="16"/>
  <c r="N637" i="16"/>
  <c r="O637" i="16"/>
  <c r="O626" i="16"/>
  <c r="N619" i="16"/>
  <c r="O619" i="16"/>
  <c r="N615" i="16"/>
  <c r="O615" i="16"/>
  <c r="O611" i="16"/>
  <c r="O589" i="16"/>
  <c r="N585" i="16"/>
  <c r="O585" i="16"/>
  <c r="O577" i="16"/>
  <c r="O573" i="16"/>
  <c r="N569" i="16"/>
  <c r="O569" i="16"/>
  <c r="O565" i="16"/>
  <c r="O561" i="16"/>
  <c r="O555" i="16"/>
  <c r="O551" i="16"/>
  <c r="N547" i="16"/>
  <c r="O547" i="16"/>
  <c r="O543" i="16"/>
  <c r="O539" i="16"/>
  <c r="N535" i="16"/>
  <c r="O535" i="16"/>
  <c r="O530" i="16"/>
  <c r="N519" i="16"/>
  <c r="O519" i="16"/>
  <c r="N515" i="16"/>
  <c r="O515" i="16"/>
  <c r="N511" i="16"/>
  <c r="O511" i="16"/>
  <c r="N507" i="16"/>
  <c r="O507" i="16"/>
  <c r="N500" i="16"/>
  <c r="O500" i="16"/>
  <c r="O496" i="16"/>
  <c r="N492" i="16"/>
  <c r="O492" i="16"/>
  <c r="N488" i="16"/>
  <c r="O488" i="16"/>
  <c r="O484" i="16"/>
  <c r="O480" i="16"/>
  <c r="N476" i="16"/>
  <c r="O476" i="16"/>
  <c r="N472" i="16"/>
  <c r="O472" i="16"/>
  <c r="O468" i="16"/>
  <c r="N465" i="16"/>
  <c r="O465" i="16"/>
  <c r="N445" i="16"/>
  <c r="O445" i="16"/>
  <c r="N441" i="16"/>
  <c r="O441" i="16"/>
  <c r="N437" i="16"/>
  <c r="O437" i="16"/>
  <c r="N433" i="16"/>
  <c r="O433" i="16"/>
  <c r="N385" i="16"/>
  <c r="O385" i="16"/>
  <c r="N372" i="16"/>
  <c r="O372" i="16"/>
  <c r="N356" i="16"/>
  <c r="O356" i="16"/>
  <c r="N353" i="16"/>
  <c r="O353" i="16"/>
  <c r="N349" i="16"/>
  <c r="O349" i="16"/>
  <c r="N345" i="16"/>
  <c r="O345" i="16"/>
  <c r="N340" i="16"/>
  <c r="O340" i="16"/>
  <c r="N332" i="16"/>
  <c r="O332" i="16"/>
  <c r="N328" i="16"/>
  <c r="O328" i="16"/>
  <c r="N316" i="16"/>
  <c r="O316" i="16"/>
  <c r="N304" i="16"/>
  <c r="O304" i="16"/>
  <c r="O300" i="16"/>
  <c r="N294" i="16"/>
  <c r="O294" i="16"/>
  <c r="N278" i="16"/>
  <c r="O278" i="16"/>
  <c r="O268" i="16"/>
  <c r="N219" i="16"/>
  <c r="O219" i="16"/>
  <c r="N211" i="16"/>
  <c r="O211" i="16"/>
  <c r="O189" i="16"/>
  <c r="N174" i="16"/>
  <c r="O174" i="16"/>
  <c r="N126" i="16"/>
  <c r="O126" i="16"/>
  <c r="O86" i="16"/>
  <c r="N79" i="16"/>
  <c r="O79" i="16"/>
  <c r="O76" i="16"/>
  <c r="N70" i="16"/>
  <c r="O70" i="16"/>
  <c r="O40" i="16"/>
  <c r="O1104" i="23"/>
  <c r="E1098" i="18" s="1"/>
  <c r="O995" i="23"/>
  <c r="E989" i="18" s="1"/>
  <c r="O987" i="23"/>
  <c r="E981" i="18" s="1"/>
  <c r="O979" i="23"/>
  <c r="E973" i="18" s="1"/>
  <c r="O971" i="23"/>
  <c r="E965" i="18" s="1"/>
  <c r="O953" i="23"/>
  <c r="E947" i="18" s="1"/>
  <c r="O945" i="23"/>
  <c r="E939" i="18" s="1"/>
  <c r="O835" i="23"/>
  <c r="E831" i="18" s="1"/>
  <c r="O827" i="23"/>
  <c r="E823" i="18" s="1"/>
  <c r="O821" i="23"/>
  <c r="E817" i="18" s="1"/>
  <c r="O813" i="23"/>
  <c r="E809" i="18" s="1"/>
  <c r="O806" i="23"/>
  <c r="E802" i="18" s="1"/>
  <c r="O787" i="23"/>
  <c r="E783" i="18" s="1"/>
  <c r="O737" i="23"/>
  <c r="E733" i="18" s="1"/>
  <c r="O451" i="23"/>
  <c r="E451" i="18" s="1"/>
  <c r="O436" i="23"/>
  <c r="E436" i="18" s="1"/>
  <c r="O361" i="23"/>
  <c r="E361" i="18" s="1"/>
  <c r="O348" i="23"/>
  <c r="E348" i="18" s="1"/>
  <c r="O299" i="23"/>
  <c r="E299" i="18" s="1"/>
  <c r="O295" i="23"/>
  <c r="E295" i="18" s="1"/>
  <c r="O283" i="23"/>
  <c r="E283" i="18" s="1"/>
  <c r="O279" i="23"/>
  <c r="E279" i="18" s="1"/>
  <c r="O275" i="23"/>
  <c r="E275" i="18" s="1"/>
  <c r="O267" i="23"/>
  <c r="E267" i="18" s="1"/>
  <c r="O263" i="23"/>
  <c r="E263" i="18" s="1"/>
  <c r="O252" i="23"/>
  <c r="E252" i="18" s="1"/>
  <c r="O181" i="23"/>
  <c r="E181" i="18" s="1"/>
  <c r="O148" i="23"/>
  <c r="E148" i="18" s="1"/>
  <c r="O140" i="23"/>
  <c r="E140" i="18" s="1"/>
  <c r="O136" i="23"/>
  <c r="E136" i="18" s="1"/>
  <c r="O120" i="23"/>
  <c r="E120" i="18" s="1"/>
  <c r="O104" i="23"/>
  <c r="E104" i="18" s="1"/>
  <c r="O92" i="23"/>
  <c r="E92" i="18" s="1"/>
  <c r="O88" i="23"/>
  <c r="E88" i="18" s="1"/>
  <c r="O74" i="23"/>
  <c r="E74" i="18" s="1"/>
  <c r="O36" i="23"/>
  <c r="E36" i="18" s="1"/>
  <c r="O25" i="23"/>
  <c r="E25" i="18" s="1"/>
  <c r="O17" i="23"/>
  <c r="E17" i="18" s="1"/>
  <c r="O9" i="23"/>
  <c r="E9" i="18" s="1"/>
  <c r="P694" i="13"/>
  <c r="P636" i="13"/>
  <c r="P646" i="13"/>
  <c r="P684" i="13"/>
  <c r="P688" i="13"/>
  <c r="P69" i="33"/>
  <c r="P111" i="33"/>
  <c r="P132" i="33"/>
  <c r="P167" i="33"/>
  <c r="P197" i="33"/>
  <c r="P265" i="33"/>
  <c r="P277" i="33"/>
  <c r="P393" i="33"/>
  <c r="P433" i="33"/>
  <c r="P964" i="13"/>
  <c r="P1080" i="13"/>
  <c r="P1104" i="13"/>
  <c r="O864" i="33"/>
  <c r="P608" i="13"/>
  <c r="P415" i="33"/>
  <c r="I812" i="15"/>
  <c r="I523" i="15"/>
  <c r="F907" i="10"/>
  <c r="F1115" i="10" s="1"/>
  <c r="D1115" i="15"/>
  <c r="N457" i="23"/>
  <c r="O457" i="23" s="1"/>
  <c r="E457" i="18" s="1"/>
  <c r="N1116" i="26"/>
  <c r="L724" i="26"/>
  <c r="L1116" i="26" s="1"/>
  <c r="D1116" i="26"/>
  <c r="I219" i="14"/>
  <c r="L219" i="14" s="1"/>
  <c r="M219" i="14" s="1"/>
  <c r="I823" i="14"/>
  <c r="L823" i="14" s="1"/>
  <c r="M823" i="14" s="1"/>
  <c r="K67" i="34"/>
  <c r="J67" i="34"/>
  <c r="J31" i="16"/>
  <c r="J66" i="16"/>
  <c r="J62" i="16"/>
  <c r="J58" i="16"/>
  <c r="J54" i="16"/>
  <c r="J50" i="16"/>
  <c r="J46" i="16"/>
  <c r="L99" i="13"/>
  <c r="L93" i="13"/>
  <c r="L87" i="13"/>
  <c r="L76" i="13"/>
  <c r="L72" i="13"/>
  <c r="L68" i="13"/>
  <c r="L62" i="13"/>
  <c r="L54" i="13"/>
  <c r="L38" i="13"/>
  <c r="L338" i="13"/>
  <c r="L332" i="13"/>
  <c r="L328" i="13"/>
  <c r="L320" i="13"/>
  <c r="L312" i="13"/>
  <c r="L304" i="13"/>
  <c r="L300" i="13"/>
  <c r="L288" i="13"/>
  <c r="L284" i="13"/>
  <c r="L280" i="13"/>
  <c r="L276" i="13"/>
  <c r="L272" i="13"/>
  <c r="L268" i="13"/>
  <c r="L264" i="13"/>
  <c r="L255" i="13"/>
  <c r="L237" i="13"/>
  <c r="L229" i="13"/>
  <c r="L223" i="13"/>
  <c r="L215" i="13"/>
  <c r="L209" i="13"/>
  <c r="L195" i="13"/>
  <c r="L185" i="13"/>
  <c r="L177" i="13"/>
  <c r="L171" i="13"/>
  <c r="L157" i="13"/>
  <c r="L143" i="13"/>
  <c r="L129" i="13"/>
  <c r="L113" i="13"/>
  <c r="L103" i="13"/>
  <c r="J962" i="15"/>
  <c r="I882" i="32"/>
  <c r="J882" i="32"/>
  <c r="L882" i="32" s="1"/>
  <c r="I693" i="32"/>
  <c r="J693" i="32"/>
  <c r="I492" i="32"/>
  <c r="J492" i="32"/>
  <c r="I685" i="32"/>
  <c r="J685" i="32"/>
  <c r="I474" i="32"/>
  <c r="J474" i="32"/>
  <c r="I638" i="32"/>
  <c r="J638" i="32"/>
  <c r="I509" i="32"/>
  <c r="J509" i="32"/>
  <c r="I709" i="32"/>
  <c r="J709" i="32"/>
  <c r="I891" i="32"/>
  <c r="J891" i="32"/>
  <c r="I654" i="32"/>
  <c r="J654" i="32"/>
  <c r="I531" i="32"/>
  <c r="J531" i="32"/>
  <c r="I473" i="32"/>
  <c r="J473" i="32"/>
  <c r="I570" i="32"/>
  <c r="J570" i="32"/>
  <c r="I673" i="32"/>
  <c r="L673" i="32" s="1"/>
  <c r="J673" i="32"/>
  <c r="I696" i="32"/>
  <c r="J696" i="32"/>
  <c r="I889" i="32"/>
  <c r="J889" i="32"/>
  <c r="I481" i="32"/>
  <c r="J481" i="32"/>
  <c r="I493" i="32"/>
  <c r="L493" i="32" s="1"/>
  <c r="J493" i="32"/>
  <c r="I550" i="32"/>
  <c r="J550" i="32"/>
  <c r="I558" i="32"/>
  <c r="J558" i="32"/>
  <c r="I568" i="32"/>
  <c r="J568" i="32"/>
  <c r="I646" i="32"/>
  <c r="J646" i="32"/>
  <c r="I899" i="32"/>
  <c r="J899" i="32"/>
  <c r="I714" i="32"/>
  <c r="J714" i="32"/>
  <c r="I887" i="34"/>
  <c r="I503" i="32"/>
  <c r="J503" i="32"/>
  <c r="I871" i="34"/>
  <c r="I884" i="34"/>
  <c r="I885" i="32"/>
  <c r="J885" i="32"/>
  <c r="I487" i="32"/>
  <c r="J487" i="32"/>
  <c r="I488" i="32"/>
  <c r="J488" i="32"/>
  <c r="I464" i="32"/>
  <c r="J464" i="32"/>
  <c r="I620" i="32"/>
  <c r="J620" i="32"/>
  <c r="I711" i="32"/>
  <c r="J711" i="32"/>
  <c r="P221" i="13"/>
  <c r="P405" i="13"/>
  <c r="I894" i="34"/>
  <c r="I612" i="32"/>
  <c r="J612" i="32"/>
  <c r="I471" i="32"/>
  <c r="J471" i="32"/>
  <c r="I614" i="32"/>
  <c r="J614" i="32"/>
  <c r="I873" i="32"/>
  <c r="J873" i="32"/>
  <c r="I870" i="34"/>
  <c r="P1104" i="33"/>
  <c r="I907" i="35"/>
  <c r="I469" i="32"/>
  <c r="J469" i="32"/>
  <c r="I516" i="32"/>
  <c r="J516" i="32"/>
  <c r="I597" i="32"/>
  <c r="J597" i="32"/>
  <c r="I616" i="32"/>
  <c r="J616" i="32"/>
  <c r="I626" i="32"/>
  <c r="J626" i="32"/>
  <c r="I633" i="32"/>
  <c r="J633" i="32"/>
  <c r="I674" i="32"/>
  <c r="J674" i="32"/>
  <c r="I699" i="32"/>
  <c r="J699" i="32"/>
  <c r="I706" i="32"/>
  <c r="J706" i="32"/>
  <c r="M726" i="16"/>
  <c r="N726" i="23"/>
  <c r="N862" i="23" s="1"/>
  <c r="P879" i="13"/>
  <c r="P476" i="33"/>
  <c r="P500" i="33"/>
  <c r="P920" i="33"/>
  <c r="I703" i="34"/>
  <c r="I699" i="34"/>
  <c r="I697" i="34"/>
  <c r="I695" i="34"/>
  <c r="I693" i="34"/>
  <c r="I691" i="34"/>
  <c r="I689" i="34"/>
  <c r="I687" i="34"/>
  <c r="I683" i="34"/>
  <c r="I677" i="34"/>
  <c r="I667" i="34"/>
  <c r="I663" i="34"/>
  <c r="I657" i="34"/>
  <c r="I653" i="34"/>
  <c r="I651" i="34"/>
  <c r="I643" i="34"/>
  <c r="I637" i="34"/>
  <c r="I633" i="34"/>
  <c r="I631" i="34"/>
  <c r="I629" i="34"/>
  <c r="I627" i="34"/>
  <c r="I625" i="34"/>
  <c r="I622" i="34"/>
  <c r="I620" i="34"/>
  <c r="I618" i="34"/>
  <c r="I616" i="34"/>
  <c r="I614" i="34"/>
  <c r="I612" i="34"/>
  <c r="I610" i="34"/>
  <c r="I608" i="34"/>
  <c r="I606" i="34"/>
  <c r="K6" i="15"/>
  <c r="I461" i="15"/>
  <c r="I461" i="28"/>
  <c r="J525" i="26"/>
  <c r="J519" i="26"/>
  <c r="J511" i="26"/>
  <c r="J506" i="26"/>
  <c r="J504" i="26"/>
  <c r="J503" i="26"/>
  <c r="J501" i="26"/>
  <c r="J499" i="26"/>
  <c r="J497" i="26"/>
  <c r="J495" i="26"/>
  <c r="J493" i="26"/>
  <c r="J491" i="26"/>
  <c r="J487" i="26"/>
  <c r="J485" i="26"/>
  <c r="J483" i="26"/>
  <c r="J479" i="26"/>
  <c r="J477" i="26"/>
  <c r="J475" i="26"/>
  <c r="J471" i="26"/>
  <c r="J467" i="26"/>
  <c r="D1116" i="32"/>
  <c r="H461" i="26"/>
  <c r="I712" i="32"/>
  <c r="J712" i="32"/>
  <c r="I643" i="32"/>
  <c r="L643" i="32" s="1"/>
  <c r="J643" i="32"/>
  <c r="I588" i="32"/>
  <c r="J588" i="32"/>
  <c r="I645" i="32"/>
  <c r="J645" i="32"/>
  <c r="I545" i="32"/>
  <c r="J545" i="32"/>
  <c r="I887" i="32"/>
  <c r="J887" i="32"/>
  <c r="I532" i="32"/>
  <c r="J532" i="32"/>
  <c r="I639" i="32"/>
  <c r="J639" i="32"/>
  <c r="P667" i="13"/>
  <c r="I499" i="32"/>
  <c r="J499" i="32"/>
  <c r="I546" i="32"/>
  <c r="J546" i="32"/>
  <c r="I583" i="32"/>
  <c r="J583" i="32"/>
  <c r="I489" i="32"/>
  <c r="J489" i="32"/>
  <c r="I544" i="32"/>
  <c r="J544" i="32"/>
  <c r="I585" i="32"/>
  <c r="J585" i="32"/>
  <c r="I677" i="32"/>
  <c r="J677" i="32"/>
  <c r="I864" i="32"/>
  <c r="L864" i="32" s="1"/>
  <c r="J864" i="32"/>
  <c r="I897" i="32"/>
  <c r="J897" i="32"/>
  <c r="I875" i="34"/>
  <c r="I869" i="34"/>
  <c r="I883" i="34"/>
  <c r="P220" i="13"/>
  <c r="I877" i="32"/>
  <c r="J877" i="32"/>
  <c r="I634" i="32"/>
  <c r="J634" i="32"/>
  <c r="J1006" i="15"/>
  <c r="M1006" i="15" s="1"/>
  <c r="N1006" i="15" s="1"/>
  <c r="I893" i="32"/>
  <c r="J893" i="32"/>
  <c r="M456" i="16"/>
  <c r="O456" i="16" s="1"/>
  <c r="M457" i="12"/>
  <c r="M903" i="11"/>
  <c r="O972" i="23"/>
  <c r="E966" i="18" s="1"/>
  <c r="O878" i="23"/>
  <c r="E873" i="18" s="1"/>
  <c r="N6" i="25"/>
  <c r="I600" i="32"/>
  <c r="J600" i="32"/>
  <c r="I480" i="32"/>
  <c r="J480" i="32"/>
  <c r="I628" i="32"/>
  <c r="J628" i="32"/>
  <c r="I635" i="32"/>
  <c r="J635" i="32"/>
  <c r="I667" i="32"/>
  <c r="J667" i="32"/>
  <c r="I691" i="32"/>
  <c r="J691" i="32"/>
  <c r="I868" i="32"/>
  <c r="J868" i="32"/>
  <c r="O1100" i="23"/>
  <c r="E1094" i="18" s="1"/>
  <c r="O1096" i="23"/>
  <c r="E1090" i="18" s="1"/>
  <c r="O1058" i="23"/>
  <c r="E1052" i="18" s="1"/>
  <c r="O1050" i="23"/>
  <c r="E1044" i="18" s="1"/>
  <c r="O1021" i="23"/>
  <c r="E1015" i="18" s="1"/>
  <c r="O994" i="23"/>
  <c r="E988" i="18" s="1"/>
  <c r="O978" i="23"/>
  <c r="E972" i="18" s="1"/>
  <c r="O966" i="23"/>
  <c r="E960" i="18" s="1"/>
  <c r="O925" i="23"/>
  <c r="E919" i="18" s="1"/>
  <c r="O909" i="23"/>
  <c r="E903" i="18" s="1"/>
  <c r="O893" i="23"/>
  <c r="E888" i="18" s="1"/>
  <c r="O879" i="23"/>
  <c r="E874" i="18" s="1"/>
  <c r="M528" i="16"/>
  <c r="O1065" i="23"/>
  <c r="E1059" i="18" s="1"/>
  <c r="O1045" i="23"/>
  <c r="E1039" i="18" s="1"/>
  <c r="N864" i="23"/>
  <c r="O864" i="23" s="1"/>
  <c r="E859" i="18" s="1"/>
  <c r="L1115" i="25"/>
  <c r="P899" i="13"/>
  <c r="I907" i="34"/>
  <c r="I718" i="34"/>
  <c r="I715" i="34"/>
  <c r="I714" i="34"/>
  <c r="I712" i="34"/>
  <c r="I708" i="34"/>
  <c r="I694" i="34"/>
  <c r="I688" i="34"/>
  <c r="I684" i="34"/>
  <c r="I678" i="34"/>
  <c r="I672" i="34"/>
  <c r="I670" i="34"/>
  <c r="I668" i="34"/>
  <c r="I666" i="34"/>
  <c r="I662" i="34"/>
  <c r="I656" i="34"/>
  <c r="I652" i="34"/>
  <c r="I650" i="34"/>
  <c r="I648" i="34"/>
  <c r="I646" i="34"/>
  <c r="I644" i="34"/>
  <c r="I642" i="34"/>
  <c r="I640" i="34"/>
  <c r="I634" i="34"/>
  <c r="I632" i="34"/>
  <c r="I630" i="34"/>
  <c r="I628" i="34"/>
  <c r="I626" i="34"/>
  <c r="I624" i="34"/>
  <c r="I621" i="34"/>
  <c r="I619" i="34"/>
  <c r="I617" i="34"/>
  <c r="I615" i="34"/>
  <c r="I613" i="34"/>
  <c r="I611" i="34"/>
  <c r="I609" i="34"/>
  <c r="I607" i="34"/>
  <c r="L724" i="25"/>
  <c r="M6" i="16"/>
  <c r="I526" i="28"/>
  <c r="F659" i="11"/>
  <c r="F724" i="11" s="1"/>
  <c r="F490" i="11"/>
  <c r="F526" i="11" s="1"/>
  <c r="J520" i="26"/>
  <c r="J518" i="26"/>
  <c r="J516" i="26"/>
  <c r="J514" i="26"/>
  <c r="J512" i="26"/>
  <c r="J488" i="26"/>
  <c r="J480" i="26"/>
  <c r="P463" i="26"/>
  <c r="I526" i="26"/>
  <c r="I900" i="34"/>
  <c r="L458" i="33"/>
  <c r="O458" i="33" s="1"/>
  <c r="P458" i="33" s="1"/>
  <c r="D603" i="15"/>
  <c r="D461" i="15"/>
  <c r="C461" i="15"/>
  <c r="L1049" i="10"/>
  <c r="L1028" i="10"/>
  <c r="L998" i="10"/>
  <c r="L997" i="10"/>
  <c r="L912" i="10"/>
  <c r="L1113" i="10"/>
  <c r="L1096" i="10"/>
  <c r="L1067" i="10"/>
  <c r="L1066" i="10"/>
  <c r="L1064" i="10"/>
  <c r="L1047" i="10"/>
  <c r="L1032" i="10"/>
  <c r="L1031" i="10"/>
  <c r="L1030" i="10"/>
  <c r="L1026" i="10"/>
  <c r="L1015" i="10"/>
  <c r="L1003" i="10"/>
  <c r="L995" i="10"/>
  <c r="L994" i="10"/>
  <c r="L993" i="10"/>
  <c r="L992" i="10"/>
  <c r="L990" i="10"/>
  <c r="L525" i="10"/>
  <c r="L523" i="10"/>
  <c r="L521" i="10"/>
  <c r="L519" i="10"/>
  <c r="L517" i="10"/>
  <c r="L515" i="10"/>
  <c r="L513" i="10"/>
  <c r="L511" i="10"/>
  <c r="L509" i="10"/>
  <c r="L506" i="10"/>
  <c r="L504" i="10"/>
  <c r="L503" i="10"/>
  <c r="L501" i="10"/>
  <c r="L499" i="10"/>
  <c r="L497" i="10"/>
  <c r="L495" i="10"/>
  <c r="L493" i="10"/>
  <c r="L491" i="10"/>
  <c r="L489" i="10"/>
  <c r="L487" i="10"/>
  <c r="L485" i="10"/>
  <c r="L483" i="10"/>
  <c r="L481" i="10"/>
  <c r="L479" i="10"/>
  <c r="L477" i="10"/>
  <c r="L475" i="10"/>
  <c r="L473" i="10"/>
  <c r="L471" i="10"/>
  <c r="L469" i="10"/>
  <c r="L467" i="10"/>
  <c r="L466" i="10"/>
  <c r="L524" i="10"/>
  <c r="L522" i="10"/>
  <c r="L520" i="10"/>
  <c r="L518" i="10"/>
  <c r="L516" i="10"/>
  <c r="L514" i="10"/>
  <c r="L512" i="10"/>
  <c r="L510" i="10"/>
  <c r="L508" i="10"/>
  <c r="L507" i="10"/>
  <c r="L505" i="10"/>
  <c r="L502" i="10"/>
  <c r="L500" i="10"/>
  <c r="L498" i="10"/>
  <c r="L496" i="10"/>
  <c r="L494" i="10"/>
  <c r="L492" i="10"/>
  <c r="L490" i="10"/>
  <c r="L488" i="10"/>
  <c r="L486" i="10"/>
  <c r="L484" i="10"/>
  <c r="L482" i="10"/>
  <c r="L480" i="10"/>
  <c r="L478" i="10"/>
  <c r="L476" i="10"/>
  <c r="L474" i="10"/>
  <c r="L472" i="10"/>
  <c r="L470" i="10"/>
  <c r="L468" i="10"/>
  <c r="L465" i="10"/>
  <c r="L463" i="10"/>
  <c r="P1088" i="33"/>
  <c r="P960" i="33"/>
  <c r="P878" i="33"/>
  <c r="P487" i="33"/>
  <c r="P514" i="13"/>
  <c r="P478" i="13"/>
  <c r="P502" i="13"/>
  <c r="O1057" i="23"/>
  <c r="E1051" i="18" s="1"/>
  <c r="O1049" i="23"/>
  <c r="E1043" i="18" s="1"/>
  <c r="O1020" i="23"/>
  <c r="E1014" i="18" s="1"/>
  <c r="O1006" i="23"/>
  <c r="E1000" i="18" s="1"/>
  <c r="O875" i="23"/>
  <c r="E870" i="18" s="1"/>
  <c r="O883" i="23"/>
  <c r="E878" i="18" s="1"/>
  <c r="O886" i="23"/>
  <c r="E881" i="18" s="1"/>
  <c r="O889" i="23"/>
  <c r="E884" i="18" s="1"/>
  <c r="O897" i="23"/>
  <c r="E892" i="18" s="1"/>
  <c r="P895" i="13"/>
  <c r="L900" i="13"/>
  <c r="O900" i="13" s="1"/>
  <c r="P900" i="13" s="1"/>
  <c r="L864" i="13"/>
  <c r="L868" i="13"/>
  <c r="O868" i="13" s="1"/>
  <c r="P868" i="13" s="1"/>
  <c r="L872" i="13"/>
  <c r="O872" i="13" s="1"/>
  <c r="P872" i="13" s="1"/>
  <c r="L876" i="13"/>
  <c r="O876" i="13" s="1"/>
  <c r="P876" i="13" s="1"/>
  <c r="L880" i="13"/>
  <c r="O880" i="13" s="1"/>
  <c r="P880" i="13" s="1"/>
  <c r="L884" i="13"/>
  <c r="O884" i="13" s="1"/>
  <c r="P884" i="13" s="1"/>
  <c r="L890" i="13"/>
  <c r="O890" i="13" s="1"/>
  <c r="P890" i="13" s="1"/>
  <c r="L898" i="13"/>
  <c r="O898" i="13" s="1"/>
  <c r="P898" i="13" s="1"/>
  <c r="L892" i="13"/>
  <c r="O892" i="13" s="1"/>
  <c r="P892" i="13" s="1"/>
  <c r="L896" i="13"/>
  <c r="O896" i="13" s="1"/>
  <c r="P896" i="13" s="1"/>
  <c r="K31" i="34"/>
  <c r="J31" i="34"/>
  <c r="K50" i="34"/>
  <c r="J50" i="34"/>
  <c r="K141" i="34"/>
  <c r="J141" i="34"/>
  <c r="K203" i="34"/>
  <c r="J203" i="34"/>
  <c r="J1045" i="34"/>
  <c r="M1045" i="34" s="1"/>
  <c r="J1043" i="34"/>
  <c r="M1043" i="34" s="1"/>
  <c r="J1041" i="34"/>
  <c r="M1041" i="34" s="1"/>
  <c r="J1039" i="34"/>
  <c r="M1039" i="34" s="1"/>
  <c r="J1037" i="34"/>
  <c r="M1037" i="34" s="1"/>
  <c r="J949" i="34"/>
  <c r="M949" i="34" s="1"/>
  <c r="J947" i="34"/>
  <c r="M947" i="34" s="1"/>
  <c r="J945" i="34"/>
  <c r="M945" i="34" s="1"/>
  <c r="J937" i="34"/>
  <c r="M937" i="34" s="1"/>
  <c r="J932" i="34"/>
  <c r="M932" i="34" s="1"/>
  <c r="I268" i="34"/>
  <c r="H461" i="34"/>
  <c r="K43" i="34"/>
  <c r="J43" i="34"/>
  <c r="K106" i="34"/>
  <c r="J106" i="34"/>
  <c r="K164" i="34"/>
  <c r="J164" i="34"/>
  <c r="K224" i="34"/>
  <c r="J224" i="34"/>
  <c r="J1092" i="34"/>
  <c r="J1066" i="34"/>
  <c r="J1040" i="34"/>
  <c r="J1038" i="34"/>
  <c r="J946" i="34"/>
  <c r="J944" i="34"/>
  <c r="J936" i="34"/>
  <c r="J778" i="34"/>
  <c r="J776" i="34"/>
  <c r="J744" i="34"/>
  <c r="M744" i="34" s="1"/>
  <c r="J1035" i="15"/>
  <c r="M1035" i="15" s="1"/>
  <c r="J977" i="15"/>
  <c r="M977" i="15" s="1"/>
  <c r="J1028" i="15"/>
  <c r="M1028" i="15" s="1"/>
  <c r="J1015" i="15"/>
  <c r="M1015" i="15" s="1"/>
  <c r="J914" i="15"/>
  <c r="M914" i="15" s="1"/>
  <c r="J935" i="15"/>
  <c r="M935" i="15" s="1"/>
  <c r="N935" i="15" s="1"/>
  <c r="J1099" i="15"/>
  <c r="M1099" i="15" s="1"/>
  <c r="N1099" i="15" s="1"/>
  <c r="J1114" i="15"/>
  <c r="M1114" i="15" s="1"/>
  <c r="N1114" i="15" s="1"/>
  <c r="J990" i="15"/>
  <c r="M990" i="15" s="1"/>
  <c r="N990" i="15" s="1"/>
  <c r="J1024" i="15"/>
  <c r="N69" i="15"/>
  <c r="N243" i="15"/>
  <c r="N166" i="15"/>
  <c r="J903" i="15"/>
  <c r="M903" i="15" s="1"/>
  <c r="I457" i="14"/>
  <c r="I904" i="14"/>
  <c r="I702" i="14"/>
  <c r="L702" i="14" s="1"/>
  <c r="M702" i="14" s="1"/>
  <c r="F699" i="18" s="1"/>
  <c r="I799" i="14"/>
  <c r="L799" i="14" s="1"/>
  <c r="M799" i="14" s="1"/>
  <c r="I188" i="14"/>
  <c r="L188" i="14" s="1"/>
  <c r="F586" i="14"/>
  <c r="G586" i="14" s="1"/>
  <c r="F569" i="14"/>
  <c r="G569" i="14" s="1"/>
  <c r="F558" i="14"/>
  <c r="G558" i="14" s="1"/>
  <c r="F433" i="14"/>
  <c r="G433" i="14" s="1"/>
  <c r="F384" i="14"/>
  <c r="F372" i="14"/>
  <c r="G372" i="14" s="1"/>
  <c r="F310" i="14"/>
  <c r="F293" i="14"/>
  <c r="G293" i="14" s="1"/>
  <c r="F189" i="14"/>
  <c r="G189" i="14" s="1"/>
  <c r="F126" i="14"/>
  <c r="G126" i="14" s="1"/>
  <c r="F86" i="14"/>
  <c r="F1094" i="14"/>
  <c r="G1094" i="14" s="1"/>
  <c r="F1091" i="14"/>
  <c r="G1091" i="14" s="1"/>
  <c r="F1085" i="14"/>
  <c r="G1085" i="14" s="1"/>
  <c r="F1082" i="14"/>
  <c r="F1049" i="14"/>
  <c r="G1049" i="14" s="1"/>
  <c r="F1025" i="14"/>
  <c r="G1025" i="14" s="1"/>
  <c r="F907" i="14"/>
  <c r="F153" i="14"/>
  <c r="F89" i="14"/>
  <c r="G89" i="14" s="1"/>
  <c r="F291" i="14"/>
  <c r="G291" i="14" s="1"/>
  <c r="H291" i="14" s="1"/>
  <c r="I291" i="14" s="1"/>
  <c r="F121" i="14"/>
  <c r="G121" i="14" s="1"/>
  <c r="H121" i="14" s="1"/>
  <c r="I121" i="14" s="1"/>
  <c r="F1079" i="14"/>
  <c r="G1079" i="14" s="1"/>
  <c r="F1060" i="14"/>
  <c r="G1060" i="14" s="1"/>
  <c r="F1043" i="14"/>
  <c r="G1043" i="14" s="1"/>
  <c r="F1007" i="14"/>
  <c r="F987" i="14"/>
  <c r="F972" i="14"/>
  <c r="G972" i="14" s="1"/>
  <c r="F953" i="14"/>
  <c r="G953" i="14" s="1"/>
  <c r="F916" i="14"/>
  <c r="F611" i="14"/>
  <c r="F561" i="14"/>
  <c r="G561" i="14" s="1"/>
  <c r="F403" i="14"/>
  <c r="F79" i="14"/>
  <c r="G79" i="14" s="1"/>
  <c r="H79" i="14" s="1"/>
  <c r="I79" i="14" s="1"/>
  <c r="F49" i="14"/>
  <c r="P154" i="33"/>
  <c r="P389" i="33"/>
  <c r="P439" i="33"/>
  <c r="P907" i="33"/>
  <c r="P284" i="33"/>
  <c r="P636" i="33"/>
  <c r="P48" i="33"/>
  <c r="P121" i="33"/>
  <c r="P138" i="33"/>
  <c r="P337" i="33"/>
  <c r="P382" i="33"/>
  <c r="P386" i="33"/>
  <c r="P418" i="33"/>
  <c r="P446" i="33"/>
  <c r="P616" i="33"/>
  <c r="P267" i="33"/>
  <c r="P431" i="33"/>
  <c r="P203" i="33"/>
  <c r="P995" i="33"/>
  <c r="P892" i="33"/>
  <c r="P471" i="33"/>
  <c r="P585" i="33"/>
  <c r="P484" i="33"/>
  <c r="P208" i="33"/>
  <c r="P297" i="33"/>
  <c r="L221" i="33"/>
  <c r="O221" i="33" s="1"/>
  <c r="P221" i="33" s="1"/>
  <c r="L262" i="33"/>
  <c r="O262" i="33" s="1"/>
  <c r="P262" i="33" s="1"/>
  <c r="L292" i="33"/>
  <c r="O292" i="33" s="1"/>
  <c r="P292" i="33" s="1"/>
  <c r="L294" i="33"/>
  <c r="O294" i="33" s="1"/>
  <c r="P294" i="33" s="1"/>
  <c r="L296" i="33"/>
  <c r="O296" i="33" s="1"/>
  <c r="P296" i="33" s="1"/>
  <c r="L302" i="33"/>
  <c r="O302" i="33" s="1"/>
  <c r="P302" i="33" s="1"/>
  <c r="L309" i="33"/>
  <c r="O309" i="33" s="1"/>
  <c r="L311" i="33"/>
  <c r="O311" i="33" s="1"/>
  <c r="P311" i="33" s="1"/>
  <c r="L317" i="33"/>
  <c r="O317" i="33" s="1"/>
  <c r="L319" i="33"/>
  <c r="O319" i="33" s="1"/>
  <c r="P319" i="33" s="1"/>
  <c r="L323" i="33"/>
  <c r="O323" i="33" s="1"/>
  <c r="P323" i="33" s="1"/>
  <c r="L326" i="33"/>
  <c r="O326" i="33" s="1"/>
  <c r="P326" i="33" s="1"/>
  <c r="L248" i="33"/>
  <c r="O248" i="33" s="1"/>
  <c r="P248" i="33" s="1"/>
  <c r="P249" i="33"/>
  <c r="L517" i="33"/>
  <c r="O517" i="33" s="1"/>
  <c r="P517" i="33" s="1"/>
  <c r="L564" i="33"/>
  <c r="O564" i="33" s="1"/>
  <c r="P564" i="33" s="1"/>
  <c r="L576" i="33"/>
  <c r="O576" i="33" s="1"/>
  <c r="P576" i="33" s="1"/>
  <c r="L588" i="33"/>
  <c r="O588" i="33" s="1"/>
  <c r="P588" i="33" s="1"/>
  <c r="L596" i="33"/>
  <c r="O596" i="33" s="1"/>
  <c r="L875" i="33"/>
  <c r="O875" i="33" s="1"/>
  <c r="L889" i="33"/>
  <c r="O889" i="33" s="1"/>
  <c r="L925" i="33"/>
  <c r="O925" i="33" s="1"/>
  <c r="L972" i="33"/>
  <c r="O972" i="33" s="1"/>
  <c r="P972" i="33" s="1"/>
  <c r="L1021" i="33"/>
  <c r="O1021" i="33" s="1"/>
  <c r="P1021" i="33" s="1"/>
  <c r="L945" i="33"/>
  <c r="O945" i="33" s="1"/>
  <c r="P945" i="33" s="1"/>
  <c r="L1003" i="33"/>
  <c r="O1003" i="33" s="1"/>
  <c r="L1029" i="33"/>
  <c r="O1029" i="33" s="1"/>
  <c r="P1029" i="33" s="1"/>
  <c r="L1047" i="33"/>
  <c r="O1047" i="33" s="1"/>
  <c r="P1047" i="33" s="1"/>
  <c r="L1063" i="33"/>
  <c r="O1063" i="33" s="1"/>
  <c r="P1063" i="33" s="1"/>
  <c r="L1079" i="33"/>
  <c r="O1079" i="33" s="1"/>
  <c r="L1085" i="33"/>
  <c r="L31" i="13"/>
  <c r="L23" i="13"/>
  <c r="L19" i="13"/>
  <c r="L15" i="13"/>
  <c r="P983" i="13"/>
  <c r="P928" i="13"/>
  <c r="P940" i="13"/>
  <c r="P992" i="13"/>
  <c r="P466" i="13"/>
  <c r="P469" i="13"/>
  <c r="P477" i="13"/>
  <c r="P481" i="13"/>
  <c r="P485" i="13"/>
  <c r="P506" i="13"/>
  <c r="P870" i="13"/>
  <c r="L885" i="13"/>
  <c r="O885" i="13" s="1"/>
  <c r="P885" i="13" s="1"/>
  <c r="K489" i="23"/>
  <c r="N489" i="23" s="1"/>
  <c r="O489" i="23" s="1"/>
  <c r="E488" i="18" s="1"/>
  <c r="K485" i="23"/>
  <c r="N485" i="23" s="1"/>
  <c r="O485" i="23" s="1"/>
  <c r="E484" i="18" s="1"/>
  <c r="K518" i="23"/>
  <c r="N518" i="23" s="1"/>
  <c r="O518" i="23" s="1"/>
  <c r="E517" i="18" s="1"/>
  <c r="L177" i="10"/>
  <c r="L456" i="10"/>
  <c r="O456" i="10" s="1"/>
  <c r="P456" i="10" s="1"/>
  <c r="J456" i="18" s="1"/>
  <c r="L181" i="10"/>
  <c r="L855" i="10"/>
  <c r="O855" i="10" s="1"/>
  <c r="P855" i="10" s="1"/>
  <c r="J851" i="18" s="1"/>
  <c r="L649" i="10"/>
  <c r="O649" i="10" s="1"/>
  <c r="P649" i="10" s="1"/>
  <c r="J646" i="18" s="1"/>
  <c r="L185" i="10"/>
  <c r="K1103" i="25"/>
  <c r="N1103" i="25" s="1"/>
  <c r="O1103" i="25" s="1"/>
  <c r="D1097" i="18" s="1"/>
  <c r="K1095" i="25"/>
  <c r="N1095" i="25" s="1"/>
  <c r="O1095" i="25" s="1"/>
  <c r="D1089" i="18" s="1"/>
  <c r="K1087" i="25"/>
  <c r="N1087" i="25" s="1"/>
  <c r="O1087" i="25" s="1"/>
  <c r="D1081" i="18" s="1"/>
  <c r="K1075" i="25"/>
  <c r="N1075" i="25" s="1"/>
  <c r="O1075" i="25" s="1"/>
  <c r="D1069" i="18" s="1"/>
  <c r="K1063" i="25"/>
  <c r="N1063" i="25" s="1"/>
  <c r="O1063" i="25" s="1"/>
  <c r="D1057" i="18" s="1"/>
  <c r="K1059" i="25"/>
  <c r="N1059" i="25" s="1"/>
  <c r="O1059" i="25" s="1"/>
  <c r="D1053" i="18" s="1"/>
  <c r="K1051" i="25"/>
  <c r="N1051" i="25" s="1"/>
  <c r="O1051" i="25" s="1"/>
  <c r="D1045" i="18" s="1"/>
  <c r="K1047" i="25"/>
  <c r="N1047" i="25" s="1"/>
  <c r="O1047" i="25" s="1"/>
  <c r="D1041" i="18" s="1"/>
  <c r="K1043" i="25"/>
  <c r="K1102" i="25"/>
  <c r="K1086" i="25"/>
  <c r="K1076" i="25"/>
  <c r="K1062" i="25"/>
  <c r="K1060" i="25"/>
  <c r="K1052" i="25"/>
  <c r="K1046" i="25"/>
  <c r="K1044" i="25"/>
  <c r="P143" i="10"/>
  <c r="J143" i="18" s="1"/>
  <c r="J149" i="26"/>
  <c r="O928" i="23"/>
  <c r="E922" i="18" s="1"/>
  <c r="O1026" i="23"/>
  <c r="E1020" i="18" s="1"/>
  <c r="O962" i="23"/>
  <c r="E956" i="18" s="1"/>
  <c r="P978" i="13"/>
  <c r="P1014" i="13"/>
  <c r="P1024" i="13"/>
  <c r="P1026" i="13"/>
  <c r="P1086" i="13"/>
  <c r="P1098" i="13"/>
  <c r="O186" i="23"/>
  <c r="E186" i="18" s="1"/>
  <c r="O163" i="23"/>
  <c r="E163" i="18" s="1"/>
  <c r="O111" i="23"/>
  <c r="E111" i="18" s="1"/>
  <c r="J522" i="26"/>
  <c r="G206" i="12"/>
  <c r="H206" i="12" s="1"/>
  <c r="I459" i="26"/>
  <c r="K422" i="25"/>
  <c r="K362" i="25"/>
  <c r="N362" i="25" s="1"/>
  <c r="O362" i="25" s="1"/>
  <c r="D362" i="18" s="1"/>
  <c r="K304" i="25"/>
  <c r="N304" i="25" s="1"/>
  <c r="O304" i="25" s="1"/>
  <c r="D304" i="18" s="1"/>
  <c r="K366" i="25"/>
  <c r="N366" i="25" s="1"/>
  <c r="O366" i="25" s="1"/>
  <c r="D366" i="18" s="1"/>
  <c r="J82" i="26"/>
  <c r="K480" i="25"/>
  <c r="N480" i="25" s="1"/>
  <c r="O480" i="25" s="1"/>
  <c r="D479" i="18" s="1"/>
  <c r="K476" i="25"/>
  <c r="N476" i="25" s="1"/>
  <c r="O476" i="25" s="1"/>
  <c r="D475" i="18" s="1"/>
  <c r="P359" i="33"/>
  <c r="K481" i="25"/>
  <c r="N481" i="25" s="1"/>
  <c r="O481" i="25" s="1"/>
  <c r="D480" i="18" s="1"/>
  <c r="K479" i="25"/>
  <c r="N479" i="25" s="1"/>
  <c r="O479" i="25" s="1"/>
  <c r="D478" i="18" s="1"/>
  <c r="K477" i="25"/>
  <c r="N477" i="25" s="1"/>
  <c r="O477" i="25" s="1"/>
  <c r="D476" i="18" s="1"/>
  <c r="K475" i="25"/>
  <c r="N475" i="25" s="1"/>
  <c r="O475" i="25" s="1"/>
  <c r="D474" i="18" s="1"/>
  <c r="K453" i="34"/>
  <c r="J453" i="34"/>
  <c r="K512" i="25"/>
  <c r="N512" i="25" s="1"/>
  <c r="O512" i="25" s="1"/>
  <c r="D511" i="18" s="1"/>
  <c r="K510" i="25"/>
  <c r="N510" i="25" s="1"/>
  <c r="O510" i="25" s="1"/>
  <c r="D509" i="18" s="1"/>
  <c r="K508" i="25"/>
  <c r="N508" i="25" s="1"/>
  <c r="O508" i="25" s="1"/>
  <c r="D507" i="18" s="1"/>
  <c r="L877" i="33"/>
  <c r="I724" i="28"/>
  <c r="I862" i="28"/>
  <c r="N456" i="25"/>
  <c r="O456" i="25" s="1"/>
  <c r="D456" i="18" s="1"/>
  <c r="O903" i="33"/>
  <c r="P903" i="33" s="1"/>
  <c r="J10" i="16"/>
  <c r="M10" i="16" s="1"/>
  <c r="J134" i="16"/>
  <c r="J380" i="15"/>
  <c r="M380" i="15" s="1"/>
  <c r="J381" i="15"/>
  <c r="M381" i="15" s="1"/>
  <c r="J384" i="15"/>
  <c r="J385" i="15"/>
  <c r="M385" i="15" s="1"/>
  <c r="I603" i="28"/>
  <c r="I905" i="28"/>
  <c r="L761" i="10"/>
  <c r="O761" i="10" s="1"/>
  <c r="P761" i="10" s="1"/>
  <c r="J757" i="18" s="1"/>
  <c r="L719" i="10"/>
  <c r="O719" i="10" s="1"/>
  <c r="P719" i="10" s="1"/>
  <c r="J716" i="18" s="1"/>
  <c r="I1115" i="28"/>
  <c r="J862" i="33"/>
  <c r="O457" i="13"/>
  <c r="P457" i="13" s="1"/>
  <c r="O903" i="13"/>
  <c r="P903" i="13" s="1"/>
  <c r="N460" i="25"/>
  <c r="O460" i="25" s="1"/>
  <c r="D460" i="18" s="1"/>
  <c r="I460" i="26"/>
  <c r="J433" i="26"/>
  <c r="J180" i="26"/>
  <c r="J377" i="26"/>
  <c r="J328" i="26"/>
  <c r="P328" i="26" s="1"/>
  <c r="Q328" i="26" s="1"/>
  <c r="H328" i="18" s="1"/>
  <c r="J285" i="26"/>
  <c r="J367" i="26"/>
  <c r="P397" i="33"/>
  <c r="P522" i="33"/>
  <c r="P988" i="13"/>
  <c r="F459" i="28"/>
  <c r="K459" i="28" s="1"/>
  <c r="G459" i="18" s="1"/>
  <c r="P167" i="10"/>
  <c r="J167" i="18" s="1"/>
  <c r="O1040" i="23"/>
  <c r="E1034" i="18" s="1"/>
  <c r="O683" i="23"/>
  <c r="E680" i="18" s="1"/>
  <c r="O678" i="23"/>
  <c r="E675" i="18" s="1"/>
  <c r="O674" i="23"/>
  <c r="E671" i="18" s="1"/>
  <c r="O870" i="23"/>
  <c r="E865" i="18" s="1"/>
  <c r="P271" i="33"/>
  <c r="G230" i="12"/>
  <c r="J389" i="26"/>
  <c r="J299" i="26"/>
  <c r="P299" i="26" s="1"/>
  <c r="Q299" i="26" s="1"/>
  <c r="H299" i="18" s="1"/>
  <c r="J391" i="26"/>
  <c r="P529" i="33"/>
  <c r="P475" i="33"/>
  <c r="P344" i="33"/>
  <c r="P99" i="10"/>
  <c r="J99" i="18" s="1"/>
  <c r="P1048" i="10"/>
  <c r="J1042" i="18" s="1"/>
  <c r="O1042" i="23"/>
  <c r="E1036" i="18" s="1"/>
  <c r="O681" i="23"/>
  <c r="E678" i="18" s="1"/>
  <c r="O676" i="23"/>
  <c r="E673" i="18" s="1"/>
  <c r="O872" i="23"/>
  <c r="E867" i="18" s="1"/>
  <c r="P996" i="13"/>
  <c r="P1031" i="13"/>
  <c r="P1037" i="13"/>
  <c r="P1061" i="13"/>
  <c r="P1069" i="13"/>
  <c r="P1073" i="13"/>
  <c r="P1095" i="13"/>
  <c r="P124" i="13"/>
  <c r="F542" i="23"/>
  <c r="J839" i="34"/>
  <c r="J775" i="34"/>
  <c r="K17" i="34"/>
  <c r="J17" i="34"/>
  <c r="K27" i="34"/>
  <c r="M27" i="34" s="1"/>
  <c r="K81" i="34"/>
  <c r="M81" i="34" s="1"/>
  <c r="K102" i="34"/>
  <c r="M102" i="34" s="1"/>
  <c r="K176" i="34"/>
  <c r="J176" i="34"/>
  <c r="K220" i="34"/>
  <c r="M220" i="34" s="1"/>
  <c r="J1071" i="34"/>
  <c r="M1071" i="34" s="1"/>
  <c r="J1059" i="34"/>
  <c r="M1059" i="34" s="1"/>
  <c r="J1051" i="34"/>
  <c r="M1051" i="34" s="1"/>
  <c r="J996" i="34"/>
  <c r="M996" i="34" s="1"/>
  <c r="M994" i="34"/>
  <c r="M992" i="34"/>
  <c r="M988" i="34"/>
  <c r="M984" i="34"/>
  <c r="J980" i="34"/>
  <c r="M980" i="34" s="1"/>
  <c r="J911" i="34"/>
  <c r="M911" i="34" s="1"/>
  <c r="J909" i="34"/>
  <c r="M909" i="34" s="1"/>
  <c r="J838" i="34"/>
  <c r="J834" i="34"/>
  <c r="J814" i="34"/>
  <c r="J788" i="34"/>
  <c r="K374" i="34"/>
  <c r="J374" i="34"/>
  <c r="K308" i="34"/>
  <c r="J308" i="34"/>
  <c r="K272" i="34"/>
  <c r="J272" i="34"/>
  <c r="J804" i="34"/>
  <c r="K9" i="34"/>
  <c r="J9" i="34"/>
  <c r="K34" i="34"/>
  <c r="M34" i="34" s="1"/>
  <c r="K55" i="34"/>
  <c r="M55" i="34" s="1"/>
  <c r="K87" i="34"/>
  <c r="M87" i="34" s="1"/>
  <c r="K145" i="34"/>
  <c r="M145" i="34" s="1"/>
  <c r="J1062" i="34"/>
  <c r="J1058" i="34"/>
  <c r="J1054" i="34"/>
  <c r="M1009" i="34"/>
  <c r="J997" i="34"/>
  <c r="M993" i="34"/>
  <c r="M989" i="34"/>
  <c r="J985" i="34"/>
  <c r="J981" i="34"/>
  <c r="J979" i="34"/>
  <c r="J908" i="34"/>
  <c r="J818" i="34"/>
  <c r="M785" i="34"/>
  <c r="J750" i="34"/>
  <c r="J746" i="34"/>
  <c r="J743" i="34"/>
  <c r="K334" i="34"/>
  <c r="J334" i="34"/>
  <c r="K295" i="34"/>
  <c r="J295" i="34"/>
  <c r="K264" i="34"/>
  <c r="J264" i="34"/>
  <c r="N904" i="34"/>
  <c r="J1096" i="34"/>
  <c r="M1096" i="34" s="1"/>
  <c r="J1103" i="15"/>
  <c r="J1077" i="15"/>
  <c r="M1077" i="15" s="1"/>
  <c r="J1054" i="15"/>
  <c r="J1039" i="15"/>
  <c r="J981" i="15"/>
  <c r="J966" i="15"/>
  <c r="J924" i="15"/>
  <c r="J1092" i="15"/>
  <c r="M1092" i="15" s="1"/>
  <c r="J1065" i="15"/>
  <c r="M1065" i="15" s="1"/>
  <c r="J1020" i="15"/>
  <c r="M1020" i="15" s="1"/>
  <c r="J989" i="15"/>
  <c r="M989" i="15" s="1"/>
  <c r="J973" i="15"/>
  <c r="M973" i="15" s="1"/>
  <c r="J958" i="15"/>
  <c r="M958" i="15" s="1"/>
  <c r="J932" i="15"/>
  <c r="M932" i="15" s="1"/>
  <c r="J1111" i="15"/>
  <c r="M1111" i="15" s="1"/>
  <c r="N1111" i="15" s="1"/>
  <c r="N342" i="15"/>
  <c r="N209" i="15"/>
  <c r="N13" i="15"/>
  <c r="J114" i="15"/>
  <c r="M114" i="15" s="1"/>
  <c r="J115" i="15"/>
  <c r="M115" i="15" s="1"/>
  <c r="J116" i="15"/>
  <c r="M116" i="15" s="1"/>
  <c r="J322" i="15"/>
  <c r="M322" i="15" s="1"/>
  <c r="J323" i="15"/>
  <c r="M323" i="15" s="1"/>
  <c r="J324" i="15"/>
  <c r="M324" i="15" s="1"/>
  <c r="J415" i="15"/>
  <c r="M415" i="15" s="1"/>
  <c r="J416" i="15"/>
  <c r="M416" i="15" s="1"/>
  <c r="J417" i="15"/>
  <c r="M417" i="15" s="1"/>
  <c r="J454" i="15"/>
  <c r="J455" i="15"/>
  <c r="M455" i="15" s="1"/>
  <c r="J694" i="15"/>
  <c r="M694" i="15" s="1"/>
  <c r="J695" i="15"/>
  <c r="M695" i="15" s="1"/>
  <c r="J696" i="15"/>
  <c r="M696" i="15" s="1"/>
  <c r="J697" i="15"/>
  <c r="M697" i="15" s="1"/>
  <c r="J698" i="15"/>
  <c r="M698" i="15" s="1"/>
  <c r="J699" i="15"/>
  <c r="M699" i="15" s="1"/>
  <c r="J700" i="15"/>
  <c r="M700" i="15" s="1"/>
  <c r="J701" i="15"/>
  <c r="M701" i="15" s="1"/>
  <c r="J702" i="15"/>
  <c r="M702" i="15" s="1"/>
  <c r="J703" i="15"/>
  <c r="M703" i="15" s="1"/>
  <c r="J704" i="15"/>
  <c r="M704" i="15" s="1"/>
  <c r="J705" i="15"/>
  <c r="M705" i="15" s="1"/>
  <c r="J706" i="15"/>
  <c r="M706" i="15" s="1"/>
  <c r="J707" i="15"/>
  <c r="M707" i="15" s="1"/>
  <c r="J708" i="15"/>
  <c r="M708" i="15" s="1"/>
  <c r="J716" i="15"/>
  <c r="M716" i="15" s="1"/>
  <c r="J717" i="15"/>
  <c r="M717" i="15" s="1"/>
  <c r="I843" i="14"/>
  <c r="L843" i="14" s="1"/>
  <c r="M843" i="14" s="1"/>
  <c r="I855" i="14"/>
  <c r="L855" i="14" s="1"/>
  <c r="M855" i="14" s="1"/>
  <c r="L459" i="33"/>
  <c r="L460" i="33"/>
  <c r="P315" i="33"/>
  <c r="P494" i="33"/>
  <c r="P981" i="33"/>
  <c r="P1001" i="33"/>
  <c r="P1056" i="33"/>
  <c r="P1083" i="33"/>
  <c r="P1000" i="33"/>
  <c r="P1040" i="33"/>
  <c r="P1071" i="33"/>
  <c r="P516" i="33"/>
  <c r="P170" i="33"/>
  <c r="P620" i="33"/>
  <c r="P1064" i="33"/>
  <c r="P194" i="33"/>
  <c r="P94" i="33"/>
  <c r="P55" i="33"/>
  <c r="P665" i="33"/>
  <c r="P649" i="33"/>
  <c r="P499" i="33"/>
  <c r="P483" i="33"/>
  <c r="P264" i="33"/>
  <c r="P261" i="33"/>
  <c r="P470" i="33"/>
  <c r="L827" i="33"/>
  <c r="O827" i="33" s="1"/>
  <c r="P827" i="33" s="1"/>
  <c r="L831" i="33"/>
  <c r="O831" i="33" s="1"/>
  <c r="P831" i="33" s="1"/>
  <c r="L835" i="33"/>
  <c r="O835" i="33" s="1"/>
  <c r="P835" i="33" s="1"/>
  <c r="L841" i="33"/>
  <c r="O841" i="33" s="1"/>
  <c r="P841" i="33" s="1"/>
  <c r="L845" i="33"/>
  <c r="O845" i="33" s="1"/>
  <c r="P845" i="33" s="1"/>
  <c r="L849" i="33"/>
  <c r="O849" i="33" s="1"/>
  <c r="P849" i="33" s="1"/>
  <c r="L853" i="33"/>
  <c r="O853" i="33" s="1"/>
  <c r="P853" i="33" s="1"/>
  <c r="L857" i="33"/>
  <c r="O857" i="33" s="1"/>
  <c r="P857" i="33" s="1"/>
  <c r="O860" i="33"/>
  <c r="P860" i="33" s="1"/>
  <c r="L728" i="33"/>
  <c r="O728" i="33" s="1"/>
  <c r="P728" i="33" s="1"/>
  <c r="L730" i="33"/>
  <c r="O730" i="33" s="1"/>
  <c r="P730" i="33" s="1"/>
  <c r="L733" i="33"/>
  <c r="O733" i="33" s="1"/>
  <c r="P733" i="33" s="1"/>
  <c r="L735" i="33"/>
  <c r="O735" i="33" s="1"/>
  <c r="P735" i="33" s="1"/>
  <c r="L736" i="33"/>
  <c r="O736" i="33" s="1"/>
  <c r="P736" i="33" s="1"/>
  <c r="L738" i="33"/>
  <c r="O738" i="33" s="1"/>
  <c r="P738" i="33" s="1"/>
  <c r="L740" i="33"/>
  <c r="O740" i="33" s="1"/>
  <c r="P740" i="33" s="1"/>
  <c r="L742" i="33"/>
  <c r="O742" i="33" s="1"/>
  <c r="P742" i="33" s="1"/>
  <c r="L744" i="33"/>
  <c r="O744" i="33" s="1"/>
  <c r="P744" i="33" s="1"/>
  <c r="L746" i="33"/>
  <c r="O746" i="33" s="1"/>
  <c r="P746" i="33" s="1"/>
  <c r="L748" i="33"/>
  <c r="O748" i="33" s="1"/>
  <c r="P748" i="33" s="1"/>
  <c r="L750" i="33"/>
  <c r="O750" i="33" s="1"/>
  <c r="P750" i="33" s="1"/>
  <c r="L752" i="33"/>
  <c r="O752" i="33" s="1"/>
  <c r="P752" i="33" s="1"/>
  <c r="P16" i="33"/>
  <c r="P24" i="33"/>
  <c r="P117" i="33"/>
  <c r="P149" i="33"/>
  <c r="P263" i="33"/>
  <c r="P350" i="33"/>
  <c r="P355" i="33"/>
  <c r="P405" i="33"/>
  <c r="P410" i="33"/>
  <c r="P478" i="33"/>
  <c r="P507" i="33"/>
  <c r="P547" i="33"/>
  <c r="P631" i="33"/>
  <c r="P127" i="33"/>
  <c r="P502" i="33"/>
  <c r="P279" i="33"/>
  <c r="P1007" i="33"/>
  <c r="P99" i="33"/>
  <c r="P451" i="33"/>
  <c r="L1041" i="33"/>
  <c r="L562" i="33"/>
  <c r="O562" i="33" s="1"/>
  <c r="P562" i="33" s="1"/>
  <c r="L504" i="33"/>
  <c r="O504" i="33" s="1"/>
  <c r="P504" i="33" s="1"/>
  <c r="L409" i="33"/>
  <c r="O409" i="33" s="1"/>
  <c r="P409" i="33" s="1"/>
  <c r="K526" i="33"/>
  <c r="K603" i="33"/>
  <c r="J724" i="33"/>
  <c r="K862" i="33"/>
  <c r="K461" i="33"/>
  <c r="P181" i="33"/>
  <c r="P575" i="33"/>
  <c r="P280" i="33"/>
  <c r="P293" i="33"/>
  <c r="P488" i="33"/>
  <c r="L460" i="13"/>
  <c r="L459" i="13"/>
  <c r="P670" i="13"/>
  <c r="P642" i="13"/>
  <c r="P142" i="13"/>
  <c r="P680" i="13"/>
  <c r="P941" i="13"/>
  <c r="P48" i="13"/>
  <c r="J706" i="12"/>
  <c r="M706" i="12" s="1"/>
  <c r="N706" i="12" s="1"/>
  <c r="G325" i="12"/>
  <c r="H325" i="12" s="1"/>
  <c r="G190" i="12"/>
  <c r="H190" i="12" s="1"/>
  <c r="I190" i="12" s="1"/>
  <c r="M457" i="11"/>
  <c r="F530" i="11"/>
  <c r="F603" i="11" s="1"/>
  <c r="N1076" i="16"/>
  <c r="N1068" i="16"/>
  <c r="N564" i="16"/>
  <c r="N236" i="16"/>
  <c r="N1106" i="16"/>
  <c r="N1087" i="16"/>
  <c r="N987" i="16"/>
  <c r="N979" i="16"/>
  <c r="N924" i="16"/>
  <c r="N753" i="16"/>
  <c r="N678" i="16"/>
  <c r="N40" i="16"/>
  <c r="N1098" i="16"/>
  <c r="N967" i="16"/>
  <c r="N828" i="16"/>
  <c r="N679" i="16"/>
  <c r="N624" i="16"/>
  <c r="N598" i="16"/>
  <c r="N586" i="16"/>
  <c r="N578" i="16"/>
  <c r="N331" i="16"/>
  <c r="N297" i="16"/>
  <c r="N281" i="16"/>
  <c r="N117" i="16"/>
  <c r="N52" i="16"/>
  <c r="N751" i="16"/>
  <c r="N747" i="16"/>
  <c r="J158" i="16"/>
  <c r="M158" i="16" s="1"/>
  <c r="O158" i="16" s="1"/>
  <c r="J296" i="16"/>
  <c r="M296" i="16" s="1"/>
  <c r="J303" i="16"/>
  <c r="M303" i="16" s="1"/>
  <c r="I36" i="18"/>
  <c r="K588" i="23"/>
  <c r="K582" i="23"/>
  <c r="K574" i="23"/>
  <c r="K566" i="23"/>
  <c r="K562" i="23"/>
  <c r="K558" i="23"/>
  <c r="K537" i="23"/>
  <c r="K533" i="23"/>
  <c r="N533" i="23" s="1"/>
  <c r="O533" i="23" s="1"/>
  <c r="E531" i="18" s="1"/>
  <c r="K472" i="23"/>
  <c r="K465" i="23"/>
  <c r="N465" i="23" s="1"/>
  <c r="K587" i="23"/>
  <c r="K583" i="23"/>
  <c r="K460" i="23"/>
  <c r="O921" i="23"/>
  <c r="E915" i="18" s="1"/>
  <c r="O941" i="23"/>
  <c r="E935" i="18" s="1"/>
  <c r="O865" i="23"/>
  <c r="E860" i="18" s="1"/>
  <c r="O869" i="23"/>
  <c r="E864" i="18" s="1"/>
  <c r="O939" i="23"/>
  <c r="E933" i="18" s="1"/>
  <c r="K459" i="23"/>
  <c r="N459" i="23" s="1"/>
  <c r="O459" i="23" s="1"/>
  <c r="E459" i="18" s="1"/>
  <c r="O964" i="23"/>
  <c r="E958" i="18" s="1"/>
  <c r="C526" i="10"/>
  <c r="L817" i="10"/>
  <c r="O817" i="10" s="1"/>
  <c r="P817" i="10" s="1"/>
  <c r="J813" i="18" s="1"/>
  <c r="L693" i="10"/>
  <c r="O693" i="10" s="1"/>
  <c r="P693" i="10" s="1"/>
  <c r="J690" i="18" s="1"/>
  <c r="L611" i="10"/>
  <c r="O611" i="10" s="1"/>
  <c r="P611" i="10" s="1"/>
  <c r="J608" i="18" s="1"/>
  <c r="P675" i="10"/>
  <c r="J672" i="18" s="1"/>
  <c r="J1116" i="25"/>
  <c r="K459" i="25"/>
  <c r="K388" i="25"/>
  <c r="K358" i="25"/>
  <c r="K426" i="25"/>
  <c r="N426" i="25" s="1"/>
  <c r="O426" i="25" s="1"/>
  <c r="D426" i="18" s="1"/>
  <c r="K392" i="25"/>
  <c r="N392" i="25" s="1"/>
  <c r="O392" i="25" s="1"/>
  <c r="D392" i="18" s="1"/>
  <c r="K396" i="25"/>
  <c r="N396" i="25" s="1"/>
  <c r="O396" i="25" s="1"/>
  <c r="D396" i="18" s="1"/>
  <c r="K432" i="25"/>
  <c r="N432" i="25" s="1"/>
  <c r="O432" i="25" s="1"/>
  <c r="D432" i="18" s="1"/>
  <c r="K318" i="25"/>
  <c r="N318" i="25" s="1"/>
  <c r="O318" i="25" s="1"/>
  <c r="D318" i="18" s="1"/>
  <c r="K446" i="25"/>
  <c r="N446" i="25" s="1"/>
  <c r="O446" i="25" s="1"/>
  <c r="D446" i="18" s="1"/>
  <c r="N862" i="25"/>
  <c r="N905" i="25"/>
  <c r="I182" i="12"/>
  <c r="I285" i="12"/>
  <c r="I137" i="12"/>
  <c r="I327" i="12"/>
  <c r="J327" i="12" s="1"/>
  <c r="M327" i="12" s="1"/>
  <c r="N327" i="12" s="1"/>
  <c r="I301" i="12"/>
  <c r="I319" i="12"/>
  <c r="I323" i="12"/>
  <c r="J323" i="12" s="1"/>
  <c r="I333" i="12"/>
  <c r="J333" i="12" s="1"/>
  <c r="M333" i="12" s="1"/>
  <c r="N333" i="12" s="1"/>
  <c r="I365" i="12"/>
  <c r="I397" i="12"/>
  <c r="I413" i="12"/>
  <c r="I427" i="12"/>
  <c r="I447" i="12"/>
  <c r="J447" i="12" s="1"/>
  <c r="M447" i="12" s="1"/>
  <c r="N447" i="12" s="1"/>
  <c r="I186" i="12"/>
  <c r="I192" i="12"/>
  <c r="I208" i="12"/>
  <c r="I343" i="12"/>
  <c r="I140" i="12"/>
  <c r="I89" i="12"/>
  <c r="I96" i="12"/>
  <c r="J96" i="12" s="1"/>
  <c r="M96" i="12" s="1"/>
  <c r="N96" i="12" s="1"/>
  <c r="I112" i="12"/>
  <c r="I279" i="12"/>
  <c r="I295" i="12"/>
  <c r="I433" i="12"/>
  <c r="I18" i="12"/>
  <c r="I49" i="12"/>
  <c r="I90" i="12"/>
  <c r="I57" i="12"/>
  <c r="I86" i="12"/>
  <c r="J86" i="12" s="1"/>
  <c r="M86" i="12" s="1"/>
  <c r="N86" i="12" s="1"/>
  <c r="I134" i="12"/>
  <c r="I234" i="12"/>
  <c r="J234" i="12" s="1"/>
  <c r="I252" i="12"/>
  <c r="I367" i="12"/>
  <c r="I371" i="12"/>
  <c r="I387" i="12"/>
  <c r="I415" i="12"/>
  <c r="J415" i="12" s="1"/>
  <c r="M415" i="12" s="1"/>
  <c r="N415" i="12" s="1"/>
  <c r="I121" i="12"/>
  <c r="I10" i="12"/>
  <c r="J10" i="12" s="1"/>
  <c r="I12" i="12"/>
  <c r="I24" i="12"/>
  <c r="I35" i="12"/>
  <c r="I55" i="12"/>
  <c r="I71" i="12"/>
  <c r="J71" i="12" s="1"/>
  <c r="M71" i="12" s="1"/>
  <c r="N71" i="12" s="1"/>
  <c r="I79" i="12"/>
  <c r="J79" i="12" s="1"/>
  <c r="M79" i="12" s="1"/>
  <c r="N79" i="12" s="1"/>
  <c r="I84" i="12"/>
  <c r="I98" i="12"/>
  <c r="J98" i="12" s="1"/>
  <c r="M98" i="12" s="1"/>
  <c r="N98" i="12" s="1"/>
  <c r="I110" i="12"/>
  <c r="I126" i="12"/>
  <c r="I132" i="12"/>
  <c r="I144" i="12"/>
  <c r="I162" i="12"/>
  <c r="I168" i="12"/>
  <c r="I170" i="12"/>
  <c r="I184" i="12"/>
  <c r="J184" i="12" s="1"/>
  <c r="M184" i="12" s="1"/>
  <c r="N184" i="12" s="1"/>
  <c r="I204" i="12"/>
  <c r="I228" i="12"/>
  <c r="I250" i="12"/>
  <c r="I271" i="12"/>
  <c r="I291" i="12"/>
  <c r="I315" i="12"/>
  <c r="I339" i="12"/>
  <c r="I363" i="12"/>
  <c r="J363" i="12" s="1"/>
  <c r="M363" i="12" s="1"/>
  <c r="N363" i="12" s="1"/>
  <c r="I385" i="12"/>
  <c r="J385" i="12" s="1"/>
  <c r="M385" i="12" s="1"/>
  <c r="N385" i="12" s="1"/>
  <c r="I407" i="12"/>
  <c r="J407" i="12" s="1"/>
  <c r="M407" i="12" s="1"/>
  <c r="N407" i="12" s="1"/>
  <c r="I429" i="12"/>
  <c r="I20" i="12"/>
  <c r="I26" i="12"/>
  <c r="I41" i="12"/>
  <c r="J41" i="12" s="1"/>
  <c r="M41" i="12" s="1"/>
  <c r="N41" i="12" s="1"/>
  <c r="I43" i="12"/>
  <c r="I59" i="12"/>
  <c r="I74" i="12"/>
  <c r="I81" i="12"/>
  <c r="I105" i="12"/>
  <c r="I108" i="12"/>
  <c r="J108" i="12" s="1"/>
  <c r="I124" i="12"/>
  <c r="I146" i="12"/>
  <c r="I152" i="12"/>
  <c r="I180" i="12"/>
  <c r="J180" i="12" s="1"/>
  <c r="M180" i="12" s="1"/>
  <c r="N180" i="12" s="1"/>
  <c r="I202" i="12"/>
  <c r="J202" i="12" s="1"/>
  <c r="M202" i="12" s="1"/>
  <c r="N202" i="12" s="1"/>
  <c r="I224" i="12"/>
  <c r="I244" i="12"/>
  <c r="I265" i="12"/>
  <c r="I287" i="12"/>
  <c r="I305" i="12"/>
  <c r="J305" i="12" s="1"/>
  <c r="M305" i="12" s="1"/>
  <c r="N305" i="12" s="1"/>
  <c r="I313" i="12"/>
  <c r="J313" i="12" s="1"/>
  <c r="M313" i="12" s="1"/>
  <c r="N313" i="12" s="1"/>
  <c r="I337" i="12"/>
  <c r="I361" i="12"/>
  <c r="J361" i="12" s="1"/>
  <c r="M361" i="12" s="1"/>
  <c r="N361" i="12" s="1"/>
  <c r="I383" i="12"/>
  <c r="I403" i="12"/>
  <c r="J403" i="12" s="1"/>
  <c r="I425" i="12"/>
  <c r="I28" i="12"/>
  <c r="I33" i="12"/>
  <c r="I67" i="12"/>
  <c r="I75" i="12"/>
  <c r="J75" i="12" s="1"/>
  <c r="M75" i="12" s="1"/>
  <c r="N75" i="12" s="1"/>
  <c r="I116" i="12"/>
  <c r="I154" i="12"/>
  <c r="I160" i="12"/>
  <c r="I176" i="12"/>
  <c r="I212" i="12"/>
  <c r="I263" i="12"/>
  <c r="J263" i="12" s="1"/>
  <c r="I299" i="12"/>
  <c r="I345" i="12"/>
  <c r="J345" i="12" s="1"/>
  <c r="M345" i="12" s="1"/>
  <c r="N345" i="12" s="1"/>
  <c r="I351" i="12"/>
  <c r="I391" i="12"/>
  <c r="I399" i="12"/>
  <c r="I441" i="12"/>
  <c r="I9" i="12"/>
  <c r="J9" i="12" s="1"/>
  <c r="I15" i="12"/>
  <c r="I21" i="12"/>
  <c r="I25" i="12"/>
  <c r="I31" i="12"/>
  <c r="J31" i="12" s="1"/>
  <c r="M31" i="12" s="1"/>
  <c r="N31" i="12" s="1"/>
  <c r="I36" i="12"/>
  <c r="I40" i="12"/>
  <c r="I46" i="12"/>
  <c r="I52" i="12"/>
  <c r="I56" i="12"/>
  <c r="I62" i="12"/>
  <c r="I68" i="12"/>
  <c r="J68" i="12" s="1"/>
  <c r="M68" i="12" s="1"/>
  <c r="N68" i="12" s="1"/>
  <c r="I72" i="12"/>
  <c r="I78" i="12"/>
  <c r="I87" i="12"/>
  <c r="J87" i="12" s="1"/>
  <c r="M87" i="12" s="1"/>
  <c r="N87" i="12" s="1"/>
  <c r="I93" i="12"/>
  <c r="I99" i="12"/>
  <c r="I103" i="12"/>
  <c r="I109" i="12"/>
  <c r="I115" i="12"/>
  <c r="I119" i="12"/>
  <c r="I125" i="12"/>
  <c r="I131" i="12"/>
  <c r="I135" i="12"/>
  <c r="I141" i="12"/>
  <c r="I147" i="12"/>
  <c r="J147" i="12" s="1"/>
  <c r="M147" i="12" s="1"/>
  <c r="I151" i="12"/>
  <c r="I157" i="12"/>
  <c r="I163" i="12"/>
  <c r="I167" i="12"/>
  <c r="J167" i="12" s="1"/>
  <c r="M167" i="12" s="1"/>
  <c r="N167" i="12" s="1"/>
  <c r="I173" i="12"/>
  <c r="I177" i="12"/>
  <c r="I181" i="12"/>
  <c r="I185" i="12"/>
  <c r="I189" i="12"/>
  <c r="I193" i="12"/>
  <c r="I197" i="12"/>
  <c r="J197" i="12" s="1"/>
  <c r="I201" i="12"/>
  <c r="J201" i="12" s="1"/>
  <c r="M201" i="12" s="1"/>
  <c r="N201" i="12" s="1"/>
  <c r="I205" i="12"/>
  <c r="I209" i="12"/>
  <c r="J209" i="12" s="1"/>
  <c r="M209" i="12" s="1"/>
  <c r="N209" i="12" s="1"/>
  <c r="I213" i="12"/>
  <c r="J213" i="12" s="1"/>
  <c r="M213" i="12" s="1"/>
  <c r="N213" i="12" s="1"/>
  <c r="I217" i="12"/>
  <c r="I225" i="12"/>
  <c r="I231" i="12"/>
  <c r="I235" i="12"/>
  <c r="J235" i="12" s="1"/>
  <c r="M235" i="12" s="1"/>
  <c r="N235" i="12" s="1"/>
  <c r="I239" i="12"/>
  <c r="I243" i="12"/>
  <c r="I247" i="12"/>
  <c r="I251" i="12"/>
  <c r="J251" i="12" s="1"/>
  <c r="I255" i="12"/>
  <c r="J255" i="12" s="1"/>
  <c r="M255" i="12" s="1"/>
  <c r="N255" i="12" s="1"/>
  <c r="I258" i="12"/>
  <c r="I262" i="12"/>
  <c r="I266" i="12"/>
  <c r="I270" i="12"/>
  <c r="I274" i="12"/>
  <c r="I278" i="12"/>
  <c r="J278" i="12" s="1"/>
  <c r="M278" i="12" s="1"/>
  <c r="N278" i="12" s="1"/>
  <c r="I282" i="12"/>
  <c r="I286" i="12"/>
  <c r="J286" i="12" s="1"/>
  <c r="M286" i="12" s="1"/>
  <c r="N286" i="12" s="1"/>
  <c r="I290" i="12"/>
  <c r="I294" i="12"/>
  <c r="I298" i="12"/>
  <c r="I302" i="12"/>
  <c r="J302" i="12" s="1"/>
  <c r="I306" i="12"/>
  <c r="J306" i="12" s="1"/>
  <c r="M306" i="12" s="1"/>
  <c r="N306" i="12" s="1"/>
  <c r="I310" i="12"/>
  <c r="I314" i="12"/>
  <c r="I318" i="12"/>
  <c r="J318" i="12" s="1"/>
  <c r="M318" i="12" s="1"/>
  <c r="N318" i="12" s="1"/>
  <c r="I322" i="12"/>
  <c r="I326" i="12"/>
  <c r="J326" i="12" s="1"/>
  <c r="M326" i="12" s="1"/>
  <c r="N326" i="12" s="1"/>
  <c r="I330" i="12"/>
  <c r="I334" i="12"/>
  <c r="I338" i="12"/>
  <c r="I342" i="12"/>
  <c r="I346" i="12"/>
  <c r="I82" i="12"/>
  <c r="I145" i="12"/>
  <c r="I222" i="12"/>
  <c r="I246" i="12"/>
  <c r="I349" i="12"/>
  <c r="I439" i="12"/>
  <c r="I113" i="12"/>
  <c r="I174" i="12"/>
  <c r="I214" i="12"/>
  <c r="I238" i="12"/>
  <c r="I269" i="12"/>
  <c r="I317" i="12"/>
  <c r="I435" i="12"/>
  <c r="I156" i="12"/>
  <c r="I309" i="12"/>
  <c r="I331" i="12"/>
  <c r="I236" i="12"/>
  <c r="I341" i="12"/>
  <c r="I381" i="12"/>
  <c r="I411" i="12"/>
  <c r="I421" i="12"/>
  <c r="I431" i="12"/>
  <c r="I188" i="12"/>
  <c r="I196" i="12"/>
  <c r="I232" i="12"/>
  <c r="I138" i="12"/>
  <c r="I148" i="12"/>
  <c r="I92" i="12"/>
  <c r="I102" i="12"/>
  <c r="I275" i="12"/>
  <c r="I283" i="12"/>
  <c r="I321" i="12"/>
  <c r="I30" i="12"/>
  <c r="I51" i="12"/>
  <c r="I53" i="12"/>
  <c r="I65" i="12"/>
  <c r="I88" i="12"/>
  <c r="I136" i="12"/>
  <c r="I242" i="12"/>
  <c r="I273" i="12"/>
  <c r="I369" i="12"/>
  <c r="I377" i="12"/>
  <c r="I409" i="12"/>
  <c r="I419" i="12"/>
  <c r="I58" i="12"/>
  <c r="I8" i="12"/>
  <c r="I11" i="12"/>
  <c r="I14" i="12"/>
  <c r="I27" i="12"/>
  <c r="I47" i="12"/>
  <c r="I63" i="12"/>
  <c r="I73" i="12"/>
  <c r="I94" i="12"/>
  <c r="I100" i="12"/>
  <c r="I118" i="12"/>
  <c r="I130" i="12"/>
  <c r="I142" i="12"/>
  <c r="I153" i="12"/>
  <c r="I166" i="12"/>
  <c r="I169" i="12"/>
  <c r="I172" i="12"/>
  <c r="I194" i="12"/>
  <c r="I216" i="12"/>
  <c r="I240" i="12"/>
  <c r="I259" i="12"/>
  <c r="I281" i="12"/>
  <c r="I303" i="12"/>
  <c r="I329" i="12"/>
  <c r="I353" i="12"/>
  <c r="I375" i="12"/>
  <c r="I395" i="12"/>
  <c r="I417" i="12"/>
  <c r="I445" i="12"/>
  <c r="I16" i="12"/>
  <c r="I22" i="12"/>
  <c r="I39" i="12"/>
  <c r="I42" i="12"/>
  <c r="I45" i="12"/>
  <c r="I61" i="12"/>
  <c r="I77" i="12"/>
  <c r="I104" i="12"/>
  <c r="I106" i="12"/>
  <c r="I122" i="12"/>
  <c r="I128" i="12"/>
  <c r="I150" i="12"/>
  <c r="I178" i="12"/>
  <c r="I200" i="12"/>
  <c r="I218" i="12"/>
  <c r="I226" i="12"/>
  <c r="I248" i="12"/>
  <c r="I267" i="12"/>
  <c r="I289" i="12"/>
  <c r="I311" i="12"/>
  <c r="I335" i="12"/>
  <c r="I359" i="12"/>
  <c r="I379" i="12"/>
  <c r="I401" i="12"/>
  <c r="I423" i="12"/>
  <c r="I452" i="12"/>
  <c r="I32" i="12"/>
  <c r="I37" i="12"/>
  <c r="I69" i="12"/>
  <c r="I114" i="12"/>
  <c r="I120" i="12"/>
  <c r="I158" i="12"/>
  <c r="I164" i="12"/>
  <c r="I210" i="12"/>
  <c r="I220" i="12"/>
  <c r="I257" i="12"/>
  <c r="I297" i="12"/>
  <c r="I307" i="12"/>
  <c r="I347" i="12"/>
  <c r="I355" i="12"/>
  <c r="I393" i="12"/>
  <c r="I437" i="12"/>
  <c r="I7" i="12"/>
  <c r="I13" i="12"/>
  <c r="I17" i="12"/>
  <c r="I23" i="12"/>
  <c r="I29" i="12"/>
  <c r="I38" i="12"/>
  <c r="I44" i="12"/>
  <c r="I48" i="12"/>
  <c r="I54" i="12"/>
  <c r="I60" i="12"/>
  <c r="I64" i="12"/>
  <c r="I70" i="12"/>
  <c r="I76" i="12"/>
  <c r="I80" i="12"/>
  <c r="I85" i="12"/>
  <c r="I91" i="12"/>
  <c r="I95" i="12"/>
  <c r="I101" i="12"/>
  <c r="I107" i="12"/>
  <c r="I111" i="12"/>
  <c r="I117" i="12"/>
  <c r="I123" i="12"/>
  <c r="I127" i="12"/>
  <c r="I133" i="12"/>
  <c r="I139" i="12"/>
  <c r="I143" i="12"/>
  <c r="I149" i="12"/>
  <c r="I155" i="12"/>
  <c r="I159" i="12"/>
  <c r="I165" i="12"/>
  <c r="I171" i="12"/>
  <c r="I175" i="12"/>
  <c r="I179" i="12"/>
  <c r="I183" i="12"/>
  <c r="I187" i="12"/>
  <c r="I191" i="12"/>
  <c r="I195" i="12"/>
  <c r="I199" i="12"/>
  <c r="I203" i="12"/>
  <c r="I207" i="12"/>
  <c r="I211" i="12"/>
  <c r="I215" i="12"/>
  <c r="I219" i="12"/>
  <c r="I227" i="12"/>
  <c r="I233" i="12"/>
  <c r="I237" i="12"/>
  <c r="I241" i="12"/>
  <c r="I245" i="12"/>
  <c r="I249" i="12"/>
  <c r="I253" i="12"/>
  <c r="I256" i="12"/>
  <c r="I260" i="12"/>
  <c r="I264" i="12"/>
  <c r="I268" i="12"/>
  <c r="I272" i="12"/>
  <c r="I276" i="12"/>
  <c r="I280" i="12"/>
  <c r="I284" i="12"/>
  <c r="I288" i="12"/>
  <c r="I292" i="12"/>
  <c r="I296" i="12"/>
  <c r="I300" i="12"/>
  <c r="I304" i="12"/>
  <c r="I308" i="12"/>
  <c r="I312" i="12"/>
  <c r="I316" i="12"/>
  <c r="I320" i="12"/>
  <c r="I324" i="12"/>
  <c r="I328" i="12"/>
  <c r="I332" i="12"/>
  <c r="I325" i="12"/>
  <c r="J294" i="26"/>
  <c r="J156" i="26"/>
  <c r="P156" i="26" s="1"/>
  <c r="Q156" i="26" s="1"/>
  <c r="H156" i="18" s="1"/>
  <c r="J204" i="26"/>
  <c r="J286" i="26"/>
  <c r="J225" i="26"/>
  <c r="P225" i="26" s="1"/>
  <c r="Q225" i="26" s="1"/>
  <c r="H225" i="18" s="1"/>
  <c r="I336" i="12"/>
  <c r="I340" i="12"/>
  <c r="J340" i="12" s="1"/>
  <c r="M340" i="12" s="1"/>
  <c r="N340" i="12" s="1"/>
  <c r="I344" i="12"/>
  <c r="I348" i="12"/>
  <c r="I352" i="12"/>
  <c r="I356" i="12"/>
  <c r="J356" i="12" s="1"/>
  <c r="M356" i="12" s="1"/>
  <c r="N356" i="12" s="1"/>
  <c r="I360" i="12"/>
  <c r="I364" i="12"/>
  <c r="I368" i="12"/>
  <c r="I372" i="12"/>
  <c r="I376" i="12"/>
  <c r="I380" i="12"/>
  <c r="I384" i="12"/>
  <c r="I388" i="12"/>
  <c r="I392" i="12"/>
  <c r="I396" i="12"/>
  <c r="J396" i="12" s="1"/>
  <c r="I400" i="12"/>
  <c r="I404" i="12"/>
  <c r="J404" i="12" s="1"/>
  <c r="I408" i="12"/>
  <c r="I412" i="12"/>
  <c r="I416" i="12"/>
  <c r="I420" i="12"/>
  <c r="I424" i="12"/>
  <c r="I428" i="12"/>
  <c r="I432" i="12"/>
  <c r="I436" i="12"/>
  <c r="I440" i="12"/>
  <c r="I444" i="12"/>
  <c r="I448" i="12"/>
  <c r="I451" i="12"/>
  <c r="I455" i="12"/>
  <c r="H250" i="11"/>
  <c r="H271" i="11"/>
  <c r="I271" i="11" s="1"/>
  <c r="L271" i="11" s="1"/>
  <c r="M271" i="11" s="1"/>
  <c r="H287" i="11"/>
  <c r="H309" i="11"/>
  <c r="H325" i="11"/>
  <c r="H341" i="11"/>
  <c r="H355" i="11"/>
  <c r="I355" i="11" s="1"/>
  <c r="H371" i="11"/>
  <c r="I371" i="11" s="1"/>
  <c r="H386" i="11"/>
  <c r="H402" i="11"/>
  <c r="I402" i="11" s="1"/>
  <c r="L402" i="11" s="1"/>
  <c r="M402" i="11" s="1"/>
  <c r="H418" i="11"/>
  <c r="H434" i="11"/>
  <c r="H449" i="11"/>
  <c r="H252" i="11"/>
  <c r="H267" i="11"/>
  <c r="H283" i="11"/>
  <c r="H299" i="11"/>
  <c r="I299" i="11" s="1"/>
  <c r="L299" i="11" s="1"/>
  <c r="M299" i="11" s="1"/>
  <c r="H313" i="11"/>
  <c r="H329" i="11"/>
  <c r="I329" i="11" s="1"/>
  <c r="L329" i="11" s="1"/>
  <c r="M329" i="11" s="1"/>
  <c r="H344" i="11"/>
  <c r="H359" i="11"/>
  <c r="I359" i="11" s="1"/>
  <c r="H375" i="11"/>
  <c r="I375" i="11" s="1"/>
  <c r="H390" i="11"/>
  <c r="H406" i="11"/>
  <c r="I406" i="11" s="1"/>
  <c r="H422" i="11"/>
  <c r="H438" i="11"/>
  <c r="H453" i="11"/>
  <c r="I453" i="11" s="1"/>
  <c r="H59" i="11"/>
  <c r="H99" i="11"/>
  <c r="I99" i="11" s="1"/>
  <c r="L99" i="11" s="1"/>
  <c r="M99" i="11" s="1"/>
  <c r="H108" i="11"/>
  <c r="H120" i="11"/>
  <c r="H134" i="11"/>
  <c r="H143" i="11"/>
  <c r="H229" i="11"/>
  <c r="H243" i="11"/>
  <c r="H254" i="11"/>
  <c r="H258" i="11"/>
  <c r="H264" i="11"/>
  <c r="H269" i="11"/>
  <c r="H274" i="11"/>
  <c r="H280" i="11"/>
  <c r="H285" i="11"/>
  <c r="H290" i="11"/>
  <c r="H296" i="11"/>
  <c r="H301" i="11"/>
  <c r="H304" i="11"/>
  <c r="H310" i="11"/>
  <c r="H315" i="11"/>
  <c r="H320" i="11"/>
  <c r="H326" i="11"/>
  <c r="H331" i="11"/>
  <c r="H336" i="11"/>
  <c r="H342" i="11"/>
  <c r="H349" i="11"/>
  <c r="H356" i="11"/>
  <c r="H361" i="11"/>
  <c r="H366" i="11"/>
  <c r="I366" i="11" s="1"/>
  <c r="H372" i="11"/>
  <c r="H377" i="11"/>
  <c r="H384" i="11"/>
  <c r="H389" i="11"/>
  <c r="H395" i="11"/>
  <c r="H400" i="11"/>
  <c r="H405" i="11"/>
  <c r="H411" i="11"/>
  <c r="H416" i="11"/>
  <c r="H421" i="11"/>
  <c r="H427" i="11"/>
  <c r="H432" i="11"/>
  <c r="H437" i="11"/>
  <c r="I437" i="11" s="1"/>
  <c r="H443" i="11"/>
  <c r="H448" i="11"/>
  <c r="H37" i="11"/>
  <c r="H44" i="11"/>
  <c r="H47" i="11"/>
  <c r="H58" i="11"/>
  <c r="H88" i="11"/>
  <c r="H92" i="11"/>
  <c r="H95" i="11"/>
  <c r="H100" i="11"/>
  <c r="I100" i="11" s="1"/>
  <c r="H104" i="11"/>
  <c r="I104" i="11" s="1"/>
  <c r="L104" i="11" s="1"/>
  <c r="M104" i="11" s="1"/>
  <c r="H107" i="11"/>
  <c r="I107" i="11" s="1"/>
  <c r="H114" i="11"/>
  <c r="H117" i="11"/>
  <c r="H123" i="11"/>
  <c r="H128" i="11"/>
  <c r="H132" i="11"/>
  <c r="H135" i="11"/>
  <c r="H142" i="11"/>
  <c r="H146" i="11"/>
  <c r="H217" i="11"/>
  <c r="H220" i="11"/>
  <c r="I220" i="11" s="1"/>
  <c r="H226" i="11"/>
  <c r="H232" i="11"/>
  <c r="H237" i="11"/>
  <c r="I237" i="11" s="1"/>
  <c r="H241" i="11"/>
  <c r="H246" i="11"/>
  <c r="H253" i="11"/>
  <c r="H257" i="11"/>
  <c r="I257" i="11" s="1"/>
  <c r="L257" i="11" s="1"/>
  <c r="M257" i="11" s="1"/>
  <c r="H262" i="11"/>
  <c r="H268" i="11"/>
  <c r="H273" i="11"/>
  <c r="H278" i="11"/>
  <c r="H284" i="11"/>
  <c r="I284" i="11" s="1"/>
  <c r="L284" i="11" s="1"/>
  <c r="M284" i="11" s="1"/>
  <c r="H289" i="11"/>
  <c r="I289" i="11" s="1"/>
  <c r="H294" i="11"/>
  <c r="H300" i="11"/>
  <c r="I300" i="11" s="1"/>
  <c r="L300" i="11" s="1"/>
  <c r="M300" i="11" s="1"/>
  <c r="H306" i="11"/>
  <c r="H311" i="11"/>
  <c r="I311" i="11" s="1"/>
  <c r="H316" i="11"/>
  <c r="I316" i="11" s="1"/>
  <c r="H322" i="11"/>
  <c r="I322" i="11" s="1"/>
  <c r="L322" i="11" s="1"/>
  <c r="M322" i="11" s="1"/>
  <c r="H327" i="11"/>
  <c r="I327" i="11" s="1"/>
  <c r="H332" i="11"/>
  <c r="H338" i="11"/>
  <c r="I338" i="11" s="1"/>
  <c r="H343" i="11"/>
  <c r="I343" i="11" s="1"/>
  <c r="L343" i="11" s="1"/>
  <c r="M343" i="11" s="1"/>
  <c r="H347" i="11"/>
  <c r="H353" i="11"/>
  <c r="I353" i="11" s="1"/>
  <c r="H357" i="11"/>
  <c r="H362" i="11"/>
  <c r="I362" i="11" s="1"/>
  <c r="L362" i="11" s="1"/>
  <c r="M362" i="11" s="1"/>
  <c r="H368" i="11"/>
  <c r="H373" i="11"/>
  <c r="I373" i="11" s="1"/>
  <c r="L373" i="11" s="1"/>
  <c r="M373" i="11" s="1"/>
  <c r="H378" i="11"/>
  <c r="H383" i="11"/>
  <c r="H388" i="11"/>
  <c r="I388" i="11" s="1"/>
  <c r="L388" i="11" s="1"/>
  <c r="M388" i="11" s="1"/>
  <c r="H393" i="11"/>
  <c r="H399" i="11"/>
  <c r="I399" i="11" s="1"/>
  <c r="H404" i="11"/>
  <c r="I404" i="11" s="1"/>
  <c r="L404" i="11" s="1"/>
  <c r="M404" i="11" s="1"/>
  <c r="H409" i="11"/>
  <c r="H415" i="11"/>
  <c r="H420" i="11"/>
  <c r="H425" i="11"/>
  <c r="H431" i="11"/>
  <c r="H436" i="11"/>
  <c r="I436" i="11" s="1"/>
  <c r="L436" i="11" s="1"/>
  <c r="M436" i="11" s="1"/>
  <c r="H441" i="11"/>
  <c r="H447" i="11"/>
  <c r="I447" i="11" s="1"/>
  <c r="H454" i="11"/>
  <c r="H97" i="11"/>
  <c r="I97" i="11" s="1"/>
  <c r="H109" i="11"/>
  <c r="H124" i="11"/>
  <c r="I124" i="11" s="1"/>
  <c r="H131" i="11"/>
  <c r="H222" i="11"/>
  <c r="H225" i="11"/>
  <c r="H245" i="11"/>
  <c r="H248" i="11"/>
  <c r="H96" i="11"/>
  <c r="H112" i="11"/>
  <c r="H121" i="11"/>
  <c r="H231" i="11"/>
  <c r="H235" i="11"/>
  <c r="I235" i="11" s="1"/>
  <c r="H244" i="11"/>
  <c r="I244" i="11" s="1"/>
  <c r="H140" i="11"/>
  <c r="H51" i="11"/>
  <c r="H89" i="11"/>
  <c r="H41" i="11"/>
  <c r="I41" i="11" s="1"/>
  <c r="H36" i="11"/>
  <c r="I36" i="11" s="1"/>
  <c r="H227" i="11"/>
  <c r="H61" i="11"/>
  <c r="I61" i="11" s="1"/>
  <c r="H54" i="11"/>
  <c r="H50" i="11"/>
  <c r="H46" i="11"/>
  <c r="H42" i="11"/>
  <c r="I42" i="11" s="1"/>
  <c r="H48" i="11"/>
  <c r="H56" i="11"/>
  <c r="H64" i="11"/>
  <c r="H10" i="11"/>
  <c r="I10" i="11" s="1"/>
  <c r="H14" i="11"/>
  <c r="H18" i="11"/>
  <c r="H22" i="11"/>
  <c r="I22" i="11" s="1"/>
  <c r="H26" i="11"/>
  <c r="H32" i="11"/>
  <c r="I32" i="11" s="1"/>
  <c r="L32" i="11" s="1"/>
  <c r="M32" i="11" s="1"/>
  <c r="H35" i="11"/>
  <c r="H68" i="11"/>
  <c r="H72" i="11"/>
  <c r="I72" i="11" s="1"/>
  <c r="H76" i="11"/>
  <c r="H79" i="11"/>
  <c r="H83" i="11"/>
  <c r="H86" i="11"/>
  <c r="H151" i="11"/>
  <c r="I151" i="11" s="1"/>
  <c r="H155" i="11"/>
  <c r="I155" i="11" s="1"/>
  <c r="H159" i="11"/>
  <c r="I159" i="11" s="1"/>
  <c r="H163" i="11"/>
  <c r="H167" i="11"/>
  <c r="H171" i="11"/>
  <c r="I171" i="11" s="1"/>
  <c r="H175" i="11"/>
  <c r="H178" i="11"/>
  <c r="I178" i="11" s="1"/>
  <c r="H182" i="11"/>
  <c r="I182" i="11" s="1"/>
  <c r="H186" i="11"/>
  <c r="I186" i="11" s="1"/>
  <c r="H190" i="11"/>
  <c r="H194" i="11"/>
  <c r="H199" i="11"/>
  <c r="H203" i="11"/>
  <c r="H208" i="11"/>
  <c r="H212" i="11"/>
  <c r="H9" i="11"/>
  <c r="H13" i="11"/>
  <c r="H17" i="11"/>
  <c r="H21" i="11"/>
  <c r="H25" i="11"/>
  <c r="H67" i="11"/>
  <c r="H71" i="11"/>
  <c r="H75" i="11"/>
  <c r="H80" i="11"/>
  <c r="H87" i="11"/>
  <c r="H150" i="11"/>
  <c r="I150" i="11" s="1"/>
  <c r="H154" i="11"/>
  <c r="H158" i="11"/>
  <c r="H162" i="11"/>
  <c r="I162" i="11" s="1"/>
  <c r="H166" i="11"/>
  <c r="H170" i="11"/>
  <c r="H174" i="11"/>
  <c r="I174" i="11" s="1"/>
  <c r="H179" i="11"/>
  <c r="H183" i="11"/>
  <c r="I183" i="11" s="1"/>
  <c r="H187" i="11"/>
  <c r="H191" i="11"/>
  <c r="H195" i="11"/>
  <c r="I195" i="11" s="1"/>
  <c r="H198" i="11"/>
  <c r="I198" i="11" s="1"/>
  <c r="H202" i="11"/>
  <c r="H206" i="11"/>
  <c r="H209" i="11"/>
  <c r="H213" i="11"/>
  <c r="F461" i="33"/>
  <c r="P840" i="10"/>
  <c r="J836" i="18" s="1"/>
  <c r="P1018" i="10"/>
  <c r="J1012" i="18" s="1"/>
  <c r="P91" i="10"/>
  <c r="J91" i="18" s="1"/>
  <c r="P107" i="10"/>
  <c r="J107" i="18" s="1"/>
  <c r="P163" i="10"/>
  <c r="J163" i="18" s="1"/>
  <c r="P656" i="10"/>
  <c r="J653" i="18" s="1"/>
  <c r="P728" i="10"/>
  <c r="J724" i="18" s="1"/>
  <c r="P740" i="10"/>
  <c r="J736" i="18" s="1"/>
  <c r="P756" i="10"/>
  <c r="J752" i="18" s="1"/>
  <c r="P762" i="10"/>
  <c r="J758" i="18" s="1"/>
  <c r="P790" i="10"/>
  <c r="J786" i="18" s="1"/>
  <c r="P805" i="10"/>
  <c r="J801" i="18" s="1"/>
  <c r="P812" i="10"/>
  <c r="J808" i="18" s="1"/>
  <c r="P820" i="10"/>
  <c r="J816" i="18" s="1"/>
  <c r="P826" i="10"/>
  <c r="J822" i="18" s="1"/>
  <c r="P834" i="10"/>
  <c r="J830" i="18" s="1"/>
  <c r="P838" i="10"/>
  <c r="J834" i="18" s="1"/>
  <c r="P844" i="10"/>
  <c r="J840" i="18" s="1"/>
  <c r="P848" i="10"/>
  <c r="J844" i="18" s="1"/>
  <c r="P852" i="10"/>
  <c r="J848" i="18" s="1"/>
  <c r="P856" i="10"/>
  <c r="J852" i="18" s="1"/>
  <c r="P57" i="13"/>
  <c r="P247" i="13"/>
  <c r="F528" i="25"/>
  <c r="F519" i="25"/>
  <c r="F515" i="25"/>
  <c r="F513" i="25"/>
  <c r="F509" i="25"/>
  <c r="F503" i="25"/>
  <c r="F495" i="25"/>
  <c r="F487" i="25"/>
  <c r="F479" i="25"/>
  <c r="F473" i="25"/>
  <c r="F469" i="25"/>
  <c r="F465" i="25"/>
  <c r="F250" i="25"/>
  <c r="F252" i="25"/>
  <c r="F254" i="25"/>
  <c r="F256" i="25"/>
  <c r="F258" i="25"/>
  <c r="F261" i="25"/>
  <c r="F263" i="25"/>
  <c r="F264" i="25"/>
  <c r="F267" i="25"/>
  <c r="F268" i="25"/>
  <c r="F269" i="25"/>
  <c r="F271" i="25"/>
  <c r="F273" i="25"/>
  <c r="F276" i="25"/>
  <c r="F278" i="25"/>
  <c r="F280" i="25"/>
  <c r="F281" i="25"/>
  <c r="F284" i="25"/>
  <c r="F285" i="25"/>
  <c r="F287" i="25"/>
  <c r="F289" i="25"/>
  <c r="F292" i="25"/>
  <c r="F294" i="25"/>
  <c r="F295" i="25"/>
  <c r="F297" i="25"/>
  <c r="F300" i="25"/>
  <c r="F304" i="25"/>
  <c r="F305" i="25"/>
  <c r="F307" i="25"/>
  <c r="F308" i="25"/>
  <c r="F310" i="25"/>
  <c r="F313" i="25"/>
  <c r="F314" i="25"/>
  <c r="F318" i="25"/>
  <c r="F321" i="25"/>
  <c r="F322" i="25"/>
  <c r="F324" i="25"/>
  <c r="F326" i="25"/>
  <c r="F329" i="25"/>
  <c r="F330" i="25"/>
  <c r="F332" i="25"/>
  <c r="F334" i="25"/>
  <c r="F336" i="25"/>
  <c r="F337" i="25"/>
  <c r="F339" i="25"/>
  <c r="F342" i="25"/>
  <c r="F344" i="25"/>
  <c r="F345" i="25"/>
  <c r="F349" i="25"/>
  <c r="F352" i="25"/>
  <c r="F353" i="25"/>
  <c r="F354" i="25"/>
  <c r="F356" i="25"/>
  <c r="F359" i="25"/>
  <c r="F360" i="25"/>
  <c r="F362" i="25"/>
  <c r="F364" i="25"/>
  <c r="F367" i="25"/>
  <c r="F368" i="25"/>
  <c r="F372" i="25"/>
  <c r="F374" i="25"/>
  <c r="F375" i="25"/>
  <c r="F377" i="25"/>
  <c r="F378" i="25"/>
  <c r="F380" i="25"/>
  <c r="F381" i="25"/>
  <c r="F382" i="25"/>
  <c r="F384" i="25"/>
  <c r="F385" i="25"/>
  <c r="F388" i="25"/>
  <c r="F390" i="25"/>
  <c r="F391" i="25"/>
  <c r="F396" i="25"/>
  <c r="F398" i="25"/>
  <c r="F399" i="25"/>
  <c r="F401" i="25"/>
  <c r="F404" i="25"/>
  <c r="F406" i="25"/>
  <c r="F407" i="25"/>
  <c r="F412" i="25"/>
  <c r="F413" i="25"/>
  <c r="F414" i="25"/>
  <c r="F416" i="25"/>
  <c r="F417" i="25"/>
  <c r="F420" i="25"/>
  <c r="F422" i="25"/>
  <c r="F423" i="25"/>
  <c r="F428" i="25"/>
  <c r="F430" i="25"/>
  <c r="F431" i="25"/>
  <c r="F433" i="25"/>
  <c r="F436" i="25"/>
  <c r="F438" i="25"/>
  <c r="F439" i="25"/>
  <c r="F441" i="25"/>
  <c r="F444" i="25"/>
  <c r="F445" i="25"/>
  <c r="F446" i="25"/>
  <c r="F448" i="25"/>
  <c r="F451" i="25"/>
  <c r="F452" i="25"/>
  <c r="F453" i="25"/>
  <c r="C461" i="10"/>
  <c r="F856" i="25"/>
  <c r="F850" i="25"/>
  <c r="F846" i="25"/>
  <c r="F840" i="25"/>
  <c r="F836" i="25"/>
  <c r="F826" i="25"/>
  <c r="F824" i="25"/>
  <c r="F820" i="25"/>
  <c r="F818" i="25"/>
  <c r="F814" i="25"/>
  <c r="F810" i="25"/>
  <c r="F805" i="25"/>
  <c r="F800" i="25"/>
  <c r="F796" i="25"/>
  <c r="F786" i="25"/>
  <c r="F782" i="25"/>
  <c r="F780" i="25"/>
  <c r="F778" i="25"/>
  <c r="F776" i="25"/>
  <c r="F772" i="25"/>
  <c r="F768" i="25"/>
  <c r="F764" i="25"/>
  <c r="F754" i="25"/>
  <c r="F752" i="25"/>
  <c r="F743" i="25"/>
  <c r="F732" i="25"/>
  <c r="F730" i="25"/>
  <c r="F902" i="25"/>
  <c r="F899" i="25"/>
  <c r="F895" i="25"/>
  <c r="F892" i="25"/>
  <c r="F886" i="25"/>
  <c r="F882" i="25"/>
  <c r="F879" i="25"/>
  <c r="F871" i="25"/>
  <c r="F867" i="25"/>
  <c r="F900" i="25"/>
  <c r="F898" i="25"/>
  <c r="F893" i="25"/>
  <c r="F891" i="25"/>
  <c r="F889" i="25"/>
  <c r="F883" i="25"/>
  <c r="F880" i="25"/>
  <c r="F878" i="25"/>
  <c r="F868" i="25"/>
  <c r="F866" i="25"/>
  <c r="F864" i="25"/>
  <c r="F455" i="25"/>
  <c r="F454" i="25"/>
  <c r="J515" i="26"/>
  <c r="J510" i="26"/>
  <c r="J509" i="26"/>
  <c r="P509" i="26" s="1"/>
  <c r="Q509" i="26" s="1"/>
  <c r="H508" i="18" s="1"/>
  <c r="J508" i="26"/>
  <c r="J489" i="26"/>
  <c r="J596" i="26"/>
  <c r="P596" i="26" s="1"/>
  <c r="Q596" i="26" s="1"/>
  <c r="H594" i="18" s="1"/>
  <c r="J687" i="26"/>
  <c r="P687" i="26" s="1"/>
  <c r="Q687" i="26" s="1"/>
  <c r="H684" i="18" s="1"/>
  <c r="J671" i="26"/>
  <c r="P671" i="26" s="1"/>
  <c r="Q671" i="26" s="1"/>
  <c r="H668" i="18" s="1"/>
  <c r="J670" i="26"/>
  <c r="J669" i="26"/>
  <c r="P669" i="26" s="1"/>
  <c r="Q669" i="26" s="1"/>
  <c r="H666" i="18" s="1"/>
  <c r="J667" i="26"/>
  <c r="P667" i="26" s="1"/>
  <c r="Q667" i="26" s="1"/>
  <c r="H664" i="18" s="1"/>
  <c r="J666" i="26"/>
  <c r="J665" i="26"/>
  <c r="P665" i="26" s="1"/>
  <c r="Q665" i="26" s="1"/>
  <c r="H662" i="18" s="1"/>
  <c r="J663" i="26"/>
  <c r="P663" i="26" s="1"/>
  <c r="Q663" i="26" s="1"/>
  <c r="H660" i="18" s="1"/>
  <c r="J662" i="26"/>
  <c r="J661" i="26"/>
  <c r="P661" i="26" s="1"/>
  <c r="Q661" i="26" s="1"/>
  <c r="H658" i="18" s="1"/>
  <c r="J659" i="26"/>
  <c r="P659" i="26" s="1"/>
  <c r="Q659" i="26" s="1"/>
  <c r="H656" i="18" s="1"/>
  <c r="J658" i="26"/>
  <c r="J657" i="26"/>
  <c r="P657" i="26" s="1"/>
  <c r="Q657" i="26" s="1"/>
  <c r="H654" i="18" s="1"/>
  <c r="J655" i="26"/>
  <c r="P655" i="26" s="1"/>
  <c r="Q655" i="26" s="1"/>
  <c r="H652" i="18" s="1"/>
  <c r="J654" i="26"/>
  <c r="J653" i="26"/>
  <c r="P653" i="26" s="1"/>
  <c r="Q653" i="26" s="1"/>
  <c r="H650" i="18" s="1"/>
  <c r="J651" i="26"/>
  <c r="P651" i="26" s="1"/>
  <c r="Q651" i="26" s="1"/>
  <c r="H648" i="18" s="1"/>
  <c r="J650" i="26"/>
  <c r="J649" i="26"/>
  <c r="P649" i="26" s="1"/>
  <c r="Q649" i="26" s="1"/>
  <c r="H646" i="18" s="1"/>
  <c r="J647" i="26"/>
  <c r="P647" i="26" s="1"/>
  <c r="Q647" i="26" s="1"/>
  <c r="H644" i="18" s="1"/>
  <c r="J646" i="26"/>
  <c r="J645" i="26"/>
  <c r="P645" i="26" s="1"/>
  <c r="Q645" i="26" s="1"/>
  <c r="H642" i="18" s="1"/>
  <c r="J643" i="26"/>
  <c r="P643" i="26" s="1"/>
  <c r="Q643" i="26" s="1"/>
  <c r="H640" i="18" s="1"/>
  <c r="J642" i="26"/>
  <c r="J641" i="26"/>
  <c r="P641" i="26" s="1"/>
  <c r="Q641" i="26" s="1"/>
  <c r="H638" i="18" s="1"/>
  <c r="J639" i="26"/>
  <c r="P639" i="26" s="1"/>
  <c r="Q639" i="26" s="1"/>
  <c r="H636" i="18" s="1"/>
  <c r="J638" i="26"/>
  <c r="J637" i="26"/>
  <c r="P637" i="26" s="1"/>
  <c r="Q637" i="26" s="1"/>
  <c r="H634" i="18" s="1"/>
  <c r="J635" i="26"/>
  <c r="P635" i="26" s="1"/>
  <c r="Q635" i="26" s="1"/>
  <c r="H632" i="18" s="1"/>
  <c r="J634" i="26"/>
  <c r="J633" i="26"/>
  <c r="P633" i="26" s="1"/>
  <c r="Q633" i="26" s="1"/>
  <c r="H630" i="18" s="1"/>
  <c r="J631" i="26"/>
  <c r="P631" i="26" s="1"/>
  <c r="Q631" i="26" s="1"/>
  <c r="H628" i="18" s="1"/>
  <c r="J630" i="26"/>
  <c r="J629" i="26"/>
  <c r="P629" i="26" s="1"/>
  <c r="Q629" i="26" s="1"/>
  <c r="H626" i="18" s="1"/>
  <c r="J627" i="26"/>
  <c r="P627" i="26" s="1"/>
  <c r="Q627" i="26" s="1"/>
  <c r="H624" i="18" s="1"/>
  <c r="J626" i="26"/>
  <c r="J625" i="26"/>
  <c r="P625" i="26" s="1"/>
  <c r="Q625" i="26" s="1"/>
  <c r="H622" i="18" s="1"/>
  <c r="J623" i="26"/>
  <c r="P623" i="26" s="1"/>
  <c r="Q623" i="26" s="1"/>
  <c r="H620" i="18" s="1"/>
  <c r="J622" i="26"/>
  <c r="J621" i="26"/>
  <c r="P621" i="26" s="1"/>
  <c r="Q621" i="26" s="1"/>
  <c r="H618" i="18" s="1"/>
  <c r="J619" i="26"/>
  <c r="P619" i="26" s="1"/>
  <c r="Q619" i="26" s="1"/>
  <c r="H616" i="18" s="1"/>
  <c r="J618" i="26"/>
  <c r="J617" i="26"/>
  <c r="P617" i="26" s="1"/>
  <c r="Q617" i="26" s="1"/>
  <c r="H614" i="18" s="1"/>
  <c r="J615" i="26"/>
  <c r="P615" i="26" s="1"/>
  <c r="Q615" i="26" s="1"/>
  <c r="H612" i="18" s="1"/>
  <c r="J614" i="26"/>
  <c r="J613" i="26"/>
  <c r="P613" i="26" s="1"/>
  <c r="Q613" i="26" s="1"/>
  <c r="H610" i="18" s="1"/>
  <c r="J611" i="26"/>
  <c r="P611" i="26" s="1"/>
  <c r="Q611" i="26" s="1"/>
  <c r="H608" i="18" s="1"/>
  <c r="J610" i="26"/>
  <c r="J609" i="26"/>
  <c r="P609" i="26" s="1"/>
  <c r="Q609" i="26" s="1"/>
  <c r="H606" i="18" s="1"/>
  <c r="J607" i="26"/>
  <c r="P607" i="26" s="1"/>
  <c r="Q607" i="26" s="1"/>
  <c r="H604" i="18" s="1"/>
  <c r="J606" i="26"/>
  <c r="C461" i="28"/>
  <c r="D461" i="30"/>
  <c r="H724" i="26"/>
  <c r="I350" i="12"/>
  <c r="I354" i="12"/>
  <c r="I358" i="12"/>
  <c r="J358" i="12" s="1"/>
  <c r="I362" i="12"/>
  <c r="J362" i="12" s="1"/>
  <c r="M362" i="12" s="1"/>
  <c r="N362" i="12" s="1"/>
  <c r="I366" i="12"/>
  <c r="I370" i="12"/>
  <c r="I374" i="12"/>
  <c r="I378" i="12"/>
  <c r="I382" i="12"/>
  <c r="I386" i="12"/>
  <c r="J386" i="12" s="1"/>
  <c r="M386" i="12" s="1"/>
  <c r="N386" i="12" s="1"/>
  <c r="I390" i="12"/>
  <c r="I394" i="12"/>
  <c r="J394" i="12" s="1"/>
  <c r="I398" i="12"/>
  <c r="I402" i="12"/>
  <c r="I406" i="12"/>
  <c r="I410" i="12"/>
  <c r="I414" i="12"/>
  <c r="I418" i="12"/>
  <c r="J418" i="12" s="1"/>
  <c r="I422" i="12"/>
  <c r="J422" i="12" s="1"/>
  <c r="M422" i="12" s="1"/>
  <c r="N422" i="12" s="1"/>
  <c r="I426" i="12"/>
  <c r="I430" i="12"/>
  <c r="I434" i="12"/>
  <c r="I438" i="12"/>
  <c r="I442" i="12"/>
  <c r="J442" i="12" s="1"/>
  <c r="I446" i="12"/>
  <c r="I449" i="12"/>
  <c r="H263" i="11"/>
  <c r="H279" i="11"/>
  <c r="H295" i="11"/>
  <c r="H317" i="11"/>
  <c r="H333" i="11"/>
  <c r="H348" i="11"/>
  <c r="H363" i="11"/>
  <c r="I363" i="11" s="1"/>
  <c r="H379" i="11"/>
  <c r="I379" i="11" s="1"/>
  <c r="H394" i="11"/>
  <c r="H410" i="11"/>
  <c r="H426" i="11"/>
  <c r="H442" i="11"/>
  <c r="I442" i="11" s="1"/>
  <c r="H259" i="11"/>
  <c r="H275" i="11"/>
  <c r="H291" i="11"/>
  <c r="H305" i="11"/>
  <c r="H321" i="11"/>
  <c r="H337" i="11"/>
  <c r="H352" i="11"/>
  <c r="H367" i="11"/>
  <c r="H382" i="11"/>
  <c r="H398" i="11"/>
  <c r="H414" i="11"/>
  <c r="H430" i="11"/>
  <c r="I430" i="11" s="1"/>
  <c r="L430" i="11" s="1"/>
  <c r="M430" i="11" s="1"/>
  <c r="H446" i="11"/>
  <c r="H39" i="11"/>
  <c r="I39" i="11" s="1"/>
  <c r="H94" i="11"/>
  <c r="H106" i="11"/>
  <c r="I106" i="11" s="1"/>
  <c r="H118" i="11"/>
  <c r="H127" i="11"/>
  <c r="H136" i="11"/>
  <c r="H219" i="11"/>
  <c r="H238" i="11"/>
  <c r="H251" i="11"/>
  <c r="H256" i="11"/>
  <c r="H261" i="11"/>
  <c r="H266" i="11"/>
  <c r="H272" i="11"/>
  <c r="I272" i="11" s="1"/>
  <c r="L272" i="11" s="1"/>
  <c r="M272" i="11" s="1"/>
  <c r="H277" i="11"/>
  <c r="H282" i="11"/>
  <c r="I282" i="11" s="1"/>
  <c r="H288" i="11"/>
  <c r="H293" i="11"/>
  <c r="I293" i="11" s="1"/>
  <c r="L293" i="11" s="1"/>
  <c r="M293" i="11" s="1"/>
  <c r="H298" i="11"/>
  <c r="H303" i="11"/>
  <c r="H307" i="11"/>
  <c r="H312" i="11"/>
  <c r="H318" i="11"/>
  <c r="H323" i="11"/>
  <c r="H328" i="11"/>
  <c r="H334" i="11"/>
  <c r="H339" i="11"/>
  <c r="H346" i="11"/>
  <c r="H351" i="11"/>
  <c r="H358" i="11"/>
  <c r="H364" i="11"/>
  <c r="H369" i="11"/>
  <c r="H374" i="11"/>
  <c r="H381" i="11"/>
  <c r="H387" i="11"/>
  <c r="H392" i="11"/>
  <c r="H397" i="11"/>
  <c r="H403" i="11"/>
  <c r="H408" i="11"/>
  <c r="H413" i="11"/>
  <c r="H419" i="11"/>
  <c r="H424" i="11"/>
  <c r="H429" i="11"/>
  <c r="H435" i="11"/>
  <c r="H440" i="11"/>
  <c r="H445" i="11"/>
  <c r="H450" i="11"/>
  <c r="H455" i="11"/>
  <c r="H40" i="11"/>
  <c r="H55" i="11"/>
  <c r="H63" i="11"/>
  <c r="H90" i="11"/>
  <c r="H93" i="11"/>
  <c r="H98" i="11"/>
  <c r="H102" i="11"/>
  <c r="H105" i="11"/>
  <c r="H111" i="11"/>
  <c r="H116" i="11"/>
  <c r="H119" i="11"/>
  <c r="H126" i="11"/>
  <c r="H130" i="11"/>
  <c r="H133" i="11"/>
  <c r="H139" i="11"/>
  <c r="H144" i="11"/>
  <c r="H147" i="11"/>
  <c r="H218" i="11"/>
  <c r="H223" i="11"/>
  <c r="H228" i="11"/>
  <c r="H234" i="11"/>
  <c r="H239" i="11"/>
  <c r="H242" i="11"/>
  <c r="H249" i="11"/>
  <c r="H255" i="11"/>
  <c r="H260" i="11"/>
  <c r="H265" i="11"/>
  <c r="H270" i="11"/>
  <c r="H276" i="11"/>
  <c r="H281" i="11"/>
  <c r="H286" i="11"/>
  <c r="H292" i="11"/>
  <c r="H297" i="11"/>
  <c r="H302" i="11"/>
  <c r="H308" i="11"/>
  <c r="H314" i="11"/>
  <c r="H319" i="11"/>
  <c r="H324" i="11"/>
  <c r="H330" i="11"/>
  <c r="H335" i="11"/>
  <c r="H340" i="11"/>
  <c r="H345" i="11"/>
  <c r="H350" i="11"/>
  <c r="H354" i="11"/>
  <c r="H360" i="11"/>
  <c r="H365" i="11"/>
  <c r="H370" i="11"/>
  <c r="H376" i="11"/>
  <c r="H380" i="11"/>
  <c r="H385" i="11"/>
  <c r="H391" i="11"/>
  <c r="H396" i="11"/>
  <c r="H401" i="11"/>
  <c r="H407" i="11"/>
  <c r="H412" i="11"/>
  <c r="H417" i="11"/>
  <c r="H423" i="11"/>
  <c r="H428" i="11"/>
  <c r="H433" i="11"/>
  <c r="H439" i="11"/>
  <c r="H444" i="11"/>
  <c r="H451" i="11"/>
  <c r="H91" i="11"/>
  <c r="H103" i="11"/>
  <c r="H122" i="11"/>
  <c r="H125" i="11"/>
  <c r="H137" i="11"/>
  <c r="H224" i="11"/>
  <c r="H230" i="11"/>
  <c r="H247" i="11"/>
  <c r="H110" i="11"/>
  <c r="H113" i="11"/>
  <c r="H129" i="11"/>
  <c r="H233" i="11"/>
  <c r="H236" i="11"/>
  <c r="H138" i="11"/>
  <c r="H141" i="11"/>
  <c r="H62" i="11"/>
  <c r="H115" i="11"/>
  <c r="H221" i="11"/>
  <c r="H240" i="11"/>
  <c r="H145" i="11"/>
  <c r="H216" i="11"/>
  <c r="H65" i="11"/>
  <c r="H57" i="11"/>
  <c r="H53" i="11"/>
  <c r="H49" i="11"/>
  <c r="H43" i="11"/>
  <c r="H38" i="11"/>
  <c r="H52" i="11"/>
  <c r="H60" i="11"/>
  <c r="H8" i="11"/>
  <c r="H12" i="11"/>
  <c r="H16" i="11"/>
  <c r="H20" i="11"/>
  <c r="H24" i="11"/>
  <c r="H28" i="11"/>
  <c r="H33" i="11"/>
  <c r="H66" i="11"/>
  <c r="H70" i="11"/>
  <c r="H74" i="11"/>
  <c r="H77" i="11"/>
  <c r="H81" i="11"/>
  <c r="H84" i="11"/>
  <c r="H149" i="11"/>
  <c r="H153" i="11"/>
  <c r="H157" i="11"/>
  <c r="H161" i="11"/>
  <c r="H165" i="11"/>
  <c r="H169" i="11"/>
  <c r="H173" i="11"/>
  <c r="H176" i="11"/>
  <c r="H180" i="11"/>
  <c r="H184" i="11"/>
  <c r="H188" i="11"/>
  <c r="H192" i="11"/>
  <c r="H197" i="11"/>
  <c r="H201" i="11"/>
  <c r="H205" i="11"/>
  <c r="H210" i="11"/>
  <c r="H214" i="11"/>
  <c r="H7" i="11"/>
  <c r="H11" i="11"/>
  <c r="H15" i="11"/>
  <c r="H19" i="11"/>
  <c r="H23" i="11"/>
  <c r="H27" i="11"/>
  <c r="H31" i="11"/>
  <c r="H34" i="11"/>
  <c r="H69" i="11"/>
  <c r="H73" i="11"/>
  <c r="H78" i="11"/>
  <c r="H82" i="11"/>
  <c r="H85" i="11"/>
  <c r="H148" i="11"/>
  <c r="H152" i="11"/>
  <c r="H156" i="11"/>
  <c r="H160" i="11"/>
  <c r="H164" i="11"/>
  <c r="H168" i="11"/>
  <c r="H172" i="11"/>
  <c r="H177" i="11"/>
  <c r="H181" i="11"/>
  <c r="H185" i="11"/>
  <c r="H189" i="11"/>
  <c r="H193" i="11"/>
  <c r="H196" i="11"/>
  <c r="H200" i="11"/>
  <c r="H204" i="11"/>
  <c r="H207" i="11"/>
  <c r="H211" i="11"/>
  <c r="H215" i="11"/>
  <c r="I450" i="12"/>
  <c r="I206" i="12"/>
  <c r="I460" i="11"/>
  <c r="P1109" i="33"/>
  <c r="P772" i="10"/>
  <c r="J768" i="18" s="1"/>
  <c r="P60" i="10"/>
  <c r="J60" i="18" s="1"/>
  <c r="P652" i="10"/>
  <c r="J649" i="18" s="1"/>
  <c r="P735" i="10"/>
  <c r="J731" i="18" s="1"/>
  <c r="P744" i="10"/>
  <c r="J740" i="18" s="1"/>
  <c r="P760" i="10"/>
  <c r="J756" i="18" s="1"/>
  <c r="P780" i="10"/>
  <c r="J776" i="18" s="1"/>
  <c r="P786" i="10"/>
  <c r="J782" i="18" s="1"/>
  <c r="P794" i="10"/>
  <c r="J790" i="18" s="1"/>
  <c r="P808" i="10"/>
  <c r="J804" i="18" s="1"/>
  <c r="P816" i="10"/>
  <c r="J812" i="18" s="1"/>
  <c r="P830" i="10"/>
  <c r="J826" i="18" s="1"/>
  <c r="P39" i="13"/>
  <c r="P59" i="13"/>
  <c r="P179" i="13"/>
  <c r="P25" i="13"/>
  <c r="P423" i="13"/>
  <c r="C461" i="33"/>
  <c r="F460" i="28"/>
  <c r="K460" i="28" s="1"/>
  <c r="G460" i="18" s="1"/>
  <c r="I733" i="35"/>
  <c r="I864" i="35" s="1"/>
  <c r="H864" i="35"/>
  <c r="I548" i="35"/>
  <c r="I604" i="35" s="1"/>
  <c r="H604" i="35"/>
  <c r="I10" i="35"/>
  <c r="I462" i="35" s="1"/>
  <c r="H462" i="35"/>
  <c r="I527" i="35"/>
  <c r="J711" i="18"/>
  <c r="G1118" i="35"/>
  <c r="E1116" i="32"/>
  <c r="C1116" i="32"/>
  <c r="L544" i="32"/>
  <c r="I97" i="32"/>
  <c r="L593" i="32"/>
  <c r="L675" i="32"/>
  <c r="L653" i="32"/>
  <c r="L878" i="32"/>
  <c r="L613" i="32"/>
  <c r="L641" i="32"/>
  <c r="L880" i="32"/>
  <c r="L465" i="32"/>
  <c r="I52" i="32"/>
  <c r="I362" i="32"/>
  <c r="L362" i="32" s="1"/>
  <c r="I242" i="32"/>
  <c r="L242" i="32" s="1"/>
  <c r="I243" i="32"/>
  <c r="L243" i="32" s="1"/>
  <c r="I205" i="32"/>
  <c r="L205" i="32" s="1"/>
  <c r="I182" i="32"/>
  <c r="L182" i="32" s="1"/>
  <c r="I214" i="32"/>
  <c r="L214" i="32" s="1"/>
  <c r="I158" i="32"/>
  <c r="L158" i="32" s="1"/>
  <c r="I92" i="32"/>
  <c r="L92" i="32" s="1"/>
  <c r="I111" i="32"/>
  <c r="L111" i="32" s="1"/>
  <c r="L876" i="32"/>
  <c r="I911" i="32"/>
  <c r="I1029" i="32"/>
  <c r="L1029" i="32" s="1"/>
  <c r="I162" i="32"/>
  <c r="I50" i="32"/>
  <c r="L50" i="32" s="1"/>
  <c r="I65" i="32"/>
  <c r="L65" i="32" s="1"/>
  <c r="I28" i="32"/>
  <c r="L28" i="32" s="1"/>
  <c r="I73" i="32"/>
  <c r="L73" i="32" s="1"/>
  <c r="I1103" i="32"/>
  <c r="I27" i="32"/>
  <c r="L27" i="32" s="1"/>
  <c r="I1032" i="32"/>
  <c r="L1032" i="32" s="1"/>
  <c r="I1093" i="32"/>
  <c r="L1093" i="32" s="1"/>
  <c r="F526" i="32"/>
  <c r="I1100" i="32"/>
  <c r="L1100" i="32" s="1"/>
  <c r="I1041" i="32"/>
  <c r="L1041" i="32" s="1"/>
  <c r="I972" i="32"/>
  <c r="L972" i="32" s="1"/>
  <c r="L463" i="32"/>
  <c r="L892" i="32"/>
  <c r="L476" i="32"/>
  <c r="I8" i="32"/>
  <c r="I241" i="32"/>
  <c r="I246" i="32"/>
  <c r="L246" i="32" s="1"/>
  <c r="L869" i="32"/>
  <c r="L900" i="32"/>
  <c r="G460" i="30"/>
  <c r="H460" i="30" s="1"/>
  <c r="G1116" i="28"/>
  <c r="I1116" i="28" s="1"/>
  <c r="J1112" i="34"/>
  <c r="M1112" i="34" s="1"/>
  <c r="N1112" i="34" s="1"/>
  <c r="L903" i="14"/>
  <c r="M903" i="14" s="1"/>
  <c r="L456" i="14"/>
  <c r="M456" i="14" s="1"/>
  <c r="H315" i="14"/>
  <c r="I315" i="14" s="1"/>
  <c r="H329" i="14"/>
  <c r="I329" i="14" s="1"/>
  <c r="L329" i="14" s="1"/>
  <c r="M329" i="14" s="1"/>
  <c r="H369" i="14"/>
  <c r="H388" i="14"/>
  <c r="H420" i="14"/>
  <c r="H436" i="14"/>
  <c r="H115" i="14"/>
  <c r="H223" i="14"/>
  <c r="I223" i="14" s="1"/>
  <c r="L223" i="14" s="1"/>
  <c r="M223" i="14" s="1"/>
  <c r="H325" i="14"/>
  <c r="H343" i="14"/>
  <c r="H361" i="14"/>
  <c r="H392" i="14"/>
  <c r="I392" i="14" s="1"/>
  <c r="H406" i="14"/>
  <c r="H426" i="14"/>
  <c r="I426" i="14" s="1"/>
  <c r="L426" i="14" s="1"/>
  <c r="M426" i="14" s="1"/>
  <c r="F426" i="18" s="1"/>
  <c r="H448" i="14"/>
  <c r="I448" i="14" s="1"/>
  <c r="L448" i="14" s="1"/>
  <c r="M448" i="14" s="1"/>
  <c r="H92" i="14"/>
  <c r="H141" i="14"/>
  <c r="H155" i="14"/>
  <c r="I155" i="14" s="1"/>
  <c r="L155" i="14" s="1"/>
  <c r="M155" i="14" s="1"/>
  <c r="H168" i="14"/>
  <c r="H187" i="14"/>
  <c r="I187" i="14" s="1"/>
  <c r="L187" i="14" s="1"/>
  <c r="M187" i="14" s="1"/>
  <c r="H198" i="14"/>
  <c r="I198" i="14" s="1"/>
  <c r="H234" i="14"/>
  <c r="I234" i="14" s="1"/>
  <c r="L234" i="14" s="1"/>
  <c r="M234" i="14" s="1"/>
  <c r="H254" i="14"/>
  <c r="H269" i="14"/>
  <c r="H285" i="14"/>
  <c r="H308" i="14"/>
  <c r="H328" i="14"/>
  <c r="H350" i="14"/>
  <c r="H363" i="14"/>
  <c r="I363" i="14" s="1"/>
  <c r="L363" i="14" s="1"/>
  <c r="M363" i="14" s="1"/>
  <c r="H381" i="14"/>
  <c r="H404" i="14"/>
  <c r="H421" i="14"/>
  <c r="H435" i="14"/>
  <c r="H128" i="14"/>
  <c r="H136" i="14"/>
  <c r="I136" i="14" s="1"/>
  <c r="H152" i="14"/>
  <c r="H167" i="14"/>
  <c r="I167" i="14" s="1"/>
  <c r="H176" i="14"/>
  <c r="H191" i="14"/>
  <c r="H203" i="14"/>
  <c r="H213" i="14"/>
  <c r="H224" i="14"/>
  <c r="H230" i="14"/>
  <c r="H238" i="14"/>
  <c r="H246" i="14"/>
  <c r="H255" i="14"/>
  <c r="H262" i="14"/>
  <c r="H270" i="14"/>
  <c r="H281" i="14"/>
  <c r="H289" i="14"/>
  <c r="H302" i="14"/>
  <c r="H312" i="14"/>
  <c r="H327" i="14"/>
  <c r="H347" i="14"/>
  <c r="H365" i="14"/>
  <c r="I365" i="14" s="1"/>
  <c r="H377" i="14"/>
  <c r="I377" i="14" s="1"/>
  <c r="H397" i="14"/>
  <c r="H416" i="14"/>
  <c r="H438" i="14"/>
  <c r="I438" i="14" s="1"/>
  <c r="H446" i="14"/>
  <c r="I446" i="14" s="1"/>
  <c r="H58" i="14"/>
  <c r="H103" i="14"/>
  <c r="H132" i="14"/>
  <c r="I132" i="14" s="1"/>
  <c r="H164" i="14"/>
  <c r="H192" i="14"/>
  <c r="H205" i="14"/>
  <c r="H231" i="14"/>
  <c r="H244" i="14"/>
  <c r="I244" i="14" s="1"/>
  <c r="L244" i="14" s="1"/>
  <c r="M244" i="14" s="1"/>
  <c r="H258" i="14"/>
  <c r="H287" i="14"/>
  <c r="H304" i="14"/>
  <c r="H323" i="14"/>
  <c r="I323" i="14" s="1"/>
  <c r="H378" i="14"/>
  <c r="I378" i="14" s="1"/>
  <c r="L378" i="14" s="1"/>
  <c r="M378" i="14" s="1"/>
  <c r="H409" i="14"/>
  <c r="H442" i="14"/>
  <c r="H16" i="14"/>
  <c r="H23" i="14"/>
  <c r="H55" i="14"/>
  <c r="H67" i="14"/>
  <c r="I67" i="14" s="1"/>
  <c r="H75" i="14"/>
  <c r="H107" i="14"/>
  <c r="H120" i="14"/>
  <c r="H172" i="14"/>
  <c r="H202" i="14"/>
  <c r="I202" i="14" s="1"/>
  <c r="L202" i="14" s="1"/>
  <c r="M202" i="14" s="1"/>
  <c r="H239" i="14"/>
  <c r="H266" i="14"/>
  <c r="H301" i="14"/>
  <c r="H358" i="14"/>
  <c r="H417" i="14"/>
  <c r="I417" i="14" s="1"/>
  <c r="L417" i="14" s="1"/>
  <c r="M417" i="14" s="1"/>
  <c r="H451" i="14"/>
  <c r="H18" i="14"/>
  <c r="H26" i="14"/>
  <c r="H34" i="14"/>
  <c r="H40" i="14"/>
  <c r="I40" i="14" s="1"/>
  <c r="H50" i="14"/>
  <c r="H56" i="14"/>
  <c r="I56" i="14" s="1"/>
  <c r="L56" i="14" s="1"/>
  <c r="M56" i="14" s="1"/>
  <c r="H71" i="14"/>
  <c r="I71" i="14" s="1"/>
  <c r="H81" i="14"/>
  <c r="H91" i="14"/>
  <c r="I91" i="14" s="1"/>
  <c r="H99" i="14"/>
  <c r="I99" i="14" s="1"/>
  <c r="H112" i="14"/>
  <c r="I112" i="14" s="1"/>
  <c r="H133" i="14"/>
  <c r="H143" i="14"/>
  <c r="I143" i="14" s="1"/>
  <c r="L143" i="14" s="1"/>
  <c r="M143" i="14" s="1"/>
  <c r="H171" i="14"/>
  <c r="H186" i="14"/>
  <c r="H209" i="14"/>
  <c r="H248" i="14"/>
  <c r="I248" i="14" s="1"/>
  <c r="L248" i="14" s="1"/>
  <c r="M248" i="14" s="1"/>
  <c r="H259" i="14"/>
  <c r="H277" i="14"/>
  <c r="H299" i="14"/>
  <c r="H332" i="14"/>
  <c r="I332" i="14" s="1"/>
  <c r="L332" i="14" s="1"/>
  <c r="M332" i="14" s="1"/>
  <c r="H351" i="14"/>
  <c r="H393" i="14"/>
  <c r="H422" i="14"/>
  <c r="H452" i="14"/>
  <c r="H25" i="14"/>
  <c r="I25" i="14" s="1"/>
  <c r="L25" i="14" s="1"/>
  <c r="M25" i="14" s="1"/>
  <c r="H399" i="14"/>
  <c r="H419" i="14"/>
  <c r="H443" i="14"/>
  <c r="H454" i="14"/>
  <c r="I454" i="14" s="1"/>
  <c r="L454" i="14" s="1"/>
  <c r="M454" i="14" s="1"/>
  <c r="H295" i="14"/>
  <c r="I295" i="14" s="1"/>
  <c r="L295" i="14" s="1"/>
  <c r="M295" i="14" s="1"/>
  <c r="H394" i="14"/>
  <c r="H414" i="14"/>
  <c r="I414" i="14" s="1"/>
  <c r="H98" i="14"/>
  <c r="I98" i="14" s="1"/>
  <c r="H114" i="14"/>
  <c r="H142" i="14"/>
  <c r="H158" i="14"/>
  <c r="I158" i="14" s="1"/>
  <c r="H102" i="14"/>
  <c r="H118" i="14"/>
  <c r="H146" i="14"/>
  <c r="H162" i="14"/>
  <c r="I162" i="14" s="1"/>
  <c r="H177" i="14"/>
  <c r="H196" i="14"/>
  <c r="I196" i="14" s="1"/>
  <c r="H207" i="14"/>
  <c r="H229" i="14"/>
  <c r="H241" i="14"/>
  <c r="H245" i="14"/>
  <c r="H260" i="14"/>
  <c r="H174" i="14"/>
  <c r="H193" i="14"/>
  <c r="H264" i="14"/>
  <c r="H280" i="14"/>
  <c r="H300" i="14"/>
  <c r="H342" i="14"/>
  <c r="H356" i="14"/>
  <c r="I356" i="14" s="1"/>
  <c r="L356" i="14" s="1"/>
  <c r="M356" i="14" s="1"/>
  <c r="H391" i="14"/>
  <c r="H415" i="14"/>
  <c r="H431" i="14"/>
  <c r="H30" i="14"/>
  <c r="I30" i="14" s="1"/>
  <c r="L30" i="14" s="1"/>
  <c r="M30" i="14" s="1"/>
  <c r="H180" i="14"/>
  <c r="H279" i="14"/>
  <c r="H367" i="14"/>
  <c r="H215" i="14"/>
  <c r="H288" i="14"/>
  <c r="H303" i="14"/>
  <c r="H318" i="14"/>
  <c r="H330" i="14"/>
  <c r="I330" i="14" s="1"/>
  <c r="H338" i="14"/>
  <c r="H353" i="14"/>
  <c r="H364" i="14"/>
  <c r="H450" i="14"/>
  <c r="I450" i="14" s="1"/>
  <c r="H109" i="14"/>
  <c r="H214" i="14"/>
  <c r="H341" i="14"/>
  <c r="H449" i="14"/>
  <c r="I449" i="14" s="1"/>
  <c r="L449" i="14" s="1"/>
  <c r="M449" i="14" s="1"/>
  <c r="H24" i="14"/>
  <c r="H275" i="14"/>
  <c r="I275" i="14" s="1"/>
  <c r="L275" i="14" s="1"/>
  <c r="M275" i="14" s="1"/>
  <c r="H371" i="14"/>
  <c r="H418" i="14"/>
  <c r="H33" i="14"/>
  <c r="H82" i="14"/>
  <c r="H125" i="14"/>
  <c r="H352" i="14"/>
  <c r="H10" i="14"/>
  <c r="H7" i="14"/>
  <c r="I7" i="14" s="1"/>
  <c r="H28" i="14"/>
  <c r="H51" i="14"/>
  <c r="H96" i="14"/>
  <c r="H19" i="14"/>
  <c r="H47" i="14"/>
  <c r="H70" i="14"/>
  <c r="H84" i="14"/>
  <c r="H108" i="14"/>
  <c r="I108" i="14" s="1"/>
  <c r="L108" i="14" s="1"/>
  <c r="M108" i="14" s="1"/>
  <c r="H226" i="14"/>
  <c r="H276" i="14"/>
  <c r="I276" i="14" s="1"/>
  <c r="H395" i="14"/>
  <c r="H439" i="14"/>
  <c r="I439" i="14" s="1"/>
  <c r="H97" i="14"/>
  <c r="H386" i="14"/>
  <c r="H268" i="14"/>
  <c r="I268" i="14" s="1"/>
  <c r="H398" i="14"/>
  <c r="H157" i="14"/>
  <c r="H12" i="14"/>
  <c r="H48" i="14"/>
  <c r="H85" i="14"/>
  <c r="H124" i="14"/>
  <c r="H321" i="14"/>
  <c r="I321" i="14" s="1"/>
  <c r="H357" i="14"/>
  <c r="H380" i="14"/>
  <c r="I380" i="14" s="1"/>
  <c r="L380" i="14" s="1"/>
  <c r="M380" i="14" s="1"/>
  <c r="H412" i="14"/>
  <c r="H430" i="14"/>
  <c r="H444" i="14"/>
  <c r="I444" i="14" s="1"/>
  <c r="H151" i="14"/>
  <c r="H311" i="14"/>
  <c r="I311" i="14" s="1"/>
  <c r="H335" i="14"/>
  <c r="H346" i="14"/>
  <c r="I346" i="14" s="1"/>
  <c r="H375" i="14"/>
  <c r="I375" i="14" s="1"/>
  <c r="H400" i="14"/>
  <c r="H424" i="14"/>
  <c r="H440" i="14"/>
  <c r="H453" i="14"/>
  <c r="H43" i="14"/>
  <c r="I43" i="14" s="1"/>
  <c r="L43" i="14" s="1"/>
  <c r="M43" i="14" s="1"/>
  <c r="H135" i="14"/>
  <c r="I135" i="14" s="1"/>
  <c r="H144" i="14"/>
  <c r="H161" i="14"/>
  <c r="H184" i="14"/>
  <c r="H190" i="14"/>
  <c r="H208" i="14"/>
  <c r="I208" i="14" s="1"/>
  <c r="H249" i="14"/>
  <c r="H261" i="14"/>
  <c r="H278" i="14"/>
  <c r="H294" i="14"/>
  <c r="H320" i="14"/>
  <c r="H339" i="14"/>
  <c r="I339" i="14" s="1"/>
  <c r="H354" i="14"/>
  <c r="H370" i="14"/>
  <c r="H389" i="14"/>
  <c r="H413" i="14"/>
  <c r="I413" i="14" s="1"/>
  <c r="H429" i="14"/>
  <c r="H131" i="14"/>
  <c r="H145" i="14"/>
  <c r="I145" i="14" s="1"/>
  <c r="L145" i="14" s="1"/>
  <c r="M145" i="14" s="1"/>
  <c r="H160" i="14"/>
  <c r="I160" i="14" s="1"/>
  <c r="L160" i="14" s="1"/>
  <c r="M160" i="14" s="1"/>
  <c r="H173" i="14"/>
  <c r="I173" i="14" s="1"/>
  <c r="L173" i="14" s="1"/>
  <c r="M173" i="14" s="1"/>
  <c r="H179" i="14"/>
  <c r="H194" i="14"/>
  <c r="H206" i="14"/>
  <c r="H221" i="14"/>
  <c r="H227" i="14"/>
  <c r="H235" i="14"/>
  <c r="H243" i="14"/>
  <c r="H250" i="14"/>
  <c r="H257" i="14"/>
  <c r="H265" i="14"/>
  <c r="H273" i="14"/>
  <c r="I273" i="14" s="1"/>
  <c r="L273" i="14" s="1"/>
  <c r="M273" i="14" s="1"/>
  <c r="H286" i="14"/>
  <c r="H297" i="14"/>
  <c r="H307" i="14"/>
  <c r="H319" i="14"/>
  <c r="I319" i="14" s="1"/>
  <c r="H336" i="14"/>
  <c r="I336" i="14" s="1"/>
  <c r="L336" i="14" s="1"/>
  <c r="M336" i="14" s="1"/>
  <c r="H362" i="14"/>
  <c r="H374" i="14"/>
  <c r="H390" i="14"/>
  <c r="H405" i="14"/>
  <c r="I405" i="14" s="1"/>
  <c r="L405" i="14" s="1"/>
  <c r="M405" i="14" s="1"/>
  <c r="H428" i="14"/>
  <c r="H441" i="14"/>
  <c r="H455" i="14"/>
  <c r="I455" i="14" s="1"/>
  <c r="L455" i="14" s="1"/>
  <c r="M455" i="14" s="1"/>
  <c r="H46" i="14"/>
  <c r="H80" i="14"/>
  <c r="H111" i="14"/>
  <c r="H159" i="14"/>
  <c r="H178" i="14"/>
  <c r="I178" i="14" s="1"/>
  <c r="H195" i="14"/>
  <c r="H228" i="14"/>
  <c r="H236" i="14"/>
  <c r="H247" i="14"/>
  <c r="H274" i="14"/>
  <c r="H290" i="14"/>
  <c r="H316" i="14"/>
  <c r="H366" i="14"/>
  <c r="H396" i="14"/>
  <c r="H437" i="14"/>
  <c r="H21" i="14"/>
  <c r="H60" i="14"/>
  <c r="H73" i="14"/>
  <c r="I73" i="14" s="1"/>
  <c r="L73" i="14" s="1"/>
  <c r="M73" i="14" s="1"/>
  <c r="H117" i="14"/>
  <c r="H139" i="14"/>
  <c r="H182" i="14"/>
  <c r="H212" i="14"/>
  <c r="I212" i="14" s="1"/>
  <c r="L212" i="14" s="1"/>
  <c r="M212" i="14" s="1"/>
  <c r="H263" i="14"/>
  <c r="H298" i="14"/>
  <c r="H313" i="14"/>
  <c r="H385" i="14"/>
  <c r="H445" i="14"/>
  <c r="H15" i="14"/>
  <c r="H20" i="14"/>
  <c r="I20" i="14" s="1"/>
  <c r="L20" i="14" s="1"/>
  <c r="M20" i="14" s="1"/>
  <c r="H32" i="14"/>
  <c r="H37" i="14"/>
  <c r="I37" i="14" s="1"/>
  <c r="L37" i="14" s="1"/>
  <c r="M37" i="14" s="1"/>
  <c r="H44" i="14"/>
  <c r="H54" i="14"/>
  <c r="H69" i="14"/>
  <c r="I69" i="14" s="1"/>
  <c r="H74" i="14"/>
  <c r="I74" i="14" s="1"/>
  <c r="H88" i="14"/>
  <c r="I88" i="14" s="1"/>
  <c r="H95" i="14"/>
  <c r="I95" i="14" s="1"/>
  <c r="L95" i="14" s="1"/>
  <c r="M95" i="14" s="1"/>
  <c r="H104" i="14"/>
  <c r="H123" i="14"/>
  <c r="H140" i="14"/>
  <c r="H163" i="14"/>
  <c r="I163" i="14" s="1"/>
  <c r="H183" i="14"/>
  <c r="I183" i="14" s="1"/>
  <c r="L183" i="14" s="1"/>
  <c r="M183" i="14" s="1"/>
  <c r="H197" i="14"/>
  <c r="H232" i="14"/>
  <c r="H252" i="14"/>
  <c r="I252" i="14" s="1"/>
  <c r="H267" i="14"/>
  <c r="H283" i="14"/>
  <c r="I283" i="14" s="1"/>
  <c r="H324" i="14"/>
  <c r="H344" i="14"/>
  <c r="H359" i="14"/>
  <c r="H408" i="14"/>
  <c r="I408" i="14" s="1"/>
  <c r="L408" i="14" s="1"/>
  <c r="M408" i="14" s="1"/>
  <c r="F408" i="18" s="1"/>
  <c r="H425" i="14"/>
  <c r="I425" i="14" s="1"/>
  <c r="H17" i="14"/>
  <c r="I17" i="14" s="1"/>
  <c r="H13" i="14"/>
  <c r="I13" i="14" s="1"/>
  <c r="H31" i="14"/>
  <c r="H411" i="14"/>
  <c r="H427" i="14"/>
  <c r="I427" i="14" s="1"/>
  <c r="H64" i="14"/>
  <c r="I64" i="14" s="1"/>
  <c r="H93" i="14"/>
  <c r="H337" i="14"/>
  <c r="H149" i="14"/>
  <c r="H169" i="14"/>
  <c r="H379" i="14"/>
  <c r="I379" i="14" s="1"/>
  <c r="H402" i="14"/>
  <c r="H42" i="14"/>
  <c r="H90" i="14"/>
  <c r="I90" i="14" s="1"/>
  <c r="L90" i="14" s="1"/>
  <c r="M90" i="14" s="1"/>
  <c r="H106" i="14"/>
  <c r="I106" i="14" s="1"/>
  <c r="L106" i="14" s="1"/>
  <c r="M106" i="14" s="1"/>
  <c r="H122" i="14"/>
  <c r="I122" i="14" s="1"/>
  <c r="H150" i="14"/>
  <c r="I150" i="14" s="1"/>
  <c r="H166" i="14"/>
  <c r="I166" i="14" s="1"/>
  <c r="H9" i="14"/>
  <c r="I9" i="14" s="1"/>
  <c r="L9" i="14" s="1"/>
  <c r="M9" i="14" s="1"/>
  <c r="H94" i="14"/>
  <c r="I94" i="14" s="1"/>
  <c r="H110" i="14"/>
  <c r="H130" i="14"/>
  <c r="H154" i="14"/>
  <c r="H170" i="14"/>
  <c r="H185" i="14"/>
  <c r="H204" i="14"/>
  <c r="H211" i="14"/>
  <c r="I211" i="14" s="1"/>
  <c r="L211" i="14" s="1"/>
  <c r="M211" i="14" s="1"/>
  <c r="H237" i="14"/>
  <c r="I237" i="14" s="1"/>
  <c r="L237" i="14" s="1"/>
  <c r="M237" i="14" s="1"/>
  <c r="H256" i="14"/>
  <c r="H292" i="14"/>
  <c r="H200" i="14"/>
  <c r="H326" i="14"/>
  <c r="H349" i="14"/>
  <c r="I349" i="14" s="1"/>
  <c r="L349" i="14" s="1"/>
  <c r="M349" i="14" s="1"/>
  <c r="H383" i="14"/>
  <c r="H407" i="14"/>
  <c r="H423" i="14"/>
  <c r="I423" i="14" s="1"/>
  <c r="L423" i="14" s="1"/>
  <c r="M423" i="14" s="1"/>
  <c r="H181" i="14"/>
  <c r="H222" i="14"/>
  <c r="I222" i="14" s="1"/>
  <c r="H272" i="14"/>
  <c r="H296" i="14"/>
  <c r="I296" i="14" s="1"/>
  <c r="H306" i="14"/>
  <c r="H322" i="14"/>
  <c r="I322" i="14" s="1"/>
  <c r="H334" i="14"/>
  <c r="H345" i="14"/>
  <c r="H360" i="14"/>
  <c r="H368" i="14"/>
  <c r="H376" i="14"/>
  <c r="I376" i="14" s="1"/>
  <c r="H447" i="14"/>
  <c r="I447" i="14" s="1"/>
  <c r="L447" i="14" s="1"/>
  <c r="M447" i="14" s="1"/>
  <c r="H458" i="14"/>
  <c r="L458" i="14" s="1"/>
  <c r="M458" i="14" s="1"/>
  <c r="H52" i="14"/>
  <c r="H199" i="14"/>
  <c r="I199" i="14" s="1"/>
  <c r="H317" i="14"/>
  <c r="H333" i="14"/>
  <c r="H355" i="14"/>
  <c r="H434" i="14"/>
  <c r="I434" i="14" s="1"/>
  <c r="L434" i="14" s="1"/>
  <c r="M434" i="14" s="1"/>
  <c r="H410" i="14"/>
  <c r="I410" i="14" s="1"/>
  <c r="L410" i="14" s="1"/>
  <c r="M410" i="14" s="1"/>
  <c r="H305" i="14"/>
  <c r="H35" i="14"/>
  <c r="H66" i="14"/>
  <c r="H127" i="14"/>
  <c r="H27" i="14"/>
  <c r="H59" i="14"/>
  <c r="I59" i="14" s="1"/>
  <c r="H77" i="14"/>
  <c r="H101" i="14"/>
  <c r="I101" i="14" s="1"/>
  <c r="H116" i="14"/>
  <c r="H253" i="14"/>
  <c r="I253" i="14" s="1"/>
  <c r="L253" i="14" s="1"/>
  <c r="M253" i="14" s="1"/>
  <c r="H382" i="14"/>
  <c r="H11" i="14"/>
  <c r="I11" i="14" s="1"/>
  <c r="H387" i="14"/>
  <c r="H41" i="14"/>
  <c r="H29" i="14"/>
  <c r="H63" i="14"/>
  <c r="H218" i="14"/>
  <c r="H284" i="14"/>
  <c r="H53" i="14"/>
  <c r="H65" i="14"/>
  <c r="I65" i="14" s="1"/>
  <c r="H76" i="14"/>
  <c r="H83" i="14"/>
  <c r="I83" i="14" s="1"/>
  <c r="H89" i="14"/>
  <c r="H105" i="14"/>
  <c r="H45" i="14"/>
  <c r="H113" i="14"/>
  <c r="H137" i="14"/>
  <c r="H210" i="14"/>
  <c r="H129" i="14"/>
  <c r="H119" i="14"/>
  <c r="I119" i="14" s="1"/>
  <c r="H78" i="14"/>
  <c r="H72" i="14"/>
  <c r="H62" i="14"/>
  <c r="H201" i="14"/>
  <c r="H240" i="14"/>
  <c r="I240" i="14" s="1"/>
  <c r="H331" i="14"/>
  <c r="H309" i="14"/>
  <c r="H271" i="14"/>
  <c r="H432" i="14"/>
  <c r="I432" i="14" s="1"/>
  <c r="L432" i="14" s="1"/>
  <c r="M432" i="14" s="1"/>
  <c r="H156" i="14"/>
  <c r="I156" i="14" s="1"/>
  <c r="H217" i="14"/>
  <c r="I217" i="14" s="1"/>
  <c r="H225" i="14"/>
  <c r="H293" i="14"/>
  <c r="I293" i="14" s="1"/>
  <c r="H22" i="14"/>
  <c r="I22" i="14" s="1"/>
  <c r="H8" i="14"/>
  <c r="H126" i="14"/>
  <c r="I126" i="14" s="1"/>
  <c r="H61" i="14"/>
  <c r="H57" i="14"/>
  <c r="H39" i="14"/>
  <c r="H175" i="14"/>
  <c r="H165" i="14"/>
  <c r="H189" i="14"/>
  <c r="H372" i="14"/>
  <c r="H348" i="14"/>
  <c r="H340" i="14"/>
  <c r="I340" i="14" s="1"/>
  <c r="H314" i="14"/>
  <c r="H282" i="14"/>
  <c r="H433" i="14"/>
  <c r="H401" i="14"/>
  <c r="L904" i="14"/>
  <c r="M904" i="14" s="1"/>
  <c r="P1084" i="33"/>
  <c r="P303" i="33"/>
  <c r="P157" i="33"/>
  <c r="P38" i="33"/>
  <c r="P918" i="33"/>
  <c r="P965" i="33"/>
  <c r="P1068" i="33"/>
  <c r="P1072" i="33"/>
  <c r="P967" i="33"/>
  <c r="P1036" i="33"/>
  <c r="P1097" i="33"/>
  <c r="P949" i="33"/>
  <c r="P876" i="33"/>
  <c r="P395" i="33"/>
  <c r="P592" i="33"/>
  <c r="P553" i="33"/>
  <c r="P533" i="33"/>
  <c r="P503" i="33"/>
  <c r="P447" i="33"/>
  <c r="P233" i="33"/>
  <c r="P1050" i="33"/>
  <c r="P1107" i="33"/>
  <c r="P572" i="33"/>
  <c r="P657" i="33"/>
  <c r="P635" i="33"/>
  <c r="P491" i="33"/>
  <c r="P276" i="33"/>
  <c r="P93" i="33"/>
  <c r="P96" i="33"/>
  <c r="P347" i="33"/>
  <c r="P452" i="33"/>
  <c r="P465" i="33"/>
  <c r="P496" i="33"/>
  <c r="P661" i="33"/>
  <c r="P921" i="33"/>
  <c r="P204" i="13"/>
  <c r="P110" i="13"/>
  <c r="P145" i="13"/>
  <c r="P197" i="13"/>
  <c r="P202" i="13"/>
  <c r="P111" i="13"/>
  <c r="P144" i="13"/>
  <c r="P154" i="13"/>
  <c r="P203" i="13"/>
  <c r="P234" i="13"/>
  <c r="P289" i="13"/>
  <c r="P339" i="13"/>
  <c r="P346" i="13"/>
  <c r="P420" i="13"/>
  <c r="P424" i="13"/>
  <c r="P301" i="13"/>
  <c r="P376" i="13"/>
  <c r="P413" i="13"/>
  <c r="P419" i="13"/>
  <c r="P427" i="13"/>
  <c r="P107" i="13"/>
  <c r="P166" i="13"/>
  <c r="P183" i="13"/>
  <c r="P265" i="13"/>
  <c r="P273" i="13"/>
  <c r="P281" i="13"/>
  <c r="P119" i="13"/>
  <c r="P297" i="13"/>
  <c r="P319" i="13"/>
  <c r="P432" i="13"/>
  <c r="P400" i="13"/>
  <c r="P102" i="13"/>
  <c r="P58" i="13"/>
  <c r="P79" i="13"/>
  <c r="P920" i="13"/>
  <c r="P934" i="13"/>
  <c r="P944" i="13"/>
  <c r="P946" i="13"/>
  <c r="P952" i="13"/>
  <c r="P1004" i="13"/>
  <c r="P1028" i="13"/>
  <c r="P612" i="13"/>
  <c r="P472" i="13"/>
  <c r="P476" i="13"/>
  <c r="P484" i="13"/>
  <c r="P497" i="13"/>
  <c r="P501" i="13"/>
  <c r="P510" i="13"/>
  <c r="P516" i="13"/>
  <c r="J339" i="12"/>
  <c r="M339" i="12" s="1"/>
  <c r="N339" i="12" s="1"/>
  <c r="J35" i="12"/>
  <c r="M35" i="12" s="1"/>
  <c r="N35" i="12" s="1"/>
  <c r="J55" i="12"/>
  <c r="M55" i="12" s="1"/>
  <c r="N55" i="12" s="1"/>
  <c r="J72" i="12"/>
  <c r="M72" i="12" s="1"/>
  <c r="N72" i="12" s="1"/>
  <c r="J314" i="12"/>
  <c r="M314" i="12" s="1"/>
  <c r="N314" i="12" s="1"/>
  <c r="J266" i="12"/>
  <c r="M266" i="12" s="1"/>
  <c r="N266" i="12" s="1"/>
  <c r="J181" i="12"/>
  <c r="M181" i="12" s="1"/>
  <c r="N181" i="12" s="1"/>
  <c r="J119" i="12"/>
  <c r="M119" i="12" s="1"/>
  <c r="N119" i="12" s="1"/>
  <c r="J177" i="12"/>
  <c r="M177" i="12" s="1"/>
  <c r="N177" i="12" s="1"/>
  <c r="J131" i="12"/>
  <c r="M131" i="12" s="1"/>
  <c r="N131" i="12" s="1"/>
  <c r="J964" i="12"/>
  <c r="J18" i="12"/>
  <c r="M18" i="12" s="1"/>
  <c r="N18" i="12" s="1"/>
  <c r="J49" i="12"/>
  <c r="M49" i="12" s="1"/>
  <c r="N49" i="12" s="1"/>
  <c r="I459" i="11"/>
  <c r="L459" i="11" s="1"/>
  <c r="M459" i="11" s="1"/>
  <c r="M456" i="11"/>
  <c r="N311" i="16"/>
  <c r="N305" i="16"/>
  <c r="N339" i="16"/>
  <c r="N362" i="16"/>
  <c r="N347" i="16"/>
  <c r="N271" i="16"/>
  <c r="N336" i="16"/>
  <c r="J266" i="16"/>
  <c r="M266" i="16" s="1"/>
  <c r="J460" i="16"/>
  <c r="J459" i="16"/>
  <c r="M459" i="16" s="1"/>
  <c r="J235" i="16"/>
  <c r="M235" i="16" s="1"/>
  <c r="N225" i="16"/>
  <c r="J224" i="16"/>
  <c r="M224" i="16" s="1"/>
  <c r="O224" i="16" s="1"/>
  <c r="N205" i="16"/>
  <c r="J191" i="16"/>
  <c r="M191" i="16" s="1"/>
  <c r="J200" i="16"/>
  <c r="M200" i="16" s="1"/>
  <c r="O200" i="16" s="1"/>
  <c r="J215" i="16"/>
  <c r="M215" i="16" s="1"/>
  <c r="O215" i="16" s="1"/>
  <c r="N151" i="16"/>
  <c r="N169" i="16"/>
  <c r="J102" i="16"/>
  <c r="M102" i="16" s="1"/>
  <c r="N99" i="16"/>
  <c r="N90" i="16"/>
  <c r="N80" i="16"/>
  <c r="N83" i="16"/>
  <c r="J37" i="16"/>
  <c r="M37" i="16" s="1"/>
  <c r="L298" i="10"/>
  <c r="O298" i="10" s="1"/>
  <c r="P298" i="10" s="1"/>
  <c r="J298" i="18" s="1"/>
  <c r="L235" i="10"/>
  <c r="O235" i="10" s="1"/>
  <c r="P235" i="10" s="1"/>
  <c r="J235" i="18" s="1"/>
  <c r="L459" i="10"/>
  <c r="L460" i="10"/>
  <c r="J449" i="26"/>
  <c r="P449" i="26" s="1"/>
  <c r="Q449" i="26" s="1"/>
  <c r="H449" i="18" s="1"/>
  <c r="J79" i="26"/>
  <c r="P79" i="26" s="1"/>
  <c r="Q79" i="26" s="1"/>
  <c r="H79" i="18" s="1"/>
  <c r="J351" i="26"/>
  <c r="J358" i="26"/>
  <c r="J163" i="26"/>
  <c r="J196" i="26"/>
  <c r="P196" i="26" s="1"/>
  <c r="Q196" i="26" s="1"/>
  <c r="H196" i="18" s="1"/>
  <c r="J165" i="26"/>
  <c r="P165" i="26" s="1"/>
  <c r="Q165" i="26" s="1"/>
  <c r="H165" i="18" s="1"/>
  <c r="J50" i="26"/>
  <c r="P50" i="26" s="1"/>
  <c r="Q50" i="26" s="1"/>
  <c r="H50" i="18" s="1"/>
  <c r="J298" i="26"/>
  <c r="J405" i="26"/>
  <c r="J216" i="26"/>
  <c r="J448" i="26"/>
  <c r="J148" i="26"/>
  <c r="P148" i="26" s="1"/>
  <c r="Q148" i="26" s="1"/>
  <c r="H148" i="18" s="1"/>
  <c r="J330" i="26"/>
  <c r="P330" i="26" s="1"/>
  <c r="Q330" i="26" s="1"/>
  <c r="H330" i="18" s="1"/>
  <c r="J54" i="26"/>
  <c r="P54" i="26" s="1"/>
  <c r="Q54" i="26" s="1"/>
  <c r="H54" i="18" s="1"/>
  <c r="J445" i="26"/>
  <c r="J336" i="26"/>
  <c r="J385" i="26"/>
  <c r="J303" i="26"/>
  <c r="P303" i="26" s="1"/>
  <c r="Q303" i="26" s="1"/>
  <c r="H303" i="18" s="1"/>
  <c r="J249" i="26"/>
  <c r="P249" i="26" s="1"/>
  <c r="Q249" i="26" s="1"/>
  <c r="H249" i="18" s="1"/>
  <c r="J92" i="26"/>
  <c r="J9" i="26"/>
  <c r="P9" i="26" s="1"/>
  <c r="Q9" i="26" s="1"/>
  <c r="H9" i="18" s="1"/>
  <c r="J22" i="26"/>
  <c r="P22" i="26" s="1"/>
  <c r="Q22" i="26" s="1"/>
  <c r="H22" i="18" s="1"/>
  <c r="J35" i="26"/>
  <c r="P35" i="26" s="1"/>
  <c r="Q35" i="26" s="1"/>
  <c r="H35" i="18" s="1"/>
  <c r="J66" i="26"/>
  <c r="P66" i="26" s="1"/>
  <c r="Q66" i="26" s="1"/>
  <c r="H66" i="18" s="1"/>
  <c r="J289" i="26"/>
  <c r="J413" i="26"/>
  <c r="J307" i="26"/>
  <c r="J160" i="26"/>
  <c r="P160" i="26" s="1"/>
  <c r="Q160" i="26" s="1"/>
  <c r="H160" i="18" s="1"/>
  <c r="J152" i="26"/>
  <c r="P152" i="26" s="1"/>
  <c r="Q152" i="26" s="1"/>
  <c r="H152" i="18" s="1"/>
  <c r="J453" i="26"/>
  <c r="O920" i="23"/>
  <c r="E914" i="18" s="1"/>
  <c r="O908" i="23"/>
  <c r="E902" i="18" s="1"/>
  <c r="O240" i="23"/>
  <c r="E240" i="18" s="1"/>
  <c r="O230" i="23"/>
  <c r="E230" i="18" s="1"/>
  <c r="O203" i="23"/>
  <c r="E203" i="18" s="1"/>
  <c r="O169" i="23"/>
  <c r="E169" i="18" s="1"/>
  <c r="O161" i="23"/>
  <c r="E161" i="18" s="1"/>
  <c r="O109" i="23"/>
  <c r="E109" i="18" s="1"/>
  <c r="O62" i="23"/>
  <c r="E62" i="18" s="1"/>
  <c r="O58" i="23"/>
  <c r="E58" i="18" s="1"/>
  <c r="O913" i="23"/>
  <c r="E907" i="18" s="1"/>
  <c r="P682" i="10"/>
  <c r="J679" i="18" s="1"/>
  <c r="L839" i="10"/>
  <c r="O839" i="10" s="1"/>
  <c r="P839" i="10" s="1"/>
  <c r="J835" i="18" s="1"/>
  <c r="L802" i="10"/>
  <c r="O802" i="10" s="1"/>
  <c r="P802" i="10" s="1"/>
  <c r="J798" i="18" s="1"/>
  <c r="L796" i="10"/>
  <c r="O796" i="10" s="1"/>
  <c r="P796" i="10" s="1"/>
  <c r="J792" i="18" s="1"/>
  <c r="L795" i="10"/>
  <c r="O795" i="10" s="1"/>
  <c r="P795" i="10" s="1"/>
  <c r="J791" i="18" s="1"/>
  <c r="L745" i="10"/>
  <c r="O745" i="10" s="1"/>
  <c r="P745" i="10" s="1"/>
  <c r="J741" i="18" s="1"/>
  <c r="L743" i="10"/>
  <c r="O743" i="10" s="1"/>
  <c r="P743" i="10" s="1"/>
  <c r="J739" i="18" s="1"/>
  <c r="L709" i="10"/>
  <c r="O709" i="10" s="1"/>
  <c r="P709" i="10" s="1"/>
  <c r="J706" i="18" s="1"/>
  <c r="L707" i="10"/>
  <c r="O707" i="10" s="1"/>
  <c r="P707" i="10" s="1"/>
  <c r="J704" i="18" s="1"/>
  <c r="L683" i="10"/>
  <c r="O683" i="10" s="1"/>
  <c r="P683" i="10" s="1"/>
  <c r="J680" i="18" s="1"/>
  <c r="L674" i="10"/>
  <c r="L667" i="10"/>
  <c r="O667" i="10" s="1"/>
  <c r="P667" i="10" s="1"/>
  <c r="J664" i="18" s="1"/>
  <c r="L633" i="10"/>
  <c r="O633" i="10" s="1"/>
  <c r="P633" i="10" s="1"/>
  <c r="J630" i="18" s="1"/>
  <c r="L583" i="10"/>
  <c r="O583" i="10" s="1"/>
  <c r="P583" i="10" s="1"/>
  <c r="J581" i="18" s="1"/>
  <c r="L547" i="10"/>
  <c r="O547" i="10" s="1"/>
  <c r="P547" i="10" s="1"/>
  <c r="J545" i="18" s="1"/>
  <c r="L1063" i="10"/>
  <c r="L1062" i="10"/>
  <c r="L1055" i="10"/>
  <c r="L1054" i="10"/>
  <c r="L332" i="10"/>
  <c r="O332" i="10" s="1"/>
  <c r="P332" i="10" s="1"/>
  <c r="J332" i="18" s="1"/>
  <c r="L266" i="10"/>
  <c r="O266" i="10" s="1"/>
  <c r="P266" i="10" s="1"/>
  <c r="J266" i="18" s="1"/>
  <c r="L179" i="10"/>
  <c r="O179" i="10" s="1"/>
  <c r="P179" i="10" s="1"/>
  <c r="J179" i="18" s="1"/>
  <c r="L29" i="10"/>
  <c r="O29" i="10" s="1"/>
  <c r="P29" i="10" s="1"/>
  <c r="J29" i="18" s="1"/>
  <c r="P616" i="10"/>
  <c r="J613" i="18" s="1"/>
  <c r="O904" i="10"/>
  <c r="P904" i="10" s="1"/>
  <c r="J899" i="18" s="1"/>
  <c r="F790" i="25"/>
  <c r="O458" i="25"/>
  <c r="D458" i="18" s="1"/>
  <c r="J459" i="26"/>
  <c r="I101" i="32"/>
  <c r="H879" i="32"/>
  <c r="I936" i="32"/>
  <c r="I1073" i="32"/>
  <c r="I133" i="32"/>
  <c r="I35" i="32"/>
  <c r="H886" i="32"/>
  <c r="J985" i="12"/>
  <c r="L883" i="32"/>
  <c r="J830" i="34"/>
  <c r="J816" i="34"/>
  <c r="L571" i="32"/>
  <c r="L866" i="32"/>
  <c r="L482" i="32"/>
  <c r="P244" i="33"/>
  <c r="P317" i="33"/>
  <c r="P424" i="33"/>
  <c r="P474" i="33"/>
  <c r="L672" i="32"/>
  <c r="E1115" i="28"/>
  <c r="C1115" i="28"/>
  <c r="D1115" i="30"/>
  <c r="D1115" i="33"/>
  <c r="D905" i="33"/>
  <c r="E603" i="33"/>
  <c r="C603" i="33"/>
  <c r="C905" i="15"/>
  <c r="G50" i="12"/>
  <c r="H50" i="12" s="1"/>
  <c r="P787" i="13"/>
  <c r="P913" i="13"/>
  <c r="P957" i="13"/>
  <c r="P961" i="13"/>
  <c r="P998" i="13"/>
  <c r="P1017" i="13"/>
  <c r="P1019" i="13"/>
  <c r="P1033" i="13"/>
  <c r="P1065" i="13"/>
  <c r="P1077" i="13"/>
  <c r="P1083" i="13"/>
  <c r="P1085" i="13"/>
  <c r="P1091" i="13"/>
  <c r="O227" i="23"/>
  <c r="E227" i="18" s="1"/>
  <c r="O216" i="23"/>
  <c r="E216" i="18" s="1"/>
  <c r="O212" i="23"/>
  <c r="E212" i="18" s="1"/>
  <c r="O180" i="23"/>
  <c r="E180" i="18" s="1"/>
  <c r="O176" i="23"/>
  <c r="E176" i="18" s="1"/>
  <c r="O147" i="23"/>
  <c r="E147" i="18" s="1"/>
  <c r="O139" i="23"/>
  <c r="E139" i="18" s="1"/>
  <c r="O135" i="23"/>
  <c r="E135" i="18" s="1"/>
  <c r="O101" i="23"/>
  <c r="E101" i="18" s="1"/>
  <c r="O93" i="23"/>
  <c r="E93" i="18" s="1"/>
  <c r="O89" i="23"/>
  <c r="E89" i="18" s="1"/>
  <c r="O85" i="23"/>
  <c r="E85" i="18" s="1"/>
  <c r="O75" i="23"/>
  <c r="E75" i="18" s="1"/>
  <c r="O43" i="23"/>
  <c r="E43" i="18" s="1"/>
  <c r="O30" i="23"/>
  <c r="E30" i="18" s="1"/>
  <c r="P959" i="33"/>
  <c r="F556" i="25"/>
  <c r="F555" i="25"/>
  <c r="F553" i="25"/>
  <c r="F547" i="25"/>
  <c r="F529" i="25"/>
  <c r="F808" i="25"/>
  <c r="F801" i="16"/>
  <c r="O801" i="16" s="1"/>
  <c r="D1116" i="34"/>
  <c r="D1116" i="12"/>
  <c r="D1115" i="28"/>
  <c r="E1115" i="30"/>
  <c r="C1115" i="30"/>
  <c r="C1115" i="33"/>
  <c r="D905" i="15"/>
  <c r="C905" i="33"/>
  <c r="D603" i="33"/>
  <c r="C603" i="15"/>
  <c r="C526" i="15"/>
  <c r="G373" i="12"/>
  <c r="H373" i="12" s="1"/>
  <c r="G254" i="12"/>
  <c r="H254" i="12" s="1"/>
  <c r="J315" i="12"/>
  <c r="J43" i="12"/>
  <c r="J262" i="12"/>
  <c r="J350" i="12"/>
  <c r="M350" i="12" s="1"/>
  <c r="N350" i="12" s="1"/>
  <c r="I186" i="32"/>
  <c r="J116" i="12"/>
  <c r="G526" i="32"/>
  <c r="H526" i="32" s="1"/>
  <c r="H739" i="34"/>
  <c r="P463" i="33"/>
  <c r="F526" i="33"/>
  <c r="I1081" i="32"/>
  <c r="J466" i="15"/>
  <c r="M466" i="15" s="1"/>
  <c r="N466" i="15" s="1"/>
  <c r="J744" i="15"/>
  <c r="M744" i="15" s="1"/>
  <c r="N744" i="15" s="1"/>
  <c r="L635" i="32"/>
  <c r="L521" i="32"/>
  <c r="L888" i="32"/>
  <c r="L870" i="32"/>
  <c r="P307" i="33"/>
  <c r="P595" i="33"/>
  <c r="P119" i="33"/>
  <c r="P26" i="33"/>
  <c r="P360" i="33"/>
  <c r="P115" i="33"/>
  <c r="P282" i="33"/>
  <c r="P273" i="33"/>
  <c r="P268" i="33"/>
  <c r="P73" i="33"/>
  <c r="P146" i="33"/>
  <c r="P227" i="33"/>
  <c r="P232" i="33"/>
  <c r="P275" i="33"/>
  <c r="P490" i="33"/>
  <c r="H463" i="14"/>
  <c r="H6" i="11"/>
  <c r="K605" i="28"/>
  <c r="G602" i="18" s="1"/>
  <c r="K864" i="28"/>
  <c r="G859" i="18" s="1"/>
  <c r="F905" i="28"/>
  <c r="K905" i="28" s="1"/>
  <c r="K528" i="28"/>
  <c r="G526" i="18" s="1"/>
  <c r="F603" i="28"/>
  <c r="O554" i="23"/>
  <c r="E552" i="18" s="1"/>
  <c r="P441" i="33"/>
  <c r="L894" i="32"/>
  <c r="F603" i="33"/>
  <c r="K6" i="28"/>
  <c r="G6" i="18" s="1"/>
  <c r="G907" i="30"/>
  <c r="H907" i="30" s="1"/>
  <c r="F1115" i="30"/>
  <c r="F726" i="28"/>
  <c r="C862" i="28"/>
  <c r="F726" i="13"/>
  <c r="F862" i="13" s="1"/>
  <c r="F726" i="30"/>
  <c r="C862" i="30"/>
  <c r="F726" i="14"/>
  <c r="F526" i="28"/>
  <c r="P548" i="13"/>
  <c r="P627" i="10"/>
  <c r="J624" i="18" s="1"/>
  <c r="P865" i="33"/>
  <c r="N903" i="12"/>
  <c r="O938" i="23"/>
  <c r="E932" i="18" s="1"/>
  <c r="O919" i="23"/>
  <c r="E913" i="18" s="1"/>
  <c r="O915" i="23"/>
  <c r="E909" i="18" s="1"/>
  <c r="O391" i="23"/>
  <c r="E391" i="18" s="1"/>
  <c r="O1061" i="23"/>
  <c r="E1055" i="18" s="1"/>
  <c r="O847" i="23"/>
  <c r="E843" i="18" s="1"/>
  <c r="P90" i="13"/>
  <c r="P250" i="13"/>
  <c r="P358" i="33"/>
  <c r="P364" i="13"/>
  <c r="P393" i="13"/>
  <c r="P592" i="13"/>
  <c r="P1050" i="13"/>
  <c r="P1060" i="13"/>
  <c r="P1076" i="13"/>
  <c r="P1078" i="13"/>
  <c r="P506" i="33"/>
  <c r="P683" i="33"/>
  <c r="P16" i="13"/>
  <c r="P128" i="13"/>
  <c r="P160" i="13"/>
  <c r="P547" i="13"/>
  <c r="P567" i="13"/>
  <c r="P867" i="33"/>
  <c r="P883" i="33"/>
  <c r="E905" i="28"/>
  <c r="D724" i="28"/>
  <c r="E603" i="28"/>
  <c r="C603" i="28"/>
  <c r="D526" i="28"/>
  <c r="E905" i="30"/>
  <c r="D724" i="30"/>
  <c r="D603" i="30"/>
  <c r="E526" i="30"/>
  <c r="C526" i="30"/>
  <c r="D526" i="15"/>
  <c r="E724" i="33"/>
  <c r="C724" i="33"/>
  <c r="F785" i="23"/>
  <c r="O785" i="23" s="1"/>
  <c r="E781" i="18" s="1"/>
  <c r="F600" i="23"/>
  <c r="D461" i="28"/>
  <c r="D526" i="33"/>
  <c r="D461" i="33"/>
  <c r="H919" i="34"/>
  <c r="K907" i="28"/>
  <c r="G901" i="18" s="1"/>
  <c r="F1115" i="28"/>
  <c r="K1115" i="28" s="1"/>
  <c r="H605" i="11"/>
  <c r="G528" i="30"/>
  <c r="H528" i="30" s="1"/>
  <c r="F603" i="30"/>
  <c r="G864" i="30"/>
  <c r="H864" i="30" s="1"/>
  <c r="F905" i="30"/>
  <c r="G463" i="30"/>
  <c r="H463" i="30" s="1"/>
  <c r="F724" i="33"/>
  <c r="P686" i="10"/>
  <c r="J683" i="18" s="1"/>
  <c r="P6" i="33"/>
  <c r="O998" i="23"/>
  <c r="E992" i="18" s="1"/>
  <c r="O936" i="23"/>
  <c r="E930" i="18" s="1"/>
  <c r="O917" i="23"/>
  <c r="E911" i="18" s="1"/>
  <c r="O894" i="23"/>
  <c r="E889" i="18" s="1"/>
  <c r="O686" i="23"/>
  <c r="E683" i="18" s="1"/>
  <c r="P36" i="13"/>
  <c r="P94" i="13"/>
  <c r="P251" i="13"/>
  <c r="P256" i="13"/>
  <c r="P372" i="13"/>
  <c r="P536" i="13"/>
  <c r="P544" i="13"/>
  <c r="P580" i="13"/>
  <c r="P596" i="13"/>
  <c r="P1013" i="13"/>
  <c r="P1049" i="13"/>
  <c r="P1053" i="13"/>
  <c r="P495" i="33"/>
  <c r="P874" i="33"/>
  <c r="P628" i="33"/>
  <c r="P687" i="33"/>
  <c r="P695" i="33"/>
  <c r="P101" i="33"/>
  <c r="P108" i="13"/>
  <c r="P134" i="13"/>
  <c r="P228" i="13"/>
  <c r="P551" i="13"/>
  <c r="P508" i="33"/>
  <c r="P875" i="33"/>
  <c r="P889" i="33"/>
  <c r="P1059" i="33"/>
  <c r="D905" i="28"/>
  <c r="E724" i="28"/>
  <c r="C724" i="28"/>
  <c r="D603" i="28"/>
  <c r="E526" i="28"/>
  <c r="D905" i="30"/>
  <c r="C724" i="30"/>
  <c r="E603" i="30"/>
  <c r="C603" i="30"/>
  <c r="D526" i="30"/>
  <c r="C862" i="33"/>
  <c r="D724" i="33"/>
  <c r="E461" i="28"/>
  <c r="E526" i="33"/>
  <c r="C526" i="33"/>
  <c r="E461" i="33"/>
  <c r="C905" i="30"/>
  <c r="F825" i="23"/>
  <c r="O825" i="23" s="1"/>
  <c r="E821" i="18" s="1"/>
  <c r="G405" i="12"/>
  <c r="H405" i="12" s="1"/>
  <c r="G357" i="12"/>
  <c r="H357" i="12" s="1"/>
  <c r="G161" i="12"/>
  <c r="H161" i="12" s="1"/>
  <c r="G129" i="12"/>
  <c r="H129" i="12" s="1"/>
  <c r="G97" i="12"/>
  <c r="H97" i="12" s="1"/>
  <c r="G66" i="12"/>
  <c r="H66" i="12" s="1"/>
  <c r="L718" i="33"/>
  <c r="L717" i="33"/>
  <c r="O715" i="33"/>
  <c r="P715" i="33" s="1"/>
  <c r="L714" i="33"/>
  <c r="L710" i="33"/>
  <c r="L708" i="33"/>
  <c r="L701" i="33"/>
  <c r="L697" i="33"/>
  <c r="L693" i="33"/>
  <c r="L676" i="33"/>
  <c r="L672" i="33"/>
  <c r="L656" i="33"/>
  <c r="L613" i="33"/>
  <c r="L611" i="33"/>
  <c r="L689" i="33"/>
  <c r="L685" i="33"/>
  <c r="L681" i="33"/>
  <c r="L673" i="33"/>
  <c r="L667" i="33"/>
  <c r="L663" i="33"/>
  <c r="L659" i="33"/>
  <c r="L655" i="33"/>
  <c r="L651" i="33"/>
  <c r="L647" i="33"/>
  <c r="L643" i="33"/>
  <c r="L637" i="33"/>
  <c r="L633" i="33"/>
  <c r="L629" i="33"/>
  <c r="L627" i="33"/>
  <c r="O625" i="33"/>
  <c r="P625" i="33" s="1"/>
  <c r="L621" i="33"/>
  <c r="L619" i="33"/>
  <c r="L690" i="33"/>
  <c r="L686" i="33"/>
  <c r="L658" i="33"/>
  <c r="O650" i="33"/>
  <c r="P650" i="33" s="1"/>
  <c r="L642" i="33"/>
  <c r="L626" i="33"/>
  <c r="L622" i="33"/>
  <c r="P653" i="33"/>
  <c r="P641" i="33"/>
  <c r="P671" i="33"/>
  <c r="P605" i="33"/>
  <c r="K724" i="33"/>
  <c r="L599" i="13"/>
  <c r="L595" i="13"/>
  <c r="L591" i="13"/>
  <c r="O540" i="13"/>
  <c r="P540" i="13" s="1"/>
  <c r="O583" i="13"/>
  <c r="L534" i="13"/>
  <c r="O534" i="13" s="1"/>
  <c r="P534" i="13" s="1"/>
  <c r="L538" i="13"/>
  <c r="O538" i="13" s="1"/>
  <c r="P538" i="13" s="1"/>
  <c r="L542" i="13"/>
  <c r="O542" i="13" s="1"/>
  <c r="P542" i="13" s="1"/>
  <c r="L546" i="13"/>
  <c r="O546" i="13" s="1"/>
  <c r="P546" i="13" s="1"/>
  <c r="L550" i="13"/>
  <c r="O550" i="13" s="1"/>
  <c r="P550" i="13" s="1"/>
  <c r="L554" i="13"/>
  <c r="O554" i="13" s="1"/>
  <c r="P554" i="13" s="1"/>
  <c r="L557" i="13"/>
  <c r="O557" i="13" s="1"/>
  <c r="P557" i="13" s="1"/>
  <c r="L590" i="13"/>
  <c r="O590" i="13" s="1"/>
  <c r="P590" i="13" s="1"/>
  <c r="L594" i="13"/>
  <c r="O594" i="13" s="1"/>
  <c r="P594" i="13" s="1"/>
  <c r="L598" i="13"/>
  <c r="O598" i="13" s="1"/>
  <c r="P598" i="13" s="1"/>
  <c r="L602" i="13"/>
  <c r="O602" i="13" s="1"/>
  <c r="P602" i="13" s="1"/>
  <c r="L563" i="13"/>
  <c r="O563" i="13" s="1"/>
  <c r="L571" i="13"/>
  <c r="O571" i="13" s="1"/>
  <c r="P571" i="13" s="1"/>
  <c r="L579" i="13"/>
  <c r="O579" i="13" s="1"/>
  <c r="P579" i="13" s="1"/>
  <c r="L587" i="13"/>
  <c r="O587" i="13" s="1"/>
  <c r="P587" i="13" s="1"/>
  <c r="L589" i="13"/>
  <c r="O589" i="13" s="1"/>
  <c r="P589" i="13" s="1"/>
  <c r="L528" i="13"/>
  <c r="L557" i="32"/>
  <c r="J132" i="12"/>
  <c r="M9" i="12"/>
  <c r="N9" i="12" s="1"/>
  <c r="J434" i="12"/>
  <c r="I19" i="32"/>
  <c r="I140" i="32"/>
  <c r="I43" i="32"/>
  <c r="J1067" i="34"/>
  <c r="I394" i="11"/>
  <c r="J655" i="32"/>
  <c r="J466" i="32"/>
  <c r="J514" i="32"/>
  <c r="J690" i="32"/>
  <c r="H865" i="32"/>
  <c r="J865" i="32" s="1"/>
  <c r="I425" i="11"/>
  <c r="I238" i="32"/>
  <c r="I1084" i="32"/>
  <c r="G603" i="32"/>
  <c r="I24" i="32"/>
  <c r="I109" i="32"/>
  <c r="I218" i="32"/>
  <c r="J956" i="15"/>
  <c r="J1003" i="15"/>
  <c r="J1078" i="15"/>
  <c r="J1096" i="15"/>
  <c r="J1101" i="15"/>
  <c r="J1113" i="15"/>
  <c r="J1079" i="15"/>
  <c r="J1097" i="15"/>
  <c r="J1102" i="15"/>
  <c r="J977" i="12"/>
  <c r="I215" i="32"/>
  <c r="J608" i="32"/>
  <c r="J547" i="32"/>
  <c r="J605" i="32"/>
  <c r="J647" i="32"/>
  <c r="J678" i="32"/>
  <c r="J703" i="32"/>
  <c r="N867" i="16"/>
  <c r="N788" i="16"/>
  <c r="N640" i="16"/>
  <c r="N8" i="16"/>
  <c r="N817" i="16"/>
  <c r="N310" i="16"/>
  <c r="N222" i="16"/>
  <c r="J956" i="34"/>
  <c r="J976" i="12"/>
  <c r="I144" i="32"/>
  <c r="I591" i="32"/>
  <c r="L591" i="32" s="1"/>
  <c r="L531" i="32"/>
  <c r="I861" i="14"/>
  <c r="L861" i="14" s="1"/>
  <c r="M861" i="14" s="1"/>
  <c r="J535" i="34"/>
  <c r="J1005" i="34"/>
  <c r="J285" i="12"/>
  <c r="I454" i="12"/>
  <c r="J608" i="12"/>
  <c r="I14" i="14"/>
  <c r="L14" i="14" s="1"/>
  <c r="M14" i="14" s="1"/>
  <c r="F14" i="18" s="1"/>
  <c r="J933" i="15"/>
  <c r="J74" i="12"/>
  <c r="J270" i="12"/>
  <c r="J424" i="12"/>
  <c r="J448" i="12"/>
  <c r="L551" i="32"/>
  <c r="J1082" i="34"/>
  <c r="L555" i="32"/>
  <c r="L485" i="32"/>
  <c r="J522" i="32"/>
  <c r="J1005" i="15"/>
  <c r="L355" i="11"/>
  <c r="M355" i="11" s="1"/>
  <c r="I418" i="11"/>
  <c r="I506" i="32"/>
  <c r="I1024" i="32"/>
  <c r="I110" i="32"/>
  <c r="I445" i="32"/>
  <c r="I1060" i="32"/>
  <c r="J622" i="32"/>
  <c r="I23" i="32"/>
  <c r="J991" i="15"/>
  <c r="J1087" i="15"/>
  <c r="J1098" i="15"/>
  <c r="J1110" i="15"/>
  <c r="J1067" i="15"/>
  <c r="J1100" i="15"/>
  <c r="J1112" i="15"/>
  <c r="H871" i="32"/>
  <c r="J1078" i="12"/>
  <c r="I188" i="32"/>
  <c r="I67" i="32"/>
  <c r="J968" i="12"/>
  <c r="I208" i="32"/>
  <c r="J660" i="32"/>
  <c r="J548" i="32"/>
  <c r="K250" i="34"/>
  <c r="M250" i="34" s="1"/>
  <c r="J596" i="32"/>
  <c r="J502" i="32"/>
  <c r="J687" i="32"/>
  <c r="N1015" i="16"/>
  <c r="N808" i="16"/>
  <c r="N790" i="16"/>
  <c r="N744" i="16"/>
  <c r="N825" i="16"/>
  <c r="N773" i="16"/>
  <c r="N770" i="16"/>
  <c r="N621" i="16"/>
  <c r="N484" i="16"/>
  <c r="N308" i="16"/>
  <c r="J921" i="12"/>
  <c r="I208" i="11"/>
  <c r="H29" i="11"/>
  <c r="J919" i="15"/>
  <c r="I461" i="34"/>
  <c r="K252" i="34"/>
  <c r="M252" i="34" s="1"/>
  <c r="I763" i="14"/>
  <c r="J365" i="12"/>
  <c r="J279" i="12"/>
  <c r="M279" i="12" s="1"/>
  <c r="N279" i="12" s="1"/>
  <c r="J295" i="12"/>
  <c r="J291" i="26"/>
  <c r="J295" i="26"/>
  <c r="J426" i="26"/>
  <c r="J90" i="12"/>
  <c r="J269" i="26"/>
  <c r="J313" i="26"/>
  <c r="K324" i="25"/>
  <c r="N324" i="25" s="1"/>
  <c r="O324" i="25" s="1"/>
  <c r="D324" i="18" s="1"/>
  <c r="K449" i="25"/>
  <c r="N449" i="25" s="1"/>
  <c r="O449" i="25" s="1"/>
  <c r="D449" i="18" s="1"/>
  <c r="K410" i="25"/>
  <c r="N410" i="25" s="1"/>
  <c r="O410" i="25" s="1"/>
  <c r="D410" i="18" s="1"/>
  <c r="J252" i="12"/>
  <c r="J367" i="12"/>
  <c r="J179" i="26"/>
  <c r="J240" i="26"/>
  <c r="J393" i="26"/>
  <c r="J204" i="12"/>
  <c r="J139" i="26"/>
  <c r="J202" i="26"/>
  <c r="J262" i="26"/>
  <c r="J320" i="26"/>
  <c r="J350" i="26"/>
  <c r="J384" i="26"/>
  <c r="J337" i="12"/>
  <c r="M337" i="12" s="1"/>
  <c r="N337" i="12" s="1"/>
  <c r="J241" i="26"/>
  <c r="J312" i="26"/>
  <c r="J329" i="26"/>
  <c r="J337" i="26"/>
  <c r="J368" i="26"/>
  <c r="J376" i="26"/>
  <c r="J378" i="26"/>
  <c r="J414" i="26"/>
  <c r="J427" i="26"/>
  <c r="J62" i="26"/>
  <c r="J219" i="26"/>
  <c r="J254" i="26"/>
  <c r="J287" i="26"/>
  <c r="J304" i="26"/>
  <c r="P310" i="26"/>
  <c r="Q310" i="26" s="1"/>
  <c r="H310" i="18" s="1"/>
  <c r="J325" i="26"/>
  <c r="J344" i="26"/>
  <c r="J406" i="26"/>
  <c r="J109" i="12"/>
  <c r="M109" i="12" s="1"/>
  <c r="N109" i="12" s="1"/>
  <c r="J115" i="12"/>
  <c r="J185" i="12"/>
  <c r="M185" i="12" s="1"/>
  <c r="N185" i="12" s="1"/>
  <c r="J258" i="12"/>
  <c r="M258" i="12" s="1"/>
  <c r="N258" i="12" s="1"/>
  <c r="J274" i="12"/>
  <c r="J334" i="12"/>
  <c r="M334" i="12" s="1"/>
  <c r="N334" i="12" s="1"/>
  <c r="J406" i="12"/>
  <c r="J416" i="12"/>
  <c r="J616" i="15"/>
  <c r="J861" i="15"/>
  <c r="I577" i="34"/>
  <c r="J853" i="34"/>
  <c r="J837" i="34"/>
  <c r="J831" i="34"/>
  <c r="J819" i="34"/>
  <c r="J815" i="34"/>
  <c r="J811" i="34"/>
  <c r="J801" i="34"/>
  <c r="J793" i="34"/>
  <c r="J783" i="34"/>
  <c r="J773" i="34"/>
  <c r="J769" i="34"/>
  <c r="J763" i="34"/>
  <c r="J757" i="34"/>
  <c r="J751" i="34"/>
  <c r="J740" i="34"/>
  <c r="J736" i="34"/>
  <c r="J731" i="34"/>
  <c r="I553" i="34"/>
  <c r="H938" i="34"/>
  <c r="I938" i="34" s="1"/>
  <c r="I602" i="34"/>
  <c r="L498" i="32"/>
  <c r="P372" i="33"/>
  <c r="P183" i="33"/>
  <c r="L839" i="33"/>
  <c r="L819" i="33"/>
  <c r="L793" i="33"/>
  <c r="L768" i="33"/>
  <c r="L745" i="33"/>
  <c r="P338" i="33"/>
  <c r="L743" i="33"/>
  <c r="L761" i="33"/>
  <c r="L771" i="33"/>
  <c r="L789" i="33"/>
  <c r="L801" i="33"/>
  <c r="L815" i="33"/>
  <c r="L829" i="33"/>
  <c r="L843" i="33"/>
  <c r="L859" i="33"/>
  <c r="L732" i="33"/>
  <c r="L737" i="33"/>
  <c r="L747" i="33"/>
  <c r="L755" i="33"/>
  <c r="L763" i="33"/>
  <c r="L770" i="33"/>
  <c r="L775" i="33"/>
  <c r="L787" i="33"/>
  <c r="L795" i="33"/>
  <c r="L806" i="33"/>
  <c r="L813" i="33"/>
  <c r="L821" i="33"/>
  <c r="L754" i="33"/>
  <c r="L758" i="33"/>
  <c r="L762" i="33"/>
  <c r="L766" i="33"/>
  <c r="L772" i="33"/>
  <c r="L777" i="33"/>
  <c r="L781" i="33"/>
  <c r="L784" i="33"/>
  <c r="L788" i="33"/>
  <c r="L792" i="33"/>
  <c r="L797" i="33"/>
  <c r="L800" i="33"/>
  <c r="L803" i="33"/>
  <c r="L848" i="33"/>
  <c r="L852" i="33"/>
  <c r="L856" i="33"/>
  <c r="P110" i="33"/>
  <c r="H588" i="14"/>
  <c r="I858" i="14"/>
  <c r="I850" i="14"/>
  <c r="I846" i="14"/>
  <c r="I842" i="14"/>
  <c r="I833" i="14"/>
  <c r="I827" i="14"/>
  <c r="I822" i="14"/>
  <c r="I817" i="14"/>
  <c r="I813" i="14"/>
  <c r="I802" i="14"/>
  <c r="I798" i="14"/>
  <c r="I795" i="14"/>
  <c r="I787" i="14"/>
  <c r="I782" i="14"/>
  <c r="I778" i="14"/>
  <c r="I774" i="14"/>
  <c r="I771" i="14"/>
  <c r="I767" i="14"/>
  <c r="I761" i="14"/>
  <c r="I755" i="14"/>
  <c r="I751" i="14"/>
  <c r="I745" i="14"/>
  <c r="I739" i="14"/>
  <c r="I736" i="14"/>
  <c r="I706" i="14"/>
  <c r="I703" i="14"/>
  <c r="I699" i="14"/>
  <c r="H598" i="14"/>
  <c r="H934" i="14"/>
  <c r="H948" i="14"/>
  <c r="H980" i="14"/>
  <c r="H1002" i="14"/>
  <c r="H1034" i="14"/>
  <c r="H1056" i="14"/>
  <c r="H1083" i="14"/>
  <c r="H1096" i="14"/>
  <c r="H538" i="14"/>
  <c r="I859" i="14"/>
  <c r="I839" i="14"/>
  <c r="I830" i="14"/>
  <c r="I805" i="14"/>
  <c r="I794" i="14"/>
  <c r="I786" i="14"/>
  <c r="I769" i="14"/>
  <c r="I762" i="14"/>
  <c r="I756" i="14"/>
  <c r="I748" i="14"/>
  <c r="I742" i="14"/>
  <c r="I714" i="14"/>
  <c r="I698" i="14"/>
  <c r="L698" i="14" s="1"/>
  <c r="M698" i="14" s="1"/>
  <c r="F695" i="18" s="1"/>
  <c r="H915" i="14"/>
  <c r="H944" i="14"/>
  <c r="H970" i="14"/>
  <c r="H992" i="14"/>
  <c r="H1006" i="14"/>
  <c r="H1026" i="14"/>
  <c r="H1038" i="14"/>
  <c r="H1092" i="14"/>
  <c r="H539" i="14"/>
  <c r="H597" i="14"/>
  <c r="H960" i="14"/>
  <c r="H1044" i="14"/>
  <c r="H601" i="14"/>
  <c r="H1001" i="14"/>
  <c r="H546" i="14"/>
  <c r="H562" i="14"/>
  <c r="H580" i="14"/>
  <c r="H624" i="14"/>
  <c r="H630" i="14"/>
  <c r="H651" i="14"/>
  <c r="H673" i="14"/>
  <c r="H692" i="14"/>
  <c r="H890" i="14"/>
  <c r="H1030" i="14"/>
  <c r="H1036" i="14"/>
  <c r="H1070" i="14"/>
  <c r="H1098" i="14"/>
  <c r="I148" i="14"/>
  <c r="I259" i="14"/>
  <c r="H529" i="14"/>
  <c r="H547" i="14"/>
  <c r="H563" i="14"/>
  <c r="H574" i="14"/>
  <c r="H608" i="14"/>
  <c r="H634" i="14"/>
  <c r="H644" i="14"/>
  <c r="H657" i="14"/>
  <c r="H672" i="14"/>
  <c r="H868" i="14"/>
  <c r="H886" i="14"/>
  <c r="H896" i="14"/>
  <c r="H928" i="14"/>
  <c r="H950" i="14"/>
  <c r="H918" i="14"/>
  <c r="H978" i="14"/>
  <c r="H1015" i="14"/>
  <c r="H1111" i="14"/>
  <c r="I443" i="14"/>
  <c r="H587" i="14"/>
  <c r="H643" i="14"/>
  <c r="H537" i="14"/>
  <c r="H549" i="14"/>
  <c r="H591" i="14"/>
  <c r="H685" i="14"/>
  <c r="I394" i="14"/>
  <c r="H973" i="14"/>
  <c r="H914" i="14"/>
  <c r="I500" i="34"/>
  <c r="I486" i="34"/>
  <c r="I882" i="34"/>
  <c r="I883" i="15"/>
  <c r="H893" i="14"/>
  <c r="I134" i="14"/>
  <c r="I11" i="32"/>
  <c r="I58" i="32"/>
  <c r="I465" i="34"/>
  <c r="I515" i="34"/>
  <c r="I519" i="34"/>
  <c r="I518" i="34"/>
  <c r="I561" i="34"/>
  <c r="I878" i="34"/>
  <c r="H942" i="34"/>
  <c r="I942" i="34" s="1"/>
  <c r="I537" i="15"/>
  <c r="I879" i="34"/>
  <c r="I893" i="15"/>
  <c r="I185" i="14"/>
  <c r="I233" i="14"/>
  <c r="H541" i="14"/>
  <c r="H938" i="14"/>
  <c r="H983" i="14"/>
  <c r="H1048" i="14"/>
  <c r="P615" i="13"/>
  <c r="H674" i="14"/>
  <c r="H891" i="14"/>
  <c r="H1039" i="14"/>
  <c r="H544" i="14"/>
  <c r="H639" i="14"/>
  <c r="I887" i="15"/>
  <c r="H548" i="14"/>
  <c r="I560" i="15"/>
  <c r="H687" i="14"/>
  <c r="H650" i="14"/>
  <c r="P895" i="33"/>
  <c r="H653" i="14"/>
  <c r="H916" i="11"/>
  <c r="I941" i="12"/>
  <c r="I875" i="12"/>
  <c r="I886" i="12"/>
  <c r="I897" i="12"/>
  <c r="I933" i="12"/>
  <c r="I960" i="12"/>
  <c r="I979" i="12"/>
  <c r="I1000" i="12"/>
  <c r="I1018" i="12"/>
  <c r="I1027" i="12"/>
  <c r="I1043" i="12"/>
  <c r="I1067" i="12"/>
  <c r="I1093" i="12"/>
  <c r="I1109" i="12"/>
  <c r="H590" i="11"/>
  <c r="I930" i="12"/>
  <c r="I956" i="12"/>
  <c r="I975" i="12"/>
  <c r="I991" i="12"/>
  <c r="I1003" i="12"/>
  <c r="I1022" i="12"/>
  <c r="I1047" i="12"/>
  <c r="I1063" i="12"/>
  <c r="I1081" i="12"/>
  <c r="I1097" i="12"/>
  <c r="I390" i="11"/>
  <c r="L390" i="11" s="1"/>
  <c r="M390" i="11" s="1"/>
  <c r="I422" i="11"/>
  <c r="H532" i="11"/>
  <c r="H564" i="11"/>
  <c r="H586" i="11"/>
  <c r="H602" i="11"/>
  <c r="H1007" i="11"/>
  <c r="H1043" i="11"/>
  <c r="I538" i="15"/>
  <c r="I585" i="15"/>
  <c r="I601" i="15"/>
  <c r="I866" i="34"/>
  <c r="I877" i="34"/>
  <c r="I886" i="34"/>
  <c r="I885" i="15"/>
  <c r="H981" i="14"/>
  <c r="H1016" i="14"/>
  <c r="H1045" i="14"/>
  <c r="H920" i="11"/>
  <c r="H1011" i="11"/>
  <c r="H1029" i="11"/>
  <c r="H955" i="14"/>
  <c r="O1103" i="23"/>
  <c r="E1097" i="18" s="1"/>
  <c r="I564" i="15"/>
  <c r="I872" i="34"/>
  <c r="I880" i="34"/>
  <c r="I889" i="34"/>
  <c r="H985" i="14"/>
  <c r="H999" i="14"/>
  <c r="H1009" i="14"/>
  <c r="H1020" i="14"/>
  <c r="H1053" i="14"/>
  <c r="H943" i="11"/>
  <c r="I1005" i="12"/>
  <c r="H1013" i="11"/>
  <c r="H1016" i="11"/>
  <c r="H1020" i="11"/>
  <c r="H1023" i="11"/>
  <c r="H1038" i="11"/>
  <c r="H1050" i="11"/>
  <c r="I1052" i="12"/>
  <c r="H1056" i="11"/>
  <c r="J1086" i="34"/>
  <c r="I1106" i="12"/>
  <c r="H584" i="11"/>
  <c r="H589" i="11"/>
  <c r="H597" i="11"/>
  <c r="I534" i="12"/>
  <c r="I545" i="12"/>
  <c r="I551" i="12"/>
  <c r="I556" i="12"/>
  <c r="I559" i="12"/>
  <c r="I565" i="12"/>
  <c r="I571" i="12"/>
  <c r="I575" i="12"/>
  <c r="I581" i="12"/>
  <c r="I882" i="12"/>
  <c r="I896" i="12"/>
  <c r="H628" i="14"/>
  <c r="H648" i="14"/>
  <c r="H671" i="14"/>
  <c r="H684" i="14"/>
  <c r="H872" i="14"/>
  <c r="H892" i="14"/>
  <c r="H902" i="14"/>
  <c r="I569" i="34"/>
  <c r="I332" i="11"/>
  <c r="I357" i="11"/>
  <c r="H585" i="11"/>
  <c r="H593" i="11"/>
  <c r="H599" i="11"/>
  <c r="I535" i="12"/>
  <c r="I542" i="12"/>
  <c r="I546" i="12"/>
  <c r="I550" i="12"/>
  <c r="I562" i="12"/>
  <c r="I566" i="12"/>
  <c r="I570" i="12"/>
  <c r="I578" i="12"/>
  <c r="I865" i="12"/>
  <c r="I887" i="12"/>
  <c r="I900" i="12"/>
  <c r="I42" i="32"/>
  <c r="H551" i="14"/>
  <c r="H566" i="14"/>
  <c r="H577" i="14"/>
  <c r="H631" i="14"/>
  <c r="H640" i="14"/>
  <c r="H652" i="14"/>
  <c r="H668" i="14"/>
  <c r="H876" i="14"/>
  <c r="H888" i="14"/>
  <c r="I536" i="34"/>
  <c r="I563" i="34"/>
  <c r="P225" i="13"/>
  <c r="I499" i="34"/>
  <c r="I506" i="34"/>
  <c r="I549" i="15"/>
  <c r="I579" i="15"/>
  <c r="H545" i="14"/>
  <c r="H619" i="14"/>
  <c r="H873" i="14"/>
  <c r="H1000" i="14"/>
  <c r="H1108" i="14"/>
  <c r="I483" i="34"/>
  <c r="I503" i="34"/>
  <c r="H1084" i="34"/>
  <c r="I1084" i="34" s="1"/>
  <c r="I553" i="15"/>
  <c r="I587" i="15"/>
  <c r="H579" i="14"/>
  <c r="H633" i="14"/>
  <c r="H647" i="14"/>
  <c r="H881" i="14"/>
  <c r="H933" i="14"/>
  <c r="H1008" i="14"/>
  <c r="H1104" i="14"/>
  <c r="I578" i="15"/>
  <c r="H578" i="14"/>
  <c r="H1113" i="11"/>
  <c r="I890" i="34"/>
  <c r="H951" i="14"/>
  <c r="H669" i="14"/>
  <c r="H893" i="11"/>
  <c r="I1113" i="12"/>
  <c r="I554" i="15"/>
  <c r="I559" i="15"/>
  <c r="I573" i="15"/>
  <c r="I584" i="15"/>
  <c r="I592" i="15"/>
  <c r="I895" i="34"/>
  <c r="H926" i="14"/>
  <c r="H1049" i="14"/>
  <c r="I1049" i="14" s="1"/>
  <c r="L1049" i="14" s="1"/>
  <c r="M1049" i="14" s="1"/>
  <c r="I951" i="12"/>
  <c r="I419" i="32"/>
  <c r="L419" i="32" s="1"/>
  <c r="I366" i="32"/>
  <c r="L366" i="32" s="1"/>
  <c r="I351" i="32"/>
  <c r="L351" i="32" s="1"/>
  <c r="I390" i="32"/>
  <c r="L390" i="32" s="1"/>
  <c r="L389" i="32"/>
  <c r="L430" i="32"/>
  <c r="I291" i="32"/>
  <c r="L291" i="32" s="1"/>
  <c r="I329" i="32"/>
  <c r="L329" i="32" s="1"/>
  <c r="I330" i="32"/>
  <c r="L330" i="32" s="1"/>
  <c r="I305" i="32"/>
  <c r="L305" i="32" s="1"/>
  <c r="I385" i="32"/>
  <c r="L385" i="32" s="1"/>
  <c r="I288" i="32"/>
  <c r="L288" i="32" s="1"/>
  <c r="I270" i="32"/>
  <c r="L270" i="32" s="1"/>
  <c r="I232" i="32"/>
  <c r="L232" i="32" s="1"/>
  <c r="I227" i="32"/>
  <c r="L227" i="32" s="1"/>
  <c r="I223" i="32"/>
  <c r="L223" i="32" s="1"/>
  <c r="I212" i="32"/>
  <c r="L212" i="32" s="1"/>
  <c r="I239" i="32"/>
  <c r="L239" i="32" s="1"/>
  <c r="I213" i="32"/>
  <c r="L213" i="32" s="1"/>
  <c r="I187" i="32"/>
  <c r="L187" i="32" s="1"/>
  <c r="I197" i="32"/>
  <c r="L197" i="32" s="1"/>
  <c r="I178" i="32"/>
  <c r="L178" i="32" s="1"/>
  <c r="I184" i="32"/>
  <c r="L184" i="32" s="1"/>
  <c r="I159" i="32"/>
  <c r="L159" i="32" s="1"/>
  <c r="I156" i="32"/>
  <c r="L156" i="32" s="1"/>
  <c r="I135" i="32"/>
  <c r="L135" i="32" s="1"/>
  <c r="I107" i="32"/>
  <c r="L107" i="32" s="1"/>
  <c r="I88" i="32"/>
  <c r="L88" i="32" s="1"/>
  <c r="I120" i="32"/>
  <c r="L120" i="32" s="1"/>
  <c r="I83" i="32"/>
  <c r="L83" i="32" s="1"/>
  <c r="I79" i="32"/>
  <c r="L79" i="32" s="1"/>
  <c r="I84" i="32"/>
  <c r="L84" i="32" s="1"/>
  <c r="I51" i="32"/>
  <c r="L51" i="32" s="1"/>
  <c r="L588" i="32"/>
  <c r="M607" i="15"/>
  <c r="N11" i="15"/>
  <c r="L614" i="32"/>
  <c r="L474" i="32"/>
  <c r="L970" i="32"/>
  <c r="I1083" i="32"/>
  <c r="L1083" i="32" s="1"/>
  <c r="L634" i="32"/>
  <c r="L1071" i="32"/>
  <c r="J582" i="12"/>
  <c r="J432" i="12"/>
  <c r="M432" i="12" s="1"/>
  <c r="N432" i="12" s="1"/>
  <c r="J383" i="12"/>
  <c r="M383" i="12" s="1"/>
  <c r="N383" i="12" s="1"/>
  <c r="J162" i="12"/>
  <c r="M162" i="12" s="1"/>
  <c r="N162" i="12" s="1"/>
  <c r="J84" i="12"/>
  <c r="M84" i="12" s="1"/>
  <c r="N84" i="12" s="1"/>
  <c r="J160" i="12"/>
  <c r="M160" i="12" s="1"/>
  <c r="N160" i="12" s="1"/>
  <c r="J287" i="12"/>
  <c r="M287" i="12" s="1"/>
  <c r="N287" i="12" s="1"/>
  <c r="J105" i="12"/>
  <c r="M105" i="12" s="1"/>
  <c r="N105" i="12" s="1"/>
  <c r="J144" i="12"/>
  <c r="M144" i="12" s="1"/>
  <c r="N144" i="12" s="1"/>
  <c r="I181" i="14"/>
  <c r="L181" i="14" s="1"/>
  <c r="M181" i="14" s="1"/>
  <c r="I436" i="14"/>
  <c r="L436" i="14" s="1"/>
  <c r="M436" i="14" s="1"/>
  <c r="I16" i="32"/>
  <c r="L16" i="32" s="1"/>
  <c r="J1001" i="12"/>
  <c r="M1001" i="12" s="1"/>
  <c r="N1001" i="12" s="1"/>
  <c r="L486" i="32"/>
  <c r="I146" i="11"/>
  <c r="L146" i="11" s="1"/>
  <c r="M146" i="11" s="1"/>
  <c r="I46" i="32"/>
  <c r="L46" i="32" s="1"/>
  <c r="L536" i="32"/>
  <c r="J400" i="12"/>
  <c r="M400" i="12" s="1"/>
  <c r="N400" i="12" s="1"/>
  <c r="J217" i="12"/>
  <c r="M217" i="12" s="1"/>
  <c r="N217" i="12" s="1"/>
  <c r="J176" i="12"/>
  <c r="M176" i="12" s="1"/>
  <c r="N176" i="12" s="1"/>
  <c r="J26" i="12"/>
  <c r="M26" i="12" s="1"/>
  <c r="N26" i="12" s="1"/>
  <c r="J380" i="12"/>
  <c r="M380" i="12" s="1"/>
  <c r="N380" i="12" s="1"/>
  <c r="J372" i="12"/>
  <c r="M372" i="12" s="1"/>
  <c r="N372" i="12" s="1"/>
  <c r="J212" i="12"/>
  <c r="M212" i="12" s="1"/>
  <c r="N212" i="12" s="1"/>
  <c r="I851" i="14"/>
  <c r="L851" i="14" s="1"/>
  <c r="M851" i="14" s="1"/>
  <c r="I733" i="14"/>
  <c r="L733" i="14" s="1"/>
  <c r="M733" i="14" s="1"/>
  <c r="J789" i="34"/>
  <c r="J554" i="34"/>
  <c r="L714" i="32"/>
  <c r="L564" i="32"/>
  <c r="I32" i="32"/>
  <c r="L32" i="32" s="1"/>
  <c r="L497" i="32"/>
  <c r="L546" i="32"/>
  <c r="I1117" i="35"/>
  <c r="O605" i="23"/>
  <c r="E602" i="18" s="1"/>
  <c r="I62" i="32"/>
  <c r="L62" i="32" s="1"/>
  <c r="I116" i="32"/>
  <c r="L116" i="32" s="1"/>
  <c r="J455" i="12"/>
  <c r="M455" i="12" s="1"/>
  <c r="N455" i="12" s="1"/>
  <c r="J173" i="12"/>
  <c r="M173" i="12" s="1"/>
  <c r="N173" i="12" s="1"/>
  <c r="J99" i="12"/>
  <c r="M99" i="12" s="1"/>
  <c r="N99" i="12" s="1"/>
  <c r="J46" i="12"/>
  <c r="M46" i="12" s="1"/>
  <c r="N46" i="12" s="1"/>
  <c r="J342" i="12"/>
  <c r="M342" i="12" s="1"/>
  <c r="N342" i="12" s="1"/>
  <c r="J247" i="12"/>
  <c r="M247" i="12" s="1"/>
  <c r="N247" i="12" s="1"/>
  <c r="J231" i="12"/>
  <c r="M231" i="12" s="1"/>
  <c r="N231" i="12" s="1"/>
  <c r="J151" i="12"/>
  <c r="M151" i="12" s="1"/>
  <c r="N151" i="12" s="1"/>
  <c r="I312" i="14"/>
  <c r="L312" i="14" s="1"/>
  <c r="M312" i="14" s="1"/>
  <c r="I131" i="14"/>
  <c r="L131" i="14" s="1"/>
  <c r="M131" i="14" s="1"/>
  <c r="I260" i="14"/>
  <c r="L260" i="14" s="1"/>
  <c r="M260" i="14" s="1"/>
  <c r="L726" i="33"/>
  <c r="I324" i="14"/>
  <c r="L324" i="14" s="1"/>
  <c r="M324" i="14" s="1"/>
  <c r="I428" i="14"/>
  <c r="L428" i="14" s="1"/>
  <c r="M428" i="14" s="1"/>
  <c r="I391" i="14"/>
  <c r="L391" i="14" s="1"/>
  <c r="M391" i="14" s="1"/>
  <c r="J531" i="34"/>
  <c r="J868" i="34"/>
  <c r="K603" i="28"/>
  <c r="I1061" i="32"/>
  <c r="I927" i="32"/>
  <c r="L927" i="32" s="1"/>
  <c r="L964" i="32"/>
  <c r="L931" i="32"/>
  <c r="L1103" i="32"/>
  <c r="I923" i="32"/>
  <c r="L923" i="32" s="1"/>
  <c r="L586" i="32"/>
  <c r="L573" i="32"/>
  <c r="L567" i="32"/>
  <c r="O487" i="23"/>
  <c r="E486" i="18" s="1"/>
  <c r="O465" i="23"/>
  <c r="E464" i="18" s="1"/>
  <c r="I279" i="11"/>
  <c r="L279" i="11" s="1"/>
  <c r="M279" i="11" s="1"/>
  <c r="I333" i="11"/>
  <c r="L333" i="11" s="1"/>
  <c r="M333" i="11" s="1"/>
  <c r="I458" i="12"/>
  <c r="P302" i="13"/>
  <c r="P56" i="13"/>
  <c r="P904" i="33"/>
  <c r="I812" i="14"/>
  <c r="L812" i="14" s="1"/>
  <c r="M812" i="14" s="1"/>
  <c r="I711" i="14"/>
  <c r="L711" i="14" s="1"/>
  <c r="M711" i="14" s="1"/>
  <c r="I523" i="14"/>
  <c r="L523" i="14" s="1"/>
  <c r="M523" i="14" s="1"/>
  <c r="I373" i="14"/>
  <c r="L373" i="14" s="1"/>
  <c r="M373" i="14" s="1"/>
  <c r="J465" i="15"/>
  <c r="M465" i="15" s="1"/>
  <c r="N465" i="15" s="1"/>
  <c r="J263" i="26"/>
  <c r="L677" i="32"/>
  <c r="J356" i="26"/>
  <c r="P356" i="26" s="1"/>
  <c r="Q356" i="26" s="1"/>
  <c r="H356" i="18" s="1"/>
  <c r="J91" i="26"/>
  <c r="K340" i="25"/>
  <c r="N340" i="25" s="1"/>
  <c r="O340" i="25" s="1"/>
  <c r="D340" i="18" s="1"/>
  <c r="K390" i="25"/>
  <c r="K342" i="25"/>
  <c r="N342" i="25" s="1"/>
  <c r="O342" i="25" s="1"/>
  <c r="D342" i="18" s="1"/>
  <c r="K451" i="25"/>
  <c r="N451" i="25" s="1"/>
  <c r="O451" i="25" s="1"/>
  <c r="D451" i="18" s="1"/>
  <c r="K322" i="25"/>
  <c r="M188" i="14"/>
  <c r="J318" i="26"/>
  <c r="P318" i="26" s="1"/>
  <c r="Q318" i="26" s="1"/>
  <c r="H318" i="18" s="1"/>
  <c r="J362" i="26"/>
  <c r="P362" i="26" s="1"/>
  <c r="Q362" i="26" s="1"/>
  <c r="H362" i="18" s="1"/>
  <c r="L895" i="32"/>
  <c r="I941" i="32"/>
  <c r="L941" i="32" s="1"/>
  <c r="I1004" i="32"/>
  <c r="L1004" i="32" s="1"/>
  <c r="J46" i="26"/>
  <c r="P46" i="26" s="1"/>
  <c r="Q46" i="26" s="1"/>
  <c r="H46" i="18" s="1"/>
  <c r="J316" i="26"/>
  <c r="J419" i="26"/>
  <c r="K344" i="25"/>
  <c r="N344" i="25" s="1"/>
  <c r="O344" i="25" s="1"/>
  <c r="D344" i="18" s="1"/>
  <c r="K348" i="25"/>
  <c r="N348" i="25" s="1"/>
  <c r="O348" i="25" s="1"/>
  <c r="D348" i="18" s="1"/>
  <c r="K352" i="25"/>
  <c r="N352" i="25" s="1"/>
  <c r="O352" i="25" s="1"/>
  <c r="D352" i="18" s="1"/>
  <c r="K302" i="25"/>
  <c r="N302" i="25" s="1"/>
  <c r="O302" i="25" s="1"/>
  <c r="D302" i="18" s="1"/>
  <c r="K346" i="25"/>
  <c r="N346" i="25" s="1"/>
  <c r="O346" i="25" s="1"/>
  <c r="D346" i="18" s="1"/>
  <c r="K382" i="25"/>
  <c r="N382" i="25" s="1"/>
  <c r="O382" i="25" s="1"/>
  <c r="D382" i="18" s="1"/>
  <c r="K430" i="25"/>
  <c r="N430" i="25" s="1"/>
  <c r="O430" i="25" s="1"/>
  <c r="D430" i="18" s="1"/>
  <c r="K1116" i="25"/>
  <c r="J264" i="26"/>
  <c r="P264" i="26" s="1"/>
  <c r="Q264" i="26" s="1"/>
  <c r="H264" i="18" s="1"/>
  <c r="J314" i="26"/>
  <c r="P314" i="26" s="1"/>
  <c r="Q314" i="26" s="1"/>
  <c r="H314" i="18" s="1"/>
  <c r="J342" i="26"/>
  <c r="J394" i="26"/>
  <c r="P394" i="26" s="1"/>
  <c r="Q394" i="26" s="1"/>
  <c r="H394" i="18" s="1"/>
  <c r="J452" i="26"/>
  <c r="L550" i="32"/>
  <c r="L517" i="32"/>
  <c r="J409" i="26"/>
  <c r="J331" i="26"/>
  <c r="J224" i="26"/>
  <c r="J100" i="26"/>
  <c r="J44" i="26"/>
  <c r="J27" i="26"/>
  <c r="P27" i="26" s="1"/>
  <c r="Q27" i="26" s="1"/>
  <c r="H27" i="18" s="1"/>
  <c r="J397" i="26"/>
  <c r="P397" i="26" s="1"/>
  <c r="Q397" i="26" s="1"/>
  <c r="H397" i="18" s="1"/>
  <c r="J261" i="26"/>
  <c r="P261" i="26" s="1"/>
  <c r="Q261" i="26" s="1"/>
  <c r="H261" i="18" s="1"/>
  <c r="J380" i="26"/>
  <c r="J125" i="26"/>
  <c r="P125" i="26" s="1"/>
  <c r="Q125" i="26" s="1"/>
  <c r="H125" i="18" s="1"/>
  <c r="J30" i="26"/>
  <c r="I217" i="11"/>
  <c r="L217" i="11" s="1"/>
  <c r="M217" i="11" s="1"/>
  <c r="I361" i="11"/>
  <c r="L361" i="11" s="1"/>
  <c r="M361" i="11" s="1"/>
  <c r="I384" i="11"/>
  <c r="L384" i="11" s="1"/>
  <c r="M384" i="11" s="1"/>
  <c r="I138" i="14"/>
  <c r="L138" i="14" s="1"/>
  <c r="M138" i="14" s="1"/>
  <c r="I917" i="32"/>
  <c r="L917" i="32" s="1"/>
  <c r="J41" i="26"/>
  <c r="P41" i="26" s="1"/>
  <c r="Q41" i="26" s="1"/>
  <c r="H41" i="18" s="1"/>
  <c r="J47" i="26"/>
  <c r="P47" i="26" s="1"/>
  <c r="Q47" i="26" s="1"/>
  <c r="H47" i="18" s="1"/>
  <c r="J71" i="26"/>
  <c r="P71" i="26" s="1"/>
  <c r="Q71" i="26" s="1"/>
  <c r="H71" i="18" s="1"/>
  <c r="J97" i="26"/>
  <c r="P97" i="26" s="1"/>
  <c r="Q97" i="26" s="1"/>
  <c r="H97" i="18" s="1"/>
  <c r="J107" i="26"/>
  <c r="P107" i="26" s="1"/>
  <c r="Q107" i="26" s="1"/>
  <c r="H107" i="18" s="1"/>
  <c r="J147" i="26"/>
  <c r="P147" i="26" s="1"/>
  <c r="Q147" i="26" s="1"/>
  <c r="H147" i="18" s="1"/>
  <c r="J171" i="26"/>
  <c r="P171" i="26" s="1"/>
  <c r="Q171" i="26" s="1"/>
  <c r="H171" i="18" s="1"/>
  <c r="J209" i="26"/>
  <c r="P209" i="26" s="1"/>
  <c r="Q209" i="26" s="1"/>
  <c r="H209" i="18" s="1"/>
  <c r="J231" i="26"/>
  <c r="P231" i="26" s="1"/>
  <c r="Q231" i="26" s="1"/>
  <c r="H231" i="18" s="1"/>
  <c r="J270" i="26"/>
  <c r="P270" i="26" s="1"/>
  <c r="Q270" i="26" s="1"/>
  <c r="H270" i="18" s="1"/>
  <c r="J290" i="26"/>
  <c r="P290" i="26" s="1"/>
  <c r="Q290" i="26" s="1"/>
  <c r="H290" i="18" s="1"/>
  <c r="J321" i="26"/>
  <c r="P321" i="26" s="1"/>
  <c r="Q321" i="26" s="1"/>
  <c r="H321" i="18" s="1"/>
  <c r="J340" i="26"/>
  <c r="P340" i="26" s="1"/>
  <c r="Q340" i="26" s="1"/>
  <c r="H340" i="18" s="1"/>
  <c r="J353" i="26"/>
  <c r="P353" i="26" s="1"/>
  <c r="Q353" i="26" s="1"/>
  <c r="H353" i="18" s="1"/>
  <c r="J360" i="26"/>
  <c r="P360" i="26" s="1"/>
  <c r="Q360" i="26" s="1"/>
  <c r="H360" i="18" s="1"/>
  <c r="J392" i="26"/>
  <c r="P392" i="26" s="1"/>
  <c r="Q392" i="26" s="1"/>
  <c r="H392" i="18" s="1"/>
  <c r="J102" i="26"/>
  <c r="P102" i="26" s="1"/>
  <c r="Q102" i="26" s="1"/>
  <c r="H102" i="18" s="1"/>
  <c r="J211" i="26"/>
  <c r="J246" i="26"/>
  <c r="P246" i="26" s="1"/>
  <c r="Q246" i="26" s="1"/>
  <c r="H246" i="18" s="1"/>
  <c r="J288" i="26"/>
  <c r="J339" i="26"/>
  <c r="J348" i="26"/>
  <c r="J366" i="26"/>
  <c r="J387" i="26"/>
  <c r="J395" i="26"/>
  <c r="J398" i="26"/>
  <c r="J411" i="26"/>
  <c r="J429" i="26"/>
  <c r="J430" i="26"/>
  <c r="J443" i="26"/>
  <c r="J446" i="26"/>
  <c r="J164" i="26"/>
  <c r="J189" i="26"/>
  <c r="J305" i="26"/>
  <c r="J324" i="26"/>
  <c r="J326" i="26"/>
  <c r="J347" i="26"/>
  <c r="J382" i="26"/>
  <c r="J403" i="26"/>
  <c r="P403" i="26" s="1"/>
  <c r="Q403" i="26" s="1"/>
  <c r="H403" i="18" s="1"/>
  <c r="J408" i="26"/>
  <c r="J410" i="26"/>
  <c r="P410" i="26" s="1"/>
  <c r="Q410" i="26" s="1"/>
  <c r="H410" i="18" s="1"/>
  <c r="J435" i="26"/>
  <c r="J438" i="26"/>
  <c r="J440" i="26"/>
  <c r="J442" i="26"/>
  <c r="I44" i="11"/>
  <c r="L44" i="11" s="1"/>
  <c r="M44" i="11" s="1"/>
  <c r="I453" i="12"/>
  <c r="L810" i="33"/>
  <c r="O810" i="33" s="1"/>
  <c r="P810" i="33" s="1"/>
  <c r="I1045" i="32"/>
  <c r="L1045" i="32" s="1"/>
  <c r="I998" i="32"/>
  <c r="L998" i="32" s="1"/>
  <c r="N903" i="15"/>
  <c r="J803" i="15"/>
  <c r="C1116" i="34"/>
  <c r="K284" i="34"/>
  <c r="M284" i="34" s="1"/>
  <c r="I564" i="34"/>
  <c r="I593" i="34"/>
  <c r="J857" i="34"/>
  <c r="J843" i="34"/>
  <c r="J835" i="34"/>
  <c r="J827" i="34"/>
  <c r="M827" i="34" s="1"/>
  <c r="J823" i="34"/>
  <c r="J817" i="34"/>
  <c r="J813" i="34"/>
  <c r="J807" i="34"/>
  <c r="J802" i="34"/>
  <c r="J799" i="34"/>
  <c r="M799" i="34" s="1"/>
  <c r="J795" i="34"/>
  <c r="J791" i="34"/>
  <c r="J781" i="34"/>
  <c r="J771" i="34"/>
  <c r="J767" i="34"/>
  <c r="J759" i="34"/>
  <c r="J755" i="34"/>
  <c r="M755" i="34" s="1"/>
  <c r="J753" i="34"/>
  <c r="J747" i="34"/>
  <c r="J738" i="34"/>
  <c r="J735" i="34"/>
  <c r="J727" i="34"/>
  <c r="I555" i="34"/>
  <c r="I576" i="34"/>
  <c r="L896" i="32"/>
  <c r="P975" i="33"/>
  <c r="P989" i="33"/>
  <c r="P939" i="33"/>
  <c r="P933" i="33"/>
  <c r="P361" i="33"/>
  <c r="P890" i="33"/>
  <c r="P868" i="33"/>
  <c r="P429" i="33"/>
  <c r="P155" i="33"/>
  <c r="P541" i="33"/>
  <c r="P70" i="33"/>
  <c r="P1031" i="33"/>
  <c r="L855" i="33"/>
  <c r="L833" i="33"/>
  <c r="L804" i="33"/>
  <c r="L779" i="33"/>
  <c r="L759" i="33"/>
  <c r="L734" i="33"/>
  <c r="P58" i="33"/>
  <c r="P266" i="33"/>
  <c r="P254" i="33"/>
  <c r="L731" i="33"/>
  <c r="L749" i="33"/>
  <c r="L767" i="33"/>
  <c r="L782" i="33"/>
  <c r="L796" i="33"/>
  <c r="L807" i="33"/>
  <c r="L822" i="33"/>
  <c r="L837" i="33"/>
  <c r="L851" i="33"/>
  <c r="L729" i="33"/>
  <c r="L741" i="33"/>
  <c r="L751" i="33"/>
  <c r="L757" i="33"/>
  <c r="L765" i="33"/>
  <c r="L773" i="33"/>
  <c r="L778" i="33"/>
  <c r="L791" i="33"/>
  <c r="L809" i="33"/>
  <c r="L817" i="33"/>
  <c r="L824" i="33"/>
  <c r="L756" i="33"/>
  <c r="L760" i="33"/>
  <c r="L764" i="33"/>
  <c r="L769" i="33"/>
  <c r="L776" i="33"/>
  <c r="L780" i="33"/>
  <c r="L783" i="33"/>
  <c r="L786" i="33"/>
  <c r="L790" i="33"/>
  <c r="L794" i="33"/>
  <c r="L799" i="33"/>
  <c r="L805" i="33"/>
  <c r="L808" i="33"/>
  <c r="L812" i="33"/>
  <c r="O812" i="33" s="1"/>
  <c r="P812" i="33" s="1"/>
  <c r="L814" i="33"/>
  <c r="O814" i="33" s="1"/>
  <c r="P814" i="33" s="1"/>
  <c r="L816" i="33"/>
  <c r="O816" i="33" s="1"/>
  <c r="P816" i="33" s="1"/>
  <c r="L818" i="33"/>
  <c r="O818" i="33" s="1"/>
  <c r="P818" i="33" s="1"/>
  <c r="L820" i="33"/>
  <c r="O820" i="33" s="1"/>
  <c r="P820" i="33" s="1"/>
  <c r="L823" i="33"/>
  <c r="O823" i="33" s="1"/>
  <c r="P823" i="33" s="1"/>
  <c r="L826" i="33"/>
  <c r="O826" i="33" s="1"/>
  <c r="P826" i="33" s="1"/>
  <c r="L828" i="33"/>
  <c r="O828" i="33" s="1"/>
  <c r="P828" i="33" s="1"/>
  <c r="L830" i="33"/>
  <c r="O830" i="33" s="1"/>
  <c r="P830" i="33" s="1"/>
  <c r="L832" i="33"/>
  <c r="O832" i="33" s="1"/>
  <c r="P832" i="33" s="1"/>
  <c r="L834" i="33"/>
  <c r="O834" i="33" s="1"/>
  <c r="P834" i="33" s="1"/>
  <c r="L836" i="33"/>
  <c r="O836" i="33" s="1"/>
  <c r="P836" i="33" s="1"/>
  <c r="L838" i="33"/>
  <c r="O838" i="33" s="1"/>
  <c r="P838" i="33" s="1"/>
  <c r="L840" i="33"/>
  <c r="O840" i="33" s="1"/>
  <c r="P840" i="33" s="1"/>
  <c r="L842" i="33"/>
  <c r="O842" i="33" s="1"/>
  <c r="P842" i="33" s="1"/>
  <c r="L844" i="33"/>
  <c r="O844" i="33" s="1"/>
  <c r="P844" i="33" s="1"/>
  <c r="O846" i="33"/>
  <c r="P846" i="33" s="1"/>
  <c r="L850" i="33"/>
  <c r="L854" i="33"/>
  <c r="L858" i="33"/>
  <c r="P17" i="33"/>
  <c r="P78" i="33"/>
  <c r="P118" i="33"/>
  <c r="P162" i="33"/>
  <c r="P291" i="33"/>
  <c r="P295" i="33"/>
  <c r="P472" i="33"/>
  <c r="P482" i="33"/>
  <c r="H536" i="14"/>
  <c r="H602" i="14"/>
  <c r="I854" i="14"/>
  <c r="I848" i="14"/>
  <c r="I844" i="14"/>
  <c r="I840" i="14"/>
  <c r="I835" i="14"/>
  <c r="I829" i="14"/>
  <c r="I824" i="14"/>
  <c r="I819" i="14"/>
  <c r="I815" i="14"/>
  <c r="I811" i="14"/>
  <c r="I804" i="14"/>
  <c r="I801" i="14"/>
  <c r="I796" i="14"/>
  <c r="I789" i="14"/>
  <c r="I785" i="14"/>
  <c r="I779" i="14"/>
  <c r="I775" i="14"/>
  <c r="I773" i="14"/>
  <c r="I770" i="14"/>
  <c r="I765" i="14"/>
  <c r="I757" i="14"/>
  <c r="I753" i="14"/>
  <c r="I749" i="14"/>
  <c r="I741" i="14"/>
  <c r="I737" i="14"/>
  <c r="I735" i="14"/>
  <c r="I731" i="14"/>
  <c r="I719" i="14"/>
  <c r="I716" i="14"/>
  <c r="I713" i="14"/>
  <c r="I708" i="14"/>
  <c r="I701" i="14"/>
  <c r="I697" i="14"/>
  <c r="H919" i="14"/>
  <c r="H940" i="14"/>
  <c r="H959" i="14"/>
  <c r="H988" i="14"/>
  <c r="H1028" i="14"/>
  <c r="H1046" i="14"/>
  <c r="H1062" i="14"/>
  <c r="H1090" i="14"/>
  <c r="H1100" i="14"/>
  <c r="I168" i="14"/>
  <c r="I216" i="14"/>
  <c r="L216" i="14" s="1"/>
  <c r="M216" i="14" s="1"/>
  <c r="I242" i="14"/>
  <c r="I370" i="14"/>
  <c r="H589" i="14"/>
  <c r="I834" i="14"/>
  <c r="I826" i="14"/>
  <c r="I820" i="14"/>
  <c r="I806" i="14"/>
  <c r="I790" i="14"/>
  <c r="I780" i="14"/>
  <c r="I764" i="14"/>
  <c r="I752" i="14"/>
  <c r="I717" i="14"/>
  <c r="I710" i="14"/>
  <c r="I524" i="14"/>
  <c r="H923" i="14"/>
  <c r="H967" i="14"/>
  <c r="H976" i="14"/>
  <c r="H998" i="14"/>
  <c r="H1014" i="14"/>
  <c r="H1031" i="14"/>
  <c r="H1076" i="14"/>
  <c r="H1105" i="14"/>
  <c r="I307" i="14"/>
  <c r="I416" i="14"/>
  <c r="H592" i="14"/>
  <c r="H1004" i="14"/>
  <c r="H1066" i="14"/>
  <c r="I220" i="14"/>
  <c r="L220" i="14" s="1"/>
  <c r="M220" i="14" s="1"/>
  <c r="I287" i="14"/>
  <c r="H596" i="14"/>
  <c r="H936" i="14"/>
  <c r="H1019" i="14"/>
  <c r="H554" i="14"/>
  <c r="H573" i="14"/>
  <c r="H616" i="14"/>
  <c r="H627" i="14"/>
  <c r="H645" i="14"/>
  <c r="H660" i="14"/>
  <c r="H683" i="14"/>
  <c r="H864" i="14"/>
  <c r="H882" i="14"/>
  <c r="H897" i="14"/>
  <c r="H1032" i="14"/>
  <c r="H1050" i="14"/>
  <c r="H1086" i="14"/>
  <c r="I123" i="14"/>
  <c r="I344" i="14"/>
  <c r="H534" i="14"/>
  <c r="H568" i="14"/>
  <c r="H585" i="14"/>
  <c r="H614" i="14"/>
  <c r="H638" i="14"/>
  <c r="H649" i="14"/>
  <c r="H665" i="14"/>
  <c r="H688" i="14"/>
  <c r="H874" i="14"/>
  <c r="H889" i="14"/>
  <c r="H921" i="14"/>
  <c r="H942" i="14"/>
  <c r="H986" i="14"/>
  <c r="H1023" i="14"/>
  <c r="H533" i="14"/>
  <c r="H607" i="14"/>
  <c r="H575" i="14"/>
  <c r="H615" i="14"/>
  <c r="H667" i="14"/>
  <c r="H969" i="14"/>
  <c r="H939" i="14"/>
  <c r="I468" i="34"/>
  <c r="I507" i="34"/>
  <c r="I478" i="34"/>
  <c r="I537" i="34"/>
  <c r="I565" i="34"/>
  <c r="I69" i="32"/>
  <c r="I87" i="32"/>
  <c r="I488" i="34"/>
  <c r="I485" i="34"/>
  <c r="I533" i="34"/>
  <c r="I575" i="34"/>
  <c r="I896" i="34"/>
  <c r="H1088" i="34"/>
  <c r="I1088" i="34" s="1"/>
  <c r="I599" i="15"/>
  <c r="I879" i="15"/>
  <c r="I886" i="15"/>
  <c r="I893" i="34"/>
  <c r="H1107" i="14"/>
  <c r="I102" i="14"/>
  <c r="P207" i="13"/>
  <c r="I264" i="14"/>
  <c r="P360" i="13"/>
  <c r="H595" i="14"/>
  <c r="H931" i="14"/>
  <c r="H957" i="14"/>
  <c r="H1027" i="14"/>
  <c r="H1097" i="14"/>
  <c r="H532" i="14"/>
  <c r="H590" i="14"/>
  <c r="H610" i="14"/>
  <c r="I288" i="14"/>
  <c r="H565" i="14"/>
  <c r="H678" i="14"/>
  <c r="H885" i="14"/>
  <c r="H899" i="14"/>
  <c r="H1109" i="14"/>
  <c r="H622" i="14"/>
  <c r="H654" i="14"/>
  <c r="H670" i="14"/>
  <c r="H690" i="14"/>
  <c r="P1003" i="33"/>
  <c r="I873" i="34"/>
  <c r="H927" i="11"/>
  <c r="H941" i="34"/>
  <c r="I941" i="34" s="1"/>
  <c r="I560" i="34"/>
  <c r="H689" i="14"/>
  <c r="I927" i="12"/>
  <c r="H1093" i="34"/>
  <c r="I1093" i="34" s="1"/>
  <c r="I867" i="12"/>
  <c r="I893" i="12"/>
  <c r="I924" i="12"/>
  <c r="I945" i="12"/>
  <c r="I971" i="12"/>
  <c r="I995" i="12"/>
  <c r="I1007" i="12"/>
  <c r="I1024" i="12"/>
  <c r="I1029" i="12"/>
  <c r="I1051" i="12"/>
  <c r="I1079" i="12"/>
  <c r="I1108" i="12"/>
  <c r="I1112" i="12"/>
  <c r="I295" i="11"/>
  <c r="H536" i="11"/>
  <c r="H560" i="11"/>
  <c r="H598" i="11"/>
  <c r="H658" i="14"/>
  <c r="P1075" i="33"/>
  <c r="I873" i="15"/>
  <c r="H1071" i="11"/>
  <c r="I920" i="12"/>
  <c r="I937" i="12"/>
  <c r="I963" i="12"/>
  <c r="I983" i="12"/>
  <c r="I1011" i="12"/>
  <c r="I1039" i="12"/>
  <c r="I1055" i="12"/>
  <c r="I1075" i="12"/>
  <c r="I1087" i="12"/>
  <c r="I1104" i="12"/>
  <c r="H544" i="11"/>
  <c r="H570" i="11"/>
  <c r="H594" i="11"/>
  <c r="H924" i="11"/>
  <c r="H1027" i="11"/>
  <c r="H1079" i="11"/>
  <c r="I593" i="15"/>
  <c r="I881" i="34"/>
  <c r="I888" i="34"/>
  <c r="I869" i="15"/>
  <c r="I891" i="15"/>
  <c r="H989" i="14"/>
  <c r="H1033" i="14"/>
  <c r="H1018" i="11"/>
  <c r="O771" i="23"/>
  <c r="E767" i="18" s="1"/>
  <c r="I944" i="32"/>
  <c r="I534" i="15"/>
  <c r="I597" i="15"/>
  <c r="I867" i="34"/>
  <c r="I876" i="34"/>
  <c r="I885" i="34"/>
  <c r="I865" i="15"/>
  <c r="H977" i="14"/>
  <c r="H997" i="14"/>
  <c r="H1005" i="14"/>
  <c r="H1013" i="14"/>
  <c r="H1037" i="14"/>
  <c r="I1061" i="12"/>
  <c r="H922" i="11"/>
  <c r="I926" i="12"/>
  <c r="H940" i="34"/>
  <c r="I940" i="34" s="1"/>
  <c r="I1009" i="12"/>
  <c r="H1046" i="11"/>
  <c r="H1058" i="11"/>
  <c r="P1066" i="13"/>
  <c r="H1078" i="11"/>
  <c r="I1080" i="12"/>
  <c r="H1084" i="11"/>
  <c r="I1103" i="12"/>
  <c r="P1106" i="13"/>
  <c r="I134" i="11"/>
  <c r="I307" i="11"/>
  <c r="H587" i="11"/>
  <c r="H592" i="11"/>
  <c r="H600" i="11"/>
  <c r="I531" i="12"/>
  <c r="I536" i="12"/>
  <c r="I549" i="12"/>
  <c r="I553" i="12"/>
  <c r="I563" i="12"/>
  <c r="I567" i="12"/>
  <c r="I573" i="12"/>
  <c r="I579" i="12"/>
  <c r="I866" i="12"/>
  <c r="I888" i="12"/>
  <c r="H620" i="14"/>
  <c r="H632" i="14"/>
  <c r="H641" i="14"/>
  <c r="H664" i="14"/>
  <c r="H679" i="14"/>
  <c r="H867" i="14"/>
  <c r="H877" i="14"/>
  <c r="H898" i="14"/>
  <c r="I530" i="34"/>
  <c r="I538" i="34"/>
  <c r="H583" i="11"/>
  <c r="H588" i="11"/>
  <c r="H596" i="11"/>
  <c r="I533" i="12"/>
  <c r="I537" i="12"/>
  <c r="I544" i="12"/>
  <c r="I548" i="12"/>
  <c r="I552" i="12"/>
  <c r="I557" i="12"/>
  <c r="I558" i="12"/>
  <c r="I564" i="12"/>
  <c r="I568" i="12"/>
  <c r="I572" i="12"/>
  <c r="I580" i="12"/>
  <c r="I873" i="12"/>
  <c r="I895" i="12"/>
  <c r="I57" i="32"/>
  <c r="I192" i="32"/>
  <c r="H559" i="14"/>
  <c r="H572" i="14"/>
  <c r="H625" i="14"/>
  <c r="H636" i="14"/>
  <c r="H646" i="14"/>
  <c r="H661" i="14"/>
  <c r="H686" i="14"/>
  <c r="H871" i="14"/>
  <c r="H883" i="14"/>
  <c r="H894" i="14"/>
  <c r="I557" i="34"/>
  <c r="I568" i="34"/>
  <c r="P588" i="13"/>
  <c r="I482" i="34"/>
  <c r="I502" i="34"/>
  <c r="I516" i="34"/>
  <c r="H583" i="14"/>
  <c r="H865" i="14"/>
  <c r="H927" i="14"/>
  <c r="H1071" i="14"/>
  <c r="I501" i="34"/>
  <c r="I512" i="34"/>
  <c r="H1084" i="14"/>
  <c r="I545" i="15"/>
  <c r="I561" i="15"/>
  <c r="I871" i="15"/>
  <c r="I902" i="15"/>
  <c r="H623" i="14"/>
  <c r="H869" i="14"/>
  <c r="H887" i="14"/>
  <c r="H930" i="14"/>
  <c r="H945" i="14"/>
  <c r="H1064" i="14"/>
  <c r="I897" i="34"/>
  <c r="H968" i="14"/>
  <c r="I916" i="12"/>
  <c r="I556" i="15"/>
  <c r="I569" i="15"/>
  <c r="I576" i="15"/>
  <c r="I588" i="15"/>
  <c r="I600" i="15"/>
  <c r="I891" i="34"/>
  <c r="I866" i="15"/>
  <c r="H1024" i="14"/>
  <c r="H1061" i="14"/>
  <c r="H914" i="11"/>
  <c r="H939" i="11"/>
  <c r="H951" i="11"/>
  <c r="I922" i="12"/>
  <c r="I870" i="12"/>
  <c r="H981" i="11"/>
  <c r="I997" i="12"/>
  <c r="H1005" i="11"/>
  <c r="P1020" i="13"/>
  <c r="I1034" i="12"/>
  <c r="I1036" i="12"/>
  <c r="I1070" i="12"/>
  <c r="I1090" i="12"/>
  <c r="H529" i="11"/>
  <c r="I869" i="12"/>
  <c r="I891" i="12"/>
  <c r="I26" i="32"/>
  <c r="I892" i="34"/>
  <c r="I1088" i="12"/>
  <c r="P1099" i="13"/>
  <c r="J938" i="15"/>
  <c r="H937" i="14"/>
  <c r="H961" i="14"/>
  <c r="H1079" i="14"/>
  <c r="H642" i="14"/>
  <c r="O761" i="23"/>
  <c r="E757" i="18" s="1"/>
  <c r="I874" i="34"/>
  <c r="J934" i="15"/>
  <c r="J1002" i="15"/>
  <c r="J1082" i="15"/>
  <c r="H617" i="14"/>
  <c r="H655" i="14"/>
  <c r="I939" i="12"/>
  <c r="H935" i="11"/>
  <c r="I962" i="12"/>
  <c r="H985" i="11"/>
  <c r="H1044" i="11"/>
  <c r="I1058" i="12"/>
  <c r="H1074" i="11"/>
  <c r="H1082" i="11"/>
  <c r="I1094" i="12"/>
  <c r="I102" i="32"/>
  <c r="H542" i="14"/>
  <c r="H564" i="14"/>
  <c r="H576" i="14"/>
  <c r="I473" i="34"/>
  <c r="H879" i="14"/>
  <c r="H553" i="14"/>
  <c r="H561" i="14"/>
  <c r="I348" i="14"/>
  <c r="H910" i="14"/>
  <c r="H962" i="14"/>
  <c r="H967" i="11"/>
  <c r="I989" i="12"/>
  <c r="I541" i="12"/>
  <c r="H1091" i="14"/>
  <c r="I929" i="12"/>
  <c r="I558" i="34"/>
  <c r="I902" i="34"/>
  <c r="H1099" i="11"/>
  <c r="H1048" i="11"/>
  <c r="I1060" i="12"/>
  <c r="I1099" i="12"/>
  <c r="I1020" i="12"/>
  <c r="P174" i="13"/>
  <c r="H996" i="14"/>
  <c r="H1011" i="14"/>
  <c r="H1067" i="14"/>
  <c r="H972" i="14"/>
  <c r="H1012" i="14"/>
  <c r="H1029" i="14"/>
  <c r="H1051" i="14"/>
  <c r="H1087" i="14"/>
  <c r="H1101" i="14"/>
  <c r="I137" i="14"/>
  <c r="H865" i="11"/>
  <c r="H873" i="11"/>
  <c r="H881" i="11"/>
  <c r="H887" i="11"/>
  <c r="H899" i="11"/>
  <c r="H912" i="11"/>
  <c r="H991" i="11"/>
  <c r="H1047" i="11"/>
  <c r="H1055" i="11"/>
  <c r="H1097" i="11"/>
  <c r="H1104" i="11"/>
  <c r="H1112" i="11"/>
  <c r="H933" i="11"/>
  <c r="H949" i="11"/>
  <c r="H956" i="11"/>
  <c r="H1106" i="14"/>
  <c r="P624" i="10"/>
  <c r="J621" i="18" s="1"/>
  <c r="P644" i="10"/>
  <c r="J641" i="18" s="1"/>
  <c r="O1095" i="23"/>
  <c r="E1089" i="18" s="1"/>
  <c r="P635" i="13"/>
  <c r="I1016" i="12"/>
  <c r="P24" i="13"/>
  <c r="P33" i="13"/>
  <c r="P188" i="13"/>
  <c r="P341" i="13"/>
  <c r="P367" i="13"/>
  <c r="P371" i="13"/>
  <c r="P45" i="13"/>
  <c r="P225" i="33"/>
  <c r="P348" i="13"/>
  <c r="P457" i="33"/>
  <c r="N457" i="12"/>
  <c r="I872" i="15"/>
  <c r="I880" i="15"/>
  <c r="I894" i="15"/>
  <c r="I876" i="12"/>
  <c r="I890" i="12"/>
  <c r="I898" i="12"/>
  <c r="H1036" i="11"/>
  <c r="O931" i="23"/>
  <c r="E925" i="18" s="1"/>
  <c r="H1066" i="11"/>
  <c r="P612" i="10"/>
  <c r="J609" i="18" s="1"/>
  <c r="P620" i="10"/>
  <c r="J617" i="18" s="1"/>
  <c r="P664" i="10"/>
  <c r="J661" i="18" s="1"/>
  <c r="P671" i="10"/>
  <c r="J668" i="18" s="1"/>
  <c r="P679" i="10"/>
  <c r="J676" i="18" s="1"/>
  <c r="O1051" i="23"/>
  <c r="E1045" i="18" s="1"/>
  <c r="H989" i="11"/>
  <c r="I37" i="32"/>
  <c r="I884" i="12"/>
  <c r="H929" i="11"/>
  <c r="H946" i="14"/>
  <c r="H1010" i="14"/>
  <c r="H1058" i="14"/>
  <c r="H1094" i="14"/>
  <c r="H1041" i="11"/>
  <c r="H1053" i="11"/>
  <c r="H1057" i="11"/>
  <c r="P528" i="10"/>
  <c r="J526" i="18" s="1"/>
  <c r="N244" i="15"/>
  <c r="N105" i="15"/>
  <c r="O1054" i="23"/>
  <c r="E1048" i="18" s="1"/>
  <c r="O1015" i="23"/>
  <c r="E1009" i="18" s="1"/>
  <c r="O986" i="23"/>
  <c r="E980" i="18" s="1"/>
  <c r="O982" i="23"/>
  <c r="E976" i="18" s="1"/>
  <c r="O967" i="23"/>
  <c r="E961" i="18" s="1"/>
  <c r="O693" i="23"/>
  <c r="E690" i="18" s="1"/>
  <c r="O651" i="23"/>
  <c r="E648" i="18" s="1"/>
  <c r="O647" i="23"/>
  <c r="E644" i="18" s="1"/>
  <c r="O633" i="23"/>
  <c r="E630" i="18" s="1"/>
  <c r="O1110" i="23"/>
  <c r="E1104" i="18" s="1"/>
  <c r="O1093" i="23"/>
  <c r="E1087" i="18" s="1"/>
  <c r="O1085" i="23"/>
  <c r="E1079" i="18" s="1"/>
  <c r="O1081" i="23"/>
  <c r="E1075" i="18" s="1"/>
  <c r="O1059" i="23"/>
  <c r="E1053" i="18" s="1"/>
  <c r="O1033" i="23"/>
  <c r="E1027" i="18" s="1"/>
  <c r="O916" i="23"/>
  <c r="E910" i="18" s="1"/>
  <c r="O829" i="23"/>
  <c r="E825" i="18" s="1"/>
  <c r="O801" i="23"/>
  <c r="E797" i="18" s="1"/>
  <c r="O668" i="23"/>
  <c r="E665" i="18" s="1"/>
  <c r="O660" i="23"/>
  <c r="E657" i="18" s="1"/>
  <c r="P622" i="13"/>
  <c r="P654" i="13"/>
  <c r="P36" i="33"/>
  <c r="P127" i="13"/>
  <c r="P141" i="33"/>
  <c r="P147" i="13"/>
  <c r="P167" i="13"/>
  <c r="P171" i="33"/>
  <c r="P174" i="33"/>
  <c r="P188" i="33"/>
  <c r="P211" i="13"/>
  <c r="P224" i="13"/>
  <c r="P233" i="13"/>
  <c r="P281" i="33"/>
  <c r="P310" i="13"/>
  <c r="P390" i="33"/>
  <c r="P412" i="13"/>
  <c r="P246" i="13"/>
  <c r="P531" i="13"/>
  <c r="P572" i="13"/>
  <c r="P935" i="13"/>
  <c r="P947" i="13"/>
  <c r="P1009" i="13"/>
  <c r="P464" i="33"/>
  <c r="P479" i="33"/>
  <c r="P539" i="33"/>
  <c r="P551" i="33"/>
  <c r="P561" i="33"/>
  <c r="P573" i="33"/>
  <c r="P601" i="33"/>
  <c r="K464" i="25"/>
  <c r="N464" i="25" s="1"/>
  <c r="O464" i="25" s="1"/>
  <c r="D463" i="18" s="1"/>
  <c r="P681" i="13"/>
  <c r="P18" i="33"/>
  <c r="P35" i="13"/>
  <c r="P71" i="33"/>
  <c r="P86" i="13"/>
  <c r="P189" i="13"/>
  <c r="P228" i="33"/>
  <c r="P311" i="13"/>
  <c r="P321" i="33"/>
  <c r="P353" i="13"/>
  <c r="P363" i="33"/>
  <c r="P375" i="33"/>
  <c r="P475" i="13"/>
  <c r="P492" i="33"/>
  <c r="P536" i="33"/>
  <c r="P560" i="33"/>
  <c r="J1109" i="15"/>
  <c r="M1109" i="15" s="1"/>
  <c r="P942" i="33"/>
  <c r="P930" i="33"/>
  <c r="H1109" i="11"/>
  <c r="I907" i="12"/>
  <c r="I915" i="12"/>
  <c r="I923" i="12"/>
  <c r="I936" i="12"/>
  <c r="H939" i="34"/>
  <c r="I939" i="34" s="1"/>
  <c r="I940" i="12"/>
  <c r="H942" i="11"/>
  <c r="H946" i="11"/>
  <c r="I948" i="12"/>
  <c r="H950" i="11"/>
  <c r="H954" i="11"/>
  <c r="I909" i="12"/>
  <c r="I913" i="12"/>
  <c r="H923" i="11"/>
  <c r="H936" i="11"/>
  <c r="I938" i="12"/>
  <c r="I946" i="12"/>
  <c r="I950" i="12"/>
  <c r="I954" i="12"/>
  <c r="H961" i="11"/>
  <c r="H964" i="11"/>
  <c r="H972" i="11"/>
  <c r="H976" i="11"/>
  <c r="I978" i="12"/>
  <c r="I986" i="12"/>
  <c r="H988" i="11"/>
  <c r="H998" i="11"/>
  <c r="I1006" i="12"/>
  <c r="H1008" i="11"/>
  <c r="I1010" i="12"/>
  <c r="I1017" i="12"/>
  <c r="I1021" i="12"/>
  <c r="I1025" i="12"/>
  <c r="I1026" i="12"/>
  <c r="I1028" i="12"/>
  <c r="I1030" i="12"/>
  <c r="H959" i="11"/>
  <c r="I961" i="12"/>
  <c r="H970" i="11"/>
  <c r="I988" i="12"/>
  <c r="I994" i="12"/>
  <c r="H996" i="11"/>
  <c r="I1004" i="12"/>
  <c r="I1008" i="12"/>
  <c r="I1012" i="12"/>
  <c r="I1019" i="12"/>
  <c r="H1024" i="11"/>
  <c r="H1025" i="11"/>
  <c r="H1026" i="11"/>
  <c r="H1032" i="11"/>
  <c r="H1061" i="11"/>
  <c r="H1069" i="11"/>
  <c r="H1091" i="11"/>
  <c r="H1092" i="11"/>
  <c r="H1098" i="11"/>
  <c r="I1100" i="12"/>
  <c r="H1114" i="11"/>
  <c r="H1035" i="11"/>
  <c r="H1037" i="11"/>
  <c r="H1067" i="11"/>
  <c r="I1069" i="12"/>
  <c r="I1073" i="12"/>
  <c r="I1077" i="12"/>
  <c r="I1083" i="12"/>
  <c r="H1102" i="11"/>
  <c r="I1105" i="12"/>
  <c r="I1114" i="12"/>
  <c r="I86" i="11"/>
  <c r="I175" i="11"/>
  <c r="L175" i="11" s="1"/>
  <c r="M175" i="11" s="1"/>
  <c r="I190" i="11"/>
  <c r="H533" i="11"/>
  <c r="H537" i="11"/>
  <c r="H546" i="11"/>
  <c r="H558" i="11"/>
  <c r="H566" i="11"/>
  <c r="H574" i="11"/>
  <c r="H580" i="11"/>
  <c r="I586" i="12"/>
  <c r="I592" i="12"/>
  <c r="I596" i="12"/>
  <c r="I600" i="12"/>
  <c r="I170" i="11"/>
  <c r="H534" i="11"/>
  <c r="H545" i="11"/>
  <c r="H551" i="11"/>
  <c r="H556" i="11"/>
  <c r="H559" i="11"/>
  <c r="H565" i="11"/>
  <c r="H571" i="11"/>
  <c r="H577" i="11"/>
  <c r="H581" i="11"/>
  <c r="H867" i="11"/>
  <c r="H883" i="11"/>
  <c r="H889" i="11"/>
  <c r="I585" i="12"/>
  <c r="I591" i="12"/>
  <c r="I597" i="12"/>
  <c r="I601" i="12"/>
  <c r="I574" i="34"/>
  <c r="I594" i="34"/>
  <c r="H586" i="14"/>
  <c r="F577" i="25"/>
  <c r="J18" i="34"/>
  <c r="K18" i="34"/>
  <c r="J37" i="34"/>
  <c r="K37" i="34"/>
  <c r="J47" i="34"/>
  <c r="K47" i="34"/>
  <c r="J72" i="34"/>
  <c r="K72" i="34"/>
  <c r="J73" i="34"/>
  <c r="K73" i="34"/>
  <c r="J95" i="34"/>
  <c r="K95" i="34"/>
  <c r="J153" i="34"/>
  <c r="K153" i="34"/>
  <c r="J184" i="34"/>
  <c r="K184" i="34"/>
  <c r="J1036" i="34"/>
  <c r="J1024" i="34"/>
  <c r="J1020" i="34"/>
  <c r="J1018" i="34"/>
  <c r="J959" i="34"/>
  <c r="J931" i="34"/>
  <c r="M931" i="34" s="1"/>
  <c r="J929" i="34"/>
  <c r="J805" i="34"/>
  <c r="J803" i="34"/>
  <c r="J796" i="34"/>
  <c r="K443" i="34"/>
  <c r="J443" i="34"/>
  <c r="J441" i="34"/>
  <c r="K441" i="34"/>
  <c r="J435" i="34"/>
  <c r="K435" i="34"/>
  <c r="J433" i="34"/>
  <c r="K433" i="34"/>
  <c r="K427" i="34"/>
  <c r="J427" i="34"/>
  <c r="K416" i="34"/>
  <c r="J416" i="34"/>
  <c r="J408" i="34"/>
  <c r="K408" i="34"/>
  <c r="J367" i="34"/>
  <c r="K367" i="34"/>
  <c r="J365" i="34"/>
  <c r="K365" i="34"/>
  <c r="J350" i="34"/>
  <c r="K350" i="34"/>
  <c r="J326" i="34"/>
  <c r="K326" i="34"/>
  <c r="J324" i="34"/>
  <c r="K324" i="34"/>
  <c r="J300" i="34"/>
  <c r="K300" i="34"/>
  <c r="J275" i="34"/>
  <c r="K275" i="34"/>
  <c r="J917" i="15"/>
  <c r="I851" i="32"/>
  <c r="I801" i="32"/>
  <c r="I766" i="32"/>
  <c r="I735" i="32"/>
  <c r="L274" i="13"/>
  <c r="L91" i="13"/>
  <c r="H968" i="11"/>
  <c r="I967" i="12"/>
  <c r="H1006" i="34"/>
  <c r="I1006" i="34" s="1"/>
  <c r="I878" i="12"/>
  <c r="H932" i="11"/>
  <c r="H999" i="11"/>
  <c r="H1001" i="11"/>
  <c r="H1052" i="11"/>
  <c r="H1062" i="11"/>
  <c r="I1064" i="12"/>
  <c r="H1070" i="11"/>
  <c r="H1107" i="11"/>
  <c r="I225" i="11"/>
  <c r="H528" i="11"/>
  <c r="I885" i="12"/>
  <c r="I899" i="12"/>
  <c r="I20" i="32"/>
  <c r="I897" i="15"/>
  <c r="H949" i="14"/>
  <c r="H1055" i="14"/>
  <c r="H1112" i="14"/>
  <c r="I875" i="15"/>
  <c r="J1004" i="15"/>
  <c r="H571" i="14"/>
  <c r="H971" i="11"/>
  <c r="I932" i="12"/>
  <c r="I1042" i="12"/>
  <c r="H1072" i="11"/>
  <c r="H1076" i="11"/>
  <c r="H550" i="14"/>
  <c r="H558" i="14"/>
  <c r="H569" i="14"/>
  <c r="I471" i="34"/>
  <c r="H878" i="14"/>
  <c r="H556" i="14"/>
  <c r="H912" i="14"/>
  <c r="H929" i="14"/>
  <c r="I973" i="12"/>
  <c r="I529" i="12"/>
  <c r="H560" i="14"/>
  <c r="H1103" i="14"/>
  <c r="I595" i="15"/>
  <c r="H1085" i="14"/>
  <c r="H973" i="11"/>
  <c r="I943" i="12"/>
  <c r="H962" i="11"/>
  <c r="I540" i="12"/>
  <c r="I562" i="34"/>
  <c r="I899" i="15"/>
  <c r="P1023" i="13"/>
  <c r="I1023" i="12"/>
  <c r="H1040" i="11"/>
  <c r="H1042" i="11"/>
  <c r="I1048" i="12"/>
  <c r="I1050" i="12"/>
  <c r="I1054" i="12"/>
  <c r="I1056" i="12"/>
  <c r="H1080" i="11"/>
  <c r="I1038" i="12"/>
  <c r="I1049" i="12"/>
  <c r="H1054" i="11"/>
  <c r="H1088" i="11"/>
  <c r="J1088" i="15"/>
  <c r="H953" i="14"/>
  <c r="H1003" i="14"/>
  <c r="H1060" i="14"/>
  <c r="H1081" i="14"/>
  <c r="H963" i="14"/>
  <c r="H979" i="14"/>
  <c r="H1018" i="14"/>
  <c r="H1043" i="14"/>
  <c r="H1059" i="14"/>
  <c r="H1093" i="14"/>
  <c r="I105" i="14"/>
  <c r="H1101" i="34"/>
  <c r="I1101" i="34" s="1"/>
  <c r="H877" i="11"/>
  <c r="H885" i="11"/>
  <c r="H891" i="11"/>
  <c r="H900" i="11"/>
  <c r="H908" i="11"/>
  <c r="H987" i="11"/>
  <c r="H995" i="11"/>
  <c r="H1051" i="11"/>
  <c r="H1059" i="11"/>
  <c r="H1101" i="11"/>
  <c r="H1108" i="11"/>
  <c r="H930" i="11"/>
  <c r="H937" i="11"/>
  <c r="H953" i="11"/>
  <c r="H1033" i="11"/>
  <c r="P649" i="13"/>
  <c r="P669" i="13"/>
  <c r="H1089" i="14"/>
  <c r="P309" i="33"/>
  <c r="P367" i="33"/>
  <c r="P991" i="13"/>
  <c r="P1067" i="13"/>
  <c r="P1072" i="13"/>
  <c r="P1087" i="13"/>
  <c r="O1114" i="23"/>
  <c r="E1108" i="18" s="1"/>
  <c r="P252" i="33"/>
  <c r="P560" i="13"/>
  <c r="I868" i="15"/>
  <c r="I876" i="15"/>
  <c r="I890" i="15"/>
  <c r="I898" i="15"/>
  <c r="H932" i="14"/>
  <c r="H971" i="14"/>
  <c r="I958" i="12"/>
  <c r="I868" i="12"/>
  <c r="I880" i="12"/>
  <c r="I894" i="12"/>
  <c r="P674" i="13"/>
  <c r="P693" i="13"/>
  <c r="P18" i="13"/>
  <c r="P28" i="13"/>
  <c r="P126" i="13"/>
  <c r="P136" i="13"/>
  <c r="P162" i="13"/>
  <c r="P293" i="13"/>
  <c r="P409" i="13"/>
  <c r="P450" i="13"/>
  <c r="H997" i="11"/>
  <c r="I1089" i="12"/>
  <c r="P634" i="10"/>
  <c r="J631" i="18" s="1"/>
  <c r="P640" i="10"/>
  <c r="J637" i="18" s="1"/>
  <c r="P648" i="10"/>
  <c r="J645" i="18" s="1"/>
  <c r="P668" i="10"/>
  <c r="J665" i="18" s="1"/>
  <c r="P692" i="10"/>
  <c r="J689" i="18" s="1"/>
  <c r="O682" i="23"/>
  <c r="E679" i="18" s="1"/>
  <c r="I965" i="12"/>
  <c r="H1060" i="11"/>
  <c r="I1074" i="12"/>
  <c r="I1082" i="12"/>
  <c r="I1084" i="12"/>
  <c r="H1089" i="11"/>
  <c r="I1107" i="12"/>
  <c r="P292" i="13"/>
  <c r="H958" i="11"/>
  <c r="P904" i="13"/>
  <c r="H925" i="14"/>
  <c r="H990" i="14"/>
  <c r="H1025" i="14"/>
  <c r="H1078" i="14"/>
  <c r="I1041" i="12"/>
  <c r="H1045" i="11"/>
  <c r="I1053" i="12"/>
  <c r="I1057" i="12"/>
  <c r="O1113" i="23"/>
  <c r="E1107" i="18" s="1"/>
  <c r="N214" i="15"/>
  <c r="O1111" i="23"/>
  <c r="E1105" i="18" s="1"/>
  <c r="O1017" i="23"/>
  <c r="E1011" i="18" s="1"/>
  <c r="O1014" i="23"/>
  <c r="E1008" i="18" s="1"/>
  <c r="O988" i="23"/>
  <c r="E982" i="18" s="1"/>
  <c r="O984" i="23"/>
  <c r="E978" i="18" s="1"/>
  <c r="O891" i="23"/>
  <c r="E886" i="18" s="1"/>
  <c r="O691" i="23"/>
  <c r="E688" i="18" s="1"/>
  <c r="O665" i="23"/>
  <c r="E662" i="18" s="1"/>
  <c r="O653" i="23"/>
  <c r="E650" i="18" s="1"/>
  <c r="O649" i="23"/>
  <c r="E646" i="18" s="1"/>
  <c r="O1079" i="23"/>
  <c r="E1073" i="18" s="1"/>
  <c r="O1053" i="23"/>
  <c r="E1047" i="18" s="1"/>
  <c r="O1041" i="23"/>
  <c r="E1035" i="18" s="1"/>
  <c r="O1024" i="23"/>
  <c r="E1018" i="18" s="1"/>
  <c r="O965" i="23"/>
  <c r="E959" i="18" s="1"/>
  <c r="O880" i="23"/>
  <c r="E875" i="18" s="1"/>
  <c r="O868" i="23"/>
  <c r="E863" i="18" s="1"/>
  <c r="O866" i="23"/>
  <c r="E861" i="18" s="1"/>
  <c r="O606" i="23"/>
  <c r="E603" i="18" s="1"/>
  <c r="P12" i="33"/>
  <c r="P21" i="33"/>
  <c r="P98" i="13"/>
  <c r="P132" i="13"/>
  <c r="P216" i="13"/>
  <c r="P222" i="13"/>
  <c r="P226" i="13"/>
  <c r="P229" i="33"/>
  <c r="P306" i="13"/>
  <c r="P368" i="33"/>
  <c r="P376" i="33"/>
  <c r="P397" i="13"/>
  <c r="P422" i="33"/>
  <c r="P529" i="13"/>
  <c r="F527" i="18" s="1"/>
  <c r="P865" i="13"/>
  <c r="P912" i="13"/>
  <c r="P914" i="13"/>
  <c r="P926" i="13"/>
  <c r="P962" i="13"/>
  <c r="P537" i="33"/>
  <c r="P549" i="33"/>
  <c r="P556" i="33"/>
  <c r="P563" i="33"/>
  <c r="P571" i="33"/>
  <c r="P888" i="33"/>
  <c r="P9" i="13"/>
  <c r="P20" i="13"/>
  <c r="P40" i="13"/>
  <c r="P45" i="33"/>
  <c r="P52" i="33"/>
  <c r="P116" i="13"/>
  <c r="P164" i="13"/>
  <c r="P321" i="13"/>
  <c r="P352" i="33"/>
  <c r="P379" i="33"/>
  <c r="P415" i="13"/>
  <c r="P453" i="33"/>
  <c r="P518" i="13"/>
  <c r="P544" i="33"/>
  <c r="P596" i="33"/>
  <c r="P1046" i="33"/>
  <c r="P1107" i="13"/>
  <c r="I911" i="12"/>
  <c r="I919" i="12"/>
  <c r="H921" i="11"/>
  <c r="H925" i="11"/>
  <c r="H931" i="11"/>
  <c r="I944" i="12"/>
  <c r="I952" i="12"/>
  <c r="H957" i="11"/>
  <c r="I917" i="12"/>
  <c r="H919" i="11"/>
  <c r="I925" i="12"/>
  <c r="I928" i="12"/>
  <c r="I931" i="12"/>
  <c r="H934" i="11"/>
  <c r="H940" i="11"/>
  <c r="H944" i="11"/>
  <c r="H952" i="11"/>
  <c r="I957" i="12"/>
  <c r="I959" i="12"/>
  <c r="I966" i="12"/>
  <c r="I969" i="12"/>
  <c r="I970" i="12"/>
  <c r="I982" i="12"/>
  <c r="I990" i="12"/>
  <c r="I992" i="12"/>
  <c r="H994" i="11"/>
  <c r="I996" i="12"/>
  <c r="H1002" i="11"/>
  <c r="H1004" i="11"/>
  <c r="H1012" i="11"/>
  <c r="I1014" i="12"/>
  <c r="H966" i="11"/>
  <c r="I972" i="12"/>
  <c r="H974" i="11"/>
  <c r="H978" i="11"/>
  <c r="I980" i="12"/>
  <c r="H982" i="11"/>
  <c r="I1002" i="12"/>
  <c r="H1006" i="11"/>
  <c r="I1015" i="12"/>
  <c r="H1017" i="11"/>
  <c r="H1021" i="11"/>
  <c r="H1030" i="11"/>
  <c r="H1031" i="11"/>
  <c r="I1037" i="12"/>
  <c r="H1073" i="11"/>
  <c r="H1077" i="11"/>
  <c r="I1086" i="12"/>
  <c r="H1087" i="34"/>
  <c r="I1087" i="34" s="1"/>
  <c r="H1093" i="11"/>
  <c r="I1096" i="12"/>
  <c r="I1031" i="12"/>
  <c r="H1085" i="11"/>
  <c r="I1092" i="12"/>
  <c r="H1095" i="11"/>
  <c r="H1096" i="11"/>
  <c r="I1098" i="12"/>
  <c r="H1100" i="11"/>
  <c r="H535" i="11"/>
  <c r="H542" i="11"/>
  <c r="H550" i="11"/>
  <c r="H562" i="11"/>
  <c r="H572" i="11"/>
  <c r="H576" i="11"/>
  <c r="I584" i="12"/>
  <c r="I590" i="12"/>
  <c r="I594" i="12"/>
  <c r="I598" i="12"/>
  <c r="I602" i="12"/>
  <c r="H531" i="11"/>
  <c r="H543" i="11"/>
  <c r="H549" i="11"/>
  <c r="H553" i="11"/>
  <c r="H563" i="11"/>
  <c r="H567" i="11"/>
  <c r="H573" i="11"/>
  <c r="H579" i="11"/>
  <c r="L637" i="11"/>
  <c r="M637" i="11" s="1"/>
  <c r="H871" i="11"/>
  <c r="H886" i="11"/>
  <c r="I583" i="12"/>
  <c r="I587" i="12"/>
  <c r="I593" i="12"/>
  <c r="I599" i="12"/>
  <c r="H535" i="14"/>
  <c r="J23" i="34"/>
  <c r="K23" i="34"/>
  <c r="J84" i="34"/>
  <c r="K84" i="34"/>
  <c r="J214" i="34"/>
  <c r="K214" i="34"/>
  <c r="J235" i="34"/>
  <c r="K235" i="34"/>
  <c r="J1050" i="34"/>
  <c r="J1029" i="34"/>
  <c r="J1017" i="34"/>
  <c r="J1011" i="34"/>
  <c r="J958" i="34"/>
  <c r="J930" i="34"/>
  <c r="M930" i="34" s="1"/>
  <c r="J928" i="34"/>
  <c r="M928" i="34" s="1"/>
  <c r="J922" i="34"/>
  <c r="J916" i="34"/>
  <c r="J914" i="34"/>
  <c r="J809" i="34"/>
  <c r="M809" i="34" s="1"/>
  <c r="J768" i="34"/>
  <c r="M768" i="34" s="1"/>
  <c r="J766" i="34"/>
  <c r="M766" i="34" s="1"/>
  <c r="J442" i="34"/>
  <c r="K442" i="34"/>
  <c r="J440" i="34"/>
  <c r="K440" i="34"/>
  <c r="J415" i="34"/>
  <c r="K415" i="34"/>
  <c r="J407" i="34"/>
  <c r="K407" i="34"/>
  <c r="J403" i="34"/>
  <c r="K403" i="34"/>
  <c r="J366" i="34"/>
  <c r="K366" i="34"/>
  <c r="J364" i="34"/>
  <c r="K364" i="34"/>
  <c r="J325" i="34"/>
  <c r="K325" i="34"/>
  <c r="J301" i="34"/>
  <c r="K301" i="34"/>
  <c r="J292" i="34"/>
  <c r="K292" i="34"/>
  <c r="J274" i="34"/>
  <c r="K274" i="34"/>
  <c r="I818" i="32"/>
  <c r="I790" i="32"/>
  <c r="L219" i="13"/>
  <c r="L74" i="13"/>
  <c r="I580" i="34"/>
  <c r="F595" i="25"/>
  <c r="F591" i="25"/>
  <c r="J124" i="34"/>
  <c r="K124" i="34"/>
  <c r="J239" i="34"/>
  <c r="K239" i="34"/>
  <c r="L1111" i="13"/>
  <c r="F844" i="25"/>
  <c r="F830" i="25"/>
  <c r="F756" i="25"/>
  <c r="J248" i="34"/>
  <c r="M248" i="34" s="1"/>
  <c r="J244" i="34"/>
  <c r="K244" i="34"/>
  <c r="H1094" i="34"/>
  <c r="I1094" i="34" s="1"/>
  <c r="H1089" i="34"/>
  <c r="I1089" i="34" s="1"/>
  <c r="H1076" i="34"/>
  <c r="I1076" i="34" s="1"/>
  <c r="H1072" i="34"/>
  <c r="I1072" i="34" s="1"/>
  <c r="H1068" i="34"/>
  <c r="I1068" i="34" s="1"/>
  <c r="H1063" i="34"/>
  <c r="I1063" i="34" s="1"/>
  <c r="H1049" i="34"/>
  <c r="I1049" i="34" s="1"/>
  <c r="H1046" i="34"/>
  <c r="I1046" i="34" s="1"/>
  <c r="H1035" i="34"/>
  <c r="I1035" i="34" s="1"/>
  <c r="H1032" i="34"/>
  <c r="I1032" i="34" s="1"/>
  <c r="H1023" i="34"/>
  <c r="I1023" i="34" s="1"/>
  <c r="H1010" i="34"/>
  <c r="I1010" i="34" s="1"/>
  <c r="H1007" i="34"/>
  <c r="I1007" i="34" s="1"/>
  <c r="H1000" i="34"/>
  <c r="I1000" i="34" s="1"/>
  <c r="H972" i="34"/>
  <c r="I972" i="34" s="1"/>
  <c r="H965" i="34"/>
  <c r="I965" i="34" s="1"/>
  <c r="H957" i="34"/>
  <c r="I957" i="34" s="1"/>
  <c r="H953" i="34"/>
  <c r="I953" i="34" s="1"/>
  <c r="H950" i="34"/>
  <c r="I950" i="34" s="1"/>
  <c r="H927" i="34"/>
  <c r="I927" i="34" s="1"/>
  <c r="H921" i="34"/>
  <c r="I921" i="34" s="1"/>
  <c r="H913" i="34"/>
  <c r="I913" i="34" s="1"/>
  <c r="J782" i="34"/>
  <c r="J765" i="34"/>
  <c r="I601" i="34"/>
  <c r="I525" i="34"/>
  <c r="I523" i="34"/>
  <c r="J1079" i="34"/>
  <c r="J1004" i="34"/>
  <c r="J1002" i="34"/>
  <c r="J990" i="34"/>
  <c r="J935" i="34"/>
  <c r="J860" i="34"/>
  <c r="J848" i="34"/>
  <c r="M848" i="34" s="1"/>
  <c r="N848" i="34" s="1"/>
  <c r="J509" i="34"/>
  <c r="J504" i="34"/>
  <c r="J495" i="34"/>
  <c r="J489" i="34"/>
  <c r="J484" i="34"/>
  <c r="J477" i="34"/>
  <c r="J466" i="34"/>
  <c r="J401" i="34"/>
  <c r="M401" i="34" s="1"/>
  <c r="J397" i="34"/>
  <c r="M397" i="34" s="1"/>
  <c r="J395" i="34"/>
  <c r="K395" i="34"/>
  <c r="J389" i="34"/>
  <c r="K389" i="34"/>
  <c r="J385" i="34"/>
  <c r="K385" i="34"/>
  <c r="J382" i="34"/>
  <c r="K382" i="34"/>
  <c r="J375" i="34"/>
  <c r="K375" i="34"/>
  <c r="J354" i="34"/>
  <c r="K354" i="34"/>
  <c r="J346" i="34"/>
  <c r="K346" i="34"/>
  <c r="J317" i="34"/>
  <c r="K317" i="34"/>
  <c r="J312" i="34"/>
  <c r="K312" i="34"/>
  <c r="J309" i="34"/>
  <c r="K309" i="34"/>
  <c r="J306" i="34"/>
  <c r="K306" i="34"/>
  <c r="J304" i="34"/>
  <c r="K304" i="34"/>
  <c r="J289" i="34"/>
  <c r="K289" i="34"/>
  <c r="J287" i="34"/>
  <c r="K287" i="34"/>
  <c r="J253" i="34"/>
  <c r="K253" i="34"/>
  <c r="J251" i="34"/>
  <c r="K251" i="34"/>
  <c r="J1094" i="15"/>
  <c r="J1071" i="15"/>
  <c r="J1059" i="15"/>
  <c r="I583" i="15"/>
  <c r="I566" i="15"/>
  <c r="I544" i="15"/>
  <c r="I540" i="15"/>
  <c r="L1105" i="33"/>
  <c r="L1103" i="33"/>
  <c r="O1103" i="33" s="1"/>
  <c r="P1103" i="33" s="1"/>
  <c r="L1102" i="33"/>
  <c r="L1092" i="33"/>
  <c r="L1090" i="33"/>
  <c r="L1081" i="33"/>
  <c r="L1077" i="33"/>
  <c r="L1073" i="33"/>
  <c r="L1067" i="33"/>
  <c r="L1065" i="33"/>
  <c r="L1061" i="33"/>
  <c r="O1061" i="33" s="1"/>
  <c r="P1061" i="33" s="1"/>
  <c r="L1054" i="33"/>
  <c r="L1048" i="33"/>
  <c r="L1044" i="33"/>
  <c r="L1035" i="33"/>
  <c r="L1033" i="33"/>
  <c r="L1023" i="33"/>
  <c r="L1011" i="33"/>
  <c r="L1009" i="33"/>
  <c r="L1005" i="33"/>
  <c r="L998" i="33"/>
  <c r="L996" i="33"/>
  <c r="L992" i="33"/>
  <c r="L986" i="33"/>
  <c r="L982" i="33"/>
  <c r="L970" i="33"/>
  <c r="L961" i="33"/>
  <c r="L953" i="33"/>
  <c r="L947" i="33"/>
  <c r="L943" i="33"/>
  <c r="L937" i="33"/>
  <c r="L931" i="33"/>
  <c r="L929" i="33"/>
  <c r="L923" i="33"/>
  <c r="O923" i="33" s="1"/>
  <c r="P923" i="33" s="1"/>
  <c r="L922" i="33"/>
  <c r="L912" i="33"/>
  <c r="O912" i="33" s="1"/>
  <c r="P912" i="33" s="1"/>
  <c r="L911" i="33"/>
  <c r="L909" i="33"/>
  <c r="L899" i="33"/>
  <c r="O899" i="33" s="1"/>
  <c r="P899" i="33" s="1"/>
  <c r="L886" i="33"/>
  <c r="L873" i="33"/>
  <c r="L871" i="33"/>
  <c r="L869" i="33"/>
  <c r="L602" i="33"/>
  <c r="L600" i="33"/>
  <c r="O600" i="33" s="1"/>
  <c r="P600" i="33" s="1"/>
  <c r="L597" i="33"/>
  <c r="L589" i="33"/>
  <c r="L581" i="33"/>
  <c r="L579" i="33"/>
  <c r="L558" i="33"/>
  <c r="L554" i="33"/>
  <c r="L550" i="33"/>
  <c r="L548" i="33"/>
  <c r="L546" i="33"/>
  <c r="L542" i="33"/>
  <c r="L540" i="33"/>
  <c r="L538" i="33"/>
  <c r="L534" i="33"/>
  <c r="O534" i="33" s="1"/>
  <c r="P534" i="33" s="1"/>
  <c r="L531" i="33"/>
  <c r="O531" i="33" s="1"/>
  <c r="P531" i="33" s="1"/>
  <c r="L501" i="33"/>
  <c r="L497" i="33"/>
  <c r="L493" i="33"/>
  <c r="L489" i="33"/>
  <c r="L485" i="33"/>
  <c r="L481" i="33"/>
  <c r="L477" i="33"/>
  <c r="L473" i="33"/>
  <c r="O473" i="33" s="1"/>
  <c r="P473" i="33" s="1"/>
  <c r="L897" i="13"/>
  <c r="O897" i="13" s="1"/>
  <c r="P897" i="13" s="1"/>
  <c r="L881" i="13"/>
  <c r="L875" i="13"/>
  <c r="L873" i="13"/>
  <c r="L869" i="13"/>
  <c r="O869" i="13" s="1"/>
  <c r="P869" i="13" s="1"/>
  <c r="L585" i="13"/>
  <c r="L581" i="13"/>
  <c r="L577" i="13"/>
  <c r="L573" i="13"/>
  <c r="O573" i="13" s="1"/>
  <c r="P573" i="13" s="1"/>
  <c r="L556" i="13"/>
  <c r="L553" i="13"/>
  <c r="L549" i="13"/>
  <c r="L545" i="13"/>
  <c r="O545" i="13" s="1"/>
  <c r="P545" i="13" s="1"/>
  <c r="L530" i="13"/>
  <c r="L246" i="33"/>
  <c r="L88" i="33"/>
  <c r="O88" i="33" s="1"/>
  <c r="P88" i="33" s="1"/>
  <c r="L443" i="33"/>
  <c r="L442" i="33"/>
  <c r="L440" i="33"/>
  <c r="O440" i="33" s="1"/>
  <c r="P440" i="33" s="1"/>
  <c r="L404" i="33"/>
  <c r="L398" i="33"/>
  <c r="L396" i="33"/>
  <c r="L394" i="33"/>
  <c r="L392" i="33"/>
  <c r="L387" i="33"/>
  <c r="L383" i="33"/>
  <c r="L348" i="33"/>
  <c r="L346" i="33"/>
  <c r="L336" i="33"/>
  <c r="L334" i="33"/>
  <c r="L327" i="33"/>
  <c r="L325" i="33"/>
  <c r="L322" i="33"/>
  <c r="L318" i="33"/>
  <c r="L316" i="33"/>
  <c r="L310" i="33"/>
  <c r="L308" i="33"/>
  <c r="L298" i="33"/>
  <c r="L290" i="33"/>
  <c r="L253" i="33"/>
  <c r="L250" i="33"/>
  <c r="L243" i="33"/>
  <c r="L239" i="33"/>
  <c r="O239" i="33" s="1"/>
  <c r="P239" i="33" s="1"/>
  <c r="L222" i="33"/>
  <c r="L217" i="33"/>
  <c r="L215" i="33"/>
  <c r="L212" i="33"/>
  <c r="L210" i="33"/>
  <c r="L209" i="33"/>
  <c r="O209" i="33" s="1"/>
  <c r="P209" i="33" s="1"/>
  <c r="L200" i="33"/>
  <c r="L186" i="33"/>
  <c r="L184" i="33"/>
  <c r="O184" i="33" s="1"/>
  <c r="P184" i="33" s="1"/>
  <c r="L182" i="33"/>
  <c r="O182" i="33" s="1"/>
  <c r="P182" i="33" s="1"/>
  <c r="L180" i="33"/>
  <c r="O180" i="33" s="1"/>
  <c r="P180" i="33" s="1"/>
  <c r="L175" i="33"/>
  <c r="L165" i="33"/>
  <c r="L164" i="33"/>
  <c r="L158" i="33"/>
  <c r="L156" i="33"/>
  <c r="O156" i="33" s="1"/>
  <c r="P156" i="33" s="1"/>
  <c r="L150" i="33"/>
  <c r="O150" i="33" s="1"/>
  <c r="P150" i="33" s="1"/>
  <c r="L148" i="33"/>
  <c r="O148" i="33" s="1"/>
  <c r="P148" i="33" s="1"/>
  <c r="L130" i="33"/>
  <c r="L128" i="33"/>
  <c r="L120" i="33"/>
  <c r="L114" i="33"/>
  <c r="L112" i="33"/>
  <c r="O112" i="33" s="1"/>
  <c r="P112" i="33" s="1"/>
  <c r="L106" i="33"/>
  <c r="O106" i="33" s="1"/>
  <c r="P106" i="33" s="1"/>
  <c r="L104" i="33"/>
  <c r="L95" i="33"/>
  <c r="O95" i="33" s="1"/>
  <c r="P95" i="33" s="1"/>
  <c r="L81" i="33"/>
  <c r="L66" i="33"/>
  <c r="L61" i="33"/>
  <c r="L57" i="33"/>
  <c r="O57" i="33" s="1"/>
  <c r="P57" i="33" s="1"/>
  <c r="L53" i="33"/>
  <c r="O53" i="33" s="1"/>
  <c r="P53" i="33" s="1"/>
  <c r="L51" i="33"/>
  <c r="O51" i="33" s="1"/>
  <c r="P51" i="33" s="1"/>
  <c r="L49" i="33"/>
  <c r="O49" i="33" s="1"/>
  <c r="P49" i="33" s="1"/>
  <c r="L43" i="33"/>
  <c r="O43" i="33" s="1"/>
  <c r="P43" i="33" s="1"/>
  <c r="L35" i="33"/>
  <c r="L28" i="33"/>
  <c r="L27" i="33"/>
  <c r="L8" i="33"/>
  <c r="L6" i="13"/>
  <c r="L719" i="33"/>
  <c r="O719" i="33" s="1"/>
  <c r="P719" i="33" s="1"/>
  <c r="L709" i="33"/>
  <c r="L688" i="33"/>
  <c r="L684" i="33"/>
  <c r="L682" i="33"/>
  <c r="L670" i="33"/>
  <c r="L668" i="33"/>
  <c r="L664" i="33"/>
  <c r="L662" i="33"/>
  <c r="L654" i="33"/>
  <c r="L652" i="33"/>
  <c r="L648" i="33"/>
  <c r="O648" i="33" s="1"/>
  <c r="P648" i="33" s="1"/>
  <c r="L639" i="33"/>
  <c r="L623" i="33"/>
  <c r="L618" i="33"/>
  <c r="L614" i="33"/>
  <c r="L610" i="33"/>
  <c r="L606" i="33"/>
  <c r="L722" i="33"/>
  <c r="I717" i="34"/>
  <c r="I711" i="34"/>
  <c r="I707" i="34"/>
  <c r="I704" i="34"/>
  <c r="I701" i="34"/>
  <c r="I698" i="34"/>
  <c r="I692" i="34"/>
  <c r="I686" i="34"/>
  <c r="I682" i="34"/>
  <c r="I680" i="34"/>
  <c r="I676" i="34"/>
  <c r="I674" i="34"/>
  <c r="I671" i="34"/>
  <c r="I665" i="34"/>
  <c r="I661" i="34"/>
  <c r="I659" i="34"/>
  <c r="I655" i="34"/>
  <c r="I649" i="34"/>
  <c r="I645" i="34"/>
  <c r="I639" i="34"/>
  <c r="I636" i="34"/>
  <c r="N345" i="25"/>
  <c r="O345" i="25" s="1"/>
  <c r="D345" i="18" s="1"/>
  <c r="N349" i="25"/>
  <c r="O349" i="25" s="1"/>
  <c r="D349" i="18" s="1"/>
  <c r="N353" i="25"/>
  <c r="O353" i="25" s="1"/>
  <c r="D353" i="18" s="1"/>
  <c r="N369" i="25"/>
  <c r="O369" i="25" s="1"/>
  <c r="D369" i="18" s="1"/>
  <c r="N385" i="25"/>
  <c r="O385" i="25" s="1"/>
  <c r="D385" i="18" s="1"/>
  <c r="N401" i="25"/>
  <c r="O401" i="25" s="1"/>
  <c r="D401" i="18" s="1"/>
  <c r="N405" i="25"/>
  <c r="O405" i="25" s="1"/>
  <c r="D405" i="18" s="1"/>
  <c r="N409" i="25"/>
  <c r="O409" i="25" s="1"/>
  <c r="D409" i="18" s="1"/>
  <c r="N417" i="25"/>
  <c r="O417" i="25" s="1"/>
  <c r="D417" i="18" s="1"/>
  <c r="N433" i="25"/>
  <c r="O433" i="25" s="1"/>
  <c r="D433" i="18" s="1"/>
  <c r="N437" i="25"/>
  <c r="O437" i="25" s="1"/>
  <c r="D437" i="18" s="1"/>
  <c r="N441" i="25"/>
  <c r="O441" i="25" s="1"/>
  <c r="D441" i="18" s="1"/>
  <c r="K6" i="23"/>
  <c r="K12" i="23"/>
  <c r="N12" i="23" s="1"/>
  <c r="O12" i="23" s="1"/>
  <c r="E12" i="18" s="1"/>
  <c r="N350" i="23"/>
  <c r="O350" i="23" s="1"/>
  <c r="E350" i="18" s="1"/>
  <c r="N354" i="23"/>
  <c r="O354" i="23" s="1"/>
  <c r="E354" i="18" s="1"/>
  <c r="N362" i="23"/>
  <c r="O362" i="23" s="1"/>
  <c r="E362" i="18" s="1"/>
  <c r="N368" i="23"/>
  <c r="O368" i="23" s="1"/>
  <c r="E368" i="18" s="1"/>
  <c r="N370" i="23"/>
  <c r="O370" i="23" s="1"/>
  <c r="E370" i="18" s="1"/>
  <c r="N374" i="23"/>
  <c r="O374" i="23" s="1"/>
  <c r="E374" i="18" s="1"/>
  <c r="N378" i="23"/>
  <c r="O378" i="23" s="1"/>
  <c r="E378" i="18" s="1"/>
  <c r="N420" i="23"/>
  <c r="O420" i="23" s="1"/>
  <c r="E420" i="18" s="1"/>
  <c r="N438" i="23"/>
  <c r="O438" i="23" s="1"/>
  <c r="E438" i="18" s="1"/>
  <c r="N440" i="23"/>
  <c r="O440" i="23" s="1"/>
  <c r="E440" i="18" s="1"/>
  <c r="N446" i="23"/>
  <c r="O446" i="23" s="1"/>
  <c r="E446" i="18" s="1"/>
  <c r="N448" i="23"/>
  <c r="O448" i="23" s="1"/>
  <c r="E448" i="18" s="1"/>
  <c r="J26" i="16"/>
  <c r="M26" i="16" s="1"/>
  <c r="J61" i="16"/>
  <c r="M61" i="16" s="1"/>
  <c r="J88" i="16"/>
  <c r="M88" i="16" s="1"/>
  <c r="J120" i="16"/>
  <c r="M120" i="16" s="1"/>
  <c r="J144" i="16"/>
  <c r="J249" i="16"/>
  <c r="M249" i="16" s="1"/>
  <c r="O249" i="16" s="1"/>
  <c r="J280" i="16"/>
  <c r="M280" i="16" s="1"/>
  <c r="O280" i="16" s="1"/>
  <c r="M367" i="16"/>
  <c r="M375" i="16"/>
  <c r="M379" i="16"/>
  <c r="M399" i="16"/>
  <c r="M401" i="16"/>
  <c r="O401" i="16" s="1"/>
  <c r="M403" i="16"/>
  <c r="O403" i="16" s="1"/>
  <c r="M411" i="16"/>
  <c r="M453" i="16"/>
  <c r="L727" i="33"/>
  <c r="L739" i="33"/>
  <c r="L774" i="33"/>
  <c r="L811" i="33"/>
  <c r="L847" i="33"/>
  <c r="J6" i="15"/>
  <c r="J7" i="15"/>
  <c r="M7" i="15" s="1"/>
  <c r="J10" i="15"/>
  <c r="M10" i="15" s="1"/>
  <c r="J17" i="15"/>
  <c r="K17" i="15"/>
  <c r="J19" i="15"/>
  <c r="K19" i="15"/>
  <c r="J21" i="15"/>
  <c r="K21" i="15"/>
  <c r="J23" i="15"/>
  <c r="K23" i="15"/>
  <c r="J25" i="15"/>
  <c r="K25" i="15"/>
  <c r="J27" i="15"/>
  <c r="K27" i="15"/>
  <c r="J29" i="15"/>
  <c r="K29" i="15"/>
  <c r="J31" i="15"/>
  <c r="K31" i="15"/>
  <c r="J34" i="15"/>
  <c r="K34" i="15"/>
  <c r="J36" i="15"/>
  <c r="K36" i="15"/>
  <c r="J38" i="15"/>
  <c r="K38" i="15"/>
  <c r="J40" i="15"/>
  <c r="K40" i="15"/>
  <c r="J42" i="15"/>
  <c r="K42" i="15"/>
  <c r="J44" i="15"/>
  <c r="M44" i="15" s="1"/>
  <c r="J47" i="15"/>
  <c r="K47" i="15"/>
  <c r="J49" i="15"/>
  <c r="M49" i="15" s="1"/>
  <c r="J50" i="15"/>
  <c r="M50" i="15" s="1"/>
  <c r="J51" i="15"/>
  <c r="M51" i="15" s="1"/>
  <c r="J54" i="15"/>
  <c r="K54" i="15"/>
  <c r="J58" i="15"/>
  <c r="K58" i="15"/>
  <c r="J62" i="15"/>
  <c r="K62" i="15"/>
  <c r="J64" i="15"/>
  <c r="K64" i="15"/>
  <c r="J66" i="15"/>
  <c r="M66" i="15" s="1"/>
  <c r="J71" i="15"/>
  <c r="M71" i="15" s="1"/>
  <c r="J72" i="15"/>
  <c r="M72" i="15" s="1"/>
  <c r="J73" i="15"/>
  <c r="K73" i="15"/>
  <c r="J75" i="15"/>
  <c r="K75" i="15"/>
  <c r="J77" i="15"/>
  <c r="K77" i="15"/>
  <c r="J79" i="15"/>
  <c r="M79" i="15" s="1"/>
  <c r="J80" i="15"/>
  <c r="M80" i="15" s="1"/>
  <c r="J81" i="15"/>
  <c r="K81" i="15"/>
  <c r="J83" i="15"/>
  <c r="K83" i="15"/>
  <c r="J84" i="15"/>
  <c r="K84" i="15"/>
  <c r="J86" i="15"/>
  <c r="J87" i="15"/>
  <c r="M87" i="15" s="1"/>
  <c r="J88" i="15"/>
  <c r="K88" i="15"/>
  <c r="J90" i="15"/>
  <c r="K90" i="15"/>
  <c r="J92" i="15"/>
  <c r="K92" i="15"/>
  <c r="J94" i="15"/>
  <c r="K94" i="15"/>
  <c r="J96" i="15"/>
  <c r="K96" i="15"/>
  <c r="J98" i="15"/>
  <c r="K98" i="15"/>
  <c r="J100" i="15"/>
  <c r="K100" i="15"/>
  <c r="J102" i="15"/>
  <c r="K102" i="15"/>
  <c r="J106" i="15"/>
  <c r="M106" i="15" s="1"/>
  <c r="J107" i="15"/>
  <c r="K107" i="15"/>
  <c r="J111" i="15"/>
  <c r="K111" i="15"/>
  <c r="J118" i="15"/>
  <c r="K118" i="15"/>
  <c r="J120" i="15"/>
  <c r="K120" i="15"/>
  <c r="J122" i="15"/>
  <c r="K122" i="15"/>
  <c r="J124" i="15"/>
  <c r="K124" i="15"/>
  <c r="J126" i="15"/>
  <c r="K126" i="15"/>
  <c r="J128" i="15"/>
  <c r="K128" i="15"/>
  <c r="J130" i="15"/>
  <c r="M130" i="15" s="1"/>
  <c r="J131" i="15"/>
  <c r="M131" i="15" s="1"/>
  <c r="J132" i="15"/>
  <c r="M132" i="15" s="1"/>
  <c r="J135" i="15"/>
  <c r="K135" i="15"/>
  <c r="J139" i="15"/>
  <c r="M139" i="15" s="1"/>
  <c r="J140" i="15"/>
  <c r="M140" i="15" s="1"/>
  <c r="J143" i="15"/>
  <c r="K143" i="15"/>
  <c r="J147" i="15"/>
  <c r="K147" i="15"/>
  <c r="J151" i="15"/>
  <c r="K151" i="15"/>
  <c r="J158" i="15"/>
  <c r="K158" i="15"/>
  <c r="J160" i="15"/>
  <c r="K160" i="15"/>
  <c r="J162" i="15"/>
  <c r="K162" i="15"/>
  <c r="J170" i="15"/>
  <c r="K170" i="15"/>
  <c r="J172" i="15"/>
  <c r="K172" i="15"/>
  <c r="J174" i="15"/>
  <c r="K174" i="15"/>
  <c r="J178" i="15"/>
  <c r="K178" i="15"/>
  <c r="J185" i="15"/>
  <c r="K185" i="15"/>
  <c r="J187" i="15"/>
  <c r="K187" i="15"/>
  <c r="J189" i="15"/>
  <c r="K189" i="15"/>
  <c r="J191" i="15"/>
  <c r="K191" i="15"/>
  <c r="J193" i="15"/>
  <c r="K193" i="15"/>
  <c r="J195" i="15"/>
  <c r="K195" i="15"/>
  <c r="J197" i="15"/>
  <c r="K197" i="15"/>
  <c r="J201" i="15"/>
  <c r="K201" i="15"/>
  <c r="J210" i="15"/>
  <c r="K210" i="15"/>
  <c r="J212" i="15"/>
  <c r="K212" i="15"/>
  <c r="J219" i="15"/>
  <c r="K219" i="15"/>
  <c r="J226" i="15"/>
  <c r="K226" i="15"/>
  <c r="J233" i="15"/>
  <c r="K233" i="15"/>
  <c r="J235" i="15"/>
  <c r="K235" i="15"/>
  <c r="J237" i="15"/>
  <c r="K237" i="15"/>
  <c r="J239" i="15"/>
  <c r="K239" i="15"/>
  <c r="J241" i="15"/>
  <c r="K241" i="15"/>
  <c r="J249" i="15"/>
  <c r="K249" i="15"/>
  <c r="J251" i="15"/>
  <c r="M251" i="15" s="1"/>
  <c r="J254" i="15"/>
  <c r="K254" i="15"/>
  <c r="J257" i="15"/>
  <c r="K257" i="15"/>
  <c r="J261" i="15"/>
  <c r="K261" i="15"/>
  <c r="J265" i="15"/>
  <c r="K265" i="15"/>
  <c r="J269" i="15"/>
  <c r="K269" i="15"/>
  <c r="J271" i="15"/>
  <c r="M271" i="15" s="1"/>
  <c r="J272" i="15"/>
  <c r="M272" i="15" s="1"/>
  <c r="J273" i="15"/>
  <c r="M273" i="15" s="1"/>
  <c r="J276" i="15"/>
  <c r="M276" i="15" s="1"/>
  <c r="J277" i="15"/>
  <c r="M277" i="15" s="1"/>
  <c r="J280" i="15"/>
  <c r="M280" i="15" s="1"/>
  <c r="J281" i="15"/>
  <c r="M281" i="15" s="1"/>
  <c r="J284" i="15"/>
  <c r="M284" i="15" s="1"/>
  <c r="J285" i="15"/>
  <c r="M285" i="15" s="1"/>
  <c r="J288" i="15"/>
  <c r="M288" i="15" s="1"/>
  <c r="J289" i="15"/>
  <c r="M289" i="15" s="1"/>
  <c r="J292" i="15"/>
  <c r="M292" i="15" s="1"/>
  <c r="J293" i="15"/>
  <c r="M293" i="15" s="1"/>
  <c r="J296" i="15"/>
  <c r="M296" i="15" s="1"/>
  <c r="J297" i="15"/>
  <c r="M297" i="15" s="1"/>
  <c r="J300" i="15"/>
  <c r="M300" i="15" s="1"/>
  <c r="J301" i="15"/>
  <c r="M301" i="15" s="1"/>
  <c r="J302" i="15"/>
  <c r="M302" i="15" s="1"/>
  <c r="J303" i="15"/>
  <c r="M303" i="15" s="1"/>
  <c r="J304" i="15"/>
  <c r="M304" i="15" s="1"/>
  <c r="J307" i="15"/>
  <c r="K307" i="15"/>
  <c r="J311" i="15"/>
  <c r="K311" i="15"/>
  <c r="J315" i="15"/>
  <c r="K315" i="15"/>
  <c r="J319" i="15"/>
  <c r="K319" i="15"/>
  <c r="J326" i="15"/>
  <c r="K326" i="15"/>
  <c r="J328" i="15"/>
  <c r="K328" i="15"/>
  <c r="J330" i="15"/>
  <c r="K330" i="15"/>
  <c r="J332" i="15"/>
  <c r="K332" i="15"/>
  <c r="J334" i="15"/>
  <c r="K334" i="15"/>
  <c r="J336" i="15"/>
  <c r="K336" i="15"/>
  <c r="J338" i="15"/>
  <c r="M338" i="15" s="1"/>
  <c r="J341" i="15"/>
  <c r="K341" i="15"/>
  <c r="J343" i="15"/>
  <c r="M343" i="15" s="1"/>
  <c r="J346" i="15"/>
  <c r="K346" i="15"/>
  <c r="J350" i="15"/>
  <c r="K350" i="15"/>
  <c r="J354" i="15"/>
  <c r="K354" i="15"/>
  <c r="J356" i="15"/>
  <c r="K356" i="15"/>
  <c r="J358" i="15"/>
  <c r="K358" i="15"/>
  <c r="J360" i="15"/>
  <c r="K360" i="15"/>
  <c r="J362" i="15"/>
  <c r="K362" i="15"/>
  <c r="J364" i="15"/>
  <c r="M364" i="15" s="1"/>
  <c r="J365" i="15"/>
  <c r="M365" i="15" s="1"/>
  <c r="J366" i="15"/>
  <c r="M366" i="15" s="1"/>
  <c r="J369" i="15"/>
  <c r="K369" i="15"/>
  <c r="J373" i="15"/>
  <c r="K373" i="15"/>
  <c r="J377" i="15"/>
  <c r="K377" i="15"/>
  <c r="J383" i="15"/>
  <c r="K383" i="15"/>
  <c r="J387" i="15"/>
  <c r="K387" i="15"/>
  <c r="J389" i="15"/>
  <c r="K389" i="15"/>
  <c r="J391" i="15"/>
  <c r="K391" i="15"/>
  <c r="J393" i="15"/>
  <c r="K393" i="15"/>
  <c r="J395" i="15"/>
  <c r="K395" i="15"/>
  <c r="J397" i="15"/>
  <c r="K397" i="15"/>
  <c r="J399" i="15"/>
  <c r="M399" i="15" s="1"/>
  <c r="J400" i="15"/>
  <c r="M400" i="15" s="1"/>
  <c r="J401" i="15"/>
  <c r="M401" i="15" s="1"/>
  <c r="J404" i="15"/>
  <c r="K404" i="15"/>
  <c r="J408" i="15"/>
  <c r="K408" i="15"/>
  <c r="J412" i="15"/>
  <c r="K412" i="15"/>
  <c r="J419" i="15"/>
  <c r="K419" i="15"/>
  <c r="J421" i="15"/>
  <c r="K421" i="15"/>
  <c r="J423" i="15"/>
  <c r="K423" i="15"/>
  <c r="J425" i="15"/>
  <c r="K425" i="15"/>
  <c r="J429" i="15"/>
  <c r="K429" i="15"/>
  <c r="J431" i="15"/>
  <c r="K431" i="15"/>
  <c r="J433" i="15"/>
  <c r="K433" i="15"/>
  <c r="J435" i="15"/>
  <c r="K435" i="15"/>
  <c r="J437" i="15"/>
  <c r="K437" i="15"/>
  <c r="J439" i="15"/>
  <c r="K439" i="15"/>
  <c r="J441" i="15"/>
  <c r="K441" i="15"/>
  <c r="J443" i="15"/>
  <c r="K443" i="15"/>
  <c r="J445" i="15"/>
  <c r="K445" i="15"/>
  <c r="J447" i="15"/>
  <c r="K447" i="15"/>
  <c r="J449" i="15"/>
  <c r="K449" i="15"/>
  <c r="J451" i="15"/>
  <c r="K451" i="15"/>
  <c r="J453" i="15"/>
  <c r="K453" i="15"/>
  <c r="J912" i="15"/>
  <c r="M912" i="15" s="1"/>
  <c r="L847" i="10"/>
  <c r="O847" i="10" s="1"/>
  <c r="P847" i="10" s="1"/>
  <c r="J843" i="18" s="1"/>
  <c r="L831" i="10"/>
  <c r="O831" i="10" s="1"/>
  <c r="P831" i="10" s="1"/>
  <c r="J827" i="18" s="1"/>
  <c r="L809" i="10"/>
  <c r="O809" i="10" s="1"/>
  <c r="P809" i="10" s="1"/>
  <c r="J805" i="18" s="1"/>
  <c r="L787" i="10"/>
  <c r="O787" i="10" s="1"/>
  <c r="P787" i="10" s="1"/>
  <c r="J783" i="18" s="1"/>
  <c r="L753" i="10"/>
  <c r="O753" i="10" s="1"/>
  <c r="P753" i="10" s="1"/>
  <c r="J749" i="18" s="1"/>
  <c r="L727" i="10"/>
  <c r="O727" i="10" s="1"/>
  <c r="L726" i="10"/>
  <c r="O697" i="10"/>
  <c r="L689" i="10"/>
  <c r="O689" i="10" s="1"/>
  <c r="P689" i="10" s="1"/>
  <c r="J686" i="18" s="1"/>
  <c r="L657" i="10"/>
  <c r="O657" i="10" s="1"/>
  <c r="P657" i="10" s="1"/>
  <c r="J654" i="18" s="1"/>
  <c r="L643" i="10"/>
  <c r="O643" i="10" s="1"/>
  <c r="P643" i="10" s="1"/>
  <c r="J640" i="18" s="1"/>
  <c r="L621" i="10"/>
  <c r="O621" i="10" s="1"/>
  <c r="P621" i="10" s="1"/>
  <c r="J618" i="18" s="1"/>
  <c r="L595" i="10"/>
  <c r="O595" i="10" s="1"/>
  <c r="P595" i="10" s="1"/>
  <c r="J593" i="18" s="1"/>
  <c r="L592" i="10"/>
  <c r="O592" i="10" s="1"/>
  <c r="P592" i="10" s="1"/>
  <c r="J590" i="18" s="1"/>
  <c r="L591" i="10"/>
  <c r="O591" i="10" s="1"/>
  <c r="P591" i="10" s="1"/>
  <c r="J589" i="18" s="1"/>
  <c r="L573" i="10"/>
  <c r="O573" i="10" s="1"/>
  <c r="P573" i="10" s="1"/>
  <c r="J571" i="18" s="1"/>
  <c r="L558" i="10"/>
  <c r="L556" i="10"/>
  <c r="O556" i="10" s="1"/>
  <c r="P556" i="10" s="1"/>
  <c r="J554" i="18" s="1"/>
  <c r="L539" i="10"/>
  <c r="O539" i="10" s="1"/>
  <c r="P539" i="10" s="1"/>
  <c r="J537" i="18" s="1"/>
  <c r="I567" i="34"/>
  <c r="I550" i="34"/>
  <c r="I548" i="34"/>
  <c r="I545" i="34"/>
  <c r="I543" i="34"/>
  <c r="F851" i="23"/>
  <c r="O851" i="23" s="1"/>
  <c r="E847" i="18" s="1"/>
  <c r="F839" i="23"/>
  <c r="O839" i="23" s="1"/>
  <c r="E835" i="18" s="1"/>
  <c r="F753" i="23"/>
  <c r="O753" i="23" s="1"/>
  <c r="E749" i="18" s="1"/>
  <c r="F739" i="23"/>
  <c r="O739" i="23" s="1"/>
  <c r="E735" i="18" s="1"/>
  <c r="K1112" i="25"/>
  <c r="N1112" i="25" s="1"/>
  <c r="O1112" i="25" s="1"/>
  <c r="D1106" i="18" s="1"/>
  <c r="L1110" i="33"/>
  <c r="J1114" i="34"/>
  <c r="J1111" i="34"/>
  <c r="M1111" i="34" s="1"/>
  <c r="L1108" i="10"/>
  <c r="O1108" i="10" s="1"/>
  <c r="P1108" i="10" s="1"/>
  <c r="J1102" i="18" s="1"/>
  <c r="L1102" i="10"/>
  <c r="L1101" i="10"/>
  <c r="L1099" i="10"/>
  <c r="O1099" i="10" s="1"/>
  <c r="P1099" i="10" s="1"/>
  <c r="J1093" i="18" s="1"/>
  <c r="L1098" i="10"/>
  <c r="O1098" i="10" s="1"/>
  <c r="P1098" i="10" s="1"/>
  <c r="J1092" i="18" s="1"/>
  <c r="L1089" i="10"/>
  <c r="O1089" i="10" s="1"/>
  <c r="P1089" i="10" s="1"/>
  <c r="J1083" i="18" s="1"/>
  <c r="L1088" i="10"/>
  <c r="O1088" i="10" s="1"/>
  <c r="P1088" i="10" s="1"/>
  <c r="J1082" i="18" s="1"/>
  <c r="L1087" i="10"/>
  <c r="O1087" i="10" s="1"/>
  <c r="P1087" i="10" s="1"/>
  <c r="J1081" i="18" s="1"/>
  <c r="L1086" i="10"/>
  <c r="O1086" i="10" s="1"/>
  <c r="P1086" i="10" s="1"/>
  <c r="J1080" i="18" s="1"/>
  <c r="L1085" i="10"/>
  <c r="O1085" i="10" s="1"/>
  <c r="P1085" i="10" s="1"/>
  <c r="J1079" i="18" s="1"/>
  <c r="L1075" i="10"/>
  <c r="L1074" i="10"/>
  <c r="O1074" i="10" s="1"/>
  <c r="P1074" i="10" s="1"/>
  <c r="J1068" i="18" s="1"/>
  <c r="O1068" i="10"/>
  <c r="P1068" i="10" s="1"/>
  <c r="J1062" i="18" s="1"/>
  <c r="O1067" i="10"/>
  <c r="P1067" i="10" s="1"/>
  <c r="J1061" i="18" s="1"/>
  <c r="O1066" i="10"/>
  <c r="P1066" i="10" s="1"/>
  <c r="J1060" i="18" s="1"/>
  <c r="L1065" i="10"/>
  <c r="O1064" i="10"/>
  <c r="P1064" i="10" s="1"/>
  <c r="J1058" i="18" s="1"/>
  <c r="O1053" i="10"/>
  <c r="P1053" i="10" s="1"/>
  <c r="J1047" i="18" s="1"/>
  <c r="L1050" i="10"/>
  <c r="O1050" i="10" s="1"/>
  <c r="P1050" i="10" s="1"/>
  <c r="J1044" i="18" s="1"/>
  <c r="O1049" i="10"/>
  <c r="P1049" i="10" s="1"/>
  <c r="J1043" i="18" s="1"/>
  <c r="O1047" i="10"/>
  <c r="P1047" i="10" s="1"/>
  <c r="J1041" i="18" s="1"/>
  <c r="L1045" i="10"/>
  <c r="O1045" i="10" s="1"/>
  <c r="P1045" i="10" s="1"/>
  <c r="J1039" i="18" s="1"/>
  <c r="O1044" i="10"/>
  <c r="P1044" i="10" s="1"/>
  <c r="J1038" i="18" s="1"/>
  <c r="L1041" i="10"/>
  <c r="O1041" i="10" s="1"/>
  <c r="P1041" i="10" s="1"/>
  <c r="J1035" i="18" s="1"/>
  <c r="L1034" i="10"/>
  <c r="L1033" i="10"/>
  <c r="O1033" i="10" s="1"/>
  <c r="P1033" i="10" s="1"/>
  <c r="J1027" i="18" s="1"/>
  <c r="L1023" i="10"/>
  <c r="O1023" i="10" s="1"/>
  <c r="P1023" i="10" s="1"/>
  <c r="J1017" i="18" s="1"/>
  <c r="L1019" i="10"/>
  <c r="L1017" i="10"/>
  <c r="L1012" i="10"/>
  <c r="L1007" i="10"/>
  <c r="O1007" i="10" s="1"/>
  <c r="P1007" i="10" s="1"/>
  <c r="J1001" i="18" s="1"/>
  <c r="L1005" i="10"/>
  <c r="L1004" i="10"/>
  <c r="O1004" i="10" s="1"/>
  <c r="P1004" i="10" s="1"/>
  <c r="J998" i="18" s="1"/>
  <c r="L1000" i="10"/>
  <c r="O1000" i="10" s="1"/>
  <c r="P1000" i="10" s="1"/>
  <c r="J994" i="18" s="1"/>
  <c r="L984" i="10"/>
  <c r="L982" i="10"/>
  <c r="O982" i="10" s="1"/>
  <c r="P982" i="10" s="1"/>
  <c r="J976" i="18" s="1"/>
  <c r="L979" i="10"/>
  <c r="O979" i="10" s="1"/>
  <c r="P979" i="10" s="1"/>
  <c r="J973" i="18" s="1"/>
  <c r="L977" i="10"/>
  <c r="L975" i="10"/>
  <c r="L968" i="10"/>
  <c r="L966" i="10"/>
  <c r="O966" i="10" s="1"/>
  <c r="P966" i="10" s="1"/>
  <c r="J960" i="18" s="1"/>
  <c r="L961" i="10"/>
  <c r="O961" i="10" s="1"/>
  <c r="P961" i="10" s="1"/>
  <c r="J955" i="18" s="1"/>
  <c r="L959" i="10"/>
  <c r="O959" i="10" s="1"/>
  <c r="P959" i="10" s="1"/>
  <c r="J953" i="18" s="1"/>
  <c r="L956" i="10"/>
  <c r="O955" i="10"/>
  <c r="P955" i="10" s="1"/>
  <c r="J949" i="18" s="1"/>
  <c r="O952" i="10"/>
  <c r="P952" i="10" s="1"/>
  <c r="J946" i="18" s="1"/>
  <c r="L951" i="10"/>
  <c r="O951" i="10" s="1"/>
  <c r="P951" i="10" s="1"/>
  <c r="J945" i="18" s="1"/>
  <c r="L948" i="10"/>
  <c r="O944" i="10"/>
  <c r="P944" i="10" s="1"/>
  <c r="J938" i="18" s="1"/>
  <c r="L943" i="10"/>
  <c r="O943" i="10" s="1"/>
  <c r="P943" i="10" s="1"/>
  <c r="J937" i="18" s="1"/>
  <c r="L939" i="10"/>
  <c r="O938" i="10"/>
  <c r="P938" i="10" s="1"/>
  <c r="J932" i="18" s="1"/>
  <c r="L932" i="10"/>
  <c r="O932" i="10" s="1"/>
  <c r="P932" i="10" s="1"/>
  <c r="J926" i="18" s="1"/>
  <c r="L927" i="10"/>
  <c r="L925" i="10"/>
  <c r="O925" i="10" s="1"/>
  <c r="P925" i="10" s="1"/>
  <c r="J919" i="18" s="1"/>
  <c r="L923" i="10"/>
  <c r="L922" i="10"/>
  <c r="O922" i="10" s="1"/>
  <c r="P922" i="10" s="1"/>
  <c r="J916" i="18" s="1"/>
  <c r="L921" i="10"/>
  <c r="O921" i="10" s="1"/>
  <c r="P921" i="10" s="1"/>
  <c r="J915" i="18" s="1"/>
  <c r="L920" i="10"/>
  <c r="O920" i="10" s="1"/>
  <c r="P920" i="10" s="1"/>
  <c r="J914" i="18" s="1"/>
  <c r="L914" i="10"/>
  <c r="L913" i="10"/>
  <c r="O913" i="10" s="1"/>
  <c r="P913" i="10" s="1"/>
  <c r="J907" i="18" s="1"/>
  <c r="J283" i="26"/>
  <c r="J281" i="26"/>
  <c r="J267" i="26"/>
  <c r="J265" i="26"/>
  <c r="P253" i="26"/>
  <c r="Q253" i="26" s="1"/>
  <c r="H253" i="18" s="1"/>
  <c r="J251" i="26"/>
  <c r="P245" i="26"/>
  <c r="Q245" i="26" s="1"/>
  <c r="H245" i="18" s="1"/>
  <c r="J228" i="26"/>
  <c r="P222" i="26"/>
  <c r="Q222" i="26" s="1"/>
  <c r="H222" i="18" s="1"/>
  <c r="J220" i="26"/>
  <c r="J206" i="26"/>
  <c r="J199" i="26"/>
  <c r="J197" i="26"/>
  <c r="J192" i="26"/>
  <c r="P192" i="26" s="1"/>
  <c r="Q192" i="26" s="1"/>
  <c r="H192" i="18" s="1"/>
  <c r="J191" i="26"/>
  <c r="P185" i="26"/>
  <c r="Q185" i="26" s="1"/>
  <c r="H185" i="18" s="1"/>
  <c r="P177" i="26"/>
  <c r="Q177" i="26" s="1"/>
  <c r="H177" i="18" s="1"/>
  <c r="J175" i="26"/>
  <c r="P170" i="26"/>
  <c r="Q170" i="26" s="1"/>
  <c r="H170" i="18" s="1"/>
  <c r="J168" i="26"/>
  <c r="P162" i="26"/>
  <c r="Q162" i="26" s="1"/>
  <c r="H162" i="18" s="1"/>
  <c r="P161" i="26"/>
  <c r="Q161" i="26" s="1"/>
  <c r="H161" i="18" s="1"/>
  <c r="P153" i="26"/>
  <c r="Q153" i="26" s="1"/>
  <c r="H153" i="18" s="1"/>
  <c r="P151" i="26"/>
  <c r="Q151" i="26" s="1"/>
  <c r="H151" i="18" s="1"/>
  <c r="J145" i="26"/>
  <c r="J143" i="26"/>
  <c r="P143" i="26" s="1"/>
  <c r="Q143" i="26" s="1"/>
  <c r="H143" i="18" s="1"/>
  <c r="J129" i="26"/>
  <c r="P129" i="26" s="1"/>
  <c r="Q129" i="26" s="1"/>
  <c r="H129" i="18" s="1"/>
  <c r="J128" i="26"/>
  <c r="P128" i="26" s="1"/>
  <c r="Q128" i="26" s="1"/>
  <c r="H128" i="18" s="1"/>
  <c r="J121" i="26"/>
  <c r="P121" i="26" s="1"/>
  <c r="Q121" i="26" s="1"/>
  <c r="H121" i="18" s="1"/>
  <c r="J120" i="26"/>
  <c r="P120" i="26" s="1"/>
  <c r="Q120" i="26" s="1"/>
  <c r="H120" i="18" s="1"/>
  <c r="J119" i="26"/>
  <c r="P119" i="26" s="1"/>
  <c r="Q119" i="26" s="1"/>
  <c r="H119" i="18" s="1"/>
  <c r="J96" i="26"/>
  <c r="P96" i="26" s="1"/>
  <c r="Q96" i="26" s="1"/>
  <c r="H96" i="18" s="1"/>
  <c r="J89" i="26"/>
  <c r="P89" i="26" s="1"/>
  <c r="Q89" i="26" s="1"/>
  <c r="H89" i="18" s="1"/>
  <c r="J87" i="26"/>
  <c r="P87" i="26" s="1"/>
  <c r="Q87" i="26" s="1"/>
  <c r="H87" i="18" s="1"/>
  <c r="J40" i="26"/>
  <c r="P40" i="26" s="1"/>
  <c r="Q40" i="26" s="1"/>
  <c r="H40" i="18" s="1"/>
  <c r="J38" i="26"/>
  <c r="P38" i="26" s="1"/>
  <c r="Q38" i="26" s="1"/>
  <c r="H38" i="18" s="1"/>
  <c r="J33" i="26"/>
  <c r="P33" i="26" s="1"/>
  <c r="Q33" i="26" s="1"/>
  <c r="H33" i="18" s="1"/>
  <c r="J32" i="26"/>
  <c r="P32" i="26" s="1"/>
  <c r="Q32" i="26" s="1"/>
  <c r="H32" i="18" s="1"/>
  <c r="P447" i="26"/>
  <c r="Q447" i="26" s="1"/>
  <c r="H447" i="18" s="1"/>
  <c r="J439" i="26"/>
  <c r="J423" i="26"/>
  <c r="J370" i="26"/>
  <c r="P370" i="26" s="1"/>
  <c r="Q370" i="26" s="1"/>
  <c r="H370" i="18" s="1"/>
  <c r="J322" i="26"/>
  <c r="P301" i="26"/>
  <c r="Q301" i="26" s="1"/>
  <c r="H301" i="18" s="1"/>
  <c r="J523" i="26"/>
  <c r="P523" i="26" s="1"/>
  <c r="Q523" i="26" s="1"/>
  <c r="H522" i="18" s="1"/>
  <c r="J481" i="26"/>
  <c r="J476" i="26"/>
  <c r="J473" i="26"/>
  <c r="P473" i="26" s="1"/>
  <c r="Q473" i="26" s="1"/>
  <c r="H472" i="18" s="1"/>
  <c r="J472" i="26"/>
  <c r="J469" i="26"/>
  <c r="P469" i="26" s="1"/>
  <c r="Q469" i="26" s="1"/>
  <c r="H468" i="18" s="1"/>
  <c r="J468" i="26"/>
  <c r="J466" i="26"/>
  <c r="P466" i="26" s="1"/>
  <c r="Q466" i="26" s="1"/>
  <c r="H465" i="18" s="1"/>
  <c r="J465" i="26"/>
  <c r="J594" i="26"/>
  <c r="J592" i="26"/>
  <c r="J590" i="26"/>
  <c r="J588" i="26"/>
  <c r="P588" i="26" s="1"/>
  <c r="Q588" i="26" s="1"/>
  <c r="H586" i="18" s="1"/>
  <c r="J587" i="26"/>
  <c r="J579" i="26"/>
  <c r="J578" i="26"/>
  <c r="J576" i="26"/>
  <c r="J574" i="26"/>
  <c r="J572" i="26"/>
  <c r="J570" i="26"/>
  <c r="J568" i="26"/>
  <c r="J566" i="26"/>
  <c r="J564" i="26"/>
  <c r="J562" i="26"/>
  <c r="P562" i="26" s="1"/>
  <c r="Q562" i="26" s="1"/>
  <c r="H560" i="18" s="1"/>
  <c r="J561" i="26"/>
  <c r="P561" i="26" s="1"/>
  <c r="Q561" i="26" s="1"/>
  <c r="H559" i="18" s="1"/>
  <c r="J560" i="26"/>
  <c r="P560" i="26" s="1"/>
  <c r="Q560" i="26" s="1"/>
  <c r="H558" i="18" s="1"/>
  <c r="J558" i="26"/>
  <c r="J556" i="26"/>
  <c r="J555" i="26"/>
  <c r="J553" i="26"/>
  <c r="P553" i="26" s="1"/>
  <c r="Q553" i="26" s="1"/>
  <c r="H551" i="18" s="1"/>
  <c r="J551" i="26"/>
  <c r="J549" i="26"/>
  <c r="P549" i="26" s="1"/>
  <c r="Q549" i="26" s="1"/>
  <c r="H547" i="18" s="1"/>
  <c r="J548" i="26"/>
  <c r="P548" i="26" s="1"/>
  <c r="Q548" i="26" s="1"/>
  <c r="H546" i="18" s="1"/>
  <c r="J547" i="26"/>
  <c r="J545" i="26"/>
  <c r="J543" i="26"/>
  <c r="P543" i="26" s="1"/>
  <c r="Q543" i="26" s="1"/>
  <c r="H541" i="18" s="1"/>
  <c r="J541" i="26"/>
  <c r="J539" i="26"/>
  <c r="J537" i="26"/>
  <c r="J535" i="26"/>
  <c r="J533" i="26"/>
  <c r="P533" i="26" s="1"/>
  <c r="Q533" i="26" s="1"/>
  <c r="H531" i="18" s="1"/>
  <c r="J532" i="26"/>
  <c r="P532" i="26" s="1"/>
  <c r="Q532" i="26" s="1"/>
  <c r="H530" i="18" s="1"/>
  <c r="J531" i="26"/>
  <c r="J529" i="26"/>
  <c r="J703" i="26"/>
  <c r="J701" i="26"/>
  <c r="J697" i="26"/>
  <c r="J685" i="26"/>
  <c r="P685" i="26" s="1"/>
  <c r="Q685" i="26" s="1"/>
  <c r="H682" i="18" s="1"/>
  <c r="J681" i="26"/>
  <c r="P672" i="26"/>
  <c r="Q672" i="26" s="1"/>
  <c r="H669" i="18" s="1"/>
  <c r="P668" i="26"/>
  <c r="Q668" i="26" s="1"/>
  <c r="H665" i="18" s="1"/>
  <c r="P664" i="26"/>
  <c r="Q664" i="26" s="1"/>
  <c r="H661" i="18" s="1"/>
  <c r="P660" i="26"/>
  <c r="Q660" i="26" s="1"/>
  <c r="H657" i="18" s="1"/>
  <c r="P656" i="26"/>
  <c r="Q656" i="26" s="1"/>
  <c r="H653" i="18" s="1"/>
  <c r="P652" i="26"/>
  <c r="Q652" i="26" s="1"/>
  <c r="H649" i="18" s="1"/>
  <c r="P648" i="26"/>
  <c r="Q648" i="26" s="1"/>
  <c r="H645" i="18" s="1"/>
  <c r="P644" i="26"/>
  <c r="Q644" i="26" s="1"/>
  <c r="H641" i="18" s="1"/>
  <c r="P640" i="26"/>
  <c r="Q640" i="26" s="1"/>
  <c r="H637" i="18" s="1"/>
  <c r="P636" i="26"/>
  <c r="Q636" i="26" s="1"/>
  <c r="H633" i="18" s="1"/>
  <c r="P632" i="26"/>
  <c r="Q632" i="26" s="1"/>
  <c r="H629" i="18" s="1"/>
  <c r="P628" i="26"/>
  <c r="Q628" i="26" s="1"/>
  <c r="H625" i="18" s="1"/>
  <c r="P624" i="26"/>
  <c r="Q624" i="26" s="1"/>
  <c r="H621" i="18" s="1"/>
  <c r="P620" i="26"/>
  <c r="Q620" i="26" s="1"/>
  <c r="H617" i="18" s="1"/>
  <c r="P616" i="26"/>
  <c r="Q616" i="26" s="1"/>
  <c r="H613" i="18" s="1"/>
  <c r="P612" i="26"/>
  <c r="Q612" i="26" s="1"/>
  <c r="H609" i="18" s="1"/>
  <c r="P608" i="26"/>
  <c r="Q608" i="26" s="1"/>
  <c r="H605" i="18" s="1"/>
  <c r="J900" i="26"/>
  <c r="J898" i="26"/>
  <c r="J896" i="26"/>
  <c r="J894" i="26"/>
  <c r="J892" i="26"/>
  <c r="J890" i="26"/>
  <c r="P890" i="26" s="1"/>
  <c r="Q890" i="26" s="1"/>
  <c r="H885" i="18" s="1"/>
  <c r="J888" i="26"/>
  <c r="J886" i="26"/>
  <c r="P886" i="26" s="1"/>
  <c r="Q886" i="26" s="1"/>
  <c r="H881" i="18" s="1"/>
  <c r="J884" i="26"/>
  <c r="J882" i="26"/>
  <c r="J880" i="26"/>
  <c r="J878" i="26"/>
  <c r="J876" i="26"/>
  <c r="J874" i="26"/>
  <c r="P874" i="26" s="1"/>
  <c r="Q874" i="26" s="1"/>
  <c r="H869" i="18" s="1"/>
  <c r="J872" i="26"/>
  <c r="J870" i="26"/>
  <c r="J868" i="26"/>
  <c r="J866" i="26"/>
  <c r="J1068" i="26"/>
  <c r="P1068" i="26" s="1"/>
  <c r="Q1068" i="26" s="1"/>
  <c r="H1062" i="18" s="1"/>
  <c r="J1008" i="26"/>
  <c r="P1008" i="26" s="1"/>
  <c r="Q1008" i="26" s="1"/>
  <c r="H1002" i="18" s="1"/>
  <c r="L364" i="10"/>
  <c r="O364" i="10" s="1"/>
  <c r="P364" i="10" s="1"/>
  <c r="J364" i="18" s="1"/>
  <c r="L328" i="10"/>
  <c r="O328" i="10" s="1"/>
  <c r="P328" i="10" s="1"/>
  <c r="J328" i="18" s="1"/>
  <c r="L316" i="10"/>
  <c r="O316" i="10" s="1"/>
  <c r="P316" i="10" s="1"/>
  <c r="J316" i="18" s="1"/>
  <c r="L303" i="10"/>
  <c r="O303" i="10" s="1"/>
  <c r="P303" i="10" s="1"/>
  <c r="J303" i="18" s="1"/>
  <c r="L294" i="10"/>
  <c r="O294" i="10" s="1"/>
  <c r="P294" i="10" s="1"/>
  <c r="J294" i="18" s="1"/>
  <c r="L282" i="10"/>
  <c r="O282" i="10" s="1"/>
  <c r="P282" i="10" s="1"/>
  <c r="J282" i="18" s="1"/>
  <c r="L262" i="10"/>
  <c r="L251" i="10"/>
  <c r="O251" i="10" s="1"/>
  <c r="P251" i="10" s="1"/>
  <c r="J251" i="18" s="1"/>
  <c r="L231" i="10"/>
  <c r="O231" i="10" s="1"/>
  <c r="P231" i="10" s="1"/>
  <c r="J231" i="18" s="1"/>
  <c r="L213" i="10"/>
  <c r="O213" i="10" s="1"/>
  <c r="P213" i="10" s="1"/>
  <c r="J213" i="18" s="1"/>
  <c r="L204" i="10"/>
  <c r="O204" i="10" s="1"/>
  <c r="P204" i="10" s="1"/>
  <c r="J204" i="18" s="1"/>
  <c r="L202" i="10"/>
  <c r="O202" i="10" s="1"/>
  <c r="P202" i="10" s="1"/>
  <c r="J202" i="18" s="1"/>
  <c r="L196" i="10"/>
  <c r="O196" i="10" s="1"/>
  <c r="P196" i="10" s="1"/>
  <c r="J196" i="18" s="1"/>
  <c r="L195" i="10"/>
  <c r="O195" i="10" s="1"/>
  <c r="P195" i="10" s="1"/>
  <c r="J195" i="18" s="1"/>
  <c r="L174" i="10"/>
  <c r="L13" i="10"/>
  <c r="O13" i="10" s="1"/>
  <c r="P13" i="10" s="1"/>
  <c r="J13" i="18" s="1"/>
  <c r="J715" i="12"/>
  <c r="M715" i="12" s="1"/>
  <c r="N715" i="12" s="1"/>
  <c r="J699" i="12"/>
  <c r="M699" i="12" s="1"/>
  <c r="N699" i="12" s="1"/>
  <c r="I898" i="34"/>
  <c r="J456" i="15"/>
  <c r="K456" i="15"/>
  <c r="J458" i="34"/>
  <c r="K458" i="34"/>
  <c r="J457" i="34"/>
  <c r="K457" i="34"/>
  <c r="J456" i="34"/>
  <c r="K456" i="34"/>
  <c r="L456" i="33"/>
  <c r="I852" i="32"/>
  <c r="I848" i="32"/>
  <c r="I844" i="32"/>
  <c r="I840" i="32"/>
  <c r="I838" i="32"/>
  <c r="I834" i="32"/>
  <c r="I830" i="32"/>
  <c r="I829" i="32"/>
  <c r="I819" i="32"/>
  <c r="I815" i="32"/>
  <c r="I812" i="32"/>
  <c r="I810" i="32"/>
  <c r="I807" i="32"/>
  <c r="I805" i="32"/>
  <c r="I798" i="32"/>
  <c r="I796" i="32"/>
  <c r="I795" i="32"/>
  <c r="I793" i="32"/>
  <c r="I785" i="32"/>
  <c r="I782" i="32"/>
  <c r="I781" i="32"/>
  <c r="I779" i="32"/>
  <c r="I776" i="32"/>
  <c r="I772" i="32"/>
  <c r="I768" i="32"/>
  <c r="I764" i="32"/>
  <c r="I762" i="32"/>
  <c r="I759" i="32"/>
  <c r="I749" i="32"/>
  <c r="I745" i="32"/>
  <c r="I743" i="32"/>
  <c r="I740" i="32"/>
  <c r="I736" i="32"/>
  <c r="I732" i="32"/>
  <c r="I730" i="32"/>
  <c r="I728" i="32"/>
  <c r="I899" i="34"/>
  <c r="I821" i="32"/>
  <c r="I787" i="32"/>
  <c r="I755" i="32"/>
  <c r="I741" i="32"/>
  <c r="O1111" i="10"/>
  <c r="P1111" i="10" s="1"/>
  <c r="J1105" i="18" s="1"/>
  <c r="O1113" i="10"/>
  <c r="P1113" i="10" s="1"/>
  <c r="J1107" i="18" s="1"/>
  <c r="J421" i="26"/>
  <c r="P293" i="26"/>
  <c r="Q293" i="26" s="1"/>
  <c r="H293" i="18" s="1"/>
  <c r="P238" i="26"/>
  <c r="Q238" i="26" s="1"/>
  <c r="H238" i="18" s="1"/>
  <c r="P203" i="26"/>
  <c r="Q203" i="26" s="1"/>
  <c r="H203" i="18" s="1"/>
  <c r="P174" i="26"/>
  <c r="Q174" i="26" s="1"/>
  <c r="H174" i="18" s="1"/>
  <c r="G34" i="12"/>
  <c r="H34" i="12" s="1"/>
  <c r="L334" i="13"/>
  <c r="L308" i="13"/>
  <c r="L290" i="13"/>
  <c r="L239" i="13"/>
  <c r="L121" i="13"/>
  <c r="L95" i="13"/>
  <c r="L80" i="13"/>
  <c r="L17" i="13"/>
  <c r="J247" i="34"/>
  <c r="K247" i="34"/>
  <c r="J245" i="34"/>
  <c r="K245" i="34"/>
  <c r="J243" i="34"/>
  <c r="K243" i="34"/>
  <c r="H1103" i="34"/>
  <c r="I1103" i="34" s="1"/>
  <c r="H1091" i="34"/>
  <c r="I1091" i="34" s="1"/>
  <c r="J1083" i="34"/>
  <c r="J1081" i="34"/>
  <c r="H1080" i="34"/>
  <c r="I1080" i="34" s="1"/>
  <c r="H1074" i="34"/>
  <c r="I1074" i="34" s="1"/>
  <c r="H1070" i="34"/>
  <c r="I1070" i="34" s="1"/>
  <c r="H1065" i="34"/>
  <c r="I1065" i="34" s="1"/>
  <c r="J1061" i="34"/>
  <c r="J1057" i="34"/>
  <c r="J1052" i="34"/>
  <c r="H1048" i="34"/>
  <c r="I1048" i="34" s="1"/>
  <c r="J1044" i="34"/>
  <c r="J1042" i="34"/>
  <c r="H1034" i="34"/>
  <c r="I1034" i="34" s="1"/>
  <c r="H1031" i="34"/>
  <c r="I1031" i="34" s="1"/>
  <c r="H1022" i="34"/>
  <c r="I1022" i="34" s="1"/>
  <c r="H1008" i="34"/>
  <c r="I1008" i="34" s="1"/>
  <c r="H1001" i="34"/>
  <c r="I1001" i="34" s="1"/>
  <c r="J998" i="34"/>
  <c r="J995" i="34"/>
  <c r="J978" i="34"/>
  <c r="J977" i="34"/>
  <c r="J976" i="34"/>
  <c r="M976" i="34" s="1"/>
  <c r="J975" i="34"/>
  <c r="H974" i="34"/>
  <c r="I974" i="34" s="1"/>
  <c r="J970" i="34"/>
  <c r="J967" i="34"/>
  <c r="H966" i="34"/>
  <c r="I966" i="34" s="1"/>
  <c r="J963" i="34"/>
  <c r="J961" i="34"/>
  <c r="H954" i="34"/>
  <c r="I954" i="34" s="1"/>
  <c r="H952" i="34"/>
  <c r="I952" i="34" s="1"/>
  <c r="J948" i="34"/>
  <c r="J925" i="34"/>
  <c r="J924" i="34"/>
  <c r="J923" i="34"/>
  <c r="H918" i="34"/>
  <c r="I918" i="34" s="1"/>
  <c r="J910" i="34"/>
  <c r="J800" i="34"/>
  <c r="J798" i="34"/>
  <c r="J797" i="34"/>
  <c r="J787" i="34"/>
  <c r="J784" i="34"/>
  <c r="J777" i="34"/>
  <c r="J762" i="34"/>
  <c r="J761" i="34"/>
  <c r="J760" i="34"/>
  <c r="J749" i="34"/>
  <c r="J745" i="34"/>
  <c r="I595" i="34"/>
  <c r="I524" i="34"/>
  <c r="I522" i="34"/>
  <c r="J1108" i="34"/>
  <c r="J1106" i="34"/>
  <c r="J1104" i="34"/>
  <c r="J1100" i="34"/>
  <c r="J1098" i="34"/>
  <c r="J1003" i="34"/>
  <c r="J991" i="34"/>
  <c r="J943" i="34"/>
  <c r="J912" i="34"/>
  <c r="J517" i="34"/>
  <c r="J508" i="34"/>
  <c r="J505" i="34"/>
  <c r="J496" i="34"/>
  <c r="J494" i="34"/>
  <c r="J490" i="34"/>
  <c r="J487" i="34"/>
  <c r="J481" i="34"/>
  <c r="J479" i="34"/>
  <c r="J454" i="34"/>
  <c r="K454" i="34"/>
  <c r="J452" i="34"/>
  <c r="K452" i="34"/>
  <c r="J448" i="34"/>
  <c r="K448" i="34"/>
  <c r="J430" i="34"/>
  <c r="K430" i="34"/>
  <c r="J429" i="34"/>
  <c r="K429" i="34"/>
  <c r="J428" i="34"/>
  <c r="K428" i="34"/>
  <c r="J424" i="34"/>
  <c r="K424" i="34"/>
  <c r="J422" i="34"/>
  <c r="K422" i="34"/>
  <c r="J393" i="34"/>
  <c r="K393" i="34"/>
  <c r="J392" i="34"/>
  <c r="K392" i="34"/>
  <c r="J391" i="34"/>
  <c r="K391" i="34"/>
  <c r="J387" i="34"/>
  <c r="K387" i="34"/>
  <c r="J361" i="34"/>
  <c r="K361" i="34"/>
  <c r="J356" i="34"/>
  <c r="K356" i="34"/>
  <c r="J345" i="34"/>
  <c r="K345" i="34"/>
  <c r="J342" i="34"/>
  <c r="K342" i="34"/>
  <c r="J338" i="34"/>
  <c r="K338" i="34"/>
  <c r="J333" i="34"/>
  <c r="K333" i="34"/>
  <c r="J322" i="34"/>
  <c r="K322" i="34"/>
  <c r="J315" i="34"/>
  <c r="K315" i="34"/>
  <c r="J314" i="34"/>
  <c r="K314" i="34"/>
  <c r="J305" i="34"/>
  <c r="K305" i="34"/>
  <c r="J303" i="34"/>
  <c r="K303" i="34"/>
  <c r="J298" i="34"/>
  <c r="K298" i="34"/>
  <c r="J290" i="34"/>
  <c r="K290" i="34"/>
  <c r="J288" i="34"/>
  <c r="K288" i="34"/>
  <c r="J278" i="34"/>
  <c r="K278" i="34"/>
  <c r="J256" i="34"/>
  <c r="K256" i="34"/>
  <c r="J254" i="34"/>
  <c r="K254" i="34"/>
  <c r="J1050" i="15"/>
  <c r="J1031" i="15"/>
  <c r="J1027" i="15"/>
  <c r="J1026" i="15"/>
  <c r="J1025" i="15"/>
  <c r="J1019" i="15"/>
  <c r="J952" i="15"/>
  <c r="J944" i="15"/>
  <c r="J920" i="15"/>
  <c r="I571" i="15"/>
  <c r="I550" i="15"/>
  <c r="I542" i="15"/>
  <c r="I539" i="15"/>
  <c r="L1108" i="33"/>
  <c r="L1106" i="33"/>
  <c r="L1093" i="33"/>
  <c r="L1091" i="33"/>
  <c r="L1089" i="33"/>
  <c r="O1085" i="33"/>
  <c r="P1085" i="33" s="1"/>
  <c r="L1066" i="33"/>
  <c r="L1062" i="33"/>
  <c r="L1057" i="33"/>
  <c r="L1049" i="33"/>
  <c r="L1045" i="33"/>
  <c r="O1041" i="33"/>
  <c r="P1041" i="33" s="1"/>
  <c r="L1034" i="33"/>
  <c r="L1026" i="33"/>
  <c r="L1024" i="33"/>
  <c r="L1020" i="33"/>
  <c r="L1016" i="33"/>
  <c r="L1006" i="33"/>
  <c r="L997" i="33"/>
  <c r="L993" i="33"/>
  <c r="L983" i="33"/>
  <c r="L979" i="33"/>
  <c r="L973" i="33"/>
  <c r="L969" i="33"/>
  <c r="L962" i="33"/>
  <c r="L958" i="33"/>
  <c r="L944" i="33"/>
  <c r="L940" i="33"/>
  <c r="L932" i="33"/>
  <c r="L928" i="33"/>
  <c r="L926" i="33"/>
  <c r="L910" i="33"/>
  <c r="L893" i="33"/>
  <c r="L891" i="33"/>
  <c r="L887" i="33"/>
  <c r="L885" i="33"/>
  <c r="L879" i="33"/>
  <c r="O877" i="33"/>
  <c r="P877" i="33" s="1"/>
  <c r="L598" i="33"/>
  <c r="L594" i="33"/>
  <c r="L590" i="33"/>
  <c r="L586" i="33"/>
  <c r="L584" i="33"/>
  <c r="L582" i="33"/>
  <c r="L578" i="33"/>
  <c r="L574" i="33"/>
  <c r="L570" i="33"/>
  <c r="L568" i="33"/>
  <c r="L566" i="33"/>
  <c r="L557" i="33"/>
  <c r="L523" i="33"/>
  <c r="L519" i="33"/>
  <c r="L515" i="33"/>
  <c r="L511" i="33"/>
  <c r="L509" i="33"/>
  <c r="L469" i="33"/>
  <c r="L466" i="33"/>
  <c r="L1108" i="13"/>
  <c r="L893" i="13"/>
  <c r="L891" i="13"/>
  <c r="L887" i="13"/>
  <c r="L867" i="13"/>
  <c r="L601" i="13"/>
  <c r="L597" i="13"/>
  <c r="L593" i="13"/>
  <c r="L569" i="13"/>
  <c r="L565" i="13"/>
  <c r="L561" i="13"/>
  <c r="L541" i="13"/>
  <c r="L537" i="13"/>
  <c r="L533" i="13"/>
  <c r="L454" i="33"/>
  <c r="L449" i="33"/>
  <c r="L432" i="33"/>
  <c r="L430" i="33"/>
  <c r="L427" i="33"/>
  <c r="L423" i="33"/>
  <c r="L421" i="33"/>
  <c r="L414" i="33"/>
  <c r="L411" i="33"/>
  <c r="L378" i="33"/>
  <c r="L374" i="33"/>
  <c r="L364" i="33"/>
  <c r="L362" i="33"/>
  <c r="L356" i="33"/>
  <c r="L343" i="33"/>
  <c r="L342" i="33"/>
  <c r="L340" i="33"/>
  <c r="L339" i="33"/>
  <c r="L333" i="33"/>
  <c r="L314" i="33"/>
  <c r="L312" i="33"/>
  <c r="L306" i="33"/>
  <c r="L305" i="33"/>
  <c r="L260" i="33"/>
  <c r="L255" i="33"/>
  <c r="L235" i="33"/>
  <c r="L231" i="33"/>
  <c r="L226" i="33"/>
  <c r="L224" i="33"/>
  <c r="L220" i="33"/>
  <c r="L214" i="33"/>
  <c r="L202" i="33"/>
  <c r="L187" i="33"/>
  <c r="L178" i="33"/>
  <c r="L176" i="33"/>
  <c r="L173" i="33"/>
  <c r="L169" i="33"/>
  <c r="L144" i="33"/>
  <c r="L142" i="33"/>
  <c r="L131" i="33"/>
  <c r="L122" i="33"/>
  <c r="L105" i="33"/>
  <c r="L89" i="33"/>
  <c r="L86" i="33"/>
  <c r="L79" i="33"/>
  <c r="L37" i="33"/>
  <c r="L33" i="33"/>
  <c r="L32" i="33"/>
  <c r="L30" i="33"/>
  <c r="L25" i="33"/>
  <c r="L716" i="33"/>
  <c r="L713" i="33"/>
  <c r="L705" i="33"/>
  <c r="L704" i="33"/>
  <c r="L696" i="33"/>
  <c r="L694" i="33"/>
  <c r="L692" i="33"/>
  <c r="L679" i="33"/>
  <c r="L677" i="33"/>
  <c r="L675" i="33"/>
  <c r="L646" i="33"/>
  <c r="L644" i="33"/>
  <c r="L638" i="33"/>
  <c r="L634" i="33"/>
  <c r="L632" i="33"/>
  <c r="L630" i="33"/>
  <c r="L624" i="33"/>
  <c r="L615" i="33"/>
  <c r="L607" i="33"/>
  <c r="I719" i="34"/>
  <c r="I716" i="34"/>
  <c r="I713" i="34"/>
  <c r="I709" i="34"/>
  <c r="I705" i="34"/>
  <c r="I702" i="34"/>
  <c r="I700" i="34"/>
  <c r="I696" i="34"/>
  <c r="I690" i="34"/>
  <c r="I685" i="34"/>
  <c r="I681" i="34"/>
  <c r="I679" i="34"/>
  <c r="I675" i="34"/>
  <c r="I673" i="34"/>
  <c r="I669" i="34"/>
  <c r="I664" i="34"/>
  <c r="I660" i="34"/>
  <c r="I658" i="34"/>
  <c r="I654" i="34"/>
  <c r="I647" i="34"/>
  <c r="I641" i="34"/>
  <c r="I638" i="34"/>
  <c r="I635" i="34"/>
  <c r="J720" i="34"/>
  <c r="N343" i="25"/>
  <c r="O343" i="25" s="1"/>
  <c r="D343" i="18" s="1"/>
  <c r="N347" i="25"/>
  <c r="O347" i="25" s="1"/>
  <c r="D347" i="18" s="1"/>
  <c r="N355" i="25"/>
  <c r="O355" i="25" s="1"/>
  <c r="D355" i="18" s="1"/>
  <c r="N363" i="25"/>
  <c r="O363" i="25" s="1"/>
  <c r="D363" i="18" s="1"/>
  <c r="N371" i="25"/>
  <c r="O371" i="25" s="1"/>
  <c r="D371" i="18" s="1"/>
  <c r="N375" i="25"/>
  <c r="O375" i="25" s="1"/>
  <c r="D375" i="18" s="1"/>
  <c r="N383" i="25"/>
  <c r="O383" i="25" s="1"/>
  <c r="D383" i="18" s="1"/>
  <c r="N387" i="25"/>
  <c r="O387" i="25" s="1"/>
  <c r="D387" i="18" s="1"/>
  <c r="N391" i="25"/>
  <c r="O391" i="25" s="1"/>
  <c r="D391" i="18" s="1"/>
  <c r="N395" i="25"/>
  <c r="O395" i="25" s="1"/>
  <c r="D395" i="18" s="1"/>
  <c r="N399" i="25"/>
  <c r="O399" i="25" s="1"/>
  <c r="D399" i="18" s="1"/>
  <c r="N403" i="25"/>
  <c r="O403" i="25" s="1"/>
  <c r="D403" i="18" s="1"/>
  <c r="N407" i="25"/>
  <c r="O407" i="25" s="1"/>
  <c r="D407" i="18" s="1"/>
  <c r="N411" i="25"/>
  <c r="O411" i="25" s="1"/>
  <c r="D411" i="18" s="1"/>
  <c r="N415" i="25"/>
  <c r="O415" i="25" s="1"/>
  <c r="D415" i="18" s="1"/>
  <c r="N419" i="25"/>
  <c r="O419" i="25" s="1"/>
  <c r="D419" i="18" s="1"/>
  <c r="N423" i="25"/>
  <c r="O423" i="25" s="1"/>
  <c r="D423" i="18" s="1"/>
  <c r="N427" i="25"/>
  <c r="O427" i="25" s="1"/>
  <c r="D427" i="18" s="1"/>
  <c r="N431" i="25"/>
  <c r="O431" i="25" s="1"/>
  <c r="D431" i="18" s="1"/>
  <c r="N435" i="25"/>
  <c r="O435" i="25" s="1"/>
  <c r="D435" i="18" s="1"/>
  <c r="N439" i="25"/>
  <c r="O439" i="25" s="1"/>
  <c r="D439" i="18" s="1"/>
  <c r="N443" i="25"/>
  <c r="O443" i="25" s="1"/>
  <c r="D443" i="18" s="1"/>
  <c r="N447" i="25"/>
  <c r="O447" i="25" s="1"/>
  <c r="D447" i="18" s="1"/>
  <c r="M358" i="16"/>
  <c r="M360" i="16"/>
  <c r="M386" i="16"/>
  <c r="M390" i="16"/>
  <c r="M398" i="16"/>
  <c r="M406" i="16"/>
  <c r="M418" i="16"/>
  <c r="O418" i="16" s="1"/>
  <c r="M420" i="16"/>
  <c r="M422" i="16"/>
  <c r="M424" i="16"/>
  <c r="O424" i="16" s="1"/>
  <c r="M426" i="16"/>
  <c r="M430" i="16"/>
  <c r="M432" i="16"/>
  <c r="M434" i="16"/>
  <c r="M442" i="16"/>
  <c r="M454" i="16"/>
  <c r="L753" i="33"/>
  <c r="L798" i="33"/>
  <c r="L825" i="33"/>
  <c r="J16" i="15"/>
  <c r="K16" i="15"/>
  <c r="J18" i="15"/>
  <c r="K18" i="15"/>
  <c r="J20" i="15"/>
  <c r="K20" i="15"/>
  <c r="J22" i="15"/>
  <c r="K22" i="15"/>
  <c r="J24" i="15"/>
  <c r="K24" i="15"/>
  <c r="J26" i="15"/>
  <c r="K26" i="15"/>
  <c r="J28" i="15"/>
  <c r="K28" i="15"/>
  <c r="J30" i="15"/>
  <c r="K30" i="15"/>
  <c r="J32" i="15"/>
  <c r="K32" i="15"/>
  <c r="J33" i="15"/>
  <c r="K33" i="15"/>
  <c r="J35" i="15"/>
  <c r="K35" i="15"/>
  <c r="J37" i="15"/>
  <c r="K37" i="15"/>
  <c r="J39" i="15"/>
  <c r="K39" i="15"/>
  <c r="J41" i="15"/>
  <c r="K41" i="15"/>
  <c r="J46" i="15"/>
  <c r="K46" i="15"/>
  <c r="J53" i="15"/>
  <c r="K53" i="15"/>
  <c r="J57" i="15"/>
  <c r="K57" i="15"/>
  <c r="J59" i="15"/>
  <c r="K59" i="15"/>
  <c r="J61" i="15"/>
  <c r="K61" i="15"/>
  <c r="J68" i="15"/>
  <c r="K68" i="15"/>
  <c r="J70" i="15"/>
  <c r="K70" i="15"/>
  <c r="J74" i="15"/>
  <c r="K74" i="15"/>
  <c r="J76" i="15"/>
  <c r="K76" i="15"/>
  <c r="J78" i="15"/>
  <c r="K78" i="15"/>
  <c r="J82" i="15"/>
  <c r="K82" i="15"/>
  <c r="J85" i="15"/>
  <c r="K85" i="15"/>
  <c r="J89" i="15"/>
  <c r="K89" i="15"/>
  <c r="J91" i="15"/>
  <c r="K91" i="15"/>
  <c r="J93" i="15"/>
  <c r="K93" i="15"/>
  <c r="J95" i="15"/>
  <c r="K95" i="15"/>
  <c r="J97" i="15"/>
  <c r="K97" i="15"/>
  <c r="J99" i="15"/>
  <c r="K99" i="15"/>
  <c r="J101" i="15"/>
  <c r="K101" i="15"/>
  <c r="J108" i="15"/>
  <c r="K108" i="15"/>
  <c r="J110" i="15"/>
  <c r="K110" i="15"/>
  <c r="J112" i="15"/>
  <c r="K112" i="15"/>
  <c r="J119" i="15"/>
  <c r="K119" i="15"/>
  <c r="J123" i="15"/>
  <c r="K123" i="15"/>
  <c r="J127" i="15"/>
  <c r="K127" i="15"/>
  <c r="J134" i="15"/>
  <c r="K134" i="15"/>
  <c r="J136" i="15"/>
  <c r="K136" i="15"/>
  <c r="J138" i="15"/>
  <c r="K138" i="15"/>
  <c r="J142" i="15"/>
  <c r="K142" i="15"/>
  <c r="J144" i="15"/>
  <c r="K144" i="15"/>
  <c r="J146" i="15"/>
  <c r="K146" i="15"/>
  <c r="J148" i="15"/>
  <c r="K148" i="15"/>
  <c r="J150" i="15"/>
  <c r="K150" i="15"/>
  <c r="J152" i="15"/>
  <c r="K152" i="15"/>
  <c r="J159" i="15"/>
  <c r="K159" i="15"/>
  <c r="J163" i="15"/>
  <c r="K163" i="15"/>
  <c r="J165" i="15"/>
  <c r="K165" i="15"/>
  <c r="J171" i="15"/>
  <c r="K171" i="15"/>
  <c r="J175" i="15"/>
  <c r="K175" i="15"/>
  <c r="J177" i="15"/>
  <c r="K177" i="15"/>
  <c r="J179" i="15"/>
  <c r="K179" i="15"/>
  <c r="J186" i="15"/>
  <c r="K186" i="15"/>
  <c r="J190" i="15"/>
  <c r="K190" i="15"/>
  <c r="J194" i="15"/>
  <c r="K194" i="15"/>
  <c r="J196" i="15"/>
  <c r="K196" i="15"/>
  <c r="J198" i="15"/>
  <c r="K198" i="15"/>
  <c r="J200" i="15"/>
  <c r="K200" i="15"/>
  <c r="J202" i="15"/>
  <c r="K202" i="15"/>
  <c r="J211" i="15"/>
  <c r="K211" i="15"/>
  <c r="J213" i="15"/>
  <c r="K213" i="15"/>
  <c r="J220" i="15"/>
  <c r="K220" i="15"/>
  <c r="J227" i="15"/>
  <c r="K227" i="15"/>
  <c r="J234" i="15"/>
  <c r="K234" i="15"/>
  <c r="J238" i="15"/>
  <c r="K238" i="15"/>
  <c r="J242" i="15"/>
  <c r="K242" i="15"/>
  <c r="J253" i="15"/>
  <c r="K253" i="15"/>
  <c r="J256" i="15"/>
  <c r="K256" i="15"/>
  <c r="J260" i="15"/>
  <c r="K260" i="15"/>
  <c r="J264" i="15"/>
  <c r="K264" i="15"/>
  <c r="J268" i="15"/>
  <c r="K268" i="15"/>
  <c r="J306" i="15"/>
  <c r="K306" i="15"/>
  <c r="J308" i="15"/>
  <c r="K308" i="15"/>
  <c r="J310" i="15"/>
  <c r="K310" i="15"/>
  <c r="J312" i="15"/>
  <c r="K312" i="15"/>
  <c r="J314" i="15"/>
  <c r="K314" i="15"/>
  <c r="J316" i="15"/>
  <c r="K316" i="15"/>
  <c r="J318" i="15"/>
  <c r="K318" i="15"/>
  <c r="J320" i="15"/>
  <c r="K320" i="15"/>
  <c r="J327" i="15"/>
  <c r="K327" i="15"/>
  <c r="J331" i="15"/>
  <c r="K331" i="15"/>
  <c r="J335" i="15"/>
  <c r="K335" i="15"/>
  <c r="J340" i="15"/>
  <c r="K340" i="15"/>
  <c r="J345" i="15"/>
  <c r="K345" i="15"/>
  <c r="J347" i="15"/>
  <c r="K347" i="15"/>
  <c r="J349" i="15"/>
  <c r="K349" i="15"/>
  <c r="J351" i="15"/>
  <c r="K351" i="15"/>
  <c r="J353" i="15"/>
  <c r="K353" i="15"/>
  <c r="J357" i="15"/>
  <c r="K357" i="15"/>
  <c r="J361" i="15"/>
  <c r="K361" i="15"/>
  <c r="J368" i="15"/>
  <c r="K368" i="15"/>
  <c r="J370" i="15"/>
  <c r="K370" i="15"/>
  <c r="J372" i="15"/>
  <c r="K372" i="15"/>
  <c r="J374" i="15"/>
  <c r="K374" i="15"/>
  <c r="J376" i="15"/>
  <c r="K376" i="15"/>
  <c r="J378" i="15"/>
  <c r="K378" i="15"/>
  <c r="J388" i="15"/>
  <c r="K388" i="15"/>
  <c r="J392" i="15"/>
  <c r="K392" i="15"/>
  <c r="J396" i="15"/>
  <c r="K396" i="15"/>
  <c r="J403" i="15"/>
  <c r="K403" i="15"/>
  <c r="J405" i="15"/>
  <c r="K405" i="15"/>
  <c r="J407" i="15"/>
  <c r="K407" i="15"/>
  <c r="J409" i="15"/>
  <c r="K409" i="15"/>
  <c r="J411" i="15"/>
  <c r="K411" i="15"/>
  <c r="J413" i="15"/>
  <c r="K413" i="15"/>
  <c r="J420" i="15"/>
  <c r="K420" i="15"/>
  <c r="J424" i="15"/>
  <c r="K424" i="15"/>
  <c r="J428" i="15"/>
  <c r="K428" i="15"/>
  <c r="J430" i="15"/>
  <c r="K430" i="15"/>
  <c r="J432" i="15"/>
  <c r="K432" i="15"/>
  <c r="J434" i="15"/>
  <c r="K434" i="15"/>
  <c r="J436" i="15"/>
  <c r="K436" i="15"/>
  <c r="J438" i="15"/>
  <c r="K438" i="15"/>
  <c r="J440" i="15"/>
  <c r="K440" i="15"/>
  <c r="J442" i="15"/>
  <c r="K442" i="15"/>
  <c r="J444" i="15"/>
  <c r="K444" i="15"/>
  <c r="J446" i="15"/>
  <c r="K446" i="15"/>
  <c r="J448" i="15"/>
  <c r="K448" i="15"/>
  <c r="J450" i="15"/>
  <c r="K450" i="15"/>
  <c r="J452" i="15"/>
  <c r="K452" i="15"/>
  <c r="J911" i="15"/>
  <c r="I571" i="34"/>
  <c r="I566" i="34"/>
  <c r="I552" i="34"/>
  <c r="I549" i="34"/>
  <c r="I546" i="34"/>
  <c r="I544" i="34"/>
  <c r="F798" i="23"/>
  <c r="O798" i="23" s="1"/>
  <c r="E794" i="18" s="1"/>
  <c r="F566" i="23"/>
  <c r="L1111" i="33"/>
  <c r="L1113" i="33"/>
  <c r="L1104" i="10"/>
  <c r="L1103" i="10"/>
  <c r="O1103" i="10" s="1"/>
  <c r="P1103" i="10" s="1"/>
  <c r="J1097" i="18" s="1"/>
  <c r="L1100" i="10"/>
  <c r="O1100" i="10" s="1"/>
  <c r="P1100" i="10" s="1"/>
  <c r="J1094" i="18" s="1"/>
  <c r="L1097" i="10"/>
  <c r="O1097" i="10" s="1"/>
  <c r="P1097" i="10" s="1"/>
  <c r="J1091" i="18" s="1"/>
  <c r="O1096" i="10"/>
  <c r="P1096" i="10" s="1"/>
  <c r="J1090" i="18" s="1"/>
  <c r="L1095" i="10"/>
  <c r="O1095" i="10" s="1"/>
  <c r="P1095" i="10" s="1"/>
  <c r="J1089" i="18" s="1"/>
  <c r="L1084" i="10"/>
  <c r="O1084" i="10" s="1"/>
  <c r="P1084" i="10" s="1"/>
  <c r="J1078" i="18" s="1"/>
  <c r="O1077" i="10"/>
  <c r="P1077" i="10" s="1"/>
  <c r="J1071" i="18" s="1"/>
  <c r="L1072" i="10"/>
  <c r="L1070" i="10"/>
  <c r="O1070" i="10" s="1"/>
  <c r="P1070" i="10" s="1"/>
  <c r="J1064" i="18" s="1"/>
  <c r="L1059" i="10"/>
  <c r="O1059" i="10" s="1"/>
  <c r="P1059" i="10" s="1"/>
  <c r="J1053" i="18" s="1"/>
  <c r="L1058" i="10"/>
  <c r="L1051" i="10"/>
  <c r="L1046" i="10"/>
  <c r="O1046" i="10" s="1"/>
  <c r="P1046" i="10" s="1"/>
  <c r="J1040" i="18" s="1"/>
  <c r="L1043" i="10"/>
  <c r="O1043" i="10" s="1"/>
  <c r="P1043" i="10" s="1"/>
  <c r="J1037" i="18" s="1"/>
  <c r="L1039" i="10"/>
  <c r="L1038" i="10"/>
  <c r="L1036" i="10"/>
  <c r="O1036" i="10" s="1"/>
  <c r="P1036" i="10" s="1"/>
  <c r="J1030" i="18" s="1"/>
  <c r="O1032" i="10"/>
  <c r="P1032" i="10" s="1"/>
  <c r="J1026" i="18" s="1"/>
  <c r="O1031" i="10"/>
  <c r="P1031" i="10" s="1"/>
  <c r="J1025" i="18" s="1"/>
  <c r="O1030" i="10"/>
  <c r="P1030" i="10" s="1"/>
  <c r="J1024" i="18" s="1"/>
  <c r="O1028" i="10"/>
  <c r="P1028" i="10" s="1"/>
  <c r="J1022" i="18" s="1"/>
  <c r="O1026" i="10"/>
  <c r="P1026" i="10" s="1"/>
  <c r="J1020" i="18" s="1"/>
  <c r="L1025" i="10"/>
  <c r="O1025" i="10" s="1"/>
  <c r="P1025" i="10" s="1"/>
  <c r="J1019" i="18" s="1"/>
  <c r="L1022" i="10"/>
  <c r="L1020" i="10"/>
  <c r="O1020" i="10" s="1"/>
  <c r="P1020" i="10" s="1"/>
  <c r="J1014" i="18" s="1"/>
  <c r="O1015" i="10"/>
  <c r="P1015" i="10" s="1"/>
  <c r="J1009" i="18" s="1"/>
  <c r="O1014" i="10"/>
  <c r="P1014" i="10" s="1"/>
  <c r="J1008" i="18" s="1"/>
  <c r="L1013" i="10"/>
  <c r="L1011" i="10"/>
  <c r="O1011" i="10" s="1"/>
  <c r="P1011" i="10" s="1"/>
  <c r="J1005" i="18" s="1"/>
  <c r="L1010" i="10"/>
  <c r="O1010" i="10" s="1"/>
  <c r="P1010" i="10" s="1"/>
  <c r="J1004" i="18" s="1"/>
  <c r="O1003" i="10"/>
  <c r="P1003" i="10" s="1"/>
  <c r="J997" i="18" s="1"/>
  <c r="L1002" i="10"/>
  <c r="L1001" i="10"/>
  <c r="O1001" i="10" s="1"/>
  <c r="P1001" i="10" s="1"/>
  <c r="J995" i="18" s="1"/>
  <c r="O998" i="10"/>
  <c r="P998" i="10" s="1"/>
  <c r="J992" i="18" s="1"/>
  <c r="O997" i="10"/>
  <c r="P997" i="10" s="1"/>
  <c r="J991" i="18" s="1"/>
  <c r="O995" i="10"/>
  <c r="P995" i="10" s="1"/>
  <c r="J989" i="18" s="1"/>
  <c r="O994" i="10"/>
  <c r="P994" i="10" s="1"/>
  <c r="J988" i="18" s="1"/>
  <c r="O993" i="10"/>
  <c r="P993" i="10" s="1"/>
  <c r="J987" i="18" s="1"/>
  <c r="O992" i="10"/>
  <c r="P992" i="10" s="1"/>
  <c r="J986" i="18" s="1"/>
  <c r="O990" i="10"/>
  <c r="P990" i="10" s="1"/>
  <c r="J984" i="18" s="1"/>
  <c r="L987" i="10"/>
  <c r="O987" i="10" s="1"/>
  <c r="P987" i="10" s="1"/>
  <c r="J981" i="18" s="1"/>
  <c r="L985" i="10"/>
  <c r="O985" i="10" s="1"/>
  <c r="P985" i="10" s="1"/>
  <c r="J979" i="18" s="1"/>
  <c r="L983" i="10"/>
  <c r="O983" i="10" s="1"/>
  <c r="P983" i="10" s="1"/>
  <c r="J977" i="18" s="1"/>
  <c r="L980" i="10"/>
  <c r="L976" i="10"/>
  <c r="O976" i="10" s="1"/>
  <c r="P976" i="10" s="1"/>
  <c r="J970" i="18" s="1"/>
  <c r="L974" i="10"/>
  <c r="O974" i="10" s="1"/>
  <c r="P974" i="10" s="1"/>
  <c r="J968" i="18" s="1"/>
  <c r="O972" i="10"/>
  <c r="P972" i="10" s="1"/>
  <c r="J966" i="18" s="1"/>
  <c r="L971" i="10"/>
  <c r="O970" i="10"/>
  <c r="P970" i="10" s="1"/>
  <c r="J964" i="18" s="1"/>
  <c r="L969" i="10"/>
  <c r="O969" i="10" s="1"/>
  <c r="P969" i="10" s="1"/>
  <c r="J963" i="18" s="1"/>
  <c r="L963" i="10"/>
  <c r="O963" i="10" s="1"/>
  <c r="P963" i="10" s="1"/>
  <c r="J957" i="18" s="1"/>
  <c r="L962" i="10"/>
  <c r="L953" i="10"/>
  <c r="L950" i="10"/>
  <c r="L945" i="10"/>
  <c r="L942" i="10"/>
  <c r="O940" i="10"/>
  <c r="P940" i="10" s="1"/>
  <c r="J934" i="18" s="1"/>
  <c r="L937" i="10"/>
  <c r="O937" i="10" s="1"/>
  <c r="P937" i="10" s="1"/>
  <c r="J931" i="18" s="1"/>
  <c r="L935" i="10"/>
  <c r="O935" i="10" s="1"/>
  <c r="P935" i="10" s="1"/>
  <c r="J929" i="18" s="1"/>
  <c r="L933" i="10"/>
  <c r="L931" i="10"/>
  <c r="O931" i="10" s="1"/>
  <c r="P931" i="10" s="1"/>
  <c r="J925" i="18" s="1"/>
  <c r="L926" i="10"/>
  <c r="O926" i="10" s="1"/>
  <c r="P926" i="10" s="1"/>
  <c r="J920" i="18" s="1"/>
  <c r="L915" i="10"/>
  <c r="P284" i="26"/>
  <c r="Q284" i="26" s="1"/>
  <c r="H284" i="18" s="1"/>
  <c r="J282" i="26"/>
  <c r="P276" i="26"/>
  <c r="Q276" i="26" s="1"/>
  <c r="H276" i="18" s="1"/>
  <c r="P268" i="26"/>
  <c r="Q268" i="26" s="1"/>
  <c r="H268" i="18" s="1"/>
  <c r="J266" i="26"/>
  <c r="P260" i="26"/>
  <c r="Q260" i="26" s="1"/>
  <c r="H260" i="18" s="1"/>
  <c r="P259" i="26"/>
  <c r="Q259" i="26" s="1"/>
  <c r="H259" i="18" s="1"/>
  <c r="P258" i="26"/>
  <c r="Q258" i="26" s="1"/>
  <c r="H258" i="18" s="1"/>
  <c r="P257" i="26"/>
  <c r="Q257" i="26" s="1"/>
  <c r="H257" i="18" s="1"/>
  <c r="J252" i="26"/>
  <c r="J250" i="26"/>
  <c r="P237" i="26"/>
  <c r="Q237" i="26" s="1"/>
  <c r="H237" i="18" s="1"/>
  <c r="P229" i="26"/>
  <c r="Q229" i="26" s="1"/>
  <c r="H229" i="18" s="1"/>
  <c r="J221" i="26"/>
  <c r="P215" i="26"/>
  <c r="Q215" i="26" s="1"/>
  <c r="H215" i="18" s="1"/>
  <c r="P207" i="26"/>
  <c r="Q207" i="26" s="1"/>
  <c r="H207" i="18" s="1"/>
  <c r="J205" i="26"/>
  <c r="P200" i="26"/>
  <c r="Q200" i="26" s="1"/>
  <c r="H200" i="18" s="1"/>
  <c r="J198" i="26"/>
  <c r="P193" i="26"/>
  <c r="Q193" i="26" s="1"/>
  <c r="H193" i="18" s="1"/>
  <c r="J190" i="26"/>
  <c r="J176" i="26"/>
  <c r="J169" i="26"/>
  <c r="J167" i="26"/>
  <c r="J159" i="26"/>
  <c r="J454" i="26"/>
  <c r="P436" i="26"/>
  <c r="Q436" i="26" s="1"/>
  <c r="H436" i="18" s="1"/>
  <c r="P415" i="26"/>
  <c r="Q415" i="26" s="1"/>
  <c r="H415" i="18" s="1"/>
  <c r="J407" i="26"/>
  <c r="P354" i="26"/>
  <c r="Q354" i="26" s="1"/>
  <c r="H354" i="18" s="1"/>
  <c r="P349" i="26"/>
  <c r="Q349" i="26" s="1"/>
  <c r="H349" i="18" s="1"/>
  <c r="J338" i="26"/>
  <c r="P327" i="26"/>
  <c r="Q327" i="26" s="1"/>
  <c r="H327" i="18" s="1"/>
  <c r="P311" i="26"/>
  <c r="Q311" i="26" s="1"/>
  <c r="H311" i="18" s="1"/>
  <c r="P306" i="26"/>
  <c r="Q306" i="26" s="1"/>
  <c r="H306" i="18" s="1"/>
  <c r="J296" i="26"/>
  <c r="J602" i="26"/>
  <c r="J600" i="26"/>
  <c r="J598" i="26"/>
  <c r="J589" i="26"/>
  <c r="J586" i="26"/>
  <c r="J584" i="26"/>
  <c r="J582" i="26"/>
  <c r="J580" i="26"/>
  <c r="J577" i="26"/>
  <c r="J575" i="26"/>
  <c r="J573" i="26"/>
  <c r="J569" i="26"/>
  <c r="J563" i="26"/>
  <c r="J559" i="26"/>
  <c r="J550" i="26"/>
  <c r="J546" i="26"/>
  <c r="J544" i="26"/>
  <c r="J540" i="26"/>
  <c r="J534" i="26"/>
  <c r="J530" i="26"/>
  <c r="J722" i="26"/>
  <c r="J720" i="26"/>
  <c r="J718" i="26"/>
  <c r="J717" i="26"/>
  <c r="J715" i="26"/>
  <c r="J714" i="26"/>
  <c r="J712" i="26"/>
  <c r="J710" i="26"/>
  <c r="J708" i="26"/>
  <c r="J706" i="26"/>
  <c r="P695" i="26"/>
  <c r="Q695" i="26" s="1"/>
  <c r="H692" i="18" s="1"/>
  <c r="J693" i="26"/>
  <c r="J689" i="26"/>
  <c r="J678" i="26"/>
  <c r="J676" i="26"/>
  <c r="J674" i="26"/>
  <c r="J902" i="26"/>
  <c r="J899" i="26"/>
  <c r="J897" i="26"/>
  <c r="P897" i="26" s="1"/>
  <c r="Q897" i="26" s="1"/>
  <c r="H892" i="18" s="1"/>
  <c r="J895" i="26"/>
  <c r="J893" i="26"/>
  <c r="J891" i="26"/>
  <c r="J889" i="26"/>
  <c r="P889" i="26" s="1"/>
  <c r="Q889" i="26" s="1"/>
  <c r="H884" i="18" s="1"/>
  <c r="J887" i="26"/>
  <c r="J885" i="26"/>
  <c r="P885" i="26" s="1"/>
  <c r="Q885" i="26" s="1"/>
  <c r="H880" i="18" s="1"/>
  <c r="J883" i="26"/>
  <c r="J881" i="26"/>
  <c r="P881" i="26" s="1"/>
  <c r="Q881" i="26" s="1"/>
  <c r="H876" i="18" s="1"/>
  <c r="J879" i="26"/>
  <c r="J877" i="26"/>
  <c r="P877" i="26" s="1"/>
  <c r="Q877" i="26" s="1"/>
  <c r="H872" i="18" s="1"/>
  <c r="J875" i="26"/>
  <c r="J873" i="26"/>
  <c r="P873" i="26" s="1"/>
  <c r="Q873" i="26" s="1"/>
  <c r="H868" i="18" s="1"/>
  <c r="J871" i="26"/>
  <c r="J869" i="26"/>
  <c r="P869" i="26" s="1"/>
  <c r="Q869" i="26" s="1"/>
  <c r="H864" i="18" s="1"/>
  <c r="J867" i="26"/>
  <c r="J865" i="26"/>
  <c r="P865" i="26" s="1"/>
  <c r="Q865" i="26" s="1"/>
  <c r="H860" i="18" s="1"/>
  <c r="K905" i="26"/>
  <c r="L312" i="10"/>
  <c r="O312" i="10" s="1"/>
  <c r="P312" i="10" s="1"/>
  <c r="J312" i="18" s="1"/>
  <c r="L278" i="10"/>
  <c r="O278" i="10" s="1"/>
  <c r="P278" i="10" s="1"/>
  <c r="J278" i="18" s="1"/>
  <c r="L247" i="10"/>
  <c r="O247" i="10" s="1"/>
  <c r="P247" i="10" s="1"/>
  <c r="J247" i="18" s="1"/>
  <c r="L222" i="10"/>
  <c r="O222" i="10" s="1"/>
  <c r="P222" i="10" s="1"/>
  <c r="J222" i="18" s="1"/>
  <c r="L209" i="10"/>
  <c r="L200" i="10"/>
  <c r="L191" i="10"/>
  <c r="L63" i="10"/>
  <c r="L59" i="10"/>
  <c r="L55" i="10"/>
  <c r="L51" i="10"/>
  <c r="L47" i="10"/>
  <c r="J457" i="15"/>
  <c r="K457" i="15"/>
  <c r="J458" i="26"/>
  <c r="J458" i="16"/>
  <c r="M458" i="16" s="1"/>
  <c r="J10" i="26"/>
  <c r="P10" i="26" s="1"/>
  <c r="Q10" i="26" s="1"/>
  <c r="H10" i="18" s="1"/>
  <c r="J821" i="34"/>
  <c r="J792" i="34"/>
  <c r="J833" i="34"/>
  <c r="I857" i="32"/>
  <c r="I831" i="32"/>
  <c r="I817" i="32"/>
  <c r="I809" i="32"/>
  <c r="I758" i="32"/>
  <c r="O1112" i="10"/>
  <c r="P1112" i="10" s="1"/>
  <c r="J1106" i="18" s="1"/>
  <c r="O1114" i="10"/>
  <c r="P1114" i="10" s="1"/>
  <c r="J1108" i="18" s="1"/>
  <c r="H707" i="14"/>
  <c r="H704" i="14"/>
  <c r="P332" i="26"/>
  <c r="Q332" i="26" s="1"/>
  <c r="H332" i="18" s="1"/>
  <c r="P233" i="26"/>
  <c r="Q233" i="26" s="1"/>
  <c r="H233" i="18" s="1"/>
  <c r="J187" i="26"/>
  <c r="P173" i="26"/>
  <c r="Q173" i="26" s="1"/>
  <c r="H173" i="18" s="1"/>
  <c r="G389" i="12"/>
  <c r="H389" i="12" s="1"/>
  <c r="G293" i="12"/>
  <c r="H293" i="12" s="1"/>
  <c r="G277" i="12"/>
  <c r="H277" i="12" s="1"/>
  <c r="L66" i="13"/>
  <c r="L21" i="13"/>
  <c r="L185" i="33"/>
  <c r="L153" i="33"/>
  <c r="L143" i="33"/>
  <c r="L139" i="33"/>
  <c r="L135" i="33"/>
  <c r="L129" i="33"/>
  <c r="L109" i="33"/>
  <c r="L97" i="33"/>
  <c r="L87" i="33"/>
  <c r="L68" i="33"/>
  <c r="L60" i="33"/>
  <c r="L23" i="33"/>
  <c r="H715" i="14"/>
  <c r="H723" i="14"/>
  <c r="F582" i="15"/>
  <c r="F603" i="15" s="1"/>
  <c r="L1019" i="32"/>
  <c r="L1049" i="32"/>
  <c r="L975" i="32"/>
  <c r="L1027" i="32"/>
  <c r="J861" i="12"/>
  <c r="M861" i="12" s="1"/>
  <c r="N861" i="12" s="1"/>
  <c r="J728" i="12"/>
  <c r="M728" i="12" s="1"/>
  <c r="N728" i="12" s="1"/>
  <c r="I718" i="18"/>
  <c r="L723" i="11"/>
  <c r="M723" i="11" s="1"/>
  <c r="L722" i="11"/>
  <c r="M722" i="11" s="1"/>
  <c r="P927" i="13"/>
  <c r="P1039" i="13"/>
  <c r="P945" i="13"/>
  <c r="P1051" i="13"/>
  <c r="P1105" i="13"/>
  <c r="P953" i="13"/>
  <c r="P1046" i="13"/>
  <c r="P1064" i="13"/>
  <c r="P932" i="13"/>
  <c r="P685" i="13"/>
  <c r="P610" i="13"/>
  <c r="P645" i="13"/>
  <c r="P633" i="13"/>
  <c r="P659" i="13"/>
  <c r="P305" i="13"/>
  <c r="P379" i="13"/>
  <c r="P210" i="13"/>
  <c r="P430" i="13"/>
  <c r="P73" i="13"/>
  <c r="P118" i="13"/>
  <c r="P249" i="13"/>
  <c r="P84" i="13"/>
  <c r="P182" i="13"/>
  <c r="P326" i="13"/>
  <c r="P349" i="13"/>
  <c r="P374" i="13"/>
  <c r="P417" i="13"/>
  <c r="P444" i="13"/>
  <c r="P366" i="13"/>
  <c r="P373" i="13"/>
  <c r="P378" i="13"/>
  <c r="P436" i="13"/>
  <c r="P318" i="13"/>
  <c r="O1055" i="23"/>
  <c r="E1049" i="18" s="1"/>
  <c r="O1071" i="23"/>
  <c r="E1065" i="18" s="1"/>
  <c r="O1004" i="23"/>
  <c r="E998" i="18" s="1"/>
  <c r="O1086" i="23"/>
  <c r="E1080" i="18" s="1"/>
  <c r="O1108" i="23"/>
  <c r="E1102" i="18" s="1"/>
  <c r="O663" i="23"/>
  <c r="E660" i="18" s="1"/>
  <c r="P578" i="13"/>
  <c r="P570" i="13"/>
  <c r="P535" i="13"/>
  <c r="L1057" i="32"/>
  <c r="L909" i="32"/>
  <c r="L1075" i="32"/>
  <c r="P1079" i="33"/>
  <c r="P505" i="33"/>
  <c r="P609" i="13"/>
  <c r="P574" i="13"/>
  <c r="P563" i="13"/>
  <c r="P532" i="13"/>
  <c r="P583" i="13"/>
  <c r="P439" i="13"/>
  <c r="P690" i="13"/>
  <c r="P271" i="13"/>
  <c r="O782" i="23"/>
  <c r="E778" i="18" s="1"/>
  <c r="M804" i="34"/>
  <c r="N248" i="15"/>
  <c r="L830" i="14"/>
  <c r="M830" i="14" s="1"/>
  <c r="P126" i="33"/>
  <c r="P206" i="33"/>
  <c r="P223" i="33"/>
  <c r="P412" i="33"/>
  <c r="P599" i="33"/>
  <c r="P75" i="33"/>
  <c r="P192" i="33"/>
  <c r="P924" i="33"/>
  <c r="P134" i="33"/>
  <c r="P172" i="33"/>
  <c r="P583" i="33"/>
  <c r="P56" i="33"/>
  <c r="P680" i="33"/>
  <c r="P866" i="33"/>
  <c r="P467" i="13"/>
  <c r="P607" i="13"/>
  <c r="P526" i="13"/>
  <c r="P907" i="13"/>
  <c r="P193" i="13"/>
  <c r="P141" i="13"/>
  <c r="P687" i="13"/>
  <c r="P498" i="13"/>
  <c r="P387" i="13"/>
  <c r="P75" i="13"/>
  <c r="P78" i="13"/>
  <c r="P930" i="13"/>
  <c r="P1068" i="13"/>
  <c r="P658" i="13"/>
  <c r="P1112" i="13"/>
  <c r="P163" i="13"/>
  <c r="P139" i="13"/>
  <c r="P148" i="13"/>
  <c r="P208" i="13"/>
  <c r="P558" i="13"/>
  <c r="P314" i="13"/>
  <c r="P929" i="13"/>
  <c r="J301" i="12"/>
  <c r="J319" i="12"/>
  <c r="J413" i="12"/>
  <c r="M413" i="12" s="1"/>
  <c r="N413" i="12" s="1"/>
  <c r="J427" i="12"/>
  <c r="M427" i="12" s="1"/>
  <c r="N427" i="12" s="1"/>
  <c r="J343" i="12"/>
  <c r="M343" i="12" s="1"/>
  <c r="N343" i="12" s="1"/>
  <c r="J140" i="12"/>
  <c r="M140" i="12" s="1"/>
  <c r="N140" i="12" s="1"/>
  <c r="J89" i="12"/>
  <c r="M89" i="12" s="1"/>
  <c r="N89" i="12" s="1"/>
  <c r="J134" i="12"/>
  <c r="M134" i="12" s="1"/>
  <c r="N134" i="12" s="1"/>
  <c r="J371" i="12"/>
  <c r="M371" i="12" s="1"/>
  <c r="N371" i="12" s="1"/>
  <c r="J387" i="12"/>
  <c r="M387" i="12" s="1"/>
  <c r="N387" i="12" s="1"/>
  <c r="J170" i="12"/>
  <c r="M170" i="12" s="1"/>
  <c r="N170" i="12" s="1"/>
  <c r="J250" i="12"/>
  <c r="M250" i="12" s="1"/>
  <c r="N250" i="12" s="1"/>
  <c r="J81" i="12"/>
  <c r="M81" i="12" s="1"/>
  <c r="N81" i="12" s="1"/>
  <c r="J146" i="12"/>
  <c r="M146" i="12" s="1"/>
  <c r="N146" i="12" s="1"/>
  <c r="J399" i="12"/>
  <c r="M399" i="12" s="1"/>
  <c r="N399" i="12" s="1"/>
  <c r="J15" i="12"/>
  <c r="M15" i="12" s="1"/>
  <c r="N15" i="12" s="1"/>
  <c r="J36" i="12"/>
  <c r="M36" i="12" s="1"/>
  <c r="J56" i="12"/>
  <c r="M56" i="12" s="1"/>
  <c r="N56" i="12" s="1"/>
  <c r="J103" i="12"/>
  <c r="M103" i="12" s="1"/>
  <c r="N103" i="12" s="1"/>
  <c r="J125" i="12"/>
  <c r="M125" i="12" s="1"/>
  <c r="N125" i="12" s="1"/>
  <c r="J157" i="12"/>
  <c r="M157" i="12" s="1"/>
  <c r="N157" i="12" s="1"/>
  <c r="J205" i="12"/>
  <c r="M205" i="12" s="1"/>
  <c r="N205" i="12" s="1"/>
  <c r="J290" i="12"/>
  <c r="M290" i="12" s="1"/>
  <c r="N290" i="12" s="1"/>
  <c r="J294" i="12"/>
  <c r="M294" i="12" s="1"/>
  <c r="N294" i="12" s="1"/>
  <c r="J298" i="12"/>
  <c r="M298" i="12" s="1"/>
  <c r="N298" i="12" s="1"/>
  <c r="J330" i="12"/>
  <c r="M330" i="12" s="1"/>
  <c r="N330" i="12" s="1"/>
  <c r="J338" i="12"/>
  <c r="M338" i="12" s="1"/>
  <c r="N338" i="12" s="1"/>
  <c r="J354" i="12"/>
  <c r="M354" i="12" s="1"/>
  <c r="N354" i="12" s="1"/>
  <c r="J374" i="12"/>
  <c r="M374" i="12" s="1"/>
  <c r="N374" i="12" s="1"/>
  <c r="J390" i="12"/>
  <c r="M390" i="12" s="1"/>
  <c r="N390" i="12" s="1"/>
  <c r="J414" i="12"/>
  <c r="M414" i="12" s="1"/>
  <c r="N414" i="12" s="1"/>
  <c r="J430" i="12"/>
  <c r="M430" i="12" s="1"/>
  <c r="N430" i="12" s="1"/>
  <c r="J914" i="12"/>
  <c r="J28" i="12"/>
  <c r="J33" i="12"/>
  <c r="J21" i="12"/>
  <c r="J25" i="12"/>
  <c r="J40" i="12"/>
  <c r="J1035" i="12"/>
  <c r="J1085" i="12"/>
  <c r="J722" i="12"/>
  <c r="J697" i="12"/>
  <c r="J1110" i="12"/>
  <c r="J720" i="12"/>
  <c r="M720" i="12" s="1"/>
  <c r="N720" i="12" s="1"/>
  <c r="I717" i="18" s="1"/>
  <c r="J714" i="12"/>
  <c r="M714" i="12" s="1"/>
  <c r="N714" i="12" s="1"/>
  <c r="M703" i="12"/>
  <c r="N703" i="12" s="1"/>
  <c r="M365" i="12"/>
  <c r="N365" i="12" s="1"/>
  <c r="M295" i="12"/>
  <c r="N295" i="12" s="1"/>
  <c r="M252" i="12"/>
  <c r="N252" i="12" s="1"/>
  <c r="M204" i="12"/>
  <c r="N204" i="12" s="1"/>
  <c r="M108" i="12"/>
  <c r="N108" i="12" s="1"/>
  <c r="M90" i="12"/>
  <c r="N90" i="12" s="1"/>
  <c r="J865" i="12"/>
  <c r="J1068" i="12"/>
  <c r="J718" i="12"/>
  <c r="J717" i="12"/>
  <c r="M717" i="12" s="1"/>
  <c r="N717" i="12" s="1"/>
  <c r="J712" i="12"/>
  <c r="M712" i="12" s="1"/>
  <c r="N712" i="12" s="1"/>
  <c r="J710" i="12"/>
  <c r="M710" i="12" s="1"/>
  <c r="N710" i="12" s="1"/>
  <c r="J708" i="12"/>
  <c r="M708" i="12" s="1"/>
  <c r="N708" i="12" s="1"/>
  <c r="J701" i="12"/>
  <c r="M701" i="12" s="1"/>
  <c r="N701" i="12" s="1"/>
  <c r="M442" i="12"/>
  <c r="N442" i="12" s="1"/>
  <c r="M416" i="12"/>
  <c r="N416" i="12" s="1"/>
  <c r="M406" i="12"/>
  <c r="N406" i="12" s="1"/>
  <c r="M394" i="12"/>
  <c r="N394" i="12" s="1"/>
  <c r="M274" i="12"/>
  <c r="N274" i="12" s="1"/>
  <c r="M251" i="12"/>
  <c r="N251" i="12" s="1"/>
  <c r="M197" i="12"/>
  <c r="N197" i="12" s="1"/>
  <c r="M115" i="12"/>
  <c r="N115" i="12" s="1"/>
  <c r="I45" i="11"/>
  <c r="L45" i="11" s="1"/>
  <c r="M45" i="11" s="1"/>
  <c r="I250" i="11"/>
  <c r="L250" i="11" s="1"/>
  <c r="M250" i="11" s="1"/>
  <c r="I454" i="11"/>
  <c r="L454" i="11" s="1"/>
  <c r="M454" i="11" s="1"/>
  <c r="I434" i="11"/>
  <c r="L434" i="11" s="1"/>
  <c r="M434" i="11" s="1"/>
  <c r="I275" i="11"/>
  <c r="L275" i="11" s="1"/>
  <c r="M275" i="11" s="1"/>
  <c r="I291" i="11"/>
  <c r="L291" i="11" s="1"/>
  <c r="M291" i="11" s="1"/>
  <c r="I305" i="11"/>
  <c r="L305" i="11" s="1"/>
  <c r="M305" i="11" s="1"/>
  <c r="I352" i="11"/>
  <c r="L352" i="11" s="1"/>
  <c r="M352" i="11" s="1"/>
  <c r="I398" i="11"/>
  <c r="L398" i="11" s="1"/>
  <c r="M398" i="11" s="1"/>
  <c r="I136" i="11"/>
  <c r="L136" i="11" s="1"/>
  <c r="M136" i="11" s="1"/>
  <c r="I229" i="11"/>
  <c r="L229" i="11" s="1"/>
  <c r="M229" i="11" s="1"/>
  <c r="I274" i="11"/>
  <c r="L274" i="11" s="1"/>
  <c r="M274" i="11" s="1"/>
  <c r="I331" i="11"/>
  <c r="L331" i="11" s="1"/>
  <c r="M331" i="11" s="1"/>
  <c r="I389" i="11"/>
  <c r="L389" i="11" s="1"/>
  <c r="M389" i="11" s="1"/>
  <c r="I421" i="11"/>
  <c r="L421" i="11" s="1"/>
  <c r="M421" i="11" s="1"/>
  <c r="I95" i="11"/>
  <c r="L95" i="11" s="1"/>
  <c r="M95" i="11" s="1"/>
  <c r="I117" i="11"/>
  <c r="L117" i="11" s="1"/>
  <c r="M117" i="11" s="1"/>
  <c r="I246" i="11"/>
  <c r="L246" i="11" s="1"/>
  <c r="M246" i="11" s="1"/>
  <c r="I262" i="11"/>
  <c r="L262" i="11" s="1"/>
  <c r="M262" i="11" s="1"/>
  <c r="I268" i="11"/>
  <c r="L268" i="11" s="1"/>
  <c r="M268" i="11" s="1"/>
  <c r="I273" i="11"/>
  <c r="L273" i="11" s="1"/>
  <c r="M273" i="11" s="1"/>
  <c r="I582" i="11"/>
  <c r="N172" i="16"/>
  <c r="N156" i="16"/>
  <c r="N148" i="16"/>
  <c r="N1048" i="16"/>
  <c r="N784" i="16"/>
  <c r="N733" i="16"/>
  <c r="N529" i="16"/>
  <c r="I527" i="18" s="1"/>
  <c r="N335" i="16"/>
  <c r="N309" i="16"/>
  <c r="N242" i="16"/>
  <c r="N230" i="16"/>
  <c r="N210" i="16"/>
  <c r="N109" i="16"/>
  <c r="N1075" i="16"/>
  <c r="N845" i="16"/>
  <c r="N641" i="16"/>
  <c r="N429" i="16"/>
  <c r="N421" i="16"/>
  <c r="N413" i="16"/>
  <c r="N318" i="16"/>
  <c r="N86" i="16"/>
  <c r="N1004" i="16"/>
  <c r="N746" i="16"/>
  <c r="N558" i="16"/>
  <c r="N514" i="16"/>
  <c r="N428" i="16"/>
  <c r="N416" i="16"/>
  <c r="N371" i="16"/>
  <c r="N321" i="16"/>
  <c r="N295" i="16"/>
  <c r="N131" i="16"/>
  <c r="N107" i="16"/>
  <c r="N43" i="16"/>
  <c r="N1035" i="16"/>
  <c r="N855" i="16"/>
  <c r="N831" i="16"/>
  <c r="N443" i="16"/>
  <c r="N439" i="16"/>
  <c r="N407" i="16"/>
  <c r="N351" i="16"/>
  <c r="N324" i="16"/>
  <c r="N247" i="16"/>
  <c r="N189" i="16"/>
  <c r="N74" i="16"/>
  <c r="J14" i="16"/>
  <c r="M14" i="16" s="1"/>
  <c r="J49" i="16"/>
  <c r="M49" i="16" s="1"/>
  <c r="J65" i="16"/>
  <c r="M65" i="16" s="1"/>
  <c r="O65" i="16" s="1"/>
  <c r="J92" i="16"/>
  <c r="M92" i="16" s="1"/>
  <c r="J106" i="16"/>
  <c r="M106" i="16" s="1"/>
  <c r="J122" i="16"/>
  <c r="M122" i="16" s="1"/>
  <c r="J128" i="16"/>
  <c r="M128" i="16" s="1"/>
  <c r="J146" i="16"/>
  <c r="M146" i="16" s="1"/>
  <c r="J162" i="16"/>
  <c r="M162" i="16" s="1"/>
  <c r="O162" i="16" s="1"/>
  <c r="J179" i="16"/>
  <c r="M179" i="16" s="1"/>
  <c r="J195" i="16"/>
  <c r="M195" i="16" s="1"/>
  <c r="J206" i="16"/>
  <c r="M206" i="16" s="1"/>
  <c r="J226" i="16"/>
  <c r="M226" i="16" s="1"/>
  <c r="J239" i="16"/>
  <c r="M239" i="16" s="1"/>
  <c r="J253" i="16"/>
  <c r="M253" i="16" s="1"/>
  <c r="J270" i="16"/>
  <c r="M270" i="16" s="1"/>
  <c r="J284" i="16"/>
  <c r="M284" i="16" s="1"/>
  <c r="J1114" i="16"/>
  <c r="M1114" i="16" s="1"/>
  <c r="J15" i="16"/>
  <c r="M15" i="16" s="1"/>
  <c r="J13" i="16"/>
  <c r="M13" i="16" s="1"/>
  <c r="O13" i="16" s="1"/>
  <c r="J11" i="16"/>
  <c r="M11" i="16" s="1"/>
  <c r="M455" i="16"/>
  <c r="M451" i="16"/>
  <c r="O451" i="16" s="1"/>
  <c r="M448" i="16"/>
  <c r="O448" i="16" s="1"/>
  <c r="M444" i="16"/>
  <c r="O444" i="16" s="1"/>
  <c r="M440" i="16"/>
  <c r="O440" i="16" s="1"/>
  <c r="M412" i="16"/>
  <c r="O412" i="16" s="1"/>
  <c r="M408" i="16"/>
  <c r="O408" i="16" s="1"/>
  <c r="M404" i="16"/>
  <c r="O404" i="16" s="1"/>
  <c r="M400" i="16"/>
  <c r="O400" i="16" s="1"/>
  <c r="M396" i="16"/>
  <c r="O396" i="16" s="1"/>
  <c r="M369" i="16"/>
  <c r="O369" i="16" s="1"/>
  <c r="M365" i="16"/>
  <c r="O365" i="16" s="1"/>
  <c r="M452" i="16"/>
  <c r="O452" i="16" s="1"/>
  <c r="M425" i="16"/>
  <c r="O425" i="16" s="1"/>
  <c r="M417" i="16"/>
  <c r="O417" i="16" s="1"/>
  <c r="M405" i="16"/>
  <c r="O405" i="16" s="1"/>
  <c r="M389" i="16"/>
  <c r="O389" i="16" s="1"/>
  <c r="M381" i="16"/>
  <c r="O381" i="16" s="1"/>
  <c r="J18" i="16"/>
  <c r="M18" i="16" s="1"/>
  <c r="J30" i="16"/>
  <c r="J53" i="16"/>
  <c r="M53" i="16" s="1"/>
  <c r="O53" i="16" s="1"/>
  <c r="J68" i="16"/>
  <c r="M68" i="16" s="1"/>
  <c r="J81" i="16"/>
  <c r="M81" i="16" s="1"/>
  <c r="O81" i="16" s="1"/>
  <c r="J94" i="16"/>
  <c r="M94" i="16" s="1"/>
  <c r="O94" i="16" s="1"/>
  <c r="J110" i="16"/>
  <c r="M110" i="16" s="1"/>
  <c r="O110" i="16" s="1"/>
  <c r="J130" i="16"/>
  <c r="M130" i="16" s="1"/>
  <c r="O130" i="16" s="1"/>
  <c r="J138" i="16"/>
  <c r="J150" i="16"/>
  <c r="M150" i="16" s="1"/>
  <c r="J166" i="16"/>
  <c r="M166" i="16" s="1"/>
  <c r="O166" i="16" s="1"/>
  <c r="J181" i="16"/>
  <c r="M181" i="16" s="1"/>
  <c r="J243" i="16"/>
  <c r="M243" i="16" s="1"/>
  <c r="J258" i="16"/>
  <c r="M258" i="16" s="1"/>
  <c r="J272" i="16"/>
  <c r="M272" i="16" s="1"/>
  <c r="J290" i="16"/>
  <c r="M290" i="16" s="1"/>
  <c r="O290" i="16" s="1"/>
  <c r="J22" i="16"/>
  <c r="M22" i="16" s="1"/>
  <c r="J33" i="16"/>
  <c r="M33" i="16" s="1"/>
  <c r="J57" i="16"/>
  <c r="M57" i="16" s="1"/>
  <c r="J72" i="16"/>
  <c r="M72" i="16" s="1"/>
  <c r="O72" i="16" s="1"/>
  <c r="J84" i="16"/>
  <c r="M84" i="16" s="1"/>
  <c r="J98" i="16"/>
  <c r="M98" i="16" s="1"/>
  <c r="J114" i="16"/>
  <c r="M114" i="16" s="1"/>
  <c r="J154" i="16"/>
  <c r="M154" i="16" s="1"/>
  <c r="J170" i="16"/>
  <c r="M170" i="16" s="1"/>
  <c r="O170" i="16" s="1"/>
  <c r="J185" i="16"/>
  <c r="M185" i="16" s="1"/>
  <c r="J196" i="16"/>
  <c r="M196" i="16" s="1"/>
  <c r="J207" i="16"/>
  <c r="M207" i="16" s="1"/>
  <c r="J213" i="16"/>
  <c r="J229" i="16"/>
  <c r="M229" i="16" s="1"/>
  <c r="J245" i="16"/>
  <c r="M245" i="16" s="1"/>
  <c r="J260" i="16"/>
  <c r="M260" i="16" s="1"/>
  <c r="J276" i="16"/>
  <c r="M276" i="16" s="1"/>
  <c r="J292" i="16"/>
  <c r="M292" i="16" s="1"/>
  <c r="J42" i="16"/>
  <c r="M42" i="16" s="1"/>
  <c r="O42" i="16" s="1"/>
  <c r="J29" i="16"/>
  <c r="M29" i="16" s="1"/>
  <c r="J27" i="16"/>
  <c r="M27" i="16" s="1"/>
  <c r="J25" i="16"/>
  <c r="M25" i="16" s="1"/>
  <c r="O25" i="16" s="1"/>
  <c r="J23" i="16"/>
  <c r="M23" i="16" s="1"/>
  <c r="J21" i="16"/>
  <c r="M21" i="16" s="1"/>
  <c r="J7" i="16"/>
  <c r="M7" i="16" s="1"/>
  <c r="O7" i="16" s="1"/>
  <c r="M438" i="16"/>
  <c r="M388" i="16"/>
  <c r="M377" i="16"/>
  <c r="O377" i="16" s="1"/>
  <c r="M373" i="16"/>
  <c r="O373" i="16" s="1"/>
  <c r="M363" i="16"/>
  <c r="M450" i="16"/>
  <c r="O450" i="16" s="1"/>
  <c r="M423" i="16"/>
  <c r="M415" i="16"/>
  <c r="M409" i="16"/>
  <c r="M397" i="16"/>
  <c r="O397" i="16" s="1"/>
  <c r="M387" i="16"/>
  <c r="O726" i="23"/>
  <c r="E722" i="18" s="1"/>
  <c r="K1109" i="23"/>
  <c r="N1109" i="23" s="1"/>
  <c r="O1109" i="23" s="1"/>
  <c r="E1103" i="18" s="1"/>
  <c r="K601" i="23"/>
  <c r="N601" i="23" s="1"/>
  <c r="O601" i="23" s="1"/>
  <c r="E599" i="18" s="1"/>
  <c r="K600" i="23"/>
  <c r="N600" i="23" s="1"/>
  <c r="O600" i="23" s="1"/>
  <c r="E598" i="18" s="1"/>
  <c r="K592" i="23"/>
  <c r="N592" i="23" s="1"/>
  <c r="O592" i="23" s="1"/>
  <c r="E590" i="18" s="1"/>
  <c r="K591" i="23"/>
  <c r="N591" i="23" s="1"/>
  <c r="O591" i="23" s="1"/>
  <c r="E589" i="18" s="1"/>
  <c r="K589" i="23"/>
  <c r="N589" i="23" s="1"/>
  <c r="O589" i="23" s="1"/>
  <c r="E587" i="18" s="1"/>
  <c r="K586" i="23"/>
  <c r="N586" i="23" s="1"/>
  <c r="O586" i="23" s="1"/>
  <c r="E584" i="18" s="1"/>
  <c r="K584" i="23"/>
  <c r="N584" i="23" s="1"/>
  <c r="O584" i="23" s="1"/>
  <c r="E582" i="18" s="1"/>
  <c r="K581" i="23"/>
  <c r="N581" i="23" s="1"/>
  <c r="O581" i="23" s="1"/>
  <c r="E579" i="18" s="1"/>
  <c r="K575" i="23"/>
  <c r="N575" i="23" s="1"/>
  <c r="O575" i="23" s="1"/>
  <c r="E573" i="18" s="1"/>
  <c r="K573" i="23"/>
  <c r="N573" i="23" s="1"/>
  <c r="O573" i="23" s="1"/>
  <c r="E571" i="18" s="1"/>
  <c r="K567" i="23"/>
  <c r="N567" i="23" s="1"/>
  <c r="O567" i="23" s="1"/>
  <c r="E565" i="18" s="1"/>
  <c r="K565" i="23"/>
  <c r="N565" i="23" s="1"/>
  <c r="O565" i="23" s="1"/>
  <c r="E563" i="18" s="1"/>
  <c r="K563" i="23"/>
  <c r="N563" i="23" s="1"/>
  <c r="O563" i="23" s="1"/>
  <c r="E561" i="18" s="1"/>
  <c r="K561" i="23"/>
  <c r="N561" i="23" s="1"/>
  <c r="O561" i="23" s="1"/>
  <c r="E559" i="18" s="1"/>
  <c r="K559" i="23"/>
  <c r="N559" i="23" s="1"/>
  <c r="O559" i="23" s="1"/>
  <c r="E557" i="18" s="1"/>
  <c r="K552" i="23"/>
  <c r="N552" i="23" s="1"/>
  <c r="O552" i="23" s="1"/>
  <c r="E550" i="18" s="1"/>
  <c r="K551" i="23"/>
  <c r="N551" i="23" s="1"/>
  <c r="O551" i="23" s="1"/>
  <c r="E549" i="18" s="1"/>
  <c r="K549" i="23"/>
  <c r="N549" i="23" s="1"/>
  <c r="O549" i="23" s="1"/>
  <c r="E547" i="18" s="1"/>
  <c r="K548" i="23"/>
  <c r="N548" i="23" s="1"/>
  <c r="O548" i="23" s="1"/>
  <c r="E546" i="18" s="1"/>
  <c r="K546" i="23"/>
  <c r="N546" i="23" s="1"/>
  <c r="O546" i="23" s="1"/>
  <c r="E544" i="18" s="1"/>
  <c r="K545" i="23"/>
  <c r="N545" i="23" s="1"/>
  <c r="O545" i="23" s="1"/>
  <c r="E543" i="18" s="1"/>
  <c r="K541" i="23"/>
  <c r="N541" i="23" s="1"/>
  <c r="O541" i="23" s="1"/>
  <c r="E539" i="18" s="1"/>
  <c r="K540" i="23"/>
  <c r="N540" i="23" s="1"/>
  <c r="O540" i="23" s="1"/>
  <c r="E538" i="18" s="1"/>
  <c r="K538" i="23"/>
  <c r="N538" i="23" s="1"/>
  <c r="O538" i="23" s="1"/>
  <c r="E536" i="18" s="1"/>
  <c r="K536" i="23"/>
  <c r="N536" i="23" s="1"/>
  <c r="O536" i="23" s="1"/>
  <c r="E534" i="18" s="1"/>
  <c r="K534" i="23"/>
  <c r="N534" i="23" s="1"/>
  <c r="O534" i="23" s="1"/>
  <c r="E532" i="18" s="1"/>
  <c r="K532" i="23"/>
  <c r="N532" i="23" s="1"/>
  <c r="O532" i="23" s="1"/>
  <c r="E530" i="18" s="1"/>
  <c r="K519" i="23"/>
  <c r="K517" i="23"/>
  <c r="K511" i="23"/>
  <c r="K510" i="23"/>
  <c r="K508" i="23"/>
  <c r="K507" i="23"/>
  <c r="K505" i="23"/>
  <c r="K504" i="23"/>
  <c r="K501" i="23"/>
  <c r="K500" i="23"/>
  <c r="K490" i="23"/>
  <c r="K488" i="23"/>
  <c r="K486" i="23"/>
  <c r="K484" i="23"/>
  <c r="K473" i="23"/>
  <c r="K471" i="23"/>
  <c r="K466" i="23"/>
  <c r="K464" i="23"/>
  <c r="K14" i="23"/>
  <c r="N14" i="23" s="1"/>
  <c r="O14" i="23" s="1"/>
  <c r="E14" i="18" s="1"/>
  <c r="O867" i="23"/>
  <c r="E862" i="18" s="1"/>
  <c r="O887" i="23"/>
  <c r="E882" i="18" s="1"/>
  <c r="O968" i="23"/>
  <c r="E962" i="18" s="1"/>
  <c r="O970" i="23"/>
  <c r="E964" i="18" s="1"/>
  <c r="O1075" i="23"/>
  <c r="E1069" i="18" s="1"/>
  <c r="O617" i="23"/>
  <c r="E614" i="18" s="1"/>
  <c r="O629" i="23"/>
  <c r="E626" i="18" s="1"/>
  <c r="O658" i="23"/>
  <c r="E655" i="18" s="1"/>
  <c r="O664" i="23"/>
  <c r="E661" i="18" s="1"/>
  <c r="O687" i="23"/>
  <c r="E684" i="18" s="1"/>
  <c r="O695" i="23"/>
  <c r="E692" i="18" s="1"/>
  <c r="O910" i="23"/>
  <c r="E904" i="18" s="1"/>
  <c r="O874" i="23"/>
  <c r="E869" i="18" s="1"/>
  <c r="O1019" i="23"/>
  <c r="E1013" i="18" s="1"/>
  <c r="O632" i="23"/>
  <c r="E629" i="18" s="1"/>
  <c r="O654" i="23"/>
  <c r="E651" i="18" s="1"/>
  <c r="O659" i="23"/>
  <c r="E656" i="18" s="1"/>
  <c r="O667" i="23"/>
  <c r="E664" i="18" s="1"/>
  <c r="O684" i="23"/>
  <c r="E681" i="18" s="1"/>
  <c r="O692" i="23"/>
  <c r="E689" i="18" s="1"/>
  <c r="O1002" i="23"/>
  <c r="E996" i="18" s="1"/>
  <c r="O940" i="23"/>
  <c r="E934" i="18" s="1"/>
  <c r="O1046" i="23"/>
  <c r="E1040" i="18" s="1"/>
  <c r="N452" i="23"/>
  <c r="O452" i="23" s="1"/>
  <c r="E452" i="18" s="1"/>
  <c r="N364" i="23"/>
  <c r="O364" i="23" s="1"/>
  <c r="E364" i="18" s="1"/>
  <c r="N360" i="23"/>
  <c r="O360" i="23" s="1"/>
  <c r="E360" i="18" s="1"/>
  <c r="N442" i="23"/>
  <c r="O442" i="23" s="1"/>
  <c r="E442" i="18" s="1"/>
  <c r="N434" i="23"/>
  <c r="O434" i="23" s="1"/>
  <c r="E434" i="18" s="1"/>
  <c r="N430" i="23"/>
  <c r="O430" i="23" s="1"/>
  <c r="E430" i="18" s="1"/>
  <c r="N426" i="23"/>
  <c r="O426" i="23" s="1"/>
  <c r="E426" i="18" s="1"/>
  <c r="N422" i="23"/>
  <c r="O422" i="23" s="1"/>
  <c r="E422" i="18" s="1"/>
  <c r="N412" i="23"/>
  <c r="O412" i="23" s="1"/>
  <c r="E412" i="18" s="1"/>
  <c r="N406" i="23"/>
  <c r="O406" i="23" s="1"/>
  <c r="E406" i="18" s="1"/>
  <c r="N352" i="23"/>
  <c r="O352" i="23" s="1"/>
  <c r="E352" i="18" s="1"/>
  <c r="K458" i="23"/>
  <c r="N458" i="23" s="1"/>
  <c r="O458" i="23" s="1"/>
  <c r="E458" i="18" s="1"/>
  <c r="K597" i="23"/>
  <c r="K593" i="23"/>
  <c r="K580" i="23"/>
  <c r="K579" i="23"/>
  <c r="K577" i="23"/>
  <c r="K576" i="23"/>
  <c r="K572" i="23"/>
  <c r="K571" i="23"/>
  <c r="K569" i="23"/>
  <c r="K568" i="23"/>
  <c r="K556" i="23"/>
  <c r="K555" i="23"/>
  <c r="K553" i="23"/>
  <c r="K544" i="23"/>
  <c r="K542" i="23"/>
  <c r="K531" i="23"/>
  <c r="K529" i="23"/>
  <c r="K525" i="23"/>
  <c r="K523" i="23"/>
  <c r="K521" i="23"/>
  <c r="K520" i="23"/>
  <c r="K516" i="23"/>
  <c r="K515" i="23"/>
  <c r="K513" i="23"/>
  <c r="K512" i="23"/>
  <c r="K502" i="23"/>
  <c r="K499" i="23"/>
  <c r="K498" i="23"/>
  <c r="K496" i="23"/>
  <c r="K494" i="23"/>
  <c r="K492" i="23"/>
  <c r="K491" i="23"/>
  <c r="K483" i="23"/>
  <c r="K482" i="23"/>
  <c r="K480" i="23"/>
  <c r="K477" i="23"/>
  <c r="K475" i="23"/>
  <c r="K474" i="23"/>
  <c r="K468" i="23"/>
  <c r="O1089" i="23"/>
  <c r="E1083" i="18" s="1"/>
  <c r="O656" i="23"/>
  <c r="E653" i="18" s="1"/>
  <c r="O662" i="23"/>
  <c r="E659" i="18" s="1"/>
  <c r="O666" i="23"/>
  <c r="E663" i="18" s="1"/>
  <c r="O1069" i="23"/>
  <c r="E1063" i="18" s="1"/>
  <c r="O1077" i="23"/>
  <c r="E1071" i="18" s="1"/>
  <c r="O892" i="23"/>
  <c r="E887" i="18" s="1"/>
  <c r="O1013" i="23"/>
  <c r="E1007" i="18" s="1"/>
  <c r="O694" i="23"/>
  <c r="E691" i="18" s="1"/>
  <c r="N454" i="23"/>
  <c r="O454" i="23" s="1"/>
  <c r="E454" i="18" s="1"/>
  <c r="N450" i="23"/>
  <c r="O450" i="23" s="1"/>
  <c r="E450" i="18" s="1"/>
  <c r="N372" i="23"/>
  <c r="O372" i="23" s="1"/>
  <c r="E372" i="18" s="1"/>
  <c r="N444" i="23"/>
  <c r="O444" i="23" s="1"/>
  <c r="E444" i="18" s="1"/>
  <c r="N432" i="23"/>
  <c r="O432" i="23" s="1"/>
  <c r="E432" i="18" s="1"/>
  <c r="N428" i="23"/>
  <c r="O428" i="23" s="1"/>
  <c r="E428" i="18" s="1"/>
  <c r="N424" i="23"/>
  <c r="O424" i="23" s="1"/>
  <c r="E424" i="18" s="1"/>
  <c r="N410" i="23"/>
  <c r="O410" i="23" s="1"/>
  <c r="E410" i="18" s="1"/>
  <c r="O909" i="10"/>
  <c r="P909" i="10" s="1"/>
  <c r="J903" i="18" s="1"/>
  <c r="O924" i="10"/>
  <c r="P924" i="10" s="1"/>
  <c r="J918" i="18" s="1"/>
  <c r="O930" i="10"/>
  <c r="P930" i="10" s="1"/>
  <c r="J924" i="18" s="1"/>
  <c r="O946" i="10"/>
  <c r="P946" i="10" s="1"/>
  <c r="J940" i="18" s="1"/>
  <c r="O957" i="10"/>
  <c r="P957" i="10" s="1"/>
  <c r="J951" i="18" s="1"/>
  <c r="O964" i="10"/>
  <c r="P964" i="10" s="1"/>
  <c r="J958" i="18" s="1"/>
  <c r="O999" i="10"/>
  <c r="P999" i="10" s="1"/>
  <c r="J993" i="18" s="1"/>
  <c r="O1027" i="10"/>
  <c r="P1027" i="10" s="1"/>
  <c r="J1021" i="18" s="1"/>
  <c r="O1037" i="10"/>
  <c r="P1037" i="10" s="1"/>
  <c r="J1031" i="18" s="1"/>
  <c r="O1071" i="10"/>
  <c r="P1071" i="10" s="1"/>
  <c r="J1065" i="18" s="1"/>
  <c r="O1105" i="10"/>
  <c r="P1105" i="10" s="1"/>
  <c r="J1099" i="18" s="1"/>
  <c r="O910" i="10"/>
  <c r="P910" i="10" s="1"/>
  <c r="J904" i="18" s="1"/>
  <c r="O919" i="10"/>
  <c r="P919" i="10" s="1"/>
  <c r="J913" i="18" s="1"/>
  <c r="O947" i="10"/>
  <c r="P947" i="10" s="1"/>
  <c r="J941" i="18" s="1"/>
  <c r="O1016" i="10"/>
  <c r="P1016" i="10" s="1"/>
  <c r="J1010" i="18" s="1"/>
  <c r="O918" i="10"/>
  <c r="P918" i="10" s="1"/>
  <c r="J912" i="18" s="1"/>
  <c r="O978" i="10"/>
  <c r="P978" i="10" s="1"/>
  <c r="J972" i="18" s="1"/>
  <c r="O991" i="10"/>
  <c r="P991" i="10" s="1"/>
  <c r="J985" i="18" s="1"/>
  <c r="O1024" i="10"/>
  <c r="P1024" i="10" s="1"/>
  <c r="J1018" i="18" s="1"/>
  <c r="O911" i="10"/>
  <c r="P911" i="10" s="1"/>
  <c r="J905" i="18" s="1"/>
  <c r="O936" i="10"/>
  <c r="P936" i="10" s="1"/>
  <c r="J930" i="18" s="1"/>
  <c r="O981" i="10"/>
  <c r="P981" i="10" s="1"/>
  <c r="J975" i="18" s="1"/>
  <c r="O1061" i="10"/>
  <c r="P1061" i="10" s="1"/>
  <c r="J1055" i="18" s="1"/>
  <c r="O973" i="10"/>
  <c r="P973" i="10" s="1"/>
  <c r="J967" i="18" s="1"/>
  <c r="O1076" i="10"/>
  <c r="P1076" i="10" s="1"/>
  <c r="J1070" i="18" s="1"/>
  <c r="O1079" i="10"/>
  <c r="P1079" i="10" s="1"/>
  <c r="J1073" i="18" s="1"/>
  <c r="O1109" i="10"/>
  <c r="P1109" i="10" s="1"/>
  <c r="J1103" i="18" s="1"/>
  <c r="L1107" i="10"/>
  <c r="O1107" i="10" s="1"/>
  <c r="P1107" i="10" s="1"/>
  <c r="J1101" i="18" s="1"/>
  <c r="L1094" i="10"/>
  <c r="O1094" i="10" s="1"/>
  <c r="P1094" i="10" s="1"/>
  <c r="J1088" i="18" s="1"/>
  <c r="L1093" i="10"/>
  <c r="O1093" i="10" s="1"/>
  <c r="P1093" i="10" s="1"/>
  <c r="J1087" i="18" s="1"/>
  <c r="L1073" i="10"/>
  <c r="O1073" i="10" s="1"/>
  <c r="P1073" i="10" s="1"/>
  <c r="J1067" i="18" s="1"/>
  <c r="L1042" i="10"/>
  <c r="O1042" i="10" s="1"/>
  <c r="P1042" i="10" s="1"/>
  <c r="J1036" i="18" s="1"/>
  <c r="O1104" i="10"/>
  <c r="P1104" i="10" s="1"/>
  <c r="J1098" i="18" s="1"/>
  <c r="O1102" i="10"/>
  <c r="P1102" i="10" s="1"/>
  <c r="J1096" i="18" s="1"/>
  <c r="O1072" i="10"/>
  <c r="P1072" i="10" s="1"/>
  <c r="J1066" i="18" s="1"/>
  <c r="O1038" i="10"/>
  <c r="P1038" i="10" s="1"/>
  <c r="J1032" i="18" s="1"/>
  <c r="O1022" i="10"/>
  <c r="P1022" i="10" s="1"/>
  <c r="J1016" i="18" s="1"/>
  <c r="O1012" i="10"/>
  <c r="P1012" i="10" s="1"/>
  <c r="J1006" i="18" s="1"/>
  <c r="O1002" i="10"/>
  <c r="P1002" i="10" s="1"/>
  <c r="J996" i="18" s="1"/>
  <c r="O977" i="10"/>
  <c r="P977" i="10" s="1"/>
  <c r="J971" i="18" s="1"/>
  <c r="O971" i="10"/>
  <c r="P971" i="10" s="1"/>
  <c r="J965" i="18" s="1"/>
  <c r="O962" i="10"/>
  <c r="P962" i="10" s="1"/>
  <c r="J956" i="18" s="1"/>
  <c r="O956" i="10"/>
  <c r="P956" i="10" s="1"/>
  <c r="J950" i="18" s="1"/>
  <c r="O950" i="10"/>
  <c r="P950" i="10" s="1"/>
  <c r="J944" i="18" s="1"/>
  <c r="O948" i="10"/>
  <c r="P948" i="10" s="1"/>
  <c r="J942" i="18" s="1"/>
  <c r="O942" i="10"/>
  <c r="P942" i="10" s="1"/>
  <c r="J936" i="18" s="1"/>
  <c r="O907" i="10"/>
  <c r="O908" i="10"/>
  <c r="P908" i="10" s="1"/>
  <c r="J902" i="18" s="1"/>
  <c r="O916" i="10"/>
  <c r="P916" i="10" s="1"/>
  <c r="J910" i="18" s="1"/>
  <c r="O928" i="10"/>
  <c r="P928" i="10" s="1"/>
  <c r="J922" i="18" s="1"/>
  <c r="O941" i="10"/>
  <c r="P941" i="10" s="1"/>
  <c r="J935" i="18" s="1"/>
  <c r="O949" i="10"/>
  <c r="P949" i="10" s="1"/>
  <c r="J943" i="18" s="1"/>
  <c r="O960" i="10"/>
  <c r="P960" i="10" s="1"/>
  <c r="J954" i="18" s="1"/>
  <c r="O988" i="10"/>
  <c r="P988" i="10" s="1"/>
  <c r="J982" i="18" s="1"/>
  <c r="O1008" i="10"/>
  <c r="P1008" i="10" s="1"/>
  <c r="J1002" i="18" s="1"/>
  <c r="O1029" i="10"/>
  <c r="P1029" i="10" s="1"/>
  <c r="J1023" i="18" s="1"/>
  <c r="O1057" i="10"/>
  <c r="P1057" i="10" s="1"/>
  <c r="J1051" i="18" s="1"/>
  <c r="O1091" i="10"/>
  <c r="P1091" i="10" s="1"/>
  <c r="J1085" i="18" s="1"/>
  <c r="O1106" i="10"/>
  <c r="P1106" i="10" s="1"/>
  <c r="J1100" i="18" s="1"/>
  <c r="O1021" i="10"/>
  <c r="P1021" i="10" s="1"/>
  <c r="J1015" i="18" s="1"/>
  <c r="O1035" i="10"/>
  <c r="P1035" i="10" s="1"/>
  <c r="J1029" i="18" s="1"/>
  <c r="O986" i="10"/>
  <c r="P986" i="10" s="1"/>
  <c r="J980" i="18" s="1"/>
  <c r="O989" i="10"/>
  <c r="P989" i="10" s="1"/>
  <c r="J983" i="18" s="1"/>
  <c r="O1040" i="10"/>
  <c r="P1040" i="10" s="1"/>
  <c r="J1034" i="18" s="1"/>
  <c r="O1052" i="10"/>
  <c r="P1052" i="10" s="1"/>
  <c r="J1046" i="18" s="1"/>
  <c r="O1060" i="10"/>
  <c r="P1060" i="10" s="1"/>
  <c r="J1054" i="18" s="1"/>
  <c r="O1069" i="10"/>
  <c r="P1069" i="10" s="1"/>
  <c r="J1063" i="18" s="1"/>
  <c r="O1083" i="10"/>
  <c r="P1083" i="10" s="1"/>
  <c r="J1077" i="18" s="1"/>
  <c r="O965" i="10"/>
  <c r="P965" i="10" s="1"/>
  <c r="J959" i="18" s="1"/>
  <c r="O996" i="10"/>
  <c r="P996" i="10" s="1"/>
  <c r="J990" i="18" s="1"/>
  <c r="O1009" i="10"/>
  <c r="P1009" i="10" s="1"/>
  <c r="J1003" i="18" s="1"/>
  <c r="O1082" i="10"/>
  <c r="P1082" i="10" s="1"/>
  <c r="J1076" i="18" s="1"/>
  <c r="O1090" i="10"/>
  <c r="P1090" i="10" s="1"/>
  <c r="J1084" i="18" s="1"/>
  <c r="O929" i="10"/>
  <c r="P929" i="10" s="1"/>
  <c r="J923" i="18" s="1"/>
  <c r="O1078" i="10"/>
  <c r="P1078" i="10" s="1"/>
  <c r="J1072" i="18" s="1"/>
  <c r="O1081" i="10"/>
  <c r="P1081" i="10" s="1"/>
  <c r="J1075" i="18" s="1"/>
  <c r="O1110" i="10"/>
  <c r="P1110" i="10" s="1"/>
  <c r="J1104" i="18" s="1"/>
  <c r="O1063" i="10"/>
  <c r="P1063" i="10" s="1"/>
  <c r="J1057" i="18" s="1"/>
  <c r="O1062" i="10"/>
  <c r="P1062" i="10" s="1"/>
  <c r="J1056" i="18" s="1"/>
  <c r="O1058" i="10"/>
  <c r="P1058" i="10" s="1"/>
  <c r="J1052" i="18" s="1"/>
  <c r="O1055" i="10"/>
  <c r="P1055" i="10" s="1"/>
  <c r="J1049" i="18" s="1"/>
  <c r="O1054" i="10"/>
  <c r="P1054" i="10" s="1"/>
  <c r="J1048" i="18" s="1"/>
  <c r="O1034" i="10"/>
  <c r="P1034" i="10" s="1"/>
  <c r="J1028" i="18" s="1"/>
  <c r="O975" i="10"/>
  <c r="P975" i="10" s="1"/>
  <c r="J969" i="18" s="1"/>
  <c r="O968" i="10"/>
  <c r="P968" i="10" s="1"/>
  <c r="J962" i="18" s="1"/>
  <c r="O914" i="10"/>
  <c r="P914" i="10" s="1"/>
  <c r="J908" i="18" s="1"/>
  <c r="O1101" i="10"/>
  <c r="P1101" i="10" s="1"/>
  <c r="J1095" i="18" s="1"/>
  <c r="O1075" i="10"/>
  <c r="P1075" i="10" s="1"/>
  <c r="J1069" i="18" s="1"/>
  <c r="O1065" i="10"/>
  <c r="P1065" i="10" s="1"/>
  <c r="J1059" i="18" s="1"/>
  <c r="O1051" i="10"/>
  <c r="P1051" i="10" s="1"/>
  <c r="J1045" i="18" s="1"/>
  <c r="O1039" i="10"/>
  <c r="P1039" i="10" s="1"/>
  <c r="J1033" i="18" s="1"/>
  <c r="O1019" i="10"/>
  <c r="P1019" i="10" s="1"/>
  <c r="J1013" i="18" s="1"/>
  <c r="O1017" i="10"/>
  <c r="P1017" i="10" s="1"/>
  <c r="J1011" i="18" s="1"/>
  <c r="O1013" i="10"/>
  <c r="P1013" i="10" s="1"/>
  <c r="J1007" i="18" s="1"/>
  <c r="O1005" i="10"/>
  <c r="P1005" i="10" s="1"/>
  <c r="J999" i="18" s="1"/>
  <c r="O984" i="10"/>
  <c r="P984" i="10" s="1"/>
  <c r="J978" i="18" s="1"/>
  <c r="O980" i="10"/>
  <c r="P980" i="10" s="1"/>
  <c r="J974" i="18" s="1"/>
  <c r="O953" i="10"/>
  <c r="P953" i="10" s="1"/>
  <c r="J947" i="18" s="1"/>
  <c r="O945" i="10"/>
  <c r="P945" i="10" s="1"/>
  <c r="J939" i="18" s="1"/>
  <c r="O939" i="10"/>
  <c r="P939" i="10" s="1"/>
  <c r="J933" i="18" s="1"/>
  <c r="O933" i="10"/>
  <c r="P933" i="10" s="1"/>
  <c r="J927" i="18" s="1"/>
  <c r="O927" i="10"/>
  <c r="P927" i="10" s="1"/>
  <c r="J921" i="18" s="1"/>
  <c r="O923" i="10"/>
  <c r="P923" i="10" s="1"/>
  <c r="J917" i="18" s="1"/>
  <c r="O915" i="10"/>
  <c r="P915" i="10" s="1"/>
  <c r="J909" i="18" s="1"/>
  <c r="O524" i="10"/>
  <c r="P524" i="10" s="1"/>
  <c r="J523" i="18" s="1"/>
  <c r="O522" i="10"/>
  <c r="P522" i="10" s="1"/>
  <c r="J521" i="18" s="1"/>
  <c r="O520" i="10"/>
  <c r="P520" i="10" s="1"/>
  <c r="J519" i="18" s="1"/>
  <c r="O518" i="10"/>
  <c r="P518" i="10" s="1"/>
  <c r="J517" i="18" s="1"/>
  <c r="O516" i="10"/>
  <c r="P516" i="10" s="1"/>
  <c r="J515" i="18" s="1"/>
  <c r="O514" i="10"/>
  <c r="P514" i="10" s="1"/>
  <c r="J513" i="18" s="1"/>
  <c r="O512" i="10"/>
  <c r="P512" i="10" s="1"/>
  <c r="J511" i="18" s="1"/>
  <c r="O510" i="10"/>
  <c r="P510" i="10" s="1"/>
  <c r="J509" i="18" s="1"/>
  <c r="O508" i="10"/>
  <c r="P508" i="10" s="1"/>
  <c r="J507" i="18" s="1"/>
  <c r="O507" i="10"/>
  <c r="P507" i="10" s="1"/>
  <c r="J506" i="18" s="1"/>
  <c r="O505" i="10"/>
  <c r="P505" i="10" s="1"/>
  <c r="J504" i="18" s="1"/>
  <c r="O502" i="10"/>
  <c r="P502" i="10" s="1"/>
  <c r="J501" i="18" s="1"/>
  <c r="O500" i="10"/>
  <c r="P500" i="10" s="1"/>
  <c r="J499" i="18" s="1"/>
  <c r="O498" i="10"/>
  <c r="P498" i="10" s="1"/>
  <c r="J497" i="18" s="1"/>
  <c r="O496" i="10"/>
  <c r="P496" i="10" s="1"/>
  <c r="J495" i="18" s="1"/>
  <c r="O494" i="10"/>
  <c r="P494" i="10" s="1"/>
  <c r="J493" i="18" s="1"/>
  <c r="O492" i="10"/>
  <c r="P492" i="10" s="1"/>
  <c r="J491" i="18" s="1"/>
  <c r="O490" i="10"/>
  <c r="P490" i="10" s="1"/>
  <c r="J489" i="18" s="1"/>
  <c r="O488" i="10"/>
  <c r="P488" i="10" s="1"/>
  <c r="J487" i="18" s="1"/>
  <c r="O486" i="10"/>
  <c r="P486" i="10" s="1"/>
  <c r="J485" i="18" s="1"/>
  <c r="O484" i="10"/>
  <c r="P484" i="10" s="1"/>
  <c r="J483" i="18" s="1"/>
  <c r="O482" i="10"/>
  <c r="P482" i="10" s="1"/>
  <c r="J481" i="18" s="1"/>
  <c r="O480" i="10"/>
  <c r="P480" i="10" s="1"/>
  <c r="J479" i="18" s="1"/>
  <c r="O478" i="10"/>
  <c r="P478" i="10" s="1"/>
  <c r="J477" i="18" s="1"/>
  <c r="O476" i="10"/>
  <c r="P476" i="10" s="1"/>
  <c r="J475" i="18" s="1"/>
  <c r="O474" i="10"/>
  <c r="P474" i="10" s="1"/>
  <c r="J473" i="18" s="1"/>
  <c r="O472" i="10"/>
  <c r="P472" i="10" s="1"/>
  <c r="J471" i="18" s="1"/>
  <c r="O470" i="10"/>
  <c r="P470" i="10" s="1"/>
  <c r="J469" i="18" s="1"/>
  <c r="O468" i="10"/>
  <c r="P468" i="10" s="1"/>
  <c r="J467" i="18" s="1"/>
  <c r="O465" i="10"/>
  <c r="P465" i="10" s="1"/>
  <c r="J464" i="18" s="1"/>
  <c r="O525" i="10"/>
  <c r="P525" i="10" s="1"/>
  <c r="J524" i="18" s="1"/>
  <c r="O523" i="10"/>
  <c r="P523" i="10" s="1"/>
  <c r="J522" i="18" s="1"/>
  <c r="O521" i="10"/>
  <c r="P521" i="10" s="1"/>
  <c r="J520" i="18" s="1"/>
  <c r="O519" i="10"/>
  <c r="P519" i="10" s="1"/>
  <c r="J518" i="18" s="1"/>
  <c r="O517" i="10"/>
  <c r="P517" i="10" s="1"/>
  <c r="J516" i="18" s="1"/>
  <c r="O515" i="10"/>
  <c r="P515" i="10" s="1"/>
  <c r="J514" i="18" s="1"/>
  <c r="O513" i="10"/>
  <c r="P513" i="10" s="1"/>
  <c r="J512" i="18" s="1"/>
  <c r="O511" i="10"/>
  <c r="P511" i="10" s="1"/>
  <c r="J510" i="18" s="1"/>
  <c r="O509" i="10"/>
  <c r="P509" i="10" s="1"/>
  <c r="J508" i="18" s="1"/>
  <c r="O506" i="10"/>
  <c r="P506" i="10" s="1"/>
  <c r="J505" i="18" s="1"/>
  <c r="O504" i="10"/>
  <c r="P504" i="10" s="1"/>
  <c r="J503" i="18" s="1"/>
  <c r="O503" i="10"/>
  <c r="P503" i="10" s="1"/>
  <c r="J502" i="18" s="1"/>
  <c r="O501" i="10"/>
  <c r="P501" i="10" s="1"/>
  <c r="J500" i="18" s="1"/>
  <c r="O499" i="10"/>
  <c r="P499" i="10" s="1"/>
  <c r="J498" i="18" s="1"/>
  <c r="O497" i="10"/>
  <c r="P497" i="10" s="1"/>
  <c r="J496" i="18" s="1"/>
  <c r="O495" i="10"/>
  <c r="P495" i="10" s="1"/>
  <c r="J494" i="18" s="1"/>
  <c r="O493" i="10"/>
  <c r="P493" i="10" s="1"/>
  <c r="J492" i="18" s="1"/>
  <c r="O491" i="10"/>
  <c r="P491" i="10" s="1"/>
  <c r="J490" i="18" s="1"/>
  <c r="O489" i="10"/>
  <c r="P489" i="10" s="1"/>
  <c r="J488" i="18" s="1"/>
  <c r="O487" i="10"/>
  <c r="P487" i="10" s="1"/>
  <c r="J486" i="18" s="1"/>
  <c r="O485" i="10"/>
  <c r="P485" i="10" s="1"/>
  <c r="J484" i="18" s="1"/>
  <c r="O483" i="10"/>
  <c r="P483" i="10" s="1"/>
  <c r="J482" i="18" s="1"/>
  <c r="O481" i="10"/>
  <c r="P481" i="10" s="1"/>
  <c r="J480" i="18" s="1"/>
  <c r="O479" i="10"/>
  <c r="P479" i="10" s="1"/>
  <c r="J478" i="18" s="1"/>
  <c r="O477" i="10"/>
  <c r="P477" i="10" s="1"/>
  <c r="J476" i="18" s="1"/>
  <c r="O475" i="10"/>
  <c r="P475" i="10" s="1"/>
  <c r="J474" i="18" s="1"/>
  <c r="O473" i="10"/>
  <c r="P473" i="10" s="1"/>
  <c r="J472" i="18" s="1"/>
  <c r="O471" i="10"/>
  <c r="P471" i="10" s="1"/>
  <c r="J470" i="18" s="1"/>
  <c r="O469" i="10"/>
  <c r="P469" i="10" s="1"/>
  <c r="J468" i="18" s="1"/>
  <c r="O467" i="10"/>
  <c r="P467" i="10" s="1"/>
  <c r="J466" i="18" s="1"/>
  <c r="O466" i="10"/>
  <c r="P466" i="10" s="1"/>
  <c r="J465" i="18" s="1"/>
  <c r="J463" i="18"/>
  <c r="L853" i="10"/>
  <c r="L845" i="10"/>
  <c r="L837" i="10"/>
  <c r="L829" i="10"/>
  <c r="L824" i="10"/>
  <c r="O824" i="10" s="1"/>
  <c r="P824" i="10" s="1"/>
  <c r="J820" i="18" s="1"/>
  <c r="L815" i="10"/>
  <c r="O815" i="10" s="1"/>
  <c r="P815" i="10" s="1"/>
  <c r="J811" i="18" s="1"/>
  <c r="L807" i="10"/>
  <c r="O807" i="10" s="1"/>
  <c r="P807" i="10" s="1"/>
  <c r="J803" i="18" s="1"/>
  <c r="L801" i="10"/>
  <c r="O801" i="10" s="1"/>
  <c r="P801" i="10" s="1"/>
  <c r="J797" i="18" s="1"/>
  <c r="L793" i="10"/>
  <c r="O793" i="10" s="1"/>
  <c r="P793" i="10" s="1"/>
  <c r="J789" i="18" s="1"/>
  <c r="L785" i="10"/>
  <c r="O785" i="10" s="1"/>
  <c r="P785" i="10" s="1"/>
  <c r="J781" i="18" s="1"/>
  <c r="L779" i="10"/>
  <c r="O779" i="10" s="1"/>
  <c r="P779" i="10" s="1"/>
  <c r="J775" i="18" s="1"/>
  <c r="L775" i="10"/>
  <c r="O775" i="10" s="1"/>
  <c r="P775" i="10" s="1"/>
  <c r="J771" i="18" s="1"/>
  <c r="L773" i="10"/>
  <c r="O773" i="10" s="1"/>
  <c r="P773" i="10" s="1"/>
  <c r="J769" i="18" s="1"/>
  <c r="L767" i="10"/>
  <c r="O767" i="10" s="1"/>
  <c r="P767" i="10" s="1"/>
  <c r="J763" i="18" s="1"/>
  <c r="L759" i="10"/>
  <c r="O759" i="10" s="1"/>
  <c r="P759" i="10" s="1"/>
  <c r="J755" i="18" s="1"/>
  <c r="L751" i="10"/>
  <c r="O751" i="10" s="1"/>
  <c r="P751" i="10" s="1"/>
  <c r="J747" i="18" s="1"/>
  <c r="L741" i="10"/>
  <c r="O741" i="10" s="1"/>
  <c r="P741" i="10" s="1"/>
  <c r="J737" i="18" s="1"/>
  <c r="L734" i="10"/>
  <c r="O734" i="10" s="1"/>
  <c r="P734" i="10" s="1"/>
  <c r="J730" i="18" s="1"/>
  <c r="L723" i="10"/>
  <c r="O723" i="10" s="1"/>
  <c r="P723" i="10" s="1"/>
  <c r="J720" i="18" s="1"/>
  <c r="L713" i="10"/>
  <c r="O713" i="10" s="1"/>
  <c r="P713" i="10" s="1"/>
  <c r="J710" i="18" s="1"/>
  <c r="L701" i="10"/>
  <c r="O701" i="10" s="1"/>
  <c r="P701" i="10" s="1"/>
  <c r="J698" i="18" s="1"/>
  <c r="L687" i="10"/>
  <c r="O687" i="10" s="1"/>
  <c r="P687" i="10" s="1"/>
  <c r="J684" i="18" s="1"/>
  <c r="L678" i="10"/>
  <c r="O678" i="10" s="1"/>
  <c r="P678" i="10" s="1"/>
  <c r="J675" i="18" s="1"/>
  <c r="L672" i="10"/>
  <c r="O672" i="10" s="1"/>
  <c r="P672" i="10" s="1"/>
  <c r="J669" i="18" s="1"/>
  <c r="L665" i="10"/>
  <c r="O665" i="10" s="1"/>
  <c r="P665" i="10" s="1"/>
  <c r="J662" i="18" s="1"/>
  <c r="L663" i="10"/>
  <c r="O663" i="10" s="1"/>
  <c r="P663" i="10" s="1"/>
  <c r="J660" i="18" s="1"/>
  <c r="L641" i="10"/>
  <c r="O641" i="10" s="1"/>
  <c r="P641" i="10" s="1"/>
  <c r="J638" i="18" s="1"/>
  <c r="L637" i="10"/>
  <c r="O637" i="10" s="1"/>
  <c r="P637" i="10" s="1"/>
  <c r="J634" i="18" s="1"/>
  <c r="L631" i="10"/>
  <c r="O631" i="10" s="1"/>
  <c r="P631" i="10" s="1"/>
  <c r="J628" i="18" s="1"/>
  <c r="L628" i="10"/>
  <c r="O628" i="10" s="1"/>
  <c r="P628" i="10" s="1"/>
  <c r="J625" i="18" s="1"/>
  <c r="L615" i="10"/>
  <c r="O615" i="10" s="1"/>
  <c r="P615" i="10" s="1"/>
  <c r="J612" i="18" s="1"/>
  <c r="L609" i="10"/>
  <c r="O609" i="10" s="1"/>
  <c r="P609" i="10" s="1"/>
  <c r="J606" i="18" s="1"/>
  <c r="L607" i="10"/>
  <c r="O607" i="10" s="1"/>
  <c r="L602" i="10"/>
  <c r="O602" i="10" s="1"/>
  <c r="P602" i="10" s="1"/>
  <c r="J600" i="18" s="1"/>
  <c r="L598" i="10"/>
  <c r="O598" i="10" s="1"/>
  <c r="P598" i="10" s="1"/>
  <c r="J596" i="18" s="1"/>
  <c r="L593" i="10"/>
  <c r="O593" i="10" s="1"/>
  <c r="P593" i="10" s="1"/>
  <c r="J591" i="18" s="1"/>
  <c r="L581" i="10"/>
  <c r="O581" i="10" s="1"/>
  <c r="P581" i="10" s="1"/>
  <c r="J579" i="18" s="1"/>
  <c r="L579" i="10"/>
  <c r="L571" i="10"/>
  <c r="O571" i="10" s="1"/>
  <c r="P571" i="10" s="1"/>
  <c r="J569" i="18" s="1"/>
  <c r="L565" i="10"/>
  <c r="O565" i="10" s="1"/>
  <c r="P565" i="10" s="1"/>
  <c r="J563" i="18" s="1"/>
  <c r="L559" i="10"/>
  <c r="O559" i="10" s="1"/>
  <c r="P559" i="10" s="1"/>
  <c r="J557" i="18" s="1"/>
  <c r="L555" i="10"/>
  <c r="O555" i="10" s="1"/>
  <c r="P555" i="10" s="1"/>
  <c r="J553" i="18" s="1"/>
  <c r="L550" i="10"/>
  <c r="O550" i="10" s="1"/>
  <c r="P550" i="10" s="1"/>
  <c r="J548" i="18" s="1"/>
  <c r="L376" i="10"/>
  <c r="O376" i="10" s="1"/>
  <c r="P376" i="10" s="1"/>
  <c r="J376" i="18" s="1"/>
  <c r="L360" i="10"/>
  <c r="O360" i="10" s="1"/>
  <c r="P360" i="10" s="1"/>
  <c r="J360" i="18" s="1"/>
  <c r="L349" i="10"/>
  <c r="O349" i="10" s="1"/>
  <c r="P349" i="10" s="1"/>
  <c r="J349" i="18" s="1"/>
  <c r="L340" i="10"/>
  <c r="L336" i="10"/>
  <c r="O336" i="10" s="1"/>
  <c r="P336" i="10" s="1"/>
  <c r="J336" i="18" s="1"/>
  <c r="L308" i="10"/>
  <c r="L304" i="10"/>
  <c r="O304" i="10" s="1"/>
  <c r="P304" i="10" s="1"/>
  <c r="J304" i="18" s="1"/>
  <c r="L302" i="10"/>
  <c r="O302" i="10" s="1"/>
  <c r="P302" i="10" s="1"/>
  <c r="J302" i="18" s="1"/>
  <c r="L274" i="10"/>
  <c r="L270" i="10"/>
  <c r="O270" i="10" s="1"/>
  <c r="P270" i="10" s="1"/>
  <c r="J270" i="18" s="1"/>
  <c r="L243" i="10"/>
  <c r="L239" i="10"/>
  <c r="O239" i="10" s="1"/>
  <c r="P239" i="10" s="1"/>
  <c r="J239" i="18" s="1"/>
  <c r="L187" i="10"/>
  <c r="L183" i="10"/>
  <c r="O183" i="10" s="1"/>
  <c r="P183" i="10" s="1"/>
  <c r="J183" i="18" s="1"/>
  <c r="L170" i="10"/>
  <c r="L166" i="10"/>
  <c r="L162" i="10"/>
  <c r="L158" i="10"/>
  <c r="L154" i="10"/>
  <c r="L150" i="10"/>
  <c r="L146" i="10"/>
  <c r="L142" i="10"/>
  <c r="L138" i="10"/>
  <c r="L134" i="10"/>
  <c r="L130" i="10"/>
  <c r="L126" i="10"/>
  <c r="L122" i="10"/>
  <c r="L118" i="10"/>
  <c r="L114" i="10"/>
  <c r="L110" i="10"/>
  <c r="L106" i="10"/>
  <c r="L102" i="10"/>
  <c r="L98" i="10"/>
  <c r="L94" i="10"/>
  <c r="L90" i="10"/>
  <c r="L86" i="10"/>
  <c r="L83" i="10"/>
  <c r="L79" i="10"/>
  <c r="L36" i="10"/>
  <c r="L7" i="10"/>
  <c r="P630" i="10"/>
  <c r="J627" i="18" s="1"/>
  <c r="P660" i="10"/>
  <c r="J657" i="18" s="1"/>
  <c r="P610" i="10"/>
  <c r="J607" i="18" s="1"/>
  <c r="L902" i="10"/>
  <c r="O902" i="10" s="1"/>
  <c r="P902" i="10" s="1"/>
  <c r="J897" i="18" s="1"/>
  <c r="L900" i="10"/>
  <c r="O900" i="10" s="1"/>
  <c r="P900" i="10" s="1"/>
  <c r="J895" i="18" s="1"/>
  <c r="L899" i="10"/>
  <c r="O899" i="10" s="1"/>
  <c r="P899" i="10" s="1"/>
  <c r="J894" i="18" s="1"/>
  <c r="L898" i="10"/>
  <c r="O898" i="10" s="1"/>
  <c r="P898" i="10" s="1"/>
  <c r="J893" i="18" s="1"/>
  <c r="L897" i="10"/>
  <c r="O897" i="10" s="1"/>
  <c r="P897" i="10" s="1"/>
  <c r="J892" i="18" s="1"/>
  <c r="L896" i="10"/>
  <c r="O896" i="10" s="1"/>
  <c r="P896" i="10" s="1"/>
  <c r="J891" i="18" s="1"/>
  <c r="L895" i="10"/>
  <c r="O895" i="10" s="1"/>
  <c r="P895" i="10" s="1"/>
  <c r="J890" i="18" s="1"/>
  <c r="L894" i="10"/>
  <c r="O894" i="10" s="1"/>
  <c r="P894" i="10" s="1"/>
  <c r="J889" i="18" s="1"/>
  <c r="L893" i="10"/>
  <c r="O893" i="10" s="1"/>
  <c r="P893" i="10" s="1"/>
  <c r="J888" i="18" s="1"/>
  <c r="L892" i="10"/>
  <c r="O892" i="10" s="1"/>
  <c r="P892" i="10" s="1"/>
  <c r="J887" i="18" s="1"/>
  <c r="L891" i="10"/>
  <c r="O891" i="10" s="1"/>
  <c r="P891" i="10" s="1"/>
  <c r="J886" i="18" s="1"/>
  <c r="L890" i="10"/>
  <c r="O890" i="10" s="1"/>
  <c r="P890" i="10" s="1"/>
  <c r="J885" i="18" s="1"/>
  <c r="L889" i="10"/>
  <c r="O889" i="10" s="1"/>
  <c r="P889" i="10" s="1"/>
  <c r="J884" i="18" s="1"/>
  <c r="L888" i="10"/>
  <c r="O888" i="10" s="1"/>
  <c r="P888" i="10" s="1"/>
  <c r="J883" i="18" s="1"/>
  <c r="L887" i="10"/>
  <c r="O887" i="10" s="1"/>
  <c r="P887" i="10" s="1"/>
  <c r="J882" i="18" s="1"/>
  <c r="L886" i="10"/>
  <c r="O886" i="10" s="1"/>
  <c r="P886" i="10" s="1"/>
  <c r="J881" i="18" s="1"/>
  <c r="L885" i="10"/>
  <c r="O885" i="10" s="1"/>
  <c r="P885" i="10" s="1"/>
  <c r="J880" i="18" s="1"/>
  <c r="L884" i="10"/>
  <c r="O884" i="10" s="1"/>
  <c r="P884" i="10" s="1"/>
  <c r="J879" i="18" s="1"/>
  <c r="L883" i="10"/>
  <c r="O883" i="10" s="1"/>
  <c r="P883" i="10" s="1"/>
  <c r="J878" i="18" s="1"/>
  <c r="L882" i="10"/>
  <c r="O882" i="10" s="1"/>
  <c r="P882" i="10" s="1"/>
  <c r="J877" i="18" s="1"/>
  <c r="L881" i="10"/>
  <c r="O881" i="10" s="1"/>
  <c r="P881" i="10" s="1"/>
  <c r="J876" i="18" s="1"/>
  <c r="L880" i="10"/>
  <c r="O880" i="10" s="1"/>
  <c r="P880" i="10" s="1"/>
  <c r="J875" i="18" s="1"/>
  <c r="L879" i="10"/>
  <c r="O879" i="10" s="1"/>
  <c r="P879" i="10" s="1"/>
  <c r="J874" i="18" s="1"/>
  <c r="L878" i="10"/>
  <c r="O878" i="10" s="1"/>
  <c r="P878" i="10" s="1"/>
  <c r="J873" i="18" s="1"/>
  <c r="L877" i="10"/>
  <c r="O877" i="10" s="1"/>
  <c r="P877" i="10" s="1"/>
  <c r="J872" i="18" s="1"/>
  <c r="L876" i="10"/>
  <c r="O876" i="10" s="1"/>
  <c r="P876" i="10" s="1"/>
  <c r="J871" i="18" s="1"/>
  <c r="L875" i="10"/>
  <c r="O875" i="10" s="1"/>
  <c r="L874" i="10"/>
  <c r="O874" i="10" s="1"/>
  <c r="P874" i="10" s="1"/>
  <c r="J869" i="18" s="1"/>
  <c r="L873" i="10"/>
  <c r="O873" i="10" s="1"/>
  <c r="P873" i="10" s="1"/>
  <c r="J868" i="18" s="1"/>
  <c r="L872" i="10"/>
  <c r="O872" i="10" s="1"/>
  <c r="P872" i="10" s="1"/>
  <c r="J867" i="18" s="1"/>
  <c r="L871" i="10"/>
  <c r="O871" i="10" s="1"/>
  <c r="P871" i="10" s="1"/>
  <c r="J866" i="18" s="1"/>
  <c r="L870" i="10"/>
  <c r="O870" i="10" s="1"/>
  <c r="P870" i="10" s="1"/>
  <c r="J865" i="18" s="1"/>
  <c r="L869" i="10"/>
  <c r="O869" i="10" s="1"/>
  <c r="P869" i="10" s="1"/>
  <c r="J864" i="18" s="1"/>
  <c r="L868" i="10"/>
  <c r="O868" i="10" s="1"/>
  <c r="P868" i="10" s="1"/>
  <c r="J863" i="18" s="1"/>
  <c r="L867" i="10"/>
  <c r="O867" i="10" s="1"/>
  <c r="P867" i="10" s="1"/>
  <c r="J862" i="18" s="1"/>
  <c r="L866" i="10"/>
  <c r="O866" i="10" s="1"/>
  <c r="P866" i="10" s="1"/>
  <c r="J861" i="18" s="1"/>
  <c r="L865" i="10"/>
  <c r="O865" i="10" s="1"/>
  <c r="P865" i="10" s="1"/>
  <c r="J860" i="18" s="1"/>
  <c r="L860" i="10"/>
  <c r="O860" i="10" s="1"/>
  <c r="P860" i="10" s="1"/>
  <c r="J856" i="18" s="1"/>
  <c r="L859" i="10"/>
  <c r="O859" i="10" s="1"/>
  <c r="P859" i="10" s="1"/>
  <c r="J855" i="18" s="1"/>
  <c r="L851" i="10"/>
  <c r="O851" i="10" s="1"/>
  <c r="P851" i="10" s="1"/>
  <c r="J847" i="18" s="1"/>
  <c r="L843" i="10"/>
  <c r="O843" i="10" s="1"/>
  <c r="P843" i="10" s="1"/>
  <c r="J839" i="18" s="1"/>
  <c r="L835" i="10"/>
  <c r="O835" i="10" s="1"/>
  <c r="P835" i="10" s="1"/>
  <c r="J831" i="18" s="1"/>
  <c r="L827" i="10"/>
  <c r="O827" i="10" s="1"/>
  <c r="P827" i="10" s="1"/>
  <c r="J823" i="18" s="1"/>
  <c r="L822" i="10"/>
  <c r="O822" i="10" s="1"/>
  <c r="P822" i="10" s="1"/>
  <c r="J818" i="18" s="1"/>
  <c r="L821" i="10"/>
  <c r="O821" i="10" s="1"/>
  <c r="P821" i="10" s="1"/>
  <c r="J817" i="18" s="1"/>
  <c r="L813" i="10"/>
  <c r="O813" i="10" s="1"/>
  <c r="P813" i="10" s="1"/>
  <c r="J809" i="18" s="1"/>
  <c r="L806" i="10"/>
  <c r="O806" i="10" s="1"/>
  <c r="P806" i="10" s="1"/>
  <c r="J802" i="18" s="1"/>
  <c r="L791" i="10"/>
  <c r="O791" i="10" s="1"/>
  <c r="P791" i="10" s="1"/>
  <c r="J787" i="18" s="1"/>
  <c r="L771" i="10"/>
  <c r="O771" i="10" s="1"/>
  <c r="P771" i="10" s="1"/>
  <c r="J767" i="18" s="1"/>
  <c r="L770" i="10"/>
  <c r="O770" i="10" s="1"/>
  <c r="P770" i="10" s="1"/>
  <c r="J766" i="18" s="1"/>
  <c r="L765" i="10"/>
  <c r="O765" i="10" s="1"/>
  <c r="P765" i="10" s="1"/>
  <c r="J761" i="18" s="1"/>
  <c r="L757" i="10"/>
  <c r="O757" i="10" s="1"/>
  <c r="P757" i="10" s="1"/>
  <c r="J753" i="18" s="1"/>
  <c r="L749" i="10"/>
  <c r="O749" i="10" s="1"/>
  <c r="P749" i="10" s="1"/>
  <c r="J745" i="18" s="1"/>
  <c r="L739" i="10"/>
  <c r="O739" i="10" s="1"/>
  <c r="P739" i="10" s="1"/>
  <c r="J735" i="18" s="1"/>
  <c r="L732" i="10"/>
  <c r="O732" i="10" s="1"/>
  <c r="P732" i="10" s="1"/>
  <c r="J728" i="18" s="1"/>
  <c r="L731" i="10"/>
  <c r="O731" i="10" s="1"/>
  <c r="P731" i="10" s="1"/>
  <c r="J727" i="18" s="1"/>
  <c r="L716" i="10"/>
  <c r="O716" i="10" s="1"/>
  <c r="P716" i="10" s="1"/>
  <c r="J713" i="18" s="1"/>
  <c r="L705" i="10"/>
  <c r="O705" i="10" s="1"/>
  <c r="P705" i="10" s="1"/>
  <c r="J702" i="18" s="1"/>
  <c r="L699" i="10"/>
  <c r="O699" i="10" s="1"/>
  <c r="P699" i="10" s="1"/>
  <c r="J696" i="18" s="1"/>
  <c r="L695" i="10"/>
  <c r="O695" i="10" s="1"/>
  <c r="P695" i="10" s="1"/>
  <c r="J692" i="18" s="1"/>
  <c r="L691" i="10"/>
  <c r="O691" i="10" s="1"/>
  <c r="P691" i="10" s="1"/>
  <c r="J688" i="18" s="1"/>
  <c r="L681" i="10"/>
  <c r="O681" i="10" s="1"/>
  <c r="P681" i="10" s="1"/>
  <c r="J678" i="18" s="1"/>
  <c r="L676" i="10"/>
  <c r="O676" i="10" s="1"/>
  <c r="P676" i="10" s="1"/>
  <c r="J673" i="18" s="1"/>
  <c r="L661" i="10"/>
  <c r="O661" i="10" s="1"/>
  <c r="P661" i="10" s="1"/>
  <c r="J658" i="18" s="1"/>
  <c r="L655" i="10"/>
  <c r="O655" i="10" s="1"/>
  <c r="P655" i="10" s="1"/>
  <c r="J652" i="18" s="1"/>
  <c r="L647" i="10"/>
  <c r="O647" i="10" s="1"/>
  <c r="P647" i="10" s="1"/>
  <c r="J644" i="18" s="1"/>
  <c r="L635" i="10"/>
  <c r="O635" i="10" s="1"/>
  <c r="P635" i="10" s="1"/>
  <c r="J632" i="18" s="1"/>
  <c r="L629" i="10"/>
  <c r="O629" i="10" s="1"/>
  <c r="P629" i="10" s="1"/>
  <c r="J626" i="18" s="1"/>
  <c r="L626" i="10"/>
  <c r="O626" i="10" s="1"/>
  <c r="P626" i="10" s="1"/>
  <c r="J623" i="18" s="1"/>
  <c r="L625" i="10"/>
  <c r="O625" i="10" s="1"/>
  <c r="P625" i="10" s="1"/>
  <c r="J622" i="18" s="1"/>
  <c r="L619" i="10"/>
  <c r="O619" i="10" s="1"/>
  <c r="P619" i="10" s="1"/>
  <c r="J616" i="18" s="1"/>
  <c r="L613" i="10"/>
  <c r="O613" i="10" s="1"/>
  <c r="P613" i="10" s="1"/>
  <c r="J610" i="18" s="1"/>
  <c r="L589" i="10"/>
  <c r="O589" i="10" s="1"/>
  <c r="P589" i="10" s="1"/>
  <c r="J587" i="18" s="1"/>
  <c r="L588" i="10"/>
  <c r="O588" i="10" s="1"/>
  <c r="P588" i="10" s="1"/>
  <c r="J586" i="18" s="1"/>
  <c r="L587" i="10"/>
  <c r="O587" i="10" s="1"/>
  <c r="P587" i="10" s="1"/>
  <c r="J585" i="18" s="1"/>
  <c r="L577" i="10"/>
  <c r="O577" i="10" s="1"/>
  <c r="P577" i="10" s="1"/>
  <c r="J575" i="18" s="1"/>
  <c r="L569" i="10"/>
  <c r="O569" i="10" s="1"/>
  <c r="P569" i="10" s="1"/>
  <c r="J567" i="18" s="1"/>
  <c r="L563" i="10"/>
  <c r="O563" i="10" s="1"/>
  <c r="P563" i="10" s="1"/>
  <c r="J561" i="18" s="1"/>
  <c r="L562" i="10"/>
  <c r="O562" i="10" s="1"/>
  <c r="P562" i="10" s="1"/>
  <c r="J560" i="18" s="1"/>
  <c r="L561" i="10"/>
  <c r="O561" i="10" s="1"/>
  <c r="P561" i="10" s="1"/>
  <c r="J559" i="18" s="1"/>
  <c r="L553" i="10"/>
  <c r="O553" i="10" s="1"/>
  <c r="P553" i="10" s="1"/>
  <c r="J551" i="18" s="1"/>
  <c r="L545" i="10"/>
  <c r="O545" i="10" s="1"/>
  <c r="P545" i="10" s="1"/>
  <c r="J543" i="18" s="1"/>
  <c r="L537" i="10"/>
  <c r="O537" i="10" s="1"/>
  <c r="P537" i="10" s="1"/>
  <c r="J535" i="18" s="1"/>
  <c r="L530" i="10"/>
  <c r="O530" i="10" s="1"/>
  <c r="P530" i="10" s="1"/>
  <c r="J528" i="18" s="1"/>
  <c r="L372" i="10"/>
  <c r="O372" i="10" s="1"/>
  <c r="P372" i="10" s="1"/>
  <c r="J372" i="18" s="1"/>
  <c r="L356" i="10"/>
  <c r="O356" i="10" s="1"/>
  <c r="P356" i="10" s="1"/>
  <c r="J356" i="18" s="1"/>
  <c r="L353" i="10"/>
  <c r="O353" i="10" s="1"/>
  <c r="P353" i="10" s="1"/>
  <c r="J353" i="18" s="1"/>
  <c r="L347" i="10"/>
  <c r="O347" i="10" s="1"/>
  <c r="P347" i="10" s="1"/>
  <c r="J347" i="18" s="1"/>
  <c r="L345" i="10"/>
  <c r="O345" i="10" s="1"/>
  <c r="P345" i="10" s="1"/>
  <c r="J345" i="18" s="1"/>
  <c r="L857" i="10"/>
  <c r="L849" i="10"/>
  <c r="L841" i="10"/>
  <c r="L833" i="10"/>
  <c r="L825" i="10"/>
  <c r="L819" i="10"/>
  <c r="L811" i="10"/>
  <c r="L804" i="10"/>
  <c r="L798" i="10"/>
  <c r="L789" i="10"/>
  <c r="L782" i="10"/>
  <c r="L778" i="10"/>
  <c r="L774" i="10"/>
  <c r="L768" i="10"/>
  <c r="L763" i="10"/>
  <c r="L755" i="10"/>
  <c r="L747" i="10"/>
  <c r="L737" i="10"/>
  <c r="L729" i="10"/>
  <c r="L721" i="10"/>
  <c r="O721" i="10" s="1"/>
  <c r="P721" i="10" s="1"/>
  <c r="J718" i="18" s="1"/>
  <c r="L711" i="10"/>
  <c r="O711" i="10" s="1"/>
  <c r="P711" i="10" s="1"/>
  <c r="J708" i="18" s="1"/>
  <c r="L685" i="10"/>
  <c r="O685" i="10" s="1"/>
  <c r="P685" i="10" s="1"/>
  <c r="J682" i="18" s="1"/>
  <c r="L669" i="10"/>
  <c r="L659" i="10"/>
  <c r="L653" i="10"/>
  <c r="L651" i="10"/>
  <c r="O651" i="10" s="1"/>
  <c r="P651" i="10" s="1"/>
  <c r="J648" i="18" s="1"/>
  <c r="L645" i="10"/>
  <c r="L623" i="10"/>
  <c r="L617" i="10"/>
  <c r="L605" i="10"/>
  <c r="L601" i="10"/>
  <c r="L599" i="10"/>
  <c r="O599" i="10" s="1"/>
  <c r="P599" i="10" s="1"/>
  <c r="J597" i="18" s="1"/>
  <c r="L597" i="10"/>
  <c r="L585" i="10"/>
  <c r="L575" i="10"/>
  <c r="O575" i="10" s="1"/>
  <c r="P575" i="10" s="1"/>
  <c r="J573" i="18" s="1"/>
  <c r="L567" i="10"/>
  <c r="L551" i="10"/>
  <c r="L549" i="10"/>
  <c r="L546" i="10"/>
  <c r="L543" i="10"/>
  <c r="L541" i="10"/>
  <c r="O541" i="10" s="1"/>
  <c r="P541" i="10" s="1"/>
  <c r="J539" i="18" s="1"/>
  <c r="L535" i="10"/>
  <c r="L533" i="10"/>
  <c r="O533" i="10" s="1"/>
  <c r="L529" i="10"/>
  <c r="L368" i="10"/>
  <c r="L351" i="10"/>
  <c r="L324" i="10"/>
  <c r="O324" i="10" s="1"/>
  <c r="P324" i="10" s="1"/>
  <c r="J324" i="18" s="1"/>
  <c r="L320" i="10"/>
  <c r="L290" i="10"/>
  <c r="O290" i="10" s="1"/>
  <c r="P290" i="10" s="1"/>
  <c r="J290" i="18" s="1"/>
  <c r="L286" i="10"/>
  <c r="L258" i="10"/>
  <c r="O258" i="10" s="1"/>
  <c r="P258" i="10" s="1"/>
  <c r="J258" i="18" s="1"/>
  <c r="L255" i="10"/>
  <c r="L226" i="10"/>
  <c r="O226" i="10" s="1"/>
  <c r="P226" i="10" s="1"/>
  <c r="J226" i="18" s="1"/>
  <c r="L224" i="10"/>
  <c r="L217" i="10"/>
  <c r="L206" i="10"/>
  <c r="L198" i="10"/>
  <c r="L172" i="10"/>
  <c r="O172" i="10" s="1"/>
  <c r="P172" i="10" s="1"/>
  <c r="J172" i="18" s="1"/>
  <c r="L168" i="10"/>
  <c r="O168" i="10" s="1"/>
  <c r="P168" i="10" s="1"/>
  <c r="J168" i="18" s="1"/>
  <c r="L164" i="10"/>
  <c r="O164" i="10" s="1"/>
  <c r="P164" i="10" s="1"/>
  <c r="J164" i="18" s="1"/>
  <c r="L160" i="10"/>
  <c r="O160" i="10" s="1"/>
  <c r="P160" i="10" s="1"/>
  <c r="J160" i="18" s="1"/>
  <c r="L156" i="10"/>
  <c r="O156" i="10" s="1"/>
  <c r="P156" i="10" s="1"/>
  <c r="J156" i="18" s="1"/>
  <c r="L152" i="10"/>
  <c r="O152" i="10" s="1"/>
  <c r="P152" i="10" s="1"/>
  <c r="J152" i="18" s="1"/>
  <c r="L148" i="10"/>
  <c r="O148" i="10" s="1"/>
  <c r="P148" i="10" s="1"/>
  <c r="J148" i="18" s="1"/>
  <c r="L144" i="10"/>
  <c r="O144" i="10" s="1"/>
  <c r="P144" i="10" s="1"/>
  <c r="J144" i="18" s="1"/>
  <c r="L140" i="10"/>
  <c r="O140" i="10" s="1"/>
  <c r="P140" i="10" s="1"/>
  <c r="J140" i="18" s="1"/>
  <c r="L136" i="10"/>
  <c r="O136" i="10" s="1"/>
  <c r="P136" i="10" s="1"/>
  <c r="J136" i="18" s="1"/>
  <c r="L132" i="10"/>
  <c r="O132" i="10" s="1"/>
  <c r="P132" i="10" s="1"/>
  <c r="J132" i="18" s="1"/>
  <c r="L128" i="10"/>
  <c r="O128" i="10" s="1"/>
  <c r="P128" i="10" s="1"/>
  <c r="J128" i="18" s="1"/>
  <c r="L124" i="10"/>
  <c r="O124" i="10" s="1"/>
  <c r="P124" i="10" s="1"/>
  <c r="J124" i="18" s="1"/>
  <c r="L120" i="10"/>
  <c r="O120" i="10" s="1"/>
  <c r="P120" i="10" s="1"/>
  <c r="J120" i="18" s="1"/>
  <c r="L116" i="10"/>
  <c r="O116" i="10" s="1"/>
  <c r="P116" i="10" s="1"/>
  <c r="J116" i="18" s="1"/>
  <c r="L112" i="10"/>
  <c r="O112" i="10" s="1"/>
  <c r="P112" i="10" s="1"/>
  <c r="J112" i="18" s="1"/>
  <c r="L108" i="10"/>
  <c r="O108" i="10" s="1"/>
  <c r="P108" i="10" s="1"/>
  <c r="J108" i="18" s="1"/>
  <c r="L104" i="10"/>
  <c r="O104" i="10" s="1"/>
  <c r="P104" i="10" s="1"/>
  <c r="J104" i="18" s="1"/>
  <c r="L100" i="10"/>
  <c r="O100" i="10" s="1"/>
  <c r="P100" i="10" s="1"/>
  <c r="J100" i="18" s="1"/>
  <c r="L96" i="10"/>
  <c r="O96" i="10" s="1"/>
  <c r="P96" i="10" s="1"/>
  <c r="J96" i="18" s="1"/>
  <c r="L92" i="10"/>
  <c r="O92" i="10" s="1"/>
  <c r="P92" i="10" s="1"/>
  <c r="J92" i="18" s="1"/>
  <c r="L88" i="10"/>
  <c r="O88" i="10" s="1"/>
  <c r="P88" i="10" s="1"/>
  <c r="J88" i="18" s="1"/>
  <c r="L84" i="10"/>
  <c r="O84" i="10" s="1"/>
  <c r="P84" i="10" s="1"/>
  <c r="J84" i="18" s="1"/>
  <c r="L81" i="10"/>
  <c r="O81" i="10" s="1"/>
  <c r="P81" i="10" s="1"/>
  <c r="J81" i="18" s="1"/>
  <c r="L77" i="10"/>
  <c r="O77" i="10" s="1"/>
  <c r="P77" i="10" s="1"/>
  <c r="J77" i="18" s="1"/>
  <c r="L65" i="10"/>
  <c r="L61" i="10"/>
  <c r="L57" i="10"/>
  <c r="L53" i="10"/>
  <c r="L49" i="10"/>
  <c r="L21" i="10"/>
  <c r="O21" i="10" s="1"/>
  <c r="P21" i="10" s="1"/>
  <c r="J21" i="18" s="1"/>
  <c r="L17" i="10"/>
  <c r="L458" i="10"/>
  <c r="P694" i="10"/>
  <c r="J691" i="18" s="1"/>
  <c r="L25" i="10"/>
  <c r="O25" i="10" s="1"/>
  <c r="P25" i="10" s="1"/>
  <c r="J25" i="18" s="1"/>
  <c r="L9" i="10"/>
  <c r="O9" i="10" s="1"/>
  <c r="P9" i="10" s="1"/>
  <c r="J9" i="18" s="1"/>
  <c r="L76" i="10"/>
  <c r="O76" i="10" s="1"/>
  <c r="P76" i="10" s="1"/>
  <c r="J76" i="18" s="1"/>
  <c r="L72" i="10"/>
  <c r="O72" i="10" s="1"/>
  <c r="P72" i="10" s="1"/>
  <c r="J72" i="18" s="1"/>
  <c r="L68" i="10"/>
  <c r="O68" i="10" s="1"/>
  <c r="P68" i="10" s="1"/>
  <c r="J68" i="18" s="1"/>
  <c r="L44" i="10"/>
  <c r="O44" i="10" s="1"/>
  <c r="P44" i="10" s="1"/>
  <c r="J44" i="18" s="1"/>
  <c r="L40" i="10"/>
  <c r="O40" i="10" s="1"/>
  <c r="P40" i="10" s="1"/>
  <c r="J40" i="18" s="1"/>
  <c r="O262" i="10"/>
  <c r="P262" i="10" s="1"/>
  <c r="J262" i="18" s="1"/>
  <c r="L74" i="10"/>
  <c r="L70" i="10"/>
  <c r="L66" i="10"/>
  <c r="L42" i="10"/>
  <c r="O174" i="10"/>
  <c r="P174" i="10" s="1"/>
  <c r="J174" i="18" s="1"/>
  <c r="O538" i="25"/>
  <c r="D536" i="18" s="1"/>
  <c r="K300" i="25"/>
  <c r="N300" i="25" s="1"/>
  <c r="O300" i="25" s="1"/>
  <c r="D300" i="18" s="1"/>
  <c r="K312" i="25"/>
  <c r="N312" i="25" s="1"/>
  <c r="O312" i="25" s="1"/>
  <c r="D312" i="18" s="1"/>
  <c r="K320" i="25"/>
  <c r="N320" i="25" s="1"/>
  <c r="O320" i="25" s="1"/>
  <c r="D320" i="18" s="1"/>
  <c r="K336" i="25"/>
  <c r="N336" i="25" s="1"/>
  <c r="O336" i="25" s="1"/>
  <c r="D336" i="18" s="1"/>
  <c r="K360" i="25"/>
  <c r="N360" i="25" s="1"/>
  <c r="O360" i="25" s="1"/>
  <c r="D360" i="18" s="1"/>
  <c r="K380" i="25"/>
  <c r="N380" i="25" s="1"/>
  <c r="O380" i="25" s="1"/>
  <c r="D380" i="18" s="1"/>
  <c r="N388" i="25"/>
  <c r="O388" i="25" s="1"/>
  <c r="D388" i="18" s="1"/>
  <c r="K428" i="25"/>
  <c r="N428" i="25" s="1"/>
  <c r="O428" i="25" s="1"/>
  <c r="D428" i="18" s="1"/>
  <c r="K440" i="25"/>
  <c r="N440" i="25" s="1"/>
  <c r="O440" i="25" s="1"/>
  <c r="D440" i="18" s="1"/>
  <c r="K448" i="25"/>
  <c r="N448" i="25" s="1"/>
  <c r="O448" i="25" s="1"/>
  <c r="D448" i="18" s="1"/>
  <c r="K290" i="25"/>
  <c r="N290" i="25" s="1"/>
  <c r="O290" i="25" s="1"/>
  <c r="D290" i="18" s="1"/>
  <c r="K314" i="25"/>
  <c r="N314" i="25" s="1"/>
  <c r="O314" i="25" s="1"/>
  <c r="D314" i="18" s="1"/>
  <c r="N326" i="25"/>
  <c r="O326" i="25" s="1"/>
  <c r="D326" i="18" s="1"/>
  <c r="K338" i="25"/>
  <c r="N338" i="25" s="1"/>
  <c r="O338" i="25" s="1"/>
  <c r="D338" i="18" s="1"/>
  <c r="K354" i="25"/>
  <c r="N354" i="25" s="1"/>
  <c r="O354" i="25" s="1"/>
  <c r="D354" i="18" s="1"/>
  <c r="K378" i="25"/>
  <c r="N378" i="25" s="1"/>
  <c r="O378" i="25" s="1"/>
  <c r="D378" i="18" s="1"/>
  <c r="N390" i="25"/>
  <c r="O390" i="25" s="1"/>
  <c r="D390" i="18" s="1"/>
  <c r="K402" i="25"/>
  <c r="N402" i="25" s="1"/>
  <c r="O402" i="25" s="1"/>
  <c r="D402" i="18" s="1"/>
  <c r="K418" i="25"/>
  <c r="N418" i="25" s="1"/>
  <c r="O418" i="25" s="1"/>
  <c r="D418" i="18" s="1"/>
  <c r="K442" i="25"/>
  <c r="N442" i="25" s="1"/>
  <c r="O442" i="25" s="1"/>
  <c r="D442" i="18" s="1"/>
  <c r="O862" i="25"/>
  <c r="K502" i="25"/>
  <c r="K498" i="25"/>
  <c r="K496" i="25"/>
  <c r="K489" i="25"/>
  <c r="K1105" i="25"/>
  <c r="N1105" i="25" s="1"/>
  <c r="O1105" i="25" s="1"/>
  <c r="D1099" i="18" s="1"/>
  <c r="K1100" i="25"/>
  <c r="N1100" i="25" s="1"/>
  <c r="O1100" i="25" s="1"/>
  <c r="D1094" i="18" s="1"/>
  <c r="K1096" i="25"/>
  <c r="N1096" i="25" s="1"/>
  <c r="O1096" i="25" s="1"/>
  <c r="D1090" i="18" s="1"/>
  <c r="K1094" i="25"/>
  <c r="N1094" i="25" s="1"/>
  <c r="O1094" i="25" s="1"/>
  <c r="D1088" i="18" s="1"/>
  <c r="K1088" i="25"/>
  <c r="N1088" i="25" s="1"/>
  <c r="O1088" i="25" s="1"/>
  <c r="D1082" i="18" s="1"/>
  <c r="K1084" i="25"/>
  <c r="N1084" i="25" s="1"/>
  <c r="O1084" i="25" s="1"/>
  <c r="D1078" i="18" s="1"/>
  <c r="K1078" i="25"/>
  <c r="N1078" i="25" s="1"/>
  <c r="O1078" i="25" s="1"/>
  <c r="D1072" i="18" s="1"/>
  <c r="K1074" i="25"/>
  <c r="N1074" i="25" s="1"/>
  <c r="O1074" i="25" s="1"/>
  <c r="D1068" i="18" s="1"/>
  <c r="K1070" i="25"/>
  <c r="N1070" i="25" s="1"/>
  <c r="O1070" i="25" s="1"/>
  <c r="D1064" i="18" s="1"/>
  <c r="K1068" i="25"/>
  <c r="N1068" i="25" s="1"/>
  <c r="O1068" i="25" s="1"/>
  <c r="D1062" i="18" s="1"/>
  <c r="K1064" i="25"/>
  <c r="N1064" i="25" s="1"/>
  <c r="O1064" i="25" s="1"/>
  <c r="D1058" i="18" s="1"/>
  <c r="K1058" i="25"/>
  <c r="N1058" i="25" s="1"/>
  <c r="O1058" i="25" s="1"/>
  <c r="D1052" i="18" s="1"/>
  <c r="K1054" i="25"/>
  <c r="N1054" i="25" s="1"/>
  <c r="O1054" i="25" s="1"/>
  <c r="D1048" i="18" s="1"/>
  <c r="K1050" i="25"/>
  <c r="N1050" i="25" s="1"/>
  <c r="O1050" i="25" s="1"/>
  <c r="D1044" i="18" s="1"/>
  <c r="K1048" i="25"/>
  <c r="N1048" i="25" s="1"/>
  <c r="O1048" i="25" s="1"/>
  <c r="D1042" i="18" s="1"/>
  <c r="K1042" i="25"/>
  <c r="N1042" i="25" s="1"/>
  <c r="O1042" i="25" s="1"/>
  <c r="D1036" i="18" s="1"/>
  <c r="K1038" i="25"/>
  <c r="N1038" i="25" s="1"/>
  <c r="O1038" i="25" s="1"/>
  <c r="D1032" i="18" s="1"/>
  <c r="K1036" i="25"/>
  <c r="N1036" i="25" s="1"/>
  <c r="O1036" i="25" s="1"/>
  <c r="D1030" i="18" s="1"/>
  <c r="K1029" i="25"/>
  <c r="N1029" i="25" s="1"/>
  <c r="O1029" i="25" s="1"/>
  <c r="D1023" i="18" s="1"/>
  <c r="K1028" i="25"/>
  <c r="N1028" i="25" s="1"/>
  <c r="O1028" i="25" s="1"/>
  <c r="D1022" i="18" s="1"/>
  <c r="K605" i="25"/>
  <c r="K724" i="25" s="1"/>
  <c r="K292" i="25"/>
  <c r="N292" i="25" s="1"/>
  <c r="O292" i="25" s="1"/>
  <c r="D292" i="18" s="1"/>
  <c r="N386" i="25"/>
  <c r="O386" i="25" s="1"/>
  <c r="D386" i="18" s="1"/>
  <c r="N322" i="25"/>
  <c r="O322" i="25" s="1"/>
  <c r="D322" i="18" s="1"/>
  <c r="K404" i="25"/>
  <c r="N404" i="25" s="1"/>
  <c r="O404" i="25" s="1"/>
  <c r="D404" i="18" s="1"/>
  <c r="K356" i="25"/>
  <c r="N356" i="25" s="1"/>
  <c r="O356" i="25" s="1"/>
  <c r="D356" i="18" s="1"/>
  <c r="K438" i="25"/>
  <c r="N438" i="25" s="1"/>
  <c r="O438" i="25" s="1"/>
  <c r="D438" i="18" s="1"/>
  <c r="K374" i="25"/>
  <c r="N374" i="25" s="1"/>
  <c r="O374" i="25" s="1"/>
  <c r="D374" i="18" s="1"/>
  <c r="K310" i="25"/>
  <c r="N310" i="25" s="1"/>
  <c r="O310" i="25" s="1"/>
  <c r="D310" i="18" s="1"/>
  <c r="K434" i="25"/>
  <c r="N434" i="25" s="1"/>
  <c r="O434" i="25" s="1"/>
  <c r="D434" i="18" s="1"/>
  <c r="K394" i="25"/>
  <c r="N394" i="25" s="1"/>
  <c r="O394" i="25" s="1"/>
  <c r="D394" i="18" s="1"/>
  <c r="K370" i="25"/>
  <c r="N370" i="25" s="1"/>
  <c r="O370" i="25" s="1"/>
  <c r="D370" i="18" s="1"/>
  <c r="K330" i="25"/>
  <c r="N330" i="25" s="1"/>
  <c r="O330" i="25" s="1"/>
  <c r="D330" i="18" s="1"/>
  <c r="K306" i="25"/>
  <c r="N306" i="25" s="1"/>
  <c r="O306" i="25" s="1"/>
  <c r="D306" i="18" s="1"/>
  <c r="K328" i="25"/>
  <c r="N328" i="25" s="1"/>
  <c r="O328" i="25" s="1"/>
  <c r="D328" i="18" s="1"/>
  <c r="K332" i="25"/>
  <c r="N332" i="25" s="1"/>
  <c r="O332" i="25" s="1"/>
  <c r="D332" i="18" s="1"/>
  <c r="K368" i="25"/>
  <c r="N368" i="25" s="1"/>
  <c r="O368" i="25" s="1"/>
  <c r="D368" i="18" s="1"/>
  <c r="K408" i="25"/>
  <c r="N408" i="25" s="1"/>
  <c r="O408" i="25" s="1"/>
  <c r="D408" i="18" s="1"/>
  <c r="K412" i="25"/>
  <c r="N412" i="25" s="1"/>
  <c r="O412" i="25" s="1"/>
  <c r="D412" i="18" s="1"/>
  <c r="K416" i="25"/>
  <c r="N416" i="25" s="1"/>
  <c r="O416" i="25" s="1"/>
  <c r="D416" i="18" s="1"/>
  <c r="K453" i="25"/>
  <c r="N453" i="25" s="1"/>
  <c r="O453" i="25" s="1"/>
  <c r="D453" i="18" s="1"/>
  <c r="K334" i="25"/>
  <c r="N334" i="25" s="1"/>
  <c r="O334" i="25" s="1"/>
  <c r="D334" i="18" s="1"/>
  <c r="K350" i="25"/>
  <c r="N350" i="25" s="1"/>
  <c r="O350" i="25" s="1"/>
  <c r="D350" i="18" s="1"/>
  <c r="K398" i="25"/>
  <c r="N398" i="25" s="1"/>
  <c r="O398" i="25" s="1"/>
  <c r="D398" i="18" s="1"/>
  <c r="K414" i="25"/>
  <c r="N414" i="25" s="1"/>
  <c r="O414" i="25" s="1"/>
  <c r="D414" i="18" s="1"/>
  <c r="K907" i="25"/>
  <c r="N377" i="25"/>
  <c r="O377" i="25" s="1"/>
  <c r="D377" i="18" s="1"/>
  <c r="N365" i="25"/>
  <c r="O365" i="25" s="1"/>
  <c r="D365" i="18" s="1"/>
  <c r="N361" i="25"/>
  <c r="O361" i="25" s="1"/>
  <c r="D361" i="18" s="1"/>
  <c r="N429" i="25"/>
  <c r="O429" i="25" s="1"/>
  <c r="D429" i="18" s="1"/>
  <c r="N425" i="25"/>
  <c r="O425" i="25" s="1"/>
  <c r="D425" i="18" s="1"/>
  <c r="N421" i="25"/>
  <c r="O421" i="25" s="1"/>
  <c r="D421" i="18" s="1"/>
  <c r="N397" i="25"/>
  <c r="O397" i="25" s="1"/>
  <c r="D397" i="18" s="1"/>
  <c r="N393" i="25"/>
  <c r="O393" i="25" s="1"/>
  <c r="D393" i="18" s="1"/>
  <c r="N389" i="25"/>
  <c r="O389" i="25" s="1"/>
  <c r="D389" i="18" s="1"/>
  <c r="K492" i="25"/>
  <c r="N492" i="25" s="1"/>
  <c r="O492" i="25" s="1"/>
  <c r="D491" i="18" s="1"/>
  <c r="K488" i="25"/>
  <c r="N488" i="25" s="1"/>
  <c r="O488" i="25" s="1"/>
  <c r="D487" i="18" s="1"/>
  <c r="N455" i="25"/>
  <c r="O455" i="25" s="1"/>
  <c r="D455" i="18" s="1"/>
  <c r="K296" i="25"/>
  <c r="K316" i="25"/>
  <c r="K364" i="25"/>
  <c r="K376" i="25"/>
  <c r="N376" i="25" s="1"/>
  <c r="O376" i="25" s="1"/>
  <c r="D376" i="18" s="1"/>
  <c r="K384" i="25"/>
  <c r="K400" i="25"/>
  <c r="K424" i="25"/>
  <c r="K444" i="25"/>
  <c r="K294" i="25"/>
  <c r="N358" i="25"/>
  <c r="O358" i="25" s="1"/>
  <c r="D358" i="18" s="1"/>
  <c r="N422" i="25"/>
  <c r="O422" i="25" s="1"/>
  <c r="D422" i="18" s="1"/>
  <c r="K523" i="25"/>
  <c r="K515" i="25"/>
  <c r="K511" i="25"/>
  <c r="K509" i="25"/>
  <c r="K504" i="25"/>
  <c r="K482" i="25"/>
  <c r="K1031" i="25"/>
  <c r="K1030" i="25"/>
  <c r="K1027" i="25"/>
  <c r="K1026" i="25"/>
  <c r="K909" i="25"/>
  <c r="K1114" i="25"/>
  <c r="J57" i="26"/>
  <c r="P91" i="26"/>
  <c r="Q91" i="26" s="1"/>
  <c r="H91" i="18" s="1"/>
  <c r="J172" i="26"/>
  <c r="P172" i="26" s="1"/>
  <c r="Q172" i="26" s="1"/>
  <c r="H172" i="18" s="1"/>
  <c r="J232" i="26"/>
  <c r="P232" i="26" s="1"/>
  <c r="Q232" i="26" s="1"/>
  <c r="H232" i="18" s="1"/>
  <c r="J388" i="26"/>
  <c r="J29" i="26"/>
  <c r="J49" i="26"/>
  <c r="P49" i="26" s="1"/>
  <c r="Q49" i="26" s="1"/>
  <c r="H49" i="18" s="1"/>
  <c r="J210" i="26"/>
  <c r="J271" i="26"/>
  <c r="J373" i="26"/>
  <c r="P373" i="26" s="1"/>
  <c r="Q373" i="26" s="1"/>
  <c r="H373" i="18" s="1"/>
  <c r="J21" i="26"/>
  <c r="P21" i="26" s="1"/>
  <c r="Q21" i="26" s="1"/>
  <c r="H21" i="18" s="1"/>
  <c r="J116" i="26"/>
  <c r="J333" i="26"/>
  <c r="P333" i="26" s="1"/>
  <c r="Q333" i="26" s="1"/>
  <c r="H333" i="18" s="1"/>
  <c r="J371" i="26"/>
  <c r="J450" i="26"/>
  <c r="P450" i="26" s="1"/>
  <c r="Q450" i="26" s="1"/>
  <c r="H450" i="18" s="1"/>
  <c r="J425" i="26"/>
  <c r="P425" i="26" s="1"/>
  <c r="Q425" i="26" s="1"/>
  <c r="H425" i="18" s="1"/>
  <c r="J11" i="26"/>
  <c r="P11" i="26" s="1"/>
  <c r="Q11" i="26" s="1"/>
  <c r="H11" i="18" s="1"/>
  <c r="J24" i="26"/>
  <c r="J36" i="26"/>
  <c r="J52" i="26"/>
  <c r="J68" i="26"/>
  <c r="J118" i="26"/>
  <c r="P118" i="26" s="1"/>
  <c r="Q118" i="26" s="1"/>
  <c r="H118" i="18" s="1"/>
  <c r="J150" i="26"/>
  <c r="J166" i="26"/>
  <c r="J181" i="26"/>
  <c r="J201" i="26"/>
  <c r="P201" i="26" s="1"/>
  <c r="Q201" i="26" s="1"/>
  <c r="H201" i="18" s="1"/>
  <c r="J226" i="26"/>
  <c r="J277" i="26"/>
  <c r="P277" i="26" s="1"/>
  <c r="Q277" i="26" s="1"/>
  <c r="H277" i="18" s="1"/>
  <c r="J297" i="26"/>
  <c r="J248" i="26"/>
  <c r="P248" i="26" s="1"/>
  <c r="Q248" i="26" s="1"/>
  <c r="H248" i="18" s="1"/>
  <c r="P316" i="26"/>
  <c r="Q316" i="26" s="1"/>
  <c r="H316" i="18" s="1"/>
  <c r="P351" i="26"/>
  <c r="Q351" i="26" s="1"/>
  <c r="H351" i="18" s="1"/>
  <c r="P453" i="26"/>
  <c r="Q453" i="26" s="1"/>
  <c r="H453" i="18" s="1"/>
  <c r="J383" i="26"/>
  <c r="P383" i="26" s="1"/>
  <c r="Q383" i="26" s="1"/>
  <c r="H383" i="18" s="1"/>
  <c r="J346" i="26"/>
  <c r="P346" i="26" s="1"/>
  <c r="Q346" i="26" s="1"/>
  <c r="H346" i="18" s="1"/>
  <c r="J317" i="26"/>
  <c r="P317" i="26" s="1"/>
  <c r="Q317" i="26" s="1"/>
  <c r="H317" i="18" s="1"/>
  <c r="J255" i="26"/>
  <c r="P255" i="26" s="1"/>
  <c r="Q255" i="26" s="1"/>
  <c r="H255" i="18" s="1"/>
  <c r="J194" i="26"/>
  <c r="P194" i="26" s="1"/>
  <c r="Q194" i="26" s="1"/>
  <c r="H194" i="18" s="1"/>
  <c r="J131" i="26"/>
  <c r="P131" i="26" s="1"/>
  <c r="Q131" i="26" s="1"/>
  <c r="H131" i="18" s="1"/>
  <c r="J90" i="26"/>
  <c r="P90" i="26" s="1"/>
  <c r="Q90" i="26" s="1"/>
  <c r="H90" i="18" s="1"/>
  <c r="J64" i="26"/>
  <c r="P64" i="26" s="1"/>
  <c r="Q64" i="26" s="1"/>
  <c r="H64" i="18" s="1"/>
  <c r="J37" i="26"/>
  <c r="P37" i="26" s="1"/>
  <c r="Q37" i="26" s="1"/>
  <c r="H37" i="18" s="1"/>
  <c r="J401" i="26"/>
  <c r="P401" i="26" s="1"/>
  <c r="Q401" i="26" s="1"/>
  <c r="H401" i="18" s="1"/>
  <c r="J217" i="26"/>
  <c r="P217" i="26" s="1"/>
  <c r="Q217" i="26" s="1"/>
  <c r="H217" i="18" s="1"/>
  <c r="J43" i="26"/>
  <c r="P43" i="26" s="1"/>
  <c r="Q43" i="26" s="1"/>
  <c r="H43" i="18" s="1"/>
  <c r="P180" i="26"/>
  <c r="Q180" i="26" s="1"/>
  <c r="H180" i="18" s="1"/>
  <c r="P149" i="26"/>
  <c r="Q149" i="26" s="1"/>
  <c r="H149" i="18" s="1"/>
  <c r="P298" i="26"/>
  <c r="Q298" i="26" s="1"/>
  <c r="H298" i="18" s="1"/>
  <c r="P216" i="26"/>
  <c r="Q216" i="26" s="1"/>
  <c r="H216" i="18" s="1"/>
  <c r="P289" i="26"/>
  <c r="Q289" i="26" s="1"/>
  <c r="H289" i="18" s="1"/>
  <c r="J124" i="26"/>
  <c r="P124" i="26" s="1"/>
  <c r="Q124" i="26" s="1"/>
  <c r="H124" i="18" s="1"/>
  <c r="J372" i="26"/>
  <c r="J390" i="26"/>
  <c r="J17" i="26"/>
  <c r="J279" i="26"/>
  <c r="P279" i="26" s="1"/>
  <c r="Q279" i="26" s="1"/>
  <c r="H279" i="18" s="1"/>
  <c r="P294" i="26"/>
  <c r="Q294" i="26" s="1"/>
  <c r="H294" i="18" s="1"/>
  <c r="J323" i="26"/>
  <c r="J369" i="26"/>
  <c r="P391" i="26"/>
  <c r="Q391" i="26" s="1"/>
  <c r="H391" i="18" s="1"/>
  <c r="J78" i="26"/>
  <c r="P78" i="26" s="1"/>
  <c r="Q78" i="26" s="1"/>
  <c r="H78" i="18" s="1"/>
  <c r="J208" i="26"/>
  <c r="J418" i="26"/>
  <c r="P418" i="26" s="1"/>
  <c r="Q418" i="26" s="1"/>
  <c r="H418" i="18" s="1"/>
  <c r="J455" i="26"/>
  <c r="J141" i="26"/>
  <c r="P141" i="26" s="1"/>
  <c r="Q141" i="26" s="1"/>
  <c r="H141" i="18" s="1"/>
  <c r="P204" i="26"/>
  <c r="Q204" i="26" s="1"/>
  <c r="H204" i="18" s="1"/>
  <c r="J315" i="26"/>
  <c r="J379" i="26"/>
  <c r="P379" i="26" s="1"/>
  <c r="Q379" i="26" s="1"/>
  <c r="H379" i="18" s="1"/>
  <c r="J424" i="26"/>
  <c r="J19" i="26"/>
  <c r="J48" i="26"/>
  <c r="J80" i="26"/>
  <c r="P80" i="26" s="1"/>
  <c r="Q80" i="26" s="1"/>
  <c r="H80" i="18" s="1"/>
  <c r="J84" i="26"/>
  <c r="J115" i="26"/>
  <c r="J155" i="26"/>
  <c r="P155" i="26" s="1"/>
  <c r="Q155" i="26" s="1"/>
  <c r="H155" i="18" s="1"/>
  <c r="J178" i="26"/>
  <c r="J239" i="26"/>
  <c r="J278" i="26"/>
  <c r="P278" i="26" s="1"/>
  <c r="Q278" i="26" s="1"/>
  <c r="H278" i="18" s="1"/>
  <c r="J308" i="26"/>
  <c r="J341" i="26"/>
  <c r="J355" i="26"/>
  <c r="P355" i="26" s="1"/>
  <c r="Q355" i="26" s="1"/>
  <c r="H355" i="18" s="1"/>
  <c r="J361" i="26"/>
  <c r="J417" i="26"/>
  <c r="J69" i="26"/>
  <c r="P69" i="26" s="1"/>
  <c r="Q69" i="26" s="1"/>
  <c r="H69" i="18" s="1"/>
  <c r="J117" i="26"/>
  <c r="J230" i="26"/>
  <c r="P230" i="26" s="1"/>
  <c r="Q230" i="26" s="1"/>
  <c r="H230" i="18" s="1"/>
  <c r="J256" i="26"/>
  <c r="J272" i="26"/>
  <c r="J13" i="26"/>
  <c r="J140" i="26"/>
  <c r="J85" i="26"/>
  <c r="J108" i="26"/>
  <c r="J45" i="26"/>
  <c r="J142" i="26"/>
  <c r="J72" i="26"/>
  <c r="J39" i="26"/>
  <c r="P44" i="26"/>
  <c r="Q44" i="26" s="1"/>
  <c r="H44" i="18" s="1"/>
  <c r="J70" i="26"/>
  <c r="P82" i="26"/>
  <c r="Q82" i="26" s="1"/>
  <c r="H82" i="18" s="1"/>
  <c r="J95" i="26"/>
  <c r="P100" i="26"/>
  <c r="Q100" i="26" s="1"/>
  <c r="H100" i="18" s="1"/>
  <c r="J12" i="26"/>
  <c r="J28" i="26"/>
  <c r="J56" i="26"/>
  <c r="J86" i="26"/>
  <c r="J133" i="26"/>
  <c r="J31" i="26"/>
  <c r="J61" i="26"/>
  <c r="J93" i="26"/>
  <c r="J1109" i="26"/>
  <c r="J113" i="26"/>
  <c r="J111" i="26"/>
  <c r="J104" i="26"/>
  <c r="J81" i="26"/>
  <c r="J14" i="26"/>
  <c r="J1064" i="26"/>
  <c r="J1048" i="26"/>
  <c r="J1032" i="26"/>
  <c r="J998" i="26"/>
  <c r="J978" i="26"/>
  <c r="J966" i="26"/>
  <c r="J948" i="26"/>
  <c r="J917" i="26"/>
  <c r="J77" i="26"/>
  <c r="J73" i="26"/>
  <c r="P218" i="26"/>
  <c r="Q218" i="26" s="1"/>
  <c r="H218" i="18" s="1"/>
  <c r="P389" i="26"/>
  <c r="Q389" i="26" s="1"/>
  <c r="H389" i="18" s="1"/>
  <c r="P409" i="26"/>
  <c r="Q409" i="26" s="1"/>
  <c r="H409" i="18" s="1"/>
  <c r="P445" i="26"/>
  <c r="Q445" i="26" s="1"/>
  <c r="H445" i="18" s="1"/>
  <c r="P377" i="26"/>
  <c r="Q377" i="26" s="1"/>
  <c r="H377" i="18" s="1"/>
  <c r="P336" i="26"/>
  <c r="Q336" i="26" s="1"/>
  <c r="H336" i="18" s="1"/>
  <c r="P385" i="26"/>
  <c r="Q385" i="26" s="1"/>
  <c r="H385" i="18" s="1"/>
  <c r="J302" i="26"/>
  <c r="P302" i="26" s="1"/>
  <c r="Q302" i="26" s="1"/>
  <c r="H302" i="18" s="1"/>
  <c r="J157" i="26"/>
  <c r="P157" i="26" s="1"/>
  <c r="Q157" i="26" s="1"/>
  <c r="H157" i="18" s="1"/>
  <c r="P285" i="26"/>
  <c r="Q285" i="26" s="1"/>
  <c r="H285" i="18" s="1"/>
  <c r="J195" i="26"/>
  <c r="P195" i="26" s="1"/>
  <c r="Q195" i="26" s="1"/>
  <c r="H195" i="18" s="1"/>
  <c r="J319" i="26"/>
  <c r="P319" i="26" s="1"/>
  <c r="Q319" i="26" s="1"/>
  <c r="H319" i="18" s="1"/>
  <c r="J357" i="26"/>
  <c r="P357" i="26" s="1"/>
  <c r="Q357" i="26" s="1"/>
  <c r="H357" i="18" s="1"/>
  <c r="J374" i="26"/>
  <c r="P374" i="26" s="1"/>
  <c r="Q374" i="26" s="1"/>
  <c r="H374" i="18" s="1"/>
  <c r="J400" i="26"/>
  <c r="P400" i="26" s="1"/>
  <c r="Q400" i="26" s="1"/>
  <c r="H400" i="18" s="1"/>
  <c r="J416" i="26"/>
  <c r="P416" i="26" s="1"/>
  <c r="Q416" i="26" s="1"/>
  <c r="H416" i="18" s="1"/>
  <c r="J432" i="26"/>
  <c r="P432" i="26" s="1"/>
  <c r="Q432" i="26" s="1"/>
  <c r="H432" i="18" s="1"/>
  <c r="J8" i="26"/>
  <c r="P8" i="26" s="1"/>
  <c r="Q8" i="26" s="1"/>
  <c r="H8" i="18" s="1"/>
  <c r="P30" i="26"/>
  <c r="Q30" i="26" s="1"/>
  <c r="H30" i="18" s="1"/>
  <c r="J34" i="26"/>
  <c r="P34" i="26" s="1"/>
  <c r="Q34" i="26" s="1"/>
  <c r="H34" i="18" s="1"/>
  <c r="J59" i="26"/>
  <c r="P59" i="26" s="1"/>
  <c r="Q59" i="26" s="1"/>
  <c r="H59" i="18" s="1"/>
  <c r="J65" i="26"/>
  <c r="P65" i="26" s="1"/>
  <c r="Q65" i="26" s="1"/>
  <c r="H65" i="18" s="1"/>
  <c r="P92" i="26"/>
  <c r="Q92" i="26" s="1"/>
  <c r="H92" i="18" s="1"/>
  <c r="J101" i="26"/>
  <c r="P101" i="26" s="1"/>
  <c r="Q101" i="26" s="1"/>
  <c r="H101" i="18" s="1"/>
  <c r="J280" i="26"/>
  <c r="P280" i="26" s="1"/>
  <c r="Q280" i="26" s="1"/>
  <c r="H280" i="18" s="1"/>
  <c r="J363" i="26"/>
  <c r="P363" i="26" s="1"/>
  <c r="Q363" i="26" s="1"/>
  <c r="H363" i="18" s="1"/>
  <c r="J365" i="26"/>
  <c r="P365" i="26" s="1"/>
  <c r="Q365" i="26" s="1"/>
  <c r="H365" i="18" s="1"/>
  <c r="P343" i="26"/>
  <c r="Q343" i="26" s="1"/>
  <c r="H343" i="18" s="1"/>
  <c r="P404" i="26"/>
  <c r="Q404" i="26" s="1"/>
  <c r="H404" i="18" s="1"/>
  <c r="P420" i="26"/>
  <c r="Q420" i="26" s="1"/>
  <c r="H420" i="18" s="1"/>
  <c r="P444" i="26"/>
  <c r="Q444" i="26" s="1"/>
  <c r="H444" i="18" s="1"/>
  <c r="P359" i="26"/>
  <c r="Q359" i="26" s="1"/>
  <c r="H359" i="18" s="1"/>
  <c r="P386" i="26"/>
  <c r="Q386" i="26" s="1"/>
  <c r="H386" i="18" s="1"/>
  <c r="P422" i="26"/>
  <c r="Q422" i="26" s="1"/>
  <c r="H422" i="18" s="1"/>
  <c r="J275" i="26"/>
  <c r="P275" i="26" s="1"/>
  <c r="Q275" i="26" s="1"/>
  <c r="H275" i="18" s="1"/>
  <c r="J274" i="26"/>
  <c r="P274" i="26" s="1"/>
  <c r="Q274" i="26" s="1"/>
  <c r="H274" i="18" s="1"/>
  <c r="J273" i="26"/>
  <c r="P273" i="26" s="1"/>
  <c r="Q273" i="26" s="1"/>
  <c r="H273" i="18" s="1"/>
  <c r="J244" i="26"/>
  <c r="P244" i="26" s="1"/>
  <c r="Q244" i="26" s="1"/>
  <c r="H244" i="18" s="1"/>
  <c r="J243" i="26"/>
  <c r="P243" i="26" s="1"/>
  <c r="Q243" i="26" s="1"/>
  <c r="H243" i="18" s="1"/>
  <c r="J242" i="26"/>
  <c r="P242" i="26" s="1"/>
  <c r="Q242" i="26" s="1"/>
  <c r="H242" i="18" s="1"/>
  <c r="J236" i="26"/>
  <c r="P236" i="26" s="1"/>
  <c r="Q236" i="26" s="1"/>
  <c r="H236" i="18" s="1"/>
  <c r="J235" i="26"/>
  <c r="P235" i="26" s="1"/>
  <c r="Q235" i="26" s="1"/>
  <c r="H235" i="18" s="1"/>
  <c r="J234" i="26"/>
  <c r="P234" i="26" s="1"/>
  <c r="Q234" i="26" s="1"/>
  <c r="H234" i="18" s="1"/>
  <c r="J227" i="26"/>
  <c r="P227" i="26" s="1"/>
  <c r="Q227" i="26" s="1"/>
  <c r="H227" i="18" s="1"/>
  <c r="J214" i="26"/>
  <c r="P214" i="26" s="1"/>
  <c r="Q214" i="26" s="1"/>
  <c r="H214" i="18" s="1"/>
  <c r="J213" i="26"/>
  <c r="P213" i="26" s="1"/>
  <c r="Q213" i="26" s="1"/>
  <c r="H213" i="18" s="1"/>
  <c r="J212" i="26"/>
  <c r="P212" i="26" s="1"/>
  <c r="Q212" i="26" s="1"/>
  <c r="H212" i="18" s="1"/>
  <c r="J184" i="26"/>
  <c r="P184" i="26" s="1"/>
  <c r="Q184" i="26" s="1"/>
  <c r="H184" i="18" s="1"/>
  <c r="J183" i="26"/>
  <c r="P183" i="26" s="1"/>
  <c r="Q183" i="26" s="1"/>
  <c r="H183" i="18" s="1"/>
  <c r="J182" i="26"/>
  <c r="P182" i="26" s="1"/>
  <c r="Q182" i="26" s="1"/>
  <c r="H182" i="18" s="1"/>
  <c r="J137" i="26"/>
  <c r="P137" i="26" s="1"/>
  <c r="Q137" i="26" s="1"/>
  <c r="H137" i="18" s="1"/>
  <c r="J136" i="26"/>
  <c r="P136" i="26" s="1"/>
  <c r="Q136" i="26" s="1"/>
  <c r="H136" i="18" s="1"/>
  <c r="J135" i="26"/>
  <c r="P135" i="26" s="1"/>
  <c r="Q135" i="26" s="1"/>
  <c r="H135" i="18" s="1"/>
  <c r="J74" i="26"/>
  <c r="P74" i="26" s="1"/>
  <c r="Q74" i="26" s="1"/>
  <c r="H74" i="18" s="1"/>
  <c r="J67" i="26"/>
  <c r="P67" i="26" s="1"/>
  <c r="Q67" i="26" s="1"/>
  <c r="H67" i="18" s="1"/>
  <c r="J60" i="26"/>
  <c r="P60" i="26" s="1"/>
  <c r="Q60" i="26" s="1"/>
  <c r="H60" i="18" s="1"/>
  <c r="J58" i="26"/>
  <c r="P58" i="26" s="1"/>
  <c r="Q58" i="26" s="1"/>
  <c r="H58" i="18" s="1"/>
  <c r="J23" i="26"/>
  <c r="P23" i="26" s="1"/>
  <c r="Q23" i="26" s="1"/>
  <c r="H23" i="18" s="1"/>
  <c r="J431" i="26"/>
  <c r="P431" i="26" s="1"/>
  <c r="Q431" i="26" s="1"/>
  <c r="H431" i="18" s="1"/>
  <c r="J399" i="26"/>
  <c r="P399" i="26" s="1"/>
  <c r="Q399" i="26" s="1"/>
  <c r="H399" i="18" s="1"/>
  <c r="J381" i="26"/>
  <c r="P381" i="26" s="1"/>
  <c r="Q381" i="26" s="1"/>
  <c r="H381" i="18" s="1"/>
  <c r="J726" i="26"/>
  <c r="J334" i="26"/>
  <c r="P334" i="26" s="1"/>
  <c r="Q334" i="26" s="1"/>
  <c r="H334" i="18" s="1"/>
  <c r="J292" i="26"/>
  <c r="P292" i="26" s="1"/>
  <c r="Q292" i="26" s="1"/>
  <c r="H292" i="18" s="1"/>
  <c r="P452" i="26"/>
  <c r="Q452" i="26" s="1"/>
  <c r="H452" i="18" s="1"/>
  <c r="P446" i="26"/>
  <c r="Q446" i="26" s="1"/>
  <c r="H446" i="18" s="1"/>
  <c r="P426" i="26"/>
  <c r="Q426" i="26" s="1"/>
  <c r="H426" i="18" s="1"/>
  <c r="P406" i="26"/>
  <c r="Q406" i="26" s="1"/>
  <c r="H406" i="18" s="1"/>
  <c r="P384" i="26"/>
  <c r="Q384" i="26" s="1"/>
  <c r="H384" i="18" s="1"/>
  <c r="P382" i="26"/>
  <c r="Q382" i="26" s="1"/>
  <c r="H382" i="18" s="1"/>
  <c r="P380" i="26"/>
  <c r="Q380" i="26" s="1"/>
  <c r="H380" i="18" s="1"/>
  <c r="P378" i="26"/>
  <c r="Q378" i="26" s="1"/>
  <c r="H378" i="18" s="1"/>
  <c r="P376" i="26"/>
  <c r="Q376" i="26" s="1"/>
  <c r="H376" i="18" s="1"/>
  <c r="P368" i="26"/>
  <c r="Q368" i="26" s="1"/>
  <c r="H368" i="18" s="1"/>
  <c r="P366" i="26"/>
  <c r="Q366" i="26" s="1"/>
  <c r="H366" i="18" s="1"/>
  <c r="P358" i="26"/>
  <c r="Q358" i="26" s="1"/>
  <c r="H358" i="18" s="1"/>
  <c r="P350" i="26"/>
  <c r="Q350" i="26" s="1"/>
  <c r="H350" i="18" s="1"/>
  <c r="P348" i="26"/>
  <c r="Q348" i="26" s="1"/>
  <c r="H348" i="18" s="1"/>
  <c r="P344" i="26"/>
  <c r="Q344" i="26" s="1"/>
  <c r="H344" i="18" s="1"/>
  <c r="P342" i="26"/>
  <c r="Q342" i="26" s="1"/>
  <c r="H342" i="18" s="1"/>
  <c r="P320" i="26"/>
  <c r="Q320" i="26" s="1"/>
  <c r="H320" i="18" s="1"/>
  <c r="P288" i="26"/>
  <c r="Q288" i="26" s="1"/>
  <c r="H288" i="18" s="1"/>
  <c r="P286" i="26"/>
  <c r="Q286" i="26" s="1"/>
  <c r="H286" i="18" s="1"/>
  <c r="P262" i="26"/>
  <c r="Q262" i="26" s="1"/>
  <c r="H262" i="18" s="1"/>
  <c r="P241" i="26"/>
  <c r="Q241" i="26" s="1"/>
  <c r="H241" i="18" s="1"/>
  <c r="P219" i="26"/>
  <c r="Q219" i="26" s="1"/>
  <c r="H219" i="18" s="1"/>
  <c r="P211" i="26"/>
  <c r="Q211" i="26" s="1"/>
  <c r="H211" i="18" s="1"/>
  <c r="P197" i="26"/>
  <c r="Q197" i="26" s="1"/>
  <c r="H197" i="18" s="1"/>
  <c r="P179" i="26"/>
  <c r="Q179" i="26" s="1"/>
  <c r="H179" i="18" s="1"/>
  <c r="P163" i="26"/>
  <c r="Q163" i="26" s="1"/>
  <c r="H163" i="18" s="1"/>
  <c r="J7" i="26"/>
  <c r="P62" i="26"/>
  <c r="Q62" i="26" s="1"/>
  <c r="H62" i="18" s="1"/>
  <c r="J94" i="26"/>
  <c r="J126" i="26"/>
  <c r="J144" i="26"/>
  <c r="J127" i="26"/>
  <c r="J112" i="26"/>
  <c r="J105" i="26"/>
  <c r="J103" i="26"/>
  <c r="J51" i="26"/>
  <c r="J16" i="26"/>
  <c r="J1023" i="26"/>
  <c r="J921" i="26"/>
  <c r="J75" i="26"/>
  <c r="P312" i="26"/>
  <c r="Q312" i="26" s="1"/>
  <c r="H312" i="18" s="1"/>
  <c r="P339" i="26"/>
  <c r="Q339" i="26" s="1"/>
  <c r="H339" i="18" s="1"/>
  <c r="P367" i="26"/>
  <c r="Q367" i="26" s="1"/>
  <c r="H367" i="18" s="1"/>
  <c r="P387" i="26"/>
  <c r="Q387" i="26" s="1"/>
  <c r="H387" i="18" s="1"/>
  <c r="P398" i="26"/>
  <c r="Q398" i="26" s="1"/>
  <c r="H398" i="18" s="1"/>
  <c r="P413" i="26"/>
  <c r="Q413" i="26" s="1"/>
  <c r="H413" i="18" s="1"/>
  <c r="P414" i="26"/>
  <c r="Q414" i="26" s="1"/>
  <c r="H414" i="18" s="1"/>
  <c r="P429" i="26"/>
  <c r="Q429" i="26" s="1"/>
  <c r="H429" i="18" s="1"/>
  <c r="P430" i="26"/>
  <c r="Q430" i="26" s="1"/>
  <c r="H430" i="18" s="1"/>
  <c r="P448" i="26"/>
  <c r="Q448" i="26" s="1"/>
  <c r="H448" i="18" s="1"/>
  <c r="P189" i="26"/>
  <c r="Q189" i="26" s="1"/>
  <c r="H189" i="18" s="1"/>
  <c r="P304" i="26"/>
  <c r="Q304" i="26" s="1"/>
  <c r="H304" i="18" s="1"/>
  <c r="P307" i="26"/>
  <c r="Q307" i="26" s="1"/>
  <c r="H307" i="18" s="1"/>
  <c r="P324" i="26"/>
  <c r="Q324" i="26" s="1"/>
  <c r="H324" i="18" s="1"/>
  <c r="P326" i="26"/>
  <c r="Q326" i="26" s="1"/>
  <c r="H326" i="18" s="1"/>
  <c r="P408" i="26"/>
  <c r="Q408" i="26" s="1"/>
  <c r="H408" i="18" s="1"/>
  <c r="P438" i="26"/>
  <c r="Q438" i="26" s="1"/>
  <c r="H438" i="18" s="1"/>
  <c r="P442" i="26"/>
  <c r="Q442" i="26" s="1"/>
  <c r="H442" i="18" s="1"/>
  <c r="P396" i="26"/>
  <c r="Q396" i="26" s="1"/>
  <c r="H396" i="18" s="1"/>
  <c r="P412" i="26"/>
  <c r="Q412" i="26" s="1"/>
  <c r="H412" i="18" s="1"/>
  <c r="P428" i="26"/>
  <c r="Q428" i="26" s="1"/>
  <c r="H428" i="18" s="1"/>
  <c r="P451" i="26"/>
  <c r="Q451" i="26" s="1"/>
  <c r="H451" i="18" s="1"/>
  <c r="P352" i="26"/>
  <c r="Q352" i="26" s="1"/>
  <c r="H352" i="18" s="1"/>
  <c r="P375" i="26"/>
  <c r="Q375" i="26" s="1"/>
  <c r="H375" i="18" s="1"/>
  <c r="P402" i="26"/>
  <c r="Q402" i="26" s="1"/>
  <c r="H402" i="18" s="1"/>
  <c r="P434" i="26"/>
  <c r="Q434" i="26" s="1"/>
  <c r="H434" i="18" s="1"/>
  <c r="P443" i="26"/>
  <c r="Q443" i="26" s="1"/>
  <c r="H443" i="18" s="1"/>
  <c r="P435" i="26"/>
  <c r="Q435" i="26" s="1"/>
  <c r="H435" i="18" s="1"/>
  <c r="P433" i="26"/>
  <c r="Q433" i="26" s="1"/>
  <c r="H433" i="18" s="1"/>
  <c r="P427" i="26"/>
  <c r="Q427" i="26" s="1"/>
  <c r="H427" i="18" s="1"/>
  <c r="P419" i="26"/>
  <c r="Q419" i="26" s="1"/>
  <c r="H419" i="18" s="1"/>
  <c r="P411" i="26"/>
  <c r="Q411" i="26" s="1"/>
  <c r="H411" i="18" s="1"/>
  <c r="P405" i="26"/>
  <c r="Q405" i="26" s="1"/>
  <c r="H405" i="18" s="1"/>
  <c r="P395" i="26"/>
  <c r="Q395" i="26" s="1"/>
  <c r="H395" i="18" s="1"/>
  <c r="P393" i="26"/>
  <c r="Q393" i="26" s="1"/>
  <c r="H393" i="18" s="1"/>
  <c r="P347" i="26"/>
  <c r="Q347" i="26" s="1"/>
  <c r="H347" i="18" s="1"/>
  <c r="P337" i="26"/>
  <c r="Q337" i="26" s="1"/>
  <c r="H337" i="18" s="1"/>
  <c r="P331" i="26"/>
  <c r="Q331" i="26" s="1"/>
  <c r="H331" i="18" s="1"/>
  <c r="P329" i="26"/>
  <c r="Q329" i="26" s="1"/>
  <c r="H329" i="18" s="1"/>
  <c r="P325" i="26"/>
  <c r="Q325" i="26" s="1"/>
  <c r="H325" i="18" s="1"/>
  <c r="P313" i="26"/>
  <c r="Q313" i="26" s="1"/>
  <c r="H313" i="18" s="1"/>
  <c r="P305" i="26"/>
  <c r="Q305" i="26" s="1"/>
  <c r="H305" i="18" s="1"/>
  <c r="P295" i="26"/>
  <c r="Q295" i="26" s="1"/>
  <c r="H295" i="18" s="1"/>
  <c r="P291" i="26"/>
  <c r="Q291" i="26" s="1"/>
  <c r="H291" i="18" s="1"/>
  <c r="P287" i="26"/>
  <c r="Q287" i="26" s="1"/>
  <c r="H287" i="18" s="1"/>
  <c r="P269" i="26"/>
  <c r="Q269" i="26" s="1"/>
  <c r="H269" i="18" s="1"/>
  <c r="P263" i="26"/>
  <c r="Q263" i="26" s="1"/>
  <c r="H263" i="18" s="1"/>
  <c r="P254" i="26"/>
  <c r="Q254" i="26" s="1"/>
  <c r="H254" i="18" s="1"/>
  <c r="P240" i="26"/>
  <c r="Q240" i="26" s="1"/>
  <c r="H240" i="18" s="1"/>
  <c r="P224" i="26"/>
  <c r="Q224" i="26" s="1"/>
  <c r="H224" i="18" s="1"/>
  <c r="P202" i="26"/>
  <c r="Q202" i="26" s="1"/>
  <c r="H202" i="18" s="1"/>
  <c r="P164" i="26"/>
  <c r="Q164" i="26" s="1"/>
  <c r="H164" i="18" s="1"/>
  <c r="P139" i="26"/>
  <c r="Q139" i="26" s="1"/>
  <c r="H139" i="18" s="1"/>
  <c r="P666" i="26"/>
  <c r="Q666" i="26" s="1"/>
  <c r="H663" i="18" s="1"/>
  <c r="P658" i="26"/>
  <c r="Q658" i="26" s="1"/>
  <c r="H655" i="18" s="1"/>
  <c r="P650" i="26"/>
  <c r="Q650" i="26" s="1"/>
  <c r="H647" i="18" s="1"/>
  <c r="P642" i="26"/>
  <c r="Q642" i="26" s="1"/>
  <c r="H639" i="18" s="1"/>
  <c r="P634" i="26"/>
  <c r="Q634" i="26" s="1"/>
  <c r="H631" i="18" s="1"/>
  <c r="P626" i="26"/>
  <c r="Q626" i="26" s="1"/>
  <c r="H623" i="18" s="1"/>
  <c r="P618" i="26"/>
  <c r="Q618" i="26" s="1"/>
  <c r="H615" i="18" s="1"/>
  <c r="P610" i="26"/>
  <c r="Q610" i="26" s="1"/>
  <c r="H607" i="18" s="1"/>
  <c r="P515" i="26"/>
  <c r="Q515" i="26" s="1"/>
  <c r="H514" i="18" s="1"/>
  <c r="P510" i="26"/>
  <c r="Q510" i="26" s="1"/>
  <c r="H509" i="18" s="1"/>
  <c r="P508" i="26"/>
  <c r="Q508" i="26" s="1"/>
  <c r="H507" i="18" s="1"/>
  <c r="P489" i="26"/>
  <c r="Q489" i="26" s="1"/>
  <c r="H488" i="18" s="1"/>
  <c r="P481" i="26"/>
  <c r="Q481" i="26" s="1"/>
  <c r="H480" i="18" s="1"/>
  <c r="P476" i="26"/>
  <c r="Q476" i="26" s="1"/>
  <c r="H475" i="18" s="1"/>
  <c r="P472" i="26"/>
  <c r="Q472" i="26" s="1"/>
  <c r="H471" i="18" s="1"/>
  <c r="P468" i="26"/>
  <c r="Q468" i="26" s="1"/>
  <c r="H467" i="18" s="1"/>
  <c r="P465" i="26"/>
  <c r="Q465" i="26" s="1"/>
  <c r="H464" i="18" s="1"/>
  <c r="P579" i="26"/>
  <c r="Q579" i="26" s="1"/>
  <c r="H577" i="18" s="1"/>
  <c r="P525" i="26"/>
  <c r="Q525" i="26" s="1"/>
  <c r="H524" i="18" s="1"/>
  <c r="P519" i="26"/>
  <c r="Q519" i="26" s="1"/>
  <c r="H518" i="18" s="1"/>
  <c r="P511" i="26"/>
  <c r="Q511" i="26" s="1"/>
  <c r="H510" i="18" s="1"/>
  <c r="P504" i="26"/>
  <c r="Q504" i="26" s="1"/>
  <c r="H503" i="18" s="1"/>
  <c r="P501" i="26"/>
  <c r="Q501" i="26" s="1"/>
  <c r="H500" i="18" s="1"/>
  <c r="P497" i="26"/>
  <c r="Q497" i="26" s="1"/>
  <c r="H496" i="18" s="1"/>
  <c r="P493" i="26"/>
  <c r="Q493" i="26" s="1"/>
  <c r="H492" i="18" s="1"/>
  <c r="P491" i="26"/>
  <c r="Q491" i="26" s="1"/>
  <c r="H490" i="18" s="1"/>
  <c r="P487" i="26"/>
  <c r="Q487" i="26" s="1"/>
  <c r="H486" i="18" s="1"/>
  <c r="P485" i="26"/>
  <c r="Q485" i="26" s="1"/>
  <c r="H484" i="18" s="1"/>
  <c r="P483" i="26"/>
  <c r="Q483" i="26" s="1"/>
  <c r="H482" i="18" s="1"/>
  <c r="P479" i="26"/>
  <c r="Q479" i="26" s="1"/>
  <c r="H478" i="18" s="1"/>
  <c r="P477" i="26"/>
  <c r="Q477" i="26" s="1"/>
  <c r="H476" i="18" s="1"/>
  <c r="P475" i="26"/>
  <c r="Q475" i="26" s="1"/>
  <c r="H474" i="18" s="1"/>
  <c r="P471" i="26"/>
  <c r="Q471" i="26" s="1"/>
  <c r="H470" i="18" s="1"/>
  <c r="P467" i="26"/>
  <c r="Q467" i="26" s="1"/>
  <c r="H466" i="18" s="1"/>
  <c r="P592" i="26"/>
  <c r="Q592" i="26" s="1"/>
  <c r="H590" i="18" s="1"/>
  <c r="P576" i="26"/>
  <c r="Q576" i="26" s="1"/>
  <c r="H574" i="18" s="1"/>
  <c r="P572" i="26"/>
  <c r="Q572" i="26" s="1"/>
  <c r="H570" i="18" s="1"/>
  <c r="P566" i="26"/>
  <c r="Q566" i="26" s="1"/>
  <c r="H564" i="18" s="1"/>
  <c r="P547" i="26"/>
  <c r="Q547" i="26" s="1"/>
  <c r="H545" i="18" s="1"/>
  <c r="P537" i="26"/>
  <c r="Q537" i="26" s="1"/>
  <c r="H535" i="18" s="1"/>
  <c r="P531" i="26"/>
  <c r="Q531" i="26" s="1"/>
  <c r="H529" i="18" s="1"/>
  <c r="P698" i="26"/>
  <c r="Q698" i="26" s="1"/>
  <c r="H695" i="18" s="1"/>
  <c r="P470" i="26"/>
  <c r="Q470" i="26" s="1"/>
  <c r="H469" i="18" s="1"/>
  <c r="P513" i="26"/>
  <c r="Q513" i="26" s="1"/>
  <c r="H512" i="18" s="1"/>
  <c r="P464" i="26"/>
  <c r="Q464" i="26" s="1"/>
  <c r="H463" i="18" s="1"/>
  <c r="P670" i="26"/>
  <c r="Q670" i="26" s="1"/>
  <c r="H667" i="18" s="1"/>
  <c r="P662" i="26"/>
  <c r="Q662" i="26" s="1"/>
  <c r="H659" i="18" s="1"/>
  <c r="P654" i="26"/>
  <c r="Q654" i="26" s="1"/>
  <c r="H651" i="18" s="1"/>
  <c r="P646" i="26"/>
  <c r="Q646" i="26" s="1"/>
  <c r="H643" i="18" s="1"/>
  <c r="P638" i="26"/>
  <c r="Q638" i="26" s="1"/>
  <c r="H635" i="18" s="1"/>
  <c r="P630" i="26"/>
  <c r="Q630" i="26" s="1"/>
  <c r="H627" i="18" s="1"/>
  <c r="P622" i="26"/>
  <c r="Q622" i="26" s="1"/>
  <c r="H619" i="18" s="1"/>
  <c r="P614" i="26"/>
  <c r="Q614" i="26" s="1"/>
  <c r="H611" i="18" s="1"/>
  <c r="P606" i="26"/>
  <c r="Q606" i="26" s="1"/>
  <c r="H603" i="18" s="1"/>
  <c r="J507" i="26"/>
  <c r="P507" i="26" s="1"/>
  <c r="Q507" i="26" s="1"/>
  <c r="H506" i="18" s="1"/>
  <c r="P506" i="26"/>
  <c r="Q506" i="26" s="1"/>
  <c r="H505" i="18" s="1"/>
  <c r="P503" i="26"/>
  <c r="Q503" i="26" s="1"/>
  <c r="H502" i="18" s="1"/>
  <c r="J500" i="26"/>
  <c r="P500" i="26" s="1"/>
  <c r="Q500" i="26" s="1"/>
  <c r="H499" i="18" s="1"/>
  <c r="P499" i="26"/>
  <c r="Q499" i="26" s="1"/>
  <c r="H498" i="18" s="1"/>
  <c r="J496" i="26"/>
  <c r="P496" i="26" s="1"/>
  <c r="Q496" i="26" s="1"/>
  <c r="H495" i="18" s="1"/>
  <c r="P495" i="26"/>
  <c r="Q495" i="26" s="1"/>
  <c r="H494" i="18" s="1"/>
  <c r="J492" i="26"/>
  <c r="P492" i="26" s="1"/>
  <c r="Q492" i="26" s="1"/>
  <c r="H491" i="18" s="1"/>
  <c r="J484" i="26"/>
  <c r="P484" i="26" s="1"/>
  <c r="Q484" i="26" s="1"/>
  <c r="H483" i="18" s="1"/>
  <c r="P594" i="26"/>
  <c r="Q594" i="26" s="1"/>
  <c r="H592" i="18" s="1"/>
  <c r="J585" i="26"/>
  <c r="P585" i="26" s="1"/>
  <c r="Q585" i="26" s="1"/>
  <c r="H583" i="18" s="1"/>
  <c r="J583" i="26"/>
  <c r="P583" i="26" s="1"/>
  <c r="Q583" i="26" s="1"/>
  <c r="H581" i="18" s="1"/>
  <c r="J581" i="26"/>
  <c r="P581" i="26" s="1"/>
  <c r="J571" i="26"/>
  <c r="P571" i="26" s="1"/>
  <c r="Q571" i="26" s="1"/>
  <c r="H569" i="18" s="1"/>
  <c r="P570" i="26"/>
  <c r="Q570" i="26" s="1"/>
  <c r="H568" i="18" s="1"/>
  <c r="J567" i="26"/>
  <c r="P567" i="26" s="1"/>
  <c r="Q567" i="26" s="1"/>
  <c r="H565" i="18" s="1"/>
  <c r="J565" i="26"/>
  <c r="P565" i="26" s="1"/>
  <c r="Q565" i="26" s="1"/>
  <c r="H563" i="18" s="1"/>
  <c r="J557" i="26"/>
  <c r="P557" i="26" s="1"/>
  <c r="Q557" i="26" s="1"/>
  <c r="H555" i="18" s="1"/>
  <c r="P556" i="26"/>
  <c r="Q556" i="26" s="1"/>
  <c r="H554" i="18" s="1"/>
  <c r="J554" i="26"/>
  <c r="P554" i="26" s="1"/>
  <c r="Q554" i="26" s="1"/>
  <c r="H552" i="18" s="1"/>
  <c r="J552" i="26"/>
  <c r="P552" i="26" s="1"/>
  <c r="Q552" i="26" s="1"/>
  <c r="H550" i="18" s="1"/>
  <c r="J542" i="26"/>
  <c r="P542" i="26" s="1"/>
  <c r="Q542" i="26" s="1"/>
  <c r="H540" i="18" s="1"/>
  <c r="P541" i="26"/>
  <c r="Q541" i="26" s="1"/>
  <c r="H539" i="18" s="1"/>
  <c r="J538" i="26"/>
  <c r="P538" i="26" s="1"/>
  <c r="Q538" i="26" s="1"/>
  <c r="H536" i="18" s="1"/>
  <c r="J536" i="26"/>
  <c r="P536" i="26" s="1"/>
  <c r="Q536" i="26" s="1"/>
  <c r="H534" i="18" s="1"/>
  <c r="J699" i="26"/>
  <c r="P699" i="26" s="1"/>
  <c r="Q699" i="26" s="1"/>
  <c r="H696" i="18" s="1"/>
  <c r="J691" i="26"/>
  <c r="P691" i="26" s="1"/>
  <c r="Q691" i="26" s="1"/>
  <c r="H688" i="18" s="1"/>
  <c r="J683" i="26"/>
  <c r="P683" i="26" s="1"/>
  <c r="Q683" i="26" s="1"/>
  <c r="H680" i="18" s="1"/>
  <c r="P522" i="26"/>
  <c r="Q522" i="26" s="1"/>
  <c r="H521" i="18" s="1"/>
  <c r="P520" i="26"/>
  <c r="Q520" i="26" s="1"/>
  <c r="H519" i="18" s="1"/>
  <c r="P518" i="26"/>
  <c r="Q518" i="26" s="1"/>
  <c r="H517" i="18" s="1"/>
  <c r="P516" i="26"/>
  <c r="Q516" i="26" s="1"/>
  <c r="H515" i="18" s="1"/>
  <c r="P514" i="26"/>
  <c r="Q514" i="26" s="1"/>
  <c r="H513" i="18" s="1"/>
  <c r="P512" i="26"/>
  <c r="Q512" i="26" s="1"/>
  <c r="H511" i="18" s="1"/>
  <c r="P488" i="26"/>
  <c r="Q488" i="26" s="1"/>
  <c r="H487" i="18" s="1"/>
  <c r="P480" i="26"/>
  <c r="Q480" i="26" s="1"/>
  <c r="H479" i="18" s="1"/>
  <c r="P587" i="26"/>
  <c r="Q587" i="26" s="1"/>
  <c r="H585" i="18" s="1"/>
  <c r="P530" i="26"/>
  <c r="Q530" i="26" s="1"/>
  <c r="H528" i="18" s="1"/>
  <c r="P703" i="26"/>
  <c r="Q703" i="26" s="1"/>
  <c r="H700" i="18" s="1"/>
  <c r="P697" i="26"/>
  <c r="Q697" i="26" s="1"/>
  <c r="H694" i="18" s="1"/>
  <c r="P893" i="26"/>
  <c r="Q893" i="26" s="1"/>
  <c r="H888" i="18" s="1"/>
  <c r="I898" i="18"/>
  <c r="O882" i="23"/>
  <c r="E877" i="18" s="1"/>
  <c r="O627" i="23"/>
  <c r="E624" i="18" s="1"/>
  <c r="O652" i="23"/>
  <c r="E649" i="18" s="1"/>
  <c r="O1037" i="23"/>
  <c r="E1031" i="18" s="1"/>
  <c r="O1112" i="23"/>
  <c r="E1106" i="18" s="1"/>
  <c r="O655" i="23"/>
  <c r="E652" i="18" s="1"/>
  <c r="O611" i="23"/>
  <c r="E608" i="18" s="1"/>
  <c r="O672" i="23"/>
  <c r="E669" i="18" s="1"/>
  <c r="O1039" i="23"/>
  <c r="E1033" i="18" s="1"/>
  <c r="P638" i="10"/>
  <c r="J635" i="18" s="1"/>
  <c r="P688" i="10"/>
  <c r="J685" i="18" s="1"/>
  <c r="D866" i="18"/>
  <c r="O905" i="25"/>
  <c r="P900" i="26"/>
  <c r="Q900" i="26" s="1"/>
  <c r="H895" i="18" s="1"/>
  <c r="P898" i="26"/>
  <c r="Q898" i="26" s="1"/>
  <c r="H893" i="18" s="1"/>
  <c r="P894" i="26"/>
  <c r="Q894" i="26" s="1"/>
  <c r="H889" i="18" s="1"/>
  <c r="P882" i="26"/>
  <c r="Q882" i="26" s="1"/>
  <c r="H877" i="18" s="1"/>
  <c r="P878" i="26"/>
  <c r="Q878" i="26" s="1"/>
  <c r="H873" i="18" s="1"/>
  <c r="P870" i="26"/>
  <c r="Q870" i="26" s="1"/>
  <c r="H865" i="18" s="1"/>
  <c r="P866" i="26"/>
  <c r="Q866" i="26" s="1"/>
  <c r="H861" i="18" s="1"/>
  <c r="L76" i="33"/>
  <c r="O76" i="33" s="1"/>
  <c r="P76" i="33" s="1"/>
  <c r="L54" i="33"/>
  <c r="O205" i="33"/>
  <c r="P205" i="33" s="1"/>
  <c r="O195" i="33"/>
  <c r="P195" i="33" s="1"/>
  <c r="O113" i="33"/>
  <c r="P113" i="33" s="1"/>
  <c r="O103" i="33"/>
  <c r="P103" i="33" s="1"/>
  <c r="O31" i="33"/>
  <c r="P31" i="33" s="1"/>
  <c r="P84" i="33"/>
  <c r="P163" i="33"/>
  <c r="P240" i="33"/>
  <c r="P300" i="33"/>
  <c r="P420" i="33"/>
  <c r="P199" i="33"/>
  <c r="P341" i="33"/>
  <c r="P137" i="33"/>
  <c r="P161" i="33"/>
  <c r="P160" i="33"/>
  <c r="P133" i="33"/>
  <c r="P218" i="33"/>
  <c r="P458" i="13"/>
  <c r="N886" i="16"/>
  <c r="N694" i="16"/>
  <c r="N682" i="16"/>
  <c r="N656" i="16"/>
  <c r="N630" i="16"/>
  <c r="N608" i="16"/>
  <c r="N697" i="16"/>
  <c r="N661" i="16"/>
  <c r="N657" i="16"/>
  <c r="N649" i="16"/>
  <c r="N645" i="16"/>
  <c r="N626" i="16"/>
  <c r="N711" i="16"/>
  <c r="N692" i="16"/>
  <c r="N670" i="16"/>
  <c r="N638" i="16"/>
  <c r="N614" i="16"/>
  <c r="N695" i="16"/>
  <c r="N683" i="16"/>
  <c r="N659" i="16"/>
  <c r="N655" i="16"/>
  <c r="N651" i="16"/>
  <c r="N647" i="16"/>
  <c r="N625" i="16"/>
  <c r="I720" i="18"/>
  <c r="P927" i="33"/>
  <c r="P1060" i="33"/>
  <c r="P1034" i="13"/>
  <c r="P1113" i="13"/>
  <c r="P993" i="13"/>
  <c r="P965" i="13"/>
  <c r="P968" i="13"/>
  <c r="P1082" i="13"/>
  <c r="P1094" i="13"/>
  <c r="K1116" i="13"/>
  <c r="N1086" i="16"/>
  <c r="N1056" i="16"/>
  <c r="N957" i="16"/>
  <c r="N944" i="16"/>
  <c r="N1101" i="16"/>
  <c r="N1069" i="16"/>
  <c r="N929" i="16"/>
  <c r="N910" i="16"/>
  <c r="N1080" i="16"/>
  <c r="N1038" i="16"/>
  <c r="N990" i="16"/>
  <c r="N936" i="16"/>
  <c r="N1095" i="16"/>
  <c r="N1071" i="16"/>
  <c r="N1063" i="16"/>
  <c r="N1029" i="16"/>
  <c r="N997" i="16"/>
  <c r="I899" i="18"/>
  <c r="J370" i="12"/>
  <c r="M370" i="12" s="1"/>
  <c r="N370" i="12" s="1"/>
  <c r="I400" i="14"/>
  <c r="L400" i="14" s="1"/>
  <c r="M400" i="14" s="1"/>
  <c r="I141" i="14"/>
  <c r="L141" i="14" s="1"/>
  <c r="M141" i="14" s="1"/>
  <c r="I261" i="14"/>
  <c r="L261" i="14" s="1"/>
  <c r="M261" i="14" s="1"/>
  <c r="I435" i="14"/>
  <c r="L435" i="14" s="1"/>
  <c r="M435" i="14" s="1"/>
  <c r="F435" i="18" s="1"/>
  <c r="I179" i="14"/>
  <c r="L179" i="14" s="1"/>
  <c r="M179" i="14" s="1"/>
  <c r="F179" i="18" s="1"/>
  <c r="I347" i="14"/>
  <c r="L347" i="14" s="1"/>
  <c r="M347" i="14" s="1"/>
  <c r="I23" i="14"/>
  <c r="L23" i="14" s="1"/>
  <c r="M23" i="14" s="1"/>
  <c r="I232" i="14"/>
  <c r="L232" i="14" s="1"/>
  <c r="M232" i="14" s="1"/>
  <c r="F232" i="18" s="1"/>
  <c r="H911" i="14"/>
  <c r="I337" i="14"/>
  <c r="L337" i="14" s="1"/>
  <c r="M337" i="14" s="1"/>
  <c r="F337" i="18" s="1"/>
  <c r="J599" i="32"/>
  <c r="I973" i="14"/>
  <c r="L973" i="14" s="1"/>
  <c r="M973" i="14" s="1"/>
  <c r="J666" i="32"/>
  <c r="J518" i="34"/>
  <c r="M518" i="34" s="1"/>
  <c r="N518" i="34" s="1"/>
  <c r="J893" i="15"/>
  <c r="M893" i="15" s="1"/>
  <c r="N893" i="15" s="1"/>
  <c r="I193" i="14"/>
  <c r="L193" i="14" s="1"/>
  <c r="M193" i="14" s="1"/>
  <c r="I214" i="14"/>
  <c r="L214" i="14" s="1"/>
  <c r="M214" i="14" s="1"/>
  <c r="I532" i="15"/>
  <c r="I305" i="14"/>
  <c r="L305" i="14" s="1"/>
  <c r="M305" i="14" s="1"/>
  <c r="I309" i="11"/>
  <c r="L309" i="11" s="1"/>
  <c r="M309" i="11" s="1"/>
  <c r="H609" i="11"/>
  <c r="I683" i="32"/>
  <c r="L683" i="32" s="1"/>
  <c r="I259" i="11"/>
  <c r="L259" i="11" s="1"/>
  <c r="M259" i="11" s="1"/>
  <c r="I367" i="11"/>
  <c r="L367" i="11" s="1"/>
  <c r="M367" i="11" s="1"/>
  <c r="I382" i="11"/>
  <c r="L382" i="11" s="1"/>
  <c r="M382" i="11" s="1"/>
  <c r="I414" i="11"/>
  <c r="L414" i="11" s="1"/>
  <c r="M414" i="11" s="1"/>
  <c r="I438" i="11"/>
  <c r="L438" i="11" s="1"/>
  <c r="M438" i="11" s="1"/>
  <c r="I10" i="14"/>
  <c r="L10" i="14" s="1"/>
  <c r="M10" i="14" s="1"/>
  <c r="F10" i="18" s="1"/>
  <c r="H881" i="32"/>
  <c r="I918" i="12"/>
  <c r="I94" i="11"/>
  <c r="L94" i="11" s="1"/>
  <c r="M94" i="11" s="1"/>
  <c r="I120" i="11"/>
  <c r="L120" i="11" s="1"/>
  <c r="M120" i="11" s="1"/>
  <c r="I254" i="11"/>
  <c r="L254" i="11" s="1"/>
  <c r="M254" i="11" s="1"/>
  <c r="I266" i="11"/>
  <c r="L266" i="11" s="1"/>
  <c r="M266" i="11" s="1"/>
  <c r="I277" i="11"/>
  <c r="L277" i="11" s="1"/>
  <c r="M277" i="11" s="1"/>
  <c r="I432" i="11"/>
  <c r="L432" i="11" s="1"/>
  <c r="M432" i="11" s="1"/>
  <c r="I443" i="11"/>
  <c r="L443" i="11" s="1"/>
  <c r="M443" i="11" s="1"/>
  <c r="I448" i="11"/>
  <c r="L448" i="11" s="1"/>
  <c r="M448" i="11" s="1"/>
  <c r="I127" i="14"/>
  <c r="L127" i="14" s="1"/>
  <c r="M127" i="14" s="1"/>
  <c r="I37" i="11"/>
  <c r="L37" i="11" s="1"/>
  <c r="M37" i="11" s="1"/>
  <c r="I128" i="11"/>
  <c r="L128" i="11" s="1"/>
  <c r="M128" i="11" s="1"/>
  <c r="I135" i="11"/>
  <c r="L135" i="11" s="1"/>
  <c r="M135" i="11" s="1"/>
  <c r="I383" i="11"/>
  <c r="L383" i="11" s="1"/>
  <c r="M383" i="11" s="1"/>
  <c r="I383" i="18" s="1"/>
  <c r="I415" i="11"/>
  <c r="L415" i="11" s="1"/>
  <c r="M415" i="11" s="1"/>
  <c r="I431" i="11"/>
  <c r="L431" i="11" s="1"/>
  <c r="M431" i="11" s="1"/>
  <c r="J570" i="12"/>
  <c r="M570" i="12" s="1"/>
  <c r="N570" i="12" s="1"/>
  <c r="J900" i="12"/>
  <c r="M900" i="12" s="1"/>
  <c r="N900" i="12" s="1"/>
  <c r="I267" i="32"/>
  <c r="I363" i="32"/>
  <c r="H866" i="14"/>
  <c r="I463" i="15"/>
  <c r="I526" i="15" s="1"/>
  <c r="I22" i="32"/>
  <c r="L22" i="32" s="1"/>
  <c r="J518" i="32"/>
  <c r="I413" i="32"/>
  <c r="L413" i="32" s="1"/>
  <c r="J467" i="32"/>
  <c r="H902" i="32"/>
  <c r="J902" i="32" s="1"/>
  <c r="H910" i="11"/>
  <c r="I426" i="32"/>
  <c r="I313" i="32"/>
  <c r="I140" i="11"/>
  <c r="L140" i="11" s="1"/>
  <c r="M140" i="11" s="1"/>
  <c r="I30" i="32"/>
  <c r="L30" i="32" s="1"/>
  <c r="I309" i="14"/>
  <c r="L309" i="14" s="1"/>
  <c r="M309" i="14" s="1"/>
  <c r="F309" i="18" s="1"/>
  <c r="I284" i="14"/>
  <c r="L284" i="14" s="1"/>
  <c r="M284" i="14" s="1"/>
  <c r="I344" i="32"/>
  <c r="I227" i="11"/>
  <c r="L227" i="11" s="1"/>
  <c r="M227" i="11" s="1"/>
  <c r="I262" i="32"/>
  <c r="I45" i="14"/>
  <c r="L45" i="14" s="1"/>
  <c r="M45" i="14" s="1"/>
  <c r="H869" i="11"/>
  <c r="I946" i="32"/>
  <c r="I258" i="32"/>
  <c r="N457" i="16"/>
  <c r="I457" i="18" s="1"/>
  <c r="N456" i="16"/>
  <c r="I456" i="18" s="1"/>
  <c r="J686" i="32"/>
  <c r="J624" i="32"/>
  <c r="G724" i="32"/>
  <c r="J682" i="32"/>
  <c r="I293" i="32"/>
  <c r="L1024" i="32"/>
  <c r="L911" i="32"/>
  <c r="L969" i="32"/>
  <c r="L887" i="32"/>
  <c r="L912" i="32"/>
  <c r="L709" i="32"/>
  <c r="L1084" i="32"/>
  <c r="L891" i="32"/>
  <c r="M535" i="34"/>
  <c r="N535" i="34" s="1"/>
  <c r="M1005" i="34"/>
  <c r="N1005" i="34" s="1"/>
  <c r="L983" i="32"/>
  <c r="K1116" i="33"/>
  <c r="L1076" i="32"/>
  <c r="L31" i="32"/>
  <c r="L33" i="32"/>
  <c r="L162" i="32"/>
  <c r="J126" i="12"/>
  <c r="M126" i="12" s="1"/>
  <c r="N126" i="12" s="1"/>
  <c r="J93" i="12"/>
  <c r="M93" i="12" s="1"/>
  <c r="N93" i="12" s="1"/>
  <c r="J141" i="12"/>
  <c r="M141" i="12" s="1"/>
  <c r="N141" i="12" s="1"/>
  <c r="J322" i="12"/>
  <c r="M322" i="12" s="1"/>
  <c r="N322" i="12" s="1"/>
  <c r="J346" i="12"/>
  <c r="M346" i="12" s="1"/>
  <c r="N346" i="12" s="1"/>
  <c r="I440" i="14"/>
  <c r="L440" i="14" s="1"/>
  <c r="M440" i="14" s="1"/>
  <c r="I294" i="14"/>
  <c r="L294" i="14" s="1"/>
  <c r="M294" i="14" s="1"/>
  <c r="F294" i="18" s="1"/>
  <c r="I176" i="14"/>
  <c r="L176" i="14" s="1"/>
  <c r="M176" i="14" s="1"/>
  <c r="I374" i="14"/>
  <c r="L374" i="14" s="1"/>
  <c r="M374" i="14" s="1"/>
  <c r="I409" i="14"/>
  <c r="L409" i="14" s="1"/>
  <c r="M409" i="14" s="1"/>
  <c r="I301" i="14"/>
  <c r="L301" i="14" s="1"/>
  <c r="M301" i="14" s="1"/>
  <c r="J495" i="32"/>
  <c r="J542" i="32"/>
  <c r="J580" i="32"/>
  <c r="J640" i="32"/>
  <c r="I938" i="14"/>
  <c r="L938" i="14" s="1"/>
  <c r="M938" i="14" s="1"/>
  <c r="H606" i="14"/>
  <c r="I791" i="15"/>
  <c r="I252" i="11"/>
  <c r="L252" i="11" s="1"/>
  <c r="M252" i="11" s="1"/>
  <c r="I283" i="11"/>
  <c r="L283" i="11" s="1"/>
  <c r="M283" i="11" s="1"/>
  <c r="I321" i="11"/>
  <c r="L321" i="11" s="1"/>
  <c r="M321" i="11" s="1"/>
  <c r="I954" i="32"/>
  <c r="I984" i="32"/>
  <c r="I59" i="11"/>
  <c r="L59" i="11" s="1"/>
  <c r="M59" i="11" s="1"/>
  <c r="I118" i="11"/>
  <c r="L118" i="11" s="1"/>
  <c r="M118" i="11" s="1"/>
  <c r="I256" i="11"/>
  <c r="L256" i="11" s="1"/>
  <c r="M256" i="11" s="1"/>
  <c r="I285" i="11"/>
  <c r="L285" i="11" s="1"/>
  <c r="M285" i="11" s="1"/>
  <c r="I298" i="11"/>
  <c r="L298" i="11" s="1"/>
  <c r="M298" i="11" s="1"/>
  <c r="I310" i="11"/>
  <c r="L310" i="11" s="1"/>
  <c r="M310" i="11" s="1"/>
  <c r="I315" i="11"/>
  <c r="L315" i="11" s="1"/>
  <c r="M315" i="11" s="1"/>
  <c r="I320" i="11"/>
  <c r="L320" i="11" s="1"/>
  <c r="M320" i="11" s="1"/>
  <c r="I326" i="11"/>
  <c r="L326" i="11" s="1"/>
  <c r="M326" i="11" s="1"/>
  <c r="I416" i="11"/>
  <c r="L416" i="11" s="1"/>
  <c r="M416" i="11" s="1"/>
  <c r="I96" i="14"/>
  <c r="L96" i="14" s="1"/>
  <c r="M96" i="14" s="1"/>
  <c r="I393" i="11"/>
  <c r="L393" i="11" s="1"/>
  <c r="M393" i="11" s="1"/>
  <c r="I316" i="32"/>
  <c r="L316" i="32" s="1"/>
  <c r="I417" i="32"/>
  <c r="L417" i="32" s="1"/>
  <c r="I463" i="34"/>
  <c r="H867" i="32"/>
  <c r="J867" i="32" s="1"/>
  <c r="J895" i="34"/>
  <c r="M895" i="34" s="1"/>
  <c r="N895" i="34" s="1"/>
  <c r="J529" i="32"/>
  <c r="J951" i="12"/>
  <c r="M951" i="12" s="1"/>
  <c r="N951" i="12" s="1"/>
  <c r="I109" i="11"/>
  <c r="L109" i="11" s="1"/>
  <c r="M109" i="11" s="1"/>
  <c r="I248" i="11"/>
  <c r="L248" i="11" s="1"/>
  <c r="M248" i="11" s="1"/>
  <c r="I275" i="32"/>
  <c r="I1092" i="32"/>
  <c r="L1092" i="32" s="1"/>
  <c r="J940" i="15"/>
  <c r="M940" i="15" s="1"/>
  <c r="N940" i="15" s="1"/>
  <c r="I284" i="32"/>
  <c r="I96" i="11"/>
  <c r="L96" i="11" s="1"/>
  <c r="M96" i="11" s="1"/>
  <c r="I112" i="11"/>
  <c r="L112" i="11" s="1"/>
  <c r="M112" i="11" s="1"/>
  <c r="I121" i="11"/>
  <c r="L121" i="11" s="1"/>
  <c r="M121" i="11" s="1"/>
  <c r="I231" i="11"/>
  <c r="L231" i="11" s="1"/>
  <c r="M231" i="11" s="1"/>
  <c r="I231" i="18" s="1"/>
  <c r="I359" i="32"/>
  <c r="I469" i="12"/>
  <c r="I610" i="12"/>
  <c r="I314" i="14"/>
  <c r="L314" i="14" s="1"/>
  <c r="M314" i="14" s="1"/>
  <c r="I57" i="14"/>
  <c r="L57" i="14" s="1"/>
  <c r="M57" i="14" s="1"/>
  <c r="I282" i="32"/>
  <c r="L282" i="32" s="1"/>
  <c r="I312" i="32"/>
  <c r="L312" i="32" s="1"/>
  <c r="I397" i="32"/>
  <c r="L397" i="32" s="1"/>
  <c r="I450" i="32"/>
  <c r="L450" i="32" s="1"/>
  <c r="J512" i="32"/>
  <c r="J589" i="32"/>
  <c r="J644" i="32"/>
  <c r="I864" i="12"/>
  <c r="L612" i="32"/>
  <c r="L638" i="32"/>
  <c r="M1024" i="15"/>
  <c r="N588" i="16"/>
  <c r="L500" i="32"/>
  <c r="L471" i="32"/>
  <c r="L585" i="32"/>
  <c r="L570" i="32"/>
  <c r="L576" i="32"/>
  <c r="L897" i="32"/>
  <c r="L875" i="32"/>
  <c r="L1042" i="32"/>
  <c r="L478" i="32"/>
  <c r="L874" i="32"/>
  <c r="L706" i="32"/>
  <c r="L569" i="32"/>
  <c r="L559" i="32"/>
  <c r="L533" i="32"/>
  <c r="L1018" i="32"/>
  <c r="L962" i="32"/>
  <c r="L1022" i="32"/>
  <c r="L979" i="32"/>
  <c r="N215" i="16"/>
  <c r="N280" i="16"/>
  <c r="N224" i="16"/>
  <c r="K436" i="25"/>
  <c r="N436" i="25" s="1"/>
  <c r="O436" i="25" s="1"/>
  <c r="D436" i="18" s="1"/>
  <c r="K372" i="25"/>
  <c r="N372" i="25" s="1"/>
  <c r="O372" i="25" s="1"/>
  <c r="D372" i="18" s="1"/>
  <c r="K308" i="25"/>
  <c r="N308" i="25" s="1"/>
  <c r="O308" i="25" s="1"/>
  <c r="D308" i="18" s="1"/>
  <c r="L711" i="32"/>
  <c r="J441" i="26"/>
  <c r="P441" i="26" s="1"/>
  <c r="Q441" i="26" s="1"/>
  <c r="H441" i="18" s="1"/>
  <c r="J364" i="26"/>
  <c r="P364" i="26" s="1"/>
  <c r="Q364" i="26" s="1"/>
  <c r="H364" i="18" s="1"/>
  <c r="J345" i="26"/>
  <c r="P345" i="26" s="1"/>
  <c r="Q345" i="26" s="1"/>
  <c r="H345" i="18" s="1"/>
  <c r="J309" i="26"/>
  <c r="P309" i="26" s="1"/>
  <c r="Q309" i="26" s="1"/>
  <c r="H309" i="18" s="1"/>
  <c r="J247" i="26"/>
  <c r="P247" i="26" s="1"/>
  <c r="Q247" i="26" s="1"/>
  <c r="H247" i="18" s="1"/>
  <c r="J186" i="26"/>
  <c r="P186" i="26" s="1"/>
  <c r="Q186" i="26" s="1"/>
  <c r="H186" i="18" s="1"/>
  <c r="J123" i="26"/>
  <c r="P123" i="26" s="1"/>
  <c r="Q123" i="26" s="1"/>
  <c r="H123" i="18" s="1"/>
  <c r="J88" i="26"/>
  <c r="P88" i="26" s="1"/>
  <c r="Q88" i="26" s="1"/>
  <c r="H88" i="18" s="1"/>
  <c r="J63" i="26"/>
  <c r="P63" i="26" s="1"/>
  <c r="Q63" i="26" s="1"/>
  <c r="H63" i="18" s="1"/>
  <c r="J20" i="26"/>
  <c r="P20" i="26" s="1"/>
  <c r="Q20" i="26" s="1"/>
  <c r="H20" i="18" s="1"/>
  <c r="J134" i="26"/>
  <c r="P134" i="26" s="1"/>
  <c r="Q134" i="26" s="1"/>
  <c r="H134" i="18" s="1"/>
  <c r="J26" i="26"/>
  <c r="P26" i="26" s="1"/>
  <c r="Q26" i="26" s="1"/>
  <c r="H26" i="18" s="1"/>
  <c r="J437" i="26"/>
  <c r="P437" i="26" s="1"/>
  <c r="Q437" i="26" s="1"/>
  <c r="H437" i="18" s="1"/>
  <c r="J300" i="26"/>
  <c r="P300" i="26" s="1"/>
  <c r="Q300" i="26" s="1"/>
  <c r="H300" i="18" s="1"/>
  <c r="J223" i="26"/>
  <c r="P223" i="26" s="1"/>
  <c r="Q223" i="26" s="1"/>
  <c r="H223" i="18" s="1"/>
  <c r="J188" i="26"/>
  <c r="P188" i="26" s="1"/>
  <c r="Q188" i="26" s="1"/>
  <c r="H188" i="18" s="1"/>
  <c r="J132" i="26"/>
  <c r="P132" i="26" s="1"/>
  <c r="Q132" i="26" s="1"/>
  <c r="H132" i="18" s="1"/>
  <c r="L965" i="32"/>
  <c r="L933" i="32"/>
  <c r="L929" i="32"/>
  <c r="P335" i="33"/>
  <c r="P85" i="33"/>
  <c r="P1032" i="33"/>
  <c r="P34" i="33"/>
  <c r="L674" i="32"/>
  <c r="P1045" i="13"/>
  <c r="N1026" i="16"/>
  <c r="N118" i="16"/>
  <c r="F324" i="18"/>
  <c r="L893" i="32"/>
  <c r="L1061" i="32"/>
  <c r="L499" i="32"/>
  <c r="L1016" i="32"/>
  <c r="L1037" i="32"/>
  <c r="P189" i="33"/>
  <c r="P860" i="16"/>
  <c r="P862" i="16" s="1"/>
  <c r="P925" i="33"/>
  <c r="P909" i="13"/>
  <c r="P959" i="13"/>
  <c r="O1028" i="23"/>
  <c r="E1022" i="18" s="1"/>
  <c r="I725" i="35"/>
  <c r="J108" i="34"/>
  <c r="M108" i="34" s="1"/>
  <c r="J132" i="34"/>
  <c r="M132" i="34" s="1"/>
  <c r="J135" i="34"/>
  <c r="M135" i="34" s="1"/>
  <c r="P1057" i="13"/>
  <c r="P946" i="33"/>
  <c r="P931" i="13"/>
  <c r="O933" i="23"/>
  <c r="E927" i="18" s="1"/>
  <c r="P974" i="13"/>
  <c r="J779" i="34"/>
  <c r="M779" i="34" s="1"/>
  <c r="J733" i="34"/>
  <c r="M733" i="34" s="1"/>
  <c r="F838" i="25"/>
  <c r="F750" i="25"/>
  <c r="E1116" i="25"/>
  <c r="F852" i="25"/>
  <c r="F762" i="25"/>
  <c r="D1116" i="10"/>
  <c r="J842" i="34"/>
  <c r="M842" i="34" s="1"/>
  <c r="F816" i="25"/>
  <c r="J379" i="34"/>
  <c r="M379" i="34" s="1"/>
  <c r="J371" i="34"/>
  <c r="M371" i="34" s="1"/>
  <c r="J340" i="34"/>
  <c r="M340" i="34" s="1"/>
  <c r="J261" i="34"/>
  <c r="M261" i="34" s="1"/>
  <c r="J1105" i="15"/>
  <c r="M1105" i="15" s="1"/>
  <c r="J1090" i="15"/>
  <c r="M1090" i="15" s="1"/>
  <c r="J1081" i="15"/>
  <c r="M1081" i="15" s="1"/>
  <c r="J1080" i="15"/>
  <c r="M1080" i="15" s="1"/>
  <c r="J1048" i="15"/>
  <c r="M1048" i="15" s="1"/>
  <c r="J1044" i="15"/>
  <c r="M1044" i="15" s="1"/>
  <c r="J1037" i="15"/>
  <c r="M1037" i="15" s="1"/>
  <c r="J1032" i="15"/>
  <c r="M1032" i="15" s="1"/>
  <c r="J1029" i="15"/>
  <c r="M1029" i="15" s="1"/>
  <c r="J1021" i="15"/>
  <c r="M1021" i="15" s="1"/>
  <c r="J1017" i="15"/>
  <c r="M1017" i="15" s="1"/>
  <c r="J1012" i="15"/>
  <c r="M1012" i="15" s="1"/>
  <c r="J921" i="15"/>
  <c r="M921" i="15" s="1"/>
  <c r="J909" i="15"/>
  <c r="M909" i="15" s="1"/>
  <c r="J383" i="34"/>
  <c r="M383" i="34" s="1"/>
  <c r="J353" i="34"/>
  <c r="M353" i="34" s="1"/>
  <c r="J339" i="34"/>
  <c r="M339" i="34" s="1"/>
  <c r="J337" i="34"/>
  <c r="M337" i="34" s="1"/>
  <c r="J329" i="34"/>
  <c r="M329" i="34" s="1"/>
  <c r="J307" i="34"/>
  <c r="M307" i="34" s="1"/>
  <c r="J1095" i="15"/>
  <c r="M1095" i="15" s="1"/>
  <c r="J1073" i="15"/>
  <c r="M1073" i="15" s="1"/>
  <c r="J1072" i="15"/>
  <c r="M1072" i="15" s="1"/>
  <c r="J1058" i="15"/>
  <c r="M1058" i="15" s="1"/>
  <c r="J1047" i="15"/>
  <c r="M1047" i="15" s="1"/>
  <c r="J1046" i="15"/>
  <c r="M1046" i="15" s="1"/>
  <c r="J1011" i="15"/>
  <c r="M1011" i="15" s="1"/>
  <c r="J1010" i="15"/>
  <c r="M1010" i="15" s="1"/>
  <c r="J948" i="15"/>
  <c r="M948" i="15" s="1"/>
  <c r="J928" i="15"/>
  <c r="M928" i="15" s="1"/>
  <c r="J927" i="15"/>
  <c r="M927" i="15" s="1"/>
  <c r="K1090" i="25"/>
  <c r="N1090" i="25" s="1"/>
  <c r="O1090" i="25" s="1"/>
  <c r="D1084" i="18" s="1"/>
  <c r="J973" i="34"/>
  <c r="M973" i="34" s="1"/>
  <c r="J920" i="34"/>
  <c r="M920" i="34" s="1"/>
  <c r="M914" i="34"/>
  <c r="M910" i="34"/>
  <c r="J841" i="34"/>
  <c r="M841" i="34" s="1"/>
  <c r="J790" i="34"/>
  <c r="M790" i="34" s="1"/>
  <c r="M765" i="34"/>
  <c r="M745" i="34"/>
  <c r="J445" i="34"/>
  <c r="M445" i="34" s="1"/>
  <c r="J399" i="34"/>
  <c r="M399" i="34" s="1"/>
  <c r="M30" i="16"/>
  <c r="O30" i="16" s="1"/>
  <c r="M138" i="16"/>
  <c r="O138" i="16" s="1"/>
  <c r="O727" i="33"/>
  <c r="P727" i="33" s="1"/>
  <c r="O785" i="33"/>
  <c r="P785" i="33" s="1"/>
  <c r="O847" i="33"/>
  <c r="P847" i="33" s="1"/>
  <c r="M92" i="15"/>
  <c r="M384" i="15"/>
  <c r="M454" i="15"/>
  <c r="O579" i="10"/>
  <c r="P579" i="10" s="1"/>
  <c r="J577" i="18" s="1"/>
  <c r="O558" i="10"/>
  <c r="P558" i="10" s="1"/>
  <c r="J556" i="18" s="1"/>
  <c r="M134" i="16"/>
  <c r="O134" i="16" s="1"/>
  <c r="M144" i="16"/>
  <c r="O144" i="16" s="1"/>
  <c r="M213" i="16"/>
  <c r="O213" i="16" s="1"/>
  <c r="M73" i="15"/>
  <c r="M86" i="15"/>
  <c r="M196" i="15"/>
  <c r="O674" i="10"/>
  <c r="P674" i="10" s="1"/>
  <c r="J671" i="18" s="1"/>
  <c r="F793" i="23"/>
  <c r="O793" i="23" s="1"/>
  <c r="E789" i="18" s="1"/>
  <c r="C1116" i="23"/>
  <c r="D1116" i="23"/>
  <c r="F558" i="23"/>
  <c r="F815" i="23"/>
  <c r="O815" i="23" s="1"/>
  <c r="E811" i="18" s="1"/>
  <c r="F767" i="23"/>
  <c r="F576" i="23"/>
  <c r="G261" i="12"/>
  <c r="H261" i="12" s="1"/>
  <c r="G443" i="12"/>
  <c r="H443" i="12" s="1"/>
  <c r="G198" i="12"/>
  <c r="H198" i="12" s="1"/>
  <c r="L916" i="32"/>
  <c r="L1060" i="32"/>
  <c r="J742" i="34"/>
  <c r="M742" i="34" s="1"/>
  <c r="N742" i="34" s="1"/>
  <c r="J112" i="12"/>
  <c r="M112" i="12" s="1"/>
  <c r="N112" i="12" s="1"/>
  <c r="L582" i="11"/>
  <c r="M582" i="11" s="1"/>
  <c r="L951" i="32"/>
  <c r="M323" i="12"/>
  <c r="N323" i="12" s="1"/>
  <c r="J397" i="12"/>
  <c r="M397" i="12" s="1"/>
  <c r="N397" i="12" s="1"/>
  <c r="J186" i="12"/>
  <c r="M186" i="12" s="1"/>
  <c r="N186" i="12" s="1"/>
  <c r="J208" i="12"/>
  <c r="M208" i="12" s="1"/>
  <c r="N208" i="12" s="1"/>
  <c r="I120" i="14"/>
  <c r="L120" i="14" s="1"/>
  <c r="M120" i="14" s="1"/>
  <c r="I266" i="14"/>
  <c r="L266" i="14" s="1"/>
  <c r="M266" i="14" s="1"/>
  <c r="I32" i="14"/>
  <c r="L32" i="14" s="1"/>
  <c r="M32" i="14" s="1"/>
  <c r="I133" i="14"/>
  <c r="L133" i="14" s="1"/>
  <c r="M133" i="14" s="1"/>
  <c r="J491" i="32"/>
  <c r="I10" i="32"/>
  <c r="I338" i="14"/>
  <c r="L338" i="14" s="1"/>
  <c r="M338" i="14" s="1"/>
  <c r="I33" i="14"/>
  <c r="L33" i="14" s="1"/>
  <c r="M33" i="14" s="1"/>
  <c r="I9" i="32"/>
  <c r="L9" i="32" s="1"/>
  <c r="G534" i="30"/>
  <c r="H534" i="30" s="1"/>
  <c r="L464" i="32"/>
  <c r="L597" i="32"/>
  <c r="I919" i="14"/>
  <c r="L919" i="14" s="1"/>
  <c r="M919" i="14" s="1"/>
  <c r="J671" i="32"/>
  <c r="J698" i="32"/>
  <c r="I110" i="14"/>
  <c r="L110" i="14" s="1"/>
  <c r="M110" i="14" s="1"/>
  <c r="F110" i="18" s="1"/>
  <c r="I256" i="14"/>
  <c r="L256" i="14" s="1"/>
  <c r="M256" i="14" s="1"/>
  <c r="F256" i="18" s="1"/>
  <c r="I200" i="14"/>
  <c r="L200" i="14" s="1"/>
  <c r="M200" i="14" s="1"/>
  <c r="I431" i="14"/>
  <c r="L431" i="14" s="1"/>
  <c r="M431" i="14" s="1"/>
  <c r="F431" i="18" s="1"/>
  <c r="I303" i="14"/>
  <c r="L303" i="14" s="1"/>
  <c r="M303" i="14" s="1"/>
  <c r="M367" i="12"/>
  <c r="N367" i="12" s="1"/>
  <c r="I84" i="14"/>
  <c r="L84" i="14" s="1"/>
  <c r="M84" i="14" s="1"/>
  <c r="I226" i="14"/>
  <c r="L226" i="14" s="1"/>
  <c r="M226" i="14" s="1"/>
  <c r="I25" i="32"/>
  <c r="L25" i="32" s="1"/>
  <c r="I117" i="32"/>
  <c r="L117" i="32" s="1"/>
  <c r="F138" i="18"/>
  <c r="I61" i="14"/>
  <c r="L61" i="14" s="1"/>
  <c r="M61" i="14" s="1"/>
  <c r="I78" i="14"/>
  <c r="L78" i="14" s="1"/>
  <c r="M78" i="14" s="1"/>
  <c r="J844" i="34"/>
  <c r="M844" i="34" s="1"/>
  <c r="N844" i="34" s="1"/>
  <c r="J829" i="34"/>
  <c r="M829" i="34" s="1"/>
  <c r="N829" i="34" s="1"/>
  <c r="J859" i="34"/>
  <c r="M859" i="34" s="1"/>
  <c r="N859" i="34" s="1"/>
  <c r="J193" i="12" l="1"/>
  <c r="M193" i="12"/>
  <c r="N193" i="12" s="1"/>
  <c r="L603" i="10"/>
  <c r="L526" i="10"/>
  <c r="K526" i="28"/>
  <c r="L645" i="32"/>
  <c r="K623" i="28"/>
  <c r="G620" i="18" s="1"/>
  <c r="F724" i="28"/>
  <c r="K724" i="28" s="1"/>
  <c r="G464" i="30"/>
  <c r="H464" i="30" s="1"/>
  <c r="F526" i="30"/>
  <c r="F181" i="18"/>
  <c r="H526" i="14"/>
  <c r="F405" i="18"/>
  <c r="H1118" i="35"/>
  <c r="G724" i="12"/>
  <c r="L566" i="32"/>
  <c r="I501" i="32"/>
  <c r="J681" i="32"/>
  <c r="L681" i="32" s="1"/>
  <c r="J625" i="32"/>
  <c r="L625" i="32" s="1"/>
  <c r="J652" i="32"/>
  <c r="L652" i="32" s="1"/>
  <c r="J472" i="32"/>
  <c r="L472" i="32" s="1"/>
  <c r="J513" i="32"/>
  <c r="J560" i="32"/>
  <c r="L560" i="32" s="1"/>
  <c r="F724" i="14"/>
  <c r="I579" i="32"/>
  <c r="L579" i="32" s="1"/>
  <c r="I631" i="32"/>
  <c r="I697" i="32"/>
  <c r="I468" i="32"/>
  <c r="L468" i="32" s="1"/>
  <c r="L676" i="32"/>
  <c r="L617" i="32"/>
  <c r="J694" i="32"/>
  <c r="L695" i="32"/>
  <c r="F724" i="23"/>
  <c r="L616" i="32"/>
  <c r="L488" i="32"/>
  <c r="L503" i="32"/>
  <c r="I724" i="15"/>
  <c r="I494" i="32"/>
  <c r="L494" i="32" s="1"/>
  <c r="L631" i="32"/>
  <c r="F347" i="18"/>
  <c r="J603" i="26"/>
  <c r="F147" i="18"/>
  <c r="F603" i="23"/>
  <c r="I602" i="32"/>
  <c r="L602" i="32" s="1"/>
  <c r="J602" i="32"/>
  <c r="J581" i="32"/>
  <c r="L581" i="32" s="1"/>
  <c r="I565" i="32"/>
  <c r="J565" i="32"/>
  <c r="L520" i="32"/>
  <c r="J601" i="32"/>
  <c r="L601" i="32" s="1"/>
  <c r="P529" i="26"/>
  <c r="Q529" i="26" s="1"/>
  <c r="H527" i="18" s="1"/>
  <c r="F862" i="25"/>
  <c r="I477" i="32"/>
  <c r="I574" i="32"/>
  <c r="I630" i="32"/>
  <c r="L630" i="32" s="1"/>
  <c r="I609" i="32"/>
  <c r="L609" i="32" s="1"/>
  <c r="I713" i="32"/>
  <c r="L713" i="32" s="1"/>
  <c r="I710" i="32"/>
  <c r="L710" i="32" s="1"/>
  <c r="L715" i="32"/>
  <c r="I692" i="32"/>
  <c r="I668" i="32"/>
  <c r="L668" i="32" s="1"/>
  <c r="J718" i="32"/>
  <c r="L718" i="32" s="1"/>
  <c r="J663" i="32"/>
  <c r="L663" i="32" s="1"/>
  <c r="J661" i="32"/>
  <c r="L661" i="32" s="1"/>
  <c r="J519" i="32"/>
  <c r="L519" i="32" s="1"/>
  <c r="J505" i="32"/>
  <c r="L505" i="32" s="1"/>
  <c r="J496" i="32"/>
  <c r="L496" i="32" s="1"/>
  <c r="J470" i="32"/>
  <c r="L470" i="32" s="1"/>
  <c r="J590" i="32"/>
  <c r="L590" i="32" s="1"/>
  <c r="J549" i="32"/>
  <c r="L549" i="32" s="1"/>
  <c r="F461" i="25"/>
  <c r="L545" i="32"/>
  <c r="L712" i="32"/>
  <c r="L626" i="32"/>
  <c r="O530" i="23"/>
  <c r="E528" i="18" s="1"/>
  <c r="L701" i="32"/>
  <c r="I594" i="32"/>
  <c r="L594" i="32" s="1"/>
  <c r="I656" i="32"/>
  <c r="I717" i="32"/>
  <c r="L717" i="32" s="1"/>
  <c r="O724" i="23"/>
  <c r="J598" i="32"/>
  <c r="J556" i="32"/>
  <c r="L556" i="32" s="1"/>
  <c r="I535" i="32"/>
  <c r="L535" i="32" s="1"/>
  <c r="J535" i="32"/>
  <c r="F526" i="25"/>
  <c r="L649" i="32"/>
  <c r="L697" i="32"/>
  <c r="I553" i="32"/>
  <c r="L553" i="32" s="1"/>
  <c r="J553" i="32"/>
  <c r="L477" i="32"/>
  <c r="L574" i="32"/>
  <c r="L501" i="32"/>
  <c r="O905" i="23"/>
  <c r="J543" i="32"/>
  <c r="L543" i="32" s="1"/>
  <c r="J575" i="32"/>
  <c r="L575" i="32" s="1"/>
  <c r="J902" i="12"/>
  <c r="M902" i="12" s="1"/>
  <c r="N902" i="12" s="1"/>
  <c r="J1062" i="12"/>
  <c r="M1062" i="12" s="1"/>
  <c r="N1062" i="12" s="1"/>
  <c r="I905" i="12"/>
  <c r="K1115" i="25"/>
  <c r="L862" i="10"/>
  <c r="K461" i="23"/>
  <c r="I1115" i="12"/>
  <c r="F905" i="25"/>
  <c r="H230" i="12"/>
  <c r="I230" i="12" s="1"/>
  <c r="J230" i="12" s="1"/>
  <c r="I461" i="26"/>
  <c r="G907" i="14"/>
  <c r="F1115" i="14"/>
  <c r="L868" i="32"/>
  <c r="L600" i="32"/>
  <c r="L583" i="32"/>
  <c r="L885" i="32"/>
  <c r="L899" i="32"/>
  <c r="L568" i="32"/>
  <c r="L558" i="32"/>
  <c r="L492" i="32"/>
  <c r="H862" i="34"/>
  <c r="H1104" i="32"/>
  <c r="I1104" i="32" s="1"/>
  <c r="L1104" i="32" s="1"/>
  <c r="G121" i="32"/>
  <c r="H121" i="32" s="1"/>
  <c r="I121" i="32" s="1"/>
  <c r="L121" i="32" s="1"/>
  <c r="G134" i="32"/>
  <c r="H134" i="32" s="1"/>
  <c r="I134" i="32" s="1"/>
  <c r="L134" i="32" s="1"/>
  <c r="G327" i="32"/>
  <c r="H327" i="32" s="1"/>
  <c r="I327" i="32" s="1"/>
  <c r="L327" i="32" s="1"/>
  <c r="G368" i="32"/>
  <c r="H368" i="32" s="1"/>
  <c r="I368" i="32" s="1"/>
  <c r="L368" i="32" s="1"/>
  <c r="G407" i="32"/>
  <c r="H407" i="32" s="1"/>
  <c r="I407" i="32" s="1"/>
  <c r="L407" i="32" s="1"/>
  <c r="G435" i="32"/>
  <c r="H435" i="32" s="1"/>
  <c r="I435" i="32" s="1"/>
  <c r="L435" i="32" s="1"/>
  <c r="J905" i="26"/>
  <c r="H724" i="34"/>
  <c r="J526" i="23"/>
  <c r="K463" i="23"/>
  <c r="N463" i="23" s="1"/>
  <c r="O463" i="23" s="1"/>
  <c r="E462" i="18" s="1"/>
  <c r="H862" i="15"/>
  <c r="G905" i="11"/>
  <c r="F862" i="23"/>
  <c r="H603" i="12"/>
  <c r="K461" i="25"/>
  <c r="L513" i="32"/>
  <c r="L598" i="32"/>
  <c r="F862" i="16"/>
  <c r="H905" i="12"/>
  <c r="J582" i="32"/>
  <c r="H528" i="32"/>
  <c r="J504" i="32"/>
  <c r="K526" i="25"/>
  <c r="G603" i="14"/>
  <c r="G461" i="12"/>
  <c r="H726" i="12"/>
  <c r="H862" i="12" s="1"/>
  <c r="G862" i="12"/>
  <c r="J603" i="23"/>
  <c r="K528" i="23"/>
  <c r="N528" i="23" s="1"/>
  <c r="O528" i="23" s="1"/>
  <c r="E526" i="18" s="1"/>
  <c r="H724" i="15"/>
  <c r="F461" i="32"/>
  <c r="H526" i="34"/>
  <c r="F461" i="14"/>
  <c r="G526" i="14"/>
  <c r="J1115" i="26"/>
  <c r="L461" i="10"/>
  <c r="G726" i="14"/>
  <c r="F862" i="14"/>
  <c r="F603" i="25"/>
  <c r="G49" i="14"/>
  <c r="H49" i="14" s="1"/>
  <c r="I49" i="14" s="1"/>
  <c r="G403" i="14"/>
  <c r="H403" i="14" s="1"/>
  <c r="I403" i="14" s="1"/>
  <c r="L403" i="14" s="1"/>
  <c r="M403" i="14" s="1"/>
  <c r="F403" i="18" s="1"/>
  <c r="G153" i="14"/>
  <c r="H153" i="14" s="1"/>
  <c r="I153" i="14" s="1"/>
  <c r="G86" i="14"/>
  <c r="H86" i="14" s="1"/>
  <c r="I86" i="14" s="1"/>
  <c r="G310" i="14"/>
  <c r="H310" i="14" s="1"/>
  <c r="I310" i="14" s="1"/>
  <c r="L310" i="14" s="1"/>
  <c r="M310" i="14" s="1"/>
  <c r="G384" i="14"/>
  <c r="H384" i="14" s="1"/>
  <c r="I384" i="14" s="1"/>
  <c r="L384" i="14" s="1"/>
  <c r="M384" i="14" s="1"/>
  <c r="F384" i="18" s="1"/>
  <c r="G122" i="32"/>
  <c r="H122" i="32" s="1"/>
  <c r="I122" i="32" s="1"/>
  <c r="L122" i="32" s="1"/>
  <c r="G146" i="32"/>
  <c r="H146" i="32" s="1"/>
  <c r="I146" i="32" s="1"/>
  <c r="G361" i="32"/>
  <c r="H361" i="32" s="1"/>
  <c r="I361" i="32" s="1"/>
  <c r="L361" i="32" s="1"/>
  <c r="I361" i="18" s="1"/>
  <c r="G369" i="32"/>
  <c r="H369" i="32" s="1"/>
  <c r="I369" i="32" s="1"/>
  <c r="G428" i="32"/>
  <c r="H428" i="32" s="1"/>
  <c r="I428" i="32" s="1"/>
  <c r="L428" i="32" s="1"/>
  <c r="G432" i="32"/>
  <c r="H432" i="32" s="1"/>
  <c r="G444" i="32"/>
  <c r="H444" i="32" s="1"/>
  <c r="I444" i="32" s="1"/>
  <c r="L444" i="32" s="1"/>
  <c r="G451" i="32"/>
  <c r="H451" i="32" s="1"/>
  <c r="F862" i="32"/>
  <c r="G726" i="32"/>
  <c r="H603" i="34"/>
  <c r="J523" i="32"/>
  <c r="L523" i="32" s="1"/>
  <c r="J525" i="32"/>
  <c r="L525" i="32" s="1"/>
  <c r="K1115" i="23"/>
  <c r="F1115" i="32"/>
  <c r="H526" i="15"/>
  <c r="H905" i="15"/>
  <c r="F603" i="14"/>
  <c r="H1115" i="34"/>
  <c r="J524" i="32"/>
  <c r="L524" i="32" s="1"/>
  <c r="I523" i="18" s="1"/>
  <c r="H1115" i="12"/>
  <c r="J541" i="32"/>
  <c r="H6" i="32"/>
  <c r="G862" i="11"/>
  <c r="F905" i="14"/>
  <c r="J461" i="16"/>
  <c r="H526" i="12"/>
  <c r="O726" i="16"/>
  <c r="M862" i="16"/>
  <c r="O528" i="16"/>
  <c r="M603" i="16"/>
  <c r="Q581" i="26"/>
  <c r="H579" i="18" s="1"/>
  <c r="J724" i="26"/>
  <c r="L724" i="10"/>
  <c r="P697" i="10"/>
  <c r="J694" i="18" s="1"/>
  <c r="L1115" i="10"/>
  <c r="L1115" i="33"/>
  <c r="L905" i="33"/>
  <c r="F729" i="18"/>
  <c r="L1115" i="13"/>
  <c r="O864" i="13"/>
  <c r="L905" i="13"/>
  <c r="L724" i="13"/>
  <c r="O724" i="13"/>
  <c r="P724" i="13" s="1"/>
  <c r="O528" i="13"/>
  <c r="L603" i="13"/>
  <c r="L461" i="13"/>
  <c r="J1115" i="16"/>
  <c r="L905" i="10"/>
  <c r="P864" i="10"/>
  <c r="J859" i="18" s="1"/>
  <c r="O905" i="10"/>
  <c r="P905" i="10" s="1"/>
  <c r="M461" i="10"/>
  <c r="O6" i="10"/>
  <c r="H461" i="12"/>
  <c r="J223" i="12"/>
  <c r="M223" i="12" s="1"/>
  <c r="N223" i="12" s="1"/>
  <c r="I326" i="18"/>
  <c r="L707" i="32"/>
  <c r="L688" i="32"/>
  <c r="L656" i="32"/>
  <c r="L662" i="32"/>
  <c r="L670" i="32"/>
  <c r="L692" i="32"/>
  <c r="L618" i="32"/>
  <c r="L705" i="32"/>
  <c r="I606" i="12"/>
  <c r="H606" i="32"/>
  <c r="J606" i="32" s="1"/>
  <c r="L667" i="32"/>
  <c r="L628" i="32"/>
  <c r="L620" i="32"/>
  <c r="L646" i="32"/>
  <c r="L696" i="32"/>
  <c r="L636" i="32"/>
  <c r="J708" i="32"/>
  <c r="L708" i="32" s="1"/>
  <c r="J689" i="32"/>
  <c r="J665" i="32"/>
  <c r="L665" i="32" s="1"/>
  <c r="J657" i="32"/>
  <c r="L657" i="32" s="1"/>
  <c r="J651" i="32"/>
  <c r="L651" i="32" s="1"/>
  <c r="J637" i="32"/>
  <c r="L637" i="32" s="1"/>
  <c r="J629" i="32"/>
  <c r="L629" i="32" s="1"/>
  <c r="J623" i="32"/>
  <c r="L623" i="32" s="1"/>
  <c r="J619" i="32"/>
  <c r="L619" i="32" s="1"/>
  <c r="J615" i="32"/>
  <c r="L615" i="32" s="1"/>
  <c r="J611" i="32"/>
  <c r="L611" i="32" s="1"/>
  <c r="J607" i="32"/>
  <c r="L607" i="32" s="1"/>
  <c r="L694" i="32"/>
  <c r="L689" i="32"/>
  <c r="F461" i="30"/>
  <c r="F9" i="18"/>
  <c r="F440" i="18"/>
  <c r="L480" i="32"/>
  <c r="L516" i="32"/>
  <c r="L469" i="32"/>
  <c r="L487" i="32"/>
  <c r="L509" i="32"/>
  <c r="F88" i="18"/>
  <c r="F391" i="18"/>
  <c r="F428" i="18"/>
  <c r="F90" i="18"/>
  <c r="F234" i="18"/>
  <c r="F329" i="18"/>
  <c r="F434" i="18"/>
  <c r="F448" i="18"/>
  <c r="O51" i="10"/>
  <c r="P51" i="10" s="1"/>
  <c r="J51" i="18" s="1"/>
  <c r="O191" i="10"/>
  <c r="P191" i="10" s="1"/>
  <c r="J191" i="18" s="1"/>
  <c r="F273" i="18"/>
  <c r="L416" i="32"/>
  <c r="M443" i="34"/>
  <c r="M442" i="34"/>
  <c r="F458" i="18"/>
  <c r="F455" i="18"/>
  <c r="F911" i="18"/>
  <c r="F1074" i="18"/>
  <c r="F1015" i="18"/>
  <c r="M262" i="12"/>
  <c r="N262" i="12" s="1"/>
  <c r="J543" i="12"/>
  <c r="M543" i="12" s="1"/>
  <c r="N543" i="12" s="1"/>
  <c r="N401" i="16"/>
  <c r="O59" i="10"/>
  <c r="P59" i="10" s="1"/>
  <c r="J59" i="18" s="1"/>
  <c r="L1116" i="23"/>
  <c r="I911" i="11"/>
  <c r="L911" i="11" s="1"/>
  <c r="M911" i="11" s="1"/>
  <c r="I966" i="14"/>
  <c r="L966" i="14" s="1"/>
  <c r="M966" i="14" s="1"/>
  <c r="F960" i="18" s="1"/>
  <c r="I1068" i="14"/>
  <c r="L1068" i="14" s="1"/>
  <c r="M1068" i="14" s="1"/>
  <c r="F1062" i="18" s="1"/>
  <c r="I217" i="18"/>
  <c r="F1068" i="18"/>
  <c r="F1011" i="18"/>
  <c r="F244" i="18"/>
  <c r="F447" i="18"/>
  <c r="F145" i="18"/>
  <c r="I908" i="14"/>
  <c r="L908" i="14" s="1"/>
  <c r="M908" i="14" s="1"/>
  <c r="F902" i="18" s="1"/>
  <c r="I1047" i="14"/>
  <c r="L1047" i="14" s="1"/>
  <c r="M1047" i="14" s="1"/>
  <c r="F1041" i="18" s="1"/>
  <c r="I994" i="14"/>
  <c r="L994" i="14" s="1"/>
  <c r="M994" i="14" s="1"/>
  <c r="F988" i="18" s="1"/>
  <c r="I1052" i="14"/>
  <c r="L1052" i="14" s="1"/>
  <c r="M1052" i="14" s="1"/>
  <c r="F1046" i="18" s="1"/>
  <c r="G916" i="14"/>
  <c r="H916" i="14" s="1"/>
  <c r="G1007" i="14"/>
  <c r="H1007" i="14" s="1"/>
  <c r="H916" i="15"/>
  <c r="I916" i="15" s="1"/>
  <c r="J916" i="15" s="1"/>
  <c r="G954" i="14"/>
  <c r="H954" i="14" s="1"/>
  <c r="I954" i="14" s="1"/>
  <c r="G1022" i="14"/>
  <c r="H1022" i="14" s="1"/>
  <c r="G1075" i="14"/>
  <c r="H1075" i="14" s="1"/>
  <c r="G958" i="14"/>
  <c r="H958" i="14" s="1"/>
  <c r="F216" i="18"/>
  <c r="F1066" i="18"/>
  <c r="F486" i="18"/>
  <c r="F663" i="18"/>
  <c r="F746" i="18"/>
  <c r="F837" i="18"/>
  <c r="G987" i="14"/>
  <c r="H987" i="14" s="1"/>
  <c r="G1082" i="14"/>
  <c r="H1082" i="14" s="1"/>
  <c r="I1082" i="14" s="1"/>
  <c r="L1082" i="14" s="1"/>
  <c r="M1082" i="14" s="1"/>
  <c r="G975" i="14"/>
  <c r="H975" i="14" s="1"/>
  <c r="G1063" i="14"/>
  <c r="H1063" i="14" s="1"/>
  <c r="I1063" i="14" s="1"/>
  <c r="F918" i="18"/>
  <c r="F899" i="18"/>
  <c r="F275" i="18"/>
  <c r="F295" i="18"/>
  <c r="F493" i="18"/>
  <c r="F507" i="18"/>
  <c r="F565" i="18"/>
  <c r="F806" i="18"/>
  <c r="F734" i="18"/>
  <c r="F724" i="18"/>
  <c r="I1118" i="35"/>
  <c r="L431" i="32"/>
  <c r="L685" i="32"/>
  <c r="L877" i="32"/>
  <c r="L489" i="32"/>
  <c r="L699" i="32"/>
  <c r="L473" i="32"/>
  <c r="L654" i="32"/>
  <c r="L693" i="32"/>
  <c r="L141" i="32"/>
  <c r="L454" i="32"/>
  <c r="L78" i="32"/>
  <c r="L114" i="32"/>
  <c r="L125" i="32"/>
  <c r="L130" i="32"/>
  <c r="L136" i="32"/>
  <c r="L137" i="32"/>
  <c r="L142" i="32"/>
  <c r="L145" i="32"/>
  <c r="L301" i="32"/>
  <c r="L323" i="32"/>
  <c r="L331" i="32"/>
  <c r="L339" i="32"/>
  <c r="L346" i="32"/>
  <c r="L353" i="32"/>
  <c r="L357" i="32"/>
  <c r="L374" i="32"/>
  <c r="L377" i="32"/>
  <c r="L384" i="32"/>
  <c r="L392" i="32"/>
  <c r="L399" i="32"/>
  <c r="L400" i="32"/>
  <c r="L408" i="32"/>
  <c r="L423" i="32"/>
  <c r="L436" i="32"/>
  <c r="L439" i="32"/>
  <c r="L452" i="32"/>
  <c r="F609" i="18"/>
  <c r="M749" i="34"/>
  <c r="J596" i="34"/>
  <c r="M596" i="34" s="1"/>
  <c r="J572" i="34"/>
  <c r="M572" i="34" s="1"/>
  <c r="N572" i="34" s="1"/>
  <c r="J774" i="15"/>
  <c r="M774" i="15" s="1"/>
  <c r="J798" i="15"/>
  <c r="M798" i="15" s="1"/>
  <c r="J781" i="15"/>
  <c r="M781" i="15" s="1"/>
  <c r="J785" i="15"/>
  <c r="M785" i="15" s="1"/>
  <c r="J796" i="15"/>
  <c r="M796" i="15" s="1"/>
  <c r="J856" i="15"/>
  <c r="M856" i="15" s="1"/>
  <c r="N856" i="15" s="1"/>
  <c r="F742" i="18"/>
  <c r="F819" i="18"/>
  <c r="J531" i="15"/>
  <c r="M531" i="15" s="1"/>
  <c r="N531" i="15" s="1"/>
  <c r="M89" i="15"/>
  <c r="H582" i="15"/>
  <c r="H603" i="15" s="1"/>
  <c r="M75" i="15"/>
  <c r="J484" i="15"/>
  <c r="M484" i="15" s="1"/>
  <c r="N484" i="15" s="1"/>
  <c r="F483" i="18" s="1"/>
  <c r="J470" i="15"/>
  <c r="M470" i="15" s="1"/>
  <c r="N470" i="15" s="1"/>
  <c r="J518" i="15"/>
  <c r="M518" i="15" s="1"/>
  <c r="N518" i="15" s="1"/>
  <c r="F517" i="18" s="1"/>
  <c r="J476" i="15"/>
  <c r="M476" i="15" s="1"/>
  <c r="N476" i="15" s="1"/>
  <c r="F475" i="18" s="1"/>
  <c r="J510" i="15"/>
  <c r="M510" i="15" s="1"/>
  <c r="J507" i="15"/>
  <c r="M507" i="15" s="1"/>
  <c r="N507" i="15" s="1"/>
  <c r="F478" i="18"/>
  <c r="F479" i="18"/>
  <c r="F520" i="18"/>
  <c r="F473" i="18"/>
  <c r="F841" i="18"/>
  <c r="I875" i="14"/>
  <c r="L875" i="14" s="1"/>
  <c r="M875" i="14" s="1"/>
  <c r="G900" i="14"/>
  <c r="H900" i="14" s="1"/>
  <c r="H905" i="14" s="1"/>
  <c r="F723" i="18"/>
  <c r="F856" i="18"/>
  <c r="F832" i="18"/>
  <c r="F828" i="18"/>
  <c r="F814" i="18"/>
  <c r="F740" i="18"/>
  <c r="G611" i="14"/>
  <c r="H611" i="14" s="1"/>
  <c r="F248" i="18"/>
  <c r="F20" i="18"/>
  <c r="L251" i="14"/>
  <c r="M251" i="14" s="1"/>
  <c r="F251" i="18" s="1"/>
  <c r="L340" i="14"/>
  <c r="M340" i="14" s="1"/>
  <c r="L414" i="14"/>
  <c r="M414" i="14" s="1"/>
  <c r="F160" i="18"/>
  <c r="F417" i="18"/>
  <c r="F349" i="18"/>
  <c r="I555" i="14"/>
  <c r="L555" i="14" s="1"/>
  <c r="M555" i="14" s="1"/>
  <c r="I582" i="14"/>
  <c r="L582" i="14" s="1"/>
  <c r="M582" i="14" s="1"/>
  <c r="I510" i="14"/>
  <c r="L510" i="14" s="1"/>
  <c r="M510" i="14" s="1"/>
  <c r="F509" i="18" s="1"/>
  <c r="I492" i="14"/>
  <c r="L492" i="14" s="1"/>
  <c r="M492" i="14" s="1"/>
  <c r="F491" i="18" s="1"/>
  <c r="I486" i="14"/>
  <c r="L486" i="14" s="1"/>
  <c r="M486" i="14" s="1"/>
  <c r="I463" i="14"/>
  <c r="F490" i="18"/>
  <c r="F516" i="18"/>
  <c r="F504" i="18"/>
  <c r="O774" i="33"/>
  <c r="P774" i="33" s="1"/>
  <c r="F688" i="18"/>
  <c r="J1116" i="33"/>
  <c r="F400" i="18"/>
  <c r="O1112" i="33"/>
  <c r="P1112" i="33" s="1"/>
  <c r="F301" i="18"/>
  <c r="O1114" i="33"/>
  <c r="P1114" i="33" s="1"/>
  <c r="F1108" i="18" s="1"/>
  <c r="F898" i="18"/>
  <c r="K898" i="18" s="1"/>
  <c r="M898" i="18" s="1"/>
  <c r="N898" i="18" s="1"/>
  <c r="J1116" i="13"/>
  <c r="F96" i="18"/>
  <c r="F380" i="18"/>
  <c r="F261" i="18"/>
  <c r="J826" i="12"/>
  <c r="M826" i="12" s="1"/>
  <c r="N826" i="12" s="1"/>
  <c r="J755" i="12"/>
  <c r="M755" i="12" s="1"/>
  <c r="N755" i="12" s="1"/>
  <c r="J736" i="12"/>
  <c r="M736" i="12" s="1"/>
  <c r="N736" i="12" s="1"/>
  <c r="J740" i="12"/>
  <c r="M740" i="12" s="1"/>
  <c r="N740" i="12" s="1"/>
  <c r="J744" i="12"/>
  <c r="M744" i="12" s="1"/>
  <c r="N744" i="12" s="1"/>
  <c r="J748" i="12"/>
  <c r="M748" i="12" s="1"/>
  <c r="N748" i="12" s="1"/>
  <c r="J758" i="12"/>
  <c r="M758" i="12" s="1"/>
  <c r="N758" i="12" s="1"/>
  <c r="J762" i="12"/>
  <c r="M762" i="12" s="1"/>
  <c r="N762" i="12" s="1"/>
  <c r="J767" i="12"/>
  <c r="M767" i="12" s="1"/>
  <c r="N767" i="12" s="1"/>
  <c r="J783" i="12"/>
  <c r="M783" i="12" s="1"/>
  <c r="N783" i="12" s="1"/>
  <c r="J791" i="12"/>
  <c r="M791" i="12" s="1"/>
  <c r="N791" i="12" s="1"/>
  <c r="I787" i="18" s="1"/>
  <c r="J795" i="12"/>
  <c r="M795" i="12" s="1"/>
  <c r="N795" i="12" s="1"/>
  <c r="J799" i="12"/>
  <c r="M799" i="12" s="1"/>
  <c r="N799" i="12" s="1"/>
  <c r="J803" i="12"/>
  <c r="M803" i="12" s="1"/>
  <c r="N803" i="12" s="1"/>
  <c r="I799" i="18" s="1"/>
  <c r="J807" i="12"/>
  <c r="M807" i="12" s="1"/>
  <c r="N807" i="12" s="1"/>
  <c r="J816" i="12"/>
  <c r="M816" i="12" s="1"/>
  <c r="N816" i="12" s="1"/>
  <c r="J820" i="12"/>
  <c r="M820" i="12" s="1"/>
  <c r="N820" i="12" s="1"/>
  <c r="J824" i="12"/>
  <c r="M824" i="12" s="1"/>
  <c r="N824" i="12" s="1"/>
  <c r="I820" i="18" s="1"/>
  <c r="J835" i="12"/>
  <c r="M835" i="12" s="1"/>
  <c r="N835" i="12" s="1"/>
  <c r="I831" i="18" s="1"/>
  <c r="J839" i="12"/>
  <c r="M839" i="12" s="1"/>
  <c r="N839" i="12" s="1"/>
  <c r="J846" i="12"/>
  <c r="M846" i="12" s="1"/>
  <c r="N846" i="12" s="1"/>
  <c r="J855" i="12"/>
  <c r="M855" i="12" s="1"/>
  <c r="N855" i="12" s="1"/>
  <c r="J860" i="12"/>
  <c r="M860" i="12" s="1"/>
  <c r="N860" i="12" s="1"/>
  <c r="I856" i="18" s="1"/>
  <c r="J848" i="12"/>
  <c r="M848" i="12" s="1"/>
  <c r="N848" i="12" s="1"/>
  <c r="J727" i="12"/>
  <c r="M727" i="12" s="1"/>
  <c r="N727" i="12" s="1"/>
  <c r="J735" i="12"/>
  <c r="M735" i="12" s="1"/>
  <c r="N735" i="12" s="1"/>
  <c r="J739" i="12"/>
  <c r="M739" i="12" s="1"/>
  <c r="N739" i="12" s="1"/>
  <c r="J743" i="12"/>
  <c r="M743" i="12" s="1"/>
  <c r="N743" i="12" s="1"/>
  <c r="J751" i="12"/>
  <c r="M751" i="12" s="1"/>
  <c r="N751" i="12" s="1"/>
  <c r="J766" i="12"/>
  <c r="M766" i="12" s="1"/>
  <c r="N766" i="12" s="1"/>
  <c r="J774" i="12"/>
  <c r="M774" i="12" s="1"/>
  <c r="N774" i="12" s="1"/>
  <c r="J778" i="12"/>
  <c r="M778" i="12" s="1"/>
  <c r="N778" i="12" s="1"/>
  <c r="I774" i="18" s="1"/>
  <c r="J782" i="12"/>
  <c r="M782" i="12" s="1"/>
  <c r="N782" i="12" s="1"/>
  <c r="J786" i="12"/>
  <c r="M786" i="12" s="1"/>
  <c r="N786" i="12" s="1"/>
  <c r="J798" i="12"/>
  <c r="M798" i="12" s="1"/>
  <c r="N798" i="12" s="1"/>
  <c r="J802" i="12"/>
  <c r="M802" i="12" s="1"/>
  <c r="N802" i="12" s="1"/>
  <c r="I798" i="18" s="1"/>
  <c r="J806" i="12"/>
  <c r="M806" i="12" s="1"/>
  <c r="N806" i="12" s="1"/>
  <c r="I802" i="18" s="1"/>
  <c r="J810" i="12"/>
  <c r="M810" i="12" s="1"/>
  <c r="N810" i="12" s="1"/>
  <c r="J815" i="12"/>
  <c r="M815" i="12" s="1"/>
  <c r="N815" i="12" s="1"/>
  <c r="J819" i="12"/>
  <c r="M819" i="12" s="1"/>
  <c r="N819" i="12" s="1"/>
  <c r="J828" i="12"/>
  <c r="M828" i="12" s="1"/>
  <c r="N828" i="12" s="1"/>
  <c r="I824" i="18" s="1"/>
  <c r="J833" i="12"/>
  <c r="M833" i="12" s="1"/>
  <c r="N833" i="12" s="1"/>
  <c r="I829" i="18" s="1"/>
  <c r="J838" i="12"/>
  <c r="M838" i="12" s="1"/>
  <c r="N838" i="12" s="1"/>
  <c r="J850" i="12"/>
  <c r="M850" i="12" s="1"/>
  <c r="N850" i="12" s="1"/>
  <c r="J854" i="12"/>
  <c r="M854" i="12" s="1"/>
  <c r="N854" i="12" s="1"/>
  <c r="J859" i="12"/>
  <c r="M859" i="12" s="1"/>
  <c r="N859" i="12" s="1"/>
  <c r="I855" i="18" s="1"/>
  <c r="J844" i="12"/>
  <c r="M844" i="12" s="1"/>
  <c r="N844" i="12" s="1"/>
  <c r="J734" i="12"/>
  <c r="M734" i="12" s="1"/>
  <c r="N734" i="12" s="1"/>
  <c r="J742" i="12"/>
  <c r="M742" i="12" s="1"/>
  <c r="N742" i="12" s="1"/>
  <c r="I738" i="18" s="1"/>
  <c r="J746" i="12"/>
  <c r="M746" i="12" s="1"/>
  <c r="N746" i="12" s="1"/>
  <c r="J750" i="12"/>
  <c r="M750" i="12" s="1"/>
  <c r="N750" i="12" s="1"/>
  <c r="J754" i="12"/>
  <c r="M754" i="12" s="1"/>
  <c r="N754" i="12" s="1"/>
  <c r="I750" i="18" s="1"/>
  <c r="J760" i="12"/>
  <c r="M760" i="12" s="1"/>
  <c r="N760" i="12" s="1"/>
  <c r="J769" i="12"/>
  <c r="M769" i="12" s="1"/>
  <c r="N769" i="12" s="1"/>
  <c r="J773" i="12"/>
  <c r="M773" i="12" s="1"/>
  <c r="N773" i="12" s="1"/>
  <c r="J777" i="12"/>
  <c r="M777" i="12" s="1"/>
  <c r="N777" i="12" s="1"/>
  <c r="I773" i="18" s="1"/>
  <c r="J781" i="12"/>
  <c r="M781" i="12" s="1"/>
  <c r="N781" i="12" s="1"/>
  <c r="J785" i="12"/>
  <c r="M785" i="12" s="1"/>
  <c r="N785" i="12" s="1"/>
  <c r="J789" i="12"/>
  <c r="M789" i="12" s="1"/>
  <c r="N789" i="12" s="1"/>
  <c r="I785" i="18" s="1"/>
  <c r="J801" i="12"/>
  <c r="M801" i="12" s="1"/>
  <c r="N801" i="12" s="1"/>
  <c r="J805" i="12"/>
  <c r="M805" i="12" s="1"/>
  <c r="N805" i="12" s="1"/>
  <c r="J814" i="12"/>
  <c r="M814" i="12" s="1"/>
  <c r="N814" i="12" s="1"/>
  <c r="J822" i="12"/>
  <c r="M822" i="12" s="1"/>
  <c r="N822" i="12" s="1"/>
  <c r="I818" i="18" s="1"/>
  <c r="J832" i="12"/>
  <c r="M832" i="12" s="1"/>
  <c r="N832" i="12" s="1"/>
  <c r="J841" i="12"/>
  <c r="M841" i="12" s="1"/>
  <c r="N841" i="12" s="1"/>
  <c r="I837" i="18" s="1"/>
  <c r="J849" i="12"/>
  <c r="M849" i="12" s="1"/>
  <c r="N849" i="12" s="1"/>
  <c r="J853" i="12"/>
  <c r="M853" i="12" s="1"/>
  <c r="N853" i="12" s="1"/>
  <c r="I849" i="18" s="1"/>
  <c r="J858" i="12"/>
  <c r="M858" i="12" s="1"/>
  <c r="N858" i="12" s="1"/>
  <c r="I854" i="18" s="1"/>
  <c r="J757" i="12"/>
  <c r="M757" i="12" s="1"/>
  <c r="N757" i="12" s="1"/>
  <c r="I753" i="18" s="1"/>
  <c r="J813" i="12"/>
  <c r="M813" i="12" s="1"/>
  <c r="N813" i="12" s="1"/>
  <c r="I809" i="18" s="1"/>
  <c r="J857" i="12"/>
  <c r="M857" i="12" s="1"/>
  <c r="N857" i="12" s="1"/>
  <c r="I853" i="18" s="1"/>
  <c r="J729" i="12"/>
  <c r="M729" i="12" s="1"/>
  <c r="N729" i="12" s="1"/>
  <c r="I725" i="18" s="1"/>
  <c r="J733" i="12"/>
  <c r="M733" i="12" s="1"/>
  <c r="N733" i="12" s="1"/>
  <c r="I729" i="18" s="1"/>
  <c r="J737" i="12"/>
  <c r="M737" i="12" s="1"/>
  <c r="N737" i="12" s="1"/>
  <c r="J741" i="12"/>
  <c r="M741" i="12" s="1"/>
  <c r="N741" i="12" s="1"/>
  <c r="J745" i="12"/>
  <c r="M745" i="12" s="1"/>
  <c r="N745" i="12" s="1"/>
  <c r="J749" i="12"/>
  <c r="M749" i="12" s="1"/>
  <c r="N749" i="12" s="1"/>
  <c r="J753" i="12"/>
  <c r="M753" i="12" s="1"/>
  <c r="N753" i="12" s="1"/>
  <c r="J763" i="12"/>
  <c r="M763" i="12" s="1"/>
  <c r="N763" i="12" s="1"/>
  <c r="J768" i="12"/>
  <c r="M768" i="12" s="1"/>
  <c r="N768" i="12" s="1"/>
  <c r="J772" i="12"/>
  <c r="M772" i="12" s="1"/>
  <c r="N772" i="12" s="1"/>
  <c r="J776" i="12"/>
  <c r="M776" i="12" s="1"/>
  <c r="N776" i="12" s="1"/>
  <c r="J780" i="12"/>
  <c r="M780" i="12" s="1"/>
  <c r="N780" i="12" s="1"/>
  <c r="I776" i="18" s="1"/>
  <c r="J784" i="12"/>
  <c r="M784" i="12" s="1"/>
  <c r="N784" i="12" s="1"/>
  <c r="I780" i="18" s="1"/>
  <c r="J788" i="12"/>
  <c r="M788" i="12" s="1"/>
  <c r="N788" i="12" s="1"/>
  <c r="I784" i="18" s="1"/>
  <c r="J796" i="12"/>
  <c r="M796" i="12" s="1"/>
  <c r="N796" i="12" s="1"/>
  <c r="J804" i="12"/>
  <c r="M804" i="12" s="1"/>
  <c r="N804" i="12" s="1"/>
  <c r="J808" i="12"/>
  <c r="M808" i="12" s="1"/>
  <c r="N808" i="12" s="1"/>
  <c r="I804" i="18" s="1"/>
  <c r="J812" i="12"/>
  <c r="M812" i="12" s="1"/>
  <c r="N812" i="12" s="1"/>
  <c r="J817" i="12"/>
  <c r="M817" i="12" s="1"/>
  <c r="N817" i="12" s="1"/>
  <c r="J831" i="12"/>
  <c r="M831" i="12" s="1"/>
  <c r="N831" i="12" s="1"/>
  <c r="I827" i="18" s="1"/>
  <c r="J836" i="12"/>
  <c r="M836" i="12" s="1"/>
  <c r="N836" i="12" s="1"/>
  <c r="J840" i="12"/>
  <c r="M840" i="12" s="1"/>
  <c r="N840" i="12" s="1"/>
  <c r="J847" i="12"/>
  <c r="M847" i="12" s="1"/>
  <c r="N847" i="12" s="1"/>
  <c r="J856" i="12"/>
  <c r="M856" i="12" s="1"/>
  <c r="N856" i="12" s="1"/>
  <c r="I852" i="18" s="1"/>
  <c r="I847" i="18"/>
  <c r="I752" i="18"/>
  <c r="I830" i="18"/>
  <c r="I734" i="18"/>
  <c r="I839" i="18"/>
  <c r="I833" i="18"/>
  <c r="I748" i="18"/>
  <c r="I796" i="18"/>
  <c r="J618" i="12"/>
  <c r="M618" i="12" s="1"/>
  <c r="N618" i="12" s="1"/>
  <c r="J612" i="12"/>
  <c r="M612" i="12" s="1"/>
  <c r="N612" i="12" s="1"/>
  <c r="I659" i="12"/>
  <c r="J659" i="12" s="1"/>
  <c r="M659" i="12" s="1"/>
  <c r="N659" i="12" s="1"/>
  <c r="I608" i="18"/>
  <c r="J588" i="12"/>
  <c r="M588" i="12" s="1"/>
  <c r="N588" i="12" s="1"/>
  <c r="J560" i="12"/>
  <c r="M560" i="12" s="1"/>
  <c r="N560" i="12" s="1"/>
  <c r="J530" i="12"/>
  <c r="M530" i="12" s="1"/>
  <c r="N530" i="12" s="1"/>
  <c r="J569" i="12"/>
  <c r="M569" i="12" s="1"/>
  <c r="N569" i="12" s="1"/>
  <c r="J538" i="12"/>
  <c r="M538" i="12" s="1"/>
  <c r="N538" i="12" s="1"/>
  <c r="J555" i="12"/>
  <c r="M555" i="12" s="1"/>
  <c r="N555" i="12" s="1"/>
  <c r="J595" i="12"/>
  <c r="M595" i="12" s="1"/>
  <c r="N595" i="12" s="1"/>
  <c r="J576" i="12"/>
  <c r="M576" i="12" s="1"/>
  <c r="N576" i="12" s="1"/>
  <c r="J539" i="12"/>
  <c r="M539" i="12" s="1"/>
  <c r="N539" i="12" s="1"/>
  <c r="J577" i="12"/>
  <c r="M577" i="12" s="1"/>
  <c r="N577" i="12" s="1"/>
  <c r="J561" i="12"/>
  <c r="M561" i="12" s="1"/>
  <c r="N561" i="12" s="1"/>
  <c r="J554" i="12"/>
  <c r="M554" i="12" s="1"/>
  <c r="N554" i="12" s="1"/>
  <c r="J547" i="12"/>
  <c r="M547" i="12" s="1"/>
  <c r="N547" i="12" s="1"/>
  <c r="J473" i="12"/>
  <c r="M473" i="12" s="1"/>
  <c r="N473" i="12" s="1"/>
  <c r="I472" i="18" s="1"/>
  <c r="I481" i="18"/>
  <c r="I491" i="18"/>
  <c r="I471" i="18"/>
  <c r="I506" i="18"/>
  <c r="I478" i="18"/>
  <c r="I792" i="11"/>
  <c r="L792" i="11" s="1"/>
  <c r="M792" i="11" s="1"/>
  <c r="I788" i="18" s="1"/>
  <c r="I811" i="11"/>
  <c r="L811" i="11" s="1"/>
  <c r="M811" i="11" s="1"/>
  <c r="I779" i="11"/>
  <c r="L779" i="11" s="1"/>
  <c r="M779" i="11" s="1"/>
  <c r="I759" i="11"/>
  <c r="L759" i="11" s="1"/>
  <c r="M759" i="11" s="1"/>
  <c r="I805" i="11"/>
  <c r="L805" i="11" s="1"/>
  <c r="M805" i="11" s="1"/>
  <c r="I840" i="11"/>
  <c r="L840" i="11" s="1"/>
  <c r="M840" i="11" s="1"/>
  <c r="I773" i="11"/>
  <c r="L773" i="11" s="1"/>
  <c r="M773" i="11" s="1"/>
  <c r="I821" i="18"/>
  <c r="I716" i="11"/>
  <c r="L716" i="11" s="1"/>
  <c r="M716" i="11" s="1"/>
  <c r="I707" i="11"/>
  <c r="L707" i="11" s="1"/>
  <c r="M707" i="11" s="1"/>
  <c r="I704" i="18" s="1"/>
  <c r="I699" i="11"/>
  <c r="L699" i="11" s="1"/>
  <c r="M699" i="11" s="1"/>
  <c r="I685" i="11"/>
  <c r="L685" i="11" s="1"/>
  <c r="M685" i="11" s="1"/>
  <c r="I682" i="18" s="1"/>
  <c r="I672" i="11"/>
  <c r="L672" i="11" s="1"/>
  <c r="M672" i="11" s="1"/>
  <c r="I669" i="18" s="1"/>
  <c r="I647" i="11"/>
  <c r="L647" i="11" s="1"/>
  <c r="M647" i="11" s="1"/>
  <c r="I718" i="11"/>
  <c r="L718" i="11" s="1"/>
  <c r="M718" i="11" s="1"/>
  <c r="I692" i="11"/>
  <c r="L692" i="11" s="1"/>
  <c r="M692" i="11" s="1"/>
  <c r="I670" i="11"/>
  <c r="L670" i="11" s="1"/>
  <c r="M670" i="11" s="1"/>
  <c r="I662" i="11"/>
  <c r="L662" i="11" s="1"/>
  <c r="M662" i="11" s="1"/>
  <c r="I659" i="18" s="1"/>
  <c r="I654" i="11"/>
  <c r="L654" i="11" s="1"/>
  <c r="M654" i="11" s="1"/>
  <c r="I651" i="18" s="1"/>
  <c r="I646" i="11"/>
  <c r="L646" i="11" s="1"/>
  <c r="M646" i="11" s="1"/>
  <c r="I639" i="11"/>
  <c r="L639" i="11" s="1"/>
  <c r="M639" i="11" s="1"/>
  <c r="I632" i="11"/>
  <c r="L632" i="11" s="1"/>
  <c r="M632" i="11" s="1"/>
  <c r="I622" i="11"/>
  <c r="L622" i="11" s="1"/>
  <c r="M622" i="11" s="1"/>
  <c r="I665" i="11"/>
  <c r="L665" i="11" s="1"/>
  <c r="M665" i="11" s="1"/>
  <c r="I662" i="18" s="1"/>
  <c r="I655" i="11"/>
  <c r="L655" i="11" s="1"/>
  <c r="M655" i="11" s="1"/>
  <c r="I719" i="11"/>
  <c r="L719" i="11" s="1"/>
  <c r="M719" i="11" s="1"/>
  <c r="I709" i="11"/>
  <c r="L709" i="11" s="1"/>
  <c r="M709" i="11" s="1"/>
  <c r="I706" i="18" s="1"/>
  <c r="I701" i="11"/>
  <c r="L701" i="11" s="1"/>
  <c r="M701" i="11" s="1"/>
  <c r="I698" i="18" s="1"/>
  <c r="I691" i="11"/>
  <c r="L691" i="11" s="1"/>
  <c r="M691" i="11" s="1"/>
  <c r="I674" i="11"/>
  <c r="L674" i="11" s="1"/>
  <c r="M674" i="11" s="1"/>
  <c r="I671" i="18" s="1"/>
  <c r="I651" i="11"/>
  <c r="L651" i="11" s="1"/>
  <c r="M651" i="11" s="1"/>
  <c r="I648" i="18" s="1"/>
  <c r="I633" i="11"/>
  <c r="L633" i="11" s="1"/>
  <c r="M633" i="11" s="1"/>
  <c r="I619" i="11"/>
  <c r="L619" i="11" s="1"/>
  <c r="M619" i="11" s="1"/>
  <c r="I616" i="18" s="1"/>
  <c r="I607" i="11"/>
  <c r="L607" i="11" s="1"/>
  <c r="M607" i="11" s="1"/>
  <c r="I694" i="11"/>
  <c r="L694" i="11" s="1"/>
  <c r="M694" i="11" s="1"/>
  <c r="I691" i="18" s="1"/>
  <c r="I686" i="11"/>
  <c r="L686" i="11" s="1"/>
  <c r="M686" i="11" s="1"/>
  <c r="I679" i="11"/>
  <c r="L679" i="11" s="1"/>
  <c r="M679" i="11" s="1"/>
  <c r="I664" i="11"/>
  <c r="L664" i="11" s="1"/>
  <c r="M664" i="11" s="1"/>
  <c r="I648" i="11"/>
  <c r="L648" i="11" s="1"/>
  <c r="M648" i="11" s="1"/>
  <c r="I606" i="11"/>
  <c r="I645" i="11"/>
  <c r="L645" i="11" s="1"/>
  <c r="M645" i="11" s="1"/>
  <c r="I642" i="18" s="1"/>
  <c r="I695" i="11"/>
  <c r="L695" i="11" s="1"/>
  <c r="M695" i="11" s="1"/>
  <c r="I628" i="11"/>
  <c r="L628" i="11" s="1"/>
  <c r="M628" i="11" s="1"/>
  <c r="I711" i="11"/>
  <c r="L711" i="11" s="1"/>
  <c r="M711" i="11" s="1"/>
  <c r="I708" i="18" s="1"/>
  <c r="I704" i="11"/>
  <c r="L704" i="11" s="1"/>
  <c r="M704" i="11" s="1"/>
  <c r="I693" i="11"/>
  <c r="L693" i="11" s="1"/>
  <c r="M693" i="11" s="1"/>
  <c r="I690" i="18" s="1"/>
  <c r="I663" i="11"/>
  <c r="L663" i="11" s="1"/>
  <c r="M663" i="11" s="1"/>
  <c r="I641" i="11"/>
  <c r="L641" i="11" s="1"/>
  <c r="M641" i="11" s="1"/>
  <c r="I638" i="18" s="1"/>
  <c r="I712" i="11"/>
  <c r="L712" i="11" s="1"/>
  <c r="M712" i="11" s="1"/>
  <c r="I709" i="18" s="1"/>
  <c r="I698" i="11"/>
  <c r="L698" i="11" s="1"/>
  <c r="M698" i="11" s="1"/>
  <c r="I673" i="11"/>
  <c r="L673" i="11" s="1"/>
  <c r="M673" i="11" s="1"/>
  <c r="I666" i="11"/>
  <c r="L666" i="11" s="1"/>
  <c r="M666" i="11" s="1"/>
  <c r="I658" i="11"/>
  <c r="L658" i="11" s="1"/>
  <c r="M658" i="11" s="1"/>
  <c r="I650" i="11"/>
  <c r="L650" i="11" s="1"/>
  <c r="M650" i="11" s="1"/>
  <c r="I642" i="11"/>
  <c r="L642" i="11" s="1"/>
  <c r="M642" i="11" s="1"/>
  <c r="I636" i="11"/>
  <c r="L636" i="11" s="1"/>
  <c r="M636" i="11" s="1"/>
  <c r="I633" i="18" s="1"/>
  <c r="I618" i="11"/>
  <c r="L618" i="11" s="1"/>
  <c r="M618" i="11" s="1"/>
  <c r="I608" i="11"/>
  <c r="L608" i="11" s="1"/>
  <c r="M608" i="11" s="1"/>
  <c r="I649" i="11"/>
  <c r="L649" i="11" s="1"/>
  <c r="M649" i="11" s="1"/>
  <c r="I646" i="18" s="1"/>
  <c r="I689" i="11"/>
  <c r="L689" i="11" s="1"/>
  <c r="M689" i="11" s="1"/>
  <c r="I686" i="18" s="1"/>
  <c r="I621" i="11"/>
  <c r="L621" i="11" s="1"/>
  <c r="M621" i="11" s="1"/>
  <c r="I696" i="11"/>
  <c r="L696" i="11" s="1"/>
  <c r="M696" i="11" s="1"/>
  <c r="I693" i="18" s="1"/>
  <c r="I713" i="11"/>
  <c r="L713" i="11" s="1"/>
  <c r="M713" i="11" s="1"/>
  <c r="I710" i="18" s="1"/>
  <c r="I697" i="11"/>
  <c r="L697" i="11" s="1"/>
  <c r="M697" i="11" s="1"/>
  <c r="I681" i="11"/>
  <c r="L681" i="11" s="1"/>
  <c r="M681" i="11" s="1"/>
  <c r="I667" i="11"/>
  <c r="L667" i="11" s="1"/>
  <c r="M667" i="11" s="1"/>
  <c r="I664" i="18" s="1"/>
  <c r="I643" i="11"/>
  <c r="L643" i="11" s="1"/>
  <c r="M643" i="11" s="1"/>
  <c r="I640" i="18" s="1"/>
  <c r="I613" i="11"/>
  <c r="L613" i="11" s="1"/>
  <c r="M613" i="11" s="1"/>
  <c r="I610" i="18" s="1"/>
  <c r="I715" i="11"/>
  <c r="L715" i="11" s="1"/>
  <c r="M715" i="11" s="1"/>
  <c r="I712" i="18" s="1"/>
  <c r="I700" i="11"/>
  <c r="L700" i="11" s="1"/>
  <c r="M700" i="11" s="1"/>
  <c r="I690" i="11"/>
  <c r="L690" i="11" s="1"/>
  <c r="M690" i="11" s="1"/>
  <c r="I682" i="11"/>
  <c r="L682" i="11" s="1"/>
  <c r="M682" i="11" s="1"/>
  <c r="I652" i="11"/>
  <c r="L652" i="11" s="1"/>
  <c r="M652" i="11" s="1"/>
  <c r="I644" i="11"/>
  <c r="L644" i="11" s="1"/>
  <c r="M644" i="11" s="1"/>
  <c r="I638" i="11"/>
  <c r="L638" i="11" s="1"/>
  <c r="M638" i="11" s="1"/>
  <c r="I630" i="11"/>
  <c r="L630" i="11" s="1"/>
  <c r="M630" i="11" s="1"/>
  <c r="I612" i="11"/>
  <c r="L612" i="11" s="1"/>
  <c r="M612" i="11" s="1"/>
  <c r="I610" i="11"/>
  <c r="L610" i="11" s="1"/>
  <c r="M610" i="11" s="1"/>
  <c r="I661" i="11"/>
  <c r="L661" i="11" s="1"/>
  <c r="M661" i="11" s="1"/>
  <c r="I658" i="18" s="1"/>
  <c r="I625" i="11"/>
  <c r="L625" i="11" s="1"/>
  <c r="M625" i="11" s="1"/>
  <c r="I714" i="11"/>
  <c r="L714" i="11" s="1"/>
  <c r="M714" i="11" s="1"/>
  <c r="I711" i="18" s="1"/>
  <c r="I669" i="11"/>
  <c r="L669" i="11" s="1"/>
  <c r="M669" i="11" s="1"/>
  <c r="I665" i="18"/>
  <c r="I654" i="18"/>
  <c r="G659" i="11"/>
  <c r="G724" i="11" s="1"/>
  <c r="L710" i="11"/>
  <c r="M710" i="11" s="1"/>
  <c r="I707" i="18" s="1"/>
  <c r="L635" i="11"/>
  <c r="M635" i="11" s="1"/>
  <c r="I632" i="18" s="1"/>
  <c r="G530" i="11"/>
  <c r="H530" i="11" s="1"/>
  <c r="L675" i="11"/>
  <c r="M675" i="11" s="1"/>
  <c r="L640" i="11"/>
  <c r="M640" i="11" s="1"/>
  <c r="I523" i="11"/>
  <c r="L523" i="11" s="1"/>
  <c r="M523" i="11" s="1"/>
  <c r="I511" i="11"/>
  <c r="L511" i="11" s="1"/>
  <c r="M511" i="11" s="1"/>
  <c r="I475" i="11"/>
  <c r="L475" i="11" s="1"/>
  <c r="M475" i="11" s="1"/>
  <c r="I474" i="18" s="1"/>
  <c r="I508" i="18"/>
  <c r="G490" i="11"/>
  <c r="H490" i="11" s="1"/>
  <c r="I490" i="11" s="1"/>
  <c r="L490" i="11" s="1"/>
  <c r="M490" i="11" s="1"/>
  <c r="I463" i="18"/>
  <c r="I504" i="18"/>
  <c r="I484" i="18"/>
  <c r="I467" i="18"/>
  <c r="I514" i="18"/>
  <c r="I495" i="18"/>
  <c r="L629" i="11"/>
  <c r="M629" i="11" s="1"/>
  <c r="L623" i="11"/>
  <c r="M623" i="11" s="1"/>
  <c r="L615" i="11"/>
  <c r="M615" i="11" s="1"/>
  <c r="I612" i="18" s="1"/>
  <c r="I500" i="18"/>
  <c r="L684" i="11"/>
  <c r="M684" i="11" s="1"/>
  <c r="L687" i="11"/>
  <c r="M687" i="11" s="1"/>
  <c r="L195" i="11"/>
  <c r="M195" i="11" s="1"/>
  <c r="L155" i="11"/>
  <c r="M155" i="11" s="1"/>
  <c r="L41" i="11"/>
  <c r="M41" i="11" s="1"/>
  <c r="L327" i="11"/>
  <c r="M327" i="11" s="1"/>
  <c r="L316" i="11"/>
  <c r="M316" i="11" s="1"/>
  <c r="L375" i="11"/>
  <c r="M375" i="11" s="1"/>
  <c r="L656" i="11"/>
  <c r="M656" i="11" s="1"/>
  <c r="L620" i="11"/>
  <c r="M620" i="11" s="1"/>
  <c r="I617" i="18" s="1"/>
  <c r="L244" i="11"/>
  <c r="M244" i="11" s="1"/>
  <c r="I347" i="11"/>
  <c r="L347" i="11" s="1"/>
  <c r="M347" i="11" s="1"/>
  <c r="I441" i="11"/>
  <c r="L441" i="11" s="1"/>
  <c r="M441" i="11" s="1"/>
  <c r="I304" i="11"/>
  <c r="L304" i="11" s="1"/>
  <c r="M304" i="11" s="1"/>
  <c r="I58" i="11"/>
  <c r="L58" i="11" s="1"/>
  <c r="M58" i="11" s="1"/>
  <c r="I420" i="11"/>
  <c r="L420" i="11" s="1"/>
  <c r="M420" i="11" s="1"/>
  <c r="I263" i="11"/>
  <c r="L263" i="11" s="1"/>
  <c r="M263" i="11" s="1"/>
  <c r="I264" i="11"/>
  <c r="L264" i="11" s="1"/>
  <c r="M264" i="11" s="1"/>
  <c r="I92" i="11"/>
  <c r="L92" i="11" s="1"/>
  <c r="M92" i="11" s="1"/>
  <c r="I313" i="11"/>
  <c r="L313" i="11" s="1"/>
  <c r="M313" i="11" s="1"/>
  <c r="M19" i="16"/>
  <c r="K1116" i="10"/>
  <c r="O47" i="10"/>
  <c r="P47" i="10" s="1"/>
  <c r="J47" i="18" s="1"/>
  <c r="O55" i="10"/>
  <c r="P55" i="10" s="1"/>
  <c r="J55" i="18" s="1"/>
  <c r="O63" i="10"/>
  <c r="P63" i="10" s="1"/>
  <c r="J63" i="18" s="1"/>
  <c r="O200" i="10"/>
  <c r="P200" i="10" s="1"/>
  <c r="J200" i="18" s="1"/>
  <c r="O209" i="10"/>
  <c r="P209" i="10" s="1"/>
  <c r="J209" i="18" s="1"/>
  <c r="N6" i="23"/>
  <c r="P674" i="26"/>
  <c r="P708" i="26"/>
  <c r="Q708" i="26" s="1"/>
  <c r="H705" i="18" s="1"/>
  <c r="P559" i="26"/>
  <c r="Q559" i="26" s="1"/>
  <c r="H557" i="18" s="1"/>
  <c r="P582" i="26"/>
  <c r="Q582" i="26" s="1"/>
  <c r="H580" i="18" s="1"/>
  <c r="P338" i="26"/>
  <c r="Q338" i="26" s="1"/>
  <c r="H338" i="18" s="1"/>
  <c r="P454" i="26"/>
  <c r="Q454" i="26" s="1"/>
  <c r="H454" i="18" s="1"/>
  <c r="P282" i="26"/>
  <c r="Q282" i="26" s="1"/>
  <c r="H282" i="18" s="1"/>
  <c r="L639" i="32"/>
  <c r="J841" i="26"/>
  <c r="J862" i="26" s="1"/>
  <c r="P862" i="26" s="1"/>
  <c r="Q862" i="26" s="1"/>
  <c r="C1116" i="14"/>
  <c r="J366" i="12"/>
  <c r="M366" i="12" s="1"/>
  <c r="N366" i="12" s="1"/>
  <c r="C1116" i="10"/>
  <c r="F1116" i="26"/>
  <c r="P907" i="26"/>
  <c r="Q907" i="26" s="1"/>
  <c r="H901" i="18" s="1"/>
  <c r="P715" i="26"/>
  <c r="Q715" i="26" s="1"/>
  <c r="H712" i="18" s="1"/>
  <c r="P546" i="26"/>
  <c r="Q546" i="26" s="1"/>
  <c r="H544" i="18" s="1"/>
  <c r="P575" i="26"/>
  <c r="Q575" i="26" s="1"/>
  <c r="H573" i="18" s="1"/>
  <c r="P580" i="26"/>
  <c r="Q580" i="26" s="1"/>
  <c r="H578" i="18" s="1"/>
  <c r="P176" i="26"/>
  <c r="Q176" i="26" s="1"/>
  <c r="H176" i="18" s="1"/>
  <c r="P252" i="26"/>
  <c r="Q252" i="26" s="1"/>
  <c r="H252" i="18" s="1"/>
  <c r="F1116" i="13"/>
  <c r="L678" i="11"/>
  <c r="M678" i="11" s="1"/>
  <c r="L178" i="11"/>
  <c r="M178" i="11" s="1"/>
  <c r="L627" i="11"/>
  <c r="M627" i="11" s="1"/>
  <c r="L338" i="11"/>
  <c r="M338" i="11" s="1"/>
  <c r="I250" i="18"/>
  <c r="M460" i="12"/>
  <c r="N460" i="12" s="1"/>
  <c r="P678" i="26"/>
  <c r="Q678" i="26" s="1"/>
  <c r="H675" i="18" s="1"/>
  <c r="P712" i="26"/>
  <c r="Q712" i="26" s="1"/>
  <c r="H709" i="18" s="1"/>
  <c r="P718" i="26"/>
  <c r="Q718" i="26" s="1"/>
  <c r="H715" i="18" s="1"/>
  <c r="P540" i="26"/>
  <c r="Q540" i="26" s="1"/>
  <c r="H538" i="18" s="1"/>
  <c r="P569" i="26"/>
  <c r="Q569" i="26" s="1"/>
  <c r="H567" i="18" s="1"/>
  <c r="P586" i="26"/>
  <c r="Q586" i="26" s="1"/>
  <c r="H584" i="18" s="1"/>
  <c r="P600" i="26"/>
  <c r="Q600" i="26" s="1"/>
  <c r="H598" i="18" s="1"/>
  <c r="P169" i="26"/>
  <c r="Q169" i="26" s="1"/>
  <c r="H169" i="18" s="1"/>
  <c r="L186" i="11"/>
  <c r="M186" i="11" s="1"/>
  <c r="L170" i="11"/>
  <c r="M170" i="11" s="1"/>
  <c r="L357" i="11"/>
  <c r="M357" i="11" s="1"/>
  <c r="L220" i="11"/>
  <c r="M220" i="11" s="1"/>
  <c r="L107" i="11"/>
  <c r="M107" i="11" s="1"/>
  <c r="L406" i="11"/>
  <c r="M406" i="11" s="1"/>
  <c r="I238" i="11"/>
  <c r="L238" i="11" s="1"/>
  <c r="M238" i="11" s="1"/>
  <c r="J398" i="12"/>
  <c r="M398" i="12" s="1"/>
  <c r="N398" i="12" s="1"/>
  <c r="J446" i="12"/>
  <c r="M446" i="12" s="1"/>
  <c r="N446" i="12" s="1"/>
  <c r="L460" i="11"/>
  <c r="L198" i="11"/>
  <c r="M198" i="11" s="1"/>
  <c r="L150" i="11"/>
  <c r="M150" i="11" s="1"/>
  <c r="L42" i="11"/>
  <c r="M42" i="11" s="1"/>
  <c r="L61" i="11"/>
  <c r="M61" i="11" s="1"/>
  <c r="L235" i="11"/>
  <c r="M235" i="11" s="1"/>
  <c r="L447" i="11"/>
  <c r="M447" i="11" s="1"/>
  <c r="L425" i="11"/>
  <c r="M425" i="11" s="1"/>
  <c r="L353" i="11"/>
  <c r="M353" i="11" s="1"/>
  <c r="L332" i="11"/>
  <c r="M332" i="11" s="1"/>
  <c r="L237" i="11"/>
  <c r="M237" i="11" s="1"/>
  <c r="L366" i="11"/>
  <c r="M366" i="11" s="1"/>
  <c r="L422" i="11"/>
  <c r="M422" i="11" s="1"/>
  <c r="L359" i="11"/>
  <c r="M359" i="11" s="1"/>
  <c r="L633" i="32"/>
  <c r="I216" i="18"/>
  <c r="M376" i="15"/>
  <c r="M368" i="15"/>
  <c r="M439" i="15"/>
  <c r="M433" i="15"/>
  <c r="M429" i="15"/>
  <c r="M425" i="15"/>
  <c r="M423" i="15"/>
  <c r="M362" i="15"/>
  <c r="M360" i="15"/>
  <c r="M358" i="15"/>
  <c r="M356" i="15"/>
  <c r="M354" i="15"/>
  <c r="M170" i="15"/>
  <c r="M107" i="15"/>
  <c r="M90" i="15"/>
  <c r="M88" i="15"/>
  <c r="M84" i="15"/>
  <c r="M77" i="15"/>
  <c r="O23" i="13"/>
  <c r="P23" i="13" s="1"/>
  <c r="O31" i="13"/>
  <c r="P31" i="13" s="1"/>
  <c r="O268" i="13"/>
  <c r="P268" i="13" s="1"/>
  <c r="O276" i="13"/>
  <c r="P276" i="13" s="1"/>
  <c r="O320" i="13"/>
  <c r="P320" i="13" s="1"/>
  <c r="O328" i="13"/>
  <c r="P328" i="13" s="1"/>
  <c r="O332" i="13"/>
  <c r="P332" i="13" s="1"/>
  <c r="F332" i="18" s="1"/>
  <c r="O38" i="13"/>
  <c r="P38" i="13" s="1"/>
  <c r="O62" i="13"/>
  <c r="P62" i="13" s="1"/>
  <c r="I274" i="18"/>
  <c r="I279" i="18"/>
  <c r="I132" i="11"/>
  <c r="L132" i="11" s="1"/>
  <c r="M132" i="11" s="1"/>
  <c r="I337" i="11"/>
  <c r="L337" i="11" s="1"/>
  <c r="M337" i="11" s="1"/>
  <c r="I337" i="18" s="1"/>
  <c r="K337" i="18" s="1"/>
  <c r="M337" i="18" s="1"/>
  <c r="N337" i="18" s="1"/>
  <c r="I267" i="11"/>
  <c r="L267" i="11" s="1"/>
  <c r="M267" i="11" s="1"/>
  <c r="I325" i="11"/>
  <c r="L325" i="11" s="1"/>
  <c r="M325" i="11" s="1"/>
  <c r="I278" i="11"/>
  <c r="L278" i="11" s="1"/>
  <c r="M278" i="11" s="1"/>
  <c r="I278" i="18" s="1"/>
  <c r="I142" i="11"/>
  <c r="L142" i="11" s="1"/>
  <c r="M142" i="11" s="1"/>
  <c r="I287" i="11"/>
  <c r="L287" i="11" s="1"/>
  <c r="M287" i="11" s="1"/>
  <c r="I287" i="18" s="1"/>
  <c r="J625" i="34"/>
  <c r="J629" i="34"/>
  <c r="J633" i="34"/>
  <c r="M633" i="34" s="1"/>
  <c r="J643" i="34"/>
  <c r="M643" i="34" s="1"/>
  <c r="J677" i="34"/>
  <c r="J687" i="34"/>
  <c r="M687" i="34" s="1"/>
  <c r="J870" i="34"/>
  <c r="J606" i="34"/>
  <c r="J610" i="34"/>
  <c r="J614" i="34"/>
  <c r="J618" i="34"/>
  <c r="M618" i="34" s="1"/>
  <c r="J631" i="34"/>
  <c r="J651" i="34"/>
  <c r="M651" i="34" s="1"/>
  <c r="J667" i="34"/>
  <c r="J683" i="34"/>
  <c r="J693" i="34"/>
  <c r="J703" i="34"/>
  <c r="M176" i="34"/>
  <c r="M17" i="34"/>
  <c r="M370" i="34"/>
  <c r="J871" i="34"/>
  <c r="J884" i="34"/>
  <c r="M884" i="34" s="1"/>
  <c r="N884" i="34" s="1"/>
  <c r="I7" i="32"/>
  <c r="L10" i="32"/>
  <c r="P1115" i="26"/>
  <c r="Q1115" i="26" s="1"/>
  <c r="O753" i="33"/>
  <c r="P753" i="33" s="1"/>
  <c r="O607" i="33"/>
  <c r="P607" i="33" s="1"/>
  <c r="O615" i="33"/>
  <c r="P615" i="33" s="1"/>
  <c r="O624" i="33"/>
  <c r="P624" i="33" s="1"/>
  <c r="O630" i="33"/>
  <c r="P630" i="33" s="1"/>
  <c r="O632" i="33"/>
  <c r="P632" i="33" s="1"/>
  <c r="M770" i="15"/>
  <c r="N459" i="25"/>
  <c r="O459" i="25" s="1"/>
  <c r="D459" i="18" s="1"/>
  <c r="G1116" i="26"/>
  <c r="O195" i="13"/>
  <c r="P195" i="13" s="1"/>
  <c r="O215" i="13"/>
  <c r="P215" i="13" s="1"/>
  <c r="O223" i="13"/>
  <c r="P223" i="13" s="1"/>
  <c r="F223" i="18" s="1"/>
  <c r="O229" i="13"/>
  <c r="P229" i="13" s="1"/>
  <c r="O237" i="13"/>
  <c r="P237" i="13" s="1"/>
  <c r="F237" i="18" s="1"/>
  <c r="O255" i="13"/>
  <c r="P255" i="13" s="1"/>
  <c r="O264" i="13"/>
  <c r="P264" i="13" s="1"/>
  <c r="O280" i="13"/>
  <c r="P280" i="13" s="1"/>
  <c r="O284" i="13"/>
  <c r="P284" i="13" s="1"/>
  <c r="F284" i="18" s="1"/>
  <c r="O288" i="13"/>
  <c r="P288" i="13" s="1"/>
  <c r="O300" i="13"/>
  <c r="P300" i="13" s="1"/>
  <c r="O304" i="13"/>
  <c r="P304" i="13" s="1"/>
  <c r="O312" i="13"/>
  <c r="P312" i="13" s="1"/>
  <c r="O54" i="13"/>
  <c r="P54" i="13" s="1"/>
  <c r="E1116" i="34"/>
  <c r="F1116" i="34"/>
  <c r="F127" i="18"/>
  <c r="O129" i="13"/>
  <c r="P129" i="13" s="1"/>
  <c r="O157" i="13"/>
  <c r="P157" i="13" s="1"/>
  <c r="O171" i="13"/>
  <c r="P171" i="13" s="1"/>
  <c r="O177" i="13"/>
  <c r="P177" i="13" s="1"/>
  <c r="O185" i="13"/>
  <c r="P185" i="13" s="1"/>
  <c r="F303" i="18"/>
  <c r="F410" i="18"/>
  <c r="F78" i="18"/>
  <c r="J113" i="12"/>
  <c r="J900" i="34"/>
  <c r="O6" i="16"/>
  <c r="N6" i="16"/>
  <c r="J626" i="34"/>
  <c r="J642" i="34"/>
  <c r="J650" i="34"/>
  <c r="J656" i="34"/>
  <c r="J666" i="34"/>
  <c r="J670" i="34"/>
  <c r="J688" i="34"/>
  <c r="M688" i="34" s="1"/>
  <c r="J708" i="34"/>
  <c r="J883" i="34"/>
  <c r="M883" i="34" s="1"/>
  <c r="N883" i="34" s="1"/>
  <c r="J607" i="34"/>
  <c r="J611" i="34"/>
  <c r="J615" i="34"/>
  <c r="J619" i="34"/>
  <c r="J632" i="34"/>
  <c r="M632" i="34" s="1"/>
  <c r="J652" i="34"/>
  <c r="J662" i="34"/>
  <c r="M662" i="34" s="1"/>
  <c r="J694" i="34"/>
  <c r="J523" i="15"/>
  <c r="P875" i="10"/>
  <c r="J870" i="18" s="1"/>
  <c r="N415" i="16"/>
  <c r="O415" i="16"/>
  <c r="N388" i="16"/>
  <c r="O388" i="16"/>
  <c r="N23" i="16"/>
  <c r="O23" i="16"/>
  <c r="N27" i="16"/>
  <c r="O27" i="16"/>
  <c r="N292" i="16"/>
  <c r="O292" i="16"/>
  <c r="N260" i="16"/>
  <c r="O260" i="16"/>
  <c r="N229" i="16"/>
  <c r="O229" i="16"/>
  <c r="N207" i="16"/>
  <c r="O207" i="16"/>
  <c r="N185" i="16"/>
  <c r="O185" i="16"/>
  <c r="N154" i="16"/>
  <c r="O154" i="16"/>
  <c r="N98" i="16"/>
  <c r="O98" i="16"/>
  <c r="N33" i="16"/>
  <c r="O33" i="16"/>
  <c r="N458" i="16"/>
  <c r="O458" i="16"/>
  <c r="N272" i="16"/>
  <c r="O272" i="16"/>
  <c r="N243" i="16"/>
  <c r="O243" i="16"/>
  <c r="N18" i="16"/>
  <c r="O18" i="16"/>
  <c r="N455" i="16"/>
  <c r="O455" i="16"/>
  <c r="N11" i="16"/>
  <c r="O11" i="16"/>
  <c r="N15" i="16"/>
  <c r="O15" i="16"/>
  <c r="N284" i="16"/>
  <c r="O284" i="16"/>
  <c r="N253" i="16"/>
  <c r="O253" i="16"/>
  <c r="N226" i="16"/>
  <c r="O226" i="16"/>
  <c r="N195" i="16"/>
  <c r="O195" i="16"/>
  <c r="N128" i="16"/>
  <c r="O128" i="16"/>
  <c r="N106" i="16"/>
  <c r="O106" i="16"/>
  <c r="N14" i="16"/>
  <c r="O14" i="16"/>
  <c r="M108" i="15"/>
  <c r="M82" i="15"/>
  <c r="M74" i="15"/>
  <c r="N454" i="16"/>
  <c r="O454" i="16"/>
  <c r="N434" i="16"/>
  <c r="O434" i="16"/>
  <c r="N430" i="16"/>
  <c r="O430" i="16"/>
  <c r="N420" i="16"/>
  <c r="O420" i="16"/>
  <c r="N406" i="16"/>
  <c r="O406" i="16"/>
  <c r="N390" i="16"/>
  <c r="O390" i="16"/>
  <c r="N360" i="16"/>
  <c r="O360" i="16"/>
  <c r="L526" i="33"/>
  <c r="N453" i="16"/>
  <c r="O453" i="16"/>
  <c r="N399" i="16"/>
  <c r="O399" i="16"/>
  <c r="N375" i="16"/>
  <c r="O375" i="16"/>
  <c r="N88" i="16"/>
  <c r="O88" i="16"/>
  <c r="N26" i="16"/>
  <c r="O26" i="16"/>
  <c r="N461" i="15"/>
  <c r="L259" i="14"/>
  <c r="M259" i="14" s="1"/>
  <c r="F259" i="18" s="1"/>
  <c r="L833" i="14"/>
  <c r="M833" i="14" s="1"/>
  <c r="L842" i="14"/>
  <c r="M842" i="14" s="1"/>
  <c r="O856" i="33"/>
  <c r="P856" i="33" s="1"/>
  <c r="O852" i="33"/>
  <c r="P852" i="33" s="1"/>
  <c r="O848" i="33"/>
  <c r="P848" i="33" s="1"/>
  <c r="O803" i="33"/>
  <c r="P803" i="33" s="1"/>
  <c r="F799" i="18" s="1"/>
  <c r="O800" i="33"/>
  <c r="P800" i="33" s="1"/>
  <c r="F796" i="18" s="1"/>
  <c r="K796" i="18" s="1"/>
  <c r="M796" i="18" s="1"/>
  <c r="N796" i="18" s="1"/>
  <c r="O797" i="33"/>
  <c r="P797" i="33" s="1"/>
  <c r="F793" i="18" s="1"/>
  <c r="O792" i="33"/>
  <c r="P792" i="33" s="1"/>
  <c r="O788" i="33"/>
  <c r="P788" i="33" s="1"/>
  <c r="F784" i="18" s="1"/>
  <c r="O784" i="33"/>
  <c r="P784" i="33" s="1"/>
  <c r="F780" i="18" s="1"/>
  <c r="O781" i="33"/>
  <c r="P781" i="33" s="1"/>
  <c r="F777" i="18" s="1"/>
  <c r="O777" i="33"/>
  <c r="P777" i="33" s="1"/>
  <c r="O772" i="33"/>
  <c r="P772" i="33" s="1"/>
  <c r="O766" i="33"/>
  <c r="P766" i="33" s="1"/>
  <c r="O762" i="33"/>
  <c r="P762" i="33" s="1"/>
  <c r="O758" i="33"/>
  <c r="P758" i="33" s="1"/>
  <c r="O754" i="33"/>
  <c r="P754" i="33" s="1"/>
  <c r="F750" i="18" s="1"/>
  <c r="O821" i="33"/>
  <c r="P821" i="33" s="1"/>
  <c r="O813" i="33"/>
  <c r="P813" i="33" s="1"/>
  <c r="O806" i="33"/>
  <c r="P806" i="33" s="1"/>
  <c r="O795" i="33"/>
  <c r="P795" i="33" s="1"/>
  <c r="O787" i="33"/>
  <c r="P787" i="33" s="1"/>
  <c r="O775" i="33"/>
  <c r="P775" i="33" s="1"/>
  <c r="O770" i="33"/>
  <c r="P770" i="33" s="1"/>
  <c r="O763" i="33"/>
  <c r="P763" i="33" s="1"/>
  <c r="O755" i="33"/>
  <c r="P755" i="33" s="1"/>
  <c r="O747" i="33"/>
  <c r="P747" i="33" s="1"/>
  <c r="F743" i="18" s="1"/>
  <c r="O737" i="33"/>
  <c r="P737" i="33" s="1"/>
  <c r="O732" i="33"/>
  <c r="P732" i="33" s="1"/>
  <c r="O859" i="33"/>
  <c r="P859" i="33" s="1"/>
  <c r="O843" i="33"/>
  <c r="P843" i="33" s="1"/>
  <c r="F839" i="18" s="1"/>
  <c r="L609" i="14"/>
  <c r="M609" i="14" s="1"/>
  <c r="N102" i="16"/>
  <c r="O102" i="16"/>
  <c r="N459" i="16"/>
  <c r="O459" i="16"/>
  <c r="L217" i="14"/>
  <c r="M217" i="14" s="1"/>
  <c r="N296" i="16"/>
  <c r="O296" i="16"/>
  <c r="I1116" i="26"/>
  <c r="N10" i="16"/>
  <c r="O10" i="16"/>
  <c r="D1116" i="14"/>
  <c r="H1116" i="26"/>
  <c r="E1116" i="11"/>
  <c r="D1116" i="11"/>
  <c r="I528" i="34"/>
  <c r="J812" i="15"/>
  <c r="P864" i="33"/>
  <c r="J726" i="15"/>
  <c r="I726" i="34"/>
  <c r="J605" i="15"/>
  <c r="J724" i="15" s="1"/>
  <c r="N387" i="16"/>
  <c r="O387" i="16"/>
  <c r="N409" i="16"/>
  <c r="O409" i="16"/>
  <c r="N423" i="16"/>
  <c r="O423" i="16"/>
  <c r="N363" i="16"/>
  <c r="O363" i="16"/>
  <c r="N438" i="16"/>
  <c r="O438" i="16"/>
  <c r="N21" i="16"/>
  <c r="O21" i="16"/>
  <c r="N29" i="16"/>
  <c r="O29" i="16"/>
  <c r="N276" i="16"/>
  <c r="O276" i="16"/>
  <c r="N245" i="16"/>
  <c r="O245" i="16"/>
  <c r="N196" i="16"/>
  <c r="O196" i="16"/>
  <c r="N114" i="16"/>
  <c r="O114" i="16"/>
  <c r="N84" i="16"/>
  <c r="O84" i="16"/>
  <c r="N57" i="16"/>
  <c r="O57" i="16"/>
  <c r="N22" i="16"/>
  <c r="O22" i="16"/>
  <c r="N258" i="16"/>
  <c r="O258" i="16"/>
  <c r="N181" i="16"/>
  <c r="O181" i="16"/>
  <c r="N150" i="16"/>
  <c r="O150" i="16"/>
  <c r="N68" i="16"/>
  <c r="O68" i="16"/>
  <c r="N1114" i="16"/>
  <c r="O1114" i="16"/>
  <c r="N270" i="16"/>
  <c r="O270" i="16"/>
  <c r="N239" i="16"/>
  <c r="O239" i="16"/>
  <c r="N206" i="16"/>
  <c r="O206" i="16"/>
  <c r="N179" i="16"/>
  <c r="O179" i="16"/>
  <c r="N146" i="16"/>
  <c r="O146" i="16"/>
  <c r="N122" i="16"/>
  <c r="O122" i="16"/>
  <c r="N92" i="16"/>
  <c r="O92" i="16"/>
  <c r="N49" i="16"/>
  <c r="O49" i="16"/>
  <c r="N442" i="16"/>
  <c r="O442" i="16"/>
  <c r="N432" i="16"/>
  <c r="O432" i="16"/>
  <c r="N426" i="16"/>
  <c r="O426" i="16"/>
  <c r="N422" i="16"/>
  <c r="O422" i="16"/>
  <c r="N398" i="16"/>
  <c r="O398" i="16"/>
  <c r="N386" i="16"/>
  <c r="O386" i="16"/>
  <c r="N358" i="16"/>
  <c r="O358" i="16"/>
  <c r="J526" i="26"/>
  <c r="P727" i="10"/>
  <c r="J723" i="18" s="1"/>
  <c r="N411" i="16"/>
  <c r="O411" i="16"/>
  <c r="N379" i="16"/>
  <c r="O379" i="16"/>
  <c r="N367" i="16"/>
  <c r="O367" i="16"/>
  <c r="N120" i="16"/>
  <c r="O120" i="16"/>
  <c r="N61" i="16"/>
  <c r="O61" i="16"/>
  <c r="H907" i="14"/>
  <c r="I464" i="34"/>
  <c r="I526" i="34" s="1"/>
  <c r="L735" i="14"/>
  <c r="M735" i="14" s="1"/>
  <c r="F731" i="18" s="1"/>
  <c r="N37" i="16"/>
  <c r="O37" i="16"/>
  <c r="N191" i="16"/>
  <c r="O191" i="16"/>
  <c r="N235" i="16"/>
  <c r="O235" i="16"/>
  <c r="N266" i="16"/>
  <c r="O266" i="16"/>
  <c r="I266" i="18" s="1"/>
  <c r="N303" i="16"/>
  <c r="O303" i="16"/>
  <c r="O460" i="33"/>
  <c r="P460" i="33" s="1"/>
  <c r="M625" i="15"/>
  <c r="N625" i="15" s="1"/>
  <c r="M635" i="15"/>
  <c r="N635" i="15" s="1"/>
  <c r="F632" i="18" s="1"/>
  <c r="M713" i="15"/>
  <c r="N713" i="15" s="1"/>
  <c r="M640" i="15"/>
  <c r="M662" i="15"/>
  <c r="M681" i="15"/>
  <c r="M264" i="34"/>
  <c r="M308" i="34"/>
  <c r="M374" i="34"/>
  <c r="M788" i="34"/>
  <c r="M814" i="34"/>
  <c r="M834" i="34"/>
  <c r="M838" i="34"/>
  <c r="M621" i="15"/>
  <c r="M675" i="15"/>
  <c r="M43" i="34"/>
  <c r="M203" i="34"/>
  <c r="M141" i="34"/>
  <c r="M50" i="34"/>
  <c r="M31" i="34"/>
  <c r="K526" i="26"/>
  <c r="E1116" i="14"/>
  <c r="O113" i="13"/>
  <c r="P113" i="13" s="1"/>
  <c r="O209" i="13"/>
  <c r="P209" i="13" s="1"/>
  <c r="O93" i="13"/>
  <c r="P93" i="13" s="1"/>
  <c r="O99" i="13"/>
  <c r="P99" i="13" s="1"/>
  <c r="M46" i="16"/>
  <c r="M50" i="16"/>
  <c r="M54" i="16"/>
  <c r="M58" i="16"/>
  <c r="M62" i="16"/>
  <c r="M66" i="16"/>
  <c r="M31" i="16"/>
  <c r="O31" i="16" s="1"/>
  <c r="M629" i="15"/>
  <c r="N629" i="15" s="1"/>
  <c r="M67" i="34"/>
  <c r="I907" i="15"/>
  <c r="I1115" i="15" s="1"/>
  <c r="F1116" i="11"/>
  <c r="I147" i="18"/>
  <c r="K147" i="18" s="1"/>
  <c r="M147" i="18" s="1"/>
  <c r="N147" i="18" s="1"/>
  <c r="I605" i="34"/>
  <c r="I724" i="34" s="1"/>
  <c r="I538" i="18"/>
  <c r="I539" i="18"/>
  <c r="I317" i="14"/>
  <c r="L317" i="14" s="1"/>
  <c r="M317" i="14" s="1"/>
  <c r="F317" i="18" s="1"/>
  <c r="I250" i="14"/>
  <c r="L250" i="14" s="1"/>
  <c r="M250" i="14" s="1"/>
  <c r="I279" i="14"/>
  <c r="L279" i="14" s="1"/>
  <c r="M279" i="14" s="1"/>
  <c r="F279" i="18" s="1"/>
  <c r="I194" i="14"/>
  <c r="L194" i="14" s="1"/>
  <c r="M194" i="14" s="1"/>
  <c r="F194" i="18" s="1"/>
  <c r="I42" i="14"/>
  <c r="L42" i="14" s="1"/>
  <c r="M42" i="14" s="1"/>
  <c r="F42" i="18" s="1"/>
  <c r="I441" i="14"/>
  <c r="L441" i="14" s="1"/>
  <c r="M441" i="14" s="1"/>
  <c r="F441" i="18" s="1"/>
  <c r="I174" i="14"/>
  <c r="L174" i="14" s="1"/>
  <c r="M174" i="14" s="1"/>
  <c r="F174" i="18" s="1"/>
  <c r="I368" i="14"/>
  <c r="L368" i="14" s="1"/>
  <c r="M368" i="14" s="1"/>
  <c r="I172" i="14"/>
  <c r="L172" i="14" s="1"/>
  <c r="M172" i="14" s="1"/>
  <c r="F172" i="18" s="1"/>
  <c r="I230" i="14"/>
  <c r="L230" i="14" s="1"/>
  <c r="M230" i="14" s="1"/>
  <c r="F230" i="18" s="1"/>
  <c r="I285" i="14"/>
  <c r="L285" i="14" s="1"/>
  <c r="M285" i="14" s="1"/>
  <c r="F285" i="18" s="1"/>
  <c r="J328" i="12"/>
  <c r="J312" i="12"/>
  <c r="J288" i="12"/>
  <c r="J203" i="12"/>
  <c r="J187" i="12"/>
  <c r="J179" i="12"/>
  <c r="J127" i="12"/>
  <c r="J117" i="12"/>
  <c r="J107" i="12"/>
  <c r="J76" i="12"/>
  <c r="J64" i="12"/>
  <c r="J13" i="12"/>
  <c r="J437" i="12"/>
  <c r="J355" i="12"/>
  <c r="J257" i="12"/>
  <c r="J37" i="12"/>
  <c r="J452" i="12"/>
  <c r="J401" i="12"/>
  <c r="J359" i="12"/>
  <c r="J267" i="12"/>
  <c r="J226" i="12"/>
  <c r="J200" i="12"/>
  <c r="J61" i="12"/>
  <c r="J42" i="12"/>
  <c r="J303" i="12"/>
  <c r="J259" i="12"/>
  <c r="J216" i="12"/>
  <c r="J118" i="12"/>
  <c r="J14" i="12"/>
  <c r="J419" i="12"/>
  <c r="J377" i="12"/>
  <c r="J273" i="12"/>
  <c r="J136" i="12"/>
  <c r="J65" i="12"/>
  <c r="J51" i="12"/>
  <c r="J321" i="12"/>
  <c r="J275" i="12"/>
  <c r="J92" i="12"/>
  <c r="J138" i="12"/>
  <c r="J196" i="12"/>
  <c r="J894" i="34"/>
  <c r="M894" i="34" s="1"/>
  <c r="N894" i="34" s="1"/>
  <c r="J332" i="12"/>
  <c r="J316" i="12"/>
  <c r="J308" i="12"/>
  <c r="J300" i="12"/>
  <c r="J284" i="12"/>
  <c r="J268" i="12"/>
  <c r="J245" i="12"/>
  <c r="J227" i="12"/>
  <c r="J215" i="12"/>
  <c r="J207" i="12"/>
  <c r="J183" i="12"/>
  <c r="J175" i="12"/>
  <c r="J155" i="12"/>
  <c r="J133" i="12"/>
  <c r="J123" i="12"/>
  <c r="J111" i="12"/>
  <c r="J101" i="12"/>
  <c r="J70" i="12"/>
  <c r="J7" i="12"/>
  <c r="J164" i="12"/>
  <c r="J120" i="12"/>
  <c r="J32" i="12"/>
  <c r="J423" i="12"/>
  <c r="J379" i="12"/>
  <c r="J289" i="12"/>
  <c r="J128" i="12"/>
  <c r="J77" i="12"/>
  <c r="J45" i="12"/>
  <c r="J39" i="12"/>
  <c r="J16" i="12"/>
  <c r="J329" i="12"/>
  <c r="J281" i="12"/>
  <c r="J194" i="12"/>
  <c r="J27" i="12"/>
  <c r="J11" i="12"/>
  <c r="J58" i="12"/>
  <c r="J409" i="12"/>
  <c r="J369" i="12"/>
  <c r="J242" i="12"/>
  <c r="J88" i="12"/>
  <c r="J53" i="12"/>
  <c r="J30" i="12"/>
  <c r="J283" i="12"/>
  <c r="J102" i="12"/>
  <c r="J148" i="12"/>
  <c r="J232" i="12"/>
  <c r="J188" i="12"/>
  <c r="I680" i="32"/>
  <c r="J680" i="32"/>
  <c r="I679" i="32"/>
  <c r="J679" i="32"/>
  <c r="I648" i="32"/>
  <c r="J648" i="32"/>
  <c r="I562" i="32"/>
  <c r="J562" i="32"/>
  <c r="O541" i="13"/>
  <c r="P541" i="13" s="1"/>
  <c r="M247" i="34"/>
  <c r="I1109" i="32"/>
  <c r="I1113" i="32"/>
  <c r="I935" i="32"/>
  <c r="I988" i="32"/>
  <c r="L741" i="14"/>
  <c r="M741" i="14" s="1"/>
  <c r="L829" i="14"/>
  <c r="M829" i="14" s="1"/>
  <c r="I980" i="32"/>
  <c r="M731" i="34"/>
  <c r="M736" i="34"/>
  <c r="M751" i="34"/>
  <c r="M757" i="34"/>
  <c r="M763" i="34"/>
  <c r="M773" i="34"/>
  <c r="M783" i="34"/>
  <c r="M801" i="34"/>
  <c r="M811" i="34"/>
  <c r="M815" i="34"/>
  <c r="M837" i="34"/>
  <c r="I621" i="32"/>
  <c r="J621" i="32"/>
  <c r="I484" i="32"/>
  <c r="J484" i="32"/>
  <c r="I561" i="32"/>
  <c r="J561" i="32"/>
  <c r="I871" i="32"/>
  <c r="J871" i="32"/>
  <c r="I540" i="32"/>
  <c r="J540" i="32"/>
  <c r="I650" i="32"/>
  <c r="J650" i="32"/>
  <c r="I577" i="32"/>
  <c r="J577" i="32"/>
  <c r="I627" i="32"/>
  <c r="J627" i="32"/>
  <c r="I510" i="32"/>
  <c r="J510" i="32"/>
  <c r="I632" i="32"/>
  <c r="J632" i="32"/>
  <c r="I704" i="32"/>
  <c r="J704" i="32"/>
  <c r="I700" i="32"/>
  <c r="J700" i="32"/>
  <c r="H907" i="11"/>
  <c r="H1115" i="11" s="1"/>
  <c r="I526" i="32"/>
  <c r="J526" i="32"/>
  <c r="I659" i="32"/>
  <c r="J659" i="32"/>
  <c r="I490" i="32"/>
  <c r="J490" i="32"/>
  <c r="I595" i="32"/>
  <c r="J595" i="32"/>
  <c r="I886" i="32"/>
  <c r="J886" i="32"/>
  <c r="I879" i="32"/>
  <c r="J879" i="32"/>
  <c r="I578" i="32"/>
  <c r="J578" i="32"/>
  <c r="H6" i="14"/>
  <c r="I664" i="32"/>
  <c r="J664" i="32"/>
  <c r="I669" i="32"/>
  <c r="J669" i="32"/>
  <c r="I511" i="32"/>
  <c r="J511" i="32"/>
  <c r="G461" i="11"/>
  <c r="O15" i="13"/>
  <c r="P15" i="13" s="1"/>
  <c r="O19" i="13"/>
  <c r="P19" i="13" s="1"/>
  <c r="H1116" i="16"/>
  <c r="M463" i="16"/>
  <c r="N528" i="16"/>
  <c r="O603" i="16"/>
  <c r="M605" i="16"/>
  <c r="M864" i="16"/>
  <c r="M907" i="16"/>
  <c r="J869" i="34"/>
  <c r="J875" i="34"/>
  <c r="K603" i="26"/>
  <c r="P528" i="26"/>
  <c r="K461" i="15"/>
  <c r="N726" i="16"/>
  <c r="N907" i="23"/>
  <c r="J887" i="34"/>
  <c r="N31" i="16"/>
  <c r="I719" i="32"/>
  <c r="J719" i="32"/>
  <c r="I534" i="32"/>
  <c r="J534" i="32"/>
  <c r="I642" i="32"/>
  <c r="J642" i="32"/>
  <c r="I684" i="32"/>
  <c r="J684" i="32"/>
  <c r="I881" i="32"/>
  <c r="J881" i="32"/>
  <c r="I716" i="32"/>
  <c r="J716" i="32"/>
  <c r="O6" i="23"/>
  <c r="E6" i="18" s="1"/>
  <c r="I528" i="15"/>
  <c r="I1114" i="32"/>
  <c r="I1111" i="32"/>
  <c r="J461" i="15"/>
  <c r="I1089" i="32"/>
  <c r="I1095" i="32"/>
  <c r="I919" i="32"/>
  <c r="F211" i="18"/>
  <c r="I994" i="32"/>
  <c r="L365" i="14"/>
  <c r="M365" i="14" s="1"/>
  <c r="F365" i="18" s="1"/>
  <c r="I539" i="32"/>
  <c r="J539" i="32"/>
  <c r="I538" i="32"/>
  <c r="J538" i="32"/>
  <c r="I587" i="32"/>
  <c r="J587" i="32"/>
  <c r="I977" i="32"/>
  <c r="I930" i="32"/>
  <c r="I554" i="32"/>
  <c r="J554" i="32"/>
  <c r="I552" i="32"/>
  <c r="J552" i="32"/>
  <c r="I483" i="32"/>
  <c r="J483" i="32"/>
  <c r="I530" i="32"/>
  <c r="J530" i="32"/>
  <c r="I572" i="32"/>
  <c r="J572" i="32"/>
  <c r="I610" i="32"/>
  <c r="J610" i="32"/>
  <c r="I508" i="32"/>
  <c r="J508" i="32"/>
  <c r="M775" i="34"/>
  <c r="M839" i="34"/>
  <c r="L457" i="14"/>
  <c r="M457" i="14" s="1"/>
  <c r="F457" i="18" s="1"/>
  <c r="K457" i="18" s="1"/>
  <c r="M457" i="18" s="1"/>
  <c r="N457" i="18" s="1"/>
  <c r="J609" i="34"/>
  <c r="J613" i="34"/>
  <c r="J617" i="34"/>
  <c r="J621" i="34"/>
  <c r="J624" i="34"/>
  <c r="J628" i="34"/>
  <c r="J630" i="34"/>
  <c r="J634" i="34"/>
  <c r="J640" i="34"/>
  <c r="J644" i="34"/>
  <c r="J646" i="34"/>
  <c r="J648" i="34"/>
  <c r="J668" i="34"/>
  <c r="J672" i="34"/>
  <c r="J678" i="34"/>
  <c r="J684" i="34"/>
  <c r="J712" i="34"/>
  <c r="J714" i="34"/>
  <c r="J715" i="34"/>
  <c r="J718" i="34"/>
  <c r="J907" i="34"/>
  <c r="L691" i="32"/>
  <c r="O6" i="25"/>
  <c r="D6" i="18" s="1"/>
  <c r="J608" i="34"/>
  <c r="J612" i="34"/>
  <c r="J616" i="34"/>
  <c r="J620" i="34"/>
  <c r="J622" i="34"/>
  <c r="J627" i="34"/>
  <c r="J637" i="34"/>
  <c r="J653" i="34"/>
  <c r="J657" i="34"/>
  <c r="J663" i="34"/>
  <c r="J689" i="34"/>
  <c r="J691" i="34"/>
  <c r="J695" i="34"/>
  <c r="J697" i="34"/>
  <c r="J699" i="34"/>
  <c r="M706" i="34"/>
  <c r="M710" i="34"/>
  <c r="N710" i="34" s="1"/>
  <c r="M962" i="15"/>
  <c r="M649" i="15"/>
  <c r="N649" i="15" s="1"/>
  <c r="M718" i="15"/>
  <c r="N718" i="15" s="1"/>
  <c r="M655" i="15"/>
  <c r="O103" i="13"/>
  <c r="P103" i="13" s="1"/>
  <c r="O143" i="13"/>
  <c r="P143" i="13" s="1"/>
  <c r="O272" i="13"/>
  <c r="P272" i="13" s="1"/>
  <c r="O338" i="13"/>
  <c r="P338" i="13" s="1"/>
  <c r="F338" i="18" s="1"/>
  <c r="O68" i="13"/>
  <c r="P68" i="13" s="1"/>
  <c r="O72" i="13"/>
  <c r="P72" i="13" s="1"/>
  <c r="O76" i="13"/>
  <c r="P76" i="13" s="1"/>
  <c r="O87" i="13"/>
  <c r="P87" i="13" s="1"/>
  <c r="M670" i="34"/>
  <c r="M703" i="34"/>
  <c r="J1116" i="10"/>
  <c r="O185" i="10"/>
  <c r="P185" i="10" s="1"/>
  <c r="J185" i="18" s="1"/>
  <c r="O181" i="10"/>
  <c r="P181" i="10" s="1"/>
  <c r="J181" i="18" s="1"/>
  <c r="O177" i="10"/>
  <c r="P177" i="10" s="1"/>
  <c r="J177" i="18" s="1"/>
  <c r="Q463" i="26"/>
  <c r="H462" i="18" s="1"/>
  <c r="P526" i="26"/>
  <c r="Q526" i="26" s="1"/>
  <c r="I857" i="18"/>
  <c r="F108" i="18"/>
  <c r="F266" i="18"/>
  <c r="M720" i="34"/>
  <c r="N720" i="34" s="1"/>
  <c r="M295" i="34"/>
  <c r="M334" i="34"/>
  <c r="M743" i="34"/>
  <c r="M746" i="34"/>
  <c r="M750" i="34"/>
  <c r="M818" i="34"/>
  <c r="M908" i="34"/>
  <c r="M453" i="34"/>
  <c r="M776" i="34"/>
  <c r="M778" i="34"/>
  <c r="M936" i="34"/>
  <c r="M944" i="34"/>
  <c r="M946" i="34"/>
  <c r="M1038" i="34"/>
  <c r="M1040" i="34"/>
  <c r="M1066" i="34"/>
  <c r="M1092" i="34"/>
  <c r="M224" i="34"/>
  <c r="M164" i="34"/>
  <c r="M106" i="34"/>
  <c r="K268" i="34"/>
  <c r="J268" i="34"/>
  <c r="J573" i="15"/>
  <c r="M573" i="15" s="1"/>
  <c r="N573" i="15" s="1"/>
  <c r="M758" i="15"/>
  <c r="M799" i="15"/>
  <c r="L732" i="14"/>
  <c r="M732" i="14" s="1"/>
  <c r="F728" i="18" s="1"/>
  <c r="F436" i="18"/>
  <c r="L469" i="14"/>
  <c r="M469" i="14" s="1"/>
  <c r="O23" i="33"/>
  <c r="P23" i="33" s="1"/>
  <c r="O60" i="33"/>
  <c r="P60" i="33" s="1"/>
  <c r="O68" i="33"/>
  <c r="P68" i="33" s="1"/>
  <c r="O87" i="33"/>
  <c r="P87" i="33" s="1"/>
  <c r="O97" i="33"/>
  <c r="P97" i="33" s="1"/>
  <c r="O109" i="33"/>
  <c r="P109" i="33" s="1"/>
  <c r="O129" i="33"/>
  <c r="P129" i="33" s="1"/>
  <c r="O135" i="33"/>
  <c r="P135" i="33" s="1"/>
  <c r="F188" i="18"/>
  <c r="O634" i="33"/>
  <c r="P634" i="33" s="1"/>
  <c r="M603" i="33"/>
  <c r="F606" i="18"/>
  <c r="F56" i="18"/>
  <c r="O459" i="13"/>
  <c r="P459" i="13" s="1"/>
  <c r="O460" i="13"/>
  <c r="P460" i="13" s="1"/>
  <c r="F460" i="18" s="1"/>
  <c r="J381" i="12"/>
  <c r="J236" i="12"/>
  <c r="J435" i="12"/>
  <c r="J269" i="12"/>
  <c r="J214" i="12"/>
  <c r="J439" i="12"/>
  <c r="J145" i="12"/>
  <c r="J431" i="12"/>
  <c r="J411" i="12"/>
  <c r="J341" i="12"/>
  <c r="J331" i="12"/>
  <c r="J156" i="12"/>
  <c r="J317" i="12"/>
  <c r="J238" i="12"/>
  <c r="J174" i="12"/>
  <c r="J349" i="12"/>
  <c r="J222" i="12"/>
  <c r="J82" i="12"/>
  <c r="N537" i="23"/>
  <c r="O537" i="23" s="1"/>
  <c r="E535" i="18" s="1"/>
  <c r="N558" i="23"/>
  <c r="O558" i="23" s="1"/>
  <c r="E556" i="18" s="1"/>
  <c r="N562" i="23"/>
  <c r="O562" i="23" s="1"/>
  <c r="E560" i="18" s="1"/>
  <c r="N566" i="23"/>
  <c r="N574" i="23"/>
  <c r="O574" i="23" s="1"/>
  <c r="E572" i="18" s="1"/>
  <c r="N582" i="23"/>
  <c r="O582" i="23" s="1"/>
  <c r="E580" i="18" s="1"/>
  <c r="N588" i="23"/>
  <c r="O588" i="23" s="1"/>
  <c r="E586" i="18" s="1"/>
  <c r="O566" i="23"/>
  <c r="E564" i="18" s="1"/>
  <c r="N489" i="25"/>
  <c r="O489" i="25" s="1"/>
  <c r="D488" i="18" s="1"/>
  <c r="N496" i="25"/>
  <c r="O496" i="25" s="1"/>
  <c r="D495" i="18" s="1"/>
  <c r="N498" i="25"/>
  <c r="O498" i="25" s="1"/>
  <c r="D497" i="18" s="1"/>
  <c r="N502" i="25"/>
  <c r="O502" i="25" s="1"/>
  <c r="D501" i="18" s="1"/>
  <c r="M1116" i="25"/>
  <c r="I1116" i="25"/>
  <c r="N1044" i="25"/>
  <c r="O1044" i="25" s="1"/>
  <c r="D1038" i="18" s="1"/>
  <c r="N1046" i="25"/>
  <c r="O1046" i="25" s="1"/>
  <c r="D1040" i="18" s="1"/>
  <c r="N1052" i="25"/>
  <c r="O1052" i="25" s="1"/>
  <c r="D1046" i="18" s="1"/>
  <c r="N1060" i="25"/>
  <c r="O1060" i="25" s="1"/>
  <c r="D1054" i="18" s="1"/>
  <c r="N1062" i="25"/>
  <c r="O1062" i="25" s="1"/>
  <c r="D1056" i="18" s="1"/>
  <c r="N1076" i="25"/>
  <c r="O1076" i="25" s="1"/>
  <c r="D1070" i="18" s="1"/>
  <c r="N1086" i="25"/>
  <c r="O1086" i="25" s="1"/>
  <c r="D1080" i="18" s="1"/>
  <c r="N1102" i="25"/>
  <c r="O1102" i="25" s="1"/>
  <c r="D1096" i="18" s="1"/>
  <c r="N1043" i="25"/>
  <c r="O1043" i="25" s="1"/>
  <c r="D1037" i="18" s="1"/>
  <c r="I1011" i="11"/>
  <c r="I920" i="11"/>
  <c r="L311" i="11"/>
  <c r="M311" i="11" s="1"/>
  <c r="L798" i="11"/>
  <c r="M798" i="11" s="1"/>
  <c r="P6" i="26"/>
  <c r="Q6" i="26" s="1"/>
  <c r="M896" i="15"/>
  <c r="N896" i="15" s="1"/>
  <c r="O912" i="10"/>
  <c r="P912" i="10" s="1"/>
  <c r="J906" i="18" s="1"/>
  <c r="M911" i="15"/>
  <c r="M378" i="15"/>
  <c r="M312" i="15"/>
  <c r="M310" i="15"/>
  <c r="M138" i="15"/>
  <c r="M93" i="15"/>
  <c r="M85" i="15"/>
  <c r="M78" i="15"/>
  <c r="M70" i="15"/>
  <c r="F838" i="18"/>
  <c r="L1116" i="25"/>
  <c r="O638" i="33"/>
  <c r="P638" i="33" s="1"/>
  <c r="O644" i="33"/>
  <c r="P644" i="33" s="1"/>
  <c r="O646" i="33"/>
  <c r="P646" i="33" s="1"/>
  <c r="O675" i="33"/>
  <c r="P675" i="33" s="1"/>
  <c r="O677" i="33"/>
  <c r="P677" i="33" s="1"/>
  <c r="O679" i="33"/>
  <c r="P679" i="33" s="1"/>
  <c r="O692" i="33"/>
  <c r="P692" i="33" s="1"/>
  <c r="O694" i="33"/>
  <c r="P694" i="33" s="1"/>
  <c r="F691" i="18" s="1"/>
  <c r="O696" i="33"/>
  <c r="P696" i="33" s="1"/>
  <c r="O704" i="33"/>
  <c r="P704" i="33" s="1"/>
  <c r="O705" i="33"/>
  <c r="P705" i="33" s="1"/>
  <c r="O713" i="33"/>
  <c r="P713" i="33" s="1"/>
  <c r="O716" i="33"/>
  <c r="P716" i="33" s="1"/>
  <c r="O25" i="33"/>
  <c r="P25" i="33" s="1"/>
  <c r="F25" i="18" s="1"/>
  <c r="O30" i="33"/>
  <c r="P30" i="33" s="1"/>
  <c r="F30" i="18" s="1"/>
  <c r="O32" i="33"/>
  <c r="P32" i="33" s="1"/>
  <c r="O33" i="33"/>
  <c r="P33" i="33" s="1"/>
  <c r="F33" i="18" s="1"/>
  <c r="O37" i="33"/>
  <c r="P37" i="33" s="1"/>
  <c r="O79" i="33"/>
  <c r="P79" i="33" s="1"/>
  <c r="O86" i="33"/>
  <c r="P86" i="33" s="1"/>
  <c r="O89" i="33"/>
  <c r="P89" i="33" s="1"/>
  <c r="O105" i="33"/>
  <c r="P105" i="33" s="1"/>
  <c r="O122" i="33"/>
  <c r="P122" i="33" s="1"/>
  <c r="O131" i="33"/>
  <c r="P131" i="33" s="1"/>
  <c r="O142" i="33"/>
  <c r="P142" i="33" s="1"/>
  <c r="O144" i="33"/>
  <c r="P144" i="33" s="1"/>
  <c r="O169" i="33"/>
  <c r="P169" i="33" s="1"/>
  <c r="O173" i="33"/>
  <c r="P173" i="33" s="1"/>
  <c r="O176" i="33"/>
  <c r="P176" i="33" s="1"/>
  <c r="F176" i="18" s="1"/>
  <c r="O178" i="33"/>
  <c r="P178" i="33" s="1"/>
  <c r="O187" i="33"/>
  <c r="P187" i="33" s="1"/>
  <c r="F187" i="18" s="1"/>
  <c r="O202" i="33"/>
  <c r="P202" i="33" s="1"/>
  <c r="F202" i="18" s="1"/>
  <c r="O214" i="33"/>
  <c r="P214" i="33" s="1"/>
  <c r="O220" i="33"/>
  <c r="P220" i="33" s="1"/>
  <c r="F220" i="18" s="1"/>
  <c r="O224" i="33"/>
  <c r="P224" i="33" s="1"/>
  <c r="O226" i="33"/>
  <c r="P226" i="33" s="1"/>
  <c r="O231" i="33"/>
  <c r="P231" i="33" s="1"/>
  <c r="O235" i="33"/>
  <c r="P235" i="33" s="1"/>
  <c r="O255" i="33"/>
  <c r="P255" i="33" s="1"/>
  <c r="O260" i="33"/>
  <c r="P260" i="33" s="1"/>
  <c r="F260" i="18" s="1"/>
  <c r="O305" i="33"/>
  <c r="P305" i="33" s="1"/>
  <c r="O306" i="33"/>
  <c r="P306" i="33" s="1"/>
  <c r="O312" i="33"/>
  <c r="P312" i="33" s="1"/>
  <c r="O314" i="33"/>
  <c r="P314" i="33" s="1"/>
  <c r="O333" i="33"/>
  <c r="P333" i="33" s="1"/>
  <c r="O339" i="33"/>
  <c r="P339" i="33" s="1"/>
  <c r="O340" i="33"/>
  <c r="P340" i="33" s="1"/>
  <c r="F340" i="18" s="1"/>
  <c r="O342" i="33"/>
  <c r="P342" i="33" s="1"/>
  <c r="O343" i="33"/>
  <c r="P343" i="33" s="1"/>
  <c r="O356" i="33"/>
  <c r="P356" i="33" s="1"/>
  <c r="O362" i="33"/>
  <c r="P362" i="33" s="1"/>
  <c r="O364" i="33"/>
  <c r="P364" i="33" s="1"/>
  <c r="O374" i="33"/>
  <c r="P374" i="33" s="1"/>
  <c r="F374" i="18" s="1"/>
  <c r="O378" i="33"/>
  <c r="P378" i="33" s="1"/>
  <c r="O411" i="33"/>
  <c r="P411" i="33" s="1"/>
  <c r="O414" i="33"/>
  <c r="P414" i="33" s="1"/>
  <c r="O421" i="33"/>
  <c r="P421" i="33" s="1"/>
  <c r="O423" i="33"/>
  <c r="P423" i="33" s="1"/>
  <c r="F423" i="18" s="1"/>
  <c r="O427" i="33"/>
  <c r="P427" i="33" s="1"/>
  <c r="O430" i="33"/>
  <c r="P430" i="33" s="1"/>
  <c r="O432" i="33"/>
  <c r="P432" i="33" s="1"/>
  <c r="F432" i="18" s="1"/>
  <c r="O449" i="33"/>
  <c r="P449" i="33" s="1"/>
  <c r="F449" i="18" s="1"/>
  <c r="O454" i="33"/>
  <c r="P454" i="33" s="1"/>
  <c r="F454" i="18" s="1"/>
  <c r="M526" i="33"/>
  <c r="O879" i="33"/>
  <c r="P879" i="33" s="1"/>
  <c r="O885" i="33"/>
  <c r="P885" i="33" s="1"/>
  <c r="O887" i="33"/>
  <c r="P887" i="33" s="1"/>
  <c r="O891" i="33"/>
  <c r="P891" i="33" s="1"/>
  <c r="O893" i="33"/>
  <c r="P893" i="33" s="1"/>
  <c r="O910" i="33"/>
  <c r="P910" i="33" s="1"/>
  <c r="O926" i="33"/>
  <c r="P926" i="33" s="1"/>
  <c r="O928" i="33"/>
  <c r="P928" i="33" s="1"/>
  <c r="O932" i="33"/>
  <c r="P932" i="33" s="1"/>
  <c r="O940" i="33"/>
  <c r="P940" i="33" s="1"/>
  <c r="O944" i="33"/>
  <c r="P944" i="33" s="1"/>
  <c r="O958" i="33"/>
  <c r="P958" i="33" s="1"/>
  <c r="O962" i="33"/>
  <c r="P962" i="33" s="1"/>
  <c r="O969" i="33"/>
  <c r="P969" i="33" s="1"/>
  <c r="O973" i="33"/>
  <c r="P973" i="33" s="1"/>
  <c r="F967" i="18" s="1"/>
  <c r="O979" i="33"/>
  <c r="P979" i="33" s="1"/>
  <c r="O983" i="33"/>
  <c r="P983" i="33" s="1"/>
  <c r="O993" i="33"/>
  <c r="P993" i="33" s="1"/>
  <c r="O997" i="33"/>
  <c r="P997" i="33" s="1"/>
  <c r="O1006" i="33"/>
  <c r="P1006" i="33" s="1"/>
  <c r="O1016" i="33"/>
  <c r="P1016" i="33" s="1"/>
  <c r="O1020" i="33"/>
  <c r="P1020" i="33" s="1"/>
  <c r="O1024" i="33"/>
  <c r="P1024" i="33" s="1"/>
  <c r="O1026" i="33"/>
  <c r="P1026" i="33" s="1"/>
  <c r="O1034" i="33"/>
  <c r="P1034" i="33" s="1"/>
  <c r="O1089" i="33"/>
  <c r="P1089" i="33" s="1"/>
  <c r="O1091" i="33"/>
  <c r="P1091" i="33" s="1"/>
  <c r="O1093" i="33"/>
  <c r="P1093" i="33" s="1"/>
  <c r="O1106" i="33"/>
  <c r="P1106" i="33" s="1"/>
  <c r="O1108" i="33"/>
  <c r="P1108" i="33" s="1"/>
  <c r="O17" i="13"/>
  <c r="P17" i="13" s="1"/>
  <c r="O80" i="13"/>
  <c r="P80" i="13" s="1"/>
  <c r="O95" i="13"/>
  <c r="P95" i="13" s="1"/>
  <c r="F95" i="18" s="1"/>
  <c r="O121" i="13"/>
  <c r="P121" i="13" s="1"/>
  <c r="O239" i="13"/>
  <c r="P239" i="13" s="1"/>
  <c r="O290" i="13"/>
  <c r="P290" i="13" s="1"/>
  <c r="O308" i="13"/>
  <c r="P308" i="13" s="1"/>
  <c r="P681" i="26"/>
  <c r="Q681" i="26" s="1"/>
  <c r="H678" i="18" s="1"/>
  <c r="P701" i="26"/>
  <c r="Q701" i="26" s="1"/>
  <c r="H698" i="18" s="1"/>
  <c r="P535" i="26"/>
  <c r="Q535" i="26" s="1"/>
  <c r="H533" i="18" s="1"/>
  <c r="P539" i="26"/>
  <c r="Q539" i="26" s="1"/>
  <c r="H537" i="18" s="1"/>
  <c r="P545" i="26"/>
  <c r="Q545" i="26" s="1"/>
  <c r="H543" i="18" s="1"/>
  <c r="P551" i="26"/>
  <c r="Q551" i="26" s="1"/>
  <c r="H549" i="18" s="1"/>
  <c r="P555" i="26"/>
  <c r="Q555" i="26" s="1"/>
  <c r="H553" i="18" s="1"/>
  <c r="P558" i="26"/>
  <c r="Q558" i="26" s="1"/>
  <c r="H556" i="18" s="1"/>
  <c r="P564" i="26"/>
  <c r="Q564" i="26" s="1"/>
  <c r="H562" i="18" s="1"/>
  <c r="P568" i="26"/>
  <c r="Q568" i="26" s="1"/>
  <c r="H566" i="18" s="1"/>
  <c r="P574" i="26"/>
  <c r="Q574" i="26" s="1"/>
  <c r="H572" i="18" s="1"/>
  <c r="P578" i="26"/>
  <c r="Q578" i="26" s="1"/>
  <c r="H576" i="18" s="1"/>
  <c r="P590" i="26"/>
  <c r="Q590" i="26" s="1"/>
  <c r="H588" i="18" s="1"/>
  <c r="P206" i="26"/>
  <c r="Q206" i="26" s="1"/>
  <c r="H206" i="18" s="1"/>
  <c r="P267" i="26"/>
  <c r="Q267" i="26" s="1"/>
  <c r="H267" i="18" s="1"/>
  <c r="P281" i="26"/>
  <c r="Q281" i="26" s="1"/>
  <c r="H281" i="18" s="1"/>
  <c r="M764" i="12"/>
  <c r="N764" i="12" s="1"/>
  <c r="M771" i="12"/>
  <c r="N771" i="12" s="1"/>
  <c r="M797" i="12"/>
  <c r="N797" i="12" s="1"/>
  <c r="M811" i="12"/>
  <c r="N811" i="12" s="1"/>
  <c r="M827" i="12"/>
  <c r="N827" i="12" s="1"/>
  <c r="M829" i="12"/>
  <c r="N829" i="12" s="1"/>
  <c r="M447" i="15"/>
  <c r="M431" i="15"/>
  <c r="O811" i="33"/>
  <c r="P811" i="33" s="1"/>
  <c r="O739" i="33"/>
  <c r="P739" i="33" s="1"/>
  <c r="M724" i="33"/>
  <c r="M461" i="33"/>
  <c r="F43" i="18"/>
  <c r="F106" i="18"/>
  <c r="O158" i="33"/>
  <c r="P158" i="33" s="1"/>
  <c r="O164" i="33"/>
  <c r="P164" i="33" s="1"/>
  <c r="O210" i="33"/>
  <c r="P210" i="33" s="1"/>
  <c r="O212" i="33"/>
  <c r="P212" i="33" s="1"/>
  <c r="F212" i="18" s="1"/>
  <c r="O215" i="33"/>
  <c r="P215" i="33" s="1"/>
  <c r="O217" i="33"/>
  <c r="P217" i="33" s="1"/>
  <c r="F217" i="18" s="1"/>
  <c r="O222" i="33"/>
  <c r="P222" i="33" s="1"/>
  <c r="O442" i="33"/>
  <c r="P442" i="33" s="1"/>
  <c r="O443" i="33"/>
  <c r="P443" i="33" s="1"/>
  <c r="O477" i="33"/>
  <c r="P477" i="33" s="1"/>
  <c r="O481" i="33"/>
  <c r="P481" i="33" s="1"/>
  <c r="O485" i="33"/>
  <c r="P485" i="33" s="1"/>
  <c r="O489" i="33"/>
  <c r="P489" i="33" s="1"/>
  <c r="O493" i="33"/>
  <c r="P493" i="33" s="1"/>
  <c r="F492" i="18" s="1"/>
  <c r="O497" i="33"/>
  <c r="P497" i="33" s="1"/>
  <c r="F496" i="18" s="1"/>
  <c r="O501" i="33"/>
  <c r="P501" i="33" s="1"/>
  <c r="O538" i="33"/>
  <c r="P538" i="33" s="1"/>
  <c r="O540" i="33"/>
  <c r="P540" i="33" s="1"/>
  <c r="F538" i="18" s="1"/>
  <c r="O542" i="33"/>
  <c r="P542" i="33" s="1"/>
  <c r="O546" i="33"/>
  <c r="P546" i="33" s="1"/>
  <c r="O548" i="33"/>
  <c r="P548" i="33" s="1"/>
  <c r="O550" i="33"/>
  <c r="P550" i="33" s="1"/>
  <c r="O554" i="33"/>
  <c r="P554" i="33" s="1"/>
  <c r="O558" i="33"/>
  <c r="P558" i="33" s="1"/>
  <c r="O579" i="33"/>
  <c r="P579" i="33" s="1"/>
  <c r="O581" i="33"/>
  <c r="P581" i="33" s="1"/>
  <c r="O589" i="33"/>
  <c r="P589" i="33" s="1"/>
  <c r="O597" i="33"/>
  <c r="P597" i="33" s="1"/>
  <c r="O909" i="33"/>
  <c r="P909" i="33" s="1"/>
  <c r="O911" i="33"/>
  <c r="P911" i="33" s="1"/>
  <c r="O929" i="33"/>
  <c r="P929" i="33" s="1"/>
  <c r="O931" i="33"/>
  <c r="P931" i="33" s="1"/>
  <c r="O937" i="33"/>
  <c r="P937" i="33" s="1"/>
  <c r="O943" i="33"/>
  <c r="P943" i="33" s="1"/>
  <c r="F937" i="18" s="1"/>
  <c r="O947" i="33"/>
  <c r="P947" i="33" s="1"/>
  <c r="F941" i="18" s="1"/>
  <c r="O953" i="33"/>
  <c r="P953" i="33" s="1"/>
  <c r="O961" i="33"/>
  <c r="P961" i="33" s="1"/>
  <c r="O970" i="33"/>
  <c r="P970" i="33" s="1"/>
  <c r="O982" i="33"/>
  <c r="P982" i="33" s="1"/>
  <c r="F976" i="18" s="1"/>
  <c r="O986" i="33"/>
  <c r="P986" i="33" s="1"/>
  <c r="O992" i="33"/>
  <c r="P992" i="33" s="1"/>
  <c r="O996" i="33"/>
  <c r="P996" i="33" s="1"/>
  <c r="O998" i="33"/>
  <c r="P998" i="33" s="1"/>
  <c r="O1005" i="33"/>
  <c r="P1005" i="33" s="1"/>
  <c r="O1105" i="33"/>
  <c r="P1105" i="33" s="1"/>
  <c r="M782" i="34"/>
  <c r="L162" i="11"/>
  <c r="M162" i="11" s="1"/>
  <c r="L634" i="11"/>
  <c r="M634" i="11" s="1"/>
  <c r="I631" i="18" s="1"/>
  <c r="L225" i="11"/>
  <c r="M225" i="11" s="1"/>
  <c r="M732" i="12"/>
  <c r="N732" i="12" s="1"/>
  <c r="M779" i="12"/>
  <c r="N779" i="12" s="1"/>
  <c r="M529" i="34"/>
  <c r="M540" i="34"/>
  <c r="M606" i="34"/>
  <c r="M610" i="34"/>
  <c r="M614" i="34"/>
  <c r="M625" i="34"/>
  <c r="M629" i="34"/>
  <c r="M631" i="34"/>
  <c r="M667" i="34"/>
  <c r="M693" i="34"/>
  <c r="M745" i="15"/>
  <c r="M800" i="15"/>
  <c r="M917" i="15"/>
  <c r="M275" i="34"/>
  <c r="M300" i="34"/>
  <c r="M324" i="34"/>
  <c r="M326" i="34"/>
  <c r="M350" i="34"/>
  <c r="M365" i="34"/>
  <c r="M367" i="34"/>
  <c r="M408" i="34"/>
  <c r="M433" i="34"/>
  <c r="M435" i="34"/>
  <c r="M441" i="34"/>
  <c r="M584" i="34"/>
  <c r="M586" i="34"/>
  <c r="M803" i="34"/>
  <c r="M184" i="34"/>
  <c r="M153" i="34"/>
  <c r="M95" i="34"/>
  <c r="M73" i="34"/>
  <c r="M72" i="34"/>
  <c r="L183" i="11"/>
  <c r="M183" i="11" s="1"/>
  <c r="L174" i="11"/>
  <c r="M174" i="11" s="1"/>
  <c r="L190" i="11"/>
  <c r="M190" i="11" s="1"/>
  <c r="L182" i="11"/>
  <c r="M182" i="11" s="1"/>
  <c r="L171" i="11"/>
  <c r="M171" i="11" s="1"/>
  <c r="L151" i="11"/>
  <c r="M151" i="11" s="1"/>
  <c r="L86" i="11"/>
  <c r="M86" i="11" s="1"/>
  <c r="L72" i="11"/>
  <c r="M72" i="11" s="1"/>
  <c r="L10" i="11"/>
  <c r="M10" i="11" s="1"/>
  <c r="L36" i="11"/>
  <c r="L97" i="11"/>
  <c r="M97" i="11" s="1"/>
  <c r="L399" i="11"/>
  <c r="M399" i="11" s="1"/>
  <c r="I399" i="18" s="1"/>
  <c r="L289" i="11"/>
  <c r="M289" i="11" s="1"/>
  <c r="L437" i="11"/>
  <c r="M437" i="11" s="1"/>
  <c r="L307" i="11"/>
  <c r="M307" i="11" s="1"/>
  <c r="L282" i="11"/>
  <c r="M282" i="11" s="1"/>
  <c r="L134" i="11"/>
  <c r="M134" i="11" s="1"/>
  <c r="L39" i="11"/>
  <c r="M39" i="11" s="1"/>
  <c r="L676" i="11"/>
  <c r="M676" i="11" s="1"/>
  <c r="I673" i="18" s="1"/>
  <c r="L653" i="11"/>
  <c r="M653" i="11" s="1"/>
  <c r="I650" i="18" s="1"/>
  <c r="L631" i="11"/>
  <c r="M631" i="11" s="1"/>
  <c r="I628" i="18" s="1"/>
  <c r="L703" i="11"/>
  <c r="M703" i="11" s="1"/>
  <c r="L295" i="11"/>
  <c r="M295" i="11" s="1"/>
  <c r="L737" i="14"/>
  <c r="M737" i="14" s="1"/>
  <c r="L835" i="14"/>
  <c r="M835" i="14" s="1"/>
  <c r="F831" i="18" s="1"/>
  <c r="M862" i="33"/>
  <c r="M616" i="15"/>
  <c r="N616" i="15" s="1"/>
  <c r="O611" i="33"/>
  <c r="P611" i="33" s="1"/>
  <c r="O613" i="33"/>
  <c r="P613" i="33" s="1"/>
  <c r="O656" i="33"/>
  <c r="P656" i="33" s="1"/>
  <c r="F653" i="18" s="1"/>
  <c r="O672" i="33"/>
  <c r="P672" i="33" s="1"/>
  <c r="O676" i="33"/>
  <c r="P676" i="33" s="1"/>
  <c r="F673" i="18" s="1"/>
  <c r="O693" i="33"/>
  <c r="P693" i="33" s="1"/>
  <c r="O697" i="33"/>
  <c r="P697" i="33" s="1"/>
  <c r="O701" i="33"/>
  <c r="P701" i="33" s="1"/>
  <c r="O708" i="33"/>
  <c r="P708" i="33" s="1"/>
  <c r="O710" i="33"/>
  <c r="P710" i="33" s="1"/>
  <c r="O714" i="33"/>
  <c r="P714" i="33" s="1"/>
  <c r="O717" i="33"/>
  <c r="P717" i="33" s="1"/>
  <c r="O718" i="33"/>
  <c r="P718" i="33" s="1"/>
  <c r="D1116" i="13"/>
  <c r="C1116" i="13"/>
  <c r="L512" i="11"/>
  <c r="M512" i="11" s="1"/>
  <c r="N460" i="23"/>
  <c r="O460" i="23" s="1"/>
  <c r="E460" i="18" s="1"/>
  <c r="N583" i="23"/>
  <c r="O583" i="23" s="1"/>
  <c r="E581" i="18" s="1"/>
  <c r="N587" i="23"/>
  <c r="O587" i="23" s="1"/>
  <c r="E585" i="18" s="1"/>
  <c r="O459" i="33"/>
  <c r="P459" i="33" s="1"/>
  <c r="F459" i="18" s="1"/>
  <c r="M1103" i="15"/>
  <c r="M658" i="15"/>
  <c r="N658" i="15" s="1"/>
  <c r="M612" i="15"/>
  <c r="M650" i="15"/>
  <c r="M671" i="15"/>
  <c r="M691" i="15"/>
  <c r="M272" i="34"/>
  <c r="C1116" i="25"/>
  <c r="L866" i="11"/>
  <c r="M866" i="11" s="1"/>
  <c r="L870" i="11"/>
  <c r="M870" i="11" s="1"/>
  <c r="L874" i="11"/>
  <c r="M874" i="11" s="1"/>
  <c r="I869" i="18" s="1"/>
  <c r="M459" i="12"/>
  <c r="N459" i="12" s="1"/>
  <c r="K478" i="18"/>
  <c r="M478" i="18" s="1"/>
  <c r="N478" i="18" s="1"/>
  <c r="P867" i="26"/>
  <c r="Q867" i="26" s="1"/>
  <c r="H862" i="18" s="1"/>
  <c r="P871" i="26"/>
  <c r="Q871" i="26" s="1"/>
  <c r="H866" i="18" s="1"/>
  <c r="P875" i="26"/>
  <c r="Q875" i="26" s="1"/>
  <c r="H870" i="18" s="1"/>
  <c r="P879" i="26"/>
  <c r="Q879" i="26" s="1"/>
  <c r="H874" i="18" s="1"/>
  <c r="P883" i="26"/>
  <c r="Q883" i="26" s="1"/>
  <c r="H878" i="18" s="1"/>
  <c r="P887" i="26"/>
  <c r="Q887" i="26" s="1"/>
  <c r="H882" i="18" s="1"/>
  <c r="P891" i="26"/>
  <c r="Q891" i="26" s="1"/>
  <c r="H886" i="18" s="1"/>
  <c r="P895" i="26"/>
  <c r="Q895" i="26" s="1"/>
  <c r="H890" i="18" s="1"/>
  <c r="P899" i="26"/>
  <c r="Q899" i="26" s="1"/>
  <c r="H894" i="18" s="1"/>
  <c r="P902" i="26"/>
  <c r="Q902" i="26" s="1"/>
  <c r="H897" i="18" s="1"/>
  <c r="P676" i="26"/>
  <c r="Q676" i="26" s="1"/>
  <c r="H673" i="18" s="1"/>
  <c r="P689" i="26"/>
  <c r="Q689" i="26" s="1"/>
  <c r="H686" i="18" s="1"/>
  <c r="P693" i="26"/>
  <c r="Q693" i="26" s="1"/>
  <c r="H690" i="18" s="1"/>
  <c r="P706" i="26"/>
  <c r="Q706" i="26" s="1"/>
  <c r="H703" i="18" s="1"/>
  <c r="P710" i="26"/>
  <c r="Q710" i="26" s="1"/>
  <c r="H707" i="18" s="1"/>
  <c r="P714" i="26"/>
  <c r="Q714" i="26" s="1"/>
  <c r="H711" i="18" s="1"/>
  <c r="P717" i="26"/>
  <c r="Q717" i="26" s="1"/>
  <c r="H714" i="18" s="1"/>
  <c r="P720" i="26"/>
  <c r="Q720" i="26" s="1"/>
  <c r="H717" i="18" s="1"/>
  <c r="P534" i="26"/>
  <c r="P544" i="26"/>
  <c r="Q544" i="26" s="1"/>
  <c r="H542" i="18" s="1"/>
  <c r="P550" i="26"/>
  <c r="Q550" i="26" s="1"/>
  <c r="H548" i="18" s="1"/>
  <c r="P563" i="26"/>
  <c r="Q563" i="26" s="1"/>
  <c r="H561" i="18" s="1"/>
  <c r="P573" i="26"/>
  <c r="Q573" i="26" s="1"/>
  <c r="H571" i="18" s="1"/>
  <c r="P577" i="26"/>
  <c r="Q577" i="26" s="1"/>
  <c r="H575" i="18" s="1"/>
  <c r="P584" i="26"/>
  <c r="Q584" i="26" s="1"/>
  <c r="H582" i="18" s="1"/>
  <c r="P589" i="26"/>
  <c r="Q589" i="26" s="1"/>
  <c r="H587" i="18" s="1"/>
  <c r="P598" i="26"/>
  <c r="Q598" i="26" s="1"/>
  <c r="H596" i="18" s="1"/>
  <c r="P602" i="26"/>
  <c r="Q602" i="26" s="1"/>
  <c r="H600" i="18" s="1"/>
  <c r="P198" i="26"/>
  <c r="Q198" i="26" s="1"/>
  <c r="H198" i="18" s="1"/>
  <c r="P205" i="26"/>
  <c r="Q205" i="26" s="1"/>
  <c r="H205" i="18" s="1"/>
  <c r="P421" i="26"/>
  <c r="Q421" i="26" s="1"/>
  <c r="H421" i="18" s="1"/>
  <c r="P868" i="26"/>
  <c r="Q868" i="26" s="1"/>
  <c r="H863" i="18" s="1"/>
  <c r="P872" i="26"/>
  <c r="Q872" i="26" s="1"/>
  <c r="H867" i="18" s="1"/>
  <c r="P876" i="26"/>
  <c r="Q876" i="26" s="1"/>
  <c r="H871" i="18" s="1"/>
  <c r="P880" i="26"/>
  <c r="Q880" i="26" s="1"/>
  <c r="H875" i="18" s="1"/>
  <c r="P884" i="26"/>
  <c r="Q884" i="26" s="1"/>
  <c r="H879" i="18" s="1"/>
  <c r="P888" i="26"/>
  <c r="Q888" i="26" s="1"/>
  <c r="H883" i="18" s="1"/>
  <c r="P892" i="26"/>
  <c r="Q892" i="26" s="1"/>
  <c r="H887" i="18" s="1"/>
  <c r="P896" i="26"/>
  <c r="Q896" i="26" s="1"/>
  <c r="H891" i="18" s="1"/>
  <c r="P440" i="26"/>
  <c r="Q440" i="26" s="1"/>
  <c r="H440" i="18" s="1"/>
  <c r="F173" i="18"/>
  <c r="M582" i="12"/>
  <c r="N582" i="12" s="1"/>
  <c r="E1116" i="30"/>
  <c r="I953" i="32"/>
  <c r="I997" i="32"/>
  <c r="F73" i="18"/>
  <c r="F488" i="18"/>
  <c r="I414" i="18"/>
  <c r="F214" i="18"/>
  <c r="F193" i="18"/>
  <c r="I338" i="18"/>
  <c r="I447" i="18"/>
  <c r="F373" i="18"/>
  <c r="P187" i="26"/>
  <c r="Q187" i="26" s="1"/>
  <c r="H187" i="18" s="1"/>
  <c r="P458" i="26"/>
  <c r="Q458" i="26" s="1"/>
  <c r="H458" i="18" s="1"/>
  <c r="P296" i="26"/>
  <c r="Q296" i="26" s="1"/>
  <c r="H296" i="18" s="1"/>
  <c r="P407" i="26"/>
  <c r="Q407" i="26" s="1"/>
  <c r="H407" i="18" s="1"/>
  <c r="P159" i="26"/>
  <c r="Q159" i="26" s="1"/>
  <c r="H159" i="18" s="1"/>
  <c r="P167" i="26"/>
  <c r="Q167" i="26" s="1"/>
  <c r="H167" i="18" s="1"/>
  <c r="P190" i="26"/>
  <c r="Q190" i="26" s="1"/>
  <c r="H190" i="18" s="1"/>
  <c r="P221" i="26"/>
  <c r="Q221" i="26" s="1"/>
  <c r="H221" i="18" s="1"/>
  <c r="P250" i="26"/>
  <c r="Q250" i="26" s="1"/>
  <c r="H250" i="18" s="1"/>
  <c r="P266" i="26"/>
  <c r="Q266" i="26" s="1"/>
  <c r="H266" i="18" s="1"/>
  <c r="F378" i="18"/>
  <c r="P228" i="26"/>
  <c r="Q228" i="26" s="1"/>
  <c r="H228" i="18" s="1"/>
  <c r="P265" i="26"/>
  <c r="Q265" i="26" s="1"/>
  <c r="H265" i="18" s="1"/>
  <c r="P283" i="26"/>
  <c r="Q283" i="26" s="1"/>
  <c r="H283" i="18" s="1"/>
  <c r="L697" i="14"/>
  <c r="M697" i="14" s="1"/>
  <c r="F694" i="18" s="1"/>
  <c r="L701" i="14"/>
  <c r="M701" i="14" s="1"/>
  <c r="F698" i="18" s="1"/>
  <c r="L708" i="14"/>
  <c r="M708" i="14" s="1"/>
  <c r="F705" i="18" s="1"/>
  <c r="L713" i="14"/>
  <c r="M713" i="14" s="1"/>
  <c r="L716" i="14"/>
  <c r="M716" i="14" s="1"/>
  <c r="L719" i="14"/>
  <c r="M719" i="14" s="1"/>
  <c r="E1116" i="33"/>
  <c r="M403" i="12"/>
  <c r="N403" i="12" s="1"/>
  <c r="M43" i="12"/>
  <c r="N43" i="12" s="1"/>
  <c r="M315" i="12"/>
  <c r="N315" i="12" s="1"/>
  <c r="I315" i="18" s="1"/>
  <c r="C1116" i="11"/>
  <c r="I219" i="11"/>
  <c r="L219" i="11" s="1"/>
  <c r="M219" i="11" s="1"/>
  <c r="J426" i="12"/>
  <c r="M426" i="12" s="1"/>
  <c r="N426" i="12" s="1"/>
  <c r="J402" i="12"/>
  <c r="M402" i="12" s="1"/>
  <c r="N402" i="12" s="1"/>
  <c r="F461" i="28"/>
  <c r="K461" i="28" s="1"/>
  <c r="M221" i="12"/>
  <c r="N221" i="12" s="1"/>
  <c r="L578" i="32"/>
  <c r="I29" i="32"/>
  <c r="L29" i="32" s="1"/>
  <c r="I255" i="32"/>
  <c r="L255" i="32" s="1"/>
  <c r="L508" i="32"/>
  <c r="I507" i="18" s="1"/>
  <c r="J918" i="34"/>
  <c r="M254" i="34"/>
  <c r="M256" i="34"/>
  <c r="M278" i="34"/>
  <c r="M288" i="34"/>
  <c r="M290" i="34"/>
  <c r="M298" i="34"/>
  <c r="M303" i="34"/>
  <c r="M305" i="34"/>
  <c r="M314" i="34"/>
  <c r="M315" i="34"/>
  <c r="M322" i="34"/>
  <c r="M333" i="34"/>
  <c r="M338" i="34"/>
  <c r="M342" i="34"/>
  <c r="M345" i="34"/>
  <c r="M356" i="34"/>
  <c r="M361" i="34"/>
  <c r="M387" i="34"/>
  <c r="M391" i="34"/>
  <c r="M392" i="34"/>
  <c r="M393" i="34"/>
  <c r="M422" i="34"/>
  <c r="M424" i="34"/>
  <c r="M428" i="34"/>
  <c r="M429" i="34"/>
  <c r="M430" i="34"/>
  <c r="M448" i="34"/>
  <c r="M452" i="34"/>
  <c r="M454" i="34"/>
  <c r="M479" i="34"/>
  <c r="M481" i="34"/>
  <c r="M487" i="34"/>
  <c r="M490" i="34"/>
  <c r="M494" i="34"/>
  <c r="M496" i="34"/>
  <c r="M505" i="34"/>
  <c r="M508" i="34"/>
  <c r="M517" i="34"/>
  <c r="M912" i="34"/>
  <c r="M943" i="34"/>
  <c r="M991" i="34"/>
  <c r="M1003" i="34"/>
  <c r="M1098" i="34"/>
  <c r="M1100" i="34"/>
  <c r="M1104" i="34"/>
  <c r="M1106" i="34"/>
  <c r="M1108" i="34"/>
  <c r="M598" i="34"/>
  <c r="M760" i="34"/>
  <c r="M761" i="34"/>
  <c r="M762" i="34"/>
  <c r="M777" i="34"/>
  <c r="M784" i="34"/>
  <c r="M787" i="34"/>
  <c r="M797" i="34"/>
  <c r="M798" i="34"/>
  <c r="M800" i="34"/>
  <c r="M923" i="34"/>
  <c r="M924" i="34"/>
  <c r="M925" i="34"/>
  <c r="M948" i="34"/>
  <c r="M961" i="34"/>
  <c r="M963" i="34"/>
  <c r="M967" i="34"/>
  <c r="M539" i="34"/>
  <c r="M607" i="34"/>
  <c r="M611" i="34"/>
  <c r="M615" i="34"/>
  <c r="M619" i="34"/>
  <c r="M626" i="34"/>
  <c r="M650" i="34"/>
  <c r="M652" i="34"/>
  <c r="M656" i="34"/>
  <c r="M666" i="34"/>
  <c r="M677" i="34"/>
  <c r="M683" i="34"/>
  <c r="M694" i="34"/>
  <c r="M708" i="34"/>
  <c r="M274" i="34"/>
  <c r="M292" i="34"/>
  <c r="M301" i="34"/>
  <c r="M325" i="34"/>
  <c r="M364" i="34"/>
  <c r="M366" i="34"/>
  <c r="M403" i="34"/>
  <c r="M407" i="34"/>
  <c r="M415" i="34"/>
  <c r="M440" i="34"/>
  <c r="M583" i="34"/>
  <c r="M585" i="34"/>
  <c r="M587" i="34"/>
  <c r="M916" i="34"/>
  <c r="M958" i="34"/>
  <c r="M1011" i="34"/>
  <c r="M1017" i="34"/>
  <c r="M1029" i="34"/>
  <c r="M235" i="34"/>
  <c r="M796" i="34"/>
  <c r="M959" i="34"/>
  <c r="M1036" i="34"/>
  <c r="M727" i="34"/>
  <c r="M735" i="34"/>
  <c r="M738" i="34"/>
  <c r="M747" i="34"/>
  <c r="M753" i="34"/>
  <c r="M802" i="34"/>
  <c r="M807" i="34"/>
  <c r="M813" i="34"/>
  <c r="M817" i="34"/>
  <c r="M823" i="34"/>
  <c r="M979" i="34"/>
  <c r="M981" i="34"/>
  <c r="M985" i="34"/>
  <c r="M997" i="34"/>
  <c r="M1054" i="34"/>
  <c r="M1058" i="34"/>
  <c r="M1062" i="34"/>
  <c r="M9" i="34"/>
  <c r="J542" i="15"/>
  <c r="J879" i="15"/>
  <c r="M6" i="15"/>
  <c r="M397" i="15"/>
  <c r="M395" i="15"/>
  <c r="M393" i="15"/>
  <c r="M391" i="15"/>
  <c r="M389" i="15"/>
  <c r="M387" i="15"/>
  <c r="M341" i="15"/>
  <c r="M249" i="15"/>
  <c r="M241" i="15"/>
  <c r="M239" i="15"/>
  <c r="M237" i="15"/>
  <c r="M235" i="15"/>
  <c r="M233" i="15"/>
  <c r="M226" i="15"/>
  <c r="M219" i="15"/>
  <c r="M212" i="15"/>
  <c r="M210" i="15"/>
  <c r="M201" i="15"/>
  <c r="M197" i="15"/>
  <c r="M195" i="15"/>
  <c r="M193" i="15"/>
  <c r="M191" i="15"/>
  <c r="M189" i="15"/>
  <c r="M187" i="15"/>
  <c r="M185" i="15"/>
  <c r="M178" i="15"/>
  <c r="M174" i="15"/>
  <c r="M172" i="15"/>
  <c r="M162" i="15"/>
  <c r="M160" i="15"/>
  <c r="M158" i="15"/>
  <c r="M151" i="15"/>
  <c r="M147" i="15"/>
  <c r="M143" i="15"/>
  <c r="M135" i="15"/>
  <c r="M102" i="15"/>
  <c r="M100" i="15"/>
  <c r="M98" i="15"/>
  <c r="M96" i="15"/>
  <c r="M94" i="15"/>
  <c r="M83" i="15"/>
  <c r="M81" i="15"/>
  <c r="M47" i="15"/>
  <c r="M797" i="15"/>
  <c r="M1059" i="15"/>
  <c r="M1071" i="15"/>
  <c r="M1094" i="15"/>
  <c r="M847" i="15"/>
  <c r="N847" i="15" s="1"/>
  <c r="F843" i="18" s="1"/>
  <c r="M815" i="15"/>
  <c r="N815" i="15" s="1"/>
  <c r="M467" i="15"/>
  <c r="N467" i="15" s="1"/>
  <c r="M803" i="15"/>
  <c r="M488" i="15"/>
  <c r="N488" i="15" s="1"/>
  <c r="M504" i="15"/>
  <c r="M809" i="15"/>
  <c r="M826" i="15"/>
  <c r="M834" i="15"/>
  <c r="M836" i="15"/>
  <c r="M838" i="15"/>
  <c r="M840" i="15"/>
  <c r="M842" i="15"/>
  <c r="M525" i="15"/>
  <c r="N525" i="15" s="1"/>
  <c r="M552" i="15"/>
  <c r="M810" i="15"/>
  <c r="M827" i="15"/>
  <c r="M835" i="15"/>
  <c r="M837" i="15"/>
  <c r="M839" i="15"/>
  <c r="M841" i="15"/>
  <c r="M843" i="15"/>
  <c r="M924" i="15"/>
  <c r="M966" i="15"/>
  <c r="M981" i="15"/>
  <c r="M1039" i="15"/>
  <c r="M1054" i="15"/>
  <c r="M493" i="15"/>
  <c r="M496" i="15"/>
  <c r="M551" i="15"/>
  <c r="M761" i="15"/>
  <c r="M763" i="15"/>
  <c r="M771" i="15"/>
  <c r="M779" i="15"/>
  <c r="M783" i="15"/>
  <c r="M786" i="15"/>
  <c r="M787" i="15"/>
  <c r="M788" i="15"/>
  <c r="M808" i="15"/>
  <c r="M920" i="15"/>
  <c r="M944" i="15"/>
  <c r="M952" i="15"/>
  <c r="M1019" i="15"/>
  <c r="M1025" i="15"/>
  <c r="M1026" i="15"/>
  <c r="M1027" i="15"/>
  <c r="M1031" i="15"/>
  <c r="M1050" i="15"/>
  <c r="M456" i="15"/>
  <c r="M453" i="15"/>
  <c r="M451" i="15"/>
  <c r="M449" i="15"/>
  <c r="M445" i="15"/>
  <c r="M443" i="15"/>
  <c r="M441" i="15"/>
  <c r="M437" i="15"/>
  <c r="M435" i="15"/>
  <c r="F183" i="18"/>
  <c r="O726" i="33"/>
  <c r="P726" i="33" s="1"/>
  <c r="L862" i="33"/>
  <c r="F414" i="18"/>
  <c r="L603" i="33"/>
  <c r="O8" i="33"/>
  <c r="L461" i="33"/>
  <c r="F226" i="18"/>
  <c r="F37" i="18"/>
  <c r="F133" i="18"/>
  <c r="F32" i="18"/>
  <c r="F57" i="18"/>
  <c r="F314" i="18"/>
  <c r="F810" i="18"/>
  <c r="F409" i="18"/>
  <c r="F23" i="18"/>
  <c r="F141" i="18"/>
  <c r="O825" i="33"/>
  <c r="P825" i="33" s="1"/>
  <c r="F821" i="18" s="1"/>
  <c r="O798" i="33"/>
  <c r="P798" i="33" s="1"/>
  <c r="O456" i="33"/>
  <c r="P456" i="33" s="1"/>
  <c r="F456" i="18" s="1"/>
  <c r="K456" i="18" s="1"/>
  <c r="M456" i="18" s="1"/>
  <c r="N456" i="18" s="1"/>
  <c r="L724" i="33"/>
  <c r="O104" i="33"/>
  <c r="P104" i="33" s="1"/>
  <c r="O114" i="33"/>
  <c r="P114" i="33" s="1"/>
  <c r="O1065" i="33"/>
  <c r="P1065" i="33" s="1"/>
  <c r="O1067" i="33"/>
  <c r="P1067" i="33" s="1"/>
  <c r="O1073" i="33"/>
  <c r="P1073" i="33" s="1"/>
  <c r="O1077" i="33"/>
  <c r="P1077" i="33" s="1"/>
  <c r="O1081" i="33"/>
  <c r="P1081" i="33" s="1"/>
  <c r="O1090" i="33"/>
  <c r="P1090" i="33" s="1"/>
  <c r="O858" i="33"/>
  <c r="P858" i="33" s="1"/>
  <c r="O854" i="33"/>
  <c r="P854" i="33" s="1"/>
  <c r="O850" i="33"/>
  <c r="P850" i="33" s="1"/>
  <c r="O808" i="33"/>
  <c r="P808" i="33" s="1"/>
  <c r="O805" i="33"/>
  <c r="P805" i="33" s="1"/>
  <c r="O799" i="33"/>
  <c r="P799" i="33" s="1"/>
  <c r="F795" i="18" s="1"/>
  <c r="O734" i="33"/>
  <c r="P734" i="33" s="1"/>
  <c r="O759" i="33"/>
  <c r="P759" i="33" s="1"/>
  <c r="O779" i="33"/>
  <c r="P779" i="33" s="1"/>
  <c r="O804" i="33"/>
  <c r="P804" i="33" s="1"/>
  <c r="O833" i="33"/>
  <c r="P833" i="33" s="1"/>
  <c r="O855" i="33"/>
  <c r="P855" i="33" s="1"/>
  <c r="O622" i="33"/>
  <c r="P622" i="33" s="1"/>
  <c r="O626" i="33"/>
  <c r="P626" i="33" s="1"/>
  <c r="F623" i="18" s="1"/>
  <c r="O642" i="33"/>
  <c r="P642" i="33" s="1"/>
  <c r="O658" i="33"/>
  <c r="P658" i="33" s="1"/>
  <c r="O686" i="33"/>
  <c r="P686" i="33" s="1"/>
  <c r="O690" i="33"/>
  <c r="P690" i="33" s="1"/>
  <c r="O533" i="13"/>
  <c r="P533" i="13" s="1"/>
  <c r="O537" i="13"/>
  <c r="P537" i="13" s="1"/>
  <c r="O561" i="13"/>
  <c r="P561" i="13" s="1"/>
  <c r="O873" i="13"/>
  <c r="P873" i="13" s="1"/>
  <c r="O875" i="13"/>
  <c r="P875" i="13" s="1"/>
  <c r="O881" i="13"/>
  <c r="P881" i="13" s="1"/>
  <c r="O74" i="13"/>
  <c r="P74" i="13" s="1"/>
  <c r="O219" i="13"/>
  <c r="P219" i="13" s="1"/>
  <c r="F219" i="18" s="1"/>
  <c r="O591" i="13"/>
  <c r="P591" i="13" s="1"/>
  <c r="O599" i="13"/>
  <c r="P599" i="13" s="1"/>
  <c r="P726" i="13"/>
  <c r="J932" i="12"/>
  <c r="I415" i="18"/>
  <c r="M663" i="12"/>
  <c r="N663" i="12" s="1"/>
  <c r="M974" i="12"/>
  <c r="N974" i="12" s="1"/>
  <c r="M525" i="12"/>
  <c r="N525" i="12" s="1"/>
  <c r="I524" i="18" s="1"/>
  <c r="L878" i="11"/>
  <c r="M878" i="11" s="1"/>
  <c r="L882" i="11"/>
  <c r="M882" i="11" s="1"/>
  <c r="L888" i="11"/>
  <c r="M888" i="11" s="1"/>
  <c r="L892" i="11"/>
  <c r="M892" i="11" s="1"/>
  <c r="I887" i="18" s="1"/>
  <c r="L898" i="11"/>
  <c r="M898" i="11" s="1"/>
  <c r="L1028" i="11"/>
  <c r="M1028" i="11" s="1"/>
  <c r="L969" i="11"/>
  <c r="M969" i="11" s="1"/>
  <c r="L1015" i="11"/>
  <c r="M1015" i="11" s="1"/>
  <c r="L868" i="11"/>
  <c r="M868" i="11" s="1"/>
  <c r="L872" i="11"/>
  <c r="M872" i="11" s="1"/>
  <c r="L876" i="11"/>
  <c r="M876" i="11" s="1"/>
  <c r="L880" i="11"/>
  <c r="M880" i="11" s="1"/>
  <c r="L884" i="11"/>
  <c r="M884" i="11" s="1"/>
  <c r="L890" i="11"/>
  <c r="M890" i="11" s="1"/>
  <c r="L561" i="11"/>
  <c r="M561" i="11" s="1"/>
  <c r="L992" i="11"/>
  <c r="M992" i="11" s="1"/>
  <c r="L1019" i="11"/>
  <c r="M1019" i="11" s="1"/>
  <c r="L984" i="11"/>
  <c r="M984" i="11" s="1"/>
  <c r="I99" i="18"/>
  <c r="I305" i="18"/>
  <c r="N158" i="16"/>
  <c r="I475" i="18"/>
  <c r="N472" i="23"/>
  <c r="O472" i="23" s="1"/>
  <c r="E471" i="18" s="1"/>
  <c r="N907" i="25"/>
  <c r="O907" i="25" s="1"/>
  <c r="D901" i="18" s="1"/>
  <c r="N605" i="25"/>
  <c r="N724" i="25" s="1"/>
  <c r="N599" i="25"/>
  <c r="N603" i="25" s="1"/>
  <c r="J583" i="15"/>
  <c r="I1043" i="11"/>
  <c r="I602" i="11"/>
  <c r="I564" i="11"/>
  <c r="J450" i="12"/>
  <c r="I211" i="11"/>
  <c r="I204" i="11"/>
  <c r="I196" i="11"/>
  <c r="I189" i="11"/>
  <c r="I181" i="11"/>
  <c r="I172" i="11"/>
  <c r="I164" i="11"/>
  <c r="I156" i="11"/>
  <c r="I148" i="11"/>
  <c r="I82" i="11"/>
  <c r="I73" i="11"/>
  <c r="I34" i="11"/>
  <c r="I27" i="11"/>
  <c r="I19" i="11"/>
  <c r="I11" i="11"/>
  <c r="I214" i="11"/>
  <c r="I205" i="11"/>
  <c r="I197" i="11"/>
  <c r="I188" i="11"/>
  <c r="I180" i="11"/>
  <c r="I173" i="11"/>
  <c r="I165" i="11"/>
  <c r="I157" i="11"/>
  <c r="I149" i="11"/>
  <c r="I81" i="11"/>
  <c r="I74" i="11"/>
  <c r="I66" i="11"/>
  <c r="I28" i="11"/>
  <c r="I20" i="11"/>
  <c r="I12" i="11"/>
  <c r="I60" i="11"/>
  <c r="I38" i="11"/>
  <c r="I49" i="11"/>
  <c r="I57" i="11"/>
  <c r="I216" i="11"/>
  <c r="I240" i="11"/>
  <c r="I115" i="11"/>
  <c r="I141" i="11"/>
  <c r="I236" i="11"/>
  <c r="I129" i="11"/>
  <c r="I110" i="11"/>
  <c r="I230" i="11"/>
  <c r="I137" i="11"/>
  <c r="I122" i="11"/>
  <c r="I91" i="11"/>
  <c r="I444" i="11"/>
  <c r="I433" i="11"/>
  <c r="I423" i="11"/>
  <c r="I412" i="11"/>
  <c r="I401" i="11"/>
  <c r="I391" i="11"/>
  <c r="I380" i="11"/>
  <c r="I370" i="11"/>
  <c r="I360" i="11"/>
  <c r="I350" i="11"/>
  <c r="I340" i="11"/>
  <c r="I330" i="11"/>
  <c r="I319" i="11"/>
  <c r="I308" i="11"/>
  <c r="I297" i="11"/>
  <c r="I286" i="11"/>
  <c r="I276" i="11"/>
  <c r="I265" i="11"/>
  <c r="I255" i="11"/>
  <c r="I242" i="11"/>
  <c r="I234" i="11"/>
  <c r="I223" i="11"/>
  <c r="I147" i="11"/>
  <c r="I139" i="11"/>
  <c r="I130" i="11"/>
  <c r="I119" i="11"/>
  <c r="I111" i="11"/>
  <c r="I102" i="11"/>
  <c r="I93" i="11"/>
  <c r="I63" i="11"/>
  <c r="I40" i="11"/>
  <c r="I450" i="11"/>
  <c r="I440" i="11"/>
  <c r="I429" i="11"/>
  <c r="I419" i="11"/>
  <c r="I408" i="11"/>
  <c r="I397" i="11"/>
  <c r="I387" i="11"/>
  <c r="I374" i="11"/>
  <c r="I364" i="11"/>
  <c r="I351" i="11"/>
  <c r="I339" i="11"/>
  <c r="I328" i="11"/>
  <c r="I318" i="11"/>
  <c r="J540" i="15"/>
  <c r="I1007" i="11"/>
  <c r="I586" i="11"/>
  <c r="I532" i="11"/>
  <c r="J190" i="12"/>
  <c r="J206" i="12"/>
  <c r="I215" i="11"/>
  <c r="I207" i="11"/>
  <c r="I200" i="11"/>
  <c r="I193" i="11"/>
  <c r="I185" i="11"/>
  <c r="I177" i="11"/>
  <c r="I168" i="11"/>
  <c r="I160" i="11"/>
  <c r="I152" i="11"/>
  <c r="I85" i="11"/>
  <c r="I78" i="11"/>
  <c r="I69" i="11"/>
  <c r="I31" i="11"/>
  <c r="I23" i="11"/>
  <c r="I15" i="11"/>
  <c r="I7" i="11"/>
  <c r="I210" i="11"/>
  <c r="I201" i="11"/>
  <c r="I192" i="11"/>
  <c r="I184" i="11"/>
  <c r="I176" i="11"/>
  <c r="I169" i="11"/>
  <c r="I161" i="11"/>
  <c r="I153" i="11"/>
  <c r="I84" i="11"/>
  <c r="I77" i="11"/>
  <c r="I70" i="11"/>
  <c r="I33" i="11"/>
  <c r="I24" i="11"/>
  <c r="I16" i="11"/>
  <c r="I8" i="11"/>
  <c r="I52" i="11"/>
  <c r="I43" i="11"/>
  <c r="I53" i="11"/>
  <c r="I65" i="11"/>
  <c r="I145" i="11"/>
  <c r="I221" i="11"/>
  <c r="I62" i="11"/>
  <c r="I138" i="11"/>
  <c r="I233" i="11"/>
  <c r="I113" i="11"/>
  <c r="I247" i="11"/>
  <c r="I224" i="11"/>
  <c r="I125" i="11"/>
  <c r="I103" i="11"/>
  <c r="I451" i="11"/>
  <c r="I439" i="11"/>
  <c r="I428" i="11"/>
  <c r="I417" i="11"/>
  <c r="I407" i="11"/>
  <c r="I396" i="11"/>
  <c r="I385" i="11"/>
  <c r="I376" i="11"/>
  <c r="I365" i="11"/>
  <c r="I354" i="11"/>
  <c r="I345" i="11"/>
  <c r="I335" i="11"/>
  <c r="I324" i="11"/>
  <c r="I314" i="11"/>
  <c r="I302" i="11"/>
  <c r="I292" i="11"/>
  <c r="I281" i="11"/>
  <c r="I270" i="11"/>
  <c r="I260" i="11"/>
  <c r="I249" i="11"/>
  <c r="I239" i="11"/>
  <c r="I228" i="11"/>
  <c r="I218" i="11"/>
  <c r="I144" i="11"/>
  <c r="I133" i="11"/>
  <c r="I126" i="11"/>
  <c r="I116" i="11"/>
  <c r="I105" i="11"/>
  <c r="I98" i="11"/>
  <c r="I90" i="11"/>
  <c r="I55" i="11"/>
  <c r="I455" i="11"/>
  <c r="I445" i="11"/>
  <c r="I435" i="11"/>
  <c r="I424" i="11"/>
  <c r="I413" i="11"/>
  <c r="I403" i="11"/>
  <c r="I392" i="11"/>
  <c r="I381" i="11"/>
  <c r="I369" i="11"/>
  <c r="I358" i="11"/>
  <c r="I346" i="11"/>
  <c r="I334" i="11"/>
  <c r="I323" i="11"/>
  <c r="I312" i="11"/>
  <c r="I198" i="12"/>
  <c r="I261" i="12"/>
  <c r="I443" i="12"/>
  <c r="P726" i="26"/>
  <c r="Q726" i="26" s="1"/>
  <c r="H722" i="18" s="1"/>
  <c r="I293" i="12"/>
  <c r="I34" i="12"/>
  <c r="I66" i="12"/>
  <c r="I129" i="12"/>
  <c r="I357" i="12"/>
  <c r="I254" i="12"/>
  <c r="I50" i="12"/>
  <c r="I288" i="11"/>
  <c r="I446" i="11"/>
  <c r="I426" i="11"/>
  <c r="J438" i="12"/>
  <c r="J382" i="12"/>
  <c r="I209" i="11"/>
  <c r="I202" i="11"/>
  <c r="I187" i="11"/>
  <c r="I179" i="11"/>
  <c r="I154" i="11"/>
  <c r="I87" i="11"/>
  <c r="I80" i="11"/>
  <c r="I71" i="11"/>
  <c r="I21" i="11"/>
  <c r="I13" i="11"/>
  <c r="I212" i="11"/>
  <c r="I203" i="11"/>
  <c r="I194" i="11"/>
  <c r="I163" i="11"/>
  <c r="I79" i="11"/>
  <c r="I35" i="11"/>
  <c r="I26" i="11"/>
  <c r="I18" i="11"/>
  <c r="I56" i="11"/>
  <c r="I50" i="11"/>
  <c r="I89" i="11"/>
  <c r="I245" i="11"/>
  <c r="I222" i="11"/>
  <c r="I226" i="11"/>
  <c r="I123" i="11"/>
  <c r="I114" i="11"/>
  <c r="I88" i="11"/>
  <c r="I47" i="11"/>
  <c r="I411" i="11"/>
  <c r="I400" i="11"/>
  <c r="I377" i="11"/>
  <c r="I356" i="11"/>
  <c r="I342" i="11"/>
  <c r="I301" i="11"/>
  <c r="I290" i="11"/>
  <c r="I280" i="11"/>
  <c r="I269" i="11"/>
  <c r="I258" i="11"/>
  <c r="I243" i="11"/>
  <c r="I143" i="11"/>
  <c r="I449" i="11"/>
  <c r="I386" i="11"/>
  <c r="J440" i="12"/>
  <c r="J408" i="12"/>
  <c r="J392" i="12"/>
  <c r="J384" i="12"/>
  <c r="J376" i="12"/>
  <c r="J368" i="12"/>
  <c r="J360" i="12"/>
  <c r="J352" i="12"/>
  <c r="J344" i="12"/>
  <c r="J336" i="12"/>
  <c r="J310" i="12"/>
  <c r="J239" i="12"/>
  <c r="J135" i="12"/>
  <c r="J62" i="12"/>
  <c r="J52" i="12"/>
  <c r="J441" i="12"/>
  <c r="J391" i="12"/>
  <c r="J67" i="12"/>
  <c r="J244" i="12"/>
  <c r="J152" i="12"/>
  <c r="J124" i="12"/>
  <c r="J429" i="12"/>
  <c r="J291" i="12"/>
  <c r="J110" i="12"/>
  <c r="J12" i="12"/>
  <c r="J121" i="12"/>
  <c r="J192" i="12"/>
  <c r="J137" i="12"/>
  <c r="J182" i="12"/>
  <c r="I229" i="18"/>
  <c r="I771" i="18"/>
  <c r="L22" i="11"/>
  <c r="M22" i="11" s="1"/>
  <c r="M1082" i="15"/>
  <c r="N1082" i="15" s="1"/>
  <c r="M1002" i="15"/>
  <c r="N1002" i="15" s="1"/>
  <c r="M934" i="15"/>
  <c r="N934" i="15" s="1"/>
  <c r="M499" i="15"/>
  <c r="N499" i="15" s="1"/>
  <c r="L1081" i="11"/>
  <c r="M1081" i="11" s="1"/>
  <c r="L1039" i="11"/>
  <c r="M1039" i="11" s="1"/>
  <c r="L737" i="11"/>
  <c r="M737" i="11" s="1"/>
  <c r="L955" i="11"/>
  <c r="M955" i="11" s="1"/>
  <c r="I949" i="18" s="1"/>
  <c r="L1009" i="11"/>
  <c r="M1009" i="11" s="1"/>
  <c r="M1067" i="34"/>
  <c r="N1067" i="34" s="1"/>
  <c r="E1116" i="28"/>
  <c r="F1116" i="10"/>
  <c r="I277" i="12"/>
  <c r="I389" i="12"/>
  <c r="I161" i="12"/>
  <c r="I405" i="12"/>
  <c r="I373" i="12"/>
  <c r="I303" i="11"/>
  <c r="I261" i="11"/>
  <c r="I251" i="11"/>
  <c r="I127" i="11"/>
  <c r="I410" i="11"/>
  <c r="I348" i="11"/>
  <c r="I317" i="11"/>
  <c r="J449" i="12"/>
  <c r="J410" i="12"/>
  <c r="J378" i="12"/>
  <c r="I213" i="11"/>
  <c r="I206" i="11"/>
  <c r="I191" i="11"/>
  <c r="I166" i="11"/>
  <c r="I158" i="11"/>
  <c r="I75" i="11"/>
  <c r="I67" i="11"/>
  <c r="I25" i="11"/>
  <c r="I17" i="11"/>
  <c r="I9" i="11"/>
  <c r="I199" i="11"/>
  <c r="I167" i="11"/>
  <c r="I83" i="11"/>
  <c r="I76" i="11"/>
  <c r="I68" i="11"/>
  <c r="I14" i="11"/>
  <c r="I64" i="11"/>
  <c r="I48" i="11"/>
  <c r="I46" i="11"/>
  <c r="I54" i="11"/>
  <c r="I51" i="11"/>
  <c r="I131" i="11"/>
  <c r="I409" i="11"/>
  <c r="I378" i="11"/>
  <c r="I368" i="11"/>
  <c r="I306" i="11"/>
  <c r="I294" i="11"/>
  <c r="I253" i="11"/>
  <c r="I241" i="11"/>
  <c r="I232" i="11"/>
  <c r="I427" i="11"/>
  <c r="I405" i="11"/>
  <c r="I395" i="11"/>
  <c r="I372" i="11"/>
  <c r="I349" i="11"/>
  <c r="I336" i="11"/>
  <c r="I296" i="11"/>
  <c r="I108" i="11"/>
  <c r="I344" i="11"/>
  <c r="I341" i="11"/>
  <c r="J451" i="12"/>
  <c r="J444" i="12"/>
  <c r="J436" i="12"/>
  <c r="J428" i="12"/>
  <c r="J420" i="12"/>
  <c r="J412" i="12"/>
  <c r="J388" i="12"/>
  <c r="J364" i="12"/>
  <c r="J348" i="12"/>
  <c r="J282" i="12"/>
  <c r="J243" i="12"/>
  <c r="J225" i="12"/>
  <c r="J189" i="12"/>
  <c r="J163" i="12"/>
  <c r="J78" i="12"/>
  <c r="J351" i="12"/>
  <c r="J299" i="12"/>
  <c r="J154" i="12"/>
  <c r="J425" i="12"/>
  <c r="J265" i="12"/>
  <c r="J224" i="12"/>
  <c r="J59" i="12"/>
  <c r="J20" i="12"/>
  <c r="J271" i="12"/>
  <c r="J228" i="12"/>
  <c r="J168" i="12"/>
  <c r="J24" i="12"/>
  <c r="J57" i="12"/>
  <c r="J433" i="12"/>
  <c r="K724" i="26"/>
  <c r="M543" i="15"/>
  <c r="J325" i="12"/>
  <c r="J324" i="12"/>
  <c r="J320" i="12"/>
  <c r="J304" i="12"/>
  <c r="J296" i="12"/>
  <c r="J292" i="12"/>
  <c r="J280" i="12"/>
  <c r="J276" i="12"/>
  <c r="J272" i="12"/>
  <c r="J264" i="12"/>
  <c r="J260" i="12"/>
  <c r="J256" i="12"/>
  <c r="J253" i="12"/>
  <c r="J249" i="12"/>
  <c r="J241" i="12"/>
  <c r="J237" i="12"/>
  <c r="J233" i="12"/>
  <c r="J219" i="12"/>
  <c r="J211" i="12"/>
  <c r="J199" i="12"/>
  <c r="J195" i="12"/>
  <c r="J191" i="12"/>
  <c r="J171" i="12"/>
  <c r="J165" i="12"/>
  <c r="J159" i="12"/>
  <c r="J149" i="12"/>
  <c r="J143" i="12"/>
  <c r="J139" i="12"/>
  <c r="J95" i="12"/>
  <c r="J91" i="12"/>
  <c r="J85" i="12"/>
  <c r="J80" i="12"/>
  <c r="J60" i="12"/>
  <c r="J54" i="12"/>
  <c r="J48" i="12"/>
  <c r="J44" i="12"/>
  <c r="J38" i="12"/>
  <c r="J29" i="12"/>
  <c r="J23" i="12"/>
  <c r="J17" i="12"/>
  <c r="J393" i="12"/>
  <c r="J347" i="12"/>
  <c r="J307" i="12"/>
  <c r="J297" i="12"/>
  <c r="J220" i="12"/>
  <c r="J210" i="12"/>
  <c r="J158" i="12"/>
  <c r="J114" i="12"/>
  <c r="J69" i="12"/>
  <c r="J335" i="12"/>
  <c r="J311" i="12"/>
  <c r="J248" i="12"/>
  <c r="J218" i="12"/>
  <c r="J178" i="12"/>
  <c r="J150" i="12"/>
  <c r="J122" i="12"/>
  <c r="J106" i="12"/>
  <c r="J104" i="12"/>
  <c r="J22" i="12"/>
  <c r="J445" i="12"/>
  <c r="J417" i="12"/>
  <c r="J395" i="12"/>
  <c r="J375" i="12"/>
  <c r="J353" i="12"/>
  <c r="J240" i="12"/>
  <c r="J172" i="12"/>
  <c r="J169" i="12"/>
  <c r="J166" i="12"/>
  <c r="J153" i="12"/>
  <c r="J142" i="12"/>
  <c r="J130" i="12"/>
  <c r="J100" i="12"/>
  <c r="J94" i="12"/>
  <c r="J73" i="12"/>
  <c r="J63" i="12"/>
  <c r="J47" i="12"/>
  <c r="J8" i="12"/>
  <c r="J421" i="12"/>
  <c r="J309" i="12"/>
  <c r="J246" i="12"/>
  <c r="L1081" i="32"/>
  <c r="L97" i="32"/>
  <c r="I978" i="32"/>
  <c r="I907" i="32"/>
  <c r="L8" i="32"/>
  <c r="L702" i="32"/>
  <c r="I699" i="18" s="1"/>
  <c r="K699" i="18" s="1"/>
  <c r="M699" i="18" s="1"/>
  <c r="N699" i="18" s="1"/>
  <c r="L592" i="32"/>
  <c r="L52" i="32"/>
  <c r="L873" i="32"/>
  <c r="I1065" i="32"/>
  <c r="L1065" i="32" s="1"/>
  <c r="I1053" i="32"/>
  <c r="L1053" i="32" s="1"/>
  <c r="I1047" i="32"/>
  <c r="L1047" i="32" s="1"/>
  <c r="I992" i="32"/>
  <c r="L992" i="32" s="1"/>
  <c r="L215" i="32"/>
  <c r="L218" i="32"/>
  <c r="L109" i="32"/>
  <c r="I109" i="18" s="1"/>
  <c r="L24" i="32"/>
  <c r="L43" i="32"/>
  <c r="L140" i="32"/>
  <c r="I140" i="18" s="1"/>
  <c r="L19" i="32"/>
  <c r="L936" i="32"/>
  <c r="I519" i="18"/>
  <c r="I515" i="18"/>
  <c r="I950" i="32"/>
  <c r="L950" i="32" s="1"/>
  <c r="I61" i="32"/>
  <c r="L61" i="32" s="1"/>
  <c r="L241" i="32"/>
  <c r="I391" i="32"/>
  <c r="I949" i="32"/>
  <c r="I1006" i="32"/>
  <c r="I396" i="32"/>
  <c r="I304" i="32"/>
  <c r="L118" i="32"/>
  <c r="I922" i="32"/>
  <c r="L922" i="32" s="1"/>
  <c r="L561" i="32"/>
  <c r="L632" i="32"/>
  <c r="L35" i="32"/>
  <c r="L133" i="32"/>
  <c r="L1073" i="32"/>
  <c r="L101" i="32"/>
  <c r="J473" i="34"/>
  <c r="J478" i="34"/>
  <c r="M1086" i="34"/>
  <c r="N1086" i="34" s="1"/>
  <c r="M871" i="34"/>
  <c r="N871" i="34" s="1"/>
  <c r="M740" i="34"/>
  <c r="N740" i="34" s="1"/>
  <c r="F736" i="18" s="1"/>
  <c r="M769" i="34"/>
  <c r="N769" i="34" s="1"/>
  <c r="M793" i="34"/>
  <c r="N793" i="34" s="1"/>
  <c r="M819" i="34"/>
  <c r="N819" i="34" s="1"/>
  <c r="M831" i="34"/>
  <c r="N831" i="34" s="1"/>
  <c r="F827" i="18" s="1"/>
  <c r="M853" i="34"/>
  <c r="N853" i="34" s="1"/>
  <c r="F849" i="18" s="1"/>
  <c r="I601" i="14"/>
  <c r="I1006" i="14"/>
  <c r="I271" i="14"/>
  <c r="I62" i="14"/>
  <c r="I72" i="14"/>
  <c r="L718" i="14"/>
  <c r="M718" i="14" s="1"/>
  <c r="L720" i="14"/>
  <c r="M720" i="14" s="1"/>
  <c r="F717" i="18" s="1"/>
  <c r="L696" i="14"/>
  <c r="M696" i="14" s="1"/>
  <c r="F693" i="18" s="1"/>
  <c r="L700" i="14"/>
  <c r="M700" i="14" s="1"/>
  <c r="F697" i="18" s="1"/>
  <c r="L570" i="14"/>
  <c r="M570" i="14" s="1"/>
  <c r="L693" i="14"/>
  <c r="M693" i="14" s="1"/>
  <c r="F690" i="18" s="1"/>
  <c r="L233" i="14"/>
  <c r="M233" i="14" s="1"/>
  <c r="F233" i="18" s="1"/>
  <c r="L162" i="14"/>
  <c r="M162" i="14" s="1"/>
  <c r="F162" i="18" s="1"/>
  <c r="L506" i="14"/>
  <c r="M506" i="14" s="1"/>
  <c r="L481" i="14"/>
  <c r="M481" i="14" s="1"/>
  <c r="F480" i="18" s="1"/>
  <c r="L283" i="14"/>
  <c r="M283" i="14" s="1"/>
  <c r="F283" i="18" s="1"/>
  <c r="L148" i="14"/>
  <c r="M148" i="14" s="1"/>
  <c r="F148" i="18" s="1"/>
  <c r="L99" i="14"/>
  <c r="M99" i="14" s="1"/>
  <c r="L91" i="14"/>
  <c r="M91" i="14" s="1"/>
  <c r="L323" i="14"/>
  <c r="M323" i="14" s="1"/>
  <c r="F323" i="18" s="1"/>
  <c r="L319" i="14"/>
  <c r="M319" i="14" s="1"/>
  <c r="F319" i="18" s="1"/>
  <c r="L714" i="14"/>
  <c r="M714" i="14" s="1"/>
  <c r="L742" i="14"/>
  <c r="M742" i="14" s="1"/>
  <c r="L748" i="14"/>
  <c r="M748" i="14" s="1"/>
  <c r="F744" i="18" s="1"/>
  <c r="L756" i="14"/>
  <c r="M756" i="14" s="1"/>
  <c r="L762" i="14"/>
  <c r="M762" i="14" s="1"/>
  <c r="F758" i="18" s="1"/>
  <c r="L769" i="14"/>
  <c r="M769" i="14" s="1"/>
  <c r="L786" i="14"/>
  <c r="M786" i="14" s="1"/>
  <c r="L794" i="14"/>
  <c r="M794" i="14" s="1"/>
  <c r="L805" i="14"/>
  <c r="M805" i="14" s="1"/>
  <c r="L839" i="14"/>
  <c r="M839" i="14" s="1"/>
  <c r="L859" i="14"/>
  <c r="M859" i="14" s="1"/>
  <c r="F855" i="18" s="1"/>
  <c r="L837" i="14"/>
  <c r="M837" i="14" s="1"/>
  <c r="L763" i="14"/>
  <c r="M763" i="14" s="1"/>
  <c r="F759" i="18" s="1"/>
  <c r="L593" i="14"/>
  <c r="M593" i="14" s="1"/>
  <c r="L995" i="14"/>
  <c r="M995" i="14" s="1"/>
  <c r="F989" i="18" s="1"/>
  <c r="L482" i="14"/>
  <c r="M482" i="14" s="1"/>
  <c r="L599" i="14"/>
  <c r="M599" i="14" s="1"/>
  <c r="L965" i="14"/>
  <c r="M965" i="14" s="1"/>
  <c r="F959" i="18" s="1"/>
  <c r="L466" i="14"/>
  <c r="M466" i="14" s="1"/>
  <c r="I189" i="14"/>
  <c r="L1042" i="14"/>
  <c r="M1042" i="14" s="1"/>
  <c r="F1036" i="18" s="1"/>
  <c r="I617" i="14"/>
  <c r="I969" i="14"/>
  <c r="I401" i="14"/>
  <c r="I372" i="14"/>
  <c r="I175" i="14"/>
  <c r="I8" i="14"/>
  <c r="I331" i="14"/>
  <c r="I129" i="14"/>
  <c r="I210" i="14"/>
  <c r="I113" i="14"/>
  <c r="I100" i="14"/>
  <c r="I29" i="14"/>
  <c r="I387" i="14"/>
  <c r="I382" i="14"/>
  <c r="I116" i="14"/>
  <c r="I77" i="14"/>
  <c r="I27" i="14"/>
  <c r="I66" i="14"/>
  <c r="I333" i="14"/>
  <c r="I360" i="14"/>
  <c r="I334" i="14"/>
  <c r="I306" i="14"/>
  <c r="I272" i="14"/>
  <c r="I407" i="14"/>
  <c r="I154" i="14"/>
  <c r="I149" i="14"/>
  <c r="I93" i="14"/>
  <c r="I31" i="14"/>
  <c r="I197" i="14"/>
  <c r="I54" i="14"/>
  <c r="I445" i="14"/>
  <c r="I313" i="14"/>
  <c r="I263" i="14"/>
  <c r="I182" i="14"/>
  <c r="I117" i="14"/>
  <c r="I437" i="14"/>
  <c r="I366" i="14"/>
  <c r="I290" i="14"/>
  <c r="I247" i="14"/>
  <c r="I228" i="14"/>
  <c r="I111" i="14"/>
  <c r="I46" i="14"/>
  <c r="I286" i="14"/>
  <c r="I265" i="14"/>
  <c r="I235" i="14"/>
  <c r="I221" i="14"/>
  <c r="I429" i="14"/>
  <c r="I389" i="14"/>
  <c r="I354" i="14"/>
  <c r="I320" i="14"/>
  <c r="I278" i="14"/>
  <c r="I249" i="14"/>
  <c r="I190" i="14"/>
  <c r="I161" i="14"/>
  <c r="I453" i="14"/>
  <c r="I424" i="14"/>
  <c r="I335" i="14"/>
  <c r="I151" i="14"/>
  <c r="I430" i="14"/>
  <c r="I85" i="14"/>
  <c r="I12" i="14"/>
  <c r="I398" i="14"/>
  <c r="I386" i="14"/>
  <c r="I70" i="14"/>
  <c r="I19" i="14"/>
  <c r="I51" i="14"/>
  <c r="I352" i="14"/>
  <c r="I82" i="14"/>
  <c r="I418" i="14"/>
  <c r="I353" i="14"/>
  <c r="I215" i="14"/>
  <c r="I415" i="14"/>
  <c r="I300" i="14"/>
  <c r="I245" i="14"/>
  <c r="I229" i="14"/>
  <c r="I118" i="14"/>
  <c r="I114" i="14"/>
  <c r="I399" i="14"/>
  <c r="I452" i="14"/>
  <c r="I393" i="14"/>
  <c r="I277" i="14"/>
  <c r="I186" i="14"/>
  <c r="I50" i="14"/>
  <c r="I34" i="14"/>
  <c r="I18" i="14"/>
  <c r="I239" i="14"/>
  <c r="I107" i="14"/>
  <c r="I442" i="14"/>
  <c r="I304" i="14"/>
  <c r="I258" i="14"/>
  <c r="I231" i="14"/>
  <c r="I192" i="14"/>
  <c r="I58" i="14"/>
  <c r="I397" i="14"/>
  <c r="I327" i="14"/>
  <c r="I302" i="14"/>
  <c r="I281" i="14"/>
  <c r="I262" i="14"/>
  <c r="I246" i="14"/>
  <c r="I213" i="14"/>
  <c r="I191" i="14"/>
  <c r="I404" i="14"/>
  <c r="I328" i="14"/>
  <c r="I254" i="14"/>
  <c r="I406" i="14"/>
  <c r="I361" i="14"/>
  <c r="I325" i="14"/>
  <c r="I115" i="14"/>
  <c r="I420" i="14"/>
  <c r="I369" i="14"/>
  <c r="L450" i="14"/>
  <c r="M450" i="14" s="1"/>
  <c r="F450" i="18" s="1"/>
  <c r="L222" i="14"/>
  <c r="M222" i="14" s="1"/>
  <c r="F222" i="18" s="1"/>
  <c r="L102" i="14"/>
  <c r="M102" i="14" s="1"/>
  <c r="F102" i="18" s="1"/>
  <c r="L475" i="14"/>
  <c r="M475" i="14" s="1"/>
  <c r="F474" i="18" s="1"/>
  <c r="L166" i="14"/>
  <c r="M166" i="14" s="1"/>
  <c r="F166" i="18" s="1"/>
  <c r="L150" i="14"/>
  <c r="M150" i="14" s="1"/>
  <c r="F150" i="18" s="1"/>
  <c r="L122" i="14"/>
  <c r="M122" i="14" s="1"/>
  <c r="L98" i="14"/>
  <c r="M98" i="14" s="1"/>
  <c r="F98" i="18" s="1"/>
  <c r="L13" i="14"/>
  <c r="M13" i="14" s="1"/>
  <c r="F13" i="18" s="1"/>
  <c r="L17" i="14"/>
  <c r="M17" i="14" s="1"/>
  <c r="F17" i="18" s="1"/>
  <c r="I282" i="14"/>
  <c r="I39" i="14"/>
  <c r="I89" i="14"/>
  <c r="I76" i="14"/>
  <c r="I53" i="14"/>
  <c r="I218" i="14"/>
  <c r="I63" i="14"/>
  <c r="I41" i="14"/>
  <c r="I35" i="14"/>
  <c r="I355" i="14"/>
  <c r="I52" i="14"/>
  <c r="I345" i="14"/>
  <c r="I383" i="14"/>
  <c r="I326" i="14"/>
  <c r="I292" i="14"/>
  <c r="I204" i="14"/>
  <c r="I170" i="14"/>
  <c r="I130" i="14"/>
  <c r="I402" i="14"/>
  <c r="I169" i="14"/>
  <c r="I411" i="14"/>
  <c r="I359" i="14"/>
  <c r="I267" i="14"/>
  <c r="I140" i="14"/>
  <c r="I104" i="14"/>
  <c r="I44" i="14"/>
  <c r="I15" i="14"/>
  <c r="I385" i="14"/>
  <c r="I298" i="14"/>
  <c r="I139" i="14"/>
  <c r="I60" i="14"/>
  <c r="I21" i="14"/>
  <c r="I396" i="14"/>
  <c r="I316" i="14"/>
  <c r="I274" i="14"/>
  <c r="I236" i="14"/>
  <c r="I195" i="14"/>
  <c r="I159" i="14"/>
  <c r="I80" i="14"/>
  <c r="I390" i="14"/>
  <c r="I362" i="14"/>
  <c r="I297" i="14"/>
  <c r="I257" i="14"/>
  <c r="I243" i="14"/>
  <c r="I227" i="14"/>
  <c r="I206" i="14"/>
  <c r="I184" i="14"/>
  <c r="I144" i="14"/>
  <c r="I412" i="14"/>
  <c r="I357" i="14"/>
  <c r="I124" i="14"/>
  <c r="I48" i="14"/>
  <c r="I157" i="14"/>
  <c r="I97" i="14"/>
  <c r="I395" i="14"/>
  <c r="I47" i="14"/>
  <c r="I28" i="14"/>
  <c r="I125" i="14"/>
  <c r="I371" i="14"/>
  <c r="I24" i="14"/>
  <c r="I341" i="14"/>
  <c r="I109" i="14"/>
  <c r="I364" i="14"/>
  <c r="I318" i="14"/>
  <c r="I367" i="14"/>
  <c r="I180" i="14"/>
  <c r="I342" i="14"/>
  <c r="I280" i="14"/>
  <c r="I241" i="14"/>
  <c r="I207" i="14"/>
  <c r="I177" i="14"/>
  <c r="I146" i="14"/>
  <c r="I142" i="14"/>
  <c r="I419" i="14"/>
  <c r="I422" i="14"/>
  <c r="I351" i="14"/>
  <c r="I299" i="14"/>
  <c r="I209" i="14"/>
  <c r="I171" i="14"/>
  <c r="I81" i="14"/>
  <c r="I26" i="14"/>
  <c r="I451" i="14"/>
  <c r="I358" i="14"/>
  <c r="I75" i="14"/>
  <c r="I55" i="14"/>
  <c r="I16" i="14"/>
  <c r="I205" i="14"/>
  <c r="I164" i="14"/>
  <c r="I103" i="14"/>
  <c r="I289" i="14"/>
  <c r="I270" i="14"/>
  <c r="I255" i="14"/>
  <c r="I238" i="14"/>
  <c r="I224" i="14"/>
  <c r="I203" i="14"/>
  <c r="I152" i="14"/>
  <c r="I128" i="14"/>
  <c r="I421" i="14"/>
  <c r="I381" i="14"/>
  <c r="I350" i="14"/>
  <c r="I308" i="14"/>
  <c r="I269" i="14"/>
  <c r="I92" i="14"/>
  <c r="I343" i="14"/>
  <c r="I388" i="14"/>
  <c r="I225" i="14"/>
  <c r="L1065" i="14"/>
  <c r="M1065" i="14" s="1"/>
  <c r="F1059" i="18" s="1"/>
  <c r="L682" i="14"/>
  <c r="M682" i="14" s="1"/>
  <c r="L464" i="14"/>
  <c r="M464" i="14" s="1"/>
  <c r="L913" i="14"/>
  <c r="M913" i="14" s="1"/>
  <c r="F907" i="18" s="1"/>
  <c r="L941" i="14"/>
  <c r="M941" i="14" s="1"/>
  <c r="L1099" i="14"/>
  <c r="M1099" i="14" s="1"/>
  <c r="F1093" i="18" s="1"/>
  <c r="L884" i="14"/>
  <c r="M884" i="14" s="1"/>
  <c r="F879" i="18" s="1"/>
  <c r="L520" i="14"/>
  <c r="M520" i="14" s="1"/>
  <c r="L909" i="14"/>
  <c r="M909" i="14" s="1"/>
  <c r="L880" i="14"/>
  <c r="M880" i="14" s="1"/>
  <c r="L584" i="14"/>
  <c r="M584" i="14" s="1"/>
  <c r="I87" i="14"/>
  <c r="I201" i="14"/>
  <c r="I433" i="14"/>
  <c r="I165" i="14"/>
  <c r="J890" i="15"/>
  <c r="J585" i="15"/>
  <c r="M1004" i="15"/>
  <c r="N1004" i="15" s="1"/>
  <c r="M828" i="15"/>
  <c r="N828" i="15" s="1"/>
  <c r="F824" i="18" s="1"/>
  <c r="M512" i="15"/>
  <c r="N512" i="15" s="1"/>
  <c r="M501" i="15"/>
  <c r="N501" i="15" s="1"/>
  <c r="M486" i="15"/>
  <c r="N486" i="15" s="1"/>
  <c r="M473" i="15"/>
  <c r="N473" i="15" s="1"/>
  <c r="M548" i="15"/>
  <c r="N548" i="15" s="1"/>
  <c r="M513" i="15"/>
  <c r="N513" i="15" s="1"/>
  <c r="M877" i="15"/>
  <c r="N877" i="15" s="1"/>
  <c r="M861" i="15"/>
  <c r="N861" i="15" s="1"/>
  <c r="F857" i="18" s="1"/>
  <c r="M596" i="15"/>
  <c r="N596" i="15" s="1"/>
  <c r="C1116" i="15"/>
  <c r="M1097" i="15"/>
  <c r="N1097" i="15" s="1"/>
  <c r="M1079" i="15"/>
  <c r="N1079" i="15" s="1"/>
  <c r="M1113" i="15"/>
  <c r="N1113" i="15" s="1"/>
  <c r="M1101" i="15"/>
  <c r="N1101" i="15" s="1"/>
  <c r="M1096" i="15"/>
  <c r="N1096" i="15" s="1"/>
  <c r="M1078" i="15"/>
  <c r="N1078" i="15" s="1"/>
  <c r="M1003" i="15"/>
  <c r="N1003" i="15" s="1"/>
  <c r="M956" i="15"/>
  <c r="N956" i="15" s="1"/>
  <c r="M533" i="15"/>
  <c r="N533" i="15" s="1"/>
  <c r="M900" i="15"/>
  <c r="N900" i="15" s="1"/>
  <c r="M589" i="15"/>
  <c r="N589" i="15" s="1"/>
  <c r="M590" i="15"/>
  <c r="N590" i="15" s="1"/>
  <c r="M889" i="15"/>
  <c r="N889" i="15" s="1"/>
  <c r="L379" i="14"/>
  <c r="M379" i="14" s="1"/>
  <c r="F379" i="18" s="1"/>
  <c r="L427" i="14"/>
  <c r="M427" i="14" s="1"/>
  <c r="L425" i="14"/>
  <c r="M425" i="14" s="1"/>
  <c r="F425" i="18" s="1"/>
  <c r="L438" i="14"/>
  <c r="M438" i="14" s="1"/>
  <c r="F438" i="18" s="1"/>
  <c r="L377" i="14"/>
  <c r="M377" i="14" s="1"/>
  <c r="F377" i="18" s="1"/>
  <c r="L322" i="14"/>
  <c r="M322" i="14" s="1"/>
  <c r="L288" i="14"/>
  <c r="M288" i="14" s="1"/>
  <c r="F288" i="18" s="1"/>
  <c r="L196" i="14"/>
  <c r="M196" i="14" s="1"/>
  <c r="F196" i="18" s="1"/>
  <c r="L163" i="14"/>
  <c r="M163" i="14" s="1"/>
  <c r="F163" i="18" s="1"/>
  <c r="L178" i="14"/>
  <c r="M178" i="14" s="1"/>
  <c r="F178" i="18" s="1"/>
  <c r="L167" i="14"/>
  <c r="M167" i="14" s="1"/>
  <c r="F167" i="18" s="1"/>
  <c r="L112" i="14"/>
  <c r="M112" i="14" s="1"/>
  <c r="F112" i="18" s="1"/>
  <c r="L88" i="14"/>
  <c r="L71" i="14"/>
  <c r="M71" i="14" s="1"/>
  <c r="L132" i="14"/>
  <c r="M132" i="14" s="1"/>
  <c r="F132" i="18" s="1"/>
  <c r="L709" i="14"/>
  <c r="M709" i="14" s="1"/>
  <c r="L712" i="14"/>
  <c r="M712" i="14" s="1"/>
  <c r="L134" i="14"/>
  <c r="M134" i="14" s="1"/>
  <c r="F134" i="18" s="1"/>
  <c r="L759" i="14"/>
  <c r="M759" i="14" s="1"/>
  <c r="L22" i="14"/>
  <c r="M22" i="14" s="1"/>
  <c r="F22" i="18" s="1"/>
  <c r="I879" i="14"/>
  <c r="I542" i="14"/>
  <c r="I576" i="14"/>
  <c r="L808" i="14"/>
  <c r="M808" i="14" s="1"/>
  <c r="L126" i="14"/>
  <c r="M126" i="14" s="1"/>
  <c r="F126" i="18" s="1"/>
  <c r="L677" i="14"/>
  <c r="M677" i="14" s="1"/>
  <c r="F674" i="18" s="1"/>
  <c r="F84" i="18"/>
  <c r="C1116" i="33"/>
  <c r="O274" i="13"/>
  <c r="P274" i="13" s="1"/>
  <c r="O66" i="13"/>
  <c r="P66" i="13" s="1"/>
  <c r="O91" i="13"/>
  <c r="P91" i="13" s="1"/>
  <c r="O21" i="13"/>
  <c r="P21" i="13" s="1"/>
  <c r="O6" i="13"/>
  <c r="M285" i="12"/>
  <c r="N285" i="12" s="1"/>
  <c r="I285" i="18" s="1"/>
  <c r="M964" i="12"/>
  <c r="N964" i="12" s="1"/>
  <c r="M691" i="12"/>
  <c r="N691" i="12" s="1"/>
  <c r="J1088" i="12"/>
  <c r="M1088" i="12" s="1"/>
  <c r="N1088" i="12" s="1"/>
  <c r="J869" i="12"/>
  <c r="M404" i="12"/>
  <c r="N404" i="12" s="1"/>
  <c r="M830" i="12"/>
  <c r="N830" i="12" s="1"/>
  <c r="I826" i="18" s="1"/>
  <c r="M765" i="12"/>
  <c r="N765" i="12" s="1"/>
  <c r="I761" i="18" s="1"/>
  <c r="J1084" i="12"/>
  <c r="J1052" i="12"/>
  <c r="J1081" i="12"/>
  <c r="J1047" i="12"/>
  <c r="J1003" i="12"/>
  <c r="J975" i="12"/>
  <c r="M975" i="12" s="1"/>
  <c r="N975" i="12" s="1"/>
  <c r="I969" i="18" s="1"/>
  <c r="J930" i="12"/>
  <c r="J1097" i="12"/>
  <c r="J1063" i="12"/>
  <c r="J1022" i="12"/>
  <c r="M1022" i="12" s="1"/>
  <c r="N1022" i="12" s="1"/>
  <c r="J991" i="12"/>
  <c r="J956" i="12"/>
  <c r="M845" i="12"/>
  <c r="N845" i="12" s="1"/>
  <c r="I841" i="18" s="1"/>
  <c r="M448" i="12"/>
  <c r="N448" i="12" s="1"/>
  <c r="M424" i="12"/>
  <c r="N424" i="12" s="1"/>
  <c r="M396" i="12"/>
  <c r="N396" i="12" s="1"/>
  <c r="M358" i="12"/>
  <c r="N358" i="12" s="1"/>
  <c r="M302" i="12"/>
  <c r="N302" i="12" s="1"/>
  <c r="M270" i="12"/>
  <c r="N270" i="12" s="1"/>
  <c r="M215" i="12"/>
  <c r="N215" i="12" s="1"/>
  <c r="M175" i="12"/>
  <c r="N175" i="12" s="1"/>
  <c r="I175" i="18" s="1"/>
  <c r="M155" i="12"/>
  <c r="N155" i="12" s="1"/>
  <c r="I155" i="18" s="1"/>
  <c r="M74" i="12"/>
  <c r="N74" i="12" s="1"/>
  <c r="M138" i="12"/>
  <c r="N138" i="12" s="1"/>
  <c r="M10" i="12"/>
  <c r="N10" i="12" s="1"/>
  <c r="I10" i="18" s="1"/>
  <c r="I362" i="18"/>
  <c r="M460" i="11"/>
  <c r="I971" i="11"/>
  <c r="I1066" i="11"/>
  <c r="I1082" i="11"/>
  <c r="I935" i="11"/>
  <c r="L513" i="11"/>
  <c r="M513" i="11" s="1"/>
  <c r="I512" i="18" s="1"/>
  <c r="L521" i="11"/>
  <c r="M521" i="11" s="1"/>
  <c r="I705" i="18"/>
  <c r="L569" i="11"/>
  <c r="M569" i="11" s="1"/>
  <c r="L980" i="11"/>
  <c r="M980" i="11" s="1"/>
  <c r="L948" i="11"/>
  <c r="M948" i="11" s="1"/>
  <c r="L960" i="11"/>
  <c r="M960" i="11" s="1"/>
  <c r="L1063" i="11"/>
  <c r="M1063" i="11" s="1"/>
  <c r="L977" i="11"/>
  <c r="M977" i="11" s="1"/>
  <c r="I367" i="18"/>
  <c r="L1087" i="11"/>
  <c r="M1087" i="11" s="1"/>
  <c r="L751" i="11"/>
  <c r="M751" i="11" s="1"/>
  <c r="L379" i="11"/>
  <c r="M379" i="11" s="1"/>
  <c r="L363" i="11"/>
  <c r="M363" i="11" s="1"/>
  <c r="L124" i="11"/>
  <c r="M124" i="11" s="1"/>
  <c r="M460" i="16"/>
  <c r="N200" i="16"/>
  <c r="I1116" i="16"/>
  <c r="O460" i="10"/>
  <c r="O459" i="10"/>
  <c r="P459" i="10" s="1"/>
  <c r="J459" i="18" s="1"/>
  <c r="P322" i="26"/>
  <c r="Q322" i="26" s="1"/>
  <c r="H322" i="18" s="1"/>
  <c r="P423" i="26"/>
  <c r="Q423" i="26" s="1"/>
  <c r="H423" i="18" s="1"/>
  <c r="P439" i="26"/>
  <c r="Q439" i="26" s="1"/>
  <c r="H439" i="18" s="1"/>
  <c r="P145" i="26"/>
  <c r="Q145" i="26" s="1"/>
  <c r="H145" i="18" s="1"/>
  <c r="P168" i="26"/>
  <c r="Q168" i="26" s="1"/>
  <c r="H168" i="18" s="1"/>
  <c r="P175" i="26"/>
  <c r="Q175" i="26" s="1"/>
  <c r="H175" i="18" s="1"/>
  <c r="P191" i="26"/>
  <c r="Q191" i="26" s="1"/>
  <c r="H191" i="18" s="1"/>
  <c r="P199" i="26"/>
  <c r="Q199" i="26" s="1"/>
  <c r="H199" i="18" s="1"/>
  <c r="P220" i="26"/>
  <c r="Q220" i="26" s="1"/>
  <c r="H220" i="18" s="1"/>
  <c r="P251" i="26"/>
  <c r="Q251" i="26" s="1"/>
  <c r="H251" i="18" s="1"/>
  <c r="J460" i="26"/>
  <c r="P460" i="26" s="1"/>
  <c r="Q460" i="26" s="1"/>
  <c r="H460" i="18" s="1"/>
  <c r="O605" i="10"/>
  <c r="O463" i="10"/>
  <c r="O526" i="10" s="1"/>
  <c r="P526" i="10" s="1"/>
  <c r="P907" i="10"/>
  <c r="J901" i="18" s="1"/>
  <c r="O726" i="10"/>
  <c r="P459" i="26"/>
  <c r="Q459" i="26" s="1"/>
  <c r="H459" i="18" s="1"/>
  <c r="I1001" i="11"/>
  <c r="I932" i="11"/>
  <c r="I898" i="14"/>
  <c r="J888" i="12"/>
  <c r="I1046" i="11"/>
  <c r="J967" i="12"/>
  <c r="J573" i="12"/>
  <c r="I600" i="11"/>
  <c r="I587" i="11"/>
  <c r="L881" i="32"/>
  <c r="L648" i="32"/>
  <c r="I86" i="18"/>
  <c r="M833" i="34"/>
  <c r="N833" i="34" s="1"/>
  <c r="M792" i="34"/>
  <c r="N792" i="34" s="1"/>
  <c r="F788" i="18" s="1"/>
  <c r="M821" i="34"/>
  <c r="N821" i="34" s="1"/>
  <c r="F817" i="18" s="1"/>
  <c r="L758" i="14"/>
  <c r="M758" i="14" s="1"/>
  <c r="F754" i="18" s="1"/>
  <c r="L776" i="14"/>
  <c r="M776" i="14" s="1"/>
  <c r="L857" i="14"/>
  <c r="M857" i="14" s="1"/>
  <c r="L849" i="14"/>
  <c r="M849" i="14" s="1"/>
  <c r="F845" i="18" s="1"/>
  <c r="M582" i="34"/>
  <c r="L519" i="14"/>
  <c r="M519" i="14" s="1"/>
  <c r="H452" i="11"/>
  <c r="H461" i="11" s="1"/>
  <c r="L540" i="14"/>
  <c r="L483" i="32"/>
  <c r="I482" i="18" s="1"/>
  <c r="M868" i="34"/>
  <c r="N868" i="34" s="1"/>
  <c r="M531" i="34"/>
  <c r="N531" i="34" s="1"/>
  <c r="L543" i="14"/>
  <c r="M543" i="14" s="1"/>
  <c r="F541" i="18" s="1"/>
  <c r="L11" i="14"/>
  <c r="M11" i="14" s="1"/>
  <c r="M520" i="15"/>
  <c r="N520" i="15" s="1"/>
  <c r="L376" i="14"/>
  <c r="M376" i="14" s="1"/>
  <c r="F376" i="18" s="1"/>
  <c r="L296" i="14"/>
  <c r="M296" i="14" s="1"/>
  <c r="F296" i="18" s="1"/>
  <c r="L185" i="14"/>
  <c r="M185" i="14" s="1"/>
  <c r="M472" i="34"/>
  <c r="N472" i="34" s="1"/>
  <c r="L871" i="32"/>
  <c r="M1112" i="15"/>
  <c r="N1112" i="15" s="1"/>
  <c r="M1100" i="15"/>
  <c r="N1100" i="15" s="1"/>
  <c r="M870" i="34"/>
  <c r="N870" i="34" s="1"/>
  <c r="L680" i="14"/>
  <c r="M680" i="14" s="1"/>
  <c r="F677" i="18" s="1"/>
  <c r="M589" i="12"/>
  <c r="N589" i="12" s="1"/>
  <c r="L705" i="11"/>
  <c r="M705" i="11" s="1"/>
  <c r="I702" i="18" s="1"/>
  <c r="L626" i="11"/>
  <c r="M626" i="11" s="1"/>
  <c r="L575" i="11"/>
  <c r="M575" i="11" s="1"/>
  <c r="L555" i="11"/>
  <c r="M555" i="11" s="1"/>
  <c r="L671" i="11"/>
  <c r="M671" i="11" s="1"/>
  <c r="L557" i="11"/>
  <c r="M557" i="11" s="1"/>
  <c r="L506" i="11"/>
  <c r="M506" i="11" s="1"/>
  <c r="M1095" i="12"/>
  <c r="N1095" i="12" s="1"/>
  <c r="L1010" i="11"/>
  <c r="M1010" i="11" s="1"/>
  <c r="I985" i="32"/>
  <c r="L985" i="32" s="1"/>
  <c r="L477" i="14"/>
  <c r="M477" i="14" s="1"/>
  <c r="L952" i="14"/>
  <c r="M952" i="14" s="1"/>
  <c r="F946" i="18" s="1"/>
  <c r="L531" i="14"/>
  <c r="M531" i="14" s="1"/>
  <c r="C1116" i="30"/>
  <c r="M816" i="34"/>
  <c r="N816" i="34" s="1"/>
  <c r="F812" i="18" s="1"/>
  <c r="M830" i="34"/>
  <c r="N830" i="34" s="1"/>
  <c r="F826" i="18" s="1"/>
  <c r="M985" i="12"/>
  <c r="N985" i="12" s="1"/>
  <c r="M536" i="15"/>
  <c r="N536" i="15" s="1"/>
  <c r="M514" i="34"/>
  <c r="N514" i="34" s="1"/>
  <c r="F513" i="18" s="1"/>
  <c r="M1040" i="12"/>
  <c r="N1040" i="12" s="1"/>
  <c r="M981" i="12"/>
  <c r="N981" i="12" s="1"/>
  <c r="M947" i="12"/>
  <c r="N947" i="12" s="1"/>
  <c r="L662" i="14"/>
  <c r="M662" i="14" s="1"/>
  <c r="M471" i="15"/>
  <c r="N471" i="15" s="1"/>
  <c r="M892" i="15"/>
  <c r="N892" i="15" s="1"/>
  <c r="M870" i="15"/>
  <c r="N870" i="15" s="1"/>
  <c r="E1116" i="12"/>
  <c r="M670" i="12"/>
  <c r="N670" i="12" s="1"/>
  <c r="M639" i="12"/>
  <c r="N639" i="12" s="1"/>
  <c r="M532" i="34"/>
  <c r="N532" i="34" s="1"/>
  <c r="M579" i="34"/>
  <c r="N579" i="34" s="1"/>
  <c r="I908" i="11"/>
  <c r="I877" i="11"/>
  <c r="I1093" i="14"/>
  <c r="I1088" i="11"/>
  <c r="I1080" i="11"/>
  <c r="J1048" i="12"/>
  <c r="I1040" i="11"/>
  <c r="I528" i="11"/>
  <c r="I1070" i="11"/>
  <c r="I1062" i="11"/>
  <c r="J1016" i="12"/>
  <c r="I933" i="11"/>
  <c r="I1104" i="11"/>
  <c r="I1055" i="11"/>
  <c r="I991" i="11"/>
  <c r="I881" i="11"/>
  <c r="I865" i="11"/>
  <c r="I972" i="14"/>
  <c r="J1061" i="12"/>
  <c r="I1013" i="14"/>
  <c r="I1018" i="11"/>
  <c r="I1033" i="14"/>
  <c r="J593" i="15"/>
  <c r="I1023" i="14"/>
  <c r="I1086" i="14"/>
  <c r="I683" i="14"/>
  <c r="I953" i="11"/>
  <c r="I930" i="11"/>
  <c r="I1051" i="11"/>
  <c r="I885" i="11"/>
  <c r="I1054" i="11"/>
  <c r="I1107" i="11"/>
  <c r="I1112" i="11"/>
  <c r="I912" i="11"/>
  <c r="I887" i="11"/>
  <c r="I873" i="11"/>
  <c r="I996" i="14"/>
  <c r="J997" i="12"/>
  <c r="J870" i="12"/>
  <c r="J940" i="34"/>
  <c r="I922" i="11"/>
  <c r="I977" i="14"/>
  <c r="I568" i="14"/>
  <c r="I897" i="14"/>
  <c r="I864" i="14"/>
  <c r="I1090" i="14"/>
  <c r="I1046" i="14"/>
  <c r="I582" i="15"/>
  <c r="F1116" i="15"/>
  <c r="I620" i="18"/>
  <c r="L680" i="32"/>
  <c r="I390" i="18"/>
  <c r="L730" i="14"/>
  <c r="M730" i="14" s="1"/>
  <c r="F726" i="18" s="1"/>
  <c r="L766" i="14"/>
  <c r="M766" i="14" s="1"/>
  <c r="F762" i="18" s="1"/>
  <c r="M806" i="15"/>
  <c r="N806" i="15" s="1"/>
  <c r="L293" i="14"/>
  <c r="M293" i="14" s="1"/>
  <c r="F293" i="18" s="1"/>
  <c r="L768" i="14"/>
  <c r="M768" i="14" s="1"/>
  <c r="L240" i="14"/>
  <c r="M240" i="14" s="1"/>
  <c r="F240" i="18" s="1"/>
  <c r="L105" i="14"/>
  <c r="M105" i="14" s="1"/>
  <c r="F105" i="18" s="1"/>
  <c r="L79" i="14"/>
  <c r="M79" i="14" s="1"/>
  <c r="F79" i="18" s="1"/>
  <c r="M1088" i="15"/>
  <c r="N1088" i="15" s="1"/>
  <c r="L268" i="14"/>
  <c r="M268" i="14" s="1"/>
  <c r="F268" i="18" s="1"/>
  <c r="M844" i="15"/>
  <c r="N844" i="15" s="1"/>
  <c r="M742" i="15"/>
  <c r="N742" i="15" s="1"/>
  <c r="L137" i="14"/>
  <c r="M137" i="14" s="1"/>
  <c r="F137" i="18" s="1"/>
  <c r="L38" i="14"/>
  <c r="M38" i="14" s="1"/>
  <c r="F38" i="18" s="1"/>
  <c r="L83" i="14"/>
  <c r="M83" i="14" s="1"/>
  <c r="F83" i="18" s="1"/>
  <c r="L68" i="14"/>
  <c r="M68" i="14" s="1"/>
  <c r="L65" i="14"/>
  <c r="M65" i="14" s="1"/>
  <c r="F65" i="18" s="1"/>
  <c r="I1051" i="32"/>
  <c r="I996" i="32"/>
  <c r="L7" i="14"/>
  <c r="M7" i="14" s="1"/>
  <c r="F7" i="18" s="1"/>
  <c r="L344" i="14"/>
  <c r="M344" i="14" s="1"/>
  <c r="F344" i="18" s="1"/>
  <c r="L252" i="14"/>
  <c r="M252" i="14" s="1"/>
  <c r="F252" i="18" s="1"/>
  <c r="L123" i="14"/>
  <c r="M123" i="14" s="1"/>
  <c r="F123" i="18" s="1"/>
  <c r="L74" i="14"/>
  <c r="M74" i="14" s="1"/>
  <c r="F74" i="18" s="1"/>
  <c r="L69" i="14"/>
  <c r="M69" i="14" s="1"/>
  <c r="F69" i="18" s="1"/>
  <c r="L40" i="14"/>
  <c r="M40" i="14" s="1"/>
  <c r="F40" i="18" s="1"/>
  <c r="L485" i="14"/>
  <c r="M485" i="14" s="1"/>
  <c r="L467" i="14"/>
  <c r="M467" i="14" s="1"/>
  <c r="F466" i="18" s="1"/>
  <c r="L67" i="14"/>
  <c r="M67" i="14" s="1"/>
  <c r="F67" i="18" s="1"/>
  <c r="L287" i="14"/>
  <c r="M287" i="14" s="1"/>
  <c r="F287" i="18" s="1"/>
  <c r="K287" i="18" s="1"/>
  <c r="M287" i="18" s="1"/>
  <c r="N287" i="18" s="1"/>
  <c r="L198" i="14"/>
  <c r="M198" i="14" s="1"/>
  <c r="F198" i="18" s="1"/>
  <c r="L168" i="14"/>
  <c r="M168" i="14" s="1"/>
  <c r="F168" i="18" s="1"/>
  <c r="L135" i="14"/>
  <c r="M135" i="14" s="1"/>
  <c r="F135" i="18" s="1"/>
  <c r="G721" i="30"/>
  <c r="H721" i="30" s="1"/>
  <c r="F724" i="30"/>
  <c r="I422" i="18"/>
  <c r="I398" i="18"/>
  <c r="I151" i="18"/>
  <c r="F1116" i="14"/>
  <c r="F862" i="30"/>
  <c r="G726" i="30"/>
  <c r="H726" i="30" s="1"/>
  <c r="F862" i="28"/>
  <c r="K726" i="28"/>
  <c r="G722" i="18" s="1"/>
  <c r="I528" i="12"/>
  <c r="I603" i="12" s="1"/>
  <c r="G1115" i="30"/>
  <c r="H1115" i="30" s="1"/>
  <c r="I739" i="15"/>
  <c r="I862" i="15" s="1"/>
  <c r="G461" i="30"/>
  <c r="H461" i="30" s="1"/>
  <c r="H605" i="14"/>
  <c r="H726" i="11"/>
  <c r="H862" i="11" s="1"/>
  <c r="I864" i="15"/>
  <c r="I905" i="15" s="1"/>
  <c r="I864" i="34"/>
  <c r="I6" i="11"/>
  <c r="E1116" i="15"/>
  <c r="E1116" i="13"/>
  <c r="D1116" i="30"/>
  <c r="D1116" i="28"/>
  <c r="E1116" i="10"/>
  <c r="H1116" i="34"/>
  <c r="L984" i="14"/>
  <c r="M984" i="14" s="1"/>
  <c r="F978" i="18" s="1"/>
  <c r="M332" i="12"/>
  <c r="N332" i="12" s="1"/>
  <c r="I332" i="18" s="1"/>
  <c r="M316" i="12"/>
  <c r="N316" i="12" s="1"/>
  <c r="I316" i="18" s="1"/>
  <c r="M207" i="12"/>
  <c r="N207" i="12" s="1"/>
  <c r="M116" i="12"/>
  <c r="N116" i="12" s="1"/>
  <c r="M194" i="12"/>
  <c r="N194" i="12" s="1"/>
  <c r="M1059" i="12"/>
  <c r="N1059" i="12" s="1"/>
  <c r="L186" i="32"/>
  <c r="I186" i="18" s="1"/>
  <c r="L473" i="14"/>
  <c r="M473" i="14" s="1"/>
  <c r="L530" i="32"/>
  <c r="M916" i="15"/>
  <c r="I726" i="12"/>
  <c r="I862" i="12" s="1"/>
  <c r="G526" i="30"/>
  <c r="H526" i="30" s="1"/>
  <c r="G905" i="30"/>
  <c r="H905" i="30" s="1"/>
  <c r="G603" i="30"/>
  <c r="H603" i="30" s="1"/>
  <c r="I605" i="12"/>
  <c r="H864" i="11"/>
  <c r="H905" i="11" s="1"/>
  <c r="I605" i="11"/>
  <c r="H463" i="11"/>
  <c r="H526" i="11" s="1"/>
  <c r="I919" i="34"/>
  <c r="I1115" i="34" s="1"/>
  <c r="I530" i="15"/>
  <c r="H528" i="14"/>
  <c r="H603" i="14" s="1"/>
  <c r="I739" i="34"/>
  <c r="I6" i="12"/>
  <c r="I463" i="12"/>
  <c r="I526" i="12" s="1"/>
  <c r="L392" i="14"/>
  <c r="M392" i="14" s="1"/>
  <c r="L311" i="14"/>
  <c r="M311" i="14" s="1"/>
  <c r="F311" i="18" s="1"/>
  <c r="L731" i="14"/>
  <c r="M731" i="14" s="1"/>
  <c r="L749" i="14"/>
  <c r="M749" i="14" s="1"/>
  <c r="L753" i="14"/>
  <c r="M753" i="14" s="1"/>
  <c r="F749" i="18" s="1"/>
  <c r="L757" i="14"/>
  <c r="M757" i="14" s="1"/>
  <c r="L765" i="14"/>
  <c r="M765" i="14" s="1"/>
  <c r="L770" i="14"/>
  <c r="M770" i="14" s="1"/>
  <c r="L773" i="14"/>
  <c r="M773" i="14" s="1"/>
  <c r="L775" i="14"/>
  <c r="M775" i="14" s="1"/>
  <c r="F771" i="18" s="1"/>
  <c r="L779" i="14"/>
  <c r="M779" i="14" s="1"/>
  <c r="F775" i="18" s="1"/>
  <c r="L785" i="14"/>
  <c r="M785" i="14" s="1"/>
  <c r="F781" i="18" s="1"/>
  <c r="L789" i="14"/>
  <c r="M789" i="14" s="1"/>
  <c r="L796" i="14"/>
  <c r="M796" i="14" s="1"/>
  <c r="L801" i="14"/>
  <c r="M801" i="14" s="1"/>
  <c r="L804" i="14"/>
  <c r="M804" i="14" s="1"/>
  <c r="F800" i="18" s="1"/>
  <c r="L811" i="14"/>
  <c r="M811" i="14" s="1"/>
  <c r="F807" i="18" s="1"/>
  <c r="L815" i="14"/>
  <c r="M815" i="14" s="1"/>
  <c r="L819" i="14"/>
  <c r="M819" i="14" s="1"/>
  <c r="L824" i="14"/>
  <c r="M824" i="14" s="1"/>
  <c r="F155" i="18"/>
  <c r="L889" i="32"/>
  <c r="F1116" i="32"/>
  <c r="L516" i="14"/>
  <c r="M516" i="14" s="1"/>
  <c r="L59" i="14"/>
  <c r="M59" i="14" s="1"/>
  <c r="F59" i="18" s="1"/>
  <c r="L199" i="14"/>
  <c r="M199" i="14" s="1"/>
  <c r="F199" i="18" s="1"/>
  <c r="L330" i="14"/>
  <c r="M330" i="14" s="1"/>
  <c r="F330" i="18" s="1"/>
  <c r="L94" i="14"/>
  <c r="M94" i="14" s="1"/>
  <c r="F94" i="18" s="1"/>
  <c r="M855" i="15"/>
  <c r="N855" i="15" s="1"/>
  <c r="F851" i="18" s="1"/>
  <c r="L11" i="32"/>
  <c r="L158" i="14"/>
  <c r="M158" i="14" s="1"/>
  <c r="F158" i="18" s="1"/>
  <c r="M793" i="15"/>
  <c r="N793" i="15" s="1"/>
  <c r="L394" i="14"/>
  <c r="M394" i="14" s="1"/>
  <c r="L64" i="14"/>
  <c r="M64" i="14" s="1"/>
  <c r="F64" i="18" s="1"/>
  <c r="L443" i="14"/>
  <c r="M443" i="14" s="1"/>
  <c r="F443" i="18" s="1"/>
  <c r="L870" i="14"/>
  <c r="M870" i="14" s="1"/>
  <c r="L677" i="11"/>
  <c r="M677" i="11" s="1"/>
  <c r="L522" i="11"/>
  <c r="M522" i="11" s="1"/>
  <c r="L208" i="11"/>
  <c r="M208" i="11" s="1"/>
  <c r="L159" i="11"/>
  <c r="M159" i="11" s="1"/>
  <c r="L1014" i="11"/>
  <c r="M1014" i="11" s="1"/>
  <c r="L990" i="11"/>
  <c r="M990" i="11" s="1"/>
  <c r="M1045" i="12"/>
  <c r="N1045" i="12" s="1"/>
  <c r="L1040" i="14"/>
  <c r="M1040" i="14" s="1"/>
  <c r="F1034" i="18" s="1"/>
  <c r="M1044" i="12"/>
  <c r="N1044" i="12" s="1"/>
  <c r="L695" i="14"/>
  <c r="M695" i="14" s="1"/>
  <c r="F692" i="18" s="1"/>
  <c r="F521" i="18"/>
  <c r="M594" i="15"/>
  <c r="N594" i="15" s="1"/>
  <c r="M586" i="15"/>
  <c r="N586" i="15" s="1"/>
  <c r="M574" i="15"/>
  <c r="N574" i="15" s="1"/>
  <c r="M568" i="15"/>
  <c r="N568" i="15" s="1"/>
  <c r="M558" i="15"/>
  <c r="N558" i="15" s="1"/>
  <c r="M555" i="15"/>
  <c r="N555" i="15" s="1"/>
  <c r="M535" i="15"/>
  <c r="N535" i="15" s="1"/>
  <c r="M506" i="12"/>
  <c r="N506" i="12" s="1"/>
  <c r="M494" i="12"/>
  <c r="N494" i="12" s="1"/>
  <c r="I493" i="18" s="1"/>
  <c r="L920" i="14"/>
  <c r="M920" i="14" s="1"/>
  <c r="F914" i="18" s="1"/>
  <c r="M1110" i="15"/>
  <c r="N1110" i="15" s="1"/>
  <c r="M1098" i="15"/>
  <c r="N1098" i="15" s="1"/>
  <c r="M1087" i="15"/>
  <c r="N1087" i="15" s="1"/>
  <c r="I147" i="32"/>
  <c r="M472" i="15"/>
  <c r="N472" i="15" s="1"/>
  <c r="L618" i="14"/>
  <c r="M618" i="14" s="1"/>
  <c r="L507" i="14"/>
  <c r="M507" i="14" s="1"/>
  <c r="L110" i="32"/>
  <c r="M499" i="12"/>
  <c r="N499" i="12" s="1"/>
  <c r="I498" i="18" s="1"/>
  <c r="M481" i="12"/>
  <c r="N481" i="12" s="1"/>
  <c r="L848" i="11"/>
  <c r="M848" i="11" s="1"/>
  <c r="L815" i="11"/>
  <c r="M815" i="11" s="1"/>
  <c r="L762" i="11"/>
  <c r="M762" i="11" s="1"/>
  <c r="L540" i="11"/>
  <c r="L423" i="11"/>
  <c r="M423" i="11" s="1"/>
  <c r="L613" i="14"/>
  <c r="M613" i="14" s="1"/>
  <c r="F610" i="18" s="1"/>
  <c r="L472" i="14"/>
  <c r="M472" i="14" s="1"/>
  <c r="L794" i="11"/>
  <c r="M794" i="11" s="1"/>
  <c r="L364" i="11"/>
  <c r="M364" i="11" s="1"/>
  <c r="L106" i="11"/>
  <c r="M106" i="11" s="1"/>
  <c r="M1076" i="12"/>
  <c r="N1076" i="12" s="1"/>
  <c r="L993" i="14"/>
  <c r="M993" i="14" s="1"/>
  <c r="F987" i="18" s="1"/>
  <c r="L935" i="14"/>
  <c r="M935" i="14" s="1"/>
  <c r="F929" i="18" s="1"/>
  <c r="L506" i="32"/>
  <c r="L747" i="11"/>
  <c r="M747" i="11" s="1"/>
  <c r="I743" i="18" s="1"/>
  <c r="L717" i="11"/>
  <c r="M717" i="11" s="1"/>
  <c r="L470" i="11"/>
  <c r="M470" i="11" s="1"/>
  <c r="L418" i="11"/>
  <c r="M418" i="11" s="1"/>
  <c r="L371" i="11"/>
  <c r="M371" i="11" s="1"/>
  <c r="M987" i="12"/>
  <c r="N987" i="12" s="1"/>
  <c r="L897" i="11"/>
  <c r="M897" i="11" s="1"/>
  <c r="L552" i="14"/>
  <c r="M552" i="14" s="1"/>
  <c r="F550" i="18" s="1"/>
  <c r="L941" i="11"/>
  <c r="M941" i="11" s="1"/>
  <c r="L538" i="32"/>
  <c r="L320" i="14"/>
  <c r="M320" i="14" s="1"/>
  <c r="F320" i="18" s="1"/>
  <c r="M1082" i="34"/>
  <c r="N1082" i="34" s="1"/>
  <c r="M608" i="12"/>
  <c r="N608" i="12" s="1"/>
  <c r="M976" i="12"/>
  <c r="N976" i="12" s="1"/>
  <c r="M956" i="34"/>
  <c r="N956" i="34" s="1"/>
  <c r="L915" i="11"/>
  <c r="M915" i="11" s="1"/>
  <c r="M872" i="12"/>
  <c r="N872" i="12" s="1"/>
  <c r="I867" i="18" s="1"/>
  <c r="M469" i="34"/>
  <c r="N469" i="34" s="1"/>
  <c r="L1103" i="11"/>
  <c r="M1103" i="11" s="1"/>
  <c r="L1034" i="11"/>
  <c r="M1034" i="11" s="1"/>
  <c r="M993" i="12"/>
  <c r="N993" i="12" s="1"/>
  <c r="L629" i="14"/>
  <c r="M629" i="14" s="1"/>
  <c r="L601" i="11"/>
  <c r="M601" i="11" s="1"/>
  <c r="L350" i="11"/>
  <c r="M350" i="11" s="1"/>
  <c r="I350" i="18" s="1"/>
  <c r="L223" i="11"/>
  <c r="M223" i="11" s="1"/>
  <c r="L1077" i="14"/>
  <c r="M1077" i="14" s="1"/>
  <c r="L1057" i="14"/>
  <c r="M1057" i="14" s="1"/>
  <c r="L532" i="32"/>
  <c r="M434" i="12"/>
  <c r="N434" i="12" s="1"/>
  <c r="I434" i="18" s="1"/>
  <c r="M418" i="12"/>
  <c r="N418" i="12" s="1"/>
  <c r="M437" i="12"/>
  <c r="N437" i="12" s="1"/>
  <c r="I437" i="18" s="1"/>
  <c r="M263" i="12"/>
  <c r="N263" i="12" s="1"/>
  <c r="I263" i="18" s="1"/>
  <c r="M226" i="12"/>
  <c r="N226" i="12" s="1"/>
  <c r="M128" i="12"/>
  <c r="N128" i="12" s="1"/>
  <c r="I128" i="18" s="1"/>
  <c r="M132" i="12"/>
  <c r="N132" i="12" s="1"/>
  <c r="I132" i="18" s="1"/>
  <c r="M234" i="12"/>
  <c r="N234" i="12" s="1"/>
  <c r="C1116" i="28"/>
  <c r="F1116" i="12"/>
  <c r="D1116" i="25"/>
  <c r="D1116" i="33"/>
  <c r="D1116" i="15"/>
  <c r="L1110" i="14"/>
  <c r="L1116" i="33"/>
  <c r="F702" i="18"/>
  <c r="O652" i="33"/>
  <c r="P652" i="33" s="1"/>
  <c r="O654" i="33"/>
  <c r="P654" i="33" s="1"/>
  <c r="O662" i="33"/>
  <c r="P662" i="33" s="1"/>
  <c r="O664" i="33"/>
  <c r="P664" i="33" s="1"/>
  <c r="O619" i="33"/>
  <c r="P619" i="33" s="1"/>
  <c r="O621" i="33"/>
  <c r="P621" i="33" s="1"/>
  <c r="F618" i="18" s="1"/>
  <c r="O627" i="33"/>
  <c r="P627" i="33" s="1"/>
  <c r="O629" i="33"/>
  <c r="P629" i="33" s="1"/>
  <c r="O633" i="33"/>
  <c r="P633" i="33" s="1"/>
  <c r="O637" i="33"/>
  <c r="P637" i="33" s="1"/>
  <c r="O643" i="33"/>
  <c r="P643" i="33" s="1"/>
  <c r="O647" i="33"/>
  <c r="P647" i="33" s="1"/>
  <c r="O651" i="33"/>
  <c r="P651" i="33" s="1"/>
  <c r="O655" i="33"/>
  <c r="P655" i="33" s="1"/>
  <c r="O659" i="33"/>
  <c r="P659" i="33" s="1"/>
  <c r="O663" i="33"/>
  <c r="P663" i="33" s="1"/>
  <c r="F660" i="18" s="1"/>
  <c r="O667" i="33"/>
  <c r="P667" i="33" s="1"/>
  <c r="O673" i="33"/>
  <c r="P673" i="33" s="1"/>
  <c r="O681" i="33"/>
  <c r="P681" i="33" s="1"/>
  <c r="O685" i="33"/>
  <c r="P685" i="33" s="1"/>
  <c r="O689" i="33"/>
  <c r="P689" i="33" s="1"/>
  <c r="O565" i="13"/>
  <c r="P565" i="13" s="1"/>
  <c r="O569" i="13"/>
  <c r="P569" i="13" s="1"/>
  <c r="L1116" i="13"/>
  <c r="O595" i="13"/>
  <c r="P595" i="13" s="1"/>
  <c r="O549" i="13"/>
  <c r="P549" i="13" s="1"/>
  <c r="O553" i="13"/>
  <c r="P553" i="13" s="1"/>
  <c r="O556" i="13"/>
  <c r="P556" i="13" s="1"/>
  <c r="M1110" i="12"/>
  <c r="P722" i="26"/>
  <c r="J528" i="15"/>
  <c r="I723" i="14"/>
  <c r="I530" i="11"/>
  <c r="L530" i="11" s="1"/>
  <c r="M530" i="11" s="1"/>
  <c r="J544" i="34"/>
  <c r="J549" i="34"/>
  <c r="J566" i="34"/>
  <c r="N418" i="16"/>
  <c r="J1001" i="34"/>
  <c r="J1022" i="34"/>
  <c r="J1034" i="34"/>
  <c r="J1065" i="34"/>
  <c r="J1074" i="34"/>
  <c r="J1091" i="34"/>
  <c r="J899" i="34"/>
  <c r="J545" i="34"/>
  <c r="J550" i="34"/>
  <c r="J707" i="34"/>
  <c r="J525" i="34"/>
  <c r="J913" i="34"/>
  <c r="J927" i="34"/>
  <c r="J953" i="34"/>
  <c r="J965" i="34"/>
  <c r="J1000" i="34"/>
  <c r="J1010" i="34"/>
  <c r="J1032" i="34"/>
  <c r="J1046" i="34"/>
  <c r="J1063" i="34"/>
  <c r="J1072" i="34"/>
  <c r="J1089" i="34"/>
  <c r="I535" i="14"/>
  <c r="I573" i="11"/>
  <c r="L573" i="11" s="1"/>
  <c r="M573" i="11" s="1"/>
  <c r="I563" i="11"/>
  <c r="I553" i="11"/>
  <c r="I543" i="11"/>
  <c r="I572" i="11"/>
  <c r="I550" i="11"/>
  <c r="I535" i="11"/>
  <c r="J1098" i="12"/>
  <c r="I1095" i="11"/>
  <c r="J1031" i="12"/>
  <c r="I1093" i="11"/>
  <c r="L1093" i="11" s="1"/>
  <c r="M1093" i="11" s="1"/>
  <c r="J1086" i="12"/>
  <c r="I1073" i="11"/>
  <c r="L1073" i="11" s="1"/>
  <c r="M1073" i="11" s="1"/>
  <c r="I1031" i="11"/>
  <c r="I1021" i="11"/>
  <c r="J1015" i="12"/>
  <c r="J1002" i="12"/>
  <c r="I982" i="11"/>
  <c r="I978" i="11"/>
  <c r="J972" i="12"/>
  <c r="J1014" i="12"/>
  <c r="M1014" i="12" s="1"/>
  <c r="N1014" i="12" s="1"/>
  <c r="I1002" i="11"/>
  <c r="I994" i="11"/>
  <c r="L994" i="11" s="1"/>
  <c r="M994" i="11" s="1"/>
  <c r="J992" i="12"/>
  <c r="J982" i="12"/>
  <c r="M982" i="12" s="1"/>
  <c r="N982" i="12" s="1"/>
  <c r="J969" i="12"/>
  <c r="J959" i="12"/>
  <c r="I952" i="11"/>
  <c r="I940" i="11"/>
  <c r="I934" i="11"/>
  <c r="J931" i="12"/>
  <c r="I919" i="11"/>
  <c r="I957" i="11"/>
  <c r="J944" i="12"/>
  <c r="I925" i="11"/>
  <c r="L925" i="11" s="1"/>
  <c r="M925" i="11" s="1"/>
  <c r="J919" i="12"/>
  <c r="J1057" i="12"/>
  <c r="I1045" i="11"/>
  <c r="I1078" i="14"/>
  <c r="I958" i="11"/>
  <c r="I997" i="11"/>
  <c r="J880" i="12"/>
  <c r="J958" i="12"/>
  <c r="I932" i="14"/>
  <c r="J899" i="15"/>
  <c r="J540" i="12"/>
  <c r="J943" i="12"/>
  <c r="I1085" i="14"/>
  <c r="I1103" i="14"/>
  <c r="J529" i="12"/>
  <c r="I929" i="14"/>
  <c r="I556" i="14"/>
  <c r="J471" i="34"/>
  <c r="I558" i="14"/>
  <c r="I1076" i="11"/>
  <c r="I1052" i="11"/>
  <c r="I586" i="14"/>
  <c r="J574" i="34"/>
  <c r="J597" i="12"/>
  <c r="I577" i="11"/>
  <c r="I565" i="11"/>
  <c r="I556" i="11"/>
  <c r="I545" i="11"/>
  <c r="L545" i="11" s="1"/>
  <c r="M545" i="11" s="1"/>
  <c r="J600" i="12"/>
  <c r="J592" i="12"/>
  <c r="I580" i="11"/>
  <c r="I566" i="11"/>
  <c r="I546" i="11"/>
  <c r="I533" i="11"/>
  <c r="J1105" i="12"/>
  <c r="J1083" i="12"/>
  <c r="J1073" i="12"/>
  <c r="M1073" i="12" s="1"/>
  <c r="N1073" i="12" s="1"/>
  <c r="I1067" i="11"/>
  <c r="I1035" i="11"/>
  <c r="I1114" i="11"/>
  <c r="I1098" i="11"/>
  <c r="I1091" i="11"/>
  <c r="I1069" i="11"/>
  <c r="I1032" i="11"/>
  <c r="I1025" i="11"/>
  <c r="J1019" i="12"/>
  <c r="J1004" i="12"/>
  <c r="J994" i="12"/>
  <c r="I970" i="11"/>
  <c r="I959" i="11"/>
  <c r="J1028" i="12"/>
  <c r="J1025" i="12"/>
  <c r="J1017" i="12"/>
  <c r="I1008" i="11"/>
  <c r="J1006" i="12"/>
  <c r="I988" i="11"/>
  <c r="J978" i="12"/>
  <c r="I972" i="11"/>
  <c r="I961" i="11"/>
  <c r="J950" i="12"/>
  <c r="J938" i="12"/>
  <c r="I923" i="11"/>
  <c r="J909" i="12"/>
  <c r="M909" i="12" s="1"/>
  <c r="N909" i="12" s="1"/>
  <c r="I950" i="11"/>
  <c r="L950" i="11" s="1"/>
  <c r="M950" i="11" s="1"/>
  <c r="I946" i="11"/>
  <c r="L946" i="11" s="1"/>
  <c r="M946" i="11" s="1"/>
  <c r="J940" i="12"/>
  <c r="J936" i="12"/>
  <c r="J915" i="12"/>
  <c r="J907" i="12"/>
  <c r="I1036" i="11"/>
  <c r="L1036" i="11" s="1"/>
  <c r="M1036" i="11" s="1"/>
  <c r="J890" i="12"/>
  <c r="J880" i="15"/>
  <c r="J1020" i="12"/>
  <c r="J1060" i="12"/>
  <c r="M1060" i="12" s="1"/>
  <c r="N1060" i="12" s="1"/>
  <c r="J541" i="12"/>
  <c r="I967" i="11"/>
  <c r="I910" i="14"/>
  <c r="I985" i="11"/>
  <c r="I1079" i="14"/>
  <c r="I937" i="14"/>
  <c r="I1061" i="14"/>
  <c r="J866" i="15"/>
  <c r="J600" i="15"/>
  <c r="J576" i="15"/>
  <c r="J556" i="15"/>
  <c r="J916" i="12"/>
  <c r="J897" i="34"/>
  <c r="I945" i="14"/>
  <c r="I887" i="14"/>
  <c r="I623" i="14"/>
  <c r="J871" i="15"/>
  <c r="J545" i="15"/>
  <c r="J512" i="34"/>
  <c r="J464" i="34"/>
  <c r="I927" i="14"/>
  <c r="I583" i="14"/>
  <c r="J516" i="34"/>
  <c r="J482" i="34"/>
  <c r="J557" i="34"/>
  <c r="I883" i="14"/>
  <c r="I686" i="14"/>
  <c r="I646" i="14"/>
  <c r="I625" i="14"/>
  <c r="I559" i="14"/>
  <c r="J873" i="12"/>
  <c r="J572" i="12"/>
  <c r="J564" i="12"/>
  <c r="J557" i="12"/>
  <c r="J548" i="12"/>
  <c r="J537" i="12"/>
  <c r="I596" i="11"/>
  <c r="I583" i="11"/>
  <c r="I1084" i="11"/>
  <c r="I1078" i="11"/>
  <c r="J1009" i="12"/>
  <c r="I1027" i="11"/>
  <c r="I594" i="11"/>
  <c r="J1104" i="12"/>
  <c r="J1075" i="12"/>
  <c r="J1039" i="12"/>
  <c r="J963" i="12"/>
  <c r="J920" i="12"/>
  <c r="J873" i="15"/>
  <c r="I658" i="14"/>
  <c r="I560" i="11"/>
  <c r="J1112" i="12"/>
  <c r="J1079" i="12"/>
  <c r="J1029" i="12"/>
  <c r="J1007" i="12"/>
  <c r="J971" i="12"/>
  <c r="M971" i="12" s="1"/>
  <c r="N971" i="12" s="1"/>
  <c r="J924" i="12"/>
  <c r="J893" i="12"/>
  <c r="J1093" i="34"/>
  <c r="I689" i="14"/>
  <c r="J941" i="34"/>
  <c r="J873" i="34"/>
  <c r="I690" i="14"/>
  <c r="I654" i="14"/>
  <c r="I1066" i="14"/>
  <c r="I592" i="14"/>
  <c r="I1076" i="14"/>
  <c r="I1014" i="14"/>
  <c r="I976" i="14"/>
  <c r="I923" i="14"/>
  <c r="I536" i="14"/>
  <c r="J564" i="34"/>
  <c r="I893" i="11"/>
  <c r="I951" i="14"/>
  <c r="I1113" i="11"/>
  <c r="I578" i="14"/>
  <c r="I1104" i="14"/>
  <c r="I933" i="14"/>
  <c r="I647" i="14"/>
  <c r="I579" i="14"/>
  <c r="J553" i="15"/>
  <c r="J503" i="34"/>
  <c r="I1108" i="14"/>
  <c r="I873" i="14"/>
  <c r="I545" i="14"/>
  <c r="J549" i="15"/>
  <c r="J499" i="34"/>
  <c r="I888" i="14"/>
  <c r="I668" i="14"/>
  <c r="I640" i="14"/>
  <c r="J546" i="12"/>
  <c r="J535" i="12"/>
  <c r="I593" i="11"/>
  <c r="J569" i="34"/>
  <c r="M569" i="34" s="1"/>
  <c r="N569" i="34" s="1"/>
  <c r="I892" i="14"/>
  <c r="I684" i="14"/>
  <c r="I648" i="14"/>
  <c r="J896" i="12"/>
  <c r="J581" i="12"/>
  <c r="J571" i="12"/>
  <c r="J559" i="12"/>
  <c r="J545" i="12"/>
  <c r="I597" i="11"/>
  <c r="I584" i="11"/>
  <c r="I1038" i="11"/>
  <c r="I1023" i="11"/>
  <c r="I1016" i="11"/>
  <c r="J1005" i="12"/>
  <c r="M1005" i="12" s="1"/>
  <c r="N1005" i="12" s="1"/>
  <c r="I943" i="11"/>
  <c r="I1020" i="14"/>
  <c r="I999" i="14"/>
  <c r="J889" i="34"/>
  <c r="M889" i="34" s="1"/>
  <c r="N889" i="34" s="1"/>
  <c r="J872" i="34"/>
  <c r="J564" i="15"/>
  <c r="I590" i="11"/>
  <c r="J1109" i="12"/>
  <c r="J1067" i="12"/>
  <c r="J1027" i="12"/>
  <c r="J1000" i="12"/>
  <c r="J960" i="12"/>
  <c r="J897" i="12"/>
  <c r="J875" i="12"/>
  <c r="I916" i="11"/>
  <c r="J887" i="15"/>
  <c r="I1096" i="14"/>
  <c r="I1056" i="14"/>
  <c r="I1002" i="14"/>
  <c r="I948" i="14"/>
  <c r="I598" i="14"/>
  <c r="I715" i="14"/>
  <c r="J546" i="34"/>
  <c r="J552" i="34"/>
  <c r="J571" i="34"/>
  <c r="M571" i="34" s="1"/>
  <c r="N424" i="16"/>
  <c r="J974" i="34"/>
  <c r="J1008" i="34"/>
  <c r="J1031" i="34"/>
  <c r="J1048" i="34"/>
  <c r="M1048" i="34" s="1"/>
  <c r="J1070" i="34"/>
  <c r="M1070" i="34" s="1"/>
  <c r="J1080" i="34"/>
  <c r="J1103" i="34"/>
  <c r="K447" i="18"/>
  <c r="M447" i="18" s="1"/>
  <c r="N447" i="18" s="1"/>
  <c r="J543" i="34"/>
  <c r="M543" i="34" s="1"/>
  <c r="J548" i="34"/>
  <c r="M548" i="34" s="1"/>
  <c r="J567" i="34"/>
  <c r="M567" i="34" s="1"/>
  <c r="J704" i="34"/>
  <c r="J711" i="34"/>
  <c r="J717" i="34"/>
  <c r="J523" i="34"/>
  <c r="M523" i="34" s="1"/>
  <c r="J601" i="34"/>
  <c r="J921" i="34"/>
  <c r="J950" i="34"/>
  <c r="J957" i="34"/>
  <c r="J972" i="34"/>
  <c r="J1007" i="34"/>
  <c r="M1007" i="34" s="1"/>
  <c r="J1023" i="34"/>
  <c r="J1035" i="34"/>
  <c r="J1049" i="34"/>
  <c r="J1068" i="34"/>
  <c r="M1068" i="34" s="1"/>
  <c r="J1076" i="34"/>
  <c r="J1094" i="34"/>
  <c r="M1094" i="34" s="1"/>
  <c r="J599" i="12"/>
  <c r="I579" i="11"/>
  <c r="I567" i="11"/>
  <c r="I549" i="11"/>
  <c r="I531" i="11"/>
  <c r="I576" i="11"/>
  <c r="I562" i="11"/>
  <c r="I542" i="11"/>
  <c r="I1100" i="11"/>
  <c r="I1096" i="11"/>
  <c r="J1092" i="12"/>
  <c r="I1085" i="11"/>
  <c r="L1085" i="11" s="1"/>
  <c r="M1085" i="11" s="1"/>
  <c r="J1096" i="12"/>
  <c r="J1087" i="34"/>
  <c r="I1077" i="11"/>
  <c r="J1037" i="12"/>
  <c r="I1030" i="11"/>
  <c r="I1017" i="11"/>
  <c r="I1006" i="11"/>
  <c r="J980" i="12"/>
  <c r="I974" i="11"/>
  <c r="I966" i="11"/>
  <c r="I1012" i="11"/>
  <c r="I1004" i="11"/>
  <c r="J996" i="12"/>
  <c r="J990" i="12"/>
  <c r="J970" i="12"/>
  <c r="J966" i="12"/>
  <c r="J957" i="12"/>
  <c r="I944" i="11"/>
  <c r="J928" i="12"/>
  <c r="J925" i="12"/>
  <c r="M925" i="12" s="1"/>
  <c r="N925" i="12" s="1"/>
  <c r="J917" i="12"/>
  <c r="J952" i="12"/>
  <c r="I931" i="11"/>
  <c r="I921" i="11"/>
  <c r="J911" i="12"/>
  <c r="J1053" i="12"/>
  <c r="J1041" i="12"/>
  <c r="J1089" i="12"/>
  <c r="J894" i="12"/>
  <c r="J868" i="12"/>
  <c r="I971" i="14"/>
  <c r="I1089" i="14"/>
  <c r="J562" i="34"/>
  <c r="I962" i="11"/>
  <c r="I973" i="11"/>
  <c r="J595" i="15"/>
  <c r="I560" i="14"/>
  <c r="J973" i="12"/>
  <c r="I912" i="14"/>
  <c r="I878" i="14"/>
  <c r="I569" i="14"/>
  <c r="I550" i="14"/>
  <c r="I1072" i="11"/>
  <c r="J594" i="34"/>
  <c r="J601" i="12"/>
  <c r="I581" i="11"/>
  <c r="I571" i="11"/>
  <c r="I559" i="11"/>
  <c r="I551" i="11"/>
  <c r="I534" i="11"/>
  <c r="J596" i="12"/>
  <c r="J586" i="12"/>
  <c r="I574" i="11"/>
  <c r="I558" i="11"/>
  <c r="I537" i="11"/>
  <c r="J1114" i="12"/>
  <c r="I1102" i="11"/>
  <c r="J1077" i="12"/>
  <c r="J1069" i="12"/>
  <c r="I1037" i="11"/>
  <c r="J1100" i="12"/>
  <c r="I1092" i="11"/>
  <c r="I1061" i="11"/>
  <c r="I1026" i="11"/>
  <c r="I1024" i="11"/>
  <c r="J1012" i="12"/>
  <c r="J1008" i="12"/>
  <c r="I996" i="11"/>
  <c r="J988" i="12"/>
  <c r="J961" i="12"/>
  <c r="J1030" i="12"/>
  <c r="J1026" i="12"/>
  <c r="J1021" i="12"/>
  <c r="J1010" i="12"/>
  <c r="I998" i="11"/>
  <c r="J986" i="12"/>
  <c r="I976" i="11"/>
  <c r="I964" i="11"/>
  <c r="J954" i="12"/>
  <c r="J946" i="12"/>
  <c r="I936" i="11"/>
  <c r="J913" i="12"/>
  <c r="I954" i="11"/>
  <c r="J948" i="12"/>
  <c r="I942" i="11"/>
  <c r="J939" i="34"/>
  <c r="J923" i="12"/>
  <c r="I1109" i="11"/>
  <c r="J898" i="12"/>
  <c r="M898" i="12" s="1"/>
  <c r="N898" i="12" s="1"/>
  <c r="I893" i="18" s="1"/>
  <c r="J876" i="12"/>
  <c r="J894" i="15"/>
  <c r="J872" i="15"/>
  <c r="J1099" i="12"/>
  <c r="I1048" i="11"/>
  <c r="L1048" i="11" s="1"/>
  <c r="M1048" i="11" s="1"/>
  <c r="J929" i="12"/>
  <c r="I1091" i="14"/>
  <c r="J989" i="12"/>
  <c r="I962" i="14"/>
  <c r="I561" i="14"/>
  <c r="J962" i="12"/>
  <c r="M962" i="12" s="1"/>
  <c r="N962" i="12" s="1"/>
  <c r="I642" i="14"/>
  <c r="I961" i="14"/>
  <c r="I914" i="11"/>
  <c r="I1024" i="14"/>
  <c r="J891" i="34"/>
  <c r="J588" i="15"/>
  <c r="J569" i="15"/>
  <c r="I968" i="14"/>
  <c r="I1064" i="14"/>
  <c r="I930" i="14"/>
  <c r="I869" i="14"/>
  <c r="J902" i="15"/>
  <c r="J561" i="15"/>
  <c r="I1084" i="14"/>
  <c r="J501" i="34"/>
  <c r="I1071" i="14"/>
  <c r="I865" i="14"/>
  <c r="J502" i="34"/>
  <c r="J568" i="34"/>
  <c r="I894" i="14"/>
  <c r="I871" i="14"/>
  <c r="I661" i="14"/>
  <c r="I636" i="14"/>
  <c r="I572" i="14"/>
  <c r="J895" i="12"/>
  <c r="J580" i="12"/>
  <c r="J568" i="12"/>
  <c r="J558" i="12"/>
  <c r="J552" i="12"/>
  <c r="J544" i="12"/>
  <c r="J533" i="12"/>
  <c r="I588" i="11"/>
  <c r="J1103" i="12"/>
  <c r="M1103" i="12" s="1"/>
  <c r="N1103" i="12" s="1"/>
  <c r="J1080" i="12"/>
  <c r="I1079" i="11"/>
  <c r="I924" i="11"/>
  <c r="I570" i="11"/>
  <c r="I544" i="11"/>
  <c r="J1087" i="12"/>
  <c r="J1055" i="12"/>
  <c r="J1011" i="12"/>
  <c r="J983" i="12"/>
  <c r="J937" i="12"/>
  <c r="M937" i="12" s="1"/>
  <c r="N937" i="12" s="1"/>
  <c r="I1071" i="11"/>
  <c r="I598" i="11"/>
  <c r="I536" i="11"/>
  <c r="J1108" i="12"/>
  <c r="J1051" i="12"/>
  <c r="J1024" i="12"/>
  <c r="J995" i="12"/>
  <c r="J945" i="12"/>
  <c r="J867" i="12"/>
  <c r="J927" i="12"/>
  <c r="J560" i="34"/>
  <c r="I927" i="11"/>
  <c r="I670" i="14"/>
  <c r="I622" i="14"/>
  <c r="I1004" i="14"/>
  <c r="I1105" i="14"/>
  <c r="I1031" i="14"/>
  <c r="I998" i="14"/>
  <c r="I967" i="14"/>
  <c r="I589" i="14"/>
  <c r="I602" i="14"/>
  <c r="J593" i="34"/>
  <c r="J453" i="12"/>
  <c r="J458" i="12"/>
  <c r="J1113" i="12"/>
  <c r="I669" i="14"/>
  <c r="J890" i="34"/>
  <c r="J578" i="15"/>
  <c r="I1008" i="14"/>
  <c r="I881" i="14"/>
  <c r="I633" i="14"/>
  <c r="J587" i="15"/>
  <c r="J1084" i="34"/>
  <c r="J483" i="34"/>
  <c r="I1000" i="14"/>
  <c r="I619" i="14"/>
  <c r="J579" i="15"/>
  <c r="J506" i="34"/>
  <c r="I876" i="14"/>
  <c r="I652" i="14"/>
  <c r="J550" i="12"/>
  <c r="J542" i="12"/>
  <c r="I599" i="11"/>
  <c r="I585" i="11"/>
  <c r="I902" i="14"/>
  <c r="I872" i="14"/>
  <c r="I671" i="14"/>
  <c r="I628" i="14"/>
  <c r="J882" i="12"/>
  <c r="J575" i="12"/>
  <c r="J565" i="12"/>
  <c r="J556" i="12"/>
  <c r="J551" i="12"/>
  <c r="J534" i="12"/>
  <c r="I589" i="11"/>
  <c r="J1106" i="12"/>
  <c r="I1020" i="11"/>
  <c r="I1013" i="11"/>
  <c r="I1053" i="14"/>
  <c r="I1009" i="14"/>
  <c r="I985" i="14"/>
  <c r="J880" i="34"/>
  <c r="J1093" i="12"/>
  <c r="J1043" i="12"/>
  <c r="J1018" i="12"/>
  <c r="J979" i="12"/>
  <c r="J933" i="12"/>
  <c r="J886" i="12"/>
  <c r="J941" i="12"/>
  <c r="I653" i="14"/>
  <c r="I639" i="14"/>
  <c r="I538" i="14"/>
  <c r="I1083" i="14"/>
  <c r="I1034" i="14"/>
  <c r="I980" i="14"/>
  <c r="I934" i="14"/>
  <c r="I588" i="14"/>
  <c r="J454" i="12"/>
  <c r="I488" i="18"/>
  <c r="F45" i="18"/>
  <c r="J582" i="15"/>
  <c r="N464" i="23"/>
  <c r="O464" i="23" s="1"/>
  <c r="E463" i="18" s="1"/>
  <c r="N466" i="23"/>
  <c r="O466" i="23" s="1"/>
  <c r="E465" i="18" s="1"/>
  <c r="N471" i="23"/>
  <c r="O471" i="23" s="1"/>
  <c r="E470" i="18" s="1"/>
  <c r="N473" i="23"/>
  <c r="O473" i="23" s="1"/>
  <c r="E472" i="18" s="1"/>
  <c r="N484" i="23"/>
  <c r="O484" i="23" s="1"/>
  <c r="E483" i="18" s="1"/>
  <c r="N486" i="23"/>
  <c r="O486" i="23" s="1"/>
  <c r="E485" i="18" s="1"/>
  <c r="N488" i="23"/>
  <c r="O488" i="23" s="1"/>
  <c r="E487" i="18" s="1"/>
  <c r="N490" i="23"/>
  <c r="O490" i="23" s="1"/>
  <c r="E489" i="18" s="1"/>
  <c r="N500" i="23"/>
  <c r="O500" i="23" s="1"/>
  <c r="E499" i="18" s="1"/>
  <c r="N501" i="23"/>
  <c r="O501" i="23" s="1"/>
  <c r="E500" i="18" s="1"/>
  <c r="N504" i="23"/>
  <c r="O504" i="23" s="1"/>
  <c r="E503" i="18" s="1"/>
  <c r="N505" i="23"/>
  <c r="O505" i="23" s="1"/>
  <c r="E504" i="18" s="1"/>
  <c r="K504" i="18" s="1"/>
  <c r="M504" i="18" s="1"/>
  <c r="N504" i="18" s="1"/>
  <c r="N507" i="23"/>
  <c r="O507" i="23" s="1"/>
  <c r="E506" i="18" s="1"/>
  <c r="N508" i="23"/>
  <c r="O508" i="23" s="1"/>
  <c r="E507" i="18" s="1"/>
  <c r="N510" i="23"/>
  <c r="O510" i="23" s="1"/>
  <c r="E509" i="18" s="1"/>
  <c r="N511" i="23"/>
  <c r="O511" i="23" s="1"/>
  <c r="E510" i="18" s="1"/>
  <c r="N517" i="23"/>
  <c r="O517" i="23" s="1"/>
  <c r="E516" i="18" s="1"/>
  <c r="N519" i="23"/>
  <c r="O519" i="23" s="1"/>
  <c r="E518" i="18" s="1"/>
  <c r="L503" i="11"/>
  <c r="M503" i="11" s="1"/>
  <c r="O139" i="33"/>
  <c r="P139" i="33" s="1"/>
  <c r="O143" i="33"/>
  <c r="P143" i="33" s="1"/>
  <c r="F143" i="18" s="1"/>
  <c r="O153" i="33"/>
  <c r="P153" i="33" s="1"/>
  <c r="O185" i="33"/>
  <c r="P185" i="33" s="1"/>
  <c r="I704" i="14"/>
  <c r="L758" i="32"/>
  <c r="L809" i="32"/>
  <c r="I805" i="18" s="1"/>
  <c r="L817" i="32"/>
  <c r="L831" i="32"/>
  <c r="L857" i="32"/>
  <c r="M457" i="15"/>
  <c r="M900" i="34"/>
  <c r="N900" i="34" s="1"/>
  <c r="O1113" i="33"/>
  <c r="P1113" i="33" s="1"/>
  <c r="O1111" i="33"/>
  <c r="P1111" i="33" s="1"/>
  <c r="L734" i="14"/>
  <c r="M734" i="14" s="1"/>
  <c r="F730" i="18" s="1"/>
  <c r="L772" i="14"/>
  <c r="M772" i="14" s="1"/>
  <c r="F768" i="18" s="1"/>
  <c r="L777" i="14"/>
  <c r="M777" i="14" s="1"/>
  <c r="F773" i="18" s="1"/>
  <c r="L838" i="14"/>
  <c r="M838" i="14" s="1"/>
  <c r="F834" i="18" s="1"/>
  <c r="I542" i="34"/>
  <c r="M452" i="15"/>
  <c r="M450" i="15"/>
  <c r="M448" i="15"/>
  <c r="M446" i="15"/>
  <c r="M444" i="15"/>
  <c r="M442" i="15"/>
  <c r="M440" i="15"/>
  <c r="M438" i="15"/>
  <c r="M436" i="15"/>
  <c r="M434" i="15"/>
  <c r="M432" i="15"/>
  <c r="M430" i="15"/>
  <c r="M428" i="15"/>
  <c r="M424" i="15"/>
  <c r="M420" i="15"/>
  <c r="M413" i="15"/>
  <c r="M411" i="15"/>
  <c r="M409" i="15"/>
  <c r="M407" i="15"/>
  <c r="M405" i="15"/>
  <c r="M403" i="15"/>
  <c r="M396" i="15"/>
  <c r="M392" i="15"/>
  <c r="M388" i="15"/>
  <c r="M374" i="15"/>
  <c r="M372" i="15"/>
  <c r="M370" i="15"/>
  <c r="M361" i="15"/>
  <c r="M357" i="15"/>
  <c r="M353" i="15"/>
  <c r="M351" i="15"/>
  <c r="M349" i="15"/>
  <c r="M347" i="15"/>
  <c r="M345" i="15"/>
  <c r="M340" i="15"/>
  <c r="M335" i="15"/>
  <c r="M331" i="15"/>
  <c r="M327" i="15"/>
  <c r="M320" i="15"/>
  <c r="M318" i="15"/>
  <c r="M316" i="15"/>
  <c r="M314" i="15"/>
  <c r="M308" i="15"/>
  <c r="M306" i="15"/>
  <c r="M268" i="15"/>
  <c r="M264" i="15"/>
  <c r="M260" i="15"/>
  <c r="M256" i="15"/>
  <c r="M253" i="15"/>
  <c r="M242" i="15"/>
  <c r="M238" i="15"/>
  <c r="M234" i="15"/>
  <c r="M227" i="15"/>
  <c r="M220" i="15"/>
  <c r="M213" i="15"/>
  <c r="M211" i="15"/>
  <c r="M202" i="15"/>
  <c r="M200" i="15"/>
  <c r="M198" i="15"/>
  <c r="M194" i="15"/>
  <c r="M190" i="15"/>
  <c r="M186" i="15"/>
  <c r="M179" i="15"/>
  <c r="M177" i="15"/>
  <c r="M175" i="15"/>
  <c r="M171" i="15"/>
  <c r="M165" i="15"/>
  <c r="M163" i="15"/>
  <c r="M159" i="15"/>
  <c r="M152" i="15"/>
  <c r="M150" i="15"/>
  <c r="M148" i="15"/>
  <c r="M146" i="15"/>
  <c r="M144" i="15"/>
  <c r="M142" i="15"/>
  <c r="M136" i="15"/>
  <c r="M134" i="15"/>
  <c r="M127" i="15"/>
  <c r="M123" i="15"/>
  <c r="M119" i="15"/>
  <c r="M112" i="15"/>
  <c r="M110" i="15"/>
  <c r="M101" i="15"/>
  <c r="M99" i="15"/>
  <c r="M97" i="15"/>
  <c r="M95" i="15"/>
  <c r="M91" i="15"/>
  <c r="M76" i="15"/>
  <c r="M68" i="15"/>
  <c r="M61" i="15"/>
  <c r="M59" i="15"/>
  <c r="M57" i="15"/>
  <c r="M53" i="15"/>
  <c r="M46" i="15"/>
  <c r="M41" i="15"/>
  <c r="M39" i="15"/>
  <c r="M37" i="15"/>
  <c r="M35" i="15"/>
  <c r="M33" i="15"/>
  <c r="M32" i="15"/>
  <c r="M30" i="15"/>
  <c r="M28" i="15"/>
  <c r="M26" i="15"/>
  <c r="M24" i="15"/>
  <c r="M22" i="15"/>
  <c r="M20" i="15"/>
  <c r="M18" i="15"/>
  <c r="M16" i="15"/>
  <c r="O593" i="13"/>
  <c r="P593" i="13" s="1"/>
  <c r="O597" i="13"/>
  <c r="P597" i="13" s="1"/>
  <c r="O601" i="13"/>
  <c r="P601" i="13" s="1"/>
  <c r="O867" i="13"/>
  <c r="O887" i="13"/>
  <c r="P887" i="13" s="1"/>
  <c r="O891" i="13"/>
  <c r="P891" i="13" s="1"/>
  <c r="O893" i="13"/>
  <c r="P893" i="13" s="1"/>
  <c r="O1108" i="13"/>
  <c r="O466" i="33"/>
  <c r="O469" i="33"/>
  <c r="P469" i="33" s="1"/>
  <c r="O509" i="33"/>
  <c r="P509" i="33" s="1"/>
  <c r="F508" i="18" s="1"/>
  <c r="O511" i="33"/>
  <c r="P511" i="33" s="1"/>
  <c r="F510" i="18" s="1"/>
  <c r="O515" i="33"/>
  <c r="P515" i="33" s="1"/>
  <c r="O519" i="33"/>
  <c r="P519" i="33" s="1"/>
  <c r="O523" i="33"/>
  <c r="P523" i="33" s="1"/>
  <c r="O557" i="33"/>
  <c r="P557" i="33" s="1"/>
  <c r="O566" i="33"/>
  <c r="P566" i="33" s="1"/>
  <c r="O568" i="33"/>
  <c r="P568" i="33" s="1"/>
  <c r="O570" i="33"/>
  <c r="P570" i="33" s="1"/>
  <c r="F568" i="18" s="1"/>
  <c r="O574" i="33"/>
  <c r="P574" i="33" s="1"/>
  <c r="O578" i="33"/>
  <c r="P578" i="33" s="1"/>
  <c r="O582" i="33"/>
  <c r="P582" i="33" s="1"/>
  <c r="O584" i="33"/>
  <c r="P584" i="33" s="1"/>
  <c r="O586" i="33"/>
  <c r="P586" i="33" s="1"/>
  <c r="O590" i="33"/>
  <c r="P590" i="33" s="1"/>
  <c r="O594" i="33"/>
  <c r="P594" i="33" s="1"/>
  <c r="O598" i="33"/>
  <c r="P598" i="33" s="1"/>
  <c r="O1045" i="33"/>
  <c r="P1045" i="33" s="1"/>
  <c r="O1049" i="33"/>
  <c r="P1049" i="33" s="1"/>
  <c r="F1043" i="18" s="1"/>
  <c r="O1057" i="33"/>
  <c r="P1057" i="33" s="1"/>
  <c r="O1062" i="33"/>
  <c r="P1062" i="33" s="1"/>
  <c r="O1066" i="33"/>
  <c r="P1066" i="33" s="1"/>
  <c r="O334" i="13"/>
  <c r="P334" i="13" s="1"/>
  <c r="J898" i="34"/>
  <c r="M1114" i="34"/>
  <c r="O1110" i="33"/>
  <c r="P1110" i="33" s="1"/>
  <c r="M383" i="15"/>
  <c r="M377" i="15"/>
  <c r="M373" i="15"/>
  <c r="M369" i="15"/>
  <c r="N403" i="16"/>
  <c r="N249" i="16"/>
  <c r="J636" i="34"/>
  <c r="J639" i="34"/>
  <c r="J645" i="34"/>
  <c r="J649" i="34"/>
  <c r="J655" i="34"/>
  <c r="J659" i="34"/>
  <c r="J661" i="34"/>
  <c r="J665" i="34"/>
  <c r="J671" i="34"/>
  <c r="J674" i="34"/>
  <c r="J676" i="34"/>
  <c r="J680" i="34"/>
  <c r="J682" i="34"/>
  <c r="J686" i="34"/>
  <c r="J692" i="34"/>
  <c r="J698" i="34"/>
  <c r="J701" i="34"/>
  <c r="O722" i="33"/>
  <c r="P722" i="33" s="1"/>
  <c r="O606" i="33"/>
  <c r="O610" i="33"/>
  <c r="P610" i="33" s="1"/>
  <c r="O614" i="33"/>
  <c r="P614" i="33" s="1"/>
  <c r="O618" i="33"/>
  <c r="P618" i="33" s="1"/>
  <c r="O623" i="33"/>
  <c r="P623" i="33" s="1"/>
  <c r="O639" i="33"/>
  <c r="P639" i="33" s="1"/>
  <c r="O27" i="33"/>
  <c r="P27" i="33" s="1"/>
  <c r="O28" i="33"/>
  <c r="P28" i="33" s="1"/>
  <c r="O35" i="33"/>
  <c r="P35" i="33" s="1"/>
  <c r="O120" i="33"/>
  <c r="P120" i="33" s="1"/>
  <c r="F120" i="18" s="1"/>
  <c r="O128" i="33"/>
  <c r="P128" i="33" s="1"/>
  <c r="O130" i="33"/>
  <c r="P130" i="33" s="1"/>
  <c r="O186" i="33"/>
  <c r="P186" i="33" s="1"/>
  <c r="O200" i="33"/>
  <c r="P200" i="33" s="1"/>
  <c r="F200" i="18" s="1"/>
  <c r="O243" i="33"/>
  <c r="P243" i="33" s="1"/>
  <c r="O250" i="33"/>
  <c r="P250" i="33" s="1"/>
  <c r="F250" i="18" s="1"/>
  <c r="O253" i="33"/>
  <c r="P253" i="33" s="1"/>
  <c r="F253" i="18" s="1"/>
  <c r="O290" i="33"/>
  <c r="P290" i="33" s="1"/>
  <c r="O298" i="33"/>
  <c r="P298" i="33" s="1"/>
  <c r="O308" i="33"/>
  <c r="P308" i="33" s="1"/>
  <c r="O310" i="33"/>
  <c r="P310" i="33" s="1"/>
  <c r="O316" i="33"/>
  <c r="P316" i="33" s="1"/>
  <c r="O318" i="33"/>
  <c r="P318" i="33" s="1"/>
  <c r="O322" i="33"/>
  <c r="P322" i="33" s="1"/>
  <c r="F322" i="18" s="1"/>
  <c r="O325" i="33"/>
  <c r="P325" i="33" s="1"/>
  <c r="O327" i="33"/>
  <c r="P327" i="33" s="1"/>
  <c r="O334" i="33"/>
  <c r="P334" i="33" s="1"/>
  <c r="O336" i="33"/>
  <c r="P336" i="33" s="1"/>
  <c r="F336" i="18" s="1"/>
  <c r="O346" i="33"/>
  <c r="P346" i="33" s="1"/>
  <c r="O348" i="33"/>
  <c r="P348" i="33" s="1"/>
  <c r="O383" i="33"/>
  <c r="P383" i="33" s="1"/>
  <c r="O387" i="33"/>
  <c r="P387" i="33" s="1"/>
  <c r="O392" i="33"/>
  <c r="P392" i="33" s="1"/>
  <c r="O394" i="33"/>
  <c r="P394" i="33" s="1"/>
  <c r="F394" i="18" s="1"/>
  <c r="O396" i="33"/>
  <c r="P396" i="33" s="1"/>
  <c r="O398" i="33"/>
  <c r="P398" i="33" s="1"/>
  <c r="O404" i="33"/>
  <c r="P404" i="33" s="1"/>
  <c r="O246" i="33"/>
  <c r="P246" i="33" s="1"/>
  <c r="O530" i="13"/>
  <c r="O577" i="13"/>
  <c r="P577" i="13" s="1"/>
  <c r="O581" i="13"/>
  <c r="P581" i="13" s="1"/>
  <c r="O585" i="13"/>
  <c r="P585" i="13" s="1"/>
  <c r="O602" i="33"/>
  <c r="P602" i="33" s="1"/>
  <c r="O869" i="33"/>
  <c r="P869" i="33" s="1"/>
  <c r="O871" i="33"/>
  <c r="P871" i="33" s="1"/>
  <c r="O873" i="33"/>
  <c r="P873" i="33" s="1"/>
  <c r="O886" i="33"/>
  <c r="P886" i="33" s="1"/>
  <c r="O922" i="33"/>
  <c r="P922" i="33" s="1"/>
  <c r="F916" i="18" s="1"/>
  <c r="O1092" i="33"/>
  <c r="P1092" i="33" s="1"/>
  <c r="O1102" i="33"/>
  <c r="P1102" i="33" s="1"/>
  <c r="J544" i="15"/>
  <c r="J566" i="15"/>
  <c r="M251" i="34"/>
  <c r="M253" i="34"/>
  <c r="M287" i="34"/>
  <c r="M289" i="34"/>
  <c r="M304" i="34"/>
  <c r="M306" i="34"/>
  <c r="M309" i="34"/>
  <c r="M312" i="34"/>
  <c r="M317" i="34"/>
  <c r="M346" i="34"/>
  <c r="M354" i="34"/>
  <c r="M375" i="34"/>
  <c r="M382" i="34"/>
  <c r="M385" i="34"/>
  <c r="M389" i="34"/>
  <c r="M395" i="34"/>
  <c r="M466" i="34"/>
  <c r="M477" i="34"/>
  <c r="M484" i="34"/>
  <c r="M489" i="34"/>
  <c r="M495" i="34"/>
  <c r="M504" i="34"/>
  <c r="M509" i="34"/>
  <c r="M860" i="34"/>
  <c r="M935" i="34"/>
  <c r="M990" i="34"/>
  <c r="M1002" i="34"/>
  <c r="M1004" i="34"/>
  <c r="M1079" i="34"/>
  <c r="M244" i="34"/>
  <c r="O1111" i="13"/>
  <c r="P1111" i="13" s="1"/>
  <c r="M239" i="34"/>
  <c r="M124" i="34"/>
  <c r="L790" i="32"/>
  <c r="I786" i="18" s="1"/>
  <c r="L818" i="32"/>
  <c r="I814" i="18" s="1"/>
  <c r="M922" i="34"/>
  <c r="M1050" i="34"/>
  <c r="J593" i="12"/>
  <c r="J587" i="12"/>
  <c r="J583" i="12"/>
  <c r="I886" i="11"/>
  <c r="I871" i="11"/>
  <c r="J602" i="12"/>
  <c r="J598" i="12"/>
  <c r="J594" i="12"/>
  <c r="J590" i="12"/>
  <c r="J584" i="12"/>
  <c r="I1000" i="32"/>
  <c r="I1011" i="32"/>
  <c r="I993" i="32"/>
  <c r="L993" i="32" s="1"/>
  <c r="I932" i="32"/>
  <c r="L932" i="32" s="1"/>
  <c r="I926" i="32"/>
  <c r="L926" i="32" s="1"/>
  <c r="I1025" i="14"/>
  <c r="I990" i="14"/>
  <c r="I925" i="14"/>
  <c r="L119" i="14"/>
  <c r="M119" i="14" s="1"/>
  <c r="F119" i="18" s="1"/>
  <c r="I41" i="32"/>
  <c r="L41" i="32" s="1"/>
  <c r="I41" i="18" s="1"/>
  <c r="L291" i="14"/>
  <c r="M291" i="14" s="1"/>
  <c r="F291" i="18" s="1"/>
  <c r="M851" i="15"/>
  <c r="N851" i="15" s="1"/>
  <c r="M822" i="15"/>
  <c r="N822" i="15" s="1"/>
  <c r="L20" i="32"/>
  <c r="L735" i="32"/>
  <c r="L766" i="32"/>
  <c r="L801" i="32"/>
  <c r="L851" i="32"/>
  <c r="M416" i="34"/>
  <c r="M427" i="34"/>
  <c r="M47" i="34"/>
  <c r="M37" i="34"/>
  <c r="M18" i="34"/>
  <c r="L37" i="32"/>
  <c r="L1095" i="14"/>
  <c r="M1095" i="14" s="1"/>
  <c r="F1089" i="18" s="1"/>
  <c r="L495" i="14"/>
  <c r="M495" i="14" s="1"/>
  <c r="F494" i="18" s="1"/>
  <c r="L348" i="14"/>
  <c r="M348" i="14" s="1"/>
  <c r="L121" i="14"/>
  <c r="M121" i="14" s="1"/>
  <c r="F121" i="18" s="1"/>
  <c r="L102" i="32"/>
  <c r="L988" i="32"/>
  <c r="M482" i="15"/>
  <c r="N482" i="15" s="1"/>
  <c r="M938" i="15"/>
  <c r="N938" i="15" s="1"/>
  <c r="L26" i="32"/>
  <c r="L1095" i="32"/>
  <c r="L439" i="14"/>
  <c r="M439" i="14" s="1"/>
  <c r="L276" i="14"/>
  <c r="M276" i="14" s="1"/>
  <c r="F276" i="18" s="1"/>
  <c r="L101" i="14"/>
  <c r="M101" i="14" s="1"/>
  <c r="F101" i="18" s="1"/>
  <c r="L919" i="32"/>
  <c r="M857" i="15"/>
  <c r="N857" i="15" s="1"/>
  <c r="L513" i="14"/>
  <c r="M513" i="14" s="1"/>
  <c r="F512" i="18" s="1"/>
  <c r="L498" i="14"/>
  <c r="M498" i="14" s="1"/>
  <c r="L264" i="14"/>
  <c r="M264" i="14" s="1"/>
  <c r="F264" i="18" s="1"/>
  <c r="L87" i="32"/>
  <c r="L69" i="32"/>
  <c r="L446" i="14"/>
  <c r="M446" i="14" s="1"/>
  <c r="F446" i="18" s="1"/>
  <c r="L416" i="14"/>
  <c r="M416" i="14" s="1"/>
  <c r="F416" i="18" s="1"/>
  <c r="L307" i="14"/>
  <c r="M307" i="14" s="1"/>
  <c r="F307" i="18" s="1"/>
  <c r="L136" i="14"/>
  <c r="M136" i="14" s="1"/>
  <c r="F136" i="18" s="1"/>
  <c r="L524" i="14"/>
  <c r="M524" i="14" s="1"/>
  <c r="L710" i="14"/>
  <c r="M710" i="14" s="1"/>
  <c r="F707" i="18" s="1"/>
  <c r="L717" i="14"/>
  <c r="M717" i="14" s="1"/>
  <c r="F714" i="18" s="1"/>
  <c r="L752" i="14"/>
  <c r="M752" i="14" s="1"/>
  <c r="F748" i="18" s="1"/>
  <c r="K748" i="18" s="1"/>
  <c r="M748" i="18" s="1"/>
  <c r="N748" i="18" s="1"/>
  <c r="L764" i="14"/>
  <c r="M764" i="14" s="1"/>
  <c r="L780" i="14"/>
  <c r="M780" i="14" s="1"/>
  <c r="L790" i="14"/>
  <c r="M790" i="14" s="1"/>
  <c r="L806" i="14"/>
  <c r="M806" i="14" s="1"/>
  <c r="L820" i="14"/>
  <c r="M820" i="14" s="1"/>
  <c r="F816" i="18" s="1"/>
  <c r="L826" i="14"/>
  <c r="M826" i="14" s="1"/>
  <c r="F822" i="18" s="1"/>
  <c r="L834" i="14"/>
  <c r="M834" i="14" s="1"/>
  <c r="F830" i="18" s="1"/>
  <c r="L370" i="14"/>
  <c r="M370" i="14" s="1"/>
  <c r="F370" i="18" s="1"/>
  <c r="L242" i="14"/>
  <c r="M242" i="14" s="1"/>
  <c r="F242" i="18" s="1"/>
  <c r="O794" i="33"/>
  <c r="P794" i="33" s="1"/>
  <c r="O790" i="33"/>
  <c r="P790" i="33" s="1"/>
  <c r="O786" i="33"/>
  <c r="P786" i="33" s="1"/>
  <c r="O783" i="33"/>
  <c r="P783" i="33" s="1"/>
  <c r="F779" i="18" s="1"/>
  <c r="O780" i="33"/>
  <c r="P780" i="33" s="1"/>
  <c r="F776" i="18" s="1"/>
  <c r="O776" i="33"/>
  <c r="P776" i="33" s="1"/>
  <c r="F772" i="18" s="1"/>
  <c r="O769" i="33"/>
  <c r="P769" i="33" s="1"/>
  <c r="O764" i="33"/>
  <c r="P764" i="33" s="1"/>
  <c r="O760" i="33"/>
  <c r="P760" i="33" s="1"/>
  <c r="F756" i="18" s="1"/>
  <c r="O756" i="33"/>
  <c r="P756" i="33" s="1"/>
  <c r="F752" i="18" s="1"/>
  <c r="O824" i="33"/>
  <c r="P824" i="33" s="1"/>
  <c r="O817" i="33"/>
  <c r="P817" i="33" s="1"/>
  <c r="O809" i="33"/>
  <c r="P809" i="33" s="1"/>
  <c r="F805" i="18" s="1"/>
  <c r="O791" i="33"/>
  <c r="P791" i="33" s="1"/>
  <c r="O778" i="33"/>
  <c r="P778" i="33" s="1"/>
  <c r="O773" i="33"/>
  <c r="P773" i="33" s="1"/>
  <c r="O765" i="33"/>
  <c r="P765" i="33" s="1"/>
  <c r="O757" i="33"/>
  <c r="P757" i="33" s="1"/>
  <c r="F753" i="18" s="1"/>
  <c r="O751" i="33"/>
  <c r="P751" i="33" s="1"/>
  <c r="O741" i="33"/>
  <c r="P741" i="33" s="1"/>
  <c r="F737" i="18" s="1"/>
  <c r="O729" i="33"/>
  <c r="P729" i="33" s="1"/>
  <c r="F725" i="18" s="1"/>
  <c r="O851" i="33"/>
  <c r="P851" i="33" s="1"/>
  <c r="O837" i="33"/>
  <c r="P837" i="33" s="1"/>
  <c r="O822" i="33"/>
  <c r="P822" i="33" s="1"/>
  <c r="O807" i="33"/>
  <c r="P807" i="33" s="1"/>
  <c r="F803" i="18" s="1"/>
  <c r="O796" i="33"/>
  <c r="P796" i="33" s="1"/>
  <c r="O782" i="33"/>
  <c r="P782" i="33" s="1"/>
  <c r="O767" i="33"/>
  <c r="P767" i="33" s="1"/>
  <c r="O749" i="33"/>
  <c r="P749" i="33" s="1"/>
  <c r="F745" i="18" s="1"/>
  <c r="O731" i="33"/>
  <c r="P731" i="33" s="1"/>
  <c r="M759" i="34"/>
  <c r="M767" i="34"/>
  <c r="M771" i="34"/>
  <c r="M781" i="34"/>
  <c r="M791" i="34"/>
  <c r="N791" i="34" s="1"/>
  <c r="M795" i="34"/>
  <c r="M835" i="34"/>
  <c r="M843" i="34"/>
  <c r="M857" i="34"/>
  <c r="N857" i="34" s="1"/>
  <c r="L658" i="32"/>
  <c r="L504" i="32"/>
  <c r="I503" i="18" s="1"/>
  <c r="M867" i="15"/>
  <c r="N867" i="15" s="1"/>
  <c r="P862" i="13"/>
  <c r="F363" i="18"/>
  <c r="F131" i="18"/>
  <c r="L481" i="32"/>
  <c r="L944" i="32"/>
  <c r="M554" i="34"/>
  <c r="N554" i="34" s="1"/>
  <c r="M789" i="34"/>
  <c r="N789" i="34" s="1"/>
  <c r="F356" i="18"/>
  <c r="I926" i="14"/>
  <c r="J592" i="15"/>
  <c r="J584" i="15"/>
  <c r="J559" i="15"/>
  <c r="J554" i="15"/>
  <c r="L1041" i="14"/>
  <c r="M1041" i="14" s="1"/>
  <c r="F1035" i="18" s="1"/>
  <c r="L42" i="32"/>
  <c r="I1056" i="11"/>
  <c r="I1050" i="11"/>
  <c r="I955" i="14"/>
  <c r="I1029" i="11"/>
  <c r="I1045" i="14"/>
  <c r="I1016" i="14"/>
  <c r="I981" i="14"/>
  <c r="J885" i="15"/>
  <c r="J886" i="34"/>
  <c r="J877" i="34"/>
  <c r="J866" i="34"/>
  <c r="J601" i="15"/>
  <c r="J538" i="15"/>
  <c r="I650" i="14"/>
  <c r="I687" i="14"/>
  <c r="J560" i="15"/>
  <c r="I548" i="14"/>
  <c r="I544" i="14"/>
  <c r="I1039" i="14"/>
  <c r="I891" i="14"/>
  <c r="I674" i="14"/>
  <c r="I1048" i="14"/>
  <c r="I983" i="14"/>
  <c r="I541" i="14"/>
  <c r="J879" i="34"/>
  <c r="J537" i="15"/>
  <c r="J942" i="34"/>
  <c r="J878" i="34"/>
  <c r="J561" i="34"/>
  <c r="J519" i="34"/>
  <c r="J515" i="34"/>
  <c r="J465" i="34"/>
  <c r="I893" i="14"/>
  <c r="J883" i="15"/>
  <c r="J882" i="34"/>
  <c r="J486" i="34"/>
  <c r="J500" i="34"/>
  <c r="I914" i="14"/>
  <c r="I685" i="14"/>
  <c r="I591" i="14"/>
  <c r="I549" i="14"/>
  <c r="I537" i="14"/>
  <c r="I643" i="14"/>
  <c r="I587" i="14"/>
  <c r="I1111" i="14"/>
  <c r="I1015" i="14"/>
  <c r="I978" i="14"/>
  <c r="I918" i="14"/>
  <c r="I950" i="14"/>
  <c r="I928" i="14"/>
  <c r="I896" i="14"/>
  <c r="I886" i="14"/>
  <c r="I868" i="14"/>
  <c r="I672" i="14"/>
  <c r="I657" i="14"/>
  <c r="I644" i="14"/>
  <c r="I634" i="14"/>
  <c r="I608" i="14"/>
  <c r="I574" i="14"/>
  <c r="I563" i="14"/>
  <c r="I547" i="14"/>
  <c r="I529" i="14"/>
  <c r="F71" i="18"/>
  <c r="I1098" i="14"/>
  <c r="I1070" i="14"/>
  <c r="I1036" i="14"/>
  <c r="I1030" i="14"/>
  <c r="I890" i="14"/>
  <c r="I692" i="14"/>
  <c r="I673" i="14"/>
  <c r="I651" i="14"/>
  <c r="I630" i="14"/>
  <c r="I624" i="14"/>
  <c r="I580" i="14"/>
  <c r="I562" i="14"/>
  <c r="I546" i="14"/>
  <c r="I1001" i="14"/>
  <c r="I1044" i="14"/>
  <c r="I960" i="14"/>
  <c r="I597" i="14"/>
  <c r="I539" i="14"/>
  <c r="I1092" i="14"/>
  <c r="I1038" i="14"/>
  <c r="I1026" i="14"/>
  <c r="I992" i="14"/>
  <c r="I970" i="14"/>
  <c r="I944" i="14"/>
  <c r="I915" i="14"/>
  <c r="L413" i="14"/>
  <c r="M413" i="14" s="1"/>
  <c r="F413" i="18" s="1"/>
  <c r="L339" i="14"/>
  <c r="M339" i="14" s="1"/>
  <c r="F339" i="18" s="1"/>
  <c r="L208" i="14"/>
  <c r="M208" i="14" s="1"/>
  <c r="F208" i="18" s="1"/>
  <c r="L964" i="14"/>
  <c r="M964" i="14" s="1"/>
  <c r="F958" i="18" s="1"/>
  <c r="L375" i="14"/>
  <c r="M375" i="14" s="1"/>
  <c r="F375" i="18" s="1"/>
  <c r="L346" i="14"/>
  <c r="M346" i="14" s="1"/>
  <c r="L681" i="14"/>
  <c r="M681" i="14" s="1"/>
  <c r="F678" i="18" s="1"/>
  <c r="L699" i="14"/>
  <c r="M699" i="14" s="1"/>
  <c r="F696" i="18" s="1"/>
  <c r="L703" i="14"/>
  <c r="M703" i="14" s="1"/>
  <c r="F700" i="18" s="1"/>
  <c r="L706" i="14"/>
  <c r="M706" i="14" s="1"/>
  <c r="F703" i="18" s="1"/>
  <c r="L736" i="14"/>
  <c r="M736" i="14" s="1"/>
  <c r="F732" i="18" s="1"/>
  <c r="L739" i="14"/>
  <c r="M739" i="14" s="1"/>
  <c r="L745" i="14"/>
  <c r="M745" i="14" s="1"/>
  <c r="L751" i="14"/>
  <c r="M751" i="14" s="1"/>
  <c r="L755" i="14"/>
  <c r="M755" i="14" s="1"/>
  <c r="F751" i="18" s="1"/>
  <c r="L761" i="14"/>
  <c r="M761" i="14" s="1"/>
  <c r="L767" i="14"/>
  <c r="M767" i="14" s="1"/>
  <c r="L771" i="14"/>
  <c r="M771" i="14" s="1"/>
  <c r="L774" i="14"/>
  <c r="M774" i="14" s="1"/>
  <c r="F770" i="18" s="1"/>
  <c r="L778" i="14"/>
  <c r="M778" i="14" s="1"/>
  <c r="L782" i="14"/>
  <c r="M782" i="14" s="1"/>
  <c r="L787" i="14"/>
  <c r="M787" i="14" s="1"/>
  <c r="F783" i="18" s="1"/>
  <c r="L795" i="14"/>
  <c r="M795" i="14" s="1"/>
  <c r="F791" i="18" s="1"/>
  <c r="L798" i="14"/>
  <c r="M798" i="14" s="1"/>
  <c r="L802" i="14"/>
  <c r="M802" i="14" s="1"/>
  <c r="F798" i="18" s="1"/>
  <c r="L813" i="14"/>
  <c r="M813" i="14" s="1"/>
  <c r="F809" i="18" s="1"/>
  <c r="L817" i="14"/>
  <c r="M817" i="14" s="1"/>
  <c r="L822" i="14"/>
  <c r="M822" i="14" s="1"/>
  <c r="L827" i="14"/>
  <c r="M827" i="14" s="1"/>
  <c r="F823" i="18" s="1"/>
  <c r="L846" i="14"/>
  <c r="M846" i="14" s="1"/>
  <c r="F842" i="18" s="1"/>
  <c r="L850" i="14"/>
  <c r="M850" i="14" s="1"/>
  <c r="F846" i="18" s="1"/>
  <c r="L858" i="14"/>
  <c r="M858" i="14" s="1"/>
  <c r="F854" i="18" s="1"/>
  <c r="L444" i="14"/>
  <c r="M444" i="14" s="1"/>
  <c r="F444" i="18" s="1"/>
  <c r="L315" i="14"/>
  <c r="M315" i="14" s="1"/>
  <c r="F315" i="18" s="1"/>
  <c r="J602" i="34"/>
  <c r="J938" i="34"/>
  <c r="J553" i="34"/>
  <c r="J577" i="34"/>
  <c r="L1011" i="32"/>
  <c r="L680" i="11"/>
  <c r="M680" i="11" s="1"/>
  <c r="I1005" i="32"/>
  <c r="I999" i="32"/>
  <c r="M921" i="12"/>
  <c r="N921" i="12" s="1"/>
  <c r="L938" i="11"/>
  <c r="M938" i="11" s="1"/>
  <c r="I687" i="32"/>
  <c r="L687" i="32" s="1"/>
  <c r="I684" i="18" s="1"/>
  <c r="I548" i="32"/>
  <c r="L548" i="32" s="1"/>
  <c r="I257" i="32"/>
  <c r="I660" i="32"/>
  <c r="L660" i="32" s="1"/>
  <c r="I657" i="18" s="1"/>
  <c r="I364" i="32"/>
  <c r="I290" i="32"/>
  <c r="I982" i="32"/>
  <c r="I913" i="32"/>
  <c r="L208" i="32"/>
  <c r="I208" i="18" s="1"/>
  <c r="L1068" i="11"/>
  <c r="M1068" i="11" s="1"/>
  <c r="I1077" i="32"/>
  <c r="M968" i="12"/>
  <c r="N968" i="12" s="1"/>
  <c r="L67" i="32"/>
  <c r="L188" i="32"/>
  <c r="M1078" i="12"/>
  <c r="N1078" i="12" s="1"/>
  <c r="L956" i="14"/>
  <c r="M956" i="14" s="1"/>
  <c r="M1067" i="15"/>
  <c r="N1067" i="15" s="1"/>
  <c r="L963" i="11"/>
  <c r="M963" i="11" s="1"/>
  <c r="M695" i="12"/>
  <c r="N695" i="12" s="1"/>
  <c r="M889" i="12"/>
  <c r="N889" i="12" s="1"/>
  <c r="M991" i="15"/>
  <c r="N991" i="15" s="1"/>
  <c r="F985" i="18" s="1"/>
  <c r="L23" i="32"/>
  <c r="M877" i="12"/>
  <c r="N877" i="12" s="1"/>
  <c r="L1064" i="11"/>
  <c r="M1064" i="11" s="1"/>
  <c r="I959" i="32"/>
  <c r="L1113" i="14"/>
  <c r="M1113" i="14" s="1"/>
  <c r="L445" i="32"/>
  <c r="M578" i="34"/>
  <c r="N578" i="34" s="1"/>
  <c r="M498" i="34"/>
  <c r="N498" i="34" s="1"/>
  <c r="I341" i="32"/>
  <c r="L100" i="11"/>
  <c r="M100" i="11" s="1"/>
  <c r="L1069" i="14"/>
  <c r="M1069" i="14" s="1"/>
  <c r="F1063" i="18" s="1"/>
  <c r="M895" i="15"/>
  <c r="N895" i="15" s="1"/>
  <c r="F890" i="18" s="1"/>
  <c r="I966" i="32"/>
  <c r="I376" i="32"/>
  <c r="L1022" i="11"/>
  <c r="M1022" i="11" s="1"/>
  <c r="L453" i="11"/>
  <c r="M453" i="11" s="1"/>
  <c r="M908" i="12"/>
  <c r="N908" i="12" s="1"/>
  <c r="M692" i="12"/>
  <c r="N692" i="12" s="1"/>
  <c r="M664" i="12"/>
  <c r="N664" i="12" s="1"/>
  <c r="M644" i="12"/>
  <c r="N644" i="12" s="1"/>
  <c r="M630" i="12"/>
  <c r="N630" i="12" s="1"/>
  <c r="M1005" i="15"/>
  <c r="N1005" i="15" s="1"/>
  <c r="L650" i="32"/>
  <c r="L587" i="32"/>
  <c r="M478" i="15"/>
  <c r="N478" i="15" s="1"/>
  <c r="L1102" i="14"/>
  <c r="M1102" i="14" s="1"/>
  <c r="L496" i="14"/>
  <c r="M496" i="14" s="1"/>
  <c r="F495" i="18" s="1"/>
  <c r="L442" i="14"/>
  <c r="M442" i="14" s="1"/>
  <c r="F442" i="18" s="1"/>
  <c r="L421" i="14"/>
  <c r="M421" i="14" s="1"/>
  <c r="F421" i="18" s="1"/>
  <c r="M933" i="15"/>
  <c r="N933" i="15" s="1"/>
  <c r="L156" i="14"/>
  <c r="M156" i="14" s="1"/>
  <c r="F156" i="18" s="1"/>
  <c r="L144" i="32"/>
  <c r="M681" i="12"/>
  <c r="N681" i="12" s="1"/>
  <c r="M617" i="12"/>
  <c r="N617" i="12" s="1"/>
  <c r="I614" i="18" s="1"/>
  <c r="I1101" i="32"/>
  <c r="I1066" i="32"/>
  <c r="M984" i="12"/>
  <c r="N984" i="12" s="1"/>
  <c r="I939" i="32"/>
  <c r="I956" i="32"/>
  <c r="L930" i="32"/>
  <c r="L928" i="11"/>
  <c r="M928" i="11" s="1"/>
  <c r="L917" i="11"/>
  <c r="M917" i="11" s="1"/>
  <c r="I703" i="32"/>
  <c r="L703" i="32" s="1"/>
  <c r="I700" i="18" s="1"/>
  <c r="I647" i="32"/>
  <c r="L647" i="32" s="1"/>
  <c r="L918" i="11"/>
  <c r="M918" i="11" s="1"/>
  <c r="L979" i="11"/>
  <c r="M979" i="11" s="1"/>
  <c r="L821" i="11"/>
  <c r="M821" i="11" s="1"/>
  <c r="L1035" i="14"/>
  <c r="M1035" i="14" s="1"/>
  <c r="I446" i="32"/>
  <c r="I333" i="32"/>
  <c r="L627" i="32"/>
  <c r="M598" i="15"/>
  <c r="N598" i="15" s="1"/>
  <c r="M591" i="15"/>
  <c r="N591" i="15" s="1"/>
  <c r="M572" i="15"/>
  <c r="N572" i="15" s="1"/>
  <c r="M557" i="15"/>
  <c r="N557" i="15" s="1"/>
  <c r="M547" i="15"/>
  <c r="N547" i="15" s="1"/>
  <c r="M474" i="12"/>
  <c r="N474" i="12" s="1"/>
  <c r="I473" i="18" s="1"/>
  <c r="L993" i="11"/>
  <c r="M993" i="11" s="1"/>
  <c r="M977" i="12"/>
  <c r="N977" i="12" s="1"/>
  <c r="M470" i="34"/>
  <c r="N470" i="34" s="1"/>
  <c r="L63" i="14"/>
  <c r="M63" i="14" s="1"/>
  <c r="F63" i="18" s="1"/>
  <c r="M1102" i="15"/>
  <c r="N1102" i="15" s="1"/>
  <c r="L659" i="14"/>
  <c r="M659" i="14" s="1"/>
  <c r="F656" i="18" s="1"/>
  <c r="I402" i="32"/>
  <c r="I1017" i="32"/>
  <c r="I938" i="32"/>
  <c r="M882" i="15"/>
  <c r="N882" i="15" s="1"/>
  <c r="M563" i="15"/>
  <c r="N563" i="15" s="1"/>
  <c r="I1023" i="32"/>
  <c r="L675" i="14"/>
  <c r="M675" i="14" s="1"/>
  <c r="F672" i="18" s="1"/>
  <c r="L557" i="14"/>
  <c r="M557" i="14" s="1"/>
  <c r="L238" i="32"/>
  <c r="M493" i="12"/>
  <c r="N493" i="12" s="1"/>
  <c r="I492" i="18" s="1"/>
  <c r="L829" i="11"/>
  <c r="M829" i="11" s="1"/>
  <c r="L850" i="11"/>
  <c r="M850" i="11" s="1"/>
  <c r="L397" i="11"/>
  <c r="M397" i="11" s="1"/>
  <c r="I865" i="32"/>
  <c r="L865" i="32" s="1"/>
  <c r="I514" i="32"/>
  <c r="L514" i="32" s="1"/>
  <c r="I513" i="18" s="1"/>
  <c r="I1025" i="32"/>
  <c r="I296" i="32"/>
  <c r="I1102" i="32"/>
  <c r="L1073" i="14"/>
  <c r="M1073" i="14" s="1"/>
  <c r="F1067" i="18" s="1"/>
  <c r="I1014" i="32"/>
  <c r="I322" i="32"/>
  <c r="I655" i="32"/>
  <c r="L655" i="32" s="1"/>
  <c r="L879" i="11"/>
  <c r="M879" i="11" s="1"/>
  <c r="M686" i="12"/>
  <c r="N686" i="12" s="1"/>
  <c r="M671" i="12"/>
  <c r="N671" i="12" s="1"/>
  <c r="M656" i="12"/>
  <c r="N656" i="12" s="1"/>
  <c r="I653" i="18" s="1"/>
  <c r="M624" i="12"/>
  <c r="N624" i="12" s="1"/>
  <c r="L755" i="11"/>
  <c r="M755" i="11" s="1"/>
  <c r="L741" i="11"/>
  <c r="M741" i="11" s="1"/>
  <c r="L498" i="11"/>
  <c r="M498" i="11" s="1"/>
  <c r="L442" i="11"/>
  <c r="M442" i="11" s="1"/>
  <c r="L394" i="11"/>
  <c r="M394" i="11" s="1"/>
  <c r="I394" i="18" s="1"/>
  <c r="L704" i="32"/>
  <c r="L117" i="14"/>
  <c r="M117" i="14" s="1"/>
  <c r="F117" i="18" s="1"/>
  <c r="L600" i="14"/>
  <c r="M600" i="14" s="1"/>
  <c r="L389" i="14"/>
  <c r="M389" i="14" s="1"/>
  <c r="F389" i="18" s="1"/>
  <c r="L594" i="14"/>
  <c r="M594" i="14" s="1"/>
  <c r="I406" i="18"/>
  <c r="L488" i="11"/>
  <c r="M488" i="11" s="1"/>
  <c r="I487" i="18" s="1"/>
  <c r="I430" i="18"/>
  <c r="F439" i="18"/>
  <c r="I707" i="14"/>
  <c r="I727" i="32"/>
  <c r="L727" i="32" s="1"/>
  <c r="I731" i="32"/>
  <c r="I734" i="32"/>
  <c r="L734" i="32" s="1"/>
  <c r="I739" i="32"/>
  <c r="I744" i="32"/>
  <c r="L744" i="32" s="1"/>
  <c r="I746" i="32"/>
  <c r="I748" i="32"/>
  <c r="L748" i="32" s="1"/>
  <c r="I750" i="32"/>
  <c r="I753" i="32"/>
  <c r="L753" i="32" s="1"/>
  <c r="I760" i="32"/>
  <c r="I761" i="32"/>
  <c r="L761" i="32" s="1"/>
  <c r="I757" i="18" s="1"/>
  <c r="I763" i="32"/>
  <c r="I767" i="32"/>
  <c r="L767" i="32" s="1"/>
  <c r="I769" i="32"/>
  <c r="I771" i="32"/>
  <c r="L771" i="32" s="1"/>
  <c r="I774" i="32"/>
  <c r="I783" i="32"/>
  <c r="L783" i="32" s="1"/>
  <c r="I786" i="32"/>
  <c r="I794" i="32"/>
  <c r="L794" i="32" s="1"/>
  <c r="I797" i="32"/>
  <c r="I799" i="32"/>
  <c r="L799" i="32" s="1"/>
  <c r="I804" i="32"/>
  <c r="I814" i="32"/>
  <c r="L814" i="32" s="1"/>
  <c r="I816" i="32"/>
  <c r="I820" i="32"/>
  <c r="L820" i="32" s="1"/>
  <c r="I823" i="32"/>
  <c r="I826" i="32"/>
  <c r="L826" i="32" s="1"/>
  <c r="I846" i="32"/>
  <c r="I849" i="32"/>
  <c r="L849" i="32" s="1"/>
  <c r="I1105" i="32"/>
  <c r="L1105" i="32" s="1"/>
  <c r="L1114" i="32"/>
  <c r="J635" i="34"/>
  <c r="J638" i="34"/>
  <c r="J641" i="34"/>
  <c r="J647" i="34"/>
  <c r="J654" i="34"/>
  <c r="J658" i="34"/>
  <c r="J660" i="34"/>
  <c r="J664" i="34"/>
  <c r="J669" i="34"/>
  <c r="J673" i="34"/>
  <c r="J675" i="34"/>
  <c r="J679" i="34"/>
  <c r="J681" i="34"/>
  <c r="J685" i="34"/>
  <c r="J690" i="34"/>
  <c r="J696" i="34"/>
  <c r="J700" i="34"/>
  <c r="J702" i="34"/>
  <c r="J705" i="34"/>
  <c r="J709" i="34"/>
  <c r="J713" i="34"/>
  <c r="J716" i="34"/>
  <c r="J719" i="34"/>
  <c r="J539" i="15"/>
  <c r="J550" i="15"/>
  <c r="J571" i="15"/>
  <c r="J522" i="34"/>
  <c r="J524" i="34"/>
  <c r="J595" i="34"/>
  <c r="J952" i="34"/>
  <c r="M952" i="34" s="1"/>
  <c r="J954" i="34"/>
  <c r="M954" i="34" s="1"/>
  <c r="J966" i="34"/>
  <c r="M970" i="34"/>
  <c r="M975" i="34"/>
  <c r="M977" i="34"/>
  <c r="M978" i="34"/>
  <c r="M995" i="34"/>
  <c r="M998" i="34"/>
  <c r="M1042" i="34"/>
  <c r="M1044" i="34"/>
  <c r="M1052" i="34"/>
  <c r="M1057" i="34"/>
  <c r="M1061" i="34"/>
  <c r="M1081" i="34"/>
  <c r="M1083" i="34"/>
  <c r="M243" i="34"/>
  <c r="M245" i="34"/>
  <c r="L741" i="32"/>
  <c r="L755" i="32"/>
  <c r="L787" i="32"/>
  <c r="L821" i="32"/>
  <c r="L1109" i="32"/>
  <c r="L1111" i="32"/>
  <c r="I1105" i="18" s="1"/>
  <c r="L728" i="32"/>
  <c r="L730" i="32"/>
  <c r="I726" i="18" s="1"/>
  <c r="L732" i="32"/>
  <c r="L736" i="32"/>
  <c r="L740" i="32"/>
  <c r="L743" i="32"/>
  <c r="L745" i="32"/>
  <c r="L749" i="32"/>
  <c r="L759" i="32"/>
  <c r="L762" i="32"/>
  <c r="L764" i="32"/>
  <c r="I760" i="18" s="1"/>
  <c r="L768" i="32"/>
  <c r="L772" i="32"/>
  <c r="L776" i="32"/>
  <c r="L779" i="32"/>
  <c r="L781" i="32"/>
  <c r="L782" i="32"/>
  <c r="L785" i="32"/>
  <c r="L793" i="32"/>
  <c r="I789" i="18" s="1"/>
  <c r="L795" i="32"/>
  <c r="L796" i="32"/>
  <c r="L798" i="32"/>
  <c r="L805" i="32"/>
  <c r="L807" i="32"/>
  <c r="L810" i="32"/>
  <c r="L812" i="32"/>
  <c r="L815" i="32"/>
  <c r="L819" i="32"/>
  <c r="L829" i="32"/>
  <c r="L830" i="32"/>
  <c r="L834" i="32"/>
  <c r="L838" i="32"/>
  <c r="L840" i="32"/>
  <c r="L844" i="32"/>
  <c r="L848" i="32"/>
  <c r="L852" i="32"/>
  <c r="L1113" i="32"/>
  <c r="L852" i="14"/>
  <c r="M852" i="14" s="1"/>
  <c r="F848" i="18" s="1"/>
  <c r="M421" i="15"/>
  <c r="M419" i="15"/>
  <c r="M412" i="15"/>
  <c r="M408" i="15"/>
  <c r="M404" i="15"/>
  <c r="M350" i="15"/>
  <c r="M346" i="15"/>
  <c r="M336" i="15"/>
  <c r="M334" i="15"/>
  <c r="M332" i="15"/>
  <c r="M330" i="15"/>
  <c r="M328" i="15"/>
  <c r="M326" i="15"/>
  <c r="M319" i="15"/>
  <c r="M315" i="15"/>
  <c r="M311" i="15"/>
  <c r="M307" i="15"/>
  <c r="M269" i="15"/>
  <c r="M265" i="15"/>
  <c r="M261" i="15"/>
  <c r="M257" i="15"/>
  <c r="M254" i="15"/>
  <c r="M128" i="15"/>
  <c r="M126" i="15"/>
  <c r="M124" i="15"/>
  <c r="M122" i="15"/>
  <c r="M120" i="15"/>
  <c r="M118" i="15"/>
  <c r="M111" i="15"/>
  <c r="M64" i="15"/>
  <c r="M62" i="15"/>
  <c r="M58" i="15"/>
  <c r="M54" i="15"/>
  <c r="M42" i="15"/>
  <c r="M40" i="15"/>
  <c r="M38" i="15"/>
  <c r="M36" i="15"/>
  <c r="M34" i="15"/>
  <c r="M31" i="15"/>
  <c r="M29" i="15"/>
  <c r="M27" i="15"/>
  <c r="M25" i="15"/>
  <c r="M23" i="15"/>
  <c r="M21" i="15"/>
  <c r="M19" i="15"/>
  <c r="M17" i="15"/>
  <c r="O668" i="33"/>
  <c r="P668" i="33" s="1"/>
  <c r="O670" i="33"/>
  <c r="P670" i="33" s="1"/>
  <c r="O682" i="33"/>
  <c r="P682" i="33" s="1"/>
  <c r="O684" i="33"/>
  <c r="P684" i="33" s="1"/>
  <c r="O688" i="33"/>
  <c r="P688" i="33" s="1"/>
  <c r="O709" i="33"/>
  <c r="P709" i="33" s="1"/>
  <c r="O61" i="33"/>
  <c r="P61" i="33" s="1"/>
  <c r="F61" i="18" s="1"/>
  <c r="O66" i="33"/>
  <c r="P66" i="33" s="1"/>
  <c r="O81" i="33"/>
  <c r="P81" i="33" s="1"/>
  <c r="O165" i="33"/>
  <c r="P165" i="33" s="1"/>
  <c r="O175" i="33"/>
  <c r="P175" i="33" s="1"/>
  <c r="O1009" i="33"/>
  <c r="P1009" i="33" s="1"/>
  <c r="O1011" i="33"/>
  <c r="P1011" i="33" s="1"/>
  <c r="O1023" i="33"/>
  <c r="P1023" i="33" s="1"/>
  <c r="O1033" i="33"/>
  <c r="P1033" i="33" s="1"/>
  <c r="O1035" i="33"/>
  <c r="P1035" i="33" s="1"/>
  <c r="O1044" i="33"/>
  <c r="P1044" i="33" s="1"/>
  <c r="O1048" i="33"/>
  <c r="P1048" i="33" s="1"/>
  <c r="O1054" i="33"/>
  <c r="P1054" i="33" s="1"/>
  <c r="F1048" i="18" s="1"/>
  <c r="M494" i="15"/>
  <c r="J580" i="34"/>
  <c r="M214" i="34"/>
  <c r="M84" i="34"/>
  <c r="M23" i="34"/>
  <c r="L1089" i="32"/>
  <c r="L935" i="32"/>
  <c r="J1107" i="12"/>
  <c r="I1089" i="11"/>
  <c r="J1082" i="12"/>
  <c r="J1074" i="12"/>
  <c r="I1060" i="11"/>
  <c r="J965" i="12"/>
  <c r="J898" i="15"/>
  <c r="J876" i="15"/>
  <c r="J868" i="15"/>
  <c r="I1033" i="11"/>
  <c r="I937" i="11"/>
  <c r="I1108" i="11"/>
  <c r="I1101" i="11"/>
  <c r="I1059" i="11"/>
  <c r="I995" i="11"/>
  <c r="I987" i="11"/>
  <c r="I900" i="11"/>
  <c r="I891" i="11"/>
  <c r="J1101" i="34"/>
  <c r="I1059" i="14"/>
  <c r="I1043" i="14"/>
  <c r="I1018" i="14"/>
  <c r="I979" i="14"/>
  <c r="I963" i="14"/>
  <c r="I1081" i="14"/>
  <c r="I1060" i="14"/>
  <c r="I1003" i="14"/>
  <c r="I953" i="14"/>
  <c r="J1049" i="12"/>
  <c r="J1038" i="12"/>
  <c r="J1056" i="12"/>
  <c r="J1054" i="12"/>
  <c r="J1050" i="12"/>
  <c r="I1042" i="11"/>
  <c r="J1023" i="12"/>
  <c r="J1042" i="12"/>
  <c r="I571" i="14"/>
  <c r="J875" i="15"/>
  <c r="I1112" i="14"/>
  <c r="I1055" i="14"/>
  <c r="I949" i="14"/>
  <c r="J897" i="15"/>
  <c r="J899" i="12"/>
  <c r="J885" i="12"/>
  <c r="J1064" i="12"/>
  <c r="I999" i="11"/>
  <c r="J878" i="12"/>
  <c r="J1006" i="34"/>
  <c r="I968" i="11"/>
  <c r="M590" i="34"/>
  <c r="M805" i="34"/>
  <c r="M929" i="34"/>
  <c r="M1018" i="34"/>
  <c r="M1020" i="34"/>
  <c r="M1024" i="34"/>
  <c r="J591" i="12"/>
  <c r="J585" i="12"/>
  <c r="I889" i="11"/>
  <c r="I883" i="11"/>
  <c r="I867" i="11"/>
  <c r="I1031" i="32"/>
  <c r="L1031" i="32" s="1"/>
  <c r="I1082" i="32"/>
  <c r="L1082" i="32" s="1"/>
  <c r="I1009" i="32"/>
  <c r="I1007" i="32"/>
  <c r="L1007" i="32" s="1"/>
  <c r="I908" i="32"/>
  <c r="L908" i="32" s="1"/>
  <c r="I1057" i="11"/>
  <c r="I1053" i="11"/>
  <c r="I1041" i="11"/>
  <c r="I1094" i="14"/>
  <c r="I1058" i="14"/>
  <c r="I1010" i="14"/>
  <c r="I946" i="14"/>
  <c r="I907" i="14"/>
  <c r="I929" i="11"/>
  <c r="J884" i="12"/>
  <c r="I989" i="11"/>
  <c r="I1106" i="14"/>
  <c r="I956" i="11"/>
  <c r="I949" i="11"/>
  <c r="I1097" i="11"/>
  <c r="I1047" i="11"/>
  <c r="I899" i="11"/>
  <c r="I1101" i="14"/>
  <c r="I1087" i="14"/>
  <c r="I1051" i="14"/>
  <c r="I1029" i="14"/>
  <c r="I1012" i="14"/>
  <c r="I1067" i="14"/>
  <c r="I1011" i="14"/>
  <c r="F68" i="18"/>
  <c r="I1099" i="11"/>
  <c r="J902" i="34"/>
  <c r="J558" i="34"/>
  <c r="I553" i="14"/>
  <c r="I564" i="14"/>
  <c r="J1094" i="12"/>
  <c r="I1074" i="11"/>
  <c r="J1058" i="12"/>
  <c r="I1044" i="11"/>
  <c r="J939" i="12"/>
  <c r="I655" i="14"/>
  <c r="J874" i="34"/>
  <c r="J892" i="34"/>
  <c r="J891" i="12"/>
  <c r="I529" i="11"/>
  <c r="J1090" i="12"/>
  <c r="J1070" i="12"/>
  <c r="J1036" i="12"/>
  <c r="J1034" i="12"/>
  <c r="I1005" i="11"/>
  <c r="I981" i="11"/>
  <c r="J922" i="12"/>
  <c r="I951" i="11"/>
  <c r="I939" i="11"/>
  <c r="L192" i="32"/>
  <c r="L57" i="32"/>
  <c r="J538" i="34"/>
  <c r="J530" i="34"/>
  <c r="I877" i="14"/>
  <c r="I867" i="14"/>
  <c r="I679" i="14"/>
  <c r="I664" i="14"/>
  <c r="I641" i="14"/>
  <c r="I632" i="14"/>
  <c r="I620" i="14"/>
  <c r="J866" i="12"/>
  <c r="J579" i="12"/>
  <c r="J567" i="12"/>
  <c r="J563" i="12"/>
  <c r="J553" i="12"/>
  <c r="J549" i="12"/>
  <c r="J536" i="12"/>
  <c r="J531" i="12"/>
  <c r="I592" i="11"/>
  <c r="I452" i="11"/>
  <c r="I1058" i="11"/>
  <c r="J926" i="12"/>
  <c r="I1037" i="14"/>
  <c r="I1005" i="14"/>
  <c r="I997" i="14"/>
  <c r="J865" i="15"/>
  <c r="J885" i="34"/>
  <c r="J876" i="34"/>
  <c r="J867" i="34"/>
  <c r="J597" i="15"/>
  <c r="J534" i="15"/>
  <c r="I989" i="14"/>
  <c r="J891" i="15"/>
  <c r="J869" i="15"/>
  <c r="J888" i="34"/>
  <c r="J881" i="34"/>
  <c r="I1109" i="14"/>
  <c r="I899" i="14"/>
  <c r="I885" i="14"/>
  <c r="I678" i="14"/>
  <c r="I565" i="14"/>
  <c r="I610" i="14"/>
  <c r="I590" i="14"/>
  <c r="I532" i="14"/>
  <c r="I1097" i="14"/>
  <c r="I1027" i="14"/>
  <c r="I957" i="14"/>
  <c r="I931" i="14"/>
  <c r="I595" i="14"/>
  <c r="I1107" i="14"/>
  <c r="J893" i="34"/>
  <c r="J886" i="15"/>
  <c r="J599" i="15"/>
  <c r="J1088" i="34"/>
  <c r="J896" i="34"/>
  <c r="J575" i="34"/>
  <c r="J533" i="34"/>
  <c r="J485" i="34"/>
  <c r="J488" i="34"/>
  <c r="F122" i="18"/>
  <c r="J565" i="34"/>
  <c r="J537" i="34"/>
  <c r="J507" i="34"/>
  <c r="J468" i="34"/>
  <c r="I939" i="14"/>
  <c r="I667" i="14"/>
  <c r="I615" i="14"/>
  <c r="I575" i="14"/>
  <c r="I607" i="14"/>
  <c r="I533" i="14"/>
  <c r="I986" i="14"/>
  <c r="I942" i="14"/>
  <c r="I921" i="14"/>
  <c r="I889" i="14"/>
  <c r="I874" i="14"/>
  <c r="I688" i="14"/>
  <c r="I665" i="14"/>
  <c r="I649" i="14"/>
  <c r="I638" i="14"/>
  <c r="I614" i="14"/>
  <c r="I585" i="14"/>
  <c r="I534" i="14"/>
  <c r="I1050" i="14"/>
  <c r="I1032" i="14"/>
  <c r="I882" i="14"/>
  <c r="I660" i="14"/>
  <c r="I645" i="14"/>
  <c r="I627" i="14"/>
  <c r="I616" i="14"/>
  <c r="I573" i="14"/>
  <c r="I554" i="14"/>
  <c r="I1019" i="14"/>
  <c r="I936" i="14"/>
  <c r="I596" i="14"/>
  <c r="I1100" i="14"/>
  <c r="I1062" i="14"/>
  <c r="I1028" i="14"/>
  <c r="I988" i="14"/>
  <c r="I959" i="14"/>
  <c r="I940" i="14"/>
  <c r="L840" i="14"/>
  <c r="M840" i="14" s="1"/>
  <c r="F836" i="18" s="1"/>
  <c r="L844" i="14"/>
  <c r="M844" i="14" s="1"/>
  <c r="F840" i="18" s="1"/>
  <c r="L848" i="14"/>
  <c r="M848" i="14" s="1"/>
  <c r="F844" i="18" s="1"/>
  <c r="L854" i="14"/>
  <c r="M854" i="14" s="1"/>
  <c r="F850" i="18" s="1"/>
  <c r="L321" i="14"/>
  <c r="M321" i="14" s="1"/>
  <c r="F321" i="18" s="1"/>
  <c r="J576" i="34"/>
  <c r="J555" i="34"/>
  <c r="L1000" i="32"/>
  <c r="L1051" i="32"/>
  <c r="F36" i="18"/>
  <c r="F368" i="18"/>
  <c r="F11" i="18"/>
  <c r="L980" i="32"/>
  <c r="J563" i="34"/>
  <c r="J536" i="34"/>
  <c r="I631" i="14"/>
  <c r="I577" i="14"/>
  <c r="I566" i="14"/>
  <c r="I551" i="14"/>
  <c r="I207" i="32"/>
  <c r="I177" i="32"/>
  <c r="L177" i="32" s="1"/>
  <c r="J887" i="12"/>
  <c r="J578" i="12"/>
  <c r="J566" i="12"/>
  <c r="J562" i="12"/>
  <c r="L504" i="14"/>
  <c r="M504" i="14" s="1"/>
  <c r="F503" i="18" s="1"/>
  <c r="L490" i="14"/>
  <c r="M490" i="14" s="1"/>
  <c r="F489" i="18" s="1"/>
  <c r="I1035" i="32"/>
  <c r="L1035" i="32" s="1"/>
  <c r="I915" i="32"/>
  <c r="L915" i="32" s="1"/>
  <c r="I865" i="34"/>
  <c r="L994" i="32"/>
  <c r="L58" i="32"/>
  <c r="O829" i="33"/>
  <c r="P829" i="33" s="1"/>
  <c r="O815" i="33"/>
  <c r="P815" i="33" s="1"/>
  <c r="O801" i="33"/>
  <c r="P801" i="33" s="1"/>
  <c r="F797" i="18" s="1"/>
  <c r="O789" i="33"/>
  <c r="P789" i="33" s="1"/>
  <c r="O771" i="33"/>
  <c r="P771" i="33" s="1"/>
  <c r="O761" i="33"/>
  <c r="P761" i="33" s="1"/>
  <c r="O743" i="33"/>
  <c r="P743" i="33" s="1"/>
  <c r="F739" i="18" s="1"/>
  <c r="O745" i="33"/>
  <c r="P745" i="33" s="1"/>
  <c r="O768" i="33"/>
  <c r="P768" i="33" s="1"/>
  <c r="F764" i="18" s="1"/>
  <c r="O793" i="33"/>
  <c r="P793" i="33" s="1"/>
  <c r="F789" i="18" s="1"/>
  <c r="O819" i="33"/>
  <c r="P819" i="33" s="1"/>
  <c r="F815" i="18" s="1"/>
  <c r="O839" i="33"/>
  <c r="P839" i="33" s="1"/>
  <c r="L978" i="32"/>
  <c r="L996" i="32"/>
  <c r="J461" i="34"/>
  <c r="K461" i="34"/>
  <c r="M919" i="15"/>
  <c r="N919" i="15" s="1"/>
  <c r="I412" i="32"/>
  <c r="I343" i="32"/>
  <c r="L875" i="11"/>
  <c r="M875" i="11" s="1"/>
  <c r="I29" i="11"/>
  <c r="L974" i="14"/>
  <c r="M974" i="14" s="1"/>
  <c r="F968" i="18" s="1"/>
  <c r="I502" i="32"/>
  <c r="L502" i="32" s="1"/>
  <c r="L484" i="32"/>
  <c r="I483" i="18" s="1"/>
  <c r="I596" i="32"/>
  <c r="L596" i="32" s="1"/>
  <c r="L539" i="32"/>
  <c r="L947" i="11"/>
  <c r="M947" i="11" s="1"/>
  <c r="I941" i="18" s="1"/>
  <c r="I1086" i="32"/>
  <c r="I317" i="32"/>
  <c r="I299" i="32"/>
  <c r="I622" i="32"/>
  <c r="L622" i="32" s="1"/>
  <c r="I405" i="32"/>
  <c r="I522" i="32"/>
  <c r="L522" i="32" s="1"/>
  <c r="I521" i="18" s="1"/>
  <c r="I448" i="32"/>
  <c r="I380" i="32"/>
  <c r="L977" i="32"/>
  <c r="I924" i="32"/>
  <c r="I678" i="32"/>
  <c r="L678" i="32" s="1"/>
  <c r="I675" i="18" s="1"/>
  <c r="I605" i="32"/>
  <c r="L605" i="32" s="1"/>
  <c r="I547" i="32"/>
  <c r="L547" i="32" s="1"/>
  <c r="I289" i="32"/>
  <c r="I608" i="32"/>
  <c r="L608" i="32" s="1"/>
  <c r="I411" i="32"/>
  <c r="I324" i="32"/>
  <c r="I1030" i="32"/>
  <c r="I442" i="32"/>
  <c r="I690" i="32"/>
  <c r="L690" i="32" s="1"/>
  <c r="I466" i="32"/>
  <c r="L466" i="32" s="1"/>
  <c r="L907" i="32"/>
  <c r="I580" i="18"/>
  <c r="K899" i="18"/>
  <c r="J610" i="12"/>
  <c r="J918" i="12"/>
  <c r="M319" i="12"/>
  <c r="N319" i="12" s="1"/>
  <c r="M301" i="12"/>
  <c r="N301" i="12" s="1"/>
  <c r="M145" i="12"/>
  <c r="N145" i="12" s="1"/>
  <c r="M82" i="12"/>
  <c r="N82" i="12" s="1"/>
  <c r="I96" i="18"/>
  <c r="M718" i="12"/>
  <c r="N718" i="12" s="1"/>
  <c r="M680" i="12"/>
  <c r="N680" i="12" s="1"/>
  <c r="M646" i="12"/>
  <c r="N646" i="12" s="1"/>
  <c r="M637" i="12"/>
  <c r="N637" i="12" s="1"/>
  <c r="I634" i="18" s="1"/>
  <c r="M629" i="12"/>
  <c r="N629" i="12" s="1"/>
  <c r="I626" i="18" s="1"/>
  <c r="M626" i="12"/>
  <c r="N626" i="12" s="1"/>
  <c r="I623" i="18" s="1"/>
  <c r="M614" i="12"/>
  <c r="N614" i="12" s="1"/>
  <c r="I611" i="18" s="1"/>
  <c r="M622" i="12"/>
  <c r="N622" i="12" s="1"/>
  <c r="M1096" i="12"/>
  <c r="N1096" i="12" s="1"/>
  <c r="M1086" i="12"/>
  <c r="N1086" i="12" s="1"/>
  <c r="M972" i="12"/>
  <c r="N972" i="12" s="1"/>
  <c r="M931" i="12"/>
  <c r="N931" i="12" s="1"/>
  <c r="M1053" i="12"/>
  <c r="N1053" i="12" s="1"/>
  <c r="M1084" i="12"/>
  <c r="N1084" i="12" s="1"/>
  <c r="M910" i="12"/>
  <c r="N910" i="12" s="1"/>
  <c r="M894" i="12"/>
  <c r="N894" i="12" s="1"/>
  <c r="M1016" i="12"/>
  <c r="N1016" i="12" s="1"/>
  <c r="M521" i="12"/>
  <c r="N521" i="12" s="1"/>
  <c r="I520" i="18" s="1"/>
  <c r="M1020" i="12"/>
  <c r="N1020" i="12" s="1"/>
  <c r="M512" i="12"/>
  <c r="N512" i="12" s="1"/>
  <c r="M500" i="12"/>
  <c r="N500" i="12" s="1"/>
  <c r="I499" i="18" s="1"/>
  <c r="M490" i="12"/>
  <c r="N490" i="12" s="1"/>
  <c r="M480" i="12"/>
  <c r="N480" i="12" s="1"/>
  <c r="I479" i="18" s="1"/>
  <c r="M989" i="12"/>
  <c r="N989" i="12" s="1"/>
  <c r="M869" i="12"/>
  <c r="N869" i="12" s="1"/>
  <c r="M1068" i="12"/>
  <c r="N1068" i="12" s="1"/>
  <c r="M865" i="12"/>
  <c r="N865" i="12" s="1"/>
  <c r="M497" i="12"/>
  <c r="N497" i="12" s="1"/>
  <c r="I496" i="18" s="1"/>
  <c r="M1080" i="12"/>
  <c r="N1080" i="12" s="1"/>
  <c r="M518" i="12"/>
  <c r="N518" i="12" s="1"/>
  <c r="M1097" i="12"/>
  <c r="N1097" i="12" s="1"/>
  <c r="M1081" i="12"/>
  <c r="N1081" i="12" s="1"/>
  <c r="I1075" i="18" s="1"/>
  <c r="M1063" i="12"/>
  <c r="N1063" i="12" s="1"/>
  <c r="M1003" i="12"/>
  <c r="N1003" i="12" s="1"/>
  <c r="I997" i="18" s="1"/>
  <c r="M1101" i="12"/>
  <c r="N1101" i="12" s="1"/>
  <c r="M688" i="12"/>
  <c r="N688" i="12" s="1"/>
  <c r="I685" i="18" s="1"/>
  <c r="M675" i="12"/>
  <c r="N675" i="12" s="1"/>
  <c r="I672" i="18" s="1"/>
  <c r="M697" i="12"/>
  <c r="N697" i="12" s="1"/>
  <c r="M722" i="12"/>
  <c r="N722" i="12" s="1"/>
  <c r="I719" i="18" s="1"/>
  <c r="M690" i="12"/>
  <c r="N690" i="12" s="1"/>
  <c r="M684" i="12"/>
  <c r="N684" i="12" s="1"/>
  <c r="M677" i="12"/>
  <c r="N677" i="12" s="1"/>
  <c r="M673" i="12"/>
  <c r="N673" i="12" s="1"/>
  <c r="M650" i="12"/>
  <c r="N650" i="12" s="1"/>
  <c r="M642" i="12"/>
  <c r="N642" i="12" s="1"/>
  <c r="M647" i="12"/>
  <c r="N647" i="12" s="1"/>
  <c r="M1085" i="12"/>
  <c r="N1085" i="12" s="1"/>
  <c r="M961" i="12"/>
  <c r="N961" i="12" s="1"/>
  <c r="M946" i="12"/>
  <c r="N946" i="12" s="1"/>
  <c r="M936" i="12"/>
  <c r="N936" i="12" s="1"/>
  <c r="M1048" i="12"/>
  <c r="N1048" i="12" s="1"/>
  <c r="M498" i="12"/>
  <c r="N498" i="12" s="1"/>
  <c r="M486" i="12"/>
  <c r="N486" i="12" s="1"/>
  <c r="I485" i="18" s="1"/>
  <c r="M478" i="12"/>
  <c r="N478" i="12" s="1"/>
  <c r="M466" i="12"/>
  <c r="N466" i="12" s="1"/>
  <c r="M883" i="12"/>
  <c r="N883" i="12" s="1"/>
  <c r="M967" i="12"/>
  <c r="N967" i="12" s="1"/>
  <c r="M517" i="12"/>
  <c r="N517" i="12" s="1"/>
  <c r="I516" i="18" s="1"/>
  <c r="M895" i="12"/>
  <c r="N895" i="12" s="1"/>
  <c r="I890" i="18" s="1"/>
  <c r="M519" i="12"/>
  <c r="N519" i="12" s="1"/>
  <c r="I518" i="18" s="1"/>
  <c r="M511" i="12"/>
  <c r="N511" i="12" s="1"/>
  <c r="M477" i="12"/>
  <c r="N477" i="12" s="1"/>
  <c r="I476" i="18" s="1"/>
  <c r="M470" i="12"/>
  <c r="N470" i="12" s="1"/>
  <c r="M999" i="12"/>
  <c r="N999" i="12" s="1"/>
  <c r="M1061" i="12"/>
  <c r="N1061" i="12" s="1"/>
  <c r="M503" i="12"/>
  <c r="N503" i="12" s="1"/>
  <c r="M683" i="12"/>
  <c r="N683" i="12" s="1"/>
  <c r="I680" i="18" s="1"/>
  <c r="M487" i="12"/>
  <c r="N487" i="12" s="1"/>
  <c r="I486" i="18" s="1"/>
  <c r="K486" i="18" s="1"/>
  <c r="M486" i="18" s="1"/>
  <c r="N486" i="18" s="1"/>
  <c r="M1075" i="12"/>
  <c r="N1075" i="12" s="1"/>
  <c r="I1069" i="18" s="1"/>
  <c r="M1055" i="12"/>
  <c r="N1055" i="12" s="1"/>
  <c r="M983" i="12"/>
  <c r="N983" i="12" s="1"/>
  <c r="M920" i="12"/>
  <c r="N920" i="12" s="1"/>
  <c r="M879" i="12"/>
  <c r="N879" i="12" s="1"/>
  <c r="M871" i="12"/>
  <c r="N871" i="12" s="1"/>
  <c r="M679" i="12"/>
  <c r="N679" i="12" s="1"/>
  <c r="M638" i="12"/>
  <c r="N638" i="12" s="1"/>
  <c r="M1035" i="12"/>
  <c r="N1035" i="12" s="1"/>
  <c r="M875" i="12"/>
  <c r="N875" i="12" s="1"/>
  <c r="M627" i="12"/>
  <c r="N627" i="12" s="1"/>
  <c r="I624" i="18" s="1"/>
  <c r="M64" i="12"/>
  <c r="N64" i="12" s="1"/>
  <c r="M40" i="12"/>
  <c r="N40" i="12" s="1"/>
  <c r="M25" i="12"/>
  <c r="N25" i="12" s="1"/>
  <c r="M21" i="12"/>
  <c r="N21" i="12" s="1"/>
  <c r="M7" i="12"/>
  <c r="M33" i="12"/>
  <c r="N33" i="12" s="1"/>
  <c r="M28" i="12"/>
  <c r="N28" i="12" s="1"/>
  <c r="M27" i="12"/>
  <c r="N27" i="12" s="1"/>
  <c r="M616" i="12"/>
  <c r="N616" i="12" s="1"/>
  <c r="I613" i="18" s="1"/>
  <c r="M914" i="12"/>
  <c r="N914" i="12" s="1"/>
  <c r="L732" i="11"/>
  <c r="M732" i="11" s="1"/>
  <c r="I112" i="18"/>
  <c r="I235" i="18"/>
  <c r="L894" i="11"/>
  <c r="M894" i="11" s="1"/>
  <c r="L531" i="11"/>
  <c r="M531" i="11" s="1"/>
  <c r="L465" i="11"/>
  <c r="M465" i="11" s="1"/>
  <c r="I464" i="18" s="1"/>
  <c r="L467" i="11"/>
  <c r="M467" i="11" s="1"/>
  <c r="L1065" i="11"/>
  <c r="M1065" i="11" s="1"/>
  <c r="I1059" i="18" s="1"/>
  <c r="L953" i="11"/>
  <c r="M953" i="11" s="1"/>
  <c r="L983" i="11"/>
  <c r="M983" i="11" s="1"/>
  <c r="L908" i="11"/>
  <c r="M908" i="11" s="1"/>
  <c r="L827" i="11"/>
  <c r="M827" i="11" s="1"/>
  <c r="I823" i="18" s="1"/>
  <c r="L1088" i="11"/>
  <c r="M1088" i="11" s="1"/>
  <c r="L1054" i="11"/>
  <c r="M1054" i="11" s="1"/>
  <c r="L1080" i="11"/>
  <c r="M1080" i="11" s="1"/>
  <c r="L1040" i="11"/>
  <c r="M1040" i="11" s="1"/>
  <c r="L1076" i="11"/>
  <c r="M1076" i="11" s="1"/>
  <c r="I1070" i="18" s="1"/>
  <c r="L528" i="11"/>
  <c r="L932" i="11"/>
  <c r="M932" i="11" s="1"/>
  <c r="L471" i="11"/>
  <c r="M471" i="11" s="1"/>
  <c r="I470" i="18" s="1"/>
  <c r="L842" i="11"/>
  <c r="M842" i="11" s="1"/>
  <c r="L810" i="11"/>
  <c r="M810" i="11" s="1"/>
  <c r="L781" i="11"/>
  <c r="M781" i="11" s="1"/>
  <c r="L744" i="11"/>
  <c r="M744" i="11" s="1"/>
  <c r="L739" i="11"/>
  <c r="M739" i="11" s="1"/>
  <c r="L896" i="11"/>
  <c r="M896" i="11" s="1"/>
  <c r="L580" i="11"/>
  <c r="M580" i="11" s="1"/>
  <c r="L1083" i="11"/>
  <c r="M1083" i="11" s="1"/>
  <c r="L986" i="11"/>
  <c r="M986" i="11" s="1"/>
  <c r="L909" i="11"/>
  <c r="M909" i="11" s="1"/>
  <c r="L1109" i="11"/>
  <c r="M1109" i="11" s="1"/>
  <c r="L1112" i="11"/>
  <c r="M1112" i="11" s="1"/>
  <c r="L1055" i="11"/>
  <c r="M1055" i="11" s="1"/>
  <c r="L1000" i="11"/>
  <c r="M1000" i="11" s="1"/>
  <c r="L991" i="11"/>
  <c r="M991" i="11" s="1"/>
  <c r="L912" i="11"/>
  <c r="M912" i="11" s="1"/>
  <c r="I906" i="18" s="1"/>
  <c r="L865" i="11"/>
  <c r="M865" i="11" s="1"/>
  <c r="L935" i="11"/>
  <c r="M935" i="11" s="1"/>
  <c r="L965" i="11"/>
  <c r="M965" i="11" s="1"/>
  <c r="L854" i="11"/>
  <c r="M854" i="11" s="1"/>
  <c r="L839" i="11"/>
  <c r="M839" i="11" s="1"/>
  <c r="L836" i="11"/>
  <c r="M836" i="11" s="1"/>
  <c r="L736" i="11"/>
  <c r="M736" i="11" s="1"/>
  <c r="L585" i="11"/>
  <c r="M585" i="11" s="1"/>
  <c r="L852" i="11"/>
  <c r="M852" i="11" s="1"/>
  <c r="I848" i="18" s="1"/>
  <c r="L807" i="11"/>
  <c r="M807" i="11" s="1"/>
  <c r="L771" i="11"/>
  <c r="M771" i="11" s="1"/>
  <c r="L728" i="11"/>
  <c r="M728" i="11" s="1"/>
  <c r="L587" i="11"/>
  <c r="M587" i="11" s="1"/>
  <c r="L1046" i="11"/>
  <c r="M1046" i="11" s="1"/>
  <c r="I1040" i="18" s="1"/>
  <c r="L1011" i="11"/>
  <c r="M1011" i="11" s="1"/>
  <c r="L920" i="11"/>
  <c r="M920" i="11" s="1"/>
  <c r="L1043" i="11"/>
  <c r="M1043" i="11" s="1"/>
  <c r="L1007" i="11"/>
  <c r="M1007" i="11" s="1"/>
  <c r="L795" i="11"/>
  <c r="M795" i="11" s="1"/>
  <c r="L602" i="11"/>
  <c r="M602" i="11" s="1"/>
  <c r="L586" i="11"/>
  <c r="M586" i="11" s="1"/>
  <c r="L787" i="11"/>
  <c r="M787" i="11" s="1"/>
  <c r="L770" i="11"/>
  <c r="M770" i="11" s="1"/>
  <c r="I766" i="18" s="1"/>
  <c r="L560" i="11"/>
  <c r="M560" i="11" s="1"/>
  <c r="L478" i="11"/>
  <c r="M478" i="11" s="1"/>
  <c r="N377" i="16"/>
  <c r="N7" i="16"/>
  <c r="N25" i="16"/>
  <c r="N42" i="16"/>
  <c r="N170" i="16"/>
  <c r="I170" i="18" s="1"/>
  <c r="N72" i="16"/>
  <c r="I72" i="18" s="1"/>
  <c r="N290" i="16"/>
  <c r="N130" i="16"/>
  <c r="N94" i="16"/>
  <c r="N389" i="16"/>
  <c r="N417" i="16"/>
  <c r="N452" i="16"/>
  <c r="N369" i="16"/>
  <c r="N400" i="16"/>
  <c r="N408" i="16"/>
  <c r="N440" i="16"/>
  <c r="N448" i="16"/>
  <c r="N13" i="16"/>
  <c r="N162" i="16"/>
  <c r="I162" i="18" s="1"/>
  <c r="N65" i="16"/>
  <c r="N397" i="16"/>
  <c r="N450" i="16"/>
  <c r="N373" i="16"/>
  <c r="N166" i="16"/>
  <c r="N110" i="16"/>
  <c r="N53" i="16"/>
  <c r="N381" i="16"/>
  <c r="N405" i="16"/>
  <c r="N425" i="16"/>
  <c r="N365" i="16"/>
  <c r="N396" i="16"/>
  <c r="N404" i="16"/>
  <c r="N412" i="16"/>
  <c r="N444" i="16"/>
  <c r="N451" i="16"/>
  <c r="N468" i="23"/>
  <c r="O468" i="23" s="1"/>
  <c r="E467" i="18" s="1"/>
  <c r="N474" i="23"/>
  <c r="O474" i="23" s="1"/>
  <c r="E473" i="18" s="1"/>
  <c r="N475" i="23"/>
  <c r="O475" i="23" s="1"/>
  <c r="E474" i="18" s="1"/>
  <c r="N477" i="23"/>
  <c r="O477" i="23" s="1"/>
  <c r="E476" i="18" s="1"/>
  <c r="N480" i="23"/>
  <c r="O480" i="23" s="1"/>
  <c r="E479" i="18" s="1"/>
  <c r="N482" i="23"/>
  <c r="O482" i="23" s="1"/>
  <c r="E481" i="18" s="1"/>
  <c r="N483" i="23"/>
  <c r="O483" i="23" s="1"/>
  <c r="E482" i="18" s="1"/>
  <c r="N491" i="23"/>
  <c r="O491" i="23" s="1"/>
  <c r="E490" i="18" s="1"/>
  <c r="N492" i="23"/>
  <c r="O492" i="23" s="1"/>
  <c r="E491" i="18" s="1"/>
  <c r="N494" i="23"/>
  <c r="O494" i="23" s="1"/>
  <c r="E493" i="18" s="1"/>
  <c r="N496" i="23"/>
  <c r="O496" i="23" s="1"/>
  <c r="E495" i="18" s="1"/>
  <c r="N498" i="23"/>
  <c r="O498" i="23" s="1"/>
  <c r="E497" i="18" s="1"/>
  <c r="N499" i="23"/>
  <c r="O499" i="23" s="1"/>
  <c r="E498" i="18" s="1"/>
  <c r="N502" i="23"/>
  <c r="O502" i="23" s="1"/>
  <c r="E501" i="18" s="1"/>
  <c r="N512" i="23"/>
  <c r="O512" i="23" s="1"/>
  <c r="E511" i="18" s="1"/>
  <c r="N513" i="23"/>
  <c r="O513" i="23" s="1"/>
  <c r="E512" i="18" s="1"/>
  <c r="N515" i="23"/>
  <c r="O515" i="23" s="1"/>
  <c r="E514" i="18" s="1"/>
  <c r="N516" i="23"/>
  <c r="O516" i="23" s="1"/>
  <c r="E515" i="18" s="1"/>
  <c r="N520" i="23"/>
  <c r="O520" i="23" s="1"/>
  <c r="E519" i="18" s="1"/>
  <c r="N521" i="23"/>
  <c r="O521" i="23" s="1"/>
  <c r="E520" i="18" s="1"/>
  <c r="N523" i="23"/>
  <c r="O523" i="23" s="1"/>
  <c r="E522" i="18" s="1"/>
  <c r="N525" i="23"/>
  <c r="O525" i="23" s="1"/>
  <c r="E524" i="18" s="1"/>
  <c r="N529" i="23"/>
  <c r="O529" i="23" s="1"/>
  <c r="E527" i="18" s="1"/>
  <c r="N531" i="23"/>
  <c r="O531" i="23" s="1"/>
  <c r="E529" i="18" s="1"/>
  <c r="N542" i="23"/>
  <c r="O542" i="23" s="1"/>
  <c r="E540" i="18" s="1"/>
  <c r="N544" i="23"/>
  <c r="O544" i="23" s="1"/>
  <c r="E542" i="18" s="1"/>
  <c r="N553" i="23"/>
  <c r="O553" i="23" s="1"/>
  <c r="E551" i="18" s="1"/>
  <c r="N555" i="23"/>
  <c r="O555" i="23" s="1"/>
  <c r="E553" i="18" s="1"/>
  <c r="N556" i="23"/>
  <c r="O556" i="23" s="1"/>
  <c r="E554" i="18" s="1"/>
  <c r="N568" i="23"/>
  <c r="O568" i="23" s="1"/>
  <c r="E566" i="18" s="1"/>
  <c r="N569" i="23"/>
  <c r="O569" i="23" s="1"/>
  <c r="E567" i="18" s="1"/>
  <c r="N571" i="23"/>
  <c r="O571" i="23" s="1"/>
  <c r="E569" i="18" s="1"/>
  <c r="N572" i="23"/>
  <c r="O572" i="23" s="1"/>
  <c r="E570" i="18" s="1"/>
  <c r="N576" i="23"/>
  <c r="O576" i="23" s="1"/>
  <c r="E574" i="18" s="1"/>
  <c r="N577" i="23"/>
  <c r="O577" i="23" s="1"/>
  <c r="E575" i="18" s="1"/>
  <c r="N579" i="23"/>
  <c r="O579" i="23" s="1"/>
  <c r="E577" i="18" s="1"/>
  <c r="N580" i="23"/>
  <c r="O580" i="23" s="1"/>
  <c r="E578" i="18" s="1"/>
  <c r="N593" i="23"/>
  <c r="O593" i="23" s="1"/>
  <c r="E591" i="18" s="1"/>
  <c r="N597" i="23"/>
  <c r="O597" i="23" s="1"/>
  <c r="E595" i="18" s="1"/>
  <c r="O829" i="10"/>
  <c r="P829" i="10" s="1"/>
  <c r="J825" i="18" s="1"/>
  <c r="O837" i="10"/>
  <c r="P837" i="10" s="1"/>
  <c r="J833" i="18" s="1"/>
  <c r="O845" i="10"/>
  <c r="P845" i="10" s="1"/>
  <c r="J841" i="18" s="1"/>
  <c r="O853" i="10"/>
  <c r="P853" i="10" s="1"/>
  <c r="J849" i="18" s="1"/>
  <c r="O529" i="10"/>
  <c r="P529" i="10" s="1"/>
  <c r="O7" i="10"/>
  <c r="O42" i="10"/>
  <c r="P42" i="10" s="1"/>
  <c r="J42" i="18" s="1"/>
  <c r="O66" i="10"/>
  <c r="P66" i="10" s="1"/>
  <c r="J66" i="18" s="1"/>
  <c r="O70" i="10"/>
  <c r="P70" i="10" s="1"/>
  <c r="J70" i="18" s="1"/>
  <c r="O74" i="10"/>
  <c r="P74" i="10" s="1"/>
  <c r="J74" i="18" s="1"/>
  <c r="O458" i="10"/>
  <c r="P458" i="10" s="1"/>
  <c r="J458" i="18" s="1"/>
  <c r="O17" i="10"/>
  <c r="P17" i="10" s="1"/>
  <c r="J17" i="18" s="1"/>
  <c r="O49" i="10"/>
  <c r="P49" i="10" s="1"/>
  <c r="J49" i="18" s="1"/>
  <c r="O53" i="10"/>
  <c r="P53" i="10" s="1"/>
  <c r="J53" i="18" s="1"/>
  <c r="O57" i="10"/>
  <c r="P57" i="10" s="1"/>
  <c r="J57" i="18" s="1"/>
  <c r="O61" i="10"/>
  <c r="P61" i="10" s="1"/>
  <c r="J61" i="18" s="1"/>
  <c r="O65" i="10"/>
  <c r="P65" i="10" s="1"/>
  <c r="J65" i="18" s="1"/>
  <c r="O198" i="10"/>
  <c r="P198" i="10" s="1"/>
  <c r="J198" i="18" s="1"/>
  <c r="O206" i="10"/>
  <c r="P206" i="10" s="1"/>
  <c r="J206" i="18" s="1"/>
  <c r="O217" i="10"/>
  <c r="P217" i="10" s="1"/>
  <c r="J217" i="18" s="1"/>
  <c r="O224" i="10"/>
  <c r="P224" i="10" s="1"/>
  <c r="J224" i="18" s="1"/>
  <c r="O255" i="10"/>
  <c r="P255" i="10" s="1"/>
  <c r="J255" i="18" s="1"/>
  <c r="O286" i="10"/>
  <c r="P286" i="10" s="1"/>
  <c r="J286" i="18" s="1"/>
  <c r="O320" i="10"/>
  <c r="P320" i="10" s="1"/>
  <c r="J320" i="18" s="1"/>
  <c r="O351" i="10"/>
  <c r="P351" i="10" s="1"/>
  <c r="J351" i="18" s="1"/>
  <c r="O368" i="10"/>
  <c r="P368" i="10" s="1"/>
  <c r="J368" i="18" s="1"/>
  <c r="O535" i="10"/>
  <c r="P535" i="10" s="1"/>
  <c r="J533" i="18" s="1"/>
  <c r="O543" i="10"/>
  <c r="P543" i="10" s="1"/>
  <c r="J541" i="18" s="1"/>
  <c r="O546" i="10"/>
  <c r="P546" i="10" s="1"/>
  <c r="J544" i="18" s="1"/>
  <c r="O549" i="10"/>
  <c r="P549" i="10" s="1"/>
  <c r="J547" i="18" s="1"/>
  <c r="O551" i="10"/>
  <c r="P551" i="10" s="1"/>
  <c r="J549" i="18" s="1"/>
  <c r="O567" i="10"/>
  <c r="P567" i="10" s="1"/>
  <c r="J565" i="18" s="1"/>
  <c r="O585" i="10"/>
  <c r="P585" i="10" s="1"/>
  <c r="J583" i="18" s="1"/>
  <c r="O597" i="10"/>
  <c r="P597" i="10" s="1"/>
  <c r="J595" i="18" s="1"/>
  <c r="O601" i="10"/>
  <c r="P601" i="10" s="1"/>
  <c r="J599" i="18" s="1"/>
  <c r="O617" i="10"/>
  <c r="P617" i="10" s="1"/>
  <c r="J614" i="18" s="1"/>
  <c r="O623" i="10"/>
  <c r="P623" i="10" s="1"/>
  <c r="J620" i="18" s="1"/>
  <c r="O645" i="10"/>
  <c r="P645" i="10" s="1"/>
  <c r="J642" i="18" s="1"/>
  <c r="O653" i="10"/>
  <c r="P653" i="10" s="1"/>
  <c r="J650" i="18" s="1"/>
  <c r="O659" i="10"/>
  <c r="P659" i="10" s="1"/>
  <c r="J656" i="18" s="1"/>
  <c r="O669" i="10"/>
  <c r="P669" i="10" s="1"/>
  <c r="J666" i="18" s="1"/>
  <c r="O729" i="10"/>
  <c r="O737" i="10"/>
  <c r="P737" i="10" s="1"/>
  <c r="J733" i="18" s="1"/>
  <c r="O747" i="10"/>
  <c r="P747" i="10" s="1"/>
  <c r="J743" i="18" s="1"/>
  <c r="O755" i="10"/>
  <c r="P755" i="10" s="1"/>
  <c r="J751" i="18" s="1"/>
  <c r="O763" i="10"/>
  <c r="P763" i="10" s="1"/>
  <c r="J759" i="18" s="1"/>
  <c r="O768" i="10"/>
  <c r="P768" i="10" s="1"/>
  <c r="J764" i="18" s="1"/>
  <c r="O774" i="10"/>
  <c r="P774" i="10" s="1"/>
  <c r="J770" i="18" s="1"/>
  <c r="O778" i="10"/>
  <c r="P778" i="10" s="1"/>
  <c r="J774" i="18" s="1"/>
  <c r="O782" i="10"/>
  <c r="P782" i="10" s="1"/>
  <c r="J778" i="18" s="1"/>
  <c r="O789" i="10"/>
  <c r="P789" i="10" s="1"/>
  <c r="J785" i="18" s="1"/>
  <c r="O798" i="10"/>
  <c r="P798" i="10" s="1"/>
  <c r="J794" i="18" s="1"/>
  <c r="O804" i="10"/>
  <c r="P804" i="10" s="1"/>
  <c r="J800" i="18" s="1"/>
  <c r="O811" i="10"/>
  <c r="P811" i="10" s="1"/>
  <c r="J807" i="18" s="1"/>
  <c r="O819" i="10"/>
  <c r="P819" i="10" s="1"/>
  <c r="J815" i="18" s="1"/>
  <c r="O825" i="10"/>
  <c r="P825" i="10" s="1"/>
  <c r="J821" i="18" s="1"/>
  <c r="O833" i="10"/>
  <c r="P833" i="10" s="1"/>
  <c r="J829" i="18" s="1"/>
  <c r="O841" i="10"/>
  <c r="P841" i="10" s="1"/>
  <c r="J837" i="18" s="1"/>
  <c r="O849" i="10"/>
  <c r="P849" i="10" s="1"/>
  <c r="J845" i="18" s="1"/>
  <c r="O857" i="10"/>
  <c r="P857" i="10" s="1"/>
  <c r="J853" i="18" s="1"/>
  <c r="O36" i="10"/>
  <c r="P36" i="10" s="1"/>
  <c r="J36" i="18" s="1"/>
  <c r="O79" i="10"/>
  <c r="P79" i="10" s="1"/>
  <c r="J79" i="18" s="1"/>
  <c r="O83" i="10"/>
  <c r="P83" i="10" s="1"/>
  <c r="J83" i="18" s="1"/>
  <c r="O86" i="10"/>
  <c r="P86" i="10" s="1"/>
  <c r="J86" i="18" s="1"/>
  <c r="O90" i="10"/>
  <c r="P90" i="10" s="1"/>
  <c r="J90" i="18" s="1"/>
  <c r="O94" i="10"/>
  <c r="P94" i="10" s="1"/>
  <c r="J94" i="18" s="1"/>
  <c r="O98" i="10"/>
  <c r="P98" i="10" s="1"/>
  <c r="J98" i="18" s="1"/>
  <c r="O102" i="10"/>
  <c r="P102" i="10" s="1"/>
  <c r="J102" i="18" s="1"/>
  <c r="O106" i="10"/>
  <c r="P106" i="10" s="1"/>
  <c r="J106" i="18" s="1"/>
  <c r="O110" i="10"/>
  <c r="P110" i="10" s="1"/>
  <c r="J110" i="18" s="1"/>
  <c r="O114" i="10"/>
  <c r="P114" i="10" s="1"/>
  <c r="J114" i="18" s="1"/>
  <c r="O118" i="10"/>
  <c r="P118" i="10" s="1"/>
  <c r="J118" i="18" s="1"/>
  <c r="O122" i="10"/>
  <c r="P122" i="10" s="1"/>
  <c r="J122" i="18" s="1"/>
  <c r="O126" i="10"/>
  <c r="P126" i="10" s="1"/>
  <c r="J126" i="18" s="1"/>
  <c r="O130" i="10"/>
  <c r="P130" i="10" s="1"/>
  <c r="J130" i="18" s="1"/>
  <c r="O134" i="10"/>
  <c r="P134" i="10" s="1"/>
  <c r="J134" i="18" s="1"/>
  <c r="O138" i="10"/>
  <c r="P138" i="10" s="1"/>
  <c r="J138" i="18" s="1"/>
  <c r="O142" i="10"/>
  <c r="P142" i="10" s="1"/>
  <c r="J142" i="18" s="1"/>
  <c r="O146" i="10"/>
  <c r="P146" i="10" s="1"/>
  <c r="J146" i="18" s="1"/>
  <c r="O150" i="10"/>
  <c r="P150" i="10" s="1"/>
  <c r="J150" i="18" s="1"/>
  <c r="O154" i="10"/>
  <c r="P154" i="10" s="1"/>
  <c r="J154" i="18" s="1"/>
  <c r="O158" i="10"/>
  <c r="P158" i="10" s="1"/>
  <c r="J158" i="18" s="1"/>
  <c r="O162" i="10"/>
  <c r="P162" i="10" s="1"/>
  <c r="J162" i="18" s="1"/>
  <c r="O166" i="10"/>
  <c r="P166" i="10" s="1"/>
  <c r="J166" i="18" s="1"/>
  <c r="O170" i="10"/>
  <c r="P170" i="10" s="1"/>
  <c r="J170" i="18" s="1"/>
  <c r="O187" i="10"/>
  <c r="P187" i="10" s="1"/>
  <c r="J187" i="18" s="1"/>
  <c r="O243" i="10"/>
  <c r="P243" i="10" s="1"/>
  <c r="J243" i="18" s="1"/>
  <c r="O274" i="10"/>
  <c r="P274" i="10" s="1"/>
  <c r="J274" i="18" s="1"/>
  <c r="O308" i="10"/>
  <c r="P308" i="10" s="1"/>
  <c r="J308" i="18" s="1"/>
  <c r="O340" i="10"/>
  <c r="P340" i="10" s="1"/>
  <c r="J340" i="18" s="1"/>
  <c r="N1114" i="25"/>
  <c r="O1114" i="25" s="1"/>
  <c r="D1108" i="18" s="1"/>
  <c r="N909" i="25"/>
  <c r="O909" i="25" s="1"/>
  <c r="D903" i="18" s="1"/>
  <c r="N1026" i="25"/>
  <c r="O1026" i="25" s="1"/>
  <c r="D1020" i="18" s="1"/>
  <c r="N1027" i="25"/>
  <c r="O1027" i="25" s="1"/>
  <c r="D1021" i="18" s="1"/>
  <c r="N1030" i="25"/>
  <c r="O1030" i="25" s="1"/>
  <c r="D1024" i="18" s="1"/>
  <c r="N1031" i="25"/>
  <c r="O1031" i="25" s="1"/>
  <c r="D1025" i="18" s="1"/>
  <c r="N482" i="25"/>
  <c r="O482" i="25" s="1"/>
  <c r="D481" i="18" s="1"/>
  <c r="N504" i="25"/>
  <c r="O504" i="25" s="1"/>
  <c r="D503" i="18" s="1"/>
  <c r="N509" i="25"/>
  <c r="O509" i="25" s="1"/>
  <c r="D508" i="18" s="1"/>
  <c r="N511" i="25"/>
  <c r="O511" i="25" s="1"/>
  <c r="D510" i="18" s="1"/>
  <c r="N515" i="25"/>
  <c r="O515" i="25" s="1"/>
  <c r="D514" i="18" s="1"/>
  <c r="N523" i="25"/>
  <c r="O523" i="25" s="1"/>
  <c r="D522" i="18" s="1"/>
  <c r="N294" i="25"/>
  <c r="O294" i="25" s="1"/>
  <c r="D294" i="18" s="1"/>
  <c r="N444" i="25"/>
  <c r="O444" i="25" s="1"/>
  <c r="D444" i="18" s="1"/>
  <c r="N424" i="25"/>
  <c r="O424" i="25" s="1"/>
  <c r="D424" i="18" s="1"/>
  <c r="N400" i="25"/>
  <c r="O400" i="25" s="1"/>
  <c r="D400" i="18" s="1"/>
  <c r="N384" i="25"/>
  <c r="O384" i="25" s="1"/>
  <c r="D384" i="18" s="1"/>
  <c r="N364" i="25"/>
  <c r="O364" i="25" s="1"/>
  <c r="D364" i="18" s="1"/>
  <c r="N316" i="25"/>
  <c r="O316" i="25" s="1"/>
  <c r="D316" i="18" s="1"/>
  <c r="N296" i="25"/>
  <c r="O296" i="25" s="1"/>
  <c r="D296" i="18" s="1"/>
  <c r="O605" i="25"/>
  <c r="D602" i="18" s="1"/>
  <c r="O724" i="25"/>
  <c r="K216" i="18"/>
  <c r="M216" i="18" s="1"/>
  <c r="N216" i="18" s="1"/>
  <c r="P75" i="26"/>
  <c r="Q75" i="26" s="1"/>
  <c r="H75" i="18" s="1"/>
  <c r="P921" i="26"/>
  <c r="Q921" i="26" s="1"/>
  <c r="H915" i="18" s="1"/>
  <c r="P1023" i="26"/>
  <c r="Q1023" i="26" s="1"/>
  <c r="H1017" i="18" s="1"/>
  <c r="P16" i="26"/>
  <c r="Q16" i="26" s="1"/>
  <c r="H16" i="18" s="1"/>
  <c r="P51" i="26"/>
  <c r="Q51" i="26" s="1"/>
  <c r="H51" i="18" s="1"/>
  <c r="P103" i="26"/>
  <c r="Q103" i="26" s="1"/>
  <c r="H103" i="18" s="1"/>
  <c r="P105" i="26"/>
  <c r="Q105" i="26" s="1"/>
  <c r="H105" i="18" s="1"/>
  <c r="P112" i="26"/>
  <c r="Q112" i="26" s="1"/>
  <c r="H112" i="18" s="1"/>
  <c r="P127" i="26"/>
  <c r="Q127" i="26" s="1"/>
  <c r="H127" i="18" s="1"/>
  <c r="P144" i="26"/>
  <c r="Q144" i="26" s="1"/>
  <c r="H144" i="18" s="1"/>
  <c r="P126" i="26"/>
  <c r="Q126" i="26" s="1"/>
  <c r="H126" i="18" s="1"/>
  <c r="P94" i="26"/>
  <c r="Q94" i="26" s="1"/>
  <c r="H94" i="18" s="1"/>
  <c r="P7" i="26"/>
  <c r="P73" i="26"/>
  <c r="Q73" i="26" s="1"/>
  <c r="H73" i="18" s="1"/>
  <c r="P77" i="26"/>
  <c r="Q77" i="26" s="1"/>
  <c r="H77" i="18" s="1"/>
  <c r="P917" i="26"/>
  <c r="Q917" i="26" s="1"/>
  <c r="H911" i="18" s="1"/>
  <c r="P948" i="26"/>
  <c r="Q948" i="26" s="1"/>
  <c r="H942" i="18" s="1"/>
  <c r="P966" i="26"/>
  <c r="Q966" i="26" s="1"/>
  <c r="H960" i="18" s="1"/>
  <c r="P978" i="26"/>
  <c r="Q978" i="26" s="1"/>
  <c r="H972" i="18" s="1"/>
  <c r="P998" i="26"/>
  <c r="Q998" i="26" s="1"/>
  <c r="H992" i="18" s="1"/>
  <c r="P1032" i="26"/>
  <c r="Q1032" i="26" s="1"/>
  <c r="H1026" i="18" s="1"/>
  <c r="P1048" i="26"/>
  <c r="Q1048" i="26" s="1"/>
  <c r="H1042" i="18" s="1"/>
  <c r="P1064" i="26"/>
  <c r="Q1064" i="26" s="1"/>
  <c r="H1058" i="18" s="1"/>
  <c r="P14" i="26"/>
  <c r="Q14" i="26" s="1"/>
  <c r="H14" i="18" s="1"/>
  <c r="P81" i="26"/>
  <c r="Q81" i="26" s="1"/>
  <c r="H81" i="18" s="1"/>
  <c r="P104" i="26"/>
  <c r="Q104" i="26" s="1"/>
  <c r="H104" i="18" s="1"/>
  <c r="P111" i="26"/>
  <c r="Q111" i="26" s="1"/>
  <c r="H111" i="18" s="1"/>
  <c r="P113" i="26"/>
  <c r="Q113" i="26" s="1"/>
  <c r="H113" i="18" s="1"/>
  <c r="P1109" i="26"/>
  <c r="Q1109" i="26" s="1"/>
  <c r="H1103" i="18" s="1"/>
  <c r="P93" i="26"/>
  <c r="Q93" i="26" s="1"/>
  <c r="H93" i="18" s="1"/>
  <c r="P61" i="26"/>
  <c r="Q61" i="26" s="1"/>
  <c r="H61" i="18" s="1"/>
  <c r="P31" i="26"/>
  <c r="Q31" i="26" s="1"/>
  <c r="H31" i="18" s="1"/>
  <c r="P133" i="26"/>
  <c r="Q133" i="26" s="1"/>
  <c r="H133" i="18" s="1"/>
  <c r="P86" i="26"/>
  <c r="Q86" i="26" s="1"/>
  <c r="H86" i="18" s="1"/>
  <c r="P56" i="26"/>
  <c r="Q56" i="26" s="1"/>
  <c r="H56" i="18" s="1"/>
  <c r="P28" i="26"/>
  <c r="Q28" i="26" s="1"/>
  <c r="H28" i="18" s="1"/>
  <c r="P12" i="26"/>
  <c r="Q12" i="26" s="1"/>
  <c r="H12" i="18" s="1"/>
  <c r="P95" i="26"/>
  <c r="Q95" i="26" s="1"/>
  <c r="H95" i="18" s="1"/>
  <c r="P70" i="26"/>
  <c r="Q70" i="26" s="1"/>
  <c r="H70" i="18" s="1"/>
  <c r="P39" i="26"/>
  <c r="Q39" i="26" s="1"/>
  <c r="H39" i="18" s="1"/>
  <c r="P72" i="26"/>
  <c r="Q72" i="26" s="1"/>
  <c r="H72" i="18" s="1"/>
  <c r="P142" i="26"/>
  <c r="Q142" i="26" s="1"/>
  <c r="H142" i="18" s="1"/>
  <c r="P45" i="26"/>
  <c r="Q45" i="26" s="1"/>
  <c r="H45" i="18" s="1"/>
  <c r="P108" i="26"/>
  <c r="Q108" i="26" s="1"/>
  <c r="H108" i="18" s="1"/>
  <c r="P85" i="26"/>
  <c r="Q85" i="26" s="1"/>
  <c r="H85" i="18" s="1"/>
  <c r="P140" i="26"/>
  <c r="Q140" i="26" s="1"/>
  <c r="H140" i="18" s="1"/>
  <c r="P13" i="26"/>
  <c r="Q13" i="26" s="1"/>
  <c r="H13" i="18" s="1"/>
  <c r="P272" i="26"/>
  <c r="Q272" i="26" s="1"/>
  <c r="H272" i="18" s="1"/>
  <c r="P256" i="26"/>
  <c r="Q256" i="26" s="1"/>
  <c r="H256" i="18" s="1"/>
  <c r="P117" i="26"/>
  <c r="Q117" i="26" s="1"/>
  <c r="H117" i="18" s="1"/>
  <c r="P417" i="26"/>
  <c r="Q417" i="26" s="1"/>
  <c r="H417" i="18" s="1"/>
  <c r="P361" i="26"/>
  <c r="Q361" i="26" s="1"/>
  <c r="H361" i="18" s="1"/>
  <c r="P341" i="26"/>
  <c r="Q341" i="26" s="1"/>
  <c r="H341" i="18" s="1"/>
  <c r="P308" i="26"/>
  <c r="Q308" i="26" s="1"/>
  <c r="H308" i="18" s="1"/>
  <c r="P239" i="26"/>
  <c r="Q239" i="26" s="1"/>
  <c r="H239" i="18" s="1"/>
  <c r="P178" i="26"/>
  <c r="Q178" i="26" s="1"/>
  <c r="H178" i="18" s="1"/>
  <c r="P115" i="26"/>
  <c r="Q115" i="26" s="1"/>
  <c r="H115" i="18" s="1"/>
  <c r="P84" i="26"/>
  <c r="Q84" i="26" s="1"/>
  <c r="H84" i="18" s="1"/>
  <c r="P48" i="26"/>
  <c r="Q48" i="26" s="1"/>
  <c r="H48" i="18" s="1"/>
  <c r="P19" i="26"/>
  <c r="Q19" i="26" s="1"/>
  <c r="H19" i="18" s="1"/>
  <c r="P424" i="26"/>
  <c r="Q424" i="26" s="1"/>
  <c r="H424" i="18" s="1"/>
  <c r="P315" i="26"/>
  <c r="Q315" i="26" s="1"/>
  <c r="H315" i="18" s="1"/>
  <c r="P455" i="26"/>
  <c r="Q455" i="26" s="1"/>
  <c r="H455" i="18" s="1"/>
  <c r="P208" i="26"/>
  <c r="Q208" i="26" s="1"/>
  <c r="H208" i="18" s="1"/>
  <c r="P369" i="26"/>
  <c r="Q369" i="26" s="1"/>
  <c r="H369" i="18" s="1"/>
  <c r="P323" i="26"/>
  <c r="Q323" i="26" s="1"/>
  <c r="H323" i="18" s="1"/>
  <c r="P17" i="26"/>
  <c r="Q17" i="26" s="1"/>
  <c r="H17" i="18" s="1"/>
  <c r="P390" i="26"/>
  <c r="Q390" i="26" s="1"/>
  <c r="H390" i="18" s="1"/>
  <c r="P372" i="26"/>
  <c r="Q372" i="26" s="1"/>
  <c r="H372" i="18" s="1"/>
  <c r="P297" i="26"/>
  <c r="Q297" i="26" s="1"/>
  <c r="H297" i="18" s="1"/>
  <c r="P226" i="26"/>
  <c r="Q226" i="26" s="1"/>
  <c r="H226" i="18" s="1"/>
  <c r="P181" i="26"/>
  <c r="Q181" i="26" s="1"/>
  <c r="H181" i="18" s="1"/>
  <c r="P166" i="26"/>
  <c r="Q166" i="26" s="1"/>
  <c r="H166" i="18" s="1"/>
  <c r="P150" i="26"/>
  <c r="Q150" i="26" s="1"/>
  <c r="H150" i="18" s="1"/>
  <c r="P68" i="26"/>
  <c r="Q68" i="26" s="1"/>
  <c r="H68" i="18" s="1"/>
  <c r="P52" i="26"/>
  <c r="Q52" i="26" s="1"/>
  <c r="H52" i="18" s="1"/>
  <c r="P36" i="26"/>
  <c r="Q36" i="26" s="1"/>
  <c r="H36" i="18" s="1"/>
  <c r="P24" i="26"/>
  <c r="Q24" i="26" s="1"/>
  <c r="H24" i="18" s="1"/>
  <c r="P371" i="26"/>
  <c r="Q371" i="26" s="1"/>
  <c r="H371" i="18" s="1"/>
  <c r="P116" i="26"/>
  <c r="Q116" i="26" s="1"/>
  <c r="H116" i="18" s="1"/>
  <c r="P271" i="26"/>
  <c r="Q271" i="26" s="1"/>
  <c r="H271" i="18" s="1"/>
  <c r="P210" i="26"/>
  <c r="Q210" i="26" s="1"/>
  <c r="H210" i="18" s="1"/>
  <c r="P29" i="26"/>
  <c r="Q29" i="26" s="1"/>
  <c r="H29" i="18" s="1"/>
  <c r="P388" i="26"/>
  <c r="Q388" i="26" s="1"/>
  <c r="H388" i="18" s="1"/>
  <c r="P57" i="26"/>
  <c r="Q57" i="26" s="1"/>
  <c r="H57" i="18" s="1"/>
  <c r="Q674" i="26"/>
  <c r="H671" i="18" s="1"/>
  <c r="L899" i="18"/>
  <c r="O54" i="33"/>
  <c r="P54" i="33" s="1"/>
  <c r="G723" i="30"/>
  <c r="H723" i="30" s="1"/>
  <c r="F1116" i="30"/>
  <c r="N144" i="16"/>
  <c r="P607" i="10"/>
  <c r="J604" i="18" s="1"/>
  <c r="N138" i="16"/>
  <c r="N30" i="16"/>
  <c r="F1116" i="33"/>
  <c r="I644" i="32"/>
  <c r="L644" i="32" s="1"/>
  <c r="I512" i="32"/>
  <c r="L512" i="32" s="1"/>
  <c r="J469" i="12"/>
  <c r="M469" i="12" s="1"/>
  <c r="N469" i="12" s="1"/>
  <c r="I468" i="18" s="1"/>
  <c r="I1079" i="32"/>
  <c r="L1079" i="32" s="1"/>
  <c r="I1008" i="32"/>
  <c r="L1008" i="32" s="1"/>
  <c r="I1072" i="32"/>
  <c r="L1072" i="32" s="1"/>
  <c r="I371" i="32"/>
  <c r="L371" i="32" s="1"/>
  <c r="I371" i="18" s="1"/>
  <c r="I1028" i="32"/>
  <c r="L1028" i="32" s="1"/>
  <c r="I867" i="32"/>
  <c r="L867" i="32" s="1"/>
  <c r="H905" i="32"/>
  <c r="I306" i="32"/>
  <c r="L306" i="32" s="1"/>
  <c r="I1043" i="32"/>
  <c r="L1043" i="32" s="1"/>
  <c r="J463" i="34"/>
  <c r="J526" i="34" s="1"/>
  <c r="I640" i="32"/>
  <c r="L640" i="32" s="1"/>
  <c r="I637" i="18" s="1"/>
  <c r="I580" i="32"/>
  <c r="L580" i="32" s="1"/>
  <c r="I542" i="32"/>
  <c r="L542" i="32" s="1"/>
  <c r="I307" i="32"/>
  <c r="L307" i="32" s="1"/>
  <c r="I265" i="32"/>
  <c r="L265" i="32" s="1"/>
  <c r="I1010" i="32"/>
  <c r="L1010" i="32" s="1"/>
  <c r="I686" i="32"/>
  <c r="L686" i="32" s="1"/>
  <c r="I421" i="32"/>
  <c r="L421" i="32" s="1"/>
  <c r="I378" i="32"/>
  <c r="L378" i="32" s="1"/>
  <c r="I334" i="32"/>
  <c r="L334" i="32" s="1"/>
  <c r="I298" i="32"/>
  <c r="L298" i="32" s="1"/>
  <c r="I298" i="18" s="1"/>
  <c r="I1040" i="32"/>
  <c r="L1040" i="32" s="1"/>
  <c r="I990" i="32"/>
  <c r="L990" i="32" s="1"/>
  <c r="I869" i="11"/>
  <c r="L869" i="11" s="1"/>
  <c r="M869" i="11" s="1"/>
  <c r="I433" i="32"/>
  <c r="L433" i="32" s="1"/>
  <c r="I409" i="32"/>
  <c r="L409" i="32" s="1"/>
  <c r="I386" i="32"/>
  <c r="L386" i="32" s="1"/>
  <c r="I418" i="32"/>
  <c r="L418" i="32" s="1"/>
  <c r="I1080" i="32"/>
  <c r="L1080" i="32" s="1"/>
  <c r="I401" i="32"/>
  <c r="L401" i="32" s="1"/>
  <c r="I325" i="32"/>
  <c r="L325" i="32" s="1"/>
  <c r="I1091" i="32"/>
  <c r="L1091" i="32" s="1"/>
  <c r="I974" i="32"/>
  <c r="L974" i="32" s="1"/>
  <c r="I910" i="11"/>
  <c r="L910" i="11" s="1"/>
  <c r="M910" i="11" s="1"/>
  <c r="I518" i="32"/>
  <c r="L518" i="32" s="1"/>
  <c r="J463" i="15"/>
  <c r="J526" i="15" s="1"/>
  <c r="I866" i="14"/>
  <c r="L866" i="14" s="1"/>
  <c r="M866" i="14" s="1"/>
  <c r="I1063" i="32"/>
  <c r="L1063" i="32" s="1"/>
  <c r="I1064" i="32"/>
  <c r="L1064" i="32" s="1"/>
  <c r="I1056" i="32"/>
  <c r="L1056" i="32" s="1"/>
  <c r="I609" i="11"/>
  <c r="L609" i="11" s="1"/>
  <c r="M609" i="11" s="1"/>
  <c r="I606" i="18" s="1"/>
  <c r="J532" i="15"/>
  <c r="M532" i="15" s="1"/>
  <c r="N532" i="15" s="1"/>
  <c r="I911" i="14"/>
  <c r="L911" i="14" s="1"/>
  <c r="M911" i="14" s="1"/>
  <c r="F905" i="18" s="1"/>
  <c r="I416" i="18"/>
  <c r="O862" i="23"/>
  <c r="O767" i="23"/>
  <c r="E763" i="18" s="1"/>
  <c r="L719" i="32"/>
  <c r="L534" i="32"/>
  <c r="L359" i="32"/>
  <c r="L284" i="32"/>
  <c r="L275" i="32"/>
  <c r="L984" i="32"/>
  <c r="I978" i="18" s="1"/>
  <c r="L954" i="32"/>
  <c r="L642" i="32"/>
  <c r="G1116" i="12"/>
  <c r="L293" i="32"/>
  <c r="L258" i="32"/>
  <c r="L946" i="32"/>
  <c r="L262" i="32"/>
  <c r="I262" i="18" s="1"/>
  <c r="L344" i="32"/>
  <c r="L313" i="32"/>
  <c r="I313" i="18" s="1"/>
  <c r="L426" i="32"/>
  <c r="L684" i="32"/>
  <c r="L363" i="32"/>
  <c r="I363" i="18" s="1"/>
  <c r="L267" i="32"/>
  <c r="L716" i="32"/>
  <c r="L562" i="32"/>
  <c r="P533" i="10"/>
  <c r="J531" i="18" s="1"/>
  <c r="N213" i="16"/>
  <c r="N134" i="16"/>
  <c r="N81" i="16"/>
  <c r="N608" i="15"/>
  <c r="I281" i="32"/>
  <c r="L281" i="32" s="1"/>
  <c r="J864" i="12"/>
  <c r="J905" i="12" s="1"/>
  <c r="I589" i="32"/>
  <c r="L589" i="32" s="1"/>
  <c r="I356" i="32"/>
  <c r="L356" i="32" s="1"/>
  <c r="I1062" i="32"/>
  <c r="L1062" i="32" s="1"/>
  <c r="I1021" i="32"/>
  <c r="L1021" i="32" s="1"/>
  <c r="I967" i="32"/>
  <c r="L967" i="32" s="1"/>
  <c r="I925" i="32"/>
  <c r="L925" i="32" s="1"/>
  <c r="I1088" i="32"/>
  <c r="L1088" i="32" s="1"/>
  <c r="I1067" i="32"/>
  <c r="L1067" i="32" s="1"/>
  <c r="I295" i="32"/>
  <c r="L295" i="32" s="1"/>
  <c r="I295" i="18" s="1"/>
  <c r="I529" i="32"/>
  <c r="H603" i="32"/>
  <c r="J603" i="32" s="1"/>
  <c r="I1038" i="32"/>
  <c r="L1038" i="32" s="1"/>
  <c r="I252" i="32"/>
  <c r="L252" i="32" s="1"/>
  <c r="I252" i="18" s="1"/>
  <c r="J791" i="15"/>
  <c r="M791" i="15" s="1"/>
  <c r="N791" i="15" s="1"/>
  <c r="I606" i="14"/>
  <c r="I495" i="32"/>
  <c r="L495" i="32" s="1"/>
  <c r="I494" i="18" s="1"/>
  <c r="I682" i="32"/>
  <c r="L682" i="32" s="1"/>
  <c r="I624" i="32"/>
  <c r="L624" i="32" s="1"/>
  <c r="I621" i="18" s="1"/>
  <c r="I902" i="32"/>
  <c r="L902" i="32" s="1"/>
  <c r="I467" i="32"/>
  <c r="L467" i="32" s="1"/>
  <c r="I666" i="32"/>
  <c r="L666" i="32" s="1"/>
  <c r="I599" i="32"/>
  <c r="L599" i="32" s="1"/>
  <c r="F1116" i="25"/>
  <c r="L679" i="32"/>
  <c r="I703" i="18"/>
  <c r="F305" i="18"/>
  <c r="M502" i="11"/>
  <c r="I1055" i="32"/>
  <c r="I671" i="32"/>
  <c r="H724" i="32"/>
  <c r="J724" i="32" s="1"/>
  <c r="N770" i="15"/>
  <c r="F766" i="18" s="1"/>
  <c r="I19" i="12"/>
  <c r="I491" i="32"/>
  <c r="H554" i="11"/>
  <c r="I861" i="32"/>
  <c r="L861" i="32" s="1"/>
  <c r="F719" i="18"/>
  <c r="I698" i="32"/>
  <c r="L698" i="32" s="1"/>
  <c r="L565" i="32" l="1"/>
  <c r="K839" i="18"/>
  <c r="M839" i="18" s="1"/>
  <c r="N839" i="18" s="1"/>
  <c r="I649" i="18"/>
  <c r="L610" i="32"/>
  <c r="I622" i="18"/>
  <c r="K295" i="18"/>
  <c r="M295" i="18" s="1"/>
  <c r="N295" i="18" s="1"/>
  <c r="I897" i="18"/>
  <c r="I526" i="14"/>
  <c r="L369" i="32"/>
  <c r="L146" i="32"/>
  <c r="H603" i="11"/>
  <c r="F767" i="18"/>
  <c r="I714" i="18"/>
  <c r="F713" i="18"/>
  <c r="H1115" i="14"/>
  <c r="I522" i="18"/>
  <c r="I625" i="18"/>
  <c r="I696" i="18"/>
  <c r="G461" i="32"/>
  <c r="I451" i="32"/>
  <c r="L451" i="32" s="1"/>
  <c r="I432" i="32"/>
  <c r="L432" i="32" s="1"/>
  <c r="I432" i="18" s="1"/>
  <c r="K432" i="18" s="1"/>
  <c r="M432" i="18" s="1"/>
  <c r="N432" i="18" s="1"/>
  <c r="F755" i="18"/>
  <c r="I604" i="18"/>
  <c r="G461" i="14"/>
  <c r="F310" i="18"/>
  <c r="I905" i="34"/>
  <c r="I603" i="15"/>
  <c r="H461" i="32"/>
  <c r="I6" i="32"/>
  <c r="L6" i="32"/>
  <c r="G526" i="11"/>
  <c r="I528" i="32"/>
  <c r="L528" i="32" s="1"/>
  <c r="G1115" i="14"/>
  <c r="I134" i="18"/>
  <c r="O1115" i="13"/>
  <c r="J1115" i="12"/>
  <c r="H461" i="14"/>
  <c r="I603" i="34"/>
  <c r="I327" i="18"/>
  <c r="H726" i="32"/>
  <c r="G862" i="32"/>
  <c r="H1094" i="32"/>
  <c r="G1115" i="32"/>
  <c r="G905" i="14"/>
  <c r="K603" i="23"/>
  <c r="N603" i="23" s="1"/>
  <c r="O603" i="23" s="1"/>
  <c r="J528" i="32"/>
  <c r="H1115" i="15"/>
  <c r="J1116" i="23"/>
  <c r="K526" i="23"/>
  <c r="O907" i="23"/>
  <c r="E901" i="18" s="1"/>
  <c r="N1115" i="23"/>
  <c r="O1115" i="23" s="1"/>
  <c r="O864" i="16"/>
  <c r="M905" i="16"/>
  <c r="F847" i="18"/>
  <c r="K734" i="18"/>
  <c r="M734" i="18" s="1"/>
  <c r="N734" i="18" s="1"/>
  <c r="O862" i="10"/>
  <c r="F659" i="18"/>
  <c r="K659" i="18" s="1"/>
  <c r="M659" i="18" s="1"/>
  <c r="N659" i="18" s="1"/>
  <c r="N461" i="23"/>
  <c r="O463" i="16"/>
  <c r="M526" i="16"/>
  <c r="O526" i="16" s="1"/>
  <c r="O724" i="10"/>
  <c r="P724" i="10" s="1"/>
  <c r="O605" i="16"/>
  <c r="M724" i="16"/>
  <c r="I862" i="34"/>
  <c r="J461" i="26"/>
  <c r="O1115" i="33"/>
  <c r="O905" i="33"/>
  <c r="P864" i="13"/>
  <c r="O905" i="13"/>
  <c r="P528" i="13"/>
  <c r="O603" i="13"/>
  <c r="O461" i="13"/>
  <c r="P461" i="13" s="1"/>
  <c r="I366" i="18"/>
  <c r="O907" i="16"/>
  <c r="M1115" i="16"/>
  <c r="O1115" i="10"/>
  <c r="P1115" i="10" s="1"/>
  <c r="O603" i="10"/>
  <c r="O461" i="10"/>
  <c r="P6" i="10"/>
  <c r="J6" i="18" s="1"/>
  <c r="N7" i="12"/>
  <c r="I223" i="18"/>
  <c r="K223" i="18" s="1"/>
  <c r="M223" i="18" s="1"/>
  <c r="N223" i="18" s="1"/>
  <c r="I461" i="11"/>
  <c r="H724" i="14"/>
  <c r="L606" i="11"/>
  <c r="J606" i="12"/>
  <c r="I724" i="12"/>
  <c r="L606" i="14"/>
  <c r="I606" i="32"/>
  <c r="L606" i="32" s="1"/>
  <c r="G724" i="14"/>
  <c r="H724" i="12"/>
  <c r="F99" i="18"/>
  <c r="F312" i="18"/>
  <c r="F835" i="18"/>
  <c r="F679" i="18"/>
  <c r="F833" i="18"/>
  <c r="F790" i="18"/>
  <c r="I404" i="18"/>
  <c r="K784" i="18"/>
  <c r="M784" i="18" s="1"/>
  <c r="N784" i="18" s="1"/>
  <c r="I835" i="18"/>
  <c r="I815" i="18"/>
  <c r="I808" i="18"/>
  <c r="I794" i="18"/>
  <c r="I781" i="18"/>
  <c r="I772" i="18"/>
  <c r="I764" i="18"/>
  <c r="I745" i="18"/>
  <c r="I739" i="18"/>
  <c r="K739" i="18" s="1"/>
  <c r="M739" i="18" s="1"/>
  <c r="N739" i="18" s="1"/>
  <c r="I797" i="18"/>
  <c r="I731" i="18"/>
  <c r="I844" i="18"/>
  <c r="K780" i="18"/>
  <c r="M780" i="18" s="1"/>
  <c r="N780" i="18" s="1"/>
  <c r="I850" i="18"/>
  <c r="I842" i="18"/>
  <c r="I834" i="18"/>
  <c r="I828" i="18"/>
  <c r="K828" i="18" s="1"/>
  <c r="M828" i="18" s="1"/>
  <c r="N828" i="18" s="1"/>
  <c r="I792" i="18"/>
  <c r="I778" i="18"/>
  <c r="I768" i="18"/>
  <c r="I741" i="18"/>
  <c r="I843" i="18"/>
  <c r="I810" i="18"/>
  <c r="K810" i="18" s="1"/>
  <c r="M810" i="18" s="1"/>
  <c r="N810" i="18" s="1"/>
  <c r="I749" i="18"/>
  <c r="I730" i="18"/>
  <c r="K730" i="18" s="1"/>
  <c r="M730" i="18" s="1"/>
  <c r="N730" i="18" s="1"/>
  <c r="I723" i="18"/>
  <c r="I845" i="18"/>
  <c r="K845" i="18" s="1"/>
  <c r="M845" i="18" s="1"/>
  <c r="N845" i="18" s="1"/>
  <c r="I762" i="18"/>
  <c r="I851" i="18"/>
  <c r="K851" i="18" s="1"/>
  <c r="M851" i="18" s="1"/>
  <c r="N851" i="18" s="1"/>
  <c r="I813" i="18"/>
  <c r="I747" i="18"/>
  <c r="K824" i="18"/>
  <c r="M824" i="18" s="1"/>
  <c r="N824" i="18" s="1"/>
  <c r="I733" i="18"/>
  <c r="I836" i="18"/>
  <c r="M1116" i="10"/>
  <c r="K798" i="18"/>
  <c r="M798" i="18" s="1"/>
  <c r="N798" i="18" s="1"/>
  <c r="I660" i="18"/>
  <c r="K750" i="18"/>
  <c r="M750" i="18" s="1"/>
  <c r="N750" i="18" s="1"/>
  <c r="I769" i="18"/>
  <c r="I975" i="14"/>
  <c r="L975" i="14" s="1"/>
  <c r="M975" i="14" s="1"/>
  <c r="F969" i="18" s="1"/>
  <c r="K969" i="18" s="1"/>
  <c r="M969" i="18" s="1"/>
  <c r="N969" i="18" s="1"/>
  <c r="I987" i="14"/>
  <c r="L987" i="14" s="1"/>
  <c r="M987" i="14" s="1"/>
  <c r="F981" i="18" s="1"/>
  <c r="I1075" i="14"/>
  <c r="L1075" i="14" s="1"/>
  <c r="M1075" i="14" s="1"/>
  <c r="F1069" i="18" s="1"/>
  <c r="K1069" i="18" s="1"/>
  <c r="M1069" i="18" s="1"/>
  <c r="N1069" i="18" s="1"/>
  <c r="I916" i="14"/>
  <c r="L916" i="14" s="1"/>
  <c r="M916" i="14" s="1"/>
  <c r="F910" i="18" s="1"/>
  <c r="I958" i="14"/>
  <c r="L958" i="14" s="1"/>
  <c r="M958" i="14" s="1"/>
  <c r="F952" i="18" s="1"/>
  <c r="I1022" i="14"/>
  <c r="L1022" i="14" s="1"/>
  <c r="M1022" i="14" s="1"/>
  <c r="F1016" i="18" s="1"/>
  <c r="I1007" i="14"/>
  <c r="L1007" i="14" s="1"/>
  <c r="M1007" i="14" s="1"/>
  <c r="F1001" i="18" s="1"/>
  <c r="I695" i="18"/>
  <c r="K695" i="18" s="1"/>
  <c r="M695" i="18" s="1"/>
  <c r="N695" i="18" s="1"/>
  <c r="I477" i="18"/>
  <c r="I643" i="18"/>
  <c r="I801" i="18"/>
  <c r="I755" i="18"/>
  <c r="K755" i="18" s="1"/>
  <c r="M755" i="18" s="1"/>
  <c r="N755" i="18" s="1"/>
  <c r="I701" i="18"/>
  <c r="K753" i="18"/>
  <c r="M753" i="18" s="1"/>
  <c r="N753" i="18" s="1"/>
  <c r="I629" i="18"/>
  <c r="F852" i="18"/>
  <c r="K852" i="18" s="1"/>
  <c r="M852" i="18" s="1"/>
  <c r="N852" i="18" s="1"/>
  <c r="I694" i="18"/>
  <c r="I678" i="18"/>
  <c r="I636" i="18"/>
  <c r="I645" i="18"/>
  <c r="I630" i="18"/>
  <c r="F787" i="18"/>
  <c r="M642" i="34"/>
  <c r="F529" i="18"/>
  <c r="F469" i="18"/>
  <c r="I900" i="14"/>
  <c r="I905" i="14" s="1"/>
  <c r="I611" i="14"/>
  <c r="L611" i="14" s="1"/>
  <c r="M611" i="14" s="1"/>
  <c r="F608" i="18" s="1"/>
  <c r="F801" i="18"/>
  <c r="I736" i="18"/>
  <c r="K736" i="18" s="1"/>
  <c r="M736" i="18" s="1"/>
  <c r="N736" i="18" s="1"/>
  <c r="I822" i="18"/>
  <c r="I816" i="18"/>
  <c r="K816" i="18" s="1"/>
  <c r="M816" i="18" s="1"/>
  <c r="N816" i="18" s="1"/>
  <c r="I795" i="18"/>
  <c r="K795" i="18" s="1"/>
  <c r="M795" i="18" s="1"/>
  <c r="N795" i="18" s="1"/>
  <c r="I779" i="18"/>
  <c r="I763" i="18"/>
  <c r="I744" i="18"/>
  <c r="I754" i="18"/>
  <c r="K754" i="18" s="1"/>
  <c r="M754" i="18" s="1"/>
  <c r="N754" i="18" s="1"/>
  <c r="K799" i="18"/>
  <c r="M799" i="18" s="1"/>
  <c r="N799" i="18" s="1"/>
  <c r="I615" i="18"/>
  <c r="K632" i="18"/>
  <c r="M632" i="18" s="1"/>
  <c r="N632" i="18" s="1"/>
  <c r="I545" i="18"/>
  <c r="I558" i="18"/>
  <c r="I537" i="18"/>
  <c r="I536" i="18"/>
  <c r="I553" i="18"/>
  <c r="I567" i="18"/>
  <c r="I667" i="18"/>
  <c r="I807" i="18"/>
  <c r="I775" i="18"/>
  <c r="K775" i="18" s="1"/>
  <c r="M775" i="18" s="1"/>
  <c r="N775" i="18" s="1"/>
  <c r="I790" i="18"/>
  <c r="K790" i="18" s="1"/>
  <c r="M790" i="18" s="1"/>
  <c r="N790" i="18" s="1"/>
  <c r="I689" i="18"/>
  <c r="I663" i="18"/>
  <c r="I683" i="18"/>
  <c r="I641" i="18"/>
  <c r="I652" i="18"/>
  <c r="I627" i="18"/>
  <c r="I655" i="18"/>
  <c r="I609" i="18"/>
  <c r="K609" i="18" s="1"/>
  <c r="M609" i="18" s="1"/>
  <c r="N609" i="18" s="1"/>
  <c r="I716" i="18"/>
  <c r="I635" i="18"/>
  <c r="I688" i="18"/>
  <c r="K688" i="18" s="1"/>
  <c r="M688" i="18" s="1"/>
  <c r="N688" i="18" s="1"/>
  <c r="H659" i="11"/>
  <c r="H724" i="11" s="1"/>
  <c r="I679" i="18"/>
  <c r="I713" i="18"/>
  <c r="I670" i="18"/>
  <c r="I715" i="18"/>
  <c r="I692" i="18"/>
  <c r="I1016" i="18"/>
  <c r="O19" i="16"/>
  <c r="N19" i="16"/>
  <c r="O1115" i="16"/>
  <c r="G1117" i="26"/>
  <c r="P841" i="26"/>
  <c r="Q841" i="26" s="1"/>
  <c r="H837" i="18" s="1"/>
  <c r="L669" i="32"/>
  <c r="I666" i="18" s="1"/>
  <c r="M164" i="12"/>
  <c r="N164" i="12" s="1"/>
  <c r="I1097" i="18"/>
  <c r="L29" i="14"/>
  <c r="M29" i="14" s="1"/>
  <c r="F29" i="18" s="1"/>
  <c r="K416" i="18"/>
  <c r="M416" i="18" s="1"/>
  <c r="N416" i="18" s="1"/>
  <c r="I605" i="18"/>
  <c r="P905" i="26"/>
  <c r="Q905" i="26" s="1"/>
  <c r="F733" i="18"/>
  <c r="L879" i="32"/>
  <c r="L886" i="32"/>
  <c r="L595" i="32"/>
  <c r="I593" i="18" s="1"/>
  <c r="L490" i="32"/>
  <c r="I489" i="18" s="1"/>
  <c r="K489" i="18" s="1"/>
  <c r="M489" i="18" s="1"/>
  <c r="N489" i="18" s="1"/>
  <c r="L659" i="32"/>
  <c r="M136" i="12"/>
  <c r="N136" i="12" s="1"/>
  <c r="I136" i="18" s="1"/>
  <c r="I1082" i="18"/>
  <c r="I1057" i="18"/>
  <c r="I904" i="18"/>
  <c r="I681" i="18"/>
  <c r="I639" i="18"/>
  <c r="I517" i="18"/>
  <c r="K517" i="18" s="1"/>
  <c r="M517" i="18" s="1"/>
  <c r="N517" i="18" s="1"/>
  <c r="I397" i="18"/>
  <c r="M887" i="34"/>
  <c r="N887" i="34" s="1"/>
  <c r="L511" i="32"/>
  <c r="I510" i="18" s="1"/>
  <c r="K510" i="18" s="1"/>
  <c r="M510" i="18" s="1"/>
  <c r="N510" i="18" s="1"/>
  <c r="L664" i="32"/>
  <c r="I661" i="18" s="1"/>
  <c r="L700" i="32"/>
  <c r="I697" i="18" s="1"/>
  <c r="L510" i="32"/>
  <c r="I509" i="18" s="1"/>
  <c r="L577" i="32"/>
  <c r="L621" i="32"/>
  <c r="I618" i="18" s="1"/>
  <c r="K618" i="18" s="1"/>
  <c r="M618" i="18" s="1"/>
  <c r="N618" i="18" s="1"/>
  <c r="M30" i="12"/>
  <c r="N30" i="12" s="1"/>
  <c r="M379" i="12"/>
  <c r="N379" i="12" s="1"/>
  <c r="M196" i="12"/>
  <c r="N196" i="12" s="1"/>
  <c r="M275" i="12"/>
  <c r="N275" i="12" s="1"/>
  <c r="I275" i="18" s="1"/>
  <c r="K275" i="18" s="1"/>
  <c r="M275" i="18" s="1"/>
  <c r="N275" i="18" s="1"/>
  <c r="M321" i="12"/>
  <c r="N321" i="12" s="1"/>
  <c r="I321" i="18" s="1"/>
  <c r="K321" i="18" s="1"/>
  <c r="M321" i="18" s="1"/>
  <c r="N321" i="18" s="1"/>
  <c r="M51" i="12"/>
  <c r="N51" i="12" s="1"/>
  <c r="M65" i="12"/>
  <c r="N65" i="12" s="1"/>
  <c r="M200" i="12"/>
  <c r="N200" i="12" s="1"/>
  <c r="M127" i="12"/>
  <c r="N127" i="12" s="1"/>
  <c r="L7" i="32"/>
  <c r="M635" i="34"/>
  <c r="M431" i="12"/>
  <c r="N431" i="12" s="1"/>
  <c r="I431" i="18" s="1"/>
  <c r="K431" i="18" s="1"/>
  <c r="M431" i="18" s="1"/>
  <c r="N431" i="18" s="1"/>
  <c r="M214" i="12"/>
  <c r="N214" i="12" s="1"/>
  <c r="L324" i="11"/>
  <c r="M324" i="11" s="1"/>
  <c r="L201" i="11"/>
  <c r="M201" i="11" s="1"/>
  <c r="I201" i="18" s="1"/>
  <c r="L297" i="11"/>
  <c r="M297" i="11" s="1"/>
  <c r="K493" i="18"/>
  <c r="M493" i="18" s="1"/>
  <c r="N493" i="18" s="1"/>
  <c r="K414" i="18"/>
  <c r="M414" i="18" s="1"/>
  <c r="N414" i="18" s="1"/>
  <c r="K488" i="18"/>
  <c r="M488" i="18" s="1"/>
  <c r="N488" i="18" s="1"/>
  <c r="K496" i="18"/>
  <c r="M496" i="18" s="1"/>
  <c r="N496" i="18" s="1"/>
  <c r="K776" i="18"/>
  <c r="M776" i="18" s="1"/>
  <c r="N776" i="18" s="1"/>
  <c r="K693" i="18"/>
  <c r="M693" i="18" s="1"/>
  <c r="N693" i="18" s="1"/>
  <c r="K833" i="18"/>
  <c r="M833" i="18" s="1"/>
  <c r="N833" i="18" s="1"/>
  <c r="K491" i="18"/>
  <c r="M491" i="18" s="1"/>
  <c r="N491" i="18" s="1"/>
  <c r="K836" i="18"/>
  <c r="M836" i="18" s="1"/>
  <c r="N836" i="18" s="1"/>
  <c r="K729" i="18"/>
  <c r="M729" i="18" s="1"/>
  <c r="N729" i="18" s="1"/>
  <c r="K771" i="18"/>
  <c r="M771" i="18" s="1"/>
  <c r="N771" i="18" s="1"/>
  <c r="K831" i="18"/>
  <c r="M831" i="18" s="1"/>
  <c r="N831" i="18" s="1"/>
  <c r="K678" i="18"/>
  <c r="M678" i="18" s="1"/>
  <c r="N678" i="18" s="1"/>
  <c r="K705" i="18"/>
  <c r="M705" i="18" s="1"/>
  <c r="N705" i="18" s="1"/>
  <c r="K538" i="18"/>
  <c r="M538" i="18" s="1"/>
  <c r="N538" i="18" s="1"/>
  <c r="K692" i="18"/>
  <c r="M692" i="18" s="1"/>
  <c r="N692" i="18" s="1"/>
  <c r="I676" i="18"/>
  <c r="I864" i="18"/>
  <c r="I647" i="18"/>
  <c r="I1062" i="18"/>
  <c r="K1062" i="18" s="1"/>
  <c r="M1062" i="18" s="1"/>
  <c r="N1062" i="18" s="1"/>
  <c r="I677" i="18"/>
  <c r="K677" i="18" s="1"/>
  <c r="M677" i="18" s="1"/>
  <c r="N677" i="18" s="1"/>
  <c r="F1107" i="18"/>
  <c r="I528" i="18"/>
  <c r="K702" i="18"/>
  <c r="M702" i="18" s="1"/>
  <c r="N702" i="18" s="1"/>
  <c r="F738" i="18"/>
  <c r="K738" i="18" s="1"/>
  <c r="M738" i="18" s="1"/>
  <c r="N738" i="18" s="1"/>
  <c r="F91" i="18"/>
  <c r="L229" i="14"/>
  <c r="M229" i="14" s="1"/>
  <c r="F229" i="18" s="1"/>
  <c r="K229" i="18" s="1"/>
  <c r="M229" i="18" s="1"/>
  <c r="N229" i="18" s="1"/>
  <c r="L77" i="14"/>
  <c r="M77" i="14" s="1"/>
  <c r="F77" i="18" s="1"/>
  <c r="L49" i="14"/>
  <c r="M49" i="14" s="1"/>
  <c r="F49" i="18" s="1"/>
  <c r="M156" i="12"/>
  <c r="N156" i="12" s="1"/>
  <c r="M341" i="12"/>
  <c r="N341" i="12" s="1"/>
  <c r="M411" i="12"/>
  <c r="N411" i="12" s="1"/>
  <c r="M269" i="12"/>
  <c r="N269" i="12" s="1"/>
  <c r="M435" i="12"/>
  <c r="N435" i="12" s="1"/>
  <c r="M236" i="12"/>
  <c r="N236" i="12" s="1"/>
  <c r="M381" i="12"/>
  <c r="N381" i="12" s="1"/>
  <c r="M113" i="12"/>
  <c r="N113" i="12" s="1"/>
  <c r="L1063" i="14"/>
  <c r="M1063" i="14" s="1"/>
  <c r="F1057" i="18" s="1"/>
  <c r="M111" i="12"/>
  <c r="N111" i="12" s="1"/>
  <c r="I146" i="18"/>
  <c r="M523" i="15"/>
  <c r="N523" i="15" s="1"/>
  <c r="F522" i="18" s="1"/>
  <c r="L954" i="14"/>
  <c r="M954" i="14" s="1"/>
  <c r="F948" i="18" s="1"/>
  <c r="K707" i="18"/>
  <c r="M707" i="18" s="1"/>
  <c r="N707" i="18" s="1"/>
  <c r="K854" i="18"/>
  <c r="M854" i="18" s="1"/>
  <c r="N854" i="18" s="1"/>
  <c r="K266" i="18"/>
  <c r="M266" i="18" s="1"/>
  <c r="N266" i="18" s="1"/>
  <c r="I30" i="18"/>
  <c r="M528" i="11"/>
  <c r="P463" i="10"/>
  <c r="J462" i="18" s="1"/>
  <c r="N460" i="16"/>
  <c r="O460" i="16"/>
  <c r="H1116" i="12"/>
  <c r="P8" i="33"/>
  <c r="O461" i="33"/>
  <c r="K673" i="18"/>
  <c r="M673" i="18" s="1"/>
  <c r="N673" i="18" s="1"/>
  <c r="G1116" i="11"/>
  <c r="F825" i="18"/>
  <c r="J605" i="34"/>
  <c r="J724" i="34" s="1"/>
  <c r="N66" i="16"/>
  <c r="O66" i="16"/>
  <c r="O58" i="16"/>
  <c r="N58" i="16"/>
  <c r="N50" i="16"/>
  <c r="O50" i="16"/>
  <c r="M726" i="15"/>
  <c r="M812" i="15"/>
  <c r="N812" i="15" s="1"/>
  <c r="F808" i="18" s="1"/>
  <c r="J528" i="34"/>
  <c r="Q7" i="26"/>
  <c r="H7" i="18" s="1"/>
  <c r="P460" i="10"/>
  <c r="J460" i="18" s="1"/>
  <c r="I379" i="18"/>
  <c r="K379" i="18" s="1"/>
  <c r="M379" i="18" s="1"/>
  <c r="N379" i="18" s="1"/>
  <c r="K1116" i="26"/>
  <c r="M174" i="12"/>
  <c r="N174" i="12" s="1"/>
  <c r="I174" i="18" s="1"/>
  <c r="K174" i="18" s="1"/>
  <c r="M174" i="18" s="1"/>
  <c r="N174" i="18" s="1"/>
  <c r="M238" i="12"/>
  <c r="N238" i="12" s="1"/>
  <c r="I238" i="18" s="1"/>
  <c r="M317" i="12"/>
  <c r="N317" i="12" s="1"/>
  <c r="M268" i="34"/>
  <c r="L572" i="32"/>
  <c r="L552" i="32"/>
  <c r="L554" i="32"/>
  <c r="O862" i="16"/>
  <c r="M188" i="12"/>
  <c r="N188" i="12" s="1"/>
  <c r="M232" i="12"/>
  <c r="N232" i="12" s="1"/>
  <c r="M148" i="12"/>
  <c r="N148" i="12" s="1"/>
  <c r="M102" i="12"/>
  <c r="N102" i="12" s="1"/>
  <c r="M283" i="12"/>
  <c r="N283" i="12" s="1"/>
  <c r="I283" i="18" s="1"/>
  <c r="M281" i="12"/>
  <c r="N281" i="12" s="1"/>
  <c r="M329" i="12"/>
  <c r="N329" i="12" s="1"/>
  <c r="I329" i="18" s="1"/>
  <c r="M16" i="12"/>
  <c r="N16" i="12" s="1"/>
  <c r="M39" i="12"/>
  <c r="N39" i="12" s="1"/>
  <c r="I39" i="18" s="1"/>
  <c r="M45" i="12"/>
  <c r="N45" i="12" s="1"/>
  <c r="I45" i="18" s="1"/>
  <c r="M77" i="12"/>
  <c r="N77" i="12" s="1"/>
  <c r="M289" i="12"/>
  <c r="N289" i="12" s="1"/>
  <c r="M123" i="12"/>
  <c r="N123" i="12" s="1"/>
  <c r="M133" i="12"/>
  <c r="N133" i="12" s="1"/>
  <c r="M183" i="12"/>
  <c r="N183" i="12" s="1"/>
  <c r="I183" i="18" s="1"/>
  <c r="M227" i="12"/>
  <c r="N227" i="12" s="1"/>
  <c r="I227" i="18" s="1"/>
  <c r="M245" i="12"/>
  <c r="N245" i="12" s="1"/>
  <c r="M268" i="12"/>
  <c r="N268" i="12" s="1"/>
  <c r="I268" i="18" s="1"/>
  <c r="K268" i="18" s="1"/>
  <c r="M268" i="18" s="1"/>
  <c r="N268" i="18" s="1"/>
  <c r="M284" i="12"/>
  <c r="N284" i="12" s="1"/>
  <c r="I284" i="18" s="1"/>
  <c r="M300" i="12"/>
  <c r="N300" i="12" s="1"/>
  <c r="I300" i="18" s="1"/>
  <c r="M308" i="12"/>
  <c r="N308" i="12" s="1"/>
  <c r="M267" i="12"/>
  <c r="N267" i="12" s="1"/>
  <c r="I267" i="18" s="1"/>
  <c r="M179" i="12"/>
  <c r="N179" i="12" s="1"/>
  <c r="M187" i="12"/>
  <c r="N187" i="12" s="1"/>
  <c r="M203" i="12"/>
  <c r="N203" i="12" s="1"/>
  <c r="M288" i="12"/>
  <c r="N288" i="12" s="1"/>
  <c r="M312" i="12"/>
  <c r="N312" i="12" s="1"/>
  <c r="M328" i="12"/>
  <c r="N328" i="12" s="1"/>
  <c r="J907" i="15"/>
  <c r="J1115" i="15" s="1"/>
  <c r="N62" i="16"/>
  <c r="O62" i="16"/>
  <c r="N54" i="16"/>
  <c r="O54" i="16"/>
  <c r="N46" i="16"/>
  <c r="O46" i="16"/>
  <c r="M605" i="15"/>
  <c r="J726" i="34"/>
  <c r="P905" i="33"/>
  <c r="K279" i="18"/>
  <c r="M279" i="18" s="1"/>
  <c r="N279" i="18" s="1"/>
  <c r="K827" i="18"/>
  <c r="M827" i="18" s="1"/>
  <c r="N827" i="18" s="1"/>
  <c r="F785" i="18"/>
  <c r="K785" i="18" s="1"/>
  <c r="M785" i="18" s="1"/>
  <c r="N785" i="18" s="1"/>
  <c r="K660" i="18"/>
  <c r="M660" i="18" s="1"/>
  <c r="N660" i="18" s="1"/>
  <c r="F769" i="18"/>
  <c r="F615" i="18"/>
  <c r="K338" i="18"/>
  <c r="M338" i="18" s="1"/>
  <c r="N338" i="18" s="1"/>
  <c r="I905" i="32"/>
  <c r="J905" i="32"/>
  <c r="M461" i="15"/>
  <c r="I461" i="32"/>
  <c r="N862" i="16"/>
  <c r="Q528" i="26"/>
  <c r="H526" i="18" s="1"/>
  <c r="P603" i="26"/>
  <c r="Q603" i="26" s="1"/>
  <c r="N907" i="16"/>
  <c r="N1115" i="16" s="1"/>
  <c r="N605" i="16"/>
  <c r="N724" i="16" s="1"/>
  <c r="O724" i="16"/>
  <c r="N603" i="16"/>
  <c r="I6" i="14"/>
  <c r="I461" i="14" s="1"/>
  <c r="M864" i="12"/>
  <c r="L63" i="11"/>
  <c r="M63" i="11" s="1"/>
  <c r="L255" i="11"/>
  <c r="M255" i="11" s="1"/>
  <c r="I255" i="18" s="1"/>
  <c r="L360" i="11"/>
  <c r="M360" i="11" s="1"/>
  <c r="L444" i="11"/>
  <c r="M444" i="11" s="1"/>
  <c r="L57" i="11"/>
  <c r="M57" i="11" s="1"/>
  <c r="L204" i="11"/>
  <c r="M204" i="11" s="1"/>
  <c r="I204" i="18" s="1"/>
  <c r="J1116" i="26"/>
  <c r="P1116" i="26" s="1"/>
  <c r="Q1116" i="26" s="1"/>
  <c r="M331" i="12"/>
  <c r="N331" i="12" s="1"/>
  <c r="I331" i="18" s="1"/>
  <c r="J1116" i="16"/>
  <c r="M699" i="34"/>
  <c r="M697" i="34"/>
  <c r="M695" i="34"/>
  <c r="M691" i="34"/>
  <c r="M689" i="34"/>
  <c r="M663" i="34"/>
  <c r="M657" i="34"/>
  <c r="M653" i="34"/>
  <c r="M637" i="34"/>
  <c r="N637" i="34" s="1"/>
  <c r="F634" i="18" s="1"/>
  <c r="M627" i="34"/>
  <c r="M622" i="34"/>
  <c r="M620" i="34"/>
  <c r="M616" i="34"/>
  <c r="M612" i="34"/>
  <c r="M608" i="34"/>
  <c r="N461" i="25"/>
  <c r="O461" i="25" s="1"/>
  <c r="M907" i="34"/>
  <c r="M718" i="34"/>
  <c r="N718" i="34" s="1"/>
  <c r="F715" i="18" s="1"/>
  <c r="M715" i="34"/>
  <c r="N715" i="34" s="1"/>
  <c r="M714" i="34"/>
  <c r="N714" i="34" s="1"/>
  <c r="F711" i="18" s="1"/>
  <c r="M712" i="34"/>
  <c r="N712" i="34" s="1"/>
  <c r="F709" i="18" s="1"/>
  <c r="M684" i="34"/>
  <c r="M678" i="34"/>
  <c r="M672" i="34"/>
  <c r="M668" i="34"/>
  <c r="M648" i="34"/>
  <c r="M646" i="34"/>
  <c r="M644" i="34"/>
  <c r="M640" i="34"/>
  <c r="M634" i="34"/>
  <c r="M630" i="34"/>
  <c r="M628" i="34"/>
  <c r="M624" i="34"/>
  <c r="M621" i="34"/>
  <c r="M617" i="34"/>
  <c r="M613" i="34"/>
  <c r="M609" i="34"/>
  <c r="O461" i="23"/>
  <c r="M875" i="34"/>
  <c r="N875" i="34" s="1"/>
  <c r="M869" i="34"/>
  <c r="N869" i="34" s="1"/>
  <c r="N864" i="16"/>
  <c r="N905" i="16" s="1"/>
  <c r="O905" i="16"/>
  <c r="N463" i="16"/>
  <c r="N526" i="16" s="1"/>
  <c r="I907" i="11"/>
  <c r="I1115" i="11" s="1"/>
  <c r="J1115" i="32"/>
  <c r="M53" i="12"/>
  <c r="N53" i="12" s="1"/>
  <c r="M88" i="12"/>
  <c r="N88" i="12" s="1"/>
  <c r="I88" i="18" s="1"/>
  <c r="M242" i="12"/>
  <c r="N242" i="12" s="1"/>
  <c r="M369" i="12"/>
  <c r="N369" i="12" s="1"/>
  <c r="M409" i="12"/>
  <c r="N409" i="12" s="1"/>
  <c r="M58" i="12"/>
  <c r="N58" i="12" s="1"/>
  <c r="M11" i="12"/>
  <c r="N11" i="12" s="1"/>
  <c r="M423" i="12"/>
  <c r="N423" i="12" s="1"/>
  <c r="I423" i="18" s="1"/>
  <c r="M32" i="12"/>
  <c r="N32" i="12" s="1"/>
  <c r="I32" i="18" s="1"/>
  <c r="M120" i="12"/>
  <c r="N120" i="12" s="1"/>
  <c r="I120" i="18" s="1"/>
  <c r="K120" i="18" s="1"/>
  <c r="M120" i="18" s="1"/>
  <c r="N120" i="18" s="1"/>
  <c r="M70" i="12"/>
  <c r="N70" i="12" s="1"/>
  <c r="M101" i="12"/>
  <c r="N101" i="12" s="1"/>
  <c r="I101" i="18" s="1"/>
  <c r="M92" i="12"/>
  <c r="N92" i="12" s="1"/>
  <c r="I92" i="18" s="1"/>
  <c r="M273" i="12"/>
  <c r="N273" i="12" s="1"/>
  <c r="I273" i="18" s="1"/>
  <c r="K273" i="18" s="1"/>
  <c r="M273" i="18" s="1"/>
  <c r="N273" i="18" s="1"/>
  <c r="M377" i="12"/>
  <c r="N377" i="12" s="1"/>
  <c r="M419" i="12"/>
  <c r="N419" i="12" s="1"/>
  <c r="M14" i="12"/>
  <c r="N14" i="12" s="1"/>
  <c r="M118" i="12"/>
  <c r="N118" i="12" s="1"/>
  <c r="I118" i="18" s="1"/>
  <c r="M216" i="12"/>
  <c r="M259" i="12"/>
  <c r="N259" i="12" s="1"/>
  <c r="I259" i="18" s="1"/>
  <c r="M303" i="12"/>
  <c r="N303" i="12" s="1"/>
  <c r="M42" i="12"/>
  <c r="N42" i="12" s="1"/>
  <c r="M61" i="12"/>
  <c r="N61" i="12" s="1"/>
  <c r="I61" i="18" s="1"/>
  <c r="M359" i="12"/>
  <c r="N359" i="12" s="1"/>
  <c r="I359" i="18" s="1"/>
  <c r="M401" i="12"/>
  <c r="N401" i="12" s="1"/>
  <c r="M452" i="12"/>
  <c r="N452" i="12" s="1"/>
  <c r="M37" i="12"/>
  <c r="N37" i="12" s="1"/>
  <c r="I37" i="18" s="1"/>
  <c r="M257" i="12"/>
  <c r="N257" i="12" s="1"/>
  <c r="M355" i="12"/>
  <c r="N355" i="12" s="1"/>
  <c r="I355" i="18" s="1"/>
  <c r="M13" i="12"/>
  <c r="N13" i="12" s="1"/>
  <c r="M76" i="12"/>
  <c r="N76" i="12" s="1"/>
  <c r="M107" i="12"/>
  <c r="N107" i="12" s="1"/>
  <c r="I107" i="18" s="1"/>
  <c r="M117" i="12"/>
  <c r="N117" i="12" s="1"/>
  <c r="I117" i="18" s="1"/>
  <c r="K117" i="18" s="1"/>
  <c r="M117" i="18" s="1"/>
  <c r="N117" i="18" s="1"/>
  <c r="M679" i="34"/>
  <c r="M660" i="34"/>
  <c r="M654" i="34"/>
  <c r="M638" i="34"/>
  <c r="M674" i="34"/>
  <c r="F903" i="18"/>
  <c r="I903" i="18"/>
  <c r="N864" i="12"/>
  <c r="K474" i="18"/>
  <c r="M474" i="18" s="1"/>
  <c r="N474" i="18" s="1"/>
  <c r="K698" i="18"/>
  <c r="M698" i="18" s="1"/>
  <c r="N698" i="18" s="1"/>
  <c r="K132" i="18"/>
  <c r="M132" i="18" s="1"/>
  <c r="N132" i="18" s="1"/>
  <c r="M965" i="34"/>
  <c r="M1022" i="34"/>
  <c r="M1001" i="34"/>
  <c r="M716" i="34"/>
  <c r="M685" i="34"/>
  <c r="M681" i="34"/>
  <c r="M701" i="34"/>
  <c r="M680" i="34"/>
  <c r="M676" i="34"/>
  <c r="M552" i="34"/>
  <c r="M546" i="34"/>
  <c r="L255" i="14"/>
  <c r="M255" i="14" s="1"/>
  <c r="F255" i="18" s="1"/>
  <c r="L451" i="14"/>
  <c r="M451" i="14" s="1"/>
  <c r="F451" i="18" s="1"/>
  <c r="L80" i="14"/>
  <c r="M80" i="14" s="1"/>
  <c r="F80" i="18" s="1"/>
  <c r="L170" i="14"/>
  <c r="M170" i="14" s="1"/>
  <c r="F170" i="18" s="1"/>
  <c r="L35" i="14"/>
  <c r="M35" i="14" s="1"/>
  <c r="F185" i="18"/>
  <c r="K691" i="18"/>
  <c r="M691" i="18" s="1"/>
  <c r="N691" i="18" s="1"/>
  <c r="K823" i="18"/>
  <c r="M823" i="18" s="1"/>
  <c r="N823" i="18" s="1"/>
  <c r="K773" i="18"/>
  <c r="M773" i="18" s="1"/>
  <c r="N773" i="18" s="1"/>
  <c r="K10" i="18"/>
  <c r="M10" i="18" s="1"/>
  <c r="N10" i="18" s="1"/>
  <c r="I1067" i="18"/>
  <c r="K1067" i="18" s="1"/>
  <c r="M1067" i="18" s="1"/>
  <c r="N1067" i="18" s="1"/>
  <c r="M222" i="12"/>
  <c r="N222" i="12" s="1"/>
  <c r="M349" i="12"/>
  <c r="N349" i="12" s="1"/>
  <c r="M439" i="12"/>
  <c r="N439" i="12" s="1"/>
  <c r="I466" i="18"/>
  <c r="K466" i="18" s="1"/>
  <c r="M466" i="18" s="1"/>
  <c r="N466" i="18" s="1"/>
  <c r="I919" i="18"/>
  <c r="I940" i="18"/>
  <c r="I1074" i="18"/>
  <c r="K1074" i="18" s="1"/>
  <c r="M1074" i="18" s="1"/>
  <c r="N1074" i="18" s="1"/>
  <c r="K509" i="18"/>
  <c r="M509" i="18" s="1"/>
  <c r="N509" i="18" s="1"/>
  <c r="I502" i="18"/>
  <c r="I469" i="18"/>
  <c r="K469" i="18" s="1"/>
  <c r="M469" i="18" s="1"/>
  <c r="N469" i="18" s="1"/>
  <c r="I674" i="18"/>
  <c r="K674" i="18" s="1"/>
  <c r="M674" i="18" s="1"/>
  <c r="N674" i="18" s="1"/>
  <c r="I758" i="18"/>
  <c r="K758" i="18" s="1"/>
  <c r="M758" i="18" s="1"/>
  <c r="N758" i="18" s="1"/>
  <c r="I505" i="18"/>
  <c r="I460" i="18"/>
  <c r="K155" i="18"/>
  <c r="M155" i="18" s="1"/>
  <c r="N155" i="18" s="1"/>
  <c r="N1116" i="25"/>
  <c r="O1116" i="25" s="1"/>
  <c r="I97" i="12"/>
  <c r="I461" i="12" s="1"/>
  <c r="K475" i="18"/>
  <c r="M475" i="18" s="1"/>
  <c r="N475" i="18" s="1"/>
  <c r="L463" i="14"/>
  <c r="L526" i="14" s="1"/>
  <c r="Q534" i="26"/>
  <c r="H532" i="18" s="1"/>
  <c r="H6" i="18"/>
  <c r="P461" i="26"/>
  <c r="Q461" i="26" s="1"/>
  <c r="L1009" i="32"/>
  <c r="I811" i="18"/>
  <c r="L846" i="32"/>
  <c r="I840" i="18" s="1"/>
  <c r="L823" i="32"/>
  <c r="I819" i="18" s="1"/>
  <c r="L816" i="32"/>
  <c r="I812" i="18" s="1"/>
  <c r="L804" i="32"/>
  <c r="I800" i="18" s="1"/>
  <c r="K800" i="18" s="1"/>
  <c r="M800" i="18" s="1"/>
  <c r="N800" i="18" s="1"/>
  <c r="L797" i="32"/>
  <c r="I793" i="18" s="1"/>
  <c r="L786" i="32"/>
  <c r="I782" i="18" s="1"/>
  <c r="L774" i="32"/>
  <c r="I770" i="18" s="1"/>
  <c r="L769" i="32"/>
  <c r="I765" i="18" s="1"/>
  <c r="L763" i="32"/>
  <c r="I759" i="18" s="1"/>
  <c r="K759" i="18" s="1"/>
  <c r="M759" i="18" s="1"/>
  <c r="N759" i="18" s="1"/>
  <c r="L760" i="32"/>
  <c r="I756" i="18" s="1"/>
  <c r="L750" i="32"/>
  <c r="I746" i="18" s="1"/>
  <c r="L746" i="32"/>
  <c r="I742" i="18" s="1"/>
  <c r="K742" i="18" s="1"/>
  <c r="M742" i="18" s="1"/>
  <c r="N742" i="18" s="1"/>
  <c r="L739" i="32"/>
  <c r="L731" i="32"/>
  <c r="I727" i="18" s="1"/>
  <c r="F950" i="18"/>
  <c r="F794" i="18"/>
  <c r="I480" i="18"/>
  <c r="F727" i="18"/>
  <c r="F761" i="18"/>
  <c r="F765" i="18"/>
  <c r="F802" i="18"/>
  <c r="F579" i="18"/>
  <c r="F392" i="18"/>
  <c r="F468" i="18"/>
  <c r="K468" i="18" s="1"/>
  <c r="M468" i="18" s="1"/>
  <c r="N468" i="18" s="1"/>
  <c r="F1071" i="18"/>
  <c r="F1076" i="18"/>
  <c r="F476" i="18"/>
  <c r="F829" i="18"/>
  <c r="K829" i="18" s="1"/>
  <c r="M829" i="18" s="1"/>
  <c r="N829" i="18" s="1"/>
  <c r="F804" i="18"/>
  <c r="F427" i="18"/>
  <c r="L184" i="14"/>
  <c r="M184" i="14" s="1"/>
  <c r="F184" i="18" s="1"/>
  <c r="L41" i="14"/>
  <c r="M41" i="14" s="1"/>
  <c r="F41" i="18" s="1"/>
  <c r="K41" i="18" s="1"/>
  <c r="M41" i="18" s="1"/>
  <c r="N41" i="18" s="1"/>
  <c r="L258" i="14"/>
  <c r="M258" i="14" s="1"/>
  <c r="F258" i="18" s="1"/>
  <c r="I559" i="18"/>
  <c r="L9" i="11"/>
  <c r="M9" i="11" s="1"/>
  <c r="I9" i="18" s="1"/>
  <c r="K9" i="18" s="1"/>
  <c r="M9" i="18" s="1"/>
  <c r="N9" i="18" s="1"/>
  <c r="L17" i="11"/>
  <c r="M17" i="11" s="1"/>
  <c r="L25" i="11"/>
  <c r="M25" i="11" s="1"/>
  <c r="L67" i="11"/>
  <c r="M67" i="11" s="1"/>
  <c r="L75" i="11"/>
  <c r="M75" i="11" s="1"/>
  <c r="I75" i="18" s="1"/>
  <c r="L158" i="11"/>
  <c r="M158" i="11" s="1"/>
  <c r="L166" i="11"/>
  <c r="M166" i="11" s="1"/>
  <c r="L191" i="11"/>
  <c r="M191" i="11" s="1"/>
  <c r="L206" i="11"/>
  <c r="M206" i="11" s="1"/>
  <c r="L213" i="11"/>
  <c r="M213" i="11" s="1"/>
  <c r="I213" i="18" s="1"/>
  <c r="M378" i="12"/>
  <c r="N378" i="12" s="1"/>
  <c r="M410" i="12"/>
  <c r="N410" i="12" s="1"/>
  <c r="M449" i="12"/>
  <c r="N449" i="12" s="1"/>
  <c r="L334" i="11"/>
  <c r="M334" i="11" s="1"/>
  <c r="I334" i="18" s="1"/>
  <c r="L62" i="11"/>
  <c r="M62" i="11" s="1"/>
  <c r="L210" i="11"/>
  <c r="M210" i="11" s="1"/>
  <c r="L207" i="11"/>
  <c r="M207" i="11" s="1"/>
  <c r="M522" i="34"/>
  <c r="M719" i="34"/>
  <c r="N719" i="34" s="1"/>
  <c r="F716" i="18" s="1"/>
  <c r="K716" i="18" s="1"/>
  <c r="M716" i="18" s="1"/>
  <c r="N716" i="18" s="1"/>
  <c r="M673" i="34"/>
  <c r="M664" i="34"/>
  <c r="M636" i="34"/>
  <c r="M1049" i="34"/>
  <c r="M1035" i="34"/>
  <c r="M1023" i="34"/>
  <c r="M1010" i="34"/>
  <c r="M1000" i="34"/>
  <c r="L249" i="11"/>
  <c r="M249" i="11" s="1"/>
  <c r="L335" i="11"/>
  <c r="M335" i="11" s="1"/>
  <c r="L125" i="11"/>
  <c r="M125" i="11" s="1"/>
  <c r="I125" i="18" s="1"/>
  <c r="L221" i="11"/>
  <c r="M221" i="11" s="1"/>
  <c r="I221" i="18" s="1"/>
  <c r="L78" i="11"/>
  <c r="M78" i="11" s="1"/>
  <c r="M540" i="15"/>
  <c r="L387" i="11"/>
  <c r="M387" i="11" s="1"/>
  <c r="I387" i="18" s="1"/>
  <c r="L34" i="11"/>
  <c r="M34" i="11" s="1"/>
  <c r="L189" i="11"/>
  <c r="M189" i="11" s="1"/>
  <c r="L196" i="11"/>
  <c r="M196" i="11" s="1"/>
  <c r="I196" i="18" s="1"/>
  <c r="K196" i="18" s="1"/>
  <c r="M196" i="18" s="1"/>
  <c r="N196" i="18" s="1"/>
  <c r="M1116" i="33"/>
  <c r="O1116" i="33" s="1"/>
  <c r="P1116" i="33" s="1"/>
  <c r="K217" i="18"/>
  <c r="M217" i="18" s="1"/>
  <c r="N217" i="18" s="1"/>
  <c r="M461" i="34"/>
  <c r="M1116" i="13"/>
  <c r="L317" i="11"/>
  <c r="M317" i="11" s="1"/>
  <c r="L348" i="11"/>
  <c r="M348" i="11" s="1"/>
  <c r="L410" i="11"/>
  <c r="M410" i="11" s="1"/>
  <c r="L127" i="11"/>
  <c r="M127" i="11" s="1"/>
  <c r="I127" i="18" s="1"/>
  <c r="K127" i="18" s="1"/>
  <c r="M127" i="18" s="1"/>
  <c r="N127" i="18" s="1"/>
  <c r="L251" i="11"/>
  <c r="M251" i="11" s="1"/>
  <c r="I251" i="18" s="1"/>
  <c r="L261" i="11"/>
  <c r="M261" i="11" s="1"/>
  <c r="L303" i="11"/>
  <c r="M303" i="11" s="1"/>
  <c r="K1116" i="16"/>
  <c r="M918" i="34"/>
  <c r="L953" i="32"/>
  <c r="I947" i="18" s="1"/>
  <c r="J443" i="12"/>
  <c r="J198" i="12"/>
  <c r="J293" i="12"/>
  <c r="J261" i="12"/>
  <c r="K479" i="18"/>
  <c r="M479" i="18" s="1"/>
  <c r="N479" i="18" s="1"/>
  <c r="L1058" i="11"/>
  <c r="M1058" i="11" s="1"/>
  <c r="L118" i="14"/>
  <c r="M118" i="14" s="1"/>
  <c r="F118" i="18" s="1"/>
  <c r="M182" i="12"/>
  <c r="N182" i="12" s="1"/>
  <c r="I182" i="18" s="1"/>
  <c r="M137" i="12"/>
  <c r="N137" i="12" s="1"/>
  <c r="M192" i="12"/>
  <c r="N192" i="12" s="1"/>
  <c r="M121" i="12"/>
  <c r="N121" i="12" s="1"/>
  <c r="I121" i="18" s="1"/>
  <c r="K121" i="18" s="1"/>
  <c r="M121" i="18" s="1"/>
  <c r="N121" i="18" s="1"/>
  <c r="M12" i="12"/>
  <c r="N12" i="12" s="1"/>
  <c r="M110" i="12"/>
  <c r="N110" i="12" s="1"/>
  <c r="M291" i="12"/>
  <c r="N291" i="12" s="1"/>
  <c r="I291" i="18" s="1"/>
  <c r="K291" i="18" s="1"/>
  <c r="M291" i="18" s="1"/>
  <c r="N291" i="18" s="1"/>
  <c r="M429" i="12"/>
  <c r="N429" i="12" s="1"/>
  <c r="M124" i="12"/>
  <c r="N124" i="12" s="1"/>
  <c r="I124" i="18" s="1"/>
  <c r="M152" i="12"/>
  <c r="N152" i="12" s="1"/>
  <c r="M244" i="12"/>
  <c r="N244" i="12" s="1"/>
  <c r="I244" i="18" s="1"/>
  <c r="M67" i="12"/>
  <c r="N67" i="12" s="1"/>
  <c r="M391" i="12"/>
  <c r="N391" i="12" s="1"/>
  <c r="M441" i="12"/>
  <c r="N441" i="12" s="1"/>
  <c r="I441" i="18" s="1"/>
  <c r="M52" i="12"/>
  <c r="N52" i="12" s="1"/>
  <c r="M62" i="12"/>
  <c r="N62" i="12" s="1"/>
  <c r="M135" i="12"/>
  <c r="N135" i="12" s="1"/>
  <c r="I135" i="18" s="1"/>
  <c r="M239" i="12"/>
  <c r="N239" i="12" s="1"/>
  <c r="M310" i="12"/>
  <c r="N310" i="12" s="1"/>
  <c r="I310" i="18" s="1"/>
  <c r="K310" i="18" s="1"/>
  <c r="M310" i="18" s="1"/>
  <c r="N310" i="18" s="1"/>
  <c r="M336" i="12"/>
  <c r="N336" i="12" s="1"/>
  <c r="M344" i="12"/>
  <c r="N344" i="12" s="1"/>
  <c r="M352" i="12"/>
  <c r="N352" i="12" s="1"/>
  <c r="I352" i="18" s="1"/>
  <c r="M360" i="12"/>
  <c r="N360" i="12" s="1"/>
  <c r="M368" i="12"/>
  <c r="N368" i="12" s="1"/>
  <c r="M376" i="12"/>
  <c r="N376" i="12" s="1"/>
  <c r="M384" i="12"/>
  <c r="N384" i="12" s="1"/>
  <c r="I384" i="18" s="1"/>
  <c r="K384" i="18" s="1"/>
  <c r="M384" i="18" s="1"/>
  <c r="N384" i="18" s="1"/>
  <c r="M392" i="12"/>
  <c r="N392" i="12" s="1"/>
  <c r="M408" i="12"/>
  <c r="N408" i="12" s="1"/>
  <c r="M440" i="12"/>
  <c r="N440" i="12" s="1"/>
  <c r="M382" i="12"/>
  <c r="N382" i="12" s="1"/>
  <c r="I382" i="18" s="1"/>
  <c r="M438" i="12"/>
  <c r="N438" i="12" s="1"/>
  <c r="I438" i="18" s="1"/>
  <c r="L346" i="11"/>
  <c r="M346" i="11" s="1"/>
  <c r="I346" i="18" s="1"/>
  <c r="L358" i="11"/>
  <c r="M358" i="11" s="1"/>
  <c r="I358" i="18" s="1"/>
  <c r="L369" i="11"/>
  <c r="M369" i="11" s="1"/>
  <c r="L403" i="11"/>
  <c r="M403" i="11" s="1"/>
  <c r="L424" i="11"/>
  <c r="M424" i="11" s="1"/>
  <c r="I424" i="18" s="1"/>
  <c r="L435" i="11"/>
  <c r="M435" i="11" s="1"/>
  <c r="I435" i="18" s="1"/>
  <c r="L445" i="11"/>
  <c r="M445" i="11" s="1"/>
  <c r="L455" i="11"/>
  <c r="M455" i="11" s="1"/>
  <c r="I455" i="18" s="1"/>
  <c r="K455" i="18" s="1"/>
  <c r="M455" i="18" s="1"/>
  <c r="N455" i="18" s="1"/>
  <c r="L55" i="11"/>
  <c r="M55" i="11" s="1"/>
  <c r="I55" i="18" s="1"/>
  <c r="L144" i="11"/>
  <c r="M144" i="11" s="1"/>
  <c r="I144" i="18" s="1"/>
  <c r="L218" i="11"/>
  <c r="M218" i="11" s="1"/>
  <c r="L228" i="11"/>
  <c r="M228" i="11" s="1"/>
  <c r="L239" i="11"/>
  <c r="M239" i="11" s="1"/>
  <c r="L345" i="11"/>
  <c r="M345" i="11" s="1"/>
  <c r="I345" i="18" s="1"/>
  <c r="L376" i="11"/>
  <c r="M376" i="11" s="1"/>
  <c r="L385" i="11"/>
  <c r="M385" i="11" s="1"/>
  <c r="I385" i="18" s="1"/>
  <c r="L396" i="11"/>
  <c r="M396" i="11" s="1"/>
  <c r="L407" i="11"/>
  <c r="M407" i="11" s="1"/>
  <c r="I407" i="18" s="1"/>
  <c r="L417" i="11"/>
  <c r="M417" i="11" s="1"/>
  <c r="L428" i="11"/>
  <c r="M428" i="11" s="1"/>
  <c r="L439" i="11"/>
  <c r="M439" i="11" s="1"/>
  <c r="L451" i="11"/>
  <c r="M451" i="11" s="1"/>
  <c r="L103" i="11"/>
  <c r="M103" i="11" s="1"/>
  <c r="I103" i="18" s="1"/>
  <c r="L7" i="11"/>
  <c r="L15" i="11"/>
  <c r="M15" i="11" s="1"/>
  <c r="I15" i="18" s="1"/>
  <c r="L31" i="11"/>
  <c r="M31" i="11" s="1"/>
  <c r="I31" i="18" s="1"/>
  <c r="L69" i="11"/>
  <c r="M69" i="11" s="1"/>
  <c r="M190" i="12"/>
  <c r="N190" i="12" s="1"/>
  <c r="I190" i="18" s="1"/>
  <c r="L532" i="11"/>
  <c r="M532" i="11" s="1"/>
  <c r="I530" i="18" s="1"/>
  <c r="L318" i="11"/>
  <c r="M318" i="11" s="1"/>
  <c r="I318" i="18" s="1"/>
  <c r="L328" i="11"/>
  <c r="M328" i="11" s="1"/>
  <c r="I328" i="18" s="1"/>
  <c r="L339" i="11"/>
  <c r="M339" i="11" s="1"/>
  <c r="I339" i="18" s="1"/>
  <c r="K339" i="18" s="1"/>
  <c r="M339" i="18" s="1"/>
  <c r="N339" i="18" s="1"/>
  <c r="L351" i="11"/>
  <c r="M351" i="11" s="1"/>
  <c r="L374" i="11"/>
  <c r="M374" i="11" s="1"/>
  <c r="I374" i="18" s="1"/>
  <c r="L137" i="11"/>
  <c r="M137" i="11" s="1"/>
  <c r="L236" i="11"/>
  <c r="M236" i="11" s="1"/>
  <c r="I236" i="18" s="1"/>
  <c r="L115" i="11"/>
  <c r="M115" i="11" s="1"/>
  <c r="I115" i="18" s="1"/>
  <c r="L997" i="32"/>
  <c r="K315" i="18"/>
  <c r="M315" i="18" s="1"/>
  <c r="N315" i="18" s="1"/>
  <c r="K837" i="18"/>
  <c r="M837" i="18" s="1"/>
  <c r="N837" i="18" s="1"/>
  <c r="K743" i="18"/>
  <c r="M743" i="18" s="1"/>
  <c r="N743" i="18" s="1"/>
  <c r="K96" i="18"/>
  <c r="M96" i="18" s="1"/>
  <c r="N96" i="18" s="1"/>
  <c r="K112" i="18"/>
  <c r="M112" i="18" s="1"/>
  <c r="N112" i="18" s="1"/>
  <c r="I497" i="18"/>
  <c r="L1023" i="32"/>
  <c r="L704" i="14"/>
  <c r="M704" i="14" s="1"/>
  <c r="F701" i="18" s="1"/>
  <c r="L397" i="14"/>
  <c r="M397" i="14" s="1"/>
  <c r="F397" i="18" s="1"/>
  <c r="L304" i="14"/>
  <c r="M304" i="14" s="1"/>
  <c r="F304" i="18" s="1"/>
  <c r="L399" i="14"/>
  <c r="M399" i="14" s="1"/>
  <c r="F399" i="18" s="1"/>
  <c r="K399" i="18" s="1"/>
  <c r="M399" i="18" s="1"/>
  <c r="N399" i="18" s="1"/>
  <c r="L114" i="14"/>
  <c r="M114" i="14" s="1"/>
  <c r="F114" i="18" s="1"/>
  <c r="L245" i="14"/>
  <c r="M245" i="14" s="1"/>
  <c r="F245" i="18" s="1"/>
  <c r="L300" i="14"/>
  <c r="M300" i="14" s="1"/>
  <c r="F300" i="18" s="1"/>
  <c r="L415" i="14"/>
  <c r="M415" i="14" s="1"/>
  <c r="F415" i="18" s="1"/>
  <c r="L215" i="14"/>
  <c r="M215" i="14" s="1"/>
  <c r="F215" i="18" s="1"/>
  <c r="L353" i="14"/>
  <c r="M353" i="14" s="1"/>
  <c r="F353" i="18" s="1"/>
  <c r="L418" i="14"/>
  <c r="M418" i="14" s="1"/>
  <c r="F418" i="18" s="1"/>
  <c r="L82" i="14"/>
  <c r="M82" i="14" s="1"/>
  <c r="F82" i="18" s="1"/>
  <c r="L352" i="14"/>
  <c r="M352" i="14" s="1"/>
  <c r="F352" i="18" s="1"/>
  <c r="L51" i="14"/>
  <c r="M51" i="14" s="1"/>
  <c r="F51" i="18" s="1"/>
  <c r="L19" i="14"/>
  <c r="M19" i="14" s="1"/>
  <c r="F19" i="18" s="1"/>
  <c r="L70" i="14"/>
  <c r="M70" i="14" s="1"/>
  <c r="F70" i="18" s="1"/>
  <c r="L386" i="14"/>
  <c r="M386" i="14" s="1"/>
  <c r="F386" i="18" s="1"/>
  <c r="L398" i="14"/>
  <c r="M398" i="14" s="1"/>
  <c r="F398" i="18" s="1"/>
  <c r="L12" i="14"/>
  <c r="M12" i="14" s="1"/>
  <c r="F12" i="18" s="1"/>
  <c r="L85" i="14"/>
  <c r="M85" i="14" s="1"/>
  <c r="F85" i="18" s="1"/>
  <c r="L430" i="14"/>
  <c r="M430" i="14" s="1"/>
  <c r="F430" i="18" s="1"/>
  <c r="K430" i="18" s="1"/>
  <c r="M430" i="18" s="1"/>
  <c r="N430" i="18" s="1"/>
  <c r="L151" i="14"/>
  <c r="M151" i="14" s="1"/>
  <c r="F151" i="18" s="1"/>
  <c r="L335" i="14"/>
  <c r="M335" i="14" s="1"/>
  <c r="F335" i="18" s="1"/>
  <c r="L424" i="14"/>
  <c r="M424" i="14" s="1"/>
  <c r="F424" i="18" s="1"/>
  <c r="L453" i="14"/>
  <c r="M453" i="14" s="1"/>
  <c r="F453" i="18" s="1"/>
  <c r="L161" i="14"/>
  <c r="M161" i="14" s="1"/>
  <c r="F161" i="18" s="1"/>
  <c r="L190" i="14"/>
  <c r="M190" i="14" s="1"/>
  <c r="F190" i="18" s="1"/>
  <c r="K190" i="18" s="1"/>
  <c r="M190" i="18" s="1"/>
  <c r="N190" i="18" s="1"/>
  <c r="L249" i="14"/>
  <c r="M249" i="14" s="1"/>
  <c r="F249" i="18" s="1"/>
  <c r="L278" i="14"/>
  <c r="M278" i="14" s="1"/>
  <c r="F278" i="18" s="1"/>
  <c r="K278" i="18" s="1"/>
  <c r="M278" i="18" s="1"/>
  <c r="N278" i="18" s="1"/>
  <c r="L354" i="14"/>
  <c r="M354" i="14" s="1"/>
  <c r="F354" i="18" s="1"/>
  <c r="L429" i="14"/>
  <c r="M429" i="14" s="1"/>
  <c r="F429" i="18" s="1"/>
  <c r="L221" i="14"/>
  <c r="M221" i="14" s="1"/>
  <c r="F221" i="18" s="1"/>
  <c r="L235" i="14"/>
  <c r="M235" i="14" s="1"/>
  <c r="F235" i="18" s="1"/>
  <c r="L265" i="14"/>
  <c r="M265" i="14" s="1"/>
  <c r="F265" i="18" s="1"/>
  <c r="L286" i="14"/>
  <c r="M286" i="14" s="1"/>
  <c r="F286" i="18" s="1"/>
  <c r="L46" i="14"/>
  <c r="M46" i="14" s="1"/>
  <c r="F46" i="18" s="1"/>
  <c r="L111" i="14"/>
  <c r="M111" i="14" s="1"/>
  <c r="F111" i="18" s="1"/>
  <c r="L228" i="14"/>
  <c r="M228" i="14" s="1"/>
  <c r="F228" i="18" s="1"/>
  <c r="L247" i="14"/>
  <c r="M247" i="14" s="1"/>
  <c r="F247" i="18" s="1"/>
  <c r="L290" i="14"/>
  <c r="M290" i="14" s="1"/>
  <c r="F290" i="18" s="1"/>
  <c r="L366" i="14"/>
  <c r="M366" i="14" s="1"/>
  <c r="F366" i="18" s="1"/>
  <c r="L437" i="14"/>
  <c r="M437" i="14" s="1"/>
  <c r="F437" i="18" s="1"/>
  <c r="L182" i="14"/>
  <c r="M182" i="14" s="1"/>
  <c r="F182" i="18" s="1"/>
  <c r="L263" i="14"/>
  <c r="M263" i="14" s="1"/>
  <c r="F263" i="18" s="1"/>
  <c r="L313" i="14"/>
  <c r="M313" i="14" s="1"/>
  <c r="F313" i="18" s="1"/>
  <c r="K313" i="18" s="1"/>
  <c r="M313" i="18" s="1"/>
  <c r="N313" i="18" s="1"/>
  <c r="L445" i="14"/>
  <c r="M445" i="14" s="1"/>
  <c r="F445" i="18" s="1"/>
  <c r="L54" i="14"/>
  <c r="M54" i="14" s="1"/>
  <c r="F54" i="18" s="1"/>
  <c r="L197" i="14"/>
  <c r="M197" i="14" s="1"/>
  <c r="F197" i="18" s="1"/>
  <c r="L31" i="14"/>
  <c r="M31" i="14" s="1"/>
  <c r="F31" i="18" s="1"/>
  <c r="L93" i="14"/>
  <c r="M93" i="14" s="1"/>
  <c r="F93" i="18" s="1"/>
  <c r="L149" i="14"/>
  <c r="M149" i="14" s="1"/>
  <c r="F149" i="18" s="1"/>
  <c r="L154" i="14"/>
  <c r="M154" i="14" s="1"/>
  <c r="F154" i="18" s="1"/>
  <c r="L407" i="14"/>
  <c r="M407" i="14" s="1"/>
  <c r="F407" i="18" s="1"/>
  <c r="L272" i="14"/>
  <c r="M272" i="14" s="1"/>
  <c r="F272" i="18" s="1"/>
  <c r="L306" i="14"/>
  <c r="M306" i="14" s="1"/>
  <c r="F306" i="18" s="1"/>
  <c r="L334" i="14"/>
  <c r="M334" i="14" s="1"/>
  <c r="F334" i="18" s="1"/>
  <c r="L360" i="14"/>
  <c r="M360" i="14" s="1"/>
  <c r="F360" i="18" s="1"/>
  <c r="L333" i="14"/>
  <c r="M333" i="14" s="1"/>
  <c r="F333" i="18" s="1"/>
  <c r="L66" i="14"/>
  <c r="M66" i="14" s="1"/>
  <c r="F66" i="18" s="1"/>
  <c r="L27" i="14"/>
  <c r="M27" i="14" s="1"/>
  <c r="F27" i="18" s="1"/>
  <c r="L116" i="14"/>
  <c r="M116" i="14" s="1"/>
  <c r="F116" i="18" s="1"/>
  <c r="L382" i="14"/>
  <c r="M382" i="14" s="1"/>
  <c r="F382" i="18" s="1"/>
  <c r="L387" i="14"/>
  <c r="M387" i="14" s="1"/>
  <c r="F387" i="18" s="1"/>
  <c r="L100" i="14"/>
  <c r="M100" i="14" s="1"/>
  <c r="F100" i="18" s="1"/>
  <c r="L113" i="14"/>
  <c r="M113" i="14" s="1"/>
  <c r="F113" i="18" s="1"/>
  <c r="L210" i="14"/>
  <c r="M210" i="14" s="1"/>
  <c r="F210" i="18" s="1"/>
  <c r="L129" i="14"/>
  <c r="M129" i="14" s="1"/>
  <c r="F129" i="18" s="1"/>
  <c r="L331" i="14"/>
  <c r="M331" i="14" s="1"/>
  <c r="F331" i="18" s="1"/>
  <c r="L8" i="14"/>
  <c r="M8" i="14" s="1"/>
  <c r="F8" i="18" s="1"/>
  <c r="L86" i="14"/>
  <c r="M86" i="14" s="1"/>
  <c r="F86" i="18" s="1"/>
  <c r="K86" i="18" s="1"/>
  <c r="M86" i="18" s="1"/>
  <c r="N86" i="18" s="1"/>
  <c r="L175" i="14"/>
  <c r="M175" i="14" s="1"/>
  <c r="F175" i="18" s="1"/>
  <c r="L153" i="14"/>
  <c r="M153" i="14" s="1"/>
  <c r="L372" i="14"/>
  <c r="M372" i="14" s="1"/>
  <c r="F372" i="18" s="1"/>
  <c r="L401" i="14"/>
  <c r="M401" i="14" s="1"/>
  <c r="F401" i="18" s="1"/>
  <c r="L969" i="14"/>
  <c r="M969" i="14" s="1"/>
  <c r="F963" i="18" s="1"/>
  <c r="L617" i="14"/>
  <c r="M617" i="14" s="1"/>
  <c r="F614" i="18" s="1"/>
  <c r="K614" i="18" s="1"/>
  <c r="M614" i="18" s="1"/>
  <c r="N614" i="18" s="1"/>
  <c r="L392" i="11"/>
  <c r="M392" i="11" s="1"/>
  <c r="L370" i="11"/>
  <c r="M370" i="11" s="1"/>
  <c r="I370" i="18" s="1"/>
  <c r="K370" i="18" s="1"/>
  <c r="M370" i="18" s="1"/>
  <c r="N370" i="18" s="1"/>
  <c r="L380" i="11"/>
  <c r="M380" i="11" s="1"/>
  <c r="L412" i="11"/>
  <c r="M412" i="11" s="1"/>
  <c r="L110" i="11"/>
  <c r="M110" i="11" s="1"/>
  <c r="I110" i="18" s="1"/>
  <c r="K110" i="18" s="1"/>
  <c r="M110" i="18" s="1"/>
  <c r="N110" i="18" s="1"/>
  <c r="L49" i="11"/>
  <c r="M49" i="11" s="1"/>
  <c r="I49" i="18" s="1"/>
  <c r="L66" i="11"/>
  <c r="M66" i="11" s="1"/>
  <c r="L74" i="11"/>
  <c r="M74" i="11" s="1"/>
  <c r="I74" i="18" s="1"/>
  <c r="K74" i="18" s="1"/>
  <c r="M74" i="18" s="1"/>
  <c r="N74" i="18" s="1"/>
  <c r="L81" i="11"/>
  <c r="M81" i="11" s="1"/>
  <c r="I81" i="18" s="1"/>
  <c r="L149" i="11"/>
  <c r="M149" i="11" s="1"/>
  <c r="L157" i="11"/>
  <c r="M157" i="11" s="1"/>
  <c r="I157" i="18" s="1"/>
  <c r="L165" i="11"/>
  <c r="M165" i="11" s="1"/>
  <c r="L173" i="11"/>
  <c r="M173" i="11" s="1"/>
  <c r="I173" i="18" s="1"/>
  <c r="K173" i="18" s="1"/>
  <c r="M173" i="18" s="1"/>
  <c r="N173" i="18" s="1"/>
  <c r="L205" i="11"/>
  <c r="M205" i="11" s="1"/>
  <c r="I205" i="18" s="1"/>
  <c r="L214" i="11"/>
  <c r="M214" i="11" s="1"/>
  <c r="I214" i="18" s="1"/>
  <c r="L11" i="11"/>
  <c r="M11" i="11" s="1"/>
  <c r="L19" i="11"/>
  <c r="M19" i="11" s="1"/>
  <c r="L27" i="11"/>
  <c r="M27" i="11" s="1"/>
  <c r="I27" i="18" s="1"/>
  <c r="M450" i="12"/>
  <c r="N450" i="12" s="1"/>
  <c r="M230" i="12"/>
  <c r="N230" i="12" s="1"/>
  <c r="L564" i="11"/>
  <c r="M564" i="11" s="1"/>
  <c r="M932" i="12"/>
  <c r="N932" i="12" s="1"/>
  <c r="I926" i="18" s="1"/>
  <c r="M879" i="15"/>
  <c r="N879" i="15" s="1"/>
  <c r="M542" i="15"/>
  <c r="F1116" i="16"/>
  <c r="K507" i="18"/>
  <c r="M507" i="18" s="1"/>
  <c r="N507" i="18" s="1"/>
  <c r="L304" i="32"/>
  <c r="L396" i="32"/>
  <c r="L1006" i="32"/>
  <c r="L949" i="32"/>
  <c r="L391" i="32"/>
  <c r="M892" i="34"/>
  <c r="N892" i="34" s="1"/>
  <c r="M524" i="34"/>
  <c r="N524" i="34" s="1"/>
  <c r="M700" i="34"/>
  <c r="M696" i="34"/>
  <c r="M690" i="34"/>
  <c r="M675" i="34"/>
  <c r="M658" i="34"/>
  <c r="M659" i="34"/>
  <c r="M655" i="34"/>
  <c r="M649" i="34"/>
  <c r="M645" i="34"/>
  <c r="M639" i="34"/>
  <c r="M972" i="34"/>
  <c r="M957" i="34"/>
  <c r="M950" i="34"/>
  <c r="M921" i="34"/>
  <c r="M601" i="34"/>
  <c r="M1031" i="34"/>
  <c r="M1008" i="34"/>
  <c r="M974" i="34"/>
  <c r="M1089" i="34"/>
  <c r="M1072" i="34"/>
  <c r="M1063" i="34"/>
  <c r="M1046" i="34"/>
  <c r="M1032" i="34"/>
  <c r="M953" i="34"/>
  <c r="M927" i="34"/>
  <c r="M913" i="34"/>
  <c r="M525" i="34"/>
  <c r="N525" i="34" s="1"/>
  <c r="F524" i="18" s="1"/>
  <c r="M707" i="34"/>
  <c r="M1091" i="34"/>
  <c r="M1074" i="34"/>
  <c r="M1065" i="34"/>
  <c r="M1034" i="34"/>
  <c r="M544" i="34"/>
  <c r="M473" i="34"/>
  <c r="N473" i="34" s="1"/>
  <c r="F472" i="18" s="1"/>
  <c r="M583" i="15"/>
  <c r="M538" i="15"/>
  <c r="N538" i="15" s="1"/>
  <c r="L270" i="14"/>
  <c r="M270" i="14" s="1"/>
  <c r="F270" i="18" s="1"/>
  <c r="L26" i="14"/>
  <c r="M26" i="14" s="1"/>
  <c r="F26" i="18" s="1"/>
  <c r="L157" i="14"/>
  <c r="M157" i="14" s="1"/>
  <c r="F157" i="18" s="1"/>
  <c r="L124" i="14"/>
  <c r="M124" i="14" s="1"/>
  <c r="F124" i="18" s="1"/>
  <c r="L359" i="14"/>
  <c r="M359" i="14" s="1"/>
  <c r="F359" i="18" s="1"/>
  <c r="L169" i="14"/>
  <c r="M169" i="14" s="1"/>
  <c r="F169" i="18" s="1"/>
  <c r="L355" i="14"/>
  <c r="M355" i="14" s="1"/>
  <c r="F355" i="18" s="1"/>
  <c r="L39" i="14"/>
  <c r="M39" i="14" s="1"/>
  <c r="F39" i="18" s="1"/>
  <c r="F1051" i="18"/>
  <c r="P461" i="33"/>
  <c r="P1115" i="33"/>
  <c r="P466" i="33"/>
  <c r="F465" i="18" s="1"/>
  <c r="O526" i="33"/>
  <c r="P526" i="33" s="1"/>
  <c r="O862" i="33"/>
  <c r="P862" i="33" s="1"/>
  <c r="O603" i="33"/>
  <c r="P603" i="33" s="1"/>
  <c r="P1108" i="13"/>
  <c r="P867" i="13"/>
  <c r="P905" i="13"/>
  <c r="J50" i="12"/>
  <c r="J357" i="12"/>
  <c r="J66" i="12"/>
  <c r="J129" i="12"/>
  <c r="M1094" i="12"/>
  <c r="N1094" i="12" s="1"/>
  <c r="M965" i="12"/>
  <c r="N965" i="12" s="1"/>
  <c r="I959" i="18" s="1"/>
  <c r="M246" i="12"/>
  <c r="N246" i="12" s="1"/>
  <c r="I246" i="18" s="1"/>
  <c r="M309" i="12"/>
  <c r="N309" i="12" s="1"/>
  <c r="I309" i="18" s="1"/>
  <c r="M421" i="12"/>
  <c r="N421" i="12" s="1"/>
  <c r="I421" i="18" s="1"/>
  <c r="M8" i="12"/>
  <c r="N8" i="12" s="1"/>
  <c r="M47" i="12"/>
  <c r="N47" i="12" s="1"/>
  <c r="M63" i="12"/>
  <c r="N63" i="12" s="1"/>
  <c r="M73" i="12"/>
  <c r="N73" i="12" s="1"/>
  <c r="M94" i="12"/>
  <c r="N94" i="12" s="1"/>
  <c r="I94" i="18" s="1"/>
  <c r="M100" i="12"/>
  <c r="N100" i="12" s="1"/>
  <c r="I100" i="18" s="1"/>
  <c r="M130" i="12"/>
  <c r="N130" i="12" s="1"/>
  <c r="M142" i="12"/>
  <c r="N142" i="12" s="1"/>
  <c r="I142" i="18" s="1"/>
  <c r="M153" i="12"/>
  <c r="N153" i="12" s="1"/>
  <c r="M166" i="12"/>
  <c r="N166" i="12" s="1"/>
  <c r="M169" i="12"/>
  <c r="N169" i="12" s="1"/>
  <c r="M172" i="12"/>
  <c r="N172" i="12" s="1"/>
  <c r="M240" i="12"/>
  <c r="N240" i="12" s="1"/>
  <c r="M353" i="12"/>
  <c r="N353" i="12" s="1"/>
  <c r="I353" i="18" s="1"/>
  <c r="M375" i="12"/>
  <c r="N375" i="12" s="1"/>
  <c r="I375" i="18" s="1"/>
  <c r="I403" i="18"/>
  <c r="K403" i="18" s="1"/>
  <c r="M403" i="18" s="1"/>
  <c r="N403" i="18" s="1"/>
  <c r="L1082" i="11"/>
  <c r="M1082" i="11" s="1"/>
  <c r="L1066" i="11"/>
  <c r="M1066" i="11" s="1"/>
  <c r="L971" i="11"/>
  <c r="M971" i="11" s="1"/>
  <c r="I965" i="18" s="1"/>
  <c r="L386" i="11"/>
  <c r="M386" i="11" s="1"/>
  <c r="I386" i="18" s="1"/>
  <c r="L449" i="11"/>
  <c r="M449" i="11" s="1"/>
  <c r="I449" i="18" s="1"/>
  <c r="L143" i="11"/>
  <c r="M143" i="11" s="1"/>
  <c r="L243" i="11"/>
  <c r="M243" i="11" s="1"/>
  <c r="L258" i="11"/>
  <c r="M258" i="11" s="1"/>
  <c r="I258" i="18" s="1"/>
  <c r="L269" i="11"/>
  <c r="M269" i="11" s="1"/>
  <c r="I269" i="18" s="1"/>
  <c r="L280" i="11"/>
  <c r="M280" i="11" s="1"/>
  <c r="L290" i="11"/>
  <c r="M290" i="11" s="1"/>
  <c r="L301" i="11"/>
  <c r="M301" i="11" s="1"/>
  <c r="I301" i="18" s="1"/>
  <c r="L342" i="11"/>
  <c r="M342" i="11" s="1"/>
  <c r="I342" i="18" s="1"/>
  <c r="L356" i="11"/>
  <c r="M356" i="11" s="1"/>
  <c r="L377" i="11"/>
  <c r="M377" i="11" s="1"/>
  <c r="L400" i="11"/>
  <c r="M400" i="11" s="1"/>
  <c r="I400" i="18" s="1"/>
  <c r="L411" i="11"/>
  <c r="M411" i="11" s="1"/>
  <c r="L47" i="11"/>
  <c r="M47" i="11" s="1"/>
  <c r="I47" i="18" s="1"/>
  <c r="L88" i="11"/>
  <c r="L114" i="11"/>
  <c r="M114" i="11" s="1"/>
  <c r="L123" i="11"/>
  <c r="M123" i="11" s="1"/>
  <c r="I123" i="18" s="1"/>
  <c r="L226" i="11"/>
  <c r="M226" i="11" s="1"/>
  <c r="L222" i="11"/>
  <c r="M222" i="11" s="1"/>
  <c r="L245" i="11"/>
  <c r="M245" i="11" s="1"/>
  <c r="I245" i="18" s="1"/>
  <c r="L89" i="11"/>
  <c r="M89" i="11" s="1"/>
  <c r="I89" i="18" s="1"/>
  <c r="L50" i="11"/>
  <c r="M50" i="11" s="1"/>
  <c r="L56" i="11"/>
  <c r="M56" i="11" s="1"/>
  <c r="I56" i="18" s="1"/>
  <c r="K56" i="18" s="1"/>
  <c r="M56" i="18" s="1"/>
  <c r="N56" i="18" s="1"/>
  <c r="L18" i="11"/>
  <c r="M18" i="11" s="1"/>
  <c r="I18" i="18" s="1"/>
  <c r="L26" i="11"/>
  <c r="M26" i="11" s="1"/>
  <c r="I26" i="18" s="1"/>
  <c r="L35" i="11"/>
  <c r="M35" i="11" s="1"/>
  <c r="I35" i="18" s="1"/>
  <c r="L79" i="11"/>
  <c r="M79" i="11" s="1"/>
  <c r="I79" i="18" s="1"/>
  <c r="K79" i="18" s="1"/>
  <c r="M79" i="18" s="1"/>
  <c r="N79" i="18" s="1"/>
  <c r="L163" i="11"/>
  <c r="M163" i="11" s="1"/>
  <c r="L194" i="11"/>
  <c r="M194" i="11" s="1"/>
  <c r="I194" i="18" s="1"/>
  <c r="L203" i="11"/>
  <c r="M203" i="11" s="1"/>
  <c r="I203" i="18" s="1"/>
  <c r="L212" i="11"/>
  <c r="M212" i="11" s="1"/>
  <c r="I212" i="18" s="1"/>
  <c r="L13" i="11"/>
  <c r="M13" i="11" s="1"/>
  <c r="I13" i="18" s="1"/>
  <c r="L21" i="11"/>
  <c r="M21" i="11" s="1"/>
  <c r="I21" i="18" s="1"/>
  <c r="L71" i="11"/>
  <c r="M71" i="11" s="1"/>
  <c r="I71" i="18" s="1"/>
  <c r="K71" i="18" s="1"/>
  <c r="M71" i="18" s="1"/>
  <c r="N71" i="18" s="1"/>
  <c r="L80" i="11"/>
  <c r="M80" i="11" s="1"/>
  <c r="L87" i="11"/>
  <c r="M87" i="11" s="1"/>
  <c r="I87" i="18" s="1"/>
  <c r="L154" i="11"/>
  <c r="M154" i="11" s="1"/>
  <c r="L179" i="11"/>
  <c r="M179" i="11" s="1"/>
  <c r="I179" i="18" s="1"/>
  <c r="L187" i="11"/>
  <c r="M187" i="11" s="1"/>
  <c r="I187" i="18" s="1"/>
  <c r="K187" i="18" s="1"/>
  <c r="M187" i="18" s="1"/>
  <c r="N187" i="18" s="1"/>
  <c r="L202" i="11"/>
  <c r="M202" i="11" s="1"/>
  <c r="I202" i="18" s="1"/>
  <c r="L209" i="11"/>
  <c r="M209" i="11" s="1"/>
  <c r="I209" i="18" s="1"/>
  <c r="L426" i="11"/>
  <c r="M426" i="11" s="1"/>
  <c r="I426" i="18" s="1"/>
  <c r="L446" i="11"/>
  <c r="M446" i="11" s="1"/>
  <c r="L288" i="11"/>
  <c r="M288" i="11" s="1"/>
  <c r="I288" i="18" s="1"/>
  <c r="L90" i="11"/>
  <c r="M90" i="11" s="1"/>
  <c r="I90" i="18" s="1"/>
  <c r="K90" i="18" s="1"/>
  <c r="M90" i="18" s="1"/>
  <c r="N90" i="18" s="1"/>
  <c r="L270" i="11"/>
  <c r="M270" i="11" s="1"/>
  <c r="I270" i="18" s="1"/>
  <c r="L281" i="11"/>
  <c r="M281" i="11" s="1"/>
  <c r="L292" i="11"/>
  <c r="M292" i="11" s="1"/>
  <c r="L302" i="11"/>
  <c r="M302" i="11" s="1"/>
  <c r="I302" i="18" s="1"/>
  <c r="L314" i="11"/>
  <c r="M314" i="11" s="1"/>
  <c r="I314" i="18" s="1"/>
  <c r="K314" i="18" s="1"/>
  <c r="M314" i="18" s="1"/>
  <c r="N314" i="18" s="1"/>
  <c r="L77" i="11"/>
  <c r="M77" i="11" s="1"/>
  <c r="I77" i="18" s="1"/>
  <c r="L84" i="11"/>
  <c r="M84" i="11" s="1"/>
  <c r="I84" i="18" s="1"/>
  <c r="L215" i="11"/>
  <c r="M215" i="11" s="1"/>
  <c r="I215" i="18" s="1"/>
  <c r="L93" i="11"/>
  <c r="M93" i="11" s="1"/>
  <c r="I93" i="18" s="1"/>
  <c r="L102" i="11"/>
  <c r="M102" i="11" s="1"/>
  <c r="I102" i="18" s="1"/>
  <c r="L111" i="11"/>
  <c r="M111" i="11" s="1"/>
  <c r="I111" i="18" s="1"/>
  <c r="L119" i="11"/>
  <c r="M119" i="11" s="1"/>
  <c r="I119" i="18" s="1"/>
  <c r="K119" i="18" s="1"/>
  <c r="M119" i="18" s="1"/>
  <c r="N119" i="18" s="1"/>
  <c r="L130" i="11"/>
  <c r="M130" i="11" s="1"/>
  <c r="L139" i="11"/>
  <c r="M139" i="11" s="1"/>
  <c r="L147" i="11"/>
  <c r="L234" i="11"/>
  <c r="M234" i="11" s="1"/>
  <c r="I234" i="18" s="1"/>
  <c r="L242" i="11"/>
  <c r="M242" i="11" s="1"/>
  <c r="L265" i="11"/>
  <c r="M265" i="11" s="1"/>
  <c r="L276" i="11"/>
  <c r="M276" i="11" s="1"/>
  <c r="L286" i="11"/>
  <c r="M286" i="11" s="1"/>
  <c r="I286" i="18" s="1"/>
  <c r="L308" i="11"/>
  <c r="M308" i="11" s="1"/>
  <c r="I308" i="18" s="1"/>
  <c r="L319" i="11"/>
  <c r="M319" i="11" s="1"/>
  <c r="I319" i="18" s="1"/>
  <c r="L330" i="11"/>
  <c r="M330" i="11" s="1"/>
  <c r="I330" i="18" s="1"/>
  <c r="K330" i="18" s="1"/>
  <c r="M330" i="18" s="1"/>
  <c r="N330" i="18" s="1"/>
  <c r="L340" i="11"/>
  <c r="M340" i="11" s="1"/>
  <c r="I340" i="18" s="1"/>
  <c r="K340" i="18" s="1"/>
  <c r="M340" i="18" s="1"/>
  <c r="N340" i="18" s="1"/>
  <c r="L391" i="11"/>
  <c r="M391" i="11" s="1"/>
  <c r="L401" i="11"/>
  <c r="M401" i="11" s="1"/>
  <c r="L230" i="11"/>
  <c r="M230" i="11" s="1"/>
  <c r="I230" i="18" s="1"/>
  <c r="K230" i="18" s="1"/>
  <c r="M230" i="18" s="1"/>
  <c r="N230" i="18" s="1"/>
  <c r="L141" i="11"/>
  <c r="M141" i="11" s="1"/>
  <c r="I141" i="18" s="1"/>
  <c r="L216" i="11"/>
  <c r="L156" i="11"/>
  <c r="M156" i="11" s="1"/>
  <c r="I156" i="18" s="1"/>
  <c r="K156" i="18" s="1"/>
  <c r="M156" i="18" s="1"/>
  <c r="N156" i="18" s="1"/>
  <c r="L164" i="11"/>
  <c r="M164" i="11" s="1"/>
  <c r="I164" i="18" s="1"/>
  <c r="L172" i="11"/>
  <c r="M172" i="11" s="1"/>
  <c r="L181" i="11"/>
  <c r="M181" i="11" s="1"/>
  <c r="I181" i="18" s="1"/>
  <c r="K181" i="18" s="1"/>
  <c r="M181" i="18" s="1"/>
  <c r="N181" i="18" s="1"/>
  <c r="L211" i="11"/>
  <c r="M211" i="11" s="1"/>
  <c r="I356" i="18"/>
  <c r="K356" i="18" s="1"/>
  <c r="M356" i="18" s="1"/>
  <c r="N356" i="18" s="1"/>
  <c r="I281" i="18"/>
  <c r="I226" i="18"/>
  <c r="O599" i="25"/>
  <c r="D597" i="18" s="1"/>
  <c r="O603" i="25"/>
  <c r="N1115" i="25"/>
  <c r="O1115" i="25" s="1"/>
  <c r="N526" i="25"/>
  <c r="O526" i="25" s="1"/>
  <c r="K690" i="18"/>
  <c r="M690" i="18" s="1"/>
  <c r="N690" i="18" s="1"/>
  <c r="J405" i="12"/>
  <c r="J277" i="12"/>
  <c r="J373" i="12"/>
  <c r="J161" i="12"/>
  <c r="J389" i="12"/>
  <c r="I511" i="18"/>
  <c r="I874" i="18"/>
  <c r="F757" i="18"/>
  <c r="L207" i="32"/>
  <c r="I207" i="18" s="1"/>
  <c r="M539" i="15"/>
  <c r="L1101" i="32"/>
  <c r="L982" i="32"/>
  <c r="K512" i="18"/>
  <c r="M512" i="18" s="1"/>
  <c r="N512" i="18" s="1"/>
  <c r="M566" i="15"/>
  <c r="M544" i="15"/>
  <c r="M528" i="15"/>
  <c r="L189" i="14"/>
  <c r="M189" i="14" s="1"/>
  <c r="F189" i="18" s="1"/>
  <c r="L62" i="14"/>
  <c r="M62" i="14" s="1"/>
  <c r="F62" i="18" s="1"/>
  <c r="L271" i="14"/>
  <c r="M271" i="14" s="1"/>
  <c r="F271" i="18" s="1"/>
  <c r="M395" i="12"/>
  <c r="N395" i="12" s="1"/>
  <c r="M417" i="12"/>
  <c r="N417" i="12" s="1"/>
  <c r="M445" i="12"/>
  <c r="N445" i="12" s="1"/>
  <c r="I445" i="18" s="1"/>
  <c r="M22" i="12"/>
  <c r="N22" i="12" s="1"/>
  <c r="I22" i="18" s="1"/>
  <c r="K22" i="18" s="1"/>
  <c r="M22" i="18" s="1"/>
  <c r="N22" i="18" s="1"/>
  <c r="M104" i="12"/>
  <c r="N104" i="12" s="1"/>
  <c r="I104" i="18" s="1"/>
  <c r="M106" i="12"/>
  <c r="N106" i="12" s="1"/>
  <c r="M122" i="12"/>
  <c r="N122" i="12" s="1"/>
  <c r="M150" i="12"/>
  <c r="N150" i="12" s="1"/>
  <c r="I150" i="18" s="1"/>
  <c r="K150" i="18" s="1"/>
  <c r="M150" i="18" s="1"/>
  <c r="N150" i="18" s="1"/>
  <c r="M178" i="12"/>
  <c r="N178" i="12" s="1"/>
  <c r="I178" i="18" s="1"/>
  <c r="K178" i="18" s="1"/>
  <c r="M178" i="18" s="1"/>
  <c r="N178" i="18" s="1"/>
  <c r="M218" i="12"/>
  <c r="N218" i="12" s="1"/>
  <c r="M248" i="12"/>
  <c r="N248" i="12" s="1"/>
  <c r="I248" i="18" s="1"/>
  <c r="M311" i="12"/>
  <c r="N311" i="12" s="1"/>
  <c r="I311" i="18" s="1"/>
  <c r="M335" i="12"/>
  <c r="N335" i="12" s="1"/>
  <c r="M69" i="12"/>
  <c r="N69" i="12" s="1"/>
  <c r="M114" i="12"/>
  <c r="N114" i="12" s="1"/>
  <c r="M158" i="12"/>
  <c r="N158" i="12" s="1"/>
  <c r="M210" i="12"/>
  <c r="N210" i="12" s="1"/>
  <c r="M220" i="12"/>
  <c r="N220" i="12" s="1"/>
  <c r="I220" i="18" s="1"/>
  <c r="M297" i="12"/>
  <c r="N297" i="12" s="1"/>
  <c r="I297" i="18" s="1"/>
  <c r="M307" i="12"/>
  <c r="N307" i="12" s="1"/>
  <c r="I307" i="18" s="1"/>
  <c r="M347" i="12"/>
  <c r="N347" i="12" s="1"/>
  <c r="I347" i="18" s="1"/>
  <c r="M393" i="12"/>
  <c r="N393" i="12" s="1"/>
  <c r="I393" i="18" s="1"/>
  <c r="M17" i="12"/>
  <c r="N17" i="12" s="1"/>
  <c r="M23" i="12"/>
  <c r="N23" i="12" s="1"/>
  <c r="M29" i="12"/>
  <c r="N29" i="12" s="1"/>
  <c r="M38" i="12"/>
  <c r="N38" i="12" s="1"/>
  <c r="M44" i="12"/>
  <c r="N44" i="12" s="1"/>
  <c r="I44" i="18" s="1"/>
  <c r="M48" i="12"/>
  <c r="N48" i="12" s="1"/>
  <c r="M54" i="12"/>
  <c r="N54" i="12" s="1"/>
  <c r="M60" i="12"/>
  <c r="N60" i="12" s="1"/>
  <c r="M80" i="12"/>
  <c r="N80" i="12" s="1"/>
  <c r="M85" i="12"/>
  <c r="N85" i="12" s="1"/>
  <c r="M91" i="12"/>
  <c r="N91" i="12" s="1"/>
  <c r="M95" i="12"/>
  <c r="N95" i="12" s="1"/>
  <c r="I95" i="18" s="1"/>
  <c r="K95" i="18" s="1"/>
  <c r="M95" i="18" s="1"/>
  <c r="N95" i="18" s="1"/>
  <c r="M139" i="12"/>
  <c r="N139" i="12" s="1"/>
  <c r="M143" i="12"/>
  <c r="N143" i="12" s="1"/>
  <c r="M149" i="12"/>
  <c r="N149" i="12" s="1"/>
  <c r="M159" i="12"/>
  <c r="N159" i="12" s="1"/>
  <c r="I159" i="18" s="1"/>
  <c r="M165" i="12"/>
  <c r="N165" i="12" s="1"/>
  <c r="M171" i="12"/>
  <c r="N171" i="12" s="1"/>
  <c r="I171" i="18" s="1"/>
  <c r="M191" i="12"/>
  <c r="N191" i="12" s="1"/>
  <c r="M195" i="12"/>
  <c r="N195" i="12" s="1"/>
  <c r="I195" i="18" s="1"/>
  <c r="M199" i="12"/>
  <c r="N199" i="12" s="1"/>
  <c r="M211" i="12"/>
  <c r="N211" i="12" s="1"/>
  <c r="M219" i="12"/>
  <c r="N219" i="12" s="1"/>
  <c r="I219" i="18" s="1"/>
  <c r="M233" i="12"/>
  <c r="N233" i="12" s="1"/>
  <c r="M237" i="12"/>
  <c r="N237" i="12" s="1"/>
  <c r="I237" i="18" s="1"/>
  <c r="M241" i="12"/>
  <c r="N241" i="12" s="1"/>
  <c r="M249" i="12"/>
  <c r="N249" i="12" s="1"/>
  <c r="M253" i="12"/>
  <c r="N253" i="12" s="1"/>
  <c r="M256" i="12"/>
  <c r="N256" i="12" s="1"/>
  <c r="I256" i="18" s="1"/>
  <c r="K256" i="18" s="1"/>
  <c r="M256" i="18" s="1"/>
  <c r="N256" i="18" s="1"/>
  <c r="M260" i="12"/>
  <c r="N260" i="12" s="1"/>
  <c r="M264" i="12"/>
  <c r="N264" i="12" s="1"/>
  <c r="I264" i="18" s="1"/>
  <c r="K264" i="18" s="1"/>
  <c r="M264" i="18" s="1"/>
  <c r="N264" i="18" s="1"/>
  <c r="M272" i="12"/>
  <c r="N272" i="12" s="1"/>
  <c r="I272" i="18" s="1"/>
  <c r="M276" i="12"/>
  <c r="N276" i="12" s="1"/>
  <c r="M280" i="12"/>
  <c r="N280" i="12" s="1"/>
  <c r="M292" i="12"/>
  <c r="N292" i="12" s="1"/>
  <c r="M296" i="12"/>
  <c r="N296" i="12" s="1"/>
  <c r="M304" i="12"/>
  <c r="N304" i="12" s="1"/>
  <c r="M320" i="12"/>
  <c r="N320" i="12" s="1"/>
  <c r="I320" i="18" s="1"/>
  <c r="M324" i="12"/>
  <c r="N324" i="12" s="1"/>
  <c r="M325" i="12"/>
  <c r="N325" i="12" s="1"/>
  <c r="I325" i="18" s="1"/>
  <c r="M433" i="12"/>
  <c r="N433" i="12" s="1"/>
  <c r="M57" i="12"/>
  <c r="N57" i="12" s="1"/>
  <c r="I57" i="18" s="1"/>
  <c r="K57" i="18" s="1"/>
  <c r="M57" i="18" s="1"/>
  <c r="N57" i="18" s="1"/>
  <c r="M24" i="12"/>
  <c r="N24" i="12" s="1"/>
  <c r="M168" i="12"/>
  <c r="N168" i="12" s="1"/>
  <c r="M228" i="12"/>
  <c r="N228" i="12" s="1"/>
  <c r="M271" i="12"/>
  <c r="N271" i="12" s="1"/>
  <c r="I271" i="18" s="1"/>
  <c r="M20" i="12"/>
  <c r="N20" i="12" s="1"/>
  <c r="M59" i="12"/>
  <c r="N59" i="12" s="1"/>
  <c r="I59" i="18" s="1"/>
  <c r="M224" i="12"/>
  <c r="N224" i="12" s="1"/>
  <c r="M265" i="12"/>
  <c r="N265" i="12" s="1"/>
  <c r="I265" i="18" s="1"/>
  <c r="M425" i="12"/>
  <c r="N425" i="12" s="1"/>
  <c r="I425" i="18" s="1"/>
  <c r="M154" i="12"/>
  <c r="N154" i="12" s="1"/>
  <c r="M299" i="12"/>
  <c r="N299" i="12" s="1"/>
  <c r="M351" i="12"/>
  <c r="N351" i="12" s="1"/>
  <c r="I351" i="18" s="1"/>
  <c r="M78" i="12"/>
  <c r="N78" i="12" s="1"/>
  <c r="M163" i="12"/>
  <c r="N163" i="12" s="1"/>
  <c r="M189" i="12"/>
  <c r="N189" i="12" s="1"/>
  <c r="M225" i="12"/>
  <c r="N225" i="12" s="1"/>
  <c r="I225" i="18" s="1"/>
  <c r="M243" i="12"/>
  <c r="N243" i="12" s="1"/>
  <c r="M282" i="12"/>
  <c r="N282" i="12" s="1"/>
  <c r="I282" i="18" s="1"/>
  <c r="M348" i="12"/>
  <c r="N348" i="12" s="1"/>
  <c r="M364" i="12"/>
  <c r="N364" i="12" s="1"/>
  <c r="M388" i="12"/>
  <c r="N388" i="12" s="1"/>
  <c r="I388" i="18" s="1"/>
  <c r="M412" i="12"/>
  <c r="N412" i="12" s="1"/>
  <c r="M420" i="12"/>
  <c r="N420" i="12" s="1"/>
  <c r="I420" i="18" s="1"/>
  <c r="M428" i="12"/>
  <c r="N428" i="12" s="1"/>
  <c r="M436" i="12"/>
  <c r="N436" i="12" s="1"/>
  <c r="I436" i="18" s="1"/>
  <c r="M444" i="12"/>
  <c r="N444" i="12" s="1"/>
  <c r="I444" i="18" s="1"/>
  <c r="M451" i="12"/>
  <c r="N451" i="12" s="1"/>
  <c r="L341" i="11"/>
  <c r="M341" i="11" s="1"/>
  <c r="L344" i="11"/>
  <c r="M344" i="11" s="1"/>
  <c r="L108" i="11"/>
  <c r="M108" i="11" s="1"/>
  <c r="I108" i="18" s="1"/>
  <c r="K108" i="18" s="1"/>
  <c r="M108" i="18" s="1"/>
  <c r="N108" i="18" s="1"/>
  <c r="L296" i="11"/>
  <c r="M296" i="11" s="1"/>
  <c r="L336" i="11"/>
  <c r="M336" i="11" s="1"/>
  <c r="I336" i="18" s="1"/>
  <c r="K336" i="18" s="1"/>
  <c r="M336" i="18" s="1"/>
  <c r="N336" i="18" s="1"/>
  <c r="L349" i="11"/>
  <c r="M349" i="11" s="1"/>
  <c r="L372" i="11"/>
  <c r="M372" i="11" s="1"/>
  <c r="I372" i="18" s="1"/>
  <c r="L395" i="11"/>
  <c r="M395" i="11" s="1"/>
  <c r="L405" i="11"/>
  <c r="M405" i="11" s="1"/>
  <c r="L427" i="11"/>
  <c r="M427" i="11" s="1"/>
  <c r="I427" i="18" s="1"/>
  <c r="L232" i="11"/>
  <c r="M232" i="11" s="1"/>
  <c r="I232" i="18" s="1"/>
  <c r="L241" i="11"/>
  <c r="M241" i="11" s="1"/>
  <c r="L253" i="11"/>
  <c r="M253" i="11" s="1"/>
  <c r="L294" i="11"/>
  <c r="M294" i="11" s="1"/>
  <c r="I294" i="18" s="1"/>
  <c r="K294" i="18" s="1"/>
  <c r="M294" i="18" s="1"/>
  <c r="N294" i="18" s="1"/>
  <c r="L306" i="11"/>
  <c r="M306" i="11" s="1"/>
  <c r="I306" i="18" s="1"/>
  <c r="L368" i="11"/>
  <c r="M368" i="11" s="1"/>
  <c r="L378" i="11"/>
  <c r="M378" i="11" s="1"/>
  <c r="I378" i="18" s="1"/>
  <c r="L409" i="11"/>
  <c r="M409" i="11" s="1"/>
  <c r="L131" i="11"/>
  <c r="M131" i="11" s="1"/>
  <c r="I131" i="18" s="1"/>
  <c r="L51" i="11"/>
  <c r="M51" i="11" s="1"/>
  <c r="I51" i="18" s="1"/>
  <c r="L54" i="11"/>
  <c r="M54" i="11" s="1"/>
  <c r="L46" i="11"/>
  <c r="M46" i="11" s="1"/>
  <c r="I46" i="18" s="1"/>
  <c r="L48" i="11"/>
  <c r="M48" i="11" s="1"/>
  <c r="I48" i="18" s="1"/>
  <c r="L64" i="11"/>
  <c r="M64" i="11" s="1"/>
  <c r="I64" i="18" s="1"/>
  <c r="L14" i="11"/>
  <c r="M14" i="11" s="1"/>
  <c r="I14" i="18" s="1"/>
  <c r="K14" i="18" s="1"/>
  <c r="M14" i="18" s="1"/>
  <c r="N14" i="18" s="1"/>
  <c r="L68" i="11"/>
  <c r="M68" i="11" s="1"/>
  <c r="I68" i="18" s="1"/>
  <c r="K68" i="18" s="1"/>
  <c r="M68" i="18" s="1"/>
  <c r="N68" i="18" s="1"/>
  <c r="L76" i="11"/>
  <c r="M76" i="11" s="1"/>
  <c r="I76" i="18" s="1"/>
  <c r="L83" i="11"/>
  <c r="M83" i="11" s="1"/>
  <c r="I83" i="18" s="1"/>
  <c r="K83" i="18" s="1"/>
  <c r="M83" i="18" s="1"/>
  <c r="N83" i="18" s="1"/>
  <c r="L167" i="11"/>
  <c r="M167" i="11" s="1"/>
  <c r="I167" i="18" s="1"/>
  <c r="K167" i="18" s="1"/>
  <c r="M167" i="18" s="1"/>
  <c r="N167" i="18" s="1"/>
  <c r="L199" i="11"/>
  <c r="M199" i="11" s="1"/>
  <c r="L312" i="11"/>
  <c r="M312" i="11" s="1"/>
  <c r="I312" i="18" s="1"/>
  <c r="L323" i="11"/>
  <c r="M323" i="11" s="1"/>
  <c r="I323" i="18" s="1"/>
  <c r="K323" i="18" s="1"/>
  <c r="M323" i="18" s="1"/>
  <c r="N323" i="18" s="1"/>
  <c r="L381" i="11"/>
  <c r="M381" i="11" s="1"/>
  <c r="I381" i="18" s="1"/>
  <c r="L413" i="11"/>
  <c r="M413" i="11" s="1"/>
  <c r="I413" i="18" s="1"/>
  <c r="K413" i="18" s="1"/>
  <c r="M413" i="18" s="1"/>
  <c r="N413" i="18" s="1"/>
  <c r="L98" i="11"/>
  <c r="M98" i="11" s="1"/>
  <c r="I98" i="18" s="1"/>
  <c r="K98" i="18" s="1"/>
  <c r="M98" i="18" s="1"/>
  <c r="N98" i="18" s="1"/>
  <c r="L105" i="11"/>
  <c r="M105" i="11" s="1"/>
  <c r="I105" i="18" s="1"/>
  <c r="K105" i="18" s="1"/>
  <c r="M105" i="18" s="1"/>
  <c r="N105" i="18" s="1"/>
  <c r="L116" i="11"/>
  <c r="M116" i="11" s="1"/>
  <c r="I116" i="18" s="1"/>
  <c r="L126" i="11"/>
  <c r="M126" i="11" s="1"/>
  <c r="I126" i="18" s="1"/>
  <c r="K126" i="18" s="1"/>
  <c r="M126" i="18" s="1"/>
  <c r="N126" i="18" s="1"/>
  <c r="L133" i="11"/>
  <c r="M133" i="11" s="1"/>
  <c r="I133" i="18" s="1"/>
  <c r="L260" i="11"/>
  <c r="M260" i="11" s="1"/>
  <c r="L354" i="11"/>
  <c r="M354" i="11" s="1"/>
  <c r="I354" i="18" s="1"/>
  <c r="L365" i="11"/>
  <c r="M365" i="11" s="1"/>
  <c r="I365" i="18" s="1"/>
  <c r="L224" i="11"/>
  <c r="M224" i="11" s="1"/>
  <c r="L247" i="11"/>
  <c r="M247" i="11" s="1"/>
  <c r="I247" i="18" s="1"/>
  <c r="L113" i="11"/>
  <c r="M113" i="11" s="1"/>
  <c r="I113" i="18" s="1"/>
  <c r="L233" i="11"/>
  <c r="M233" i="11" s="1"/>
  <c r="L138" i="11"/>
  <c r="M138" i="11" s="1"/>
  <c r="I138" i="18" s="1"/>
  <c r="L145" i="11"/>
  <c r="M145" i="11" s="1"/>
  <c r="I145" i="18" s="1"/>
  <c r="K145" i="18" s="1"/>
  <c r="M145" i="18" s="1"/>
  <c r="N145" i="18" s="1"/>
  <c r="L65" i="11"/>
  <c r="M65" i="11" s="1"/>
  <c r="I65" i="18" s="1"/>
  <c r="L53" i="11"/>
  <c r="M53" i="11" s="1"/>
  <c r="L43" i="11"/>
  <c r="M43" i="11" s="1"/>
  <c r="I43" i="18" s="1"/>
  <c r="L52" i="11"/>
  <c r="M52" i="11" s="1"/>
  <c r="L8" i="11"/>
  <c r="M8" i="11" s="1"/>
  <c r="L16" i="11"/>
  <c r="M16" i="11" s="1"/>
  <c r="I16" i="18" s="1"/>
  <c r="L24" i="11"/>
  <c r="M24" i="11" s="1"/>
  <c r="L33" i="11"/>
  <c r="M33" i="11" s="1"/>
  <c r="I33" i="18" s="1"/>
  <c r="L70" i="11"/>
  <c r="M70" i="11" s="1"/>
  <c r="I70" i="18" s="1"/>
  <c r="L153" i="11"/>
  <c r="M153" i="11" s="1"/>
  <c r="L161" i="11"/>
  <c r="M161" i="11" s="1"/>
  <c r="L169" i="11"/>
  <c r="M169" i="11" s="1"/>
  <c r="L176" i="11"/>
  <c r="M176" i="11" s="1"/>
  <c r="I176" i="18" s="1"/>
  <c r="L184" i="11"/>
  <c r="M184" i="11" s="1"/>
  <c r="I184" i="18" s="1"/>
  <c r="L192" i="11"/>
  <c r="M192" i="11" s="1"/>
  <c r="L23" i="11"/>
  <c r="M23" i="11" s="1"/>
  <c r="L85" i="11"/>
  <c r="M85" i="11" s="1"/>
  <c r="I85" i="18" s="1"/>
  <c r="L152" i="11"/>
  <c r="M152" i="11" s="1"/>
  <c r="L160" i="11"/>
  <c r="M160" i="11" s="1"/>
  <c r="I160" i="18" s="1"/>
  <c r="L168" i="11"/>
  <c r="M168" i="11" s="1"/>
  <c r="L177" i="11"/>
  <c r="M177" i="11" s="1"/>
  <c r="I177" i="18" s="1"/>
  <c r="L185" i="11"/>
  <c r="M185" i="11" s="1"/>
  <c r="I185" i="18" s="1"/>
  <c r="L193" i="11"/>
  <c r="M193" i="11" s="1"/>
  <c r="I193" i="18" s="1"/>
  <c r="L200" i="11"/>
  <c r="M200" i="11" s="1"/>
  <c r="I200" i="18" s="1"/>
  <c r="M206" i="12"/>
  <c r="N206" i="12" s="1"/>
  <c r="I206" i="18" s="1"/>
  <c r="L408" i="11"/>
  <c r="M408" i="11" s="1"/>
  <c r="L419" i="11"/>
  <c r="M419" i="11" s="1"/>
  <c r="I419" i="18" s="1"/>
  <c r="L429" i="11"/>
  <c r="M429" i="11" s="1"/>
  <c r="L440" i="11"/>
  <c r="M440" i="11" s="1"/>
  <c r="L450" i="11"/>
  <c r="M450" i="11" s="1"/>
  <c r="L40" i="11"/>
  <c r="M40" i="11" s="1"/>
  <c r="I40" i="18" s="1"/>
  <c r="L433" i="11"/>
  <c r="M433" i="11" s="1"/>
  <c r="I433" i="18" s="1"/>
  <c r="L91" i="11"/>
  <c r="M91" i="11" s="1"/>
  <c r="L122" i="11"/>
  <c r="M122" i="11" s="1"/>
  <c r="L129" i="11"/>
  <c r="M129" i="11" s="1"/>
  <c r="L240" i="11"/>
  <c r="M240" i="11" s="1"/>
  <c r="L38" i="11"/>
  <c r="M38" i="11" s="1"/>
  <c r="I38" i="18" s="1"/>
  <c r="L60" i="11"/>
  <c r="M60" i="11" s="1"/>
  <c r="L12" i="11"/>
  <c r="M12" i="11" s="1"/>
  <c r="L20" i="11"/>
  <c r="M20" i="11" s="1"/>
  <c r="I20" i="18" s="1"/>
  <c r="L28" i="11"/>
  <c r="M28" i="11" s="1"/>
  <c r="I28" i="18" s="1"/>
  <c r="L180" i="11"/>
  <c r="M180" i="11" s="1"/>
  <c r="I180" i="18" s="1"/>
  <c r="L188" i="11"/>
  <c r="M188" i="11" s="1"/>
  <c r="I188" i="18" s="1"/>
  <c r="L197" i="11"/>
  <c r="M197" i="11" s="1"/>
  <c r="I197" i="18" s="1"/>
  <c r="L73" i="11"/>
  <c r="M73" i="11" s="1"/>
  <c r="L82" i="11"/>
  <c r="M82" i="11" s="1"/>
  <c r="I82" i="18" s="1"/>
  <c r="L148" i="11"/>
  <c r="M148" i="11" s="1"/>
  <c r="I148" i="18" s="1"/>
  <c r="K148" i="18" s="1"/>
  <c r="M148" i="18" s="1"/>
  <c r="N148" i="18" s="1"/>
  <c r="J254" i="12"/>
  <c r="I53" i="18"/>
  <c r="I369" i="18"/>
  <c r="I106" i="18"/>
  <c r="K106" i="18" s="1"/>
  <c r="M106" i="18" s="1"/>
  <c r="N106" i="18" s="1"/>
  <c r="I239" i="18"/>
  <c r="I137" i="18"/>
  <c r="K137" i="18" s="1"/>
  <c r="M137" i="18" s="1"/>
  <c r="N137" i="18" s="1"/>
  <c r="I149" i="18"/>
  <c r="L491" i="32"/>
  <c r="I490" i="18" s="1"/>
  <c r="K490" i="18" s="1"/>
  <c r="M490" i="18" s="1"/>
  <c r="N490" i="18" s="1"/>
  <c r="L402" i="32"/>
  <c r="I402" i="18" s="1"/>
  <c r="L296" i="32"/>
  <c r="L1025" i="32"/>
  <c r="L333" i="32"/>
  <c r="I333" i="18" s="1"/>
  <c r="L446" i="32"/>
  <c r="L959" i="32"/>
  <c r="K842" i="18"/>
  <c r="M842" i="18" s="1"/>
  <c r="N842" i="18" s="1"/>
  <c r="M464" i="34"/>
  <c r="N464" i="34" s="1"/>
  <c r="F463" i="18" s="1"/>
  <c r="M478" i="34"/>
  <c r="N478" i="34" s="1"/>
  <c r="F477" i="18" s="1"/>
  <c r="K477" i="18" s="1"/>
  <c r="M477" i="18" s="1"/>
  <c r="N477" i="18" s="1"/>
  <c r="M488" i="34"/>
  <c r="N488" i="34" s="1"/>
  <c r="F487" i="18" s="1"/>
  <c r="K487" i="18" s="1"/>
  <c r="M487" i="18" s="1"/>
  <c r="N487" i="18" s="1"/>
  <c r="M485" i="34"/>
  <c r="N485" i="34" s="1"/>
  <c r="F484" i="18" s="1"/>
  <c r="K484" i="18" s="1"/>
  <c r="M484" i="18" s="1"/>
  <c r="N484" i="18" s="1"/>
  <c r="M560" i="34"/>
  <c r="N560" i="34" s="1"/>
  <c r="M502" i="34"/>
  <c r="N502" i="34" s="1"/>
  <c r="F501" i="18" s="1"/>
  <c r="M501" i="34"/>
  <c r="N501" i="34" s="1"/>
  <c r="F500" i="18" s="1"/>
  <c r="K500" i="18" s="1"/>
  <c r="M500" i="18" s="1"/>
  <c r="N500" i="18" s="1"/>
  <c r="M557" i="34"/>
  <c r="N557" i="34" s="1"/>
  <c r="M482" i="34"/>
  <c r="N482" i="34" s="1"/>
  <c r="F481" i="18" s="1"/>
  <c r="M516" i="34"/>
  <c r="N516" i="34" s="1"/>
  <c r="F515" i="18" s="1"/>
  <c r="K809" i="18"/>
  <c r="M809" i="18" s="1"/>
  <c r="N809" i="18" s="1"/>
  <c r="K136" i="18"/>
  <c r="M136" i="18" s="1"/>
  <c r="N136" i="18" s="1"/>
  <c r="K615" i="18"/>
  <c r="M615" i="18" s="1"/>
  <c r="N615" i="18" s="1"/>
  <c r="F811" i="18"/>
  <c r="F792" i="18"/>
  <c r="F820" i="18"/>
  <c r="F782" i="18"/>
  <c r="F35" i="18"/>
  <c r="F153" i="18"/>
  <c r="L723" i="14"/>
  <c r="M723" i="14" s="1"/>
  <c r="F519" i="18"/>
  <c r="K519" i="18" s="1"/>
  <c r="M519" i="18" s="1"/>
  <c r="N519" i="18" s="1"/>
  <c r="L128" i="14"/>
  <c r="M128" i="14" s="1"/>
  <c r="F128" i="18" s="1"/>
  <c r="K128" i="18" s="1"/>
  <c r="M128" i="18" s="1"/>
  <c r="N128" i="18" s="1"/>
  <c r="L238" i="14"/>
  <c r="M238" i="14" s="1"/>
  <c r="F238" i="18" s="1"/>
  <c r="L164" i="14"/>
  <c r="M164" i="14" s="1"/>
  <c r="F164" i="18" s="1"/>
  <c r="L48" i="14"/>
  <c r="M48" i="14" s="1"/>
  <c r="F48" i="18" s="1"/>
  <c r="L130" i="14"/>
  <c r="M130" i="14" s="1"/>
  <c r="F130" i="18" s="1"/>
  <c r="K99" i="18"/>
  <c r="M99" i="18" s="1"/>
  <c r="N99" i="18" s="1"/>
  <c r="L72" i="14"/>
  <c r="M72" i="14" s="1"/>
  <c r="F72" i="18" s="1"/>
  <c r="K72" i="18" s="1"/>
  <c r="M72" i="18" s="1"/>
  <c r="N72" i="18" s="1"/>
  <c r="L1006" i="14"/>
  <c r="M1006" i="14" s="1"/>
  <c r="L601" i="14"/>
  <c r="M601" i="14" s="1"/>
  <c r="K855" i="18"/>
  <c r="M855" i="18" s="1"/>
  <c r="N855" i="18" s="1"/>
  <c r="K697" i="18"/>
  <c r="M697" i="18" s="1"/>
  <c r="N697" i="18" s="1"/>
  <c r="K717" i="18"/>
  <c r="M717" i="18" s="1"/>
  <c r="N717" i="18" s="1"/>
  <c r="L1036" i="14"/>
  <c r="M1036" i="14" s="1"/>
  <c r="F1030" i="18" s="1"/>
  <c r="L1020" i="14"/>
  <c r="M1020" i="14" s="1"/>
  <c r="F1014" i="18" s="1"/>
  <c r="L641" i="14"/>
  <c r="M641" i="14" s="1"/>
  <c r="F638" i="18" s="1"/>
  <c r="K638" i="18" s="1"/>
  <c r="M638" i="18" s="1"/>
  <c r="N638" i="18" s="1"/>
  <c r="L165" i="14"/>
  <c r="M165" i="14" s="1"/>
  <c r="F165" i="18" s="1"/>
  <c r="L433" i="14"/>
  <c r="M433" i="14" s="1"/>
  <c r="F433" i="18" s="1"/>
  <c r="L201" i="14"/>
  <c r="M201" i="14" s="1"/>
  <c r="F201" i="18" s="1"/>
  <c r="L87" i="14"/>
  <c r="M87" i="14" s="1"/>
  <c r="F87" i="18" s="1"/>
  <c r="L388" i="14"/>
  <c r="M388" i="14" s="1"/>
  <c r="F388" i="18" s="1"/>
  <c r="L343" i="14"/>
  <c r="M343" i="14" s="1"/>
  <c r="F343" i="18" s="1"/>
  <c r="L92" i="14"/>
  <c r="M92" i="14" s="1"/>
  <c r="F92" i="18" s="1"/>
  <c r="L269" i="14"/>
  <c r="M269" i="14" s="1"/>
  <c r="F269" i="18" s="1"/>
  <c r="L308" i="14"/>
  <c r="M308" i="14" s="1"/>
  <c r="F308" i="18" s="1"/>
  <c r="L350" i="14"/>
  <c r="M350" i="14" s="1"/>
  <c r="F350" i="18" s="1"/>
  <c r="L381" i="14"/>
  <c r="M381" i="14" s="1"/>
  <c r="F381" i="18" s="1"/>
  <c r="L152" i="14"/>
  <c r="M152" i="14" s="1"/>
  <c r="F152" i="18" s="1"/>
  <c r="L203" i="14"/>
  <c r="M203" i="14" s="1"/>
  <c r="F203" i="18" s="1"/>
  <c r="L224" i="14"/>
  <c r="M224" i="14" s="1"/>
  <c r="F224" i="18" s="1"/>
  <c r="L289" i="14"/>
  <c r="M289" i="14" s="1"/>
  <c r="F289" i="18" s="1"/>
  <c r="L103" i="14"/>
  <c r="M103" i="14" s="1"/>
  <c r="F103" i="18" s="1"/>
  <c r="L205" i="14"/>
  <c r="M205" i="14" s="1"/>
  <c r="F205" i="18" s="1"/>
  <c r="L16" i="14"/>
  <c r="M16" i="14" s="1"/>
  <c r="F16" i="18" s="1"/>
  <c r="L55" i="14"/>
  <c r="M55" i="14" s="1"/>
  <c r="F55" i="18" s="1"/>
  <c r="L75" i="14"/>
  <c r="M75" i="14" s="1"/>
  <c r="F75" i="18" s="1"/>
  <c r="L358" i="14"/>
  <c r="M358" i="14" s="1"/>
  <c r="F358" i="18" s="1"/>
  <c r="L81" i="14"/>
  <c r="M81" i="14" s="1"/>
  <c r="F81" i="18" s="1"/>
  <c r="L171" i="14"/>
  <c r="M171" i="14" s="1"/>
  <c r="F171" i="18" s="1"/>
  <c r="L209" i="14"/>
  <c r="M209" i="14" s="1"/>
  <c r="F209" i="18" s="1"/>
  <c r="L299" i="14"/>
  <c r="M299" i="14" s="1"/>
  <c r="F299" i="18" s="1"/>
  <c r="L351" i="14"/>
  <c r="M351" i="14" s="1"/>
  <c r="F351" i="18" s="1"/>
  <c r="L422" i="14"/>
  <c r="M422" i="14" s="1"/>
  <c r="F422" i="18" s="1"/>
  <c r="L419" i="14"/>
  <c r="M419" i="14" s="1"/>
  <c r="F419" i="18" s="1"/>
  <c r="L142" i="14"/>
  <c r="M142" i="14" s="1"/>
  <c r="F142" i="18" s="1"/>
  <c r="L146" i="14"/>
  <c r="M146" i="14" s="1"/>
  <c r="F146" i="18" s="1"/>
  <c r="L177" i="14"/>
  <c r="M177" i="14" s="1"/>
  <c r="F177" i="18" s="1"/>
  <c r="L207" i="14"/>
  <c r="M207" i="14" s="1"/>
  <c r="F207" i="18" s="1"/>
  <c r="L241" i="14"/>
  <c r="M241" i="14" s="1"/>
  <c r="F241" i="18" s="1"/>
  <c r="L280" i="14"/>
  <c r="M280" i="14" s="1"/>
  <c r="F280" i="18" s="1"/>
  <c r="L342" i="14"/>
  <c r="M342" i="14" s="1"/>
  <c r="F342" i="18" s="1"/>
  <c r="L180" i="14"/>
  <c r="M180" i="14" s="1"/>
  <c r="F180" i="18" s="1"/>
  <c r="L367" i="14"/>
  <c r="M367" i="14" s="1"/>
  <c r="F367" i="18" s="1"/>
  <c r="L318" i="14"/>
  <c r="M318" i="14" s="1"/>
  <c r="F318" i="18" s="1"/>
  <c r="L364" i="14"/>
  <c r="M364" i="14" s="1"/>
  <c r="F364" i="18" s="1"/>
  <c r="L109" i="14"/>
  <c r="M109" i="14" s="1"/>
  <c r="F109" i="18" s="1"/>
  <c r="K109" i="18" s="1"/>
  <c r="M109" i="18" s="1"/>
  <c r="N109" i="18" s="1"/>
  <c r="L341" i="14"/>
  <c r="M341" i="14" s="1"/>
  <c r="F341" i="18" s="1"/>
  <c r="L24" i="14"/>
  <c r="M24" i="14" s="1"/>
  <c r="F24" i="18" s="1"/>
  <c r="L371" i="14"/>
  <c r="M371" i="14" s="1"/>
  <c r="F371" i="18" s="1"/>
  <c r="K371" i="18" s="1"/>
  <c r="M371" i="18" s="1"/>
  <c r="N371" i="18" s="1"/>
  <c r="L125" i="14"/>
  <c r="M125" i="14" s="1"/>
  <c r="F125" i="18" s="1"/>
  <c r="L28" i="14"/>
  <c r="M28" i="14" s="1"/>
  <c r="F28" i="18" s="1"/>
  <c r="L644" i="14"/>
  <c r="M644" i="14" s="1"/>
  <c r="F641" i="18" s="1"/>
  <c r="K641" i="18" s="1"/>
  <c r="M641" i="18" s="1"/>
  <c r="N641" i="18" s="1"/>
  <c r="L980" i="14"/>
  <c r="M980" i="14" s="1"/>
  <c r="F974" i="18" s="1"/>
  <c r="L878" i="14"/>
  <c r="M878" i="14" s="1"/>
  <c r="L1002" i="14"/>
  <c r="M1002" i="14" s="1"/>
  <c r="F996" i="18" s="1"/>
  <c r="L999" i="14"/>
  <c r="M999" i="14" s="1"/>
  <c r="F993" i="18" s="1"/>
  <c r="L923" i="14"/>
  <c r="M923" i="14" s="1"/>
  <c r="F917" i="18" s="1"/>
  <c r="L883" i="14"/>
  <c r="M883" i="14" s="1"/>
  <c r="L927" i="14"/>
  <c r="M927" i="14" s="1"/>
  <c r="F921" i="18" s="1"/>
  <c r="L1061" i="14"/>
  <c r="M1061" i="14" s="1"/>
  <c r="F1055" i="18" s="1"/>
  <c r="L1078" i="14"/>
  <c r="M1078" i="14" s="1"/>
  <c r="F1072" i="18" s="1"/>
  <c r="F626" i="18"/>
  <c r="L225" i="14"/>
  <c r="M225" i="14" s="1"/>
  <c r="F225" i="18" s="1"/>
  <c r="L47" i="14"/>
  <c r="M47" i="14" s="1"/>
  <c r="F47" i="18" s="1"/>
  <c r="L395" i="14"/>
  <c r="M395" i="14" s="1"/>
  <c r="F395" i="18" s="1"/>
  <c r="L97" i="14"/>
  <c r="M97" i="14" s="1"/>
  <c r="F97" i="18" s="1"/>
  <c r="L357" i="14"/>
  <c r="M357" i="14" s="1"/>
  <c r="F357" i="18" s="1"/>
  <c r="L412" i="14"/>
  <c r="M412" i="14" s="1"/>
  <c r="F412" i="18" s="1"/>
  <c r="L144" i="14"/>
  <c r="M144" i="14" s="1"/>
  <c r="F144" i="18" s="1"/>
  <c r="L206" i="14"/>
  <c r="M206" i="14" s="1"/>
  <c r="F206" i="18" s="1"/>
  <c r="L227" i="14"/>
  <c r="M227" i="14" s="1"/>
  <c r="F227" i="18" s="1"/>
  <c r="L243" i="14"/>
  <c r="M243" i="14" s="1"/>
  <c r="F243" i="18" s="1"/>
  <c r="L257" i="14"/>
  <c r="M257" i="14" s="1"/>
  <c r="F257" i="18" s="1"/>
  <c r="L297" i="14"/>
  <c r="M297" i="14" s="1"/>
  <c r="F297" i="18" s="1"/>
  <c r="L362" i="14"/>
  <c r="M362" i="14" s="1"/>
  <c r="F362" i="18" s="1"/>
  <c r="L390" i="14"/>
  <c r="M390" i="14" s="1"/>
  <c r="F390" i="18" s="1"/>
  <c r="K390" i="18" s="1"/>
  <c r="M390" i="18" s="1"/>
  <c r="N390" i="18" s="1"/>
  <c r="L159" i="14"/>
  <c r="M159" i="14" s="1"/>
  <c r="F159" i="18" s="1"/>
  <c r="L195" i="14"/>
  <c r="M195" i="14" s="1"/>
  <c r="F195" i="18" s="1"/>
  <c r="L236" i="14"/>
  <c r="M236" i="14" s="1"/>
  <c r="F236" i="18" s="1"/>
  <c r="L274" i="14"/>
  <c r="M274" i="14" s="1"/>
  <c r="F274" i="18" s="1"/>
  <c r="L316" i="14"/>
  <c r="M316" i="14" s="1"/>
  <c r="F316" i="18" s="1"/>
  <c r="L396" i="14"/>
  <c r="M396" i="14" s="1"/>
  <c r="F396" i="18" s="1"/>
  <c r="L21" i="14"/>
  <c r="M21" i="14" s="1"/>
  <c r="F21" i="18" s="1"/>
  <c r="L60" i="14"/>
  <c r="M60" i="14" s="1"/>
  <c r="F60" i="18" s="1"/>
  <c r="L139" i="14"/>
  <c r="M139" i="14" s="1"/>
  <c r="F139" i="18" s="1"/>
  <c r="L298" i="14"/>
  <c r="M298" i="14" s="1"/>
  <c r="L385" i="14"/>
  <c r="M385" i="14" s="1"/>
  <c r="F385" i="18" s="1"/>
  <c r="L15" i="14"/>
  <c r="M15" i="14" s="1"/>
  <c r="F15" i="18" s="1"/>
  <c r="L44" i="14"/>
  <c r="M44" i="14" s="1"/>
  <c r="F44" i="18" s="1"/>
  <c r="L104" i="14"/>
  <c r="M104" i="14" s="1"/>
  <c r="F104" i="18" s="1"/>
  <c r="L140" i="14"/>
  <c r="M140" i="14" s="1"/>
  <c r="F140" i="18" s="1"/>
  <c r="K140" i="18" s="1"/>
  <c r="M140" i="18" s="1"/>
  <c r="N140" i="18" s="1"/>
  <c r="L267" i="14"/>
  <c r="M267" i="14" s="1"/>
  <c r="F267" i="18" s="1"/>
  <c r="L411" i="14"/>
  <c r="M411" i="14" s="1"/>
  <c r="F411" i="18" s="1"/>
  <c r="L402" i="14"/>
  <c r="M402" i="14" s="1"/>
  <c r="F402" i="18" s="1"/>
  <c r="L204" i="14"/>
  <c r="M204" i="14" s="1"/>
  <c r="F204" i="18" s="1"/>
  <c r="L292" i="14"/>
  <c r="M292" i="14" s="1"/>
  <c r="F292" i="18" s="1"/>
  <c r="L326" i="14"/>
  <c r="M326" i="14" s="1"/>
  <c r="F326" i="18" s="1"/>
  <c r="L383" i="14"/>
  <c r="M383" i="14" s="1"/>
  <c r="F383" i="18" s="1"/>
  <c r="L345" i="14"/>
  <c r="M345" i="14" s="1"/>
  <c r="F345" i="18" s="1"/>
  <c r="L52" i="14"/>
  <c r="M52" i="14" s="1"/>
  <c r="F52" i="18" s="1"/>
  <c r="L218" i="14"/>
  <c r="M218" i="14" s="1"/>
  <c r="F218" i="18" s="1"/>
  <c r="L53" i="14"/>
  <c r="M53" i="14" s="1"/>
  <c r="F53" i="18" s="1"/>
  <c r="L76" i="14"/>
  <c r="M76" i="14" s="1"/>
  <c r="F76" i="18" s="1"/>
  <c r="L89" i="14"/>
  <c r="M89" i="14" s="1"/>
  <c r="F89" i="18" s="1"/>
  <c r="L282" i="14"/>
  <c r="M282" i="14" s="1"/>
  <c r="F282" i="18" s="1"/>
  <c r="L369" i="14"/>
  <c r="M369" i="14" s="1"/>
  <c r="F369" i="18" s="1"/>
  <c r="L420" i="14"/>
  <c r="M420" i="14" s="1"/>
  <c r="F420" i="18" s="1"/>
  <c r="L115" i="14"/>
  <c r="M115" i="14" s="1"/>
  <c r="F115" i="18" s="1"/>
  <c r="L325" i="14"/>
  <c r="M325" i="14" s="1"/>
  <c r="F325" i="18" s="1"/>
  <c r="L361" i="14"/>
  <c r="M361" i="14" s="1"/>
  <c r="F361" i="18" s="1"/>
  <c r="K361" i="18" s="1"/>
  <c r="M361" i="18" s="1"/>
  <c r="N361" i="18" s="1"/>
  <c r="L406" i="14"/>
  <c r="M406" i="14" s="1"/>
  <c r="F406" i="18" s="1"/>
  <c r="L254" i="14"/>
  <c r="M254" i="14" s="1"/>
  <c r="F254" i="18" s="1"/>
  <c r="L328" i="14"/>
  <c r="M328" i="14" s="1"/>
  <c r="F328" i="18" s="1"/>
  <c r="L404" i="14"/>
  <c r="M404" i="14" s="1"/>
  <c r="F404" i="18" s="1"/>
  <c r="L191" i="14"/>
  <c r="M191" i="14" s="1"/>
  <c r="F191" i="18" s="1"/>
  <c r="L213" i="14"/>
  <c r="M213" i="14" s="1"/>
  <c r="F213" i="18" s="1"/>
  <c r="L246" i="14"/>
  <c r="M246" i="14" s="1"/>
  <c r="F246" i="18" s="1"/>
  <c r="L262" i="14"/>
  <c r="M262" i="14" s="1"/>
  <c r="F262" i="18" s="1"/>
  <c r="K262" i="18" s="1"/>
  <c r="M262" i="18" s="1"/>
  <c r="N262" i="18" s="1"/>
  <c r="L281" i="14"/>
  <c r="M281" i="14" s="1"/>
  <c r="F281" i="18" s="1"/>
  <c r="L302" i="14"/>
  <c r="M302" i="14" s="1"/>
  <c r="F302" i="18" s="1"/>
  <c r="L327" i="14"/>
  <c r="M327" i="14" s="1"/>
  <c r="F327" i="18" s="1"/>
  <c r="L58" i="14"/>
  <c r="M58" i="14" s="1"/>
  <c r="F58" i="18" s="1"/>
  <c r="L192" i="14"/>
  <c r="M192" i="14" s="1"/>
  <c r="F192" i="18" s="1"/>
  <c r="L231" i="14"/>
  <c r="M231" i="14" s="1"/>
  <c r="F231" i="18" s="1"/>
  <c r="L107" i="14"/>
  <c r="M107" i="14" s="1"/>
  <c r="F107" i="18" s="1"/>
  <c r="L239" i="14"/>
  <c r="M239" i="14" s="1"/>
  <c r="F239" i="18" s="1"/>
  <c r="L18" i="14"/>
  <c r="M18" i="14" s="1"/>
  <c r="F18" i="18" s="1"/>
  <c r="L34" i="14"/>
  <c r="M34" i="14" s="1"/>
  <c r="F34" i="18" s="1"/>
  <c r="L50" i="14"/>
  <c r="M50" i="14" s="1"/>
  <c r="F50" i="18" s="1"/>
  <c r="L186" i="14"/>
  <c r="M186" i="14" s="1"/>
  <c r="F186" i="18" s="1"/>
  <c r="L277" i="14"/>
  <c r="M277" i="14" s="1"/>
  <c r="F277" i="18" s="1"/>
  <c r="L393" i="14"/>
  <c r="M393" i="14" s="1"/>
  <c r="F393" i="18" s="1"/>
  <c r="L452" i="14"/>
  <c r="M452" i="14" s="1"/>
  <c r="F452" i="18" s="1"/>
  <c r="F298" i="18"/>
  <c r="K298" i="18" s="1"/>
  <c r="M298" i="18" s="1"/>
  <c r="N298" i="18" s="1"/>
  <c r="M601" i="15"/>
  <c r="N601" i="15" s="1"/>
  <c r="M561" i="15"/>
  <c r="N561" i="15" s="1"/>
  <c r="M902" i="15"/>
  <c r="N902" i="15" s="1"/>
  <c r="M873" i="15"/>
  <c r="N873" i="15" s="1"/>
  <c r="F865" i="18"/>
  <c r="H1116" i="15"/>
  <c r="M585" i="15"/>
  <c r="N585" i="15" s="1"/>
  <c r="M890" i="15"/>
  <c r="N890" i="15" s="1"/>
  <c r="K857" i="18"/>
  <c r="M857" i="18" s="1"/>
  <c r="N857" i="18" s="1"/>
  <c r="M891" i="15"/>
  <c r="N891" i="15" s="1"/>
  <c r="M588" i="15"/>
  <c r="N588" i="15" s="1"/>
  <c r="M899" i="15"/>
  <c r="N899" i="15" s="1"/>
  <c r="L577" i="14"/>
  <c r="M577" i="14" s="1"/>
  <c r="L665" i="14"/>
  <c r="M665" i="14" s="1"/>
  <c r="F662" i="18" s="1"/>
  <c r="K662" i="18" s="1"/>
  <c r="M662" i="18" s="1"/>
  <c r="N662" i="18" s="1"/>
  <c r="L678" i="14"/>
  <c r="M678" i="14" s="1"/>
  <c r="F675" i="18" s="1"/>
  <c r="L997" i="14"/>
  <c r="M997" i="14" s="1"/>
  <c r="F991" i="18" s="1"/>
  <c r="L1005" i="14"/>
  <c r="M1005" i="14" s="1"/>
  <c r="F999" i="18" s="1"/>
  <c r="L620" i="14"/>
  <c r="M620" i="14" s="1"/>
  <c r="F617" i="18" s="1"/>
  <c r="L632" i="14"/>
  <c r="M632" i="14" s="1"/>
  <c r="F629" i="18" s="1"/>
  <c r="L1011" i="14"/>
  <c r="M1011" i="14" s="1"/>
  <c r="L707" i="14"/>
  <c r="M707" i="14" s="1"/>
  <c r="F704" i="18" s="1"/>
  <c r="L580" i="14"/>
  <c r="M580" i="14" s="1"/>
  <c r="L624" i="14"/>
  <c r="M624" i="14" s="1"/>
  <c r="F621" i="18" s="1"/>
  <c r="L630" i="14"/>
  <c r="M630" i="14" s="1"/>
  <c r="F627" i="18" s="1"/>
  <c r="L651" i="14"/>
  <c r="M651" i="14" s="1"/>
  <c r="F648" i="18" s="1"/>
  <c r="L673" i="14"/>
  <c r="M673" i="14" s="1"/>
  <c r="F670" i="18" s="1"/>
  <c r="L692" i="14"/>
  <c r="M692" i="14" s="1"/>
  <c r="F689" i="18" s="1"/>
  <c r="K689" i="18" s="1"/>
  <c r="M689" i="18" s="1"/>
  <c r="N689" i="18" s="1"/>
  <c r="L1030" i="14"/>
  <c r="M1030" i="14" s="1"/>
  <c r="F1024" i="18" s="1"/>
  <c r="L529" i="14"/>
  <c r="L547" i="14"/>
  <c r="M547" i="14" s="1"/>
  <c r="L563" i="14"/>
  <c r="M563" i="14" s="1"/>
  <c r="L574" i="14"/>
  <c r="M574" i="14" s="1"/>
  <c r="L608" i="14"/>
  <c r="M608" i="14" s="1"/>
  <c r="F605" i="18" s="1"/>
  <c r="L634" i="14"/>
  <c r="M634" i="14" s="1"/>
  <c r="F631" i="18" s="1"/>
  <c r="L983" i="14"/>
  <c r="M983" i="14" s="1"/>
  <c r="F977" i="18" s="1"/>
  <c r="L891" i="14"/>
  <c r="M891" i="14" s="1"/>
  <c r="L1039" i="14"/>
  <c r="M1039" i="14" s="1"/>
  <c r="F1033" i="18" s="1"/>
  <c r="L544" i="14"/>
  <c r="M544" i="14" s="1"/>
  <c r="F542" i="18" s="1"/>
  <c r="L548" i="14"/>
  <c r="M548" i="14" s="1"/>
  <c r="F546" i="18" s="1"/>
  <c r="L687" i="14"/>
  <c r="M687" i="14" s="1"/>
  <c r="F684" i="18" s="1"/>
  <c r="L588" i="14"/>
  <c r="M588" i="14" s="1"/>
  <c r="L934" i="14"/>
  <c r="M934" i="14" s="1"/>
  <c r="F928" i="18" s="1"/>
  <c r="L576" i="14"/>
  <c r="M576" i="14" s="1"/>
  <c r="L542" i="14"/>
  <c r="M542" i="14" s="1"/>
  <c r="F540" i="18" s="1"/>
  <c r="L551" i="14"/>
  <c r="M551" i="14" s="1"/>
  <c r="F549" i="18" s="1"/>
  <c r="L566" i="14"/>
  <c r="M566" i="14" s="1"/>
  <c r="F564" i="18" s="1"/>
  <c r="L631" i="14"/>
  <c r="M631" i="14" s="1"/>
  <c r="F628" i="18" s="1"/>
  <c r="L532" i="14"/>
  <c r="M532" i="14" s="1"/>
  <c r="L869" i="14"/>
  <c r="M869" i="14" s="1"/>
  <c r="L550" i="14"/>
  <c r="M550" i="14" s="1"/>
  <c r="F548" i="18" s="1"/>
  <c r="L569" i="14"/>
  <c r="M569" i="14" s="1"/>
  <c r="L912" i="14"/>
  <c r="M912" i="14" s="1"/>
  <c r="F906" i="18" s="1"/>
  <c r="K906" i="18" s="1"/>
  <c r="M906" i="18" s="1"/>
  <c r="N906" i="18" s="1"/>
  <c r="L560" i="14"/>
  <c r="M560" i="14" s="1"/>
  <c r="F530" i="18"/>
  <c r="L627" i="14"/>
  <c r="M627" i="14" s="1"/>
  <c r="F624" i="18" s="1"/>
  <c r="L649" i="14"/>
  <c r="M649" i="14" s="1"/>
  <c r="F646" i="18" s="1"/>
  <c r="K646" i="18" s="1"/>
  <c r="M646" i="18" s="1"/>
  <c r="N646" i="18" s="1"/>
  <c r="L889" i="14"/>
  <c r="M889" i="14" s="1"/>
  <c r="F884" i="18" s="1"/>
  <c r="L921" i="14"/>
  <c r="M921" i="14" s="1"/>
  <c r="F915" i="18" s="1"/>
  <c r="L942" i="14"/>
  <c r="M942" i="14" s="1"/>
  <c r="L986" i="14"/>
  <c r="M986" i="14" s="1"/>
  <c r="F980" i="18" s="1"/>
  <c r="L1027" i="14"/>
  <c r="M1027" i="14" s="1"/>
  <c r="F1021" i="18" s="1"/>
  <c r="L1097" i="14"/>
  <c r="M1097" i="14" s="1"/>
  <c r="F1091" i="18" s="1"/>
  <c r="L565" i="14"/>
  <c r="M565" i="14" s="1"/>
  <c r="L564" i="14"/>
  <c r="M564" i="14" s="1"/>
  <c r="L1053" i="14"/>
  <c r="M1053" i="14" s="1"/>
  <c r="F1047" i="18" s="1"/>
  <c r="L902" i="14"/>
  <c r="M902" i="14" s="1"/>
  <c r="L1105" i="14"/>
  <c r="M1105" i="14" s="1"/>
  <c r="F1099" i="18" s="1"/>
  <c r="L670" i="14"/>
  <c r="M670" i="14" s="1"/>
  <c r="L871" i="14"/>
  <c r="M871" i="14" s="1"/>
  <c r="L930" i="14"/>
  <c r="M930" i="14" s="1"/>
  <c r="F924" i="18" s="1"/>
  <c r="L598" i="14"/>
  <c r="M598" i="14" s="1"/>
  <c r="L948" i="14"/>
  <c r="M948" i="14" s="1"/>
  <c r="F942" i="18" s="1"/>
  <c r="L684" i="14"/>
  <c r="M684" i="14" s="1"/>
  <c r="F681" i="18" s="1"/>
  <c r="K681" i="18" s="1"/>
  <c r="M681" i="18" s="1"/>
  <c r="N681" i="18" s="1"/>
  <c r="L892" i="14"/>
  <c r="M892" i="14" s="1"/>
  <c r="F887" i="18" s="1"/>
  <c r="L932" i="14"/>
  <c r="M932" i="14" s="1"/>
  <c r="F926" i="18" s="1"/>
  <c r="L898" i="14"/>
  <c r="M898" i="14" s="1"/>
  <c r="L879" i="14"/>
  <c r="M879" i="14" s="1"/>
  <c r="P6" i="13"/>
  <c r="K285" i="18"/>
  <c r="M285" i="18" s="1"/>
  <c r="N285" i="18" s="1"/>
  <c r="M565" i="12"/>
  <c r="N565" i="12" s="1"/>
  <c r="M559" i="12"/>
  <c r="N559" i="12" s="1"/>
  <c r="M581" i="12"/>
  <c r="N581" i="12" s="1"/>
  <c r="M573" i="12"/>
  <c r="N573" i="12" s="1"/>
  <c r="I571" i="18" s="1"/>
  <c r="M956" i="12"/>
  <c r="N956" i="12" s="1"/>
  <c r="M991" i="12"/>
  <c r="N991" i="12" s="1"/>
  <c r="I985" i="18" s="1"/>
  <c r="M930" i="12"/>
  <c r="N930" i="12" s="1"/>
  <c r="M1047" i="12"/>
  <c r="N1047" i="12" s="1"/>
  <c r="M562" i="12"/>
  <c r="N562" i="12" s="1"/>
  <c r="M566" i="12"/>
  <c r="N566" i="12" s="1"/>
  <c r="M578" i="12"/>
  <c r="N578" i="12" s="1"/>
  <c r="I576" i="18" s="1"/>
  <c r="M887" i="12"/>
  <c r="N887" i="12" s="1"/>
  <c r="M926" i="12"/>
  <c r="N926" i="12" s="1"/>
  <c r="I920" i="18" s="1"/>
  <c r="M866" i="12"/>
  <c r="N866" i="12" s="1"/>
  <c r="M1018" i="12"/>
  <c r="N1018" i="12" s="1"/>
  <c r="M1106" i="12"/>
  <c r="N1106" i="12" s="1"/>
  <c r="I1100" i="18" s="1"/>
  <c r="M534" i="12"/>
  <c r="N534" i="12" s="1"/>
  <c r="M556" i="12"/>
  <c r="N556" i="12" s="1"/>
  <c r="M537" i="12"/>
  <c r="N537" i="12" s="1"/>
  <c r="M873" i="12"/>
  <c r="N873" i="12" s="1"/>
  <c r="M1052" i="12"/>
  <c r="N1052" i="12" s="1"/>
  <c r="M536" i="12"/>
  <c r="N536" i="12" s="1"/>
  <c r="M927" i="12"/>
  <c r="N927" i="12" s="1"/>
  <c r="M867" i="12"/>
  <c r="N867" i="12" s="1"/>
  <c r="M596" i="12"/>
  <c r="N596" i="12" s="1"/>
  <c r="M1109" i="12"/>
  <c r="N1109" i="12" s="1"/>
  <c r="I1103" i="18" s="1"/>
  <c r="M1029" i="12"/>
  <c r="N1029" i="12" s="1"/>
  <c r="M1079" i="12"/>
  <c r="N1079" i="12" s="1"/>
  <c r="M1112" i="12"/>
  <c r="N1112" i="12" s="1"/>
  <c r="I1106" i="18" s="1"/>
  <c r="M963" i="12"/>
  <c r="N963" i="12" s="1"/>
  <c r="I957" i="18" s="1"/>
  <c r="M1039" i="12"/>
  <c r="N1039" i="12" s="1"/>
  <c r="I1033" i="18" s="1"/>
  <c r="M1009" i="12"/>
  <c r="N1009" i="12" s="1"/>
  <c r="I1003" i="18" s="1"/>
  <c r="M592" i="12"/>
  <c r="N592" i="12" s="1"/>
  <c r="M958" i="12"/>
  <c r="N958" i="12" s="1"/>
  <c r="M880" i="12"/>
  <c r="N880" i="12" s="1"/>
  <c r="I875" i="18" s="1"/>
  <c r="M888" i="12"/>
  <c r="N888" i="12" s="1"/>
  <c r="I883" i="18" s="1"/>
  <c r="L600" i="11"/>
  <c r="M600" i="11" s="1"/>
  <c r="L1001" i="11"/>
  <c r="M1001" i="11" s="1"/>
  <c r="I995" i="18" s="1"/>
  <c r="I870" i="18"/>
  <c r="L927" i="11"/>
  <c r="M927" i="11" s="1"/>
  <c r="L594" i="11"/>
  <c r="M594" i="11" s="1"/>
  <c r="L1027" i="11"/>
  <c r="M1027" i="11" s="1"/>
  <c r="L1078" i="11"/>
  <c r="M1078" i="11" s="1"/>
  <c r="I1072" i="18" s="1"/>
  <c r="L1084" i="11"/>
  <c r="M1084" i="11" s="1"/>
  <c r="I1078" i="18" s="1"/>
  <c r="L583" i="11"/>
  <c r="M583" i="11" s="1"/>
  <c r="L596" i="11"/>
  <c r="M596" i="11" s="1"/>
  <c r="I418" i="18"/>
  <c r="M1116" i="16"/>
  <c r="P7" i="10"/>
  <c r="J7" i="18" s="1"/>
  <c r="P726" i="10"/>
  <c r="J722" i="18" s="1"/>
  <c r="P605" i="10"/>
  <c r="J602" i="18" s="1"/>
  <c r="J527" i="18"/>
  <c r="P603" i="10"/>
  <c r="K826" i="18"/>
  <c r="M826" i="18" s="1"/>
  <c r="N826" i="18" s="1"/>
  <c r="K762" i="18"/>
  <c r="M762" i="18" s="1"/>
  <c r="N762" i="18" s="1"/>
  <c r="K788" i="18"/>
  <c r="M788" i="18" s="1"/>
  <c r="N788" i="18" s="1"/>
  <c r="K797" i="18"/>
  <c r="M797" i="18" s="1"/>
  <c r="N797" i="18" s="1"/>
  <c r="I42" i="18"/>
  <c r="K42" i="18" s="1"/>
  <c r="M42" i="18" s="1"/>
  <c r="N42" i="18" s="1"/>
  <c r="L1030" i="32"/>
  <c r="L324" i="32"/>
  <c r="L411" i="32"/>
  <c r="L924" i="32"/>
  <c r="L29" i="11"/>
  <c r="M29" i="11" s="1"/>
  <c r="L988" i="14"/>
  <c r="M988" i="14" s="1"/>
  <c r="F982" i="18" s="1"/>
  <c r="L1100" i="14"/>
  <c r="M1100" i="14" s="1"/>
  <c r="F1094" i="18" s="1"/>
  <c r="L596" i="14"/>
  <c r="M596" i="14" s="1"/>
  <c r="F594" i="18" s="1"/>
  <c r="L554" i="14"/>
  <c r="M554" i="14" s="1"/>
  <c r="L573" i="14"/>
  <c r="M573" i="14" s="1"/>
  <c r="F571" i="18" s="1"/>
  <c r="L616" i="14"/>
  <c r="M616" i="14" s="1"/>
  <c r="F613" i="18" s="1"/>
  <c r="K613" i="18" s="1"/>
  <c r="M613" i="18" s="1"/>
  <c r="N613" i="18" s="1"/>
  <c r="L615" i="14"/>
  <c r="M615" i="14" s="1"/>
  <c r="F612" i="18" s="1"/>
  <c r="M507" i="34"/>
  <c r="N507" i="34" s="1"/>
  <c r="F506" i="18" s="1"/>
  <c r="K506" i="18" s="1"/>
  <c r="M506" i="18" s="1"/>
  <c r="N506" i="18" s="1"/>
  <c r="M537" i="34"/>
  <c r="N537" i="34" s="1"/>
  <c r="M565" i="34"/>
  <c r="N565" i="34" s="1"/>
  <c r="M575" i="34"/>
  <c r="N575" i="34" s="1"/>
  <c r="L1107" i="14"/>
  <c r="M1107" i="14" s="1"/>
  <c r="F1101" i="18" s="1"/>
  <c r="L899" i="14"/>
  <c r="M899" i="14" s="1"/>
  <c r="M869" i="15"/>
  <c r="N869" i="15" s="1"/>
  <c r="L989" i="14"/>
  <c r="M989" i="14" s="1"/>
  <c r="F983" i="18" s="1"/>
  <c r="M534" i="15"/>
  <c r="N534" i="15" s="1"/>
  <c r="L679" i="14"/>
  <c r="M679" i="14" s="1"/>
  <c r="F676" i="18" s="1"/>
  <c r="L867" i="14"/>
  <c r="M867" i="14" s="1"/>
  <c r="M538" i="34"/>
  <c r="N538" i="34" s="1"/>
  <c r="L939" i="11"/>
  <c r="M939" i="11" s="1"/>
  <c r="L951" i="11"/>
  <c r="M951" i="11" s="1"/>
  <c r="I945" i="18" s="1"/>
  <c r="M922" i="12"/>
  <c r="N922" i="12" s="1"/>
  <c r="L981" i="11"/>
  <c r="M981" i="11" s="1"/>
  <c r="I975" i="18" s="1"/>
  <c r="L1005" i="11"/>
  <c r="M1005" i="11" s="1"/>
  <c r="M1034" i="12"/>
  <c r="N1034" i="12" s="1"/>
  <c r="I1028" i="18" s="1"/>
  <c r="M1036" i="12"/>
  <c r="N1036" i="12" s="1"/>
  <c r="I1030" i="18" s="1"/>
  <c r="M1070" i="12"/>
  <c r="N1070" i="12" s="1"/>
  <c r="M1090" i="12"/>
  <c r="N1090" i="12" s="1"/>
  <c r="I1084" i="18" s="1"/>
  <c r="L529" i="11"/>
  <c r="M891" i="12"/>
  <c r="N891" i="12" s="1"/>
  <c r="M558" i="34"/>
  <c r="N558" i="34" s="1"/>
  <c r="L1051" i="14"/>
  <c r="M1051" i="14" s="1"/>
  <c r="F1045" i="18" s="1"/>
  <c r="L1087" i="14"/>
  <c r="M1087" i="14" s="1"/>
  <c r="L867" i="11"/>
  <c r="M867" i="11" s="1"/>
  <c r="L883" i="11"/>
  <c r="M883" i="11" s="1"/>
  <c r="I878" i="18" s="1"/>
  <c r="L889" i="11"/>
  <c r="M889" i="11" s="1"/>
  <c r="I884" i="18" s="1"/>
  <c r="M585" i="12"/>
  <c r="N585" i="12" s="1"/>
  <c r="I583" i="18" s="1"/>
  <c r="M591" i="12"/>
  <c r="N591" i="12" s="1"/>
  <c r="I589" i="18" s="1"/>
  <c r="L968" i="11"/>
  <c r="M968" i="11" s="1"/>
  <c r="I962" i="18" s="1"/>
  <c r="M1006" i="34"/>
  <c r="N1006" i="34" s="1"/>
  <c r="F1000" i="18" s="1"/>
  <c r="M878" i="12"/>
  <c r="N878" i="12" s="1"/>
  <c r="I873" i="18" s="1"/>
  <c r="L999" i="11"/>
  <c r="M999" i="11" s="1"/>
  <c r="M1064" i="12"/>
  <c r="N1064" i="12" s="1"/>
  <c r="I1058" i="18" s="1"/>
  <c r="M885" i="12"/>
  <c r="N885" i="12" s="1"/>
  <c r="M899" i="12"/>
  <c r="N899" i="12" s="1"/>
  <c r="M897" i="15"/>
  <c r="N897" i="15" s="1"/>
  <c r="L1055" i="14"/>
  <c r="M1055" i="14" s="1"/>
  <c r="F1049" i="18" s="1"/>
  <c r="L1112" i="14"/>
  <c r="M1112" i="14" s="1"/>
  <c r="F1106" i="18" s="1"/>
  <c r="M1023" i="12"/>
  <c r="N1023" i="12" s="1"/>
  <c r="L1042" i="11"/>
  <c r="M1042" i="11" s="1"/>
  <c r="M1050" i="12"/>
  <c r="N1050" i="12" s="1"/>
  <c r="M1054" i="12"/>
  <c r="N1054" i="12" s="1"/>
  <c r="I1048" i="18" s="1"/>
  <c r="M1056" i="12"/>
  <c r="N1056" i="12" s="1"/>
  <c r="M1038" i="12"/>
  <c r="N1038" i="12" s="1"/>
  <c r="M1049" i="12"/>
  <c r="N1049" i="12" s="1"/>
  <c r="I1043" i="18" s="1"/>
  <c r="K1043" i="18" s="1"/>
  <c r="M1043" i="18" s="1"/>
  <c r="N1043" i="18" s="1"/>
  <c r="L953" i="14"/>
  <c r="M953" i="14" s="1"/>
  <c r="F947" i="18" s="1"/>
  <c r="L1003" i="14"/>
  <c r="M1003" i="14" s="1"/>
  <c r="F997" i="18" s="1"/>
  <c r="L1081" i="14"/>
  <c r="M1081" i="14" s="1"/>
  <c r="F1075" i="18" s="1"/>
  <c r="L963" i="14"/>
  <c r="M963" i="14" s="1"/>
  <c r="F957" i="18" s="1"/>
  <c r="L979" i="14"/>
  <c r="M979" i="14" s="1"/>
  <c r="F973" i="18" s="1"/>
  <c r="L1043" i="14"/>
  <c r="M1043" i="14" s="1"/>
  <c r="F1037" i="18" s="1"/>
  <c r="L1059" i="14"/>
  <c r="M1059" i="14" s="1"/>
  <c r="F1053" i="18" s="1"/>
  <c r="L891" i="11"/>
  <c r="M891" i="11" s="1"/>
  <c r="L900" i="11"/>
  <c r="M900" i="11" s="1"/>
  <c r="I895" i="18" s="1"/>
  <c r="L987" i="11"/>
  <c r="M987" i="11" s="1"/>
  <c r="I981" i="18" s="1"/>
  <c r="L995" i="11"/>
  <c r="M995" i="11" s="1"/>
  <c r="L1059" i="11"/>
  <c r="M1059" i="11" s="1"/>
  <c r="I1053" i="18" s="1"/>
  <c r="L1101" i="11"/>
  <c r="M1101" i="11" s="1"/>
  <c r="L1108" i="11"/>
  <c r="M1108" i="11" s="1"/>
  <c r="L937" i="11"/>
  <c r="M937" i="11" s="1"/>
  <c r="I931" i="18" s="1"/>
  <c r="L1033" i="11"/>
  <c r="M1033" i="11" s="1"/>
  <c r="I1027" i="18" s="1"/>
  <c r="M580" i="34"/>
  <c r="N580" i="34" s="1"/>
  <c r="F1029" i="18"/>
  <c r="L1066" i="32"/>
  <c r="I1060" i="18" s="1"/>
  <c r="L376" i="32"/>
  <c r="I376" i="18" s="1"/>
  <c r="L966" i="32"/>
  <c r="L913" i="32"/>
  <c r="L257" i="32"/>
  <c r="I257" i="18" s="1"/>
  <c r="L672" i="14"/>
  <c r="M672" i="14" s="1"/>
  <c r="F669" i="18" s="1"/>
  <c r="L896" i="14"/>
  <c r="M896" i="14" s="1"/>
  <c r="L928" i="14"/>
  <c r="M928" i="14" s="1"/>
  <c r="F922" i="18" s="1"/>
  <c r="L950" i="14"/>
  <c r="M950" i="14" s="1"/>
  <c r="F944" i="18" s="1"/>
  <c r="L918" i="14"/>
  <c r="M918" i="14" s="1"/>
  <c r="F912" i="18" s="1"/>
  <c r="L978" i="14"/>
  <c r="M978" i="14" s="1"/>
  <c r="F972" i="18" s="1"/>
  <c r="L1015" i="14"/>
  <c r="M1015" i="14" s="1"/>
  <c r="F1009" i="18" s="1"/>
  <c r="L587" i="14"/>
  <c r="M587" i="14" s="1"/>
  <c r="L643" i="14"/>
  <c r="M643" i="14" s="1"/>
  <c r="F640" i="18" s="1"/>
  <c r="L537" i="14"/>
  <c r="M537" i="14" s="1"/>
  <c r="L549" i="14"/>
  <c r="M549" i="14" s="1"/>
  <c r="L591" i="14"/>
  <c r="M591" i="14" s="1"/>
  <c r="F589" i="18" s="1"/>
  <c r="L685" i="14"/>
  <c r="M685" i="14" s="1"/>
  <c r="F682" i="18" s="1"/>
  <c r="L914" i="14"/>
  <c r="M914" i="14" s="1"/>
  <c r="F908" i="18" s="1"/>
  <c r="M500" i="34"/>
  <c r="N500" i="34" s="1"/>
  <c r="F499" i="18" s="1"/>
  <c r="K499" i="18" s="1"/>
  <c r="M499" i="18" s="1"/>
  <c r="N499" i="18" s="1"/>
  <c r="M486" i="34"/>
  <c r="N486" i="34" s="1"/>
  <c r="F485" i="18" s="1"/>
  <c r="K485" i="18" s="1"/>
  <c r="M485" i="18" s="1"/>
  <c r="N485" i="18" s="1"/>
  <c r="M882" i="34"/>
  <c r="N882" i="34" s="1"/>
  <c r="M883" i="15"/>
  <c r="N883" i="15" s="1"/>
  <c r="L955" i="14"/>
  <c r="M955" i="14" s="1"/>
  <c r="F949" i="18" s="1"/>
  <c r="K949" i="18" s="1"/>
  <c r="M949" i="18" s="1"/>
  <c r="N949" i="18" s="1"/>
  <c r="L1050" i="11"/>
  <c r="M1050" i="11" s="1"/>
  <c r="L1056" i="11"/>
  <c r="M1056" i="11" s="1"/>
  <c r="M602" i="12"/>
  <c r="N602" i="12" s="1"/>
  <c r="I600" i="18" s="1"/>
  <c r="L871" i="11"/>
  <c r="M871" i="11" s="1"/>
  <c r="I866" i="18" s="1"/>
  <c r="L886" i="11"/>
  <c r="M886" i="11" s="1"/>
  <c r="M583" i="12"/>
  <c r="N583" i="12" s="1"/>
  <c r="M587" i="12"/>
  <c r="N587" i="12" s="1"/>
  <c r="I585" i="18" s="1"/>
  <c r="L639" i="14"/>
  <c r="M639" i="14" s="1"/>
  <c r="F636" i="18" s="1"/>
  <c r="M933" i="12"/>
  <c r="N933" i="12" s="1"/>
  <c r="M979" i="12"/>
  <c r="N979" i="12" s="1"/>
  <c r="I973" i="18" s="1"/>
  <c r="L628" i="14"/>
  <c r="M628" i="14" s="1"/>
  <c r="F625" i="18" s="1"/>
  <c r="L671" i="14"/>
  <c r="M671" i="14" s="1"/>
  <c r="F668" i="18" s="1"/>
  <c r="M568" i="12"/>
  <c r="N568" i="12" s="1"/>
  <c r="I566" i="18" s="1"/>
  <c r="M580" i="12"/>
  <c r="N580" i="12" s="1"/>
  <c r="L572" i="14"/>
  <c r="M572" i="14" s="1"/>
  <c r="F570" i="18" s="1"/>
  <c r="L636" i="14"/>
  <c r="M636" i="14" s="1"/>
  <c r="F633" i="18" s="1"/>
  <c r="K633" i="18" s="1"/>
  <c r="M633" i="18" s="1"/>
  <c r="N633" i="18" s="1"/>
  <c r="L661" i="14"/>
  <c r="M661" i="14" s="1"/>
  <c r="F658" i="18" s="1"/>
  <c r="K658" i="18" s="1"/>
  <c r="M658" i="18" s="1"/>
  <c r="N658" i="18" s="1"/>
  <c r="L894" i="14"/>
  <c r="M894" i="14" s="1"/>
  <c r="L642" i="14"/>
  <c r="M642" i="14" s="1"/>
  <c r="F639" i="18" s="1"/>
  <c r="M929" i="12"/>
  <c r="N929" i="12" s="1"/>
  <c r="M1099" i="12"/>
  <c r="N1099" i="12" s="1"/>
  <c r="M872" i="15"/>
  <c r="N872" i="15" s="1"/>
  <c r="M876" i="12"/>
  <c r="N876" i="12" s="1"/>
  <c r="I871" i="18" s="1"/>
  <c r="M923" i="12"/>
  <c r="N923" i="12" s="1"/>
  <c r="M939" i="34"/>
  <c r="N939" i="34" s="1"/>
  <c r="L942" i="11"/>
  <c r="M942" i="11" s="1"/>
  <c r="I936" i="18" s="1"/>
  <c r="M948" i="12"/>
  <c r="N948" i="12" s="1"/>
  <c r="I942" i="18" s="1"/>
  <c r="L954" i="11"/>
  <c r="M954" i="11" s="1"/>
  <c r="M913" i="12"/>
  <c r="N913" i="12" s="1"/>
  <c r="L936" i="11"/>
  <c r="M936" i="11" s="1"/>
  <c r="I930" i="18" s="1"/>
  <c r="M954" i="12"/>
  <c r="N954" i="12" s="1"/>
  <c r="L964" i="11"/>
  <c r="M964" i="11" s="1"/>
  <c r="I958" i="18" s="1"/>
  <c r="L976" i="11"/>
  <c r="M976" i="11" s="1"/>
  <c r="I970" i="18" s="1"/>
  <c r="M986" i="12"/>
  <c r="N986" i="12" s="1"/>
  <c r="I980" i="18" s="1"/>
  <c r="L998" i="11"/>
  <c r="M998" i="11" s="1"/>
  <c r="I992" i="18" s="1"/>
  <c r="M1010" i="12"/>
  <c r="N1010" i="12" s="1"/>
  <c r="I1004" i="18" s="1"/>
  <c r="M1021" i="12"/>
  <c r="N1021" i="12" s="1"/>
  <c r="M1026" i="12"/>
  <c r="N1026" i="12" s="1"/>
  <c r="M1030" i="12"/>
  <c r="N1030" i="12" s="1"/>
  <c r="M988" i="12"/>
  <c r="N988" i="12" s="1"/>
  <c r="L996" i="11"/>
  <c r="M996" i="11" s="1"/>
  <c r="M1008" i="12"/>
  <c r="N1008" i="12" s="1"/>
  <c r="M1012" i="12"/>
  <c r="N1012" i="12" s="1"/>
  <c r="L1024" i="11"/>
  <c r="M1024" i="11" s="1"/>
  <c r="M586" i="12"/>
  <c r="N586" i="12" s="1"/>
  <c r="I584" i="18" s="1"/>
  <c r="M911" i="12"/>
  <c r="N911" i="12" s="1"/>
  <c r="I905" i="18" s="1"/>
  <c r="M599" i="12"/>
  <c r="N599" i="12" s="1"/>
  <c r="L1096" i="14"/>
  <c r="M1096" i="14" s="1"/>
  <c r="F1090" i="18" s="1"/>
  <c r="M887" i="15"/>
  <c r="N887" i="15" s="1"/>
  <c r="M1067" i="12"/>
  <c r="N1067" i="12" s="1"/>
  <c r="L597" i="11"/>
  <c r="M597" i="11" s="1"/>
  <c r="M545" i="12"/>
  <c r="N545" i="12" s="1"/>
  <c r="L888" i="14"/>
  <c r="M888" i="14" s="1"/>
  <c r="L545" i="14"/>
  <c r="M545" i="14" s="1"/>
  <c r="L873" i="14"/>
  <c r="M873" i="14" s="1"/>
  <c r="L1108" i="14"/>
  <c r="M1108" i="14" s="1"/>
  <c r="M503" i="34"/>
  <c r="N503" i="34" s="1"/>
  <c r="F502" i="18" s="1"/>
  <c r="M553" i="15"/>
  <c r="N553" i="15" s="1"/>
  <c r="L579" i="14"/>
  <c r="M579" i="14" s="1"/>
  <c r="L647" i="14"/>
  <c r="M647" i="14" s="1"/>
  <c r="F644" i="18" s="1"/>
  <c r="L933" i="14"/>
  <c r="M933" i="14" s="1"/>
  <c r="L1104" i="14"/>
  <c r="M1104" i="14" s="1"/>
  <c r="F1098" i="18" s="1"/>
  <c r="L578" i="14"/>
  <c r="M578" i="14" s="1"/>
  <c r="L1113" i="11"/>
  <c r="M1113" i="11" s="1"/>
  <c r="L951" i="14"/>
  <c r="M951" i="14" s="1"/>
  <c r="F945" i="18" s="1"/>
  <c r="L893" i="11"/>
  <c r="M893" i="11" s="1"/>
  <c r="M564" i="34"/>
  <c r="N564" i="34" s="1"/>
  <c r="L536" i="14"/>
  <c r="M536" i="14" s="1"/>
  <c r="M557" i="12"/>
  <c r="N557" i="12" s="1"/>
  <c r="I555" i="18" s="1"/>
  <c r="M572" i="12"/>
  <c r="N572" i="12" s="1"/>
  <c r="M541" i="12"/>
  <c r="M880" i="15"/>
  <c r="N880" i="15" s="1"/>
  <c r="M890" i="12"/>
  <c r="N890" i="12" s="1"/>
  <c r="I885" i="18" s="1"/>
  <c r="L1091" i="11"/>
  <c r="M1091" i="11" s="1"/>
  <c r="I1085" i="18" s="1"/>
  <c r="L1098" i="11"/>
  <c r="M1098" i="11" s="1"/>
  <c r="L1114" i="11"/>
  <c r="M1114" i="11" s="1"/>
  <c r="L1035" i="11"/>
  <c r="M1035" i="11" s="1"/>
  <c r="L1067" i="11"/>
  <c r="M1067" i="11" s="1"/>
  <c r="I1061" i="18" s="1"/>
  <c r="M1083" i="12"/>
  <c r="N1083" i="12" s="1"/>
  <c r="I1077" i="18" s="1"/>
  <c r="M1105" i="12"/>
  <c r="N1105" i="12" s="1"/>
  <c r="I1099" i="18" s="1"/>
  <c r="L533" i="11"/>
  <c r="M533" i="11" s="1"/>
  <c r="L546" i="11"/>
  <c r="M546" i="11" s="1"/>
  <c r="L566" i="11"/>
  <c r="M566" i="11" s="1"/>
  <c r="I564" i="18" s="1"/>
  <c r="M529" i="12"/>
  <c r="L1103" i="14"/>
  <c r="M1103" i="14" s="1"/>
  <c r="F1097" i="18" s="1"/>
  <c r="F471" i="18"/>
  <c r="K807" i="18"/>
  <c r="M807" i="18" s="1"/>
  <c r="N807" i="18" s="1"/>
  <c r="L897" i="14"/>
  <c r="M897" i="14" s="1"/>
  <c r="L568" i="14"/>
  <c r="M568" i="14" s="1"/>
  <c r="L977" i="14"/>
  <c r="M977" i="14" s="1"/>
  <c r="F971" i="18" s="1"/>
  <c r="L922" i="11"/>
  <c r="M922" i="11" s="1"/>
  <c r="M940" i="34"/>
  <c r="N940" i="34" s="1"/>
  <c r="M870" i="12"/>
  <c r="N870" i="12" s="1"/>
  <c r="I865" i="18" s="1"/>
  <c r="M997" i="12"/>
  <c r="N997" i="12" s="1"/>
  <c r="L996" i="14"/>
  <c r="M996" i="14" s="1"/>
  <c r="F990" i="18" s="1"/>
  <c r="L873" i="11"/>
  <c r="M873" i="11" s="1"/>
  <c r="L887" i="11"/>
  <c r="M887" i="11" s="1"/>
  <c r="L1107" i="11"/>
  <c r="M1107" i="11" s="1"/>
  <c r="L885" i="11"/>
  <c r="M885" i="11" s="1"/>
  <c r="L1051" i="11"/>
  <c r="M1051" i="11" s="1"/>
  <c r="L930" i="11"/>
  <c r="M930" i="11" s="1"/>
  <c r="L683" i="14"/>
  <c r="M683" i="14" s="1"/>
  <c r="F680" i="18" s="1"/>
  <c r="L1086" i="14"/>
  <c r="M1086" i="14" s="1"/>
  <c r="F1080" i="18" s="1"/>
  <c r="L1023" i="14"/>
  <c r="M1023" i="14" s="1"/>
  <c r="F1017" i="18" s="1"/>
  <c r="M593" i="15"/>
  <c r="N593" i="15" s="1"/>
  <c r="L1033" i="14"/>
  <c r="M1033" i="14" s="1"/>
  <c r="F1027" i="18" s="1"/>
  <c r="L1018" i="11"/>
  <c r="M1018" i="11" s="1"/>
  <c r="L1013" i="14"/>
  <c r="M1013" i="14" s="1"/>
  <c r="F1007" i="18" s="1"/>
  <c r="L972" i="14"/>
  <c r="M972" i="14" s="1"/>
  <c r="F966" i="18" s="1"/>
  <c r="L881" i="11"/>
  <c r="M881" i="11" s="1"/>
  <c r="I876" i="18" s="1"/>
  <c r="L1104" i="11"/>
  <c r="M1104" i="11" s="1"/>
  <c r="L933" i="11"/>
  <c r="M933" i="11" s="1"/>
  <c r="L1062" i="11"/>
  <c r="M1062" i="11" s="1"/>
  <c r="I1056" i="18" s="1"/>
  <c r="L1070" i="11"/>
  <c r="M1070" i="11" s="1"/>
  <c r="K752" i="18"/>
  <c r="M752" i="18" s="1"/>
  <c r="N752" i="18" s="1"/>
  <c r="K714" i="18"/>
  <c r="M714" i="18" s="1"/>
  <c r="N714" i="18" s="1"/>
  <c r="K700" i="18"/>
  <c r="M700" i="18" s="1"/>
  <c r="N700" i="18" s="1"/>
  <c r="K434" i="18"/>
  <c r="M434" i="18" s="1"/>
  <c r="N434" i="18" s="1"/>
  <c r="K332" i="18"/>
  <c r="M332" i="18" s="1"/>
  <c r="N332" i="18" s="1"/>
  <c r="M463" i="15"/>
  <c r="M526" i="15" s="1"/>
  <c r="M463" i="34"/>
  <c r="J463" i="12"/>
  <c r="J526" i="12" s="1"/>
  <c r="J6" i="12"/>
  <c r="I864" i="11"/>
  <c r="I905" i="11" s="1"/>
  <c r="J605" i="12"/>
  <c r="L6" i="11"/>
  <c r="I726" i="11"/>
  <c r="I862" i="11" s="1"/>
  <c r="K862" i="28"/>
  <c r="F1116" i="28"/>
  <c r="K1116" i="28" s="1"/>
  <c r="G862" i="14"/>
  <c r="G1116" i="14" s="1"/>
  <c r="H726" i="14"/>
  <c r="H862" i="14" s="1"/>
  <c r="G724" i="30"/>
  <c r="H724" i="30" s="1"/>
  <c r="L864" i="14"/>
  <c r="I465" i="18"/>
  <c r="I644" i="18"/>
  <c r="I687" i="18"/>
  <c r="I825" i="18"/>
  <c r="L1046" i="14"/>
  <c r="M1046" i="14" s="1"/>
  <c r="F1040" i="18" s="1"/>
  <c r="L1090" i="14"/>
  <c r="M1090" i="14" s="1"/>
  <c r="F1084" i="18" s="1"/>
  <c r="L1093" i="14"/>
  <c r="M1093" i="14" s="1"/>
  <c r="L877" i="11"/>
  <c r="M877" i="11" s="1"/>
  <c r="I872" i="18" s="1"/>
  <c r="K610" i="18"/>
  <c r="M610" i="18" s="1"/>
  <c r="N610" i="18" s="1"/>
  <c r="J739" i="34"/>
  <c r="I528" i="14"/>
  <c r="I603" i="14" s="1"/>
  <c r="J530" i="15"/>
  <c r="J603" i="15" s="1"/>
  <c r="I1116" i="34"/>
  <c r="J919" i="34"/>
  <c r="J1115" i="34" s="1"/>
  <c r="I463" i="11"/>
  <c r="I526" i="11" s="1"/>
  <c r="L605" i="11"/>
  <c r="J726" i="12"/>
  <c r="J862" i="12" s="1"/>
  <c r="J864" i="34"/>
  <c r="J864" i="15"/>
  <c r="J905" i="15" s="1"/>
  <c r="I605" i="14"/>
  <c r="J739" i="15"/>
  <c r="J862" i="15" s="1"/>
  <c r="J528" i="12"/>
  <c r="J603" i="12" s="1"/>
  <c r="G862" i="30"/>
  <c r="H862" i="30" s="1"/>
  <c r="J34" i="12"/>
  <c r="I501" i="18"/>
  <c r="I1034" i="18"/>
  <c r="K1034" i="18" s="1"/>
  <c r="M1034" i="18" s="1"/>
  <c r="N1034" i="18" s="1"/>
  <c r="I25" i="18"/>
  <c r="K25" i="18" s="1"/>
  <c r="M25" i="18" s="1"/>
  <c r="N25" i="18" s="1"/>
  <c r="I914" i="18"/>
  <c r="I929" i="18"/>
  <c r="K929" i="18" s="1"/>
  <c r="M929" i="18" s="1"/>
  <c r="N929" i="18" s="1"/>
  <c r="I860" i="18"/>
  <c r="I889" i="18"/>
  <c r="L442" i="32"/>
  <c r="I442" i="18" s="1"/>
  <c r="L289" i="32"/>
  <c r="I289" i="18" s="1"/>
  <c r="L1086" i="32"/>
  <c r="I1080" i="18" s="1"/>
  <c r="L343" i="32"/>
  <c r="I343" i="18" s="1"/>
  <c r="L412" i="32"/>
  <c r="M576" i="34"/>
  <c r="N576" i="34" s="1"/>
  <c r="L940" i="14"/>
  <c r="M940" i="14" s="1"/>
  <c r="L959" i="14"/>
  <c r="M959" i="14" s="1"/>
  <c r="F953" i="18" s="1"/>
  <c r="L1032" i="14"/>
  <c r="M1032" i="14" s="1"/>
  <c r="F1026" i="18" s="1"/>
  <c r="L1050" i="14"/>
  <c r="M1050" i="14" s="1"/>
  <c r="F1044" i="18" s="1"/>
  <c r="L534" i="14"/>
  <c r="M534" i="14" s="1"/>
  <c r="L533" i="14"/>
  <c r="M533" i="14" s="1"/>
  <c r="L607" i="14"/>
  <c r="M607" i="14" s="1"/>
  <c r="F604" i="18" s="1"/>
  <c r="K604" i="18" s="1"/>
  <c r="M604" i="18" s="1"/>
  <c r="N604" i="18" s="1"/>
  <c r="L575" i="14"/>
  <c r="M575" i="14" s="1"/>
  <c r="L939" i="14"/>
  <c r="M939" i="14" s="1"/>
  <c r="L595" i="14"/>
  <c r="M595" i="14" s="1"/>
  <c r="L931" i="14"/>
  <c r="M931" i="14" s="1"/>
  <c r="F925" i="18" s="1"/>
  <c r="L957" i="14"/>
  <c r="M957" i="14" s="1"/>
  <c r="F951" i="18" s="1"/>
  <c r="L885" i="14"/>
  <c r="M885" i="14" s="1"/>
  <c r="L1109" i="14"/>
  <c r="M1109" i="14" s="1"/>
  <c r="F1103" i="18" s="1"/>
  <c r="M597" i="15"/>
  <c r="N597" i="15" s="1"/>
  <c r="M867" i="34"/>
  <c r="N867" i="34" s="1"/>
  <c r="M876" i="34"/>
  <c r="N876" i="34" s="1"/>
  <c r="M865" i="15"/>
  <c r="N865" i="15" s="1"/>
  <c r="L664" i="14"/>
  <c r="M664" i="14" s="1"/>
  <c r="F661" i="18" s="1"/>
  <c r="L877" i="14"/>
  <c r="M877" i="14" s="1"/>
  <c r="M530" i="34"/>
  <c r="M875" i="15"/>
  <c r="N875" i="15" s="1"/>
  <c r="F870" i="18" s="1"/>
  <c r="M1107" i="12"/>
  <c r="N1107" i="12" s="1"/>
  <c r="M293" i="12"/>
  <c r="N293" i="12" s="1"/>
  <c r="I293" i="18" s="1"/>
  <c r="L1102" i="32"/>
  <c r="L956" i="32"/>
  <c r="L939" i="32"/>
  <c r="L341" i="32"/>
  <c r="L1077" i="32"/>
  <c r="L999" i="32"/>
  <c r="L1005" i="32"/>
  <c r="M553" i="34"/>
  <c r="N553" i="34" s="1"/>
  <c r="M938" i="34"/>
  <c r="N938" i="34" s="1"/>
  <c r="F932" i="18" s="1"/>
  <c r="M602" i="34"/>
  <c r="N602" i="34" s="1"/>
  <c r="L1044" i="14"/>
  <c r="M1044" i="14" s="1"/>
  <c r="F1038" i="18" s="1"/>
  <c r="L546" i="14"/>
  <c r="M546" i="14" s="1"/>
  <c r="F544" i="18" s="1"/>
  <c r="L562" i="14"/>
  <c r="M562" i="14" s="1"/>
  <c r="L657" i="14"/>
  <c r="M657" i="14" s="1"/>
  <c r="F654" i="18" s="1"/>
  <c r="K654" i="18" s="1"/>
  <c r="M654" i="18" s="1"/>
  <c r="N654" i="18" s="1"/>
  <c r="M465" i="34"/>
  <c r="N465" i="34" s="1"/>
  <c r="F464" i="18" s="1"/>
  <c r="M515" i="34"/>
  <c r="N515" i="34" s="1"/>
  <c r="F514" i="18" s="1"/>
  <c r="M519" i="34"/>
  <c r="N519" i="34" s="1"/>
  <c r="F518" i="18" s="1"/>
  <c r="M561" i="34"/>
  <c r="N561" i="34" s="1"/>
  <c r="M878" i="34"/>
  <c r="N878" i="34" s="1"/>
  <c r="M942" i="34"/>
  <c r="N942" i="34" s="1"/>
  <c r="M879" i="34"/>
  <c r="N879" i="34" s="1"/>
  <c r="L541" i="14"/>
  <c r="M541" i="14" s="1"/>
  <c r="F539" i="18" s="1"/>
  <c r="K539" i="18" s="1"/>
  <c r="M539" i="18" s="1"/>
  <c r="N539" i="18" s="1"/>
  <c r="L1048" i="14"/>
  <c r="M1048" i="14" s="1"/>
  <c r="F1042" i="18" s="1"/>
  <c r="M877" i="34"/>
  <c r="N877" i="34" s="1"/>
  <c r="M885" i="15"/>
  <c r="N885" i="15" s="1"/>
  <c r="L1029" i="11"/>
  <c r="M1029" i="11" s="1"/>
  <c r="F747" i="18"/>
  <c r="F774" i="18"/>
  <c r="K774" i="18" s="1"/>
  <c r="M774" i="18" s="1"/>
  <c r="N774" i="18" s="1"/>
  <c r="F497" i="18"/>
  <c r="M594" i="12"/>
  <c r="N594" i="12" s="1"/>
  <c r="M593" i="12"/>
  <c r="N593" i="12" s="1"/>
  <c r="L538" i="14"/>
  <c r="M538" i="14" s="1"/>
  <c r="F536" i="18" s="1"/>
  <c r="L653" i="14"/>
  <c r="M653" i="14" s="1"/>
  <c r="F650" i="18" s="1"/>
  <c r="M880" i="34"/>
  <c r="N880" i="34" s="1"/>
  <c r="L985" i="14"/>
  <c r="M985" i="14" s="1"/>
  <c r="F979" i="18" s="1"/>
  <c r="L1009" i="14"/>
  <c r="M1009" i="14" s="1"/>
  <c r="L589" i="11"/>
  <c r="M589" i="11" s="1"/>
  <c r="I587" i="18" s="1"/>
  <c r="M575" i="12"/>
  <c r="N575" i="12" s="1"/>
  <c r="I573" i="18" s="1"/>
  <c r="M882" i="12"/>
  <c r="N882" i="12" s="1"/>
  <c r="I877" i="18" s="1"/>
  <c r="M542" i="12"/>
  <c r="N542" i="12" s="1"/>
  <c r="M550" i="12"/>
  <c r="N550" i="12" s="1"/>
  <c r="L652" i="14"/>
  <c r="M652" i="14" s="1"/>
  <c r="F649" i="18" s="1"/>
  <c r="K649" i="18" s="1"/>
  <c r="M649" i="18" s="1"/>
  <c r="N649" i="18" s="1"/>
  <c r="L876" i="14"/>
  <c r="M876" i="14" s="1"/>
  <c r="M506" i="34"/>
  <c r="N506" i="34" s="1"/>
  <c r="F505" i="18" s="1"/>
  <c r="M579" i="15"/>
  <c r="N579" i="15" s="1"/>
  <c r="L619" i="14"/>
  <c r="M619" i="14" s="1"/>
  <c r="F616" i="18" s="1"/>
  <c r="L1000" i="14"/>
  <c r="M1000" i="14" s="1"/>
  <c r="F994" i="18" s="1"/>
  <c r="M483" i="34"/>
  <c r="N483" i="34" s="1"/>
  <c r="F482" i="18" s="1"/>
  <c r="K482" i="18" s="1"/>
  <c r="M482" i="18" s="1"/>
  <c r="N482" i="18" s="1"/>
  <c r="M1084" i="34"/>
  <c r="N1084" i="34" s="1"/>
  <c r="M587" i="15"/>
  <c r="N587" i="15" s="1"/>
  <c r="F585" i="18" s="1"/>
  <c r="L881" i="14"/>
  <c r="M881" i="14" s="1"/>
  <c r="L1008" i="14"/>
  <c r="M1008" i="14" s="1"/>
  <c r="F1002" i="18" s="1"/>
  <c r="M890" i="34"/>
  <c r="N890" i="34" s="1"/>
  <c r="L669" i="14"/>
  <c r="M669" i="14" s="1"/>
  <c r="F666" i="18" s="1"/>
  <c r="M1113" i="12"/>
  <c r="N1113" i="12" s="1"/>
  <c r="I1107" i="18" s="1"/>
  <c r="M458" i="12"/>
  <c r="N458" i="12" s="1"/>
  <c r="I458" i="18" s="1"/>
  <c r="K458" i="18" s="1"/>
  <c r="M458" i="18" s="1"/>
  <c r="N458" i="18" s="1"/>
  <c r="L602" i="14"/>
  <c r="M602" i="14" s="1"/>
  <c r="L589" i="14"/>
  <c r="M589" i="14" s="1"/>
  <c r="F587" i="18" s="1"/>
  <c r="L967" i="14"/>
  <c r="M967" i="14" s="1"/>
  <c r="F961" i="18" s="1"/>
  <c r="L998" i="14"/>
  <c r="M998" i="14" s="1"/>
  <c r="F992" i="18" s="1"/>
  <c r="L1031" i="14"/>
  <c r="M1031" i="14" s="1"/>
  <c r="F1025" i="18" s="1"/>
  <c r="L1004" i="14"/>
  <c r="M1004" i="14" s="1"/>
  <c r="F998" i="18" s="1"/>
  <c r="M1024" i="12"/>
  <c r="N1024" i="12" s="1"/>
  <c r="M1051" i="12"/>
  <c r="N1051" i="12" s="1"/>
  <c r="M1108" i="12"/>
  <c r="N1108" i="12" s="1"/>
  <c r="I1102" i="18" s="1"/>
  <c r="L536" i="11"/>
  <c r="M536" i="11" s="1"/>
  <c r="I534" i="18" s="1"/>
  <c r="L598" i="11"/>
  <c r="M598" i="11" s="1"/>
  <c r="L1071" i="11"/>
  <c r="M1071" i="11" s="1"/>
  <c r="I1065" i="18" s="1"/>
  <c r="M1011" i="12"/>
  <c r="N1011" i="12" s="1"/>
  <c r="M533" i="12"/>
  <c r="N533" i="12" s="1"/>
  <c r="I531" i="18" s="1"/>
  <c r="M544" i="12"/>
  <c r="N544" i="12" s="1"/>
  <c r="M552" i="12"/>
  <c r="N552" i="12" s="1"/>
  <c r="I550" i="18" s="1"/>
  <c r="K550" i="18" s="1"/>
  <c r="M550" i="18" s="1"/>
  <c r="N550" i="18" s="1"/>
  <c r="M558" i="12"/>
  <c r="N558" i="12" s="1"/>
  <c r="M568" i="34"/>
  <c r="N568" i="34" s="1"/>
  <c r="F566" i="18" s="1"/>
  <c r="L961" i="14"/>
  <c r="M961" i="14" s="1"/>
  <c r="F955" i="18" s="1"/>
  <c r="M601" i="12"/>
  <c r="N601" i="12" s="1"/>
  <c r="I599" i="18" s="1"/>
  <c r="M594" i="34"/>
  <c r="N594" i="34" s="1"/>
  <c r="F592" i="18" s="1"/>
  <c r="L1072" i="11"/>
  <c r="M1072" i="11" s="1"/>
  <c r="I1066" i="18" s="1"/>
  <c r="M562" i="34"/>
  <c r="N562" i="34" s="1"/>
  <c r="L1089" i="14"/>
  <c r="M1089" i="14" s="1"/>
  <c r="F1083" i="18" s="1"/>
  <c r="L971" i="14"/>
  <c r="M971" i="14" s="1"/>
  <c r="F965" i="18" s="1"/>
  <c r="M868" i="12"/>
  <c r="N868" i="12" s="1"/>
  <c r="I863" i="18" s="1"/>
  <c r="M1089" i="12"/>
  <c r="N1089" i="12" s="1"/>
  <c r="M1041" i="12"/>
  <c r="N1041" i="12" s="1"/>
  <c r="L1056" i="14"/>
  <c r="M1056" i="14" s="1"/>
  <c r="F1050" i="18" s="1"/>
  <c r="M564" i="15"/>
  <c r="N564" i="15" s="1"/>
  <c r="F562" i="18" s="1"/>
  <c r="M872" i="34"/>
  <c r="N872" i="34" s="1"/>
  <c r="L1023" i="11"/>
  <c r="M1023" i="11" s="1"/>
  <c r="L1038" i="11"/>
  <c r="M1038" i="11" s="1"/>
  <c r="L584" i="11"/>
  <c r="M584" i="11" s="1"/>
  <c r="M571" i="12"/>
  <c r="N571" i="12" s="1"/>
  <c r="M546" i="12"/>
  <c r="N546" i="12" s="1"/>
  <c r="L640" i="14"/>
  <c r="M640" i="14" s="1"/>
  <c r="F637" i="18" s="1"/>
  <c r="L668" i="14"/>
  <c r="M668" i="14" s="1"/>
  <c r="F665" i="18" s="1"/>
  <c r="L976" i="14"/>
  <c r="M976" i="14" s="1"/>
  <c r="F970" i="18" s="1"/>
  <c r="L592" i="14"/>
  <c r="M592" i="14" s="1"/>
  <c r="L1066" i="14"/>
  <c r="M1066" i="14" s="1"/>
  <c r="F1060" i="18" s="1"/>
  <c r="L654" i="14"/>
  <c r="M654" i="14" s="1"/>
  <c r="F651" i="18" s="1"/>
  <c r="M873" i="34"/>
  <c r="N873" i="34" s="1"/>
  <c r="M941" i="34"/>
  <c r="N941" i="34" s="1"/>
  <c r="F935" i="18" s="1"/>
  <c r="L689" i="14"/>
  <c r="M689" i="14" s="1"/>
  <c r="F686" i="18" s="1"/>
  <c r="M1093" i="34"/>
  <c r="N1093" i="34" s="1"/>
  <c r="M893" i="12"/>
  <c r="N893" i="12" s="1"/>
  <c r="M924" i="12"/>
  <c r="N924" i="12" s="1"/>
  <c r="M1007" i="12"/>
  <c r="N1007" i="12" s="1"/>
  <c r="I1001" i="18" s="1"/>
  <c r="M548" i="12"/>
  <c r="N548" i="12" s="1"/>
  <c r="I546" i="18" s="1"/>
  <c r="L686" i="14"/>
  <c r="M686" i="14" s="1"/>
  <c r="F683" i="18" s="1"/>
  <c r="M512" i="34"/>
  <c r="N512" i="34" s="1"/>
  <c r="F511" i="18" s="1"/>
  <c r="M545" i="15"/>
  <c r="N545" i="15" s="1"/>
  <c r="M871" i="15"/>
  <c r="N871" i="15" s="1"/>
  <c r="L623" i="14"/>
  <c r="M623" i="14" s="1"/>
  <c r="F620" i="18" s="1"/>
  <c r="L887" i="14"/>
  <c r="M887" i="14" s="1"/>
  <c r="L945" i="14"/>
  <c r="M945" i="14" s="1"/>
  <c r="F939" i="18" s="1"/>
  <c r="M897" i="34"/>
  <c r="N897" i="34" s="1"/>
  <c r="M916" i="12"/>
  <c r="N916" i="12" s="1"/>
  <c r="M556" i="15"/>
  <c r="N556" i="15" s="1"/>
  <c r="M576" i="15"/>
  <c r="N576" i="15" s="1"/>
  <c r="M600" i="15"/>
  <c r="N600" i="15" s="1"/>
  <c r="F598" i="18" s="1"/>
  <c r="L1079" i="14"/>
  <c r="M1079" i="14" s="1"/>
  <c r="F1073" i="18" s="1"/>
  <c r="L985" i="11"/>
  <c r="M985" i="11" s="1"/>
  <c r="I979" i="18" s="1"/>
  <c r="L910" i="14"/>
  <c r="M910" i="14" s="1"/>
  <c r="F904" i="18" s="1"/>
  <c r="L967" i="11"/>
  <c r="M967" i="11" s="1"/>
  <c r="I961" i="18" s="1"/>
  <c r="M600" i="12"/>
  <c r="N600" i="12" s="1"/>
  <c r="L556" i="11"/>
  <c r="M556" i="11" s="1"/>
  <c r="L565" i="11"/>
  <c r="M565" i="11" s="1"/>
  <c r="L577" i="11"/>
  <c r="M577" i="11" s="1"/>
  <c r="I575" i="18" s="1"/>
  <c r="M597" i="12"/>
  <c r="N597" i="12" s="1"/>
  <c r="I595" i="18" s="1"/>
  <c r="M540" i="12"/>
  <c r="M919" i="12"/>
  <c r="N919" i="12" s="1"/>
  <c r="M944" i="12"/>
  <c r="N944" i="12" s="1"/>
  <c r="L957" i="11"/>
  <c r="M957" i="11" s="1"/>
  <c r="L919" i="11"/>
  <c r="M919" i="11" s="1"/>
  <c r="L934" i="11"/>
  <c r="M934" i="11" s="1"/>
  <c r="I928" i="18" s="1"/>
  <c r="L940" i="11"/>
  <c r="M940" i="11" s="1"/>
  <c r="L952" i="11"/>
  <c r="M952" i="11" s="1"/>
  <c r="M959" i="12"/>
  <c r="N959" i="12" s="1"/>
  <c r="M969" i="12"/>
  <c r="N969" i="12" s="1"/>
  <c r="I963" i="18" s="1"/>
  <c r="M992" i="12"/>
  <c r="N992" i="12" s="1"/>
  <c r="I986" i="18" s="1"/>
  <c r="L1002" i="11"/>
  <c r="M1002" i="11" s="1"/>
  <c r="L978" i="11"/>
  <c r="M978" i="11" s="1"/>
  <c r="L982" i="11"/>
  <c r="M982" i="11" s="1"/>
  <c r="I976" i="18" s="1"/>
  <c r="M1002" i="12"/>
  <c r="N1002" i="12" s="1"/>
  <c r="M1015" i="12"/>
  <c r="N1015" i="12" s="1"/>
  <c r="I1009" i="18" s="1"/>
  <c r="L1021" i="11"/>
  <c r="M1021" i="11" s="1"/>
  <c r="L1031" i="11"/>
  <c r="M1031" i="11" s="1"/>
  <c r="M1031" i="12"/>
  <c r="N1031" i="12" s="1"/>
  <c r="M405" i="12"/>
  <c r="N405" i="12" s="1"/>
  <c r="M161" i="12"/>
  <c r="N161" i="12" s="1"/>
  <c r="I161" i="18" s="1"/>
  <c r="L1111" i="14"/>
  <c r="M1111" i="14" s="1"/>
  <c r="F1105" i="18" s="1"/>
  <c r="M1110" i="14"/>
  <c r="F1104" i="18" s="1"/>
  <c r="O724" i="33"/>
  <c r="P724" i="33" s="1"/>
  <c r="P530" i="13"/>
  <c r="P603" i="13"/>
  <c r="N1110" i="12"/>
  <c r="I1104" i="18" s="1"/>
  <c r="Q722" i="26"/>
  <c r="H719" i="18" s="1"/>
  <c r="K719" i="18" s="1"/>
  <c r="M719" i="18" s="1"/>
  <c r="N719" i="18" s="1"/>
  <c r="P724" i="26"/>
  <c r="Q724" i="26" s="1"/>
  <c r="K850" i="18"/>
  <c r="M850" i="18" s="1"/>
  <c r="N850" i="18" s="1"/>
  <c r="K789" i="18"/>
  <c r="M789" i="18" s="1"/>
  <c r="N789" i="18" s="1"/>
  <c r="K653" i="18"/>
  <c r="M653" i="18" s="1"/>
  <c r="N653" i="18" s="1"/>
  <c r="I846" i="18"/>
  <c r="K830" i="18"/>
  <c r="M830" i="18" s="1"/>
  <c r="N830" i="18" s="1"/>
  <c r="K521" i="18"/>
  <c r="M521" i="18" s="1"/>
  <c r="N521" i="18" s="1"/>
  <c r="K483" i="18"/>
  <c r="M483" i="18" s="1"/>
  <c r="N483" i="18" s="1"/>
  <c r="K844" i="18"/>
  <c r="M844" i="18" s="1"/>
  <c r="N844" i="18" s="1"/>
  <c r="K834" i="18"/>
  <c r="M834" i="18" s="1"/>
  <c r="N834" i="18" s="1"/>
  <c r="K781" i="18"/>
  <c r="M781" i="18" s="1"/>
  <c r="N781" i="18" s="1"/>
  <c r="K772" i="18"/>
  <c r="M772" i="18" s="1"/>
  <c r="N772" i="18" s="1"/>
  <c r="K745" i="18"/>
  <c r="M745" i="18" s="1"/>
  <c r="N745" i="18" s="1"/>
  <c r="K726" i="18"/>
  <c r="M726" i="18" s="1"/>
  <c r="N726" i="18" s="1"/>
  <c r="K843" i="18"/>
  <c r="M843" i="18" s="1"/>
  <c r="N843" i="18" s="1"/>
  <c r="K822" i="18"/>
  <c r="M822" i="18" s="1"/>
  <c r="N822" i="18" s="1"/>
  <c r="K779" i="18"/>
  <c r="M779" i="18" s="1"/>
  <c r="N779" i="18" s="1"/>
  <c r="K749" i="18"/>
  <c r="M749" i="18" s="1"/>
  <c r="N749" i="18" s="1"/>
  <c r="K744" i="18"/>
  <c r="M744" i="18" s="1"/>
  <c r="N744" i="18" s="1"/>
  <c r="K723" i="18"/>
  <c r="M723" i="18" s="1"/>
  <c r="N723" i="18" s="1"/>
  <c r="I737" i="18"/>
  <c r="K513" i="18"/>
  <c r="M513" i="18" s="1"/>
  <c r="N513" i="18" s="1"/>
  <c r="K890" i="18"/>
  <c r="M890" i="18" s="1"/>
  <c r="N890" i="18" s="1"/>
  <c r="K208" i="18"/>
  <c r="M208" i="18" s="1"/>
  <c r="N208" i="18" s="1"/>
  <c r="K814" i="18"/>
  <c r="M814" i="18" s="1"/>
  <c r="N814" i="18" s="1"/>
  <c r="I578" i="18"/>
  <c r="I783" i="18"/>
  <c r="K783" i="18" s="1"/>
  <c r="M783" i="18" s="1"/>
  <c r="N783" i="18" s="1"/>
  <c r="I724" i="18"/>
  <c r="I803" i="18"/>
  <c r="I832" i="18"/>
  <c r="K832" i="18" s="1"/>
  <c r="M832" i="18" s="1"/>
  <c r="N832" i="18" s="1"/>
  <c r="I735" i="18"/>
  <c r="I777" i="18"/>
  <c r="K777" i="18" s="1"/>
  <c r="M777" i="18" s="1"/>
  <c r="N777" i="18" s="1"/>
  <c r="I838" i="18"/>
  <c r="K838" i="18" s="1"/>
  <c r="M838" i="18" s="1"/>
  <c r="N838" i="18" s="1"/>
  <c r="I902" i="18"/>
  <c r="K941" i="18"/>
  <c r="M941" i="18" s="1"/>
  <c r="N941" i="18" s="1"/>
  <c r="K847" i="18"/>
  <c r="M847" i="18" s="1"/>
  <c r="N847" i="18" s="1"/>
  <c r="F1005" i="18"/>
  <c r="I987" i="18"/>
  <c r="I817" i="18"/>
  <c r="F741" i="18"/>
  <c r="K696" i="18"/>
  <c r="M696" i="18" s="1"/>
  <c r="N696" i="18" s="1"/>
  <c r="F545" i="18"/>
  <c r="F763" i="18"/>
  <c r="F818" i="18"/>
  <c r="K805" i="18"/>
  <c r="M805" i="18" s="1"/>
  <c r="N805" i="18" s="1"/>
  <c r="K731" i="18"/>
  <c r="M731" i="18" s="1"/>
  <c r="N731" i="18" s="1"/>
  <c r="F1096" i="18"/>
  <c r="F346" i="18"/>
  <c r="P606" i="33"/>
  <c r="F555" i="18"/>
  <c r="K768" i="18"/>
  <c r="M768" i="18" s="1"/>
  <c r="N768" i="18" s="1"/>
  <c r="F1003" i="18"/>
  <c r="K492" i="18"/>
  <c r="M492" i="18" s="1"/>
  <c r="N492" i="18" s="1"/>
  <c r="F927" i="18"/>
  <c r="L1095" i="11"/>
  <c r="M1095" i="11" s="1"/>
  <c r="I1089" i="18" s="1"/>
  <c r="M1098" i="12"/>
  <c r="N1098" i="12" s="1"/>
  <c r="L535" i="11"/>
  <c r="M535" i="11" s="1"/>
  <c r="L550" i="11"/>
  <c r="M550" i="11" s="1"/>
  <c r="L572" i="11"/>
  <c r="M572" i="11" s="1"/>
  <c r="I570" i="18" s="1"/>
  <c r="L543" i="11"/>
  <c r="M543" i="11" s="1"/>
  <c r="I541" i="18" s="1"/>
  <c r="L553" i="11"/>
  <c r="M553" i="11" s="1"/>
  <c r="L563" i="11"/>
  <c r="M563" i="11" s="1"/>
  <c r="L535" i="14"/>
  <c r="M535" i="14" s="1"/>
  <c r="F533" i="18" s="1"/>
  <c r="I791" i="18"/>
  <c r="I1005" i="18"/>
  <c r="I767" i="18"/>
  <c r="K767" i="18" s="1"/>
  <c r="M767" i="18" s="1"/>
  <c r="N767" i="18" s="1"/>
  <c r="I732" i="18"/>
  <c r="K732" i="18" s="1"/>
  <c r="M732" i="18" s="1"/>
  <c r="N732" i="18" s="1"/>
  <c r="I1042" i="18"/>
  <c r="I543" i="18"/>
  <c r="I740" i="18"/>
  <c r="K740" i="18" s="1"/>
  <c r="M740" i="18" s="1"/>
  <c r="N740" i="18" s="1"/>
  <c r="I806" i="18"/>
  <c r="I1079" i="18"/>
  <c r="I728" i="18"/>
  <c r="K728" i="18" s="1"/>
  <c r="M728" i="18" s="1"/>
  <c r="N728" i="18" s="1"/>
  <c r="I1029" i="18"/>
  <c r="I619" i="18"/>
  <c r="L380" i="32"/>
  <c r="I380" i="18" s="1"/>
  <c r="L448" i="32"/>
  <c r="I448" i="18" s="1"/>
  <c r="L405" i="32"/>
  <c r="L299" i="32"/>
  <c r="I299" i="18" s="1"/>
  <c r="L317" i="32"/>
  <c r="I317" i="18" s="1"/>
  <c r="J865" i="34"/>
  <c r="M536" i="34"/>
  <c r="N536" i="34" s="1"/>
  <c r="M563" i="34"/>
  <c r="N563" i="34" s="1"/>
  <c r="F561" i="18" s="1"/>
  <c r="M555" i="34"/>
  <c r="N555" i="34" s="1"/>
  <c r="F553" i="18" s="1"/>
  <c r="L1028" i="14"/>
  <c r="M1028" i="14" s="1"/>
  <c r="F1022" i="18" s="1"/>
  <c r="L1062" i="14"/>
  <c r="M1062" i="14" s="1"/>
  <c r="F1056" i="18" s="1"/>
  <c r="L936" i="14"/>
  <c r="M936" i="14" s="1"/>
  <c r="F930" i="18" s="1"/>
  <c r="L1019" i="14"/>
  <c r="M1019" i="14" s="1"/>
  <c r="F1013" i="18" s="1"/>
  <c r="L645" i="14"/>
  <c r="M645" i="14" s="1"/>
  <c r="F642" i="18" s="1"/>
  <c r="K642" i="18" s="1"/>
  <c r="M642" i="18" s="1"/>
  <c r="N642" i="18" s="1"/>
  <c r="L660" i="14"/>
  <c r="M660" i="14" s="1"/>
  <c r="F657" i="18" s="1"/>
  <c r="L882" i="14"/>
  <c r="M882" i="14" s="1"/>
  <c r="F877" i="18" s="1"/>
  <c r="L585" i="14"/>
  <c r="M585" i="14" s="1"/>
  <c r="L614" i="14"/>
  <c r="M614" i="14" s="1"/>
  <c r="F611" i="18" s="1"/>
  <c r="L638" i="14"/>
  <c r="M638" i="14" s="1"/>
  <c r="F635" i="18" s="1"/>
  <c r="L688" i="14"/>
  <c r="M688" i="14" s="1"/>
  <c r="F685" i="18" s="1"/>
  <c r="L874" i="14"/>
  <c r="M874" i="14" s="1"/>
  <c r="L667" i="14"/>
  <c r="M667" i="14" s="1"/>
  <c r="F664" i="18" s="1"/>
  <c r="M468" i="34"/>
  <c r="N468" i="34" s="1"/>
  <c r="F467" i="18" s="1"/>
  <c r="K467" i="18" s="1"/>
  <c r="M467" i="18" s="1"/>
  <c r="N467" i="18" s="1"/>
  <c r="M533" i="34"/>
  <c r="N533" i="34" s="1"/>
  <c r="M896" i="34"/>
  <c r="N896" i="34" s="1"/>
  <c r="F891" i="18" s="1"/>
  <c r="M1088" i="34"/>
  <c r="N1088" i="34" s="1"/>
  <c r="F1082" i="18" s="1"/>
  <c r="M599" i="15"/>
  <c r="N599" i="15" s="1"/>
  <c r="F597" i="18" s="1"/>
  <c r="M886" i="15"/>
  <c r="N886" i="15" s="1"/>
  <c r="M893" i="34"/>
  <c r="N893" i="34" s="1"/>
  <c r="L590" i="14"/>
  <c r="M590" i="14" s="1"/>
  <c r="F588" i="18" s="1"/>
  <c r="L610" i="14"/>
  <c r="M610" i="14" s="1"/>
  <c r="F607" i="18" s="1"/>
  <c r="M881" i="34"/>
  <c r="N881" i="34" s="1"/>
  <c r="M888" i="34"/>
  <c r="N888" i="34" s="1"/>
  <c r="F883" i="18" s="1"/>
  <c r="M885" i="34"/>
  <c r="N885" i="34" s="1"/>
  <c r="L1037" i="14"/>
  <c r="M1037" i="14" s="1"/>
  <c r="F1031" i="18" s="1"/>
  <c r="L452" i="11"/>
  <c r="M452" i="11" s="1"/>
  <c r="I452" i="18" s="1"/>
  <c r="L592" i="11"/>
  <c r="M592" i="11" s="1"/>
  <c r="I590" i="18" s="1"/>
  <c r="M531" i="12"/>
  <c r="N531" i="12" s="1"/>
  <c r="I529" i="18" s="1"/>
  <c r="M549" i="12"/>
  <c r="N549" i="12" s="1"/>
  <c r="M553" i="12"/>
  <c r="N553" i="12" s="1"/>
  <c r="M563" i="12"/>
  <c r="N563" i="12" s="1"/>
  <c r="M567" i="12"/>
  <c r="N567" i="12" s="1"/>
  <c r="M579" i="12"/>
  <c r="N579" i="12" s="1"/>
  <c r="M874" i="34"/>
  <c r="N874" i="34" s="1"/>
  <c r="L655" i="14"/>
  <c r="M655" i="14" s="1"/>
  <c r="F652" i="18" s="1"/>
  <c r="M939" i="12"/>
  <c r="N939" i="12" s="1"/>
  <c r="L1044" i="11"/>
  <c r="M1044" i="11" s="1"/>
  <c r="I1038" i="18" s="1"/>
  <c r="M1058" i="12"/>
  <c r="N1058" i="12" s="1"/>
  <c r="I1052" i="18" s="1"/>
  <c r="L1074" i="11"/>
  <c r="M1074" i="11" s="1"/>
  <c r="L553" i="14"/>
  <c r="M553" i="14" s="1"/>
  <c r="M902" i="34"/>
  <c r="N902" i="34" s="1"/>
  <c r="L1099" i="11"/>
  <c r="M1099" i="11" s="1"/>
  <c r="L1067" i="14"/>
  <c r="M1067" i="14" s="1"/>
  <c r="L1012" i="14"/>
  <c r="M1012" i="14" s="1"/>
  <c r="F1006" i="18" s="1"/>
  <c r="L1029" i="14"/>
  <c r="M1029" i="14" s="1"/>
  <c r="F1023" i="18" s="1"/>
  <c r="L1101" i="14"/>
  <c r="M1101" i="14" s="1"/>
  <c r="L899" i="11"/>
  <c r="M899" i="11" s="1"/>
  <c r="L1047" i="11"/>
  <c r="M1047" i="11" s="1"/>
  <c r="L1097" i="11"/>
  <c r="M1097" i="11" s="1"/>
  <c r="I1091" i="18" s="1"/>
  <c r="L949" i="11"/>
  <c r="M949" i="11" s="1"/>
  <c r="I943" i="18" s="1"/>
  <c r="L956" i="11"/>
  <c r="M956" i="11" s="1"/>
  <c r="L1106" i="14"/>
  <c r="M1106" i="14" s="1"/>
  <c r="F1100" i="18" s="1"/>
  <c r="L989" i="11"/>
  <c r="M989" i="11" s="1"/>
  <c r="I983" i="18" s="1"/>
  <c r="M884" i="12"/>
  <c r="N884" i="12" s="1"/>
  <c r="I879" i="18" s="1"/>
  <c r="L929" i="11"/>
  <c r="M929" i="11" s="1"/>
  <c r="L907" i="14"/>
  <c r="L946" i="14"/>
  <c r="M946" i="14" s="1"/>
  <c r="F940" i="18" s="1"/>
  <c r="L1010" i="14"/>
  <c r="M1010" i="14" s="1"/>
  <c r="F1004" i="18" s="1"/>
  <c r="L1058" i="14"/>
  <c r="M1058" i="14" s="1"/>
  <c r="F1052" i="18" s="1"/>
  <c r="L1094" i="14"/>
  <c r="M1094" i="14" s="1"/>
  <c r="F1088" i="18" s="1"/>
  <c r="L1041" i="11"/>
  <c r="M1041" i="11" s="1"/>
  <c r="I1035" i="18" s="1"/>
  <c r="L1053" i="11"/>
  <c r="M1053" i="11" s="1"/>
  <c r="I1047" i="18" s="1"/>
  <c r="L1057" i="11"/>
  <c r="M1057" i="11" s="1"/>
  <c r="L949" i="14"/>
  <c r="M949" i="14" s="1"/>
  <c r="F943" i="18" s="1"/>
  <c r="L571" i="14"/>
  <c r="M571" i="14" s="1"/>
  <c r="F569" i="18" s="1"/>
  <c r="M1042" i="12"/>
  <c r="N1042" i="12" s="1"/>
  <c r="L1060" i="14"/>
  <c r="M1060" i="14" s="1"/>
  <c r="F1054" i="18" s="1"/>
  <c r="L1018" i="14"/>
  <c r="M1018" i="14" s="1"/>
  <c r="F1012" i="18" s="1"/>
  <c r="M1101" i="34"/>
  <c r="N1101" i="34" s="1"/>
  <c r="M868" i="15"/>
  <c r="N868" i="15" s="1"/>
  <c r="M876" i="15"/>
  <c r="N876" i="15" s="1"/>
  <c r="M898" i="15"/>
  <c r="N898" i="15" s="1"/>
  <c r="L1060" i="11"/>
  <c r="M1060" i="11" s="1"/>
  <c r="I1054" i="18" s="1"/>
  <c r="M1074" i="12"/>
  <c r="N1074" i="12" s="1"/>
  <c r="M1082" i="12"/>
  <c r="N1082" i="12" s="1"/>
  <c r="I1076" i="18" s="1"/>
  <c r="L1089" i="11"/>
  <c r="M1089" i="11" s="1"/>
  <c r="I1083" i="18" s="1"/>
  <c r="F667" i="18"/>
  <c r="K667" i="18" s="1"/>
  <c r="M667" i="18" s="1"/>
  <c r="N667" i="18" s="1"/>
  <c r="M966" i="34"/>
  <c r="M595" i="34"/>
  <c r="M571" i="15"/>
  <c r="M550" i="15"/>
  <c r="M713" i="34"/>
  <c r="N713" i="34" s="1"/>
  <c r="F710" i="18" s="1"/>
  <c r="M709" i="34"/>
  <c r="N709" i="34" s="1"/>
  <c r="F706" i="18" s="1"/>
  <c r="M705" i="34"/>
  <c r="M702" i="34"/>
  <c r="M669" i="34"/>
  <c r="M647" i="34"/>
  <c r="M641" i="34"/>
  <c r="I751" i="18"/>
  <c r="K751" i="18" s="1"/>
  <c r="M751" i="18" s="1"/>
  <c r="N751" i="18" s="1"/>
  <c r="L322" i="32"/>
  <c r="I322" i="18" s="1"/>
  <c r="L1014" i="32"/>
  <c r="I1008" i="18" s="1"/>
  <c r="L938" i="32"/>
  <c r="L1017" i="32"/>
  <c r="I971" i="18"/>
  <c r="L290" i="32"/>
  <c r="I290" i="18" s="1"/>
  <c r="L364" i="32"/>
  <c r="I364" i="18" s="1"/>
  <c r="M577" i="34"/>
  <c r="N577" i="34" s="1"/>
  <c r="F575" i="18" s="1"/>
  <c r="L915" i="14"/>
  <c r="M915" i="14" s="1"/>
  <c r="F909" i="18" s="1"/>
  <c r="L944" i="14"/>
  <c r="M944" i="14" s="1"/>
  <c r="F938" i="18" s="1"/>
  <c r="L970" i="14"/>
  <c r="M970" i="14" s="1"/>
  <c r="F964" i="18" s="1"/>
  <c r="L992" i="14"/>
  <c r="M992" i="14" s="1"/>
  <c r="F986" i="18" s="1"/>
  <c r="L1026" i="14"/>
  <c r="M1026" i="14" s="1"/>
  <c r="F1020" i="18" s="1"/>
  <c r="L1038" i="14"/>
  <c r="M1038" i="14" s="1"/>
  <c r="F1032" i="18" s="1"/>
  <c r="L1092" i="14"/>
  <c r="M1092" i="14" s="1"/>
  <c r="F1086" i="18" s="1"/>
  <c r="L539" i="14"/>
  <c r="M539" i="14" s="1"/>
  <c r="F537" i="18" s="1"/>
  <c r="L597" i="14"/>
  <c r="M597" i="14" s="1"/>
  <c r="L960" i="14"/>
  <c r="M960" i="14" s="1"/>
  <c r="F954" i="18" s="1"/>
  <c r="L1001" i="14"/>
  <c r="M1001" i="14" s="1"/>
  <c r="F995" i="18" s="1"/>
  <c r="L890" i="14"/>
  <c r="M890" i="14" s="1"/>
  <c r="F885" i="18" s="1"/>
  <c r="L1070" i="14"/>
  <c r="M1070" i="14" s="1"/>
  <c r="F1064" i="18" s="1"/>
  <c r="L1098" i="14"/>
  <c r="M1098" i="14" s="1"/>
  <c r="F1092" i="18" s="1"/>
  <c r="L868" i="14"/>
  <c r="M868" i="14" s="1"/>
  <c r="L886" i="14"/>
  <c r="M886" i="14" s="1"/>
  <c r="L893" i="14"/>
  <c r="M893" i="14" s="1"/>
  <c r="M537" i="15"/>
  <c r="N537" i="15" s="1"/>
  <c r="L674" i="14"/>
  <c r="M674" i="14" s="1"/>
  <c r="F671" i="18" s="1"/>
  <c r="M560" i="15"/>
  <c r="N560" i="15" s="1"/>
  <c r="L650" i="14"/>
  <c r="M650" i="14" s="1"/>
  <c r="F647" i="18" s="1"/>
  <c r="M866" i="34"/>
  <c r="N866" i="34" s="1"/>
  <c r="M886" i="34"/>
  <c r="N886" i="34" s="1"/>
  <c r="L981" i="14"/>
  <c r="M981" i="14" s="1"/>
  <c r="F975" i="18" s="1"/>
  <c r="L1016" i="14"/>
  <c r="M1016" i="14" s="1"/>
  <c r="F1010" i="18" s="1"/>
  <c r="L1045" i="14"/>
  <c r="M1045" i="14" s="1"/>
  <c r="F1039" i="18" s="1"/>
  <c r="M554" i="15"/>
  <c r="N554" i="15" s="1"/>
  <c r="F552" i="18" s="1"/>
  <c r="M559" i="15"/>
  <c r="N559" i="15" s="1"/>
  <c r="M584" i="15"/>
  <c r="N584" i="15" s="1"/>
  <c r="F582" i="18" s="1"/>
  <c r="M592" i="15"/>
  <c r="N592" i="15" s="1"/>
  <c r="L926" i="14"/>
  <c r="M926" i="14" s="1"/>
  <c r="F920" i="18" s="1"/>
  <c r="F778" i="18"/>
  <c r="K778" i="18" s="1"/>
  <c r="M778" i="18" s="1"/>
  <c r="N778" i="18" s="1"/>
  <c r="F813" i="18"/>
  <c r="F760" i="18"/>
  <c r="K760" i="18" s="1"/>
  <c r="M760" i="18" s="1"/>
  <c r="N760" i="18" s="1"/>
  <c r="F786" i="18"/>
  <c r="F523" i="18"/>
  <c r="F853" i="18"/>
  <c r="L925" i="14"/>
  <c r="M925" i="14" s="1"/>
  <c r="F919" i="18" s="1"/>
  <c r="L990" i="14"/>
  <c r="M990" i="14" s="1"/>
  <c r="F984" i="18" s="1"/>
  <c r="L1025" i="14"/>
  <c r="M1025" i="14" s="1"/>
  <c r="F1019" i="18" s="1"/>
  <c r="M584" i="12"/>
  <c r="N584" i="12" s="1"/>
  <c r="M590" i="12"/>
  <c r="N590" i="12" s="1"/>
  <c r="M598" i="12"/>
  <c r="N598" i="12" s="1"/>
  <c r="K394" i="18"/>
  <c r="M394" i="18" s="1"/>
  <c r="N394" i="18" s="1"/>
  <c r="F348" i="18"/>
  <c r="K250" i="18"/>
  <c r="M250" i="18" s="1"/>
  <c r="N250" i="18" s="1"/>
  <c r="M698" i="34"/>
  <c r="M692" i="34"/>
  <c r="M686" i="34"/>
  <c r="M682" i="34"/>
  <c r="M671" i="34"/>
  <c r="M665" i="34"/>
  <c r="M661" i="34"/>
  <c r="M898" i="34"/>
  <c r="N898" i="34" s="1"/>
  <c r="F596" i="18"/>
  <c r="J542" i="34"/>
  <c r="M389" i="12"/>
  <c r="N389" i="12" s="1"/>
  <c r="I389" i="18" s="1"/>
  <c r="M277" i="12"/>
  <c r="N277" i="12" s="1"/>
  <c r="I277" i="18" s="1"/>
  <c r="M582" i="15"/>
  <c r="N582" i="15" s="1"/>
  <c r="F580" i="18" s="1"/>
  <c r="M454" i="12"/>
  <c r="N454" i="12" s="1"/>
  <c r="I454" i="18" s="1"/>
  <c r="L1034" i="14"/>
  <c r="M1034" i="14" s="1"/>
  <c r="F1028" i="18" s="1"/>
  <c r="L1083" i="14"/>
  <c r="M1083" i="14" s="1"/>
  <c r="F1077" i="18" s="1"/>
  <c r="M941" i="12"/>
  <c r="N941" i="12" s="1"/>
  <c r="I935" i="18" s="1"/>
  <c r="M886" i="12"/>
  <c r="N886" i="12" s="1"/>
  <c r="M1043" i="12"/>
  <c r="N1043" i="12" s="1"/>
  <c r="I1037" i="18" s="1"/>
  <c r="M1093" i="12"/>
  <c r="N1093" i="12" s="1"/>
  <c r="I1087" i="18" s="1"/>
  <c r="L1013" i="11"/>
  <c r="M1013" i="11" s="1"/>
  <c r="I1007" i="18" s="1"/>
  <c r="L1020" i="11"/>
  <c r="M1020" i="11" s="1"/>
  <c r="I1014" i="18" s="1"/>
  <c r="M551" i="12"/>
  <c r="N551" i="12" s="1"/>
  <c r="L872" i="14"/>
  <c r="M872" i="14" s="1"/>
  <c r="L599" i="11"/>
  <c r="M599" i="11" s="1"/>
  <c r="L633" i="14"/>
  <c r="M633" i="14" s="1"/>
  <c r="F630" i="18" s="1"/>
  <c r="M578" i="15"/>
  <c r="N578" i="15" s="1"/>
  <c r="M453" i="12"/>
  <c r="N453" i="12" s="1"/>
  <c r="I453" i="18" s="1"/>
  <c r="M593" i="34"/>
  <c r="N593" i="34" s="1"/>
  <c r="L622" i="14"/>
  <c r="M622" i="14" s="1"/>
  <c r="F619" i="18" s="1"/>
  <c r="M945" i="12"/>
  <c r="N945" i="12" s="1"/>
  <c r="I939" i="18" s="1"/>
  <c r="M995" i="12"/>
  <c r="N995" i="12" s="1"/>
  <c r="I989" i="18" s="1"/>
  <c r="M1087" i="12"/>
  <c r="N1087" i="12" s="1"/>
  <c r="I1081" i="18" s="1"/>
  <c r="L544" i="11"/>
  <c r="M544" i="11" s="1"/>
  <c r="L570" i="11"/>
  <c r="M570" i="11" s="1"/>
  <c r="I568" i="18" s="1"/>
  <c r="L924" i="11"/>
  <c r="M924" i="11" s="1"/>
  <c r="L1079" i="11"/>
  <c r="M1079" i="11" s="1"/>
  <c r="I1073" i="18" s="1"/>
  <c r="L588" i="11"/>
  <c r="M588" i="11" s="1"/>
  <c r="I586" i="18" s="1"/>
  <c r="L865" i="14"/>
  <c r="M865" i="14" s="1"/>
  <c r="L1071" i="14"/>
  <c r="M1071" i="14" s="1"/>
  <c r="F1065" i="18" s="1"/>
  <c r="L1084" i="14"/>
  <c r="M1084" i="14" s="1"/>
  <c r="L1064" i="14"/>
  <c r="M1064" i="14" s="1"/>
  <c r="F1058" i="18" s="1"/>
  <c r="L968" i="14"/>
  <c r="M968" i="14" s="1"/>
  <c r="F962" i="18" s="1"/>
  <c r="M569" i="15"/>
  <c r="N569" i="15" s="1"/>
  <c r="F567" i="18" s="1"/>
  <c r="M891" i="34"/>
  <c r="N891" i="34" s="1"/>
  <c r="F886" i="18" s="1"/>
  <c r="L1024" i="14"/>
  <c r="M1024" i="14" s="1"/>
  <c r="F1018" i="18" s="1"/>
  <c r="L914" i="11"/>
  <c r="M914" i="11" s="1"/>
  <c r="I908" i="18" s="1"/>
  <c r="L561" i="14"/>
  <c r="M561" i="14" s="1"/>
  <c r="L962" i="14"/>
  <c r="M962" i="14" s="1"/>
  <c r="F956" i="18" s="1"/>
  <c r="L1091" i="14"/>
  <c r="M1091" i="14" s="1"/>
  <c r="F1085" i="18" s="1"/>
  <c r="M894" i="15"/>
  <c r="N894" i="15" s="1"/>
  <c r="F889" i="18" s="1"/>
  <c r="L1026" i="11"/>
  <c r="M1026" i="11" s="1"/>
  <c r="L1061" i="11"/>
  <c r="M1061" i="11" s="1"/>
  <c r="I1055" i="18" s="1"/>
  <c r="L1092" i="11"/>
  <c r="M1092" i="11" s="1"/>
  <c r="M1100" i="12"/>
  <c r="N1100" i="12" s="1"/>
  <c r="L1037" i="11"/>
  <c r="M1037" i="11" s="1"/>
  <c r="M1069" i="12"/>
  <c r="N1069" i="12" s="1"/>
  <c r="M1077" i="12"/>
  <c r="N1077" i="12" s="1"/>
  <c r="L1102" i="11"/>
  <c r="M1102" i="11" s="1"/>
  <c r="M1114" i="12"/>
  <c r="N1114" i="12" s="1"/>
  <c r="L537" i="11"/>
  <c r="M537" i="11" s="1"/>
  <c r="I535" i="18" s="1"/>
  <c r="L558" i="11"/>
  <c r="M558" i="11" s="1"/>
  <c r="L574" i="11"/>
  <c r="M574" i="11" s="1"/>
  <c r="I572" i="18" s="1"/>
  <c r="L534" i="11"/>
  <c r="M534" i="11" s="1"/>
  <c r="I532" i="18" s="1"/>
  <c r="L551" i="11"/>
  <c r="M551" i="11" s="1"/>
  <c r="L559" i="11"/>
  <c r="M559" i="11" s="1"/>
  <c r="I557" i="18" s="1"/>
  <c r="L571" i="11"/>
  <c r="M571" i="11" s="1"/>
  <c r="I569" i="18" s="1"/>
  <c r="L581" i="11"/>
  <c r="M581" i="11" s="1"/>
  <c r="I579" i="18" s="1"/>
  <c r="M973" i="12"/>
  <c r="N973" i="12" s="1"/>
  <c r="M595" i="15"/>
  <c r="N595" i="15" s="1"/>
  <c r="L973" i="11"/>
  <c r="M973" i="11" s="1"/>
  <c r="L962" i="11"/>
  <c r="M962" i="11" s="1"/>
  <c r="I956" i="18" s="1"/>
  <c r="L921" i="11"/>
  <c r="M921" i="11" s="1"/>
  <c r="I915" i="18" s="1"/>
  <c r="L931" i="11"/>
  <c r="M931" i="11" s="1"/>
  <c r="I925" i="18" s="1"/>
  <c r="M952" i="12"/>
  <c r="N952" i="12" s="1"/>
  <c r="M917" i="12"/>
  <c r="N917" i="12" s="1"/>
  <c r="I911" i="18" s="1"/>
  <c r="M928" i="12"/>
  <c r="N928" i="12" s="1"/>
  <c r="I922" i="18" s="1"/>
  <c r="L944" i="11"/>
  <c r="M944" i="11" s="1"/>
  <c r="M957" i="12"/>
  <c r="N957" i="12" s="1"/>
  <c r="M966" i="12"/>
  <c r="N966" i="12" s="1"/>
  <c r="M970" i="12"/>
  <c r="N970" i="12" s="1"/>
  <c r="M990" i="12"/>
  <c r="N990" i="12" s="1"/>
  <c r="I984" i="18" s="1"/>
  <c r="M996" i="12"/>
  <c r="N996" i="12" s="1"/>
  <c r="I990" i="18" s="1"/>
  <c r="L1004" i="11"/>
  <c r="M1004" i="11" s="1"/>
  <c r="L1012" i="11"/>
  <c r="M1012" i="11" s="1"/>
  <c r="I1006" i="18" s="1"/>
  <c r="L966" i="11"/>
  <c r="M966" i="11" s="1"/>
  <c r="I960" i="18" s="1"/>
  <c r="L974" i="11"/>
  <c r="M974" i="11" s="1"/>
  <c r="I968" i="18" s="1"/>
  <c r="M980" i="12"/>
  <c r="N980" i="12" s="1"/>
  <c r="I974" i="18" s="1"/>
  <c r="L1006" i="11"/>
  <c r="M1006" i="11" s="1"/>
  <c r="L1017" i="11"/>
  <c r="M1017" i="11" s="1"/>
  <c r="L1030" i="11"/>
  <c r="M1030" i="11" s="1"/>
  <c r="M1037" i="12"/>
  <c r="N1037" i="12" s="1"/>
  <c r="L1077" i="11"/>
  <c r="M1077" i="11" s="1"/>
  <c r="M1087" i="34"/>
  <c r="N1087" i="34" s="1"/>
  <c r="M1092" i="12"/>
  <c r="N1092" i="12" s="1"/>
  <c r="L1096" i="11"/>
  <c r="M1096" i="11" s="1"/>
  <c r="I1090" i="18" s="1"/>
  <c r="L1100" i="11"/>
  <c r="M1100" i="11" s="1"/>
  <c r="L542" i="11"/>
  <c r="M542" i="11" s="1"/>
  <c r="L562" i="11"/>
  <c r="M562" i="11" s="1"/>
  <c r="I560" i="18" s="1"/>
  <c r="L576" i="11"/>
  <c r="M576" i="11" s="1"/>
  <c r="I574" i="18" s="1"/>
  <c r="L549" i="11"/>
  <c r="M549" i="11" s="1"/>
  <c r="L567" i="11"/>
  <c r="M567" i="11" s="1"/>
  <c r="L579" i="11"/>
  <c r="M579" i="11" s="1"/>
  <c r="M1076" i="34"/>
  <c r="M717" i="34"/>
  <c r="M711" i="34"/>
  <c r="N711" i="34" s="1"/>
  <c r="F708" i="18" s="1"/>
  <c r="M704" i="34"/>
  <c r="M1103" i="34"/>
  <c r="M1080" i="34"/>
  <c r="L715" i="14"/>
  <c r="M715" i="14" s="1"/>
  <c r="F712" i="18" s="1"/>
  <c r="L916" i="11"/>
  <c r="M916" i="11" s="1"/>
  <c r="I910" i="18" s="1"/>
  <c r="M897" i="12"/>
  <c r="N897" i="12" s="1"/>
  <c r="I892" i="18" s="1"/>
  <c r="M960" i="12"/>
  <c r="N960" i="12" s="1"/>
  <c r="I954" i="18" s="1"/>
  <c r="M1000" i="12"/>
  <c r="N1000" i="12" s="1"/>
  <c r="I994" i="18" s="1"/>
  <c r="M1027" i="12"/>
  <c r="N1027" i="12" s="1"/>
  <c r="I1021" i="18" s="1"/>
  <c r="L590" i="11"/>
  <c r="M590" i="11" s="1"/>
  <c r="L943" i="11"/>
  <c r="M943" i="11" s="1"/>
  <c r="L1016" i="11"/>
  <c r="M1016" i="11" s="1"/>
  <c r="I1010" i="18" s="1"/>
  <c r="M896" i="12"/>
  <c r="N896" i="12" s="1"/>
  <c r="I891" i="18" s="1"/>
  <c r="L648" i="14"/>
  <c r="M648" i="14" s="1"/>
  <c r="F645" i="18" s="1"/>
  <c r="L593" i="11"/>
  <c r="M593" i="11" s="1"/>
  <c r="I591" i="18" s="1"/>
  <c r="M535" i="12"/>
  <c r="N535" i="12" s="1"/>
  <c r="M499" i="34"/>
  <c r="N499" i="34" s="1"/>
  <c r="F498" i="18" s="1"/>
  <c r="M549" i="15"/>
  <c r="N549" i="15" s="1"/>
  <c r="F547" i="18" s="1"/>
  <c r="L1014" i="14"/>
  <c r="M1014" i="14" s="1"/>
  <c r="F1008" i="18" s="1"/>
  <c r="L1076" i="14"/>
  <c r="M1076" i="14" s="1"/>
  <c r="F1070" i="18" s="1"/>
  <c r="L690" i="14"/>
  <c r="M690" i="14" s="1"/>
  <c r="F687" i="18" s="1"/>
  <c r="L658" i="14"/>
  <c r="M658" i="14" s="1"/>
  <c r="F655" i="18" s="1"/>
  <c r="M1104" i="12"/>
  <c r="N1104" i="12" s="1"/>
  <c r="I1098" i="18" s="1"/>
  <c r="M564" i="12"/>
  <c r="N564" i="12" s="1"/>
  <c r="I562" i="18" s="1"/>
  <c r="L559" i="14"/>
  <c r="M559" i="14" s="1"/>
  <c r="L625" i="14"/>
  <c r="M625" i="14" s="1"/>
  <c r="F622" i="18" s="1"/>
  <c r="L646" i="14"/>
  <c r="M646" i="14" s="1"/>
  <c r="F643" i="18" s="1"/>
  <c r="K643" i="18" s="1"/>
  <c r="M643" i="18" s="1"/>
  <c r="N643" i="18" s="1"/>
  <c r="L583" i="14"/>
  <c r="M583" i="14" s="1"/>
  <c r="F581" i="18" s="1"/>
  <c r="M866" i="15"/>
  <c r="N866" i="15" s="1"/>
  <c r="L937" i="14"/>
  <c r="M937" i="14" s="1"/>
  <c r="F931" i="18" s="1"/>
  <c r="M907" i="12"/>
  <c r="M915" i="12"/>
  <c r="N915" i="12" s="1"/>
  <c r="I909" i="18" s="1"/>
  <c r="M940" i="12"/>
  <c r="N940" i="12" s="1"/>
  <c r="L923" i="11"/>
  <c r="M923" i="11" s="1"/>
  <c r="M938" i="12"/>
  <c r="N938" i="12" s="1"/>
  <c r="M950" i="12"/>
  <c r="N950" i="12" s="1"/>
  <c r="I944" i="18" s="1"/>
  <c r="L961" i="11"/>
  <c r="M961" i="11" s="1"/>
  <c r="I955" i="18" s="1"/>
  <c r="L972" i="11"/>
  <c r="M972" i="11" s="1"/>
  <c r="I966" i="18" s="1"/>
  <c r="M978" i="12"/>
  <c r="N978" i="12" s="1"/>
  <c r="L988" i="11"/>
  <c r="M988" i="11" s="1"/>
  <c r="M1006" i="12"/>
  <c r="N1006" i="12" s="1"/>
  <c r="L1008" i="11"/>
  <c r="M1008" i="11" s="1"/>
  <c r="M1017" i="12"/>
  <c r="N1017" i="12" s="1"/>
  <c r="M1025" i="12"/>
  <c r="N1025" i="12" s="1"/>
  <c r="M1028" i="12"/>
  <c r="N1028" i="12" s="1"/>
  <c r="I1022" i="18" s="1"/>
  <c r="L959" i="11"/>
  <c r="M959" i="11" s="1"/>
  <c r="L970" i="11"/>
  <c r="M970" i="11" s="1"/>
  <c r="I964" i="18" s="1"/>
  <c r="M994" i="12"/>
  <c r="N994" i="12" s="1"/>
  <c r="I988" i="18" s="1"/>
  <c r="M1004" i="12"/>
  <c r="N1004" i="12" s="1"/>
  <c r="M1019" i="12"/>
  <c r="N1019" i="12" s="1"/>
  <c r="I1013" i="18" s="1"/>
  <c r="L1025" i="11"/>
  <c r="M1025" i="11" s="1"/>
  <c r="L1032" i="11"/>
  <c r="M1032" i="11" s="1"/>
  <c r="I1026" i="18" s="1"/>
  <c r="L1069" i="11"/>
  <c r="M1069" i="11" s="1"/>
  <c r="M574" i="34"/>
  <c r="N574" i="34" s="1"/>
  <c r="F572" i="18" s="1"/>
  <c r="L586" i="14"/>
  <c r="M586" i="14" s="1"/>
  <c r="F584" i="18" s="1"/>
  <c r="L1052" i="11"/>
  <c r="M1052" i="11" s="1"/>
  <c r="I1046" i="18" s="1"/>
  <c r="L558" i="14"/>
  <c r="M558" i="14" s="1"/>
  <c r="F556" i="18" s="1"/>
  <c r="M471" i="34"/>
  <c r="N471" i="34" s="1"/>
  <c r="F470" i="18" s="1"/>
  <c r="L556" i="14"/>
  <c r="M556" i="14" s="1"/>
  <c r="L929" i="14"/>
  <c r="M929" i="14" s="1"/>
  <c r="F923" i="18" s="1"/>
  <c r="L1085" i="14"/>
  <c r="M1085" i="14" s="1"/>
  <c r="F1079" i="18" s="1"/>
  <c r="M943" i="12"/>
  <c r="N943" i="12" s="1"/>
  <c r="L997" i="11"/>
  <c r="M997" i="11" s="1"/>
  <c r="L958" i="11"/>
  <c r="M958" i="11" s="1"/>
  <c r="L1045" i="11"/>
  <c r="M1045" i="11" s="1"/>
  <c r="I1039" i="18" s="1"/>
  <c r="M1057" i="12"/>
  <c r="N1057" i="12" s="1"/>
  <c r="M550" i="34"/>
  <c r="M545" i="34"/>
  <c r="M899" i="34"/>
  <c r="N899" i="34" s="1"/>
  <c r="F894" i="18" s="1"/>
  <c r="M566" i="34"/>
  <c r="M549" i="34"/>
  <c r="K606" i="18"/>
  <c r="M606" i="18" s="1"/>
  <c r="N606" i="18" s="1"/>
  <c r="L1055" i="32"/>
  <c r="I1049" i="18" s="1"/>
  <c r="P1115" i="13"/>
  <c r="I977" i="18"/>
  <c r="K694" i="18"/>
  <c r="M694" i="18" s="1"/>
  <c r="N694" i="18" s="1"/>
  <c r="M899" i="18"/>
  <c r="N899" i="18" s="1"/>
  <c r="K516" i="18"/>
  <c r="M516" i="18" s="1"/>
  <c r="N516" i="18" s="1"/>
  <c r="K623" i="18"/>
  <c r="M623" i="18" s="1"/>
  <c r="N623" i="18" s="1"/>
  <c r="K626" i="18"/>
  <c r="M626" i="18" s="1"/>
  <c r="N626" i="18" s="1"/>
  <c r="K672" i="18"/>
  <c r="M672" i="18" s="1"/>
  <c r="N672" i="18" s="1"/>
  <c r="M918" i="12"/>
  <c r="N918" i="12" s="1"/>
  <c r="I912" i="18" s="1"/>
  <c r="M610" i="12"/>
  <c r="K1059" i="18"/>
  <c r="M1059" i="18" s="1"/>
  <c r="N1059" i="18" s="1"/>
  <c r="K848" i="18"/>
  <c r="M848" i="18" s="1"/>
  <c r="N848" i="18" s="1"/>
  <c r="K473" i="18"/>
  <c r="M473" i="18" s="1"/>
  <c r="N473" i="18" s="1"/>
  <c r="K520" i="18"/>
  <c r="M520" i="18" s="1"/>
  <c r="N520" i="18" s="1"/>
  <c r="K495" i="18"/>
  <c r="M495" i="18" s="1"/>
  <c r="N495" i="18" s="1"/>
  <c r="K821" i="18"/>
  <c r="M821" i="18" s="1"/>
  <c r="N821" i="18" s="1"/>
  <c r="P729" i="10"/>
  <c r="J725" i="18" s="1"/>
  <c r="P862" i="10"/>
  <c r="K49" i="18"/>
  <c r="M49" i="18" s="1"/>
  <c r="N49" i="18" s="1"/>
  <c r="P461" i="10"/>
  <c r="L1116" i="10"/>
  <c r="O1116" i="10" s="1"/>
  <c r="P1116" i="10" s="1"/>
  <c r="K849" i="18"/>
  <c r="M849" i="18" s="1"/>
  <c r="N849" i="18" s="1"/>
  <c r="K170" i="18"/>
  <c r="M170" i="18" s="1"/>
  <c r="N170" i="18" s="1"/>
  <c r="K162" i="18"/>
  <c r="M162" i="18" s="1"/>
  <c r="N162" i="18" s="1"/>
  <c r="K815" i="18"/>
  <c r="M815" i="18" s="1"/>
  <c r="N815" i="18" s="1"/>
  <c r="K764" i="18"/>
  <c r="M764" i="18" s="1"/>
  <c r="N764" i="18" s="1"/>
  <c r="K841" i="18"/>
  <c r="M841" i="18" s="1"/>
  <c r="N841" i="18" s="1"/>
  <c r="K503" i="18"/>
  <c r="M503" i="18" s="1"/>
  <c r="N503" i="18" s="1"/>
  <c r="K508" i="18"/>
  <c r="M508" i="18" s="1"/>
  <c r="N508" i="18" s="1"/>
  <c r="K36" i="18"/>
  <c r="M36" i="18" s="1"/>
  <c r="N36" i="18" s="1"/>
  <c r="K45" i="18"/>
  <c r="M45" i="18" s="1"/>
  <c r="N45" i="18" s="1"/>
  <c r="K30" i="18"/>
  <c r="M30" i="18" s="1"/>
  <c r="N30" i="18" s="1"/>
  <c r="K252" i="18"/>
  <c r="M252" i="18" s="1"/>
  <c r="N252" i="18" s="1"/>
  <c r="K134" i="18"/>
  <c r="M134" i="18" s="1"/>
  <c r="N134" i="18" s="1"/>
  <c r="K703" i="18"/>
  <c r="M703" i="18" s="1"/>
  <c r="N703" i="18" s="1"/>
  <c r="K713" i="18"/>
  <c r="M713" i="18" s="1"/>
  <c r="N713" i="18" s="1"/>
  <c r="F1116" i="23"/>
  <c r="L671" i="32"/>
  <c r="I668" i="18" s="1"/>
  <c r="K305" i="18"/>
  <c r="M305" i="18" s="1"/>
  <c r="N305" i="18" s="1"/>
  <c r="K663" i="18"/>
  <c r="M663" i="18" s="1"/>
  <c r="N663" i="18" s="1"/>
  <c r="K679" i="18"/>
  <c r="M679" i="18" s="1"/>
  <c r="N679" i="18" s="1"/>
  <c r="K494" i="18"/>
  <c r="M494" i="18" s="1"/>
  <c r="N494" i="18" s="1"/>
  <c r="K787" i="18"/>
  <c r="M787" i="18" s="1"/>
  <c r="N787" i="18" s="1"/>
  <c r="I603" i="32"/>
  <c r="L603" i="32" s="1"/>
  <c r="K363" i="18"/>
  <c r="M363" i="18" s="1"/>
  <c r="N363" i="18" s="1"/>
  <c r="K978" i="18"/>
  <c r="M978" i="18" s="1"/>
  <c r="N978" i="18" s="1"/>
  <c r="K856" i="18"/>
  <c r="M856" i="18" s="1"/>
  <c r="N856" i="18" s="1"/>
  <c r="I862" i="18"/>
  <c r="I861" i="18"/>
  <c r="L526" i="32"/>
  <c r="J19" i="12"/>
  <c r="M19" i="12" s="1"/>
  <c r="N19" i="12" s="1"/>
  <c r="I19" i="18" s="1"/>
  <c r="K766" i="18"/>
  <c r="M766" i="18" s="1"/>
  <c r="N766" i="18" s="1"/>
  <c r="I554" i="11"/>
  <c r="L554" i="11" s="1"/>
  <c r="M554" i="11" s="1"/>
  <c r="I552" i="18" s="1"/>
  <c r="I724" i="32"/>
  <c r="L724" i="32" s="1"/>
  <c r="I199" i="18" l="1"/>
  <c r="K199" i="18" s="1"/>
  <c r="M199" i="18" s="1"/>
  <c r="N199" i="18" s="1"/>
  <c r="I1094" i="18"/>
  <c r="I1050" i="18"/>
  <c r="K835" i="18"/>
  <c r="M835" i="18" s="1"/>
  <c r="N835" i="18" s="1"/>
  <c r="K625" i="18"/>
  <c r="M625" i="18" s="1"/>
  <c r="N625" i="18" s="1"/>
  <c r="K683" i="18"/>
  <c r="M683" i="18" s="1"/>
  <c r="N683" i="18" s="1"/>
  <c r="I967" i="18"/>
  <c r="I253" i="18"/>
  <c r="K253" i="18" s="1"/>
  <c r="M253" i="18" s="1"/>
  <c r="N253" i="18" s="1"/>
  <c r="J905" i="34"/>
  <c r="L603" i="11"/>
  <c r="L900" i="14"/>
  <c r="M900" i="14" s="1"/>
  <c r="F895" i="18" s="1"/>
  <c r="K1116" i="23"/>
  <c r="N1116" i="23" s="1"/>
  <c r="O1116" i="23" s="1"/>
  <c r="N526" i="23"/>
  <c r="O526" i="23" s="1"/>
  <c r="G1116" i="32"/>
  <c r="I603" i="11"/>
  <c r="J603" i="34"/>
  <c r="M461" i="16"/>
  <c r="O461" i="16" s="1"/>
  <c r="I1094" i="32"/>
  <c r="I1115" i="32" s="1"/>
  <c r="H1115" i="32"/>
  <c r="H862" i="32"/>
  <c r="I726" i="32"/>
  <c r="L726" i="32" s="1"/>
  <c r="F1102" i="18"/>
  <c r="K1057" i="18"/>
  <c r="M1057" i="18" s="1"/>
  <c r="N1057" i="18" s="1"/>
  <c r="M1115" i="12"/>
  <c r="N1115" i="12" s="1"/>
  <c r="L905" i="14"/>
  <c r="M905" i="12"/>
  <c r="N905" i="12" s="1"/>
  <c r="K733" i="18"/>
  <c r="M733" i="18" s="1"/>
  <c r="N733" i="18" s="1"/>
  <c r="K769" i="18"/>
  <c r="M769" i="18" s="1"/>
  <c r="N769" i="18" s="1"/>
  <c r="K808" i="18"/>
  <c r="M808" i="18" s="1"/>
  <c r="N808" i="18" s="1"/>
  <c r="M724" i="15"/>
  <c r="N724" i="15" s="1"/>
  <c r="I412" i="18"/>
  <c r="I23" i="18"/>
  <c r="K23" i="18" s="1"/>
  <c r="M23" i="18" s="1"/>
  <c r="N23" i="18" s="1"/>
  <c r="M526" i="34"/>
  <c r="J862" i="34"/>
  <c r="M907" i="14"/>
  <c r="L1115" i="14"/>
  <c r="I1115" i="14"/>
  <c r="M7" i="11"/>
  <c r="I7" i="18" s="1"/>
  <c r="K7" i="18" s="1"/>
  <c r="M7" i="18" s="1"/>
  <c r="N7" i="18" s="1"/>
  <c r="L461" i="11"/>
  <c r="M461" i="11" s="1"/>
  <c r="M606" i="14"/>
  <c r="M606" i="12"/>
  <c r="J724" i="12"/>
  <c r="M606" i="11"/>
  <c r="F603" i="18"/>
  <c r="I724" i="14"/>
  <c r="K635" i="18"/>
  <c r="M635" i="18" s="1"/>
  <c r="N635" i="18" s="1"/>
  <c r="K639" i="18"/>
  <c r="M639" i="18" s="1"/>
  <c r="N639" i="18" s="1"/>
  <c r="K629" i="18"/>
  <c r="M629" i="18" s="1"/>
  <c r="N629" i="18" s="1"/>
  <c r="K701" i="18"/>
  <c r="M701" i="18" s="1"/>
  <c r="N701" i="18" s="1"/>
  <c r="I1063" i="18"/>
  <c r="I952" i="18"/>
  <c r="I1041" i="18"/>
  <c r="K1041" i="18" s="1"/>
  <c r="M1041" i="18" s="1"/>
  <c r="N1041" i="18" s="1"/>
  <c r="K1082" i="18"/>
  <c r="M1082" i="18" s="1"/>
  <c r="N1082" i="18" s="1"/>
  <c r="K904" i="18"/>
  <c r="M904" i="18" s="1"/>
  <c r="N904" i="18" s="1"/>
  <c r="I1024" i="18"/>
  <c r="K1024" i="18" s="1"/>
  <c r="M1024" i="18" s="1"/>
  <c r="N1024" i="18" s="1"/>
  <c r="K397" i="18"/>
  <c r="M397" i="18" s="1"/>
  <c r="N397" i="18" s="1"/>
  <c r="K801" i="18"/>
  <c r="M801" i="18" s="1"/>
  <c r="N801" i="18" s="1"/>
  <c r="K1016" i="18"/>
  <c r="M1016" i="18" s="1"/>
  <c r="N1016" i="18" s="1"/>
  <c r="I1095" i="18"/>
  <c r="F554" i="18"/>
  <c r="F1081" i="18"/>
  <c r="K1081" i="18" s="1"/>
  <c r="M1081" i="18" s="1"/>
  <c r="N1081" i="18" s="1"/>
  <c r="F868" i="18"/>
  <c r="F862" i="18"/>
  <c r="K862" i="18" s="1"/>
  <c r="M862" i="18" s="1"/>
  <c r="N862" i="18" s="1"/>
  <c r="K267" i="18"/>
  <c r="M267" i="18" s="1"/>
  <c r="N267" i="18" s="1"/>
  <c r="I392" i="18"/>
  <c r="K392" i="18" s="1"/>
  <c r="M392" i="18" s="1"/>
  <c r="N392" i="18" s="1"/>
  <c r="I243" i="18"/>
  <c r="K243" i="18" s="1"/>
  <c r="M243" i="18" s="1"/>
  <c r="N243" i="18" s="1"/>
  <c r="M357" i="12"/>
  <c r="N357" i="12" s="1"/>
  <c r="I357" i="18" s="1"/>
  <c r="K357" i="18" s="1"/>
  <c r="M357" i="18" s="1"/>
  <c r="N357" i="18" s="1"/>
  <c r="I659" i="11"/>
  <c r="I724" i="11" s="1"/>
  <c r="H1116" i="11"/>
  <c r="I972" i="18"/>
  <c r="I934" i="18"/>
  <c r="I596" i="18"/>
  <c r="I598" i="18"/>
  <c r="I446" i="18"/>
  <c r="K446" i="18" s="1"/>
  <c r="M446" i="18" s="1"/>
  <c r="N446" i="18" s="1"/>
  <c r="I360" i="18"/>
  <c r="K360" i="18" s="1"/>
  <c r="M360" i="18" s="1"/>
  <c r="N360" i="18" s="1"/>
  <c r="I218" i="18"/>
  <c r="K218" i="18" s="1"/>
  <c r="M218" i="18" s="1"/>
  <c r="N218" i="18" s="1"/>
  <c r="I78" i="18"/>
  <c r="I991" i="18"/>
  <c r="I953" i="18"/>
  <c r="K953" i="18" s="1"/>
  <c r="M953" i="18" s="1"/>
  <c r="N953" i="18" s="1"/>
  <c r="I1002" i="18"/>
  <c r="I982" i="18"/>
  <c r="K982" i="18" s="1"/>
  <c r="M982" i="18" s="1"/>
  <c r="N982" i="18" s="1"/>
  <c r="I917" i="18"/>
  <c r="I540" i="18"/>
  <c r="K540" i="18" s="1"/>
  <c r="M540" i="18" s="1"/>
  <c r="N540" i="18" s="1"/>
  <c r="I938" i="18"/>
  <c r="I556" i="18"/>
  <c r="I1108" i="18"/>
  <c r="I1020" i="18"/>
  <c r="K1020" i="18" s="1"/>
  <c r="M1020" i="18" s="1"/>
  <c r="N1020" i="18" s="1"/>
  <c r="F1078" i="18"/>
  <c r="K1078" i="18" s="1"/>
  <c r="M1078" i="18" s="1"/>
  <c r="N1078" i="18" s="1"/>
  <c r="I918" i="18"/>
  <c r="K918" i="18" s="1"/>
  <c r="M918" i="18" s="1"/>
  <c r="N918" i="18" s="1"/>
  <c r="I542" i="18"/>
  <c r="K542" i="18" s="1"/>
  <c r="M542" i="18" s="1"/>
  <c r="N542" i="18" s="1"/>
  <c r="F867" i="18"/>
  <c r="K867" i="18" s="1"/>
  <c r="M867" i="18" s="1"/>
  <c r="N867" i="18" s="1"/>
  <c r="F558" i="18"/>
  <c r="F535" i="18"/>
  <c r="F595" i="18"/>
  <c r="I923" i="18"/>
  <c r="K923" i="18" s="1"/>
  <c r="M923" i="18" s="1"/>
  <c r="N923" i="18" s="1"/>
  <c r="I894" i="18"/>
  <c r="F897" i="18"/>
  <c r="F583" i="18"/>
  <c r="F534" i="18"/>
  <c r="K534" i="18" s="1"/>
  <c r="M534" i="18" s="1"/>
  <c r="N534" i="18" s="1"/>
  <c r="I563" i="18"/>
  <c r="F873" i="18"/>
  <c r="I341" i="18"/>
  <c r="K341" i="18" s="1"/>
  <c r="M341" i="18" s="1"/>
  <c r="N341" i="18" s="1"/>
  <c r="I1012" i="18"/>
  <c r="K1012" i="18" s="1"/>
  <c r="M1012" i="18" s="1"/>
  <c r="N1012" i="18" s="1"/>
  <c r="I29" i="18"/>
  <c r="K29" i="18" s="1"/>
  <c r="M29" i="18" s="1"/>
  <c r="N29" i="18" s="1"/>
  <c r="I411" i="18"/>
  <c r="I429" i="18"/>
  <c r="I408" i="18"/>
  <c r="K408" i="18" s="1"/>
  <c r="M408" i="18" s="1"/>
  <c r="N408" i="18" s="1"/>
  <c r="I152" i="18"/>
  <c r="I368" i="18"/>
  <c r="K368" i="18" s="1"/>
  <c r="M368" i="18" s="1"/>
  <c r="N368" i="18" s="1"/>
  <c r="I189" i="18"/>
  <c r="K189" i="18" s="1"/>
  <c r="M189" i="18" s="1"/>
  <c r="N189" i="18" s="1"/>
  <c r="I304" i="18"/>
  <c r="K304" i="18" s="1"/>
  <c r="M304" i="18" s="1"/>
  <c r="N304" i="18" s="1"/>
  <c r="I249" i="18"/>
  <c r="I391" i="18"/>
  <c r="I242" i="18"/>
  <c r="I166" i="18"/>
  <c r="K166" i="18" s="1"/>
  <c r="M166" i="18" s="1"/>
  <c r="N166" i="18" s="1"/>
  <c r="K355" i="18"/>
  <c r="M355" i="18" s="1"/>
  <c r="N355" i="18" s="1"/>
  <c r="I396" i="18"/>
  <c r="I80" i="18"/>
  <c r="K80" i="18" s="1"/>
  <c r="M80" i="18" s="1"/>
  <c r="N80" i="18" s="1"/>
  <c r="I886" i="18"/>
  <c r="K886" i="18" s="1"/>
  <c r="M886" i="18" s="1"/>
  <c r="N886" i="18" s="1"/>
  <c r="I921" i="18"/>
  <c r="I581" i="18"/>
  <c r="K581" i="18" s="1"/>
  <c r="M581" i="18" s="1"/>
  <c r="N581" i="18" s="1"/>
  <c r="I554" i="18"/>
  <c r="M66" i="12"/>
  <c r="N66" i="12" s="1"/>
  <c r="I66" i="18" s="1"/>
  <c r="M50" i="12"/>
  <c r="N50" i="12" s="1"/>
  <c r="I50" i="18" s="1"/>
  <c r="I158" i="18"/>
  <c r="K158" i="18" s="1"/>
  <c r="M158" i="18" s="1"/>
  <c r="N158" i="18" s="1"/>
  <c r="F576" i="18"/>
  <c r="I597" i="18"/>
  <c r="K597" i="18" s="1"/>
  <c r="M597" i="18" s="1"/>
  <c r="N597" i="18" s="1"/>
  <c r="I881" i="18"/>
  <c r="I1036" i="18"/>
  <c r="K1036" i="18" s="1"/>
  <c r="M1036" i="18" s="1"/>
  <c r="N1036" i="18" s="1"/>
  <c r="I73" i="18"/>
  <c r="K73" i="18" s="1"/>
  <c r="M73" i="18" s="1"/>
  <c r="N73" i="18" s="1"/>
  <c r="I114" i="18"/>
  <c r="K114" i="18" s="1"/>
  <c r="M114" i="18" s="1"/>
  <c r="N114" i="18" s="1"/>
  <c r="I335" i="18"/>
  <c r="K445" i="18"/>
  <c r="M445" i="18" s="1"/>
  <c r="N445" i="18" s="1"/>
  <c r="I222" i="18"/>
  <c r="K222" i="18" s="1"/>
  <c r="M222" i="18" s="1"/>
  <c r="N222" i="18" s="1"/>
  <c r="I439" i="18"/>
  <c r="K439" i="18" s="1"/>
  <c r="M439" i="18" s="1"/>
  <c r="N439" i="18" s="1"/>
  <c r="F864" i="18"/>
  <c r="K864" i="18" s="1"/>
  <c r="M864" i="18" s="1"/>
  <c r="N864" i="18" s="1"/>
  <c r="F574" i="18"/>
  <c r="I1116" i="15"/>
  <c r="I594" i="18"/>
  <c r="K594" i="18" s="1"/>
  <c r="M594" i="18" s="1"/>
  <c r="N594" i="18" s="1"/>
  <c r="I276" i="18"/>
  <c r="K276" i="18" s="1"/>
  <c r="M276" i="18" s="1"/>
  <c r="N276" i="18" s="1"/>
  <c r="M129" i="12"/>
  <c r="N129" i="12" s="1"/>
  <c r="I348" i="18"/>
  <c r="K348" i="18" s="1"/>
  <c r="M348" i="18" s="1"/>
  <c r="N348" i="18" s="1"/>
  <c r="F591" i="18"/>
  <c r="K591" i="18" s="1"/>
  <c r="M591" i="18" s="1"/>
  <c r="N591" i="18" s="1"/>
  <c r="I1093" i="18"/>
  <c r="F551" i="18"/>
  <c r="F880" i="18"/>
  <c r="I592" i="18"/>
  <c r="I1023" i="18"/>
  <c r="K1023" i="18" s="1"/>
  <c r="M1023" i="18" s="1"/>
  <c r="N1023" i="18" s="1"/>
  <c r="F936" i="18"/>
  <c r="I999" i="18"/>
  <c r="K999" i="18" s="1"/>
  <c r="M999" i="18" s="1"/>
  <c r="N999" i="18" s="1"/>
  <c r="I52" i="18"/>
  <c r="K52" i="18" s="1"/>
  <c r="M52" i="18" s="1"/>
  <c r="N52" i="18" s="1"/>
  <c r="I409" i="18"/>
  <c r="I349" i="18"/>
  <c r="I344" i="18"/>
  <c r="I451" i="18"/>
  <c r="J97" i="12"/>
  <c r="J461" i="12" s="1"/>
  <c r="I63" i="18"/>
  <c r="I62" i="18"/>
  <c r="I58" i="18"/>
  <c r="L461" i="32"/>
  <c r="I459" i="18" s="1"/>
  <c r="K459" i="18" s="1"/>
  <c r="M459" i="18" s="1"/>
  <c r="N459" i="18" s="1"/>
  <c r="I868" i="18"/>
  <c r="I172" i="18"/>
  <c r="I913" i="18"/>
  <c r="K1049" i="18"/>
  <c r="M1049" i="18" s="1"/>
  <c r="N1049" i="18" s="1"/>
  <c r="I154" i="18"/>
  <c r="K154" i="18" s="1"/>
  <c r="M154" i="18" s="1"/>
  <c r="N154" i="18" s="1"/>
  <c r="I211" i="18"/>
  <c r="K211" i="18" s="1"/>
  <c r="M211" i="18" s="1"/>
  <c r="N211" i="18" s="1"/>
  <c r="K942" i="18"/>
  <c r="M942" i="18" s="1"/>
  <c r="N942" i="18" s="1"/>
  <c r="K53" i="18"/>
  <c r="M53" i="18" s="1"/>
  <c r="N53" i="18" s="1"/>
  <c r="K77" i="18"/>
  <c r="M77" i="18" s="1"/>
  <c r="N77" i="18" s="1"/>
  <c r="K111" i="18"/>
  <c r="M111" i="18" s="1"/>
  <c r="N111" i="18" s="1"/>
  <c r="K115" i="18"/>
  <c r="M115" i="18" s="1"/>
  <c r="N115" i="18" s="1"/>
  <c r="K215" i="18"/>
  <c r="M215" i="18" s="1"/>
  <c r="N215" i="18" s="1"/>
  <c r="K959" i="18"/>
  <c r="M959" i="18" s="1"/>
  <c r="N959" i="18" s="1"/>
  <c r="K811" i="18"/>
  <c r="M811" i="18" s="1"/>
  <c r="N811" i="18" s="1"/>
  <c r="K16" i="18"/>
  <c r="M16" i="18" s="1"/>
  <c r="N16" i="18" s="1"/>
  <c r="K31" i="18"/>
  <c r="M31" i="18" s="1"/>
  <c r="N31" i="18" s="1"/>
  <c r="K146" i="18"/>
  <c r="M146" i="18" s="1"/>
  <c r="N146" i="18" s="1"/>
  <c r="K388" i="18"/>
  <c r="M388" i="18" s="1"/>
  <c r="N388" i="18" s="1"/>
  <c r="K197" i="18"/>
  <c r="M197" i="18" s="1"/>
  <c r="N197" i="18" s="1"/>
  <c r="K182" i="18"/>
  <c r="M182" i="18" s="1"/>
  <c r="N182" i="18" s="1"/>
  <c r="K221" i="18"/>
  <c r="M221" i="18" s="1"/>
  <c r="N221" i="18" s="1"/>
  <c r="K152" i="18"/>
  <c r="M152" i="18" s="1"/>
  <c r="N152" i="18" s="1"/>
  <c r="K903" i="18"/>
  <c r="M903" i="18" s="1"/>
  <c r="N903" i="18" s="1"/>
  <c r="K791" i="18"/>
  <c r="M791" i="18" s="1"/>
  <c r="N791" i="18" s="1"/>
  <c r="K1075" i="18"/>
  <c r="M1075" i="18" s="1"/>
  <c r="N1075" i="18" s="1"/>
  <c r="K1097" i="18"/>
  <c r="M1097" i="18" s="1"/>
  <c r="N1097" i="18" s="1"/>
  <c r="K364" i="18"/>
  <c r="M364" i="18" s="1"/>
  <c r="N364" i="18" s="1"/>
  <c r="K840" i="18"/>
  <c r="M840" i="18" s="1"/>
  <c r="N840" i="18" s="1"/>
  <c r="K255" i="18"/>
  <c r="M255" i="18" s="1"/>
  <c r="N255" i="18" s="1"/>
  <c r="K621" i="18"/>
  <c r="M621" i="18" s="1"/>
  <c r="N621" i="18" s="1"/>
  <c r="K628" i="18"/>
  <c r="M628" i="18" s="1"/>
  <c r="N628" i="18" s="1"/>
  <c r="K756" i="18"/>
  <c r="M756" i="18" s="1"/>
  <c r="N756" i="18" s="1"/>
  <c r="K992" i="18"/>
  <c r="M992" i="18" s="1"/>
  <c r="N992" i="18" s="1"/>
  <c r="K977" i="18"/>
  <c r="M977" i="18" s="1"/>
  <c r="N977" i="18" s="1"/>
  <c r="K819" i="18"/>
  <c r="M819" i="18" s="1"/>
  <c r="N819" i="18" s="1"/>
  <c r="K675" i="18"/>
  <c r="M675" i="18" s="1"/>
  <c r="N675" i="18" s="1"/>
  <c r="K308" i="18"/>
  <c r="M308" i="18" s="1"/>
  <c r="N308" i="18" s="1"/>
  <c r="K142" i="18"/>
  <c r="M142" i="18" s="1"/>
  <c r="N142" i="18" s="1"/>
  <c r="K333" i="18"/>
  <c r="M333" i="18" s="1"/>
  <c r="N333" i="18" s="1"/>
  <c r="K272" i="18"/>
  <c r="M272" i="18" s="1"/>
  <c r="N272" i="18" s="1"/>
  <c r="K93" i="18"/>
  <c r="M93" i="18" s="1"/>
  <c r="N93" i="18" s="1"/>
  <c r="K335" i="18"/>
  <c r="M335" i="18" s="1"/>
  <c r="N335" i="18" s="1"/>
  <c r="K905" i="18"/>
  <c r="M905" i="18" s="1"/>
  <c r="N905" i="18" s="1"/>
  <c r="K647" i="18"/>
  <c r="M647" i="18" s="1"/>
  <c r="N647" i="18" s="1"/>
  <c r="K940" i="18"/>
  <c r="M940" i="18" s="1"/>
  <c r="N940" i="18" s="1"/>
  <c r="K853" i="18"/>
  <c r="M853" i="18" s="1"/>
  <c r="N853" i="18" s="1"/>
  <c r="K724" i="18"/>
  <c r="M724" i="18" s="1"/>
  <c r="N724" i="18" s="1"/>
  <c r="K631" i="18"/>
  <c r="M631" i="18" s="1"/>
  <c r="N631" i="18" s="1"/>
  <c r="K497" i="18"/>
  <c r="M497" i="18" s="1"/>
  <c r="N497" i="18" s="1"/>
  <c r="K48" i="18"/>
  <c r="M48" i="18" s="1"/>
  <c r="N48" i="18" s="1"/>
  <c r="K281" i="18"/>
  <c r="M281" i="18" s="1"/>
  <c r="N281" i="18" s="1"/>
  <c r="K812" i="18"/>
  <c r="M812" i="18" s="1"/>
  <c r="N812" i="18" s="1"/>
  <c r="K502" i="18"/>
  <c r="M502" i="18" s="1"/>
  <c r="N502" i="18" s="1"/>
  <c r="K418" i="18"/>
  <c r="M418" i="18" s="1"/>
  <c r="N418" i="18" s="1"/>
  <c r="K794" i="18"/>
  <c r="M794" i="18" s="1"/>
  <c r="N794" i="18" s="1"/>
  <c r="K803" i="18"/>
  <c r="M803" i="18" s="1"/>
  <c r="N803" i="18" s="1"/>
  <c r="K670" i="18"/>
  <c r="M670" i="18" s="1"/>
  <c r="N670" i="18" s="1"/>
  <c r="K39" i="18"/>
  <c r="M39" i="18" s="1"/>
  <c r="N39" i="18" s="1"/>
  <c r="K157" i="18"/>
  <c r="M157" i="18" s="1"/>
  <c r="N157" i="18" s="1"/>
  <c r="K727" i="18"/>
  <c r="M727" i="18" s="1"/>
  <c r="N727" i="18" s="1"/>
  <c r="K505" i="18"/>
  <c r="M505" i="18" s="1"/>
  <c r="N505" i="18" s="1"/>
  <c r="K514" i="18"/>
  <c r="M514" i="18" s="1"/>
  <c r="N514" i="18" s="1"/>
  <c r="K530" i="18"/>
  <c r="M530" i="18" s="1"/>
  <c r="N530" i="18" s="1"/>
  <c r="K571" i="18"/>
  <c r="M571" i="18" s="1"/>
  <c r="N571" i="18" s="1"/>
  <c r="K919" i="18"/>
  <c r="M919" i="18" s="1"/>
  <c r="N919" i="18" s="1"/>
  <c r="K757" i="18"/>
  <c r="M757" i="18" s="1"/>
  <c r="N757" i="18" s="1"/>
  <c r="K1099" i="18"/>
  <c r="M1099" i="18" s="1"/>
  <c r="N1099" i="18" s="1"/>
  <c r="K682" i="18"/>
  <c r="M682" i="18" s="1"/>
  <c r="N682" i="18" s="1"/>
  <c r="K793" i="18"/>
  <c r="M793" i="18" s="1"/>
  <c r="N793" i="18" s="1"/>
  <c r="K617" i="18"/>
  <c r="M617" i="18" s="1"/>
  <c r="N617" i="18" s="1"/>
  <c r="K511" i="18"/>
  <c r="M511" i="18" s="1"/>
  <c r="N511" i="18" s="1"/>
  <c r="K644" i="18"/>
  <c r="M644" i="18" s="1"/>
  <c r="N644" i="18" s="1"/>
  <c r="K116" i="18"/>
  <c r="M116" i="18" s="1"/>
  <c r="N116" i="18" s="1"/>
  <c r="K51" i="18"/>
  <c r="M51" i="18" s="1"/>
  <c r="N51" i="18" s="1"/>
  <c r="K75" i="18"/>
  <c r="M75" i="18" s="1"/>
  <c r="N75" i="18" s="1"/>
  <c r="K637" i="18"/>
  <c r="M637" i="18" s="1"/>
  <c r="N637" i="18" s="1"/>
  <c r="K895" i="18"/>
  <c r="M895" i="18" s="1"/>
  <c r="N895" i="18" s="1"/>
  <c r="K177" i="18"/>
  <c r="M177" i="18" s="1"/>
  <c r="N177" i="18" s="1"/>
  <c r="K85" i="18"/>
  <c r="M85" i="18" s="1"/>
  <c r="N85" i="18" s="1"/>
  <c r="K70" i="18"/>
  <c r="M70" i="18" s="1"/>
  <c r="N70" i="18" s="1"/>
  <c r="K113" i="18"/>
  <c r="M113" i="18" s="1"/>
  <c r="N113" i="18" s="1"/>
  <c r="K271" i="18"/>
  <c r="M271" i="18" s="1"/>
  <c r="N271" i="18" s="1"/>
  <c r="K207" i="18"/>
  <c r="M207" i="18" s="1"/>
  <c r="N207" i="18" s="1"/>
  <c r="K676" i="18"/>
  <c r="M676" i="18" s="1"/>
  <c r="N676" i="18" s="1"/>
  <c r="K343" i="18"/>
  <c r="M343" i="18" s="1"/>
  <c r="N343" i="18" s="1"/>
  <c r="K465" i="18"/>
  <c r="M465" i="18" s="1"/>
  <c r="N465" i="18" s="1"/>
  <c r="K476" i="18"/>
  <c r="M476" i="18" s="1"/>
  <c r="N476" i="18" s="1"/>
  <c r="K300" i="18"/>
  <c r="M300" i="18" s="1"/>
  <c r="N300" i="18" s="1"/>
  <c r="K460" i="18"/>
  <c r="M460" i="18" s="1"/>
  <c r="N460" i="18" s="1"/>
  <c r="K185" i="18"/>
  <c r="M185" i="18" s="1"/>
  <c r="N185" i="18" s="1"/>
  <c r="K1029" i="18"/>
  <c r="M1029" i="18" s="1"/>
  <c r="N1029" i="18" s="1"/>
  <c r="K289" i="18"/>
  <c r="M289" i="18" s="1"/>
  <c r="N289" i="18" s="1"/>
  <c r="K668" i="18"/>
  <c r="M668" i="18" s="1"/>
  <c r="N668" i="18" s="1"/>
  <c r="K527" i="18"/>
  <c r="M527" i="18" s="1"/>
  <c r="N527" i="18" s="1"/>
  <c r="K524" i="18"/>
  <c r="M524" i="18" s="1"/>
  <c r="N524" i="18" s="1"/>
  <c r="K770" i="18"/>
  <c r="M770" i="18" s="1"/>
  <c r="N770" i="18" s="1"/>
  <c r="K806" i="18"/>
  <c r="M806" i="18" s="1"/>
  <c r="N806" i="18" s="1"/>
  <c r="K981" i="18"/>
  <c r="M981" i="18" s="1"/>
  <c r="N981" i="18" s="1"/>
  <c r="K648" i="18"/>
  <c r="M648" i="18" s="1"/>
  <c r="N648" i="18" s="1"/>
  <c r="K746" i="18"/>
  <c r="M746" i="18" s="1"/>
  <c r="N746" i="18" s="1"/>
  <c r="K765" i="18"/>
  <c r="M765" i="18" s="1"/>
  <c r="N765" i="18" s="1"/>
  <c r="K792" i="18"/>
  <c r="M792" i="18" s="1"/>
  <c r="N792" i="18" s="1"/>
  <c r="K965" i="18"/>
  <c r="M965" i="18" s="1"/>
  <c r="N965" i="18" s="1"/>
  <c r="K763" i="18"/>
  <c r="M763" i="18" s="1"/>
  <c r="N763" i="18" s="1"/>
  <c r="K1085" i="18"/>
  <c r="M1085" i="18" s="1"/>
  <c r="N1085" i="18" s="1"/>
  <c r="K107" i="18"/>
  <c r="M107" i="18" s="1"/>
  <c r="N107" i="18" s="1"/>
  <c r="K103" i="18"/>
  <c r="M103" i="18" s="1"/>
  <c r="N103" i="18" s="1"/>
  <c r="K184" i="18"/>
  <c r="M184" i="18" s="1"/>
  <c r="N184" i="18" s="1"/>
  <c r="K297" i="18"/>
  <c r="M297" i="18" s="1"/>
  <c r="N297" i="18" s="1"/>
  <c r="K424" i="18"/>
  <c r="M424" i="18" s="1"/>
  <c r="N424" i="18" s="1"/>
  <c r="I565" i="18"/>
  <c r="K565" i="18" s="1"/>
  <c r="M565" i="18" s="1"/>
  <c r="N565" i="18" s="1"/>
  <c r="F871" i="18"/>
  <c r="K871" i="18" s="1"/>
  <c r="M871" i="18" s="1"/>
  <c r="N871" i="18" s="1"/>
  <c r="I950" i="18"/>
  <c r="K950" i="18" s="1"/>
  <c r="M950" i="18" s="1"/>
  <c r="N950" i="18" s="1"/>
  <c r="K825" i="18"/>
  <c r="M825" i="18" s="1"/>
  <c r="N825" i="18" s="1"/>
  <c r="I1025" i="18"/>
  <c r="K1025" i="18" s="1"/>
  <c r="M1025" i="18" s="1"/>
  <c r="N1025" i="18" s="1"/>
  <c r="K1009" i="18"/>
  <c r="M1009" i="18" s="1"/>
  <c r="N1009" i="18" s="1"/>
  <c r="F543" i="18"/>
  <c r="K543" i="18" s="1"/>
  <c r="M543" i="18" s="1"/>
  <c r="N543" i="18" s="1"/>
  <c r="I544" i="18"/>
  <c r="I1017" i="18"/>
  <c r="K1017" i="18" s="1"/>
  <c r="M1017" i="18" s="1"/>
  <c r="N1017" i="18" s="1"/>
  <c r="I1045" i="18"/>
  <c r="I1101" i="18"/>
  <c r="F573" i="18"/>
  <c r="K573" i="18" s="1"/>
  <c r="M573" i="18" s="1"/>
  <c r="N573" i="18" s="1"/>
  <c r="K684" i="18"/>
  <c r="M684" i="18" s="1"/>
  <c r="N684" i="18" s="1"/>
  <c r="K612" i="18"/>
  <c r="M612" i="18" s="1"/>
  <c r="N612" i="18" s="1"/>
  <c r="I924" i="18"/>
  <c r="K924" i="18" s="1"/>
  <c r="M924" i="18" s="1"/>
  <c r="N924" i="18" s="1"/>
  <c r="I882" i="18"/>
  <c r="I907" i="18"/>
  <c r="I1044" i="18"/>
  <c r="F878" i="18"/>
  <c r="K878" i="18" s="1"/>
  <c r="M878" i="18" s="1"/>
  <c r="N878" i="18" s="1"/>
  <c r="F563" i="18"/>
  <c r="K411" i="18"/>
  <c r="M411" i="18" s="1"/>
  <c r="N411" i="18" s="1"/>
  <c r="K175" i="18"/>
  <c r="M175" i="18" s="1"/>
  <c r="N175" i="18" s="1"/>
  <c r="I129" i="18"/>
  <c r="F599" i="18"/>
  <c r="K599" i="18" s="1"/>
  <c r="M599" i="18" s="1"/>
  <c r="N599" i="18" s="1"/>
  <c r="K225" i="18"/>
  <c r="M225" i="18" s="1"/>
  <c r="N225" i="18" s="1"/>
  <c r="K351" i="18"/>
  <c r="M351" i="18" s="1"/>
  <c r="N351" i="18" s="1"/>
  <c r="K59" i="18"/>
  <c r="M59" i="18" s="1"/>
  <c r="N59" i="18" s="1"/>
  <c r="I60" i="18"/>
  <c r="K60" i="18" s="1"/>
  <c r="M60" i="18" s="1"/>
  <c r="N60" i="18" s="1"/>
  <c r="I240" i="18"/>
  <c r="I122" i="18"/>
  <c r="K122" i="18" s="1"/>
  <c r="M122" i="18" s="1"/>
  <c r="N122" i="18" s="1"/>
  <c r="I450" i="18"/>
  <c r="K450" i="18" s="1"/>
  <c r="M450" i="18" s="1"/>
  <c r="N450" i="18" s="1"/>
  <c r="I169" i="18"/>
  <c r="I153" i="18"/>
  <c r="K153" i="18" s="1"/>
  <c r="M153" i="18" s="1"/>
  <c r="N153" i="18" s="1"/>
  <c r="I139" i="18"/>
  <c r="K139" i="18" s="1"/>
  <c r="M139" i="18" s="1"/>
  <c r="N139" i="18" s="1"/>
  <c r="I69" i="18"/>
  <c r="K69" i="18" s="1"/>
  <c r="M69" i="18" s="1"/>
  <c r="N69" i="18" s="1"/>
  <c r="I417" i="18"/>
  <c r="K417" i="18" s="1"/>
  <c r="M417" i="18" s="1"/>
  <c r="N417" i="18" s="1"/>
  <c r="K375" i="18"/>
  <c r="M375" i="18" s="1"/>
  <c r="N375" i="18" s="1"/>
  <c r="I130" i="18"/>
  <c r="K130" i="18" s="1"/>
  <c r="M130" i="18" s="1"/>
  <c r="N130" i="18" s="1"/>
  <c r="I11" i="18"/>
  <c r="K11" i="18" s="1"/>
  <c r="M11" i="18" s="1"/>
  <c r="N11" i="18" s="1"/>
  <c r="K382" i="18"/>
  <c r="M382" i="18" s="1"/>
  <c r="N382" i="18" s="1"/>
  <c r="K352" i="18"/>
  <c r="M352" i="18" s="1"/>
  <c r="N352" i="18" s="1"/>
  <c r="K186" i="18"/>
  <c r="M186" i="18" s="1"/>
  <c r="N186" i="18" s="1"/>
  <c r="K404" i="18"/>
  <c r="M404" i="18" s="1"/>
  <c r="N404" i="18" s="1"/>
  <c r="K472" i="18"/>
  <c r="M472" i="18" s="1"/>
  <c r="N472" i="18" s="1"/>
  <c r="K522" i="18"/>
  <c r="M522" i="18" s="1"/>
  <c r="N522" i="18" s="1"/>
  <c r="M603" i="11"/>
  <c r="F578" i="18"/>
  <c r="K578" i="18" s="1"/>
  <c r="M578" i="18" s="1"/>
  <c r="N578" i="18" s="1"/>
  <c r="I241" i="18"/>
  <c r="K241" i="18" s="1"/>
  <c r="M241" i="18" s="1"/>
  <c r="N241" i="18" s="1"/>
  <c r="K172" i="18"/>
  <c r="M172" i="18" s="1"/>
  <c r="N172" i="18" s="1"/>
  <c r="M97" i="12"/>
  <c r="N97" i="12" s="1"/>
  <c r="I97" i="18" s="1"/>
  <c r="K97" i="18" s="1"/>
  <c r="M97" i="18" s="1"/>
  <c r="N97" i="18" s="1"/>
  <c r="I165" i="18"/>
  <c r="K165" i="18" s="1"/>
  <c r="M165" i="18" s="1"/>
  <c r="N165" i="18" s="1"/>
  <c r="I228" i="18"/>
  <c r="K228" i="18" s="1"/>
  <c r="M228" i="18" s="1"/>
  <c r="N228" i="18" s="1"/>
  <c r="L905" i="32"/>
  <c r="F577" i="18"/>
  <c r="I292" i="18"/>
  <c r="K292" i="18" s="1"/>
  <c r="M292" i="18" s="1"/>
  <c r="N292" i="18" s="1"/>
  <c r="I163" i="18"/>
  <c r="K163" i="18" s="1"/>
  <c r="M163" i="18" s="1"/>
  <c r="N163" i="18" s="1"/>
  <c r="I143" i="18"/>
  <c r="K143" i="18" s="1"/>
  <c r="M143" i="18" s="1"/>
  <c r="N143" i="18" s="1"/>
  <c r="K353" i="18"/>
  <c r="M353" i="18" s="1"/>
  <c r="N353" i="18" s="1"/>
  <c r="I410" i="18"/>
  <c r="K410" i="18" s="1"/>
  <c r="M410" i="18" s="1"/>
  <c r="N410" i="18" s="1"/>
  <c r="I191" i="18"/>
  <c r="K191" i="18" s="1"/>
  <c r="M191" i="18" s="1"/>
  <c r="N191" i="18" s="1"/>
  <c r="I17" i="18"/>
  <c r="K17" i="18" s="1"/>
  <c r="M17" i="18" s="1"/>
  <c r="N17" i="18" s="1"/>
  <c r="F1061" i="18"/>
  <c r="K64" i="18"/>
  <c r="M64" i="18" s="1"/>
  <c r="N64" i="18" s="1"/>
  <c r="K634" i="18"/>
  <c r="M634" i="18" s="1"/>
  <c r="N634" i="18" s="1"/>
  <c r="K284" i="18"/>
  <c r="M284" i="18" s="1"/>
  <c r="N284" i="18" s="1"/>
  <c r="K183" i="18"/>
  <c r="M183" i="18" s="1"/>
  <c r="N183" i="18" s="1"/>
  <c r="K365" i="18"/>
  <c r="M365" i="18" s="1"/>
  <c r="N365" i="18" s="1"/>
  <c r="K1080" i="18"/>
  <c r="M1080" i="18" s="1"/>
  <c r="N1080" i="18" s="1"/>
  <c r="K270" i="18"/>
  <c r="M270" i="18" s="1"/>
  <c r="N270" i="18" s="1"/>
  <c r="K238" i="18"/>
  <c r="M238" i="18" s="1"/>
  <c r="N238" i="18" s="1"/>
  <c r="J1116" i="11"/>
  <c r="M726" i="34"/>
  <c r="N907" i="12"/>
  <c r="F861" i="18"/>
  <c r="F557" i="18"/>
  <c r="I588" i="18"/>
  <c r="K588" i="18" s="1"/>
  <c r="M588" i="18" s="1"/>
  <c r="N588" i="18" s="1"/>
  <c r="I547" i="18"/>
  <c r="K547" i="18" s="1"/>
  <c r="M547" i="18" s="1"/>
  <c r="N547" i="18" s="1"/>
  <c r="I951" i="18"/>
  <c r="I946" i="18"/>
  <c r="K946" i="18" s="1"/>
  <c r="M946" i="18" s="1"/>
  <c r="N946" i="18" s="1"/>
  <c r="I1096" i="18"/>
  <c r="K1065" i="18"/>
  <c r="M1065" i="18" s="1"/>
  <c r="N1065" i="18" s="1"/>
  <c r="I582" i="18"/>
  <c r="K1083" i="18"/>
  <c r="M1083" i="18" s="1"/>
  <c r="N1083" i="18" s="1"/>
  <c r="F901" i="18"/>
  <c r="I405" i="18"/>
  <c r="K405" i="18" s="1"/>
  <c r="M405" i="18" s="1"/>
  <c r="N405" i="18" s="1"/>
  <c r="I548" i="18"/>
  <c r="I1092" i="18"/>
  <c r="K1092" i="18" s="1"/>
  <c r="M1092" i="18" s="1"/>
  <c r="N1092" i="18" s="1"/>
  <c r="I1015" i="18"/>
  <c r="F892" i="18"/>
  <c r="F882" i="18"/>
  <c r="F866" i="18"/>
  <c r="I1032" i="18"/>
  <c r="F874" i="18"/>
  <c r="K874" i="18" s="1"/>
  <c r="M874" i="18" s="1"/>
  <c r="N874" i="18" s="1"/>
  <c r="I993" i="18"/>
  <c r="F532" i="18"/>
  <c r="K532" i="18" s="1"/>
  <c r="M532" i="18" s="1"/>
  <c r="N532" i="18" s="1"/>
  <c r="I324" i="18"/>
  <c r="K627" i="18"/>
  <c r="M627" i="18" s="1"/>
  <c r="N627" i="18" s="1"/>
  <c r="N1116" i="16"/>
  <c r="O1116" i="16"/>
  <c r="K311" i="18"/>
  <c r="M311" i="18" s="1"/>
  <c r="N311" i="18" s="1"/>
  <c r="K239" i="18"/>
  <c r="M239" i="18" s="1"/>
  <c r="N239" i="18" s="1"/>
  <c r="K369" i="18"/>
  <c r="M369" i="18" s="1"/>
  <c r="N369" i="18" s="1"/>
  <c r="K402" i="18"/>
  <c r="M402" i="18" s="1"/>
  <c r="N402" i="18" s="1"/>
  <c r="K144" i="18"/>
  <c r="M144" i="18" s="1"/>
  <c r="N144" i="18" s="1"/>
  <c r="K164" i="18"/>
  <c r="M164" i="18" s="1"/>
  <c r="N164" i="18" s="1"/>
  <c r="K242" i="18"/>
  <c r="M242" i="18" s="1"/>
  <c r="N242" i="18" s="1"/>
  <c r="I296" i="18"/>
  <c r="I12" i="18"/>
  <c r="I91" i="18"/>
  <c r="K91" i="18" s="1"/>
  <c r="M91" i="18" s="1"/>
  <c r="N91" i="18" s="1"/>
  <c r="I440" i="18"/>
  <c r="K440" i="18" s="1"/>
  <c r="M440" i="18" s="1"/>
  <c r="N440" i="18" s="1"/>
  <c r="I192" i="18"/>
  <c r="K192" i="18" s="1"/>
  <c r="M192" i="18" s="1"/>
  <c r="N192" i="18" s="1"/>
  <c r="I24" i="18"/>
  <c r="K24" i="18" s="1"/>
  <c r="M24" i="18" s="1"/>
  <c r="N24" i="18" s="1"/>
  <c r="I8" i="18"/>
  <c r="K8" i="18" s="1"/>
  <c r="M8" i="18" s="1"/>
  <c r="N8" i="18" s="1"/>
  <c r="I224" i="18"/>
  <c r="K224" i="18" s="1"/>
  <c r="M224" i="18" s="1"/>
  <c r="N224" i="18" s="1"/>
  <c r="I54" i="18"/>
  <c r="K54" i="18" s="1"/>
  <c r="M54" i="18" s="1"/>
  <c r="N54" i="18" s="1"/>
  <c r="I428" i="18"/>
  <c r="K428" i="18" s="1"/>
  <c r="M428" i="18" s="1"/>
  <c r="N428" i="18" s="1"/>
  <c r="I280" i="18"/>
  <c r="K280" i="18" s="1"/>
  <c r="M280" i="18" s="1"/>
  <c r="N280" i="18" s="1"/>
  <c r="I210" i="18"/>
  <c r="I401" i="18"/>
  <c r="K401" i="18" s="1"/>
  <c r="M401" i="18" s="1"/>
  <c r="N401" i="18" s="1"/>
  <c r="I377" i="18"/>
  <c r="K377" i="18" s="1"/>
  <c r="M377" i="18" s="1"/>
  <c r="N377" i="18" s="1"/>
  <c r="I303" i="18"/>
  <c r="K303" i="18" s="1"/>
  <c r="M303" i="18" s="1"/>
  <c r="N303" i="18" s="1"/>
  <c r="M907" i="15"/>
  <c r="K329" i="18"/>
  <c r="M329" i="18" s="1"/>
  <c r="N329" i="18" s="1"/>
  <c r="K283" i="18"/>
  <c r="M283" i="18" s="1"/>
  <c r="N283" i="18" s="1"/>
  <c r="M528" i="34"/>
  <c r="M605" i="34"/>
  <c r="M724" i="34" s="1"/>
  <c r="K624" i="18"/>
  <c r="M624" i="18" s="1"/>
  <c r="N624" i="18" s="1"/>
  <c r="K206" i="18"/>
  <c r="M206" i="18" s="1"/>
  <c r="N206" i="18" s="1"/>
  <c r="K194" i="18"/>
  <c r="M194" i="18" s="1"/>
  <c r="N194" i="18" s="1"/>
  <c r="K37" i="18"/>
  <c r="M37" i="18" s="1"/>
  <c r="N37" i="18" s="1"/>
  <c r="K61" i="18"/>
  <c r="M61" i="18" s="1"/>
  <c r="N61" i="18" s="1"/>
  <c r="K709" i="18"/>
  <c r="M709" i="18" s="1"/>
  <c r="N709" i="18" s="1"/>
  <c r="K359" i="18"/>
  <c r="M359" i="18" s="1"/>
  <c r="N359" i="18" s="1"/>
  <c r="K118" i="18"/>
  <c r="M118" i="18" s="1"/>
  <c r="N118" i="18" s="1"/>
  <c r="K101" i="18"/>
  <c r="M101" i="18" s="1"/>
  <c r="N101" i="18" s="1"/>
  <c r="K423" i="18"/>
  <c r="M423" i="18" s="1"/>
  <c r="N423" i="18" s="1"/>
  <c r="K711" i="18"/>
  <c r="M711" i="18" s="1"/>
  <c r="N711" i="18" s="1"/>
  <c r="K715" i="18"/>
  <c r="M715" i="18" s="1"/>
  <c r="N715" i="18" s="1"/>
  <c r="K1116" i="12"/>
  <c r="K58" i="18"/>
  <c r="M58" i="18" s="1"/>
  <c r="N58" i="18" s="1"/>
  <c r="K259" i="18"/>
  <c r="M259" i="18" s="1"/>
  <c r="N259" i="18" s="1"/>
  <c r="K88" i="18"/>
  <c r="M88" i="18" s="1"/>
  <c r="N88" i="18" s="1"/>
  <c r="F872" i="18"/>
  <c r="K872" i="18" s="1"/>
  <c r="M872" i="18" s="1"/>
  <c r="N872" i="18" s="1"/>
  <c r="K422" i="18"/>
  <c r="M422" i="18" s="1"/>
  <c r="N422" i="18" s="1"/>
  <c r="I233" i="18"/>
  <c r="K233" i="18" s="1"/>
  <c r="M233" i="18" s="1"/>
  <c r="N233" i="18" s="1"/>
  <c r="I395" i="18"/>
  <c r="K395" i="18" s="1"/>
  <c r="M395" i="18" s="1"/>
  <c r="N395" i="18" s="1"/>
  <c r="M198" i="12"/>
  <c r="N198" i="12" s="1"/>
  <c r="I198" i="18" s="1"/>
  <c r="M443" i="12"/>
  <c r="N443" i="12" s="1"/>
  <c r="I443" i="18" s="1"/>
  <c r="K32" i="18"/>
  <c r="M32" i="18" s="1"/>
  <c r="N32" i="18" s="1"/>
  <c r="L907" i="11"/>
  <c r="L1115" i="11" s="1"/>
  <c r="M1115" i="11" s="1"/>
  <c r="N461" i="16"/>
  <c r="L6" i="14"/>
  <c r="L461" i="14" s="1"/>
  <c r="F875" i="18"/>
  <c r="F933" i="18"/>
  <c r="F934" i="18"/>
  <c r="F888" i="18"/>
  <c r="M463" i="14"/>
  <c r="M526" i="14"/>
  <c r="K926" i="18"/>
  <c r="M926" i="18" s="1"/>
  <c r="N926" i="18" s="1"/>
  <c r="I888" i="18"/>
  <c r="K362" i="18"/>
  <c r="M362" i="18" s="1"/>
  <c r="N362" i="18" s="1"/>
  <c r="K201" i="18"/>
  <c r="M201" i="18" s="1"/>
  <c r="N201" i="18" s="1"/>
  <c r="K342" i="18"/>
  <c r="M342" i="18" s="1"/>
  <c r="N342" i="18" s="1"/>
  <c r="K947" i="18"/>
  <c r="M947" i="18" s="1"/>
  <c r="N947" i="18" s="1"/>
  <c r="K334" i="18"/>
  <c r="M334" i="18" s="1"/>
  <c r="N334" i="18" s="1"/>
  <c r="K302" i="18"/>
  <c r="M302" i="18" s="1"/>
  <c r="N302" i="18" s="1"/>
  <c r="K213" i="18"/>
  <c r="M213" i="18" s="1"/>
  <c r="N213" i="18" s="1"/>
  <c r="I67" i="18"/>
  <c r="K804" i="18"/>
  <c r="M804" i="18" s="1"/>
  <c r="N804" i="18" s="1"/>
  <c r="K608" i="18"/>
  <c r="M608" i="18" s="1"/>
  <c r="N608" i="18" s="1"/>
  <c r="K1116" i="15"/>
  <c r="K802" i="18"/>
  <c r="M802" i="18" s="1"/>
  <c r="N802" i="18" s="1"/>
  <c r="K761" i="18"/>
  <c r="M761" i="18" s="1"/>
  <c r="N761" i="18" s="1"/>
  <c r="K480" i="18"/>
  <c r="M480" i="18" s="1"/>
  <c r="N480" i="18" s="1"/>
  <c r="K124" i="18"/>
  <c r="M124" i="18" s="1"/>
  <c r="N124" i="18" s="1"/>
  <c r="K251" i="18"/>
  <c r="M251" i="18" s="1"/>
  <c r="N251" i="18" s="1"/>
  <c r="J1116" i="32"/>
  <c r="K358" i="18"/>
  <c r="M358" i="18" s="1"/>
  <c r="N358" i="18" s="1"/>
  <c r="K62" i="18"/>
  <c r="M62" i="18" s="1"/>
  <c r="N62" i="18" s="1"/>
  <c r="K67" i="18"/>
  <c r="M67" i="18" s="1"/>
  <c r="N67" i="18" s="1"/>
  <c r="K438" i="18"/>
  <c r="M438" i="18" s="1"/>
  <c r="N438" i="18" s="1"/>
  <c r="K135" i="18"/>
  <c r="M135" i="18" s="1"/>
  <c r="N135" i="18" s="1"/>
  <c r="K244" i="18"/>
  <c r="M244" i="18" s="1"/>
  <c r="N244" i="18" s="1"/>
  <c r="K27" i="18"/>
  <c r="M27" i="18" s="1"/>
  <c r="N27" i="18" s="1"/>
  <c r="M261" i="12"/>
  <c r="N261" i="12" s="1"/>
  <c r="I261" i="18" s="1"/>
  <c r="K374" i="18"/>
  <c r="M374" i="18" s="1"/>
  <c r="N374" i="18" s="1"/>
  <c r="K435" i="18"/>
  <c r="M435" i="18" s="1"/>
  <c r="N435" i="18" s="1"/>
  <c r="K441" i="18"/>
  <c r="M441" i="18" s="1"/>
  <c r="N441" i="18" s="1"/>
  <c r="M254" i="12"/>
  <c r="N254" i="12" s="1"/>
  <c r="I254" i="18" s="1"/>
  <c r="K254" i="18" s="1"/>
  <c r="M254" i="18" s="1"/>
  <c r="N254" i="18" s="1"/>
  <c r="K387" i="18"/>
  <c r="M387" i="18" s="1"/>
  <c r="N387" i="18" s="1"/>
  <c r="K66" i="18"/>
  <c r="M66" i="18" s="1"/>
  <c r="N66" i="18" s="1"/>
  <c r="K398" i="18"/>
  <c r="M398" i="18" s="1"/>
  <c r="N398" i="18" s="1"/>
  <c r="K214" i="18"/>
  <c r="M214" i="18" s="1"/>
  <c r="N214" i="18" s="1"/>
  <c r="K407" i="18"/>
  <c r="M407" i="18" s="1"/>
  <c r="N407" i="18" s="1"/>
  <c r="K437" i="18"/>
  <c r="M437" i="18" s="1"/>
  <c r="N437" i="18" s="1"/>
  <c r="K151" i="18"/>
  <c r="M151" i="18" s="1"/>
  <c r="N151" i="18" s="1"/>
  <c r="K415" i="18"/>
  <c r="M415" i="18" s="1"/>
  <c r="N415" i="18" s="1"/>
  <c r="F600" i="18"/>
  <c r="K600" i="18" s="1"/>
  <c r="M600" i="18" s="1"/>
  <c r="N600" i="18" s="1"/>
  <c r="F586" i="18"/>
  <c r="K586" i="18" s="1"/>
  <c r="M586" i="18" s="1"/>
  <c r="N586" i="18" s="1"/>
  <c r="K84" i="18"/>
  <c r="M84" i="18" s="1"/>
  <c r="N84" i="18" s="1"/>
  <c r="M373" i="12"/>
  <c r="N373" i="12" s="1"/>
  <c r="I373" i="18" s="1"/>
  <c r="K373" i="18" s="1"/>
  <c r="M373" i="18" s="1"/>
  <c r="N373" i="18" s="1"/>
  <c r="K331" i="18"/>
  <c r="M331" i="18" s="1"/>
  <c r="N331" i="18" s="1"/>
  <c r="K263" i="18"/>
  <c r="M263" i="18" s="1"/>
  <c r="N263" i="18" s="1"/>
  <c r="K366" i="18"/>
  <c r="M366" i="18" s="1"/>
  <c r="N366" i="18" s="1"/>
  <c r="K235" i="18"/>
  <c r="M235" i="18" s="1"/>
  <c r="N235" i="18" s="1"/>
  <c r="K556" i="18"/>
  <c r="M556" i="18" s="1"/>
  <c r="N556" i="18" s="1"/>
  <c r="K574" i="18"/>
  <c r="M574" i="18" s="1"/>
  <c r="N574" i="18" s="1"/>
  <c r="K257" i="18"/>
  <c r="M257" i="18" s="1"/>
  <c r="N257" i="18" s="1"/>
  <c r="K354" i="18"/>
  <c r="M354" i="18" s="1"/>
  <c r="N354" i="18" s="1"/>
  <c r="K226" i="18"/>
  <c r="M226" i="18" s="1"/>
  <c r="N226" i="18" s="1"/>
  <c r="K889" i="18"/>
  <c r="M889" i="18" s="1"/>
  <c r="N889" i="18" s="1"/>
  <c r="F559" i="18"/>
  <c r="K559" i="18" s="1"/>
  <c r="M559" i="18" s="1"/>
  <c r="N559" i="18" s="1"/>
  <c r="M542" i="34"/>
  <c r="K782" i="18"/>
  <c r="M782" i="18" s="1"/>
  <c r="N782" i="18" s="1"/>
  <c r="K1033" i="18"/>
  <c r="M1033" i="18" s="1"/>
  <c r="N1033" i="18" s="1"/>
  <c r="K970" i="18"/>
  <c r="M970" i="18" s="1"/>
  <c r="N970" i="18" s="1"/>
  <c r="K180" i="18"/>
  <c r="M180" i="18" s="1"/>
  <c r="N180" i="18" s="1"/>
  <c r="F560" i="18"/>
  <c r="K560" i="18" s="1"/>
  <c r="M560" i="18" s="1"/>
  <c r="N560" i="18" s="1"/>
  <c r="N724" i="34"/>
  <c r="K396" i="18"/>
  <c r="M396" i="18" s="1"/>
  <c r="N396" i="18" s="1"/>
  <c r="F593" i="18"/>
  <c r="K593" i="18" s="1"/>
  <c r="M593" i="18" s="1"/>
  <c r="N593" i="18" s="1"/>
  <c r="K935" i="18"/>
  <c r="M935" i="18" s="1"/>
  <c r="N935" i="18" s="1"/>
  <c r="F590" i="18"/>
  <c r="K590" i="18" s="1"/>
  <c r="M590" i="18" s="1"/>
  <c r="N590" i="18" s="1"/>
  <c r="F876" i="18"/>
  <c r="K876" i="18" s="1"/>
  <c r="M876" i="18" s="1"/>
  <c r="N876" i="18" s="1"/>
  <c r="K661" i="18"/>
  <c r="M661" i="18" s="1"/>
  <c r="N661" i="18" s="1"/>
  <c r="K1042" i="18"/>
  <c r="M1042" i="18" s="1"/>
  <c r="N1042" i="18" s="1"/>
  <c r="K1005" i="18"/>
  <c r="M1005" i="18" s="1"/>
  <c r="N1005" i="18" s="1"/>
  <c r="K669" i="18"/>
  <c r="M669" i="18" s="1"/>
  <c r="N669" i="18" s="1"/>
  <c r="K100" i="18"/>
  <c r="M100" i="18" s="1"/>
  <c r="N100" i="18" s="1"/>
  <c r="K421" i="18"/>
  <c r="M421" i="18" s="1"/>
  <c r="N421" i="18" s="1"/>
  <c r="K94" i="18"/>
  <c r="M94" i="18" s="1"/>
  <c r="N94" i="18" s="1"/>
  <c r="K63" i="18"/>
  <c r="M63" i="18" s="1"/>
  <c r="N63" i="18" s="1"/>
  <c r="K309" i="18"/>
  <c r="M309" i="18" s="1"/>
  <c r="N309" i="18" s="1"/>
  <c r="K444" i="18"/>
  <c r="M444" i="18" s="1"/>
  <c r="N444" i="18" s="1"/>
  <c r="I577" i="18"/>
  <c r="K577" i="18" s="1"/>
  <c r="M577" i="18" s="1"/>
  <c r="N577" i="18" s="1"/>
  <c r="I168" i="18"/>
  <c r="I260" i="18"/>
  <c r="K260" i="18" s="1"/>
  <c r="M260" i="18" s="1"/>
  <c r="N260" i="18" s="1"/>
  <c r="K319" i="18"/>
  <c r="M319" i="18" s="1"/>
  <c r="N319" i="18" s="1"/>
  <c r="K234" i="18"/>
  <c r="M234" i="18" s="1"/>
  <c r="N234" i="18" s="1"/>
  <c r="K102" i="18"/>
  <c r="M102" i="18" s="1"/>
  <c r="N102" i="18" s="1"/>
  <c r="K26" i="18"/>
  <c r="M26" i="18" s="1"/>
  <c r="N26" i="18" s="1"/>
  <c r="K188" i="18"/>
  <c r="M188" i="18" s="1"/>
  <c r="N188" i="18" s="1"/>
  <c r="K391" i="18"/>
  <c r="M391" i="18" s="1"/>
  <c r="N391" i="18" s="1"/>
  <c r="K426" i="18"/>
  <c r="M426" i="18" s="1"/>
  <c r="N426" i="18" s="1"/>
  <c r="K87" i="18"/>
  <c r="M87" i="18" s="1"/>
  <c r="N87" i="18" s="1"/>
  <c r="K13" i="18"/>
  <c r="M13" i="18" s="1"/>
  <c r="N13" i="18" s="1"/>
  <c r="K400" i="18"/>
  <c r="M400" i="18" s="1"/>
  <c r="N400" i="18" s="1"/>
  <c r="K258" i="18"/>
  <c r="M258" i="18" s="1"/>
  <c r="N258" i="18" s="1"/>
  <c r="K386" i="18"/>
  <c r="M386" i="18" s="1"/>
  <c r="N386" i="18" s="1"/>
  <c r="K288" i="18"/>
  <c r="M288" i="18" s="1"/>
  <c r="N288" i="18" s="1"/>
  <c r="K202" i="18"/>
  <c r="M202" i="18" s="1"/>
  <c r="N202" i="18" s="1"/>
  <c r="K179" i="18"/>
  <c r="M179" i="18" s="1"/>
  <c r="N179" i="18" s="1"/>
  <c r="K245" i="18"/>
  <c r="M245" i="18" s="1"/>
  <c r="N245" i="18" s="1"/>
  <c r="K35" i="18"/>
  <c r="M35" i="18" s="1"/>
  <c r="N35" i="18" s="1"/>
  <c r="K301" i="18"/>
  <c r="M301" i="18" s="1"/>
  <c r="N301" i="18" s="1"/>
  <c r="K141" i="18"/>
  <c r="M141" i="18" s="1"/>
  <c r="N141" i="18" s="1"/>
  <c r="K212" i="18"/>
  <c r="M212" i="18" s="1"/>
  <c r="N212" i="18" s="1"/>
  <c r="K123" i="18"/>
  <c r="M123" i="18" s="1"/>
  <c r="N123" i="18" s="1"/>
  <c r="K286" i="18"/>
  <c r="M286" i="18" s="1"/>
  <c r="N286" i="18" s="1"/>
  <c r="I1018" i="18"/>
  <c r="K28" i="18"/>
  <c r="M28" i="18" s="1"/>
  <c r="N28" i="18" s="1"/>
  <c r="K40" i="18"/>
  <c r="M40" i="18" s="1"/>
  <c r="N40" i="18" s="1"/>
  <c r="K43" i="18"/>
  <c r="M43" i="18" s="1"/>
  <c r="N43" i="18" s="1"/>
  <c r="K65" i="18"/>
  <c r="M65" i="18" s="1"/>
  <c r="N65" i="18" s="1"/>
  <c r="K138" i="18"/>
  <c r="M138" i="18" s="1"/>
  <c r="N138" i="18" s="1"/>
  <c r="K133" i="18"/>
  <c r="M133" i="18" s="1"/>
  <c r="N133" i="18" s="1"/>
  <c r="K381" i="18"/>
  <c r="M381" i="18" s="1"/>
  <c r="N381" i="18" s="1"/>
  <c r="K378" i="18"/>
  <c r="M378" i="18" s="1"/>
  <c r="N378" i="18" s="1"/>
  <c r="K306" i="18"/>
  <c r="M306" i="18" s="1"/>
  <c r="N306" i="18" s="1"/>
  <c r="K265" i="18"/>
  <c r="M265" i="18" s="1"/>
  <c r="N265" i="18" s="1"/>
  <c r="K82" i="18"/>
  <c r="M82" i="18" s="1"/>
  <c r="N82" i="18" s="1"/>
  <c r="K20" i="18"/>
  <c r="M20" i="18" s="1"/>
  <c r="N20" i="18" s="1"/>
  <c r="K433" i="18"/>
  <c r="M433" i="18" s="1"/>
  <c r="N433" i="18" s="1"/>
  <c r="K33" i="18"/>
  <c r="M33" i="18" s="1"/>
  <c r="N33" i="18" s="1"/>
  <c r="K409" i="18"/>
  <c r="M409" i="18" s="1"/>
  <c r="N409" i="18" s="1"/>
  <c r="K344" i="18"/>
  <c r="M344" i="18" s="1"/>
  <c r="N344" i="18" s="1"/>
  <c r="K451" i="18"/>
  <c r="M451" i="18" s="1"/>
  <c r="N451" i="18" s="1"/>
  <c r="K425" i="18"/>
  <c r="M425" i="18" s="1"/>
  <c r="N425" i="18" s="1"/>
  <c r="K249" i="18"/>
  <c r="M249" i="18" s="1"/>
  <c r="N249" i="18" s="1"/>
  <c r="K307" i="18"/>
  <c r="M307" i="18" s="1"/>
  <c r="N307" i="18" s="1"/>
  <c r="K149" i="18"/>
  <c r="M149" i="18" s="1"/>
  <c r="N149" i="18" s="1"/>
  <c r="K78" i="18"/>
  <c r="M78" i="18" s="1"/>
  <c r="N78" i="18" s="1"/>
  <c r="K449" i="18"/>
  <c r="M449" i="18" s="1"/>
  <c r="N449" i="18" s="1"/>
  <c r="K38" i="18"/>
  <c r="M38" i="18" s="1"/>
  <c r="N38" i="18" s="1"/>
  <c r="K193" i="18"/>
  <c r="M193" i="18" s="1"/>
  <c r="N193" i="18" s="1"/>
  <c r="K160" i="18"/>
  <c r="M160" i="18" s="1"/>
  <c r="N160" i="18" s="1"/>
  <c r="K176" i="18"/>
  <c r="M176" i="18" s="1"/>
  <c r="N176" i="18" s="1"/>
  <c r="K312" i="18"/>
  <c r="M312" i="18" s="1"/>
  <c r="N312" i="18" s="1"/>
  <c r="K232" i="18"/>
  <c r="M232" i="18" s="1"/>
  <c r="N232" i="18" s="1"/>
  <c r="K347" i="18"/>
  <c r="M347" i="18" s="1"/>
  <c r="N347" i="18" s="1"/>
  <c r="K248" i="18"/>
  <c r="M248" i="18" s="1"/>
  <c r="N248" i="18" s="1"/>
  <c r="K320" i="18"/>
  <c r="M320" i="18" s="1"/>
  <c r="N320" i="18" s="1"/>
  <c r="K372" i="18"/>
  <c r="M372" i="18" s="1"/>
  <c r="N372" i="18" s="1"/>
  <c r="K200" i="18"/>
  <c r="M200" i="18" s="1"/>
  <c r="N200" i="18" s="1"/>
  <c r="K429" i="18"/>
  <c r="M429" i="18" s="1"/>
  <c r="N429" i="18" s="1"/>
  <c r="K247" i="18"/>
  <c r="M247" i="18" s="1"/>
  <c r="N247" i="18" s="1"/>
  <c r="K46" i="18"/>
  <c r="M46" i="18" s="1"/>
  <c r="N46" i="18" s="1"/>
  <c r="K427" i="18"/>
  <c r="M427" i="18" s="1"/>
  <c r="N427" i="18" s="1"/>
  <c r="K349" i="18"/>
  <c r="M349" i="18" s="1"/>
  <c r="N349" i="18" s="1"/>
  <c r="K436" i="18"/>
  <c r="M436" i="18" s="1"/>
  <c r="N436" i="18" s="1"/>
  <c r="K237" i="18"/>
  <c r="M237" i="18" s="1"/>
  <c r="N237" i="18" s="1"/>
  <c r="K219" i="18"/>
  <c r="M219" i="18" s="1"/>
  <c r="N219" i="18" s="1"/>
  <c r="K220" i="18"/>
  <c r="M220" i="18" s="1"/>
  <c r="N220" i="18" s="1"/>
  <c r="K131" i="18"/>
  <c r="M131" i="18" s="1"/>
  <c r="N131" i="18" s="1"/>
  <c r="K915" i="18"/>
  <c r="M915" i="18" s="1"/>
  <c r="N915" i="18" s="1"/>
  <c r="K1079" i="18"/>
  <c r="M1079" i="18" s="1"/>
  <c r="N1079" i="18" s="1"/>
  <c r="K687" i="18"/>
  <c r="M687" i="18" s="1"/>
  <c r="N687" i="18" s="1"/>
  <c r="K737" i="18"/>
  <c r="M737" i="18" s="1"/>
  <c r="N737" i="18" s="1"/>
  <c r="I933" i="18"/>
  <c r="K50" i="18"/>
  <c r="M50" i="18" s="1"/>
  <c r="N50" i="18" s="1"/>
  <c r="K619" i="18"/>
  <c r="M619" i="18" s="1"/>
  <c r="N619" i="18" s="1"/>
  <c r="K562" i="18"/>
  <c r="M562" i="18" s="1"/>
  <c r="N562" i="18" s="1"/>
  <c r="K1103" i="18"/>
  <c r="M1103" i="18" s="1"/>
  <c r="N1103" i="18" s="1"/>
  <c r="K481" i="18"/>
  <c r="M481" i="18" s="1"/>
  <c r="N481" i="18" s="1"/>
  <c r="K515" i="18"/>
  <c r="M515" i="18" s="1"/>
  <c r="N515" i="18" s="1"/>
  <c r="K325" i="18"/>
  <c r="M325" i="18" s="1"/>
  <c r="N325" i="18" s="1"/>
  <c r="K820" i="18"/>
  <c r="M820" i="18" s="1"/>
  <c r="N820" i="18" s="1"/>
  <c r="K471" i="18"/>
  <c r="M471" i="18" s="1"/>
  <c r="N471" i="18" s="1"/>
  <c r="K463" i="18"/>
  <c r="M463" i="18" s="1"/>
  <c r="N463" i="18" s="1"/>
  <c r="K870" i="18"/>
  <c r="M870" i="18" s="1"/>
  <c r="N870" i="18" s="1"/>
  <c r="K318" i="18"/>
  <c r="M318" i="18" s="1"/>
  <c r="N318" i="18" s="1"/>
  <c r="K81" i="18"/>
  <c r="M81" i="18" s="1"/>
  <c r="N81" i="18" s="1"/>
  <c r="K367" i="18"/>
  <c r="M367" i="18" s="1"/>
  <c r="N367" i="18" s="1"/>
  <c r="K171" i="18"/>
  <c r="M171" i="18" s="1"/>
  <c r="N171" i="18" s="1"/>
  <c r="K55" i="18"/>
  <c r="M55" i="18" s="1"/>
  <c r="N55" i="18" s="1"/>
  <c r="K205" i="18"/>
  <c r="M205" i="18" s="1"/>
  <c r="N205" i="18" s="1"/>
  <c r="K203" i="18"/>
  <c r="M203" i="18" s="1"/>
  <c r="N203" i="18" s="1"/>
  <c r="K92" i="18"/>
  <c r="M92" i="18" s="1"/>
  <c r="N92" i="18" s="1"/>
  <c r="K125" i="18"/>
  <c r="M125" i="18" s="1"/>
  <c r="N125" i="18" s="1"/>
  <c r="K419" i="18"/>
  <c r="M419" i="18" s="1"/>
  <c r="N419" i="18" s="1"/>
  <c r="K209" i="18"/>
  <c r="M209" i="18" s="1"/>
  <c r="N209" i="18" s="1"/>
  <c r="K350" i="18"/>
  <c r="M350" i="18" s="1"/>
  <c r="N350" i="18" s="1"/>
  <c r="K269" i="18"/>
  <c r="M269" i="18" s="1"/>
  <c r="N269" i="18" s="1"/>
  <c r="K327" i="18"/>
  <c r="M327" i="18" s="1"/>
  <c r="N327" i="18" s="1"/>
  <c r="K246" i="18"/>
  <c r="M246" i="18" s="1"/>
  <c r="N246" i="18" s="1"/>
  <c r="K274" i="18"/>
  <c r="M274" i="18" s="1"/>
  <c r="N274" i="18" s="1"/>
  <c r="K21" i="18"/>
  <c r="M21" i="18" s="1"/>
  <c r="N21" i="18" s="1"/>
  <c r="K316" i="18"/>
  <c r="M316" i="18" s="1"/>
  <c r="N316" i="18" s="1"/>
  <c r="K393" i="18"/>
  <c r="M393" i="18" s="1"/>
  <c r="N393" i="18" s="1"/>
  <c r="K231" i="18"/>
  <c r="M231" i="18" s="1"/>
  <c r="N231" i="18" s="1"/>
  <c r="K89" i="18"/>
  <c r="M89" i="18" s="1"/>
  <c r="N89" i="18" s="1"/>
  <c r="K104" i="18"/>
  <c r="M104" i="18" s="1"/>
  <c r="N104" i="18" s="1"/>
  <c r="K15" i="18"/>
  <c r="M15" i="18" s="1"/>
  <c r="N15" i="18" s="1"/>
  <c r="K236" i="18"/>
  <c r="M236" i="18" s="1"/>
  <c r="N236" i="18" s="1"/>
  <c r="K159" i="18"/>
  <c r="M159" i="18" s="1"/>
  <c r="N159" i="18" s="1"/>
  <c r="K227" i="18"/>
  <c r="M227" i="18" s="1"/>
  <c r="N227" i="18" s="1"/>
  <c r="K383" i="18"/>
  <c r="M383" i="18" s="1"/>
  <c r="N383" i="18" s="1"/>
  <c r="K18" i="18"/>
  <c r="M18" i="18" s="1"/>
  <c r="N18" i="18" s="1"/>
  <c r="K328" i="18"/>
  <c r="M328" i="18" s="1"/>
  <c r="N328" i="18" s="1"/>
  <c r="K406" i="18"/>
  <c r="M406" i="18" s="1"/>
  <c r="N406" i="18" s="1"/>
  <c r="K420" i="18"/>
  <c r="M420" i="18" s="1"/>
  <c r="N420" i="18" s="1"/>
  <c r="K282" i="18"/>
  <c r="M282" i="18" s="1"/>
  <c r="N282" i="18" s="1"/>
  <c r="K76" i="18"/>
  <c r="M76" i="18" s="1"/>
  <c r="N76" i="18" s="1"/>
  <c r="K345" i="18"/>
  <c r="M345" i="18" s="1"/>
  <c r="N345" i="18" s="1"/>
  <c r="K326" i="18"/>
  <c r="M326" i="18" s="1"/>
  <c r="N326" i="18" s="1"/>
  <c r="K204" i="18"/>
  <c r="M204" i="18" s="1"/>
  <c r="N204" i="18" s="1"/>
  <c r="K44" i="18"/>
  <c r="M44" i="18" s="1"/>
  <c r="N44" i="18" s="1"/>
  <c r="K385" i="18"/>
  <c r="M385" i="18" s="1"/>
  <c r="N385" i="18" s="1"/>
  <c r="K195" i="18"/>
  <c r="M195" i="18" s="1"/>
  <c r="N195" i="18" s="1"/>
  <c r="K47" i="18"/>
  <c r="M47" i="18" s="1"/>
  <c r="N47" i="18" s="1"/>
  <c r="K598" i="18"/>
  <c r="M598" i="18" s="1"/>
  <c r="N598" i="18" s="1"/>
  <c r="K605" i="18"/>
  <c r="M605" i="18" s="1"/>
  <c r="N605" i="18" s="1"/>
  <c r="K704" i="18"/>
  <c r="M704" i="18" s="1"/>
  <c r="N704" i="18" s="1"/>
  <c r="K708" i="18"/>
  <c r="M708" i="18" s="1"/>
  <c r="N708" i="18" s="1"/>
  <c r="K1006" i="18"/>
  <c r="M1006" i="18" s="1"/>
  <c r="N1006" i="18" s="1"/>
  <c r="L528" i="14"/>
  <c r="L603" i="14" s="1"/>
  <c r="K293" i="18"/>
  <c r="M293" i="18" s="1"/>
  <c r="N293" i="18" s="1"/>
  <c r="M6" i="12"/>
  <c r="N6" i="12" s="1"/>
  <c r="K985" i="18"/>
  <c r="M985" i="18" s="1"/>
  <c r="N985" i="18" s="1"/>
  <c r="K1106" i="18"/>
  <c r="M1106" i="18" s="1"/>
  <c r="N1106" i="18" s="1"/>
  <c r="K546" i="18"/>
  <c r="M546" i="18" s="1"/>
  <c r="N546" i="18" s="1"/>
  <c r="I948" i="18"/>
  <c r="K948" i="18" s="1"/>
  <c r="M948" i="18" s="1"/>
  <c r="N948" i="18" s="1"/>
  <c r="M463" i="12"/>
  <c r="M526" i="12" s="1"/>
  <c r="N526" i="12" s="1"/>
  <c r="K1056" i="18"/>
  <c r="M1056" i="18" s="1"/>
  <c r="N1056" i="18" s="1"/>
  <c r="K1077" i="18"/>
  <c r="M1077" i="18" s="1"/>
  <c r="N1077" i="18" s="1"/>
  <c r="K1004" i="18"/>
  <c r="M1004" i="18" s="1"/>
  <c r="N1004" i="18" s="1"/>
  <c r="K980" i="18"/>
  <c r="M980" i="18" s="1"/>
  <c r="N980" i="18" s="1"/>
  <c r="K930" i="18"/>
  <c r="M930" i="18" s="1"/>
  <c r="N930" i="18" s="1"/>
  <c r="K973" i="18"/>
  <c r="M973" i="18" s="1"/>
  <c r="N973" i="18" s="1"/>
  <c r="K1048" i="18"/>
  <c r="M1048" i="18" s="1"/>
  <c r="N1048" i="18" s="1"/>
  <c r="K1030" i="18"/>
  <c r="M1030" i="18" s="1"/>
  <c r="N1030" i="18" s="1"/>
  <c r="K1027" i="18"/>
  <c r="M1027" i="18" s="1"/>
  <c r="N1027" i="18" s="1"/>
  <c r="K1050" i="18"/>
  <c r="M1050" i="18" s="1"/>
  <c r="N1050" i="18" s="1"/>
  <c r="K583" i="18"/>
  <c r="M583" i="18" s="1"/>
  <c r="N583" i="18" s="1"/>
  <c r="K865" i="18"/>
  <c r="M865" i="18" s="1"/>
  <c r="N865" i="18" s="1"/>
  <c r="K958" i="18"/>
  <c r="M958" i="18" s="1"/>
  <c r="N958" i="18" s="1"/>
  <c r="K589" i="18"/>
  <c r="M589" i="18" s="1"/>
  <c r="N589" i="18" s="1"/>
  <c r="K1053" i="18"/>
  <c r="M1053" i="18" s="1"/>
  <c r="N1053" i="18" s="1"/>
  <c r="I1019" i="18"/>
  <c r="K1019" i="18" s="1"/>
  <c r="M1019" i="18" s="1"/>
  <c r="N1019" i="18" s="1"/>
  <c r="I1071" i="18"/>
  <c r="K1071" i="18" s="1"/>
  <c r="M1071" i="18" s="1"/>
  <c r="N1071" i="18" s="1"/>
  <c r="K1058" i="18"/>
  <c r="M1058" i="18" s="1"/>
  <c r="N1058" i="18" s="1"/>
  <c r="K1072" i="18"/>
  <c r="M1072" i="18" s="1"/>
  <c r="N1072" i="18" s="1"/>
  <c r="I880" i="18"/>
  <c r="I916" i="18"/>
  <c r="K680" i="18"/>
  <c r="M680" i="18" s="1"/>
  <c r="N680" i="18" s="1"/>
  <c r="K640" i="18"/>
  <c r="M640" i="18" s="1"/>
  <c r="N640" i="18" s="1"/>
  <c r="K376" i="18"/>
  <c r="M376" i="18" s="1"/>
  <c r="N376" i="18" s="1"/>
  <c r="K997" i="18"/>
  <c r="M997" i="18" s="1"/>
  <c r="N997" i="18" s="1"/>
  <c r="I927" i="18"/>
  <c r="K927" i="18" s="1"/>
  <c r="M927" i="18" s="1"/>
  <c r="N927" i="18" s="1"/>
  <c r="I1064" i="18"/>
  <c r="K1064" i="18" s="1"/>
  <c r="M1064" i="18" s="1"/>
  <c r="N1064" i="18" s="1"/>
  <c r="K945" i="18"/>
  <c r="M945" i="18" s="1"/>
  <c r="N945" i="18" s="1"/>
  <c r="K976" i="18"/>
  <c r="M976" i="18" s="1"/>
  <c r="N976" i="18" s="1"/>
  <c r="K961" i="18"/>
  <c r="M961" i="18" s="1"/>
  <c r="N961" i="18" s="1"/>
  <c r="K1102" i="18"/>
  <c r="M1102" i="18" s="1"/>
  <c r="N1102" i="18" s="1"/>
  <c r="K993" i="18"/>
  <c r="M993" i="18" s="1"/>
  <c r="N993" i="18" s="1"/>
  <c r="K1091" i="18"/>
  <c r="M1091" i="18" s="1"/>
  <c r="N1091" i="18" s="1"/>
  <c r="K620" i="18"/>
  <c r="M620" i="18" s="1"/>
  <c r="N620" i="18" s="1"/>
  <c r="K1060" i="18"/>
  <c r="M1060" i="18" s="1"/>
  <c r="N1060" i="18" s="1"/>
  <c r="K1066" i="18"/>
  <c r="M1066" i="18" s="1"/>
  <c r="N1066" i="18" s="1"/>
  <c r="K566" i="18"/>
  <c r="M566" i="18" s="1"/>
  <c r="N566" i="18" s="1"/>
  <c r="K587" i="18"/>
  <c r="M587" i="18" s="1"/>
  <c r="N587" i="18" s="1"/>
  <c r="K936" i="18"/>
  <c r="M936" i="18" s="1"/>
  <c r="N936" i="18" s="1"/>
  <c r="K412" i="18"/>
  <c r="M412" i="18" s="1"/>
  <c r="N412" i="18" s="1"/>
  <c r="K442" i="18"/>
  <c r="M442" i="18" s="1"/>
  <c r="N442" i="18" s="1"/>
  <c r="K963" i="18"/>
  <c r="M963" i="18" s="1"/>
  <c r="N963" i="18" s="1"/>
  <c r="K928" i="18"/>
  <c r="M928" i="18" s="1"/>
  <c r="N928" i="18" s="1"/>
  <c r="K651" i="18"/>
  <c r="M651" i="18" s="1"/>
  <c r="N651" i="18" s="1"/>
  <c r="K747" i="18"/>
  <c r="M747" i="18" s="1"/>
  <c r="N747" i="18" s="1"/>
  <c r="K464" i="18"/>
  <c r="M464" i="18" s="1"/>
  <c r="N464" i="18" s="1"/>
  <c r="N530" i="34"/>
  <c r="K914" i="18"/>
  <c r="M914" i="18" s="1"/>
  <c r="N914" i="18" s="1"/>
  <c r="M864" i="15"/>
  <c r="M905" i="15" s="1"/>
  <c r="M605" i="11"/>
  <c r="L463" i="11"/>
  <c r="L526" i="11" s="1"/>
  <c r="K1084" i="18"/>
  <c r="M1084" i="18" s="1"/>
  <c r="N1084" i="18" s="1"/>
  <c r="J1116" i="14"/>
  <c r="H1116" i="14"/>
  <c r="I726" i="14"/>
  <c r="I862" i="14" s="1"/>
  <c r="L726" i="11"/>
  <c r="L862" i="11" s="1"/>
  <c r="M862" i="11" s="1"/>
  <c r="M6" i="11"/>
  <c r="L864" i="11"/>
  <c r="L905" i="11" s="1"/>
  <c r="M905" i="11" s="1"/>
  <c r="N463" i="34"/>
  <c r="N463" i="15"/>
  <c r="F462" i="18" s="1"/>
  <c r="N526" i="15"/>
  <c r="F1095" i="18"/>
  <c r="M865" i="34"/>
  <c r="N865" i="34" s="1"/>
  <c r="F860" i="18" s="1"/>
  <c r="I996" i="18"/>
  <c r="M34" i="12"/>
  <c r="N34" i="12" s="1"/>
  <c r="I34" i="18" s="1"/>
  <c r="M528" i="12"/>
  <c r="M603" i="12" s="1"/>
  <c r="N603" i="12" s="1"/>
  <c r="M726" i="12"/>
  <c r="M862" i="12" s="1"/>
  <c r="M530" i="15"/>
  <c r="M603" i="15" s="1"/>
  <c r="K501" i="18"/>
  <c r="M501" i="18" s="1"/>
  <c r="N501" i="18" s="1"/>
  <c r="K161" i="18"/>
  <c r="M161" i="18" s="1"/>
  <c r="N161" i="18" s="1"/>
  <c r="K686" i="18"/>
  <c r="M686" i="18" s="1"/>
  <c r="N686" i="18" s="1"/>
  <c r="K666" i="18"/>
  <c r="M666" i="18" s="1"/>
  <c r="N666" i="18" s="1"/>
  <c r="K616" i="18"/>
  <c r="M616" i="18" s="1"/>
  <c r="N616" i="18" s="1"/>
  <c r="K979" i="18"/>
  <c r="M979" i="18" s="1"/>
  <c r="N979" i="18" s="1"/>
  <c r="K650" i="18"/>
  <c r="M650" i="18" s="1"/>
  <c r="N650" i="18" s="1"/>
  <c r="K636" i="18"/>
  <c r="M636" i="18" s="1"/>
  <c r="N636" i="18" s="1"/>
  <c r="K665" i="18"/>
  <c r="M665" i="18" s="1"/>
  <c r="N665" i="18" s="1"/>
  <c r="M739" i="15"/>
  <c r="M862" i="15" s="1"/>
  <c r="L605" i="14"/>
  <c r="L724" i="14" s="1"/>
  <c r="M864" i="34"/>
  <c r="M919" i="34"/>
  <c r="M1115" i="34" s="1"/>
  <c r="M528" i="14"/>
  <c r="F526" i="18" s="1"/>
  <c r="M739" i="34"/>
  <c r="K1040" i="18"/>
  <c r="M1040" i="18" s="1"/>
  <c r="N1040" i="18" s="1"/>
  <c r="K884" i="18"/>
  <c r="M884" i="18" s="1"/>
  <c r="N884" i="18" s="1"/>
  <c r="M864" i="14"/>
  <c r="F718" i="18"/>
  <c r="M605" i="12"/>
  <c r="F881" i="18"/>
  <c r="K881" i="18" s="1"/>
  <c r="M881" i="18" s="1"/>
  <c r="N881" i="18" s="1"/>
  <c r="F1087" i="18"/>
  <c r="K1087" i="18" s="1"/>
  <c r="M1087" i="18" s="1"/>
  <c r="N1087" i="18" s="1"/>
  <c r="M1115" i="14"/>
  <c r="O1116" i="13"/>
  <c r="P1116" i="13" s="1"/>
  <c r="K1104" i="18"/>
  <c r="M1104" i="18" s="1"/>
  <c r="N1104" i="18" s="1"/>
  <c r="K572" i="18"/>
  <c r="M572" i="18" s="1"/>
  <c r="N572" i="18" s="1"/>
  <c r="K988" i="18"/>
  <c r="M988" i="18" s="1"/>
  <c r="N988" i="18" s="1"/>
  <c r="K1002" i="18"/>
  <c r="M1002" i="18" s="1"/>
  <c r="N1002" i="18" s="1"/>
  <c r="K966" i="18"/>
  <c r="M966" i="18" s="1"/>
  <c r="N966" i="18" s="1"/>
  <c r="K960" i="18"/>
  <c r="M960" i="18" s="1"/>
  <c r="N960" i="18" s="1"/>
  <c r="K911" i="18"/>
  <c r="M911" i="18" s="1"/>
  <c r="N911" i="18" s="1"/>
  <c r="K956" i="18"/>
  <c r="M956" i="18" s="1"/>
  <c r="N956" i="18" s="1"/>
  <c r="K579" i="18"/>
  <c r="M579" i="18" s="1"/>
  <c r="N579" i="18" s="1"/>
  <c r="K567" i="18"/>
  <c r="M567" i="18" s="1"/>
  <c r="N567" i="18" s="1"/>
  <c r="K989" i="18"/>
  <c r="M989" i="18" s="1"/>
  <c r="N989" i="18" s="1"/>
  <c r="K1014" i="18"/>
  <c r="M1014" i="18" s="1"/>
  <c r="N1014" i="18" s="1"/>
  <c r="K1054" i="18"/>
  <c r="M1054" i="18" s="1"/>
  <c r="N1054" i="18" s="1"/>
  <c r="K983" i="18"/>
  <c r="M983" i="18" s="1"/>
  <c r="N983" i="18" s="1"/>
  <c r="L897" i="18"/>
  <c r="K897" i="18"/>
  <c r="K891" i="18"/>
  <c r="M891" i="18" s="1"/>
  <c r="N891" i="18" s="1"/>
  <c r="K944" i="18"/>
  <c r="M944" i="18" s="1"/>
  <c r="N944" i="18" s="1"/>
  <c r="K1090" i="18"/>
  <c r="M1090" i="18" s="1"/>
  <c r="N1090" i="18" s="1"/>
  <c r="K984" i="18"/>
  <c r="M984" i="18" s="1"/>
  <c r="N984" i="18" s="1"/>
  <c r="K925" i="18"/>
  <c r="M925" i="18" s="1"/>
  <c r="N925" i="18" s="1"/>
  <c r="K1108" i="18"/>
  <c r="M1108" i="18" s="1"/>
  <c r="N1108" i="18" s="1"/>
  <c r="K453" i="18"/>
  <c r="M453" i="18" s="1"/>
  <c r="N453" i="18" s="1"/>
  <c r="K1037" i="18"/>
  <c r="M1037" i="18" s="1"/>
  <c r="N1037" i="18" s="1"/>
  <c r="K389" i="18"/>
  <c r="M389" i="18" s="1"/>
  <c r="N389" i="18" s="1"/>
  <c r="K894" i="18"/>
  <c r="M894" i="18" s="1"/>
  <c r="N894" i="18" s="1"/>
  <c r="K584" i="18"/>
  <c r="M584" i="18" s="1"/>
  <c r="N584" i="18" s="1"/>
  <c r="K1022" i="18"/>
  <c r="M1022" i="18" s="1"/>
  <c r="N1022" i="18" s="1"/>
  <c r="K972" i="18"/>
  <c r="M972" i="18" s="1"/>
  <c r="N972" i="18" s="1"/>
  <c r="K955" i="18"/>
  <c r="M955" i="18" s="1"/>
  <c r="N955" i="18" s="1"/>
  <c r="K1010" i="18"/>
  <c r="M1010" i="18" s="1"/>
  <c r="N1010" i="18" s="1"/>
  <c r="K994" i="18"/>
  <c r="M994" i="18" s="1"/>
  <c r="N994" i="18" s="1"/>
  <c r="K968" i="18"/>
  <c r="M968" i="18" s="1"/>
  <c r="N968" i="18" s="1"/>
  <c r="K990" i="18"/>
  <c r="M990" i="18" s="1"/>
  <c r="N990" i="18" s="1"/>
  <c r="K922" i="18"/>
  <c r="M922" i="18" s="1"/>
  <c r="N922" i="18" s="1"/>
  <c r="K1055" i="18"/>
  <c r="M1055" i="18" s="1"/>
  <c r="N1055" i="18" s="1"/>
  <c r="K908" i="18"/>
  <c r="M908" i="18" s="1"/>
  <c r="N908" i="18" s="1"/>
  <c r="K1073" i="18"/>
  <c r="M1073" i="18" s="1"/>
  <c r="N1073" i="18" s="1"/>
  <c r="K576" i="18"/>
  <c r="M576" i="18" s="1"/>
  <c r="N576" i="18" s="1"/>
  <c r="K1039" i="18"/>
  <c r="M1039" i="18" s="1"/>
  <c r="N1039" i="18" s="1"/>
  <c r="K535" i="18"/>
  <c r="M535" i="18" s="1"/>
  <c r="N535" i="18" s="1"/>
  <c r="K595" i="18"/>
  <c r="M595" i="18" s="1"/>
  <c r="N595" i="18" s="1"/>
  <c r="K290" i="18"/>
  <c r="M290" i="18" s="1"/>
  <c r="N290" i="18" s="1"/>
  <c r="K706" i="18"/>
  <c r="M706" i="18" s="1"/>
  <c r="N706" i="18" s="1"/>
  <c r="K1047" i="18"/>
  <c r="M1047" i="18" s="1"/>
  <c r="N1047" i="18" s="1"/>
  <c r="K529" i="18"/>
  <c r="M529" i="18" s="1"/>
  <c r="N529" i="18" s="1"/>
  <c r="K452" i="18"/>
  <c r="M452" i="18" s="1"/>
  <c r="N452" i="18" s="1"/>
  <c r="K685" i="18"/>
  <c r="M685" i="18" s="1"/>
  <c r="N685" i="18" s="1"/>
  <c r="K611" i="18"/>
  <c r="M611" i="18" s="1"/>
  <c r="N611" i="18" s="1"/>
  <c r="K448" i="18"/>
  <c r="M448" i="18" s="1"/>
  <c r="N448" i="18" s="1"/>
  <c r="F720" i="18"/>
  <c r="K720" i="18" s="1"/>
  <c r="M720" i="18" s="1"/>
  <c r="N720" i="18" s="1"/>
  <c r="K952" i="18"/>
  <c r="M952" i="18" s="1"/>
  <c r="N952" i="18" s="1"/>
  <c r="K991" i="18"/>
  <c r="M991" i="18" s="1"/>
  <c r="N991" i="18" s="1"/>
  <c r="K470" i="18"/>
  <c r="M470" i="18" s="1"/>
  <c r="N470" i="18" s="1"/>
  <c r="K1046" i="18"/>
  <c r="M1046" i="18" s="1"/>
  <c r="N1046" i="18" s="1"/>
  <c r="K917" i="18"/>
  <c r="M917" i="18" s="1"/>
  <c r="N917" i="18" s="1"/>
  <c r="K931" i="18"/>
  <c r="M931" i="18" s="1"/>
  <c r="N931" i="18" s="1"/>
  <c r="K622" i="18"/>
  <c r="M622" i="18" s="1"/>
  <c r="N622" i="18" s="1"/>
  <c r="K1098" i="18"/>
  <c r="M1098" i="18" s="1"/>
  <c r="N1098" i="18" s="1"/>
  <c r="K1008" i="18"/>
  <c r="M1008" i="18" s="1"/>
  <c r="N1008" i="18" s="1"/>
  <c r="K498" i="18"/>
  <c r="M498" i="18" s="1"/>
  <c r="N498" i="18" s="1"/>
  <c r="I937" i="18"/>
  <c r="K1021" i="18"/>
  <c r="M1021" i="18" s="1"/>
  <c r="N1021" i="18" s="1"/>
  <c r="K910" i="18"/>
  <c r="M910" i="18" s="1"/>
  <c r="N910" i="18" s="1"/>
  <c r="I1011" i="18"/>
  <c r="K974" i="18"/>
  <c r="M974" i="18" s="1"/>
  <c r="N974" i="18" s="1"/>
  <c r="I998" i="18"/>
  <c r="I1031" i="18"/>
  <c r="K1031" i="18" s="1"/>
  <c r="M1031" i="18" s="1"/>
  <c r="N1031" i="18" s="1"/>
  <c r="I1086" i="18"/>
  <c r="K962" i="18"/>
  <c r="M962" i="18" s="1"/>
  <c r="N962" i="18" s="1"/>
  <c r="K630" i="18"/>
  <c r="M630" i="18" s="1"/>
  <c r="N630" i="18" s="1"/>
  <c r="K1028" i="18"/>
  <c r="M1028" i="18" s="1"/>
  <c r="N1028" i="18" s="1"/>
  <c r="K523" i="18"/>
  <c r="M523" i="18" s="1"/>
  <c r="N523" i="18" s="1"/>
  <c r="K975" i="18"/>
  <c r="M975" i="18" s="1"/>
  <c r="N975" i="18" s="1"/>
  <c r="K558" i="18"/>
  <c r="M558" i="18" s="1"/>
  <c r="N558" i="18" s="1"/>
  <c r="F863" i="18"/>
  <c r="K995" i="18"/>
  <c r="M995" i="18" s="1"/>
  <c r="N995" i="18" s="1"/>
  <c r="K964" i="18"/>
  <c r="M964" i="18" s="1"/>
  <c r="N964" i="18" s="1"/>
  <c r="K909" i="18"/>
  <c r="M909" i="18" s="1"/>
  <c r="N909" i="18" s="1"/>
  <c r="K971" i="18"/>
  <c r="M971" i="18" s="1"/>
  <c r="N971" i="18" s="1"/>
  <c r="I932" i="18"/>
  <c r="K322" i="18"/>
  <c r="M322" i="18" s="1"/>
  <c r="N322" i="18" s="1"/>
  <c r="K1076" i="18"/>
  <c r="M1076" i="18" s="1"/>
  <c r="N1076" i="18" s="1"/>
  <c r="K569" i="18"/>
  <c r="M569" i="18" s="1"/>
  <c r="N569" i="18" s="1"/>
  <c r="I1051" i="18"/>
  <c r="K1035" i="18"/>
  <c r="M1035" i="18" s="1"/>
  <c r="N1035" i="18" s="1"/>
  <c r="K1052" i="18"/>
  <c r="M1052" i="18" s="1"/>
  <c r="N1052" i="18" s="1"/>
  <c r="I1068" i="18"/>
  <c r="K652" i="18"/>
  <c r="M652" i="18" s="1"/>
  <c r="N652" i="18" s="1"/>
  <c r="I561" i="18"/>
  <c r="K883" i="18"/>
  <c r="M883" i="18" s="1"/>
  <c r="N883" i="18" s="1"/>
  <c r="F869" i="18"/>
  <c r="K657" i="18"/>
  <c r="M657" i="18" s="1"/>
  <c r="N657" i="18" s="1"/>
  <c r="K1013" i="18"/>
  <c r="M1013" i="18" s="1"/>
  <c r="N1013" i="18" s="1"/>
  <c r="K317" i="18"/>
  <c r="M317" i="18" s="1"/>
  <c r="N317" i="18" s="1"/>
  <c r="K380" i="18"/>
  <c r="M380" i="18" s="1"/>
  <c r="N380" i="18" s="1"/>
  <c r="K585" i="18"/>
  <c r="M585" i="18" s="1"/>
  <c r="N585" i="18" s="1"/>
  <c r="K553" i="18"/>
  <c r="M553" i="18" s="1"/>
  <c r="N553" i="18" s="1"/>
  <c r="I551" i="18"/>
  <c r="K551" i="18" s="1"/>
  <c r="M551" i="18" s="1"/>
  <c r="N551" i="18" s="1"/>
  <c r="I533" i="18"/>
  <c r="K533" i="18" s="1"/>
  <c r="M533" i="18" s="1"/>
  <c r="N533" i="18" s="1"/>
  <c r="K1089" i="18"/>
  <c r="M1089" i="18" s="1"/>
  <c r="N1089" i="18" s="1"/>
  <c r="K986" i="18"/>
  <c r="M986" i="18" s="1"/>
  <c r="N986" i="18" s="1"/>
  <c r="K564" i="18"/>
  <c r="M564" i="18" s="1"/>
  <c r="N564" i="18" s="1"/>
  <c r="K887" i="18"/>
  <c r="M887" i="18" s="1"/>
  <c r="N887" i="18" s="1"/>
  <c r="K873" i="18"/>
  <c r="M873" i="18" s="1"/>
  <c r="N873" i="18" s="1"/>
  <c r="K921" i="18"/>
  <c r="M921" i="18" s="1"/>
  <c r="N921" i="18" s="1"/>
  <c r="K1003" i="18"/>
  <c r="M1003" i="18" s="1"/>
  <c r="N1003" i="18" s="1"/>
  <c r="K1105" i="18"/>
  <c r="M1105" i="18" s="1"/>
  <c r="N1105" i="18" s="1"/>
  <c r="K555" i="18"/>
  <c r="M555" i="18" s="1"/>
  <c r="N555" i="18" s="1"/>
  <c r="K818" i="18"/>
  <c r="M818" i="18" s="1"/>
  <c r="N818" i="18" s="1"/>
  <c r="K741" i="18"/>
  <c r="M741" i="18" s="1"/>
  <c r="N741" i="18" s="1"/>
  <c r="K987" i="18"/>
  <c r="M987" i="18" s="1"/>
  <c r="N987" i="18" s="1"/>
  <c r="K1038" i="18"/>
  <c r="M1038" i="18" s="1"/>
  <c r="N1038" i="18" s="1"/>
  <c r="K920" i="18"/>
  <c r="M920" i="18" s="1"/>
  <c r="N920" i="18" s="1"/>
  <c r="K902" i="18"/>
  <c r="M902" i="18" s="1"/>
  <c r="N902" i="18" s="1"/>
  <c r="K570" i="18"/>
  <c r="M570" i="18" s="1"/>
  <c r="N570" i="18" s="1"/>
  <c r="K536" i="18"/>
  <c r="M536" i="18" s="1"/>
  <c r="N536" i="18" s="1"/>
  <c r="M603" i="14"/>
  <c r="K1026" i="18"/>
  <c r="M1026" i="18" s="1"/>
  <c r="N1026" i="18" s="1"/>
  <c r="K1063" i="18"/>
  <c r="M1063" i="18" s="1"/>
  <c r="N1063" i="18" s="1"/>
  <c r="K554" i="18"/>
  <c r="M554" i="18" s="1"/>
  <c r="N554" i="18" s="1"/>
  <c r="K655" i="18"/>
  <c r="M655" i="18" s="1"/>
  <c r="N655" i="18" s="1"/>
  <c r="K1070" i="18"/>
  <c r="M1070" i="18" s="1"/>
  <c r="N1070" i="18" s="1"/>
  <c r="K645" i="18"/>
  <c r="M645" i="18" s="1"/>
  <c r="N645" i="18" s="1"/>
  <c r="K712" i="18"/>
  <c r="M712" i="18" s="1"/>
  <c r="N712" i="18" s="1"/>
  <c r="K1094" i="18"/>
  <c r="M1094" i="18" s="1"/>
  <c r="N1094" i="18" s="1"/>
  <c r="I1000" i="18"/>
  <c r="K967" i="18"/>
  <c r="M967" i="18" s="1"/>
  <c r="N967" i="18" s="1"/>
  <c r="K568" i="18"/>
  <c r="M568" i="18" s="1"/>
  <c r="N568" i="18" s="1"/>
  <c r="K939" i="18"/>
  <c r="M939" i="18" s="1"/>
  <c r="N939" i="18" s="1"/>
  <c r="I549" i="18"/>
  <c r="K1007" i="18"/>
  <c r="M1007" i="18" s="1"/>
  <c r="N1007" i="18" s="1"/>
  <c r="K454" i="18"/>
  <c r="M454" i="18" s="1"/>
  <c r="N454" i="18" s="1"/>
  <c r="K580" i="18"/>
  <c r="M580" i="18" s="1"/>
  <c r="N580" i="18" s="1"/>
  <c r="K277" i="18"/>
  <c r="M277" i="18" s="1"/>
  <c r="N277" i="18" s="1"/>
  <c r="K596" i="18"/>
  <c r="M596" i="18" s="1"/>
  <c r="N596" i="18" s="1"/>
  <c r="K786" i="18"/>
  <c r="M786" i="18" s="1"/>
  <c r="N786" i="18" s="1"/>
  <c r="K813" i="18"/>
  <c r="M813" i="18" s="1"/>
  <c r="N813" i="18" s="1"/>
  <c r="K671" i="18"/>
  <c r="M671" i="18" s="1"/>
  <c r="N671" i="18" s="1"/>
  <c r="K885" i="18"/>
  <c r="M885" i="18" s="1"/>
  <c r="N885" i="18" s="1"/>
  <c r="K954" i="18"/>
  <c r="M954" i="18" s="1"/>
  <c r="N954" i="18" s="1"/>
  <c r="K537" i="18"/>
  <c r="M537" i="18" s="1"/>
  <c r="N537" i="18" s="1"/>
  <c r="K938" i="18"/>
  <c r="M938" i="18" s="1"/>
  <c r="N938" i="18" s="1"/>
  <c r="K710" i="18"/>
  <c r="M710" i="18" s="1"/>
  <c r="N710" i="18" s="1"/>
  <c r="F893" i="18"/>
  <c r="K879" i="18"/>
  <c r="M879" i="18" s="1"/>
  <c r="N879" i="18" s="1"/>
  <c r="K1100" i="18"/>
  <c r="M1100" i="18" s="1"/>
  <c r="N1100" i="18" s="1"/>
  <c r="K943" i="18"/>
  <c r="M943" i="18" s="1"/>
  <c r="N943" i="18" s="1"/>
  <c r="K1093" i="18"/>
  <c r="M1093" i="18" s="1"/>
  <c r="N1093" i="18" s="1"/>
  <c r="K664" i="18"/>
  <c r="M664" i="18" s="1"/>
  <c r="N664" i="18" s="1"/>
  <c r="K877" i="18"/>
  <c r="M877" i="18" s="1"/>
  <c r="N877" i="18" s="1"/>
  <c r="K299" i="18"/>
  <c r="M299" i="18" s="1"/>
  <c r="N299" i="18" s="1"/>
  <c r="K541" i="18"/>
  <c r="M541" i="18" s="1"/>
  <c r="N541" i="18" s="1"/>
  <c r="K957" i="18"/>
  <c r="M957" i="18" s="1"/>
  <c r="N957" i="18" s="1"/>
  <c r="K868" i="18"/>
  <c r="M868" i="18" s="1"/>
  <c r="N868" i="18" s="1"/>
  <c r="K1107" i="18"/>
  <c r="M1107" i="18" s="1"/>
  <c r="N1107" i="18" s="1"/>
  <c r="K518" i="18"/>
  <c r="M518" i="18" s="1"/>
  <c r="N518" i="18" s="1"/>
  <c r="K592" i="18"/>
  <c r="M592" i="18" s="1"/>
  <c r="N592" i="18" s="1"/>
  <c r="K346" i="18"/>
  <c r="M346" i="18" s="1"/>
  <c r="N346" i="18" s="1"/>
  <c r="K545" i="18"/>
  <c r="M545" i="18" s="1"/>
  <c r="N545" i="18" s="1"/>
  <c r="K817" i="18"/>
  <c r="M817" i="18" s="1"/>
  <c r="N817" i="18" s="1"/>
  <c r="K1001" i="18"/>
  <c r="M1001" i="18" s="1"/>
  <c r="N1001" i="18" s="1"/>
  <c r="K575" i="18"/>
  <c r="M575" i="18" s="1"/>
  <c r="N575" i="18" s="1"/>
  <c r="F531" i="18"/>
  <c r="K846" i="18"/>
  <c r="M846" i="18" s="1"/>
  <c r="N846" i="18" s="1"/>
  <c r="M905" i="14"/>
  <c r="N610" i="12"/>
  <c r="I607" i="18" s="1"/>
  <c r="K912" i="18"/>
  <c r="M912" i="18" s="1"/>
  <c r="N912" i="18" s="1"/>
  <c r="K725" i="18"/>
  <c r="M725" i="18" s="1"/>
  <c r="N725" i="18" s="1"/>
  <c r="G1116" i="30"/>
  <c r="H1116" i="30" s="1"/>
  <c r="N526" i="34"/>
  <c r="K19" i="18"/>
  <c r="M19" i="18" s="1"/>
  <c r="N19" i="18" s="1"/>
  <c r="K552" i="18"/>
  <c r="M552" i="18" s="1"/>
  <c r="N552" i="18" s="1"/>
  <c r="I1116" i="12"/>
  <c r="L1115" i="32" l="1"/>
  <c r="K934" i="18"/>
  <c r="M934" i="18" s="1"/>
  <c r="N934" i="18" s="1"/>
  <c r="L1094" i="32"/>
  <c r="I1088" i="18" s="1"/>
  <c r="K1088" i="18" s="1"/>
  <c r="M1088" i="18" s="1"/>
  <c r="N1088" i="18" s="1"/>
  <c r="I862" i="32"/>
  <c r="H1116" i="32"/>
  <c r="M1115" i="15"/>
  <c r="N1115" i="15" s="1"/>
  <c r="M905" i="34"/>
  <c r="M603" i="34"/>
  <c r="N463" i="12"/>
  <c r="M862" i="34"/>
  <c r="N862" i="34" s="1"/>
  <c r="M461" i="12"/>
  <c r="N461" i="12" s="1"/>
  <c r="N606" i="12"/>
  <c r="M724" i="12"/>
  <c r="N724" i="12" s="1"/>
  <c r="I603" i="18"/>
  <c r="K603" i="18" s="1"/>
  <c r="M603" i="18" s="1"/>
  <c r="N603" i="18" s="1"/>
  <c r="N905" i="34"/>
  <c r="K880" i="18"/>
  <c r="M880" i="18" s="1"/>
  <c r="N880" i="18" s="1"/>
  <c r="K1116" i="34"/>
  <c r="I1116" i="14"/>
  <c r="L659" i="11"/>
  <c r="L724" i="11" s="1"/>
  <c r="J1116" i="15"/>
  <c r="M1116" i="15" s="1"/>
  <c r="N1116" i="15" s="1"/>
  <c r="J1116" i="34"/>
  <c r="K1096" i="18"/>
  <c r="M1096" i="18" s="1"/>
  <c r="N1096" i="18" s="1"/>
  <c r="K907" i="18"/>
  <c r="M907" i="18" s="1"/>
  <c r="N907" i="18" s="1"/>
  <c r="K1045" i="18"/>
  <c r="M1045" i="18" s="1"/>
  <c r="N1045" i="18" s="1"/>
  <c r="K1015" i="18"/>
  <c r="M1015" i="18" s="1"/>
  <c r="N1015" i="18" s="1"/>
  <c r="K861" i="18"/>
  <c r="M861" i="18" s="1"/>
  <c r="N861" i="18" s="1"/>
  <c r="K1032" i="18"/>
  <c r="M1032" i="18" s="1"/>
  <c r="N1032" i="18" s="1"/>
  <c r="K882" i="18"/>
  <c r="M882" i="18" s="1"/>
  <c r="N882" i="18" s="1"/>
  <c r="K951" i="18"/>
  <c r="M951" i="18" s="1"/>
  <c r="N951" i="18" s="1"/>
  <c r="K1101" i="18"/>
  <c r="M1101" i="18" s="1"/>
  <c r="N1101" i="18" s="1"/>
  <c r="K563" i="18"/>
  <c r="M563" i="18" s="1"/>
  <c r="N563" i="18" s="1"/>
  <c r="K892" i="18"/>
  <c r="M892" i="18" s="1"/>
  <c r="N892" i="18" s="1"/>
  <c r="K544" i="18"/>
  <c r="M544" i="18" s="1"/>
  <c r="N544" i="18" s="1"/>
  <c r="K866" i="18"/>
  <c r="M866" i="18" s="1"/>
  <c r="N866" i="18" s="1"/>
  <c r="K582" i="18"/>
  <c r="M582" i="18" s="1"/>
  <c r="N582" i="18" s="1"/>
  <c r="K548" i="18"/>
  <c r="M548" i="18" s="1"/>
  <c r="N548" i="18" s="1"/>
  <c r="K933" i="18"/>
  <c r="M933" i="18" s="1"/>
  <c r="N933" i="18" s="1"/>
  <c r="K1044" i="18"/>
  <c r="M1044" i="18" s="1"/>
  <c r="N1044" i="18" s="1"/>
  <c r="K557" i="18"/>
  <c r="M557" i="18" s="1"/>
  <c r="N557" i="18" s="1"/>
  <c r="K875" i="18"/>
  <c r="M875" i="18" s="1"/>
  <c r="N875" i="18" s="1"/>
  <c r="K1018" i="18"/>
  <c r="M1018" i="18" s="1"/>
  <c r="N1018" i="18" s="1"/>
  <c r="K169" i="18"/>
  <c r="M169" i="18" s="1"/>
  <c r="N169" i="18" s="1"/>
  <c r="K240" i="18"/>
  <c r="M240" i="18" s="1"/>
  <c r="N240" i="18" s="1"/>
  <c r="K129" i="18"/>
  <c r="M129" i="18" s="1"/>
  <c r="N129" i="18" s="1"/>
  <c r="I1116" i="11"/>
  <c r="K1061" i="18"/>
  <c r="M1061" i="18" s="1"/>
  <c r="N1061" i="18" s="1"/>
  <c r="K210" i="18"/>
  <c r="M210" i="18" s="1"/>
  <c r="N210" i="18" s="1"/>
  <c r="K12" i="18"/>
  <c r="M12" i="18" s="1"/>
  <c r="N12" i="18" s="1"/>
  <c r="K296" i="18"/>
  <c r="M296" i="18" s="1"/>
  <c r="N296" i="18" s="1"/>
  <c r="K324" i="18"/>
  <c r="M324" i="18" s="1"/>
  <c r="N324" i="18" s="1"/>
  <c r="M907" i="11"/>
  <c r="I901" i="18" s="1"/>
  <c r="K901" i="18" s="1"/>
  <c r="M901" i="18" s="1"/>
  <c r="N901" i="18" s="1"/>
  <c r="K168" i="18"/>
  <c r="M168" i="18" s="1"/>
  <c r="N168" i="18" s="1"/>
  <c r="M461" i="14"/>
  <c r="M6" i="14"/>
  <c r="F6" i="18" s="1"/>
  <c r="K198" i="18"/>
  <c r="M198" i="18" s="1"/>
  <c r="N198" i="18" s="1"/>
  <c r="K443" i="18"/>
  <c r="M443" i="18" s="1"/>
  <c r="N443" i="18" s="1"/>
  <c r="K888" i="18"/>
  <c r="M888" i="18" s="1"/>
  <c r="N888" i="18" s="1"/>
  <c r="K261" i="18"/>
  <c r="M261" i="18" s="1"/>
  <c r="N261" i="18" s="1"/>
  <c r="M897" i="18"/>
  <c r="J1116" i="12"/>
  <c r="K1086" i="18"/>
  <c r="M1086" i="18" s="1"/>
  <c r="N1086" i="18" s="1"/>
  <c r="L726" i="14"/>
  <c r="K916" i="18"/>
  <c r="M916" i="18" s="1"/>
  <c r="N916" i="18" s="1"/>
  <c r="N739" i="34"/>
  <c r="N530" i="15"/>
  <c r="F528" i="18" s="1"/>
  <c r="N603" i="15"/>
  <c r="N528" i="12"/>
  <c r="I526" i="18" s="1"/>
  <c r="K34" i="18"/>
  <c r="M34" i="18" s="1"/>
  <c r="N34" i="18" s="1"/>
  <c r="K1095" i="18"/>
  <c r="M1095" i="18" s="1"/>
  <c r="N1095" i="18" s="1"/>
  <c r="M726" i="11"/>
  <c r="M463" i="11"/>
  <c r="I462" i="18" s="1"/>
  <c r="M526" i="11"/>
  <c r="I6" i="18"/>
  <c r="N605" i="12"/>
  <c r="I602" i="18" s="1"/>
  <c r="K718" i="18"/>
  <c r="M718" i="18" s="1"/>
  <c r="N718" i="18" s="1"/>
  <c r="N919" i="34"/>
  <c r="F913" i="18" s="1"/>
  <c r="N1115" i="34"/>
  <c r="N864" i="34"/>
  <c r="M605" i="14"/>
  <c r="F602" i="18" s="1"/>
  <c r="M724" i="14"/>
  <c r="N739" i="15"/>
  <c r="N862" i="15"/>
  <c r="N726" i="12"/>
  <c r="N862" i="12"/>
  <c r="K996" i="18"/>
  <c r="M996" i="18" s="1"/>
  <c r="N996" i="18" s="1"/>
  <c r="M864" i="11"/>
  <c r="I859" i="18" s="1"/>
  <c r="N864" i="15"/>
  <c r="N905" i="15"/>
  <c r="K531" i="18"/>
  <c r="M531" i="18" s="1"/>
  <c r="N531" i="18" s="1"/>
  <c r="K860" i="18"/>
  <c r="M860" i="18" s="1"/>
  <c r="N860" i="18" s="1"/>
  <c r="K893" i="18"/>
  <c r="M893" i="18" s="1"/>
  <c r="N893" i="18" s="1"/>
  <c r="K549" i="18"/>
  <c r="M549" i="18" s="1"/>
  <c r="N549" i="18" s="1"/>
  <c r="K869" i="18"/>
  <c r="M869" i="18" s="1"/>
  <c r="N869" i="18" s="1"/>
  <c r="K1068" i="18"/>
  <c r="M1068" i="18" s="1"/>
  <c r="N1068" i="18" s="1"/>
  <c r="K1051" i="18"/>
  <c r="M1051" i="18" s="1"/>
  <c r="N1051" i="18" s="1"/>
  <c r="K863" i="18"/>
  <c r="M863" i="18" s="1"/>
  <c r="N863" i="18" s="1"/>
  <c r="N603" i="34"/>
  <c r="K998" i="18"/>
  <c r="M998" i="18" s="1"/>
  <c r="N998" i="18" s="1"/>
  <c r="K937" i="18"/>
  <c r="M937" i="18" s="1"/>
  <c r="N937" i="18" s="1"/>
  <c r="K561" i="18"/>
  <c r="M561" i="18" s="1"/>
  <c r="N561" i="18" s="1"/>
  <c r="K1000" i="18"/>
  <c r="M1000" i="18" s="1"/>
  <c r="N1000" i="18" s="1"/>
  <c r="K932" i="18"/>
  <c r="M932" i="18" s="1"/>
  <c r="N932" i="18" s="1"/>
  <c r="K1011" i="18"/>
  <c r="M1011" i="18" s="1"/>
  <c r="N1011" i="18" s="1"/>
  <c r="K607" i="18"/>
  <c r="M607" i="18" s="1"/>
  <c r="N607" i="18" s="1"/>
  <c r="L862" i="32" l="1"/>
  <c r="I1116" i="32"/>
  <c r="L1116" i="32" s="1"/>
  <c r="L862" i="14"/>
  <c r="M862" i="14" s="1"/>
  <c r="N897" i="18"/>
  <c r="M659" i="11"/>
  <c r="I656" i="18" s="1"/>
  <c r="K656" i="18" s="1"/>
  <c r="M656" i="18" s="1"/>
  <c r="N656" i="18" s="1"/>
  <c r="M724" i="11"/>
  <c r="F859" i="18"/>
  <c r="K859" i="18" s="1"/>
  <c r="M859" i="18" s="1"/>
  <c r="N859" i="18" s="1"/>
  <c r="K6" i="18"/>
  <c r="M6" i="18" s="1"/>
  <c r="N6" i="18" s="1"/>
  <c r="M726" i="14"/>
  <c r="F722" i="18" s="1"/>
  <c r="F735" i="18"/>
  <c r="K735" i="18" s="1"/>
  <c r="M735" i="18" s="1"/>
  <c r="N735" i="18" s="1"/>
  <c r="M1116" i="34"/>
  <c r="N1116" i="34" s="1"/>
  <c r="M1116" i="12"/>
  <c r="K526" i="18"/>
  <c r="M526" i="18" s="1"/>
  <c r="N526" i="18" s="1"/>
  <c r="K462" i="18"/>
  <c r="M462" i="18" s="1"/>
  <c r="N462" i="18" s="1"/>
  <c r="K602" i="18"/>
  <c r="M602" i="18" s="1"/>
  <c r="N602" i="18" s="1"/>
  <c r="K913" i="18"/>
  <c r="M913" i="18" s="1"/>
  <c r="N913" i="18" s="1"/>
  <c r="I722" i="18"/>
  <c r="K528" i="18"/>
  <c r="M528" i="18" s="1"/>
  <c r="N528" i="18" s="1"/>
  <c r="N1116" i="12"/>
  <c r="L1116" i="14" l="1"/>
  <c r="M1116" i="14" s="1"/>
  <c r="L1116" i="11"/>
  <c r="M1116" i="11" s="1"/>
  <c r="K722" i="18"/>
  <c r="M722" i="18" s="1"/>
  <c r="N722" i="18" s="1"/>
  <c r="E1116" i="23" l="1"/>
</calcChain>
</file>

<file path=xl/sharedStrings.xml><?xml version="1.0" encoding="utf-8"?>
<sst xmlns="http://schemas.openxmlformats.org/spreadsheetml/2006/main" count="19709" uniqueCount="2296">
  <si>
    <t>Кульпарківська, 113</t>
  </si>
  <si>
    <t>Кульпарківська, 114</t>
  </si>
  <si>
    <t>Кульпарківська, 114а</t>
  </si>
  <si>
    <t>Кульпарківська, 115</t>
  </si>
  <si>
    <t>Кульпарківська, 116а</t>
  </si>
  <si>
    <t>Кульпарківська, 118</t>
  </si>
  <si>
    <t>Кульпарківська, 118а</t>
  </si>
  <si>
    <t>Кульпарківська, 122</t>
  </si>
  <si>
    <t>Кульпарківська, 124</t>
  </si>
  <si>
    <t>Кульпарківська, 126</t>
  </si>
  <si>
    <t>Кульпарківська, 128</t>
  </si>
  <si>
    <t>Кульпарківська, 130</t>
  </si>
  <si>
    <t>Кульпарківська, 130а</t>
  </si>
  <si>
    <t>Кульпарківська, 140</t>
  </si>
  <si>
    <t>Кульпарківська, 142</t>
  </si>
  <si>
    <t>Кульпарківська, 158</t>
  </si>
  <si>
    <t>Кульпарківська, 160</t>
  </si>
  <si>
    <t>Кульпарківська, 162</t>
  </si>
  <si>
    <t>Кульпарківська, 164</t>
  </si>
  <si>
    <t>Кульпарківська, 166</t>
  </si>
  <si>
    <t>Кульпарківська, 168</t>
  </si>
  <si>
    <t>Кульпарківська, 172</t>
  </si>
  <si>
    <t>Кульпарківська, 174</t>
  </si>
  <si>
    <t>Кульпарківська, 190</t>
  </si>
  <si>
    <t>Листова, 9</t>
  </si>
  <si>
    <t>Петлюри С., 17</t>
  </si>
  <si>
    <t>Петлюри С., 25</t>
  </si>
  <si>
    <t>Петлюри С., 27</t>
  </si>
  <si>
    <t>Петлюри С., 27а</t>
  </si>
  <si>
    <t>Петлюри С., 29</t>
  </si>
  <si>
    <t>Петлюри С., 31</t>
  </si>
  <si>
    <t>Петлюри С., 34</t>
  </si>
  <si>
    <t>Петлюри С., 37</t>
  </si>
  <si>
    <t>Петлюри С., 39</t>
  </si>
  <si>
    <t>Петлюри С., 41</t>
  </si>
  <si>
    <t>Петлюри С., 43</t>
  </si>
  <si>
    <t>Петлюри С., 47</t>
  </si>
  <si>
    <t>Петлюри С., 51</t>
  </si>
  <si>
    <t>Петлюри С., 53</t>
  </si>
  <si>
    <t>Пустомитівська, 13</t>
  </si>
  <si>
    <t>Садова, 1</t>
  </si>
  <si>
    <t>Садова, 3</t>
  </si>
  <si>
    <t>Садова, 4</t>
  </si>
  <si>
    <t>Садова, 5</t>
  </si>
  <si>
    <t>Садова, 6</t>
  </si>
  <si>
    <t>Садова, 6а</t>
  </si>
  <si>
    <t>Садова, 7</t>
  </si>
  <si>
    <t>Садова, 8</t>
  </si>
  <si>
    <t>Садова, 9</t>
  </si>
  <si>
    <t>Садова, 13</t>
  </si>
  <si>
    <t>Садова, 15</t>
  </si>
  <si>
    <t>Садова, 20а</t>
  </si>
  <si>
    <t>Садова, 22</t>
  </si>
  <si>
    <t>Садова, 23</t>
  </si>
  <si>
    <t>Садова, 25а</t>
  </si>
  <si>
    <t>Садова, 27</t>
  </si>
  <si>
    <t>Садова, 27а</t>
  </si>
  <si>
    <t>Садова, 29</t>
  </si>
  <si>
    <t>ЛКП "Сигнівка"</t>
  </si>
  <si>
    <t>Городоцька,200</t>
  </si>
  <si>
    <t>Городоцька,301</t>
  </si>
  <si>
    <t>Городоцька ,202</t>
  </si>
  <si>
    <t>Городоцька,305</t>
  </si>
  <si>
    <t>Городоцька,303</t>
  </si>
  <si>
    <t>Городоцька,206</t>
  </si>
  <si>
    <t>Городоцька,208</t>
  </si>
  <si>
    <t>Городоцька,210а</t>
  </si>
  <si>
    <t>Городоцька,311</t>
  </si>
  <si>
    <t>Городоцька,212</t>
  </si>
  <si>
    <t>Городоцька,313</t>
  </si>
  <si>
    <t>Городоцька,317</t>
  </si>
  <si>
    <t>Городоцька,319</t>
  </si>
  <si>
    <t>Городоцька,234</t>
  </si>
  <si>
    <t>Городоцька,238</t>
  </si>
  <si>
    <t>Городоцька,276</t>
  </si>
  <si>
    <t>Городоцька,278</t>
  </si>
  <si>
    <t>Городоцька,280</t>
  </si>
  <si>
    <t>Городоцька,291</t>
  </si>
  <si>
    <t>Городоцька,293</t>
  </si>
  <si>
    <t>Городоцька,295</t>
  </si>
  <si>
    <t>Городоцька,289</t>
  </si>
  <si>
    <t>Городоцька,218</t>
  </si>
  <si>
    <t>Городоцька,218а</t>
  </si>
  <si>
    <t>Каховська,8</t>
  </si>
  <si>
    <t>Каховська,15</t>
  </si>
  <si>
    <t>Каховська,24</t>
  </si>
  <si>
    <t>Каховська,39</t>
  </si>
  <si>
    <t>Каховська,37а</t>
  </si>
  <si>
    <t>Ряшівська,1</t>
  </si>
  <si>
    <t>Ряшівська,3</t>
  </si>
  <si>
    <t>Ряшівська,5</t>
  </si>
  <si>
    <t>Ряшівська,7</t>
  </si>
  <si>
    <t>Патона,36</t>
  </si>
  <si>
    <t>Патона,8</t>
  </si>
  <si>
    <t>Патона,28</t>
  </si>
  <si>
    <t>Патона,14</t>
  </si>
  <si>
    <t>Патона,20</t>
  </si>
  <si>
    <t>Патона,28а</t>
  </si>
  <si>
    <t>Патона,34</t>
  </si>
  <si>
    <t>Сигнівка,40</t>
  </si>
  <si>
    <t>Сигнівка,46</t>
  </si>
  <si>
    <t>Сигнівка,48</t>
  </si>
  <si>
    <t>Сигнівка,50</t>
  </si>
  <si>
    <t>Сигнівка,52</t>
  </si>
  <si>
    <t>Сигнівка,52а</t>
  </si>
  <si>
    <t>Сигнівка,46а</t>
  </si>
  <si>
    <t>Дозвільна,1</t>
  </si>
  <si>
    <t>Дозвільна,2</t>
  </si>
  <si>
    <t>Дозвільна,4</t>
  </si>
  <si>
    <t>Журавлина,3</t>
  </si>
  <si>
    <t>Журавлина,7</t>
  </si>
  <si>
    <t>Журавлина,7а</t>
  </si>
  <si>
    <t>Журавлина,9</t>
  </si>
  <si>
    <t>Журавлина,9а</t>
  </si>
  <si>
    <t>Журавлина,11</t>
  </si>
  <si>
    <t>Журавлина,13</t>
  </si>
  <si>
    <t>Журавлина,5</t>
  </si>
  <si>
    <t>Журавлина,1</t>
  </si>
  <si>
    <t>Гіоцентова,4</t>
  </si>
  <si>
    <t>Гіоцентова,6</t>
  </si>
  <si>
    <t>Тюльпанова,11</t>
  </si>
  <si>
    <t>Городоцька,315</t>
  </si>
  <si>
    <t>Трещаківського,3</t>
  </si>
  <si>
    <t>Трещаківського,5</t>
  </si>
  <si>
    <t>К.Малицької,5</t>
  </si>
  <si>
    <t>К.Малицької,7</t>
  </si>
  <si>
    <t>К Малицької,9</t>
  </si>
  <si>
    <t>К Малицької,10</t>
  </si>
  <si>
    <t>К.Малицької,12</t>
  </si>
  <si>
    <t>Вільхова,18</t>
  </si>
  <si>
    <t>Городоцька,188</t>
  </si>
  <si>
    <t>Грузинська,79</t>
  </si>
  <si>
    <t>Городоцька,190</t>
  </si>
  <si>
    <t>Церетелі,3</t>
  </si>
  <si>
    <t>Вівсяна,5</t>
  </si>
  <si>
    <t>Вівсяна,7</t>
  </si>
  <si>
    <t>Вівсяна,9</t>
  </si>
  <si>
    <t>Вівсяна,14</t>
  </si>
  <si>
    <t>Кавказька,21а</t>
  </si>
  <si>
    <t>Гречана,19</t>
  </si>
  <si>
    <t>Городоцька,297</t>
  </si>
  <si>
    <t>Лютнева,7</t>
  </si>
  <si>
    <t>С.Величка,8/10</t>
  </si>
  <si>
    <t>Пшенична,12</t>
  </si>
  <si>
    <t>С.Величка,16</t>
  </si>
  <si>
    <t>С.Величка,12</t>
  </si>
  <si>
    <t>С.Величка,14</t>
  </si>
  <si>
    <t>Городоцька,210</t>
  </si>
  <si>
    <t>ЛКП "Левандівка"</t>
  </si>
  <si>
    <t>Вигоди,10</t>
  </si>
  <si>
    <t>Вигоди,20</t>
  </si>
  <si>
    <t>Доробок,19</t>
  </si>
  <si>
    <t>Загородня,12</t>
  </si>
  <si>
    <t>Загородня,25</t>
  </si>
  <si>
    <t>Каганця М.,20</t>
  </si>
  <si>
    <t>Каганця М.,22</t>
  </si>
  <si>
    <t>Каганця М.,43</t>
  </si>
  <si>
    <t>Каганця М.,48</t>
  </si>
  <si>
    <t>Каганця М.,50</t>
  </si>
  <si>
    <t>Каганця М.,52</t>
  </si>
  <si>
    <t>Каганця М.,55</t>
  </si>
  <si>
    <t>Каганця М.,89</t>
  </si>
  <si>
    <t>Каганця М.,97</t>
  </si>
  <si>
    <t>Калнишевського,1</t>
  </si>
  <si>
    <t>Калнишевського,4/а</t>
  </si>
  <si>
    <t>Калнишевського,7</t>
  </si>
  <si>
    <t>Калнишевського,8</t>
  </si>
  <si>
    <t>Калнишевського,11</t>
  </si>
  <si>
    <t>Калнишевського,12</t>
  </si>
  <si>
    <t>Калнишевського,15</t>
  </si>
  <si>
    <t>Калнишевського,16</t>
  </si>
  <si>
    <t>Калнишевського,17</t>
  </si>
  <si>
    <t>Кругова,6/а</t>
  </si>
  <si>
    <t>Кругова,6/б</t>
  </si>
  <si>
    <t>Кругова,6/в</t>
  </si>
  <si>
    <t>Кругова,6/г</t>
  </si>
  <si>
    <t>Кругова,7/а</t>
  </si>
  <si>
    <t>Кругова,9/а</t>
  </si>
  <si>
    <t>Кругова,10</t>
  </si>
  <si>
    <t>Кругова,11</t>
  </si>
  <si>
    <t>Мацієвича Л.,15</t>
  </si>
  <si>
    <t>Мацієвича Л.,33</t>
  </si>
  <si>
    <t>Мацієвича Л.,34</t>
  </si>
  <si>
    <t>Моторна,6</t>
  </si>
  <si>
    <t>Моторна,12</t>
  </si>
  <si>
    <t>Моторна,44</t>
  </si>
  <si>
    <t>Моторна,53</t>
  </si>
  <si>
    <t>Моторна,58</t>
  </si>
  <si>
    <t>Мундяк М.,3</t>
  </si>
  <si>
    <t>Мундяк М.,4</t>
  </si>
  <si>
    <t>Мундяк М.,8</t>
  </si>
  <si>
    <t>На Четвертях,30</t>
  </si>
  <si>
    <t>Немирівська,3</t>
  </si>
  <si>
    <t>Низинна,2</t>
  </si>
  <si>
    <t>Низинна,4</t>
  </si>
  <si>
    <t>Олесницького,8</t>
  </si>
  <si>
    <t>Олесницького,11</t>
  </si>
  <si>
    <t>Олесницького,11/а</t>
  </si>
  <si>
    <t>Олесницького,19</t>
  </si>
  <si>
    <t>Олесницького,57</t>
  </si>
  <si>
    <t>Олесницького,59</t>
  </si>
  <si>
    <t>Олесницького,101</t>
  </si>
  <si>
    <t>Олесницького,103</t>
  </si>
  <si>
    <t>Олесницького,107</t>
  </si>
  <si>
    <t>Олесницького,109</t>
  </si>
  <si>
    <t>Пілотів,20</t>
  </si>
  <si>
    <t>Повітряна,28</t>
  </si>
  <si>
    <t>Повітряна,30</t>
  </si>
  <si>
    <t>Повітряна,46</t>
  </si>
  <si>
    <t>Повітряна,50</t>
  </si>
  <si>
    <t>Повітряна,55</t>
  </si>
  <si>
    <t>Повітряна,58</t>
  </si>
  <si>
    <t>Повітряна,63</t>
  </si>
  <si>
    <t>Повітряна,65</t>
  </si>
  <si>
    <t>Повітряна,83</t>
  </si>
  <si>
    <t>Повітряна,88</t>
  </si>
  <si>
    <t>Повітряна,92</t>
  </si>
  <si>
    <t>Повітряна,94</t>
  </si>
  <si>
    <t>Пропелерна,6</t>
  </si>
  <si>
    <t>Пропелерна,17</t>
  </si>
  <si>
    <t>Пропелерна,28</t>
  </si>
  <si>
    <t>Пропелерна,38</t>
  </si>
  <si>
    <t>Пропелерна,73</t>
  </si>
  <si>
    <t>Пропелерна,75</t>
  </si>
  <si>
    <t>Пропелерна,98</t>
  </si>
  <si>
    <t>Роксоляни,2</t>
  </si>
  <si>
    <t>Роксоляни,5</t>
  </si>
  <si>
    <t>Роксоляни,6</t>
  </si>
  <si>
    <t>Роксоляни,7</t>
  </si>
  <si>
    <t>Роксоляни,8</t>
  </si>
  <si>
    <t>Роксоляни,9</t>
  </si>
  <si>
    <t>Роксоляни,11</t>
  </si>
  <si>
    <t>Роксоляни,12</t>
  </si>
  <si>
    <t>Роксоляни,14</t>
  </si>
  <si>
    <t>Роксоляни,16</t>
  </si>
  <si>
    <t>Роксоляни,21</t>
  </si>
  <si>
    <t>Роксоляни,23</t>
  </si>
  <si>
    <t>Роксоляни,24</t>
  </si>
  <si>
    <t>Роксоляни,25</t>
  </si>
  <si>
    <t>Роксоляни,26</t>
  </si>
  <si>
    <t>Роксоляни,28</t>
  </si>
  <si>
    <t>Роксоляни,29</t>
  </si>
  <si>
    <t>Роксоляни,31</t>
  </si>
  <si>
    <t>Роксоляни,51</t>
  </si>
  <si>
    <t>Роксоляни,63</t>
  </si>
  <si>
    <t>Роксоляни,65а</t>
  </si>
  <si>
    <t>Сірка І.,2</t>
  </si>
  <si>
    <t>Сірка І.,16</t>
  </si>
  <si>
    <t>Сірка І.,21</t>
  </si>
  <si>
    <t>Сірка І.,25</t>
  </si>
  <si>
    <t>Скромна,4</t>
  </si>
  <si>
    <t>Скромна,7</t>
  </si>
  <si>
    <t>Суботівська,2</t>
  </si>
  <si>
    <t>Суботівська,7</t>
  </si>
  <si>
    <t>Суботівська,8</t>
  </si>
  <si>
    <t>Суботівська,9</t>
  </si>
  <si>
    <t>Суботівська,10</t>
  </si>
  <si>
    <t>Суботівська,11</t>
  </si>
  <si>
    <t>Сяйво,109</t>
  </si>
  <si>
    <t>Сяйво,115</t>
  </si>
  <si>
    <t>Чечета Г.,40</t>
  </si>
  <si>
    <t>Чечета Г.,52</t>
  </si>
  <si>
    <t>Чечета Г.,81</t>
  </si>
  <si>
    <t>Чижевського,20</t>
  </si>
  <si>
    <t>Чижевського,37</t>
  </si>
  <si>
    <t>Чижевського,50</t>
  </si>
  <si>
    <t>Чижевського,58</t>
  </si>
  <si>
    <t>Чижевського,61</t>
  </si>
  <si>
    <t>Широка,64</t>
  </si>
  <si>
    <t>Широка,66</t>
  </si>
  <si>
    <t>Широка,68</t>
  </si>
  <si>
    <t>Широка,70</t>
  </si>
  <si>
    <t>Широка,72</t>
  </si>
  <si>
    <t>Широка,76</t>
  </si>
  <si>
    <t>Широка,82</t>
  </si>
  <si>
    <t>Широка,84</t>
  </si>
  <si>
    <t>Широка,86</t>
  </si>
  <si>
    <t>Широка,88</t>
  </si>
  <si>
    <t xml:space="preserve">Широка,88а </t>
  </si>
  <si>
    <t>Широка,90</t>
  </si>
  <si>
    <t>Широка,92</t>
  </si>
  <si>
    <t>Широка,94</t>
  </si>
  <si>
    <t>Широка,96</t>
  </si>
  <si>
    <t>Широка,98</t>
  </si>
  <si>
    <t>Городоцька,251</t>
  </si>
  <si>
    <t>Городоцька,253</t>
  </si>
  <si>
    <t>Городоцька,257</t>
  </si>
  <si>
    <t>Городоцька,259</t>
  </si>
  <si>
    <t>Городоцька,263</t>
  </si>
  <si>
    <t>Городоцька,265</t>
  </si>
  <si>
    <t>Дальня,10</t>
  </si>
  <si>
    <t>Дальня,44</t>
  </si>
  <si>
    <t>Дальня,50</t>
  </si>
  <si>
    <t>Дрогобицька,3</t>
  </si>
  <si>
    <t>Дрогобицька,10</t>
  </si>
  <si>
    <t>Дубнівська,13</t>
  </si>
  <si>
    <t>Кричевського,4</t>
  </si>
  <si>
    <t>Кричевського,18</t>
  </si>
  <si>
    <t>Патона,2/3</t>
  </si>
  <si>
    <t>К-сть водіїв</t>
  </si>
  <si>
    <t>Собівартість на утримання виробничих майстерень</t>
  </si>
  <si>
    <t>Патона,2/6</t>
  </si>
  <si>
    <t>Патона,2/7</t>
  </si>
  <si>
    <t>Патона,4</t>
  </si>
  <si>
    <t>Патона,4а</t>
  </si>
  <si>
    <t>Патона,4/2</t>
  </si>
  <si>
    <t>Полтави,6</t>
  </si>
  <si>
    <t>Полтави,21</t>
  </si>
  <si>
    <t>Ряшівська,15</t>
  </si>
  <si>
    <t>Сигнівка,5</t>
  </si>
  <si>
    <t>Сигнівка,7</t>
  </si>
  <si>
    <t>ЛКП "Сяйво"</t>
  </si>
  <si>
    <t>Алмазна,2</t>
  </si>
  <si>
    <t>Алмазна,10</t>
  </si>
  <si>
    <t>Алмазна,15</t>
  </si>
  <si>
    <t>Алмазна,17</t>
  </si>
  <si>
    <t>Алмазна,19</t>
  </si>
  <si>
    <t>Алмазна,19а</t>
  </si>
  <si>
    <t>Алмазна,21</t>
  </si>
  <si>
    <t>Алмазна,22</t>
  </si>
  <si>
    <t>Алмазна,21а</t>
  </si>
  <si>
    <t>Алмазна,21б</t>
  </si>
  <si>
    <t>Алмазна,22а</t>
  </si>
  <si>
    <t>Алмазна,24</t>
  </si>
  <si>
    <t>Ангарна 18</t>
  </si>
  <si>
    <t>Бандрівського ,1</t>
  </si>
  <si>
    <t>Бандрівського ,3</t>
  </si>
  <si>
    <t>Бандрівського ,4</t>
  </si>
  <si>
    <t>Бандрівського ,6</t>
  </si>
  <si>
    <t>Бандрівського ,7</t>
  </si>
  <si>
    <t>Бандрівського ,9</t>
  </si>
  <si>
    <t>Бандрівського ,12</t>
  </si>
  <si>
    <t>Бандрівського,20</t>
  </si>
  <si>
    <t>Ботанічна,6</t>
  </si>
  <si>
    <t>Ботанічна,8</t>
  </si>
  <si>
    <t>Бруснівська.2</t>
  </si>
  <si>
    <t>Бруснівська.4</t>
  </si>
  <si>
    <t>Бруснівська.6</t>
  </si>
  <si>
    <t>Вигоди,42</t>
  </si>
  <si>
    <t>Вигоди,44</t>
  </si>
  <si>
    <t>Вигоди,46</t>
  </si>
  <si>
    <t>Вигоди,48</t>
  </si>
  <si>
    <t>Вигоди,50</t>
  </si>
  <si>
    <t>Вигоди,54</t>
  </si>
  <si>
    <t>Вигоди,56</t>
  </si>
  <si>
    <t>Вигоди,58</t>
  </si>
  <si>
    <t>Вигоди,60</t>
  </si>
  <si>
    <t>Вигоди,62</t>
  </si>
  <si>
    <t>Гайова ,4</t>
  </si>
  <si>
    <t>Ганкевича ,3</t>
  </si>
  <si>
    <t>Ганкевича ,5</t>
  </si>
  <si>
    <t>Ганкевича, 7</t>
  </si>
  <si>
    <t>Ганкевича,9</t>
  </si>
  <si>
    <t>Ганкквича,11</t>
  </si>
  <si>
    <t>Ганкевича,13</t>
  </si>
  <si>
    <t>Ганкевича,15</t>
  </si>
  <si>
    <t>Ганкевича,17</t>
  </si>
  <si>
    <t>Ганкевича,19</t>
  </si>
  <si>
    <t>Геца,2</t>
  </si>
  <si>
    <t>,Геца,8</t>
  </si>
  <si>
    <t>Геца,12</t>
  </si>
  <si>
    <t>Доробок,48</t>
  </si>
  <si>
    <t>Дучимінської ,1</t>
  </si>
  <si>
    <t>Дучимінської ,4</t>
  </si>
  <si>
    <t>Дучимінської ,6</t>
  </si>
  <si>
    <t>Дучимінської ,8</t>
  </si>
  <si>
    <t>Естонська,2</t>
  </si>
  <si>
    <t>Естонська,10</t>
  </si>
  <si>
    <t>Естонська,13</t>
  </si>
  <si>
    <t>Естонська,19</t>
  </si>
  <si>
    <t>Естонська,21</t>
  </si>
  <si>
    <t>Естонська,23</t>
  </si>
  <si>
    <t>Естонська,29</t>
  </si>
  <si>
    <t>Естонська,37</t>
  </si>
  <si>
    <t>Кузнярівка,27</t>
  </si>
  <si>
    <t>Кузнярівка,71</t>
  </si>
  <si>
    <t>Левандівська,13</t>
  </si>
  <si>
    <t>Левандівська,13а</t>
  </si>
  <si>
    <t>Левандівська,14а</t>
  </si>
  <si>
    <t>Левандівська,15</t>
  </si>
  <si>
    <t>Левандівська,15а</t>
  </si>
  <si>
    <t>Левандівська,16</t>
  </si>
  <si>
    <t>Левандівська,16а</t>
  </si>
  <si>
    <t>Левандівська,17</t>
  </si>
  <si>
    <t>Левандівська,17а</t>
  </si>
  <si>
    <t>Левандівська,18</t>
  </si>
  <si>
    <t>Левандівська,19</t>
  </si>
  <si>
    <t>Левандівська,19а</t>
  </si>
  <si>
    <t>Левандівська,20</t>
  </si>
  <si>
    <t>Левандівська,21</t>
  </si>
  <si>
    <t>Левандівська,21а</t>
  </si>
  <si>
    <t>Левандівська,22</t>
  </si>
  <si>
    <t>Левандівська,22а</t>
  </si>
  <si>
    <t>Левандівська,23</t>
  </si>
  <si>
    <t>Левандівська,28</t>
  </si>
  <si>
    <t>Левандівська,36</t>
  </si>
  <si>
    <t>Левандівська,36а</t>
  </si>
  <si>
    <t>Ливарна,2</t>
  </si>
  <si>
    <t>Ливарна,4</t>
  </si>
  <si>
    <t>Ливарна,5</t>
  </si>
  <si>
    <t>Ливарна,6</t>
  </si>
  <si>
    <t>Ливарна,9</t>
  </si>
  <si>
    <t>Машиністів ,6</t>
  </si>
  <si>
    <t>Машиністів ,8</t>
  </si>
  <si>
    <t>Машиністів ,18</t>
  </si>
  <si>
    <t>Машиністів ,22</t>
  </si>
  <si>
    <t>Машиністів ,23</t>
  </si>
  <si>
    <t>Низинна, 21</t>
  </si>
  <si>
    <t>Низинна, 25</t>
  </si>
  <si>
    <t>Низинна, 27</t>
  </si>
  <si>
    <t>Низинна, 52</t>
  </si>
  <si>
    <t>Низинна,60</t>
  </si>
  <si>
    <t>Озерна,1</t>
  </si>
  <si>
    <t>Озерна,5</t>
  </si>
  <si>
    <t>Озерна,7</t>
  </si>
  <si>
    <t>Озерна,8</t>
  </si>
  <si>
    <t>Озерна,9</t>
  </si>
  <si>
    <t>Озерна,10</t>
  </si>
  <si>
    <t>Озерна,11</t>
  </si>
  <si>
    <t>Озерна,12</t>
  </si>
  <si>
    <t>Озерна,17</t>
  </si>
  <si>
    <t>Озерна,18</t>
  </si>
  <si>
    <t>Озерна,19</t>
  </si>
  <si>
    <t>Озерна,20</t>
  </si>
  <si>
    <t>Озерна,25</t>
  </si>
  <si>
    <t>Озерна,34</t>
  </si>
  <si>
    <t>Озерна,35</t>
  </si>
  <si>
    <t>Озерна,38</t>
  </si>
  <si>
    <t>Озерна,39</t>
  </si>
  <si>
    <t>Озерна,39а</t>
  </si>
  <si>
    <t>Олешківська,13</t>
  </si>
  <si>
    <t>Орельська,7</t>
  </si>
  <si>
    <t>Орельська,8</t>
  </si>
  <si>
    <t>Орельська,20</t>
  </si>
  <si>
    <t>Орельська,22</t>
  </si>
  <si>
    <t>Орельська,28</t>
  </si>
  <si>
    <t>Орельська,39</t>
  </si>
  <si>
    <t>Орельська,51</t>
  </si>
  <si>
    <t>Папоротна,1</t>
  </si>
  <si>
    <t>Папоротна,3</t>
  </si>
  <si>
    <t>Папоротна,5</t>
  </si>
  <si>
    <t>Папоротна,6</t>
  </si>
  <si>
    <t>Папоротна,7</t>
  </si>
  <si>
    <t>Папоротна,8</t>
  </si>
  <si>
    <t>Папоротна,9</t>
  </si>
  <si>
    <t>Папоротна,10</t>
  </si>
  <si>
    <t>Папоротна,11</t>
  </si>
  <si>
    <t>Папоротна,13</t>
  </si>
  <si>
    <t>Папоротна,14</t>
  </si>
  <si>
    <t>Папоротна,15</t>
  </si>
  <si>
    <t>Папоротна,16</t>
  </si>
  <si>
    <t>Папоротна,18</t>
  </si>
  <si>
    <t>Папоротна,20</t>
  </si>
  <si>
    <t>Папоротна,22</t>
  </si>
  <si>
    <t>Папоротна,24</t>
  </si>
  <si>
    <t>Папоротна,26</t>
  </si>
  <si>
    <t>Папоротна,28</t>
  </si>
  <si>
    <t>Папоротна,30</t>
  </si>
  <si>
    <t>Папоротна,32</t>
  </si>
  <si>
    <t>Папоротна,34</t>
  </si>
  <si>
    <t>Папоротна,36</t>
  </si>
  <si>
    <t>Папоротна,38</t>
  </si>
  <si>
    <t>Папоротна,40</t>
  </si>
  <si>
    <t>Папоротна,42</t>
  </si>
  <si>
    <t>Папоротна,44</t>
  </si>
  <si>
    <t>Папоротна,48</t>
  </si>
  <si>
    <t>Параджанова,1</t>
  </si>
  <si>
    <t>Параджанова,3</t>
  </si>
  <si>
    <t>Параджанова,4</t>
  </si>
  <si>
    <t>Параджанова,5</t>
  </si>
  <si>
    <t>Параджанова,6</t>
  </si>
  <si>
    <t>Параджанова,8</t>
  </si>
  <si>
    <t>Планерна,12</t>
  </si>
  <si>
    <t>Повітряна, 4</t>
  </si>
  <si>
    <t>Повітряна, 6</t>
  </si>
  <si>
    <t>Повітряна, 8</t>
  </si>
  <si>
    <t>Повітряна, 10</t>
  </si>
  <si>
    <t>Повітряна, 14</t>
  </si>
  <si>
    <t>Повітряна, 15</t>
  </si>
  <si>
    <t>Повітряна, 17</t>
  </si>
  <si>
    <t>Повітряна, 23</t>
  </si>
  <si>
    <t>Повітряна, 25</t>
  </si>
  <si>
    <t>Сластіона,1</t>
  </si>
  <si>
    <t>Сластіона,2</t>
  </si>
  <si>
    <t>Сластіона,4</t>
  </si>
  <si>
    <t>Сушка,12</t>
  </si>
  <si>
    <t>Сушка,14</t>
  </si>
  <si>
    <t>Сяйво,11</t>
  </si>
  <si>
    <t>Сяйво,11а</t>
  </si>
  <si>
    <t>Сяйво,15</t>
  </si>
  <si>
    <t>Сяйво,15а</t>
  </si>
  <si>
    <t>Сяйво,17</t>
  </si>
  <si>
    <t>Сяйво,19</t>
  </si>
  <si>
    <t>Сяйво,21</t>
  </si>
  <si>
    <t>Талінська,4</t>
  </si>
  <si>
    <t>Талінська,14</t>
  </si>
  <si>
    <t>Талінська,22</t>
  </si>
  <si>
    <t>Широка,9а</t>
  </si>
  <si>
    <t>Широка,29</t>
  </si>
  <si>
    <t>Широка,33</t>
  </si>
  <si>
    <t>Широка,55</t>
  </si>
  <si>
    <t>Широка,63</t>
  </si>
  <si>
    <t>Широка,65</t>
  </si>
  <si>
    <t>Широка,67</t>
  </si>
  <si>
    <t>Широка,71</t>
  </si>
  <si>
    <t>Широка,73</t>
  </si>
  <si>
    <t>Широка,77</t>
  </si>
  <si>
    <t>ЛКП"Скнилівок"</t>
  </si>
  <si>
    <t>Разом по району</t>
  </si>
  <si>
    <t>Любінська,89</t>
  </si>
  <si>
    <t>Любінська,91</t>
  </si>
  <si>
    <t>Любінська,98</t>
  </si>
  <si>
    <t>Любінська,101</t>
  </si>
  <si>
    <t>Любінська,104</t>
  </si>
  <si>
    <t>Любінська,91в</t>
  </si>
  <si>
    <t>Любінська,97а</t>
  </si>
  <si>
    <t>Любінська,97б</t>
  </si>
  <si>
    <t>Любінська,99а</t>
  </si>
  <si>
    <t>Любінська,101а</t>
  </si>
  <si>
    <t>Любінська,101б</t>
  </si>
  <si>
    <t>Любінська,103</t>
  </si>
  <si>
    <t>Петлюри,23</t>
  </si>
  <si>
    <t>Широка,55а</t>
  </si>
  <si>
    <t>Повітряна,12</t>
  </si>
  <si>
    <t>Авіаційна,22а</t>
  </si>
  <si>
    <t>Пелюри,23</t>
  </si>
  <si>
    <t>Широка,26</t>
  </si>
  <si>
    <t>тариф з ПДВ</t>
  </si>
  <si>
    <t>Широка,55А</t>
  </si>
  <si>
    <t>К-сть робітників димових каналів</t>
  </si>
  <si>
    <t>К-сть робітників вентиляційних каналів</t>
  </si>
  <si>
    <t>Фактична кількість вентиляційних каналів</t>
  </si>
  <si>
    <t>Витрати на електрогазозварювальні роботи на 1м.кв. без ПДВ</t>
  </si>
  <si>
    <t>К-сть прописаних</t>
  </si>
  <si>
    <t>Шевченка,115</t>
  </si>
  <si>
    <t>Корсунська,5</t>
  </si>
  <si>
    <t>Виговського,55</t>
  </si>
  <si>
    <t>Левандівська,9</t>
  </si>
  <si>
    <t>Вартість 1кв.м без ПДВ</t>
  </si>
  <si>
    <t>Витрати на поточний ремонт (малярів, мулярів, штукатурів) на 1м.кв. без ПДВ</t>
  </si>
  <si>
    <t>Витрати на підготовку житлових будинків до експлуатації в осінньо-зимовий період на 1 кв.м без ПДВ</t>
  </si>
  <si>
    <t>Витрати на обслуговування внутрішньобудинкових електромереж на 1 кв,м без ПДВ</t>
  </si>
  <si>
    <t>Кількість квартир нежитл. Фонду</t>
  </si>
  <si>
    <t>Кількість квартир власних приміщень</t>
  </si>
  <si>
    <t xml:space="preserve">Кількість нежитл. Приміщень </t>
  </si>
  <si>
    <t>Кількість квартир власних. Фонду</t>
  </si>
  <si>
    <t>Кількість квартир власних Фонду</t>
  </si>
  <si>
    <t>Кв. Основ"яненко,4</t>
  </si>
  <si>
    <t>Комарова,2</t>
  </si>
  <si>
    <t>Левандівська,9а</t>
  </si>
  <si>
    <t>Широка,81</t>
  </si>
  <si>
    <t>Шевченка,45/47</t>
  </si>
  <si>
    <t>Шевченка,63/65</t>
  </si>
  <si>
    <t>Бортнянського,17</t>
  </si>
  <si>
    <t>Бортнянського,20а</t>
  </si>
  <si>
    <t>Левандівська,14</t>
  </si>
  <si>
    <t>Виговського,25а</t>
  </si>
  <si>
    <t>Низинна,17</t>
  </si>
  <si>
    <t>Низинна,19</t>
  </si>
  <si>
    <t>Левандівська,11а</t>
  </si>
  <si>
    <t>Фактична кількість димових каналів</t>
  </si>
  <si>
    <t xml:space="preserve">Витрати на утримання підкачуючих установок </t>
  </si>
  <si>
    <t>Загальна площа обладнана підкачками</t>
  </si>
  <si>
    <t>Загальна площа нежитлових приміщень</t>
  </si>
  <si>
    <t>К-сть насосних установок</t>
  </si>
  <si>
    <t>К-сть машиністів насосних установок</t>
  </si>
  <si>
    <t>Витрати на обслуговування підкачуючих установ</t>
  </si>
  <si>
    <t>Величковського,24</t>
  </si>
  <si>
    <t>Величковського,26</t>
  </si>
  <si>
    <t>Куликівська,18б</t>
  </si>
  <si>
    <t>Освицька,19</t>
  </si>
  <si>
    <t>Ярошинської,6</t>
  </si>
  <si>
    <t>Зелена,115ж</t>
  </si>
  <si>
    <t>Васильченка, 14</t>
  </si>
  <si>
    <t>Черкаська, 4</t>
  </si>
  <si>
    <t>Директор ТзОВ РЕД «Карпатбудсервіс»                                   Р.В.Кропельницький</t>
  </si>
  <si>
    <t>Головний бухгалтер                                                                  О.В.Лаптута</t>
  </si>
  <si>
    <t>сигнівка</t>
  </si>
  <si>
    <t>Леван</t>
  </si>
  <si>
    <t>Скнилівок</t>
  </si>
  <si>
    <t>Леванд</t>
  </si>
  <si>
    <t>Скнил,граніт, сяйво 4р.</t>
  </si>
  <si>
    <t>Богд</t>
  </si>
  <si>
    <t>Сяйво</t>
  </si>
  <si>
    <t>Граніт, леванд., сяйво</t>
  </si>
  <si>
    <t>Вигоди, 36</t>
  </si>
  <si>
    <t>Широка, 83а</t>
  </si>
  <si>
    <t>Роксоляни, 33</t>
  </si>
  <si>
    <t>Виговського,72</t>
  </si>
  <si>
    <t>Городоцька,214</t>
  </si>
  <si>
    <t>Патона,4/1</t>
  </si>
  <si>
    <t>Каховська,33</t>
  </si>
  <si>
    <t>Каховська,35</t>
  </si>
  <si>
    <t>Витрати на обслуговування внутрішньобудинкових електромереж  по ЛКП  Залізничного району                                                                                                                                 затверджено рішення виконавчого комітету ЛМР від14.11.2014р. № 854</t>
  </si>
  <si>
    <t>Левандіська,25</t>
  </si>
  <si>
    <t>Гніздовського,8</t>
  </si>
  <si>
    <t>Братів Климових,22</t>
  </si>
  <si>
    <t>Кульчицької, 12</t>
  </si>
  <si>
    <t>Виговського, 55</t>
  </si>
  <si>
    <t>Голубовича, 35а</t>
  </si>
  <si>
    <t>Морозенка, 5</t>
  </si>
  <si>
    <t>Голубовича, 35</t>
  </si>
  <si>
    <t>Городоцька, 50</t>
  </si>
  <si>
    <t>Городоцька, 52</t>
  </si>
  <si>
    <t>Городоцька, 54</t>
  </si>
  <si>
    <t>Городоцька, 56</t>
  </si>
  <si>
    <t>Городоцька, 58</t>
  </si>
  <si>
    <t>Городоцька, 60</t>
  </si>
  <si>
    <t>Городоцька, 62</t>
  </si>
  <si>
    <t>Городоцька, 68</t>
  </si>
  <si>
    <t>Городоцька, 70</t>
  </si>
  <si>
    <t>Городоцька, 72</t>
  </si>
  <si>
    <t>Городоцька, 74</t>
  </si>
  <si>
    <t>Городоцька, 134</t>
  </si>
  <si>
    <t>Городоцька, 138</t>
  </si>
  <si>
    <t>Городоцька, 140</t>
  </si>
  <si>
    <t>Городоцька, 144</t>
  </si>
  <si>
    <t>Городоцька, 146</t>
  </si>
  <si>
    <t>Городоцька, 148</t>
  </si>
  <si>
    <t>Городоцька, 150</t>
  </si>
  <si>
    <t>Городоцька, 162</t>
  </si>
  <si>
    <t>Городоцька, 241</t>
  </si>
  <si>
    <t>Городоцька, 243</t>
  </si>
  <si>
    <t>Городоцька, 245</t>
  </si>
  <si>
    <t>Городоцька, 247</t>
  </si>
  <si>
    <t>Городоцька, 249</t>
  </si>
  <si>
    <t>Городоцька, 200</t>
  </si>
  <si>
    <t>Городоцька, 301</t>
  </si>
  <si>
    <t>Городоцька, 305</t>
  </si>
  <si>
    <t>Городоцька, 303</t>
  </si>
  <si>
    <t>Городоцька, 206</t>
  </si>
  <si>
    <t>Городоцька, 208</t>
  </si>
  <si>
    <t>Городоцька, 311</t>
  </si>
  <si>
    <t>Городоцька, 212</t>
  </si>
  <si>
    <t>Городоцька, 313</t>
  </si>
  <si>
    <t>Городоцька, 317</t>
  </si>
  <si>
    <t>Городоцька, 319</t>
  </si>
  <si>
    <t>Городоцька, 234</t>
  </si>
  <si>
    <t>Городоцька, 238</t>
  </si>
  <si>
    <t>Городоцька, 276</t>
  </si>
  <si>
    <t>Городоцька, 278</t>
  </si>
  <si>
    <t>Городоцька, 280</t>
  </si>
  <si>
    <t>Городоцька, 291</t>
  </si>
  <si>
    <t>Городоцька, 293</t>
  </si>
  <si>
    <t>Городоцька, 295</t>
  </si>
  <si>
    <t>Городоцька, 289</t>
  </si>
  <si>
    <t>Городоцька, 218</t>
  </si>
  <si>
    <t>Городоцька, 315</t>
  </si>
  <si>
    <t>Городоцька, 188</t>
  </si>
  <si>
    <t>Городоцька, 190</t>
  </si>
  <si>
    <t>Городоцька, 297</t>
  </si>
  <si>
    <t>Городоцька, 210</t>
  </si>
  <si>
    <t>Городоцька, 251</t>
  </si>
  <si>
    <t>Городоцька, 253</t>
  </si>
  <si>
    <t>Городоцька, 257</t>
  </si>
  <si>
    <t>Городоцька, 259</t>
  </si>
  <si>
    <t>Городоцька, 263</t>
  </si>
  <si>
    <t>Городоцька, 265</t>
  </si>
  <si>
    <t>Городоцька, 214</t>
  </si>
  <si>
    <t>Залізнична, 72</t>
  </si>
  <si>
    <t>Залізнична, 74</t>
  </si>
  <si>
    <t>Залізнична, 76</t>
  </si>
  <si>
    <t>Кооперативна, 4</t>
  </si>
  <si>
    <t>Кооперативна, 5</t>
  </si>
  <si>
    <t>Магазинова, 1</t>
  </si>
  <si>
    <t>Магазинова, 2</t>
  </si>
  <si>
    <t>Магазинова, 3</t>
  </si>
  <si>
    <t>Магазинова, 4</t>
  </si>
  <si>
    <t>Левандівська, 2</t>
  </si>
  <si>
    <t>Левандівська, 6</t>
  </si>
  <si>
    <t>Левандівська, 10</t>
  </si>
  <si>
    <t>Левандівська, 14</t>
  </si>
  <si>
    <t>Левандівська, 13</t>
  </si>
  <si>
    <t>Левандівська, 15</t>
  </si>
  <si>
    <t>Левандівська, 16</t>
  </si>
  <si>
    <t>Левандівська, 17</t>
  </si>
  <si>
    <t>Левандівська, 18</t>
  </si>
  <si>
    <t>Левандівська, 19</t>
  </si>
  <si>
    <t>Левандівська, 20</t>
  </si>
  <si>
    <t>Левандівська, 21</t>
  </si>
  <si>
    <t>Левандівська, 22</t>
  </si>
  <si>
    <t>Левандівська, 23</t>
  </si>
  <si>
    <t>Левандівська, 28</t>
  </si>
  <si>
    <t>Левандівська, 36</t>
  </si>
  <si>
    <t>Левандівська, 9</t>
  </si>
  <si>
    <t>Одеська, 2</t>
  </si>
  <si>
    <t>Одеська, 3</t>
  </si>
  <si>
    <t>Одеська, 4</t>
  </si>
  <si>
    <t>Одеська, 5</t>
  </si>
  <si>
    <t>Одеська, 6</t>
  </si>
  <si>
    <t>Одеська, 7</t>
  </si>
  <si>
    <t>Одеська, 8</t>
  </si>
  <si>
    <t>Одеська, 9</t>
  </si>
  <si>
    <t>Одеська, 10</t>
  </si>
  <si>
    <t>Одеська, 11</t>
  </si>
  <si>
    <t>Одеська, 12</t>
  </si>
  <si>
    <t>Одеська, 13</t>
  </si>
  <si>
    <t>Одеська, 14</t>
  </si>
  <si>
    <t>Одеська, 15</t>
  </si>
  <si>
    <t>Одеська, 16</t>
  </si>
  <si>
    <t>Одеська, 17</t>
  </si>
  <si>
    <t>Одеська, 18</t>
  </si>
  <si>
    <t>Одеська, 19</t>
  </si>
  <si>
    <t>Одеська, 21</t>
  </si>
  <si>
    <t>Одеська, 27</t>
  </si>
  <si>
    <t>Одеська, 35</t>
  </si>
  <si>
    <t>Одеська, 39</t>
  </si>
  <si>
    <t>Ясна, 1</t>
  </si>
  <si>
    <t>Ясна, 3</t>
  </si>
  <si>
    <t>Ясна, 4</t>
  </si>
  <si>
    <t>Ясна, 5</t>
  </si>
  <si>
    <t>Ясна, 6</t>
  </si>
  <si>
    <t>Ясна, 8</t>
  </si>
  <si>
    <t>Ясна, 10</t>
  </si>
  <si>
    <t>Ясна, 14</t>
  </si>
  <si>
    <t>Ясна, 24</t>
  </si>
  <si>
    <t>Ясна, 25</t>
  </si>
  <si>
    <t>Ясна, 26</t>
  </si>
  <si>
    <t>Ясна, 29</t>
  </si>
  <si>
    <t>Ясна, 31</t>
  </si>
  <si>
    <t>Ясна, 32</t>
  </si>
  <si>
    <t>Ясна, 33</t>
  </si>
  <si>
    <t>Вернигори, 10</t>
  </si>
  <si>
    <t>Вернигори, 21</t>
  </si>
  <si>
    <t>Вернигори, 22</t>
  </si>
  <si>
    <t>Вернигори, 24</t>
  </si>
  <si>
    <t>Вернигори, 26</t>
  </si>
  <si>
    <t>Вернигори, 28</t>
  </si>
  <si>
    <t>Вернигори, 27</t>
  </si>
  <si>
    <t>Вернигори, 30</t>
  </si>
  <si>
    <t>Вернигори, 32</t>
  </si>
  <si>
    <t>Хотинська, 1</t>
  </si>
  <si>
    <t>Хотинська, 2</t>
  </si>
  <si>
    <t>Хотинська, 3</t>
  </si>
  <si>
    <t>Хотинська, 7</t>
  </si>
  <si>
    <t>Хотинська, 9</t>
  </si>
  <si>
    <t>Хотинська, 10</t>
  </si>
  <si>
    <t>Хотинська, 11</t>
  </si>
  <si>
    <t>Хотинська, 12</t>
  </si>
  <si>
    <t>Хотинська, 14</t>
  </si>
  <si>
    <t>Щекавицька, 12</t>
  </si>
  <si>
    <t>Щекавицька, 10</t>
  </si>
  <si>
    <t>Щекавицька, 2</t>
  </si>
  <si>
    <t>Залізнична, 64</t>
  </si>
  <si>
    <t>Залізнична, 42</t>
  </si>
  <si>
    <t>Залізнична, 46</t>
  </si>
  <si>
    <t>Залізнична, 48</t>
  </si>
  <si>
    <t>Залізнична, 62</t>
  </si>
  <si>
    <t>Залізнична, 50</t>
  </si>
  <si>
    <t>Залізнична, 10</t>
  </si>
  <si>
    <t>Залізнична, 12</t>
  </si>
  <si>
    <t>Залізнична, 24</t>
  </si>
  <si>
    <t>Залізнична, 32</t>
  </si>
  <si>
    <t>Залізнична, 34</t>
  </si>
  <si>
    <t>Залізнична, 36</t>
  </si>
  <si>
    <t>Залізнична, 38</t>
  </si>
  <si>
    <t>Залізнична, 14</t>
  </si>
  <si>
    <t>Залізнична, 2</t>
  </si>
  <si>
    <t>Залізнична, 4</t>
  </si>
  <si>
    <t>Залізнична, 6</t>
  </si>
  <si>
    <t>Залізнична, 8</t>
  </si>
  <si>
    <t>Городоцька, 76</t>
  </si>
  <si>
    <t>Городоцька, 78</t>
  </si>
  <si>
    <t>Городоцька, 80</t>
  </si>
  <si>
    <t>Городоцька, 82</t>
  </si>
  <si>
    <t>Городоцька, 84</t>
  </si>
  <si>
    <t>Городоцька, 86</t>
  </si>
  <si>
    <t>Городоцька, 88</t>
  </si>
  <si>
    <t>Городоцька, 90</t>
  </si>
  <si>
    <t>Городоцька, 94</t>
  </si>
  <si>
    <t>Городоцька, 98</t>
  </si>
  <si>
    <t>Городоцька, 100</t>
  </si>
  <si>
    <t>Городоцька, 102</t>
  </si>
  <si>
    <t>Городоцька, 104</t>
  </si>
  <si>
    <t>Городоцька, 106</t>
  </si>
  <si>
    <t>Городоцька, 110</t>
  </si>
  <si>
    <t>Городоцька, 122</t>
  </si>
  <si>
    <t>Стародубська, 1</t>
  </si>
  <si>
    <t>Стародубська, 3</t>
  </si>
  <si>
    <t>Стародубська, 4</t>
  </si>
  <si>
    <t>Стародубська, 6</t>
  </si>
  <si>
    <t>Затишна, 2</t>
  </si>
  <si>
    <t>Затишна, 4</t>
  </si>
  <si>
    <t>Коротка, 2</t>
  </si>
  <si>
    <t>Коротка, 3</t>
  </si>
  <si>
    <t>Коротка, 5</t>
  </si>
  <si>
    <t>Коротка, 8</t>
  </si>
  <si>
    <t>Коротка, 11</t>
  </si>
  <si>
    <t>Баштанна, 1</t>
  </si>
  <si>
    <t>Баштанна, 3</t>
  </si>
  <si>
    <t>Любінська, 94</t>
  </si>
  <si>
    <t>Любінська, 98</t>
  </si>
  <si>
    <t>Любінська, 104</t>
  </si>
  <si>
    <t>Любінська, 89</t>
  </si>
  <si>
    <t>Любінська, 91</t>
  </si>
  <si>
    <t>Любінська, 101</t>
  </si>
  <si>
    <t>Любінська, 103</t>
  </si>
  <si>
    <t>Любінська, 105</t>
  </si>
  <si>
    <t>Любінська, 107</t>
  </si>
  <si>
    <t>Мисливська, 15</t>
  </si>
  <si>
    <t>Мостова, 36</t>
  </si>
  <si>
    <t>Фабрична, 1</t>
  </si>
  <si>
    <t>Фабрична, 8</t>
  </si>
  <si>
    <t>Фабрична, 19</t>
  </si>
  <si>
    <t>Каховська, 8</t>
  </si>
  <si>
    <t>Каховська, 15</t>
  </si>
  <si>
    <t>Каховська, 24</t>
  </si>
  <si>
    <t>Каховська, 39</t>
  </si>
  <si>
    <t>Каховська, 33</t>
  </si>
  <si>
    <t>Каховська, 35</t>
  </si>
  <si>
    <t>Ряшівська, 1</t>
  </si>
  <si>
    <t>Ряшівська, 3</t>
  </si>
  <si>
    <t>Ряшівська, 5</t>
  </si>
  <si>
    <t>Ряшівська, 7</t>
  </si>
  <si>
    <t>Ряшівська, 15</t>
  </si>
  <si>
    <t>Сигнівка, 40</t>
  </si>
  <si>
    <t>Сигнівка, 46</t>
  </si>
  <si>
    <t>Сигнівка, 48</t>
  </si>
  <si>
    <t>Сигнівка, 50</t>
  </si>
  <si>
    <t>Сигнівка, 52</t>
  </si>
  <si>
    <t>Сигнівка, 5</t>
  </si>
  <si>
    <t>Сигнівка, 7</t>
  </si>
  <si>
    <t>Дозвільна, 1</t>
  </si>
  <si>
    <t>Дозвільна, 2</t>
  </si>
  <si>
    <t>Дозвільна, 4</t>
  </si>
  <si>
    <t>Журавлина, 3</t>
  </si>
  <si>
    <t>Журавлина, 7</t>
  </si>
  <si>
    <t>Журавлина, 9</t>
  </si>
  <si>
    <t>Журавлина, 11</t>
  </si>
  <si>
    <t>Журавлина, 13</t>
  </si>
  <si>
    <t>Журавлина, 5</t>
  </si>
  <si>
    <t>Журавлина, 1</t>
  </si>
  <si>
    <t>Гіоцентова, 4</t>
  </si>
  <si>
    <t>Гіоцентова, 6</t>
  </si>
  <si>
    <t>Тюльпанова, 11</t>
  </si>
  <si>
    <t>Вільхова, 18</t>
  </si>
  <si>
    <t>Грузинська, 79</t>
  </si>
  <si>
    <t>Вівсяна, 7</t>
  </si>
  <si>
    <t>Вівсяна, 9</t>
  </si>
  <si>
    <t>Вівсяна, 14</t>
  </si>
  <si>
    <t>Гречана, 19</t>
  </si>
  <si>
    <t>Лютнева, 7</t>
  </si>
  <si>
    <t>Пшенична, 12</t>
  </si>
  <si>
    <t>Корсунська, 5</t>
  </si>
  <si>
    <t>Дальня, 10</t>
  </si>
  <si>
    <t>Дальня, 44</t>
  </si>
  <si>
    <t>Дальня, 50</t>
  </si>
  <si>
    <t>Дрогобицька, 10</t>
  </si>
  <si>
    <t>Дубнівська, 13</t>
  </si>
  <si>
    <t>Вигоди, 10</t>
  </si>
  <si>
    <t>Вигоди, 42</t>
  </si>
  <si>
    <t>Вигоди, 44</t>
  </si>
  <si>
    <t>Вигоди, 46</t>
  </si>
  <si>
    <t>Вигоди, 48</t>
  </si>
  <si>
    <t>Вигоди, 50</t>
  </si>
  <si>
    <t>Вигоди, 54</t>
  </si>
  <si>
    <t>Вигоди, 56</t>
  </si>
  <si>
    <t>Вигоди, 58</t>
  </si>
  <si>
    <t>Вигоди, 60</t>
  </si>
  <si>
    <t>Вигоди, 62</t>
  </si>
  <si>
    <t>Доробок, 19</t>
  </si>
  <si>
    <t>Доробок, 48</t>
  </si>
  <si>
    <t>Загородня, 25</t>
  </si>
  <si>
    <t>Кругова, 10</t>
  </si>
  <si>
    <t>Кругова, 11</t>
  </si>
  <si>
    <t>Моторна, 6</t>
  </si>
  <si>
    <t>Моторна, 12</t>
  </si>
  <si>
    <t>Моторна, 44</t>
  </si>
  <si>
    <t>Моторна, 53</t>
  </si>
  <si>
    <t>Моторна, 58</t>
  </si>
  <si>
    <t>На Четвертях, 30</t>
  </si>
  <si>
    <t>Немирівська, 3</t>
  </si>
  <si>
    <t>Низинна, 2</t>
  </si>
  <si>
    <t>Низинна, 4</t>
  </si>
  <si>
    <t>Низинна,  21</t>
  </si>
  <si>
    <t>Низинна,  25</t>
  </si>
  <si>
    <t>Низинна,  27</t>
  </si>
  <si>
    <t>Низинна,  52</t>
  </si>
  <si>
    <t>Низинна, 60</t>
  </si>
  <si>
    <t>Низинна, 17</t>
  </si>
  <si>
    <t>Низинна, 19</t>
  </si>
  <si>
    <t>Пілотів, 20</t>
  </si>
  <si>
    <t>Повітряна, 28</t>
  </si>
  <si>
    <t>Повітряна, 30</t>
  </si>
  <si>
    <t>Повітряна, 46</t>
  </si>
  <si>
    <t>Повітряна, 50</t>
  </si>
  <si>
    <t>Повітряна, 55</t>
  </si>
  <si>
    <t>Повітряна, 58</t>
  </si>
  <si>
    <t>Повітряна, 63</t>
  </si>
  <si>
    <t>Повітряна, 65</t>
  </si>
  <si>
    <t>Повітряна, 83</t>
  </si>
  <si>
    <t>Повітряна, 88</t>
  </si>
  <si>
    <t>Повітряна, 92</t>
  </si>
  <si>
    <t>Повітряна, 94</t>
  </si>
  <si>
    <t>Повітряна,  4</t>
  </si>
  <si>
    <t>Повітряна,  6</t>
  </si>
  <si>
    <t>Повітряна,  8</t>
  </si>
  <si>
    <t>Повітряна,  10</t>
  </si>
  <si>
    <t>Повітряна,  14</t>
  </si>
  <si>
    <t>Повітряна,  15</t>
  </si>
  <si>
    <t>Повітряна,  17</t>
  </si>
  <si>
    <t>Повітряна,  23</t>
  </si>
  <si>
    <t>Повітряна,  25</t>
  </si>
  <si>
    <t>Повітряна, 12</t>
  </si>
  <si>
    <t>Пропелерна, 6</t>
  </si>
  <si>
    <t>Пропелерна, 17</t>
  </si>
  <si>
    <t>Пропелерна, 28</t>
  </si>
  <si>
    <t>Пропелерна, 38</t>
  </si>
  <si>
    <t>Пропелерна, 73</t>
  </si>
  <si>
    <t>Пропелерна, 75</t>
  </si>
  <si>
    <t>Пропелерна, 98</t>
  </si>
  <si>
    <t>Роксоляни, 2</t>
  </si>
  <si>
    <t>Роксоляни, 5</t>
  </si>
  <si>
    <t>Роксоляни, 6</t>
  </si>
  <si>
    <t>Роксоляни, 7</t>
  </si>
  <si>
    <t>Роксоляни, 8</t>
  </si>
  <si>
    <t>Роксоляни, 9</t>
  </si>
  <si>
    <t>Роксоляни, 11</t>
  </si>
  <si>
    <t>Роксоляни, 12</t>
  </si>
  <si>
    <t>Роксоляни, 14</t>
  </si>
  <si>
    <t>Роксоляни, 16</t>
  </si>
  <si>
    <t>Роксоляни, 21</t>
  </si>
  <si>
    <t>Роксоляни, 23</t>
  </si>
  <si>
    <t>Роксоляни, 24</t>
  </si>
  <si>
    <t>Роксоляни, 25</t>
  </si>
  <si>
    <t>Роксоляни, 26</t>
  </si>
  <si>
    <t>Роксоляни, 28</t>
  </si>
  <si>
    <t>Роксоляни, 29</t>
  </si>
  <si>
    <t>Роксоляни, 31</t>
  </si>
  <si>
    <t>Роксоляни, 51</t>
  </si>
  <si>
    <t>Роксоляни, 63</t>
  </si>
  <si>
    <t>Скромна, 4</t>
  </si>
  <si>
    <t>Скромна, 7</t>
  </si>
  <si>
    <t>Суботівська, 2</t>
  </si>
  <si>
    <t>Суботівська, 7</t>
  </si>
  <si>
    <t>Суботівська, 8</t>
  </si>
  <si>
    <t>Суботівська, 9</t>
  </si>
  <si>
    <t>Суботівська, 10</t>
  </si>
  <si>
    <t>Суботівська, 11</t>
  </si>
  <si>
    <t>Сяйво, 109</t>
  </si>
  <si>
    <t>Сяйво, 115</t>
  </si>
  <si>
    <t>Сяйво, 11</t>
  </si>
  <si>
    <t>Сяйво, 15</t>
  </si>
  <si>
    <t>Сяйво, 17</t>
  </si>
  <si>
    <t>Сяйво, 19</t>
  </si>
  <si>
    <t>Сяйво, 21</t>
  </si>
  <si>
    <t>Широка, 64</t>
  </si>
  <si>
    <t>Широка, 66</t>
  </si>
  <si>
    <t>Широка, 68</t>
  </si>
  <si>
    <t>Широка, 70</t>
  </si>
  <si>
    <t>Широка, 72</t>
  </si>
  <si>
    <t>Широка, 76</t>
  </si>
  <si>
    <t>Широка, 82</t>
  </si>
  <si>
    <t>Широка, 84</t>
  </si>
  <si>
    <t>Широка, 86</t>
  </si>
  <si>
    <t>Широка, 88</t>
  </si>
  <si>
    <t>Широка, 90</t>
  </si>
  <si>
    <t>Широка, 92</t>
  </si>
  <si>
    <t>Широка, 94</t>
  </si>
  <si>
    <t>Широка, 96</t>
  </si>
  <si>
    <t>Широка, 98</t>
  </si>
  <si>
    <t>Широка, 26</t>
  </si>
  <si>
    <t>Широка, 29</t>
  </si>
  <si>
    <t>Широка, 33</t>
  </si>
  <si>
    <t>Широка, 63</t>
  </si>
  <si>
    <t>Широка, 65</t>
  </si>
  <si>
    <t>Широка, 67</t>
  </si>
  <si>
    <t>Широка, 71</t>
  </si>
  <si>
    <t>Широка, 73</t>
  </si>
  <si>
    <t>Широка, 77</t>
  </si>
  <si>
    <t>Широка, 55</t>
  </si>
  <si>
    <t>О. Кульчицької, 1</t>
  </si>
  <si>
    <t>О. Кульчицької, 3</t>
  </si>
  <si>
    <t>О. Кульчицької, 9</t>
  </si>
  <si>
    <t>О. Кульчицької, 11</t>
  </si>
  <si>
    <t>О. Кульчицької, 6</t>
  </si>
  <si>
    <t>О. Кульчицької, 14</t>
  </si>
  <si>
    <t>О. Кульчицької, 14/2</t>
  </si>
  <si>
    <t>С. Петлюри, 2</t>
  </si>
  <si>
    <t>С. Петлюри, 24</t>
  </si>
  <si>
    <t>С. Петлюри, 26</t>
  </si>
  <si>
    <t>С. Петлюри, 28</t>
  </si>
  <si>
    <t>С. Петлюри, 30</t>
  </si>
  <si>
    <t>Алмазна, 2</t>
  </si>
  <si>
    <t>Алмазна, 10</t>
  </si>
  <si>
    <t>Алмазна, 15</t>
  </si>
  <si>
    <t>Алмазна, 17</t>
  </si>
  <si>
    <t>Алмазна, 19</t>
  </si>
  <si>
    <t>Алмазна, 21</t>
  </si>
  <si>
    <t>Алмазна, 22</t>
  </si>
  <si>
    <t>Алмазна, 24</t>
  </si>
  <si>
    <t>Ангарна, 18</t>
  </si>
  <si>
    <t>Ботанічна, 6</t>
  </si>
  <si>
    <t>Ботанічна, 8</t>
  </si>
  <si>
    <t>Бруснівська, 2</t>
  </si>
  <si>
    <t>Бруснівська, 4</t>
  </si>
  <si>
    <t>Бруснівська, 6</t>
  </si>
  <si>
    <t>Естонська, 2</t>
  </si>
  <si>
    <t>Естонська, 10</t>
  </si>
  <si>
    <t>Естонська, 13</t>
  </si>
  <si>
    <t>Естонська, 19</t>
  </si>
  <si>
    <t>Естонська, 21</t>
  </si>
  <si>
    <t>Естонська, 23</t>
  </si>
  <si>
    <t>Естонська, 29</t>
  </si>
  <si>
    <t>Естонська, 37</t>
  </si>
  <si>
    <t>Кузнярівка, 27</t>
  </si>
  <si>
    <t>Кузнярівка, 71</t>
  </si>
  <si>
    <t>Ливарна, 2</t>
  </si>
  <si>
    <t>Ливарна, 4</t>
  </si>
  <si>
    <t>Ливарна, 5</t>
  </si>
  <si>
    <t>Ливарна, 6</t>
  </si>
  <si>
    <t>Ливарна, 9</t>
  </si>
  <si>
    <t>Машиністів, 6</t>
  </si>
  <si>
    <t>Машиністів, 8</t>
  </si>
  <si>
    <t>Машиністів, 18</t>
  </si>
  <si>
    <t>Машиністів, 22</t>
  </si>
  <si>
    <t>Машиністів, 23</t>
  </si>
  <si>
    <t>Озерна, 1</t>
  </si>
  <si>
    <t>Озерна, 5</t>
  </si>
  <si>
    <t>Озерна, 7</t>
  </si>
  <si>
    <t>Озерна, 8</t>
  </si>
  <si>
    <t>Озерна, 9</t>
  </si>
  <si>
    <t>Озерна, 10</t>
  </si>
  <si>
    <t>Озерна, 11</t>
  </si>
  <si>
    <t>Озерна, 12</t>
  </si>
  <si>
    <t>Озерна, 17</t>
  </si>
  <si>
    <t>Озерна, 18</t>
  </si>
  <si>
    <t>Озерна, 19</t>
  </si>
  <si>
    <t>Озерна, 20</t>
  </si>
  <si>
    <t>Озерна, 25</t>
  </si>
  <si>
    <t>Озерна, 34</t>
  </si>
  <si>
    <t>Озерна, 35</t>
  </si>
  <si>
    <t>Озерна, 38</t>
  </si>
  <si>
    <t>Озерна, 39</t>
  </si>
  <si>
    <t>Олешківська, 13</t>
  </si>
  <si>
    <t>Орельська, 7</t>
  </si>
  <si>
    <t>Орельська, 8</t>
  </si>
  <si>
    <t>Орельська, 20</t>
  </si>
  <si>
    <t>Орельська, 22</t>
  </si>
  <si>
    <t>Орельська, 28</t>
  </si>
  <si>
    <t>Орельська, 39</t>
  </si>
  <si>
    <t>Орельська, 51</t>
  </si>
  <si>
    <t>Папоротна, 1</t>
  </si>
  <si>
    <t>Папоротна, 3</t>
  </si>
  <si>
    <t>Папоротна, 5</t>
  </si>
  <si>
    <t>Папоротна, 6</t>
  </si>
  <si>
    <t>Папоротна, 7</t>
  </si>
  <si>
    <t>Папоротна, 8</t>
  </si>
  <si>
    <t>Папоротна, 9</t>
  </si>
  <si>
    <t>Папоротна, 10</t>
  </si>
  <si>
    <t>Папоротна, 11</t>
  </si>
  <si>
    <t>Папоротна, 13</t>
  </si>
  <si>
    <t>Папоротна, 14</t>
  </si>
  <si>
    <t>Папоротна, 15</t>
  </si>
  <si>
    <t>Папоротна, 16</t>
  </si>
  <si>
    <t>Папоротна, 18</t>
  </si>
  <si>
    <t>Папоротна, 20</t>
  </si>
  <si>
    <t>Папоротна, 22</t>
  </si>
  <si>
    <t>Папоротна, 24</t>
  </si>
  <si>
    <t>Папоротна, 26</t>
  </si>
  <si>
    <t>Папоротна, 28</t>
  </si>
  <si>
    <t>Папоротна, 30</t>
  </si>
  <si>
    <t>Папоротна, 32</t>
  </si>
  <si>
    <t>Папоротна, 34</t>
  </si>
  <si>
    <t>Папоротна, 36</t>
  </si>
  <si>
    <t>Папоротна, 38</t>
  </si>
  <si>
    <t>Папоротна, 40</t>
  </si>
  <si>
    <t>Папоротна, 42</t>
  </si>
  <si>
    <t>Папоротна, 44</t>
  </si>
  <si>
    <t>Папоротна, 48</t>
  </si>
  <si>
    <t>Планерна, 12</t>
  </si>
  <si>
    <t>Талінська, 4</t>
  </si>
  <si>
    <t>Талінська, 14</t>
  </si>
  <si>
    <t>Талінська, 22</t>
  </si>
  <si>
    <t>Левандівська, 9-а</t>
  </si>
  <si>
    <t>Левандівська, 25</t>
  </si>
  <si>
    <t>Братів Климових ,22</t>
  </si>
  <si>
    <t>Широка, 81</t>
  </si>
  <si>
    <t>Залізнична, 14-а/2</t>
  </si>
  <si>
    <t>Залізнична, 14-а/3</t>
  </si>
  <si>
    <t>Залізнична, 14-а/4</t>
  </si>
  <si>
    <t>Залізнична, 14-а/5</t>
  </si>
  <si>
    <t>Залізнична, 14-а/6</t>
  </si>
  <si>
    <t>Залізнична, 14-а/7</t>
  </si>
  <si>
    <t>Залізнична, 14-а/8</t>
  </si>
  <si>
    <t>Залізнична, 14-а/9</t>
  </si>
  <si>
    <t>Залізнична, 14-а/10</t>
  </si>
  <si>
    <t>Кульпарківська, 114-а</t>
  </si>
  <si>
    <t>Левандівська, 14-а</t>
  </si>
  <si>
    <t>Авіаційна, 22-а</t>
  </si>
  <si>
    <t>Алмазна, 22-а</t>
  </si>
  <si>
    <t>Левандівська, 22-а</t>
  </si>
  <si>
    <t>Журавлина, 9-а</t>
  </si>
  <si>
    <t>Любінська, 99-а</t>
  </si>
  <si>
    <t>Алмазна, 19-а</t>
  </si>
  <si>
    <t>Левандівська, 19-а</t>
  </si>
  <si>
    <t>Озерна, 39-а</t>
  </si>
  <si>
    <t>Широка, 9-а</t>
  </si>
  <si>
    <t>Садова, 27-а</t>
  </si>
  <si>
    <t>Каховська, 37-а</t>
  </si>
  <si>
    <t>Журавлина, 7-а</t>
  </si>
  <si>
    <t>Любінська, 97-а</t>
  </si>
  <si>
    <t>Левандівська, 17-а</t>
  </si>
  <si>
    <t>Кульпарківська, 118-а</t>
  </si>
  <si>
    <t>Городоцька, 218-а</t>
  </si>
  <si>
    <t xml:space="preserve">Широка, 88-а </t>
  </si>
  <si>
    <t>Садова, 25-а</t>
  </si>
  <si>
    <t>Роксоляни, 65-а</t>
  </si>
  <si>
    <t>Левандівська, 15-а</t>
  </si>
  <si>
    <t>Сяйво, 15-а</t>
  </si>
  <si>
    <t>Широка, 55-а</t>
  </si>
  <si>
    <t>Ясна, 11-а</t>
  </si>
  <si>
    <t>Левандівська, 11-а</t>
  </si>
  <si>
    <t>Городоцька,  241-а</t>
  </si>
  <si>
    <t>Кавказька, 21-а</t>
  </si>
  <si>
    <t>Любінська, 101-а</t>
  </si>
  <si>
    <t>Алмазна, 21-а</t>
  </si>
  <si>
    <t>Левандівська, 21-а</t>
  </si>
  <si>
    <t>Садова, 20-а</t>
  </si>
  <si>
    <t>Коротка, 8-а</t>
  </si>
  <si>
    <t>Коротка, 11-а</t>
  </si>
  <si>
    <t>Левандівська, 13-а</t>
  </si>
  <si>
    <t>Широка, 83-а</t>
  </si>
  <si>
    <t>Городоцька, 241-б</t>
  </si>
  <si>
    <t>Кульпарківська, 116-а</t>
  </si>
  <si>
    <t>Кульпарківська, 130-а</t>
  </si>
  <si>
    <t>Городоцька, 210-а</t>
  </si>
  <si>
    <t>Городоцька, 202</t>
  </si>
  <si>
    <t>Сигнівка, 52-а</t>
  </si>
  <si>
    <t>Сигнівка, 46-а</t>
  </si>
  <si>
    <t>Садова, 6-а</t>
  </si>
  <si>
    <t>О. Кульчицької, 16-а</t>
  </si>
  <si>
    <t>Левандівська, 16-а</t>
  </si>
  <si>
    <t>Левандівська, 36-а</t>
  </si>
  <si>
    <t>Кругова, 6-а</t>
  </si>
  <si>
    <t>Кругова, 6-б</t>
  </si>
  <si>
    <t>Кругова, 6-в</t>
  </si>
  <si>
    <t>Кругова, 6-г</t>
  </si>
  <si>
    <t>Кругова, 7-а</t>
  </si>
  <si>
    <t>Кругова, 9-а</t>
  </si>
  <si>
    <t>Любінська, 91-в</t>
  </si>
  <si>
    <t>Любінська, 97-б</t>
  </si>
  <si>
    <t>Любінська, 101-б</t>
  </si>
  <si>
    <t>О. Кульчицької, 16-б</t>
  </si>
  <si>
    <t>О. Кульчицької, 16-в</t>
  </si>
  <si>
    <t>С. Петлюри, 2-а</t>
  </si>
  <si>
    <t>Алмазна, 21-б</t>
  </si>
  <si>
    <t>Гайова, 4</t>
  </si>
  <si>
    <t>Сяйво, 11-б</t>
  </si>
  <si>
    <t>Любінська,105</t>
  </si>
  <si>
    <t>Любінська,107</t>
  </si>
  <si>
    <t>Виговського,45</t>
  </si>
  <si>
    <t>Виговського,47</t>
  </si>
  <si>
    <t>Виговського,65</t>
  </si>
  <si>
    <t>О.Кульчицької,1</t>
  </si>
  <si>
    <t>О.Кульчицької,3</t>
  </si>
  <si>
    <t>О.Кульчицької,9</t>
  </si>
  <si>
    <t>О.Кульчицької,11</t>
  </si>
  <si>
    <t>О.Кульчицької,6</t>
  </si>
  <si>
    <t>О.Кульчицької,14</t>
  </si>
  <si>
    <t>О.Кульчицької,14/2</t>
  </si>
  <si>
    <t>О.Кульчицької,16а</t>
  </si>
  <si>
    <t>О.Кульчицької,16б</t>
  </si>
  <si>
    <t>О.Кульчицької,16в</t>
  </si>
  <si>
    <t>С.Петлюри,2</t>
  </si>
  <si>
    <t>С.Петлюри,2а</t>
  </si>
  <si>
    <t>С.Петлюри,24</t>
  </si>
  <si>
    <t>С.Петлюри,26</t>
  </si>
  <si>
    <t>С.Петлюри,28</t>
  </si>
  <si>
    <t>С.Петлюри,30</t>
  </si>
  <si>
    <t>ЛКП "Нове"</t>
  </si>
  <si>
    <t xml:space="preserve">Загальна площа покрівель по ЛКП  Залізничного району </t>
  </si>
  <si>
    <t>шифер</t>
  </si>
  <si>
    <t>Сталь</t>
  </si>
  <si>
    <t>черепиця</t>
  </si>
  <si>
    <t>мягка</t>
  </si>
  <si>
    <t>металева</t>
  </si>
  <si>
    <t>мяка</t>
  </si>
  <si>
    <t>м'яка</t>
  </si>
  <si>
    <t>металічна</t>
  </si>
  <si>
    <t>Витрати на обслуговування димовентиляційних каналів  по ЛКП  Залізничного району</t>
  </si>
  <si>
    <t xml:space="preserve">Витрати на дератизацію по ЛКП </t>
  </si>
  <si>
    <t>сталь</t>
  </si>
  <si>
    <t>Гірника, 1а</t>
  </si>
  <si>
    <t>Виговського, 49</t>
  </si>
  <si>
    <t>Виговського, 51</t>
  </si>
  <si>
    <t>Виговського, 53</t>
  </si>
  <si>
    <t>оцинкована</t>
  </si>
  <si>
    <t>Патона, 12</t>
  </si>
  <si>
    <t>Кричевського,65</t>
  </si>
  <si>
    <t>Кількість покрівельників</t>
  </si>
  <si>
    <t>Зарплата покрівельників</t>
  </si>
  <si>
    <t>Нарахування на зарплату</t>
  </si>
  <si>
    <t>Витрати на прибирання прибудинкової території по ЛКП                                  Залізничного р-ну</t>
  </si>
  <si>
    <t>Всього витрат без ПДВ</t>
  </si>
  <si>
    <t>ПДВ</t>
  </si>
  <si>
    <t>Витрати на прибирання сходових кліток</t>
  </si>
  <si>
    <t>Витрати на прибирання сходових кліток на 1кв.м.з ПДВ</t>
  </si>
  <si>
    <t>Вартість обслуговування на м.кв.без ПДВ</t>
  </si>
  <si>
    <t>М.Вовчка 3</t>
  </si>
  <si>
    <t>М.Вовчка 19</t>
  </si>
  <si>
    <t>М.Вовчка 21</t>
  </si>
  <si>
    <t>М.Вовчка 23</t>
  </si>
  <si>
    <t>М.Вовчка 25</t>
  </si>
  <si>
    <t>М.Вовчка 27</t>
  </si>
  <si>
    <t>М.Вовчка 31</t>
  </si>
  <si>
    <t>М.Вовчка 33</t>
  </si>
  <si>
    <t>М.Вовчка 35</t>
  </si>
  <si>
    <t>М.Вовчка 37</t>
  </si>
  <si>
    <t>М.Вовчка 37А</t>
  </si>
  <si>
    <t>М.Вовчка 39</t>
  </si>
  <si>
    <t>М.Вовчка 41</t>
  </si>
  <si>
    <t>М.Вовчка 41А</t>
  </si>
  <si>
    <t>М.Вовчка 43</t>
  </si>
  <si>
    <t>М.Вовчка 45</t>
  </si>
  <si>
    <t>М.Вовчка 47</t>
  </si>
  <si>
    <t>Головацького 3</t>
  </si>
  <si>
    <t>Головацького 4</t>
  </si>
  <si>
    <t>Головацького 5</t>
  </si>
  <si>
    <t>Головацького 6</t>
  </si>
  <si>
    <t>Головацького 7</t>
  </si>
  <si>
    <t>Головацького 8</t>
  </si>
  <si>
    <t>Головацького 9</t>
  </si>
  <si>
    <t>Головацького 10</t>
  </si>
  <si>
    <t>Головацького 11</t>
  </si>
  <si>
    <t>Головацького 11А</t>
  </si>
  <si>
    <t>Головацького 12</t>
  </si>
  <si>
    <t>Головацького 14</t>
  </si>
  <si>
    <t>Головацького 16</t>
  </si>
  <si>
    <t>Головацького 17</t>
  </si>
  <si>
    <t>Головацького 17А</t>
  </si>
  <si>
    <t>Головацького 18</t>
  </si>
  <si>
    <t>Головацького 19</t>
  </si>
  <si>
    <t>Головацького 20</t>
  </si>
  <si>
    <t>Головацького 22</t>
  </si>
  <si>
    <t>Головацького 24</t>
  </si>
  <si>
    <t>Головацького 25</t>
  </si>
  <si>
    <t>Головацького 26</t>
  </si>
  <si>
    <t>Головацького 32</t>
  </si>
  <si>
    <t>Головацького 34</t>
  </si>
  <si>
    <t>Перова 3</t>
  </si>
  <si>
    <t>Перова 4</t>
  </si>
  <si>
    <t>Перова 5</t>
  </si>
  <si>
    <t>Перова 6</t>
  </si>
  <si>
    <t>Перова 7</t>
  </si>
  <si>
    <t>Перова 8</t>
  </si>
  <si>
    <t>Перова 9</t>
  </si>
  <si>
    <t>Перова 10</t>
  </si>
  <si>
    <t>Перова 11</t>
  </si>
  <si>
    <t>Перова 12</t>
  </si>
  <si>
    <t>Перова 13</t>
  </si>
  <si>
    <t>Перова 14</t>
  </si>
  <si>
    <t>Вернигори 10</t>
  </si>
  <si>
    <t>Загальна площа житлового фонду будинку</t>
  </si>
  <si>
    <t>Загальна площа нежитлових приміщень будинку</t>
  </si>
  <si>
    <t>Загальна площа власних приміщень будинку</t>
  </si>
  <si>
    <t>Собівартість на утримання виробничих майстерень  по ЛКП Залізничного району</t>
  </si>
  <si>
    <t>Площа сходових кліток(згідно рішення)</t>
  </si>
  <si>
    <t>Площа сходових кліток(факт)</t>
  </si>
  <si>
    <t>Площа прибуд.території пропонується</t>
  </si>
  <si>
    <t>Витрати на обслуговування внутрішньобудинкових систем водопостачання   по ЛКП  Залізничного району</t>
  </si>
  <si>
    <t>Витрати на обслуговування внутрішньобудинкових систем водовідведення   по ЛКП  Залізничного району</t>
  </si>
  <si>
    <t>Витрати на обслуговування внутрішньобудинкових систем центрального опалення   по ЛКП  Залізничного району</t>
  </si>
  <si>
    <t>Вернигори 21</t>
  </si>
  <si>
    <t>Вернигори 22</t>
  </si>
  <si>
    <t>Вернигори 24</t>
  </si>
  <si>
    <t>Вернигори 26</t>
  </si>
  <si>
    <t>Вернигори 28</t>
  </si>
  <si>
    <t>Вернигори 27</t>
  </si>
  <si>
    <t>Вернигори 30</t>
  </si>
  <si>
    <t>Вернигори 32</t>
  </si>
  <si>
    <t>Декарта 2</t>
  </si>
  <si>
    <t>Декарта 3</t>
  </si>
  <si>
    <t>Декарта 5</t>
  </si>
  <si>
    <t>Декарта 7</t>
  </si>
  <si>
    <t>Декарта 10</t>
  </si>
  <si>
    <t>Декарта 11</t>
  </si>
  <si>
    <t>Декарта 11А</t>
  </si>
  <si>
    <t>Декарта 14</t>
  </si>
  <si>
    <t>Декарта 17</t>
  </si>
  <si>
    <t>Декарта 22</t>
  </si>
  <si>
    <t>Декарта 24</t>
  </si>
  <si>
    <t>Хотинська 1</t>
  </si>
  <si>
    <t>Хотинська 2</t>
  </si>
  <si>
    <t>Хотинська 3</t>
  </si>
  <si>
    <t>Хотинська 7</t>
  </si>
  <si>
    <t>Хотинська 9</t>
  </si>
  <si>
    <t>Хотинська 10</t>
  </si>
  <si>
    <t>Хотинська 11</t>
  </si>
  <si>
    <t>Хотинська 12</t>
  </si>
  <si>
    <t>Хотинська 14</t>
  </si>
  <si>
    <t>С.Голубовича 39</t>
  </si>
  <si>
    <t>С.Голубовича 42</t>
  </si>
  <si>
    <t>С.Голубовича 44</t>
  </si>
  <si>
    <t>С.Голубовича 46</t>
  </si>
  <si>
    <t>О.Степанівни 21</t>
  </si>
  <si>
    <t>О.Степанівни 33А</t>
  </si>
  <si>
    <t>О.Степанівни 33Б</t>
  </si>
  <si>
    <t>О.Степанівни 35А</t>
  </si>
  <si>
    <t>О.Степанівни 35</t>
  </si>
  <si>
    <t>О.Степанівни 37</t>
  </si>
  <si>
    <t>О.Степанівни 23</t>
  </si>
  <si>
    <t>О.Степанівни 33</t>
  </si>
  <si>
    <t>Бр.Міхновських 2</t>
  </si>
  <si>
    <t>Бр.Міхновських 3</t>
  </si>
  <si>
    <t>Бр.Міхновських 5</t>
  </si>
  <si>
    <t>Бр.Міхновських 6</t>
  </si>
  <si>
    <t>Бр.Міхновських 7</t>
  </si>
  <si>
    <t>Бр.Міхновських 8</t>
  </si>
  <si>
    <t>Бр.Міхновських 8А</t>
  </si>
  <si>
    <t>Бр.Міхновських 15</t>
  </si>
  <si>
    <t>Бр.Міхновських 21</t>
  </si>
  <si>
    <t>Бр.Міхновських 18</t>
  </si>
  <si>
    <t>Бр.Міхновських 17</t>
  </si>
  <si>
    <t>Бр.Міхновських 19</t>
  </si>
  <si>
    <t>Бр.Міхновських 22</t>
  </si>
  <si>
    <t>Бр.Міхновських 22А</t>
  </si>
  <si>
    <t>Бр.Міхновських 24</t>
  </si>
  <si>
    <t>Бр.Міхновських 25</t>
  </si>
  <si>
    <t>Бр.Міхновських 26</t>
  </si>
  <si>
    <t>Бр.Міхновських 27А</t>
  </si>
  <si>
    <t>Бр.Міхновських 28</t>
  </si>
  <si>
    <t>Бр.Міхновських 30</t>
  </si>
  <si>
    <t>Бр.Міхновських 31</t>
  </si>
  <si>
    <t>Бр.Міхновських 33</t>
  </si>
  <si>
    <t>Бр.Міхновських 33А</t>
  </si>
  <si>
    <t>Бр.Міхновських 33Б</t>
  </si>
  <si>
    <t>Бр.Міхновських 35</t>
  </si>
  <si>
    <t>Бр.Міхновських 34</t>
  </si>
  <si>
    <t>Шараневича 1</t>
  </si>
  <si>
    <t>Шараневича 1А</t>
  </si>
  <si>
    <t>Шараневича 3</t>
  </si>
  <si>
    <t>Шараневича 5</t>
  </si>
  <si>
    <t>Шараневича 7</t>
  </si>
  <si>
    <t>Шараневича 7А</t>
  </si>
  <si>
    <t>Шараневича 9</t>
  </si>
  <si>
    <t>Шараневича 9А</t>
  </si>
  <si>
    <t>Шараневича 11</t>
  </si>
  <si>
    <t>Шараневича 29</t>
  </si>
  <si>
    <t>Шараневича 23</t>
  </si>
  <si>
    <t>Шараневича 21</t>
  </si>
  <si>
    <t>Шараневича 24</t>
  </si>
  <si>
    <t>Шараневича 2</t>
  </si>
  <si>
    <t>Шараневича 4</t>
  </si>
  <si>
    <t>Шараневича 8</t>
  </si>
  <si>
    <t>Шараневича 10</t>
  </si>
  <si>
    <t>Шараневича 17</t>
  </si>
  <si>
    <t>Шараневича 22</t>
  </si>
  <si>
    <t>Щекавицька 12</t>
  </si>
  <si>
    <t>Щекавицька 10</t>
  </si>
  <si>
    <t>Щекавицька 2</t>
  </si>
  <si>
    <t>Стороженка 2</t>
  </si>
  <si>
    <t>Стороженка 4</t>
  </si>
  <si>
    <t>Стороженка 5</t>
  </si>
  <si>
    <t>Стороженка 8</t>
  </si>
  <si>
    <t>Стороженка 10</t>
  </si>
  <si>
    <t>Стороженка 23</t>
  </si>
  <si>
    <t>Стороженка 31</t>
  </si>
  <si>
    <t>Стороженка 37</t>
  </si>
  <si>
    <t>Залізнична 64</t>
  </si>
  <si>
    <t>Залізнична 42</t>
  </si>
  <si>
    <t>Залізнична 46</t>
  </si>
  <si>
    <t>Залізнична 48</t>
  </si>
  <si>
    <t>Залізнична 62</t>
  </si>
  <si>
    <t>Залізнична 50</t>
  </si>
  <si>
    <t>Залізнична 10</t>
  </si>
  <si>
    <t>Залізнична 12</t>
  </si>
  <si>
    <t>Залізнична 24</t>
  </si>
  <si>
    <t>Залізнична 32</t>
  </si>
  <si>
    <t>Залізнична 34</t>
  </si>
  <si>
    <t>Залізнична 36</t>
  </si>
  <si>
    <t>Залізнична 38</t>
  </si>
  <si>
    <t>Залізнична 14</t>
  </si>
  <si>
    <t>Залізнична 2</t>
  </si>
  <si>
    <t>Залізнична 4</t>
  </si>
  <si>
    <t>Залізнична 6</t>
  </si>
  <si>
    <t>Залізнична 8</t>
  </si>
  <si>
    <t>Залізнична 14а/2</t>
  </si>
  <si>
    <t>Залізнична 14А/3</t>
  </si>
  <si>
    <t>Залізнична 14А/4</t>
  </si>
  <si>
    <t>Залізнична 14а/5</t>
  </si>
  <si>
    <t>Залізнична 14а/6</t>
  </si>
  <si>
    <t>Залізнична 14а/7</t>
  </si>
  <si>
    <t>Залізнична 14а/8</t>
  </si>
  <si>
    <t>Залізнична 14а/9</t>
  </si>
  <si>
    <t>Залізнична 14а/10</t>
  </si>
  <si>
    <t>Городоцька 76</t>
  </si>
  <si>
    <t>Городоцька 78</t>
  </si>
  <si>
    <t>Городоцька 80</t>
  </si>
  <si>
    <t>Городоцька 82</t>
  </si>
  <si>
    <t>Городоцька 84</t>
  </si>
  <si>
    <t>Городоцька 86</t>
  </si>
  <si>
    <t>Городоцька 88</t>
  </si>
  <si>
    <t>Городоцька 90</t>
  </si>
  <si>
    <t>Городоцька 94</t>
  </si>
  <si>
    <t>Городоцька 98</t>
  </si>
  <si>
    <t>Городоцька 100</t>
  </si>
  <si>
    <t>Городоцька 102</t>
  </si>
  <si>
    <t>Городоцька 104</t>
  </si>
  <si>
    <t>Городоцька 106</t>
  </si>
  <si>
    <t>Городоцька 110</t>
  </si>
  <si>
    <t>Городоцька 122</t>
  </si>
  <si>
    <t>Стародубська 1</t>
  </si>
  <si>
    <t>Стародубська 3</t>
  </si>
  <si>
    <t>Стародубська 4</t>
  </si>
  <si>
    <t>Стародубська 6</t>
  </si>
  <si>
    <t>Затишна 2</t>
  </si>
  <si>
    <t>Затишна 4</t>
  </si>
  <si>
    <t>Коротка 2</t>
  </si>
  <si>
    <t>Коротка 3</t>
  </si>
  <si>
    <t>Коротка 5</t>
  </si>
  <si>
    <t>Коротка 8</t>
  </si>
  <si>
    <t>Коротка 8/а</t>
  </si>
  <si>
    <t>Коротка 11</t>
  </si>
  <si>
    <t>Коротка 11/а</t>
  </si>
  <si>
    <t>К-сть столярів</t>
  </si>
  <si>
    <t>К-сть малярів</t>
  </si>
  <si>
    <t>К-сть слюсарів-сантехніків</t>
  </si>
  <si>
    <t>К-сть електрогазозварювальників</t>
  </si>
  <si>
    <t>Витрати на електрогазозварювальні роботи по ЛКП  Залізничного району</t>
  </si>
  <si>
    <t>Витрати на поточний ремонт ( маляри, муляри, штукатури) по ЛКП  Залізничного району</t>
  </si>
  <si>
    <t>Витрати на підготовку житлових будинків до експлуатації в осінньо-зимовий період по ЛКП  Залізничного району</t>
  </si>
  <si>
    <t>Кількість квартир</t>
  </si>
  <si>
    <t>К-сть електриків</t>
  </si>
  <si>
    <t>№ п/п</t>
  </si>
  <si>
    <t>Адреса</t>
  </si>
  <si>
    <t>Загальна площа квартир будинку</t>
  </si>
  <si>
    <t>Заробітна плата</t>
  </si>
  <si>
    <t>Відрахування на соціальні заходи</t>
  </si>
  <si>
    <t>Накладні витрати</t>
  </si>
  <si>
    <t>Матеріальні витрати</t>
  </si>
  <si>
    <t>РАЗОМ</t>
  </si>
  <si>
    <t>К-сть двірників</t>
  </si>
  <si>
    <t>Витрати на прибирання прибудинкової території на 1кв.м.</t>
  </si>
  <si>
    <t>Нормативна кількість димовентиляційних каналів</t>
  </si>
  <si>
    <t>Площа підвалів</t>
  </si>
  <si>
    <t>Середньомісячний тариф на проведення дератизаційних робіт</t>
  </si>
  <si>
    <t>К-сть прибиральників</t>
  </si>
  <si>
    <t>Загальна площа покрівлі</t>
  </si>
  <si>
    <t>Вид покріввлі</t>
  </si>
  <si>
    <t>Витрати на послуги з утримання міської та районної аварійних служб</t>
  </si>
  <si>
    <t>Витрати на послуги з утримання аварійних служб на 1м.кв. з ПДВ</t>
  </si>
  <si>
    <t>Сума витрат згідно з закл. угодами без ПДВ</t>
  </si>
  <si>
    <t>ПДВ, 20%</t>
  </si>
  <si>
    <t>Вартість дератизаційних робіт без ПДВ</t>
  </si>
  <si>
    <t>Вартість дератизаційних робіт на 1м.кв. з ПДВ</t>
  </si>
  <si>
    <t>Витрати на обслуговування внутрішньобуд. систем ц/о та гар. водоп. без ПДВ</t>
  </si>
  <si>
    <t>Витрати на обслуговування внутрішньобуд. систем ц/о та гар. водоп. на 1м.кв. з ПДВ</t>
  </si>
  <si>
    <t>Витрати на електрогазозварювальні роботи без ПДВ</t>
  </si>
  <si>
    <t>Витрати на обслуговування внутрішньобуд. систем водоп. та водов. без ПДВ</t>
  </si>
  <si>
    <t>Витрати на обслуговування внутрішньобуд. систем водоп. та водов. на 1м.кв. з ПДВ</t>
  </si>
  <si>
    <t>Витрати на поточний ремонт (малярів, мулярів, штукатурів) без ПДВ</t>
  </si>
  <si>
    <t>Витрати на підготовку житлових будинків до експлуатації в осінньо-зимовий період без ПДВ</t>
  </si>
  <si>
    <t>Витрати на обслуговування внутрішньобудинкових електромереж без ПДВ</t>
  </si>
  <si>
    <t>Витрати на прибирання прибудинкової території без ПДВ</t>
  </si>
  <si>
    <t>Вартість обслуговування без ПДВ</t>
  </si>
  <si>
    <t>Комарова,1</t>
  </si>
  <si>
    <t>Комарова,3</t>
  </si>
  <si>
    <t>Комарова,5</t>
  </si>
  <si>
    <t>Комарова,14а</t>
  </si>
  <si>
    <t>Комарова,16</t>
  </si>
  <si>
    <t>Комарова,20</t>
  </si>
  <si>
    <t>Комарова,21</t>
  </si>
  <si>
    <t>Комарова,22</t>
  </si>
  <si>
    <t>Комарова,22а</t>
  </si>
  <si>
    <t>Комарова,24</t>
  </si>
  <si>
    <t>Комарова,37</t>
  </si>
  <si>
    <t>Городоцька,50</t>
  </si>
  <si>
    <t>Городоцька,52</t>
  </si>
  <si>
    <t>Городоцька,54</t>
  </si>
  <si>
    <t>Городоцька,56</t>
  </si>
  <si>
    <t>Городоцька,58</t>
  </si>
  <si>
    <t>Городоцька,60</t>
  </si>
  <si>
    <t>Городоцька,62</t>
  </si>
  <si>
    <t>Городоцька,68</t>
  </si>
  <si>
    <t>Городоцька,70</t>
  </si>
  <si>
    <t>Городоцька,72</t>
  </si>
  <si>
    <t>Городоцька,74</t>
  </si>
  <si>
    <t>Юнаківа,11</t>
  </si>
  <si>
    <t>Юнаківа,24</t>
  </si>
  <si>
    <t>Залізнична,72</t>
  </si>
  <si>
    <t>Залізнична,74</t>
  </si>
  <si>
    <t>Залізнична,76</t>
  </si>
  <si>
    <t>Луцького,13</t>
  </si>
  <si>
    <t>Луцького,15</t>
  </si>
  <si>
    <t>Луцького,26</t>
  </si>
  <si>
    <t>Кооперативна,4</t>
  </si>
  <si>
    <t>Кооперативна,5</t>
  </si>
  <si>
    <t>Кв. Основ"яненко,7а</t>
  </si>
  <si>
    <t>Кв. Основ"яненко,7б</t>
  </si>
  <si>
    <t>Кв. Основ"яненко,10</t>
  </si>
  <si>
    <t>Кв. Основ"яненко,18</t>
  </si>
  <si>
    <t>Кв. Основ"яненко,19</t>
  </si>
  <si>
    <t>Кв. Основ"яненко,20</t>
  </si>
  <si>
    <t>Кв. Основ"яненко,22</t>
  </si>
  <si>
    <t>Кв. Основ"яненко,23</t>
  </si>
  <si>
    <t>Кв. Основ"яненко,25</t>
  </si>
  <si>
    <t>Кв. Основ"яненко,27</t>
  </si>
  <si>
    <t>Кв. Основ"яненко,28</t>
  </si>
  <si>
    <t>Кв. Основ"яненко,30</t>
  </si>
  <si>
    <t>Кв. Основ"яненко,31</t>
  </si>
  <si>
    <t>Кв. Основ"яненко,33</t>
  </si>
  <si>
    <t>Кв. Основ"яненко,34</t>
  </si>
  <si>
    <t>Кв. Основ"яненко,35</t>
  </si>
  <si>
    <t>Кв. Основ"яненко,36</t>
  </si>
  <si>
    <t>Кв. Основ"яненко,31а</t>
  </si>
  <si>
    <t>Кв. Основ"яненко,38</t>
  </si>
  <si>
    <t>Бортнянського,1</t>
  </si>
  <si>
    <t>Бортнянського,4</t>
  </si>
  <si>
    <t>Бортнянського,5</t>
  </si>
  <si>
    <t>Бортнянського,6</t>
  </si>
  <si>
    <t>Бортнянського,7</t>
  </si>
  <si>
    <t>Бортнянського,8</t>
  </si>
  <si>
    <t>Бортнянського,20</t>
  </si>
  <si>
    <t>Бортнянського,22</t>
  </si>
  <si>
    <t>Бортнянського,25</t>
  </si>
  <si>
    <t>Бортнянського,34</t>
  </si>
  <si>
    <t>Бортнянського,35</t>
  </si>
  <si>
    <t>Бортнянського,36</t>
  </si>
  <si>
    <t>Бортнянського,37</t>
  </si>
  <si>
    <t>Бортнянського,41</t>
  </si>
  <si>
    <t>Бортнянського,42</t>
  </si>
  <si>
    <t>Бортнянського,43</t>
  </si>
  <si>
    <t>Бортнянського,44</t>
  </si>
  <si>
    <t>Бортнянського,48</t>
  </si>
  <si>
    <t>Бортнянського,52</t>
  </si>
  <si>
    <t>Бортнянського,55</t>
  </si>
  <si>
    <t>Бортнянського,58</t>
  </si>
  <si>
    <t>Ол. Степанівни,1</t>
  </si>
  <si>
    <t>Ол. Степанівни,4</t>
  </si>
  <si>
    <t>Ол. Степанівни,5</t>
  </si>
  <si>
    <t>Ол. Степанівни,6</t>
  </si>
  <si>
    <t>Ол. Степанівни,7</t>
  </si>
  <si>
    <t>Ол. Степанівни,9</t>
  </si>
  <si>
    <t>Ол. Степанівни,12</t>
  </si>
  <si>
    <t>Ол. Степанівни,12а</t>
  </si>
  <si>
    <t>Ол. Степанівни,14</t>
  </si>
  <si>
    <t>Ол. Степанівни,12б</t>
  </si>
  <si>
    <t>Ол. Степанівни,16</t>
  </si>
  <si>
    <t>Ол. Степанівни,17</t>
  </si>
  <si>
    <t>Ол. Степанівни,18</t>
  </si>
  <si>
    <t>Ол. Степанівни,20</t>
  </si>
  <si>
    <t>Ол. Степанівни,24а</t>
  </si>
  <si>
    <t>Ол. Степанівни,24б</t>
  </si>
  <si>
    <t>Ол. Степанівни,24</t>
  </si>
  <si>
    <t>Ол. Степанівни,26</t>
  </si>
  <si>
    <t>Ол. Степанівни,28</t>
  </si>
  <si>
    <t>Ол. Степанівни,30</t>
  </si>
  <si>
    <t>Ол. Степанівни,32</t>
  </si>
  <si>
    <t>Ол. Степанівни,42</t>
  </si>
  <si>
    <t>Ол. Степанівни,44</t>
  </si>
  <si>
    <t>Ол. Степанівни,46</t>
  </si>
  <si>
    <t>Ол. Степанівни,48</t>
  </si>
  <si>
    <t>Ол. Степанівни,50</t>
  </si>
  <si>
    <t>Ол. Степанівни,50а</t>
  </si>
  <si>
    <t>Ол. Степанівни,50б</t>
  </si>
  <si>
    <t>Магазинова,1</t>
  </si>
  <si>
    <t>Магазинова,2</t>
  </si>
  <si>
    <t>Магазинова,3</t>
  </si>
  <si>
    <t>Магазинова,4</t>
  </si>
  <si>
    <t>М.Вовчка,4</t>
  </si>
  <si>
    <t>М.Вовчка,6</t>
  </si>
  <si>
    <t>М.Вовчка,8</t>
  </si>
  <si>
    <t>М.Вовчка,10</t>
  </si>
  <si>
    <t>М.Вовчка,12</t>
  </si>
  <si>
    <t>М.Вовчка,14</t>
  </si>
  <si>
    <t>М.Вовчка,16</t>
  </si>
  <si>
    <t>М.Вовчка,18</t>
  </si>
  <si>
    <t>М.Вовчка,20</t>
  </si>
  <si>
    <t>М.Вовчка,22</t>
  </si>
  <si>
    <t>М.Вовчка,24</t>
  </si>
  <si>
    <t>М.Вовчка,26</t>
  </si>
  <si>
    <t>М.Вовчка,28</t>
  </si>
  <si>
    <t>М.Вовчка,30</t>
  </si>
  <si>
    <t>М.Вовчка,32</t>
  </si>
  <si>
    <t>М.Вовчка,34</t>
  </si>
  <si>
    <t>М.Вовчка,36</t>
  </si>
  <si>
    <t>М.Вовчка,38</t>
  </si>
  <si>
    <t>М.Вовчка,40</t>
  </si>
  <si>
    <t>Морозенка,2</t>
  </si>
  <si>
    <t>Морозенка,4</t>
  </si>
  <si>
    <t>Морозенка,6</t>
  </si>
  <si>
    <t>Морозенка,8</t>
  </si>
  <si>
    <t>Морозенка,10</t>
  </si>
  <si>
    <t>Морозенка,12</t>
  </si>
  <si>
    <t>Морозенка,16</t>
  </si>
  <si>
    <t>Морозенка,18</t>
  </si>
  <si>
    <t>Морозенка,20</t>
  </si>
  <si>
    <t>Морозенка,24</t>
  </si>
  <si>
    <t>Бр.Міхновських,36</t>
  </si>
  <si>
    <t>Бр.Міхновських,37</t>
  </si>
  <si>
    <t>Бр.Міхновських,38</t>
  </si>
  <si>
    <t>Бр.Міхновських,39</t>
  </si>
  <si>
    <t>Бр.Міхновських,41</t>
  </si>
  <si>
    <t>Бр.Міхновських,40а</t>
  </si>
  <si>
    <t>Бр.Міхновських,45</t>
  </si>
  <si>
    <t>Бр.Міхновських,50</t>
  </si>
  <si>
    <t>Левандівська,2</t>
  </si>
  <si>
    <t>Левандівська,6</t>
  </si>
  <si>
    <t>Левандівська,10</t>
  </si>
  <si>
    <t>Одеська,2</t>
  </si>
  <si>
    <t>Одеська,3</t>
  </si>
  <si>
    <t>Одеська,4</t>
  </si>
  <si>
    <t>Одеська,5</t>
  </si>
  <si>
    <t>Одеська,6</t>
  </si>
  <si>
    <t>Одеська,7</t>
  </si>
  <si>
    <t>Одеська,8</t>
  </si>
  <si>
    <t>Одеська,9</t>
  </si>
  <si>
    <t>Одеська,10</t>
  </si>
  <si>
    <t>Одеська,11</t>
  </si>
  <si>
    <t>Одеська,12</t>
  </si>
  <si>
    <t>Одеська,13</t>
  </si>
  <si>
    <t>Одеська,14</t>
  </si>
  <si>
    <t>Одеська,15</t>
  </si>
  <si>
    <t>Одеська,16</t>
  </si>
  <si>
    <t>Одеська,17</t>
  </si>
  <si>
    <t>Одеська,18</t>
  </si>
  <si>
    <t>Одеська,19</t>
  </si>
  <si>
    <t>Одеська,21</t>
  </si>
  <si>
    <t>Одеська,27</t>
  </si>
  <si>
    <t>Одеська,35</t>
  </si>
  <si>
    <t>Одеська,39</t>
  </si>
  <si>
    <t>Гушалевича,1</t>
  </si>
  <si>
    <t>Гушалевича,3</t>
  </si>
  <si>
    <t>Гушалевича,8</t>
  </si>
  <si>
    <t>Гушалевича,8а</t>
  </si>
  <si>
    <t>Яр.Мудрого,5а</t>
  </si>
  <si>
    <t>Яр.Мудрого,7а</t>
  </si>
  <si>
    <t>Яр.Мудрого,9а</t>
  </si>
  <si>
    <t>Яр.Мудрого,11а</t>
  </si>
  <si>
    <t>Голубовича,21</t>
  </si>
  <si>
    <t>Голубовича,19</t>
  </si>
  <si>
    <t>Голубовича,24</t>
  </si>
  <si>
    <t>Голубовича,26</t>
  </si>
  <si>
    <t>Голубовича,28</t>
  </si>
  <si>
    <t>Шевченка,113</t>
  </si>
  <si>
    <t>Шевченка,107</t>
  </si>
  <si>
    <t>Шевченка,109</t>
  </si>
  <si>
    <t>Шевченка,9</t>
  </si>
  <si>
    <t xml:space="preserve">Шевченка,11 </t>
  </si>
  <si>
    <t>Шевченка,13</t>
  </si>
  <si>
    <t>Шевченка,15</t>
  </si>
  <si>
    <t>Шевченка,33</t>
  </si>
  <si>
    <t>Шевченка,35</t>
  </si>
  <si>
    <t>Шевченка,37</t>
  </si>
  <si>
    <t>Шевченка,39</t>
  </si>
  <si>
    <t>Шевченка,41а</t>
  </si>
  <si>
    <t xml:space="preserve">Шевченка,43 </t>
  </si>
  <si>
    <t>Шевченка,49</t>
  </si>
  <si>
    <t>Шевченка,53</t>
  </si>
  <si>
    <t>Шевченка,55</t>
  </si>
  <si>
    <t>Шевченка,59</t>
  </si>
  <si>
    <t>Шевченка,61</t>
  </si>
  <si>
    <t>Шевченка,67</t>
  </si>
  <si>
    <t>Шевченка,73</t>
  </si>
  <si>
    <t>Шевченка,75б</t>
  </si>
  <si>
    <t>Шевченка,77</t>
  </si>
  <si>
    <t>Шевченка,81</t>
  </si>
  <si>
    <t xml:space="preserve">Яр.Мудрого,5 </t>
  </si>
  <si>
    <t xml:space="preserve">Яр.Мудрого,9 </t>
  </si>
  <si>
    <t xml:space="preserve">Яр.Мудрого,11 </t>
  </si>
  <si>
    <t>Яр.Мудрого,15</t>
  </si>
  <si>
    <t>Яр.Мудрого,21</t>
  </si>
  <si>
    <t>Яр.Мудрого,27</t>
  </si>
  <si>
    <t>Яр.Мудрого,29</t>
  </si>
  <si>
    <t>Яр.Мудрого,1</t>
  </si>
  <si>
    <t>Яр.Мудрого,3</t>
  </si>
  <si>
    <t>Ясна,1</t>
  </si>
  <si>
    <t>Ясна,3</t>
  </si>
  <si>
    <t>Ясна,4</t>
  </si>
  <si>
    <t>Ясна,5</t>
  </si>
  <si>
    <t>Ясна,6</t>
  </si>
  <si>
    <t>Ясна,8</t>
  </si>
  <si>
    <t>Ясна,10</t>
  </si>
  <si>
    <t>Ясна,11а</t>
  </si>
  <si>
    <t>Ясна,14</t>
  </si>
  <si>
    <t>Ясна,24</t>
  </si>
  <si>
    <t>Ясна,25</t>
  </si>
  <si>
    <t>Ясна,26</t>
  </si>
  <si>
    <t>Ясна,29</t>
  </si>
  <si>
    <t>Ясна,31</t>
  </si>
  <si>
    <t>Ясна,32</t>
  </si>
  <si>
    <t>Ясна,33</t>
  </si>
  <si>
    <t>Сорохтея,2</t>
  </si>
  <si>
    <t>Сорохтея,4</t>
  </si>
  <si>
    <t>Сорохтея,6</t>
  </si>
  <si>
    <t>Сорохтея,7</t>
  </si>
  <si>
    <t>Сорохтея,9</t>
  </si>
  <si>
    <t>Сорохтея,10</t>
  </si>
  <si>
    <t>пл.Кн.Святослава,2</t>
  </si>
  <si>
    <t>пл.Кн.Святослава,3</t>
  </si>
  <si>
    <t>пл.Кн.Святослава,6</t>
  </si>
  <si>
    <t>пл.Кн.Святослава,7</t>
  </si>
  <si>
    <t>ЛКП "Граніт"</t>
  </si>
  <si>
    <t>м"яка</t>
  </si>
  <si>
    <t>чорна</t>
  </si>
  <si>
    <t>інші</t>
  </si>
  <si>
    <t>азбест</t>
  </si>
  <si>
    <t>Разом</t>
  </si>
  <si>
    <t>ЛКП "Богданівка"</t>
  </si>
  <si>
    <t>Баштанна,1</t>
  </si>
  <si>
    <t>Баштанна,3</t>
  </si>
  <si>
    <t>Виговського,1</t>
  </si>
  <si>
    <t>Виговського,3</t>
  </si>
  <si>
    <t>Виговського,5</t>
  </si>
  <si>
    <t>Виговського,5а</t>
  </si>
  <si>
    <t>Виговського,7</t>
  </si>
  <si>
    <t>Виговського,9</t>
  </si>
  <si>
    <t>Виговського,9а</t>
  </si>
  <si>
    <t>Виговського,11</t>
  </si>
  <si>
    <t>Виговського,13</t>
  </si>
  <si>
    <t>Виговського,13а</t>
  </si>
  <si>
    <t>Виговського,17</t>
  </si>
  <si>
    <t>Виговського,21</t>
  </si>
  <si>
    <t>Виговського,23</t>
  </si>
  <si>
    <t>Виговського,25</t>
  </si>
  <si>
    <t>Виговського,27</t>
  </si>
  <si>
    <t>Виговського,29</t>
  </si>
  <si>
    <t>Виговського,31</t>
  </si>
  <si>
    <t>Виговського,33</t>
  </si>
  <si>
    <t>Виговського,35</t>
  </si>
  <si>
    <t>Виговського,37</t>
  </si>
  <si>
    <t>Гірника,1</t>
  </si>
  <si>
    <t xml:space="preserve">Годованця,4 </t>
  </si>
  <si>
    <t>Головатого,1</t>
  </si>
  <si>
    <t>Городоцька,134</t>
  </si>
  <si>
    <t>Городоцька,138</t>
  </si>
  <si>
    <t>Городоцька,140</t>
  </si>
  <si>
    <t>Городоцька,144</t>
  </si>
  <si>
    <t>Городоцька,146</t>
  </si>
  <si>
    <t>Городоцька,148</t>
  </si>
  <si>
    <t>Городоцька,150</t>
  </si>
  <si>
    <t>Городоцька,162</t>
  </si>
  <si>
    <t>Городоцька,241</t>
  </si>
  <si>
    <t>Городоцька, 241а</t>
  </si>
  <si>
    <t>Городоцька,241б</t>
  </si>
  <si>
    <t>Городоцька,243</t>
  </si>
  <si>
    <t>Городоцька,245</t>
  </si>
  <si>
    <t>Городоцька,247</t>
  </si>
  <si>
    <t>Городоцька,249</t>
  </si>
  <si>
    <t>Кузневича,10</t>
  </si>
  <si>
    <t>Кузневича,12</t>
  </si>
  <si>
    <t>Любінська,94</t>
  </si>
  <si>
    <t>Мисливська,15</t>
  </si>
  <si>
    <t>Мостова,36</t>
  </si>
  <si>
    <t>Фабрична,1</t>
  </si>
  <si>
    <t>Фабрична,8</t>
  </si>
  <si>
    <t>Фабрична,19</t>
  </si>
  <si>
    <t>Яворницького,1а</t>
  </si>
  <si>
    <t>Яворницького,3а</t>
  </si>
  <si>
    <t>Яворницького,3б</t>
  </si>
  <si>
    <t>Яворницького,5</t>
  </si>
  <si>
    <t>Яворницького,5а</t>
  </si>
  <si>
    <t>Яворницького,8</t>
  </si>
  <si>
    <t>Яворницького,9</t>
  </si>
  <si>
    <t>Яворницького,9а</t>
  </si>
  <si>
    <t>Яворницького,10</t>
  </si>
  <si>
    <t>Яворницького,11</t>
  </si>
  <si>
    <t>Яворницького,12</t>
  </si>
  <si>
    <t>Бабія О.,5</t>
  </si>
  <si>
    <t>Вечірня, 12</t>
  </si>
  <si>
    <t>Виговського І, 67</t>
  </si>
  <si>
    <t>Виговського І, 69</t>
  </si>
  <si>
    <t>Виговського І, 73</t>
  </si>
  <si>
    <t>Виговського І, 79</t>
  </si>
  <si>
    <t>Виговського І, 81</t>
  </si>
  <si>
    <t>Виговського І, 83</t>
  </si>
  <si>
    <t>Виговського І, 85</t>
  </si>
  <si>
    <t>Виговського І, 87</t>
  </si>
  <si>
    <t>Виговського І, 89</t>
  </si>
  <si>
    <t>Зоряна, 13</t>
  </si>
  <si>
    <t>Зоряна, 15</t>
  </si>
  <si>
    <t>Кульпарківська, 107</t>
  </si>
  <si>
    <t>Кульпарківська, 111</t>
  </si>
  <si>
    <t>Садова,25</t>
  </si>
  <si>
    <t>Геца,8</t>
  </si>
  <si>
    <t>Садова, 25</t>
  </si>
  <si>
    <t>3-й Скнилівський пр,12</t>
  </si>
  <si>
    <t>Братів  Міхновських, 36</t>
  </si>
  <si>
    <t>Братів  Міхновських, 37</t>
  </si>
  <si>
    <t>Братів  Міхновських, 38</t>
  </si>
  <si>
    <t>Братів  Міхновських, 39</t>
  </si>
  <si>
    <t>Братів  Міхновських, 41</t>
  </si>
  <si>
    <t>Братів  Міхновських, 40-а</t>
  </si>
  <si>
    <t>Братів  Міхновських, 45</t>
  </si>
  <si>
    <t>Братів  Міхновських, 50</t>
  </si>
  <si>
    <t>Братів  Міхновських, 2</t>
  </si>
  <si>
    <t>Братів  Міхновських, 3</t>
  </si>
  <si>
    <t>Братів  Міхновських, 5</t>
  </si>
  <si>
    <t>Братів  Міхновських, 6</t>
  </si>
  <si>
    <t>Братів  Міхновських, 7</t>
  </si>
  <si>
    <t>Братів  Міхновських, 8</t>
  </si>
  <si>
    <t>Братів  Міхновських, 8-а</t>
  </si>
  <si>
    <t>Братів  Міхновських, 15</t>
  </si>
  <si>
    <t>Братів  Міхновських, 21</t>
  </si>
  <si>
    <t>Братів  Міхновських, 18</t>
  </si>
  <si>
    <t>Братів  Міхновських, 17</t>
  </si>
  <si>
    <t>Братів  Міхновських, 19</t>
  </si>
  <si>
    <t>Братів  Міхновських, 22</t>
  </si>
  <si>
    <t>Братів  Міхновських, 22-а</t>
  </si>
  <si>
    <t>Братів  Міхновських, 24</t>
  </si>
  <si>
    <t>Братів  Міхновських, 25</t>
  </si>
  <si>
    <t>Братів  Міхновських, 26</t>
  </si>
  <si>
    <t>Братів  Міхновських, 27-а</t>
  </si>
  <si>
    <t>Братів  Міхновських, 28</t>
  </si>
  <si>
    <t>Братів  Міхновських, 30</t>
  </si>
  <si>
    <t>Братів  Міхновських, 31</t>
  </si>
  <si>
    <t>Братів  Міхновських, 33</t>
  </si>
  <si>
    <t>Братів  Міхновських, 33-а</t>
  </si>
  <si>
    <t>Братів  Міхновських, 33-б</t>
  </si>
  <si>
    <t>Братів  Міхновських, 35</t>
  </si>
  <si>
    <t>Братів  Міхновських, 34</t>
  </si>
  <si>
    <t>Ярослава Мудрого, 15</t>
  </si>
  <si>
    <t>Ярослава Мудрого, 21</t>
  </si>
  <si>
    <t>Ярослава Мудрого, 3</t>
  </si>
  <si>
    <t>Головатого, 1</t>
  </si>
  <si>
    <t>Трещаківського, 3</t>
  </si>
  <si>
    <t>Трещаківського, 5</t>
  </si>
  <si>
    <t>К. Малицької, 5</t>
  </si>
  <si>
    <t>К. Малицької, 7</t>
  </si>
  <si>
    <t>К. Малицької, 9</t>
  </si>
  <si>
    <t>К. Малицької, 10</t>
  </si>
  <si>
    <t>К. Малицької, 12</t>
  </si>
  <si>
    <t>Кричевського, 4</t>
  </si>
  <si>
    <t>Кричевського, 18</t>
  </si>
  <si>
    <t>В.Комарова, 24</t>
  </si>
  <si>
    <t>В.Комарова, 37</t>
  </si>
  <si>
    <t>Олени Степанівни, 1</t>
  </si>
  <si>
    <t>Олени Степанівни, 4</t>
  </si>
  <si>
    <t>Олени Степанівни, 5</t>
  </si>
  <si>
    <t>Олени Степанівни, 6</t>
  </si>
  <si>
    <t>Олени Степанівни, 7</t>
  </si>
  <si>
    <t>Олени Степанівни, 9</t>
  </si>
  <si>
    <t>Олени Степанівни, 12</t>
  </si>
  <si>
    <t>Олени Степанівни, 12-а</t>
  </si>
  <si>
    <t>Олени Степанівни, 14</t>
  </si>
  <si>
    <t>Олени Степанівни, 12-б</t>
  </si>
  <si>
    <t>Олени Степанівни, 16</t>
  </si>
  <si>
    <t>Олени Степанівни, 17</t>
  </si>
  <si>
    <t>Олени Степанівни, 18</t>
  </si>
  <si>
    <t>Олени Степанівни, 20</t>
  </si>
  <si>
    <t>Олени Степанівни, 24-а</t>
  </si>
  <si>
    <t>Олени Степанівни, 24-б</t>
  </si>
  <si>
    <t>Олени Степанівни, 24</t>
  </si>
  <si>
    <t>Олени Степанівни, 26</t>
  </si>
  <si>
    <t>Олени Степанівни, 28</t>
  </si>
  <si>
    <t>Олени Степанівни, 30</t>
  </si>
  <si>
    <t>Олени Степанівни, 32</t>
  </si>
  <si>
    <t>Олени Степанівни, 42</t>
  </si>
  <si>
    <t>Олени Степанівни, 44</t>
  </si>
  <si>
    <t>Олени Степанівни, 46</t>
  </si>
  <si>
    <t>Олени Степанівни, 48</t>
  </si>
  <si>
    <t>Олени Степанівни, 50</t>
  </si>
  <si>
    <t>Олени Степанівни, 50-а</t>
  </si>
  <si>
    <t>Олени Степанівни, 50-б</t>
  </si>
  <si>
    <t>Марка  Вовчка, 4</t>
  </si>
  <si>
    <t>Марка  Вовчка, 6</t>
  </si>
  <si>
    <t>Марка  Вовчка, 8</t>
  </si>
  <si>
    <t>Марка  Вовчка, 10</t>
  </si>
  <si>
    <t>Марка  Вовчка, 12</t>
  </si>
  <si>
    <t>Марка  Вовчка, 14</t>
  </si>
  <si>
    <t>Марка  Вовчка, 16</t>
  </si>
  <si>
    <t>Марка  Вовчка, 18</t>
  </si>
  <si>
    <t>Марка  Вовчка, 20</t>
  </si>
  <si>
    <t>Марка  Вовчка, 22</t>
  </si>
  <si>
    <t>Марка  Вовчка, 24</t>
  </si>
  <si>
    <t>Марка  Вовчка, 26</t>
  </si>
  <si>
    <t>Марка  Вовчка, 28</t>
  </si>
  <si>
    <t>Марка  Вовчка, 30</t>
  </si>
  <si>
    <t>Марка  Вовчка, 32</t>
  </si>
  <si>
    <t>Марка  Вовчка, 34</t>
  </si>
  <si>
    <t>Марка  Вовчка, 36</t>
  </si>
  <si>
    <t>Марка  Вовчка, 38</t>
  </si>
  <si>
    <t>Марка  Вовчка, 40</t>
  </si>
  <si>
    <t>Марка  Вовчка,  3</t>
  </si>
  <si>
    <t>Марка  Вовчка,  19</t>
  </si>
  <si>
    <t>Марка  Вовчка,  21</t>
  </si>
  <si>
    <t>Марка  Вовчка,  23</t>
  </si>
  <si>
    <t>Марка  Вовчка,  25</t>
  </si>
  <si>
    <t>Марка  Вовчка,  27</t>
  </si>
  <si>
    <t>Марка  Вовчка,  31</t>
  </si>
  <si>
    <t>Марка  Вовчка,  33</t>
  </si>
  <si>
    <t>Марка  Вовчка,  35</t>
  </si>
  <si>
    <t>Марка  Вовчка,  37</t>
  </si>
  <si>
    <t>Марка  Вовчка,  37-а</t>
  </si>
  <si>
    <t>Марка  Вовчка,  39</t>
  </si>
  <si>
    <t>Марка  Вовчка,  41</t>
  </si>
  <si>
    <t>Марка  Вовчка,  41-а</t>
  </si>
  <si>
    <t>Марка  Вовчка,  43</t>
  </si>
  <si>
    <t>Марка  Вовчка,  45</t>
  </si>
  <si>
    <t>Марка  Вовчка,  47</t>
  </si>
  <si>
    <t>Ярослава Мудрого, 7-а</t>
  </si>
  <si>
    <t>Ярослава Мудрого, 9-а</t>
  </si>
  <si>
    <t>Ярослава Мудрого, 11-а</t>
  </si>
  <si>
    <t xml:space="preserve">Ярослава Мудрого, 5 </t>
  </si>
  <si>
    <t xml:space="preserve">Ярослава Мудрого, 9 </t>
  </si>
  <si>
    <t xml:space="preserve">Ярослава Мудрого, 11 </t>
  </si>
  <si>
    <t>Ярослава Мудрого, 27</t>
  </si>
  <si>
    <t>Ярослава Мудрого, 29</t>
  </si>
  <si>
    <t>Ярослава Мудрого, 1</t>
  </si>
  <si>
    <t>О.Сорохтея, 2</t>
  </si>
  <si>
    <t>О.Сорохтея, 4</t>
  </si>
  <si>
    <t>О.Сорохтея, 6</t>
  </si>
  <si>
    <t>О.Сорохтея, 7</t>
  </si>
  <si>
    <t>О.Сорохтея, 9</t>
  </si>
  <si>
    <t>О.Сорохтея, 10</t>
  </si>
  <si>
    <t xml:space="preserve"> Князя Святослава, 2</t>
  </si>
  <si>
    <t xml:space="preserve"> Князя Святослава, 3</t>
  </si>
  <si>
    <t xml:space="preserve"> Князя Святослава, 6</t>
  </si>
  <si>
    <t xml:space="preserve"> Князя Святослава, 7</t>
  </si>
  <si>
    <t>Я.Головацького, 9</t>
  </si>
  <si>
    <t>Олени Степанівни, 21</t>
  </si>
  <si>
    <t>Олени Степанівни, 33-а</t>
  </si>
  <si>
    <t>Олени Степанівни, 35-а</t>
  </si>
  <si>
    <t>Олени Степанівни, 37</t>
  </si>
  <si>
    <t>Олени Степанівни, 23</t>
  </si>
  <si>
    <t>Олени Степанівни, 33</t>
  </si>
  <si>
    <t>Олени Степанівни, 35</t>
  </si>
  <si>
    <t>Олени Степанівни, 33-б</t>
  </si>
  <si>
    <t>О.Стороженка, 2</t>
  </si>
  <si>
    <t>О.Стороженка, 4</t>
  </si>
  <si>
    <t>О.Стороженка, 5</t>
  </si>
  <si>
    <t>О.Стороженка, 8</t>
  </si>
  <si>
    <t>О.Стороженка, 10</t>
  </si>
  <si>
    <t>О.Стороженка, 23</t>
  </si>
  <si>
    <t>О.Стороженка, 31</t>
  </si>
  <si>
    <t>О.Стороженка, 37</t>
  </si>
  <si>
    <t>І.Виговського, 5</t>
  </si>
  <si>
    <t>Олекси Гірника, 1</t>
  </si>
  <si>
    <t>Олекси Гірника, 1-а</t>
  </si>
  <si>
    <t>Головацького,19а</t>
  </si>
  <si>
    <t>Головацького,19в</t>
  </si>
  <si>
    <t>Прибуток,грн</t>
  </si>
  <si>
    <t>Тариф без ПДВ,грн./кв.м.</t>
  </si>
  <si>
    <t xml:space="preserve">Тарифи на послуги з утримання будинків та прибудинкових територій по ЛКП Залізничного району </t>
  </si>
  <si>
    <t>Витрати з прибирання сходових кліток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</si>
  <si>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 проведення поточного ремонту конструктивних елементів, внутрішньобудинкових систем гарячого і холодного водопостачання, водовідведення, теплопостачання та зливної каналізації і технічних пристроїв будинку та елементів зовнішнього упорядження, розташованих на прибудинковій території  на 1 кв. м загальної площі квартири, житлового приміщення у гуртожитку та  нежитлового приміщення у житловому будинку (гуртожитку)</t>
  </si>
  <si>
    <t>ЛКП "Скнилівок"</t>
  </si>
  <si>
    <t>Витрати з технічного обслуговування внутрішньобудинкових систем гарячого і холодного водопостачання, водовідведення, теплопостачання і зливної каналізації та з ліквідації аварій у внутрішньоквартирних мережах на 1 кв. м загальної площі квартири, житлового приміщення у гуртожитку та нежитлового приміщення у житловому будинку (гуртожитку)</t>
  </si>
  <si>
    <t>Витрати з дератизації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</si>
  <si>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обслуговування димовентиляційних каналів 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</si>
  <si>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освітлення місць загального користування і підвальних приміщень та підкачування води,  на 1 кв. м загальної площі квартири, житлового приміщення у гуртожитку та  нежитлового приміщення у житловому будинку (гуртожитку)</t>
  </si>
  <si>
    <t>Адреса будинків</t>
  </si>
  <si>
    <t>Витрати з прибирання прибудинкової території на 1 кв. м. загальної площі квартири, житлового приміщення у гуртожитку та  нежитлового приміщення у житловому будинку (гуртожитку)</t>
  </si>
  <si>
    <t>у грн</t>
  </si>
  <si>
    <t>3-й Скнилівський, 12</t>
  </si>
  <si>
    <t>Всього витрат</t>
  </si>
  <si>
    <t>В. Комарова,  1</t>
  </si>
  <si>
    <t>В. Комарова,  3</t>
  </si>
  <si>
    <t>В. Комарова,  5</t>
  </si>
  <si>
    <t>В. Комарова,  14-а</t>
  </si>
  <si>
    <t>В. Комарова,  16</t>
  </si>
  <si>
    <t>В. Комарова,  20</t>
  </si>
  <si>
    <t>В. Комарова,  21</t>
  </si>
  <si>
    <t>В. Комарова,  22-а</t>
  </si>
  <si>
    <t>В. Комарова,  22</t>
  </si>
  <si>
    <t>Генерара М. Юнаківа, 11</t>
  </si>
  <si>
    <t>Генерара М. Юнаківа, 24</t>
  </si>
  <si>
    <t>О. Луцького, 13</t>
  </si>
  <si>
    <t>О. Луцького, 15</t>
  </si>
  <si>
    <t>О. Луцького, 26</t>
  </si>
  <si>
    <t>Г. Квітки- Основ'яненка, 7-а</t>
  </si>
  <si>
    <t>Г. Квітки- Основ'яненка, 7-б</t>
  </si>
  <si>
    <t>Г. Квітки- Основ'яненка, 10</t>
  </si>
  <si>
    <t>Г. Квітки- Основ'яненка, 18</t>
  </si>
  <si>
    <t>Г. Квітки- Основ'яненка, 19</t>
  </si>
  <si>
    <t>Г. Квітки- Основ'яненка, 23</t>
  </si>
  <si>
    <t>Г. Квітки- Основ'яненка, 25</t>
  </si>
  <si>
    <t>Г. Квітки- Основ'яненка, 28</t>
  </si>
  <si>
    <t>Г. Квітки- Основ'яненка, 27</t>
  </si>
  <si>
    <t>Г. Квітки- Основ'яненка, 30</t>
  </si>
  <si>
    <t>Г. Квітки- Основ'яненка, 31</t>
  </si>
  <si>
    <t>Г. Квітки- Основ'яненка, 33</t>
  </si>
  <si>
    <t>Г. Квітки- Основ'яненка, 35</t>
  </si>
  <si>
    <t>Г. Квітки- Основ'яненка, 36</t>
  </si>
  <si>
    <t>Г. Квітки- Основ'яненка, 20</t>
  </si>
  <si>
    <t>Г. Квітки- Основ'яненка, 22</t>
  </si>
  <si>
    <t>Г. Квітки- Основ'яненка, 31-а</t>
  </si>
  <si>
    <t>Г. Квітки- Основ'яненка, 38</t>
  </si>
  <si>
    <t>Г. Квітки- Основ'яненка, 34</t>
  </si>
  <si>
    <t>Д. Бортнянського, 1</t>
  </si>
  <si>
    <t>Д. Бортнянського, 4</t>
  </si>
  <si>
    <t>Д. Бортнянського, 5</t>
  </si>
  <si>
    <t>Д. Бортнянського, 6</t>
  </si>
  <si>
    <t>Д. Бортнянського, 7</t>
  </si>
  <si>
    <t>Д. Бортнянського, 8</t>
  </si>
  <si>
    <t>Д. Бортнянського, 20</t>
  </si>
  <si>
    <t>Д. Бортнянського, 22</t>
  </si>
  <si>
    <t>Д. Бортнянського, 25</t>
  </si>
  <si>
    <t>Д. Бортнянського, 34</t>
  </si>
  <si>
    <t>Д. Бортнянського, 35</t>
  </si>
  <si>
    <t>Д. Бортнянського, 36</t>
  </si>
  <si>
    <t>Д. Бортнянського, 37</t>
  </si>
  <si>
    <t>Д. Бортнянського, 41</t>
  </si>
  <si>
    <t>Д. Бортнянського, 42</t>
  </si>
  <si>
    <t>Д. Бортнянського, 43</t>
  </si>
  <si>
    <t>Д. Бортнянського, 44</t>
  </si>
  <si>
    <t>Д. Бортнянського, 48</t>
  </si>
  <si>
    <t>Д. Бортнянського, 52</t>
  </si>
  <si>
    <t>Д. Бортнянського, 55</t>
  </si>
  <si>
    <t>Д. Бортнянського, 58</t>
  </si>
  <si>
    <t>М. Морозенка, 2</t>
  </si>
  <si>
    <t>М. Морозенка, 4</t>
  </si>
  <si>
    <t>М. Морозенка, 6</t>
  </si>
  <si>
    <t>М. Морозенка, 8</t>
  </si>
  <si>
    <t>М. Морозенка, 10</t>
  </si>
  <si>
    <t>М. Морозенка, 12</t>
  </si>
  <si>
    <t>М. Морозенка, 16</t>
  </si>
  <si>
    <t>М. Морозенка, 18</t>
  </si>
  <si>
    <t>М. Морозенка, 20</t>
  </si>
  <si>
    <t>М. Морозенка, 24</t>
  </si>
  <si>
    <t>І. Гушалевича,  1</t>
  </si>
  <si>
    <t>І. Гушалевича,  3</t>
  </si>
  <si>
    <t>І. Гушалевича,  8</t>
  </si>
  <si>
    <t>І. Гушалевича,  8-а</t>
  </si>
  <si>
    <t>С. Голубовича, 21</t>
  </si>
  <si>
    <t>С. Голубовича, 19</t>
  </si>
  <si>
    <t>С. Голубовича, 24</t>
  </si>
  <si>
    <t>С. Голубовича, 26</t>
  </si>
  <si>
    <t>С. Голубовича, 28</t>
  </si>
  <si>
    <t>Т. Шевченка, 113</t>
  </si>
  <si>
    <t>Т. Шевченка, 107</t>
  </si>
  <si>
    <t>Т. Шевченка, 109</t>
  </si>
  <si>
    <t>Т. Шевченка, 9</t>
  </si>
  <si>
    <t xml:space="preserve">Т. Шевченка, 11 </t>
  </si>
  <si>
    <t>Т. Шевченка, 35</t>
  </si>
  <si>
    <t>Т. Шевченка, 13</t>
  </si>
  <si>
    <t>Т. Шевченка, 15</t>
  </si>
  <si>
    <t>Т. Шевченка, 33</t>
  </si>
  <si>
    <t>Т. Шевченка, 37</t>
  </si>
  <si>
    <t>Т. Шевченка, 39</t>
  </si>
  <si>
    <t>Т. Шевченка, 41-а</t>
  </si>
  <si>
    <t xml:space="preserve">Т. Шевченка, 43 </t>
  </si>
  <si>
    <t>Т. Шевченка, 49</t>
  </si>
  <si>
    <t>Т. Шевченка, 53</t>
  </si>
  <si>
    <t>Т. Шевченка, 55</t>
  </si>
  <si>
    <t>Т. Шевченка, 59</t>
  </si>
  <si>
    <t>Т. Шевченка, 61</t>
  </si>
  <si>
    <t>Т. Шевченка, 67</t>
  </si>
  <si>
    <t>Т. Шевченка, 73</t>
  </si>
  <si>
    <t>Т. Шевченка, 75-б</t>
  </si>
  <si>
    <t>Т. Шевченка, 77</t>
  </si>
  <si>
    <t>Т. Шевченка, 81</t>
  </si>
  <si>
    <t>Г. Квітки- Основ'яненка, 4</t>
  </si>
  <si>
    <t>В. Комарова, 2</t>
  </si>
  <si>
    <t>Т. Шевченка, 45/47</t>
  </si>
  <si>
    <t>Т. Шевченка, 63/65</t>
  </si>
  <si>
    <t>Д. Бортнянського, 17</t>
  </si>
  <si>
    <t>Д. Бортнянського, 20-а</t>
  </si>
  <si>
    <t>Т. Шевченка, 115</t>
  </si>
  <si>
    <t>Я. Головацького, 3</t>
  </si>
  <si>
    <t>Я. Головацького, 4</t>
  </si>
  <si>
    <t>Я. Головацького, 5</t>
  </si>
  <si>
    <t>Я. Головацького, 6</t>
  </si>
  <si>
    <t>Я. Головацького, 7</t>
  </si>
  <si>
    <t>Я. Головацького, 8</t>
  </si>
  <si>
    <t>Я. Головацького, 10</t>
  </si>
  <si>
    <t>Я. Головацького, 11</t>
  </si>
  <si>
    <t>Я. Головацького, 11-а</t>
  </si>
  <si>
    <t>Я. Головацького, 12</t>
  </si>
  <si>
    <t>Я. Головацького, 14</t>
  </si>
  <si>
    <t>Я. Головацького, 16</t>
  </si>
  <si>
    <t>Я. Головацького, 18</t>
  </si>
  <si>
    <t>Я. Головацького, 17-а</t>
  </si>
  <si>
    <t>Я. Головацького, 17</t>
  </si>
  <si>
    <t>Я. Головацького, 19</t>
  </si>
  <si>
    <t>Я. Головацького, 20</t>
  </si>
  <si>
    <t>Я. Головацького, 22</t>
  </si>
  <si>
    <t>Я. Головацького, 24</t>
  </si>
  <si>
    <t>Я. Головацького, 25</t>
  </si>
  <si>
    <t>Я. Головацького, 26</t>
  </si>
  <si>
    <t>Я. Головацького, 32</t>
  </si>
  <si>
    <t>Я. Головацького, 34</t>
  </si>
  <si>
    <t>В. Перова, 3</t>
  </si>
  <si>
    <t>В. Перова, 4</t>
  </si>
  <si>
    <t>В. Перова, 5</t>
  </si>
  <si>
    <t>В. Перова, 6</t>
  </si>
  <si>
    <t>В. Перова, 7</t>
  </si>
  <si>
    <t>В. Перова, 8</t>
  </si>
  <si>
    <t>В. Перова, 9</t>
  </si>
  <si>
    <t>В. Перова, 10</t>
  </si>
  <si>
    <t>В. Перова, 11</t>
  </si>
  <si>
    <t>В. Перова, 12</t>
  </si>
  <si>
    <t>В. Перова, 13</t>
  </si>
  <si>
    <t>В. Перова, 14</t>
  </si>
  <si>
    <t>Р. Декарта, 2</t>
  </si>
  <si>
    <t>Р. Декарта, 3</t>
  </si>
  <si>
    <t>Р. Декарта, 5</t>
  </si>
  <si>
    <t>Р. Декарта, 7</t>
  </si>
  <si>
    <t>Р. Декарта, 11</t>
  </si>
  <si>
    <t>Р. Декарта, 11-а</t>
  </si>
  <si>
    <t>Р. Декарта, 14</t>
  </si>
  <si>
    <t>Р. Декарта, 17</t>
  </si>
  <si>
    <t>Р. Декарта, 22</t>
  </si>
  <si>
    <t>Р. Декарта, 24</t>
  </si>
  <si>
    <t>Р. Декарта, 10</t>
  </si>
  <si>
    <t>С.Голубовича, 39</t>
  </si>
  <si>
    <t>С.Голубовича, 42</t>
  </si>
  <si>
    <t>С.Голубовича, 44</t>
  </si>
  <si>
    <t>С.Голубовича, 46</t>
  </si>
  <si>
    <t>О.Бабія О., 5</t>
  </si>
  <si>
    <t>Самійла Величка, 16</t>
  </si>
  <si>
    <t>Самійла Величка, 12</t>
  </si>
  <si>
    <t>Самійла Величка, 14</t>
  </si>
  <si>
    <t>М. Каганця, 20</t>
  </si>
  <si>
    <t>М. Каганця , 22</t>
  </si>
  <si>
    <t>М.Каганця, 43</t>
  </si>
  <si>
    <t>М. Каганця , 48</t>
  </si>
  <si>
    <t>М. Каганця , 50</t>
  </si>
  <si>
    <t>М. Каганця , 52</t>
  </si>
  <si>
    <t>М. Каганця , 55</t>
  </si>
  <si>
    <t>М. Каганця , 89</t>
  </si>
  <si>
    <t>М. Каганця , 97</t>
  </si>
  <si>
    <t>П. Калнишевського, 1</t>
  </si>
  <si>
    <t>П. Калнишевського, 4-а</t>
  </si>
  <si>
    <t>П. Калнишевського, 7</t>
  </si>
  <si>
    <t>П. Калнишевського, 8</t>
  </si>
  <si>
    <t>П. Калнишевського, 11</t>
  </si>
  <si>
    <t>П. Калнишевського, 15</t>
  </si>
  <si>
    <t>І. Шараневича, 1</t>
  </si>
  <si>
    <t>І. Шараневича, 1-а</t>
  </si>
  <si>
    <t>І. Шараневича, 3</t>
  </si>
  <si>
    <t>І. Шараневича, 5</t>
  </si>
  <si>
    <t>І. Шараневича, 7</t>
  </si>
  <si>
    <t>І. Шараневича, 7-а</t>
  </si>
  <si>
    <t>І. Шараневича, 9</t>
  </si>
  <si>
    <t>І. Шараневича, 9-а</t>
  </si>
  <si>
    <t>І. Шараневича, 11</t>
  </si>
  <si>
    <t>І. Шараневича, 29</t>
  </si>
  <si>
    <t>І. Шараневича, 23</t>
  </si>
  <si>
    <t>І. Шараневича, 21</t>
  </si>
  <si>
    <t>І. Шараневича, 24</t>
  </si>
  <si>
    <t>І. Шараневича, 2</t>
  </si>
  <si>
    <t>І. Шараневича, 4</t>
  </si>
  <si>
    <t>І. Шараневича, 8</t>
  </si>
  <si>
    <t>І. Шараневича, 10</t>
  </si>
  <si>
    <t>І. Шараневича, 17</t>
  </si>
  <si>
    <t>І. Шараневича, 22</t>
  </si>
  <si>
    <t>С. Голубовича, 35-а</t>
  </si>
  <si>
    <t>М. Морозенка, 5</t>
  </si>
  <si>
    <t>С. Голубовича, 35</t>
  </si>
  <si>
    <t>І. Виговського, 1</t>
  </si>
  <si>
    <t>І. Виговського, 3</t>
  </si>
  <si>
    <t>І. Виговського, 5-а</t>
  </si>
  <si>
    <t>І. Виговського, 7</t>
  </si>
  <si>
    <t>І. Виговського, 9</t>
  </si>
  <si>
    <t>І. Виговського, 9-а</t>
  </si>
  <si>
    <t>І. Виговського, 11</t>
  </si>
  <si>
    <t>І. Виговського, 13</t>
  </si>
  <si>
    <t>І. Виговського, 13-а</t>
  </si>
  <si>
    <t>І. Виговського, 17</t>
  </si>
  <si>
    <t>І. Виговського, 21</t>
  </si>
  <si>
    <t>І. Виговського, 23</t>
  </si>
  <si>
    <t>І. Виговського, 25</t>
  </si>
  <si>
    <t>І. Виговського, 27</t>
  </si>
  <si>
    <t>І. Виговського, 29</t>
  </si>
  <si>
    <t>І. Виговського, 31</t>
  </si>
  <si>
    <t>І. Виговського, 33</t>
  </si>
  <si>
    <t>І. Виговського, 35</t>
  </si>
  <si>
    <t>І. Виговського, 37</t>
  </si>
  <si>
    <t xml:space="preserve">М. Годованця, 4 </t>
  </si>
  <si>
    <t>Г. Кузневича, 10</t>
  </si>
  <si>
    <t>Г. Кузневича, 12</t>
  </si>
  <si>
    <t>Д. Яворницького, 1-а</t>
  </si>
  <si>
    <t>Д. Яворницького, 3-а</t>
  </si>
  <si>
    <t>Д. Яворницького, 3-б</t>
  </si>
  <si>
    <t>Д. Яворницького, 5</t>
  </si>
  <si>
    <t>Д. Яворницького, 5-а</t>
  </si>
  <si>
    <t>Д. Яворницького, 8</t>
  </si>
  <si>
    <t>Д. Яворницького, 9</t>
  </si>
  <si>
    <t>Д. Яворницького, 9-а</t>
  </si>
  <si>
    <t>Д. Яворницького, 10</t>
  </si>
  <si>
    <t>Д. Яворницького, 11</t>
  </si>
  <si>
    <t>Д. Яворницького, 12</t>
  </si>
  <si>
    <t>І. Виговського, 25-а</t>
  </si>
  <si>
    <t>І. Виговського , 67</t>
  </si>
  <si>
    <t>І. Виговського , 69</t>
  </si>
  <si>
    <t>І. Виговського , 73</t>
  </si>
  <si>
    <t>І. Виговського , 79</t>
  </si>
  <si>
    <t>І. Виговського , 81</t>
  </si>
  <si>
    <t>І. Виговського , 83</t>
  </si>
  <si>
    <t>І. Виговського , 85</t>
  </si>
  <si>
    <t>І. Виговського , 87</t>
  </si>
  <si>
    <t>І. Виговського , 89</t>
  </si>
  <si>
    <t>С. Петлюри, 17</t>
  </si>
  <si>
    <t>С. Петлюри, 25</t>
  </si>
  <si>
    <t>С. Петлюри, 27</t>
  </si>
  <si>
    <t>С. Петлюри, 27-а</t>
  </si>
  <si>
    <t>С. Петлюри, 29</t>
  </si>
  <si>
    <t>С. Петлюри, 31</t>
  </si>
  <si>
    <t>С. Петлюри, 34</t>
  </si>
  <si>
    <t>С. Петлюри, 37</t>
  </si>
  <si>
    <t>С. Петлюри, 39</t>
  </si>
  <si>
    <t>С. Петлюри, 41</t>
  </si>
  <si>
    <t>С. Петлюри, 43</t>
  </si>
  <si>
    <t>С. Петлюри, 47</t>
  </si>
  <si>
    <t>С. Петлюри, 51</t>
  </si>
  <si>
    <t>С. Петлюри, 53</t>
  </si>
  <si>
    <t>С. Петлюри, 23</t>
  </si>
  <si>
    <t>Є. Патона, 36</t>
  </si>
  <si>
    <t>Є. Патона, 8</t>
  </si>
  <si>
    <t>Є. Патона, 28</t>
  </si>
  <si>
    <t>Є. Патона, 14</t>
  </si>
  <si>
    <t>Є. Патона, 20</t>
  </si>
  <si>
    <t>Є. Патона, 28-а</t>
  </si>
  <si>
    <t>Є. Патона, 34</t>
  </si>
  <si>
    <t>А. Церетелі,3</t>
  </si>
  <si>
    <t>Самійла Величка, 8/10</t>
  </si>
  <si>
    <t>Є. Патона, 2/3</t>
  </si>
  <si>
    <t>Є. Патона, 2/6</t>
  </si>
  <si>
    <t>Є. Патона, 2/7</t>
  </si>
  <si>
    <t>Є. Патона, 4</t>
  </si>
  <si>
    <t>Є. Патона, 4-а</t>
  </si>
  <si>
    <t>Є. Патона, 4/2</t>
  </si>
  <si>
    <t>Є. Патона, 12</t>
  </si>
  <si>
    <t>П. Полтави, 6</t>
  </si>
  <si>
    <t>П. Полтави, 21</t>
  </si>
  <si>
    <t>Є. Патона, 4/1</t>
  </si>
  <si>
    <t>П. Калнишевського, 12</t>
  </si>
  <si>
    <t>П. Калнишевського, 16</t>
  </si>
  <si>
    <t>П. Калнишевського, 17</t>
  </si>
  <si>
    <t>Л. Мацієвича , 15</t>
  </si>
  <si>
    <t>Л. Мацієвича , 33</t>
  </si>
  <si>
    <t>Л. Мацієвича, 34</t>
  </si>
  <si>
    <t>М. Мундяк , 3</t>
  </si>
  <si>
    <t>М. Мундяк, 4</t>
  </si>
  <si>
    <t>М. Мундяк , 8</t>
  </si>
  <si>
    <t>Є. Олесницького, 8</t>
  </si>
  <si>
    <t>Є. Олесницького, 11</t>
  </si>
  <si>
    <t>Є. Олесницького, 11-а</t>
  </si>
  <si>
    <t>Є. Олесницького, 19</t>
  </si>
  <si>
    <t>Є. Олесницького, 57</t>
  </si>
  <si>
    <t>Є. Олесницького, 101</t>
  </si>
  <si>
    <t>Є. Олесницького, 103</t>
  </si>
  <si>
    <t>Є. Олесницького, 107</t>
  </si>
  <si>
    <t>Є. Олесницького, 109</t>
  </si>
  <si>
    <t>Є. Олесницького, 59</t>
  </si>
  <si>
    <t>І. Сірка, 2</t>
  </si>
  <si>
    <t>І. Сірка, 16</t>
  </si>
  <si>
    <t>І. Сірка, 21</t>
  </si>
  <si>
    <t>І. Сірка, 25</t>
  </si>
  <si>
    <t>Г. Чечета, 40</t>
  </si>
  <si>
    <t>Г. Чечета, 52</t>
  </si>
  <si>
    <t>Г. Чечета, 81</t>
  </si>
  <si>
    <t>Д. Чижевського, 20</t>
  </si>
  <si>
    <t>Д. Чижевського, 37</t>
  </si>
  <si>
    <t>Д. Чижевського, 50</t>
  </si>
  <si>
    <t>Д. Чижевського, 58</t>
  </si>
  <si>
    <t>Д. Чижевського, 61</t>
  </si>
  <si>
    <t>І. Виговського, 55</t>
  </si>
  <si>
    <t>М. Кричевського, 65</t>
  </si>
  <si>
    <t>І. Виговського, 72</t>
  </si>
  <si>
    <t>О. Кульчицької, 12</t>
  </si>
  <si>
    <t>І. Виговського,  55</t>
  </si>
  <si>
    <t>Д. Бандрівського, 1</t>
  </si>
  <si>
    <t>Д. Бандрівського, 3</t>
  </si>
  <si>
    <t>Д. Бандрівського, 4</t>
  </si>
  <si>
    <t>Д. Бандрівського, 6</t>
  </si>
  <si>
    <t>Д. Бандрівського, 7</t>
  </si>
  <si>
    <t>Д. Бандрівського, 9</t>
  </si>
  <si>
    <t>Д. Бандрівського, 12</t>
  </si>
  <si>
    <t>Д. Бандрівського, 20</t>
  </si>
  <si>
    <t>Л. Ганкевича,  3</t>
  </si>
  <si>
    <t>Л. Ганкевича,  5</t>
  </si>
  <si>
    <t>Л. Ганкевича,  7</t>
  </si>
  <si>
    <t>Л. Ганкевича, 9</t>
  </si>
  <si>
    <t>І. Виговського, 45</t>
  </si>
  <si>
    <t>І. Виговського, 47</t>
  </si>
  <si>
    <t>І. Виговського,  49</t>
  </si>
  <si>
    <t>І. Виговського,  51</t>
  </si>
  <si>
    <t>І. Виговського,  53</t>
  </si>
  <si>
    <t>І. Виговського, 65</t>
  </si>
  <si>
    <t>Л. Ганкевича, 11</t>
  </si>
  <si>
    <t>Л. Ганкевича, 13</t>
  </si>
  <si>
    <t>Л. Ганкевича, 15</t>
  </si>
  <si>
    <t>Л. Ганкевича, 17</t>
  </si>
  <si>
    <t>Л. Ганкевича, 19</t>
  </si>
  <si>
    <t>Л. Геца, 2</t>
  </si>
  <si>
    <t>Л. Геца, 8</t>
  </si>
  <si>
    <t>Л. Геца, 12</t>
  </si>
  <si>
    <t>О. Дучимінської, 1</t>
  </si>
  <si>
    <t>О. Дучимінської, 4</t>
  </si>
  <si>
    <t>О. Дучимінської, 6</t>
  </si>
  <si>
    <t>О. Дучимінської, 8</t>
  </si>
  <si>
    <t>С. Параджанова,  1</t>
  </si>
  <si>
    <t>С. Параджанова,  3</t>
  </si>
  <si>
    <t>С. Параджанова,  4</t>
  </si>
  <si>
    <t>С. Параджанова,  5</t>
  </si>
  <si>
    <t>С. Параджанова,  6</t>
  </si>
  <si>
    <t>С. Параджанова,  8</t>
  </si>
  <si>
    <t>О. Сластіона, 1</t>
  </si>
  <si>
    <t>О. Сластіона, 2</t>
  </si>
  <si>
    <t>О. Сластіона, 4</t>
  </si>
  <si>
    <t>Р. Сушка, 12</t>
  </si>
  <si>
    <t>Р. Сушка, 14</t>
  </si>
  <si>
    <t>Я. Гніздовського,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</si>
</sst>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"/>
    <numFmt numFmtId="165" formatCode="0.0000"/>
    <numFmt numFmtId="166" formatCode="0.000"/>
    <numFmt numFmtId="167" formatCode="0.0"/>
  </numFmts>
  <fonts count="51" x14ac:knownFonts="1">
    <font>
      <sz val="10"/>
      <name val="Arial"/>
    </font>
    <font>
      <sz val="10"/>
      <name val="Arial"/>
      <family val="2"/>
      <charset val="204"/>
    </font>
    <font>
      <b/>
      <i/>
      <sz val="14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sz val="14"/>
      <name val="Times New Roman"/>
      <family val="1"/>
      <charset val="204"/>
    </font>
    <font>
      <sz val="14"/>
      <color indexed="8"/>
      <name val="Arial"/>
      <family val="2"/>
      <charset val="204"/>
    </font>
    <font>
      <sz val="14"/>
      <color indexed="14"/>
      <name val="Arial"/>
      <family val="2"/>
      <charset val="204"/>
    </font>
    <font>
      <i/>
      <sz val="14"/>
      <color indexed="14"/>
      <name val="Arial"/>
      <family val="2"/>
      <charset val="204"/>
    </font>
    <font>
      <b/>
      <i/>
      <sz val="14"/>
      <color indexed="14"/>
      <name val="Arial"/>
      <family val="2"/>
      <charset val="204"/>
    </font>
    <font>
      <b/>
      <sz val="14"/>
      <color indexed="14"/>
      <name val="Arial"/>
      <family val="2"/>
      <charset val="204"/>
    </font>
    <font>
      <sz val="14"/>
      <color indexed="10"/>
      <name val="Arial"/>
      <family val="2"/>
      <charset val="204"/>
    </font>
    <font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4"/>
      <color indexed="8"/>
      <name val="Arial"/>
      <family val="2"/>
      <charset val="204"/>
    </font>
    <font>
      <sz val="14"/>
      <color indexed="9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4"/>
      <color indexed="8"/>
      <name val="Times New Roman"/>
      <family val="1"/>
      <charset val="204"/>
    </font>
    <font>
      <sz val="14"/>
      <color indexed="8"/>
      <name val="Arial Cyr"/>
      <charset val="204"/>
    </font>
    <font>
      <sz val="14"/>
      <color rgb="FFFF0000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1"/>
      <name val="Times New Roman"/>
      <family val="1"/>
      <charset val="204"/>
    </font>
    <font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12"/>
      <name val="Arial"/>
      <family val="2"/>
      <charset val="204"/>
    </font>
    <font>
      <sz val="12"/>
      <color rgb="FFFF0000"/>
      <name val="Arial"/>
      <family val="2"/>
      <charset val="204"/>
    </font>
    <font>
      <sz val="15"/>
      <name val="Arial"/>
      <family val="2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7" borderId="1" applyNumberFormat="0" applyAlignment="0" applyProtection="0"/>
    <xf numFmtId="0" fontId="30" fillId="20" borderId="2" applyNumberFormat="0" applyAlignment="0" applyProtection="0"/>
    <xf numFmtId="0" fontId="27" fillId="20" borderId="1" applyNumberFormat="0" applyAlignment="0" applyProtection="0"/>
    <xf numFmtId="0" fontId="28" fillId="0" borderId="4" applyNumberFormat="0" applyFill="0" applyAlignment="0" applyProtection="0"/>
    <xf numFmtId="0" fontId="25" fillId="21" borderId="5" applyNumberFormat="0" applyAlignment="0" applyProtection="0"/>
    <xf numFmtId="0" fontId="26" fillId="0" borderId="0" applyNumberFormat="0" applyFill="0" applyBorder="0" applyAlignment="0" applyProtection="0"/>
    <xf numFmtId="0" fontId="31" fillId="22" borderId="0" applyNumberFormat="0" applyBorder="0" applyAlignment="0" applyProtection="0"/>
    <xf numFmtId="0" fontId="8" fillId="0" borderId="0"/>
    <xf numFmtId="0" fontId="29" fillId="3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23" borderId="6" applyNumberFormat="0" applyFont="0" applyAlignment="0" applyProtection="0"/>
    <xf numFmtId="0" fontId="24" fillId="0" borderId="3" applyNumberFormat="0" applyFill="0" applyAlignment="0" applyProtection="0"/>
    <xf numFmtId="0" fontId="32" fillId="0" borderId="0" applyNumberFormat="0" applyFill="0" applyBorder="0" applyAlignment="0" applyProtection="0"/>
    <xf numFmtId="0" fontId="23" fillId="4" borderId="0" applyNumberFormat="0" applyBorder="0" applyAlignment="0" applyProtection="0"/>
  </cellStyleXfs>
  <cellXfs count="382">
    <xf numFmtId="0" fontId="0" fillId="0" borderId="0" xfId="0"/>
    <xf numFmtId="0" fontId="3" fillId="0" borderId="0" xfId="0" applyFont="1" applyFill="1" applyBorder="1"/>
    <xf numFmtId="0" fontId="3" fillId="0" borderId="0" xfId="0" applyFont="1" applyFill="1"/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3" fillId="0" borderId="8" xfId="0" applyFont="1" applyFill="1" applyBorder="1"/>
    <xf numFmtId="0" fontId="3" fillId="0" borderId="9" xfId="0" applyFont="1" applyFill="1" applyBorder="1"/>
    <xf numFmtId="2" fontId="3" fillId="0" borderId="8" xfId="0" applyNumberFormat="1" applyFont="1" applyFill="1" applyBorder="1"/>
    <xf numFmtId="165" fontId="3" fillId="0" borderId="8" xfId="0" applyNumberFormat="1" applyFont="1" applyFill="1" applyBorder="1"/>
    <xf numFmtId="0" fontId="4" fillId="0" borderId="9" xfId="0" applyFont="1" applyFill="1" applyBorder="1"/>
    <xf numFmtId="0" fontId="4" fillId="0" borderId="8" xfId="0" applyFont="1" applyFill="1" applyBorder="1"/>
    <xf numFmtId="0" fontId="3" fillId="0" borderId="8" xfId="0" applyFont="1" applyFill="1" applyBorder="1" applyAlignment="1"/>
    <xf numFmtId="2" fontId="4" fillId="0" borderId="8" xfId="0" applyNumberFormat="1" applyFont="1" applyFill="1" applyBorder="1"/>
    <xf numFmtId="165" fontId="4" fillId="0" borderId="8" xfId="0" applyNumberFormat="1" applyFont="1" applyFill="1" applyBorder="1"/>
    <xf numFmtId="0" fontId="4" fillId="0" borderId="8" xfId="0" applyFont="1" applyFill="1" applyBorder="1" applyAlignment="1"/>
    <xf numFmtId="166" fontId="3" fillId="0" borderId="8" xfId="0" applyNumberFormat="1" applyFont="1" applyFill="1" applyBorder="1"/>
    <xf numFmtId="0" fontId="3" fillId="0" borderId="10" xfId="0" applyFont="1" applyFill="1" applyBorder="1"/>
    <xf numFmtId="2" fontId="4" fillId="0" borderId="0" xfId="0" applyNumberFormat="1" applyFont="1" applyFill="1" applyBorder="1"/>
    <xf numFmtId="0" fontId="3" fillId="0" borderId="0" xfId="0" applyFont="1" applyFill="1" applyBorder="1" applyAlignment="1"/>
    <xf numFmtId="0" fontId="5" fillId="0" borderId="8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8" xfId="0" applyFont="1" applyFill="1" applyBorder="1"/>
    <xf numFmtId="0" fontId="4" fillId="0" borderId="0" xfId="0" applyFont="1" applyFill="1"/>
    <xf numFmtId="166" fontId="4" fillId="0" borderId="8" xfId="0" applyNumberFormat="1" applyFont="1" applyFill="1" applyBorder="1"/>
    <xf numFmtId="0" fontId="2" fillId="0" borderId="11" xfId="0" applyFont="1" applyFill="1" applyBorder="1" applyAlignment="1"/>
    <xf numFmtId="0" fontId="2" fillId="0" borderId="12" xfId="0" applyFont="1" applyFill="1" applyBorder="1" applyAlignment="1"/>
    <xf numFmtId="0" fontId="3" fillId="0" borderId="8" xfId="0" applyFont="1" applyFill="1" applyBorder="1" applyAlignment="1">
      <alignment horizontal="left"/>
    </xf>
    <xf numFmtId="1" fontId="3" fillId="0" borderId="8" xfId="0" applyNumberFormat="1" applyFont="1" applyFill="1" applyBorder="1"/>
    <xf numFmtId="1" fontId="3" fillId="24" borderId="8" xfId="0" applyNumberFormat="1" applyFont="1" applyFill="1" applyBorder="1"/>
    <xf numFmtId="1" fontId="3" fillId="25" borderId="8" xfId="0" applyNumberFormat="1" applyFont="1" applyFill="1" applyBorder="1"/>
    <xf numFmtId="1" fontId="3" fillId="26" borderId="8" xfId="0" applyNumberFormat="1" applyFont="1" applyFill="1" applyBorder="1"/>
    <xf numFmtId="1" fontId="3" fillId="27" borderId="8" xfId="0" applyNumberFormat="1" applyFont="1" applyFill="1" applyBorder="1"/>
    <xf numFmtId="0" fontId="3" fillId="24" borderId="8" xfId="0" applyFont="1" applyFill="1" applyBorder="1"/>
    <xf numFmtId="0" fontId="3" fillId="26" borderId="8" xfId="0" applyFont="1" applyFill="1" applyBorder="1"/>
    <xf numFmtId="0" fontId="3" fillId="25" borderId="8" xfId="0" applyFont="1" applyFill="1" applyBorder="1"/>
    <xf numFmtId="0" fontId="3" fillId="27" borderId="8" xfId="0" applyFont="1" applyFill="1" applyBorder="1"/>
    <xf numFmtId="1" fontId="4" fillId="0" borderId="8" xfId="0" applyNumberFormat="1" applyFont="1" applyFill="1" applyBorder="1"/>
    <xf numFmtId="167" fontId="3" fillId="24" borderId="8" xfId="0" applyNumberFormat="1" applyFont="1" applyFill="1" applyBorder="1"/>
    <xf numFmtId="0" fontId="5" fillId="0" borderId="8" xfId="0" applyFont="1" applyFill="1" applyBorder="1"/>
    <xf numFmtId="167" fontId="3" fillId="25" borderId="8" xfId="0" applyNumberFormat="1" applyFont="1" applyFill="1" applyBorder="1"/>
    <xf numFmtId="167" fontId="3" fillId="27" borderId="8" xfId="0" applyNumberFormat="1" applyFont="1" applyFill="1" applyBorder="1"/>
    <xf numFmtId="167" fontId="3" fillId="26" borderId="8" xfId="0" applyNumberFormat="1" applyFont="1" applyFill="1" applyBorder="1"/>
    <xf numFmtId="0" fontId="5" fillId="0" borderId="8" xfId="0" applyFont="1" applyFill="1" applyBorder="1" applyAlignment="1">
      <alignment horizontal="center" vertical="center" wrapText="1"/>
    </xf>
    <xf numFmtId="165" fontId="3" fillId="0" borderId="0" xfId="0" applyNumberFormat="1" applyFont="1" applyFill="1"/>
    <xf numFmtId="0" fontId="3" fillId="0" borderId="13" xfId="0" applyFont="1" applyFill="1" applyBorder="1"/>
    <xf numFmtId="0" fontId="3" fillId="0" borderId="14" xfId="0" applyFont="1" applyFill="1" applyBorder="1"/>
    <xf numFmtId="0" fontId="3" fillId="28" borderId="0" xfId="0" applyFont="1" applyFill="1"/>
    <xf numFmtId="0" fontId="8" fillId="0" borderId="0" xfId="0" applyFont="1" applyFill="1" applyBorder="1"/>
    <xf numFmtId="0" fontId="7" fillId="0" borderId="0" xfId="0" applyFont="1" applyFill="1" applyBorder="1"/>
    <xf numFmtId="0" fontId="0" fillId="0" borderId="8" xfId="0" applyBorder="1"/>
    <xf numFmtId="165" fontId="7" fillId="0" borderId="16" xfId="0" applyNumberFormat="1" applyFont="1" applyBorder="1"/>
    <xf numFmtId="166" fontId="7" fillId="0" borderId="16" xfId="0" applyNumberFormat="1" applyFont="1" applyBorder="1"/>
    <xf numFmtId="2" fontId="7" fillId="0" borderId="8" xfId="0" applyNumberFormat="1" applyFont="1" applyBorder="1"/>
    <xf numFmtId="0" fontId="9" fillId="0" borderId="8" xfId="0" applyFont="1" applyFill="1" applyBorder="1" applyAlignment="1">
      <alignment horizontal="center" vertical="center" wrapText="1"/>
    </xf>
    <xf numFmtId="165" fontId="7" fillId="0" borderId="8" xfId="0" applyNumberFormat="1" applyFont="1" applyBorder="1"/>
    <xf numFmtId="167" fontId="10" fillId="0" borderId="17" xfId="0" applyNumberFormat="1" applyFont="1" applyBorder="1"/>
    <xf numFmtId="167" fontId="10" fillId="0" borderId="18" xfId="0" applyNumberFormat="1" applyFont="1" applyBorder="1"/>
    <xf numFmtId="165" fontId="3" fillId="0" borderId="19" xfId="0" applyNumberFormat="1" applyFont="1" applyBorder="1"/>
    <xf numFmtId="0" fontId="3" fillId="0" borderId="0" xfId="0" applyFont="1"/>
    <xf numFmtId="0" fontId="2" fillId="0" borderId="21" xfId="0" applyFont="1" applyBorder="1" applyAlignment="1">
      <alignment horizontal="center"/>
    </xf>
    <xf numFmtId="165" fontId="4" fillId="0" borderId="19" xfId="0" applyNumberFormat="1" applyFont="1" applyBorder="1"/>
    <xf numFmtId="0" fontId="3" fillId="29" borderId="0" xfId="0" applyFont="1" applyFill="1"/>
    <xf numFmtId="0" fontId="13" fillId="0" borderId="8" xfId="0" applyFont="1" applyFill="1" applyBorder="1" applyAlignment="1"/>
    <xf numFmtId="0" fontId="13" fillId="0" borderId="8" xfId="0" applyFont="1" applyFill="1" applyBorder="1"/>
    <xf numFmtId="165" fontId="13" fillId="0" borderId="8" xfId="0" applyNumberFormat="1" applyFont="1" applyFill="1" applyBorder="1"/>
    <xf numFmtId="2" fontId="13" fillId="0" borderId="8" xfId="0" applyNumberFormat="1" applyFont="1" applyFill="1" applyBorder="1"/>
    <xf numFmtId="164" fontId="3" fillId="0" borderId="8" xfId="0" applyNumberFormat="1" applyFont="1" applyFill="1" applyBorder="1"/>
    <xf numFmtId="0" fontId="3" fillId="24" borderId="0" xfId="0" applyFont="1" applyFill="1"/>
    <xf numFmtId="167" fontId="3" fillId="0" borderId="8" xfId="0" applyNumberFormat="1" applyFont="1" applyFill="1" applyBorder="1"/>
    <xf numFmtId="0" fontId="14" fillId="0" borderId="0" xfId="0" applyFont="1" applyFill="1"/>
    <xf numFmtId="0" fontId="15" fillId="0" borderId="8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/>
    </xf>
    <xf numFmtId="0" fontId="14" fillId="0" borderId="8" xfId="0" applyFont="1" applyFill="1" applyBorder="1"/>
    <xf numFmtId="0" fontId="14" fillId="0" borderId="8" xfId="0" applyFont="1" applyFill="1" applyBorder="1" applyAlignment="1"/>
    <xf numFmtId="0" fontId="14" fillId="0" borderId="8" xfId="0" applyFont="1" applyFill="1" applyBorder="1" applyAlignment="1">
      <alignment horizontal="right" vertical="center" wrapText="1"/>
    </xf>
    <xf numFmtId="0" fontId="14" fillId="0" borderId="8" xfId="0" applyFont="1" applyFill="1" applyBorder="1" applyAlignment="1">
      <alignment horizontal="right"/>
    </xf>
    <xf numFmtId="1" fontId="14" fillId="0" borderId="8" xfId="0" applyNumberFormat="1" applyFont="1" applyFill="1" applyBorder="1"/>
    <xf numFmtId="2" fontId="17" fillId="0" borderId="8" xfId="0" applyNumberFormat="1" applyFont="1" applyFill="1" applyBorder="1"/>
    <xf numFmtId="0" fontId="3" fillId="30" borderId="8" xfId="0" applyFont="1" applyFill="1" applyBorder="1"/>
    <xf numFmtId="164" fontId="4" fillId="0" borderId="8" xfId="0" applyNumberFormat="1" applyFont="1" applyFill="1" applyBorder="1"/>
    <xf numFmtId="0" fontId="18" fillId="24" borderId="8" xfId="0" applyFont="1" applyFill="1" applyBorder="1"/>
    <xf numFmtId="1" fontId="13" fillId="24" borderId="8" xfId="0" applyNumberFormat="1" applyFont="1" applyFill="1" applyBorder="1"/>
    <xf numFmtId="0" fontId="13" fillId="24" borderId="8" xfId="0" applyFont="1" applyFill="1" applyBorder="1"/>
    <xf numFmtId="164" fontId="3" fillId="0" borderId="19" xfId="0" applyNumberFormat="1" applyFont="1" applyBorder="1"/>
    <xf numFmtId="0" fontId="13" fillId="31" borderId="8" xfId="0" applyFont="1" applyFill="1" applyBorder="1"/>
    <xf numFmtId="164" fontId="4" fillId="0" borderId="19" xfId="0" applyNumberFormat="1" applyFont="1" applyBorder="1"/>
    <xf numFmtId="0" fontId="18" fillId="0" borderId="8" xfId="0" applyFont="1" applyFill="1" applyBorder="1" applyAlignment="1"/>
    <xf numFmtId="0" fontId="18" fillId="0" borderId="8" xfId="0" applyFont="1" applyFill="1" applyBorder="1"/>
    <xf numFmtId="167" fontId="14" fillId="0" borderId="8" xfId="0" applyNumberFormat="1" applyFont="1" applyFill="1" applyBorder="1"/>
    <xf numFmtId="2" fontId="34" fillId="0" borderId="8" xfId="0" applyNumberFormat="1" applyFont="1" applyFill="1" applyBorder="1"/>
    <xf numFmtId="0" fontId="3" fillId="28" borderId="8" xfId="0" applyFont="1" applyFill="1" applyBorder="1"/>
    <xf numFmtId="2" fontId="3" fillId="28" borderId="8" xfId="0" applyNumberFormat="1" applyFont="1" applyFill="1" applyBorder="1"/>
    <xf numFmtId="0" fontId="14" fillId="24" borderId="0" xfId="0" applyFont="1" applyFill="1"/>
    <xf numFmtId="0" fontId="3" fillId="24" borderId="0" xfId="0" applyFont="1" applyFill="1" applyBorder="1"/>
    <xf numFmtId="0" fontId="9" fillId="0" borderId="8" xfId="0" applyFont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center" vertical="center" wrapText="1"/>
    </xf>
    <xf numFmtId="0" fontId="0" fillId="32" borderId="0" xfId="0" applyFill="1"/>
    <xf numFmtId="0" fontId="9" fillId="0" borderId="8" xfId="0" applyFont="1" applyBorder="1" applyAlignment="1">
      <alignment horizontal="center"/>
    </xf>
    <xf numFmtId="0" fontId="36" fillId="0" borderId="8" xfId="0" applyFont="1" applyFill="1" applyBorder="1" applyAlignment="1">
      <alignment horizontal="center"/>
    </xf>
    <xf numFmtId="0" fontId="8" fillId="0" borderId="8" xfId="0" applyFont="1" applyBorder="1"/>
    <xf numFmtId="0" fontId="8" fillId="0" borderId="8" xfId="0" applyFont="1" applyFill="1" applyBorder="1"/>
    <xf numFmtId="0" fontId="7" fillId="0" borderId="8" xfId="0" applyFont="1" applyBorder="1"/>
    <xf numFmtId="166" fontId="7" fillId="0" borderId="8" xfId="0" applyNumberFormat="1" applyFont="1" applyBorder="1"/>
    <xf numFmtId="166" fontId="7" fillId="32" borderId="8" xfId="0" applyNumberFormat="1" applyFont="1" applyFill="1" applyBorder="1"/>
    <xf numFmtId="0" fontId="7" fillId="0" borderId="8" xfId="0" applyFont="1" applyFill="1" applyBorder="1"/>
    <xf numFmtId="0" fontId="37" fillId="0" borderId="8" xfId="0" applyFont="1" applyBorder="1"/>
    <xf numFmtId="0" fontId="10" fillId="0" borderId="8" xfId="0" applyFont="1" applyBorder="1"/>
    <xf numFmtId="166" fontId="10" fillId="0" borderId="8" xfId="0" applyNumberFormat="1" applyFont="1" applyBorder="1"/>
    <xf numFmtId="0" fontId="0" fillId="0" borderId="0" xfId="0" applyFont="1" applyBorder="1"/>
    <xf numFmtId="166" fontId="3" fillId="0" borderId="8" xfId="0" applyNumberFormat="1" applyFont="1" applyBorder="1"/>
    <xf numFmtId="166" fontId="3" fillId="32" borderId="8" xfId="0" applyNumberFormat="1" applyFont="1" applyFill="1" applyBorder="1"/>
    <xf numFmtId="166" fontId="4" fillId="32" borderId="8" xfId="0" applyNumberFormat="1" applyFont="1" applyFill="1" applyBorder="1"/>
    <xf numFmtId="166" fontId="4" fillId="0" borderId="8" xfId="0" applyNumberFormat="1" applyFont="1" applyBorder="1"/>
    <xf numFmtId="0" fontId="3" fillId="33" borderId="0" xfId="0" applyFont="1" applyFill="1"/>
    <xf numFmtId="0" fontId="3" fillId="24" borderId="8" xfId="0" applyFont="1" applyFill="1" applyBorder="1" applyAlignment="1"/>
    <xf numFmtId="165" fontId="3" fillId="24" borderId="8" xfId="0" applyNumberFormat="1" applyFont="1" applyFill="1" applyBorder="1"/>
    <xf numFmtId="166" fontId="3" fillId="24" borderId="8" xfId="0" applyNumberFormat="1" applyFont="1" applyFill="1" applyBorder="1"/>
    <xf numFmtId="2" fontId="3" fillId="24" borderId="8" xfId="0" applyNumberFormat="1" applyFont="1" applyFill="1" applyBorder="1"/>
    <xf numFmtId="164" fontId="3" fillId="24" borderId="8" xfId="0" applyNumberFormat="1" applyFont="1" applyFill="1" applyBorder="1"/>
    <xf numFmtId="0" fontId="3" fillId="28" borderId="8" xfId="0" applyFont="1" applyFill="1" applyBorder="1" applyAlignment="1"/>
    <xf numFmtId="164" fontId="3" fillId="28" borderId="8" xfId="0" applyNumberFormat="1" applyFont="1" applyFill="1" applyBorder="1"/>
    <xf numFmtId="0" fontId="13" fillId="0" borderId="8" xfId="32" applyFont="1" applyBorder="1" applyAlignment="1"/>
    <xf numFmtId="167" fontId="39" fillId="0" borderId="8" xfId="0" applyNumberFormat="1" applyFont="1" applyFill="1" applyBorder="1"/>
    <xf numFmtId="0" fontId="13" fillId="0" borderId="8" xfId="32" applyFont="1" applyFill="1" applyBorder="1" applyAlignment="1"/>
    <xf numFmtId="166" fontId="3" fillId="28" borderId="8" xfId="0" applyNumberFormat="1" applyFont="1" applyFill="1" applyBorder="1"/>
    <xf numFmtId="167" fontId="3" fillId="28" borderId="8" xfId="0" applyNumberFormat="1" applyFont="1" applyFill="1" applyBorder="1"/>
    <xf numFmtId="0" fontId="3" fillId="28" borderId="8" xfId="32" applyFont="1" applyFill="1" applyBorder="1" applyAlignment="1"/>
    <xf numFmtId="0" fontId="12" fillId="28" borderId="8" xfId="0" applyFont="1" applyFill="1" applyBorder="1"/>
    <xf numFmtId="0" fontId="40" fillId="28" borderId="8" xfId="0" applyFont="1" applyFill="1" applyBorder="1"/>
    <xf numFmtId="0" fontId="3" fillId="0" borderId="8" xfId="32" applyFont="1" applyBorder="1" applyAlignment="1"/>
    <xf numFmtId="0" fontId="3" fillId="24" borderId="9" xfId="0" applyFont="1" applyFill="1" applyBorder="1"/>
    <xf numFmtId="167" fontId="13" fillId="0" borderId="8" xfId="0" applyNumberFormat="1" applyFont="1" applyFill="1" applyBorder="1"/>
    <xf numFmtId="0" fontId="3" fillId="24" borderId="8" xfId="32" applyFont="1" applyFill="1" applyBorder="1" applyAlignment="1"/>
    <xf numFmtId="2" fontId="3" fillId="34" borderId="8" xfId="0" applyNumberFormat="1" applyFont="1" applyFill="1" applyBorder="1"/>
    <xf numFmtId="0" fontId="3" fillId="34" borderId="9" xfId="0" applyFont="1" applyFill="1" applyBorder="1"/>
    <xf numFmtId="0" fontId="3" fillId="34" borderId="8" xfId="0" applyFont="1" applyFill="1" applyBorder="1" applyAlignment="1"/>
    <xf numFmtId="0" fontId="3" fillId="34" borderId="8" xfId="0" applyFont="1" applyFill="1" applyBorder="1"/>
    <xf numFmtId="165" fontId="3" fillId="34" borderId="8" xfId="0" applyNumberFormat="1" applyFont="1" applyFill="1" applyBorder="1"/>
    <xf numFmtId="166" fontId="3" fillId="34" borderId="8" xfId="0" applyNumberFormat="1" applyFont="1" applyFill="1" applyBorder="1"/>
    <xf numFmtId="167" fontId="3" fillId="34" borderId="8" xfId="0" applyNumberFormat="1" applyFont="1" applyFill="1" applyBorder="1"/>
    <xf numFmtId="164" fontId="3" fillId="34" borderId="8" xfId="0" applyNumberFormat="1" applyFont="1" applyFill="1" applyBorder="1"/>
    <xf numFmtId="0" fontId="14" fillId="34" borderId="8" xfId="0" applyFont="1" applyFill="1" applyBorder="1"/>
    <xf numFmtId="0" fontId="3" fillId="34" borderId="0" xfId="0" applyFont="1" applyFill="1"/>
    <xf numFmtId="0" fontId="13" fillId="34" borderId="8" xfId="0" applyFont="1" applyFill="1" applyBorder="1"/>
    <xf numFmtId="165" fontId="3" fillId="34" borderId="19" xfId="0" applyNumberFormat="1" applyFont="1" applyFill="1" applyBorder="1"/>
    <xf numFmtId="0" fontId="0" fillId="34" borderId="0" xfId="0" applyFill="1"/>
    <xf numFmtId="0" fontId="3" fillId="33" borderId="8" xfId="0" applyFont="1" applyFill="1" applyBorder="1" applyAlignment="1"/>
    <xf numFmtId="2" fontId="3" fillId="0" borderId="0" xfId="0" applyNumberFormat="1" applyFont="1" applyFill="1"/>
    <xf numFmtId="166" fontId="3" fillId="25" borderId="8" xfId="0" applyNumberFormat="1" applyFont="1" applyFill="1" applyBorder="1"/>
    <xf numFmtId="2" fontId="3" fillId="25" borderId="8" xfId="0" applyNumberFormat="1" applyFont="1" applyFill="1" applyBorder="1"/>
    <xf numFmtId="165" fontId="3" fillId="25" borderId="8" xfId="0" applyNumberFormat="1" applyFont="1" applyFill="1" applyBorder="1"/>
    <xf numFmtId="164" fontId="3" fillId="25" borderId="8" xfId="0" applyNumberFormat="1" applyFont="1" applyFill="1" applyBorder="1"/>
    <xf numFmtId="164" fontId="3" fillId="25" borderId="19" xfId="0" applyNumberFormat="1" applyFont="1" applyFill="1" applyBorder="1"/>
    <xf numFmtId="0" fontId="19" fillId="0" borderId="22" xfId="0" applyFont="1" applyFill="1" applyBorder="1"/>
    <xf numFmtId="0" fontId="3" fillId="0" borderId="22" xfId="0" applyFont="1" applyFill="1" applyBorder="1"/>
    <xf numFmtId="0" fontId="19" fillId="0" borderId="8" xfId="0" applyFont="1" applyFill="1" applyBorder="1"/>
    <xf numFmtId="2" fontId="3" fillId="0" borderId="23" xfId="0" applyNumberFormat="1" applyFont="1" applyBorder="1" applyAlignment="1">
      <alignment horizontal="right"/>
    </xf>
    <xf numFmtId="0" fontId="4" fillId="35" borderId="9" xfId="0" applyFont="1" applyFill="1" applyBorder="1"/>
    <xf numFmtId="0" fontId="4" fillId="35" borderId="8" xfId="0" applyFont="1" applyFill="1" applyBorder="1" applyAlignment="1"/>
    <xf numFmtId="0" fontId="4" fillId="35" borderId="8" xfId="0" applyFont="1" applyFill="1" applyBorder="1"/>
    <xf numFmtId="2" fontId="3" fillId="35" borderId="8" xfId="0" applyNumberFormat="1" applyFont="1" applyFill="1" applyBorder="1"/>
    <xf numFmtId="0" fontId="3" fillId="35" borderId="8" xfId="0" applyFont="1" applyFill="1" applyBorder="1"/>
    <xf numFmtId="165" fontId="3" fillId="35" borderId="8" xfId="0" applyNumberFormat="1" applyFont="1" applyFill="1" applyBorder="1"/>
    <xf numFmtId="0" fontId="17" fillId="35" borderId="8" xfId="0" applyFont="1" applyFill="1" applyBorder="1"/>
    <xf numFmtId="0" fontId="3" fillId="35" borderId="0" xfId="0" applyFont="1" applyFill="1"/>
    <xf numFmtId="0" fontId="3" fillId="35" borderId="9" xfId="0" applyFont="1" applyFill="1" applyBorder="1"/>
    <xf numFmtId="167" fontId="4" fillId="35" borderId="8" xfId="0" applyNumberFormat="1" applyFont="1" applyFill="1" applyBorder="1"/>
    <xf numFmtId="2" fontId="4" fillId="35" borderId="8" xfId="0" applyNumberFormat="1" applyFont="1" applyFill="1" applyBorder="1"/>
    <xf numFmtId="165" fontId="4" fillId="35" borderId="8" xfId="0" applyNumberFormat="1" applyFont="1" applyFill="1" applyBorder="1"/>
    <xf numFmtId="0" fontId="4" fillId="35" borderId="0" xfId="0" applyFont="1" applyFill="1"/>
    <xf numFmtId="0" fontId="3" fillId="36" borderId="9" xfId="0" applyFont="1" applyFill="1" applyBorder="1"/>
    <xf numFmtId="0" fontId="3" fillId="36" borderId="8" xfId="0" applyFont="1" applyFill="1" applyBorder="1"/>
    <xf numFmtId="2" fontId="3" fillId="36" borderId="8" xfId="0" applyNumberFormat="1" applyFont="1" applyFill="1" applyBorder="1"/>
    <xf numFmtId="165" fontId="3" fillId="36" borderId="8" xfId="0" applyNumberFormat="1" applyFont="1" applyFill="1" applyBorder="1"/>
    <xf numFmtId="166" fontId="3" fillId="36" borderId="8" xfId="0" applyNumberFormat="1" applyFont="1" applyFill="1" applyBorder="1"/>
    <xf numFmtId="167" fontId="3" fillId="36" borderId="8" xfId="0" applyNumberFormat="1" applyFont="1" applyFill="1" applyBorder="1"/>
    <xf numFmtId="1" fontId="14" fillId="36" borderId="8" xfId="0" applyNumberFormat="1" applyFont="1" applyFill="1" applyBorder="1"/>
    <xf numFmtId="0" fontId="3" fillId="36" borderId="0" xfId="0" applyFont="1" applyFill="1"/>
    <xf numFmtId="2" fontId="17" fillId="35" borderId="8" xfId="0" applyNumberFormat="1" applyFont="1" applyFill="1" applyBorder="1"/>
    <xf numFmtId="0" fontId="3" fillId="37" borderId="8" xfId="0" applyFont="1" applyFill="1" applyBorder="1" applyAlignment="1"/>
    <xf numFmtId="0" fontId="2" fillId="0" borderId="2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/>
    </xf>
    <xf numFmtId="165" fontId="3" fillId="38" borderId="8" xfId="0" applyNumberFormat="1" applyFont="1" applyFill="1" applyBorder="1"/>
    <xf numFmtId="167" fontId="4" fillId="0" borderId="8" xfId="0" applyNumberFormat="1" applyFont="1" applyFill="1" applyBorder="1"/>
    <xf numFmtId="0" fontId="3" fillId="40" borderId="9" xfId="0" applyFont="1" applyFill="1" applyBorder="1"/>
    <xf numFmtId="1" fontId="3" fillId="36" borderId="8" xfId="0" applyNumberFormat="1" applyFont="1" applyFill="1" applyBorder="1"/>
    <xf numFmtId="165" fontId="3" fillId="41" borderId="8" xfId="0" applyNumberFormat="1" applyFont="1" applyFill="1" applyBorder="1"/>
    <xf numFmtId="0" fontId="3" fillId="42" borderId="8" xfId="0" applyFont="1" applyFill="1" applyBorder="1" applyAlignment="1">
      <alignment horizontal="right"/>
    </xf>
    <xf numFmtId="166" fontId="3" fillId="39" borderId="8" xfId="0" applyNumberFormat="1" applyFont="1" applyFill="1" applyBorder="1"/>
    <xf numFmtId="0" fontId="3" fillId="37" borderId="0" xfId="0" applyFont="1" applyFill="1"/>
    <xf numFmtId="0" fontId="2" fillId="37" borderId="8" xfId="0" applyFont="1" applyFill="1" applyBorder="1" applyAlignment="1">
      <alignment horizontal="center" vertical="center" wrapText="1"/>
    </xf>
    <xf numFmtId="0" fontId="2" fillId="37" borderId="8" xfId="0" applyFont="1" applyFill="1" applyBorder="1" applyAlignment="1">
      <alignment horizontal="center"/>
    </xf>
    <xf numFmtId="0" fontId="3" fillId="37" borderId="8" xfId="0" applyFont="1" applyFill="1" applyBorder="1"/>
    <xf numFmtId="0" fontId="2" fillId="37" borderId="8" xfId="0" applyFont="1" applyFill="1" applyBorder="1"/>
    <xf numFmtId="167" fontId="3" fillId="37" borderId="8" xfId="0" applyNumberFormat="1" applyFont="1" applyFill="1" applyBorder="1"/>
    <xf numFmtId="0" fontId="4" fillId="37" borderId="8" xfId="0" applyFont="1" applyFill="1" applyBorder="1"/>
    <xf numFmtId="2" fontId="4" fillId="37" borderId="8" xfId="0" applyNumberFormat="1" applyFont="1" applyFill="1" applyBorder="1"/>
    <xf numFmtId="0" fontId="13" fillId="37" borderId="8" xfId="0" applyFont="1" applyFill="1" applyBorder="1"/>
    <xf numFmtId="0" fontId="35" fillId="37" borderId="8" xfId="0" applyFont="1" applyFill="1" applyBorder="1"/>
    <xf numFmtId="2" fontId="3" fillId="37" borderId="8" xfId="0" applyNumberFormat="1" applyFont="1" applyFill="1" applyBorder="1"/>
    <xf numFmtId="0" fontId="18" fillId="40" borderId="8" xfId="0" applyFont="1" applyFill="1" applyBorder="1"/>
    <xf numFmtId="0" fontId="3" fillId="40" borderId="8" xfId="0" applyFont="1" applyFill="1" applyBorder="1"/>
    <xf numFmtId="2" fontId="3" fillId="40" borderId="8" xfId="0" applyNumberFormat="1" applyFont="1" applyFill="1" applyBorder="1"/>
    <xf numFmtId="0" fontId="3" fillId="40" borderId="0" xfId="0" applyFont="1" applyFill="1"/>
    <xf numFmtId="0" fontId="3" fillId="40" borderId="8" xfId="0" applyFont="1" applyFill="1" applyBorder="1" applyAlignment="1"/>
    <xf numFmtId="165" fontId="3" fillId="40" borderId="8" xfId="0" applyNumberFormat="1" applyFont="1" applyFill="1" applyBorder="1"/>
    <xf numFmtId="166" fontId="3" fillId="37" borderId="8" xfId="0" applyNumberFormat="1" applyFont="1" applyFill="1" applyBorder="1"/>
    <xf numFmtId="164" fontId="3" fillId="37" borderId="8" xfId="0" applyNumberFormat="1" applyFont="1" applyFill="1" applyBorder="1"/>
    <xf numFmtId="0" fontId="3" fillId="43" borderId="8" xfId="0" applyFont="1" applyFill="1" applyBorder="1" applyAlignment="1"/>
    <xf numFmtId="0" fontId="3" fillId="43" borderId="8" xfId="0" applyFont="1" applyFill="1" applyBorder="1"/>
    <xf numFmtId="166" fontId="3" fillId="43" borderId="8" xfId="0" applyNumberFormat="1" applyFont="1" applyFill="1" applyBorder="1"/>
    <xf numFmtId="2" fontId="3" fillId="43" borderId="8" xfId="0" applyNumberFormat="1" applyFont="1" applyFill="1" applyBorder="1"/>
    <xf numFmtId="165" fontId="3" fillId="43" borderId="8" xfId="0" applyNumberFormat="1" applyFont="1" applyFill="1" applyBorder="1"/>
    <xf numFmtId="0" fontId="3" fillId="37" borderId="9" xfId="0" applyFont="1" applyFill="1" applyBorder="1"/>
    <xf numFmtId="165" fontId="3" fillId="37" borderId="8" xfId="0" applyNumberFormat="1" applyFont="1" applyFill="1" applyBorder="1"/>
    <xf numFmtId="2" fontId="13" fillId="37" borderId="8" xfId="0" applyNumberFormat="1" applyFont="1" applyFill="1" applyBorder="1"/>
    <xf numFmtId="1" fontId="14" fillId="37" borderId="8" xfId="0" applyNumberFormat="1" applyFont="1" applyFill="1" applyBorder="1"/>
    <xf numFmtId="0" fontId="3" fillId="35" borderId="10" xfId="0" applyFont="1" applyFill="1" applyBorder="1"/>
    <xf numFmtId="164" fontId="3" fillId="35" borderId="8" xfId="0" applyNumberFormat="1" applyFont="1" applyFill="1" applyBorder="1"/>
    <xf numFmtId="164" fontId="3" fillId="35" borderId="19" xfId="0" applyNumberFormat="1" applyFont="1" applyFill="1" applyBorder="1"/>
    <xf numFmtId="0" fontId="0" fillId="35" borderId="0" xfId="0" applyFill="1"/>
    <xf numFmtId="167" fontId="4" fillId="37" borderId="8" xfId="0" applyNumberFormat="1" applyFont="1" applyFill="1" applyBorder="1"/>
    <xf numFmtId="166" fontId="4" fillId="37" borderId="8" xfId="0" applyNumberFormat="1" applyFont="1" applyFill="1" applyBorder="1"/>
    <xf numFmtId="1" fontId="4" fillId="37" borderId="8" xfId="0" applyNumberFormat="1" applyFont="1" applyFill="1" applyBorder="1"/>
    <xf numFmtId="0" fontId="18" fillId="37" borderId="8" xfId="0" applyFont="1" applyFill="1" applyBorder="1"/>
    <xf numFmtId="1" fontId="4" fillId="35" borderId="8" xfId="0" applyNumberFormat="1" applyFont="1" applyFill="1" applyBorder="1"/>
    <xf numFmtId="165" fontId="4" fillId="37" borderId="8" xfId="0" applyNumberFormat="1" applyFont="1" applyFill="1" applyBorder="1"/>
    <xf numFmtId="0" fontId="42" fillId="0" borderId="8" xfId="0" applyFont="1" applyFill="1" applyBorder="1" applyAlignment="1">
      <alignment horizontal="center" vertical="center" wrapText="1"/>
    </xf>
    <xf numFmtId="0" fontId="42" fillId="37" borderId="8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43" fillId="37" borderId="8" xfId="0" applyFont="1" applyFill="1" applyBorder="1" applyAlignment="1">
      <alignment horizontal="center" vertical="center" wrapText="1"/>
    </xf>
    <xf numFmtId="164" fontId="4" fillId="37" borderId="8" xfId="0" applyNumberFormat="1" applyFont="1" applyFill="1" applyBorder="1"/>
    <xf numFmtId="0" fontId="3" fillId="37" borderId="8" xfId="32" applyFont="1" applyFill="1" applyBorder="1" applyAlignment="1"/>
    <xf numFmtId="0" fontId="44" fillId="0" borderId="8" xfId="0" applyFont="1" applyFill="1" applyBorder="1" applyAlignment="1">
      <alignment horizontal="center" vertical="center" wrapText="1"/>
    </xf>
    <xf numFmtId="0" fontId="36" fillId="37" borderId="8" xfId="0" applyFont="1" applyFill="1" applyBorder="1" applyAlignment="1">
      <alignment horizontal="center" vertical="center" wrapText="1"/>
    </xf>
    <xf numFmtId="0" fontId="4" fillId="44" borderId="9" xfId="0" applyFont="1" applyFill="1" applyBorder="1"/>
    <xf numFmtId="0" fontId="4" fillId="44" borderId="12" xfId="0" applyFont="1" applyFill="1" applyBorder="1"/>
    <xf numFmtId="0" fontId="4" fillId="44" borderId="8" xfId="0" applyFont="1" applyFill="1" applyBorder="1"/>
    <xf numFmtId="2" fontId="4" fillId="44" borderId="8" xfId="0" applyNumberFormat="1" applyFont="1" applyFill="1" applyBorder="1"/>
    <xf numFmtId="165" fontId="3" fillId="44" borderId="8" xfId="0" applyNumberFormat="1" applyFont="1" applyFill="1" applyBorder="1"/>
    <xf numFmtId="0" fontId="3" fillId="44" borderId="0" xfId="0" applyFont="1" applyFill="1"/>
    <xf numFmtId="0" fontId="3" fillId="44" borderId="10" xfId="0" applyFont="1" applyFill="1" applyBorder="1"/>
    <xf numFmtId="0" fontId="3" fillId="44" borderId="25" xfId="0" applyFont="1" applyFill="1" applyBorder="1"/>
    <xf numFmtId="0" fontId="4" fillId="37" borderId="9" xfId="0" applyFont="1" applyFill="1" applyBorder="1"/>
    <xf numFmtId="0" fontId="3" fillId="37" borderId="0" xfId="0" applyFont="1" applyFill="1" applyBorder="1"/>
    <xf numFmtId="164" fontId="3" fillId="44" borderId="8" xfId="0" applyNumberFormat="1" applyFont="1" applyFill="1" applyBorder="1"/>
    <xf numFmtId="164" fontId="4" fillId="44" borderId="8" xfId="0" applyNumberFormat="1" applyFont="1" applyFill="1" applyBorder="1"/>
    <xf numFmtId="0" fontId="3" fillId="44" borderId="0" xfId="0" applyFont="1" applyFill="1" applyBorder="1"/>
    <xf numFmtId="0" fontId="4" fillId="37" borderId="8" xfId="0" applyFont="1" applyFill="1" applyBorder="1" applyAlignment="1"/>
    <xf numFmtId="0" fontId="12" fillId="37" borderId="0" xfId="0" applyFont="1" applyFill="1" applyBorder="1"/>
    <xf numFmtId="0" fontId="6" fillId="37" borderId="18" xfId="0" applyFont="1" applyFill="1" applyBorder="1" applyAlignment="1">
      <alignment horizontal="center"/>
    </xf>
    <xf numFmtId="0" fontId="2" fillId="37" borderId="18" xfId="0" applyFont="1" applyFill="1" applyBorder="1" applyAlignment="1">
      <alignment horizontal="center"/>
    </xf>
    <xf numFmtId="165" fontId="12" fillId="37" borderId="16" xfId="0" applyNumberFormat="1" applyFont="1" applyFill="1" applyBorder="1"/>
    <xf numFmtId="2" fontId="3" fillId="37" borderId="16" xfId="0" applyNumberFormat="1" applyFont="1" applyFill="1" applyBorder="1"/>
    <xf numFmtId="166" fontId="3" fillId="37" borderId="16" xfId="0" applyNumberFormat="1" applyFont="1" applyFill="1" applyBorder="1"/>
    <xf numFmtId="0" fontId="11" fillId="37" borderId="0" xfId="0" applyFont="1" applyFill="1"/>
    <xf numFmtId="2" fontId="4" fillId="37" borderId="16" xfId="0" applyNumberFormat="1" applyFont="1" applyFill="1" applyBorder="1"/>
    <xf numFmtId="0" fontId="45" fillId="37" borderId="15" xfId="0" applyFont="1" applyFill="1" applyBorder="1" applyAlignment="1">
      <alignment horizontal="center" vertical="center" wrapText="1"/>
    </xf>
    <xf numFmtId="0" fontId="42" fillId="37" borderId="15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 wrapText="1"/>
    </xf>
    <xf numFmtId="0" fontId="46" fillId="0" borderId="0" xfId="0" applyFont="1"/>
    <xf numFmtId="0" fontId="3" fillId="45" borderId="0" xfId="0" applyFont="1" applyFill="1"/>
    <xf numFmtId="165" fontId="3" fillId="37" borderId="19" xfId="0" applyNumberFormat="1" applyFont="1" applyFill="1" applyBorder="1"/>
    <xf numFmtId="0" fontId="0" fillId="37" borderId="0" xfId="0" applyFill="1"/>
    <xf numFmtId="0" fontId="42" fillId="0" borderId="7" xfId="0" applyFont="1" applyFill="1" applyBorder="1" applyAlignment="1">
      <alignment horizontal="center" vertical="center" wrapText="1"/>
    </xf>
    <xf numFmtId="0" fontId="47" fillId="0" borderId="8" xfId="0" applyFont="1" applyFill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167" fontId="4" fillId="44" borderId="8" xfId="0" applyNumberFormat="1" applyFont="1" applyFill="1" applyBorder="1"/>
    <xf numFmtId="0" fontId="2" fillId="37" borderId="7" xfId="0" applyFont="1" applyFill="1" applyBorder="1" applyAlignment="1">
      <alignment horizontal="center" vertical="center" wrapText="1"/>
    </xf>
    <xf numFmtId="0" fontId="5" fillId="37" borderId="8" xfId="0" applyFont="1" applyFill="1" applyBorder="1" applyAlignment="1">
      <alignment horizontal="center" vertical="center" wrapText="1"/>
    </xf>
    <xf numFmtId="0" fontId="2" fillId="37" borderId="9" xfId="0" applyFont="1" applyFill="1" applyBorder="1" applyAlignment="1">
      <alignment horizontal="center"/>
    </xf>
    <xf numFmtId="0" fontId="5" fillId="37" borderId="8" xfId="0" applyFont="1" applyFill="1" applyBorder="1" applyAlignment="1">
      <alignment horizontal="center"/>
    </xf>
    <xf numFmtId="0" fontId="4" fillId="37" borderId="8" xfId="0" applyFont="1" applyFill="1" applyBorder="1" applyAlignment="1">
      <alignment horizontal="center"/>
    </xf>
    <xf numFmtId="0" fontId="18" fillId="37" borderId="8" xfId="0" applyFont="1" applyFill="1" applyBorder="1" applyAlignment="1"/>
    <xf numFmtId="0" fontId="13" fillId="37" borderId="8" xfId="0" applyFont="1" applyFill="1" applyBorder="1" applyAlignment="1"/>
    <xf numFmtId="0" fontId="3" fillId="37" borderId="10" xfId="0" applyFont="1" applyFill="1" applyBorder="1"/>
    <xf numFmtId="0" fontId="3" fillId="46" borderId="0" xfId="0" applyFont="1" applyFill="1"/>
    <xf numFmtId="0" fontId="2" fillId="46" borderId="8" xfId="0" applyFont="1" applyFill="1" applyBorder="1" applyAlignment="1">
      <alignment horizontal="center" vertical="center" wrapText="1"/>
    </xf>
    <xf numFmtId="0" fontId="2" fillId="46" borderId="8" xfId="0" applyFont="1" applyFill="1" applyBorder="1" applyAlignment="1">
      <alignment horizontal="center"/>
    </xf>
    <xf numFmtId="0" fontId="3" fillId="46" borderId="8" xfId="0" applyFont="1" applyFill="1" applyBorder="1"/>
    <xf numFmtId="0" fontId="2" fillId="46" borderId="8" xfId="0" applyFont="1" applyFill="1" applyBorder="1"/>
    <xf numFmtId="167" fontId="3" fillId="46" borderId="8" xfId="0" applyNumberFormat="1" applyFont="1" applyFill="1" applyBorder="1"/>
    <xf numFmtId="167" fontId="4" fillId="46" borderId="8" xfId="0" applyNumberFormat="1" applyFont="1" applyFill="1" applyBorder="1"/>
    <xf numFmtId="0" fontId="4" fillId="46" borderId="8" xfId="0" applyFont="1" applyFill="1" applyBorder="1"/>
    <xf numFmtId="0" fontId="13" fillId="46" borderId="8" xfId="0" applyFont="1" applyFill="1" applyBorder="1"/>
    <xf numFmtId="2" fontId="4" fillId="46" borderId="8" xfId="0" applyNumberFormat="1" applyFont="1" applyFill="1" applyBorder="1"/>
    <xf numFmtId="167" fontId="13" fillId="46" borderId="8" xfId="0" applyNumberFormat="1" applyFont="1" applyFill="1" applyBorder="1"/>
    <xf numFmtId="2" fontId="3" fillId="46" borderId="8" xfId="0" applyNumberFormat="1" applyFont="1" applyFill="1" applyBorder="1"/>
    <xf numFmtId="0" fontId="18" fillId="46" borderId="8" xfId="0" applyFont="1" applyFill="1" applyBorder="1"/>
    <xf numFmtId="0" fontId="3" fillId="36" borderId="8" xfId="0" applyFont="1" applyFill="1" applyBorder="1" applyAlignment="1"/>
    <xf numFmtId="0" fontId="19" fillId="37" borderId="8" xfId="0" applyFont="1" applyFill="1" applyBorder="1" applyAlignment="1">
      <alignment wrapText="1"/>
    </xf>
    <xf numFmtId="164" fontId="19" fillId="37" borderId="8" xfId="0" applyNumberFormat="1" applyFont="1" applyFill="1" applyBorder="1" applyAlignment="1">
      <alignment horizontal="center" wrapText="1"/>
    </xf>
    <xf numFmtId="2" fontId="19" fillId="37" borderId="8" xfId="0" applyNumberFormat="1" applyFont="1" applyFill="1" applyBorder="1" applyAlignment="1">
      <alignment horizontal="center" wrapText="1"/>
    </xf>
    <xf numFmtId="0" fontId="3" fillId="47" borderId="8" xfId="0" applyFont="1" applyFill="1" applyBorder="1" applyAlignment="1"/>
    <xf numFmtId="2" fontId="4" fillId="48" borderId="8" xfId="0" applyNumberFormat="1" applyFont="1" applyFill="1" applyBorder="1"/>
    <xf numFmtId="0" fontId="4" fillId="48" borderId="8" xfId="0" applyFont="1" applyFill="1" applyBorder="1"/>
    <xf numFmtId="1" fontId="4" fillId="48" borderId="8" xfId="0" applyNumberFormat="1" applyFont="1" applyFill="1" applyBorder="1"/>
    <xf numFmtId="167" fontId="4" fillId="48" borderId="8" xfId="0" applyNumberFormat="1" applyFont="1" applyFill="1" applyBorder="1"/>
    <xf numFmtId="0" fontId="3" fillId="48" borderId="8" xfId="0" applyFont="1" applyFill="1" applyBorder="1"/>
    <xf numFmtId="165" fontId="3" fillId="0" borderId="27" xfId="0" applyNumberFormat="1" applyFont="1" applyFill="1" applyBorder="1"/>
    <xf numFmtId="165" fontId="4" fillId="0" borderId="27" xfId="0" applyNumberFormat="1" applyFont="1" applyFill="1" applyBorder="1"/>
    <xf numFmtId="165" fontId="3" fillId="0" borderId="0" xfId="0" applyNumberFormat="1" applyFont="1" applyFill="1" applyBorder="1"/>
    <xf numFmtId="0" fontId="3" fillId="48" borderId="0" xfId="0" applyFont="1" applyFill="1"/>
    <xf numFmtId="0" fontId="3" fillId="48" borderId="0" xfId="0" applyFont="1" applyFill="1" applyBorder="1"/>
    <xf numFmtId="2" fontId="4" fillId="40" borderId="8" xfId="0" applyNumberFormat="1" applyFont="1" applyFill="1" applyBorder="1"/>
    <xf numFmtId="0" fontId="11" fillId="37" borderId="8" xfId="0" applyFont="1" applyFill="1" applyBorder="1"/>
    <xf numFmtId="0" fontId="3" fillId="0" borderId="8" xfId="0" applyFont="1" applyBorder="1"/>
    <xf numFmtId="165" fontId="12" fillId="37" borderId="8" xfId="0" applyNumberFormat="1" applyFont="1" applyFill="1" applyBorder="1"/>
    <xf numFmtId="165" fontId="3" fillId="0" borderId="8" xfId="0" applyNumberFormat="1" applyFont="1" applyBorder="1"/>
    <xf numFmtId="166" fontId="3" fillId="37" borderId="24" xfId="0" applyNumberFormat="1" applyFont="1" applyFill="1" applyBorder="1"/>
    <xf numFmtId="0" fontId="4" fillId="37" borderId="12" xfId="0" applyFont="1" applyFill="1" applyBorder="1"/>
    <xf numFmtId="0" fontId="6" fillId="37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165" fontId="3" fillId="0" borderId="28" xfId="0" applyNumberFormat="1" applyFont="1" applyBorder="1"/>
    <xf numFmtId="164" fontId="3" fillId="0" borderId="28" xfId="0" applyNumberFormat="1" applyFont="1" applyBorder="1"/>
    <xf numFmtId="165" fontId="4" fillId="0" borderId="28" xfId="0" applyNumberFormat="1" applyFont="1" applyBorder="1"/>
    <xf numFmtId="2" fontId="3" fillId="37" borderId="24" xfId="0" applyNumberFormat="1" applyFont="1" applyFill="1" applyBorder="1"/>
    <xf numFmtId="0" fontId="3" fillId="0" borderId="12" xfId="0" applyFont="1" applyBorder="1"/>
    <xf numFmtId="165" fontId="3" fillId="0" borderId="12" xfId="0" applyNumberFormat="1" applyFont="1" applyBorder="1"/>
    <xf numFmtId="0" fontId="41" fillId="40" borderId="8" xfId="0" applyFont="1" applyFill="1" applyBorder="1" applyAlignment="1"/>
    <xf numFmtId="164" fontId="3" fillId="40" borderId="8" xfId="0" applyNumberFormat="1" applyFont="1" applyFill="1" applyBorder="1"/>
    <xf numFmtId="166" fontId="4" fillId="35" borderId="8" xfId="0" applyNumberFormat="1" applyFont="1" applyFill="1" applyBorder="1"/>
    <xf numFmtId="0" fontId="3" fillId="49" borderId="0" xfId="0" applyFont="1" applyFill="1"/>
    <xf numFmtId="0" fontId="42" fillId="49" borderId="8" xfId="0" applyFont="1" applyFill="1" applyBorder="1" applyAlignment="1">
      <alignment horizontal="center" vertical="center" wrapText="1"/>
    </xf>
    <xf numFmtId="0" fontId="2" fillId="49" borderId="8" xfId="0" applyFont="1" applyFill="1" applyBorder="1" applyAlignment="1">
      <alignment horizontal="center"/>
    </xf>
    <xf numFmtId="0" fontId="3" fillId="49" borderId="8" xfId="0" applyFont="1" applyFill="1" applyBorder="1"/>
    <xf numFmtId="2" fontId="4" fillId="49" borderId="8" xfId="0" applyNumberFormat="1" applyFont="1" applyFill="1" applyBorder="1"/>
    <xf numFmtId="0" fontId="41" fillId="0" borderId="8" xfId="0" applyFont="1" applyFill="1" applyBorder="1"/>
    <xf numFmtId="0" fontId="43" fillId="49" borderId="8" xfId="0" applyFont="1" applyFill="1" applyBorder="1" applyAlignment="1">
      <alignment horizontal="center" vertical="center" wrapText="1"/>
    </xf>
    <xf numFmtId="166" fontId="3" fillId="40" borderId="8" xfId="0" applyNumberFormat="1" applyFont="1" applyFill="1" applyBorder="1"/>
    <xf numFmtId="166" fontId="3" fillId="35" borderId="8" xfId="0" applyNumberFormat="1" applyFont="1" applyFill="1" applyBorder="1"/>
    <xf numFmtId="0" fontId="3" fillId="48" borderId="9" xfId="0" applyFont="1" applyFill="1" applyBorder="1"/>
    <xf numFmtId="0" fontId="3" fillId="48" borderId="8" xfId="0" applyFont="1" applyFill="1" applyBorder="1" applyAlignment="1"/>
    <xf numFmtId="166" fontId="3" fillId="48" borderId="8" xfId="0" applyNumberFormat="1" applyFont="1" applyFill="1" applyBorder="1"/>
    <xf numFmtId="2" fontId="3" fillId="48" borderId="8" xfId="0" applyNumberFormat="1" applyFont="1" applyFill="1" applyBorder="1"/>
    <xf numFmtId="165" fontId="3" fillId="48" borderId="8" xfId="0" applyNumberFormat="1" applyFont="1" applyFill="1" applyBorder="1"/>
    <xf numFmtId="0" fontId="41" fillId="0" borderId="0" xfId="0" applyFont="1" applyFill="1"/>
    <xf numFmtId="167" fontId="4" fillId="36" borderId="8" xfId="0" applyNumberFormat="1" applyFont="1" applyFill="1" applyBorder="1"/>
    <xf numFmtId="2" fontId="4" fillId="36" borderId="8" xfId="0" applyNumberFormat="1" applyFont="1" applyFill="1" applyBorder="1"/>
    <xf numFmtId="0" fontId="3" fillId="50" borderId="0" xfId="0" applyFont="1" applyFill="1"/>
    <xf numFmtId="0" fontId="42" fillId="50" borderId="15" xfId="0" applyFont="1" applyFill="1" applyBorder="1" applyAlignment="1">
      <alignment horizontal="center" vertical="center" wrapText="1"/>
    </xf>
    <xf numFmtId="0" fontId="2" fillId="50" borderId="18" xfId="0" applyFont="1" applyFill="1" applyBorder="1" applyAlignment="1">
      <alignment horizontal="center"/>
    </xf>
    <xf numFmtId="0" fontId="2" fillId="50" borderId="8" xfId="0" applyFont="1" applyFill="1" applyBorder="1" applyAlignment="1">
      <alignment horizontal="center"/>
    </xf>
    <xf numFmtId="2" fontId="3" fillId="50" borderId="16" xfId="0" applyNumberFormat="1" applyFont="1" applyFill="1" applyBorder="1"/>
    <xf numFmtId="2" fontId="3" fillId="50" borderId="8" xfId="0" applyNumberFormat="1" applyFont="1" applyFill="1" applyBorder="1"/>
    <xf numFmtId="2" fontId="4" fillId="50" borderId="8" xfId="0" applyNumberFormat="1" applyFont="1" applyFill="1" applyBorder="1"/>
    <xf numFmtId="0" fontId="19" fillId="37" borderId="0" xfId="0" applyFont="1" applyFill="1" applyAlignment="1">
      <alignment wrapText="1"/>
    </xf>
    <xf numFmtId="0" fontId="19" fillId="37" borderId="0" xfId="0" applyFont="1" applyFill="1" applyBorder="1" applyAlignment="1">
      <alignment horizontal="center" wrapText="1"/>
    </xf>
    <xf numFmtId="0" fontId="19" fillId="37" borderId="0" xfId="0" applyFont="1" applyFill="1" applyAlignment="1">
      <alignment horizontal="center" vertical="center" wrapText="1"/>
    </xf>
    <xf numFmtId="0" fontId="19" fillId="37" borderId="8" xfId="0" applyFont="1" applyFill="1" applyBorder="1" applyAlignment="1">
      <alignment horizontal="center" wrapText="1"/>
    </xf>
    <xf numFmtId="1" fontId="19" fillId="37" borderId="8" xfId="0" applyNumberFormat="1" applyFont="1" applyFill="1" applyBorder="1" applyAlignment="1">
      <alignment horizontal="center" wrapText="1"/>
    </xf>
    <xf numFmtId="0" fontId="43" fillId="37" borderId="8" xfId="0" applyFont="1" applyFill="1" applyBorder="1" applyAlignment="1">
      <alignment horizontal="center" wrapText="1"/>
    </xf>
    <xf numFmtId="0" fontId="19" fillId="37" borderId="8" xfId="32" applyFont="1" applyFill="1" applyBorder="1" applyAlignment="1">
      <alignment wrapText="1"/>
    </xf>
    <xf numFmtId="0" fontId="19" fillId="37" borderId="0" xfId="0" applyFont="1" applyFill="1" applyBorder="1" applyAlignment="1">
      <alignment wrapText="1"/>
    </xf>
    <xf numFmtId="165" fontId="19" fillId="37" borderId="0" xfId="0" applyNumberFormat="1" applyFont="1" applyFill="1" applyBorder="1" applyAlignment="1">
      <alignment horizontal="center" wrapText="1"/>
    </xf>
    <xf numFmtId="2" fontId="19" fillId="37" borderId="0" xfId="0" applyNumberFormat="1" applyFont="1" applyFill="1" applyBorder="1" applyAlignment="1">
      <alignment horizontal="center" wrapText="1"/>
    </xf>
    <xf numFmtId="165" fontId="49" fillId="37" borderId="8" xfId="0" applyNumberFormat="1" applyFont="1" applyFill="1" applyBorder="1" applyAlignment="1">
      <alignment horizontal="center" wrapText="1"/>
    </xf>
    <xf numFmtId="0" fontId="49" fillId="37" borderId="8" xfId="0" applyFont="1" applyFill="1" applyBorder="1" applyAlignment="1">
      <alignment wrapText="1"/>
    </xf>
    <xf numFmtId="2" fontId="19" fillId="37" borderId="0" xfId="0" applyNumberFormat="1" applyFont="1" applyFill="1" applyAlignment="1">
      <alignment horizontal="center" wrapText="1"/>
    </xf>
    <xf numFmtId="0" fontId="19" fillId="37" borderId="0" xfId="0" applyFont="1" applyFill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19" fillId="0" borderId="8" xfId="0" applyFont="1" applyFill="1" applyBorder="1" applyAlignment="1">
      <alignment horizontal="center" vertical="center" textRotation="90" wrapText="1"/>
    </xf>
    <xf numFmtId="0" fontId="19" fillId="0" borderId="8" xfId="0" applyNumberFormat="1" applyFont="1" applyFill="1" applyBorder="1" applyAlignment="1">
      <alignment horizontal="center" vertical="center" textRotation="90" wrapText="1"/>
    </xf>
    <xf numFmtId="2" fontId="19" fillId="0" borderId="8" xfId="0" applyNumberFormat="1" applyFont="1" applyFill="1" applyBorder="1" applyAlignment="1">
      <alignment horizontal="center" vertical="center" textRotation="90" wrapText="1"/>
    </xf>
    <xf numFmtId="0" fontId="48" fillId="0" borderId="26" xfId="0" applyFont="1" applyFill="1" applyBorder="1" applyAlignment="1">
      <alignment horizontal="center" wrapText="1"/>
    </xf>
    <xf numFmtId="0" fontId="50" fillId="37" borderId="0" xfId="0" applyFont="1" applyFill="1" applyAlignment="1">
      <alignment horizontal="center" wrapText="1"/>
    </xf>
    <xf numFmtId="0" fontId="4" fillId="37" borderId="27" xfId="0" applyFont="1" applyFill="1" applyBorder="1" applyAlignment="1">
      <alignment horizontal="center" wrapText="1"/>
    </xf>
    <xf numFmtId="0" fontId="4" fillId="37" borderId="11" xfId="0" applyFont="1" applyFill="1" applyBorder="1" applyAlignment="1">
      <alignment horizontal="center" wrapText="1"/>
    </xf>
    <xf numFmtId="0" fontId="4" fillId="37" borderId="12" xfId="0" applyFont="1" applyFill="1" applyBorder="1" applyAlignment="1">
      <alignment horizontal="center" wrapText="1"/>
    </xf>
    <xf numFmtId="0" fontId="2" fillId="24" borderId="0" xfId="0" applyFont="1" applyFill="1" applyAlignment="1">
      <alignment horizontal="center" vertical="center" wrapText="1"/>
    </xf>
    <xf numFmtId="0" fontId="2" fillId="24" borderId="0" xfId="0" applyFont="1" applyFill="1" applyBorder="1" applyAlignment="1">
      <alignment horizontal="center"/>
    </xf>
    <xf numFmtId="0" fontId="2" fillId="37" borderId="0" xfId="0" applyFont="1" applyFill="1" applyAlignment="1">
      <alignment horizontal="center" vertical="center" wrapText="1"/>
    </xf>
    <xf numFmtId="0" fontId="2" fillId="0" borderId="8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Border="1"/>
    <xf numFmtId="0" fontId="0" fillId="0" borderId="0" xfId="0" applyFont="1" applyBorder="1"/>
  </cellXfs>
  <cellStyles count="39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Акцент1" xfId="19"/>
    <cellStyle name="Акцент2" xfId="20"/>
    <cellStyle name="Акцент3" xfId="21"/>
    <cellStyle name="Акцент4" xfId="22"/>
    <cellStyle name="Акцент5" xfId="23"/>
    <cellStyle name="Акцент6" xfId="24"/>
    <cellStyle name="Ввод " xfId="25"/>
    <cellStyle name="Вывод" xfId="26"/>
    <cellStyle name="Вычисление" xfId="27"/>
    <cellStyle name="Итог" xfId="28"/>
    <cellStyle name="Контрольная ячейка" xfId="29"/>
    <cellStyle name="Название" xfId="30"/>
    <cellStyle name="Нейтральный" xfId="31"/>
    <cellStyle name="Обычный" xfId="0" builtinId="0"/>
    <cellStyle name="Обычный_Лист1" xfId="32"/>
    <cellStyle name="Плохой" xfId="33"/>
    <cellStyle name="Пояснение" xfId="34"/>
    <cellStyle name="Примечание" xfId="35"/>
    <cellStyle name="Связанная ячейка" xfId="36"/>
    <cellStyle name="Текст предупреждения" xfId="37"/>
    <cellStyle name="Хороший" xfId="3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O1143"/>
  <sheetViews>
    <sheetView tabSelected="1" view="pageBreakPreview" zoomScale="69" zoomScaleNormal="77" zoomScaleSheetLayoutView="69" zoomScalePageLayoutView="53" workbookViewId="0">
      <selection sqref="A1:N1"/>
    </sheetView>
  </sheetViews>
  <sheetFormatPr defaultColWidth="9.1796875" defaultRowHeight="15.5" x14ac:dyDescent="0.35"/>
  <cols>
    <col min="1" max="1" width="5.453125" style="349" customWidth="1"/>
    <col min="2" max="2" width="32.453125" style="349" customWidth="1"/>
    <col min="3" max="3" width="2.453125" style="349" hidden="1" customWidth="1"/>
    <col min="4" max="4" width="13.7265625" style="362" customWidth="1"/>
    <col min="5" max="5" width="13.1796875" style="362" customWidth="1"/>
    <col min="6" max="6" width="24.81640625" style="362" customWidth="1"/>
    <col min="7" max="7" width="14" style="362" customWidth="1"/>
    <col min="8" max="8" width="13.54296875" style="362" customWidth="1"/>
    <col min="9" max="9" width="25.7265625" style="362" customWidth="1"/>
    <col min="10" max="10" width="15" style="362" customWidth="1"/>
    <col min="11" max="11" width="9" style="361" customWidth="1"/>
    <col min="12" max="12" width="8.1796875" style="362" hidden="1" customWidth="1"/>
    <col min="13" max="13" width="7.7265625" style="362" hidden="1" customWidth="1"/>
    <col min="14" max="14" width="10.26953125" style="362" customWidth="1"/>
    <col min="15" max="15" width="0" style="349" hidden="1" customWidth="1"/>
    <col min="16" max="16384" width="9.1796875" style="349"/>
  </cols>
  <sheetData>
    <row r="1" spans="1:14" ht="25.5" customHeight="1" x14ac:dyDescent="0.4">
      <c r="A1" s="368" t="s">
        <v>1934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</row>
    <row r="2" spans="1:14" ht="18.75" customHeight="1" x14ac:dyDescent="0.35">
      <c r="A2" s="363"/>
      <c r="B2" s="363"/>
      <c r="C2" s="363"/>
      <c r="D2" s="363"/>
      <c r="E2" s="363"/>
      <c r="F2" s="363"/>
      <c r="G2" s="363"/>
      <c r="H2" s="363"/>
      <c r="I2" s="363"/>
      <c r="J2" s="363"/>
      <c r="K2" s="367" t="s">
        <v>1944</v>
      </c>
      <c r="L2" s="367"/>
      <c r="M2" s="367"/>
      <c r="N2" s="367"/>
    </row>
    <row r="3" spans="1:14" s="351" customFormat="1" ht="371.25" customHeight="1" x14ac:dyDescent="0.25">
      <c r="A3" s="364" t="s">
        <v>1424</v>
      </c>
      <c r="B3" s="364" t="s">
        <v>1942</v>
      </c>
      <c r="C3" s="232" t="s">
        <v>533</v>
      </c>
      <c r="D3" s="365" t="s">
        <v>1935</v>
      </c>
      <c r="E3" s="364" t="s">
        <v>1943</v>
      </c>
      <c r="F3" s="364" t="s">
        <v>1938</v>
      </c>
      <c r="G3" s="364" t="s">
        <v>1939</v>
      </c>
      <c r="H3" s="364" t="s">
        <v>1940</v>
      </c>
      <c r="I3" s="365" t="s">
        <v>1936</v>
      </c>
      <c r="J3" s="364" t="s">
        <v>1941</v>
      </c>
      <c r="K3" s="366" t="s">
        <v>1946</v>
      </c>
      <c r="L3" s="364" t="s">
        <v>1932</v>
      </c>
      <c r="M3" s="364" t="s">
        <v>1933</v>
      </c>
      <c r="N3" s="364" t="s">
        <v>527</v>
      </c>
    </row>
    <row r="4" spans="1:14" ht="18" customHeight="1" x14ac:dyDescent="0.35">
      <c r="A4" s="352">
        <v>1</v>
      </c>
      <c r="B4" s="352">
        <v>2</v>
      </c>
      <c r="C4" s="352"/>
      <c r="D4" s="352">
        <v>3</v>
      </c>
      <c r="E4" s="352">
        <v>4</v>
      </c>
      <c r="F4" s="352">
        <v>5</v>
      </c>
      <c r="G4" s="352">
        <v>6</v>
      </c>
      <c r="H4" s="352">
        <v>7</v>
      </c>
      <c r="I4" s="352">
        <v>8</v>
      </c>
      <c r="J4" s="352">
        <v>9</v>
      </c>
      <c r="K4" s="353">
        <v>10</v>
      </c>
      <c r="L4" s="352">
        <v>11</v>
      </c>
      <c r="M4" s="352">
        <v>12</v>
      </c>
      <c r="N4" s="352">
        <v>11</v>
      </c>
    </row>
    <row r="5" spans="1:14" ht="21.75" customHeight="1" x14ac:dyDescent="0.4">
      <c r="A5" s="354"/>
      <c r="B5" s="369" t="s">
        <v>1693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1"/>
    </row>
    <row r="6" spans="1:14" ht="17.25" customHeight="1" x14ac:dyDescent="0.35">
      <c r="A6" s="293">
        <v>1</v>
      </c>
      <c r="B6" s="293" t="s">
        <v>1947</v>
      </c>
      <c r="C6" s="293">
        <v>15</v>
      </c>
      <c r="D6" s="294">
        <f>'сходові кл'!O6</f>
        <v>0.77858313866177209</v>
      </c>
      <c r="E6" s="294">
        <f>'прибуд тер'!O6</f>
        <v>0.58364286389676856</v>
      </c>
      <c r="F6" s="294">
        <f>'слюсарі х.в.'!P6+водовідведення!P6+зварювальник!M6+'слюсарі ц.о. г.в.'!N6+'гаряча вода'!N6+'аварійні служби'!H6</f>
        <v>0.34279649221709657</v>
      </c>
      <c r="G6" s="294">
        <f>даратиз!K6</f>
        <v>1.0324545302853328E-2</v>
      </c>
      <c r="H6" s="294">
        <f>димвенканали!Q6</f>
        <v>0.13379276886836408</v>
      </c>
      <c r="I6" s="294">
        <f>покрівлі!O6+'під зими'!M6+маляри!N6+водій!L6</f>
        <v>0.26529422654448964</v>
      </c>
      <c r="J6" s="294">
        <f>електрики!P6</f>
        <v>4.2550211011636162E-2</v>
      </c>
      <c r="K6" s="295">
        <f>D6+E6+F6+G6+H6+I6+J6</f>
        <v>2.1569842465029803</v>
      </c>
      <c r="L6" s="295">
        <v>2.7986929052264773E-2</v>
      </c>
      <c r="M6" s="295">
        <f>ROUND(K6+L6,2)</f>
        <v>2.1800000000000002</v>
      </c>
      <c r="N6" s="295">
        <f>M6*1.2</f>
        <v>2.6160000000000001</v>
      </c>
    </row>
    <row r="7" spans="1:14" ht="17.25" customHeight="1" x14ac:dyDescent="0.35">
      <c r="A7" s="293">
        <f t="shared" ref="A7:A70" si="0">A6+1</f>
        <v>2</v>
      </c>
      <c r="B7" s="293" t="s">
        <v>1948</v>
      </c>
      <c r="C7" s="293">
        <v>11</v>
      </c>
      <c r="D7" s="294">
        <f>'сходові кл'!O7</f>
        <v>0</v>
      </c>
      <c r="E7" s="294">
        <f>'прибуд тер'!O7</f>
        <v>1.4948048863110579</v>
      </c>
      <c r="F7" s="294">
        <f>'слюсарі х.в.'!P7+водовідведення!P7+зварювальник!M7+'слюсарі ц.о. г.в.'!N7+'гаряча вода'!N7+'аварійні служби'!H7</f>
        <v>0.42443360849490941</v>
      </c>
      <c r="G7" s="294">
        <f>даратиз!K7</f>
        <v>1.0484830458060677E-2</v>
      </c>
      <c r="H7" s="294">
        <f>димвенканали!Q7</f>
        <v>0.12243193191047215</v>
      </c>
      <c r="I7" s="294">
        <f>покрівлі!O7+'під зими'!M7+маляри!N7+водій!L7</f>
        <v>0.3400334379889578</v>
      </c>
      <c r="J7" s="294">
        <f>електрики!P7</f>
        <v>6.3207271116581282E-2</v>
      </c>
      <c r="K7" s="295">
        <f t="shared" ref="K7:K61" si="1">D7+E7+F7+G7+H7+I7+J7</f>
        <v>2.4553959662800398</v>
      </c>
      <c r="L7" s="295">
        <v>3.1672526527875722E-2</v>
      </c>
      <c r="M7" s="295">
        <f t="shared" ref="M7:M61" si="2">ROUND(K7+L7,2)</f>
        <v>2.4900000000000002</v>
      </c>
      <c r="N7" s="295">
        <f t="shared" ref="N7:N69" si="3">M7*1.2</f>
        <v>2.988</v>
      </c>
    </row>
    <row r="8" spans="1:14" ht="17.25" customHeight="1" x14ac:dyDescent="0.35">
      <c r="A8" s="293">
        <f t="shared" si="0"/>
        <v>3</v>
      </c>
      <c r="B8" s="293" t="s">
        <v>1949</v>
      </c>
      <c r="C8" s="293">
        <v>33</v>
      </c>
      <c r="D8" s="294">
        <f>'сходові кл'!O8</f>
        <v>0.85541883139077823</v>
      </c>
      <c r="E8" s="294">
        <f>'прибуд тер'!O8</f>
        <v>0.68351522723906533</v>
      </c>
      <c r="F8" s="294">
        <f>'слюсарі х.в.'!P8+водовідведення!P8+зварювальник!M8+'слюсарі ц.о. г.в.'!N8+'гаряча вода'!N8+'аварійні служби'!H8</f>
        <v>0.34686583548746031</v>
      </c>
      <c r="G8" s="294">
        <f>даратиз!K8</f>
        <v>1.0253956318146086E-2</v>
      </c>
      <c r="H8" s="294">
        <f>димвенканали!Q8</f>
        <v>4.0011338354421021E-2</v>
      </c>
      <c r="I8" s="294">
        <f>покрівлі!O8+'під зими'!M8+маляри!N8+водій!L8</f>
        <v>0.22978748888976136</v>
      </c>
      <c r="J8" s="294">
        <f>електрики!P8</f>
        <v>4.3579897903533435E-2</v>
      </c>
      <c r="K8" s="295">
        <f t="shared" si="1"/>
        <v>2.2094325755831656</v>
      </c>
      <c r="L8" s="295">
        <v>2.8345254900898766E-2</v>
      </c>
      <c r="M8" s="295">
        <f t="shared" si="2"/>
        <v>2.2400000000000002</v>
      </c>
      <c r="N8" s="295">
        <f t="shared" si="3"/>
        <v>2.6880000000000002</v>
      </c>
    </row>
    <row r="9" spans="1:14" ht="17.25" customHeight="1" x14ac:dyDescent="0.35">
      <c r="A9" s="293">
        <f t="shared" si="0"/>
        <v>4</v>
      </c>
      <c r="B9" s="293" t="s">
        <v>1950</v>
      </c>
      <c r="C9" s="293">
        <v>75</v>
      </c>
      <c r="D9" s="294">
        <f>'сходові кл'!O9</f>
        <v>0.54119921770077895</v>
      </c>
      <c r="E9" s="294">
        <f>'прибуд тер'!O9</f>
        <v>0.61553680275763278</v>
      </c>
      <c r="F9" s="294">
        <f>'слюсарі х.в.'!P9+водовідведення!P9+зварювальник!M9+'слюсарі ц.о. г.в.'!N9+'гаряча вода'!N9+'аварійні служби'!H9</f>
        <v>0.3911891490532049</v>
      </c>
      <c r="G9" s="294">
        <f>даратиз!K9</f>
        <v>1.0329371474617243E-2</v>
      </c>
      <c r="H9" s="294">
        <f>димвенканали!Q9</f>
        <v>8.3847200374987593E-2</v>
      </c>
      <c r="I9" s="294">
        <f>покрівлі!O9+'під зими'!M9+маляри!N9+водій!L9</f>
        <v>0.23446762018208306</v>
      </c>
      <c r="J9" s="294">
        <f>електрики!P9</f>
        <v>5.4795254277246408E-2</v>
      </c>
      <c r="K9" s="295">
        <f t="shared" si="1"/>
        <v>1.9313646158205509</v>
      </c>
      <c r="L9" s="295">
        <v>2.4773187551750911E-2</v>
      </c>
      <c r="M9" s="295">
        <f t="shared" si="2"/>
        <v>1.96</v>
      </c>
      <c r="N9" s="295">
        <f t="shared" si="3"/>
        <v>2.3519999999999999</v>
      </c>
    </row>
    <row r="10" spans="1:14" ht="17.25" customHeight="1" x14ac:dyDescent="0.35">
      <c r="A10" s="293">
        <f t="shared" si="0"/>
        <v>5</v>
      </c>
      <c r="B10" s="293" t="s">
        <v>1951</v>
      </c>
      <c r="C10" s="293">
        <v>18</v>
      </c>
      <c r="D10" s="294">
        <f>'сходові кл'!O10</f>
        <v>0</v>
      </c>
      <c r="E10" s="294">
        <f>'прибуд тер'!O10</f>
        <v>1.0746612711612711</v>
      </c>
      <c r="F10" s="294">
        <f>'слюсарі х.в.'!P10+водовідведення!P10+зварювальник!M10+'слюсарі ц.о. г.в.'!N10+'гаряча вода'!N10+'аварійні служби'!H10</f>
        <v>0.41408564220456034</v>
      </c>
      <c r="G10" s="294">
        <f>даратиз!K10</f>
        <v>1.0268785268785269E-2</v>
      </c>
      <c r="H10" s="294">
        <f>димвенканали!Q10</f>
        <v>0.1390688121455653</v>
      </c>
      <c r="I10" s="294">
        <f>покрівлі!O10+'під зими'!M10+маляри!N10+водій!L10</f>
        <v>0.27110358663159484</v>
      </c>
      <c r="J10" s="294">
        <f>електрики!P10</f>
        <v>6.0588871896105845E-2</v>
      </c>
      <c r="K10" s="295">
        <f t="shared" si="1"/>
        <v>1.9697769693078826</v>
      </c>
      <c r="L10" s="295">
        <v>2.537222938663709E-2</v>
      </c>
      <c r="M10" s="295">
        <f t="shared" si="2"/>
        <v>2</v>
      </c>
      <c r="N10" s="295">
        <f t="shared" si="3"/>
        <v>2.4</v>
      </c>
    </row>
    <row r="11" spans="1:14" ht="17.25" customHeight="1" x14ac:dyDescent="0.35">
      <c r="A11" s="293">
        <f t="shared" si="0"/>
        <v>6</v>
      </c>
      <c r="B11" s="293" t="s">
        <v>1952</v>
      </c>
      <c r="C11" s="293">
        <v>145</v>
      </c>
      <c r="D11" s="294">
        <f>'сходові кл'!O11</f>
        <v>0.59606991306764057</v>
      </c>
      <c r="E11" s="294">
        <f>'прибуд тер'!O11</f>
        <v>0.33035425333439195</v>
      </c>
      <c r="F11" s="294">
        <f>'слюсарі х.в.'!P11+водовідведення!P11+зварювальник!M11+'слюсарі ц.о. г.в.'!N11+'гаряча вода'!N11+'аварійні служби'!H11</f>
        <v>0.41466069104989467</v>
      </c>
      <c r="G11" s="294">
        <f>даратиз!K11</f>
        <v>1.053906001905367E-2</v>
      </c>
      <c r="H11" s="294">
        <f>димвенканали!Q11</f>
        <v>9.1379946508441459E-2</v>
      </c>
      <c r="I11" s="294">
        <f>покрівлі!O11+'під зими'!M11+маляри!N11+водій!L11</f>
        <v>0.22385666158390102</v>
      </c>
      <c r="J11" s="294">
        <f>електрики!P11</f>
        <v>6.0734379467942717E-2</v>
      </c>
      <c r="K11" s="295">
        <f t="shared" si="1"/>
        <v>1.727594905031266</v>
      </c>
      <c r="L11" s="295">
        <v>2.211122490344921E-2</v>
      </c>
      <c r="M11" s="295">
        <f t="shared" si="2"/>
        <v>1.75</v>
      </c>
      <c r="N11" s="295">
        <f t="shared" si="3"/>
        <v>2.1</v>
      </c>
    </row>
    <row r="12" spans="1:14" ht="17.25" customHeight="1" x14ac:dyDescent="0.35">
      <c r="A12" s="293">
        <f t="shared" si="0"/>
        <v>7</v>
      </c>
      <c r="B12" s="293" t="s">
        <v>1953</v>
      </c>
      <c r="C12" s="293">
        <v>11</v>
      </c>
      <c r="D12" s="294">
        <f>'сходові кл'!O12</f>
        <v>0</v>
      </c>
      <c r="E12" s="294">
        <f>'прибуд тер'!O12</f>
        <v>0.86964145520169867</v>
      </c>
      <c r="F12" s="294">
        <f>'слюсарі х.в.'!P12+водовідведення!P12+зварювальник!M12+'слюсарі ц.о. г.в.'!N12+'гаряча вода'!N12+'аварійні служби'!H12</f>
        <v>0.49558580727976587</v>
      </c>
      <c r="G12" s="294">
        <f>даратиз!K12</f>
        <v>1.0318471337579618E-2</v>
      </c>
      <c r="H12" s="294">
        <f>димвенканали!Q12</f>
        <v>0.19044387317355685</v>
      </c>
      <c r="I12" s="294">
        <f>покрівлі!O12+'під зими'!M12+маляри!N12+водій!L12</f>
        <v>0.34986994169986202</v>
      </c>
      <c r="J12" s="294">
        <f>електрики!P12</f>
        <v>8.1211278532718326E-2</v>
      </c>
      <c r="K12" s="295">
        <f t="shared" si="1"/>
        <v>1.9970708272251816</v>
      </c>
      <c r="L12" s="295">
        <v>2.5823445656167513E-2</v>
      </c>
      <c r="M12" s="295">
        <f t="shared" si="2"/>
        <v>2.02</v>
      </c>
      <c r="N12" s="295">
        <f>M12*1.2</f>
        <v>2.4239999999999999</v>
      </c>
    </row>
    <row r="13" spans="1:14" ht="17.25" customHeight="1" x14ac:dyDescent="0.35">
      <c r="A13" s="293">
        <f>A12+1</f>
        <v>8</v>
      </c>
      <c r="B13" s="293" t="s">
        <v>1955</v>
      </c>
      <c r="C13" s="293">
        <v>110</v>
      </c>
      <c r="D13" s="294">
        <f>'сходові кл'!O13</f>
        <v>0.32548340686744681</v>
      </c>
      <c r="E13" s="294">
        <f>'прибуд тер'!O13</f>
        <v>1.3899510763955498</v>
      </c>
      <c r="F13" s="294">
        <f>'слюсарі х.в.'!P13+водовідведення!P13+зварювальник!M13+'слюсарі ц.о. г.в.'!N13+'гаряча вода'!N13+'аварійні служби'!H13</f>
        <v>0.40662153876910967</v>
      </c>
      <c r="G13" s="294">
        <f>даратиз!K13</f>
        <v>1.0322750815269519E-2</v>
      </c>
      <c r="H13" s="294">
        <f>димвенканали!Q13</f>
        <v>9.980277735023943E-2</v>
      </c>
      <c r="I13" s="294">
        <f>покрівлі!O13+'під зими'!M13+маляри!N13+водій!L13</f>
        <v>0.23380468026387763</v>
      </c>
      <c r="J13" s="294">
        <f>електрики!P13</f>
        <v>5.8700191350716024E-2</v>
      </c>
      <c r="K13" s="295">
        <f t="shared" si="1"/>
        <v>2.5246864218122091</v>
      </c>
      <c r="L13" s="295">
        <v>3.2081416009192065E-2</v>
      </c>
      <c r="M13" s="295">
        <f t="shared" si="2"/>
        <v>2.56</v>
      </c>
      <c r="N13" s="295">
        <f t="shared" si="3"/>
        <v>3.0720000000000001</v>
      </c>
    </row>
    <row r="14" spans="1:14" ht="17.25" customHeight="1" x14ac:dyDescent="0.35">
      <c r="A14" s="293">
        <f t="shared" si="0"/>
        <v>9</v>
      </c>
      <c r="B14" s="293" t="s">
        <v>1954</v>
      </c>
      <c r="C14" s="293">
        <v>112</v>
      </c>
      <c r="D14" s="294">
        <f>'сходові кл'!O14</f>
        <v>0.54704951996560958</v>
      </c>
      <c r="E14" s="294">
        <f>'прибуд тер'!O14</f>
        <v>1.2455335767736593</v>
      </c>
      <c r="F14" s="294">
        <f>'слюсарі х.в.'!P14+водовідведення!P14+зварювальник!M14+'слюсарі ц.о. г.в.'!N14+'гаряча вода'!N14+'аварійні служби'!H14</f>
        <v>0.40569076478549293</v>
      </c>
      <c r="G14" s="294">
        <f>даратиз!K14</f>
        <v>1.0345815819640811E-2</v>
      </c>
      <c r="H14" s="294">
        <f>димвенканали!Q14</f>
        <v>8.3249464673040383E-2</v>
      </c>
      <c r="I14" s="294">
        <f>покрівлі!O14+'під зими'!M14+маляри!N14+водій!L14</f>
        <v>0.23351040797521488</v>
      </c>
      <c r="J14" s="294">
        <f>електрики!P14</f>
        <v>5.8464672814536232E-2</v>
      </c>
      <c r="K14" s="295">
        <f t="shared" si="1"/>
        <v>2.5838442228071941</v>
      </c>
      <c r="L14" s="295">
        <v>3.2809975581892845E-2</v>
      </c>
      <c r="M14" s="295">
        <f t="shared" si="2"/>
        <v>2.62</v>
      </c>
      <c r="N14" s="295">
        <f t="shared" si="3"/>
        <v>3.1440000000000001</v>
      </c>
    </row>
    <row r="15" spans="1:14" ht="17.25" customHeight="1" x14ac:dyDescent="0.35">
      <c r="A15" s="293">
        <f t="shared" si="0"/>
        <v>10</v>
      </c>
      <c r="B15" s="293" t="s">
        <v>1825</v>
      </c>
      <c r="C15" s="293">
        <v>112</v>
      </c>
      <c r="D15" s="294">
        <f>'сходові кл'!O15</f>
        <v>0.49341912031988361</v>
      </c>
      <c r="E15" s="294">
        <f>'прибуд тер'!O15</f>
        <v>1.2907456643644735</v>
      </c>
      <c r="F15" s="294">
        <f>'слюсарі х.в.'!P15+водовідведення!P15+зварювальник!M15+'слюсарі ц.о. г.в.'!N15+'гаряча вода'!N15+'аварійні служби'!H15</f>
        <v>0.40908951703072849</v>
      </c>
      <c r="G15" s="294">
        <f>даратиз!K15</f>
        <v>1.0287168302435477E-2</v>
      </c>
      <c r="H15" s="294">
        <f>димвенканали!Q15</f>
        <v>9.0778081278394443E-2</v>
      </c>
      <c r="I15" s="294">
        <f>покрівлі!O15+'під зими'!M15+маляри!N15+водій!L15</f>
        <v>0.23430041551632225</v>
      </c>
      <c r="J15" s="294">
        <f>електрики!P15</f>
        <v>5.9324676604634939E-2</v>
      </c>
      <c r="K15" s="295">
        <f t="shared" si="1"/>
        <v>2.5879446434168729</v>
      </c>
      <c r="L15" s="295">
        <v>3.285693081627164E-2</v>
      </c>
      <c r="M15" s="295">
        <f t="shared" si="2"/>
        <v>2.62</v>
      </c>
      <c r="N15" s="295">
        <f>M15*1.2</f>
        <v>3.1440000000000001</v>
      </c>
    </row>
    <row r="16" spans="1:14" ht="17.25" customHeight="1" x14ac:dyDescent="0.35">
      <c r="A16" s="293">
        <f t="shared" si="0"/>
        <v>11</v>
      </c>
      <c r="B16" s="293" t="s">
        <v>1826</v>
      </c>
      <c r="C16" s="293">
        <v>14</v>
      </c>
      <c r="D16" s="294">
        <f>'сходові кл'!O16</f>
        <v>0</v>
      </c>
      <c r="E16" s="294">
        <f>'прибуд тер'!O16</f>
        <v>1.0185082296296297</v>
      </c>
      <c r="F16" s="294">
        <f>'слюсарі х.в.'!P16+водовідведення!P16+зварювальник!M16+'слюсарі ц.о. г.в.'!N16+'гаряча вода'!N16+'аварійні служби'!H16</f>
        <v>0.53295848908444576</v>
      </c>
      <c r="G16" s="294">
        <f>даратиз!K16</f>
        <v>1.0499999999999999E-2</v>
      </c>
      <c r="H16" s="294">
        <f>димвенканали!Q16</f>
        <v>0.2138186836874949</v>
      </c>
      <c r="I16" s="294">
        <f>покрівлі!O16+'під зими'!M16+маляри!N16+водій!L16</f>
        <v>0.38981549753848688</v>
      </c>
      <c r="J16" s="294">
        <f>електрики!P16</f>
        <v>9.0667880744083731E-2</v>
      </c>
      <c r="K16" s="295">
        <f t="shared" si="1"/>
        <v>2.2562687806841408</v>
      </c>
      <c r="L16" s="295">
        <v>2.9108309726701177E-2</v>
      </c>
      <c r="M16" s="295">
        <f t="shared" si="2"/>
        <v>2.29</v>
      </c>
      <c r="N16" s="295">
        <f t="shared" si="3"/>
        <v>2.7479999999999998</v>
      </c>
    </row>
    <row r="17" spans="1:14" ht="17.25" customHeight="1" x14ac:dyDescent="0.35">
      <c r="A17" s="293">
        <f t="shared" si="0"/>
        <v>12</v>
      </c>
      <c r="B17" s="293" t="s">
        <v>602</v>
      </c>
      <c r="C17" s="293">
        <v>30</v>
      </c>
      <c r="D17" s="294">
        <f>'сходові кл'!O17</f>
        <v>1.3928041773075519</v>
      </c>
      <c r="E17" s="294">
        <f>'прибуд тер'!O17</f>
        <v>0.34483987274358108</v>
      </c>
      <c r="F17" s="294">
        <f>'слюсарі х.в.'!P17+водовідведення!P17+зварювальник!M17+'слюсарі ц.о. г.в.'!N17+'гаряча вода'!N17+'аварійні служби'!H17</f>
        <v>0.39497225253334106</v>
      </c>
      <c r="G17" s="294">
        <f>даратиз!K17</f>
        <v>9.6493440968718463E-3</v>
      </c>
      <c r="H17" s="294">
        <f>димвенканали!Q17</f>
        <v>7.6535224416502456E-2</v>
      </c>
      <c r="I17" s="294">
        <f>покрівлі!O17+'під зими'!M17+маляри!N17+водій!L17</f>
        <v>0.2907744735282109</v>
      </c>
      <c r="J17" s="294">
        <f>електрики!P17</f>
        <v>5.1463857637282645E-2</v>
      </c>
      <c r="K17" s="295">
        <f t="shared" si="1"/>
        <v>2.5610392022633417</v>
      </c>
      <c r="L17" s="295">
        <v>3.2857805740787976E-2</v>
      </c>
      <c r="M17" s="295">
        <f t="shared" si="2"/>
        <v>2.59</v>
      </c>
      <c r="N17" s="295">
        <f t="shared" si="3"/>
        <v>3.1079999999999997</v>
      </c>
    </row>
    <row r="18" spans="1:14" ht="17.25" customHeight="1" x14ac:dyDescent="0.35">
      <c r="A18" s="293">
        <f t="shared" si="0"/>
        <v>13</v>
      </c>
      <c r="B18" s="293" t="s">
        <v>603</v>
      </c>
      <c r="C18" s="293">
        <v>24</v>
      </c>
      <c r="D18" s="294">
        <f>'сходові кл'!O18</f>
        <v>1.3314533707669236</v>
      </c>
      <c r="E18" s="294">
        <f>'прибуд тер'!O18</f>
        <v>0.57581338033381446</v>
      </c>
      <c r="F18" s="294">
        <f>'слюсарі х.в.'!P18+водовідведення!P18+зварювальник!M18+'слюсарі ц.о. г.в.'!N18+'гаряча вода'!N18+'аварійні служби'!H18</f>
        <v>0.37044186426488424</v>
      </c>
      <c r="G18" s="294">
        <f>даратиз!K18</f>
        <v>8.3268568890862652E-3</v>
      </c>
      <c r="H18" s="294">
        <f>димвенканали!Q18</f>
        <v>6.4983442113650258E-2</v>
      </c>
      <c r="I18" s="294">
        <f>покрівлі!O18+'під зими'!M18+маляри!N18+водій!L18</f>
        <v>0.28471974605501071</v>
      </c>
      <c r="J18" s="294">
        <f>електрики!P18</f>
        <v>4.2467538790840816E-2</v>
      </c>
      <c r="K18" s="295">
        <f t="shared" si="1"/>
        <v>2.6782061992142099</v>
      </c>
      <c r="L18" s="295">
        <v>3.4268270575787685E-2</v>
      </c>
      <c r="M18" s="295">
        <f t="shared" si="2"/>
        <v>2.71</v>
      </c>
      <c r="N18" s="295">
        <f t="shared" si="3"/>
        <v>3.2519999999999998</v>
      </c>
    </row>
    <row r="19" spans="1:14" ht="17.25" customHeight="1" x14ac:dyDescent="0.35">
      <c r="A19" s="293">
        <f t="shared" si="0"/>
        <v>14</v>
      </c>
      <c r="B19" s="293" t="s">
        <v>604</v>
      </c>
      <c r="C19" s="293">
        <v>34</v>
      </c>
      <c r="D19" s="294">
        <f>'сходові кл'!O19</f>
        <v>1.3058276778842788</v>
      </c>
      <c r="E19" s="294">
        <f>'прибуд тер'!O19</f>
        <v>0.54006998297534936</v>
      </c>
      <c r="F19" s="294">
        <f>'слюсарі х.в.'!P19+водовідведення!P19+зварювальник!M19+'слюсарі ц.о. г.в.'!N19+'гаряча вода'!N19+'аварійні служби'!H19</f>
        <v>0.37206112620036763</v>
      </c>
      <c r="G19" s="294">
        <f>даратиз!K19</f>
        <v>1.0442174491009584E-2</v>
      </c>
      <c r="H19" s="294">
        <f>димвенканали!Q19</f>
        <v>6.9160887764704151E-2</v>
      </c>
      <c r="I19" s="294">
        <f>покрівлі!O19+'під зими'!M19+маляри!N19+водій!L19</f>
        <v>0.28402283465060557</v>
      </c>
      <c r="J19" s="294">
        <f>електрики!P19</f>
        <v>4.995519211219894E-2</v>
      </c>
      <c r="K19" s="295">
        <f t="shared" si="1"/>
        <v>2.6315398760785138</v>
      </c>
      <c r="L19" s="295">
        <v>3.3800729663080377E-2</v>
      </c>
      <c r="M19" s="295">
        <f t="shared" si="2"/>
        <v>2.67</v>
      </c>
      <c r="N19" s="295">
        <f t="shared" si="3"/>
        <v>3.2039999999999997</v>
      </c>
    </row>
    <row r="20" spans="1:14" ht="17.25" customHeight="1" x14ac:dyDescent="0.35">
      <c r="A20" s="293">
        <f t="shared" si="0"/>
        <v>15</v>
      </c>
      <c r="B20" s="293" t="s">
        <v>605</v>
      </c>
      <c r="C20" s="293">
        <v>38</v>
      </c>
      <c r="D20" s="294">
        <f>'сходові кл'!O20</f>
        <v>1.7280222018535492</v>
      </c>
      <c r="E20" s="294">
        <f>'прибуд тер'!O20</f>
        <v>0.45039922033246199</v>
      </c>
      <c r="F20" s="294">
        <f>'слюсарі х.в.'!P20+водовідведення!P20+зварювальник!M20+'слюсарі ц.о. г.в.'!N20+'гаряча вода'!N20+'аварійні служби'!H20</f>
        <v>0.4312261168971292</v>
      </c>
      <c r="G20" s="294">
        <f>даратиз!K20</f>
        <v>1.0528057847031265E-2</v>
      </c>
      <c r="H20" s="294">
        <f>димвенканали!Q20</f>
        <v>8.831039792354925E-2</v>
      </c>
      <c r="I20" s="294">
        <f>покрівлі!O20+'під зими'!M20+маляри!N20+водій!L20</f>
        <v>0.27107833017238298</v>
      </c>
      <c r="J20" s="294">
        <f>електрики!P20</f>
        <v>6.4926014510829896E-2</v>
      </c>
      <c r="K20" s="295">
        <f t="shared" si="1"/>
        <v>3.0444903395369338</v>
      </c>
      <c r="L20" s="295">
        <v>3.8662313603824661E-2</v>
      </c>
      <c r="M20" s="295">
        <f t="shared" si="2"/>
        <v>3.08</v>
      </c>
      <c r="N20" s="295">
        <f t="shared" si="3"/>
        <v>3.6959999999999997</v>
      </c>
    </row>
    <row r="21" spans="1:14" ht="17.25" customHeight="1" x14ac:dyDescent="0.35">
      <c r="A21" s="293">
        <f t="shared" si="0"/>
        <v>16</v>
      </c>
      <c r="B21" s="293" t="s">
        <v>606</v>
      </c>
      <c r="C21" s="293">
        <v>77</v>
      </c>
      <c r="D21" s="294">
        <f>'сходові кл'!O21</f>
        <v>1.0561185655471672</v>
      </c>
      <c r="E21" s="294">
        <f>'прибуд тер'!O21</f>
        <v>0.44615405992595952</v>
      </c>
      <c r="F21" s="294">
        <f>'слюсарі х.в.'!P21+водовідведення!P21+зварювальник!M21+'слюсарі ц.о. г.в.'!N21+'гаряча вода'!N21+'аварійні служби'!H21</f>
        <v>0.45243250230947052</v>
      </c>
      <c r="G21" s="294">
        <f>даратиз!K21</f>
        <v>1.0476965347987302E-2</v>
      </c>
      <c r="H21" s="294">
        <f>димвенканали!Q21</f>
        <v>8.6727872125209785E-2</v>
      </c>
      <c r="I21" s="294">
        <f>покрівлі!O21+'під зими'!M21+маляри!N21+водій!L21</f>
        <v>0.2903912402292948</v>
      </c>
      <c r="J21" s="294">
        <f>електрики!P21</f>
        <v>7.029197546149156E-2</v>
      </c>
      <c r="K21" s="295">
        <f t="shared" si="1"/>
        <v>2.4125931809465806</v>
      </c>
      <c r="L21" s="295">
        <v>3.0800120780559936E-2</v>
      </c>
      <c r="M21" s="295">
        <f t="shared" si="2"/>
        <v>2.44</v>
      </c>
      <c r="N21" s="295">
        <f t="shared" si="3"/>
        <v>2.9279999999999999</v>
      </c>
    </row>
    <row r="22" spans="1:14" ht="17.25" customHeight="1" x14ac:dyDescent="0.35">
      <c r="A22" s="293">
        <f t="shared" si="0"/>
        <v>17</v>
      </c>
      <c r="B22" s="293" t="s">
        <v>607</v>
      </c>
      <c r="C22" s="293">
        <v>66</v>
      </c>
      <c r="D22" s="294">
        <f>'сходові кл'!O22</f>
        <v>1.1073431517577446</v>
      </c>
      <c r="E22" s="294">
        <f>'прибуд тер'!O22</f>
        <v>0.23344416129032261</v>
      </c>
      <c r="F22" s="294">
        <f>'слюсарі х.в.'!P22+водовідведення!P22+зварювальник!M22+'слюсарі ц.о. г.в.'!N22+'гаряча вода'!N22+'аварійні служби'!H22</f>
        <v>0.39407287001511515</v>
      </c>
      <c r="G22" s="294">
        <f>даратиз!K22</f>
        <v>1.0221774193548387E-2</v>
      </c>
      <c r="H22" s="294">
        <f>димвенканали!Q22</f>
        <v>9.4404171470588383E-2</v>
      </c>
      <c r="I22" s="294">
        <f>покрівлі!O22+'під зими'!M22+маляри!N22+водій!L22</f>
        <v>0.2763414410372691</v>
      </c>
      <c r="J22" s="294">
        <f>електрики!P22</f>
        <v>5.346845789847679E-2</v>
      </c>
      <c r="K22" s="295">
        <f t="shared" si="1"/>
        <v>2.1692960276630648</v>
      </c>
      <c r="L22" s="295">
        <v>2.7927216702998556E-2</v>
      </c>
      <c r="M22" s="295">
        <f t="shared" si="2"/>
        <v>2.2000000000000002</v>
      </c>
      <c r="N22" s="295">
        <f t="shared" si="3"/>
        <v>2.64</v>
      </c>
    </row>
    <row r="23" spans="1:14" ht="17.25" customHeight="1" x14ac:dyDescent="0.35">
      <c r="A23" s="293">
        <f t="shared" si="0"/>
        <v>18</v>
      </c>
      <c r="B23" s="293" t="s">
        <v>608</v>
      </c>
      <c r="C23" s="293">
        <v>31</v>
      </c>
      <c r="D23" s="294">
        <f>'сходові кл'!O23</f>
        <v>1.7703933639398997</v>
      </c>
      <c r="E23" s="294">
        <f>'прибуд тер'!O23</f>
        <v>0.41118365108086602</v>
      </c>
      <c r="F23" s="294">
        <f>'слюсарі х.в.'!P23+водовідведення!P23+зварювальник!M23+'слюсарі ц.о. г.в.'!N23+'гаряча вода'!N23+'аварійні служби'!H23</f>
        <v>0.35565023915430372</v>
      </c>
      <c r="G23" s="294">
        <f>даратиз!K23</f>
        <v>7.5721815750137665E-3</v>
      </c>
      <c r="H23" s="294">
        <f>димвенканали!Q23</f>
        <v>7.6724413757404755E-2</v>
      </c>
      <c r="I23" s="294">
        <f>покрівлі!O23+'під зими'!M23+маляри!N23+водій!L23</f>
        <v>0.327092468921932</v>
      </c>
      <c r="J23" s="294">
        <f>електрики!P23</f>
        <v>3.6779660143708738E-2</v>
      </c>
      <c r="K23" s="295">
        <f t="shared" si="1"/>
        <v>2.9853959785731288</v>
      </c>
      <c r="L23" s="295">
        <v>3.8584225886870417E-2</v>
      </c>
      <c r="M23" s="295">
        <f t="shared" si="2"/>
        <v>3.02</v>
      </c>
      <c r="N23" s="295">
        <f t="shared" si="3"/>
        <v>3.6239999999999997</v>
      </c>
    </row>
    <row r="24" spans="1:14" ht="17.25" customHeight="1" x14ac:dyDescent="0.35">
      <c r="A24" s="293">
        <f t="shared" si="0"/>
        <v>19</v>
      </c>
      <c r="B24" s="293" t="s">
        <v>609</v>
      </c>
      <c r="C24" s="293">
        <v>28</v>
      </c>
      <c r="D24" s="294">
        <f>'сходові кл'!O24</f>
        <v>0.78124887239240748</v>
      </c>
      <c r="E24" s="294">
        <f>'прибуд тер'!O24</f>
        <v>0.55405180800942289</v>
      </c>
      <c r="F24" s="294">
        <f>'слюсарі х.в.'!P24+водовідведення!P24+зварювальник!M24+'слюсарі ц.о. г.в.'!N24+'гаряча вода'!N24+'аварійні служби'!H24</f>
        <v>0.37959820408004352</v>
      </c>
      <c r="G24" s="294">
        <f>даратиз!K24</f>
        <v>1.073321554770318E-2</v>
      </c>
      <c r="H24" s="294">
        <f>димвенканали!Q24</f>
        <v>9.1920826559504953E-2</v>
      </c>
      <c r="I24" s="294">
        <f>покрівлі!O24+'під зими'!M24+маляри!N24+водій!L24</f>
        <v>0.30936540733914558</v>
      </c>
      <c r="J24" s="294">
        <f>електрики!P24</f>
        <v>4.9558967500354961E-2</v>
      </c>
      <c r="K24" s="295">
        <f t="shared" si="1"/>
        <v>2.1764773014285828</v>
      </c>
      <c r="L24" s="295">
        <v>2.8250818110144044E-2</v>
      </c>
      <c r="M24" s="295">
        <f t="shared" si="2"/>
        <v>2.2000000000000002</v>
      </c>
      <c r="N24" s="295">
        <f t="shared" si="3"/>
        <v>2.64</v>
      </c>
    </row>
    <row r="25" spans="1:14" ht="17.25" customHeight="1" x14ac:dyDescent="0.35">
      <c r="A25" s="293">
        <f t="shared" si="0"/>
        <v>20</v>
      </c>
      <c r="B25" s="293" t="s">
        <v>610</v>
      </c>
      <c r="C25" s="293">
        <v>45</v>
      </c>
      <c r="D25" s="294">
        <f>'сходові кл'!O25</f>
        <v>1.8064480068137914</v>
      </c>
      <c r="E25" s="294">
        <f>'прибуд тер'!O25</f>
        <v>0.28430075084586792</v>
      </c>
      <c r="F25" s="294">
        <f>'слюсарі х.в.'!P25+водовідведення!P25+зварювальник!M25+'слюсарі ц.о. г.в.'!N25+'гаряча вода'!N25+'аварійні служби'!H25</f>
        <v>0.46431474077843238</v>
      </c>
      <c r="G25" s="294">
        <f>даратиз!K25</f>
        <v>1.0143048660115795E-2</v>
      </c>
      <c r="H25" s="294">
        <f>димвенканали!Q25</f>
        <v>8.4311652522794683E-2</v>
      </c>
      <c r="I25" s="294">
        <f>покрівлі!O25+'під зими'!M25+маляри!N25+водій!L25</f>
        <v>0.3195089144164257</v>
      </c>
      <c r="J25" s="294">
        <f>електрики!P25</f>
        <v>7.1377964867808535E-2</v>
      </c>
      <c r="K25" s="295">
        <f t="shared" si="1"/>
        <v>3.0404050789052355</v>
      </c>
      <c r="L25" s="295">
        <v>3.8728914619212441E-2</v>
      </c>
      <c r="M25" s="295">
        <f t="shared" si="2"/>
        <v>3.08</v>
      </c>
      <c r="N25" s="295">
        <f t="shared" si="3"/>
        <v>3.6959999999999997</v>
      </c>
    </row>
    <row r="26" spans="1:14" ht="17.25" customHeight="1" x14ac:dyDescent="0.35">
      <c r="A26" s="293">
        <f t="shared" si="0"/>
        <v>21</v>
      </c>
      <c r="B26" s="293" t="s">
        <v>611</v>
      </c>
      <c r="C26" s="293">
        <v>38</v>
      </c>
      <c r="D26" s="294">
        <f>'сходові кл'!O26</f>
        <v>1.4941663582413376</v>
      </c>
      <c r="E26" s="294">
        <f>'прибуд тер'!O26</f>
        <v>0.21774734597072515</v>
      </c>
      <c r="F26" s="294">
        <f>'слюсарі х.в.'!P26+водовідведення!P26+зварювальник!M26+'слюсарі ц.о. г.в.'!N26+'гаряча вода'!N26+'аварійні служби'!H26</f>
        <v>0.41008699441521124</v>
      </c>
      <c r="G26" s="294">
        <f>даратиз!K26</f>
        <v>8.7293580417352502E-3</v>
      </c>
      <c r="H26" s="294">
        <f>димвенканали!Q26</f>
        <v>9.2528640900755271E-2</v>
      </c>
      <c r="I26" s="294">
        <f>покрівлі!O26+'під зими'!M26+маляри!N26+водій!L26</f>
        <v>0.33234121321664595</v>
      </c>
      <c r="J26" s="294">
        <f>електрики!P26</f>
        <v>5.416097585997675E-2</v>
      </c>
      <c r="K26" s="295">
        <f t="shared" si="1"/>
        <v>2.6097608866463875</v>
      </c>
      <c r="L26" s="295">
        <v>3.3567878348343461E-2</v>
      </c>
      <c r="M26" s="295">
        <f t="shared" si="2"/>
        <v>2.64</v>
      </c>
      <c r="N26" s="295">
        <f t="shared" si="3"/>
        <v>3.1680000000000001</v>
      </c>
    </row>
    <row r="27" spans="1:14" ht="17.25" customHeight="1" x14ac:dyDescent="0.35">
      <c r="A27" s="293">
        <f t="shared" si="0"/>
        <v>22</v>
      </c>
      <c r="B27" s="293" t="s">
        <v>612</v>
      </c>
      <c r="C27" s="293">
        <v>40</v>
      </c>
      <c r="D27" s="294">
        <f>'сходові кл'!O27</f>
        <v>1.3257738388076978</v>
      </c>
      <c r="E27" s="294">
        <f>'прибуд тер'!O27</f>
        <v>0.59209294927326961</v>
      </c>
      <c r="F27" s="294">
        <f>'слюсарі х.в.'!P27+водовідведення!P27+зварювальник!M27+'слюсарі ц.о. г.в.'!N27+'гаряча вода'!N27+'аварійні служби'!H27</f>
        <v>0.38804686339361505</v>
      </c>
      <c r="G27" s="294">
        <f>даратиз!K27</f>
        <v>6.9304071614207322E-3</v>
      </c>
      <c r="H27" s="294">
        <f>димвенканали!Q27</f>
        <v>6.6339473445719777E-2</v>
      </c>
      <c r="I27" s="294">
        <f>покрівлі!O27+'під зими'!M27+маляри!N27+водій!L27</f>
        <v>0.37578028876688258</v>
      </c>
      <c r="J27" s="294">
        <f>електрики!P27</f>
        <v>5.1545593478173501E-2</v>
      </c>
      <c r="K27" s="295">
        <f t="shared" si="1"/>
        <v>2.8065094143267793</v>
      </c>
      <c r="L27" s="295">
        <v>3.6642330203611011E-2</v>
      </c>
      <c r="M27" s="295">
        <f t="shared" si="2"/>
        <v>2.84</v>
      </c>
      <c r="N27" s="295">
        <f t="shared" si="3"/>
        <v>3.4079999999999999</v>
      </c>
    </row>
    <row r="28" spans="1:14" ht="17.25" customHeight="1" x14ac:dyDescent="0.35">
      <c r="A28" s="293">
        <f t="shared" si="0"/>
        <v>23</v>
      </c>
      <c r="B28" s="293" t="s">
        <v>1956</v>
      </c>
      <c r="C28" s="293">
        <v>8</v>
      </c>
      <c r="D28" s="294">
        <f>'сходові кл'!O28</f>
        <v>0</v>
      </c>
      <c r="E28" s="294">
        <f>'прибуд тер'!O28</f>
        <v>0.90385002238718037</v>
      </c>
      <c r="F28" s="294">
        <f>'слюсарі х.в.'!P28+водовідведення!P28+зварювальник!M28+'слюсарі ц.о. г.в.'!N28+'гаряча вода'!N28+'аварійні служби'!H28</f>
        <v>0.35275290111676105</v>
      </c>
      <c r="G28" s="294">
        <f>даратиз!K28</f>
        <v>9.1198303287380687E-3</v>
      </c>
      <c r="H28" s="294">
        <f>димвенканали!Q28</f>
        <v>9.1953318898338299E-2</v>
      </c>
      <c r="I28" s="294">
        <f>покрівлі!O28+'під зими'!M28+маляри!N28+водій!L28</f>
        <v>0.29823762430051132</v>
      </c>
      <c r="J28" s="294">
        <f>електрики!P28</f>
        <v>3.6055625958675924E-2</v>
      </c>
      <c r="K28" s="295">
        <f t="shared" si="1"/>
        <v>1.6919693229902051</v>
      </c>
      <c r="L28" s="295">
        <v>2.2203841158022965E-2</v>
      </c>
      <c r="M28" s="295">
        <f t="shared" si="2"/>
        <v>1.71</v>
      </c>
      <c r="N28" s="295">
        <f t="shared" si="3"/>
        <v>2.052</v>
      </c>
    </row>
    <row r="29" spans="1:14" ht="17.25" customHeight="1" x14ac:dyDescent="0.35">
      <c r="A29" s="293">
        <f t="shared" si="0"/>
        <v>24</v>
      </c>
      <c r="B29" s="293" t="s">
        <v>1957</v>
      </c>
      <c r="C29" s="293">
        <v>7</v>
      </c>
      <c r="D29" s="294">
        <f>'сходові кл'!O29</f>
        <v>0</v>
      </c>
      <c r="E29" s="294">
        <f>'прибуд тер'!O29</f>
        <v>1.2216017893315327</v>
      </c>
      <c r="F29" s="294">
        <f>'слюсарі х.в.'!P29+водовідведення!P29+зварювальник!M29+'слюсарі ц.о. г.в.'!N29+'гаряча вода'!N29+'аварійні служби'!H29</f>
        <v>0.3787787193862302</v>
      </c>
      <c r="G29" s="294">
        <f>даратиз!K29</f>
        <v>1.0482781904118839E-2</v>
      </c>
      <c r="H29" s="294">
        <f>димвенканали!Q29</f>
        <v>0.10538930688591454</v>
      </c>
      <c r="I29" s="294">
        <f>покрівлі!O29+'під зими'!M29+маляри!N29+водій!L29</f>
        <v>0.29841325788571244</v>
      </c>
      <c r="J29" s="294">
        <f>електрики!P29</f>
        <v>5.1654979323309015E-2</v>
      </c>
      <c r="K29" s="295">
        <f t="shared" si="1"/>
        <v>2.066320834716818</v>
      </c>
      <c r="L29" s="295">
        <v>2.6804330494506933E-2</v>
      </c>
      <c r="M29" s="295">
        <f t="shared" si="2"/>
        <v>2.09</v>
      </c>
      <c r="N29" s="295">
        <f t="shared" si="3"/>
        <v>2.5079999999999996</v>
      </c>
    </row>
    <row r="30" spans="1:14" ht="17.25" customHeight="1" x14ac:dyDescent="0.35">
      <c r="A30" s="293">
        <f t="shared" si="0"/>
        <v>25</v>
      </c>
      <c r="B30" s="293" t="s">
        <v>659</v>
      </c>
      <c r="C30" s="293">
        <v>16</v>
      </c>
      <c r="D30" s="294">
        <f>'сходові кл'!O30</f>
        <v>0</v>
      </c>
      <c r="E30" s="294">
        <f>'прибуд тер'!O30</f>
        <v>0</v>
      </c>
      <c r="F30" s="294">
        <f>'слюсарі х.в.'!P30+водовідведення!P30+зварювальник!M30+'слюсарі ц.о. г.в.'!N30+'гаряча вода'!N30+'аварійні служби'!H30</f>
        <v>0.35395724212932606</v>
      </c>
      <c r="G30" s="294">
        <f>даратиз!K30</f>
        <v>1.045373665480427E-2</v>
      </c>
      <c r="H30" s="294">
        <f>димвенканали!Q30</f>
        <v>0.11952884239259901</v>
      </c>
      <c r="I30" s="294">
        <f>покрівлі!O30+'під зими'!M30+маляри!N30+водій!L30</f>
        <v>0.29330561111840076</v>
      </c>
      <c r="J30" s="294">
        <f>електрики!P30</f>
        <v>4.5374273059205605E-2</v>
      </c>
      <c r="K30" s="295">
        <f t="shared" si="1"/>
        <v>0.82261970535433571</v>
      </c>
      <c r="L30" s="295">
        <v>1.1279913712513539E-2</v>
      </c>
      <c r="M30" s="295">
        <f t="shared" si="2"/>
        <v>0.83</v>
      </c>
      <c r="N30" s="295">
        <f t="shared" si="3"/>
        <v>0.99599999999999989</v>
      </c>
    </row>
    <row r="31" spans="1:14" ht="17.25" customHeight="1" x14ac:dyDescent="0.35">
      <c r="A31" s="293">
        <f t="shared" si="0"/>
        <v>26</v>
      </c>
      <c r="B31" s="293" t="s">
        <v>660</v>
      </c>
      <c r="C31" s="293">
        <v>12</v>
      </c>
      <c r="D31" s="294">
        <f>'сходові кл'!O31</f>
        <v>0</v>
      </c>
      <c r="E31" s="294">
        <f>'прибуд тер'!O31</f>
        <v>0.80606525383984051</v>
      </c>
      <c r="F31" s="294">
        <f>'слюсарі х.в.'!P31+водовідведення!P31+зварювальник!M31+'слюсарі ц.о. г.в.'!N31+'гаряча вода'!N31+'аварійні служби'!H31</f>
        <v>0.38732351021687406</v>
      </c>
      <c r="G31" s="294">
        <f>даратиз!K31</f>
        <v>1.0288427717200139E-2</v>
      </c>
      <c r="H31" s="294">
        <f>димвенканали!Q31</f>
        <v>8.6869396078017733E-2</v>
      </c>
      <c r="I31" s="294">
        <f>покрівлі!O31+'під зими'!M31+маляри!N31+водій!L31</f>
        <v>0.30461363651922446</v>
      </c>
      <c r="J31" s="294">
        <f>електрики!P31</f>
        <v>5.381711176772469E-2</v>
      </c>
      <c r="K31" s="295">
        <f t="shared" si="1"/>
        <v>1.6489773361388815</v>
      </c>
      <c r="L31" s="295">
        <v>2.1599407191020197E-2</v>
      </c>
      <c r="M31" s="295">
        <f t="shared" si="2"/>
        <v>1.67</v>
      </c>
      <c r="N31" s="295">
        <f t="shared" si="3"/>
        <v>2.004</v>
      </c>
    </row>
    <row r="32" spans="1:14" ht="17.25" customHeight="1" x14ac:dyDescent="0.35">
      <c r="A32" s="293">
        <f t="shared" si="0"/>
        <v>27</v>
      </c>
      <c r="B32" s="293" t="s">
        <v>661</v>
      </c>
      <c r="C32" s="293">
        <v>6</v>
      </c>
      <c r="D32" s="294">
        <f>'сходові кл'!O32</f>
        <v>0.83320811235513648</v>
      </c>
      <c r="E32" s="294">
        <f>'прибуд тер'!O32</f>
        <v>0.90291726321371213</v>
      </c>
      <c r="F32" s="294">
        <f>'слюсарі х.в.'!P32+водовідведення!P32+зварювальник!M32+'слюсарі ц.о. г.в.'!N32+'гаряча вода'!N32+'аварійні служби'!H32</f>
        <v>0.36324500155544148</v>
      </c>
      <c r="G32" s="294">
        <f>даратиз!K32</f>
        <v>7.4392925653862345E-3</v>
      </c>
      <c r="H32" s="294">
        <f>димвенканали!Q32</f>
        <v>0.12772343001270028</v>
      </c>
      <c r="I32" s="294">
        <f>покрівлі!O32+'під зими'!M32+маляри!N32+водій!L32</f>
        <v>0.34606882591990307</v>
      </c>
      <c r="J32" s="294">
        <f>електрики!P32</f>
        <v>3.5793302006185683E-2</v>
      </c>
      <c r="K32" s="295">
        <f t="shared" si="1"/>
        <v>2.6163952276284652</v>
      </c>
      <c r="L32" s="295">
        <v>3.3792535155594404E-2</v>
      </c>
      <c r="M32" s="295">
        <f t="shared" si="2"/>
        <v>2.65</v>
      </c>
      <c r="N32" s="295">
        <f t="shared" si="3"/>
        <v>3.1799999999999997</v>
      </c>
    </row>
    <row r="33" spans="1:14" ht="17.25" customHeight="1" x14ac:dyDescent="0.35">
      <c r="A33" s="293">
        <f t="shared" si="0"/>
        <v>28</v>
      </c>
      <c r="B33" s="293" t="s">
        <v>1958</v>
      </c>
      <c r="C33" s="293">
        <v>13</v>
      </c>
      <c r="D33" s="294">
        <f>'сходові кл'!O33</f>
        <v>0</v>
      </c>
      <c r="E33" s="294">
        <f>'прибуд тер'!O33</f>
        <v>0.92771717547344723</v>
      </c>
      <c r="F33" s="294">
        <f>'слюсарі х.в.'!P33+водовідведення!P33+зварювальник!M33+'слюсарі ц.о. г.в.'!N33+'гаряча вода'!N33+'аварійні служби'!H33</f>
        <v>0.37483160493157852</v>
      </c>
      <c r="G33" s="294">
        <f>даратиз!K33</f>
        <v>1.0429082240762813E-2</v>
      </c>
      <c r="H33" s="294">
        <f>димвенканали!Q33</f>
        <v>0.10335158488812041</v>
      </c>
      <c r="I33" s="294">
        <f>покрівлі!O33+'під зими'!M33+маляри!N33+водій!L33</f>
        <v>0.29705045549484144</v>
      </c>
      <c r="J33" s="294">
        <f>електрики!P33</f>
        <v>5.0656220618342379E-2</v>
      </c>
      <c r="K33" s="295">
        <f t="shared" si="1"/>
        <v>1.7640361236470927</v>
      </c>
      <c r="L33" s="295">
        <v>2.3058711517196216E-2</v>
      </c>
      <c r="M33" s="295">
        <f t="shared" si="2"/>
        <v>1.79</v>
      </c>
      <c r="N33" s="295">
        <f t="shared" si="3"/>
        <v>2.1480000000000001</v>
      </c>
    </row>
    <row r="34" spans="1:14" ht="17.25" customHeight="1" x14ac:dyDescent="0.35">
      <c r="A34" s="293">
        <f t="shared" si="0"/>
        <v>29</v>
      </c>
      <c r="B34" s="293" t="s">
        <v>1959</v>
      </c>
      <c r="C34" s="293">
        <v>9</v>
      </c>
      <c r="D34" s="294">
        <f>'сходові кл'!O34</f>
        <v>0</v>
      </c>
      <c r="E34" s="294">
        <f>'прибуд тер'!O34</f>
        <v>1.5099342056309701</v>
      </c>
      <c r="F34" s="294">
        <f>'слюсарі х.в.'!P34+водовідведення!P34+зварювальник!M34+'слюсарі ц.о. г.в.'!N34+'гаряча вода'!N34+'аварійні служби'!H34</f>
        <v>0.32664001158402223</v>
      </c>
      <c r="G34" s="294">
        <f>даратиз!K34</f>
        <v>1.0520361990950227E-2</v>
      </c>
      <c r="H34" s="294">
        <f>димвенканали!Q34</f>
        <v>0.16663355892418139</v>
      </c>
      <c r="I34" s="294">
        <f>покрівлі!O34+'під зими'!M34+маляри!N34+водій!L34</f>
        <v>0.38116408810857288</v>
      </c>
      <c r="J34" s="294">
        <f>електрики!P34</f>
        <v>3.8462053483067193E-2</v>
      </c>
      <c r="K34" s="295">
        <f t="shared" si="1"/>
        <v>2.433354279721764</v>
      </c>
      <c r="L34" s="295">
        <v>3.2038644566034433E-2</v>
      </c>
      <c r="M34" s="295">
        <f t="shared" si="2"/>
        <v>2.4700000000000002</v>
      </c>
      <c r="N34" s="295">
        <f t="shared" si="3"/>
        <v>2.964</v>
      </c>
    </row>
    <row r="35" spans="1:14" ht="17.25" customHeight="1" x14ac:dyDescent="0.35">
      <c r="A35" s="293">
        <f t="shared" si="0"/>
        <v>30</v>
      </c>
      <c r="B35" s="293" t="s">
        <v>1960</v>
      </c>
      <c r="C35" s="293">
        <v>13</v>
      </c>
      <c r="D35" s="294">
        <f>'сходові кл'!O35</f>
        <v>0</v>
      </c>
      <c r="E35" s="294">
        <f>'прибуд тер'!O35</f>
        <v>0.74976885619560707</v>
      </c>
      <c r="F35" s="294">
        <f>'слюсарі х.в.'!P35+водовідведення!P35+зварювальник!M35+'слюсарі ц.о. г.в.'!N35+'гаряча вода'!N35+'аварійні служби'!H35</f>
        <v>0.42522450966787961</v>
      </c>
      <c r="G35" s="294">
        <f>даратиз!K35</f>
        <v>8.7028595109821805E-3</v>
      </c>
      <c r="H35" s="294">
        <f>димвенканали!Q35</f>
        <v>0.10234964486108761</v>
      </c>
      <c r="I35" s="294">
        <f>покрівлі!O35+'під зими'!M35+маляри!N35+водій!L35</f>
        <v>0.32364161511198897</v>
      </c>
      <c r="J35" s="294">
        <f>електрики!P35</f>
        <v>5.2839497429079056E-2</v>
      </c>
      <c r="K35" s="295">
        <f t="shared" si="1"/>
        <v>1.6625269827766247</v>
      </c>
      <c r="L35" s="295">
        <v>2.168079048708383E-2</v>
      </c>
      <c r="M35" s="295">
        <f t="shared" si="2"/>
        <v>1.68</v>
      </c>
      <c r="N35" s="295">
        <f t="shared" si="3"/>
        <v>2.016</v>
      </c>
    </row>
    <row r="36" spans="1:14" ht="17.25" customHeight="1" x14ac:dyDescent="0.35">
      <c r="A36" s="293">
        <f t="shared" si="0"/>
        <v>31</v>
      </c>
      <c r="B36" s="293" t="s">
        <v>662</v>
      </c>
      <c r="C36" s="293">
        <v>6</v>
      </c>
      <c r="D36" s="294">
        <f>'сходові кл'!O36</f>
        <v>0</v>
      </c>
      <c r="E36" s="294">
        <f>'прибуд тер'!O36</f>
        <v>0</v>
      </c>
      <c r="F36" s="294">
        <f>'слюсарі х.в.'!P36+водовідведення!P36+зварювальник!M36+'слюсарі ц.о. г.в.'!N36+'гаряча вода'!N36+'аварійні служби'!H36</f>
        <v>0.29681935032000945</v>
      </c>
      <c r="G36" s="294">
        <f>даратиз!K36</f>
        <v>1.0501700680272107E-2</v>
      </c>
      <c r="H36" s="294">
        <f>димвенканали!Q36</f>
        <v>8.1017753619299762E-2</v>
      </c>
      <c r="I36" s="294">
        <f>покрівлі!O36+'під зими'!M36+маляри!N36+водій!L36</f>
        <v>0</v>
      </c>
      <c r="J36" s="294">
        <f>електрики!P36</f>
        <v>0</v>
      </c>
      <c r="K36" s="295">
        <f t="shared" si="1"/>
        <v>0.38833880461958131</v>
      </c>
      <c r="L36" s="295">
        <v>5.4257653484850871E-3</v>
      </c>
      <c r="M36" s="295">
        <f t="shared" si="2"/>
        <v>0.39</v>
      </c>
      <c r="N36" s="295">
        <f t="shared" si="3"/>
        <v>0.46799999999999997</v>
      </c>
    </row>
    <row r="37" spans="1:14" ht="17.25" customHeight="1" x14ac:dyDescent="0.35">
      <c r="A37" s="293">
        <f t="shared" si="0"/>
        <v>32</v>
      </c>
      <c r="B37" s="293" t="s">
        <v>663</v>
      </c>
      <c r="C37" s="293">
        <v>9</v>
      </c>
      <c r="D37" s="294">
        <f>'сходові кл'!O37</f>
        <v>0</v>
      </c>
      <c r="E37" s="294">
        <f>'прибуд тер'!O37</f>
        <v>0.85473649606299229</v>
      </c>
      <c r="F37" s="294">
        <f>'слюсарі х.в.'!P37+водовідведення!P37+зварювальник!M37+'слюсарі ц.о. г.в.'!N37+'гаряча вода'!N37+'аварійні служби'!H37</f>
        <v>0.4126951443842507</v>
      </c>
      <c r="G37" s="294">
        <f>даратиз!K37</f>
        <v>1.0511811023622046E-2</v>
      </c>
      <c r="H37" s="294">
        <f>димвенканали!Q37</f>
        <v>0.12289886889609403</v>
      </c>
      <c r="I37" s="294">
        <f>покрівлі!O37+'під зими'!M37+маляри!N37+водій!L37</f>
        <v>0.46058357772527259</v>
      </c>
      <c r="J37" s="294">
        <f>електрики!P37</f>
        <v>6.0237027069150122E-2</v>
      </c>
      <c r="K37" s="295">
        <f t="shared" si="1"/>
        <v>1.9216629251613819</v>
      </c>
      <c r="L37" s="295">
        <v>2.5667697626276173E-2</v>
      </c>
      <c r="M37" s="295">
        <f t="shared" si="2"/>
        <v>1.95</v>
      </c>
      <c r="N37" s="295">
        <f t="shared" si="3"/>
        <v>2.34</v>
      </c>
    </row>
    <row r="38" spans="1:14" ht="17.25" customHeight="1" x14ac:dyDescent="0.35">
      <c r="A38" s="293">
        <f t="shared" si="0"/>
        <v>33</v>
      </c>
      <c r="B38" s="293" t="s">
        <v>1961</v>
      </c>
      <c r="C38" s="293">
        <v>8</v>
      </c>
      <c r="D38" s="294">
        <f>'сходові кл'!O38</f>
        <v>0</v>
      </c>
      <c r="E38" s="294">
        <f>'прибуд тер'!O38</f>
        <v>0.21827574983819958</v>
      </c>
      <c r="F38" s="294">
        <f>'слюсарі х.в.'!P38+водовідведення!P38+зварювальник!M38+'слюсарі ц.о. г.в.'!N38+'гаряча вода'!N38+'аварійні служби'!H38</f>
        <v>0.35923232695995294</v>
      </c>
      <c r="G38" s="294">
        <f>даратиз!K38</f>
        <v>9.2043081657324985E-3</v>
      </c>
      <c r="H38" s="294">
        <f>димвенканали!Q38</f>
        <v>8.0945195125275496E-2</v>
      </c>
      <c r="I38" s="294">
        <f>покрівлі!O38+'під зими'!M38+маляри!N38+водій!L38</f>
        <v>0.2574693690628016</v>
      </c>
      <c r="J38" s="294">
        <f>електрики!P38</f>
        <v>3.7367243959810309E-2</v>
      </c>
      <c r="K38" s="295">
        <f t="shared" si="1"/>
        <v>0.96249419311177242</v>
      </c>
      <c r="L38" s="295">
        <v>1.2925364497881691E-2</v>
      </c>
      <c r="M38" s="295">
        <f t="shared" si="2"/>
        <v>0.98</v>
      </c>
      <c r="N38" s="295">
        <f t="shared" si="3"/>
        <v>1.1759999999999999</v>
      </c>
    </row>
    <row r="39" spans="1:14" ht="17.25" customHeight="1" x14ac:dyDescent="0.35">
      <c r="A39" s="293">
        <f t="shared" si="0"/>
        <v>34</v>
      </c>
      <c r="B39" s="293" t="s">
        <v>1962</v>
      </c>
      <c r="C39" s="293">
        <v>14</v>
      </c>
      <c r="D39" s="294">
        <f>'сходові кл'!O39</f>
        <v>0</v>
      </c>
      <c r="E39" s="294">
        <f>'прибуд тер'!O39</f>
        <v>0.2559423165340407</v>
      </c>
      <c r="F39" s="294">
        <f>'слюсарі х.в.'!P39+водовідведення!P39+зварювальник!M39+'слюсарі ц.о. г.в.'!N39+'гаряча вода'!N39+'аварійні служби'!H39</f>
        <v>0.39739993925463357</v>
      </c>
      <c r="G39" s="294">
        <f>даратиз!K39</f>
        <v>1.0377984084880637E-2</v>
      </c>
      <c r="H39" s="294">
        <f>димвенканали!Q39</f>
        <v>8.0501837937391393E-2</v>
      </c>
      <c r="I39" s="294">
        <f>покрівлі!O39+'під зими'!M39+маляри!N39+водій!L39</f>
        <v>0.287602498977925</v>
      </c>
      <c r="J39" s="294">
        <f>електрики!P39</f>
        <v>5.6366802518288142E-2</v>
      </c>
      <c r="K39" s="295">
        <f t="shared" si="1"/>
        <v>1.0881913793071596</v>
      </c>
      <c r="L39" s="295">
        <v>1.4416360515172706E-2</v>
      </c>
      <c r="M39" s="295">
        <f t="shared" si="2"/>
        <v>1.1000000000000001</v>
      </c>
      <c r="N39" s="295">
        <f t="shared" si="3"/>
        <v>1.32</v>
      </c>
    </row>
    <row r="40" spans="1:14" ht="17.25" customHeight="1" x14ac:dyDescent="0.35">
      <c r="A40" s="293">
        <f t="shared" si="0"/>
        <v>35</v>
      </c>
      <c r="B40" s="293" t="s">
        <v>1963</v>
      </c>
      <c r="C40" s="293">
        <v>13</v>
      </c>
      <c r="D40" s="294">
        <f>'сходові кл'!O40</f>
        <v>0</v>
      </c>
      <c r="E40" s="294">
        <f>'прибуд тер'!O40</f>
        <v>0.42654126697407352</v>
      </c>
      <c r="F40" s="294">
        <f>'слюсарі х.в.'!P40+водовідведення!P40+зварювальник!M40+'слюсарі ц.о. г.в.'!N40+'гаряча вода'!N40+'аварійні служби'!H40</f>
        <v>0.36666087197922326</v>
      </c>
      <c r="G40" s="294">
        <f>даратиз!K40</f>
        <v>1.0346404481536528E-2</v>
      </c>
      <c r="H40" s="294">
        <f>димвенканали!Q40</f>
        <v>0.11896007278536595</v>
      </c>
      <c r="I40" s="294">
        <f>покрівлі!O40+'під зими'!M40+маляри!N40+водій!L40</f>
        <v>0.26816639169315976</v>
      </c>
      <c r="J40" s="294">
        <f>електрики!P40</f>
        <v>4.8588737965918886E-2</v>
      </c>
      <c r="K40" s="295">
        <f t="shared" si="1"/>
        <v>1.2392637458792779</v>
      </c>
      <c r="L40" s="295">
        <v>1.6456703371510228E-2</v>
      </c>
      <c r="M40" s="295">
        <f t="shared" si="2"/>
        <v>1.26</v>
      </c>
      <c r="N40" s="295">
        <f t="shared" si="3"/>
        <v>1.512</v>
      </c>
    </row>
    <row r="41" spans="1:14" ht="17.25" customHeight="1" x14ac:dyDescent="0.35">
      <c r="A41" s="293">
        <f t="shared" si="0"/>
        <v>36</v>
      </c>
      <c r="B41" s="293" t="s">
        <v>1964</v>
      </c>
      <c r="C41" s="293">
        <v>7</v>
      </c>
      <c r="D41" s="294">
        <f>'сходові кл'!O41</f>
        <v>0</v>
      </c>
      <c r="E41" s="294">
        <f>'прибуд тер'!O41</f>
        <v>0.36182942682227381</v>
      </c>
      <c r="F41" s="294">
        <f>'слюсарі х.в.'!P41+водовідведення!P41+зварювальник!M41+'слюсарі ц.о. г.в.'!N41+'гаряча вода'!N41+'аварійні служби'!H41</f>
        <v>0.40081629002355423</v>
      </c>
      <c r="G41" s="294">
        <f>даратиз!K41</f>
        <v>9.0614947258173123E-3</v>
      </c>
      <c r="H41" s="294">
        <f>димвенканали!Q41</f>
        <v>0.10703580948595011</v>
      </c>
      <c r="I41" s="294">
        <f>покрівлі!O41+'під зими'!M41+маляри!N41+водій!L41</f>
        <v>0.29170555265581755</v>
      </c>
      <c r="J41" s="294">
        <f>електрики!P41</f>
        <v>4.7692716127914932E-2</v>
      </c>
      <c r="K41" s="295">
        <f t="shared" si="1"/>
        <v>1.2181412898413282</v>
      </c>
      <c r="L41" s="295">
        <v>1.6135186391582679E-2</v>
      </c>
      <c r="M41" s="295">
        <f t="shared" si="2"/>
        <v>1.23</v>
      </c>
      <c r="N41" s="295">
        <f t="shared" si="3"/>
        <v>1.476</v>
      </c>
    </row>
    <row r="42" spans="1:14" ht="17.25" customHeight="1" x14ac:dyDescent="0.35">
      <c r="A42" s="293">
        <f t="shared" si="0"/>
        <v>37</v>
      </c>
      <c r="B42" s="293" t="s">
        <v>1965</v>
      </c>
      <c r="C42" s="293">
        <v>54</v>
      </c>
      <c r="D42" s="294">
        <f>'сходові кл'!O42</f>
        <v>0</v>
      </c>
      <c r="E42" s="294">
        <f>'прибуд тер'!O42</f>
        <v>0.64915062660570433</v>
      </c>
      <c r="F42" s="294">
        <f>'слюсарі х.в.'!P42+водовідведення!P42+зварювальник!M42+'слюсарі ц.о. г.в.'!N42+'гаряча вода'!N42+'аварійні служби'!H42</f>
        <v>0.30628692500290672</v>
      </c>
      <c r="G42" s="294">
        <f>даратиз!K42</f>
        <v>1.0483344219464402E-2</v>
      </c>
      <c r="H42" s="294">
        <f>димвенканали!Q42</f>
        <v>8.0656333458459975E-2</v>
      </c>
      <c r="I42" s="294">
        <f>покрівлі!O42+'під зими'!M42+маляри!N42+водій!L42</f>
        <v>0.29224496770728337</v>
      </c>
      <c r="J42" s="294">
        <f>електрики!P42</f>
        <v>3.3312007131644089E-2</v>
      </c>
      <c r="K42" s="295">
        <f t="shared" si="1"/>
        <v>1.3721342041254629</v>
      </c>
      <c r="L42" s="295">
        <v>1.8420981970377705E-2</v>
      </c>
      <c r="M42" s="295">
        <f t="shared" si="2"/>
        <v>1.39</v>
      </c>
      <c r="N42" s="295">
        <f t="shared" si="3"/>
        <v>1.6679999999999999</v>
      </c>
    </row>
    <row r="43" spans="1:14" ht="17.25" customHeight="1" x14ac:dyDescent="0.35">
      <c r="A43" s="293">
        <f t="shared" si="0"/>
        <v>38</v>
      </c>
      <c r="B43" s="293" t="s">
        <v>1975</v>
      </c>
      <c r="C43" s="293">
        <v>10</v>
      </c>
      <c r="D43" s="294">
        <f>'сходові кл'!O43</f>
        <v>1.1227027966463694</v>
      </c>
      <c r="E43" s="294">
        <f>'прибуд тер'!O43</f>
        <v>0.48894494037897251</v>
      </c>
      <c r="F43" s="294">
        <f>'слюсарі х.в.'!P43+водовідведення!P43+зварювальник!M43+'слюсарі ц.о. г.в.'!N43+'гаряча вода'!N43+'аварійні служби'!H43</f>
        <v>0.34345423921733598</v>
      </c>
      <c r="G43" s="294">
        <f>даратиз!K43</f>
        <v>1.0050840501536941E-2</v>
      </c>
      <c r="H43" s="294">
        <f>димвенканали!Q43</f>
        <v>5.4470517359350844E-2</v>
      </c>
      <c r="I43" s="294">
        <f>покрівлі!O43+'під зими'!M43+маляри!N43+водій!L43</f>
        <v>0.24540063855961325</v>
      </c>
      <c r="J43" s="294">
        <f>електрики!P43</f>
        <v>4.2716644123648041E-2</v>
      </c>
      <c r="K43" s="295">
        <f t="shared" si="1"/>
        <v>2.3077406167868268</v>
      </c>
      <c r="L43" s="295">
        <v>2.9682422601918803E-2</v>
      </c>
      <c r="M43" s="295">
        <f t="shared" si="2"/>
        <v>2.34</v>
      </c>
      <c r="N43" s="295">
        <f t="shared" si="3"/>
        <v>2.8079999999999998</v>
      </c>
    </row>
    <row r="44" spans="1:14" ht="17.25" customHeight="1" x14ac:dyDescent="0.35">
      <c r="A44" s="293">
        <f t="shared" si="0"/>
        <v>39</v>
      </c>
      <c r="B44" s="293" t="s">
        <v>1976</v>
      </c>
      <c r="C44" s="293">
        <v>16</v>
      </c>
      <c r="D44" s="294">
        <f>'сходові кл'!O44</f>
        <v>0</v>
      </c>
      <c r="E44" s="294">
        <f>'прибуд тер'!O44</f>
        <v>0.907734568988524</v>
      </c>
      <c r="F44" s="294">
        <f>'слюсарі х.в.'!P44+водовідведення!P44+зварювальник!M44+'слюсарі ц.о. г.в.'!N44+'гаряча вода'!N44+'аварійні служби'!H44</f>
        <v>0.57807139707505251</v>
      </c>
      <c r="G44" s="294">
        <f>даратиз!K44</f>
        <v>1.0448358686949559E-2</v>
      </c>
      <c r="H44" s="294">
        <f>димвенканали!Q44</f>
        <v>0.17690640443031586</v>
      </c>
      <c r="I44" s="294">
        <f>покрівлі!O44+'під зими'!M44+маляри!N44+водій!L44</f>
        <v>0.36966890068855823</v>
      </c>
      <c r="J44" s="294">
        <f>електрики!P44</f>
        <v>0.10208303226290454</v>
      </c>
      <c r="K44" s="295">
        <f t="shared" si="1"/>
        <v>2.1449126621323047</v>
      </c>
      <c r="L44" s="295">
        <v>2.7408891776799102E-2</v>
      </c>
      <c r="M44" s="295">
        <f t="shared" si="2"/>
        <v>2.17</v>
      </c>
      <c r="N44" s="295">
        <f t="shared" si="3"/>
        <v>2.6039999999999996</v>
      </c>
    </row>
    <row r="45" spans="1:14" ht="17.25" customHeight="1" x14ac:dyDescent="0.35">
      <c r="A45" s="293">
        <f t="shared" si="0"/>
        <v>40</v>
      </c>
      <c r="B45" s="293" t="s">
        <v>1966</v>
      </c>
      <c r="C45" s="293">
        <v>5</v>
      </c>
      <c r="D45" s="294">
        <f>'сходові кл'!O45</f>
        <v>0</v>
      </c>
      <c r="E45" s="294">
        <f>'прибуд тер'!O45</f>
        <v>0.38807912744950634</v>
      </c>
      <c r="F45" s="294">
        <f>'слюсарі х.в.'!P45+водовідведення!P45+зварювальник!M45+'слюсарі ц.о. г.в.'!N45+'гаряча вода'!N45+'аварійні служби'!H45</f>
        <v>0.42717532215127263</v>
      </c>
      <c r="G45" s="294">
        <f>даратиз!K45</f>
        <v>1.0411968125093969E-2</v>
      </c>
      <c r="H45" s="294">
        <f>димвенканали!Q45</f>
        <v>0.22163639381435291</v>
      </c>
      <c r="I45" s="294">
        <f>покрівлі!O45+'під зими'!M45+маляри!N45+водій!L45</f>
        <v>0.28544847414934238</v>
      </c>
      <c r="J45" s="294">
        <f>електрики!P45</f>
        <v>6.3901021047645848E-2</v>
      </c>
      <c r="K45" s="295">
        <f t="shared" si="1"/>
        <v>1.3966523067372141</v>
      </c>
      <c r="L45" s="295">
        <v>1.8368269423144713E-2</v>
      </c>
      <c r="M45" s="295">
        <f t="shared" si="2"/>
        <v>1.42</v>
      </c>
      <c r="N45" s="295">
        <f t="shared" si="3"/>
        <v>1.704</v>
      </c>
    </row>
    <row r="46" spans="1:14" ht="17.25" customHeight="1" x14ac:dyDescent="0.35">
      <c r="A46" s="293">
        <f t="shared" si="0"/>
        <v>41</v>
      </c>
      <c r="B46" s="293" t="s">
        <v>1967</v>
      </c>
      <c r="C46" s="293">
        <v>15</v>
      </c>
      <c r="D46" s="294">
        <f>'сходові кл'!O46</f>
        <v>1.5903620147661068</v>
      </c>
      <c r="E46" s="294">
        <f>'прибуд тер'!O46</f>
        <v>0.67830360644863585</v>
      </c>
      <c r="F46" s="294">
        <f>'слюсарі х.в.'!P46+водовідведення!P46+зварювальник!M46+'слюсарі ц.о. г.в.'!N46+'гаряча вода'!N46+'аварійні служби'!H46</f>
        <v>0.36355573064454638</v>
      </c>
      <c r="G46" s="294">
        <f>даратиз!K46</f>
        <v>9.8957432081675026E-3</v>
      </c>
      <c r="H46" s="294">
        <f>димвенканали!Q46</f>
        <v>0.12378851578116409</v>
      </c>
      <c r="I46" s="294">
        <f>покрівлі!O46+'під зими'!M46+маляри!N46+водій!L46</f>
        <v>0.22900786662370251</v>
      </c>
      <c r="J46" s="294">
        <f>електрики!P46</f>
        <v>4.7803028057125815E-2</v>
      </c>
      <c r="K46" s="295">
        <f t="shared" si="1"/>
        <v>3.0427165055294494</v>
      </c>
      <c r="L46" s="295">
        <v>3.874964027287043E-2</v>
      </c>
      <c r="M46" s="295">
        <f t="shared" si="2"/>
        <v>3.08</v>
      </c>
      <c r="N46" s="295">
        <f t="shared" si="3"/>
        <v>3.6959999999999997</v>
      </c>
    </row>
    <row r="47" spans="1:14" ht="17.25" customHeight="1" x14ac:dyDescent="0.35">
      <c r="A47" s="293">
        <f t="shared" si="0"/>
        <v>42</v>
      </c>
      <c r="B47" s="293" t="s">
        <v>1969</v>
      </c>
      <c r="C47" s="293">
        <v>17</v>
      </c>
      <c r="D47" s="294">
        <f>'сходові кл'!O47</f>
        <v>1.2760270211184466</v>
      </c>
      <c r="E47" s="294">
        <f>'прибуд тер'!O47</f>
        <v>0.39024740646816192</v>
      </c>
      <c r="F47" s="294">
        <f>'слюсарі х.в.'!P47+водовідведення!P47+зварювальник!M47+'слюсарі ц.о. г.в.'!N47+'гаряча вода'!N47+'аварійні служби'!H47</f>
        <v>0.35089160726813051</v>
      </c>
      <c r="G47" s="294">
        <f>даратиз!K47</f>
        <v>1.0411656683135848E-2</v>
      </c>
      <c r="H47" s="294">
        <f>димвенканали!Q47</f>
        <v>0.11374051819483146</v>
      </c>
      <c r="I47" s="294">
        <f>покрівлі!O47+'під зими'!M47+маляри!N47+водій!L47</f>
        <v>0.24508819478560886</v>
      </c>
      <c r="J47" s="294">
        <f>електрики!P47</f>
        <v>4.4598559676924575E-2</v>
      </c>
      <c r="K47" s="295">
        <f t="shared" si="1"/>
        <v>2.4310049641952398</v>
      </c>
      <c r="L47" s="295">
        <v>3.1259445021866464E-2</v>
      </c>
      <c r="M47" s="295">
        <f t="shared" si="2"/>
        <v>2.46</v>
      </c>
      <c r="N47" s="295">
        <f t="shared" si="3"/>
        <v>2.952</v>
      </c>
    </row>
    <row r="48" spans="1:14" ht="17.25" customHeight="1" x14ac:dyDescent="0.35">
      <c r="A48" s="293">
        <f t="shared" si="0"/>
        <v>43</v>
      </c>
      <c r="B48" s="293" t="s">
        <v>1968</v>
      </c>
      <c r="C48" s="293">
        <v>11</v>
      </c>
      <c r="D48" s="294">
        <f>'сходові кл'!O48</f>
        <v>1.6965393588655919</v>
      </c>
      <c r="E48" s="294">
        <f>'прибуд тер'!O48</f>
        <v>0.30697723306265906</v>
      </c>
      <c r="F48" s="294">
        <f>'слюсарі х.в.'!P48+водовідведення!P48+зварювальник!M48+'слюсарі ц.о. г.в.'!N48+'гаряча вода'!N48+'аварійні служби'!H48</f>
        <v>0.35784747201976241</v>
      </c>
      <c r="G48" s="294">
        <f>даратиз!K48</f>
        <v>1.0316931281056841E-2</v>
      </c>
      <c r="H48" s="294">
        <f>димвенканали!Q48</f>
        <v>0.15763903718543149</v>
      </c>
      <c r="I48" s="294">
        <f>покрівлі!O48+'під зими'!M48+маляри!N48+водій!L48</f>
        <v>0.26283341903021779</v>
      </c>
      <c r="J48" s="294">
        <f>електрики!P48</f>
        <v>4.6358637969834353E-2</v>
      </c>
      <c r="K48" s="295">
        <f t="shared" si="1"/>
        <v>2.8385120894145537</v>
      </c>
      <c r="L48" s="295">
        <v>3.6445422417737385E-2</v>
      </c>
      <c r="M48" s="295">
        <f t="shared" si="2"/>
        <v>2.87</v>
      </c>
      <c r="N48" s="295">
        <f t="shared" si="3"/>
        <v>3.444</v>
      </c>
    </row>
    <row r="49" spans="1:14" ht="17.25" customHeight="1" x14ac:dyDescent="0.35">
      <c r="A49" s="293">
        <f t="shared" si="0"/>
        <v>44</v>
      </c>
      <c r="B49" s="293" t="s">
        <v>1970</v>
      </c>
      <c r="C49" s="293">
        <v>5</v>
      </c>
      <c r="D49" s="294">
        <f>'сходові кл'!O49</f>
        <v>0</v>
      </c>
      <c r="E49" s="294">
        <f>'прибуд тер'!O49</f>
        <v>0.5772759369687458</v>
      </c>
      <c r="F49" s="294">
        <f>'слюсарі х.в.'!P49+водовідведення!P49+зварювальник!M49+'слюсарі ц.о. г.в.'!N49+'гаряча вода'!N49+'аварійні служби'!H49</f>
        <v>0.37231837588883199</v>
      </c>
      <c r="G49" s="294">
        <f>даратиз!K49</f>
        <v>1.0474695959199686E-2</v>
      </c>
      <c r="H49" s="294">
        <f>димвенканали!Q49</f>
        <v>0.1070942671503116</v>
      </c>
      <c r="I49" s="294">
        <f>покрівлі!O49+'під зими'!M49+маляри!N49+водій!L49</f>
        <v>0.32245473922382678</v>
      </c>
      <c r="J49" s="294">
        <f>електрики!P49</f>
        <v>5.0020285326154476E-2</v>
      </c>
      <c r="K49" s="295">
        <f t="shared" si="1"/>
        <v>1.4396383005170703</v>
      </c>
      <c r="L49" s="295">
        <v>1.9169611062282925E-2</v>
      </c>
      <c r="M49" s="295">
        <f t="shared" si="2"/>
        <v>1.46</v>
      </c>
      <c r="N49" s="295">
        <f t="shared" si="3"/>
        <v>1.752</v>
      </c>
    </row>
    <row r="50" spans="1:14" ht="17.25" customHeight="1" x14ac:dyDescent="0.35">
      <c r="A50" s="293">
        <f t="shared" si="0"/>
        <v>45</v>
      </c>
      <c r="B50" s="293" t="s">
        <v>1971</v>
      </c>
      <c r="C50" s="293">
        <v>18</v>
      </c>
      <c r="D50" s="294">
        <f>'сходові кл'!O50</f>
        <v>0</v>
      </c>
      <c r="E50" s="294">
        <f>'прибуд тер'!O50</f>
        <v>0.70283571476715689</v>
      </c>
      <c r="F50" s="294">
        <f>'слюсарі х.в.'!P50+водовідведення!P50+зварювальник!M50+'слюсарі ц.о. г.в.'!N50+'гаряча вода'!N50+'аварійні служби'!H50</f>
        <v>0.31357727030686655</v>
      </c>
      <c r="G50" s="294">
        <f>даратиз!K50</f>
        <v>1.0340073529411764E-2</v>
      </c>
      <c r="H50" s="294">
        <f>димвенканали!Q50</f>
        <v>0.11349710158538806</v>
      </c>
      <c r="I50" s="294">
        <f>покрівлі!O50+'під зими'!M50+маляри!N50+водій!L50</f>
        <v>0.29201349312407721</v>
      </c>
      <c r="J50" s="294">
        <f>електрики!P50</f>
        <v>3.5156720761866107E-2</v>
      </c>
      <c r="K50" s="295">
        <f t="shared" si="1"/>
        <v>1.4674203740747667</v>
      </c>
      <c r="L50" s="295">
        <v>1.9611558435017541E-2</v>
      </c>
      <c r="M50" s="295">
        <f t="shared" si="2"/>
        <v>1.49</v>
      </c>
      <c r="N50" s="295">
        <f t="shared" si="3"/>
        <v>1.788</v>
      </c>
    </row>
    <row r="51" spans="1:14" ht="17.25" customHeight="1" x14ac:dyDescent="0.35">
      <c r="A51" s="293">
        <f t="shared" si="0"/>
        <v>46</v>
      </c>
      <c r="B51" s="293" t="s">
        <v>1972</v>
      </c>
      <c r="C51" s="293">
        <v>17</v>
      </c>
      <c r="D51" s="294">
        <f>'сходові кл'!O51</f>
        <v>0</v>
      </c>
      <c r="E51" s="294">
        <f>'прибуд тер'!O51</f>
        <v>6.5437286477599665E-2</v>
      </c>
      <c r="F51" s="294">
        <f>'слюсарі х.в.'!P51+водовідведення!P51+зварювальник!M51+'слюсарі ц.о. г.в.'!N51+'гаряча вода'!N51+'аварійні служби'!H51</f>
        <v>0.36861725876148577</v>
      </c>
      <c r="G51" s="294">
        <f>даратиз!K51</f>
        <v>9.6917385943279897E-3</v>
      </c>
      <c r="H51" s="294">
        <f>димвенканали!Q51</f>
        <v>5.1321516974283415E-2</v>
      </c>
      <c r="I51" s="294">
        <f>покрівлі!O51+'під зими'!M51+маляри!N51+водій!L51</f>
        <v>0.25915631189307264</v>
      </c>
      <c r="J51" s="294">
        <f>електрики!P51</f>
        <v>4.4020318178770619E-2</v>
      </c>
      <c r="K51" s="295">
        <f t="shared" si="1"/>
        <v>0.79824443087954011</v>
      </c>
      <c r="L51" s="295">
        <v>3.8670298009737848E-2</v>
      </c>
      <c r="M51" s="295">
        <f t="shared" si="2"/>
        <v>0.84</v>
      </c>
      <c r="N51" s="295">
        <f t="shared" si="3"/>
        <v>1.008</v>
      </c>
    </row>
    <row r="52" spans="1:14" ht="17.25" customHeight="1" x14ac:dyDescent="0.35">
      <c r="A52" s="293">
        <f t="shared" si="0"/>
        <v>47</v>
      </c>
      <c r="B52" s="293" t="s">
        <v>1979</v>
      </c>
      <c r="C52" s="293">
        <v>23</v>
      </c>
      <c r="D52" s="294">
        <f>'сходові кл'!O52</f>
        <v>0.6717318914956012</v>
      </c>
      <c r="E52" s="294">
        <f>'прибуд тер'!O52</f>
        <v>0.23768860058651028</v>
      </c>
      <c r="F52" s="294">
        <f>'слюсарі х.в.'!P52+водовідведення!P52+зварювальник!M52+'слюсарі ц.о. г.в.'!N52+'гаряча вода'!N52+'аварійні служби'!H52</f>
        <v>0.41106620442068997</v>
      </c>
      <c r="G52" s="294">
        <f>даратиз!K52</f>
        <v>1.0337243401759531E-2</v>
      </c>
      <c r="H52" s="294">
        <f>димвенканали!Q52</f>
        <v>2.2885859750445662E-2</v>
      </c>
      <c r="I52" s="294">
        <f>покрівлі!O52+'під зими'!M52+маляри!N52+водій!L52</f>
        <v>0.28592139487292434</v>
      </c>
      <c r="J52" s="294">
        <f>електрики!P52</f>
        <v>5.982484799829571E-2</v>
      </c>
      <c r="K52" s="295">
        <f t="shared" si="1"/>
        <v>1.6994560425262268</v>
      </c>
      <c r="L52" s="295">
        <v>2.1999359458149667E-2</v>
      </c>
      <c r="M52" s="295">
        <f t="shared" si="2"/>
        <v>1.72</v>
      </c>
      <c r="N52" s="295">
        <f t="shared" si="3"/>
        <v>2.0640000000000001</v>
      </c>
    </row>
    <row r="53" spans="1:14" ht="17.25" customHeight="1" x14ac:dyDescent="0.35">
      <c r="A53" s="293">
        <f t="shared" si="0"/>
        <v>48</v>
      </c>
      <c r="B53" s="293" t="s">
        <v>1973</v>
      </c>
      <c r="C53" s="293">
        <v>19</v>
      </c>
      <c r="D53" s="294">
        <f>'сходові кл'!O53</f>
        <v>0.58872463508016271</v>
      </c>
      <c r="E53" s="294">
        <f>'прибуд тер'!O53</f>
        <v>6.2656008658008661E-2</v>
      </c>
      <c r="F53" s="294">
        <f>'слюсарі х.в.'!P53+водовідведення!P53+зварювальник!M53+'слюсарі ц.о. г.в.'!N53+'гаряча вода'!N53+'аварійні служби'!H53</f>
        <v>0.36160911759701175</v>
      </c>
      <c r="G53" s="294">
        <f>даратиз!K53</f>
        <v>9.0754483611626465E-3</v>
      </c>
      <c r="H53" s="294">
        <f>димвенканали!Q53</f>
        <v>7.5075307117864087E-2</v>
      </c>
      <c r="I53" s="294">
        <f>покрівлі!O53+'під зими'!M53+маляри!N53+водій!L53</f>
        <v>0.27677876805150869</v>
      </c>
      <c r="J53" s="294">
        <f>електрики!P53</f>
        <v>4.205374802601286E-2</v>
      </c>
      <c r="K53" s="295">
        <f t="shared" si="1"/>
        <v>1.4159730328917313</v>
      </c>
      <c r="L53" s="295">
        <v>1.8621340413267025E-2</v>
      </c>
      <c r="M53" s="295">
        <f t="shared" si="2"/>
        <v>1.43</v>
      </c>
      <c r="N53" s="295">
        <f t="shared" si="3"/>
        <v>1.716</v>
      </c>
    </row>
    <row r="54" spans="1:14" ht="17.25" customHeight="1" x14ac:dyDescent="0.35">
      <c r="A54" s="293">
        <f t="shared" si="0"/>
        <v>49</v>
      </c>
      <c r="B54" s="293" t="s">
        <v>1974</v>
      </c>
      <c r="C54" s="293">
        <v>9</v>
      </c>
      <c r="D54" s="294">
        <f>'сходові кл'!O54</f>
        <v>0.52675892818909775</v>
      </c>
      <c r="E54" s="294">
        <f>'прибуд тер'!O54</f>
        <v>0.38735756647968139</v>
      </c>
      <c r="F54" s="294">
        <f>'слюсарі х.в.'!P54+водовідведення!P54+зварювальник!M54+'слюсарі ц.о. г.в.'!N54+'гаряча вода'!N54+'аварійні служби'!H54</f>
        <v>0.32567669143144518</v>
      </c>
      <c r="G54" s="294">
        <f>даратиз!K54</f>
        <v>1.0437631139468162E-2</v>
      </c>
      <c r="H54" s="294">
        <f>димвенканали!Q54</f>
        <v>6.1266118502920179E-2</v>
      </c>
      <c r="I54" s="294">
        <f>покрівлі!O54+'під зими'!M54+маляри!N54+водій!L54</f>
        <v>0.28247877018468959</v>
      </c>
      <c r="J54" s="294">
        <f>електрики!P54</f>
        <v>3.8218299622085998E-2</v>
      </c>
      <c r="K54" s="295">
        <f t="shared" si="1"/>
        <v>1.6321940055493882</v>
      </c>
      <c r="L54" s="295">
        <v>2.1526576551516814E-2</v>
      </c>
      <c r="M54" s="295">
        <f t="shared" si="2"/>
        <v>1.65</v>
      </c>
      <c r="N54" s="295">
        <f t="shared" si="3"/>
        <v>1.9799999999999998</v>
      </c>
    </row>
    <row r="55" spans="1:14" ht="17.25" customHeight="1" x14ac:dyDescent="0.35">
      <c r="A55" s="293">
        <f t="shared" si="0"/>
        <v>50</v>
      </c>
      <c r="B55" s="293" t="s">
        <v>1977</v>
      </c>
      <c r="C55" s="293">
        <v>22</v>
      </c>
      <c r="D55" s="294">
        <f>'сходові кл'!O55</f>
        <v>0</v>
      </c>
      <c r="E55" s="294">
        <f>'прибуд тер'!O55</f>
        <v>0.60938792024149979</v>
      </c>
      <c r="F55" s="294">
        <f>'слюсарі х.в.'!P55+водовідведення!P55+зварювальник!M55+'слюсарі ц.о. г.в.'!N55+'гаряча вода'!N55+'аварійні служби'!H55</f>
        <v>0.41481323219196931</v>
      </c>
      <c r="G55" s="294">
        <f>даратиз!K55</f>
        <v>8.1148713060057182E-3</v>
      </c>
      <c r="H55" s="294">
        <f>димвенканали!Q55</f>
        <v>0.1487908136301615</v>
      </c>
      <c r="I55" s="294">
        <f>покрівлі!O55+'під зими'!M55+маляри!N55+водій!L55</f>
        <v>0.31377803476697524</v>
      </c>
      <c r="J55" s="294">
        <f>електрики!P55</f>
        <v>4.861838219117931E-2</v>
      </c>
      <c r="K55" s="295">
        <f t="shared" si="1"/>
        <v>1.5435032543277907</v>
      </c>
      <c r="L55" s="295">
        <v>2.0203420194054213E-2</v>
      </c>
      <c r="M55" s="295">
        <f t="shared" si="2"/>
        <v>1.56</v>
      </c>
      <c r="N55" s="295">
        <f t="shared" si="3"/>
        <v>1.8719999999999999</v>
      </c>
    </row>
    <row r="56" spans="1:14" ht="17.25" customHeight="1" x14ac:dyDescent="0.35">
      <c r="A56" s="293">
        <f t="shared" si="0"/>
        <v>51</v>
      </c>
      <c r="B56" s="293" t="s">
        <v>1978</v>
      </c>
      <c r="C56" s="293">
        <v>13</v>
      </c>
      <c r="D56" s="294">
        <f>'сходові кл'!O56</f>
        <v>0.7021908222319283</v>
      </c>
      <c r="E56" s="294">
        <f>'прибуд тер'!O56</f>
        <v>3.7930215330858275E-2</v>
      </c>
      <c r="F56" s="294">
        <f>'слюсарі х.в.'!P56+водовідведення!P56+зварювальник!M56+'слюсарі ц.о. г.в.'!N56+'гаряча вода'!N56+'аварійні служби'!H56</f>
        <v>0.3947242566952836</v>
      </c>
      <c r="G56" s="294">
        <f>даратиз!K56</f>
        <v>1.0384363398121861E-2</v>
      </c>
      <c r="H56" s="294">
        <f>димвенканали!Q56</f>
        <v>0.14483232053095499</v>
      </c>
      <c r="I56" s="294">
        <f>покрівлі!O56+'під зими'!M56+маляри!N56+водій!L56</f>
        <v>0.28568357243174247</v>
      </c>
      <c r="J56" s="294">
        <f>електрики!P56</f>
        <v>5.5689760775875854E-2</v>
      </c>
      <c r="K56" s="295">
        <f t="shared" si="1"/>
        <v>1.6314353113947655</v>
      </c>
      <c r="L56" s="295">
        <v>2.1361204110690132E-2</v>
      </c>
      <c r="M56" s="295">
        <f t="shared" si="2"/>
        <v>1.65</v>
      </c>
      <c r="N56" s="295">
        <f t="shared" si="3"/>
        <v>1.9799999999999998</v>
      </c>
    </row>
    <row r="57" spans="1:14" ht="17.25" customHeight="1" x14ac:dyDescent="0.35">
      <c r="A57" s="293">
        <f t="shared" si="0"/>
        <v>52</v>
      </c>
      <c r="B57" s="293" t="s">
        <v>1980</v>
      </c>
      <c r="C57" s="293">
        <v>30</v>
      </c>
      <c r="D57" s="294">
        <f>'сходові кл'!O57</f>
        <v>0.83540605669745638</v>
      </c>
      <c r="E57" s="294">
        <f>'прибуд тер'!O57</f>
        <v>1.0952209831627417</v>
      </c>
      <c r="F57" s="294">
        <f>'слюсарі х.в.'!P57+водовідведення!P57+зварювальник!M57+'слюсарі ц.о. г.в.'!N57+'гаряча вода'!N57+'аварійні служби'!H57</f>
        <v>0.34236269526820129</v>
      </c>
      <c r="G57" s="294">
        <f>даратиз!K57</f>
        <v>1.0443538320712325E-2</v>
      </c>
      <c r="H57" s="294">
        <f>димвенканали!Q57</f>
        <v>0.11545241537306551</v>
      </c>
      <c r="I57" s="294">
        <f>покрівлі!O57+'під зими'!M57+маляри!N57+водій!L57</f>
        <v>0.288461889484812</v>
      </c>
      <c r="J57" s="294">
        <f>електрики!P57</f>
        <v>4.2440445134848216E-2</v>
      </c>
      <c r="K57" s="295">
        <f t="shared" si="1"/>
        <v>2.7297880234418375</v>
      </c>
      <c r="L57" s="295">
        <v>3.5190490680042409E-2</v>
      </c>
      <c r="M57" s="295">
        <f t="shared" si="2"/>
        <v>2.76</v>
      </c>
      <c r="N57" s="295">
        <f t="shared" si="3"/>
        <v>3.3119999999999998</v>
      </c>
    </row>
    <row r="58" spans="1:14" ht="17.25" customHeight="1" x14ac:dyDescent="0.35">
      <c r="A58" s="293">
        <f t="shared" si="0"/>
        <v>53</v>
      </c>
      <c r="B58" s="293" t="s">
        <v>1981</v>
      </c>
      <c r="C58" s="293">
        <v>11</v>
      </c>
      <c r="D58" s="294">
        <f>'сходові кл'!O58</f>
        <v>0.77512262281354682</v>
      </c>
      <c r="E58" s="294">
        <f>'прибуд тер'!O58</f>
        <v>0.43611413935969856</v>
      </c>
      <c r="F58" s="294">
        <f>'слюсарі х.в.'!P58+водовідведення!P58+зварювальник!M58+'слюсарі ц.о. г.в.'!N58+'гаряча вода'!N58+'аварійні служби'!H58</f>
        <v>0.43344013525190606</v>
      </c>
      <c r="G58" s="294">
        <f>даратиз!K58</f>
        <v>9.6558808423215202E-3</v>
      </c>
      <c r="H58" s="294">
        <f>димвенканали!Q58</f>
        <v>0.11799362945173478</v>
      </c>
      <c r="I58" s="294">
        <f>покрівлі!O58+'під зими'!M58+маляри!N58+водій!L58</f>
        <v>0.27807171402681996</v>
      </c>
      <c r="J58" s="294">
        <f>електрики!P58</f>
        <v>6.5486238981185274E-2</v>
      </c>
      <c r="K58" s="295">
        <f t="shared" si="1"/>
        <v>2.1158843607272133</v>
      </c>
      <c r="L58" s="295">
        <v>2.7116657395801415E-2</v>
      </c>
      <c r="M58" s="295">
        <f t="shared" si="2"/>
        <v>2.14</v>
      </c>
      <c r="N58" s="295">
        <f t="shared" si="3"/>
        <v>2.5680000000000001</v>
      </c>
    </row>
    <row r="59" spans="1:14" ht="17.25" customHeight="1" x14ac:dyDescent="0.35">
      <c r="A59" s="293">
        <f t="shared" si="0"/>
        <v>54</v>
      </c>
      <c r="B59" s="293" t="s">
        <v>1982</v>
      </c>
      <c r="C59" s="293">
        <v>10</v>
      </c>
      <c r="D59" s="294">
        <f>'сходові кл'!O59</f>
        <v>0</v>
      </c>
      <c r="E59" s="294">
        <f>'прибуд тер'!O59</f>
        <v>0.79019478976531932</v>
      </c>
      <c r="F59" s="294">
        <f>'слюсарі х.в.'!P59+водовідведення!P59+зварювальник!M59+'слюсарі ц.о. г.в.'!N59+'гаряча вода'!N59+'аварійні служби'!H59</f>
        <v>0.33887752575430052</v>
      </c>
      <c r="G59" s="294">
        <f>даратиз!K59</f>
        <v>1.0438396349413298E-2</v>
      </c>
      <c r="H59" s="294">
        <f>димвенканали!Q59</f>
        <v>0.12718510715290043</v>
      </c>
      <c r="I59" s="294">
        <f>покрівлі!O59+'під зими'!M59+маляри!N59+водій!L59</f>
        <v>0.26511496661006068</v>
      </c>
      <c r="J59" s="294">
        <f>електрики!P59</f>
        <v>4.1558574738059899E-2</v>
      </c>
      <c r="K59" s="295">
        <f t="shared" si="1"/>
        <v>1.573369360370054</v>
      </c>
      <c r="L59" s="295">
        <v>2.0710339797844542E-2</v>
      </c>
      <c r="M59" s="295">
        <f t="shared" si="2"/>
        <v>1.59</v>
      </c>
      <c r="N59" s="295">
        <f t="shared" si="3"/>
        <v>1.9079999999999999</v>
      </c>
    </row>
    <row r="60" spans="1:14" ht="17.25" customHeight="1" x14ac:dyDescent="0.35">
      <c r="A60" s="293">
        <f t="shared" si="0"/>
        <v>55</v>
      </c>
      <c r="B60" s="293" t="s">
        <v>1983</v>
      </c>
      <c r="C60" s="293">
        <v>20</v>
      </c>
      <c r="D60" s="294">
        <f>'сходові кл'!O60</f>
        <v>1.1459040711500048</v>
      </c>
      <c r="E60" s="294">
        <f>'прибуд тер'!O60</f>
        <v>0.50785954067450878</v>
      </c>
      <c r="F60" s="294">
        <f>'слюсарі х.в.'!P60+водовідведення!P60+зварювальник!M60+'слюсарі ц.о. г.в.'!N60+'гаряча вода'!N60+'аварійні служби'!H60</f>
        <v>0.36635766710064122</v>
      </c>
      <c r="G60" s="294">
        <f>даратиз!K60</f>
        <v>1.0368115666317892E-2</v>
      </c>
      <c r="H60" s="294">
        <f>димвенканали!Q60</f>
        <v>0.13196915015106328</v>
      </c>
      <c r="I60" s="294">
        <f>покрівлі!O60+'під зими'!M60+маляри!N60+водій!L60</f>
        <v>0.30790529101164449</v>
      </c>
      <c r="J60" s="294">
        <f>електрики!P60</f>
        <v>4.8512016473458673E-2</v>
      </c>
      <c r="K60" s="295">
        <f t="shared" si="1"/>
        <v>2.5188758522276391</v>
      </c>
      <c r="L60" s="295">
        <v>3.2602931184591115E-2</v>
      </c>
      <c r="M60" s="295">
        <f t="shared" si="2"/>
        <v>2.5499999999999998</v>
      </c>
      <c r="N60" s="295">
        <f t="shared" si="3"/>
        <v>3.0599999999999996</v>
      </c>
    </row>
    <row r="61" spans="1:14" ht="17.25" customHeight="1" x14ac:dyDescent="0.35">
      <c r="A61" s="293">
        <f t="shared" si="0"/>
        <v>56</v>
      </c>
      <c r="B61" s="293" t="s">
        <v>1984</v>
      </c>
      <c r="C61" s="293">
        <v>25</v>
      </c>
      <c r="D61" s="294">
        <f>'сходові кл'!O61</f>
        <v>1.721699515328049</v>
      </c>
      <c r="E61" s="294">
        <f>'прибуд тер'!O61</f>
        <v>0</v>
      </c>
      <c r="F61" s="294">
        <f>'слюсарі х.в.'!P61+водовідведення!P61+зварювальник!M61+'слюсарі ц.о. г.в.'!N61+'гаряча вода'!N61+'аварійні служби'!H61</f>
        <v>0.28534894657382714</v>
      </c>
      <c r="G61" s="294">
        <f>даратиз!K61</f>
        <v>1.0439547321172762E-2</v>
      </c>
      <c r="H61" s="294">
        <f>димвенканали!Q61</f>
        <v>0.10558473321024218</v>
      </c>
      <c r="I61" s="294">
        <f>покрівлі!O61+'під зими'!M61+маляри!N61+водій!L61</f>
        <v>0.28213693866403755</v>
      </c>
      <c r="J61" s="294">
        <f>електрики!P61</f>
        <v>0</v>
      </c>
      <c r="K61" s="295">
        <f t="shared" si="1"/>
        <v>2.4052096810973285</v>
      </c>
      <c r="L61" s="295">
        <v>3.1902187217678749E-2</v>
      </c>
      <c r="M61" s="295">
        <f t="shared" si="2"/>
        <v>2.44</v>
      </c>
      <c r="N61" s="295">
        <f t="shared" si="3"/>
        <v>2.9279999999999999</v>
      </c>
    </row>
    <row r="62" spans="1:14" ht="17.25" customHeight="1" x14ac:dyDescent="0.35">
      <c r="A62" s="293">
        <f t="shared" si="0"/>
        <v>57</v>
      </c>
      <c r="B62" s="293" t="s">
        <v>1985</v>
      </c>
      <c r="C62" s="293">
        <v>17</v>
      </c>
      <c r="D62" s="294">
        <f>'сходові кл'!O62</f>
        <v>0</v>
      </c>
      <c r="E62" s="294">
        <f>'прибуд тер'!O62</f>
        <v>0.59921200615093451</v>
      </c>
      <c r="F62" s="294">
        <f>'слюсарі х.в.'!P62+водовідведення!P62+зварювальник!M62+'слюсарі ц.о. г.в.'!N62+'гаряча вода'!N62+'аварійні служби'!H62</f>
        <v>0.31768597820583633</v>
      </c>
      <c r="G62" s="294">
        <f>даратиз!K62</f>
        <v>1.0472853087295954E-2</v>
      </c>
      <c r="H62" s="294">
        <f>димвенканали!Q62</f>
        <v>0.11077470794750845</v>
      </c>
      <c r="I62" s="294">
        <f>покрівлі!O62+'під зими'!M62+маляри!N62+водій!L62</f>
        <v>0.26769654536986404</v>
      </c>
      <c r="J62" s="294">
        <f>електрики!P62</f>
        <v>3.619636828853591E-2</v>
      </c>
      <c r="K62" s="295">
        <f t="shared" ref="K62:K122" si="4">D62+E62+F62+G62+H62+I62+J62</f>
        <v>1.3420384590499754</v>
      </c>
      <c r="L62" s="295">
        <v>3.5081562235186374E-2</v>
      </c>
      <c r="M62" s="295">
        <f t="shared" ref="M62:M122" si="5">ROUND(K62+L62,2)</f>
        <v>1.38</v>
      </c>
      <c r="N62" s="295">
        <f t="shared" si="3"/>
        <v>1.6559999999999999</v>
      </c>
    </row>
    <row r="63" spans="1:14" ht="17.25" customHeight="1" x14ac:dyDescent="0.35">
      <c r="A63" s="293">
        <f t="shared" si="0"/>
        <v>58</v>
      </c>
      <c r="B63" s="293" t="s">
        <v>1986</v>
      </c>
      <c r="C63" s="293">
        <v>15</v>
      </c>
      <c r="D63" s="294">
        <f>'сходові кл'!O63</f>
        <v>0.75649010217783552</v>
      </c>
      <c r="E63" s="294">
        <f>'прибуд тер'!O63</f>
        <v>0.17369946154168939</v>
      </c>
      <c r="F63" s="294">
        <f>'слюсарі х.в.'!P63+водовідведення!P63+зварювальник!M63+'слюсарі ц.о. г.в.'!N63+'гаряча вода'!N63+'аварійні служби'!H63</f>
        <v>0.34379143408438184</v>
      </c>
      <c r="G63" s="294">
        <f>даратиз!K63</f>
        <v>1.0118123452645714E-2</v>
      </c>
      <c r="H63" s="294">
        <f>димвенканали!Q63</f>
        <v>6.5495180016801408E-2</v>
      </c>
      <c r="I63" s="294">
        <f>покрівлі!O63+'під зими'!M63+маляри!N63+водій!L63</f>
        <v>0.22630433642433651</v>
      </c>
      <c r="J63" s="294">
        <f>електрики!P63</f>
        <v>4.2801966277996817E-2</v>
      </c>
      <c r="K63" s="295">
        <f t="shared" si="4"/>
        <v>1.618700603975687</v>
      </c>
      <c r="L63" s="295">
        <v>2.1031935983031033E-2</v>
      </c>
      <c r="M63" s="295">
        <f t="shared" si="5"/>
        <v>1.64</v>
      </c>
      <c r="N63" s="295">
        <f t="shared" si="3"/>
        <v>1.9679999999999997</v>
      </c>
    </row>
    <row r="64" spans="1:14" ht="17.25" customHeight="1" x14ac:dyDescent="0.35">
      <c r="A64" s="293">
        <f t="shared" si="0"/>
        <v>59</v>
      </c>
      <c r="B64" s="293" t="s">
        <v>1987</v>
      </c>
      <c r="C64" s="293">
        <v>126</v>
      </c>
      <c r="D64" s="294">
        <f>'сходові кл'!O64</f>
        <v>1.1941171916786304</v>
      </c>
      <c r="E64" s="294">
        <f>'прибуд тер'!O64</f>
        <v>0.40744131970835801</v>
      </c>
      <c r="F64" s="294">
        <f>'слюсарі х.в.'!P64+водовідведення!P64+зварювальник!M64+'слюсарі ц.о. г.в.'!N64+'гаряча вода'!N64+'аварійні служби'!H64</f>
        <v>0.34485570147240951</v>
      </c>
      <c r="G64" s="294">
        <f>даратиз!K64</f>
        <v>1.0366523097711342E-2</v>
      </c>
      <c r="H64" s="294">
        <f>димвенканали!Q64</f>
        <v>0.10613902616093908</v>
      </c>
      <c r="I64" s="294">
        <f>покрівлі!O64+'під зими'!M64+маляри!N64+водій!L64</f>
        <v>0.29057143129322671</v>
      </c>
      <c r="J64" s="294">
        <f>електрики!P64</f>
        <v>4.3071263338017987E-2</v>
      </c>
      <c r="K64" s="295">
        <f t="shared" si="4"/>
        <v>2.3965624567492929</v>
      </c>
      <c r="L64" s="295">
        <v>3.1062141968278209E-2</v>
      </c>
      <c r="M64" s="295">
        <f t="shared" si="5"/>
        <v>2.4300000000000002</v>
      </c>
      <c r="N64" s="295">
        <f t="shared" si="3"/>
        <v>2.9159999999999999</v>
      </c>
    </row>
    <row r="65" spans="1:14" ht="17.25" customHeight="1" x14ac:dyDescent="0.35">
      <c r="A65" s="293">
        <f t="shared" si="0"/>
        <v>60</v>
      </c>
      <c r="B65" s="293" t="s">
        <v>1988</v>
      </c>
      <c r="C65" s="293">
        <v>3</v>
      </c>
      <c r="D65" s="294">
        <f>'сходові кл'!O65</f>
        <v>0.77631538477042772</v>
      </c>
      <c r="E65" s="294">
        <f>'прибуд тер'!O65</f>
        <v>0.45544391220284441</v>
      </c>
      <c r="F65" s="294">
        <f>'слюсарі х.в.'!P65+водовідведення!P65+зварювальник!M65+'слюсарі ц.о. г.в.'!N65+'гаряча вода'!N65+'аварійні служби'!H65</f>
        <v>0.40610301777792324</v>
      </c>
      <c r="G65" s="294">
        <f>даратиз!K65</f>
        <v>1.4890221114917472E-4</v>
      </c>
      <c r="H65" s="294">
        <f>димвенканали!Q65</f>
        <v>6.9362026398079216E-2</v>
      </c>
      <c r="I65" s="294">
        <f>покрівлі!O65+'під зими'!M65+маляри!N65+водій!L65</f>
        <v>0.22462213435224671</v>
      </c>
      <c r="J65" s="294">
        <f>електрики!P65</f>
        <v>5.7576292612810109E-2</v>
      </c>
      <c r="K65" s="295">
        <f t="shared" si="4"/>
        <v>1.9895716703254804</v>
      </c>
      <c r="L65" s="295">
        <v>2.5494867768007128E-2</v>
      </c>
      <c r="M65" s="295">
        <f t="shared" si="5"/>
        <v>2.02</v>
      </c>
      <c r="N65" s="295">
        <f t="shared" si="3"/>
        <v>2.4239999999999999</v>
      </c>
    </row>
    <row r="66" spans="1:14" ht="17.25" customHeight="1" x14ac:dyDescent="0.35">
      <c r="A66" s="293">
        <f t="shared" si="0"/>
        <v>61</v>
      </c>
      <c r="B66" s="293" t="s">
        <v>1989</v>
      </c>
      <c r="C66" s="293">
        <v>7</v>
      </c>
      <c r="D66" s="294">
        <f>'сходові кл'!O66</f>
        <v>0.54598382903683229</v>
      </c>
      <c r="E66" s="294">
        <f>'прибуд тер'!O66</f>
        <v>0.11612650930201555</v>
      </c>
      <c r="F66" s="294">
        <f>'слюсарі х.в.'!P66+водовідведення!P66+зварювальник!M66+'слюсарі ц.о. г.в.'!N66+'гаряча вода'!N66+'аварійні служби'!H66</f>
        <v>0.38349944089983345</v>
      </c>
      <c r="G66" s="294">
        <f>даратиз!K66</f>
        <v>5.2085227066138245E-4</v>
      </c>
      <c r="H66" s="294">
        <f>димвенканали!Q66</f>
        <v>0.11728486512839138</v>
      </c>
      <c r="I66" s="294">
        <f>покрівлі!O66+'під зими'!M66+маляри!N66+водій!L66</f>
        <v>0.25472301214967813</v>
      </c>
      <c r="J66" s="294">
        <f>електрики!P66</f>
        <v>5.2849487807824322E-2</v>
      </c>
      <c r="K66" s="295">
        <f t="shared" si="4"/>
        <v>1.4709879965952366</v>
      </c>
      <c r="L66" s="295">
        <v>1.9346245687837348E-2</v>
      </c>
      <c r="M66" s="295">
        <f t="shared" si="5"/>
        <v>1.49</v>
      </c>
      <c r="N66" s="295">
        <f t="shared" si="3"/>
        <v>1.788</v>
      </c>
    </row>
    <row r="67" spans="1:14" ht="17.25" customHeight="1" x14ac:dyDescent="0.35">
      <c r="A67" s="293">
        <f t="shared" si="0"/>
        <v>62</v>
      </c>
      <c r="B67" s="293" t="s">
        <v>1990</v>
      </c>
      <c r="C67" s="293">
        <v>14</v>
      </c>
      <c r="D67" s="294">
        <f>'сходові кл'!O67</f>
        <v>0</v>
      </c>
      <c r="E67" s="294">
        <f>'прибуд тер'!O67</f>
        <v>1.1190482083822118</v>
      </c>
      <c r="F67" s="294">
        <f>'слюсарі х.в.'!P67+водовідведення!P67+зварювальник!M67+'слюсарі ц.о. г.в.'!N67+'гаряча вода'!N67+'аварійні служби'!H67</f>
        <v>0.38958411970676954</v>
      </c>
      <c r="G67" s="294">
        <f>даратиз!K67</f>
        <v>3.0660125839820835E-3</v>
      </c>
      <c r="H67" s="294">
        <f>димвенканали!Q67</f>
        <v>0.12021496602055338</v>
      </c>
      <c r="I67" s="294">
        <f>покрівлі!O67+'під зими'!M67+маляри!N67+водій!L67</f>
        <v>0.34186680841094363</v>
      </c>
      <c r="J67" s="294">
        <f>електрики!P67</f>
        <v>3.6259416955349684E-2</v>
      </c>
      <c r="K67" s="295">
        <f t="shared" si="4"/>
        <v>2.0100395320598099</v>
      </c>
      <c r="L67" s="295">
        <v>2.6318697597130389E-2</v>
      </c>
      <c r="M67" s="295">
        <f t="shared" si="5"/>
        <v>2.04</v>
      </c>
      <c r="N67" s="295">
        <f t="shared" si="3"/>
        <v>2.448</v>
      </c>
    </row>
    <row r="68" spans="1:14" ht="17.25" customHeight="1" x14ac:dyDescent="0.35">
      <c r="A68" s="293">
        <f t="shared" si="0"/>
        <v>63</v>
      </c>
      <c r="B68" s="293" t="s">
        <v>1991</v>
      </c>
      <c r="C68" s="293">
        <v>68</v>
      </c>
      <c r="D68" s="294">
        <f>'сходові кл'!O68</f>
        <v>0</v>
      </c>
      <c r="E68" s="294">
        <f>'прибуд тер'!O68</f>
        <v>0.73916679233946669</v>
      </c>
      <c r="F68" s="294">
        <f>'слюсарі х.в.'!P68+водовідведення!P68+зварювальник!M68+'слюсарі ц.о. г.в.'!N68+'гаряча вода'!N68+'аварійні служби'!H68</f>
        <v>0.40169960301442686</v>
      </c>
      <c r="G68" s="294">
        <f>даратиз!K68</f>
        <v>0.10544498685692827</v>
      </c>
      <c r="H68" s="294">
        <f>димвенканали!Q68</f>
        <v>0.15629647114586498</v>
      </c>
      <c r="I68" s="294">
        <f>покрівлі!O68+'під зими'!M68+маляри!N68+водій!L68</f>
        <v>0.29523980893866641</v>
      </c>
      <c r="J68" s="294">
        <f>електрики!P68</f>
        <v>5.745476859017698E-2</v>
      </c>
      <c r="K68" s="295">
        <f t="shared" si="4"/>
        <v>1.7553024308855301</v>
      </c>
      <c r="L68" s="295">
        <v>1.9728899054963264E-2</v>
      </c>
      <c r="M68" s="295">
        <f t="shared" si="5"/>
        <v>1.78</v>
      </c>
      <c r="N68" s="295">
        <f t="shared" si="3"/>
        <v>2.1360000000000001</v>
      </c>
    </row>
    <row r="69" spans="1:14" ht="17.25" customHeight="1" x14ac:dyDescent="0.35">
      <c r="A69" s="293">
        <f t="shared" si="0"/>
        <v>64</v>
      </c>
      <c r="B69" s="293" t="s">
        <v>1992</v>
      </c>
      <c r="C69" s="293">
        <v>12</v>
      </c>
      <c r="D69" s="294">
        <f>'сходові кл'!O69</f>
        <v>1.183829300251855</v>
      </c>
      <c r="E69" s="294">
        <f>'прибуд тер'!O69</f>
        <v>0.48061223113924623</v>
      </c>
      <c r="F69" s="294">
        <f>'слюсарі х.в.'!P69+водовідведення!P69+зварювальник!M69+'слюсарі ц.о. г.в.'!N69+'гаряча вода'!N69+'аварійні служби'!H69</f>
        <v>0.39415197942259017</v>
      </c>
      <c r="G69" s="294">
        <f>даратиз!K69</f>
        <v>1.6234429242393301E-3</v>
      </c>
      <c r="H69" s="294">
        <f>димвенканали!Q69</f>
        <v>8.4994384860412178E-2</v>
      </c>
      <c r="I69" s="294">
        <f>покрівлі!O69+'під зими'!M69+маляри!N69+водій!L69</f>
        <v>0.23842295732362567</v>
      </c>
      <c r="J69" s="294">
        <f>електрики!P69</f>
        <v>5.5544954509342701E-2</v>
      </c>
      <c r="K69" s="295">
        <f t="shared" si="4"/>
        <v>2.439179250431311</v>
      </c>
      <c r="L69" s="295">
        <v>3.1224727092269856E-2</v>
      </c>
      <c r="M69" s="295">
        <f t="shared" si="5"/>
        <v>2.4700000000000002</v>
      </c>
      <c r="N69" s="295">
        <f t="shared" si="3"/>
        <v>2.964</v>
      </c>
    </row>
    <row r="70" spans="1:14" ht="17.25" customHeight="1" x14ac:dyDescent="0.35">
      <c r="A70" s="293">
        <f t="shared" si="0"/>
        <v>65</v>
      </c>
      <c r="B70" s="293" t="s">
        <v>1993</v>
      </c>
      <c r="C70" s="293">
        <v>20</v>
      </c>
      <c r="D70" s="294">
        <f>'сходові кл'!O70</f>
        <v>0</v>
      </c>
      <c r="E70" s="294">
        <f>'прибуд тер'!O70</f>
        <v>1.4965408054953002</v>
      </c>
      <c r="F70" s="294">
        <f>'слюсарі х.в.'!P70+водовідведення!P70+зварювальник!M70+'слюсарі ц.о. г.в.'!N70+'гаряча вода'!N70+'аварійні служби'!H70</f>
        <v>0.39324427868363515</v>
      </c>
      <c r="G70" s="294">
        <f>даратиз!K70</f>
        <v>1.190889370932755E-2</v>
      </c>
      <c r="H70" s="294">
        <f>димвенканали!Q70</f>
        <v>9.0285792334368439E-2</v>
      </c>
      <c r="I70" s="294">
        <f>покрівлі!O70+'під зими'!M70+маляри!N70+водій!L70</f>
        <v>0.31926529424827377</v>
      </c>
      <c r="J70" s="294">
        <f>електрики!P70</f>
        <v>5.5315274315127012E-2</v>
      </c>
      <c r="K70" s="295">
        <f t="shared" si="4"/>
        <v>2.3665603387860319</v>
      </c>
      <c r="L70" s="295">
        <v>3.0537233407265395E-2</v>
      </c>
      <c r="M70" s="295">
        <f t="shared" si="5"/>
        <v>2.4</v>
      </c>
      <c r="N70" s="295">
        <f t="shared" ref="N70:N132" si="6">M70*1.2</f>
        <v>2.88</v>
      </c>
    </row>
    <row r="71" spans="1:14" ht="17.25" customHeight="1" x14ac:dyDescent="0.35">
      <c r="A71" s="293">
        <f t="shared" ref="A71:A134" si="7">A70+1</f>
        <v>66</v>
      </c>
      <c r="B71" s="293" t="s">
        <v>1994</v>
      </c>
      <c r="C71" s="293">
        <v>11</v>
      </c>
      <c r="D71" s="294">
        <f>'сходові кл'!O71</f>
        <v>0</v>
      </c>
      <c r="E71" s="294">
        <f>'прибуд тер'!O71</f>
        <v>1.5031864391691394</v>
      </c>
      <c r="F71" s="294">
        <f>'слюсарі х.в.'!P71+водовідведення!P71+зварювальник!M71+'слюсарі ц.о. г.в.'!N71+'гаряча вода'!N71+'аварійні служби'!H71</f>
        <v>0.398920278397353</v>
      </c>
      <c r="G71" s="294">
        <f>даратиз!K71</f>
        <v>5.6389094955489605E-2</v>
      </c>
      <c r="H71" s="294">
        <f>димвенканали!Q71</f>
        <v>8.6840632510036778E-2</v>
      </c>
      <c r="I71" s="294">
        <f>покрівлі!O71+'під зими'!M71+маляри!N71+водій!L71</f>
        <v>0.35963417940379694</v>
      </c>
      <c r="J71" s="294">
        <f>електрики!P71</f>
        <v>5.6751501763961903E-2</v>
      </c>
      <c r="K71" s="295">
        <f t="shared" si="4"/>
        <v>2.4617221261997773</v>
      </c>
      <c r="L71" s="295">
        <v>3.1333661848134305E-2</v>
      </c>
      <c r="M71" s="295">
        <f t="shared" si="5"/>
        <v>2.4900000000000002</v>
      </c>
      <c r="N71" s="295">
        <f t="shared" si="6"/>
        <v>2.988</v>
      </c>
    </row>
    <row r="72" spans="1:14" ht="17.25" customHeight="1" x14ac:dyDescent="0.35">
      <c r="A72" s="293">
        <f t="shared" si="7"/>
        <v>67</v>
      </c>
      <c r="B72" s="293" t="s">
        <v>1995</v>
      </c>
      <c r="C72" s="293">
        <v>11</v>
      </c>
      <c r="D72" s="294">
        <f>'сходові кл'!O72</f>
        <v>0</v>
      </c>
      <c r="E72" s="294">
        <f>'прибуд тер'!O72</f>
        <v>0.40437475657385924</v>
      </c>
      <c r="F72" s="294">
        <f>'слюсарі х.в.'!P72+водовідведення!P72+зварювальник!M72+'слюсарі ц.о. г.в.'!N72+'гаряча вода'!N72+'аварійні служби'!H72</f>
        <v>0.4084605483835192</v>
      </c>
      <c r="G72" s="294">
        <f>даратиз!K72</f>
        <v>1.6748839907192573E-2</v>
      </c>
      <c r="H72" s="294">
        <f>димвенканали!Q72</f>
        <v>8.2897515884248707E-2</v>
      </c>
      <c r="I72" s="294">
        <f>покрівлі!O72+'під зими'!M72+маляри!N72+водій!L72</f>
        <v>0.47528796613880875</v>
      </c>
      <c r="J72" s="294">
        <f>електрики!P72</f>
        <v>5.9165525427548833E-2</v>
      </c>
      <c r="K72" s="295">
        <f t="shared" si="4"/>
        <v>1.4469351523151774</v>
      </c>
      <c r="L72" s="295">
        <v>1.9741386248326248E-2</v>
      </c>
      <c r="M72" s="295">
        <f t="shared" si="5"/>
        <v>1.47</v>
      </c>
      <c r="N72" s="295">
        <f t="shared" si="6"/>
        <v>1.764</v>
      </c>
    </row>
    <row r="73" spans="1:14" ht="17.25" customHeight="1" x14ac:dyDescent="0.35">
      <c r="A73" s="293">
        <f t="shared" si="7"/>
        <v>68</v>
      </c>
      <c r="B73" s="293" t="s">
        <v>1996</v>
      </c>
      <c r="C73" s="293">
        <v>6</v>
      </c>
      <c r="D73" s="294">
        <f>'сходові кл'!O73</f>
        <v>0</v>
      </c>
      <c r="E73" s="294">
        <f>'прибуд тер'!O73</f>
        <v>1.0730900962539023</v>
      </c>
      <c r="F73" s="294">
        <f>'слюсарі х.в.'!P73+водовідведення!P73+зварювальник!M73+'слюсарі ц.о. г.в.'!N73+'гаряча вода'!N73+'аварійні служби'!H73</f>
        <v>0.38437260759846864</v>
      </c>
      <c r="G73" s="294">
        <f>даратиз!K73</f>
        <v>6.2434963579604576E-3</v>
      </c>
      <c r="H73" s="294">
        <f>димвенканали!Q73</f>
        <v>7.4440565317309831E-2</v>
      </c>
      <c r="I73" s="294">
        <f>покрівлі!O73+'під зими'!M73+маляри!N73+водій!L73</f>
        <v>0.33432501192672603</v>
      </c>
      <c r="J73" s="294">
        <f>електрики!P73</f>
        <v>4.6436625966419058E-2</v>
      </c>
      <c r="K73" s="295">
        <f t="shared" si="4"/>
        <v>1.9189084034207864</v>
      </c>
      <c r="L73" s="295">
        <v>2.5070725772038307E-2</v>
      </c>
      <c r="M73" s="295">
        <f t="shared" si="5"/>
        <v>1.94</v>
      </c>
      <c r="N73" s="295">
        <f t="shared" si="6"/>
        <v>2.3279999999999998</v>
      </c>
    </row>
    <row r="74" spans="1:14" ht="17.25" customHeight="1" x14ac:dyDescent="0.35">
      <c r="A74" s="293">
        <f t="shared" si="7"/>
        <v>69</v>
      </c>
      <c r="B74" s="293" t="s">
        <v>1997</v>
      </c>
      <c r="C74" s="293">
        <v>13</v>
      </c>
      <c r="D74" s="294">
        <f>'сходові кл'!O74</f>
        <v>0</v>
      </c>
      <c r="E74" s="294">
        <f>'прибуд тер'!O74</f>
        <v>0.45257402226967658</v>
      </c>
      <c r="F74" s="294">
        <f>'слюсарі х.в.'!P74+водовідведення!P74+зварювальник!M74+'слюсарі ц.о. г.в.'!N74+'гаряча вода'!N74+'аварійні служби'!H74</f>
        <v>0.45133053922467803</v>
      </c>
      <c r="G74" s="294">
        <f>даратиз!K74</f>
        <v>2.7570164734594263E-3</v>
      </c>
      <c r="H74" s="294">
        <f>димвенканали!Q74</f>
        <v>0.12893263470494543</v>
      </c>
      <c r="I74" s="294">
        <f>покрівлі!O74+'під зими'!M74+маляри!N74+водій!L74</f>
        <v>0.33869130516434731</v>
      </c>
      <c r="J74" s="294">
        <f>електрики!P74</f>
        <v>7.0013140065119564E-2</v>
      </c>
      <c r="K74" s="295">
        <f t="shared" si="4"/>
        <v>1.4442986579022266</v>
      </c>
      <c r="L74" s="295">
        <v>3.4589547832861216E-2</v>
      </c>
      <c r="M74" s="295">
        <f t="shared" si="5"/>
        <v>1.48</v>
      </c>
      <c r="N74" s="295">
        <f t="shared" si="6"/>
        <v>1.776</v>
      </c>
    </row>
    <row r="75" spans="1:14" ht="17.25" customHeight="1" x14ac:dyDescent="0.35">
      <c r="A75" s="293">
        <f t="shared" si="7"/>
        <v>70</v>
      </c>
      <c r="B75" s="293" t="s">
        <v>1998</v>
      </c>
      <c r="C75" s="293">
        <v>7</v>
      </c>
      <c r="D75" s="294">
        <f>'сходові кл'!O75</f>
        <v>0.86606632821075757</v>
      </c>
      <c r="E75" s="294">
        <f>'прибуд тер'!O75</f>
        <v>1.3239606659348702</v>
      </c>
      <c r="F75" s="294">
        <f>'слюсарі х.в.'!P75+водовідведення!P75+зварювальник!M75+'слюсарі ц.о. г.в.'!N75+'гаряча вода'!N75+'аварійні служби'!H75</f>
        <v>0.34057221184050757</v>
      </c>
      <c r="G75" s="294">
        <f>даратиз!K75</f>
        <v>9.4881997804610319E-3</v>
      </c>
      <c r="H75" s="294">
        <f>димвенканали!Q75</f>
        <v>0.11421995133409399</v>
      </c>
      <c r="I75" s="294">
        <f>покрівлі!O75+'під зими'!M75+маляри!N75+водій!L75</f>
        <v>0.26801985252740917</v>
      </c>
      <c r="J75" s="294">
        <f>електрики!P75</f>
        <v>4.1987389889034388E-2</v>
      </c>
      <c r="K75" s="295">
        <f t="shared" si="4"/>
        <v>2.9643145995171345</v>
      </c>
      <c r="L75" s="295">
        <v>3.8020570281680204E-2</v>
      </c>
      <c r="M75" s="295">
        <f t="shared" si="5"/>
        <v>3</v>
      </c>
      <c r="N75" s="295">
        <f t="shared" si="6"/>
        <v>3.5999999999999996</v>
      </c>
    </row>
    <row r="76" spans="1:14" ht="17.25" customHeight="1" x14ac:dyDescent="0.35">
      <c r="A76" s="293">
        <f t="shared" si="7"/>
        <v>71</v>
      </c>
      <c r="B76" s="293" t="s">
        <v>1999</v>
      </c>
      <c r="C76" s="293">
        <v>4</v>
      </c>
      <c r="D76" s="294">
        <f>'сходові кл'!O76</f>
        <v>0</v>
      </c>
      <c r="E76" s="294">
        <f>'прибуд тер'!O76</f>
        <v>0.82748917879417871</v>
      </c>
      <c r="F76" s="294">
        <f>'слюсарі х.в.'!P76+водовідведення!P76+зварювальник!M76+'слюсарі ц.о. г.в.'!N76+'гаряча вода'!N76+'аварійні служби'!H76</f>
        <v>0.48891327914495375</v>
      </c>
      <c r="G76" s="294">
        <f>даратиз!K76</f>
        <v>4.6777546777546771E-3</v>
      </c>
      <c r="H76" s="294">
        <f>димвенканали!Q76</f>
        <v>0.15540378424245543</v>
      </c>
      <c r="I76" s="294">
        <f>покрівлі!O76+'під зими'!M76+маляри!N76+водій!L76</f>
        <v>0.3158402803841921</v>
      </c>
      <c r="J76" s="294">
        <f>електрики!P76</f>
        <v>7.9522894363638935E-2</v>
      </c>
      <c r="K76" s="295">
        <f t="shared" si="4"/>
        <v>1.8718471716071736</v>
      </c>
      <c r="L76" s="295">
        <v>2.4164788374774503E-2</v>
      </c>
      <c r="M76" s="295">
        <f t="shared" si="5"/>
        <v>1.9</v>
      </c>
      <c r="N76" s="295">
        <f t="shared" si="6"/>
        <v>2.2799999999999998</v>
      </c>
    </row>
    <row r="77" spans="1:14" ht="17.25" customHeight="1" x14ac:dyDescent="0.35">
      <c r="A77" s="293">
        <f t="shared" si="7"/>
        <v>72</v>
      </c>
      <c r="B77" s="293" t="s">
        <v>2000</v>
      </c>
      <c r="C77" s="293">
        <v>32</v>
      </c>
      <c r="D77" s="294">
        <f>'сходові кл'!O77</f>
        <v>0</v>
      </c>
      <c r="E77" s="294">
        <f>'прибуд тер'!O77</f>
        <v>1.0254329440088044</v>
      </c>
      <c r="F77" s="294">
        <f>'слюсарі х.в.'!P77+водовідведення!P77+зварювальник!M77+'слюсарі ц.о. г.в.'!N77+'гаряча вода'!N77+'аварійні служби'!H77</f>
        <v>0.35934108446905766</v>
      </c>
      <c r="G77" s="294">
        <f>даратиз!K77</f>
        <v>8.2335947172926128E-3</v>
      </c>
      <c r="H77" s="294">
        <f>димвенканали!Q77</f>
        <v>0.12883331696082492</v>
      </c>
      <c r="I77" s="294">
        <f>покрівлі!O77+'під зими'!M77+маляри!N77+водій!L77</f>
        <v>0.39386156879094603</v>
      </c>
      <c r="J77" s="294">
        <f>електрики!P77</f>
        <v>4.2097138191124303E-2</v>
      </c>
      <c r="K77" s="295">
        <f t="shared" si="4"/>
        <v>1.9577996471380499</v>
      </c>
      <c r="L77" s="295">
        <v>2.6715905817168744E-2</v>
      </c>
      <c r="M77" s="295">
        <f t="shared" si="5"/>
        <v>1.98</v>
      </c>
      <c r="N77" s="295">
        <f t="shared" si="6"/>
        <v>2.3759999999999999</v>
      </c>
    </row>
    <row r="78" spans="1:14" ht="17.25" customHeight="1" x14ac:dyDescent="0.35">
      <c r="A78" s="293">
        <f t="shared" si="7"/>
        <v>73</v>
      </c>
      <c r="B78" s="293" t="s">
        <v>1827</v>
      </c>
      <c r="C78" s="293">
        <v>27</v>
      </c>
      <c r="D78" s="294">
        <f>'сходові кл'!O78</f>
        <v>1.6268524387387651</v>
      </c>
      <c r="E78" s="294">
        <f>'прибуд тер'!O78</f>
        <v>4.0185295832523532E-2</v>
      </c>
      <c r="F78" s="294">
        <f>'слюсарі х.в.'!P78+водовідведення!P78+зварювальник!M78+'слюсарі ц.о. г.в.'!N78+'гаряча вода'!N78+'аварійні служби'!H78</f>
        <v>0.31454039058957894</v>
      </c>
      <c r="G78" s="294">
        <f>даратиз!K78</f>
        <v>5.1850515034567004E-3</v>
      </c>
      <c r="H78" s="294">
        <f>димвенканали!Q78</f>
        <v>0.10289973865955834</v>
      </c>
      <c r="I78" s="294">
        <f>покрівлі!O78+'під зими'!M78+маляри!N78+водій!L78</f>
        <v>0.26987849410742715</v>
      </c>
      <c r="J78" s="294">
        <f>електрики!P78</f>
        <v>3.186038164387122E-2</v>
      </c>
      <c r="K78" s="295">
        <f t="shared" si="4"/>
        <v>2.391401791075181</v>
      </c>
      <c r="L78" s="295">
        <v>3.1079253408149359E-2</v>
      </c>
      <c r="M78" s="295">
        <f t="shared" si="5"/>
        <v>2.42</v>
      </c>
      <c r="N78" s="295">
        <f t="shared" si="6"/>
        <v>2.9039999999999999</v>
      </c>
    </row>
    <row r="79" spans="1:14" ht="17.25" customHeight="1" x14ac:dyDescent="0.35">
      <c r="A79" s="293">
        <f t="shared" si="7"/>
        <v>74</v>
      </c>
      <c r="B79" s="293" t="s">
        <v>1828</v>
      </c>
      <c r="C79" s="293">
        <v>70</v>
      </c>
      <c r="D79" s="294">
        <f>'сходові кл'!O79</f>
        <v>0.89856038491345924</v>
      </c>
      <c r="E79" s="294">
        <f>'прибуд тер'!O79</f>
        <v>0.96656629498864155</v>
      </c>
      <c r="F79" s="294">
        <f>'слюсарі х.в.'!P79+водовідведення!P79+зварювальник!M79+'слюсарі ц.о. г.в.'!N79+'гаряча вода'!N79+'аварійні служби'!H79</f>
        <v>0.37323057572957552</v>
      </c>
      <c r="G79" s="294">
        <f>даратиз!K79</f>
        <v>3.3130798916167171E-3</v>
      </c>
      <c r="H79" s="294">
        <f>димвенканали!Q79</f>
        <v>9.3981290115687344E-2</v>
      </c>
      <c r="I79" s="294">
        <f>покрівлі!O79+'під зими'!M79+маляри!N79+водій!L79</f>
        <v>0.28440149347291982</v>
      </c>
      <c r="J79" s="294">
        <f>електрики!P79</f>
        <v>4.6063511955334445E-2</v>
      </c>
      <c r="K79" s="295">
        <f t="shared" si="4"/>
        <v>2.6661166310672346</v>
      </c>
      <c r="L79" s="295">
        <v>3.4314316405551312E-2</v>
      </c>
      <c r="M79" s="295">
        <f t="shared" si="5"/>
        <v>2.7</v>
      </c>
      <c r="N79" s="295">
        <f t="shared" si="6"/>
        <v>3.24</v>
      </c>
    </row>
    <row r="80" spans="1:14" ht="17.25" customHeight="1" x14ac:dyDescent="0.35">
      <c r="A80" s="293">
        <f t="shared" si="7"/>
        <v>75</v>
      </c>
      <c r="B80" s="293" t="s">
        <v>1829</v>
      </c>
      <c r="C80" s="293">
        <v>29</v>
      </c>
      <c r="D80" s="294">
        <f>'сходові кл'!O80</f>
        <v>1.3384393286915928</v>
      </c>
      <c r="E80" s="294">
        <f>'прибуд тер'!O80</f>
        <v>0.4371298003530103</v>
      </c>
      <c r="F80" s="294">
        <f>'слюсарі х.в.'!P80+водовідведення!P80+зварювальник!M80+'слюсарі ц.о. г.в.'!N80+'гаряча вода'!N80+'аварійні служби'!H80</f>
        <v>0.41971378405970439</v>
      </c>
      <c r="G80" s="294">
        <f>даратиз!K80</f>
        <v>1.2884879388115316E-3</v>
      </c>
      <c r="H80" s="294">
        <f>димвенканали!Q80</f>
        <v>7.8553749097757308E-2</v>
      </c>
      <c r="I80" s="294">
        <f>покрівлі!O80+'під зими'!M80+маляри!N80+водій!L80</f>
        <v>0.23721361430685023</v>
      </c>
      <c r="J80" s="294">
        <f>електрики!P80</f>
        <v>6.0012570604291542E-2</v>
      </c>
      <c r="K80" s="295">
        <f t="shared" si="4"/>
        <v>2.572351335052018</v>
      </c>
      <c r="L80" s="295">
        <v>3.2773835421242722E-2</v>
      </c>
      <c r="M80" s="295">
        <f t="shared" si="5"/>
        <v>2.61</v>
      </c>
      <c r="N80" s="295">
        <f t="shared" si="6"/>
        <v>3.1319999999999997</v>
      </c>
    </row>
    <row r="81" spans="1:14" ht="17.25" customHeight="1" x14ac:dyDescent="0.35">
      <c r="A81" s="293">
        <f t="shared" si="7"/>
        <v>76</v>
      </c>
      <c r="B81" s="293" t="s">
        <v>1830</v>
      </c>
      <c r="C81" s="293">
        <v>69</v>
      </c>
      <c r="D81" s="294">
        <f>'сходові кл'!O81</f>
        <v>0.58604898343669032</v>
      </c>
      <c r="E81" s="294">
        <f>'прибуд тер'!O81</f>
        <v>1.4391355784075148</v>
      </c>
      <c r="F81" s="294">
        <f>'слюсарі х.в.'!P81+водовідведення!P81+зварювальник!M81+'слюсарі ц.о. г.в.'!N81+'гаряча вода'!N81+'аварійні служби'!H81</f>
        <v>0.38032245379625662</v>
      </c>
      <c r="G81" s="294">
        <f>даратиз!K81</f>
        <v>2.7317685846612763E-3</v>
      </c>
      <c r="H81" s="294">
        <f>димвенканали!Q81</f>
        <v>0.10820327963381471</v>
      </c>
      <c r="I81" s="294">
        <f>покрівлі!O81+'під зими'!M81+маляри!N81+водій!L81</f>
        <v>0.28570489306740599</v>
      </c>
      <c r="J81" s="294">
        <f>електрики!P81</f>
        <v>5.2045598393995772E-2</v>
      </c>
      <c r="K81" s="295">
        <f t="shared" si="4"/>
        <v>2.8541925553203398</v>
      </c>
      <c r="L81" s="295">
        <v>3.6646495214424264E-2</v>
      </c>
      <c r="M81" s="295">
        <f t="shared" si="5"/>
        <v>2.89</v>
      </c>
      <c r="N81" s="295">
        <f t="shared" si="6"/>
        <v>3.468</v>
      </c>
    </row>
    <row r="82" spans="1:14" ht="17.25" customHeight="1" x14ac:dyDescent="0.35">
      <c r="A82" s="293">
        <f t="shared" si="7"/>
        <v>77</v>
      </c>
      <c r="B82" s="293" t="s">
        <v>1831</v>
      </c>
      <c r="C82" s="293">
        <v>34</v>
      </c>
      <c r="D82" s="294">
        <f>'сходові кл'!O82</f>
        <v>1.417831662096156</v>
      </c>
      <c r="E82" s="294">
        <f>'прибуд тер'!O82</f>
        <v>0.42071881554835344</v>
      </c>
      <c r="F82" s="294">
        <f>'слюсарі х.в.'!P82+водовідведення!P82+зварювальник!M82+'слюсарі ц.о. г.в.'!N82+'гаряча вода'!N82+'аварійні служби'!H82</f>
        <v>0.44448734494322839</v>
      </c>
      <c r="G82" s="294">
        <f>даратиз!K82</f>
        <v>6.5926151630148746E-3</v>
      </c>
      <c r="H82" s="294">
        <f>димвенканали!Q82</f>
        <v>7.6861675606666208E-2</v>
      </c>
      <c r="I82" s="294">
        <f>покрівлі!O82+'під зими'!M82+маляри!N82+водій!L82</f>
        <v>0.30209781210152531</v>
      </c>
      <c r="J82" s="294">
        <f>електрики!P82</f>
        <v>6.8281571361728952E-2</v>
      </c>
      <c r="K82" s="295">
        <f t="shared" si="4"/>
        <v>2.7368714968206729</v>
      </c>
      <c r="L82" s="295">
        <v>3.4966956459256356E-2</v>
      </c>
      <c r="M82" s="295">
        <f t="shared" si="5"/>
        <v>2.77</v>
      </c>
      <c r="N82" s="295">
        <f t="shared" si="6"/>
        <v>3.3239999999999998</v>
      </c>
    </row>
    <row r="83" spans="1:14" ht="17.25" customHeight="1" x14ac:dyDescent="0.35">
      <c r="A83" s="293">
        <f t="shared" si="7"/>
        <v>78</v>
      </c>
      <c r="B83" s="293" t="s">
        <v>1832</v>
      </c>
      <c r="C83" s="293">
        <v>19</v>
      </c>
      <c r="D83" s="294">
        <f>'сходові кл'!O83</f>
        <v>1.0221232274309946</v>
      </c>
      <c r="E83" s="294">
        <f>'прибуд тер'!O83</f>
        <v>0.90708464259065158</v>
      </c>
      <c r="F83" s="294">
        <f>'слюсарі х.в.'!P83+водовідведення!P83+зварювальник!M83+'слюсарі ц.о. г.в.'!N83+'гаряча вода'!N83+'аварійні служби'!H83</f>
        <v>0.34462191020829958</v>
      </c>
      <c r="G83" s="294">
        <f>даратиз!K83</f>
        <v>7.3282249611450459E-3</v>
      </c>
      <c r="H83" s="294">
        <f>димвенканали!Q83</f>
        <v>7.0498718565104423E-2</v>
      </c>
      <c r="I83" s="294">
        <f>покрівлі!O83+'під зими'!M83+маляри!N83+водій!L83</f>
        <v>0.26149570816119927</v>
      </c>
      <c r="J83" s="294">
        <f>електрики!P83</f>
        <v>4.3012105930028521E-2</v>
      </c>
      <c r="K83" s="295">
        <f t="shared" si="4"/>
        <v>2.656164537847423</v>
      </c>
      <c r="L83" s="295">
        <v>3.4136364385494208E-2</v>
      </c>
      <c r="M83" s="295">
        <f t="shared" si="5"/>
        <v>2.69</v>
      </c>
      <c r="N83" s="295">
        <f t="shared" si="6"/>
        <v>3.2279999999999998</v>
      </c>
    </row>
    <row r="84" spans="1:14" ht="17.25" customHeight="1" x14ac:dyDescent="0.35">
      <c r="A84" s="293">
        <f t="shared" si="7"/>
        <v>79</v>
      </c>
      <c r="B84" s="293" t="s">
        <v>1833</v>
      </c>
      <c r="C84" s="293">
        <v>27</v>
      </c>
      <c r="D84" s="294">
        <f>'сходові кл'!O84</f>
        <v>1.0033037159218223</v>
      </c>
      <c r="E84" s="294">
        <f>'прибуд тер'!O84</f>
        <v>0.40632682021799887</v>
      </c>
      <c r="F84" s="294">
        <f>'слюсарі х.в.'!P84+водовідведення!P84+зварювальник!M84+'слюсарі ц.о. г.в.'!N84+'гаряча вода'!N84+'аварійні служби'!H84</f>
        <v>0.396054014785858</v>
      </c>
      <c r="G84" s="294">
        <f>даратиз!K84</f>
        <v>1.2221245743161593E-2</v>
      </c>
      <c r="H84" s="294">
        <f>димвенканали!Q84</f>
        <v>7.8557407899260981E-2</v>
      </c>
      <c r="I84" s="294">
        <f>покрівлі!O84+'під зими'!M84+маляри!N84+водій!L84</f>
        <v>0.25899416908294132</v>
      </c>
      <c r="J84" s="294">
        <f>електрики!P84</f>
        <v>5.1357383289759612E-2</v>
      </c>
      <c r="K84" s="295">
        <f t="shared" si="4"/>
        <v>2.206814756940803</v>
      </c>
      <c r="L84" s="295">
        <v>2.8225124710721361E-2</v>
      </c>
      <c r="M84" s="295">
        <f t="shared" si="5"/>
        <v>2.2400000000000002</v>
      </c>
      <c r="N84" s="295">
        <f t="shared" si="6"/>
        <v>2.6880000000000002</v>
      </c>
    </row>
    <row r="85" spans="1:14" ht="17.25" customHeight="1" x14ac:dyDescent="0.35">
      <c r="A85" s="293">
        <f t="shared" si="7"/>
        <v>80</v>
      </c>
      <c r="B85" s="293" t="s">
        <v>1834</v>
      </c>
      <c r="C85" s="293">
        <v>20</v>
      </c>
      <c r="D85" s="294">
        <f>'сходові кл'!O85</f>
        <v>1.2814798210620089</v>
      </c>
      <c r="E85" s="294">
        <f>'прибуд тер'!O85</f>
        <v>0.29150004880127039</v>
      </c>
      <c r="F85" s="294">
        <f>'слюсарі х.в.'!P85+водовідведення!P85+зварювальник!M85+'слюсарі ц.о. г.в.'!N85+'гаряча вода'!N85+'аварійні служби'!H85</f>
        <v>0.42834807556414289</v>
      </c>
      <c r="G85" s="294">
        <f>даратиз!K85</f>
        <v>2.1916999109183162E-2</v>
      </c>
      <c r="H85" s="294">
        <f>димвенканали!Q85</f>
        <v>0.12339238580016713</v>
      </c>
      <c r="I85" s="294">
        <f>покрівлі!O85+'під зими'!M85+маляри!N85+водій!L85</f>
        <v>0.26416781862604088</v>
      </c>
      <c r="J85" s="294">
        <f>електрики!P85</f>
        <v>6.4197768885424708E-2</v>
      </c>
      <c r="K85" s="295">
        <f t="shared" si="4"/>
        <v>2.4750029178482382</v>
      </c>
      <c r="L85" s="295">
        <v>3.1456391198482953E-2</v>
      </c>
      <c r="M85" s="295">
        <f t="shared" si="5"/>
        <v>2.5099999999999998</v>
      </c>
      <c r="N85" s="295">
        <f t="shared" si="6"/>
        <v>3.0119999999999996</v>
      </c>
    </row>
    <row r="86" spans="1:14" ht="17.25" customHeight="1" x14ac:dyDescent="0.35">
      <c r="A86" s="293">
        <f t="shared" si="7"/>
        <v>81</v>
      </c>
      <c r="B86" s="293" t="s">
        <v>1835</v>
      </c>
      <c r="C86" s="293">
        <v>37</v>
      </c>
      <c r="D86" s="294">
        <f>'сходові кл'!O86</f>
        <v>0</v>
      </c>
      <c r="E86" s="294">
        <f>'прибуд тер'!O86</f>
        <v>1.0015801150097465</v>
      </c>
      <c r="F86" s="294">
        <f>'слюсарі х.в.'!P86+водовідведення!P86+зварювальник!M86+'слюсарі ц.о. г.в.'!N86+'гаряча вода'!N86+'аварійні служби'!H86</f>
        <v>0.3219732587194562</v>
      </c>
      <c r="G86" s="294">
        <f>даратиз!K86</f>
        <v>2.5460526315789472E-2</v>
      </c>
      <c r="H86" s="294">
        <f>димвенканали!Q86</f>
        <v>7.6063140106257032E-2</v>
      </c>
      <c r="I86" s="294">
        <f>покрівлі!O86+'під зими'!M86+маляри!N86+водій!L86</f>
        <v>0.25684807018339872</v>
      </c>
      <c r="J86" s="294">
        <f>електрики!P86</f>
        <v>3.7281200963850222E-2</v>
      </c>
      <c r="K86" s="295">
        <f t="shared" si="4"/>
        <v>1.7192063112984979</v>
      </c>
      <c r="L86" s="295">
        <v>2.2304933121210655E-2</v>
      </c>
      <c r="M86" s="295">
        <f t="shared" si="5"/>
        <v>1.74</v>
      </c>
      <c r="N86" s="295">
        <f t="shared" si="6"/>
        <v>2.0880000000000001</v>
      </c>
    </row>
    <row r="87" spans="1:14" ht="17.25" customHeight="1" x14ac:dyDescent="0.35">
      <c r="A87" s="293">
        <f t="shared" si="7"/>
        <v>82</v>
      </c>
      <c r="B87" s="293" t="s">
        <v>1836</v>
      </c>
      <c r="C87" s="293">
        <v>17</v>
      </c>
      <c r="D87" s="294">
        <f>'сходові кл'!O87</f>
        <v>1.6274241836286425</v>
      </c>
      <c r="E87" s="294">
        <f>'прибуд тер'!O87</f>
        <v>0.13097631781367361</v>
      </c>
      <c r="F87" s="294">
        <f>'слюсарі х.в.'!P87+водовідведення!P87+зварювальник!M87+'слюсарі ц.о. г.в.'!N87+'гаряча вода'!N87+'аварійні служби'!H87</f>
        <v>0.40719097681089411</v>
      </c>
      <c r="G87" s="294">
        <f>даратиз!K87</f>
        <v>5.0393647346273929E-3</v>
      </c>
      <c r="H87" s="294">
        <f>димвенканали!Q87</f>
        <v>9.8870724807590252E-2</v>
      </c>
      <c r="I87" s="294">
        <f>покрівлі!O87+'під зими'!M87+маляри!N87+водій!L87</f>
        <v>0.30066124682599804</v>
      </c>
      <c r="J87" s="294">
        <f>електрики!P87</f>
        <v>5.5382851004259104E-2</v>
      </c>
      <c r="K87" s="295">
        <f t="shared" si="4"/>
        <v>2.625545665625685</v>
      </c>
      <c r="L87" s="295">
        <v>3.3751416188103706E-2</v>
      </c>
      <c r="M87" s="295">
        <f t="shared" si="5"/>
        <v>2.66</v>
      </c>
      <c r="N87" s="295">
        <f t="shared" si="6"/>
        <v>3.1920000000000002</v>
      </c>
    </row>
    <row r="88" spans="1:14" ht="17.25" customHeight="1" x14ac:dyDescent="0.35">
      <c r="A88" s="293">
        <f t="shared" si="7"/>
        <v>83</v>
      </c>
      <c r="B88" s="293" t="s">
        <v>1837</v>
      </c>
      <c r="C88" s="293">
        <v>31</v>
      </c>
      <c r="D88" s="294">
        <f>'сходові кл'!O88</f>
        <v>0</v>
      </c>
      <c r="E88" s="294">
        <f>'прибуд тер'!O88</f>
        <v>0</v>
      </c>
      <c r="F88" s="294">
        <f>'слюсарі х.в.'!P88+водовідведення!P88+зварювальник!M88+'слюсарі ц.о. г.в.'!N88+'гаряча вода'!N88+'аварійні служби'!H88</f>
        <v>0</v>
      </c>
      <c r="G88" s="294">
        <f>даратиз!K88</f>
        <v>2.3435310602522186E-2</v>
      </c>
      <c r="H88" s="294">
        <f>димвенканали!Q88</f>
        <v>0.17010290276915399</v>
      </c>
      <c r="I88" s="294">
        <f>покрівлі!O88+'під зими'!M88+маляри!N88+водій!L88</f>
        <v>0.32303920788175278</v>
      </c>
      <c r="J88" s="294">
        <f>електрики!P88</f>
        <v>0</v>
      </c>
      <c r="K88" s="295">
        <f t="shared" si="4"/>
        <v>0.51657742125342898</v>
      </c>
      <c r="L88" s="295">
        <v>7.9931557315855786E-3</v>
      </c>
      <c r="M88" s="295">
        <f t="shared" si="5"/>
        <v>0.52</v>
      </c>
      <c r="N88" s="295">
        <f t="shared" si="6"/>
        <v>0.624</v>
      </c>
    </row>
    <row r="89" spans="1:14" ht="17.25" customHeight="1" x14ac:dyDescent="0.35">
      <c r="A89" s="293">
        <f t="shared" si="7"/>
        <v>84</v>
      </c>
      <c r="B89" s="293" t="s">
        <v>1838</v>
      </c>
      <c r="C89" s="293">
        <v>15</v>
      </c>
      <c r="D89" s="294">
        <f>'сходові кл'!O89</f>
        <v>1.5827622474500764</v>
      </c>
      <c r="E89" s="294">
        <f>'прибуд тер'!O89</f>
        <v>0.43599537073221573</v>
      </c>
      <c r="F89" s="294">
        <f>'слюсарі х.в.'!P89+водовідведення!P89+зварювальник!M89+'слюсарі ц.о. г.в.'!N89+'гаряча вода'!N89+'аварійні служби'!H89</f>
        <v>0.37155357710742354</v>
      </c>
      <c r="G89" s="294">
        <f>даратиз!K89</f>
        <v>1.0507444605103756E-2</v>
      </c>
      <c r="H89" s="294">
        <f>димвенканали!Q89</f>
        <v>8.6410390515021765E-2</v>
      </c>
      <c r="I89" s="294">
        <f>покрівлі!O89+'під зими'!M89+маляри!N89+водій!L89</f>
        <v>0.28414717001290624</v>
      </c>
      <c r="J89" s="294">
        <f>електрики!P89</f>
        <v>4.9826764350450498E-2</v>
      </c>
      <c r="K89" s="295">
        <f t="shared" si="4"/>
        <v>2.8212029647731982</v>
      </c>
      <c r="L89" s="295">
        <v>3.6184838700654677E-2</v>
      </c>
      <c r="M89" s="295">
        <f t="shared" si="5"/>
        <v>2.86</v>
      </c>
      <c r="N89" s="295">
        <f t="shared" si="6"/>
        <v>3.4319999999999999</v>
      </c>
    </row>
    <row r="90" spans="1:14" ht="17.25" customHeight="1" x14ac:dyDescent="0.35">
      <c r="A90" s="293">
        <f t="shared" si="7"/>
        <v>85</v>
      </c>
      <c r="B90" s="293" t="s">
        <v>1839</v>
      </c>
      <c r="C90" s="293">
        <v>23</v>
      </c>
      <c r="D90" s="294">
        <f>'сходові кл'!O90</f>
        <v>0</v>
      </c>
      <c r="E90" s="294">
        <f>'прибуд тер'!O90</f>
        <v>1.3897773113854597</v>
      </c>
      <c r="F90" s="294">
        <f>'слюсарі х.в.'!P90+водовідведення!P90+зварювальник!M90+'слюсарі ц.о. г.в.'!N90+'гаряча вода'!N90+'аварійні служби'!H90</f>
        <v>0.42347142975165164</v>
      </c>
      <c r="G90" s="294">
        <f>даратиз!K90</f>
        <v>1.478395061728395E-2</v>
      </c>
      <c r="H90" s="294">
        <f>димвенканали!Q90</f>
        <v>9.0928435857392798E-2</v>
      </c>
      <c r="I90" s="294">
        <f>покрівлі!O90+'під зими'!M90+маляри!N90+водій!L90</f>
        <v>0.24992363450073554</v>
      </c>
      <c r="J90" s="294">
        <f>електрики!P90</f>
        <v>6.2963806072280373E-2</v>
      </c>
      <c r="K90" s="295">
        <f t="shared" si="4"/>
        <v>2.2318485681848039</v>
      </c>
      <c r="L90" s="295">
        <v>2.8380699561158376E-2</v>
      </c>
      <c r="M90" s="295">
        <f t="shared" si="5"/>
        <v>2.2599999999999998</v>
      </c>
      <c r="N90" s="295">
        <f t="shared" si="6"/>
        <v>2.7119999999999997</v>
      </c>
    </row>
    <row r="91" spans="1:14" ht="17.25" customHeight="1" x14ac:dyDescent="0.35">
      <c r="A91" s="293">
        <f t="shared" si="7"/>
        <v>86</v>
      </c>
      <c r="B91" s="293" t="s">
        <v>1840</v>
      </c>
      <c r="C91" s="293">
        <v>17</v>
      </c>
      <c r="D91" s="294">
        <f>'сходові кл'!O91</f>
        <v>0.94102751706484633</v>
      </c>
      <c r="E91" s="294">
        <f>'прибуд тер'!O91</f>
        <v>0.2840370085324232</v>
      </c>
      <c r="F91" s="294">
        <f>'слюсарі х.в.'!P91+водовідведення!P91+зварювальник!M91+'слюсарі ц.о. г.в.'!N91+'гаряча вода'!N91+'аварійні служби'!H91</f>
        <v>0.49709196540098144</v>
      </c>
      <c r="G91" s="294">
        <f>даратиз!K91</f>
        <v>1.5262372013651878E-2</v>
      </c>
      <c r="H91" s="294">
        <f>димвенканали!Q91</f>
        <v>0.11097949623011905</v>
      </c>
      <c r="I91" s="294">
        <f>покрівлі!O91+'під зими'!M91+маляри!N91+водій!L91</f>
        <v>0.25362037952200472</v>
      </c>
      <c r="J91" s="294">
        <f>електрики!P91</f>
        <v>8.1592389481463995E-2</v>
      </c>
      <c r="K91" s="295">
        <f t="shared" si="4"/>
        <v>2.1836111282454906</v>
      </c>
      <c r="L91" s="295">
        <v>2.7565706699572694E-2</v>
      </c>
      <c r="M91" s="295">
        <f t="shared" si="5"/>
        <v>2.21</v>
      </c>
      <c r="N91" s="295">
        <f t="shared" si="6"/>
        <v>2.6519999999999997</v>
      </c>
    </row>
    <row r="92" spans="1:14" ht="17.25" customHeight="1" x14ac:dyDescent="0.35">
      <c r="A92" s="293">
        <f t="shared" si="7"/>
        <v>87</v>
      </c>
      <c r="B92" s="293" t="s">
        <v>1841</v>
      </c>
      <c r="C92" s="293">
        <v>5</v>
      </c>
      <c r="D92" s="294">
        <f>'сходові кл'!O92</f>
        <v>1.1331405002968142</v>
      </c>
      <c r="E92" s="294">
        <f>'прибуд тер'!O92</f>
        <v>0.79554657784227067</v>
      </c>
      <c r="F92" s="294">
        <f>'слюсарі х.в.'!P92+водовідведення!P92+зварювальник!M92+'слюсарі ц.о. г.в.'!N92+'гаряча вода'!N92+'аварійні служби'!H92</f>
        <v>0.50699609005598945</v>
      </c>
      <c r="G92" s="294">
        <f>даратиз!K92</f>
        <v>7.3461513092803899E-3</v>
      </c>
      <c r="H92" s="294">
        <f>димвенканали!Q92</f>
        <v>0.17158230932220764</v>
      </c>
      <c r="I92" s="294">
        <f>покрівлі!O92+'під зими'!M92+маляри!N92+водій!L92</f>
        <v>0.31883989331763246</v>
      </c>
      <c r="J92" s="294">
        <f>електрики!P92</f>
        <v>8.4098481166392555E-2</v>
      </c>
      <c r="K92" s="295">
        <f t="shared" si="4"/>
        <v>3.0175500033105873</v>
      </c>
      <c r="L92" s="295">
        <v>3.8366656148163494E-2</v>
      </c>
      <c r="M92" s="295">
        <f t="shared" si="5"/>
        <v>3.06</v>
      </c>
      <c r="N92" s="295">
        <f t="shared" si="6"/>
        <v>3.6719999999999997</v>
      </c>
    </row>
    <row r="93" spans="1:14" ht="17.25" customHeight="1" x14ac:dyDescent="0.35">
      <c r="A93" s="293">
        <f t="shared" si="7"/>
        <v>88</v>
      </c>
      <c r="B93" s="293" t="s">
        <v>1842</v>
      </c>
      <c r="C93" s="293">
        <v>27</v>
      </c>
      <c r="D93" s="294">
        <f>'сходові кл'!O93</f>
        <v>1.2405661222556328</v>
      </c>
      <c r="E93" s="294">
        <f>'прибуд тер'!O93</f>
        <v>0.71541976356221948</v>
      </c>
      <c r="F93" s="294">
        <f>'слюсарі х.в.'!P93+водовідведення!P93+зварювальник!M93+'слюсарі ц.о. г.в.'!N93+'гаряча вода'!N93+'аварійні служби'!H93</f>
        <v>0.42370717499168931</v>
      </c>
      <c r="G93" s="294">
        <f>даратиз!K93</f>
        <v>2.1223792066565061E-2</v>
      </c>
      <c r="H93" s="294">
        <f>димвенканали!Q93</f>
        <v>0.15001454661974653</v>
      </c>
      <c r="I93" s="294">
        <f>покрівлі!O93+'під зими'!M93+маляри!N93+водій!L93</f>
        <v>0.31294026444120748</v>
      </c>
      <c r="J93" s="294">
        <f>електрики!P93</f>
        <v>6.3023457904865215E-2</v>
      </c>
      <c r="K93" s="295">
        <f t="shared" si="4"/>
        <v>2.9268951218419259</v>
      </c>
      <c r="L93" s="295">
        <v>3.7354894047057129E-2</v>
      </c>
      <c r="M93" s="295">
        <f t="shared" si="5"/>
        <v>2.96</v>
      </c>
      <c r="N93" s="295">
        <f t="shared" si="6"/>
        <v>3.552</v>
      </c>
    </row>
    <row r="94" spans="1:14" ht="17.25" customHeight="1" x14ac:dyDescent="0.35">
      <c r="A94" s="293">
        <f t="shared" si="7"/>
        <v>89</v>
      </c>
      <c r="B94" s="293" t="s">
        <v>1843</v>
      </c>
      <c r="C94" s="293">
        <v>17</v>
      </c>
      <c r="D94" s="294">
        <f>'сходові кл'!O94</f>
        <v>1.0239299429449198</v>
      </c>
      <c r="E94" s="294">
        <f>'прибуд тер'!O94</f>
        <v>0.48367060432462788</v>
      </c>
      <c r="F94" s="294">
        <f>'слюсарі х.в.'!P94+водовідведення!P94+зварювальник!M94+'слюсарі ц.о. г.в.'!N94+'гаряча вода'!N94+'аварійні служби'!H94</f>
        <v>0.5033909946789682</v>
      </c>
      <c r="G94" s="294">
        <f>даратиз!K94</f>
        <v>5.3548862679022747E-3</v>
      </c>
      <c r="H94" s="294">
        <f>димвенканали!Q94</f>
        <v>0.11505591243537025</v>
      </c>
      <c r="I94" s="294">
        <f>покрівлі!O94+'під зими'!M94+маляри!N94+водій!L94</f>
        <v>0.27146847362363591</v>
      </c>
      <c r="J94" s="294">
        <f>електрики!P94</f>
        <v>7.5190560326417383E-2</v>
      </c>
      <c r="K94" s="295">
        <f t="shared" si="4"/>
        <v>2.4780613746018418</v>
      </c>
      <c r="L94" s="295">
        <v>3.1402413593811705E-2</v>
      </c>
      <c r="M94" s="295">
        <f t="shared" si="5"/>
        <v>2.5099999999999998</v>
      </c>
      <c r="N94" s="295">
        <f t="shared" si="6"/>
        <v>3.0119999999999996</v>
      </c>
    </row>
    <row r="95" spans="1:14" ht="17.25" customHeight="1" x14ac:dyDescent="0.35">
      <c r="A95" s="293">
        <f t="shared" si="7"/>
        <v>90</v>
      </c>
      <c r="B95" s="293" t="s">
        <v>1844</v>
      </c>
      <c r="C95" s="293">
        <v>16</v>
      </c>
      <c r="D95" s="294">
        <f>'сходові кл'!O95</f>
        <v>1.4139976475291367</v>
      </c>
      <c r="E95" s="294">
        <f>'прибуд тер'!O95</f>
        <v>0.42727625326732066</v>
      </c>
      <c r="F95" s="294">
        <f>'слюсарі х.в.'!P95+водовідведення!P95+зварювальник!M95+'слюсарі ц.о. г.в.'!N95+'гаряча вода'!N95+'аварійні служби'!H95</f>
        <v>0.453551301255948</v>
      </c>
      <c r="G95" s="294">
        <f>даратиз!K95</f>
        <v>9.8019619299486447E-4</v>
      </c>
      <c r="H95" s="294">
        <f>димвенканали!Q95</f>
        <v>9.9944793750983779E-2</v>
      </c>
      <c r="I95" s="294">
        <f>покрівлі!O95+'під зими'!M95+маляри!N95+водій!L95</f>
        <v>0.29378145408347883</v>
      </c>
      <c r="J95" s="294">
        <f>електрики!P95</f>
        <v>7.0575070922679645E-2</v>
      </c>
      <c r="K95" s="295">
        <f t="shared" si="4"/>
        <v>2.7601067170025426</v>
      </c>
      <c r="L95" s="295">
        <v>3.5277194395649566E-2</v>
      </c>
      <c r="M95" s="295">
        <f t="shared" si="5"/>
        <v>2.8</v>
      </c>
      <c r="N95" s="295">
        <f t="shared" si="6"/>
        <v>3.36</v>
      </c>
    </row>
    <row r="96" spans="1:14" ht="17.25" customHeight="1" x14ac:dyDescent="0.35">
      <c r="A96" s="293">
        <f t="shared" si="7"/>
        <v>91</v>
      </c>
      <c r="B96" s="293" t="s">
        <v>1845</v>
      </c>
      <c r="C96" s="293">
        <v>34</v>
      </c>
      <c r="D96" s="294">
        <f>'сходові кл'!O96</f>
        <v>0</v>
      </c>
      <c r="E96" s="294">
        <f>'прибуд тер'!O96</f>
        <v>0.66981098187702259</v>
      </c>
      <c r="F96" s="294">
        <f>'слюсарі х.в.'!P96+водовідведення!P96+зварювальник!M96+'слюсарі ц.о. г.в.'!N96+'гаряча вода'!N96+'аварійні служби'!H96</f>
        <v>0.43555076109904733</v>
      </c>
      <c r="G96" s="294">
        <f>даратиз!K96</f>
        <v>1.5922330097087375E-2</v>
      </c>
      <c r="H96" s="294">
        <f>димвенканали!Q96</f>
        <v>0.14727457746942513</v>
      </c>
      <c r="I96" s="294">
        <f>покрівлі!O96+'під зими'!M96+маляри!N96+водій!L96</f>
        <v>0.37251857782680298</v>
      </c>
      <c r="J96" s="294">
        <f>електрики!P96</f>
        <v>6.6020301512682331E-2</v>
      </c>
      <c r="K96" s="295">
        <f t="shared" si="4"/>
        <v>1.7070975298820676</v>
      </c>
      <c r="L96" s="295">
        <v>2.2454333848122034E-2</v>
      </c>
      <c r="M96" s="295">
        <f t="shared" si="5"/>
        <v>1.73</v>
      </c>
      <c r="N96" s="295">
        <f t="shared" si="6"/>
        <v>2.0760000000000001</v>
      </c>
    </row>
    <row r="97" spans="1:14" ht="17.25" customHeight="1" x14ac:dyDescent="0.35">
      <c r="A97" s="293">
        <f t="shared" si="7"/>
        <v>92</v>
      </c>
      <c r="B97" s="293" t="s">
        <v>1846</v>
      </c>
      <c r="C97" s="293">
        <v>38</v>
      </c>
      <c r="D97" s="294">
        <f>'сходові кл'!O97</f>
        <v>1.4487756156749958</v>
      </c>
      <c r="E97" s="294">
        <f>'прибуд тер'!O97</f>
        <v>0.33302406327521117</v>
      </c>
      <c r="F97" s="294">
        <f>'слюсарі х.в.'!P97+водовідведення!P97+зварювальник!M97+'слюсарі ц.о. г.в.'!N97+'гаряча вода'!N97+'аварійні служби'!H97</f>
        <v>0.48260478341871893</v>
      </c>
      <c r="G97" s="294">
        <f>даратиз!K97</f>
        <v>5.7163401042602908E-3</v>
      </c>
      <c r="H97" s="294">
        <f>димвенканали!Q97</f>
        <v>9.1156863601151078E-2</v>
      </c>
      <c r="I97" s="294">
        <f>покрівлі!O97+'під зими'!M97+маляри!N97+водій!L97</f>
        <v>0.2836908540509846</v>
      </c>
      <c r="J97" s="294">
        <f>електрики!P97</f>
        <v>7.7926623190302066E-2</v>
      </c>
      <c r="K97" s="295">
        <f t="shared" si="4"/>
        <v>2.7228951433156245</v>
      </c>
      <c r="L97" s="295">
        <v>3.4583027086074719E-2</v>
      </c>
      <c r="M97" s="295">
        <f t="shared" si="5"/>
        <v>2.76</v>
      </c>
      <c r="N97" s="295">
        <f t="shared" si="6"/>
        <v>3.3119999999999998</v>
      </c>
    </row>
    <row r="98" spans="1:14" ht="17.25" customHeight="1" x14ac:dyDescent="0.35">
      <c r="A98" s="293">
        <f t="shared" si="7"/>
        <v>93</v>
      </c>
      <c r="B98" s="293" t="s">
        <v>1847</v>
      </c>
      <c r="C98" s="293">
        <v>24</v>
      </c>
      <c r="D98" s="294">
        <f>'сходові кл'!O98</f>
        <v>1.4667901561628556</v>
      </c>
      <c r="E98" s="294">
        <f>'прибуд тер'!O98</f>
        <v>0.51572686063084827</v>
      </c>
      <c r="F98" s="294">
        <f>'слюсарі х.в.'!P98+водовідведення!P98+зварювальник!M98+'слюсарі ц.о. г.в.'!N98+'гаряча вода'!N98+'аварійні служби'!H98</f>
        <v>0.45566860787517272</v>
      </c>
      <c r="G98" s="294">
        <f>даратиз!K98</f>
        <v>4.7406581148912432E-3</v>
      </c>
      <c r="H98" s="294">
        <f>димвенканали!Q98</f>
        <v>6.7705951817951041E-2</v>
      </c>
      <c r="I98" s="294">
        <f>покрівлі!O98+'під зими'!M98+маляри!N98+водій!L98</f>
        <v>0.27548812921411375</v>
      </c>
      <c r="J98" s="294">
        <f>електрики!P98</f>
        <v>7.1110823924354569E-2</v>
      </c>
      <c r="K98" s="295">
        <f t="shared" si="4"/>
        <v>2.8572311877401875</v>
      </c>
      <c r="L98" s="295">
        <v>3.6304797404506366E-2</v>
      </c>
      <c r="M98" s="295">
        <f t="shared" si="5"/>
        <v>2.89</v>
      </c>
      <c r="N98" s="295">
        <f t="shared" si="6"/>
        <v>3.468</v>
      </c>
    </row>
    <row r="99" spans="1:14" ht="17.25" customHeight="1" x14ac:dyDescent="0.35">
      <c r="A99" s="293">
        <f t="shared" si="7"/>
        <v>94</v>
      </c>
      <c r="B99" s="293" t="s">
        <v>1848</v>
      </c>
      <c r="C99" s="293">
        <v>15</v>
      </c>
      <c r="D99" s="294">
        <f>'сходові кл'!O99</f>
        <v>0</v>
      </c>
      <c r="E99" s="294">
        <f>'прибуд тер'!O99</f>
        <v>1.1175398513656984</v>
      </c>
      <c r="F99" s="294">
        <f>'слюсарі х.в.'!P99+водовідведення!P99+зварювальник!M99+'слюсарі ц.о. г.в.'!N99+'гаряча вода'!N99+'аварійні служби'!H99</f>
        <v>0.5150700917567399</v>
      </c>
      <c r="G99" s="294">
        <f>даратиз!K99</f>
        <v>2.2982820191101247E-2</v>
      </c>
      <c r="H99" s="294">
        <f>димвенканали!Q99</f>
        <v>0.13808972738140093</v>
      </c>
      <c r="I99" s="294">
        <f>покрівлі!O99+'під зими'!M99+маляри!N99+водій!L99</f>
        <v>0.34256224425807724</v>
      </c>
      <c r="J99" s="294">
        <f>електрики!P99</f>
        <v>8.6141487411888262E-2</v>
      </c>
      <c r="K99" s="295">
        <f t="shared" si="4"/>
        <v>2.2223862223649062</v>
      </c>
      <c r="L99" s="295">
        <v>2.8289118593228392E-2</v>
      </c>
      <c r="M99" s="295">
        <f t="shared" si="5"/>
        <v>2.25</v>
      </c>
      <c r="N99" s="295">
        <f t="shared" si="6"/>
        <v>2.6999999999999997</v>
      </c>
    </row>
    <row r="100" spans="1:14" ht="17.25" customHeight="1" x14ac:dyDescent="0.35">
      <c r="A100" s="293">
        <f t="shared" si="7"/>
        <v>95</v>
      </c>
      <c r="B100" s="293" t="s">
        <v>1849</v>
      </c>
      <c r="C100" s="293">
        <v>15</v>
      </c>
      <c r="D100" s="294">
        <f>'сходові кл'!O100</f>
        <v>0</v>
      </c>
      <c r="E100" s="294">
        <f>'прибуд тер'!O100</f>
        <v>1.0142504268277144</v>
      </c>
      <c r="F100" s="294">
        <f>'слюсарі х.в.'!P100+водовідведення!P100+зварювальник!M100+'слюсарі ц.о. г.в.'!N100+'гаряча вода'!N100+'аварійні служби'!H100</f>
        <v>0.52132352495008183</v>
      </c>
      <c r="G100" s="294">
        <f>даратиз!K100</f>
        <v>1.3015060010702545E-2</v>
      </c>
      <c r="H100" s="294">
        <f>димвенканали!Q100</f>
        <v>0.10434343206411753</v>
      </c>
      <c r="I100" s="294">
        <f>покрівлі!O100+'під зими'!M100+маляри!N100+водій!L100</f>
        <v>0.29260476044409611</v>
      </c>
      <c r="J100" s="294">
        <f>електрики!P100</f>
        <v>8.7723825828859389E-2</v>
      </c>
      <c r="K100" s="295">
        <f t="shared" si="4"/>
        <v>2.0332610301255718</v>
      </c>
      <c r="L100" s="295">
        <v>2.5764585253659565E-2</v>
      </c>
      <c r="M100" s="295">
        <f t="shared" si="5"/>
        <v>2.06</v>
      </c>
      <c r="N100" s="295">
        <f t="shared" si="6"/>
        <v>2.472</v>
      </c>
    </row>
    <row r="101" spans="1:14" ht="17.25" customHeight="1" x14ac:dyDescent="0.35">
      <c r="A101" s="293">
        <f t="shared" si="7"/>
        <v>96</v>
      </c>
      <c r="B101" s="293" t="s">
        <v>1850</v>
      </c>
      <c r="C101" s="293">
        <v>9</v>
      </c>
      <c r="D101" s="294">
        <f>'сходові кл'!O101</f>
        <v>0</v>
      </c>
      <c r="E101" s="294">
        <f>'прибуд тер'!O101</f>
        <v>0</v>
      </c>
      <c r="F101" s="294">
        <f>'слюсарі х.в.'!P101+водовідведення!P101+зварювальник!M101+'слюсарі ц.о. г.в.'!N101+'гаряча вода'!N101+'аварійні служби'!H101</f>
        <v>0.48037208888364979</v>
      </c>
      <c r="G101" s="294">
        <f>даратиз!K101</f>
        <v>1.2315130830489192E-2</v>
      </c>
      <c r="H101" s="294">
        <f>димвенканали!Q101</f>
        <v>9.3655552919910665E-2</v>
      </c>
      <c r="I101" s="294">
        <f>покрівлі!O101+'під зими'!M101+маляри!N101+водій!L101</f>
        <v>0.26570955460840612</v>
      </c>
      <c r="J101" s="294">
        <f>електрики!P101</f>
        <v>7.7361672989832528E-2</v>
      </c>
      <c r="K101" s="295">
        <f t="shared" si="4"/>
        <v>0.92941400023228837</v>
      </c>
      <c r="L101" s="295">
        <v>1.1922640423150423E-2</v>
      </c>
      <c r="M101" s="295">
        <f t="shared" si="5"/>
        <v>0.94</v>
      </c>
      <c r="N101" s="295">
        <f t="shared" si="6"/>
        <v>1.1279999999999999</v>
      </c>
    </row>
    <row r="102" spans="1:14" ht="17.25" customHeight="1" x14ac:dyDescent="0.35">
      <c r="A102" s="293">
        <f t="shared" si="7"/>
        <v>97</v>
      </c>
      <c r="B102" s="293" t="s">
        <v>1851</v>
      </c>
      <c r="C102" s="293">
        <v>57</v>
      </c>
      <c r="D102" s="294">
        <f>'сходові кл'!O102</f>
        <v>0</v>
      </c>
      <c r="E102" s="294">
        <f>'прибуд тер'!O102</f>
        <v>1.4672248770753509</v>
      </c>
      <c r="F102" s="294">
        <f>'слюсарі х.в.'!P102+водовідведення!P102+зварювальник!M102+'слюсарі ц.о. г.в.'!N102+'гаряча вода'!N102+'аварійні служби'!H102</f>
        <v>0.3676982412200559</v>
      </c>
      <c r="G102" s="294">
        <f>даратиз!K102</f>
        <v>2.7909482758620686E-2</v>
      </c>
      <c r="H102" s="294">
        <f>димвенканали!Q102</f>
        <v>0.11828050433419751</v>
      </c>
      <c r="I102" s="294">
        <f>покрівлі!O102+'під зими'!M102+маляри!N102+водій!L102</f>
        <v>0.31861599126797391</v>
      </c>
      <c r="J102" s="294">
        <f>електрики!P102</f>
        <v>4.885122884918304E-2</v>
      </c>
      <c r="K102" s="295">
        <f t="shared" si="4"/>
        <v>2.3485803255053819</v>
      </c>
      <c r="L102" s="295">
        <v>3.0250149515457608E-2</v>
      </c>
      <c r="M102" s="295">
        <f t="shared" si="5"/>
        <v>2.38</v>
      </c>
      <c r="N102" s="295">
        <f t="shared" si="6"/>
        <v>2.8559999999999999</v>
      </c>
    </row>
    <row r="103" spans="1:14" ht="17.25" customHeight="1" x14ac:dyDescent="0.35">
      <c r="A103" s="293">
        <f t="shared" si="7"/>
        <v>98</v>
      </c>
      <c r="B103" s="293" t="s">
        <v>1852</v>
      </c>
      <c r="C103" s="293">
        <v>87</v>
      </c>
      <c r="D103" s="294">
        <f>'сходові кл'!O103</f>
        <v>0.900175025025025</v>
      </c>
      <c r="E103" s="294">
        <f>'прибуд тер'!O103</f>
        <v>1.0644264019121163</v>
      </c>
      <c r="F103" s="294">
        <f>'слюсарі х.в.'!P103+водовідведення!P103+зварювальник!M103+'слюсарі ц.о. г.в.'!N103+'гаряча вода'!N103+'аварійні служби'!H103</f>
        <v>0.3475721871464329</v>
      </c>
      <c r="G103" s="294">
        <f>даратиз!K103</f>
        <v>3.4611141753998894E-3</v>
      </c>
      <c r="H103" s="294">
        <f>димвенканали!Q103</f>
        <v>7.5717733766667933E-2</v>
      </c>
      <c r="I103" s="294">
        <f>покрівлі!O103+'під зими'!M103+маляри!N103+водій!L103</f>
        <v>0.27219047055457657</v>
      </c>
      <c r="J103" s="294">
        <f>електрики!P103</f>
        <v>4.2195821499073721E-2</v>
      </c>
      <c r="K103" s="295">
        <f t="shared" si="4"/>
        <v>2.7057387540792925</v>
      </c>
      <c r="L103" s="295">
        <v>3.4787096987796418E-2</v>
      </c>
      <c r="M103" s="295">
        <f t="shared" si="5"/>
        <v>2.74</v>
      </c>
      <c r="N103" s="295">
        <f t="shared" si="6"/>
        <v>3.2880000000000003</v>
      </c>
    </row>
    <row r="104" spans="1:14" ht="17.25" customHeight="1" x14ac:dyDescent="0.35">
      <c r="A104" s="293">
        <f t="shared" si="7"/>
        <v>99</v>
      </c>
      <c r="B104" s="293" t="s">
        <v>1853</v>
      </c>
      <c r="C104" s="293">
        <v>128</v>
      </c>
      <c r="D104" s="294">
        <f>'сходові кл'!O104</f>
        <v>1.4363919228470883</v>
      </c>
      <c r="E104" s="294">
        <f>'прибуд тер'!O104</f>
        <v>0.60062155567359399</v>
      </c>
      <c r="F104" s="294">
        <f>'слюсарі х.в.'!P104+водовідведення!P104+зварювальник!M104+'слюсарі ц.о. г.в.'!N104+'гаряча вода'!N104+'аварійні служби'!H104</f>
        <v>0.38875921221535981</v>
      </c>
      <c r="G104" s="294">
        <f>даратиз!K104</f>
        <v>1.4391474669676648E-3</v>
      </c>
      <c r="H104" s="294">
        <f>димвенканали!Q104</f>
        <v>8.2906348050216808E-2</v>
      </c>
      <c r="I104" s="294">
        <f>покрівлі!O104+'під зими'!M104+маляри!N104+водій!L104</f>
        <v>0.23633557882768733</v>
      </c>
      <c r="J104" s="294">
        <f>електрики!P104</f>
        <v>5.4180394840764465E-2</v>
      </c>
      <c r="K104" s="295">
        <f t="shared" si="4"/>
        <v>2.8006341599216786</v>
      </c>
      <c r="L104" s="295">
        <v>3.5735759125388934E-2</v>
      </c>
      <c r="M104" s="295">
        <f t="shared" si="5"/>
        <v>2.84</v>
      </c>
      <c r="N104" s="295">
        <f t="shared" si="6"/>
        <v>3.4079999999999999</v>
      </c>
    </row>
    <row r="105" spans="1:14" ht="17.25" customHeight="1" x14ac:dyDescent="0.35">
      <c r="A105" s="293">
        <f t="shared" si="7"/>
        <v>100</v>
      </c>
      <c r="B105" s="293" t="s">
        <v>1854</v>
      </c>
      <c r="C105" s="293">
        <v>36</v>
      </c>
      <c r="D105" s="294">
        <f>'сходові кл'!O105</f>
        <v>0.96501739767534256</v>
      </c>
      <c r="E105" s="294">
        <f>'прибуд тер'!O105</f>
        <v>1.1562822181932577</v>
      </c>
      <c r="F105" s="294">
        <f>'слюсарі х.в.'!P105+водовідведення!P105+зварювальник!M105+'слюсарі ц.о. г.в.'!N105+'гаряча вода'!N105+'аварійні служби'!H105</f>
        <v>0.39990065344937864</v>
      </c>
      <c r="G105" s="294">
        <f>даратиз!K105</f>
        <v>1.3560500695410291E-3</v>
      </c>
      <c r="H105" s="294">
        <f>димвенканали!Q105</f>
        <v>8.7212305791651026E-2</v>
      </c>
      <c r="I105" s="294">
        <f>покрівлі!O105+'під зими'!M105+маляри!N105+водій!L105</f>
        <v>0.22742286398237643</v>
      </c>
      <c r="J105" s="294">
        <f>електрики!P105</f>
        <v>5.6999571114012999E-2</v>
      </c>
      <c r="K105" s="295">
        <f t="shared" si="4"/>
        <v>2.8941910602755607</v>
      </c>
      <c r="L105" s="295">
        <v>3.6793266132807041E-2</v>
      </c>
      <c r="M105" s="295">
        <f t="shared" si="5"/>
        <v>2.93</v>
      </c>
      <c r="N105" s="295">
        <f t="shared" si="6"/>
        <v>3.516</v>
      </c>
    </row>
    <row r="106" spans="1:14" ht="17.25" customHeight="1" x14ac:dyDescent="0.35">
      <c r="A106" s="293">
        <f t="shared" si="7"/>
        <v>101</v>
      </c>
      <c r="B106" s="293" t="s">
        <v>664</v>
      </c>
      <c r="C106" s="293">
        <v>21</v>
      </c>
      <c r="D106" s="294">
        <f>'сходові кл'!O106</f>
        <v>1.1636088140513474</v>
      </c>
      <c r="E106" s="294">
        <f>'прибуд тер'!O106</f>
        <v>0.14208639537663045</v>
      </c>
      <c r="F106" s="294">
        <f>'слюсарі х.в.'!P106+водовідведення!P106+зварювальник!M106+'слюсарі ц.о. г.в.'!N106+'гаряча вода'!N106+'аварійні служби'!H106</f>
        <v>0.34239383667907319</v>
      </c>
      <c r="G106" s="294">
        <f>даратиз!K106</f>
        <v>3.5341118623232939E-3</v>
      </c>
      <c r="H106" s="294">
        <f>димвенканали!Q106</f>
        <v>5.1609718365581314E-2</v>
      </c>
      <c r="I106" s="294">
        <f>покрівлі!O106+'під зими'!M106+маляри!N106+водій!L106</f>
        <v>0.2515640946340259</v>
      </c>
      <c r="J106" s="294">
        <f>електрики!P106</f>
        <v>4.2448325006473581E-2</v>
      </c>
      <c r="K106" s="295">
        <f t="shared" si="4"/>
        <v>1.9972452959754552</v>
      </c>
      <c r="L106" s="295">
        <v>2.5920922137018462E-2</v>
      </c>
      <c r="M106" s="295">
        <f t="shared" si="5"/>
        <v>2.02</v>
      </c>
      <c r="N106" s="295">
        <f t="shared" si="6"/>
        <v>2.4239999999999999</v>
      </c>
    </row>
    <row r="107" spans="1:14" ht="17.25" customHeight="1" x14ac:dyDescent="0.35">
      <c r="A107" s="293">
        <f t="shared" si="7"/>
        <v>102</v>
      </c>
      <c r="B107" s="293" t="s">
        <v>665</v>
      </c>
      <c r="C107" s="293">
        <v>34</v>
      </c>
      <c r="D107" s="294">
        <f>'сходові кл'!O107</f>
        <v>1.2829587342394284</v>
      </c>
      <c r="E107" s="294">
        <f>'прибуд тер'!O107</f>
        <v>0.20975745512057115</v>
      </c>
      <c r="F107" s="294">
        <f>'слюсарі х.в.'!P107+водовідведення!P107+зварювальник!M107+'слюсарі ц.о. г.в.'!N107+'гаряча вода'!N107+'аварійні служби'!H107</f>
        <v>0.34608968180893385</v>
      </c>
      <c r="G107" s="294">
        <f>даратиз!K107</f>
        <v>4.1398083212037581E-3</v>
      </c>
      <c r="H107" s="294">
        <f>димвенканали!Q107</f>
        <v>7.6189723549241764E-2</v>
      </c>
      <c r="I107" s="294">
        <f>покрівлі!O107+'під зими'!M107+маляри!N107+водій!L107</f>
        <v>0.27443966141062065</v>
      </c>
      <c r="J107" s="294">
        <f>електрики!P107</f>
        <v>4.3383503739714176E-2</v>
      </c>
      <c r="K107" s="295">
        <f t="shared" si="4"/>
        <v>2.2369585681897139</v>
      </c>
      <c r="L107" s="295">
        <v>2.9047294833764663E-2</v>
      </c>
      <c r="M107" s="295">
        <f t="shared" si="5"/>
        <v>2.27</v>
      </c>
      <c r="N107" s="295">
        <f t="shared" si="6"/>
        <v>2.7239999999999998</v>
      </c>
    </row>
    <row r="108" spans="1:14" ht="17.25" customHeight="1" x14ac:dyDescent="0.35">
      <c r="A108" s="293">
        <f t="shared" si="7"/>
        <v>103</v>
      </c>
      <c r="B108" s="293" t="s">
        <v>666</v>
      </c>
      <c r="C108" s="293">
        <v>16</v>
      </c>
      <c r="D108" s="294">
        <f>'сходові кл'!O108</f>
        <v>1.0688684765779166</v>
      </c>
      <c r="E108" s="294">
        <f>'прибуд тер'!O108</f>
        <v>0.22438659178837864</v>
      </c>
      <c r="F108" s="294">
        <f>'слюсарі х.в.'!P108+водовідведення!P108+зварювальник!M108+'слюсарі ц.о. г.в.'!N108+'гаряча вода'!N108+'аварійні служби'!H108</f>
        <v>0.38450946498683636</v>
      </c>
      <c r="G108" s="294">
        <f>даратиз!K108</f>
        <v>2.2543316488032435E-2</v>
      </c>
      <c r="H108" s="294">
        <f>димвенканали!Q108</f>
        <v>6.5008703628327641E-2</v>
      </c>
      <c r="I108" s="294">
        <f>покрівлі!O108+'під зими'!M108+маляри!N108+водій!L108</f>
        <v>0.25261588115522382</v>
      </c>
      <c r="J108" s="294">
        <f>електрики!P108</f>
        <v>4.9564722112210489E-2</v>
      </c>
      <c r="K108" s="295">
        <f t="shared" si="4"/>
        <v>2.067497156736926</v>
      </c>
      <c r="L108" s="295">
        <v>2.6389476349798595E-2</v>
      </c>
      <c r="M108" s="295">
        <f t="shared" si="5"/>
        <v>2.09</v>
      </c>
      <c r="N108" s="295">
        <f t="shared" si="6"/>
        <v>2.5079999999999996</v>
      </c>
    </row>
    <row r="109" spans="1:14" ht="17.25" customHeight="1" x14ac:dyDescent="0.35">
      <c r="A109" s="293">
        <f t="shared" si="7"/>
        <v>104</v>
      </c>
      <c r="B109" s="293" t="s">
        <v>667</v>
      </c>
      <c r="C109" s="293">
        <v>37</v>
      </c>
      <c r="D109" s="294">
        <f>'сходові кл'!O109</f>
        <v>1.6138443632358832</v>
      </c>
      <c r="E109" s="294">
        <f>'прибуд тер'!O109</f>
        <v>0.32363070551328266</v>
      </c>
      <c r="F109" s="294">
        <f>'слюсарі х.в.'!P109+водовідведення!P109+зварювальник!M109+'слюсарі ц.о. г.в.'!N109+'гаряча вода'!N109+'аварійні служби'!H109</f>
        <v>0.31589572021862</v>
      </c>
      <c r="G109" s="294">
        <f>даратиз!K109</f>
        <v>3.1252503003604326E-2</v>
      </c>
      <c r="H109" s="294">
        <f>димвенканали!Q109</f>
        <v>5.7298665013964557E-2</v>
      </c>
      <c r="I109" s="294">
        <f>покрівлі!O109+'під зими'!M109+маляри!N109+водій!L109</f>
        <v>0.28989948439500079</v>
      </c>
      <c r="J109" s="294">
        <f>електрики!P109</f>
        <v>3.574337008708748E-2</v>
      </c>
      <c r="K109" s="295">
        <f t="shared" si="4"/>
        <v>2.6675648114674431</v>
      </c>
      <c r="L109" s="295">
        <v>3.4243501527294322E-2</v>
      </c>
      <c r="M109" s="295">
        <f t="shared" si="5"/>
        <v>2.7</v>
      </c>
      <c r="N109" s="295">
        <f t="shared" si="6"/>
        <v>3.24</v>
      </c>
    </row>
    <row r="110" spans="1:14" ht="17.25" customHeight="1" x14ac:dyDescent="0.35">
      <c r="A110" s="293">
        <f t="shared" si="7"/>
        <v>105</v>
      </c>
      <c r="B110" s="293" t="s">
        <v>1855</v>
      </c>
      <c r="C110" s="293">
        <v>55</v>
      </c>
      <c r="D110" s="294">
        <f>'сходові кл'!O110</f>
        <v>1.4826203999327843</v>
      </c>
      <c r="E110" s="294">
        <f>'прибуд тер'!O110</f>
        <v>0.26266881263653163</v>
      </c>
      <c r="F110" s="294">
        <f>'слюсарі х.в.'!P110+водовідведення!P110+зварювальник!M110+'слюсарі ц.о. г.в.'!N110+'гаряча вода'!N110+'аварійні служби'!H110</f>
        <v>0.39478712814371075</v>
      </c>
      <c r="G110" s="294">
        <f>даратиз!K110</f>
        <v>3.4947907914636193E-2</v>
      </c>
      <c r="H110" s="294">
        <f>димвенканали!Q110</f>
        <v>0.12455519701903253</v>
      </c>
      <c r="I110" s="294">
        <f>покрівлі!O110+'під зими'!M110+маляри!N110+водій!L110</f>
        <v>0.25861654457071187</v>
      </c>
      <c r="J110" s="294">
        <f>електрики!P110</f>
        <v>5.5705669462368691E-2</v>
      </c>
      <c r="K110" s="295">
        <f t="shared" si="4"/>
        <v>2.6139016596797764</v>
      </c>
      <c r="L110" s="295">
        <v>3.3138758098283039E-2</v>
      </c>
      <c r="M110" s="295">
        <f t="shared" si="5"/>
        <v>2.65</v>
      </c>
      <c r="N110" s="295">
        <f t="shared" si="6"/>
        <v>3.1799999999999997</v>
      </c>
    </row>
    <row r="111" spans="1:14" ht="17.25" customHeight="1" x14ac:dyDescent="0.35">
      <c r="A111" s="293">
        <f t="shared" si="7"/>
        <v>106</v>
      </c>
      <c r="B111" s="293" t="s">
        <v>1856</v>
      </c>
      <c r="C111" s="293">
        <v>50</v>
      </c>
      <c r="D111" s="294">
        <f>'сходові кл'!O111</f>
        <v>0.93900202089292373</v>
      </c>
      <c r="E111" s="294">
        <f>'прибуд тер'!O111</f>
        <v>0.37499321187248674</v>
      </c>
      <c r="F111" s="294">
        <f>'слюсарі х.в.'!P111+водовідведення!P111+зварювальник!M111+'слюсарі ц.о. г.в.'!N111+'гаряча вода'!N111+'аварійні служби'!H111</f>
        <v>0.4628962281117549</v>
      </c>
      <c r="G111" s="294">
        <f>даратиз!K111</f>
        <v>9.7749036189528661E-3</v>
      </c>
      <c r="H111" s="294">
        <f>димвенканали!Q111</f>
        <v>0.12293453162802093</v>
      </c>
      <c r="I111" s="294">
        <f>покрівлі!O111+'під зими'!M111+маляри!N111+водій!L111</f>
        <v>0.28750273018434397</v>
      </c>
      <c r="J111" s="294">
        <f>електрики!P111</f>
        <v>7.2939665907634829E-2</v>
      </c>
      <c r="K111" s="295">
        <f t="shared" si="4"/>
        <v>2.2700432922161178</v>
      </c>
      <c r="L111" s="295">
        <v>2.9019138611284634E-2</v>
      </c>
      <c r="M111" s="295">
        <f t="shared" si="5"/>
        <v>2.2999999999999998</v>
      </c>
      <c r="N111" s="295">
        <f t="shared" si="6"/>
        <v>2.76</v>
      </c>
    </row>
    <row r="112" spans="1:14" ht="17.25" customHeight="1" x14ac:dyDescent="0.35">
      <c r="A112" s="293">
        <f t="shared" si="7"/>
        <v>107</v>
      </c>
      <c r="B112" s="293" t="s">
        <v>1857</v>
      </c>
      <c r="C112" s="293">
        <v>64</v>
      </c>
      <c r="D112" s="294">
        <f>'сходові кл'!O112</f>
        <v>0.95424328084300258</v>
      </c>
      <c r="E112" s="294">
        <f>'прибуд тер'!O112</f>
        <v>0.38271649143578818</v>
      </c>
      <c r="F112" s="294">
        <f>'слюсарі х.в.'!P112+водовідведення!P112+зварювальник!M112+'слюсарі ц.о. г.в.'!N112+'гаряча вода'!N112+'аварійні служби'!H112</f>
        <v>0.48486978713695039</v>
      </c>
      <c r="G112" s="294">
        <f>даратиз!K112</f>
        <v>6.562278001420791E-3</v>
      </c>
      <c r="H112" s="294">
        <f>димвенканали!Q112</f>
        <v>0.13088068817061585</v>
      </c>
      <c r="I112" s="294">
        <f>покрівлі!O112+'під зими'!M112+маляри!N112+водій!L112</f>
        <v>0.27672294101269301</v>
      </c>
      <c r="J112" s="294">
        <f>електрики!P112</f>
        <v>7.8499748749835688E-2</v>
      </c>
      <c r="K112" s="295">
        <f t="shared" si="4"/>
        <v>2.3144952153503064</v>
      </c>
      <c r="L112" s="295">
        <v>2.9481276348300788E-2</v>
      </c>
      <c r="M112" s="295">
        <f t="shared" si="5"/>
        <v>2.34</v>
      </c>
      <c r="N112" s="295">
        <f t="shared" si="6"/>
        <v>2.8079999999999998</v>
      </c>
    </row>
    <row r="113" spans="1:14" ht="17.25" customHeight="1" x14ac:dyDescent="0.35">
      <c r="A113" s="293">
        <f t="shared" si="7"/>
        <v>108</v>
      </c>
      <c r="B113" s="293" t="s">
        <v>1858</v>
      </c>
      <c r="C113" s="293">
        <v>45</v>
      </c>
      <c r="D113" s="294">
        <f>'сходові кл'!O113</f>
        <v>1.5265699852507373</v>
      </c>
      <c r="E113" s="294">
        <f>'прибуд тер'!O113</f>
        <v>0.2995751965585054</v>
      </c>
      <c r="F113" s="294">
        <f>'слюсарі х.в.'!P113+водовідведення!P113+зварювальник!M113+'слюсарі ц.о. г.в.'!N113+'гаряча вода'!N113+'аварійні служби'!H113</f>
        <v>0.48182635880070723</v>
      </c>
      <c r="G113" s="294">
        <f>даратиз!K113</f>
        <v>6.7772861356932158E-3</v>
      </c>
      <c r="H113" s="294">
        <f>димвенканали!Q113</f>
        <v>9.0788902150898909E-2</v>
      </c>
      <c r="I113" s="294">
        <f>покрівлі!O113+'під зими'!M113+маляри!N113+водій!L113</f>
        <v>0.27998395455246439</v>
      </c>
      <c r="J113" s="294">
        <f>електрики!P113</f>
        <v>7.7729654398965592E-2</v>
      </c>
      <c r="K113" s="295">
        <f t="shared" si="4"/>
        <v>2.7632513378479717</v>
      </c>
      <c r="L113" s="295">
        <v>3.505867695817886E-2</v>
      </c>
      <c r="M113" s="295">
        <f t="shared" si="5"/>
        <v>2.8</v>
      </c>
      <c r="N113" s="295">
        <f t="shared" si="6"/>
        <v>3.36</v>
      </c>
    </row>
    <row r="114" spans="1:14" ht="17.25" customHeight="1" x14ac:dyDescent="0.35">
      <c r="A114" s="293">
        <f t="shared" si="7"/>
        <v>109</v>
      </c>
      <c r="B114" s="293" t="s">
        <v>1859</v>
      </c>
      <c r="C114" s="293">
        <v>32</v>
      </c>
      <c r="D114" s="294">
        <f>'сходові кл'!O114</f>
        <v>0.61367046319796958</v>
      </c>
      <c r="E114" s="294">
        <f>'прибуд тер'!O114</f>
        <v>0.43048673461294412</v>
      </c>
      <c r="F114" s="294">
        <f>'слюсарі х.в.'!P114+водовідведення!P114+зварювальник!M114+'слюсарі ц.о. г.в.'!N114+'гаряча вода'!N114+'аварійні служби'!H114</f>
        <v>0.49436392173426669</v>
      </c>
      <c r="G114" s="294">
        <f>даратиз!K114</f>
        <v>8.2566624365482243E-3</v>
      </c>
      <c r="H114" s="294">
        <f>димвенканали!Q114</f>
        <v>0.1217071020584712</v>
      </c>
      <c r="I114" s="294">
        <f>покрівлі!O114+'під зими'!M114+маляри!N114+водій!L114</f>
        <v>0.28346144365959658</v>
      </c>
      <c r="J114" s="294">
        <f>електрики!P114</f>
        <v>8.0902098538304421E-2</v>
      </c>
      <c r="K114" s="295">
        <f t="shared" si="4"/>
        <v>2.0328484262381008</v>
      </c>
      <c r="L114" s="295">
        <v>2.5932032747444218E-2</v>
      </c>
      <c r="M114" s="295">
        <f t="shared" si="5"/>
        <v>2.06</v>
      </c>
      <c r="N114" s="295">
        <f t="shared" si="6"/>
        <v>2.472</v>
      </c>
    </row>
    <row r="115" spans="1:14" ht="17.25" customHeight="1" x14ac:dyDescent="0.35">
      <c r="A115" s="293">
        <f t="shared" si="7"/>
        <v>110</v>
      </c>
      <c r="B115" s="293" t="s">
        <v>1860</v>
      </c>
      <c r="C115" s="293">
        <v>52</v>
      </c>
      <c r="D115" s="294">
        <f>'сходові кл'!O115</f>
        <v>1.2325922199650277</v>
      </c>
      <c r="E115" s="294">
        <f>'прибуд тер'!O115</f>
        <v>0.286582602859494</v>
      </c>
      <c r="F115" s="294">
        <f>'слюсарі х.в.'!P115+водовідведення!P115+зварювальник!M115+'слюсарі ц.о. г.в.'!N115+'гаряча вода'!N115+'аварійні служби'!H115</f>
        <v>0.33012660138985273</v>
      </c>
      <c r="G115" s="294">
        <f>даратиз!K115</f>
        <v>8.0326836041966672E-3</v>
      </c>
      <c r="H115" s="294">
        <f>димвенканали!Q115</f>
        <v>0.10034044145883012</v>
      </c>
      <c r="I115" s="294">
        <f>покрівлі!O115+'під зими'!M115+маляри!N115+водій!L115</f>
        <v>0.24168813381025117</v>
      </c>
      <c r="J115" s="294">
        <f>електрики!P115</f>
        <v>3.9344283263639507E-2</v>
      </c>
      <c r="K115" s="295">
        <f t="shared" si="4"/>
        <v>2.2387069663512915</v>
      </c>
      <c r="L115" s="295">
        <v>2.8950774815012643E-2</v>
      </c>
      <c r="M115" s="295">
        <f t="shared" si="5"/>
        <v>2.27</v>
      </c>
      <c r="N115" s="295">
        <f t="shared" si="6"/>
        <v>2.7239999999999998</v>
      </c>
    </row>
    <row r="116" spans="1:14" ht="17.25" customHeight="1" x14ac:dyDescent="0.35">
      <c r="A116" s="293">
        <f t="shared" si="7"/>
        <v>111</v>
      </c>
      <c r="B116" s="293" t="s">
        <v>1861</v>
      </c>
      <c r="C116" s="293">
        <v>51</v>
      </c>
      <c r="D116" s="294">
        <f>'сходові кл'!O116</f>
        <v>0.89492547474814343</v>
      </c>
      <c r="E116" s="294">
        <f>'прибуд тер'!O116</f>
        <v>0.50040737381427902</v>
      </c>
      <c r="F116" s="294">
        <f>'слюсарі х.в.'!P116+водовідведення!P116+зварювальник!M116+'слюсарі ц.о. г.в.'!N116+'гаряча вода'!N116+'аварійні служби'!H116</f>
        <v>0.47487910305912229</v>
      </c>
      <c r="G116" s="294">
        <f>даратиз!K116</f>
        <v>9.3184150418749358E-3</v>
      </c>
      <c r="H116" s="294">
        <f>димвенканали!Q116</f>
        <v>0.12342729411793572</v>
      </c>
      <c r="I116" s="294">
        <f>покрівлі!O116+'під зими'!M116+маляри!N116+водій!L116</f>
        <v>0.27342286699105944</v>
      </c>
      <c r="J116" s="294">
        <f>електрики!P116</f>
        <v>7.5971754488219398E-2</v>
      </c>
      <c r="K116" s="295">
        <f t="shared" si="4"/>
        <v>2.3523522822606342</v>
      </c>
      <c r="L116" s="295">
        <v>2.9928152815099494E-2</v>
      </c>
      <c r="M116" s="295">
        <f t="shared" si="5"/>
        <v>2.38</v>
      </c>
      <c r="N116" s="295">
        <f t="shared" si="6"/>
        <v>2.8559999999999999</v>
      </c>
    </row>
    <row r="117" spans="1:14" ht="17.25" customHeight="1" x14ac:dyDescent="0.35">
      <c r="A117" s="293">
        <f t="shared" si="7"/>
        <v>112</v>
      </c>
      <c r="B117" s="293" t="s">
        <v>1862</v>
      </c>
      <c r="C117" s="293">
        <v>47</v>
      </c>
      <c r="D117" s="294">
        <f>'сходові кл'!O117</f>
        <v>1.7807032645587713</v>
      </c>
      <c r="E117" s="294">
        <f>'прибуд тер'!O117</f>
        <v>0.37704971269501014</v>
      </c>
      <c r="F117" s="294">
        <f>'слюсарі х.в.'!P117+водовідведення!P117+зварювальник!M117+'слюсарі ц.о. г.в.'!N117+'гаряча вода'!N117+'аварійні служби'!H117</f>
        <v>0.44324279415045642</v>
      </c>
      <c r="G117" s="294">
        <f>даратиз!K117</f>
        <v>9.8640139335476953E-3</v>
      </c>
      <c r="H117" s="294">
        <f>димвенканали!Q117</f>
        <v>0.12198228658519517</v>
      </c>
      <c r="I117" s="294">
        <f>покрівлі!O117+'під зими'!M117+маляри!N117+водій!L117</f>
        <v>0.25185817391625659</v>
      </c>
      <c r="J117" s="294">
        <f>електрики!P117</f>
        <v>6.8328889226349276E-2</v>
      </c>
      <c r="K117" s="295">
        <f t="shared" si="4"/>
        <v>3.0530291350655858</v>
      </c>
      <c r="L117" s="295">
        <v>3.8664973409173929E-2</v>
      </c>
      <c r="M117" s="295">
        <f t="shared" si="5"/>
        <v>3.09</v>
      </c>
      <c r="N117" s="295">
        <f t="shared" si="6"/>
        <v>3.7079999999999997</v>
      </c>
    </row>
    <row r="118" spans="1:14" ht="17.25" customHeight="1" x14ac:dyDescent="0.35">
      <c r="A118" s="293">
        <f t="shared" si="7"/>
        <v>113</v>
      </c>
      <c r="B118" s="293" t="s">
        <v>1863</v>
      </c>
      <c r="C118" s="293">
        <v>51</v>
      </c>
      <c r="D118" s="294">
        <f>'сходові кл'!O118</f>
        <v>1.3213936851942498</v>
      </c>
      <c r="E118" s="294">
        <f>'прибуд тер'!O118</f>
        <v>0.81049064646284841</v>
      </c>
      <c r="F118" s="294">
        <f>'слюсарі х.в.'!P118+водовідведення!P118+зварювальник!M118+'слюсарі ц.о. г.в.'!N118+'гаряча вода'!N118+'аварійні служби'!H118</f>
        <v>0.45493698324222476</v>
      </c>
      <c r="G118" s="294">
        <f>даратиз!K118</f>
        <v>1.1815228516754928E-2</v>
      </c>
      <c r="H118" s="294">
        <f>димвенканали!Q118</f>
        <v>7.9570822787584289E-2</v>
      </c>
      <c r="I118" s="294">
        <f>покрівлі!O118+'під зими'!M118+маляри!N118+водій!L118</f>
        <v>0.26481611465345845</v>
      </c>
      <c r="J118" s="294">
        <f>електрики!P118</f>
        <v>7.0925697174340122E-2</v>
      </c>
      <c r="K118" s="295">
        <f t="shared" si="4"/>
        <v>3.0139491780314605</v>
      </c>
      <c r="L118" s="295">
        <v>3.8120871457524109E-2</v>
      </c>
      <c r="M118" s="295">
        <f t="shared" si="5"/>
        <v>3.05</v>
      </c>
      <c r="N118" s="295">
        <f t="shared" si="6"/>
        <v>3.6599999999999997</v>
      </c>
    </row>
    <row r="119" spans="1:14" ht="17.25" customHeight="1" x14ac:dyDescent="0.35">
      <c r="A119" s="293">
        <f t="shared" si="7"/>
        <v>114</v>
      </c>
      <c r="B119" s="293" t="s">
        <v>1864</v>
      </c>
      <c r="C119" s="293">
        <v>60</v>
      </c>
      <c r="D119" s="294">
        <f>'сходові кл'!O119</f>
        <v>1.4544542128371314</v>
      </c>
      <c r="E119" s="294">
        <f>'прибуд тер'!O119</f>
        <v>0.60520752665690991</v>
      </c>
      <c r="F119" s="294">
        <f>'слюсарі х.в.'!P119+водовідведення!P119+зварювальник!M119+'слюсарі ц.о. г.в.'!N119+'гаряча вода'!N119+'аварійні служби'!H119</f>
        <v>0.4380123384070771</v>
      </c>
      <c r="G119" s="294">
        <f>даратиз!K119</f>
        <v>6.9229563035751616E-3</v>
      </c>
      <c r="H119" s="294">
        <f>димвенканали!Q119</f>
        <v>0.10605583971746353</v>
      </c>
      <c r="I119" s="294">
        <f>покрівлі!O119+'під зими'!M119+маляри!N119+водій!L119</f>
        <v>0.27584244986362827</v>
      </c>
      <c r="J119" s="294">
        <f>електрики!P119</f>
        <v>6.6643167100338574E-2</v>
      </c>
      <c r="K119" s="295">
        <f t="shared" si="4"/>
        <v>2.9531384908861242</v>
      </c>
      <c r="L119" s="295">
        <v>3.7583140606211186E-2</v>
      </c>
      <c r="M119" s="295">
        <f t="shared" si="5"/>
        <v>2.99</v>
      </c>
      <c r="N119" s="295">
        <f t="shared" si="6"/>
        <v>3.5880000000000001</v>
      </c>
    </row>
    <row r="120" spans="1:14" ht="17.25" customHeight="1" x14ac:dyDescent="0.35">
      <c r="A120" s="293">
        <f t="shared" si="7"/>
        <v>115</v>
      </c>
      <c r="B120" s="293" t="s">
        <v>1865</v>
      </c>
      <c r="C120" s="293">
        <v>33</v>
      </c>
      <c r="D120" s="294">
        <f>'сходові кл'!O120</f>
        <v>1.7465721329211747</v>
      </c>
      <c r="E120" s="294">
        <f>'прибуд тер'!O120</f>
        <v>0.42342572113978116</v>
      </c>
      <c r="F120" s="294">
        <f>'слюсарі х.в.'!P120+водовідведення!P120+зварювальник!M120+'слюсарі ц.о. г.в.'!N120+'гаряча вода'!N120+'аварійні служби'!H120</f>
        <v>0.41049902935677085</v>
      </c>
      <c r="G120" s="294">
        <f>даратиз!K120</f>
        <v>9.4435667895383518E-3</v>
      </c>
      <c r="H120" s="294">
        <f>димвенканали!Q120</f>
        <v>0.1035003444099885</v>
      </c>
      <c r="I120" s="294">
        <f>покрівлі!O120+'під зими'!M120+маляри!N120+водій!L120</f>
        <v>0.27765705146873276</v>
      </c>
      <c r="J120" s="294">
        <f>електрики!P120</f>
        <v>5.6697266131437309E-2</v>
      </c>
      <c r="K120" s="295">
        <f t="shared" si="4"/>
        <v>3.0277951122174236</v>
      </c>
      <c r="L120" s="295">
        <v>3.8589469323945566E-2</v>
      </c>
      <c r="M120" s="295">
        <f t="shared" si="5"/>
        <v>3.07</v>
      </c>
      <c r="N120" s="295">
        <f t="shared" si="6"/>
        <v>3.6839999999999997</v>
      </c>
    </row>
    <row r="121" spans="1:14" ht="17.25" customHeight="1" x14ac:dyDescent="0.35">
      <c r="A121" s="293">
        <f t="shared" si="7"/>
        <v>116</v>
      </c>
      <c r="B121" s="293" t="s">
        <v>1866</v>
      </c>
      <c r="C121" s="293">
        <v>41</v>
      </c>
      <c r="D121" s="294">
        <f>'сходові кл'!O121</f>
        <v>0.98621075648981016</v>
      </c>
      <c r="E121" s="294">
        <f>'прибуд тер'!O121</f>
        <v>0.71675875710651793</v>
      </c>
      <c r="F121" s="294">
        <f>'слюсарі х.в.'!P121+водовідведення!P121+зварювальник!M121+'слюсарі ц.о. г.в.'!N121+'гаряча вода'!N121+'аварійні служби'!H121</f>
        <v>0.42556944940205732</v>
      </c>
      <c r="G121" s="294">
        <f>даратиз!K121</f>
        <v>1.2320509967668886E-2</v>
      </c>
      <c r="H121" s="294">
        <f>димвенканали!Q121</f>
        <v>8.3402961084192193E-2</v>
      </c>
      <c r="I121" s="294">
        <f>покрівлі!O121+'під зими'!M121+маляри!N121+водій!L121</f>
        <v>0.30062190736876343</v>
      </c>
      <c r="J121" s="294">
        <f>електрики!P121</f>
        <v>6.0081697745582141E-2</v>
      </c>
      <c r="K121" s="295">
        <f t="shared" si="4"/>
        <v>2.5849660391645917</v>
      </c>
      <c r="L121" s="295">
        <v>3.2991798166066025E-2</v>
      </c>
      <c r="M121" s="295">
        <f t="shared" si="5"/>
        <v>2.62</v>
      </c>
      <c r="N121" s="295">
        <f t="shared" si="6"/>
        <v>3.1440000000000001</v>
      </c>
    </row>
    <row r="122" spans="1:14" ht="17.25" customHeight="1" x14ac:dyDescent="0.35">
      <c r="A122" s="293">
        <f t="shared" si="7"/>
        <v>117</v>
      </c>
      <c r="B122" s="293" t="s">
        <v>1867</v>
      </c>
      <c r="C122" s="293">
        <v>29</v>
      </c>
      <c r="D122" s="294">
        <f>'сходові кл'!O122</f>
        <v>1.0224483969085969</v>
      </c>
      <c r="E122" s="294">
        <f>'прибуд тер'!O122</f>
        <v>0.87216675020086454</v>
      </c>
      <c r="F122" s="294">
        <f>'слюсарі х.в.'!P122+водовідведення!P122+зварювальник!M122+'слюсарі ц.о. г.в.'!N122+'гаряча вода'!N122+'аварійні служби'!H122</f>
        <v>0.54093390353907367</v>
      </c>
      <c r="G122" s="294">
        <f>даратиз!K122</f>
        <v>1.7919998469602478E-2</v>
      </c>
      <c r="H122" s="294">
        <f>димвенканали!Q122</f>
        <v>0.11691472010532254</v>
      </c>
      <c r="I122" s="294">
        <f>покрівлі!O122+'під зими'!M122+маляри!N122+водій!L122</f>
        <v>0.32127580161709934</v>
      </c>
      <c r="J122" s="294">
        <f>електрики!P122</f>
        <v>9.2685940950797241E-2</v>
      </c>
      <c r="K122" s="295">
        <f t="shared" si="4"/>
        <v>2.9843455117913567</v>
      </c>
      <c r="L122" s="295">
        <v>3.7632101195236391E-2</v>
      </c>
      <c r="M122" s="295">
        <f t="shared" si="5"/>
        <v>3.02</v>
      </c>
      <c r="N122" s="295">
        <f t="shared" si="6"/>
        <v>3.6239999999999997</v>
      </c>
    </row>
    <row r="123" spans="1:14" ht="17.25" customHeight="1" x14ac:dyDescent="0.35">
      <c r="A123" s="293">
        <f t="shared" si="7"/>
        <v>118</v>
      </c>
      <c r="B123" s="293" t="s">
        <v>1868</v>
      </c>
      <c r="C123" s="293">
        <v>68</v>
      </c>
      <c r="D123" s="294">
        <f>'сходові кл'!O123</f>
        <v>0</v>
      </c>
      <c r="E123" s="294">
        <f>'прибуд тер'!O123</f>
        <v>0.47827141563923148</v>
      </c>
      <c r="F123" s="294">
        <f>'слюсарі х.в.'!P123+водовідведення!P123+зварювальник!M123+'слюсарі ц.о. г.в.'!N123+'гаряча вода'!N123+'аварійні служби'!H123</f>
        <v>0.49366075734337123</v>
      </c>
      <c r="G123" s="294">
        <f>даратиз!K123</f>
        <v>1.5657280906364545E-2</v>
      </c>
      <c r="H123" s="294">
        <f>димвенканали!Q123</f>
        <v>8.4489442221460098E-2</v>
      </c>
      <c r="I123" s="294">
        <f>покрівлі!O123+'під зими'!M123+маляри!N123+водій!L123</f>
        <v>0.28578342490744152</v>
      </c>
      <c r="J123" s="294">
        <f>електрики!P123</f>
        <v>7.6475532533642768E-2</v>
      </c>
      <c r="K123" s="295">
        <f t="shared" ref="K123:K185" si="8">D123+E123+F123+G123+H123+I123+J123</f>
        <v>1.4343378535515117</v>
      </c>
      <c r="L123" s="295">
        <v>3.0393424436598603E-2</v>
      </c>
      <c r="M123" s="295">
        <f t="shared" ref="M123:M185" si="9">ROUND(K123+L123,2)</f>
        <v>1.46</v>
      </c>
      <c r="N123" s="295">
        <f t="shared" si="6"/>
        <v>1.752</v>
      </c>
    </row>
    <row r="124" spans="1:14" ht="17.25" customHeight="1" x14ac:dyDescent="0.35">
      <c r="A124" s="293">
        <f t="shared" si="7"/>
        <v>119</v>
      </c>
      <c r="B124" s="293" t="s">
        <v>1869</v>
      </c>
      <c r="C124" s="293">
        <v>76</v>
      </c>
      <c r="D124" s="294">
        <f>'сходові кл'!O124</f>
        <v>1.5558242415765262</v>
      </c>
      <c r="E124" s="294">
        <f>'прибуд тер'!O124</f>
        <v>0.41738862744691729</v>
      </c>
      <c r="F124" s="294">
        <f>'слюсарі х.в.'!P124+водовідведення!P124+зварювальник!M124+'слюсарі ц.о. г.в.'!N124+'гаряча вода'!N124+'аварійні служби'!H124</f>
        <v>0.44611803590030863</v>
      </c>
      <c r="G124" s="294">
        <f>даратиз!K124</f>
        <v>1.0358386174313068E-2</v>
      </c>
      <c r="H124" s="294">
        <f>димвенканали!Q124</f>
        <v>5.5236357301332771E-2</v>
      </c>
      <c r="I124" s="294">
        <f>покрівлі!O124+'під зими'!M124+маляри!N124+водій!L124</f>
        <v>0.23586049165565837</v>
      </c>
      <c r="J124" s="294">
        <f>електрики!P124</f>
        <v>6.8694193495494243E-2</v>
      </c>
      <c r="K124" s="295">
        <f t="shared" si="8"/>
        <v>2.7894803335505509</v>
      </c>
      <c r="L124" s="295">
        <v>3.5232546566514616E-2</v>
      </c>
      <c r="M124" s="295">
        <f t="shared" si="9"/>
        <v>2.82</v>
      </c>
      <c r="N124" s="295">
        <f t="shared" si="6"/>
        <v>3.3839999999999999</v>
      </c>
    </row>
    <row r="125" spans="1:14" ht="17.25" customHeight="1" x14ac:dyDescent="0.35">
      <c r="A125" s="293">
        <f t="shared" si="7"/>
        <v>120</v>
      </c>
      <c r="B125" s="293" t="s">
        <v>1870</v>
      </c>
      <c r="C125" s="293">
        <v>52</v>
      </c>
      <c r="D125" s="294">
        <f>'сходові кл'!O125</f>
        <v>0.71647031500717839</v>
      </c>
      <c r="E125" s="294">
        <f>'прибуд тер'!O125</f>
        <v>0.24039037862793122</v>
      </c>
      <c r="F125" s="294">
        <f>'слюсарі х.в.'!P125+водовідведення!P125+зварювальник!M125+'слюсарі ц.о. г.в.'!N125+'гаряча вода'!N125+'аварійні служби'!H125</f>
        <v>0.45549772483252982</v>
      </c>
      <c r="G125" s="294">
        <f>даратиз!K125</f>
        <v>7.1256650620724607E-3</v>
      </c>
      <c r="H125" s="294">
        <f>димвенканали!Q125</f>
        <v>5.7119621807688335E-2</v>
      </c>
      <c r="I125" s="294">
        <f>покрівлі!O125+'під зими'!M125+маляри!N125+водій!L125</f>
        <v>0.31213147940696895</v>
      </c>
      <c r="J125" s="294">
        <f>електрики!P125</f>
        <v>7.1067584507729695E-2</v>
      </c>
      <c r="K125" s="295">
        <f t="shared" si="8"/>
        <v>1.8598027692520989</v>
      </c>
      <c r="L125" s="295">
        <v>2.4020374773396021E-2</v>
      </c>
      <c r="M125" s="295">
        <f t="shared" si="9"/>
        <v>1.88</v>
      </c>
      <c r="N125" s="295">
        <f t="shared" si="6"/>
        <v>2.2559999999999998</v>
      </c>
    </row>
    <row r="126" spans="1:14" ht="17.25" customHeight="1" x14ac:dyDescent="0.35">
      <c r="A126" s="293">
        <f t="shared" si="7"/>
        <v>121</v>
      </c>
      <c r="B126" s="293" t="s">
        <v>1871</v>
      </c>
      <c r="C126" s="293">
        <v>17</v>
      </c>
      <c r="D126" s="294">
        <f>'сходові кл'!O126</f>
        <v>1.3613563092633114</v>
      </c>
      <c r="E126" s="294">
        <f>'прибуд тер'!O126</f>
        <v>0.35849542517627037</v>
      </c>
      <c r="F126" s="294">
        <f>'слюсарі х.в.'!P126+водовідведення!P126+зварювальник!M126+'слюсарі ц.о. г.в.'!N126+'гаряча вода'!N126+'аварійні служби'!H126</f>
        <v>0.43191110261647314</v>
      </c>
      <c r="G126" s="294">
        <f>даратиз!K126</f>
        <v>5.9491247264770236E-3</v>
      </c>
      <c r="H126" s="294">
        <f>димвенканали!Q126</f>
        <v>5.8093873248988244E-2</v>
      </c>
      <c r="I126" s="294">
        <f>покрівлі!O126+'під зими'!M126+маляри!N126+водій!L126</f>
        <v>0.27173422491117194</v>
      </c>
      <c r="J126" s="294">
        <f>електрики!P126</f>
        <v>6.5099339976263632E-2</v>
      </c>
      <c r="K126" s="295">
        <f t="shared" si="8"/>
        <v>2.5526393999189554</v>
      </c>
      <c r="L126" s="295">
        <v>3.2569976767087179E-2</v>
      </c>
      <c r="M126" s="295">
        <f t="shared" si="9"/>
        <v>2.59</v>
      </c>
      <c r="N126" s="295">
        <f t="shared" si="6"/>
        <v>3.1079999999999997</v>
      </c>
    </row>
    <row r="127" spans="1:14" ht="17.25" customHeight="1" x14ac:dyDescent="0.35">
      <c r="A127" s="293">
        <f t="shared" si="7"/>
        <v>122</v>
      </c>
      <c r="B127" s="293" t="s">
        <v>1872</v>
      </c>
      <c r="C127" s="293">
        <v>49</v>
      </c>
      <c r="D127" s="294">
        <f>'сходові кл'!O127</f>
        <v>1.2481669402673026</v>
      </c>
      <c r="E127" s="294">
        <f>'прибуд тер'!O127</f>
        <v>0.54854395664264777</v>
      </c>
      <c r="F127" s="294">
        <f>'слюсарі х.в.'!P127+водовідведення!P127+зварювальник!M127+'слюсарі ц.о. г.в.'!N127+'гаряча вода'!N127+'аварійні служби'!H127</f>
        <v>0.36083583656265888</v>
      </c>
      <c r="G127" s="294">
        <f>даратиз!K127</f>
        <v>7.781299299327752E-3</v>
      </c>
      <c r="H127" s="294">
        <f>димвенканали!Q127</f>
        <v>6.467765443648095E-2</v>
      </c>
      <c r="I127" s="294">
        <f>покрівлі!O127+'під зими'!M127+маляри!N127+водій!L127</f>
        <v>0.31220797631214803</v>
      </c>
      <c r="J127" s="294">
        <f>електрики!P127</f>
        <v>4.3490583918830407E-2</v>
      </c>
      <c r="K127" s="295">
        <f t="shared" si="8"/>
        <v>2.5857042474393963</v>
      </c>
      <c r="L127" s="295">
        <v>3.3389662207061271E-2</v>
      </c>
      <c r="M127" s="295">
        <f t="shared" si="9"/>
        <v>2.62</v>
      </c>
      <c r="N127" s="295">
        <f t="shared" si="6"/>
        <v>3.1440000000000001</v>
      </c>
    </row>
    <row r="128" spans="1:14" ht="17.25" customHeight="1" x14ac:dyDescent="0.35">
      <c r="A128" s="293">
        <f t="shared" si="7"/>
        <v>123</v>
      </c>
      <c r="B128" s="293" t="s">
        <v>1873</v>
      </c>
      <c r="C128" s="293">
        <v>6</v>
      </c>
      <c r="D128" s="294">
        <f>'сходові кл'!O128</f>
        <v>1.1452799694006122</v>
      </c>
      <c r="E128" s="294">
        <f>'прибуд тер'!O128</f>
        <v>0.42256896736141125</v>
      </c>
      <c r="F128" s="294">
        <f>'слюсарі х.в.'!P128+водовідведення!P128+зварювальник!M128+'слюсарі ц.о. г.в.'!N128+'гаряча вода'!N128+'аварійні служби'!H128</f>
        <v>0.36270731038699544</v>
      </c>
      <c r="G128" s="294">
        <f>даратиз!K128</f>
        <v>5.9668801320080147E-3</v>
      </c>
      <c r="H128" s="294">
        <f>димвенканали!Q128</f>
        <v>7.5358658250167215E-2</v>
      </c>
      <c r="I128" s="294">
        <f>покрівлі!O128+'під зими'!M128+маляри!N128+водій!L128</f>
        <v>0.27371875758204867</v>
      </c>
      <c r="J128" s="294">
        <f>електрики!P128</f>
        <v>4.5083698018595436E-2</v>
      </c>
      <c r="K128" s="295">
        <f t="shared" si="8"/>
        <v>2.3306842411318383</v>
      </c>
      <c r="L128" s="295">
        <v>3.0109700753818087E-2</v>
      </c>
      <c r="M128" s="295">
        <f t="shared" si="9"/>
        <v>2.36</v>
      </c>
      <c r="N128" s="295">
        <f t="shared" si="6"/>
        <v>2.8319999999999999</v>
      </c>
    </row>
    <row r="129" spans="1:14" ht="17.25" customHeight="1" x14ac:dyDescent="0.35">
      <c r="A129" s="293">
        <f t="shared" si="7"/>
        <v>124</v>
      </c>
      <c r="B129" s="293" t="s">
        <v>2001</v>
      </c>
      <c r="C129" s="293">
        <v>7</v>
      </c>
      <c r="D129" s="294">
        <f>'сходові кл'!O129</f>
        <v>0</v>
      </c>
      <c r="E129" s="294">
        <f>'прибуд тер'!O129</f>
        <v>0.70226795458827951</v>
      </c>
      <c r="F129" s="294">
        <f>'слюсарі х.в.'!P129+водовідведення!P129+зварювальник!M129+'слюсарі ц.о. г.в.'!N129+'гаряча вода'!N129+'аварійні служби'!H129</f>
        <v>0.3455436959647562</v>
      </c>
      <c r="G129" s="294">
        <f>даратиз!K129</f>
        <v>5.6896551724137927E-2</v>
      </c>
      <c r="H129" s="294">
        <f>димвенканали!Q129</f>
        <v>7.3526268842113912E-2</v>
      </c>
      <c r="I129" s="294">
        <f>покрівлі!O129+'під зими'!M129+маляри!N129+водій!L129</f>
        <v>0.35059855629420889</v>
      </c>
      <c r="J129" s="294">
        <f>електрики!P129</f>
        <v>4.3245350128784991E-2</v>
      </c>
      <c r="K129" s="295">
        <f t="shared" si="8"/>
        <v>1.5720783775422815</v>
      </c>
      <c r="L129" s="295">
        <v>2.0438522783479993E-2</v>
      </c>
      <c r="M129" s="295">
        <f t="shared" si="9"/>
        <v>1.59</v>
      </c>
      <c r="N129" s="295">
        <f t="shared" si="6"/>
        <v>1.9079999999999999</v>
      </c>
    </row>
    <row r="130" spans="1:14" ht="17.25" customHeight="1" x14ac:dyDescent="0.35">
      <c r="A130" s="293">
        <f t="shared" si="7"/>
        <v>125</v>
      </c>
      <c r="B130" s="293" t="s">
        <v>2002</v>
      </c>
      <c r="C130" s="293">
        <v>8</v>
      </c>
      <c r="D130" s="294">
        <f>'сходові кл'!O130</f>
        <v>0</v>
      </c>
      <c r="E130" s="294">
        <f>'прибуд тер'!O130</f>
        <v>0.95859280851777329</v>
      </c>
      <c r="F130" s="294">
        <f>'слюсарі х.в.'!P130+водовідведення!P130+зварювальник!M130+'слюсарі ц.о. г.в.'!N130+'гаряча вода'!N130+'аварійні служби'!H130</f>
        <v>0.32671647174880525</v>
      </c>
      <c r="G130" s="294">
        <f>даратиз!K130</f>
        <v>6.2399396378269613E-2</v>
      </c>
      <c r="H130" s="294">
        <f>димвенканали!Q130</f>
        <v>0.20936494097657871</v>
      </c>
      <c r="I130" s="294">
        <f>покрівлі!O130+'під зими'!M130+маляри!N130+водій!L130</f>
        <v>0.71741475033928059</v>
      </c>
      <c r="J130" s="294">
        <f>електрики!P130</f>
        <v>3.8481400592465118E-2</v>
      </c>
      <c r="K130" s="295">
        <f t="shared" si="8"/>
        <v>2.3129697685531725</v>
      </c>
      <c r="L130" s="295">
        <v>3.1975777984415359E-2</v>
      </c>
      <c r="M130" s="295">
        <f t="shared" si="9"/>
        <v>2.34</v>
      </c>
      <c r="N130" s="295">
        <f t="shared" si="6"/>
        <v>2.8079999999999998</v>
      </c>
    </row>
    <row r="131" spans="1:14" ht="17.25" customHeight="1" x14ac:dyDescent="0.35">
      <c r="A131" s="293">
        <f t="shared" si="7"/>
        <v>126</v>
      </c>
      <c r="B131" s="293" t="s">
        <v>2003</v>
      </c>
      <c r="C131" s="293">
        <v>6</v>
      </c>
      <c r="D131" s="294">
        <f>'сходові кл'!O131</f>
        <v>0</v>
      </c>
      <c r="E131" s="294">
        <f>'прибуд тер'!O131</f>
        <v>0.45248914744402191</v>
      </c>
      <c r="F131" s="294">
        <f>'слюсарі х.в.'!P131+водовідведення!P131+зварювальник!M131+'слюсарі ц.о. г.в.'!N131+'гаряча вода'!N131+'аварійні служби'!H131</f>
        <v>0.32791151795928908</v>
      </c>
      <c r="G131" s="294">
        <f>даратиз!K131</f>
        <v>5.8288973384030419E-2</v>
      </c>
      <c r="H131" s="294">
        <f>димвенканали!Q131</f>
        <v>9.2316936585236667E-2</v>
      </c>
      <c r="I131" s="294">
        <f>покрівлі!O131+'під зими'!M131+маляри!N131+водій!L131</f>
        <v>0.31249541380129831</v>
      </c>
      <c r="J131" s="294">
        <f>електрики!P131</f>
        <v>3.8783789291670798E-2</v>
      </c>
      <c r="K131" s="295">
        <f t="shared" si="8"/>
        <v>1.282285778465547</v>
      </c>
      <c r="L131" s="295">
        <v>1.6732504886203169E-2</v>
      </c>
      <c r="M131" s="295">
        <f t="shared" si="9"/>
        <v>1.3</v>
      </c>
      <c r="N131" s="295">
        <f t="shared" si="6"/>
        <v>1.56</v>
      </c>
    </row>
    <row r="132" spans="1:14" ht="17.25" customHeight="1" x14ac:dyDescent="0.35">
      <c r="A132" s="293">
        <f t="shared" si="7"/>
        <v>127</v>
      </c>
      <c r="B132" s="293" t="s">
        <v>2004</v>
      </c>
      <c r="C132" s="293">
        <v>6</v>
      </c>
      <c r="D132" s="294">
        <f>'сходові кл'!O132</f>
        <v>0</v>
      </c>
      <c r="E132" s="294">
        <f>'прибуд тер'!O132</f>
        <v>1.1231830750788645</v>
      </c>
      <c r="F132" s="294">
        <f>'слюсарі х.в.'!P132+водовідведення!P132+зварювальник!M132+'слюсарі ц.о. г.в.'!N132+'гаряча вода'!N132+'аварійні служби'!H132</f>
        <v>0.4289661918345995</v>
      </c>
      <c r="G132" s="294">
        <f>даратиз!K132</f>
        <v>4.140378548895899E-2</v>
      </c>
      <c r="H132" s="294">
        <f>димвенканали!Q132</f>
        <v>9.016739267157399E-2</v>
      </c>
      <c r="I132" s="294">
        <f>покрівлі!O132+'під зими'!M132+маляри!N132+водій!L132</f>
        <v>0.33385304225037982</v>
      </c>
      <c r="J132" s="294">
        <f>електрики!P132</f>
        <v>6.4354174029712427E-2</v>
      </c>
      <c r="K132" s="295">
        <f t="shared" si="8"/>
        <v>2.0819276613540891</v>
      </c>
      <c r="L132" s="295">
        <v>2.6569062718436877E-2</v>
      </c>
      <c r="M132" s="295">
        <f t="shared" si="9"/>
        <v>2.11</v>
      </c>
      <c r="N132" s="295">
        <f t="shared" si="6"/>
        <v>2.5319999999999996</v>
      </c>
    </row>
    <row r="133" spans="1:14" ht="17.25" customHeight="1" x14ac:dyDescent="0.35">
      <c r="A133" s="293">
        <f t="shared" si="7"/>
        <v>128</v>
      </c>
      <c r="B133" s="293" t="s">
        <v>2005</v>
      </c>
      <c r="C133" s="293">
        <v>5</v>
      </c>
      <c r="D133" s="294">
        <f>'сходові кл'!O133</f>
        <v>0</v>
      </c>
      <c r="E133" s="294">
        <f>'прибуд тер'!O133</f>
        <v>0.31378944173441736</v>
      </c>
      <c r="F133" s="294">
        <f>'слюсарі х.в.'!P133+водовідведення!P133+зварювальник!M133+'слюсарі ц.о. г.в.'!N133+'гаряча вода'!N133+'аварійні служби'!H133</f>
        <v>0.39312579246429191</v>
      </c>
      <c r="G133" s="294">
        <f>даратиз!K133</f>
        <v>5.6056910569105688E-2</v>
      </c>
      <c r="H133" s="294">
        <f>димвенканали!Q133</f>
        <v>0.10565989442662579</v>
      </c>
      <c r="I133" s="294">
        <f>покрівлі!O133+'під зими'!M133+маляри!N133+водій!L133</f>
        <v>0.56560577811100721</v>
      </c>
      <c r="J133" s="294">
        <f>електрики!P133</f>
        <v>5.5285293136636417E-2</v>
      </c>
      <c r="K133" s="295">
        <f t="shared" si="8"/>
        <v>1.4895231104420843</v>
      </c>
      <c r="L133" s="295">
        <v>2.0493093257756549E-2</v>
      </c>
      <c r="M133" s="295">
        <f t="shared" si="9"/>
        <v>1.51</v>
      </c>
      <c r="N133" s="295">
        <f t="shared" ref="N133:N196" si="10">M133*1.2</f>
        <v>1.8119999999999998</v>
      </c>
    </row>
    <row r="134" spans="1:14" ht="17.25" customHeight="1" x14ac:dyDescent="0.35">
      <c r="A134" s="293">
        <f t="shared" si="7"/>
        <v>129</v>
      </c>
      <c r="B134" s="293" t="s">
        <v>2006</v>
      </c>
      <c r="C134" s="293">
        <v>6</v>
      </c>
      <c r="D134" s="294">
        <f>'сходові кл'!O134</f>
        <v>0</v>
      </c>
      <c r="E134" s="294">
        <f>'прибуд тер'!O134</f>
        <v>0</v>
      </c>
      <c r="F134" s="294">
        <f>'слюсарі х.в.'!P134+водовідведення!P134+зварювальник!M134+'слюсарі ц.о. г.в.'!N134+'гаряча вода'!N134+'аварійні служби'!H134</f>
        <v>0.337899027490006</v>
      </c>
      <c r="G134" s="294">
        <f>даратиз!K134</f>
        <v>9.8458676587828853E-3</v>
      </c>
      <c r="H134" s="294">
        <f>димвенканали!Q134</f>
        <v>0.11743614091600559</v>
      </c>
      <c r="I134" s="294">
        <f>покрівлі!O134+'під зими'!M134+маляри!N134+водій!L134</f>
        <v>0.31793411670083921</v>
      </c>
      <c r="J134" s="294">
        <f>електрики!P134</f>
        <v>4.0659593078831067E-2</v>
      </c>
      <c r="K134" s="295">
        <f t="shared" si="8"/>
        <v>0.82377474584446475</v>
      </c>
      <c r="L134" s="295">
        <v>1.1526705162988673E-2</v>
      </c>
      <c r="M134" s="295">
        <f t="shared" si="9"/>
        <v>0.84</v>
      </c>
      <c r="N134" s="295">
        <f t="shared" si="10"/>
        <v>1.008</v>
      </c>
    </row>
    <row r="135" spans="1:14" ht="17.25" customHeight="1" x14ac:dyDescent="0.35">
      <c r="A135" s="293">
        <f t="shared" ref="A135:A198" si="11">A134+1</f>
        <v>130</v>
      </c>
      <c r="B135" s="293" t="s">
        <v>2007</v>
      </c>
      <c r="C135" s="293">
        <v>7</v>
      </c>
      <c r="D135" s="294">
        <f>'сходові кл'!O135</f>
        <v>0</v>
      </c>
      <c r="E135" s="294">
        <f>'прибуд тер'!O135</f>
        <v>0.8477103020961777</v>
      </c>
      <c r="F135" s="294">
        <f>'слюсарі х.в.'!P135+водовідведення!P135+зварювальник!M135+'слюсарі ц.о. г.в.'!N135+'гаряча вода'!N135+'аварійні служби'!H135</f>
        <v>0.36103275534793122</v>
      </c>
      <c r="G135" s="294">
        <f>даратиз!K135</f>
        <v>8.0918618988902596E-3</v>
      </c>
      <c r="H135" s="294">
        <f>димвенканали!Q135</f>
        <v>0.12830379243570855</v>
      </c>
      <c r="I135" s="294">
        <f>покрівлі!O135+'під зими'!M135+маляри!N135+водій!L135</f>
        <v>0.34550075674997083</v>
      </c>
      <c r="J135" s="294">
        <f>електрики!P135</f>
        <v>4.716462662011138E-2</v>
      </c>
      <c r="K135" s="295">
        <f t="shared" si="8"/>
        <v>1.7378040951487901</v>
      </c>
      <c r="L135" s="295">
        <v>2.3077564287688267E-2</v>
      </c>
      <c r="M135" s="295">
        <f t="shared" si="9"/>
        <v>1.76</v>
      </c>
      <c r="N135" s="295">
        <f t="shared" si="10"/>
        <v>2.1120000000000001</v>
      </c>
    </row>
    <row r="136" spans="1:14" ht="17.25" customHeight="1" x14ac:dyDescent="0.35">
      <c r="A136" s="293">
        <f t="shared" si="11"/>
        <v>131</v>
      </c>
      <c r="B136" s="293" t="s">
        <v>2008</v>
      </c>
      <c r="C136" s="293">
        <v>9</v>
      </c>
      <c r="D136" s="294">
        <f>'сходові кл'!O136</f>
        <v>0</v>
      </c>
      <c r="E136" s="294">
        <f>'прибуд тер'!O136</f>
        <v>0.8352515469422912</v>
      </c>
      <c r="F136" s="294">
        <f>'слюсарі х.в.'!P136+водовідведення!P136+зварювальник!M136+'слюсарі ц.о. г.в.'!N136+'гаряча вода'!N136+'аварійні служби'!H136</f>
        <v>0.38296353253550164</v>
      </c>
      <c r="G136" s="294">
        <f>даратиз!K136</f>
        <v>1.058139534883721E-2</v>
      </c>
      <c r="H136" s="294">
        <f>димвенканали!Q136</f>
        <v>6.7218588931110865E-2</v>
      </c>
      <c r="I136" s="294">
        <f>покрівлі!O136+'під зими'!M136+маляри!N136+водій!L136</f>
        <v>0.33949021788607026</v>
      </c>
      <c r="J136" s="294">
        <f>електрики!P136</f>
        <v>5.2713884153537047E-2</v>
      </c>
      <c r="K136" s="295">
        <f t="shared" si="8"/>
        <v>1.6882191657973482</v>
      </c>
      <c r="L136" s="295">
        <v>2.2241478312392704E-2</v>
      </c>
      <c r="M136" s="295">
        <f t="shared" si="9"/>
        <v>1.71</v>
      </c>
      <c r="N136" s="295">
        <f t="shared" si="10"/>
        <v>2.052</v>
      </c>
    </row>
    <row r="137" spans="1:14" ht="17.25" customHeight="1" x14ac:dyDescent="0.35">
      <c r="A137" s="293">
        <f t="shared" si="11"/>
        <v>132</v>
      </c>
      <c r="B137" s="293" t="s">
        <v>2009</v>
      </c>
      <c r="C137" s="293">
        <v>23</v>
      </c>
      <c r="D137" s="294">
        <f>'сходові кл'!O137</f>
        <v>0</v>
      </c>
      <c r="E137" s="294">
        <f>'прибуд тер'!O137</f>
        <v>0.90108779138599693</v>
      </c>
      <c r="F137" s="294">
        <f>'слюсарі х.в.'!P137+водовідведення!P137+зварювальник!M137+'слюсарі ц.о. г.в.'!N137+'гаряча вода'!N137+'аварійні служби'!H137</f>
        <v>0.42149050817490175</v>
      </c>
      <c r="G137" s="294">
        <f>даратиз!K137</f>
        <v>1.0195958358848742E-2</v>
      </c>
      <c r="H137" s="294">
        <f>димвенканали!Q137</f>
        <v>7.9649705806307106E-2</v>
      </c>
      <c r="I137" s="294">
        <f>покрівлі!O137+'під зими'!M137+маляри!N137+водій!L137</f>
        <v>0.31211394643189372</v>
      </c>
      <c r="J137" s="294">
        <f>електрики!P137</f>
        <v>6.2462563280523076E-2</v>
      </c>
      <c r="K137" s="295">
        <f t="shared" si="8"/>
        <v>1.7870004734384715</v>
      </c>
      <c r="L137" s="295">
        <v>2.3206121011373072E-2</v>
      </c>
      <c r="M137" s="295">
        <f t="shared" si="9"/>
        <v>1.81</v>
      </c>
      <c r="N137" s="295">
        <f t="shared" si="10"/>
        <v>2.1720000000000002</v>
      </c>
    </row>
    <row r="138" spans="1:14" ht="17.25" customHeight="1" x14ac:dyDescent="0.35">
      <c r="A138" s="293">
        <f t="shared" si="11"/>
        <v>133</v>
      </c>
      <c r="B138" s="293" t="s">
        <v>2010</v>
      </c>
      <c r="C138" s="293">
        <v>13</v>
      </c>
      <c r="D138" s="294">
        <f>'сходові кл'!O138</f>
        <v>0</v>
      </c>
      <c r="E138" s="294">
        <f>'прибуд тер'!O138</f>
        <v>0.12098007761657413</v>
      </c>
      <c r="F138" s="294">
        <f>'слюсарі х.в.'!P138+водовідведення!P138+зварювальник!M138+'слюсарі ц.о. г.в.'!N138+'гаряча вода'!N138+'аварійні служби'!H138</f>
        <v>0.43404313237174308</v>
      </c>
      <c r="G138" s="294">
        <f>даратиз!K138</f>
        <v>3.4524449220849004E-3</v>
      </c>
      <c r="H138" s="294">
        <f>димвенканали!Q138</f>
        <v>3.4917160167853234E-2</v>
      </c>
      <c r="I138" s="294">
        <f>покрівлі!O138+'під зими'!M138+маляри!N138+водій!L138</f>
        <v>0.26026347207252287</v>
      </c>
      <c r="J138" s="294">
        <f>електрики!P138</f>
        <v>6.394497231413751E-2</v>
      </c>
      <c r="K138" s="295">
        <f t="shared" si="8"/>
        <v>0.91760125946491566</v>
      </c>
      <c r="L138" s="295">
        <v>1.2029361046816634E-2</v>
      </c>
      <c r="M138" s="295">
        <f t="shared" si="9"/>
        <v>0.93</v>
      </c>
      <c r="N138" s="295">
        <f t="shared" si="10"/>
        <v>1.1160000000000001</v>
      </c>
    </row>
    <row r="139" spans="1:14" ht="17.25" customHeight="1" x14ac:dyDescent="0.35">
      <c r="A139" s="293">
        <f t="shared" si="11"/>
        <v>134</v>
      </c>
      <c r="B139" s="293" t="s">
        <v>1778</v>
      </c>
      <c r="C139" s="293">
        <v>8</v>
      </c>
      <c r="D139" s="294">
        <f>'сходові кл'!O139</f>
        <v>0</v>
      </c>
      <c r="E139" s="294">
        <f>'прибуд тер'!O139</f>
        <v>0.91025996478085869</v>
      </c>
      <c r="F139" s="294">
        <f>'слюсарі х.в.'!P139+водовідведення!P139+зварювальник!M139+'слюсарі ц.о. г.в.'!N139+'гаряча вода'!N139+'аварійні служби'!H139</f>
        <v>0.42815932857096572</v>
      </c>
      <c r="G139" s="294">
        <f>даратиз!K139</f>
        <v>5.4715451699463326E-3</v>
      </c>
      <c r="H139" s="294">
        <f>димвенканали!Q139</f>
        <v>7.6303467957889171E-2</v>
      </c>
      <c r="I139" s="294">
        <f>покрівлі!O139+'під зими'!M139+маляри!N139+водій!L139</f>
        <v>0.29677153338314122</v>
      </c>
      <c r="J139" s="294">
        <f>електрики!P139</f>
        <v>5.7022230454547289E-2</v>
      </c>
      <c r="K139" s="295">
        <f t="shared" si="8"/>
        <v>1.7739880703173485</v>
      </c>
      <c r="L139" s="295">
        <v>2.2949476595772331E-2</v>
      </c>
      <c r="M139" s="295">
        <f t="shared" si="9"/>
        <v>1.8</v>
      </c>
      <c r="N139" s="295">
        <f t="shared" si="10"/>
        <v>2.16</v>
      </c>
    </row>
    <row r="140" spans="1:14" ht="17.25" customHeight="1" x14ac:dyDescent="0.35">
      <c r="A140" s="293">
        <f t="shared" si="11"/>
        <v>135</v>
      </c>
      <c r="B140" s="293" t="s">
        <v>1779</v>
      </c>
      <c r="C140" s="293">
        <v>22</v>
      </c>
      <c r="D140" s="294">
        <f>'сходові кл'!O140</f>
        <v>0</v>
      </c>
      <c r="E140" s="294">
        <f>'прибуд тер'!O140</f>
        <v>1.4333320731969861</v>
      </c>
      <c r="F140" s="294">
        <f>'слюсарі х.в.'!P140+водовідведення!P140+зварювальник!M140+'слюсарі ц.о. г.в.'!N140+'гаряча вода'!N140+'аварійні служби'!H140</f>
        <v>0.39159707790557452</v>
      </c>
      <c r="G140" s="294">
        <f>даратиз!K140</f>
        <v>9.1227125941872982E-3</v>
      </c>
      <c r="H140" s="294">
        <f>димвенканали!Q140</f>
        <v>0.10492061637089589</v>
      </c>
      <c r="I140" s="294">
        <f>покрівлі!O140+'під зими'!M140+маляри!N140+водій!L140</f>
        <v>0.42750560746952326</v>
      </c>
      <c r="J140" s="294">
        <f>електрики!P140</f>
        <v>5.4898474616304725E-2</v>
      </c>
      <c r="K140" s="295">
        <f t="shared" si="8"/>
        <v>2.4213765621534717</v>
      </c>
      <c r="L140" s="295">
        <v>3.17968010754296E-2</v>
      </c>
      <c r="M140" s="295">
        <f t="shared" si="9"/>
        <v>2.4500000000000002</v>
      </c>
      <c r="N140" s="295">
        <f t="shared" si="10"/>
        <v>2.94</v>
      </c>
    </row>
    <row r="141" spans="1:14" ht="17.25" customHeight="1" x14ac:dyDescent="0.35">
      <c r="A141" s="293">
        <f t="shared" si="11"/>
        <v>136</v>
      </c>
      <c r="B141" s="293" t="s">
        <v>1780</v>
      </c>
      <c r="C141" s="293">
        <v>22</v>
      </c>
      <c r="D141" s="294">
        <f>'сходові кл'!O141</f>
        <v>0</v>
      </c>
      <c r="E141" s="294">
        <f>'прибуд тер'!O141</f>
        <v>0.61932126658108688</v>
      </c>
      <c r="F141" s="294">
        <f>'слюсарі х.в.'!P141+водовідведення!P141+зварювальник!M141+'слюсарі ц.о. г.в.'!N141+'гаряча вода'!N141+'аварійні служби'!H141</f>
        <v>0.48512098760912992</v>
      </c>
      <c r="G141" s="294">
        <f>даратиз!K141</f>
        <v>5.218228498074455E-3</v>
      </c>
      <c r="H141" s="294">
        <f>димвенканали!Q141</f>
        <v>0.14025300956178124</v>
      </c>
      <c r="I141" s="294">
        <f>покрівлі!O141+'під зими'!M141+маляри!N141+водій!L141</f>
        <v>0.26639399217047416</v>
      </c>
      <c r="J141" s="294">
        <f>електрики!P141</f>
        <v>7.8563311299430713E-2</v>
      </c>
      <c r="K141" s="295">
        <f t="shared" si="8"/>
        <v>1.5948707957199773</v>
      </c>
      <c r="L141" s="295">
        <v>2.0478703734960028E-2</v>
      </c>
      <c r="M141" s="295">
        <f t="shared" si="9"/>
        <v>1.62</v>
      </c>
      <c r="N141" s="295">
        <f t="shared" si="10"/>
        <v>1.944</v>
      </c>
    </row>
    <row r="142" spans="1:14" ht="17.25" customHeight="1" x14ac:dyDescent="0.35">
      <c r="A142" s="293">
        <f t="shared" si="11"/>
        <v>137</v>
      </c>
      <c r="B142" s="293" t="s">
        <v>1781</v>
      </c>
      <c r="C142" s="293">
        <v>23</v>
      </c>
      <c r="D142" s="294">
        <f>'сходові кл'!O142</f>
        <v>0</v>
      </c>
      <c r="E142" s="294">
        <f>'прибуд тер'!O142</f>
        <v>1.2192401063579466</v>
      </c>
      <c r="F142" s="294">
        <f>'слюсарі х.в.'!P142+водовідведення!P142+зварювальник!M142+'слюсарі ц.о. г.в.'!N142+'гаряча вода'!N142+'аварійні служби'!H142</f>
        <v>0.45919985098477434</v>
      </c>
      <c r="G142" s="294">
        <f>даратиз!K142</f>
        <v>4.8496399830580258E-3</v>
      </c>
      <c r="H142" s="294">
        <f>димвенканали!Q142</f>
        <v>0.10283504583615945</v>
      </c>
      <c r="I142" s="294">
        <f>покрівлі!O142+'під зими'!M142+маляри!N142+водій!L142</f>
        <v>0.27652509123800867</v>
      </c>
      <c r="J142" s="294">
        <f>електрики!P142</f>
        <v>7.2004352560422286E-2</v>
      </c>
      <c r="K142" s="295">
        <f t="shared" si="8"/>
        <v>2.1346540869603694</v>
      </c>
      <c r="L142" s="295">
        <v>2.7292955732291312E-2</v>
      </c>
      <c r="M142" s="295">
        <f t="shared" si="9"/>
        <v>2.16</v>
      </c>
      <c r="N142" s="295">
        <f t="shared" si="10"/>
        <v>2.5920000000000001</v>
      </c>
    </row>
    <row r="143" spans="1:14" ht="17.25" customHeight="1" x14ac:dyDescent="0.35">
      <c r="A143" s="293">
        <f t="shared" si="11"/>
        <v>138</v>
      </c>
      <c r="B143" s="293" t="s">
        <v>1782</v>
      </c>
      <c r="C143" s="293">
        <v>9</v>
      </c>
      <c r="D143" s="294">
        <f>'сходові кл'!O143</f>
        <v>0</v>
      </c>
      <c r="E143" s="294">
        <f>'прибуд тер'!O143</f>
        <v>0.91755661214657047</v>
      </c>
      <c r="F143" s="294">
        <f>'слюсарі х.в.'!P143+водовідведення!P143+зварювальник!M143+'слюсарі ц.о. г.в.'!N143+'гаряча вода'!N143+'аварійні служби'!H143</f>
        <v>0.40463612700326301</v>
      </c>
      <c r="G143" s="294">
        <f>даратиз!K143</f>
        <v>2.2308862685431727E-2</v>
      </c>
      <c r="H143" s="294">
        <f>димвенканали!Q143</f>
        <v>8.4045682439507233E-2</v>
      </c>
      <c r="I143" s="294">
        <f>покрівлі!O143+'під зими'!M143+маляри!N143+водій!L143</f>
        <v>0.37089876958717949</v>
      </c>
      <c r="J143" s="294">
        <f>електрики!P143</f>
        <v>5.8197812383279313E-2</v>
      </c>
      <c r="K143" s="295">
        <f t="shared" si="8"/>
        <v>1.8576438662452315</v>
      </c>
      <c r="L143" s="295">
        <v>2.428780360330671E-2</v>
      </c>
      <c r="M143" s="295">
        <f t="shared" si="9"/>
        <v>1.88</v>
      </c>
      <c r="N143" s="295">
        <f t="shared" si="10"/>
        <v>2.2559999999999998</v>
      </c>
    </row>
    <row r="144" spans="1:14" ht="17.25" customHeight="1" x14ac:dyDescent="0.35">
      <c r="A144" s="293">
        <f t="shared" si="11"/>
        <v>139</v>
      </c>
      <c r="B144" s="293" t="s">
        <v>1783</v>
      </c>
      <c r="C144" s="293">
        <v>52</v>
      </c>
      <c r="D144" s="294">
        <f>'сходові кл'!O144</f>
        <v>0</v>
      </c>
      <c r="E144" s="294">
        <f>'прибуд тер'!O144</f>
        <v>1.4859895277207396</v>
      </c>
      <c r="F144" s="294">
        <f>'слюсарі х.в.'!P144+водовідведення!P144+зварювальник!M144+'слюсарі ц.о. г.в.'!N144+'гаряча вода'!N144+'аварійні служби'!H144</f>
        <v>0.45055195124053582</v>
      </c>
      <c r="G144" s="294">
        <f>даратиз!K144</f>
        <v>2.238193018480493E-2</v>
      </c>
      <c r="H144" s="294">
        <f>димвенканали!Q144</f>
        <v>0.20465221141853818</v>
      </c>
      <c r="I144" s="294">
        <f>покрівлі!O144+'під зими'!M144+маляри!N144+водій!L144</f>
        <v>0.32769045182995193</v>
      </c>
      <c r="J144" s="294">
        <f>електрики!P144</f>
        <v>6.9816129936409441E-2</v>
      </c>
      <c r="K144" s="295">
        <f t="shared" si="8"/>
        <v>2.5610822023309803</v>
      </c>
      <c r="L144" s="295">
        <v>3.2768778035019999E-2</v>
      </c>
      <c r="M144" s="295">
        <f t="shared" si="9"/>
        <v>2.59</v>
      </c>
      <c r="N144" s="295">
        <f t="shared" si="10"/>
        <v>3.1079999999999997</v>
      </c>
    </row>
    <row r="145" spans="1:14" ht="17.25" customHeight="1" x14ac:dyDescent="0.35">
      <c r="A145" s="293">
        <f t="shared" si="11"/>
        <v>140</v>
      </c>
      <c r="B145" s="293" t="s">
        <v>1784</v>
      </c>
      <c r="C145" s="293">
        <v>22</v>
      </c>
      <c r="D145" s="294">
        <f>'сходові кл'!O145</f>
        <v>1.4454456083199301</v>
      </c>
      <c r="E145" s="294">
        <f>'прибуд тер'!O145</f>
        <v>0.23015830675426402</v>
      </c>
      <c r="F145" s="294">
        <f>'слюсарі х.в.'!P145+водовідведення!P145+зварювальник!M145+'слюсарі ц.о. г.в.'!N145+'гаряча вода'!N145+'аварійні служби'!H145</f>
        <v>0.43562722215018446</v>
      </c>
      <c r="G145" s="294">
        <f>даратиз!K145</f>
        <v>2.6579069323664915E-3</v>
      </c>
      <c r="H145" s="294">
        <f>димвенканали!Q145</f>
        <v>9.9280406408624886E-2</v>
      </c>
      <c r="I145" s="294">
        <f>покрівлі!O145+'під зими'!M145+маляри!N145+водій!L145</f>
        <v>0.24205593497587247</v>
      </c>
      <c r="J145" s="294">
        <f>електрики!P145</f>
        <v>6.6039648846359017E-2</v>
      </c>
      <c r="K145" s="295">
        <f t="shared" si="8"/>
        <v>2.5212650343876013</v>
      </c>
      <c r="L145" s="295">
        <v>3.2114673240605449E-2</v>
      </c>
      <c r="M145" s="295">
        <f t="shared" si="9"/>
        <v>2.5499999999999998</v>
      </c>
      <c r="N145" s="295">
        <f t="shared" si="10"/>
        <v>3.0599999999999996</v>
      </c>
    </row>
    <row r="146" spans="1:14" ht="17.25" customHeight="1" x14ac:dyDescent="0.35">
      <c r="A146" s="293">
        <f t="shared" si="11"/>
        <v>141</v>
      </c>
      <c r="B146" s="293" t="s">
        <v>1785</v>
      </c>
      <c r="C146" s="293">
        <v>6</v>
      </c>
      <c r="D146" s="294">
        <f>'сходові кл'!O146</f>
        <v>1.7705299094889186</v>
      </c>
      <c r="E146" s="294">
        <f>'прибуд тер'!O146</f>
        <v>0.21451600695610937</v>
      </c>
      <c r="F146" s="294">
        <f>'слюсарі х.в.'!P146+водовідведення!P146+зварювальник!M146+'слюсарі ц.о. г.в.'!N146+'гаряча вода'!N146+'аварійні служби'!H146</f>
        <v>0.37379113050424728</v>
      </c>
      <c r="G146" s="294">
        <f>даратиз!K146</f>
        <v>8.0775843329446862E-3</v>
      </c>
      <c r="H146" s="294">
        <f>димвенканали!Q146</f>
        <v>9.5071841253851264E-2</v>
      </c>
      <c r="I146" s="294">
        <f>покрівлі!O146+'під зими'!M146+маляри!N146+водій!L146</f>
        <v>0.2582074547428328</v>
      </c>
      <c r="J146" s="294">
        <f>електрики!P146</f>
        <v>4.5353649612367243E-2</v>
      </c>
      <c r="K146" s="295">
        <f t="shared" si="8"/>
        <v>2.7655475768912718</v>
      </c>
      <c r="L146" s="295">
        <v>3.534048454973155E-2</v>
      </c>
      <c r="M146" s="295">
        <f t="shared" si="9"/>
        <v>2.8</v>
      </c>
      <c r="N146" s="295">
        <f t="shared" si="10"/>
        <v>3.36</v>
      </c>
    </row>
    <row r="147" spans="1:14" ht="17.25" customHeight="1" x14ac:dyDescent="0.35">
      <c r="A147" s="293">
        <f t="shared" si="11"/>
        <v>142</v>
      </c>
      <c r="B147" s="293" t="s">
        <v>668</v>
      </c>
      <c r="C147" s="293">
        <v>18</v>
      </c>
      <c r="D147" s="294">
        <f>'сходові кл'!O147</f>
        <v>0</v>
      </c>
      <c r="E147" s="294">
        <f>'прибуд тер'!O147</f>
        <v>0</v>
      </c>
      <c r="F147" s="294">
        <f>'слюсарі х.в.'!P147+водовідведення!P147+зварювальник!M147+'слюсарі ц.о. г.в.'!N147+'гаряча вода'!N147+'аварійні служби'!H147</f>
        <v>0.33962974587122413</v>
      </c>
      <c r="G147" s="294">
        <f>даратиз!K147</f>
        <v>2.9242304656669296E-2</v>
      </c>
      <c r="H147" s="294">
        <f>димвенканали!Q147</f>
        <v>0.10265822382138873</v>
      </c>
      <c r="I147" s="294">
        <f>покрівлі!O147+'під зими'!M147+маляри!N147+водій!L147</f>
        <v>0</v>
      </c>
      <c r="J147" s="294">
        <f>електрики!P147</f>
        <v>4.02531041188217E-2</v>
      </c>
      <c r="K147" s="295">
        <f t="shared" si="8"/>
        <v>0.51178337846810384</v>
      </c>
      <c r="L147" s="295">
        <v>6.0328207600891734E-3</v>
      </c>
      <c r="M147" s="295">
        <f t="shared" si="9"/>
        <v>0.52</v>
      </c>
      <c r="N147" s="295">
        <f t="shared" si="10"/>
        <v>0.624</v>
      </c>
    </row>
    <row r="148" spans="1:14" ht="17.25" customHeight="1" x14ac:dyDescent="0.35">
      <c r="A148" s="293">
        <f t="shared" si="11"/>
        <v>143</v>
      </c>
      <c r="B148" s="293" t="s">
        <v>669</v>
      </c>
      <c r="C148" s="293">
        <v>4</v>
      </c>
      <c r="D148" s="294">
        <f>'сходові кл'!O148</f>
        <v>0</v>
      </c>
      <c r="E148" s="294">
        <f>'прибуд тер'!O148</f>
        <v>0</v>
      </c>
      <c r="F148" s="294">
        <f>'слюсарі х.в.'!P148+водовідведення!P148+зварювальник!M148+'слюсарі ц.о. г.в.'!N148+'гаряча вода'!N148+'аварійні служби'!H148</f>
        <v>0.37729053588172456</v>
      </c>
      <c r="G148" s="294">
        <f>даратиз!K148</f>
        <v>8.9759016553383839E-3</v>
      </c>
      <c r="H148" s="294">
        <f>димвенканали!Q148</f>
        <v>6.7679843679703158E-2</v>
      </c>
      <c r="I148" s="294">
        <f>покрівлі!O148+'під зими'!M148+маляри!N148+водій!L148</f>
        <v>0.27818635330288927</v>
      </c>
      <c r="J148" s="294">
        <f>електрики!P148</f>
        <v>4.9758381981736412E-2</v>
      </c>
      <c r="K148" s="295">
        <f t="shared" si="8"/>
        <v>0.78189101650139181</v>
      </c>
      <c r="L148" s="295">
        <v>1.0612514472698686E-2</v>
      </c>
      <c r="M148" s="295">
        <f t="shared" si="9"/>
        <v>0.79</v>
      </c>
      <c r="N148" s="295">
        <f t="shared" si="10"/>
        <v>0.94799999999999995</v>
      </c>
    </row>
    <row r="149" spans="1:14" ht="17.25" customHeight="1" x14ac:dyDescent="0.35">
      <c r="A149" s="293">
        <f t="shared" si="11"/>
        <v>144</v>
      </c>
      <c r="B149" s="293" t="s">
        <v>670</v>
      </c>
      <c r="C149" s="293">
        <v>25</v>
      </c>
      <c r="D149" s="294">
        <f>'сходові кл'!O149</f>
        <v>0</v>
      </c>
      <c r="E149" s="294">
        <f>'прибуд тер'!O149</f>
        <v>1.4617372949826291</v>
      </c>
      <c r="F149" s="294">
        <f>'слюсарі х.в.'!P149+водовідведення!P149+зварювальник!M149+'слюсарі ц.о. г.в.'!N149+'гаряча вода'!N149+'аварійні служби'!H149</f>
        <v>0.50033118939183319</v>
      </c>
      <c r="G149" s="294">
        <f>даратиз!K149</f>
        <v>1.2422234790336915E-2</v>
      </c>
      <c r="H149" s="294">
        <f>димвенканали!Q149</f>
        <v>0.17852153117351904</v>
      </c>
      <c r="I149" s="294">
        <f>покрівлі!O149+'під зими'!M149+маляри!N149+водій!L149</f>
        <v>0.32598648312625728</v>
      </c>
      <c r="J149" s="294">
        <f>електрики!P149</f>
        <v>8.2412027015507955E-2</v>
      </c>
      <c r="K149" s="295">
        <f t="shared" si="8"/>
        <v>2.5614107604800829</v>
      </c>
      <c r="L149" s="295">
        <v>3.2658584331268198E-2</v>
      </c>
      <c r="M149" s="295">
        <f t="shared" si="9"/>
        <v>2.59</v>
      </c>
      <c r="N149" s="295">
        <f t="shared" si="10"/>
        <v>3.1079999999999997</v>
      </c>
    </row>
    <row r="150" spans="1:14" ht="17.25" customHeight="1" x14ac:dyDescent="0.35">
      <c r="A150" s="293">
        <f t="shared" si="11"/>
        <v>145</v>
      </c>
      <c r="B150" s="293" t="s">
        <v>685</v>
      </c>
      <c r="C150" s="293">
        <v>18</v>
      </c>
      <c r="D150" s="294">
        <f>'сходові кл'!O150</f>
        <v>1.529924397433674</v>
      </c>
      <c r="E150" s="294">
        <f>'прибуд тер'!O150</f>
        <v>0.2738271745904558</v>
      </c>
      <c r="F150" s="294">
        <f>'слюсарі х.в.'!P150+водовідведення!P150+зварювальник!M150+'слюсарі ц.о. г.в.'!N150+'гаряча вода'!N150+'аварійні служби'!H150</f>
        <v>0.36305735090215313</v>
      </c>
      <c r="G150" s="294">
        <f>даратиз!K150</f>
        <v>1.0226362179487178E-2</v>
      </c>
      <c r="H150" s="294">
        <f>димвенканали!Q150</f>
        <v>5.7300327252161276E-2</v>
      </c>
      <c r="I150" s="294">
        <f>покрівлі!O150+'під зими'!M150+маляри!N150+водій!L150</f>
        <v>0.33599925769981243</v>
      </c>
      <c r="J150" s="294">
        <f>електрики!P150</f>
        <v>4.4271426144572121E-2</v>
      </c>
      <c r="K150" s="295">
        <f t="shared" si="8"/>
        <v>2.6146062962023158</v>
      </c>
      <c r="L150" s="295">
        <v>3.3696791167643271E-2</v>
      </c>
      <c r="M150" s="295">
        <f t="shared" si="9"/>
        <v>2.65</v>
      </c>
      <c r="N150" s="295">
        <f t="shared" si="10"/>
        <v>3.1799999999999997</v>
      </c>
    </row>
    <row r="151" spans="1:14" ht="17.25" customHeight="1" x14ac:dyDescent="0.35">
      <c r="A151" s="293">
        <f t="shared" si="11"/>
        <v>146</v>
      </c>
      <c r="B151" s="293" t="s">
        <v>686</v>
      </c>
      <c r="C151" s="293">
        <v>19</v>
      </c>
      <c r="D151" s="294">
        <f>'сходові кл'!O151</f>
        <v>1.1696312040441175</v>
      </c>
      <c r="E151" s="294">
        <f>'прибуд тер'!O151</f>
        <v>0.44342947303921576</v>
      </c>
      <c r="F151" s="294">
        <f>'слюсарі х.в.'!P151+водовідведення!P151+зварювальник!M151+'слюсарі ц.о. г.в.'!N151+'гаряча вода'!N151+'аварійні служби'!H151</f>
        <v>0.40620398118124323</v>
      </c>
      <c r="G151" s="294">
        <f>даратиз!K151</f>
        <v>1.0546875000000001E-2</v>
      </c>
      <c r="H151" s="294">
        <f>димвенканали!Q151</f>
        <v>0.13445459879646673</v>
      </c>
      <c r="I151" s="294">
        <f>покрівлі!O151+'під зими'!M151+маляри!N151+водій!L151</f>
        <v>0.24236694051894297</v>
      </c>
      <c r="J151" s="294">
        <f>електрики!P151</f>
        <v>5.859453460311019E-2</v>
      </c>
      <c r="K151" s="295">
        <f t="shared" si="8"/>
        <v>2.4652276071830967</v>
      </c>
      <c r="L151" s="295">
        <v>3.1469190307922397E-2</v>
      </c>
      <c r="M151" s="295">
        <f t="shared" si="9"/>
        <v>2.5</v>
      </c>
      <c r="N151" s="295">
        <f t="shared" si="10"/>
        <v>3</v>
      </c>
    </row>
    <row r="152" spans="1:14" ht="17.25" customHeight="1" x14ac:dyDescent="0.35">
      <c r="A152" s="293">
        <f t="shared" si="11"/>
        <v>147</v>
      </c>
      <c r="B152" s="293" t="s">
        <v>687</v>
      </c>
      <c r="C152" s="293">
        <v>27</v>
      </c>
      <c r="D152" s="294">
        <f>'сходові кл'!O152</f>
        <v>1.5668046663383404</v>
      </c>
      <c r="E152" s="294">
        <f>'прибуд тер'!O152</f>
        <v>0.26730247475991137</v>
      </c>
      <c r="F152" s="294">
        <f>'слюсарі х.в.'!P152+водовідведення!P152+зварювальник!M152+'слюсарі ц.о. г.в.'!N152+'гаряча вода'!N152+'аварійні служби'!H152</f>
        <v>0.37316537229142915</v>
      </c>
      <c r="G152" s="294">
        <f>даратиз!K152</f>
        <v>3.3058360009849785E-3</v>
      </c>
      <c r="H152" s="294">
        <f>димвенканали!Q152</f>
        <v>5.4409283214347327E-2</v>
      </c>
      <c r="I152" s="294">
        <f>покрівлі!O152+'під зими'!M152+маляри!N152+водій!L152</f>
        <v>0.31735624119596439</v>
      </c>
      <c r="J152" s="294">
        <f>електрики!P152</f>
        <v>5.0234605189408608E-2</v>
      </c>
      <c r="K152" s="295">
        <f t="shared" si="8"/>
        <v>2.6325784789903857</v>
      </c>
      <c r="L152" s="295">
        <v>3.4067247576763271E-2</v>
      </c>
      <c r="M152" s="295">
        <f t="shared" si="9"/>
        <v>2.67</v>
      </c>
      <c r="N152" s="295">
        <f t="shared" si="10"/>
        <v>3.2039999999999997</v>
      </c>
    </row>
    <row r="153" spans="1:14" ht="17.25" customHeight="1" x14ac:dyDescent="0.35">
      <c r="A153" s="293">
        <f t="shared" si="11"/>
        <v>148</v>
      </c>
      <c r="B153" s="293" t="s">
        <v>688</v>
      </c>
      <c r="C153" s="293">
        <v>21</v>
      </c>
      <c r="D153" s="294">
        <f>'сходові кл'!O153</f>
        <v>1.1318598624794745</v>
      </c>
      <c r="E153" s="294">
        <f>'прибуд тер'!O153</f>
        <v>0.49512650519978113</v>
      </c>
      <c r="F153" s="294">
        <f>'слюсарі х.в.'!P153+водовідведення!P153+зварювальник!M153+'слюсарі ц.о. г.в.'!N153+'гаряча вода'!N153+'аварійні служби'!H153</f>
        <v>0.42285853756998582</v>
      </c>
      <c r="G153" s="294">
        <f>даратиз!K153</f>
        <v>6.5732758620689656E-3</v>
      </c>
      <c r="H153" s="294">
        <f>димвенканали!Q153</f>
        <v>0.12544335137080523</v>
      </c>
      <c r="I153" s="294">
        <f>покрівлі!O153+'під зими'!M153+маляри!N153+водій!L153</f>
        <v>0.31068388957416365</v>
      </c>
      <c r="J153" s="294">
        <f>електрики!P153</f>
        <v>6.2808722806092496E-2</v>
      </c>
      <c r="K153" s="295">
        <f t="shared" si="8"/>
        <v>2.5553541448623713</v>
      </c>
      <c r="L153" s="295">
        <v>3.2884876780442662E-2</v>
      </c>
      <c r="M153" s="295">
        <f t="shared" si="9"/>
        <v>2.59</v>
      </c>
      <c r="N153" s="295">
        <f t="shared" si="10"/>
        <v>3.1079999999999997</v>
      </c>
    </row>
    <row r="154" spans="1:14" ht="17.25" customHeight="1" x14ac:dyDescent="0.35">
      <c r="A154" s="293">
        <f t="shared" si="11"/>
        <v>149</v>
      </c>
      <c r="B154" s="293" t="s">
        <v>689</v>
      </c>
      <c r="C154" s="293">
        <v>35</v>
      </c>
      <c r="D154" s="294">
        <f>'сходові кл'!O154</f>
        <v>1.4848374796849602</v>
      </c>
      <c r="E154" s="294">
        <f>'прибуд тер'!O154</f>
        <v>0.24125579030712174</v>
      </c>
      <c r="F154" s="294">
        <f>'слюсарі х.в.'!P154+водовідведення!P154+зварювальник!M154+'слюсарі ц.о. г.в.'!N154+'гаряча вода'!N154+'аварійні служби'!H154</f>
        <v>0.42661335459243066</v>
      </c>
      <c r="G154" s="294">
        <f>даратиз!K154</f>
        <v>3.2254031753969244E-3</v>
      </c>
      <c r="H154" s="294">
        <f>димвенканали!Q154</f>
        <v>0.10077541106334388</v>
      </c>
      <c r="I154" s="294">
        <f>покрівлі!O154+'під зими'!M154+маляри!N154+водій!L154</f>
        <v>0.31112647504809521</v>
      </c>
      <c r="J154" s="294">
        <f>електрики!P154</f>
        <v>6.3758823501121525E-2</v>
      </c>
      <c r="K154" s="295">
        <f t="shared" si="8"/>
        <v>2.6315927373724701</v>
      </c>
      <c r="L154" s="295">
        <v>3.3849130225609772E-2</v>
      </c>
      <c r="M154" s="295">
        <f t="shared" si="9"/>
        <v>2.67</v>
      </c>
      <c r="N154" s="295">
        <f t="shared" si="10"/>
        <v>3.2039999999999997</v>
      </c>
    </row>
    <row r="155" spans="1:14" ht="17.25" customHeight="1" x14ac:dyDescent="0.35">
      <c r="A155" s="293">
        <f t="shared" si="11"/>
        <v>150</v>
      </c>
      <c r="B155" s="293" t="s">
        <v>690</v>
      </c>
      <c r="C155" s="293">
        <v>23</v>
      </c>
      <c r="D155" s="294">
        <f>'сходові кл'!O155</f>
        <v>1.0403096259963212</v>
      </c>
      <c r="E155" s="294">
        <f>'прибуд тер'!O155</f>
        <v>0.85289259281967433</v>
      </c>
      <c r="F155" s="294">
        <f>'слюсарі х.в.'!P155+водовідведення!P155+зварювальник!M155+'слюсарі ц.о. г.в.'!N155+'гаряча вода'!N155+'аварійні служби'!H155</f>
        <v>0.40119687612784594</v>
      </c>
      <c r="G155" s="294">
        <f>даратиз!K155</f>
        <v>1.1465358675659103E-2</v>
      </c>
      <c r="H155" s="294">
        <f>димвенканали!Q155</f>
        <v>0.11696281752697281</v>
      </c>
      <c r="I155" s="294">
        <f>покрівлі!O155+'під зими'!M155+маляри!N155+водій!L155</f>
        <v>0.29001802571914298</v>
      </c>
      <c r="J155" s="294">
        <f>електрики!P155</f>
        <v>5.7327561016147367E-2</v>
      </c>
      <c r="K155" s="295">
        <f t="shared" si="8"/>
        <v>2.7701728578817639</v>
      </c>
      <c r="L155" s="295">
        <v>3.5463584076938323E-2</v>
      </c>
      <c r="M155" s="295">
        <f t="shared" si="9"/>
        <v>2.81</v>
      </c>
      <c r="N155" s="295">
        <f t="shared" si="10"/>
        <v>3.3719999999999999</v>
      </c>
    </row>
    <row r="156" spans="1:14" ht="17.25" customHeight="1" x14ac:dyDescent="0.35">
      <c r="A156" s="293">
        <f t="shared" si="11"/>
        <v>151</v>
      </c>
      <c r="B156" s="293" t="s">
        <v>691</v>
      </c>
      <c r="C156" s="293">
        <v>23</v>
      </c>
      <c r="D156" s="294">
        <f>'сходові кл'!O156</f>
        <v>1.5733013552068476</v>
      </c>
      <c r="E156" s="294">
        <f>'прибуд тер'!O156</f>
        <v>0.57352742114439692</v>
      </c>
      <c r="F156" s="294">
        <f>'слюсарі х.в.'!P156+водовідведення!P156+зварювальник!M156+'слюсарі ц.о. г.в.'!N156+'гаряча вода'!N156+'аварійні служби'!H156</f>
        <v>0.43820269989271943</v>
      </c>
      <c r="G156" s="294">
        <f>даратиз!K156</f>
        <v>1.0859486447931525E-2</v>
      </c>
      <c r="H156" s="294">
        <f>димвенканали!Q156</f>
        <v>0.1081974427913751</v>
      </c>
      <c r="I156" s="294">
        <f>покрівлі!O156+'під зими'!M156+маляри!N156+водій!L156</f>
        <v>0.27305539634239295</v>
      </c>
      <c r="J156" s="294">
        <f>електрики!P156</f>
        <v>6.6691335247743483E-2</v>
      </c>
      <c r="K156" s="295">
        <f t="shared" si="8"/>
        <v>3.0438351370734069</v>
      </c>
      <c r="L156" s="295">
        <v>3.8648923276719607E-2</v>
      </c>
      <c r="M156" s="295">
        <f t="shared" si="9"/>
        <v>3.08</v>
      </c>
      <c r="N156" s="295">
        <f t="shared" si="10"/>
        <v>3.6959999999999997</v>
      </c>
    </row>
    <row r="157" spans="1:14" ht="17.25" customHeight="1" x14ac:dyDescent="0.35">
      <c r="A157" s="293">
        <f t="shared" si="11"/>
        <v>152</v>
      </c>
      <c r="B157" s="293" t="s">
        <v>692</v>
      </c>
      <c r="C157" s="293">
        <v>31</v>
      </c>
      <c r="D157" s="294">
        <f>'сходові кл'!O157</f>
        <v>0.8340740870786516</v>
      </c>
      <c r="E157" s="294">
        <f>'прибуд тер'!O157</f>
        <v>0.7227734332084893</v>
      </c>
      <c r="F157" s="294">
        <f>'слюсарі х.в.'!P157+водовідведення!P157+зварювальник!M157+'слюсарі ц.о. г.в.'!N157+'гаряча вода'!N157+'аварійні служби'!H157</f>
        <v>0.45772108442036274</v>
      </c>
      <c r="G157" s="294">
        <f>даратиз!K157</f>
        <v>1.0814606741573035E-2</v>
      </c>
      <c r="H157" s="294">
        <f>димвенканали!Q157</f>
        <v>4.2625270930332242E-2</v>
      </c>
      <c r="I157" s="294">
        <f>покрівлі!O157+'під зими'!M157+маляри!N157+водій!L157</f>
        <v>0.28342387307893935</v>
      </c>
      <c r="J157" s="294">
        <f>електрики!P157</f>
        <v>7.1630172638408846E-2</v>
      </c>
      <c r="K157" s="295">
        <f t="shared" si="8"/>
        <v>2.4230625280967564</v>
      </c>
      <c r="L157" s="295">
        <v>3.0785577092569544E-2</v>
      </c>
      <c r="M157" s="295">
        <f t="shared" si="9"/>
        <v>2.4500000000000002</v>
      </c>
      <c r="N157" s="295">
        <f t="shared" si="10"/>
        <v>2.94</v>
      </c>
    </row>
    <row r="158" spans="1:14" ht="17.25" customHeight="1" x14ac:dyDescent="0.35">
      <c r="A158" s="293">
        <f t="shared" si="11"/>
        <v>153</v>
      </c>
      <c r="B158" s="293" t="s">
        <v>693</v>
      </c>
      <c r="C158" s="293">
        <v>28</v>
      </c>
      <c r="D158" s="294">
        <f>'сходові кл'!O158</f>
        <v>1.4784460520654046</v>
      </c>
      <c r="E158" s="294">
        <f>'прибуд тер'!O158</f>
        <v>0.15569640705679863</v>
      </c>
      <c r="F158" s="294">
        <f>'слюсарі х.в.'!P158+водовідведення!P158+зварювальник!M158+'слюсарі ц.о. г.в.'!N158+'гаряча вода'!N158+'аварійні служби'!H158</f>
        <v>0.41313902752037468</v>
      </c>
      <c r="G158" s="294">
        <f>даратиз!K158</f>
        <v>1.1004733218588641E-2</v>
      </c>
      <c r="H158" s="294">
        <f>димвенканали!Q158</f>
        <v>8.9547655477934265E-2</v>
      </c>
      <c r="I158" s="294">
        <f>покрівлі!O158+'під зими'!M158+маляри!N158+водій!L158</f>
        <v>0.26143622423860668</v>
      </c>
      <c r="J158" s="294">
        <f>електрики!P158</f>
        <v>6.0349345105853935E-2</v>
      </c>
      <c r="K158" s="295">
        <f t="shared" si="8"/>
        <v>2.4696194446835613</v>
      </c>
      <c r="L158" s="295">
        <v>3.1543035043411632E-2</v>
      </c>
      <c r="M158" s="295">
        <f t="shared" si="9"/>
        <v>2.5</v>
      </c>
      <c r="N158" s="295">
        <f t="shared" si="10"/>
        <v>3</v>
      </c>
    </row>
    <row r="159" spans="1:14" ht="17.25" customHeight="1" x14ac:dyDescent="0.35">
      <c r="A159" s="293">
        <f t="shared" si="11"/>
        <v>154</v>
      </c>
      <c r="B159" s="293" t="s">
        <v>694</v>
      </c>
      <c r="C159" s="293">
        <v>26</v>
      </c>
      <c r="D159" s="294">
        <f>'сходові кл'!O159</f>
        <v>1.3659537827352084</v>
      </c>
      <c r="E159" s="294">
        <f>'прибуд тер'!O159</f>
        <v>0.18717798900743615</v>
      </c>
      <c r="F159" s="294">
        <f>'слюсарі х.в.'!P159+водовідведення!P159+зварювальник!M159+'слюсарі ц.о. г.в.'!N159+'гаряча вода'!N159+'аварійні служби'!H159</f>
        <v>0.4678802537469654</v>
      </c>
      <c r="G159" s="294">
        <f>даратиз!K159</f>
        <v>8.147429679922406E-3</v>
      </c>
      <c r="H159" s="294">
        <f>димвенканали!Q159</f>
        <v>0.12864931051624498</v>
      </c>
      <c r="I159" s="294">
        <f>покрівлі!O159+'під зими'!M159+маляри!N159+водій!L159</f>
        <v>0.32326271589747463</v>
      </c>
      <c r="J159" s="294">
        <f>електрики!P159</f>
        <v>7.4200799590514691E-2</v>
      </c>
      <c r="K159" s="295">
        <f t="shared" si="8"/>
        <v>2.5552722811737665</v>
      </c>
      <c r="L159" s="295">
        <v>3.2759076685710493E-2</v>
      </c>
      <c r="M159" s="295">
        <f t="shared" si="9"/>
        <v>2.59</v>
      </c>
      <c r="N159" s="295">
        <f t="shared" si="10"/>
        <v>3.1079999999999997</v>
      </c>
    </row>
    <row r="160" spans="1:14" ht="17.25" customHeight="1" x14ac:dyDescent="0.35">
      <c r="A160" s="293">
        <f t="shared" si="11"/>
        <v>155</v>
      </c>
      <c r="B160" s="293" t="s">
        <v>695</v>
      </c>
      <c r="C160" s="293">
        <v>30</v>
      </c>
      <c r="D160" s="294">
        <f>'сходові кл'!O160</f>
        <v>1.4929162327168255</v>
      </c>
      <c r="E160" s="294">
        <f>'прибуд тер'!O160</f>
        <v>0.15160526426048962</v>
      </c>
      <c r="F160" s="294">
        <f>'слюсарі х.в.'!P160+водовідведення!P160+зварювальник!M160+'слюсарі ц.о. г.в.'!N160+'гаряча вода'!N160+'аварійні служби'!H160</f>
        <v>0.40988809259418524</v>
      </c>
      <c r="G160" s="294">
        <f>даратиз!K160</f>
        <v>9.2251750763153173E-3</v>
      </c>
      <c r="H160" s="294">
        <f>димвенканали!Q160</f>
        <v>0.10276514026925444</v>
      </c>
      <c r="I160" s="294">
        <f>покрівлі!O160+'під зими'!M160+маляри!N160+водій!L160</f>
        <v>0.24793593987589529</v>
      </c>
      <c r="J160" s="294">
        <f>електрики!P160</f>
        <v>5.9526744293509806E-2</v>
      </c>
      <c r="K160" s="295">
        <f t="shared" si="8"/>
        <v>2.473862589086476</v>
      </c>
      <c r="L160" s="295">
        <v>3.1582629733127816E-2</v>
      </c>
      <c r="M160" s="295">
        <f t="shared" si="9"/>
        <v>2.5099999999999998</v>
      </c>
      <c r="N160" s="295">
        <f t="shared" si="10"/>
        <v>3.0119999999999996</v>
      </c>
    </row>
    <row r="161" spans="1:14" ht="17.25" customHeight="1" x14ac:dyDescent="0.35">
      <c r="A161" s="293">
        <f t="shared" si="11"/>
        <v>156</v>
      </c>
      <c r="B161" s="293" t="s">
        <v>696</v>
      </c>
      <c r="C161" s="293">
        <v>34</v>
      </c>
      <c r="D161" s="294">
        <f>'сходові кл'!O161</f>
        <v>1.2370552639253425</v>
      </c>
      <c r="E161" s="294">
        <f>'прибуд тер'!O161</f>
        <v>0.18290657528919996</v>
      </c>
      <c r="F161" s="294">
        <f>'слюсарі х.в.'!P161+водовідведення!P161+зварювальник!M161+'слюсарі ц.о. г.в.'!N161+'гаряча вода'!N161+'аварійні служби'!H161</f>
        <v>0.49792576501733121</v>
      </c>
      <c r="G161" s="294">
        <f>даратиз!K161</f>
        <v>1.2882764654418196E-2</v>
      </c>
      <c r="H161" s="294">
        <f>димвенканали!Q161</f>
        <v>0.15547367341194032</v>
      </c>
      <c r="I161" s="294">
        <f>покрівлі!O161+'під зими'!M161+маляри!N161+водій!L161</f>
        <v>0.29404212193476387</v>
      </c>
      <c r="J161" s="294">
        <f>електрики!P161</f>
        <v>8.180337009390759E-2</v>
      </c>
      <c r="K161" s="295">
        <f t="shared" si="8"/>
        <v>2.4620895343269034</v>
      </c>
      <c r="L161" s="295">
        <v>3.1308457052443318E-2</v>
      </c>
      <c r="M161" s="295">
        <f t="shared" si="9"/>
        <v>2.4900000000000002</v>
      </c>
      <c r="N161" s="295">
        <f t="shared" si="10"/>
        <v>2.988</v>
      </c>
    </row>
    <row r="162" spans="1:14" ht="17.25" customHeight="1" x14ac:dyDescent="0.35">
      <c r="A162" s="293">
        <f t="shared" si="11"/>
        <v>157</v>
      </c>
      <c r="B162" s="293" t="s">
        <v>697</v>
      </c>
      <c r="C162" s="293">
        <v>22</v>
      </c>
      <c r="D162" s="294">
        <f>'сходові кл'!O162</f>
        <v>1.4832263296942385</v>
      </c>
      <c r="E162" s="294">
        <f>'прибуд тер'!O162</f>
        <v>0.26241570120569307</v>
      </c>
      <c r="F162" s="294">
        <f>'слюсарі х.в.'!P162+водовідведення!P162+зварювальник!M162+'слюсарі ц.о. г.в.'!N162+'гаряча вода'!N162+'аварійні служби'!H162</f>
        <v>0.48786727954236031</v>
      </c>
      <c r="G162" s="294">
        <f>даратиз!K162</f>
        <v>7.2555266327363139E-3</v>
      </c>
      <c r="H162" s="294">
        <f>димвенканали!Q162</f>
        <v>5.3029116703474169E-2</v>
      </c>
      <c r="I162" s="294">
        <f>покрівлі!O162+'під зими'!M162+маляри!N162+водій!L162</f>
        <v>0.267842362598809</v>
      </c>
      <c r="J162" s="294">
        <f>електрики!P162</f>
        <v>7.9258219695477056E-2</v>
      </c>
      <c r="K162" s="295">
        <f t="shared" si="8"/>
        <v>2.6408945360727887</v>
      </c>
      <c r="L162" s="295">
        <v>3.3407618872782617E-2</v>
      </c>
      <c r="M162" s="295">
        <f t="shared" si="9"/>
        <v>2.67</v>
      </c>
      <c r="N162" s="295">
        <f t="shared" si="10"/>
        <v>3.2039999999999997</v>
      </c>
    </row>
    <row r="163" spans="1:14" ht="17.25" customHeight="1" x14ac:dyDescent="0.35">
      <c r="A163" s="293">
        <f t="shared" si="11"/>
        <v>158</v>
      </c>
      <c r="B163" s="293" t="s">
        <v>698</v>
      </c>
      <c r="C163" s="293">
        <v>18</v>
      </c>
      <c r="D163" s="294">
        <f>'сходові кл'!O163</f>
        <v>1.1195203219846923</v>
      </c>
      <c r="E163" s="294">
        <f>'прибуд тер'!O163</f>
        <v>0.23555947303598132</v>
      </c>
      <c r="F163" s="294">
        <f>'слюсарі х.в.'!P163+водовідведення!P163+зварювальник!M163+'слюсарі ц.о. г.в.'!N163+'гаряча вода'!N163+'аварійні служби'!H163</f>
        <v>0.49380699475166512</v>
      </c>
      <c r="G163" s="294">
        <f>даратиз!K163</f>
        <v>1.2806809184481394E-2</v>
      </c>
      <c r="H163" s="294">
        <f>димвенканали!Q163</f>
        <v>0.11323960160047075</v>
      </c>
      <c r="I163" s="294">
        <f>покрівлі!O163+'під зими'!M163+маляри!N163+водій!L163</f>
        <v>0.31239528918743631</v>
      </c>
      <c r="J163" s="294">
        <f>електрики!P163</f>
        <v>8.0761176434753931E-2</v>
      </c>
      <c r="K163" s="295">
        <f t="shared" si="8"/>
        <v>2.3680896661794808</v>
      </c>
      <c r="L163" s="295">
        <v>3.0192802128365798E-2</v>
      </c>
      <c r="M163" s="295">
        <f t="shared" si="9"/>
        <v>2.4</v>
      </c>
      <c r="N163" s="295">
        <f t="shared" si="10"/>
        <v>2.88</v>
      </c>
    </row>
    <row r="164" spans="1:14" ht="17.25" customHeight="1" x14ac:dyDescent="0.35">
      <c r="A164" s="293">
        <f t="shared" si="11"/>
        <v>159</v>
      </c>
      <c r="B164" s="293" t="s">
        <v>699</v>
      </c>
      <c r="C164" s="293">
        <v>27</v>
      </c>
      <c r="D164" s="294">
        <f>'сходові кл'!O164</f>
        <v>1.5218317619290636</v>
      </c>
      <c r="E164" s="294">
        <f>'прибуд тер'!O164</f>
        <v>0.1846585608573616</v>
      </c>
      <c r="F164" s="294">
        <f>'слюсарі х.в.'!P164+водовідведення!P164+зварювальник!M164+'слюсарі ц.о. г.в.'!N164+'гаряча вода'!N164+'аварійні служби'!H164</f>
        <v>0.50893477955212307</v>
      </c>
      <c r="G164" s="294">
        <f>даратиз!K164</f>
        <v>1.3798162796631794E-2</v>
      </c>
      <c r="H164" s="294">
        <f>димвенканали!Q164</f>
        <v>0.11612106261304508</v>
      </c>
      <c r="I164" s="294">
        <f>покрівлі!O164+'під зими'!M164+маляри!N164+водій!L164</f>
        <v>0.31158282675259769</v>
      </c>
      <c r="J164" s="294">
        <f>електрики!P164</f>
        <v>8.458903775722279E-2</v>
      </c>
      <c r="K164" s="295">
        <f t="shared" si="8"/>
        <v>2.7415161922580453</v>
      </c>
      <c r="L164" s="295">
        <v>3.477437900882336E-2</v>
      </c>
      <c r="M164" s="295">
        <f t="shared" si="9"/>
        <v>2.78</v>
      </c>
      <c r="N164" s="295">
        <f t="shared" si="10"/>
        <v>3.3359999999999999</v>
      </c>
    </row>
    <row r="165" spans="1:14" ht="17.25" customHeight="1" x14ac:dyDescent="0.35">
      <c r="A165" s="293">
        <f t="shared" si="11"/>
        <v>160</v>
      </c>
      <c r="B165" s="293" t="s">
        <v>700</v>
      </c>
      <c r="C165" s="293">
        <v>124</v>
      </c>
      <c r="D165" s="294">
        <f>'сходові кл'!O165</f>
        <v>1.570812968790978</v>
      </c>
      <c r="E165" s="294">
        <f>'прибуд тер'!O165</f>
        <v>0.2315462412798322</v>
      </c>
      <c r="F165" s="294">
        <f>'слюсарі х.в.'!P165+водовідведення!P165+зварювальник!M165+'слюсарі ц.о. г.в.'!N165+'гаряча вода'!N165+'аварійні служби'!H165</f>
        <v>0.49179805822448108</v>
      </c>
      <c r="G165" s="294">
        <f>даратиз!K165</f>
        <v>1.5302911093627065E-2</v>
      </c>
      <c r="H165" s="294">
        <f>димвенканали!Q165</f>
        <v>0.14326920331579804</v>
      </c>
      <c r="I165" s="294">
        <f>покрівлі!O165+'під зими'!M165+маляри!N165+водій!L165</f>
        <v>0.28253743859921376</v>
      </c>
      <c r="J165" s="294">
        <f>електрики!P165</f>
        <v>8.025284487576255E-2</v>
      </c>
      <c r="K165" s="295">
        <f t="shared" si="8"/>
        <v>2.8155196661796924</v>
      </c>
      <c r="L165" s="295">
        <v>3.5636381430304308E-2</v>
      </c>
      <c r="M165" s="295">
        <f t="shared" si="9"/>
        <v>2.85</v>
      </c>
      <c r="N165" s="295">
        <f t="shared" si="10"/>
        <v>3.42</v>
      </c>
    </row>
    <row r="166" spans="1:14" ht="17.25" customHeight="1" x14ac:dyDescent="0.35">
      <c r="A166" s="293">
        <f t="shared" si="11"/>
        <v>161</v>
      </c>
      <c r="B166" s="293" t="s">
        <v>701</v>
      </c>
      <c r="C166" s="293">
        <v>6</v>
      </c>
      <c r="D166" s="294">
        <f>'сходові кл'!O166</f>
        <v>1.6783473414164249</v>
      </c>
      <c r="E166" s="294">
        <f>'прибуд тер'!O166</f>
        <v>0.32934907585793288</v>
      </c>
      <c r="F166" s="294">
        <f>'слюсарі х.в.'!P166+водовідведення!P166+зварювальник!M166+'слюсарі ц.о. г.в.'!N166+'гаряча вода'!N166+'аварійні служби'!H166</f>
        <v>0.36317649511685535</v>
      </c>
      <c r="G166" s="294">
        <f>даратиз!K166</f>
        <v>1.4299987262363469E-3</v>
      </c>
      <c r="H166" s="294">
        <f>димвенканали!Q166</f>
        <v>4.8143197622614917E-2</v>
      </c>
      <c r="I166" s="294">
        <f>покрівлі!O166+'під зими'!M166+маляри!N166+водій!L166</f>
        <v>0.23374495594549913</v>
      </c>
      <c r="J166" s="294">
        <f>електрики!P166</f>
        <v>4.770706813783146E-2</v>
      </c>
      <c r="K166" s="295">
        <f t="shared" si="8"/>
        <v>2.7018981328233944</v>
      </c>
      <c r="L166" s="295">
        <v>3.4570779884566728E-2</v>
      </c>
      <c r="M166" s="295">
        <f t="shared" si="9"/>
        <v>2.74</v>
      </c>
      <c r="N166" s="295">
        <f t="shared" si="10"/>
        <v>3.2880000000000003</v>
      </c>
    </row>
    <row r="167" spans="1:14" ht="17.25" customHeight="1" x14ac:dyDescent="0.35">
      <c r="A167" s="293">
        <f t="shared" si="11"/>
        <v>162</v>
      </c>
      <c r="B167" s="293" t="s">
        <v>702</v>
      </c>
      <c r="C167" s="293">
        <v>6</v>
      </c>
      <c r="D167" s="294">
        <f>'сходові кл'!O167</f>
        <v>0</v>
      </c>
      <c r="E167" s="294">
        <f>'прибуд тер'!O167</f>
        <v>1.4578503223207091</v>
      </c>
      <c r="F167" s="294">
        <f>'слюсарі х.в.'!P167+водовідведення!P167+зварювальник!M167+'слюсарі ц.о. г.в.'!N167+'гаряча вода'!N167+'аварійні служби'!H167</f>
        <v>0.41825814218544288</v>
      </c>
      <c r="G167" s="294">
        <f>даратиз!K167</f>
        <v>4.3513295729250605E-2</v>
      </c>
      <c r="H167" s="294">
        <f>димвенканали!Q167</f>
        <v>0.10480900046873451</v>
      </c>
      <c r="I167" s="294">
        <f>покрівлі!O167+'під зими'!M167+маляри!N167+водій!L167</f>
        <v>0.40908795714812457</v>
      </c>
      <c r="J167" s="294">
        <f>електрики!P167</f>
        <v>6.1644661061902223E-2</v>
      </c>
      <c r="K167" s="295">
        <f t="shared" si="8"/>
        <v>2.4951633789141643</v>
      </c>
      <c r="L167" s="295">
        <v>3.2379137236676875E-2</v>
      </c>
      <c r="M167" s="295">
        <f t="shared" si="9"/>
        <v>2.5299999999999998</v>
      </c>
      <c r="N167" s="295">
        <f t="shared" si="10"/>
        <v>3.0359999999999996</v>
      </c>
    </row>
    <row r="168" spans="1:14" ht="17.25" customHeight="1" x14ac:dyDescent="0.35">
      <c r="A168" s="293">
        <f t="shared" si="11"/>
        <v>163</v>
      </c>
      <c r="B168" s="293" t="s">
        <v>703</v>
      </c>
      <c r="C168" s="293">
        <v>6</v>
      </c>
      <c r="D168" s="294">
        <f>'сходові кл'!O168</f>
        <v>0</v>
      </c>
      <c r="E168" s="294">
        <f>'прибуд тер'!O168</f>
        <v>0.73669178825924686</v>
      </c>
      <c r="F168" s="294">
        <f>'слюсарі х.в.'!P168+водовідведення!P168+зварювальник!M168+'слюсарі ц.о. г.в.'!N168+'гаряча вода'!N168+'аварійні служби'!H168</f>
        <v>0.37981778376724951</v>
      </c>
      <c r="G168" s="294">
        <f>даратиз!K168</f>
        <v>2.697658635900916E-2</v>
      </c>
      <c r="H168" s="294">
        <f>димвенканали!Q168</f>
        <v>9.699037487916172E-2</v>
      </c>
      <c r="I168" s="294">
        <f>покрівлі!O168+'під зими'!M168+маляри!N168+водій!L168</f>
        <v>0.38246589860785996</v>
      </c>
      <c r="J168" s="294">
        <f>електрики!P168</f>
        <v>5.1917899136627525E-2</v>
      </c>
      <c r="K168" s="295">
        <f t="shared" si="8"/>
        <v>1.6748603310091548</v>
      </c>
      <c r="L168" s="295">
        <v>2.2131610633739227E-2</v>
      </c>
      <c r="M168" s="295">
        <f t="shared" si="9"/>
        <v>1.7</v>
      </c>
      <c r="N168" s="295">
        <f t="shared" si="10"/>
        <v>2.04</v>
      </c>
    </row>
    <row r="169" spans="1:14" ht="17.25" customHeight="1" x14ac:dyDescent="0.35">
      <c r="A169" s="293">
        <f t="shared" si="11"/>
        <v>164</v>
      </c>
      <c r="B169" s="293" t="s">
        <v>704</v>
      </c>
      <c r="C169" s="293">
        <v>3</v>
      </c>
      <c r="D169" s="294">
        <f>'сходові кл'!O169</f>
        <v>0</v>
      </c>
      <c r="E169" s="294">
        <f>'прибуд тер'!O169</f>
        <v>1.510211240834743</v>
      </c>
      <c r="F169" s="294">
        <f>'слюсарі х.в.'!P169+водовідведення!P169+зварювальник!M169+'слюсарі ц.о. г.в.'!N169+'гаряча вода'!N169+'аварійні служби'!H169</f>
        <v>0.43041857818647355</v>
      </c>
      <c r="G169" s="294">
        <f>даратиз!K169</f>
        <v>3.4771573604060906E-2</v>
      </c>
      <c r="H169" s="294">
        <f>димвенканали!Q169</f>
        <v>8.8032466721962452E-2</v>
      </c>
      <c r="I169" s="294">
        <f>покрівлі!O169+'під зими'!M169+маляри!N169+водій!L169</f>
        <v>0.33881960700354652</v>
      </c>
      <c r="J169" s="294">
        <f>електрики!P169</f>
        <v>6.4721678830643531E-2</v>
      </c>
      <c r="K169" s="295">
        <f t="shared" si="8"/>
        <v>2.4669751451814301</v>
      </c>
      <c r="L169" s="295">
        <v>3.144285379319775E-2</v>
      </c>
      <c r="M169" s="295">
        <f t="shared" si="9"/>
        <v>2.5</v>
      </c>
      <c r="N169" s="295">
        <f t="shared" si="10"/>
        <v>3</v>
      </c>
    </row>
    <row r="170" spans="1:14" ht="17.25" customHeight="1" x14ac:dyDescent="0.35">
      <c r="A170" s="293">
        <f t="shared" si="11"/>
        <v>165</v>
      </c>
      <c r="B170" s="293" t="s">
        <v>705</v>
      </c>
      <c r="C170" s="293">
        <v>9</v>
      </c>
      <c r="D170" s="294">
        <f>'сходові кл'!O170</f>
        <v>0</v>
      </c>
      <c r="E170" s="294">
        <f>'прибуд тер'!O170</f>
        <v>1.4456276774001195</v>
      </c>
      <c r="F170" s="294">
        <f>'слюсарі х.в.'!P170+водовідведення!P170+зварювальник!M170+'слюсарі ц.о. г.в.'!N170+'гаряча вода'!N170+'аварійні служби'!H170</f>
        <v>0.44506080354267663</v>
      </c>
      <c r="G170" s="294">
        <f>даратиз!K170</f>
        <v>3.5822898032200359E-2</v>
      </c>
      <c r="H170" s="294">
        <f>димвенканали!Q170</f>
        <v>0.18614378473230703</v>
      </c>
      <c r="I170" s="294">
        <f>покрівлі!O170+'під зими'!M170+маляри!N170+водій!L170</f>
        <v>0.44016405380280643</v>
      </c>
      <c r="J170" s="294">
        <f>електрики!P170</f>
        <v>6.8426676545456755E-2</v>
      </c>
      <c r="K170" s="295">
        <f t="shared" si="8"/>
        <v>2.6212458940555665</v>
      </c>
      <c r="L170" s="295">
        <v>3.4215416662269876E-2</v>
      </c>
      <c r="M170" s="295">
        <f t="shared" si="9"/>
        <v>2.66</v>
      </c>
      <c r="N170" s="295">
        <f t="shared" si="10"/>
        <v>3.1920000000000002</v>
      </c>
    </row>
    <row r="171" spans="1:14" ht="17.25" customHeight="1" x14ac:dyDescent="0.35">
      <c r="A171" s="293">
        <f t="shared" si="11"/>
        <v>166</v>
      </c>
      <c r="B171" s="293" t="s">
        <v>706</v>
      </c>
      <c r="C171" s="293">
        <v>31</v>
      </c>
      <c r="D171" s="294">
        <f>'сходові кл'!O171</f>
        <v>0</v>
      </c>
      <c r="E171" s="294">
        <f>'прибуд тер'!O171</f>
        <v>1.3620871447393188</v>
      </c>
      <c r="F171" s="294">
        <f>'слюсарі х.в.'!P171+водовідведення!P171+зварювальник!M171+'слюсарі ц.о. г.в.'!N171+'гаряча вода'!N171+'аварійні служби'!H171</f>
        <v>0.4022551857712966</v>
      </c>
      <c r="G171" s="294">
        <f>даратиз!K171</f>
        <v>0.14525691699604742</v>
      </c>
      <c r="H171" s="294">
        <f>димвенканали!Q171</f>
        <v>5.1320231254525679E-2</v>
      </c>
      <c r="I171" s="294">
        <f>покрівлі!O171+'під зими'!M171+маляри!N171+водій!L171</f>
        <v>0.33123740744262309</v>
      </c>
      <c r="J171" s="294">
        <f>електрики!P171</f>
        <v>5.7595350557365442E-2</v>
      </c>
      <c r="K171" s="295">
        <f t="shared" si="8"/>
        <v>2.3497522367611769</v>
      </c>
      <c r="L171" s="295">
        <v>2.8849685301553803E-2</v>
      </c>
      <c r="M171" s="295">
        <f t="shared" si="9"/>
        <v>2.38</v>
      </c>
      <c r="N171" s="295">
        <f t="shared" si="10"/>
        <v>2.8559999999999999</v>
      </c>
    </row>
    <row r="172" spans="1:14" ht="17.25" customHeight="1" x14ac:dyDescent="0.35">
      <c r="A172" s="293">
        <f t="shared" si="11"/>
        <v>167</v>
      </c>
      <c r="B172" s="293" t="s">
        <v>2011</v>
      </c>
      <c r="C172" s="293">
        <v>24</v>
      </c>
      <c r="D172" s="294">
        <f>'сходові кл'!O172</f>
        <v>1.1555189286513916</v>
      </c>
      <c r="E172" s="294">
        <f>'прибуд тер'!O172</f>
        <v>0.3918189167947464</v>
      </c>
      <c r="F172" s="294">
        <f>'слюсарі х.в.'!P172+водовідведення!P172+зварювальник!M172+'слюсарі ц.о. г.в.'!N172+'гаряча вода'!N172+'аварійні служби'!H172</f>
        <v>0.38585250670171856</v>
      </c>
      <c r="G172" s="294">
        <f>даратиз!K172</f>
        <v>2.2530389828140278E-3</v>
      </c>
      <c r="H172" s="294">
        <f>димвенканали!Q172</f>
        <v>5.9063979480302273E-2</v>
      </c>
      <c r="I172" s="294">
        <f>покрівлі!O172+'під зими'!M172+маляри!N172+водій!L172</f>
        <v>0.28913146037171289</v>
      </c>
      <c r="J172" s="294">
        <f>електрики!P172</f>
        <v>4.8991154822552931E-2</v>
      </c>
      <c r="K172" s="295">
        <f t="shared" si="8"/>
        <v>2.3326299858052386</v>
      </c>
      <c r="L172" s="295">
        <v>3.0120538810077594E-2</v>
      </c>
      <c r="M172" s="295">
        <f t="shared" si="9"/>
        <v>2.36</v>
      </c>
      <c r="N172" s="295">
        <f t="shared" si="10"/>
        <v>2.8319999999999999</v>
      </c>
    </row>
    <row r="173" spans="1:14" ht="17.25" customHeight="1" x14ac:dyDescent="0.35">
      <c r="A173" s="293">
        <f t="shared" si="11"/>
        <v>168</v>
      </c>
      <c r="B173" s="293" t="s">
        <v>2012</v>
      </c>
      <c r="C173" s="293">
        <v>33</v>
      </c>
      <c r="D173" s="294">
        <f>'сходові кл'!O173</f>
        <v>1.6756442940746161</v>
      </c>
      <c r="E173" s="294">
        <f>'прибуд тер'!O173</f>
        <v>0.40471908562545728</v>
      </c>
      <c r="F173" s="294">
        <f>'слюсарі х.в.'!P173+водовідведення!P173+зварювальник!M173+'слюсарі ц.о. г.в.'!N173+'гаряча вода'!N173+'аварійні служби'!H173</f>
        <v>0.32208103930081988</v>
      </c>
      <c r="G173" s="294">
        <f>даратиз!K173</f>
        <v>2.8255303584491594E-3</v>
      </c>
      <c r="H173" s="294">
        <f>димвенканали!Q173</f>
        <v>7.1361358585424028E-2</v>
      </c>
      <c r="I173" s="294">
        <f>покрівлі!O173+'під зими'!M173+маляри!N173+водій!L173</f>
        <v>0.28292575369062062</v>
      </c>
      <c r="J173" s="294">
        <f>електрики!P173</f>
        <v>3.7308473239610167E-2</v>
      </c>
      <c r="K173" s="295">
        <f t="shared" si="8"/>
        <v>2.7968655348749971</v>
      </c>
      <c r="L173" s="295">
        <v>3.616250316942872E-2</v>
      </c>
      <c r="M173" s="295">
        <f t="shared" si="9"/>
        <v>2.83</v>
      </c>
      <c r="N173" s="295">
        <f t="shared" si="10"/>
        <v>3.3959999999999999</v>
      </c>
    </row>
    <row r="174" spans="1:14" ht="17.25" customHeight="1" x14ac:dyDescent="0.35">
      <c r="A174" s="293">
        <f t="shared" si="11"/>
        <v>169</v>
      </c>
      <c r="B174" s="293" t="s">
        <v>2013</v>
      </c>
      <c r="C174" s="293">
        <v>31</v>
      </c>
      <c r="D174" s="294">
        <f>'сходові кл'!O174</f>
        <v>1.5868838129496401</v>
      </c>
      <c r="E174" s="294">
        <f>'прибуд тер'!O174</f>
        <v>0.46856777697841728</v>
      </c>
      <c r="F174" s="294">
        <f>'слюсарі х.в.'!P174+водовідведення!P174+зварювальник!M174+'слюсарі ц.о. г.в.'!N174+'гаряча вода'!N174+'аварійні служби'!H174</f>
        <v>0.40664379146309271</v>
      </c>
      <c r="G174" s="294">
        <f>даратиз!K174</f>
        <v>1.7805755395683455E-3</v>
      </c>
      <c r="H174" s="294">
        <f>димвенканали!Q174</f>
        <v>0.11977482090976647</v>
      </c>
      <c r="I174" s="294">
        <f>покрівлі!O174+'під зими'!M174+маляри!N174+водій!L174</f>
        <v>0.24678248405824033</v>
      </c>
      <c r="J174" s="294">
        <f>електрики!P174</f>
        <v>5.8705822064514641E-2</v>
      </c>
      <c r="K174" s="295">
        <f t="shared" si="8"/>
        <v>2.8891390839632396</v>
      </c>
      <c r="L174" s="295">
        <v>3.6860433165309424E-2</v>
      </c>
      <c r="M174" s="295">
        <f t="shared" si="9"/>
        <v>2.93</v>
      </c>
      <c r="N174" s="295">
        <f t="shared" si="10"/>
        <v>3.516</v>
      </c>
    </row>
    <row r="175" spans="1:14" ht="17.25" customHeight="1" x14ac:dyDescent="0.35">
      <c r="A175" s="293">
        <f t="shared" si="11"/>
        <v>170</v>
      </c>
      <c r="B175" s="293" t="s">
        <v>2014</v>
      </c>
      <c r="C175" s="293">
        <v>4</v>
      </c>
      <c r="D175" s="294">
        <f>'сходові кл'!O175</f>
        <v>1.1367678632638434</v>
      </c>
      <c r="E175" s="294">
        <f>'прибуд тер'!O175</f>
        <v>0.37321531566482807</v>
      </c>
      <c r="F175" s="294">
        <f>'слюсарі х.в.'!P175+водовідведення!P175+зварювальник!M175+'слюсарі ц.о. г.в.'!N175+'гаряча вода'!N175+'аварійні служби'!H175</f>
        <v>0.37876175583338434</v>
      </c>
      <c r="G175" s="294">
        <f>даратиз!K175</f>
        <v>1.8346265308030287E-3</v>
      </c>
      <c r="H175" s="294">
        <f>димвенканали!Q175</f>
        <v>0.12359464729876636</v>
      </c>
      <c r="I175" s="294">
        <f>покрівлі!O175+'під зими'!M175+маляри!N175+водій!L175</f>
        <v>0.31555466933259563</v>
      </c>
      <c r="J175" s="294">
        <f>електрики!P175</f>
        <v>5.1650686948140609E-2</v>
      </c>
      <c r="K175" s="295">
        <f t="shared" si="8"/>
        <v>2.3813795648723617</v>
      </c>
      <c r="L175" s="295">
        <v>3.0977762451448454E-2</v>
      </c>
      <c r="M175" s="295">
        <f t="shared" si="9"/>
        <v>2.41</v>
      </c>
      <c r="N175" s="295">
        <f t="shared" si="10"/>
        <v>2.8919999999999999</v>
      </c>
    </row>
    <row r="176" spans="1:14" ht="17.25" customHeight="1" x14ac:dyDescent="0.35">
      <c r="A176" s="293">
        <f t="shared" si="11"/>
        <v>171</v>
      </c>
      <c r="B176" s="293" t="s">
        <v>1891</v>
      </c>
      <c r="C176" s="293">
        <v>21</v>
      </c>
      <c r="D176" s="294">
        <f>'сходові кл'!O176</f>
        <v>0.87349590606001171</v>
      </c>
      <c r="E176" s="294">
        <f>'прибуд тер'!O176</f>
        <v>0.83459937531324224</v>
      </c>
      <c r="F176" s="294">
        <f>'слюсарі х.в.'!P176+водовідведення!P176+зварювальник!M176+'слюсарі ц.о. г.в.'!N176+'гаряча вода'!N176+'аварійні служби'!H176</f>
        <v>0.40522000781933654</v>
      </c>
      <c r="G176" s="294">
        <f>даратиз!K176</f>
        <v>3.0888409492057264E-3</v>
      </c>
      <c r="H176" s="294">
        <f>димвенканали!Q176</f>
        <v>9.7782679622772081E-2</v>
      </c>
      <c r="I176" s="294">
        <f>покрівлі!O176+'під зими'!M176+маляри!N176+водій!L176</f>
        <v>0.30066591482266197</v>
      </c>
      <c r="J176" s="294">
        <f>електрики!P176</f>
        <v>5.8345554754172343E-2</v>
      </c>
      <c r="K176" s="295">
        <f t="shared" si="8"/>
        <v>2.5731982793414026</v>
      </c>
      <c r="L176" s="295">
        <v>3.3126207001989261E-2</v>
      </c>
      <c r="M176" s="295">
        <f t="shared" si="9"/>
        <v>2.61</v>
      </c>
      <c r="N176" s="295">
        <f t="shared" si="10"/>
        <v>3.1319999999999997</v>
      </c>
    </row>
    <row r="177" spans="1:14" ht="17.25" customHeight="1" x14ac:dyDescent="0.35">
      <c r="A177" s="293">
        <f t="shared" si="11"/>
        <v>172</v>
      </c>
      <c r="B177" s="293" t="s">
        <v>1892</v>
      </c>
      <c r="C177" s="293">
        <v>28</v>
      </c>
      <c r="D177" s="294">
        <f>'сходові кл'!O177</f>
        <v>1.6616276163470531</v>
      </c>
      <c r="E177" s="294">
        <f>'прибуд тер'!O177</f>
        <v>0.3283286216089803</v>
      </c>
      <c r="F177" s="294">
        <f>'слюсарі х.в.'!P177+водовідведення!P177+зварювальник!M177+'слюсарі ц.о. г.в.'!N177+'гаряча вода'!N177+'аварійні служби'!H177</f>
        <v>0.41031976113122715</v>
      </c>
      <c r="G177" s="294">
        <f>даратиз!K177</f>
        <v>1.304957904583723E-2</v>
      </c>
      <c r="H177" s="294">
        <f>димвенканали!Q177</f>
        <v>9.4258946807260019E-2</v>
      </c>
      <c r="I177" s="294">
        <f>покрівлі!O177+'під зими'!M177+маляри!N177+водій!L177</f>
        <v>0.31413727801037949</v>
      </c>
      <c r="J177" s="294">
        <f>електрики!P177</f>
        <v>5.9635971607281457E-2</v>
      </c>
      <c r="K177" s="295">
        <f t="shared" si="8"/>
        <v>2.8813577745580186</v>
      </c>
      <c r="L177" s="295">
        <v>3.6908377939489374E-2</v>
      </c>
      <c r="M177" s="295">
        <f t="shared" si="9"/>
        <v>2.92</v>
      </c>
      <c r="N177" s="295">
        <f t="shared" si="10"/>
        <v>3.504</v>
      </c>
    </row>
    <row r="178" spans="1:14" ht="17.25" customHeight="1" x14ac:dyDescent="0.35">
      <c r="A178" s="293">
        <f t="shared" si="11"/>
        <v>173</v>
      </c>
      <c r="B178" s="293" t="s">
        <v>1893</v>
      </c>
      <c r="C178" s="293">
        <v>41</v>
      </c>
      <c r="D178" s="294">
        <f>'сходові кл'!O178</f>
        <v>0</v>
      </c>
      <c r="E178" s="294">
        <f>'прибуд тер'!O178</f>
        <v>0.35138475358096632</v>
      </c>
      <c r="F178" s="294">
        <f>'слюсарі х.в.'!P178+водовідведення!P178+зварювальник!M178+'слюсарі ц.о. г.в.'!N178+'гаряча вода'!N178+'аварійні служби'!H178</f>
        <v>0.46823621763352963</v>
      </c>
      <c r="G178" s="294">
        <f>даратиз!K178</f>
        <v>1.3838310269482885E-2</v>
      </c>
      <c r="H178" s="294">
        <f>димвенканали!Q178</f>
        <v>9.1536213311848497E-2</v>
      </c>
      <c r="I178" s="294">
        <f>покрівлі!O178+'під зими'!M178+маляри!N178+водій!L178</f>
        <v>0.32138983719897168</v>
      </c>
      <c r="J178" s="294">
        <f>електрики!P178</f>
        <v>7.4290870966565337E-2</v>
      </c>
      <c r="K178" s="295">
        <f t="shared" si="8"/>
        <v>1.3206762029613643</v>
      </c>
      <c r="L178" s="295">
        <v>1.7229539473273471E-2</v>
      </c>
      <c r="M178" s="295">
        <f t="shared" si="9"/>
        <v>1.34</v>
      </c>
      <c r="N178" s="295">
        <f t="shared" si="10"/>
        <v>1.6080000000000001</v>
      </c>
    </row>
    <row r="179" spans="1:14" ht="17.25" customHeight="1" x14ac:dyDescent="0.35">
      <c r="A179" s="293">
        <f t="shared" si="11"/>
        <v>174</v>
      </c>
      <c r="B179" s="293" t="s">
        <v>2015</v>
      </c>
      <c r="C179" s="293">
        <v>32</v>
      </c>
      <c r="D179" s="294">
        <f>'сходові кл'!O179</f>
        <v>1.5322454421536889</v>
      </c>
      <c r="E179" s="294">
        <f>'прибуд тер'!O179</f>
        <v>0.22782209979537232</v>
      </c>
      <c r="F179" s="294">
        <f>'слюсарі х.в.'!P179+водовідведення!P179+зварювальник!M179+'слюсарі ц.о. г.в.'!N179+'гаряча вода'!N179+'аварійні служби'!H179</f>
        <v>0.42844576418751767</v>
      </c>
      <c r="G179" s="294">
        <f>даратиз!K179</f>
        <v>1.1368644734770974E-2</v>
      </c>
      <c r="H179" s="294">
        <f>димвенканали!Q179</f>
        <v>0.13103022278024193</v>
      </c>
      <c r="I179" s="294">
        <f>покрівлі!O179+'під зими'!M179+маляри!N179+водій!L179</f>
        <v>0.2805124126391601</v>
      </c>
      <c r="J179" s="294">
        <f>електрики!P179</f>
        <v>6.0208582069747087E-2</v>
      </c>
      <c r="K179" s="295">
        <f t="shared" si="8"/>
        <v>2.6716331683604984</v>
      </c>
      <c r="L179" s="295">
        <v>3.4100084975609686E-2</v>
      </c>
      <c r="M179" s="295">
        <f t="shared" si="9"/>
        <v>2.71</v>
      </c>
      <c r="N179" s="295">
        <f t="shared" si="10"/>
        <v>3.2519999999999998</v>
      </c>
    </row>
    <row r="180" spans="1:14" ht="17.25" customHeight="1" x14ac:dyDescent="0.35">
      <c r="A180" s="293">
        <f t="shared" si="11"/>
        <v>175</v>
      </c>
      <c r="B180" s="293" t="s">
        <v>2016</v>
      </c>
      <c r="C180" s="293">
        <v>36</v>
      </c>
      <c r="D180" s="294">
        <f>'сходові кл'!O180</f>
        <v>1.6107428377691135</v>
      </c>
      <c r="E180" s="294">
        <f>'прибуд тер'!O180</f>
        <v>0.27655497535986889</v>
      </c>
      <c r="F180" s="294">
        <f>'слюсарі х.в.'!P180+водовідведення!P180+зварювальник!M180+'слюсарі ц.о. г.в.'!N180+'гаряча вода'!N180+'аварійні служби'!H180</f>
        <v>0.4689017448274998</v>
      </c>
      <c r="G180" s="294">
        <f>даратиз!K180</f>
        <v>1.008529276164131E-2</v>
      </c>
      <c r="H180" s="294">
        <f>димвенканали!Q180</f>
        <v>9.9944651591900663E-2</v>
      </c>
      <c r="I180" s="294">
        <f>покрівлі!O180+'під зими'!M180+маляри!N180+водій!L180</f>
        <v>0.27955882313949948</v>
      </c>
      <c r="J180" s="294">
        <f>електрики!P180</f>
        <v>7.0540363649442744E-2</v>
      </c>
      <c r="K180" s="295">
        <f t="shared" si="8"/>
        <v>2.8163286890989663</v>
      </c>
      <c r="L180" s="295">
        <v>3.5706892966920679E-2</v>
      </c>
      <c r="M180" s="295">
        <f t="shared" si="9"/>
        <v>2.85</v>
      </c>
      <c r="N180" s="295">
        <f t="shared" si="10"/>
        <v>3.42</v>
      </c>
    </row>
    <row r="181" spans="1:14" ht="17.25" customHeight="1" x14ac:dyDescent="0.35">
      <c r="A181" s="293">
        <f t="shared" si="11"/>
        <v>176</v>
      </c>
      <c r="B181" s="293" t="s">
        <v>2017</v>
      </c>
      <c r="C181" s="293">
        <v>27</v>
      </c>
      <c r="D181" s="294">
        <f>'сходові кл'!O181</f>
        <v>1.9307877902506538</v>
      </c>
      <c r="E181" s="294">
        <f>'прибуд тер'!O181</f>
        <v>0.25966160746322214</v>
      </c>
      <c r="F181" s="294">
        <f>'слюсарі х.в.'!P181+водовідведення!P181+зварювальник!M181+'слюсарі ц.о. г.в.'!N181+'гаряча вода'!N181+'аварійні служби'!H181</f>
        <v>0.39159707790557452</v>
      </c>
      <c r="G181" s="294">
        <f>даратиз!K181</f>
        <v>2.0413655236044903E-3</v>
      </c>
      <c r="H181" s="294">
        <f>димвенканали!Q181</f>
        <v>7.7980260220391118E-2</v>
      </c>
      <c r="I181" s="294">
        <f>покрівлі!O181+'під зими'!M181+маляри!N181+водій!L181</f>
        <v>0.29514608297314138</v>
      </c>
      <c r="J181" s="294">
        <f>електрики!P181</f>
        <v>5.4898474616304746E-2</v>
      </c>
      <c r="K181" s="295">
        <f t="shared" si="8"/>
        <v>3.0121126589528919</v>
      </c>
      <c r="L181" s="295">
        <v>3.8646225085405647E-2</v>
      </c>
      <c r="M181" s="295">
        <f t="shared" si="9"/>
        <v>3.05</v>
      </c>
      <c r="N181" s="295">
        <f t="shared" si="10"/>
        <v>3.6599999999999997</v>
      </c>
    </row>
    <row r="182" spans="1:14" ht="17.25" customHeight="1" x14ac:dyDescent="0.35">
      <c r="A182" s="293">
        <f t="shared" si="11"/>
        <v>177</v>
      </c>
      <c r="B182" s="293" t="s">
        <v>2018</v>
      </c>
      <c r="C182" s="293">
        <v>44</v>
      </c>
      <c r="D182" s="294">
        <f>'сходові кл'!O182</f>
        <v>0</v>
      </c>
      <c r="E182" s="294">
        <f>'прибуд тер'!O182</f>
        <v>0.31572688205697269</v>
      </c>
      <c r="F182" s="294">
        <f>'слюсарі х.в.'!P182+водовідведення!P182+зварювальник!M182+'слюсарі ц.о. г.в.'!N182+'гаряча вода'!N182+'аварійні служби'!H182</f>
        <v>0.34668402893389416</v>
      </c>
      <c r="G182" s="294">
        <f>даратиз!K182</f>
        <v>9.0801098291388646E-3</v>
      </c>
      <c r="H182" s="294">
        <f>димвенканали!Q182</f>
        <v>0.111025283107396</v>
      </c>
      <c r="I182" s="294">
        <f>покрівлі!O182+'під зими'!M182+маляри!N182+водій!L182</f>
        <v>0.28117172505361659</v>
      </c>
      <c r="J182" s="294">
        <f>електрики!P182</f>
        <v>3.6278245378887131E-2</v>
      </c>
      <c r="K182" s="295">
        <f t="shared" si="8"/>
        <v>1.0999662743599057</v>
      </c>
      <c r="L182" s="295">
        <v>3.0919513003074224E-2</v>
      </c>
      <c r="M182" s="295">
        <f t="shared" si="9"/>
        <v>1.1299999999999999</v>
      </c>
      <c r="N182" s="295">
        <f t="shared" si="10"/>
        <v>1.3559999999999999</v>
      </c>
    </row>
    <row r="183" spans="1:14" ht="17.25" customHeight="1" x14ac:dyDescent="0.35">
      <c r="A183" s="293">
        <f t="shared" si="11"/>
        <v>178</v>
      </c>
      <c r="B183" s="293" t="s">
        <v>2019</v>
      </c>
      <c r="C183" s="293">
        <v>51</v>
      </c>
      <c r="D183" s="294">
        <f>'сходові кл'!O183</f>
        <v>1.1590179203912971</v>
      </c>
      <c r="E183" s="294">
        <f>'прибуд тер'!O183</f>
        <v>0.16274287963119133</v>
      </c>
      <c r="F183" s="294">
        <f>'слюсарі х.в.'!P183+водовідведення!P183+зварювальник!M183+'слюсарі ц.о. г.в.'!N183+'гаряча вода'!N183+'аварійні служби'!H183</f>
        <v>0.49758869112552828</v>
      </c>
      <c r="G183" s="294">
        <f>даратиз!K183</f>
        <v>7.5771630966436163E-3</v>
      </c>
      <c r="H183" s="294">
        <f>димвенканали!Q183</f>
        <v>0.10530043076271844</v>
      </c>
      <c r="I183" s="294">
        <f>покрівлі!O183+'під зими'!M183+маляри!N183+водій!L183</f>
        <v>0.28794369398625774</v>
      </c>
      <c r="J183" s="294">
        <f>електрики!P183</f>
        <v>8.1718078550547732E-2</v>
      </c>
      <c r="K183" s="295">
        <f t="shared" si="8"/>
        <v>2.3018888575441845</v>
      </c>
      <c r="L183" s="295">
        <v>2.9295504425375121E-2</v>
      </c>
      <c r="M183" s="295">
        <f t="shared" si="9"/>
        <v>2.33</v>
      </c>
      <c r="N183" s="295">
        <f t="shared" si="10"/>
        <v>2.7959999999999998</v>
      </c>
    </row>
    <row r="184" spans="1:14" ht="17.25" customHeight="1" x14ac:dyDescent="0.35">
      <c r="A184" s="293">
        <f t="shared" si="11"/>
        <v>179</v>
      </c>
      <c r="B184" s="293" t="s">
        <v>2020</v>
      </c>
      <c r="C184" s="293">
        <v>17</v>
      </c>
      <c r="D184" s="294">
        <f>'сходові кл'!O184</f>
        <v>0.96020655749301465</v>
      </c>
      <c r="E184" s="294">
        <f>'прибуд тер'!O184</f>
        <v>0.19373685534995289</v>
      </c>
      <c r="F184" s="294">
        <f>'слюсарі х.в.'!P184+водовідведення!P184+зварювальник!M184+'слюсарі ц.о. г.в.'!N184+'гаряча вода'!N184+'аварійні служби'!H184</f>
        <v>0.3688890571782657</v>
      </c>
      <c r="G184" s="294">
        <f>даратиз!K184</f>
        <v>3.1322282189668463E-3</v>
      </c>
      <c r="H184" s="294">
        <f>димвенканали!Q184</f>
        <v>0.10549401211286784</v>
      </c>
      <c r="I184" s="294">
        <f>покрівлі!O184+'під зими'!M184+маляри!N184+водій!L184</f>
        <v>0.25705804094526663</v>
      </c>
      <c r="J184" s="294">
        <f>електрики!P184</f>
        <v>4.7104524348118383E-2</v>
      </c>
      <c r="K184" s="295">
        <f t="shared" si="8"/>
        <v>1.9356212756464526</v>
      </c>
      <c r="L184" s="295">
        <v>2.5103325833722167E-2</v>
      </c>
      <c r="M184" s="295">
        <f t="shared" si="9"/>
        <v>1.96</v>
      </c>
      <c r="N184" s="295">
        <f t="shared" si="10"/>
        <v>2.3519999999999999</v>
      </c>
    </row>
    <row r="185" spans="1:14" ht="17.25" customHeight="1" x14ac:dyDescent="0.35">
      <c r="A185" s="293">
        <f t="shared" si="11"/>
        <v>180</v>
      </c>
      <c r="B185" s="293" t="s">
        <v>2021</v>
      </c>
      <c r="C185" s="293">
        <v>8</v>
      </c>
      <c r="D185" s="294">
        <f>'сходові кл'!O185</f>
        <v>0</v>
      </c>
      <c r="E185" s="294">
        <f>'прибуд тер'!O185</f>
        <v>1.0100472540809513</v>
      </c>
      <c r="F185" s="294">
        <f>'слюсарі х.в.'!P185+водовідведення!P185+зварювальник!M185+'слюсарі ц.о. г.в.'!N185+'гаряча вода'!N185+'аварійні служби'!H185</f>
        <v>0.39479637697470471</v>
      </c>
      <c r="G185" s="294">
        <f>даратиз!K185</f>
        <v>2.2528672856362644E-2</v>
      </c>
      <c r="H185" s="294">
        <f>димвенканали!Q185</f>
        <v>0.16101623760341466</v>
      </c>
      <c r="I185" s="294">
        <f>покрівлі!O185+'під зими'!M185+маляри!N185+водій!L185</f>
        <v>0.30132396231603642</v>
      </c>
      <c r="J185" s="294">
        <f>електрики!P185</f>
        <v>5.5708009741722672E-2</v>
      </c>
      <c r="K185" s="295">
        <f t="shared" si="8"/>
        <v>1.9454205135731926</v>
      </c>
      <c r="L185" s="295">
        <v>2.5165439199549458E-2</v>
      </c>
      <c r="M185" s="295">
        <f t="shared" si="9"/>
        <v>1.97</v>
      </c>
      <c r="N185" s="295">
        <f t="shared" si="10"/>
        <v>2.3639999999999999</v>
      </c>
    </row>
    <row r="186" spans="1:14" ht="17.25" customHeight="1" x14ac:dyDescent="0.35">
      <c r="A186" s="293">
        <f t="shared" si="11"/>
        <v>181</v>
      </c>
      <c r="B186" s="293" t="s">
        <v>2022</v>
      </c>
      <c r="C186" s="293">
        <v>42</v>
      </c>
      <c r="D186" s="294">
        <f>'сходові кл'!O186</f>
        <v>1.0751105605199027</v>
      </c>
      <c r="E186" s="294">
        <f>'прибуд тер'!O186</f>
        <v>0.8112060307140454</v>
      </c>
      <c r="F186" s="294">
        <f>'слюсарі х.в.'!P186+водовідведення!P186+зварювальник!M186+'слюсарі ц.о. г.в.'!N186+'гаряча вода'!N186+'аварійні служби'!H186</f>
        <v>0.33894643630312982</v>
      </c>
      <c r="G186" s="294">
        <f>даратиз!K186</f>
        <v>1.3821320479766842E-2</v>
      </c>
      <c r="H186" s="294">
        <f>димвенканали!Q186</f>
        <v>0.10785607853309348</v>
      </c>
      <c r="I186" s="294">
        <f>покрівлі!O186+'під зими'!M186+маляри!N186+водій!L186</f>
        <v>0.33297907911540314</v>
      </c>
      <c r="J186" s="294">
        <f>електрики!P186</f>
        <v>3.4301546632808273E-2</v>
      </c>
      <c r="K186" s="295">
        <f t="shared" ref="K186:K245" si="12">D186+E186+F186+G186+H186+I186+J186</f>
        <v>2.7142210522981496</v>
      </c>
      <c r="L186" s="295">
        <v>3.5950951923688086E-2</v>
      </c>
      <c r="M186" s="295">
        <f t="shared" ref="M186:M245" si="13">ROUND(K186+L186,2)</f>
        <v>2.75</v>
      </c>
      <c r="N186" s="295">
        <f t="shared" si="10"/>
        <v>3.3</v>
      </c>
    </row>
    <row r="187" spans="1:14" ht="17.25" customHeight="1" x14ac:dyDescent="0.35">
      <c r="A187" s="293">
        <f t="shared" si="11"/>
        <v>182</v>
      </c>
      <c r="B187" s="293" t="s">
        <v>2023</v>
      </c>
      <c r="C187" s="293">
        <v>19</v>
      </c>
      <c r="D187" s="294">
        <f>'сходові кл'!O187</f>
        <v>0</v>
      </c>
      <c r="E187" s="294">
        <f>'прибуд тер'!O187</f>
        <v>1.0922844366496598</v>
      </c>
      <c r="F187" s="294">
        <f>'слюсарі х.в.'!P187+водовідведення!P187+зварювальник!M187+'слюсарі ц.о. г.в.'!N187+'гаряча вода'!N187+'аварійні служби'!H187</f>
        <v>0.43829536896488519</v>
      </c>
      <c r="G187" s="294">
        <f>даратиз!K187</f>
        <v>8.7053571428571432E-3</v>
      </c>
      <c r="H187" s="294">
        <f>димвенканали!Q187</f>
        <v>0.13436111026228845</v>
      </c>
      <c r="I187" s="294">
        <f>покрівлі!O187+'під зими'!M187+маляри!N187+водій!L187</f>
        <v>0.27127172388016385</v>
      </c>
      <c r="J187" s="294">
        <f>електрики!P187</f>
        <v>6.5051891477738655E-2</v>
      </c>
      <c r="K187" s="295">
        <f t="shared" si="12"/>
        <v>2.0099698883775932</v>
      </c>
      <c r="L187" s="295">
        <v>2.568250185886518E-2</v>
      </c>
      <c r="M187" s="295">
        <f t="shared" si="13"/>
        <v>2.04</v>
      </c>
      <c r="N187" s="295">
        <f t="shared" si="10"/>
        <v>2.448</v>
      </c>
    </row>
    <row r="188" spans="1:14" ht="17.25" customHeight="1" x14ac:dyDescent="0.35">
      <c r="A188" s="293">
        <f t="shared" si="11"/>
        <v>183</v>
      </c>
      <c r="B188" s="293" t="s">
        <v>2024</v>
      </c>
      <c r="C188" s="293">
        <v>36</v>
      </c>
      <c r="D188" s="294">
        <f>'сходові кл'!O188</f>
        <v>0</v>
      </c>
      <c r="E188" s="294">
        <f>'прибуд тер'!O188</f>
        <v>0</v>
      </c>
      <c r="F188" s="294">
        <f>'слюсарі х.в.'!P188+водовідведення!P188+зварювальник!M188+'слюсарі ц.о. г.в.'!N188+'гаряча вода'!N188+'аварійні служби'!H188</f>
        <v>0.39963245832278771</v>
      </c>
      <c r="G188" s="294">
        <f>даратиз!K188</f>
        <v>1.7882645141260478E-2</v>
      </c>
      <c r="H188" s="294">
        <f>димвенканали!Q188</f>
        <v>0.1009035935420131</v>
      </c>
      <c r="I188" s="294">
        <f>покрівлі!O188+'під зими'!M188+маляри!N188+водій!L188</f>
        <v>0.27168559958032862</v>
      </c>
      <c r="J188" s="294">
        <f>електрики!P188</f>
        <v>4.7501412218454303E-2</v>
      </c>
      <c r="K188" s="295">
        <f t="shared" si="12"/>
        <v>0.83760570880484408</v>
      </c>
      <c r="L188" s="295">
        <v>1.1097374341278096E-2</v>
      </c>
      <c r="M188" s="295">
        <f t="shared" si="13"/>
        <v>0.85</v>
      </c>
      <c r="N188" s="295">
        <f t="shared" si="10"/>
        <v>1.02</v>
      </c>
    </row>
    <row r="189" spans="1:14" ht="17.25" customHeight="1" x14ac:dyDescent="0.35">
      <c r="A189" s="293">
        <f t="shared" si="11"/>
        <v>184</v>
      </c>
      <c r="B189" s="293" t="s">
        <v>2026</v>
      </c>
      <c r="C189" s="293">
        <v>28</v>
      </c>
      <c r="D189" s="294">
        <f>'сходові кл'!O189</f>
        <v>0.78004091577785939</v>
      </c>
      <c r="E189" s="294">
        <f>'прибуд тер'!O189</f>
        <v>0.77628697744268738</v>
      </c>
      <c r="F189" s="294">
        <f>'слюсарі х.в.'!P189+водовідведення!P189+зварювальник!M189+'слюсарі ц.о. г.в.'!N189+'гаряча вода'!N189+'аварійні служби'!H189</f>
        <v>0.3970230696032202</v>
      </c>
      <c r="G189" s="294">
        <f>даратиз!K189</f>
        <v>1.1447223243839648E-2</v>
      </c>
      <c r="H189" s="294">
        <f>димвенканали!Q189</f>
        <v>0.12437540305716027</v>
      </c>
      <c r="I189" s="294">
        <f>покрівлі!O189+'під зими'!M189+маляри!N189+водій!L189</f>
        <v>0.25926791038964248</v>
      </c>
      <c r="J189" s="294">
        <f>електрики!P189</f>
        <v>5.6271441248856684E-2</v>
      </c>
      <c r="K189" s="295">
        <f t="shared" si="12"/>
        <v>2.4047129407632664</v>
      </c>
      <c r="L189" s="295">
        <v>3.0790936860812614E-2</v>
      </c>
      <c r="M189" s="295">
        <f t="shared" si="13"/>
        <v>2.44</v>
      </c>
      <c r="N189" s="295">
        <f t="shared" si="10"/>
        <v>2.9279999999999999</v>
      </c>
    </row>
    <row r="190" spans="1:14" ht="17.25" customHeight="1" x14ac:dyDescent="0.35">
      <c r="A190" s="293">
        <f t="shared" si="11"/>
        <v>185</v>
      </c>
      <c r="B190" s="293" t="s">
        <v>2027</v>
      </c>
      <c r="C190" s="293">
        <v>9</v>
      </c>
      <c r="D190" s="294">
        <f>'сходові кл'!O190</f>
        <v>0.80782864714337033</v>
      </c>
      <c r="E190" s="294">
        <f>'прибуд тер'!O190</f>
        <v>0.3033739549646664</v>
      </c>
      <c r="F190" s="294">
        <f>'слюсарі х.в.'!P190+водовідведення!P190+зварювальник!M190+'слюсарі ц.о. г.в.'!N190+'гаряча вода'!N190+'аварійні служби'!H190</f>
        <v>0.39190891387238769</v>
      </c>
      <c r="G190" s="294">
        <f>даратиз!K190</f>
        <v>2.1303449514911966E-2</v>
      </c>
      <c r="H190" s="294">
        <f>димвенканали!Q190</f>
        <v>8.176041041691047E-2</v>
      </c>
      <c r="I190" s="294">
        <f>покрівлі!O190+'під зими'!M190+маляри!N190+водій!L190</f>
        <v>0.25744050229734849</v>
      </c>
      <c r="J190" s="294">
        <f>електрики!P190</f>
        <v>5.4977380077485198E-2</v>
      </c>
      <c r="K190" s="295">
        <f t="shared" si="12"/>
        <v>1.9185932582870806</v>
      </c>
      <c r="L190" s="295">
        <v>2.4600397516493577E-2</v>
      </c>
      <c r="M190" s="295">
        <f t="shared" si="13"/>
        <v>1.94</v>
      </c>
      <c r="N190" s="295">
        <f t="shared" si="10"/>
        <v>2.3279999999999998</v>
      </c>
    </row>
    <row r="191" spans="1:14" ht="17.25" customHeight="1" x14ac:dyDescent="0.35">
      <c r="A191" s="293">
        <f t="shared" si="11"/>
        <v>186</v>
      </c>
      <c r="B191" s="293" t="s">
        <v>2028</v>
      </c>
      <c r="C191" s="293">
        <v>16</v>
      </c>
      <c r="D191" s="294">
        <f>'сходові кл'!O191</f>
        <v>0</v>
      </c>
      <c r="E191" s="294">
        <f>'прибуд тер'!O191</f>
        <v>1.2101087876787677</v>
      </c>
      <c r="F191" s="294">
        <f>'слюсарі х.в.'!P191+водовідведення!P191+зварювальник!M191+'слюсарі ц.о. г.в.'!N191+'гаряча вода'!N191+'аварійні служби'!H191</f>
        <v>0.44071736619021062</v>
      </c>
      <c r="G191" s="294">
        <f>даратиз!K191</f>
        <v>1.8762376237623762E-2</v>
      </c>
      <c r="H191" s="294">
        <f>димвенканали!Q191</f>
        <v>9.4333542828016356E-2</v>
      </c>
      <c r="I191" s="294">
        <f>покрівлі!O191+'під зими'!M191+маляри!N191+водій!L191</f>
        <v>0.44300433990890165</v>
      </c>
      <c r="J191" s="294">
        <f>електрики!P191</f>
        <v>6.7327634215903751E-2</v>
      </c>
      <c r="K191" s="295">
        <f t="shared" si="12"/>
        <v>2.2742540470594239</v>
      </c>
      <c r="L191" s="295">
        <v>2.971686199705004E-2</v>
      </c>
      <c r="M191" s="295">
        <f t="shared" si="13"/>
        <v>2.2999999999999998</v>
      </c>
      <c r="N191" s="295">
        <f t="shared" si="10"/>
        <v>2.76</v>
      </c>
    </row>
    <row r="192" spans="1:14" ht="17.25" customHeight="1" x14ac:dyDescent="0.35">
      <c r="A192" s="293">
        <f t="shared" si="11"/>
        <v>187</v>
      </c>
      <c r="B192" s="293" t="s">
        <v>2025</v>
      </c>
      <c r="C192" s="293">
        <v>21</v>
      </c>
      <c r="D192" s="294">
        <f>'сходові кл'!O192</f>
        <v>0</v>
      </c>
      <c r="E192" s="294">
        <f>'прибуд тер'!O192</f>
        <v>1.0391876922364276</v>
      </c>
      <c r="F192" s="294">
        <f>'слюсарі х.в.'!P192+водовідведення!P192+зварювальник!M192+'слюсарі ц.о. г.в.'!N192+'гаряча вода'!N192+'аварійні служби'!H192</f>
        <v>0.3987124934479348</v>
      </c>
      <c r="G192" s="294">
        <f>даратиз!K192</f>
        <v>8.7131739855475267E-3</v>
      </c>
      <c r="H192" s="294">
        <f>димвенканали!Q192</f>
        <v>0.12648094618691599</v>
      </c>
      <c r="I192" s="294">
        <f>покрівлі!O192+'під зими'!M192+маляри!N192+водій!L192</f>
        <v>0.3274498424061294</v>
      </c>
      <c r="J192" s="294">
        <f>електрики!P192</f>
        <v>4.9611559259287071E-2</v>
      </c>
      <c r="K192" s="295">
        <f t="shared" si="12"/>
        <v>1.9501557075222427</v>
      </c>
      <c r="L192" s="295">
        <v>2.5346881707743064E-2</v>
      </c>
      <c r="M192" s="295">
        <f t="shared" si="13"/>
        <v>1.98</v>
      </c>
      <c r="N192" s="295">
        <f t="shared" si="10"/>
        <v>2.3759999999999999</v>
      </c>
    </row>
    <row r="193" spans="1:14" ht="17.25" customHeight="1" x14ac:dyDescent="0.35">
      <c r="A193" s="293">
        <f t="shared" si="11"/>
        <v>188</v>
      </c>
      <c r="B193" s="293" t="s">
        <v>2029</v>
      </c>
      <c r="C193" s="293">
        <v>18</v>
      </c>
      <c r="D193" s="294">
        <f>'сходові кл'!O193</f>
        <v>1.3290430809399476</v>
      </c>
      <c r="E193" s="294">
        <f>'прибуд тер'!O193</f>
        <v>0.40775319848563968</v>
      </c>
      <c r="F193" s="294">
        <f>'слюсарі х.в.'!P193+водовідведення!P193+зварювальник!M193+'слюсарі ц.о. г.в.'!N193+'гаряча вода'!N193+'аварійні служби'!H193</f>
        <v>0.3851392644262609</v>
      </c>
      <c r="G193" s="294">
        <f>даратиз!K193</f>
        <v>1.7761096605744126E-2</v>
      </c>
      <c r="H193" s="294">
        <f>димвенканали!Q193</f>
        <v>0.11881943717507146</v>
      </c>
      <c r="I193" s="294">
        <f>покрівлі!O193+'під зими'!M193+маляри!N193+водій!L193</f>
        <v>0.33757715978166813</v>
      </c>
      <c r="J193" s="294">
        <f>електрики!P193</f>
        <v>5.3264420802660153E-2</v>
      </c>
      <c r="K193" s="295">
        <f t="shared" si="12"/>
        <v>2.6493576582169918</v>
      </c>
      <c r="L193" s="295">
        <v>3.4193492135513121E-2</v>
      </c>
      <c r="M193" s="295">
        <f t="shared" si="13"/>
        <v>2.68</v>
      </c>
      <c r="N193" s="295">
        <f t="shared" si="10"/>
        <v>3.2160000000000002</v>
      </c>
    </row>
    <row r="194" spans="1:14" ht="17.25" customHeight="1" x14ac:dyDescent="0.35">
      <c r="A194" s="293">
        <f t="shared" si="11"/>
        <v>189</v>
      </c>
      <c r="B194" s="293" t="s">
        <v>2030</v>
      </c>
      <c r="C194" s="293">
        <v>21</v>
      </c>
      <c r="D194" s="294">
        <f>'сходові кл'!O194</f>
        <v>0</v>
      </c>
      <c r="E194" s="294">
        <f>'прибуд тер'!O194</f>
        <v>0.76406309200603317</v>
      </c>
      <c r="F194" s="294">
        <f>'слюсарі х.в.'!P194+водовідведення!P194+зварювальник!M194+'слюсарі ц.о. г.в.'!N194+'гаряча вода'!N194+'аварійні служби'!H194</f>
        <v>0.43114194180126764</v>
      </c>
      <c r="G194" s="294">
        <f>даратиз!K194</f>
        <v>8.5902149321266958E-3</v>
      </c>
      <c r="H194" s="294">
        <f>димвенканали!Q194</f>
        <v>6.2487584596568009E-2</v>
      </c>
      <c r="I194" s="294">
        <f>покрівлі!O194+'під зими'!M194+маляри!N194+водій!L194</f>
        <v>0.27170777367207105</v>
      </c>
      <c r="J194" s="294">
        <f>електрики!P194</f>
        <v>6.4904715252675882E-2</v>
      </c>
      <c r="K194" s="295">
        <f t="shared" si="12"/>
        <v>1.6028953222607423</v>
      </c>
      <c r="L194" s="295">
        <v>2.075714565118942E-2</v>
      </c>
      <c r="M194" s="295">
        <f t="shared" si="13"/>
        <v>1.62</v>
      </c>
      <c r="N194" s="295">
        <f t="shared" si="10"/>
        <v>1.944</v>
      </c>
    </row>
    <row r="195" spans="1:14" ht="17.25" customHeight="1" x14ac:dyDescent="0.35">
      <c r="A195" s="293">
        <f t="shared" si="11"/>
        <v>190</v>
      </c>
      <c r="B195" s="293" t="s">
        <v>2031</v>
      </c>
      <c r="C195" s="293">
        <v>13</v>
      </c>
      <c r="D195" s="294">
        <f>'сходові кл'!O195</f>
        <v>0.8300106321380083</v>
      </c>
      <c r="E195" s="294">
        <f>'прибуд тер'!O195</f>
        <v>0.50600006992071589</v>
      </c>
      <c r="F195" s="294">
        <f>'слюсарі х.в.'!P195+водовідведення!P195+зварювальник!M195+'слюсарі ц.о. г.в.'!N195+'гаряча вода'!N195+'аварійні служби'!H195</f>
        <v>0.37683997572748817</v>
      </c>
      <c r="G195" s="294">
        <f>даратиз!K195</f>
        <v>1.0287465343645118E-2</v>
      </c>
      <c r="H195" s="294">
        <f>димвенканали!Q195</f>
        <v>7.1173921776064963E-2</v>
      </c>
      <c r="I195" s="294">
        <f>покрівлі!O195+'під зими'!M195+маляри!N195+водій!L195</f>
        <v>0.27467472219234307</v>
      </c>
      <c r="J195" s="294">
        <f>електрики!P195</f>
        <v>4.6513099115849908E-2</v>
      </c>
      <c r="K195" s="295">
        <f t="shared" si="12"/>
        <v>2.1154998862141152</v>
      </c>
      <c r="L195" s="295">
        <v>2.7271044300181298E-2</v>
      </c>
      <c r="M195" s="295">
        <f t="shared" si="13"/>
        <v>2.14</v>
      </c>
      <c r="N195" s="295">
        <f t="shared" si="10"/>
        <v>2.5680000000000001</v>
      </c>
    </row>
    <row r="196" spans="1:14" ht="17.25" customHeight="1" x14ac:dyDescent="0.35">
      <c r="A196" s="293">
        <f t="shared" si="11"/>
        <v>191</v>
      </c>
      <c r="B196" s="293" t="s">
        <v>2032</v>
      </c>
      <c r="C196" s="293">
        <v>8</v>
      </c>
      <c r="D196" s="294">
        <f>'сходові кл'!O196</f>
        <v>0</v>
      </c>
      <c r="E196" s="294">
        <f>'прибуд тер'!O196</f>
        <v>1.0506342915214864</v>
      </c>
      <c r="F196" s="294">
        <f>'слюсарі х.в.'!P196+водовідведення!P196+зварювальник!M196+'слюсарі ц.о. г.в.'!N196+'гаряча вода'!N196+'аварійні служби'!H196</f>
        <v>0.45555110345543204</v>
      </c>
      <c r="G196" s="294">
        <f>даратиз!K196</f>
        <v>5.5400696864111492E-3</v>
      </c>
      <c r="H196" s="294">
        <f>димвенканали!Q196</f>
        <v>0.14502352009109354</v>
      </c>
      <c r="I196" s="294">
        <f>покрівлі!O196+'під зими'!M196+маляри!N196+водій!L196</f>
        <v>0.35429865277394224</v>
      </c>
      <c r="J196" s="294">
        <f>електрики!P196</f>
        <v>6.2195954778715978E-2</v>
      </c>
      <c r="K196" s="295">
        <f t="shared" si="12"/>
        <v>2.0732435923070818</v>
      </c>
      <c r="L196" s="295">
        <v>2.6921619342074404E-2</v>
      </c>
      <c r="M196" s="295">
        <f t="shared" si="13"/>
        <v>2.1</v>
      </c>
      <c r="N196" s="295">
        <f t="shared" si="10"/>
        <v>2.52</v>
      </c>
    </row>
    <row r="197" spans="1:14" ht="17.25" customHeight="1" x14ac:dyDescent="0.35">
      <c r="A197" s="293">
        <f t="shared" si="11"/>
        <v>192</v>
      </c>
      <c r="B197" s="293" t="s">
        <v>2033</v>
      </c>
      <c r="C197" s="293">
        <v>12</v>
      </c>
      <c r="D197" s="294">
        <f>'сходові кл'!O197</f>
        <v>0</v>
      </c>
      <c r="E197" s="294">
        <f>'прибуд тер'!O197</f>
        <v>1.4020684970552144</v>
      </c>
      <c r="F197" s="294">
        <f>'слюсарі х.в.'!P197+водовідведення!P197+зварювальник!M197+'слюсарі ц.о. г.в.'!N197+'гаряча вода'!N197+'аварійні служби'!H197</f>
        <v>0.48377174826315983</v>
      </c>
      <c r="G197" s="294">
        <f>даратиз!K197</f>
        <v>1.946319018404908E-2</v>
      </c>
      <c r="H197" s="294">
        <f>димвенканали!Q197</f>
        <v>0.15151514911030947</v>
      </c>
      <c r="I197" s="294">
        <f>покрівлі!O197+'під зими'!M197+маляри!N197+водій!L197</f>
        <v>0.34253218477991354</v>
      </c>
      <c r="J197" s="294">
        <f>електрики!P197</f>
        <v>7.8221906316790046E-2</v>
      </c>
      <c r="K197" s="295">
        <f t="shared" si="12"/>
        <v>2.4775726757094363</v>
      </c>
      <c r="L197" s="295">
        <v>3.1703426030878862E-2</v>
      </c>
      <c r="M197" s="295">
        <f t="shared" si="13"/>
        <v>2.5099999999999998</v>
      </c>
      <c r="N197" s="295">
        <f t="shared" ref="N197:N259" si="14">M197*1.2</f>
        <v>3.0119999999999996</v>
      </c>
    </row>
    <row r="198" spans="1:14" ht="17.25" customHeight="1" x14ac:dyDescent="0.35">
      <c r="A198" s="293">
        <f t="shared" si="11"/>
        <v>193</v>
      </c>
      <c r="B198" s="293" t="s">
        <v>2034</v>
      </c>
      <c r="C198" s="293">
        <v>52</v>
      </c>
      <c r="D198" s="294">
        <f>'сходові кл'!O198</f>
        <v>0.77900700654742894</v>
      </c>
      <c r="E198" s="294">
        <f>'прибуд тер'!O198</f>
        <v>0.8064609763387629</v>
      </c>
      <c r="F198" s="294">
        <f>'слюсарі х.в.'!P198+водовідведення!P198+зварювальник!M198+'слюсарі ц.о. г.в.'!N198+'гаряча вода'!N198+'аварійні служби'!H198</f>
        <v>0.41604057695439245</v>
      </c>
      <c r="G198" s="294">
        <f>даратиз!K198</f>
        <v>1.5929415522197381E-2</v>
      </c>
      <c r="H198" s="294">
        <f>димвенканали!Q198</f>
        <v>0.14014055761544394</v>
      </c>
      <c r="I198" s="294">
        <f>покрівлі!O198+'під зими'!M198+маляри!N198+водій!L198</f>
        <v>0.26606331292681484</v>
      </c>
      <c r="J198" s="294">
        <f>електрики!P198</f>
        <v>6.1083539107170758E-2</v>
      </c>
      <c r="K198" s="295">
        <f t="shared" si="12"/>
        <v>2.4847253850122111</v>
      </c>
      <c r="L198" s="295">
        <v>3.1704455791715346E-2</v>
      </c>
      <c r="M198" s="295">
        <f t="shared" si="13"/>
        <v>2.52</v>
      </c>
      <c r="N198" s="295">
        <f t="shared" si="14"/>
        <v>3.024</v>
      </c>
    </row>
    <row r="199" spans="1:14" ht="17.25" customHeight="1" x14ac:dyDescent="0.35">
      <c r="A199" s="293">
        <f t="shared" ref="A199:A262" si="15">A198+1</f>
        <v>194</v>
      </c>
      <c r="B199" s="293" t="s">
        <v>2035</v>
      </c>
      <c r="C199" s="293">
        <v>21</v>
      </c>
      <c r="D199" s="294">
        <f>'сходові кл'!O199</f>
        <v>0.99881384068379264</v>
      </c>
      <c r="E199" s="294">
        <f>'прибуд тер'!O199</f>
        <v>0.43452308625114777</v>
      </c>
      <c r="F199" s="294">
        <f>'слюсарі х.в.'!P199+водовідведення!P199+зварювальник!M199+'слюсарі ц.о. г.в.'!N199+'гаряча вода'!N199+'аварійні служби'!H199</f>
        <v>0.43566441813845058</v>
      </c>
      <c r="G199" s="294">
        <f>даратиз!K199</f>
        <v>6.3487484989050835E-3</v>
      </c>
      <c r="H199" s="294">
        <f>димвенканали!Q199</f>
        <v>0.15770805028798418</v>
      </c>
      <c r="I199" s="294">
        <f>покрівлі!O199+'під зими'!M199+маляри!N199+водій!L199</f>
        <v>0.31547135515061797</v>
      </c>
      <c r="J199" s="294">
        <f>електрики!P199</f>
        <v>6.6049060738894036E-2</v>
      </c>
      <c r="K199" s="295">
        <f t="shared" si="12"/>
        <v>2.4145785597497924</v>
      </c>
      <c r="L199" s="295">
        <v>3.1141549316679569E-2</v>
      </c>
      <c r="M199" s="295">
        <f t="shared" si="13"/>
        <v>2.4500000000000002</v>
      </c>
      <c r="N199" s="295">
        <f t="shared" si="14"/>
        <v>2.94</v>
      </c>
    </row>
    <row r="200" spans="1:14" ht="17.25" customHeight="1" x14ac:dyDescent="0.35">
      <c r="A200" s="293">
        <f t="shared" si="15"/>
        <v>195</v>
      </c>
      <c r="B200" s="293" t="s">
        <v>2036</v>
      </c>
      <c r="C200" s="293">
        <v>13</v>
      </c>
      <c r="D200" s="294">
        <f>'сходові кл'!O200</f>
        <v>0</v>
      </c>
      <c r="E200" s="294">
        <f>'прибуд тер'!O200</f>
        <v>1.5160421722665378</v>
      </c>
      <c r="F200" s="294">
        <f>'слюсарі х.в.'!P200+водовідведення!P200+зварювальник!M200+'слюсарі ц.о. г.в.'!N200+'гаряча вода'!N200+'аварійні служби'!H200</f>
        <v>0.44259864362414847</v>
      </c>
      <c r="G200" s="294">
        <f>даратиз!K200</f>
        <v>1.2509064539521391E-2</v>
      </c>
      <c r="H200" s="294">
        <f>димвенканали!Q200</f>
        <v>0.10060853339652852</v>
      </c>
      <c r="I200" s="294">
        <f>покрівлі!O200+'під зими'!M200+маляри!N200+водій!L200</f>
        <v>0.31865076513326757</v>
      </c>
      <c r="J200" s="294">
        <f>електрики!P200</f>
        <v>6.7803663536864664E-2</v>
      </c>
      <c r="K200" s="295">
        <f t="shared" si="12"/>
        <v>2.4582128424968683</v>
      </c>
      <c r="L200" s="295">
        <v>3.1480088772582293E-2</v>
      </c>
      <c r="M200" s="295">
        <f t="shared" si="13"/>
        <v>2.4900000000000002</v>
      </c>
      <c r="N200" s="295">
        <f t="shared" si="14"/>
        <v>2.988</v>
      </c>
    </row>
    <row r="201" spans="1:14" ht="17.25" customHeight="1" x14ac:dyDescent="0.35">
      <c r="A201" s="293">
        <f t="shared" si="15"/>
        <v>196</v>
      </c>
      <c r="B201" s="293" t="s">
        <v>2037</v>
      </c>
      <c r="C201" s="293">
        <v>17</v>
      </c>
      <c r="D201" s="294">
        <f>'сходові кл'!O201</f>
        <v>0</v>
      </c>
      <c r="E201" s="294">
        <f>'прибуд тер'!O201</f>
        <v>0.99911213275900124</v>
      </c>
      <c r="F201" s="294">
        <f>'слюсарі х.в.'!P201+водовідведення!P201+зварювальник!M201+'слюсарі ц.о. г.в.'!N201+'гаряча вода'!N201+'аварійні служби'!H201</f>
        <v>0.40838307212626657</v>
      </c>
      <c r="G201" s="294">
        <f>даратиз!K201</f>
        <v>5.342942345924453E-3</v>
      </c>
      <c r="H201" s="294">
        <f>димвенканали!Q201</f>
        <v>9.045171867665483E-2</v>
      </c>
      <c r="I201" s="294">
        <f>покрівлі!O201+'під зими'!M201+маляри!N201+водій!L201</f>
        <v>0.36256511029495653</v>
      </c>
      <c r="J201" s="294">
        <f>електрики!P201</f>
        <v>5.9145921211038718E-2</v>
      </c>
      <c r="K201" s="295">
        <f t="shared" si="12"/>
        <v>1.9250008974138424</v>
      </c>
      <c r="L201" s="295">
        <v>2.5286653885278378E-2</v>
      </c>
      <c r="M201" s="295">
        <f t="shared" si="13"/>
        <v>1.95</v>
      </c>
      <c r="N201" s="295">
        <f t="shared" si="14"/>
        <v>2.34</v>
      </c>
    </row>
    <row r="202" spans="1:14" ht="17.25" customHeight="1" x14ac:dyDescent="0.35">
      <c r="A202" s="293">
        <f t="shared" si="15"/>
        <v>197</v>
      </c>
      <c r="B202" s="293" t="s">
        <v>2038</v>
      </c>
      <c r="C202" s="293">
        <v>7</v>
      </c>
      <c r="D202" s="294">
        <f>'сходові кл'!O202</f>
        <v>1.0929288584183674</v>
      </c>
      <c r="E202" s="294">
        <f>'прибуд тер'!O202</f>
        <v>0.54942304403420439</v>
      </c>
      <c r="F202" s="294">
        <f>'слюсарі х.в.'!P202+водовідведення!P202+зварювальник!M202+'слюсарі ц.о. г.в.'!N202+'гаряча вода'!N202+'аварійні служби'!H202</f>
        <v>0.34376811505242277</v>
      </c>
      <c r="G202" s="294">
        <f>даратиз!K202</f>
        <v>6.2934548070007193E-3</v>
      </c>
      <c r="H202" s="294">
        <f>димвенканали!Q202</f>
        <v>0.11226197326639134</v>
      </c>
      <c r="I202" s="294">
        <f>покрівлі!O202+'під зими'!M202+маляри!N202+водій!L202</f>
        <v>0.31530787585408948</v>
      </c>
      <c r="J202" s="294">
        <f>електрики!P202</f>
        <v>3.668234206560568E-2</v>
      </c>
      <c r="K202" s="295">
        <f t="shared" si="12"/>
        <v>2.4566656634980815</v>
      </c>
      <c r="L202" s="295">
        <v>3.196855791393919E-2</v>
      </c>
      <c r="M202" s="295">
        <f t="shared" si="13"/>
        <v>2.4900000000000002</v>
      </c>
      <c r="N202" s="295">
        <f t="shared" si="14"/>
        <v>2.988</v>
      </c>
    </row>
    <row r="203" spans="1:14" ht="17.25" customHeight="1" x14ac:dyDescent="0.35">
      <c r="A203" s="293">
        <f t="shared" si="15"/>
        <v>198</v>
      </c>
      <c r="B203" s="293" t="s">
        <v>2039</v>
      </c>
      <c r="C203" s="293">
        <v>20</v>
      </c>
      <c r="D203" s="294">
        <f>'сходові кл'!O203</f>
        <v>0</v>
      </c>
      <c r="E203" s="294">
        <f>'прибуд тер'!O203</f>
        <v>1.513176999477261</v>
      </c>
      <c r="F203" s="294">
        <f>'слюсарі х.в.'!P203+водовідведення!P203+зварювальник!M203+'слюсарі ц.о. г.в.'!N203+'гаряча вода'!N203+'аварійні служби'!H203</f>
        <v>0.38535933976387826</v>
      </c>
      <c r="G203" s="294">
        <f>даратиз!K203</f>
        <v>1.250653423941453E-2</v>
      </c>
      <c r="H203" s="294">
        <f>димвенканали!Q203</f>
        <v>0.12238491649088298</v>
      </c>
      <c r="I203" s="294">
        <f>покрівлі!O203+'під зими'!M203+маляри!N203+водій!L203</f>
        <v>0.32672318497512715</v>
      </c>
      <c r="J203" s="294">
        <f>електрики!P203</f>
        <v>5.3320107599108303E-2</v>
      </c>
      <c r="K203" s="295">
        <f t="shared" si="12"/>
        <v>2.413471082545672</v>
      </c>
      <c r="L203" s="295">
        <v>3.121731770938807E-2</v>
      </c>
      <c r="M203" s="295">
        <f t="shared" si="13"/>
        <v>2.44</v>
      </c>
      <c r="N203" s="295">
        <f t="shared" si="14"/>
        <v>2.9279999999999999</v>
      </c>
    </row>
    <row r="204" spans="1:14" ht="17.25" customHeight="1" x14ac:dyDescent="0.35">
      <c r="A204" s="293">
        <f t="shared" si="15"/>
        <v>199</v>
      </c>
      <c r="B204" s="293" t="s">
        <v>2040</v>
      </c>
      <c r="C204" s="293">
        <v>28</v>
      </c>
      <c r="D204" s="294">
        <f>'сходові кл'!O204</f>
        <v>0</v>
      </c>
      <c r="E204" s="294">
        <f>'прибуд тер'!O204</f>
        <v>1.1332240839336045</v>
      </c>
      <c r="F204" s="294">
        <f>'слюсарі х.в.'!P204+водовідведення!P204+зварювальник!M204+'слюсарі ц.о. г.в.'!N204+'гаряча вода'!N204+'аварійні служби'!H204</f>
        <v>0.45869631858405702</v>
      </c>
      <c r="G204" s="294">
        <f>даратиз!K204</f>
        <v>8.1036642655809583E-3</v>
      </c>
      <c r="H204" s="294">
        <f>димвенканали!Q204</f>
        <v>0.13035311702519212</v>
      </c>
      <c r="I204" s="294">
        <f>покрівлі!O204+'під зими'!M204+маляри!N204+водій!L204</f>
        <v>0.29124834382328751</v>
      </c>
      <c r="J204" s="294">
        <f>електрики!P204</f>
        <v>7.1876941163000918E-2</v>
      </c>
      <c r="K204" s="295">
        <f t="shared" si="12"/>
        <v>2.093502468794723</v>
      </c>
      <c r="L204" s="295">
        <v>2.6841907113527123E-2</v>
      </c>
      <c r="M204" s="295">
        <f t="shared" si="13"/>
        <v>2.12</v>
      </c>
      <c r="N204" s="295">
        <f t="shared" si="14"/>
        <v>2.544</v>
      </c>
    </row>
    <row r="205" spans="1:14" ht="17.25" customHeight="1" x14ac:dyDescent="0.35">
      <c r="A205" s="293">
        <f t="shared" si="15"/>
        <v>200</v>
      </c>
      <c r="B205" s="293" t="s">
        <v>2041</v>
      </c>
      <c r="C205" s="293">
        <v>32</v>
      </c>
      <c r="D205" s="294">
        <f>'сходові кл'!O205</f>
        <v>1.3207941524473783</v>
      </c>
      <c r="E205" s="294">
        <f>'прибуд тер'!O205</f>
        <v>0.86126974993426608</v>
      </c>
      <c r="F205" s="294">
        <f>'слюсарі х.в.'!P205+водовідведення!P205+зварювальник!M205+'слюсарі ц.о. г.в.'!N205+'гаряча вода'!N205+'аварійні служби'!H205</f>
        <v>0.38383274812973461</v>
      </c>
      <c r="G205" s="294">
        <f>даратиз!K205</f>
        <v>1.8495453979324946E-2</v>
      </c>
      <c r="H205" s="294">
        <f>димвенканали!Q205</f>
        <v>5.6666103492785377E-2</v>
      </c>
      <c r="I205" s="294">
        <f>покрівлі!O205+'під зими'!M205+маляри!N205+водій!L205</f>
        <v>0.33477473294865545</v>
      </c>
      <c r="J205" s="294">
        <f>електрики!P205</f>
        <v>5.2933826253318286E-2</v>
      </c>
      <c r="K205" s="295">
        <f t="shared" si="12"/>
        <v>3.0287667671854628</v>
      </c>
      <c r="L205" s="295">
        <v>3.8814629356138455E-2</v>
      </c>
      <c r="M205" s="295">
        <f t="shared" si="13"/>
        <v>3.07</v>
      </c>
      <c r="N205" s="295">
        <f t="shared" si="14"/>
        <v>3.6839999999999997</v>
      </c>
    </row>
    <row r="206" spans="1:14" ht="17.25" customHeight="1" x14ac:dyDescent="0.35">
      <c r="A206" s="293">
        <f t="shared" si="15"/>
        <v>201</v>
      </c>
      <c r="B206" s="293" t="s">
        <v>2042</v>
      </c>
      <c r="C206" s="293">
        <v>3</v>
      </c>
      <c r="D206" s="294">
        <f>'сходові кл'!O206</f>
        <v>1.0282281442479633</v>
      </c>
      <c r="E206" s="294">
        <f>'прибуд тер'!O206</f>
        <v>0.89147561692827337</v>
      </c>
      <c r="F206" s="294">
        <f>'слюсарі х.в.'!P206+водовідведення!P206+зварювальник!M206+'слюсарі ц.о. г.в.'!N206+'гаряча вода'!N206+'аварійні служби'!H206</f>
        <v>0.41491821674631713</v>
      </c>
      <c r="G206" s="294">
        <f>даратиз!K206</f>
        <v>8.6280548380687442E-3</v>
      </c>
      <c r="H206" s="294">
        <f>димвенканали!Q206</f>
        <v>0.11109334791295115</v>
      </c>
      <c r="I206" s="294">
        <f>покрівлі!O206+'під зими'!M206+маляри!N206+водій!L206</f>
        <v>0.28171702560002343</v>
      </c>
      <c r="J206" s="294">
        <f>електрики!P206</f>
        <v>6.0799542521613868E-2</v>
      </c>
      <c r="K206" s="295">
        <f t="shared" si="12"/>
        <v>2.7968599487952108</v>
      </c>
      <c r="L206" s="295">
        <v>3.5728566899889382E-2</v>
      </c>
      <c r="M206" s="295">
        <f t="shared" si="13"/>
        <v>2.83</v>
      </c>
      <c r="N206" s="295">
        <f t="shared" si="14"/>
        <v>3.3959999999999999</v>
      </c>
    </row>
    <row r="207" spans="1:14" ht="17.25" customHeight="1" x14ac:dyDescent="0.35">
      <c r="A207" s="293">
        <f t="shared" si="15"/>
        <v>202</v>
      </c>
      <c r="B207" s="293" t="s">
        <v>1894</v>
      </c>
      <c r="C207" s="293">
        <v>37</v>
      </c>
      <c r="D207" s="294">
        <f>'сходові кл'!O207</f>
        <v>1.0646459259149896</v>
      </c>
      <c r="E207" s="294">
        <f>'прибуд тер'!O207</f>
        <v>0.78603213259455829</v>
      </c>
      <c r="F207" s="294">
        <f>'слюсарі х.в.'!P207+водовідведення!P207+зварювальник!M207+'слюсарі ц.о. г.в.'!N207+'гаряча вода'!N207+'аварійні служби'!H207</f>
        <v>0.34090758156474887</v>
      </c>
      <c r="G207" s="294">
        <f>даратиз!K207</f>
        <v>5.6095582472880257E-3</v>
      </c>
      <c r="H207" s="294">
        <f>димвенканали!Q207</f>
        <v>5.1838596322371401E-2</v>
      </c>
      <c r="I207" s="294">
        <f>покрівлі!O207+'під зими'!M207+маляри!N207+водій!L207</f>
        <v>0.24539748584580037</v>
      </c>
      <c r="J207" s="294">
        <f>електрики!P207</f>
        <v>3.8566229366588628E-2</v>
      </c>
      <c r="K207" s="295">
        <f t="shared" si="12"/>
        <v>2.5329975098563455</v>
      </c>
      <c r="L207" s="295">
        <v>3.2510049742773044E-2</v>
      </c>
      <c r="M207" s="295">
        <f t="shared" si="13"/>
        <v>2.57</v>
      </c>
      <c r="N207" s="295">
        <f t="shared" si="14"/>
        <v>3.0839999999999996</v>
      </c>
    </row>
    <row r="208" spans="1:14" ht="17.25" customHeight="1" x14ac:dyDescent="0.35">
      <c r="A208" s="293">
        <f t="shared" si="15"/>
        <v>203</v>
      </c>
      <c r="B208" s="293" t="s">
        <v>1895</v>
      </c>
      <c r="C208" s="293">
        <v>113</v>
      </c>
      <c r="D208" s="294">
        <f>'сходові кл'!O208</f>
        <v>0</v>
      </c>
      <c r="E208" s="294">
        <f>'прибуд тер'!O208</f>
        <v>0.82539207713323237</v>
      </c>
      <c r="F208" s="294">
        <f>'слюсарі х.в.'!P208+водовідведення!P208+зварювальник!M208+'слюсарі ц.о. г.в.'!N208+'гаряча вода'!N208+'аварійні служби'!H208</f>
        <v>0.38313759368372091</v>
      </c>
      <c r="G208" s="294">
        <f>даратиз!K208</f>
        <v>3.1988541417999517E-3</v>
      </c>
      <c r="H208" s="294">
        <f>димвенканали!Q208</f>
        <v>0.10763960242298679</v>
      </c>
      <c r="I208" s="294">
        <f>покрівлі!O208+'під зими'!M208+маляри!N208+водій!L208</f>
        <v>0.35592547912279293</v>
      </c>
      <c r="J208" s="294">
        <f>електрики!P208</f>
        <v>5.2757927742588695E-2</v>
      </c>
      <c r="K208" s="295">
        <f t="shared" si="12"/>
        <v>1.7280515342471219</v>
      </c>
      <c r="L208" s="295">
        <v>2.2945890440744566E-2</v>
      </c>
      <c r="M208" s="295">
        <f t="shared" si="13"/>
        <v>1.75</v>
      </c>
      <c r="N208" s="295">
        <f t="shared" si="14"/>
        <v>2.1</v>
      </c>
    </row>
    <row r="209" spans="1:14" ht="17.25" customHeight="1" x14ac:dyDescent="0.35">
      <c r="A209" s="293">
        <f t="shared" si="15"/>
        <v>204</v>
      </c>
      <c r="B209" s="293" t="s">
        <v>1896</v>
      </c>
      <c r="C209" s="293">
        <v>28</v>
      </c>
      <c r="D209" s="294">
        <f>'сходові кл'!O209</f>
        <v>1.398054720822024</v>
      </c>
      <c r="E209" s="294">
        <f>'прибуд тер'!O209</f>
        <v>0.28680645644046948</v>
      </c>
      <c r="F209" s="294">
        <f>'слюсарі х.в.'!P209+водовідведення!P209+зварювальник!M209+'слюсарі ц.о. г.в.'!N209+'гаряча вода'!N209+'аварійні служби'!H209</f>
        <v>0.37493391893546413</v>
      </c>
      <c r="G209" s="294">
        <f>даратиз!K209</f>
        <v>1.1898424190800682E-3</v>
      </c>
      <c r="H209" s="294">
        <f>димвенканали!Q209</f>
        <v>6.0467452880637387E-2</v>
      </c>
      <c r="I209" s="294">
        <f>покрівлі!O209+'під зими'!M209+маляри!N209+водій!L209</f>
        <v>0.23101113838620754</v>
      </c>
      <c r="J209" s="294">
        <f>електрики!P209</f>
        <v>4.9777071985379236E-2</v>
      </c>
      <c r="K209" s="295">
        <f t="shared" si="12"/>
        <v>2.4022406018692615</v>
      </c>
      <c r="L209" s="295">
        <v>3.0738233554706038E-2</v>
      </c>
      <c r="M209" s="295">
        <f t="shared" si="13"/>
        <v>2.4300000000000002</v>
      </c>
      <c r="N209" s="295">
        <f t="shared" si="14"/>
        <v>2.9159999999999999</v>
      </c>
    </row>
    <row r="210" spans="1:14" ht="17.25" customHeight="1" x14ac:dyDescent="0.35">
      <c r="A210" s="293">
        <f t="shared" si="15"/>
        <v>205</v>
      </c>
      <c r="B210" s="293" t="s">
        <v>1812</v>
      </c>
      <c r="C210" s="293">
        <v>30</v>
      </c>
      <c r="D210" s="294">
        <f>'сходові кл'!O210</f>
        <v>0</v>
      </c>
      <c r="E210" s="294">
        <f>'прибуд тер'!O210</f>
        <v>1.054207309644132</v>
      </c>
      <c r="F210" s="294">
        <f>'слюсарі х.в.'!P210+водовідведення!P210+зварювальник!M210+'слюсарі ц.о. г.в.'!N210+'гаряча вода'!N210+'аварійні служби'!H210</f>
        <v>0.44689726252952755</v>
      </c>
      <c r="G210" s="294">
        <f>даратиз!K210</f>
        <v>7.9855703524775133E-3</v>
      </c>
      <c r="H210" s="294">
        <f>димвенканали!Q210</f>
        <v>8.0587615963703937E-2</v>
      </c>
      <c r="I210" s="294">
        <f>покрівлі!O210+'під зими'!M210+маляри!N210+водій!L210</f>
        <v>0.34039924888830458</v>
      </c>
      <c r="J210" s="294">
        <f>електрики!P210</f>
        <v>6.4838931975395989E-2</v>
      </c>
      <c r="K210" s="295">
        <f t="shared" si="12"/>
        <v>1.9949159393535416</v>
      </c>
      <c r="L210" s="295">
        <v>2.5840020595074575E-2</v>
      </c>
      <c r="M210" s="295">
        <f t="shared" si="13"/>
        <v>2.02</v>
      </c>
      <c r="N210" s="295">
        <f t="shared" si="14"/>
        <v>2.4239999999999999</v>
      </c>
    </row>
    <row r="211" spans="1:14" ht="17.25" customHeight="1" x14ac:dyDescent="0.35">
      <c r="A211" s="293">
        <f t="shared" si="15"/>
        <v>206</v>
      </c>
      <c r="B211" s="293" t="s">
        <v>1813</v>
      </c>
      <c r="C211" s="293">
        <v>23</v>
      </c>
      <c r="D211" s="294">
        <f>'сходові кл'!O211</f>
        <v>0.95789141889348883</v>
      </c>
      <c r="E211" s="294">
        <f>'прибуд тер'!O211</f>
        <v>0.65821823171496685</v>
      </c>
      <c r="F211" s="294">
        <f>'слюсарі х.в.'!P211+водовідведення!P211+зварювальник!M211+'слюсарі ц.о. г.в.'!N211+'гаряча вода'!N211+'аварійні служби'!H211</f>
        <v>0.38324775645005121</v>
      </c>
      <c r="G211" s="294">
        <f>даратиз!K211</f>
        <v>9.8936770794128704E-3</v>
      </c>
      <c r="H211" s="294">
        <f>димвенканали!Q211</f>
        <v>6.1161173277911964E-2</v>
      </c>
      <c r="I211" s="294">
        <f>покрівлі!O211+'під зими'!M211+маляри!N211+водій!L211</f>
        <v>0.28095580974093609</v>
      </c>
      <c r="J211" s="294">
        <f>електрики!P211</f>
        <v>5.2785802794883159E-2</v>
      </c>
      <c r="K211" s="295">
        <f t="shared" si="12"/>
        <v>2.4041538699516507</v>
      </c>
      <c r="L211" s="295">
        <v>3.0905613315118985E-2</v>
      </c>
      <c r="M211" s="295">
        <f t="shared" si="13"/>
        <v>2.44</v>
      </c>
      <c r="N211" s="295">
        <f t="shared" si="14"/>
        <v>2.9279999999999999</v>
      </c>
    </row>
    <row r="212" spans="1:14" ht="17.25" customHeight="1" x14ac:dyDescent="0.35">
      <c r="A212" s="293">
        <f t="shared" si="15"/>
        <v>207</v>
      </c>
      <c r="B212" s="293" t="s">
        <v>1897</v>
      </c>
      <c r="C212" s="293">
        <v>17</v>
      </c>
      <c r="D212" s="294">
        <f>'сходові кл'!O212</f>
        <v>1.3010313200424677</v>
      </c>
      <c r="E212" s="294">
        <f>'прибуд тер'!O212</f>
        <v>0.33009523966812149</v>
      </c>
      <c r="F212" s="294">
        <f>'слюсарі х.в.'!P212+водовідведення!P212+зварювальник!M212+'слюсарі ц.о. г.в.'!N212+'гаряча вода'!N212+'аварійні служби'!H212</f>
        <v>0.38862818025621837</v>
      </c>
      <c r="G212" s="294">
        <f>даратиз!K212</f>
        <v>2.406511737643034E-3</v>
      </c>
      <c r="H212" s="294">
        <f>димвенканали!Q212</f>
        <v>0.11661160420206633</v>
      </c>
      <c r="I212" s="294">
        <f>покрівлі!O212+'під зими'!M212+маляри!N212+водій!L212</f>
        <v>0.29128831999067634</v>
      </c>
      <c r="J212" s="294">
        <f>електрики!P212</f>
        <v>5.4147239149100371E-2</v>
      </c>
      <c r="K212" s="295">
        <f t="shared" si="12"/>
        <v>2.484208415046294</v>
      </c>
      <c r="L212" s="295">
        <v>3.2094385062173145E-2</v>
      </c>
      <c r="M212" s="295">
        <f t="shared" si="13"/>
        <v>2.52</v>
      </c>
      <c r="N212" s="295">
        <f t="shared" si="14"/>
        <v>3.024</v>
      </c>
    </row>
    <row r="213" spans="1:14" ht="17.25" customHeight="1" x14ac:dyDescent="0.35">
      <c r="A213" s="293">
        <f t="shared" si="15"/>
        <v>208</v>
      </c>
      <c r="B213" s="293" t="s">
        <v>1898</v>
      </c>
      <c r="C213" s="293">
        <v>107</v>
      </c>
      <c r="D213" s="294">
        <f>'сходові кл'!O213</f>
        <v>0</v>
      </c>
      <c r="E213" s="294">
        <f>'прибуд тер'!O213</f>
        <v>0.36876875944473725</v>
      </c>
      <c r="F213" s="294">
        <f>'слюсарі х.в.'!P213+водовідведення!P213+зварювальник!M213+'слюсарі ц.о. г.в.'!N213+'гаряча вода'!N213+'аварійні служби'!H213</f>
        <v>0.33401178717609514</v>
      </c>
      <c r="G213" s="294">
        <f>даратиз!K213</f>
        <v>1.8483131259884027E-2</v>
      </c>
      <c r="H213" s="294">
        <f>димвенканали!Q213</f>
        <v>9.2520840462615717E-2</v>
      </c>
      <c r="I213" s="294">
        <f>покрівлі!O213+'під зими'!M213+маляри!N213+водій!L213</f>
        <v>0.32240642362719329</v>
      </c>
      <c r="J213" s="294">
        <f>електрики!P213</f>
        <v>4.0327371838598129E-2</v>
      </c>
      <c r="K213" s="295">
        <f t="shared" si="12"/>
        <v>1.1765183138091235</v>
      </c>
      <c r="L213" s="295">
        <v>1.5939629206715024E-2</v>
      </c>
      <c r="M213" s="295">
        <f t="shared" si="13"/>
        <v>1.19</v>
      </c>
      <c r="N213" s="295">
        <f t="shared" si="14"/>
        <v>1.4279999999999999</v>
      </c>
    </row>
    <row r="214" spans="1:14" ht="17.25" customHeight="1" x14ac:dyDescent="0.35">
      <c r="A214" s="293">
        <f t="shared" si="15"/>
        <v>209</v>
      </c>
      <c r="B214" s="293" t="s">
        <v>1899</v>
      </c>
      <c r="C214" s="293">
        <v>30</v>
      </c>
      <c r="D214" s="294">
        <f>'сходові кл'!O214</f>
        <v>1.3161131732328322</v>
      </c>
      <c r="E214" s="294">
        <f>'прибуд тер'!O214</f>
        <v>0.60337884757966298</v>
      </c>
      <c r="F214" s="294">
        <f>'слюсарі х.в.'!P214+водовідведення!P214+зварювальник!M214+'слюсарі ц.о. г.в.'!N214+'гаряча вода'!N214+'аварійні служби'!H214</f>
        <v>0.32434535322880642</v>
      </c>
      <c r="G214" s="294">
        <f>даратиз!K214</f>
        <v>2.4721965712450312E-3</v>
      </c>
      <c r="H214" s="294">
        <f>димвенканали!Q214</f>
        <v>5.2221451632753643E-2</v>
      </c>
      <c r="I214" s="294">
        <f>покрівлі!O214+'під зими'!M214+маляри!N214+водій!L214</f>
        <v>0.23772619700860848</v>
      </c>
      <c r="J214" s="294">
        <f>електрики!P214</f>
        <v>3.6857601980722195E-2</v>
      </c>
      <c r="K214" s="295">
        <f t="shared" si="12"/>
        <v>2.5731148212346309</v>
      </c>
      <c r="L214" s="295">
        <v>3.3064146973474484E-2</v>
      </c>
      <c r="M214" s="295">
        <f t="shared" si="13"/>
        <v>2.61</v>
      </c>
      <c r="N214" s="295">
        <f t="shared" si="14"/>
        <v>3.1319999999999997</v>
      </c>
    </row>
    <row r="215" spans="1:14" ht="17.25" customHeight="1" x14ac:dyDescent="0.35">
      <c r="A215" s="293">
        <f t="shared" si="15"/>
        <v>210</v>
      </c>
      <c r="B215" s="293" t="s">
        <v>1814</v>
      </c>
      <c r="C215" s="293">
        <v>10</v>
      </c>
      <c r="D215" s="294">
        <f>'сходові кл'!O215</f>
        <v>1.1274989617077829</v>
      </c>
      <c r="E215" s="294">
        <f>'прибуд тер'!O215</f>
        <v>0.53137579524296541</v>
      </c>
      <c r="F215" s="294">
        <f>'слюсарі х.в.'!P215+водовідведення!P215+зварювальник!M215+'слюсарі ц.о. г.в.'!N215+'гаряча вода'!N215+'аварійні служби'!H215</f>
        <v>0.36491874552246095</v>
      </c>
      <c r="G215" s="294">
        <f>даратиз!K215</f>
        <v>4.1975454330894495E-2</v>
      </c>
      <c r="H215" s="294">
        <f>димвенканали!Q215</f>
        <v>0.10844163159902175</v>
      </c>
      <c r="I215" s="294">
        <f>покрівлі!O215+'під зими'!M215+маляри!N215+водій!L215</f>
        <v>0.26749936468931379</v>
      </c>
      <c r="J215" s="294">
        <f>електрики!P215</f>
        <v>4.4135592172450486E-2</v>
      </c>
      <c r="K215" s="295">
        <f t="shared" si="12"/>
        <v>2.4858455452648895</v>
      </c>
      <c r="L215" s="295">
        <v>3.1571124803753715E-2</v>
      </c>
      <c r="M215" s="295">
        <f t="shared" si="13"/>
        <v>2.52</v>
      </c>
      <c r="N215" s="295">
        <f t="shared" si="14"/>
        <v>3.024</v>
      </c>
    </row>
    <row r="216" spans="1:14" ht="17.25" customHeight="1" x14ac:dyDescent="0.35">
      <c r="A216" s="293">
        <f t="shared" si="15"/>
        <v>211</v>
      </c>
      <c r="B216" s="293" t="s">
        <v>707</v>
      </c>
      <c r="C216" s="293">
        <v>11</v>
      </c>
      <c r="D216" s="294">
        <f>'сходові кл'!O216</f>
        <v>0</v>
      </c>
      <c r="E216" s="294">
        <f>'прибуд тер'!O216</f>
        <v>0</v>
      </c>
      <c r="F216" s="294">
        <f>'слюсарі х.в.'!P216+водовідведення!P216+зварювальник!M216+'слюсарі ц.о. г.в.'!N216+'гаряча вода'!N216+'аварійні служби'!H216</f>
        <v>0.34373436191387641</v>
      </c>
      <c r="G216" s="294">
        <f>даратиз!K216</f>
        <v>3.3752025931928685E-2</v>
      </c>
      <c r="H216" s="294">
        <f>димвенканали!Q216</f>
        <v>0.11243044372270083</v>
      </c>
      <c r="I216" s="294">
        <f>покрівлі!O216+'під зими'!M216+маляри!N216+водій!L216</f>
        <v>0</v>
      </c>
      <c r="J216" s="294">
        <f>електрики!P216</f>
        <v>4.1329564763814511E-2</v>
      </c>
      <c r="K216" s="295">
        <f t="shared" si="12"/>
        <v>0.5312463963323204</v>
      </c>
      <c r="L216" s="295">
        <v>6.1426786848142595E-3</v>
      </c>
      <c r="M216" s="295">
        <f t="shared" si="13"/>
        <v>0.54</v>
      </c>
      <c r="N216" s="295">
        <f t="shared" si="14"/>
        <v>0.64800000000000002</v>
      </c>
    </row>
    <row r="217" spans="1:14" ht="17.25" customHeight="1" x14ac:dyDescent="0.35">
      <c r="A217" s="293">
        <f t="shared" si="15"/>
        <v>212</v>
      </c>
      <c r="B217" s="293" t="s">
        <v>708</v>
      </c>
      <c r="C217" s="293">
        <v>5</v>
      </c>
      <c r="D217" s="294">
        <f>'сходові кл'!O217</f>
        <v>0</v>
      </c>
      <c r="E217" s="294">
        <f>'прибуд тер'!O217</f>
        <v>0.41662458261370178</v>
      </c>
      <c r="F217" s="294">
        <f>'слюсарі х.в.'!P217+водовідведення!P217+зварювальник!M217+'слюсарі ц.о. г.в.'!N217+'гаряча вода'!N217+'аварійні служби'!H217</f>
        <v>0.42328724453643596</v>
      </c>
      <c r="G217" s="294">
        <f>даратиз!K217</f>
        <v>2.3624475697014553E-2</v>
      </c>
      <c r="H217" s="294">
        <f>димвенканали!Q217</f>
        <v>0.14976162300713819</v>
      </c>
      <c r="I217" s="294">
        <f>покрівлі!O217+'під зими'!M217+маляри!N217+водій!L217</f>
        <v>0.28226513729286046</v>
      </c>
      <c r="J217" s="294">
        <f>електрики!P217</f>
        <v>5.2431000615333401E-2</v>
      </c>
      <c r="K217" s="295">
        <f t="shared" si="12"/>
        <v>1.3479940637624843</v>
      </c>
      <c r="L217" s="295">
        <v>1.7424035625392444E-2</v>
      </c>
      <c r="M217" s="295">
        <f t="shared" si="13"/>
        <v>1.37</v>
      </c>
      <c r="N217" s="295">
        <f t="shared" si="14"/>
        <v>1.6440000000000001</v>
      </c>
    </row>
    <row r="218" spans="1:14" ht="17.25" customHeight="1" x14ac:dyDescent="0.35">
      <c r="A218" s="293">
        <f t="shared" si="15"/>
        <v>213</v>
      </c>
      <c r="B218" s="293" t="s">
        <v>709</v>
      </c>
      <c r="C218" s="293">
        <v>14</v>
      </c>
      <c r="D218" s="294">
        <f>'сходові кл'!O218</f>
        <v>0</v>
      </c>
      <c r="E218" s="294">
        <f>'прибуд тер'!O218</f>
        <v>0.56389404600523019</v>
      </c>
      <c r="F218" s="294">
        <f>'слюсарі х.в.'!P218+водовідведення!P218+зварювальник!M218+'слюсарі ц.о. г.в.'!N218+'гаряча вода'!N218+'аварійні служби'!H218</f>
        <v>0.38977914012450426</v>
      </c>
      <c r="G218" s="294">
        <f>даратиз!K218</f>
        <v>2.3696429524470302E-2</v>
      </c>
      <c r="H218" s="294">
        <f>димвенканали!Q218</f>
        <v>0.14569209957097951</v>
      </c>
      <c r="I218" s="294">
        <f>покрівлі!O218+'під зими'!M218+маляри!N218+водій!L218</f>
        <v>0.29230461030924137</v>
      </c>
      <c r="J218" s="294">
        <f>електрики!P218</f>
        <v>5.4438472454018352E-2</v>
      </c>
      <c r="K218" s="295">
        <f t="shared" si="12"/>
        <v>1.4698047979884441</v>
      </c>
      <c r="L218" s="295">
        <v>1.9210504297623731E-2</v>
      </c>
      <c r="M218" s="295">
        <f t="shared" si="13"/>
        <v>1.49</v>
      </c>
      <c r="N218" s="295">
        <f t="shared" si="14"/>
        <v>1.788</v>
      </c>
    </row>
    <row r="219" spans="1:14" ht="17.25" customHeight="1" x14ac:dyDescent="0.35">
      <c r="A219" s="293">
        <f t="shared" si="15"/>
        <v>214</v>
      </c>
      <c r="B219" s="293" t="s">
        <v>710</v>
      </c>
      <c r="C219" s="293">
        <v>14</v>
      </c>
      <c r="D219" s="294">
        <f>'сходові кл'!O219</f>
        <v>0</v>
      </c>
      <c r="E219" s="294">
        <f>'прибуд тер'!O219</f>
        <v>8.4976004696902974E-2</v>
      </c>
      <c r="F219" s="294">
        <f>'слюсарі х.в.'!P219+водовідведення!P219+зварювальник!M219+'слюсарі ц.о. г.в.'!N219+'гаряча вода'!N219+'аварійні служби'!H219</f>
        <v>0.35794431249360548</v>
      </c>
      <c r="G219" s="294">
        <f>даратиз!K219</f>
        <v>1.7503302509907528E-2</v>
      </c>
      <c r="H219" s="294">
        <f>димвенканали!Q219</f>
        <v>8.5839940650429145E-2</v>
      </c>
      <c r="I219" s="294">
        <f>покрівлі!O219+'під зими'!M219+маляри!N219+водій!L219</f>
        <v>0.29194071840377622</v>
      </c>
      <c r="J219" s="294">
        <f>електрики!P219</f>
        <v>4.4914736167808979E-2</v>
      </c>
      <c r="K219" s="295">
        <f t="shared" si="12"/>
        <v>0.88311901492243028</v>
      </c>
      <c r="L219" s="295">
        <v>1.2013487193696697E-2</v>
      </c>
      <c r="M219" s="295">
        <f t="shared" si="13"/>
        <v>0.9</v>
      </c>
      <c r="N219" s="295">
        <f t="shared" si="14"/>
        <v>1.08</v>
      </c>
    </row>
    <row r="220" spans="1:14" ht="17.25" customHeight="1" x14ac:dyDescent="0.35">
      <c r="A220" s="293">
        <f t="shared" si="15"/>
        <v>215</v>
      </c>
      <c r="B220" s="293" t="s">
        <v>711</v>
      </c>
      <c r="C220" s="293">
        <v>8</v>
      </c>
      <c r="D220" s="294">
        <f>'сходові кл'!O220</f>
        <v>0</v>
      </c>
      <c r="E220" s="294">
        <f>'прибуд тер'!O220</f>
        <v>0</v>
      </c>
      <c r="F220" s="294">
        <f>'слюсарі х.в.'!P220+водовідведення!P220+зварювальник!M220+'слюсарі ц.о. г.в.'!N220+'гаряча вода'!N220+'аварійні служби'!H220</f>
        <v>0.49062715122400702</v>
      </c>
      <c r="G220" s="294">
        <f>даратиз!K220</f>
        <v>0.1250576656927572</v>
      </c>
      <c r="H220" s="294">
        <f>димвенканали!Q220</f>
        <v>8.6590246194466466E-2</v>
      </c>
      <c r="I220" s="294">
        <f>покрівлі!O220+'під зими'!M220+маляри!N220+водій!L220</f>
        <v>0.29020986481581457</v>
      </c>
      <c r="J220" s="294">
        <f>електрики!P220</f>
        <v>7.8426392309006762E-2</v>
      </c>
      <c r="K220" s="295">
        <f t="shared" si="12"/>
        <v>1.0709113202360521</v>
      </c>
      <c r="L220" s="295">
        <v>1.2505460834866729E-2</v>
      </c>
      <c r="M220" s="295">
        <f t="shared" si="13"/>
        <v>1.08</v>
      </c>
      <c r="N220" s="295">
        <f t="shared" si="14"/>
        <v>1.296</v>
      </c>
    </row>
    <row r="221" spans="1:14" ht="17.25" customHeight="1" x14ac:dyDescent="0.35">
      <c r="A221" s="293">
        <f t="shared" si="15"/>
        <v>216</v>
      </c>
      <c r="B221" s="293" t="s">
        <v>712</v>
      </c>
      <c r="C221" s="293">
        <v>8</v>
      </c>
      <c r="D221" s="294">
        <f>'сходові кл'!O221</f>
        <v>0</v>
      </c>
      <c r="E221" s="294">
        <f>'прибуд тер'!O221</f>
        <v>0.59669314094305592</v>
      </c>
      <c r="F221" s="294">
        <f>'слюсарі х.в.'!P221+водовідведення!P221+зварювальник!M221+'слюсарі ц.о. г.в.'!N221+'гаряча вода'!N221+'аварійні служби'!H221</f>
        <v>0.38237306883698519</v>
      </c>
      <c r="G221" s="294">
        <f>даратиз!K221</f>
        <v>5.2177273898479769E-3</v>
      </c>
      <c r="H221" s="294">
        <f>димвенканали!Q221</f>
        <v>0.15408239159107665</v>
      </c>
      <c r="I221" s="294">
        <f>покрівлі!O221+'під зими'!M221+маляри!N221+водій!L221</f>
        <v>0.25403312064889799</v>
      </c>
      <c r="J221" s="294">
        <f>електрики!P221</f>
        <v>5.2564476081986181E-2</v>
      </c>
      <c r="K221" s="295">
        <f t="shared" si="12"/>
        <v>1.4449639254918498</v>
      </c>
      <c r="L221" s="295">
        <v>1.8987630635069631E-2</v>
      </c>
      <c r="M221" s="295">
        <f t="shared" si="13"/>
        <v>1.46</v>
      </c>
      <c r="N221" s="295">
        <f t="shared" si="14"/>
        <v>1.752</v>
      </c>
    </row>
    <row r="222" spans="1:14" ht="17.25" customHeight="1" x14ac:dyDescent="0.35">
      <c r="A222" s="293">
        <f t="shared" si="15"/>
        <v>217</v>
      </c>
      <c r="B222" s="293" t="s">
        <v>713</v>
      </c>
      <c r="C222" s="293">
        <v>8</v>
      </c>
      <c r="D222" s="294">
        <f>'сходові кл'!O222</f>
        <v>0</v>
      </c>
      <c r="E222" s="294">
        <f>'прибуд тер'!O222</f>
        <v>1.049795764859911</v>
      </c>
      <c r="F222" s="294">
        <f>'слюсарі х.в.'!P222+водовідведення!P222+зварювальник!M222+'слюсарі ц.о. г.в.'!N222+'гаряча вода'!N222+'аварійні служби'!H222</f>
        <v>0.41213412802826732</v>
      </c>
      <c r="G222" s="294">
        <f>даратиз!K222</f>
        <v>1.6084053417124902E-2</v>
      </c>
      <c r="H222" s="294">
        <f>димвенканали!Q222</f>
        <v>0.19400604324415116</v>
      </c>
      <c r="I222" s="294">
        <f>покрівлі!O222+'під зими'!M222+маляри!N222+водій!L222</f>
        <v>0.32469266204711766</v>
      </c>
      <c r="J222" s="294">
        <f>електрики!P222</f>
        <v>6.0095070210385432E-2</v>
      </c>
      <c r="K222" s="295">
        <f t="shared" si="12"/>
        <v>2.0568077218069578</v>
      </c>
      <c r="L222" s="295">
        <v>2.6714293603735138E-2</v>
      </c>
      <c r="M222" s="295">
        <f t="shared" si="13"/>
        <v>2.08</v>
      </c>
      <c r="N222" s="295">
        <f t="shared" si="14"/>
        <v>2.496</v>
      </c>
    </row>
    <row r="223" spans="1:14" ht="17.25" customHeight="1" x14ac:dyDescent="0.35">
      <c r="A223" s="293">
        <f t="shared" si="15"/>
        <v>218</v>
      </c>
      <c r="B223" s="293" t="s">
        <v>1111</v>
      </c>
      <c r="C223" s="293">
        <v>9</v>
      </c>
      <c r="D223" s="294">
        <f>'сходові кл'!O223</f>
        <v>0</v>
      </c>
      <c r="E223" s="294">
        <f>'прибуд тер'!O223</f>
        <v>0.81651975544100797</v>
      </c>
      <c r="F223" s="294">
        <f>'слюсарі х.в.'!P223+водовідведення!P223+зварювальник!M223+'слюсарі ц.о. г.в.'!N223+'гаряча вода'!N223+'аварійні служби'!H223</f>
        <v>0.52095287901702592</v>
      </c>
      <c r="G223" s="294">
        <f>даратиз!K223</f>
        <v>1.681701030927835E-2</v>
      </c>
      <c r="H223" s="294">
        <f>димвенканали!Q223</f>
        <v>0.17878758705388251</v>
      </c>
      <c r="I223" s="294">
        <f>покрівлі!O223+'під зими'!M223+маляри!N223+водій!L223</f>
        <v>0.31562379733005586</v>
      </c>
      <c r="J223" s="294">
        <f>електрики!P223</f>
        <v>8.7630039378946895E-2</v>
      </c>
      <c r="K223" s="295">
        <f t="shared" si="12"/>
        <v>1.9363310685301973</v>
      </c>
      <c r="L223" s="295">
        <v>2.4706764968990626E-2</v>
      </c>
      <c r="M223" s="295">
        <f t="shared" si="13"/>
        <v>1.96</v>
      </c>
      <c r="N223" s="295">
        <f t="shared" si="14"/>
        <v>2.3519999999999999</v>
      </c>
    </row>
    <row r="224" spans="1:14" ht="17.25" customHeight="1" x14ac:dyDescent="0.35">
      <c r="A224" s="293">
        <f t="shared" si="15"/>
        <v>219</v>
      </c>
      <c r="B224" s="293" t="s">
        <v>714</v>
      </c>
      <c r="C224" s="293">
        <v>11</v>
      </c>
      <c r="D224" s="294">
        <f>'сходові кл'!O224</f>
        <v>0</v>
      </c>
      <c r="E224" s="294">
        <f>'прибуд тер'!O224</f>
        <v>0.69110746761800235</v>
      </c>
      <c r="F224" s="294">
        <f>'слюсарі х.в.'!P224+водовідведення!P224+зварювальник!M224+'слюсарі ц.о. г.в.'!N224+'гаряча вода'!N224+'аварійні служби'!H224</f>
        <v>0.39588388112224293</v>
      </c>
      <c r="G224" s="294">
        <f>даратиз!K224</f>
        <v>1.3090010976948408E-2</v>
      </c>
      <c r="H224" s="294">
        <f>димвенканали!Q224</f>
        <v>0.17838116070187934</v>
      </c>
      <c r="I224" s="294">
        <f>покрівлі!O224+'під зими'!M224+маляри!N224+водій!L224</f>
        <v>0.3244200163822204</v>
      </c>
      <c r="J224" s="294">
        <f>електрики!P224</f>
        <v>5.5983186518712515E-2</v>
      </c>
      <c r="K224" s="295">
        <f t="shared" si="12"/>
        <v>1.6588657233200061</v>
      </c>
      <c r="L224" s="295">
        <v>2.1855660899947234E-2</v>
      </c>
      <c r="M224" s="295">
        <f t="shared" si="13"/>
        <v>1.68</v>
      </c>
      <c r="N224" s="295">
        <f t="shared" si="14"/>
        <v>2.016</v>
      </c>
    </row>
    <row r="225" spans="1:14" ht="17.25" customHeight="1" x14ac:dyDescent="0.35">
      <c r="A225" s="293">
        <f t="shared" si="15"/>
        <v>220</v>
      </c>
      <c r="B225" s="293" t="s">
        <v>715</v>
      </c>
      <c r="C225" s="293">
        <v>5</v>
      </c>
      <c r="D225" s="294">
        <f>'сходові кл'!O225</f>
        <v>0</v>
      </c>
      <c r="E225" s="294">
        <f>'прибуд тер'!O225</f>
        <v>1.1486934920634919</v>
      </c>
      <c r="F225" s="294">
        <f>'слюсарі х.в.'!P225+водовідведення!P225+зварювальник!M225+'слюсарі ц.о. г.в.'!N225+'гаряча вода'!N225+'аварійні служби'!H225</f>
        <v>0.44124530301996234</v>
      </c>
      <c r="G225" s="294">
        <f>даратиз!K225</f>
        <v>1.7989417989417989E-2</v>
      </c>
      <c r="H225" s="294">
        <f>димвенканали!Q225</f>
        <v>0.22939677174902912</v>
      </c>
      <c r="I225" s="294">
        <f>покрівлі!O225+'під зими'!M225+маляри!N225+водій!L225</f>
        <v>0.47411990410369875</v>
      </c>
      <c r="J225" s="294">
        <f>електрики!P225</f>
        <v>6.7461220791728962E-2</v>
      </c>
      <c r="K225" s="295">
        <f t="shared" si="12"/>
        <v>2.3789061097173292</v>
      </c>
      <c r="L225" s="295">
        <v>3.128882265552848E-2</v>
      </c>
      <c r="M225" s="295">
        <f t="shared" si="13"/>
        <v>2.41</v>
      </c>
      <c r="N225" s="295">
        <f t="shared" si="14"/>
        <v>2.8919999999999999</v>
      </c>
    </row>
    <row r="226" spans="1:14" ht="17.25" customHeight="1" x14ac:dyDescent="0.35">
      <c r="A226" s="293">
        <f t="shared" si="15"/>
        <v>221</v>
      </c>
      <c r="B226" s="293" t="s">
        <v>716</v>
      </c>
      <c r="C226" s="293">
        <v>14</v>
      </c>
      <c r="D226" s="294">
        <f>'сходові кл'!O226</f>
        <v>0</v>
      </c>
      <c r="E226" s="294">
        <f>'прибуд тер'!O226</f>
        <v>1.1017828497223714</v>
      </c>
      <c r="F226" s="294">
        <f>'слюсарі х.в.'!P226+водовідведення!P226+зварювальник!M226+'слюсарі ц.о. г.в.'!N226+'гаряча вода'!N226+'аварійні служби'!H226</f>
        <v>0.4189328678643971</v>
      </c>
      <c r="G226" s="294">
        <f>даратиз!K226</f>
        <v>2.1762493283181083E-3</v>
      </c>
      <c r="H226" s="294">
        <f>димвенканали!Q226</f>
        <v>0.18171774363912879</v>
      </c>
      <c r="I226" s="294">
        <f>покрівлі!O226+'під зими'!M226+маляри!N226+водій!L226</f>
        <v>0.32702470165248598</v>
      </c>
      <c r="J226" s="294">
        <f>електрики!P226</f>
        <v>4.1107482201945537E-2</v>
      </c>
      <c r="K226" s="295">
        <f t="shared" si="12"/>
        <v>2.0727418944086473</v>
      </c>
      <c r="L226" s="295">
        <v>2.6980787545082176E-2</v>
      </c>
      <c r="M226" s="295">
        <f t="shared" si="13"/>
        <v>2.1</v>
      </c>
      <c r="N226" s="295">
        <f t="shared" si="14"/>
        <v>2.52</v>
      </c>
    </row>
    <row r="227" spans="1:14" ht="17.25" customHeight="1" x14ac:dyDescent="0.35">
      <c r="A227" s="293">
        <f t="shared" si="15"/>
        <v>222</v>
      </c>
      <c r="B227" s="293" t="s">
        <v>717</v>
      </c>
      <c r="C227" s="293">
        <v>5</v>
      </c>
      <c r="D227" s="294">
        <f>'сходові кл'!O227</f>
        <v>0</v>
      </c>
      <c r="E227" s="294">
        <f>'прибуд тер'!O227</f>
        <v>1.0562698777595332</v>
      </c>
      <c r="F227" s="294">
        <f>'слюсарі х.в.'!P227+водовідведення!P227+зварювальник!M227+'слюсарі ц.о. г.в.'!N227+'гаряча вода'!N227+'аварійні служби'!H227</f>
        <v>0.39527838939502091</v>
      </c>
      <c r="G227" s="294">
        <f>даратиз!K227</f>
        <v>1.1083743842364532E-2</v>
      </c>
      <c r="H227" s="294">
        <f>димвенканали!Q227</f>
        <v>0.17086104378548378</v>
      </c>
      <c r="I227" s="294">
        <f>покрівлі!O227+'під зими'!M227+маляри!N227+водій!L227</f>
        <v>0.31729397431900558</v>
      </c>
      <c r="J227" s="294">
        <f>електрики!P227</f>
        <v>5.5829975827637768E-2</v>
      </c>
      <c r="K227" s="295">
        <f t="shared" si="12"/>
        <v>2.0066170049290459</v>
      </c>
      <c r="L227" s="295">
        <v>2.6154462254680926E-2</v>
      </c>
      <c r="M227" s="295">
        <f t="shared" si="13"/>
        <v>2.0299999999999998</v>
      </c>
      <c r="N227" s="295">
        <f t="shared" si="14"/>
        <v>2.4359999999999995</v>
      </c>
    </row>
    <row r="228" spans="1:14" ht="17.25" customHeight="1" x14ac:dyDescent="0.35">
      <c r="A228" s="293">
        <f t="shared" si="15"/>
        <v>223</v>
      </c>
      <c r="B228" s="293" t="s">
        <v>718</v>
      </c>
      <c r="C228" s="293">
        <v>10</v>
      </c>
      <c r="D228" s="294">
        <f>'сходові кл'!O228</f>
        <v>0</v>
      </c>
      <c r="E228" s="294">
        <f>'прибуд тер'!O228</f>
        <v>1.1185114374034004</v>
      </c>
      <c r="F228" s="294">
        <f>'слюсарі х.в.'!P228+водовідведення!P228+зварювальник!M228+'слюсарі ц.о. г.в.'!N228+'гаряча вода'!N228+'аварійні служби'!H228</f>
        <v>0.40827985028120983</v>
      </c>
      <c r="G228" s="294">
        <f>даратиз!K228</f>
        <v>4.6367851622874804E-3</v>
      </c>
      <c r="H228" s="294">
        <f>димвенканали!Q228</f>
        <v>0.12061944628905673</v>
      </c>
      <c r="I228" s="294">
        <f>покрівлі!O228+'під зими'!M228+маляри!N228+водій!L228</f>
        <v>0.3013001140773201</v>
      </c>
      <c r="J228" s="294">
        <f>електрики!P228</f>
        <v>5.9119802455811936E-2</v>
      </c>
      <c r="K228" s="295">
        <f t="shared" si="12"/>
        <v>2.0124674356690861</v>
      </c>
      <c r="L228" s="295">
        <v>2.6121224262088943E-2</v>
      </c>
      <c r="M228" s="295">
        <f t="shared" si="13"/>
        <v>2.04</v>
      </c>
      <c r="N228" s="295">
        <f t="shared" si="14"/>
        <v>2.448</v>
      </c>
    </row>
    <row r="229" spans="1:14" ht="17.25" customHeight="1" x14ac:dyDescent="0.35">
      <c r="A229" s="293">
        <f t="shared" si="15"/>
        <v>224</v>
      </c>
      <c r="B229" s="293" t="s">
        <v>719</v>
      </c>
      <c r="C229" s="293">
        <v>14</v>
      </c>
      <c r="D229" s="294">
        <f>'сходові кл'!O229</f>
        <v>0</v>
      </c>
      <c r="E229" s="294">
        <f>'прибуд тер'!O229</f>
        <v>1.3374596837529067</v>
      </c>
      <c r="F229" s="294">
        <f>'слюсарі х.в.'!P229+водовідведення!P229+зварювальник!M229+'слюсарі ц.о. г.в.'!N229+'гаряча вода'!N229+'аварійні служби'!H229</f>
        <v>0.41916947316441722</v>
      </c>
      <c r="G229" s="294">
        <f>даратиз!K229</f>
        <v>1.1555959963603275E-2</v>
      </c>
      <c r="H229" s="294">
        <f>димвенканали!Q229</f>
        <v>0.13403463702363635</v>
      </c>
      <c r="I229" s="294">
        <f>покрівлі!O229+'під зими'!M229+маляри!N229+водій!L229</f>
        <v>0.30767318160642038</v>
      </c>
      <c r="J229" s="294">
        <f>електрики!P229</f>
        <v>6.1875259834452044E-2</v>
      </c>
      <c r="K229" s="295">
        <f t="shared" si="12"/>
        <v>2.2717681953454356</v>
      </c>
      <c r="L229" s="295">
        <v>2.9259736271509258E-2</v>
      </c>
      <c r="M229" s="295">
        <f t="shared" si="13"/>
        <v>2.2999999999999998</v>
      </c>
      <c r="N229" s="295">
        <f t="shared" si="14"/>
        <v>2.76</v>
      </c>
    </row>
    <row r="230" spans="1:14" ht="17.25" customHeight="1" x14ac:dyDescent="0.35">
      <c r="A230" s="293">
        <f t="shared" si="15"/>
        <v>225</v>
      </c>
      <c r="B230" s="293" t="s">
        <v>720</v>
      </c>
      <c r="C230" s="293">
        <v>6</v>
      </c>
      <c r="D230" s="294">
        <f>'сходові кл'!O230</f>
        <v>0</v>
      </c>
      <c r="E230" s="294">
        <f>'прибуд тер'!O230</f>
        <v>1.1535763549415519</v>
      </c>
      <c r="F230" s="294">
        <f>'слюсарі х.в.'!P230+водовідведення!P230+зварювальник!M230+'слюсарі ц.о. г.в.'!N230+'гаряча вода'!N230+'аварійні служби'!H230</f>
        <v>0.38883032074625118</v>
      </c>
      <c r="G230" s="294">
        <f>даратиз!K230</f>
        <v>4.8618490967056319E-3</v>
      </c>
      <c r="H230" s="294">
        <f>димвенканали!Q230</f>
        <v>0.15204544797010575</v>
      </c>
      <c r="I230" s="294">
        <f>покрівлі!O230+'під зими'!M230+маляри!N230+водій!L230</f>
        <v>0.27780792968458767</v>
      </c>
      <c r="J230" s="294">
        <f>електрики!P230</f>
        <v>5.4198387798668542E-2</v>
      </c>
      <c r="K230" s="295">
        <f t="shared" si="12"/>
        <v>2.0313202902378706</v>
      </c>
      <c r="L230" s="295">
        <v>2.6352532822547837E-2</v>
      </c>
      <c r="M230" s="295">
        <f t="shared" si="13"/>
        <v>2.06</v>
      </c>
      <c r="N230" s="295">
        <f t="shared" si="14"/>
        <v>2.472</v>
      </c>
    </row>
    <row r="231" spans="1:14" ht="17.25" customHeight="1" x14ac:dyDescent="0.35">
      <c r="A231" s="293">
        <f t="shared" si="15"/>
        <v>226</v>
      </c>
      <c r="B231" s="293" t="s">
        <v>721</v>
      </c>
      <c r="C231" s="293">
        <v>19</v>
      </c>
      <c r="D231" s="294">
        <f>'сходові кл'!O231</f>
        <v>0</v>
      </c>
      <c r="E231" s="294">
        <f>'прибуд тер'!O231</f>
        <v>1.4799118609406956</v>
      </c>
      <c r="F231" s="294">
        <f>'слюсарі х.в.'!P231+водовідведення!P231+зварювальник!M231+'слюсарі ц.о. г.в.'!N231+'гаряча вода'!N231+'аварійні служби'!H231</f>
        <v>0.44942346556673118</v>
      </c>
      <c r="G231" s="294">
        <f>даратиз!K231</f>
        <v>9.6625766871165641E-3</v>
      </c>
      <c r="H231" s="294">
        <f>димвенканали!Q231</f>
        <v>0.15959260071374176</v>
      </c>
      <c r="I231" s="294">
        <f>покрівлі!O231+'під зими'!M231+маляри!N231+водій!L231</f>
        <v>0.31151927451737682</v>
      </c>
      <c r="J231" s="294">
        <f>електрики!P231</f>
        <v>6.9530583392702253E-2</v>
      </c>
      <c r="K231" s="295">
        <f t="shared" si="12"/>
        <v>2.4796403618183644</v>
      </c>
      <c r="L231" s="295">
        <v>3.1787170006057124E-2</v>
      </c>
      <c r="M231" s="295">
        <f t="shared" si="13"/>
        <v>2.5099999999999998</v>
      </c>
      <c r="N231" s="295">
        <f t="shared" si="14"/>
        <v>3.0119999999999996</v>
      </c>
    </row>
    <row r="232" spans="1:14" ht="17.25" customHeight="1" x14ac:dyDescent="0.35">
      <c r="A232" s="293">
        <f t="shared" si="15"/>
        <v>227</v>
      </c>
      <c r="B232" s="293" t="s">
        <v>1900</v>
      </c>
      <c r="C232" s="293">
        <v>11</v>
      </c>
      <c r="D232" s="294">
        <f>'сходові кл'!O232</f>
        <v>0.68240453410101165</v>
      </c>
      <c r="E232" s="294">
        <f>'прибуд тер'!O232</f>
        <v>0.71486365239970084</v>
      </c>
      <c r="F232" s="294">
        <f>'слюсарі х.в.'!P232+водовідведення!P232+зварювальник!M232+'слюсарі ц.о. г.в.'!N232+'гаряча вода'!N232+'аварійні служби'!H232</f>
        <v>0.366627541593603</v>
      </c>
      <c r="G232" s="294">
        <f>даратиз!K232</f>
        <v>4.0483044748317173E-3</v>
      </c>
      <c r="H232" s="294">
        <f>димвенканали!Q232</f>
        <v>6.6077457981473867E-2</v>
      </c>
      <c r="I232" s="294">
        <f>покрівлі!O232+'під зими'!M232+маляри!N232+водій!L232</f>
        <v>0.26197867386276563</v>
      </c>
      <c r="J232" s="294">
        <f>електрики!P232</f>
        <v>4.8580304206735939E-2</v>
      </c>
      <c r="K232" s="295">
        <f t="shared" si="12"/>
        <v>2.1445804686201231</v>
      </c>
      <c r="L232" s="295">
        <v>2.771721776922605E-2</v>
      </c>
      <c r="M232" s="295">
        <f t="shared" si="13"/>
        <v>2.17</v>
      </c>
      <c r="N232" s="295">
        <f t="shared" si="14"/>
        <v>2.6039999999999996</v>
      </c>
    </row>
    <row r="233" spans="1:14" ht="17.25" customHeight="1" x14ac:dyDescent="0.35">
      <c r="A233" s="293">
        <f t="shared" si="15"/>
        <v>228</v>
      </c>
      <c r="B233" s="293" t="s">
        <v>1901</v>
      </c>
      <c r="C233" s="293">
        <v>10</v>
      </c>
      <c r="D233" s="294">
        <f>'сходові кл'!O233</f>
        <v>0</v>
      </c>
      <c r="E233" s="294">
        <f>'прибуд тер'!O233</f>
        <v>0</v>
      </c>
      <c r="F233" s="294">
        <f>'слюсарі х.в.'!P233+водовідведення!P233+зварювальник!M233+'слюсарі ц.о. г.в.'!N233+'гаряча вода'!N233+'аварійні служби'!H233</f>
        <v>0.41272930983298539</v>
      </c>
      <c r="G233" s="294">
        <f>даратиз!K233</f>
        <v>3.0859450105748887E-3</v>
      </c>
      <c r="H233" s="294">
        <f>димвенканали!Q233</f>
        <v>9.0029742452243475E-2</v>
      </c>
      <c r="I233" s="294">
        <f>покрівлі!O233+'під зими'!M233+маляри!N233+водій!L233</f>
        <v>0.27463418512375132</v>
      </c>
      <c r="J233" s="294">
        <f>електрики!P233</f>
        <v>5.8835627285384079E-2</v>
      </c>
      <c r="K233" s="295">
        <f t="shared" si="12"/>
        <v>0.83931480970493921</v>
      </c>
      <c r="L233" s="295">
        <v>1.1274942071640655E-2</v>
      </c>
      <c r="M233" s="295">
        <f t="shared" si="13"/>
        <v>0.85</v>
      </c>
      <c r="N233" s="295">
        <f t="shared" si="14"/>
        <v>1.02</v>
      </c>
    </row>
    <row r="234" spans="1:14" ht="17.25" customHeight="1" x14ac:dyDescent="0.35">
      <c r="A234" s="293">
        <f t="shared" si="15"/>
        <v>229</v>
      </c>
      <c r="B234" s="293" t="s">
        <v>1902</v>
      </c>
      <c r="C234" s="293">
        <v>14</v>
      </c>
      <c r="D234" s="294">
        <f>'сходові кл'!O234</f>
        <v>0.7616528793125561</v>
      </c>
      <c r="E234" s="294">
        <f>'прибуд тер'!O234</f>
        <v>1.392221816083109</v>
      </c>
      <c r="F234" s="294">
        <f>'слюсарі х.в.'!P234+водовідведення!P234+зварювальник!M234+'слюсарі ц.о. г.в.'!N234+'гаряча вода'!N234+'аварійні служби'!H234</f>
        <v>0.3900573686554738</v>
      </c>
      <c r="G234" s="294">
        <f>даратиз!K234</f>
        <v>1.1574964730024369E-2</v>
      </c>
      <c r="H234" s="294">
        <f>димвенканали!Q234</f>
        <v>0.15006800423887992</v>
      </c>
      <c r="I234" s="294">
        <f>покрівлі!O234+'під зими'!M234+маляри!N234+водій!L234</f>
        <v>0.27067189449036161</v>
      </c>
      <c r="J234" s="294">
        <f>електрики!P234</f>
        <v>5.4508874052570544E-2</v>
      </c>
      <c r="K234" s="295">
        <f t="shared" si="12"/>
        <v>3.0307558015629752</v>
      </c>
      <c r="L234" s="295">
        <v>3.867425353231347E-2</v>
      </c>
      <c r="M234" s="295">
        <f t="shared" si="13"/>
        <v>3.07</v>
      </c>
      <c r="N234" s="295">
        <f t="shared" si="14"/>
        <v>3.6839999999999997</v>
      </c>
    </row>
    <row r="235" spans="1:14" ht="17.25" customHeight="1" x14ac:dyDescent="0.35">
      <c r="A235" s="293">
        <f t="shared" si="15"/>
        <v>230</v>
      </c>
      <c r="B235" s="293" t="s">
        <v>1903</v>
      </c>
      <c r="C235" s="293">
        <v>12</v>
      </c>
      <c r="D235" s="294">
        <f>'сходові кл'!O235</f>
        <v>0</v>
      </c>
      <c r="E235" s="294">
        <f>'прибуд тер'!O235</f>
        <v>0.93028719581464858</v>
      </c>
      <c r="F235" s="294">
        <f>'слюсарі х.в.'!P235+водовідведення!P235+зварювальник!M235+'слюсарі ц.о. г.в.'!N235+'гаряча вода'!N235+'аварійні служби'!H235</f>
        <v>0.40059653455880329</v>
      </c>
      <c r="G235" s="294">
        <f>даратиз!K235</f>
        <v>6.4461883408071735E-3</v>
      </c>
      <c r="H235" s="294">
        <f>димвенканали!Q235</f>
        <v>0.12637396147698757</v>
      </c>
      <c r="I235" s="294">
        <f>покрівлі!O235+'під зими'!M235+маляри!N235+водій!L235</f>
        <v>0.26569951610603909</v>
      </c>
      <c r="J235" s="294">
        <f>електрики!P235</f>
        <v>4.7646377913440868E-2</v>
      </c>
      <c r="K235" s="295">
        <f t="shared" si="12"/>
        <v>1.7770497742107267</v>
      </c>
      <c r="L235" s="295">
        <v>2.2995110863138594E-2</v>
      </c>
      <c r="M235" s="295">
        <f t="shared" si="13"/>
        <v>1.8</v>
      </c>
      <c r="N235" s="295">
        <f t="shared" si="14"/>
        <v>2.16</v>
      </c>
    </row>
    <row r="236" spans="1:14" ht="17.25" customHeight="1" x14ac:dyDescent="0.35">
      <c r="A236" s="293">
        <f t="shared" si="15"/>
        <v>231</v>
      </c>
      <c r="B236" s="293" t="s">
        <v>1904</v>
      </c>
      <c r="C236" s="293">
        <v>5</v>
      </c>
      <c r="D236" s="294">
        <f>'сходові кл'!O236</f>
        <v>0</v>
      </c>
      <c r="E236" s="294">
        <f>'прибуд тер'!O236</f>
        <v>1.2316948247534745</v>
      </c>
      <c r="F236" s="294">
        <f>'слюсарі х.в.'!P236+водовідведення!P236+зварювальник!M236+'слюсарі ц.о. г.в.'!N236+'гаряча вода'!N236+'аварійні служби'!H236</f>
        <v>0.40938647357676394</v>
      </c>
      <c r="G236" s="294">
        <f>даратиз!K236</f>
        <v>9.0845562543675745E-3</v>
      </c>
      <c r="H236" s="294">
        <f>димвенканали!Q236</f>
        <v>0.16966704627475362</v>
      </c>
      <c r="I236" s="294">
        <f>покрівлі!O236+'під зими'!M236+маляри!N236+водій!L236</f>
        <v>0.31552121842823194</v>
      </c>
      <c r="J236" s="294">
        <f>електрики!P236</f>
        <v>4.7519853639456877E-2</v>
      </c>
      <c r="K236" s="295">
        <f t="shared" si="12"/>
        <v>2.1828739729270485</v>
      </c>
      <c r="L236" s="295">
        <v>2.8248800022942316E-2</v>
      </c>
      <c r="M236" s="295">
        <f t="shared" si="13"/>
        <v>2.21</v>
      </c>
      <c r="N236" s="295">
        <f t="shared" si="14"/>
        <v>2.6519999999999997</v>
      </c>
    </row>
    <row r="237" spans="1:14" ht="17.25" customHeight="1" x14ac:dyDescent="0.35">
      <c r="A237" s="293">
        <f t="shared" si="15"/>
        <v>232</v>
      </c>
      <c r="B237" s="293" t="s">
        <v>1905</v>
      </c>
      <c r="C237" s="293">
        <v>10</v>
      </c>
      <c r="D237" s="294">
        <f>'сходові кл'!O237</f>
        <v>1.2515745048150992E-2</v>
      </c>
      <c r="E237" s="294">
        <f>'прибуд тер'!O237</f>
        <v>1.3346343924544208</v>
      </c>
      <c r="F237" s="294">
        <f>'слюсарі х.в.'!P237+водовідведення!P237+зварювальник!M237+'слюсарі ц.о. г.в.'!N237+'гаряча вода'!N237+'аварійні служби'!H237</f>
        <v>0.33394460429773876</v>
      </c>
      <c r="G237" s="294">
        <f>даратиз!K237</f>
        <v>8.1014859310780899E-3</v>
      </c>
      <c r="H237" s="294">
        <f>димвенканали!Q237</f>
        <v>9.595065729496223E-2</v>
      </c>
      <c r="I237" s="294">
        <f>покрівлі!O237+'під зими'!M237+маляри!N237+водій!L237</f>
        <v>0.28161999688354905</v>
      </c>
      <c r="J237" s="294">
        <f>електрики!P237</f>
        <v>4.0310372208778929E-2</v>
      </c>
      <c r="K237" s="295">
        <f t="shared" si="12"/>
        <v>2.1070772541186789</v>
      </c>
      <c r="L237" s="295">
        <v>3.8411300651839037E-2</v>
      </c>
      <c r="M237" s="295">
        <f t="shared" si="13"/>
        <v>2.15</v>
      </c>
      <c r="N237" s="295">
        <f t="shared" si="14"/>
        <v>2.5799999999999996</v>
      </c>
    </row>
    <row r="238" spans="1:14" ht="17.25" customHeight="1" x14ac:dyDescent="0.35">
      <c r="A238" s="293">
        <f t="shared" si="15"/>
        <v>233</v>
      </c>
      <c r="B238" s="293" t="s">
        <v>1906</v>
      </c>
      <c r="C238" s="293">
        <v>20</v>
      </c>
      <c r="D238" s="294">
        <f>'сходові кл'!O238</f>
        <v>0</v>
      </c>
      <c r="E238" s="294">
        <f>'прибуд тер'!O238</f>
        <v>0.86143524857977871</v>
      </c>
      <c r="F238" s="294">
        <f>'слюсарі х.в.'!P238+водовідведення!P238+зварювальник!M238+'слюсарі ц.о. г.в.'!N238+'гаряча вода'!N238+'аварійні служби'!H238</f>
        <v>0.34837502047132674</v>
      </c>
      <c r="G238" s="294">
        <f>даратиз!K238</f>
        <v>1.2098561718057333E-2</v>
      </c>
      <c r="H238" s="294">
        <f>димвенканали!Q238</f>
        <v>0.11207724470015852</v>
      </c>
      <c r="I238" s="294">
        <f>покрівлі!O238+'під зими'!M238+маляри!N238+водій!L238</f>
        <v>0.24556206706307418</v>
      </c>
      <c r="J238" s="294">
        <f>електрики!P238</f>
        <v>4.3961774754929281E-2</v>
      </c>
      <c r="K238" s="295">
        <f t="shared" si="12"/>
        <v>1.6235099172873249</v>
      </c>
      <c r="L238" s="295">
        <v>2.116556979677154E-2</v>
      </c>
      <c r="M238" s="295">
        <f t="shared" si="13"/>
        <v>1.64</v>
      </c>
      <c r="N238" s="295">
        <f t="shared" si="14"/>
        <v>1.9679999999999997</v>
      </c>
    </row>
    <row r="239" spans="1:14" ht="17.25" customHeight="1" x14ac:dyDescent="0.35">
      <c r="A239" s="293">
        <f t="shared" si="15"/>
        <v>234</v>
      </c>
      <c r="B239" s="293" t="s">
        <v>1907</v>
      </c>
      <c r="C239" s="293">
        <v>68</v>
      </c>
      <c r="D239" s="294">
        <f>'сходові кл'!O239</f>
        <v>1.0200112502361687</v>
      </c>
      <c r="E239" s="294">
        <f>'прибуд тер'!O239</f>
        <v>0.92270839651553038</v>
      </c>
      <c r="F239" s="294">
        <f>'слюсарі х.в.'!P239+водовідведення!P239+зварювальник!M239+'слюсарі ц.о. г.в.'!N239+'гаряча вода'!N239+'аварійні служби'!H239</f>
        <v>0.33984455596806984</v>
      </c>
      <c r="G239" s="294">
        <f>даратиз!K239</f>
        <v>3.6884742011721147E-3</v>
      </c>
      <c r="H239" s="294">
        <f>димвенканали!Q239</f>
        <v>7.1074422251990829E-2</v>
      </c>
      <c r="I239" s="294">
        <f>покрівлі!O239+'під зими'!M239+маляри!N239+водій!L239</f>
        <v>0.26676912701553035</v>
      </c>
      <c r="J239" s="294">
        <f>електрики!P239</f>
        <v>3.4836056145781551E-2</v>
      </c>
      <c r="K239" s="295">
        <f t="shared" si="12"/>
        <v>2.6589322823342441</v>
      </c>
      <c r="L239" s="295">
        <v>3.4101466809154046E-2</v>
      </c>
      <c r="M239" s="295">
        <f t="shared" si="13"/>
        <v>2.69</v>
      </c>
      <c r="N239" s="295">
        <f t="shared" si="14"/>
        <v>3.2279999999999998</v>
      </c>
    </row>
    <row r="240" spans="1:14" ht="17.25" customHeight="1" x14ac:dyDescent="0.35">
      <c r="A240" s="293">
        <f t="shared" si="15"/>
        <v>235</v>
      </c>
      <c r="B240" s="293" t="s">
        <v>1908</v>
      </c>
      <c r="C240" s="293">
        <v>27</v>
      </c>
      <c r="D240" s="294">
        <f>'сходові кл'!O240</f>
        <v>1.2315848687883864</v>
      </c>
      <c r="E240" s="294">
        <f>'прибуд тер'!O240</f>
        <v>0.37957436847537351</v>
      </c>
      <c r="F240" s="294">
        <f>'слюсарі х.в.'!P240+водовідведення!P240+зварювальник!M240+'слюсарі ц.о. г.в.'!N240+'гаряча вода'!N240+'аварійні служби'!H240</f>
        <v>0.37925191681459358</v>
      </c>
      <c r="G240" s="294">
        <f>даратиз!K240</f>
        <v>2.4668798538145268E-3</v>
      </c>
      <c r="H240" s="294">
        <f>димвенканали!Q240</f>
        <v>0.10827443790365322</v>
      </c>
      <c r="I240" s="294">
        <f>покрівлі!O240+'під зими'!M240+маляри!N240+водій!L240</f>
        <v>0.27431697613612127</v>
      </c>
      <c r="J240" s="294">
        <f>електрики!P240</f>
        <v>5.1774714906397755E-2</v>
      </c>
      <c r="K240" s="295">
        <f t="shared" si="12"/>
        <v>2.4272441628783405</v>
      </c>
      <c r="L240" s="295">
        <v>3.1323509586339865E-2</v>
      </c>
      <c r="M240" s="295">
        <f t="shared" si="13"/>
        <v>2.46</v>
      </c>
      <c r="N240" s="295">
        <f t="shared" si="14"/>
        <v>2.952</v>
      </c>
    </row>
    <row r="241" spans="1:14" ht="17.25" customHeight="1" x14ac:dyDescent="0.35">
      <c r="A241" s="293">
        <f t="shared" si="15"/>
        <v>236</v>
      </c>
      <c r="B241" s="293" t="s">
        <v>1909</v>
      </c>
      <c r="C241" s="293">
        <v>19</v>
      </c>
      <c r="D241" s="294">
        <f>'сходові кл'!O241</f>
        <v>1.2521359803888303</v>
      </c>
      <c r="E241" s="294">
        <f>'прибуд тер'!O241</f>
        <v>0.65477049050543434</v>
      </c>
      <c r="F241" s="294">
        <f>'слюсарі х.в.'!P241+водовідведення!P241+зварювальник!M241+'слюсарі ц.о. г.в.'!N241+'гаряча вода'!N241+'аварійні служби'!H241</f>
        <v>0.3456036163580094</v>
      </c>
      <c r="G241" s="294">
        <f>даратиз!K241</f>
        <v>3.7025413089946729E-3</v>
      </c>
      <c r="H241" s="294">
        <f>димвенканали!Q241</f>
        <v>4.4131228440165413E-2</v>
      </c>
      <c r="I241" s="294">
        <f>покрівлі!O241+'під зими'!M241+маляри!N241+водій!L241</f>
        <v>0.28201874551493472</v>
      </c>
      <c r="J241" s="294">
        <f>електрики!P241</f>
        <v>4.3260512094584112E-2</v>
      </c>
      <c r="K241" s="295">
        <f t="shared" si="12"/>
        <v>2.6256231146109528</v>
      </c>
      <c r="L241" s="295">
        <v>3.3876641498490873E-2</v>
      </c>
      <c r="M241" s="295">
        <f t="shared" si="13"/>
        <v>2.66</v>
      </c>
      <c r="N241" s="295">
        <f t="shared" si="14"/>
        <v>3.1920000000000002</v>
      </c>
    </row>
    <row r="242" spans="1:14" ht="17.25" customHeight="1" x14ac:dyDescent="0.35">
      <c r="A242" s="293">
        <f t="shared" si="15"/>
        <v>237</v>
      </c>
      <c r="B242" s="293" t="s">
        <v>2049</v>
      </c>
      <c r="C242" s="293"/>
      <c r="D242" s="294">
        <f>'сходові кл'!O242</f>
        <v>0</v>
      </c>
      <c r="E242" s="294">
        <f>'прибуд тер'!O242</f>
        <v>0</v>
      </c>
      <c r="F242" s="294">
        <f>'слюсарі х.в.'!P242+водовідведення!P242+зварювальник!M242+'слюсарі ц.о. г.в.'!N242+'гаряча вода'!N242+'аварійні служби'!H242</f>
        <v>0.57840408044161373</v>
      </c>
      <c r="G242" s="294">
        <f>даратиз!K242</f>
        <v>8.2607749238136699E-3</v>
      </c>
      <c r="H242" s="294">
        <f>димвенканали!Q242</f>
        <v>0.10192527002484074</v>
      </c>
      <c r="I242" s="294">
        <f>покрівлі!O242+'під зими'!M242+маляри!N242+водій!L242</f>
        <v>0.36638825192763463</v>
      </c>
      <c r="J242" s="294">
        <f>електрики!P242</f>
        <v>9.9914267798633855E-2</v>
      </c>
      <c r="K242" s="295">
        <f t="shared" si="12"/>
        <v>1.1548926451165367</v>
      </c>
      <c r="L242" s="295">
        <v>1.4839102872631892E-2</v>
      </c>
      <c r="M242" s="295">
        <f t="shared" si="13"/>
        <v>1.17</v>
      </c>
      <c r="N242" s="295">
        <f t="shared" si="14"/>
        <v>1.4039999999999999</v>
      </c>
    </row>
    <row r="243" spans="1:14" ht="17.25" customHeight="1" x14ac:dyDescent="0.35">
      <c r="A243" s="293">
        <f t="shared" si="15"/>
        <v>238</v>
      </c>
      <c r="B243" s="293" t="s">
        <v>2043</v>
      </c>
      <c r="C243" s="293"/>
      <c r="D243" s="294">
        <f>'сходові кл'!O243</f>
        <v>1.4899450078392391</v>
      </c>
      <c r="E243" s="294">
        <f>'прибуд тер'!O243</f>
        <v>0.69983664818905245</v>
      </c>
      <c r="F243" s="294">
        <f>'слюсарі х.в.'!P243+водовідведення!P243+зварювальник!M243+'слюсарі ц.о. г.в.'!N243+'гаряча вода'!N243+'аварійні служби'!H243</f>
        <v>0.40334191038962375</v>
      </c>
      <c r="G243" s="294">
        <f>даратиз!K243</f>
        <v>6.3377455570527599E-4</v>
      </c>
      <c r="H243" s="294">
        <f>димвенканали!Q243</f>
        <v>5.6865509039069659E-2</v>
      </c>
      <c r="I243" s="294">
        <f>покрівлі!O243+'під зими'!M243+маляри!N243+водій!L243</f>
        <v>0.24145623815165188</v>
      </c>
      <c r="J243" s="294">
        <f>електрики!P243</f>
        <v>5.5743543257236704E-2</v>
      </c>
      <c r="K243" s="295">
        <f t="shared" si="12"/>
        <v>2.9478226314215794</v>
      </c>
      <c r="L243" s="295">
        <v>3.7378008546714331E-2</v>
      </c>
      <c r="M243" s="295">
        <f t="shared" si="13"/>
        <v>2.99</v>
      </c>
      <c r="N243" s="295">
        <f t="shared" si="14"/>
        <v>3.5880000000000001</v>
      </c>
    </row>
    <row r="244" spans="1:14" ht="17.25" customHeight="1" x14ac:dyDescent="0.35">
      <c r="A244" s="293">
        <f t="shared" si="15"/>
        <v>239</v>
      </c>
      <c r="B244" s="293" t="s">
        <v>2044</v>
      </c>
      <c r="C244" s="293">
        <v>1829.3</v>
      </c>
      <c r="D244" s="294">
        <f>'сходові кл'!O244</f>
        <v>0.97361959967011769</v>
      </c>
      <c r="E244" s="294">
        <f>'прибуд тер'!O244</f>
        <v>0.88246276601264895</v>
      </c>
      <c r="F244" s="294">
        <f>'слюсарі х.в.'!P244+водовідведення!P244+зварювальник!M244+'слюсарі ц.о. г.в.'!N244+'гаряча вода'!N244+'аварійні служби'!H244</f>
        <v>0.42844982065942927</v>
      </c>
      <c r="G244" s="294">
        <f>даратиз!K244</f>
        <v>1.3003027935143581E-3</v>
      </c>
      <c r="H244" s="294">
        <f>димвенканали!Q244</f>
        <v>6.5110211379782179E-2</v>
      </c>
      <c r="I244" s="294">
        <f>покрівлі!O244+'під зими'!M244+маляри!N244+водій!L244</f>
        <v>0.227793326603146</v>
      </c>
      <c r="J244" s="294">
        <f>електрики!P244</f>
        <v>6.3825576274065696E-2</v>
      </c>
      <c r="K244" s="295">
        <f t="shared" si="12"/>
        <v>2.6425616033927044</v>
      </c>
      <c r="L244" s="295">
        <v>3.4415299410978102E-2</v>
      </c>
      <c r="M244" s="295">
        <f t="shared" si="13"/>
        <v>2.68</v>
      </c>
      <c r="N244" s="295">
        <f t="shared" si="14"/>
        <v>3.2160000000000002</v>
      </c>
    </row>
    <row r="245" spans="1:14" ht="17.25" customHeight="1" x14ac:dyDescent="0.35">
      <c r="A245" s="293">
        <f t="shared" si="15"/>
        <v>240</v>
      </c>
      <c r="B245" s="293" t="s">
        <v>2045</v>
      </c>
      <c r="C245" s="293">
        <v>2200.46</v>
      </c>
      <c r="D245" s="294">
        <f>'сходові кл'!O245</f>
        <v>1.6231912480183677</v>
      </c>
      <c r="E245" s="294">
        <f>'прибуд тер'!O245</f>
        <v>0.32985809072295608</v>
      </c>
      <c r="F245" s="294">
        <f>'слюсарі х.в.'!P245+водовідведення!P245+зварювальник!M245+'слюсарі ц.о. г.в.'!N245+'гаряча вода'!N245+'аварійні служби'!H245</f>
        <v>0.33306769608922981</v>
      </c>
      <c r="G245" s="294">
        <f>даратиз!K245</f>
        <v>9.5792911812021628E-3</v>
      </c>
      <c r="H245" s="294">
        <f>димвенканали!Q245</f>
        <v>3.9485584877154423E-2</v>
      </c>
      <c r="I245" s="294">
        <f>покрівлі!O245+'під зими'!M245+маляри!N245+водій!L245</f>
        <v>0.22084308138145353</v>
      </c>
      <c r="J245" s="294">
        <f>електрики!P245</f>
        <v>3.9065281861494439E-2</v>
      </c>
      <c r="K245" s="295">
        <f t="shared" si="12"/>
        <v>2.595090274131858</v>
      </c>
      <c r="L245" s="295">
        <v>3.7555672516519374E-2</v>
      </c>
      <c r="M245" s="295">
        <f t="shared" si="13"/>
        <v>2.63</v>
      </c>
      <c r="N245" s="295">
        <f t="shared" si="14"/>
        <v>3.1559999999999997</v>
      </c>
    </row>
    <row r="246" spans="1:14" ht="17.25" customHeight="1" x14ac:dyDescent="0.35">
      <c r="A246" s="293">
        <f t="shared" si="15"/>
        <v>241</v>
      </c>
      <c r="B246" s="293" t="s">
        <v>2046</v>
      </c>
      <c r="C246" s="293">
        <v>1202.04</v>
      </c>
      <c r="D246" s="294">
        <f>'сходові кл'!O246</f>
        <v>1.5330741794897431</v>
      </c>
      <c r="E246" s="294">
        <f>'прибуд тер'!O246</f>
        <v>0.411094100778928</v>
      </c>
      <c r="F246" s="294">
        <f>'слюсарі х.в.'!P246+водовідведення!P246+зварювальник!M246+'слюсарі ц.о. г.в.'!N246+'гаряча вода'!N246+'аварійні служби'!H246</f>
        <v>0.35003047473007132</v>
      </c>
      <c r="G246" s="294">
        <f>даратиз!K246</f>
        <v>5.2148187197222397E-3</v>
      </c>
      <c r="H246" s="294">
        <f>димвенканали!Q246</f>
        <v>4.5120736482712871E-2</v>
      </c>
      <c r="I246" s="294">
        <f>покрівлі!O246+'під зими'!M246+маляри!N246+водій!L246</f>
        <v>0.21669450370976526</v>
      </c>
      <c r="J246" s="294">
        <f>електрики!P246</f>
        <v>4.3491565528567505E-2</v>
      </c>
      <c r="K246" s="295">
        <f t="shared" ref="K246:K306" si="16">D246+E246+F246+G246+H246+I246+J246</f>
        <v>2.6047203794395104</v>
      </c>
      <c r="L246" s="295">
        <v>3.7682857727856442E-2</v>
      </c>
      <c r="M246" s="295">
        <f t="shared" ref="M246:M306" si="17">ROUND(K246+L246,2)</f>
        <v>2.64</v>
      </c>
      <c r="N246" s="295">
        <f t="shared" si="14"/>
        <v>3.1680000000000001</v>
      </c>
    </row>
    <row r="247" spans="1:14" ht="17.25" customHeight="1" x14ac:dyDescent="0.35">
      <c r="A247" s="293">
        <f t="shared" si="15"/>
        <v>242</v>
      </c>
      <c r="B247" s="293" t="s">
        <v>2047</v>
      </c>
      <c r="C247" s="293">
        <v>1991.48</v>
      </c>
      <c r="D247" s="294">
        <f>'сходові кл'!O247</f>
        <v>1.5879988394728959</v>
      </c>
      <c r="E247" s="294">
        <f>'прибуд тер'!O247</f>
        <v>0.39132639928787732</v>
      </c>
      <c r="F247" s="294">
        <f>'слюсарі х.в.'!P247+водовідведення!P247+зварювальник!M247+'слюсарі ц.о. г.в.'!N247+'гаряча вода'!N247+'аварійні служби'!H247</f>
        <v>0.34362100945941171</v>
      </c>
      <c r="G247" s="294">
        <f>даратиз!K247</f>
        <v>5.4033143655785165E-3</v>
      </c>
      <c r="H247" s="294">
        <f>димвенканали!Q247</f>
        <v>4.3472752373925019E-2</v>
      </c>
      <c r="I247" s="294">
        <f>покрівлі!O247+'під зими'!M247+маляри!N247+водій!L247</f>
        <v>0.22533921810129032</v>
      </c>
      <c r="J247" s="294">
        <f>електрики!P247</f>
        <v>4.1873898627489262E-2</v>
      </c>
      <c r="K247" s="295">
        <f t="shared" si="16"/>
        <v>2.6390354316884679</v>
      </c>
      <c r="L247" s="295">
        <v>3.7944648146607356E-2</v>
      </c>
      <c r="M247" s="295">
        <f t="shared" si="17"/>
        <v>2.68</v>
      </c>
      <c r="N247" s="295">
        <f t="shared" si="14"/>
        <v>3.2160000000000002</v>
      </c>
    </row>
    <row r="248" spans="1:14" ht="17.25" customHeight="1" x14ac:dyDescent="0.35">
      <c r="A248" s="293">
        <f t="shared" si="15"/>
        <v>243</v>
      </c>
      <c r="B248" s="293" t="s">
        <v>2048</v>
      </c>
      <c r="C248" s="293">
        <v>179.2</v>
      </c>
      <c r="D248" s="294">
        <f>'сходові кл'!O248</f>
        <v>1.6401039051358786</v>
      </c>
      <c r="E248" s="294">
        <f>'прибуд тер'!O248</f>
        <v>0.34686374644150508</v>
      </c>
      <c r="F248" s="294">
        <f>'слюсарі х.в.'!P248+водовідведення!P248+зварювальник!M248+'слюсарі ц.о. г.в.'!N248+'гаряча вода'!N248+'аварійні служби'!H248</f>
        <v>0.36149862536123784</v>
      </c>
      <c r="G248" s="294">
        <f>даратиз!K248</f>
        <v>7.0262118248542709E-3</v>
      </c>
      <c r="H248" s="294">
        <f>димвенканали!Q248</f>
        <v>4.6804411777200815E-2</v>
      </c>
      <c r="I248" s="294">
        <f>покрівлі!O248+'під зими'!M248+маляри!N248+водій!L248</f>
        <v>0.22569015495585071</v>
      </c>
      <c r="J248" s="294">
        <f>електрики!P248</f>
        <v>4.5978760525105911E-2</v>
      </c>
      <c r="K248" s="295">
        <f t="shared" si="16"/>
        <v>2.6739658160216329</v>
      </c>
      <c r="L248" s="295">
        <v>3.8287300322561037E-2</v>
      </c>
      <c r="M248" s="295">
        <f t="shared" si="17"/>
        <v>2.71</v>
      </c>
      <c r="N248" s="295">
        <f t="shared" si="14"/>
        <v>3.2519999999999998</v>
      </c>
    </row>
    <row r="249" spans="1:14" ht="17.25" customHeight="1" x14ac:dyDescent="0.35">
      <c r="A249" s="293">
        <f t="shared" si="15"/>
        <v>244</v>
      </c>
      <c r="B249" s="293" t="s">
        <v>671</v>
      </c>
      <c r="C249" s="293">
        <v>38</v>
      </c>
      <c r="D249" s="294">
        <f>'сходові кл'!O249</f>
        <v>0</v>
      </c>
      <c r="E249" s="294">
        <f>'прибуд тер'!O249</f>
        <v>0</v>
      </c>
      <c r="F249" s="294">
        <f>'слюсарі х.в.'!P249+водовідведення!P249+зварювальник!M249+'слюсарі ц.о. г.в.'!N249+'гаряча вода'!N249+'аварійні служби'!H249</f>
        <v>0.45807857749773584</v>
      </c>
      <c r="G249" s="294">
        <f>даратиз!K249</f>
        <v>5.0223214285714281E-3</v>
      </c>
      <c r="H249" s="294">
        <f>димвенканали!Q249</f>
        <v>5.0974178802182475E-2</v>
      </c>
      <c r="I249" s="294">
        <f>покрівлі!O249+'під зими'!M249+маляри!N249+водій!L249</f>
        <v>0.29835839874983644</v>
      </c>
      <c r="J249" s="294">
        <f>електрики!P249</f>
        <v>9.4213046686764612E-2</v>
      </c>
      <c r="K249" s="295">
        <f t="shared" si="16"/>
        <v>0.90664652316509087</v>
      </c>
      <c r="L249" s="295">
        <v>1.1737651541511809E-2</v>
      </c>
      <c r="M249" s="295">
        <f t="shared" si="17"/>
        <v>0.92</v>
      </c>
      <c r="N249" s="295">
        <f t="shared" si="14"/>
        <v>1.1040000000000001</v>
      </c>
    </row>
    <row r="250" spans="1:14" ht="17.25" customHeight="1" x14ac:dyDescent="0.35">
      <c r="A250" s="293">
        <f t="shared" si="15"/>
        <v>245</v>
      </c>
      <c r="B250" s="293" t="s">
        <v>1874</v>
      </c>
      <c r="C250" s="293">
        <v>32</v>
      </c>
      <c r="D250" s="294">
        <f>'сходові кл'!O250</f>
        <v>1.1493096557874891</v>
      </c>
      <c r="E250" s="294">
        <f>'прибуд тер'!O250</f>
        <v>1.0215032351159228</v>
      </c>
      <c r="F250" s="294">
        <f>'слюсарі х.в.'!P250+водовідведення!P250+зварювальник!M250+'слюсарі ц.о. г.в.'!N250+'гаряча вода'!N250+'аварійні служби'!H250</f>
        <v>0.38848058807164859</v>
      </c>
      <c r="G250" s="294">
        <f>даратиз!K250</f>
        <v>3.3385452533896298E-2</v>
      </c>
      <c r="H250" s="294">
        <f>димвенканали!Q250</f>
        <v>5.7933256509892693E-2</v>
      </c>
      <c r="I250" s="294">
        <f>покрівлі!O250+'під зими'!M250+маляри!N250+водій!L250</f>
        <v>0.2403393920582583</v>
      </c>
      <c r="J250" s="294">
        <f>електрики!P250</f>
        <v>5.5086715887972093E-2</v>
      </c>
      <c r="K250" s="295">
        <f t="shared" si="16"/>
        <v>2.9460382959650802</v>
      </c>
      <c r="L250" s="295">
        <v>3.485128018947347E-2</v>
      </c>
      <c r="M250" s="295">
        <f t="shared" si="17"/>
        <v>2.98</v>
      </c>
      <c r="N250" s="295">
        <f t="shared" si="14"/>
        <v>3.5760000000000001</v>
      </c>
    </row>
    <row r="251" spans="1:14" ht="17.25" customHeight="1" x14ac:dyDescent="0.35">
      <c r="A251" s="293">
        <f t="shared" si="15"/>
        <v>246</v>
      </c>
      <c r="B251" s="293" t="s">
        <v>1875</v>
      </c>
      <c r="C251" s="293">
        <v>18</v>
      </c>
      <c r="D251" s="294">
        <f>'сходові кл'!O251</f>
        <v>1.2963247028862479</v>
      </c>
      <c r="E251" s="294">
        <f>'прибуд тер'!O251</f>
        <v>0.5469783272338552</v>
      </c>
      <c r="F251" s="294">
        <f>'слюсарі х.в.'!P251+водовідведення!P251+зварювальник!M251+'слюсарі ц.о. г.в.'!N251+'гаряча вода'!N251+'аварійні служби'!H251</f>
        <v>0.43798194753166164</v>
      </c>
      <c r="G251" s="294">
        <f>даратиз!K251</f>
        <v>5.5885681946802488E-3</v>
      </c>
      <c r="H251" s="294">
        <f>димвенканали!Q251</f>
        <v>6.2051410851917996E-2</v>
      </c>
      <c r="I251" s="294">
        <f>покрівлі!O251+'під зими'!M251+маляри!N251+водій!L251</f>
        <v>0.25870011236313817</v>
      </c>
      <c r="J251" s="294">
        <f>електрики!P251</f>
        <v>6.782570010918447E-2</v>
      </c>
      <c r="K251" s="295">
        <f t="shared" si="16"/>
        <v>2.6754507691706855</v>
      </c>
      <c r="L251" s="295">
        <v>3.1947395592168026E-2</v>
      </c>
      <c r="M251" s="295">
        <f t="shared" si="17"/>
        <v>2.71</v>
      </c>
      <c r="N251" s="295">
        <f t="shared" si="14"/>
        <v>3.2519999999999998</v>
      </c>
    </row>
    <row r="252" spans="1:14" ht="17.25" customHeight="1" x14ac:dyDescent="0.35">
      <c r="A252" s="293">
        <f t="shared" si="15"/>
        <v>247</v>
      </c>
      <c r="B252" s="293" t="s">
        <v>1876</v>
      </c>
      <c r="C252" s="293">
        <v>28</v>
      </c>
      <c r="D252" s="294">
        <f>'сходові кл'!O252</f>
        <v>1.1646085005279829</v>
      </c>
      <c r="E252" s="294">
        <f>'прибуд тер'!O252</f>
        <v>0.51948093318608513</v>
      </c>
      <c r="F252" s="294">
        <f>'слюсарі х.в.'!P252+водовідведення!P252+зварювальник!M252+'слюсарі ц.о. г.в.'!N252+'гаряча вода'!N252+'аварійні служби'!H252</f>
        <v>0.4499467476959641</v>
      </c>
      <c r="G252" s="294">
        <f>даратиз!K252</f>
        <v>2.9955825510767533E-3</v>
      </c>
      <c r="H252" s="294">
        <f>димвенканали!Q252</f>
        <v>5.5694129655672255E-2</v>
      </c>
      <c r="I252" s="294">
        <f>покрівлі!O252+'під зими'!M252+маляри!N252+водій!L252</f>
        <v>0.2693973435386165</v>
      </c>
      <c r="J252" s="294">
        <f>електрики!P252</f>
        <v>6.61778089966477E-2</v>
      </c>
      <c r="K252" s="295">
        <f t="shared" si="16"/>
        <v>2.5283010461520448</v>
      </c>
      <c r="L252" s="295">
        <v>3.0194725662870917E-2</v>
      </c>
      <c r="M252" s="295">
        <f t="shared" si="17"/>
        <v>2.56</v>
      </c>
      <c r="N252" s="295">
        <f t="shared" si="14"/>
        <v>3.0720000000000001</v>
      </c>
    </row>
    <row r="253" spans="1:14" ht="17.25" customHeight="1" x14ac:dyDescent="0.35">
      <c r="A253" s="293">
        <f t="shared" si="15"/>
        <v>248</v>
      </c>
      <c r="B253" s="293" t="s">
        <v>1877</v>
      </c>
      <c r="C253" s="293">
        <v>26</v>
      </c>
      <c r="D253" s="294">
        <f>'сходові кл'!O253</f>
        <v>1.5149508928571429</v>
      </c>
      <c r="E253" s="294">
        <f>'прибуд тер'!O253</f>
        <v>0.55520185449735449</v>
      </c>
      <c r="F253" s="294">
        <f>'слюсарі х.в.'!P253+водовідведення!P253+зварювальник!M253+'слюсарі ц.о. г.в.'!N253+'гаряча вода'!N253+'аварійні служби'!H253</f>
        <v>0.4384301758444652</v>
      </c>
      <c r="G253" s="294">
        <f>даратиз!K253</f>
        <v>4.96031746031746E-3</v>
      </c>
      <c r="H253" s="294">
        <f>димвенканали!Q253</f>
        <v>8.1206815667768523E-2</v>
      </c>
      <c r="I253" s="294">
        <f>покрівлі!O253+'під зими'!M253+маляри!N253+водій!L253</f>
        <v>0.27089792090308651</v>
      </c>
      <c r="J253" s="294">
        <f>електрики!P253</f>
        <v>6.7941049939302126E-2</v>
      </c>
      <c r="K253" s="295">
        <f t="shared" si="16"/>
        <v>2.9335890271694374</v>
      </c>
      <c r="L253" s="295">
        <v>3.5462857740374124E-2</v>
      </c>
      <c r="M253" s="295">
        <f t="shared" si="17"/>
        <v>2.97</v>
      </c>
      <c r="N253" s="295">
        <f t="shared" si="14"/>
        <v>3.5640000000000001</v>
      </c>
    </row>
    <row r="254" spans="1:14" ht="17.25" customHeight="1" x14ac:dyDescent="0.35">
      <c r="A254" s="293">
        <f t="shared" si="15"/>
        <v>249</v>
      </c>
      <c r="B254" s="293" t="s">
        <v>1878</v>
      </c>
      <c r="C254" s="293">
        <v>27</v>
      </c>
      <c r="D254" s="294">
        <f>'сходові кл'!O254</f>
        <v>1.7270645781497398</v>
      </c>
      <c r="E254" s="294">
        <f>'прибуд тер'!O254</f>
        <v>0.37758004584181559</v>
      </c>
      <c r="F254" s="294">
        <f>'слюсарі х.в.'!P254+водовідведення!P254+зварювальник!M254+'слюсарі ц.о. г.в.'!N254+'гаряча вода'!N254+'аварійні служби'!H254</f>
        <v>0.46787039135836972</v>
      </c>
      <c r="G254" s="294">
        <f>даратиз!K254</f>
        <v>4.0375480660484048E-3</v>
      </c>
      <c r="H254" s="294">
        <f>димвенканали!Q254</f>
        <v>3.5715894975293351E-2</v>
      </c>
      <c r="I254" s="294">
        <f>покрівлі!O254+'під зими'!M254+маляри!N254+водій!L254</f>
        <v>0.28536139234387797</v>
      </c>
      <c r="J254" s="294">
        <f>електрики!P254</f>
        <v>7.5517376023915533E-2</v>
      </c>
      <c r="K254" s="295">
        <f t="shared" si="16"/>
        <v>2.97314722675906</v>
      </c>
      <c r="L254" s="295">
        <v>3.546360773936183E-2</v>
      </c>
      <c r="M254" s="295">
        <f t="shared" si="17"/>
        <v>3.01</v>
      </c>
      <c r="N254" s="295">
        <f t="shared" si="14"/>
        <v>3.6119999999999997</v>
      </c>
    </row>
    <row r="255" spans="1:14" ht="17.25" customHeight="1" x14ac:dyDescent="0.35">
      <c r="A255" s="293">
        <f t="shared" si="15"/>
        <v>250</v>
      </c>
      <c r="B255" s="293" t="s">
        <v>1879</v>
      </c>
      <c r="C255" s="293">
        <v>26</v>
      </c>
      <c r="D255" s="294">
        <f>'сходові кл'!O255</f>
        <v>1.4841218314887541</v>
      </c>
      <c r="E255" s="294">
        <f>'прибуд тер'!O255</f>
        <v>0.35395835523027486</v>
      </c>
      <c r="F255" s="294">
        <f>'слюсарі х.в.'!P255+водовідведення!P255+зварювальник!M255+'слюсарі ц.о. г.в.'!N255+'гаряча вода'!N255+'аварійні служби'!H255</f>
        <v>0.45944889922961873</v>
      </c>
      <c r="G255" s="294">
        <f>даратиз!K255</f>
        <v>5.2749018207782928E-3</v>
      </c>
      <c r="H255" s="294">
        <f>димвенканали!Q255</f>
        <v>6.8107138925768168E-2</v>
      </c>
      <c r="I255" s="294">
        <f>покрівлі!O255+'під зими'!M255+маляри!N255+водій!L255</f>
        <v>0.2751840591521274</v>
      </c>
      <c r="J255" s="294">
        <f>електрики!P255</f>
        <v>7.3350137456783149E-2</v>
      </c>
      <c r="K255" s="295">
        <f t="shared" si="16"/>
        <v>2.7194453233041052</v>
      </c>
      <c r="L255" s="295">
        <v>3.2593244799558843E-2</v>
      </c>
      <c r="M255" s="295">
        <f t="shared" si="17"/>
        <v>2.75</v>
      </c>
      <c r="N255" s="295">
        <f t="shared" si="14"/>
        <v>3.3</v>
      </c>
    </row>
    <row r="256" spans="1:14" ht="17.25" customHeight="1" x14ac:dyDescent="0.35">
      <c r="A256" s="293">
        <f t="shared" si="15"/>
        <v>251</v>
      </c>
      <c r="B256" s="293" t="s">
        <v>1880</v>
      </c>
      <c r="C256" s="293">
        <v>32</v>
      </c>
      <c r="D256" s="294">
        <f>'сходові кл'!O256</f>
        <v>1.3495709646818448</v>
      </c>
      <c r="E256" s="294">
        <f>'прибуд тер'!O256</f>
        <v>0.7772858212810333</v>
      </c>
      <c r="F256" s="294">
        <f>'слюсарі х.в.'!P256+водовідведення!P256+зварювальник!M256+'слюсарі ц.о. г.в.'!N256+'гаряча вода'!N256+'аварійні служби'!H256</f>
        <v>0.37855143589561513</v>
      </c>
      <c r="G256" s="294">
        <f>даратиз!K256</f>
        <v>2.093610877150764E-3</v>
      </c>
      <c r="H256" s="294">
        <f>димвенканали!Q256</f>
        <v>8.7067878356660397E-2</v>
      </c>
      <c r="I256" s="294">
        <f>покрівлі!O256+'під зими'!M256+маляри!N256+водій!L256</f>
        <v>0.27978095125429642</v>
      </c>
      <c r="J256" s="294">
        <f>електрики!P256</f>
        <v>4.9441399354217215E-2</v>
      </c>
      <c r="K256" s="295">
        <f t="shared" si="16"/>
        <v>2.9237920617008175</v>
      </c>
      <c r="L256" s="295">
        <v>3.5957537632390062E-2</v>
      </c>
      <c r="M256" s="295">
        <f t="shared" si="17"/>
        <v>2.96</v>
      </c>
      <c r="N256" s="295">
        <f t="shared" si="14"/>
        <v>3.552</v>
      </c>
    </row>
    <row r="257" spans="1:14" ht="17.25" customHeight="1" x14ac:dyDescent="0.35">
      <c r="A257" s="293">
        <f t="shared" si="15"/>
        <v>252</v>
      </c>
      <c r="B257" s="293" t="s">
        <v>1881</v>
      </c>
      <c r="C257" s="293">
        <v>48</v>
      </c>
      <c r="D257" s="294">
        <f>'сходові кл'!O257</f>
        <v>1.4711661849710984</v>
      </c>
      <c r="E257" s="294">
        <f>'прибуд тер'!O257</f>
        <v>0.36377507197602216</v>
      </c>
      <c r="F257" s="294">
        <f>'слюсарі х.в.'!P257+водовідведення!P257+зварювальник!M257+'слюсарі ц.о. г.в.'!N257+'гаряча вода'!N257+'аварійні служби'!H257</f>
        <v>0.36670587305057994</v>
      </c>
      <c r="G257" s="294">
        <f>даратиз!K257</f>
        <v>5.5298651252408473E-3</v>
      </c>
      <c r="H257" s="294">
        <f>димвенканали!Q257</f>
        <v>5.070037744068695E-2</v>
      </c>
      <c r="I257" s="294">
        <f>покрівлі!O257+'під зими'!M257+маляри!N257+водій!L257</f>
        <v>0.246114823732761</v>
      </c>
      <c r="J257" s="294">
        <f>електрики!P257</f>
        <v>4.9483076834405018E-2</v>
      </c>
      <c r="K257" s="295">
        <f t="shared" si="16"/>
        <v>2.5534752731307946</v>
      </c>
      <c r="L257" s="295">
        <v>3.0595990632062694E-2</v>
      </c>
      <c r="M257" s="295">
        <f t="shared" si="17"/>
        <v>2.58</v>
      </c>
      <c r="N257" s="295">
        <f t="shared" si="14"/>
        <v>3.0960000000000001</v>
      </c>
    </row>
    <row r="258" spans="1:14" ht="17.25" customHeight="1" x14ac:dyDescent="0.35">
      <c r="A258" s="293">
        <f t="shared" si="15"/>
        <v>253</v>
      </c>
      <c r="B258" s="293" t="s">
        <v>1882</v>
      </c>
      <c r="C258" s="293">
        <v>14</v>
      </c>
      <c r="D258" s="294">
        <f>'сходові кл'!O258</f>
        <v>1.25343581891653</v>
      </c>
      <c r="E258" s="294">
        <f>'прибуд тер'!O258</f>
        <v>0.28938546744117527</v>
      </c>
      <c r="F258" s="294">
        <f>'слюсарі х.в.'!P258+водовідведення!P258+зварювальник!M258+'слюсарі ц.о. г.в.'!N258+'гаряча вода'!N258+'аварійні служби'!H258</f>
        <v>0.40125790396555694</v>
      </c>
      <c r="G258" s="294">
        <f>даратиз!K258</f>
        <v>3.7883571157974493E-3</v>
      </c>
      <c r="H258" s="294">
        <f>димвенканали!Q258</f>
        <v>5.8147537293279289E-2</v>
      </c>
      <c r="I258" s="294">
        <f>покрівлі!O258+'під зими'!M258+маляри!N258+водій!L258</f>
        <v>0.25120414600416352</v>
      </c>
      <c r="J258" s="294">
        <f>електрики!P258</f>
        <v>5.8374908926254791E-2</v>
      </c>
      <c r="K258" s="295">
        <f t="shared" si="16"/>
        <v>2.3155941396627573</v>
      </c>
      <c r="L258" s="295">
        <v>2.7591867316061953E-2</v>
      </c>
      <c r="M258" s="295">
        <f t="shared" si="17"/>
        <v>2.34</v>
      </c>
      <c r="N258" s="295">
        <f t="shared" si="14"/>
        <v>2.8079999999999998</v>
      </c>
    </row>
    <row r="259" spans="1:14" ht="17.25" customHeight="1" x14ac:dyDescent="0.35">
      <c r="A259" s="293">
        <f t="shared" si="15"/>
        <v>254</v>
      </c>
      <c r="B259" s="293" t="s">
        <v>1883</v>
      </c>
      <c r="C259" s="293">
        <v>13</v>
      </c>
      <c r="D259" s="294">
        <f>'сходові кл'!O259</f>
        <v>0</v>
      </c>
      <c r="E259" s="294">
        <f>'прибуд тер'!O259</f>
        <v>0</v>
      </c>
      <c r="F259" s="294">
        <f>'слюсарі х.в.'!P259+водовідведення!P259+зварювальник!M259+'слюсарі ц.о. г.в.'!N259+'гаряча вода'!N259+'аварійні служби'!H259</f>
        <v>0.37552082407512238</v>
      </c>
      <c r="G259" s="294">
        <f>даратиз!K259</f>
        <v>7.6322418136020144E-3</v>
      </c>
      <c r="H259" s="294">
        <f>димвенканали!Q259</f>
        <v>8.9479939696243141E-2</v>
      </c>
      <c r="I259" s="294">
        <f>покрівлі!O259+'під зими'!M259+маляри!N259+водій!L259</f>
        <v>0.24894386056115264</v>
      </c>
      <c r="J259" s="294">
        <f>електрики!P259</f>
        <v>5.175157053311074E-2</v>
      </c>
      <c r="K259" s="295">
        <f t="shared" si="16"/>
        <v>0.7733284366792309</v>
      </c>
      <c r="L259" s="295">
        <v>8.8410880188126394E-3</v>
      </c>
      <c r="M259" s="295">
        <f t="shared" si="17"/>
        <v>0.78</v>
      </c>
      <c r="N259" s="295">
        <f t="shared" si="14"/>
        <v>0.93599999999999994</v>
      </c>
    </row>
    <row r="260" spans="1:14" ht="17.25" customHeight="1" x14ac:dyDescent="0.35">
      <c r="A260" s="293">
        <f t="shared" si="15"/>
        <v>255</v>
      </c>
      <c r="B260" s="293" t="s">
        <v>1884</v>
      </c>
      <c r="C260" s="293">
        <v>19</v>
      </c>
      <c r="D260" s="294">
        <f>'сходові кл'!O260</f>
        <v>0</v>
      </c>
      <c r="E260" s="294">
        <f>'прибуд тер'!O260</f>
        <v>0.65337623498379682</v>
      </c>
      <c r="F260" s="294">
        <f>'слюсарі х.в.'!P260+водовідведення!P260+зварювальник!M260+'слюсарі ц.о. г.в.'!N260+'гаряча вода'!N260+'аварійні служби'!H260</f>
        <v>0.37748723841683912</v>
      </c>
      <c r="G260" s="294">
        <f>даратиз!K260</f>
        <v>4.4087723264752427E-3</v>
      </c>
      <c r="H260" s="294">
        <f>димвенканали!Q260</f>
        <v>9.2218972364662727E-2</v>
      </c>
      <c r="I260" s="294">
        <f>покрівлі!O260+'під зими'!M260+маляри!N260+водій!L260</f>
        <v>0.23930954072420288</v>
      </c>
      <c r="J260" s="294">
        <f>електрики!P260</f>
        <v>4.6451217503153883E-2</v>
      </c>
      <c r="K260" s="295">
        <f t="shared" si="16"/>
        <v>1.4132519763191307</v>
      </c>
      <c r="L260" s="295">
        <v>3.1028584135389264E-2</v>
      </c>
      <c r="M260" s="295">
        <f t="shared" si="17"/>
        <v>1.44</v>
      </c>
      <c r="N260" s="295">
        <f t="shared" ref="N260:N323" si="18">M260*1.2</f>
        <v>1.728</v>
      </c>
    </row>
    <row r="261" spans="1:14" ht="17.25" customHeight="1" x14ac:dyDescent="0.35">
      <c r="A261" s="293">
        <f t="shared" si="15"/>
        <v>256</v>
      </c>
      <c r="B261" s="293" t="s">
        <v>1885</v>
      </c>
      <c r="C261" s="293">
        <v>17</v>
      </c>
      <c r="D261" s="294">
        <f>'сходові кл'!O261</f>
        <v>1.3127282339591502</v>
      </c>
      <c r="E261" s="294">
        <f>'прибуд тер'!O261</f>
        <v>0.45338673811979918</v>
      </c>
      <c r="F261" s="294">
        <f>'слюсарі х.в.'!P261+водовідведення!P261+зварювальник!M261+'слюсарі ц.о. г.в.'!N261+'гаряча вода'!N261+'аварійні служби'!H261</f>
        <v>0.35972389192271759</v>
      </c>
      <c r="G261" s="294">
        <f>даратиз!K261</f>
        <v>0</v>
      </c>
      <c r="H261" s="294">
        <f>димвенканали!Q261</f>
        <v>8.1432316561945106E-2</v>
      </c>
      <c r="I261" s="294">
        <f>покрівлі!O261+'під зими'!M261+маляри!N261+водій!L261</f>
        <v>0.24505842621775289</v>
      </c>
      <c r="J261" s="294">
        <f>електрики!P261</f>
        <v>4.7686290879617468E-2</v>
      </c>
      <c r="K261" s="295">
        <f t="shared" si="16"/>
        <v>2.5000158976609823</v>
      </c>
      <c r="L261" s="295">
        <v>3.0392071924571995E-2</v>
      </c>
      <c r="M261" s="295">
        <f t="shared" si="17"/>
        <v>2.5299999999999998</v>
      </c>
      <c r="N261" s="295">
        <f t="shared" si="18"/>
        <v>3.0359999999999996</v>
      </c>
    </row>
    <row r="262" spans="1:14" ht="17.25" customHeight="1" x14ac:dyDescent="0.35">
      <c r="A262" s="293">
        <f t="shared" si="15"/>
        <v>257</v>
      </c>
      <c r="B262" s="293" t="s">
        <v>1886</v>
      </c>
      <c r="C262" s="293">
        <v>12</v>
      </c>
      <c r="D262" s="294">
        <f>'сходові кл'!O262</f>
        <v>0.9788325220840095</v>
      </c>
      <c r="E262" s="294">
        <f>'прибуд тер'!O262</f>
        <v>0.4105228012739619</v>
      </c>
      <c r="F262" s="294">
        <f>'слюсарі х.в.'!P262+водовідведення!P262+зварювальник!M262+'слюсарі ц.о. г.в.'!N262+'гаряча вода'!N262+'аварійні служби'!H262</f>
        <v>0.47356873591947823</v>
      </c>
      <c r="G262" s="294">
        <f>даратиз!K262</f>
        <v>4.2049756625202805E-3</v>
      </c>
      <c r="H262" s="294">
        <f>димвенканали!Q262</f>
        <v>6.4046695718984414E-2</v>
      </c>
      <c r="I262" s="294">
        <f>покрівлі!O262+'під зими'!M262+маляри!N262+водій!L262</f>
        <v>0.29499607379391657</v>
      </c>
      <c r="J262" s="294">
        <f>електрики!P262</f>
        <v>5.0928228889060442E-2</v>
      </c>
      <c r="K262" s="295">
        <f t="shared" si="16"/>
        <v>2.2771000333419313</v>
      </c>
      <c r="L262" s="295">
        <v>2.9955153864715787E-2</v>
      </c>
      <c r="M262" s="295">
        <f t="shared" si="17"/>
        <v>2.31</v>
      </c>
      <c r="N262" s="295">
        <f t="shared" si="18"/>
        <v>2.7719999999999998</v>
      </c>
    </row>
    <row r="263" spans="1:14" ht="17.25" customHeight="1" x14ac:dyDescent="0.35">
      <c r="A263" s="293">
        <f t="shared" ref="A263:A326" si="19">A262+1</f>
        <v>258</v>
      </c>
      <c r="B263" s="293" t="s">
        <v>1887</v>
      </c>
      <c r="C263" s="293">
        <v>11</v>
      </c>
      <c r="D263" s="294">
        <f>'сходові кл'!O263</f>
        <v>1.1377070076255587</v>
      </c>
      <c r="E263" s="294">
        <f>'прибуд тер'!O263</f>
        <v>0.61527442633009022</v>
      </c>
      <c r="F263" s="294">
        <f>'слюсарі х.в.'!P263+водовідведення!P263+зварювальник!M263+'слюсарі ц.о. г.в.'!N263+'гаряча вода'!N263+'аварійні служби'!H263</f>
        <v>0.41059252215717357</v>
      </c>
      <c r="G263" s="294">
        <f>даратиз!K263</f>
        <v>6.6657901656586895E-3</v>
      </c>
      <c r="H263" s="294">
        <f>димвенканали!Q263</f>
        <v>9.3421733219239314E-2</v>
      </c>
      <c r="I263" s="294">
        <f>покрівлі!O263+'під зими'!M263+маляри!N263+водій!L263</f>
        <v>0.27329164910946724</v>
      </c>
      <c r="J263" s="294">
        <f>електрики!P263</f>
        <v>6.0777136969104875E-2</v>
      </c>
      <c r="K263" s="295">
        <f t="shared" si="16"/>
        <v>2.5977302655762924</v>
      </c>
      <c r="L263" s="295">
        <v>3.1666729711753806E-2</v>
      </c>
      <c r="M263" s="295">
        <f t="shared" si="17"/>
        <v>2.63</v>
      </c>
      <c r="N263" s="295">
        <f t="shared" si="18"/>
        <v>3.1559999999999997</v>
      </c>
    </row>
    <row r="264" spans="1:14" ht="17.25" customHeight="1" x14ac:dyDescent="0.35">
      <c r="A264" s="293">
        <f t="shared" si="19"/>
        <v>259</v>
      </c>
      <c r="B264" s="293" t="s">
        <v>1888</v>
      </c>
      <c r="C264" s="293">
        <v>5</v>
      </c>
      <c r="D264" s="294">
        <f>'сходові кл'!O264</f>
        <v>0.98064563172043018</v>
      </c>
      <c r="E264" s="294">
        <f>'прибуд тер'!O264</f>
        <v>0.88968163691756263</v>
      </c>
      <c r="F264" s="294">
        <f>'слюсарі х.в.'!P264+водовідведення!P264+зварювальник!M264+'слюсарі ц.о. г.в.'!N264+'гаряча вода'!N264+'аварійні служби'!H264</f>
        <v>0.33538248673091675</v>
      </c>
      <c r="G264" s="294">
        <f>даратиз!K264</f>
        <v>8.4072580645161293E-3</v>
      </c>
      <c r="H264" s="294">
        <f>димвенканали!Q264</f>
        <v>0.10965063038937202</v>
      </c>
      <c r="I264" s="294">
        <f>покрівлі!O264+'під зими'!M264+маляри!N264+водій!L264</f>
        <v>0.28966493345097921</v>
      </c>
      <c r="J264" s="294">
        <f>електрики!P264</f>
        <v>4.1422123995251942E-2</v>
      </c>
      <c r="K264" s="295">
        <f t="shared" si="16"/>
        <v>2.6548547012690289</v>
      </c>
      <c r="L264" s="295">
        <v>3.3026817842888419E-2</v>
      </c>
      <c r="M264" s="295">
        <f t="shared" si="17"/>
        <v>2.69</v>
      </c>
      <c r="N264" s="295">
        <f t="shared" si="18"/>
        <v>3.2279999999999998</v>
      </c>
    </row>
    <row r="265" spans="1:14" ht="17.25" customHeight="1" x14ac:dyDescent="0.35">
      <c r="A265" s="293">
        <f t="shared" si="19"/>
        <v>260</v>
      </c>
      <c r="B265" s="293" t="s">
        <v>1889</v>
      </c>
      <c r="C265" s="293">
        <v>13</v>
      </c>
      <c r="D265" s="294">
        <f>'сходові кл'!O265</f>
        <v>1.3029611774744025</v>
      </c>
      <c r="E265" s="294">
        <f>'прибуд тер'!O265</f>
        <v>0.58518701368869541</v>
      </c>
      <c r="F265" s="294">
        <f>'слюсарі х.в.'!P265+водовідведення!P265+зварювальник!M265+'слюсарі ц.о. г.в.'!N265+'гаряча вода'!N265+'аварійні служби'!H265</f>
        <v>0.36440497132860894</v>
      </c>
      <c r="G265" s="294">
        <f>даратиз!K265</f>
        <v>7.7304868098993732E-3</v>
      </c>
      <c r="H265" s="294">
        <f>димвенканали!Q265</f>
        <v>0.12167072426154124</v>
      </c>
      <c r="I265" s="294">
        <f>покрівлі!O265+'під зими'!M265+маляри!N265+водій!L265</f>
        <v>0.34048003682236</v>
      </c>
      <c r="J265" s="294">
        <f>електрики!P265</f>
        <v>4.1906527403409631E-2</v>
      </c>
      <c r="K265" s="295">
        <f t="shared" si="16"/>
        <v>2.7643409377889179</v>
      </c>
      <c r="L265" s="295">
        <v>3.4778983335244679E-2</v>
      </c>
      <c r="M265" s="295">
        <f t="shared" si="17"/>
        <v>2.8</v>
      </c>
      <c r="N265" s="295">
        <f t="shared" si="18"/>
        <v>3.36</v>
      </c>
    </row>
    <row r="266" spans="1:14" ht="17.25" customHeight="1" x14ac:dyDescent="0.35">
      <c r="A266" s="293">
        <f t="shared" si="19"/>
        <v>261</v>
      </c>
      <c r="B266" s="293" t="s">
        <v>1890</v>
      </c>
      <c r="C266" s="293">
        <v>13</v>
      </c>
      <c r="D266" s="294">
        <f>'сходові кл'!O266</f>
        <v>1.2045856997971598</v>
      </c>
      <c r="E266" s="294">
        <f>'прибуд тер'!O266</f>
        <v>0.88074267748478718</v>
      </c>
      <c r="F266" s="294">
        <f>'слюсарі х.в.'!P266+водовідведення!P266+зварювальник!M266+'слюсарі ц.о. г.в.'!N266+'гаряча вода'!N266+'аварійні служби'!H266</f>
        <v>0.41733107814891124</v>
      </c>
      <c r="G266" s="294">
        <f>даратиз!K266</f>
        <v>7.9107505070993914E-3</v>
      </c>
      <c r="H266" s="294">
        <f>димвенканали!Q266</f>
        <v>0.10678057213588985</v>
      </c>
      <c r="I266" s="294">
        <f>покрівлі!O266+'під зими'!M266+маляри!N266+водій!L266</f>
        <v>0.28185440789415483</v>
      </c>
      <c r="J266" s="294">
        <f>електрики!P266</f>
        <v>6.2511278402570883E-2</v>
      </c>
      <c r="K266" s="295">
        <f t="shared" si="16"/>
        <v>2.9617164643705736</v>
      </c>
      <c r="L266" s="295">
        <v>3.6397392288568385E-2</v>
      </c>
      <c r="M266" s="295">
        <f t="shared" si="17"/>
        <v>3</v>
      </c>
      <c r="N266" s="295">
        <f t="shared" si="18"/>
        <v>3.5999999999999996</v>
      </c>
    </row>
    <row r="267" spans="1:14" ht="17.25" customHeight="1" x14ac:dyDescent="0.35">
      <c r="A267" s="293">
        <f t="shared" si="19"/>
        <v>262</v>
      </c>
      <c r="B267" s="293" t="s">
        <v>2050</v>
      </c>
      <c r="C267" s="293">
        <v>21</v>
      </c>
      <c r="D267" s="294">
        <f>'сходові кл'!O267</f>
        <v>1.526207860774345</v>
      </c>
      <c r="E267" s="294">
        <f>'прибуд тер'!O267</f>
        <v>0.47169658453917357</v>
      </c>
      <c r="F267" s="294">
        <f>'слюсарі х.в.'!P267+водовідведення!P267+зварювальник!M267+'слюсарі ц.о. г.в.'!N267+'гаряча вода'!N267+'аварійні служби'!H267</f>
        <v>0.36956341023908312</v>
      </c>
      <c r="G267" s="294">
        <f>даратиз!K267</f>
        <v>7.9194368400469298E-3</v>
      </c>
      <c r="H267" s="294">
        <f>димвенканали!Q267</f>
        <v>7.7186957163642794E-2</v>
      </c>
      <c r="I267" s="294">
        <f>покрівлі!O267+'під зими'!M267+маляри!N267+водій!L267</f>
        <v>0.31381189343015214</v>
      </c>
      <c r="J267" s="294">
        <f>електрики!P267</f>
        <v>5.0218453025139241E-2</v>
      </c>
      <c r="K267" s="295">
        <f t="shared" si="16"/>
        <v>2.8166045960115831</v>
      </c>
      <c r="L267" s="295">
        <v>3.4686533161791579E-2</v>
      </c>
      <c r="M267" s="295">
        <f t="shared" si="17"/>
        <v>2.85</v>
      </c>
      <c r="N267" s="295">
        <f t="shared" si="18"/>
        <v>3.42</v>
      </c>
    </row>
    <row r="268" spans="1:14" ht="17.25" customHeight="1" x14ac:dyDescent="0.35">
      <c r="A268" s="293">
        <f t="shared" si="19"/>
        <v>263</v>
      </c>
      <c r="B268" s="293" t="s">
        <v>2051</v>
      </c>
      <c r="C268" s="293">
        <v>21</v>
      </c>
      <c r="D268" s="294">
        <f>'сходові кл'!O268</f>
        <v>1.5465123697916665</v>
      </c>
      <c r="E268" s="294">
        <f>'прибуд тер'!O268</f>
        <v>0.16961177343749997</v>
      </c>
      <c r="F268" s="294">
        <f>'слюсарі х.в.'!P268+водовідведення!P268+зварювальник!M268+'слюсарі ц.о. г.в.'!N268+'гаряча вода'!N268+'аварійні служби'!H268</f>
        <v>0.39099151214485262</v>
      </c>
      <c r="G268" s="294">
        <f>даратиз!K268</f>
        <v>4.8339843750000002E-3</v>
      </c>
      <c r="H268" s="294">
        <f>димвенканали!Q268</f>
        <v>5.7110811518291352E-2</v>
      </c>
      <c r="I268" s="294">
        <f>покрівлі!O268+'під зими'!M268+маляри!N268+водій!L268</f>
        <v>0.28380677795689019</v>
      </c>
      <c r="J268" s="294">
        <f>електрики!P268</f>
        <v>5.5732892528333779E-2</v>
      </c>
      <c r="K268" s="295">
        <f t="shared" si="16"/>
        <v>2.5086001217525347</v>
      </c>
      <c r="L268" s="295">
        <v>3.0311874647563793E-2</v>
      </c>
      <c r="M268" s="295">
        <f t="shared" si="17"/>
        <v>2.54</v>
      </c>
      <c r="N268" s="295">
        <f t="shared" si="18"/>
        <v>3.048</v>
      </c>
    </row>
    <row r="269" spans="1:14" ht="17.25" customHeight="1" x14ac:dyDescent="0.35">
      <c r="A269" s="293">
        <f t="shared" si="19"/>
        <v>264</v>
      </c>
      <c r="B269" s="293" t="s">
        <v>2052</v>
      </c>
      <c r="C269" s="293">
        <v>20</v>
      </c>
      <c r="D269" s="294">
        <f>'сходові кл'!O269</f>
        <v>1.2897554898648649</v>
      </c>
      <c r="E269" s="294">
        <f>'прибуд тер'!O269</f>
        <v>0.44007379054054058</v>
      </c>
      <c r="F269" s="294">
        <f>'слюсарі х.в.'!P269+водовідведення!P269+зварювальник!M269+'слюсарі ц.о. г.в.'!N269+'гаряча вода'!N269+'аварійні служби'!H269</f>
        <v>0.36406686518020759</v>
      </c>
      <c r="G269" s="294">
        <f>даратиз!K269</f>
        <v>5.906883445945945E-3</v>
      </c>
      <c r="H269" s="294">
        <f>димвенканали!Q269</f>
        <v>9.1684334247485746E-2</v>
      </c>
      <c r="I269" s="294">
        <f>покрівлі!O269+'під зими'!M269+маляри!N269+водій!L269</f>
        <v>0.28644183164142767</v>
      </c>
      <c r="J269" s="294">
        <f>електрики!P269</f>
        <v>4.8803938322108498E-2</v>
      </c>
      <c r="K269" s="295">
        <f t="shared" si="16"/>
        <v>2.5267331332425806</v>
      </c>
      <c r="L269" s="295">
        <v>3.1064807622132058E-2</v>
      </c>
      <c r="M269" s="295">
        <f t="shared" si="17"/>
        <v>2.56</v>
      </c>
      <c r="N269" s="295">
        <f t="shared" si="18"/>
        <v>3.0720000000000001</v>
      </c>
    </row>
    <row r="270" spans="1:14" ht="17.25" customHeight="1" x14ac:dyDescent="0.35">
      <c r="A270" s="293">
        <f t="shared" si="19"/>
        <v>265</v>
      </c>
      <c r="B270" s="293" t="s">
        <v>2053</v>
      </c>
      <c r="C270" s="293">
        <v>28</v>
      </c>
      <c r="D270" s="294">
        <f>'сходові кл'!O270</f>
        <v>1.2890105957616951</v>
      </c>
      <c r="E270" s="294">
        <f>'прибуд тер'!O270</f>
        <v>0.27922759236305478</v>
      </c>
      <c r="F270" s="294">
        <f>'слюсарі х.в.'!P270+водовідведення!P270+зварювальник!M270+'слюсарі ц.о. г.в.'!N270+'гаряча вода'!N270+'аварійні служби'!H270</f>
        <v>0.37393279200462198</v>
      </c>
      <c r="G270" s="294">
        <f>даратиз!K270</f>
        <v>4.9630147940823667E-3</v>
      </c>
      <c r="H270" s="294">
        <f>димвенканали!Q270</f>
        <v>0.12363094363661972</v>
      </c>
      <c r="I270" s="294">
        <f>покрівлі!O270+'під зими'!M270+маляри!N270+водій!L270</f>
        <v>0.27591385389644152</v>
      </c>
      <c r="J270" s="294">
        <f>електрики!P270</f>
        <v>5.1342896595474224E-2</v>
      </c>
      <c r="K270" s="295">
        <f t="shared" si="16"/>
        <v>2.3980216890519901</v>
      </c>
      <c r="L270" s="295">
        <v>2.9718084715157477E-2</v>
      </c>
      <c r="M270" s="295">
        <f t="shared" si="17"/>
        <v>2.4300000000000002</v>
      </c>
      <c r="N270" s="295">
        <f t="shared" si="18"/>
        <v>2.9159999999999999</v>
      </c>
    </row>
    <row r="271" spans="1:14" ht="17.25" customHeight="1" x14ac:dyDescent="0.35">
      <c r="A271" s="293">
        <f t="shared" si="19"/>
        <v>266</v>
      </c>
      <c r="B271" s="293" t="s">
        <v>2054</v>
      </c>
      <c r="C271" s="293">
        <v>26</v>
      </c>
      <c r="D271" s="294">
        <f>'сходові кл'!O271</f>
        <v>0.75510981417863821</v>
      </c>
      <c r="E271" s="294">
        <f>'прибуд тер'!O271</f>
        <v>0.27497612794087029</v>
      </c>
      <c r="F271" s="294">
        <f>'слюсарі х.в.'!P271+водовідведення!P271+зварювальник!M271+'слюсарі ц.о. г.в.'!N271+'гаряча вода'!N271+'аварійні служби'!H271</f>
        <v>0.40817084518220248</v>
      </c>
      <c r="G271" s="294">
        <f>даратиз!K271</f>
        <v>4.0755777638975636E-3</v>
      </c>
      <c r="H271" s="294">
        <f>димвенканали!Q271</f>
        <v>5.9582737792204028E-2</v>
      </c>
      <c r="I271" s="294">
        <f>покрівлі!O271+'під зими'!M271+маляри!N271+водій!L271</f>
        <v>0.27354590671079038</v>
      </c>
      <c r="J271" s="294">
        <f>електрики!P271</f>
        <v>6.0153927725771869E-2</v>
      </c>
      <c r="K271" s="295">
        <f t="shared" si="16"/>
        <v>1.8356149372943749</v>
      </c>
      <c r="L271" s="295">
        <v>2.1755835776116495E-2</v>
      </c>
      <c r="M271" s="295">
        <f t="shared" si="17"/>
        <v>1.86</v>
      </c>
      <c r="N271" s="295">
        <f t="shared" si="18"/>
        <v>2.2320000000000002</v>
      </c>
    </row>
    <row r="272" spans="1:14" ht="17.25" customHeight="1" x14ac:dyDescent="0.35">
      <c r="A272" s="293">
        <f t="shared" si="19"/>
        <v>267</v>
      </c>
      <c r="B272" s="293" t="s">
        <v>2055</v>
      </c>
      <c r="C272" s="293">
        <v>38</v>
      </c>
      <c r="D272" s="294">
        <f>'сходові кл'!O272</f>
        <v>1.3397054318873665</v>
      </c>
      <c r="E272" s="294">
        <f>'прибуд тер'!O272</f>
        <v>0.3634906803652968</v>
      </c>
      <c r="F272" s="294">
        <f>'слюсарі х.в.'!P272+водовідведення!P272+зварювальник!M272+'слюсарі ц.о. г.в.'!N272+'гаряча вода'!N272+'аварійні служби'!H272</f>
        <v>0.40226490512647584</v>
      </c>
      <c r="G272" s="294">
        <f>даратиз!K272</f>
        <v>4.5947488584474885E-3</v>
      </c>
      <c r="H272" s="294">
        <f>димвенканали!Q272</f>
        <v>9.7631499725916629E-2</v>
      </c>
      <c r="I272" s="294">
        <f>покрівлі!O272+'під зими'!M272+маляри!N272+водій!L272</f>
        <v>0.25053540170162941</v>
      </c>
      <c r="J272" s="294">
        <f>електрики!P272</f>
        <v>5.8634056796931976E-2</v>
      </c>
      <c r="K272" s="295">
        <f t="shared" si="16"/>
        <v>2.5168567244620648</v>
      </c>
      <c r="L272" s="295">
        <v>3.058209184368238E-2</v>
      </c>
      <c r="M272" s="295">
        <f t="shared" si="17"/>
        <v>2.5499999999999998</v>
      </c>
      <c r="N272" s="295">
        <f t="shared" si="18"/>
        <v>3.0599999999999996</v>
      </c>
    </row>
    <row r="273" spans="1:14" ht="17.25" customHeight="1" x14ac:dyDescent="0.35">
      <c r="A273" s="293">
        <f t="shared" si="19"/>
        <v>268</v>
      </c>
      <c r="B273" s="293" t="s">
        <v>1910</v>
      </c>
      <c r="C273" s="293">
        <v>31</v>
      </c>
      <c r="D273" s="294">
        <f>'сходові кл'!O273</f>
        <v>0.92681606238125391</v>
      </c>
      <c r="E273" s="294">
        <f>'прибуд тер'!O273</f>
        <v>0.31700011980156212</v>
      </c>
      <c r="F273" s="294">
        <f>'слюсарі х.в.'!P273+водовідведення!P273+зварювальник!M273+'слюсарі ц.о. г.в.'!N273+'гаряча вода'!N273+'аварійні служби'!H273</f>
        <v>0.37982709166296835</v>
      </c>
      <c r="G273" s="294">
        <f>даратиз!K273</f>
        <v>4.8329639012032934E-3</v>
      </c>
      <c r="H273" s="294">
        <f>димвенканали!Q273</f>
        <v>5.6248736724700217E-2</v>
      </c>
      <c r="I273" s="294">
        <f>покрівлі!O273+'під зими'!M273+маляри!N273+водій!L273</f>
        <v>0.2841318745410123</v>
      </c>
      <c r="J273" s="294">
        <f>електрики!P273</f>
        <v>5.285977191287692E-2</v>
      </c>
      <c r="K273" s="295">
        <f t="shared" si="16"/>
        <v>2.0217166209255768</v>
      </c>
      <c r="L273" s="295">
        <v>2.4250559243233081E-2</v>
      </c>
      <c r="M273" s="295">
        <f t="shared" si="17"/>
        <v>2.0499999999999998</v>
      </c>
      <c r="N273" s="295">
        <f t="shared" si="18"/>
        <v>2.4599999999999995</v>
      </c>
    </row>
    <row r="274" spans="1:14" ht="17.25" customHeight="1" x14ac:dyDescent="0.35">
      <c r="A274" s="293">
        <f t="shared" si="19"/>
        <v>269</v>
      </c>
      <c r="B274" s="293" t="s">
        <v>2056</v>
      </c>
      <c r="C274" s="293">
        <v>42</v>
      </c>
      <c r="D274" s="294">
        <f>'сходові кл'!O274</f>
        <v>1.3836690410689723</v>
      </c>
      <c r="E274" s="294">
        <f>'прибуд тер'!O274</f>
        <v>0.23321479976419732</v>
      </c>
      <c r="F274" s="294">
        <f>'слюсарі х.в.'!P274+водовідведення!P274+зварювальник!M274+'слюсарі ц.о. г.в.'!N274+'гаряча вода'!N274+'аварійні служби'!H274</f>
        <v>0.4881810523851271</v>
      </c>
      <c r="G274" s="294">
        <f>даратиз!K274</f>
        <v>4.494989192375713E-3</v>
      </c>
      <c r="H274" s="294">
        <f>димвенканали!Q274</f>
        <v>9.5664079507130906E-2</v>
      </c>
      <c r="I274" s="294">
        <f>покрівлі!O274+'під зими'!M274+маляри!N274+водій!L274</f>
        <v>0.28792813749419699</v>
      </c>
      <c r="J274" s="294">
        <f>електрики!P274</f>
        <v>8.0744246420298538E-2</v>
      </c>
      <c r="K274" s="295">
        <f t="shared" si="16"/>
        <v>2.5738963458322988</v>
      </c>
      <c r="L274" s="295">
        <v>3.1102823780148954E-2</v>
      </c>
      <c r="M274" s="295">
        <f t="shared" si="17"/>
        <v>2.6</v>
      </c>
      <c r="N274" s="295">
        <f t="shared" si="18"/>
        <v>3.12</v>
      </c>
    </row>
    <row r="275" spans="1:14" ht="17.25" customHeight="1" x14ac:dyDescent="0.35">
      <c r="A275" s="293">
        <f t="shared" si="19"/>
        <v>270</v>
      </c>
      <c r="B275" s="293" t="s">
        <v>2057</v>
      </c>
      <c r="C275" s="293">
        <v>51</v>
      </c>
      <c r="D275" s="294">
        <f>'сходові кл'!O275</f>
        <v>1.0927687554395127</v>
      </c>
      <c r="E275" s="294">
        <f>'прибуд тер'!O275</f>
        <v>0.34010924804177539</v>
      </c>
      <c r="F275" s="294">
        <f>'слюсарі х.в.'!P275+водовідведення!P275+зварювальник!M275+'слюсарі ц.о. г.в.'!N275+'гаряча вода'!N275+'аварійні служби'!H275</f>
        <v>0.4870955994022651</v>
      </c>
      <c r="G275" s="294">
        <f>даратиз!K275</f>
        <v>6.1488250652741517E-3</v>
      </c>
      <c r="H275" s="294">
        <f>димвенканали!Q275</f>
        <v>5.0394245775985468E-2</v>
      </c>
      <c r="I275" s="294">
        <f>покрівлі!O275+'під зими'!M275+маляри!N275+водій!L275</f>
        <v>0.29360462855058811</v>
      </c>
      <c r="J275" s="294">
        <f>електрики!P275</f>
        <v>8.0464909275371921E-2</v>
      </c>
      <c r="K275" s="295">
        <f t="shared" si="16"/>
        <v>2.3505862115507727</v>
      </c>
      <c r="L275" s="295">
        <v>2.7804113650976577E-2</v>
      </c>
      <c r="M275" s="295">
        <f t="shared" si="17"/>
        <v>2.38</v>
      </c>
      <c r="N275" s="295">
        <f t="shared" si="18"/>
        <v>2.8559999999999999</v>
      </c>
    </row>
    <row r="276" spans="1:14" ht="17.25" customHeight="1" x14ac:dyDescent="0.35">
      <c r="A276" s="293">
        <f t="shared" si="19"/>
        <v>271</v>
      </c>
      <c r="B276" s="293" t="s">
        <v>2058</v>
      </c>
      <c r="C276" s="293">
        <v>15</v>
      </c>
      <c r="D276" s="294">
        <f>'сходові кл'!O276</f>
        <v>0.8261735752392243</v>
      </c>
      <c r="E276" s="294">
        <f>'прибуд тер'!O276</f>
        <v>0.69963400302029533</v>
      </c>
      <c r="F276" s="294">
        <f>'слюсарі х.в.'!P276+водовідведення!P276+зварювальник!M276+'слюсарі ц.о. г.в.'!N276+'гаряча вода'!N276+'аварійні служби'!H276</f>
        <v>0.44907181211263947</v>
      </c>
      <c r="G276" s="294">
        <f>даратиз!K276</f>
        <v>3.1993606571259201E-3</v>
      </c>
      <c r="H276" s="294">
        <f>димвенканали!Q276</f>
        <v>7.3819081470952147E-2</v>
      </c>
      <c r="I276" s="294">
        <f>покрівлі!O276+'під зими'!M276+маляри!N276+водій!L276</f>
        <v>0.22162168378852892</v>
      </c>
      <c r="J276" s="294">
        <f>електрики!P276</f>
        <v>7.067963405066699E-2</v>
      </c>
      <c r="K276" s="295">
        <f t="shared" si="16"/>
        <v>2.3441991503394326</v>
      </c>
      <c r="L276" s="295">
        <v>2.7682078780572522E-2</v>
      </c>
      <c r="M276" s="295">
        <f t="shared" si="17"/>
        <v>2.37</v>
      </c>
      <c r="N276" s="295">
        <f t="shared" si="18"/>
        <v>2.8439999999999999</v>
      </c>
    </row>
    <row r="277" spans="1:14" ht="17.25" customHeight="1" x14ac:dyDescent="0.35">
      <c r="A277" s="293">
        <f t="shared" si="19"/>
        <v>272</v>
      </c>
      <c r="B277" s="293" t="s">
        <v>2059</v>
      </c>
      <c r="C277" s="293">
        <v>35</v>
      </c>
      <c r="D277" s="294">
        <f>'сходові кл'!O277</f>
        <v>1.4955569779643232</v>
      </c>
      <c r="E277" s="294">
        <f>'прибуд тер'!O277</f>
        <v>0.30374686253934946</v>
      </c>
      <c r="F277" s="294">
        <f>'слюсарі х.в.'!P277+водовідведення!P277+зварювальник!M277+'слюсарі ц.о. г.в.'!N277+'гаряча вода'!N277+'аварійні служби'!H277</f>
        <v>0.4466855724782442</v>
      </c>
      <c r="G277" s="294">
        <f>даратиз!K277</f>
        <v>7.460650577124868E-3</v>
      </c>
      <c r="H277" s="294">
        <f>димвенканали!Q277</f>
        <v>5.797891804231662E-2</v>
      </c>
      <c r="I277" s="294">
        <f>покрівлі!O277+'під зими'!M277+маляри!N277+водій!L277</f>
        <v>0.28421772493778397</v>
      </c>
      <c r="J277" s="294">
        <f>електрики!P277</f>
        <v>7.0065544470457639E-2</v>
      </c>
      <c r="K277" s="295">
        <f t="shared" si="16"/>
        <v>2.6657122510096003</v>
      </c>
      <c r="L277" s="295">
        <v>3.1939865627235484E-2</v>
      </c>
      <c r="M277" s="295">
        <f t="shared" si="17"/>
        <v>2.7</v>
      </c>
      <c r="N277" s="295">
        <f t="shared" si="18"/>
        <v>3.24</v>
      </c>
    </row>
    <row r="278" spans="1:14" ht="17.25" customHeight="1" x14ac:dyDescent="0.35">
      <c r="A278" s="293">
        <f t="shared" si="19"/>
        <v>273</v>
      </c>
      <c r="B278" s="293" t="s">
        <v>2060</v>
      </c>
      <c r="C278" s="293">
        <v>31</v>
      </c>
      <c r="D278" s="294">
        <f>'сходові кл'!O278</f>
        <v>1.2844970163876024</v>
      </c>
      <c r="E278" s="294">
        <f>'прибуд тер'!O278</f>
        <v>0.42968584491153072</v>
      </c>
      <c r="F278" s="294">
        <f>'слюсарі х.в.'!P278+водовідведення!P278+зварювальник!M278+'слюсарі ц.о. г.в.'!N278+'гаряча вода'!N278+'аварійні служби'!H278</f>
        <v>0.45883965405763483</v>
      </c>
      <c r="G278" s="294">
        <f>даратиз!K278</f>
        <v>6.1186319914499458E-3</v>
      </c>
      <c r="H278" s="294">
        <f>димвенканали!Q278</f>
        <v>5.3895685097917118E-2</v>
      </c>
      <c r="I278" s="294">
        <f>покрівлі!O278+'під зими'!M278+маляри!N278+водій!L278</f>
        <v>0.27849422353643316</v>
      </c>
      <c r="J278" s="294">
        <f>електрики!P278</f>
        <v>7.3193350558051179E-2</v>
      </c>
      <c r="K278" s="295">
        <f t="shared" si="16"/>
        <v>2.5847244065406199</v>
      </c>
      <c r="L278" s="295">
        <v>3.0762918531602585E-2</v>
      </c>
      <c r="M278" s="295">
        <f t="shared" si="17"/>
        <v>2.62</v>
      </c>
      <c r="N278" s="295">
        <f t="shared" si="18"/>
        <v>3.1440000000000001</v>
      </c>
    </row>
    <row r="279" spans="1:14" ht="17.25" customHeight="1" x14ac:dyDescent="0.35">
      <c r="A279" s="293">
        <f t="shared" si="19"/>
        <v>274</v>
      </c>
      <c r="B279" s="293" t="s">
        <v>2061</v>
      </c>
      <c r="C279" s="293">
        <v>28</v>
      </c>
      <c r="D279" s="294">
        <f>'сходові кл'!O279</f>
        <v>0.66200208305779651</v>
      </c>
      <c r="E279" s="294">
        <f>'прибуд тер'!O279</f>
        <v>0.76665149702420321</v>
      </c>
      <c r="F279" s="294">
        <f>'слюсарі х.в.'!P279+водовідведення!P279+зварювальник!M279+'слюсарі ц.о. г.в.'!N279+'гаряча вода'!N279+'аварійні служби'!H279</f>
        <v>0.42519668100311336</v>
      </c>
      <c r="G279" s="294">
        <f>даратиз!K279</f>
        <v>4.096680333289247E-3</v>
      </c>
      <c r="H279" s="294">
        <f>димвенканали!Q279</f>
        <v>8.8755825261779012E-2</v>
      </c>
      <c r="I279" s="294">
        <f>покрівлі!O279+'під зими'!M279+маляри!N279+водій!L279</f>
        <v>0.22307901120084983</v>
      </c>
      <c r="J279" s="294">
        <f>електрики!P279</f>
        <v>6.4535461005696071E-2</v>
      </c>
      <c r="K279" s="295">
        <f t="shared" si="16"/>
        <v>2.2343172388867272</v>
      </c>
      <c r="L279" s="295">
        <v>2.6595689973108617E-2</v>
      </c>
      <c r="M279" s="295">
        <f t="shared" si="17"/>
        <v>2.2599999999999998</v>
      </c>
      <c r="N279" s="295">
        <f t="shared" si="18"/>
        <v>2.7119999999999997</v>
      </c>
    </row>
    <row r="280" spans="1:14" ht="17.25" customHeight="1" x14ac:dyDescent="0.35">
      <c r="A280" s="293">
        <f t="shared" si="19"/>
        <v>275</v>
      </c>
      <c r="B280" s="293" t="s">
        <v>2064</v>
      </c>
      <c r="C280" s="293">
        <v>24</v>
      </c>
      <c r="D280" s="294">
        <f>'сходові кл'!O280</f>
        <v>0.63370494864612503</v>
      </c>
      <c r="E280" s="294">
        <f>'прибуд тер'!O280</f>
        <v>0.75265701032264742</v>
      </c>
      <c r="F280" s="294">
        <f>'слюсарі х.в.'!P280+водовідведення!P280+зварювальник!M280+'слюсарі ц.о. г.в.'!N280+'гаряча вода'!N280+'аварійні служби'!H280</f>
        <v>0.34525141952399846</v>
      </c>
      <c r="G280" s="294">
        <f>даратиз!K280</f>
        <v>2.8011204481792713E-3</v>
      </c>
      <c r="H280" s="294">
        <f>димвенканали!Q280</f>
        <v>5.9376287354764079E-2</v>
      </c>
      <c r="I280" s="294">
        <f>покрівлі!O280+'під зими'!M280+маляри!N280+водій!L280</f>
        <v>0.29003764404678167</v>
      </c>
      <c r="J280" s="294">
        <f>електрики!P280</f>
        <v>4.3961855843077852E-2</v>
      </c>
      <c r="K280" s="295">
        <f t="shared" si="16"/>
        <v>2.1277902861855735</v>
      </c>
      <c r="L280" s="295">
        <v>2.5829750098720617E-2</v>
      </c>
      <c r="M280" s="295">
        <f t="shared" si="17"/>
        <v>2.15</v>
      </c>
      <c r="N280" s="295">
        <f t="shared" si="18"/>
        <v>2.5799999999999996</v>
      </c>
    </row>
    <row r="281" spans="1:14" ht="17.25" customHeight="1" x14ac:dyDescent="0.35">
      <c r="A281" s="293">
        <f t="shared" si="19"/>
        <v>276</v>
      </c>
      <c r="B281" s="293" t="s">
        <v>2063</v>
      </c>
      <c r="C281" s="293">
        <v>25</v>
      </c>
      <c r="D281" s="294">
        <f>'сходові кл'!O281</f>
        <v>0.72556406398479567</v>
      </c>
      <c r="E281" s="294">
        <f>'прибуд тер'!O281</f>
        <v>0.75187210389610404</v>
      </c>
      <c r="F281" s="294">
        <f>'слюсарі х.в.'!P281+водовідведення!P281+зварювальник!M281+'слюсарі ц.о. г.в.'!N281+'гаряча вода'!N281+'аварійні служби'!H281</f>
        <v>0.39569742026660149</v>
      </c>
      <c r="G281" s="294">
        <f>даратиз!K281</f>
        <v>4.0386442825467214E-3</v>
      </c>
      <c r="H281" s="294">
        <f>димвенканали!Q281</f>
        <v>7.7103975389893761E-2</v>
      </c>
      <c r="I281" s="294">
        <f>покрівлі!O281+'під зими'!M281+маляри!N281+водій!L281</f>
        <v>0.27245195531465288</v>
      </c>
      <c r="J281" s="294">
        <f>електрики!P281</f>
        <v>5.6943939860435049E-2</v>
      </c>
      <c r="K281" s="295">
        <f t="shared" si="16"/>
        <v>2.2836721029950295</v>
      </c>
      <c r="L281" s="295">
        <v>2.758914949745174E-2</v>
      </c>
      <c r="M281" s="295">
        <f t="shared" si="17"/>
        <v>2.31</v>
      </c>
      <c r="N281" s="295">
        <f t="shared" si="18"/>
        <v>2.7719999999999998</v>
      </c>
    </row>
    <row r="282" spans="1:14" ht="17.25" customHeight="1" x14ac:dyDescent="0.35">
      <c r="A282" s="293">
        <f t="shared" si="19"/>
        <v>277</v>
      </c>
      <c r="B282" s="293" t="s">
        <v>2062</v>
      </c>
      <c r="C282" s="293">
        <v>19</v>
      </c>
      <c r="D282" s="294">
        <f>'сходові кл'!O282</f>
        <v>1.1951498157780667</v>
      </c>
      <c r="E282" s="294">
        <f>'прибуд тер'!O282</f>
        <v>0.30427680667533591</v>
      </c>
      <c r="F282" s="294">
        <f>'слюсарі х.в.'!P282+водовідведення!P282+зварювальник!M282+'слюсарі ц.о. г.в.'!N282+'гаряча вода'!N282+'аварійні служби'!H282</f>
        <v>0.49885298445106185</v>
      </c>
      <c r="G282" s="294">
        <f>даратиз!K282</f>
        <v>5.8517555266579969E-3</v>
      </c>
      <c r="H282" s="294">
        <f>димвенканали!Q282</f>
        <v>0.1597126192831132</v>
      </c>
      <c r="I282" s="294">
        <f>покрівлі!O282+'під зими'!M282+маляри!N282+водій!L282</f>
        <v>0.2762287537794631</v>
      </c>
      <c r="J282" s="294">
        <f>електрики!P282</f>
        <v>8.3490627038544235E-2</v>
      </c>
      <c r="K282" s="295">
        <f t="shared" si="16"/>
        <v>2.5235633625322427</v>
      </c>
      <c r="L282" s="295">
        <v>3.1084020441969503E-2</v>
      </c>
      <c r="M282" s="295">
        <f t="shared" si="17"/>
        <v>2.5499999999999998</v>
      </c>
      <c r="N282" s="295">
        <f t="shared" si="18"/>
        <v>3.0599999999999996</v>
      </c>
    </row>
    <row r="283" spans="1:14" ht="17.25" customHeight="1" x14ac:dyDescent="0.35">
      <c r="A283" s="293">
        <f t="shared" si="19"/>
        <v>278</v>
      </c>
      <c r="B283" s="293" t="s">
        <v>2065</v>
      </c>
      <c r="C283" s="293">
        <v>29</v>
      </c>
      <c r="D283" s="294">
        <f>'сходові кл'!O283</f>
        <v>1.3158162078324933</v>
      </c>
      <c r="E283" s="294">
        <f>'прибуд тер'!O283</f>
        <v>0.4723495340571281</v>
      </c>
      <c r="F283" s="294">
        <f>'слюсарі х.в.'!P283+водовідведення!P283+зварювальник!M283+'слюсарі ц.о. г.в.'!N283+'гаряча вода'!N283+'аварійні служби'!H283</f>
        <v>0.36789878300605072</v>
      </c>
      <c r="G283" s="294">
        <f>даратиз!K283</f>
        <v>4.4930205506010087E-3</v>
      </c>
      <c r="H283" s="294">
        <f>димвенканали!Q283</f>
        <v>0.11479277789885688</v>
      </c>
      <c r="I283" s="294">
        <f>покрівлі!O283+'під зими'!M283+маляри!N283+водій!L283</f>
        <v>0.2303803588289258</v>
      </c>
      <c r="J283" s="294">
        <f>електрики!P283</f>
        <v>4.9790067617402498E-2</v>
      </c>
      <c r="K283" s="295">
        <f t="shared" si="16"/>
        <v>2.5555207497914587</v>
      </c>
      <c r="L283" s="295">
        <v>3.1275142684387913E-2</v>
      </c>
      <c r="M283" s="295">
        <f t="shared" si="17"/>
        <v>2.59</v>
      </c>
      <c r="N283" s="295">
        <f t="shared" si="18"/>
        <v>3.1079999999999997</v>
      </c>
    </row>
    <row r="284" spans="1:14" ht="17.25" customHeight="1" x14ac:dyDescent="0.35">
      <c r="A284" s="293">
        <f t="shared" si="19"/>
        <v>279</v>
      </c>
      <c r="B284" s="293" t="s">
        <v>2066</v>
      </c>
      <c r="C284" s="293">
        <v>35</v>
      </c>
      <c r="D284" s="294">
        <f>'сходові кл'!O284</f>
        <v>0.79942523557612821</v>
      </c>
      <c r="E284" s="294">
        <f>'прибуд тер'!O284</f>
        <v>0.48970917132308378</v>
      </c>
      <c r="F284" s="294">
        <f>'слюсарі х.в.'!P284+водовідведення!P284+зварювальник!M284+'слюсарі ц.о. г.в.'!N284+'гаряча вода'!N284+'аварійні служби'!H284</f>
        <v>0.43838653119638438</v>
      </c>
      <c r="G284" s="294">
        <f>даратиз!K284</f>
        <v>3.285667052405356E-3</v>
      </c>
      <c r="H284" s="294">
        <f>димвенканали!Q284</f>
        <v>0.15011465767728441</v>
      </c>
      <c r="I284" s="294">
        <f>покрівлі!O284+'під зими'!M284+маляри!N284+водій!L284</f>
        <v>0.27068236663136958</v>
      </c>
      <c r="J284" s="294">
        <f>електрики!P284</f>
        <v>6.7929818157199423E-2</v>
      </c>
      <c r="K284" s="295">
        <f t="shared" si="16"/>
        <v>2.2195334476138546</v>
      </c>
      <c r="L284" s="295">
        <v>2.7497093606012664E-2</v>
      </c>
      <c r="M284" s="295">
        <f t="shared" si="17"/>
        <v>2.25</v>
      </c>
      <c r="N284" s="295">
        <f t="shared" si="18"/>
        <v>2.6999999999999997</v>
      </c>
    </row>
    <row r="285" spans="1:14" ht="17.25" customHeight="1" x14ac:dyDescent="0.35">
      <c r="A285" s="293">
        <f t="shared" si="19"/>
        <v>280</v>
      </c>
      <c r="B285" s="293" t="s">
        <v>2067</v>
      </c>
      <c r="C285" s="293">
        <v>29</v>
      </c>
      <c r="D285" s="294">
        <f>'сходові кл'!O285</f>
        <v>0.71229456008395997</v>
      </c>
      <c r="E285" s="294">
        <f>'прибуд тер'!O285</f>
        <v>0.19493832884379922</v>
      </c>
      <c r="F285" s="294">
        <f>'слюсарі х.в.'!P285+водовідведення!P285+зварювальник!M285+'слюсарі ц.о. г.в.'!N285+'гаряча вода'!N285+'аварійні служби'!H285</f>
        <v>0.48862696431294828</v>
      </c>
      <c r="G285" s="294">
        <f>даратиз!K285</f>
        <v>4.6965191534021327E-3</v>
      </c>
      <c r="H285" s="294">
        <f>димвенканали!Q285</f>
        <v>0.14959526103191692</v>
      </c>
      <c r="I285" s="294">
        <f>покрівлі!O285+'під зими'!M285+маляри!N285+водій!L285</f>
        <v>0.27211871157431577</v>
      </c>
      <c r="J285" s="294">
        <f>електрики!P285</f>
        <v>8.0859000137661646E-2</v>
      </c>
      <c r="K285" s="295">
        <f t="shared" si="16"/>
        <v>1.903129345138004</v>
      </c>
      <c r="L285" s="295">
        <v>2.3216997733541783E-2</v>
      </c>
      <c r="M285" s="295">
        <f t="shared" si="17"/>
        <v>1.93</v>
      </c>
      <c r="N285" s="295">
        <f t="shared" si="18"/>
        <v>2.3159999999999998</v>
      </c>
    </row>
    <row r="286" spans="1:14" ht="17.25" customHeight="1" x14ac:dyDescent="0.35">
      <c r="A286" s="293">
        <f t="shared" si="19"/>
        <v>281</v>
      </c>
      <c r="B286" s="293" t="s">
        <v>2068</v>
      </c>
      <c r="C286" s="293">
        <v>15</v>
      </c>
      <c r="D286" s="294">
        <f>'сходові кл'!O286</f>
        <v>0.9742076555023923</v>
      </c>
      <c r="E286" s="294">
        <f>'прибуд тер'!O286</f>
        <v>0.54477750685805426</v>
      </c>
      <c r="F286" s="294">
        <f>'слюсарі х.в.'!P286+водовідведення!P286+зварювальник!M286+'слюсарі ц.о. г.в.'!N286+'гаряча вода'!N286+'аварійні служби'!H286</f>
        <v>0.51821318560236918</v>
      </c>
      <c r="G286" s="294">
        <f>даратиз!K286</f>
        <v>4.4928229665071777E-3</v>
      </c>
      <c r="H286" s="294">
        <f>димвенканали!Q286</f>
        <v>0.13348266939533426</v>
      </c>
      <c r="I286" s="294">
        <f>покрівлі!O286+'під зими'!M286+маляри!N286+водій!L286</f>
        <v>0.2748408995646785</v>
      </c>
      <c r="J286" s="294">
        <f>електрики!P286</f>
        <v>8.8472900246318029E-2</v>
      </c>
      <c r="K286" s="295">
        <f t="shared" si="16"/>
        <v>2.5384876401356538</v>
      </c>
      <c r="L286" s="295">
        <v>3.0849838320792768E-2</v>
      </c>
      <c r="M286" s="295">
        <f t="shared" si="17"/>
        <v>2.57</v>
      </c>
      <c r="N286" s="295">
        <f t="shared" si="18"/>
        <v>3.0839999999999996</v>
      </c>
    </row>
    <row r="287" spans="1:14" ht="17.25" customHeight="1" x14ac:dyDescent="0.35">
      <c r="A287" s="293">
        <f t="shared" si="19"/>
        <v>282</v>
      </c>
      <c r="B287" s="293" t="s">
        <v>2069</v>
      </c>
      <c r="C287" s="293">
        <v>28</v>
      </c>
      <c r="D287" s="294">
        <f>'сходові кл'!O287</f>
        <v>1.1496270403449338</v>
      </c>
      <c r="E287" s="294">
        <f>'прибуд тер'!O287</f>
        <v>0.65971161810902368</v>
      </c>
      <c r="F287" s="294">
        <f>'слюсарі х.в.'!P287+водовідведення!P287+зварювальник!M287+'слюсарі ц.о. г.в.'!N287+'гаряча вода'!N287+'аварійні служби'!H287</f>
        <v>0.35882982467715552</v>
      </c>
      <c r="G287" s="294">
        <f>даратиз!K287</f>
        <v>7.5762242069602696E-3</v>
      </c>
      <c r="H287" s="294">
        <f>димвенканали!Q287</f>
        <v>7.2949118511924413E-2</v>
      </c>
      <c r="I287" s="294">
        <f>покрівлі!O287+'під зими'!M287+маляри!N287+водій!L287</f>
        <v>0.28377819824134221</v>
      </c>
      <c r="J287" s="294">
        <f>електрики!P287</f>
        <v>4.7456206117134969E-2</v>
      </c>
      <c r="K287" s="295">
        <f t="shared" si="16"/>
        <v>2.5799282302084747</v>
      </c>
      <c r="L287" s="295">
        <v>3.1500842114902061E-2</v>
      </c>
      <c r="M287" s="295">
        <f t="shared" si="17"/>
        <v>2.61</v>
      </c>
      <c r="N287" s="295">
        <f t="shared" si="18"/>
        <v>3.1319999999999997</v>
      </c>
    </row>
    <row r="288" spans="1:14" ht="17.25" customHeight="1" x14ac:dyDescent="0.35">
      <c r="A288" s="293">
        <f t="shared" si="19"/>
        <v>283</v>
      </c>
      <c r="B288" s="293" t="s">
        <v>2070</v>
      </c>
      <c r="C288" s="293">
        <v>14</v>
      </c>
      <c r="D288" s="294">
        <f>'сходові кл'!O288</f>
        <v>0</v>
      </c>
      <c r="E288" s="294">
        <f>'прибуд тер'!O288</f>
        <v>0.53770795649663139</v>
      </c>
      <c r="F288" s="294">
        <f>'слюсарі х.в.'!P288+водовідведення!P288+зварювальник!M288+'слюсарі ц.о. г.в.'!N288+'гаряча вода'!N288+'аварійні служби'!H288</f>
        <v>0.36652080839856127</v>
      </c>
      <c r="G288" s="294">
        <f>даратиз!K288</f>
        <v>3.3638113570741098E-3</v>
      </c>
      <c r="H288" s="294">
        <f>димвенканали!Q288</f>
        <v>0.11397519699755607</v>
      </c>
      <c r="I288" s="294">
        <f>покрівлі!O288+'під зими'!M288+маляри!N288+водій!L288</f>
        <v>0.2705847589267219</v>
      </c>
      <c r="J288" s="294">
        <f>електрики!P288</f>
        <v>4.9435451158914741E-2</v>
      </c>
      <c r="K288" s="295">
        <f t="shared" si="16"/>
        <v>1.3415879833354594</v>
      </c>
      <c r="L288" s="295">
        <v>1.6459090304302364E-2</v>
      </c>
      <c r="M288" s="295">
        <f t="shared" si="17"/>
        <v>1.36</v>
      </c>
      <c r="N288" s="295">
        <f t="shared" si="18"/>
        <v>1.6320000000000001</v>
      </c>
    </row>
    <row r="289" spans="1:14" ht="17.25" customHeight="1" x14ac:dyDescent="0.35">
      <c r="A289" s="293">
        <f t="shared" si="19"/>
        <v>284</v>
      </c>
      <c r="B289" s="293" t="s">
        <v>2071</v>
      </c>
      <c r="C289" s="293">
        <v>18</v>
      </c>
      <c r="D289" s="294">
        <f>'сходові кл'!O289</f>
        <v>0</v>
      </c>
      <c r="E289" s="294">
        <f>'прибуд тер'!O289</f>
        <v>1.0576062949932341</v>
      </c>
      <c r="F289" s="294">
        <f>'слюсарі х.в.'!P289+водовідведення!P289+зварювальник!M289+'слюсарі ц.о. г.в.'!N289+'гаряча вода'!N289+'аварійні служби'!H289</f>
        <v>0.35447683089627746</v>
      </c>
      <c r="G289" s="294">
        <f>даратиз!K289</f>
        <v>1.2855209742895807E-2</v>
      </c>
      <c r="H289" s="294">
        <f>димвенканали!Q289</f>
        <v>0.11871821381840678</v>
      </c>
      <c r="I289" s="294">
        <f>покрівлі!O289+'під зими'!M289+маляри!N289+водій!L289</f>
        <v>0.33588772024349012</v>
      </c>
      <c r="J289" s="294">
        <f>електрики!P289</f>
        <v>4.6335979931540289E-2</v>
      </c>
      <c r="K289" s="295">
        <f t="shared" si="16"/>
        <v>1.9258802496258447</v>
      </c>
      <c r="L289" s="295">
        <v>2.4304165641930907E-2</v>
      </c>
      <c r="M289" s="295">
        <f t="shared" si="17"/>
        <v>1.95</v>
      </c>
      <c r="N289" s="295">
        <f t="shared" si="18"/>
        <v>2.34</v>
      </c>
    </row>
    <row r="290" spans="1:14" ht="17.25" customHeight="1" x14ac:dyDescent="0.35">
      <c r="A290" s="293">
        <f t="shared" si="19"/>
        <v>285</v>
      </c>
      <c r="B290" s="293" t="s">
        <v>2072</v>
      </c>
      <c r="C290" s="293">
        <v>29</v>
      </c>
      <c r="D290" s="294">
        <f>'сходові кл'!O290</f>
        <v>0</v>
      </c>
      <c r="E290" s="294">
        <f>'прибуд тер'!O290</f>
        <v>1.0806908373333333</v>
      </c>
      <c r="F290" s="294">
        <f>'слюсарі х.в.'!P290+водовідведення!P290+зварювальник!M290+'слюсарі ц.о. г.в.'!N290+'гаряча вода'!N290+'аварійні служби'!H290</f>
        <v>0.52570015663079683</v>
      </c>
      <c r="G290" s="294">
        <f>даратиз!K290</f>
        <v>8.3040000000000006E-3</v>
      </c>
      <c r="H290" s="294">
        <f>димвенканали!Q290</f>
        <v>0.15158397281834107</v>
      </c>
      <c r="I290" s="294">
        <f>покрівлі!O290+'під зими'!M290+маляри!N290+водій!L290</f>
        <v>0.37540827422765188</v>
      </c>
      <c r="J290" s="294">
        <f>електрики!P290</f>
        <v>9.0399643407237856E-2</v>
      </c>
      <c r="K290" s="295">
        <f t="shared" si="16"/>
        <v>2.2320868844173609</v>
      </c>
      <c r="L290" s="295">
        <v>2.7885121383877699E-2</v>
      </c>
      <c r="M290" s="295">
        <f t="shared" si="17"/>
        <v>2.2599999999999998</v>
      </c>
      <c r="N290" s="295">
        <f t="shared" si="18"/>
        <v>2.7119999999999997</v>
      </c>
    </row>
    <row r="291" spans="1:14" ht="17.25" customHeight="1" x14ac:dyDescent="0.35">
      <c r="A291" s="293">
        <f t="shared" si="19"/>
        <v>286</v>
      </c>
      <c r="B291" s="293" t="s">
        <v>2073</v>
      </c>
      <c r="C291" s="293">
        <v>28</v>
      </c>
      <c r="D291" s="294">
        <f>'сходові кл'!O291</f>
        <v>0.72442924235367168</v>
      </c>
      <c r="E291" s="294">
        <f>'прибуд тер'!O291</f>
        <v>0.35953517776742744</v>
      </c>
      <c r="F291" s="294">
        <f>'слюсарі х.в.'!P291+водовідведення!P291+зварювальник!M291+'слюсарі ц.о. г.в.'!N291+'гаряча вода'!N291+'аварійні служби'!H291</f>
        <v>0.40682809648069262</v>
      </c>
      <c r="G291" s="294">
        <f>даратиз!K291</f>
        <v>4.8789007918025144E-3</v>
      </c>
      <c r="H291" s="294">
        <f>димвенканали!Q291</f>
        <v>8.1701328563143813E-2</v>
      </c>
      <c r="I291" s="294">
        <f>покрівлі!O291+'під зими'!M291+маляри!N291+водій!L291</f>
        <v>0.27070931859525216</v>
      </c>
      <c r="J291" s="294">
        <f>електрики!P291</f>
        <v>5.9808376518528654E-2</v>
      </c>
      <c r="K291" s="295">
        <f t="shared" si="16"/>
        <v>1.9078904410705189</v>
      </c>
      <c r="L291" s="295">
        <v>2.2903441254529953E-2</v>
      </c>
      <c r="M291" s="295">
        <f t="shared" si="17"/>
        <v>1.93</v>
      </c>
      <c r="N291" s="295">
        <f t="shared" si="18"/>
        <v>2.3159999999999998</v>
      </c>
    </row>
    <row r="292" spans="1:14" ht="17.25" customHeight="1" x14ac:dyDescent="0.35">
      <c r="A292" s="293">
        <f t="shared" si="19"/>
        <v>287</v>
      </c>
      <c r="B292" s="293" t="s">
        <v>2074</v>
      </c>
      <c r="C292" s="293">
        <v>28</v>
      </c>
      <c r="D292" s="294">
        <f>'сходові кл'!O292</f>
        <v>1.4455561518034963</v>
      </c>
      <c r="E292" s="294">
        <f>'прибуд тер'!O292</f>
        <v>0.24021140739101576</v>
      </c>
      <c r="F292" s="294">
        <f>'слюсарі х.в.'!P292+водовідведення!P292+зварювальник!M292+'слюсарі ц.о. г.в.'!N292+'гаряча вода'!N292+'аварійні служби'!H292</f>
        <v>0.43942334028263796</v>
      </c>
      <c r="G292" s="294">
        <f>даратиз!K292</f>
        <v>9.2443018366895335E-3</v>
      </c>
      <c r="H292" s="294">
        <f>димвенканали!Q292</f>
        <v>5.8225078255721326E-2</v>
      </c>
      <c r="I292" s="294">
        <f>покрівлі!O292+'під зими'!M292+маляри!N292+водій!L292</f>
        <v>0.28285670241232619</v>
      </c>
      <c r="J292" s="294">
        <f>електрики!P292</f>
        <v>6.8196636982667508E-2</v>
      </c>
      <c r="K292" s="295">
        <f t="shared" si="16"/>
        <v>2.5437136189645546</v>
      </c>
      <c r="L292" s="295">
        <v>3.044489153588829E-2</v>
      </c>
      <c r="M292" s="295">
        <f t="shared" si="17"/>
        <v>2.57</v>
      </c>
      <c r="N292" s="295">
        <f t="shared" si="18"/>
        <v>3.0839999999999996</v>
      </c>
    </row>
    <row r="293" spans="1:14" ht="17.25" customHeight="1" x14ac:dyDescent="0.35">
      <c r="A293" s="293">
        <f t="shared" si="19"/>
        <v>288</v>
      </c>
      <c r="B293" s="293" t="s">
        <v>2075</v>
      </c>
      <c r="C293" s="293">
        <v>27</v>
      </c>
      <c r="D293" s="294">
        <f>'сходові кл'!O293</f>
        <v>0.85370817610062899</v>
      </c>
      <c r="E293" s="294">
        <f>'прибуд тер'!O293</f>
        <v>0.49415493620844569</v>
      </c>
      <c r="F293" s="294">
        <f>'слюсарі х.в.'!P293+водовідведення!P293+зварювальник!M293+'слюсарі ц.о. г.в.'!N293+'гаряча вода'!N293+'аварійні служби'!H293</f>
        <v>0.47927646084783959</v>
      </c>
      <c r="G293" s="294">
        <f>даратиз!K293</f>
        <v>6.4555256064690028E-3</v>
      </c>
      <c r="H293" s="294">
        <f>димвенканали!Q293</f>
        <v>6.3839536595365065E-2</v>
      </c>
      <c r="I293" s="294">
        <f>покрівлі!O293+'під зими'!M293+маляри!N293+водій!L293</f>
        <v>0.28009915054189477</v>
      </c>
      <c r="J293" s="294">
        <f>електрики!P293</f>
        <v>7.8452684080854554E-2</v>
      </c>
      <c r="K293" s="295">
        <f t="shared" si="16"/>
        <v>2.2559864699814973</v>
      </c>
      <c r="L293" s="295">
        <v>2.6694112100665975E-2</v>
      </c>
      <c r="M293" s="295">
        <f t="shared" si="17"/>
        <v>2.2799999999999998</v>
      </c>
      <c r="N293" s="295">
        <f t="shared" si="18"/>
        <v>2.7359999999999998</v>
      </c>
    </row>
    <row r="294" spans="1:14" ht="17.25" customHeight="1" x14ac:dyDescent="0.35">
      <c r="A294" s="293">
        <f t="shared" si="19"/>
        <v>289</v>
      </c>
      <c r="B294" s="293" t="s">
        <v>2076</v>
      </c>
      <c r="C294" s="293">
        <v>30</v>
      </c>
      <c r="D294" s="294">
        <f>'сходові кл'!O294</f>
        <v>1.4858384821211383</v>
      </c>
      <c r="E294" s="294">
        <f>'прибуд тер'!O294</f>
        <v>0.41491008169867161</v>
      </c>
      <c r="F294" s="294">
        <f>'слюсарі х.в.'!P294+водовідведення!P294+зварювальник!M294+'слюсарі ц.о. г.в.'!N294+'гаряча вода'!N294+'аварійні служби'!H294</f>
        <v>0.44230059909722874</v>
      </c>
      <c r="G294" s="294">
        <f>даратиз!K294</f>
        <v>5.280817674994838E-3</v>
      </c>
      <c r="H294" s="294">
        <f>димвенканали!Q294</f>
        <v>0.10051679538564277</v>
      </c>
      <c r="I294" s="294">
        <f>покрівлі!O294+'під зими'!M294+маляри!N294+водій!L294</f>
        <v>0.27106803081937364</v>
      </c>
      <c r="J294" s="294">
        <f>електрики!P294</f>
        <v>6.3634235499623062E-2</v>
      </c>
      <c r="K294" s="295">
        <f t="shared" si="16"/>
        <v>2.7835490422966731</v>
      </c>
      <c r="L294" s="295">
        <v>3.3993680821804054E-2</v>
      </c>
      <c r="M294" s="295">
        <f t="shared" si="17"/>
        <v>2.82</v>
      </c>
      <c r="N294" s="295">
        <f t="shared" si="18"/>
        <v>3.3839999999999999</v>
      </c>
    </row>
    <row r="295" spans="1:14" ht="17.25" customHeight="1" x14ac:dyDescent="0.35">
      <c r="A295" s="293">
        <f t="shared" si="19"/>
        <v>290</v>
      </c>
      <c r="B295" s="293" t="s">
        <v>2077</v>
      </c>
      <c r="C295" s="293">
        <v>28</v>
      </c>
      <c r="D295" s="294">
        <f>'сходові кл'!O295</f>
        <v>0.97514080459770092</v>
      </c>
      <c r="E295" s="294">
        <f>'прибуд тер'!O295</f>
        <v>0.36181670620755957</v>
      </c>
      <c r="F295" s="294">
        <f>'слюсарі х.в.'!P295+водовідведення!P295+зварювальник!M295+'слюсарі ц.о. г.в.'!N295+'гаряча вода'!N295+'аварійні служби'!H295</f>
        <v>0.49825641356491635</v>
      </c>
      <c r="G295" s="294">
        <f>даратиз!K295</f>
        <v>6.4223904813412646E-3</v>
      </c>
      <c r="H295" s="294">
        <f>димвенканали!Q295</f>
        <v>9.4883253771951059E-2</v>
      </c>
      <c r="I295" s="294">
        <f>покрівлі!O295+'під зими'!M295+маляри!N295+водій!L295</f>
        <v>0.26827757530949747</v>
      </c>
      <c r="J295" s="294">
        <f>електрики!P295</f>
        <v>7.8707262828547953E-2</v>
      </c>
      <c r="K295" s="295">
        <f t="shared" si="16"/>
        <v>2.2835044067615144</v>
      </c>
      <c r="L295" s="295">
        <v>2.7283158855579151E-2</v>
      </c>
      <c r="M295" s="295">
        <f t="shared" si="17"/>
        <v>2.31</v>
      </c>
      <c r="N295" s="295">
        <f t="shared" si="18"/>
        <v>2.7719999999999998</v>
      </c>
    </row>
    <row r="296" spans="1:14" ht="17.25" customHeight="1" x14ac:dyDescent="0.35">
      <c r="A296" s="293">
        <f t="shared" si="19"/>
        <v>291</v>
      </c>
      <c r="B296" s="293" t="s">
        <v>2078</v>
      </c>
      <c r="C296" s="293">
        <v>18</v>
      </c>
      <c r="D296" s="294">
        <f>'сходові кл'!O296</f>
        <v>1.4386366583541146</v>
      </c>
      <c r="E296" s="294">
        <f>'прибуд тер'!O296</f>
        <v>0.2466396749792186</v>
      </c>
      <c r="F296" s="294">
        <f>'слюсарі х.в.'!P296+водовідведення!P296+зварювальник!M296+'слюсарі ц.о. г.в.'!N296+'гаряча вода'!N296+'аварійні служби'!H296</f>
        <v>0.47306045178035938</v>
      </c>
      <c r="G296" s="294">
        <f>даратиз!K296</f>
        <v>6.9389027431421453E-3</v>
      </c>
      <c r="H296" s="294">
        <f>димвенканали!Q296</f>
        <v>7.8753103085173026E-2</v>
      </c>
      <c r="I296" s="294">
        <f>покрівлі!O296+'під зими'!M296+маляри!N296+водій!L296</f>
        <v>0.2742518799607872</v>
      </c>
      <c r="J296" s="294">
        <f>електрики!P296</f>
        <v>7.6853018085953739E-2</v>
      </c>
      <c r="K296" s="295">
        <f t="shared" si="16"/>
        <v>2.5951336889887493</v>
      </c>
      <c r="L296" s="295">
        <v>3.1103564545841837E-2</v>
      </c>
      <c r="M296" s="295">
        <f t="shared" si="17"/>
        <v>2.63</v>
      </c>
      <c r="N296" s="295">
        <f t="shared" si="18"/>
        <v>3.1559999999999997</v>
      </c>
    </row>
    <row r="297" spans="1:14" ht="17.25" customHeight="1" x14ac:dyDescent="0.35">
      <c r="A297" s="293">
        <f t="shared" si="19"/>
        <v>292</v>
      </c>
      <c r="B297" s="293" t="s">
        <v>2079</v>
      </c>
      <c r="C297" s="293">
        <v>26</v>
      </c>
      <c r="D297" s="294">
        <f>'сходові кл'!O297</f>
        <v>1.2825964614373357</v>
      </c>
      <c r="E297" s="294">
        <f>'прибуд тер'!O297</f>
        <v>0.32346644960560916</v>
      </c>
      <c r="F297" s="294">
        <f>'слюсарі х.в.'!P297+водовідведення!P297+зварювальник!M297+'слюсарі ц.о. г.в.'!N297+'гаряча вода'!N297+'аварійні служби'!H297</f>
        <v>0.43681050421108292</v>
      </c>
      <c r="G297" s="294">
        <f>даратиз!K297</f>
        <v>4.3711656441717799E-3</v>
      </c>
      <c r="H297" s="294">
        <f>димвенканали!Q297</f>
        <v>0.11821453672771452</v>
      </c>
      <c r="I297" s="294">
        <f>покрівлі!O297+'під зими'!M297+маляри!N297+водій!L297</f>
        <v>0.27462670312203008</v>
      </c>
      <c r="J297" s="294">
        <f>електрики!P297</f>
        <v>6.7524233682005802E-2</v>
      </c>
      <c r="K297" s="295">
        <f t="shared" si="16"/>
        <v>2.5076100544299496</v>
      </c>
      <c r="L297" s="295">
        <v>3.0702531335839302E-2</v>
      </c>
      <c r="M297" s="295">
        <f t="shared" si="17"/>
        <v>2.54</v>
      </c>
      <c r="N297" s="295">
        <f t="shared" si="18"/>
        <v>3.048</v>
      </c>
    </row>
    <row r="298" spans="1:14" ht="17.25" customHeight="1" x14ac:dyDescent="0.35">
      <c r="A298" s="293">
        <f t="shared" si="19"/>
        <v>293</v>
      </c>
      <c r="B298" s="293" t="s">
        <v>2080</v>
      </c>
      <c r="C298" s="293">
        <v>28</v>
      </c>
      <c r="D298" s="294">
        <f>'сходові кл'!O298</f>
        <v>1.1946056682577564</v>
      </c>
      <c r="E298" s="294">
        <f>'прибуд тер'!O298</f>
        <v>0.49223846420047734</v>
      </c>
      <c r="F298" s="294">
        <f>'слюсарі х.в.'!P298+водовідведення!P298+зварювальник!M298+'слюсарі ц.о. г.в.'!N298+'гаряча вода'!N298+'аварійні служби'!H298</f>
        <v>0.46023118796367701</v>
      </c>
      <c r="G298" s="294">
        <f>даратиз!K298</f>
        <v>3.9379474940334129E-3</v>
      </c>
      <c r="H298" s="294">
        <f>димвенканали!Q298</f>
        <v>9.7343361453303731E-2</v>
      </c>
      <c r="I298" s="294">
        <f>покрівлі!O298+'під зими'!M298+маляри!N298+водій!L298</f>
        <v>0.26847561024740763</v>
      </c>
      <c r="J298" s="294">
        <f>електрики!P298</f>
        <v>7.3551456449802974E-2</v>
      </c>
      <c r="K298" s="295">
        <f t="shared" si="16"/>
        <v>2.5903836960664588</v>
      </c>
      <c r="L298" s="295">
        <v>3.1314703682883208E-2</v>
      </c>
      <c r="M298" s="295">
        <f t="shared" si="17"/>
        <v>2.62</v>
      </c>
      <c r="N298" s="295">
        <f t="shared" si="18"/>
        <v>3.1440000000000001</v>
      </c>
    </row>
    <row r="299" spans="1:14" ht="17.25" customHeight="1" x14ac:dyDescent="0.35">
      <c r="A299" s="293">
        <f t="shared" si="19"/>
        <v>294</v>
      </c>
      <c r="B299" s="293" t="s">
        <v>2081</v>
      </c>
      <c r="C299" s="293">
        <v>24</v>
      </c>
      <c r="D299" s="294">
        <f>'сходові кл'!O299</f>
        <v>1.3741112158863986</v>
      </c>
      <c r="E299" s="294">
        <f>'прибуд тер'!O299</f>
        <v>0.28366892759411283</v>
      </c>
      <c r="F299" s="294">
        <f>'слюсарі х.в.'!P299+водовідведення!P299+зварювальник!M299+'слюсарі ц.о. г.в.'!N299+'гаряча вода'!N299+'аварійні служби'!H299</f>
        <v>0.48441310991356623</v>
      </c>
      <c r="G299" s="294">
        <f>даратиз!K299</f>
        <v>5.9573996006212554E-3</v>
      </c>
      <c r="H299" s="294">
        <f>димвенканали!Q299</f>
        <v>9.6363875898259677E-2</v>
      </c>
      <c r="I299" s="294">
        <f>покрівлі!O299+'під зими'!M299+маляри!N299+водій!L299</f>
        <v>0.27234867126359957</v>
      </c>
      <c r="J299" s="294">
        <f>електрики!P299</f>
        <v>7.9774580936052122E-2</v>
      </c>
      <c r="K299" s="295">
        <f t="shared" si="16"/>
        <v>2.5966377810926109</v>
      </c>
      <c r="L299" s="295">
        <v>3.1326475876244084E-2</v>
      </c>
      <c r="M299" s="295">
        <f t="shared" si="17"/>
        <v>2.63</v>
      </c>
      <c r="N299" s="295">
        <f t="shared" si="18"/>
        <v>3.1559999999999997</v>
      </c>
    </row>
    <row r="300" spans="1:14" ht="17.25" customHeight="1" x14ac:dyDescent="0.35">
      <c r="A300" s="293">
        <f t="shared" si="19"/>
        <v>295</v>
      </c>
      <c r="B300" s="293" t="s">
        <v>2082</v>
      </c>
      <c r="C300" s="293">
        <v>27</v>
      </c>
      <c r="D300" s="294">
        <f>'сходові кл'!O300</f>
        <v>1.3245964684014868</v>
      </c>
      <c r="E300" s="294">
        <f>'прибуд тер'!O300</f>
        <v>0.31685151342420487</v>
      </c>
      <c r="F300" s="294">
        <f>'слюсарі х.в.'!P300+водовідведення!P300+зварювальник!M300+'слюсарі ц.о. г.в.'!N300+'гаряча вода'!N300+'аварійні служби'!H300</f>
        <v>0.47121016211383393</v>
      </c>
      <c r="G300" s="294">
        <f>даратиз!K300</f>
        <v>6.5613382899628245E-3</v>
      </c>
      <c r="H300" s="294">
        <f>димвенканали!Q300</f>
        <v>9.1297590192842462E-2</v>
      </c>
      <c r="I300" s="294">
        <f>покрівлі!O300+'під зими'!M300+маляри!N300+водій!L300</f>
        <v>0.2870198510316454</v>
      </c>
      <c r="J300" s="294">
        <f>електрики!P300</f>
        <v>7.6376853165966416E-2</v>
      </c>
      <c r="K300" s="295">
        <f t="shared" si="16"/>
        <v>2.5739137766199431</v>
      </c>
      <c r="L300" s="295">
        <v>3.1064788462412535E-2</v>
      </c>
      <c r="M300" s="295">
        <f t="shared" si="17"/>
        <v>2.6</v>
      </c>
      <c r="N300" s="295">
        <f t="shared" si="18"/>
        <v>3.12</v>
      </c>
    </row>
    <row r="301" spans="1:14" ht="17.25" customHeight="1" x14ac:dyDescent="0.35">
      <c r="A301" s="293">
        <f t="shared" si="19"/>
        <v>296</v>
      </c>
      <c r="B301" s="293" t="s">
        <v>2083</v>
      </c>
      <c r="C301" s="293">
        <v>29</v>
      </c>
      <c r="D301" s="294">
        <f>'сходові кл'!O301</f>
        <v>1.3462668606188839</v>
      </c>
      <c r="E301" s="294">
        <f>'прибуд тер'!O301</f>
        <v>0.26583094566399246</v>
      </c>
      <c r="F301" s="294">
        <f>'слюсарі х.в.'!P301+водовідведення!P301+зварювальник!M301+'слюсарі ц.о. г.в.'!N301+'гаряча вода'!N301+'аварійні служби'!H301</f>
        <v>0.43836035133342544</v>
      </c>
      <c r="G301" s="294">
        <f>даратиз!K301</f>
        <v>4.7275852948955302E-3</v>
      </c>
      <c r="H301" s="294">
        <f>димвенканали!Q301</f>
        <v>6.0886386800687219E-2</v>
      </c>
      <c r="I301" s="294">
        <f>покрівлі!O301+'під зими'!M301+маляри!N301+водій!L301</f>
        <v>0.28041513808428198</v>
      </c>
      <c r="J301" s="294">
        <f>електрики!P301</f>
        <v>6.7923080870288824E-2</v>
      </c>
      <c r="K301" s="295">
        <f t="shared" si="16"/>
        <v>2.4644103486664548</v>
      </c>
      <c r="L301" s="295">
        <v>2.9472697705019292E-2</v>
      </c>
      <c r="M301" s="295">
        <f t="shared" si="17"/>
        <v>2.4900000000000002</v>
      </c>
      <c r="N301" s="295">
        <f t="shared" si="18"/>
        <v>2.988</v>
      </c>
    </row>
    <row r="302" spans="1:14" ht="17.25" customHeight="1" x14ac:dyDescent="0.35">
      <c r="A302" s="293">
        <f t="shared" si="19"/>
        <v>297</v>
      </c>
      <c r="B302" s="293" t="s">
        <v>2084</v>
      </c>
      <c r="C302" s="293">
        <v>13</v>
      </c>
      <c r="D302" s="294">
        <f>'сходові кл'!O302</f>
        <v>1.2668184787680821</v>
      </c>
      <c r="E302" s="294">
        <f>'прибуд тер'!O302</f>
        <v>0.15668972543163789</v>
      </c>
      <c r="F302" s="294">
        <f>'слюсарі х.в.'!P302+водовідведення!P302+зварювальник!M302+'слюсарі ц.о. г.в.'!N302+'гаряча вода'!N302+'аварійні служби'!H302</f>
        <v>0.43520247184188821</v>
      </c>
      <c r="G302" s="294">
        <f>даратиз!K302</f>
        <v>3.9057396173588425E-3</v>
      </c>
      <c r="H302" s="294">
        <f>димвенканали!Q302</f>
        <v>0.115433250700792</v>
      </c>
      <c r="I302" s="294">
        <f>покрівлі!O302+'під зими'!M302+маляри!N302+водій!L302</f>
        <v>0.36243778072162425</v>
      </c>
      <c r="J302" s="294">
        <f>електрики!P302</f>
        <v>6.7110412744523923E-2</v>
      </c>
      <c r="K302" s="295">
        <f t="shared" si="16"/>
        <v>2.4075978598259073</v>
      </c>
      <c r="L302" s="295">
        <v>3.0699578879081271E-2</v>
      </c>
      <c r="M302" s="295">
        <f t="shared" si="17"/>
        <v>2.44</v>
      </c>
      <c r="N302" s="295">
        <f t="shared" si="18"/>
        <v>2.9279999999999999</v>
      </c>
    </row>
    <row r="303" spans="1:14" ht="17.25" customHeight="1" x14ac:dyDescent="0.35">
      <c r="A303" s="293">
        <f t="shared" si="19"/>
        <v>298</v>
      </c>
      <c r="B303" s="293" t="s">
        <v>722</v>
      </c>
      <c r="C303" s="293">
        <v>3</v>
      </c>
      <c r="D303" s="294">
        <f>'сходові кл'!O303</f>
        <v>0</v>
      </c>
      <c r="E303" s="294">
        <f>'прибуд тер'!O303</f>
        <v>1.4466304847576212</v>
      </c>
      <c r="F303" s="294">
        <f>'слюсарі х.в.'!P303+водовідведення!P303+зварювальник!M303+'слюсарі ц.о. г.в.'!N303+'гаряча вода'!N303+'аварійні служби'!H303</f>
        <v>0.54846585859572106</v>
      </c>
      <c r="G303" s="294">
        <f>даратиз!K303</f>
        <v>1.7541229385307344E-2</v>
      </c>
      <c r="H303" s="294">
        <f>димвенканали!Q303</f>
        <v>0.10849604615605493</v>
      </c>
      <c r="I303" s="294">
        <f>покрівлі!O303+'під зими'!M303+маляри!N303+водій!L303</f>
        <v>0.35190942607915271</v>
      </c>
      <c r="J303" s="294">
        <f>електрики!P303</f>
        <v>9.625830913439358E-2</v>
      </c>
      <c r="K303" s="295">
        <f t="shared" si="16"/>
        <v>2.569301354108251</v>
      </c>
      <c r="L303" s="295">
        <v>3.1461320845937883E-2</v>
      </c>
      <c r="M303" s="295">
        <f t="shared" si="17"/>
        <v>2.6</v>
      </c>
      <c r="N303" s="295">
        <f t="shared" si="18"/>
        <v>3.12</v>
      </c>
    </row>
    <row r="304" spans="1:14" ht="17.25" customHeight="1" x14ac:dyDescent="0.35">
      <c r="A304" s="293">
        <f t="shared" si="19"/>
        <v>299</v>
      </c>
      <c r="B304" s="293" t="s">
        <v>723</v>
      </c>
      <c r="C304" s="293">
        <v>9</v>
      </c>
      <c r="D304" s="294">
        <f>'сходові кл'!O304</f>
        <v>0.8204115354253011</v>
      </c>
      <c r="E304" s="294">
        <f>'прибуд тер'!O304</f>
        <v>0.81027437918557976</v>
      </c>
      <c r="F304" s="294">
        <f>'слюсарі х.в.'!P304+водовідведення!P304+зварювальник!M304+'слюсарі ц.о. г.в.'!N304+'гаряча вода'!N304+'аварійні служби'!H304</f>
        <v>0.46984835330124786</v>
      </c>
      <c r="G304" s="294">
        <f>даратиз!K304</f>
        <v>3.0787448194197751E-3</v>
      </c>
      <c r="H304" s="294">
        <f>димвенканали!Q304</f>
        <v>8.5701335613817597E-2</v>
      </c>
      <c r="I304" s="294">
        <f>покрівлі!O304+'під зими'!M304+маляри!N304+водій!L304</f>
        <v>0.28401978000282169</v>
      </c>
      <c r="J304" s="294">
        <f>електрики!P304</f>
        <v>7.6026396912540567E-2</v>
      </c>
      <c r="K304" s="295">
        <f t="shared" si="16"/>
        <v>2.5493605252607283</v>
      </c>
      <c r="L304" s="295">
        <v>3.0929652177280244E-2</v>
      </c>
      <c r="M304" s="295">
        <f t="shared" si="17"/>
        <v>2.58</v>
      </c>
      <c r="N304" s="295">
        <f t="shared" si="18"/>
        <v>3.0960000000000001</v>
      </c>
    </row>
    <row r="305" spans="1:14" ht="17.25" customHeight="1" x14ac:dyDescent="0.35">
      <c r="A305" s="293">
        <f t="shared" si="19"/>
        <v>300</v>
      </c>
      <c r="B305" s="293" t="s">
        <v>724</v>
      </c>
      <c r="C305" s="293">
        <v>11</v>
      </c>
      <c r="D305" s="294">
        <f>'сходові кл'!O305</f>
        <v>0</v>
      </c>
      <c r="E305" s="294">
        <f>'прибуд тер'!O305</f>
        <v>0.63777441861616524</v>
      </c>
      <c r="F305" s="294">
        <f>'слюсарі х.в.'!P305+водовідведення!P305+зварювальник!M305+'слюсарі ц.о. г.в.'!N305+'гаряча вода'!N305+'аварійні служби'!H305</f>
        <v>0.39676558156204333</v>
      </c>
      <c r="G305" s="294">
        <f>даратиз!K305</f>
        <v>6.6004455997029331E-3</v>
      </c>
      <c r="H305" s="294">
        <f>димвенканали!Q305</f>
        <v>9.7745986110111066E-2</v>
      </c>
      <c r="I305" s="294">
        <f>покрівлі!O305+'під зими'!M305+маляри!N305+водій!L305</f>
        <v>0.28108276487693884</v>
      </c>
      <c r="J305" s="294">
        <f>електрики!P305</f>
        <v>5.721882705619652E-2</v>
      </c>
      <c r="K305" s="295">
        <f t="shared" si="16"/>
        <v>1.4771880238211579</v>
      </c>
      <c r="L305" s="295">
        <v>3.7184979387814135E-2</v>
      </c>
      <c r="M305" s="295">
        <f t="shared" si="17"/>
        <v>1.51</v>
      </c>
      <c r="N305" s="295">
        <f t="shared" si="18"/>
        <v>1.8119999999999998</v>
      </c>
    </row>
    <row r="306" spans="1:14" ht="17.25" customHeight="1" x14ac:dyDescent="0.35">
      <c r="A306" s="293">
        <f t="shared" si="19"/>
        <v>301</v>
      </c>
      <c r="B306" s="293" t="s">
        <v>725</v>
      </c>
      <c r="C306" s="293">
        <v>12</v>
      </c>
      <c r="D306" s="294">
        <f>'сходові кл'!O306</f>
        <v>1.4139541666666668</v>
      </c>
      <c r="E306" s="294">
        <f>'прибуд тер'!O306</f>
        <v>0.5661417925170068</v>
      </c>
      <c r="F306" s="294">
        <f>'слюсарі х.в.'!P306+водовідведення!P306+зварювальник!M306+'слюсарі ц.о. г.в.'!N306+'гаряча вода'!N306+'аварійні служби'!H306</f>
        <v>0.37808583841787724</v>
      </c>
      <c r="G306" s="294">
        <f>даратиз!K306</f>
        <v>8.647959183673469E-3</v>
      </c>
      <c r="H306" s="294">
        <f>димвенканали!Q306</f>
        <v>6.7142418376379548E-2</v>
      </c>
      <c r="I306" s="294">
        <f>покрівлі!O306+'під зими'!M306+маляри!N306+водій!L306</f>
        <v>0.2717389188672768</v>
      </c>
      <c r="J306" s="294">
        <f>електрики!P306</f>
        <v>5.2411667096033072E-2</v>
      </c>
      <c r="K306" s="295">
        <f t="shared" si="16"/>
        <v>2.7581227611249144</v>
      </c>
      <c r="L306" s="295">
        <v>3.3514586323483753E-2</v>
      </c>
      <c r="M306" s="295">
        <f t="shared" si="17"/>
        <v>2.79</v>
      </c>
      <c r="N306" s="295">
        <f t="shared" si="18"/>
        <v>3.3479999999999999</v>
      </c>
    </row>
    <row r="307" spans="1:14" ht="17.25" customHeight="1" x14ac:dyDescent="0.35">
      <c r="A307" s="293">
        <f t="shared" si="19"/>
        <v>302</v>
      </c>
      <c r="B307" s="293" t="s">
        <v>726</v>
      </c>
      <c r="C307" s="293">
        <v>16</v>
      </c>
      <c r="D307" s="294">
        <f>'сходові кл'!O307</f>
        <v>1.4129520729978742</v>
      </c>
      <c r="E307" s="294">
        <f>'прибуд тер'!O307</f>
        <v>0.62976949878827948</v>
      </c>
      <c r="F307" s="294">
        <f>'слюсарі х.в.'!P307+водовідведення!P307+зварювальник!M307+'слюсарі ц.о. г.в.'!N307+'гаряча вода'!N307+'аварійні служби'!H307</f>
        <v>0.40527668576789466</v>
      </c>
      <c r="G307" s="294">
        <f>даратиз!K307</f>
        <v>8.5756774619960355E-3</v>
      </c>
      <c r="H307" s="294">
        <f>димвенканали!Q307</f>
        <v>9.1340445045645646E-2</v>
      </c>
      <c r="I307" s="294">
        <f>покрівлі!O307+'під зими'!M307+маляри!N307+водій!L307</f>
        <v>0.34792139769727148</v>
      </c>
      <c r="J307" s="294">
        <f>електрики!P307</f>
        <v>5.0922108811083028E-2</v>
      </c>
      <c r="K307" s="295">
        <f t="shared" ref="K307:K368" si="20">D307+E307+F307+G307+H307+I307+J307</f>
        <v>2.9467578865700448</v>
      </c>
      <c r="L307" s="295">
        <v>3.6636250763725932E-2</v>
      </c>
      <c r="M307" s="295">
        <f t="shared" ref="M307:M368" si="21">ROUND(K307+L307,2)</f>
        <v>2.98</v>
      </c>
      <c r="N307" s="295">
        <f t="shared" si="18"/>
        <v>3.5760000000000001</v>
      </c>
    </row>
    <row r="308" spans="1:14" ht="17.25" customHeight="1" x14ac:dyDescent="0.35">
      <c r="A308" s="293">
        <f t="shared" si="19"/>
        <v>303</v>
      </c>
      <c r="B308" s="293" t="s">
        <v>727</v>
      </c>
      <c r="C308" s="293">
        <v>9</v>
      </c>
      <c r="D308" s="294">
        <f>'сходові кл'!O308</f>
        <v>1.1073431517577446</v>
      </c>
      <c r="E308" s="294">
        <f>'прибуд тер'!O308</f>
        <v>0.45108494678682554</v>
      </c>
      <c r="F308" s="294">
        <f>'слюсарі х.в.'!P308+водовідведення!P308+зварювальник!M308+'слюсарі ц.о. г.в.'!N308+'гаряча вода'!N308+'аварійні служби'!H308</f>
        <v>0.35107946532754231</v>
      </c>
      <c r="G308" s="294">
        <f>даратиз!K308</f>
        <v>3.9829417444480208E-3</v>
      </c>
      <c r="H308" s="294">
        <f>димвенканали!Q308</f>
        <v>7.6248910044132659E-2</v>
      </c>
      <c r="I308" s="294">
        <f>покрівлі!O308+'під зими'!M308+маляри!N308+водій!L308</f>
        <v>0.27849751173496251</v>
      </c>
      <c r="J308" s="294">
        <f>електрики!P308</f>
        <v>4.1328800896453508E-2</v>
      </c>
      <c r="K308" s="295">
        <f t="shared" si="20"/>
        <v>2.3095657282921089</v>
      </c>
      <c r="L308" s="295">
        <v>2.829311299043016E-2</v>
      </c>
      <c r="M308" s="295">
        <f t="shared" si="21"/>
        <v>2.34</v>
      </c>
      <c r="N308" s="295">
        <f t="shared" si="18"/>
        <v>2.8079999999999998</v>
      </c>
    </row>
    <row r="309" spans="1:14" ht="17.25" customHeight="1" x14ac:dyDescent="0.35">
      <c r="A309" s="293">
        <f t="shared" si="19"/>
        <v>304</v>
      </c>
      <c r="B309" s="293" t="s">
        <v>728</v>
      </c>
      <c r="C309" s="293">
        <v>23</v>
      </c>
      <c r="D309" s="294">
        <f>'сходові кл'!O309</f>
        <v>1.2008603247293921</v>
      </c>
      <c r="E309" s="294">
        <f>'прибуд тер'!O309</f>
        <v>0.96409911740216503</v>
      </c>
      <c r="F309" s="294">
        <f>'слюсарі х.в.'!P309+водовідведення!P309+зварювальник!M309+'слюсарі ц.о. г.в.'!N309+'гаряча вода'!N309+'аварійні служби'!H309</f>
        <v>0.42370208766114414</v>
      </c>
      <c r="G309" s="294">
        <f>даратиз!K309</f>
        <v>1.0834721065778518E-2</v>
      </c>
      <c r="H309" s="294">
        <f>димвенканали!Q309</f>
        <v>7.6686429372955861E-2</v>
      </c>
      <c r="I309" s="294">
        <f>покрівлі!O309+'під зими'!M309+маляри!N309+водій!L309</f>
        <v>0.29305443308093504</v>
      </c>
      <c r="J309" s="294">
        <f>електрики!P309</f>
        <v>6.4150833165003016E-2</v>
      </c>
      <c r="K309" s="295">
        <f t="shared" si="20"/>
        <v>3.0333879464773736</v>
      </c>
      <c r="L309" s="295">
        <v>3.6865811676970062E-2</v>
      </c>
      <c r="M309" s="295">
        <f t="shared" si="21"/>
        <v>3.07</v>
      </c>
      <c r="N309" s="295">
        <f t="shared" si="18"/>
        <v>3.6839999999999997</v>
      </c>
    </row>
    <row r="310" spans="1:14" ht="17.25" customHeight="1" x14ac:dyDescent="0.35">
      <c r="A310" s="293">
        <f t="shared" si="19"/>
        <v>305</v>
      </c>
      <c r="B310" s="293" t="s">
        <v>729</v>
      </c>
      <c r="C310" s="293">
        <v>22</v>
      </c>
      <c r="D310" s="294">
        <f>'сходові кл'!O310</f>
        <v>1.6283541266794623</v>
      </c>
      <c r="E310" s="294">
        <f>'прибуд тер'!O310</f>
        <v>0.37392881501894598</v>
      </c>
      <c r="F310" s="294">
        <f>'слюсарі х.в.'!P310+водовідведення!P310+зварювальник!M310+'слюсарі ц.о. г.в.'!N310+'гаряча вода'!N310+'аварійні служби'!H310</f>
        <v>0.34630528420393486</v>
      </c>
      <c r="G310" s="294">
        <f>даратиз!K310</f>
        <v>3.0485704443678954E-3</v>
      </c>
      <c r="H310" s="294">
        <f>димвенканали!Q310</f>
        <v>5.4400178127837713E-2</v>
      </c>
      <c r="I310" s="294">
        <f>покрівлі!O310+'під зими'!M310+маляри!N310+водій!L310</f>
        <v>0.28015341960535006</v>
      </c>
      <c r="J310" s="294">
        <f>електрики!P310</f>
        <v>3.980975747390731E-2</v>
      </c>
      <c r="K310" s="295">
        <f t="shared" si="20"/>
        <v>2.7260001515538055</v>
      </c>
      <c r="L310" s="295">
        <v>3.3267903917392719E-2</v>
      </c>
      <c r="M310" s="295">
        <f t="shared" si="21"/>
        <v>2.76</v>
      </c>
      <c r="N310" s="295">
        <f t="shared" si="18"/>
        <v>3.3119999999999998</v>
      </c>
    </row>
    <row r="311" spans="1:14" ht="17.25" customHeight="1" x14ac:dyDescent="0.35">
      <c r="A311" s="293">
        <f t="shared" si="19"/>
        <v>306</v>
      </c>
      <c r="B311" s="293" t="s">
        <v>730</v>
      </c>
      <c r="C311" s="293">
        <v>36</v>
      </c>
      <c r="D311" s="294">
        <f>'сходові кл'!O311</f>
        <v>1.3190624305886087</v>
      </c>
      <c r="E311" s="294">
        <f>'прибуд тер'!O311</f>
        <v>0.27325892781215294</v>
      </c>
      <c r="F311" s="294">
        <f>'слюсарі х.в.'!P311+водовідведення!P311+зварювальник!M311+'слюсарі ц.о. г.в.'!N311+'гаряча вода'!N311+'аварійні служби'!H311</f>
        <v>0.39608358731837023</v>
      </c>
      <c r="G311" s="294">
        <f>даратиз!K311</f>
        <v>3.9623988576868155E-3</v>
      </c>
      <c r="H311" s="294">
        <f>димвенканали!Q311</f>
        <v>9.8137439769312745E-2</v>
      </c>
      <c r="I311" s="294">
        <f>покрівлі!O311+'під зими'!M311+маляри!N311+водій!L311</f>
        <v>0.27606608204209587</v>
      </c>
      <c r="J311" s="294">
        <f>електрики!P311</f>
        <v>5.7043318464030927E-2</v>
      </c>
      <c r="K311" s="295">
        <f t="shared" si="20"/>
        <v>2.4236141848522585</v>
      </c>
      <c r="L311" s="295">
        <v>2.9673185616464464E-2</v>
      </c>
      <c r="M311" s="295">
        <f t="shared" si="21"/>
        <v>2.4500000000000002</v>
      </c>
      <c r="N311" s="295">
        <f t="shared" si="18"/>
        <v>2.94</v>
      </c>
    </row>
    <row r="312" spans="1:14" ht="17.25" customHeight="1" x14ac:dyDescent="0.35">
      <c r="A312" s="293">
        <f t="shared" si="19"/>
        <v>307</v>
      </c>
      <c r="B312" s="293" t="s">
        <v>2085</v>
      </c>
      <c r="C312" s="293">
        <v>15</v>
      </c>
      <c r="D312" s="294">
        <f>'сходові кл'!O312</f>
        <v>0.81724507720640316</v>
      </c>
      <c r="E312" s="294">
        <f>'прибуд тер'!O312</f>
        <v>0.49598993101919581</v>
      </c>
      <c r="F312" s="294">
        <f>'слюсарі х.в.'!P312+водовідведення!P312+зварювальник!M312+'слюсарі ц.о. г.в.'!N312+'гаряча вода'!N312+'аварійні служби'!H312</f>
        <v>0.50623128046236565</v>
      </c>
      <c r="G312" s="294">
        <f>даратиз!K312</f>
        <v>3.0123686660460166E-3</v>
      </c>
      <c r="H312" s="294">
        <f>димвенканали!Q312</f>
        <v>7.5245199650899666E-2</v>
      </c>
      <c r="I312" s="294">
        <f>покрівлі!O312+'під зими'!M312+маляри!N312+водій!L312</f>
        <v>0.2716448305257092</v>
      </c>
      <c r="J312" s="294">
        <f>електрики!P312</f>
        <v>8.1973826978234993E-2</v>
      </c>
      <c r="K312" s="295">
        <f t="shared" si="20"/>
        <v>2.2513425145088544</v>
      </c>
      <c r="L312" s="295">
        <v>2.6669099078061292E-2</v>
      </c>
      <c r="M312" s="295">
        <f t="shared" si="21"/>
        <v>2.2799999999999998</v>
      </c>
      <c r="N312" s="295">
        <f t="shared" si="18"/>
        <v>2.7359999999999998</v>
      </c>
    </row>
    <row r="313" spans="1:14" ht="17.25" customHeight="1" x14ac:dyDescent="0.35">
      <c r="A313" s="293">
        <f t="shared" si="19"/>
        <v>308</v>
      </c>
      <c r="B313" s="293" t="s">
        <v>2086</v>
      </c>
      <c r="C313" s="293">
        <v>19</v>
      </c>
      <c r="D313" s="294">
        <f>'сходові кл'!O313</f>
        <v>0</v>
      </c>
      <c r="E313" s="294">
        <f>'прибуд тер'!O313</f>
        <v>1.000950348840852</v>
      </c>
      <c r="F313" s="294">
        <f>'слюсарі х.в.'!P313+водовідведення!P313+зварювальник!M313+'слюсарі ц.о. г.в.'!N313+'гаряча вода'!N313+'аварійні служби'!H313</f>
        <v>0.54959079741975891</v>
      </c>
      <c r="G313" s="294">
        <f>даратиз!K313</f>
        <v>1.6741071428571428E-2</v>
      </c>
      <c r="H313" s="294">
        <f>димвенканали!Q313</f>
        <v>0.11127935464754511</v>
      </c>
      <c r="I313" s="294">
        <f>покрівлі!O313+'під зими'!M313+маляри!N313+водій!L313</f>
        <v>0.35554951008311686</v>
      </c>
      <c r="J313" s="294">
        <f>електрики!P313</f>
        <v>9.6547807808481961E-2</v>
      </c>
      <c r="K313" s="295">
        <f t="shared" si="20"/>
        <v>2.1306588902283261</v>
      </c>
      <c r="L313" s="295">
        <v>2.5724507114738761E-2</v>
      </c>
      <c r="M313" s="295">
        <f t="shared" si="21"/>
        <v>2.16</v>
      </c>
      <c r="N313" s="295">
        <f t="shared" si="18"/>
        <v>2.5920000000000001</v>
      </c>
    </row>
    <row r="314" spans="1:14" ht="17.25" customHeight="1" x14ac:dyDescent="0.35">
      <c r="A314" s="293">
        <f t="shared" si="19"/>
        <v>309</v>
      </c>
      <c r="B314" s="293" t="s">
        <v>2087</v>
      </c>
      <c r="C314" s="293">
        <v>33</v>
      </c>
      <c r="D314" s="294">
        <f>'сходові кл'!O314</f>
        <v>0</v>
      </c>
      <c r="E314" s="294">
        <f>'прибуд тер'!O314</f>
        <v>0.85943239305662966</v>
      </c>
      <c r="F314" s="294">
        <f>'слюсарі х.в.'!P314+водовідведення!P314+зварювальник!M314+'слюсарі ц.о. г.в.'!N314+'гаряча вода'!N314+'аварійні служби'!H314</f>
        <v>0.45741904072493156</v>
      </c>
      <c r="G314" s="294">
        <f>даратиз!K314</f>
        <v>5.4582366589327148E-3</v>
      </c>
      <c r="H314" s="294">
        <f>димвенканали!Q314</f>
        <v>4.7486672687249286E-2</v>
      </c>
      <c r="I314" s="294">
        <f>покрівлі!O314+'під зими'!M314+маляри!N314+водій!L314</f>
        <v>0.37685222044811484</v>
      </c>
      <c r="J314" s="294">
        <f>електрики!P314</f>
        <v>7.282776118783664E-2</v>
      </c>
      <c r="K314" s="295">
        <f t="shared" si="20"/>
        <v>1.8194763247636947</v>
      </c>
      <c r="L314" s="295">
        <v>2.1849712811719081E-2</v>
      </c>
      <c r="M314" s="295">
        <f t="shared" si="21"/>
        <v>1.84</v>
      </c>
      <c r="N314" s="295">
        <f t="shared" si="18"/>
        <v>2.2080000000000002</v>
      </c>
    </row>
    <row r="315" spans="1:14" ht="17.25" customHeight="1" x14ac:dyDescent="0.35">
      <c r="A315" s="293">
        <f t="shared" si="19"/>
        <v>310</v>
      </c>
      <c r="B315" s="293" t="s">
        <v>2088</v>
      </c>
      <c r="C315" s="293">
        <v>29</v>
      </c>
      <c r="D315" s="294">
        <f>'сходові кл'!O315</f>
        <v>0</v>
      </c>
      <c r="E315" s="294">
        <f>'прибуд тер'!O315</f>
        <v>1.021039358628443</v>
      </c>
      <c r="F315" s="294">
        <f>'слюсарі х.в.'!P315+водовідведення!P315+зварювальник!M315+'слюсарі ц.о. г.в.'!N315+'гаряча вода'!N315+'аварійні служби'!H315</f>
        <v>0.46892670809156567</v>
      </c>
      <c r="G315" s="294">
        <f>даратиз!K315</f>
        <v>4.3475969645868466E-3</v>
      </c>
      <c r="H315" s="294">
        <f>димвенканали!Q315</f>
        <v>7.7662999002276828E-2</v>
      </c>
      <c r="I315" s="294">
        <f>покрівлі!O315+'під зими'!M315+маляри!N315+водій!L315</f>
        <v>0.33568803456335633</v>
      </c>
      <c r="J315" s="294">
        <f>електрики!P315</f>
        <v>7.5789215067197921E-2</v>
      </c>
      <c r="K315" s="295">
        <f t="shared" si="20"/>
        <v>1.9834539123174264</v>
      </c>
      <c r="L315" s="295">
        <v>2.3923841465271153E-2</v>
      </c>
      <c r="M315" s="295">
        <f t="shared" si="21"/>
        <v>2.0099999999999998</v>
      </c>
      <c r="N315" s="295">
        <f t="shared" si="18"/>
        <v>2.4119999999999995</v>
      </c>
    </row>
    <row r="316" spans="1:14" ht="17.25" customHeight="1" x14ac:dyDescent="0.35">
      <c r="A316" s="293">
        <f t="shared" si="19"/>
        <v>311</v>
      </c>
      <c r="B316" s="293" t="s">
        <v>2095</v>
      </c>
      <c r="C316" s="293">
        <v>8</v>
      </c>
      <c r="D316" s="294">
        <f>'сходові кл'!O316</f>
        <v>0</v>
      </c>
      <c r="E316" s="294">
        <f>'прибуд тер'!O316</f>
        <v>0.90009564676616916</v>
      </c>
      <c r="F316" s="294">
        <f>'слюсарі х.в.'!P316+водовідведення!P316+зварювальник!M316+'слюсарі ц.о. г.в.'!N316+'гаряча вода'!N316+'аварійні служби'!H316</f>
        <v>0.44688760937531213</v>
      </c>
      <c r="G316" s="294">
        <f>даратиз!K316</f>
        <v>4.9417546414270118E-3</v>
      </c>
      <c r="H316" s="294">
        <f>димвенканали!Q316</f>
        <v>7.6632526451288069E-2</v>
      </c>
      <c r="I316" s="294">
        <f>покрівлі!O316+'під зими'!M316+маляри!N316+водій!L316</f>
        <v>0.31305104178896892</v>
      </c>
      <c r="J316" s="294">
        <f>електрики!P316</f>
        <v>7.0117537887849121E-2</v>
      </c>
      <c r="K316" s="295">
        <f t="shared" si="20"/>
        <v>1.8117261169110144</v>
      </c>
      <c r="L316" s="295">
        <v>2.1698750716493083E-2</v>
      </c>
      <c r="M316" s="295">
        <f t="shared" si="21"/>
        <v>1.83</v>
      </c>
      <c r="N316" s="295">
        <f t="shared" si="18"/>
        <v>2.1960000000000002</v>
      </c>
    </row>
    <row r="317" spans="1:14" ht="17.25" customHeight="1" x14ac:dyDescent="0.35">
      <c r="A317" s="293">
        <f t="shared" si="19"/>
        <v>312</v>
      </c>
      <c r="B317" s="293" t="s">
        <v>2089</v>
      </c>
      <c r="C317" s="293">
        <v>17</v>
      </c>
      <c r="D317" s="294">
        <f>'сходові кл'!O317</f>
        <v>0</v>
      </c>
      <c r="E317" s="294">
        <f>'прибуд тер'!O317</f>
        <v>1.4677750176366839</v>
      </c>
      <c r="F317" s="294">
        <f>'слюсарі х.в.'!P317+водовідведення!P317+зварювальник!M317+'слюсарі ц.о. г.в.'!N317+'гаряча вода'!N317+'аварійні служби'!H317</f>
        <v>0.4384301758444652</v>
      </c>
      <c r="G317" s="294">
        <f>даратиз!K317</f>
        <v>1.488095238095238E-2</v>
      </c>
      <c r="H317" s="294">
        <f>димвенканали!Q317</f>
        <v>9.7452366705967908E-2</v>
      </c>
      <c r="I317" s="294">
        <f>покрівлі!O317+'під зими'!M317+маляри!N317+водій!L317</f>
        <v>0.37320418676310196</v>
      </c>
      <c r="J317" s="294">
        <f>електрики!P317</f>
        <v>6.7941049939302139E-2</v>
      </c>
      <c r="K317" s="295">
        <f t="shared" si="20"/>
        <v>2.4596837492704737</v>
      </c>
      <c r="L317" s="295">
        <v>3.0292489651723587E-2</v>
      </c>
      <c r="M317" s="295">
        <f t="shared" si="21"/>
        <v>2.4900000000000002</v>
      </c>
      <c r="N317" s="295">
        <f t="shared" si="18"/>
        <v>2.988</v>
      </c>
    </row>
    <row r="318" spans="1:14" ht="17.25" customHeight="1" x14ac:dyDescent="0.35">
      <c r="A318" s="293">
        <f t="shared" si="19"/>
        <v>313</v>
      </c>
      <c r="B318" s="293" t="s">
        <v>2090</v>
      </c>
      <c r="C318" s="293">
        <v>44</v>
      </c>
      <c r="D318" s="294">
        <f>'сходові кл'!O318</f>
        <v>0</v>
      </c>
      <c r="E318" s="294">
        <f>'прибуд тер'!O318</f>
        <v>0.96228525702230239</v>
      </c>
      <c r="F318" s="294">
        <f>'слюсарі х.в.'!P318+водовідведення!P318+зварювальник!M318+'слюсарі ц.о. г.в.'!N318+'гаряча вода'!N318+'аварійні служби'!H318</f>
        <v>0.3548838226035404</v>
      </c>
      <c r="G318" s="294">
        <f>даратиз!K318</f>
        <v>2.4412296564195295E-3</v>
      </c>
      <c r="H318" s="294">
        <f>димвенканали!Q318</f>
        <v>7.1380488053321742E-2</v>
      </c>
      <c r="I318" s="294">
        <f>покрівлі!O318+'під зими'!M318+маляри!N318+водій!L318</f>
        <v>0.35257657538962955</v>
      </c>
      <c r="J318" s="294">
        <f>електрики!P318</f>
        <v>4.644071768002931E-2</v>
      </c>
      <c r="K318" s="295">
        <f t="shared" si="20"/>
        <v>1.7900080904052429</v>
      </c>
      <c r="L318" s="295">
        <v>2.2156607170344199E-2</v>
      </c>
      <c r="M318" s="295">
        <f t="shared" si="21"/>
        <v>1.81</v>
      </c>
      <c r="N318" s="295">
        <f t="shared" si="18"/>
        <v>2.1720000000000002</v>
      </c>
    </row>
    <row r="319" spans="1:14" ht="17.25" customHeight="1" x14ac:dyDescent="0.35">
      <c r="A319" s="293">
        <f t="shared" si="19"/>
        <v>314</v>
      </c>
      <c r="B319" s="293" t="s">
        <v>2091</v>
      </c>
      <c r="C319" s="293">
        <v>37</v>
      </c>
      <c r="D319" s="294">
        <f>'сходові кл'!O319</f>
        <v>0.74311972447842001</v>
      </c>
      <c r="E319" s="294">
        <f>'прибуд тер'!O319</f>
        <v>0.65156660954504431</v>
      </c>
      <c r="F319" s="294">
        <f>'слюсарі х.в.'!P319+водовідведення!P319+зварювальник!M319+'слюсарі ц.о. г.в.'!N319+'гаряча вода'!N319+'аварійні служби'!H319</f>
        <v>0.53997112824497395</v>
      </c>
      <c r="G319" s="294">
        <f>даратиз!K319</f>
        <v>1.9350215002388914E-3</v>
      </c>
      <c r="H319" s="294">
        <f>димвенканали!Q319</f>
        <v>0.10057916318280702</v>
      </c>
      <c r="I319" s="294">
        <f>покрівлі!O319+'під зими'!M319+маляри!N319+водій!L319</f>
        <v>0.30808070398494347</v>
      </c>
      <c r="J319" s="294">
        <f>електрики!P319</f>
        <v>9.4072222992879873E-2</v>
      </c>
      <c r="K319" s="295">
        <f t="shared" si="20"/>
        <v>2.4393245739293077</v>
      </c>
      <c r="L319" s="295">
        <v>2.930381897505201E-2</v>
      </c>
      <c r="M319" s="295">
        <f t="shared" si="21"/>
        <v>2.4700000000000002</v>
      </c>
      <c r="N319" s="295">
        <f t="shared" si="18"/>
        <v>2.964</v>
      </c>
    </row>
    <row r="320" spans="1:14" ht="17.25" customHeight="1" x14ac:dyDescent="0.35">
      <c r="A320" s="293">
        <f t="shared" si="19"/>
        <v>315</v>
      </c>
      <c r="B320" s="293" t="s">
        <v>2092</v>
      </c>
      <c r="C320" s="293">
        <v>33</v>
      </c>
      <c r="D320" s="294">
        <f>'сходові кл'!O320</f>
        <v>1.1430758479169891</v>
      </c>
      <c r="E320" s="294">
        <f>'прибуд тер'!O320</f>
        <v>0.48566412162510963</v>
      </c>
      <c r="F320" s="294">
        <f>'слюсарі х.в.'!P320+водовідведення!P320+зварювальник!M320+'слюсарі ц.о. г.в.'!N320+'гаряча вода'!N320+'аварійні служби'!H320</f>
        <v>0.45261791740490176</v>
      </c>
      <c r="G320" s="294">
        <f>даратиз!K320</f>
        <v>3.4265138609261264E-3</v>
      </c>
      <c r="H320" s="294">
        <f>димвенканали!Q320</f>
        <v>9.5769885363297391E-2</v>
      </c>
      <c r="I320" s="294">
        <f>покрівлі!O320+'під зими'!M320+маляри!N320+водій!L320</f>
        <v>0.2757686082281422</v>
      </c>
      <c r="J320" s="294">
        <f>електрики!P320</f>
        <v>7.1592210591143207E-2</v>
      </c>
      <c r="K320" s="295">
        <f t="shared" si="20"/>
        <v>2.5279151049905093</v>
      </c>
      <c r="L320" s="295">
        <v>3.0605558718673251E-2</v>
      </c>
      <c r="M320" s="295">
        <f t="shared" si="21"/>
        <v>2.56</v>
      </c>
      <c r="N320" s="295">
        <f t="shared" si="18"/>
        <v>3.0720000000000001</v>
      </c>
    </row>
    <row r="321" spans="1:14" ht="17.25" customHeight="1" x14ac:dyDescent="0.35">
      <c r="A321" s="293">
        <f t="shared" si="19"/>
        <v>316</v>
      </c>
      <c r="B321" s="293" t="s">
        <v>2093</v>
      </c>
      <c r="C321" s="293">
        <v>42</v>
      </c>
      <c r="D321" s="294">
        <f>'сходові кл'!O321</f>
        <v>1.1832252440725244</v>
      </c>
      <c r="E321" s="294">
        <f>'прибуд тер'!O321</f>
        <v>0.43503270213405476</v>
      </c>
      <c r="F321" s="294">
        <f>'слюсарі х.в.'!P321+водовідведення!P321+зварювальник!M321+'слюсарі ц.о. г.в.'!N321+'гаряча вода'!N321+'аварійні служби'!H321</f>
        <v>0.51187111175109101</v>
      </c>
      <c r="G321" s="294">
        <f>даратиз!K321</f>
        <v>8.1154192966636611E-3</v>
      </c>
      <c r="H321" s="294">
        <f>димвенканали!Q321</f>
        <v>6.822577266400133E-2</v>
      </c>
      <c r="I321" s="294">
        <f>покрівлі!O321+'під зими'!M321+маляри!N321+водій!L321</f>
        <v>0.32391681738334416</v>
      </c>
      <c r="J321" s="294">
        <f>електрики!P321</f>
        <v>8.1051405833811305E-2</v>
      </c>
      <c r="K321" s="295">
        <f t="shared" si="20"/>
        <v>2.6114384731354905</v>
      </c>
      <c r="L321" s="295">
        <v>3.1366126385432437E-2</v>
      </c>
      <c r="M321" s="295">
        <f t="shared" si="21"/>
        <v>2.64</v>
      </c>
      <c r="N321" s="295">
        <f t="shared" si="18"/>
        <v>3.1680000000000001</v>
      </c>
    </row>
    <row r="322" spans="1:14" ht="17.25" customHeight="1" x14ac:dyDescent="0.35">
      <c r="A322" s="293">
        <f t="shared" si="19"/>
        <v>317</v>
      </c>
      <c r="B322" s="293" t="s">
        <v>2094</v>
      </c>
      <c r="C322" s="293">
        <v>15</v>
      </c>
      <c r="D322" s="294">
        <f>'сходові кл'!O322</f>
        <v>1.2239339814960011</v>
      </c>
      <c r="E322" s="294">
        <f>'прибуд тер'!O322</f>
        <v>0.69828472807017539</v>
      </c>
      <c r="F322" s="294">
        <f>'слюсарі х.в.'!P322+водовідведення!P322+зварювальник!M322+'слюсарі ц.о. г.в.'!N322+'гаряча вода'!N322+'аварійні служби'!H322</f>
        <v>0.48338483898153251</v>
      </c>
      <c r="G322" s="294">
        <f>даратиз!K322</f>
        <v>3.7151702786377711E-3</v>
      </c>
      <c r="H322" s="294">
        <f>димвенканали!Q322</f>
        <v>0.10924375478139363</v>
      </c>
      <c r="I322" s="294">
        <f>покрівлі!O322+'під зими'!M322+маляри!N322+водій!L322</f>
        <v>0.26473861481281552</v>
      </c>
      <c r="J322" s="294">
        <f>електрики!P322</f>
        <v>7.5895870309341446E-2</v>
      </c>
      <c r="K322" s="295">
        <f t="shared" si="20"/>
        <v>2.8591969587298975</v>
      </c>
      <c r="L322" s="295">
        <v>3.4698853363226062E-2</v>
      </c>
      <c r="M322" s="295">
        <f t="shared" si="21"/>
        <v>2.89</v>
      </c>
      <c r="N322" s="295">
        <f t="shared" si="18"/>
        <v>3.468</v>
      </c>
    </row>
    <row r="323" spans="1:14" ht="17.25" customHeight="1" x14ac:dyDescent="0.35">
      <c r="A323" s="293">
        <f t="shared" si="19"/>
        <v>318</v>
      </c>
      <c r="B323" s="293" t="s">
        <v>731</v>
      </c>
      <c r="C323" s="293">
        <v>24</v>
      </c>
      <c r="D323" s="294">
        <f>'сходові кл'!O323</f>
        <v>0</v>
      </c>
      <c r="E323" s="294">
        <f>'прибуд тер'!O323</f>
        <v>1.4764280759573132</v>
      </c>
      <c r="F323" s="294">
        <f>'слюсарі х.в.'!P323+водовідведення!P323+зварювальник!M323+'слюсарі ц.о. г.в.'!N323+'гаряча вода'!N323+'аварійні служби'!H323</f>
        <v>0.36236051319866047</v>
      </c>
      <c r="G323" s="294">
        <f>даратиз!K323</f>
        <v>9.5338983050847446E-3</v>
      </c>
      <c r="H323" s="294">
        <f>димвенканали!Q323</f>
        <v>9.292233967393343E-2</v>
      </c>
      <c r="I323" s="294">
        <f>покрівлі!O323+'під зими'!M323+маляри!N323+водій!L323</f>
        <v>0.30578026660515312</v>
      </c>
      <c r="J323" s="294">
        <f>електрики!P323</f>
        <v>4.8364815211028631E-2</v>
      </c>
      <c r="K323" s="295">
        <f t="shared" si="20"/>
        <v>2.2953899089511736</v>
      </c>
      <c r="L323" s="295">
        <v>2.8219234409148988E-2</v>
      </c>
      <c r="M323" s="295">
        <f t="shared" si="21"/>
        <v>2.3199999999999998</v>
      </c>
      <c r="N323" s="295">
        <f t="shared" si="18"/>
        <v>2.7839999999999998</v>
      </c>
    </row>
    <row r="324" spans="1:14" ht="17.25" customHeight="1" x14ac:dyDescent="0.35">
      <c r="A324" s="293">
        <f t="shared" si="19"/>
        <v>319</v>
      </c>
      <c r="B324" s="293" t="s">
        <v>732</v>
      </c>
      <c r="C324" s="293">
        <v>17</v>
      </c>
      <c r="D324" s="294">
        <f>'сходові кл'!O324</f>
        <v>1.271922788605697</v>
      </c>
      <c r="E324" s="294">
        <f>'прибуд тер'!O324</f>
        <v>0</v>
      </c>
      <c r="F324" s="294">
        <f>'слюсарі х.в.'!P324+водовідведення!P324+зварювальник!M324+'слюсарі ц.о. г.в.'!N324+'гаряча вода'!N324+'аварійні служби'!H324</f>
        <v>0.40937699634221458</v>
      </c>
      <c r="G324" s="294">
        <f>даратиз!K324</f>
        <v>5.5978031263202363E-4</v>
      </c>
      <c r="H324" s="294">
        <f>димвенканали!Q324</f>
        <v>5.1874669906883296E-2</v>
      </c>
      <c r="I324" s="294">
        <f>покрівлі!O324+'під зими'!M324+маляри!N324+водій!L324</f>
        <v>0.44725916012123601</v>
      </c>
      <c r="J324" s="294">
        <f>електрики!P324</f>
        <v>2.3508119940975257E-2</v>
      </c>
      <c r="K324" s="295">
        <f t="shared" si="20"/>
        <v>2.2045015152296386</v>
      </c>
      <c r="L324" s="295">
        <v>3.1388242482729117E-2</v>
      </c>
      <c r="M324" s="295">
        <f t="shared" si="21"/>
        <v>2.2400000000000002</v>
      </c>
      <c r="N324" s="295">
        <f t="shared" ref="N324:N387" si="22">M324*1.2</f>
        <v>2.6880000000000002</v>
      </c>
    </row>
    <row r="325" spans="1:14" ht="17.25" customHeight="1" x14ac:dyDescent="0.35">
      <c r="A325" s="293">
        <f t="shared" si="19"/>
        <v>320</v>
      </c>
      <c r="B325" s="293" t="s">
        <v>733</v>
      </c>
      <c r="C325" s="293">
        <v>27</v>
      </c>
      <c r="D325" s="294">
        <f>'сходові кл'!O325</f>
        <v>1.8003764233954451</v>
      </c>
      <c r="E325" s="294">
        <f>'прибуд тер'!O325</f>
        <v>0.38508082858228809</v>
      </c>
      <c r="F325" s="294">
        <f>'слюсарі х.в.'!P325+водовідведення!P325+зварювальник!M325+'слюсарі ц.о. г.в.'!N325+'гаряча вода'!N325+'аварійні служби'!H325</f>
        <v>0.33373068617886437</v>
      </c>
      <c r="G325" s="294">
        <f>даратиз!K325</f>
        <v>4.1904218928164195E-3</v>
      </c>
      <c r="H325" s="294">
        <f>димвенканали!Q325</f>
        <v>6.9019276519386524E-2</v>
      </c>
      <c r="I325" s="294">
        <f>покрівлі!O325+'під зими'!M325+маляри!N325+водій!L325</f>
        <v>0.26287137470887778</v>
      </c>
      <c r="J325" s="294">
        <f>електрики!P325</f>
        <v>3.5140319558115675E-2</v>
      </c>
      <c r="K325" s="295">
        <f t="shared" si="20"/>
        <v>2.8904093308357943</v>
      </c>
      <c r="L325" s="295">
        <v>3.5383502606625386E-2</v>
      </c>
      <c r="M325" s="295">
        <f t="shared" si="21"/>
        <v>2.93</v>
      </c>
      <c r="N325" s="295">
        <f t="shared" si="22"/>
        <v>3.516</v>
      </c>
    </row>
    <row r="326" spans="1:14" ht="17.25" customHeight="1" x14ac:dyDescent="0.35">
      <c r="A326" s="293">
        <f t="shared" si="19"/>
        <v>321</v>
      </c>
      <c r="B326" s="293" t="s">
        <v>734</v>
      </c>
      <c r="C326" s="293">
        <v>23</v>
      </c>
      <c r="D326" s="294">
        <f>'сходові кл'!O326</f>
        <v>1.2023139681615218</v>
      </c>
      <c r="E326" s="294">
        <f>'прибуд тер'!O326</f>
        <v>0.32781584805539377</v>
      </c>
      <c r="F326" s="294">
        <f>'слюсарі х.в.'!P326+водовідведення!P326+зварювальник!M326+'слюсарі ц.о. г.в.'!N326+'гаряча вода'!N326+'аварійні служби'!H326</f>
        <v>0.34878790697510531</v>
      </c>
      <c r="G326" s="294">
        <f>даратиз!K326</f>
        <v>1.8200349446709375E-3</v>
      </c>
      <c r="H326" s="294">
        <f>димвенканали!Q326</f>
        <v>9.4537204979280573E-2</v>
      </c>
      <c r="I326" s="294">
        <f>покрівлі!O326+'під зими'!M326+маляри!N326+водій!L326</f>
        <v>0.2749478935482495</v>
      </c>
      <c r="J326" s="294">
        <f>електрики!P326</f>
        <v>4.4871957269172168E-2</v>
      </c>
      <c r="K326" s="295">
        <f t="shared" si="20"/>
        <v>2.2950948139333938</v>
      </c>
      <c r="L326" s="295">
        <v>2.8296819319987957E-2</v>
      </c>
      <c r="M326" s="295">
        <f t="shared" si="21"/>
        <v>2.3199999999999998</v>
      </c>
      <c r="N326" s="295">
        <f t="shared" si="22"/>
        <v>2.7839999999999998</v>
      </c>
    </row>
    <row r="327" spans="1:14" ht="17.25" customHeight="1" x14ac:dyDescent="0.35">
      <c r="A327" s="293">
        <f t="shared" ref="A327:A390" si="23">A326+1</f>
        <v>322</v>
      </c>
      <c r="B327" s="293" t="s">
        <v>735</v>
      </c>
      <c r="C327" s="293">
        <v>12</v>
      </c>
      <c r="D327" s="294">
        <f>'сходові кл'!O327</f>
        <v>1.4136302097436004</v>
      </c>
      <c r="E327" s="294">
        <f>'прибуд тер'!O327</f>
        <v>0.33212946899811829</v>
      </c>
      <c r="F327" s="294">
        <f>'слюсарі х.в.'!P327+водовідведення!P327+зварювальник!M327+'слюсарі ц.о. г.в.'!N327+'гаряча вода'!N327+'аварійні служби'!H327</f>
        <v>0.35108230824045888</v>
      </c>
      <c r="G327" s="294">
        <f>даратиз!K327</f>
        <v>3.6879683719832418E-3</v>
      </c>
      <c r="H327" s="294">
        <f>димвенканали!Q327</f>
        <v>8.0230590477855246E-2</v>
      </c>
      <c r="I327" s="294">
        <f>покрівлі!O327+'під зими'!M327+маляри!N327+водій!L327</f>
        <v>0.27791952172198864</v>
      </c>
      <c r="J327" s="294">
        <f>електрики!P327</f>
        <v>4.0411033421146242E-2</v>
      </c>
      <c r="K327" s="295">
        <f t="shared" si="20"/>
        <v>2.4990911009751509</v>
      </c>
      <c r="L327" s="295">
        <v>3.0646119007202655E-2</v>
      </c>
      <c r="M327" s="295">
        <f t="shared" si="21"/>
        <v>2.5299999999999998</v>
      </c>
      <c r="N327" s="295">
        <f t="shared" si="22"/>
        <v>3.0359999999999996</v>
      </c>
    </row>
    <row r="328" spans="1:14" ht="17.25" customHeight="1" x14ac:dyDescent="0.35">
      <c r="A328" s="293">
        <f t="shared" si="23"/>
        <v>323</v>
      </c>
      <c r="B328" s="293" t="s">
        <v>736</v>
      </c>
      <c r="C328" s="293">
        <v>13</v>
      </c>
      <c r="D328" s="294">
        <f>'сходові кл'!O328</f>
        <v>1.6467739290495316</v>
      </c>
      <c r="E328" s="294">
        <f>'прибуд тер'!O328</f>
        <v>9.6877764390896945E-2</v>
      </c>
      <c r="F328" s="294">
        <f>'слюсарі х.в.'!P328+водовідведення!P328+зварювальник!M328+'слюсарі ц.о. г.в.'!N328+'гаряча вода'!N328+'аварійні служби'!H328</f>
        <v>0.3525485510430712</v>
      </c>
      <c r="G328" s="294">
        <f>даратиз!K328</f>
        <v>3.9491298527443109E-3</v>
      </c>
      <c r="H328" s="294">
        <f>димвенканали!Q328</f>
        <v>9.9835431617021478E-2</v>
      </c>
      <c r="I328" s="294">
        <f>покрівлі!O328+'під зими'!M328+маляри!N328+водій!L328</f>
        <v>0.26849213545358735</v>
      </c>
      <c r="J328" s="294">
        <f>електрики!P328</f>
        <v>4.583974453736047E-2</v>
      </c>
      <c r="K328" s="295">
        <f t="shared" si="20"/>
        <v>2.514316685944213</v>
      </c>
      <c r="L328" s="295">
        <v>3.1006207523993405E-2</v>
      </c>
      <c r="M328" s="295">
        <f t="shared" si="21"/>
        <v>2.5499999999999998</v>
      </c>
      <c r="N328" s="295">
        <f t="shared" si="22"/>
        <v>3.0599999999999996</v>
      </c>
    </row>
    <row r="329" spans="1:14" ht="17.25" customHeight="1" x14ac:dyDescent="0.35">
      <c r="A329" s="293">
        <f t="shared" si="23"/>
        <v>324</v>
      </c>
      <c r="B329" s="293" t="s">
        <v>737</v>
      </c>
      <c r="C329" s="293">
        <v>14</v>
      </c>
      <c r="D329" s="294">
        <f>'сходові кл'!O329</f>
        <v>1.2415207317073169</v>
      </c>
      <c r="E329" s="294">
        <f>'прибуд тер'!O329</f>
        <v>0.85311504471544697</v>
      </c>
      <c r="F329" s="294">
        <f>'слюсарі х.в.'!P329+водовідведення!P329+зварювальник!M329+'слюсарі ц.о. г.в.'!N329+'гаряча вода'!N329+'аварійні служби'!H329</f>
        <v>0.35697451915049622</v>
      </c>
      <c r="G329" s="294">
        <f>даратиз!K329</f>
        <v>5.0076219512195114E-3</v>
      </c>
      <c r="H329" s="294">
        <f>димвенканали!Q329</f>
        <v>8.4247824874963781E-2</v>
      </c>
      <c r="I329" s="294">
        <f>покрівлі!O329+'під зими'!M329+маляри!N329+водій!L329</f>
        <v>0.27658117115351294</v>
      </c>
      <c r="J329" s="294">
        <f>електрики!P329</f>
        <v>4.6978750384858915E-2</v>
      </c>
      <c r="K329" s="295">
        <f t="shared" si="20"/>
        <v>2.8644256639378147</v>
      </c>
      <c r="L329" s="295">
        <v>3.5113973214353229E-2</v>
      </c>
      <c r="M329" s="295">
        <f t="shared" si="21"/>
        <v>2.9</v>
      </c>
      <c r="N329" s="295">
        <f t="shared" si="22"/>
        <v>3.48</v>
      </c>
    </row>
    <row r="330" spans="1:14" ht="17.25" customHeight="1" x14ac:dyDescent="0.35">
      <c r="A330" s="293">
        <f t="shared" si="23"/>
        <v>325</v>
      </c>
      <c r="B330" s="293" t="s">
        <v>738</v>
      </c>
      <c r="C330" s="293">
        <v>10</v>
      </c>
      <c r="D330" s="294">
        <f>'сходові кл'!O330</f>
        <v>1.6337032736746715</v>
      </c>
      <c r="E330" s="294">
        <f>'прибуд тер'!O330</f>
        <v>0.10930024165533909</v>
      </c>
      <c r="F330" s="294">
        <f>'слюсарі х.в.'!P330+водовідведення!P330+зварювальник!M330+'слюсарі ц.о. г.в.'!N330+'гаряча вода'!N330+'аварійні служби'!H330</f>
        <v>0.35529265840553492</v>
      </c>
      <c r="G330" s="294">
        <f>даратиз!K330</f>
        <v>1.7501132759401906E-3</v>
      </c>
      <c r="H330" s="294">
        <f>димвенканали!Q330</f>
        <v>0.12221745004690679</v>
      </c>
      <c r="I330" s="294">
        <f>покрівлі!O330+'під зими'!M330+маляри!N330+водій!L330</f>
        <v>0.26960278259638731</v>
      </c>
      <c r="J330" s="294">
        <f>електрики!P330</f>
        <v>4.6545929999195663E-2</v>
      </c>
      <c r="K330" s="295">
        <f t="shared" si="20"/>
        <v>2.5384124496539751</v>
      </c>
      <c r="L330" s="295">
        <v>3.1540847955065399E-2</v>
      </c>
      <c r="M330" s="295">
        <f t="shared" si="21"/>
        <v>2.57</v>
      </c>
      <c r="N330" s="295">
        <f t="shared" si="22"/>
        <v>3.0839999999999996</v>
      </c>
    </row>
    <row r="331" spans="1:14" ht="17.25" customHeight="1" x14ac:dyDescent="0.35">
      <c r="A331" s="293">
        <f t="shared" si="23"/>
        <v>326</v>
      </c>
      <c r="B331" s="293" t="s">
        <v>739</v>
      </c>
      <c r="C331" s="293">
        <v>8</v>
      </c>
      <c r="D331" s="294">
        <f>'сходові кл'!O331</f>
        <v>1.6513817424953094</v>
      </c>
      <c r="E331" s="294">
        <f>'прибуд тер'!O331</f>
        <v>0.28286307848655412</v>
      </c>
      <c r="F331" s="294">
        <f>'слюсарі х.в.'!P331+водовідведення!P331+зварювальник!M331+'слюсарі ц.о. г.в.'!N331+'гаряча вода'!N331+'аварійні служби'!H331</f>
        <v>0.36165530939530016</v>
      </c>
      <c r="G331" s="294">
        <f>даратиз!K331</f>
        <v>4.0630863039399631E-3</v>
      </c>
      <c r="H331" s="294">
        <f>димвенканали!Q331</f>
        <v>0.14197053850686267</v>
      </c>
      <c r="I331" s="294">
        <f>покрівлі!O331+'під зими'!M331+маляри!N331+водій!L331</f>
        <v>0.27649654256165984</v>
      </c>
      <c r="J331" s="294">
        <f>електрики!P331</f>
        <v>4.8183333728060426E-2</v>
      </c>
      <c r="K331" s="295">
        <f t="shared" si="20"/>
        <v>2.766613631477687</v>
      </c>
      <c r="L331" s="295">
        <v>3.4665557883446267E-2</v>
      </c>
      <c r="M331" s="295">
        <f t="shared" si="21"/>
        <v>2.8</v>
      </c>
      <c r="N331" s="295">
        <f t="shared" si="22"/>
        <v>3.36</v>
      </c>
    </row>
    <row r="332" spans="1:14" ht="17.25" customHeight="1" x14ac:dyDescent="0.35">
      <c r="A332" s="293">
        <f t="shared" si="23"/>
        <v>327</v>
      </c>
      <c r="B332" s="293" t="s">
        <v>2096</v>
      </c>
      <c r="C332" s="293">
        <v>30</v>
      </c>
      <c r="D332" s="294">
        <f>'сходові кл'!O332</f>
        <v>1.5853816089334547</v>
      </c>
      <c r="E332" s="294">
        <f>'прибуд тер'!O332</f>
        <v>0.16492180948040111</v>
      </c>
      <c r="F332" s="294">
        <f>'слюсарі х.в.'!P332+водовідведення!P332+зварювальник!M332+'слюсарі ц.о. г.в.'!N332+'гаряча вода'!N332+'аварійні служби'!H332</f>
        <v>0.4018495155083841</v>
      </c>
      <c r="G332" s="294">
        <f>даратиз!K332</f>
        <v>9.4348222424794886E-3</v>
      </c>
      <c r="H332" s="294">
        <f>димвенканали!Q332</f>
        <v>0.13195036996512116</v>
      </c>
      <c r="I332" s="294">
        <f>покрівлі!O332+'під зими'!M332+маляри!N332+водій!L332</f>
        <v>0.19535801223581414</v>
      </c>
      <c r="J332" s="294">
        <f>електрики!P332</f>
        <v>5.8527157878432559E-2</v>
      </c>
      <c r="K332" s="295">
        <f t="shared" si="20"/>
        <v>2.5474232962440877</v>
      </c>
      <c r="L332" s="295">
        <v>3.1073163461119952E-2</v>
      </c>
      <c r="M332" s="295">
        <f t="shared" si="21"/>
        <v>2.58</v>
      </c>
      <c r="N332" s="295">
        <f t="shared" si="22"/>
        <v>3.0960000000000001</v>
      </c>
    </row>
    <row r="333" spans="1:14" ht="17.25" customHeight="1" x14ac:dyDescent="0.35">
      <c r="A333" s="293">
        <f t="shared" si="23"/>
        <v>328</v>
      </c>
      <c r="B333" s="293" t="s">
        <v>2097</v>
      </c>
      <c r="C333" s="293">
        <v>29</v>
      </c>
      <c r="D333" s="294">
        <f>'сходові кл'!O333</f>
        <v>1.0521696718183551</v>
      </c>
      <c r="E333" s="294">
        <f>'прибуд тер'!O333</f>
        <v>0.73212125308961307</v>
      </c>
      <c r="F333" s="294">
        <f>'слюсарі х.в.'!P333+водовідведення!P333+зварювальник!M333+'слюсарі ц.о. г.в.'!N333+'гаряча вода'!N333+'аварійні служби'!H333</f>
        <v>0.48418401419979018</v>
      </c>
      <c r="G333" s="294">
        <f>даратиз!K333</f>
        <v>5.1733057423693739E-3</v>
      </c>
      <c r="H333" s="294">
        <f>димвенканали!Q333</f>
        <v>5.8987603807637637E-2</v>
      </c>
      <c r="I333" s="294">
        <f>покрівлі!O333+'під зими'!M333+маляри!N333+водій!L333</f>
        <v>0.29371779860006753</v>
      </c>
      <c r="J333" s="294">
        <f>електрики!P333</f>
        <v>7.5286978256588311E-2</v>
      </c>
      <c r="K333" s="295">
        <f t="shared" si="20"/>
        <v>2.701640625514421</v>
      </c>
      <c r="L333" s="295">
        <v>3.2852005679987112E-2</v>
      </c>
      <c r="M333" s="295">
        <f t="shared" si="21"/>
        <v>2.73</v>
      </c>
      <c r="N333" s="295">
        <f t="shared" si="22"/>
        <v>3.2759999999999998</v>
      </c>
    </row>
    <row r="334" spans="1:14" ht="17.25" customHeight="1" x14ac:dyDescent="0.35">
      <c r="A334" s="293">
        <f t="shared" si="23"/>
        <v>329</v>
      </c>
      <c r="B334" s="293" t="s">
        <v>2098</v>
      </c>
      <c r="C334" s="293">
        <v>32</v>
      </c>
      <c r="D334" s="294">
        <f>'сходові кл'!O334</f>
        <v>1.0954352900278108</v>
      </c>
      <c r="E334" s="294">
        <f>'прибуд тер'!O334</f>
        <v>0.5271120315190041</v>
      </c>
      <c r="F334" s="294">
        <f>'слюсарі х.в.'!P334+водовідведення!P334+зварювальник!M334+'слюсарі ц.о. г.в.'!N334+'гаряча вода'!N334+'аварійні служби'!H334</f>
        <v>0.49160907272740151</v>
      </c>
      <c r="G334" s="294">
        <f>даратиз!K334</f>
        <v>2.8307508939213353E-3</v>
      </c>
      <c r="H334" s="294">
        <f>димвенканали!Q334</f>
        <v>9.6712421710637639E-2</v>
      </c>
      <c r="I334" s="294">
        <f>покрівлі!O334+'під зими'!M334+маляри!N334+водій!L334</f>
        <v>0.27416446503645781</v>
      </c>
      <c r="J334" s="294">
        <f>електрики!P334</f>
        <v>8.1626434253654997E-2</v>
      </c>
      <c r="K334" s="295">
        <f t="shared" si="20"/>
        <v>2.5694904661688875</v>
      </c>
      <c r="L334" s="295">
        <v>3.102657586915588E-2</v>
      </c>
      <c r="M334" s="295">
        <f t="shared" si="21"/>
        <v>2.6</v>
      </c>
      <c r="N334" s="295">
        <f t="shared" si="22"/>
        <v>3.12</v>
      </c>
    </row>
    <row r="335" spans="1:14" ht="17.25" customHeight="1" x14ac:dyDescent="0.35">
      <c r="A335" s="293">
        <f t="shared" si="23"/>
        <v>330</v>
      </c>
      <c r="B335" s="293" t="s">
        <v>2099</v>
      </c>
      <c r="C335" s="293">
        <v>19</v>
      </c>
      <c r="D335" s="294">
        <f>'сходові кл'!O335</f>
        <v>1.2894089810017271</v>
      </c>
      <c r="E335" s="294">
        <f>'прибуд тер'!O335</f>
        <v>0.79950257403569369</v>
      </c>
      <c r="F335" s="294">
        <f>'слюсарі х.в.'!P335+водовідведення!P335+зварювальник!M335+'слюсарі ц.о. г.в.'!N335+'гаряча вода'!N335+'аварійні служби'!H335</f>
        <v>0.43295853903117354</v>
      </c>
      <c r="G335" s="294">
        <f>даратиз!K335</f>
        <v>1.016839378238342E-2</v>
      </c>
      <c r="H335" s="294">
        <f>димвенканали!Q335</f>
        <v>4.7714947231716529E-2</v>
      </c>
      <c r="I335" s="294">
        <f>покрівлі!O335+'під зими'!M335+маляри!N335+водій!L335</f>
        <v>0.27893162432378971</v>
      </c>
      <c r="J335" s="294">
        <f>електрики!P335</f>
        <v>6.6532945277347683E-2</v>
      </c>
      <c r="K335" s="295">
        <f t="shared" si="20"/>
        <v>2.9252180046838316</v>
      </c>
      <c r="L335" s="295">
        <v>3.5013692872699148E-2</v>
      </c>
      <c r="M335" s="295">
        <f t="shared" si="21"/>
        <v>2.96</v>
      </c>
      <c r="N335" s="295">
        <f t="shared" si="22"/>
        <v>3.552</v>
      </c>
    </row>
    <row r="336" spans="1:14" ht="17.25" customHeight="1" x14ac:dyDescent="0.35">
      <c r="A336" s="293">
        <f t="shared" si="23"/>
        <v>331</v>
      </c>
      <c r="B336" s="293" t="s">
        <v>1911</v>
      </c>
      <c r="C336" s="293">
        <v>28</v>
      </c>
      <c r="D336" s="294">
        <f>'сходові кл'!O336</f>
        <v>1.1276394600207686</v>
      </c>
      <c r="E336" s="294">
        <f>'прибуд тер'!O336</f>
        <v>0.79232120970495001</v>
      </c>
      <c r="F336" s="294">
        <f>'слюсарі х.в.'!P336+водовідведення!P336+зварювальник!M336+'слюсарі ц.о. г.в.'!N336+'гаряча вода'!N336+'аварійні служби'!H336</f>
        <v>0.35693000541737085</v>
      </c>
      <c r="G336" s="294">
        <f>даратиз!K336</f>
        <v>6.0488295537673743E-3</v>
      </c>
      <c r="H336" s="294">
        <f>димвенканали!Q336</f>
        <v>0.10587400731696207</v>
      </c>
      <c r="I336" s="294">
        <f>покрівлі!O336+'під зими'!M336+маляри!N336+водій!L336</f>
        <v>0.25624878220335029</v>
      </c>
      <c r="J336" s="294">
        <f>електрики!P336</f>
        <v>4.2270565452360256E-2</v>
      </c>
      <c r="K336" s="295">
        <f t="shared" si="20"/>
        <v>2.6873328596695294</v>
      </c>
      <c r="L336" s="295">
        <v>3.3149873318958314E-2</v>
      </c>
      <c r="M336" s="295">
        <f t="shared" si="21"/>
        <v>2.72</v>
      </c>
      <c r="N336" s="295">
        <f t="shared" si="22"/>
        <v>3.2640000000000002</v>
      </c>
    </row>
    <row r="337" spans="1:14" ht="17.25" customHeight="1" x14ac:dyDescent="0.35">
      <c r="A337" s="293">
        <f t="shared" si="23"/>
        <v>332</v>
      </c>
      <c r="B337" s="293" t="s">
        <v>1912</v>
      </c>
      <c r="C337" s="293">
        <v>33</v>
      </c>
      <c r="D337" s="294">
        <f>'сходові кл'!O337</f>
        <v>0.94673685454889334</v>
      </c>
      <c r="E337" s="294">
        <f>'прибуд тер'!O337</f>
        <v>0.57945253325767598</v>
      </c>
      <c r="F337" s="294">
        <f>'слюсарі х.в.'!P337+водовідведення!P337+зварювальник!M337+'слюсарі ц.о. г.в.'!N337+'гаряча вода'!N337+'аварійні служби'!H337</f>
        <v>0.49530616911831926</v>
      </c>
      <c r="G337" s="294">
        <f>даратиз!K337</f>
        <v>9.0788727066389244E-3</v>
      </c>
      <c r="H337" s="294">
        <f>димвенканали!Q337</f>
        <v>5.2254500562065188E-2</v>
      </c>
      <c r="I337" s="294">
        <f>покрівлі!O337+'під зими'!M337+маляри!N337+водій!L337</f>
        <v>0.3097842155417887</v>
      </c>
      <c r="J337" s="294">
        <f>електрики!P337</f>
        <v>8.2577867771884916E-2</v>
      </c>
      <c r="K337" s="295">
        <f t="shared" si="20"/>
        <v>2.475191013507267</v>
      </c>
      <c r="L337" s="295">
        <v>2.9424429992178158E-2</v>
      </c>
      <c r="M337" s="295">
        <f t="shared" si="21"/>
        <v>2.5</v>
      </c>
      <c r="N337" s="295">
        <f t="shared" si="22"/>
        <v>3</v>
      </c>
    </row>
    <row r="338" spans="1:14" ht="17.25" customHeight="1" x14ac:dyDescent="0.35">
      <c r="A338" s="293">
        <f t="shared" si="23"/>
        <v>333</v>
      </c>
      <c r="B338" s="293" t="s">
        <v>1918</v>
      </c>
      <c r="C338" s="293">
        <v>62</v>
      </c>
      <c r="D338" s="294">
        <f>'сходові кл'!O338</f>
        <v>1.1977828761597415</v>
      </c>
      <c r="E338" s="294">
        <f>'прибуд тер'!O338</f>
        <v>0.26759600309264486</v>
      </c>
      <c r="F338" s="294">
        <f>'слюсарі х.в.'!P338+водовідведення!P338+зварювальник!M338+'слюсарі ц.о. г.в.'!N338+'гаряча вода'!N338+'аварійні служби'!H338</f>
        <v>0.47634316718851955</v>
      </c>
      <c r="G338" s="294">
        <f>даратиз!K338</f>
        <v>1.0286405808793867E-2</v>
      </c>
      <c r="H338" s="294">
        <f>димвенканали!Q338</f>
        <v>5.0414054563132311E-2</v>
      </c>
      <c r="I338" s="294">
        <f>покрівлі!O338+'під зими'!M338+маляри!N338+водій!L338</f>
        <v>0.41986764014586342</v>
      </c>
      <c r="J338" s="294">
        <f>електрики!P338</f>
        <v>7.7697812254103077E-2</v>
      </c>
      <c r="K338" s="295">
        <f t="shared" si="20"/>
        <v>2.4999879592127985</v>
      </c>
      <c r="L338" s="295">
        <v>3.1720841792696526E-2</v>
      </c>
      <c r="M338" s="295">
        <f t="shared" si="21"/>
        <v>2.5299999999999998</v>
      </c>
      <c r="N338" s="295">
        <f t="shared" si="22"/>
        <v>3.0359999999999996</v>
      </c>
    </row>
    <row r="339" spans="1:14" ht="17.25" customHeight="1" x14ac:dyDescent="0.35">
      <c r="A339" s="293">
        <f t="shared" si="23"/>
        <v>334</v>
      </c>
      <c r="B339" s="293" t="s">
        <v>1913</v>
      </c>
      <c r="C339" s="293">
        <v>22</v>
      </c>
      <c r="D339" s="294">
        <f>'сходові кл'!O339</f>
        <v>1.0871489020890341</v>
      </c>
      <c r="E339" s="294">
        <f>'прибуд тер'!O339</f>
        <v>0.92211410088649259</v>
      </c>
      <c r="F339" s="294">
        <f>'слюсарі х.в.'!P339+водовідведення!P339+зварювальник!M339+'слюсарі ц.о. г.в.'!N339+'гаряча вода'!N339+'аварійні служби'!H339</f>
        <v>0.33160887246918247</v>
      </c>
      <c r="G339" s="294">
        <f>даратиз!K339</f>
        <v>1.9537166050766341E-3</v>
      </c>
      <c r="H339" s="294">
        <f>димвенканали!Q339</f>
        <v>4.1453012128034546E-2</v>
      </c>
      <c r="I339" s="294">
        <f>покрівлі!O339+'під зими'!M339+маляри!N339+водій!L339</f>
        <v>0.28093754053587155</v>
      </c>
      <c r="J339" s="294">
        <f>електрики!P339</f>
        <v>3.8895191247737632E-2</v>
      </c>
      <c r="K339" s="295">
        <f t="shared" si="20"/>
        <v>2.7041113359614295</v>
      </c>
      <c r="L339" s="295">
        <v>3.285864917971737E-2</v>
      </c>
      <c r="M339" s="295">
        <f t="shared" si="21"/>
        <v>2.74</v>
      </c>
      <c r="N339" s="295">
        <f t="shared" si="22"/>
        <v>3.2880000000000003</v>
      </c>
    </row>
    <row r="340" spans="1:14" ht="17.25" customHeight="1" x14ac:dyDescent="0.35">
      <c r="A340" s="293">
        <f t="shared" si="23"/>
        <v>335</v>
      </c>
      <c r="B340" s="293" t="s">
        <v>1917</v>
      </c>
      <c r="C340" s="293">
        <v>28</v>
      </c>
      <c r="D340" s="294">
        <f>'сходові кл'!O340</f>
        <v>0</v>
      </c>
      <c r="E340" s="294">
        <f>'прибуд тер'!O340</f>
        <v>1.5390487015894336</v>
      </c>
      <c r="F340" s="294">
        <f>'слюсарі х.в.'!P340+водовідведення!P340+зварювальник!M340+'слюсарі ц.о. г.в.'!N340+'гаряча вода'!N340+'аварійні служби'!H340</f>
        <v>0.40899762040050314</v>
      </c>
      <c r="G340" s="294">
        <f>даратиз!K340</f>
        <v>1.5614506380120885E-2</v>
      </c>
      <c r="H340" s="294">
        <f>димвенканали!Q340</f>
        <v>8.8370255028974665E-2</v>
      </c>
      <c r="I340" s="294">
        <f>покрівлі!O340+'під зими'!M340+маляри!N340+водій!L340</f>
        <v>0.33647883315811644</v>
      </c>
      <c r="J340" s="294">
        <f>електрики!P340</f>
        <v>6.0366695144188534E-2</v>
      </c>
      <c r="K340" s="295">
        <f t="shared" si="20"/>
        <v>2.448876611701337</v>
      </c>
      <c r="L340" s="295">
        <v>2.9998613897375015E-2</v>
      </c>
      <c r="M340" s="295">
        <f t="shared" si="21"/>
        <v>2.48</v>
      </c>
      <c r="N340" s="295">
        <f t="shared" si="22"/>
        <v>2.976</v>
      </c>
    </row>
    <row r="341" spans="1:14" ht="17.25" customHeight="1" x14ac:dyDescent="0.35">
      <c r="A341" s="293">
        <f t="shared" si="23"/>
        <v>336</v>
      </c>
      <c r="B341" s="293" t="s">
        <v>1914</v>
      </c>
      <c r="C341" s="293">
        <v>161</v>
      </c>
      <c r="D341" s="294">
        <f>'сходові кл'!O341</f>
        <v>0</v>
      </c>
      <c r="E341" s="294">
        <f>'прибуд тер'!O341</f>
        <v>1.5087566884848482</v>
      </c>
      <c r="F341" s="294">
        <f>'слюсарі х.в.'!P341+водовідведення!P341+зварювальник!M341+'слюсарі ц.о. г.в.'!N341+'гаряча вода'!N341+'аварійні служби'!H341</f>
        <v>0.49376593326464646</v>
      </c>
      <c r="G341" s="294">
        <f>даратиз!K341</f>
        <v>4.5381818181818179E-3</v>
      </c>
      <c r="H341" s="294">
        <f>димвенканали!Q341</f>
        <v>6.8906410998754483E-2</v>
      </c>
      <c r="I341" s="294">
        <f>покрівлі!O341+'під зими'!M341+маляри!N341+водій!L341</f>
        <v>0.36459570680564113</v>
      </c>
      <c r="J341" s="294">
        <f>електрики!P341</f>
        <v>8.2181494006579869E-2</v>
      </c>
      <c r="K341" s="295">
        <f t="shared" si="20"/>
        <v>2.5227444153786518</v>
      </c>
      <c r="L341" s="295">
        <v>3.0603919657514942E-2</v>
      </c>
      <c r="M341" s="295">
        <f t="shared" si="21"/>
        <v>2.5499999999999998</v>
      </c>
      <c r="N341" s="295">
        <f t="shared" si="22"/>
        <v>3.0599999999999996</v>
      </c>
    </row>
    <row r="342" spans="1:14" ht="17.25" customHeight="1" x14ac:dyDescent="0.35">
      <c r="A342" s="293">
        <f t="shared" si="23"/>
        <v>337</v>
      </c>
      <c r="B342" s="293" t="s">
        <v>1915</v>
      </c>
      <c r="C342" s="293">
        <v>26</v>
      </c>
      <c r="D342" s="294">
        <f>'сходові кл'!O342</f>
        <v>0.94212620517389511</v>
      </c>
      <c r="E342" s="294">
        <f>'прибуд тер'!O342</f>
        <v>0.67623312109544875</v>
      </c>
      <c r="F342" s="294">
        <f>'слюсарі х.в.'!P342+водовідведення!P342+зварювальник!M342+'слюсарі ц.о. г.в.'!N342+'гаряча вода'!N342+'аварійні служби'!H342</f>
        <v>0.34907271608760176</v>
      </c>
      <c r="G342" s="294">
        <f>даратиз!K342</f>
        <v>6.7776116078531196E-4</v>
      </c>
      <c r="H342" s="294">
        <f>димвенканали!Q342</f>
        <v>6.9070839659892663E-2</v>
      </c>
      <c r="I342" s="294">
        <f>покрівлі!O342+'під зими'!M342+маляри!N342+водій!L342</f>
        <v>0.23291356967237661</v>
      </c>
      <c r="J342" s="294">
        <f>електрики!P342</f>
        <v>4.4945251797438239E-2</v>
      </c>
      <c r="K342" s="295">
        <f t="shared" si="20"/>
        <v>2.3150394646474384</v>
      </c>
      <c r="L342" s="295">
        <v>2.7850080722084454E-2</v>
      </c>
      <c r="M342" s="295">
        <f t="shared" si="21"/>
        <v>2.34</v>
      </c>
      <c r="N342" s="295">
        <f t="shared" si="22"/>
        <v>2.8079999999999998</v>
      </c>
    </row>
    <row r="343" spans="1:14" ht="17.25" customHeight="1" x14ac:dyDescent="0.35">
      <c r="A343" s="293">
        <f t="shared" si="23"/>
        <v>338</v>
      </c>
      <c r="B343" s="293" t="s">
        <v>1916</v>
      </c>
      <c r="C343" s="293">
        <v>9</v>
      </c>
      <c r="D343" s="294">
        <f>'сходові кл'!O343</f>
        <v>1.1357269851457912</v>
      </c>
      <c r="E343" s="294">
        <f>'прибуд тер'!O343</f>
        <v>0.38251435764758257</v>
      </c>
      <c r="F343" s="294">
        <f>'слюсарі х.в.'!P343+водовідведення!P343+зварювальник!M343+'слюсарі ц.о. г.в.'!N343+'гаряча вода'!N343+'аварійні служби'!H343</f>
        <v>0.42428461101831527</v>
      </c>
      <c r="G343" s="294">
        <f>даратиз!K343</f>
        <v>9.0260390585878824E-3</v>
      </c>
      <c r="H343" s="294">
        <f>димвенканали!Q343</f>
        <v>6.5877278887769425E-2</v>
      </c>
      <c r="I343" s="294">
        <f>покрівлі!O343+'під зими'!M343+маляри!N343+водій!L343</f>
        <v>0.29364526983407174</v>
      </c>
      <c r="J343" s="294">
        <f>електрики!P343</f>
        <v>6.0014027087095134E-2</v>
      </c>
      <c r="K343" s="295">
        <f t="shared" si="20"/>
        <v>2.3710885686792129</v>
      </c>
      <c r="L343" s="295">
        <v>2.8529169998308242E-2</v>
      </c>
      <c r="M343" s="295">
        <f t="shared" si="21"/>
        <v>2.4</v>
      </c>
      <c r="N343" s="295">
        <f t="shared" si="22"/>
        <v>2.88</v>
      </c>
    </row>
    <row r="344" spans="1:14" ht="17.25" customHeight="1" x14ac:dyDescent="0.35">
      <c r="A344" s="293">
        <f t="shared" si="23"/>
        <v>339</v>
      </c>
      <c r="B344" s="293" t="s">
        <v>1786</v>
      </c>
      <c r="C344" s="293">
        <v>16</v>
      </c>
      <c r="D344" s="294">
        <f>'сходові кл'!O344</f>
        <v>1.4841731094808128</v>
      </c>
      <c r="E344" s="294">
        <f>'прибуд тер'!O344</f>
        <v>0.17016480906696765</v>
      </c>
      <c r="F344" s="294">
        <f>'слюсарі х.в.'!P344+водовідведення!P344+зварювальник!M344+'слюсарі ц.о. г.в.'!N344+'гаряча вода'!N344+'аварійні служби'!H344</f>
        <v>0.45601074254676555</v>
      </c>
      <c r="G344" s="294">
        <f>даратиз!K344</f>
        <v>2.3278781038374718E-3</v>
      </c>
      <c r="H344" s="294">
        <f>димвенканали!Q344</f>
        <v>0.10765693912588978</v>
      </c>
      <c r="I344" s="294">
        <f>покрівлі!O344+'під зими'!M344+маляри!N344+водій!L344</f>
        <v>0.28441399626223129</v>
      </c>
      <c r="J344" s="294">
        <f>електрики!P344</f>
        <v>7.2465341075215031E-2</v>
      </c>
      <c r="K344" s="295">
        <f t="shared" si="20"/>
        <v>2.5772128156617193</v>
      </c>
      <c r="L344" s="295">
        <v>3.1455364840107081E-2</v>
      </c>
      <c r="M344" s="295">
        <f t="shared" si="21"/>
        <v>2.61</v>
      </c>
      <c r="N344" s="295">
        <f t="shared" si="22"/>
        <v>3.1319999999999997</v>
      </c>
    </row>
    <row r="345" spans="1:14" ht="17.25" customHeight="1" x14ac:dyDescent="0.35">
      <c r="A345" s="293">
        <f t="shared" si="23"/>
        <v>340</v>
      </c>
      <c r="B345" s="293" t="s">
        <v>1787</v>
      </c>
      <c r="C345" s="293">
        <v>31</v>
      </c>
      <c r="D345" s="294">
        <f>'сходові кл'!O345</f>
        <v>0</v>
      </c>
      <c r="E345" s="294">
        <f>'прибуд тер'!O345</f>
        <v>1.2809563073957237</v>
      </c>
      <c r="F345" s="294">
        <f>'слюсарі х.в.'!P345+водовідведення!P345+зварювальник!M345+'слюсарі ц.о. г.в.'!N345+'гаряча вода'!N345+'аварійні служби'!H345</f>
        <v>0.48923268389090269</v>
      </c>
      <c r="G345" s="294">
        <f>даратиз!K345</f>
        <v>1.5694006309148266E-2</v>
      </c>
      <c r="H345" s="294">
        <f>димвенканали!Q345</f>
        <v>6.9173227896205391E-2</v>
      </c>
      <c r="I345" s="294">
        <f>покрівлі!O345+'під зими'!M345+маляри!N345+водій!L345</f>
        <v>0.28180207005512342</v>
      </c>
      <c r="J345" s="294">
        <f>електрики!P345</f>
        <v>8.1014879738347659E-2</v>
      </c>
      <c r="K345" s="295">
        <f t="shared" si="20"/>
        <v>2.217873175285451</v>
      </c>
      <c r="L345" s="295">
        <v>2.6183052599023305E-2</v>
      </c>
      <c r="M345" s="295">
        <f t="shared" si="21"/>
        <v>2.2400000000000002</v>
      </c>
      <c r="N345" s="295">
        <f t="shared" si="22"/>
        <v>2.6880000000000002</v>
      </c>
    </row>
    <row r="346" spans="1:14" ht="17.25" customHeight="1" x14ac:dyDescent="0.35">
      <c r="A346" s="293">
        <f t="shared" si="23"/>
        <v>341</v>
      </c>
      <c r="B346" s="293" t="s">
        <v>1788</v>
      </c>
      <c r="C346" s="293">
        <v>27</v>
      </c>
      <c r="D346" s="294">
        <f>'сходові кл'!O346</f>
        <v>0</v>
      </c>
      <c r="E346" s="294">
        <f>'прибуд тер'!O346</f>
        <v>0.84054987880012111</v>
      </c>
      <c r="F346" s="294">
        <f>'слюсарі х.в.'!P346+водовідведення!P346+зварювальник!M346+'слюсарі ц.о. г.в.'!N346+'гаряча вода'!N346+'аварійні служби'!H346</f>
        <v>0.57759286643162433</v>
      </c>
      <c r="G346" s="294">
        <f>даратиз!K346</f>
        <v>6.0031814968185028E-3</v>
      </c>
      <c r="H346" s="294">
        <f>димвенканали!Q346</f>
        <v>6.3097051157905135E-2</v>
      </c>
      <c r="I346" s="294">
        <f>покрівлі!O346+'під зими'!M346+маляри!N346+водій!L346</f>
        <v>0.39309903186845496</v>
      </c>
      <c r="J346" s="294">
        <f>електрики!P346</f>
        <v>0.10375403242927463</v>
      </c>
      <c r="K346" s="295">
        <f t="shared" si="20"/>
        <v>1.9840960421841989</v>
      </c>
      <c r="L346" s="295">
        <v>2.354752930122226E-2</v>
      </c>
      <c r="M346" s="295">
        <f t="shared" si="21"/>
        <v>2.0099999999999998</v>
      </c>
      <c r="N346" s="295">
        <f t="shared" si="22"/>
        <v>2.4119999999999995</v>
      </c>
    </row>
    <row r="347" spans="1:14" ht="17.25" customHeight="1" x14ac:dyDescent="0.35">
      <c r="A347" s="293">
        <f t="shared" si="23"/>
        <v>342</v>
      </c>
      <c r="B347" s="293" t="s">
        <v>1789</v>
      </c>
      <c r="C347" s="293">
        <v>8</v>
      </c>
      <c r="D347" s="294">
        <f>'сходові кл'!O347</f>
        <v>1.2709700374531834</v>
      </c>
      <c r="E347" s="294">
        <f>'прибуд тер'!O347</f>
        <v>0.23775441881858206</v>
      </c>
      <c r="F347" s="294">
        <f>'слюсарі х.в.'!P347+водовідведення!P347+зварювальник!M347+'слюсарі ц.о. г.в.'!N347+'гаряча вода'!N347+'аварійні служби'!H347</f>
        <v>0.37114052991897145</v>
      </c>
      <c r="G347" s="294">
        <f>даратиз!K347</f>
        <v>6.7120047309284442E-3</v>
      </c>
      <c r="H347" s="294">
        <f>димвенканали!Q347</f>
        <v>9.3370442440014689E-2</v>
      </c>
      <c r="I347" s="294">
        <f>покрівлі!O347+'під зими'!M347+маляри!N347+водій!L347</f>
        <v>0.27300696857312468</v>
      </c>
      <c r="J347" s="294">
        <f>електрики!P347</f>
        <v>5.0624318701076691E-2</v>
      </c>
      <c r="K347" s="295">
        <f t="shared" si="20"/>
        <v>2.3035787206358811</v>
      </c>
      <c r="L347" s="295">
        <v>2.8168716570870542E-2</v>
      </c>
      <c r="M347" s="295">
        <f t="shared" si="21"/>
        <v>2.33</v>
      </c>
      <c r="N347" s="295">
        <f t="shared" si="22"/>
        <v>2.7959999999999998</v>
      </c>
    </row>
    <row r="348" spans="1:14" ht="17.25" customHeight="1" x14ac:dyDescent="0.35">
      <c r="A348" s="293">
        <f t="shared" si="23"/>
        <v>343</v>
      </c>
      <c r="B348" s="293" t="s">
        <v>1790</v>
      </c>
      <c r="C348" s="293">
        <v>33</v>
      </c>
      <c r="D348" s="294">
        <f>'сходові кл'!O348</f>
        <v>0</v>
      </c>
      <c r="E348" s="294">
        <f>'прибуд тер'!O348</f>
        <v>1.5519741922490748</v>
      </c>
      <c r="F348" s="294">
        <f>'слюсарі х.в.'!P348+водовідведення!P348+зварювальник!M348+'слюсарі ц.о. г.в.'!N348+'гаряча вода'!N348+'аварійні служби'!H348</f>
        <v>0.40256254223362586</v>
      </c>
      <c r="G348" s="294">
        <f>даратиз!K348</f>
        <v>9.5035924232527748E-3</v>
      </c>
      <c r="H348" s="294">
        <f>димвенканали!Q348</f>
        <v>6.4451737161291295E-2</v>
      </c>
      <c r="I348" s="294">
        <f>покрівлі!O348+'під зими'!M348+маляри!N348+водій!L348</f>
        <v>0.32140963809939632</v>
      </c>
      <c r="J348" s="294">
        <f>електрики!P348</f>
        <v>5.0323416480188517E-2</v>
      </c>
      <c r="K348" s="295">
        <f t="shared" si="20"/>
        <v>2.40022511864683</v>
      </c>
      <c r="L348" s="295">
        <v>2.9259826406457717E-2</v>
      </c>
      <c r="M348" s="295">
        <f t="shared" si="21"/>
        <v>2.4300000000000002</v>
      </c>
      <c r="N348" s="295">
        <f t="shared" si="22"/>
        <v>2.9159999999999999</v>
      </c>
    </row>
    <row r="349" spans="1:14" ht="17.25" customHeight="1" x14ac:dyDescent="0.35">
      <c r="A349" s="293">
        <f t="shared" si="23"/>
        <v>344</v>
      </c>
      <c r="B349" s="293" t="s">
        <v>1791</v>
      </c>
      <c r="C349" s="293">
        <v>15</v>
      </c>
      <c r="D349" s="294">
        <f>'сходові кл'!O349</f>
        <v>0</v>
      </c>
      <c r="E349" s="294">
        <f>'прибуд тер'!O349</f>
        <v>0</v>
      </c>
      <c r="F349" s="294">
        <f>'слюсарі х.в.'!P349+водовідведення!P349+зварювальник!M349+'слюсарі ц.о. г.в.'!N349+'гаряча вода'!N349+'аварійні служби'!H349</f>
        <v>0.37227153469279362</v>
      </c>
      <c r="G349" s="294">
        <f>даратиз!K349</f>
        <v>5.3528945281522602E-3</v>
      </c>
      <c r="H349" s="294">
        <f>димвенканали!Q349</f>
        <v>9.129698818092781E-2</v>
      </c>
      <c r="I349" s="294">
        <f>покрівлі!O349+'під зими'!M349+маляри!N349+водій!L349</f>
        <v>0.39943235216869222</v>
      </c>
      <c r="J349" s="294">
        <f>електрики!P349</f>
        <v>5.0915378423981382E-2</v>
      </c>
      <c r="K349" s="295">
        <f t="shared" si="20"/>
        <v>0.91926914799454729</v>
      </c>
      <c r="L349" s="295">
        <v>1.2966576803187276E-2</v>
      </c>
      <c r="M349" s="295">
        <f t="shared" si="21"/>
        <v>0.93</v>
      </c>
      <c r="N349" s="295">
        <f t="shared" si="22"/>
        <v>1.1160000000000001</v>
      </c>
    </row>
    <row r="350" spans="1:14" ht="17.25" customHeight="1" x14ac:dyDescent="0.35">
      <c r="A350" s="293">
        <f t="shared" si="23"/>
        <v>345</v>
      </c>
      <c r="B350" s="293" t="s">
        <v>1792</v>
      </c>
      <c r="C350" s="293">
        <v>17</v>
      </c>
      <c r="D350" s="294">
        <f>'сходові кл'!O350</f>
        <v>0</v>
      </c>
      <c r="E350" s="294">
        <f>'прибуд тер'!O350</f>
        <v>0</v>
      </c>
      <c r="F350" s="294">
        <f>'слюсарі х.в.'!P350+водовідведення!P350+зварювальник!M350+'слюсарі ц.о. г.в.'!N350+'гаряча вода'!N350+'аварійні служби'!H350</f>
        <v>0.39103180383090685</v>
      </c>
      <c r="G350" s="294">
        <f>даратиз!K350</f>
        <v>8.7441860465116272E-3</v>
      </c>
      <c r="H350" s="294">
        <f>димвенканали!Q350</f>
        <v>0.11424287357110116</v>
      </c>
      <c r="I350" s="294">
        <f>покрівлі!O350+'під зими'!M350+маляри!N350+водій!L350</f>
        <v>0.27504434216688384</v>
      </c>
      <c r="J350" s="294">
        <f>електрики!P350</f>
        <v>5.5743261438571612E-2</v>
      </c>
      <c r="K350" s="295">
        <f t="shared" si="20"/>
        <v>0.844806467053975</v>
      </c>
      <c r="L350" s="295">
        <v>1.0170247515002407E-2</v>
      </c>
      <c r="M350" s="295">
        <f t="shared" si="21"/>
        <v>0.85</v>
      </c>
      <c r="N350" s="295">
        <f t="shared" si="22"/>
        <v>1.02</v>
      </c>
    </row>
    <row r="351" spans="1:14" ht="17.25" customHeight="1" x14ac:dyDescent="0.35">
      <c r="A351" s="293">
        <f t="shared" si="23"/>
        <v>346</v>
      </c>
      <c r="B351" s="293" t="s">
        <v>1793</v>
      </c>
      <c r="C351" s="293">
        <v>10</v>
      </c>
      <c r="D351" s="294">
        <f>'сходові кл'!O351</f>
        <v>0</v>
      </c>
      <c r="E351" s="294">
        <f>'прибуд тер'!O351</f>
        <v>1.4553582704876824</v>
      </c>
      <c r="F351" s="294">
        <f>'слюсарі х.в.'!P351+водовідведення!P351+зварювальник!M351+'слюсарі ц.о. г.в.'!N351+'гаряча вода'!N351+'аварійні служби'!H351</f>
        <v>0.40020299376427371</v>
      </c>
      <c r="G351" s="294">
        <f>даратиз!K351</f>
        <v>5.9954751131221715E-3</v>
      </c>
      <c r="H351" s="294">
        <f>димвенканали!Q351</f>
        <v>6.614755126122808E-2</v>
      </c>
      <c r="I351" s="294">
        <f>покрівлі!O351+'під зими'!M351+маляри!N351+водій!L351</f>
        <v>0.32679800754939869</v>
      </c>
      <c r="J351" s="294">
        <f>електрики!P351</f>
        <v>5.8103431848543448E-2</v>
      </c>
      <c r="K351" s="295">
        <f t="shared" si="20"/>
        <v>2.3126057300242486</v>
      </c>
      <c r="L351" s="295">
        <v>2.8132180905425755E-2</v>
      </c>
      <c r="M351" s="295">
        <f t="shared" si="21"/>
        <v>2.34</v>
      </c>
      <c r="N351" s="295">
        <f t="shared" si="22"/>
        <v>2.8079999999999998</v>
      </c>
    </row>
    <row r="352" spans="1:14" ht="17.25" customHeight="1" x14ac:dyDescent="0.35">
      <c r="A352" s="293">
        <f t="shared" si="23"/>
        <v>347</v>
      </c>
      <c r="B352" s="293" t="s">
        <v>1794</v>
      </c>
      <c r="C352" s="293">
        <v>22</v>
      </c>
      <c r="D352" s="294">
        <f>'сходові кл'!O352</f>
        <v>0</v>
      </c>
      <c r="E352" s="294">
        <f>'прибуд тер'!O352</f>
        <v>1.4439562558685446</v>
      </c>
      <c r="F352" s="294">
        <f>'слюсарі х.в.'!P352+водовідведення!P352+зварювальник!M352+'слюсарі ц.о. г.в.'!N352+'гаряча вода'!N352+'аварійні служби'!H352</f>
        <v>0.45553482078404384</v>
      </c>
      <c r="G352" s="294">
        <f>даратиз!K352</f>
        <v>1.6901408450704224E-2</v>
      </c>
      <c r="H352" s="294">
        <f>димвенканали!Q352</f>
        <v>0.16680689282268912</v>
      </c>
      <c r="I352" s="294">
        <f>покрівлі!O352+'під зими'!M352+маляри!N352+водій!L352</f>
        <v>0.46969496496943119</v>
      </c>
      <c r="J352" s="294">
        <f>електрики!P352</f>
        <v>5.4257148331808884E-2</v>
      </c>
      <c r="K352" s="295">
        <f t="shared" si="20"/>
        <v>2.6071514912272216</v>
      </c>
      <c r="L352" s="295">
        <v>3.4231708201757624E-2</v>
      </c>
      <c r="M352" s="295">
        <f t="shared" si="21"/>
        <v>2.64</v>
      </c>
      <c r="N352" s="295">
        <f t="shared" si="22"/>
        <v>3.1680000000000001</v>
      </c>
    </row>
    <row r="353" spans="1:14" ht="17.25" customHeight="1" x14ac:dyDescent="0.35">
      <c r="A353" s="293">
        <f t="shared" si="23"/>
        <v>348</v>
      </c>
      <c r="B353" s="293" t="s">
        <v>1795</v>
      </c>
      <c r="C353" s="293">
        <v>9</v>
      </c>
      <c r="D353" s="294">
        <f>'сходові кл'!O353</f>
        <v>0</v>
      </c>
      <c r="E353" s="294">
        <f>'прибуд тер'!O353</f>
        <v>1.3899044174135726</v>
      </c>
      <c r="F353" s="294">
        <f>'слюсарі х.в.'!P353+водовідведення!P353+зварювальник!M353+'слюсарі ц.о. г.в.'!N353+'гаряча вода'!N353+'аварійні служби'!H353</f>
        <v>0.49386815549053042</v>
      </c>
      <c r="G353" s="294">
        <f>даратиз!K353</f>
        <v>1.7525608194622278E-2</v>
      </c>
      <c r="H353" s="294">
        <f>димвенканали!Q353</f>
        <v>9.2628831455502811E-2</v>
      </c>
      <c r="I353" s="294">
        <f>покрівлі!O353+'під зими'!M353+маляри!N353+водій!L353</f>
        <v>0.52760087464374283</v>
      </c>
      <c r="J353" s="294">
        <f>електрики!P353</f>
        <v>8.2207800502740749E-2</v>
      </c>
      <c r="K353" s="295">
        <f t="shared" si="20"/>
        <v>2.6037356877007118</v>
      </c>
      <c r="L353" s="295">
        <v>3.3192947908140549E-2</v>
      </c>
      <c r="M353" s="295">
        <f t="shared" si="21"/>
        <v>2.64</v>
      </c>
      <c r="N353" s="295">
        <f t="shared" si="22"/>
        <v>3.1680000000000001</v>
      </c>
    </row>
    <row r="354" spans="1:14" ht="17.25" customHeight="1" x14ac:dyDescent="0.35">
      <c r="A354" s="293">
        <f t="shared" si="23"/>
        <v>349</v>
      </c>
      <c r="B354" s="293" t="s">
        <v>1796</v>
      </c>
      <c r="C354" s="293">
        <v>23</v>
      </c>
      <c r="D354" s="294">
        <f>'сходові кл'!O354</f>
        <v>1.2689993615468804</v>
      </c>
      <c r="E354" s="294">
        <f>'прибуд тер'!O354</f>
        <v>0.85613288828798373</v>
      </c>
      <c r="F354" s="294">
        <f>'слюсарі х.в.'!P354+водовідведення!P354+зварювальник!M354+'слюсарі ц.о. г.в.'!N354+'гаряча вода'!N354+'аварійні служби'!H354</f>
        <v>0.41054373885767681</v>
      </c>
      <c r="G354" s="294">
        <f>даратиз!K354</f>
        <v>5.0701368936961289E-4</v>
      </c>
      <c r="H354" s="294">
        <f>димвенканали!Q354</f>
        <v>4.8907943171632821E-2</v>
      </c>
      <c r="I354" s="294">
        <f>покрівлі!O354+'під зими'!M354+маляри!N354+водій!L354</f>
        <v>0.29525134463565816</v>
      </c>
      <c r="J354" s="294">
        <f>електрики!P354</f>
        <v>5.6424255433789185E-2</v>
      </c>
      <c r="K354" s="295">
        <f t="shared" si="20"/>
        <v>2.9367665456229903</v>
      </c>
      <c r="L354" s="295">
        <v>3.5583724367677559E-2</v>
      </c>
      <c r="M354" s="295">
        <f t="shared" si="21"/>
        <v>2.97</v>
      </c>
      <c r="N354" s="295">
        <f t="shared" si="22"/>
        <v>3.5640000000000001</v>
      </c>
    </row>
    <row r="355" spans="1:14" ht="17.25" customHeight="1" x14ac:dyDescent="0.35">
      <c r="A355" s="293">
        <f t="shared" si="23"/>
        <v>350</v>
      </c>
      <c r="B355" s="293" t="s">
        <v>1797</v>
      </c>
      <c r="C355" s="293">
        <v>18</v>
      </c>
      <c r="D355" s="294">
        <f>'сходові кл'!O355</f>
        <v>0.96027379302379312</v>
      </c>
      <c r="E355" s="294">
        <f>'прибуд тер'!O355</f>
        <v>0.94729400939400943</v>
      </c>
      <c r="F355" s="294">
        <f>'слюсарі х.в.'!P355+водовідведення!P355+зварювальник!M355+'слюсарі ц.о. г.в.'!N355+'гаряча вода'!N355+'аварійні служби'!H355</f>
        <v>0.42800164559792653</v>
      </c>
      <c r="G355" s="294">
        <f>даратиз!K355</f>
        <v>9.5634095634095639E-3</v>
      </c>
      <c r="H355" s="294">
        <f>димвенканали!Q355</f>
        <v>6.6848764090217477E-2</v>
      </c>
      <c r="I355" s="294">
        <f>покрівлі!O355+'під зими'!M355+маляри!N355+водій!L355</f>
        <v>0.2707275664803801</v>
      </c>
      <c r="J355" s="294">
        <f>електрики!P355</f>
        <v>6.5257307841907669E-2</v>
      </c>
      <c r="K355" s="295">
        <f t="shared" si="20"/>
        <v>2.7479664959916437</v>
      </c>
      <c r="L355" s="295">
        <v>3.2971943340249138E-2</v>
      </c>
      <c r="M355" s="295">
        <f t="shared" si="21"/>
        <v>2.78</v>
      </c>
      <c r="N355" s="295">
        <f t="shared" si="22"/>
        <v>3.3359999999999999</v>
      </c>
    </row>
    <row r="356" spans="1:14" ht="17.25" customHeight="1" x14ac:dyDescent="0.35">
      <c r="A356" s="293">
        <f t="shared" si="23"/>
        <v>351</v>
      </c>
      <c r="B356" s="293" t="s">
        <v>1798</v>
      </c>
      <c r="C356" s="293">
        <v>4</v>
      </c>
      <c r="D356" s="294">
        <f>'сходові кл'!O356</f>
        <v>0</v>
      </c>
      <c r="E356" s="294">
        <f>'прибуд тер'!O356</f>
        <v>0.92381140216503255</v>
      </c>
      <c r="F356" s="294">
        <f>'слюсарі х.в.'!P356+водовідведення!P356+зварювальник!M356+'слюсарі ц.о. г.в.'!N356+'гаряча вода'!N356+'аварійні служби'!H356</f>
        <v>0.51074077319732747</v>
      </c>
      <c r="G356" s="294">
        <f>даратиз!K356</f>
        <v>7.6516544117647056E-3</v>
      </c>
      <c r="H356" s="294">
        <f>димвенканали!Q356</f>
        <v>0.10076681016142647</v>
      </c>
      <c r="I356" s="294">
        <f>покрівлі!O356+'під зими'!M356+маляри!N356+водій!L356</f>
        <v>0.35317377280952911</v>
      </c>
      <c r="J356" s="294">
        <f>електрики!P356</f>
        <v>7.8681730628235927E-2</v>
      </c>
      <c r="K356" s="295">
        <f t="shared" si="20"/>
        <v>1.9748261433733163</v>
      </c>
      <c r="L356" s="295">
        <v>2.4035452057382285E-2</v>
      </c>
      <c r="M356" s="295">
        <f t="shared" si="21"/>
        <v>2</v>
      </c>
      <c r="N356" s="295">
        <f t="shared" si="22"/>
        <v>2.4</v>
      </c>
    </row>
    <row r="357" spans="1:14" ht="17.25" customHeight="1" x14ac:dyDescent="0.35">
      <c r="A357" s="293">
        <f t="shared" si="23"/>
        <v>352</v>
      </c>
      <c r="B357" s="293" t="s">
        <v>1799</v>
      </c>
      <c r="C357" s="293">
        <v>14</v>
      </c>
      <c r="D357" s="294">
        <f>'сходові кл'!O357</f>
        <v>0</v>
      </c>
      <c r="E357" s="294">
        <f>'прибуд тер'!O357</f>
        <v>0.96297658017298737</v>
      </c>
      <c r="F357" s="294">
        <f>'слюсарі х.в.'!P357+водовідведення!P357+зварювальник!M357+'слюсарі ц.о. г.в.'!N357+'гаряча вода'!N357+'аварійні служби'!H357</f>
        <v>0.4400110529477067</v>
      </c>
      <c r="G357" s="294">
        <f>даратиз!K357</f>
        <v>1.8313373253493012E-2</v>
      </c>
      <c r="H357" s="294">
        <f>димвенканали!Q357</f>
        <v>0.17509422453512077</v>
      </c>
      <c r="I357" s="294">
        <f>покрівлі!O357+'під зими'!M357+маляри!N357+водій!L357</f>
        <v>0.34393027122110814</v>
      </c>
      <c r="J357" s="294">
        <f>електрики!P357</f>
        <v>6.8347882573669208E-2</v>
      </c>
      <c r="K357" s="295">
        <f t="shared" si="20"/>
        <v>2.0086733847040854</v>
      </c>
      <c r="L357" s="295">
        <v>2.5525409988038424E-2</v>
      </c>
      <c r="M357" s="295">
        <f t="shared" si="21"/>
        <v>2.0299999999999998</v>
      </c>
      <c r="N357" s="295">
        <f t="shared" si="22"/>
        <v>2.4359999999999995</v>
      </c>
    </row>
    <row r="358" spans="1:14" ht="17.25" customHeight="1" x14ac:dyDescent="0.35">
      <c r="A358" s="293">
        <f t="shared" si="23"/>
        <v>353</v>
      </c>
      <c r="B358" s="293" t="s">
        <v>1800</v>
      </c>
      <c r="C358" s="293">
        <v>36</v>
      </c>
      <c r="D358" s="294">
        <f>'сходові кл'!O358</f>
        <v>0</v>
      </c>
      <c r="E358" s="294">
        <f>'прибуд тер'!O358</f>
        <v>1.446558987369577</v>
      </c>
      <c r="F358" s="294">
        <f>'слюсарі х.в.'!P358+водовідведення!P358+зварювальник!M358+'слюсарі ц.о. г.в.'!N358+'гаряча вода'!N358+'аварійні служби'!H358</f>
        <v>0.4045921134860222</v>
      </c>
      <c r="G358" s="294">
        <f>даратиз!K358</f>
        <v>6.2273476112026356E-3</v>
      </c>
      <c r="H358" s="294">
        <f>димвенканали!Q358</f>
        <v>0.11272897383813282</v>
      </c>
      <c r="I358" s="294">
        <f>покрівлі!O358+'під зими'!M358+маляри!N358+водій!L358</f>
        <v>0.33988907412368718</v>
      </c>
      <c r="J358" s="294">
        <f>електрики!P358</f>
        <v>5.9232954905895703E-2</v>
      </c>
      <c r="K358" s="295">
        <f t="shared" si="20"/>
        <v>2.3692294513345176</v>
      </c>
      <c r="L358" s="295">
        <v>2.9523855555239117E-2</v>
      </c>
      <c r="M358" s="295">
        <f t="shared" si="21"/>
        <v>2.4</v>
      </c>
      <c r="N358" s="295">
        <f t="shared" si="22"/>
        <v>2.88</v>
      </c>
    </row>
    <row r="359" spans="1:14" ht="17.25" customHeight="1" x14ac:dyDescent="0.35">
      <c r="A359" s="293">
        <f t="shared" si="23"/>
        <v>354</v>
      </c>
      <c r="B359" s="293" t="s">
        <v>1801</v>
      </c>
      <c r="C359" s="293">
        <v>18</v>
      </c>
      <c r="D359" s="294">
        <f>'сходові кл'!O359</f>
        <v>0</v>
      </c>
      <c r="E359" s="294">
        <f>'прибуд тер'!O359</f>
        <v>1.1025969204006956</v>
      </c>
      <c r="F359" s="294">
        <f>'слюсарі х.в.'!P359+водовідведення!P359+зварювальник!M359+'слюсарі ц.о. г.в.'!N359+'гаряча вода'!N359+'аварійні служби'!H359</f>
        <v>0.40788200880772407</v>
      </c>
      <c r="G359" s="294">
        <f>даратиз!K359</f>
        <v>4.7642612920640618E-3</v>
      </c>
      <c r="H359" s="294">
        <f>димвенканали!Q359</f>
        <v>7.8135896475892003E-2</v>
      </c>
      <c r="I359" s="294">
        <f>покрівлі!O359+'під зими'!M359+маляри!N359+водій!L359</f>
        <v>0.32246706168997263</v>
      </c>
      <c r="J359" s="294">
        <f>електрики!P359</f>
        <v>6.0079596797144245E-2</v>
      </c>
      <c r="K359" s="295">
        <f t="shared" si="20"/>
        <v>1.9759257454634924</v>
      </c>
      <c r="L359" s="295">
        <v>2.4073245791157227E-2</v>
      </c>
      <c r="M359" s="295">
        <f t="shared" si="21"/>
        <v>2</v>
      </c>
      <c r="N359" s="295">
        <f t="shared" si="22"/>
        <v>2.4</v>
      </c>
    </row>
    <row r="360" spans="1:14" ht="17.25" customHeight="1" x14ac:dyDescent="0.35">
      <c r="A360" s="293">
        <f t="shared" si="23"/>
        <v>355</v>
      </c>
      <c r="B360" s="293" t="s">
        <v>1802</v>
      </c>
      <c r="C360" s="293">
        <v>25</v>
      </c>
      <c r="D360" s="294">
        <f>'сходові кл'!O360</f>
        <v>0</v>
      </c>
      <c r="E360" s="294">
        <f>'прибуд тер'!O360</f>
        <v>1.0374576350351461</v>
      </c>
      <c r="F360" s="294">
        <f>'слюсарі х.в.'!P360+водовідведення!P360+зварювальник!M360+'слюсарі ц.о. г.в.'!N360+'гаряча вода'!N360+'аварійні служби'!H360</f>
        <v>0.4790127473865553</v>
      </c>
      <c r="G360" s="294">
        <f>даратиз!K360</f>
        <v>1.1986681465038847E-2</v>
      </c>
      <c r="H360" s="294">
        <f>димвенканали!Q360</f>
        <v>7.6665151229400652E-2</v>
      </c>
      <c r="I360" s="294">
        <f>покрівлі!O360+'під зими'!M360+маляри!N360+водій!L360</f>
        <v>0.27381454387809978</v>
      </c>
      <c r="J360" s="294">
        <f>електрики!P360</f>
        <v>7.1258925851987259E-2</v>
      </c>
      <c r="K360" s="295">
        <f t="shared" si="20"/>
        <v>1.9501956848462281</v>
      </c>
      <c r="L360" s="295">
        <v>2.3085254389004044E-2</v>
      </c>
      <c r="M360" s="295">
        <f t="shared" si="21"/>
        <v>1.97</v>
      </c>
      <c r="N360" s="295">
        <f t="shared" si="22"/>
        <v>2.3639999999999999</v>
      </c>
    </row>
    <row r="361" spans="1:14" ht="17.25" customHeight="1" x14ac:dyDescent="0.35">
      <c r="A361" s="293">
        <f t="shared" si="23"/>
        <v>356</v>
      </c>
      <c r="B361" s="293" t="s">
        <v>1803</v>
      </c>
      <c r="C361" s="293">
        <v>63</v>
      </c>
      <c r="D361" s="294">
        <f>'сходові кл'!O361</f>
        <v>1.2860124183768655</v>
      </c>
      <c r="E361" s="294">
        <f>'прибуд тер'!O361</f>
        <v>0.27002869402985075</v>
      </c>
      <c r="F361" s="294">
        <f>'слюсарі х.в.'!P361+водовідведення!P361+зварювальник!M361+'слюсарі ц.о. г.в.'!N361+'гаряча вода'!N361+'аварійні служби'!H361</f>
        <v>0.45369920711961631</v>
      </c>
      <c r="G361" s="294">
        <f>даратиз!K361</f>
        <v>1.4342350746268653E-3</v>
      </c>
      <c r="H361" s="294">
        <f>димвенканали!Q361</f>
        <v>8.8977656777554412E-2</v>
      </c>
      <c r="I361" s="294">
        <f>покрівлі!O361+'під зими'!M361+маляри!N361+водій!L361</f>
        <v>0.30030464958691006</v>
      </c>
      <c r="J361" s="294">
        <f>електрики!P361</f>
        <v>7.1870476335045355E-2</v>
      </c>
      <c r="K361" s="295">
        <f t="shared" si="20"/>
        <v>2.4723273373004697</v>
      </c>
      <c r="L361" s="295">
        <v>3.0031017359369205E-2</v>
      </c>
      <c r="M361" s="295">
        <f t="shared" si="21"/>
        <v>2.5</v>
      </c>
      <c r="N361" s="295">
        <f t="shared" si="22"/>
        <v>3</v>
      </c>
    </row>
    <row r="362" spans="1:14" ht="17.25" customHeight="1" x14ac:dyDescent="0.35">
      <c r="A362" s="293">
        <f t="shared" si="23"/>
        <v>357</v>
      </c>
      <c r="B362" s="293" t="s">
        <v>1804</v>
      </c>
      <c r="C362" s="293">
        <v>29</v>
      </c>
      <c r="D362" s="294">
        <f>'сходові кл'!O362</f>
        <v>0</v>
      </c>
      <c r="E362" s="294">
        <f>'прибуд тер'!O362</f>
        <v>1.3462328564503423</v>
      </c>
      <c r="F362" s="294">
        <f>'слюсарі х.в.'!P362+водовідведення!P362+зварювальник!M362+'слюсарі ц.о. г.в.'!N362+'гаряча вода'!N362+'аварійні служби'!H362</f>
        <v>0.50096434027683079</v>
      </c>
      <c r="G362" s="294">
        <f>даратиз!K362</f>
        <v>2.9176513361207049E-3</v>
      </c>
      <c r="H362" s="294">
        <f>димвенканали!Q362</f>
        <v>5.8608764196997308E-2</v>
      </c>
      <c r="I362" s="294">
        <f>покрівлі!O362+'під зими'!M362+маляри!N362+водій!L362</f>
        <v>0.31713272781755986</v>
      </c>
      <c r="J362" s="294">
        <f>електрики!P362</f>
        <v>8.4033976329214999E-2</v>
      </c>
      <c r="K362" s="295">
        <f t="shared" si="20"/>
        <v>2.3098903164070661</v>
      </c>
      <c r="L362" s="295">
        <v>2.7496961866107027E-2</v>
      </c>
      <c r="M362" s="295">
        <f t="shared" si="21"/>
        <v>2.34</v>
      </c>
      <c r="N362" s="295">
        <f t="shared" si="22"/>
        <v>2.8079999999999998</v>
      </c>
    </row>
    <row r="363" spans="1:14" ht="17.25" customHeight="1" x14ac:dyDescent="0.35">
      <c r="A363" s="293">
        <f t="shared" si="23"/>
        <v>358</v>
      </c>
      <c r="B363" s="293" t="s">
        <v>1805</v>
      </c>
      <c r="C363" s="293">
        <v>11</v>
      </c>
      <c r="D363" s="294">
        <f>'сходові кл'!O363</f>
        <v>1.1125533500238436</v>
      </c>
      <c r="E363" s="294">
        <f>'прибуд тер'!O363</f>
        <v>0.5579133627404228</v>
      </c>
      <c r="F363" s="294">
        <f>'слюсарі х.в.'!P363+водовідведення!P363+зварювальник!M363+'слюсарі ц.о. г.в.'!N363+'гаряча вода'!N363+'аварійні служби'!H363</f>
        <v>0.43616402583381009</v>
      </c>
      <c r="G363" s="294">
        <f>даратиз!K363</f>
        <v>6.2768240343347636E-3</v>
      </c>
      <c r="H363" s="294">
        <f>димвенканали!Q363</f>
        <v>7.8426013029674932E-2</v>
      </c>
      <c r="I363" s="294">
        <f>покрівлі!O363+'під зими'!M363+маляри!N363+водій!L363</f>
        <v>0.27784608004929401</v>
      </c>
      <c r="J363" s="294">
        <f>електрики!P363</f>
        <v>6.7357864961282377E-2</v>
      </c>
      <c r="K363" s="295">
        <f t="shared" si="20"/>
        <v>2.5365375206726628</v>
      </c>
      <c r="L363" s="295">
        <v>3.0574892034648915E-2</v>
      </c>
      <c r="M363" s="295">
        <f t="shared" si="21"/>
        <v>2.57</v>
      </c>
      <c r="N363" s="295">
        <f t="shared" si="22"/>
        <v>3.0839999999999996</v>
      </c>
    </row>
    <row r="364" spans="1:14" ht="17.25" customHeight="1" x14ac:dyDescent="0.35">
      <c r="A364" s="293">
        <f t="shared" si="23"/>
        <v>359</v>
      </c>
      <c r="B364" s="293" t="s">
        <v>1806</v>
      </c>
      <c r="C364" s="293">
        <v>8</v>
      </c>
      <c r="D364" s="294">
        <f>'сходові кл'!O364</f>
        <v>0</v>
      </c>
      <c r="E364" s="294">
        <f>'прибуд тер'!O364</f>
        <v>1.4834731461675579</v>
      </c>
      <c r="F364" s="294">
        <f>'слюсарі х.в.'!P364+водовідведення!P364+зварювальник!M364+'слюсарі ц.о. г.в.'!N364+'гаряча вода'!N364+'аварійні служби'!H364</f>
        <v>0.44125377452084302</v>
      </c>
      <c r="G364" s="294">
        <f>даратиз!K364</f>
        <v>4.9632352941176475E-2</v>
      </c>
      <c r="H364" s="294">
        <f>димвенканали!Q364</f>
        <v>0.13192984590069159</v>
      </c>
      <c r="I364" s="294">
        <f>покрівлі!O364+'під зими'!M364+маляри!N364+водій!L364</f>
        <v>0.32906583255984212</v>
      </c>
      <c r="J364" s="294">
        <f>електрики!P364</f>
        <v>6.8667692184642262E-2</v>
      </c>
      <c r="K364" s="295">
        <f t="shared" si="20"/>
        <v>2.5040226442747531</v>
      </c>
      <c r="L364" s="295">
        <v>3.0640308790943135E-2</v>
      </c>
      <c r="M364" s="295">
        <f t="shared" si="21"/>
        <v>2.5299999999999998</v>
      </c>
      <c r="N364" s="295">
        <f t="shared" si="22"/>
        <v>3.0359999999999996</v>
      </c>
    </row>
    <row r="365" spans="1:14" ht="17.25" customHeight="1" x14ac:dyDescent="0.35">
      <c r="A365" s="293">
        <f t="shared" si="23"/>
        <v>360</v>
      </c>
      <c r="B365" s="293" t="s">
        <v>1807</v>
      </c>
      <c r="C365" s="293">
        <v>15</v>
      </c>
      <c r="D365" s="294">
        <f>'сходові кл'!O365</f>
        <v>1.441328229948637</v>
      </c>
      <c r="E365" s="294">
        <f>'прибуд тер'!O365</f>
        <v>0.37170287238245753</v>
      </c>
      <c r="F365" s="294">
        <f>'слюсарі х.в.'!P365+водовідведення!P365+зварювальник!M365+'слюсарі ц.о. г.в.'!N365+'гаряча вода'!N365+'аварійні служби'!H365</f>
        <v>0.41099686756652454</v>
      </c>
      <c r="G365" s="294">
        <f>даратиз!K365</f>
        <v>1.0104701698933228E-2</v>
      </c>
      <c r="H365" s="294">
        <f>димвенканали!Q365</f>
        <v>8.316309946359042E-2</v>
      </c>
      <c r="I365" s="294">
        <f>покрівлі!O365+'під зими'!M365+маляри!N365+водій!L365</f>
        <v>0.27964695975818388</v>
      </c>
      <c r="J365" s="294">
        <f>електрики!P365</f>
        <v>6.0881193703017478E-2</v>
      </c>
      <c r="K365" s="295">
        <f t="shared" si="20"/>
        <v>2.6578239245213444</v>
      </c>
      <c r="L365" s="295">
        <v>3.2280056479385408E-2</v>
      </c>
      <c r="M365" s="295">
        <f t="shared" si="21"/>
        <v>2.69</v>
      </c>
      <c r="N365" s="295">
        <f t="shared" si="22"/>
        <v>3.2279999999999998</v>
      </c>
    </row>
    <row r="366" spans="1:14" ht="17.25" customHeight="1" x14ac:dyDescent="0.35">
      <c r="A366" s="293">
        <f t="shared" si="23"/>
        <v>361</v>
      </c>
      <c r="B366" s="293" t="s">
        <v>1808</v>
      </c>
      <c r="C366" s="293">
        <v>77</v>
      </c>
      <c r="D366" s="294">
        <f>'сходові кл'!O366</f>
        <v>1.3632685414091468</v>
      </c>
      <c r="E366" s="294">
        <f>'прибуд тер'!O366</f>
        <v>0.40170796558423538</v>
      </c>
      <c r="F366" s="294">
        <f>'слюсарі х.в.'!P366+водовідведення!P366+зварювальник!M366+'слюсарі ц.о. г.в.'!N366+'гаряча вода'!N366+'аварійні служби'!H366</f>
        <v>0.42370208766114414</v>
      </c>
      <c r="G366" s="294">
        <f>даратиз!K366</f>
        <v>4.9542048293089091E-3</v>
      </c>
      <c r="H366" s="294">
        <f>димвенканали!Q366</f>
        <v>9.8616295307212998E-2</v>
      </c>
      <c r="I366" s="294">
        <f>покрівлі!O366+'під зими'!M366+маляри!N366+водій!L366</f>
        <v>0.27919402159087381</v>
      </c>
      <c r="J366" s="294">
        <f>електрики!P366</f>
        <v>5.7022962813336006E-2</v>
      </c>
      <c r="K366" s="295">
        <f t="shared" si="20"/>
        <v>2.6284660791952583</v>
      </c>
      <c r="L366" s="295">
        <v>3.2209300793005317E-2</v>
      </c>
      <c r="M366" s="295">
        <f t="shared" si="21"/>
        <v>2.66</v>
      </c>
      <c r="N366" s="295">
        <f t="shared" si="22"/>
        <v>3.1920000000000002</v>
      </c>
    </row>
    <row r="367" spans="1:14" ht="17.25" customHeight="1" x14ac:dyDescent="0.35">
      <c r="A367" s="293">
        <f t="shared" si="23"/>
        <v>362</v>
      </c>
      <c r="B367" s="293" t="s">
        <v>1809</v>
      </c>
      <c r="C367" s="293">
        <v>13</v>
      </c>
      <c r="D367" s="294">
        <f>'сходові кл'!O367</f>
        <v>0.54708752931214166</v>
      </c>
      <c r="E367" s="294">
        <f>'прибуд тер'!O367</f>
        <v>1.0449130156765674</v>
      </c>
      <c r="F367" s="294">
        <f>'слюсарі х.в.'!P367+водовідведення!P367+зварювальник!M367+'слюсарі ц.о. г.в.'!N367+'гаряча вода'!N367+'аварійні служби'!H367</f>
        <v>0.38243713997671214</v>
      </c>
      <c r="G367" s="294">
        <f>даратиз!K367</f>
        <v>1.6365945805106824E-3</v>
      </c>
      <c r="H367" s="294">
        <f>димвенканали!Q367</f>
        <v>7.0290121926113822E-2</v>
      </c>
      <c r="I367" s="294">
        <f>покрівлі!O367+'під зими'!M367+маляри!N367+водій!L367</f>
        <v>0.21533056716836632</v>
      </c>
      <c r="J367" s="294">
        <f>електрики!P367</f>
        <v>5.3531457794801882E-2</v>
      </c>
      <c r="K367" s="295">
        <f t="shared" si="20"/>
        <v>2.3152264264352138</v>
      </c>
      <c r="L367" s="295">
        <v>2.7575792070940616E-2</v>
      </c>
      <c r="M367" s="295">
        <f t="shared" si="21"/>
        <v>2.34</v>
      </c>
      <c r="N367" s="295">
        <f t="shared" si="22"/>
        <v>2.8079999999999998</v>
      </c>
    </row>
    <row r="368" spans="1:14" ht="17.25" customHeight="1" x14ac:dyDescent="0.35">
      <c r="A368" s="293">
        <f t="shared" si="23"/>
        <v>363</v>
      </c>
      <c r="B368" s="293" t="s">
        <v>1810</v>
      </c>
      <c r="C368" s="293">
        <v>36</v>
      </c>
      <c r="D368" s="294">
        <f>'сходові кл'!O368</f>
        <v>0</v>
      </c>
      <c r="E368" s="294">
        <f>'прибуд тер'!O368</f>
        <v>1.4367670950888194</v>
      </c>
      <c r="F368" s="294">
        <f>'слюсарі х.в.'!P368+водовідведення!P368+зварювальник!M368+'слюсарі ц.о. г.в.'!N368+'гаряча вода'!N368+'аварійні служби'!H368</f>
        <v>0.48725895985148093</v>
      </c>
      <c r="G368" s="294">
        <f>даратиз!K368</f>
        <v>1.3205329153605018E-2</v>
      </c>
      <c r="H368" s="294">
        <f>димвенканали!Q368</f>
        <v>0.17189020378487971</v>
      </c>
      <c r="I368" s="294">
        <f>покрівлі!O368+'під зими'!M368+маляри!N368+водій!L368</f>
        <v>0.3320047631533134</v>
      </c>
      <c r="J368" s="294">
        <f>електрики!P368</f>
        <v>8.0506949457856442E-2</v>
      </c>
      <c r="K368" s="295">
        <f t="shared" si="20"/>
        <v>2.5216333004899547</v>
      </c>
      <c r="L368" s="295">
        <v>3.1711827512399184E-2</v>
      </c>
      <c r="M368" s="295">
        <f t="shared" si="21"/>
        <v>2.5499999999999998</v>
      </c>
      <c r="N368" s="295">
        <f t="shared" si="22"/>
        <v>3.0599999999999996</v>
      </c>
    </row>
    <row r="369" spans="1:14" ht="17.25" customHeight="1" x14ac:dyDescent="0.35">
      <c r="A369" s="293">
        <f t="shared" si="23"/>
        <v>364</v>
      </c>
      <c r="B369" s="293" t="s">
        <v>1811</v>
      </c>
      <c r="C369" s="293">
        <v>34</v>
      </c>
      <c r="D369" s="294">
        <f>'сходові кл'!O369</f>
        <v>1.3426650463486318</v>
      </c>
      <c r="E369" s="294">
        <f>'прибуд тер'!O369</f>
        <v>0.32723350666968126</v>
      </c>
      <c r="F369" s="294">
        <f>'слюсарі х.в.'!P369+водовідведення!P369+зварювальник!M369+'слюсарі ц.о. г.в.'!N369+'гаряча вода'!N369+'аварійні служби'!H369</f>
        <v>0.51286293095930335</v>
      </c>
      <c r="G369" s="294">
        <f>даратиз!K369</f>
        <v>4.1374632602306123E-3</v>
      </c>
      <c r="H369" s="294">
        <f>димвенканали!Q369</f>
        <v>0.15174717985115865</v>
      </c>
      <c r="I369" s="294">
        <f>покрівлі!O369+'під зими'!M369+маляри!N369+водій!L369</f>
        <v>0.37815347025699109</v>
      </c>
      <c r="J369" s="294">
        <f>електрики!P369</f>
        <v>8.7096032818413535E-2</v>
      </c>
      <c r="K369" s="295">
        <f t="shared" ref="K369:K431" si="24">D369+E369+F369+G369+H369+I369+J369</f>
        <v>2.8038956301644102</v>
      </c>
      <c r="L369" s="295">
        <v>3.6473978075913793E-2</v>
      </c>
      <c r="M369" s="295">
        <f t="shared" ref="M369:M431" si="25">ROUND(K369+L369,2)</f>
        <v>2.84</v>
      </c>
      <c r="N369" s="295">
        <f t="shared" si="22"/>
        <v>3.4079999999999999</v>
      </c>
    </row>
    <row r="370" spans="1:14" ht="17.25" customHeight="1" x14ac:dyDescent="0.35">
      <c r="A370" s="293">
        <f t="shared" si="23"/>
        <v>365</v>
      </c>
      <c r="B370" s="293" t="s">
        <v>2119</v>
      </c>
      <c r="C370" s="293">
        <v>37</v>
      </c>
      <c r="D370" s="294">
        <f>'сходові кл'!O370</f>
        <v>1.1457662363455809</v>
      </c>
      <c r="E370" s="294">
        <f>'прибуд тер'!O370</f>
        <v>0.26829464680569348</v>
      </c>
      <c r="F370" s="294">
        <f>'слюсарі х.в.'!P370+водовідведення!P370+зварювальник!M370+'слюсарі ц.о. г.в.'!N370+'гаряча вода'!N370+'аварійні служби'!H370</f>
        <v>0.51136622518938668</v>
      </c>
      <c r="G370" s="294">
        <f>даратиз!K370</f>
        <v>6.777557100297915E-3</v>
      </c>
      <c r="H370" s="294">
        <f>димвенканали!Q370</f>
        <v>1.8292036082804365E-2</v>
      </c>
      <c r="I370" s="294">
        <f>покрівлі!O370+'під зими'!M370+маляри!N370+водій!L370</f>
        <v>0.38765534749417241</v>
      </c>
      <c r="J370" s="294">
        <f>електрики!P370</f>
        <v>8.6710861352523441E-2</v>
      </c>
      <c r="K370" s="295">
        <f t="shared" si="24"/>
        <v>2.4248629103704591</v>
      </c>
      <c r="L370" s="295">
        <v>3.0213291376383136E-2</v>
      </c>
      <c r="M370" s="295">
        <f t="shared" si="25"/>
        <v>2.46</v>
      </c>
      <c r="N370" s="295">
        <f t="shared" si="22"/>
        <v>2.952</v>
      </c>
    </row>
    <row r="371" spans="1:14" ht="17.25" customHeight="1" x14ac:dyDescent="0.35">
      <c r="A371" s="293">
        <f t="shared" si="23"/>
        <v>366</v>
      </c>
      <c r="B371" s="293" t="s">
        <v>2120</v>
      </c>
      <c r="C371" s="293">
        <v>11</v>
      </c>
      <c r="D371" s="294">
        <f>'сходові кл'!O371</f>
        <v>0.75840486415425057</v>
      </c>
      <c r="E371" s="294">
        <f>'прибуд тер'!O371</f>
        <v>0.51585499152789938</v>
      </c>
      <c r="F371" s="294">
        <f>'слюсарі х.в.'!P371+водовідведення!P371+зварювальник!M371+'слюсарі ц.о. г.в.'!N371+'гаряча вода'!N371+'аварійні служби'!H371</f>
        <v>0.5242727724137296</v>
      </c>
      <c r="G371" s="294">
        <f>даратиз!K371</f>
        <v>3.9439088518843117E-3</v>
      </c>
      <c r="H371" s="294">
        <f>димвенканали!Q371</f>
        <v>0.1199329325782269</v>
      </c>
      <c r="I371" s="294">
        <f>покрівлі!O371+'під зими'!M371+маляри!N371+водій!L371</f>
        <v>0.26158084596072612</v>
      </c>
      <c r="J371" s="294">
        <f>електрики!P371</f>
        <v>9.0032311576007731E-2</v>
      </c>
      <c r="K371" s="295">
        <f t="shared" si="24"/>
        <v>2.2740226270627244</v>
      </c>
      <c r="L371" s="295">
        <v>2.7237048660873443E-2</v>
      </c>
      <c r="M371" s="295">
        <f t="shared" si="25"/>
        <v>2.2999999999999998</v>
      </c>
      <c r="N371" s="295">
        <f t="shared" si="22"/>
        <v>2.76</v>
      </c>
    </row>
    <row r="372" spans="1:14" ht="17.25" customHeight="1" x14ac:dyDescent="0.35">
      <c r="A372" s="293">
        <f t="shared" si="23"/>
        <v>367</v>
      </c>
      <c r="B372" s="293" t="s">
        <v>2121</v>
      </c>
      <c r="C372" s="293">
        <v>15</v>
      </c>
      <c r="D372" s="294">
        <f>'сходові кл'!O372</f>
        <v>0</v>
      </c>
      <c r="E372" s="294">
        <f>'прибуд тер'!O372</f>
        <v>0.8467771244697968</v>
      </c>
      <c r="F372" s="294">
        <f>'слюсарі х.в.'!P372+водовідведення!P372+зварювальник!M372+'слюсарі ц.о. г.в.'!N372+'гаряча вода'!N372+'аварійні служби'!H372</f>
        <v>0.3495785008654857</v>
      </c>
      <c r="G372" s="294">
        <f>даратиз!K372</f>
        <v>1.0860026327336552E-2</v>
      </c>
      <c r="H372" s="294">
        <f>димвенканали!Q372</f>
        <v>0.21358981109852856</v>
      </c>
      <c r="I372" s="294">
        <f>покрівлі!O372+'під зими'!M372+маляри!N372+водій!L372</f>
        <v>0.5974568220955051</v>
      </c>
      <c r="J372" s="294">
        <f>електрики!P372</f>
        <v>4.5075413562187285E-2</v>
      </c>
      <c r="K372" s="295">
        <f t="shared" si="24"/>
        <v>2.0633376984188403</v>
      </c>
      <c r="L372" s="295">
        <v>3.1400841662873928E-2</v>
      </c>
      <c r="M372" s="295">
        <f t="shared" si="25"/>
        <v>2.09</v>
      </c>
      <c r="N372" s="295">
        <f t="shared" si="22"/>
        <v>2.5079999999999996</v>
      </c>
    </row>
    <row r="373" spans="1:14" ht="17.25" customHeight="1" x14ac:dyDescent="0.35">
      <c r="A373" s="293">
        <f t="shared" si="23"/>
        <v>368</v>
      </c>
      <c r="B373" s="293" t="s">
        <v>2122</v>
      </c>
      <c r="C373" s="293">
        <v>30</v>
      </c>
      <c r="D373" s="294">
        <f>'сходові кл'!O373</f>
        <v>0</v>
      </c>
      <c r="E373" s="294">
        <f>'прибуд тер'!O373</f>
        <v>0.59151113154533841</v>
      </c>
      <c r="F373" s="294">
        <f>'слюсарі х.в.'!P373+водовідведення!P373+зварювальник!M373+'слюсарі ц.о. г.в.'!N373+'гаряча вода'!N373+'аварійні служби'!H373</f>
        <v>0.57088236446908802</v>
      </c>
      <c r="G373" s="294">
        <f>даратиз!K373</f>
        <v>1.7816091954022985E-2</v>
      </c>
      <c r="H373" s="294">
        <f>димвенканали!Q373</f>
        <v>0.45371735509755079</v>
      </c>
      <c r="I373" s="294">
        <f>покрівлі!O373+'під зими'!M373+маляри!N373+водій!L373</f>
        <v>0.47925581961551178</v>
      </c>
      <c r="J373" s="294">
        <f>електрики!P373</f>
        <v>9.8397382670713435E-2</v>
      </c>
      <c r="K373" s="295">
        <f t="shared" si="24"/>
        <v>2.2115801453522255</v>
      </c>
      <c r="L373" s="295">
        <v>3.1826683706635113E-2</v>
      </c>
      <c r="M373" s="295">
        <f t="shared" si="25"/>
        <v>2.2400000000000002</v>
      </c>
      <c r="N373" s="295">
        <f t="shared" si="22"/>
        <v>2.6880000000000002</v>
      </c>
    </row>
    <row r="374" spans="1:14" ht="17.25" customHeight="1" x14ac:dyDescent="0.35">
      <c r="A374" s="293">
        <f t="shared" si="23"/>
        <v>369</v>
      </c>
      <c r="B374" s="293" t="s">
        <v>2123</v>
      </c>
      <c r="C374" s="293">
        <v>29</v>
      </c>
      <c r="D374" s="294">
        <f>'сходові кл'!O374</f>
        <v>0</v>
      </c>
      <c r="E374" s="294">
        <f>'прибуд тер'!O374</f>
        <v>1.544145349986989</v>
      </c>
      <c r="F374" s="294">
        <f>'слюсарі х.в.'!P374+водовідведення!P374+зварювальник!M374+'слюсарі ц.о. г.в.'!N374+'гаряча вода'!N374+'аварійні служби'!H374</f>
        <v>0.53797360131250482</v>
      </c>
      <c r="G374" s="294">
        <f>даратиз!K374</f>
        <v>7.8064012490241998E-3</v>
      </c>
      <c r="H374" s="294">
        <f>димвенканали!Q374</f>
        <v>2.3965756356211287E-2</v>
      </c>
      <c r="I374" s="294">
        <f>покрівлі!O374+'під зими'!M374+маляри!N374+водій!L374</f>
        <v>0.32667691525375908</v>
      </c>
      <c r="J374" s="294">
        <f>електрики!P374</f>
        <v>9.3558167129530814E-2</v>
      </c>
      <c r="K374" s="295">
        <f t="shared" si="24"/>
        <v>2.5341261912880193</v>
      </c>
      <c r="L374" s="295">
        <v>2.9683493078573445E-2</v>
      </c>
      <c r="M374" s="295">
        <f t="shared" si="25"/>
        <v>2.56</v>
      </c>
      <c r="N374" s="295">
        <f t="shared" si="22"/>
        <v>3.0720000000000001</v>
      </c>
    </row>
    <row r="375" spans="1:14" ht="17.25" customHeight="1" x14ac:dyDescent="0.35">
      <c r="A375" s="293">
        <f t="shared" si="23"/>
        <v>370</v>
      </c>
      <c r="B375" s="293" t="s">
        <v>2124</v>
      </c>
      <c r="C375" s="293">
        <v>27</v>
      </c>
      <c r="D375" s="294">
        <f>'сходові кл'!O375</f>
        <v>0</v>
      </c>
      <c r="E375" s="294">
        <f>'прибуд тер'!O375</f>
        <v>1.5104135663970781</v>
      </c>
      <c r="F375" s="294">
        <f>'слюсарі х.в.'!P375+водовідведення!P375+зварювальник!M375+'слюсарі ц.о. г.в.'!N375+'гаряча вода'!N375+'аварійні служби'!H375</f>
        <v>0.5649576730673479</v>
      </c>
      <c r="G375" s="294">
        <f>даратиз!K375</f>
        <v>3.8351160970519172E-3</v>
      </c>
      <c r="H375" s="294">
        <f>димвенканали!Q375</f>
        <v>8.9222531459088816E-2</v>
      </c>
      <c r="I375" s="294">
        <f>покрівлі!O375+'під зими'!M375+маляри!N375+водій!L375</f>
        <v>0.33414687290022471</v>
      </c>
      <c r="J375" s="294">
        <f>електрики!P375</f>
        <v>0.10050241407666137</v>
      </c>
      <c r="K375" s="295">
        <f t="shared" si="24"/>
        <v>2.6030781739974529</v>
      </c>
      <c r="L375" s="295">
        <v>3.119524024021551E-2</v>
      </c>
      <c r="M375" s="295">
        <f t="shared" si="25"/>
        <v>2.63</v>
      </c>
      <c r="N375" s="295">
        <f t="shared" si="22"/>
        <v>3.1559999999999997</v>
      </c>
    </row>
    <row r="376" spans="1:14" ht="17.25" customHeight="1" x14ac:dyDescent="0.35">
      <c r="A376" s="293">
        <f t="shared" si="23"/>
        <v>371</v>
      </c>
      <c r="B376" s="293" t="s">
        <v>2125</v>
      </c>
      <c r="C376" s="293">
        <v>35</v>
      </c>
      <c r="D376" s="294">
        <f>'сходові кл'!O376</f>
        <v>0</v>
      </c>
      <c r="E376" s="294">
        <f>'прибуд тер'!O376</f>
        <v>1.1591859266613713</v>
      </c>
      <c r="F376" s="294">
        <f>'слюсарі х.в.'!P376+водовідведення!P376+зварювальник!M376+'слюсарі ц.о. г.в.'!N376+'гаряча вода'!N376+'аварійні служби'!H376</f>
        <v>0.49148310554188746</v>
      </c>
      <c r="G376" s="294">
        <f>даратиз!K376</f>
        <v>6.0762509928514686E-3</v>
      </c>
      <c r="H376" s="294">
        <f>димвенканали!Q376</f>
        <v>0.10712228445334522</v>
      </c>
      <c r="I376" s="294">
        <f>покрівлі!O376+'під зими'!M376+маляри!N376+водій!L376</f>
        <v>0.30681920328186085</v>
      </c>
      <c r="J376" s="294">
        <f>електрики!P376</f>
        <v>6.6295138880407195E-2</v>
      </c>
      <c r="K376" s="295">
        <f t="shared" si="24"/>
        <v>2.1369819098117238</v>
      </c>
      <c r="L376" s="295">
        <v>2.6033790491047221E-2</v>
      </c>
      <c r="M376" s="295">
        <f t="shared" si="25"/>
        <v>2.16</v>
      </c>
      <c r="N376" s="295">
        <f t="shared" si="22"/>
        <v>2.5920000000000001</v>
      </c>
    </row>
    <row r="377" spans="1:14" ht="17.25" customHeight="1" x14ac:dyDescent="0.35">
      <c r="A377" s="293">
        <f t="shared" si="23"/>
        <v>372</v>
      </c>
      <c r="B377" s="293" t="s">
        <v>2126</v>
      </c>
      <c r="C377" s="293">
        <v>6</v>
      </c>
      <c r="D377" s="294">
        <f>'сходові кл'!O377</f>
        <v>0</v>
      </c>
      <c r="E377" s="294">
        <f>'прибуд тер'!O377</f>
        <v>1.3200783238685252</v>
      </c>
      <c r="F377" s="294">
        <f>'слюсарі х.в.'!P377+водовідведення!P377+зварювальник!M377+'слюсарі ц.о. г.в.'!N377+'гаряча вода'!N377+'аварійні служби'!H377</f>
        <v>0.5093043976542162</v>
      </c>
      <c r="G377" s="294">
        <f>даратиз!K377</f>
        <v>7.279297883324729E-3</v>
      </c>
      <c r="H377" s="294">
        <f>димвенканали!Q377</f>
        <v>0.12565896748907279</v>
      </c>
      <c r="I377" s="294">
        <f>покрівлі!O377+'під зими'!M377+маляри!N377+водій!L377</f>
        <v>0.3468461894538023</v>
      </c>
      <c r="J377" s="294">
        <f>електрики!P377</f>
        <v>8.6180257976698663E-2</v>
      </c>
      <c r="K377" s="295">
        <f t="shared" si="24"/>
        <v>2.39534743432564</v>
      </c>
      <c r="L377" s="295">
        <v>2.9407950197291664E-2</v>
      </c>
      <c r="M377" s="295">
        <f t="shared" si="25"/>
        <v>2.42</v>
      </c>
      <c r="N377" s="295">
        <f t="shared" si="22"/>
        <v>2.9039999999999999</v>
      </c>
    </row>
    <row r="378" spans="1:14" ht="17.25" customHeight="1" x14ac:dyDescent="0.35">
      <c r="A378" s="293">
        <f t="shared" si="23"/>
        <v>373</v>
      </c>
      <c r="B378" s="293" t="s">
        <v>2127</v>
      </c>
      <c r="C378" s="293">
        <v>18</v>
      </c>
      <c r="D378" s="294">
        <f>'сходові кл'!O378</f>
        <v>0</v>
      </c>
      <c r="E378" s="294">
        <f>'прибуд тер'!O378</f>
        <v>0</v>
      </c>
      <c r="F378" s="294">
        <f>'слюсарі х.в.'!P378+водовідведення!P378+зварювальник!M378+'слюсарі ц.о. г.в.'!N378+'гаряча вода'!N378+'аварійні служби'!H378</f>
        <v>0.37808583841787724</v>
      </c>
      <c r="G378" s="294">
        <f>даратиз!K378</f>
        <v>2.0816326530612241E-2</v>
      </c>
      <c r="H378" s="294">
        <f>димвенканали!Q378</f>
        <v>8.95124556041791E-2</v>
      </c>
      <c r="I378" s="294">
        <f>покрівлі!O378+'під зими'!M378+маляри!N378+водій!L378</f>
        <v>0.48162473511952797</v>
      </c>
      <c r="J378" s="294">
        <f>електрики!P378</f>
        <v>5.2411667096033072E-2</v>
      </c>
      <c r="K378" s="295">
        <f t="shared" si="24"/>
        <v>1.0224510227682295</v>
      </c>
      <c r="L378" s="295">
        <v>1.3586636684705874E-2</v>
      </c>
      <c r="M378" s="295">
        <f t="shared" si="25"/>
        <v>1.04</v>
      </c>
      <c r="N378" s="295">
        <f t="shared" si="22"/>
        <v>1.248</v>
      </c>
    </row>
    <row r="379" spans="1:14" ht="17.25" customHeight="1" x14ac:dyDescent="0.35">
      <c r="A379" s="293">
        <f t="shared" si="23"/>
        <v>374</v>
      </c>
      <c r="B379" s="293" t="s">
        <v>2128</v>
      </c>
      <c r="C379" s="293">
        <v>2</v>
      </c>
      <c r="D379" s="294">
        <f>'сходові кл'!O379</f>
        <v>0</v>
      </c>
      <c r="E379" s="294">
        <f>'прибуд тер'!O379</f>
        <v>1.480347791578706</v>
      </c>
      <c r="F379" s="294">
        <f>'слюсарі х.в.'!P379+водовідведення!P379+зварювальник!M379+'слюсарі ц.о. г.в.'!N379+'гаряча вода'!N379+'аварійні служби'!H379</f>
        <v>0.46838348560899445</v>
      </c>
      <c r="G379" s="294">
        <f>даратиз!K379</f>
        <v>1.111983897098532E-2</v>
      </c>
      <c r="H379" s="294">
        <f>димвенканали!Q379</f>
        <v>5.1672059262091403E-2</v>
      </c>
      <c r="I379" s="294">
        <f>покрівлі!O379+'під зими'!M379+маляри!N379+водій!L379</f>
        <v>0.36119684581424372</v>
      </c>
      <c r="J379" s="294">
        <f>електрики!P379</f>
        <v>7.5649418853324782E-2</v>
      </c>
      <c r="K379" s="295">
        <f t="shared" si="24"/>
        <v>2.4483694400883453</v>
      </c>
      <c r="L379" s="295">
        <v>2.9478240785625411E-2</v>
      </c>
      <c r="M379" s="295">
        <f t="shared" si="25"/>
        <v>2.48</v>
      </c>
      <c r="N379" s="295">
        <f t="shared" si="22"/>
        <v>2.976</v>
      </c>
    </row>
    <row r="380" spans="1:14" ht="17.25" customHeight="1" x14ac:dyDescent="0.35">
      <c r="A380" s="293">
        <f t="shared" si="23"/>
        <v>375</v>
      </c>
      <c r="B380" s="293" t="s">
        <v>2129</v>
      </c>
      <c r="C380" s="293">
        <v>24</v>
      </c>
      <c r="D380" s="294">
        <f>'сходові кл'!O380</f>
        <v>0</v>
      </c>
      <c r="E380" s="294">
        <f>'прибуд тер'!O380</f>
        <v>1.3025142188624907</v>
      </c>
      <c r="F380" s="294">
        <f>'слюсарі х.в.'!P380+водовідведення!P380+зварювальник!M380+'слюсарі ц.о. г.в.'!N380+'гаряча вода'!N380+'аварійні служби'!H380</f>
        <v>0.53365497397038497</v>
      </c>
      <c r="G380" s="294">
        <f>даратиз!K380</f>
        <v>9.6652267818574493E-3</v>
      </c>
      <c r="H380" s="294">
        <f>димвенканали!Q380</f>
        <v>0.32210157191450522</v>
      </c>
      <c r="I380" s="294">
        <f>покрівлі!O380+'під зими'!M380+маляри!N380+водій!L380</f>
        <v>0.42836130162401531</v>
      </c>
      <c r="J380" s="294">
        <f>електрики!P380</f>
        <v>9.2446785014601171E-2</v>
      </c>
      <c r="K380" s="295">
        <f t="shared" si="24"/>
        <v>2.6887440781678551</v>
      </c>
      <c r="L380" s="295">
        <v>3.5982653447367979E-2</v>
      </c>
      <c r="M380" s="295">
        <f t="shared" si="25"/>
        <v>2.72</v>
      </c>
      <c r="N380" s="295">
        <f t="shared" si="22"/>
        <v>3.2640000000000002</v>
      </c>
    </row>
    <row r="381" spans="1:14" ht="17.25" customHeight="1" x14ac:dyDescent="0.35">
      <c r="A381" s="293">
        <f t="shared" si="23"/>
        <v>376</v>
      </c>
      <c r="B381" s="293" t="s">
        <v>2130</v>
      </c>
      <c r="C381" s="293">
        <v>19</v>
      </c>
      <c r="D381" s="294">
        <f>'сходові кл'!O381</f>
        <v>0</v>
      </c>
      <c r="E381" s="294">
        <f>'прибуд тер'!O381</f>
        <v>0.46992006493506489</v>
      </c>
      <c r="F381" s="294">
        <f>'слюсарі х.в.'!P381+водовідведення!P381+зварювальник!M381+'слюсарі ц.о. г.в.'!N381+'гаряча вода'!N381+'аварійні служби'!H381</f>
        <v>0.52788691572788848</v>
      </c>
      <c r="G381" s="294">
        <f>даратиз!K381</f>
        <v>2.6564344746162925E-3</v>
      </c>
      <c r="H381" s="294">
        <f>димвенканали!Q381</f>
        <v>0.12428175654133959</v>
      </c>
      <c r="I381" s="294">
        <f>покрівлі!O381+'під зими'!M381+маляри!N381+водій!L381</f>
        <v>0.33069481099709575</v>
      </c>
      <c r="J381" s="294">
        <f>електрики!P381</f>
        <v>9.0962397439396242E-2</v>
      </c>
      <c r="K381" s="295">
        <f t="shared" si="24"/>
        <v>1.5464023801154014</v>
      </c>
      <c r="L381" s="295">
        <v>1.8735010452644984E-2</v>
      </c>
      <c r="M381" s="295">
        <f t="shared" si="25"/>
        <v>1.57</v>
      </c>
      <c r="N381" s="295">
        <f t="shared" si="22"/>
        <v>1.8839999999999999</v>
      </c>
    </row>
    <row r="382" spans="1:14" ht="17.25" customHeight="1" x14ac:dyDescent="0.35">
      <c r="A382" s="293">
        <f t="shared" si="23"/>
        <v>377</v>
      </c>
      <c r="B382" s="293" t="s">
        <v>2131</v>
      </c>
      <c r="C382" s="293">
        <v>51</v>
      </c>
      <c r="D382" s="294">
        <f>'сходові кл'!O382</f>
        <v>1.2060089816490047</v>
      </c>
      <c r="E382" s="294">
        <f>'прибуд тер'!O382</f>
        <v>0.62348315671577503</v>
      </c>
      <c r="F382" s="294">
        <f>'слюсарі х.в.'!P382+водовідведення!P382+зварювальник!M382+'слюсарі ц.о. г.в.'!N382+'гаряча вода'!N382+'аварійні служби'!H382</f>
        <v>0.38077045177521801</v>
      </c>
      <c r="G382" s="294">
        <f>даратиз!K382</f>
        <v>5.1757560093047298E-3</v>
      </c>
      <c r="H382" s="294">
        <f>димвенканали!Q382</f>
        <v>2.0401694381836481E-2</v>
      </c>
      <c r="I382" s="294">
        <f>покрівлі!O382+'під зими'!M382+маляри!N382+водій!L382</f>
        <v>0.2757244078259618</v>
      </c>
      <c r="J382" s="294">
        <f>електрики!P382</f>
        <v>5.3102542004768584E-2</v>
      </c>
      <c r="K382" s="295">
        <f t="shared" si="24"/>
        <v>2.5646669903618697</v>
      </c>
      <c r="L382" s="295">
        <v>3.0670889723012431E-2</v>
      </c>
      <c r="M382" s="295">
        <f t="shared" si="25"/>
        <v>2.6</v>
      </c>
      <c r="N382" s="295">
        <f t="shared" si="22"/>
        <v>3.12</v>
      </c>
    </row>
    <row r="383" spans="1:14" ht="17.25" customHeight="1" x14ac:dyDescent="0.35">
      <c r="A383" s="293">
        <f t="shared" si="23"/>
        <v>378</v>
      </c>
      <c r="B383" s="293" t="s">
        <v>2132</v>
      </c>
      <c r="C383" s="293">
        <v>26</v>
      </c>
      <c r="D383" s="294">
        <f>'сходові кл'!O383</f>
        <v>1.0204542253521127</v>
      </c>
      <c r="E383" s="294">
        <f>'прибуд тер'!O383</f>
        <v>0.4364728227271169</v>
      </c>
      <c r="F383" s="294">
        <f>'слюсарі х.в.'!P383+водовідведення!P383+зварювальник!M383+'слюсарі ц.о. г.в.'!N383+'гаряча вода'!N383+'аварійні служби'!H383</f>
        <v>0.41039288891557801</v>
      </c>
      <c r="G383" s="294">
        <f>даратиз!K383</f>
        <v>2.0587025804461806E-3</v>
      </c>
      <c r="H383" s="294">
        <f>димвенканали!Q383</f>
        <v>5.6814441309822265E-2</v>
      </c>
      <c r="I383" s="294">
        <f>покрівлі!O383+'під зими'!M383+маляри!N383+водій!L383</f>
        <v>0.24146446431588556</v>
      </c>
      <c r="J383" s="294">
        <f>електрики!P383</f>
        <v>6.0725762123192424E-2</v>
      </c>
      <c r="K383" s="295">
        <f t="shared" si="24"/>
        <v>2.2283833073241537</v>
      </c>
      <c r="L383" s="295">
        <v>2.6405503518745828E-2</v>
      </c>
      <c r="M383" s="295">
        <f t="shared" si="25"/>
        <v>2.25</v>
      </c>
      <c r="N383" s="295">
        <f t="shared" si="22"/>
        <v>2.6999999999999997</v>
      </c>
    </row>
    <row r="384" spans="1:14" ht="17.25" customHeight="1" x14ac:dyDescent="0.35">
      <c r="A384" s="293">
        <f t="shared" si="23"/>
        <v>379</v>
      </c>
      <c r="B384" s="293" t="s">
        <v>2133</v>
      </c>
      <c r="C384" s="293">
        <v>28</v>
      </c>
      <c r="D384" s="294">
        <f>'сходові кл'!O384</f>
        <v>1.487627129258517</v>
      </c>
      <c r="E384" s="294">
        <f>'прибуд тер'!O384</f>
        <v>0.34644964039189496</v>
      </c>
      <c r="F384" s="294">
        <f>'слюсарі х.в.'!P384+водовідведення!P384+зварювальник!M384+'слюсарі ц.о. г.в.'!N384+'гаряча вода'!N384+'аварійні служби'!H384</f>
        <v>0.39107831287132222</v>
      </c>
      <c r="G384" s="294">
        <f>даратиз!K384</f>
        <v>1.0082665330661322E-2</v>
      </c>
      <c r="H384" s="294">
        <f>димвенканали!Q384</f>
        <v>3.5148626329790704E-2</v>
      </c>
      <c r="I384" s="294">
        <f>покрівлі!O384+'під зими'!M384+маляри!N384+водій!L384</f>
        <v>0.2744212482350542</v>
      </c>
      <c r="J384" s="294">
        <f>електрики!P384</f>
        <v>5.575523036101046E-2</v>
      </c>
      <c r="K384" s="295">
        <f t="shared" si="24"/>
        <v>2.6005628527782507</v>
      </c>
      <c r="L384" s="295">
        <v>3.1019427756426712E-2</v>
      </c>
      <c r="M384" s="295">
        <f t="shared" si="25"/>
        <v>2.63</v>
      </c>
      <c r="N384" s="295">
        <f t="shared" si="22"/>
        <v>3.1559999999999997</v>
      </c>
    </row>
    <row r="385" spans="1:14" ht="17.25" customHeight="1" x14ac:dyDescent="0.35">
      <c r="A385" s="293">
        <f t="shared" si="23"/>
        <v>380</v>
      </c>
      <c r="B385" s="293" t="s">
        <v>2134</v>
      </c>
      <c r="C385" s="293">
        <v>31</v>
      </c>
      <c r="D385" s="294">
        <f>'сходові кл'!O385</f>
        <v>1.1513887871607065</v>
      </c>
      <c r="E385" s="294">
        <f>'прибуд тер'!O385</f>
        <v>0.58201790033031742</v>
      </c>
      <c r="F385" s="294">
        <f>'слюсарі х.в.'!P385+водовідведення!P385+зварювальник!M385+'слюсарі ц.о. г.в.'!N385+'гаряча вода'!N385+'аварійні служби'!H385</f>
        <v>0.43240159194063499</v>
      </c>
      <c r="G385" s="294">
        <f>даратиз!K385</f>
        <v>8.0784144765187419E-3</v>
      </c>
      <c r="H385" s="294">
        <f>димвенканали!Q385</f>
        <v>7.9366100169590822E-2</v>
      </c>
      <c r="I385" s="294">
        <f>покрівлі!O385+'під зими'!M385+маляри!N385+водій!L385</f>
        <v>0.29541017598090064</v>
      </c>
      <c r="J385" s="294">
        <f>електрики!P385</f>
        <v>6.6389617088469299E-2</v>
      </c>
      <c r="K385" s="295">
        <f t="shared" si="24"/>
        <v>2.615052587147138</v>
      </c>
      <c r="L385" s="295">
        <v>3.173178899646506E-2</v>
      </c>
      <c r="M385" s="295">
        <f t="shared" si="25"/>
        <v>2.65</v>
      </c>
      <c r="N385" s="295">
        <f t="shared" si="22"/>
        <v>3.1799999999999997</v>
      </c>
    </row>
    <row r="386" spans="1:14" ht="17.25" customHeight="1" x14ac:dyDescent="0.35">
      <c r="A386" s="293">
        <f t="shared" si="23"/>
        <v>381</v>
      </c>
      <c r="B386" s="293" t="s">
        <v>2135</v>
      </c>
      <c r="C386" s="293">
        <v>14</v>
      </c>
      <c r="D386" s="294">
        <f>'сходові кл'!O386</f>
        <v>1.3282472642473386</v>
      </c>
      <c r="E386" s="294">
        <f>'прибуд тер'!O386</f>
        <v>0.40152590669874855</v>
      </c>
      <c r="F386" s="294">
        <f>'слюсарі х.в.'!P386+водовідведення!P386+зварювальник!M386+'слюсарі ц.о. г.в.'!N386+'гаряча вода'!N386+'аварійні служби'!H386</f>
        <v>0.43756868927114734</v>
      </c>
      <c r="G386" s="294">
        <f>даратиз!K386</f>
        <v>5.0306536141599923E-3</v>
      </c>
      <c r="H386" s="294">
        <f>димвенканали!Q386</f>
        <v>8.8906658839620054E-2</v>
      </c>
      <c r="I386" s="294">
        <f>покрівлі!O386+'під зими'!M386+маляри!N386+водій!L386</f>
        <v>0.30099741112681799</v>
      </c>
      <c r="J386" s="294">
        <f>електрики!P386</f>
        <v>6.7719349687349495E-2</v>
      </c>
      <c r="K386" s="295">
        <f t="shared" si="24"/>
        <v>2.6299959334851821</v>
      </c>
      <c r="L386" s="295">
        <v>3.201871913577365E-2</v>
      </c>
      <c r="M386" s="295">
        <f t="shared" si="25"/>
        <v>2.66</v>
      </c>
      <c r="N386" s="295">
        <f t="shared" si="22"/>
        <v>3.1920000000000002</v>
      </c>
    </row>
    <row r="387" spans="1:14" ht="17.25" customHeight="1" x14ac:dyDescent="0.35">
      <c r="A387" s="293">
        <f t="shared" si="23"/>
        <v>382</v>
      </c>
      <c r="B387" s="293" t="s">
        <v>2136</v>
      </c>
      <c r="C387" s="293">
        <v>42</v>
      </c>
      <c r="D387" s="294">
        <f>'сходові кл'!O387</f>
        <v>0</v>
      </c>
      <c r="E387" s="294">
        <f>'прибуд тер'!O387</f>
        <v>1.0123567562841529</v>
      </c>
      <c r="F387" s="294">
        <f>'слюсарі х.в.'!P387+водовідведення!P387+зварювальник!M387+'слюсарі ц.о. г.в.'!N387+'гаряча вода'!N387+'аварійні служби'!H387</f>
        <v>0.4361796288338835</v>
      </c>
      <c r="G387" s="294">
        <f>даратиз!K387</f>
        <v>1.3008196721311475E-2</v>
      </c>
      <c r="H387" s="294">
        <f>димвенканали!Q387</f>
        <v>4.3142068766604355E-2</v>
      </c>
      <c r="I387" s="294">
        <f>покрівлі!O387+'під зими'!M387+маляри!N387+водій!L387</f>
        <v>0.288178062945322</v>
      </c>
      <c r="J387" s="294">
        <f>електрики!P387</f>
        <v>6.7361880333262181E-2</v>
      </c>
      <c r="K387" s="295">
        <f t="shared" si="24"/>
        <v>1.8602265938845366</v>
      </c>
      <c r="L387" s="295">
        <v>2.1772501445688524E-2</v>
      </c>
      <c r="M387" s="295">
        <f t="shared" si="25"/>
        <v>1.88</v>
      </c>
      <c r="N387" s="295">
        <f t="shared" si="22"/>
        <v>2.2559999999999998</v>
      </c>
    </row>
    <row r="388" spans="1:14" ht="17.25" customHeight="1" x14ac:dyDescent="0.35">
      <c r="A388" s="293">
        <f t="shared" si="23"/>
        <v>383</v>
      </c>
      <c r="B388" s="293" t="s">
        <v>2137</v>
      </c>
      <c r="C388" s="293">
        <v>29</v>
      </c>
      <c r="D388" s="294">
        <f>'сходові кл'!O388</f>
        <v>1.6301972229534085</v>
      </c>
      <c r="E388" s="294">
        <f>'прибуд тер'!O388</f>
        <v>0.450829691146793</v>
      </c>
      <c r="F388" s="294">
        <f>'слюсарі х.в.'!P388+водовідведення!P388+зварювальник!M388+'слюсарі ц.о. г.в.'!N388+'гаряча вода'!N388+'аварійні служби'!H388</f>
        <v>0.42397549117529043</v>
      </c>
      <c r="G388" s="294">
        <f>даратиз!K388</f>
        <v>2.8527244011581996E-3</v>
      </c>
      <c r="H388" s="294">
        <f>димвенканали!Q388</f>
        <v>5.5418082543045352E-2</v>
      </c>
      <c r="I388" s="294">
        <f>покрівлі!O388+'під зими'!M388+маляри!N388+водій!L388</f>
        <v>0.27601269601913553</v>
      </c>
      <c r="J388" s="294">
        <f>електрики!P388</f>
        <v>6.4221192506458025E-2</v>
      </c>
      <c r="K388" s="295">
        <f t="shared" si="24"/>
        <v>2.9035071007452884</v>
      </c>
      <c r="L388" s="295">
        <v>3.5034447891963125E-2</v>
      </c>
      <c r="M388" s="295">
        <f t="shared" si="25"/>
        <v>2.94</v>
      </c>
      <c r="N388" s="295">
        <f t="shared" ref="N388:N451" si="26">M388*1.2</f>
        <v>3.528</v>
      </c>
    </row>
    <row r="389" spans="1:14" ht="17.25" customHeight="1" x14ac:dyDescent="0.35">
      <c r="A389" s="293">
        <f t="shared" si="23"/>
        <v>384</v>
      </c>
      <c r="B389" s="293" t="s">
        <v>740</v>
      </c>
      <c r="C389" s="293">
        <v>12</v>
      </c>
      <c r="D389" s="294">
        <f>'сходові кл'!O389</f>
        <v>1.4880920878913615</v>
      </c>
      <c r="E389" s="294">
        <f>'прибуд тер'!O389</f>
        <v>0.45497101722620392</v>
      </c>
      <c r="F389" s="294">
        <f>'слюсарі х.в.'!P389+водовідведення!P389+зварювальник!M389+'слюсарі ц.о. г.в.'!N389+'гаряча вода'!N389+'аварійні служби'!H389</f>
        <v>0.45675427679821978</v>
      </c>
      <c r="G389" s="294">
        <f>даратиз!K389</f>
        <v>5.7714070162202926E-3</v>
      </c>
      <c r="H389" s="294">
        <f>димвенканали!Q389</f>
        <v>1.4887618929333333E-2</v>
      </c>
      <c r="I389" s="294">
        <f>покрівлі!O389+'під зими'!M389+маляри!N389+водій!L389</f>
        <v>0.26617000280584996</v>
      </c>
      <c r="J389" s="294">
        <f>електрики!P389</f>
        <v>7.2656686751384952E-2</v>
      </c>
      <c r="K389" s="295">
        <f t="shared" si="24"/>
        <v>2.7593030974185737</v>
      </c>
      <c r="L389" s="295">
        <v>3.2460776168019768E-2</v>
      </c>
      <c r="M389" s="295">
        <f t="shared" si="25"/>
        <v>2.79</v>
      </c>
      <c r="N389" s="295">
        <f t="shared" si="26"/>
        <v>3.3479999999999999</v>
      </c>
    </row>
    <row r="390" spans="1:14" ht="17.25" customHeight="1" x14ac:dyDescent="0.35">
      <c r="A390" s="293">
        <f t="shared" si="23"/>
        <v>385</v>
      </c>
      <c r="B390" s="293" t="s">
        <v>741</v>
      </c>
      <c r="C390" s="293">
        <v>22</v>
      </c>
      <c r="D390" s="294">
        <f>'сходові кл'!O390</f>
        <v>0</v>
      </c>
      <c r="E390" s="294">
        <f>'прибуд тер'!O390</f>
        <v>1.4649329959514168</v>
      </c>
      <c r="F390" s="294">
        <f>'слюсарі х.в.'!P390+водовідведення!P390+зварювальник!M390+'слюсарі ц.о. г.в.'!N390+'гаряча вода'!N390+'аварійні служби'!H390</f>
        <v>0.41683936280772549</v>
      </c>
      <c r="G390" s="294">
        <f>даратиз!K390</f>
        <v>5.392712550607287E-2</v>
      </c>
      <c r="H390" s="294">
        <f>димвенканали!Q390</f>
        <v>0.21307756210261208</v>
      </c>
      <c r="I390" s="294">
        <f>покрівлі!O390+'під зими'!M390+маляри!N390+водій!L390</f>
        <v>0.43137577392572241</v>
      </c>
      <c r="J390" s="294">
        <f>електрики!P390</f>
        <v>6.2384737353172973E-2</v>
      </c>
      <c r="K390" s="295">
        <f t="shared" si="24"/>
        <v>2.6425375576467225</v>
      </c>
      <c r="L390" s="295">
        <v>3.4137992145612944E-2</v>
      </c>
      <c r="M390" s="295">
        <f t="shared" si="25"/>
        <v>2.68</v>
      </c>
      <c r="N390" s="295">
        <f t="shared" si="26"/>
        <v>3.2160000000000002</v>
      </c>
    </row>
    <row r="391" spans="1:14" ht="17.25" customHeight="1" x14ac:dyDescent="0.35">
      <c r="A391" s="293">
        <f t="shared" ref="A391:A454" si="27">A390+1</f>
        <v>386</v>
      </c>
      <c r="B391" s="293" t="s">
        <v>742</v>
      </c>
      <c r="C391" s="293">
        <v>18</v>
      </c>
      <c r="D391" s="294">
        <f>'сходові кл'!O391</f>
        <v>1.1841447456492638</v>
      </c>
      <c r="E391" s="294">
        <f>'прибуд тер'!O391</f>
        <v>0.55527156403391353</v>
      </c>
      <c r="F391" s="294">
        <f>'слюсарі х.в.'!P391+водовідведення!P391+зварювальник!M391+'слюсарі ц.о. г.в.'!N391+'гаряча вода'!N391+'аварійні служби'!H391</f>
        <v>0.70649480322535951</v>
      </c>
      <c r="G391" s="294">
        <f>даратиз!K391</f>
        <v>1.3980923694779117E-2</v>
      </c>
      <c r="H391" s="294">
        <f>димвенканали!Q391</f>
        <v>2.201067920004374E-2</v>
      </c>
      <c r="I391" s="294">
        <f>покрівлі!O391+'під зими'!M391+маляри!N391+водій!L391</f>
        <v>0.2813321664431126</v>
      </c>
      <c r="J391" s="294">
        <f>електрики!P391</f>
        <v>9.4544473108305979E-2</v>
      </c>
      <c r="K391" s="295">
        <f t="shared" si="24"/>
        <v>2.8577793553547775</v>
      </c>
      <c r="L391" s="295">
        <v>3.5884381963167906E-2</v>
      </c>
      <c r="M391" s="295">
        <f t="shared" si="25"/>
        <v>2.89</v>
      </c>
      <c r="N391" s="295">
        <f t="shared" si="26"/>
        <v>3.468</v>
      </c>
    </row>
    <row r="392" spans="1:14" ht="17.25" customHeight="1" x14ac:dyDescent="0.35">
      <c r="A392" s="293">
        <f t="shared" si="27"/>
        <v>387</v>
      </c>
      <c r="B392" s="293" t="s">
        <v>1919</v>
      </c>
      <c r="C392" s="293">
        <v>18</v>
      </c>
      <c r="D392" s="294">
        <f>'сходові кл'!O392</f>
        <v>0</v>
      </c>
      <c r="E392" s="294">
        <f>'прибуд тер'!O392</f>
        <v>1.1989124896456511</v>
      </c>
      <c r="F392" s="294">
        <f>'слюсарі х.в.'!P392+водовідведення!P392+зварювальник!M392+'слюсарі ц.о. г.в.'!N392+'гаряча вода'!N392+'аварійні служби'!H392</f>
        <v>0.54182157542171572</v>
      </c>
      <c r="G392" s="294">
        <f>даратиз!K392</f>
        <v>8.3525080533824198E-3</v>
      </c>
      <c r="H392" s="294">
        <f>димвенканали!Q392</f>
        <v>4.2383986045522307E-2</v>
      </c>
      <c r="I392" s="294">
        <f>покрівлі!O392+'під зими'!M392+маляри!N392+водій!L392</f>
        <v>0.35419517047814131</v>
      </c>
      <c r="J392" s="294">
        <f>електрики!P392</f>
        <v>9.4548428447514779E-2</v>
      </c>
      <c r="K392" s="295">
        <f t="shared" si="24"/>
        <v>2.2402141580919279</v>
      </c>
      <c r="L392" s="295">
        <v>2.6440690022662177E-2</v>
      </c>
      <c r="M392" s="295">
        <f t="shared" si="25"/>
        <v>2.27</v>
      </c>
      <c r="N392" s="295">
        <f t="shared" si="26"/>
        <v>2.7239999999999998</v>
      </c>
    </row>
    <row r="393" spans="1:14" ht="17.25" customHeight="1" x14ac:dyDescent="0.35">
      <c r="A393" s="293">
        <f t="shared" si="27"/>
        <v>388</v>
      </c>
      <c r="B393" s="293" t="s">
        <v>1920</v>
      </c>
      <c r="C393" s="293">
        <v>11</v>
      </c>
      <c r="D393" s="294">
        <f>'сходові кл'!O393</f>
        <v>0</v>
      </c>
      <c r="E393" s="294">
        <f>'прибуд тер'!O393</f>
        <v>0.9356829601905412</v>
      </c>
      <c r="F393" s="294">
        <f>'слюсарі х.в.'!P393+водовідведення!P393+зварювальник!M393+'слюсарі ц.о. г.в.'!N393+'гаряча вода'!N393+'аварійні служби'!H393</f>
        <v>0.5139760916385967</v>
      </c>
      <c r="G393" s="294">
        <f>даратиз!K393</f>
        <v>7.4770330044232735E-3</v>
      </c>
      <c r="H393" s="294">
        <f>димвенканали!Q393</f>
        <v>4.924590866695383E-2</v>
      </c>
      <c r="I393" s="294">
        <f>покрівлі!O393+'під зими'!M393+маляри!N393+водій!L393</f>
        <v>0.30972257467334691</v>
      </c>
      <c r="J393" s="294">
        <f>електрики!P393</f>
        <v>7.864425038907992E-2</v>
      </c>
      <c r="K393" s="295">
        <f t="shared" si="24"/>
        <v>1.894748818562942</v>
      </c>
      <c r="L393" s="295">
        <v>2.2179761769540503E-2</v>
      </c>
      <c r="M393" s="295">
        <f t="shared" si="25"/>
        <v>1.92</v>
      </c>
      <c r="N393" s="295">
        <f t="shared" si="26"/>
        <v>2.3039999999999998</v>
      </c>
    </row>
    <row r="394" spans="1:14" ht="17.25" customHeight="1" x14ac:dyDescent="0.35">
      <c r="A394" s="293">
        <f t="shared" si="27"/>
        <v>389</v>
      </c>
      <c r="B394" s="293" t="s">
        <v>1921</v>
      </c>
      <c r="C394" s="293">
        <v>8</v>
      </c>
      <c r="D394" s="294">
        <f>'сходові кл'!O394</f>
        <v>0</v>
      </c>
      <c r="E394" s="294">
        <f>'прибуд тер'!O394</f>
        <v>1.2127985587397352</v>
      </c>
      <c r="F394" s="294">
        <f>'слюсарі х.в.'!P394+водовідведення!P394+зварювальник!M394+'слюсарі ц.о. г.в.'!N394+'гаряча вода'!N394+'аварійні служби'!H394</f>
        <v>0.37511640552414804</v>
      </c>
      <c r="G394" s="294">
        <f>даратиз!K394</f>
        <v>1.0558069381598794E-2</v>
      </c>
      <c r="H394" s="294">
        <f>димвенканали!Q394</f>
        <v>9.2601796417435558E-2</v>
      </c>
      <c r="I394" s="294">
        <f>покрівлі!O394+'під зими'!M394+маляри!N394+водій!L394</f>
        <v>0.23154935711077282</v>
      </c>
      <c r="J394" s="294">
        <f>електрики!P394</f>
        <v>5.1647494976483063E-2</v>
      </c>
      <c r="K394" s="295">
        <f t="shared" si="24"/>
        <v>1.9742716821501733</v>
      </c>
      <c r="L394" s="295">
        <v>2.3625720943972684E-2</v>
      </c>
      <c r="M394" s="295">
        <f t="shared" si="25"/>
        <v>2</v>
      </c>
      <c r="N394" s="295">
        <f t="shared" si="26"/>
        <v>2.4</v>
      </c>
    </row>
    <row r="395" spans="1:14" ht="17.25" customHeight="1" x14ac:dyDescent="0.35">
      <c r="A395" s="293">
        <f t="shared" si="27"/>
        <v>390</v>
      </c>
      <c r="B395" s="293" t="s">
        <v>1922</v>
      </c>
      <c r="C395" s="293">
        <v>26</v>
      </c>
      <c r="D395" s="294">
        <f>'сходові кл'!O395</f>
        <v>0</v>
      </c>
      <c r="E395" s="294">
        <f>'прибуд тер'!O395</f>
        <v>1.4635027963737794</v>
      </c>
      <c r="F395" s="294">
        <f>'слюсарі х.в.'!P395+водовідведення!P395+зварювальник!M395+'слюсарі ц.о. г.в.'!N395+'гаряча вода'!N395+'аварійні служби'!H395</f>
        <v>0.48758619338730558</v>
      </c>
      <c r="G395" s="294">
        <f>даратиз!K395</f>
        <v>3.8598326359832638E-2</v>
      </c>
      <c r="H395" s="294">
        <f>димвенканали!Q395</f>
        <v>9.6339332298033459E-2</v>
      </c>
      <c r="I395" s="294">
        <f>покрівлі!O395+'під зими'!M395+маляри!N395+водій!L395</f>
        <v>0.36614619480172911</v>
      </c>
      <c r="J395" s="294">
        <f>електрики!P395</f>
        <v>8.0591161748084339E-2</v>
      </c>
      <c r="K395" s="295">
        <f t="shared" si="24"/>
        <v>2.5327640049687643</v>
      </c>
      <c r="L395" s="295">
        <v>3.0686938097992292E-2</v>
      </c>
      <c r="M395" s="295">
        <f t="shared" si="25"/>
        <v>2.56</v>
      </c>
      <c r="N395" s="295">
        <f t="shared" si="26"/>
        <v>3.0720000000000001</v>
      </c>
    </row>
    <row r="396" spans="1:14" ht="17.25" customHeight="1" x14ac:dyDescent="0.35">
      <c r="A396" s="293">
        <f t="shared" si="27"/>
        <v>391</v>
      </c>
      <c r="B396" s="293" t="s">
        <v>1923</v>
      </c>
      <c r="C396" s="293">
        <v>33</v>
      </c>
      <c r="D396" s="294">
        <f>'сходові кл'!O396</f>
        <v>1.4945637386836312</v>
      </c>
      <c r="E396" s="294">
        <f>'прибуд тер'!O396</f>
        <v>0.2951133268085801</v>
      </c>
      <c r="F396" s="294">
        <f>'слюсарі х.в.'!P396+водовідведення!P396+зварювальник!M396+'слюсарі ц.о. г.в.'!N396+'гаряча вода'!N396+'аварійні служби'!H396</f>
        <v>0.46743406814501665</v>
      </c>
      <c r="G396" s="294">
        <f>даратиз!K396</f>
        <v>2.7342794225593344E-3</v>
      </c>
      <c r="H396" s="294">
        <f>димвенканали!Q396</f>
        <v>1.6091976865605748E-2</v>
      </c>
      <c r="I396" s="294">
        <f>покрівлі!O396+'під зими'!M396+маляри!N396+водій!L396</f>
        <v>0.29700743205865121</v>
      </c>
      <c r="J396" s="294">
        <f>електрики!P396</f>
        <v>7.5405089925293489E-2</v>
      </c>
      <c r="K396" s="295">
        <f t="shared" si="24"/>
        <v>2.6483499119093379</v>
      </c>
      <c r="L396" s="295">
        <v>3.1315619438035888E-2</v>
      </c>
      <c r="M396" s="295">
        <f t="shared" si="25"/>
        <v>2.68</v>
      </c>
      <c r="N396" s="295">
        <f t="shared" si="26"/>
        <v>3.2160000000000002</v>
      </c>
    </row>
    <row r="397" spans="1:14" ht="17.25" customHeight="1" x14ac:dyDescent="0.35">
      <c r="A397" s="293">
        <f t="shared" si="27"/>
        <v>392</v>
      </c>
      <c r="B397" s="293" t="s">
        <v>1924</v>
      </c>
      <c r="C397" s="293">
        <v>15</v>
      </c>
      <c r="D397" s="294">
        <f>'сходові кл'!O397</f>
        <v>0</v>
      </c>
      <c r="E397" s="294">
        <f>'прибуд тер'!O397</f>
        <v>0.35955767371153141</v>
      </c>
      <c r="F397" s="294">
        <f>'слюсарі х.в.'!P397+водовідведення!P397+зварювальник!M397+'слюсарі ц.о. г.в.'!N397+'гаряча вода'!N397+'аварійні служби'!H397</f>
        <v>0.46303945583225481</v>
      </c>
      <c r="G397" s="294">
        <f>даратиз!K397</f>
        <v>1.9688542825361515E-3</v>
      </c>
      <c r="H397" s="294">
        <f>димвенканали!Q397</f>
        <v>7.9025479491551656E-2</v>
      </c>
      <c r="I397" s="294">
        <f>покрівлі!O397+'під зими'!M397+маляри!N397+водій!L397</f>
        <v>0.34246542420664261</v>
      </c>
      <c r="J397" s="294">
        <f>електрики!P397</f>
        <v>7.4274153370796583E-2</v>
      </c>
      <c r="K397" s="295">
        <f t="shared" si="24"/>
        <v>1.3203310408953133</v>
      </c>
      <c r="L397" s="295">
        <v>1.5825148014921339E-2</v>
      </c>
      <c r="M397" s="295">
        <f t="shared" si="25"/>
        <v>1.34</v>
      </c>
      <c r="N397" s="295">
        <f t="shared" si="26"/>
        <v>1.6080000000000001</v>
      </c>
    </row>
    <row r="398" spans="1:14" ht="17.25" customHeight="1" x14ac:dyDescent="0.35">
      <c r="A398" s="293">
        <f t="shared" si="27"/>
        <v>393</v>
      </c>
      <c r="B398" s="293" t="s">
        <v>1925</v>
      </c>
      <c r="C398" s="293">
        <v>3</v>
      </c>
      <c r="D398" s="294">
        <f>'сходові кл'!O398</f>
        <v>1.3255820312499997</v>
      </c>
      <c r="E398" s="294">
        <f>'прибуд тер'!O398</f>
        <v>0.16531361933479533</v>
      </c>
      <c r="F398" s="294">
        <f>'слюсарі х.в.'!P398+водовідведення!P398+зварювальник!M398+'слюсарі ц.о. г.в.'!N398+'гаряча вода'!N398+'аварійні служби'!H398</f>
        <v>0.42062710754529709</v>
      </c>
      <c r="G398" s="294">
        <f>даратиз!K398</f>
        <v>1.0834703947368421E-2</v>
      </c>
      <c r="H398" s="294">
        <f>димвенканали!Q398</f>
        <v>0.14068379486777974</v>
      </c>
      <c r="I398" s="294">
        <f>покрівлі!O398+'під зими'!M398+маляри!N398+водій!L398</f>
        <v>0.27076184192950664</v>
      </c>
      <c r="J398" s="294">
        <f>електрики!P398</f>
        <v>6.33594988743163E-2</v>
      </c>
      <c r="K398" s="295">
        <f t="shared" si="24"/>
        <v>2.3971625977490634</v>
      </c>
      <c r="L398" s="295">
        <v>2.9602760506962391E-2</v>
      </c>
      <c r="M398" s="295">
        <f t="shared" si="25"/>
        <v>2.4300000000000002</v>
      </c>
      <c r="N398" s="295">
        <f t="shared" si="26"/>
        <v>2.9159999999999999</v>
      </c>
    </row>
    <row r="399" spans="1:14" ht="17.25" customHeight="1" x14ac:dyDescent="0.35">
      <c r="A399" s="293">
        <f t="shared" si="27"/>
        <v>394</v>
      </c>
      <c r="B399" s="293" t="s">
        <v>1926</v>
      </c>
      <c r="C399" s="293">
        <v>38</v>
      </c>
      <c r="D399" s="294">
        <f>'сходові кл'!O399</f>
        <v>0</v>
      </c>
      <c r="E399" s="294">
        <f>'прибуд тер'!O399</f>
        <v>0.44356536929206258</v>
      </c>
      <c r="F399" s="294">
        <f>'слюсарі х.в.'!P399+водовідведення!P399+зварювальник!M399+'слюсарі ц.о. г.в.'!N399+'гаряча вода'!N399+'аварійні служби'!H399</f>
        <v>0.32734194664454619</v>
      </c>
      <c r="G399" s="294">
        <f>даратиз!K399</f>
        <v>1.1653386454183267E-2</v>
      </c>
      <c r="H399" s="294">
        <f>димвенканали!Q399</f>
        <v>2.4195521251267532E-2</v>
      </c>
      <c r="I399" s="294">
        <f>покрівлі!O399+'під зими'!M399+маляри!N399+водій!L399</f>
        <v>0.62978227146798693</v>
      </c>
      <c r="J399" s="294">
        <f>електрики!P399</f>
        <v>3.9352921969133016E-2</v>
      </c>
      <c r="K399" s="295">
        <f t="shared" si="24"/>
        <v>1.4758914170791795</v>
      </c>
      <c r="L399" s="295">
        <v>2.2825540188374016E-2</v>
      </c>
      <c r="M399" s="295">
        <f t="shared" si="25"/>
        <v>1.5</v>
      </c>
      <c r="N399" s="295">
        <f t="shared" si="26"/>
        <v>1.7999999999999998</v>
      </c>
    </row>
    <row r="400" spans="1:14" ht="17.25" customHeight="1" x14ac:dyDescent="0.35">
      <c r="A400" s="293">
        <f t="shared" si="27"/>
        <v>395</v>
      </c>
      <c r="B400" s="293" t="s">
        <v>743</v>
      </c>
      <c r="C400" s="293">
        <v>11</v>
      </c>
      <c r="D400" s="294">
        <f>'сходові кл'!O400</f>
        <v>0.78862419253190474</v>
      </c>
      <c r="E400" s="294">
        <f>'прибуд тер'!O400</f>
        <v>0.38006244419935925</v>
      </c>
      <c r="F400" s="294">
        <f>'слюсарі х.в.'!P400+водовідведення!P400+зварювальник!M400+'слюсарі ц.о. г.в.'!N400+'гаряча вода'!N400+'аварійні служби'!H400</f>
        <v>0.48888548633457463</v>
      </c>
      <c r="G400" s="294">
        <f>даратиз!K400</f>
        <v>2.9187017488577277E-3</v>
      </c>
      <c r="H400" s="294">
        <f>димвенканали!Q400</f>
        <v>0.13060767862147823</v>
      </c>
      <c r="I400" s="294">
        <f>покрівлі!O400+'під зими'!M400+маляри!N400+водій!L400</f>
        <v>0.43266326059622146</v>
      </c>
      <c r="J400" s="294">
        <f>електрики!P400</f>
        <v>8.0925529784327099E-2</v>
      </c>
      <c r="K400" s="295">
        <f t="shared" si="24"/>
        <v>2.3046872938167233</v>
      </c>
      <c r="L400" s="295">
        <v>3.0975410330427708E-2</v>
      </c>
      <c r="M400" s="295">
        <f t="shared" si="25"/>
        <v>2.34</v>
      </c>
      <c r="N400" s="295">
        <f t="shared" si="26"/>
        <v>2.8079999999999998</v>
      </c>
    </row>
    <row r="401" spans="1:14" ht="17.25" customHeight="1" x14ac:dyDescent="0.35">
      <c r="A401" s="293">
        <f t="shared" si="27"/>
        <v>396</v>
      </c>
      <c r="B401" s="293" t="s">
        <v>744</v>
      </c>
      <c r="C401" s="293">
        <v>18</v>
      </c>
      <c r="D401" s="294">
        <f>'сходові кл'!O401</f>
        <v>0</v>
      </c>
      <c r="E401" s="294">
        <f>'прибуд тер'!O401</f>
        <v>1.2553486721577434</v>
      </c>
      <c r="F401" s="294">
        <f>'слюсарі х.в.'!P401+водовідведення!P401+зварювальник!M401+'слюсарі ц.о. г.в.'!N401+'гаряча вода'!N401+'аварійні служби'!H401</f>
        <v>0.43595913057826041</v>
      </c>
      <c r="G401" s="294">
        <f>даратиз!K401</f>
        <v>6.177461624859602E-3</v>
      </c>
      <c r="H401" s="294">
        <f>димвенканали!Q401</f>
        <v>5.9116425191228721E-2</v>
      </c>
      <c r="I401" s="294">
        <f>покрівлі!O401+'під зими'!M401+маляри!N401+водій!L401</f>
        <v>0.35292715543460706</v>
      </c>
      <c r="J401" s="294">
        <f>електрики!P401</f>
        <v>0</v>
      </c>
      <c r="K401" s="295">
        <f t="shared" si="24"/>
        <v>2.1095288449866989</v>
      </c>
      <c r="L401" s="295">
        <v>2.5929248442793106E-2</v>
      </c>
      <c r="M401" s="295">
        <f t="shared" si="25"/>
        <v>2.14</v>
      </c>
      <c r="N401" s="295">
        <f t="shared" si="26"/>
        <v>2.5680000000000001</v>
      </c>
    </row>
    <row r="402" spans="1:14" ht="17.25" customHeight="1" x14ac:dyDescent="0.35">
      <c r="A402" s="293">
        <f t="shared" si="27"/>
        <v>397</v>
      </c>
      <c r="B402" s="293" t="s">
        <v>745</v>
      </c>
      <c r="C402" s="293">
        <v>27</v>
      </c>
      <c r="D402" s="294">
        <f>'сходові кл'!O402</f>
        <v>0</v>
      </c>
      <c r="E402" s="294">
        <f>'прибуд тер'!O402</f>
        <v>1.5036326209557733</v>
      </c>
      <c r="F402" s="294">
        <f>'слюсарі х.в.'!P402+водовідведення!P402+зварювальник!M402+'слюсарі ц.о. г.в.'!N402+'гаряча вода'!N402+'аварійні служби'!H402</f>
        <v>0.39658409145358775</v>
      </c>
      <c r="G402" s="294">
        <f>даратиз!K402</f>
        <v>1.5360641139804095E-2</v>
      </c>
      <c r="H402" s="294">
        <f>димвенканали!Q402</f>
        <v>9.3715852512176026E-2</v>
      </c>
      <c r="I402" s="294">
        <f>покрівлі!O402+'під зими'!M402+маляри!N402+водій!L402</f>
        <v>0.34017070320314458</v>
      </c>
      <c r="J402" s="294">
        <f>електрики!P402</f>
        <v>0</v>
      </c>
      <c r="K402" s="295">
        <f t="shared" si="24"/>
        <v>2.349463909264486</v>
      </c>
      <c r="L402" s="295">
        <v>2.9178068732425812E-2</v>
      </c>
      <c r="M402" s="295">
        <f t="shared" si="25"/>
        <v>2.38</v>
      </c>
      <c r="N402" s="295">
        <f t="shared" si="26"/>
        <v>2.8559999999999999</v>
      </c>
    </row>
    <row r="403" spans="1:14" ht="17.25" customHeight="1" x14ac:dyDescent="0.35">
      <c r="A403" s="293">
        <f t="shared" si="27"/>
        <v>398</v>
      </c>
      <c r="B403" s="293" t="s">
        <v>746</v>
      </c>
      <c r="C403" s="293">
        <v>12</v>
      </c>
      <c r="D403" s="294">
        <f>'сходові кл'!O403</f>
        <v>0.66707605276952653</v>
      </c>
      <c r="E403" s="294">
        <f>'прибуд тер'!O403</f>
        <v>0.5774578327217661</v>
      </c>
      <c r="F403" s="294">
        <f>'слюсарі х.в.'!P403+водовідведення!P403+зварювальник!M403+'слюсарі ц.о. г.в.'!N403+'гаряча вода'!N403+'аварійні служби'!H403</f>
        <v>0.47086011692390783</v>
      </c>
      <c r="G403" s="294">
        <f>даратиз!K403</f>
        <v>6.6442425301415347E-3</v>
      </c>
      <c r="H403" s="294">
        <f>димвенканали!Q403</f>
        <v>0.10576880750560552</v>
      </c>
      <c r="I403" s="294">
        <f>покрівлі!O403+'під зими'!M403+маляри!N403+водій!L403</f>
        <v>0.28210009989117701</v>
      </c>
      <c r="J403" s="294">
        <f>електрики!P403</f>
        <v>7.6286770384406011E-2</v>
      </c>
      <c r="K403" s="295">
        <f t="shared" si="24"/>
        <v>2.1861939227265306</v>
      </c>
      <c r="L403" s="295">
        <v>2.63870401818244E-2</v>
      </c>
      <c r="M403" s="295">
        <f t="shared" si="25"/>
        <v>2.21</v>
      </c>
      <c r="N403" s="295">
        <f t="shared" si="26"/>
        <v>2.6519999999999997</v>
      </c>
    </row>
    <row r="404" spans="1:14" ht="17.25" customHeight="1" x14ac:dyDescent="0.35">
      <c r="A404" s="293">
        <f t="shared" si="27"/>
        <v>399</v>
      </c>
      <c r="B404" s="293" t="s">
        <v>747</v>
      </c>
      <c r="C404" s="293">
        <v>38</v>
      </c>
      <c r="D404" s="294">
        <f>'сходові кл'!O404</f>
        <v>0</v>
      </c>
      <c r="E404" s="294">
        <f>'прибуд тер'!O404</f>
        <v>1.3230892569840571</v>
      </c>
      <c r="F404" s="294">
        <f>'слюсарі х.в.'!P404+водовідведення!P404+зварювальник!M404+'слюсарі ц.о. г.в.'!N404+'гаряча вода'!N404+'аварійні служби'!H404</f>
        <v>0.39336720118107144</v>
      </c>
      <c r="G404" s="294">
        <f>даратиз!K404</f>
        <v>1.0465116279069766E-2</v>
      </c>
      <c r="H404" s="294">
        <f>димвенканали!Q404</f>
        <v>6.9270869296468043E-2</v>
      </c>
      <c r="I404" s="294">
        <f>покрівлі!O404+'під зими'!M404+маляри!N404+водій!L404</f>
        <v>0.32424578394835202</v>
      </c>
      <c r="J404" s="294">
        <f>електрики!P404</f>
        <v>5.6344266952734111E-2</v>
      </c>
      <c r="K404" s="295">
        <f t="shared" si="24"/>
        <v>2.1767824946417527</v>
      </c>
      <c r="L404" s="295">
        <v>2.6466124291187897E-2</v>
      </c>
      <c r="M404" s="295">
        <f t="shared" si="25"/>
        <v>2.2000000000000002</v>
      </c>
      <c r="N404" s="295">
        <f t="shared" si="26"/>
        <v>2.64</v>
      </c>
    </row>
    <row r="405" spans="1:14" ht="17.25" customHeight="1" x14ac:dyDescent="0.35">
      <c r="A405" s="293">
        <f t="shared" si="27"/>
        <v>400</v>
      </c>
      <c r="B405" s="293" t="s">
        <v>748</v>
      </c>
      <c r="C405" s="293">
        <v>50</v>
      </c>
      <c r="D405" s="294">
        <f>'сходові кл'!O405</f>
        <v>1.0976604442712392</v>
      </c>
      <c r="E405" s="294">
        <f>'прибуд тер'!O405</f>
        <v>0.73143005862138677</v>
      </c>
      <c r="F405" s="294">
        <f>'слюсарі х.в.'!P405+водовідведення!P405+зварювальник!M405+'слюсарі ц.о. г.в.'!N405+'гаряча вода'!N405+'аварійні служби'!H405</f>
        <v>0.49214404654122912</v>
      </c>
      <c r="G405" s="294">
        <f>даратиз!K405</f>
        <v>3.8773499090357794E-3</v>
      </c>
      <c r="H405" s="294">
        <f>димвенканали!Q405</f>
        <v>8.7785003633425257E-2</v>
      </c>
      <c r="I405" s="294">
        <f>покрівлі!O405+'під зими'!M405+маляри!N405+водій!L405</f>
        <v>0.2832928763176239</v>
      </c>
      <c r="J405" s="294">
        <f>електрики!P405</f>
        <v>7.787057876608916E-2</v>
      </c>
      <c r="K405" s="295">
        <f t="shared" si="24"/>
        <v>2.7740603580600292</v>
      </c>
      <c r="L405" s="295">
        <v>3.3503014825161166E-2</v>
      </c>
      <c r="M405" s="295">
        <f t="shared" si="25"/>
        <v>2.81</v>
      </c>
      <c r="N405" s="295">
        <f t="shared" si="26"/>
        <v>3.3719999999999999</v>
      </c>
    </row>
    <row r="406" spans="1:14" ht="17.25" customHeight="1" x14ac:dyDescent="0.35">
      <c r="A406" s="293">
        <f t="shared" si="27"/>
        <v>401</v>
      </c>
      <c r="B406" s="293" t="s">
        <v>749</v>
      </c>
      <c r="C406" s="293">
        <v>7</v>
      </c>
      <c r="D406" s="294">
        <f>'сходові кл'!O406</f>
        <v>1.162295010911736</v>
      </c>
      <c r="E406" s="294">
        <f>'прибуд тер'!O406</f>
        <v>0.40945185095376663</v>
      </c>
      <c r="F406" s="294">
        <f>'слюсарі х.в.'!P406+водовідведення!P406+зварювальник!M406+'слюсарі ц.о. г.в.'!N406+'гаряча вода'!N406+'аварійні служби'!H406</f>
        <v>0.41640829712792427</v>
      </c>
      <c r="G406" s="294">
        <f>даратиз!K406</f>
        <v>2.3551163918525703E-3</v>
      </c>
      <c r="H406" s="294">
        <f>димвенканали!Q406</f>
        <v>0.10209958196466494</v>
      </c>
      <c r="I406" s="294">
        <f>покрівлі!O406+'під зими'!M406+маляри!N406+водій!L406</f>
        <v>0.27924143112768196</v>
      </c>
      <c r="J406" s="294">
        <f>електрики!P406</f>
        <v>6.2273804260563066E-2</v>
      </c>
      <c r="K406" s="295">
        <f t="shared" si="24"/>
        <v>2.4341250927381894</v>
      </c>
      <c r="L406" s="295">
        <v>2.9750717491390789E-2</v>
      </c>
      <c r="M406" s="295">
        <f t="shared" si="25"/>
        <v>2.46</v>
      </c>
      <c r="N406" s="295">
        <f t="shared" si="26"/>
        <v>2.952</v>
      </c>
    </row>
    <row r="407" spans="1:14" ht="17.25" customHeight="1" x14ac:dyDescent="0.35">
      <c r="A407" s="293">
        <f t="shared" si="27"/>
        <v>402</v>
      </c>
      <c r="B407" s="293" t="s">
        <v>750</v>
      </c>
      <c r="C407" s="293">
        <v>8</v>
      </c>
      <c r="D407" s="294">
        <f>'сходові кл'!O407</f>
        <v>0</v>
      </c>
      <c r="E407" s="294">
        <f>'прибуд тер'!O407</f>
        <v>1.4817299344799344</v>
      </c>
      <c r="F407" s="294">
        <f>'слюсарі х.в.'!P407+водовідведення!P407+зварювальник!M407+'слюсарі ц.о. г.в.'!N407+'гаряча вода'!N407+'аварійні служби'!H407</f>
        <v>0.41961890358156995</v>
      </c>
      <c r="G407" s="294">
        <f>даратиз!K407</f>
        <v>2.7779484029484026E-2</v>
      </c>
      <c r="H407" s="294">
        <f>димвенканали!Q407</f>
        <v>0.15355315914197251</v>
      </c>
      <c r="I407" s="294">
        <f>покрівлі!O407+'під зими'!M407+маляри!N407+водій!L407</f>
        <v>0.55300529740265136</v>
      </c>
      <c r="J407" s="294">
        <f>електрики!P407</f>
        <v>6.3100041466968557E-2</v>
      </c>
      <c r="K407" s="295">
        <f t="shared" si="24"/>
        <v>2.6987868201025802</v>
      </c>
      <c r="L407" s="295">
        <v>3.5869205462459766E-2</v>
      </c>
      <c r="M407" s="295">
        <f t="shared" si="25"/>
        <v>2.73</v>
      </c>
      <c r="N407" s="295">
        <f t="shared" si="26"/>
        <v>3.2759999999999998</v>
      </c>
    </row>
    <row r="408" spans="1:14" ht="17.25" customHeight="1" x14ac:dyDescent="0.35">
      <c r="A408" s="293">
        <f t="shared" si="27"/>
        <v>403</v>
      </c>
      <c r="B408" s="293" t="s">
        <v>751</v>
      </c>
      <c r="C408" s="293">
        <v>34</v>
      </c>
      <c r="D408" s="294">
        <f>'сходові кл'!O408</f>
        <v>0</v>
      </c>
      <c r="E408" s="294">
        <f>'прибуд тер'!O408</f>
        <v>1.5067369626454379</v>
      </c>
      <c r="F408" s="294">
        <f>'слюсарі х.в.'!P408+водовідведення!P408+зварювальник!M408+'слюсарі ц.о. г.в.'!N408+'гаряча вода'!N408+'аварійні служби'!H408</f>
        <v>0.35775703950373039</v>
      </c>
      <c r="G408" s="294">
        <f>даратиз!K408</f>
        <v>2.5260257195345987E-2</v>
      </c>
      <c r="H408" s="294">
        <f>димвенканали!Q408</f>
        <v>4.8336898691564809E-2</v>
      </c>
      <c r="I408" s="294">
        <f>покрівлі!O408+'під зими'!M408+маляри!N408+водій!L408</f>
        <v>0.36542963584732413</v>
      </c>
      <c r="J408" s="294">
        <f>електрики!P408</f>
        <v>0</v>
      </c>
      <c r="K408" s="295">
        <f t="shared" si="24"/>
        <v>2.3035207938834033</v>
      </c>
      <c r="L408" s="295">
        <v>2.8226900933131446E-2</v>
      </c>
      <c r="M408" s="295">
        <f t="shared" si="25"/>
        <v>2.33</v>
      </c>
      <c r="N408" s="295">
        <f t="shared" si="26"/>
        <v>2.7959999999999998</v>
      </c>
    </row>
    <row r="409" spans="1:14" ht="17.25" customHeight="1" x14ac:dyDescent="0.35">
      <c r="A409" s="293">
        <f t="shared" si="27"/>
        <v>404</v>
      </c>
      <c r="B409" s="293" t="s">
        <v>752</v>
      </c>
      <c r="C409" s="293">
        <v>14</v>
      </c>
      <c r="D409" s="294">
        <f>'сходові кл'!O409</f>
        <v>0.81084724383196272</v>
      </c>
      <c r="E409" s="294">
        <f>'прибуд тер'!O409</f>
        <v>0.96511700377861764</v>
      </c>
      <c r="F409" s="294">
        <f>'слюсарі х.в.'!P409+водовідведення!P409+зварювальник!M409+'слюсарі ц.о. г.в.'!N409+'гаряча вода'!N409+'аварійні служби'!H409</f>
        <v>0.48496432469073525</v>
      </c>
      <c r="G409" s="294">
        <f>даратиз!K409</f>
        <v>3.9675483440764613E-3</v>
      </c>
      <c r="H409" s="294">
        <f>димвенканали!Q409</f>
        <v>6.1413915321351396E-2</v>
      </c>
      <c r="I409" s="294">
        <f>покрівлі!O409+'під зими'!M409+маляри!N409+водій!L409</f>
        <v>0.27654131163225559</v>
      </c>
      <c r="J409" s="294">
        <f>електрики!P409</f>
        <v>7.9916433936160686E-2</v>
      </c>
      <c r="K409" s="295">
        <f t="shared" si="24"/>
        <v>2.6827677815351598</v>
      </c>
      <c r="L409" s="295">
        <v>3.1942502101682542E-2</v>
      </c>
      <c r="M409" s="295">
        <f t="shared" si="25"/>
        <v>2.71</v>
      </c>
      <c r="N409" s="295">
        <f t="shared" si="26"/>
        <v>3.2519999999999998</v>
      </c>
    </row>
    <row r="410" spans="1:14" ht="17.25" customHeight="1" x14ac:dyDescent="0.35">
      <c r="A410" s="293">
        <f t="shared" si="27"/>
        <v>405</v>
      </c>
      <c r="B410" s="293" t="s">
        <v>753</v>
      </c>
      <c r="C410" s="293">
        <v>23</v>
      </c>
      <c r="D410" s="294">
        <f>'сходові кл'!O410</f>
        <v>1.034000145095763</v>
      </c>
      <c r="E410" s="294">
        <f>'прибуд тер'!O410</f>
        <v>1.0558136450894571</v>
      </c>
      <c r="F410" s="294">
        <f>'слюсарі х.в.'!P410+водовідведення!P410+зварювальник!M410+'слюсарі ц.о. г.в.'!N410+'гаряча вода'!N410+'аварійні служби'!H410</f>
        <v>0.45028948541992198</v>
      </c>
      <c r="G410" s="294">
        <f>даратиз!K410</f>
        <v>1.7277125086385624E-3</v>
      </c>
      <c r="H410" s="294">
        <f>димвенканали!Q410</f>
        <v>7.5762966617676883E-2</v>
      </c>
      <c r="I410" s="294">
        <f>покрівлі!O410+'під зими'!M410+маляри!N410+водій!L410</f>
        <v>0.26477378216070208</v>
      </c>
      <c r="J410" s="294">
        <f>електрики!P410</f>
        <v>5.9160831322405447E-2</v>
      </c>
      <c r="K410" s="295">
        <f t="shared" si="24"/>
        <v>2.9415285682145642</v>
      </c>
      <c r="L410" s="295">
        <v>3.5616538717740259E-2</v>
      </c>
      <c r="M410" s="295">
        <f t="shared" si="25"/>
        <v>2.98</v>
      </c>
      <c r="N410" s="295">
        <f t="shared" si="26"/>
        <v>3.5760000000000001</v>
      </c>
    </row>
    <row r="411" spans="1:14" ht="17.25" customHeight="1" x14ac:dyDescent="0.35">
      <c r="A411" s="293">
        <f t="shared" si="27"/>
        <v>406</v>
      </c>
      <c r="B411" s="293" t="s">
        <v>754</v>
      </c>
      <c r="C411" s="293">
        <v>28</v>
      </c>
      <c r="D411" s="294">
        <f>'сходові кл'!O411</f>
        <v>0</v>
      </c>
      <c r="E411" s="294">
        <f>'прибуд тер'!O411</f>
        <v>1.4404184518982674</v>
      </c>
      <c r="F411" s="294">
        <f>'слюсарі х.в.'!P411+водовідведення!P411+зварювальник!M411+'слюсарі ц.о. г.в.'!N411+'гаряча вода'!N411+'аварійні служби'!H411</f>
        <v>0.4686940955315464</v>
      </c>
      <c r="G411" s="294">
        <f>даратиз!K411</f>
        <v>9.2886103943973456E-3</v>
      </c>
      <c r="H411" s="294">
        <f>димвенканали!Q411</f>
        <v>9.2137380318308384E-2</v>
      </c>
      <c r="I411" s="294">
        <f>покрівлі!O411+'під зими'!M411+маляри!N411+водій!L411</f>
        <v>0.42989920061541342</v>
      </c>
      <c r="J411" s="294">
        <f>електрики!P411</f>
        <v>7.5729353120696508E-2</v>
      </c>
      <c r="K411" s="295">
        <f t="shared" si="24"/>
        <v>2.5161670918786299</v>
      </c>
      <c r="L411" s="295">
        <v>3.1326331684365848E-2</v>
      </c>
      <c r="M411" s="295">
        <f t="shared" si="25"/>
        <v>2.5499999999999998</v>
      </c>
      <c r="N411" s="295">
        <f t="shared" si="26"/>
        <v>3.0599999999999996</v>
      </c>
    </row>
    <row r="412" spans="1:14" ht="17.25" customHeight="1" x14ac:dyDescent="0.35">
      <c r="A412" s="293">
        <f t="shared" si="27"/>
        <v>407</v>
      </c>
      <c r="B412" s="293" t="s">
        <v>755</v>
      </c>
      <c r="C412" s="293">
        <v>25</v>
      </c>
      <c r="D412" s="294">
        <f>'сходові кл'!O412</f>
        <v>0.93692069077522733</v>
      </c>
      <c r="E412" s="294">
        <f>'прибуд тер'!O412</f>
        <v>0.75468770383010997</v>
      </c>
      <c r="F412" s="294">
        <f>'слюсарі х.в.'!P412+водовідведення!P412+зварювальник!M412+'слюсарі ц.о. г.в.'!N412+'гаряча вода'!N412+'аварійні служби'!H412</f>
        <v>0.45825318771241441</v>
      </c>
      <c r="G412" s="294">
        <f>даратиз!K412</f>
        <v>4.1382252559726967E-3</v>
      </c>
      <c r="H412" s="294">
        <f>димвенканали!Q412</f>
        <v>0.11477339502362162</v>
      </c>
      <c r="I412" s="294">
        <f>покрівлі!O412+'під зими'!M412+маляри!N412+водій!L412</f>
        <v>0.28097731574169493</v>
      </c>
      <c r="J412" s="294">
        <f>електрики!P412</f>
        <v>6.8172930655818531E-2</v>
      </c>
      <c r="K412" s="295">
        <f t="shared" si="24"/>
        <v>2.6179234489948602</v>
      </c>
      <c r="L412" s="295">
        <v>3.2038540935528097E-2</v>
      </c>
      <c r="M412" s="295">
        <f t="shared" si="25"/>
        <v>2.65</v>
      </c>
      <c r="N412" s="295">
        <f t="shared" si="26"/>
        <v>3.1799999999999997</v>
      </c>
    </row>
    <row r="413" spans="1:14" ht="17.25" customHeight="1" x14ac:dyDescent="0.35">
      <c r="A413" s="293">
        <f t="shared" si="27"/>
        <v>408</v>
      </c>
      <c r="B413" s="293" t="s">
        <v>756</v>
      </c>
      <c r="C413" s="293">
        <v>27</v>
      </c>
      <c r="D413" s="294">
        <f>'сходові кл'!O413</f>
        <v>0.96089307962396631</v>
      </c>
      <c r="E413" s="294">
        <f>'прибуд тер'!O413</f>
        <v>0.36611433759957723</v>
      </c>
      <c r="F413" s="294">
        <f>'слюсарі х.в.'!P413+водовідведення!P413+зварювальник!M413+'слюсарі ц.о. г.в.'!N413+'гаряча вода'!N413+'аварійні служби'!H413</f>
        <v>0.34396914306087278</v>
      </c>
      <c r="G413" s="294">
        <f>даратиз!K413</f>
        <v>2.8457356439007815E-3</v>
      </c>
      <c r="H413" s="294">
        <f>димвенканали!Q413</f>
        <v>8.0475502551461353E-2</v>
      </c>
      <c r="I413" s="294">
        <f>покрівлі!O413+'під зими'!M413+маляри!N413+водій!L413</f>
        <v>0.62088279408624181</v>
      </c>
      <c r="J413" s="294">
        <f>електрики!P413</f>
        <v>4.3631866933496778E-2</v>
      </c>
      <c r="K413" s="295">
        <f t="shared" si="24"/>
        <v>2.4188124594995171</v>
      </c>
      <c r="L413" s="295">
        <v>3.2791612850884125E-2</v>
      </c>
      <c r="M413" s="295">
        <f t="shared" si="25"/>
        <v>2.4500000000000002</v>
      </c>
      <c r="N413" s="295">
        <f t="shared" si="26"/>
        <v>2.94</v>
      </c>
    </row>
    <row r="414" spans="1:14" ht="17.25" customHeight="1" x14ac:dyDescent="0.35">
      <c r="A414" s="293">
        <f t="shared" si="27"/>
        <v>409</v>
      </c>
      <c r="B414" s="293" t="s">
        <v>757</v>
      </c>
      <c r="C414" s="293">
        <v>22</v>
      </c>
      <c r="D414" s="294">
        <f>'сходові кл'!O414</f>
        <v>1.1078696634856859</v>
      </c>
      <c r="E414" s="294">
        <f>'прибуд тер'!O414</f>
        <v>0.63345900211922979</v>
      </c>
      <c r="F414" s="294">
        <f>'слюсарі х.в.'!P414+водовідведення!P414+зварювальник!M414+'слюсарі ц.о. г.в.'!N414+'гаряча вода'!N414+'аварійні служби'!H414</f>
        <v>0.41686915262450563</v>
      </c>
      <c r="G414" s="294">
        <f>даратиз!K414</f>
        <v>1.2508062286925275E-3</v>
      </c>
      <c r="H414" s="294">
        <f>димвенканали!Q414</f>
        <v>3.2731536035574063E-2</v>
      </c>
      <c r="I414" s="294">
        <f>покрівлі!O414+'під зими'!M414+маляри!N414+водій!L414</f>
        <v>0.39969507666845361</v>
      </c>
      <c r="J414" s="294">
        <f>електрики!P414</f>
        <v>3.0762215000620163E-2</v>
      </c>
      <c r="K414" s="295">
        <f t="shared" si="24"/>
        <v>2.622637452162762</v>
      </c>
      <c r="L414" s="295">
        <v>3.6513732050499896E-2</v>
      </c>
      <c r="M414" s="295">
        <f t="shared" si="25"/>
        <v>2.66</v>
      </c>
      <c r="N414" s="295">
        <f t="shared" si="26"/>
        <v>3.1920000000000002</v>
      </c>
    </row>
    <row r="415" spans="1:14" ht="17.25" customHeight="1" x14ac:dyDescent="0.35">
      <c r="A415" s="293">
        <f t="shared" si="27"/>
        <v>410</v>
      </c>
      <c r="B415" s="293" t="s">
        <v>758</v>
      </c>
      <c r="C415" s="293">
        <v>29</v>
      </c>
      <c r="D415" s="294">
        <f>'сходові кл'!O415</f>
        <v>1.141205945655098</v>
      </c>
      <c r="E415" s="294">
        <f>'прибуд тер'!O415</f>
        <v>1.0870470981838043</v>
      </c>
      <c r="F415" s="294">
        <f>'слюсарі х.в.'!P415+водовідведення!P415+зварювальник!M415+'слюсарі ц.о. г.в.'!N415+'гаряча вода'!N415+'аварійні служби'!H415</f>
        <v>0.35106351610329828</v>
      </c>
      <c r="G415" s="294">
        <f>даратиз!K415</f>
        <v>7.2664891437935275E-3</v>
      </c>
      <c r="H415" s="294">
        <f>димвенканали!Q415</f>
        <v>6.7367275314898681E-2</v>
      </c>
      <c r="I415" s="294">
        <f>покрівлі!O415+'під зими'!M415+маляри!N415+водій!L415</f>
        <v>0.28437744535184001</v>
      </c>
      <c r="J415" s="294">
        <f>електрики!P415</f>
        <v>3.6823436734820456E-2</v>
      </c>
      <c r="K415" s="295">
        <f t="shared" si="24"/>
        <v>2.9751512064875532</v>
      </c>
      <c r="L415" s="295">
        <v>3.6634145075329451E-2</v>
      </c>
      <c r="M415" s="295">
        <f t="shared" si="25"/>
        <v>3.01</v>
      </c>
      <c r="N415" s="295">
        <f t="shared" si="26"/>
        <v>3.6119999999999997</v>
      </c>
    </row>
    <row r="416" spans="1:14" ht="17.25" customHeight="1" x14ac:dyDescent="0.35">
      <c r="A416" s="293">
        <f t="shared" si="27"/>
        <v>411</v>
      </c>
      <c r="B416" s="293" t="s">
        <v>759</v>
      </c>
      <c r="C416" s="293">
        <v>36</v>
      </c>
      <c r="D416" s="294">
        <f>'сходові кл'!O416</f>
        <v>1.7129535931393831</v>
      </c>
      <c r="E416" s="294">
        <f>'прибуд тер'!O416</f>
        <v>0.54422026696747516</v>
      </c>
      <c r="F416" s="294">
        <f>'слюсарі х.в.'!P416+водовідведення!P416+зварювальник!M416+'слюсарі ц.о. г.в.'!N416+'гаряча вода'!N416+'аварійні служби'!H416</f>
        <v>0.43709004144730113</v>
      </c>
      <c r="G416" s="294">
        <f>даратиз!K416</f>
        <v>4.9351381838691486E-3</v>
      </c>
      <c r="H416" s="294">
        <f>димвенканали!Q416</f>
        <v>6.6774213099425217E-2</v>
      </c>
      <c r="I416" s="294">
        <f>покрівлі!O416+'під зими'!M416+маляри!N416+водій!L416</f>
        <v>0.28814269687680361</v>
      </c>
      <c r="J416" s="294">
        <f>електрики!P416</f>
        <v>5.7939575582755122E-2</v>
      </c>
      <c r="K416" s="295">
        <f t="shared" si="24"/>
        <v>3.1120555252970128</v>
      </c>
      <c r="L416" s="295">
        <v>3.7785120588764605E-2</v>
      </c>
      <c r="M416" s="295">
        <f t="shared" si="25"/>
        <v>3.15</v>
      </c>
      <c r="N416" s="295">
        <f t="shared" si="26"/>
        <v>3.78</v>
      </c>
    </row>
    <row r="417" spans="1:14" ht="17.25" customHeight="1" x14ac:dyDescent="0.35">
      <c r="A417" s="293">
        <f t="shared" si="27"/>
        <v>412</v>
      </c>
      <c r="B417" s="293" t="s">
        <v>760</v>
      </c>
      <c r="C417" s="293">
        <v>16</v>
      </c>
      <c r="D417" s="294">
        <f>'сходові кл'!O417</f>
        <v>1.2443499689247979</v>
      </c>
      <c r="E417" s="294">
        <f>'прибуд тер'!O417</f>
        <v>0.52600443378398021</v>
      </c>
      <c r="F417" s="294">
        <f>'слюсарі х.в.'!P417+водовідведення!P417+зварювальник!M417+'слюсарі ц.о. г.в.'!N417+'гаряча вода'!N417+'аварійні служби'!H417</f>
        <v>0.43555177989765625</v>
      </c>
      <c r="G417" s="294">
        <f>даратиз!K417</f>
        <v>3.6796772786742257E-3</v>
      </c>
      <c r="H417" s="294">
        <f>димвенканали!Q417</f>
        <v>6.8853111136642456E-2</v>
      </c>
      <c r="I417" s="294">
        <f>покрівлі!O417+'під зими'!M417+маляри!N417+водій!L417</f>
        <v>0.28000943521062727</v>
      </c>
      <c r="J417" s="294">
        <f>електрики!P417</f>
        <v>5.880026759901661E-2</v>
      </c>
      <c r="K417" s="295">
        <f t="shared" si="24"/>
        <v>2.6172486738313947</v>
      </c>
      <c r="L417" s="295">
        <v>3.1604708611189893E-2</v>
      </c>
      <c r="M417" s="295">
        <f t="shared" si="25"/>
        <v>2.65</v>
      </c>
      <c r="N417" s="295">
        <f t="shared" si="26"/>
        <v>3.1799999999999997</v>
      </c>
    </row>
    <row r="418" spans="1:14" ht="17.25" customHeight="1" x14ac:dyDescent="0.35">
      <c r="A418" s="293">
        <f t="shared" si="27"/>
        <v>413</v>
      </c>
      <c r="B418" s="293" t="s">
        <v>1078</v>
      </c>
      <c r="C418" s="293">
        <v>16</v>
      </c>
      <c r="D418" s="294">
        <f>'сходові кл'!O418</f>
        <v>0</v>
      </c>
      <c r="E418" s="294">
        <f>'прибуд тер'!O418</f>
        <v>0.93216406867127177</v>
      </c>
      <c r="F418" s="294">
        <f>'слюсарі х.в.'!P418+водовідведення!P418+зварювальник!M418+'слюсарі ц.о. г.в.'!N418+'гаряча вода'!N418+'аварійні служби'!H418</f>
        <v>0.49882661880418266</v>
      </c>
      <c r="G418" s="294">
        <f>даратиз!K418</f>
        <v>1.1885412433969931E-2</v>
      </c>
      <c r="H418" s="294">
        <f>димвенканали!Q418</f>
        <v>0.13895738837997842</v>
      </c>
      <c r="I418" s="294">
        <f>покрівлі!O418+'під зими'!M418+маляри!N418+водій!L418</f>
        <v>0.36488235503481603</v>
      </c>
      <c r="J418" s="294">
        <f>електрики!P418</f>
        <v>8.3483841940857229E-2</v>
      </c>
      <c r="K418" s="295">
        <f t="shared" si="24"/>
        <v>2.0301996852650759</v>
      </c>
      <c r="L418" s="295">
        <v>2.5047119466724461E-2</v>
      </c>
      <c r="M418" s="295">
        <f t="shared" si="25"/>
        <v>2.06</v>
      </c>
      <c r="N418" s="295">
        <f t="shared" si="26"/>
        <v>2.472</v>
      </c>
    </row>
    <row r="419" spans="1:14" ht="17.25" customHeight="1" x14ac:dyDescent="0.35">
      <c r="A419" s="293">
        <f t="shared" si="27"/>
        <v>414</v>
      </c>
      <c r="B419" s="293" t="s">
        <v>1079</v>
      </c>
      <c r="C419" s="293">
        <v>16</v>
      </c>
      <c r="D419" s="294">
        <f>'сходові кл'!O419</f>
        <v>0</v>
      </c>
      <c r="E419" s="294">
        <f>'прибуд тер'!O419</f>
        <v>0.93178544800974816</v>
      </c>
      <c r="F419" s="294">
        <f>'слюсарі х.в.'!P419+водовідведення!P419+зварювальник!M419+'слюсарі ц.о. г.в.'!N419+'гаряча вода'!N419+'аварійні служби'!H419</f>
        <v>0.49869485482400361</v>
      </c>
      <c r="G419" s="294">
        <f>даратиз!K419</f>
        <v>1.5231519090170594E-2</v>
      </c>
      <c r="H419" s="294">
        <f>димвенканали!Q419</f>
        <v>8.5487398238337411E-2</v>
      </c>
      <c r="I419" s="294">
        <f>покрівлі!O419+'під зими'!M419+маляри!N419+водій!L419</f>
        <v>0.36480314389013357</v>
      </c>
      <c r="J419" s="294">
        <f>електрики!P419</f>
        <v>8.3449932987997424E-2</v>
      </c>
      <c r="K419" s="295">
        <f t="shared" si="24"/>
        <v>1.9794522970403909</v>
      </c>
      <c r="L419" s="295">
        <v>2.3816578624653487E-2</v>
      </c>
      <c r="M419" s="295">
        <f t="shared" si="25"/>
        <v>2</v>
      </c>
      <c r="N419" s="295">
        <f t="shared" si="26"/>
        <v>2.4</v>
      </c>
    </row>
    <row r="420" spans="1:14" ht="17.25" customHeight="1" x14ac:dyDescent="0.35">
      <c r="A420" s="293">
        <f t="shared" si="27"/>
        <v>415</v>
      </c>
      <c r="B420" s="293" t="s">
        <v>1080</v>
      </c>
      <c r="C420" s="293">
        <v>16</v>
      </c>
      <c r="D420" s="294">
        <f>'сходові кл'!O420</f>
        <v>0</v>
      </c>
      <c r="E420" s="294">
        <f>'прибуд тер'!O420</f>
        <v>1.1923366803534301</v>
      </c>
      <c r="F420" s="294">
        <f>'слюсарі х.в.'!P420+водовідведення!P420+зварювальник!M420+'слюсарі ц.о. г.в.'!N420+'гаряча вода'!N420+'аварійні служби'!H420</f>
        <v>0.48563299696037732</v>
      </c>
      <c r="G420" s="294">
        <f>даратиз!K420</f>
        <v>6.8217255717255712E-3</v>
      </c>
      <c r="H420" s="294">
        <f>димвенканали!Q420</f>
        <v>5.4712394901514881E-2</v>
      </c>
      <c r="I420" s="294">
        <f>покрівлі!O420+'під зими'!M420+маляри!N420+водій!L420</f>
        <v>0.41931300946192235</v>
      </c>
      <c r="J420" s="294">
        <f>електрики!P420</f>
        <v>8.0088514169613947E-2</v>
      </c>
      <c r="K420" s="295">
        <f t="shared" si="24"/>
        <v>2.2389053214185841</v>
      </c>
      <c r="L420" s="295">
        <v>2.7306605578312465E-2</v>
      </c>
      <c r="M420" s="295">
        <f t="shared" si="25"/>
        <v>2.27</v>
      </c>
      <c r="N420" s="295">
        <f t="shared" si="26"/>
        <v>2.7239999999999998</v>
      </c>
    </row>
    <row r="421" spans="1:14" ht="17.25" customHeight="1" x14ac:dyDescent="0.35">
      <c r="A421" s="293">
        <f t="shared" si="27"/>
        <v>416</v>
      </c>
      <c r="B421" s="293" t="s">
        <v>1081</v>
      </c>
      <c r="C421" s="293">
        <v>17</v>
      </c>
      <c r="D421" s="294">
        <f>'сходові кл'!O421</f>
        <v>0</v>
      </c>
      <c r="E421" s="294">
        <f>'прибуд тер'!O421</f>
        <v>0.93102912865259724</v>
      </c>
      <c r="F421" s="294">
        <f>'слюсарі х.в.'!P421+водовідведення!P421+зварювальник!M421+'слюсарі ц.о. г.в.'!N421+'гаряча вода'!N421+'аварійні служби'!H421</f>
        <v>0.49843164771749304</v>
      </c>
      <c r="G421" s="294">
        <f>даратиз!K421</f>
        <v>5.3571428571428572E-3</v>
      </c>
      <c r="H421" s="294">
        <f>димвенканали!Q421</f>
        <v>0.10676608676904334</v>
      </c>
      <c r="I421" s="294">
        <f>покрівлі!O421+'під зими'!M421+маляри!N421+водій!L421</f>
        <v>0.36464491448504965</v>
      </c>
      <c r="J421" s="294">
        <f>електрики!P421</f>
        <v>8.3382197652779877E-2</v>
      </c>
      <c r="K421" s="295">
        <f t="shared" si="24"/>
        <v>1.9896111181341061</v>
      </c>
      <c r="L421" s="295">
        <v>2.4287652903441904E-2</v>
      </c>
      <c r="M421" s="295">
        <f t="shared" si="25"/>
        <v>2.0099999999999998</v>
      </c>
      <c r="N421" s="295">
        <f t="shared" si="26"/>
        <v>2.4119999999999995</v>
      </c>
    </row>
    <row r="422" spans="1:14" ht="17.25" customHeight="1" x14ac:dyDescent="0.35">
      <c r="A422" s="293">
        <f t="shared" si="27"/>
        <v>417</v>
      </c>
      <c r="B422" s="293" t="s">
        <v>1082</v>
      </c>
      <c r="C422" s="293">
        <v>17</v>
      </c>
      <c r="D422" s="294">
        <f>'сходові кл'!O422</f>
        <v>0</v>
      </c>
      <c r="E422" s="294">
        <f>'прибуд тер'!O422</f>
        <v>0.9344422700610997</v>
      </c>
      <c r="F422" s="294">
        <f>'слюсарі х.в.'!P422+водовідведення!P422+зварювальник!M422+'слюсарі ц.о. г.в.'!N422+'гаряча вода'!N422+'аварійні служби'!H422</f>
        <v>0.49961945689591636</v>
      </c>
      <c r="G422" s="294">
        <f>даратиз!K422</f>
        <v>5.2545824847250499E-3</v>
      </c>
      <c r="H422" s="294">
        <f>димвенканали!Q422</f>
        <v>0.10715748993846141</v>
      </c>
      <c r="I422" s="294">
        <f>покрівлі!O422+'під зими'!M422+маляри!N422+водій!L422</f>
        <v>0.36535897704265652</v>
      </c>
      <c r="J422" s="294">
        <f>електрики!P422</f>
        <v>8.3687875770447923E-2</v>
      </c>
      <c r="K422" s="295">
        <f t="shared" si="24"/>
        <v>1.9955206521933073</v>
      </c>
      <c r="L422" s="295">
        <v>2.4366163026052542E-2</v>
      </c>
      <c r="M422" s="295">
        <f t="shared" si="25"/>
        <v>2.02</v>
      </c>
      <c r="N422" s="295">
        <f t="shared" si="26"/>
        <v>2.4239999999999999</v>
      </c>
    </row>
    <row r="423" spans="1:14" ht="17.25" customHeight="1" x14ac:dyDescent="0.35">
      <c r="A423" s="293">
        <f t="shared" si="27"/>
        <v>418</v>
      </c>
      <c r="B423" s="293" t="s">
        <v>1083</v>
      </c>
      <c r="C423" s="293">
        <v>17</v>
      </c>
      <c r="D423" s="294">
        <f>'сходові кл'!O423</f>
        <v>0</v>
      </c>
      <c r="E423" s="294">
        <f>'прибуд тер'!O423</f>
        <v>0.74530726868096153</v>
      </c>
      <c r="F423" s="294">
        <f>'слюсарі х.в.'!P423+водовідведення!P423+зварювальник!M423+'слюсарі ц.о. г.в.'!N423+'гаряча вода'!N423+'аварійні служби'!H423</f>
        <v>0.40137663531936729</v>
      </c>
      <c r="G423" s="294">
        <f>даратиз!K423</f>
        <v>4.2641325536062376E-3</v>
      </c>
      <c r="H423" s="294">
        <f>димвенканали!Q423</f>
        <v>3.4199690640193188E-2</v>
      </c>
      <c r="I423" s="294">
        <f>покрівлі!O423+'під зими'!M423+маляри!N423+водій!L423</f>
        <v>0.33882281170318251</v>
      </c>
      <c r="J423" s="294">
        <f>електрики!P423</f>
        <v>5.8405463982908849E-2</v>
      </c>
      <c r="K423" s="295">
        <f t="shared" si="24"/>
        <v>1.5823760028802194</v>
      </c>
      <c r="L423" s="295">
        <v>1.8758125952163134E-2</v>
      </c>
      <c r="M423" s="295">
        <f t="shared" si="25"/>
        <v>1.6</v>
      </c>
      <c r="N423" s="295">
        <f t="shared" si="26"/>
        <v>1.92</v>
      </c>
    </row>
    <row r="424" spans="1:14" ht="17.25" customHeight="1" x14ac:dyDescent="0.35">
      <c r="A424" s="293">
        <f t="shared" si="27"/>
        <v>419</v>
      </c>
      <c r="B424" s="293" t="s">
        <v>1084</v>
      </c>
      <c r="C424" s="293">
        <v>17</v>
      </c>
      <c r="D424" s="294">
        <f>'сходові кл'!O424</f>
        <v>0</v>
      </c>
      <c r="E424" s="294">
        <f>'прибуд тер'!O424</f>
        <v>0.84278316421748711</v>
      </c>
      <c r="F424" s="294">
        <f>'слюсарі х.в.'!P424+водовідведення!P424+зварювальник!M424+'слюсарі ц.о. г.в.'!N424+'гаряча вода'!N424+'аварійні служби'!H424</f>
        <v>0.46772112214309836</v>
      </c>
      <c r="G424" s="294">
        <f>даратиз!K424</f>
        <v>4.8493754592211615E-3</v>
      </c>
      <c r="H424" s="294">
        <f>димвенканали!Q424</f>
        <v>3.8672537762863571E-2</v>
      </c>
      <c r="I424" s="294">
        <f>покрівлі!O424+'під зими'!M424+маляри!N424+водій!L424</f>
        <v>0.34618299582382572</v>
      </c>
      <c r="J424" s="294">
        <f>електрики!P424</f>
        <v>7.5478962166219563E-2</v>
      </c>
      <c r="K424" s="295">
        <f t="shared" si="24"/>
        <v>1.7756881575727155</v>
      </c>
      <c r="L424" s="295">
        <v>2.0940580804715954E-2</v>
      </c>
      <c r="M424" s="295">
        <f t="shared" si="25"/>
        <v>1.8</v>
      </c>
      <c r="N424" s="295">
        <f t="shared" si="26"/>
        <v>2.16</v>
      </c>
    </row>
    <row r="425" spans="1:14" ht="17.25" customHeight="1" x14ac:dyDescent="0.35">
      <c r="A425" s="293">
        <f t="shared" si="27"/>
        <v>420</v>
      </c>
      <c r="B425" s="293" t="s">
        <v>1085</v>
      </c>
      <c r="C425" s="293">
        <v>17</v>
      </c>
      <c r="D425" s="294">
        <f>'сходові кл'!O425</f>
        <v>0</v>
      </c>
      <c r="E425" s="294">
        <f>'прибуд тер'!O425</f>
        <v>0.93178544800974816</v>
      </c>
      <c r="F425" s="294">
        <f>'слюсарі х.в.'!P425+водовідведення!P425+зварювальник!M425+'слюсарі ц.о. г.в.'!N425+'гаряча вода'!N425+'аварійні служби'!H425</f>
        <v>0.49869485482400361</v>
      </c>
      <c r="G425" s="294">
        <f>даратиз!K425</f>
        <v>5.3310316815597079E-3</v>
      </c>
      <c r="H425" s="294">
        <f>димвенканали!Q425</f>
        <v>4.2756558810119673E-2</v>
      </c>
      <c r="I425" s="294">
        <f>покрівлі!O425+'під зими'!M425+маляри!N425+водій!L425</f>
        <v>0.36480314389013357</v>
      </c>
      <c r="J425" s="294">
        <f>електрики!P425</f>
        <v>8.3449932987997424E-2</v>
      </c>
      <c r="K425" s="295">
        <f t="shared" si="24"/>
        <v>1.9268209702035624</v>
      </c>
      <c r="L425" s="295">
        <v>2.283897247144363E-2</v>
      </c>
      <c r="M425" s="295">
        <f t="shared" si="25"/>
        <v>1.95</v>
      </c>
      <c r="N425" s="295">
        <f t="shared" si="26"/>
        <v>2.34</v>
      </c>
    </row>
    <row r="426" spans="1:14" ht="17.25" customHeight="1" x14ac:dyDescent="0.35">
      <c r="A426" s="293">
        <f t="shared" si="27"/>
        <v>421</v>
      </c>
      <c r="B426" s="293" t="s">
        <v>1086</v>
      </c>
      <c r="C426" s="293">
        <v>41</v>
      </c>
      <c r="D426" s="294">
        <f>'сходові кл'!O426</f>
        <v>0</v>
      </c>
      <c r="E426" s="294">
        <f>'прибуд тер'!O426</f>
        <v>0.79462561568627454</v>
      </c>
      <c r="F426" s="294">
        <f>'слюсарі х.в.'!P426+водовідведення!P426+зварювальник!M426+'слюсарі ц.о. г.в.'!N426+'гаряча вода'!N426+'аварійні служби'!H426</f>
        <v>0.4506713065767618</v>
      </c>
      <c r="G426" s="294">
        <f>даратиз!K426</f>
        <v>4.4117647058823529E-3</v>
      </c>
      <c r="H426" s="294">
        <f>димвенканали!Q426</f>
        <v>0.10015079259004613</v>
      </c>
      <c r="I426" s="294">
        <f>покрівлі!O426+'під зими'!M426+маляри!N426+водій!L426</f>
        <v>0.33593334029734978</v>
      </c>
      <c r="J426" s="294">
        <f>електрики!P426</f>
        <v>7.1091257791159046E-2</v>
      </c>
      <c r="K426" s="295">
        <f t="shared" si="24"/>
        <v>1.7568840776474737</v>
      </c>
      <c r="L426" s="295">
        <v>2.1418855799535945E-2</v>
      </c>
      <c r="M426" s="295">
        <f t="shared" si="25"/>
        <v>1.78</v>
      </c>
      <c r="N426" s="295">
        <f t="shared" si="26"/>
        <v>2.1360000000000001</v>
      </c>
    </row>
    <row r="427" spans="1:14" ht="17.25" customHeight="1" x14ac:dyDescent="0.35">
      <c r="A427" s="293">
        <f t="shared" si="27"/>
        <v>422</v>
      </c>
      <c r="B427" s="293" t="s">
        <v>761</v>
      </c>
      <c r="C427" s="293">
        <v>37</v>
      </c>
      <c r="D427" s="294">
        <f>'сходові кл'!O427</f>
        <v>1.2123311745376737</v>
      </c>
      <c r="E427" s="294">
        <f>'прибуд тер'!O427</f>
        <v>0.71228041338582693</v>
      </c>
      <c r="F427" s="294">
        <f>'слюсарі х.в.'!P427+водовідведення!P427+зварювальник!M427+'слюсарі ц.о. г.в.'!N427+'гаряча вода'!N427+'аварійні служби'!H427</f>
        <v>0.33403588270474938</v>
      </c>
      <c r="G427" s="294">
        <f>даратиз!K427</f>
        <v>8.1200787401574813E-4</v>
      </c>
      <c r="H427" s="294">
        <f>димвенканали!Q427</f>
        <v>5.6673779638366832E-2</v>
      </c>
      <c r="I427" s="294">
        <f>покрівлі!O427+'під зими'!M427+маляри!N427+водій!L427</f>
        <v>0.22027062936326777</v>
      </c>
      <c r="J427" s="294">
        <f>електрики!P427</f>
        <v>3.9495750610630237E-2</v>
      </c>
      <c r="K427" s="295">
        <f t="shared" si="24"/>
        <v>2.5758996381145307</v>
      </c>
      <c r="L427" s="295">
        <v>3.1113828217283843E-2</v>
      </c>
      <c r="M427" s="295">
        <f t="shared" si="25"/>
        <v>2.61</v>
      </c>
      <c r="N427" s="295">
        <f t="shared" si="26"/>
        <v>3.1319999999999997</v>
      </c>
    </row>
    <row r="428" spans="1:14" ht="17.25" customHeight="1" x14ac:dyDescent="0.35">
      <c r="A428" s="293">
        <f t="shared" si="27"/>
        <v>423</v>
      </c>
      <c r="B428" s="293" t="s">
        <v>762</v>
      </c>
      <c r="C428" s="293">
        <v>29</v>
      </c>
      <c r="D428" s="294">
        <f>'сходові кл'!O428</f>
        <v>0</v>
      </c>
      <c r="E428" s="294">
        <f>'прибуд тер'!O428</f>
        <v>0.67758773430612562</v>
      </c>
      <c r="F428" s="294">
        <f>'слюсарі х.в.'!P428+водовідведення!P428+зварювальник!M428+'слюсарі ц.о. г.в.'!N428+'гаряча вода'!N428+'аварійні служби'!H428</f>
        <v>0.31094141235173356</v>
      </c>
      <c r="G428" s="294">
        <f>даратиз!K428</f>
        <v>1.4962380300957594E-3</v>
      </c>
      <c r="H428" s="294">
        <f>димвенканали!Q428</f>
        <v>5.0997673569375956E-2</v>
      </c>
      <c r="I428" s="294">
        <f>покрівлі!O428+'під зими'!M428+маляри!N428+водій!L428</f>
        <v>0.25245820950434139</v>
      </c>
      <c r="J428" s="294">
        <f>електрики!P428</f>
        <v>3.2204615326905869E-2</v>
      </c>
      <c r="K428" s="295">
        <f t="shared" si="24"/>
        <v>1.325685883088578</v>
      </c>
      <c r="L428" s="295">
        <v>1.5751861984055118E-2</v>
      </c>
      <c r="M428" s="295">
        <f t="shared" si="25"/>
        <v>1.34</v>
      </c>
      <c r="N428" s="295">
        <f t="shared" si="26"/>
        <v>1.6080000000000001</v>
      </c>
    </row>
    <row r="429" spans="1:14" ht="17.25" customHeight="1" x14ac:dyDescent="0.35">
      <c r="A429" s="293">
        <f t="shared" si="27"/>
        <v>424</v>
      </c>
      <c r="B429" s="293" t="s">
        <v>763</v>
      </c>
      <c r="C429" s="293">
        <v>51</v>
      </c>
      <c r="D429" s="294">
        <f>'сходові кл'!O429</f>
        <v>1.2998128912685336</v>
      </c>
      <c r="E429" s="294">
        <f>'прибуд тер'!O429</f>
        <v>0.62075218317653569</v>
      </c>
      <c r="F429" s="294">
        <f>'слюсарі х.в.'!P429+водовідведення!P429+зварювальник!M429+'слюсарі ц.о. г.в.'!N429+'гаряча вода'!N429+'аварійні служби'!H429</f>
        <v>0.3815234118732449</v>
      </c>
      <c r="G429" s="294">
        <f>даратиз!K429</f>
        <v>7.2634200332042055E-3</v>
      </c>
      <c r="H429" s="294">
        <f>димвенканали!Q429</f>
        <v>6.0069915113028671E-2</v>
      </c>
      <c r="I429" s="294">
        <f>покрівлі!O429+'під зими'!M429+маляри!N429+водій!L429</f>
        <v>0.27966419280745891</v>
      </c>
      <c r="J429" s="294">
        <f>електрики!P429</f>
        <v>4.619013826808669E-2</v>
      </c>
      <c r="K429" s="295">
        <f t="shared" si="24"/>
        <v>2.6952761525400923</v>
      </c>
      <c r="L429" s="295">
        <v>3.2732507250755452E-2</v>
      </c>
      <c r="M429" s="295">
        <f t="shared" si="25"/>
        <v>2.73</v>
      </c>
      <c r="N429" s="295">
        <f t="shared" si="26"/>
        <v>3.2759999999999998</v>
      </c>
    </row>
    <row r="430" spans="1:14" ht="17.25" customHeight="1" x14ac:dyDescent="0.35">
      <c r="A430" s="293">
        <f t="shared" si="27"/>
        <v>425</v>
      </c>
      <c r="B430" s="293" t="s">
        <v>764</v>
      </c>
      <c r="C430" s="293">
        <v>23</v>
      </c>
      <c r="D430" s="294">
        <f>'сходові кл'!O430</f>
        <v>1.662635266188504</v>
      </c>
      <c r="E430" s="294">
        <f>'прибуд тер'!O430</f>
        <v>0.82275647670891083</v>
      </c>
      <c r="F430" s="294">
        <f>'слюсарі х.в.'!P430+водовідведення!P430+зварювальник!M430+'слюсарі ц.о. г.в.'!N430+'гаряча вода'!N430+'аварійні служби'!H430</f>
        <v>0.36116163074398122</v>
      </c>
      <c r="G430" s="294">
        <f>даратиз!K430</f>
        <v>4.5292166368971678E-3</v>
      </c>
      <c r="H430" s="294">
        <f>димвенканали!Q430</f>
        <v>4.1405361916532109E-2</v>
      </c>
      <c r="I430" s="294">
        <f>покрівлі!O430+'під зими'!M430+маляри!N430+водій!L430</f>
        <v>0.2476045551368079</v>
      </c>
      <c r="J430" s="294">
        <f>електрики!P430</f>
        <v>4.3687534025782439E-2</v>
      </c>
      <c r="K430" s="295">
        <f t="shared" si="24"/>
        <v>3.1837800413574153</v>
      </c>
      <c r="L430" s="295">
        <v>3.8481178431164421E-2</v>
      </c>
      <c r="M430" s="295">
        <f t="shared" si="25"/>
        <v>3.22</v>
      </c>
      <c r="N430" s="295">
        <f t="shared" si="26"/>
        <v>3.8639999999999999</v>
      </c>
    </row>
    <row r="431" spans="1:14" ht="17.25" customHeight="1" x14ac:dyDescent="0.35">
      <c r="A431" s="293">
        <f t="shared" si="27"/>
        <v>426</v>
      </c>
      <c r="B431" s="293" t="s">
        <v>765</v>
      </c>
      <c r="C431" s="293">
        <v>32</v>
      </c>
      <c r="D431" s="294">
        <f>'сходові кл'!O431</f>
        <v>1.4480754855797526</v>
      </c>
      <c r="E431" s="294">
        <f>'прибуд тер'!O431</f>
        <v>0.65891581164918556</v>
      </c>
      <c r="F431" s="294">
        <f>'слюсарі х.в.'!P431+водовідведення!P431+зварювальник!M431+'слюсарі ц.о. г.в.'!N431+'гаряча вода'!N431+'аварійні служби'!H431</f>
        <v>0.41940002814842703</v>
      </c>
      <c r="G431" s="294">
        <f>даратиз!K431</f>
        <v>8.6699397455925007E-3</v>
      </c>
      <c r="H431" s="294">
        <f>димвенканали!Q431</f>
        <v>7.3395902273451316E-2</v>
      </c>
      <c r="I431" s="294">
        <f>покрівлі!O431+'під зими'!M431+маляри!N431+водій!L431</f>
        <v>0.29549139516808098</v>
      </c>
      <c r="J431" s="294">
        <f>електрики!P431</f>
        <v>5.1581221132226254E-2</v>
      </c>
      <c r="K431" s="295">
        <f t="shared" si="24"/>
        <v>2.9555297836967167</v>
      </c>
      <c r="L431" s="295">
        <v>3.6089623804966983E-2</v>
      </c>
      <c r="M431" s="295">
        <f t="shared" si="25"/>
        <v>2.99</v>
      </c>
      <c r="N431" s="295">
        <f t="shared" si="26"/>
        <v>3.5880000000000001</v>
      </c>
    </row>
    <row r="432" spans="1:14" ht="17.25" customHeight="1" x14ac:dyDescent="0.35">
      <c r="A432" s="293">
        <f t="shared" si="27"/>
        <v>427</v>
      </c>
      <c r="B432" s="293" t="s">
        <v>766</v>
      </c>
      <c r="C432" s="293">
        <v>20</v>
      </c>
      <c r="D432" s="294">
        <f>'сходові кл'!O432</f>
        <v>1.192058870831217</v>
      </c>
      <c r="E432" s="294">
        <f>'прибуд тер'!O432</f>
        <v>0.80154611103482987</v>
      </c>
      <c r="F432" s="294">
        <f>'слюсарі х.в.'!P432+водовідведення!P432+зварювальник!M432+'слюсарі ц.о. г.в.'!N432+'гаряча вода'!N432+'аварійні служби'!H432</f>
        <v>0.46217372135291857</v>
      </c>
      <c r="G432" s="294">
        <f>даратиз!K432</f>
        <v>7.4248249347796226E-3</v>
      </c>
      <c r="H432" s="294">
        <f>димвенканали!Q432</f>
        <v>6.5028825124255382E-2</v>
      </c>
      <c r="I432" s="294">
        <f>покрівлі!O432+'під зими'!M432+маляри!N432+водій!L432</f>
        <v>0.20887288027689568</v>
      </c>
      <c r="J432" s="294">
        <f>електрики!P432</f>
        <v>5.9946338996286631E-2</v>
      </c>
      <c r="K432" s="295">
        <f t="shared" ref="K432:K460" si="28">D432+E432+F432+G432+H432+I432+J432</f>
        <v>2.7970515725511826</v>
      </c>
      <c r="L432" s="295">
        <v>3.3183748194439422E-2</v>
      </c>
      <c r="M432" s="295">
        <f t="shared" ref="M432:M460" si="29">ROUND(K432+L432,2)</f>
        <v>2.83</v>
      </c>
      <c r="N432" s="295">
        <f t="shared" si="26"/>
        <v>3.3959999999999999</v>
      </c>
    </row>
    <row r="433" spans="1:14" ht="17.25" customHeight="1" x14ac:dyDescent="0.35">
      <c r="A433" s="293">
        <f t="shared" si="27"/>
        <v>428</v>
      </c>
      <c r="B433" s="293" t="s">
        <v>767</v>
      </c>
      <c r="C433" s="293">
        <v>33</v>
      </c>
      <c r="D433" s="294">
        <f>'сходові кл'!O433</f>
        <v>1.1891961031679281</v>
      </c>
      <c r="E433" s="294">
        <f>'прибуд тер'!O433</f>
        <v>0.75477991110177789</v>
      </c>
      <c r="F433" s="294">
        <f>'слюсарі х.в.'!P433+водовідведення!P433+зварювальник!M433+'слюсарі ц.о. г.в.'!N433+'гаряча вода'!N433+'аварійні служби'!H433</f>
        <v>0.44685709402772456</v>
      </c>
      <c r="G433" s="294">
        <f>даратиз!K433</f>
        <v>5.1501469970600591E-3</v>
      </c>
      <c r="H433" s="294">
        <f>димвенканали!Q433</f>
        <v>9.1160477748670338E-2</v>
      </c>
      <c r="I433" s="294">
        <f>покрівлі!O433+'під зими'!M433+маляри!N433+водій!L433</f>
        <v>0.2935439963910994</v>
      </c>
      <c r="J433" s="294">
        <f>електрики!P433</f>
        <v>5.3930526831281411E-2</v>
      </c>
      <c r="K433" s="295">
        <f t="shared" si="28"/>
        <v>2.8346182562655415</v>
      </c>
      <c r="L433" s="295">
        <v>3.4674781002434388E-2</v>
      </c>
      <c r="M433" s="295">
        <f t="shared" si="29"/>
        <v>2.87</v>
      </c>
      <c r="N433" s="295">
        <f t="shared" si="26"/>
        <v>3.444</v>
      </c>
    </row>
    <row r="434" spans="1:14" ht="17.25" customHeight="1" x14ac:dyDescent="0.35">
      <c r="A434" s="293">
        <f t="shared" si="27"/>
        <v>429</v>
      </c>
      <c r="B434" s="293" t="s">
        <v>768</v>
      </c>
      <c r="C434" s="293">
        <v>16</v>
      </c>
      <c r="D434" s="294">
        <f>'сходові кл'!O434</f>
        <v>1.0610182386659717</v>
      </c>
      <c r="E434" s="294">
        <f>'прибуд тер'!O434</f>
        <v>0.79637855520056788</v>
      </c>
      <c r="F434" s="294">
        <f>'слюсарі х.в.'!P434+водовідведення!P434+зварювальник!M434+'слюсарі ц.о. г.в.'!N434+'гаряча вода'!N434+'аварійні служби'!H434</f>
        <v>0.37516983808695986</v>
      </c>
      <c r="G434" s="294">
        <f>даратиз!K434</f>
        <v>4.4462193823216183E-3</v>
      </c>
      <c r="H434" s="294">
        <f>димвенканали!Q434</f>
        <v>6.0718889158662553E-2</v>
      </c>
      <c r="I434" s="294">
        <f>покрівлі!O434+'під зими'!M434+маляри!N434+водій!L434</f>
        <v>0.22933857210325478</v>
      </c>
      <c r="J434" s="294">
        <f>електрики!P434</f>
        <v>4.8622348838350406E-2</v>
      </c>
      <c r="K434" s="295">
        <f t="shared" si="28"/>
        <v>2.5756926614360895</v>
      </c>
      <c r="L434" s="295">
        <v>3.0902975813986374E-2</v>
      </c>
      <c r="M434" s="295">
        <f t="shared" si="29"/>
        <v>2.61</v>
      </c>
      <c r="N434" s="295">
        <f t="shared" si="26"/>
        <v>3.1319999999999997</v>
      </c>
    </row>
    <row r="435" spans="1:14" ht="17.25" customHeight="1" x14ac:dyDescent="0.35">
      <c r="A435" s="293">
        <f t="shared" si="27"/>
        <v>430</v>
      </c>
      <c r="B435" s="293" t="s">
        <v>769</v>
      </c>
      <c r="C435" s="293">
        <v>25</v>
      </c>
      <c r="D435" s="294">
        <f>'сходові кл'!O435</f>
        <v>0</v>
      </c>
      <c r="E435" s="294">
        <f>'прибуд тер'!O435</f>
        <v>1.1261147502047502</v>
      </c>
      <c r="F435" s="294">
        <f>'слюсарі х.в.'!P435+водовідведення!P435+зварювальник!M435+'слюсарі ц.о. г.в.'!N435+'гаряча вода'!N435+'аварійні служби'!H435</f>
        <v>0.41961890358157006</v>
      </c>
      <c r="G435" s="294">
        <f>даратиз!K435</f>
        <v>8.4582309582309587E-3</v>
      </c>
      <c r="H435" s="294">
        <f>димвенканали!Q435</f>
        <v>7.4349394766296789E-2</v>
      </c>
      <c r="I435" s="294">
        <f>покрівлі!O435+'під зими'!M435+маляри!N435+водій!L435</f>
        <v>0.38041041601580183</v>
      </c>
      <c r="J435" s="294">
        <f>електрики!P435</f>
        <v>5.6790037320271707E-2</v>
      </c>
      <c r="K435" s="295">
        <f t="shared" si="28"/>
        <v>2.0657417328469214</v>
      </c>
      <c r="L435" s="295">
        <v>2.669622482101704E-2</v>
      </c>
      <c r="M435" s="295">
        <f t="shared" si="29"/>
        <v>2.09</v>
      </c>
      <c r="N435" s="295">
        <f t="shared" si="26"/>
        <v>2.5079999999999996</v>
      </c>
    </row>
    <row r="436" spans="1:14" ht="17.25" customHeight="1" x14ac:dyDescent="0.35">
      <c r="A436" s="293">
        <f t="shared" si="27"/>
        <v>431</v>
      </c>
      <c r="B436" s="293" t="s">
        <v>770</v>
      </c>
      <c r="C436" s="293">
        <v>8</v>
      </c>
      <c r="D436" s="294">
        <f>'сходові кл'!O436</f>
        <v>0.72089726626040918</v>
      </c>
      <c r="E436" s="294">
        <f>'прибуд тер'!O436</f>
        <v>1.206393573252782</v>
      </c>
      <c r="F436" s="294">
        <f>'слюсарі х.в.'!P436+водовідведення!P436+зварювальник!M436+'слюсарі ц.о. г.в.'!N436+'гаряча вода'!N436+'аварійні служби'!H436</f>
        <v>0.41398307791249855</v>
      </c>
      <c r="G436" s="294">
        <f>даратиз!K436</f>
        <v>8.6569045189941775E-3</v>
      </c>
      <c r="H436" s="294">
        <f>димвенканали!Q436</f>
        <v>0.12371711194643896</v>
      </c>
      <c r="I436" s="294">
        <f>покрівлі!O436+'під зими'!M436+маляри!N436+водій!L436</f>
        <v>0.28730364125154112</v>
      </c>
      <c r="J436" s="294">
        <f>електрики!P436</f>
        <v>5.6512209815683112E-2</v>
      </c>
      <c r="K436" s="295">
        <f t="shared" si="28"/>
        <v>2.8174637849583473</v>
      </c>
      <c r="L436" s="295">
        <v>3.4907483985863387E-2</v>
      </c>
      <c r="M436" s="295">
        <f t="shared" si="29"/>
        <v>2.85</v>
      </c>
      <c r="N436" s="295">
        <f t="shared" si="26"/>
        <v>3.42</v>
      </c>
    </row>
    <row r="437" spans="1:14" ht="17.25" customHeight="1" x14ac:dyDescent="0.35">
      <c r="A437" s="293">
        <f t="shared" si="27"/>
        <v>432</v>
      </c>
      <c r="B437" s="293" t="s">
        <v>771</v>
      </c>
      <c r="C437" s="293">
        <v>14</v>
      </c>
      <c r="D437" s="294">
        <f>'сходові кл'!O437</f>
        <v>1.6864794727744166</v>
      </c>
      <c r="E437" s="294">
        <f>'прибуд тер'!O437</f>
        <v>0.12118846186050407</v>
      </c>
      <c r="F437" s="294">
        <f>'слюсарі х.в.'!P437+водовідведення!P437+зварювальник!M437+'слюсарі ц.о. г.в.'!N437+'гаряча вода'!N437+'аварійні служби'!H437</f>
        <v>0.42855304335775024</v>
      </c>
      <c r="G437" s="294">
        <f>даратиз!K437</f>
        <v>1.416729464958553E-2</v>
      </c>
      <c r="H437" s="294">
        <f>димвенканали!Q437</f>
        <v>5.2888501848929889E-2</v>
      </c>
      <c r="I437" s="294">
        <f>покрівлі!O437+'під зими'!M437+маляри!N437+водій!L437</f>
        <v>0.48650949868583554</v>
      </c>
      <c r="J437" s="294">
        <f>електрики!P437</f>
        <v>3.2255359051816382E-2</v>
      </c>
      <c r="K437" s="295">
        <f t="shared" si="28"/>
        <v>2.8220416322288386</v>
      </c>
      <c r="L437" s="295">
        <v>3.8828140723591913E-2</v>
      </c>
      <c r="M437" s="295">
        <f t="shared" si="29"/>
        <v>2.86</v>
      </c>
      <c r="N437" s="295">
        <f t="shared" si="26"/>
        <v>3.4319999999999999</v>
      </c>
    </row>
    <row r="438" spans="1:14" ht="17.25" customHeight="1" x14ac:dyDescent="0.35">
      <c r="A438" s="293">
        <f t="shared" si="27"/>
        <v>433</v>
      </c>
      <c r="B438" s="293" t="s">
        <v>772</v>
      </c>
      <c r="C438" s="293">
        <v>56</v>
      </c>
      <c r="D438" s="294">
        <f>'сходові кл'!O438</f>
        <v>1.3051884615384615</v>
      </c>
      <c r="E438" s="294">
        <f>'прибуд тер'!O438</f>
        <v>0.55569748793330409</v>
      </c>
      <c r="F438" s="294">
        <f>'слюсарі х.в.'!P438+водовідведення!P438+зварювальник!M438+'слюсарі ц.о. г.в.'!N438+'гаряча вода'!N438+'аварійні служби'!H438</f>
        <v>0.3495785008654857</v>
      </c>
      <c r="G438" s="294">
        <f>даратиз!K438</f>
        <v>7.8323826239578755E-3</v>
      </c>
      <c r="H438" s="294">
        <f>димвенканали!Q438</f>
        <v>6.9267396220653948E-2</v>
      </c>
      <c r="I438" s="294">
        <f>покрівлі!O438+'під зими'!M438+маляри!N438+водій!L438</f>
        <v>0.29328412490103045</v>
      </c>
      <c r="J438" s="294">
        <f>електрики!P438</f>
        <v>3.9440986866913878E-2</v>
      </c>
      <c r="K438" s="295">
        <f t="shared" si="28"/>
        <v>2.6202893409498071</v>
      </c>
      <c r="L438" s="295">
        <v>3.2206194219695491E-2</v>
      </c>
      <c r="M438" s="295">
        <f t="shared" si="29"/>
        <v>2.65</v>
      </c>
      <c r="N438" s="295">
        <f t="shared" si="26"/>
        <v>3.1799999999999997</v>
      </c>
    </row>
    <row r="439" spans="1:14" ht="17.25" customHeight="1" x14ac:dyDescent="0.35">
      <c r="A439" s="293">
        <f t="shared" si="27"/>
        <v>434</v>
      </c>
      <c r="B439" s="293" t="s">
        <v>773</v>
      </c>
      <c r="C439" s="293">
        <v>31</v>
      </c>
      <c r="D439" s="294">
        <f>'сходові кл'!O439</f>
        <v>1.1824491678281543</v>
      </c>
      <c r="E439" s="294">
        <f>'прибуд тер'!O439</f>
        <v>0.44905001812730938</v>
      </c>
      <c r="F439" s="294">
        <f>'слюсарі х.в.'!P439+водовідведення!P439+зварювальник!M439+'слюсарі ц.о. г.в.'!N439+'гаряча вода'!N439+'аварійні служби'!H439</f>
        <v>0.41794358251973596</v>
      </c>
      <c r="G439" s="294">
        <f>даратиз!K439</f>
        <v>3.0014641288433376E-3</v>
      </c>
      <c r="H439" s="294">
        <f>димвенканали!Q439</f>
        <v>5.8707257940929597E-2</v>
      </c>
      <c r="I439" s="294">
        <f>покрівлі!O439+'під зими'!M439+маляри!N439+водій!L439</f>
        <v>0.37674111926215387</v>
      </c>
      <c r="J439" s="294">
        <f>електрики!P439</f>
        <v>5.7297283696980998E-2</v>
      </c>
      <c r="K439" s="295">
        <f t="shared" si="28"/>
        <v>2.5451898935041077</v>
      </c>
      <c r="L439" s="295">
        <v>3.1855494198493435E-2</v>
      </c>
      <c r="M439" s="295">
        <f t="shared" si="29"/>
        <v>2.58</v>
      </c>
      <c r="N439" s="295">
        <f t="shared" si="26"/>
        <v>3.0960000000000001</v>
      </c>
    </row>
    <row r="440" spans="1:14" ht="17.25" customHeight="1" x14ac:dyDescent="0.35">
      <c r="A440" s="293">
        <f t="shared" si="27"/>
        <v>435</v>
      </c>
      <c r="B440" s="293" t="s">
        <v>774</v>
      </c>
      <c r="C440" s="293">
        <v>8</v>
      </c>
      <c r="D440" s="294">
        <f>'сходові кл'!O440</f>
        <v>1.2858659675713784</v>
      </c>
      <c r="E440" s="294">
        <f>'прибуд тер'!O440</f>
        <v>0.42071952349904918</v>
      </c>
      <c r="F440" s="294">
        <f>'слюсарі х.в.'!P440+водовідведення!P440+зварювальник!M440+'слюсарі ц.о. г.в.'!N440+'гаряча вода'!N440+'аварійні служби'!H440</f>
        <v>0.43468631872417263</v>
      </c>
      <c r="G440" s="294">
        <f>даратиз!K440</f>
        <v>8.9608801955990205E-3</v>
      </c>
      <c r="H440" s="294">
        <f>димвенканали!Q440</f>
        <v>7.0771857609938274E-2</v>
      </c>
      <c r="I440" s="294">
        <f>покрівлі!O440+'під зими'!M440+маляри!N440+водій!L440</f>
        <v>0.28931126118119799</v>
      </c>
      <c r="J440" s="294">
        <f>електрики!P440</f>
        <v>6.2791483806983378E-2</v>
      </c>
      <c r="K440" s="295">
        <f t="shared" si="28"/>
        <v>2.5731072925883187</v>
      </c>
      <c r="L440" s="295">
        <v>3.1078653736175368E-2</v>
      </c>
      <c r="M440" s="295">
        <f t="shared" si="29"/>
        <v>2.6</v>
      </c>
      <c r="N440" s="295">
        <f t="shared" si="26"/>
        <v>3.12</v>
      </c>
    </row>
    <row r="441" spans="1:14" ht="17.25" customHeight="1" x14ac:dyDescent="0.35">
      <c r="A441" s="293">
        <f t="shared" si="27"/>
        <v>436</v>
      </c>
      <c r="B441" s="293" t="s">
        <v>775</v>
      </c>
      <c r="C441" s="293">
        <v>31</v>
      </c>
      <c r="D441" s="294">
        <f>'сходові кл'!O441</f>
        <v>1.9378083599817264</v>
      </c>
      <c r="E441" s="294">
        <f>'прибуд тер'!O441</f>
        <v>0.40065157093425607</v>
      </c>
      <c r="F441" s="294">
        <f>'слюсарі х.в.'!P441+водовідведення!P441+зварювальник!M441+'слюсарі ц.о. г.в.'!N441+'гаряча вода'!N441+'аварійні служби'!H441</f>
        <v>0.34707845396165471</v>
      </c>
      <c r="G441" s="294">
        <f>даратиз!K441</f>
        <v>2.9013840830449826E-2</v>
      </c>
      <c r="H441" s="294">
        <f>димвенканали!Q441</f>
        <v>9.1050158794866887E-2</v>
      </c>
      <c r="I441" s="294">
        <f>покрівлі!O441+'під зими'!M441+маляри!N441+водій!L441</f>
        <v>0.28892512390450592</v>
      </c>
      <c r="J441" s="294">
        <f>електрики!P441</f>
        <v>3.5545628895579523E-2</v>
      </c>
      <c r="K441" s="295">
        <f t="shared" si="28"/>
        <v>3.130073137303039</v>
      </c>
      <c r="L441" s="295">
        <v>3.8585023846912092E-2</v>
      </c>
      <c r="M441" s="295">
        <f t="shared" si="29"/>
        <v>3.17</v>
      </c>
      <c r="N441" s="295">
        <f t="shared" si="26"/>
        <v>3.8039999999999998</v>
      </c>
    </row>
    <row r="442" spans="1:14" ht="17.25" customHeight="1" x14ac:dyDescent="0.35">
      <c r="A442" s="293">
        <f t="shared" si="27"/>
        <v>437</v>
      </c>
      <c r="B442" s="293" t="s">
        <v>776</v>
      </c>
      <c r="C442" s="293">
        <v>21</v>
      </c>
      <c r="D442" s="294">
        <f>'сходові кл'!O442</f>
        <v>0</v>
      </c>
      <c r="E442" s="294">
        <f>'прибуд тер'!O442</f>
        <v>1.3763349182198554</v>
      </c>
      <c r="F442" s="294">
        <f>'слюсарі х.в.'!P442+водовідведення!P442+зварювальник!M442+'слюсарі ц.о. г.в.'!N442+'гаряча вода'!N442+'аварійні служби'!H442</f>
        <v>0.38319869545925134</v>
      </c>
      <c r="G442" s="294">
        <f>даратиз!K442</f>
        <v>7.602700646633701E-3</v>
      </c>
      <c r="H442" s="294">
        <f>димвенканали!Q442</f>
        <v>6.2558868186766328E-2</v>
      </c>
      <c r="I442" s="294">
        <f>покрівлі!O442+'під зими'!M442+маляри!N442+водій!L442</f>
        <v>0.49596712630571005</v>
      </c>
      <c r="J442" s="294">
        <f>електрики!P442</f>
        <v>4.3958815498955091E-2</v>
      </c>
      <c r="K442" s="295">
        <f t="shared" si="28"/>
        <v>2.3696211243171721</v>
      </c>
      <c r="L442" s="295">
        <v>3.2051882854375068E-2</v>
      </c>
      <c r="M442" s="295">
        <f t="shared" si="29"/>
        <v>2.4</v>
      </c>
      <c r="N442" s="295">
        <f t="shared" si="26"/>
        <v>2.88</v>
      </c>
    </row>
    <row r="443" spans="1:14" ht="17.25" customHeight="1" x14ac:dyDescent="0.35">
      <c r="A443" s="293">
        <f t="shared" si="27"/>
        <v>438</v>
      </c>
      <c r="B443" s="293" t="s">
        <v>777</v>
      </c>
      <c r="C443" s="293">
        <v>37</v>
      </c>
      <c r="D443" s="294">
        <f>'сходові кл'!O443</f>
        <v>1.1475413888359687</v>
      </c>
      <c r="E443" s="294">
        <f>'прибуд тер'!O443</f>
        <v>0.48950722669104202</v>
      </c>
      <c r="F443" s="294">
        <f>'слюсарі х.в.'!P443+водовідведення!P443+зварювальник!M443+'слюсарі ц.о. г.в.'!N443+'гаряча вода'!N443+'аварійні служби'!H443</f>
        <v>0.35686327550665264</v>
      </c>
      <c r="G443" s="294">
        <f>даратиз!K443</f>
        <v>5.1416819012797075E-3</v>
      </c>
      <c r="H443" s="294">
        <f>димвенканали!Q443</f>
        <v>5.7715715117766013E-2</v>
      </c>
      <c r="I443" s="294">
        <f>покрівлі!O443+'під зими'!M443+маляри!N443+водій!L443</f>
        <v>0.29375357176469252</v>
      </c>
      <c r="J443" s="294">
        <f>електрики!P443</f>
        <v>4.6950122261528712E-2</v>
      </c>
      <c r="K443" s="295">
        <f t="shared" si="28"/>
        <v>2.3974729820789307</v>
      </c>
      <c r="L443" s="295">
        <v>2.9149376775897354E-2</v>
      </c>
      <c r="M443" s="295">
        <f t="shared" si="29"/>
        <v>2.4300000000000002</v>
      </c>
      <c r="N443" s="295">
        <f t="shared" si="26"/>
        <v>2.9159999999999999</v>
      </c>
    </row>
    <row r="444" spans="1:14" ht="17.25" customHeight="1" x14ac:dyDescent="0.35">
      <c r="A444" s="293">
        <f t="shared" si="27"/>
        <v>439</v>
      </c>
      <c r="B444" s="293" t="s">
        <v>778</v>
      </c>
      <c r="C444" s="293">
        <v>14</v>
      </c>
      <c r="D444" s="294">
        <f>'сходові кл'!O444</f>
        <v>1.5500741209887918</v>
      </c>
      <c r="E444" s="294">
        <f>'прибуд тер'!O444</f>
        <v>0.30000424228466144</v>
      </c>
      <c r="F444" s="294">
        <f>'слюсарі х.в.'!P444+водовідведення!P444+зварювальник!M444+'слюсарі ц.о. г.в.'!N444+'гаряча вода'!N444+'аварійні служби'!H444</f>
        <v>0.40425890922824614</v>
      </c>
      <c r="G444" s="294">
        <f>даратиз!K444</f>
        <v>6.2528788576692767E-3</v>
      </c>
      <c r="H444" s="294">
        <f>димвенканали!Q444</f>
        <v>6.4642883513492497E-2</v>
      </c>
      <c r="I444" s="294">
        <f>покрівлі!O444+'під зими'!M444+маляри!N444+водій!L444</f>
        <v>0.2524187791230455</v>
      </c>
      <c r="J444" s="294">
        <f>електрики!P444</f>
        <v>5.9147206073367584E-2</v>
      </c>
      <c r="K444" s="295">
        <f t="shared" si="28"/>
        <v>2.6367990200692746</v>
      </c>
      <c r="L444" s="295">
        <v>3.1687112260415172E-2</v>
      </c>
      <c r="M444" s="295">
        <f t="shared" si="29"/>
        <v>2.67</v>
      </c>
      <c r="N444" s="295">
        <f t="shared" si="26"/>
        <v>3.2039999999999997</v>
      </c>
    </row>
    <row r="445" spans="1:14" ht="17.25" customHeight="1" x14ac:dyDescent="0.35">
      <c r="A445" s="293">
        <f t="shared" si="27"/>
        <v>440</v>
      </c>
      <c r="B445" s="293" t="s">
        <v>779</v>
      </c>
      <c r="C445" s="293">
        <v>29</v>
      </c>
      <c r="D445" s="294">
        <f>'сходові кл'!O445</f>
        <v>1.7257373881204228</v>
      </c>
      <c r="E445" s="294">
        <f>'прибуд тер'!O445</f>
        <v>0.59894093918675773</v>
      </c>
      <c r="F445" s="294">
        <f>'слюсарі х.в.'!P445+водовідведення!P445+зварювальник!M445+'слюсарі ц.о. г.в.'!N445+'гаряча вода'!N445+'аварійні служби'!H445</f>
        <v>0.42579510519311725</v>
      </c>
      <c r="G445" s="294">
        <f>даратиз!K445</f>
        <v>1.30352644836272E-2</v>
      </c>
      <c r="H445" s="294">
        <f>димвенканали!Q445</f>
        <v>6.154536064780327E-2</v>
      </c>
      <c r="I445" s="294">
        <f>покрівлі!O445+'під зими'!M445+маляри!N445+водій!L445</f>
        <v>0.28894249438422026</v>
      </c>
      <c r="J445" s="294">
        <f>електрики!P445</f>
        <v>5.544811128547579E-2</v>
      </c>
      <c r="K445" s="295">
        <f t="shared" si="28"/>
        <v>3.1694446633014244</v>
      </c>
      <c r="L445" s="295">
        <v>3.8501622464776591E-2</v>
      </c>
      <c r="M445" s="295">
        <f t="shared" si="29"/>
        <v>3.21</v>
      </c>
      <c r="N445" s="295">
        <f t="shared" si="26"/>
        <v>3.8519999999999999</v>
      </c>
    </row>
    <row r="446" spans="1:14" ht="17.25" customHeight="1" x14ac:dyDescent="0.35">
      <c r="A446" s="293">
        <f t="shared" si="27"/>
        <v>441</v>
      </c>
      <c r="B446" s="293" t="s">
        <v>780</v>
      </c>
      <c r="C446" s="293">
        <v>16</v>
      </c>
      <c r="D446" s="294">
        <f>'сходові кл'!O446</f>
        <v>1.3051884615384615</v>
      </c>
      <c r="E446" s="294">
        <f>'прибуд тер'!O446</f>
        <v>0.39499858086348999</v>
      </c>
      <c r="F446" s="294">
        <f>'слюсарі х.в.'!P446+водовідведення!P446+зварювальник!M446+'слюсарі ц.о. г.в.'!N446+'гаряча вода'!N446+'аварійні служби'!H446</f>
        <v>0.40319761024160328</v>
      </c>
      <c r="G446" s="294">
        <f>даратиз!K446</f>
        <v>7.8843949566071714E-3</v>
      </c>
      <c r="H446" s="294">
        <f>димвенканали!Q446</f>
        <v>5.1703365405741268E-2</v>
      </c>
      <c r="I446" s="294">
        <f>покрівлі!O446+'під зими'!M446+маляри!N446+водій!L446</f>
        <v>0.39795397619119605</v>
      </c>
      <c r="J446" s="294">
        <f>електрики!P446</f>
        <v>5.4668793090180218E-2</v>
      </c>
      <c r="K446" s="295">
        <f t="shared" si="28"/>
        <v>2.6155951822872789</v>
      </c>
      <c r="L446" s="295">
        <v>3.2891401014348766E-2</v>
      </c>
      <c r="M446" s="295">
        <f t="shared" si="29"/>
        <v>2.65</v>
      </c>
      <c r="N446" s="295">
        <f t="shared" si="26"/>
        <v>3.1799999999999997</v>
      </c>
    </row>
    <row r="447" spans="1:14" ht="17.25" customHeight="1" x14ac:dyDescent="0.35">
      <c r="A447" s="293">
        <f t="shared" si="27"/>
        <v>442</v>
      </c>
      <c r="B447" s="293" t="s">
        <v>781</v>
      </c>
      <c r="C447" s="293">
        <v>15</v>
      </c>
      <c r="D447" s="294">
        <f>'сходові кл'!O447</f>
        <v>0</v>
      </c>
      <c r="E447" s="294">
        <f>'прибуд тер'!O447</f>
        <v>0.96627070424199435</v>
      </c>
      <c r="F447" s="294">
        <f>'слюсарі х.в.'!P447+водовідведення!P447+зварювальник!M447+'слюсарі ц.о. г.в.'!N447+'гаряча вода'!N447+'аварійні служби'!H447</f>
        <v>0.45742816048714108</v>
      </c>
      <c r="G447" s="294">
        <f>даратиз!K447</f>
        <v>1.2017015242821694E-2</v>
      </c>
      <c r="H447" s="294">
        <f>димвенканали!Q447</f>
        <v>0.1538894098967489</v>
      </c>
      <c r="I447" s="294">
        <f>покрівлі!O447+'під зими'!M447+маляри!N447+водій!L447</f>
        <v>0.35662460929965523</v>
      </c>
      <c r="J447" s="294">
        <f>електрики!P447</f>
        <v>7.2830108123519893E-2</v>
      </c>
      <c r="K447" s="295">
        <f t="shared" si="28"/>
        <v>2.019060007291881</v>
      </c>
      <c r="L447" s="295">
        <v>2.5398911771320622E-2</v>
      </c>
      <c r="M447" s="295">
        <f t="shared" si="29"/>
        <v>2.04</v>
      </c>
      <c r="N447" s="295">
        <f t="shared" si="26"/>
        <v>2.448</v>
      </c>
    </row>
    <row r="448" spans="1:14" ht="17.25" customHeight="1" x14ac:dyDescent="0.35">
      <c r="A448" s="293">
        <f t="shared" si="27"/>
        <v>443</v>
      </c>
      <c r="B448" s="293" t="s">
        <v>782</v>
      </c>
      <c r="C448" s="293">
        <v>11</v>
      </c>
      <c r="D448" s="294">
        <f>'сходові кл'!O448</f>
        <v>0</v>
      </c>
      <c r="E448" s="294">
        <f>'прибуд тер'!O448</f>
        <v>1.4716683200707334</v>
      </c>
      <c r="F448" s="294">
        <f>'слюсарі х.в.'!P448+водовідведення!P448+зварювальник!M448+'слюсарі ц.о. г.в.'!N448+'гаряча вода'!N448+'аварійні служби'!H448</f>
        <v>0.43913045827481356</v>
      </c>
      <c r="G448" s="294">
        <f>даратиз!K448</f>
        <v>2.2997347480106102E-2</v>
      </c>
      <c r="H448" s="294">
        <f>димвенканали!Q448</f>
        <v>0.14658728663677484</v>
      </c>
      <c r="I448" s="294">
        <f>покрівлі!O448+'під зими'!M448+маляри!N448+водій!L448</f>
        <v>0.34789972826726301</v>
      </c>
      <c r="J448" s="294">
        <f>електрики!P448</f>
        <v>6.8121264925878527E-2</v>
      </c>
      <c r="K448" s="295">
        <f t="shared" si="28"/>
        <v>2.4964044056555696</v>
      </c>
      <c r="L448" s="295">
        <v>3.1146546291304207E-2</v>
      </c>
      <c r="M448" s="295">
        <f t="shared" si="29"/>
        <v>2.5299999999999998</v>
      </c>
      <c r="N448" s="295">
        <f t="shared" si="26"/>
        <v>3.0359999999999996</v>
      </c>
    </row>
    <row r="449" spans="1:14" ht="17.25" customHeight="1" x14ac:dyDescent="0.35">
      <c r="A449" s="293">
        <f t="shared" si="27"/>
        <v>444</v>
      </c>
      <c r="B449" s="293" t="s">
        <v>783</v>
      </c>
      <c r="C449" s="293">
        <v>21</v>
      </c>
      <c r="D449" s="294">
        <f>'сходові кл'!O449</f>
        <v>1.3250578786081453</v>
      </c>
      <c r="E449" s="294">
        <f>'прибуд тер'!O449</f>
        <v>9.5383801238961383E-2</v>
      </c>
      <c r="F449" s="294">
        <f>'слюсарі х.в.'!P449+водовідведення!P449+зварювальник!M449+'слюсарі ц.о. г.в.'!N449+'гаряча вода'!N449+'аварійні служби'!H449</f>
        <v>0.35199389180816038</v>
      </c>
      <c r="G449" s="294">
        <f>даратиз!K449</f>
        <v>3.1138790035587188E-3</v>
      </c>
      <c r="H449" s="294">
        <f>димвенканали!Q449</f>
        <v>5.2010999960245705E-2</v>
      </c>
      <c r="I449" s="294">
        <f>покрівлі!O449+'під зими'!M449+маляри!N449+водій!L449</f>
        <v>0.48106986113419009</v>
      </c>
      <c r="J449" s="294">
        <f>електрики!P449</f>
        <v>4.569700511931709E-2</v>
      </c>
      <c r="K449" s="295">
        <f t="shared" si="28"/>
        <v>2.3543273168725785</v>
      </c>
      <c r="L449" s="295">
        <v>3.1427413399915616E-2</v>
      </c>
      <c r="M449" s="295">
        <f t="shared" si="29"/>
        <v>2.39</v>
      </c>
      <c r="N449" s="295">
        <f t="shared" si="26"/>
        <v>2.8679999999999999</v>
      </c>
    </row>
    <row r="450" spans="1:14" ht="17.25" customHeight="1" x14ac:dyDescent="0.35">
      <c r="A450" s="293">
        <f t="shared" si="27"/>
        <v>445</v>
      </c>
      <c r="B450" s="293" t="s">
        <v>784</v>
      </c>
      <c r="C450" s="293">
        <v>19</v>
      </c>
      <c r="D450" s="294">
        <f>'сходові кл'!O450</f>
        <v>1.7049286575562697</v>
      </c>
      <c r="E450" s="294">
        <f>'прибуд тер'!O450</f>
        <v>0.25208466505894961</v>
      </c>
      <c r="F450" s="294">
        <f>'слюсарі х.в.'!P450+водовідведення!P450+зварювальник!M450+'слюсарі ц.о. г.в.'!N450+'гаряча вода'!N450+'аварійні служби'!H450</f>
        <v>0.45519586042892213</v>
      </c>
      <c r="G450" s="294">
        <f>даратиз!K450</f>
        <v>3.1953376205787775E-3</v>
      </c>
      <c r="H450" s="294">
        <f>димвенканали!Q450</f>
        <v>0.11636452652051307</v>
      </c>
      <c r="I450" s="294">
        <f>покрівлі!O450+'під зими'!M450+маляри!N450+водій!L450</f>
        <v>0.29532300277824863</v>
      </c>
      <c r="J450" s="294">
        <f>електрики!P450</f>
        <v>7.2255634300399288E-2</v>
      </c>
      <c r="K450" s="295">
        <f t="shared" si="28"/>
        <v>2.8993476842638812</v>
      </c>
      <c r="L450" s="295">
        <v>3.57391236929804E-2</v>
      </c>
      <c r="M450" s="295">
        <f t="shared" si="29"/>
        <v>2.94</v>
      </c>
      <c r="N450" s="295">
        <f t="shared" si="26"/>
        <v>3.528</v>
      </c>
    </row>
    <row r="451" spans="1:14" ht="17.25" customHeight="1" x14ac:dyDescent="0.35">
      <c r="A451" s="293">
        <f t="shared" si="27"/>
        <v>446</v>
      </c>
      <c r="B451" s="293" t="s">
        <v>785</v>
      </c>
      <c r="C451" s="293">
        <v>27</v>
      </c>
      <c r="D451" s="294">
        <f>'сходові кл'!O451</f>
        <v>1.9716492363877818</v>
      </c>
      <c r="E451" s="294">
        <f>'прибуд тер'!O451</f>
        <v>0.20862757477477475</v>
      </c>
      <c r="F451" s="294">
        <f>'слюсарі х.в.'!P451+водовідведення!P451+зварювальник!M451+'слюсарі ц.о. г.в.'!N451+'гаряча вода'!N451+'аварійні служби'!H451</f>
        <v>0.44413842397941272</v>
      </c>
      <c r="G451" s="294">
        <f>даратиз!K451</f>
        <v>1.0662162162162162E-2</v>
      </c>
      <c r="H451" s="294">
        <f>димвенканали!Q451</f>
        <v>5.3342445802009357E-2</v>
      </c>
      <c r="I451" s="294">
        <f>покрівлі!O451+'під зими'!M451+маляри!N451+водій!L451</f>
        <v>0.29007804384362612</v>
      </c>
      <c r="J451" s="294">
        <f>електрики!P451</f>
        <v>6.2469041052298876E-2</v>
      </c>
      <c r="K451" s="295">
        <f t="shared" si="28"/>
        <v>3.0409669280020659</v>
      </c>
      <c r="L451" s="295">
        <v>3.6798100567120566E-2</v>
      </c>
      <c r="M451" s="295">
        <f t="shared" si="29"/>
        <v>3.08</v>
      </c>
      <c r="N451" s="295">
        <f t="shared" si="26"/>
        <v>3.6959999999999997</v>
      </c>
    </row>
    <row r="452" spans="1:14" ht="17.25" customHeight="1" x14ac:dyDescent="0.35">
      <c r="A452" s="293">
        <f t="shared" si="27"/>
        <v>447</v>
      </c>
      <c r="B452" s="293" t="s">
        <v>786</v>
      </c>
      <c r="C452" s="293">
        <v>87</v>
      </c>
      <c r="D452" s="294">
        <f>'сходові кл'!O452</f>
        <v>2.0766654856995621</v>
      </c>
      <c r="E452" s="294">
        <f>'прибуд тер'!O452</f>
        <v>6.2155535514901661E-2</v>
      </c>
      <c r="F452" s="294">
        <f>'слюсарі х.в.'!P452+водовідведення!P452+зварювальник!M452+'слюсарі ц.о. г.в.'!N452+'гаряча вода'!N452+'аварійні служби'!H452</f>
        <v>0.45727320442443076</v>
      </c>
      <c r="G452" s="294">
        <f>даратиз!K452</f>
        <v>6.9376449368719392E-3</v>
      </c>
      <c r="H452" s="294">
        <f>димвенканали!Q452</f>
        <v>8.8127189807216899E-2</v>
      </c>
      <c r="I452" s="294">
        <f>покрівлі!O452+'під зими'!M452+маляри!N452+водій!L452</f>
        <v>0.32746602547053727</v>
      </c>
      <c r="J452" s="294">
        <f>електрики!P452</f>
        <v>7.2790230777536269E-2</v>
      </c>
      <c r="K452" s="295">
        <f t="shared" si="28"/>
        <v>3.0914153166310561</v>
      </c>
      <c r="L452" s="295">
        <v>3.7870600851426246E-2</v>
      </c>
      <c r="M452" s="295">
        <f t="shared" si="29"/>
        <v>3.13</v>
      </c>
      <c r="N452" s="295">
        <f t="shared" ref="N452:N460" si="30">M452*1.2</f>
        <v>3.7559999999999998</v>
      </c>
    </row>
    <row r="453" spans="1:14" ht="17.25" customHeight="1" x14ac:dyDescent="0.35">
      <c r="A453" s="293">
        <f t="shared" si="27"/>
        <v>448</v>
      </c>
      <c r="B453" s="293" t="s">
        <v>1119</v>
      </c>
      <c r="C453" s="293">
        <v>24</v>
      </c>
      <c r="D453" s="294">
        <f>'сходові кл'!O453</f>
        <v>0.40235115571812219</v>
      </c>
      <c r="E453" s="294">
        <f>'прибуд тер'!O453</f>
        <v>1.4801048742315466</v>
      </c>
      <c r="F453" s="294">
        <f>'слюсарі х.в.'!P453+водовідведення!P453+зварювальник!M453+'слюсарі ц.о. г.в.'!N453+'гаряча вода'!N453+'аварійні служби'!H453</f>
        <v>0.45839621046212409</v>
      </c>
      <c r="G453" s="294">
        <f>даратиз!K453</f>
        <v>1.9118701943882906E-3</v>
      </c>
      <c r="H453" s="294">
        <f>димвенканали!Q453</f>
        <v>0.1755342755416241</v>
      </c>
      <c r="I453" s="294">
        <f>покрівлі!O453+'під зими'!M453+маляри!N453+водій!L453</f>
        <v>0.25693228327284812</v>
      </c>
      <c r="J453" s="294">
        <f>електрики!P453</f>
        <v>7.3079232056502311E-2</v>
      </c>
      <c r="K453" s="295">
        <f t="shared" si="28"/>
        <v>2.848309901477156</v>
      </c>
      <c r="L453" s="295">
        <v>3.5413723478578019E-2</v>
      </c>
      <c r="M453" s="295">
        <f t="shared" si="29"/>
        <v>2.88</v>
      </c>
      <c r="N453" s="295">
        <f t="shared" si="30"/>
        <v>3.456</v>
      </c>
    </row>
    <row r="454" spans="1:14" ht="17.25" customHeight="1" x14ac:dyDescent="0.35">
      <c r="A454" s="293">
        <f t="shared" si="27"/>
        <v>449</v>
      </c>
      <c r="B454" s="293" t="s">
        <v>787</v>
      </c>
      <c r="C454" s="293">
        <v>8</v>
      </c>
      <c r="D454" s="294">
        <f>'сходові кл'!O454</f>
        <v>1.2378049943883276</v>
      </c>
      <c r="E454" s="294">
        <f>'прибуд тер'!O454</f>
        <v>0.4197375400887069</v>
      </c>
      <c r="F454" s="294">
        <f>'слюсарі х.в.'!P454+водовідведення!P454+зварювальник!M454+'слюсарі ц.о. г.в.'!N454+'гаряча вода'!N454+'аварійні служби'!H454</f>
        <v>0.43999746096442394</v>
      </c>
      <c r="G454" s="294">
        <f>даратиз!K454</f>
        <v>7.6765609007164786E-3</v>
      </c>
      <c r="H454" s="294">
        <f>димвенканали!Q454</f>
        <v>6.4630663658902909E-2</v>
      </c>
      <c r="I454" s="294">
        <f>покрівлі!O454+'під зими'!M454+маляри!N454+водій!L454</f>
        <v>0.30438433143411803</v>
      </c>
      <c r="J454" s="294">
        <f>електрики!P454</f>
        <v>5.7829864001559525E-2</v>
      </c>
      <c r="K454" s="295">
        <f t="shared" si="28"/>
        <v>2.5320614154367553</v>
      </c>
      <c r="L454" s="295">
        <v>3.0582409383437238E-2</v>
      </c>
      <c r="M454" s="295">
        <f t="shared" si="29"/>
        <v>2.56</v>
      </c>
      <c r="N454" s="295">
        <f t="shared" si="30"/>
        <v>3.0720000000000001</v>
      </c>
    </row>
    <row r="455" spans="1:14" ht="17.25" customHeight="1" x14ac:dyDescent="0.35">
      <c r="A455" s="293">
        <f t="shared" ref="A455:A460" si="31">A454+1</f>
        <v>450</v>
      </c>
      <c r="B455" s="293" t="s">
        <v>1120</v>
      </c>
      <c r="C455" s="293"/>
      <c r="D455" s="294">
        <f>'сходові кл'!O455</f>
        <v>1.4218533519553072</v>
      </c>
      <c r="E455" s="294">
        <f>'прибуд тер'!O455</f>
        <v>0.35615915536046816</v>
      </c>
      <c r="F455" s="294">
        <f>'слюсарі х.в.'!P455+водовідведення!P455+зварювальник!M455+'слюсарі ц.о. г.в.'!N455+'гаряча вода'!N455+'аварійні служби'!H455</f>
        <v>0.41335693508411619</v>
      </c>
      <c r="G455" s="294">
        <f>даратиз!K455</f>
        <v>3.4896249002394249E-2</v>
      </c>
      <c r="H455" s="294">
        <f>димвенканали!Q455</f>
        <v>9.9767040559558082E-2</v>
      </c>
      <c r="I455" s="294">
        <f>покрівлі!O455+'під зими'!M455+маляри!N455+водій!L455</f>
        <v>0.29082194107087755</v>
      </c>
      <c r="J455" s="294">
        <f>електрики!P455</f>
        <v>6.1488547989759473E-2</v>
      </c>
      <c r="K455" s="295">
        <f t="shared" si="28"/>
        <v>2.6783432210224807</v>
      </c>
      <c r="L455" s="295">
        <v>3.2526524541887016E-2</v>
      </c>
      <c r="M455" s="295">
        <f t="shared" si="29"/>
        <v>2.71</v>
      </c>
      <c r="N455" s="295">
        <f t="shared" si="30"/>
        <v>3.2519999999999998</v>
      </c>
    </row>
    <row r="456" spans="1:14" ht="17.25" customHeight="1" x14ac:dyDescent="0.35">
      <c r="A456" s="293">
        <f t="shared" si="31"/>
        <v>451</v>
      </c>
      <c r="B456" s="293" t="s">
        <v>2138</v>
      </c>
      <c r="C456" s="293"/>
      <c r="D456" s="294">
        <f>'сходові кл'!O456</f>
        <v>0.89784153032796343</v>
      </c>
      <c r="E456" s="294">
        <f>'прибуд тер'!O456</f>
        <v>0.61740860417244459</v>
      </c>
      <c r="F456" s="294">
        <f>'слюсарі х.в.'!P456+водовідведення!P456+зварювальник!M456+'слюсарі ц.о. г.в.'!N456+'гаряча вода'!N456+'аварійні служби'!H456</f>
        <v>0.36681035480897117</v>
      </c>
      <c r="G456" s="294">
        <f>даратиз!K456</f>
        <v>3.4662691017517699E-3</v>
      </c>
      <c r="H456" s="294">
        <f>димвенканали!Q456</f>
        <v>4.6464468085790668E-2</v>
      </c>
      <c r="I456" s="294">
        <f>покрівлі!O456+'під зими'!M456+маляри!N456+водій!L456</f>
        <v>0.2399003727854481</v>
      </c>
      <c r="J456" s="294">
        <f>електрики!P456</f>
        <v>8.4410369037247787E-2</v>
      </c>
      <c r="K456" s="295">
        <f t="shared" si="28"/>
        <v>2.2563019683196179</v>
      </c>
      <c r="L456" s="295">
        <v>3.7870600851426246E-2</v>
      </c>
      <c r="M456" s="295">
        <f t="shared" si="29"/>
        <v>2.29</v>
      </c>
      <c r="N456" s="295">
        <f t="shared" si="30"/>
        <v>2.7479999999999998</v>
      </c>
    </row>
    <row r="457" spans="1:14" ht="17.25" customHeight="1" x14ac:dyDescent="0.35">
      <c r="A457" s="293">
        <f t="shared" si="31"/>
        <v>452</v>
      </c>
      <c r="B457" s="293" t="s">
        <v>2139</v>
      </c>
      <c r="C457" s="293"/>
      <c r="D457" s="294">
        <f>'сходові кл'!O457</f>
        <v>0.81854069893055104</v>
      </c>
      <c r="E457" s="294">
        <f>'прибуд тер'!O457</f>
        <v>0.82938121552548572</v>
      </c>
      <c r="F457" s="294">
        <f>'слюсарі х.в.'!P457+водовідведення!P457+зварювальник!M457+'слюсарі ц.о. г.в.'!N457+'гаряча вода'!N457+'аварійні служби'!H457</f>
        <v>0.39007507027084098</v>
      </c>
      <c r="G457" s="294">
        <f>даратиз!K457</f>
        <v>1.4925742574257425E-2</v>
      </c>
      <c r="H457" s="294">
        <f>димвенканали!Q457</f>
        <v>6.3771428159263371E-2</v>
      </c>
      <c r="I457" s="294">
        <f>покрівлі!O457+'під зими'!M457+маляри!N457+водій!L457</f>
        <v>0.23851414235199661</v>
      </c>
      <c r="J457" s="294">
        <f>електрики!P457</f>
        <v>0.11541286698373265</v>
      </c>
      <c r="K457" s="295">
        <f t="shared" si="28"/>
        <v>2.4706211647961283</v>
      </c>
      <c r="L457" s="295">
        <v>3.7870600851426246E-2</v>
      </c>
      <c r="M457" s="295">
        <f t="shared" si="29"/>
        <v>2.5099999999999998</v>
      </c>
      <c r="N457" s="295">
        <f t="shared" si="30"/>
        <v>3.0119999999999996</v>
      </c>
    </row>
    <row r="458" spans="1:14" ht="17.25" customHeight="1" x14ac:dyDescent="0.35">
      <c r="A458" s="293">
        <f t="shared" si="31"/>
        <v>453</v>
      </c>
      <c r="B458" s="293" t="s">
        <v>2140</v>
      </c>
      <c r="C458" s="293"/>
      <c r="D458" s="294">
        <f>'сходові кл'!O458</f>
        <v>0</v>
      </c>
      <c r="E458" s="294">
        <f>'прибуд тер'!O458</f>
        <v>0.83773836642913679</v>
      </c>
      <c r="F458" s="294">
        <f>'слюсарі х.в.'!P458+водовідведення!P458+зварювальник!M458+'слюсарі ц.о. г.в.'!N458+'гаряча вода'!N458+'аварійні служби'!H458</f>
        <v>0.31812426403397687</v>
      </c>
      <c r="G458" s="294">
        <f>даратиз!K458</f>
        <v>1.7458432304038003E-2</v>
      </c>
      <c r="H458" s="294">
        <f>димвенканали!Q458</f>
        <v>4.5914879852082431E-2</v>
      </c>
      <c r="I458" s="294">
        <f>покрівлі!O458+'під зими'!M458+маляри!N458+водій!L458</f>
        <v>0.80389845290555662</v>
      </c>
      <c r="J458" s="294">
        <f>електрики!P458</f>
        <v>3.7205266734623502E-2</v>
      </c>
      <c r="K458" s="295">
        <f t="shared" si="28"/>
        <v>2.0603396622594143</v>
      </c>
      <c r="L458" s="295">
        <v>3.1146546291304207E-2</v>
      </c>
      <c r="M458" s="295">
        <f t="shared" si="29"/>
        <v>2.09</v>
      </c>
      <c r="N458" s="295">
        <f t="shared" si="30"/>
        <v>2.5079999999999996</v>
      </c>
    </row>
    <row r="459" spans="1:14" ht="17.25" customHeight="1" x14ac:dyDescent="0.35">
      <c r="A459" s="293">
        <f t="shared" si="31"/>
        <v>454</v>
      </c>
      <c r="B459" s="293" t="s">
        <v>1930</v>
      </c>
      <c r="C459" s="293"/>
      <c r="D459" s="294">
        <f>'сходові кл'!O459</f>
        <v>1.3883527873482213</v>
      </c>
      <c r="E459" s="294">
        <f>'прибуд тер'!O459</f>
        <v>0.59579572973763051</v>
      </c>
      <c r="F459" s="294">
        <f>'слюсарі х.в.'!P459+водовідведення!P459+зварювальник!M459+'слюсарі ц.о. г.в.'!N459+'гаряча вода'!N459+'аварійні служби'!H459</f>
        <v>0.33000401528586032</v>
      </c>
      <c r="G459" s="294">
        <f>даратиз!K459</f>
        <v>1.2661696996272745E-2</v>
      </c>
      <c r="H459" s="294">
        <f>димвенканали!Q459</f>
        <v>5.2423763077786789E-2</v>
      </c>
      <c r="I459" s="294">
        <f>покрівлі!O459+'під зими'!M459+маляри!N459+водій!L461</f>
        <v>0.2431200034207541</v>
      </c>
      <c r="J459" s="294">
        <f>електрики!P459</f>
        <v>3.9977267601051414E-2</v>
      </c>
      <c r="K459" s="295">
        <f t="shared" si="28"/>
        <v>2.6623352634675772</v>
      </c>
      <c r="L459" s="295">
        <v>0</v>
      </c>
      <c r="M459" s="295">
        <f>ROUND(K459+L459,2)</f>
        <v>2.66</v>
      </c>
      <c r="N459" s="295">
        <f t="shared" si="30"/>
        <v>3.1920000000000002</v>
      </c>
    </row>
    <row r="460" spans="1:14" ht="17.25" customHeight="1" x14ac:dyDescent="0.35">
      <c r="A460" s="293">
        <f t="shared" si="31"/>
        <v>455</v>
      </c>
      <c r="B460" s="293" t="s">
        <v>1931</v>
      </c>
      <c r="C460" s="293"/>
      <c r="D460" s="294">
        <f>'сходові кл'!O460</f>
        <v>0</v>
      </c>
      <c r="E460" s="294">
        <f>'прибуд тер'!O460</f>
        <v>0.14652444223484848</v>
      </c>
      <c r="F460" s="294">
        <f>'слюсарі х.в.'!P460+водовідведення!P460+зварювальник!M460+'слюсарі ц.о. г.в.'!N460+'гаряча вода'!N460+'аварійні служби'!H460</f>
        <v>0.32220404091040344</v>
      </c>
      <c r="G460" s="294">
        <f>даратиз!K460</f>
        <v>3.4303977272727271E-2</v>
      </c>
      <c r="H460" s="294">
        <f>димвенканали!Q460</f>
        <v>6.0972761333637208E-2</v>
      </c>
      <c r="I460" s="294">
        <f>покрівлі!O460+'під зими'!M460+маляри!N460+водій!L460</f>
        <v>0.35077985833391578</v>
      </c>
      <c r="J460" s="294">
        <f>електрики!P460</f>
        <v>3.7689999498456875E-2</v>
      </c>
      <c r="K460" s="295">
        <f t="shared" si="28"/>
        <v>0.95247507958398903</v>
      </c>
      <c r="L460" s="295">
        <v>0</v>
      </c>
      <c r="M460" s="295">
        <f t="shared" si="29"/>
        <v>0.95</v>
      </c>
      <c r="N460" s="295">
        <f t="shared" si="30"/>
        <v>1.1399999999999999</v>
      </c>
    </row>
    <row r="461" spans="1:14" ht="20.25" customHeight="1" x14ac:dyDescent="0.4">
      <c r="A461" s="293"/>
      <c r="B461" s="369" t="s">
        <v>1699</v>
      </c>
      <c r="C461" s="370"/>
      <c r="D461" s="370"/>
      <c r="E461" s="370"/>
      <c r="F461" s="370"/>
      <c r="G461" s="370"/>
      <c r="H461" s="370"/>
      <c r="I461" s="370"/>
      <c r="J461" s="370"/>
      <c r="K461" s="370"/>
      <c r="L461" s="370"/>
      <c r="M461" s="370"/>
      <c r="N461" s="371"/>
    </row>
    <row r="462" spans="1:14" ht="17.25" customHeight="1" x14ac:dyDescent="0.35">
      <c r="A462" s="293">
        <v>1</v>
      </c>
      <c r="B462" s="293" t="s">
        <v>788</v>
      </c>
      <c r="C462" s="293">
        <v>134</v>
      </c>
      <c r="D462" s="294">
        <f>'сходові кл'!O463</f>
        <v>0.68312234968318153</v>
      </c>
      <c r="E462" s="294">
        <f>'прибуд тер'!O463</f>
        <v>1.0140697007510109</v>
      </c>
      <c r="F462" s="294">
        <f>'слюсарі х.в.'!P463+водовідведення!P463+зварювальник!M463+'слюсарі ц.о. г.в.'!N463+'гаряча вода'!N463+'аварійні служби'!H463</f>
        <v>0.48669234080145107</v>
      </c>
      <c r="G462" s="294">
        <f>даратиз!K463</f>
        <v>1.3691507798960138E-2</v>
      </c>
      <c r="H462" s="294">
        <f>димвенканали!Q463</f>
        <v>3.6739981654750647E-2</v>
      </c>
      <c r="I462" s="294">
        <f>покрівлі!O463+'під зими'!M463+маляри!N463+водій!L463</f>
        <v>0.21639637169389825</v>
      </c>
      <c r="J462" s="294">
        <f>електрики!P463</f>
        <v>8.7445269977037068E-2</v>
      </c>
      <c r="K462" s="295">
        <f t="shared" ref="K462:K492" si="32">D462+E462+F462+G462+H462+I462+J462</f>
        <v>2.5381575223602897</v>
      </c>
      <c r="L462" s="295">
        <v>3.2692157095460243E-2</v>
      </c>
      <c r="M462" s="295">
        <f t="shared" ref="M462:M492" si="33">ROUND(K462+L462,2)</f>
        <v>2.57</v>
      </c>
      <c r="N462" s="295">
        <f>M462*1.2</f>
        <v>3.0839999999999996</v>
      </c>
    </row>
    <row r="463" spans="1:14" ht="17.25" customHeight="1" x14ac:dyDescent="0.35">
      <c r="A463" s="293">
        <f t="shared" ref="A463:A524" si="34">A462+1</f>
        <v>2</v>
      </c>
      <c r="B463" s="293" t="s">
        <v>789</v>
      </c>
      <c r="C463" s="293">
        <v>122</v>
      </c>
      <c r="D463" s="294">
        <f>'сходові кл'!O464</f>
        <v>0.92873477065557941</v>
      </c>
      <c r="E463" s="294">
        <f>'прибуд тер'!O464</f>
        <v>1.3112324186624198</v>
      </c>
      <c r="F463" s="294">
        <f>'слюсарі х.в.'!P464+водовідведення!P464+зварювальник!M464+'слюсарі ц.о. г.в.'!N464+'гаряча вода'!N464+'аварійні служби'!H464</f>
        <v>0.44620950087007627</v>
      </c>
      <c r="G463" s="294">
        <f>даратиз!K464</f>
        <v>1.1720891720220354E-2</v>
      </c>
      <c r="H463" s="294">
        <f>димвенканали!Q464</f>
        <v>2.5499392551108079E-2</v>
      </c>
      <c r="I463" s="294">
        <f>покрівлі!O464+'під зими'!M464+маляри!N464+водій!L464</f>
        <v>0.20936106840446977</v>
      </c>
      <c r="J463" s="294">
        <f>електрики!P464</f>
        <v>6.0691409343525626E-2</v>
      </c>
      <c r="K463" s="295">
        <f t="shared" si="32"/>
        <v>2.9934494522073987</v>
      </c>
      <c r="L463" s="295">
        <v>3.8491893733596717E-2</v>
      </c>
      <c r="M463" s="295">
        <f t="shared" si="33"/>
        <v>3.03</v>
      </c>
      <c r="N463" s="295">
        <f t="shared" ref="N463:N523" si="35">M463*1.2</f>
        <v>3.6359999999999997</v>
      </c>
    </row>
    <row r="464" spans="1:14" ht="17.25" customHeight="1" x14ac:dyDescent="0.35">
      <c r="A464" s="293">
        <f t="shared" si="34"/>
        <v>3</v>
      </c>
      <c r="B464" s="293" t="s">
        <v>2141</v>
      </c>
      <c r="C464" s="293">
        <v>118</v>
      </c>
      <c r="D464" s="294">
        <f>'сходові кл'!O465</f>
        <v>1.1667854117800363</v>
      </c>
      <c r="E464" s="294">
        <f>'прибуд тер'!O465</f>
        <v>0.60793116151679993</v>
      </c>
      <c r="F464" s="294">
        <f>'слюсарі х.в.'!P465+водовідведення!P465+зварювальник!M465+'слюсарі ц.о. г.в.'!N465+'гаряча вода'!N465+'аварійні служби'!H465</f>
        <v>0.45598236353132238</v>
      </c>
      <c r="G464" s="294">
        <f>даратиз!K465</f>
        <v>9.5185742390926989E-3</v>
      </c>
      <c r="H464" s="294">
        <f>димвенканали!Q465</f>
        <v>2.8212955476229363E-2</v>
      </c>
      <c r="I464" s="294">
        <f>покрівлі!O465+'під зими'!M465+маляри!N465+водій!L465</f>
        <v>0.18057612382709182</v>
      </c>
      <c r="J464" s="294">
        <f>електрики!P465+підкачка!I466</f>
        <v>0.45976184108124629</v>
      </c>
      <c r="K464" s="295">
        <f t="shared" si="32"/>
        <v>2.9087684314518185</v>
      </c>
      <c r="L464" s="295">
        <v>3.8783479615911151E-2</v>
      </c>
      <c r="M464" s="295">
        <f t="shared" si="33"/>
        <v>2.95</v>
      </c>
      <c r="N464" s="295">
        <f t="shared" si="35"/>
        <v>3.54</v>
      </c>
    </row>
    <row r="465" spans="1:14" ht="17.25" customHeight="1" x14ac:dyDescent="0.35">
      <c r="A465" s="293">
        <f t="shared" si="34"/>
        <v>4</v>
      </c>
      <c r="B465" s="293" t="s">
        <v>2142</v>
      </c>
      <c r="C465" s="293">
        <v>114</v>
      </c>
      <c r="D465" s="294">
        <f>'сходові кл'!O466</f>
        <v>0.75407708017517261</v>
      </c>
      <c r="E465" s="294">
        <f>'прибуд тер'!O466</f>
        <v>1.0560518408293587</v>
      </c>
      <c r="F465" s="294">
        <f>'слюсарі х.в.'!P466+водовідведення!P466+зварювальник!M466+'слюсарі ц.о. г.в.'!N466+'гаряча вода'!N466+'аварійні служби'!H466</f>
        <v>0.41966410340853177</v>
      </c>
      <c r="G465" s="294">
        <f>даратиз!K466</f>
        <v>1.0938547045606843E-2</v>
      </c>
      <c r="H465" s="294">
        <f>димвенканали!Q466</f>
        <v>5.5777965565741952E-2</v>
      </c>
      <c r="I465" s="294">
        <f>покрівлі!O466+'під зими'!M466+маляри!N466+водій!L466</f>
        <v>0.22575913308229054</v>
      </c>
      <c r="J465" s="294">
        <f>електрики!P466</f>
        <v>8.6426295774677198E-2</v>
      </c>
      <c r="K465" s="295">
        <f t="shared" si="32"/>
        <v>2.6086949658813796</v>
      </c>
      <c r="L465" s="295">
        <v>3.3492759968235586E-2</v>
      </c>
      <c r="M465" s="295">
        <f t="shared" si="33"/>
        <v>2.64</v>
      </c>
      <c r="N465" s="295">
        <f t="shared" si="35"/>
        <v>3.1680000000000001</v>
      </c>
    </row>
    <row r="466" spans="1:14" ht="17.25" customHeight="1" x14ac:dyDescent="0.35">
      <c r="A466" s="293">
        <f t="shared" si="34"/>
        <v>5</v>
      </c>
      <c r="B466" s="293" t="s">
        <v>1927</v>
      </c>
      <c r="C466" s="293">
        <v>163</v>
      </c>
      <c r="D466" s="294">
        <f>'сходові кл'!O467</f>
        <v>0.84886824770874691</v>
      </c>
      <c r="E466" s="294">
        <f>'прибуд тер'!O467</f>
        <v>0.64706648914651455</v>
      </c>
      <c r="F466" s="294">
        <f>'слюсарі х.в.'!P467+водовідведення!P467+зварювальник!M467+'слюсарі ц.о. г.в.'!N467+'гаряча вода'!N467+'аварійні служби'!H467</f>
        <v>0.40630510119537366</v>
      </c>
      <c r="G466" s="294">
        <f>даратиз!K467</f>
        <v>7.5400778914953342E-3</v>
      </c>
      <c r="H466" s="294">
        <f>димвенканали!Q467</f>
        <v>4.8000564746832536E-2</v>
      </c>
      <c r="I466" s="294">
        <f>покрівлі!O467+'під зими'!M467+маляри!N467+водій!L467</f>
        <v>0.23323925765835851</v>
      </c>
      <c r="J466" s="294">
        <f>електрики!P467</f>
        <v>7.7549867072806145E-2</v>
      </c>
      <c r="K466" s="295">
        <f t="shared" si="32"/>
        <v>2.2685696054201276</v>
      </c>
      <c r="L466" s="295">
        <v>2.9505666846555784E-2</v>
      </c>
      <c r="M466" s="295">
        <f t="shared" si="33"/>
        <v>2.2999999999999998</v>
      </c>
      <c r="N466" s="295">
        <f t="shared" si="35"/>
        <v>2.76</v>
      </c>
    </row>
    <row r="467" spans="1:14" ht="17.25" customHeight="1" x14ac:dyDescent="0.35">
      <c r="A467" s="293">
        <f t="shared" si="34"/>
        <v>6</v>
      </c>
      <c r="B467" s="293" t="s">
        <v>2143</v>
      </c>
      <c r="C467" s="293">
        <v>151</v>
      </c>
      <c r="D467" s="294">
        <f>'сходові кл'!O468</f>
        <v>0.6729327035880176</v>
      </c>
      <c r="E467" s="294">
        <f>'прибуд тер'!O468</f>
        <v>0.788637283470629</v>
      </c>
      <c r="F467" s="294">
        <f>'слюсарі х.в.'!P468+водовідведення!P468+зварювальник!M468+'слюсарі ц.о. г.в.'!N468+'гаряча вода'!N468+'аварійні служби'!H468</f>
        <v>0.48662612548275519</v>
      </c>
      <c r="G467" s="294">
        <f>даратиз!K468</f>
        <v>1.062437447070598E-2</v>
      </c>
      <c r="H467" s="294">
        <f>димвенканали!Q468</f>
        <v>3.6721596106921259E-2</v>
      </c>
      <c r="I467" s="294">
        <f>покрівлі!O468+'під зими'!M468+маляри!N468+водій!L468</f>
        <v>0.21998544453633168</v>
      </c>
      <c r="J467" s="294">
        <f>електрики!P468</f>
        <v>8.7401510314641911E-2</v>
      </c>
      <c r="K467" s="295">
        <f t="shared" si="32"/>
        <v>2.3029290379700025</v>
      </c>
      <c r="L467" s="295">
        <v>2.9789527010374687E-2</v>
      </c>
      <c r="M467" s="295">
        <f t="shared" si="33"/>
        <v>2.33</v>
      </c>
      <c r="N467" s="295">
        <f t="shared" si="35"/>
        <v>2.7959999999999998</v>
      </c>
    </row>
    <row r="468" spans="1:14" ht="17.25" customHeight="1" x14ac:dyDescent="0.35">
      <c r="A468" s="293">
        <f t="shared" si="34"/>
        <v>7</v>
      </c>
      <c r="B468" s="293" t="s">
        <v>2144</v>
      </c>
      <c r="C468" s="293">
        <v>182</v>
      </c>
      <c r="D468" s="294">
        <f>'сходові кл'!O469</f>
        <v>0.65708947369830695</v>
      </c>
      <c r="E468" s="294">
        <f>'прибуд тер'!O469</f>
        <v>0.99479148935571882</v>
      </c>
      <c r="F468" s="294">
        <f>'слюсарі х.в.'!P469+водовідведення!P469+зварювальник!M469+'слюсарі ц.о. г.в.'!N469+'гаряча вода'!N469+'аварійні служби'!H469</f>
        <v>0.48319822827646297</v>
      </c>
      <c r="G468" s="294">
        <f>даратиз!K469</f>
        <v>8.837425124441068E-3</v>
      </c>
      <c r="H468" s="294">
        <f>димвенканали!Q469</f>
        <v>3.5769795688502699E-2</v>
      </c>
      <c r="I468" s="294">
        <f>покрівлі!O469+'під зими'!M469+маляри!N469+водій!L469</f>
        <v>0.22595668358836246</v>
      </c>
      <c r="J468" s="294">
        <f>електрики!P469</f>
        <v>8.5136118749262427E-2</v>
      </c>
      <c r="K468" s="295">
        <f t="shared" si="32"/>
        <v>2.4907792144810572</v>
      </c>
      <c r="L468" s="295">
        <v>3.2153984167602463E-2</v>
      </c>
      <c r="M468" s="295">
        <f t="shared" si="33"/>
        <v>2.52</v>
      </c>
      <c r="N468" s="295">
        <f t="shared" si="35"/>
        <v>3.024</v>
      </c>
    </row>
    <row r="469" spans="1:14" ht="17.25" customHeight="1" x14ac:dyDescent="0.35">
      <c r="A469" s="293">
        <f t="shared" si="34"/>
        <v>8</v>
      </c>
      <c r="B469" s="293" t="s">
        <v>2145</v>
      </c>
      <c r="C469" s="293">
        <v>179</v>
      </c>
      <c r="D469" s="294">
        <f>'сходові кл'!O470</f>
        <v>0.65309345368344274</v>
      </c>
      <c r="E469" s="294">
        <f>'прибуд тер'!O470</f>
        <v>0.85216412882932158</v>
      </c>
      <c r="F469" s="294">
        <f>'слюсарі х.в.'!P470+водовідведення!P470+зварювальник!M470+'слюсарі ц.о. г.в.'!N470+'гаряча вода'!N470+'аварійні служби'!H470</f>
        <v>0.47967105944052602</v>
      </c>
      <c r="G469" s="294">
        <f>даратиз!K470</f>
        <v>8.5954595185995623E-3</v>
      </c>
      <c r="H469" s="294">
        <f>димвенканали!Q470</f>
        <v>3.4790431205893528E-2</v>
      </c>
      <c r="I469" s="294">
        <f>покрівлі!O470+'під зими'!M470+маляри!N470+водій!L470</f>
        <v>0.21722376720692035</v>
      </c>
      <c r="J469" s="294">
        <f>електрики!P470</f>
        <v>8.2805121624863864E-2</v>
      </c>
      <c r="K469" s="295">
        <f t="shared" si="32"/>
        <v>2.3283434215095675</v>
      </c>
      <c r="L469" s="295">
        <v>3.0124597817731337E-2</v>
      </c>
      <c r="M469" s="295">
        <f t="shared" si="33"/>
        <v>2.36</v>
      </c>
      <c r="N469" s="295">
        <f t="shared" si="35"/>
        <v>2.8319999999999999</v>
      </c>
    </row>
    <row r="470" spans="1:14" ht="17.25" customHeight="1" x14ac:dyDescent="0.35">
      <c r="A470" s="293">
        <f t="shared" si="34"/>
        <v>9</v>
      </c>
      <c r="B470" s="293" t="s">
        <v>2146</v>
      </c>
      <c r="C470" s="293">
        <v>146</v>
      </c>
      <c r="D470" s="294">
        <f>'сходові кл'!O471</f>
        <v>0.66646886938056205</v>
      </c>
      <c r="E470" s="294">
        <f>'прибуд тер'!O471</f>
        <v>0.94186894567466106</v>
      </c>
      <c r="F470" s="294">
        <f>'слюсарі х.в.'!P471+водовідведення!P471+зварювальник!M471+'слюсарі ц.о. г.в.'!N471+'гаряча вода'!N471+'аварійні служби'!H471</f>
        <v>0.48599784821254144</v>
      </c>
      <c r="G470" s="294">
        <f>даратиз!K471</f>
        <v>1.0631369243736113E-2</v>
      </c>
      <c r="H470" s="294">
        <f>димвенканали!Q471</f>
        <v>3.6547146719239927E-2</v>
      </c>
      <c r="I470" s="294">
        <f>покрівлі!O471+'під зими'!M471+маляри!N471+водій!L471</f>
        <v>0.2196818847332703</v>
      </c>
      <c r="J470" s="294">
        <f>електрики!P471</f>
        <v>8.6986301239512981E-2</v>
      </c>
      <c r="K470" s="295">
        <f t="shared" si="32"/>
        <v>2.4481823652035235</v>
      </c>
      <c r="L470" s="295">
        <v>3.1585431362891166E-2</v>
      </c>
      <c r="M470" s="295">
        <f t="shared" si="33"/>
        <v>2.48</v>
      </c>
      <c r="N470" s="295">
        <f t="shared" si="35"/>
        <v>2.976</v>
      </c>
    </row>
    <row r="471" spans="1:14" ht="17.25" customHeight="1" x14ac:dyDescent="0.35">
      <c r="A471" s="293">
        <f t="shared" si="34"/>
        <v>10</v>
      </c>
      <c r="B471" s="293" t="s">
        <v>2147</v>
      </c>
      <c r="C471" s="293">
        <v>184</v>
      </c>
      <c r="D471" s="294">
        <f>'сходові кл'!O472</f>
        <v>0.66469259056853647</v>
      </c>
      <c r="E471" s="294">
        <f>'прибуд тер'!O472</f>
        <v>1.0005397773822093</v>
      </c>
      <c r="F471" s="294">
        <f>'слюсарі х.в.'!P472+водовідведення!P472+зварювальник!M472+'слюсарі ц.о. г.в.'!N472+'гаряча вода'!N472+'аварійні служби'!H472</f>
        <v>0.48099196157514201</v>
      </c>
      <c r="G471" s="294">
        <f>даратиз!K472</f>
        <v>8.6238826267461977E-3</v>
      </c>
      <c r="H471" s="294">
        <f>димвенканали!Q472</f>
        <v>3.5157196930988691E-2</v>
      </c>
      <c r="I471" s="294">
        <f>покрівлі!O472+'під зими'!M472+маляри!N472+водій!L472</f>
        <v>0.2266842831808881</v>
      </c>
      <c r="J471" s="294">
        <f>електрики!P472</f>
        <v>8.367806511598079E-2</v>
      </c>
      <c r="K471" s="295">
        <f t="shared" si="32"/>
        <v>2.5003677573804923</v>
      </c>
      <c r="L471" s="295">
        <v>3.2284171744455914E-2</v>
      </c>
      <c r="M471" s="295">
        <f t="shared" si="33"/>
        <v>2.5299999999999998</v>
      </c>
      <c r="N471" s="295">
        <f t="shared" si="35"/>
        <v>3.0359999999999996</v>
      </c>
    </row>
    <row r="472" spans="1:14" ht="17.25" customHeight="1" x14ac:dyDescent="0.35">
      <c r="A472" s="293">
        <f t="shared" si="34"/>
        <v>11</v>
      </c>
      <c r="B472" s="293" t="s">
        <v>2148</v>
      </c>
      <c r="C472" s="293">
        <v>144</v>
      </c>
      <c r="D472" s="294">
        <f>'сходові кл'!O473</f>
        <v>0.67778746073199347</v>
      </c>
      <c r="E472" s="294">
        <f>'прибуд тер'!O473</f>
        <v>0.9323323750047311</v>
      </c>
      <c r="F472" s="294">
        <f>'слюсарі х.в.'!P473+водовідведення!P473+зварювальник!M473+'слюсарі ц.о. г.в.'!N473+'гаряча вода'!N473+'аварійні служби'!H473</f>
        <v>0.48440865461248805</v>
      </c>
      <c r="G472" s="294">
        <f>даратиз!K473</f>
        <v>1.0503008970137392E-2</v>
      </c>
      <c r="H472" s="294">
        <f>димвенканали!Q473</f>
        <v>3.6105886365603142E-2</v>
      </c>
      <c r="I472" s="294">
        <f>покрівлі!O473+'під зими'!M473+маляри!N473+водій!L473</f>
        <v>0.22543695454262397</v>
      </c>
      <c r="J472" s="294">
        <f>електрики!P473</f>
        <v>8.5936052191581236E-2</v>
      </c>
      <c r="K472" s="295">
        <f t="shared" si="32"/>
        <v>2.4525103924191582</v>
      </c>
      <c r="L472" s="295">
        <v>3.1678313456977601E-2</v>
      </c>
      <c r="M472" s="295">
        <f t="shared" si="33"/>
        <v>2.48</v>
      </c>
      <c r="N472" s="295">
        <f t="shared" si="35"/>
        <v>2.976</v>
      </c>
    </row>
    <row r="473" spans="1:14" ht="17.25" customHeight="1" x14ac:dyDescent="0.35">
      <c r="A473" s="293">
        <f t="shared" si="34"/>
        <v>12</v>
      </c>
      <c r="B473" s="293" t="s">
        <v>2149</v>
      </c>
      <c r="C473" s="293">
        <v>162</v>
      </c>
      <c r="D473" s="294">
        <f>'сходові кл'!O474</f>
        <v>0.64716635225952612</v>
      </c>
      <c r="E473" s="294">
        <f>'прибуд тер'!O474</f>
        <v>0.66909233911027699</v>
      </c>
      <c r="F473" s="294">
        <f>'слюсарі х.в.'!P474+водовідведення!P474+зварювальник!M474+'слюсарі ц.о. г.в.'!N474+'гаряча вода'!N474+'аварійні служби'!H474</f>
        <v>0.48079139074048827</v>
      </c>
      <c r="G473" s="294">
        <f>даратиз!K474</f>
        <v>8.0927806601170105E-3</v>
      </c>
      <c r="H473" s="294">
        <f>димвенканали!Q474</f>
        <v>3.510150581983297E-2</v>
      </c>
      <c r="I473" s="294">
        <f>покрівлі!O474+'під зими'!M474+маляри!N474+водій!L474</f>
        <v>0.22712587997668648</v>
      </c>
      <c r="J473" s="294">
        <f>електрики!P474</f>
        <v>8.3545514035904156E-2</v>
      </c>
      <c r="K473" s="295">
        <f t="shared" si="32"/>
        <v>2.1509157626028319</v>
      </c>
      <c r="L473" s="295">
        <v>2.7968373859987072E-2</v>
      </c>
      <c r="M473" s="295">
        <f t="shared" si="33"/>
        <v>2.1800000000000002</v>
      </c>
      <c r="N473" s="295">
        <f t="shared" si="35"/>
        <v>2.6160000000000001</v>
      </c>
    </row>
    <row r="474" spans="1:14" ht="17.25" customHeight="1" x14ac:dyDescent="0.35">
      <c r="A474" s="293">
        <f t="shared" si="34"/>
        <v>13</v>
      </c>
      <c r="B474" s="293" t="s">
        <v>2150</v>
      </c>
      <c r="C474" s="293">
        <v>163</v>
      </c>
      <c r="D474" s="294">
        <f>'сходові кл'!O475</f>
        <v>0.64449499503128949</v>
      </c>
      <c r="E474" s="294">
        <f>'прибуд тер'!O475</f>
        <v>1.344906018330513</v>
      </c>
      <c r="F474" s="294">
        <f>'слюсарі х.в.'!P475+водовідведення!P475+зварювальник!M475+'слюсарі ц.о. г.в.'!N475+'гаряча вода'!N475+'аварійні служби'!H475</f>
        <v>0.41793530005526902</v>
      </c>
      <c r="G474" s="294">
        <f>даратиз!K475</f>
        <v>8.8620981387478835E-3</v>
      </c>
      <c r="H474" s="294">
        <f>димвенканали!Q475</f>
        <v>5.3804490900485079E-2</v>
      </c>
      <c r="I474" s="294">
        <f>покрівлі!O475+'під зими'!M475+маляри!N475+водій!L475</f>
        <v>0.22062886337005216</v>
      </c>
      <c r="J474" s="294">
        <f>електрики!P475</f>
        <v>8.5373808420897423E-2</v>
      </c>
      <c r="K474" s="295">
        <f t="shared" si="32"/>
        <v>2.7760055742472542</v>
      </c>
      <c r="L474" s="295">
        <v>3.5495928338260173E-2</v>
      </c>
      <c r="M474" s="295">
        <f t="shared" si="33"/>
        <v>2.81</v>
      </c>
      <c r="N474" s="295">
        <f t="shared" si="35"/>
        <v>3.3719999999999999</v>
      </c>
    </row>
    <row r="475" spans="1:14" ht="17.25" customHeight="1" x14ac:dyDescent="0.35">
      <c r="A475" s="293">
        <f t="shared" si="34"/>
        <v>14</v>
      </c>
      <c r="B475" s="293" t="s">
        <v>2151</v>
      </c>
      <c r="C475" s="293">
        <v>200</v>
      </c>
      <c r="D475" s="294">
        <f>'сходові кл'!O476</f>
        <v>0.67866025165498822</v>
      </c>
      <c r="E475" s="294">
        <f>'прибуд тер'!O476</f>
        <v>0.90687339803398859</v>
      </c>
      <c r="F475" s="294">
        <f>'слюсарі х.в.'!P476+водовідведення!P476+зварювальник!M476+'слюсарі ц.о. г.в.'!N476+'гаряча вода'!N476+'аварійні служби'!H476</f>
        <v>0.41595513677697987</v>
      </c>
      <c r="G475" s="294">
        <f>даратиз!K476</f>
        <v>8.726257914028656E-3</v>
      </c>
      <c r="H475" s="294">
        <f>димвенканали!Q476</f>
        <v>5.2979763615772543E-2</v>
      </c>
      <c r="I475" s="294">
        <f>покрівлі!O476+'під зими'!M476+маляри!N476+водій!L476</f>
        <v>0.22563197460610607</v>
      </c>
      <c r="J475" s="294">
        <f>електрики!P476</f>
        <v>8.4033469911823686E-2</v>
      </c>
      <c r="K475" s="295">
        <f t="shared" si="32"/>
        <v>2.372860252513687</v>
      </c>
      <c r="L475" s="295">
        <v>3.0561684716505697E-2</v>
      </c>
      <c r="M475" s="295">
        <f t="shared" si="33"/>
        <v>2.4</v>
      </c>
      <c r="N475" s="295">
        <f t="shared" si="35"/>
        <v>2.88</v>
      </c>
    </row>
    <row r="476" spans="1:14" ht="17.25" customHeight="1" x14ac:dyDescent="0.35">
      <c r="A476" s="293">
        <f t="shared" si="34"/>
        <v>15</v>
      </c>
      <c r="B476" s="293" t="s">
        <v>2152</v>
      </c>
      <c r="C476" s="293">
        <v>169</v>
      </c>
      <c r="D476" s="294">
        <f>'сходові кл'!O477</f>
        <v>0.66953385185686043</v>
      </c>
      <c r="E476" s="294">
        <f>'прибуд тер'!O477</f>
        <v>0.92344780020603068</v>
      </c>
      <c r="F476" s="294">
        <f>'слюсарі х.в.'!P477+водовідведення!P477+зварювальник!M477+'слюсарі ц.о. г.в.'!N477+'гаряча вода'!N477+'аварійні служби'!H477</f>
        <v>0.41629158962315405</v>
      </c>
      <c r="G476" s="294">
        <f>даратиз!K477</f>
        <v>8.7493387532366282E-3</v>
      </c>
      <c r="H476" s="294">
        <f>димвенканали!Q477</f>
        <v>5.3119894404632932E-2</v>
      </c>
      <c r="I476" s="294">
        <f>покрівлі!O477+'під зими'!M477+маляри!N477+водій!L477</f>
        <v>0.22739645779449419</v>
      </c>
      <c r="J476" s="294">
        <f>електрики!P477</f>
        <v>8.4287530879667644E-2</v>
      </c>
      <c r="K476" s="295">
        <f t="shared" si="32"/>
        <v>2.382826463518076</v>
      </c>
      <c r="L476" s="295">
        <v>3.0682578824408734E-2</v>
      </c>
      <c r="M476" s="295">
        <f t="shared" si="33"/>
        <v>2.41</v>
      </c>
      <c r="N476" s="295">
        <f t="shared" si="35"/>
        <v>2.8919999999999999</v>
      </c>
    </row>
    <row r="477" spans="1:14" ht="17.25" customHeight="1" x14ac:dyDescent="0.35">
      <c r="A477" s="293">
        <f t="shared" si="34"/>
        <v>16</v>
      </c>
      <c r="B477" s="293" t="s">
        <v>2153</v>
      </c>
      <c r="C477" s="293">
        <v>188</v>
      </c>
      <c r="D477" s="294">
        <f>'сходові кл'!O478</f>
        <v>0.64937131232010703</v>
      </c>
      <c r="E477" s="294">
        <f>'прибуд тер'!O478</f>
        <v>0.97133233460998003</v>
      </c>
      <c r="F477" s="294">
        <f>'слюсарі х.в.'!P478+водовідведення!P478+зварювальник!M478+'слюсарі ц.о. г.в.'!N478+'гаряча вода'!N478+'аварійні служби'!H478</f>
        <v>0.48059284543019831</v>
      </c>
      <c r="G477" s="294">
        <f>даратиз!K478</f>
        <v>8.6586945140936251E-3</v>
      </c>
      <c r="H477" s="294">
        <f>димвенканали!Q478</f>
        <v>5.2569565682947149E-2</v>
      </c>
      <c r="I477" s="294">
        <f>покрівлі!O478+'під зими'!M478+маляри!N478+водій!L478</f>
        <v>0.22547932322523889</v>
      </c>
      <c r="J477" s="294">
        <f>електрики!P478</f>
        <v>8.338283741946366E-2</v>
      </c>
      <c r="K477" s="295">
        <f t="shared" si="32"/>
        <v>2.4713869132020294</v>
      </c>
      <c r="L477" s="295">
        <v>3.194265844989716E-2</v>
      </c>
      <c r="M477" s="295">
        <f t="shared" si="33"/>
        <v>2.5</v>
      </c>
      <c r="N477" s="295">
        <f t="shared" si="35"/>
        <v>3</v>
      </c>
    </row>
    <row r="478" spans="1:14" ht="17.25" customHeight="1" x14ac:dyDescent="0.35">
      <c r="A478" s="293">
        <f t="shared" si="34"/>
        <v>17</v>
      </c>
      <c r="B478" s="293" t="s">
        <v>2154</v>
      </c>
      <c r="C478" s="293">
        <v>172</v>
      </c>
      <c r="D478" s="294">
        <f>'сходові кл'!O479</f>
        <v>0.65708130561194567</v>
      </c>
      <c r="E478" s="294">
        <f>'прибуд тер'!O479</f>
        <v>0.74795441385856665</v>
      </c>
      <c r="F478" s="294">
        <f>'слюсарі х.в.'!P479+водовідведення!P479+зварювальник!M479+'слюсарі ц.о. г.в.'!N479+'гаряча вода'!N479+'аварійні служби'!H479</f>
        <v>0.41664053742058871</v>
      </c>
      <c r="G478" s="294">
        <f>даратиз!K479</f>
        <v>8.2498115525279862E-3</v>
      </c>
      <c r="H478" s="294">
        <f>димвенканали!Q479</f>
        <v>5.3265229273045056E-2</v>
      </c>
      <c r="I478" s="294">
        <f>покрівлі!O479+'під зими'!M479+маляри!N479+водій!L479</f>
        <v>0.2206505304228209</v>
      </c>
      <c r="J478" s="294">
        <f>електрики!P479</f>
        <v>8.4518139719283694E-2</v>
      </c>
      <c r="K478" s="295">
        <f t="shared" si="32"/>
        <v>2.1883599678587786</v>
      </c>
      <c r="L478" s="295">
        <v>2.8243307291851091E-2</v>
      </c>
      <c r="M478" s="295">
        <f t="shared" si="33"/>
        <v>2.2200000000000002</v>
      </c>
      <c r="N478" s="295">
        <f t="shared" si="35"/>
        <v>2.6640000000000001</v>
      </c>
    </row>
    <row r="479" spans="1:14" ht="17.25" customHeight="1" x14ac:dyDescent="0.35">
      <c r="A479" s="293">
        <f t="shared" si="34"/>
        <v>18</v>
      </c>
      <c r="B479" s="293" t="s">
        <v>2155</v>
      </c>
      <c r="C479" s="293">
        <v>137</v>
      </c>
      <c r="D479" s="294">
        <f>'сходові кл'!O480</f>
        <v>0.78303685198760242</v>
      </c>
      <c r="E479" s="294">
        <f>'прибуд тер'!O480</f>
        <v>0.83719942921757906</v>
      </c>
      <c r="F479" s="294">
        <f>'слюсарі х.в.'!P480+водовідведення!P480+зварювальник!M480+'слюсарі ц.о. г.в.'!N480+'гаряча вода'!N480+'аварійні служби'!H480</f>
        <v>0.41438258385197135</v>
      </c>
      <c r="G479" s="294">
        <f>даратиз!K480</f>
        <v>8.58198879362722E-3</v>
      </c>
      <c r="H479" s="294">
        <f>димвенканали!Q480</f>
        <v>5.2056471509014185E-2</v>
      </c>
      <c r="I479" s="294">
        <f>покрівлі!O480+'під зими'!M480+маляри!N480+водій!L480</f>
        <v>0.23298694380576651</v>
      </c>
      <c r="J479" s="294">
        <f>електрики!P480</f>
        <v>8.2987383032679191E-2</v>
      </c>
      <c r="K479" s="295">
        <f t="shared" si="32"/>
        <v>2.4112316521982402</v>
      </c>
      <c r="L479" s="295">
        <v>3.1141850832510944E-2</v>
      </c>
      <c r="M479" s="295">
        <f t="shared" si="33"/>
        <v>2.44</v>
      </c>
      <c r="N479" s="295">
        <f t="shared" si="35"/>
        <v>2.9279999999999999</v>
      </c>
    </row>
    <row r="480" spans="1:14" ht="17.25" customHeight="1" x14ac:dyDescent="0.35">
      <c r="A480" s="293">
        <f t="shared" si="34"/>
        <v>19</v>
      </c>
      <c r="B480" s="293" t="s">
        <v>2156</v>
      </c>
      <c r="C480" s="293">
        <v>198</v>
      </c>
      <c r="D480" s="294">
        <f>'сходові кл'!O481</f>
        <v>0.67882519265351038</v>
      </c>
      <c r="E480" s="294">
        <f>'прибуд тер'!O481</f>
        <v>1.0413486939166534</v>
      </c>
      <c r="F480" s="294">
        <f>'слюсарі х.в.'!P481+водовідведення!P481+зварювальник!M481+'слюсарі ц.о. г.в.'!N481+'гаряча вода'!N481+'аварійні служби'!H481</f>
        <v>0.43503471632495072</v>
      </c>
      <c r="G480" s="294">
        <f>даратиз!K481</f>
        <v>9.9632763851189524E-3</v>
      </c>
      <c r="H480" s="294">
        <f>димвенканали!Q481</f>
        <v>6.0681327521854511E-2</v>
      </c>
      <c r="I480" s="294">
        <f>покрівлі!O481+'під зими'!M481+маляри!N481+водій!L481</f>
        <v>0.22590365683433072</v>
      </c>
      <c r="J480" s="294">
        <f>електрики!P481</f>
        <v>9.6601353674729912E-2</v>
      </c>
      <c r="K480" s="295">
        <f t="shared" si="32"/>
        <v>2.548358217311149</v>
      </c>
      <c r="L480" s="295">
        <v>3.2615536574989189E-2</v>
      </c>
      <c r="M480" s="295">
        <f t="shared" si="33"/>
        <v>2.58</v>
      </c>
      <c r="N480" s="295">
        <f t="shared" si="35"/>
        <v>3.0960000000000001</v>
      </c>
    </row>
    <row r="481" spans="1:14" ht="17.25" customHeight="1" x14ac:dyDescent="0.35">
      <c r="A481" s="293">
        <f t="shared" si="34"/>
        <v>20</v>
      </c>
      <c r="B481" s="293" t="s">
        <v>2157</v>
      </c>
      <c r="C481" s="293">
        <v>155</v>
      </c>
      <c r="D481" s="294">
        <f>'сходові кл'!O482</f>
        <v>0.83211814168781517</v>
      </c>
      <c r="E481" s="294">
        <f>'прибуд тер'!O482</f>
        <v>0.8700793837795332</v>
      </c>
      <c r="F481" s="294">
        <f>'слюсарі х.в.'!P482+водовідведення!P482+зварювальник!M482+'слюсарі ц.о. г.в.'!N482+'гаряча вода'!N482+'аварійні служби'!H482</f>
        <v>0.47717648905302479</v>
      </c>
      <c r="G481" s="294">
        <f>даратиз!K482</f>
        <v>9.9188619222933122E-3</v>
      </c>
      <c r="H481" s="294">
        <f>димвенканали!Q482</f>
        <v>3.4097781165443063E-2</v>
      </c>
      <c r="I481" s="294">
        <f>покрівлі!O482+'під зими'!M482+маляри!N482+водій!L482</f>
        <v>0.21624848492745441</v>
      </c>
      <c r="J481" s="294">
        <f>електрики!P482</f>
        <v>8.1156536975149865E-2</v>
      </c>
      <c r="K481" s="295">
        <f t="shared" si="32"/>
        <v>2.5207956795107136</v>
      </c>
      <c r="L481" s="295">
        <v>3.2521363033472285E-2</v>
      </c>
      <c r="M481" s="295">
        <f t="shared" si="33"/>
        <v>2.5499999999999998</v>
      </c>
      <c r="N481" s="295">
        <f t="shared" si="35"/>
        <v>3.0599999999999996</v>
      </c>
    </row>
    <row r="482" spans="1:14" ht="17.25" customHeight="1" x14ac:dyDescent="0.35">
      <c r="A482" s="293">
        <f t="shared" si="34"/>
        <v>21</v>
      </c>
      <c r="B482" s="293" t="s">
        <v>2158</v>
      </c>
      <c r="C482" s="293">
        <v>125</v>
      </c>
      <c r="D482" s="294">
        <f>'сходові кл'!O483</f>
        <v>0.64518602816747639</v>
      </c>
      <c r="E482" s="294">
        <f>'прибуд тер'!O483</f>
        <v>1.0237286645013373</v>
      </c>
      <c r="F482" s="294">
        <f>'слюсарі х.в.'!P483+водовідведення!P483+зварювальник!M483+'слюсарі ц.о. г.в.'!N483+'гаряча вода'!N483+'аварійні служби'!H483</f>
        <v>0.48565583682578317</v>
      </c>
      <c r="G482" s="294">
        <f>даратиз!K483</f>
        <v>1.0632403515475735E-2</v>
      </c>
      <c r="H482" s="294">
        <f>димвенканали!Q483</f>
        <v>3.6452182791960282E-2</v>
      </c>
      <c r="I482" s="294">
        <f>покрівлі!O483+'під зими'!M483+маляри!N483+водій!L483</f>
        <v>0.21571101359656331</v>
      </c>
      <c r="J482" s="294">
        <f>електрики!P483</f>
        <v>8.6760276459830629E-2</v>
      </c>
      <c r="K482" s="295">
        <f t="shared" si="32"/>
        <v>2.5041264058584267</v>
      </c>
      <c r="L482" s="295">
        <v>3.2268196948672487E-2</v>
      </c>
      <c r="M482" s="295">
        <f t="shared" si="33"/>
        <v>2.54</v>
      </c>
      <c r="N482" s="295">
        <f t="shared" si="35"/>
        <v>3.048</v>
      </c>
    </row>
    <row r="483" spans="1:14" ht="17.25" customHeight="1" x14ac:dyDescent="0.35">
      <c r="A483" s="293">
        <f t="shared" si="34"/>
        <v>22</v>
      </c>
      <c r="B483" s="293" t="s">
        <v>2159</v>
      </c>
      <c r="C483" s="293">
        <v>168</v>
      </c>
      <c r="D483" s="294">
        <f>'сходові кл'!O484</f>
        <v>0.74432232151421185</v>
      </c>
      <c r="E483" s="294">
        <f>'прибуд тер'!O484</f>
        <v>0.58293356012405284</v>
      </c>
      <c r="F483" s="294">
        <f>'слюсарі х.в.'!P484+водовідведення!P484+зварювальник!M484+'слюсарі ц.о. г.в.'!N484+'гаряча вода'!N484+'аварійні служби'!H484</f>
        <v>0.43521244356136213</v>
      </c>
      <c r="G483" s="294">
        <f>даратиз!K484</f>
        <v>1.004731911628353E-2</v>
      </c>
      <c r="H483" s="294">
        <f>димвенканали!Q484</f>
        <v>6.1000327631524798E-2</v>
      </c>
      <c r="I483" s="294">
        <f>покрівлі!O484+'під зими'!M484+маляри!N484+водій!L484</f>
        <v>0.22718465966194323</v>
      </c>
      <c r="J483" s="294">
        <f>електрики!P484+підкачка!I485</f>
        <v>0.52543159637895587</v>
      </c>
      <c r="K483" s="295">
        <f t="shared" si="32"/>
        <v>2.5861322279883341</v>
      </c>
      <c r="L483" s="295">
        <v>3.4018489492910683E-2</v>
      </c>
      <c r="M483" s="295">
        <f t="shared" si="33"/>
        <v>2.62</v>
      </c>
      <c r="N483" s="295">
        <f t="shared" si="35"/>
        <v>3.1440000000000001</v>
      </c>
    </row>
    <row r="484" spans="1:14" ht="17.25" customHeight="1" x14ac:dyDescent="0.35">
      <c r="A484" s="293">
        <f t="shared" si="34"/>
        <v>23</v>
      </c>
      <c r="B484" s="293" t="s">
        <v>1928</v>
      </c>
      <c r="C484" s="293">
        <v>342</v>
      </c>
      <c r="D484" s="294">
        <f>'сходові кл'!O485</f>
        <v>1.0487693684766668</v>
      </c>
      <c r="E484" s="294">
        <f>'прибуд тер'!O485</f>
        <v>0.95440993966421828</v>
      </c>
      <c r="F484" s="294">
        <f>'слюсарі х.в.'!P485+водовідведення!P485+зварювальник!M485+'слюсарі ц.о. г.в.'!N485+'гаряча вода'!N485+'аварійні служби'!H485</f>
        <v>0.46040585527718292</v>
      </c>
      <c r="G484" s="294">
        <f>даратиз!K485</f>
        <v>4.6756373063391145E-3</v>
      </c>
      <c r="H484" s="294">
        <f>димвенканали!Q485</f>
        <v>2.9441195718338392E-2</v>
      </c>
      <c r="I484" s="294">
        <f>покрівлі!O485+'під зими'!M485+маляри!N485+водій!L485</f>
        <v>0.17706661541967744</v>
      </c>
      <c r="J484" s="294">
        <f>електрики!P485</f>
        <v>7.0073342230534158E-2</v>
      </c>
      <c r="K484" s="295">
        <f t="shared" si="32"/>
        <v>2.7448419540929567</v>
      </c>
      <c r="L484" s="295">
        <v>3.5279894575960716E-2</v>
      </c>
      <c r="M484" s="295">
        <f t="shared" si="33"/>
        <v>2.78</v>
      </c>
      <c r="N484" s="295">
        <f t="shared" si="35"/>
        <v>3.3359999999999999</v>
      </c>
    </row>
    <row r="485" spans="1:14" ht="17.25" customHeight="1" x14ac:dyDescent="0.35">
      <c r="A485" s="293">
        <f t="shared" si="34"/>
        <v>24</v>
      </c>
      <c r="B485" s="293" t="s">
        <v>1929</v>
      </c>
      <c r="C485" s="293">
        <v>95</v>
      </c>
      <c r="D485" s="294">
        <f>'сходові кл'!O486</f>
        <v>0.97514552354951334</v>
      </c>
      <c r="E485" s="294">
        <f>'прибуд тер'!O486</f>
        <v>0.8901264888195527</v>
      </c>
      <c r="F485" s="294">
        <f>'слюсарі х.в.'!P486+водовідведення!P486+зварювальник!M486+'слюсарі ц.о. г.в.'!N486+'гаряча вода'!N486+'аварійні служби'!H486</f>
        <v>0.46157038874056477</v>
      </c>
      <c r="G485" s="294">
        <f>даратиз!K486</f>
        <v>8.8845553822152895E-3</v>
      </c>
      <c r="H485" s="294">
        <f>димвенканали!Q486</f>
        <v>2.9764543640112336E-2</v>
      </c>
      <c r="I485" s="294">
        <f>покрівлі!O486+'під зими'!M486+маляри!N486+водій!L486</f>
        <v>0.17833172073912379</v>
      </c>
      <c r="J485" s="294">
        <f>електрики!P486</f>
        <v>7.0842946488417075E-2</v>
      </c>
      <c r="K485" s="295">
        <f t="shared" si="32"/>
        <v>2.6146661673594997</v>
      </c>
      <c r="L485" s="295">
        <v>3.3673070545433087E-2</v>
      </c>
      <c r="M485" s="295">
        <f t="shared" si="33"/>
        <v>2.65</v>
      </c>
      <c r="N485" s="295">
        <f t="shared" si="35"/>
        <v>3.1799999999999997</v>
      </c>
    </row>
    <row r="486" spans="1:14" ht="17.25" customHeight="1" x14ac:dyDescent="0.35">
      <c r="A486" s="293">
        <f t="shared" si="34"/>
        <v>25</v>
      </c>
      <c r="B486" s="293" t="s">
        <v>2160</v>
      </c>
      <c r="C486" s="293">
        <v>8</v>
      </c>
      <c r="D486" s="294">
        <f>'сходові кл'!O487</f>
        <v>0</v>
      </c>
      <c r="E486" s="294">
        <f>'прибуд тер'!O487</f>
        <v>0</v>
      </c>
      <c r="F486" s="294">
        <f>'слюсарі х.в.'!P487+водовідведення!P487+зварювальник!M487+'слюсарі ц.о. г.в.'!N487+'гаряча вода'!N487+'аварійні служби'!H487</f>
        <v>0.31804338598577897</v>
      </c>
      <c r="G486" s="294">
        <f>даратиз!K487</f>
        <v>0</v>
      </c>
      <c r="H486" s="294">
        <f>димвенканали!Q487</f>
        <v>9.0182796716354749E-2</v>
      </c>
      <c r="I486" s="294">
        <f>покрівлі!O487+'під зими'!M487+маляри!N487+водій!L487</f>
        <v>0.33930404275383785</v>
      </c>
      <c r="J486" s="294">
        <f>електрики!P487</f>
        <v>8.5858061446540637E-2</v>
      </c>
      <c r="K486" s="295">
        <f t="shared" si="32"/>
        <v>0.83338828690251221</v>
      </c>
      <c r="L486" s="295">
        <v>1.1481593596649263E-2</v>
      </c>
      <c r="M486" s="295">
        <f t="shared" si="33"/>
        <v>0.84</v>
      </c>
      <c r="N486" s="295">
        <f t="shared" si="35"/>
        <v>1.008</v>
      </c>
    </row>
    <row r="487" spans="1:14" ht="17.25" customHeight="1" x14ac:dyDescent="0.35">
      <c r="A487" s="293">
        <f t="shared" si="34"/>
        <v>26</v>
      </c>
      <c r="B487" s="293" t="s">
        <v>1815</v>
      </c>
      <c r="C487" s="293">
        <v>161</v>
      </c>
      <c r="D487" s="294">
        <f>'сходові кл'!O488</f>
        <v>0.5794555211782989</v>
      </c>
      <c r="E487" s="294">
        <f>'прибуд тер'!O488</f>
        <v>1.1573112499650455</v>
      </c>
      <c r="F487" s="294">
        <f>'слюсарі х.в.'!P488+водовідведення!P488+зварювальник!M488+'слюсарі ц.о. г.в.'!N488+'гаряча вода'!N488+'аварійні служби'!H488</f>
        <v>0.48247054888911134</v>
      </c>
      <c r="G487" s="294">
        <f>даратиз!K488</f>
        <v>8.7875059422275661E-3</v>
      </c>
      <c r="H487" s="294">
        <f>димвенканали!Q488</f>
        <v>3.5567746005074452E-2</v>
      </c>
      <c r="I487" s="294">
        <f>покрівлі!O488+'під зими'!M488+маляри!N488+водій!L488</f>
        <v>0.21636953201567405</v>
      </c>
      <c r="J487" s="294">
        <f>електрики!P488</f>
        <v>8.4655217879953656E-2</v>
      </c>
      <c r="K487" s="295">
        <f t="shared" si="32"/>
        <v>2.5646173218753856</v>
      </c>
      <c r="L487" s="295">
        <v>3.3025069513445193E-2</v>
      </c>
      <c r="M487" s="295">
        <f t="shared" si="33"/>
        <v>2.6</v>
      </c>
      <c r="N487" s="295">
        <f t="shared" si="35"/>
        <v>3.12</v>
      </c>
    </row>
    <row r="488" spans="1:14" ht="17.25" customHeight="1" x14ac:dyDescent="0.35">
      <c r="A488" s="293">
        <f t="shared" si="34"/>
        <v>27</v>
      </c>
      <c r="B488" s="293" t="s">
        <v>613</v>
      </c>
      <c r="C488" s="293">
        <v>54</v>
      </c>
      <c r="D488" s="294">
        <f>'сходові кл'!O489</f>
        <v>0.84360117547719027</v>
      </c>
      <c r="E488" s="294">
        <f>'прибуд тер'!O489</f>
        <v>1.1064785319645356</v>
      </c>
      <c r="F488" s="294">
        <f>'слюсарі х.в.'!P489+водовідведення!P489+зварювальник!M489+'слюсарі ц.о. г.в.'!N489+'гаряча вода'!N489+'аварійні служби'!H489</f>
        <v>0.39563099382757216</v>
      </c>
      <c r="G488" s="294">
        <f>даратиз!K489</f>
        <v>1.2599160055996267E-2</v>
      </c>
      <c r="H488" s="294">
        <f>димвенканали!Q489</f>
        <v>4.4514868113187146E-2</v>
      </c>
      <c r="I488" s="294">
        <f>покрівлі!O489+'під зими'!M489+маляри!N489+водій!L489</f>
        <v>0.32283073159491038</v>
      </c>
      <c r="J488" s="294">
        <f>електрики!P489</f>
        <v>7.0633580182105055E-2</v>
      </c>
      <c r="K488" s="295">
        <f t="shared" si="32"/>
        <v>2.7962890412154966</v>
      </c>
      <c r="L488" s="295">
        <v>3.609698782899913E-2</v>
      </c>
      <c r="M488" s="295">
        <f t="shared" si="33"/>
        <v>2.83</v>
      </c>
      <c r="N488" s="295">
        <f t="shared" si="35"/>
        <v>3.3959999999999999</v>
      </c>
    </row>
    <row r="489" spans="1:14" ht="17.25" customHeight="1" x14ac:dyDescent="0.35">
      <c r="A489" s="293">
        <f t="shared" si="34"/>
        <v>28</v>
      </c>
      <c r="B489" s="293" t="s">
        <v>614</v>
      </c>
      <c r="C489" s="293">
        <v>10</v>
      </c>
      <c r="D489" s="294">
        <f>'сходові кл'!O490</f>
        <v>0</v>
      </c>
      <c r="E489" s="294">
        <f>'прибуд тер'!O490</f>
        <v>1.0899231834862384</v>
      </c>
      <c r="F489" s="294">
        <f>'слюсарі х.в.'!P490+водовідведення!P490+зварювальник!M490+'слюсарі ц.о. г.в.'!N490+'гаряча вода'!N490+'аварійні служби'!H490</f>
        <v>0.37199166926339744</v>
      </c>
      <c r="G489" s="294">
        <f>даратиз!K490</f>
        <v>1.2041284403669725E-2</v>
      </c>
      <c r="H489" s="294">
        <f>димвенканали!Q490</f>
        <v>0.10210512791527834</v>
      </c>
      <c r="I489" s="294">
        <f>покрівлі!O490+'під зими'!M490+маляри!N490+водій!L490</f>
        <v>0.39164668222516835</v>
      </c>
      <c r="J489" s="294">
        <f>електрики!P490</f>
        <v>0.12151081838437593</v>
      </c>
      <c r="K489" s="295">
        <f t="shared" si="32"/>
        <v>2.0892187656781283</v>
      </c>
      <c r="L489" s="295">
        <v>2.6920521421027448E-2</v>
      </c>
      <c r="M489" s="295">
        <f t="shared" si="33"/>
        <v>2.12</v>
      </c>
      <c r="N489" s="295">
        <f t="shared" si="35"/>
        <v>2.544</v>
      </c>
    </row>
    <row r="490" spans="1:14" ht="17.25" customHeight="1" x14ac:dyDescent="0.35">
      <c r="A490" s="293">
        <f t="shared" si="34"/>
        <v>29</v>
      </c>
      <c r="B490" s="293" t="s">
        <v>615</v>
      </c>
      <c r="C490" s="293">
        <v>11</v>
      </c>
      <c r="D490" s="294">
        <f>'сходові кл'!O491</f>
        <v>0</v>
      </c>
      <c r="E490" s="294">
        <f>'прибуд тер'!O491</f>
        <v>0.99401121212121213</v>
      </c>
      <c r="F490" s="294">
        <f>'слюсарі х.в.'!P491+водовідведення!P491+зварювальник!M491+'слюсарі ц.о. г.в.'!N491+'гаряча вода'!N491+'аварійні служби'!H491</f>
        <v>0.34123042310331425</v>
      </c>
      <c r="G490" s="294">
        <f>даратиз!K491</f>
        <v>1.0026737967914439E-2</v>
      </c>
      <c r="H490" s="294">
        <f>димвенканали!Q491</f>
        <v>7.085217050398103E-2</v>
      </c>
      <c r="I490" s="294">
        <f>покрівлі!O491+'під зими'!M491+маляри!N491+водій!L491</f>
        <v>0.39699256076794454</v>
      </c>
      <c r="J490" s="294">
        <f>електрики!P491</f>
        <v>0.10067277867867595</v>
      </c>
      <c r="K490" s="295">
        <f t="shared" si="32"/>
        <v>1.9137858831430423</v>
      </c>
      <c r="L490" s="295">
        <v>2.5009268529348219E-2</v>
      </c>
      <c r="M490" s="295">
        <f t="shared" si="33"/>
        <v>1.94</v>
      </c>
      <c r="N490" s="295">
        <f t="shared" si="35"/>
        <v>2.3279999999999998</v>
      </c>
    </row>
    <row r="491" spans="1:14" ht="17.25" customHeight="1" x14ac:dyDescent="0.35">
      <c r="A491" s="293">
        <f t="shared" si="34"/>
        <v>30</v>
      </c>
      <c r="B491" s="293" t="s">
        <v>616</v>
      </c>
      <c r="C491" s="293">
        <v>46</v>
      </c>
      <c r="D491" s="294">
        <f>'сходові кл'!O492</f>
        <v>0</v>
      </c>
      <c r="E491" s="294">
        <f>'прибуд тер'!O492</f>
        <v>1.1008015138484888</v>
      </c>
      <c r="F491" s="294">
        <f>'слюсарі х.в.'!P492+водовідведення!P492+зварювальник!M492+'слюсарі ц.о. г.в.'!N492+'гаряча вода'!N492+'аварійні служби'!H492</f>
        <v>0.34744597363795493</v>
      </c>
      <c r="G491" s="294">
        <f>даратиз!K492</f>
        <v>3.3198431769318323E-3</v>
      </c>
      <c r="H491" s="294">
        <f>димвенканали!Q492</f>
        <v>9.2495819503009197E-2</v>
      </c>
      <c r="I491" s="294">
        <f>покрівлі!O492+'під зими'!M492+маляри!N492+водій!L492</f>
        <v>0.30886391567700738</v>
      </c>
      <c r="J491" s="294">
        <f>електрики!P492</f>
        <v>0.1052893250052335</v>
      </c>
      <c r="K491" s="295">
        <f t="shared" si="32"/>
        <v>1.9582163908486259</v>
      </c>
      <c r="L491" s="295">
        <v>2.5198452049736236E-2</v>
      </c>
      <c r="M491" s="295">
        <f t="shared" si="33"/>
        <v>1.98</v>
      </c>
      <c r="N491" s="295">
        <f t="shared" si="35"/>
        <v>2.3759999999999999</v>
      </c>
    </row>
    <row r="492" spans="1:14" ht="17.25" customHeight="1" x14ac:dyDescent="0.35">
      <c r="A492" s="293">
        <f t="shared" si="34"/>
        <v>31</v>
      </c>
      <c r="B492" s="293" t="s">
        <v>617</v>
      </c>
      <c r="C492" s="293">
        <v>41</v>
      </c>
      <c r="D492" s="294">
        <f>'сходові кл'!O493</f>
        <v>0</v>
      </c>
      <c r="E492" s="294">
        <f>'прибуд тер'!O493</f>
        <v>1.112228732867133</v>
      </c>
      <c r="F492" s="294">
        <f>'слюсарі х.в.'!P493+водовідведення!P493+зварювальник!M493+'слюсарі ц.о. г.в.'!N493+'гаряча вода'!N493+'аварійні служби'!H493</f>
        <v>0.41236485942910406</v>
      </c>
      <c r="G492" s="294">
        <f>даратиз!K493</f>
        <v>0</v>
      </c>
      <c r="H492" s="294">
        <f>димвенканали!Q493</f>
        <v>7.1157379853844321E-2</v>
      </c>
      <c r="I492" s="294">
        <f>покрівлі!O493+'під зими'!M493+маляри!N493+водій!L493</f>
        <v>0.61080463564537379</v>
      </c>
      <c r="J492" s="294">
        <f>електрики!P493</f>
        <v>0.14819221486877734</v>
      </c>
      <c r="K492" s="295">
        <f t="shared" si="32"/>
        <v>2.3547478226642324</v>
      </c>
      <c r="L492" s="295">
        <v>3.0739266577083198E-2</v>
      </c>
      <c r="M492" s="295">
        <f t="shared" si="33"/>
        <v>2.39</v>
      </c>
      <c r="N492" s="295">
        <f t="shared" si="35"/>
        <v>2.8679999999999999</v>
      </c>
    </row>
    <row r="493" spans="1:14" ht="17.25" customHeight="1" x14ac:dyDescent="0.35">
      <c r="A493" s="293">
        <f t="shared" si="34"/>
        <v>32</v>
      </c>
      <c r="B493" s="293" t="s">
        <v>618</v>
      </c>
      <c r="C493" s="293">
        <v>29</v>
      </c>
      <c r="D493" s="294">
        <f>'сходові кл'!O494</f>
        <v>0</v>
      </c>
      <c r="E493" s="294">
        <f>'прибуд тер'!O494</f>
        <v>1.108258715879884</v>
      </c>
      <c r="F493" s="294">
        <f>'слюсарі х.в.'!P494+водовідведення!P494+зварювальник!M494+'слюсарі ц.о. г.в.'!N494+'гаряча вода'!N494+'аварійні служби'!H494</f>
        <v>0.33716086842906001</v>
      </c>
      <c r="G493" s="294">
        <f>даратиз!K494</f>
        <v>0</v>
      </c>
      <c r="H493" s="294">
        <f>димвенканали!Q494</f>
        <v>8.276267461934915E-2</v>
      </c>
      <c r="I493" s="294">
        <f>покрівлі!O494+'під зими'!M494+маляри!N494+водій!L494</f>
        <v>0.31038606037338889</v>
      </c>
      <c r="J493" s="294">
        <f>електрики!P494</f>
        <v>9.849221611103956E-2</v>
      </c>
      <c r="K493" s="295">
        <f t="shared" ref="K493:K519" si="36">D493+E493+F493+G493+H493+I493+J493</f>
        <v>1.9370605354127215</v>
      </c>
      <c r="L493" s="295">
        <v>2.4940412522989387E-2</v>
      </c>
      <c r="M493" s="295">
        <f t="shared" ref="M493:M519" si="37">ROUND(K493+L493,2)</f>
        <v>1.96</v>
      </c>
      <c r="N493" s="295">
        <f t="shared" si="35"/>
        <v>2.3519999999999999</v>
      </c>
    </row>
    <row r="494" spans="1:14" ht="17.25" customHeight="1" x14ac:dyDescent="0.35">
      <c r="A494" s="293">
        <f t="shared" si="34"/>
        <v>33</v>
      </c>
      <c r="B494" s="293" t="s">
        <v>619</v>
      </c>
      <c r="C494" s="293">
        <v>28</v>
      </c>
      <c r="D494" s="294">
        <f>'сходові кл'!O495</f>
        <v>0</v>
      </c>
      <c r="E494" s="294">
        <f>'прибуд тер'!O495</f>
        <v>1.1053938753387538</v>
      </c>
      <c r="F494" s="294">
        <f>'слюсарі х.в.'!P495+водовідведення!P495+зварювальник!M495+'слюсарі ц.о. г.в.'!N495+'гаряча вода'!N495+'аварійні служби'!H495</f>
        <v>0.33417685500805072</v>
      </c>
      <c r="G494" s="294">
        <f>даратиз!K495</f>
        <v>0</v>
      </c>
      <c r="H494" s="294">
        <f>димвенканали!Q495</f>
        <v>8.1105574040329503E-2</v>
      </c>
      <c r="I494" s="294">
        <f>покрівлі!O495+'під зими'!M495+маляри!N495+водій!L495</f>
        <v>0.31051351223219953</v>
      </c>
      <c r="J494" s="294">
        <f>електрики!P495</f>
        <v>9.6520173652320199E-2</v>
      </c>
      <c r="K494" s="295">
        <f t="shared" si="36"/>
        <v>1.9277099902716539</v>
      </c>
      <c r="L494" s="295">
        <v>2.4838083872536474E-2</v>
      </c>
      <c r="M494" s="295">
        <f t="shared" si="37"/>
        <v>1.95</v>
      </c>
      <c r="N494" s="295">
        <f t="shared" si="35"/>
        <v>2.34</v>
      </c>
    </row>
    <row r="495" spans="1:14" ht="17.25" customHeight="1" x14ac:dyDescent="0.35">
      <c r="A495" s="293">
        <f t="shared" si="34"/>
        <v>34</v>
      </c>
      <c r="B495" s="293" t="s">
        <v>620</v>
      </c>
      <c r="C495" s="293">
        <v>18</v>
      </c>
      <c r="D495" s="294">
        <f>'сходові кл'!O496</f>
        <v>0</v>
      </c>
      <c r="E495" s="294">
        <f>'прибуд тер'!O496</f>
        <v>0</v>
      </c>
      <c r="F495" s="294">
        <f>'слюсарі х.в.'!P496+водовідведення!P496+зварювальник!M496+'слюсарі ц.о. г.в.'!N496+'гаряча вода'!N496+'аварійні служби'!H496</f>
        <v>0.31603610727831116</v>
      </c>
      <c r="G495" s="294">
        <f>даратиз!K496</f>
        <v>5.5845122859270284E-3</v>
      </c>
      <c r="H495" s="294">
        <f>димвенканали!Q496</f>
        <v>9.7771922581630685E-2</v>
      </c>
      <c r="I495" s="294">
        <f>покрівлі!O496+'під зими'!M496+маляри!N496+водій!L496</f>
        <v>0.31666802885357681</v>
      </c>
      <c r="J495" s="294">
        <f>електрики!P496</f>
        <v>8.4531512842657003E-2</v>
      </c>
      <c r="K495" s="295">
        <f t="shared" si="36"/>
        <v>0.82059208384210269</v>
      </c>
      <c r="L495" s="295">
        <v>1.1323486503505873E-2</v>
      </c>
      <c r="M495" s="295">
        <f t="shared" si="37"/>
        <v>0.83</v>
      </c>
      <c r="N495" s="295">
        <f t="shared" si="35"/>
        <v>0.99599999999999989</v>
      </c>
    </row>
    <row r="496" spans="1:14" ht="17.25" customHeight="1" x14ac:dyDescent="0.35">
      <c r="A496" s="293">
        <f t="shared" si="34"/>
        <v>35</v>
      </c>
      <c r="B496" s="293" t="s">
        <v>621</v>
      </c>
      <c r="C496" s="293">
        <v>130</v>
      </c>
      <c r="D496" s="294">
        <f>'сходові кл'!O497</f>
        <v>0.73776716928274211</v>
      </c>
      <c r="E496" s="294">
        <f>'прибуд тер'!O497</f>
        <v>1.1759370052201077</v>
      </c>
      <c r="F496" s="294">
        <f>'слюсарі х.в.'!P497+водовідведення!P497+зварювальник!M497+'слюсарі ц.о. г.в.'!N497+'гаряча вода'!N497+'аварійні служби'!H497</f>
        <v>0.49088287335224745</v>
      </c>
      <c r="G496" s="294">
        <f>даратиз!K497</f>
        <v>9.7722882157096468E-3</v>
      </c>
      <c r="H496" s="294">
        <f>димвенканали!Q497</f>
        <v>3.7903537734531374E-2</v>
      </c>
      <c r="I496" s="294">
        <f>покрівлі!O497+'під зими'!M497+маляри!N497+водій!L497</f>
        <v>0.22101795202114805</v>
      </c>
      <c r="J496" s="294">
        <f>електрики!P497</f>
        <v>9.0167726813605742E-2</v>
      </c>
      <c r="K496" s="295">
        <f t="shared" si="36"/>
        <v>2.7634485526400923</v>
      </c>
      <c r="L496" s="295">
        <v>3.5451111622334205E-2</v>
      </c>
      <c r="M496" s="295">
        <f t="shared" si="37"/>
        <v>2.8</v>
      </c>
      <c r="N496" s="295">
        <f t="shared" si="35"/>
        <v>3.36</v>
      </c>
    </row>
    <row r="497" spans="1:14" ht="17.25" customHeight="1" x14ac:dyDescent="0.35">
      <c r="A497" s="293">
        <f t="shared" si="34"/>
        <v>36</v>
      </c>
      <c r="B497" s="293" t="s">
        <v>1113</v>
      </c>
      <c r="C497" s="293">
        <v>137</v>
      </c>
      <c r="D497" s="294">
        <f>'сходові кл'!O498</f>
        <v>0.6756375424677098</v>
      </c>
      <c r="E497" s="294">
        <f>'прибуд тер'!O498</f>
        <v>0.93892403416557157</v>
      </c>
      <c r="F497" s="294">
        <f>'слюсарі х.в.'!P498+водовідведення!P498+зварювальник!M498+'слюсарі ц.о. г.в.'!N498+'гаряча вода'!N498+'аварійні служби'!H498</f>
        <v>0.48715771108990968</v>
      </c>
      <c r="G497" s="294">
        <f>даратиз!K498</f>
        <v>9.188760918296358E-3</v>
      </c>
      <c r="H497" s="294">
        <f>димвенканали!Q498</f>
        <v>3.6869197791821927E-2</v>
      </c>
      <c r="I497" s="294">
        <f>покрівлі!O498+'під зими'!M498+маляри!N498+водій!L498</f>
        <v>0.21605275247473377</v>
      </c>
      <c r="J497" s="294">
        <f>електрики!P498</f>
        <v>8.7752818851115702E-2</v>
      </c>
      <c r="K497" s="295">
        <f t="shared" si="36"/>
        <v>2.4515828177591592</v>
      </c>
      <c r="L497" s="295">
        <v>3.1612231215611394E-2</v>
      </c>
      <c r="M497" s="295">
        <f t="shared" si="37"/>
        <v>2.48</v>
      </c>
      <c r="N497" s="295">
        <f t="shared" si="35"/>
        <v>2.976</v>
      </c>
    </row>
    <row r="498" spans="1:14" ht="17.25" customHeight="1" x14ac:dyDescent="0.35">
      <c r="A498" s="293">
        <f t="shared" si="34"/>
        <v>37</v>
      </c>
      <c r="B498" s="293" t="s">
        <v>1123</v>
      </c>
      <c r="C498" s="293">
        <v>136</v>
      </c>
      <c r="D498" s="294">
        <f>'сходові кл'!O499</f>
        <v>0.64324744786406662</v>
      </c>
      <c r="E498" s="294">
        <f>'прибуд тер'!O499</f>
        <v>0.97097543072662351</v>
      </c>
      <c r="F498" s="294">
        <f>'слюсарі х.в.'!P499+водовідведення!P499+зварювальник!M499+'слюсарі ц.о. г.в.'!N499+'гаряча вода'!N499+'аварійні служби'!H499</f>
        <v>0.47957060974351307</v>
      </c>
      <c r="G498" s="294">
        <f>даратиз!K499</f>
        <v>8.7457182421106332E-3</v>
      </c>
      <c r="H498" s="294">
        <f>димвенканали!Q499</f>
        <v>3.4762540035915772E-2</v>
      </c>
      <c r="I498" s="294">
        <f>покрівлі!O499+'під зими'!M499+маляри!N499+водій!L499</f>
        <v>0.21107321869888218</v>
      </c>
      <c r="J498" s="294">
        <f>електрики!P499</f>
        <v>8.2738737517446537E-2</v>
      </c>
      <c r="K498" s="295">
        <f t="shared" si="36"/>
        <v>2.4311137028285583</v>
      </c>
      <c r="L498" s="295">
        <v>3.1380602034636829E-2</v>
      </c>
      <c r="M498" s="295">
        <f t="shared" si="37"/>
        <v>2.46</v>
      </c>
      <c r="N498" s="295">
        <f t="shared" si="35"/>
        <v>2.952</v>
      </c>
    </row>
    <row r="499" spans="1:14" ht="17.25" customHeight="1" x14ac:dyDescent="0.35">
      <c r="A499" s="293">
        <f t="shared" si="34"/>
        <v>38</v>
      </c>
      <c r="B499" s="293" t="s">
        <v>622</v>
      </c>
      <c r="C499" s="293">
        <v>180</v>
      </c>
      <c r="D499" s="294">
        <f>'сходові кл'!O500</f>
        <v>0.654389997222798</v>
      </c>
      <c r="E499" s="294">
        <f>'прибуд тер'!O500</f>
        <v>1.2807294449715367</v>
      </c>
      <c r="F499" s="294">
        <f>'слюсарі х.в.'!P500+водовідведення!P500+зварювальник!M500+'слюсарі ц.о. г.в.'!N500+'гаряча вода'!N500+'аварійні служби'!H500</f>
        <v>0.48220245928204086</v>
      </c>
      <c r="G499" s="294">
        <f>даратиз!K500</f>
        <v>8.7691148565688121E-3</v>
      </c>
      <c r="H499" s="294">
        <f>димвенканали!Q500</f>
        <v>3.5493307425144199E-2</v>
      </c>
      <c r="I499" s="294">
        <f>покрівлі!O500+'під зими'!M500+маляри!N500+водій!L500</f>
        <v>0.21881998560838961</v>
      </c>
      <c r="J499" s="294">
        <f>електрики!P500</f>
        <v>8.447804572510946E-2</v>
      </c>
      <c r="K499" s="295">
        <f t="shared" si="36"/>
        <v>2.7648823550915873</v>
      </c>
      <c r="L499" s="295">
        <v>3.5508651929424401E-2</v>
      </c>
      <c r="M499" s="295">
        <f t="shared" si="37"/>
        <v>2.8</v>
      </c>
      <c r="N499" s="295">
        <f t="shared" si="35"/>
        <v>3.36</v>
      </c>
    </row>
    <row r="500" spans="1:14" ht="17.25" customHeight="1" x14ac:dyDescent="0.35">
      <c r="A500" s="293">
        <f t="shared" si="34"/>
        <v>39</v>
      </c>
      <c r="B500" s="293" t="s">
        <v>623</v>
      </c>
      <c r="C500" s="293">
        <v>176</v>
      </c>
      <c r="D500" s="294">
        <f>'сходові кл'!O501</f>
        <v>0.65601944563658077</v>
      </c>
      <c r="E500" s="294">
        <f>'прибуд тер'!O501</f>
        <v>0.88493694022517355</v>
      </c>
      <c r="F500" s="294">
        <f>'слюсарі х.в.'!P501+водовідведення!P501+зварювальник!M501+'слюсарі ц.о. г.в.'!N501+'гаряча вода'!N501+'аварійні служби'!H501</f>
        <v>0.48298844589293621</v>
      </c>
      <c r="G500" s="294">
        <f>даратиз!K501</f>
        <v>8.8230339444647209E-3</v>
      </c>
      <c r="H500" s="294">
        <f>димвенканали!Q501</f>
        <v>3.5711546870524399E-2</v>
      </c>
      <c r="I500" s="294">
        <f>покрівлі!O501+'під зими'!M501+маляри!N501+водій!L501</f>
        <v>0.21918358879790098</v>
      </c>
      <c r="J500" s="294">
        <f>електрики!P501</f>
        <v>8.4997480040571158E-2</v>
      </c>
      <c r="K500" s="295">
        <f t="shared" si="36"/>
        <v>2.3726604814081518</v>
      </c>
      <c r="L500" s="295">
        <v>3.0661740008837462E-2</v>
      </c>
      <c r="M500" s="295">
        <f t="shared" si="37"/>
        <v>2.4</v>
      </c>
      <c r="N500" s="295">
        <f t="shared" si="35"/>
        <v>2.88</v>
      </c>
    </row>
    <row r="501" spans="1:14" ht="17.25" customHeight="1" x14ac:dyDescent="0.35">
      <c r="A501" s="293">
        <f t="shared" si="34"/>
        <v>40</v>
      </c>
      <c r="B501" s="293" t="s">
        <v>624</v>
      </c>
      <c r="C501" s="293">
        <v>178</v>
      </c>
      <c r="D501" s="294">
        <f>'сходові кл'!O502</f>
        <v>0.65716339741915608</v>
      </c>
      <c r="E501" s="294">
        <f>'прибуд тер'!O502</f>
        <v>0.89739059710307956</v>
      </c>
      <c r="F501" s="294">
        <f>'слюсарі х.в.'!P502+водовідведення!P502+зварювальник!M502+'слюсарі ц.о. г.в.'!N502+'гаряча вода'!N502+'аварійні служби'!H502</f>
        <v>0.48321272125558534</v>
      </c>
      <c r="G501" s="294">
        <f>даратиз!K502</f>
        <v>8.838419350302348E-3</v>
      </c>
      <c r="H501" s="294">
        <f>димвенканали!Q502</f>
        <v>3.5773819853395235E-2</v>
      </c>
      <c r="I501" s="294">
        <f>покрівлі!O502+'під зими'!M502+маляри!N502+водій!L502</f>
        <v>0.21896182682215348</v>
      </c>
      <c r="J501" s="294">
        <f>електрики!P502</f>
        <v>8.5145696712277397E-2</v>
      </c>
      <c r="K501" s="295">
        <f t="shared" si="36"/>
        <v>2.3864864785159496</v>
      </c>
      <c r="L501" s="295">
        <v>3.0831078068218012E-2</v>
      </c>
      <c r="M501" s="295">
        <f t="shared" si="37"/>
        <v>2.42</v>
      </c>
      <c r="N501" s="295">
        <f t="shared" si="35"/>
        <v>2.9039999999999999</v>
      </c>
    </row>
    <row r="502" spans="1:14" ht="17.25" customHeight="1" x14ac:dyDescent="0.35">
      <c r="A502" s="293">
        <f t="shared" si="34"/>
        <v>41</v>
      </c>
      <c r="B502" s="293" t="s">
        <v>625</v>
      </c>
      <c r="C502" s="293">
        <v>182</v>
      </c>
      <c r="D502" s="294">
        <f>'сходові кл'!O503</f>
        <v>0.66572190826310651</v>
      </c>
      <c r="E502" s="294">
        <f>'прибуд тер'!O503</f>
        <v>0.78604409872512893</v>
      </c>
      <c r="F502" s="294">
        <f>'слюсарі х.в.'!P503+водовідведення!P503+зварювальник!M503+'слюсарі ц.о. г.в.'!N503+'гаряча вода'!N503+'аварійні служби'!H503</f>
        <v>0.48329249096670912</v>
      </c>
      <c r="G502" s="294">
        <f>даратиз!K503</f>
        <v>8.8438915937297715E-3</v>
      </c>
      <c r="H502" s="294">
        <f>димвенканали!Q503</f>
        <v>3.5795968955266023E-2</v>
      </c>
      <c r="I502" s="294">
        <f>покрівлі!O503+'під зими'!M503+маляри!N503+водій!L503</f>
        <v>0.21934091553912416</v>
      </c>
      <c r="J502" s="294">
        <f>електрики!P503</f>
        <v>8.5166276938749758E-2</v>
      </c>
      <c r="K502" s="295">
        <f t="shared" si="36"/>
        <v>2.2842055509818144</v>
      </c>
      <c r="L502" s="295">
        <v>2.9567039558581389E-2</v>
      </c>
      <c r="M502" s="295">
        <f t="shared" si="37"/>
        <v>2.31</v>
      </c>
      <c r="N502" s="295">
        <f t="shared" si="35"/>
        <v>2.7719999999999998</v>
      </c>
    </row>
    <row r="503" spans="1:14" ht="17.25" customHeight="1" x14ac:dyDescent="0.35">
      <c r="A503" s="293">
        <f t="shared" si="34"/>
        <v>42</v>
      </c>
      <c r="B503" s="293" t="s">
        <v>2161</v>
      </c>
      <c r="C503" s="293">
        <v>8</v>
      </c>
      <c r="D503" s="294">
        <f>'сходові кл'!O504</f>
        <v>0</v>
      </c>
      <c r="E503" s="294">
        <f>'прибуд тер'!O504</f>
        <v>0</v>
      </c>
      <c r="F503" s="294">
        <f>'слюсарі х.в.'!P504+водовідведення!P504+зварювальник!M504+'слюсарі ц.о. г.в.'!N504+'гаряча вода'!N504+'аварійні служби'!H504</f>
        <v>0.30849350213150795</v>
      </c>
      <c r="G503" s="294">
        <f>даратиз!K504</f>
        <v>9.6203181118522316E-3</v>
      </c>
      <c r="H503" s="294">
        <f>димвенканали!Q504</f>
        <v>4.8945799059291972E-2</v>
      </c>
      <c r="I503" s="294">
        <f>покрівлі!O504+'під зими'!M504+маляри!N504+водій!L504</f>
        <v>0.43407737666021812</v>
      </c>
      <c r="J503" s="294">
        <f>електрики!P504</f>
        <v>7.7664321359800489E-2</v>
      </c>
      <c r="K503" s="295">
        <f t="shared" si="36"/>
        <v>0.87880131732267075</v>
      </c>
      <c r="L503" s="295">
        <v>1.3524804936133842E-2</v>
      </c>
      <c r="M503" s="295">
        <f t="shared" si="37"/>
        <v>0.89</v>
      </c>
      <c r="N503" s="295">
        <f t="shared" si="35"/>
        <v>1.0680000000000001</v>
      </c>
    </row>
    <row r="504" spans="1:14" ht="17.25" customHeight="1" x14ac:dyDescent="0.35">
      <c r="A504" s="293">
        <f t="shared" si="34"/>
        <v>43</v>
      </c>
      <c r="B504" s="293" t="s">
        <v>2162</v>
      </c>
      <c r="C504" s="293">
        <v>12</v>
      </c>
      <c r="D504" s="294">
        <f>'сходові кл'!O505</f>
        <v>0</v>
      </c>
      <c r="E504" s="294">
        <f>'прибуд тер'!O505</f>
        <v>0</v>
      </c>
      <c r="F504" s="294">
        <f>'слюсарі х.в.'!P505+водовідведення!P505+зварювальник!M505+'слюсарі ц.о. г.в.'!N505+'гаряча вода'!N505+'аварійні служби'!H505</f>
        <v>0.33725371250479497</v>
      </c>
      <c r="G504" s="294">
        <f>даратиз!K505</f>
        <v>6.4075181546347712E-3</v>
      </c>
      <c r="H504" s="294">
        <f>димвенканали!Q505</f>
        <v>7.1431021652157214E-2</v>
      </c>
      <c r="I504" s="294">
        <f>покрівлі!O505+'під зими'!M505+маляри!N505+водій!L505</f>
        <v>0.52886559522594467</v>
      </c>
      <c r="J504" s="294">
        <f>електрики!P505</f>
        <v>9.6989168515752552E-2</v>
      </c>
      <c r="K504" s="295">
        <f t="shared" si="36"/>
        <v>1.0409470160532841</v>
      </c>
      <c r="L504" s="295">
        <v>1.5524127727283859E-2</v>
      </c>
      <c r="M504" s="295">
        <f t="shared" si="37"/>
        <v>1.06</v>
      </c>
      <c r="N504" s="295">
        <f t="shared" si="35"/>
        <v>1.272</v>
      </c>
    </row>
    <row r="505" spans="1:14" ht="17.25" customHeight="1" x14ac:dyDescent="0.35">
      <c r="A505" s="293">
        <f t="shared" si="34"/>
        <v>44</v>
      </c>
      <c r="B505" s="293" t="s">
        <v>790</v>
      </c>
      <c r="C505" s="293">
        <v>163</v>
      </c>
      <c r="D505" s="294">
        <f>'сходові кл'!O506</f>
        <v>0.72409371288239943</v>
      </c>
      <c r="E505" s="294">
        <f>'прибуд тер'!O506</f>
        <v>0.87341009382730084</v>
      </c>
      <c r="F505" s="294">
        <f>'слюсарі х.в.'!P506+водовідведення!P506+зварювальник!M506+'слюсарі ц.о. г.в.'!N506+'гаряча вода'!N506+'аварійні служби'!H506</f>
        <v>0.47485097340362148</v>
      </c>
      <c r="G505" s="294">
        <f>даратиз!K506</f>
        <v>8.8709448124875603E-3</v>
      </c>
      <c r="H505" s="294">
        <f>димвенканали!Q506</f>
        <v>3.3452071380424428E-2</v>
      </c>
      <c r="I505" s="294">
        <f>покрівлі!O506+'під зими'!M506+маляри!N506+водій!L506</f>
        <v>0.22214495718187161</v>
      </c>
      <c r="J505" s="294">
        <f>електрики!P506</f>
        <v>7.9554739610155814E-2</v>
      </c>
      <c r="K505" s="295">
        <f t="shared" si="36"/>
        <v>2.4163774930982611</v>
      </c>
      <c r="L505" s="295">
        <v>3.1304688509778189E-2</v>
      </c>
      <c r="M505" s="295">
        <f t="shared" si="37"/>
        <v>2.4500000000000002</v>
      </c>
      <c r="N505" s="295">
        <f t="shared" si="35"/>
        <v>2.94</v>
      </c>
    </row>
    <row r="506" spans="1:14" ht="17.25" customHeight="1" x14ac:dyDescent="0.35">
      <c r="A506" s="293">
        <f t="shared" si="34"/>
        <v>45</v>
      </c>
      <c r="B506" s="293" t="s">
        <v>799</v>
      </c>
      <c r="C506" s="293">
        <v>117</v>
      </c>
      <c r="D506" s="294">
        <f>'сходові кл'!O507</f>
        <v>0.67663718282350926</v>
      </c>
      <c r="E506" s="294">
        <f>'прибуд тер'!O507</f>
        <v>1.0910534137982417</v>
      </c>
      <c r="F506" s="294">
        <f>'слюсарі х.в.'!P507+водовідведення!P507+зварювальник!M507+'слюсарі ц.о. г.в.'!N507+'гаряча вода'!N507+'аварійні служби'!H507</f>
        <v>0.46102862859732263</v>
      </c>
      <c r="G506" s="294">
        <f>даратиз!K507</f>
        <v>1.1706526598122484E-2</v>
      </c>
      <c r="H506" s="294">
        <f>димвенканали!Q507</f>
        <v>2.9614116862414955E-2</v>
      </c>
      <c r="I506" s="294">
        <f>покрівлі!O507+'під зими'!M507+маляри!N507+водій!L507</f>
        <v>0.23060752837356263</v>
      </c>
      <c r="J506" s="294">
        <f>електрики!P507</f>
        <v>7.0484913914771991E-2</v>
      </c>
      <c r="K506" s="295">
        <f t="shared" si="36"/>
        <v>2.5711323109679456</v>
      </c>
      <c r="L506" s="295">
        <v>3.3243536661965119E-2</v>
      </c>
      <c r="M506" s="295">
        <f t="shared" si="37"/>
        <v>2.6</v>
      </c>
      <c r="N506" s="295">
        <f t="shared" si="35"/>
        <v>3.12</v>
      </c>
    </row>
    <row r="507" spans="1:14" ht="17.25" customHeight="1" x14ac:dyDescent="0.35">
      <c r="A507" s="293">
        <f t="shared" si="34"/>
        <v>46</v>
      </c>
      <c r="B507" s="293" t="s">
        <v>800</v>
      </c>
      <c r="C507" s="293">
        <v>9</v>
      </c>
      <c r="D507" s="294">
        <f>'сходові кл'!O508</f>
        <v>0</v>
      </c>
      <c r="E507" s="294">
        <f>'прибуд тер'!O508</f>
        <v>0</v>
      </c>
      <c r="F507" s="294">
        <f>'слюсарі х.в.'!P508+водовідведення!P508+зварювальник!M508+'слюсарі ц.о. г.в.'!N508+'гаряча вода'!N508+'аварійні служби'!H508</f>
        <v>0.18812650385906465</v>
      </c>
      <c r="G507" s="294">
        <f>даратиз!K508</f>
        <v>1.9946808510638299E-2</v>
      </c>
      <c r="H507" s="294">
        <f>димвенканали!Q508</f>
        <v>7.6409212043765912E-2</v>
      </c>
      <c r="I507" s="294">
        <f>покрівлі!O508+'під зими'!M508+маляри!N508+водій!L508</f>
        <v>0.63723882122980735</v>
      </c>
      <c r="J507" s="294">
        <f>електрики!P508</f>
        <v>0.13565292949780924</v>
      </c>
      <c r="K507" s="295">
        <f t="shared" si="36"/>
        <v>1.0573742751410855</v>
      </c>
      <c r="L507" s="295">
        <v>1.7209103890312369E-2</v>
      </c>
      <c r="M507" s="295">
        <f t="shared" si="37"/>
        <v>1.07</v>
      </c>
      <c r="N507" s="295">
        <f t="shared" si="35"/>
        <v>1.284</v>
      </c>
    </row>
    <row r="508" spans="1:14" ht="17.25" customHeight="1" x14ac:dyDescent="0.35">
      <c r="A508" s="293">
        <f t="shared" si="34"/>
        <v>47</v>
      </c>
      <c r="B508" s="293" t="s">
        <v>801</v>
      </c>
      <c r="C508" s="293">
        <v>8</v>
      </c>
      <c r="D508" s="294">
        <f>'сходові кл'!O509</f>
        <v>0</v>
      </c>
      <c r="E508" s="294">
        <f>'прибуд тер'!O509</f>
        <v>0</v>
      </c>
      <c r="F508" s="294">
        <f>'слюсарі х.в.'!P509+водовідведення!P509+зварювальник!M509+'слюсарі ц.о. г.в.'!N509+'гаряча вода'!N509+'аварійні служби'!H509</f>
        <v>0.31668704673591541</v>
      </c>
      <c r="G508" s="294">
        <f>даратиз!K509</f>
        <v>5.0516389762011674E-3</v>
      </c>
      <c r="H508" s="294">
        <f>димвенканали!Q509</f>
        <v>7.1393026767370207E-2</v>
      </c>
      <c r="I508" s="294">
        <f>покрівлі!O509+'під зими'!M509+маляри!N509+водій!L509</f>
        <v>0.55229699818029221</v>
      </c>
      <c r="J508" s="294">
        <f>електрики!P509</f>
        <v>8.4448933440676291E-2</v>
      </c>
      <c r="K508" s="295">
        <f t="shared" si="36"/>
        <v>1.0298776441004553</v>
      </c>
      <c r="L508" s="295">
        <v>1.579964809620004E-2</v>
      </c>
      <c r="M508" s="295">
        <f t="shared" si="37"/>
        <v>1.05</v>
      </c>
      <c r="N508" s="295">
        <f t="shared" si="35"/>
        <v>1.26</v>
      </c>
    </row>
    <row r="509" spans="1:14" ht="17.25" customHeight="1" x14ac:dyDescent="0.35">
      <c r="A509" s="293">
        <f t="shared" si="34"/>
        <v>48</v>
      </c>
      <c r="B509" s="293" t="s">
        <v>802</v>
      </c>
      <c r="C509" s="293">
        <v>20</v>
      </c>
      <c r="D509" s="294">
        <f>'сходові кл'!O510</f>
        <v>0</v>
      </c>
      <c r="E509" s="294">
        <f>'прибуд тер'!O510</f>
        <v>0</v>
      </c>
      <c r="F509" s="294">
        <f>'слюсарі х.в.'!P510+водовідведення!P510+зварювальник!M510+'слюсарі ц.о. г.в.'!N510+'гаряча вода'!N510+'аварійні служби'!H510</f>
        <v>0.36270231421683707</v>
      </c>
      <c r="G509" s="294">
        <f>даратиз!K510</f>
        <v>1.0452961672473867E-2</v>
      </c>
      <c r="H509" s="294">
        <f>димвенканали!Q510</f>
        <v>7.2831019898824068E-2</v>
      </c>
      <c r="I509" s="294">
        <f>покрівлі!O510+'під зими'!M510+маляри!N510+водій!L510</f>
        <v>0.26881883528437983</v>
      </c>
      <c r="J509" s="294">
        <f>електрики!P510</f>
        <v>0.11537177006878899</v>
      </c>
      <c r="K509" s="295">
        <f t="shared" si="36"/>
        <v>0.83017690114130382</v>
      </c>
      <c r="L509" s="295">
        <v>1.1311301451293745E-2</v>
      </c>
      <c r="M509" s="295">
        <f t="shared" si="37"/>
        <v>0.84</v>
      </c>
      <c r="N509" s="295">
        <f t="shared" si="35"/>
        <v>1.008</v>
      </c>
    </row>
    <row r="510" spans="1:14" ht="17.25" customHeight="1" x14ac:dyDescent="0.35">
      <c r="A510" s="293">
        <f t="shared" si="34"/>
        <v>49</v>
      </c>
      <c r="B510" s="293" t="s">
        <v>803</v>
      </c>
      <c r="C510" s="293">
        <v>8</v>
      </c>
      <c r="D510" s="294">
        <f>'сходові кл'!O511</f>
        <v>0</v>
      </c>
      <c r="E510" s="294">
        <f>'прибуд тер'!O511</f>
        <v>0</v>
      </c>
      <c r="F510" s="294">
        <f>'слюсарі х.в.'!P511+водовідведення!P511+зварювальник!M511+'слюсарі ц.о. г.в.'!N511+'гаряча вода'!N511+'аварійні служби'!H511</f>
        <v>0.30298760457489882</v>
      </c>
      <c r="G510" s="294">
        <f>даратиз!K511</f>
        <v>0</v>
      </c>
      <c r="H510" s="294">
        <f>димвенканали!Q511</f>
        <v>7.1833857203734974E-2</v>
      </c>
      <c r="I510" s="294">
        <f>покрівлі!O511+'під зими'!M511+маляри!N511+водій!L511</f>
        <v>0.94490960731738061</v>
      </c>
      <c r="J510" s="294">
        <f>електрики!P511</f>
        <v>0.11398174874265898</v>
      </c>
      <c r="K510" s="295">
        <f t="shared" si="36"/>
        <v>1.4337128178386735</v>
      </c>
      <c r="L510" s="295">
        <v>2.2570400903445767E-2</v>
      </c>
      <c r="M510" s="295">
        <f t="shared" si="37"/>
        <v>1.46</v>
      </c>
      <c r="N510" s="295">
        <f t="shared" si="35"/>
        <v>1.752</v>
      </c>
    </row>
    <row r="511" spans="1:14" ht="17.25" customHeight="1" x14ac:dyDescent="0.35">
      <c r="A511" s="293">
        <f t="shared" si="34"/>
        <v>50</v>
      </c>
      <c r="B511" s="293" t="s">
        <v>2163</v>
      </c>
      <c r="C511" s="293">
        <v>148</v>
      </c>
      <c r="D511" s="294">
        <f>'сходові кл'!O512</f>
        <v>0.68711830051614664</v>
      </c>
      <c r="E511" s="294">
        <f>'прибуд тер'!O512</f>
        <v>1.0303330483458586</v>
      </c>
      <c r="F511" s="294">
        <f>'слюсарі х.в.'!P512+водовідведення!P512+зварювальник!M512+'слюсарі ц.о. г.в.'!N512+'гаряча вода'!N512+'аварійні служби'!H512</f>
        <v>0.48746634350097451</v>
      </c>
      <c r="G511" s="294">
        <f>даратиз!K512</f>
        <v>1.0866196637483536E-2</v>
      </c>
      <c r="H511" s="294">
        <f>димвенканали!Q512</f>
        <v>3.6954893610660899E-2</v>
      </c>
      <c r="I511" s="294">
        <f>покрівлі!O512+'під зими'!M512+маляри!N512+водій!L512</f>
        <v>0.21729986587148786</v>
      </c>
      <c r="J511" s="294">
        <f>електрики!P512</f>
        <v>8.7956784494993709E-2</v>
      </c>
      <c r="K511" s="295">
        <f t="shared" si="36"/>
        <v>2.5579954329776053</v>
      </c>
      <c r="L511" s="295">
        <v>3.2931183161942858E-2</v>
      </c>
      <c r="M511" s="295">
        <f t="shared" si="37"/>
        <v>2.59</v>
      </c>
      <c r="N511" s="295">
        <f t="shared" si="35"/>
        <v>3.1079999999999997</v>
      </c>
    </row>
    <row r="512" spans="1:14" ht="17.25" customHeight="1" x14ac:dyDescent="0.35">
      <c r="A512" s="293">
        <f t="shared" si="34"/>
        <v>51</v>
      </c>
      <c r="B512" s="293" t="s">
        <v>2164</v>
      </c>
      <c r="C512" s="293">
        <v>175</v>
      </c>
      <c r="D512" s="294">
        <f>'сходові кл'!O513</f>
        <v>0.71845721846742594</v>
      </c>
      <c r="E512" s="294">
        <f>'прибуд тер'!O513</f>
        <v>1.104402662716415</v>
      </c>
      <c r="F512" s="294">
        <f>'слюсарі х.в.'!P513+водовідведення!P513+зварювальник!M513+'слюсарі ц.о. г.в.'!N513+'гаряча вода'!N513+'аварійні служби'!H513</f>
        <v>0.49574552394526339</v>
      </c>
      <c r="G512" s="294">
        <f>даратиз!K513</f>
        <v>9.5593000648088126E-3</v>
      </c>
      <c r="H512" s="294">
        <f>димвенканали!Q513</f>
        <v>3.9253716164783119E-2</v>
      </c>
      <c r="I512" s="294">
        <f>покрівлі!O513+'під зими'!M513+маляри!N513+водій!L513</f>
        <v>0.22938643851002427</v>
      </c>
      <c r="J512" s="294">
        <f>електрики!P513</f>
        <v>9.342823956439289E-2</v>
      </c>
      <c r="K512" s="295">
        <f t="shared" si="36"/>
        <v>2.6902330994331134</v>
      </c>
      <c r="L512" s="295">
        <v>3.4552838206726805E-2</v>
      </c>
      <c r="M512" s="295">
        <f t="shared" si="37"/>
        <v>2.72</v>
      </c>
      <c r="N512" s="295">
        <f t="shared" si="35"/>
        <v>3.2640000000000002</v>
      </c>
    </row>
    <row r="513" spans="1:14" ht="17.25" customHeight="1" x14ac:dyDescent="0.35">
      <c r="A513" s="293">
        <f t="shared" si="34"/>
        <v>52</v>
      </c>
      <c r="B513" s="293" t="s">
        <v>2165</v>
      </c>
      <c r="C513" s="293">
        <v>194</v>
      </c>
      <c r="D513" s="294">
        <f>'сходові кл'!O514</f>
        <v>0.65670990868752077</v>
      </c>
      <c r="E513" s="294">
        <f>'прибуд тер'!O514</f>
        <v>1.1749973946182903</v>
      </c>
      <c r="F513" s="294">
        <f>'слюсарі х.в.'!P514+водовідведення!P514+зварювальник!M514+'слюсарі ц.о. г.в.'!N514+'гаряча вода'!N514+'аварійні служби'!H514</f>
        <v>0.48359542527309152</v>
      </c>
      <c r="G513" s="294">
        <f>даратиз!K514</f>
        <v>8.8646730437775215E-3</v>
      </c>
      <c r="H513" s="294">
        <f>димвенканали!Q514</f>
        <v>3.5880082620938052E-2</v>
      </c>
      <c r="I513" s="294">
        <f>покрівлі!O514+'під зими'!M514+маляри!N514+водій!L514</f>
        <v>0.220750592807375</v>
      </c>
      <c r="J513" s="294">
        <f>електрики!P514</f>
        <v>8.5398613996875095E-2</v>
      </c>
      <c r="K513" s="295">
        <f t="shared" si="36"/>
        <v>2.6661966910478685</v>
      </c>
      <c r="L513" s="295">
        <v>3.4287991333525988E-2</v>
      </c>
      <c r="M513" s="295">
        <f t="shared" si="37"/>
        <v>2.7</v>
      </c>
      <c r="N513" s="295">
        <f t="shared" si="35"/>
        <v>3.24</v>
      </c>
    </row>
    <row r="514" spans="1:14" ht="17.25" customHeight="1" x14ac:dyDescent="0.35">
      <c r="A514" s="293">
        <f t="shared" si="34"/>
        <v>53</v>
      </c>
      <c r="B514" s="293" t="s">
        <v>2166</v>
      </c>
      <c r="C514" s="293">
        <v>144</v>
      </c>
      <c r="D514" s="294">
        <f>'сходові кл'!O515</f>
        <v>0.62600922770058043</v>
      </c>
      <c r="E514" s="294">
        <f>'прибуд тер'!O515</f>
        <v>1.3654246266508328</v>
      </c>
      <c r="F514" s="294">
        <f>'слюсарі х.в.'!P515+водовідведення!P515+зварювальник!M515+'слюсарі ц.о. г.в.'!N515+'гаряча вода'!N515+'аварійні служби'!H515</f>
        <v>0.47800728228209544</v>
      </c>
      <c r="G514" s="294">
        <f>даратиз!K515</f>
        <v>9.9319874770592669E-3</v>
      </c>
      <c r="H514" s="294">
        <f>димвенканали!Q515</f>
        <v>3.4328461753413239E-2</v>
      </c>
      <c r="I514" s="294">
        <f>покрівлі!O515+'під зими'!M515+маляри!N515+водій!L515</f>
        <v>0.21926517829808775</v>
      </c>
      <c r="J514" s="294">
        <f>електрики!P515</f>
        <v>8.1705582602964039E-2</v>
      </c>
      <c r="K514" s="295">
        <f t="shared" si="36"/>
        <v>2.814672346765033</v>
      </c>
      <c r="L514" s="295">
        <v>3.6144190731321038E-2</v>
      </c>
      <c r="M514" s="295">
        <f t="shared" si="37"/>
        <v>2.85</v>
      </c>
      <c r="N514" s="295">
        <f t="shared" si="35"/>
        <v>3.42</v>
      </c>
    </row>
    <row r="515" spans="1:14" ht="17.25" customHeight="1" x14ac:dyDescent="0.35">
      <c r="A515" s="293">
        <f t="shared" si="34"/>
        <v>54</v>
      </c>
      <c r="B515" s="293" t="s">
        <v>2167</v>
      </c>
      <c r="C515" s="293">
        <v>127</v>
      </c>
      <c r="D515" s="294">
        <f>'сходові кл'!O516</f>
        <v>0.65731083016543179</v>
      </c>
      <c r="E515" s="294">
        <f>'прибуд тер'!O516</f>
        <v>1.2602974265019176</v>
      </c>
      <c r="F515" s="294">
        <f>'слюсарі х.в.'!P516+водовідведення!P516+зварювальник!M516+'слюсарі ц.о. г.в.'!N516+'гаряча вода'!N516+'аварійні служби'!H516</f>
        <v>0.48745087780975582</v>
      </c>
      <c r="G515" s="294">
        <f>даратиз!K516</f>
        <v>1.0690630204903746E-2</v>
      </c>
      <c r="H515" s="294">
        <f>димвенканали!Q516</f>
        <v>3.6950599359553804E-2</v>
      </c>
      <c r="I515" s="294">
        <f>покрівлі!O516+'під зими'!M516+маляри!N516+водій!L516</f>
        <v>0.21781180997492505</v>
      </c>
      <c r="J515" s="294">
        <f>електрики!P516</f>
        <v>8.7946563696547533E-2</v>
      </c>
      <c r="K515" s="295">
        <f t="shared" si="36"/>
        <v>2.7584587377130352</v>
      </c>
      <c r="L515" s="295">
        <v>3.5406597392949039E-2</v>
      </c>
      <c r="M515" s="295">
        <f t="shared" si="37"/>
        <v>2.79</v>
      </c>
      <c r="N515" s="295">
        <f t="shared" si="35"/>
        <v>3.3479999999999999</v>
      </c>
    </row>
    <row r="516" spans="1:14" ht="17.25" customHeight="1" x14ac:dyDescent="0.35">
      <c r="A516" s="293">
        <f t="shared" si="34"/>
        <v>55</v>
      </c>
      <c r="B516" s="293" t="s">
        <v>2168</v>
      </c>
      <c r="C516" s="293">
        <v>269</v>
      </c>
      <c r="D516" s="294">
        <f>'сходові кл'!O517</f>
        <v>0.32717092947585519</v>
      </c>
      <c r="E516" s="294">
        <f>'прибуд тер'!O517</f>
        <v>0.70851374268008405</v>
      </c>
      <c r="F516" s="294">
        <f>'слюсарі х.в.'!P517+водовідведення!P517+зварювальник!M517+'слюсарі ц.о. г.в.'!N517+'гаряча вода'!N517+'аварійні служби'!H517</f>
        <v>0.48245300119995793</v>
      </c>
      <c r="G516" s="294">
        <f>даратиз!K517</f>
        <v>8.6772983114446513E-3</v>
      </c>
      <c r="H516" s="294">
        <f>димвенканали!Q517</f>
        <v>7.8641921332373688E-2</v>
      </c>
      <c r="I516" s="294">
        <f>покрівлі!O517+'під зими'!M517+маляри!N517+водій!L517</f>
        <v>0.22414164323167329</v>
      </c>
      <c r="J516" s="294">
        <f>електрики!P517</f>
        <v>0.12791418343577488</v>
      </c>
      <c r="K516" s="295">
        <f t="shared" si="36"/>
        <v>1.9575127196671638</v>
      </c>
      <c r="L516" s="295">
        <v>2.519976834163145E-2</v>
      </c>
      <c r="M516" s="295">
        <f t="shared" si="37"/>
        <v>1.98</v>
      </c>
      <c r="N516" s="295">
        <f t="shared" si="35"/>
        <v>2.3759999999999999</v>
      </c>
    </row>
    <row r="517" spans="1:14" ht="17.25" customHeight="1" x14ac:dyDescent="0.35">
      <c r="A517" s="293">
        <f t="shared" si="34"/>
        <v>56</v>
      </c>
      <c r="B517" s="293" t="s">
        <v>2169</v>
      </c>
      <c r="C517" s="293">
        <v>134</v>
      </c>
      <c r="D517" s="294">
        <f>'сходові кл'!O518</f>
        <v>0.67912145335889396</v>
      </c>
      <c r="E517" s="294">
        <f>'прибуд тер'!O518</f>
        <v>1.0139334963296964</v>
      </c>
      <c r="F517" s="294">
        <f>'слюсарі х.в.'!P518+водовідведення!P518+зварювальник!M518+'слюсарі ц.о. г.в.'!N518+'гаряча вода'!N518+'аварійні служби'!H518</f>
        <v>0.48655285660179493</v>
      </c>
      <c r="G517" s="294">
        <f>даратиз!K518</f>
        <v>1.2003508717932935E-2</v>
      </c>
      <c r="H517" s="294">
        <f>димвенканали!Q518</f>
        <v>3.6701252045428685E-2</v>
      </c>
      <c r="I517" s="294">
        <f>покрівлі!O518+'під зими'!M518+маляри!N518+водій!L518</f>
        <v>0.22071302280983746</v>
      </c>
      <c r="J517" s="294">
        <f>електрики!P518</f>
        <v>8.7353089170440892E-2</v>
      </c>
      <c r="K517" s="295">
        <f t="shared" si="36"/>
        <v>2.5363786790340259</v>
      </c>
      <c r="L517" s="295">
        <v>3.2677353460933277E-2</v>
      </c>
      <c r="M517" s="295">
        <f t="shared" si="37"/>
        <v>2.57</v>
      </c>
      <c r="N517" s="295">
        <f t="shared" si="35"/>
        <v>3.0839999999999996</v>
      </c>
    </row>
    <row r="518" spans="1:14" ht="17.25" customHeight="1" x14ac:dyDescent="0.35">
      <c r="A518" s="293">
        <f t="shared" si="34"/>
        <v>57</v>
      </c>
      <c r="B518" s="293" t="s">
        <v>2170</v>
      </c>
      <c r="C518" s="293">
        <v>195</v>
      </c>
      <c r="D518" s="294">
        <f>'сходові кл'!O519</f>
        <v>0.63792231940304078</v>
      </c>
      <c r="E518" s="294">
        <f>'прибуд тер'!O519</f>
        <v>1.0527767343495136</v>
      </c>
      <c r="F518" s="294">
        <f>'слюсарі х.в.'!P519+водовідведення!P519+зварювальник!M519+'слюсарі ц.о. г.в.'!N519+'гаряча вода'!N519+'аварійні служби'!H519</f>
        <v>0.48320185121555337</v>
      </c>
      <c r="G518" s="294">
        <f>даратиз!K519</f>
        <v>7.8252432645255637E-3</v>
      </c>
      <c r="H518" s="294">
        <f>димвенканали!Q519</f>
        <v>3.5770801644846938E-2</v>
      </c>
      <c r="I518" s="294">
        <f>покрівлі!O519+'під зими'!M519+маляри!N519+водій!L519</f>
        <v>0.2166792897610757</v>
      </c>
      <c r="J518" s="294">
        <f>електрики!P519</f>
        <v>8.5138513037994898E-2</v>
      </c>
      <c r="K518" s="295">
        <f t="shared" si="36"/>
        <v>2.5193147526765505</v>
      </c>
      <c r="L518" s="295">
        <v>3.246407747772085E-2</v>
      </c>
      <c r="M518" s="295">
        <f t="shared" si="37"/>
        <v>2.5499999999999998</v>
      </c>
      <c r="N518" s="295">
        <f t="shared" si="35"/>
        <v>3.0599999999999996</v>
      </c>
    </row>
    <row r="519" spans="1:14" ht="17.25" customHeight="1" x14ac:dyDescent="0.35">
      <c r="A519" s="293">
        <f t="shared" si="34"/>
        <v>58</v>
      </c>
      <c r="B519" s="293" t="s">
        <v>2171</v>
      </c>
      <c r="C519" s="293">
        <v>245</v>
      </c>
      <c r="D519" s="294">
        <f>'сходові кл'!O520</f>
        <v>0.70148987924397554</v>
      </c>
      <c r="E519" s="294">
        <f>'прибуд тер'!O520</f>
        <v>1.0394178695563741</v>
      </c>
      <c r="F519" s="294">
        <f>'слюсарі х.в.'!P520+водовідведення!P520+зварювальник!M520+'слюсарі ц.о. г.в.'!N520+'гаряча вода'!N520+'аварійні служби'!H520</f>
        <v>0.41168688008924115</v>
      </c>
      <c r="G519" s="294">
        <f>даратиз!K520</f>
        <v>7.3391489073199407E-3</v>
      </c>
      <c r="H519" s="294">
        <f>димвенканали!Q520</f>
        <v>5.1208343550182417E-2</v>
      </c>
      <c r="I519" s="294">
        <f>покрівлі!O520+'під зими'!M520+маляри!N520+водій!L520</f>
        <v>0.22053884741501187</v>
      </c>
      <c r="J519" s="294">
        <f>електрики!P520</f>
        <v>8.1244420333645179E-2</v>
      </c>
      <c r="K519" s="295">
        <f t="shared" si="36"/>
        <v>2.5129253890957499</v>
      </c>
      <c r="L519" s="295">
        <v>3.2274262885837277E-2</v>
      </c>
      <c r="M519" s="295">
        <f t="shared" si="37"/>
        <v>2.5499999999999998</v>
      </c>
      <c r="N519" s="295">
        <f t="shared" si="35"/>
        <v>3.0599999999999996</v>
      </c>
    </row>
    <row r="520" spans="1:14" ht="17.25" customHeight="1" x14ac:dyDescent="0.35">
      <c r="A520" s="293">
        <f t="shared" si="34"/>
        <v>59</v>
      </c>
      <c r="B520" s="293" t="s">
        <v>2172</v>
      </c>
      <c r="C520" s="293">
        <v>136</v>
      </c>
      <c r="D520" s="294">
        <f>'сходові кл'!O521</f>
        <v>0.6818356196480283</v>
      </c>
      <c r="E520" s="294">
        <f>'прибуд тер'!O521</f>
        <v>0.99911149996155924</v>
      </c>
      <c r="F520" s="294">
        <f>'слюсарі х.в.'!P521+водовідведення!P521+зварювальник!M521+'слюсарі ц.о. г.в.'!N521+'гаряча вода'!N521+'аварійні служби'!H521</f>
        <v>0.48644310537228852</v>
      </c>
      <c r="G520" s="294">
        <f>даратиз!K521</f>
        <v>1.0869147382178826E-2</v>
      </c>
      <c r="H520" s="294">
        <f>димвенканали!Q521</f>
        <v>3.6670778183501208E-2</v>
      </c>
      <c r="I520" s="294">
        <f>покрівлі!O521+'під зими'!M521+маляри!N521+водій!L521</f>
        <v>0.22167331460943193</v>
      </c>
      <c r="J520" s="294">
        <f>електрики!P521</f>
        <v>8.7280557967008829E-2</v>
      </c>
      <c r="K520" s="295">
        <f t="shared" ref="K520:K524" si="38">D520+E520+F520+G520+H520+I520+J520</f>
        <v>2.5238840231239967</v>
      </c>
      <c r="L520" s="295">
        <v>3.2523902630637661E-2</v>
      </c>
      <c r="M520" s="295">
        <f>ROUND(K520+L520,2)</f>
        <v>2.56</v>
      </c>
      <c r="N520" s="295">
        <f t="shared" si="35"/>
        <v>3.0720000000000001</v>
      </c>
    </row>
    <row r="521" spans="1:14" ht="17.25" customHeight="1" x14ac:dyDescent="0.35">
      <c r="A521" s="293">
        <f t="shared" si="34"/>
        <v>60</v>
      </c>
      <c r="B521" s="293" t="s">
        <v>2173</v>
      </c>
      <c r="C521" s="293">
        <v>221</v>
      </c>
      <c r="D521" s="294">
        <f>'сходові кл'!O522</f>
        <v>0.79879776545191949</v>
      </c>
      <c r="E521" s="294">
        <f>'прибуд тер'!O522</f>
        <v>0.93270178091940281</v>
      </c>
      <c r="F521" s="294">
        <f>'слюсарі х.в.'!P522+водовідведення!P522+зварювальник!M522+'слюсарі ц.о. г.в.'!N522+'гаряча вода'!N522+'аварійні служби'!H522</f>
        <v>0.41243065079433361</v>
      </c>
      <c r="G521" s="294">
        <f>даратиз!K522</f>
        <v>7.6563846403943344E-3</v>
      </c>
      <c r="H521" s="294">
        <f>димвенканали!Q522</f>
        <v>5.1518158051243136E-2</v>
      </c>
      <c r="I521" s="294">
        <f>покрівлі!O522+'під зими'!M522+маляри!N522+водій!L522</f>
        <v>0.20500045465313613</v>
      </c>
      <c r="J521" s="294">
        <f>електрики!P522</f>
        <v>8.173595545867747E-2</v>
      </c>
      <c r="K521" s="295">
        <f t="shared" si="38"/>
        <v>2.4898411499691071</v>
      </c>
      <c r="L521" s="295">
        <v>3.1956753850243672E-2</v>
      </c>
      <c r="M521" s="295">
        <f>ROUND(K521+L521,2)</f>
        <v>2.52</v>
      </c>
      <c r="N521" s="295">
        <f t="shared" si="35"/>
        <v>3.024</v>
      </c>
    </row>
    <row r="522" spans="1:14" ht="17.25" customHeight="1" x14ac:dyDescent="0.35">
      <c r="A522" s="293">
        <f t="shared" si="34"/>
        <v>61</v>
      </c>
      <c r="B522" s="293" t="s">
        <v>2174</v>
      </c>
      <c r="C522" s="293"/>
      <c r="D522" s="294">
        <f>'сходові кл'!O523</f>
        <v>0.32928912158295709</v>
      </c>
      <c r="E522" s="294">
        <f>'прибуд тер'!O523</f>
        <v>0.589222527601866</v>
      </c>
      <c r="F522" s="294">
        <f>'слюсарі х.в.'!P523+водовідведення!P523+зварювальник!M523+'слюсарі ц.о. г.в.'!N523+'гаряча вода'!N523+'аварійні служби'!H523</f>
        <v>0.50101844248331684</v>
      </c>
      <c r="G522" s="294">
        <f>даратиз!K523</f>
        <v>8.6883321491458415E-3</v>
      </c>
      <c r="H522" s="294">
        <f>димвенканали!Q523</f>
        <v>8.7377108073597082E-2</v>
      </c>
      <c r="I522" s="294">
        <f>покрівлі!O523+'під зими'!M523+маляри!N523+водій!L523</f>
        <v>0.21803242201743589</v>
      </c>
      <c r="J522" s="294">
        <f>електрики!P523</f>
        <v>0.14028089555180673</v>
      </c>
      <c r="K522" s="295">
        <f t="shared" si="38"/>
        <v>1.8739088494601253</v>
      </c>
      <c r="L522" s="295">
        <v>2.3966832757879867E-2</v>
      </c>
      <c r="M522" s="295">
        <f>ROUND(K522+L522,2)</f>
        <v>1.9</v>
      </c>
      <c r="N522" s="295">
        <f t="shared" si="35"/>
        <v>2.2799999999999998</v>
      </c>
    </row>
    <row r="523" spans="1:14" ht="17.25" customHeight="1" x14ac:dyDescent="0.35">
      <c r="A523" s="293">
        <f t="shared" si="34"/>
        <v>62</v>
      </c>
      <c r="B523" s="293" t="s">
        <v>791</v>
      </c>
      <c r="C523" s="293"/>
      <c r="D523" s="294">
        <f>'сходові кл'!O524</f>
        <v>0.81302184893025375</v>
      </c>
      <c r="E523" s="294">
        <f>'прибуд тер'!O524</f>
        <v>0.69902456077124064</v>
      </c>
      <c r="F523" s="294">
        <f>'слюсарі х.в.'!P524+водовідведення!P524+зварювальник!M524+'слюсарі ц.о. г.в.'!N524+'гаряча вода'!N524+'аварійні служби'!H524</f>
        <v>0.45579397055452464</v>
      </c>
      <c r="G523" s="294">
        <f>даратиз!K524</f>
        <v>7.6744365644266545E-3</v>
      </c>
      <c r="H523" s="294">
        <f>димвенканали!Q524</f>
        <v>2.8229299607753607E-2</v>
      </c>
      <c r="I523" s="294">
        <f>покрівлі!O524+'під зими'!M524+маляри!N524+водій!L524</f>
        <v>0.17999031855477421</v>
      </c>
      <c r="J523" s="294">
        <f>електрики!P524</f>
        <v>6.5143350359449487E-2</v>
      </c>
      <c r="K523" s="295">
        <f t="shared" si="38"/>
        <v>2.2488777853424229</v>
      </c>
      <c r="L523" s="295">
        <v>2.9928037296432414E-2</v>
      </c>
      <c r="M523" s="295">
        <f>ROUND(K523+L523,2)</f>
        <v>2.2799999999999998</v>
      </c>
      <c r="N523" s="295">
        <f t="shared" si="35"/>
        <v>2.7359999999999998</v>
      </c>
    </row>
    <row r="524" spans="1:14" ht="17.25" customHeight="1" x14ac:dyDescent="0.35">
      <c r="A524" s="293">
        <f t="shared" si="34"/>
        <v>63</v>
      </c>
      <c r="B524" s="293" t="s">
        <v>792</v>
      </c>
      <c r="C524" s="293"/>
      <c r="D524" s="294">
        <f>'сходові кл'!O525</f>
        <v>0.84724001520672543</v>
      </c>
      <c r="E524" s="294">
        <f>'прибуд тер'!O525</f>
        <v>0.52744639006461513</v>
      </c>
      <c r="F524" s="294">
        <f>'слюсарі х.в.'!P525+водовідведення!P525+зварювальник!M525+'слюсарі ц.о. г.в.'!N525+'гаряча вода'!N525+'аварійні служби'!H525</f>
        <v>0.46104369118369004</v>
      </c>
      <c r="G524" s="294">
        <f>даратиз!K525</f>
        <v>7.4137542793678178E-3</v>
      </c>
      <c r="H524" s="294">
        <f>димвенканали!Q525</f>
        <v>3.0296753607480863E-2</v>
      </c>
      <c r="I524" s="294">
        <f>покрівлі!O525+'під зими'!M525+маляри!N525+водій!L525</f>
        <v>0.19446781209015762</v>
      </c>
      <c r="J524" s="294">
        <f>електрики!P525</f>
        <v>6.9923592433829618E-2</v>
      </c>
      <c r="K524" s="295">
        <f t="shared" si="38"/>
        <v>2.1378320088658667</v>
      </c>
      <c r="L524" s="295">
        <v>2.957657947643243E-2</v>
      </c>
      <c r="M524" s="295">
        <f>ROUND(K524+L524,2)</f>
        <v>2.17</v>
      </c>
      <c r="N524" s="295">
        <f t="shared" ref="N524" si="39">M524*1.2</f>
        <v>2.6039999999999996</v>
      </c>
    </row>
    <row r="525" spans="1:14" ht="22.5" customHeight="1" x14ac:dyDescent="0.4">
      <c r="A525" s="293"/>
      <c r="B525" s="369" t="s">
        <v>1937</v>
      </c>
      <c r="C525" s="370"/>
      <c r="D525" s="370"/>
      <c r="E525" s="370"/>
      <c r="F525" s="370"/>
      <c r="G525" s="370"/>
      <c r="H525" s="370"/>
      <c r="I525" s="370"/>
      <c r="J525" s="370"/>
      <c r="K525" s="370"/>
      <c r="L525" s="370"/>
      <c r="M525" s="370"/>
      <c r="N525" s="371"/>
    </row>
    <row r="526" spans="1:14" ht="17.25" customHeight="1" x14ac:dyDescent="0.35">
      <c r="A526" s="293">
        <v>1</v>
      </c>
      <c r="B526" s="293" t="s">
        <v>2100</v>
      </c>
      <c r="C526" s="293">
        <v>8</v>
      </c>
      <c r="D526" s="294">
        <f>'сходові кл'!O528</f>
        <v>0</v>
      </c>
      <c r="E526" s="294">
        <f>'прибуд тер'!O528</f>
        <v>0</v>
      </c>
      <c r="F526" s="294">
        <f>'слюсарі х.в.'!P528+водовідведення!P528+зварювальник!M528+'слюсарі ц.о. г.в.'!N528+'гаряча вода'!N528+'аварійні служби'!H528</f>
        <v>0.37122458462292762</v>
      </c>
      <c r="G526" s="294">
        <f>даратиз!K528</f>
        <v>0</v>
      </c>
      <c r="H526" s="294">
        <f>димвенканали!Q528</f>
        <v>6.8112967406440766E-2</v>
      </c>
      <c r="I526" s="294">
        <f>покрівлі!O528+'під зими'!M528+маляри!N528+водій!L528</f>
        <v>0.61864674500116257</v>
      </c>
      <c r="J526" s="294">
        <f>електрики!P528</f>
        <v>9.5701993534304211E-2</v>
      </c>
      <c r="K526" s="295">
        <f t="shared" ref="K526:K555" si="40">D526+E526+F526+G526+H526+I526+J526</f>
        <v>1.1536862905648353</v>
      </c>
      <c r="L526" s="295">
        <v>1.7691040653998805E-2</v>
      </c>
      <c r="M526" s="295">
        <f t="shared" ref="M526:M555" si="41">ROUND(K526+L526,2)</f>
        <v>1.17</v>
      </c>
      <c r="N526" s="295">
        <f>M526*1.2</f>
        <v>1.4039999999999999</v>
      </c>
    </row>
    <row r="527" spans="1:14" ht="17.25" customHeight="1" x14ac:dyDescent="0.35">
      <c r="A527" s="293">
        <f t="shared" ref="A527:A590" si="42">A526+1</f>
        <v>2</v>
      </c>
      <c r="B527" s="293" t="s">
        <v>1760</v>
      </c>
      <c r="C527" s="293">
        <v>12</v>
      </c>
      <c r="D527" s="294">
        <f>'сходові кл'!O529</f>
        <v>0</v>
      </c>
      <c r="E527" s="294">
        <f>'прибуд тер'!O529</f>
        <v>0</v>
      </c>
      <c r="F527" s="294">
        <f>'слюсарі х.в.'!P529+водовідведення!P529+зварювальник!M529+'слюсарі ц.о. г.в.'!N529+'гаряча вода'!N529+'аварійні служби'!H529</f>
        <v>0</v>
      </c>
      <c r="G527" s="294">
        <f>даратиз!K529</f>
        <v>0</v>
      </c>
      <c r="H527" s="294">
        <f>димвенканали!Q529</f>
        <v>0</v>
      </c>
      <c r="I527" s="294">
        <f>покрівлі!O529+'під зими'!M529+маляри!N529+водій!L529</f>
        <v>0</v>
      </c>
      <c r="J527" s="294">
        <f>електрики!P529</f>
        <v>5.7833642564508202E-2</v>
      </c>
      <c r="K527" s="295">
        <f t="shared" si="40"/>
        <v>5.7833642564508202E-2</v>
      </c>
      <c r="L527" s="295">
        <v>9.0903359739255161E-4</v>
      </c>
      <c r="M527" s="295">
        <f t="shared" si="41"/>
        <v>0.06</v>
      </c>
      <c r="N527" s="295">
        <f t="shared" ref="N527:N587" si="43">M527*1.2</f>
        <v>7.1999999999999995E-2</v>
      </c>
    </row>
    <row r="528" spans="1:14" ht="17.25" customHeight="1" x14ac:dyDescent="0.35">
      <c r="A528" s="293">
        <f t="shared" si="42"/>
        <v>3</v>
      </c>
      <c r="B528" s="293" t="s">
        <v>2175</v>
      </c>
      <c r="C528" s="293">
        <v>174</v>
      </c>
      <c r="D528" s="294">
        <f>'сходові кл'!O530</f>
        <v>0.9096876537658497</v>
      </c>
      <c r="E528" s="294">
        <f>'прибуд тер'!O530</f>
        <v>1.2729387265618879</v>
      </c>
      <c r="F528" s="294">
        <f>'слюсарі х.в.'!P530+водовідведення!P530+зварювальник!M530+'слюсарі ц.о. г.в.'!N530+'гаряча вода'!N530+'аварійні служби'!H530</f>
        <v>0.48458881419687305</v>
      </c>
      <c r="G528" s="294">
        <f>даратиз!K530</f>
        <v>6.9255036568083572E-3</v>
      </c>
      <c r="H528" s="294">
        <f>димвенканали!Q530</f>
        <v>3.7135893322179335E-2</v>
      </c>
      <c r="I528" s="294">
        <f>покрівлі!O530+'під зими'!M530+маляри!N530+водій!L530</f>
        <v>0.16724603719501641</v>
      </c>
      <c r="J528" s="294">
        <f>електрики!P530</f>
        <v>5.7969961245909744E-2</v>
      </c>
      <c r="K528" s="295">
        <f t="shared" si="40"/>
        <v>2.9364925899445251</v>
      </c>
      <c r="L528" s="295">
        <v>3.8827927612916147E-2</v>
      </c>
      <c r="M528" s="295">
        <f t="shared" si="41"/>
        <v>2.98</v>
      </c>
      <c r="N528" s="295">
        <f t="shared" si="43"/>
        <v>3.5760000000000001</v>
      </c>
    </row>
    <row r="529" spans="1:14" ht="17.25" customHeight="1" x14ac:dyDescent="0.35">
      <c r="A529" s="293">
        <f t="shared" si="42"/>
        <v>4</v>
      </c>
      <c r="B529" s="293" t="s">
        <v>2176</v>
      </c>
      <c r="C529" s="293">
        <v>200</v>
      </c>
      <c r="D529" s="294">
        <f>'сходові кл'!O531</f>
        <v>0.93153353838159703</v>
      </c>
      <c r="E529" s="294">
        <f>'прибуд тер'!O531</f>
        <v>1.2487617378977569</v>
      </c>
      <c r="F529" s="294">
        <f>'слюсарі х.в.'!P531+водовідведення!P531+зварювальник!M531+'слюсарі ц.о. г.в.'!N531+'гаряча вода'!N531+'аварійні служби'!H531</f>
        <v>0.4848747890890438</v>
      </c>
      <c r="G529" s="294">
        <f>даратиз!K531</f>
        <v>6.2344425972021928E-3</v>
      </c>
      <c r="H529" s="294">
        <f>димвенканали!Q531</f>
        <v>3.7250825529637023E-2</v>
      </c>
      <c r="I529" s="294">
        <f>покрівлі!O531+'під зими'!M531+маляри!N531+водій!L531</f>
        <v>0.16734729451990987</v>
      </c>
      <c r="J529" s="294">
        <f>електрики!P531</f>
        <v>5.8154667324163134E-2</v>
      </c>
      <c r="K529" s="295">
        <f t="shared" si="40"/>
        <v>2.9341572953393098</v>
      </c>
      <c r="L529" s="295">
        <v>3.8798362313442719E-2</v>
      </c>
      <c r="M529" s="295">
        <f t="shared" si="41"/>
        <v>2.97</v>
      </c>
      <c r="N529" s="295">
        <f t="shared" si="43"/>
        <v>3.5640000000000001</v>
      </c>
    </row>
    <row r="530" spans="1:14" ht="17.25" customHeight="1" x14ac:dyDescent="0.35">
      <c r="A530" s="293">
        <f t="shared" si="42"/>
        <v>5</v>
      </c>
      <c r="B530" s="293" t="s">
        <v>2177</v>
      </c>
      <c r="C530" s="293">
        <v>393</v>
      </c>
      <c r="D530" s="294">
        <f>'сходові кл'!O532</f>
        <v>0.82025737457027059</v>
      </c>
      <c r="E530" s="294">
        <f>'прибуд тер'!O532</f>
        <v>1.2824864307441033</v>
      </c>
      <c r="F530" s="294">
        <f>'слюсарі х.в.'!P532+водовідведення!P532+зварювальник!M532+'слюсарі ц.о. г.в.'!N532+'гаряча вода'!N532+'аварійні служби'!H532</f>
        <v>0.47314301413513693</v>
      </c>
      <c r="G530" s="294">
        <f>даратиз!K532</f>
        <v>1.0484756910911022E-2</v>
      </c>
      <c r="H530" s="294">
        <f>димвенканали!Q532</f>
        <v>2.1598117942795439E-2</v>
      </c>
      <c r="I530" s="294">
        <f>покрівлі!O532+'під зими'!M532+маляри!N532+водій!L532</f>
        <v>0.20204435059381184</v>
      </c>
      <c r="J530" s="294">
        <f>електрики!P532</f>
        <v>5.0577323291479785E-2</v>
      </c>
      <c r="K530" s="295">
        <f t="shared" si="40"/>
        <v>2.8605913681885089</v>
      </c>
      <c r="L530" s="295">
        <v>3.7931254390235418E-2</v>
      </c>
      <c r="M530" s="295">
        <f t="shared" si="41"/>
        <v>2.9</v>
      </c>
      <c r="N530" s="295">
        <f t="shared" si="43"/>
        <v>3.48</v>
      </c>
    </row>
    <row r="531" spans="1:14" ht="17.25" customHeight="1" x14ac:dyDescent="0.35">
      <c r="A531" s="293">
        <f t="shared" si="42"/>
        <v>6</v>
      </c>
      <c r="B531" s="293" t="s">
        <v>2178</v>
      </c>
      <c r="C531" s="293">
        <v>175</v>
      </c>
      <c r="D531" s="294">
        <f>'сходові кл'!O533</f>
        <v>0.86248084828295291</v>
      </c>
      <c r="E531" s="294">
        <f>'прибуд тер'!O533</f>
        <v>0.90062873654119624</v>
      </c>
      <c r="F531" s="294">
        <f>'слюсарі х.в.'!P533+водовідведення!P533+зварювальник!M533+'слюсарі ц.о. г.в.'!N533+'гаряча вода'!N533+'аварійні служби'!H533</f>
        <v>0.47386048320082674</v>
      </c>
      <c r="G531" s="294">
        <f>даратиз!K533</f>
        <v>9.7222625301099912E-3</v>
      </c>
      <c r="H531" s="294">
        <f>димвенканали!Q533</f>
        <v>2.1796004608197188E-2</v>
      </c>
      <c r="I531" s="294">
        <f>покрівлі!O533+'під зими'!M533+маляри!N533+водій!L533</f>
        <v>0.19805952919481323</v>
      </c>
      <c r="J531" s="294">
        <f>електрики!P533</f>
        <v>5.1040723754316682E-2</v>
      </c>
      <c r="K531" s="295">
        <f t="shared" si="40"/>
        <v>2.5175885881124129</v>
      </c>
      <c r="L531" s="295">
        <v>3.3582112207297822E-2</v>
      </c>
      <c r="M531" s="295">
        <f t="shared" si="41"/>
        <v>2.5499999999999998</v>
      </c>
      <c r="N531" s="295">
        <f t="shared" si="43"/>
        <v>3.0599999999999996</v>
      </c>
    </row>
    <row r="532" spans="1:14" ht="17.25" customHeight="1" x14ac:dyDescent="0.35">
      <c r="A532" s="293">
        <f t="shared" si="42"/>
        <v>7</v>
      </c>
      <c r="B532" s="293" t="s">
        <v>2179</v>
      </c>
      <c r="C532" s="293">
        <v>200</v>
      </c>
      <c r="D532" s="294">
        <f>'сходові кл'!O534</f>
        <v>0.85203482442725731</v>
      </c>
      <c r="E532" s="294">
        <f>'прибуд тер'!O534</f>
        <v>1.1242182180209077</v>
      </c>
      <c r="F532" s="294">
        <f>'слюсарі х.в.'!P534+водовідведення!P534+зварювальник!M534+'слюсарі ц.о. г.в.'!N534+'гаряча вода'!N534+'аварійні служби'!H534</f>
        <v>0.47398495435252119</v>
      </c>
      <c r="G532" s="294">
        <f>даратиз!K534</f>
        <v>1.0032287008188324E-2</v>
      </c>
      <c r="H532" s="294">
        <f>димвенканали!Q534</f>
        <v>2.2133534361503265E-2</v>
      </c>
      <c r="I532" s="294">
        <f>покрівлі!O534+'під зими'!M534+маляри!N534+водій!L534</f>
        <v>0.18410062356901677</v>
      </c>
      <c r="J532" s="294">
        <f>електрики!P534</f>
        <v>5.1811126931684819E-2</v>
      </c>
      <c r="K532" s="295">
        <f t="shared" si="40"/>
        <v>2.7183155686710792</v>
      </c>
      <c r="L532" s="295">
        <v>3.6081934367582578E-2</v>
      </c>
      <c r="M532" s="295">
        <f t="shared" si="41"/>
        <v>2.75</v>
      </c>
      <c r="N532" s="295">
        <f t="shared" si="43"/>
        <v>3.3</v>
      </c>
    </row>
    <row r="533" spans="1:14" ht="17.25" customHeight="1" x14ac:dyDescent="0.35">
      <c r="A533" s="293">
        <f t="shared" si="42"/>
        <v>8</v>
      </c>
      <c r="B533" s="293" t="s">
        <v>2180</v>
      </c>
      <c r="C533" s="293">
        <v>187</v>
      </c>
      <c r="D533" s="294">
        <f>'сходові кл'!O535</f>
        <v>0.90348350896407592</v>
      </c>
      <c r="E533" s="294">
        <f>'прибуд тер'!O535</f>
        <v>0.89927813598000494</v>
      </c>
      <c r="F533" s="294">
        <f>'слюсарі х.в.'!P535+водовідведення!P535+зварювальник!M535+'слюсарі ц.о. г.в.'!N535+'гаряча вода'!N535+'аварійні служби'!H535</f>
        <v>0.47021690334828259</v>
      </c>
      <c r="G533" s="294">
        <f>даратиз!K535</f>
        <v>9.7122106712065753E-3</v>
      </c>
      <c r="H533" s="294">
        <f>димвенканали!Q535</f>
        <v>2.1277530523034847E-2</v>
      </c>
      <c r="I533" s="294">
        <f>покрівлі!O535+'під зими'!M535+маляри!N535+водій!L535</f>
        <v>0.1832279758150106</v>
      </c>
      <c r="J533" s="294">
        <f>електрики!P535</f>
        <v>4.9807356417471992E-2</v>
      </c>
      <c r="K533" s="295">
        <f t="shared" si="40"/>
        <v>2.5370036217190877</v>
      </c>
      <c r="L533" s="295">
        <v>3.4195438416990451E-2</v>
      </c>
      <c r="M533" s="295">
        <f t="shared" si="41"/>
        <v>2.57</v>
      </c>
      <c r="N533" s="295">
        <f t="shared" si="43"/>
        <v>3.0839999999999996</v>
      </c>
    </row>
    <row r="534" spans="1:14" ht="17.25" customHeight="1" x14ac:dyDescent="0.35">
      <c r="A534" s="293">
        <f t="shared" si="42"/>
        <v>9</v>
      </c>
      <c r="B534" s="293" t="s">
        <v>2181</v>
      </c>
      <c r="C534" s="293">
        <v>202</v>
      </c>
      <c r="D534" s="294">
        <f>'сходові кл'!O536</f>
        <v>0.91134844914542013</v>
      </c>
      <c r="E534" s="294">
        <f>'прибуд тер'!O536</f>
        <v>0.91600047116671457</v>
      </c>
      <c r="F534" s="294">
        <f>'слюсарі х.в.'!P536+водовідведення!P536+зварювальник!M536+'слюсарі ц.о. г.в.'!N536+'гаряча вода'!N536+'аварійні служби'!H536</f>
        <v>0.47511015733586115</v>
      </c>
      <c r="G534" s="294">
        <f>даратиз!K536</f>
        <v>9.5658467028281926E-3</v>
      </c>
      <c r="H534" s="294">
        <f>димвенканали!Q536</f>
        <v>2.2140679883058099E-2</v>
      </c>
      <c r="I534" s="294">
        <f>покрівлі!O536+'під зими'!M536+маляри!N536+водій!L536</f>
        <v>0.17988533360488446</v>
      </c>
      <c r="J534" s="294">
        <f>електрики!P536</f>
        <v>5.1847865971679882E-2</v>
      </c>
      <c r="K534" s="295">
        <f t="shared" si="40"/>
        <v>2.5658988038104464</v>
      </c>
      <c r="L534" s="295">
        <v>3.4170201505229314E-2</v>
      </c>
      <c r="M534" s="295">
        <f t="shared" si="41"/>
        <v>2.6</v>
      </c>
      <c r="N534" s="295">
        <f t="shared" si="43"/>
        <v>3.12</v>
      </c>
    </row>
    <row r="535" spans="1:14" ht="17.25" customHeight="1" x14ac:dyDescent="0.35">
      <c r="A535" s="293">
        <f t="shared" si="42"/>
        <v>10</v>
      </c>
      <c r="B535" s="293" t="s">
        <v>2182</v>
      </c>
      <c r="C535" s="293">
        <v>193</v>
      </c>
      <c r="D535" s="294">
        <f>'сходові кл'!O537</f>
        <v>0.90479226757434272</v>
      </c>
      <c r="E535" s="294">
        <f>'прибуд тер'!O537</f>
        <v>0.83722607289745665</v>
      </c>
      <c r="F535" s="294">
        <f>'слюсарі х.в.'!P537+водовідведення!P537+зварювальник!M537+'слюсарі ц.о. г.в.'!N537+'гаряча вода'!N537+'аварійні служби'!H537</f>
        <v>0.47470667874018846</v>
      </c>
      <c r="G535" s="294">
        <f>даратиз!K537</f>
        <v>1.0052472480465407E-2</v>
      </c>
      <c r="H535" s="294">
        <f>димвенканали!Q537</f>
        <v>2.2029395595446484E-2</v>
      </c>
      <c r="I535" s="294">
        <f>покрівлі!O537+'під зими'!M537+маляри!N537+водій!L537</f>
        <v>0.17965435700215898</v>
      </c>
      <c r="J535" s="294">
        <f>електрики!P537</f>
        <v>5.1587266348754296E-2</v>
      </c>
      <c r="K535" s="295">
        <f t="shared" si="40"/>
        <v>2.480048510638813</v>
      </c>
      <c r="L535" s="295">
        <v>3.3083388268044939E-2</v>
      </c>
      <c r="M535" s="295">
        <f t="shared" si="41"/>
        <v>2.5099999999999998</v>
      </c>
      <c r="N535" s="295">
        <f t="shared" si="43"/>
        <v>3.0119999999999996</v>
      </c>
    </row>
    <row r="536" spans="1:14" ht="17.25" customHeight="1" x14ac:dyDescent="0.35">
      <c r="A536" s="293">
        <f t="shared" si="42"/>
        <v>11</v>
      </c>
      <c r="B536" s="293" t="s">
        <v>2183</v>
      </c>
      <c r="C536" s="293">
        <v>255</v>
      </c>
      <c r="D536" s="294">
        <f>'сходові кл'!O538</f>
        <v>0.93048156328928844</v>
      </c>
      <c r="E536" s="294">
        <f>'прибуд тер'!O538</f>
        <v>0.84304366945684839</v>
      </c>
      <c r="F536" s="294">
        <f>'слюсарі х.в.'!P538+водовідведення!P538+зварювальник!M538+'слюсарі ц.о. г.в.'!N538+'гаряча вода'!N538+'аварійні служби'!H538</f>
        <v>0.47265044073438822</v>
      </c>
      <c r="G536" s="294">
        <f>даратиз!K538</f>
        <v>1.1576450104728285E-2</v>
      </c>
      <c r="H536" s="294">
        <f>димвенканали!Q538</f>
        <v>2.1462260227945971E-2</v>
      </c>
      <c r="I536" s="294">
        <f>покрівлі!O538+'під зими'!M538+маляри!N538+водій!L538</f>
        <v>0.20164599038169007</v>
      </c>
      <c r="J536" s="294">
        <f>електрики!P538</f>
        <v>5.024606644309608E-2</v>
      </c>
      <c r="K536" s="295">
        <f t="shared" si="40"/>
        <v>2.5311064406379855</v>
      </c>
      <c r="L536" s="295">
        <v>3.3750239019727152E-2</v>
      </c>
      <c r="M536" s="295">
        <f t="shared" si="41"/>
        <v>2.56</v>
      </c>
      <c r="N536" s="295">
        <f t="shared" si="43"/>
        <v>3.0720000000000001</v>
      </c>
    </row>
    <row r="537" spans="1:14" ht="17.25" customHeight="1" x14ac:dyDescent="0.35">
      <c r="A537" s="293">
        <f t="shared" si="42"/>
        <v>12</v>
      </c>
      <c r="B537" s="293" t="s">
        <v>1770</v>
      </c>
      <c r="C537" s="293">
        <v>9</v>
      </c>
      <c r="D537" s="294">
        <f>'сходові кл'!O539</f>
        <v>0</v>
      </c>
      <c r="E537" s="294">
        <f>'прибуд тер'!O539</f>
        <v>0</v>
      </c>
      <c r="F537" s="294">
        <f>'слюсарі х.в.'!P539+водовідведення!P539+зварювальник!M539+'слюсарі ц.о. г.в.'!N539+'гаряча вода'!N539+'аварійні служби'!H539</f>
        <v>0.26502651782680275</v>
      </c>
      <c r="G537" s="294">
        <f>даратиз!K539</f>
        <v>0</v>
      </c>
      <c r="H537" s="294">
        <f>димвенканали!Q539</f>
        <v>2.3506870730628879E-2</v>
      </c>
      <c r="I537" s="294">
        <f>покрівлі!O539+'під зими'!M539+маляри!N539+водій!L539</f>
        <v>0.4626109321252837</v>
      </c>
      <c r="J537" s="294">
        <f>електрики!P539</f>
        <v>5.5047138999008531E-2</v>
      </c>
      <c r="K537" s="295">
        <f t="shared" si="40"/>
        <v>0.80619145968172379</v>
      </c>
      <c r="L537" s="295">
        <v>1.2226505086233139E-2</v>
      </c>
      <c r="M537" s="295">
        <f t="shared" si="41"/>
        <v>0.82</v>
      </c>
      <c r="N537" s="295">
        <f t="shared" si="43"/>
        <v>0.98399999999999987</v>
      </c>
    </row>
    <row r="538" spans="1:14" ht="17.25" customHeight="1" x14ac:dyDescent="0.35">
      <c r="A538" s="293">
        <f t="shared" si="42"/>
        <v>13</v>
      </c>
      <c r="B538" s="293" t="s">
        <v>1771</v>
      </c>
      <c r="C538" s="293">
        <v>7</v>
      </c>
      <c r="D538" s="294">
        <f>'сходові кл'!O540</f>
        <v>0</v>
      </c>
      <c r="E538" s="294">
        <f>'прибуд тер'!O540</f>
        <v>0</v>
      </c>
      <c r="F538" s="294">
        <f>'слюсарі х.в.'!P540+водовідведення!P540+зварювальник!M540+'слюсарі ц.о. г.в.'!N540+'гаряча вода'!N540+'аварійні служби'!H540</f>
        <v>0.14571999999999999</v>
      </c>
      <c r="G538" s="294">
        <f>даратиз!K540</f>
        <v>0</v>
      </c>
      <c r="H538" s="294">
        <f>димвенканали!Q540</f>
        <v>6.2498607277502109E-2</v>
      </c>
      <c r="I538" s="294">
        <f>покрівлі!O540+'під зими'!M540+маляри!N540+водій!L540</f>
        <v>0</v>
      </c>
      <c r="J538" s="294">
        <f>електрики!P540</f>
        <v>8.7813547659486332E-2</v>
      </c>
      <c r="K538" s="295">
        <f t="shared" si="40"/>
        <v>0.29603215493698842</v>
      </c>
      <c r="L538" s="295">
        <v>3.4184949404372591E-3</v>
      </c>
      <c r="M538" s="295">
        <f t="shared" si="41"/>
        <v>0.3</v>
      </c>
      <c r="N538" s="295">
        <f t="shared" si="43"/>
        <v>0.36</v>
      </c>
    </row>
    <row r="539" spans="1:14" ht="17.25" customHeight="1" x14ac:dyDescent="0.35">
      <c r="A539" s="293">
        <f t="shared" si="42"/>
        <v>14</v>
      </c>
      <c r="B539" s="293" t="s">
        <v>1772</v>
      </c>
      <c r="C539" s="293">
        <v>14</v>
      </c>
      <c r="D539" s="294">
        <f>'сходові кл'!O541</f>
        <v>0</v>
      </c>
      <c r="E539" s="294">
        <f>'прибуд тер'!O541</f>
        <v>0</v>
      </c>
      <c r="F539" s="294">
        <f>'слюсарі х.в.'!P541+водовідведення!P541+зварювальник!M541+'слюсарі ц.о. г.в.'!N541+'гаряча вода'!N541+'аварійні служби'!H541</f>
        <v>0.20767410292524782</v>
      </c>
      <c r="G539" s="294">
        <f>даратиз!K541</f>
        <v>0</v>
      </c>
      <c r="H539" s="294">
        <f>димвенканали!Q541</f>
        <v>0.12530134403080717</v>
      </c>
      <c r="I539" s="294">
        <f>покрівлі!O541+'під зими'!M541+маляри!N541+водій!L541</f>
        <v>0</v>
      </c>
      <c r="J539" s="294">
        <f>електрики!P541</f>
        <v>0</v>
      </c>
      <c r="K539" s="295">
        <f t="shared" si="40"/>
        <v>0.33297544695605497</v>
      </c>
      <c r="L539" s="295">
        <v>4.4371345182921424E-3</v>
      </c>
      <c r="M539" s="295">
        <f t="shared" si="41"/>
        <v>0.34</v>
      </c>
      <c r="N539" s="295">
        <f t="shared" si="43"/>
        <v>0.40800000000000003</v>
      </c>
    </row>
    <row r="540" spans="1:14" ht="17.25" customHeight="1" x14ac:dyDescent="0.35">
      <c r="A540" s="293">
        <f t="shared" si="42"/>
        <v>15</v>
      </c>
      <c r="B540" s="293" t="s">
        <v>1773</v>
      </c>
      <c r="C540" s="293">
        <v>21</v>
      </c>
      <c r="D540" s="294">
        <f>'сходові кл'!O542</f>
        <v>0</v>
      </c>
      <c r="E540" s="294">
        <f>'прибуд тер'!O542</f>
        <v>0</v>
      </c>
      <c r="F540" s="294">
        <f>'слюсарі х.в.'!P542+водовідведення!P542+зварювальник!M542+'слюсарі ц.о. г.в.'!N542+'гаряча вода'!N542+'аварійні служби'!H542</f>
        <v>0.27942357218422825</v>
      </c>
      <c r="G540" s="294">
        <f>даратиз!K542</f>
        <v>1.5417999086340794E-2</v>
      </c>
      <c r="H540" s="294">
        <f>димвенканали!Q542</f>
        <v>4.4176688482986136E-2</v>
      </c>
      <c r="I540" s="294">
        <f>покрівлі!O542+'під зими'!M542+маляри!N542+водій!L542</f>
        <v>0.3551808917583511</v>
      </c>
      <c r="J540" s="294">
        <f>електрики!P542</f>
        <v>6.8865504864680155E-2</v>
      </c>
      <c r="K540" s="295">
        <f t="shared" si="40"/>
        <v>0.76306465637658638</v>
      </c>
      <c r="L540" s="295">
        <v>1.1150039415599403E-2</v>
      </c>
      <c r="M540" s="295">
        <f t="shared" si="41"/>
        <v>0.77</v>
      </c>
      <c r="N540" s="295">
        <f t="shared" si="43"/>
        <v>0.92399999999999993</v>
      </c>
    </row>
    <row r="541" spans="1:14" ht="17.25" customHeight="1" x14ac:dyDescent="0.35">
      <c r="A541" s="293">
        <f t="shared" si="42"/>
        <v>16</v>
      </c>
      <c r="B541" s="293" t="s">
        <v>0</v>
      </c>
      <c r="C541" s="293">
        <v>17</v>
      </c>
      <c r="D541" s="294">
        <f>'сходові кл'!O543</f>
        <v>0</v>
      </c>
      <c r="E541" s="294">
        <f>'прибуд тер'!O543</f>
        <v>0</v>
      </c>
      <c r="F541" s="294">
        <f>'слюсарі х.в.'!P543+водовідведення!P543+зварювальник!M543+'слюсарі ц.о. г.в.'!N543+'гаряча вода'!N543+'аварійні служби'!H543</f>
        <v>0.32131813615443572</v>
      </c>
      <c r="G541" s="294">
        <f>даратиз!K543</f>
        <v>1.8259281801582469E-2</v>
      </c>
      <c r="H541" s="294">
        <f>димвенканали!Q543</f>
        <v>4.3185237304276175E-2</v>
      </c>
      <c r="I541" s="294">
        <f>покрівлі!O543+'під зими'!M543+маляри!N543+водій!L543</f>
        <v>0.53021478543078815</v>
      </c>
      <c r="J541" s="294">
        <f>електрики!P543</f>
        <v>7.3400652537448499E-2</v>
      </c>
      <c r="K541" s="295">
        <f t="shared" si="40"/>
        <v>0.98637809322853109</v>
      </c>
      <c r="L541" s="295">
        <v>1.5296231924944923E-2</v>
      </c>
      <c r="M541" s="295">
        <f t="shared" si="41"/>
        <v>1</v>
      </c>
      <c r="N541" s="295">
        <f t="shared" si="43"/>
        <v>1.2</v>
      </c>
    </row>
    <row r="542" spans="1:14" ht="17.25" customHeight="1" x14ac:dyDescent="0.35">
      <c r="A542" s="293">
        <f t="shared" si="42"/>
        <v>17</v>
      </c>
      <c r="B542" s="293" t="s">
        <v>1</v>
      </c>
      <c r="C542" s="293">
        <v>13</v>
      </c>
      <c r="D542" s="294">
        <f>'сходові кл'!O544</f>
        <v>0</v>
      </c>
      <c r="E542" s="294">
        <f>'прибуд тер'!O544</f>
        <v>0.94538837798214048</v>
      </c>
      <c r="F542" s="294">
        <f>'слюсарі х.в.'!P544+водовідведення!P544+зварювальник!M544+'слюсарі ц.о. г.в.'!N544+'гаряча вода'!N544+'аварійні служби'!H544</f>
        <v>0.31965959668507737</v>
      </c>
      <c r="G542" s="294">
        <f>даратиз!K544</f>
        <v>1.7393042782886843E-2</v>
      </c>
      <c r="H542" s="294">
        <f>димвенканали!Q544</f>
        <v>5.147826109222485E-2</v>
      </c>
      <c r="I542" s="294">
        <f>покрівлі!O544+'під зими'!M544+маляри!N544+водій!L544</f>
        <v>0.39074845686840487</v>
      </c>
      <c r="J542" s="294">
        <f>електрики!P544</f>
        <v>8.4044666862646694E-2</v>
      </c>
      <c r="K542" s="295">
        <f t="shared" si="40"/>
        <v>1.8087124022733809</v>
      </c>
      <c r="L542" s="295">
        <v>2.4313184137970397E-2</v>
      </c>
      <c r="M542" s="295">
        <f t="shared" si="41"/>
        <v>1.83</v>
      </c>
      <c r="N542" s="295">
        <f t="shared" si="43"/>
        <v>2.1960000000000002</v>
      </c>
    </row>
    <row r="543" spans="1:14" ht="17.25" customHeight="1" x14ac:dyDescent="0.35">
      <c r="A543" s="293">
        <f t="shared" si="42"/>
        <v>18</v>
      </c>
      <c r="B543" s="293" t="s">
        <v>1087</v>
      </c>
      <c r="C543" s="293">
        <v>68</v>
      </c>
      <c r="D543" s="294">
        <f>'сходові кл'!O545</f>
        <v>0.16497636419732498</v>
      </c>
      <c r="E543" s="294">
        <f>'прибуд тер'!O545</f>
        <v>0.97160232235971655</v>
      </c>
      <c r="F543" s="294">
        <f>'слюсарі х.в.'!P545+водовідведення!P545+зварювальник!M545+'слюсарі ц.о. г.в.'!N545+'гаряча вода'!N545+'аварійні служби'!H545</f>
        <v>0.42968583392643733</v>
      </c>
      <c r="G543" s="294">
        <f>даратиз!K545</f>
        <v>6.1288816250291847E-3</v>
      </c>
      <c r="H543" s="294">
        <f>димвенканали!Q545</f>
        <v>3.1563037016399037E-2</v>
      </c>
      <c r="I543" s="294">
        <f>покрівлі!O545+'під зими'!M545+маляри!N545+водій!L545</f>
        <v>0.30254389666406134</v>
      </c>
      <c r="J543" s="294">
        <f>електрики!P545</f>
        <v>7.3912640511895458E-2</v>
      </c>
      <c r="K543" s="295">
        <f t="shared" si="40"/>
        <v>1.980412976300864</v>
      </c>
      <c r="L543" s="295">
        <v>2.6674317782476E-2</v>
      </c>
      <c r="M543" s="295">
        <f t="shared" si="41"/>
        <v>2.0099999999999998</v>
      </c>
      <c r="N543" s="295">
        <f t="shared" si="43"/>
        <v>2.4119999999999995</v>
      </c>
    </row>
    <row r="544" spans="1:14" ht="17.25" customHeight="1" x14ac:dyDescent="0.35">
      <c r="A544" s="293">
        <f t="shared" si="42"/>
        <v>19</v>
      </c>
      <c r="B544" s="293" t="s">
        <v>3</v>
      </c>
      <c r="C544" s="293">
        <v>11</v>
      </c>
      <c r="D544" s="294">
        <f>'сходові кл'!O546</f>
        <v>0</v>
      </c>
      <c r="E544" s="294">
        <f>'прибуд тер'!O546</f>
        <v>0</v>
      </c>
      <c r="F544" s="294">
        <f>'слюсарі х.в.'!P546+водовідведення!P546+зварювальник!M546+'слюсарі ц.о. г.в.'!N546+'гаряча вода'!N546+'аварійні служби'!H546</f>
        <v>0.29570670386610387</v>
      </c>
      <c r="G544" s="294">
        <f>даратиз!K546</f>
        <v>1.5205091937765206E-2</v>
      </c>
      <c r="H544" s="294">
        <f>димвенканали!Q546</f>
        <v>2.7382664682583838E-2</v>
      </c>
      <c r="I544" s="294">
        <f>покрівлі!O546+'під зими'!M546+маляри!N546+водій!L546</f>
        <v>0.36119018432631855</v>
      </c>
      <c r="J544" s="294">
        <f>електрики!P546</f>
        <v>5.6858685581814186E-2</v>
      </c>
      <c r="K544" s="295">
        <f t="shared" si="40"/>
        <v>0.75634333039458557</v>
      </c>
      <c r="L544" s="295">
        <v>1.1188707756536359E-2</v>
      </c>
      <c r="M544" s="295">
        <f t="shared" si="41"/>
        <v>0.77</v>
      </c>
      <c r="N544" s="295">
        <f t="shared" si="43"/>
        <v>0.92399999999999993</v>
      </c>
    </row>
    <row r="545" spans="1:14" ht="17.25" customHeight="1" x14ac:dyDescent="0.35">
      <c r="A545" s="293">
        <f t="shared" si="42"/>
        <v>20</v>
      </c>
      <c r="B545" s="293" t="s">
        <v>1124</v>
      </c>
      <c r="C545" s="293">
        <v>72</v>
      </c>
      <c r="D545" s="294">
        <f>'сходові кл'!O547</f>
        <v>0.24180934296795642</v>
      </c>
      <c r="E545" s="294">
        <f>'прибуд тер'!O547</f>
        <v>0.73668304632622283</v>
      </c>
      <c r="F545" s="294">
        <f>'слюсарі х.в.'!P547+водовідведення!P547+зварювальник!M547+'слюсарі ц.о. г.в.'!N547+'гаряча вода'!N547+'аварійні служби'!H547</f>
        <v>0.44801501406245636</v>
      </c>
      <c r="G545" s="294">
        <f>даратиз!K547</f>
        <v>5.6237879767291532E-3</v>
      </c>
      <c r="H545" s="294">
        <f>димвенканали!Q547</f>
        <v>3.6618447082306348E-2</v>
      </c>
      <c r="I545" s="294">
        <f>покрівлі!O547+'під зими'!M547+маляри!N547+водій!L547</f>
        <v>0.35197806157458633</v>
      </c>
      <c r="J545" s="294">
        <f>електрики!P547</f>
        <v>8.575113078922475E-2</v>
      </c>
      <c r="K545" s="295">
        <f t="shared" si="40"/>
        <v>1.9064788307794822</v>
      </c>
      <c r="L545" s="295">
        <v>2.5797366832991699E-2</v>
      </c>
      <c r="M545" s="295">
        <f t="shared" si="41"/>
        <v>1.93</v>
      </c>
      <c r="N545" s="295">
        <f t="shared" si="43"/>
        <v>2.3159999999999998</v>
      </c>
    </row>
    <row r="546" spans="1:14" ht="17.25" customHeight="1" x14ac:dyDescent="0.35">
      <c r="A546" s="293">
        <f t="shared" si="42"/>
        <v>21</v>
      </c>
      <c r="B546" s="293" t="s">
        <v>5</v>
      </c>
      <c r="C546" s="293">
        <v>145</v>
      </c>
      <c r="D546" s="294">
        <f>'сходові кл'!O548</f>
        <v>0.32969254609117377</v>
      </c>
      <c r="E546" s="294">
        <f>'прибуд тер'!O548</f>
        <v>0.70022527438243576</v>
      </c>
      <c r="F546" s="294">
        <f>'слюсарі х.в.'!P548+водовідведення!P548+зварювальник!M548+'слюсарі ц.о. г.в.'!N548+'гаряча вода'!N548+'аварійні служби'!H548</f>
        <v>0.44892590553093892</v>
      </c>
      <c r="G546" s="294">
        <f>даратиз!K548</f>
        <v>1.0267514144024586E-2</v>
      </c>
      <c r="H546" s="294">
        <f>димвенканали!Q548</f>
        <v>6.2948237545685593E-3</v>
      </c>
      <c r="I546" s="294">
        <f>покрівлі!O548+'під зими'!M548+маляри!N548+водій!L548</f>
        <v>0.23312444575637978</v>
      </c>
      <c r="J546" s="294">
        <f>електрики!P548</f>
        <v>8.628012326850712E-2</v>
      </c>
      <c r="K546" s="295">
        <f t="shared" si="40"/>
        <v>1.8148106329280282</v>
      </c>
      <c r="L546" s="295">
        <v>2.4328488146571688E-2</v>
      </c>
      <c r="M546" s="295">
        <f t="shared" si="41"/>
        <v>1.84</v>
      </c>
      <c r="N546" s="295">
        <f t="shared" si="43"/>
        <v>2.2080000000000002</v>
      </c>
    </row>
    <row r="547" spans="1:14" ht="17.25" customHeight="1" x14ac:dyDescent="0.35">
      <c r="A547" s="293">
        <f t="shared" si="42"/>
        <v>22</v>
      </c>
      <c r="B547" s="293" t="s">
        <v>1103</v>
      </c>
      <c r="C547" s="293">
        <v>159</v>
      </c>
      <c r="D547" s="294">
        <f>'сходові кл'!O549</f>
        <v>0.38714921093251009</v>
      </c>
      <c r="E547" s="294">
        <f>'прибуд тер'!O549</f>
        <v>0.19710810528440142</v>
      </c>
      <c r="F547" s="294">
        <f>'слюсарі х.в.'!P549+водовідведення!P549+зварювальник!M549+'слюсарі ц.о. г.в.'!N549+'гаряча вода'!N549+'аварійні служби'!H549</f>
        <v>0.54568895157589381</v>
      </c>
      <c r="G547" s="294">
        <f>даратиз!K549</f>
        <v>2.7244783904619972E-3</v>
      </c>
      <c r="H547" s="294">
        <f>димвенканали!Q549</f>
        <v>6.9554150498471995E-2</v>
      </c>
      <c r="I547" s="294">
        <f>покрівлі!O549+'під зими'!M549+маляри!N549+водій!L549</f>
        <v>0.43126184973064674</v>
      </c>
      <c r="J547" s="294">
        <f>електрики!P549</f>
        <v>0.1488369835671684</v>
      </c>
      <c r="K547" s="295">
        <f t="shared" si="40"/>
        <v>1.7823237299795545</v>
      </c>
      <c r="L547" s="295">
        <v>2.4322629529425377E-2</v>
      </c>
      <c r="M547" s="295">
        <f t="shared" si="41"/>
        <v>1.81</v>
      </c>
      <c r="N547" s="295">
        <f t="shared" si="43"/>
        <v>2.1720000000000002</v>
      </c>
    </row>
    <row r="548" spans="1:14" ht="17.25" customHeight="1" x14ac:dyDescent="0.35">
      <c r="A548" s="293">
        <f t="shared" si="42"/>
        <v>23</v>
      </c>
      <c r="B548" s="293" t="s">
        <v>7</v>
      </c>
      <c r="C548" s="293">
        <v>12</v>
      </c>
      <c r="D548" s="294">
        <f>'сходові кл'!O550</f>
        <v>0</v>
      </c>
      <c r="E548" s="294">
        <f>'прибуд тер'!O550</f>
        <v>0.96063464747515981</v>
      </c>
      <c r="F548" s="294">
        <f>'слюсарі х.в.'!P550+водовідведення!P550+зварювальник!M550+'слюсарі ц.о. г.в.'!N550+'гаряча вода'!N550+'аварійні служби'!H550</f>
        <v>0.3415017528068568</v>
      </c>
      <c r="G548" s="294">
        <f>даратиз!K550</f>
        <v>0</v>
      </c>
      <c r="H548" s="294">
        <f>димвенканали!Q550</f>
        <v>0.10161455704709065</v>
      </c>
      <c r="I548" s="294">
        <f>покрівлі!O550+'під зими'!M550+маляри!N550+водій!L550</f>
        <v>0.58760112189946745</v>
      </c>
      <c r="J548" s="294">
        <f>електрики!P550</f>
        <v>0.10811925877667414</v>
      </c>
      <c r="K548" s="295">
        <f t="shared" si="40"/>
        <v>2.0994713380052485</v>
      </c>
      <c r="L548" s="295">
        <v>3.1133320414901671E-2</v>
      </c>
      <c r="M548" s="295">
        <f t="shared" si="41"/>
        <v>2.13</v>
      </c>
      <c r="N548" s="295">
        <f t="shared" si="43"/>
        <v>2.5559999999999996</v>
      </c>
    </row>
    <row r="549" spans="1:14" ht="17.25" customHeight="1" x14ac:dyDescent="0.35">
      <c r="A549" s="293">
        <f t="shared" si="42"/>
        <v>24</v>
      </c>
      <c r="B549" s="293" t="s">
        <v>8</v>
      </c>
      <c r="C549" s="293">
        <v>15</v>
      </c>
      <c r="D549" s="294">
        <f>'сходові кл'!O551</f>
        <v>0</v>
      </c>
      <c r="E549" s="294">
        <f>'прибуд тер'!O551</f>
        <v>1.050149262725292</v>
      </c>
      <c r="F549" s="294">
        <f>'слюсарі х.в.'!P551+водовідведення!P551+зварювальник!M551+'слюсарі ц.о. г.в.'!N551+'гаряча вода'!N551+'аварійні служби'!H551</f>
        <v>0.367036965292447</v>
      </c>
      <c r="G549" s="294">
        <f>даратиз!K551</f>
        <v>0</v>
      </c>
      <c r="H549" s="294">
        <f>димвенканали!Q551</f>
        <v>5.4701499977730036E-2</v>
      </c>
      <c r="I549" s="294">
        <f>покрівлі!O551+'під зими'!M551+маляри!N551+водій!L551</f>
        <v>0.45718641281310979</v>
      </c>
      <c r="J549" s="294">
        <f>електрики!P551</f>
        <v>9.7517659176485139E-2</v>
      </c>
      <c r="K549" s="295">
        <f t="shared" si="40"/>
        <v>2.0265917999850638</v>
      </c>
      <c r="L549" s="295">
        <v>2.7451576770192582E-2</v>
      </c>
      <c r="M549" s="295">
        <f t="shared" si="41"/>
        <v>2.0499999999999998</v>
      </c>
      <c r="N549" s="295">
        <f t="shared" si="43"/>
        <v>2.4599999999999995</v>
      </c>
    </row>
    <row r="550" spans="1:14" ht="17.25" customHeight="1" x14ac:dyDescent="0.35">
      <c r="A550" s="293">
        <f t="shared" si="42"/>
        <v>25</v>
      </c>
      <c r="B550" s="293" t="s">
        <v>9</v>
      </c>
      <c r="C550" s="293">
        <v>14</v>
      </c>
      <c r="D550" s="294">
        <f>'сходові кл'!O552</f>
        <v>0</v>
      </c>
      <c r="E550" s="294">
        <f>'прибуд тер'!O552</f>
        <v>1.3405676160477453</v>
      </c>
      <c r="F550" s="294">
        <f>'слюсарі х.в.'!P552+водовідведення!P552+зварювальник!M552+'слюсарі ц.о. г.в.'!N552+'гаряча вода'!N552+'аварійні служби'!H552</f>
        <v>0.31182502348752117</v>
      </c>
      <c r="G550" s="294">
        <f>даратиз!K552</f>
        <v>0</v>
      </c>
      <c r="H550" s="294">
        <f>димвенканали!Q552</f>
        <v>5.122564893567149E-2</v>
      </c>
      <c r="I550" s="294">
        <f>покрівлі!O552+'під зими'!M552+маляри!N552+водій!L552</f>
        <v>0.56706869835546037</v>
      </c>
      <c r="J550" s="294">
        <f>електрики!P552</f>
        <v>9.9964582326780405E-2</v>
      </c>
      <c r="K550" s="295">
        <f t="shared" si="40"/>
        <v>2.3706515691531789</v>
      </c>
      <c r="L550" s="295">
        <v>3.1485391360591759E-2</v>
      </c>
      <c r="M550" s="295">
        <f t="shared" si="41"/>
        <v>2.4</v>
      </c>
      <c r="N550" s="295">
        <f t="shared" si="43"/>
        <v>2.88</v>
      </c>
    </row>
    <row r="551" spans="1:14" ht="17.25" customHeight="1" x14ac:dyDescent="0.35">
      <c r="A551" s="293">
        <f t="shared" si="42"/>
        <v>26</v>
      </c>
      <c r="B551" s="293" t="s">
        <v>10</v>
      </c>
      <c r="C551" s="293">
        <v>188</v>
      </c>
      <c r="D551" s="294">
        <f>'сходові кл'!O553</f>
        <v>0.75797666118395712</v>
      </c>
      <c r="E551" s="294">
        <f>'прибуд тер'!O553</f>
        <v>0.85109110051475856</v>
      </c>
      <c r="F551" s="294">
        <f>'слюсарі х.в.'!P553+водовідведення!P553+зварювальник!M553+'слюсарі ц.о. г.в.'!N553+'гаряча вода'!N553+'аварійні служби'!H553</f>
        <v>0.4722223851704801</v>
      </c>
      <c r="G551" s="294">
        <f>даратиз!K553</f>
        <v>8.0508790689577999E-3</v>
      </c>
      <c r="H551" s="294">
        <f>димвенканали!Q553</f>
        <v>2.1344197314575607E-2</v>
      </c>
      <c r="I551" s="294">
        <f>покрівлі!O553+'під зими'!M553+маляри!N553+водій!L553</f>
        <v>0.16605436986684577</v>
      </c>
      <c r="J551" s="294">
        <f>електрики!P553</f>
        <v>4.998270547626716E-2</v>
      </c>
      <c r="K551" s="295">
        <f t="shared" si="40"/>
        <v>2.3267222985958429</v>
      </c>
      <c r="L551" s="295">
        <v>3.1115578785874731E-2</v>
      </c>
      <c r="M551" s="295">
        <f t="shared" si="41"/>
        <v>2.36</v>
      </c>
      <c r="N551" s="295">
        <f t="shared" si="43"/>
        <v>2.8319999999999999</v>
      </c>
    </row>
    <row r="552" spans="1:14" ht="17.25" customHeight="1" x14ac:dyDescent="0.35">
      <c r="A552" s="293">
        <f t="shared" si="42"/>
        <v>27</v>
      </c>
      <c r="B552" s="293" t="s">
        <v>11</v>
      </c>
      <c r="C552" s="293">
        <v>217</v>
      </c>
      <c r="D552" s="294">
        <f>'сходові кл'!O554</f>
        <v>0.92456804588511521</v>
      </c>
      <c r="E552" s="294">
        <f>'прибуд тер'!O554</f>
        <v>0.7079625745411039</v>
      </c>
      <c r="F552" s="294">
        <f>'слюсарі х.в.'!P554+водовідведення!P554+зварювальник!M554+'слюсарі ц.о. г.в.'!N554+'гаряча вода'!N554+'аварійні служби'!H554</f>
        <v>0.47419970485086615</v>
      </c>
      <c r="G552" s="294">
        <f>даратиз!K554</f>
        <v>8.8551997733068849E-3</v>
      </c>
      <c r="H552" s="294">
        <f>димвенканали!Q554</f>
        <v>2.1889566051287231E-2</v>
      </c>
      <c r="I552" s="294">
        <f>покрівлі!O554+'під зими'!M554+маляри!N554+водій!L554</f>
        <v>0.18432169378752869</v>
      </c>
      <c r="J552" s="294">
        <f>електрики!P554</f>
        <v>5.1259820963032533E-2</v>
      </c>
      <c r="K552" s="295">
        <f t="shared" si="40"/>
        <v>2.3730566058522404</v>
      </c>
      <c r="L552" s="295">
        <v>3.173474253788288E-2</v>
      </c>
      <c r="M552" s="295">
        <f t="shared" si="41"/>
        <v>2.4</v>
      </c>
      <c r="N552" s="295">
        <f t="shared" si="43"/>
        <v>2.88</v>
      </c>
    </row>
    <row r="553" spans="1:14" ht="17.25" customHeight="1" x14ac:dyDescent="0.35">
      <c r="A553" s="293">
        <f t="shared" si="42"/>
        <v>28</v>
      </c>
      <c r="B553" s="293" t="s">
        <v>1125</v>
      </c>
      <c r="C553" s="293">
        <v>359</v>
      </c>
      <c r="D553" s="294">
        <f>'сходові кл'!O555</f>
        <v>0.81073778906902616</v>
      </c>
      <c r="E553" s="294">
        <f>'прибуд тер'!O555</f>
        <v>0.82858551983965723</v>
      </c>
      <c r="F553" s="294">
        <f>'слюсарі х.в.'!P555+водовідведення!P555+зварювальник!M555+'слюсарі ц.о. г.в.'!N555+'гаряча вода'!N555+'аварійні служби'!H555</f>
        <v>0.47199734969231921</v>
      </c>
      <c r="G553" s="294">
        <f>даратиз!K555</f>
        <v>8.2754203142111314E-3</v>
      </c>
      <c r="H553" s="294">
        <f>димвенканали!Q555</f>
        <v>2.1282129801842461E-2</v>
      </c>
      <c r="I553" s="294">
        <f>покрівлі!O555+'під зими'!M555+маляри!N555+водій!L555</f>
        <v>0.17679602688155605</v>
      </c>
      <c r="J553" s="294">
        <f>електрики!P555</f>
        <v>4.9837359077765354E-2</v>
      </c>
      <c r="K553" s="295">
        <f t="shared" si="40"/>
        <v>2.3675115946763778</v>
      </c>
      <c r="L553" s="295">
        <v>3.1650125975746506E-2</v>
      </c>
      <c r="M553" s="295">
        <f t="shared" si="41"/>
        <v>2.4</v>
      </c>
      <c r="N553" s="295">
        <f t="shared" si="43"/>
        <v>2.88</v>
      </c>
    </row>
    <row r="554" spans="1:14" ht="17.25" customHeight="1" x14ac:dyDescent="0.35">
      <c r="A554" s="293">
        <f t="shared" si="42"/>
        <v>29</v>
      </c>
      <c r="B554" s="293" t="s">
        <v>13</v>
      </c>
      <c r="C554" s="293">
        <v>232</v>
      </c>
      <c r="D554" s="294">
        <f>'сходові кл'!O556</f>
        <v>0.82152109829233166</v>
      </c>
      <c r="E554" s="294">
        <f>'прибуд тер'!O556</f>
        <v>0.79533518997952346</v>
      </c>
      <c r="F554" s="294">
        <f>'слюсарі х.в.'!P556+водовідведення!P556+зварювальник!M556+'слюсарі ц.о. г.в.'!N556+'гаряча вода'!N556+'аварійні служби'!H556</f>
        <v>0.47280339959639095</v>
      </c>
      <c r="G554" s="294">
        <f>даратиз!K556</f>
        <v>7.0987138800734919E-3</v>
      </c>
      <c r="H554" s="294">
        <f>димвенканали!Q556</f>
        <v>2.1504448136237579E-2</v>
      </c>
      <c r="I554" s="294">
        <f>покрівлі!O556+'під зими'!M556+маляри!N556+водій!L556</f>
        <v>0.16995831063611738</v>
      </c>
      <c r="J554" s="294">
        <f>електрики!P556</f>
        <v>5.0357972322961367E-2</v>
      </c>
      <c r="K554" s="295">
        <f t="shared" si="40"/>
        <v>2.3385791328436358</v>
      </c>
      <c r="L554" s="295">
        <v>3.1272455851278594E-2</v>
      </c>
      <c r="M554" s="295">
        <f t="shared" si="41"/>
        <v>2.37</v>
      </c>
      <c r="N554" s="295">
        <f t="shared" si="43"/>
        <v>2.8439999999999999</v>
      </c>
    </row>
    <row r="555" spans="1:14" ht="17.25" customHeight="1" x14ac:dyDescent="0.35">
      <c r="A555" s="293">
        <f t="shared" si="42"/>
        <v>30</v>
      </c>
      <c r="B555" s="293" t="s">
        <v>14</v>
      </c>
      <c r="C555" s="293">
        <v>295</v>
      </c>
      <c r="D555" s="294">
        <f>'сходові кл'!O557</f>
        <v>1.2778908427392659</v>
      </c>
      <c r="E555" s="294">
        <f>'прибуд тер'!O557</f>
        <v>0.61148237489167712</v>
      </c>
      <c r="F555" s="294">
        <f>'слюсарі х.в.'!P557+водовідведення!P557+зварювальник!M557+'слюсарі ц.о. г.в.'!N557+'гаряча вода'!N557+'аварійні служби'!H557</f>
        <v>0.51935596641327364</v>
      </c>
      <c r="G555" s="294">
        <f>даратиз!K557</f>
        <v>5.2560189894879624E-3</v>
      </c>
      <c r="H555" s="294">
        <f>димвенканали!Q557</f>
        <v>3.4344210369651219E-2</v>
      </c>
      <c r="I555" s="294">
        <f>покрівлі!O557+'під зими'!M557+маляри!N557+водій!L557</f>
        <v>0.18217210718137641</v>
      </c>
      <c r="J555" s="294">
        <f>електрики!P557</f>
        <v>8.04254442751514E-2</v>
      </c>
      <c r="K555" s="295">
        <f t="shared" si="40"/>
        <v>2.7109269648598833</v>
      </c>
      <c r="L555" s="295">
        <v>3.5970343757077028E-2</v>
      </c>
      <c r="M555" s="295">
        <f t="shared" si="41"/>
        <v>2.75</v>
      </c>
      <c r="N555" s="295">
        <f t="shared" si="43"/>
        <v>3.3</v>
      </c>
    </row>
    <row r="556" spans="1:14" ht="17.25" customHeight="1" x14ac:dyDescent="0.35">
      <c r="A556" s="293">
        <f t="shared" si="42"/>
        <v>31</v>
      </c>
      <c r="B556" s="293" t="s">
        <v>15</v>
      </c>
      <c r="C556" s="293">
        <v>276</v>
      </c>
      <c r="D556" s="294">
        <f>'сходові кл'!O558</f>
        <v>0.52716453298138022</v>
      </c>
      <c r="E556" s="294">
        <f>'прибуд тер'!O558</f>
        <v>0.78216236998420208</v>
      </c>
      <c r="F556" s="294">
        <f>'слюсарі х.в.'!P558+водовідведення!P558+зварювальник!M558+'слюсарі ц.о. г.в.'!N558+'гаряча вода'!N558+'аварійні служби'!H558</f>
        <v>0.5762433126843064</v>
      </c>
      <c r="G556" s="294">
        <f>даратиз!K558</f>
        <v>6.8424170616113748E-3</v>
      </c>
      <c r="H556" s="294">
        <f>димвенканали!Q558</f>
        <v>5.0034430053628717E-2</v>
      </c>
      <c r="I556" s="294">
        <f>покрівлі!O558+'під зими'!M558+маляри!N558+водій!L558</f>
        <v>0.17660131105571453</v>
      </c>
      <c r="J556" s="294">
        <f>електрики!P558</f>
        <v>0.11714783513022095</v>
      </c>
      <c r="K556" s="295">
        <f t="shared" ref="K556:K582" si="44">D556+E556+F556+G556+H556+I556+J556</f>
        <v>2.2361962089510641</v>
      </c>
      <c r="L556" s="295">
        <v>2.9808685315422825E-2</v>
      </c>
      <c r="M556" s="295">
        <f t="shared" ref="M556:M582" si="45">ROUND(K556+L556,2)</f>
        <v>2.27</v>
      </c>
      <c r="N556" s="295">
        <f t="shared" si="43"/>
        <v>2.7239999999999998</v>
      </c>
    </row>
    <row r="557" spans="1:14" ht="17.25" customHeight="1" x14ac:dyDescent="0.35">
      <c r="A557" s="293">
        <f t="shared" si="42"/>
        <v>32</v>
      </c>
      <c r="B557" s="293" t="s">
        <v>16</v>
      </c>
      <c r="C557" s="293">
        <v>319</v>
      </c>
      <c r="D557" s="294">
        <f>'сходові кл'!O559</f>
        <v>0.48367409278542139</v>
      </c>
      <c r="E557" s="294">
        <f>'прибуд тер'!O559</f>
        <v>0.83122877994091615</v>
      </c>
      <c r="F557" s="294">
        <f>'слюсарі х.в.'!P559+водовідведення!P559+зварювальник!M559+'слюсарі ц.о. г.в.'!N559+'гаряча вода'!N559+'аварійні служби'!H559</f>
        <v>0.58048474973839259</v>
      </c>
      <c r="G557" s="294">
        <f>даратиз!K559</f>
        <v>5.8367908084354207E-3</v>
      </c>
      <c r="H557" s="294">
        <f>димвенканали!Q559</f>
        <v>5.1520345546951271E-2</v>
      </c>
      <c r="I557" s="294">
        <f>покрівлі!O559+'під зими'!M559+маляри!N559+водій!L559</f>
        <v>0.17848251366180956</v>
      </c>
      <c r="J557" s="294">
        <f>електрики!P559</f>
        <v>0.11990743428720275</v>
      </c>
      <c r="K557" s="295">
        <f t="shared" si="44"/>
        <v>2.2511347067691285</v>
      </c>
      <c r="L557" s="295">
        <v>3.0026424221090905E-2</v>
      </c>
      <c r="M557" s="295">
        <f t="shared" si="45"/>
        <v>2.2799999999999998</v>
      </c>
      <c r="N557" s="295">
        <f t="shared" si="43"/>
        <v>2.7359999999999998</v>
      </c>
    </row>
    <row r="558" spans="1:14" ht="17.25" customHeight="1" x14ac:dyDescent="0.35">
      <c r="A558" s="293">
        <f t="shared" si="42"/>
        <v>33</v>
      </c>
      <c r="B558" s="293" t="s">
        <v>17</v>
      </c>
      <c r="C558" s="293">
        <v>211</v>
      </c>
      <c r="D558" s="294">
        <f>'сходові кл'!O560</f>
        <v>0.9577572572716232</v>
      </c>
      <c r="E558" s="294">
        <f>'прибуд тер'!O560</f>
        <v>0.96457208078362322</v>
      </c>
      <c r="F558" s="294">
        <f>'слюсарі х.в.'!P560+водовідведення!P560+зварювальник!M560+'слюсарі ц.о. г.в.'!N560+'гаряча вода'!N560+'аварійні служби'!H560</f>
        <v>0.52305523504476004</v>
      </c>
      <c r="G558" s="294">
        <f>даратиз!K560</f>
        <v>8.6982618736361258E-3</v>
      </c>
      <c r="H558" s="294">
        <f>димвенканали!Q560</f>
        <v>3.5364513500360323E-2</v>
      </c>
      <c r="I558" s="294">
        <f>покрівлі!O560+'під зими'!M560+маляри!N560+водій!L560</f>
        <v>0.19237397500667133</v>
      </c>
      <c r="J558" s="294">
        <f>електрики!P560</f>
        <v>8.2814735852957469E-2</v>
      </c>
      <c r="K558" s="295">
        <f t="shared" si="44"/>
        <v>2.7646360593336317</v>
      </c>
      <c r="L558" s="295">
        <v>3.6647430852079416E-2</v>
      </c>
      <c r="M558" s="295">
        <f t="shared" si="45"/>
        <v>2.8</v>
      </c>
      <c r="N558" s="295">
        <f t="shared" si="43"/>
        <v>3.36</v>
      </c>
    </row>
    <row r="559" spans="1:14" ht="17.25" customHeight="1" x14ac:dyDescent="0.35">
      <c r="A559" s="293">
        <f t="shared" si="42"/>
        <v>34</v>
      </c>
      <c r="B559" s="293" t="s">
        <v>18</v>
      </c>
      <c r="C559" s="293">
        <v>202</v>
      </c>
      <c r="D559" s="294">
        <f>'сходові кл'!O561</f>
        <v>0.84870643489220388</v>
      </c>
      <c r="E559" s="294">
        <f>'прибуд тер'!O561</f>
        <v>0.84402688983790009</v>
      </c>
      <c r="F559" s="294">
        <f>'слюсарі х.в.'!P561+водовідведення!P561+зварювальник!M561+'слюсарі ц.о. г.в.'!N561+'гаряча вода'!N561+'аварійні служби'!H561</f>
        <v>0.47634009116589737</v>
      </c>
      <c r="G559" s="294">
        <f>даратиз!K561</f>
        <v>8.439248324881958E-3</v>
      </c>
      <c r="H559" s="294">
        <f>димвенканали!Q561</f>
        <v>3.3719865813765855E-2</v>
      </c>
      <c r="I559" s="294">
        <f>покрівлі!O561+'під зими'!M561+маляри!N561+водій!L561</f>
        <v>0.17082536090750916</v>
      </c>
      <c r="J559" s="294">
        <f>електрики!P561</f>
        <v>5.2642258278405511E-2</v>
      </c>
      <c r="K559" s="295">
        <f t="shared" si="44"/>
        <v>2.4347001492205638</v>
      </c>
      <c r="L559" s="295">
        <v>3.2486681656393512E-2</v>
      </c>
      <c r="M559" s="295">
        <f t="shared" si="45"/>
        <v>2.4700000000000002</v>
      </c>
      <c r="N559" s="295">
        <f t="shared" si="43"/>
        <v>2.964</v>
      </c>
    </row>
    <row r="560" spans="1:14" ht="17.25" customHeight="1" x14ac:dyDescent="0.35">
      <c r="A560" s="293">
        <f t="shared" si="42"/>
        <v>35</v>
      </c>
      <c r="B560" s="293" t="s">
        <v>19</v>
      </c>
      <c r="C560" s="293">
        <v>221</v>
      </c>
      <c r="D560" s="294">
        <f>'сходові кл'!O562</f>
        <v>0.80197795673256078</v>
      </c>
      <c r="E560" s="294">
        <f>'прибуд тер'!O562</f>
        <v>0.62123511274786525</v>
      </c>
      <c r="F560" s="294">
        <f>'слюсарі х.в.'!P562+водовідведення!P562+зварювальник!M562+'слюсарі ц.о. г.в.'!N562+'гаряча вода'!N562+'аварійні служби'!H562</f>
        <v>0.47489522564967224</v>
      </c>
      <c r="G560" s="294">
        <f>даратиз!K562</f>
        <v>8.5040292900683875E-3</v>
      </c>
      <c r="H560" s="294">
        <f>димвенканали!Q562</f>
        <v>2.2081399118627911E-2</v>
      </c>
      <c r="I560" s="294">
        <f>покрівлі!O562+'під зими'!M562+маляри!N562+водій!L562</f>
        <v>0.18537986274388524</v>
      </c>
      <c r="J560" s="294">
        <f>електрики!P562</f>
        <v>5.1709045432061902E-2</v>
      </c>
      <c r="K560" s="295">
        <f t="shared" si="44"/>
        <v>2.1657826317147419</v>
      </c>
      <c r="L560" s="295">
        <v>2.9103213002878849E-2</v>
      </c>
      <c r="M560" s="295">
        <f t="shared" si="45"/>
        <v>2.19</v>
      </c>
      <c r="N560" s="295">
        <f t="shared" si="43"/>
        <v>2.6279999999999997</v>
      </c>
    </row>
    <row r="561" spans="1:14" ht="17.25" customHeight="1" x14ac:dyDescent="0.35">
      <c r="A561" s="293">
        <f t="shared" si="42"/>
        <v>36</v>
      </c>
      <c r="B561" s="293" t="s">
        <v>20</v>
      </c>
      <c r="C561" s="293">
        <v>252</v>
      </c>
      <c r="D561" s="294">
        <f>'сходові кл'!O563</f>
        <v>0.7707075958109042</v>
      </c>
      <c r="E561" s="294">
        <f>'прибуд тер'!O563</f>
        <v>0.59332415581077802</v>
      </c>
      <c r="F561" s="294">
        <f>'слюсарі х.в.'!P563+водовідведення!P563+зварювальник!M563+'слюсарі ц.о. г.в.'!N563+'гаряча вода'!N563+'аварійні служби'!H563</f>
        <v>0.47432509198042527</v>
      </c>
      <c r="G561" s="294">
        <f>даратиз!K563</f>
        <v>8.4434689649300395E-3</v>
      </c>
      <c r="H561" s="294">
        <f>димвенканали!Q563</f>
        <v>2.1924149341549241E-2</v>
      </c>
      <c r="I561" s="294">
        <f>покрівлі!O563+'під зими'!M563+маляри!N563+водій!L563</f>
        <v>0.18494545839766829</v>
      </c>
      <c r="J561" s="294">
        <f>електрики!P563</f>
        <v>5.1340806271877384E-2</v>
      </c>
      <c r="K561" s="295">
        <f t="shared" si="44"/>
        <v>2.1050107265781324</v>
      </c>
      <c r="L561" s="295">
        <v>2.8331891960469577E-2</v>
      </c>
      <c r="M561" s="295">
        <f t="shared" si="45"/>
        <v>2.13</v>
      </c>
      <c r="N561" s="295">
        <f t="shared" si="43"/>
        <v>2.5559999999999996</v>
      </c>
    </row>
    <row r="562" spans="1:14" ht="17.25" customHeight="1" x14ac:dyDescent="0.35">
      <c r="A562" s="293">
        <f t="shared" si="42"/>
        <v>37</v>
      </c>
      <c r="B562" s="293" t="s">
        <v>21</v>
      </c>
      <c r="C562" s="293">
        <v>196</v>
      </c>
      <c r="D562" s="294">
        <f>'сходові кл'!O564</f>
        <v>0.85403679046524084</v>
      </c>
      <c r="E562" s="294">
        <f>'прибуд тер'!O564</f>
        <v>1.2374884744789671</v>
      </c>
      <c r="F562" s="294">
        <f>'слюсарі х.в.'!P564+водовідведення!P564+зварювальник!M564+'слюсарі ц.о. г.в.'!N564+'гаряча вода'!N564+'аварійні служби'!H564</f>
        <v>0.47242863257291123</v>
      </c>
      <c r="G562" s="294">
        <f>даратиз!K564</f>
        <v>7.6013630507958049E-3</v>
      </c>
      <c r="H562" s="294">
        <f>димвенканали!Q564</f>
        <v>2.1401082848275448E-2</v>
      </c>
      <c r="I562" s="294">
        <f>покрівлі!O564+'під зими'!M564+маляри!N564+водій!L564</f>
        <v>0.20152256255745588</v>
      </c>
      <c r="J562" s="294">
        <f>електрики!P564</f>
        <v>5.0115916992018901E-2</v>
      </c>
      <c r="K562" s="295">
        <f t="shared" si="44"/>
        <v>2.8445948229656652</v>
      </c>
      <c r="L562" s="295">
        <v>3.7726769665369413E-2</v>
      </c>
      <c r="M562" s="295">
        <f t="shared" si="45"/>
        <v>2.88</v>
      </c>
      <c r="N562" s="295">
        <f t="shared" si="43"/>
        <v>3.456</v>
      </c>
    </row>
    <row r="563" spans="1:14" ht="17.25" customHeight="1" x14ac:dyDescent="0.35">
      <c r="A563" s="293">
        <f t="shared" si="42"/>
        <v>38</v>
      </c>
      <c r="B563" s="293" t="s">
        <v>22</v>
      </c>
      <c r="C563" s="293">
        <v>288</v>
      </c>
      <c r="D563" s="294">
        <f>'сходові кл'!O565</f>
        <v>0.87075263725374286</v>
      </c>
      <c r="E563" s="294">
        <f>'прибуд тер'!O565</f>
        <v>0.82506106494924636</v>
      </c>
      <c r="F563" s="294">
        <f>'слюсарі х.в.'!P565+водовідведення!P565+зварювальник!M565+'слюсарі ц.о. г.в.'!N565+'гаряча вода'!N565+'аварійні служби'!H565</f>
        <v>0.47400664440361062</v>
      </c>
      <c r="G563" s="294">
        <f>даратиз!K565</f>
        <v>9.4225692519579324E-3</v>
      </c>
      <c r="H563" s="294">
        <f>димвенканали!Q565</f>
        <v>2.183631763967573E-2</v>
      </c>
      <c r="I563" s="294">
        <f>покрівлі!O565+'під зими'!M565+маляри!N565+водій!L565</f>
        <v>0.19399978708503629</v>
      </c>
      <c r="J563" s="294">
        <f>електрики!P565</f>
        <v>5.1135126666244E-2</v>
      </c>
      <c r="K563" s="295">
        <f t="shared" si="44"/>
        <v>2.4462141472495142</v>
      </c>
      <c r="L563" s="295">
        <v>3.2672519527553061E-2</v>
      </c>
      <c r="M563" s="295">
        <f t="shared" si="45"/>
        <v>2.48</v>
      </c>
      <c r="N563" s="295">
        <f t="shared" si="43"/>
        <v>2.976</v>
      </c>
    </row>
    <row r="564" spans="1:14" ht="17.25" customHeight="1" x14ac:dyDescent="0.35">
      <c r="A564" s="293">
        <f t="shared" si="42"/>
        <v>39</v>
      </c>
      <c r="B564" s="293" t="s">
        <v>23</v>
      </c>
      <c r="C564" s="293">
        <v>8</v>
      </c>
      <c r="D564" s="294">
        <f>'сходові кл'!O566</f>
        <v>0</v>
      </c>
      <c r="E564" s="294">
        <f>'прибуд тер'!O566</f>
        <v>0</v>
      </c>
      <c r="F564" s="294">
        <f>'слюсарі х.в.'!P566+водовідведення!P566+зварювальник!M566+'слюсарі ц.о. г.в.'!N566+'гаряча вода'!N566+'аварійні служби'!H566</f>
        <v>0.26370011536564314</v>
      </c>
      <c r="G564" s="294">
        <f>даратиз!K566</f>
        <v>1.2039239001189061E-2</v>
      </c>
      <c r="H564" s="294">
        <f>димвенканали!Q566</f>
        <v>3.0617629248907107E-2</v>
      </c>
      <c r="I564" s="294">
        <f>покрівлі!O566+'під зими'!M566+маляри!N566+водій!L566</f>
        <v>0.47153455653404808</v>
      </c>
      <c r="J564" s="294">
        <f>електрики!P566</f>
        <v>5.377405118268188E-2</v>
      </c>
      <c r="K564" s="295">
        <f t="shared" si="44"/>
        <v>0.83166559133246931</v>
      </c>
      <c r="L564" s="295">
        <v>1.2775290573893188E-2</v>
      </c>
      <c r="M564" s="295">
        <f t="shared" si="45"/>
        <v>0.84</v>
      </c>
      <c r="N564" s="295">
        <f t="shared" si="43"/>
        <v>1.008</v>
      </c>
    </row>
    <row r="565" spans="1:14" ht="17.25" customHeight="1" x14ac:dyDescent="0.35">
      <c r="A565" s="293">
        <f t="shared" si="42"/>
        <v>40</v>
      </c>
      <c r="B565" s="293" t="s">
        <v>24</v>
      </c>
      <c r="C565" s="293">
        <v>3</v>
      </c>
      <c r="D565" s="294">
        <f>'сходові кл'!O567</f>
        <v>0</v>
      </c>
      <c r="E565" s="294">
        <f>'прибуд тер'!O567</f>
        <v>0</v>
      </c>
      <c r="F565" s="294">
        <f>'слюсарі х.в.'!P567+водовідведення!P567+зварювальник!M567+'слюсарі ц.о. г.в.'!N567+'гаряча вода'!N567+'аварійні служби'!H567</f>
        <v>0.29716674577875679</v>
      </c>
      <c r="G565" s="294">
        <f>даратиз!K567</f>
        <v>0</v>
      </c>
      <c r="H565" s="294">
        <f>димвенканали!Q567</f>
        <v>3.6680094299616633E-2</v>
      </c>
      <c r="I565" s="294">
        <f>покрівлі!O567+'під зими'!M567+маляри!N567+водій!L567</f>
        <v>0.86910451070000905</v>
      </c>
      <c r="J565" s="294">
        <f>електрики!P567</f>
        <v>8.5895492962270573E-2</v>
      </c>
      <c r="K565" s="295">
        <f t="shared" si="44"/>
        <v>1.2888468437406531</v>
      </c>
      <c r="L565" s="295">
        <v>1.4422329940548121E-2</v>
      </c>
      <c r="M565" s="295">
        <f t="shared" si="45"/>
        <v>1.3</v>
      </c>
      <c r="N565" s="295">
        <f t="shared" si="43"/>
        <v>1.56</v>
      </c>
    </row>
    <row r="566" spans="1:14" ht="17.25" customHeight="1" x14ac:dyDescent="0.35">
      <c r="A566" s="293">
        <f t="shared" si="42"/>
        <v>41</v>
      </c>
      <c r="B566" s="293" t="s">
        <v>2184</v>
      </c>
      <c r="C566" s="293">
        <v>285</v>
      </c>
      <c r="D566" s="294">
        <f>'сходові кл'!O568</f>
        <v>0.75984997463405757</v>
      </c>
      <c r="E566" s="294">
        <f>'прибуд тер'!O568</f>
        <v>0.93356014820311439</v>
      </c>
      <c r="F566" s="294">
        <f>'слюсарі х.в.'!P568+водовідведення!P568+зварювальник!M568+'слюсарі ц.о. г.в.'!N568+'гаряча вода'!N568+'аварійні служби'!H568</f>
        <v>0.47500215417032887</v>
      </c>
      <c r="G566" s="294">
        <f>даратиз!K568</f>
        <v>9.4658920053919526E-3</v>
      </c>
      <c r="H566" s="294">
        <f>димвенканали!Q568</f>
        <v>2.252807792911829E-2</v>
      </c>
      <c r="I566" s="294">
        <f>покрівлі!O568+'під зими'!M568+маляри!N568+водій!L568</f>
        <v>0.20783456401176514</v>
      </c>
      <c r="J566" s="294">
        <f>електрики!P568</f>
        <v>5.1778108654899416E-2</v>
      </c>
      <c r="K566" s="295">
        <f t="shared" si="44"/>
        <v>2.4600189196086757</v>
      </c>
      <c r="L566" s="295">
        <v>3.2843833801303214E-2</v>
      </c>
      <c r="M566" s="295">
        <f t="shared" si="45"/>
        <v>2.4900000000000002</v>
      </c>
      <c r="N566" s="295">
        <f t="shared" si="43"/>
        <v>2.988</v>
      </c>
    </row>
    <row r="567" spans="1:14" ht="17.25" customHeight="1" x14ac:dyDescent="0.35">
      <c r="A567" s="293">
        <f t="shared" si="42"/>
        <v>42</v>
      </c>
      <c r="B567" s="293" t="s">
        <v>2185</v>
      </c>
      <c r="C567" s="293">
        <v>540</v>
      </c>
      <c r="D567" s="294">
        <f>'сходові кл'!O569</f>
        <v>0.72460389539343961</v>
      </c>
      <c r="E567" s="294">
        <f>'прибуд тер'!O569</f>
        <v>0.65784594288301201</v>
      </c>
      <c r="F567" s="294">
        <f>'слюсарі х.в.'!P569+водовідведення!P569+зварювальник!M569+'слюсарі ц.о. г.в.'!N569+'гаряча вода'!N569+'аварійні служби'!H569</f>
        <v>0.48600539820387278</v>
      </c>
      <c r="G567" s="294">
        <f>даратиз!K569</f>
        <v>9.4942803742374057E-3</v>
      </c>
      <c r="H567" s="294">
        <f>димвенканали!Q569</f>
        <v>2.5145719385419266E-2</v>
      </c>
      <c r="I567" s="294">
        <f>покрівлі!O569+'під зими'!M569+маляри!N569+водій!L569</f>
        <v>0.18154564034551118</v>
      </c>
      <c r="J567" s="294">
        <f>електрики!P569</f>
        <v>5.8884907570264496E-2</v>
      </c>
      <c r="K567" s="295">
        <f t="shared" si="44"/>
        <v>2.1435257841557571</v>
      </c>
      <c r="L567" s="295">
        <v>2.8799880467697058E-2</v>
      </c>
      <c r="M567" s="295">
        <f t="shared" si="45"/>
        <v>2.17</v>
      </c>
      <c r="N567" s="295">
        <f t="shared" si="43"/>
        <v>2.6039999999999996</v>
      </c>
    </row>
    <row r="568" spans="1:14" ht="17.25" customHeight="1" x14ac:dyDescent="0.35">
      <c r="A568" s="293">
        <f t="shared" si="42"/>
        <v>43</v>
      </c>
      <c r="B568" s="293" t="s">
        <v>2186</v>
      </c>
      <c r="C568" s="293">
        <v>141</v>
      </c>
      <c r="D568" s="294">
        <f>'сходові кл'!O570</f>
        <v>0.73679186464427815</v>
      </c>
      <c r="E568" s="294">
        <f>'прибуд тер'!O570</f>
        <v>1.3529935337839123</v>
      </c>
      <c r="F568" s="294">
        <f>'слюсарі х.в.'!P570+водовідведення!P570+зварювальник!M570+'слюсарі ц.о. г.в.'!N570+'гаряча вода'!N570+'аварійні служби'!H570</f>
        <v>0.49722920041948593</v>
      </c>
      <c r="G568" s="294">
        <f>даратиз!K570</f>
        <v>1.18738038771864E-2</v>
      </c>
      <c r="H568" s="294">
        <f>димвенканали!Q570</f>
        <v>2.8241380090235031E-2</v>
      </c>
      <c r="I568" s="294">
        <f>покрівлі!O570+'під зими'!M570+маляри!N570+водій!L570</f>
        <v>0.2147133307871808</v>
      </c>
      <c r="J568" s="294">
        <f>електрики!P570</f>
        <v>6.610715447289249E-2</v>
      </c>
      <c r="K568" s="295">
        <f t="shared" si="44"/>
        <v>2.9079502680751714</v>
      </c>
      <c r="L568" s="295">
        <v>3.8475406245675817E-2</v>
      </c>
      <c r="M568" s="295">
        <f t="shared" si="45"/>
        <v>2.95</v>
      </c>
      <c r="N568" s="295">
        <f t="shared" si="43"/>
        <v>3.54</v>
      </c>
    </row>
    <row r="569" spans="1:14" ht="17.25" customHeight="1" x14ac:dyDescent="0.35">
      <c r="A569" s="293">
        <f t="shared" si="42"/>
        <v>44</v>
      </c>
      <c r="B569" s="293" t="s">
        <v>2187</v>
      </c>
      <c r="C569" s="293">
        <v>54</v>
      </c>
      <c r="D569" s="294">
        <f>'сходові кл'!O571</f>
        <v>0.61511707188160669</v>
      </c>
      <c r="E569" s="294">
        <f>'прибуд тер'!O571</f>
        <v>1.3691064744342649</v>
      </c>
      <c r="F569" s="294">
        <f>'слюсарі х.в.'!P571+водовідведення!P571+зварювальник!M571+'слюсарі ц.о. г.в.'!N571+'гаряча вода'!N571+'аварійні служби'!H571</f>
        <v>0.30636181254234918</v>
      </c>
      <c r="G569" s="294">
        <f>даратиз!K571</f>
        <v>7.487667371388302E-3</v>
      </c>
      <c r="H569" s="294">
        <f>димвенканали!Q571</f>
        <v>4.0828899891645155E-2</v>
      </c>
      <c r="I569" s="294">
        <f>покрівлі!O571+'під зими'!M571+маляри!N571+водій!L571</f>
        <v>0.28520477333948546</v>
      </c>
      <c r="J569" s="294">
        <f>електрики!P571</f>
        <v>6.3740630084052799E-2</v>
      </c>
      <c r="K569" s="295">
        <f t="shared" si="44"/>
        <v>2.6878473295447924</v>
      </c>
      <c r="L569" s="295">
        <v>3.531855428056415E-2</v>
      </c>
      <c r="M569" s="295">
        <f t="shared" si="45"/>
        <v>2.72</v>
      </c>
      <c r="N569" s="295">
        <f t="shared" si="43"/>
        <v>3.2640000000000002</v>
      </c>
    </row>
    <row r="570" spans="1:14" ht="17.25" customHeight="1" x14ac:dyDescent="0.35">
      <c r="A570" s="293">
        <f t="shared" si="42"/>
        <v>45</v>
      </c>
      <c r="B570" s="293" t="s">
        <v>2188</v>
      </c>
      <c r="C570" s="293">
        <v>147</v>
      </c>
      <c r="D570" s="294">
        <f>'сходові кл'!O572</f>
        <v>0.73740803868077986</v>
      </c>
      <c r="E570" s="294">
        <f>'прибуд тер'!O572</f>
        <v>1.1127652109071753</v>
      </c>
      <c r="F570" s="294">
        <f>'слюсарі х.в.'!P572+водовідведення!P572+зварювальник!M572+'слюсарі ц.о. г.в.'!N572+'гаряча вода'!N572+'аварійні служби'!H572</f>
        <v>0.49722562944621018</v>
      </c>
      <c r="G570" s="294">
        <f>даратиз!K572</f>
        <v>1.2289926131415116E-2</v>
      </c>
      <c r="H570" s="294">
        <f>димвенканали!Q572</f>
        <v>2.8655695101526248E-2</v>
      </c>
      <c r="I570" s="294">
        <f>покрівлі!O572+'під зими'!M572+маляри!N572+водій!L572</f>
        <v>0.21649546096628286</v>
      </c>
      <c r="J570" s="294">
        <f>електрики!P572</f>
        <v>6.6131854650607211E-2</v>
      </c>
      <c r="K570" s="295">
        <f t="shared" si="44"/>
        <v>2.6709718158839966</v>
      </c>
      <c r="L570" s="295">
        <v>3.5518056052894563E-2</v>
      </c>
      <c r="M570" s="295">
        <f t="shared" si="45"/>
        <v>2.71</v>
      </c>
      <c r="N570" s="295">
        <f t="shared" si="43"/>
        <v>3.2519999999999998</v>
      </c>
    </row>
    <row r="571" spans="1:14" ht="17.25" customHeight="1" x14ac:dyDescent="0.35">
      <c r="A571" s="293">
        <f t="shared" si="42"/>
        <v>46</v>
      </c>
      <c r="B571" s="293" t="s">
        <v>2189</v>
      </c>
      <c r="C571" s="293">
        <v>139</v>
      </c>
      <c r="D571" s="294">
        <f>'сходові кл'!O573</f>
        <v>0.45772356514498347</v>
      </c>
      <c r="E571" s="294">
        <f>'прибуд тер'!O573</f>
        <v>1.4544621154439021</v>
      </c>
      <c r="F571" s="294">
        <f>'слюсарі х.в.'!P573+водовідведення!P573+зварювальник!M573+'слюсарі ц.о. г.в.'!N573+'гаряча вода'!N573+'аварійні служби'!H573</f>
        <v>0.50126037578112881</v>
      </c>
      <c r="G571" s="294">
        <f>даратиз!K573</f>
        <v>7.1946314498956823E-3</v>
      </c>
      <c r="H571" s="294">
        <f>димвенканали!Q573</f>
        <v>4.4035967316764589E-2</v>
      </c>
      <c r="I571" s="294">
        <f>покрівлі!O573+'під зими'!M573+маляри!N573+водій!L573</f>
        <v>0.18329322010947485</v>
      </c>
      <c r="J571" s="294">
        <f>електрики!P573</f>
        <v>6.8737825288844326E-2</v>
      </c>
      <c r="K571" s="295">
        <f t="shared" si="44"/>
        <v>2.716707700534994</v>
      </c>
      <c r="L571" s="295">
        <v>3.6021527552782311E-2</v>
      </c>
      <c r="M571" s="295">
        <f t="shared" si="45"/>
        <v>2.75</v>
      </c>
      <c r="N571" s="295">
        <f t="shared" si="43"/>
        <v>3.3</v>
      </c>
    </row>
    <row r="572" spans="1:14" ht="17.25" customHeight="1" x14ac:dyDescent="0.35">
      <c r="A572" s="293">
        <f t="shared" si="42"/>
        <v>47</v>
      </c>
      <c r="B572" s="293" t="s">
        <v>2190</v>
      </c>
      <c r="C572" s="293">
        <v>189</v>
      </c>
      <c r="D572" s="294">
        <f>'сходові кл'!O574</f>
        <v>0.93868331784131998</v>
      </c>
      <c r="E572" s="294">
        <f>'прибуд тер'!O574</f>
        <v>0.76392849697071763</v>
      </c>
      <c r="F572" s="294">
        <f>'слюсарі х.в.'!P574+водовідведення!P574+зварювальник!M574+'слюсарі ц.о. г.в.'!N574+'гаряча вода'!N574+'аварійні служби'!H574</f>
        <v>0.47965781283833475</v>
      </c>
      <c r="G572" s="294">
        <f>даратиз!K574</f>
        <v>6.0164605040973979E-3</v>
      </c>
      <c r="H572" s="294">
        <f>димвенканали!Q574</f>
        <v>3.5092467595262813E-2</v>
      </c>
      <c r="I572" s="294">
        <f>покрівлі!O574+'під зими'!M574+маляри!N574+водій!L574</f>
        <v>0.1671746620683334</v>
      </c>
      <c r="J572" s="294">
        <f>електрики!P574</f>
        <v>5.4785115485905568E-2</v>
      </c>
      <c r="K572" s="295">
        <f t="shared" si="44"/>
        <v>2.4453383333039711</v>
      </c>
      <c r="L572" s="295">
        <v>3.2528246879039713E-2</v>
      </c>
      <c r="M572" s="295">
        <f t="shared" si="45"/>
        <v>2.48</v>
      </c>
      <c r="N572" s="295">
        <f t="shared" si="43"/>
        <v>2.976</v>
      </c>
    </row>
    <row r="573" spans="1:14" ht="17.25" customHeight="1" x14ac:dyDescent="0.35">
      <c r="A573" s="293">
        <f t="shared" si="42"/>
        <v>48</v>
      </c>
      <c r="B573" s="293" t="s">
        <v>2191</v>
      </c>
      <c r="C573" s="293">
        <v>593</v>
      </c>
      <c r="D573" s="294">
        <f>'сходові кл'!O575</f>
        <v>0.80018069594977093</v>
      </c>
      <c r="E573" s="294">
        <f>'прибуд тер'!O575</f>
        <v>0.8754931092709124</v>
      </c>
      <c r="F573" s="294">
        <f>'слюсарі х.в.'!P575+водовідведення!P575+зварювальник!M575+'слюсарі ц.о. г.в.'!N575+'гаряча вода'!N575+'аварійні служби'!H575</f>
        <v>0.4838609668132734</v>
      </c>
      <c r="G573" s="294">
        <f>даратиз!K575</f>
        <v>9.4458863165091597E-3</v>
      </c>
      <c r="H573" s="294">
        <f>димвенканали!Q575</f>
        <v>2.4670081190741568E-2</v>
      </c>
      <c r="I573" s="294">
        <f>покрівлі!O575+'під зими'!M575+маляри!N575+водій!L575</f>
        <v>0.17863811554186509</v>
      </c>
      <c r="J573" s="294">
        <f>електрики!P575</f>
        <v>5.7499857612785941E-2</v>
      </c>
      <c r="K573" s="295">
        <f t="shared" si="44"/>
        <v>2.4297887126958586</v>
      </c>
      <c r="L573" s="295">
        <v>3.242796867187097E-2</v>
      </c>
      <c r="M573" s="295">
        <f t="shared" si="45"/>
        <v>2.46</v>
      </c>
      <c r="N573" s="295">
        <f t="shared" si="43"/>
        <v>2.952</v>
      </c>
    </row>
    <row r="574" spans="1:14" ht="17.25" customHeight="1" x14ac:dyDescent="0.35">
      <c r="A574" s="293">
        <f t="shared" si="42"/>
        <v>49</v>
      </c>
      <c r="B574" s="293" t="s">
        <v>2192</v>
      </c>
      <c r="C574" s="293">
        <v>174</v>
      </c>
      <c r="D574" s="294">
        <f>'сходові кл'!O576</f>
        <v>0.69364855175992335</v>
      </c>
      <c r="E574" s="294">
        <f>'прибуд тер'!O576</f>
        <v>1.2816817582491744</v>
      </c>
      <c r="F574" s="294">
        <f>'слюсарі х.в.'!P576+водовідведення!P576+зварювальник!M576+'слюсарі ц.о. г.в.'!N576+'гаряча вода'!N576+'аварійні служби'!H576</f>
        <v>0.49221185919080213</v>
      </c>
      <c r="G574" s="294">
        <f>даратиз!K576</f>
        <v>1.5829580454762987E-2</v>
      </c>
      <c r="H574" s="294">
        <f>димвенканали!Q576</f>
        <v>4.0681268612458743E-2</v>
      </c>
      <c r="I574" s="294">
        <f>покрівлі!O576+'під зими'!M576+маляри!N576+водій!L576</f>
        <v>0.19865371060900286</v>
      </c>
      <c r="J574" s="294">
        <f>електрики!P576</f>
        <v>6.2893549937524523E-2</v>
      </c>
      <c r="K574" s="295">
        <f t="shared" si="44"/>
        <v>2.7856002788136491</v>
      </c>
      <c r="L574" s="295">
        <v>3.6964760359484379E-2</v>
      </c>
      <c r="M574" s="295">
        <f t="shared" si="45"/>
        <v>2.82</v>
      </c>
      <c r="N574" s="295">
        <f t="shared" si="43"/>
        <v>3.3839999999999999</v>
      </c>
    </row>
    <row r="575" spans="1:14" ht="17.25" customHeight="1" x14ac:dyDescent="0.35">
      <c r="A575" s="293">
        <f t="shared" si="42"/>
        <v>50</v>
      </c>
      <c r="B575" s="293" t="s">
        <v>2193</v>
      </c>
      <c r="C575" s="293">
        <v>175</v>
      </c>
      <c r="D575" s="294">
        <f>'сходові кл'!O577</f>
        <v>0.500337043169785</v>
      </c>
      <c r="E575" s="294">
        <f>'прибуд тер'!O577</f>
        <v>1.1458163925101816</v>
      </c>
      <c r="F575" s="294">
        <f>'слюсарі х.в.'!P577+водовідведення!P577+зварювальник!M577+'слюсарі ц.о. г.в.'!N577+'гаряча вода'!N577+'аварійні служби'!H577</f>
        <v>0.49186633597601892</v>
      </c>
      <c r="G575" s="294">
        <f>даратиз!K577</f>
        <v>1.4612716476070514E-2</v>
      </c>
      <c r="H575" s="294">
        <f>димвенканали!Q577</f>
        <v>4.0547210628216736E-2</v>
      </c>
      <c r="I575" s="294">
        <f>покрівлі!O577+'під зими'!M577+маляри!N577+водій!L577</f>
        <v>0.22069772320232448</v>
      </c>
      <c r="J575" s="294">
        <f>електрики!P577</f>
        <v>6.2670382660622526E-2</v>
      </c>
      <c r="K575" s="295">
        <f t="shared" si="44"/>
        <v>2.4765478046232201</v>
      </c>
      <c r="L575" s="295">
        <v>3.3073995312488828E-2</v>
      </c>
      <c r="M575" s="295">
        <f t="shared" si="45"/>
        <v>2.5099999999999998</v>
      </c>
      <c r="N575" s="295">
        <f t="shared" si="43"/>
        <v>3.0119999999999996</v>
      </c>
    </row>
    <row r="576" spans="1:14" ht="17.25" customHeight="1" x14ac:dyDescent="0.35">
      <c r="A576" s="293">
        <f t="shared" si="42"/>
        <v>51</v>
      </c>
      <c r="B576" s="293" t="s">
        <v>2194</v>
      </c>
      <c r="C576" s="293">
        <v>246</v>
      </c>
      <c r="D576" s="294">
        <f>'сходові кл'!O578</f>
        <v>0.59834937429949309</v>
      </c>
      <c r="E576" s="294">
        <f>'прибуд тер'!O578</f>
        <v>1.2338601034093912</v>
      </c>
      <c r="F576" s="294">
        <f>'слюсарі х.в.'!P578+водовідведення!P578+зварювальник!M578+'слюсарі ц.о. г.в.'!N578+'гаряча вода'!N578+'аварійні служби'!H578</f>
        <v>0.47211368280434252</v>
      </c>
      <c r="G576" s="294">
        <f>даратиз!K578</f>
        <v>1.5475419275894336E-2</v>
      </c>
      <c r="H576" s="294">
        <f>димвенканали!Q578</f>
        <v>3.2283642642777034E-2</v>
      </c>
      <c r="I576" s="294">
        <f>покрівлі!O578+'під зими'!M578+маляри!N578+водій!L578</f>
        <v>0.22114949508816487</v>
      </c>
      <c r="J576" s="294">
        <f>електрики!P578</f>
        <v>4.9912496558296299E-2</v>
      </c>
      <c r="K576" s="295">
        <f t="shared" si="44"/>
        <v>2.623144214078359</v>
      </c>
      <c r="L576" s="295">
        <v>3.494278756020909E-2</v>
      </c>
      <c r="M576" s="295">
        <f t="shared" si="45"/>
        <v>2.66</v>
      </c>
      <c r="N576" s="295">
        <f t="shared" si="43"/>
        <v>3.1920000000000002</v>
      </c>
    </row>
    <row r="577" spans="1:14" ht="17.25" customHeight="1" x14ac:dyDescent="0.35">
      <c r="A577" s="293">
        <f t="shared" si="42"/>
        <v>52</v>
      </c>
      <c r="B577" s="293" t="s">
        <v>2195</v>
      </c>
      <c r="C577" s="293">
        <v>378</v>
      </c>
      <c r="D577" s="294">
        <f>'сходові кл'!O579</f>
        <v>0.73429981785976406</v>
      </c>
      <c r="E577" s="294">
        <f>'прибуд тер'!O579</f>
        <v>0.96749367705227862</v>
      </c>
      <c r="F577" s="294">
        <f>'слюсарі х.в.'!P579+водовідведення!P579+зварювальник!M579+'слюсарі ц.о. г.в.'!N579+'гаряча вода'!N579+'аварійні служби'!H579</f>
        <v>0.49261285126875987</v>
      </c>
      <c r="G577" s="294">
        <f>даратиз!K579</f>
        <v>1.5466378285692016E-2</v>
      </c>
      <c r="H577" s="294">
        <f>димвенканали!Q579</f>
        <v>2.6968135035566037E-2</v>
      </c>
      <c r="I577" s="294">
        <f>покрівлі!O579+'під зими'!M579+маляри!N579+водій!L579</f>
        <v>0.19876206899213497</v>
      </c>
      <c r="J577" s="294">
        <f>електрики!P579</f>
        <v>6.3152543563041924E-2</v>
      </c>
      <c r="K577" s="295">
        <f t="shared" si="44"/>
        <v>2.4987554720572374</v>
      </c>
      <c r="L577" s="295">
        <v>3.3337292054647034E-2</v>
      </c>
      <c r="M577" s="295">
        <f t="shared" si="45"/>
        <v>2.5299999999999998</v>
      </c>
      <c r="N577" s="295">
        <f t="shared" si="43"/>
        <v>3.0359999999999996</v>
      </c>
    </row>
    <row r="578" spans="1:14" ht="17.25" customHeight="1" x14ac:dyDescent="0.35">
      <c r="A578" s="293">
        <f t="shared" si="42"/>
        <v>53</v>
      </c>
      <c r="B578" s="293" t="s">
        <v>2196</v>
      </c>
      <c r="C578" s="293">
        <v>172</v>
      </c>
      <c r="D578" s="294">
        <f>'сходові кл'!O580</f>
        <v>0.7196526152781213</v>
      </c>
      <c r="E578" s="294">
        <f>'прибуд тер'!O580</f>
        <v>1.1522999095884041</v>
      </c>
      <c r="F578" s="294">
        <f>'слюсарі х.в.'!P580+водовідведення!P580+зварювальник!M580+'слюсарі ц.о. г.в.'!N580+'гаряча вода'!N580+'аварійні служби'!H580</f>
        <v>0.49658918867837676</v>
      </c>
      <c r="G578" s="294">
        <f>даратиз!K580</f>
        <v>1.5414606195737474E-2</v>
      </c>
      <c r="H578" s="294">
        <f>димвенканали!Q580</f>
        <v>2.8064857093882133E-2</v>
      </c>
      <c r="I578" s="294">
        <f>покрівлі!O580+'під зими'!M580+маляри!N580+водій!L580</f>
        <v>0.21856363667136453</v>
      </c>
      <c r="J578" s="294">
        <f>електрики!P580</f>
        <v>6.5720788919015338E-2</v>
      </c>
      <c r="K578" s="295">
        <f t="shared" si="44"/>
        <v>2.6963056024249017</v>
      </c>
      <c r="L578" s="295">
        <v>3.5852365779748867E-2</v>
      </c>
      <c r="M578" s="295">
        <f t="shared" si="45"/>
        <v>2.73</v>
      </c>
      <c r="N578" s="295">
        <f t="shared" si="43"/>
        <v>3.2759999999999998</v>
      </c>
    </row>
    <row r="579" spans="1:14" ht="17.25" customHeight="1" x14ac:dyDescent="0.35">
      <c r="A579" s="293">
        <f t="shared" si="42"/>
        <v>54</v>
      </c>
      <c r="B579" s="293" t="s">
        <v>2197</v>
      </c>
      <c r="C579" s="293">
        <v>175</v>
      </c>
      <c r="D579" s="294">
        <f>'сходові кл'!O581</f>
        <v>0.72463670795856794</v>
      </c>
      <c r="E579" s="294">
        <f>'прибуд тер'!O581</f>
        <v>1.2315277466945282</v>
      </c>
      <c r="F579" s="294">
        <f>'слюсарі х.в.'!P581+водовідведення!P581+зварювальник!M581+'слюсарі ц.о. г.в.'!N581+'гаряча вода'!N581+'аварійні служби'!H581</f>
        <v>0.49584059390971513</v>
      </c>
      <c r="G579" s="294">
        <f>даратиз!K581</f>
        <v>1.506936544834067E-2</v>
      </c>
      <c r="H579" s="294">
        <f>димвенканали!Q581</f>
        <v>4.2981509184117271E-2</v>
      </c>
      <c r="I579" s="294">
        <f>покрівлі!O581+'під зими'!M581+маляри!N581+водій!L581</f>
        <v>0.21411832977050921</v>
      </c>
      <c r="J579" s="294">
        <f>електрики!P581</f>
        <v>6.5237284920217006E-2</v>
      </c>
      <c r="K579" s="295">
        <f t="shared" si="44"/>
        <v>2.7894115378859952</v>
      </c>
      <c r="L579" s="295">
        <v>3.702436863486358E-2</v>
      </c>
      <c r="M579" s="295">
        <f t="shared" si="45"/>
        <v>2.83</v>
      </c>
      <c r="N579" s="295">
        <f t="shared" si="43"/>
        <v>3.3959999999999999</v>
      </c>
    </row>
    <row r="580" spans="1:14" ht="17.25" customHeight="1" x14ac:dyDescent="0.35">
      <c r="A580" s="293">
        <f t="shared" si="42"/>
        <v>55</v>
      </c>
      <c r="B580" s="293" t="s">
        <v>1776</v>
      </c>
      <c r="C580" s="293">
        <v>3</v>
      </c>
      <c r="D580" s="294">
        <f>'сходові кл'!O582</f>
        <v>0.35717853891088391</v>
      </c>
      <c r="E580" s="294">
        <f>'прибуд тер'!O582</f>
        <v>0.68661035667797321</v>
      </c>
      <c r="F580" s="294">
        <f>'слюсарі х.в.'!P582+водовідведення!P582+зварювальник!M582+'слюсарі ц.о. г.в.'!N582+'гаряча вода'!N582+'аварійні служби'!H582</f>
        <v>0.44188944044054979</v>
      </c>
      <c r="G580" s="294">
        <f>даратиз!K582</f>
        <v>8.7649288829347548E-3</v>
      </c>
      <c r="H580" s="294">
        <f>димвенканали!Q582</f>
        <v>8.2588672305036026E-2</v>
      </c>
      <c r="I580" s="294">
        <f>покрівлі!O582+'під зими'!M582+маляри!N582+водій!L582</f>
        <v>0.26530010818142519</v>
      </c>
      <c r="J580" s="294">
        <f>електрики!P582</f>
        <v>9.3303085018080448E-2</v>
      </c>
      <c r="K580" s="295">
        <f t="shared" si="44"/>
        <v>1.9356351304168833</v>
      </c>
      <c r="L580" s="295">
        <v>2.3966817808085475E-3</v>
      </c>
      <c r="M580" s="295">
        <f t="shared" si="45"/>
        <v>1.94</v>
      </c>
      <c r="N580" s="295">
        <f t="shared" si="43"/>
        <v>2.3279999999999998</v>
      </c>
    </row>
    <row r="581" spans="1:14" ht="17.25" customHeight="1" x14ac:dyDescent="0.35">
      <c r="A581" s="293">
        <f t="shared" si="42"/>
        <v>56</v>
      </c>
      <c r="B581" s="293" t="s">
        <v>39</v>
      </c>
      <c r="C581" s="293">
        <v>8</v>
      </c>
      <c r="D581" s="294">
        <f>'сходові кл'!O583</f>
        <v>0</v>
      </c>
      <c r="E581" s="294">
        <f>'прибуд тер'!O583</f>
        <v>0</v>
      </c>
      <c r="F581" s="294">
        <f>'слюсарі х.в.'!P583+водовідведення!P583+зварювальник!M583+'слюсарі ц.о. г.в.'!N583+'гаряча вода'!N583+'аварійні служби'!H583</f>
        <v>0.39025279907474819</v>
      </c>
      <c r="G581" s="294">
        <f>даратиз!K583</f>
        <v>0</v>
      </c>
      <c r="H581" s="294">
        <f>димвенканали!Q583</f>
        <v>4.2150202859751566E-2</v>
      </c>
      <c r="I581" s="294">
        <f>покрівлі!O583+'під зими'!M583+маляри!N583+водій!L583</f>
        <v>0.53361477786185374</v>
      </c>
      <c r="J581" s="294">
        <f>електрики!P583</f>
        <v>0.11792432084650706</v>
      </c>
      <c r="K581" s="295">
        <f t="shared" si="44"/>
        <v>1.0839421006428607</v>
      </c>
      <c r="L581" s="295">
        <v>1.6095986549873209E-2</v>
      </c>
      <c r="M581" s="295">
        <f t="shared" si="45"/>
        <v>1.1000000000000001</v>
      </c>
      <c r="N581" s="295">
        <f t="shared" si="43"/>
        <v>1.32</v>
      </c>
    </row>
    <row r="582" spans="1:14" ht="17.25" customHeight="1" x14ac:dyDescent="0.35">
      <c r="A582" s="293">
        <f t="shared" si="42"/>
        <v>57</v>
      </c>
      <c r="B582" s="293" t="s">
        <v>40</v>
      </c>
      <c r="C582" s="293">
        <v>24</v>
      </c>
      <c r="D582" s="294">
        <f>'сходові кл'!O584</f>
        <v>0</v>
      </c>
      <c r="E582" s="294">
        <f>'прибуд тер'!O584</f>
        <v>1.1122444056651493</v>
      </c>
      <c r="F582" s="294">
        <f>'слюсарі х.в.'!P584+водовідведення!P584+зварювальник!M584+'слюсарі ц.о. г.в.'!N584+'гаряча вода'!N584+'аварійні служби'!H584</f>
        <v>0.42858272968240063</v>
      </c>
      <c r="G582" s="294">
        <f>даратиз!K584</f>
        <v>0</v>
      </c>
      <c r="H582" s="294">
        <f>димвенканали!Q584</f>
        <v>4.6888181241270178E-2</v>
      </c>
      <c r="I582" s="294">
        <f>покрівлі!O584+'під зими'!M584+маляри!N584+водій!L584</f>
        <v>0.37750026346734256</v>
      </c>
      <c r="J582" s="294">
        <f>електрики!P584</f>
        <v>7.3200165170881876E-2</v>
      </c>
      <c r="K582" s="295">
        <f t="shared" si="44"/>
        <v>2.0384157452270446</v>
      </c>
      <c r="L582" s="295">
        <v>2.8016227604656024E-2</v>
      </c>
      <c r="M582" s="295">
        <f t="shared" si="45"/>
        <v>2.0699999999999998</v>
      </c>
      <c r="N582" s="295">
        <f t="shared" si="43"/>
        <v>2.4839999999999995</v>
      </c>
    </row>
    <row r="583" spans="1:14" ht="17.25" customHeight="1" x14ac:dyDescent="0.35">
      <c r="A583" s="293">
        <f t="shared" si="42"/>
        <v>58</v>
      </c>
      <c r="B583" s="293" t="s">
        <v>41</v>
      </c>
      <c r="C583" s="293">
        <v>12</v>
      </c>
      <c r="D583" s="294">
        <f>'сходові кл'!O585</f>
        <v>0</v>
      </c>
      <c r="E583" s="294">
        <f>'прибуд тер'!O585</f>
        <v>1.0414348977318753</v>
      </c>
      <c r="F583" s="294">
        <f>'слюсарі х.в.'!P585+водовідведення!P585+зварювальник!M585+'слюсарі ц.о. г.в.'!N585+'гаряча вода'!N585+'аварійні служби'!H585</f>
        <v>0.42868601062830647</v>
      </c>
      <c r="G583" s="294">
        <f>даратиз!K585</f>
        <v>0</v>
      </c>
      <c r="H583" s="294">
        <f>димвенканали!Q585</f>
        <v>4.6930910446532574E-2</v>
      </c>
      <c r="I583" s="294">
        <f>покрівлі!O585+'під зими'!M585+маляри!N585+водій!L585</f>
        <v>0.37389292195615875</v>
      </c>
      <c r="J583" s="294">
        <f>електрики!P585</f>
        <v>7.3266872490296411E-2</v>
      </c>
      <c r="K583" s="295">
        <f t="shared" ref="K583:K600" si="46">D583+E583+F583+G583+H583+I583+J583</f>
        <v>1.9642116132531695</v>
      </c>
      <c r="L583" s="295">
        <v>2.7002692536596307E-2</v>
      </c>
      <c r="M583" s="295">
        <f t="shared" ref="M583:M600" si="47">ROUND(K583+L583,2)</f>
        <v>1.99</v>
      </c>
      <c r="N583" s="295">
        <f t="shared" si="43"/>
        <v>2.3879999999999999</v>
      </c>
    </row>
    <row r="584" spans="1:14" ht="17.25" customHeight="1" x14ac:dyDescent="0.35">
      <c r="A584" s="293">
        <f t="shared" si="42"/>
        <v>59</v>
      </c>
      <c r="B584" s="293" t="s">
        <v>42</v>
      </c>
      <c r="C584" s="293">
        <v>23</v>
      </c>
      <c r="D584" s="294">
        <f>'сходові кл'!O586</f>
        <v>0</v>
      </c>
      <c r="E584" s="294">
        <f>'прибуд тер'!O586</f>
        <v>1.1272978519429919</v>
      </c>
      <c r="F584" s="294">
        <f>'слюсарі х.в.'!P586+водовідведення!P586+зварювальник!M586+'слюсарі ц.о. г.в.'!N586+'гаряча вода'!N586+'аварійні служби'!H586</f>
        <v>0.43011662063416656</v>
      </c>
      <c r="G584" s="294">
        <f>даратиз!K586</f>
        <v>0</v>
      </c>
      <c r="H584" s="294">
        <f>димвенканали!Q586</f>
        <v>4.7522779818512835E-2</v>
      </c>
      <c r="I584" s="294">
        <f>покрівлі!O586+'під зими'!M586+маляри!N586+водій!L586</f>
        <v>0.35654009010210697</v>
      </c>
      <c r="J584" s="294">
        <f>електрики!P586</f>
        <v>7.4190877956953477E-2</v>
      </c>
      <c r="K584" s="295">
        <f t="shared" si="46"/>
        <v>2.0356682204547316</v>
      </c>
      <c r="L584" s="295">
        <v>2.7437380746669616E-2</v>
      </c>
      <c r="M584" s="295">
        <f t="shared" si="47"/>
        <v>2.06</v>
      </c>
      <c r="N584" s="295">
        <f t="shared" si="43"/>
        <v>2.472</v>
      </c>
    </row>
    <row r="585" spans="1:14" ht="17.25" customHeight="1" x14ac:dyDescent="0.35">
      <c r="A585" s="293">
        <f t="shared" si="42"/>
        <v>60</v>
      </c>
      <c r="B585" s="293" t="s">
        <v>43</v>
      </c>
      <c r="C585" s="293">
        <v>15</v>
      </c>
      <c r="D585" s="294">
        <f>'сходові кл'!O587</f>
        <v>0</v>
      </c>
      <c r="E585" s="294">
        <f>'прибуд тер'!O587</f>
        <v>0</v>
      </c>
      <c r="F585" s="294">
        <f>'слюсарі х.в.'!P587+водовідведення!P587+зварювальник!M587+'слюсарі ц.о. г.в.'!N587+'гаряча вода'!N587+'аварійні служби'!H587</f>
        <v>0.42865156273714755</v>
      </c>
      <c r="G585" s="294">
        <f>даратиз!K587</f>
        <v>0</v>
      </c>
      <c r="H585" s="294">
        <f>димвенканали!Q587</f>
        <v>4.6916658727599522E-2</v>
      </c>
      <c r="I585" s="294">
        <f>покрівлі!O587+'під зими'!M587+маляри!N587+водій!L587</f>
        <v>0.37756050777863592</v>
      </c>
      <c r="J585" s="294">
        <f>електрики!P587</f>
        <v>7.3244623212285392E-2</v>
      </c>
      <c r="K585" s="295">
        <f t="shared" si="46"/>
        <v>0.92637335245566843</v>
      </c>
      <c r="L585" s="295">
        <v>1.3897621616922857E-2</v>
      </c>
      <c r="M585" s="295">
        <f t="shared" si="47"/>
        <v>0.94</v>
      </c>
      <c r="N585" s="295">
        <f t="shared" si="43"/>
        <v>1.1279999999999999</v>
      </c>
    </row>
    <row r="586" spans="1:14" ht="17.25" customHeight="1" x14ac:dyDescent="0.35">
      <c r="A586" s="293">
        <f t="shared" si="42"/>
        <v>61</v>
      </c>
      <c r="B586" s="293" t="s">
        <v>44</v>
      </c>
      <c r="C586" s="293">
        <v>31</v>
      </c>
      <c r="D586" s="294">
        <f>'сходові кл'!O588</f>
        <v>0</v>
      </c>
      <c r="E586" s="294">
        <f>'прибуд тер'!O588</f>
        <v>0</v>
      </c>
      <c r="F586" s="294">
        <f>'слюсарі х.в.'!P588+водовідведення!P588+зварювальник!M588+'слюсарі ц.о. г.в.'!N588+'гаряча вода'!N588+'аварійні служби'!H588</f>
        <v>0.4141983083249825</v>
      </c>
      <c r="G586" s="294">
        <f>даратиз!K588</f>
        <v>0</v>
      </c>
      <c r="H586" s="294">
        <f>димвенканали!Q588</f>
        <v>4.0937084576042726E-2</v>
      </c>
      <c r="I586" s="294">
        <f>покрівлі!O588+'під зими'!M588+маляри!N588+водій!L588</f>
        <v>0.38932902387415197</v>
      </c>
      <c r="J586" s="294">
        <f>електрики!P588</f>
        <v>0</v>
      </c>
      <c r="K586" s="295">
        <f t="shared" si="46"/>
        <v>0.84446441677517714</v>
      </c>
      <c r="L586" s="295">
        <v>1.3538255395069577E-2</v>
      </c>
      <c r="M586" s="295">
        <f t="shared" si="47"/>
        <v>0.86</v>
      </c>
      <c r="N586" s="295">
        <f t="shared" si="43"/>
        <v>1.032</v>
      </c>
    </row>
    <row r="587" spans="1:14" ht="17.25" customHeight="1" x14ac:dyDescent="0.35">
      <c r="A587" s="293">
        <f t="shared" si="42"/>
        <v>62</v>
      </c>
      <c r="B587" s="293" t="s">
        <v>1130</v>
      </c>
      <c r="C587" s="293">
        <v>27</v>
      </c>
      <c r="D587" s="294">
        <f>'сходові кл'!O589</f>
        <v>0</v>
      </c>
      <c r="E587" s="294">
        <f>'прибуд тер'!O589</f>
        <v>1.0352660088598358</v>
      </c>
      <c r="F587" s="294">
        <f>'слюсарі х.в.'!P589+водовідведення!P589+зварювальник!M589+'слюсарі ц.о. г.в.'!N589+'гаряча вода'!N589+'аварійні служби'!H589</f>
        <v>0.43039643111586012</v>
      </c>
      <c r="G587" s="294">
        <f>даратиз!K589</f>
        <v>0</v>
      </c>
      <c r="H587" s="294">
        <f>димвенканали!Q589</f>
        <v>4.7638542502539308E-2</v>
      </c>
      <c r="I587" s="294">
        <f>покрівлі!O589+'під зими'!M589+маляри!N589+водій!L589</f>
        <v>0.3871118416658591</v>
      </c>
      <c r="J587" s="294">
        <f>електрики!P589</f>
        <v>7.4371602552513266E-2</v>
      </c>
      <c r="K587" s="295">
        <f t="shared" si="46"/>
        <v>1.9747844266966077</v>
      </c>
      <c r="L587" s="295">
        <v>2.72928618517197E-2</v>
      </c>
      <c r="M587" s="295">
        <f t="shared" si="47"/>
        <v>2</v>
      </c>
      <c r="N587" s="295">
        <f t="shared" si="43"/>
        <v>2.4</v>
      </c>
    </row>
    <row r="588" spans="1:14" ht="17.25" customHeight="1" x14ac:dyDescent="0.35">
      <c r="A588" s="293">
        <f t="shared" si="42"/>
        <v>63</v>
      </c>
      <c r="B588" s="293" t="s">
        <v>46</v>
      </c>
      <c r="C588" s="293">
        <v>23</v>
      </c>
      <c r="D588" s="294">
        <f>'сходові кл'!O590</f>
        <v>0</v>
      </c>
      <c r="E588" s="294">
        <f>'прибуд тер'!O590</f>
        <v>0</v>
      </c>
      <c r="F588" s="294">
        <f>'слюсарі х.в.'!P590+водовідведення!P590+зварювальник!M590+'слюсарі ц.о. г.в.'!N590+'гаряча вода'!N590+'аварійні служби'!H590</f>
        <v>0.42772931383420265</v>
      </c>
      <c r="G588" s="294">
        <f>даратиз!K590</f>
        <v>0</v>
      </c>
      <c r="H588" s="294">
        <f>димвенканали!Q590</f>
        <v>3.3005266321813873E-2</v>
      </c>
      <c r="I588" s="294">
        <f>покрівлі!O590+'під зими'!M590+маляри!N590+водій!L590</f>
        <v>0.38124750567474053</v>
      </c>
      <c r="J588" s="294">
        <f>електрики!P590</f>
        <v>7.2648959107848132E-2</v>
      </c>
      <c r="K588" s="295">
        <f t="shared" si="46"/>
        <v>0.91463104493860525</v>
      </c>
      <c r="L588" s="295">
        <v>1.3850863572611704E-2</v>
      </c>
      <c r="M588" s="295">
        <f t="shared" si="47"/>
        <v>0.93</v>
      </c>
      <c r="N588" s="295">
        <f t="shared" ref="N588:N600" si="48">M588*1.2</f>
        <v>1.1160000000000001</v>
      </c>
    </row>
    <row r="589" spans="1:14" ht="17.25" customHeight="1" x14ac:dyDescent="0.35">
      <c r="A589" s="293">
        <f t="shared" si="42"/>
        <v>64</v>
      </c>
      <c r="B589" s="293" t="s">
        <v>47</v>
      </c>
      <c r="C589" s="293">
        <v>16</v>
      </c>
      <c r="D589" s="294">
        <f>'сходові кл'!O591</f>
        <v>0</v>
      </c>
      <c r="E589" s="294">
        <f>'прибуд тер'!O591</f>
        <v>1.0552699029754204</v>
      </c>
      <c r="F589" s="294">
        <f>'слюсарі х.в.'!P591+водовідведення!P591+зварювальник!M591+'слюсарі ц.о. г.в.'!N591+'гаряча вода'!N591+'аварійні служби'!H591</f>
        <v>0.43602345600907033</v>
      </c>
      <c r="G589" s="294">
        <f>даратиз!K591</f>
        <v>0</v>
      </c>
      <c r="H589" s="294">
        <f>димвенканали!Q591</f>
        <v>4.9966545016165986E-2</v>
      </c>
      <c r="I589" s="294">
        <f>покрівлі!O591+'під зими'!M591+маляри!N591+водій!L591</f>
        <v>0.40386974827783029</v>
      </c>
      <c r="J589" s="294">
        <f>електрики!P591</f>
        <v>7.8005997489668757E-2</v>
      </c>
      <c r="K589" s="295">
        <f t="shared" si="46"/>
        <v>2.0231356497681556</v>
      </c>
      <c r="L589" s="295">
        <v>2.787164768873153E-2</v>
      </c>
      <c r="M589" s="295">
        <f t="shared" si="47"/>
        <v>2.0499999999999998</v>
      </c>
      <c r="N589" s="295">
        <f t="shared" si="48"/>
        <v>2.4599999999999995</v>
      </c>
    </row>
    <row r="590" spans="1:14" ht="17.25" customHeight="1" x14ac:dyDescent="0.35">
      <c r="A590" s="293">
        <f t="shared" si="42"/>
        <v>65</v>
      </c>
      <c r="B590" s="293" t="s">
        <v>48</v>
      </c>
      <c r="C590" s="293">
        <v>303</v>
      </c>
      <c r="D590" s="294">
        <f>'сходові кл'!O592</f>
        <v>0.97914662393084817</v>
      </c>
      <c r="E590" s="294">
        <f>'прибуд тер'!O592</f>
        <v>0.68740738385114208</v>
      </c>
      <c r="F590" s="294">
        <f>'слюсарі х.в.'!P592+водовідведення!P592+зварювальник!M592+'слюсарі ц.о. г.в.'!N592+'гаряча вода'!N592+'аварійні служби'!H592</f>
        <v>0.47019179114463328</v>
      </c>
      <c r="G590" s="294">
        <f>даратиз!K592</f>
        <v>8.3743768731175394E-3</v>
      </c>
      <c r="H590" s="294">
        <f>димвенканали!Q592</f>
        <v>2.0784134867599904E-2</v>
      </c>
      <c r="I590" s="294">
        <f>покрівлі!O592+'під зими'!M592+маляри!N592+водій!L592</f>
        <v>0.18319556130148423</v>
      </c>
      <c r="J590" s="294">
        <f>електрики!P592</f>
        <v>4.8671181040706009E-2</v>
      </c>
      <c r="K590" s="295">
        <f t="shared" si="46"/>
        <v>2.3977710530095315</v>
      </c>
      <c r="L590" s="295">
        <v>3.2053343444919932E-2</v>
      </c>
      <c r="M590" s="295">
        <f t="shared" si="47"/>
        <v>2.4300000000000002</v>
      </c>
      <c r="N590" s="295">
        <f t="shared" si="48"/>
        <v>2.9159999999999999</v>
      </c>
    </row>
    <row r="591" spans="1:14" ht="17.25" customHeight="1" x14ac:dyDescent="0.35">
      <c r="A591" s="293">
        <f t="shared" ref="A591:A600" si="49">A590+1</f>
        <v>66</v>
      </c>
      <c r="B591" s="293" t="s">
        <v>49</v>
      </c>
      <c r="C591" s="293">
        <v>342</v>
      </c>
      <c r="D591" s="294">
        <f>'сходові кл'!O593</f>
        <v>0.9251521603599423</v>
      </c>
      <c r="E591" s="294">
        <f>'прибуд тер'!O593</f>
        <v>0.72096248339335733</v>
      </c>
      <c r="F591" s="294">
        <f>'слюсарі х.в.'!P593+водовідведення!P593+зварювальник!M593+'слюсарі ц.о. г.в.'!N593+'гаряча вода'!N593+'аварійні служби'!H593</f>
        <v>0.48647354901271167</v>
      </c>
      <c r="G591" s="294">
        <f>даратиз!K593</f>
        <v>1.0380622837370242E-2</v>
      </c>
      <c r="H591" s="294">
        <f>димвенканали!Q593</f>
        <v>3.7914273060115945E-2</v>
      </c>
      <c r="I591" s="294">
        <f>покрівлі!O593+'під зими'!M593+маляри!N593+водій!L593</f>
        <v>0.17398008976446833</v>
      </c>
      <c r="J591" s="294">
        <f>електрики!P593</f>
        <v>5.918727782128691E-2</v>
      </c>
      <c r="K591" s="295">
        <f t="shared" si="46"/>
        <v>2.4140504562492526</v>
      </c>
      <c r="L591" s="295">
        <v>3.2223442202545652E-2</v>
      </c>
      <c r="M591" s="295">
        <f t="shared" si="47"/>
        <v>2.4500000000000002</v>
      </c>
      <c r="N591" s="295">
        <f t="shared" si="48"/>
        <v>2.94</v>
      </c>
    </row>
    <row r="592" spans="1:14" ht="17.25" customHeight="1" x14ac:dyDescent="0.35">
      <c r="A592" s="293">
        <f t="shared" si="49"/>
        <v>67</v>
      </c>
      <c r="B592" s="293" t="s">
        <v>50</v>
      </c>
      <c r="C592" s="293">
        <v>79</v>
      </c>
      <c r="D592" s="294">
        <f>'сходові кл'!O594</f>
        <v>0.65118411792980702</v>
      </c>
      <c r="E592" s="294">
        <f>'прибуд тер'!O594</f>
        <v>0.92639937577764908</v>
      </c>
      <c r="F592" s="294">
        <f>'слюсарі х.в.'!P594+водовідведення!P594+зварювальник!M594+'слюсарі ц.о. г.в.'!N594+'гаряча вода'!N594+'аварійні служби'!H594</f>
        <v>0.46845842269409188</v>
      </c>
      <c r="G592" s="294">
        <f>даратиз!K594</f>
        <v>8.0043110246569588E-3</v>
      </c>
      <c r="H592" s="294">
        <f>димвенканали!Q594</f>
        <v>2.0306050837230596E-2</v>
      </c>
      <c r="I592" s="294">
        <f>покрівлі!O594+'під зими'!M594+маляри!N594+водій!L594</f>
        <v>0.21966015267899874</v>
      </c>
      <c r="J592" s="294">
        <f>електрики!P594</f>
        <v>4.7551629298812327E-2</v>
      </c>
      <c r="K592" s="295">
        <f t="shared" si="46"/>
        <v>2.3415640602412466</v>
      </c>
      <c r="L592" s="295">
        <v>3.3055463754644174E-2</v>
      </c>
      <c r="M592" s="295">
        <f t="shared" si="47"/>
        <v>2.37</v>
      </c>
      <c r="N592" s="295">
        <f t="shared" si="48"/>
        <v>2.8439999999999999</v>
      </c>
    </row>
    <row r="593" spans="1:14" ht="17.25" customHeight="1" x14ac:dyDescent="0.35">
      <c r="A593" s="293">
        <f t="shared" si="49"/>
        <v>68</v>
      </c>
      <c r="B593" s="293" t="s">
        <v>1118</v>
      </c>
      <c r="C593" s="293">
        <v>142</v>
      </c>
      <c r="D593" s="294">
        <f>'сходові кл'!O595</f>
        <v>0.34960139261642509</v>
      </c>
      <c r="E593" s="294">
        <f>'прибуд тер'!O595</f>
        <v>0.57273026351581824</v>
      </c>
      <c r="F593" s="294">
        <f>'слюсарі х.в.'!P595+водовідведення!P595+зварювальник!M595+'слюсарі ц.о. г.в.'!N595+'гаряча вода'!N595+'аварійні служби'!H595</f>
        <v>0.40191654859293313</v>
      </c>
      <c r="G593" s="294">
        <f>даратиз!K595</f>
        <v>9.7150678543517037E-4</v>
      </c>
      <c r="H593" s="294">
        <f>димвенканали!Q595</f>
        <v>2.3903931505063231E-2</v>
      </c>
      <c r="I593" s="294">
        <f>покрівлі!O595+'під зими'!M595+маляри!N595+водій!L595</f>
        <v>0.23463874748447644</v>
      </c>
      <c r="J593" s="294">
        <f>електрики!P595</f>
        <v>5.5976954791667914E-2</v>
      </c>
      <c r="K593" s="295">
        <f t="shared" si="46"/>
        <v>1.6397393452918194</v>
      </c>
      <c r="L593" s="295">
        <v>2.2266201524249653E-2</v>
      </c>
      <c r="M593" s="295">
        <f t="shared" si="47"/>
        <v>1.66</v>
      </c>
      <c r="N593" s="295">
        <f t="shared" si="48"/>
        <v>1.9919999999999998</v>
      </c>
    </row>
    <row r="594" spans="1:14" ht="17.25" customHeight="1" x14ac:dyDescent="0.35">
      <c r="A594" s="293">
        <f t="shared" si="49"/>
        <v>69</v>
      </c>
      <c r="B594" s="293" t="s">
        <v>52</v>
      </c>
      <c r="C594" s="293">
        <v>171</v>
      </c>
      <c r="D594" s="294">
        <f>'сходові кл'!O596</f>
        <v>0.509383947244198</v>
      </c>
      <c r="E594" s="294">
        <f>'прибуд тер'!O596</f>
        <v>0.55579805058278942</v>
      </c>
      <c r="F594" s="294">
        <f>'слюсарі х.в.'!P596+водовідведення!P596+зварювальник!M596+'слюсарі ц.о. г.в.'!N596+'гаряча вода'!N596+'аварійні служби'!H596</f>
        <v>0.40960551829893421</v>
      </c>
      <c r="G594" s="294">
        <f>даратиз!K596</f>
        <v>9.4110757905303659E-4</v>
      </c>
      <c r="H594" s="294">
        <f>димвенканали!Q596</f>
        <v>2.5848512161617068E-2</v>
      </c>
      <c r="I594" s="294">
        <f>покрівлі!O596+'під зими'!M596+маляри!N596+водій!L596</f>
        <v>0.23148752795083466</v>
      </c>
      <c r="J594" s="294">
        <f>електрики!P596</f>
        <v>6.0530670295647258E-2</v>
      </c>
      <c r="K594" s="295">
        <f t="shared" si="46"/>
        <v>1.7935953341130735</v>
      </c>
      <c r="L594" s="295">
        <v>2.4212383160543659E-2</v>
      </c>
      <c r="M594" s="295">
        <f t="shared" si="47"/>
        <v>1.82</v>
      </c>
      <c r="N594" s="295">
        <f t="shared" si="48"/>
        <v>2.1840000000000002</v>
      </c>
    </row>
    <row r="595" spans="1:14" ht="17.25" customHeight="1" x14ac:dyDescent="0.35">
      <c r="A595" s="293">
        <f t="shared" si="49"/>
        <v>70</v>
      </c>
      <c r="B595" s="293" t="s">
        <v>53</v>
      </c>
      <c r="C595" s="293">
        <v>104</v>
      </c>
      <c r="D595" s="294">
        <f>'сходові кл'!O597</f>
        <v>0.50711515779169214</v>
      </c>
      <c r="E595" s="294">
        <f>'прибуд тер'!O597</f>
        <v>0.55719333639744284</v>
      </c>
      <c r="F595" s="294">
        <f>'слюсарі х.в.'!P597+водовідведення!P597+зварювальник!M597+'слюсарі ц.о. г.в.'!N597+'гаряча вода'!N597+'аварійні служби'!H597</f>
        <v>0.39195321853829279</v>
      </c>
      <c r="G595" s="294">
        <f>даратиз!K597</f>
        <v>9.4012451426900084E-4</v>
      </c>
      <c r="H595" s="294">
        <f>димвенканали!Q597</f>
        <v>2.0979977891089793E-2</v>
      </c>
      <c r="I595" s="294">
        <f>покрівлі!O597+'під зими'!M597+маляри!N597+водій!L597</f>
        <v>0.23126545641769275</v>
      </c>
      <c r="J595" s="294">
        <f>електрики!P597</f>
        <v>4.912979581166263E-2</v>
      </c>
      <c r="K595" s="295">
        <f t="shared" si="46"/>
        <v>1.7585770673621419</v>
      </c>
      <c r="L595" s="295">
        <v>2.378981352652108E-2</v>
      </c>
      <c r="M595" s="295">
        <f t="shared" si="47"/>
        <v>1.78</v>
      </c>
      <c r="N595" s="295">
        <f t="shared" si="48"/>
        <v>2.1360000000000001</v>
      </c>
    </row>
    <row r="596" spans="1:14" ht="17.25" customHeight="1" x14ac:dyDescent="0.35">
      <c r="A596" s="293">
        <f t="shared" si="49"/>
        <v>71</v>
      </c>
      <c r="B596" s="293" t="s">
        <v>1106</v>
      </c>
      <c r="C596" s="293">
        <v>228</v>
      </c>
      <c r="D596" s="294">
        <f>'сходові кл'!O598</f>
        <v>0.67980960380001421</v>
      </c>
      <c r="E596" s="294">
        <f>'прибуд тер'!O598</f>
        <v>1.2057882368397768</v>
      </c>
      <c r="F596" s="294">
        <f>'слюсарі х.в.'!P598+водовідведення!P598+зварювальник!M598+'слюсарі ц.о. г.в.'!N598+'гаряча вода'!N598+'аварійні служби'!H598</f>
        <v>0.41537600656521267</v>
      </c>
      <c r="G596" s="294">
        <f>даратиз!K598</f>
        <v>1.1221012384672928E-2</v>
      </c>
      <c r="H596" s="294">
        <f>димвенканали!Q598</f>
        <v>4.1424319751927209E-2</v>
      </c>
      <c r="I596" s="294">
        <f>покрівлі!O598+'під зими'!M598+маляри!N598+водій!L598</f>
        <v>0.21011651973766335</v>
      </c>
      <c r="J596" s="294">
        <f>електрики!P598</f>
        <v>6.4670178447091192E-2</v>
      </c>
      <c r="K596" s="295">
        <f t="shared" si="46"/>
        <v>2.6284058775263581</v>
      </c>
      <c r="L596" s="295">
        <v>3.4765339717715886E-2</v>
      </c>
      <c r="M596" s="295">
        <f t="shared" si="47"/>
        <v>2.66</v>
      </c>
      <c r="N596" s="295">
        <f t="shared" si="48"/>
        <v>3.1920000000000002</v>
      </c>
    </row>
    <row r="597" spans="1:14" ht="17.25" customHeight="1" x14ac:dyDescent="0.35">
      <c r="A597" s="293">
        <f t="shared" si="49"/>
        <v>72</v>
      </c>
      <c r="B597" s="293" t="s">
        <v>55</v>
      </c>
      <c r="C597" s="293">
        <v>271</v>
      </c>
      <c r="D597" s="294">
        <f>'сходові кл'!O599</f>
        <v>0.28854391871789276</v>
      </c>
      <c r="E597" s="294">
        <f>'прибуд тер'!O599</f>
        <v>0.59031855516657739</v>
      </c>
      <c r="F597" s="294">
        <f>'слюсарі х.в.'!P599+водовідведення!P599+зварювальник!M599+'слюсарі ц.о. г.в.'!N599+'гаряча вода'!N599+'аварійні служби'!H599</f>
        <v>0.46685933946174718</v>
      </c>
      <c r="G597" s="294">
        <f>даратиз!K599</f>
        <v>7.9958149037031162E-3</v>
      </c>
      <c r="H597" s="294">
        <f>димвенканали!Q599</f>
        <v>6.2727441806125009E-2</v>
      </c>
      <c r="I597" s="294">
        <f>покрівлі!O599+'під зими'!M599+маляри!N599+водій!L599</f>
        <v>0.21628673463680415</v>
      </c>
      <c r="J597" s="294">
        <f>електрики!P599</f>
        <v>9.7922344196852334E-2</v>
      </c>
      <c r="K597" s="295">
        <f t="shared" si="46"/>
        <v>1.7306541488897018</v>
      </c>
      <c r="L597" s="295">
        <v>2.3314196705802544E-2</v>
      </c>
      <c r="M597" s="295">
        <f t="shared" si="47"/>
        <v>1.75</v>
      </c>
      <c r="N597" s="295">
        <f t="shared" si="48"/>
        <v>2.1</v>
      </c>
    </row>
    <row r="598" spans="1:14" ht="17.25" customHeight="1" x14ac:dyDescent="0.35">
      <c r="A598" s="293">
        <f t="shared" si="49"/>
        <v>73</v>
      </c>
      <c r="B598" s="293" t="s">
        <v>1098</v>
      </c>
      <c r="C598" s="293">
        <v>185</v>
      </c>
      <c r="D598" s="294">
        <f>'сходові кл'!O600</f>
        <v>0.71830968812264673</v>
      </c>
      <c r="E598" s="294">
        <f>'прибуд тер'!O600</f>
        <v>1.0880414999855017</v>
      </c>
      <c r="F598" s="294">
        <f>'слюсарі х.в.'!P600+водовідведення!P600+зварювальник!M600+'слюсарі ц.о. г.в.'!N600+'гаряча вода'!N600+'аварійні служби'!H600</f>
        <v>0.47604762810579748</v>
      </c>
      <c r="G598" s="294">
        <f>даратиз!K600</f>
        <v>1.2395975295038711E-2</v>
      </c>
      <c r="H598" s="294">
        <f>димвенканали!Q600</f>
        <v>2.2399245685328566E-2</v>
      </c>
      <c r="I598" s="294">
        <f>покрівлі!O600+'під зими'!M600+маляри!N600+водій!L600</f>
        <v>0.22641250594427231</v>
      </c>
      <c r="J598" s="294">
        <f>електрики!P600</f>
        <v>5.2453361608299318E-2</v>
      </c>
      <c r="K598" s="295">
        <f t="shared" si="46"/>
        <v>2.5960599047468844</v>
      </c>
      <c r="L598" s="295">
        <v>3.460761932610848E-2</v>
      </c>
      <c r="M598" s="295">
        <f t="shared" si="47"/>
        <v>2.63</v>
      </c>
      <c r="N598" s="295">
        <f t="shared" si="48"/>
        <v>3.1559999999999997</v>
      </c>
    </row>
    <row r="599" spans="1:14" ht="17.25" customHeight="1" x14ac:dyDescent="0.35">
      <c r="A599" s="293">
        <f t="shared" si="49"/>
        <v>74</v>
      </c>
      <c r="B599" s="293" t="s">
        <v>57</v>
      </c>
      <c r="C599" s="293">
        <v>366</v>
      </c>
      <c r="D599" s="294">
        <f>'сходові кл'!O601</f>
        <v>0.71237863168744486</v>
      </c>
      <c r="E599" s="294">
        <f>'прибуд тер'!O601</f>
        <v>1.0101888418787981</v>
      </c>
      <c r="F599" s="294">
        <f>'слюсарі х.в.'!P601+водовідведення!P601+зварювальник!M601+'слюсарі ц.о. г.в.'!N601+'гаряча вода'!N601+'аварійні служби'!H601</f>
        <v>0.41149751829460213</v>
      </c>
      <c r="G599" s="294">
        <f>даратиз!K601</f>
        <v>1.0717128544804151E-2</v>
      </c>
      <c r="H599" s="294">
        <f>димвенканали!Q601</f>
        <v>3.9821995088726442E-2</v>
      </c>
      <c r="I599" s="294">
        <f>покрівлі!O601+'під зими'!M601+маляри!N601+водій!L601</f>
        <v>0.21791509338798043</v>
      </c>
      <c r="J599" s="294">
        <f>електрики!P601</f>
        <v>6.2165132103412686E-2</v>
      </c>
      <c r="K599" s="295">
        <f t="shared" si="46"/>
        <v>2.4646843409857691</v>
      </c>
      <c r="L599" s="295">
        <v>3.2791290743067629E-2</v>
      </c>
      <c r="M599" s="295">
        <f t="shared" si="47"/>
        <v>2.5</v>
      </c>
      <c r="N599" s="295">
        <f t="shared" si="48"/>
        <v>3</v>
      </c>
    </row>
    <row r="600" spans="1:14" ht="17.25" customHeight="1" x14ac:dyDescent="0.35">
      <c r="A600" s="293">
        <f t="shared" si="49"/>
        <v>75</v>
      </c>
      <c r="B600" s="293" t="s">
        <v>2198</v>
      </c>
      <c r="C600" s="293">
        <v>283</v>
      </c>
      <c r="D600" s="294">
        <f>'сходові кл'!O602</f>
        <v>0.56421128119818076</v>
      </c>
      <c r="E600" s="294">
        <f>'прибуд тер'!O602</f>
        <v>0.83602932423433463</v>
      </c>
      <c r="F600" s="294">
        <f>'слюсарі х.в.'!P602+водовідведення!P602+зварювальник!M602+'слюсарі ц.о. г.в.'!N602+'гаряча вода'!N602+'аварійні служби'!H602</f>
        <v>0.55988803062719883</v>
      </c>
      <c r="G600" s="294">
        <f>даратиз!K602</f>
        <v>3.314887824196029E-3</v>
      </c>
      <c r="H600" s="294">
        <f>димвенканали!Q602</f>
        <v>4.5523445005270009E-2</v>
      </c>
      <c r="I600" s="294">
        <f>покрівлі!O602+'під зими'!M602+маляри!N602+водій!L602</f>
        <v>0.22689219588781812</v>
      </c>
      <c r="J600" s="294">
        <f>електрики!P602</f>
        <v>0.10660438106096555</v>
      </c>
      <c r="K600" s="295">
        <f t="shared" si="46"/>
        <v>2.3424635458379641</v>
      </c>
      <c r="L600" s="295">
        <v>3.1326314537283365E-2</v>
      </c>
      <c r="M600" s="295">
        <f t="shared" si="47"/>
        <v>2.37</v>
      </c>
      <c r="N600" s="295">
        <f t="shared" si="48"/>
        <v>2.8439999999999999</v>
      </c>
    </row>
    <row r="601" spans="1:14" ht="20.25" customHeight="1" x14ac:dyDescent="0.4">
      <c r="A601" s="293"/>
      <c r="B601" s="369" t="s">
        <v>58</v>
      </c>
      <c r="C601" s="370"/>
      <c r="D601" s="370"/>
      <c r="E601" s="370"/>
      <c r="F601" s="370"/>
      <c r="G601" s="370"/>
      <c r="H601" s="370"/>
      <c r="I601" s="370"/>
      <c r="J601" s="370"/>
      <c r="K601" s="370"/>
      <c r="L601" s="370"/>
      <c r="M601" s="370"/>
      <c r="N601" s="371"/>
    </row>
    <row r="602" spans="1:14" ht="17.25" customHeight="1" x14ac:dyDescent="0.35">
      <c r="A602" s="293">
        <v>1</v>
      </c>
      <c r="B602" s="293" t="s">
        <v>626</v>
      </c>
      <c r="C602" s="293">
        <v>20</v>
      </c>
      <c r="D602" s="294">
        <f>'сходові кл'!O605</f>
        <v>0</v>
      </c>
      <c r="E602" s="294">
        <f>'прибуд тер'!O605</f>
        <v>0</v>
      </c>
      <c r="F602" s="294">
        <f>'слюсарі х.в.'!P605+водовідведення!P605+зварювальник!M605+'слюсарі ц.о. г.в.'!N605+'гаряча вода'!N605+'аварійні служби'!H605</f>
        <v>0.35726582885598818</v>
      </c>
      <c r="G602" s="294">
        <f>даратиз!K605</f>
        <v>0</v>
      </c>
      <c r="H602" s="294">
        <f>димвенканали!Q605</f>
        <v>0.12423592428848777</v>
      </c>
      <c r="I602" s="294">
        <f>покрівлі!O605+'під зими'!M605+маляри!N605+водій!L605</f>
        <v>0.38313767314194935</v>
      </c>
      <c r="J602" s="294">
        <f>електрики!P605</f>
        <v>6.7460520396483051E-2</v>
      </c>
      <c r="K602" s="295">
        <f t="shared" ref="K602:K631" si="50">D602+E602+F602+G602+H602+I602+J602</f>
        <v>0.93209994668290841</v>
      </c>
      <c r="L602" s="295">
        <v>1.2751308763765347E-2</v>
      </c>
      <c r="M602" s="295">
        <f t="shared" ref="M602:M631" si="51">ROUND(K602+L602,2)</f>
        <v>0.94</v>
      </c>
      <c r="N602" s="295">
        <f>M602*1.2</f>
        <v>1.1279999999999999</v>
      </c>
    </row>
    <row r="603" spans="1:14" ht="17.25" customHeight="1" x14ac:dyDescent="0.35">
      <c r="A603" s="293">
        <f t="shared" ref="A603:A666" si="52">A602+1</f>
        <v>2</v>
      </c>
      <c r="B603" s="293" t="s">
        <v>627</v>
      </c>
      <c r="C603" s="293">
        <v>218</v>
      </c>
      <c r="D603" s="294">
        <f>'сходові кл'!O606</f>
        <v>0.36206343339214264</v>
      </c>
      <c r="E603" s="294">
        <f>'прибуд тер'!O606</f>
        <v>1.1246957190320654</v>
      </c>
      <c r="F603" s="294">
        <f>'слюсарі х.в.'!P606+водовідведення!P606+зварювальник!M606+'слюсарі ц.о. г.в.'!N606+'гаряча вода'!N606+'аварійні служби'!H606</f>
        <v>0.46748314408436631</v>
      </c>
      <c r="G603" s="294">
        <f>даратиз!K606</f>
        <v>7.4138657675692759E-3</v>
      </c>
      <c r="H603" s="294">
        <f>димвенканали!Q606</f>
        <v>9.5127464244521745E-2</v>
      </c>
      <c r="I603" s="294">
        <f>покрівлі!O606+'під зими'!M606+маляри!N606+водій!L606</f>
        <v>0.19151500452386716</v>
      </c>
      <c r="J603" s="294">
        <f>електрики!P606</f>
        <v>7.663034626978435E-2</v>
      </c>
      <c r="K603" s="295">
        <f t="shared" si="50"/>
        <v>2.3249289773143165</v>
      </c>
      <c r="L603" s="295">
        <v>3.2018559451067033E-2</v>
      </c>
      <c r="M603" s="295">
        <f t="shared" si="51"/>
        <v>2.36</v>
      </c>
      <c r="N603" s="295">
        <f t="shared" ref="N603:N666" si="53">M603*1.2</f>
        <v>2.8319999999999999</v>
      </c>
    </row>
    <row r="604" spans="1:14" ht="17.25" customHeight="1" x14ac:dyDescent="0.35">
      <c r="A604" s="293">
        <f t="shared" si="52"/>
        <v>3</v>
      </c>
      <c r="B604" s="293" t="s">
        <v>1127</v>
      </c>
      <c r="C604" s="293">
        <v>17</v>
      </c>
      <c r="D604" s="294">
        <f>'сходові кл'!O607</f>
        <v>0</v>
      </c>
      <c r="E604" s="294">
        <f>'прибуд тер'!O607</f>
        <v>0</v>
      </c>
      <c r="F604" s="294">
        <f>'слюсарі х.в.'!P607+водовідведення!P607+зварювальник!M607+'слюсарі ц.о. г.в.'!N607+'гаряча вода'!N607+'аварійні служби'!H607</f>
        <v>0.35091670508561018</v>
      </c>
      <c r="G604" s="294">
        <f>даратиз!K607</f>
        <v>0</v>
      </c>
      <c r="H604" s="294">
        <f>димвенканали!Q607</f>
        <v>0.11847959056220007</v>
      </c>
      <c r="I604" s="294">
        <f>покрівлі!O607+'під зими'!M607+маляри!N607+водій!L607</f>
        <v>0.35229376471893442</v>
      </c>
      <c r="J604" s="294">
        <f>електрики!P607</f>
        <v>6.4334812023682075E-2</v>
      </c>
      <c r="K604" s="295">
        <f t="shared" si="50"/>
        <v>0.88602487239042682</v>
      </c>
      <c r="L604" s="295">
        <v>1.1761347517244839E-2</v>
      </c>
      <c r="M604" s="295">
        <f t="shared" si="51"/>
        <v>0.9</v>
      </c>
      <c r="N604" s="295">
        <f t="shared" si="53"/>
        <v>1.08</v>
      </c>
    </row>
    <row r="605" spans="1:14" ht="17.25" customHeight="1" x14ac:dyDescent="0.35">
      <c r="A605" s="293">
        <f t="shared" si="52"/>
        <v>4</v>
      </c>
      <c r="B605" s="293" t="s">
        <v>628</v>
      </c>
      <c r="C605" s="293">
        <v>66</v>
      </c>
      <c r="D605" s="294">
        <f>'сходові кл'!O608</f>
        <v>0.58219779835575924</v>
      </c>
      <c r="E605" s="294">
        <f>'прибуд тер'!O608</f>
        <v>1.3566731265639405</v>
      </c>
      <c r="F605" s="294">
        <f>'слюсарі х.в.'!P608+водовідведення!P608+зварювальник!M608+'слюсарі ц.о. г.в.'!N608+'гаряча вода'!N608+'аварійні служби'!H608</f>
        <v>0.44693879799412717</v>
      </c>
      <c r="G605" s="294">
        <f>даратиз!K608</f>
        <v>1.0371394705649942E-3</v>
      </c>
      <c r="H605" s="294">
        <f>димвенканали!Q608</f>
        <v>7.5133037341830813E-2</v>
      </c>
      <c r="I605" s="294">
        <f>покрівлі!O608+'під зими'!M608+маляри!N608+водій!L608</f>
        <v>0.20414629277271079</v>
      </c>
      <c r="J605" s="294">
        <f>електрики!P608</f>
        <v>6.6517645679365064E-2</v>
      </c>
      <c r="K605" s="295">
        <f t="shared" si="50"/>
        <v>2.7326438381782983</v>
      </c>
      <c r="L605" s="295">
        <v>3.3853745142864072E-2</v>
      </c>
      <c r="M605" s="295">
        <f t="shared" si="51"/>
        <v>2.77</v>
      </c>
      <c r="N605" s="295">
        <f t="shared" si="53"/>
        <v>3.3239999999999998</v>
      </c>
    </row>
    <row r="606" spans="1:14" ht="17.25" customHeight="1" x14ac:dyDescent="0.35">
      <c r="A606" s="293">
        <f t="shared" si="52"/>
        <v>5</v>
      </c>
      <c r="B606" s="293" t="s">
        <v>629</v>
      </c>
      <c r="C606" s="293">
        <v>75</v>
      </c>
      <c r="D606" s="294">
        <f>'сходові кл'!O609</f>
        <v>0.55237913582470066</v>
      </c>
      <c r="E606" s="294">
        <f>'прибуд тер'!O609</f>
        <v>1.3668438996881842</v>
      </c>
      <c r="F606" s="294">
        <f>'слюсарі х.в.'!P609+водовідведення!P609+зварювальник!M609+'слюсарі ц.о. г.в.'!N609+'гаряча вода'!N609+'аварійні служби'!H609</f>
        <v>0.45702972927934815</v>
      </c>
      <c r="G606" s="294">
        <f>даратиз!K609</f>
        <v>9.9515690307171775E-4</v>
      </c>
      <c r="H606" s="294">
        <f>димвенканали!Q609</f>
        <v>7.8987441759532692E-2</v>
      </c>
      <c r="I606" s="294">
        <f>покрівлі!O609+'під зими'!M609+маляри!N609+водій!L609</f>
        <v>0.20512893603291338</v>
      </c>
      <c r="J606" s="294">
        <f>електрики!P609</f>
        <v>7.1484072963088119E-2</v>
      </c>
      <c r="K606" s="295">
        <f t="shared" si="50"/>
        <v>2.7328483724508388</v>
      </c>
      <c r="L606" s="295">
        <v>3.3750280305496004E-2</v>
      </c>
      <c r="M606" s="295">
        <f t="shared" si="51"/>
        <v>2.77</v>
      </c>
      <c r="N606" s="295">
        <f t="shared" si="53"/>
        <v>3.3239999999999998</v>
      </c>
    </row>
    <row r="607" spans="1:14" ht="17.25" customHeight="1" x14ac:dyDescent="0.35">
      <c r="A607" s="293">
        <f t="shared" si="52"/>
        <v>6</v>
      </c>
      <c r="B607" s="293" t="s">
        <v>630</v>
      </c>
      <c r="C607" s="293">
        <v>37</v>
      </c>
      <c r="D607" s="294">
        <f>'сходові кл'!O610</f>
        <v>0</v>
      </c>
      <c r="E607" s="294">
        <f>'прибуд тер'!O610</f>
        <v>0.83107299668551393</v>
      </c>
      <c r="F607" s="294">
        <f>'слюсарі х.в.'!P610+водовідведення!P610+зварювальник!M610+'слюсарі ц.о. г.в.'!N610+'гаряча вода'!N610+'аварійні служби'!H610</f>
        <v>0.42026039699752971</v>
      </c>
      <c r="G607" s="294">
        <f>даратиз!K610</f>
        <v>0</v>
      </c>
      <c r="H607" s="294">
        <f>димвенканали!Q610</f>
        <v>0.13057125398192784</v>
      </c>
      <c r="I607" s="294">
        <f>покрівлі!O610+'під зими'!M610+маляри!N610+водій!L610</f>
        <v>0.58573062694927447</v>
      </c>
      <c r="J607" s="294">
        <f>електрики!P610</f>
        <v>0.10503796371345557</v>
      </c>
      <c r="K607" s="295">
        <f t="shared" si="50"/>
        <v>2.0726732383277016</v>
      </c>
      <c r="L607" s="295">
        <v>2.8802846947980874E-2</v>
      </c>
      <c r="M607" s="295">
        <f t="shared" si="51"/>
        <v>2.1</v>
      </c>
      <c r="N607" s="295">
        <f t="shared" si="53"/>
        <v>2.52</v>
      </c>
    </row>
    <row r="608" spans="1:14" ht="17.25" customHeight="1" x14ac:dyDescent="0.35">
      <c r="A608" s="293">
        <f t="shared" si="52"/>
        <v>7</v>
      </c>
      <c r="B608" s="293" t="s">
        <v>631</v>
      </c>
      <c r="C608" s="293">
        <v>23</v>
      </c>
      <c r="D608" s="294">
        <f>'сходові кл'!O611</f>
        <v>0</v>
      </c>
      <c r="E608" s="294">
        <f>'прибуд тер'!O611</f>
        <v>1.4017012167050313</v>
      </c>
      <c r="F608" s="294">
        <f>'слюсарі х.в.'!P611+водовідведення!P611+зварювальник!M611+'слюсарі ц.о. г.в.'!N611+'гаряча вода'!N611+'аварійні служби'!H611</f>
        <v>0.40016368144737213</v>
      </c>
      <c r="G608" s="294">
        <f>даратиз!K611</f>
        <v>0</v>
      </c>
      <c r="H608" s="294">
        <f>димвенканали!Q611</f>
        <v>0.16312859114894168</v>
      </c>
      <c r="I608" s="294">
        <f>покрівлі!O611+'під зими'!M611+маляри!N611+водій!L611</f>
        <v>0.40755064877048053</v>
      </c>
      <c r="J608" s="294">
        <f>електрики!P611</f>
        <v>8.8579367952369883E-2</v>
      </c>
      <c r="K608" s="295">
        <f t="shared" si="50"/>
        <v>2.4611235060241956</v>
      </c>
      <c r="L608" s="295">
        <v>3.1509624805956801E-2</v>
      </c>
      <c r="M608" s="295">
        <f t="shared" si="51"/>
        <v>2.4900000000000002</v>
      </c>
      <c r="N608" s="295">
        <f t="shared" si="53"/>
        <v>2.988</v>
      </c>
    </row>
    <row r="609" spans="1:14" ht="17.25" customHeight="1" x14ac:dyDescent="0.35">
      <c r="A609" s="293">
        <f t="shared" si="52"/>
        <v>8</v>
      </c>
      <c r="B609" s="293" t="s">
        <v>1126</v>
      </c>
      <c r="C609" s="293">
        <v>16</v>
      </c>
      <c r="D609" s="294">
        <f>'сходові кл'!O612</f>
        <v>0</v>
      </c>
      <c r="E609" s="294">
        <f>'прибуд тер'!O612</f>
        <v>1.4774951126516467</v>
      </c>
      <c r="F609" s="294">
        <f>'слюсарі х.в.'!P612+водовідведення!P612+зварювальник!M612+'слюсарі ц.о. г.в.'!N612+'гаряча вода'!N612+'аварійні служби'!H612</f>
        <v>0.40989287168155719</v>
      </c>
      <c r="G609" s="294">
        <f>даратиз!K612</f>
        <v>0</v>
      </c>
      <c r="H609" s="294">
        <f>димвенканали!Q612</f>
        <v>0.17194940924919644</v>
      </c>
      <c r="I609" s="294">
        <f>покрівлі!O612+'під зими'!M612+маляри!N612+водій!L612</f>
        <v>0.42243035304778709</v>
      </c>
      <c r="J609" s="294">
        <f>електрики!P612</f>
        <v>9.3369101540089011E-2</v>
      </c>
      <c r="K609" s="295">
        <f t="shared" si="50"/>
        <v>2.5751368481702763</v>
      </c>
      <c r="L609" s="295">
        <v>3.2968982573932465E-2</v>
      </c>
      <c r="M609" s="295">
        <f t="shared" si="51"/>
        <v>2.61</v>
      </c>
      <c r="N609" s="295">
        <f t="shared" si="53"/>
        <v>3.1319999999999997</v>
      </c>
    </row>
    <row r="610" spans="1:14" ht="17.25" customHeight="1" x14ac:dyDescent="0.35">
      <c r="A610" s="293">
        <f t="shared" si="52"/>
        <v>9</v>
      </c>
      <c r="B610" s="293" t="s">
        <v>632</v>
      </c>
      <c r="C610" s="293">
        <v>140</v>
      </c>
      <c r="D610" s="294">
        <f>'сходові кл'!O613</f>
        <v>0.69935051526633274</v>
      </c>
      <c r="E610" s="294">
        <f>'прибуд тер'!O613</f>
        <v>1.3288313915121397</v>
      </c>
      <c r="F610" s="294">
        <f>'слюсарі х.в.'!P613+водовідведення!P613+зварювальник!M613+'слюсарі ц.о. г.в.'!N613+'гаряча вода'!N613+'аварійні служби'!H613</f>
        <v>0.41904192195741963</v>
      </c>
      <c r="G610" s="294">
        <f>даратиз!K613</f>
        <v>8.2574065108465509E-3</v>
      </c>
      <c r="H610" s="294">
        <f>димвенканали!Q613</f>
        <v>3.9063910455345574E-2</v>
      </c>
      <c r="I610" s="294">
        <f>покрівлі!O613+'під зими'!M613+маляри!N613+водій!L613</f>
        <v>0.26142288465926994</v>
      </c>
      <c r="J610" s="294">
        <f>електрики!P613+підкачка!I614</f>
        <v>5.3029583494703839E-2</v>
      </c>
      <c r="K610" s="295">
        <f t="shared" si="50"/>
        <v>2.8089976138560577</v>
      </c>
      <c r="L610" s="295">
        <v>3.5692886527528646E-2</v>
      </c>
      <c r="M610" s="295">
        <f t="shared" si="51"/>
        <v>2.84</v>
      </c>
      <c r="N610" s="295">
        <f t="shared" si="53"/>
        <v>3.4079999999999999</v>
      </c>
    </row>
    <row r="611" spans="1:14" ht="17.25" customHeight="1" x14ac:dyDescent="0.35">
      <c r="A611" s="293">
        <f t="shared" si="52"/>
        <v>10</v>
      </c>
      <c r="B611" s="293" t="s">
        <v>633</v>
      </c>
      <c r="C611" s="293">
        <v>161</v>
      </c>
      <c r="D611" s="294">
        <f>'сходові кл'!O614</f>
        <v>0.70109232947316313</v>
      </c>
      <c r="E611" s="294">
        <f>'прибуд тер'!O614</f>
        <v>1.1623363959563482</v>
      </c>
      <c r="F611" s="294">
        <f>'слюсарі х.в.'!P614+водовідведення!P614+зварювальник!M614+'слюсарі ц.о. г.в.'!N614+'гаряча вода'!N614+'аварійні служби'!H614</f>
        <v>0.47694942681817254</v>
      </c>
      <c r="G611" s="294">
        <f>даратиз!K614</f>
        <v>4.8690759575849383E-4</v>
      </c>
      <c r="H611" s="294">
        <f>димвенканали!Q614</f>
        <v>9.2016084153200922E-2</v>
      </c>
      <c r="I611" s="294">
        <f>покрівлі!O614+'під зими'!M614+маляри!N614+водій!L614</f>
        <v>0.18715075375482143</v>
      </c>
      <c r="J611" s="294">
        <f>електрики!P614</f>
        <v>8.0152251606111335E-2</v>
      </c>
      <c r="K611" s="295">
        <f t="shared" si="50"/>
        <v>2.7001841493575767</v>
      </c>
      <c r="L611" s="295">
        <v>3.53523168662127E-2</v>
      </c>
      <c r="M611" s="295">
        <f t="shared" si="51"/>
        <v>2.74</v>
      </c>
      <c r="N611" s="295">
        <f t="shared" si="53"/>
        <v>3.2880000000000003</v>
      </c>
    </row>
    <row r="612" spans="1:14" ht="17.25" customHeight="1" x14ac:dyDescent="0.35">
      <c r="A612" s="293">
        <f t="shared" si="52"/>
        <v>11</v>
      </c>
      <c r="B612" s="293" t="s">
        <v>634</v>
      </c>
      <c r="C612" s="293">
        <v>244</v>
      </c>
      <c r="D612" s="294">
        <f>'сходові кл'!O615</f>
        <v>0.54417777895354402</v>
      </c>
      <c r="E612" s="294">
        <f>'прибуд тер'!O615</f>
        <v>0.98024706339437118</v>
      </c>
      <c r="F612" s="294">
        <f>'слюсарі х.в.'!P615+водовідведення!P615+зварювальник!M615+'слюсарі ц.о. г.в.'!N615+'гаряча вода'!N615+'аварійні служби'!H615</f>
        <v>0.47871522523838028</v>
      </c>
      <c r="G612" s="294">
        <f>даратиз!K615</f>
        <v>9.1404233069356539E-3</v>
      </c>
      <c r="H612" s="294">
        <f>димвенканали!Q615</f>
        <v>9.0783803743859567E-2</v>
      </c>
      <c r="I612" s="294">
        <f>покрівлі!O615+'під зими'!M615+маляри!N615+водій!L615</f>
        <v>0.20679207220846163</v>
      </c>
      <c r="J612" s="294">
        <f>електрики!P615</f>
        <v>8.215984599741169E-2</v>
      </c>
      <c r="K612" s="295">
        <f t="shared" si="50"/>
        <v>2.3920162128429636</v>
      </c>
      <c r="L612" s="295">
        <v>2.926235367641173E-2</v>
      </c>
      <c r="M612" s="295">
        <f t="shared" si="51"/>
        <v>2.42</v>
      </c>
      <c r="N612" s="295">
        <f t="shared" si="53"/>
        <v>2.9039999999999999</v>
      </c>
    </row>
    <row r="613" spans="1:14" ht="17.25" customHeight="1" x14ac:dyDescent="0.35">
      <c r="A613" s="293">
        <f t="shared" si="52"/>
        <v>12</v>
      </c>
      <c r="B613" s="293" t="s">
        <v>635</v>
      </c>
      <c r="C613" s="293">
        <v>257</v>
      </c>
      <c r="D613" s="294">
        <f>'сходові кл'!O616</f>
        <v>0.53692065593866722</v>
      </c>
      <c r="E613" s="294">
        <f>'прибуд тер'!O616</f>
        <v>1.2141603825950626</v>
      </c>
      <c r="F613" s="294">
        <f>'слюсарі х.в.'!P616+водовідведення!P616+зварювальник!M616+'слюсарі ц.о. г.в.'!N616+'гаряча вода'!N616+'аварійні служби'!H616</f>
        <v>0.4764899146910736</v>
      </c>
      <c r="G613" s="294">
        <f>даратиз!K616</f>
        <v>9.079789943874688E-3</v>
      </c>
      <c r="H613" s="294">
        <f>димвенканали!Q616</f>
        <v>8.9573116249793666E-2</v>
      </c>
      <c r="I613" s="294">
        <f>покрівлі!O616+'під зими'!M616+маляри!N616+водій!L616</f>
        <v>0.20553708873803239</v>
      </c>
      <c r="J613" s="294">
        <f>електрики!P616</f>
        <v>8.1064167099178977E-2</v>
      </c>
      <c r="K613" s="295">
        <f t="shared" si="50"/>
        <v>2.6128251152556832</v>
      </c>
      <c r="L613" s="295">
        <v>3.2063754168221027E-2</v>
      </c>
      <c r="M613" s="295">
        <f t="shared" si="51"/>
        <v>2.64</v>
      </c>
      <c r="N613" s="295">
        <f t="shared" si="53"/>
        <v>3.1680000000000001</v>
      </c>
    </row>
    <row r="614" spans="1:14" ht="17.25" customHeight="1" x14ac:dyDescent="0.35">
      <c r="A614" s="293">
        <f t="shared" si="52"/>
        <v>13</v>
      </c>
      <c r="B614" s="293" t="s">
        <v>636</v>
      </c>
      <c r="C614" s="293">
        <v>248</v>
      </c>
      <c r="D614" s="294">
        <f>'сходові кл'!O617</f>
        <v>0.61787243786307544</v>
      </c>
      <c r="E614" s="294">
        <f>'прибуд тер'!O617</f>
        <v>1.4176393754719017</v>
      </c>
      <c r="F614" s="294">
        <f>'слюсарі х.в.'!P617+водовідведення!P617+зварювальник!M617+'слюсарі ц.о. г.в.'!N617+'гаряча вода'!N617+'аварійні служби'!H617</f>
        <v>0.47707869360925859</v>
      </c>
      <c r="G614" s="294">
        <f>даратиз!K617</f>
        <v>8.4926113687843821E-3</v>
      </c>
      <c r="H614" s="294">
        <f>димвенканали!Q617</f>
        <v>8.9050386497118619E-2</v>
      </c>
      <c r="I614" s="294">
        <f>покрівлі!O617+'під зими'!M617+маляри!N617+водій!L617</f>
        <v>0.195701015673338</v>
      </c>
      <c r="J614" s="294">
        <f>електрики!P617</f>
        <v>8.0078524493126246E-2</v>
      </c>
      <c r="K614" s="295">
        <f t="shared" si="50"/>
        <v>2.8859130449766028</v>
      </c>
      <c r="L614" s="295">
        <v>3.5456494857591607E-2</v>
      </c>
      <c r="M614" s="295">
        <f t="shared" si="51"/>
        <v>2.92</v>
      </c>
      <c r="N614" s="295">
        <f t="shared" si="53"/>
        <v>3.504</v>
      </c>
    </row>
    <row r="615" spans="1:14" ht="17.25" customHeight="1" x14ac:dyDescent="0.35">
      <c r="A615" s="293">
        <f t="shared" si="52"/>
        <v>14</v>
      </c>
      <c r="B615" s="293" t="s">
        <v>637</v>
      </c>
      <c r="C615" s="293">
        <v>40</v>
      </c>
      <c r="D615" s="294">
        <f>'сходові кл'!O618</f>
        <v>0.58009539615767425</v>
      </c>
      <c r="E615" s="294">
        <f>'прибуд тер'!O618</f>
        <v>1.3074805573813593</v>
      </c>
      <c r="F615" s="294">
        <f>'слюсарі х.в.'!P618+водовідведення!P618+зварювальник!M618+'слюсарі ц.о. г.в.'!N618+'гаряча вода'!N618+'аварійні служби'!H618</f>
        <v>0.38207512190694742</v>
      </c>
      <c r="G615" s="294">
        <f>даратиз!K618</f>
        <v>0</v>
      </c>
      <c r="H615" s="294">
        <f>димвенканали!Q618</f>
        <v>0.1271650307721397</v>
      </c>
      <c r="I615" s="294">
        <f>покрівлі!O618+'під зими'!M618+маляри!N618+водій!L618</f>
        <v>0.30443673642615482</v>
      </c>
      <c r="J615" s="294">
        <f>електрики!P618</f>
        <v>8.4100619510319094E-2</v>
      </c>
      <c r="K615" s="295">
        <f t="shared" si="50"/>
        <v>2.7853534621545943</v>
      </c>
      <c r="L615" s="295">
        <v>3.5030287741985959E-2</v>
      </c>
      <c r="M615" s="295">
        <f t="shared" si="51"/>
        <v>2.82</v>
      </c>
      <c r="N615" s="295">
        <f t="shared" si="53"/>
        <v>3.3839999999999999</v>
      </c>
    </row>
    <row r="616" spans="1:14" ht="17.25" customHeight="1" x14ac:dyDescent="0.35">
      <c r="A616" s="293">
        <f t="shared" si="52"/>
        <v>15</v>
      </c>
      <c r="B616" s="293" t="s">
        <v>638</v>
      </c>
      <c r="C616" s="293">
        <v>14</v>
      </c>
      <c r="D616" s="294">
        <f>'сходові кл'!O619</f>
        <v>0</v>
      </c>
      <c r="E616" s="294">
        <f>'прибуд тер'!O619</f>
        <v>1.4550515104966719</v>
      </c>
      <c r="F616" s="294">
        <f>'слюсарі х.в.'!P619+водовідведення!P619+зварювальник!M619+'слюсарі ц.о. г.в.'!N619+'гаряча вода'!N619+'аварійні служби'!H619</f>
        <v>0.36031795190051374</v>
      </c>
      <c r="G616" s="294">
        <f>даратиз!K619</f>
        <v>0</v>
      </c>
      <c r="H616" s="294">
        <f>димвенканали!Q619</f>
        <v>0.19050462583868344</v>
      </c>
      <c r="I616" s="294">
        <f>покрівлі!O619+'під зими'!M619+маляри!N619+водій!L619</f>
        <v>0.4818642283256685</v>
      </c>
      <c r="J616" s="294">
        <f>електрики!P619</f>
        <v>6.8963097271673532E-2</v>
      </c>
      <c r="K616" s="295">
        <f t="shared" si="50"/>
        <v>2.5567014138332111</v>
      </c>
      <c r="L616" s="295">
        <v>3.3978983304442885E-2</v>
      </c>
      <c r="M616" s="295">
        <f t="shared" si="51"/>
        <v>2.59</v>
      </c>
      <c r="N616" s="295">
        <f t="shared" si="53"/>
        <v>3.1079999999999997</v>
      </c>
    </row>
    <row r="617" spans="1:14" ht="17.25" customHeight="1" x14ac:dyDescent="0.35">
      <c r="A617" s="293">
        <f t="shared" si="52"/>
        <v>16</v>
      </c>
      <c r="B617" s="293" t="s">
        <v>639</v>
      </c>
      <c r="C617" s="293">
        <v>61</v>
      </c>
      <c r="D617" s="294">
        <f>'сходові кл'!O620</f>
        <v>0.81814713864582844</v>
      </c>
      <c r="E617" s="294">
        <f>'прибуд тер'!O620</f>
        <v>1.2604508816464681</v>
      </c>
      <c r="F617" s="294">
        <f>'слюсарі х.в.'!P620+водовідведення!P620+зварювальник!M620+'слюсарі ц.о. г.в.'!N620+'гаряча вода'!N620+'аварійні служби'!H620</f>
        <v>0.33784944002434592</v>
      </c>
      <c r="G617" s="294">
        <f>даратиз!K620</f>
        <v>1.5095807402554862E-2</v>
      </c>
      <c r="H617" s="294">
        <f>димвенканали!Q620</f>
        <v>0.10764790542600877</v>
      </c>
      <c r="I617" s="294">
        <f>покрівлі!O620+'під зими'!M620+маляри!N620+водій!L620</f>
        <v>0.30907675824422348</v>
      </c>
      <c r="J617" s="294">
        <f>електрики!P620</f>
        <v>5.7901725933572429E-2</v>
      </c>
      <c r="K617" s="295">
        <f t="shared" si="50"/>
        <v>2.906169657323002</v>
      </c>
      <c r="L617" s="295">
        <v>3.7055784853927673E-2</v>
      </c>
      <c r="M617" s="295">
        <f t="shared" si="51"/>
        <v>2.94</v>
      </c>
      <c r="N617" s="295">
        <f t="shared" si="53"/>
        <v>3.528</v>
      </c>
    </row>
    <row r="618" spans="1:14" ht="17.25" customHeight="1" x14ac:dyDescent="0.35">
      <c r="A618" s="293">
        <f t="shared" si="52"/>
        <v>17</v>
      </c>
      <c r="B618" s="293" t="s">
        <v>640</v>
      </c>
      <c r="C618" s="293">
        <v>47</v>
      </c>
      <c r="D618" s="294">
        <f>'сходові кл'!O621</f>
        <v>0.68845566629752675</v>
      </c>
      <c r="E618" s="294">
        <f>'прибуд тер'!O621</f>
        <v>1.4054376378294575</v>
      </c>
      <c r="F618" s="294">
        <f>'слюсарі х.в.'!P621+водовідведення!P621+зварювальник!M621+'слюсарі ц.о. г.в.'!N621+'гаряча вода'!N621+'аварійні служби'!H621</f>
        <v>0.31920553630631565</v>
      </c>
      <c r="G618" s="294">
        <f>даратиз!K621</f>
        <v>7.9379844961240311E-3</v>
      </c>
      <c r="H618" s="294">
        <f>димвенканали!Q621</f>
        <v>8.2038085074345291E-2</v>
      </c>
      <c r="I618" s="294">
        <f>покрівлі!O621+'під зими'!M621+маляри!N621+водій!L621</f>
        <v>0.31290788475508918</v>
      </c>
      <c r="J618" s="294">
        <f>електрики!P621</f>
        <v>5.2203460841697046E-2</v>
      </c>
      <c r="K618" s="295">
        <f t="shared" si="50"/>
        <v>2.8681862556005555</v>
      </c>
      <c r="L618" s="295">
        <v>3.6786009755189863E-2</v>
      </c>
      <c r="M618" s="295">
        <f t="shared" si="51"/>
        <v>2.9</v>
      </c>
      <c r="N618" s="295">
        <f t="shared" si="53"/>
        <v>3.48</v>
      </c>
    </row>
    <row r="619" spans="1:14" ht="17.25" customHeight="1" x14ac:dyDescent="0.35">
      <c r="A619" s="293">
        <f t="shared" si="52"/>
        <v>18</v>
      </c>
      <c r="B619" s="293" t="s">
        <v>641</v>
      </c>
      <c r="C619" s="293">
        <v>54</v>
      </c>
      <c r="D619" s="294">
        <f>'сходові кл'!O622</f>
        <v>0.87039052680049278</v>
      </c>
      <c r="E619" s="294">
        <f>'прибуд тер'!O622</f>
        <v>1.4036525352382609</v>
      </c>
      <c r="F619" s="294">
        <f>'слюсарі х.в.'!P622+водовідведення!P622+зварювальник!M622+'слюсарі ц.о. г.в.'!N622+'гаряча вода'!N622+'аварійні служби'!H622</f>
        <v>0.3215266448778471</v>
      </c>
      <c r="G619" s="294">
        <f>даратиз!K622</f>
        <v>1.3459360571478351E-2</v>
      </c>
      <c r="H619" s="294">
        <f>димвенканали!Q622</f>
        <v>7.3466841855796147E-2</v>
      </c>
      <c r="I619" s="294">
        <f>покрівлі!O622+'під зими'!M622+маляри!N622+водій!L622</f>
        <v>0.29235208420013004</v>
      </c>
      <c r="J619" s="294">
        <f>електрики!P622</f>
        <v>5.2799214249682258E-2</v>
      </c>
      <c r="K619" s="295">
        <f t="shared" si="50"/>
        <v>3.0276472077936876</v>
      </c>
      <c r="L619" s="295">
        <v>3.8868489995903387E-2</v>
      </c>
      <c r="M619" s="295">
        <f t="shared" si="51"/>
        <v>3.07</v>
      </c>
      <c r="N619" s="295">
        <f t="shared" si="53"/>
        <v>3.6839999999999997</v>
      </c>
    </row>
    <row r="620" spans="1:14" ht="17.25" customHeight="1" x14ac:dyDescent="0.35">
      <c r="A620" s="293">
        <f t="shared" si="52"/>
        <v>19</v>
      </c>
      <c r="B620" s="293" t="s">
        <v>642</v>
      </c>
      <c r="C620" s="293">
        <v>121</v>
      </c>
      <c r="D620" s="294">
        <f>'сходові кл'!O623</f>
        <v>0.43149968045876524</v>
      </c>
      <c r="E620" s="294">
        <f>'прибуд тер'!O623</f>
        <v>1.1860490711459315</v>
      </c>
      <c r="F620" s="294">
        <f>'слюсарі х.в.'!P623+водовідведення!P623+зварювальник!M623+'слюсарі ц.о. г.в.'!N623+'гаряча вода'!N623+'аварійні служби'!H623</f>
        <v>0.46666605636291059</v>
      </c>
      <c r="G620" s="294">
        <f>даратиз!K623</f>
        <v>1.0996613986535245E-2</v>
      </c>
      <c r="H620" s="294">
        <f>димвенканали!Q623</f>
        <v>8.6542610680188245E-2</v>
      </c>
      <c r="I620" s="294">
        <f>покрівлі!O623+'під зими'!M623+маляри!N623+водій!L623</f>
        <v>0.18494846960350059</v>
      </c>
      <c r="J620" s="294">
        <f>електрики!P623</f>
        <v>7.6096498919369746E-2</v>
      </c>
      <c r="K620" s="295">
        <f t="shared" si="50"/>
        <v>2.4427990011572009</v>
      </c>
      <c r="L620" s="295">
        <v>3.2592987275557338E-2</v>
      </c>
      <c r="M620" s="295">
        <f t="shared" si="51"/>
        <v>2.48</v>
      </c>
      <c r="N620" s="295">
        <f t="shared" si="53"/>
        <v>2.976</v>
      </c>
    </row>
    <row r="621" spans="1:14" ht="17.25" customHeight="1" x14ac:dyDescent="0.35">
      <c r="A621" s="293">
        <f t="shared" si="52"/>
        <v>20</v>
      </c>
      <c r="B621" s="293" t="s">
        <v>643</v>
      </c>
      <c r="C621" s="293">
        <v>286</v>
      </c>
      <c r="D621" s="294">
        <f>'сходові кл'!O624</f>
        <v>0.62627841903217307</v>
      </c>
      <c r="E621" s="294">
        <f>'прибуд тер'!O624</f>
        <v>1.1802601068172922</v>
      </c>
      <c r="F621" s="294">
        <f>'слюсарі х.в.'!P624+водовідведення!P624+зварювальник!M624+'слюсарі ц.о. г.в.'!N624+'гаряча вода'!N624+'аварійні служби'!H624</f>
        <v>0.46865345201256092</v>
      </c>
      <c r="G621" s="294">
        <f>даратиз!K624</f>
        <v>6.9319389295900676E-3</v>
      </c>
      <c r="H621" s="294">
        <f>димвенканали!Q624</f>
        <v>9.1552169943346279E-2</v>
      </c>
      <c r="I621" s="294">
        <f>покрівлі!O624+'під зими'!M624+маляри!N624+водій!L624</f>
        <v>0.1983006024685201</v>
      </c>
      <c r="J621" s="294">
        <f>електрики!P624</f>
        <v>7.7206002010999294E-2</v>
      </c>
      <c r="K621" s="295">
        <f t="shared" si="50"/>
        <v>2.6491826912144818</v>
      </c>
      <c r="L621" s="295">
        <v>3.5535329430030169E-2</v>
      </c>
      <c r="M621" s="295">
        <f t="shared" si="51"/>
        <v>2.68</v>
      </c>
      <c r="N621" s="295">
        <f t="shared" si="53"/>
        <v>3.2160000000000002</v>
      </c>
    </row>
    <row r="622" spans="1:14" ht="17.25" customHeight="1" x14ac:dyDescent="0.35">
      <c r="A622" s="293">
        <f t="shared" si="52"/>
        <v>21</v>
      </c>
      <c r="B622" s="293" t="s">
        <v>644</v>
      </c>
      <c r="C622" s="293">
        <v>77</v>
      </c>
      <c r="D622" s="294">
        <f>'сходові кл'!O625</f>
        <v>0.5492091500188464</v>
      </c>
      <c r="E622" s="294">
        <f>'прибуд тер'!O625</f>
        <v>1.4683446921723835</v>
      </c>
      <c r="F622" s="294">
        <f>'слюсарі х.в.'!P625+водовідведення!P625+зварювальник!M625+'слюсарі ц.о. г.в.'!N625+'гаряча вода'!N625+'аварійні служби'!H625</f>
        <v>0.45619644214219512</v>
      </c>
      <c r="G622" s="294">
        <f>даратиз!K625</f>
        <v>9.8944591029023754E-4</v>
      </c>
      <c r="H622" s="294">
        <f>димвенканали!Q625</f>
        <v>7.8534149712495782E-2</v>
      </c>
      <c r="I622" s="294">
        <f>покрівлі!O625+'під зими'!M625+маляри!N625+водій!L625</f>
        <v>0.20423078307192943</v>
      </c>
      <c r="J622" s="294">
        <f>електрики!P625</f>
        <v>7.1073841145951666E-2</v>
      </c>
      <c r="K622" s="295">
        <f t="shared" si="50"/>
        <v>2.8285785041740921</v>
      </c>
      <c r="L622" s="295">
        <v>3.496044316507705E-2</v>
      </c>
      <c r="M622" s="295">
        <f t="shared" si="51"/>
        <v>2.86</v>
      </c>
      <c r="N622" s="295">
        <f t="shared" si="53"/>
        <v>3.4319999999999999</v>
      </c>
    </row>
    <row r="623" spans="1:14" ht="17.25" customHeight="1" x14ac:dyDescent="0.35">
      <c r="A623" s="293">
        <f t="shared" si="52"/>
        <v>22</v>
      </c>
      <c r="B623" s="293" t="s">
        <v>645</v>
      </c>
      <c r="C623" s="293">
        <v>276</v>
      </c>
      <c r="D623" s="294">
        <f>'сходові кл'!O626</f>
        <v>0.70304849214254084</v>
      </c>
      <c r="E623" s="294">
        <f>'прибуд тер'!O626</f>
        <v>1.3971139390216909</v>
      </c>
      <c r="F623" s="294">
        <f>'слюсарі х.в.'!P626+водовідведення!P626+зварювальник!M626+'слюсарі ц.о. г.в.'!N626+'гаряча вода'!N626+'аварійні служби'!H626</f>
        <v>0.46169657083375359</v>
      </c>
      <c r="G623" s="294">
        <f>даратиз!K626</f>
        <v>1.7433598937583002E-2</v>
      </c>
      <c r="H623" s="294">
        <f>димвенканали!Q626</f>
        <v>8.1538615494243877E-2</v>
      </c>
      <c r="I623" s="294">
        <f>покрівлі!O626+'під зими'!M626+маляри!N626+водій!L626</f>
        <v>0.18966503516899808</v>
      </c>
      <c r="J623" s="294">
        <f>електрики!P626</f>
        <v>7.3781584595984162E-2</v>
      </c>
      <c r="K623" s="295">
        <f t="shared" si="50"/>
        <v>2.9242778361947943</v>
      </c>
      <c r="L623" s="295">
        <v>3.6019400679765542E-2</v>
      </c>
      <c r="M623" s="295">
        <f t="shared" si="51"/>
        <v>2.96</v>
      </c>
      <c r="N623" s="295">
        <f t="shared" si="53"/>
        <v>3.552</v>
      </c>
    </row>
    <row r="624" spans="1:14" ht="17.25" customHeight="1" x14ac:dyDescent="0.35">
      <c r="A624" s="293">
        <f t="shared" si="52"/>
        <v>23</v>
      </c>
      <c r="B624" s="293" t="s">
        <v>646</v>
      </c>
      <c r="C624" s="293">
        <v>248</v>
      </c>
      <c r="D624" s="294">
        <f>'сходові кл'!O627</f>
        <v>0.87564911162592329</v>
      </c>
      <c r="E624" s="294">
        <f>'прибуд тер'!O627</f>
        <v>0.7176451458831058</v>
      </c>
      <c r="F624" s="294">
        <f>'слюсарі х.в.'!P627+водовідведення!P627+зварювальник!M627+'слюсарі ц.о. г.в.'!N627+'гаряча вода'!N627+'аварійні служби'!H627</f>
        <v>0.45334400723546164</v>
      </c>
      <c r="G624" s="294">
        <f>даратиз!K627</f>
        <v>1.4793622013651879E-2</v>
      </c>
      <c r="H624" s="294">
        <f>димвенканали!Q627</f>
        <v>7.7776114244387753E-2</v>
      </c>
      <c r="I624" s="294">
        <f>покрівлі!O627+'під зими'!M627+маляри!N627+водій!L627</f>
        <v>0.1878937182164426</v>
      </c>
      <c r="J624" s="294">
        <f>електрики!P627</f>
        <v>6.96695718336343E-2</v>
      </c>
      <c r="K624" s="295">
        <f t="shared" si="50"/>
        <v>2.3967712910526071</v>
      </c>
      <c r="L624" s="295">
        <v>3.2663614239847164E-2</v>
      </c>
      <c r="M624" s="295">
        <f t="shared" si="51"/>
        <v>2.4300000000000002</v>
      </c>
      <c r="N624" s="295">
        <f t="shared" si="53"/>
        <v>2.9159999999999999</v>
      </c>
    </row>
    <row r="625" spans="1:14" ht="17.25" customHeight="1" x14ac:dyDescent="0.35">
      <c r="A625" s="293">
        <f t="shared" si="52"/>
        <v>24</v>
      </c>
      <c r="B625" s="293" t="s">
        <v>1104</v>
      </c>
      <c r="C625" s="293">
        <v>155</v>
      </c>
      <c r="D625" s="294">
        <f>'сходові кл'!O628</f>
        <v>0.60192708055703625</v>
      </c>
      <c r="E625" s="294">
        <f>'прибуд тер'!O628</f>
        <v>1.2368443442475126</v>
      </c>
      <c r="F625" s="294">
        <f>'слюсарі х.в.'!P628+водовідведення!P628+зварювальник!M628+'слюсарі ц.о. г.в.'!N628+'гаряча вода'!N628+'аварійні служби'!H628</f>
        <v>0.46069676286646633</v>
      </c>
      <c r="G625" s="294">
        <f>даратиз!K628</f>
        <v>1.611240671641791E-2</v>
      </c>
      <c r="H625" s="294">
        <f>димвенканали!Q628</f>
        <v>8.0982236935343316E-2</v>
      </c>
      <c r="I625" s="294">
        <f>покрівлі!O628+'під зими'!M628+маляри!N628+водій!L628</f>
        <v>0.17594346820238543</v>
      </c>
      <c r="J625" s="294">
        <f>електрики!P628</f>
        <v>7.3289373663016841E-2</v>
      </c>
      <c r="K625" s="295">
        <f t="shared" si="50"/>
        <v>2.6457956731881791</v>
      </c>
      <c r="L625" s="295">
        <v>3.2377870491477917E-2</v>
      </c>
      <c r="M625" s="295">
        <f t="shared" si="51"/>
        <v>2.68</v>
      </c>
      <c r="N625" s="295">
        <f t="shared" si="53"/>
        <v>3.2160000000000002</v>
      </c>
    </row>
    <row r="626" spans="1:14" ht="17.25" customHeight="1" x14ac:dyDescent="0.35">
      <c r="A626" s="293">
        <f t="shared" si="52"/>
        <v>25</v>
      </c>
      <c r="B626" s="293" t="s">
        <v>804</v>
      </c>
      <c r="C626" s="293">
        <v>295</v>
      </c>
      <c r="D626" s="294">
        <f>'сходові кл'!O629</f>
        <v>0.69608419530661869</v>
      </c>
      <c r="E626" s="294">
        <f>'прибуд тер'!O629</f>
        <v>0.82992161391478625</v>
      </c>
      <c r="F626" s="294">
        <f>'слюсарі х.в.'!P629+водовідведення!P629+зварювальник!M629+'слюсарі ц.о. г.в.'!N629+'гаряча вода'!N629+'аварійні служби'!H629</f>
        <v>0.44929166537204934</v>
      </c>
      <c r="G626" s="294">
        <f>даратиз!K629</f>
        <v>1.6282428050263479E-2</v>
      </c>
      <c r="H626" s="294">
        <f>димвенканали!Q629</f>
        <v>7.4787625262731985E-2</v>
      </c>
      <c r="I626" s="294">
        <f>покрівлі!O629+'під зими'!M629+маляри!N629+водій!L629</f>
        <v>0.18093436244835631</v>
      </c>
      <c r="J626" s="294">
        <f>електрики!P629</f>
        <v>6.7674581760985952E-2</v>
      </c>
      <c r="K626" s="295">
        <f t="shared" si="50"/>
        <v>2.3149764721157924</v>
      </c>
      <c r="L626" s="295">
        <v>2.8351239869774489E-2</v>
      </c>
      <c r="M626" s="295">
        <f t="shared" si="51"/>
        <v>2.34</v>
      </c>
      <c r="N626" s="295">
        <f t="shared" si="53"/>
        <v>2.8079999999999998</v>
      </c>
    </row>
    <row r="627" spans="1:14" ht="17.25" customHeight="1" x14ac:dyDescent="0.35">
      <c r="A627" s="293">
        <f t="shared" si="52"/>
        <v>26</v>
      </c>
      <c r="B627" s="293" t="s">
        <v>805</v>
      </c>
      <c r="C627" s="293">
        <v>319</v>
      </c>
      <c r="D627" s="294">
        <f>'сходові кл'!O630</f>
        <v>0.82175448685556529</v>
      </c>
      <c r="E627" s="294">
        <f>'прибуд тер'!O630</f>
        <v>1.2591783317396354</v>
      </c>
      <c r="F627" s="294">
        <f>'слюсарі х.в.'!P630+водовідведення!P630+зварювальник!M630+'слюсарі ц.о. г.в.'!N630+'гаряча вода'!N630+'аварійні служби'!H630</f>
        <v>0.45091624207071379</v>
      </c>
      <c r="G627" s="294">
        <f>даратиз!K630</f>
        <v>1.6269380506795984E-2</v>
      </c>
      <c r="H627" s="294">
        <f>димвенканали!Q630</f>
        <v>7.6033560187829238E-2</v>
      </c>
      <c r="I627" s="294">
        <f>покрівлі!O630+'під зими'!M630+маляри!N630+водій!L630</f>
        <v>0.17925300401680749</v>
      </c>
      <c r="J627" s="294">
        <f>електрики!P630</f>
        <v>6.8993714041857654E-2</v>
      </c>
      <c r="K627" s="295">
        <f t="shared" si="50"/>
        <v>2.8723987194192047</v>
      </c>
      <c r="L627" s="295">
        <v>3.5374195828717453E-2</v>
      </c>
      <c r="M627" s="295">
        <f t="shared" si="51"/>
        <v>2.91</v>
      </c>
      <c r="N627" s="295">
        <f t="shared" si="53"/>
        <v>3.492</v>
      </c>
    </row>
    <row r="628" spans="1:14" ht="17.25" customHeight="1" x14ac:dyDescent="0.35">
      <c r="A628" s="293">
        <f t="shared" si="52"/>
        <v>27</v>
      </c>
      <c r="B628" s="293" t="s">
        <v>806</v>
      </c>
      <c r="C628" s="293">
        <v>8</v>
      </c>
      <c r="D628" s="294">
        <f>'сходові кл'!O631</f>
        <v>0</v>
      </c>
      <c r="E628" s="294">
        <f>'прибуд тер'!O631</f>
        <v>1.4690423904052938</v>
      </c>
      <c r="F628" s="294">
        <f>'слюсарі х.в.'!P631+водовідведення!P631+зварювальник!M631+'слюсарі ц.о. г.в.'!N631+'гаряча вода'!N631+'аварійні служби'!H631</f>
        <v>0.38995066641967696</v>
      </c>
      <c r="G628" s="294">
        <f>даратиз!K631</f>
        <v>0</v>
      </c>
      <c r="H628" s="294">
        <f>димвенканали!Q631</f>
        <v>0.13848220878273529</v>
      </c>
      <c r="I628" s="294">
        <f>покрівлі!O631+'під зими'!M631+маляри!N631+водій!L631</f>
        <v>0.38700368748547898</v>
      </c>
      <c r="J628" s="294">
        <f>електрики!P631</f>
        <v>8.3551444771450628E-2</v>
      </c>
      <c r="K628" s="295">
        <f t="shared" si="50"/>
        <v>2.4680303978646361</v>
      </c>
      <c r="L628" s="295">
        <v>3.1616590743194055E-2</v>
      </c>
      <c r="M628" s="295">
        <f t="shared" si="51"/>
        <v>2.5</v>
      </c>
      <c r="N628" s="295">
        <f t="shared" si="53"/>
        <v>3</v>
      </c>
    </row>
    <row r="629" spans="1:14" ht="17.25" customHeight="1" x14ac:dyDescent="0.35">
      <c r="A629" s="293">
        <f t="shared" si="52"/>
        <v>28</v>
      </c>
      <c r="B629" s="293" t="s">
        <v>807</v>
      </c>
      <c r="C629" s="293">
        <v>89</v>
      </c>
      <c r="D629" s="294">
        <f>'сходові кл'!O632</f>
        <v>1.1584922460491562</v>
      </c>
      <c r="E629" s="294">
        <f>'прибуд тер'!O632</f>
        <v>0.60800883164927388</v>
      </c>
      <c r="F629" s="294">
        <f>'слюсарі х.в.'!P632+водовідведення!P632+зварювальник!M632+'слюсарі ц.о. г.в.'!N632+'гаряча вода'!N632+'аварійні служби'!H632</f>
        <v>0.40246147086328921</v>
      </c>
      <c r="G629" s="294">
        <f>даратиз!K632</f>
        <v>1.5529236375683285E-3</v>
      </c>
      <c r="H629" s="294">
        <f>димвенканали!Q632</f>
        <v>5.0330520619746258E-2</v>
      </c>
      <c r="I629" s="294">
        <f>покрівлі!O632+'під зими'!M632+маляри!N632+водій!L632</f>
        <v>0.35687973571774639</v>
      </c>
      <c r="J629" s="294">
        <f>електрики!P632</f>
        <v>4.4619820762490769E-2</v>
      </c>
      <c r="K629" s="295">
        <f t="shared" si="50"/>
        <v>2.6223455492992711</v>
      </c>
      <c r="L629" s="295">
        <v>3.5080320143776794E-2</v>
      </c>
      <c r="M629" s="295">
        <f t="shared" si="51"/>
        <v>2.66</v>
      </c>
      <c r="N629" s="295">
        <f t="shared" si="53"/>
        <v>3.1920000000000002</v>
      </c>
    </row>
    <row r="630" spans="1:14" ht="17.25" customHeight="1" x14ac:dyDescent="0.35">
      <c r="A630" s="293">
        <f t="shared" si="52"/>
        <v>29</v>
      </c>
      <c r="B630" s="293" t="s">
        <v>1099</v>
      </c>
      <c r="C630" s="293">
        <v>97</v>
      </c>
      <c r="D630" s="294">
        <f>'сходові кл'!O633</f>
        <v>0.536433379353776</v>
      </c>
      <c r="E630" s="294">
        <f>'прибуд тер'!O633</f>
        <v>1.4775507810557247</v>
      </c>
      <c r="F630" s="294">
        <f>'слюсарі х.в.'!P633+водовідведення!P633+зварювальник!M633+'слюсарі ц.о. г.в.'!N633+'гаряча вода'!N633+'аварійні служби'!H633</f>
        <v>0.46026265456256887</v>
      </c>
      <c r="G630" s="294">
        <f>даратиз!K633</f>
        <v>1.8433367243133263E-2</v>
      </c>
      <c r="H630" s="294">
        <f>димвенканали!Q633</f>
        <v>8.0744503875309334E-2</v>
      </c>
      <c r="I630" s="294">
        <f>покрівлі!O633+'під зими'!M633+маляри!N633+водій!L633</f>
        <v>0.2073742944537002</v>
      </c>
      <c r="J630" s="294">
        <f>електрики!P633</f>
        <v>7.3074223924898429E-2</v>
      </c>
      <c r="K630" s="295">
        <f t="shared" si="50"/>
        <v>2.8538732044691102</v>
      </c>
      <c r="L630" s="295">
        <v>3.5293135035756776E-2</v>
      </c>
      <c r="M630" s="295">
        <f t="shared" si="51"/>
        <v>2.89</v>
      </c>
      <c r="N630" s="295">
        <f t="shared" si="53"/>
        <v>3.468</v>
      </c>
    </row>
    <row r="631" spans="1:14" ht="17.25" customHeight="1" x14ac:dyDescent="0.35">
      <c r="A631" s="293">
        <f t="shared" si="52"/>
        <v>30</v>
      </c>
      <c r="B631" s="293" t="s">
        <v>810</v>
      </c>
      <c r="C631" s="293">
        <v>157</v>
      </c>
      <c r="D631" s="294">
        <f>'сходові кл'!O634</f>
        <v>0.68877876665318194</v>
      </c>
      <c r="E631" s="294">
        <f>'прибуд тер'!O634</f>
        <v>1.4542066000615141</v>
      </c>
      <c r="F631" s="294">
        <f>'слюсарі х.в.'!P634+водовідведення!P634+зварювальник!M634+'слюсарі ц.о. г.в.'!N634+'гаряча вода'!N634+'аварійні служби'!H634</f>
        <v>0.47721702285596967</v>
      </c>
      <c r="G631" s="294">
        <f>даратиз!K634</f>
        <v>0</v>
      </c>
      <c r="H631" s="294">
        <f>димвенканали!Q634</f>
        <v>8.9968565986776869E-2</v>
      </c>
      <c r="I631" s="294">
        <f>покрівлі!O634+'під зими'!M634+маляри!N634+водій!L634</f>
        <v>0.18699094320538939</v>
      </c>
      <c r="J631" s="294">
        <f>електрики!P634</f>
        <v>8.1422051304845519E-2</v>
      </c>
      <c r="K631" s="295">
        <f t="shared" si="50"/>
        <v>2.9785839500676778</v>
      </c>
      <c r="L631" s="295">
        <v>3.6512373611931041E-2</v>
      </c>
      <c r="M631" s="295">
        <f t="shared" si="51"/>
        <v>3.02</v>
      </c>
      <c r="N631" s="295">
        <f t="shared" si="53"/>
        <v>3.6239999999999997</v>
      </c>
    </row>
    <row r="632" spans="1:14" ht="17.25" customHeight="1" x14ac:dyDescent="0.35">
      <c r="A632" s="293">
        <f t="shared" si="52"/>
        <v>31</v>
      </c>
      <c r="B632" s="293" t="s">
        <v>811</v>
      </c>
      <c r="C632" s="293">
        <v>158</v>
      </c>
      <c r="D632" s="294">
        <f>'сходові кл'!O635</f>
        <v>0.68358051841426215</v>
      </c>
      <c r="E632" s="294">
        <f>'прибуд тер'!O635</f>
        <v>1.4486902119508125</v>
      </c>
      <c r="F632" s="294">
        <f>'слюсарі х.в.'!P635+водовідведення!P635+зварювальник!M635+'слюсарі ц.о. г.в.'!N635+'гаряча вода'!N635+'аварійні служби'!H635</f>
        <v>0.48088099413741037</v>
      </c>
      <c r="G632" s="294">
        <f>даратиз!K635</f>
        <v>1.1349873323858369E-2</v>
      </c>
      <c r="H632" s="294">
        <f>димвенканали!Q635</f>
        <v>9.2728417981455438E-2</v>
      </c>
      <c r="I632" s="294">
        <f>покрівлі!O635+'під зими'!M635+маляри!N635+водій!L635</f>
        <v>0.18473074312127036</v>
      </c>
      <c r="J632" s="294">
        <f>електрики!P635</f>
        <v>8.3226181160216489E-2</v>
      </c>
      <c r="K632" s="295">
        <f t="shared" ref="K632:K661" si="54">D632+E632+F632+G632+H632+I632+J632</f>
        <v>2.9851869400892852</v>
      </c>
      <c r="L632" s="295">
        <v>3.6564000727364265E-2</v>
      </c>
      <c r="M632" s="295">
        <f t="shared" ref="M632:M661" si="55">ROUND(K632+L632,2)</f>
        <v>3.02</v>
      </c>
      <c r="N632" s="295">
        <f t="shared" si="53"/>
        <v>3.6239999999999997</v>
      </c>
    </row>
    <row r="633" spans="1:14" ht="17.25" customHeight="1" x14ac:dyDescent="0.35">
      <c r="A633" s="293">
        <f t="shared" si="52"/>
        <v>32</v>
      </c>
      <c r="B633" s="293" t="s">
        <v>812</v>
      </c>
      <c r="C633" s="293">
        <v>194</v>
      </c>
      <c r="D633" s="294">
        <f>'сходові кл'!O636</f>
        <v>0.68659417860201266</v>
      </c>
      <c r="E633" s="294">
        <f>'прибуд тер'!O636</f>
        <v>1.4310291146301406</v>
      </c>
      <c r="F633" s="294">
        <f>'слюсарі х.в.'!P636+водовідведення!P636+зварювальник!M636+'слюсарі ц.о. г.в.'!N636+'гаряча вода'!N636+'аварійні служби'!H636</f>
        <v>0.48138883399934729</v>
      </c>
      <c r="G633" s="294">
        <f>даратиз!K636</f>
        <v>1.1330533948991292E-2</v>
      </c>
      <c r="H633" s="294">
        <f>димвенканали!Q636</f>
        <v>9.300715784151313E-2</v>
      </c>
      <c r="I633" s="294">
        <f>покрівлі!O636+'під зими'!M636+маляри!N636+водій!L636</f>
        <v>0.18424983959716845</v>
      </c>
      <c r="J633" s="294">
        <f>електрики!P636</f>
        <v>8.3476357477193813E-2</v>
      </c>
      <c r="K633" s="295">
        <f t="shared" si="54"/>
        <v>2.9710760160963674</v>
      </c>
      <c r="L633" s="295">
        <v>3.6377409005117996E-2</v>
      </c>
      <c r="M633" s="295">
        <f t="shared" si="55"/>
        <v>3.01</v>
      </c>
      <c r="N633" s="295">
        <f t="shared" si="53"/>
        <v>3.6119999999999997</v>
      </c>
    </row>
    <row r="634" spans="1:14" ht="17.25" customHeight="1" x14ac:dyDescent="0.35">
      <c r="A634" s="293">
        <f t="shared" si="52"/>
        <v>33</v>
      </c>
      <c r="B634" s="293" t="s">
        <v>813</v>
      </c>
      <c r="C634" s="293">
        <v>191</v>
      </c>
      <c r="D634" s="294">
        <f>'сходові кл'!O637</f>
        <v>0.78215690163335683</v>
      </c>
      <c r="E634" s="294">
        <f>'прибуд тер'!O637</f>
        <v>0.33791730780664725</v>
      </c>
      <c r="F634" s="294">
        <f>'слюсарі х.в.'!P637+водовідведення!P637+зварювальник!M637+'слюсарі ц.о. г.в.'!N637+'гаряча вода'!N637+'аварійні служби'!H637</f>
        <v>0.65730820981530136</v>
      </c>
      <c r="G634" s="294">
        <f>даратиз!K637</f>
        <v>1.2717759676556277E-2</v>
      </c>
      <c r="H634" s="294">
        <f>димвенканали!Q637</f>
        <v>4.2472598001359274E-2</v>
      </c>
      <c r="I634" s="294">
        <f>покрівлі!O637+'під зими'!M637+маляри!N637+водій!L637</f>
        <v>0.1684025368060359</v>
      </c>
      <c r="J634" s="294">
        <f>електрики!P637</f>
        <v>5.7656905202173987E-2</v>
      </c>
      <c r="K634" s="295">
        <f t="shared" si="54"/>
        <v>2.0586322189414306</v>
      </c>
      <c r="L634" s="295">
        <v>3.596313933885719E-2</v>
      </c>
      <c r="M634" s="295">
        <f t="shared" si="55"/>
        <v>2.09</v>
      </c>
      <c r="N634" s="295">
        <f t="shared" si="53"/>
        <v>2.5079999999999996</v>
      </c>
    </row>
    <row r="635" spans="1:14" ht="17.25" customHeight="1" x14ac:dyDescent="0.35">
      <c r="A635" s="293">
        <f t="shared" si="52"/>
        <v>34</v>
      </c>
      <c r="B635" s="293" t="s">
        <v>2199</v>
      </c>
      <c r="C635" s="293">
        <v>80</v>
      </c>
      <c r="D635" s="294">
        <f>'сходові кл'!O638</f>
        <v>0.55909284946855442</v>
      </c>
      <c r="E635" s="294">
        <f>'прибуд тер'!O638</f>
        <v>1.4550148704002146</v>
      </c>
      <c r="F635" s="294">
        <f>'слюсарі х.в.'!P638+водовідведення!P638+зварювальник!M638+'слюсарі ц.о. г.в.'!N638+'гаряча вода'!N638+'аварійні служби'!H638</f>
        <v>0.45879454829261324</v>
      </c>
      <c r="G635" s="294">
        <f>даратиз!K638</f>
        <v>5.036261079774375E-4</v>
      </c>
      <c r="H635" s="294">
        <f>димвенканали!Q638</f>
        <v>7.994746908685442E-2</v>
      </c>
      <c r="I635" s="294">
        <f>покрівлі!O638+'під зими'!M638+маляри!N638+водій!L638</f>
        <v>0.20173461761381928</v>
      </c>
      <c r="J635" s="294">
        <f>електрики!P638</f>
        <v>7.2352903019918563E-2</v>
      </c>
      <c r="K635" s="295">
        <f t="shared" si="54"/>
        <v>2.8274408839899521</v>
      </c>
      <c r="L635" s="295">
        <v>3.4924312635027564E-2</v>
      </c>
      <c r="M635" s="295">
        <f t="shared" si="55"/>
        <v>2.86</v>
      </c>
      <c r="N635" s="295">
        <f t="shared" si="53"/>
        <v>3.4319999999999999</v>
      </c>
    </row>
    <row r="636" spans="1:14" ht="17.25" customHeight="1" x14ac:dyDescent="0.35">
      <c r="A636" s="293">
        <f t="shared" si="52"/>
        <v>35</v>
      </c>
      <c r="B636" s="293" t="s">
        <v>2200</v>
      </c>
      <c r="C636" s="293">
        <v>13</v>
      </c>
      <c r="D636" s="294">
        <f>'сходові кл'!O639</f>
        <v>0</v>
      </c>
      <c r="E636" s="294">
        <f>'прибуд тер'!O639</f>
        <v>0.8073055681818182</v>
      </c>
      <c r="F636" s="294">
        <f>'слюсарі х.в.'!P639+водовідведення!P639+зварювальник!M639+'слюсарі ц.о. г.в.'!N639+'гаряча вода'!N639+'аварійні служби'!H639</f>
        <v>0.39788537675373392</v>
      </c>
      <c r="G636" s="294">
        <f>даратиз!K639</f>
        <v>0</v>
      </c>
      <c r="H636" s="294">
        <f>димвенканали!Q639</f>
        <v>0.12885040147634588</v>
      </c>
      <c r="I636" s="294">
        <f>покрівлі!O639+'під зими'!M639+маляри!N639+водій!L639</f>
        <v>0.310836430019998</v>
      </c>
      <c r="J636" s="294">
        <f>електрики!P639</f>
        <v>8.7457746085440519E-2</v>
      </c>
      <c r="K636" s="295">
        <f t="shared" si="54"/>
        <v>1.7323355225173362</v>
      </c>
      <c r="L636" s="295">
        <v>2.1731949247633026E-2</v>
      </c>
      <c r="M636" s="295">
        <f t="shared" si="55"/>
        <v>1.75</v>
      </c>
      <c r="N636" s="295">
        <f t="shared" si="53"/>
        <v>2.1</v>
      </c>
    </row>
    <row r="637" spans="1:14" ht="17.25" customHeight="1" x14ac:dyDescent="0.35">
      <c r="A637" s="293">
        <f t="shared" si="52"/>
        <v>36</v>
      </c>
      <c r="B637" s="293" t="s">
        <v>2201</v>
      </c>
      <c r="C637" s="293">
        <v>33</v>
      </c>
      <c r="D637" s="294">
        <f>'сходові кл'!O640</f>
        <v>0.60840414426640221</v>
      </c>
      <c r="E637" s="294">
        <f>'прибуд тер'!O640</f>
        <v>1.4708672877846791</v>
      </c>
      <c r="F637" s="294">
        <f>'слюсарі х.в.'!P640+водовідведення!P640+зварювальник!M640+'слюсарі ц.о. г.в.'!N640+'гаряча вода'!N640+'аварійні служби'!H640</f>
        <v>0.37017026107568307</v>
      </c>
      <c r="G637" s="294">
        <f>даратиз!K640</f>
        <v>1.4372488125685057E-2</v>
      </c>
      <c r="H637" s="294">
        <f>димвенканали!Q640</f>
        <v>0.11781078907364106</v>
      </c>
      <c r="I637" s="294">
        <f>покрівлі!O640+'під зими'!M640+маляри!N640+водій!L640</f>
        <v>0.24403214666426237</v>
      </c>
      <c r="J637" s="294">
        <f>електрики!P640</f>
        <v>7.3813442987711947E-2</v>
      </c>
      <c r="K637" s="295">
        <f t="shared" si="54"/>
        <v>2.8994705599780648</v>
      </c>
      <c r="L637" s="295">
        <v>3.6185489744086474E-2</v>
      </c>
      <c r="M637" s="295">
        <f t="shared" si="55"/>
        <v>2.94</v>
      </c>
      <c r="N637" s="295">
        <f t="shared" si="53"/>
        <v>3.528</v>
      </c>
    </row>
    <row r="638" spans="1:14" ht="17.25" customHeight="1" x14ac:dyDescent="0.35">
      <c r="A638" s="293">
        <f t="shared" si="52"/>
        <v>37</v>
      </c>
      <c r="B638" s="293" t="s">
        <v>2202</v>
      </c>
      <c r="C638" s="293">
        <v>22</v>
      </c>
      <c r="D638" s="294">
        <f>'сходові кл'!O641</f>
        <v>0</v>
      </c>
      <c r="E638" s="294">
        <f>'прибуд тер'!O641</f>
        <v>1.3871049137650506</v>
      </c>
      <c r="F638" s="294">
        <f>'слюсарі х.в.'!P641+водовідведення!P641+зварювальник!M641+'слюсарі ц.о. г.в.'!N641+'гаряча вода'!N641+'аварійні служби'!H641</f>
        <v>0.39829004497249176</v>
      </c>
      <c r="G638" s="294">
        <f>даратиз!K641</f>
        <v>0</v>
      </c>
      <c r="H638" s="294">
        <f>димвенканали!Q641</f>
        <v>0.12914391036353576</v>
      </c>
      <c r="I638" s="294">
        <f>покрівлі!O641+'під зими'!M641+маляри!N641+водій!L641</f>
        <v>0.31128779610211921</v>
      </c>
      <c r="J638" s="294">
        <f>електрики!P641</f>
        <v>8.7656966463767264E-2</v>
      </c>
      <c r="K638" s="295">
        <f t="shared" si="54"/>
        <v>2.3134836316669642</v>
      </c>
      <c r="L638" s="295">
        <v>2.9080558404121881E-2</v>
      </c>
      <c r="M638" s="295">
        <f t="shared" si="55"/>
        <v>2.34</v>
      </c>
      <c r="N638" s="295">
        <f t="shared" si="53"/>
        <v>2.8079999999999998</v>
      </c>
    </row>
    <row r="639" spans="1:14" ht="17.25" customHeight="1" x14ac:dyDescent="0.35">
      <c r="A639" s="293">
        <f t="shared" si="52"/>
        <v>38</v>
      </c>
      <c r="B639" s="293" t="s">
        <v>2203</v>
      </c>
      <c r="C639" s="293">
        <v>11</v>
      </c>
      <c r="D639" s="294">
        <f>'сходові кл'!O642</f>
        <v>0</v>
      </c>
      <c r="E639" s="294">
        <f>'прибуд тер'!O642</f>
        <v>1.4617878600823047</v>
      </c>
      <c r="F639" s="294">
        <f>'слюсарі х.в.'!P642+водовідведення!P642+зварювальник!M642+'слюсарі ц.о. г.в.'!N642+'гаряча вода'!N642+'аварійні служби'!H642</f>
        <v>0.319575170321581</v>
      </c>
      <c r="G639" s="294">
        <f>даратиз!K642</f>
        <v>0</v>
      </c>
      <c r="H639" s="294">
        <f>димвенканали!Q642</f>
        <v>0.10807713413593285</v>
      </c>
      <c r="I639" s="294">
        <f>покрівлі!O642+'під зими'!M642+маляри!N642+водій!L642</f>
        <v>0.29685188855098543</v>
      </c>
      <c r="J639" s="294">
        <f>електрики!P642</f>
        <v>4.8905202967167181E-2</v>
      </c>
      <c r="K639" s="295">
        <f t="shared" si="54"/>
        <v>2.2351972560579707</v>
      </c>
      <c r="L639" s="295">
        <v>2.85868365763104E-2</v>
      </c>
      <c r="M639" s="295">
        <f t="shared" si="55"/>
        <v>2.2599999999999998</v>
      </c>
      <c r="N639" s="295">
        <f t="shared" si="53"/>
        <v>2.7119999999999997</v>
      </c>
    </row>
    <row r="640" spans="1:14" ht="17.25" customHeight="1" x14ac:dyDescent="0.35">
      <c r="A640" s="293">
        <f t="shared" si="52"/>
        <v>39</v>
      </c>
      <c r="B640" s="293" t="s">
        <v>2204</v>
      </c>
      <c r="C640" s="293">
        <v>30</v>
      </c>
      <c r="D640" s="294">
        <f>'сходові кл'!O643</f>
        <v>0.62122818237535637</v>
      </c>
      <c r="E640" s="294">
        <f>'прибуд тер'!O643</f>
        <v>1.4797841292047502</v>
      </c>
      <c r="F640" s="294">
        <f>'слюсарі х.в.'!P643+водовідведення!P643+зварювальник!M643+'слюсарі ц.о. г.в.'!N643+'гаряча вода'!N643+'аварійні служби'!H643</f>
        <v>0.37333059837400495</v>
      </c>
      <c r="G640" s="294">
        <f>даратиз!K643</f>
        <v>1.5682708449916059E-2</v>
      </c>
      <c r="H640" s="294">
        <f>димвенканали!Q643</f>
        <v>0.12029402338912724</v>
      </c>
      <c r="I640" s="294">
        <f>покрівлі!O643+'під зими'!M643+маляри!N643+водій!L643</f>
        <v>0.24680066619729502</v>
      </c>
      <c r="J640" s="294">
        <f>електрики!P643</f>
        <v>7.5369294332164743E-2</v>
      </c>
      <c r="K640" s="295">
        <f t="shared" si="54"/>
        <v>2.9324896023226144</v>
      </c>
      <c r="L640" s="295">
        <v>3.6596533555323565E-2</v>
      </c>
      <c r="M640" s="295">
        <f t="shared" si="55"/>
        <v>2.97</v>
      </c>
      <c r="N640" s="295">
        <f t="shared" si="53"/>
        <v>3.5640000000000001</v>
      </c>
    </row>
    <row r="641" spans="1:14" ht="17.25" customHeight="1" x14ac:dyDescent="0.35">
      <c r="A641" s="293">
        <f t="shared" si="52"/>
        <v>40</v>
      </c>
      <c r="B641" s="293" t="s">
        <v>2205</v>
      </c>
      <c r="C641" s="293">
        <v>249</v>
      </c>
      <c r="D641" s="294">
        <f>'сходові кл'!O644</f>
        <v>0.95760623877447448</v>
      </c>
      <c r="E641" s="294">
        <f>'прибуд тер'!O644</f>
        <v>1.2870524132228298</v>
      </c>
      <c r="F641" s="294">
        <f>'слюсарі х.в.'!P644+водовідведення!P644+зварювальник!M644+'слюсарі ц.о. г.в.'!N644+'гаряча вода'!N644+'аварійні служби'!H644</f>
        <v>0.46277325703898164</v>
      </c>
      <c r="G641" s="294">
        <f>даратиз!K644</f>
        <v>1.6113773467891977E-2</v>
      </c>
      <c r="H641" s="294">
        <f>димвенканали!Q644</f>
        <v>8.2786219497346672E-2</v>
      </c>
      <c r="I641" s="294">
        <f>покрівлі!O644+'під зими'!M644+маляри!N644+водій!L644</f>
        <v>0.18998769636675941</v>
      </c>
      <c r="J641" s="294">
        <f>електрики!P644</f>
        <v>7.4415758241047986E-2</v>
      </c>
      <c r="K641" s="295">
        <f t="shared" si="54"/>
        <v>3.0707353566093314</v>
      </c>
      <c r="L641" s="295">
        <v>3.7873736335232111E-2</v>
      </c>
      <c r="M641" s="295">
        <f t="shared" si="55"/>
        <v>3.11</v>
      </c>
      <c r="N641" s="295">
        <f t="shared" si="53"/>
        <v>3.7319999999999998</v>
      </c>
    </row>
    <row r="642" spans="1:14" ht="17.25" customHeight="1" x14ac:dyDescent="0.35">
      <c r="A642" s="293">
        <f t="shared" si="52"/>
        <v>41</v>
      </c>
      <c r="B642" s="293" t="s">
        <v>815</v>
      </c>
      <c r="C642" s="293">
        <v>20</v>
      </c>
      <c r="D642" s="294">
        <f>'сходові кл'!O645</f>
        <v>0</v>
      </c>
      <c r="E642" s="294">
        <f>'прибуд тер'!O645</f>
        <v>1.2892214995224451</v>
      </c>
      <c r="F642" s="294">
        <f>'слюсарі х.в.'!P645+водовідведення!P645+зварювальник!M645+'слюсарі ц.о. г.в.'!N645+'гаряча вода'!N645+'аварійні служби'!H645</f>
        <v>0.37701539603905343</v>
      </c>
      <c r="G642" s="294">
        <f>даратиз!K645</f>
        <v>3.8681948424068766E-3</v>
      </c>
      <c r="H642" s="294">
        <f>димвенканали!Q645</f>
        <v>0.113713248294311</v>
      </c>
      <c r="I642" s="294">
        <f>покрівлі!O645+'під зими'!M645+маляри!N645+водій!L645</f>
        <v>0.32562079012186734</v>
      </c>
      <c r="J642" s="294">
        <f>електрики!P645</f>
        <v>7.718334038485869E-2</v>
      </c>
      <c r="K642" s="295">
        <f t="shared" si="54"/>
        <v>2.1866224692049427</v>
      </c>
      <c r="L642" s="295">
        <v>2.7752014053568891E-2</v>
      </c>
      <c r="M642" s="295">
        <f t="shared" si="55"/>
        <v>2.21</v>
      </c>
      <c r="N642" s="295">
        <f t="shared" si="53"/>
        <v>2.6519999999999997</v>
      </c>
    </row>
    <row r="643" spans="1:14" ht="17.25" customHeight="1" x14ac:dyDescent="0.35">
      <c r="A643" s="293">
        <f t="shared" si="52"/>
        <v>42</v>
      </c>
      <c r="B643" s="293" t="s">
        <v>816</v>
      </c>
      <c r="C643" s="293">
        <v>19</v>
      </c>
      <c r="D643" s="294">
        <f>'сходові кл'!O646</f>
        <v>0</v>
      </c>
      <c r="E643" s="294">
        <f>'прибуд тер'!O646</f>
        <v>1.0486035424354245</v>
      </c>
      <c r="F643" s="294">
        <f>'слюсарі х.в.'!P646+водовідведення!P646+зварювальник!M646+'слюсарі ц.о. г.в.'!N646+'гаряча вода'!N646+'аварійні служби'!H646</f>
        <v>0.35483873276500122</v>
      </c>
      <c r="G643" s="294">
        <f>даратиз!K646</f>
        <v>2.2140221402214021E-3</v>
      </c>
      <c r="H643" s="294">
        <f>димвенканали!Q646</f>
        <v>9.7628348474082499E-2</v>
      </c>
      <c r="I643" s="294">
        <f>покрівлі!O646+'під зими'!M646+маляри!N646+водій!L646</f>
        <v>0.29915647356475072</v>
      </c>
      <c r="J643" s="294">
        <f>електрики!P646</f>
        <v>6.6265647710493689E-2</v>
      </c>
      <c r="K643" s="295">
        <f t="shared" si="54"/>
        <v>1.868706767089974</v>
      </c>
      <c r="L643" s="295">
        <v>2.3799816187081189E-2</v>
      </c>
      <c r="M643" s="295">
        <f t="shared" si="55"/>
        <v>1.89</v>
      </c>
      <c r="N643" s="295">
        <f t="shared" si="53"/>
        <v>2.2679999999999998</v>
      </c>
    </row>
    <row r="644" spans="1:14" ht="17.25" customHeight="1" x14ac:dyDescent="0.35">
      <c r="A644" s="293">
        <f t="shared" si="52"/>
        <v>43</v>
      </c>
      <c r="B644" s="293" t="s">
        <v>817</v>
      </c>
      <c r="C644" s="293">
        <v>23</v>
      </c>
      <c r="D644" s="294">
        <f>'сходові кл'!O647</f>
        <v>0</v>
      </c>
      <c r="E644" s="294">
        <f>'прибуд тер'!O647</f>
        <v>1.0665516769776455</v>
      </c>
      <c r="F644" s="294">
        <f>'слюсарі х.в.'!P647+водовідведення!P647+зварювальник!M647+'слюсарі ц.о. г.в.'!N647+'гаряча вода'!N647+'аварійні служби'!H647</f>
        <v>0.35563815491226763</v>
      </c>
      <c r="G644" s="294">
        <f>даратиз!K647</f>
        <v>0</v>
      </c>
      <c r="H644" s="294">
        <f>димвенканали!Q647</f>
        <v>9.8208175339555892E-2</v>
      </c>
      <c r="I644" s="294">
        <f>покрівлі!O647+'під зими'!M647+маляри!N647+водій!L647</f>
        <v>0.30026394054973043</v>
      </c>
      <c r="J644" s="294">
        <f>електрики!P647</f>
        <v>6.6659207607809162E-2</v>
      </c>
      <c r="K644" s="295">
        <f t="shared" si="54"/>
        <v>1.8873211553870086</v>
      </c>
      <c r="L644" s="295">
        <v>2.4033821349494791E-2</v>
      </c>
      <c r="M644" s="295">
        <f t="shared" si="55"/>
        <v>1.91</v>
      </c>
      <c r="N644" s="295">
        <f t="shared" si="53"/>
        <v>2.2919999999999998</v>
      </c>
    </row>
    <row r="645" spans="1:14" ht="17.25" customHeight="1" x14ac:dyDescent="0.35">
      <c r="A645" s="293">
        <f t="shared" si="52"/>
        <v>44</v>
      </c>
      <c r="B645" s="293" t="s">
        <v>818</v>
      </c>
      <c r="C645" s="293">
        <v>29</v>
      </c>
      <c r="D645" s="294">
        <f>'сходові кл'!O648</f>
        <v>0</v>
      </c>
      <c r="E645" s="294">
        <f>'прибуд тер'!O648</f>
        <v>1.0434696205630356</v>
      </c>
      <c r="F645" s="294">
        <f>'слюсарі х.в.'!P648+водовідведення!P648+зварювальник!M648+'слюсарі ц.о. г.в.'!N648+'гаряча вода'!N648+'аварійні служби'!H648</f>
        <v>0.35417972319806862</v>
      </c>
      <c r="G645" s="294">
        <f>даратиз!K648</f>
        <v>1.8359853121175031E-3</v>
      </c>
      <c r="H645" s="294">
        <f>димвенканали!Q648</f>
        <v>9.7150363903829959E-2</v>
      </c>
      <c r="I645" s="294">
        <f>покрівлі!O648+'під зими'!M648+маляри!N648+водій!L648</f>
        <v>0.36919171509641768</v>
      </c>
      <c r="J645" s="294">
        <f>електрики!P648</f>
        <v>6.5941213694775236E-2</v>
      </c>
      <c r="K645" s="295">
        <f t="shared" si="54"/>
        <v>1.9317686217682446</v>
      </c>
      <c r="L645" s="295">
        <v>2.5228194386708452E-2</v>
      </c>
      <c r="M645" s="295">
        <f t="shared" si="55"/>
        <v>1.96</v>
      </c>
      <c r="N645" s="295">
        <f t="shared" si="53"/>
        <v>2.3519999999999999</v>
      </c>
    </row>
    <row r="646" spans="1:14" ht="17.25" customHeight="1" x14ac:dyDescent="0.35">
      <c r="A646" s="293">
        <f t="shared" si="52"/>
        <v>45</v>
      </c>
      <c r="B646" s="293" t="s">
        <v>819</v>
      </c>
      <c r="C646" s="293">
        <v>116</v>
      </c>
      <c r="D646" s="294">
        <f>'сходові кл'!O649</f>
        <v>0.87178553715104468</v>
      </c>
      <c r="E646" s="294">
        <f>'прибуд тер'!O649</f>
        <v>1.3180741191814542</v>
      </c>
      <c r="F646" s="294">
        <f>'слюсарі х.в.'!P649+водовідведення!P649+зварювальник!M649+'слюсарі ц.о. г.в.'!N649+'гаряча вода'!N649+'аварійні служби'!H649</f>
        <v>0.46259305794601302</v>
      </c>
      <c r="G646" s="294">
        <f>даратиз!K649</f>
        <v>9.2582387302986898E-3</v>
      </c>
      <c r="H646" s="294">
        <f>димвенканали!Q649</f>
        <v>8.2013784693695316E-2</v>
      </c>
      <c r="I646" s="294">
        <f>покрівлі!O649+'під зими'!M649+маляри!N649+водій!L649</f>
        <v>0.17945292478647154</v>
      </c>
      <c r="J646" s="294">
        <f>електрики!P649</f>
        <v>7.4222930106678256E-2</v>
      </c>
      <c r="K646" s="295">
        <f t="shared" si="54"/>
        <v>2.9974005925956551</v>
      </c>
      <c r="L646" s="295">
        <v>3.6874560567919754E-2</v>
      </c>
      <c r="M646" s="295">
        <f t="shared" si="55"/>
        <v>3.03</v>
      </c>
      <c r="N646" s="295">
        <f t="shared" si="53"/>
        <v>3.6359999999999997</v>
      </c>
    </row>
    <row r="647" spans="1:14" ht="17.25" customHeight="1" x14ac:dyDescent="0.35">
      <c r="A647" s="293">
        <f t="shared" si="52"/>
        <v>46</v>
      </c>
      <c r="B647" s="293" t="s">
        <v>1128</v>
      </c>
      <c r="C647" s="293">
        <v>16</v>
      </c>
      <c r="D647" s="294">
        <f>'сходові кл'!O650</f>
        <v>0</v>
      </c>
      <c r="E647" s="294">
        <f>'прибуд тер'!O650</f>
        <v>1.2094938012838405</v>
      </c>
      <c r="F647" s="294">
        <f>'слюсарі х.в.'!P650+водовідведення!P650+зварювальник!M650+'слюсарі ц.о. г.в.'!N650+'гаряча вода'!N650+'аварійні служби'!H650</f>
        <v>0.3729460460081398</v>
      </c>
      <c r="G647" s="294">
        <f>даратиз!K650</f>
        <v>0</v>
      </c>
      <c r="H647" s="294">
        <f>димвенканали!Q650</f>
        <v>0.1107617182660188</v>
      </c>
      <c r="I647" s="294">
        <f>покрівлі!O650+'під зими'!M650+маляри!N650+водій!L650</f>
        <v>0.32190783613713292</v>
      </c>
      <c r="J647" s="294">
        <f>електрики!P650</f>
        <v>7.5179977098285458E-2</v>
      </c>
      <c r="K647" s="295">
        <f t="shared" si="54"/>
        <v>2.0902893787934174</v>
      </c>
      <c r="L647" s="295">
        <v>2.6614690067611659E-2</v>
      </c>
      <c r="M647" s="295">
        <f t="shared" si="55"/>
        <v>2.12</v>
      </c>
      <c r="N647" s="295">
        <f t="shared" si="53"/>
        <v>2.544</v>
      </c>
    </row>
    <row r="648" spans="1:14" ht="17.25" customHeight="1" x14ac:dyDescent="0.35">
      <c r="A648" s="293">
        <f t="shared" si="52"/>
        <v>47</v>
      </c>
      <c r="B648" s="293" t="s">
        <v>1129</v>
      </c>
      <c r="C648" s="293">
        <v>18</v>
      </c>
      <c r="D648" s="294">
        <f>'сходові кл'!O651</f>
        <v>0</v>
      </c>
      <c r="E648" s="294">
        <f>'прибуд тер'!O651</f>
        <v>1.2847443450635387</v>
      </c>
      <c r="F648" s="294">
        <f>'слюсарі х.в.'!P651+водовідведення!P651+зварювальник!M651+'слюсарі ц.о. г.в.'!N651+'гаряча вода'!N651+'аварійні служби'!H651</f>
        <v>0.3806935043632772</v>
      </c>
      <c r="G648" s="294">
        <f>даратиз!K651</f>
        <v>0</v>
      </c>
      <c r="H648" s="294">
        <f>димвенканали!Q651</f>
        <v>0.11638100778508662</v>
      </c>
      <c r="I648" s="294">
        <f>покрівлі!O651+'під зими'!M651+маляри!N651+водій!L651</f>
        <v>0.31290869830894119</v>
      </c>
      <c r="J648" s="294">
        <f>електрики!P651</f>
        <v>7.8994093238462404E-2</v>
      </c>
      <c r="K648" s="295">
        <f t="shared" si="54"/>
        <v>2.1737216487593063</v>
      </c>
      <c r="L648" s="295">
        <v>2.750943057432469E-2</v>
      </c>
      <c r="M648" s="295">
        <f t="shared" si="55"/>
        <v>2.2000000000000002</v>
      </c>
      <c r="N648" s="295">
        <f t="shared" si="53"/>
        <v>2.64</v>
      </c>
    </row>
    <row r="649" spans="1:14" ht="17.25" customHeight="1" x14ac:dyDescent="0.35">
      <c r="A649" s="293">
        <f t="shared" si="52"/>
        <v>48</v>
      </c>
      <c r="B649" s="293" t="s">
        <v>822</v>
      </c>
      <c r="C649" s="293">
        <v>4</v>
      </c>
      <c r="D649" s="294">
        <f>'сходові кл'!O652</f>
        <v>0.84945957687736851</v>
      </c>
      <c r="E649" s="294">
        <f>'прибуд тер'!O652</f>
        <v>0.95015175919697892</v>
      </c>
      <c r="F649" s="294">
        <f>'слюсарі х.в.'!P652+водовідведення!P652+зварювальник!M652+'слюсарі ц.о. г.в.'!N652+'гаряча вода'!N652+'аварійні служби'!H652</f>
        <v>0.42689456951531457</v>
      </c>
      <c r="G649" s="294">
        <f>даратиз!K652</f>
        <v>8.6290822196654563E-4</v>
      </c>
      <c r="H649" s="294">
        <f>димвенканали!Q652</f>
        <v>8.9479891804087372E-2</v>
      </c>
      <c r="I649" s="294">
        <f>покрівлі!O652+'під зими'!M652+маляри!N652+водій!L652</f>
        <v>0.30305113794410726</v>
      </c>
      <c r="J649" s="294">
        <f>електрики!P652</f>
        <v>5.3640338115948552E-2</v>
      </c>
      <c r="K649" s="295">
        <f t="shared" si="54"/>
        <v>2.6735401816757722</v>
      </c>
      <c r="L649" s="295">
        <v>3.4119909340462336E-2</v>
      </c>
      <c r="M649" s="295">
        <f t="shared" si="55"/>
        <v>2.71</v>
      </c>
      <c r="N649" s="295">
        <f t="shared" si="53"/>
        <v>3.2519999999999998</v>
      </c>
    </row>
    <row r="650" spans="1:14" ht="17.25" customHeight="1" x14ac:dyDescent="0.35">
      <c r="A650" s="293">
        <f t="shared" si="52"/>
        <v>49</v>
      </c>
      <c r="B650" s="293" t="s">
        <v>823</v>
      </c>
      <c r="C650" s="293">
        <v>23</v>
      </c>
      <c r="D650" s="294">
        <f>'сходові кл'!O653</f>
        <v>0</v>
      </c>
      <c r="E650" s="294">
        <f>'прибуд тер'!O653</f>
        <v>0.97020204152640421</v>
      </c>
      <c r="F650" s="294">
        <f>'слюсарі х.в.'!P653+водовідведення!P653+зварювальник!M653+'слюсарі ц.о. г.в.'!N653+'гаряча вода'!N653+'аварійні служби'!H653</f>
        <v>0.36301935690641463</v>
      </c>
      <c r="G650" s="294">
        <f>даратиз!K653</f>
        <v>0</v>
      </c>
      <c r="H650" s="294">
        <f>димвенканали!Q653</f>
        <v>0.10356181637930779</v>
      </c>
      <c r="I650" s="294">
        <f>покрівлі!O653+'під зими'!M653+маляри!N653+водій!L653</f>
        <v>0.30903494216462041</v>
      </c>
      <c r="J650" s="294">
        <f>електрики!P653</f>
        <v>7.0293013737417295E-2</v>
      </c>
      <c r="K650" s="295">
        <f t="shared" si="54"/>
        <v>1.8161111707141642</v>
      </c>
      <c r="L650" s="295">
        <v>2.3135348308311907E-2</v>
      </c>
      <c r="M650" s="295">
        <f t="shared" si="55"/>
        <v>1.84</v>
      </c>
      <c r="N650" s="295">
        <f t="shared" si="53"/>
        <v>2.2080000000000002</v>
      </c>
    </row>
    <row r="651" spans="1:14" ht="17.25" customHeight="1" x14ac:dyDescent="0.35">
      <c r="A651" s="293">
        <f t="shared" si="52"/>
        <v>50</v>
      </c>
      <c r="B651" s="293" t="s">
        <v>824</v>
      </c>
      <c r="C651" s="293">
        <v>5</v>
      </c>
      <c r="D651" s="294">
        <f>'сходові кл'!O654</f>
        <v>0</v>
      </c>
      <c r="E651" s="294">
        <f>'прибуд тер'!O654</f>
        <v>1.4510394199346404</v>
      </c>
      <c r="F651" s="294">
        <f>'слюсарі х.в.'!P654+водовідведення!P654+зварювальник!M654+'слюсарі ц.о. г.в.'!N654+'гаряча вода'!N654+'аварійні служби'!H654</f>
        <v>0.38787083017334534</v>
      </c>
      <c r="G651" s="294">
        <f>даратиз!K654</f>
        <v>0</v>
      </c>
      <c r="H651" s="294">
        <f>димвенканали!Q654</f>
        <v>0.12158677590292444</v>
      </c>
      <c r="I651" s="294">
        <f>покрівлі!O654+'під зими'!M654+маляри!N654+водій!L654</f>
        <v>0.41794455513256279</v>
      </c>
      <c r="J651" s="294">
        <f>електрики!P654</f>
        <v>8.2527530007094604E-2</v>
      </c>
      <c r="K651" s="295">
        <f t="shared" si="54"/>
        <v>2.4609691111505674</v>
      </c>
      <c r="L651" s="295">
        <v>3.2496357272067532E-2</v>
      </c>
      <c r="M651" s="295">
        <f t="shared" si="55"/>
        <v>2.4900000000000002</v>
      </c>
      <c r="N651" s="295">
        <f t="shared" si="53"/>
        <v>2.988</v>
      </c>
    </row>
    <row r="652" spans="1:14" ht="17.25" customHeight="1" x14ac:dyDescent="0.35">
      <c r="A652" s="293">
        <f t="shared" si="52"/>
        <v>51</v>
      </c>
      <c r="B652" s="293" t="s">
        <v>825</v>
      </c>
      <c r="C652" s="293">
        <v>8</v>
      </c>
      <c r="D652" s="294">
        <f>'сходові кл'!O655</f>
        <v>0</v>
      </c>
      <c r="E652" s="294">
        <f>'прибуд тер'!O655</f>
        <v>1.2075638844158167</v>
      </c>
      <c r="F652" s="294">
        <f>'слюсарі х.в.'!P655+водовідведення!P655+зварювальник!M655+'слюсарі ц.о. г.в.'!N655+'гаряча вода'!N655+'аварійні служби'!H655</f>
        <v>0.36708519456628663</v>
      </c>
      <c r="G652" s="294">
        <f>даратиз!K655</f>
        <v>1.6304347826086956E-2</v>
      </c>
      <c r="H652" s="294">
        <f>димвенканали!Q655</f>
        <v>0.10651079885860046</v>
      </c>
      <c r="I652" s="294">
        <f>покрівлі!O655+'під зими'!M655+маляри!N655+водій!L655</f>
        <v>0.25609083516683778</v>
      </c>
      <c r="J652" s="294">
        <f>електрики!P655</f>
        <v>7.2294647864507997E-2</v>
      </c>
      <c r="K652" s="295">
        <f t="shared" si="54"/>
        <v>2.0258497086981366</v>
      </c>
      <c r="L652" s="295">
        <v>2.5243461985089879E-2</v>
      </c>
      <c r="M652" s="295">
        <f t="shared" si="55"/>
        <v>2.0499999999999998</v>
      </c>
      <c r="N652" s="295">
        <f t="shared" si="53"/>
        <v>2.4599999999999995</v>
      </c>
    </row>
    <row r="653" spans="1:14" ht="17.25" customHeight="1" x14ac:dyDescent="0.35">
      <c r="A653" s="293">
        <f t="shared" si="52"/>
        <v>52</v>
      </c>
      <c r="B653" s="293" t="s">
        <v>826</v>
      </c>
      <c r="C653" s="293">
        <v>46</v>
      </c>
      <c r="D653" s="294">
        <f>'сходові кл'!O656</f>
        <v>0.37461323787280021</v>
      </c>
      <c r="E653" s="294">
        <f>'прибуд тер'!O656</f>
        <v>1.1732257576370353</v>
      </c>
      <c r="F653" s="294">
        <f>'слюсарі х.в.'!P656+водовідведення!P656+зварювальник!M656+'слюсарі ц.о. г.в.'!N656+'гаряча вода'!N656+'аварійні служби'!H656</f>
        <v>0.47779404698586458</v>
      </c>
      <c r="G653" s="294">
        <f>даратиз!K656</f>
        <v>3.685391895171075E-3</v>
      </c>
      <c r="H653" s="294">
        <f>димвенканали!Q656</f>
        <v>9.0282828018187045E-2</v>
      </c>
      <c r="I653" s="294">
        <f>покрівлі!O656+'під зими'!M656+маляри!N656+водій!L656</f>
        <v>0.23294825213656817</v>
      </c>
      <c r="J653" s="294">
        <f>електрики!P656</f>
        <v>8.1706460186592084E-2</v>
      </c>
      <c r="K653" s="295">
        <f t="shared" si="54"/>
        <v>2.4342559747322183</v>
      </c>
      <c r="L653" s="295">
        <v>3.0026663054246935E-2</v>
      </c>
      <c r="M653" s="295">
        <f t="shared" si="55"/>
        <v>2.46</v>
      </c>
      <c r="N653" s="295">
        <f t="shared" si="53"/>
        <v>2.952</v>
      </c>
    </row>
    <row r="654" spans="1:14" ht="17.25" customHeight="1" x14ac:dyDescent="0.35">
      <c r="A654" s="293">
        <f t="shared" si="52"/>
        <v>53</v>
      </c>
      <c r="B654" s="293" t="s">
        <v>1100</v>
      </c>
      <c r="C654" s="293">
        <v>23</v>
      </c>
      <c r="D654" s="294">
        <f>'сходові кл'!O657</f>
        <v>0.54466915169279129</v>
      </c>
      <c r="E654" s="294">
        <f>'прибуд тер'!O657</f>
        <v>1.3097410585786502</v>
      </c>
      <c r="F654" s="294">
        <f>'слюсарі х.в.'!P657+водовідведення!P657+зварювальник!M657+'слюсарі ц.о. г.в.'!N657+'гаряча вода'!N657+'аварійні служби'!H657</f>
        <v>0.47452701899720995</v>
      </c>
      <c r="G654" s="294">
        <f>даратиз!K657</f>
        <v>1.0704727921498661E-2</v>
      </c>
      <c r="H654" s="294">
        <f>димвенканали!Q657</f>
        <v>8.8505628132726444E-2</v>
      </c>
      <c r="I654" s="294">
        <f>покрівлі!O657+'під зими'!M657+маляри!N657+водій!L657</f>
        <v>0.43759659059864631</v>
      </c>
      <c r="J654" s="294">
        <f>електрики!P657</f>
        <v>8.0098084431506636E-2</v>
      </c>
      <c r="K654" s="295">
        <f t="shared" si="54"/>
        <v>2.9458422603530297</v>
      </c>
      <c r="L654" s="295">
        <v>3.8656415676738748E-2</v>
      </c>
      <c r="M654" s="295">
        <f t="shared" si="55"/>
        <v>2.98</v>
      </c>
      <c r="N654" s="295">
        <f t="shared" si="53"/>
        <v>3.5760000000000001</v>
      </c>
    </row>
    <row r="655" spans="1:14" ht="17.25" customHeight="1" x14ac:dyDescent="0.35">
      <c r="A655" s="293">
        <f t="shared" si="52"/>
        <v>54</v>
      </c>
      <c r="B655" s="293" t="s">
        <v>827</v>
      </c>
      <c r="C655" s="293">
        <v>48</v>
      </c>
      <c r="D655" s="294">
        <f>'сходові кл'!O658</f>
        <v>0.37424997655122655</v>
      </c>
      <c r="E655" s="294">
        <f>'прибуд тер'!O658</f>
        <v>1.0644473417508418</v>
      </c>
      <c r="F655" s="294">
        <f>'слюсарі х.в.'!P658+водовідведення!P658+зварювальник!M658+'слюсарі ц.о. г.в.'!N658+'гаряча вода'!N658+'аварійні служби'!H658</f>
        <v>0.47763310929291058</v>
      </c>
      <c r="G655" s="294">
        <f>даратиз!K658</f>
        <v>3.674242424242424E-3</v>
      </c>
      <c r="H655" s="294">
        <f>димвенканали!Q658</f>
        <v>9.0195281033442126E-2</v>
      </c>
      <c r="I655" s="294">
        <f>покрівлі!O658+'під зими'!M658+маляри!N658+водій!L658</f>
        <v>0.23400943437254379</v>
      </c>
      <c r="J655" s="294">
        <f>електрики!P658</f>
        <v>8.1627229679744479E-2</v>
      </c>
      <c r="K655" s="295">
        <f t="shared" si="54"/>
        <v>2.3258366151049517</v>
      </c>
      <c r="L655" s="295">
        <v>2.8661995282720489E-2</v>
      </c>
      <c r="M655" s="295">
        <f t="shared" si="55"/>
        <v>2.35</v>
      </c>
      <c r="N655" s="295">
        <f t="shared" si="53"/>
        <v>2.82</v>
      </c>
    </row>
    <row r="656" spans="1:14" ht="17.25" customHeight="1" x14ac:dyDescent="0.35">
      <c r="A656" s="293">
        <f t="shared" si="52"/>
        <v>55</v>
      </c>
      <c r="B656" s="293" t="s">
        <v>1092</v>
      </c>
      <c r="C656" s="293">
        <v>14</v>
      </c>
      <c r="D656" s="294">
        <f>'сходові кл'!O659</f>
        <v>0.5557410064147017</v>
      </c>
      <c r="E656" s="294">
        <f>'прибуд тер'!O659</f>
        <v>1.1064527771035597</v>
      </c>
      <c r="F656" s="294">
        <f>'слюсарі х.в.'!P659+водовідведення!P659+зварювальник!M659+'слюсарі ц.о. г.в.'!N659+'гаряча вода'!N659+'аварійні служби'!H659</f>
        <v>0.38624330782912852</v>
      </c>
      <c r="G656" s="294">
        <f>даратиз!K659</f>
        <v>1.1536711165048544E-2</v>
      </c>
      <c r="H656" s="294">
        <f>димвенканали!Q659</f>
        <v>9.0304741325958435E-2</v>
      </c>
      <c r="I656" s="294">
        <f>покрівлі!O659+'під зими'!M659+маляри!N659+водій!L659</f>
        <v>0.5047599814993089</v>
      </c>
      <c r="J656" s="294">
        <f>електрики!P659</f>
        <v>8.1726291851685923E-2</v>
      </c>
      <c r="K656" s="295">
        <f t="shared" si="54"/>
        <v>2.7367648171893921</v>
      </c>
      <c r="L656" s="295">
        <v>3.7117044105186008E-2</v>
      </c>
      <c r="M656" s="295">
        <f t="shared" si="55"/>
        <v>2.77</v>
      </c>
      <c r="N656" s="295">
        <f t="shared" si="53"/>
        <v>3.3239999999999998</v>
      </c>
    </row>
    <row r="657" spans="1:14" ht="17.25" customHeight="1" x14ac:dyDescent="0.35">
      <c r="A657" s="293">
        <f t="shared" si="52"/>
        <v>56</v>
      </c>
      <c r="B657" s="293" t="s">
        <v>828</v>
      </c>
      <c r="C657" s="293">
        <v>34</v>
      </c>
      <c r="D657" s="294">
        <f>'сходові кл'!O660</f>
        <v>0.29514394591583526</v>
      </c>
      <c r="E657" s="294">
        <f>'прибуд тер'!O660</f>
        <v>0.8814254342431761</v>
      </c>
      <c r="F657" s="294">
        <f>'слюсарі х.в.'!P660+водовідведення!P660+зварювальник!M660+'слюсарі ц.о. г.в.'!N660+'гаряча вода'!N660+'аварійні служби'!H660</f>
        <v>0.3657057181767252</v>
      </c>
      <c r="G657" s="294">
        <f>даратиз!K660</f>
        <v>4.6791917759659695E-3</v>
      </c>
      <c r="H657" s="294">
        <f>димвенканали!Q660</f>
        <v>0.10551025431065544</v>
      </c>
      <c r="I657" s="294">
        <f>покрівлі!O660+'під зими'!M660+маляри!N660+водій!L660</f>
        <v>0.29774181710306458</v>
      </c>
      <c r="J657" s="294">
        <f>електрики!P660</f>
        <v>7.1615524089814808E-2</v>
      </c>
      <c r="K657" s="295">
        <f t="shared" si="54"/>
        <v>2.0218218856152372</v>
      </c>
      <c r="L657" s="295">
        <v>2.556306081083826E-2</v>
      </c>
      <c r="M657" s="295">
        <f t="shared" si="55"/>
        <v>2.0499999999999998</v>
      </c>
      <c r="N657" s="295">
        <f t="shared" si="53"/>
        <v>2.4599999999999995</v>
      </c>
    </row>
    <row r="658" spans="1:14" ht="17.25" customHeight="1" x14ac:dyDescent="0.35">
      <c r="A658" s="293">
        <f t="shared" si="52"/>
        <v>57</v>
      </c>
      <c r="B658" s="293" t="s">
        <v>829</v>
      </c>
      <c r="C658" s="293">
        <v>7</v>
      </c>
      <c r="D658" s="294">
        <f>'сходові кл'!O661</f>
        <v>0</v>
      </c>
      <c r="E658" s="294">
        <f>'прибуд тер'!O661</f>
        <v>1.441617086038961</v>
      </c>
      <c r="F658" s="294">
        <f>'слюсарі х.в.'!P661+водовідведення!P661+зварювальник!M661+'слюсарі ц.о. г.в.'!N661+'гаряча вода'!N661+'аварійні служби'!H661</f>
        <v>0.44229771376241367</v>
      </c>
      <c r="G658" s="294">
        <f>даратиз!K661</f>
        <v>1.8689123376623373E-2</v>
      </c>
      <c r="H658" s="294">
        <f>димвенканали!Q661</f>
        <v>0.24159450276814856</v>
      </c>
      <c r="I658" s="294">
        <f>покрівлі!O661+'під зими'!M661+маляри!N661+водій!L661</f>
        <v>0.40222054287466413</v>
      </c>
      <c r="J658" s="294">
        <f>електрики!P661</f>
        <v>0.10932218260680066</v>
      </c>
      <c r="K658" s="295">
        <f t="shared" si="54"/>
        <v>2.6557411514276112</v>
      </c>
      <c r="L658" s="295">
        <v>3.3370079811436797E-2</v>
      </c>
      <c r="M658" s="295">
        <f t="shared" si="55"/>
        <v>2.69</v>
      </c>
      <c r="N658" s="295">
        <f t="shared" si="53"/>
        <v>3.2279999999999998</v>
      </c>
    </row>
    <row r="659" spans="1:14" ht="17.25" customHeight="1" x14ac:dyDescent="0.35">
      <c r="A659" s="293">
        <f t="shared" si="52"/>
        <v>58</v>
      </c>
      <c r="B659" s="293" t="s">
        <v>830</v>
      </c>
      <c r="C659" s="293">
        <v>26</v>
      </c>
      <c r="D659" s="294">
        <f>'сходові кл'!O662</f>
        <v>0</v>
      </c>
      <c r="E659" s="294">
        <f>'прибуд тер'!O662</f>
        <v>0.76437170304334456</v>
      </c>
      <c r="F659" s="294">
        <f>'слюсарі х.в.'!P662+водовідведення!P662+зварювальник!M662+'слюсарі ц.о. г.в.'!N662+'гаряча вода'!N662+'аварійні служби'!H662</f>
        <v>0.38843768624958191</v>
      </c>
      <c r="G659" s="294">
        <f>даратиз!K662</f>
        <v>6.7091915155241318E-3</v>
      </c>
      <c r="H659" s="294">
        <f>димвенканали!Q662</f>
        <v>0.1219979208567923</v>
      </c>
      <c r="I659" s="294">
        <f>покрівлі!O662+'під зими'!M662+маляри!N662+водій!L662</f>
        <v>0.30886524361232243</v>
      </c>
      <c r="J659" s="294">
        <f>електрики!P662</f>
        <v>8.280659635510508E-2</v>
      </c>
      <c r="K659" s="295">
        <f t="shared" si="54"/>
        <v>1.6731883416326705</v>
      </c>
      <c r="L659" s="295">
        <v>2.1073103965068438E-2</v>
      </c>
      <c r="M659" s="295">
        <f t="shared" si="55"/>
        <v>1.69</v>
      </c>
      <c r="N659" s="295">
        <f t="shared" si="53"/>
        <v>2.028</v>
      </c>
    </row>
    <row r="660" spans="1:14" ht="17.25" customHeight="1" x14ac:dyDescent="0.35">
      <c r="A660" s="293">
        <f t="shared" si="52"/>
        <v>59</v>
      </c>
      <c r="B660" s="293" t="s">
        <v>831</v>
      </c>
      <c r="C660" s="293">
        <v>10</v>
      </c>
      <c r="D660" s="294">
        <f>'сходові кл'!O663</f>
        <v>0</v>
      </c>
      <c r="E660" s="294">
        <f>'прибуд тер'!O663</f>
        <v>0.90442889879057942</v>
      </c>
      <c r="F660" s="294">
        <f>'слюсарі х.в.'!P663+водовідведення!P663+зварювальник!M663+'слюсарі ц.о. г.в.'!N663+'гаряча вода'!N663+'аварійні служби'!H663</f>
        <v>0.39437988357163567</v>
      </c>
      <c r="G660" s="294">
        <f>даратиз!K663</f>
        <v>7.2803946530872058E-3</v>
      </c>
      <c r="H660" s="294">
        <f>димвенканали!Q663</f>
        <v>0.12630784103982984</v>
      </c>
      <c r="I660" s="294">
        <f>покрівлі!O663+'під зими'!M663+маляри!N663+водій!L663</f>
        <v>0.32555213400843674</v>
      </c>
      <c r="J660" s="294">
        <f>електрики!P663</f>
        <v>8.5731972610807394E-2</v>
      </c>
      <c r="K660" s="295">
        <f t="shared" si="54"/>
        <v>1.8436811246743767</v>
      </c>
      <c r="L660" s="295">
        <v>2.3317261460843557E-2</v>
      </c>
      <c r="M660" s="295">
        <f t="shared" si="55"/>
        <v>1.87</v>
      </c>
      <c r="N660" s="295">
        <f t="shared" si="53"/>
        <v>2.2440000000000002</v>
      </c>
    </row>
    <row r="661" spans="1:14" ht="17.25" customHeight="1" x14ac:dyDescent="0.35">
      <c r="A661" s="293">
        <f t="shared" si="52"/>
        <v>60</v>
      </c>
      <c r="B661" s="293" t="s">
        <v>832</v>
      </c>
      <c r="C661" s="293">
        <v>20</v>
      </c>
      <c r="D661" s="294">
        <f>'сходові кл'!O664</f>
        <v>0</v>
      </c>
      <c r="E661" s="294">
        <f>'прибуд тер'!O664</f>
        <v>1.1874408548233046</v>
      </c>
      <c r="F661" s="294">
        <f>'слюсарі х.в.'!P664+водовідведення!P664+зварювальник!M664+'слюсарі ц.о. г.в.'!N664+'гаряча вода'!N664+'аварійні служби'!H664</f>
        <v>0.35088550148571362</v>
      </c>
      <c r="G661" s="294">
        <f>даратиз!K664</f>
        <v>0</v>
      </c>
      <c r="H661" s="294">
        <f>димвенканали!Q664</f>
        <v>9.4761040245259151E-2</v>
      </c>
      <c r="I661" s="294">
        <f>покрівлі!O664+'під зими'!M664+маляри!N664+водій!L664</f>
        <v>0.39131945639499272</v>
      </c>
      <c r="J661" s="294">
        <f>електрики!P664</f>
        <v>6.4319450320715565E-2</v>
      </c>
      <c r="K661" s="295">
        <f t="shared" si="54"/>
        <v>2.0887263032699859</v>
      </c>
      <c r="L661" s="295">
        <v>2.7340892495051995E-2</v>
      </c>
      <c r="M661" s="295">
        <f t="shared" si="55"/>
        <v>2.12</v>
      </c>
      <c r="N661" s="295">
        <f t="shared" si="53"/>
        <v>2.544</v>
      </c>
    </row>
    <row r="662" spans="1:14" ht="17.25" customHeight="1" x14ac:dyDescent="0.35">
      <c r="A662" s="293">
        <f t="shared" si="52"/>
        <v>61</v>
      </c>
      <c r="B662" s="293" t="s">
        <v>833</v>
      </c>
      <c r="C662" s="293">
        <v>22</v>
      </c>
      <c r="D662" s="294">
        <f>'сходові кл'!O665</f>
        <v>0</v>
      </c>
      <c r="E662" s="294">
        <f>'прибуд тер'!O665</f>
        <v>1.1413822125315585</v>
      </c>
      <c r="F662" s="294">
        <f>'слюсарі х.в.'!P665+водовідведення!P665+зварювальник!M665+'слюсарі ц.о. г.в.'!N665+'гаряча вода'!N665+'аварійні служби'!H665</f>
        <v>0.34581784922554104</v>
      </c>
      <c r="G662" s="294">
        <f>даратиз!K665</f>
        <v>0</v>
      </c>
      <c r="H662" s="294">
        <f>димвенканали!Q665</f>
        <v>0.11385679267476055</v>
      </c>
      <c r="I662" s="294">
        <f>покрівлі!O665+'під зими'!M665+маляри!N665+водій!L665</f>
        <v>0.32060356312808413</v>
      </c>
      <c r="J662" s="294">
        <f>електрики!P665</f>
        <v>6.1824617384245314E-2</v>
      </c>
      <c r="K662" s="295">
        <f t="shared" ref="K662:K689" si="56">D662+E662+F662+G662+H662+I662+J662</f>
        <v>1.9834850349441895</v>
      </c>
      <c r="L662" s="295">
        <v>2.5338502306597462E-2</v>
      </c>
      <c r="M662" s="295">
        <f t="shared" ref="M662:M689" si="57">ROUND(K662+L662,2)</f>
        <v>2.0099999999999998</v>
      </c>
      <c r="N662" s="295">
        <f t="shared" si="53"/>
        <v>2.4119999999999995</v>
      </c>
    </row>
    <row r="663" spans="1:14" ht="17.25" customHeight="1" x14ac:dyDescent="0.35">
      <c r="A663" s="293">
        <f t="shared" si="52"/>
        <v>62</v>
      </c>
      <c r="B663" s="293" t="s">
        <v>834</v>
      </c>
      <c r="C663" s="293">
        <v>25</v>
      </c>
      <c r="D663" s="294">
        <f>'сходові кл'!O666</f>
        <v>0</v>
      </c>
      <c r="E663" s="294">
        <f>'прибуд тер'!O666</f>
        <v>1.2631364392119175</v>
      </c>
      <c r="F663" s="294">
        <f>'слюсарі х.в.'!P666+водовідведення!P666+зварювальник!M666+'слюсарі ц.о. г.в.'!N666+'гаряча вода'!N666+'аварійні служби'!H666</f>
        <v>0.35170166830261279</v>
      </c>
      <c r="G663" s="294">
        <f>даратиз!K666</f>
        <v>0</v>
      </c>
      <c r="H663" s="294">
        <f>димвенканали!Q666</f>
        <v>9.535301214491719E-2</v>
      </c>
      <c r="I663" s="294">
        <f>покрівлі!O666+'під зими'!M666+маляри!N666+водій!L666</f>
        <v>0.17294829471463757</v>
      </c>
      <c r="J663" s="294">
        <f>електрики!P666</f>
        <v>6.4721253710513418E-2</v>
      </c>
      <c r="K663" s="295">
        <f t="shared" si="56"/>
        <v>1.9478606680845987</v>
      </c>
      <c r="L663" s="295">
        <v>2.3704474820236156E-2</v>
      </c>
      <c r="M663" s="295">
        <f t="shared" si="57"/>
        <v>1.97</v>
      </c>
      <c r="N663" s="295">
        <f t="shared" si="53"/>
        <v>2.3639999999999999</v>
      </c>
    </row>
    <row r="664" spans="1:14" ht="17.25" customHeight="1" x14ac:dyDescent="0.35">
      <c r="A664" s="293">
        <f t="shared" si="52"/>
        <v>63</v>
      </c>
      <c r="B664" s="293" t="s">
        <v>647</v>
      </c>
      <c r="C664" s="293">
        <v>244</v>
      </c>
      <c r="D664" s="294">
        <f>'сходові кл'!O667</f>
        <v>0.54666095033828999</v>
      </c>
      <c r="E664" s="294">
        <f>'прибуд тер'!O667</f>
        <v>1.2645879045201203</v>
      </c>
      <c r="F664" s="294">
        <f>'слюсарі х.в.'!P667+водовідведення!P667+зварювальник!M667+'слюсарі ц.о. г.в.'!N667+'гаряча вода'!N667+'аварійні служби'!H667</f>
        <v>0.47947676301968234</v>
      </c>
      <c r="G664" s="294">
        <f>даратиз!K667</f>
        <v>9.1952639411713218E-3</v>
      </c>
      <c r="H664" s="294">
        <f>димвенканали!Q667</f>
        <v>9.1198064951086108E-2</v>
      </c>
      <c r="I664" s="294">
        <f>покрівлі!O667+'під зими'!M667+маляри!N667+водій!L667</f>
        <v>0.20722149017970323</v>
      </c>
      <c r="J664" s="294">
        <f>електрики!P667</f>
        <v>8.2534754688002171E-2</v>
      </c>
      <c r="K664" s="295">
        <f t="shared" si="56"/>
        <v>2.6808751916380555</v>
      </c>
      <c r="L664" s="295">
        <v>3.2911938717195936E-2</v>
      </c>
      <c r="M664" s="295">
        <f t="shared" si="57"/>
        <v>2.71</v>
      </c>
      <c r="N664" s="295">
        <f t="shared" si="53"/>
        <v>3.2519999999999998</v>
      </c>
    </row>
    <row r="665" spans="1:14" ht="17.25" customHeight="1" x14ac:dyDescent="0.35">
      <c r="A665" s="293">
        <f t="shared" si="52"/>
        <v>64</v>
      </c>
      <c r="B665" s="293" t="s">
        <v>1816</v>
      </c>
      <c r="C665" s="293">
        <v>13</v>
      </c>
      <c r="D665" s="294">
        <f>'сходові кл'!O668</f>
        <v>0</v>
      </c>
      <c r="E665" s="294">
        <f>'прибуд тер'!O668</f>
        <v>1.1229360032258064</v>
      </c>
      <c r="F665" s="294">
        <f>'слюсарі х.в.'!P668+водовідведення!P668+зварювальник!M668+'слюсарі ц.о. г.в.'!N668+'гаряча вода'!N668+'аварійні служби'!H668</f>
        <v>0.39673925192770343</v>
      </c>
      <c r="G665" s="294">
        <f>даратиз!K668</f>
        <v>0</v>
      </c>
      <c r="H665" s="294">
        <f>димвенканали!Q668</f>
        <v>0.12801910856359527</v>
      </c>
      <c r="I665" s="294">
        <f>покрівлі!O668+'під зими'!M668+маляри!N668+водій!L668</f>
        <v>0.30776013315162309</v>
      </c>
      <c r="J665" s="294">
        <f>електрики!P668</f>
        <v>8.6893502562308655E-2</v>
      </c>
      <c r="K665" s="295">
        <f t="shared" si="56"/>
        <v>2.042347999431037</v>
      </c>
      <c r="L665" s="295">
        <v>2.5636533983856402E-2</v>
      </c>
      <c r="M665" s="295">
        <f t="shared" si="57"/>
        <v>2.0699999999999998</v>
      </c>
      <c r="N665" s="295">
        <f t="shared" si="53"/>
        <v>2.4839999999999995</v>
      </c>
    </row>
    <row r="666" spans="1:14" ht="17.25" customHeight="1" x14ac:dyDescent="0.35">
      <c r="A666" s="293">
        <f t="shared" si="52"/>
        <v>65</v>
      </c>
      <c r="B666" s="293" t="s">
        <v>1817</v>
      </c>
      <c r="C666" s="293">
        <v>23</v>
      </c>
      <c r="D666" s="294">
        <f>'сходові кл'!O669</f>
        <v>0</v>
      </c>
      <c r="E666" s="294">
        <f>'прибуд тер'!O669</f>
        <v>1.1404031093935791</v>
      </c>
      <c r="F666" s="294">
        <f>'слюсарі х.в.'!P669+водовідведення!P669+зварювальник!M669+'слюсарі ц.о. г.в.'!N669+'гаряча вода'!N669+'аварійні служби'!H669</f>
        <v>0.38288763155698591</v>
      </c>
      <c r="G666" s="294">
        <f>даратиз!K669</f>
        <v>0</v>
      </c>
      <c r="H666" s="294">
        <f>димвенканали!Q669</f>
        <v>0.11797242465729649</v>
      </c>
      <c r="I666" s="294">
        <f>покрівлі!O669+'під зими'!M669+маляри!N669+водій!L669</f>
        <v>0.28002504790718102</v>
      </c>
      <c r="J666" s="294">
        <f>електрики!P669</f>
        <v>8.0074274061580505E-2</v>
      </c>
      <c r="K666" s="295">
        <f t="shared" si="56"/>
        <v>2.0013624875766229</v>
      </c>
      <c r="L666" s="295">
        <v>2.5013952161974416E-2</v>
      </c>
      <c r="M666" s="295">
        <f t="shared" si="57"/>
        <v>2.0299999999999998</v>
      </c>
      <c r="N666" s="295">
        <f t="shared" si="53"/>
        <v>2.4359999999999995</v>
      </c>
    </row>
    <row r="667" spans="1:14" ht="17.25" customHeight="1" x14ac:dyDescent="0.35">
      <c r="A667" s="293">
        <f t="shared" ref="A667:A720" si="58">A666+1</f>
        <v>66</v>
      </c>
      <c r="B667" s="293" t="s">
        <v>1818</v>
      </c>
      <c r="C667" s="293">
        <v>4</v>
      </c>
      <c r="D667" s="294">
        <f>'сходові кл'!O670</f>
        <v>0</v>
      </c>
      <c r="E667" s="294">
        <f>'прибуд тер'!O670</f>
        <v>1.4700972001994514</v>
      </c>
      <c r="F667" s="294">
        <f>'слюсарі х.в.'!P670+водовідведення!P670+зварювальник!M670+'слюсарі ц.о. г.в.'!N670+'гаряча вода'!N670+'аварійні служби'!H670</f>
        <v>0.42485831441345567</v>
      </c>
      <c r="G667" s="294">
        <f>даратиз!K670</f>
        <v>0</v>
      </c>
      <c r="H667" s="294">
        <f>димвенканали!Q670</f>
        <v>0.18551759374866558</v>
      </c>
      <c r="I667" s="294">
        <f>покрівлі!O670+'під зими'!M670+маляри!N670+водій!L670</f>
        <v>0.43423918625507724</v>
      </c>
      <c r="J667" s="294">
        <f>електрики!P670</f>
        <v>0.10073667088375349</v>
      </c>
      <c r="K667" s="295">
        <f t="shared" si="56"/>
        <v>2.6154489655004034</v>
      </c>
      <c r="L667" s="295">
        <v>3.3411057590785991E-2</v>
      </c>
      <c r="M667" s="295">
        <f t="shared" si="57"/>
        <v>2.65</v>
      </c>
      <c r="N667" s="295">
        <f t="shared" ref="N667:N720" si="59">M667*1.2</f>
        <v>3.1799999999999997</v>
      </c>
    </row>
    <row r="668" spans="1:14" ht="17.25" customHeight="1" x14ac:dyDescent="0.35">
      <c r="A668" s="293">
        <f t="shared" si="58"/>
        <v>67</v>
      </c>
      <c r="B668" s="293" t="s">
        <v>1819</v>
      </c>
      <c r="C668" s="293">
        <v>8</v>
      </c>
      <c r="D668" s="294">
        <f>'сходові кл'!O671</f>
        <v>0</v>
      </c>
      <c r="E668" s="294">
        <f>'прибуд тер'!O671</f>
        <v>1.4194729483430797</v>
      </c>
      <c r="F668" s="294">
        <f>'слюсарі х.в.'!P671+водовідведення!P671+зварювальник!M671+'слюсарі ц.о. г.в.'!N671+'гаряча вода'!N671+'аварійні служби'!H671</f>
        <v>0.42022140589260204</v>
      </c>
      <c r="G668" s="294">
        <f>даратиз!K671</f>
        <v>0</v>
      </c>
      <c r="H668" s="294">
        <f>димвенканали!Q671</f>
        <v>0.18131361318857153</v>
      </c>
      <c r="I668" s="294">
        <f>покрівлі!O671+'під зими'!M671+маляри!N671+водій!L671</f>
        <v>0.43368681176986312</v>
      </c>
      <c r="J668" s="294">
        <f>електрики!P671</f>
        <v>9.8453895447060236E-2</v>
      </c>
      <c r="K668" s="295">
        <f t="shared" si="56"/>
        <v>2.5531486746411769</v>
      </c>
      <c r="L668" s="295">
        <v>3.2670806832833264E-2</v>
      </c>
      <c r="M668" s="295">
        <f t="shared" si="57"/>
        <v>2.59</v>
      </c>
      <c r="N668" s="295">
        <f t="shared" si="59"/>
        <v>3.1079999999999997</v>
      </c>
    </row>
    <row r="669" spans="1:14" ht="17.25" customHeight="1" x14ac:dyDescent="0.35">
      <c r="A669" s="293">
        <f t="shared" si="58"/>
        <v>68</v>
      </c>
      <c r="B669" s="293" t="s">
        <v>1820</v>
      </c>
      <c r="C669" s="293">
        <v>7</v>
      </c>
      <c r="D669" s="294">
        <f>'сходові кл'!O672</f>
        <v>0</v>
      </c>
      <c r="E669" s="294">
        <f>'прибуд тер'!O672</f>
        <v>1.0287938256977356</v>
      </c>
      <c r="F669" s="294">
        <f>'слюсарі х.в.'!P672+водовідведення!P672+зварювальник!M672+'слюсарі ц.о. г.в.'!N672+'гаряча вода'!N672+'аварійні служби'!H672</f>
        <v>0.43633397182601907</v>
      </c>
      <c r="G669" s="294">
        <f>даратиз!K672</f>
        <v>0</v>
      </c>
      <c r="H669" s="294">
        <f>димвенканали!Q672</f>
        <v>0.19592181899049438</v>
      </c>
      <c r="I669" s="294">
        <f>покрівлі!O672+'під зими'!M672+маляри!N672+водій!L672</f>
        <v>0.45227253941963197</v>
      </c>
      <c r="J669" s="294">
        <f>електрики!P672</f>
        <v>0.1063861998195722</v>
      </c>
      <c r="K669" s="295">
        <f t="shared" si="56"/>
        <v>2.2197083557534532</v>
      </c>
      <c r="L669" s="295">
        <v>2.8431743939889564E-2</v>
      </c>
      <c r="M669" s="295">
        <f t="shared" si="57"/>
        <v>2.25</v>
      </c>
      <c r="N669" s="295">
        <f t="shared" si="59"/>
        <v>2.6999999999999997</v>
      </c>
    </row>
    <row r="670" spans="1:14" ht="17.25" customHeight="1" x14ac:dyDescent="0.35">
      <c r="A670" s="293">
        <f t="shared" si="58"/>
        <v>69</v>
      </c>
      <c r="B670" s="293" t="s">
        <v>1821</v>
      </c>
      <c r="C670" s="293">
        <v>13</v>
      </c>
      <c r="D670" s="294">
        <f>'сходові кл'!O673</f>
        <v>0</v>
      </c>
      <c r="E670" s="294">
        <f>'прибуд тер'!O673</f>
        <v>0.83402172582732481</v>
      </c>
      <c r="F670" s="294">
        <f>'слюсарі х.в.'!P673+водовідведення!P673+зварювальник!M673+'слюсарі ц.о. г.в.'!N673+'гаряча вода'!N673+'аварійні служби'!H673</f>
        <v>0.29610402538386982</v>
      </c>
      <c r="G670" s="294">
        <f>даратиз!K673</f>
        <v>0</v>
      </c>
      <c r="H670" s="294">
        <f>димвенканали!Q673</f>
        <v>6.8784532124782541E-2</v>
      </c>
      <c r="I670" s="294">
        <f>покрівлі!O673+'під зими'!M673+маляри!N673+водій!L673</f>
        <v>0.23190902929346244</v>
      </c>
      <c r="J670" s="294">
        <f>електрики!P673</f>
        <v>3.7350229886738327E-2</v>
      </c>
      <c r="K670" s="295">
        <f t="shared" si="56"/>
        <v>1.468169542516178</v>
      </c>
      <c r="L670" s="295">
        <v>1.862376878109142E-2</v>
      </c>
      <c r="M670" s="295">
        <f t="shared" si="57"/>
        <v>1.49</v>
      </c>
      <c r="N670" s="295">
        <f t="shared" si="59"/>
        <v>1.788</v>
      </c>
    </row>
    <row r="671" spans="1:14" ht="17.25" customHeight="1" x14ac:dyDescent="0.35">
      <c r="A671" s="293">
        <f t="shared" si="58"/>
        <v>70</v>
      </c>
      <c r="B671" s="293" t="s">
        <v>1822</v>
      </c>
      <c r="C671" s="293">
        <v>10</v>
      </c>
      <c r="D671" s="294">
        <f>'сходові кл'!O674</f>
        <v>0</v>
      </c>
      <c r="E671" s="294">
        <f>'прибуд тер'!O674</f>
        <v>1.4341234418369924</v>
      </c>
      <c r="F671" s="294">
        <f>'слюсарі х.в.'!P674+водовідведення!P674+зварювальник!M674+'слюсарі ц.о. г.в.'!N674+'гаряча вода'!N674+'аварійні служби'!H674</f>
        <v>0.42733670697296444</v>
      </c>
      <c r="G671" s="294">
        <f>даратиз!K674</f>
        <v>0</v>
      </c>
      <c r="H671" s="294">
        <f>димвенканали!Q674</f>
        <v>0.18776458958513692</v>
      </c>
      <c r="I671" s="294">
        <f>покрівлі!O674+'під зими'!M674+маляри!N674+водій!L674</f>
        <v>0.43580921911468851</v>
      </c>
      <c r="J671" s="294">
        <f>електрики!P674</f>
        <v>0.10195679710187616</v>
      </c>
      <c r="K671" s="295">
        <f t="shared" si="56"/>
        <v>2.5869907546116582</v>
      </c>
      <c r="L671" s="295">
        <v>3.3036688307058831E-2</v>
      </c>
      <c r="M671" s="295">
        <f t="shared" si="57"/>
        <v>2.62</v>
      </c>
      <c r="N671" s="295">
        <f t="shared" si="59"/>
        <v>3.1440000000000001</v>
      </c>
    </row>
    <row r="672" spans="1:14" ht="17.25" customHeight="1" x14ac:dyDescent="0.35">
      <c r="A672" s="293">
        <f t="shared" si="58"/>
        <v>71</v>
      </c>
      <c r="B672" s="293" t="s">
        <v>835</v>
      </c>
      <c r="C672" s="293">
        <v>26</v>
      </c>
      <c r="D672" s="294">
        <f>'сходові кл'!O675</f>
        <v>0</v>
      </c>
      <c r="E672" s="294">
        <f>'прибуд тер'!O675</f>
        <v>0</v>
      </c>
      <c r="F672" s="294">
        <f>'слюсарі х.в.'!P675+водовідведення!P675+зварювальник!M675+'слюсарі ц.о. г.в.'!N675+'гаряча вода'!N675+'аварійні служби'!H675</f>
        <v>0.34586315885639812</v>
      </c>
      <c r="G672" s="294">
        <f>даратиз!K675</f>
        <v>0</v>
      </c>
      <c r="H672" s="294">
        <f>димвенканали!Q675</f>
        <v>0.10413519720470883</v>
      </c>
      <c r="I672" s="294">
        <f>покрівлі!O675+'під зими'!M675+маляри!N675+водій!L675</f>
        <v>0.31743446405992931</v>
      </c>
      <c r="J672" s="294">
        <f>електрики!P675</f>
        <v>6.1846923563437996E-2</v>
      </c>
      <c r="K672" s="295">
        <f t="shared" si="56"/>
        <v>0.82927974368447432</v>
      </c>
      <c r="L672" s="295">
        <v>1.0840799411002047E-2</v>
      </c>
      <c r="M672" s="295">
        <f t="shared" si="57"/>
        <v>0.84</v>
      </c>
      <c r="N672" s="295">
        <f t="shared" si="59"/>
        <v>1.008</v>
      </c>
    </row>
    <row r="673" spans="1:14" ht="17.25" customHeight="1" x14ac:dyDescent="0.35">
      <c r="A673" s="293">
        <f t="shared" si="58"/>
        <v>72</v>
      </c>
      <c r="B673" s="293" t="s">
        <v>648</v>
      </c>
      <c r="C673" s="293">
        <v>229</v>
      </c>
      <c r="D673" s="294">
        <f>'сходові кл'!O676</f>
        <v>0.71971340592887922</v>
      </c>
      <c r="E673" s="294">
        <f>'прибуд тер'!O676</f>
        <v>0.95231057506464001</v>
      </c>
      <c r="F673" s="294">
        <f>'слюсарі х.в.'!P676+водовідведення!P676+зварювальник!M676+'слюсарі ц.о. г.в.'!N676+'гаряча вода'!N676+'аварійні служби'!H676</f>
        <v>0.42482893498372043</v>
      </c>
      <c r="G673" s="294">
        <f>даратиз!K676</f>
        <v>8.5733638347422671E-3</v>
      </c>
      <c r="H673" s="294">
        <f>димвенканали!Q676</f>
        <v>4.1504003693780628E-2</v>
      </c>
      <c r="I673" s="294">
        <f>покрівлі!O676+'під зими'!M676+маляри!N676+водій!L676</f>
        <v>0.15542706138425455</v>
      </c>
      <c r="J673" s="294">
        <f>електрики!P676</f>
        <v>5.5570221734738856E-2</v>
      </c>
      <c r="K673" s="295">
        <f t="shared" si="56"/>
        <v>2.3579275666247557</v>
      </c>
      <c r="L673" s="295">
        <v>2.8995167410278844E-2</v>
      </c>
      <c r="M673" s="295">
        <f t="shared" si="57"/>
        <v>2.39</v>
      </c>
      <c r="N673" s="295">
        <f t="shared" si="59"/>
        <v>2.8679999999999999</v>
      </c>
    </row>
    <row r="674" spans="1:14" ht="17.25" customHeight="1" x14ac:dyDescent="0.35">
      <c r="A674" s="293">
        <f t="shared" si="58"/>
        <v>73</v>
      </c>
      <c r="B674" s="293" t="s">
        <v>836</v>
      </c>
      <c r="C674" s="293">
        <v>4</v>
      </c>
      <c r="D674" s="294">
        <f>'сходові кл'!O677</f>
        <v>0</v>
      </c>
      <c r="E674" s="294">
        <f>'прибуд тер'!O677</f>
        <v>0</v>
      </c>
      <c r="F674" s="294">
        <f>'слюсарі х.в.'!P677+водовідведення!P677+зварювальник!M677+'слюсарі ц.о. г.в.'!N677+'гаряча вода'!N677+'аварійні служби'!H677</f>
        <v>0.42501147480693957</v>
      </c>
      <c r="G674" s="294">
        <f>даратиз!K677</f>
        <v>0</v>
      </c>
      <c r="H674" s="294">
        <f>димвенканали!Q677</f>
        <v>0.22278774506763402</v>
      </c>
      <c r="I674" s="294">
        <f>покрівлі!O677+'під зими'!M677+маляри!N677+водій!L677</f>
        <v>0.59336596109607986</v>
      </c>
      <c r="J674" s="294">
        <f>електрики!P677</f>
        <v>0.10081207258351678</v>
      </c>
      <c r="K674" s="295">
        <f t="shared" si="56"/>
        <v>1.3419772535541703</v>
      </c>
      <c r="L674" s="295">
        <v>1.9545907419522855E-2</v>
      </c>
      <c r="M674" s="295">
        <f t="shared" si="57"/>
        <v>1.36</v>
      </c>
      <c r="N674" s="295">
        <f t="shared" si="59"/>
        <v>1.6320000000000001</v>
      </c>
    </row>
    <row r="675" spans="1:14" ht="17.25" customHeight="1" x14ac:dyDescent="0.35">
      <c r="A675" s="293">
        <f t="shared" si="58"/>
        <v>74</v>
      </c>
      <c r="B675" s="293" t="s">
        <v>649</v>
      </c>
      <c r="C675" s="293">
        <v>202</v>
      </c>
      <c r="D675" s="294">
        <f>'сходові кл'!O678</f>
        <v>0.97154367873063241</v>
      </c>
      <c r="E675" s="294">
        <f>'прибуд тер'!O678</f>
        <v>0.95808848093354904</v>
      </c>
      <c r="F675" s="294">
        <f>'слюсарі х.в.'!P678+водовідведення!P678+зварювальник!M678+'слюсарі ц.о. г.в.'!N678+'гаряча вода'!N678+'аварійні служби'!H678</f>
        <v>0.43296498919089066</v>
      </c>
      <c r="G675" s="294">
        <f>даратиз!K678</f>
        <v>4.5980370575599092E-3</v>
      </c>
      <c r="H675" s="294">
        <f>димвенканали!Q678</f>
        <v>4.4558713996350356E-2</v>
      </c>
      <c r="I675" s="294">
        <f>покрівлі!O678+'під зими'!M678+маляри!N678+водій!L678</f>
        <v>0.15981209086718812</v>
      </c>
      <c r="J675" s="294">
        <f>електрики!P678</f>
        <v>5.9636869741958885E-2</v>
      </c>
      <c r="K675" s="295">
        <f t="shared" si="56"/>
        <v>2.6312028605181292</v>
      </c>
      <c r="L675" s="295">
        <v>3.2434596110541308E-2</v>
      </c>
      <c r="M675" s="295">
        <f t="shared" si="57"/>
        <v>2.66</v>
      </c>
      <c r="N675" s="295">
        <f t="shared" si="59"/>
        <v>3.1920000000000002</v>
      </c>
    </row>
    <row r="676" spans="1:14" ht="17.25" customHeight="1" x14ac:dyDescent="0.35">
      <c r="A676" s="293">
        <f t="shared" si="58"/>
        <v>75</v>
      </c>
      <c r="B676" s="293" t="s">
        <v>2206</v>
      </c>
      <c r="C676" s="293">
        <v>4</v>
      </c>
      <c r="D676" s="294">
        <f>'сходові кл'!O679</f>
        <v>0</v>
      </c>
      <c r="E676" s="294">
        <f>'прибуд тер'!O679</f>
        <v>0</v>
      </c>
      <c r="F676" s="294">
        <f>'слюсарі х.в.'!P679+водовідведення!P679+зварювальник!M679+'слюсарі ц.о. г.в.'!N679+'гаряча вода'!N679+'аварійні служби'!H679</f>
        <v>0.30263964196403503</v>
      </c>
      <c r="G676" s="294">
        <f>даратиз!K679</f>
        <v>0</v>
      </c>
      <c r="H676" s="294">
        <f>димвенканали!Q679</f>
        <v>8.9651935966975613E-2</v>
      </c>
      <c r="I676" s="294">
        <f>покрівлі!O679+'під зими'!M679+маляри!N679+водій!L679</f>
        <v>0.45789764803521982</v>
      </c>
      <c r="J676" s="294">
        <f>електрики!P679</f>
        <v>4.056774969023446E-2</v>
      </c>
      <c r="K676" s="295">
        <f t="shared" si="56"/>
        <v>0.89075697565646494</v>
      </c>
      <c r="L676" s="295">
        <v>1.3192356670019521E-2</v>
      </c>
      <c r="M676" s="295">
        <f t="shared" si="57"/>
        <v>0.9</v>
      </c>
      <c r="N676" s="295">
        <f t="shared" si="59"/>
        <v>1.08</v>
      </c>
    </row>
    <row r="677" spans="1:14" ht="17.25" customHeight="1" x14ac:dyDescent="0.35">
      <c r="A677" s="293">
        <f t="shared" si="58"/>
        <v>76</v>
      </c>
      <c r="B677" s="293" t="s">
        <v>134</v>
      </c>
      <c r="C677" s="293">
        <v>12</v>
      </c>
      <c r="D677" s="294">
        <f>'сходові кл'!O680</f>
        <v>0</v>
      </c>
      <c r="E677" s="294">
        <f>'прибуд тер'!O680</f>
        <v>0</v>
      </c>
      <c r="F677" s="294">
        <f>'слюсарі х.в.'!P680+водовідведення!P680+зварювальник!M680+'слюсарі ц.о. г.в.'!N680+'гаряча вода'!N680+'аварійні служби'!H680</f>
        <v>0.44746193899598108</v>
      </c>
      <c r="G677" s="294">
        <f>даратиз!K680</f>
        <v>0</v>
      </c>
      <c r="H677" s="294">
        <f>димвенканали!Q680</f>
        <v>0.24721297957671015</v>
      </c>
      <c r="I677" s="294">
        <f>покрівлі!O680+'під зими'!M680+маляри!N680+водій!L680</f>
        <v>0.43160928892797734</v>
      </c>
      <c r="J677" s="294">
        <f>електрики!P680</f>
        <v>0.11186455894649369</v>
      </c>
      <c r="K677" s="295">
        <f t="shared" si="56"/>
        <v>1.2381487664471624</v>
      </c>
      <c r="L677" s="295">
        <v>1.6005100073808728E-2</v>
      </c>
      <c r="M677" s="295">
        <f t="shared" si="57"/>
        <v>1.25</v>
      </c>
      <c r="N677" s="295">
        <f t="shared" si="59"/>
        <v>1.5</v>
      </c>
    </row>
    <row r="678" spans="1:14" ht="17.25" customHeight="1" x14ac:dyDescent="0.35">
      <c r="A678" s="293">
        <f t="shared" si="58"/>
        <v>77</v>
      </c>
      <c r="B678" s="293" t="s">
        <v>837</v>
      </c>
      <c r="C678" s="293">
        <v>14</v>
      </c>
      <c r="D678" s="294">
        <f>'сходові кл'!O681</f>
        <v>0</v>
      </c>
      <c r="E678" s="294">
        <f>'прибуд тер'!O681</f>
        <v>0</v>
      </c>
      <c r="F678" s="294">
        <f>'слюсарі х.в.'!P681+водовідведення!P681+зварювальник!M681+'слюсарі ц.о. г.в.'!N681+'гаряча вода'!N681+'аварійні служби'!H681</f>
        <v>0.43363696161563525</v>
      </c>
      <c r="G678" s="294">
        <f>даратиз!K681</f>
        <v>0</v>
      </c>
      <c r="H678" s="294">
        <f>димвенканали!Q681</f>
        <v>0.1547812935051269</v>
      </c>
      <c r="I678" s="294">
        <f>покрівлі!O681+'під зими'!M681+маляри!N681+водій!L681</f>
        <v>0.40491821643536829</v>
      </c>
      <c r="J678" s="294">
        <f>електрики!P681</f>
        <v>0.10505844693570859</v>
      </c>
      <c r="K678" s="295">
        <f t="shared" si="56"/>
        <v>1.0983949184918391</v>
      </c>
      <c r="L678" s="295">
        <v>1.4079593503706323E-2</v>
      </c>
      <c r="M678" s="295">
        <f t="shared" si="57"/>
        <v>1.1100000000000001</v>
      </c>
      <c r="N678" s="295">
        <f t="shared" si="59"/>
        <v>1.3320000000000001</v>
      </c>
    </row>
    <row r="679" spans="1:14" ht="17.25" customHeight="1" x14ac:dyDescent="0.35">
      <c r="A679" s="293">
        <f t="shared" si="58"/>
        <v>78</v>
      </c>
      <c r="B679" s="293" t="s">
        <v>838</v>
      </c>
      <c r="C679" s="293">
        <v>8</v>
      </c>
      <c r="D679" s="294">
        <f>'сходові кл'!O682</f>
        <v>0</v>
      </c>
      <c r="E679" s="294">
        <f>'прибуд тер'!O682</f>
        <v>0</v>
      </c>
      <c r="F679" s="294">
        <f>'слюсарі х.в.'!P682+водовідведення!P682+зварювальник!M682+'слюсарі ц.о. г.в.'!N682+'гаряча вода'!N682+'аварійні служби'!H682</f>
        <v>0.44485014692383207</v>
      </c>
      <c r="G679" s="294">
        <f>даратиз!K682</f>
        <v>0</v>
      </c>
      <c r="H679" s="294">
        <f>димвенканали!Q682</f>
        <v>0.16291430071721896</v>
      </c>
      <c r="I679" s="294">
        <f>покрівлі!O682+'під зими'!M682+маляри!N682+водій!L682</f>
        <v>0.37755011658599941</v>
      </c>
      <c r="J679" s="294">
        <f>електрики!P682</f>
        <v>0.11057875941837308</v>
      </c>
      <c r="K679" s="295">
        <f t="shared" si="56"/>
        <v>1.0958933236454236</v>
      </c>
      <c r="L679" s="295">
        <v>1.4139460875370494E-2</v>
      </c>
      <c r="M679" s="295">
        <f t="shared" si="57"/>
        <v>1.1100000000000001</v>
      </c>
      <c r="N679" s="295">
        <f t="shared" si="59"/>
        <v>1.3320000000000001</v>
      </c>
    </row>
    <row r="680" spans="1:14" ht="17.25" customHeight="1" x14ac:dyDescent="0.35">
      <c r="A680" s="293">
        <f t="shared" si="58"/>
        <v>79</v>
      </c>
      <c r="B680" s="293" t="s">
        <v>839</v>
      </c>
      <c r="C680" s="293">
        <v>9</v>
      </c>
      <c r="D680" s="294">
        <f>'сходові кл'!O683</f>
        <v>0</v>
      </c>
      <c r="E680" s="294">
        <f>'прибуд тер'!O683</f>
        <v>0</v>
      </c>
      <c r="F680" s="294">
        <f>'слюсарі х.в.'!P683+водовідведення!P683+зварювальник!M683+'слюсарі ц.о. г.в.'!N683+'гаряча вода'!N683+'аварійні служби'!H683</f>
        <v>0.43286296859476669</v>
      </c>
      <c r="G680" s="294">
        <f>даратиз!K683</f>
        <v>0</v>
      </c>
      <c r="H680" s="294">
        <f>димвенканали!Q683</f>
        <v>0.15421991057531556</v>
      </c>
      <c r="I680" s="294">
        <f>покрівлі!O683+'під зими'!M683+маляри!N683+водій!L683</f>
        <v>0.43282695585569381</v>
      </c>
      <c r="J680" s="294">
        <f>електрики!P683</f>
        <v>0.1046774059364599</v>
      </c>
      <c r="K680" s="295">
        <f t="shared" si="56"/>
        <v>1.1245872409622359</v>
      </c>
      <c r="L680" s="295">
        <v>1.5447827126872444E-2</v>
      </c>
      <c r="M680" s="295">
        <f t="shared" si="57"/>
        <v>1.1399999999999999</v>
      </c>
      <c r="N680" s="295">
        <f t="shared" si="59"/>
        <v>1.3679999999999999</v>
      </c>
    </row>
    <row r="681" spans="1:14" ht="17.25" customHeight="1" x14ac:dyDescent="0.35">
      <c r="A681" s="293">
        <f t="shared" si="58"/>
        <v>80</v>
      </c>
      <c r="B681" s="293" t="s">
        <v>1114</v>
      </c>
      <c r="C681" s="293">
        <v>17</v>
      </c>
      <c r="D681" s="294">
        <f>'сходові кл'!O684</f>
        <v>0</v>
      </c>
      <c r="E681" s="294">
        <f>'прибуд тер'!O684</f>
        <v>0</v>
      </c>
      <c r="F681" s="294">
        <f>'слюсарі х.в.'!P684+водовідведення!P684+зварювальник!M684+'слюсарі ц.о. г.в.'!N684+'гаряча вода'!N684+'аварійні служби'!H684</f>
        <v>0.34636788486169223</v>
      </c>
      <c r="G681" s="294">
        <f>даратиз!K684</f>
        <v>0</v>
      </c>
      <c r="H681" s="294">
        <f>димвенканали!Q684</f>
        <v>9.1484379102615337E-2</v>
      </c>
      <c r="I681" s="294">
        <f>покрівлі!O684+'під зими'!M684+маляри!N684+водій!L684</f>
        <v>0.36115604791137879</v>
      </c>
      <c r="J681" s="294">
        <f>електрики!P684</f>
        <v>6.2095402937564964E-2</v>
      </c>
      <c r="K681" s="295">
        <f t="shared" si="56"/>
        <v>0.86110371481325132</v>
      </c>
      <c r="L681" s="295">
        <v>1.1605857067070097E-2</v>
      </c>
      <c r="M681" s="295">
        <f t="shared" si="57"/>
        <v>0.87</v>
      </c>
      <c r="N681" s="295">
        <f t="shared" si="59"/>
        <v>1.044</v>
      </c>
    </row>
    <row r="682" spans="1:14" ht="17.25" customHeight="1" x14ac:dyDescent="0.35">
      <c r="A682" s="293">
        <f t="shared" si="58"/>
        <v>81</v>
      </c>
      <c r="B682" s="293" t="s">
        <v>840</v>
      </c>
      <c r="C682" s="293">
        <v>15</v>
      </c>
      <c r="D682" s="294">
        <f>'сходові кл'!O685</f>
        <v>0</v>
      </c>
      <c r="E682" s="294">
        <f>'прибуд тер'!O685</f>
        <v>1.4591607702182288</v>
      </c>
      <c r="F682" s="294">
        <f>'слюсарі х.в.'!P685+водовідведення!P685+зварювальник!M685+'слюсарі ц.о. г.в.'!N685+'гаряча вода'!N685+'аварійні служби'!H685</f>
        <v>0.4250990980187872</v>
      </c>
      <c r="G682" s="294">
        <f>даратиз!K685</f>
        <v>0</v>
      </c>
      <c r="H682" s="294">
        <f>димвенканали!Q685</f>
        <v>0.18597759897312163</v>
      </c>
      <c r="I682" s="294">
        <f>покрівлі!O685+'під зими'!M685+маляри!N685+водій!L685</f>
        <v>0.32988252072615998</v>
      </c>
      <c r="J682" s="294">
        <f>електрики!P685</f>
        <v>0.10085520997015927</v>
      </c>
      <c r="K682" s="295">
        <f t="shared" si="56"/>
        <v>2.5009751979064569</v>
      </c>
      <c r="L682" s="295">
        <v>3.1364243092358114E-2</v>
      </c>
      <c r="M682" s="295">
        <f t="shared" si="57"/>
        <v>2.5299999999999998</v>
      </c>
      <c r="N682" s="295">
        <f t="shared" si="59"/>
        <v>3.0359999999999996</v>
      </c>
    </row>
    <row r="683" spans="1:14" ht="17.25" customHeight="1" x14ac:dyDescent="0.35">
      <c r="A683" s="293">
        <f t="shared" si="58"/>
        <v>82</v>
      </c>
      <c r="B683" s="293" t="s">
        <v>650</v>
      </c>
      <c r="C683" s="293">
        <v>71</v>
      </c>
      <c r="D683" s="294">
        <f>'сходові кл'!O686</f>
        <v>0.55073493281424213</v>
      </c>
      <c r="E683" s="294">
        <f>'прибуд тер'!O686</f>
        <v>1.4457950229307224</v>
      </c>
      <c r="F683" s="294">
        <f>'слюсарі х.в.'!P686+водовідведення!P686+зварювальник!M686+'слюсарі ц.о. г.в.'!N686+'гаряча вода'!N686+'аварійні служби'!H686</f>
        <v>0.45659752128114417</v>
      </c>
      <c r="G683" s="294">
        <f>даратиз!K686</f>
        <v>9.4258499801561058E-4</v>
      </c>
      <c r="H683" s="294">
        <f>димвенканали!Q686</f>
        <v>7.8752328988056369E-2</v>
      </c>
      <c r="I683" s="294">
        <f>покрівлі!O686+'під зими'!M686+маляри!N686+водій!L686</f>
        <v>0.20448510577667425</v>
      </c>
      <c r="J683" s="294">
        <f>електрики!P686</f>
        <v>7.1271294600650043E-2</v>
      </c>
      <c r="K683" s="295">
        <f t="shared" si="56"/>
        <v>2.8085787913895048</v>
      </c>
      <c r="L683" s="295">
        <v>3.4706064585357493E-2</v>
      </c>
      <c r="M683" s="295">
        <f t="shared" si="57"/>
        <v>2.84</v>
      </c>
      <c r="N683" s="295">
        <f t="shared" si="59"/>
        <v>3.4079999999999999</v>
      </c>
    </row>
    <row r="684" spans="1:14" ht="17.25" customHeight="1" x14ac:dyDescent="0.35">
      <c r="A684" s="293">
        <f t="shared" si="58"/>
        <v>83</v>
      </c>
      <c r="B684" s="293" t="s">
        <v>841</v>
      </c>
      <c r="C684" s="293">
        <v>4</v>
      </c>
      <c r="D684" s="294">
        <f>'сходові кл'!O687</f>
        <v>0</v>
      </c>
      <c r="E684" s="294">
        <f>'прибуд тер'!O687</f>
        <v>0</v>
      </c>
      <c r="F684" s="294">
        <f>'слюсарі х.в.'!P687+водовідведення!P687+зварювальник!M687+'слюсарі ц.о. г.в.'!N687+'гаряча вода'!N687+'аварійні служби'!H687</f>
        <v>0.43667589895118841</v>
      </c>
      <c r="G684" s="294">
        <f>даратиз!K687</f>
        <v>0</v>
      </c>
      <c r="H684" s="294">
        <f>димвенканали!Q687</f>
        <v>0.17750240364814818</v>
      </c>
      <c r="I684" s="294">
        <f>покрівлі!O687+'під зими'!M687+маляри!N687+водій!L687</f>
        <v>0.62088581740633997</v>
      </c>
      <c r="J684" s="294">
        <f>електрики!P687</f>
        <v>0.10655453241422341</v>
      </c>
      <c r="K684" s="295">
        <f t="shared" si="56"/>
        <v>1.3416186524198999</v>
      </c>
      <c r="L684" s="295">
        <v>2.0057506165220118E-2</v>
      </c>
      <c r="M684" s="295">
        <f t="shared" si="57"/>
        <v>1.36</v>
      </c>
      <c r="N684" s="295">
        <f t="shared" si="59"/>
        <v>1.6320000000000001</v>
      </c>
    </row>
    <row r="685" spans="1:14" ht="17.25" customHeight="1" x14ac:dyDescent="0.35">
      <c r="A685" s="293">
        <f t="shared" si="58"/>
        <v>84</v>
      </c>
      <c r="B685" s="293" t="s">
        <v>2207</v>
      </c>
      <c r="C685" s="293">
        <v>80</v>
      </c>
      <c r="D685" s="294">
        <f>'сходові кл'!O688</f>
        <v>0.59589738710593576</v>
      </c>
      <c r="E685" s="294">
        <f>'прибуд тер'!O688</f>
        <v>1.4319395782229698</v>
      </c>
      <c r="F685" s="294">
        <f>'слюсарі х.в.'!P688+водовідведення!P688+зварювальник!M688+'слюсарі ц.о. г.в.'!N688+'гаряча вода'!N688+'аварійні служби'!H688</f>
        <v>0.46872030466754633</v>
      </c>
      <c r="G685" s="294">
        <f>даратиз!K688</f>
        <v>2.0146429117602081E-2</v>
      </c>
      <c r="H685" s="294">
        <f>димвенканали!Q688</f>
        <v>8.5346888116596298E-2</v>
      </c>
      <c r="I685" s="294">
        <f>покрівлі!O688+'під зими'!M688+маляри!N688+водій!L688</f>
        <v>0.2145427175016093</v>
      </c>
      <c r="J685" s="294">
        <f>електрики!P688</f>
        <v>7.7239407194283363E-2</v>
      </c>
      <c r="K685" s="295">
        <f t="shared" si="56"/>
        <v>2.8938327119265428</v>
      </c>
      <c r="L685" s="295">
        <v>3.5788500390444414E-2</v>
      </c>
      <c r="M685" s="295">
        <f t="shared" si="57"/>
        <v>2.93</v>
      </c>
      <c r="N685" s="295">
        <f t="shared" si="59"/>
        <v>3.516</v>
      </c>
    </row>
    <row r="686" spans="1:14" ht="17.25" customHeight="1" x14ac:dyDescent="0.35">
      <c r="A686" s="293">
        <f t="shared" si="58"/>
        <v>85</v>
      </c>
      <c r="B686" s="293" t="s">
        <v>842</v>
      </c>
      <c r="C686" s="293">
        <v>9</v>
      </c>
      <c r="D686" s="294">
        <f>'сходові кл'!O689</f>
        <v>0</v>
      </c>
      <c r="E686" s="294">
        <f>'прибуд тер'!O689</f>
        <v>0</v>
      </c>
      <c r="F686" s="294">
        <f>'слюсарі х.в.'!P689+водовідведення!P689+зварювальник!M689+'слюсарі ц.о. г.в.'!N689+'гаряча вода'!N689+'аварійні служби'!H689</f>
        <v>0.44448192705792255</v>
      </c>
      <c r="G686" s="294">
        <f>даратиз!K689</f>
        <v>0</v>
      </c>
      <c r="H686" s="294">
        <f>димвенканали!Q689</f>
        <v>0.16264722809309237</v>
      </c>
      <c r="I686" s="294">
        <f>покрівлі!O689+'під зими'!M689+маляри!N689+водій!L689</f>
        <v>0.40338787050858249</v>
      </c>
      <c r="J686" s="294">
        <f>електрики!P689</f>
        <v>0.11039748276358886</v>
      </c>
      <c r="K686" s="295">
        <f t="shared" si="56"/>
        <v>1.1209145084231864</v>
      </c>
      <c r="L686" s="295">
        <v>1.4751190750799932E-2</v>
      </c>
      <c r="M686" s="295">
        <f t="shared" si="57"/>
        <v>1.1399999999999999</v>
      </c>
      <c r="N686" s="295">
        <f t="shared" si="59"/>
        <v>1.3679999999999999</v>
      </c>
    </row>
    <row r="687" spans="1:14" ht="17.25" customHeight="1" x14ac:dyDescent="0.35">
      <c r="A687" s="293">
        <f t="shared" si="58"/>
        <v>86</v>
      </c>
      <c r="B687" s="293" t="s">
        <v>2101</v>
      </c>
      <c r="C687" s="293">
        <v>18</v>
      </c>
      <c r="D687" s="294">
        <f>'сходові кл'!O690</f>
        <v>0</v>
      </c>
      <c r="E687" s="294">
        <f>'прибуд тер'!O690</f>
        <v>1.3815835704140718</v>
      </c>
      <c r="F687" s="294">
        <f>'слюсарі х.в.'!P690+водовідведення!P690+зварювальник!M690+'слюсарі ц.о. г.в.'!N690+'гаряча вода'!N690+'аварійні служби'!H690</f>
        <v>0.39957394807232016</v>
      </c>
      <c r="G687" s="294">
        <f>даратиз!K690</f>
        <v>0</v>
      </c>
      <c r="H687" s="294">
        <f>димвенканали!Q690</f>
        <v>0.14633452675042233</v>
      </c>
      <c r="I687" s="294">
        <f>покрівлі!O690+'під зими'!M690+маляри!N690+водій!L690</f>
        <v>0.48707491860270569</v>
      </c>
      <c r="J687" s="294">
        <f>електрики!P690</f>
        <v>8.8289038984974366E-2</v>
      </c>
      <c r="K687" s="295">
        <f t="shared" si="56"/>
        <v>2.5028560028244944</v>
      </c>
      <c r="L687" s="295">
        <v>3.3215381125096193E-2</v>
      </c>
      <c r="M687" s="295">
        <f t="shared" si="57"/>
        <v>2.54</v>
      </c>
      <c r="N687" s="295">
        <f t="shared" si="59"/>
        <v>3.048</v>
      </c>
    </row>
    <row r="688" spans="1:14" ht="17.25" customHeight="1" x14ac:dyDescent="0.35">
      <c r="A688" s="293">
        <f t="shared" si="58"/>
        <v>87</v>
      </c>
      <c r="B688" s="293" t="s">
        <v>2102</v>
      </c>
      <c r="C688" s="293">
        <v>20</v>
      </c>
      <c r="D688" s="294">
        <f>'сходові кл'!O691</f>
        <v>0</v>
      </c>
      <c r="E688" s="294">
        <f>'прибуд тер'!O691</f>
        <v>1.4122509487245112</v>
      </c>
      <c r="F688" s="294">
        <f>'слюсарі х.в.'!P691+водовідведення!P691+зварювальник!M691+'слюсарі ц.о. г.в.'!N691+'гаряча вода'!N691+'аварійні служби'!H691</f>
        <v>0.36028209781216425</v>
      </c>
      <c r="G688" s="294">
        <f>даратиз!K691</f>
        <v>4.6071154338367028E-3</v>
      </c>
      <c r="H688" s="294">
        <f>димвенканали!Q691</f>
        <v>7.6182346406541854E-2</v>
      </c>
      <c r="I688" s="294">
        <f>покрівлі!O691+'під зими'!M691+маляри!N691+водій!L691</f>
        <v>0.34298723335114484</v>
      </c>
      <c r="J688" s="294">
        <f>електрики!P691</f>
        <v>6.8945446107795447E-2</v>
      </c>
      <c r="K688" s="295">
        <f t="shared" si="56"/>
        <v>2.2652551878359946</v>
      </c>
      <c r="L688" s="295">
        <v>2.9451078642219707E-2</v>
      </c>
      <c r="M688" s="295">
        <f t="shared" si="57"/>
        <v>2.29</v>
      </c>
      <c r="N688" s="295">
        <f t="shared" si="59"/>
        <v>2.7479999999999998</v>
      </c>
    </row>
    <row r="689" spans="1:14" ht="17.25" customHeight="1" x14ac:dyDescent="0.35">
      <c r="A689" s="293">
        <f t="shared" si="58"/>
        <v>88</v>
      </c>
      <c r="B689" s="293" t="s">
        <v>2103</v>
      </c>
      <c r="C689" s="293">
        <v>8</v>
      </c>
      <c r="D689" s="294">
        <f>'сходові кл'!O692</f>
        <v>0</v>
      </c>
      <c r="E689" s="294">
        <f>'прибуд тер'!O692</f>
        <v>1.4583584457478005</v>
      </c>
      <c r="F689" s="294">
        <f>'слюсарі х.в.'!P692+водовідведення!P692+зварювальник!M692+'слюсарі ц.о. г.в.'!N692+'гаряча вода'!N692+'аварійні служби'!H692</f>
        <v>0.39852211276819527</v>
      </c>
      <c r="G689" s="294">
        <f>даратиз!K692</f>
        <v>0</v>
      </c>
      <c r="H689" s="294">
        <f>димвенканали!Q692</f>
        <v>0.12931223087231847</v>
      </c>
      <c r="I689" s="294">
        <f>покрівлі!O692+'під зими'!M692+маляри!N692+водій!L692</f>
        <v>0.40301580921100488</v>
      </c>
      <c r="J689" s="294">
        <f>електрики!P692</f>
        <v>8.777121470940269E-2</v>
      </c>
      <c r="K689" s="295">
        <f t="shared" si="56"/>
        <v>2.4769798133087217</v>
      </c>
      <c r="L689" s="295">
        <v>3.2173437832368111E-2</v>
      </c>
      <c r="M689" s="295">
        <f t="shared" si="57"/>
        <v>2.5099999999999998</v>
      </c>
      <c r="N689" s="295">
        <f t="shared" si="59"/>
        <v>3.0119999999999996</v>
      </c>
    </row>
    <row r="690" spans="1:14" ht="17.25" customHeight="1" x14ac:dyDescent="0.35">
      <c r="A690" s="293">
        <f t="shared" si="58"/>
        <v>89</v>
      </c>
      <c r="B690" s="293" t="s">
        <v>651</v>
      </c>
      <c r="C690" s="293">
        <v>320</v>
      </c>
      <c r="D690" s="294">
        <f>'сходові кл'!O693</f>
        <v>0.71158391141676125</v>
      </c>
      <c r="E690" s="294">
        <f>'прибуд тер'!O693</f>
        <v>1.141566706059332</v>
      </c>
      <c r="F690" s="294">
        <f>'слюсарі х.в.'!P693+водовідведення!P693+зварювальник!M693+'слюсарі ц.о. г.в.'!N693+'гаряча вода'!N693+'аварійні служби'!H693</f>
        <v>0.44974771272808023</v>
      </c>
      <c r="G690" s="294">
        <f>даратиз!K693</f>
        <v>1.6531039569800361E-2</v>
      </c>
      <c r="H690" s="294">
        <f>димвенканали!Q693</f>
        <v>7.6142816932270263E-2</v>
      </c>
      <c r="I690" s="294">
        <f>покрівлі!O693+'під зими'!M693+маляри!N693+водій!L693</f>
        <v>0.18633432050657001</v>
      </c>
      <c r="J690" s="294">
        <f>електрики!P693</f>
        <v>6.7833321354488191E-2</v>
      </c>
      <c r="K690" s="295">
        <f t="shared" ref="K690:K713" si="60">D690+E690+F690+G690+H690+I690+J690</f>
        <v>2.6497398285673022</v>
      </c>
      <c r="L690" s="295">
        <v>3.5589099129684505E-2</v>
      </c>
      <c r="M690" s="295">
        <f t="shared" ref="M690:M713" si="61">ROUND(K690+L690,2)</f>
        <v>2.69</v>
      </c>
      <c r="N690" s="295">
        <f t="shared" si="59"/>
        <v>3.2279999999999998</v>
      </c>
    </row>
    <row r="691" spans="1:14" ht="17.25" customHeight="1" x14ac:dyDescent="0.35">
      <c r="A691" s="293">
        <f t="shared" si="58"/>
        <v>90</v>
      </c>
      <c r="B691" s="293" t="s">
        <v>1089</v>
      </c>
      <c r="C691" s="293">
        <v>9</v>
      </c>
      <c r="D691" s="294">
        <f>'сходові кл'!O694</f>
        <v>0</v>
      </c>
      <c r="E691" s="294">
        <f>'прибуд тер'!O694</f>
        <v>0</v>
      </c>
      <c r="F691" s="294">
        <f>'слюсарі х.в.'!P694+водовідведення!P694+зварювальник!M694+'слюсарі ц.о. г.в.'!N694+'гаряча вода'!N694+'аварійні служби'!H694</f>
        <v>0.18432396239137439</v>
      </c>
      <c r="G691" s="294">
        <f>даратиз!K694</f>
        <v>0</v>
      </c>
      <c r="H691" s="294">
        <f>димвенканали!Q694</f>
        <v>7.8804455231760398E-2</v>
      </c>
      <c r="I691" s="294">
        <f>покрівлі!O694+'під зими'!M694+маляри!N694+водій!L694</f>
        <v>0.56003293790770481</v>
      </c>
      <c r="J691" s="294">
        <f>електрики!P694</f>
        <v>0.11069604850284213</v>
      </c>
      <c r="K691" s="295">
        <f t="shared" si="60"/>
        <v>0.93385740403368167</v>
      </c>
      <c r="L691" s="295">
        <v>1.459767617485673E-2</v>
      </c>
      <c r="M691" s="295">
        <f t="shared" si="61"/>
        <v>0.95</v>
      </c>
      <c r="N691" s="295">
        <f t="shared" si="59"/>
        <v>1.1399999999999999</v>
      </c>
    </row>
    <row r="692" spans="1:14" ht="17.25" customHeight="1" x14ac:dyDescent="0.35">
      <c r="A692" s="293">
        <f t="shared" si="58"/>
        <v>91</v>
      </c>
      <c r="B692" s="293" t="s">
        <v>843</v>
      </c>
      <c r="C692" s="293">
        <v>5</v>
      </c>
      <c r="D692" s="294">
        <f>'сходові кл'!O695</f>
        <v>0</v>
      </c>
      <c r="E692" s="294">
        <f>'прибуд тер'!O695</f>
        <v>0</v>
      </c>
      <c r="F692" s="294">
        <f>'слюсарі х.в.'!P695+водовідведення!P695+зварювальник!M695+'слюсарі ц.о. г.в.'!N695+'гаряча вода'!N695+'аварійні служби'!H695</f>
        <v>0.40923775305301646</v>
      </c>
      <c r="G692" s="294">
        <f>даратиз!K695</f>
        <v>0</v>
      </c>
      <c r="H692" s="294">
        <f>димвенканали!Q695</f>
        <v>0.13708436495583604</v>
      </c>
      <c r="I692" s="294">
        <f>покрівлі!O695+'під зими'!M695+маляри!N695+водій!L695</f>
        <v>0.44290492127614056</v>
      </c>
      <c r="J692" s="294">
        <f>електрики!P695</f>
        <v>9.3046583054631024E-2</v>
      </c>
      <c r="K692" s="295">
        <f t="shared" si="60"/>
        <v>1.0822736223396241</v>
      </c>
      <c r="L692" s="295">
        <v>1.4823093726924544E-2</v>
      </c>
      <c r="M692" s="295">
        <f t="shared" si="61"/>
        <v>1.1000000000000001</v>
      </c>
      <c r="N692" s="295">
        <f t="shared" si="59"/>
        <v>1.32</v>
      </c>
    </row>
    <row r="693" spans="1:14" ht="17.25" customHeight="1" x14ac:dyDescent="0.35">
      <c r="A693" s="293">
        <f t="shared" si="58"/>
        <v>92</v>
      </c>
      <c r="B693" s="293" t="s">
        <v>652</v>
      </c>
      <c r="C693" s="293"/>
      <c r="D693" s="294">
        <f>'сходові кл'!O696</f>
        <v>0</v>
      </c>
      <c r="E693" s="294">
        <f>'прибуд тер'!O696</f>
        <v>0.70339495049504952</v>
      </c>
      <c r="F693" s="294">
        <f>'слюсарі х.в.'!P696+водовідведення!P696+зварювальник!M696+'слюсарі ц.о. г.в.'!N696+'гаряча вода'!N696+'аварійні служби'!H696</f>
        <v>0.31047332288896179</v>
      </c>
      <c r="G693" s="294">
        <f>даратиз!K696</f>
        <v>0</v>
      </c>
      <c r="H693" s="294">
        <f>димвенканали!Q696</f>
        <v>3.9541005490720517E-2</v>
      </c>
      <c r="I693" s="294">
        <f>покрівлі!O696+'під зими'!M696+маляри!N696+водій!L696</f>
        <v>0.70213071087043732</v>
      </c>
      <c r="J693" s="294">
        <f>електрики!P696</f>
        <v>2.8738819141856768E-2</v>
      </c>
      <c r="K693" s="295">
        <f t="shared" si="60"/>
        <v>1.7842788088870261</v>
      </c>
      <c r="L693" s="295">
        <v>3.3527346200114674E-2</v>
      </c>
      <c r="M693" s="295">
        <f t="shared" si="61"/>
        <v>1.82</v>
      </c>
      <c r="N693" s="295">
        <f t="shared" si="59"/>
        <v>2.1840000000000002</v>
      </c>
    </row>
    <row r="694" spans="1:14" ht="17.25" customHeight="1" x14ac:dyDescent="0.35">
      <c r="A694" s="293">
        <f t="shared" si="58"/>
        <v>93</v>
      </c>
      <c r="B694" s="293" t="s">
        <v>653</v>
      </c>
      <c r="C694" s="293"/>
      <c r="D694" s="294">
        <f>'сходові кл'!O697</f>
        <v>0</v>
      </c>
      <c r="E694" s="294">
        <f>'прибуд тер'!O697</f>
        <v>1.5616942246203036</v>
      </c>
      <c r="F694" s="294">
        <f>'слюсарі х.в.'!P697+водовідведення!P697+зварювальник!M697+'слюсарі ц.о. г.в.'!N697+'гаряча вода'!N697+'аварійні служби'!H697</f>
        <v>0.37221392031337908</v>
      </c>
      <c r="G694" s="294">
        <f>даратиз!K697</f>
        <v>0</v>
      </c>
      <c r="H694" s="294">
        <f>димвенканали!Q697</f>
        <v>3.1845893784518749E-2</v>
      </c>
      <c r="I694" s="294">
        <f>покрівлі!O697+'під зими'!M697+маляри!N697+водій!L697</f>
        <v>0.24010394520485956</v>
      </c>
      <c r="J694" s="294">
        <f>електрики!P697</f>
        <v>4.0347181953235174E-2</v>
      </c>
      <c r="K694" s="295">
        <f t="shared" si="60"/>
        <v>2.246205165876296</v>
      </c>
      <c r="L694" s="295">
        <v>2.5974530217254301E-2</v>
      </c>
      <c r="M694" s="295">
        <f t="shared" si="61"/>
        <v>2.27</v>
      </c>
      <c r="N694" s="295">
        <f t="shared" si="59"/>
        <v>2.7239999999999998</v>
      </c>
    </row>
    <row r="695" spans="1:14" ht="17.25" customHeight="1" x14ac:dyDescent="0.35">
      <c r="A695" s="293">
        <f t="shared" si="58"/>
        <v>94</v>
      </c>
      <c r="B695" s="293" t="s">
        <v>654</v>
      </c>
      <c r="C695" s="293"/>
      <c r="D695" s="294">
        <f>'сходові кл'!O698</f>
        <v>0</v>
      </c>
      <c r="E695" s="294">
        <f>'прибуд тер'!O698</f>
        <v>0.86395342332482061</v>
      </c>
      <c r="F695" s="294">
        <f>'слюсарі х.в.'!P698+водовідведення!P698+зварювальник!M698+'слюсарі ц.о. г.в.'!N698+'гаряча вода'!N698+'аварійні служби'!H698</f>
        <v>0.39934474905970863</v>
      </c>
      <c r="G695" s="294">
        <f>даратиз!K698</f>
        <v>0</v>
      </c>
      <c r="H695" s="294">
        <f>димвенканали!Q698</f>
        <v>2.276565096316794E-2</v>
      </c>
      <c r="I695" s="294">
        <f>покрівлі!O698+'під зими'!M698+маляри!N698+водій!L698</f>
        <v>0.26325922349409242</v>
      </c>
      <c r="J695" s="294">
        <f>електрики!P698</f>
        <v>6.1381885715064068E-2</v>
      </c>
      <c r="K695" s="295">
        <f t="shared" si="60"/>
        <v>1.6107049325568537</v>
      </c>
      <c r="L695" s="295">
        <v>2.5369463412830345E-2</v>
      </c>
      <c r="M695" s="295">
        <f t="shared" si="61"/>
        <v>1.64</v>
      </c>
      <c r="N695" s="295">
        <f t="shared" si="59"/>
        <v>1.9679999999999997</v>
      </c>
    </row>
    <row r="696" spans="1:14" ht="17.25" customHeight="1" x14ac:dyDescent="0.35">
      <c r="A696" s="293">
        <f t="shared" si="58"/>
        <v>95</v>
      </c>
      <c r="B696" s="293" t="s">
        <v>655</v>
      </c>
      <c r="C696" s="293"/>
      <c r="D696" s="294">
        <f>'сходові кл'!O699</f>
        <v>0</v>
      </c>
      <c r="E696" s="294">
        <f>'прибуд тер'!O699</f>
        <v>0.7918017575445816</v>
      </c>
      <c r="F696" s="294">
        <f>'слюсарі х.в.'!P699+водовідведення!P699+зварювальник!M699+'слюсарі ц.о. г.в.'!N699+'гаряча вода'!N699+'аварійні служби'!H699</f>
        <v>0.41441247073243015</v>
      </c>
      <c r="G696" s="294">
        <f>даратиз!K699</f>
        <v>0</v>
      </c>
      <c r="H696" s="294">
        <f>димвенканали!Q699</f>
        <v>7.7037838629683122E-2</v>
      </c>
      <c r="I696" s="294">
        <f>покрівлі!O699+'під зими'!M699+маляри!N699+водій!L699</f>
        <v>0.70936695997778521</v>
      </c>
      <c r="J696" s="294">
        <f>електрики!P699</f>
        <v>5.1928317513886005E-2</v>
      </c>
      <c r="K696" s="295">
        <f t="shared" si="60"/>
        <v>2.0445473443983659</v>
      </c>
      <c r="L696" s="295">
        <v>3.7797424292301894E-2</v>
      </c>
      <c r="M696" s="295">
        <f t="shared" si="61"/>
        <v>2.08</v>
      </c>
      <c r="N696" s="295">
        <f t="shared" si="59"/>
        <v>2.496</v>
      </c>
    </row>
    <row r="697" spans="1:14" ht="17.25" customHeight="1" x14ac:dyDescent="0.35">
      <c r="A697" s="293">
        <f t="shared" si="58"/>
        <v>96</v>
      </c>
      <c r="B697" s="293" t="s">
        <v>656</v>
      </c>
      <c r="C697" s="293"/>
      <c r="D697" s="294">
        <f>'сходові кл'!O700</f>
        <v>0</v>
      </c>
      <c r="E697" s="294">
        <f>'прибуд тер'!O700</f>
        <v>1.1881610317766629</v>
      </c>
      <c r="F697" s="294">
        <f>'слюсарі х.в.'!P700+водовідведення!P700+зварювальник!M700+'слюсарі ц.о. г.в.'!N700+'гаряча вода'!N700+'аварійні служби'!H700</f>
        <v>0.4821240602135709</v>
      </c>
      <c r="G697" s="294">
        <f>даратиз!K700</f>
        <v>0</v>
      </c>
      <c r="H697" s="294">
        <f>димвенканали!Q700</f>
        <v>8.6701017925185614E-2</v>
      </c>
      <c r="I697" s="294">
        <f>покрівлі!O700+'під зими'!M700+маляри!N700+водій!L700</f>
        <v>0.46656945875126754</v>
      </c>
      <c r="J697" s="294">
        <f>електрики!P700</f>
        <v>0.10389671863835781</v>
      </c>
      <c r="K697" s="295">
        <f t="shared" si="60"/>
        <v>2.3274522873050452</v>
      </c>
      <c r="L697" s="295">
        <v>3.7263395160296801E-2</v>
      </c>
      <c r="M697" s="295">
        <f t="shared" si="61"/>
        <v>2.36</v>
      </c>
      <c r="N697" s="295">
        <f t="shared" si="59"/>
        <v>2.8319999999999999</v>
      </c>
    </row>
    <row r="698" spans="1:14" ht="17.25" customHeight="1" x14ac:dyDescent="0.35">
      <c r="A698" s="293">
        <f t="shared" si="58"/>
        <v>97</v>
      </c>
      <c r="B698" s="293" t="s">
        <v>657</v>
      </c>
      <c r="C698" s="293"/>
      <c r="D698" s="294">
        <f>'сходові кл'!O701</f>
        <v>0</v>
      </c>
      <c r="E698" s="294">
        <f>'прибуд тер'!O701</f>
        <v>0.94637818952467456</v>
      </c>
      <c r="F698" s="294">
        <f>'слюсарі х.в.'!P701+водовідведення!P701+зварювальник!M701+'слюсарі ц.о. г.в.'!N701+'гаряча вода'!N701+'аварійні служби'!H701</f>
        <v>0.42588711824592618</v>
      </c>
      <c r="G698" s="294">
        <f>даратиз!K701</f>
        <v>0</v>
      </c>
      <c r="H698" s="294">
        <f>димвенканали!Q701</f>
        <v>6.8011606855633053E-2</v>
      </c>
      <c r="I698" s="294">
        <f>покрівлі!O701+'під зими'!M701+маляри!N701+водій!L701</f>
        <v>0.65058623941289462</v>
      </c>
      <c r="J698" s="294">
        <f>електрики!P701</f>
        <v>3.0562715485011934E-2</v>
      </c>
      <c r="K698" s="295">
        <f t="shared" si="60"/>
        <v>2.1214258695241401</v>
      </c>
      <c r="L698" s="295">
        <v>3.6505020654040585E-2</v>
      </c>
      <c r="M698" s="295">
        <f t="shared" si="61"/>
        <v>2.16</v>
      </c>
      <c r="N698" s="295">
        <f t="shared" si="59"/>
        <v>2.5920000000000001</v>
      </c>
    </row>
    <row r="699" spans="1:14" ht="17.25" customHeight="1" x14ac:dyDescent="0.35">
      <c r="A699" s="293">
        <f t="shared" si="58"/>
        <v>98</v>
      </c>
      <c r="B699" s="293" t="s">
        <v>844</v>
      </c>
      <c r="C699" s="293"/>
      <c r="D699" s="294">
        <f>'сходові кл'!O702</f>
        <v>0</v>
      </c>
      <c r="E699" s="294">
        <f>'прибуд тер'!O702</f>
        <v>0</v>
      </c>
      <c r="F699" s="294">
        <f>'слюсарі х.в.'!P702+водовідведення!P702+зварювальник!M702+'слюсарі ц.о. г.в.'!N702+'гаряча вода'!N702+'аварійні служби'!H702</f>
        <v>0.36357460909000983</v>
      </c>
      <c r="G699" s="294">
        <f>даратиз!K702</f>
        <v>0</v>
      </c>
      <c r="H699" s="294">
        <f>димвенканали!Q702</f>
        <v>4.7303082216078325E-2</v>
      </c>
      <c r="I699" s="294">
        <f>покрівлі!O702+'під зими'!M702+маляри!N702+водій!L702</f>
        <v>0.71881051506637061</v>
      </c>
      <c r="J699" s="294">
        <f>електрики!P702</f>
        <v>6.3770466991152491E-2</v>
      </c>
      <c r="K699" s="295">
        <f t="shared" si="60"/>
        <v>1.1934586733636112</v>
      </c>
      <c r="L699" s="295">
        <v>2.5367084460009147E-2</v>
      </c>
      <c r="M699" s="295">
        <f t="shared" si="61"/>
        <v>1.22</v>
      </c>
      <c r="N699" s="295">
        <f t="shared" si="59"/>
        <v>1.464</v>
      </c>
    </row>
    <row r="700" spans="1:14" ht="17.25" customHeight="1" x14ac:dyDescent="0.35">
      <c r="A700" s="293">
        <f t="shared" si="58"/>
        <v>99</v>
      </c>
      <c r="B700" s="293" t="s">
        <v>845</v>
      </c>
      <c r="C700" s="293"/>
      <c r="D700" s="294">
        <f>'сходові кл'!O703</f>
        <v>0</v>
      </c>
      <c r="E700" s="294">
        <f>'прибуд тер'!O703</f>
        <v>0</v>
      </c>
      <c r="F700" s="294">
        <f>'слюсарі х.в.'!P703+водовідведення!P703+зварювальник!M703+'слюсарі ц.о. г.в.'!N703+'гаряча вода'!N703+'аварійні служби'!H703</f>
        <v>0</v>
      </c>
      <c r="G700" s="294">
        <f>даратиз!K703</f>
        <v>0</v>
      </c>
      <c r="H700" s="294">
        <f>димвенканали!Q703</f>
        <v>9.932736630780592E-2</v>
      </c>
      <c r="I700" s="294">
        <f>покрівлі!O703+'під зими'!M703+маляри!N703+водій!L703</f>
        <v>0</v>
      </c>
      <c r="J700" s="294">
        <f>електрики!P703</f>
        <v>0</v>
      </c>
      <c r="K700" s="295">
        <f t="shared" si="60"/>
        <v>9.932736630780592E-2</v>
      </c>
      <c r="L700" s="295">
        <v>1.0879470439536087E-3</v>
      </c>
      <c r="M700" s="295">
        <f t="shared" si="61"/>
        <v>0.1</v>
      </c>
      <c r="N700" s="295">
        <f t="shared" si="59"/>
        <v>0.12</v>
      </c>
    </row>
    <row r="701" spans="1:14" ht="17.25" customHeight="1" x14ac:dyDescent="0.35">
      <c r="A701" s="293">
        <f t="shared" si="58"/>
        <v>100</v>
      </c>
      <c r="B701" s="293" t="s">
        <v>846</v>
      </c>
      <c r="C701" s="293"/>
      <c r="D701" s="294">
        <f>'сходові кл'!O704</f>
        <v>0</v>
      </c>
      <c r="E701" s="294">
        <f>'прибуд тер'!O704</f>
        <v>0</v>
      </c>
      <c r="F701" s="294">
        <f>'слюсарі х.в.'!P704+водовідведення!P704+зварювальник!M704+'слюсарі ц.о. г.в.'!N704+'гаряча вода'!N704+'аварійні служби'!H704</f>
        <v>0.44003551580637523</v>
      </c>
      <c r="G701" s="294">
        <f>даратиз!K704</f>
        <v>0</v>
      </c>
      <c r="H701" s="294">
        <f>димвенканали!Q704</f>
        <v>7.3054418681026329E-2</v>
      </c>
      <c r="I701" s="294">
        <f>покрівлі!O704+'під зими'!M704+маляри!N704+водій!L704</f>
        <v>0.79134009687715734</v>
      </c>
      <c r="J701" s="294">
        <f>електрики!P704</f>
        <v>7.2716864333994616E-2</v>
      </c>
      <c r="K701" s="295">
        <f t="shared" si="60"/>
        <v>1.3771468956985535</v>
      </c>
      <c r="L701" s="295">
        <v>2.7971377927851471E-2</v>
      </c>
      <c r="M701" s="295">
        <f t="shared" si="61"/>
        <v>1.41</v>
      </c>
      <c r="N701" s="295">
        <f t="shared" si="59"/>
        <v>1.6919999999999999</v>
      </c>
    </row>
    <row r="702" spans="1:14" ht="17.25" customHeight="1" x14ac:dyDescent="0.35">
      <c r="A702" s="293">
        <f t="shared" si="58"/>
        <v>101</v>
      </c>
      <c r="B702" s="293" t="s">
        <v>847</v>
      </c>
      <c r="C702" s="293"/>
      <c r="D702" s="294">
        <f>'сходові кл'!O705</f>
        <v>0</v>
      </c>
      <c r="E702" s="294">
        <f>'прибуд тер'!O705</f>
        <v>0</v>
      </c>
      <c r="F702" s="294">
        <f>'слюсарі х.в.'!P705+водовідведення!P705+зварювальник!M705+'слюсарі ц.о. г.в.'!N705+'гаряча вода'!N705+'аварійні служби'!H705</f>
        <v>0.52305995562829011</v>
      </c>
      <c r="G702" s="294">
        <f>даратиз!K705</f>
        <v>0</v>
      </c>
      <c r="H702" s="294">
        <f>димвенканали!Q705</f>
        <v>8.4736272624595071E-2</v>
      </c>
      <c r="I702" s="294">
        <f>покрівлі!O705+'під зими'!M705+маляри!N705+водій!L705</f>
        <v>0.6494777741825587</v>
      </c>
      <c r="J702" s="294">
        <f>електрики!P705</f>
        <v>0.1356836683427344</v>
      </c>
      <c r="K702" s="295">
        <f t="shared" si="60"/>
        <v>1.3929576707781783</v>
      </c>
      <c r="L702" s="295">
        <v>2.7006119802454279E-2</v>
      </c>
      <c r="M702" s="295">
        <f t="shared" si="61"/>
        <v>1.42</v>
      </c>
      <c r="N702" s="295">
        <f t="shared" si="59"/>
        <v>1.704</v>
      </c>
    </row>
    <row r="703" spans="1:14" ht="17.25" customHeight="1" x14ac:dyDescent="0.35">
      <c r="A703" s="293">
        <f t="shared" si="58"/>
        <v>102</v>
      </c>
      <c r="B703" s="293" t="s">
        <v>848</v>
      </c>
      <c r="C703" s="293"/>
      <c r="D703" s="294">
        <f>'сходові кл'!O706</f>
        <v>0</v>
      </c>
      <c r="E703" s="294">
        <f>'прибуд тер'!O706</f>
        <v>0</v>
      </c>
      <c r="F703" s="294">
        <f>'слюсарі х.в.'!P706+водовідведення!P706+зварювальник!M706+'слюсарі ц.о. г.в.'!N706+'гаряча вода'!N706+'аварійні служби'!H706</f>
        <v>0.44643597641606536</v>
      </c>
      <c r="G703" s="294">
        <f>даратиз!K706</f>
        <v>0</v>
      </c>
      <c r="H703" s="294">
        <f>димвенканали!Q706</f>
        <v>5.7354709513074378E-2</v>
      </c>
      <c r="I703" s="294">
        <f>покрівлі!O706+'під зими'!M706+маляри!N706+водій!L706</f>
        <v>0.7096498816480129</v>
      </c>
      <c r="J703" s="294">
        <f>електрики!P706</f>
        <v>0.10135406550903053</v>
      </c>
      <c r="K703" s="295">
        <f t="shared" si="60"/>
        <v>1.3147946330861833</v>
      </c>
      <c r="L703" s="295">
        <v>2.600167437241763E-2</v>
      </c>
      <c r="M703" s="295">
        <f t="shared" si="61"/>
        <v>1.34</v>
      </c>
      <c r="N703" s="295">
        <f t="shared" si="59"/>
        <v>1.6080000000000001</v>
      </c>
    </row>
    <row r="704" spans="1:14" ht="17.25" customHeight="1" x14ac:dyDescent="0.35">
      <c r="A704" s="293">
        <f t="shared" si="58"/>
        <v>103</v>
      </c>
      <c r="B704" s="293" t="s">
        <v>1823</v>
      </c>
      <c r="C704" s="293"/>
      <c r="D704" s="294">
        <f>'сходові кл'!O707</f>
        <v>0</v>
      </c>
      <c r="E704" s="294">
        <f>'прибуд тер'!O707</f>
        <v>0</v>
      </c>
      <c r="F704" s="294">
        <f>'слюсарі х.в.'!P707+водовідведення!P707+зварювальник!M707+'слюсарі ц.о. г.в.'!N707+'гаряча вода'!N707+'аварійні служби'!H707</f>
        <v>0.39976972001580202</v>
      </c>
      <c r="G704" s="294">
        <f>даратиз!K707</f>
        <v>0</v>
      </c>
      <c r="H704" s="294">
        <f>димвенканали!Q707</f>
        <v>5.9672752053320115E-2</v>
      </c>
      <c r="I704" s="294">
        <f>покрівлі!O707+'під зими'!M707+маляри!N707+водій!L707</f>
        <v>0.23990354490249738</v>
      </c>
      <c r="J704" s="294">
        <f>електрики!P707</f>
        <v>8.0446327951839799E-2</v>
      </c>
      <c r="K704" s="295">
        <f t="shared" si="60"/>
        <v>0.77979234492345928</v>
      </c>
      <c r="L704" s="295">
        <v>1.2908221982219083E-2</v>
      </c>
      <c r="M704" s="295">
        <f t="shared" si="61"/>
        <v>0.79</v>
      </c>
      <c r="N704" s="295">
        <f t="shared" si="59"/>
        <v>0.94799999999999995</v>
      </c>
    </row>
    <row r="705" spans="1:14" ht="17.25" customHeight="1" x14ac:dyDescent="0.35">
      <c r="A705" s="293">
        <f t="shared" si="58"/>
        <v>104</v>
      </c>
      <c r="B705" s="293" t="s">
        <v>1824</v>
      </c>
      <c r="C705" s="293"/>
      <c r="D705" s="294">
        <f>'сходові кл'!O708</f>
        <v>0</v>
      </c>
      <c r="E705" s="294">
        <f>'прибуд тер'!O708</f>
        <v>0</v>
      </c>
      <c r="F705" s="294">
        <f>'слюсарі х.в.'!P708+водовідведення!P708+зварювальник!M708+'слюсарі ц.о. г.в.'!N708+'гаряча вода'!N708+'аварійні служби'!H708</f>
        <v>0.39380408560084013</v>
      </c>
      <c r="G705" s="294">
        <f>даратиз!K708</f>
        <v>0</v>
      </c>
      <c r="H705" s="294">
        <f>димвенканали!Q708</f>
        <v>6.2013067617434352E-2</v>
      </c>
      <c r="I705" s="294">
        <f>покрівлі!O708+'під зими'!M708+маляри!N708+водій!L708</f>
        <v>0.45318207844057024</v>
      </c>
      <c r="J705" s="294">
        <f>електрики!P708</f>
        <v>8.3601365836020222E-2</v>
      </c>
      <c r="K705" s="295">
        <f t="shared" si="60"/>
        <v>0.99260059749486484</v>
      </c>
      <c r="L705" s="295">
        <v>1.8486806256140711E-2</v>
      </c>
      <c r="M705" s="295">
        <f t="shared" si="61"/>
        <v>1.01</v>
      </c>
      <c r="N705" s="295">
        <f t="shared" si="59"/>
        <v>1.212</v>
      </c>
    </row>
    <row r="706" spans="1:14" ht="17.25" customHeight="1" x14ac:dyDescent="0.35">
      <c r="A706" s="293">
        <f t="shared" si="58"/>
        <v>105</v>
      </c>
      <c r="B706" s="293" t="s">
        <v>2208</v>
      </c>
      <c r="C706" s="293"/>
      <c r="D706" s="294">
        <f>'сходові кл'!O709</f>
        <v>0.80042207752698047</v>
      </c>
      <c r="E706" s="294">
        <f>'прибуд тер'!O709</f>
        <v>0.74234116628812963</v>
      </c>
      <c r="F706" s="294">
        <f>'слюсарі х.в.'!P709+водовідведення!P709+зварювальник!M709+'слюсарі ц.о. г.в.'!N709+'гаряча вода'!N709+'аварійні служби'!H709</f>
        <v>0.54565964342103823</v>
      </c>
      <c r="G706" s="294">
        <f>даратиз!K709</f>
        <v>5.7312860793034912E-3</v>
      </c>
      <c r="H706" s="294">
        <f>димвенканали!Q709</f>
        <v>4.2517713153053076E-2</v>
      </c>
      <c r="I706" s="294">
        <f>покрівлі!O709+'під зими'!M709+маляри!N709+водій!L709</f>
        <v>0.15826162362525212</v>
      </c>
      <c r="J706" s="294">
        <f>електрики!P709</f>
        <v>5.4134791874038829E-2</v>
      </c>
      <c r="K706" s="295">
        <f t="shared" si="60"/>
        <v>2.349068301967796</v>
      </c>
      <c r="L706" s="295">
        <v>3.0405098031862022E-2</v>
      </c>
      <c r="M706" s="295">
        <f t="shared" si="61"/>
        <v>2.38</v>
      </c>
      <c r="N706" s="295">
        <f t="shared" si="59"/>
        <v>2.8559999999999999</v>
      </c>
    </row>
    <row r="707" spans="1:14" ht="17.25" customHeight="1" x14ac:dyDescent="0.35">
      <c r="A707" s="293">
        <f t="shared" si="58"/>
        <v>106</v>
      </c>
      <c r="B707" s="293" t="s">
        <v>2209</v>
      </c>
      <c r="C707" s="293"/>
      <c r="D707" s="294">
        <f>'сходові кл'!O710</f>
        <v>0.74391509243431375</v>
      </c>
      <c r="E707" s="294">
        <f>'прибуд тер'!O710</f>
        <v>0.70974861265051614</v>
      </c>
      <c r="F707" s="294">
        <f>'слюсарі х.в.'!P710+водовідведення!P710+зварювальник!M710+'слюсарі ц.о. г.в.'!N710+'гаряча вода'!N710+'аварійні служби'!H710</f>
        <v>0.55164248748054778</v>
      </c>
      <c r="G707" s="294">
        <f>даратиз!K710</f>
        <v>5.4796534642267414E-3</v>
      </c>
      <c r="H707" s="294">
        <f>димвенканали!Q710</f>
        <v>4.2909356430077969E-2</v>
      </c>
      <c r="I707" s="294">
        <f>покрівлі!O710+'під зими'!M710+маляри!N710+водій!L710</f>
        <v>0.15637385799580156</v>
      </c>
      <c r="J707" s="294">
        <f>електрики!P710</f>
        <v>5.8608322528735234E-2</v>
      </c>
      <c r="K707" s="295">
        <f t="shared" si="60"/>
        <v>2.2686773829842184</v>
      </c>
      <c r="L707" s="295">
        <v>2.9404891805891207E-2</v>
      </c>
      <c r="M707" s="295">
        <f t="shared" si="61"/>
        <v>2.2999999999999998</v>
      </c>
      <c r="N707" s="295">
        <f t="shared" si="59"/>
        <v>2.76</v>
      </c>
    </row>
    <row r="708" spans="1:14" ht="17.25" customHeight="1" x14ac:dyDescent="0.35">
      <c r="A708" s="293">
        <f t="shared" si="58"/>
        <v>107</v>
      </c>
      <c r="B708" s="293" t="s">
        <v>2210</v>
      </c>
      <c r="C708" s="293"/>
      <c r="D708" s="294">
        <f>'сходові кл'!O711</f>
        <v>0.79703087591881627</v>
      </c>
      <c r="E708" s="294">
        <f>'прибуд тер'!O711</f>
        <v>0.37198894142287614</v>
      </c>
      <c r="F708" s="294">
        <f>'слюсарі х.в.'!P711+водовідведення!P711+зварювальник!M711+'слюсарі ц.о. г.в.'!N711+'гаряча вода'!N711+'аварійні служби'!H711</f>
        <v>0.54296226797646285</v>
      </c>
      <c r="G708" s="294">
        <f>даратиз!K711</f>
        <v>4.6425183134516379E-3</v>
      </c>
      <c r="H708" s="294">
        <f>димвенканали!Q711</f>
        <v>4.1149470891298771E-2</v>
      </c>
      <c r="I708" s="294">
        <f>покрівлі!O711+'під зими'!M711+маляри!N711+водій!L711</f>
        <v>0.157708119174234</v>
      </c>
      <c r="J708" s="294">
        <f>електрики!P711</f>
        <v>5.3381247560505295E-2</v>
      </c>
      <c r="K708" s="295">
        <f t="shared" si="60"/>
        <v>1.9688634412576449</v>
      </c>
      <c r="L708" s="295">
        <v>2.5594581001921909E-2</v>
      </c>
      <c r="M708" s="295">
        <f t="shared" si="61"/>
        <v>1.99</v>
      </c>
      <c r="N708" s="295">
        <f t="shared" si="59"/>
        <v>2.3879999999999999</v>
      </c>
    </row>
    <row r="709" spans="1:14" ht="17.25" customHeight="1" x14ac:dyDescent="0.35">
      <c r="A709" s="293">
        <f t="shared" si="58"/>
        <v>108</v>
      </c>
      <c r="B709" s="293" t="s">
        <v>2211</v>
      </c>
      <c r="C709" s="293"/>
      <c r="D709" s="294">
        <f>'сходові кл'!O712</f>
        <v>0.79293002143952285</v>
      </c>
      <c r="E709" s="294">
        <f>'прибуд тер'!O712</f>
        <v>1.0822471154224163</v>
      </c>
      <c r="F709" s="294">
        <f>'слюсарі х.в.'!P712+водовідведення!P712+зварювальник!M712+'слюсарі ц.о. г.в.'!N712+'гаряча вода'!N712+'аварійні служби'!H712</f>
        <v>0.57415446915567769</v>
      </c>
      <c r="G709" s="294">
        <f>даратиз!K712</f>
        <v>1.0039509376105673E-2</v>
      </c>
      <c r="H709" s="294">
        <f>димвенканали!Q712</f>
        <v>5.1516044938118087E-2</v>
      </c>
      <c r="I709" s="294">
        <f>покрівлі!O712+'під зими'!M712+маляри!N712+водій!L712</f>
        <v>0.19332812494620982</v>
      </c>
      <c r="J709" s="294">
        <f>електрики!P712</f>
        <v>6.9450067296552342E-2</v>
      </c>
      <c r="K709" s="295">
        <f t="shared" si="60"/>
        <v>2.7736653525746027</v>
      </c>
      <c r="L709" s="295">
        <v>3.6337170181606412E-2</v>
      </c>
      <c r="M709" s="295">
        <f t="shared" si="61"/>
        <v>2.81</v>
      </c>
      <c r="N709" s="295">
        <f t="shared" si="59"/>
        <v>3.3719999999999999</v>
      </c>
    </row>
    <row r="710" spans="1:14" ht="17.25" customHeight="1" x14ac:dyDescent="0.35">
      <c r="A710" s="293">
        <f t="shared" si="58"/>
        <v>109</v>
      </c>
      <c r="B710" s="293" t="s">
        <v>2212</v>
      </c>
      <c r="C710" s="293"/>
      <c r="D710" s="294">
        <f>'сходові кл'!O713</f>
        <v>0.57871662356515963</v>
      </c>
      <c r="E710" s="294">
        <f>'прибуд тер'!O713</f>
        <v>0.82039278644172187</v>
      </c>
      <c r="F710" s="294">
        <f>'слюсарі х.в.'!P713+водовідведення!P713+зварювальник!M713+'слюсарі ц.о. г.в.'!N713+'гаряча вода'!N713+'аварійні служби'!H713</f>
        <v>0.58363367617088646</v>
      </c>
      <c r="G710" s="294">
        <f>даратиз!K713</f>
        <v>9.782680421441611E-3</v>
      </c>
      <c r="H710" s="294">
        <f>димвенканали!Q713</f>
        <v>5.4902359536364367E-2</v>
      </c>
      <c r="I710" s="294">
        <f>покрівлі!O713+'під зими'!M713+маляри!N713+водій!L713</f>
        <v>0.19374458111520945</v>
      </c>
      <c r="J710" s="294">
        <f>електрики!P713</f>
        <v>7.4015242612669938E-2</v>
      </c>
      <c r="K710" s="295">
        <f t="shared" si="60"/>
        <v>2.3151879498634536</v>
      </c>
      <c r="L710" s="295">
        <v>3.0620926857652244E-2</v>
      </c>
      <c r="M710" s="295">
        <f t="shared" si="61"/>
        <v>2.35</v>
      </c>
      <c r="N710" s="295">
        <f t="shared" si="59"/>
        <v>2.82</v>
      </c>
    </row>
    <row r="711" spans="1:14" ht="17.25" customHeight="1" x14ac:dyDescent="0.35">
      <c r="A711" s="293">
        <f t="shared" si="58"/>
        <v>110</v>
      </c>
      <c r="B711" s="293" t="s">
        <v>2213</v>
      </c>
      <c r="C711" s="293"/>
      <c r="D711" s="294">
        <f>'сходові кл'!O714</f>
        <v>0.81738752531781111</v>
      </c>
      <c r="E711" s="294">
        <f>'прибуд тер'!O714</f>
        <v>0.54065714872793957</v>
      </c>
      <c r="F711" s="294">
        <f>'слюсарі х.в.'!P714+водовідведення!P714+зварювальник!M714+'слюсарі ц.о. г.в.'!N714+'гаряча вода'!N714+'аварійні служби'!H714</f>
        <v>0.69570700229656735</v>
      </c>
      <c r="G711" s="294">
        <f>даратиз!K714</f>
        <v>6.3736196832596403E-3</v>
      </c>
      <c r="H711" s="294">
        <f>димвенканали!Q714</f>
        <v>6.6484204082206858E-2</v>
      </c>
      <c r="I711" s="294">
        <f>покрівлі!O714+'під зими'!M714+маляри!N714+водій!L714</f>
        <v>0.24912094660358264</v>
      </c>
      <c r="J711" s="294">
        <f>електрики!P714+підкачка!I715</f>
        <v>9.6642839158818855E-2</v>
      </c>
      <c r="K711" s="295">
        <f t="shared" si="60"/>
        <v>2.4723732858701863</v>
      </c>
      <c r="L711" s="295">
        <v>3.4180602536723385E-2</v>
      </c>
      <c r="M711" s="295">
        <f t="shared" si="61"/>
        <v>2.5099999999999998</v>
      </c>
      <c r="N711" s="295">
        <f t="shared" si="59"/>
        <v>3.0119999999999996</v>
      </c>
    </row>
    <row r="712" spans="1:14" ht="17.25" customHeight="1" x14ac:dyDescent="0.35">
      <c r="A712" s="293">
        <f t="shared" si="58"/>
        <v>111</v>
      </c>
      <c r="B712" s="293" t="s">
        <v>2214</v>
      </c>
      <c r="C712" s="293"/>
      <c r="D712" s="294">
        <f>'сходові кл'!O715</f>
        <v>0.99932391360460193</v>
      </c>
      <c r="E712" s="294">
        <f>'прибуд тер'!O715</f>
        <v>0.36194470036935295</v>
      </c>
      <c r="F712" s="294">
        <f>'слюсарі х.в.'!P715+водовідведення!P715+зварювальник!M715+'слюсарі ц.о. г.в.'!N715+'гаряча вода'!N715+'аварійні служби'!H715</f>
        <v>0.55876683300845753</v>
      </c>
      <c r="G712" s="294">
        <f>даратиз!K715</f>
        <v>5.503420048304725E-3</v>
      </c>
      <c r="H712" s="294">
        <f>димвенканали!Q715</f>
        <v>4.8319977694681306E-2</v>
      </c>
      <c r="I712" s="294">
        <f>покрівлі!O715+'під зими'!M715+маляри!N715+водій!L715</f>
        <v>0.16607886819868889</v>
      </c>
      <c r="J712" s="294">
        <f>електрики!P715</f>
        <v>6.2039399231177079E-2</v>
      </c>
      <c r="K712" s="295">
        <f t="shared" si="60"/>
        <v>2.201977112155264</v>
      </c>
      <c r="L712" s="295">
        <v>2.8723173822219498E-2</v>
      </c>
      <c r="M712" s="295">
        <f t="shared" si="61"/>
        <v>2.23</v>
      </c>
      <c r="N712" s="295">
        <f t="shared" si="59"/>
        <v>2.6759999999999997</v>
      </c>
    </row>
    <row r="713" spans="1:14" ht="17.25" customHeight="1" x14ac:dyDescent="0.35">
      <c r="A713" s="293">
        <f t="shared" si="58"/>
        <v>112</v>
      </c>
      <c r="B713" s="293" t="s">
        <v>2215</v>
      </c>
      <c r="C713" s="293"/>
      <c r="D713" s="294">
        <f>'сходові кл'!O716</f>
        <v>0</v>
      </c>
      <c r="E713" s="294">
        <f>'прибуд тер'!O716</f>
        <v>0</v>
      </c>
      <c r="F713" s="294">
        <f>'слюсарі х.в.'!P716+водовідведення!P716+зварювальник!M716+'слюсарі ц.о. г.в.'!N716+'гаряча вода'!N716+'аварійні служби'!H716</f>
        <v>0.220212799694259</v>
      </c>
      <c r="G713" s="294">
        <f>даратиз!K716</f>
        <v>0</v>
      </c>
      <c r="H713" s="294">
        <f>димвенканали!Q716</f>
        <v>4.1215938437966865E-2</v>
      </c>
      <c r="I713" s="294">
        <f>покрівлі!O716+'під зими'!M716+маляри!N716+водій!L716</f>
        <v>0.80510328767690809</v>
      </c>
      <c r="J713" s="294">
        <f>електрики!P716</f>
        <v>0.10925178489934458</v>
      </c>
      <c r="K713" s="295">
        <f t="shared" si="60"/>
        <v>1.1757838107084786</v>
      </c>
      <c r="L713" s="295">
        <v>2.5843695879812896E-2</v>
      </c>
      <c r="M713" s="295">
        <f t="shared" si="61"/>
        <v>1.2</v>
      </c>
      <c r="N713" s="295">
        <f t="shared" si="59"/>
        <v>1.44</v>
      </c>
    </row>
    <row r="714" spans="1:14" ht="17.25" customHeight="1" x14ac:dyDescent="0.35">
      <c r="A714" s="293">
        <f t="shared" si="58"/>
        <v>113</v>
      </c>
      <c r="B714" s="293" t="s">
        <v>2216</v>
      </c>
      <c r="C714" s="293"/>
      <c r="D714" s="294">
        <f>'сходові кл'!O717</f>
        <v>0</v>
      </c>
      <c r="E714" s="294">
        <f>'прибуд тер'!O717</f>
        <v>0</v>
      </c>
      <c r="F714" s="294">
        <f>'слюсарі х.в.'!P717+водовідведення!P717+зварювальник!M717+'слюсарі ц.о. г.в.'!N717+'гаряча вода'!N717+'аварійні служби'!H717</f>
        <v>7.449279969425901E-2</v>
      </c>
      <c r="G714" s="294">
        <f>даратиз!K717</f>
        <v>0</v>
      </c>
      <c r="H714" s="294">
        <f>димвенканали!Q717</f>
        <v>9.5633178988572126E-2</v>
      </c>
      <c r="I714" s="294">
        <f>покрівлі!O717+'під зими'!M717+маляри!N717+водій!L717</f>
        <v>0.30224402353395508</v>
      </c>
      <c r="J714" s="294">
        <f>електрики!P717</f>
        <v>0.1289254779655101</v>
      </c>
      <c r="K714" s="295">
        <f t="shared" ref="K714:K720" si="62">D714+E714+F714+G714+H714+I714+J714</f>
        <v>0.60129548018229628</v>
      </c>
      <c r="L714" s="295">
        <v>1.354878343414531E-2</v>
      </c>
      <c r="M714" s="295">
        <f t="shared" ref="M714:M720" si="63">ROUND(K714+L714,2)</f>
        <v>0.61</v>
      </c>
      <c r="N714" s="295">
        <f t="shared" si="59"/>
        <v>0.73199999999999998</v>
      </c>
    </row>
    <row r="715" spans="1:14" ht="17.25" customHeight="1" x14ac:dyDescent="0.35">
      <c r="A715" s="293">
        <f t="shared" si="58"/>
        <v>114</v>
      </c>
      <c r="B715" s="293" t="s">
        <v>820</v>
      </c>
      <c r="C715" s="293"/>
      <c r="D715" s="294">
        <f>'сходові кл'!O718</f>
        <v>1.1591877958921288</v>
      </c>
      <c r="E715" s="294">
        <f>'прибуд тер'!O718</f>
        <v>0.93140662375450389</v>
      </c>
      <c r="F715" s="294">
        <f>'слюсарі х.в.'!P718+водовідведення!P718+зварювальник!M718+'слюсарі ц.о. г.в.'!N718+'гаряча вода'!N718+'аварійні служби'!H718</f>
        <v>0.57368098099279152</v>
      </c>
      <c r="G715" s="294">
        <f>даратиз!K718</f>
        <v>9.325359903912844E-3</v>
      </c>
      <c r="H715" s="294">
        <f>димвенканали!Q718</f>
        <v>2.9557257796444317E-2</v>
      </c>
      <c r="I715" s="294">
        <f>покрівлі!O718+'під зими'!M718+маляри!N718+водій!L718</f>
        <v>0.18760913090968159</v>
      </c>
      <c r="J715" s="294">
        <f>електрики!P718</f>
        <v>7.3432103219609204E-2</v>
      </c>
      <c r="K715" s="295">
        <f t="shared" si="62"/>
        <v>2.9641992524690721</v>
      </c>
      <c r="L715" s="295">
        <v>3.8838739439274933E-2</v>
      </c>
      <c r="M715" s="295">
        <f t="shared" si="63"/>
        <v>3</v>
      </c>
      <c r="N715" s="295">
        <f t="shared" si="59"/>
        <v>3.5999999999999996</v>
      </c>
    </row>
    <row r="716" spans="1:14" ht="17.25" customHeight="1" x14ac:dyDescent="0.35">
      <c r="A716" s="293">
        <f t="shared" si="58"/>
        <v>115</v>
      </c>
      <c r="B716" s="293" t="s">
        <v>821</v>
      </c>
      <c r="C716" s="293"/>
      <c r="D716" s="294">
        <f>'сходові кл'!O719</f>
        <v>0.61360317599578862</v>
      </c>
      <c r="E716" s="294">
        <f>'прибуд тер'!O719</f>
        <v>1.2119578239847149</v>
      </c>
      <c r="F716" s="294">
        <f>'слюсарі х.в.'!P719+водовідведення!P719+зварювальник!M719+'слюсарі ц.о. г.в.'!N719+'гаряча вода'!N719+'аварійні служби'!H719</f>
        <v>0.57298205215595055</v>
      </c>
      <c r="G716" s="294">
        <f>даратиз!K719</f>
        <v>9.9578873486576586E-3</v>
      </c>
      <c r="H716" s="294">
        <f>димвенканали!Q719</f>
        <v>9.4164868203960778E-2</v>
      </c>
      <c r="I716" s="294">
        <f>покрівлі!O719+'під зими'!M719+маляри!N719+водій!L719</f>
        <v>0.19121832893301161</v>
      </c>
      <c r="J716" s="294">
        <f>електрики!P719</f>
        <v>6.8885432603084426E-2</v>
      </c>
      <c r="K716" s="295">
        <f t="shared" si="62"/>
        <v>2.7627695692251688</v>
      </c>
      <c r="L716" s="295">
        <v>3.6088696275450534E-2</v>
      </c>
      <c r="M716" s="295">
        <f t="shared" si="63"/>
        <v>2.8</v>
      </c>
      <c r="N716" s="295">
        <f t="shared" si="59"/>
        <v>3.36</v>
      </c>
    </row>
    <row r="717" spans="1:14" ht="17.25" customHeight="1" x14ac:dyDescent="0.35">
      <c r="A717" s="293">
        <f t="shared" si="58"/>
        <v>116</v>
      </c>
      <c r="B717" s="293" t="s">
        <v>658</v>
      </c>
      <c r="C717" s="293"/>
      <c r="D717" s="294">
        <f>'сходові кл'!O720</f>
        <v>0.37291917815430964</v>
      </c>
      <c r="E717" s="294">
        <f>'прибуд тер'!O720</f>
        <v>1.2155995125297654</v>
      </c>
      <c r="F717" s="294">
        <f>'слюсарі х.в.'!P720+водовідведення!P720+зварювальник!M720+'слюсарі ц.о. г.в.'!N720+'гаряча вода'!N720+'аварійні служби'!H720</f>
        <v>0.67521447450927929</v>
      </c>
      <c r="G717" s="294">
        <f>даратиз!K720</f>
        <v>1.9248214083229392E-3</v>
      </c>
      <c r="H717" s="294">
        <f>димвенканали!Q720</f>
        <v>3.221315518408871E-2</v>
      </c>
      <c r="I717" s="294">
        <f>покрівлі!O720+'під зими'!M720+маляри!N720+водій!L720</f>
        <v>0.21406614841261395</v>
      </c>
      <c r="J717" s="294">
        <f>електрики!P720</f>
        <v>0.10151169183953197</v>
      </c>
      <c r="K717" s="295">
        <f t="shared" si="62"/>
        <v>2.6134489820379119</v>
      </c>
      <c r="L717" s="295">
        <v>0</v>
      </c>
      <c r="M717" s="295">
        <f t="shared" si="63"/>
        <v>2.61</v>
      </c>
      <c r="N717" s="295">
        <f t="shared" si="59"/>
        <v>3.1319999999999997</v>
      </c>
    </row>
    <row r="718" spans="1:14" ht="17.25" customHeight="1" x14ac:dyDescent="0.35">
      <c r="A718" s="293">
        <f t="shared" si="58"/>
        <v>117</v>
      </c>
      <c r="B718" s="293" t="s">
        <v>2217</v>
      </c>
      <c r="C718" s="293"/>
      <c r="D718" s="294">
        <f>'сходові кл'!O721</f>
        <v>0.66718223734418713</v>
      </c>
      <c r="E718" s="294">
        <f>'прибуд тер'!O721</f>
        <v>0.65181384702789791</v>
      </c>
      <c r="F718" s="294">
        <f>'слюсарі х.в.'!P721+водовідведення!P721+зварювальник!M721+'слюсарі ц.о. г.в.'!N721+'гаряча вода'!N721+'аварійні служби'!H721</f>
        <v>0.67755951733155151</v>
      </c>
      <c r="G718" s="294">
        <f>даратиз!K721</f>
        <v>1.5136097685067413E-3</v>
      </c>
      <c r="H718" s="294">
        <f>димвенканали!Q721</f>
        <v>3.1918625933030929E-2</v>
      </c>
      <c r="I718" s="294">
        <f>покрівлі!O721+'під зими'!M721+маляри!N721+водій!L721</f>
        <v>0.28573240836502278</v>
      </c>
      <c r="J718" s="294">
        <f>електрики!P721</f>
        <v>0.10058355665996803</v>
      </c>
      <c r="K718" s="295">
        <f t="shared" si="62"/>
        <v>2.4163038024301651</v>
      </c>
      <c r="L718" s="295">
        <v>0</v>
      </c>
      <c r="M718" s="295">
        <f t="shared" si="63"/>
        <v>2.42</v>
      </c>
      <c r="N718" s="295">
        <f t="shared" si="59"/>
        <v>2.9039999999999999</v>
      </c>
    </row>
    <row r="719" spans="1:14" ht="17.25" customHeight="1" x14ac:dyDescent="0.35">
      <c r="A719" s="293">
        <f t="shared" si="58"/>
        <v>118</v>
      </c>
      <c r="B719" s="293" t="s">
        <v>808</v>
      </c>
      <c r="C719" s="293"/>
      <c r="D719" s="294">
        <f>'сходові кл'!O722</f>
        <v>0.18992679215031963</v>
      </c>
      <c r="E719" s="294">
        <f>'прибуд тер'!O722</f>
        <v>1.0047582417081069</v>
      </c>
      <c r="F719" s="294">
        <f>'слюсарі х.в.'!P722+водовідведення!P722+зварювальник!M722+'слюсарі ц.о. г.в.'!N722+'гаряча вода'!N722+'аварійні служби'!H722</f>
        <v>0.80082686795729174</v>
      </c>
      <c r="G719" s="294">
        <f>даратиз!K722</f>
        <v>7.5049044208221173E-3</v>
      </c>
      <c r="H719" s="294">
        <f>димвенканали!Q722</f>
        <v>5.2923274186989368E-2</v>
      </c>
      <c r="I719" s="294">
        <f>покрівлі!O722+'під зими'!M722+маляри!N722+водій!L722</f>
        <v>0.20086489351615228</v>
      </c>
      <c r="J719" s="294">
        <f>електрики!P722</f>
        <v>0.16677444571037603</v>
      </c>
      <c r="K719" s="295">
        <f t="shared" si="62"/>
        <v>2.423579419650058</v>
      </c>
      <c r="L719" s="295">
        <v>0</v>
      </c>
      <c r="M719" s="295">
        <f t="shared" si="63"/>
        <v>2.42</v>
      </c>
      <c r="N719" s="295">
        <f t="shared" si="59"/>
        <v>2.9039999999999999</v>
      </c>
    </row>
    <row r="720" spans="1:14" ht="17.25" customHeight="1" x14ac:dyDescent="0.35">
      <c r="A720" s="293">
        <f t="shared" si="58"/>
        <v>119</v>
      </c>
      <c r="B720" s="293" t="s">
        <v>809</v>
      </c>
      <c r="C720" s="293"/>
      <c r="D720" s="294">
        <f>'сходові кл'!O723</f>
        <v>0.20255863669128002</v>
      </c>
      <c r="E720" s="294">
        <f>'прибуд тер'!O723</f>
        <v>1.0715837262372214</v>
      </c>
      <c r="F720" s="294">
        <f>'слюсарі х.в.'!P723+водовідведення!P723+зварювальник!M723+'слюсарі ц.о. г.в.'!N723+'гаряча вода'!N723+'аварійні служби'!H723</f>
        <v>0.78776913702356077</v>
      </c>
      <c r="G720" s="294">
        <f>даратиз!K723</f>
        <v>8.0040482481108979E-3</v>
      </c>
      <c r="H720" s="294">
        <f>димвенканали!Q723</f>
        <v>5.1259594691853413E-2</v>
      </c>
      <c r="I720" s="294">
        <f>покрівлі!O723+'під зими'!M723+маляри!N723+водій!L723</f>
        <v>0.20561752695098839</v>
      </c>
      <c r="J720" s="294">
        <f>електрики!P723</f>
        <v>0.1615317763951577</v>
      </c>
      <c r="K720" s="295">
        <f t="shared" si="62"/>
        <v>2.4883244462381726</v>
      </c>
      <c r="L720" s="295">
        <v>0</v>
      </c>
      <c r="M720" s="295">
        <f t="shared" si="63"/>
        <v>2.4900000000000002</v>
      </c>
      <c r="N720" s="295">
        <f t="shared" si="59"/>
        <v>2.988</v>
      </c>
    </row>
    <row r="721" spans="1:14" ht="21.75" customHeight="1" x14ac:dyDescent="0.4">
      <c r="A721" s="293"/>
      <c r="B721" s="369" t="s">
        <v>148</v>
      </c>
      <c r="C721" s="370"/>
      <c r="D721" s="370"/>
      <c r="E721" s="370"/>
      <c r="F721" s="370"/>
      <c r="G721" s="370"/>
      <c r="H721" s="370"/>
      <c r="I721" s="370"/>
      <c r="J721" s="370"/>
      <c r="K721" s="370"/>
      <c r="L721" s="370"/>
      <c r="M721" s="370"/>
      <c r="N721" s="371"/>
    </row>
    <row r="722" spans="1:14" ht="17.25" customHeight="1" x14ac:dyDescent="0.35">
      <c r="A722" s="293">
        <v>1</v>
      </c>
      <c r="B722" s="293" t="s">
        <v>849</v>
      </c>
      <c r="C722" s="293">
        <v>7</v>
      </c>
      <c r="D722" s="294">
        <f>'сходові кл'!O726</f>
        <v>0</v>
      </c>
      <c r="E722" s="294">
        <f>'прибуд тер'!O726</f>
        <v>0</v>
      </c>
      <c r="F722" s="294">
        <f>'слюсарі х.в.'!P726+водовідведення!P726+зварювальник!M726+'слюсарі ц.о. г.в.'!N726+'гаряча вода'!N726+'аварійні служби'!H726</f>
        <v>0.38905117684804436</v>
      </c>
      <c r="G722" s="294">
        <f>даратиз!K726</f>
        <v>0</v>
      </c>
      <c r="H722" s="294">
        <f>димвенканали!Q726</f>
        <v>4.845068675312067E-2</v>
      </c>
      <c r="I722" s="294">
        <f>покрівлі!O726+'під зими'!M726+маляри!N726+водій!L726</f>
        <v>0.71503719546958455</v>
      </c>
      <c r="J722" s="294">
        <f>електрики!P726</f>
        <v>8.2482051570155396E-2</v>
      </c>
      <c r="K722" s="295">
        <f t="shared" ref="K722:K744" si="64">D722+E722+F722+G722+H722+I722+J722</f>
        <v>1.235021110640905</v>
      </c>
      <c r="L722" s="295">
        <v>1.6852840505932241E-2</v>
      </c>
      <c r="M722" s="295">
        <f t="shared" ref="M722:M744" si="65">ROUND(K722+L722,2)</f>
        <v>1.25</v>
      </c>
      <c r="N722" s="295">
        <f>M722*1.2</f>
        <v>1.5</v>
      </c>
    </row>
    <row r="723" spans="1:14" ht="17.25" customHeight="1" x14ac:dyDescent="0.35">
      <c r="A723" s="293">
        <f>1+A722</f>
        <v>2</v>
      </c>
      <c r="B723" s="293" t="s">
        <v>860</v>
      </c>
      <c r="C723" s="293">
        <v>4</v>
      </c>
      <c r="D723" s="294">
        <f>'сходові кл'!O727</f>
        <v>0</v>
      </c>
      <c r="E723" s="294">
        <f>'прибуд тер'!O727</f>
        <v>0</v>
      </c>
      <c r="F723" s="294">
        <f>'слюсарі х.в.'!P727+водовідведення!P727+зварювальник!M727+'слюсарі ц.о. г.в.'!N727+'гаряча вода'!N727+'аварійні служби'!H727</f>
        <v>0.27752133741543261</v>
      </c>
      <c r="G723" s="294">
        <f>даратиз!K727</f>
        <v>0</v>
      </c>
      <c r="H723" s="294">
        <f>димвенканали!Q727</f>
        <v>2.9409993929611765E-2</v>
      </c>
      <c r="I723" s="294">
        <f>покрівлі!O727+'під зими'!M727+маляри!N727+водій!L727</f>
        <v>1.2161642597704734</v>
      </c>
      <c r="J723" s="294">
        <f>електрики!P727</f>
        <v>6.4902912260586879E-2</v>
      </c>
      <c r="K723" s="295">
        <f t="shared" si="64"/>
        <v>1.5879985033761046</v>
      </c>
      <c r="L723" s="295">
        <v>2.2097994793210306E-2</v>
      </c>
      <c r="M723" s="295">
        <f t="shared" si="65"/>
        <v>1.61</v>
      </c>
      <c r="N723" s="295">
        <f t="shared" ref="N723:N784" si="66">M723*1.2</f>
        <v>1.9319999999999999</v>
      </c>
    </row>
    <row r="724" spans="1:14" ht="17.25" customHeight="1" x14ac:dyDescent="0.35">
      <c r="A724" s="293">
        <f t="shared" ref="A724:A787" si="67">1+A723</f>
        <v>3</v>
      </c>
      <c r="B724" s="293" t="s">
        <v>862</v>
      </c>
      <c r="C724" s="293">
        <v>6</v>
      </c>
      <c r="D724" s="294">
        <f>'сходові кл'!O728</f>
        <v>0</v>
      </c>
      <c r="E724" s="294">
        <f>'прибуд тер'!O728</f>
        <v>0</v>
      </c>
      <c r="F724" s="294">
        <f>'слюсарі х.в.'!P728+водовідведення!P728+зварювальник!M728+'слюсарі ц.о. г.в.'!N728+'гаряча вода'!N728+'аварійні служби'!H728</f>
        <v>0.39067198853154711</v>
      </c>
      <c r="G724" s="294">
        <f>даратиз!K728</f>
        <v>0</v>
      </c>
      <c r="H724" s="294">
        <f>димвенканали!Q728</f>
        <v>9.2054107679552799E-2</v>
      </c>
      <c r="I724" s="294">
        <f>покрівлі!O728+'під зими'!M728+маляри!N728+водій!L728</f>
        <v>1.0411462286206623</v>
      </c>
      <c r="J724" s="294">
        <f>електрики!P728</f>
        <v>8.3105145444150916E-2</v>
      </c>
      <c r="K724" s="295">
        <f t="shared" si="64"/>
        <v>1.6069774702759132</v>
      </c>
      <c r="L724" s="295">
        <v>2.1800239068463137E-2</v>
      </c>
      <c r="M724" s="295">
        <f t="shared" si="65"/>
        <v>1.63</v>
      </c>
      <c r="N724" s="295">
        <f t="shared" si="66"/>
        <v>1.9559999999999997</v>
      </c>
    </row>
    <row r="725" spans="1:14" ht="17.25" customHeight="1" x14ac:dyDescent="0.35">
      <c r="A725" s="293">
        <f t="shared" si="67"/>
        <v>4</v>
      </c>
      <c r="B725" s="293" t="s">
        <v>862</v>
      </c>
      <c r="C725" s="293">
        <v>8</v>
      </c>
      <c r="D725" s="294">
        <f>'сходові кл'!O729</f>
        <v>0</v>
      </c>
      <c r="E725" s="294">
        <f>'прибуд тер'!O729</f>
        <v>0</v>
      </c>
      <c r="F725" s="294">
        <f>'слюсарі х.в.'!P729+водовідведення!P729+зварювальник!M729+'слюсарі ц.о. г.в.'!N729+'гаряча вода'!N729+'аварійні служби'!H729</f>
        <v>0.40469243740990157</v>
      </c>
      <c r="G725" s="294">
        <f>даратиз!K729</f>
        <v>0</v>
      </c>
      <c r="H725" s="294">
        <f>димвенканали!Q729</f>
        <v>7.7974182150195706E-2</v>
      </c>
      <c r="I725" s="294">
        <f>покрівлі!O729+'під зими'!M729+маляри!N729+водій!L729</f>
        <v>1.1494714827804389</v>
      </c>
      <c r="J725" s="294">
        <f>електрики!P729</f>
        <v>8.8495071920920876E-2</v>
      </c>
      <c r="K725" s="295">
        <f t="shared" si="64"/>
        <v>1.7206331742614571</v>
      </c>
      <c r="L725" s="295">
        <v>2.3680721027846484E-2</v>
      </c>
      <c r="M725" s="295">
        <f t="shared" si="65"/>
        <v>1.74</v>
      </c>
      <c r="N725" s="295">
        <f t="shared" si="66"/>
        <v>2.0880000000000001</v>
      </c>
    </row>
    <row r="726" spans="1:14" ht="17.25" customHeight="1" x14ac:dyDescent="0.35">
      <c r="A726" s="293">
        <f t="shared" si="67"/>
        <v>5</v>
      </c>
      <c r="B726" s="293" t="s">
        <v>2104</v>
      </c>
      <c r="C726" s="293">
        <v>16</v>
      </c>
      <c r="D726" s="294">
        <f>'сходові кл'!O730</f>
        <v>0</v>
      </c>
      <c r="E726" s="294">
        <f>'прибуд тер'!O730</f>
        <v>0</v>
      </c>
      <c r="F726" s="294">
        <f>'слюсарі х.в.'!P730+водовідведення!P730+зварювальник!M730+'слюсарі ц.о. г.в.'!N730+'гаряча вода'!N730+'аварійні служби'!H730</f>
        <v>0.39082519601438703</v>
      </c>
      <c r="G726" s="294">
        <f>даратиз!K730</f>
        <v>0</v>
      </c>
      <c r="H726" s="294">
        <f>димвенканали!Q730</f>
        <v>0.10991541339244454</v>
      </c>
      <c r="I726" s="294">
        <f>покрівлі!O730+'під зими'!M730+маляри!N730+водій!L730</f>
        <v>0.70062060420375083</v>
      </c>
      <c r="J726" s="294">
        <f>електрики!P730</f>
        <v>8.3164043491949738E-2</v>
      </c>
      <c r="K726" s="295">
        <f t="shared" si="64"/>
        <v>1.2845252571025323</v>
      </c>
      <c r="L726" s="295">
        <v>1.7391137208034643E-2</v>
      </c>
      <c r="M726" s="295">
        <f t="shared" si="65"/>
        <v>1.3</v>
      </c>
      <c r="N726" s="295">
        <f t="shared" si="66"/>
        <v>1.56</v>
      </c>
    </row>
    <row r="727" spans="1:14" ht="17.25" customHeight="1" x14ac:dyDescent="0.35">
      <c r="A727" s="293">
        <f t="shared" si="67"/>
        <v>6</v>
      </c>
      <c r="B727" s="293" t="s">
        <v>2105</v>
      </c>
      <c r="C727" s="293">
        <v>6</v>
      </c>
      <c r="D727" s="294">
        <f>'сходові кл'!O731</f>
        <v>0</v>
      </c>
      <c r="E727" s="294">
        <f>'прибуд тер'!O731</f>
        <v>0</v>
      </c>
      <c r="F727" s="294">
        <f>'слюсарі х.в.'!P731+водовідведення!P731+зварювальник!M731+'слюсарі ц.о. г.в.'!N731+'гаряча вода'!N731+'аварійні служби'!H731</f>
        <v>0.35640336415467494</v>
      </c>
      <c r="G727" s="294">
        <f>даратиз!K731</f>
        <v>0</v>
      </c>
      <c r="H727" s="294">
        <f>димвенканали!Q731</f>
        <v>6.1617261937520561E-2</v>
      </c>
      <c r="I727" s="294">
        <f>покрівлі!O731+'під зими'!M731+маляри!N731+водій!L731</f>
        <v>1.0101802442184704</v>
      </c>
      <c r="J727" s="294">
        <f>електрики!P731</f>
        <v>6.9931147417843315E-2</v>
      </c>
      <c r="K727" s="295">
        <f t="shared" si="64"/>
        <v>1.4981320177285091</v>
      </c>
      <c r="L727" s="295">
        <v>2.03939919171152E-2</v>
      </c>
      <c r="M727" s="295">
        <f t="shared" si="65"/>
        <v>1.52</v>
      </c>
      <c r="N727" s="295">
        <f t="shared" si="66"/>
        <v>1.8239999999999998</v>
      </c>
    </row>
    <row r="728" spans="1:14" ht="17.25" customHeight="1" x14ac:dyDescent="0.35">
      <c r="A728" s="293">
        <f t="shared" si="67"/>
        <v>7</v>
      </c>
      <c r="B728" s="293" t="s">
        <v>2106</v>
      </c>
      <c r="C728" s="293">
        <v>5</v>
      </c>
      <c r="D728" s="294">
        <f>'сходові кл'!O732</f>
        <v>0</v>
      </c>
      <c r="E728" s="294">
        <f>'прибуд тер'!O732</f>
        <v>0</v>
      </c>
      <c r="F728" s="294">
        <f>'слюсарі х.в.'!P732+водовідведення!P732+зварювальник!M732+'слюсарі ц.о. г.в.'!N732+'гаряча вода'!N732+'аварійні служби'!H732</f>
        <v>0.27294728403151614</v>
      </c>
      <c r="G728" s="294">
        <f>даратиз!K732</f>
        <v>0</v>
      </c>
      <c r="H728" s="294">
        <f>димвенканали!Q732</f>
        <v>0.10929573523378384</v>
      </c>
      <c r="I728" s="294">
        <f>покрівлі!O732+'під зими'!M732+маляри!N732+водій!L732</f>
        <v>1.0628143310954126</v>
      </c>
      <c r="J728" s="294">
        <f>електрики!P732</f>
        <v>6.2021387614768018E-2</v>
      </c>
      <c r="K728" s="295">
        <f t="shared" si="64"/>
        <v>1.5070787379754804</v>
      </c>
      <c r="L728" s="295">
        <v>2.0514203098039703E-2</v>
      </c>
      <c r="M728" s="295">
        <f t="shared" si="65"/>
        <v>1.53</v>
      </c>
      <c r="N728" s="295">
        <f t="shared" si="66"/>
        <v>1.8359999999999999</v>
      </c>
    </row>
    <row r="729" spans="1:14" ht="17.25" customHeight="1" x14ac:dyDescent="0.35">
      <c r="A729" s="293">
        <f t="shared" si="67"/>
        <v>8</v>
      </c>
      <c r="B729" s="293" t="s">
        <v>2107</v>
      </c>
      <c r="C729" s="293">
        <v>10</v>
      </c>
      <c r="D729" s="294">
        <f>'сходові кл'!O733</f>
        <v>0</v>
      </c>
      <c r="E729" s="294">
        <f>'прибуд тер'!O733</f>
        <v>0</v>
      </c>
      <c r="F729" s="294">
        <f>'слюсарі х.в.'!P733+водовідведення!P733+зварювальник!M733+'слюсарі ц.о. г.в.'!N733+'гаряча вода'!N733+'аварійні служби'!H733</f>
        <v>0.34636569572944365</v>
      </c>
      <c r="G729" s="294">
        <f>даратиз!K733</f>
        <v>0</v>
      </c>
      <c r="H729" s="294">
        <f>димвенканали!Q733</f>
        <v>8.7602915005513551E-2</v>
      </c>
      <c r="I729" s="294">
        <f>покрівлі!O733+'під зими'!M733+маляри!N733+водій!L733</f>
        <v>0.74759036320057237</v>
      </c>
      <c r="J729" s="294">
        <f>електрики!P733</f>
        <v>6.6072334103119981E-2</v>
      </c>
      <c r="K729" s="295">
        <f t="shared" si="64"/>
        <v>1.2476313080386494</v>
      </c>
      <c r="L729" s="295">
        <v>1.6962837378113018E-2</v>
      </c>
      <c r="M729" s="295">
        <f t="shared" si="65"/>
        <v>1.26</v>
      </c>
      <c r="N729" s="295">
        <f t="shared" si="66"/>
        <v>1.512</v>
      </c>
    </row>
    <row r="730" spans="1:14" ht="17.25" customHeight="1" x14ac:dyDescent="0.35">
      <c r="A730" s="293">
        <f t="shared" si="67"/>
        <v>9</v>
      </c>
      <c r="B730" s="293" t="s">
        <v>2108</v>
      </c>
      <c r="C730" s="293">
        <v>4</v>
      </c>
      <c r="D730" s="294">
        <f>'сходові кл'!O734</f>
        <v>0</v>
      </c>
      <c r="E730" s="294">
        <f>'прибуд тер'!O734</f>
        <v>0</v>
      </c>
      <c r="F730" s="294">
        <f>'слюсарі х.в.'!P734+водовідведення!P734+зварювальник!M734+'слюсарі ц.о. г.в.'!N734+'гаряча вода'!N734+'аварійні служби'!H734</f>
        <v>0.34911875352897587</v>
      </c>
      <c r="G730" s="294">
        <f>даратиз!K734</f>
        <v>0</v>
      </c>
      <c r="H730" s="294">
        <f>димвенканали!Q734</f>
        <v>4.4784620868391752E-2</v>
      </c>
      <c r="I730" s="294">
        <f>покрівлі!O734+'під зими'!M734+маляри!N734+водій!L734</f>
        <v>1.0462803438420167</v>
      </c>
      <c r="J730" s="294">
        <f>електрики!P734</f>
        <v>6.7130701010950269E-2</v>
      </c>
      <c r="K730" s="295">
        <f t="shared" si="64"/>
        <v>1.5073144192503347</v>
      </c>
      <c r="L730" s="295">
        <v>2.0550363535013078E-2</v>
      </c>
      <c r="M730" s="295">
        <f t="shared" si="65"/>
        <v>1.53</v>
      </c>
      <c r="N730" s="295">
        <f t="shared" si="66"/>
        <v>1.8359999999999999</v>
      </c>
    </row>
    <row r="731" spans="1:14" ht="17.25" customHeight="1" x14ac:dyDescent="0.35">
      <c r="A731" s="293">
        <f t="shared" si="67"/>
        <v>10</v>
      </c>
      <c r="B731" s="293" t="s">
        <v>2109</v>
      </c>
      <c r="C731" s="293">
        <v>10</v>
      </c>
      <c r="D731" s="294">
        <f>'сходові кл'!O735</f>
        <v>0</v>
      </c>
      <c r="E731" s="294">
        <f>'прибуд тер'!O735</f>
        <v>0</v>
      </c>
      <c r="F731" s="294">
        <f>'слюсарі х.в.'!P735+водовідведення!P735+зварювальник!M735+'слюсарі ц.о. г.в.'!N735+'гаряча вода'!N735+'аварійні служби'!H735</f>
        <v>0.39784269661131721</v>
      </c>
      <c r="G731" s="294">
        <f>даратиз!K735</f>
        <v>0</v>
      </c>
      <c r="H731" s="294">
        <f>димвенканали!Q735</f>
        <v>6.3405073191965144E-2</v>
      </c>
      <c r="I731" s="294">
        <f>покрівлі!O735+'під зими'!M735+маляри!N735+водій!L735</f>
        <v>1.0165659735078296</v>
      </c>
      <c r="J731" s="294">
        <f>електрики!P735</f>
        <v>8.5861803927176392E-2</v>
      </c>
      <c r="K731" s="295">
        <f t="shared" si="64"/>
        <v>1.5636755472382884</v>
      </c>
      <c r="L731" s="295">
        <v>2.1265454707937385E-2</v>
      </c>
      <c r="M731" s="295">
        <f t="shared" si="65"/>
        <v>1.58</v>
      </c>
      <c r="N731" s="295">
        <f t="shared" si="66"/>
        <v>1.8959999999999999</v>
      </c>
    </row>
    <row r="732" spans="1:14" ht="17.25" customHeight="1" x14ac:dyDescent="0.35">
      <c r="A732" s="293">
        <f t="shared" si="67"/>
        <v>11</v>
      </c>
      <c r="B732" s="293" t="s">
        <v>2110</v>
      </c>
      <c r="C732" s="293">
        <v>9</v>
      </c>
      <c r="D732" s="294">
        <f>'сходові кл'!O736</f>
        <v>0</v>
      </c>
      <c r="E732" s="294">
        <f>'прибуд тер'!O736</f>
        <v>0</v>
      </c>
      <c r="F732" s="294">
        <f>'слюсарі х.в.'!P736+водовідведення!P736+зварювальник!M736+'слюсарі ц.о. г.в.'!N736+'гаряча вода'!N736+'аварійні служби'!H736</f>
        <v>0.30939584913579898</v>
      </c>
      <c r="G732" s="294">
        <f>даратиз!K736</f>
        <v>0</v>
      </c>
      <c r="H732" s="294">
        <f>димвенканали!Q736</f>
        <v>6.5786965095998087E-2</v>
      </c>
      <c r="I732" s="294">
        <f>покрівлі!O736+'під зими'!M736+маляри!N736+водій!L736</f>
        <v>0.61044041236223723</v>
      </c>
      <c r="J732" s="294">
        <f>електрики!P736</f>
        <v>8.4982955798914447E-2</v>
      </c>
      <c r="K732" s="295">
        <f t="shared" si="64"/>
        <v>1.0706061823929487</v>
      </c>
      <c r="L732" s="295">
        <v>1.4707581642902701E-2</v>
      </c>
      <c r="M732" s="295">
        <f t="shared" si="65"/>
        <v>1.0900000000000001</v>
      </c>
      <c r="N732" s="295">
        <f t="shared" si="66"/>
        <v>1.3080000000000001</v>
      </c>
    </row>
    <row r="733" spans="1:14" ht="17.25" customHeight="1" x14ac:dyDescent="0.35">
      <c r="A733" s="293">
        <f t="shared" si="67"/>
        <v>12</v>
      </c>
      <c r="B733" s="293" t="s">
        <v>2111</v>
      </c>
      <c r="C733" s="293">
        <v>7</v>
      </c>
      <c r="D733" s="294">
        <f>'сходові кл'!O737</f>
        <v>0</v>
      </c>
      <c r="E733" s="294">
        <f>'прибуд тер'!O737</f>
        <v>0</v>
      </c>
      <c r="F733" s="294">
        <f>'слюсарі х.в.'!P737+водовідведення!P737+зварювальник!M737+'слюсарі ц.о. г.в.'!N737+'гаряча вода'!N737+'аварійні служби'!H737</f>
        <v>0.38088128759991302</v>
      </c>
      <c r="G733" s="294">
        <f>даратиз!K737</f>
        <v>0</v>
      </c>
      <c r="H733" s="294">
        <f>димвенканали!Q737</f>
        <v>5.7825023842479527E-2</v>
      </c>
      <c r="I733" s="294">
        <f>покрівлі!O737+'під зими'!M737+маляри!N737+водій!L737</f>
        <v>1.0756012079700337</v>
      </c>
      <c r="J733" s="294">
        <f>електрики!P737</f>
        <v>0.13001676617721347</v>
      </c>
      <c r="K733" s="295">
        <f t="shared" si="64"/>
        <v>1.6443242855896396</v>
      </c>
      <c r="L733" s="295">
        <v>2.2802759744641476E-2</v>
      </c>
      <c r="M733" s="295">
        <f t="shared" si="65"/>
        <v>1.67</v>
      </c>
      <c r="N733" s="295">
        <f t="shared" si="66"/>
        <v>2.004</v>
      </c>
    </row>
    <row r="734" spans="1:14" ht="17.25" customHeight="1" x14ac:dyDescent="0.35">
      <c r="A734" s="293">
        <f t="shared" si="67"/>
        <v>13</v>
      </c>
      <c r="B734" s="293" t="s">
        <v>2112</v>
      </c>
      <c r="C734" s="293">
        <v>11</v>
      </c>
      <c r="D734" s="294">
        <f>'сходові кл'!O738</f>
        <v>0</v>
      </c>
      <c r="E734" s="294">
        <f>'прибуд тер'!O738</f>
        <v>0</v>
      </c>
      <c r="F734" s="294">
        <f>'слюсарі х.в.'!P738+водовідведення!P738+зварювальник!M738+'слюсарі ц.о. г.в.'!N738+'гаряча вода'!N738+'аварійні служби'!H738</f>
        <v>0.31807489964207236</v>
      </c>
      <c r="G734" s="294">
        <f>даратиз!K738</f>
        <v>0</v>
      </c>
      <c r="H734" s="294">
        <f>димвенканали!Q738</f>
        <v>5.3131431413751033E-2</v>
      </c>
      <c r="I734" s="294">
        <f>покрівлі!O738+'під зими'!M738+маляри!N738+водій!L738</f>
        <v>0.81579934381217289</v>
      </c>
      <c r="J734" s="294">
        <f>електрики!P738</f>
        <v>9.0450512872924771E-2</v>
      </c>
      <c r="K734" s="295">
        <f t="shared" si="64"/>
        <v>1.277456187740921</v>
      </c>
      <c r="L734" s="295">
        <v>1.7530381330117039E-2</v>
      </c>
      <c r="M734" s="295">
        <f t="shared" si="65"/>
        <v>1.29</v>
      </c>
      <c r="N734" s="295">
        <f t="shared" si="66"/>
        <v>1.548</v>
      </c>
    </row>
    <row r="735" spans="1:14" ht="17.25" customHeight="1" x14ac:dyDescent="0.35">
      <c r="A735" s="293">
        <f t="shared" si="67"/>
        <v>14</v>
      </c>
      <c r="B735" s="293" t="s">
        <v>2113</v>
      </c>
      <c r="C735" s="293">
        <v>400</v>
      </c>
      <c r="D735" s="294">
        <f>'сходові кл'!O739</f>
        <v>1.082908601579935</v>
      </c>
      <c r="E735" s="294">
        <f>'прибуд тер'!O739</f>
        <v>0.69045548639042587</v>
      </c>
      <c r="F735" s="294">
        <f>'слюсарі х.в.'!P739+водовідведення!P739+зварювальник!M739+'слюсарі ц.о. г.в.'!N739+'гаряча вода'!N739+'аварійні служби'!H739</f>
        <v>0.46343799212974657</v>
      </c>
      <c r="G735" s="294">
        <f>даратиз!K739</f>
        <v>5.7573276360182307E-3</v>
      </c>
      <c r="H735" s="294">
        <f>димвенканали!Q739</f>
        <v>4.3349453679982573E-2</v>
      </c>
      <c r="I735" s="294">
        <f>покрівлі!O739+'під зими'!M739+маляри!N739+водій!L739</f>
        <v>0.23776536678802093</v>
      </c>
      <c r="J735" s="294">
        <f>електрики!P739</f>
        <v>4.8785070032592262E-2</v>
      </c>
      <c r="K735" s="295">
        <f t="shared" si="64"/>
        <v>2.5724592982367214</v>
      </c>
      <c r="L735" s="295">
        <v>3.2983755000593945E-2</v>
      </c>
      <c r="M735" s="295">
        <f t="shared" si="65"/>
        <v>2.61</v>
      </c>
      <c r="N735" s="295">
        <f t="shared" si="66"/>
        <v>3.1319999999999997</v>
      </c>
    </row>
    <row r="736" spans="1:14" ht="17.25" customHeight="1" x14ac:dyDescent="0.35">
      <c r="A736" s="293">
        <f t="shared" si="67"/>
        <v>15</v>
      </c>
      <c r="B736" s="293" t="s">
        <v>2114</v>
      </c>
      <c r="C736" s="293">
        <v>245</v>
      </c>
      <c r="D736" s="294">
        <f>'сходові кл'!O740</f>
        <v>0.60796217732601043</v>
      </c>
      <c r="E736" s="294">
        <f>'прибуд тер'!O740</f>
        <v>0.84981491906770568</v>
      </c>
      <c r="F736" s="294">
        <f>'слюсарі х.в.'!P740+водовідведення!P740+зварювальник!M740+'слюсарі ц.о. г.в.'!N740+'гаряча вода'!N740+'аварійні служби'!H740</f>
        <v>0.58443561627139529</v>
      </c>
      <c r="G736" s="294">
        <f>даратиз!K740</f>
        <v>5.8553239751726492E-3</v>
      </c>
      <c r="H736" s="294">
        <f>димвенканали!Q740</f>
        <v>8.4334884763897389E-2</v>
      </c>
      <c r="I736" s="294">
        <f>покрівлі!O740+'під зими'!M740+маляри!N740+водій!L740</f>
        <v>0.29838471849422138</v>
      </c>
      <c r="J736" s="294">
        <f>електрики!P740</f>
        <v>9.5714010545796313E-2</v>
      </c>
      <c r="K736" s="295">
        <f t="shared" si="64"/>
        <v>2.5265016504441995</v>
      </c>
      <c r="L736" s="295">
        <v>3.2541612485855256E-2</v>
      </c>
      <c r="M736" s="295">
        <f t="shared" si="65"/>
        <v>2.56</v>
      </c>
      <c r="N736" s="295">
        <f t="shared" si="66"/>
        <v>3.0720000000000001</v>
      </c>
    </row>
    <row r="737" spans="1:14" ht="17.25" customHeight="1" x14ac:dyDescent="0.35">
      <c r="A737" s="293">
        <f t="shared" si="67"/>
        <v>16</v>
      </c>
      <c r="B737" s="293" t="s">
        <v>2115</v>
      </c>
      <c r="C737" s="293">
        <v>24</v>
      </c>
      <c r="D737" s="294">
        <f>'сходові кл'!O741</f>
        <v>0</v>
      </c>
      <c r="E737" s="294">
        <f>'прибуд тер'!O741</f>
        <v>0.73860121317340055</v>
      </c>
      <c r="F737" s="294">
        <f>'слюсарі х.в.'!P741+водовідведення!P741+зварювальник!M741+'слюсарі ц.о. г.в.'!N741+'гаряча вода'!N741+'аварійні служби'!H741</f>
        <v>0.36719835821248392</v>
      </c>
      <c r="G737" s="294">
        <f>даратиз!K741</f>
        <v>0</v>
      </c>
      <c r="H737" s="294">
        <f>димвенканали!Q741</f>
        <v>0.13054768375146403</v>
      </c>
      <c r="I737" s="294">
        <f>покрівлі!O741+'під зими'!M741+маляри!N741+водій!L741</f>
        <v>0.62030902707683289</v>
      </c>
      <c r="J737" s="294">
        <f>електрики!P741</f>
        <v>7.4081101873195124E-2</v>
      </c>
      <c r="K737" s="295">
        <f t="shared" si="64"/>
        <v>1.9307373840873765</v>
      </c>
      <c r="L737" s="295">
        <v>2.5200916325590815E-2</v>
      </c>
      <c r="M737" s="295">
        <f t="shared" si="65"/>
        <v>1.96</v>
      </c>
      <c r="N737" s="295">
        <f t="shared" si="66"/>
        <v>2.3519999999999999</v>
      </c>
    </row>
    <row r="738" spans="1:14" ht="17.25" customHeight="1" x14ac:dyDescent="0.35">
      <c r="A738" s="293">
        <f t="shared" si="67"/>
        <v>17</v>
      </c>
      <c r="B738" s="293" t="s">
        <v>2116</v>
      </c>
      <c r="C738" s="293">
        <v>32</v>
      </c>
      <c r="D738" s="294">
        <f>'сходові кл'!O742</f>
        <v>0</v>
      </c>
      <c r="E738" s="294">
        <f>'прибуд тер'!O742</f>
        <v>1.3403436602092407</v>
      </c>
      <c r="F738" s="294">
        <f>'слюсарі х.в.'!P742+водовідведення!P742+зварювальник!M742+'слюсарі ц.о. г.в.'!N742+'гаряча вода'!N742+'аварійні служби'!H742</f>
        <v>0.47297749588767224</v>
      </c>
      <c r="G738" s="294">
        <f>даратиз!K742</f>
        <v>0</v>
      </c>
      <c r="H738" s="294">
        <f>димвенканали!Q742</f>
        <v>6.2107683154323176E-2</v>
      </c>
      <c r="I738" s="294">
        <f>покрівлі!O742+'під зими'!M742+маляри!N742+водій!L742</f>
        <v>0.60575343125366177</v>
      </c>
      <c r="J738" s="294">
        <f>електрики!P742</f>
        <v>5.286580509106821E-2</v>
      </c>
      <c r="K738" s="295">
        <f t="shared" si="64"/>
        <v>2.5340480755959662</v>
      </c>
      <c r="L738" s="295">
        <v>3.2665257984291526E-2</v>
      </c>
      <c r="M738" s="295">
        <f t="shared" si="65"/>
        <v>2.57</v>
      </c>
      <c r="N738" s="295">
        <f t="shared" si="66"/>
        <v>3.0839999999999996</v>
      </c>
    </row>
    <row r="739" spans="1:14" ht="17.25" customHeight="1" x14ac:dyDescent="0.35">
      <c r="A739" s="293">
        <f t="shared" si="67"/>
        <v>18</v>
      </c>
      <c r="B739" s="293" t="s">
        <v>2117</v>
      </c>
      <c r="C739" s="293">
        <v>10</v>
      </c>
      <c r="D739" s="294">
        <f>'сходові кл'!O743</f>
        <v>0</v>
      </c>
      <c r="E739" s="294">
        <f>'прибуд тер'!O743</f>
        <v>0.87701973138430778</v>
      </c>
      <c r="F739" s="294">
        <f>'слюсарі х.в.'!P743+водовідведення!P743+зварювальник!M743+'слюсарі ц.о. г.в.'!N743+'гаряча вода'!N743+'аварійні служби'!H743</f>
        <v>0.40331195041040802</v>
      </c>
      <c r="G739" s="294">
        <f>даратиз!K743</f>
        <v>0</v>
      </c>
      <c r="H739" s="294">
        <f>димвенканали!Q743</f>
        <v>7.7506570862938162E-2</v>
      </c>
      <c r="I739" s="294">
        <f>покрівлі!O743+'під зими'!M743+маляри!N743+водій!L743</f>
        <v>0.6021303256644237</v>
      </c>
      <c r="J739" s="294">
        <f>електрики!P743</f>
        <v>8.7964366841934843E-2</v>
      </c>
      <c r="K739" s="295">
        <f t="shared" si="64"/>
        <v>2.0479329451640123</v>
      </c>
      <c r="L739" s="295">
        <v>2.6602675544054682E-2</v>
      </c>
      <c r="M739" s="295">
        <f t="shared" si="65"/>
        <v>2.0699999999999998</v>
      </c>
      <c r="N739" s="295">
        <f t="shared" si="66"/>
        <v>2.4839999999999995</v>
      </c>
    </row>
    <row r="740" spans="1:14" ht="17.25" customHeight="1" x14ac:dyDescent="0.35">
      <c r="A740" s="293">
        <f t="shared" si="67"/>
        <v>19</v>
      </c>
      <c r="B740" s="293" t="s">
        <v>2218</v>
      </c>
      <c r="C740" s="293">
        <v>82</v>
      </c>
      <c r="D740" s="294">
        <f>'сходові кл'!O744</f>
        <v>0.55227659223456793</v>
      </c>
      <c r="E740" s="294">
        <f>'прибуд тер'!O744</f>
        <v>1.4627818461776263</v>
      </c>
      <c r="F740" s="294">
        <f>'слюсарі х.в.'!P744+водовідведення!P744+зварювальник!M744+'слюсарі ц.о. г.в.'!N744+'гаряча вода'!N744+'аварійні служби'!H744</f>
        <v>0.41401267813623344</v>
      </c>
      <c r="G740" s="294">
        <f>даратиз!K744</f>
        <v>1.0032281652963312E-2</v>
      </c>
      <c r="H740" s="294">
        <f>димвенканали!Q744</f>
        <v>5.5321353438348903E-2</v>
      </c>
      <c r="I740" s="294">
        <f>покрівлі!O744+'під зими'!M744+маляри!N744+водій!L744</f>
        <v>0.42880140950714196</v>
      </c>
      <c r="J740" s="294">
        <f>електрики!P744</f>
        <v>6.540181816553102E-2</v>
      </c>
      <c r="K740" s="295">
        <f t="shared" si="64"/>
        <v>2.9886279793124131</v>
      </c>
      <c r="L740" s="295">
        <v>3.8281419030023862E-2</v>
      </c>
      <c r="M740" s="295">
        <f t="shared" si="65"/>
        <v>3.03</v>
      </c>
      <c r="N740" s="295">
        <f t="shared" si="66"/>
        <v>3.6359999999999997</v>
      </c>
    </row>
    <row r="741" spans="1:14" ht="17.25" customHeight="1" x14ac:dyDescent="0.35">
      <c r="A741" s="293">
        <f t="shared" si="67"/>
        <v>20</v>
      </c>
      <c r="B741" s="293" t="s">
        <v>2118</v>
      </c>
      <c r="C741" s="293">
        <v>9</v>
      </c>
      <c r="D741" s="294">
        <f>'сходові кл'!O745</f>
        <v>0</v>
      </c>
      <c r="E741" s="294">
        <f>'прибуд тер'!O745</f>
        <v>1.3798431579158639</v>
      </c>
      <c r="F741" s="294">
        <f>'слюсарі х.в.'!P745+водовідведення!P745+зварювальник!M745+'слюсарі ц.о. г.в.'!N745+'гаряча вода'!N745+'аварійні служби'!H745</f>
        <v>0.35828727715037423</v>
      </c>
      <c r="G741" s="294">
        <f>даратиз!K745</f>
        <v>0</v>
      </c>
      <c r="H741" s="294">
        <f>димвенканали!Q745</f>
        <v>0.10894694706137351</v>
      </c>
      <c r="I741" s="294">
        <f>покрівлі!O745+'під зими'!M745+маляри!N745+водій!L745</f>
        <v>0.60372266056529744</v>
      </c>
      <c r="J741" s="294">
        <f>електрики!P745</f>
        <v>7.0655386179636959E-2</v>
      </c>
      <c r="K741" s="295">
        <f t="shared" si="64"/>
        <v>2.5214554288725459</v>
      </c>
      <c r="L741" s="295">
        <v>3.2713439958433711E-2</v>
      </c>
      <c r="M741" s="295">
        <f t="shared" si="65"/>
        <v>2.5499999999999998</v>
      </c>
      <c r="N741" s="295">
        <f t="shared" si="66"/>
        <v>3.0599999999999996</v>
      </c>
    </row>
    <row r="742" spans="1:14" ht="17.25" customHeight="1" x14ac:dyDescent="0.35">
      <c r="A742" s="293">
        <f t="shared" si="67"/>
        <v>21</v>
      </c>
      <c r="B742" s="293" t="s">
        <v>2219</v>
      </c>
      <c r="C742" s="293">
        <v>84</v>
      </c>
      <c r="D742" s="294">
        <f>'сходові кл'!O746</f>
        <v>0.99273808168402944</v>
      </c>
      <c r="E742" s="294">
        <f>'прибуд тер'!O746</f>
        <v>0.85233002994918727</v>
      </c>
      <c r="F742" s="294">
        <f>'слюсарі х.в.'!P746+водовідведення!P746+зварювальник!M746+'слюсарі ц.о. г.в.'!N746+'гаряча вода'!N746+'аварійні служби'!H746</f>
        <v>0.41508017139721509</v>
      </c>
      <c r="G742" s="294">
        <f>даратиз!K746</f>
        <v>6.30951980347949E-3</v>
      </c>
      <c r="H742" s="294">
        <f>димвенканали!Q746</f>
        <v>8.1183201390687326E-2</v>
      </c>
      <c r="I742" s="294">
        <f>покрівлі!O746+'під зими'!M746+маляри!N746+водій!L746</f>
        <v>0.36687291251204812</v>
      </c>
      <c r="J742" s="294">
        <f>електрики!P746</f>
        <v>6.2521588147516016E-2</v>
      </c>
      <c r="K742" s="295">
        <f t="shared" si="64"/>
        <v>2.7770355048841626</v>
      </c>
      <c r="L742" s="295">
        <v>3.5701565399844627E-2</v>
      </c>
      <c r="M742" s="295">
        <f t="shared" si="65"/>
        <v>2.81</v>
      </c>
      <c r="N742" s="295">
        <f t="shared" si="66"/>
        <v>3.3719999999999999</v>
      </c>
    </row>
    <row r="743" spans="1:14" ht="17.25" customHeight="1" x14ac:dyDescent="0.35">
      <c r="A743" s="293">
        <f t="shared" si="67"/>
        <v>22</v>
      </c>
      <c r="B743" s="293" t="s">
        <v>2220</v>
      </c>
      <c r="C743" s="293">
        <v>8</v>
      </c>
      <c r="D743" s="294">
        <f>'сходові кл'!O747</f>
        <v>0</v>
      </c>
      <c r="E743" s="294">
        <f>'прибуд тер'!O747</f>
        <v>0</v>
      </c>
      <c r="F743" s="294">
        <f>'слюсарі х.в.'!P747+водовідведення!P747+зварювальник!M747+'слюсарі ц.о. г.в.'!N747+'гаряча вода'!N747+'аварійні служби'!H747</f>
        <v>0.40403463504320802</v>
      </c>
      <c r="G743" s="294">
        <f>даратиз!K747</f>
        <v>0</v>
      </c>
      <c r="H743" s="294">
        <f>димвенканали!Q747</f>
        <v>0.10718568519336284</v>
      </c>
      <c r="I743" s="294">
        <f>покрівлі!O747+'під зими'!M747+маляри!N747+водій!L747</f>
        <v>0.7249065464229657</v>
      </c>
      <c r="J743" s="294">
        <f>електрики!P747</f>
        <v>8.8242190831058123E-2</v>
      </c>
      <c r="K743" s="295">
        <f t="shared" si="64"/>
        <v>1.3243690574905949</v>
      </c>
      <c r="L743" s="295">
        <v>1.7830616530278086E-2</v>
      </c>
      <c r="M743" s="295">
        <f t="shared" si="65"/>
        <v>1.34</v>
      </c>
      <c r="N743" s="295">
        <f t="shared" si="66"/>
        <v>1.6080000000000001</v>
      </c>
    </row>
    <row r="744" spans="1:14" ht="17.25" customHeight="1" x14ac:dyDescent="0.35">
      <c r="A744" s="293">
        <f t="shared" si="67"/>
        <v>23</v>
      </c>
      <c r="B744" s="293" t="s">
        <v>1134</v>
      </c>
      <c r="C744" s="293">
        <v>22</v>
      </c>
      <c r="D744" s="294">
        <f>'сходові кл'!O748</f>
        <v>0</v>
      </c>
      <c r="E744" s="294">
        <f>'прибуд тер'!O748</f>
        <v>0.60571800241608409</v>
      </c>
      <c r="F744" s="294">
        <f>'слюсарі х.в.'!P748+водовідведення!P748+зварювальник!M748+'слюсарі ц.о. г.в.'!N748+'гаряча вода'!N748+'аварійні служби'!H748</f>
        <v>0.33252893575899045</v>
      </c>
      <c r="G744" s="294">
        <f>даратиз!K748</f>
        <v>0</v>
      </c>
      <c r="H744" s="294">
        <f>димвенканали!Q748</f>
        <v>0.10706059076485581</v>
      </c>
      <c r="I744" s="294">
        <f>покрівлі!O748+'під зими'!M748+маляри!N748+водій!L748</f>
        <v>0.57648163354628201</v>
      </c>
      <c r="J744" s="294">
        <f>електрики!P748</f>
        <v>6.0753023746901932E-2</v>
      </c>
      <c r="K744" s="295">
        <f t="shared" si="64"/>
        <v>1.682542186233114</v>
      </c>
      <c r="L744" s="295">
        <v>2.1939832269120198E-2</v>
      </c>
      <c r="M744" s="295">
        <f t="shared" si="65"/>
        <v>1.7</v>
      </c>
      <c r="N744" s="295">
        <f t="shared" si="66"/>
        <v>2.04</v>
      </c>
    </row>
    <row r="745" spans="1:14" ht="17.25" customHeight="1" x14ac:dyDescent="0.35">
      <c r="A745" s="293">
        <f t="shared" si="67"/>
        <v>24</v>
      </c>
      <c r="B745" s="293" t="s">
        <v>1135</v>
      </c>
      <c r="C745" s="293">
        <v>24</v>
      </c>
      <c r="D745" s="294">
        <f>'сходові кл'!O749</f>
        <v>0</v>
      </c>
      <c r="E745" s="294">
        <f>'прибуд тер'!O749</f>
        <v>0.60198910279263207</v>
      </c>
      <c r="F745" s="294">
        <f>'слюсарі х.в.'!P749+водовідведення!P749+зварювальник!M749+'слюсарі ц.о. г.в.'!N749+'гаряча вода'!N749+'аварійні служби'!H749</f>
        <v>0.32995340910940141</v>
      </c>
      <c r="G745" s="294">
        <f>даратиз!K749</f>
        <v>0</v>
      </c>
      <c r="H745" s="294">
        <f>димвенканали!Q749</f>
        <v>0.10531577848857603</v>
      </c>
      <c r="I745" s="294">
        <f>покрівлі!O749+'під зими'!M749+маляри!N749+водій!L749</f>
        <v>0.57254482183552802</v>
      </c>
      <c r="J745" s="294">
        <f>електрики!P749</f>
        <v>5.9762905712829682E-2</v>
      </c>
      <c r="K745" s="295">
        <f t="shared" ref="K745:K766" si="68">D745+E745+F745+G745+H745+I745+J745</f>
        <v>1.6695660179389673</v>
      </c>
      <c r="L745" s="295">
        <v>2.1774272018112113E-2</v>
      </c>
      <c r="M745" s="295">
        <f t="shared" ref="M745:M766" si="69">ROUND(K745+L745,2)</f>
        <v>1.69</v>
      </c>
      <c r="N745" s="295">
        <f t="shared" si="66"/>
        <v>2.028</v>
      </c>
    </row>
    <row r="746" spans="1:14" ht="17.25" customHeight="1" x14ac:dyDescent="0.35">
      <c r="A746" s="293">
        <f t="shared" si="67"/>
        <v>25</v>
      </c>
      <c r="B746" s="293" t="s">
        <v>1136</v>
      </c>
      <c r="C746" s="293">
        <v>14</v>
      </c>
      <c r="D746" s="294">
        <f>'сходові кл'!O750</f>
        <v>0</v>
      </c>
      <c r="E746" s="294">
        <f>'прибуд тер'!O750</f>
        <v>0.59584635684576859</v>
      </c>
      <c r="F746" s="294">
        <f>'слюсарі х.в.'!P750+водовідведення!P750+зварювальник!M750+'слюсарі ц.о. г.в.'!N750+'гаряча вода'!N750+'аварійні служби'!H750</f>
        <v>0.32995340910940141</v>
      </c>
      <c r="G746" s="294">
        <f>даратиз!K750</f>
        <v>0</v>
      </c>
      <c r="H746" s="294">
        <f>димвенканали!Q750</f>
        <v>0.10531577848857603</v>
      </c>
      <c r="I746" s="294">
        <f>покрівлі!O750+'під зими'!M750+маляри!N750+водій!L750</f>
        <v>0.56954227422671388</v>
      </c>
      <c r="J746" s="294">
        <f>електрики!P750</f>
        <v>5.9762905712829682E-2</v>
      </c>
      <c r="K746" s="295">
        <f t="shared" si="68"/>
        <v>1.6604207243832896</v>
      </c>
      <c r="L746" s="295">
        <v>2.1658853567695112E-2</v>
      </c>
      <c r="M746" s="295">
        <f t="shared" si="69"/>
        <v>1.68</v>
      </c>
      <c r="N746" s="295">
        <f t="shared" si="66"/>
        <v>2.016</v>
      </c>
    </row>
    <row r="747" spans="1:14" ht="17.25" customHeight="1" x14ac:dyDescent="0.35">
      <c r="A747" s="293">
        <f t="shared" si="67"/>
        <v>26</v>
      </c>
      <c r="B747" s="293" t="s">
        <v>1137</v>
      </c>
      <c r="C747" s="293">
        <v>23</v>
      </c>
      <c r="D747" s="294">
        <f>'сходові кл'!O751</f>
        <v>0</v>
      </c>
      <c r="E747" s="294">
        <f>'прибуд тер'!O751</f>
        <v>0.51257831887828842</v>
      </c>
      <c r="F747" s="294">
        <f>'слюсарі х.в.'!P751+водовідведення!P751+зварювальник!M751+'слюсарі ц.о. г.в.'!N751+'гаряча вода'!N751+'аварійні служби'!H751</f>
        <v>0.29031806431366652</v>
      </c>
      <c r="G747" s="294">
        <f>даратиз!K751</f>
        <v>0</v>
      </c>
      <c r="H747" s="294">
        <f>димвенканали!Q751</f>
        <v>8.9673690833616232E-2</v>
      </c>
      <c r="I747" s="294">
        <f>покрівлі!O751+'під зими'!M751+маляри!N751+водій!L751</f>
        <v>0.50988812447184872</v>
      </c>
      <c r="J747" s="294">
        <f>електрики!P751</f>
        <v>4.4525762010515377E-2</v>
      </c>
      <c r="K747" s="295">
        <f t="shared" si="68"/>
        <v>1.4469839605079351</v>
      </c>
      <c r="L747" s="295">
        <v>1.893290002953579E-2</v>
      </c>
      <c r="M747" s="295">
        <f t="shared" si="69"/>
        <v>1.47</v>
      </c>
      <c r="N747" s="295">
        <f t="shared" si="66"/>
        <v>1.764</v>
      </c>
    </row>
    <row r="748" spans="1:14" ht="17.25" customHeight="1" x14ac:dyDescent="0.35">
      <c r="A748" s="293">
        <f t="shared" si="67"/>
        <v>27</v>
      </c>
      <c r="B748" s="293" t="s">
        <v>1138</v>
      </c>
      <c r="C748" s="293">
        <v>18</v>
      </c>
      <c r="D748" s="294">
        <f>'сходові кл'!O752</f>
        <v>0</v>
      </c>
      <c r="E748" s="294">
        <f>'прибуд тер'!O752</f>
        <v>0.58599765673261539</v>
      </c>
      <c r="F748" s="294">
        <f>'слюсарі х.в.'!P752+водовідведення!P752+зварювальник!M752+'слюсарі ц.о. г.в.'!N752+'гаряча вода'!N752+'аварійні служби'!H752</f>
        <v>0.3273838689628718</v>
      </c>
      <c r="G748" s="294">
        <f>даратиз!K752</f>
        <v>0</v>
      </c>
      <c r="H748" s="294">
        <f>димвенканали!Q752</f>
        <v>0.10357502181934336</v>
      </c>
      <c r="I748" s="294">
        <f>покрівлі!O752+'під зими'!M752+маляри!N752+водій!L752</f>
        <v>0.5670484227003848</v>
      </c>
      <c r="J748" s="294">
        <f>електрики!P752</f>
        <v>5.8775089089477123E-2</v>
      </c>
      <c r="K748" s="295">
        <f t="shared" si="68"/>
        <v>1.6427800593046926</v>
      </c>
      <c r="L748" s="295">
        <v>2.1436302784941186E-2</v>
      </c>
      <c r="M748" s="295">
        <f t="shared" si="69"/>
        <v>1.66</v>
      </c>
      <c r="N748" s="295">
        <f t="shared" si="66"/>
        <v>1.9919999999999998</v>
      </c>
    </row>
    <row r="749" spans="1:14" ht="17.25" customHeight="1" x14ac:dyDescent="0.35">
      <c r="A749" s="293">
        <f t="shared" si="67"/>
        <v>28</v>
      </c>
      <c r="B749" s="293" t="s">
        <v>1139</v>
      </c>
      <c r="C749" s="293">
        <v>21</v>
      </c>
      <c r="D749" s="294">
        <f>'сходові кл'!O753</f>
        <v>0</v>
      </c>
      <c r="E749" s="294">
        <f>'прибуд тер'!O753</f>
        <v>0.76381622186322007</v>
      </c>
      <c r="F749" s="294">
        <f>'слюсарі х.в.'!P753+водовідведення!P753+зварювальник!M753+'слюсарі ц.о. г.в.'!N753+'гаряча вода'!N753+'аварійні служби'!H753</f>
        <v>0.37174351341173206</v>
      </c>
      <c r="G749" s="294">
        <f>даратиз!K753</f>
        <v>0</v>
      </c>
      <c r="H749" s="294">
        <f>димвенканали!Q753</f>
        <v>0.1336268375200769</v>
      </c>
      <c r="I749" s="294">
        <f>покрівлі!O753+'під зими'!M753+маляри!N753+водій!L753</f>
        <v>0.37415016998749395</v>
      </c>
      <c r="J749" s="294">
        <f>електрики!P753</f>
        <v>7.5828410576504732E-2</v>
      </c>
      <c r="K749" s="295">
        <f t="shared" si="68"/>
        <v>1.719165153359028</v>
      </c>
      <c r="L749" s="295">
        <v>2.2357196120461827E-2</v>
      </c>
      <c r="M749" s="295">
        <f t="shared" si="69"/>
        <v>1.74</v>
      </c>
      <c r="N749" s="295">
        <f t="shared" si="66"/>
        <v>2.0880000000000001</v>
      </c>
    </row>
    <row r="750" spans="1:14" ht="17.25" customHeight="1" x14ac:dyDescent="0.35">
      <c r="A750" s="293">
        <f t="shared" si="67"/>
        <v>29</v>
      </c>
      <c r="B750" s="293" t="s">
        <v>863</v>
      </c>
      <c r="C750" s="293">
        <v>111</v>
      </c>
      <c r="D750" s="294">
        <f>'сходові кл'!O754</f>
        <v>0.54979046281795096</v>
      </c>
      <c r="E750" s="294">
        <f>'прибуд тер'!O754</f>
        <v>0.73864521304746988</v>
      </c>
      <c r="F750" s="294">
        <f>'слюсарі х.в.'!P754+водовідведення!P754+зварювальник!M754+'слюсарі ц.о. г.в.'!N754+'гаряча вода'!N754+'аварійні служби'!H754</f>
        <v>0.40873058944287166</v>
      </c>
      <c r="G750" s="294">
        <f>даратиз!K754</f>
        <v>0</v>
      </c>
      <c r="H750" s="294">
        <f>димвенканали!Q754</f>
        <v>8.3755818057319881E-2</v>
      </c>
      <c r="I750" s="294">
        <f>покрівлі!O754+'під зими'!M754+маляри!N754+водій!L754</f>
        <v>0.34235358595660786</v>
      </c>
      <c r="J750" s="294">
        <f>електрики!P754</f>
        <v>6.3371207737290644E-2</v>
      </c>
      <c r="K750" s="295">
        <f t="shared" si="68"/>
        <v>2.1866468770595109</v>
      </c>
      <c r="L750" s="295">
        <v>2.8228150538961917E-2</v>
      </c>
      <c r="M750" s="295">
        <f t="shared" si="69"/>
        <v>2.21</v>
      </c>
      <c r="N750" s="295">
        <f t="shared" si="66"/>
        <v>2.6519999999999997</v>
      </c>
    </row>
    <row r="751" spans="1:14" ht="17.25" customHeight="1" x14ac:dyDescent="0.35">
      <c r="A751" s="293">
        <f t="shared" si="67"/>
        <v>30</v>
      </c>
      <c r="B751" s="293" t="s">
        <v>864</v>
      </c>
      <c r="C751" s="293">
        <v>23</v>
      </c>
      <c r="D751" s="294">
        <f>'сходові кл'!O755</f>
        <v>0</v>
      </c>
      <c r="E751" s="294">
        <f>'прибуд тер'!O755</f>
        <v>0.77224047634763471</v>
      </c>
      <c r="F751" s="294">
        <f>'слюсарі х.в.'!P755+водовідведення!P755+зварювальник!M755+'слюсарі ц.о. г.в.'!N755+'гаряча вода'!N755+'аварійні служби'!H755</f>
        <v>0.3759748907734084</v>
      </c>
      <c r="G751" s="294">
        <f>даратиз!K755</f>
        <v>0</v>
      </c>
      <c r="H751" s="294">
        <f>димвенканали!Q755</f>
        <v>0.13649341984311486</v>
      </c>
      <c r="I751" s="294">
        <f>покрівлі!O755+'під зими'!M755+маляри!N755+водій!L755</f>
        <v>0.61376593583930605</v>
      </c>
      <c r="J751" s="294">
        <f>електрики!P755</f>
        <v>7.7455092651578267E-2</v>
      </c>
      <c r="K751" s="295">
        <f t="shared" si="68"/>
        <v>1.9759298154550422</v>
      </c>
      <c r="L751" s="295">
        <v>2.5639058277804942E-2</v>
      </c>
      <c r="M751" s="295">
        <f t="shared" si="69"/>
        <v>2</v>
      </c>
      <c r="N751" s="295">
        <f t="shared" si="66"/>
        <v>2.4</v>
      </c>
    </row>
    <row r="752" spans="1:14" ht="17.25" customHeight="1" x14ac:dyDescent="0.35">
      <c r="A752" s="293">
        <f t="shared" si="67"/>
        <v>31</v>
      </c>
      <c r="B752" s="293" t="s">
        <v>2221</v>
      </c>
      <c r="C752" s="293">
        <v>1</v>
      </c>
      <c r="D752" s="294">
        <f>'сходові кл'!O756</f>
        <v>0</v>
      </c>
      <c r="E752" s="294">
        <f>'прибуд тер'!O756</f>
        <v>0</v>
      </c>
      <c r="F752" s="294">
        <f>'слюсарі х.в.'!P756+водовідведення!P756+зварювальник!M756+'слюсарі ц.о. г.в.'!N756+'гаряча вода'!N756+'аварійні служби'!H756</f>
        <v>0.35279072247654952</v>
      </c>
      <c r="G752" s="294">
        <f>даратиз!K756</f>
        <v>0</v>
      </c>
      <c r="H752" s="294">
        <f>димвенканали!Q756</f>
        <v>0.12078710926537327</v>
      </c>
      <c r="I752" s="294">
        <f>покрівлі!O756+'під зими'!M756+маляри!N756+водій!L756</f>
        <v>1.7134892844503831</v>
      </c>
      <c r="J752" s="294">
        <f>електрики!P756</f>
        <v>6.8542327901367453E-2</v>
      </c>
      <c r="K752" s="295">
        <f t="shared" si="68"/>
        <v>2.2556094440936731</v>
      </c>
      <c r="L752" s="295">
        <v>3.1202546913447069E-2</v>
      </c>
      <c r="M752" s="295">
        <f t="shared" si="69"/>
        <v>2.29</v>
      </c>
      <c r="N752" s="295">
        <f t="shared" si="66"/>
        <v>2.7479999999999998</v>
      </c>
    </row>
    <row r="753" spans="1:14" ht="17.25" customHeight="1" x14ac:dyDescent="0.35">
      <c r="A753" s="293">
        <f t="shared" si="67"/>
        <v>32</v>
      </c>
      <c r="B753" s="293" t="s">
        <v>2222</v>
      </c>
      <c r="C753" s="293">
        <v>6</v>
      </c>
      <c r="D753" s="294">
        <f>'сходові кл'!O757</f>
        <v>0</v>
      </c>
      <c r="E753" s="294">
        <f>'прибуд тер'!O757</f>
        <v>0</v>
      </c>
      <c r="F753" s="294">
        <f>'слюсарі х.в.'!P757+водовідведення!P757+зварювальник!M757+'слюсарі ц.о. г.в.'!N757+'гаряча вода'!N757+'аварійні служби'!H757</f>
        <v>0.28520392920939241</v>
      </c>
      <c r="G753" s="294">
        <f>даратиз!K757</f>
        <v>0</v>
      </c>
      <c r="H753" s="294">
        <f>димвенканали!Q757</f>
        <v>6.1451243480758873E-2</v>
      </c>
      <c r="I753" s="294">
        <f>покрівлі!O757+'під зими'!M757+маляри!N757+водій!L757</f>
        <v>1.0017788235851641</v>
      </c>
      <c r="J753" s="294">
        <f>електрики!P757</f>
        <v>6.974272844548364E-2</v>
      </c>
      <c r="K753" s="295">
        <f t="shared" si="68"/>
        <v>1.418176724720799</v>
      </c>
      <c r="L753" s="295">
        <v>1.9585864327551522E-2</v>
      </c>
      <c r="M753" s="295">
        <f t="shared" si="69"/>
        <v>1.44</v>
      </c>
      <c r="N753" s="295">
        <f t="shared" si="66"/>
        <v>1.728</v>
      </c>
    </row>
    <row r="754" spans="1:14" ht="17.25" customHeight="1" x14ac:dyDescent="0.35">
      <c r="A754" s="293">
        <f t="shared" si="67"/>
        <v>33</v>
      </c>
      <c r="B754" s="293" t="s">
        <v>2223</v>
      </c>
      <c r="C754" s="293">
        <v>7</v>
      </c>
      <c r="D754" s="294">
        <f>'сходові кл'!O758</f>
        <v>0</v>
      </c>
      <c r="E754" s="294">
        <f>'прибуд тер'!O758</f>
        <v>0</v>
      </c>
      <c r="F754" s="294">
        <f>'слюсарі х.в.'!P758+водовідведення!P758+зварювальник!M758+'слюсарі ц.о. г.в.'!N758+'гаряча вода'!N758+'аварійні служби'!H758</f>
        <v>0.42551610746599489</v>
      </c>
      <c r="G754" s="294">
        <f>даратиз!K758</f>
        <v>0</v>
      </c>
      <c r="H754" s="294">
        <f>димвенканали!Q758</f>
        <v>2.8342589235515216E-2</v>
      </c>
      <c r="I754" s="294">
        <f>покрівлі!O758+'під зими'!M758+маляри!N758+водій!L758</f>
        <v>1.1952458607225018</v>
      </c>
      <c r="J754" s="294">
        <f>електрики!P758</f>
        <v>9.6500382703241017E-2</v>
      </c>
      <c r="K754" s="295">
        <f t="shared" si="68"/>
        <v>1.7456049401272531</v>
      </c>
      <c r="L754" s="295">
        <v>2.400420337747947E-2</v>
      </c>
      <c r="M754" s="295">
        <f t="shared" si="69"/>
        <v>1.77</v>
      </c>
      <c r="N754" s="295">
        <f t="shared" si="66"/>
        <v>2.1240000000000001</v>
      </c>
    </row>
    <row r="755" spans="1:14" ht="17.25" customHeight="1" x14ac:dyDescent="0.35">
      <c r="A755" s="293">
        <f t="shared" si="67"/>
        <v>34</v>
      </c>
      <c r="B755" s="293" t="s">
        <v>865</v>
      </c>
      <c r="C755" s="293">
        <v>10</v>
      </c>
      <c r="D755" s="294">
        <f>'сходові кл'!O759</f>
        <v>0</v>
      </c>
      <c r="E755" s="294">
        <f>'прибуд тер'!O759</f>
        <v>0</v>
      </c>
      <c r="F755" s="294">
        <f>'слюсарі х.в.'!P759+водовідведення!P759+зварювальник!M759+'слюсарі ц.о. г.в.'!N759+'гаряча вода'!N759+'аварійні служби'!H759</f>
        <v>0.41484282134790962</v>
      </c>
      <c r="G755" s="294">
        <f>даратиз!K759</f>
        <v>0</v>
      </c>
      <c r="H755" s="294">
        <f>димвенканали!Q759</f>
        <v>4.0706206902031306E-2</v>
      </c>
      <c r="I755" s="294">
        <f>покрівлі!O759+'під зими'!M759+маляри!N759+водій!L759</f>
        <v>0.77179582719170203</v>
      </c>
      <c r="J755" s="294">
        <f>електрики!P759</f>
        <v>9.2397216824520539E-2</v>
      </c>
      <c r="K755" s="295">
        <f t="shared" si="68"/>
        <v>1.3197420722661635</v>
      </c>
      <c r="L755" s="295">
        <v>1.8137690181936204E-2</v>
      </c>
      <c r="M755" s="295">
        <f t="shared" si="69"/>
        <v>1.34</v>
      </c>
      <c r="N755" s="295">
        <f t="shared" si="66"/>
        <v>1.6080000000000001</v>
      </c>
    </row>
    <row r="756" spans="1:14" ht="17.25" customHeight="1" x14ac:dyDescent="0.35">
      <c r="A756" s="293">
        <f t="shared" si="67"/>
        <v>35</v>
      </c>
      <c r="B756" s="293" t="s">
        <v>866</v>
      </c>
      <c r="C756" s="293">
        <v>13</v>
      </c>
      <c r="D756" s="294">
        <f>'сходові кл'!O760</f>
        <v>0</v>
      </c>
      <c r="E756" s="294">
        <f>'прибуд тер'!O760</f>
        <v>0</v>
      </c>
      <c r="F756" s="294">
        <f>'слюсарі х.в.'!P760+водовідведення!P760+зварювальник!M760+'слюсарі ц.о. г.в.'!N760+'гаряча вода'!N760+'аварійні служби'!H760</f>
        <v>0.44998374892803139</v>
      </c>
      <c r="G756" s="294">
        <f>даратиз!K760</f>
        <v>0</v>
      </c>
      <c r="H756" s="294">
        <f>димвенканали!Q760</f>
        <v>6.2210448574704882E-2</v>
      </c>
      <c r="I756" s="294">
        <f>покрівлі!O760+'під зими'!M760+маляри!N760+водій!L760</f>
        <v>0.85895690834528349</v>
      </c>
      <c r="J756" s="294">
        <f>електрики!P760</f>
        <v>0.10590655719056054</v>
      </c>
      <c r="K756" s="295">
        <f t="shared" si="68"/>
        <v>1.4770576630385805</v>
      </c>
      <c r="L756" s="295">
        <v>2.0234249461188684E-2</v>
      </c>
      <c r="M756" s="295">
        <f t="shared" si="69"/>
        <v>1.5</v>
      </c>
      <c r="N756" s="295">
        <f t="shared" si="66"/>
        <v>1.7999999999999998</v>
      </c>
    </row>
    <row r="757" spans="1:14" ht="17.25" customHeight="1" x14ac:dyDescent="0.35">
      <c r="A757" s="293">
        <f t="shared" si="67"/>
        <v>36</v>
      </c>
      <c r="B757" s="293" t="s">
        <v>867</v>
      </c>
      <c r="C757" s="293">
        <v>7</v>
      </c>
      <c r="D757" s="294">
        <f>'сходові кл'!O761</f>
        <v>0</v>
      </c>
      <c r="E757" s="294">
        <f>'прибуд тер'!O761</f>
        <v>0</v>
      </c>
      <c r="F757" s="294">
        <f>'слюсарі х.в.'!P761+водовідведення!P761+зварювальник!M761+'слюсарі ц.о. г.в.'!N761+'гаряча вода'!N761+'аварійні служби'!H761</f>
        <v>0.52832950385507205</v>
      </c>
      <c r="G757" s="294">
        <f>даратиз!K761</f>
        <v>0</v>
      </c>
      <c r="H757" s="294">
        <f>димвенканали!Q761</f>
        <v>7.9902446314651862E-2</v>
      </c>
      <c r="I757" s="294">
        <f>покрівлі!O761+'під зими'!M761+маляри!N761+водій!L761</f>
        <v>1.0228682812330141</v>
      </c>
      <c r="J757" s="294">
        <f>електрики!P761</f>
        <v>0.13602526897272921</v>
      </c>
      <c r="K757" s="295">
        <f t="shared" si="68"/>
        <v>1.7671255003754671</v>
      </c>
      <c r="L757" s="295">
        <v>2.4137195413360027E-2</v>
      </c>
      <c r="M757" s="295">
        <f t="shared" si="69"/>
        <v>1.79</v>
      </c>
      <c r="N757" s="295">
        <f t="shared" si="66"/>
        <v>2.1480000000000001</v>
      </c>
    </row>
    <row r="758" spans="1:14" ht="17.25" customHeight="1" x14ac:dyDescent="0.35">
      <c r="A758" s="293">
        <f t="shared" si="67"/>
        <v>37</v>
      </c>
      <c r="B758" s="293" t="s">
        <v>868</v>
      </c>
      <c r="C758" s="293">
        <v>11</v>
      </c>
      <c r="D758" s="294">
        <f>'сходові кл'!O762</f>
        <v>0</v>
      </c>
      <c r="E758" s="294">
        <f>'прибуд тер'!O762</f>
        <v>0</v>
      </c>
      <c r="F758" s="294">
        <f>'слюсарі х.в.'!P762+водовідведення!P762+зварювальник!M762+'слюсарі ц.о. г.в.'!N762+'гаряча вода'!N762+'аварійні служби'!H762</f>
        <v>0.39108102497106878</v>
      </c>
      <c r="G758" s="294">
        <f>даратиз!K762</f>
        <v>0</v>
      </c>
      <c r="H758" s="294">
        <f>димвенканали!Q762</f>
        <v>8.5590865505926733E-2</v>
      </c>
      <c r="I758" s="294">
        <f>покрівлі!O762+'під зими'!M762+маляри!N762+водій!L762</f>
        <v>0.57835752375407135</v>
      </c>
      <c r="J758" s="294">
        <f>електрики!P762</f>
        <v>8.3262392644612868E-2</v>
      </c>
      <c r="K758" s="295">
        <f t="shared" si="68"/>
        <v>1.1382918068756798</v>
      </c>
      <c r="L758" s="295">
        <v>1.5568095159605645E-2</v>
      </c>
      <c r="M758" s="295">
        <f t="shared" si="69"/>
        <v>1.1499999999999999</v>
      </c>
      <c r="N758" s="295">
        <f t="shared" si="66"/>
        <v>1.38</v>
      </c>
    </row>
    <row r="759" spans="1:14" ht="17.25" customHeight="1" x14ac:dyDescent="0.35">
      <c r="A759" s="293">
        <f t="shared" si="67"/>
        <v>38</v>
      </c>
      <c r="B759" s="293" t="s">
        <v>869</v>
      </c>
      <c r="C759" s="293">
        <v>2</v>
      </c>
      <c r="D759" s="294">
        <f>'сходові кл'!O763</f>
        <v>0</v>
      </c>
      <c r="E759" s="294">
        <f>'прибуд тер'!O763</f>
        <v>0</v>
      </c>
      <c r="F759" s="294">
        <f>'слюсарі х.в.'!P763+водовідведення!P763+зварювальник!M763+'слюсарі ц.о. г.в.'!N763+'гаряча вода'!N763+'аварійні служби'!H763</f>
        <v>0.57825306979661861</v>
      </c>
      <c r="G759" s="294">
        <f>даратиз!K763</f>
        <v>0</v>
      </c>
      <c r="H759" s="294">
        <f>димвенканали!Q763</f>
        <v>6.838212006029068E-2</v>
      </c>
      <c r="I759" s="294">
        <f>покрівлі!O763+'під зими'!M763+маляри!N763+водій!L763</f>
        <v>0.88909112641802368</v>
      </c>
      <c r="J759" s="294">
        <f>електрики!P763</f>
        <v>0.15521754678193267</v>
      </c>
      <c r="K759" s="295">
        <f t="shared" si="68"/>
        <v>1.6909438630568654</v>
      </c>
      <c r="L759" s="295">
        <v>2.3086789343183818E-2</v>
      </c>
      <c r="M759" s="295">
        <f t="shared" si="69"/>
        <v>1.71</v>
      </c>
      <c r="N759" s="295">
        <f t="shared" si="66"/>
        <v>2.052</v>
      </c>
    </row>
    <row r="760" spans="1:14" ht="17.25" customHeight="1" x14ac:dyDescent="0.35">
      <c r="A760" s="293">
        <f t="shared" si="67"/>
        <v>39</v>
      </c>
      <c r="B760" s="293" t="s">
        <v>2224</v>
      </c>
      <c r="C760" s="293">
        <v>11</v>
      </c>
      <c r="D760" s="294">
        <f>'сходові кл'!O764</f>
        <v>0</v>
      </c>
      <c r="E760" s="294">
        <f>'прибуд тер'!O764</f>
        <v>0</v>
      </c>
      <c r="F760" s="294">
        <f>'слюсарі х.в.'!P764+водовідведення!P764+зварювальник!M764+'слюсарі ц.о. г.в.'!N764+'гаряча вода'!N764+'аварійні служби'!H764</f>
        <v>0.40434575637501369</v>
      </c>
      <c r="G760" s="294">
        <f>даратиз!K764</f>
        <v>0</v>
      </c>
      <c r="H760" s="294">
        <f>димвенканали!Q764</f>
        <v>0.14625934257207351</v>
      </c>
      <c r="I760" s="294">
        <f>покрівлі!O764+'під зими'!M764+маляри!N764+водій!L764</f>
        <v>0.60846411652008137</v>
      </c>
      <c r="J760" s="294">
        <f>електрики!P764</f>
        <v>8.8361796210196589E-2</v>
      </c>
      <c r="K760" s="295">
        <f t="shared" si="68"/>
        <v>1.2474310116773653</v>
      </c>
      <c r="L760" s="295">
        <v>1.6729900602935652E-2</v>
      </c>
      <c r="M760" s="295">
        <f t="shared" si="69"/>
        <v>1.26</v>
      </c>
      <c r="N760" s="295">
        <f t="shared" si="66"/>
        <v>1.512</v>
      </c>
    </row>
    <row r="761" spans="1:14" ht="17.25" customHeight="1" x14ac:dyDescent="0.35">
      <c r="A761" s="293">
        <f t="shared" si="67"/>
        <v>40</v>
      </c>
      <c r="B761" s="293" t="s">
        <v>2225</v>
      </c>
      <c r="C761" s="293">
        <v>222</v>
      </c>
      <c r="D761" s="294">
        <f>'сходові кл'!O765</f>
        <v>0.68083159888109779</v>
      </c>
      <c r="E761" s="294">
        <f>'прибуд тер'!O765</f>
        <v>0.56360361004104864</v>
      </c>
      <c r="F761" s="294">
        <f>'слюсарі х.в.'!P765+водовідведення!P765+зварювальник!M765+'слюсарі ц.о. г.в.'!N765+'гаряча вода'!N765+'аварійні служби'!H765</f>
        <v>0.39159725631947939</v>
      </c>
      <c r="G761" s="294">
        <f>даратиз!K765</f>
        <v>3.7827050635085508E-3</v>
      </c>
      <c r="H761" s="294">
        <f>димвенканали!Q765</f>
        <v>7.4698127501716907E-2</v>
      </c>
      <c r="I761" s="294">
        <f>покрівлі!O765+'під зими'!M765+маляри!N765+водій!L765</f>
        <v>0.30270270429288321</v>
      </c>
      <c r="J761" s="294">
        <f>електрики!P765</f>
        <v>5.5984802220412945E-2</v>
      </c>
      <c r="K761" s="295">
        <f t="shared" si="68"/>
        <v>2.0732008043201473</v>
      </c>
      <c r="L761" s="295">
        <v>2.6826350998797176E-2</v>
      </c>
      <c r="M761" s="295">
        <f t="shared" si="69"/>
        <v>2.1</v>
      </c>
      <c r="N761" s="295">
        <f t="shared" si="66"/>
        <v>2.52</v>
      </c>
    </row>
    <row r="762" spans="1:14" ht="17.25" customHeight="1" x14ac:dyDescent="0.35">
      <c r="A762" s="293">
        <f t="shared" si="67"/>
        <v>41</v>
      </c>
      <c r="B762" s="293" t="s">
        <v>2226</v>
      </c>
      <c r="C762" s="293">
        <v>212</v>
      </c>
      <c r="D762" s="294">
        <f>'сходові кл'!O766</f>
        <v>0.68077657249905454</v>
      </c>
      <c r="E762" s="294">
        <f>'прибуд тер'!O766</f>
        <v>0.61932126658108699</v>
      </c>
      <c r="F762" s="294">
        <f>'слюсарі х.в.'!P766+водовідведення!P766+зварювальник!M766+'слюсарі ц.о. г.в.'!N766+'гаряча вода'!N766+'аварійні служби'!H766</f>
        <v>0.39155377778221423</v>
      </c>
      <c r="G762" s="294">
        <f>даратиз!K766</f>
        <v>3.7815916208106099E-3</v>
      </c>
      <c r="H762" s="294">
        <f>димвенканали!Q766</f>
        <v>7.4676140039511896E-2</v>
      </c>
      <c r="I762" s="294">
        <f>покрівлі!O766+'під зими'!M766+маляри!N766+водій!L766</f>
        <v>0.31060961116496066</v>
      </c>
      <c r="J762" s="294">
        <f>електрики!P766</f>
        <v>5.5968323042633709E-2</v>
      </c>
      <c r="K762" s="295">
        <f t="shared" si="68"/>
        <v>2.1366872827302723</v>
      </c>
      <c r="L762" s="295">
        <v>2.7619498576699597E-2</v>
      </c>
      <c r="M762" s="295">
        <f t="shared" si="69"/>
        <v>2.16</v>
      </c>
      <c r="N762" s="295">
        <f t="shared" si="66"/>
        <v>2.5920000000000001</v>
      </c>
    </row>
    <row r="763" spans="1:14" ht="17.25" customHeight="1" x14ac:dyDescent="0.35">
      <c r="A763" s="293">
        <f t="shared" si="67"/>
        <v>42</v>
      </c>
      <c r="B763" s="293" t="s">
        <v>870</v>
      </c>
      <c r="C763" s="293">
        <v>4</v>
      </c>
      <c r="D763" s="294">
        <f>'сходові кл'!O767</f>
        <v>0</v>
      </c>
      <c r="E763" s="294">
        <f>'прибуд тер'!O767</f>
        <v>0</v>
      </c>
      <c r="F763" s="294">
        <f>'слюсарі х.в.'!P767+водовідведення!P767+зварювальник!M767+'слюсарі ц.о. г.в.'!N767+'гаряча вода'!N767+'аварійні служби'!H767</f>
        <v>0.4175218438602103</v>
      </c>
      <c r="G763" s="294">
        <f>даратиз!K767</f>
        <v>0</v>
      </c>
      <c r="H763" s="294">
        <f>димвенканали!Q767</f>
        <v>8.2319877015254395E-2</v>
      </c>
      <c r="I763" s="294">
        <f>покрівлі!O767+'під зими'!M767+маляри!N767+водій!L767</f>
        <v>1.0975660991046703</v>
      </c>
      <c r="J763" s="294">
        <f>електрики!P767</f>
        <v>9.3427122107596405E-2</v>
      </c>
      <c r="K763" s="295">
        <f t="shared" si="68"/>
        <v>1.6908349420877313</v>
      </c>
      <c r="L763" s="295">
        <v>2.3146645610949753E-2</v>
      </c>
      <c r="M763" s="295">
        <f t="shared" si="69"/>
        <v>1.71</v>
      </c>
      <c r="N763" s="295">
        <f t="shared" si="66"/>
        <v>2.052</v>
      </c>
    </row>
    <row r="764" spans="1:14" ht="17.25" customHeight="1" x14ac:dyDescent="0.35">
      <c r="A764" s="293">
        <f t="shared" si="67"/>
        <v>43</v>
      </c>
      <c r="B764" s="293" t="s">
        <v>871</v>
      </c>
      <c r="C764" s="293">
        <v>17</v>
      </c>
      <c r="D764" s="294">
        <f>'сходові кл'!O768</f>
        <v>0</v>
      </c>
      <c r="E764" s="294">
        <f>'прибуд тер'!O768</f>
        <v>0</v>
      </c>
      <c r="F764" s="294">
        <f>'слюсарі х.в.'!P768+водовідведення!P768+зварювальник!M768+'слюсарі ц.о. г.в.'!N768+'гаряча вода'!N768+'аварійні служби'!H768</f>
        <v>0.50648522883207814</v>
      </c>
      <c r="G764" s="294">
        <f>даратиз!K768</f>
        <v>0</v>
      </c>
      <c r="H764" s="294">
        <f>димвенканали!Q768</f>
        <v>5.6456582600717314E-2</v>
      </c>
      <c r="I764" s="294">
        <f>покрівлі!O768+'під зими'!M768+маляри!N768+водій!L768</f>
        <v>0.84080463279350626</v>
      </c>
      <c r="J764" s="294">
        <f>електрики!P768</f>
        <v>0.12762760372436102</v>
      </c>
      <c r="K764" s="295">
        <f t="shared" si="68"/>
        <v>1.5313740479506628</v>
      </c>
      <c r="L764" s="295">
        <v>2.0959998738401573E-2</v>
      </c>
      <c r="M764" s="295">
        <f t="shared" si="69"/>
        <v>1.55</v>
      </c>
      <c r="N764" s="295">
        <f t="shared" si="66"/>
        <v>1.8599999999999999</v>
      </c>
    </row>
    <row r="765" spans="1:14" ht="17.25" customHeight="1" x14ac:dyDescent="0.35">
      <c r="A765" s="293">
        <f t="shared" si="67"/>
        <v>44</v>
      </c>
      <c r="B765" s="293" t="s">
        <v>872</v>
      </c>
      <c r="C765" s="293">
        <v>366</v>
      </c>
      <c r="D765" s="294">
        <f>'сходові кл'!O769</f>
        <v>0.96852708712165669</v>
      </c>
      <c r="E765" s="294">
        <f>'прибуд тер'!O769</f>
        <v>0.62500448432898259</v>
      </c>
      <c r="F765" s="294">
        <f>'слюсарі х.в.'!P769+водовідведення!P769+зварювальник!M769+'слюсарі ц.о. г.в.'!N769+'гаряча вода'!N769+'аварійні служби'!H769</f>
        <v>0.46035669458561068</v>
      </c>
      <c r="G765" s="294">
        <f>даратиз!K769</f>
        <v>5.2325339473209709E-3</v>
      </c>
      <c r="H765" s="294">
        <f>димвенканали!Q769</f>
        <v>4.194720504024322E-2</v>
      </c>
      <c r="I765" s="294">
        <f>покрівлі!O769+'під зими'!M769+маляри!N769+водій!L769</f>
        <v>0.2973747255704049</v>
      </c>
      <c r="J765" s="294">
        <f>електрики!P769</f>
        <v>4.6793256020435062E-2</v>
      </c>
      <c r="K765" s="295">
        <f t="shared" si="68"/>
        <v>2.4452359866146542</v>
      </c>
      <c r="L765" s="295">
        <v>3.1454310516501847E-2</v>
      </c>
      <c r="M765" s="295">
        <f t="shared" si="69"/>
        <v>2.48</v>
      </c>
      <c r="N765" s="295">
        <f t="shared" si="66"/>
        <v>2.976</v>
      </c>
    </row>
    <row r="766" spans="1:14" ht="17.25" customHeight="1" x14ac:dyDescent="0.35">
      <c r="A766" s="293">
        <f t="shared" si="67"/>
        <v>45</v>
      </c>
      <c r="B766" s="293" t="s">
        <v>873</v>
      </c>
      <c r="C766" s="293">
        <v>510</v>
      </c>
      <c r="D766" s="294">
        <f>'сходові кл'!O770</f>
        <v>1.2023704615371957</v>
      </c>
      <c r="E766" s="294">
        <f>'прибуд тер'!O770</f>
        <v>0.55439115876462786</v>
      </c>
      <c r="F766" s="294">
        <f>'слюсарі х.в.'!P770+водовідведення!P770+зварювальник!M770+'слюсарі ц.о. г.в.'!N770+'гаряча вода'!N770+'аварійні служби'!H770</f>
        <v>0.53883420526103387</v>
      </c>
      <c r="G766" s="294">
        <f>даратиз!K770</f>
        <v>3.356035929325831E-3</v>
      </c>
      <c r="H766" s="294">
        <f>димвенканали!Q770</f>
        <v>6.8888354292303486E-2</v>
      </c>
      <c r="I766" s="294">
        <f>покрівлі!O770+'під зими'!M770+маляри!N770+водій!L770</f>
        <v>0.22730726843901009</v>
      </c>
      <c r="J766" s="294">
        <f>електрики!P770</f>
        <v>7.8183312726108206E-2</v>
      </c>
      <c r="K766" s="295">
        <f t="shared" si="68"/>
        <v>2.6733307969496054</v>
      </c>
      <c r="L766" s="295">
        <v>3.4297844329234932E-2</v>
      </c>
      <c r="M766" s="295">
        <f t="shared" si="69"/>
        <v>2.71</v>
      </c>
      <c r="N766" s="295">
        <f t="shared" si="66"/>
        <v>3.2519999999999998</v>
      </c>
    </row>
    <row r="767" spans="1:14" ht="17.25" customHeight="1" x14ac:dyDescent="0.35">
      <c r="A767" s="293">
        <f t="shared" si="67"/>
        <v>46</v>
      </c>
      <c r="B767" s="293" t="s">
        <v>2227</v>
      </c>
      <c r="C767" s="293">
        <v>7</v>
      </c>
      <c r="D767" s="294">
        <f>'сходові кл'!O771</f>
        <v>0</v>
      </c>
      <c r="E767" s="294">
        <f>'прибуд тер'!O771</f>
        <v>0</v>
      </c>
      <c r="F767" s="294">
        <f>'слюсарі х.в.'!P771+водовідведення!P771+зварювальник!M771+'слюсарі ц.о. г.в.'!N771+'гаряча вода'!N771+'аварійні служби'!H771</f>
        <v>0.43523669496660489</v>
      </c>
      <c r="G767" s="294">
        <f>даратиз!K771</f>
        <v>0</v>
      </c>
      <c r="H767" s="294">
        <f>димвенканали!Q771</f>
        <v>0.10346086720336466</v>
      </c>
      <c r="I767" s="294">
        <f>покрівлі!O771+'під зими'!M771+маляри!N771+водій!L771</f>
        <v>1.5946575663374603</v>
      </c>
      <c r="J767" s="294">
        <f>електрики!P771</f>
        <v>0.10023729957329819</v>
      </c>
      <c r="K767" s="295">
        <f t="shared" ref="K767:K791" si="70">D767+E767+F767+G767+H767+I767+J767</f>
        <v>2.233592428080728</v>
      </c>
      <c r="L767" s="295">
        <v>3.1025563757441661E-2</v>
      </c>
      <c r="M767" s="295">
        <f t="shared" ref="M767:M791" si="71">ROUND(K767+L767,2)</f>
        <v>2.2599999999999998</v>
      </c>
      <c r="N767" s="295">
        <f t="shared" si="66"/>
        <v>2.7119999999999997</v>
      </c>
    </row>
    <row r="768" spans="1:14" ht="17.25" customHeight="1" x14ac:dyDescent="0.35">
      <c r="A768" s="293">
        <f t="shared" si="67"/>
        <v>47</v>
      </c>
      <c r="B768" s="293" t="s">
        <v>2228</v>
      </c>
      <c r="C768" s="293">
        <v>11</v>
      </c>
      <c r="D768" s="294">
        <f>'сходові кл'!O772</f>
        <v>0</v>
      </c>
      <c r="E768" s="294">
        <f>'прибуд тер'!O772</f>
        <v>0</v>
      </c>
      <c r="F768" s="294">
        <f>'слюсарі х.в.'!P772+водовідведення!P772+зварювальник!M772+'слюсарі ц.о. г.в.'!N772+'гаряча вода'!N772+'аварійні служби'!H772</f>
        <v>0.36070912110667608</v>
      </c>
      <c r="G768" s="294">
        <f>даратиз!K772</f>
        <v>0</v>
      </c>
      <c r="H768" s="294">
        <f>димвенканали!Q772</f>
        <v>6.9563457379274718E-2</v>
      </c>
      <c r="I768" s="294">
        <f>покрівлі!O772+'під зими'!M772+маляри!N772+водій!L772</f>
        <v>1.2138028531309268</v>
      </c>
      <c r="J768" s="294">
        <f>електрики!P772</f>
        <v>7.1586423479222228E-2</v>
      </c>
      <c r="K768" s="295">
        <f t="shared" si="70"/>
        <v>1.7156618550961</v>
      </c>
      <c r="L768" s="295">
        <v>2.3545087034775661E-2</v>
      </c>
      <c r="M768" s="295">
        <f t="shared" si="71"/>
        <v>1.74</v>
      </c>
      <c r="N768" s="295">
        <f t="shared" si="66"/>
        <v>2.0880000000000001</v>
      </c>
    </row>
    <row r="769" spans="1:14" ht="17.25" customHeight="1" x14ac:dyDescent="0.35">
      <c r="A769" s="293">
        <f t="shared" si="67"/>
        <v>48</v>
      </c>
      <c r="B769" s="293" t="s">
        <v>2229</v>
      </c>
      <c r="C769" s="293">
        <v>13</v>
      </c>
      <c r="D769" s="294">
        <f>'сходові кл'!O773</f>
        <v>0</v>
      </c>
      <c r="E769" s="294">
        <f>'прибуд тер'!O773</f>
        <v>0</v>
      </c>
      <c r="F769" s="294">
        <f>'слюсарі х.в.'!P773+водовідведення!P773+зварювальник!M773+'слюсарі ц.о. г.в.'!N773+'гаряча вода'!N773+'аварійні служби'!H773</f>
        <v>0.42907518829399127</v>
      </c>
      <c r="G769" s="294">
        <f>даратиз!K773</f>
        <v>0</v>
      </c>
      <c r="H769" s="294">
        <f>димвенканали!Q773</f>
        <v>0.10779166548286018</v>
      </c>
      <c r="I769" s="294">
        <f>покрівлі!O773+'під зими'!M773+маляри!N773+водій!L773</f>
        <v>0.54035932568124101</v>
      </c>
      <c r="J769" s="294">
        <f>електрики!P773</f>
        <v>9.7868611648991716E-2</v>
      </c>
      <c r="K769" s="295">
        <f t="shared" si="70"/>
        <v>1.1750947911070841</v>
      </c>
      <c r="L769" s="295">
        <v>1.6006952765930262E-2</v>
      </c>
      <c r="M769" s="295">
        <f t="shared" si="71"/>
        <v>1.19</v>
      </c>
      <c r="N769" s="295">
        <f t="shared" si="66"/>
        <v>1.4279999999999999</v>
      </c>
    </row>
    <row r="770" spans="1:14" ht="17.25" customHeight="1" x14ac:dyDescent="0.35">
      <c r="A770" s="293">
        <f t="shared" si="67"/>
        <v>49</v>
      </c>
      <c r="B770" s="293" t="s">
        <v>2230</v>
      </c>
      <c r="C770" s="293">
        <v>8</v>
      </c>
      <c r="D770" s="294">
        <f>'сходові кл'!O774</f>
        <v>0</v>
      </c>
      <c r="E770" s="294">
        <f>'прибуд тер'!O774</f>
        <v>0</v>
      </c>
      <c r="F770" s="294">
        <f>'слюсарі х.в.'!P774+водовідведення!P774+зварювальник!M774+'слюсарі ц.о. г.в.'!N774+'гаряча вода'!N774+'аварійні служби'!H774</f>
        <v>0.40573878380610862</v>
      </c>
      <c r="G770" s="294">
        <f>даратиз!K774</f>
        <v>0</v>
      </c>
      <c r="H770" s="294">
        <f>димвенканали!Q774</f>
        <v>7.8328610250878408E-2</v>
      </c>
      <c r="I770" s="294">
        <f>покрівлі!O774+'під зими'!M774+маляри!N774+водій!L774</f>
        <v>1.192624886641624</v>
      </c>
      <c r="J770" s="294">
        <f>електрики!P774</f>
        <v>8.8897322247834143E-2</v>
      </c>
      <c r="K770" s="295">
        <f t="shared" si="70"/>
        <v>1.7655896029464453</v>
      </c>
      <c r="L770" s="295">
        <v>2.4187772836270716E-2</v>
      </c>
      <c r="M770" s="295">
        <f t="shared" si="71"/>
        <v>1.79</v>
      </c>
      <c r="N770" s="295">
        <f t="shared" si="66"/>
        <v>2.1480000000000001</v>
      </c>
    </row>
    <row r="771" spans="1:14" ht="17.25" customHeight="1" x14ac:dyDescent="0.35">
      <c r="A771" s="293">
        <f t="shared" si="67"/>
        <v>50</v>
      </c>
      <c r="B771" s="293" t="s">
        <v>2231</v>
      </c>
      <c r="C771" s="293">
        <v>4</v>
      </c>
      <c r="D771" s="294">
        <f>'сходові кл'!O775</f>
        <v>0</v>
      </c>
      <c r="E771" s="294">
        <f>'прибуд тер'!O775</f>
        <v>0</v>
      </c>
      <c r="F771" s="294">
        <f>'слюсарі х.в.'!P775+водовідведення!P775+зварювальник!M775+'слюсарі ц.о. г.в.'!N775+'гаряча вода'!N775+'аварійні служби'!H775</f>
        <v>0.28919413280919937</v>
      </c>
      <c r="G771" s="294">
        <f>даратиз!K775</f>
        <v>0</v>
      </c>
      <c r="H771" s="294">
        <f>димвенканали!Q775</f>
        <v>3.1833055890135319E-2</v>
      </c>
      <c r="I771" s="294">
        <f>покрівлі!O775+'під зими'!M775+маляри!N775+водій!L775</f>
        <v>0.91289276245677731</v>
      </c>
      <c r="J771" s="294">
        <f>електрики!P775</f>
        <v>7.2256444191589331E-2</v>
      </c>
      <c r="K771" s="295">
        <f t="shared" si="70"/>
        <v>1.3061763953477012</v>
      </c>
      <c r="L771" s="295">
        <v>1.8108584190161568E-2</v>
      </c>
      <c r="M771" s="295">
        <f t="shared" si="71"/>
        <v>1.32</v>
      </c>
      <c r="N771" s="295">
        <f t="shared" si="66"/>
        <v>1.5840000000000001</v>
      </c>
    </row>
    <row r="772" spans="1:14" ht="17.25" customHeight="1" x14ac:dyDescent="0.35">
      <c r="A772" s="293">
        <f t="shared" si="67"/>
        <v>51</v>
      </c>
      <c r="B772" s="293" t="s">
        <v>2236</v>
      </c>
      <c r="C772" s="293">
        <v>4</v>
      </c>
      <c r="D772" s="294">
        <f>'сходові кл'!O776</f>
        <v>0</v>
      </c>
      <c r="E772" s="294">
        <f>'прибуд тер'!O776</f>
        <v>0</v>
      </c>
      <c r="F772" s="294">
        <f>'слюсарі х.в.'!P776+водовідведення!P776+зварювальник!M776+'слюсарі ц.о. г.в.'!N776+'гаряча вода'!N776+'аварійні служби'!H776</f>
        <v>0.25185062964855437</v>
      </c>
      <c r="G772" s="294">
        <f>даратиз!K776</f>
        <v>0</v>
      </c>
      <c r="H772" s="294">
        <f>димвенканали!Q776</f>
        <v>6.5019532622881043E-2</v>
      </c>
      <c r="I772" s="294">
        <f>покрівлі!O776+'під зими'!M776+маляри!N776+водій!L776</f>
        <v>1.2291751840209639</v>
      </c>
      <c r="J772" s="294">
        <f>електрики!P776</f>
        <v>4.8731090268746294E-2</v>
      </c>
      <c r="K772" s="295">
        <f t="shared" si="70"/>
        <v>1.5947764365611456</v>
      </c>
      <c r="L772" s="295">
        <v>2.2001402045919199E-2</v>
      </c>
      <c r="M772" s="295">
        <f t="shared" si="71"/>
        <v>1.62</v>
      </c>
      <c r="N772" s="295">
        <f t="shared" si="66"/>
        <v>1.944</v>
      </c>
    </row>
    <row r="773" spans="1:14" ht="17.25" customHeight="1" x14ac:dyDescent="0.35">
      <c r="A773" s="293">
        <f t="shared" si="67"/>
        <v>52</v>
      </c>
      <c r="B773" s="293" t="s">
        <v>2232</v>
      </c>
      <c r="C773" s="293">
        <v>7</v>
      </c>
      <c r="D773" s="294">
        <f>'сходові кл'!O777</f>
        <v>0</v>
      </c>
      <c r="E773" s="294">
        <f>'прибуд тер'!O777</f>
        <v>0</v>
      </c>
      <c r="F773" s="294">
        <f>'слюсарі х.в.'!P777+водовідведення!P777+зварювальник!M777+'слюсарі ц.о. г.в.'!N777+'гаряча вода'!N777+'аварійні служби'!H777</f>
        <v>0.39419884831166435</v>
      </c>
      <c r="G773" s="294">
        <f>даратиз!K777</f>
        <v>0</v>
      </c>
      <c r="H773" s="294">
        <f>димвенканали!Q777</f>
        <v>9.9226262505911239E-2</v>
      </c>
      <c r="I773" s="294">
        <f>покрівлі!O777+'під зими'!M777+маляри!N777+водій!L777</f>
        <v>1.8087721425198877</v>
      </c>
      <c r="J773" s="294">
        <f>електрики!P777</f>
        <v>8.4460987548326108E-2</v>
      </c>
      <c r="K773" s="295">
        <f t="shared" si="70"/>
        <v>2.3866582408857897</v>
      </c>
      <c r="L773" s="295">
        <v>3.2859966108389101E-2</v>
      </c>
      <c r="M773" s="295">
        <f t="shared" si="71"/>
        <v>2.42</v>
      </c>
      <c r="N773" s="295">
        <f t="shared" si="66"/>
        <v>2.9039999999999999</v>
      </c>
    </row>
    <row r="774" spans="1:14" ht="17.25" customHeight="1" x14ac:dyDescent="0.35">
      <c r="A774" s="293">
        <f t="shared" si="67"/>
        <v>53</v>
      </c>
      <c r="B774" s="293" t="s">
        <v>2233</v>
      </c>
      <c r="C774" s="293">
        <v>17</v>
      </c>
      <c r="D774" s="294">
        <f>'сходові кл'!O778</f>
        <v>0</v>
      </c>
      <c r="E774" s="294">
        <f>'прибуд тер'!O778</f>
        <v>0</v>
      </c>
      <c r="F774" s="294">
        <f>'слюсарі х.в.'!P778+водовідведення!P778+зварювальник!M778+'слюсарі ц.о. г.в.'!N778+'гаряча вода'!N778+'аварійні служби'!H778</f>
        <v>0.36941332520062331</v>
      </c>
      <c r="G774" s="294">
        <f>даратиз!K778</f>
        <v>0</v>
      </c>
      <c r="H774" s="294">
        <f>димвенканали!Q778</f>
        <v>6.6024115920280652E-2</v>
      </c>
      <c r="I774" s="294">
        <f>покрівлі!O778+'під зими'!M778+маляри!N778+водій!L778</f>
        <v>0.97728633592596392</v>
      </c>
      <c r="J774" s="294">
        <f>електрики!P778</f>
        <v>7.4932608791277819E-2</v>
      </c>
      <c r="K774" s="295">
        <f t="shared" si="70"/>
        <v>1.4876563858381457</v>
      </c>
      <c r="L774" s="295">
        <v>2.0416995042229231E-2</v>
      </c>
      <c r="M774" s="295">
        <f t="shared" si="71"/>
        <v>1.51</v>
      </c>
      <c r="N774" s="295">
        <f t="shared" si="66"/>
        <v>1.8119999999999998</v>
      </c>
    </row>
    <row r="775" spans="1:14" ht="17.25" customHeight="1" x14ac:dyDescent="0.35">
      <c r="A775" s="293">
        <f t="shared" si="67"/>
        <v>54</v>
      </c>
      <c r="B775" s="293" t="s">
        <v>2234</v>
      </c>
      <c r="C775" s="293">
        <v>8</v>
      </c>
      <c r="D775" s="294">
        <f>'сходові кл'!O779</f>
        <v>0</v>
      </c>
      <c r="E775" s="294">
        <f>'прибуд тер'!O779</f>
        <v>0</v>
      </c>
      <c r="F775" s="294">
        <f>'слюсарі х.в.'!P779+водовідведення!P779+зварювальник!M779+'слюсарі ц.о. г.в.'!N779+'гаряча вода'!N779+'аварійні служби'!H779</f>
        <v>0.41560221026134903</v>
      </c>
      <c r="G775" s="294">
        <f>даратиз!K779</f>
        <v>0</v>
      </c>
      <c r="H775" s="294">
        <f>димвенканали!Q779</f>
        <v>9.2169891617175384E-2</v>
      </c>
      <c r="I775" s="294">
        <f>покрівлі!O779+'під зими'!M779+маляри!N779+водій!L779</f>
        <v>1.4821127993625511</v>
      </c>
      <c r="J775" s="294">
        <f>електрики!P779</f>
        <v>9.2689151158879213E-2</v>
      </c>
      <c r="K775" s="295">
        <f t="shared" si="70"/>
        <v>2.0825740523999547</v>
      </c>
      <c r="L775" s="295">
        <v>2.8651301403232108E-2</v>
      </c>
      <c r="M775" s="295">
        <f t="shared" si="71"/>
        <v>2.11</v>
      </c>
      <c r="N775" s="295">
        <f t="shared" si="66"/>
        <v>2.5319999999999996</v>
      </c>
    </row>
    <row r="776" spans="1:14" ht="17.25" customHeight="1" x14ac:dyDescent="0.35">
      <c r="A776" s="293">
        <f t="shared" si="67"/>
        <v>55</v>
      </c>
      <c r="B776" s="293" t="s">
        <v>2235</v>
      </c>
      <c r="C776" s="293">
        <v>5</v>
      </c>
      <c r="D776" s="294">
        <f>'сходові кл'!O780</f>
        <v>0</v>
      </c>
      <c r="E776" s="294">
        <f>'прибуд тер'!O780</f>
        <v>0</v>
      </c>
      <c r="F776" s="294">
        <f>'слюсарі х.в.'!P780+водовідведення!P780+зварювальник!M780+'слюсарі ц.о. г.в.'!N780+'гаряча вода'!N780+'аварійні служби'!H780</f>
        <v>0.34464125293193448</v>
      </c>
      <c r="G776" s="294">
        <f>даратиз!K780</f>
        <v>0</v>
      </c>
      <c r="H776" s="294">
        <f>димвенканали!Q780</f>
        <v>0.1012693884108742</v>
      </c>
      <c r="I776" s="294">
        <f>покрівлі!O780+'під зими'!M780+маляри!N780+водій!L780</f>
        <v>1.3885904053658649</v>
      </c>
      <c r="J776" s="294">
        <f>електрики!P780</f>
        <v>6.5409400985028468E-2</v>
      </c>
      <c r="K776" s="295">
        <f t="shared" si="70"/>
        <v>1.8999104476937021</v>
      </c>
      <c r="L776" s="295">
        <v>2.6019039384374804E-2</v>
      </c>
      <c r="M776" s="295">
        <f t="shared" si="71"/>
        <v>1.93</v>
      </c>
      <c r="N776" s="295">
        <f t="shared" si="66"/>
        <v>2.3159999999999998</v>
      </c>
    </row>
    <row r="777" spans="1:14" ht="17.25" customHeight="1" x14ac:dyDescent="0.35">
      <c r="A777" s="293">
        <f t="shared" si="67"/>
        <v>56</v>
      </c>
      <c r="B777" s="293" t="s">
        <v>881</v>
      </c>
      <c r="C777" s="293">
        <v>14</v>
      </c>
      <c r="D777" s="294">
        <f>'сходові кл'!O781</f>
        <v>0</v>
      </c>
      <c r="E777" s="294">
        <f>'прибуд тер'!O781</f>
        <v>0</v>
      </c>
      <c r="F777" s="294">
        <f>'слюсарі х.в.'!P781+водовідведення!P781+зварювальник!M781+'слюсарі ц.о. г.в.'!N781+'гаряча вода'!N781+'аварійні служби'!H781</f>
        <v>0.36016543383408528</v>
      </c>
      <c r="G777" s="294">
        <f>даратиз!K781</f>
        <v>0</v>
      </c>
      <c r="H777" s="294">
        <f>димвенканали!Q781</f>
        <v>3.1445792436484037E-2</v>
      </c>
      <c r="I777" s="294">
        <f>покрівлі!O781+'під зими'!M781+маляри!N781+водій!L781</f>
        <v>0.82242149540877629</v>
      </c>
      <c r="J777" s="294">
        <f>електрики!P781</f>
        <v>7.1377412023808443E-2</v>
      </c>
      <c r="K777" s="295">
        <f t="shared" si="70"/>
        <v>1.285410133703154</v>
      </c>
      <c r="L777" s="295">
        <v>1.7715704701991596E-2</v>
      </c>
      <c r="M777" s="295">
        <f t="shared" si="71"/>
        <v>1.3</v>
      </c>
      <c r="N777" s="295">
        <f t="shared" si="66"/>
        <v>1.56</v>
      </c>
    </row>
    <row r="778" spans="1:14" ht="17.25" customHeight="1" x14ac:dyDescent="0.35">
      <c r="A778" s="293">
        <f t="shared" si="67"/>
        <v>57</v>
      </c>
      <c r="B778" s="293" t="s">
        <v>882</v>
      </c>
      <c r="C778" s="293">
        <v>7</v>
      </c>
      <c r="D778" s="294">
        <f>'сходові кл'!O782</f>
        <v>0</v>
      </c>
      <c r="E778" s="294">
        <f>'прибуд тер'!O782</f>
        <v>1.2378318183404893</v>
      </c>
      <c r="F778" s="294">
        <f>'слюсарі х.в.'!P782+водовідведення!P782+зварювальник!M782+'слюсарі ц.о. г.в.'!N782+'гаряча вода'!N782+'аварійні служби'!H782</f>
        <v>0.41423874571836883</v>
      </c>
      <c r="G778" s="294">
        <f>даратиз!K782</f>
        <v>0</v>
      </c>
      <c r="H778" s="294">
        <f>димвенканали!Q782</f>
        <v>0.10827706098142163</v>
      </c>
      <c r="I778" s="294">
        <f>покрівлі!O782+'під зими'!M782+маляри!N782+водій!L782</f>
        <v>1.0933792023421474</v>
      </c>
      <c r="J778" s="294">
        <f>електрики!P782</f>
        <v>9.2164990077867645E-2</v>
      </c>
      <c r="K778" s="295">
        <f t="shared" si="70"/>
        <v>2.9458918174602946</v>
      </c>
      <c r="L778" s="295">
        <v>3.770962034542933E-2</v>
      </c>
      <c r="M778" s="295">
        <f t="shared" si="71"/>
        <v>2.98</v>
      </c>
      <c r="N778" s="295">
        <f t="shared" si="66"/>
        <v>3.5760000000000001</v>
      </c>
    </row>
    <row r="779" spans="1:14" ht="17.25" customHeight="1" x14ac:dyDescent="0.35">
      <c r="A779" s="293">
        <f t="shared" si="67"/>
        <v>58</v>
      </c>
      <c r="B779" s="293" t="s">
        <v>883</v>
      </c>
      <c r="C779" s="293">
        <v>7</v>
      </c>
      <c r="D779" s="294">
        <f>'сходові кл'!O783</f>
        <v>0</v>
      </c>
      <c r="E779" s="294">
        <f>'прибуд тер'!O783</f>
        <v>0.81663439294943418</v>
      </c>
      <c r="F779" s="294">
        <f>'слюсарі х.в.'!P783+водовідведення!P783+зварювальник!M783+'слюсарі ц.о. г.в.'!N783+'гаряча вода'!N783+'аварійні служби'!H783</f>
        <v>0.31225818020346063</v>
      </c>
      <c r="G779" s="294">
        <f>даратиз!K783</f>
        <v>0</v>
      </c>
      <c r="H779" s="294">
        <f>димвенканали!Q783</f>
        <v>4.0537811310392802E-2</v>
      </c>
      <c r="I779" s="294">
        <f>покрівлі!O783+'під зими'!M783+маляри!N783+водій!L783</f>
        <v>0.77679161409405184</v>
      </c>
      <c r="J779" s="294">
        <f>електрики!P783</f>
        <v>4.0876693648106255E-2</v>
      </c>
      <c r="K779" s="295">
        <f t="shared" si="70"/>
        <v>1.9870986922054457</v>
      </c>
      <c r="L779" s="295">
        <v>3.0490168460248421E-2</v>
      </c>
      <c r="M779" s="295">
        <f t="shared" si="71"/>
        <v>2.02</v>
      </c>
      <c r="N779" s="295">
        <f t="shared" si="66"/>
        <v>2.4239999999999999</v>
      </c>
    </row>
    <row r="780" spans="1:14" ht="17.25" customHeight="1" x14ac:dyDescent="0.35">
      <c r="A780" s="293">
        <f t="shared" si="67"/>
        <v>59</v>
      </c>
      <c r="B780" s="293" t="s">
        <v>884</v>
      </c>
      <c r="C780" s="293">
        <v>18</v>
      </c>
      <c r="D780" s="294">
        <f>'сходові кл'!O784</f>
        <v>0</v>
      </c>
      <c r="E780" s="294">
        <f>'прибуд тер'!O784</f>
        <v>1.3699774723610478</v>
      </c>
      <c r="F780" s="294">
        <f>'слюсарі х.в.'!P784+водовідведення!P784+зварювальник!M784+'слюсарі ц.о. г.в.'!N784+'гаряча вода'!N784+'аварійні служби'!H784</f>
        <v>0.41719059586346002</v>
      </c>
      <c r="G780" s="294">
        <f>даратиз!K784</f>
        <v>0</v>
      </c>
      <c r="H780" s="294">
        <f>димвенканали!Q784</f>
        <v>9.9991298645390053E-2</v>
      </c>
      <c r="I780" s="294">
        <f>покрівлі!O784+'під зими'!M784+маляри!N784+водій!L784</f>
        <v>0.95567776435195262</v>
      </c>
      <c r="J780" s="294">
        <f>електрики!P784</f>
        <v>9.329977936960332E-2</v>
      </c>
      <c r="K780" s="295">
        <f t="shared" si="70"/>
        <v>2.9361369105914541</v>
      </c>
      <c r="L780" s="295">
        <v>3.8405384261345585E-2</v>
      </c>
      <c r="M780" s="295">
        <f t="shared" si="71"/>
        <v>2.97</v>
      </c>
      <c r="N780" s="295">
        <f t="shared" si="66"/>
        <v>3.5640000000000001</v>
      </c>
    </row>
    <row r="781" spans="1:14" ht="17.25" customHeight="1" x14ac:dyDescent="0.35">
      <c r="A781" s="293">
        <f t="shared" si="67"/>
        <v>60</v>
      </c>
      <c r="B781" s="293" t="s">
        <v>885</v>
      </c>
      <c r="C781" s="293">
        <v>17</v>
      </c>
      <c r="D781" s="294">
        <f>'сходові кл'!O785</f>
        <v>0</v>
      </c>
      <c r="E781" s="294">
        <f>'прибуд тер'!O785</f>
        <v>1.44521442746171</v>
      </c>
      <c r="F781" s="294">
        <f>'слюсарі х.в.'!P785+водовідведення!P785+зварювальник!M785+'слюсарі ц.о. г.в.'!N785+'гаряча вода'!N785+'аварійні служби'!H785</f>
        <v>0.49848452351655181</v>
      </c>
      <c r="G781" s="294">
        <f>даратиз!K785</f>
        <v>0</v>
      </c>
      <c r="H781" s="294">
        <f>димвенканали!Q785</f>
        <v>7.3162868335097303E-2</v>
      </c>
      <c r="I781" s="294">
        <f>покрівлі!O785+'під зими'!M785+маляри!N785+водій!L785</f>
        <v>0.51421414459034298</v>
      </c>
      <c r="J781" s="294">
        <f>електрики!P785</f>
        <v>0.12455186672142064</v>
      </c>
      <c r="K781" s="295">
        <f t="shared" si="70"/>
        <v>2.6556278306251229</v>
      </c>
      <c r="L781" s="295">
        <v>3.4464249912530762E-2</v>
      </c>
      <c r="M781" s="295">
        <f t="shared" si="71"/>
        <v>2.69</v>
      </c>
      <c r="N781" s="295">
        <f t="shared" si="66"/>
        <v>3.2279999999999998</v>
      </c>
    </row>
    <row r="782" spans="1:14" ht="17.25" customHeight="1" x14ac:dyDescent="0.35">
      <c r="A782" s="293">
        <f t="shared" si="67"/>
        <v>61</v>
      </c>
      <c r="B782" s="293" t="s">
        <v>886</v>
      </c>
      <c r="C782" s="293">
        <v>7</v>
      </c>
      <c r="D782" s="294">
        <f>'сходові кл'!O786</f>
        <v>0</v>
      </c>
      <c r="E782" s="294">
        <f>'прибуд тер'!O786</f>
        <v>1.4400825634501204</v>
      </c>
      <c r="F782" s="294">
        <f>'слюсарі х.в.'!P786+водовідведення!P786+зварювальник!M786+'слюсарі ц.о. г.в.'!N786+'гаряча вода'!N786+'аварійні служби'!H786</f>
        <v>0.39854215706578411</v>
      </c>
      <c r="G782" s="294">
        <f>даратиз!K786</f>
        <v>0</v>
      </c>
      <c r="H782" s="294">
        <f>димвенканали!Q786</f>
        <v>7.5890902474427105E-2</v>
      </c>
      <c r="I782" s="294">
        <f>покрівлі!O786+'під зими'!M786+маляри!N786+водій!L786</f>
        <v>0.77420855447016679</v>
      </c>
      <c r="J782" s="294">
        <f>електрики!P786</f>
        <v>8.6130699770361904E-2</v>
      </c>
      <c r="K782" s="295">
        <f t="shared" si="70"/>
        <v>2.7748548772308603</v>
      </c>
      <c r="L782" s="295">
        <v>3.6158295392922916E-2</v>
      </c>
      <c r="M782" s="295">
        <f t="shared" si="71"/>
        <v>2.81</v>
      </c>
      <c r="N782" s="295">
        <f t="shared" si="66"/>
        <v>3.3719999999999999</v>
      </c>
    </row>
    <row r="783" spans="1:14" ht="17.25" customHeight="1" x14ac:dyDescent="0.35">
      <c r="A783" s="293">
        <f t="shared" si="67"/>
        <v>62</v>
      </c>
      <c r="B783" s="293" t="s">
        <v>887</v>
      </c>
      <c r="C783" s="293">
        <v>6</v>
      </c>
      <c r="D783" s="294">
        <f>'сходові кл'!O787</f>
        <v>0</v>
      </c>
      <c r="E783" s="294">
        <f>'прибуд тер'!O787</f>
        <v>1.5055524349244387</v>
      </c>
      <c r="F783" s="294">
        <f>'слюсарі х.в.'!P787+водовідведення!P787+зварювальник!M787+'слюсарі ц.о. г.в.'!N787+'гаряча вода'!N787+'аварійні служби'!H787</f>
        <v>0.2907518434891293</v>
      </c>
      <c r="G783" s="294">
        <f>даратиз!K787</f>
        <v>0</v>
      </c>
      <c r="H783" s="294">
        <f>димвенканали!Q787</f>
        <v>4.5355822550706096E-2</v>
      </c>
      <c r="I783" s="294">
        <f>покрівлі!O787+'під зими'!M787+маляри!N787+водій!L787</f>
        <v>0.78691061368938942</v>
      </c>
      <c r="J783" s="294">
        <f>електрики!P787</f>
        <v>7.323775799327259E-2</v>
      </c>
      <c r="K783" s="295">
        <f t="shared" si="70"/>
        <v>2.7018084726469356</v>
      </c>
      <c r="L783" s="295">
        <v>3.5261232822790242E-2</v>
      </c>
      <c r="M783" s="295">
        <f t="shared" si="71"/>
        <v>2.74</v>
      </c>
      <c r="N783" s="295">
        <f t="shared" si="66"/>
        <v>3.2880000000000003</v>
      </c>
    </row>
    <row r="784" spans="1:14" ht="17.25" customHeight="1" x14ac:dyDescent="0.35">
      <c r="A784" s="293">
        <f t="shared" si="67"/>
        <v>63</v>
      </c>
      <c r="B784" s="293" t="s">
        <v>888</v>
      </c>
      <c r="C784" s="293">
        <v>13</v>
      </c>
      <c r="D784" s="294">
        <f>'сходові кл'!O788</f>
        <v>0</v>
      </c>
      <c r="E784" s="294">
        <f>'прибуд тер'!O788</f>
        <v>1.4887218223193153</v>
      </c>
      <c r="F784" s="294">
        <f>'слюсарі х.в.'!P788+водовідведення!P788+зварювальник!M788+'слюсарі ц.о. г.в.'!N788+'гаряча вода'!N788+'аварійні служби'!H788</f>
        <v>0.46623314926546255</v>
      </c>
      <c r="G784" s="294">
        <f>даратиз!K788</f>
        <v>0</v>
      </c>
      <c r="H784" s="294">
        <f>димвенканали!Q788</f>
        <v>4.9611491755627617E-2</v>
      </c>
      <c r="I784" s="294">
        <f>покрівлі!O788+'під зими'!M788+маляри!N788+водій!L788</f>
        <v>0.63267388499623067</v>
      </c>
      <c r="J784" s="294">
        <f>електрики!P788</f>
        <v>0.11215336668077384</v>
      </c>
      <c r="K784" s="295">
        <f t="shared" si="70"/>
        <v>2.7493937150174097</v>
      </c>
      <c r="L784" s="295">
        <v>3.5558029369813351E-2</v>
      </c>
      <c r="M784" s="295">
        <f t="shared" si="71"/>
        <v>2.78</v>
      </c>
      <c r="N784" s="295">
        <f t="shared" si="66"/>
        <v>3.3359999999999999</v>
      </c>
    </row>
    <row r="785" spans="1:14" ht="17.25" customHeight="1" x14ac:dyDescent="0.35">
      <c r="A785" s="293">
        <f t="shared" si="67"/>
        <v>64</v>
      </c>
      <c r="B785" s="293" t="s">
        <v>889</v>
      </c>
      <c r="C785" s="293">
        <v>341</v>
      </c>
      <c r="D785" s="294">
        <f>'сходові кл'!O789</f>
        <v>1.0735527441669881</v>
      </c>
      <c r="E785" s="294">
        <f>'прибуд тер'!O789</f>
        <v>0.7813028943108048</v>
      </c>
      <c r="F785" s="294">
        <f>'слюсарі х.в.'!P789+водовідведення!P789+зварювальник!M789+'слюсарі ц.о. г.в.'!N789+'гаряча вода'!N789+'аварійні служби'!H789</f>
        <v>0.47341088013917509</v>
      </c>
      <c r="G785" s="294">
        <f>даратиз!K789</f>
        <v>6.0785648862321639E-3</v>
      </c>
      <c r="H785" s="294">
        <f>димвенканали!Q789</f>
        <v>4.6727562276061521E-2</v>
      </c>
      <c r="I785" s="294">
        <f>покрівлі!O789+'під зими'!M789+маляри!N789+водій!L789</f>
        <v>0.24438498303925787</v>
      </c>
      <c r="J785" s="294">
        <f>електрики!P789</f>
        <v>5.3032412399582902E-2</v>
      </c>
      <c r="K785" s="295">
        <f t="shared" si="70"/>
        <v>2.6784900412181023</v>
      </c>
      <c r="L785" s="295">
        <v>3.4303992814608053E-2</v>
      </c>
      <c r="M785" s="295">
        <f t="shared" si="71"/>
        <v>2.71</v>
      </c>
      <c r="N785" s="295">
        <f t="shared" ref="N785:N846" si="72">M785*1.2</f>
        <v>3.2519999999999998</v>
      </c>
    </row>
    <row r="786" spans="1:14" ht="17.25" customHeight="1" x14ac:dyDescent="0.35">
      <c r="A786" s="293">
        <f t="shared" si="67"/>
        <v>65</v>
      </c>
      <c r="B786" s="293" t="s">
        <v>890</v>
      </c>
      <c r="C786" s="293">
        <v>6</v>
      </c>
      <c r="D786" s="294">
        <f>'сходові кл'!O790</f>
        <v>0</v>
      </c>
      <c r="E786" s="294">
        <f>'прибуд тер'!O790</f>
        <v>1.2406598662780732</v>
      </c>
      <c r="F786" s="294">
        <f>'слюсарі х.в.'!P790+водовідведення!P790+зварювальник!M790+'слюсарі ц.о. г.в.'!N790+'гаряча вода'!N790+'аварійні служби'!H790</f>
        <v>0.34892915252649526</v>
      </c>
      <c r="G786" s="294">
        <f>даратиз!K790</f>
        <v>0</v>
      </c>
      <c r="H786" s="294">
        <f>димвенканали!Q790</f>
        <v>5.1910761417540523E-2</v>
      </c>
      <c r="I786" s="294">
        <f>покрівлі!O790+'під зими'!M790+маляри!N790+водій!L790</f>
        <v>0.64070472592671801</v>
      </c>
      <c r="J786" s="294">
        <f>електрики!P790</f>
        <v>6.7057812084771171E-2</v>
      </c>
      <c r="K786" s="295">
        <f t="shared" si="70"/>
        <v>2.3492623182335981</v>
      </c>
      <c r="L786" s="295">
        <v>3.0448113130431293E-2</v>
      </c>
      <c r="M786" s="295">
        <f t="shared" si="71"/>
        <v>2.38</v>
      </c>
      <c r="N786" s="295">
        <f t="shared" si="72"/>
        <v>2.8559999999999999</v>
      </c>
    </row>
    <row r="787" spans="1:14" ht="17.25" customHeight="1" x14ac:dyDescent="0.35">
      <c r="A787" s="293">
        <f t="shared" si="67"/>
        <v>66</v>
      </c>
      <c r="B787" s="293" t="s">
        <v>891</v>
      </c>
      <c r="C787" s="293">
        <v>256</v>
      </c>
      <c r="D787" s="294">
        <f>'сходові кл'!O791</f>
        <v>0.79100183760613152</v>
      </c>
      <c r="E787" s="294">
        <f>'прибуд тер'!O791</f>
        <v>0.8113946391942386</v>
      </c>
      <c r="F787" s="294">
        <f>'слюсарі х.в.'!P791+водовідведення!P791+зварювальник!M791+'слюсарі ц.о. г.в.'!N791+'гаряча вода'!N791+'аварійні служби'!H791</f>
        <v>0.45974795955086123</v>
      </c>
      <c r="G787" s="294">
        <f>даратиз!K791</f>
        <v>8.7454472924520053E-3</v>
      </c>
      <c r="H787" s="294">
        <f>димвенканали!Q791</f>
        <v>4.2709669957802128E-2</v>
      </c>
      <c r="I787" s="294">
        <f>покрівлі!O791+'під зими'!M791+маляри!N791+водій!L791</f>
        <v>0.27871414242750286</v>
      </c>
      <c r="J787" s="294">
        <f>електрики!P791</f>
        <v>4.7779931678894175E-2</v>
      </c>
      <c r="K787" s="295">
        <f t="shared" si="70"/>
        <v>2.4400936277078826</v>
      </c>
      <c r="L787" s="295">
        <v>3.1342392769539554E-2</v>
      </c>
      <c r="M787" s="295">
        <f t="shared" si="71"/>
        <v>2.4700000000000002</v>
      </c>
      <c r="N787" s="295">
        <f t="shared" si="72"/>
        <v>2.964</v>
      </c>
    </row>
    <row r="788" spans="1:14" ht="17.25" customHeight="1" x14ac:dyDescent="0.35">
      <c r="A788" s="293">
        <f t="shared" ref="A788:A851" si="73">1+A787</f>
        <v>67</v>
      </c>
      <c r="B788" s="293" t="s">
        <v>892</v>
      </c>
      <c r="C788" s="293">
        <v>296</v>
      </c>
      <c r="D788" s="294">
        <f>'сходові кл'!O792</f>
        <v>0.8687991070601101</v>
      </c>
      <c r="E788" s="294">
        <f>'прибуд тер'!O792</f>
        <v>0.62417931851741992</v>
      </c>
      <c r="F788" s="294">
        <f>'слюсарі х.в.'!P792+водовідведення!P792+зварювальник!M792+'слюсарі ц.о. г.в.'!N792+'гаряча вода'!N792+'аварійні служби'!H792</f>
        <v>0.48821997514488569</v>
      </c>
      <c r="G788" s="294">
        <f>даратиз!K792</f>
        <v>4.239958480843728E-3</v>
      </c>
      <c r="H788" s="294">
        <f>димвенканали!Q792</f>
        <v>5.1743835505204845E-2</v>
      </c>
      <c r="I788" s="294">
        <f>покрівлі!O792+'під зими'!M792+маляри!N792+водій!L792</f>
        <v>0.25154782250547159</v>
      </c>
      <c r="J788" s="294">
        <f>електрики!P792</f>
        <v>5.872552065601766E-2</v>
      </c>
      <c r="K788" s="295">
        <f t="shared" si="70"/>
        <v>2.3474555378699535</v>
      </c>
      <c r="L788" s="295">
        <v>3.0201399066894966E-2</v>
      </c>
      <c r="M788" s="295">
        <f t="shared" si="71"/>
        <v>2.38</v>
      </c>
      <c r="N788" s="295">
        <f t="shared" si="72"/>
        <v>2.8559999999999999</v>
      </c>
    </row>
    <row r="789" spans="1:14" ht="17.25" customHeight="1" x14ac:dyDescent="0.35">
      <c r="A789" s="293">
        <f t="shared" si="73"/>
        <v>68</v>
      </c>
      <c r="B789" s="293" t="s">
        <v>893</v>
      </c>
      <c r="C789" s="293">
        <v>207</v>
      </c>
      <c r="D789" s="294">
        <f>'сходові кл'!O793</f>
        <v>0.83097038533934542</v>
      </c>
      <c r="E789" s="294">
        <f>'прибуд тер'!O793</f>
        <v>0.64976320317195702</v>
      </c>
      <c r="F789" s="294">
        <f>'слюсарі х.в.'!P793+водовідведення!P793+зварювальник!M793+'слюсарі ц.о. г.в.'!N793+'гаряча вода'!N793+'аварійні служби'!H793</f>
        <v>0.47136081047414746</v>
      </c>
      <c r="G789" s="294">
        <f>даратиз!K793</f>
        <v>7.1458076197213399E-3</v>
      </c>
      <c r="H789" s="294">
        <f>димвенканали!Q793</f>
        <v>4.6033143773472979E-2</v>
      </c>
      <c r="I789" s="294">
        <f>покрівлі!O793+'під зими'!M793+маляри!N793+водій!L793</f>
        <v>0.24809632321727884</v>
      </c>
      <c r="J789" s="294">
        <f>електрики!P793</f>
        <v>5.2244297492376558E-2</v>
      </c>
      <c r="K789" s="295">
        <f t="shared" si="70"/>
        <v>2.3056139710882997</v>
      </c>
      <c r="L789" s="295">
        <v>2.966539511690067E-2</v>
      </c>
      <c r="M789" s="295">
        <f t="shared" si="71"/>
        <v>2.34</v>
      </c>
      <c r="N789" s="295">
        <f t="shared" si="72"/>
        <v>2.8079999999999998</v>
      </c>
    </row>
    <row r="790" spans="1:14" ht="17.25" customHeight="1" x14ac:dyDescent="0.35">
      <c r="A790" s="293">
        <f t="shared" si="73"/>
        <v>69</v>
      </c>
      <c r="B790" s="293" t="s">
        <v>904</v>
      </c>
      <c r="C790" s="293">
        <v>10</v>
      </c>
      <c r="D790" s="294">
        <f>'сходові кл'!O794</f>
        <v>0</v>
      </c>
      <c r="E790" s="294">
        <f>'прибуд тер'!O794</f>
        <v>0</v>
      </c>
      <c r="F790" s="294">
        <f>'слюсарі х.в.'!P794+водовідведення!P794+зварювальник!M794+'слюсарі ц.о. г.в.'!N794+'гаряча вода'!N794+'аварійні служби'!H794</f>
        <v>0.39632774964952577</v>
      </c>
      <c r="G790" s="294">
        <f>даратиз!K794</f>
        <v>0</v>
      </c>
      <c r="H790" s="294">
        <f>димвенканали!Q794</f>
        <v>3.7570408986613194E-2</v>
      </c>
      <c r="I790" s="294">
        <f>покрівлі!O794+'під зими'!M794+маляри!N794+водій!L794</f>
        <v>1.2444272861218735</v>
      </c>
      <c r="J790" s="294">
        <f>електрики!P794</f>
        <v>8.5279407970306018E-2</v>
      </c>
      <c r="K790" s="295">
        <f t="shared" si="70"/>
        <v>1.7636048527283186</v>
      </c>
      <c r="L790" s="295">
        <v>2.4368109554610166E-2</v>
      </c>
      <c r="M790" s="295">
        <f t="shared" si="71"/>
        <v>1.79</v>
      </c>
      <c r="N790" s="295">
        <f t="shared" si="72"/>
        <v>2.1480000000000001</v>
      </c>
    </row>
    <row r="791" spans="1:14" ht="17.25" customHeight="1" x14ac:dyDescent="0.35">
      <c r="A791" s="293">
        <f t="shared" si="73"/>
        <v>70</v>
      </c>
      <c r="B791" s="293" t="s">
        <v>905</v>
      </c>
      <c r="C791" s="293">
        <v>5</v>
      </c>
      <c r="D791" s="294">
        <f>'сходові кл'!O795</f>
        <v>0</v>
      </c>
      <c r="E791" s="294">
        <f>'прибуд тер'!O795</f>
        <v>0</v>
      </c>
      <c r="F791" s="294">
        <f>'слюсарі х.в.'!P795+водовідведення!P795+зварювальник!M795+'слюсарі ц.о. г.в.'!N795+'гаряча вода'!N795+'аварійні служби'!H795</f>
        <v>0.43946165620053002</v>
      </c>
      <c r="G791" s="294">
        <f>даратиз!K795</f>
        <v>0</v>
      </c>
      <c r="H791" s="294">
        <f>димвенканали!Q795</f>
        <v>8.9751532579131515E-2</v>
      </c>
      <c r="I791" s="294">
        <f>покрівлі!O795+'під зими'!M795+маляри!N795+водій!L795</f>
        <v>1.2271704930916389</v>
      </c>
      <c r="J791" s="294">
        <f>електрики!P795</f>
        <v>0.1018615150756433</v>
      </c>
      <c r="K791" s="295">
        <f t="shared" si="70"/>
        <v>1.8582451969469436</v>
      </c>
      <c r="L791" s="295">
        <v>2.5535245899698408E-2</v>
      </c>
      <c r="M791" s="295">
        <f t="shared" si="71"/>
        <v>1.88</v>
      </c>
      <c r="N791" s="295">
        <f t="shared" si="72"/>
        <v>2.2559999999999998</v>
      </c>
    </row>
    <row r="792" spans="1:14" ht="17.25" customHeight="1" x14ac:dyDescent="0.35">
      <c r="A792" s="293">
        <f t="shared" si="73"/>
        <v>71</v>
      </c>
      <c r="B792" s="293" t="s">
        <v>906</v>
      </c>
      <c r="C792" s="293">
        <v>7</v>
      </c>
      <c r="D792" s="294">
        <f>'сходові кл'!O796</f>
        <v>0</v>
      </c>
      <c r="E792" s="294">
        <f>'прибуд тер'!O796</f>
        <v>0</v>
      </c>
      <c r="F792" s="294">
        <f>'слюсарі х.в.'!P796+водовідведення!P796+зварювальник!M796+'слюсарі ц.о. г.в.'!N796+'гаряча вода'!N796+'аварійні служби'!H796</f>
        <v>0.35052862395918616</v>
      </c>
      <c r="G792" s="294">
        <f>даратиз!K796</f>
        <v>0</v>
      </c>
      <c r="H792" s="294">
        <f>димвенканали!Q796</f>
        <v>5.9627315761914365E-2</v>
      </c>
      <c r="I792" s="294">
        <f>покрівлі!O796+'під зими'!M796+маляри!N796+водій!L796</f>
        <v>1.2130305027793757</v>
      </c>
      <c r="J792" s="294">
        <f>електрики!P796</f>
        <v>6.767270205717478E-2</v>
      </c>
      <c r="K792" s="295">
        <f t="shared" ref="K792:K817" si="74">D792+E792+F792+G792+H792+I792+J792</f>
        <v>1.6908591445576511</v>
      </c>
      <c r="L792" s="295">
        <v>2.3346479925250109E-2</v>
      </c>
      <c r="M792" s="295">
        <f t="shared" ref="M792:M817" si="75">ROUND(K792+L792,2)</f>
        <v>1.71</v>
      </c>
      <c r="N792" s="295">
        <f t="shared" si="72"/>
        <v>2.052</v>
      </c>
    </row>
    <row r="793" spans="1:14" ht="17.25" customHeight="1" x14ac:dyDescent="0.35">
      <c r="A793" s="293">
        <f t="shared" si="73"/>
        <v>72</v>
      </c>
      <c r="B793" s="293" t="s">
        <v>907</v>
      </c>
      <c r="C793" s="293">
        <v>6</v>
      </c>
      <c r="D793" s="294">
        <f>'сходові кл'!O797</f>
        <v>0</v>
      </c>
      <c r="E793" s="294">
        <f>'прибуд тер'!O797</f>
        <v>0</v>
      </c>
      <c r="F793" s="294">
        <f>'слюсарі х.в.'!P797+водовідведення!P797+зварювальник!M797+'слюсарі ц.о. г.в.'!N797+'гаряча вода'!N797+'аварійні служби'!H797</f>
        <v>0.43190909135205768</v>
      </c>
      <c r="G793" s="294">
        <f>даратиз!K797</f>
        <v>0</v>
      </c>
      <c r="H793" s="294">
        <f>димвенканали!Q797</f>
        <v>4.3596629082121571E-2</v>
      </c>
      <c r="I793" s="294">
        <f>покрівлі!O797+'під зими'!M797+маляри!N797+водій!L797</f>
        <v>0.74937765986155636</v>
      </c>
      <c r="J793" s="294">
        <f>електрики!P797</f>
        <v>9.8958058160854345E-2</v>
      </c>
      <c r="K793" s="295">
        <f t="shared" si="74"/>
        <v>1.32384143845659</v>
      </c>
      <c r="L793" s="295">
        <v>1.8178555127834266E-2</v>
      </c>
      <c r="M793" s="295">
        <f t="shared" si="75"/>
        <v>1.34</v>
      </c>
      <c r="N793" s="295">
        <f t="shared" si="72"/>
        <v>1.6080000000000001</v>
      </c>
    </row>
    <row r="794" spans="1:14" ht="17.25" customHeight="1" x14ac:dyDescent="0.35">
      <c r="A794" s="293">
        <f t="shared" si="73"/>
        <v>73</v>
      </c>
      <c r="B794" s="293" t="s">
        <v>908</v>
      </c>
      <c r="C794" s="293">
        <v>5</v>
      </c>
      <c r="D794" s="294">
        <f>'сходові кл'!O798</f>
        <v>0</v>
      </c>
      <c r="E794" s="294">
        <f>'прибуд тер'!O798</f>
        <v>0</v>
      </c>
      <c r="F794" s="294">
        <f>'слюсарі х.в.'!P798+водовідведення!P798+зварювальник!M798+'слюсарі ц.о. г.в.'!N798+'гаряча вода'!N798+'аварійні служби'!H798</f>
        <v>0.37066600575946818</v>
      </c>
      <c r="G794" s="294">
        <f>даратиз!K798</f>
        <v>0</v>
      </c>
      <c r="H794" s="294">
        <f>димвенканали!Q798</f>
        <v>0.11675917918323157</v>
      </c>
      <c r="I794" s="294">
        <f>покрівлі!O798+'під зими'!M798+маляри!N798+водій!L798</f>
        <v>0.87803268602405504</v>
      </c>
      <c r="J794" s="294">
        <f>електрики!P798</f>
        <v>7.5414180827211491E-2</v>
      </c>
      <c r="K794" s="295">
        <f t="shared" si="74"/>
        <v>1.4408720517939664</v>
      </c>
      <c r="L794" s="295">
        <v>1.9749402829145224E-2</v>
      </c>
      <c r="M794" s="295">
        <f t="shared" si="75"/>
        <v>1.46</v>
      </c>
      <c r="N794" s="295">
        <f t="shared" si="72"/>
        <v>1.752</v>
      </c>
    </row>
    <row r="795" spans="1:14" ht="17.25" customHeight="1" x14ac:dyDescent="0.35">
      <c r="A795" s="293">
        <f t="shared" si="73"/>
        <v>74</v>
      </c>
      <c r="B795" s="293" t="s">
        <v>909</v>
      </c>
      <c r="C795" s="293">
        <v>7</v>
      </c>
      <c r="D795" s="294">
        <f>'сходові кл'!O799</f>
        <v>0</v>
      </c>
      <c r="E795" s="294">
        <f>'прибуд тер'!O799</f>
        <v>0</v>
      </c>
      <c r="F795" s="294">
        <f>'слюсарі х.в.'!P799+водовідведення!P799+зварювальник!M799+'слюсарі ц.о. г.в.'!N799+'гаряча вода'!N799+'аварійні служби'!H799</f>
        <v>0.31889110913218854</v>
      </c>
      <c r="G795" s="294">
        <f>даратиз!K799</f>
        <v>0</v>
      </c>
      <c r="H795" s="294">
        <f>димвенканали!Q799</f>
        <v>8.0150205838108141E-2</v>
      </c>
      <c r="I795" s="294">
        <f>покрівлі!O799+'під зими'!M799+маляри!N799+водій!L799</f>
        <v>0.82801785328537714</v>
      </c>
      <c r="J795" s="294">
        <f>електрики!P799</f>
        <v>9.0964701834993084E-2</v>
      </c>
      <c r="K795" s="295">
        <f t="shared" si="74"/>
        <v>1.318023870090667</v>
      </c>
      <c r="L795" s="295">
        <v>1.8174040818240738E-2</v>
      </c>
      <c r="M795" s="295">
        <f t="shared" si="75"/>
        <v>1.34</v>
      </c>
      <c r="N795" s="295">
        <f t="shared" si="72"/>
        <v>1.6080000000000001</v>
      </c>
    </row>
    <row r="796" spans="1:14" ht="17.25" customHeight="1" x14ac:dyDescent="0.35">
      <c r="A796" s="293">
        <f t="shared" si="73"/>
        <v>75</v>
      </c>
      <c r="B796" s="293" t="s">
        <v>910</v>
      </c>
      <c r="C796" s="293">
        <v>4</v>
      </c>
      <c r="D796" s="294">
        <f>'сходові кл'!O800</f>
        <v>0</v>
      </c>
      <c r="E796" s="294">
        <f>'прибуд тер'!O800</f>
        <v>0</v>
      </c>
      <c r="F796" s="294">
        <f>'слюсарі х.в.'!P800+водовідведення!P800+зварювальник!M800+'слюсарі ц.о. г.в.'!N800+'гаряча вода'!N800+'аварійні служби'!H800</f>
        <v>0.23699421769348203</v>
      </c>
      <c r="G796" s="294">
        <f>даратиз!K800</f>
        <v>0</v>
      </c>
      <c r="H796" s="294">
        <f>димвенканали!Q800</f>
        <v>4.2339789324799149E-2</v>
      </c>
      <c r="I796" s="294">
        <f>покрівлі!O800+'під зими'!M800+маляри!N800+водій!L800</f>
        <v>0.5095153867664356</v>
      </c>
      <c r="J796" s="294">
        <f>електрики!P800</f>
        <v>2.4026303310225448E-2</v>
      </c>
      <c r="K796" s="295">
        <f t="shared" si="74"/>
        <v>0.81287569709494223</v>
      </c>
      <c r="L796" s="295">
        <v>1.1123652883484837E-2</v>
      </c>
      <c r="M796" s="295">
        <f t="shared" si="75"/>
        <v>0.82</v>
      </c>
      <c r="N796" s="295">
        <f t="shared" si="72"/>
        <v>0.98399999999999987</v>
      </c>
    </row>
    <row r="797" spans="1:14" ht="17.25" customHeight="1" x14ac:dyDescent="0.35">
      <c r="A797" s="293">
        <f t="shared" si="73"/>
        <v>76</v>
      </c>
      <c r="B797" s="293" t="s">
        <v>911</v>
      </c>
      <c r="C797" s="293">
        <v>23</v>
      </c>
      <c r="D797" s="294">
        <f>'сходові кл'!O801</f>
        <v>0</v>
      </c>
      <c r="E797" s="294">
        <f>'прибуд тер'!O801</f>
        <v>0.73439304338821576</v>
      </c>
      <c r="F797" s="294">
        <f>'слюсарі х.в.'!P801+водовідведення!P801+зварювальник!M801+'слюсарі ц.о. г.в.'!N801+'гаряча вода'!N801+'аварійні служби'!H801</f>
        <v>0.36414529560721087</v>
      </c>
      <c r="G797" s="294">
        <f>даратиз!K801</f>
        <v>0</v>
      </c>
      <c r="H797" s="294">
        <f>димвенканали!Q801</f>
        <v>0.12847936070973534</v>
      </c>
      <c r="I797" s="294">
        <f>покрівлі!O801+'під зими'!M801+маляри!N801+водій!L801</f>
        <v>0.52430678180333645</v>
      </c>
      <c r="J797" s="294">
        <f>електрики!P801</f>
        <v>7.2907403148270322E-2</v>
      </c>
      <c r="K797" s="295">
        <f t="shared" si="74"/>
        <v>1.8242318846567689</v>
      </c>
      <c r="L797" s="295">
        <v>2.3690399794426324E-2</v>
      </c>
      <c r="M797" s="295">
        <f t="shared" si="75"/>
        <v>1.85</v>
      </c>
      <c r="N797" s="295">
        <f t="shared" si="72"/>
        <v>2.2200000000000002</v>
      </c>
    </row>
    <row r="798" spans="1:14" ht="17.25" customHeight="1" x14ac:dyDescent="0.35">
      <c r="A798" s="293">
        <f t="shared" si="73"/>
        <v>77</v>
      </c>
      <c r="B798" s="293" t="s">
        <v>912</v>
      </c>
      <c r="C798" s="293">
        <v>11</v>
      </c>
      <c r="D798" s="294">
        <f>'сходові кл'!O802</f>
        <v>0</v>
      </c>
      <c r="E798" s="294">
        <f>'прибуд тер'!O802</f>
        <v>1.3360752073849265</v>
      </c>
      <c r="F798" s="294">
        <f>'слюсарі х.в.'!P802+водовідведення!P802+зварювальник!M802+'слюсарі ц.о. г.в.'!N802+'гаряча вода'!N802+'аварійні служби'!H802</f>
        <v>0.40608968297691539</v>
      </c>
      <c r="G798" s="294">
        <f>даратиз!K802</f>
        <v>0</v>
      </c>
      <c r="H798" s="294">
        <f>димвенканали!Q802</f>
        <v>0.15689494010798102</v>
      </c>
      <c r="I798" s="294">
        <f>покрівлі!O802+'під зими'!M802+маляри!N802+водій!L802</f>
        <v>0.6471973133886636</v>
      </c>
      <c r="J798" s="294">
        <f>електрики!P802</f>
        <v>8.9032219550182909E-2</v>
      </c>
      <c r="K798" s="295">
        <f t="shared" si="74"/>
        <v>2.6352893634086696</v>
      </c>
      <c r="L798" s="295">
        <v>3.3868603928099587E-2</v>
      </c>
      <c r="M798" s="295">
        <f t="shared" si="75"/>
        <v>2.67</v>
      </c>
      <c r="N798" s="295">
        <f t="shared" si="72"/>
        <v>3.2039999999999997</v>
      </c>
    </row>
    <row r="799" spans="1:14" ht="17.25" customHeight="1" x14ac:dyDescent="0.35">
      <c r="A799" s="293">
        <f t="shared" si="73"/>
        <v>78</v>
      </c>
      <c r="B799" s="293" t="s">
        <v>913</v>
      </c>
      <c r="C799" s="293">
        <v>25</v>
      </c>
      <c r="D799" s="294">
        <f>'сходові кл'!O803</f>
        <v>0</v>
      </c>
      <c r="E799" s="294">
        <f>'прибуд тер'!O803</f>
        <v>0.88606117191404277</v>
      </c>
      <c r="F799" s="294">
        <f>'слюсарі х.в.'!P803+водовідведення!P803+зварювальник!M803+'слюсарі ц.о. г.в.'!N803+'гаряча вода'!N803+'аварійні служби'!H803</f>
        <v>0.40331195041040802</v>
      </c>
      <c r="G799" s="294">
        <f>даратиз!K803</f>
        <v>0</v>
      </c>
      <c r="H799" s="294">
        <f>димвенканали!Q803</f>
        <v>0.15501314172587632</v>
      </c>
      <c r="I799" s="294">
        <f>покрівлі!O803+'під зими'!M803+маляри!N803+водій!L803</f>
        <v>0.60257226736081848</v>
      </c>
      <c r="J799" s="294">
        <f>електрики!P803</f>
        <v>8.7964366841934843E-2</v>
      </c>
      <c r="K799" s="295">
        <f t="shared" si="74"/>
        <v>2.1349228982530803</v>
      </c>
      <c r="L799" s="295">
        <v>2.76269159691503E-2</v>
      </c>
      <c r="M799" s="295">
        <f t="shared" si="75"/>
        <v>2.16</v>
      </c>
      <c r="N799" s="295">
        <f t="shared" si="72"/>
        <v>2.5920000000000001</v>
      </c>
    </row>
    <row r="800" spans="1:14" ht="17.25" customHeight="1" x14ac:dyDescent="0.35">
      <c r="A800" s="293">
        <f t="shared" si="73"/>
        <v>79</v>
      </c>
      <c r="B800" s="293" t="s">
        <v>914</v>
      </c>
      <c r="C800" s="293">
        <v>21</v>
      </c>
      <c r="D800" s="294">
        <f>'сходові кл'!O804</f>
        <v>0</v>
      </c>
      <c r="E800" s="294">
        <f>'прибуд тер'!O804</f>
        <v>0.75577798557278197</v>
      </c>
      <c r="F800" s="294">
        <f>'слюсарі х.в.'!P804+водовідведення!P804+зварювальник!M804+'слюсарі ц.о. г.в.'!N804+'гаряча вода'!N804+'аварійні служби'!H804</f>
        <v>0.37167980304895193</v>
      </c>
      <c r="G800" s="294">
        <f>даратиз!K804</f>
        <v>0</v>
      </c>
      <c r="H800" s="294">
        <f>димвенканали!Q804</f>
        <v>0.1335836763968469</v>
      </c>
      <c r="I800" s="294">
        <f>покрівлі!O804+'під зими'!M804+маляри!N804+водій!L804</f>
        <v>0.6048462115544776</v>
      </c>
      <c r="J800" s="294">
        <f>електрики!P804</f>
        <v>7.580391819582756E-2</v>
      </c>
      <c r="K800" s="295">
        <f t="shared" si="74"/>
        <v>1.941691594768886</v>
      </c>
      <c r="L800" s="295">
        <v>2.5205083958961871E-2</v>
      </c>
      <c r="M800" s="295">
        <f t="shared" si="75"/>
        <v>1.97</v>
      </c>
      <c r="N800" s="295">
        <f t="shared" si="72"/>
        <v>2.3639999999999999</v>
      </c>
    </row>
    <row r="801" spans="1:14" ht="17.25" customHeight="1" x14ac:dyDescent="0.35">
      <c r="A801" s="293">
        <f t="shared" si="73"/>
        <v>80</v>
      </c>
      <c r="B801" s="293" t="s">
        <v>915</v>
      </c>
      <c r="C801" s="293">
        <v>17</v>
      </c>
      <c r="D801" s="294">
        <f>'сходові кл'!O805</f>
        <v>0</v>
      </c>
      <c r="E801" s="294">
        <f>'прибуд тер'!O805</f>
        <v>0.69632141580756002</v>
      </c>
      <c r="F801" s="294">
        <f>'слюсарі х.в.'!P805+водовідведення!P805+зварювальник!M805+'слюсарі ц.о. г.в.'!N805+'гаряча вода'!N805+'аварійні служби'!H805</f>
        <v>0.35431370930268602</v>
      </c>
      <c r="G801" s="294">
        <f>даратиз!K805</f>
        <v>0</v>
      </c>
      <c r="H801" s="294">
        <f>димвенканали!Q805</f>
        <v>0.1218188695507034</v>
      </c>
      <c r="I801" s="294">
        <f>покрівлі!O805+'під зими'!M805+маляри!N805+водій!L805</f>
        <v>0.56832113501879933</v>
      </c>
      <c r="J801" s="294">
        <f>електрики!P805</f>
        <v>6.9127814649273089E-2</v>
      </c>
      <c r="K801" s="295">
        <f t="shared" si="74"/>
        <v>1.8099029443290218</v>
      </c>
      <c r="L801" s="295">
        <v>2.3532617221025547E-2</v>
      </c>
      <c r="M801" s="295">
        <f t="shared" si="75"/>
        <v>1.83</v>
      </c>
      <c r="N801" s="295">
        <f t="shared" si="72"/>
        <v>2.1960000000000002</v>
      </c>
    </row>
    <row r="802" spans="1:14" ht="17.25" customHeight="1" x14ac:dyDescent="0.35">
      <c r="A802" s="293">
        <f t="shared" si="73"/>
        <v>81</v>
      </c>
      <c r="B802" s="293" t="s">
        <v>916</v>
      </c>
      <c r="C802" s="293">
        <v>94</v>
      </c>
      <c r="D802" s="294">
        <f>'сходові кл'!O806</f>
        <v>0.66614039944432146</v>
      </c>
      <c r="E802" s="294">
        <f>'прибуд тер'!O806</f>
        <v>0.94704943727475899</v>
      </c>
      <c r="F802" s="294">
        <f>'слюсарі х.в.'!P806+водовідведення!P806+зварювальник!M806+'слюсарі ц.о. г.в.'!N806+'гаряча вода'!N806+'аварійні служби'!H806</f>
        <v>0.40776702105132334</v>
      </c>
      <c r="G802" s="294">
        <f>даратиз!K806</f>
        <v>0</v>
      </c>
      <c r="H802" s="294">
        <f>димвенканали!Q806</f>
        <v>8.3266234899965375E-2</v>
      </c>
      <c r="I802" s="294">
        <f>покрівлі!O806+'під зими'!M806+маляри!N806+водій!L806</f>
        <v>0.40410243899619286</v>
      </c>
      <c r="J802" s="294">
        <f>електрики!P806</f>
        <v>6.3000780026249009E-2</v>
      </c>
      <c r="K802" s="295">
        <f t="shared" si="74"/>
        <v>2.5713263116928111</v>
      </c>
      <c r="L802" s="295">
        <v>3.3047124457071024E-2</v>
      </c>
      <c r="M802" s="295">
        <f t="shared" si="75"/>
        <v>2.6</v>
      </c>
      <c r="N802" s="295">
        <f t="shared" si="72"/>
        <v>3.12</v>
      </c>
    </row>
    <row r="803" spans="1:14" ht="17.25" customHeight="1" x14ac:dyDescent="0.35">
      <c r="A803" s="293">
        <f t="shared" si="73"/>
        <v>82</v>
      </c>
      <c r="B803" s="293" t="s">
        <v>917</v>
      </c>
      <c r="C803" s="293">
        <v>97</v>
      </c>
      <c r="D803" s="294">
        <f>'сходові кл'!O807</f>
        <v>0.6692258798543691</v>
      </c>
      <c r="E803" s="294">
        <f>'прибуд тер'!O807</f>
        <v>1.1814535613153028</v>
      </c>
      <c r="F803" s="294">
        <f>'слюсарі х.в.'!P807+водовідведення!P807+зварювальник!M807+'слюсарі ц.о. г.в.'!N807+'гаряча вода'!N807+'аварійні служби'!H807</f>
        <v>0.45556572318712574</v>
      </c>
      <c r="G803" s="294">
        <f>даратиз!K807</f>
        <v>0</v>
      </c>
      <c r="H803" s="294">
        <f>димвенканали!Q807</f>
        <v>0.10755246067735039</v>
      </c>
      <c r="I803" s="294">
        <f>покрівлі!O807+'під зими'!M807+маляри!N807+водій!L807</f>
        <v>0.44963850188264654</v>
      </c>
      <c r="J803" s="294">
        <f>електрики!P807</f>
        <v>8.1376189574993818E-2</v>
      </c>
      <c r="K803" s="295">
        <f t="shared" si="74"/>
        <v>2.9448123164917881</v>
      </c>
      <c r="L803" s="295">
        <v>3.7835159387113917E-2</v>
      </c>
      <c r="M803" s="295">
        <f t="shared" si="75"/>
        <v>2.98</v>
      </c>
      <c r="N803" s="295">
        <f t="shared" si="72"/>
        <v>3.5760000000000001</v>
      </c>
    </row>
    <row r="804" spans="1:14" ht="17.25" customHeight="1" x14ac:dyDescent="0.35">
      <c r="A804" s="293">
        <f t="shared" si="73"/>
        <v>83</v>
      </c>
      <c r="B804" s="293" t="s">
        <v>918</v>
      </c>
      <c r="C804" s="293">
        <v>11</v>
      </c>
      <c r="D804" s="294">
        <f>'сходові кл'!O808</f>
        <v>0</v>
      </c>
      <c r="E804" s="294">
        <f>'прибуд тер'!O808</f>
        <v>0.70675755253033445</v>
      </c>
      <c r="F804" s="294">
        <f>'слюсарі х.в.'!P808+водовідведення!P808+зварювальник!M808+'слюсарі ц.о. г.в.'!N808+'гаряча вода'!N808+'аварійні служби'!H808</f>
        <v>0.35516516821506638</v>
      </c>
      <c r="G804" s="294">
        <f>даратиз!K808</f>
        <v>0</v>
      </c>
      <c r="H804" s="294">
        <f>димвенканали!Q808</f>
        <v>0.12239569758053805</v>
      </c>
      <c r="I804" s="294">
        <f>покрівлі!O808+'під зими'!M808+маляри!N808+водій!L808</f>
        <v>0.56244732264856168</v>
      </c>
      <c r="J804" s="294">
        <f>електрики!P808</f>
        <v>6.9455143750897355E-2</v>
      </c>
      <c r="K804" s="295">
        <f t="shared" si="74"/>
        <v>1.8162208847253978</v>
      </c>
      <c r="L804" s="295">
        <v>2.3608007816418426E-2</v>
      </c>
      <c r="M804" s="295">
        <f t="shared" si="75"/>
        <v>1.84</v>
      </c>
      <c r="N804" s="295">
        <f t="shared" si="72"/>
        <v>2.2080000000000002</v>
      </c>
    </row>
    <row r="805" spans="1:14" ht="17.25" customHeight="1" x14ac:dyDescent="0.35">
      <c r="A805" s="293">
        <f t="shared" si="73"/>
        <v>84</v>
      </c>
      <c r="B805" s="293" t="s">
        <v>919</v>
      </c>
      <c r="C805" s="293">
        <v>18</v>
      </c>
      <c r="D805" s="294">
        <f>'сходові кл'!O809</f>
        <v>0</v>
      </c>
      <c r="E805" s="294">
        <f>'прибуд тер'!O809</f>
        <v>0.62755805857888669</v>
      </c>
      <c r="F805" s="294">
        <f>'слюсарі х.в.'!P809+водовідведення!P809+зварювальник!M809+'слюсарі ц.о. г.в.'!N809+'гаряча вода'!N809+'аварійні служби'!H809</f>
        <v>0.33655631556504417</v>
      </c>
      <c r="G805" s="294">
        <f>даратиз!K809</f>
        <v>0</v>
      </c>
      <c r="H805" s="294">
        <f>димвенканали!Q809</f>
        <v>0.10978897322130025</v>
      </c>
      <c r="I805" s="294">
        <f>покрівлі!O809+'під зими'!M809+маляри!N809+водій!L809</f>
        <v>0.51690602848287015</v>
      </c>
      <c r="J805" s="294">
        <f>електрики!P809</f>
        <v>6.2301282382341963E-2</v>
      </c>
      <c r="K805" s="295">
        <f t="shared" si="74"/>
        <v>1.6531106582304431</v>
      </c>
      <c r="L805" s="295">
        <v>2.1540080224130599E-2</v>
      </c>
      <c r="M805" s="295">
        <f t="shared" si="75"/>
        <v>1.67</v>
      </c>
      <c r="N805" s="295">
        <f t="shared" si="72"/>
        <v>2.004</v>
      </c>
    </row>
    <row r="806" spans="1:14" ht="17.25" customHeight="1" x14ac:dyDescent="0.35">
      <c r="A806" s="293">
        <f t="shared" si="73"/>
        <v>85</v>
      </c>
      <c r="B806" s="293" t="s">
        <v>920</v>
      </c>
      <c r="C806" s="293">
        <v>23</v>
      </c>
      <c r="D806" s="294">
        <f>'сходові кл'!O810</f>
        <v>0</v>
      </c>
      <c r="E806" s="294">
        <f>'прибуд тер'!O810</f>
        <v>0.71377149959742336</v>
      </c>
      <c r="F806" s="294">
        <f>'слюсарі х.в.'!P810+водовідведення!P810+зварювальник!M810+'слюсарі ц.о. г.в.'!N810+'гаряча вода'!N810+'аварійні служби'!H810</f>
        <v>0.3588200048225656</v>
      </c>
      <c r="G806" s="294">
        <f>даратиз!K810</f>
        <v>0</v>
      </c>
      <c r="H806" s="294">
        <f>димвенканали!Q810</f>
        <v>0.12487169750140038</v>
      </c>
      <c r="I806" s="294">
        <f>покрівлі!O810+'під зими'!M810+маляри!N810+водій!L810</f>
        <v>0.57932122366715955</v>
      </c>
      <c r="J806" s="294">
        <f>електрики!P810</f>
        <v>7.0860184400447515E-2</v>
      </c>
      <c r="K806" s="295">
        <f t="shared" si="74"/>
        <v>1.8476446099889965</v>
      </c>
      <c r="L806" s="295">
        <v>2.4011556492982051E-2</v>
      </c>
      <c r="M806" s="295">
        <f t="shared" si="75"/>
        <v>1.87</v>
      </c>
      <c r="N806" s="295">
        <f t="shared" si="72"/>
        <v>2.2440000000000002</v>
      </c>
    </row>
    <row r="807" spans="1:14" ht="17.25" customHeight="1" x14ac:dyDescent="0.35">
      <c r="A807" s="293">
        <f t="shared" si="73"/>
        <v>86</v>
      </c>
      <c r="B807" s="293" t="s">
        <v>921</v>
      </c>
      <c r="C807" s="293">
        <v>256</v>
      </c>
      <c r="D807" s="294">
        <f>'сходові кл'!O811</f>
        <v>0.70392580459150333</v>
      </c>
      <c r="E807" s="294">
        <f>'прибуд тер'!O811</f>
        <v>0.8813136500125085</v>
      </c>
      <c r="F807" s="294">
        <f>'слюсарі х.в.'!P811+водовідведення!P811+зварювальник!M811+'слюсарі ц.о. г.в.'!N811+'гаряча вода'!N811+'аварійні служби'!H811</f>
        <v>0.4118376282174</v>
      </c>
      <c r="G807" s="294">
        <f>даратиз!K811</f>
        <v>8.0090500725194299E-3</v>
      </c>
      <c r="H807" s="294">
        <f>димвенканали!Q811</f>
        <v>8.5334485297340251E-2</v>
      </c>
      <c r="I807" s="294">
        <f>покрівлі!O811+'під зими'!M811+маляри!N811+водій!L811</f>
        <v>0.31210048946681629</v>
      </c>
      <c r="J807" s="294">
        <f>електрики!P811</f>
        <v>6.45656566954146E-2</v>
      </c>
      <c r="K807" s="295">
        <f t="shared" si="74"/>
        <v>2.4670867643535024</v>
      </c>
      <c r="L807" s="295">
        <v>3.1713366113270032E-2</v>
      </c>
      <c r="M807" s="295">
        <f t="shared" si="75"/>
        <v>2.5</v>
      </c>
      <c r="N807" s="295">
        <f t="shared" si="72"/>
        <v>3</v>
      </c>
    </row>
    <row r="808" spans="1:14" ht="17.25" customHeight="1" x14ac:dyDescent="0.35">
      <c r="A808" s="293">
        <f t="shared" si="73"/>
        <v>87</v>
      </c>
      <c r="B808" s="293" t="s">
        <v>922</v>
      </c>
      <c r="C808" s="293">
        <v>253</v>
      </c>
      <c r="D808" s="294">
        <f>'сходові кл'!O812</f>
        <v>0.72574131604421332</v>
      </c>
      <c r="E808" s="294">
        <f>'прибуд тер'!O812</f>
        <v>0.89928108057000056</v>
      </c>
      <c r="F808" s="294">
        <f>'слюсарі х.в.'!P812+водовідведення!P812+зварювальник!M812+'слюсарі ц.о. г.в.'!N812+'гаряча вода'!N812+'аварійні служби'!H812</f>
        <v>0.41090070250712563</v>
      </c>
      <c r="G808" s="294">
        <f>даратиз!K812</f>
        <v>8.1920713176200435E-3</v>
      </c>
      <c r="H808" s="294">
        <f>димвенканали!Q812</f>
        <v>8.6702635375963885E-2</v>
      </c>
      <c r="I808" s="294">
        <f>покрівлі!O812+'під зими'!M812+маляри!N812+водій!L812</f>
        <v>0.31353286186324963</v>
      </c>
      <c r="J808" s="294">
        <f>електрики!P812</f>
        <v>6.4720276479479436E-2</v>
      </c>
      <c r="K808" s="295">
        <f t="shared" si="74"/>
        <v>2.5090709441576524</v>
      </c>
      <c r="L808" s="295">
        <v>3.2236561914394633E-2</v>
      </c>
      <c r="M808" s="295">
        <f t="shared" si="75"/>
        <v>2.54</v>
      </c>
      <c r="N808" s="295">
        <f t="shared" si="72"/>
        <v>3.048</v>
      </c>
    </row>
    <row r="809" spans="1:14" ht="17.25" customHeight="1" x14ac:dyDescent="0.35">
      <c r="A809" s="293">
        <f t="shared" si="73"/>
        <v>88</v>
      </c>
      <c r="B809" s="293" t="s">
        <v>923</v>
      </c>
      <c r="C809" s="293">
        <v>182</v>
      </c>
      <c r="D809" s="294">
        <f>'сходові кл'!O813</f>
        <v>0.91764864401153245</v>
      </c>
      <c r="E809" s="294">
        <f>'прибуд тер'!O813</f>
        <v>0.77087164560197263</v>
      </c>
      <c r="F809" s="294">
        <f>'слюсарі х.в.'!P813+водовідведення!P813+зварювальник!M813+'слюсарі ц.о. г.в.'!N813+'гаряча вода'!N813+'аварійні служби'!H813</f>
        <v>0.35359544471219329</v>
      </c>
      <c r="G809" s="294">
        <f>даратиз!K813</f>
        <v>7.2828940896949882E-3</v>
      </c>
      <c r="H809" s="294">
        <f>димвенканали!Q813</f>
        <v>5.5416014486014048E-2</v>
      </c>
      <c r="I809" s="294">
        <f>покрівлі!O813+'під зими'!M813+маляри!N813+водій!L813</f>
        <v>0.40288500675863326</v>
      </c>
      <c r="J809" s="294">
        <f>електрики!P813</f>
        <v>4.1435506098461576E-2</v>
      </c>
      <c r="K809" s="295">
        <f t="shared" si="74"/>
        <v>2.5491351557585022</v>
      </c>
      <c r="L809" s="295">
        <v>3.4140859296904955E-2</v>
      </c>
      <c r="M809" s="295">
        <f t="shared" si="75"/>
        <v>2.58</v>
      </c>
      <c r="N809" s="295">
        <f t="shared" si="72"/>
        <v>3.0960000000000001</v>
      </c>
    </row>
    <row r="810" spans="1:14" ht="17.25" customHeight="1" x14ac:dyDescent="0.35">
      <c r="A810" s="293">
        <f t="shared" si="73"/>
        <v>89</v>
      </c>
      <c r="B810" s="293" t="s">
        <v>924</v>
      </c>
      <c r="C810" s="293">
        <v>267</v>
      </c>
      <c r="D810" s="294">
        <f>'сходові кл'!O814</f>
        <v>0.71794357750809723</v>
      </c>
      <c r="E810" s="294">
        <f>'прибуд тер'!O814</f>
        <v>0.88656424197714667</v>
      </c>
      <c r="F810" s="294">
        <f>'слюсарі х.в.'!P814+водовідведення!P814+зварювальник!M814+'слюсарі ц.о. г.в.'!N814+'гаряча вода'!N814+'аварійні служби'!H814</f>
        <v>0.41294006239989511</v>
      </c>
      <c r="G810" s="294">
        <f>даратиз!K814</f>
        <v>8.0616218946472969E-3</v>
      </c>
      <c r="H810" s="294">
        <f>димвенканали!Q814</f>
        <v>8.589462530668017E-2</v>
      </c>
      <c r="I810" s="294">
        <f>покрівлі!O814+'під зими'!M814+маляри!N814+водій!L814</f>
        <v>0.32608995269919566</v>
      </c>
      <c r="J810" s="294">
        <f>електрики!P814</f>
        <v>6.4989469031287855E-2</v>
      </c>
      <c r="K810" s="295">
        <f t="shared" si="74"/>
        <v>2.5024835508169501</v>
      </c>
      <c r="L810" s="295">
        <v>3.2163335565084807E-2</v>
      </c>
      <c r="M810" s="295">
        <f t="shared" si="75"/>
        <v>2.5299999999999998</v>
      </c>
      <c r="N810" s="295">
        <f t="shared" si="72"/>
        <v>3.0359999999999996</v>
      </c>
    </row>
    <row r="811" spans="1:14" ht="17.25" customHeight="1" x14ac:dyDescent="0.35">
      <c r="A811" s="293">
        <f t="shared" si="73"/>
        <v>90</v>
      </c>
      <c r="B811" s="293" t="s">
        <v>925</v>
      </c>
      <c r="C811" s="293">
        <v>294</v>
      </c>
      <c r="D811" s="294">
        <f>'сходові кл'!O815</f>
        <v>0.74369592179296951</v>
      </c>
      <c r="E811" s="294">
        <f>'прибуд тер'!O815</f>
        <v>0.74115237103881526</v>
      </c>
      <c r="F811" s="294">
        <f>'слюсарі х.в.'!P815+водовідведення!P815+зварювальник!M815+'слюсарі ц.о. г.в.'!N815+'гаряча вода'!N815+'аварійні служби'!H815</f>
        <v>0.40238757900374089</v>
      </c>
      <c r="G811" s="294">
        <f>даратиз!K815</f>
        <v>4.2192188353789668E-3</v>
      </c>
      <c r="H811" s="294">
        <f>димвенканали!Q815</f>
        <v>8.0332375952128984E-2</v>
      </c>
      <c r="I811" s="294">
        <f>покрівлі!O815+'під зими'!M815+маляри!N815+водій!L815</f>
        <v>0.32084441312160833</v>
      </c>
      <c r="J811" s="294">
        <f>електрики!P815</f>
        <v>6.0464030320063068E-2</v>
      </c>
      <c r="K811" s="295">
        <f t="shared" si="74"/>
        <v>2.3530959100647046</v>
      </c>
      <c r="L811" s="295">
        <v>3.0302646131840964E-2</v>
      </c>
      <c r="M811" s="295">
        <f t="shared" si="75"/>
        <v>2.38</v>
      </c>
      <c r="N811" s="295">
        <f t="shared" si="72"/>
        <v>2.8559999999999999</v>
      </c>
    </row>
    <row r="812" spans="1:14" ht="17.25" customHeight="1" x14ac:dyDescent="0.35">
      <c r="A812" s="293">
        <f t="shared" si="73"/>
        <v>91</v>
      </c>
      <c r="B812" s="293" t="s">
        <v>926</v>
      </c>
      <c r="C812" s="293">
        <v>107</v>
      </c>
      <c r="D812" s="294">
        <f>'сходові кл'!O816</f>
        <v>1.112625907949603</v>
      </c>
      <c r="E812" s="294">
        <f>'прибуд тер'!O816</f>
        <v>1.0599521170545068</v>
      </c>
      <c r="F812" s="294">
        <f>'слюсарі х.в.'!P816+водовідведення!P816+зварювальник!M816+'слюсарі ц.о. г.в.'!N816+'гаряча вода'!N816+'аварійні служби'!H816</f>
        <v>0.44177900275164261</v>
      </c>
      <c r="G812" s="294">
        <f>даратиз!K816</f>
        <v>1.7990853248441911E-2</v>
      </c>
      <c r="H812" s="294">
        <f>димвенканали!Q816</f>
        <v>4.5442019429537871E-2</v>
      </c>
      <c r="I812" s="294">
        <f>покрівлі!O816+'під зими'!M816+маляри!N816+водій!L816</f>
        <v>0.37597541297774562</v>
      </c>
      <c r="J812" s="294">
        <f>електрики!P816</f>
        <v>5.1178973845285865E-2</v>
      </c>
      <c r="K812" s="295">
        <f t="shared" si="74"/>
        <v>3.1049442872567639</v>
      </c>
      <c r="L812" s="295">
        <v>3.8798678966350961E-2</v>
      </c>
      <c r="M812" s="295">
        <f t="shared" si="75"/>
        <v>3.14</v>
      </c>
      <c r="N812" s="295">
        <f t="shared" si="72"/>
        <v>3.7679999999999998</v>
      </c>
    </row>
    <row r="813" spans="1:14" ht="17.25" customHeight="1" x14ac:dyDescent="0.35">
      <c r="A813" s="293">
        <f t="shared" si="73"/>
        <v>92</v>
      </c>
      <c r="B813" s="293" t="s">
        <v>927</v>
      </c>
      <c r="C813" s="293">
        <v>198</v>
      </c>
      <c r="D813" s="294">
        <f>'сходові кл'!O817</f>
        <v>0.72623202180357893</v>
      </c>
      <c r="E813" s="294">
        <f>'прибуд тер'!O817</f>
        <v>1.0013552031077231</v>
      </c>
      <c r="F813" s="294">
        <f>'слюсарі х.в.'!P817+водовідведення!P817+зварювальник!M817+'слюсарі ц.о. г.в.'!N817+'гаряча вода'!N817+'аварійні служби'!H817</f>
        <v>0.41199973990752725</v>
      </c>
      <c r="G813" s="294">
        <f>даратиз!K817</f>
        <v>1.1336885436795428E-2</v>
      </c>
      <c r="H813" s="294">
        <f>димвенканали!Q817</f>
        <v>8.5416853247340246E-2</v>
      </c>
      <c r="I813" s="294">
        <f>покрівлі!O817+'під зими'!M817+маляри!N817+водій!L817</f>
        <v>0.32695116679792813</v>
      </c>
      <c r="J813" s="294">
        <f>електрики!P817</f>
        <v>6.4627977816399548E-2</v>
      </c>
      <c r="K813" s="295">
        <f t="shared" si="74"/>
        <v>2.6279198481172927</v>
      </c>
      <c r="L813" s="295">
        <v>3.3725766224669031E-2</v>
      </c>
      <c r="M813" s="295">
        <f t="shared" si="75"/>
        <v>2.66</v>
      </c>
      <c r="N813" s="295">
        <f t="shared" si="72"/>
        <v>3.1920000000000002</v>
      </c>
    </row>
    <row r="814" spans="1:14" ht="17.25" customHeight="1" x14ac:dyDescent="0.35">
      <c r="A814" s="293">
        <f t="shared" si="73"/>
        <v>93</v>
      </c>
      <c r="B814" s="293" t="s">
        <v>928</v>
      </c>
      <c r="C814" s="293">
        <v>384</v>
      </c>
      <c r="D814" s="294">
        <f>'сходові кл'!O818</f>
        <v>0.75546173520789861</v>
      </c>
      <c r="E814" s="294">
        <f>'прибуд тер'!O818</f>
        <v>0.74712227107965168</v>
      </c>
      <c r="F814" s="294">
        <f>'слюсарі х.в.'!P818+водовідведення!P818+зварювальник!M818+'слюсарі ц.о. г.в.'!N818+'гаряча вода'!N818+'аварійні служби'!H818</f>
        <v>0.40384934778275028</v>
      </c>
      <c r="G814" s="294">
        <f>даратиз!K818</f>
        <v>5.9132656045863151E-3</v>
      </c>
      <c r="H814" s="294">
        <f>димвенканали!Q818</f>
        <v>8.1281686980978596E-2</v>
      </c>
      <c r="I814" s="294">
        <f>покрівлі!O818+'під зими'!M818+маляри!N818+водій!L818</f>
        <v>0.32389353398875442</v>
      </c>
      <c r="J814" s="294">
        <f>електрики!P818</f>
        <v>6.1494696229587129E-2</v>
      </c>
      <c r="K814" s="295">
        <f t="shared" si="74"/>
        <v>2.3790165368742069</v>
      </c>
      <c r="L814" s="295">
        <v>3.0619498665069009E-2</v>
      </c>
      <c r="M814" s="295">
        <f t="shared" si="75"/>
        <v>2.41</v>
      </c>
      <c r="N814" s="295">
        <f t="shared" si="72"/>
        <v>2.8919999999999999</v>
      </c>
    </row>
    <row r="815" spans="1:14" ht="17.25" customHeight="1" x14ac:dyDescent="0.35">
      <c r="A815" s="293">
        <f t="shared" si="73"/>
        <v>94</v>
      </c>
      <c r="B815" s="293" t="s">
        <v>929</v>
      </c>
      <c r="C815" s="293">
        <v>213</v>
      </c>
      <c r="D815" s="294">
        <f>'сходові кл'!O819</f>
        <v>0.77947279931867197</v>
      </c>
      <c r="E815" s="294">
        <f>'прибуд тер'!O819</f>
        <v>0.77116745651498997</v>
      </c>
      <c r="F815" s="294">
        <f>'слюсарі х.в.'!P819+водовідведення!P819+зварювальник!M819+'слюсарі ц.о. г.в.'!N819+'гаряча вода'!N819+'аварійні служби'!H819</f>
        <v>0.46352082059902611</v>
      </c>
      <c r="G815" s="294">
        <f>даратиз!K819</f>
        <v>2.3598956191946568E-3</v>
      </c>
      <c r="H815" s="294">
        <f>димвенканали!Q819</f>
        <v>4.3377510102937382E-2</v>
      </c>
      <c r="I815" s="294">
        <f>покрівлі!O819+'під зими'!M819+маляри!N819+водій!L819</f>
        <v>0.23478184743723748</v>
      </c>
      <c r="J815" s="294">
        <f>електрики!P819</f>
        <v>4.9230344845627619E-2</v>
      </c>
      <c r="K815" s="295">
        <f t="shared" si="74"/>
        <v>2.343910674437685</v>
      </c>
      <c r="L815" s="295">
        <v>3.0114334087495587E-2</v>
      </c>
      <c r="M815" s="295">
        <f t="shared" si="75"/>
        <v>2.37</v>
      </c>
      <c r="N815" s="295">
        <f t="shared" si="72"/>
        <v>2.8439999999999999</v>
      </c>
    </row>
    <row r="816" spans="1:14" ht="17.25" customHeight="1" x14ac:dyDescent="0.35">
      <c r="A816" s="293">
        <f t="shared" si="73"/>
        <v>95</v>
      </c>
      <c r="B816" s="293" t="s">
        <v>930</v>
      </c>
      <c r="C816" s="293">
        <v>240</v>
      </c>
      <c r="D816" s="294">
        <f>'сходові кл'!O820</f>
        <v>0.80569384061496541</v>
      </c>
      <c r="E816" s="294">
        <f>'прибуд тер'!O820</f>
        <v>0.95043912715385737</v>
      </c>
      <c r="F816" s="294">
        <f>'слюсарі х.в.'!P820+водовідведення!P820+зварювальник!M820+'слюсарі ц.о. г.в.'!N820+'гаряча вода'!N820+'аварійні служби'!H820</f>
        <v>0.43543782594396596</v>
      </c>
      <c r="G816" s="294">
        <f>даратиз!K820</f>
        <v>5.5517022137448694E-3</v>
      </c>
      <c r="H816" s="294">
        <f>димвенканали!Q820</f>
        <v>3.3864979173259951E-2</v>
      </c>
      <c r="I816" s="294">
        <f>покрівлі!O820+'під зими'!M820+маляри!N820+водій!L820</f>
        <v>0.36402432562174486</v>
      </c>
      <c r="J816" s="294">
        <f>електрики!P820</f>
        <v>3.7869098027081542E-2</v>
      </c>
      <c r="K816" s="295">
        <f t="shared" si="74"/>
        <v>2.6328808987486205</v>
      </c>
      <c r="L816" s="295">
        <v>3.3767549751244796E-2</v>
      </c>
      <c r="M816" s="295">
        <f t="shared" si="75"/>
        <v>2.67</v>
      </c>
      <c r="N816" s="295">
        <f t="shared" si="72"/>
        <v>3.2039999999999997</v>
      </c>
    </row>
    <row r="817" spans="1:14" ht="17.25" customHeight="1" x14ac:dyDescent="0.35">
      <c r="A817" s="293">
        <f t="shared" si="73"/>
        <v>96</v>
      </c>
      <c r="B817" s="293" t="s">
        <v>1107</v>
      </c>
      <c r="C817" s="293">
        <v>124</v>
      </c>
      <c r="D817" s="294">
        <f>'сходові кл'!O821</f>
        <v>0.96441898061871045</v>
      </c>
      <c r="E817" s="294">
        <f>'прибуд тер'!O821</f>
        <v>0.78670305317430744</v>
      </c>
      <c r="F817" s="294">
        <f>'слюсарі х.в.'!P821+водовідведення!P821+зварювальник!M821+'слюсарі ц.о. г.в.'!N821+'гаряча вода'!N821+'аварійні служби'!H821</f>
        <v>0.4606063323590649</v>
      </c>
      <c r="G817" s="294">
        <f>даратиз!K821</f>
        <v>0</v>
      </c>
      <c r="H817" s="294">
        <f>димвенканали!Q821</f>
        <v>4.2390287769018056E-2</v>
      </c>
      <c r="I817" s="294">
        <f>покрівлі!O821+'під зими'!M821+маляри!N821+водій!L821</f>
        <v>0.36163291860446228</v>
      </c>
      <c r="J817" s="294">
        <f>електрики!P821</f>
        <v>4.8109918711835703E-2</v>
      </c>
      <c r="K817" s="295">
        <f t="shared" si="74"/>
        <v>2.663861491237399</v>
      </c>
      <c r="L817" s="295">
        <v>3.4168252880272025E-2</v>
      </c>
      <c r="M817" s="295">
        <f t="shared" si="75"/>
        <v>2.7</v>
      </c>
      <c r="N817" s="295">
        <f t="shared" si="72"/>
        <v>3.24</v>
      </c>
    </row>
    <row r="818" spans="1:14" ht="17.25" customHeight="1" x14ac:dyDescent="0.35">
      <c r="A818" s="293">
        <f t="shared" si="73"/>
        <v>97</v>
      </c>
      <c r="B818" s="293" t="s">
        <v>2237</v>
      </c>
      <c r="C818" s="293">
        <v>178</v>
      </c>
      <c r="D818" s="294">
        <f>'сходові кл'!O822</f>
        <v>0.93836070106850655</v>
      </c>
      <c r="E818" s="294">
        <f>'прибуд тер'!O822</f>
        <v>0.95314263268221178</v>
      </c>
      <c r="F818" s="294">
        <f>'слюсарі х.в.'!P822+водовідведення!P822+зварювальник!M822+'слюсарі ц.о. г.в.'!N822+'гаряча вода'!N822+'аварійні служби'!H822</f>
        <v>0.48834465993142473</v>
      </c>
      <c r="G818" s="294">
        <f>даратиз!K822</f>
        <v>8.3623184373086967E-3</v>
      </c>
      <c r="H818" s="294">
        <f>димвенканали!Q822</f>
        <v>6.9048093181251824E-2</v>
      </c>
      <c r="I818" s="294">
        <f>покрівлі!O822+'під зими'!M822+маляри!N822+водій!L822</f>
        <v>0.3147989767032775</v>
      </c>
      <c r="J818" s="294">
        <f>електрики!P822</f>
        <v>5.8773453631491446E-2</v>
      </c>
      <c r="K818" s="295">
        <f t="shared" ref="K818:K838" si="76">D818+E818+F818+G818+H818+I818+J818</f>
        <v>2.8308308356354726</v>
      </c>
      <c r="L818" s="295">
        <v>3.6239320092251108E-2</v>
      </c>
      <c r="M818" s="295">
        <f t="shared" ref="M818:M838" si="77">ROUND(K818+L818,2)</f>
        <v>2.87</v>
      </c>
      <c r="N818" s="295">
        <f t="shared" si="72"/>
        <v>3.444</v>
      </c>
    </row>
    <row r="819" spans="1:14" ht="17.25" customHeight="1" x14ac:dyDescent="0.35">
      <c r="A819" s="293">
        <f t="shared" si="73"/>
        <v>98</v>
      </c>
      <c r="B819" s="293" t="s">
        <v>2238</v>
      </c>
      <c r="C819" s="293">
        <v>320</v>
      </c>
      <c r="D819" s="294">
        <f>'сходові кл'!O823</f>
        <v>0.73269275581005022</v>
      </c>
      <c r="E819" s="294">
        <f>'прибуд тер'!O823</f>
        <v>0.52169812272885785</v>
      </c>
      <c r="F819" s="294">
        <f>'слюсарі х.в.'!P823+водовідведення!P823+зварювальник!M823+'слюсарі ц.о. г.в.'!N823+'гаряча вода'!N823+'аварійні служби'!H823</f>
        <v>0.40429716351093847</v>
      </c>
      <c r="G819" s="294">
        <f>даратиз!K823</f>
        <v>6.5995522081612832E-3</v>
      </c>
      <c r="H819" s="294">
        <f>димвенканали!Q823</f>
        <v>8.1509236181427899E-2</v>
      </c>
      <c r="I819" s="294">
        <f>покрівлі!O823+'під зими'!M823+маляри!N823+водій!L823</f>
        <v>0.32437842839061859</v>
      </c>
      <c r="J819" s="294">
        <f>електрики!P823</f>
        <v>6.1666851477326874E-2</v>
      </c>
      <c r="K819" s="295">
        <f t="shared" si="76"/>
        <v>2.1328421103073816</v>
      </c>
      <c r="L819" s="295">
        <v>2.7564242468779841E-2</v>
      </c>
      <c r="M819" s="295">
        <f t="shared" si="77"/>
        <v>2.16</v>
      </c>
      <c r="N819" s="295">
        <f t="shared" si="72"/>
        <v>2.5920000000000001</v>
      </c>
    </row>
    <row r="820" spans="1:14" ht="17.25" customHeight="1" x14ac:dyDescent="0.35">
      <c r="A820" s="293">
        <f t="shared" si="73"/>
        <v>99</v>
      </c>
      <c r="B820" s="293" t="s">
        <v>2239</v>
      </c>
      <c r="C820" s="293">
        <v>261</v>
      </c>
      <c r="D820" s="294">
        <f>'сходові кл'!O824</f>
        <v>0.72416748460439018</v>
      </c>
      <c r="E820" s="294">
        <f>'прибуд тер'!O824</f>
        <v>0.85874111776662299</v>
      </c>
      <c r="F820" s="294">
        <f>'слюсарі х.в.'!P824+водовідведення!P824+зварювальник!M824+'слюсарі ц.о. г.в.'!N824+'гаряча вода'!N824+'аварійні служби'!H824</f>
        <v>0.41007351977048845</v>
      </c>
      <c r="G820" s="294">
        <f>даратиз!K824</f>
        <v>6.2907524322086518E-3</v>
      </c>
      <c r="H820" s="294">
        <f>димвенканали!Q824</f>
        <v>8.4159478903636037E-2</v>
      </c>
      <c r="I820" s="294">
        <f>покрівлі!O824+'під зими'!M824+маляри!N824+водій!L824</f>
        <v>0.22675104993231002</v>
      </c>
      <c r="J820" s="294">
        <f>електрики!P824</f>
        <v>6.325492552824051E-2</v>
      </c>
      <c r="K820" s="295">
        <f t="shared" si="76"/>
        <v>2.3734383289378971</v>
      </c>
      <c r="L820" s="295">
        <v>3.0510291430025076E-2</v>
      </c>
      <c r="M820" s="295">
        <f t="shared" si="77"/>
        <v>2.4</v>
      </c>
      <c r="N820" s="295">
        <f t="shared" si="72"/>
        <v>2.88</v>
      </c>
    </row>
    <row r="821" spans="1:14" ht="17.25" customHeight="1" x14ac:dyDescent="0.35">
      <c r="A821" s="293">
        <f t="shared" si="73"/>
        <v>100</v>
      </c>
      <c r="B821" s="293" t="s">
        <v>2240</v>
      </c>
      <c r="C821" s="293">
        <v>206</v>
      </c>
      <c r="D821" s="294">
        <f>'сходові кл'!O825</f>
        <v>0.9914948704705191</v>
      </c>
      <c r="E821" s="294">
        <f>'прибуд тер'!O825</f>
        <v>0.62314545403678268</v>
      </c>
      <c r="F821" s="294">
        <f>'слюсарі х.в.'!P825+водовідведення!P825+зварювальник!M825+'слюсарі ц.о. г.в.'!N825+'гаряча вода'!N825+'аварійні служби'!H825</f>
        <v>0.45138465555362006</v>
      </c>
      <c r="G821" s="294">
        <f>даратиз!K825</f>
        <v>7.3107188430455126E-3</v>
      </c>
      <c r="H821" s="294">
        <f>димвенканали!Q825</f>
        <v>3.9266636359588429E-2</v>
      </c>
      <c r="I821" s="294">
        <f>покрівлі!O825+'під зими'!M825+маляри!N825+водій!L825</f>
        <v>0.28517493016163808</v>
      </c>
      <c r="J821" s="294">
        <f>електрики!P825</f>
        <v>4.4564799692813503E-2</v>
      </c>
      <c r="K821" s="295">
        <f t="shared" si="76"/>
        <v>2.4423420651180074</v>
      </c>
      <c r="L821" s="295">
        <v>3.1373712159994918E-2</v>
      </c>
      <c r="M821" s="295">
        <f t="shared" si="77"/>
        <v>2.4700000000000002</v>
      </c>
      <c r="N821" s="295">
        <f t="shared" si="72"/>
        <v>2.964</v>
      </c>
    </row>
    <row r="822" spans="1:14" ht="17.25" customHeight="1" x14ac:dyDescent="0.35">
      <c r="A822" s="293">
        <f t="shared" si="73"/>
        <v>101</v>
      </c>
      <c r="B822" s="293" t="s">
        <v>931</v>
      </c>
      <c r="C822" s="293">
        <v>4</v>
      </c>
      <c r="D822" s="294">
        <f>'сходові кл'!O826</f>
        <v>0</v>
      </c>
      <c r="E822" s="294">
        <f>'прибуд тер'!O826</f>
        <v>1.2844481774891774</v>
      </c>
      <c r="F822" s="294">
        <f>'слюсарі х.в.'!P826+водовідведення!P826+зварювальник!M826+'слюсарі ц.о. г.в.'!N826+'гаряча вода'!N826+'аварійні служби'!H826</f>
        <v>0.37270413329728747</v>
      </c>
      <c r="G822" s="294">
        <f>даратиз!K826</f>
        <v>0</v>
      </c>
      <c r="H822" s="294">
        <f>димвенканали!Q826</f>
        <v>8.440285717112242E-2</v>
      </c>
      <c r="I822" s="294">
        <f>покрівлі!O826+'під зими'!M826+маляри!N826+водій!L826</f>
        <v>1.1440719569182487</v>
      </c>
      <c r="J822" s="294">
        <f>електрики!P826</f>
        <v>7.6197704783857845E-2</v>
      </c>
      <c r="K822" s="295">
        <f t="shared" si="76"/>
        <v>2.9618248296596943</v>
      </c>
      <c r="L822" s="295">
        <v>3.7953707277256346E-2</v>
      </c>
      <c r="M822" s="295">
        <f t="shared" si="77"/>
        <v>3</v>
      </c>
      <c r="N822" s="295">
        <f t="shared" si="72"/>
        <v>3.5999999999999996</v>
      </c>
    </row>
    <row r="823" spans="1:14" ht="17.25" customHeight="1" x14ac:dyDescent="0.35">
      <c r="A823" s="293">
        <f t="shared" si="73"/>
        <v>102</v>
      </c>
      <c r="B823" s="293" t="s">
        <v>932</v>
      </c>
      <c r="C823" s="293">
        <v>2</v>
      </c>
      <c r="D823" s="294">
        <f>'сходові кл'!O827</f>
        <v>0</v>
      </c>
      <c r="E823" s="294">
        <f>'прибуд тер'!O827</f>
        <v>0</v>
      </c>
      <c r="F823" s="294">
        <f>'слюсарі х.в.'!P827+водовідведення!P827+зварювальник!M827+'слюсарі ц.о. г.в.'!N827+'гаряча вода'!N827+'аварійні служби'!H827</f>
        <v>0.39377796207015614</v>
      </c>
      <c r="G823" s="294">
        <f>даратиз!K827</f>
        <v>0</v>
      </c>
      <c r="H823" s="294">
        <f>димвенканали!Q827</f>
        <v>0.11247631792808734</v>
      </c>
      <c r="I823" s="294">
        <f>покрівлі!O827+'під зими'!M827+маляри!N827+водій!L827</f>
        <v>1.2317239800921773</v>
      </c>
      <c r="J823" s="294">
        <f>електрики!P827</f>
        <v>8.4299184890187562E-2</v>
      </c>
      <c r="K823" s="295">
        <f t="shared" si="76"/>
        <v>1.8222774449806083</v>
      </c>
      <c r="L823" s="295">
        <v>2.4902226686351076E-2</v>
      </c>
      <c r="M823" s="295">
        <f t="shared" si="77"/>
        <v>1.85</v>
      </c>
      <c r="N823" s="295">
        <f t="shared" si="72"/>
        <v>2.2200000000000002</v>
      </c>
    </row>
    <row r="824" spans="1:14" ht="17.25" customHeight="1" x14ac:dyDescent="0.35">
      <c r="A824" s="293">
        <f t="shared" si="73"/>
        <v>103</v>
      </c>
      <c r="B824" s="293" t="s">
        <v>933</v>
      </c>
      <c r="C824" s="293">
        <v>356</v>
      </c>
      <c r="D824" s="294">
        <f>'сходові кл'!O828</f>
        <v>0.82767399675322129</v>
      </c>
      <c r="E824" s="294">
        <f>'прибуд тер'!O828</f>
        <v>0.50382417363758358</v>
      </c>
      <c r="F824" s="294">
        <f>'слюсарі х.в.'!P828+водовідведення!P828+зварювальник!M828+'слюсарі ц.о. г.в.'!N828+'гаряча вода'!N828+'аварійні служби'!H828</f>
        <v>0.4602147084138527</v>
      </c>
      <c r="G824" s="294">
        <f>даратиз!K828</f>
        <v>6.3024728611698914E-3</v>
      </c>
      <c r="H824" s="294">
        <f>димвенканали!Q828</f>
        <v>4.2257633294757346E-2</v>
      </c>
      <c r="I824" s="294">
        <f>покрівлі!O828+'під зими'!M828+маляри!N828+водій!L828</f>
        <v>0.26547385695535947</v>
      </c>
      <c r="J824" s="294">
        <f>електрики!P828</f>
        <v>4.7062928715402526E-2</v>
      </c>
      <c r="K824" s="295">
        <f t="shared" si="76"/>
        <v>2.1528097706313467</v>
      </c>
      <c r="L824" s="295">
        <v>2.7783356620081256E-2</v>
      </c>
      <c r="M824" s="295">
        <f t="shared" si="77"/>
        <v>2.1800000000000002</v>
      </c>
      <c r="N824" s="295">
        <f t="shared" si="72"/>
        <v>2.6160000000000001</v>
      </c>
    </row>
    <row r="825" spans="1:14" ht="17.25" customHeight="1" x14ac:dyDescent="0.35">
      <c r="A825" s="293">
        <f t="shared" si="73"/>
        <v>104</v>
      </c>
      <c r="B825" s="293" t="s">
        <v>934</v>
      </c>
      <c r="C825" s="293">
        <v>262</v>
      </c>
      <c r="D825" s="294">
        <f>'сходові кл'!O829</f>
        <v>1.1830137120995423</v>
      </c>
      <c r="E825" s="294">
        <f>'прибуд тер'!O829</f>
        <v>0.50042505455955777</v>
      </c>
      <c r="F825" s="294">
        <f>'слюсарі х.в.'!P829+водовідведення!P829+зварювальник!M829+'слюсарі ц.о. г.в.'!N829+'гаряча вода'!N829+'аварійні служби'!H829</f>
        <v>0.48391772825354096</v>
      </c>
      <c r="G825" s="294">
        <f>даратиз!K829</f>
        <v>6.7903266839261936E-3</v>
      </c>
      <c r="H825" s="294">
        <f>димвенканали!Q829</f>
        <v>5.0770063174224028E-2</v>
      </c>
      <c r="I825" s="294">
        <f>покрівлі!O829+'під зими'!M829+маляри!N829+водій!L831</f>
        <v>0.2539226917209278</v>
      </c>
      <c r="J825" s="294">
        <f>електрики!P829</f>
        <v>5.5425297998449502E-2</v>
      </c>
      <c r="K825" s="295">
        <f t="shared" si="76"/>
        <v>2.5342648744901686</v>
      </c>
      <c r="L825" s="295">
        <v>3.2576485699035804E-2</v>
      </c>
      <c r="M825" s="295">
        <f t="shared" si="77"/>
        <v>2.57</v>
      </c>
      <c r="N825" s="295">
        <f t="shared" si="72"/>
        <v>3.0839999999999996</v>
      </c>
    </row>
    <row r="826" spans="1:14" ht="17.25" customHeight="1" x14ac:dyDescent="0.35">
      <c r="A826" s="293">
        <f t="shared" si="73"/>
        <v>105</v>
      </c>
      <c r="B826" s="293" t="s">
        <v>935</v>
      </c>
      <c r="C826" s="293">
        <v>218</v>
      </c>
      <c r="D826" s="294">
        <f>'сходові кл'!O830</f>
        <v>0.95778553641512221</v>
      </c>
      <c r="E826" s="294">
        <f>'прибуд тер'!O830</f>
        <v>0.69806712413267746</v>
      </c>
      <c r="F826" s="294">
        <f>'слюсарі х.в.'!P830+водовідведення!P830+зварювальник!M830+'слюсарі ц.о. г.в.'!N830+'гаряча вода'!N830+'аварійні служби'!H830</f>
        <v>0.46814802059398175</v>
      </c>
      <c r="G826" s="294">
        <f>даратиз!K830</f>
        <v>8.1039793333002128E-3</v>
      </c>
      <c r="H826" s="294">
        <f>димвенканали!Q830</f>
        <v>4.4944877957059245E-2</v>
      </c>
      <c r="I826" s="294">
        <f>покрівлі!O830+'під зими'!M830+маляри!N830+водій!L832</f>
        <v>0.26227644758399282</v>
      </c>
      <c r="J826" s="294">
        <f>електрики!P830</f>
        <v>5.1009194294921976E-2</v>
      </c>
      <c r="K826" s="295">
        <f t="shared" si="76"/>
        <v>2.4903351803110558</v>
      </c>
      <c r="L826" s="295">
        <v>3.1971791857149823E-2</v>
      </c>
      <c r="M826" s="295">
        <f t="shared" si="77"/>
        <v>2.52</v>
      </c>
      <c r="N826" s="295">
        <f t="shared" si="72"/>
        <v>3.024</v>
      </c>
    </row>
    <row r="827" spans="1:14" ht="17.25" customHeight="1" x14ac:dyDescent="0.35">
      <c r="A827" s="293">
        <f t="shared" si="73"/>
        <v>106</v>
      </c>
      <c r="B827" s="293" t="s">
        <v>936</v>
      </c>
      <c r="C827" s="293">
        <v>316</v>
      </c>
      <c r="D827" s="294">
        <f>'сходові кл'!O831</f>
        <v>0.90300541933480749</v>
      </c>
      <c r="E827" s="294">
        <f>'прибуд тер'!O831</f>
        <v>0.51807158467976877</v>
      </c>
      <c r="F827" s="294">
        <f>'слюсарі х.в.'!P831+водовідведення!P831+зварювальник!M831+'слюсарі ц.о. г.в.'!N831+'гаряча вода'!N831+'аварійні служби'!H831</f>
        <v>0.47683458999016004</v>
      </c>
      <c r="G827" s="294">
        <f>даратиз!K831</f>
        <v>4.2713123907513221E-3</v>
      </c>
      <c r="H827" s="294">
        <f>димвенканали!Q831</f>
        <v>4.7887272850085628E-2</v>
      </c>
      <c r="I827" s="294">
        <f>покрівлі!O831+'під зими'!M831+маляри!N831+водій!L833</f>
        <v>0.24554743202363519</v>
      </c>
      <c r="J827" s="294">
        <f>електрики!P831</f>
        <v>5.4348600243118453E-2</v>
      </c>
      <c r="K827" s="295">
        <f t="shared" si="76"/>
        <v>2.2499662115123269</v>
      </c>
      <c r="L827" s="295">
        <v>2.8977502978766088E-2</v>
      </c>
      <c r="M827" s="295">
        <f t="shared" si="77"/>
        <v>2.2799999999999998</v>
      </c>
      <c r="N827" s="295">
        <f t="shared" si="72"/>
        <v>2.7359999999999998</v>
      </c>
    </row>
    <row r="828" spans="1:14" ht="17.25" customHeight="1" x14ac:dyDescent="0.35">
      <c r="A828" s="293">
        <f t="shared" si="73"/>
        <v>107</v>
      </c>
      <c r="B828" s="293" t="s">
        <v>937</v>
      </c>
      <c r="C828" s="293">
        <v>266</v>
      </c>
      <c r="D828" s="294">
        <f>'сходові кл'!O832</f>
        <v>0.94518802061640983</v>
      </c>
      <c r="E828" s="294">
        <f>'прибуд тер'!O832</f>
        <v>0.5581042870331806</v>
      </c>
      <c r="F828" s="294">
        <f>'слюсарі х.в.'!P832+водовідведення!P832+зварювальник!M832+'слюсарі ц.о. г.в.'!N832+'гаряча вода'!N832+'аварійні служби'!H832</f>
        <v>0.46259170886348033</v>
      </c>
      <c r="G828" s="294">
        <f>даратиз!K832</f>
        <v>4.4512703040399835E-3</v>
      </c>
      <c r="H828" s="294">
        <f>димвенканали!Q832</f>
        <v>4.3062792807646598E-2</v>
      </c>
      <c r="I828" s="294">
        <f>покрівлі!O832+'під зими'!M832+маляри!N832+водій!L834</f>
        <v>0.23859149747047417</v>
      </c>
      <c r="J828" s="294">
        <f>електрики!P832</f>
        <v>4.887316341821786E-2</v>
      </c>
      <c r="K828" s="295">
        <f t="shared" si="76"/>
        <v>2.3008627405134496</v>
      </c>
      <c r="L828" s="295">
        <v>2.9592738411447876E-2</v>
      </c>
      <c r="M828" s="295">
        <f t="shared" si="77"/>
        <v>2.33</v>
      </c>
      <c r="N828" s="295">
        <f t="shared" si="72"/>
        <v>2.7959999999999998</v>
      </c>
    </row>
    <row r="829" spans="1:14" ht="17.25" customHeight="1" x14ac:dyDescent="0.35">
      <c r="A829" s="293">
        <f t="shared" si="73"/>
        <v>108</v>
      </c>
      <c r="B829" s="293" t="s">
        <v>938</v>
      </c>
      <c r="C829" s="293">
        <v>248</v>
      </c>
      <c r="D829" s="294">
        <f>'сходові кл'!O833</f>
        <v>0.81215410651217557</v>
      </c>
      <c r="E829" s="294">
        <f>'прибуд тер'!O833</f>
        <v>0.51018247419983331</v>
      </c>
      <c r="F829" s="294">
        <f>'слюсарі х.в.'!P833+водовідведення!P833+зварювальник!M833+'слюсарі ц.о. г.в.'!N833+'гаряча вода'!N833+'аварійні служби'!H833</f>
        <v>0.46154929024857905</v>
      </c>
      <c r="G829" s="294">
        <f>даратиз!K833</f>
        <v>4.6161472210174111E-3</v>
      </c>
      <c r="H829" s="294">
        <f>димвенканали!Q833</f>
        <v>4.2709695161269594E-2</v>
      </c>
      <c r="I829" s="294">
        <f>покрівлі!O833+'під зими'!M833+маляри!N833+водій!L835</f>
        <v>0.24468956205211803</v>
      </c>
      <c r="J829" s="294">
        <f>електрики!P833</f>
        <v>4.8472423060966642E-2</v>
      </c>
      <c r="K829" s="295">
        <f t="shared" si="76"/>
        <v>2.1243736984559591</v>
      </c>
      <c r="L829" s="295">
        <v>2.739844469030888E-2</v>
      </c>
      <c r="M829" s="295">
        <f t="shared" si="77"/>
        <v>2.15</v>
      </c>
      <c r="N829" s="295">
        <f t="shared" si="72"/>
        <v>2.5799999999999996</v>
      </c>
    </row>
    <row r="830" spans="1:14" ht="17.25" customHeight="1" x14ac:dyDescent="0.35">
      <c r="A830" s="293">
        <f t="shared" si="73"/>
        <v>109</v>
      </c>
      <c r="B830" s="293" t="s">
        <v>939</v>
      </c>
      <c r="C830" s="293">
        <v>3</v>
      </c>
      <c r="D830" s="294">
        <f>'сходові кл'!O834</f>
        <v>0</v>
      </c>
      <c r="E830" s="294">
        <f>'прибуд тер'!O834</f>
        <v>0</v>
      </c>
      <c r="F830" s="294">
        <f>'слюсарі х.в.'!P834+водовідведення!P834+зварювальник!M834+'слюсарі ц.о. г.в.'!N834+'гаряча вода'!N834+'аварійні служби'!H834</f>
        <v>0.30895440668706853</v>
      </c>
      <c r="G830" s="294">
        <f>даратиз!K834</f>
        <v>0</v>
      </c>
      <c r="H830" s="294">
        <f>димвенканали!Q834</f>
        <v>7.4634575696217148E-2</v>
      </c>
      <c r="I830" s="294">
        <f>покрівлі!O834+'під зими'!M834+маляри!N834+водій!L836</f>
        <v>0.67477976731722811</v>
      </c>
      <c r="J830" s="294">
        <f>електрики!P834</f>
        <v>8.4704859504673533E-2</v>
      </c>
      <c r="K830" s="295">
        <f t="shared" si="76"/>
        <v>1.1430736092051874</v>
      </c>
      <c r="L830" s="295">
        <v>1.5562852974103987E-2</v>
      </c>
      <c r="M830" s="295">
        <f t="shared" si="77"/>
        <v>1.1599999999999999</v>
      </c>
      <c r="N830" s="295">
        <f t="shared" si="72"/>
        <v>1.3919999999999999</v>
      </c>
    </row>
    <row r="831" spans="1:14" ht="17.25" customHeight="1" x14ac:dyDescent="0.35">
      <c r="A831" s="293">
        <f t="shared" si="73"/>
        <v>110</v>
      </c>
      <c r="B831" s="293" t="s">
        <v>940</v>
      </c>
      <c r="C831" s="293">
        <v>5</v>
      </c>
      <c r="D831" s="294">
        <f>'сходові кл'!O835</f>
        <v>0</v>
      </c>
      <c r="E831" s="294">
        <f>'прибуд тер'!O835</f>
        <v>0</v>
      </c>
      <c r="F831" s="294">
        <f>'слюсарі х.в.'!P835+водовідведення!P835+зварювальник!M835+'слюсарі ц.о. г.в.'!N835+'гаряча вода'!N835+'аварійні служби'!H835</f>
        <v>0.36199019259172388</v>
      </c>
      <c r="G831" s="294">
        <f>даратиз!K835</f>
        <v>0</v>
      </c>
      <c r="H831" s="294">
        <f>димвенканали!Q835</f>
        <v>4.8085698573678608E-2</v>
      </c>
      <c r="I831" s="294">
        <f>покрівлі!O835+'під зими'!M835+маляри!N835+водій!L837</f>
        <v>0.99377530848328954</v>
      </c>
      <c r="J831" s="294">
        <f>електрики!P835</f>
        <v>7.2078909930676338E-2</v>
      </c>
      <c r="K831" s="295">
        <f t="shared" si="76"/>
        <v>1.4759301095793682</v>
      </c>
      <c r="L831" s="295">
        <v>2.0388208125741228E-2</v>
      </c>
      <c r="M831" s="295">
        <f t="shared" si="77"/>
        <v>1.5</v>
      </c>
      <c r="N831" s="295">
        <f t="shared" si="72"/>
        <v>1.7999999999999998</v>
      </c>
    </row>
    <row r="832" spans="1:14" ht="17.25" customHeight="1" x14ac:dyDescent="0.35">
      <c r="A832" s="293">
        <f t="shared" si="73"/>
        <v>111</v>
      </c>
      <c r="B832" s="293" t="s">
        <v>2241</v>
      </c>
      <c r="C832" s="293">
        <v>13</v>
      </c>
      <c r="D832" s="294">
        <f>'сходові кл'!O836</f>
        <v>0</v>
      </c>
      <c r="E832" s="294">
        <f>'прибуд тер'!O836</f>
        <v>0</v>
      </c>
      <c r="F832" s="294">
        <f>'слюсарі х.в.'!P836+водовідведення!P836+зварювальник!M836+'слюсарі ц.о. г.в.'!N836+'гаряча вода'!N836+'аварійні служби'!H836</f>
        <v>0.35498982885414543</v>
      </c>
      <c r="G832" s="294">
        <f>даратиз!K836</f>
        <v>0</v>
      </c>
      <c r="H832" s="294">
        <f>димвенканали!Q836</f>
        <v>5.0093878648817591E-2</v>
      </c>
      <c r="I832" s="294">
        <f>покрівлі!O836+'під зими'!M836+маляри!N836+водій!L838</f>
        <v>0.92091567736275537</v>
      </c>
      <c r="J832" s="294">
        <f>електрики!P836</f>
        <v>0.11370587729374135</v>
      </c>
      <c r="K832" s="295">
        <f t="shared" si="76"/>
        <v>1.4397052621594597</v>
      </c>
      <c r="L832" s="295">
        <v>1.9907561212052408E-2</v>
      </c>
      <c r="M832" s="295">
        <f t="shared" si="77"/>
        <v>1.46</v>
      </c>
      <c r="N832" s="295">
        <f t="shared" si="72"/>
        <v>1.752</v>
      </c>
    </row>
    <row r="833" spans="1:14" ht="17.25" customHeight="1" x14ac:dyDescent="0.35">
      <c r="A833" s="293">
        <f t="shared" si="73"/>
        <v>112</v>
      </c>
      <c r="B833" s="293" t="s">
        <v>2242</v>
      </c>
      <c r="C833" s="293">
        <v>14</v>
      </c>
      <c r="D833" s="294">
        <f>'сходові кл'!O837</f>
        <v>0</v>
      </c>
      <c r="E833" s="294">
        <f>'прибуд тер'!O837</f>
        <v>0</v>
      </c>
      <c r="F833" s="294">
        <f>'слюсарі х.в.'!P837+водовідведення!P837+зварювальник!M837+'слюсарі ц.о. г.в.'!N837+'гаряча вода'!N837+'аварійні служби'!H837</f>
        <v>0.32209479899657778</v>
      </c>
      <c r="G833" s="294">
        <f>даратиз!K837</f>
        <v>0</v>
      </c>
      <c r="H833" s="294">
        <f>димвенканали!Q837</f>
        <v>5.4618999224067356E-2</v>
      </c>
      <c r="I833" s="294">
        <f>покрівлі!O837+'під зими'!M837+маляри!N837+водій!L839</f>
        <v>0.65392924300207389</v>
      </c>
      <c r="J833" s="294">
        <f>електрики!P837</f>
        <v>9.2982936107084843E-2</v>
      </c>
      <c r="K833" s="295">
        <f t="shared" si="76"/>
        <v>1.1236259773298038</v>
      </c>
      <c r="L833" s="295">
        <v>1.5557044849108618E-2</v>
      </c>
      <c r="M833" s="295">
        <f t="shared" si="77"/>
        <v>1.1399999999999999</v>
      </c>
      <c r="N833" s="295">
        <f t="shared" si="72"/>
        <v>1.3679999999999999</v>
      </c>
    </row>
    <row r="834" spans="1:14" ht="17.25" customHeight="1" x14ac:dyDescent="0.35">
      <c r="A834" s="293">
        <f t="shared" si="73"/>
        <v>113</v>
      </c>
      <c r="B834" s="293" t="s">
        <v>2243</v>
      </c>
      <c r="C834" s="293">
        <v>5</v>
      </c>
      <c r="D834" s="294">
        <f>'сходові кл'!O838</f>
        <v>0</v>
      </c>
      <c r="E834" s="294">
        <f>'прибуд тер'!O838</f>
        <v>0</v>
      </c>
      <c r="F834" s="294">
        <f>'слюсарі х.в.'!P838+водовідведення!P838+зварювальник!M838+'слюсарі ц.о. г.в.'!N838+'гаряча вода'!N838+'аварійні служби'!H838</f>
        <v>0.3203229998936023</v>
      </c>
      <c r="G834" s="294">
        <f>даратиз!K838</f>
        <v>0</v>
      </c>
      <c r="H834" s="294">
        <f>димвенканали!Q838</f>
        <v>0.14878447199387673</v>
      </c>
      <c r="I834" s="294">
        <f>покрівлі!O838+'під зими'!M838+маляри!N838+водій!L840</f>
        <v>1.0178609024486116</v>
      </c>
      <c r="J834" s="294">
        <f>електрики!P838</f>
        <v>9.1866752636070775E-2</v>
      </c>
      <c r="K834" s="295">
        <f t="shared" si="76"/>
        <v>1.5788351269721614</v>
      </c>
      <c r="L834" s="295">
        <v>2.1709476382581815E-2</v>
      </c>
      <c r="M834" s="295">
        <f t="shared" si="77"/>
        <v>1.6</v>
      </c>
      <c r="N834" s="295">
        <f t="shared" si="72"/>
        <v>1.92</v>
      </c>
    </row>
    <row r="835" spans="1:14" ht="17.25" customHeight="1" x14ac:dyDescent="0.35">
      <c r="A835" s="293">
        <f t="shared" si="73"/>
        <v>114</v>
      </c>
      <c r="B835" s="293" t="s">
        <v>2244</v>
      </c>
      <c r="C835" s="293">
        <v>5</v>
      </c>
      <c r="D835" s="294">
        <f>'сходові кл'!O839</f>
        <v>0</v>
      </c>
      <c r="E835" s="294">
        <f>'прибуд тер'!O839</f>
        <v>0</v>
      </c>
      <c r="F835" s="294">
        <f>'слюсарі х.в.'!P839+водовідведення!P839+зварювальник!M839+'слюсарі ц.о. г.в.'!N839+'гаряча вода'!N839+'аварійні служби'!H839</f>
        <v>0.43346696330559409</v>
      </c>
      <c r="G835" s="294">
        <f>даратиз!K839</f>
        <v>0</v>
      </c>
      <c r="H835" s="294">
        <f>димвенканали!Q839</f>
        <v>0.13199896242912221</v>
      </c>
      <c r="I835" s="294">
        <f>покрівлі!O839+'під зими'!M839+маляри!N839+водій!L841</f>
        <v>0.7877831389309814</v>
      </c>
      <c r="J835" s="294">
        <f>електрики!P839</f>
        <v>9.9556955911035971E-2</v>
      </c>
      <c r="K835" s="295">
        <f t="shared" si="76"/>
        <v>1.4528060205767335</v>
      </c>
      <c r="L835" s="295">
        <v>1.9563691217739331E-2</v>
      </c>
      <c r="M835" s="295">
        <f t="shared" si="77"/>
        <v>1.47</v>
      </c>
      <c r="N835" s="295">
        <f t="shared" si="72"/>
        <v>1.764</v>
      </c>
    </row>
    <row r="836" spans="1:14" ht="17.25" customHeight="1" x14ac:dyDescent="0.35">
      <c r="A836" s="293">
        <f t="shared" si="73"/>
        <v>115</v>
      </c>
      <c r="B836" s="293" t="s">
        <v>2245</v>
      </c>
      <c r="C836" s="293">
        <v>9</v>
      </c>
      <c r="D836" s="294">
        <f>'сходові кл'!O840</f>
        <v>0</v>
      </c>
      <c r="E836" s="294">
        <f>'прибуд тер'!O840</f>
        <v>0</v>
      </c>
      <c r="F836" s="294">
        <f>'слюсарі х.в.'!P840+водовідведення!P840+зварювальник!M840+'слюсарі ц.о. г.в.'!N840+'гаряча вода'!N840+'аварійні служби'!H840</f>
        <v>0.38985853318521713</v>
      </c>
      <c r="G836" s="294">
        <f>даратиз!K840</f>
        <v>0</v>
      </c>
      <c r="H836" s="294">
        <f>димвенканали!Q840</f>
        <v>0.15840448311657929</v>
      </c>
      <c r="I836" s="294">
        <f>покрівлі!O840+'під зими'!M840+маляри!N840+водій!L842</f>
        <v>0.96124326916456815</v>
      </c>
      <c r="J836" s="294">
        <f>електрики!P840</f>
        <v>8.2792426176251932E-2</v>
      </c>
      <c r="K836" s="295">
        <f t="shared" si="76"/>
        <v>1.5922987116426164</v>
      </c>
      <c r="L836" s="295">
        <v>2.1653766992567765E-2</v>
      </c>
      <c r="M836" s="295">
        <f t="shared" si="77"/>
        <v>1.61</v>
      </c>
      <c r="N836" s="295">
        <f t="shared" si="72"/>
        <v>1.9319999999999999</v>
      </c>
    </row>
    <row r="837" spans="1:14" ht="17.25" customHeight="1" x14ac:dyDescent="0.35">
      <c r="A837" s="293">
        <f t="shared" si="73"/>
        <v>116</v>
      </c>
      <c r="B837" s="293" t="s">
        <v>2246</v>
      </c>
      <c r="C837" s="293">
        <v>4</v>
      </c>
      <c r="D837" s="294">
        <f>'сходові кл'!O841</f>
        <v>0</v>
      </c>
      <c r="E837" s="294">
        <f>'прибуд тер'!O841</f>
        <v>0</v>
      </c>
      <c r="F837" s="294">
        <f>'слюсарі х.в.'!P841+водовідведення!P841+зварювальник!M841+'слюсарі ц.о. г.в.'!N841+'гаряча вода'!N841+'аварійні служби'!H841</f>
        <v>0.45542656283256822</v>
      </c>
      <c r="G837" s="294">
        <f>даратиз!K841</f>
        <v>0</v>
      </c>
      <c r="H837" s="294">
        <f>димвенканали!Q841</f>
        <v>9.5159312981187419E-2</v>
      </c>
      <c r="I837" s="294">
        <f>покрівлі!O841+'під зими'!M841+маляри!N841+водій!L843</f>
        <v>0.83572014844616271</v>
      </c>
      <c r="J837" s="294">
        <f>електрики!P841</f>
        <v>0.10799895573120115</v>
      </c>
      <c r="K837" s="295">
        <f t="shared" si="76"/>
        <v>1.4943049799911194</v>
      </c>
      <c r="L837" s="295">
        <v>2.0400872415997091E-2</v>
      </c>
      <c r="M837" s="295">
        <f t="shared" si="77"/>
        <v>1.51</v>
      </c>
      <c r="N837" s="295">
        <f t="shared" si="72"/>
        <v>1.8119999999999998</v>
      </c>
    </row>
    <row r="838" spans="1:14" ht="17.25" customHeight="1" x14ac:dyDescent="0.35">
      <c r="A838" s="293">
        <f t="shared" si="73"/>
        <v>117</v>
      </c>
      <c r="B838" s="293" t="s">
        <v>2247</v>
      </c>
      <c r="C838" s="293">
        <v>12</v>
      </c>
      <c r="D838" s="294">
        <f>'сходові кл'!O842</f>
        <v>0</v>
      </c>
      <c r="E838" s="294">
        <f>'прибуд тер'!O842</f>
        <v>0</v>
      </c>
      <c r="F838" s="294">
        <f>'слюсарі х.в.'!P842+водовідведення!P842+зварювальник!M842+'слюсарі ц.о. г.в.'!N842+'гаряча вода'!N842+'аварійні служби'!H842</f>
        <v>0.47336062714531413</v>
      </c>
      <c r="G838" s="294">
        <f>даратиз!K842</f>
        <v>0</v>
      </c>
      <c r="H838" s="294">
        <f>димвенканали!Q842</f>
        <v>5.9294152352842147E-2</v>
      </c>
      <c r="I838" s="294">
        <f>покрівлі!O842+'під зими'!M842+маляри!N842+водій!L844</f>
        <v>0.68085054721476135</v>
      </c>
      <c r="J838" s="294">
        <f>електрики!P842</f>
        <v>0.11489340603832351</v>
      </c>
      <c r="K838" s="295">
        <f t="shared" si="76"/>
        <v>1.3283987327512412</v>
      </c>
      <c r="L838" s="295">
        <v>1.8302315200324305E-2</v>
      </c>
      <c r="M838" s="295">
        <f t="shared" si="77"/>
        <v>1.35</v>
      </c>
      <c r="N838" s="295">
        <f t="shared" si="72"/>
        <v>1.62</v>
      </c>
    </row>
    <row r="839" spans="1:14" ht="17.25" customHeight="1" x14ac:dyDescent="0.35">
      <c r="A839" s="293">
        <f t="shared" si="73"/>
        <v>118</v>
      </c>
      <c r="B839" s="293" t="s">
        <v>2248</v>
      </c>
      <c r="C839" s="293">
        <v>9</v>
      </c>
      <c r="D839" s="294">
        <f>'сходові кл'!O843</f>
        <v>0</v>
      </c>
      <c r="E839" s="294">
        <f>'прибуд тер'!O843</f>
        <v>0</v>
      </c>
      <c r="F839" s="294">
        <f>'слюсарі х.в.'!P843+водовідведення!P843+зварювальник!M843+'слюсарі ц.о. г.в.'!N843+'гаряча вода'!N843+'аварійні служби'!H843</f>
        <v>0.31734085736498796</v>
      </c>
      <c r="G839" s="294">
        <f>даратиз!K843</f>
        <v>0</v>
      </c>
      <c r="H839" s="294">
        <f>димвенканали!Q843</f>
        <v>7.9289697493220485E-2</v>
      </c>
      <c r="I839" s="294">
        <f>покрівлі!O843+'під зими'!M843+маляри!N843+водій!L845</f>
        <v>0.78381680272199417</v>
      </c>
      <c r="J839" s="294">
        <f>електрики!P843</f>
        <v>8.9988086937991624E-2</v>
      </c>
      <c r="K839" s="295">
        <f t="shared" ref="K839:K857" si="78">D839+E839+F839+G839+H839+I839+J839</f>
        <v>1.2704354445181942</v>
      </c>
      <c r="L839" s="295">
        <v>1.7454359805472525E-2</v>
      </c>
      <c r="M839" s="295">
        <f t="shared" ref="M839:M857" si="79">ROUND(K839+L839,2)</f>
        <v>1.29</v>
      </c>
      <c r="N839" s="295">
        <f t="shared" si="72"/>
        <v>1.548</v>
      </c>
    </row>
    <row r="840" spans="1:14" ht="17.25" customHeight="1" x14ac:dyDescent="0.35">
      <c r="A840" s="293">
        <f t="shared" si="73"/>
        <v>119</v>
      </c>
      <c r="B840" s="293" t="s">
        <v>946</v>
      </c>
      <c r="C840" s="293">
        <v>317</v>
      </c>
      <c r="D840" s="294">
        <f>'сходові кл'!O844</f>
        <v>0.95859843082666918</v>
      </c>
      <c r="E840" s="294">
        <f>'прибуд тер'!O844</f>
        <v>0.59237613951416068</v>
      </c>
      <c r="F840" s="294">
        <f>'слюсарі х.в.'!P844+водовідведення!P844+зварювальник!M844+'слюсарі ц.о. г.в.'!N844+'гаряча вода'!N844+'аварійні служби'!H844</f>
        <v>0.44615818281686925</v>
      </c>
      <c r="G840" s="294">
        <f>даратиз!K844</f>
        <v>5.3843182009938231E-3</v>
      </c>
      <c r="H840" s="294">
        <f>димвенканали!Q844</f>
        <v>3.7496277315899357E-2</v>
      </c>
      <c r="I840" s="294">
        <f>покрівлі!O844+'під зими'!M844+маляри!N844+водій!L846</f>
        <v>0.29726042134017938</v>
      </c>
      <c r="J840" s="294">
        <f>електрики!P844</f>
        <v>4.1687088868432962E-2</v>
      </c>
      <c r="K840" s="295">
        <f t="shared" si="78"/>
        <v>2.3789608588832047</v>
      </c>
      <c r="L840" s="295">
        <v>3.0699057344809131E-2</v>
      </c>
      <c r="M840" s="295">
        <f t="shared" si="79"/>
        <v>2.41</v>
      </c>
      <c r="N840" s="295">
        <f t="shared" si="72"/>
        <v>2.8919999999999999</v>
      </c>
    </row>
    <row r="841" spans="1:14" ht="17.25" customHeight="1" x14ac:dyDescent="0.35">
      <c r="A841" s="293">
        <f t="shared" si="73"/>
        <v>120</v>
      </c>
      <c r="B841" s="293" t="s">
        <v>947</v>
      </c>
      <c r="C841" s="293">
        <v>222</v>
      </c>
      <c r="D841" s="294">
        <f>'сходові кл'!O845</f>
        <v>0.91719959431944253</v>
      </c>
      <c r="E841" s="294">
        <f>'прибуд тер'!O845</f>
        <v>0.53633962403987046</v>
      </c>
      <c r="F841" s="294">
        <f>'слюсарі х.в.'!P845+водовідведення!P845+зварювальник!M845+'слюсарі ц.о. г.в.'!N845+'гаряча вода'!N845+'аварійні служби'!H845</f>
        <v>0.46340710101691185</v>
      </c>
      <c r="G841" s="294">
        <f>даратиз!K845</f>
        <v>8.7514245516155456E-3</v>
      </c>
      <c r="H841" s="294">
        <f>димвенканали!Q845</f>
        <v>4.4595192564826663E-2</v>
      </c>
      <c r="I841" s="294">
        <f>покрівлі!O845+'під зими'!M845+маляри!N845+водій!L847</f>
        <v>0.2513107429019843</v>
      </c>
      <c r="J841" s="294">
        <f>електрики!P845</f>
        <v>4.6335228577441982E-2</v>
      </c>
      <c r="K841" s="295">
        <f t="shared" si="78"/>
        <v>2.2679389079720935</v>
      </c>
      <c r="L841" s="295">
        <v>2.9238870986954608E-2</v>
      </c>
      <c r="M841" s="295">
        <f t="shared" si="79"/>
        <v>2.2999999999999998</v>
      </c>
      <c r="N841" s="295">
        <f t="shared" si="72"/>
        <v>2.76</v>
      </c>
    </row>
    <row r="842" spans="1:14" ht="17.25" customHeight="1" x14ac:dyDescent="0.35">
      <c r="A842" s="293">
        <f t="shared" si="73"/>
        <v>121</v>
      </c>
      <c r="B842" s="293" t="s">
        <v>948</v>
      </c>
      <c r="C842" s="293">
        <v>196</v>
      </c>
      <c r="D842" s="294">
        <f>'сходові кл'!O846</f>
        <v>0.90555744657635617</v>
      </c>
      <c r="E842" s="294">
        <f>'прибуд тер'!O846</f>
        <v>0.61910972517076512</v>
      </c>
      <c r="F842" s="294">
        <f>'слюсарі х.в.'!P846+водовідведення!P846+зварювальник!M846+'слюсарі ц.о. г.в.'!N846+'гаряча вода'!N846+'аварійні служби'!H846</f>
        <v>0.4875082883371834</v>
      </c>
      <c r="G842" s="294">
        <f>даратиз!K846</f>
        <v>2.2059713033969583E-3</v>
      </c>
      <c r="H842" s="294">
        <f>димвенканали!Q846</f>
        <v>5.1502766386556133E-2</v>
      </c>
      <c r="I842" s="294">
        <f>покрівлі!O846+'під зими'!M846+маляри!N846+водій!L848</f>
        <v>0.22144694969578377</v>
      </c>
      <c r="J842" s="294">
        <f>електрики!P846</f>
        <v>5.845192459634195E-2</v>
      </c>
      <c r="K842" s="295">
        <f t="shared" si="78"/>
        <v>2.3457830720663835</v>
      </c>
      <c r="L842" s="295">
        <v>3.015950727322865E-2</v>
      </c>
      <c r="M842" s="295">
        <f t="shared" si="79"/>
        <v>2.38</v>
      </c>
      <c r="N842" s="295">
        <f t="shared" si="72"/>
        <v>2.8559999999999999</v>
      </c>
    </row>
    <row r="843" spans="1:14" ht="17.25" customHeight="1" x14ac:dyDescent="0.35">
      <c r="A843" s="293">
        <f t="shared" si="73"/>
        <v>122</v>
      </c>
      <c r="B843" s="293" t="s">
        <v>949</v>
      </c>
      <c r="C843" s="293">
        <v>231</v>
      </c>
      <c r="D843" s="294">
        <f>'сходові кл'!O847</f>
        <v>0.90129876645222207</v>
      </c>
      <c r="E843" s="294">
        <f>'прибуд тер'!O847</f>
        <v>0.61961515449841631</v>
      </c>
      <c r="F843" s="294">
        <f>'слюсарі х.в.'!P847+водовідведення!P847+зварювальник!M847+'слюсарі ц.о. г.в.'!N847+'гаряча вода'!N847+'аварійні служби'!H847</f>
        <v>0.48679323752036441</v>
      </c>
      <c r="G843" s="294">
        <f>даратиз!K847</f>
        <v>2.1955970017116209E-3</v>
      </c>
      <c r="H843" s="294">
        <f>димвенканали!Q847</f>
        <v>5.1260557779716678E-2</v>
      </c>
      <c r="I843" s="294">
        <f>покрівлі!O847+'під зими'!M847+маляри!N847+водій!L849</f>
        <v>0.22111417733371783</v>
      </c>
      <c r="J843" s="294">
        <f>електрики!P847</f>
        <v>5.8177035299768934E-2</v>
      </c>
      <c r="K843" s="295">
        <f t="shared" si="78"/>
        <v>2.3404545258859182</v>
      </c>
      <c r="L843" s="295">
        <v>3.0092198404894761E-2</v>
      </c>
      <c r="M843" s="295">
        <f t="shared" si="79"/>
        <v>2.37</v>
      </c>
      <c r="N843" s="295">
        <f t="shared" si="72"/>
        <v>2.8439999999999999</v>
      </c>
    </row>
    <row r="844" spans="1:14" ht="17.25" customHeight="1" x14ac:dyDescent="0.35">
      <c r="A844" s="293">
        <f t="shared" si="73"/>
        <v>123</v>
      </c>
      <c r="B844" s="293" t="s">
        <v>950</v>
      </c>
      <c r="C844" s="293">
        <v>215</v>
      </c>
      <c r="D844" s="294">
        <f>'сходові кл'!O848</f>
        <v>0.905735765124555</v>
      </c>
      <c r="E844" s="294">
        <f>'прибуд тер'!O848</f>
        <v>0.65070829205219449</v>
      </c>
      <c r="F844" s="294">
        <f>'слюсарі х.в.'!P848+водовідведення!P848+зварювальник!M848+'слюсарі ц.о. г.в.'!N848+'гаряча вода'!N848+'аварійні служби'!H848</f>
        <v>0.48753822879287079</v>
      </c>
      <c r="G844" s="294">
        <f>даратиз!K848</f>
        <v>2.2064056939501775E-3</v>
      </c>
      <c r="H844" s="294">
        <f>димвенканали!Q848</f>
        <v>5.1512908093816118E-2</v>
      </c>
      <c r="I844" s="294">
        <f>покрівлі!O848+'під зими'!M848+маляри!N848+водій!L850</f>
        <v>0.22146088346933673</v>
      </c>
      <c r="J844" s="294">
        <f>електрики!P848</f>
        <v>5.846343470249022E-2</v>
      </c>
      <c r="K844" s="295">
        <f t="shared" si="78"/>
        <v>2.3776259179292132</v>
      </c>
      <c r="L844" s="295">
        <v>3.0554845329433138E-2</v>
      </c>
      <c r="M844" s="295">
        <f t="shared" si="79"/>
        <v>2.41</v>
      </c>
      <c r="N844" s="295">
        <f t="shared" si="72"/>
        <v>2.8919999999999999</v>
      </c>
    </row>
    <row r="845" spans="1:14" ht="17.25" customHeight="1" x14ac:dyDescent="0.35">
      <c r="A845" s="293">
        <f t="shared" si="73"/>
        <v>124</v>
      </c>
      <c r="B845" s="293" t="s">
        <v>951</v>
      </c>
      <c r="C845" s="293">
        <v>241</v>
      </c>
      <c r="D845" s="294">
        <f>'сходові кл'!O849</f>
        <v>0.88902845512071249</v>
      </c>
      <c r="E845" s="294">
        <f>'прибуд тер'!O849</f>
        <v>0.88475001545013632</v>
      </c>
      <c r="F845" s="294">
        <f>'слюсарі х.в.'!P849+водовідведення!P849+зварювальник!M849+'слюсарі ц.о. г.в.'!N849+'гаряча вода'!N849+'аварійні служби'!H849</f>
        <v>0.47386568960538589</v>
      </c>
      <c r="G845" s="294">
        <f>даратиз!K849</f>
        <v>6.0321026963846688E-3</v>
      </c>
      <c r="H845" s="294">
        <f>димвенканали!Q849</f>
        <v>4.6881619532688906E-2</v>
      </c>
      <c r="I845" s="294">
        <f>покрівлі!O849+'під зими'!M849+маляри!N849+водій!L851</f>
        <v>0.32284001510004878</v>
      </c>
      <c r="J845" s="294">
        <f>електрики!P849</f>
        <v>5.3207256272634604E-2</v>
      </c>
      <c r="K845" s="295">
        <f t="shared" si="78"/>
        <v>2.6766051537779916</v>
      </c>
      <c r="L845" s="295">
        <v>3.4321462256740189E-2</v>
      </c>
      <c r="M845" s="295">
        <f t="shared" si="79"/>
        <v>2.71</v>
      </c>
      <c r="N845" s="295">
        <f t="shared" si="72"/>
        <v>3.2519999999999998</v>
      </c>
    </row>
    <row r="846" spans="1:14" ht="17.25" customHeight="1" x14ac:dyDescent="0.35">
      <c r="A846" s="293">
        <f t="shared" si="73"/>
        <v>125</v>
      </c>
      <c r="B846" s="293" t="s">
        <v>952</v>
      </c>
      <c r="C846" s="293">
        <v>184</v>
      </c>
      <c r="D846" s="294">
        <f>'сходові кл'!O850</f>
        <v>1.0964723810731059</v>
      </c>
      <c r="E846" s="294">
        <f>'прибуд тер'!O850</f>
        <v>0.53615643799980306</v>
      </c>
      <c r="F846" s="294">
        <f>'слюсарі х.в.'!P850+водовідведення!P850+зварювальник!M850+'слюсарі ц.о. г.в.'!N850+'гаряча вода'!N850+'аварійні служби'!H850</f>
        <v>0.46510152888608036</v>
      </c>
      <c r="G846" s="294">
        <f>даратиз!K850</f>
        <v>7.5468689968087518E-3</v>
      </c>
      <c r="H846" s="294">
        <f>димвенканали!Q850</f>
        <v>4.3912942191149239E-2</v>
      </c>
      <c r="I846" s="294">
        <f>покрівлі!O850+'під зими'!M850+маляри!N850+водій!L852</f>
        <v>0.30893409575120812</v>
      </c>
      <c r="J846" s="294">
        <f>електрики!P850</f>
        <v>4.9838021641311188E-2</v>
      </c>
      <c r="K846" s="295">
        <f t="shared" si="78"/>
        <v>2.5079622765394669</v>
      </c>
      <c r="L846" s="295">
        <v>3.2222717316507277E-2</v>
      </c>
      <c r="M846" s="295">
        <f t="shared" si="79"/>
        <v>2.54</v>
      </c>
      <c r="N846" s="295">
        <f t="shared" si="72"/>
        <v>3.048</v>
      </c>
    </row>
    <row r="847" spans="1:14" ht="17.25" customHeight="1" x14ac:dyDescent="0.35">
      <c r="A847" s="293">
        <f t="shared" si="73"/>
        <v>126</v>
      </c>
      <c r="B847" s="293" t="s">
        <v>953</v>
      </c>
      <c r="C847" s="293">
        <v>204</v>
      </c>
      <c r="D847" s="294">
        <f>'сходові кл'!O851</f>
        <v>0.78445584655918699</v>
      </c>
      <c r="E847" s="294">
        <f>'прибуд тер'!O851</f>
        <v>0.75662014093636965</v>
      </c>
      <c r="F847" s="294">
        <f>'слюсарі х.в.'!P851+водовідведення!P851+зварювальник!M851+'слюсарі ц.о. г.в.'!N851+'гаряча вода'!N851+'аварійні служби'!H851</f>
        <v>0.47332773480311363</v>
      </c>
      <c r="G847" s="294">
        <f>даратиз!K851</f>
        <v>1.0331848692051941E-2</v>
      </c>
      <c r="H847" s="294">
        <f>димвенканали!Q851</f>
        <v>4.6699398521068212E-2</v>
      </c>
      <c r="I847" s="294">
        <f>покрівлі!O851+'під зими'!M851+маляри!N851+водій!L853</f>
        <v>0.25216896120417165</v>
      </c>
      <c r="J847" s="294">
        <f>електрики!P851</f>
        <v>5.3000448569312832E-2</v>
      </c>
      <c r="K847" s="295">
        <f t="shared" si="78"/>
        <v>2.3766043792852751</v>
      </c>
      <c r="L847" s="295">
        <v>3.0554026349558006E-2</v>
      </c>
      <c r="M847" s="295">
        <f t="shared" si="79"/>
        <v>2.41</v>
      </c>
      <c r="N847" s="295">
        <f t="shared" ref="N847:N857" si="80">M847*1.2</f>
        <v>2.8919999999999999</v>
      </c>
    </row>
    <row r="848" spans="1:14" ht="17.25" customHeight="1" x14ac:dyDescent="0.35">
      <c r="A848" s="293">
        <f t="shared" si="73"/>
        <v>127</v>
      </c>
      <c r="B848" s="293" t="s">
        <v>954</v>
      </c>
      <c r="C848" s="293">
        <v>203</v>
      </c>
      <c r="D848" s="294">
        <f>'сходові кл'!O852</f>
        <v>0.82862156144814869</v>
      </c>
      <c r="E848" s="294">
        <f>'прибуд тер'!O852</f>
        <v>0.72918170839009977</v>
      </c>
      <c r="F848" s="294">
        <f>'слюсарі х.в.'!P852+водовідведення!P852+зварювальник!M852+'слюсарі ц.о. г.в.'!N852+'гаряча вода'!N852+'аварійні служби'!H852</f>
        <v>0.47306152867987272</v>
      </c>
      <c r="G848" s="294">
        <f>даратиз!K852</f>
        <v>1.0311898942138163E-2</v>
      </c>
      <c r="H848" s="294">
        <f>димвенканали!Q852</f>
        <v>4.6609226728063162E-2</v>
      </c>
      <c r="I848" s="294">
        <f>покрівлі!O852+'під зими'!M852+маляри!N852+водій!L854</f>
        <v>0.25197300962325969</v>
      </c>
      <c r="J848" s="294">
        <f>електрики!P852</f>
        <v>5.2898110088970079E-2</v>
      </c>
      <c r="K848" s="295">
        <f t="shared" si="78"/>
        <v>2.3926570439005523</v>
      </c>
      <c r="L848" s="295">
        <v>3.0755011663723783E-2</v>
      </c>
      <c r="M848" s="295">
        <f t="shared" si="79"/>
        <v>2.42</v>
      </c>
      <c r="N848" s="295">
        <f t="shared" si="80"/>
        <v>2.9039999999999999</v>
      </c>
    </row>
    <row r="849" spans="1:14" ht="17.25" customHeight="1" x14ac:dyDescent="0.35">
      <c r="A849" s="293">
        <f t="shared" si="73"/>
        <v>128</v>
      </c>
      <c r="B849" s="293" t="s">
        <v>955</v>
      </c>
      <c r="C849" s="293">
        <v>223</v>
      </c>
      <c r="D849" s="294">
        <f>'сходові кл'!O853</f>
        <v>0.93246874243601285</v>
      </c>
      <c r="E849" s="294">
        <f>'прибуд тер'!O853</f>
        <v>0.50747584245238009</v>
      </c>
      <c r="F849" s="294">
        <f>'слюсарі х.в.'!P853+водовідведення!P853+зварювальник!M853+'слюсарі ц.о. г.в.'!N853+'гаряча вода'!N853+'аварійні служби'!H853</f>
        <v>0.4621172398772736</v>
      </c>
      <c r="G849" s="294">
        <f>даратиз!K853</f>
        <v>8.2123287513341438E-3</v>
      </c>
      <c r="H849" s="294">
        <f>димвенканали!Q853</f>
        <v>4.2902076297106982E-2</v>
      </c>
      <c r="I849" s="294">
        <f>покрівлі!O853+'під зими'!M853+маляри!N853+водій!L855</f>
        <v>0.25041324307703439</v>
      </c>
      <c r="J849" s="294">
        <f>електрики!P853</f>
        <v>4.8690761772354013E-2</v>
      </c>
      <c r="K849" s="295">
        <f t="shared" si="78"/>
        <v>2.2522802346634965</v>
      </c>
      <c r="L849" s="295">
        <v>2.9001958359394297E-2</v>
      </c>
      <c r="M849" s="295">
        <f t="shared" si="79"/>
        <v>2.2799999999999998</v>
      </c>
      <c r="N849" s="295">
        <f t="shared" si="80"/>
        <v>2.7359999999999998</v>
      </c>
    </row>
    <row r="850" spans="1:14" ht="17.25" customHeight="1" x14ac:dyDescent="0.35">
      <c r="A850" s="293">
        <f t="shared" si="73"/>
        <v>129</v>
      </c>
      <c r="B850" s="293" t="s">
        <v>1105</v>
      </c>
      <c r="C850" s="293">
        <v>136</v>
      </c>
      <c r="D850" s="294">
        <f>'сходові кл'!O854</f>
        <v>1.0627625634435718</v>
      </c>
      <c r="E850" s="294">
        <f>'прибуд тер'!O854</f>
        <v>0.81882428151165421</v>
      </c>
      <c r="F850" s="294">
        <f>'слюсарі х.в.'!P854+водовідведення!P854+зварювальник!M854+'слюсарі ц.о. г.в.'!N854+'гаряча вода'!N854+'аварійні служби'!H854</f>
        <v>0.47114330907654534</v>
      </c>
      <c r="G850" s="294">
        <f>даратиз!K854</f>
        <v>9.0922315973232457E-3</v>
      </c>
      <c r="H850" s="294">
        <f>димвенканали!Q854</f>
        <v>4.5959469694289053E-2</v>
      </c>
      <c r="I850" s="294">
        <f>покрівлі!O854+'під зими'!M854+маляри!N854+водій!L856</f>
        <v>0.32297970974039603</v>
      </c>
      <c r="J850" s="294">
        <f>електрики!P854</f>
        <v>5.216068272712604E-2</v>
      </c>
      <c r="K850" s="295">
        <f t="shared" si="78"/>
        <v>2.7829222477909061</v>
      </c>
      <c r="L850" s="295">
        <v>3.5651832386435399E-2</v>
      </c>
      <c r="M850" s="295">
        <f t="shared" si="79"/>
        <v>2.82</v>
      </c>
      <c r="N850" s="295">
        <f t="shared" si="80"/>
        <v>3.3839999999999999</v>
      </c>
    </row>
    <row r="851" spans="1:14" ht="17.25" customHeight="1" x14ac:dyDescent="0.35">
      <c r="A851" s="293">
        <f t="shared" si="73"/>
        <v>130</v>
      </c>
      <c r="B851" s="293" t="s">
        <v>956</v>
      </c>
      <c r="C851" s="293">
        <v>212</v>
      </c>
      <c r="D851" s="294">
        <f>'сходові кл'!O855</f>
        <v>0.84118326945930244</v>
      </c>
      <c r="E851" s="294">
        <f>'прибуд тер'!O855</f>
        <v>0.64848657574439372</v>
      </c>
      <c r="F851" s="294">
        <f>'слюсарі х.в.'!P855+водовідведення!P855+зварювальник!M855+'слюсарі ц.о. г.в.'!N855+'гаряча вода'!N855+'аварійні служби'!H855</f>
        <v>0.46898488789289783</v>
      </c>
      <c r="G851" s="294">
        <f>даратиз!K855</f>
        <v>7.0901389351303926E-3</v>
      </c>
      <c r="H851" s="294">
        <f>димвенканали!Q855</f>
        <v>4.5228349366100776E-2</v>
      </c>
      <c r="I851" s="294">
        <f>покрівлі!O855+'під зими'!M855+маляри!N855+водій!L857</f>
        <v>0.25126460616129837</v>
      </c>
      <c r="J851" s="294">
        <f>електрики!P855</f>
        <v>5.1330913895421722E-2</v>
      </c>
      <c r="K851" s="295">
        <f t="shared" si="78"/>
        <v>2.3135687414545449</v>
      </c>
      <c r="L851" s="295">
        <v>2.97641215993311E-2</v>
      </c>
      <c r="M851" s="295">
        <f t="shared" si="79"/>
        <v>2.34</v>
      </c>
      <c r="N851" s="295">
        <f t="shared" si="80"/>
        <v>2.8079999999999998</v>
      </c>
    </row>
    <row r="852" spans="1:14" ht="17.25" customHeight="1" x14ac:dyDescent="0.35">
      <c r="A852" s="293">
        <f t="shared" ref="A852:A857" si="81">1+A851</f>
        <v>131</v>
      </c>
      <c r="B852" s="293" t="s">
        <v>957</v>
      </c>
      <c r="C852" s="293">
        <v>295</v>
      </c>
      <c r="D852" s="294">
        <f>'сходові кл'!O856</f>
        <v>1.0297317947659552</v>
      </c>
      <c r="E852" s="294">
        <f>'прибуд тер'!O856</f>
        <v>0.69770318177685486</v>
      </c>
      <c r="F852" s="294">
        <f>'слюсарі х.в.'!P856+водовідведення!P856+зварювальник!M856+'слюсарі ц.о. г.в.'!N856+'гаряча вода'!N856+'аварійні служби'!H856</f>
        <v>0.48532334366870611</v>
      </c>
      <c r="G852" s="294">
        <f>даратиз!K856</f>
        <v>6.617109565078245E-3</v>
      </c>
      <c r="H852" s="294">
        <f>димвенканали!Q856</f>
        <v>5.0762661778987937E-2</v>
      </c>
      <c r="I852" s="294">
        <f>покрівлі!O856+'під зими'!M856+маляри!N856+водій!L858</f>
        <v>0.2455615681883617</v>
      </c>
      <c r="J852" s="294">
        <f>електрики!P856</f>
        <v>5.7611959255639889E-2</v>
      </c>
      <c r="K852" s="295">
        <f t="shared" si="78"/>
        <v>2.5733116189995835</v>
      </c>
      <c r="L852" s="295">
        <v>3.3009958508384722E-2</v>
      </c>
      <c r="M852" s="295">
        <f t="shared" si="79"/>
        <v>2.61</v>
      </c>
      <c r="N852" s="295">
        <f t="shared" si="80"/>
        <v>3.1319999999999997</v>
      </c>
    </row>
    <row r="853" spans="1:14" ht="17.25" customHeight="1" x14ac:dyDescent="0.35">
      <c r="A853" s="293">
        <f t="shared" si="81"/>
        <v>132</v>
      </c>
      <c r="B853" s="293" t="s">
        <v>958</v>
      </c>
      <c r="C853" s="293">
        <v>540</v>
      </c>
      <c r="D853" s="294">
        <f>'сходові кл'!O857</f>
        <v>0.92535927331366996</v>
      </c>
      <c r="E853" s="294">
        <f>'прибуд тер'!O857</f>
        <v>0.70998936319271033</v>
      </c>
      <c r="F853" s="294">
        <f>'слюсарі х.в.'!P857+водовідведення!P857+зварювальник!M857+'слюсарі ц.о. г.в.'!N857+'гаряча вода'!N857+'аварійні служби'!H857</f>
        <v>0.4741604344023479</v>
      </c>
      <c r="G853" s="294">
        <f>даратиз!K857</f>
        <v>3.6745290211050649E-3</v>
      </c>
      <c r="H853" s="294">
        <f>димвенканали!Q857</f>
        <v>4.6981458208439179E-2</v>
      </c>
      <c r="I853" s="294">
        <f>покрівлі!O857+'під зими'!M857+маляри!N857+водій!L859</f>
        <v>0.24325700296408959</v>
      </c>
      <c r="J853" s="294">
        <f>електрики!P857</f>
        <v>5.3320565967553767E-2</v>
      </c>
      <c r="K853" s="295">
        <f t="shared" si="78"/>
        <v>2.4567426270699162</v>
      </c>
      <c r="L853" s="295">
        <v>3.1540340801179456E-2</v>
      </c>
      <c r="M853" s="295">
        <f t="shared" si="79"/>
        <v>2.4900000000000002</v>
      </c>
      <c r="N853" s="295">
        <f t="shared" si="80"/>
        <v>2.988</v>
      </c>
    </row>
    <row r="854" spans="1:14" ht="17.25" customHeight="1" x14ac:dyDescent="0.35">
      <c r="A854" s="293">
        <f t="shared" si="81"/>
        <v>133</v>
      </c>
      <c r="B854" s="293" t="s">
        <v>959</v>
      </c>
      <c r="C854" s="293">
        <v>196</v>
      </c>
      <c r="D854" s="294">
        <f>'сходові кл'!O858</f>
        <v>1.0174289710529325</v>
      </c>
      <c r="E854" s="294">
        <f>'прибуд тер'!O858</f>
        <v>0.86162824426650586</v>
      </c>
      <c r="F854" s="294">
        <f>'слюсарі х.в.'!P858+водовідведення!P858+зварювальник!M858+'слюсарі ц.о. г.в.'!N858+'гаряча вода'!N858+'аварійні служби'!H858</f>
        <v>0.48869813914571014</v>
      </c>
      <c r="G854" s="294">
        <f>даратиз!K858</f>
        <v>8.0574311604206927E-3</v>
      </c>
      <c r="H854" s="294">
        <f>димвенканали!Q858</f>
        <v>4.6859406050501658E-2</v>
      </c>
      <c r="I854" s="294">
        <f>покрівлі!O858+'під зими'!M858+маляри!N858+водій!L860</f>
        <v>0.2535670719521983</v>
      </c>
      <c r="J854" s="294">
        <f>електрики!P858</f>
        <v>5.890934278829342E-2</v>
      </c>
      <c r="K854" s="295">
        <f t="shared" si="78"/>
        <v>2.7351486064165629</v>
      </c>
      <c r="L854" s="295">
        <v>3.5033434171782035E-2</v>
      </c>
      <c r="M854" s="295">
        <f t="shared" si="79"/>
        <v>2.77</v>
      </c>
      <c r="N854" s="295">
        <f t="shared" si="80"/>
        <v>3.3239999999999998</v>
      </c>
    </row>
    <row r="855" spans="1:14" ht="17.25" customHeight="1" x14ac:dyDescent="0.35">
      <c r="A855" s="293">
        <f t="shared" si="81"/>
        <v>134</v>
      </c>
      <c r="B855" s="293" t="s">
        <v>960</v>
      </c>
      <c r="C855" s="293">
        <v>320</v>
      </c>
      <c r="D855" s="294">
        <f>'сходові кл'!O859</f>
        <v>1.0341344297673534</v>
      </c>
      <c r="E855" s="294">
        <f>'прибуд тер'!O859</f>
        <v>0.4914619219682777</v>
      </c>
      <c r="F855" s="294">
        <f>'слюсарі х.в.'!P859+водовідведення!P859+зварювальник!M859+'слюсарі ц.о. г.в.'!N859+'гаряча вода'!N859+'аварійні служби'!H859</f>
        <v>0.49998036871066009</v>
      </c>
      <c r="G855" s="294">
        <f>даратиз!K859</f>
        <v>6.4532368051707827E-3</v>
      </c>
      <c r="H855" s="294">
        <f>димвенканали!Q859</f>
        <v>5.5727424467625221E-2</v>
      </c>
      <c r="I855" s="294">
        <f>покрівлі!O859+'під зими'!M859+маляри!N859+водій!L860</f>
        <v>0.24863287006539897</v>
      </c>
      <c r="J855" s="294">
        <f>електрики!P859</f>
        <v>6.3246606764413515E-2</v>
      </c>
      <c r="K855" s="295">
        <f t="shared" si="78"/>
        <v>2.3996368585488996</v>
      </c>
      <c r="L855" s="295">
        <v>3.0871496868804724E-2</v>
      </c>
      <c r="M855" s="295">
        <f t="shared" si="79"/>
        <v>2.4300000000000002</v>
      </c>
      <c r="N855" s="295">
        <f t="shared" si="80"/>
        <v>2.9159999999999999</v>
      </c>
    </row>
    <row r="856" spans="1:14" ht="17.25" customHeight="1" x14ac:dyDescent="0.35">
      <c r="A856" s="293">
        <f t="shared" si="81"/>
        <v>135</v>
      </c>
      <c r="B856" s="293" t="s">
        <v>961</v>
      </c>
      <c r="C856" s="293">
        <v>7</v>
      </c>
      <c r="D856" s="294">
        <f>'сходові кл'!O860</f>
        <v>0</v>
      </c>
      <c r="E856" s="294">
        <f>'прибуд тер'!O860</f>
        <v>0</v>
      </c>
      <c r="F856" s="294">
        <f>'слюсарі х.в.'!P860+водовідведення!P860+зварювальник!M860+'слюсарі ц.о. г.в.'!N860+'гаряча вода'!N860+'аварійні служби'!H860</f>
        <v>0.3669232899192551</v>
      </c>
      <c r="G856" s="294">
        <f>даратиз!K860</f>
        <v>0</v>
      </c>
      <c r="H856" s="294">
        <f>димвенканали!Q860</f>
        <v>0.10681174125119784</v>
      </c>
      <c r="I856" s="294">
        <f>покрівлі!O860+'під зими'!M860+маляри!N860+водій!L863</f>
        <v>0.9924893876521792</v>
      </c>
      <c r="J856" s="294">
        <f>електрики!P860</f>
        <v>0.11953615568230827</v>
      </c>
      <c r="K856" s="295">
        <f t="shared" si="78"/>
        <v>1.5857605745049403</v>
      </c>
      <c r="L856" s="295">
        <v>2.1551422289083595E-2</v>
      </c>
      <c r="M856" s="295">
        <f t="shared" si="79"/>
        <v>1.61</v>
      </c>
      <c r="N856" s="295">
        <f t="shared" si="80"/>
        <v>1.9319999999999999</v>
      </c>
    </row>
    <row r="857" spans="1:14" ht="17.25" customHeight="1" x14ac:dyDescent="0.35">
      <c r="A857" s="293">
        <f t="shared" si="81"/>
        <v>136</v>
      </c>
      <c r="B857" s="293" t="s">
        <v>587</v>
      </c>
      <c r="C857" s="293"/>
      <c r="D857" s="294">
        <f>'сходові кл'!O861</f>
        <v>1.2014733388526049</v>
      </c>
      <c r="E857" s="294">
        <f>'прибуд тер'!O861</f>
        <v>0.70764183221641896</v>
      </c>
      <c r="F857" s="294">
        <f>'слюсарі х.в.'!P861+водовідведення!P861+зварювальник!M861+'слюсарі ц.о. г.в.'!N861+'гаряча вода'!N861+'аварійні служби'!H861</f>
        <v>0.49169850696669914</v>
      </c>
      <c r="G857" s="294">
        <f>даратиз!K861</f>
        <v>6.9310295485440357E-3</v>
      </c>
      <c r="H857" s="294">
        <f>димвенканали!Q861</f>
        <v>2.1461144688007316E-2</v>
      </c>
      <c r="I857" s="294">
        <f>покрівлі!O861+'під зими'!M861+маляри!N861+водій!L864</f>
        <v>0.25577786167776084</v>
      </c>
      <c r="J857" s="294">
        <f>електрики!P861</f>
        <v>9.5359378087444352E-2</v>
      </c>
      <c r="K857" s="295">
        <f t="shared" si="78"/>
        <v>2.7803430920374792</v>
      </c>
      <c r="L857" s="295">
        <v>0</v>
      </c>
      <c r="M857" s="295">
        <f t="shared" si="79"/>
        <v>2.78</v>
      </c>
      <c r="N857" s="295">
        <f t="shared" si="80"/>
        <v>3.3359999999999999</v>
      </c>
    </row>
    <row r="858" spans="1:14" ht="21.75" customHeight="1" x14ac:dyDescent="0.4">
      <c r="A858" s="293"/>
      <c r="B858" s="369" t="s">
        <v>1170</v>
      </c>
      <c r="C858" s="370"/>
      <c r="D858" s="370"/>
      <c r="E858" s="370"/>
      <c r="F858" s="370"/>
      <c r="G858" s="370"/>
      <c r="H858" s="370"/>
      <c r="I858" s="370"/>
      <c r="J858" s="370"/>
      <c r="K858" s="370"/>
      <c r="L858" s="370"/>
      <c r="M858" s="370"/>
      <c r="N858" s="371"/>
    </row>
    <row r="859" spans="1:14" ht="17.25" customHeight="1" x14ac:dyDescent="0.35">
      <c r="A859" s="293">
        <v>1</v>
      </c>
      <c r="B859" s="293" t="s">
        <v>793</v>
      </c>
      <c r="C859" s="293">
        <v>357</v>
      </c>
      <c r="D859" s="294">
        <f>'сходові кл'!O864</f>
        <v>0.81343731546672726</v>
      </c>
      <c r="E859" s="294">
        <f>'прибуд тер'!O864</f>
        <v>0.65613682109268234</v>
      </c>
      <c r="F859" s="294">
        <f>'слюсарі х.в.'!P864+водовідведення!P864+зварювальник!M864+'слюсарі ц.о. г.в.'!N864+'гаряча вода'!N864+'аварійні служби'!H864</f>
        <v>0.52561288525170458</v>
      </c>
      <c r="G859" s="294">
        <f>даратиз!K864</f>
        <v>8.1388494413332981E-3</v>
      </c>
      <c r="H859" s="294">
        <f>димвенканали!Q864</f>
        <v>3.889308578904984E-2</v>
      </c>
      <c r="I859" s="294">
        <f>покрівлі!O864+'під зими'!M864+маляри!N864+водій!L866</f>
        <v>0.18768395702650564</v>
      </c>
      <c r="J859" s="294">
        <f>електрики!P864</f>
        <v>7.0525858213729919E-2</v>
      </c>
      <c r="K859" s="295">
        <f t="shared" ref="K859:K888" si="82">D859+E859+F859+G859+H859+I859+J859</f>
        <v>2.3004287722817334</v>
      </c>
      <c r="L859" s="295">
        <v>2.984145339868384E-2</v>
      </c>
      <c r="M859" s="295">
        <f t="shared" ref="M859:M888" si="83">ROUND(K859+L859,2)</f>
        <v>2.33</v>
      </c>
      <c r="N859" s="295">
        <f>M859*1.2</f>
        <v>2.7959999999999998</v>
      </c>
    </row>
    <row r="860" spans="1:14" ht="17.25" customHeight="1" x14ac:dyDescent="0.35">
      <c r="A860" s="293">
        <f t="shared" ref="A860:A899" si="84">A859+1</f>
        <v>2</v>
      </c>
      <c r="B860" s="293" t="s">
        <v>794</v>
      </c>
      <c r="C860" s="293">
        <v>429</v>
      </c>
      <c r="D860" s="294">
        <f>'сходові кл'!O865</f>
        <v>0.76541933415701069</v>
      </c>
      <c r="E860" s="294">
        <f>'прибуд тер'!O865</f>
        <v>1.0670589087387718</v>
      </c>
      <c r="F860" s="294">
        <f>'слюсарі х.в.'!P865+водовідведення!P865+зварювальник!M865+'слюсарі ц.о. г.в.'!N865+'гаряча вода'!N865+'аварійні служби'!H865</f>
        <v>0.4885013256319366</v>
      </c>
      <c r="G860" s="294">
        <f>даратиз!K865</f>
        <v>8.4248839616656093E-3</v>
      </c>
      <c r="H860" s="294">
        <f>димвенканали!Q865</f>
        <v>3.8775940287391161E-2</v>
      </c>
      <c r="I860" s="294">
        <f>покрівлі!O865+'під зими'!M865+маляри!N865+водій!L866</f>
        <v>0.18402437777729089</v>
      </c>
      <c r="J860" s="294">
        <f>електрики!P865</f>
        <v>6.9407476559599071E-2</v>
      </c>
      <c r="K860" s="295">
        <f t="shared" si="82"/>
        <v>2.6216122471136658</v>
      </c>
      <c r="L860" s="295">
        <v>3.4217185614523353E-2</v>
      </c>
      <c r="M860" s="295">
        <f t="shared" si="83"/>
        <v>2.66</v>
      </c>
      <c r="N860" s="295">
        <f t="shared" ref="N860:N899" si="85">M860*1.2</f>
        <v>3.1920000000000002</v>
      </c>
    </row>
    <row r="861" spans="1:14" ht="17.25" customHeight="1" x14ac:dyDescent="0.35">
      <c r="A861" s="293">
        <f t="shared" si="84"/>
        <v>3</v>
      </c>
      <c r="B861" s="293" t="s">
        <v>795</v>
      </c>
      <c r="C861" s="293">
        <v>230</v>
      </c>
      <c r="D861" s="294">
        <f>'сходові кл'!O866</f>
        <v>0.82526485109093817</v>
      </c>
      <c r="E861" s="294">
        <f>'прибуд тер'!O866</f>
        <v>0.95312667654481076</v>
      </c>
      <c r="F861" s="294">
        <f>'слюсарі х.в.'!P866+водовідведення!P866+зварювальник!M866+'слюсарі ц.о. г.в.'!N866+'гаряча вода'!N866+'аварійні служби'!H866</f>
        <v>0.49780429238592083</v>
      </c>
      <c r="G861" s="294">
        <f>даратиз!K866</f>
        <v>8.7166902044312749E-3</v>
      </c>
      <c r="H861" s="294">
        <f>димвенканали!Q866</f>
        <v>4.5274278917723794E-2</v>
      </c>
      <c r="I861" s="294">
        <f>покрівлі!O866+'під зими'!M866+маляри!N866+водій!L867</f>
        <v>0.22784536101977437</v>
      </c>
      <c r="J861" s="294">
        <f>електрики!P866</f>
        <v>8.0988962631651257E-2</v>
      </c>
      <c r="K861" s="295">
        <f t="shared" si="82"/>
        <v>2.6390211127952501</v>
      </c>
      <c r="L861" s="295">
        <v>3.46521615728358E-2</v>
      </c>
      <c r="M861" s="295">
        <f t="shared" si="83"/>
        <v>2.67</v>
      </c>
      <c r="N861" s="295">
        <f t="shared" si="85"/>
        <v>3.2039999999999997</v>
      </c>
    </row>
    <row r="862" spans="1:14" ht="17.25" customHeight="1" x14ac:dyDescent="0.35">
      <c r="A862" s="293">
        <f t="shared" si="84"/>
        <v>4</v>
      </c>
      <c r="B862" s="293" t="s">
        <v>1140</v>
      </c>
      <c r="C862" s="293">
        <v>309</v>
      </c>
      <c r="D862" s="294">
        <f>'сходові кл'!O867</f>
        <v>0.86957982193540218</v>
      </c>
      <c r="E862" s="294">
        <f>'прибуд тер'!O867</f>
        <v>1.15138191705718</v>
      </c>
      <c r="F862" s="294">
        <f>'слюсарі х.в.'!P867+водовідведення!P867+зварювальник!M867+'слюсарі ц.о. г.в.'!N867+'гаряча вода'!N867+'аварійні служби'!H867</f>
        <v>0.49305078179470052</v>
      </c>
      <c r="G862" s="294">
        <f>даратиз!K867</f>
        <v>8.587232514895864E-3</v>
      </c>
      <c r="H862" s="294">
        <f>димвенканали!Q867</f>
        <v>4.1808706171238288E-2</v>
      </c>
      <c r="I862" s="294">
        <f>покрівлі!O867+'під зими'!M867+маляри!N867+водій!L867</f>
        <v>0.22487432308001887</v>
      </c>
      <c r="J862" s="294">
        <f>електрики!P867</f>
        <v>7.5445957957138488E-2</v>
      </c>
      <c r="K862" s="295">
        <f t="shared" si="82"/>
        <v>2.8647287405105741</v>
      </c>
      <c r="L862" s="295">
        <v>3.7353885784610651E-2</v>
      </c>
      <c r="M862" s="295">
        <f t="shared" si="83"/>
        <v>2.9</v>
      </c>
      <c r="N862" s="295">
        <f t="shared" si="85"/>
        <v>3.48</v>
      </c>
    </row>
    <row r="863" spans="1:14" ht="17.25" customHeight="1" x14ac:dyDescent="0.35">
      <c r="A863" s="293">
        <f t="shared" si="84"/>
        <v>5</v>
      </c>
      <c r="B863" s="293" t="s">
        <v>1101</v>
      </c>
      <c r="C863" s="293">
        <v>291</v>
      </c>
      <c r="D863" s="294">
        <f>'сходові кл'!O868</f>
        <v>0.7980174502722942</v>
      </c>
      <c r="E863" s="294">
        <f>'прибуд тер'!O868</f>
        <v>0.98290904126951051</v>
      </c>
      <c r="F863" s="294">
        <f>'слюсарі х.в.'!P868+водовідведення!P868+зварювальник!M868+'слюсарі ц.о. г.в.'!N868+'гаряча вода'!N868+'аварійні служби'!H868</f>
        <v>0.49252470004185223</v>
      </c>
      <c r="G863" s="294">
        <f>даратиз!K868</f>
        <v>8.5941976144590874E-3</v>
      </c>
      <c r="H863" s="294">
        <f>димвенканали!Q868</f>
        <v>4.1652423475287671E-2</v>
      </c>
      <c r="I863" s="294">
        <f>покрівлі!O868+'під зими'!M868+маляри!N868+водій!L868</f>
        <v>0.22473641992949792</v>
      </c>
      <c r="J863" s="294">
        <f>електрики!P868</f>
        <v>7.4556273415543481E-2</v>
      </c>
      <c r="K863" s="295">
        <f t="shared" si="82"/>
        <v>2.6229905060184451</v>
      </c>
      <c r="L863" s="295">
        <v>3.4351769884425051E-2</v>
      </c>
      <c r="M863" s="295">
        <f t="shared" si="83"/>
        <v>2.66</v>
      </c>
      <c r="N863" s="295">
        <f>M863*1.2</f>
        <v>3.1920000000000002</v>
      </c>
    </row>
    <row r="864" spans="1:14" ht="17.25" customHeight="1" x14ac:dyDescent="0.35">
      <c r="A864" s="293">
        <f t="shared" si="84"/>
        <v>6</v>
      </c>
      <c r="B864" s="293" t="s">
        <v>1141</v>
      </c>
      <c r="C864" s="293">
        <v>153</v>
      </c>
      <c r="D864" s="294">
        <f>'сходові кл'!O869</f>
        <v>0.86386022672455376</v>
      </c>
      <c r="E864" s="294">
        <f>'прибуд тер'!O869</f>
        <v>1.1140174421128799</v>
      </c>
      <c r="F864" s="294">
        <f>'слюсарі х.в.'!P869+водовідведення!P869+зварювальник!M869+'слюсарі ц.о. г.в.'!N869+'гаряча вода'!N869+'аварійні служби'!H869</f>
        <v>0.50002118789526306</v>
      </c>
      <c r="G864" s="294">
        <f>даратиз!K869</f>
        <v>9.388567293777135E-3</v>
      </c>
      <c r="H864" s="294">
        <f>димвенканали!Q869</f>
        <v>4.3762929773671286E-2</v>
      </c>
      <c r="I864" s="294">
        <f>покрівлі!O869+'під зими'!M869+маляри!N869+водій!L869</f>
        <v>0.22826053812978117</v>
      </c>
      <c r="J864" s="294">
        <f>електрики!P869</f>
        <v>7.8334000411929935E-2</v>
      </c>
      <c r="K864" s="295">
        <f t="shared" si="82"/>
        <v>2.8376448923418569</v>
      </c>
      <c r="L864" s="295">
        <v>3.7010566313958368E-2</v>
      </c>
      <c r="M864" s="295">
        <f t="shared" si="83"/>
        <v>2.87</v>
      </c>
      <c r="N864" s="295">
        <f t="shared" si="85"/>
        <v>3.444</v>
      </c>
    </row>
    <row r="865" spans="1:14" ht="17.25" customHeight="1" x14ac:dyDescent="0.35">
      <c r="A865" s="293">
        <f t="shared" si="84"/>
        <v>7</v>
      </c>
      <c r="B865" s="293" t="s">
        <v>1093</v>
      </c>
      <c r="C865" s="293">
        <v>157</v>
      </c>
      <c r="D865" s="294">
        <f>'сходові кл'!O870</f>
        <v>0.84784328086228944</v>
      </c>
      <c r="E865" s="294">
        <f>'прибуд тер'!O870</f>
        <v>0.86624172132613286</v>
      </c>
      <c r="F865" s="294">
        <f>'слюсарі х.в.'!P870+водовідведення!P870+зварювальник!M870+'слюсарі ц.о. г.в.'!N870+'гаряча вода'!N870+'аварійні служби'!H870</f>
        <v>0.49428044611250566</v>
      </c>
      <c r="G865" s="294">
        <f>даратиз!K870</f>
        <v>9.3612531740638761E-3</v>
      </c>
      <c r="H865" s="294">
        <f>димвенканали!Q870</f>
        <v>4.3260519256974869E-2</v>
      </c>
      <c r="I865" s="294">
        <f>покрівлі!O870+'під зими'!M870+маляри!N870+водій!L870</f>
        <v>0.21948891968646272</v>
      </c>
      <c r="J865" s="294">
        <f>електрики!P870</f>
        <v>7.743470445927339E-2</v>
      </c>
      <c r="K865" s="295">
        <f t="shared" si="82"/>
        <v>2.5579108448777022</v>
      </c>
      <c r="L865" s="295">
        <v>3.3595177910257311E-2</v>
      </c>
      <c r="M865" s="295">
        <f t="shared" si="83"/>
        <v>2.59</v>
      </c>
      <c r="N865" s="295">
        <f t="shared" si="85"/>
        <v>3.1079999999999997</v>
      </c>
    </row>
    <row r="866" spans="1:14" ht="17.25" customHeight="1" x14ac:dyDescent="0.35">
      <c r="A866" s="293">
        <f t="shared" si="84"/>
        <v>8</v>
      </c>
      <c r="B866" s="293" t="s">
        <v>1115</v>
      </c>
      <c r="C866" s="293">
        <v>236</v>
      </c>
      <c r="D866" s="294">
        <f>'сходові кл'!O871</f>
        <v>0.87300560953918116</v>
      </c>
      <c r="E866" s="294">
        <f>'прибуд тер'!O871</f>
        <v>1.0034629432787641</v>
      </c>
      <c r="F866" s="294">
        <f>'слюсарі х.в.'!P871+водовідведення!P871+зварювальник!M871+'слюсарі ц.о. г.в.'!N871+'гаряча вода'!N871+'аварійні служби'!H871</f>
        <v>0.49253905045578983</v>
      </c>
      <c r="G866" s="294">
        <f>даратиз!K871</f>
        <v>8.8194604565367766E-3</v>
      </c>
      <c r="H866" s="294">
        <f>димвенканали!Q871</f>
        <v>4.415982668499964E-2</v>
      </c>
      <c r="I866" s="294">
        <f>покрівлі!O871+'під зими'!M871+маляри!N871+водій!L871</f>
        <v>0.22719538199610215</v>
      </c>
      <c r="J866" s="294">
        <f>електрики!P871</f>
        <v>7.9044430974423791E-2</v>
      </c>
      <c r="K866" s="295">
        <f t="shared" si="82"/>
        <v>2.7282267033857974</v>
      </c>
      <c r="L866" s="295">
        <v>3.5767385602928817E-2</v>
      </c>
      <c r="M866" s="295">
        <f t="shared" si="83"/>
        <v>2.76</v>
      </c>
      <c r="N866" s="295">
        <f>M866*1.2</f>
        <v>3.3119999999999998</v>
      </c>
    </row>
    <row r="867" spans="1:14" ht="17.25" customHeight="1" x14ac:dyDescent="0.35">
      <c r="A867" s="293">
        <f t="shared" si="84"/>
        <v>9</v>
      </c>
      <c r="B867" s="293" t="s">
        <v>1142</v>
      </c>
      <c r="C867" s="293">
        <v>240</v>
      </c>
      <c r="D867" s="294">
        <f>'сходові кл'!O872</f>
        <v>0.87330765276702316</v>
      </c>
      <c r="E867" s="294">
        <f>'прибуд тер'!O872</f>
        <v>0.88972808049821228</v>
      </c>
      <c r="F867" s="294">
        <f>'слюсарі х.в.'!P872+водовідведення!P872+зварювальник!M872+'слюсарі ц.о. г.в.'!N872+'гаряча вода'!N872+'аварійні служби'!H872</f>
        <v>0.49337896105345236</v>
      </c>
      <c r="G867" s="294">
        <f>даратиз!K872</f>
        <v>8.8225118210125703E-3</v>
      </c>
      <c r="H867" s="294">
        <f>димвенканали!Q872</f>
        <v>4.4175105139624832E-2</v>
      </c>
      <c r="I867" s="294">
        <f>покрівлі!O872+'під зими'!M872+маляри!N872+водій!L872</f>
        <v>0.22723218963064323</v>
      </c>
      <c r="J867" s="294">
        <f>електрики!P872</f>
        <v>7.90717788342927E-2</v>
      </c>
      <c r="K867" s="295">
        <f t="shared" si="82"/>
        <v>2.6157162797442606</v>
      </c>
      <c r="L867" s="295">
        <v>3.436812462543181E-2</v>
      </c>
      <c r="M867" s="295">
        <f t="shared" si="83"/>
        <v>2.65</v>
      </c>
      <c r="N867" s="295">
        <f t="shared" si="85"/>
        <v>3.1799999999999997</v>
      </c>
    </row>
    <row r="868" spans="1:14" ht="17.25" customHeight="1" x14ac:dyDescent="0.35">
      <c r="A868" s="293">
        <f t="shared" si="84"/>
        <v>10</v>
      </c>
      <c r="B868" s="293" t="s">
        <v>796</v>
      </c>
      <c r="C868" s="293">
        <v>244</v>
      </c>
      <c r="D868" s="294">
        <f>'сходові кл'!O873</f>
        <v>0.89095409476258713</v>
      </c>
      <c r="E868" s="294">
        <f>'прибуд тер'!O873</f>
        <v>0.85241077227127737</v>
      </c>
      <c r="F868" s="294">
        <f>'слюсарі х.в.'!P873+водовідведення!P873+зварювальник!M873+'слюсарі ц.о. г.в.'!N873+'гаряча вода'!N873+'аварійні служби'!H873</f>
        <v>0.49394761075974869</v>
      </c>
      <c r="G868" s="294">
        <f>даратиз!K873</f>
        <v>8.8241412787203547E-3</v>
      </c>
      <c r="H868" s="294">
        <f>димвенканали!Q873</f>
        <v>4.4270068034959885E-2</v>
      </c>
      <c r="I868" s="294">
        <f>покрівлі!O873+'під зими'!M873+маляри!N873+водій!L873</f>
        <v>0.22754954799250443</v>
      </c>
      <c r="J868" s="294">
        <f>електрики!P873</f>
        <v>8.0075882627182973E-2</v>
      </c>
      <c r="K868" s="295">
        <f t="shared" si="82"/>
        <v>2.5980321177269805</v>
      </c>
      <c r="L868" s="295">
        <v>3.4163096439706345E-2</v>
      </c>
      <c r="M868" s="295">
        <f t="shared" si="83"/>
        <v>2.63</v>
      </c>
      <c r="N868" s="295">
        <f t="shared" si="85"/>
        <v>3.1559999999999997</v>
      </c>
    </row>
    <row r="869" spans="1:14" ht="17.25" customHeight="1" x14ac:dyDescent="0.35">
      <c r="A869" s="293">
        <f t="shared" si="84"/>
        <v>11</v>
      </c>
      <c r="B869" s="293" t="s">
        <v>797</v>
      </c>
      <c r="C869" s="293">
        <v>218</v>
      </c>
      <c r="D869" s="294">
        <f>'сходові кл'!O874</f>
        <v>0.87726170540643245</v>
      </c>
      <c r="E869" s="294">
        <f>'прибуд тер'!O874</f>
        <v>0.87968230820685522</v>
      </c>
      <c r="F869" s="294">
        <f>'слюсарі х.в.'!P874+водовідведення!P874+зварювальник!M874+'слюсарі ц.о. г.в.'!N874+'гаряча вода'!N874+'аварійні служби'!H874</f>
        <v>0.49337860293346381</v>
      </c>
      <c r="G869" s="294">
        <f>даратиз!K874</f>
        <v>8.8227153203856625E-3</v>
      </c>
      <c r="H869" s="294">
        <f>димвенканали!Q874</f>
        <v>4.417612407917227E-2</v>
      </c>
      <c r="I869" s="294">
        <f>покрівлі!O874+'під зими'!M874+маляри!N874+водій!L874</f>
        <v>0.22714625102687236</v>
      </c>
      <c r="J869" s="294">
        <f>електрики!P874</f>
        <v>7.9073602697807818E-2</v>
      </c>
      <c r="K869" s="295">
        <f t="shared" si="82"/>
        <v>2.6095413096709899</v>
      </c>
      <c r="L869" s="295">
        <v>3.4292010302977481E-2</v>
      </c>
      <c r="M869" s="295">
        <f t="shared" si="83"/>
        <v>2.64</v>
      </c>
      <c r="N869" s="295">
        <f t="shared" si="85"/>
        <v>3.1680000000000001</v>
      </c>
    </row>
    <row r="870" spans="1:14" ht="17.25" customHeight="1" x14ac:dyDescent="0.35">
      <c r="A870" s="293">
        <f t="shared" si="84"/>
        <v>12</v>
      </c>
      <c r="B870" s="293" t="s">
        <v>798</v>
      </c>
      <c r="C870" s="293">
        <v>234</v>
      </c>
      <c r="D870" s="294">
        <f>'сходові кл'!O875</f>
        <v>0.88756893286708827</v>
      </c>
      <c r="E870" s="294">
        <f>'прибуд тер'!O875</f>
        <v>0.8218154272687499</v>
      </c>
      <c r="F870" s="294">
        <f>'слюсарі х.в.'!P875+водовідведення!P875+зварювальник!M875+'слюсарі ц.о. г.в.'!N875+'гаряча вода'!N875+'аварійні служби'!H875</f>
        <v>0.49577569085542728</v>
      </c>
      <c r="G870" s="294">
        <f>даратиз!K875</f>
        <v>8.8251548575770822E-3</v>
      </c>
      <c r="H870" s="294">
        <f>димвенканали!Q875</f>
        <v>4.4101864815171081E-2</v>
      </c>
      <c r="I870" s="294">
        <f>покрівлі!O875+'під зими'!M875+маляри!N875+водій!L875</f>
        <v>0.22696750011728109</v>
      </c>
      <c r="J870" s="294">
        <f>електрики!P875</f>
        <v>7.8940681404673585E-2</v>
      </c>
      <c r="K870" s="295">
        <f t="shared" si="82"/>
        <v>2.5639952521859684</v>
      </c>
      <c r="L870" s="295">
        <v>3.3696933878705475E-2</v>
      </c>
      <c r="M870" s="295">
        <f t="shared" si="83"/>
        <v>2.6</v>
      </c>
      <c r="N870" s="295">
        <f>M870*1.2</f>
        <v>3.12</v>
      </c>
    </row>
    <row r="871" spans="1:14" ht="17.25" customHeight="1" x14ac:dyDescent="0.35">
      <c r="A871" s="293">
        <f t="shared" si="84"/>
        <v>13</v>
      </c>
      <c r="B871" s="293" t="s">
        <v>2266</v>
      </c>
      <c r="C871" s="293">
        <v>220</v>
      </c>
      <c r="D871" s="294">
        <f>'сходові кл'!O876</f>
        <v>1.135903609132654</v>
      </c>
      <c r="E871" s="294">
        <f>'прибуд тер'!O876</f>
        <v>0.964861778181904</v>
      </c>
      <c r="F871" s="294">
        <f>'слюсарі х.в.'!P876+водовідведення!P876+зварювальник!M876+'слюсарі ц.о. г.в.'!N876+'гаряча вода'!N876+'аварійні служби'!H876</f>
        <v>0.56300310988931623</v>
      </c>
      <c r="G871" s="294">
        <f>даратиз!K876</f>
        <v>8.8566637538083654E-3</v>
      </c>
      <c r="H871" s="294">
        <f>димвенканали!Q876</f>
        <v>3.4281874654191656E-2</v>
      </c>
      <c r="I871" s="294">
        <f>покрівлі!O876+'під зими'!M876+маляри!N876+водій!L876</f>
        <v>0.19964164327866818</v>
      </c>
      <c r="J871" s="294">
        <f>електрики!P876</f>
        <v>6.1363267888403475E-2</v>
      </c>
      <c r="K871" s="295">
        <f t="shared" si="82"/>
        <v>2.9679119467789468</v>
      </c>
      <c r="L871" s="295">
        <v>3.7410855533358225E-2</v>
      </c>
      <c r="M871" s="295">
        <f t="shared" si="83"/>
        <v>3.01</v>
      </c>
      <c r="N871" s="295">
        <f t="shared" si="85"/>
        <v>3.6119999999999997</v>
      </c>
    </row>
    <row r="872" spans="1:14" ht="17.25" customHeight="1" x14ac:dyDescent="0.35">
      <c r="A872" s="293">
        <f t="shared" si="84"/>
        <v>14</v>
      </c>
      <c r="B872" s="293" t="s">
        <v>2267</v>
      </c>
      <c r="C872" s="293">
        <v>328</v>
      </c>
      <c r="D872" s="294">
        <f>'сходові кл'!O877</f>
        <v>0.88748507770083518</v>
      </c>
      <c r="E872" s="294">
        <f>'прибуд тер'!O877</f>
        <v>0.73272657698650112</v>
      </c>
      <c r="F872" s="294">
        <f>'слюсарі х.в.'!P877+водовідведення!P877+зварювальник!M877+'слюсарі ц.о. г.в.'!N877+'гаряча вода'!N877+'аварійні служби'!H877</f>
        <v>0.50445198516821099</v>
      </c>
      <c r="G872" s="294">
        <f>даратиз!K877</f>
        <v>8.6525708421674261E-3</v>
      </c>
      <c r="H872" s="294">
        <f>димвенканали!Q877</f>
        <v>3.5131346139940012E-2</v>
      </c>
      <c r="I872" s="294">
        <f>покрівлі!O877+'під зими'!M877+маляри!N877+водій!L877</f>
        <v>0.19303104319846354</v>
      </c>
      <c r="J872" s="294">
        <f>електрики!P877</f>
        <v>6.3466047253133748E-2</v>
      </c>
      <c r="K872" s="295">
        <f t="shared" si="82"/>
        <v>2.424944647289252</v>
      </c>
      <c r="L872" s="295">
        <v>3.1457093449095724E-2</v>
      </c>
      <c r="M872" s="295">
        <f t="shared" si="83"/>
        <v>2.46</v>
      </c>
      <c r="N872" s="295">
        <f t="shared" si="85"/>
        <v>2.952</v>
      </c>
    </row>
    <row r="873" spans="1:14" ht="17.25" customHeight="1" x14ac:dyDescent="0.35">
      <c r="A873" s="293">
        <f t="shared" si="84"/>
        <v>15</v>
      </c>
      <c r="B873" s="293" t="s">
        <v>2268</v>
      </c>
      <c r="C873" s="293">
        <v>371</v>
      </c>
      <c r="D873" s="294">
        <f>'сходові кл'!O878</f>
        <v>0.51236446860066687</v>
      </c>
      <c r="E873" s="294">
        <f>'прибуд тер'!O878</f>
        <v>1.2636499305072968</v>
      </c>
      <c r="F873" s="294">
        <f>'слюсарі х.в.'!P878+водовідведення!P878+зварювальник!M878+'слюсарі ц.о. г.в.'!N878+'гаряча вода'!N878+'аварійні служби'!H878</f>
        <v>0.60605521287841391</v>
      </c>
      <c r="G873" s="294">
        <f>даратиз!K878</f>
        <v>5.3959040183133716E-3</v>
      </c>
      <c r="H873" s="294">
        <f>димвенканали!Q878</f>
        <v>5.4391044305224304E-2</v>
      </c>
      <c r="I873" s="294">
        <f>покрівлі!O878+'під зими'!M878+маляри!N878+водій!L878</f>
        <v>0.23536147907306559</v>
      </c>
      <c r="J873" s="294">
        <f>електрики!P878</f>
        <v>9.8073285019063719E-2</v>
      </c>
      <c r="K873" s="295">
        <f t="shared" si="82"/>
        <v>2.775291324402045</v>
      </c>
      <c r="L873" s="295">
        <v>3.5393173464772582E-2</v>
      </c>
      <c r="M873" s="295">
        <f t="shared" si="83"/>
        <v>2.81</v>
      </c>
      <c r="N873" s="295">
        <f t="shared" si="85"/>
        <v>3.3719999999999999</v>
      </c>
    </row>
    <row r="874" spans="1:14" ht="17.25" customHeight="1" x14ac:dyDescent="0.35">
      <c r="A874" s="293">
        <f t="shared" si="84"/>
        <v>16</v>
      </c>
      <c r="B874" s="293" t="s">
        <v>2269</v>
      </c>
      <c r="C874" s="293">
        <v>291</v>
      </c>
      <c r="D874" s="294">
        <f>'сходові кл'!O879</f>
        <v>0.25758404683392727</v>
      </c>
      <c r="E874" s="294">
        <f>'прибуд тер'!O879</f>
        <v>1.0332311624336095</v>
      </c>
      <c r="F874" s="294">
        <f>'слюсарі х.в.'!P879+водовідведення!P879+зварювальник!M879+'слюсарі ц.о. г.в.'!N879+'гаряча вода'!N879+'аварійні служби'!H879</f>
        <v>0.51379809196495629</v>
      </c>
      <c r="G874" s="294">
        <f>даратиз!K879</f>
        <v>5.6636544415636725E-3</v>
      </c>
      <c r="H874" s="294">
        <f>димвенканали!Q879</f>
        <v>6.6985582442102454E-2</v>
      </c>
      <c r="I874" s="294">
        <f>покрівлі!O879+'під зими'!M879+маляри!N879+водій!L879</f>
        <v>0.21811788600125018</v>
      </c>
      <c r="J874" s="294">
        <f>електрики!P879</f>
        <v>0.11990167636742353</v>
      </c>
      <c r="K874" s="295">
        <f t="shared" si="82"/>
        <v>2.2152821004848327</v>
      </c>
      <c r="L874" s="295">
        <v>3.0150198697140855E-2</v>
      </c>
      <c r="M874" s="295">
        <f t="shared" si="83"/>
        <v>2.25</v>
      </c>
      <c r="N874" s="295">
        <f t="shared" si="85"/>
        <v>2.6999999999999997</v>
      </c>
    </row>
    <row r="875" spans="1:14" ht="17.25" customHeight="1" x14ac:dyDescent="0.35">
      <c r="A875" s="293">
        <f t="shared" si="84"/>
        <v>17</v>
      </c>
      <c r="B875" s="293" t="s">
        <v>2270</v>
      </c>
      <c r="C875" s="293">
        <v>241</v>
      </c>
      <c r="D875" s="294">
        <f>'сходові кл'!O880</f>
        <v>0.23388739780059031</v>
      </c>
      <c r="E875" s="294">
        <f>'прибуд тер'!O880</f>
        <v>1.0736430578965741</v>
      </c>
      <c r="F875" s="294">
        <f>'слюсарі х.в.'!P880+водовідведення!P880+зварювальник!M880+'слюсарі ц.о. г.в.'!N880+'гаряча вода'!N880+'аварійні служби'!H880</f>
        <v>0.51582857447094788</v>
      </c>
      <c r="G875" s="294">
        <f>даратиз!K880</f>
        <v>6.2646486809953628E-3</v>
      </c>
      <c r="H875" s="294">
        <f>димвенканали!Q880</f>
        <v>6.5849900530967911E-2</v>
      </c>
      <c r="I875" s="294">
        <f>покрівлі!O880+'під зими'!M880+маляри!N880+водій!L880</f>
        <v>0.21597948992796812</v>
      </c>
      <c r="J875" s="294">
        <f>електрики!P880</f>
        <v>0.1187686106081044</v>
      </c>
      <c r="K875" s="295">
        <f t="shared" si="82"/>
        <v>2.2302216799161481</v>
      </c>
      <c r="L875" s="295">
        <v>3.0273488190929936E-2</v>
      </c>
      <c r="M875" s="295">
        <f t="shared" si="83"/>
        <v>2.2599999999999998</v>
      </c>
      <c r="N875" s="295">
        <f t="shared" si="85"/>
        <v>2.7119999999999997</v>
      </c>
    </row>
    <row r="876" spans="1:14" ht="17.25" customHeight="1" x14ac:dyDescent="0.35">
      <c r="A876" s="293">
        <f t="shared" si="84"/>
        <v>18</v>
      </c>
      <c r="B876" s="293" t="s">
        <v>2271</v>
      </c>
      <c r="C876" s="293">
        <v>201</v>
      </c>
      <c r="D876" s="294">
        <f>'сходові кл'!O881</f>
        <v>1.1925143119259556</v>
      </c>
      <c r="E876" s="294">
        <f>'прибуд тер'!O881</f>
        <v>0.89342971820809258</v>
      </c>
      <c r="F876" s="294">
        <f>'слюсарі х.в.'!P881+водовідведення!P881+зварювальник!M881+'слюсарі ц.о. г.в.'!N881+'гаряча вода'!N881+'аварійні служби'!H881</f>
        <v>0.50105439136170793</v>
      </c>
      <c r="G876" s="294">
        <f>даратиз!K881</f>
        <v>8.6343930635838159E-3</v>
      </c>
      <c r="H876" s="294">
        <f>димвенканали!Q881</f>
        <v>3.5445302931491666E-2</v>
      </c>
      <c r="I876" s="294">
        <f>покрівлі!O881+'під зими'!M881+маляри!N881+водій!L881</f>
        <v>0.20610831202731489</v>
      </c>
      <c r="J876" s="294">
        <f>електрики!P881</f>
        <v>6.1681359483239627E-2</v>
      </c>
      <c r="K876" s="295">
        <f t="shared" si="82"/>
        <v>2.8988677890013861</v>
      </c>
      <c r="L876" s="295">
        <v>3.7360853632432259E-2</v>
      </c>
      <c r="M876" s="295">
        <f t="shared" si="83"/>
        <v>2.94</v>
      </c>
      <c r="N876" s="295">
        <f t="shared" si="85"/>
        <v>3.528</v>
      </c>
    </row>
    <row r="877" spans="1:14" ht="17.25" customHeight="1" x14ac:dyDescent="0.35">
      <c r="A877" s="293">
        <f t="shared" si="84"/>
        <v>19</v>
      </c>
      <c r="B877" s="293" t="s">
        <v>971</v>
      </c>
      <c r="C877" s="293">
        <v>311</v>
      </c>
      <c r="D877" s="294">
        <f>'сходові кл'!O882</f>
        <v>0.83275252128927257</v>
      </c>
      <c r="E877" s="294">
        <f>'прибуд тер'!O882</f>
        <v>0.98215483982910434</v>
      </c>
      <c r="F877" s="294">
        <f>'слюсарі х.в.'!P882+водовідведення!P882+зварювальник!M882+'слюсарі ц.о. г.в.'!N882+'гаряча вода'!N882+'аварійні служби'!H882</f>
        <v>0.48898595751939611</v>
      </c>
      <c r="G877" s="294">
        <f>даратиз!K882</f>
        <v>8.5927282239079261E-3</v>
      </c>
      <c r="H877" s="294">
        <f>димвенканали!Q882</f>
        <v>4.1835463159929275E-2</v>
      </c>
      <c r="I877" s="294">
        <f>покрівлі!O882+'під зими'!M882+маляри!N882+водій!L882</f>
        <v>0.22532677843017268</v>
      </c>
      <c r="J877" s="294">
        <f>електрики!P882</f>
        <v>7.48839075754653E-2</v>
      </c>
      <c r="K877" s="295">
        <f t="shared" si="82"/>
        <v>2.6545321960272483</v>
      </c>
      <c r="L877" s="295">
        <v>3.4795267038295156E-2</v>
      </c>
      <c r="M877" s="295">
        <f t="shared" si="83"/>
        <v>2.69</v>
      </c>
      <c r="N877" s="295">
        <f t="shared" si="85"/>
        <v>3.2279999999999998</v>
      </c>
    </row>
    <row r="878" spans="1:14" ht="17.25" customHeight="1" x14ac:dyDescent="0.35">
      <c r="A878" s="293">
        <f t="shared" si="84"/>
        <v>20</v>
      </c>
      <c r="B878" s="293" t="s">
        <v>972</v>
      </c>
      <c r="C878" s="293">
        <v>331</v>
      </c>
      <c r="D878" s="294">
        <f>'сходові кл'!O883</f>
        <v>0.83311783103712445</v>
      </c>
      <c r="E878" s="294">
        <f>'прибуд тер'!O883</f>
        <v>1.0933707049036776</v>
      </c>
      <c r="F878" s="294">
        <f>'слюсарі х.в.'!P883+водовідведення!P883+зварювальник!M883+'слюсарі ц.о. г.в.'!N883+'гаряча вода'!N883+'аварійні служби'!H883</f>
        <v>0.63622258513837948</v>
      </c>
      <c r="G878" s="294">
        <f>даратиз!K883</f>
        <v>8.5113835376532405E-3</v>
      </c>
      <c r="H878" s="294">
        <f>димвенканали!Q883</f>
        <v>4.2368034288766176E-2</v>
      </c>
      <c r="I878" s="294">
        <f>покрівлі!O883+'під зими'!M883+маляри!N883+водій!L883</f>
        <v>0.22524370559545237</v>
      </c>
      <c r="J878" s="294">
        <f>електрики!P883</f>
        <v>7.5818166825028607E-2</v>
      </c>
      <c r="K878" s="295">
        <f t="shared" si="82"/>
        <v>2.9146524113260819</v>
      </c>
      <c r="L878" s="295">
        <v>3.6214914242245114E-2</v>
      </c>
      <c r="M878" s="295">
        <f t="shared" si="83"/>
        <v>2.95</v>
      </c>
      <c r="N878" s="295">
        <f t="shared" si="85"/>
        <v>3.54</v>
      </c>
    </row>
    <row r="879" spans="1:14" ht="17.25" customHeight="1" x14ac:dyDescent="0.35">
      <c r="A879" s="293">
        <f t="shared" si="84"/>
        <v>21</v>
      </c>
      <c r="B879" s="293" t="s">
        <v>973</v>
      </c>
      <c r="C879" s="293">
        <v>332</v>
      </c>
      <c r="D879" s="294">
        <f>'сходові кл'!O884</f>
        <v>0.79166592460670815</v>
      </c>
      <c r="E879" s="294">
        <f>'прибуд тер'!O884</f>
        <v>0.87319259048107867</v>
      </c>
      <c r="F879" s="294">
        <f>'слюсарі х.в.'!P884+водовідведення!P884+зварювальник!M884+'слюсарі ц.о. г.в.'!N884+'гаряча вода'!N884+'аварійні служби'!H884</f>
        <v>0.48722979597122729</v>
      </c>
      <c r="G879" s="294">
        <f>даратиз!K884</f>
        <v>8.5774667537044155E-3</v>
      </c>
      <c r="H879" s="294">
        <f>димвенканали!Q884</f>
        <v>4.1320906367927582E-2</v>
      </c>
      <c r="I879" s="294">
        <f>покрівлі!O884+'під зими'!M884+маляри!N884+водій!L884</f>
        <v>0.22384324308912054</v>
      </c>
      <c r="J879" s="294">
        <f>електрики!P884</f>
        <v>7.3962870246267298E-2</v>
      </c>
      <c r="K879" s="295">
        <f t="shared" si="82"/>
        <v>2.4997927975160339</v>
      </c>
      <c r="L879" s="295">
        <v>3.2879855237978407E-2</v>
      </c>
      <c r="M879" s="295">
        <f t="shared" si="83"/>
        <v>2.5299999999999998</v>
      </c>
      <c r="N879" s="295">
        <f t="shared" si="85"/>
        <v>3.0359999999999996</v>
      </c>
    </row>
    <row r="880" spans="1:14" ht="17.25" customHeight="1" x14ac:dyDescent="0.35">
      <c r="A880" s="293">
        <f t="shared" si="84"/>
        <v>22</v>
      </c>
      <c r="B880" s="293" t="s">
        <v>974</v>
      </c>
      <c r="C880" s="293">
        <v>220</v>
      </c>
      <c r="D880" s="294">
        <f>'сходові кл'!O885</f>
        <v>0.86453369758452536</v>
      </c>
      <c r="E880" s="294">
        <f>'прибуд тер'!O885</f>
        <v>0.8259820335654755</v>
      </c>
      <c r="F880" s="294">
        <f>'слюсарі х.в.'!P885+водовідведення!P885+зварювальник!M885+'слюсарі ц.о. г.в.'!N885+'гаряча вода'!N885+'аварійні служби'!H885</f>
        <v>0.57540816021080432</v>
      </c>
      <c r="G880" s="294">
        <f>даратиз!K885</f>
        <v>8.819499942915858E-3</v>
      </c>
      <c r="H880" s="294">
        <f>димвенканали!Q885</f>
        <v>4.3731286295888447E-2</v>
      </c>
      <c r="I880" s="294">
        <f>покрівлі!O885+'під зими'!M885+маляри!N885+водій!L885</f>
        <v>0.22712551254785715</v>
      </c>
      <c r="J880" s="294">
        <f>електрики!P885</f>
        <v>7.8277359775334163E-2</v>
      </c>
      <c r="K880" s="295">
        <f t="shared" si="82"/>
        <v>2.6238775499228013</v>
      </c>
      <c r="L880" s="295">
        <v>3.3435840760815065E-2</v>
      </c>
      <c r="M880" s="295">
        <f t="shared" si="83"/>
        <v>2.66</v>
      </c>
      <c r="N880" s="295">
        <f t="shared" si="85"/>
        <v>3.1920000000000002</v>
      </c>
    </row>
    <row r="881" spans="1:14" ht="17.25" customHeight="1" x14ac:dyDescent="0.35">
      <c r="A881" s="293">
        <f t="shared" si="84"/>
        <v>23</v>
      </c>
      <c r="B881" s="293" t="s">
        <v>975</v>
      </c>
      <c r="C881" s="293">
        <v>181</v>
      </c>
      <c r="D881" s="294">
        <f>'сходові кл'!O886</f>
        <v>0.91218939509387864</v>
      </c>
      <c r="E881" s="294">
        <f>'прибуд тер'!O886</f>
        <v>0.89626529506845187</v>
      </c>
      <c r="F881" s="294">
        <f>'слюсарі х.в.'!P886+водовідведення!P886+зварювальник!M886+'слюсарі ц.о. г.в.'!N886+'гаряча вода'!N886+'аварійні служби'!H886</f>
        <v>0.48760839339231254</v>
      </c>
      <c r="G881" s="294">
        <f>даратиз!K886</f>
        <v>9.1086926329662279E-3</v>
      </c>
      <c r="H881" s="294">
        <f>димвенканали!Q886</f>
        <v>4.1700780075479373E-2</v>
      </c>
      <c r="I881" s="294">
        <f>покрівлі!O886+'під зими'!M886+маляри!N886+водій!L886</f>
        <v>0.23337009526647395</v>
      </c>
      <c r="J881" s="294">
        <f>електрики!P886</f>
        <v>7.4642829913449948E-2</v>
      </c>
      <c r="K881" s="295">
        <f t="shared" si="82"/>
        <v>2.6548854814430132</v>
      </c>
      <c r="L881" s="295">
        <v>3.4823165970768136E-2</v>
      </c>
      <c r="M881" s="295">
        <f t="shared" si="83"/>
        <v>2.69</v>
      </c>
      <c r="N881" s="295">
        <f t="shared" si="85"/>
        <v>3.2279999999999998</v>
      </c>
    </row>
    <row r="882" spans="1:14" ht="17.25" customHeight="1" x14ac:dyDescent="0.35">
      <c r="A882" s="293">
        <f t="shared" si="84"/>
        <v>24</v>
      </c>
      <c r="B882" s="293" t="s">
        <v>976</v>
      </c>
      <c r="C882" s="293">
        <v>246</v>
      </c>
      <c r="D882" s="294">
        <f>'сходові кл'!O887</f>
        <v>0.76935362030168153</v>
      </c>
      <c r="E882" s="294">
        <f>'прибуд тер'!O887</f>
        <v>0.63191645188381462</v>
      </c>
      <c r="F882" s="294">
        <f>'слюсарі х.в.'!P887+водовідведення!P887+зварювальник!M887+'слюсарі ц.о. г.в.'!N887+'гаряча вода'!N887+'аварійні служби'!H887</f>
        <v>0.57573809937825138</v>
      </c>
      <c r="G882" s="294">
        <f>даратиз!K887</f>
        <v>7.9527202981490436E-3</v>
      </c>
      <c r="H882" s="294">
        <f>димвенканали!Q887</f>
        <v>3.4131412502539475E-2</v>
      </c>
      <c r="I882" s="294">
        <f>покрівлі!O887+'під зими'!M887+маляри!N887+водій!L887</f>
        <v>0.1865425845751579</v>
      </c>
      <c r="J882" s="294">
        <f>електрики!P887</f>
        <v>6.1093946288810909E-2</v>
      </c>
      <c r="K882" s="295">
        <f t="shared" si="82"/>
        <v>2.2667288352284047</v>
      </c>
      <c r="L882" s="295">
        <v>2.8555185612308798E-2</v>
      </c>
      <c r="M882" s="295">
        <f t="shared" si="83"/>
        <v>2.2999999999999998</v>
      </c>
      <c r="N882" s="295">
        <f t="shared" si="85"/>
        <v>2.76</v>
      </c>
    </row>
    <row r="883" spans="1:14" ht="17.25" customHeight="1" x14ac:dyDescent="0.35">
      <c r="A883" s="293">
        <f t="shared" si="84"/>
        <v>25</v>
      </c>
      <c r="B883" s="293" t="s">
        <v>977</v>
      </c>
      <c r="C883" s="293">
        <v>120</v>
      </c>
      <c r="D883" s="294">
        <f>'сходові кл'!O888</f>
        <v>0.7560838456422404</v>
      </c>
      <c r="E883" s="294">
        <f>'прибуд тер'!O888</f>
        <v>0.89754466554541967</v>
      </c>
      <c r="F883" s="294">
        <f>'слюсарі х.в.'!P888+водовідведення!P888+зварювальник!M888+'слюсарі ц.о. г.в.'!N888+'гаряча вода'!N888+'аварійні служби'!H888</f>
        <v>0.73975555476341304</v>
      </c>
      <c r="G883" s="294">
        <f>даратиз!K888</f>
        <v>9.5633535035922566E-3</v>
      </c>
      <c r="H883" s="294">
        <f>димвенканали!Q888</f>
        <v>3.685512693077745E-2</v>
      </c>
      <c r="I883" s="294">
        <f>покрівлі!O888+'під зими'!M888+маляри!N888+водій!L888</f>
        <v>0.22466902334671457</v>
      </c>
      <c r="J883" s="294">
        <f>електрики!P888</f>
        <v>6.5969292803475355E-2</v>
      </c>
      <c r="K883" s="295">
        <f t="shared" si="82"/>
        <v>2.7304408625356325</v>
      </c>
      <c r="L883" s="295">
        <v>3.2414967644474754E-2</v>
      </c>
      <c r="M883" s="295">
        <f t="shared" si="83"/>
        <v>2.76</v>
      </c>
      <c r="N883" s="295">
        <f t="shared" si="85"/>
        <v>3.3119999999999998</v>
      </c>
    </row>
    <row r="884" spans="1:14" ht="17.25" customHeight="1" x14ac:dyDescent="0.35">
      <c r="A884" s="293">
        <f t="shared" si="84"/>
        <v>26</v>
      </c>
      <c r="B884" s="293" t="s">
        <v>1131</v>
      </c>
      <c r="C884" s="293">
        <v>130</v>
      </c>
      <c r="D884" s="294">
        <f>'сходові кл'!O889</f>
        <v>1.0571924968383652</v>
      </c>
      <c r="E884" s="294">
        <f>'прибуд тер'!O889</f>
        <v>0.75833847364130957</v>
      </c>
      <c r="F884" s="294">
        <f>'слюсарі х.в.'!P889+водовідведення!P889+зварювальник!M889+'слюсарі ц.о. г.в.'!N889+'гаряча вода'!N889+'аварійні служби'!H889</f>
        <v>0.48266172960414699</v>
      </c>
      <c r="G884" s="294">
        <f>даратиз!K889</f>
        <v>9.4686558110439207E-3</v>
      </c>
      <c r="H884" s="294">
        <f>димвенканали!Q889</f>
        <v>3.4040539942145696E-2</v>
      </c>
      <c r="I884" s="294">
        <f>покрівлі!O889+'під зими'!M889+маляри!N889+водій!L889</f>
        <v>0.23515119538102924</v>
      </c>
      <c r="J884" s="294">
        <f>електрики!P889</f>
        <v>5.6092369234492498E-2</v>
      </c>
      <c r="K884" s="295">
        <f t="shared" si="82"/>
        <v>2.6329454604525329</v>
      </c>
      <c r="L884" s="295">
        <v>3.4199171354845175E-2</v>
      </c>
      <c r="M884" s="295">
        <f t="shared" si="83"/>
        <v>2.67</v>
      </c>
      <c r="N884" s="295">
        <f t="shared" si="85"/>
        <v>3.2039999999999997</v>
      </c>
    </row>
    <row r="885" spans="1:14" ht="17.25" customHeight="1" x14ac:dyDescent="0.35">
      <c r="A885" s="293">
        <f t="shared" si="84"/>
        <v>27</v>
      </c>
      <c r="B885" s="293" t="s">
        <v>1143</v>
      </c>
      <c r="C885" s="293">
        <v>100</v>
      </c>
      <c r="D885" s="294">
        <f>'сходові кл'!O890</f>
        <v>0.74867253365572151</v>
      </c>
      <c r="E885" s="294">
        <f>'прибуд тер'!O890</f>
        <v>0.9019133393673352</v>
      </c>
      <c r="F885" s="294">
        <f>'слюсарі х.в.'!P890+водовідведення!P890+зварювальник!M890+'слюсарі ц.о. г.в.'!N890+'гаряча вода'!N890+'аварійні служби'!H890</f>
        <v>0.48725165715749252</v>
      </c>
      <c r="G885" s="294">
        <f>даратиз!K890</f>
        <v>9.7411413314024524E-3</v>
      </c>
      <c r="H885" s="294">
        <f>димвенканали!Q890</f>
        <v>3.6493864293622801E-2</v>
      </c>
      <c r="I885" s="294">
        <f>покрівлі!O890+'під зими'!M890+маляри!N890+водій!L890</f>
        <v>0.16867476293655742</v>
      </c>
      <c r="J885" s="294">
        <f>електрики!P890</f>
        <v>6.5322646253209132E-2</v>
      </c>
      <c r="K885" s="295">
        <f t="shared" si="82"/>
        <v>2.4180699449953416</v>
      </c>
      <c r="L885" s="295">
        <v>3.1605278640853322E-2</v>
      </c>
      <c r="M885" s="295">
        <f t="shared" si="83"/>
        <v>2.4500000000000002</v>
      </c>
      <c r="N885" s="295">
        <f t="shared" si="85"/>
        <v>2.94</v>
      </c>
    </row>
    <row r="886" spans="1:14" ht="17.25" customHeight="1" x14ac:dyDescent="0.35">
      <c r="A886" s="293">
        <f t="shared" si="84"/>
        <v>28</v>
      </c>
      <c r="B886" s="293" t="s">
        <v>1144</v>
      </c>
      <c r="C886" s="293">
        <v>94</v>
      </c>
      <c r="D886" s="294">
        <f>'сходові кл'!O891</f>
        <v>0.83108274636026791</v>
      </c>
      <c r="E886" s="294">
        <f>'прибуд тер'!O891</f>
        <v>0.93373036678019383</v>
      </c>
      <c r="F886" s="294">
        <f>'слюсарі х.в.'!P891+водовідведення!P891+зварювальник!M891+'слюсарі ц.о. г.в.'!N891+'гаряча вода'!N891+'аварійні служби'!H891</f>
        <v>0.48768062329901818</v>
      </c>
      <c r="G886" s="294">
        <f>даратиз!K891</f>
        <v>1.0335341891537855E-2</v>
      </c>
      <c r="H886" s="294">
        <f>димвенканали!Q891</f>
        <v>3.8028002481873956E-2</v>
      </c>
      <c r="I886" s="294">
        <f>покрівлі!O891+'під зими'!M891+маляри!N891+водій!L891</f>
        <v>0.17622894320874752</v>
      </c>
      <c r="J886" s="294">
        <f>електрики!P891</f>
        <v>6.8068695982784685E-2</v>
      </c>
      <c r="K886" s="295">
        <f t="shared" si="82"/>
        <v>2.5451547200044238</v>
      </c>
      <c r="L886" s="295">
        <v>3.3248942902699759E-2</v>
      </c>
      <c r="M886" s="295">
        <f t="shared" si="83"/>
        <v>2.58</v>
      </c>
      <c r="N886" s="295">
        <f t="shared" si="85"/>
        <v>3.0960000000000001</v>
      </c>
    </row>
    <row r="887" spans="1:14" ht="17.25" customHeight="1" x14ac:dyDescent="0.35">
      <c r="A887" s="293">
        <f t="shared" si="84"/>
        <v>29</v>
      </c>
      <c r="B887" s="293" t="s">
        <v>978</v>
      </c>
      <c r="C887" s="293">
        <v>437</v>
      </c>
      <c r="D887" s="294">
        <f>'сходові кл'!O892</f>
        <v>0.83786026101024247</v>
      </c>
      <c r="E887" s="294">
        <f>'прибуд тер'!O892</f>
        <v>0.97074913169894661</v>
      </c>
      <c r="F887" s="294">
        <f>'слюсарі х.в.'!P892+водовідведення!P892+зварювальник!M892+'слюсарі ц.о. г.в.'!N892+'гаряча вода'!N892+'аварійні служби'!H892</f>
        <v>0.48565139586386019</v>
      </c>
      <c r="G887" s="294">
        <f>даратиз!K892</f>
        <v>7.8051764406806582E-3</v>
      </c>
      <c r="H887" s="294">
        <f>димвенканали!Q892</f>
        <v>3.923823170600995E-2</v>
      </c>
      <c r="I887" s="294">
        <f>покрівлі!O892+'під зими'!M892+маляри!N892+водій!L892</f>
        <v>0.19123740399244879</v>
      </c>
      <c r="J887" s="294">
        <f>електрики!P892</f>
        <v>6.9844259976093975E-2</v>
      </c>
      <c r="K887" s="295">
        <f t="shared" si="82"/>
        <v>2.6023858606882824</v>
      </c>
      <c r="L887" s="295">
        <v>3.4068530243260904E-2</v>
      </c>
      <c r="M887" s="295">
        <f t="shared" si="83"/>
        <v>2.64</v>
      </c>
      <c r="N887" s="295">
        <f t="shared" si="85"/>
        <v>3.1680000000000001</v>
      </c>
    </row>
    <row r="888" spans="1:14" ht="17.25" customHeight="1" x14ac:dyDescent="0.35">
      <c r="A888" s="293">
        <f t="shared" si="84"/>
        <v>30</v>
      </c>
      <c r="B888" s="293" t="s">
        <v>1145</v>
      </c>
      <c r="C888" s="293">
        <v>284</v>
      </c>
      <c r="D888" s="294">
        <f>'сходові кл'!O893</f>
        <v>0.63082811982612252</v>
      </c>
      <c r="E888" s="294">
        <f>'прибуд тер'!O893</f>
        <v>0.80596880416882299</v>
      </c>
      <c r="F888" s="294">
        <f>'слюсарі х.в.'!P893+водовідведення!P893+зварювальник!M893+'слюсарі ц.о. г.в.'!N893+'гаряча вода'!N893+'аварійні служби'!H893</f>
        <v>0.53016769702658184</v>
      </c>
      <c r="G888" s="294">
        <f>даратиз!K893</f>
        <v>8.4870371241707043E-3</v>
      </c>
      <c r="H888" s="294">
        <f>димвенканали!Q893</f>
        <v>7.9206242367231977E-2</v>
      </c>
      <c r="I888" s="294">
        <f>покрівлі!O893+'під зими'!M893+маляри!N893+водій!L893</f>
        <v>0.25938029919035127</v>
      </c>
      <c r="J888" s="294">
        <f>електрики!P893</f>
        <v>0.141673980820925</v>
      </c>
      <c r="K888" s="295">
        <f t="shared" si="82"/>
        <v>2.4557121805242064</v>
      </c>
      <c r="L888" s="295">
        <v>3.3519561585619972E-2</v>
      </c>
      <c r="M888" s="295">
        <f t="shared" si="83"/>
        <v>2.4900000000000002</v>
      </c>
      <c r="N888" s="295">
        <f t="shared" si="85"/>
        <v>2.988</v>
      </c>
    </row>
    <row r="889" spans="1:14" ht="17.25" customHeight="1" x14ac:dyDescent="0.35">
      <c r="A889" s="293">
        <f t="shared" si="84"/>
        <v>31</v>
      </c>
      <c r="B889" s="293" t="s">
        <v>979</v>
      </c>
      <c r="C889" s="293">
        <v>204</v>
      </c>
      <c r="D889" s="294">
        <f>'сходові кл'!O894</f>
        <v>1.1347967126438565</v>
      </c>
      <c r="E889" s="294">
        <f>'прибуд тер'!O894</f>
        <v>0.84664920025576729</v>
      </c>
      <c r="F889" s="294">
        <f>'слюсарі х.в.'!P894+водовідведення!P894+зварювальник!M894+'слюсарі ц.о. г.в.'!N894+'гаряча вода'!N894+'аварійні служби'!H894</f>
        <v>0.48099412461831492</v>
      </c>
      <c r="G889" s="294">
        <f>даратиз!K894</f>
        <v>8.8657293256854865E-3</v>
      </c>
      <c r="H889" s="294">
        <f>димвенканали!Q894</f>
        <v>3.424846822218542E-2</v>
      </c>
      <c r="I889" s="294">
        <f>покрівлі!O894+'під зими'!M894+маляри!N894+водій!L894</f>
        <v>0.19676180540836702</v>
      </c>
      <c r="J889" s="294">
        <f>електрики!P894</f>
        <v>6.1303471629970338E-2</v>
      </c>
      <c r="K889" s="295">
        <f t="shared" ref="K889:K899" si="86">D889+E889+F889+G889+H889+I889+J889</f>
        <v>2.7636195121041469</v>
      </c>
      <c r="L889" s="295">
        <v>3.5896240960561945E-2</v>
      </c>
      <c r="M889" s="295">
        <f t="shared" ref="M889:M899" si="87">ROUND(K889+L889,2)</f>
        <v>2.8</v>
      </c>
      <c r="N889" s="295">
        <f t="shared" si="85"/>
        <v>3.36</v>
      </c>
    </row>
    <row r="890" spans="1:14" ht="17.25" customHeight="1" x14ac:dyDescent="0.35">
      <c r="A890" s="293">
        <f t="shared" si="84"/>
        <v>32</v>
      </c>
      <c r="B890" s="293" t="s">
        <v>980</v>
      </c>
      <c r="C890" s="293">
        <v>226</v>
      </c>
      <c r="D890" s="294">
        <f>'сходові кл'!O895</f>
        <v>1.1328801694607273</v>
      </c>
      <c r="E890" s="294">
        <f>'прибуд тер'!O895</f>
        <v>0.75384424553634521</v>
      </c>
      <c r="F890" s="294">
        <f>'слюсарі х.в.'!P895+водовідведення!P895+зварювальник!M895+'слюсарі ц.о. г.в.'!N895+'гаряча вода'!N895+'аварійні служби'!H895</f>
        <v>0.58129001190559981</v>
      </c>
      <c r="G890" s="294">
        <f>даратиз!K895</f>
        <v>8.8684222923635005E-3</v>
      </c>
      <c r="H890" s="294">
        <f>димвенканали!Q895</f>
        <v>3.4190626436451904E-2</v>
      </c>
      <c r="I890" s="294">
        <f>покрівлі!O895+'під зими'!M895+маляри!N895+водій!L895</f>
        <v>0.19654326256185459</v>
      </c>
      <c r="J890" s="294">
        <f>електрики!P895</f>
        <v>6.1199937006239505E-2</v>
      </c>
      <c r="K890" s="295">
        <f t="shared" si="86"/>
        <v>2.7688166751995817</v>
      </c>
      <c r="L890" s="295">
        <v>3.4718851545731781E-2</v>
      </c>
      <c r="M890" s="295">
        <f t="shared" si="87"/>
        <v>2.8</v>
      </c>
      <c r="N890" s="295">
        <f t="shared" si="85"/>
        <v>3.36</v>
      </c>
    </row>
    <row r="891" spans="1:14" ht="17.25" customHeight="1" x14ac:dyDescent="0.35">
      <c r="A891" s="293">
        <f t="shared" si="84"/>
        <v>33</v>
      </c>
      <c r="B891" s="293" t="s">
        <v>981</v>
      </c>
      <c r="C891" s="293">
        <v>223</v>
      </c>
      <c r="D891" s="294">
        <f>'сходові кл'!O896</f>
        <v>1.1324880374083905</v>
      </c>
      <c r="E891" s="294">
        <f>'прибуд тер'!O896</f>
        <v>0.74216538297616841</v>
      </c>
      <c r="F891" s="294">
        <f>'слюсарі х.в.'!P896+водовідведення!P896+зварювальник!M896+'слюсарі ц.о. г.в.'!N896+'гаряча вода'!N896+'аварійні служби'!H896</f>
        <v>0.48429054095322055</v>
      </c>
      <c r="G891" s="294">
        <f>даратиз!K896</f>
        <v>9.0242931853341396E-3</v>
      </c>
      <c r="H891" s="294">
        <f>димвенканали!Q896</f>
        <v>3.4178791786259738E-2</v>
      </c>
      <c r="I891" s="294">
        <f>покрівлі!O896+'під зими'!M896+маляри!N896+водій!L896</f>
        <v>0.19660728412193576</v>
      </c>
      <c r="J891" s="294">
        <f>електрики!P896</f>
        <v>6.1178753426944822E-2</v>
      </c>
      <c r="K891" s="295">
        <f t="shared" si="86"/>
        <v>2.6599330838582542</v>
      </c>
      <c r="L891" s="295">
        <v>3.4571854183422658E-2</v>
      </c>
      <c r="M891" s="295">
        <f t="shared" si="87"/>
        <v>2.69</v>
      </c>
      <c r="N891" s="295">
        <f t="shared" si="85"/>
        <v>3.2279999999999998</v>
      </c>
    </row>
    <row r="892" spans="1:14" ht="17.25" customHeight="1" x14ac:dyDescent="0.35">
      <c r="A892" s="293">
        <f t="shared" si="84"/>
        <v>34</v>
      </c>
      <c r="B892" s="293" t="s">
        <v>982</v>
      </c>
      <c r="C892" s="293">
        <v>274</v>
      </c>
      <c r="D892" s="294">
        <f>'сходові кл'!O897</f>
        <v>1.1850750617123367</v>
      </c>
      <c r="E892" s="294">
        <f>'прибуд тер'!O897</f>
        <v>0.81387708856968288</v>
      </c>
      <c r="F892" s="294">
        <f>'слюсарі х.в.'!P897+водовідведення!P897+зварювальник!M897+'слюсарі ц.о. г.в.'!N897+'гаряча вода'!N897+'аварійні служби'!H897</f>
        <v>0.48153856772356407</v>
      </c>
      <c r="G892" s="294">
        <f>даратиз!K897</f>
        <v>8.8593643301266307E-3</v>
      </c>
      <c r="H892" s="294">
        <f>димвенканали!Q897</f>
        <v>3.4779237213718034E-2</v>
      </c>
      <c r="I892" s="294">
        <f>покрівлі!O897+'під зими'!M897+маляри!N897+водій!L897</f>
        <v>0.19775524821205048</v>
      </c>
      <c r="J892" s="294">
        <f>електрики!P897</f>
        <v>6.2253528187343907E-2</v>
      </c>
      <c r="K892" s="295">
        <f t="shared" si="86"/>
        <v>2.7841380959488222</v>
      </c>
      <c r="L892" s="295">
        <v>3.6169495049345225E-2</v>
      </c>
      <c r="M892" s="295">
        <f t="shared" si="87"/>
        <v>2.82</v>
      </c>
      <c r="N892" s="295">
        <f t="shared" si="85"/>
        <v>3.3839999999999999</v>
      </c>
    </row>
    <row r="893" spans="1:14" ht="17.25" customHeight="1" x14ac:dyDescent="0.35">
      <c r="A893" s="293">
        <f t="shared" si="84"/>
        <v>35</v>
      </c>
      <c r="B893" s="293" t="s">
        <v>2249</v>
      </c>
      <c r="C893" s="293">
        <v>246</v>
      </c>
      <c r="D893" s="294">
        <f>'сходові кл'!O898</f>
        <v>0.35872185549060037</v>
      </c>
      <c r="E893" s="294">
        <f>'прибуд тер'!O898</f>
        <v>0.63199810847842797</v>
      </c>
      <c r="F893" s="294">
        <f>'слюсарі х.в.'!P898+водовідведення!P898+зварювальник!M898+'слюсарі ц.о. г.в.'!N898+'гаряча вода'!N898+'аварійні служби'!H898</f>
        <v>0.69037714242960813</v>
      </c>
      <c r="G893" s="294">
        <f>даратиз!K898</f>
        <v>5.6394746516057878E-3</v>
      </c>
      <c r="H893" s="294">
        <f>димвенканали!Q898</f>
        <v>1.4424722822608326E-2</v>
      </c>
      <c r="I893" s="294">
        <f>покрівлі!O898+'під зими'!M898+маляри!N898+водій!L898</f>
        <v>0.21372556904046108</v>
      </c>
      <c r="J893" s="294">
        <f>електрики!P898</f>
        <v>0.14169999283595941</v>
      </c>
      <c r="K893" s="295">
        <f t="shared" si="86"/>
        <v>2.0565868657492712</v>
      </c>
      <c r="L893" s="295">
        <v>2.7494593506702015E-2</v>
      </c>
      <c r="M893" s="295">
        <f t="shared" si="87"/>
        <v>2.08</v>
      </c>
      <c r="N893" s="295">
        <f t="shared" si="85"/>
        <v>2.496</v>
      </c>
    </row>
    <row r="894" spans="1:14" ht="17.25" customHeight="1" x14ac:dyDescent="0.35">
      <c r="A894" s="293">
        <f t="shared" si="84"/>
        <v>36</v>
      </c>
      <c r="B894" s="293" t="s">
        <v>2250</v>
      </c>
      <c r="C894" s="293">
        <v>1450.7</v>
      </c>
      <c r="D894" s="294">
        <f>'сходові кл'!O899</f>
        <v>0.57170732027559767</v>
      </c>
      <c r="E894" s="294">
        <f>'прибуд тер'!O899</f>
        <v>0.7161426245950232</v>
      </c>
      <c r="F894" s="294">
        <f>'слюсарі х.в.'!P899+водовідведення!P899+зварювальник!M899+'слюсарі ц.о. г.в.'!N899+'гаряча вода'!N899+'аварійні служби'!H899</f>
        <v>0.7207686361962693</v>
      </c>
      <c r="G894" s="294">
        <f>даратиз!K899</f>
        <v>1.6647135865444265E-2</v>
      </c>
      <c r="H894" s="294">
        <f>димвенканали!Q899</f>
        <v>3.4131091446186444E-2</v>
      </c>
      <c r="I894" s="294">
        <f>покрівлі!O899+'під зими'!M899+маляри!N899+водій!L899</f>
        <v>0.22484863655161202</v>
      </c>
      <c r="J894" s="294">
        <f>електрики!P899</f>
        <v>6.1426458110807276E-2</v>
      </c>
      <c r="K894" s="295">
        <f t="shared" si="86"/>
        <v>2.3456719030409401</v>
      </c>
      <c r="L894" s="295">
        <v>3.653858098787733E-2</v>
      </c>
      <c r="M894" s="295">
        <f t="shared" si="87"/>
        <v>2.38</v>
      </c>
      <c r="N894" s="295">
        <f t="shared" si="85"/>
        <v>2.8559999999999999</v>
      </c>
    </row>
    <row r="895" spans="1:14" ht="17.25" customHeight="1" x14ac:dyDescent="0.35">
      <c r="A895" s="293">
        <f t="shared" si="84"/>
        <v>37</v>
      </c>
      <c r="B895" s="293" t="s">
        <v>814</v>
      </c>
      <c r="C895" s="293">
        <v>3971.3</v>
      </c>
      <c r="D895" s="294">
        <f>'сходові кл'!O900</f>
        <v>0.37792311741507217</v>
      </c>
      <c r="E895" s="294">
        <f>'прибуд тер'!O900</f>
        <v>0.89790711538002055</v>
      </c>
      <c r="F895" s="294">
        <f>'слюсарі х.в.'!P900+водовідведення!P901+зварювальник!M900+'слюсарі ц.о. г.в.'!N900+'гаряча вода'!N900+'аварійні служби'!H901</f>
        <v>0.66300853184554731</v>
      </c>
      <c r="G895" s="294">
        <f>даратиз!K900</f>
        <v>6.0927532076553654E-3</v>
      </c>
      <c r="H895" s="294">
        <f>димвенканали!Q900</f>
        <v>7.643825546955961E-2</v>
      </c>
      <c r="I895" s="294">
        <f>покрівлі!O900+'під зими'!M900+маляри!N900+водій!L900</f>
        <v>0.29494932913889771</v>
      </c>
      <c r="J895" s="294">
        <f>електрики!P900</f>
        <v>0.14492064868505883</v>
      </c>
      <c r="K895" s="295">
        <f t="shared" si="86"/>
        <v>2.4612397511418118</v>
      </c>
      <c r="L895" s="295">
        <v>3.5083871823053489E-2</v>
      </c>
      <c r="M895" s="295">
        <f t="shared" si="87"/>
        <v>2.5</v>
      </c>
      <c r="N895" s="295">
        <f t="shared" si="85"/>
        <v>3</v>
      </c>
    </row>
    <row r="896" spans="1:14" ht="17.25" customHeight="1" x14ac:dyDescent="0.35">
      <c r="A896" s="293">
        <f t="shared" si="84"/>
        <v>38</v>
      </c>
      <c r="B896" s="293" t="s">
        <v>1945</v>
      </c>
      <c r="C896" s="293">
        <v>70.5</v>
      </c>
      <c r="D896" s="294">
        <f>'сходові кл'!O901</f>
        <v>0</v>
      </c>
      <c r="E896" s="294">
        <f>'прибуд тер'!O901</f>
        <v>0</v>
      </c>
      <c r="F896" s="294">
        <f>'слюсарі х.в.'!P901+водовідведення!P902+зварювальник!M901+'слюсарі ц.о. г.в.'!N901+'гаряча вода'!N901+'аварійні служби'!H902</f>
        <v>0.26001769823629778</v>
      </c>
      <c r="G896" s="294">
        <f>даратиз!K901</f>
        <v>0</v>
      </c>
      <c r="H896" s="294">
        <f>димвенканали!Q901</f>
        <v>4.4361071543309802E-2</v>
      </c>
      <c r="I896" s="294">
        <f>покрівлі!O901+'під зими'!M901+маляри!N901+водій!L901</f>
        <v>0.53385280906398069</v>
      </c>
      <c r="J896" s="294">
        <f>електрики!P901</f>
        <v>5.3018167277457007E-2</v>
      </c>
      <c r="K896" s="295">
        <f t="shared" si="86"/>
        <v>0.89124974612104535</v>
      </c>
      <c r="L896" s="295">
        <f>електрики!R901</f>
        <v>0</v>
      </c>
      <c r="M896" s="295">
        <f t="shared" si="87"/>
        <v>0.89</v>
      </c>
      <c r="N896" s="295">
        <f t="shared" si="85"/>
        <v>1.0680000000000001</v>
      </c>
    </row>
    <row r="897" spans="1:14" ht="17.25" customHeight="1" x14ac:dyDescent="0.35">
      <c r="A897" s="293">
        <f t="shared" si="84"/>
        <v>39</v>
      </c>
      <c r="B897" s="293" t="s">
        <v>2251</v>
      </c>
      <c r="C897" s="293"/>
      <c r="D897" s="294">
        <f>'сходові кл'!O902</f>
        <v>0.8926009901791534</v>
      </c>
      <c r="E897" s="294">
        <f>'прибуд тер'!O902</f>
        <v>0.74793864774878527</v>
      </c>
      <c r="F897" s="294">
        <f>'слюсарі х.в.'!P902+водовідведення!P902+зварювальник!M902+'слюсарі ц.о. г.в.'!N902+'гаряча вода'!N902+'аварійні служби'!H902</f>
        <v>0.56077363899904176</v>
      </c>
      <c r="G897" s="294">
        <f>даратиз!K902</f>
        <v>2.1474884836246606E-3</v>
      </c>
      <c r="H897" s="294">
        <f>димвенканали!Q902</f>
        <v>1.8335275396177173E-2</v>
      </c>
      <c r="I897" s="294">
        <f>покрівлі!O902+'під зими'!M902+маляри!N902+водій!L902</f>
        <v>0.1367022946568961</v>
      </c>
      <c r="J897" s="294">
        <f>електрики!P902</f>
        <v>7.718165743299106E-2</v>
      </c>
      <c r="K897" s="295">
        <f t="shared" si="86"/>
        <v>2.4356799928966693</v>
      </c>
      <c r="L897" s="295">
        <f>(D897+E897+F897+G897+H897+I897+J897)*0.03</f>
        <v>7.3070399786900081E-2</v>
      </c>
      <c r="M897" s="295">
        <f t="shared" si="87"/>
        <v>2.5099999999999998</v>
      </c>
      <c r="N897" s="295">
        <f>M897*1.2</f>
        <v>3.0119999999999996</v>
      </c>
    </row>
    <row r="898" spans="1:14" ht="17.25" customHeight="1" x14ac:dyDescent="0.35">
      <c r="A898" s="293">
        <f t="shared" si="84"/>
        <v>40</v>
      </c>
      <c r="B898" s="293" t="s">
        <v>2252</v>
      </c>
      <c r="C898" s="293"/>
      <c r="D898" s="294">
        <f>'сходові кл'!O903</f>
        <v>0.28491577286729841</v>
      </c>
      <c r="E898" s="294">
        <f>'прибуд тер'!O903</f>
        <v>0.54663820849243028</v>
      </c>
      <c r="F898" s="294">
        <f>'слюсарі х.в.'!P903+водовідведення!P903+зварювальник!M903+'слюсарі ц.о. г.в.'!N903+'гаряча вода'!N903+'аварійні служби'!H903</f>
        <v>0.51554482485827124</v>
      </c>
      <c r="G898" s="294">
        <f>даратиз!K903</f>
        <v>2.1682876773445166E-2</v>
      </c>
      <c r="H898" s="294">
        <f>димвенканали!Q903</f>
        <v>6.1810605931249374E-2</v>
      </c>
      <c r="I898" s="294">
        <f>покрівлі!O903+'під зими'!M903+маляри!N903+водій!L903</f>
        <v>0.51708998319296373</v>
      </c>
      <c r="J898" s="294">
        <f>електрики!P903</f>
        <v>0.50730478521837841</v>
      </c>
      <c r="K898" s="295">
        <f t="shared" si="86"/>
        <v>2.4549870573340362</v>
      </c>
      <c r="L898" s="295">
        <v>3.39208539393017E-2</v>
      </c>
      <c r="M898" s="295">
        <f t="shared" si="87"/>
        <v>2.4900000000000002</v>
      </c>
      <c r="N898" s="295">
        <f t="shared" si="85"/>
        <v>2.988</v>
      </c>
    </row>
    <row r="899" spans="1:14" ht="17.25" customHeight="1" x14ac:dyDescent="0.35">
      <c r="A899" s="293">
        <f t="shared" si="84"/>
        <v>41</v>
      </c>
      <c r="B899" s="293" t="s">
        <v>2253</v>
      </c>
      <c r="C899" s="293"/>
      <c r="D899" s="294">
        <f>'сходові кл'!O904</f>
        <v>0.35922230832379837</v>
      </c>
      <c r="E899" s="294">
        <f>'прибуд тер'!O904</f>
        <v>0.41732647318816274</v>
      </c>
      <c r="F899" s="294">
        <f>'слюсарі х.в.'!P904+водовідведення!P904+зварювальник!M904+'слюсарі ц.о. г.в.'!N904+'гаряча вода'!N904+'аварійні служби'!H904</f>
        <v>0.47094515611425619</v>
      </c>
      <c r="G899" s="294">
        <f>даратиз!K904</f>
        <v>4.9639614664910934E-3</v>
      </c>
      <c r="H899" s="294">
        <f>димвенканали!Q904</f>
        <v>1.1446454459949833E-2</v>
      </c>
      <c r="I899" s="294">
        <f>покрівлі!O904+'під зими'!M904+маляри!N904+водій!L904</f>
        <v>0.47531272711137867</v>
      </c>
      <c r="J899" s="294">
        <f>електрики!P904</f>
        <v>0.41886481779433149</v>
      </c>
      <c r="K899" s="295">
        <f t="shared" si="86"/>
        <v>2.1580818984583683</v>
      </c>
      <c r="L899" s="295">
        <f>(D899+E899+F899+G899+H899+I899+J899)*0.03</f>
        <v>6.474245695375104E-2</v>
      </c>
      <c r="M899" s="295">
        <f t="shared" si="87"/>
        <v>2.2200000000000002</v>
      </c>
      <c r="N899" s="295">
        <f t="shared" si="85"/>
        <v>2.6640000000000001</v>
      </c>
    </row>
    <row r="900" spans="1:14" ht="21.75" customHeight="1" x14ac:dyDescent="0.4">
      <c r="A900" s="293"/>
      <c r="B900" s="369" t="s">
        <v>311</v>
      </c>
      <c r="C900" s="370"/>
      <c r="D900" s="370"/>
      <c r="E900" s="370"/>
      <c r="F900" s="370"/>
      <c r="G900" s="370"/>
      <c r="H900" s="370"/>
      <c r="I900" s="370"/>
      <c r="J900" s="370"/>
      <c r="K900" s="370"/>
      <c r="L900" s="370"/>
      <c r="M900" s="370"/>
      <c r="N900" s="371"/>
    </row>
    <row r="901" spans="1:14" ht="17.25" customHeight="1" x14ac:dyDescent="0.35">
      <c r="A901" s="293">
        <v>1</v>
      </c>
      <c r="B901" s="293" t="s">
        <v>983</v>
      </c>
      <c r="C901" s="293">
        <v>10</v>
      </c>
      <c r="D901" s="294">
        <f>'сходові кл'!O907</f>
        <v>0</v>
      </c>
      <c r="E901" s="294">
        <f>'прибуд тер'!O907</f>
        <v>0.80933051979017634</v>
      </c>
      <c r="F901" s="294">
        <f>'слюсарі х.в.'!P907+водовідведення!P907+зварювальник!M907+'слюсарі ц.о. г.в.'!N907+'гаряча вода'!N907+'аварійні служби'!H907</f>
        <v>0.33889474336074876</v>
      </c>
      <c r="G901" s="294">
        <f>даратиз!K907</f>
        <v>0</v>
      </c>
      <c r="H901" s="294">
        <f>димвенканали!Q907</f>
        <v>9.9781216978270956E-2</v>
      </c>
      <c r="I901" s="294">
        <f>покрівлі!O907+'під зими'!M907+маляри!N907+водій!L907</f>
        <v>0.43323726983260719</v>
      </c>
      <c r="J901" s="294">
        <f>електрики!P907</f>
        <v>0</v>
      </c>
      <c r="K901" s="295">
        <f t="shared" ref="K901:K959" si="88">D901+E901+F901+G901+H901+I901+J901</f>
        <v>1.6812437499618034</v>
      </c>
      <c r="L901" s="295">
        <v>2.1919343368955659E-2</v>
      </c>
      <c r="M901" s="295">
        <f t="shared" ref="M901:M959" si="89">ROUND(K901+L901,2)</f>
        <v>1.7</v>
      </c>
      <c r="N901" s="295">
        <f>M901*1.2</f>
        <v>2.04</v>
      </c>
    </row>
    <row r="902" spans="1:14" ht="17.25" customHeight="1" x14ac:dyDescent="0.35">
      <c r="A902" s="293">
        <f t="shared" ref="A902:A965" si="90">A901+1</f>
        <v>2</v>
      </c>
      <c r="B902" s="293" t="s">
        <v>984</v>
      </c>
      <c r="C902" s="293">
        <v>16</v>
      </c>
      <c r="D902" s="294">
        <f>'сходові кл'!O908</f>
        <v>0</v>
      </c>
      <c r="E902" s="294">
        <f>'прибуд тер'!O908</f>
        <v>0.87156055555555545</v>
      </c>
      <c r="F902" s="294">
        <f>'слюсарі х.в.'!P908+водовідведення!P908+зварювальник!M908+'слюсарі ц.о. г.в.'!N908+'гаряча вода'!N908+'аварійні служби'!H908</f>
        <v>0.39772218103020851</v>
      </c>
      <c r="G902" s="294">
        <f>даратиз!K908</f>
        <v>0</v>
      </c>
      <c r="H902" s="294">
        <f>димвенканали!Q908</f>
        <v>0.13675896209374783</v>
      </c>
      <c r="I902" s="294">
        <f>покрівлі!O908+'під зими'!M908+маляри!N908+водій!L908</f>
        <v>0.51104962205506432</v>
      </c>
      <c r="J902" s="294">
        <f>електрики!P908</f>
        <v>8.4662717103850871E-2</v>
      </c>
      <c r="K902" s="295">
        <f t="shared" si="88"/>
        <v>2.0017540378384266</v>
      </c>
      <c r="L902" s="295">
        <v>2.5512894799736584E-2</v>
      </c>
      <c r="M902" s="295">
        <f t="shared" si="89"/>
        <v>2.0299999999999998</v>
      </c>
      <c r="N902" s="295">
        <f t="shared" ref="N902:N964" si="91">M902*1.2</f>
        <v>2.4359999999999995</v>
      </c>
    </row>
    <row r="903" spans="1:14" ht="17.25" customHeight="1" x14ac:dyDescent="0.35">
      <c r="A903" s="293">
        <f t="shared" si="90"/>
        <v>3</v>
      </c>
      <c r="B903" s="293" t="s">
        <v>985</v>
      </c>
      <c r="C903" s="293">
        <v>21</v>
      </c>
      <c r="D903" s="294">
        <f>'сходові кл'!O909</f>
        <v>0</v>
      </c>
      <c r="E903" s="294">
        <f>'прибуд тер'!O909</f>
        <v>0.23118216924910606</v>
      </c>
      <c r="F903" s="294">
        <f>'слюсарі х.в.'!P909+водовідведення!P909+зварювальник!M909+'слюсарі ц.о. г.в.'!N909+'гаряча вода'!N909+'аварійні служби'!H909</f>
        <v>0.33885690290667903</v>
      </c>
      <c r="G903" s="294">
        <f>даратиз!K909</f>
        <v>0</v>
      </c>
      <c r="H903" s="294">
        <f>димвенканали!Q909</f>
        <v>9.9757431229289234E-2</v>
      </c>
      <c r="I903" s="294">
        <f>покрівлі!O909+'під зими'!M909+маляри!N909+водій!L909</f>
        <v>0.31360577312583282</v>
      </c>
      <c r="J903" s="294">
        <f>електрики!P909</f>
        <v>6.1756356218780374E-2</v>
      </c>
      <c r="K903" s="295">
        <f t="shared" si="88"/>
        <v>1.0451586327296876</v>
      </c>
      <c r="L903" s="295">
        <v>1.3544684125859883E-2</v>
      </c>
      <c r="M903" s="295">
        <f t="shared" si="89"/>
        <v>1.06</v>
      </c>
      <c r="N903" s="295">
        <f t="shared" si="91"/>
        <v>1.272</v>
      </c>
    </row>
    <row r="904" spans="1:14" ht="17.25" customHeight="1" x14ac:dyDescent="0.35">
      <c r="A904" s="293">
        <f t="shared" si="90"/>
        <v>4</v>
      </c>
      <c r="B904" s="293" t="s">
        <v>986</v>
      </c>
      <c r="C904" s="293">
        <v>43</v>
      </c>
      <c r="D904" s="294">
        <f>'сходові кл'!O910</f>
        <v>0</v>
      </c>
      <c r="E904" s="294">
        <f>'прибуд тер'!O910</f>
        <v>1.2869193194964275</v>
      </c>
      <c r="F904" s="294">
        <f>'слюсарі х.в.'!P910+водовідведення!P910+зварювальник!M910+'слюсарі ц.о. г.в.'!N910+'гаряча вода'!N910+'аварійні служби'!H910</f>
        <v>0.4066795628748866</v>
      </c>
      <c r="G904" s="294">
        <f>даратиз!K910</f>
        <v>0</v>
      </c>
      <c r="H904" s="294">
        <f>димвенканали!Q910</f>
        <v>7.6592143498662987E-2</v>
      </c>
      <c r="I904" s="294">
        <f>покрівлі!O910+'під зими'!M910+маляри!N910+водій!L910</f>
        <v>0.42285631618020164</v>
      </c>
      <c r="J904" s="294">
        <f>електрики!P910</f>
        <v>8.8148320632114183E-2</v>
      </c>
      <c r="K904" s="295">
        <f t="shared" si="88"/>
        <v>2.2811956626822925</v>
      </c>
      <c r="L904" s="295">
        <v>2.8946111877020456E-2</v>
      </c>
      <c r="M904" s="295">
        <f t="shared" si="89"/>
        <v>2.31</v>
      </c>
      <c r="N904" s="295">
        <f t="shared" si="91"/>
        <v>2.7719999999999998</v>
      </c>
    </row>
    <row r="905" spans="1:14" ht="17.25" customHeight="1" x14ac:dyDescent="0.35">
      <c r="A905" s="293">
        <f t="shared" si="90"/>
        <v>5</v>
      </c>
      <c r="B905" s="293" t="s">
        <v>987</v>
      </c>
      <c r="C905" s="293">
        <v>39</v>
      </c>
      <c r="D905" s="294">
        <f>'сходові кл'!O911</f>
        <v>0</v>
      </c>
      <c r="E905" s="294">
        <f>'прибуд тер'!O911</f>
        <v>0.94743910990502045</v>
      </c>
      <c r="F905" s="294">
        <f>'слюсарі х.в.'!P911+водовідведення!P911+зварювальник!M911+'слюсарі ц.о. г.в.'!N911+'гаряча вода'!N911+'аварійні служби'!H911</f>
        <v>0.37211290509918449</v>
      </c>
      <c r="G905" s="294">
        <f>даратиз!K911</f>
        <v>0</v>
      </c>
      <c r="H905" s="294">
        <f>димвенканали!Q911</f>
        <v>6.9260579559778546E-2</v>
      </c>
      <c r="I905" s="294">
        <f>покрівлі!O911+'під зими'!M911+маляри!N911+водій!L911</f>
        <v>0.42554968424750356</v>
      </c>
      <c r="J905" s="294">
        <f>електрики!P911</f>
        <v>7.469732943932024E-2</v>
      </c>
      <c r="K905" s="295">
        <f t="shared" si="88"/>
        <v>1.8890596082508071</v>
      </c>
      <c r="L905" s="295">
        <v>2.4110461200329274E-2</v>
      </c>
      <c r="M905" s="295">
        <f t="shared" si="89"/>
        <v>1.91</v>
      </c>
      <c r="N905" s="295">
        <f t="shared" si="91"/>
        <v>2.2919999999999998</v>
      </c>
    </row>
    <row r="906" spans="1:14" ht="17.25" customHeight="1" x14ac:dyDescent="0.35">
      <c r="A906" s="293">
        <f t="shared" si="90"/>
        <v>6</v>
      </c>
      <c r="B906" s="293" t="s">
        <v>1094</v>
      </c>
      <c r="C906" s="293">
        <v>47</v>
      </c>
      <c r="D906" s="294">
        <f>'сходові кл'!O912</f>
        <v>0</v>
      </c>
      <c r="E906" s="294">
        <f>'прибуд тер'!O912</f>
        <v>0.83146299595141715</v>
      </c>
      <c r="F906" s="294">
        <f>'слюсарі х.в.'!P912+водовідведення!P912+зварювальник!M912+'слюсарі ц.о. г.в.'!N912+'гаряча вода'!N912+'аварійні служби'!H912</f>
        <v>0.30897728080328546</v>
      </c>
      <c r="G906" s="294">
        <f>даратиз!K912</f>
        <v>0</v>
      </c>
      <c r="H906" s="294">
        <f>димвенканали!Q912</f>
        <v>4.8324585062378037E-2</v>
      </c>
      <c r="I906" s="294">
        <f>покрівлі!O912+'під зими'!M912+маляри!N912+водій!L912</f>
        <v>0.39025174074648633</v>
      </c>
      <c r="J906" s="294">
        <f>електрики!P912</f>
        <v>5.0129240390438014E-2</v>
      </c>
      <c r="K906" s="295">
        <f t="shared" si="88"/>
        <v>1.6291458429540051</v>
      </c>
      <c r="L906" s="295">
        <v>2.0868920398908662E-2</v>
      </c>
      <c r="M906" s="295">
        <f t="shared" si="89"/>
        <v>1.65</v>
      </c>
      <c r="N906" s="295">
        <f t="shared" si="91"/>
        <v>1.9799999999999998</v>
      </c>
    </row>
    <row r="907" spans="1:14" ht="17.25" customHeight="1" x14ac:dyDescent="0.35">
      <c r="A907" s="293">
        <f t="shared" si="90"/>
        <v>7</v>
      </c>
      <c r="B907" s="293" t="s">
        <v>988</v>
      </c>
      <c r="C907" s="293">
        <v>26</v>
      </c>
      <c r="D907" s="294">
        <f>'сходові кл'!O913</f>
        <v>0</v>
      </c>
      <c r="E907" s="294">
        <f>'прибуд тер'!O913</f>
        <v>0.29560143867349425</v>
      </c>
      <c r="F907" s="294">
        <f>'слюсарі х.в.'!P913+водовідведення!P913+зварювальник!M913+'слюсарі ц.о. г.в.'!N913+'гаряча вода'!N913+'аварійні служби'!H913</f>
        <v>0.34249456914677134</v>
      </c>
      <c r="G907" s="294">
        <f>даратиз!K913</f>
        <v>0</v>
      </c>
      <c r="H907" s="294">
        <f>димвенканали!Q913</f>
        <v>8.2910746038912589E-2</v>
      </c>
      <c r="I907" s="294">
        <f>покрівлі!O913+'під зими'!M913+маляри!N913+водій!L913</f>
        <v>0.32441657329842821</v>
      </c>
      <c r="J907" s="294">
        <f>електрики!P913</f>
        <v>6.3171888402288143E-2</v>
      </c>
      <c r="K907" s="295">
        <f t="shared" si="88"/>
        <v>1.1085952155598944</v>
      </c>
      <c r="L907" s="295">
        <v>1.4327654069647458E-2</v>
      </c>
      <c r="M907" s="295">
        <f t="shared" si="89"/>
        <v>1.1200000000000001</v>
      </c>
      <c r="N907" s="295">
        <f t="shared" si="91"/>
        <v>1.3440000000000001</v>
      </c>
    </row>
    <row r="908" spans="1:14" ht="17.25" customHeight="1" x14ac:dyDescent="0.35">
      <c r="A908" s="293">
        <f t="shared" si="90"/>
        <v>8</v>
      </c>
      <c r="B908" s="293" t="s">
        <v>989</v>
      </c>
      <c r="C908" s="293">
        <v>21</v>
      </c>
      <c r="D908" s="294">
        <f>'сходові кл'!O914</f>
        <v>0</v>
      </c>
      <c r="E908" s="294">
        <f>'прибуд тер'!O914</f>
        <v>1.0639705979155238</v>
      </c>
      <c r="F908" s="294">
        <f>'слюсарі х.в.'!P914+водовідведення!P914+зварювальник!M914+'слюсарі ц.о. г.в.'!N914+'гаряча вода'!N914+'аварійні служби'!H914</f>
        <v>0.36275374123311532</v>
      </c>
      <c r="G908" s="294">
        <f>даратиз!K914</f>
        <v>0</v>
      </c>
      <c r="H908" s="294">
        <f>димвенканали!Q914</f>
        <v>0.11477850356743509</v>
      </c>
      <c r="I908" s="294">
        <f>покрівлі!O914+'під зими'!M914+маляри!N914+водій!L914</f>
        <v>0.44842440788206739</v>
      </c>
      <c r="J908" s="294">
        <f>електрики!P914</f>
        <v>0</v>
      </c>
      <c r="K908" s="295">
        <f t="shared" si="88"/>
        <v>1.9899272505981416</v>
      </c>
      <c r="L908" s="295">
        <v>2.5714417966775021E-2</v>
      </c>
      <c r="M908" s="295">
        <f t="shared" si="89"/>
        <v>2.02</v>
      </c>
      <c r="N908" s="295">
        <f t="shared" si="91"/>
        <v>2.4239999999999999</v>
      </c>
    </row>
    <row r="909" spans="1:14" ht="17.25" customHeight="1" x14ac:dyDescent="0.35">
      <c r="A909" s="293">
        <f t="shared" si="90"/>
        <v>9</v>
      </c>
      <c r="B909" s="293" t="s">
        <v>1116</v>
      </c>
      <c r="C909" s="293">
        <v>46</v>
      </c>
      <c r="D909" s="294">
        <f>'сходові кл'!O915</f>
        <v>0</v>
      </c>
      <c r="E909" s="294">
        <f>'прибуд тер'!O915</f>
        <v>1.0584065109798977</v>
      </c>
      <c r="F909" s="294">
        <f>'слюсарі х.в.'!P915+водовідведення!P915+зварювальник!M915+'слюсарі ц.о. г.в.'!N915+'гаряча вода'!N915+'аварійні служби'!H915</f>
        <v>0.3347453479052982</v>
      </c>
      <c r="G909" s="294">
        <f>даратиз!K915</f>
        <v>0</v>
      </c>
      <c r="H909" s="294">
        <f>димвенканали!Q915</f>
        <v>6.773044136609406E-2</v>
      </c>
      <c r="I909" s="294">
        <f>покрівлі!O915+'під зими'!M915+маляри!N915+водій!L915</f>
        <v>0.41917913769528514</v>
      </c>
      <c r="J909" s="294">
        <f>електрики!P915</f>
        <v>6.015641877411549E-2</v>
      </c>
      <c r="K909" s="295">
        <f t="shared" si="88"/>
        <v>1.9402178567206905</v>
      </c>
      <c r="L909" s="295">
        <v>2.4743896429498913E-2</v>
      </c>
      <c r="M909" s="295">
        <f t="shared" si="89"/>
        <v>1.96</v>
      </c>
      <c r="N909" s="295">
        <f t="shared" si="91"/>
        <v>2.3519999999999999</v>
      </c>
    </row>
    <row r="910" spans="1:14" ht="17.25" customHeight="1" x14ac:dyDescent="0.35">
      <c r="A910" s="293">
        <f t="shared" si="90"/>
        <v>10</v>
      </c>
      <c r="B910" s="293" t="s">
        <v>1146</v>
      </c>
      <c r="C910" s="293">
        <v>43</v>
      </c>
      <c r="D910" s="294">
        <f>'сходові кл'!O916</f>
        <v>0</v>
      </c>
      <c r="E910" s="294">
        <f>'прибуд тер'!O916</f>
        <v>1.0370099674986997</v>
      </c>
      <c r="F910" s="294">
        <f>'слюсарі х.в.'!P916+водовідведення!P916+зварювальник!M916+'слюсарі ц.о. г.в.'!N916+'гаряча вода'!N916+'аварійні служби'!H916</f>
        <v>0.3532581768704155</v>
      </c>
      <c r="G910" s="294">
        <f>даратиз!K916</f>
        <v>0</v>
      </c>
      <c r="H910" s="294">
        <f>димвенканали!Q916</f>
        <v>5.2759992895716423E-2</v>
      </c>
      <c r="I910" s="294">
        <f>покрівлі!O916+'під зими'!M916+маляри!N916+водій!L916</f>
        <v>0.4100623092817553</v>
      </c>
      <c r="J910" s="294">
        <f>електрики!P916</f>
        <v>6.7360352141909427E-2</v>
      </c>
      <c r="K910" s="295">
        <f t="shared" si="88"/>
        <v>1.9204507986884962</v>
      </c>
      <c r="L910" s="295">
        <v>2.4478880861550721E-2</v>
      </c>
      <c r="M910" s="295">
        <f t="shared" si="89"/>
        <v>1.94</v>
      </c>
      <c r="N910" s="295">
        <f t="shared" si="91"/>
        <v>2.3279999999999998</v>
      </c>
    </row>
    <row r="911" spans="1:14" ht="17.25" customHeight="1" x14ac:dyDescent="0.35">
      <c r="A911" s="293">
        <f t="shared" si="90"/>
        <v>11</v>
      </c>
      <c r="B911" s="293" t="s">
        <v>1090</v>
      </c>
      <c r="C911" s="293">
        <v>27</v>
      </c>
      <c r="D911" s="294">
        <f>'сходові кл'!O917</f>
        <v>0</v>
      </c>
      <c r="E911" s="294">
        <f>'прибуд тер'!O917</f>
        <v>0.51930880856760375</v>
      </c>
      <c r="F911" s="294">
        <f>'слюсарі х.в.'!P917+водовідведення!P917+зварювальник!M917+'слюсарі ц.о. г.в.'!N917+'гаряча вода'!N917+'аварійні служби'!H917</f>
        <v>0.3584026372063871</v>
      </c>
      <c r="G911" s="294">
        <f>даратиз!K917</f>
        <v>0</v>
      </c>
      <c r="H911" s="294">
        <f>димвенканали!Q917</f>
        <v>0.11204348701656448</v>
      </c>
      <c r="I911" s="294">
        <f>покрівлі!O917+'під зими'!M917+маляри!N917+водій!L917</f>
        <v>0.41333481666692773</v>
      </c>
      <c r="J911" s="294">
        <f>електрики!P917</f>
        <v>0</v>
      </c>
      <c r="K911" s="295">
        <f t="shared" si="88"/>
        <v>1.4030897494574832</v>
      </c>
      <c r="L911" s="295">
        <v>1.8506738612961537E-2</v>
      </c>
      <c r="M911" s="295">
        <f t="shared" si="89"/>
        <v>1.42</v>
      </c>
      <c r="N911" s="295">
        <f t="shared" si="91"/>
        <v>1.704</v>
      </c>
    </row>
    <row r="912" spans="1:14" ht="17.25" customHeight="1" x14ac:dyDescent="0.35">
      <c r="A912" s="293">
        <f t="shared" si="90"/>
        <v>12</v>
      </c>
      <c r="B912" s="293" t="s">
        <v>990</v>
      </c>
      <c r="C912" s="293">
        <v>20</v>
      </c>
      <c r="D912" s="294">
        <f>'сходові кл'!O918</f>
        <v>0</v>
      </c>
      <c r="E912" s="294">
        <f>'прибуд тер'!O918</f>
        <v>0.87686184448462934</v>
      </c>
      <c r="F912" s="294">
        <f>'слюсарі х.в.'!P918+водовідведення!P918+зварювальник!M918+'слюсарі ц.о. г.в.'!N918+'гаряча вода'!N918+'аварійні служби'!H918</f>
        <v>0.38080458586357568</v>
      </c>
      <c r="G912" s="294">
        <f>даратиз!K918</f>
        <v>0</v>
      </c>
      <c r="H912" s="294">
        <f>димвенканали!Q918</f>
        <v>0.12612490175011101</v>
      </c>
      <c r="I912" s="294">
        <f>покрівлі!O918+'під зими'!M918+маляри!N918+водій!L918</f>
        <v>0.50149798379029309</v>
      </c>
      <c r="J912" s="294">
        <f>електрики!P918</f>
        <v>7.8079540186191579E-2</v>
      </c>
      <c r="K912" s="295">
        <f t="shared" si="88"/>
        <v>1.9633688560748006</v>
      </c>
      <c r="L912" s="295">
        <v>2.513178326390644E-2</v>
      </c>
      <c r="M912" s="295">
        <f t="shared" si="89"/>
        <v>1.99</v>
      </c>
      <c r="N912" s="295">
        <f t="shared" si="91"/>
        <v>2.3879999999999999</v>
      </c>
    </row>
    <row r="913" spans="1:14" ht="17.25" customHeight="1" x14ac:dyDescent="0.35">
      <c r="A913" s="293">
        <f t="shared" si="90"/>
        <v>13</v>
      </c>
      <c r="B913" s="293" t="s">
        <v>991</v>
      </c>
      <c r="C913" s="293">
        <v>232</v>
      </c>
      <c r="D913" s="294">
        <f>'сходові кл'!O919</f>
        <v>0.74098572984216371</v>
      </c>
      <c r="E913" s="294">
        <f>'прибуд тер'!O919</f>
        <v>0.427933262384386</v>
      </c>
      <c r="F913" s="294">
        <f>'слюсарі х.в.'!P919+водовідведення!P919+зварювальник!M919+'слюсарі ц.о. г.в.'!N919+'гаряча вода'!N919+'аварійні служби'!H919</f>
        <v>0.49959988080419337</v>
      </c>
      <c r="G913" s="294">
        <f>даратиз!K919</f>
        <v>7.8799284801189771E-3</v>
      </c>
      <c r="H913" s="294">
        <f>димвенканали!Q919</f>
        <v>4.3705918772179567E-2</v>
      </c>
      <c r="I913" s="294">
        <f>покрівлі!O919+'під зими'!M919+маляри!N919+водій!L919</f>
        <v>0.18182709188604948</v>
      </c>
      <c r="J913" s="294">
        <f>електрики!P919</f>
        <v>5.4113628534799854E-2</v>
      </c>
      <c r="K913" s="295">
        <f t="shared" si="88"/>
        <v>1.9560454407038907</v>
      </c>
      <c r="L913" s="295">
        <v>2.4850708283664046E-2</v>
      </c>
      <c r="M913" s="295">
        <f t="shared" si="89"/>
        <v>1.98</v>
      </c>
      <c r="N913" s="295">
        <f t="shared" si="91"/>
        <v>2.3759999999999999</v>
      </c>
    </row>
    <row r="914" spans="1:14" ht="17.25" customHeight="1" x14ac:dyDescent="0.35">
      <c r="A914" s="293">
        <f t="shared" si="90"/>
        <v>14</v>
      </c>
      <c r="B914" s="293" t="s">
        <v>2254</v>
      </c>
      <c r="C914" s="293">
        <v>13</v>
      </c>
      <c r="D914" s="294">
        <f>'сходові кл'!O920</f>
        <v>0</v>
      </c>
      <c r="E914" s="294">
        <f>'прибуд тер'!O920</f>
        <v>0.36341886509635973</v>
      </c>
      <c r="F914" s="294">
        <f>'слюсарі х.в.'!P920+водовідведення!P920+зварювальник!M920+'слюсарі ц.о. г.в.'!N920+'гаряча вода'!N920+'аварійні служби'!H920</f>
        <v>0.35835492612537323</v>
      </c>
      <c r="G914" s="294">
        <f>даратиз!K920</f>
        <v>0</v>
      </c>
      <c r="H914" s="294">
        <f>димвенканали!Q920</f>
        <v>9.8011809691116114E-2</v>
      </c>
      <c r="I914" s="294">
        <f>покрівлі!O920+'під зими'!M920+маляри!N920+водій!L920</f>
        <v>0.30061435063024383</v>
      </c>
      <c r="J914" s="294">
        <f>електрики!P920</f>
        <v>6.9343660154653014E-2</v>
      </c>
      <c r="K914" s="295">
        <f t="shared" si="88"/>
        <v>1.189743611697746</v>
      </c>
      <c r="L914" s="295">
        <v>1.5315109182570575E-2</v>
      </c>
      <c r="M914" s="295">
        <f t="shared" si="89"/>
        <v>1.21</v>
      </c>
      <c r="N914" s="295">
        <f t="shared" si="91"/>
        <v>1.452</v>
      </c>
    </row>
    <row r="915" spans="1:14" ht="17.25" customHeight="1" x14ac:dyDescent="0.35">
      <c r="A915" s="293">
        <f t="shared" si="90"/>
        <v>15</v>
      </c>
      <c r="B915" s="293" t="s">
        <v>2255</v>
      </c>
      <c r="C915" s="293">
        <v>5</v>
      </c>
      <c r="D915" s="294">
        <f>'сходові кл'!O921</f>
        <v>0</v>
      </c>
      <c r="E915" s="294">
        <f>'прибуд тер'!O921</f>
        <v>0.38191165142276418</v>
      </c>
      <c r="F915" s="294">
        <f>'слюсарі х.в.'!P921+водовідведення!P921+зварювальник!M921+'слюсарі ц.о. г.в.'!N921+'гаряча вода'!N921+'аварійні служби'!H921</f>
        <v>0.34930000297562847</v>
      </c>
      <c r="G915" s="294">
        <f>даратиз!K921</f>
        <v>0</v>
      </c>
      <c r="H915" s="294">
        <f>димвенканали!Q921</f>
        <v>0.10632175406678565</v>
      </c>
      <c r="I915" s="294">
        <f>покрівлі!O921+'під зими'!M921+маляри!N921+водій!L921</f>
        <v>0.29231034813887419</v>
      </c>
      <c r="J915" s="294">
        <f>електрики!P921</f>
        <v>6.5820100187445038E-2</v>
      </c>
      <c r="K915" s="295">
        <f t="shared" si="88"/>
        <v>1.1956638567914974</v>
      </c>
      <c r="L915" s="295">
        <v>1.5387964382696486E-2</v>
      </c>
      <c r="M915" s="295">
        <f t="shared" si="89"/>
        <v>1.21</v>
      </c>
      <c r="N915" s="295">
        <f t="shared" si="91"/>
        <v>1.452</v>
      </c>
    </row>
    <row r="916" spans="1:14" ht="17.25" customHeight="1" x14ac:dyDescent="0.35">
      <c r="A916" s="293">
        <f t="shared" si="90"/>
        <v>16</v>
      </c>
      <c r="B916" s="293" t="s">
        <v>2256</v>
      </c>
      <c r="C916" s="293">
        <v>7</v>
      </c>
      <c r="D916" s="294">
        <f>'сходові кл'!O922</f>
        <v>0</v>
      </c>
      <c r="E916" s="294">
        <f>'прибуд тер'!O922</f>
        <v>1.1609443927827896</v>
      </c>
      <c r="F916" s="294">
        <f>'слюсарі х.в.'!P922+водовідведення!P922+зварювальник!M922+'слюсарі ц.о. г.в.'!N922+'гаряча вода'!N922+'аварійні служби'!H922</f>
        <v>0.41115976928959164</v>
      </c>
      <c r="G916" s="294">
        <f>даратиз!K922</f>
        <v>0</v>
      </c>
      <c r="H916" s="294">
        <f>димвенканали!Q922</f>
        <v>0.13642515846663189</v>
      </c>
      <c r="I916" s="294">
        <f>покрівлі!O922+'під зими'!M922+маляри!N922+водій!L922</f>
        <v>0.34904011216797892</v>
      </c>
      <c r="J916" s="294">
        <f>електрики!P922</f>
        <v>8.9891712122756304E-2</v>
      </c>
      <c r="K916" s="295">
        <f t="shared" si="88"/>
        <v>2.1474611448297485</v>
      </c>
      <c r="L916" s="295">
        <v>2.7185097502861608E-2</v>
      </c>
      <c r="M916" s="295">
        <f t="shared" si="89"/>
        <v>2.17</v>
      </c>
      <c r="N916" s="295">
        <f t="shared" si="91"/>
        <v>2.6039999999999996</v>
      </c>
    </row>
    <row r="917" spans="1:14" ht="17.25" customHeight="1" x14ac:dyDescent="0.35">
      <c r="A917" s="293">
        <f t="shared" si="90"/>
        <v>17</v>
      </c>
      <c r="B917" s="293" t="s">
        <v>2257</v>
      </c>
      <c r="C917" s="293">
        <v>11</v>
      </c>
      <c r="D917" s="294">
        <f>'сходові кл'!O923</f>
        <v>0</v>
      </c>
      <c r="E917" s="294">
        <f>'прибуд тер'!O923</f>
        <v>0.86188607418856256</v>
      </c>
      <c r="F917" s="294">
        <f>'слюсарі х.в.'!P923+водовідведення!P923+зварювальник!M923+'слюсарі ц.о. г.в.'!N923+'гаряча вода'!N923+'аварійні служби'!H923</f>
        <v>0.35165288347011858</v>
      </c>
      <c r="G917" s="294">
        <f>даратиз!K923</f>
        <v>0</v>
      </c>
      <c r="H917" s="294">
        <f>димвенканали!Q923</f>
        <v>0.11475724103598445</v>
      </c>
      <c r="I917" s="294">
        <f>покрівлі!O923+'під зими'!M923+маляри!N923+водій!L923</f>
        <v>0.29446810532411233</v>
      </c>
      <c r="J917" s="294">
        <f>електрики!P923</f>
        <v>6.67356811792333E-2</v>
      </c>
      <c r="K917" s="295">
        <f t="shared" si="88"/>
        <v>1.689499985198011</v>
      </c>
      <c r="L917" s="295">
        <v>2.1491647539952315E-2</v>
      </c>
      <c r="M917" s="295">
        <f t="shared" si="89"/>
        <v>1.71</v>
      </c>
      <c r="N917" s="295">
        <f t="shared" si="91"/>
        <v>2.052</v>
      </c>
    </row>
    <row r="918" spans="1:14" ht="17.25" customHeight="1" x14ac:dyDescent="0.35">
      <c r="A918" s="293">
        <f t="shared" si="90"/>
        <v>18</v>
      </c>
      <c r="B918" s="293" t="s">
        <v>2258</v>
      </c>
      <c r="C918" s="293">
        <v>6</v>
      </c>
      <c r="D918" s="294">
        <f>'сходові кл'!O924</f>
        <v>0</v>
      </c>
      <c r="E918" s="294">
        <f>'прибуд тер'!O924</f>
        <v>0.42731056704980841</v>
      </c>
      <c r="F918" s="294">
        <f>'слюсарі х.в.'!P924+водовідведення!P924+зварювальник!M924+'слюсарі ц.о. г.в.'!N924+'гаряча вода'!N924+'аварійні служби'!H924</f>
        <v>0.37146395693636913</v>
      </c>
      <c r="G918" s="294">
        <f>даратиз!K924</f>
        <v>0</v>
      </c>
      <c r="H918" s="294">
        <f>димвенканали!Q924</f>
        <v>0.1202535701169162</v>
      </c>
      <c r="I918" s="294">
        <f>покрівлі!O924+'під зими'!M924+маляри!N924+водій!L924</f>
        <v>0.3711178134378893</v>
      </c>
      <c r="J918" s="294">
        <f>електрики!P924</f>
        <v>7.4444802970627486E-2</v>
      </c>
      <c r="K918" s="295">
        <f t="shared" si="88"/>
        <v>1.3645907105116106</v>
      </c>
      <c r="L918" s="295">
        <v>1.7535504023440521E-2</v>
      </c>
      <c r="M918" s="295">
        <f t="shared" si="89"/>
        <v>1.38</v>
      </c>
      <c r="N918" s="295">
        <f t="shared" si="91"/>
        <v>1.6559999999999999</v>
      </c>
    </row>
    <row r="919" spans="1:14" ht="17.25" customHeight="1" x14ac:dyDescent="0.35">
      <c r="A919" s="293">
        <f t="shared" si="90"/>
        <v>19</v>
      </c>
      <c r="B919" s="293" t="s">
        <v>2259</v>
      </c>
      <c r="C919" s="293">
        <v>6</v>
      </c>
      <c r="D919" s="294">
        <f>'сходові кл'!O925</f>
        <v>0</v>
      </c>
      <c r="E919" s="294">
        <f>'прибуд тер'!O925</f>
        <v>0.59908271802325586</v>
      </c>
      <c r="F919" s="294">
        <f>'слюсарі х.в.'!P925+водовідведення!P925+зварювальник!M925+'слюсарі ц.о. г.в.'!N925+'гаряча вода'!N925+'аварійні служби'!H925</f>
        <v>0.42207210395443739</v>
      </c>
      <c r="G919" s="294">
        <f>даратиз!K925</f>
        <v>0</v>
      </c>
      <c r="H919" s="294">
        <f>димвенканали!Q925</f>
        <v>9.5040521440513365E-2</v>
      </c>
      <c r="I919" s="294">
        <f>покрівлі!O925+'під зими'!M925+маляри!N925+водій!L925</f>
        <v>0.35904749188230511</v>
      </c>
      <c r="J919" s="294">
        <f>електрики!P925</f>
        <v>9.4138050268089996E-2</v>
      </c>
      <c r="K919" s="295">
        <f t="shared" si="88"/>
        <v>1.5693808855686016</v>
      </c>
      <c r="L919" s="295">
        <v>2.0031827231089559E-2</v>
      </c>
      <c r="M919" s="295">
        <f t="shared" si="89"/>
        <v>1.59</v>
      </c>
      <c r="N919" s="295">
        <f t="shared" si="91"/>
        <v>1.9079999999999999</v>
      </c>
    </row>
    <row r="920" spans="1:14" ht="17.25" customHeight="1" x14ac:dyDescent="0.35">
      <c r="A920" s="293">
        <f t="shared" si="90"/>
        <v>20</v>
      </c>
      <c r="B920" s="293" t="s">
        <v>2260</v>
      </c>
      <c r="C920" s="293">
        <v>17</v>
      </c>
      <c r="D920" s="294">
        <f>'сходові кл'!O926</f>
        <v>0</v>
      </c>
      <c r="E920" s="294">
        <f>'прибуд тер'!O926</f>
        <v>0</v>
      </c>
      <c r="F920" s="294">
        <f>'слюсарі х.в.'!P926+водовідведення!P926+зварювальник!M926+'слюсарі ц.о. г.в.'!N926+'гаряча вода'!N926+'аварійні служби'!H926</f>
        <v>0.42366483445095848</v>
      </c>
      <c r="G920" s="294">
        <f>даратиз!K926</f>
        <v>0</v>
      </c>
      <c r="H920" s="294">
        <f>димвенканали!Q926</f>
        <v>0.14381028043190677</v>
      </c>
      <c r="I920" s="294">
        <f>покрівлі!O926+'під зими'!M926+маляри!N926+водій!L926</f>
        <v>0.36050813796316827</v>
      </c>
      <c r="J920" s="294">
        <f>електрики!P926</f>
        <v>9.4757832603432221E-2</v>
      </c>
      <c r="K920" s="295">
        <f t="shared" si="88"/>
        <v>1.0227410854494658</v>
      </c>
      <c r="L920" s="295">
        <v>1.330287398403405E-2</v>
      </c>
      <c r="M920" s="295">
        <f t="shared" si="89"/>
        <v>1.04</v>
      </c>
      <c r="N920" s="295">
        <f t="shared" si="91"/>
        <v>1.248</v>
      </c>
    </row>
    <row r="921" spans="1:14" ht="17.25" customHeight="1" x14ac:dyDescent="0.35">
      <c r="A921" s="293">
        <f t="shared" si="90"/>
        <v>21</v>
      </c>
      <c r="B921" s="293" t="s">
        <v>2261</v>
      </c>
      <c r="C921" s="293">
        <v>11</v>
      </c>
      <c r="D921" s="294">
        <f>'сходові кл'!O927</f>
        <v>0</v>
      </c>
      <c r="E921" s="294">
        <f>'прибуд тер'!O927</f>
        <v>0</v>
      </c>
      <c r="F921" s="294">
        <f>'слюсарі х.в.'!P927+водовідведення!P927+зварювальник!M927+'слюсарі ц.о. г.в.'!N927+'гаряча вода'!N927+'аварійні служби'!H927</f>
        <v>0.33064194903228111</v>
      </c>
      <c r="G921" s="294">
        <f>даратиз!K927</f>
        <v>0</v>
      </c>
      <c r="H921" s="294">
        <f>димвенканали!Q927</f>
        <v>9.4593676312583266E-2</v>
      </c>
      <c r="I921" s="294">
        <f>покрівлі!O927+'під зими'!M927+маляри!N927+водій!L927</f>
        <v>0.27380557775392511</v>
      </c>
      <c r="J921" s="294">
        <f>електрики!P927</f>
        <v>5.8559655139643688E-2</v>
      </c>
      <c r="K921" s="295">
        <f t="shared" si="88"/>
        <v>0.75760085823843315</v>
      </c>
      <c r="L921" s="295">
        <v>9.962364190363138E-3</v>
      </c>
      <c r="M921" s="295">
        <f t="shared" si="89"/>
        <v>0.77</v>
      </c>
      <c r="N921" s="295">
        <f t="shared" si="91"/>
        <v>0.92399999999999993</v>
      </c>
    </row>
    <row r="922" spans="1:14" ht="17.25" customHeight="1" x14ac:dyDescent="0.35">
      <c r="A922" s="293">
        <f t="shared" si="90"/>
        <v>22</v>
      </c>
      <c r="B922" s="293" t="s">
        <v>992</v>
      </c>
      <c r="C922" s="293">
        <v>11</v>
      </c>
      <c r="D922" s="294">
        <f>'сходові кл'!O928</f>
        <v>0</v>
      </c>
      <c r="E922" s="294">
        <f>'прибуд тер'!O928</f>
        <v>0.14090943697784233</v>
      </c>
      <c r="F922" s="294">
        <f>'слюсарі х.в.'!P928+водовідведення!P928+зварювальник!M928+'слюсарі ц.о. г.в.'!N928+'гаряча вода'!N928+'аварійні служби'!H928</f>
        <v>0.27084036019090485</v>
      </c>
      <c r="G922" s="294">
        <f>даратиз!K928</f>
        <v>0</v>
      </c>
      <c r="H922" s="294">
        <f>димвенканали!Q928</f>
        <v>5.700359934710339E-2</v>
      </c>
      <c r="I922" s="294">
        <f>покрівлі!O928+'під зими'!M928+маляри!N928+водій!L928</f>
        <v>0.36150073918293757</v>
      </c>
      <c r="J922" s="294">
        <f>електрики!P928</f>
        <v>0</v>
      </c>
      <c r="K922" s="295">
        <f t="shared" si="88"/>
        <v>0.83025413569878814</v>
      </c>
      <c r="L922" s="295">
        <v>1.1182554884919396E-2</v>
      </c>
      <c r="M922" s="295">
        <f t="shared" si="89"/>
        <v>0.84</v>
      </c>
      <c r="N922" s="295">
        <f t="shared" si="91"/>
        <v>1.008</v>
      </c>
    </row>
    <row r="923" spans="1:14" ht="17.25" customHeight="1" x14ac:dyDescent="0.35">
      <c r="A923" s="293">
        <f t="shared" si="90"/>
        <v>23</v>
      </c>
      <c r="B923" s="293" t="s">
        <v>993</v>
      </c>
      <c r="C923" s="293">
        <v>11</v>
      </c>
      <c r="D923" s="294">
        <f>'сходові кл'!O929</f>
        <v>0</v>
      </c>
      <c r="E923" s="294">
        <f>'прибуд тер'!O929</f>
        <v>0.18232237930515868</v>
      </c>
      <c r="F923" s="294">
        <f>'слюсарі х.в.'!P929+водовідведення!P929+зварювальник!M929+'слюсарі ц.о. г.в.'!N929+'гаряча вода'!N929+'аварійні служби'!H929</f>
        <v>0.28028315810900073</v>
      </c>
      <c r="G923" s="294">
        <f>даратиз!K929</f>
        <v>0</v>
      </c>
      <c r="H923" s="294">
        <f>димвенканали!Q929</f>
        <v>4.7204364266077797E-2</v>
      </c>
      <c r="I923" s="294">
        <f>покрівлі!O929+'під зими'!M929+маляри!N929+водій!L929</f>
        <v>0.317012585190864</v>
      </c>
      <c r="J923" s="294">
        <f>електрики!P929</f>
        <v>0</v>
      </c>
      <c r="K923" s="295">
        <f t="shared" si="88"/>
        <v>0.82682248687110116</v>
      </c>
      <c r="L923" s="295">
        <v>1.1107704504136158E-2</v>
      </c>
      <c r="M923" s="295">
        <f t="shared" si="89"/>
        <v>0.84</v>
      </c>
      <c r="N923" s="295">
        <f t="shared" si="91"/>
        <v>1.008</v>
      </c>
    </row>
    <row r="924" spans="1:14" ht="17.25" customHeight="1" x14ac:dyDescent="0.35">
      <c r="A924" s="293">
        <f t="shared" si="90"/>
        <v>24</v>
      </c>
      <c r="B924" s="293" t="s">
        <v>994</v>
      </c>
      <c r="C924" s="293">
        <v>5</v>
      </c>
      <c r="D924" s="294">
        <f>'сходові кл'!O930</f>
        <v>0</v>
      </c>
      <c r="E924" s="294">
        <f>'прибуд тер'!O930</f>
        <v>1.2558311522198731</v>
      </c>
      <c r="F924" s="294">
        <f>'слюсарі х.в.'!P930+водовідведення!P930+зварювальник!M930+'слюсарі ц.о. г.в.'!N930+'гаряча вода'!N930+'аварійні служби'!H930</f>
        <v>0.28715940029401066</v>
      </c>
      <c r="G924" s="294">
        <f>даратиз!K930</f>
        <v>0</v>
      </c>
      <c r="H924" s="294">
        <f>димвенканали!Q930</f>
        <v>9.7217809036680175E-2</v>
      </c>
      <c r="I924" s="294">
        <f>покрівлі!O930+'під зими'!M930+маляри!N930+водій!L930</f>
        <v>0.90334952018423664</v>
      </c>
      <c r="J924" s="294">
        <f>електрики!P930</f>
        <v>0</v>
      </c>
      <c r="K924" s="295">
        <f t="shared" si="88"/>
        <v>2.5435578817348006</v>
      </c>
      <c r="L924" s="295">
        <v>3.4281173617327167E-2</v>
      </c>
      <c r="M924" s="295">
        <f t="shared" si="89"/>
        <v>2.58</v>
      </c>
      <c r="N924" s="295">
        <f t="shared" si="91"/>
        <v>3.0960000000000001</v>
      </c>
    </row>
    <row r="925" spans="1:14" ht="17.25" customHeight="1" x14ac:dyDescent="0.35">
      <c r="A925" s="293">
        <f t="shared" si="90"/>
        <v>25</v>
      </c>
      <c r="B925" s="293" t="s">
        <v>995</v>
      </c>
      <c r="C925" s="293">
        <v>15</v>
      </c>
      <c r="D925" s="294">
        <f>'сходові кл'!O931</f>
        <v>0</v>
      </c>
      <c r="E925" s="294">
        <f>'прибуд тер'!O931</f>
        <v>0.4895671442307693</v>
      </c>
      <c r="F925" s="294">
        <f>'слюсарі х.в.'!P931+водовідведення!P931+зварювальник!M931+'слюсарі ц.о. г.в.'!N931+'гаряча вода'!N931+'аварійні служби'!H931</f>
        <v>0.27510206694307471</v>
      </c>
      <c r="G925" s="294">
        <f>даратиз!K931</f>
        <v>0</v>
      </c>
      <c r="H925" s="294">
        <f>димвенканали!Q931</f>
        <v>8.1939183581724639E-2</v>
      </c>
      <c r="I925" s="294">
        <f>покрівлі!O931+'під зими'!M931+маляри!N931+водій!L931</f>
        <v>1.0816867387327076</v>
      </c>
      <c r="J925" s="294">
        <f>електрики!P931</f>
        <v>0</v>
      </c>
      <c r="K925" s="295">
        <f t="shared" si="88"/>
        <v>1.9282951334882763</v>
      </c>
      <c r="L925" s="295">
        <v>2.5964753690356095E-2</v>
      </c>
      <c r="M925" s="295">
        <f t="shared" si="89"/>
        <v>1.95</v>
      </c>
      <c r="N925" s="295">
        <f t="shared" si="91"/>
        <v>2.34</v>
      </c>
    </row>
    <row r="926" spans="1:14" ht="17.25" customHeight="1" x14ac:dyDescent="0.35">
      <c r="A926" s="293">
        <f t="shared" si="90"/>
        <v>26</v>
      </c>
      <c r="B926" s="293" t="s">
        <v>996</v>
      </c>
      <c r="C926" s="293">
        <v>11</v>
      </c>
      <c r="D926" s="294">
        <f>'сходові кл'!O932</f>
        <v>0</v>
      </c>
      <c r="E926" s="294">
        <f>'прибуд тер'!O932</f>
        <v>1.0832975106382978</v>
      </c>
      <c r="F926" s="294">
        <f>'слюсарі х.в.'!P932+водовідведення!P932+зварювальник!M932+'слюсарі ц.о. г.в.'!N932+'гаряча вода'!N932+'аварійні служби'!H932</f>
        <v>0.4127192957388085</v>
      </c>
      <c r="G926" s="294">
        <f>даратиз!K932</f>
        <v>0</v>
      </c>
      <c r="H926" s="294">
        <f>димвенканали!Q932</f>
        <v>0.1112985170231033</v>
      </c>
      <c r="I926" s="294">
        <f>покрівлі!O932+'під зими'!M932+маляри!N932+водій!L932</f>
        <v>0.89020367226452102</v>
      </c>
      <c r="J926" s="294">
        <f>електрики!P932</f>
        <v>0</v>
      </c>
      <c r="K926" s="295">
        <f t="shared" si="88"/>
        <v>2.4975189956647306</v>
      </c>
      <c r="L926" s="295">
        <v>3.1686009839571636E-2</v>
      </c>
      <c r="M926" s="295">
        <f t="shared" si="89"/>
        <v>2.5299999999999998</v>
      </c>
      <c r="N926" s="295">
        <f t="shared" si="91"/>
        <v>3.0359999999999996</v>
      </c>
    </row>
    <row r="927" spans="1:14" ht="17.25" customHeight="1" x14ac:dyDescent="0.35">
      <c r="A927" s="293">
        <f t="shared" si="90"/>
        <v>27</v>
      </c>
      <c r="B927" s="293" t="s">
        <v>850</v>
      </c>
      <c r="C927" s="293">
        <v>25</v>
      </c>
      <c r="D927" s="294">
        <f>'сходові кл'!O933</f>
        <v>0</v>
      </c>
      <c r="E927" s="294">
        <f>'прибуд тер'!O933</f>
        <v>0.79274228354695253</v>
      </c>
      <c r="F927" s="294">
        <f>'слюсарі х.в.'!P933+водовідведення!P933+зварювальник!M933+'слюсарі ц.о. г.в.'!N933+'гаряча вода'!N933+'аварійні служби'!H933</f>
        <v>0.46091799216828444</v>
      </c>
      <c r="G927" s="294">
        <f>даратиз!K933</f>
        <v>0</v>
      </c>
      <c r="H927" s="294">
        <f>димвенканали!Q933</f>
        <v>8.2098304474274464E-2</v>
      </c>
      <c r="I927" s="294">
        <f>покрівлі!O933+'під зими'!M933+маляри!N933+водій!L933</f>
        <v>0.43275420386399033</v>
      </c>
      <c r="J927" s="294">
        <f>електрики!P933</f>
        <v>6.7765606680037574E-2</v>
      </c>
      <c r="K927" s="295">
        <f t="shared" si="88"/>
        <v>1.8362783907335392</v>
      </c>
      <c r="L927" s="295">
        <v>2.4516981870619337E-2</v>
      </c>
      <c r="M927" s="295">
        <f t="shared" si="89"/>
        <v>1.86</v>
      </c>
      <c r="N927" s="295">
        <f t="shared" si="91"/>
        <v>2.2320000000000002</v>
      </c>
    </row>
    <row r="928" spans="1:14" ht="17.25" customHeight="1" x14ac:dyDescent="0.35">
      <c r="A928" s="293">
        <f t="shared" si="90"/>
        <v>28</v>
      </c>
      <c r="B928" s="293" t="s">
        <v>851</v>
      </c>
      <c r="C928" s="293">
        <v>20</v>
      </c>
      <c r="D928" s="294">
        <f>'сходові кл'!O934</f>
        <v>0</v>
      </c>
      <c r="E928" s="294">
        <f>'прибуд тер'!O934</f>
        <v>0.80335420808482427</v>
      </c>
      <c r="F928" s="294">
        <f>'слюсарі х.в.'!P934+водовідведення!P934+зварювальник!M934+'слюсарі ц.о. г.в.'!N934+'гаряча вода'!N934+'аварійні служби'!H934</f>
        <v>0.48530875845414612</v>
      </c>
      <c r="G928" s="294">
        <f>даратиз!K934</f>
        <v>0</v>
      </c>
      <c r="H928" s="294">
        <f>димвенканали!Q934</f>
        <v>9.3709625540885924E-2</v>
      </c>
      <c r="I928" s="294">
        <f>покрівлі!O934+'під зими'!M934+маляри!N934+водій!L934</f>
        <v>0.41320193949768147</v>
      </c>
      <c r="J928" s="294">
        <f>електрики!P934</f>
        <v>7.7256833301525926E-2</v>
      </c>
      <c r="K928" s="295">
        <f t="shared" si="88"/>
        <v>1.8728313648790638</v>
      </c>
      <c r="L928" s="295">
        <v>2.4947420194446703E-2</v>
      </c>
      <c r="M928" s="295">
        <f t="shared" si="89"/>
        <v>1.9</v>
      </c>
      <c r="N928" s="295">
        <f t="shared" si="91"/>
        <v>2.2799999999999998</v>
      </c>
    </row>
    <row r="929" spans="1:14" ht="17.25" customHeight="1" x14ac:dyDescent="0.35">
      <c r="A929" s="293">
        <f t="shared" si="90"/>
        <v>29</v>
      </c>
      <c r="B929" s="293" t="s">
        <v>852</v>
      </c>
      <c r="C929" s="293">
        <v>71</v>
      </c>
      <c r="D929" s="294">
        <f>'сходові кл'!O935</f>
        <v>0</v>
      </c>
      <c r="E929" s="294">
        <f>'прибуд тер'!O935</f>
        <v>0.76141360641747735</v>
      </c>
      <c r="F929" s="294">
        <f>'слюсарі х.в.'!P935+водовідведення!P935+зварювальник!M935+'слюсарі ц.о. г.в.'!N935+'гаряча вода'!N935+'аварійні служби'!H935</f>
        <v>0.40608398367902243</v>
      </c>
      <c r="G929" s="294">
        <f>даратиз!K935</f>
        <v>9.8771121351766515E-3</v>
      </c>
      <c r="H929" s="294">
        <f>димвенканали!Q935</f>
        <v>4.5562818252817439E-2</v>
      </c>
      <c r="I929" s="294">
        <f>покрівлі!O935+'під зими'!M935+маляри!N935+водій!L935</f>
        <v>0.3650292710608537</v>
      </c>
      <c r="J929" s="294">
        <f>електрики!P935</f>
        <v>4.6427941637595636E-2</v>
      </c>
      <c r="K929" s="295">
        <f t="shared" si="88"/>
        <v>1.6343947331829429</v>
      </c>
      <c r="L929" s="295">
        <v>2.1965413735218705E-2</v>
      </c>
      <c r="M929" s="295">
        <f t="shared" si="89"/>
        <v>1.66</v>
      </c>
      <c r="N929" s="295">
        <f t="shared" si="91"/>
        <v>1.9919999999999998</v>
      </c>
    </row>
    <row r="930" spans="1:14" ht="17.25" customHeight="1" x14ac:dyDescent="0.35">
      <c r="A930" s="293">
        <f t="shared" si="90"/>
        <v>30</v>
      </c>
      <c r="B930" s="293" t="s">
        <v>853</v>
      </c>
      <c r="C930" s="293">
        <v>20</v>
      </c>
      <c r="D930" s="294">
        <f>'сходові кл'!O936</f>
        <v>0</v>
      </c>
      <c r="E930" s="294">
        <f>'прибуд тер'!O936</f>
        <v>0.17365729476584021</v>
      </c>
      <c r="F930" s="294">
        <f>'слюсарі х.в.'!P936+водовідведення!P936+зварювальник!M936+'слюсарі ц.о. г.в.'!N936+'гаряча вода'!N936+'аварійні служби'!H936</f>
        <v>0.36355858840752731</v>
      </c>
      <c r="G930" s="294">
        <f>даратиз!K936</f>
        <v>0</v>
      </c>
      <c r="H930" s="294">
        <f>димвенканали!Q936</f>
        <v>0.11528441432696097</v>
      </c>
      <c r="I930" s="294">
        <f>покрівлі!O936+'під зими'!M936+маляри!N936+водій!L936</f>
        <v>0.35890303273711766</v>
      </c>
      <c r="J930" s="294">
        <f>електрики!P936</f>
        <v>7.1368571442915613E-2</v>
      </c>
      <c r="K930" s="295">
        <f t="shared" si="88"/>
        <v>1.0827719016803619</v>
      </c>
      <c r="L930" s="295">
        <v>1.404504873190502E-2</v>
      </c>
      <c r="M930" s="295">
        <f t="shared" si="89"/>
        <v>1.1000000000000001</v>
      </c>
      <c r="N930" s="295">
        <f t="shared" si="91"/>
        <v>1.32</v>
      </c>
    </row>
    <row r="931" spans="1:14" ht="17.25" customHeight="1" x14ac:dyDescent="0.35">
      <c r="A931" s="293">
        <f t="shared" si="90"/>
        <v>31</v>
      </c>
      <c r="B931" s="293" t="s">
        <v>854</v>
      </c>
      <c r="C931" s="293">
        <v>27</v>
      </c>
      <c r="D931" s="294">
        <f>'сходові кл'!O937</f>
        <v>0</v>
      </c>
      <c r="E931" s="294">
        <f>'прибуд тер'!O937</f>
        <v>0.16992731987664705</v>
      </c>
      <c r="F931" s="294">
        <f>'слюсарі х.в.'!P937+водовідведення!P937+зварювальник!M937+'слюсарі ц.о. г.в.'!N937+'гаряча вода'!N937+'аварійні служби'!H937</f>
        <v>0.36679786136568693</v>
      </c>
      <c r="G931" s="294">
        <f>даратиз!K937</f>
        <v>0</v>
      </c>
      <c r="H931" s="294">
        <f>димвенканали!Q937</f>
        <v>0.11732055621162556</v>
      </c>
      <c r="I931" s="294">
        <f>покрівлі!O937+'під зими'!M937+маляри!N937+водій!L937</f>
        <v>0.36368335078524672</v>
      </c>
      <c r="J931" s="294">
        <f>електрики!P937</f>
        <v>7.2629076068904869E-2</v>
      </c>
      <c r="K931" s="295">
        <f t="shared" si="88"/>
        <v>1.0903581643081111</v>
      </c>
      <c r="L931" s="295">
        <v>1.4142560146357725E-2</v>
      </c>
      <c r="M931" s="295">
        <f t="shared" si="89"/>
        <v>1.1000000000000001</v>
      </c>
      <c r="N931" s="295">
        <f t="shared" si="91"/>
        <v>1.32</v>
      </c>
    </row>
    <row r="932" spans="1:14" ht="17.25" customHeight="1" x14ac:dyDescent="0.35">
      <c r="A932" s="293">
        <f t="shared" si="90"/>
        <v>32</v>
      </c>
      <c r="B932" s="293" t="s">
        <v>855</v>
      </c>
      <c r="C932" s="293">
        <v>259</v>
      </c>
      <c r="D932" s="294">
        <f>'сходові кл'!O938</f>
        <v>0.33852216446124761</v>
      </c>
      <c r="E932" s="294">
        <f>'прибуд тер'!O938</f>
        <v>0.59047141745431631</v>
      </c>
      <c r="F932" s="294">
        <f>'слюсарі х.в.'!P938+водовідведення!P938+зварювальник!M938+'слюсарі ц.о. г.в.'!N938+'гаряча вода'!N938+'аварійні служби'!H938</f>
        <v>0.67516814749185561</v>
      </c>
      <c r="G932" s="294">
        <f>даратиз!K938</f>
        <v>1.6923440453686201E-2</v>
      </c>
      <c r="H932" s="294">
        <f>димвенканали!Q938</f>
        <v>9.888526087118818E-2</v>
      </c>
      <c r="I932" s="294">
        <f>покрівлі!O938+'під зими'!M938+маляри!N938+водій!L938</f>
        <v>0.23832578296560639</v>
      </c>
      <c r="J932" s="294">
        <f>електрики!P938</f>
        <v>0.12243285176643838</v>
      </c>
      <c r="K932" s="295">
        <f t="shared" si="88"/>
        <v>2.0807290654643387</v>
      </c>
      <c r="L932" s="295">
        <v>2.6413506674220159E-2</v>
      </c>
      <c r="M932" s="295">
        <f t="shared" si="89"/>
        <v>2.11</v>
      </c>
      <c r="N932" s="295">
        <f t="shared" si="91"/>
        <v>2.5319999999999996</v>
      </c>
    </row>
    <row r="933" spans="1:14" ht="17.25" customHeight="1" x14ac:dyDescent="0.35">
      <c r="A933" s="293">
        <f t="shared" si="90"/>
        <v>33</v>
      </c>
      <c r="B933" s="293" t="s">
        <v>856</v>
      </c>
      <c r="C933" s="293">
        <v>409</v>
      </c>
      <c r="D933" s="294">
        <f>'сходові кл'!O939</f>
        <v>0.62112385441222406</v>
      </c>
      <c r="E933" s="294">
        <f>'прибуд тер'!O939</f>
        <v>0.51472465699642678</v>
      </c>
      <c r="F933" s="294">
        <f>'слюсарі х.в.'!P939+водовідведення!P939+зварювальник!M939+'слюсарі ц.о. г.в.'!N939+'гаряча вода'!N939+'аварійні служби'!H939</f>
        <v>0.51895103073047144</v>
      </c>
      <c r="G933" s="294">
        <f>даратиз!K939</f>
        <v>8.4787548629902485E-3</v>
      </c>
      <c r="H933" s="294">
        <f>димвенканали!Q939</f>
        <v>4.9787790752444092E-2</v>
      </c>
      <c r="I933" s="294">
        <f>покрівлі!O939+'під зими'!M939+маляри!N939+водій!L939</f>
        <v>0.17408135138510047</v>
      </c>
      <c r="J933" s="294">
        <f>електрики!P939</f>
        <v>6.1643779378939861E-2</v>
      </c>
      <c r="K933" s="295">
        <f t="shared" si="88"/>
        <v>1.9487912185185969</v>
      </c>
      <c r="L933" s="295">
        <v>2.4748789602037056E-2</v>
      </c>
      <c r="M933" s="295">
        <f t="shared" si="89"/>
        <v>1.97</v>
      </c>
      <c r="N933" s="295">
        <f t="shared" si="91"/>
        <v>2.3639999999999999</v>
      </c>
    </row>
    <row r="934" spans="1:14" ht="17.25" customHeight="1" x14ac:dyDescent="0.35">
      <c r="A934" s="293">
        <f t="shared" si="90"/>
        <v>34</v>
      </c>
      <c r="B934" s="293" t="s">
        <v>857</v>
      </c>
      <c r="C934" s="293">
        <v>398</v>
      </c>
      <c r="D934" s="294">
        <f>'сходові кл'!O940</f>
        <v>0.61934804054305137</v>
      </c>
      <c r="E934" s="294">
        <f>'прибуд тер'!O940</f>
        <v>0.45381028619333341</v>
      </c>
      <c r="F934" s="294">
        <f>'слюсарі х.в.'!P940+водовідведення!P940+зварювальник!M940+'слюсарі ц.о. г.в.'!N940+'гаряча вода'!N940+'аварійні служби'!H940</f>
        <v>0.51849812105992865</v>
      </c>
      <c r="G934" s="294">
        <f>даратиз!K940</f>
        <v>8.4545138193206863E-3</v>
      </c>
      <c r="H934" s="294">
        <f>димвенканали!Q940</f>
        <v>4.9645445793857171E-2</v>
      </c>
      <c r="I934" s="294">
        <f>покрівлі!O940+'під зими'!M940+маляри!N940+водій!L940</f>
        <v>0.17397588229974903</v>
      </c>
      <c r="J934" s="294">
        <f>електрики!P940</f>
        <v>6.1467537752424112E-2</v>
      </c>
      <c r="K934" s="295">
        <f t="shared" si="88"/>
        <v>1.8851998274616644</v>
      </c>
      <c r="L934" s="295">
        <v>2.3963212732930003E-2</v>
      </c>
      <c r="M934" s="295">
        <f t="shared" si="89"/>
        <v>1.91</v>
      </c>
      <c r="N934" s="295">
        <f t="shared" si="91"/>
        <v>2.2919999999999998</v>
      </c>
    </row>
    <row r="935" spans="1:14" ht="17.25" customHeight="1" x14ac:dyDescent="0.35">
      <c r="A935" s="293">
        <f t="shared" si="90"/>
        <v>35</v>
      </c>
      <c r="B935" s="293" t="s">
        <v>858</v>
      </c>
      <c r="C935" s="293">
        <v>183</v>
      </c>
      <c r="D935" s="294">
        <f>'сходові кл'!O941</f>
        <v>0.99674970832010212</v>
      </c>
      <c r="E935" s="294">
        <f>'прибуд тер'!O941</f>
        <v>0.9210268695521866</v>
      </c>
      <c r="F935" s="294">
        <f>'слюсарі х.в.'!P941+водовідведення!P941+зварювальник!M941+'слюсарі ц.о. г.в.'!N941+'гаряча вода'!N941+'аварійні служби'!H941</f>
        <v>0.51018722643308667</v>
      </c>
      <c r="G935" s="294">
        <f>даратиз!K941</f>
        <v>8.2363445640500511E-3</v>
      </c>
      <c r="H935" s="294">
        <f>димвенканали!Q941</f>
        <v>4.7033415121029688E-2</v>
      </c>
      <c r="I935" s="294">
        <f>покрівлі!O941+'під зими'!M941+маляри!N941+водій!L941</f>
        <v>0.19518330245228124</v>
      </c>
      <c r="J935" s="294">
        <f>електрики!P941</f>
        <v>5.8233503060517298E-2</v>
      </c>
      <c r="K935" s="295">
        <f t="shared" si="88"/>
        <v>2.7366503695032534</v>
      </c>
      <c r="L935" s="295">
        <v>3.451376534023063E-2</v>
      </c>
      <c r="M935" s="295">
        <f t="shared" si="89"/>
        <v>2.77</v>
      </c>
      <c r="N935" s="295">
        <f t="shared" si="91"/>
        <v>3.3239999999999998</v>
      </c>
    </row>
    <row r="936" spans="1:14" ht="17.25" customHeight="1" x14ac:dyDescent="0.35">
      <c r="A936" s="293">
        <f t="shared" si="90"/>
        <v>36</v>
      </c>
      <c r="B936" s="293" t="s">
        <v>859</v>
      </c>
      <c r="C936" s="293">
        <v>191</v>
      </c>
      <c r="D936" s="294">
        <f>'сходові кл'!O942</f>
        <v>1.0017133670534222</v>
      </c>
      <c r="E936" s="294">
        <f>'прибуд тер'!O942</f>
        <v>0.73026701405099326</v>
      </c>
      <c r="F936" s="294">
        <f>'слюсарі х.в.'!P942+водовідведення!P942+зварювальник!M942+'слюсарі ц.о. г.в.'!N942+'гаряча вода'!N942+'аварійні служби'!H942</f>
        <v>0.51175087733942226</v>
      </c>
      <c r="G936" s="294">
        <f>даратиз!K942</f>
        <v>8.2773602807186646E-3</v>
      </c>
      <c r="H936" s="294">
        <f>димвенканали!Q942</f>
        <v>4.7267634223151951E-2</v>
      </c>
      <c r="I936" s="294">
        <f>покрівлі!O942+'під зими'!M942+маляри!N942+водій!L942</f>
        <v>0.19547209221491219</v>
      </c>
      <c r="J936" s="294">
        <f>електрики!P942</f>
        <v>5.8523496860992362E-2</v>
      </c>
      <c r="K936" s="295">
        <f t="shared" si="88"/>
        <v>2.5532718420236131</v>
      </c>
      <c r="L936" s="295">
        <v>3.223921090982846E-2</v>
      </c>
      <c r="M936" s="295">
        <f t="shared" si="89"/>
        <v>2.59</v>
      </c>
      <c r="N936" s="295">
        <f t="shared" si="91"/>
        <v>3.1079999999999997</v>
      </c>
    </row>
    <row r="937" spans="1:14" ht="17.25" customHeight="1" x14ac:dyDescent="0.35">
      <c r="A937" s="293">
        <f t="shared" si="90"/>
        <v>37</v>
      </c>
      <c r="B937" s="293" t="s">
        <v>1147</v>
      </c>
      <c r="C937" s="293">
        <v>8</v>
      </c>
      <c r="D937" s="294">
        <f>'сходові кл'!O943</f>
        <v>0</v>
      </c>
      <c r="E937" s="294">
        <f>'прибуд тер'!O943</f>
        <v>0</v>
      </c>
      <c r="F937" s="294">
        <f>'слюсарі х.в.'!P943+водовідведення!P943+зварювальник!M943+'слюсарі ц.о. г.в.'!N943+'гаряча вода'!N943+'аварійні служби'!H943</f>
        <v>0.38116808323191842</v>
      </c>
      <c r="G937" s="294">
        <f>даратиз!K943</f>
        <v>0</v>
      </c>
      <c r="H937" s="294">
        <f>димвенканали!Q943</f>
        <v>6.3176694445481338E-2</v>
      </c>
      <c r="I937" s="294">
        <f>покрівлі!O943+'під зими'!M943+маляри!N943+водій!L943</f>
        <v>0.63978038629087797</v>
      </c>
      <c r="J937" s="294">
        <f>електрики!P943</f>
        <v>7.8220988628557878E-2</v>
      </c>
      <c r="K937" s="295">
        <f t="shared" si="88"/>
        <v>1.1623461525968357</v>
      </c>
      <c r="L937" s="295">
        <v>1.6350160812631478E-2</v>
      </c>
      <c r="M937" s="295">
        <f t="shared" si="89"/>
        <v>1.18</v>
      </c>
      <c r="N937" s="295">
        <f t="shared" si="91"/>
        <v>1.4159999999999999</v>
      </c>
    </row>
    <row r="938" spans="1:14" ht="17.25" customHeight="1" x14ac:dyDescent="0.35">
      <c r="A938" s="293">
        <f t="shared" si="90"/>
        <v>38</v>
      </c>
      <c r="B938" s="293" t="s">
        <v>2262</v>
      </c>
      <c r="C938" s="293">
        <v>23</v>
      </c>
      <c r="D938" s="294">
        <f>'сходові кл'!O944</f>
        <v>0</v>
      </c>
      <c r="E938" s="294">
        <f>'прибуд тер'!O944</f>
        <v>0.5431279121863799</v>
      </c>
      <c r="F938" s="294">
        <f>'слюсарі х.в.'!P944+водовідведення!P944+зварювальник!M944+'слюсарі ц.о. г.в.'!N944+'гаряча вода'!N944+'аварійні служби'!H944</f>
        <v>0.37900664189112787</v>
      </c>
      <c r="G938" s="294">
        <f>даратиз!K944</f>
        <v>0</v>
      </c>
      <c r="H938" s="294">
        <f>димвенканали!Q944</f>
        <v>0.13683995470570762</v>
      </c>
      <c r="I938" s="294">
        <f>покрівлі!O944+'під зими'!M944+маляри!N944+водій!L944</f>
        <v>0.4899420237938612</v>
      </c>
      <c r="J938" s="294">
        <f>електрики!P944</f>
        <v>7.7379902729326058E-2</v>
      </c>
      <c r="K938" s="295">
        <f t="shared" si="88"/>
        <v>1.6262964353064027</v>
      </c>
      <c r="L938" s="295">
        <v>2.0863691687745635E-2</v>
      </c>
      <c r="M938" s="295">
        <f t="shared" si="89"/>
        <v>1.65</v>
      </c>
      <c r="N938" s="295">
        <f t="shared" si="91"/>
        <v>1.9799999999999998</v>
      </c>
    </row>
    <row r="939" spans="1:14" ht="17.25" customHeight="1" x14ac:dyDescent="0.35">
      <c r="A939" s="293">
        <f t="shared" si="90"/>
        <v>39</v>
      </c>
      <c r="B939" s="293" t="s">
        <v>2263</v>
      </c>
      <c r="C939" s="293">
        <v>22</v>
      </c>
      <c r="D939" s="294">
        <f>'сходові кл'!O945</f>
        <v>0</v>
      </c>
      <c r="E939" s="294">
        <f>'прибуд тер'!O945</f>
        <v>0.44517291714482443</v>
      </c>
      <c r="F939" s="294">
        <f>'слюсарі х.в.'!P945+водовідведення!P945+зварювальник!M945+'слюсарі ц.о. г.в.'!N945+'гаряча вода'!N945+'аварійні служби'!H945</f>
        <v>0.33295608490629769</v>
      </c>
      <c r="G939" s="294">
        <f>даратиз!K945</f>
        <v>0</v>
      </c>
      <c r="H939" s="294">
        <f>димвенканали!Q945</f>
        <v>0.10515037143784925</v>
      </c>
      <c r="I939" s="294">
        <f>покрівлі!O945+'під зими'!M945+маляри!N945+водій!L945</f>
        <v>0.32332417598601998</v>
      </c>
      <c r="J939" s="294">
        <f>електрики!P945</f>
        <v>5.9460159361437608E-2</v>
      </c>
      <c r="K939" s="295">
        <f t="shared" si="88"/>
        <v>1.266063708836429</v>
      </c>
      <c r="L939" s="295">
        <v>1.6284080809783913E-2</v>
      </c>
      <c r="M939" s="295">
        <f t="shared" si="89"/>
        <v>1.28</v>
      </c>
      <c r="N939" s="295">
        <f t="shared" si="91"/>
        <v>1.536</v>
      </c>
    </row>
    <row r="940" spans="1:14" ht="17.25" customHeight="1" x14ac:dyDescent="0.35">
      <c r="A940" s="293">
        <f t="shared" si="90"/>
        <v>40</v>
      </c>
      <c r="B940" s="293" t="s">
        <v>2264</v>
      </c>
      <c r="C940" s="293">
        <v>17</v>
      </c>
      <c r="D940" s="294">
        <f>'сходові кл'!O946</f>
        <v>0</v>
      </c>
      <c r="E940" s="294">
        <f>'прибуд тер'!O946</f>
        <v>0.33744231036882394</v>
      </c>
      <c r="F940" s="294">
        <f>'слюсарі х.в.'!P946+водовідведення!P946+зварювальник!M946+'слюсарі ц.о. г.в.'!N946+'гаряча вода'!N946+'аварійні служби'!H946</f>
        <v>0.33458654051588321</v>
      </c>
      <c r="G940" s="294">
        <f>даратиз!K946</f>
        <v>0</v>
      </c>
      <c r="H940" s="294">
        <f>димвенканали!Q946</f>
        <v>0.1062723656587124</v>
      </c>
      <c r="I940" s="294">
        <f>покрівлі!O946+'під зими'!M946+маляри!N946+водій!L946</f>
        <v>0.32531028114532246</v>
      </c>
      <c r="J940" s="294">
        <f>електрики!P946</f>
        <v>6.0094621743860738E-2</v>
      </c>
      <c r="K940" s="295">
        <f t="shared" si="88"/>
        <v>1.1637061194326028</v>
      </c>
      <c r="L940" s="295">
        <v>1.5021509651213596E-2</v>
      </c>
      <c r="M940" s="295">
        <f t="shared" si="89"/>
        <v>1.18</v>
      </c>
      <c r="N940" s="295">
        <f t="shared" si="91"/>
        <v>1.4159999999999999</v>
      </c>
    </row>
    <row r="941" spans="1:14" ht="17.25" customHeight="1" x14ac:dyDescent="0.35">
      <c r="A941" s="293">
        <f t="shared" si="90"/>
        <v>41</v>
      </c>
      <c r="B941" s="293" t="s">
        <v>2265</v>
      </c>
      <c r="C941" s="293">
        <v>12</v>
      </c>
      <c r="D941" s="294">
        <f>'сходові кл'!O947</f>
        <v>0</v>
      </c>
      <c r="E941" s="294">
        <f>'прибуд тер'!O947</f>
        <v>0.44486660550458712</v>
      </c>
      <c r="F941" s="294">
        <f>'слюсарі х.в.'!P947+водовідведення!P947+зварювальник!M947+'слюсарі ц.о. г.в.'!N947+'гаряча вода'!N947+'аварійні служби'!H947</f>
        <v>0.37102517271986002</v>
      </c>
      <c r="G941" s="294">
        <f>даратиз!K947</f>
        <v>0</v>
      </c>
      <c r="H941" s="294">
        <f>димвенканали!Q947</f>
        <v>8.9983319382210797E-2</v>
      </c>
      <c r="I941" s="294">
        <f>покрівлі!O947+'під зими'!M947+маляри!N947+водій!L947</f>
        <v>0.31046575562089496</v>
      </c>
      <c r="J941" s="294">
        <f>електрики!P947</f>
        <v>7.4274058009685687E-2</v>
      </c>
      <c r="K941" s="295">
        <f t="shared" si="88"/>
        <v>1.2906149112372385</v>
      </c>
      <c r="L941" s="295">
        <v>1.6561677478027413E-2</v>
      </c>
      <c r="M941" s="295">
        <f t="shared" si="89"/>
        <v>1.31</v>
      </c>
      <c r="N941" s="295">
        <f t="shared" si="91"/>
        <v>1.5720000000000001</v>
      </c>
    </row>
    <row r="942" spans="1:14" ht="17.25" customHeight="1" x14ac:dyDescent="0.35">
      <c r="A942" s="293">
        <f t="shared" si="90"/>
        <v>42</v>
      </c>
      <c r="B942" s="293" t="s">
        <v>2272</v>
      </c>
      <c r="C942" s="293">
        <v>20</v>
      </c>
      <c r="D942" s="294">
        <f>'сходові кл'!O948</f>
        <v>0</v>
      </c>
      <c r="E942" s="294">
        <f>'прибуд тер'!O948</f>
        <v>0.55485897161066056</v>
      </c>
      <c r="F942" s="294">
        <f>'слюсарі х.в.'!P948+водовідведення!P948+зварювальник!M948+'слюсарі ц.о. г.в.'!N948+'гаряча вода'!N948+'аварійні служби'!H948</f>
        <v>0.37301571757227392</v>
      </c>
      <c r="G942" s="294">
        <f>даратиз!K948</f>
        <v>0</v>
      </c>
      <c r="H942" s="294">
        <f>димвенканали!Q948</f>
        <v>0.13271731412361215</v>
      </c>
      <c r="I942" s="294">
        <f>покрівлі!O948+'під зими'!M948+маляри!N948+водій!L948</f>
        <v>0.37212197376101064</v>
      </c>
      <c r="J942" s="294">
        <f>електрики!P948</f>
        <v>7.5048642623923426E-2</v>
      </c>
      <c r="K942" s="295">
        <f t="shared" si="88"/>
        <v>1.5077626196914806</v>
      </c>
      <c r="L942" s="295">
        <v>1.9309650547894467E-2</v>
      </c>
      <c r="M942" s="295">
        <f t="shared" si="89"/>
        <v>1.53</v>
      </c>
      <c r="N942" s="295">
        <f t="shared" si="91"/>
        <v>1.8359999999999999</v>
      </c>
    </row>
    <row r="943" spans="1:14" ht="17.25" customHeight="1" x14ac:dyDescent="0.35">
      <c r="A943" s="293">
        <f t="shared" si="90"/>
        <v>43</v>
      </c>
      <c r="B943" s="293" t="s">
        <v>2273</v>
      </c>
      <c r="C943" s="293">
        <v>22</v>
      </c>
      <c r="D943" s="294">
        <f>'сходові кл'!O949</f>
        <v>0</v>
      </c>
      <c r="E943" s="294">
        <f>'прибуд тер'!O949</f>
        <v>0.48546746082414383</v>
      </c>
      <c r="F943" s="294">
        <f>'слюсарі х.в.'!P949+водовідведення!P949+зварювальник!M949+'слюсарі ц.о. г.в.'!N949+'гаряча вода'!N949+'аварійні служби'!H949</f>
        <v>0.37335151852241999</v>
      </c>
      <c r="G943" s="294">
        <f>даратиз!K949</f>
        <v>0</v>
      </c>
      <c r="H943" s="294">
        <f>димвенканали!Q949</f>
        <v>0.1329483947634095</v>
      </c>
      <c r="I943" s="294">
        <f>покрівлі!O949+'під зими'!M949+маляри!N949+водій!L949</f>
        <v>0.37253102261561466</v>
      </c>
      <c r="J943" s="294">
        <f>електрики!P949</f>
        <v>0</v>
      </c>
      <c r="K943" s="295">
        <f t="shared" si="88"/>
        <v>1.3642983967255879</v>
      </c>
      <c r="L943" s="295">
        <v>1.7958260986419457E-2</v>
      </c>
      <c r="M943" s="295">
        <f t="shared" si="89"/>
        <v>1.38</v>
      </c>
      <c r="N943" s="295">
        <f t="shared" si="91"/>
        <v>1.6559999999999999</v>
      </c>
    </row>
    <row r="944" spans="1:14" ht="17.25" customHeight="1" x14ac:dyDescent="0.35">
      <c r="A944" s="293">
        <f t="shared" si="90"/>
        <v>44</v>
      </c>
      <c r="B944" s="293" t="s">
        <v>2274</v>
      </c>
      <c r="C944" s="293">
        <v>18</v>
      </c>
      <c r="D944" s="294">
        <f>'сходові кл'!O950</f>
        <v>0</v>
      </c>
      <c r="E944" s="294">
        <f>'прибуд тер'!O950</f>
        <v>0.54024300511893997</v>
      </c>
      <c r="F944" s="294">
        <f>'слюсарі х.в.'!P950+водовідведення!P950+зварювальник!M950+'слюсарі ц.о. г.в.'!N950+'гаряча вода'!N950+'аварійні служби'!H950</f>
        <v>0.38062332972326396</v>
      </c>
      <c r="G944" s="294">
        <f>даратиз!K950</f>
        <v>0</v>
      </c>
      <c r="H944" s="294">
        <f>димвенканали!Q950</f>
        <v>0.13795247466266461</v>
      </c>
      <c r="I944" s="294">
        <f>покрівлі!O950+'під зими'!M950+маляри!N950+водій!L950</f>
        <v>0.38138902626720778</v>
      </c>
      <c r="J944" s="294">
        <f>електрики!P950</f>
        <v>7.8009007629564475E-2</v>
      </c>
      <c r="K944" s="295">
        <f t="shared" si="88"/>
        <v>1.5182168434016408</v>
      </c>
      <c r="L944" s="295">
        <v>1.9446434426962426E-2</v>
      </c>
      <c r="M944" s="295">
        <f t="shared" si="89"/>
        <v>1.54</v>
      </c>
      <c r="N944" s="295">
        <f t="shared" si="91"/>
        <v>1.8479999999999999</v>
      </c>
    </row>
    <row r="945" spans="1:14" ht="17.25" customHeight="1" x14ac:dyDescent="0.35">
      <c r="A945" s="293">
        <f t="shared" si="90"/>
        <v>45</v>
      </c>
      <c r="B945" s="293" t="s">
        <v>2275</v>
      </c>
      <c r="C945" s="293">
        <v>13</v>
      </c>
      <c r="D945" s="294">
        <f>'сходові кл'!O951</f>
        <v>0</v>
      </c>
      <c r="E945" s="294">
        <f>'прибуд тер'!O951</f>
        <v>0.62222911966577144</v>
      </c>
      <c r="F945" s="294">
        <f>'слюсарі х.в.'!P951+водовідведення!P951+зварювальник!M951+'слюсарі ц.о. г.в.'!N951+'гаряча вода'!N951+'аварійні служби'!H951</f>
        <v>0.37882861807433943</v>
      </c>
      <c r="G945" s="294">
        <f>даратиз!K951</f>
        <v>0</v>
      </c>
      <c r="H945" s="294">
        <f>димвенканали!Q951</f>
        <v>0.13671744803184396</v>
      </c>
      <c r="I945" s="294">
        <f>покрівлі!O951+'під зими'!M951+маляри!N951+водій!L951</f>
        <v>0.37920283607323174</v>
      </c>
      <c r="J945" s="294">
        <f>електрики!P951</f>
        <v>7.7310627973077778E-2</v>
      </c>
      <c r="K945" s="295">
        <f t="shared" si="88"/>
        <v>1.5942886498182645</v>
      </c>
      <c r="L945" s="295">
        <v>2.0384185641902759E-2</v>
      </c>
      <c r="M945" s="295">
        <f t="shared" si="89"/>
        <v>1.61</v>
      </c>
      <c r="N945" s="295">
        <f t="shared" si="91"/>
        <v>1.9319999999999999</v>
      </c>
    </row>
    <row r="946" spans="1:14" ht="17.25" customHeight="1" x14ac:dyDescent="0.35">
      <c r="A946" s="293">
        <f t="shared" si="90"/>
        <v>46</v>
      </c>
      <c r="B946" s="293" t="s">
        <v>2276</v>
      </c>
      <c r="C946" s="293">
        <v>22</v>
      </c>
      <c r="D946" s="294">
        <f>'сходові кл'!O952</f>
        <v>0</v>
      </c>
      <c r="E946" s="294">
        <f>'прибуд тер'!O952</f>
        <v>0.64525390333435317</v>
      </c>
      <c r="F946" s="294">
        <f>'слюсарі х.в.'!P952+водовідведення!P952+зварювальник!M952+'слюсарі ц.о. г.в.'!N952+'гаряча вода'!N952+'аварійні служби'!H952</f>
        <v>0.38381219578065551</v>
      </c>
      <c r="G946" s="294">
        <f>даратиз!K952</f>
        <v>0</v>
      </c>
      <c r="H946" s="294">
        <f>димвенканали!Q952</f>
        <v>0.14014688539452713</v>
      </c>
      <c r="I946" s="294">
        <f>покрівлі!O952+'під зими'!M952+маляри!N952+водій!L952</f>
        <v>0.36169154713646345</v>
      </c>
      <c r="J946" s="294">
        <f>електрики!P952</f>
        <v>7.9249897319603455E-2</v>
      </c>
      <c r="K946" s="295">
        <f t="shared" si="88"/>
        <v>1.6101544289656027</v>
      </c>
      <c r="L946" s="295">
        <v>2.0567240891933309E-2</v>
      </c>
      <c r="M946" s="295">
        <f t="shared" si="89"/>
        <v>1.63</v>
      </c>
      <c r="N946" s="295">
        <f t="shared" si="91"/>
        <v>1.9559999999999997</v>
      </c>
    </row>
    <row r="947" spans="1:14" ht="17.25" customHeight="1" x14ac:dyDescent="0.35">
      <c r="A947" s="293">
        <f t="shared" si="90"/>
        <v>47</v>
      </c>
      <c r="B947" s="293" t="s">
        <v>2277</v>
      </c>
      <c r="C947" s="293">
        <v>9</v>
      </c>
      <c r="D947" s="294">
        <f>'сходові кл'!O953</f>
        <v>0</v>
      </c>
      <c r="E947" s="294">
        <f>'прибуд тер'!O953</f>
        <v>0.30458831658291458</v>
      </c>
      <c r="F947" s="294">
        <f>'слюсарі х.в.'!P953+водовідведення!P953+зварювальник!M953+'слюсарі ц.о. г.в.'!N953+'гаряча вода'!N953+'аварійні служби'!H953</f>
        <v>0.34743004758989027</v>
      </c>
      <c r="G947" s="294">
        <f>даратиз!K953</f>
        <v>0</v>
      </c>
      <c r="H947" s="294">
        <f>димвенканали!Q953</f>
        <v>0.10514633769016793</v>
      </c>
      <c r="I947" s="294">
        <f>покрівлі!O953+'під зими'!M953+маляри!N953+водій!L953</f>
        <v>0.42850401101527569</v>
      </c>
      <c r="J947" s="294">
        <f>електрики!P953</f>
        <v>0</v>
      </c>
      <c r="K947" s="295">
        <f t="shared" si="88"/>
        <v>1.1856687128782484</v>
      </c>
      <c r="L947" s="295">
        <v>1.5731735976734263E-2</v>
      </c>
      <c r="M947" s="295">
        <f t="shared" si="89"/>
        <v>1.2</v>
      </c>
      <c r="N947" s="295">
        <f t="shared" si="91"/>
        <v>1.44</v>
      </c>
    </row>
    <row r="948" spans="1:14" ht="17.25" customHeight="1" x14ac:dyDescent="0.35">
      <c r="A948" s="293">
        <f t="shared" si="90"/>
        <v>48</v>
      </c>
      <c r="B948" s="293" t="s">
        <v>2278</v>
      </c>
      <c r="C948" s="293">
        <v>18</v>
      </c>
      <c r="D948" s="294">
        <f>'сходові кл'!O954</f>
        <v>0</v>
      </c>
      <c r="E948" s="294">
        <f>'прибуд тер'!O954</f>
        <v>0.26994689072164946</v>
      </c>
      <c r="F948" s="294">
        <f>'слюсарі х.в.'!P954+водовідведення!P954+зварювальник!M954+'слюсарі ц.о. г.в.'!N954+'гаряча вода'!N954+'аварійні служби'!H954</f>
        <v>0.28310638637730579</v>
      </c>
      <c r="G948" s="294">
        <f>даратиз!K954</f>
        <v>0</v>
      </c>
      <c r="H948" s="294">
        <f>димвенканали!Q954</f>
        <v>6.471377690827862E-2</v>
      </c>
      <c r="I948" s="294">
        <f>покрівлі!O954+'під зими'!M954+маляри!N954+водій!L954</f>
        <v>0.38100417196772396</v>
      </c>
      <c r="J948" s="294">
        <f>електрики!P954</f>
        <v>4.006204860893562E-2</v>
      </c>
      <c r="K948" s="295">
        <f t="shared" si="88"/>
        <v>1.0388332745838935</v>
      </c>
      <c r="L948" s="295">
        <v>1.358239342266087E-2</v>
      </c>
      <c r="M948" s="295">
        <f t="shared" si="89"/>
        <v>1.05</v>
      </c>
      <c r="N948" s="295">
        <f t="shared" si="91"/>
        <v>1.26</v>
      </c>
    </row>
    <row r="949" spans="1:14" ht="17.25" customHeight="1" x14ac:dyDescent="0.35">
      <c r="A949" s="293">
        <f t="shared" si="90"/>
        <v>49</v>
      </c>
      <c r="B949" s="293" t="s">
        <v>2279</v>
      </c>
      <c r="C949" s="293">
        <v>17</v>
      </c>
      <c r="D949" s="294">
        <f>'сходові кл'!O955</f>
        <v>0</v>
      </c>
      <c r="E949" s="294">
        <f>'прибуд тер'!O955</f>
        <v>0.48878383679999998</v>
      </c>
      <c r="F949" s="294">
        <f>'слюсарі х.в.'!P955+водовідведення!P955+зварювальник!M955+'слюсарі ц.о. г.в.'!N955+'гаряча вода'!N955+'аварійні служби'!H955</f>
        <v>0.39319676366637879</v>
      </c>
      <c r="G949" s="294">
        <f>даратиз!K955</f>
        <v>0</v>
      </c>
      <c r="H949" s="294">
        <f>димвенканали!Q955</f>
        <v>0.13391437568219788</v>
      </c>
      <c r="I949" s="294">
        <f>покрівлі!O955+'під зими'!M955+маляри!N955+водій!L955</f>
        <v>0.39571834661879546</v>
      </c>
      <c r="J949" s="294">
        <f>електрики!P955</f>
        <v>8.2901732588090776E-2</v>
      </c>
      <c r="K949" s="295">
        <f t="shared" si="88"/>
        <v>1.4945150553554629</v>
      </c>
      <c r="L949" s="295">
        <v>1.9160102694027355E-2</v>
      </c>
      <c r="M949" s="295">
        <f t="shared" si="89"/>
        <v>1.51</v>
      </c>
      <c r="N949" s="295">
        <f t="shared" si="91"/>
        <v>1.8119999999999998</v>
      </c>
    </row>
    <row r="950" spans="1:14" ht="17.25" customHeight="1" x14ac:dyDescent="0.35">
      <c r="A950" s="293">
        <f t="shared" si="90"/>
        <v>50</v>
      </c>
      <c r="B950" s="293" t="s">
        <v>861</v>
      </c>
      <c r="C950" s="293">
        <v>225</v>
      </c>
      <c r="D950" s="294">
        <f>'сходові кл'!O956</f>
        <v>0.90165536013993797</v>
      </c>
      <c r="E950" s="294">
        <f>'прибуд тер'!O956</f>
        <v>0.6889479092032339</v>
      </c>
      <c r="F950" s="294">
        <f>'слюсарі х.в.'!P956+водовідведення!P956+зварювальник!M956+'слюсарі ц.о. г.в.'!N956+'гаряча вода'!N956+'аварійні служби'!H956</f>
        <v>0.52760199874373614</v>
      </c>
      <c r="G950" s="294">
        <f>даратиз!K956</f>
        <v>6.2286552796292803E-3</v>
      </c>
      <c r="H950" s="294">
        <f>димвенканали!Q956</f>
        <v>5.3131782872040137E-2</v>
      </c>
      <c r="I950" s="294">
        <f>покрівлі!O956+'під зими'!M956+маляри!N956+водій!L956</f>
        <v>0.17441894737056804</v>
      </c>
      <c r="J950" s="294">
        <f>електрики!P956</f>
        <v>6.4236217165982892E-2</v>
      </c>
      <c r="K950" s="295">
        <f t="shared" si="88"/>
        <v>2.416220870775128</v>
      </c>
      <c r="L950" s="295">
        <v>3.054180637770159E-2</v>
      </c>
      <c r="M950" s="295">
        <f t="shared" si="89"/>
        <v>2.4500000000000002</v>
      </c>
      <c r="N950" s="295">
        <f t="shared" si="91"/>
        <v>2.94</v>
      </c>
    </row>
    <row r="951" spans="1:14" ht="17.25" customHeight="1" x14ac:dyDescent="0.35">
      <c r="A951" s="293">
        <f t="shared" si="90"/>
        <v>51</v>
      </c>
      <c r="B951" s="293" t="s">
        <v>2280</v>
      </c>
      <c r="C951" s="293">
        <v>26</v>
      </c>
      <c r="D951" s="294">
        <f>'сходові кл'!O957</f>
        <v>0</v>
      </c>
      <c r="E951" s="294">
        <f>'прибуд тер'!O957</f>
        <v>0</v>
      </c>
      <c r="F951" s="294">
        <f>'слюсарі х.в.'!P957+водовідведення!P957+зварювальник!M957+'слюсарі ц.о. г.в.'!N957+'гаряча вода'!N957+'аварійні служби'!H957</f>
        <v>0.33516184203663757</v>
      </c>
      <c r="G951" s="294">
        <f>даратиз!K957</f>
        <v>0</v>
      </c>
      <c r="H951" s="294">
        <f>димвенканали!Q957</f>
        <v>0.10666825805697536</v>
      </c>
      <c r="I951" s="294">
        <f>покрівлі!O957+'під зими'!M957+маляри!N957+водій!L957</f>
        <v>0.33893407956243782</v>
      </c>
      <c r="J951" s="294">
        <f>електрики!P957</f>
        <v>6.0318489950589908E-2</v>
      </c>
      <c r="K951" s="295">
        <f t="shared" si="88"/>
        <v>0.84108266960664058</v>
      </c>
      <c r="L951" s="295">
        <v>1.1047204085069522E-2</v>
      </c>
      <c r="M951" s="295">
        <f t="shared" si="89"/>
        <v>0.85</v>
      </c>
      <c r="N951" s="295">
        <f t="shared" si="91"/>
        <v>1.02</v>
      </c>
    </row>
    <row r="952" spans="1:14" ht="17.25" customHeight="1" x14ac:dyDescent="0.35">
      <c r="A952" s="293">
        <f t="shared" si="90"/>
        <v>52</v>
      </c>
      <c r="B952" s="293" t="s">
        <v>2281</v>
      </c>
      <c r="C952" s="293">
        <v>18</v>
      </c>
      <c r="D952" s="294">
        <f>'сходові кл'!O958</f>
        <v>0</v>
      </c>
      <c r="E952" s="294">
        <f>'прибуд тер'!O958</f>
        <v>0.18590591693290734</v>
      </c>
      <c r="F952" s="294">
        <f>'слюсарі х.в.'!P958+водовідведення!P958+зварювальник!M958+'слюсарі ц.о. г.в.'!N958+'гаряча вода'!N958+'аварійні служби'!H958</f>
        <v>0.39285643982432128</v>
      </c>
      <c r="G952" s="294">
        <f>даратиз!K958</f>
        <v>0</v>
      </c>
      <c r="H952" s="294">
        <f>димвенканали!Q958</f>
        <v>0.14637066081620101</v>
      </c>
      <c r="I952" s="294">
        <f>покрівлі!O958+'під зими'!M958+маляри!N958+водій!L958</f>
        <v>0.3696910196915652</v>
      </c>
      <c r="J952" s="294">
        <f>електрики!P958</f>
        <v>8.2769301705362189E-2</v>
      </c>
      <c r="K952" s="295">
        <f t="shared" si="88"/>
        <v>1.177593338970357</v>
      </c>
      <c r="L952" s="295">
        <v>1.5231517429794915E-2</v>
      </c>
      <c r="M952" s="295">
        <f t="shared" si="89"/>
        <v>1.19</v>
      </c>
      <c r="N952" s="295">
        <f t="shared" si="91"/>
        <v>1.4279999999999999</v>
      </c>
    </row>
    <row r="953" spans="1:14" ht="17.25" customHeight="1" x14ac:dyDescent="0.35">
      <c r="A953" s="293">
        <f t="shared" si="90"/>
        <v>53</v>
      </c>
      <c r="B953" s="293" t="s">
        <v>2282</v>
      </c>
      <c r="C953" s="293">
        <v>13</v>
      </c>
      <c r="D953" s="294">
        <f>'сходові кл'!O959</f>
        <v>0</v>
      </c>
      <c r="E953" s="294">
        <f>'прибуд тер'!O959</f>
        <v>0.21542050157638293</v>
      </c>
      <c r="F953" s="294">
        <f>'слюсарі х.в.'!P959+водовідведення!P959+зварювальник!M959+'слюсарі ц.о. г.в.'!N959+'гаряча вода'!N959+'аварійні служби'!H959</f>
        <v>0.37097046617523943</v>
      </c>
      <c r="G953" s="294">
        <f>даратиз!K959</f>
        <v>0</v>
      </c>
      <c r="H953" s="294">
        <f>димвенканали!Q959</f>
        <v>0.13130987915010295</v>
      </c>
      <c r="I953" s="294">
        <f>покрівлі!O959+'під зими'!M959+маляри!N959+водій!L959</f>
        <v>0.39797151259703112</v>
      </c>
      <c r="J953" s="294">
        <f>електрики!P959</f>
        <v>0</v>
      </c>
      <c r="K953" s="295">
        <f t="shared" si="88"/>
        <v>1.1156723594987565</v>
      </c>
      <c r="L953" s="295">
        <v>1.4973885926085161E-2</v>
      </c>
      <c r="M953" s="295">
        <f t="shared" si="89"/>
        <v>1.1299999999999999</v>
      </c>
      <c r="N953" s="295">
        <f t="shared" si="91"/>
        <v>1.3559999999999999</v>
      </c>
    </row>
    <row r="954" spans="1:14" ht="17.25" customHeight="1" x14ac:dyDescent="0.35">
      <c r="A954" s="293">
        <f t="shared" si="90"/>
        <v>54</v>
      </c>
      <c r="B954" s="293" t="s">
        <v>2283</v>
      </c>
      <c r="C954" s="293">
        <v>14</v>
      </c>
      <c r="D954" s="294">
        <f>'сходові кл'!O960</f>
        <v>0</v>
      </c>
      <c r="E954" s="294">
        <f>'прибуд тер'!O960</f>
        <v>0.19677288115942029</v>
      </c>
      <c r="F954" s="294">
        <f>'слюсарі х.в.'!P960+водовідведення!P960+зварювальник!M960+'слюсарі ц.о. г.в.'!N960+'гаряча вода'!N960+'аварійні служби'!H960</f>
        <v>0.3731275214441776</v>
      </c>
      <c r="G954" s="294">
        <f>даратиз!K960</f>
        <v>0</v>
      </c>
      <c r="H954" s="294">
        <f>димвенканали!Q960</f>
        <v>0.13279425169701714</v>
      </c>
      <c r="I954" s="294">
        <f>покрівлі!O960+'під зими'!M960+маляри!N960+водій!L960</f>
        <v>0.40091945964308351</v>
      </c>
      <c r="J954" s="294">
        <f>електрики!P960</f>
        <v>0</v>
      </c>
      <c r="K954" s="295">
        <f t="shared" si="88"/>
        <v>1.1036141139436983</v>
      </c>
      <c r="L954" s="295">
        <v>1.4832881954323194E-2</v>
      </c>
      <c r="M954" s="295">
        <f t="shared" si="89"/>
        <v>1.1200000000000001</v>
      </c>
      <c r="N954" s="295">
        <f t="shared" si="91"/>
        <v>1.3440000000000001</v>
      </c>
    </row>
    <row r="955" spans="1:14" ht="17.25" customHeight="1" x14ac:dyDescent="0.35">
      <c r="A955" s="293">
        <f t="shared" si="90"/>
        <v>55</v>
      </c>
      <c r="B955" s="293" t="s">
        <v>997</v>
      </c>
      <c r="C955" s="293">
        <v>14</v>
      </c>
      <c r="D955" s="294">
        <f>'сходові кл'!O961</f>
        <v>0</v>
      </c>
      <c r="E955" s="294">
        <f>'прибуд тер'!O961</f>
        <v>0.72996391397849469</v>
      </c>
      <c r="F955" s="294">
        <f>'слюсарі х.в.'!P961+водовідведення!P961+зварювальник!M961+'слюсарі ц.о. г.в.'!N961+'гаряча вода'!N961+'аварійні служби'!H961</f>
        <v>0.47843294356749322</v>
      </c>
      <c r="G955" s="294">
        <f>даратиз!K961</f>
        <v>0</v>
      </c>
      <c r="H955" s="294">
        <f>димвенканали!Q961</f>
        <v>0.1409237658425925</v>
      </c>
      <c r="I955" s="294">
        <f>покрівлі!O961+'під зими'!M961+маляри!N961+водій!L961</f>
        <v>0.70688394302608071</v>
      </c>
      <c r="J955" s="294">
        <f>електрики!P961</f>
        <v>0</v>
      </c>
      <c r="K955" s="295">
        <f t="shared" si="88"/>
        <v>2.0562045664146611</v>
      </c>
      <c r="L955" s="295">
        <v>2.7376864444482948E-2</v>
      </c>
      <c r="M955" s="295">
        <f t="shared" si="89"/>
        <v>2.08</v>
      </c>
      <c r="N955" s="295">
        <f t="shared" si="91"/>
        <v>2.496</v>
      </c>
    </row>
    <row r="956" spans="1:14" ht="17.25" customHeight="1" x14ac:dyDescent="0.35">
      <c r="A956" s="293">
        <f t="shared" si="90"/>
        <v>56</v>
      </c>
      <c r="B956" s="293" t="s">
        <v>998</v>
      </c>
      <c r="C956" s="293">
        <v>2</v>
      </c>
      <c r="D956" s="294">
        <f>'сходові кл'!O962</f>
        <v>0</v>
      </c>
      <c r="E956" s="294">
        <f>'прибуд тер'!O962</f>
        <v>1.2053736505681816</v>
      </c>
      <c r="F956" s="294">
        <f>'слюсарі х.в.'!P962+водовідведення!P962+зварювальник!M962+'слюсарі ц.о. г.в.'!N962+'гаряча вода'!N962+'аварійні служби'!H962</f>
        <v>0.53478392988691048</v>
      </c>
      <c r="G956" s="294">
        <f>даратиз!K962</f>
        <v>0</v>
      </c>
      <c r="H956" s="294">
        <f>димвенканали!Q962</f>
        <v>0.16778863472887603</v>
      </c>
      <c r="I956" s="294">
        <f>покрівлі!O962+'під зими'!M962+маляри!N962+водій!L962</f>
        <v>0.78648466591742872</v>
      </c>
      <c r="J956" s="294">
        <f>електрики!P962</f>
        <v>0.13799782368845009</v>
      </c>
      <c r="K956" s="295">
        <f t="shared" si="88"/>
        <v>2.8324287047898471</v>
      </c>
      <c r="L956" s="295">
        <v>3.6506892970395922E-2</v>
      </c>
      <c r="M956" s="295">
        <f t="shared" si="89"/>
        <v>2.87</v>
      </c>
      <c r="N956" s="295">
        <f t="shared" si="91"/>
        <v>3.444</v>
      </c>
    </row>
    <row r="957" spans="1:14" ht="17.25" customHeight="1" x14ac:dyDescent="0.35">
      <c r="A957" s="293">
        <f t="shared" si="90"/>
        <v>57</v>
      </c>
      <c r="B957" s="293" t="s">
        <v>999</v>
      </c>
      <c r="C957" s="293">
        <v>18</v>
      </c>
      <c r="D957" s="294">
        <f>'сходові кл'!O963</f>
        <v>0</v>
      </c>
      <c r="E957" s="294">
        <f>'прибуд тер'!O963</f>
        <v>0.96134932593180022</v>
      </c>
      <c r="F957" s="294">
        <f>'слюсарі х.в.'!P963+водовідведення!P963+зварювальник!M963+'слюсарі ц.о. г.в.'!N963+'гаряча вода'!N963+'аварійні служби'!H963</f>
        <v>0.44413441761252193</v>
      </c>
      <c r="G957" s="294">
        <f>даратиз!K963</f>
        <v>0</v>
      </c>
      <c r="H957" s="294">
        <f>димвенканали!Q963</f>
        <v>0.12444957097745889</v>
      </c>
      <c r="I957" s="294">
        <f>покрівлі!O963+'під зими'!M963+маляри!N963+водій!L963</f>
        <v>0.48102985006726656</v>
      </c>
      <c r="J957" s="294">
        <f>електрики!P963</f>
        <v>0.10272320156137338</v>
      </c>
      <c r="K957" s="295">
        <f t="shared" si="88"/>
        <v>2.113686366150421</v>
      </c>
      <c r="L957" s="295">
        <v>2.6951230240256842E-2</v>
      </c>
      <c r="M957" s="295">
        <f t="shared" si="89"/>
        <v>2.14</v>
      </c>
      <c r="N957" s="295">
        <f t="shared" si="91"/>
        <v>2.5680000000000001</v>
      </c>
    </row>
    <row r="958" spans="1:14" ht="17.25" customHeight="1" x14ac:dyDescent="0.35">
      <c r="A958" s="293">
        <f t="shared" si="90"/>
        <v>58</v>
      </c>
      <c r="B958" s="293" t="s">
        <v>1000</v>
      </c>
      <c r="C958" s="293">
        <v>14</v>
      </c>
      <c r="D958" s="294">
        <f>'сходові кл'!O964</f>
        <v>0</v>
      </c>
      <c r="E958" s="294">
        <f>'прибуд тер'!O964</f>
        <v>0.80427481905910725</v>
      </c>
      <c r="F958" s="294">
        <f>'слюсарі х.в.'!P964+водовідведення!P964+зварювальник!M964+'слюсарі ц.о. г.в.'!N964+'гаряча вода'!N964+'аварійні служби'!H964</f>
        <v>0.3809256054940493</v>
      </c>
      <c r="G958" s="294">
        <f>даратиз!K964</f>
        <v>0</v>
      </c>
      <c r="H958" s="294">
        <f>димвенканали!Q964</f>
        <v>6.3100486128900526E-2</v>
      </c>
      <c r="I958" s="294">
        <f>покрівлі!O964+'під зими'!M964+маляри!N964+водій!L964</f>
        <v>0.34322808907468205</v>
      </c>
      <c r="J958" s="294">
        <f>електрики!P964</f>
        <v>7.8126632791852724E-2</v>
      </c>
      <c r="K958" s="295">
        <f t="shared" si="88"/>
        <v>1.6696556325485923</v>
      </c>
      <c r="L958" s="295">
        <v>2.1310381069760329E-2</v>
      </c>
      <c r="M958" s="295">
        <f t="shared" si="89"/>
        <v>1.69</v>
      </c>
      <c r="N958" s="295">
        <f t="shared" si="91"/>
        <v>2.028</v>
      </c>
    </row>
    <row r="959" spans="1:14" ht="17.25" customHeight="1" x14ac:dyDescent="0.35">
      <c r="A959" s="293">
        <f t="shared" si="90"/>
        <v>59</v>
      </c>
      <c r="B959" s="293" t="s">
        <v>1001</v>
      </c>
      <c r="C959" s="293">
        <v>14</v>
      </c>
      <c r="D959" s="294">
        <f>'сходові кл'!O965</f>
        <v>0</v>
      </c>
      <c r="E959" s="294">
        <f>'прибуд тер'!O965</f>
        <v>1.2315804083665338</v>
      </c>
      <c r="F959" s="294">
        <f>'слюсарі х.в.'!P965+водовідведення!P965+зварювальник!M965+'слюсарі ц.о. г.в.'!N965+'гаряча вода'!N965+'аварійні служби'!H965</f>
        <v>0.51170708436755175</v>
      </c>
      <c r="G959" s="294">
        <f>даратиз!K965</f>
        <v>0</v>
      </c>
      <c r="H959" s="294">
        <f>димвенканали!Q965</f>
        <v>3.9499745366375391E-2</v>
      </c>
      <c r="I959" s="294">
        <f>покрівлі!O965+'під зими'!M965+маляри!N965+водій!L965</f>
        <v>0.69127981958064755</v>
      </c>
      <c r="J959" s="294">
        <f>електрики!P965</f>
        <v>0.12901788562638627</v>
      </c>
      <c r="K959" s="295">
        <f t="shared" si="88"/>
        <v>2.6030849433074947</v>
      </c>
      <c r="L959" s="295">
        <v>3.3403717575439522E-2</v>
      </c>
      <c r="M959" s="295">
        <f t="shared" si="89"/>
        <v>2.64</v>
      </c>
      <c r="N959" s="295">
        <f t="shared" si="91"/>
        <v>3.1680000000000001</v>
      </c>
    </row>
    <row r="960" spans="1:14" ht="17.25" customHeight="1" x14ac:dyDescent="0.35">
      <c r="A960" s="293">
        <f t="shared" si="90"/>
        <v>60</v>
      </c>
      <c r="B960" s="293" t="s">
        <v>1002</v>
      </c>
      <c r="C960" s="293">
        <v>11</v>
      </c>
      <c r="D960" s="294">
        <f>'сходові кл'!O966</f>
        <v>0</v>
      </c>
      <c r="E960" s="294">
        <f>'прибуд тер'!O966</f>
        <v>1.227606582278481</v>
      </c>
      <c r="F960" s="294">
        <f>'слюсарі х.в.'!P966+водовідведення!P966+зварювальник!M966+'слюсарі ц.о. г.в.'!N966+'гаряча вода'!N966+'аварійні служби'!H966</f>
        <v>0.41962605362061223</v>
      </c>
      <c r="G960" s="294">
        <f>даратиз!K966</f>
        <v>0</v>
      </c>
      <c r="H960" s="294">
        <f>димвенканали!Q966</f>
        <v>5.0935056476006373E-2</v>
      </c>
      <c r="I960" s="294">
        <f>покрівлі!O966+'під зими'!M966+маляри!N966+водій!L966</f>
        <v>0.76553951293570499</v>
      </c>
      <c r="J960" s="294">
        <f>електрики!P966</f>
        <v>9.4596365994809029E-2</v>
      </c>
      <c r="K960" s="295">
        <f t="shared" ref="K960:K1014" si="92">D960+E960+F960+G960+H960+I960+J960</f>
        <v>2.558303571305613</v>
      </c>
      <c r="L960" s="295">
        <v>3.1670427600426793E-2</v>
      </c>
      <c r="M960" s="295">
        <f t="shared" ref="M960:M1014" si="93">ROUND(K960+L960,2)</f>
        <v>2.59</v>
      </c>
      <c r="N960" s="295">
        <f t="shared" si="91"/>
        <v>3.1079999999999997</v>
      </c>
    </row>
    <row r="961" spans="1:14" ht="17.25" customHeight="1" x14ac:dyDescent="0.35">
      <c r="A961" s="293">
        <f t="shared" si="90"/>
        <v>61</v>
      </c>
      <c r="B961" s="293" t="s">
        <v>1003</v>
      </c>
      <c r="C961" s="293">
        <v>8</v>
      </c>
      <c r="D961" s="294">
        <f>'сходові кл'!O967</f>
        <v>0</v>
      </c>
      <c r="E961" s="294">
        <f>'прибуд тер'!O967</f>
        <v>0.57114793875147229</v>
      </c>
      <c r="F961" s="294">
        <f>'слюсарі х.в.'!P967+водовідведення!P967+зварювальник!M967+'слюсарі ц.о. г.в.'!N967+'гаряча вода'!N967+'аварійні служби'!H967</f>
        <v>0.47421698731266504</v>
      </c>
      <c r="G961" s="294">
        <f>даратиз!K967</f>
        <v>0</v>
      </c>
      <c r="H961" s="294">
        <f>димвенканали!Q967</f>
        <v>9.242103003685255E-2</v>
      </c>
      <c r="I961" s="294">
        <f>покрівлі!O967+'під зими'!M967+маляри!N967+водій!L967</f>
        <v>0.68301866181480686</v>
      </c>
      <c r="J961" s="294">
        <f>електрики!P967</f>
        <v>0.11442929078524013</v>
      </c>
      <c r="K961" s="295">
        <f t="shared" si="92"/>
        <v>1.9352339087010371</v>
      </c>
      <c r="L961" s="295">
        <v>2.5241258561766823E-2</v>
      </c>
      <c r="M961" s="295">
        <f t="shared" si="93"/>
        <v>1.96</v>
      </c>
      <c r="N961" s="295">
        <f t="shared" si="91"/>
        <v>2.3519999999999999</v>
      </c>
    </row>
    <row r="962" spans="1:14" ht="17.25" customHeight="1" x14ac:dyDescent="0.35">
      <c r="A962" s="293">
        <f t="shared" si="90"/>
        <v>62</v>
      </c>
      <c r="B962" s="293" t="s">
        <v>1004</v>
      </c>
      <c r="C962" s="293">
        <v>5</v>
      </c>
      <c r="D962" s="294">
        <f>'сходові кл'!O968</f>
        <v>0</v>
      </c>
      <c r="E962" s="294">
        <f>'прибуд тер'!O968</f>
        <v>1.0401426557711952</v>
      </c>
      <c r="F962" s="294">
        <f>'слюсарі х.в.'!P968+водовідведення!P968+зварювальник!M968+'слюсарі ц.о. г.в.'!N968+'гаряча вода'!N968+'аварійні служби'!H968</f>
        <v>0.43516879186766522</v>
      </c>
      <c r="G962" s="294">
        <f>даратиз!K968</f>
        <v>0</v>
      </c>
      <c r="H962" s="294">
        <f>димвенканали!Q968</f>
        <v>6.7224612715291288E-2</v>
      </c>
      <c r="I962" s="294">
        <f>покрівлі!O968+'під зими'!M968+маляри!N968+водій!L968</f>
        <v>0.72968095478265327</v>
      </c>
      <c r="J962" s="294">
        <f>електрики!P968</f>
        <v>9.9234390068098949E-2</v>
      </c>
      <c r="K962" s="295">
        <f t="shared" si="92"/>
        <v>2.3714514052049038</v>
      </c>
      <c r="L962" s="295">
        <v>3.0699748465191346E-2</v>
      </c>
      <c r="M962" s="295">
        <f t="shared" si="93"/>
        <v>2.4</v>
      </c>
      <c r="N962" s="295">
        <f t="shared" si="91"/>
        <v>2.88</v>
      </c>
    </row>
    <row r="963" spans="1:14" ht="17.25" customHeight="1" x14ac:dyDescent="0.35">
      <c r="A963" s="293">
        <f t="shared" si="90"/>
        <v>63</v>
      </c>
      <c r="B963" s="293" t="s">
        <v>1005</v>
      </c>
      <c r="C963" s="293">
        <v>3</v>
      </c>
      <c r="D963" s="294">
        <f>'сходові кл'!O969</f>
        <v>0</v>
      </c>
      <c r="E963" s="294">
        <f>'прибуд тер'!O969</f>
        <v>0</v>
      </c>
      <c r="F963" s="294">
        <f>'слюсарі х.в.'!P969+водовідведення!P969+зварювальник!M969+'слюсарі ц.о. г.в.'!N969+'гаряча вода'!N969+'аварійні служби'!H969</f>
        <v>0.43582167142047956</v>
      </c>
      <c r="G963" s="294">
        <f>даратиз!K969</f>
        <v>0</v>
      </c>
      <c r="H963" s="294">
        <f>димвенканали!Q969</f>
        <v>8.0353768050473964E-2</v>
      </c>
      <c r="I963" s="294">
        <f>покрівлі!O969+'під зими'!M969+маляри!N969+водій!L969</f>
        <v>0.71344220326192964</v>
      </c>
      <c r="J963" s="294">
        <f>електрики!P969</f>
        <v>0</v>
      </c>
      <c r="K963" s="295">
        <f t="shared" si="92"/>
        <v>1.2296176427328831</v>
      </c>
      <c r="L963" s="295">
        <v>1.7134453588729084E-2</v>
      </c>
      <c r="M963" s="295">
        <f t="shared" si="93"/>
        <v>1.25</v>
      </c>
      <c r="N963" s="295">
        <f t="shared" si="91"/>
        <v>1.5</v>
      </c>
    </row>
    <row r="964" spans="1:14" ht="17.25" customHeight="1" x14ac:dyDescent="0.35">
      <c r="A964" s="293">
        <f t="shared" si="90"/>
        <v>64</v>
      </c>
      <c r="B964" s="293" t="s">
        <v>1006</v>
      </c>
      <c r="C964" s="293">
        <v>8</v>
      </c>
      <c r="D964" s="294">
        <f>'сходові кл'!O970</f>
        <v>0</v>
      </c>
      <c r="E964" s="294">
        <f>'прибуд тер'!O970</f>
        <v>0.82564837297297289</v>
      </c>
      <c r="F964" s="294">
        <f>'слюсарі х.в.'!P970+водовідведення!P970+зварювальник!M970+'слюсарі ц.о. г.в.'!N970+'гаряча вода'!N970+'аварійні служби'!H970</f>
        <v>0.49503982314478878</v>
      </c>
      <c r="G964" s="294">
        <f>даратиз!K970</f>
        <v>0</v>
      </c>
      <c r="H964" s="294">
        <f>димвенканали!Q970</f>
        <v>7.0689598649808852E-2</v>
      </c>
      <c r="I964" s="294">
        <f>покрівлі!O970+'під зими'!M970+маляри!N970+водій!L970</f>
        <v>0.47631439404312004</v>
      </c>
      <c r="J964" s="294">
        <f>електрики!P970</f>
        <v>0.12253212164624902</v>
      </c>
      <c r="K964" s="295">
        <f t="shared" si="92"/>
        <v>1.9902243104569395</v>
      </c>
      <c r="L964" s="295">
        <v>2.5384179020887566E-2</v>
      </c>
      <c r="M964" s="295">
        <f t="shared" si="93"/>
        <v>2.02</v>
      </c>
      <c r="N964" s="295">
        <f t="shared" si="91"/>
        <v>2.4239999999999999</v>
      </c>
    </row>
    <row r="965" spans="1:14" ht="17.25" customHeight="1" x14ac:dyDescent="0.35">
      <c r="A965" s="293">
        <f t="shared" si="90"/>
        <v>65</v>
      </c>
      <c r="B965" s="293" t="s">
        <v>672</v>
      </c>
      <c r="C965" s="293">
        <v>37</v>
      </c>
      <c r="D965" s="294">
        <f>'сходові кл'!O971</f>
        <v>0.25870411903859009</v>
      </c>
      <c r="E965" s="294">
        <f>'прибуд тер'!O971</f>
        <v>0.71715128555176344</v>
      </c>
      <c r="F965" s="294">
        <f>'слюсарі х.в.'!P971+водовідведення!P971+зварювальник!M971+'слюсарі ц.о. г.в.'!N971+'гаряча вода'!N971+'аварійні служби'!H971</f>
        <v>0.3695051523111339</v>
      </c>
      <c r="G965" s="294">
        <f>даратиз!K971</f>
        <v>0</v>
      </c>
      <c r="H965" s="294">
        <f>димвенканали!Q971</f>
        <v>0.11902230489387611</v>
      </c>
      <c r="I965" s="294">
        <f>покрівлі!O971+'під зими'!M971+маляри!N971+водій!L971</f>
        <v>0.28511421777359369</v>
      </c>
      <c r="J965" s="294">
        <f>електрики!P971</f>
        <v>7.368256949311254E-2</v>
      </c>
      <c r="K965" s="295">
        <f t="shared" si="92"/>
        <v>1.8231796490620698</v>
      </c>
      <c r="L965" s="295">
        <v>2.3146248624032178E-2</v>
      </c>
      <c r="M965" s="295">
        <f t="shared" si="93"/>
        <v>1.85</v>
      </c>
      <c r="N965" s="295">
        <f t="shared" ref="N965:N1027" si="94">M965*1.2</f>
        <v>2.2200000000000002</v>
      </c>
    </row>
    <row r="966" spans="1:14" ht="17.25" customHeight="1" x14ac:dyDescent="0.35">
      <c r="A966" s="293">
        <f t="shared" ref="A966:A1029" si="95">A965+1</f>
        <v>66</v>
      </c>
      <c r="B966" s="293" t="s">
        <v>1121</v>
      </c>
      <c r="C966" s="293">
        <v>29</v>
      </c>
      <c r="D966" s="294">
        <f>'сходові кл'!O972</f>
        <v>0.26029525615006988</v>
      </c>
      <c r="E966" s="294">
        <f>'прибуд тер'!O972</f>
        <v>0.88435279324246507</v>
      </c>
      <c r="F966" s="294">
        <f>'слюсарі х.в.'!P972+водовідведення!P972+зварювальник!M972+'слюсарі ц.о. г.в.'!N972+'гаряча вода'!N972+'аварійні служби'!H972</f>
        <v>0.37186795177268661</v>
      </c>
      <c r="G966" s="294">
        <f>даратиз!K972</f>
        <v>0</v>
      </c>
      <c r="H966" s="294">
        <f>димвенканали!Q972</f>
        <v>0.1205075131522946</v>
      </c>
      <c r="I966" s="294">
        <f>покрівлі!O972+'під зими'!M972+маляри!N972+водій!L972</f>
        <v>0.28696005600574526</v>
      </c>
      <c r="J966" s="294">
        <f>електрики!P972</f>
        <v>7.460201027196689E-2</v>
      </c>
      <c r="K966" s="295">
        <f t="shared" si="92"/>
        <v>1.9985855805952284</v>
      </c>
      <c r="L966" s="295">
        <v>2.5314288762793298E-2</v>
      </c>
      <c r="M966" s="295">
        <f t="shared" si="93"/>
        <v>2.02</v>
      </c>
      <c r="N966" s="295">
        <f t="shared" si="94"/>
        <v>2.4239999999999999</v>
      </c>
    </row>
    <row r="967" spans="1:14" ht="17.25" customHeight="1" x14ac:dyDescent="0.35">
      <c r="A967" s="293">
        <f t="shared" si="95"/>
        <v>67</v>
      </c>
      <c r="B967" s="293" t="s">
        <v>1088</v>
      </c>
      <c r="C967" s="293">
        <v>30</v>
      </c>
      <c r="D967" s="294">
        <f>'сходові кл'!O973</f>
        <v>0</v>
      </c>
      <c r="E967" s="294">
        <f>'прибуд тер'!O973</f>
        <v>0.55049176127148869</v>
      </c>
      <c r="F967" s="294">
        <f>'слюсарі х.в.'!P973+водовідведення!P973+зварювальник!M973+'слюсарі ц.о. г.в.'!N973+'гаряча вода'!N973+'аварійні служби'!H973</f>
        <v>0.39609906481959811</v>
      </c>
      <c r="G967" s="294">
        <f>даратиз!K973</f>
        <v>0</v>
      </c>
      <c r="H967" s="294">
        <f>димвенканали!Q973</f>
        <v>0.1442223728534861</v>
      </c>
      <c r="I967" s="294">
        <f>покрівлі!O973+'під зими'!M973+маляри!N973+водій!L973</f>
        <v>0.36823451898124432</v>
      </c>
      <c r="J967" s="294">
        <f>електрики!P973</f>
        <v>8.4031110716115354E-2</v>
      </c>
      <c r="K967" s="295">
        <f t="shared" si="92"/>
        <v>1.5430788286419326</v>
      </c>
      <c r="L967" s="295">
        <v>1.9743154138799266E-2</v>
      </c>
      <c r="M967" s="295">
        <f t="shared" si="93"/>
        <v>1.56</v>
      </c>
      <c r="N967" s="295">
        <f t="shared" si="94"/>
        <v>1.8719999999999999</v>
      </c>
    </row>
    <row r="968" spans="1:14" ht="17.25" customHeight="1" x14ac:dyDescent="0.35">
      <c r="A968" s="293">
        <f t="shared" si="95"/>
        <v>68</v>
      </c>
      <c r="B968" s="293" t="s">
        <v>673</v>
      </c>
      <c r="C968" s="293">
        <v>26</v>
      </c>
      <c r="D968" s="294">
        <f>'сходові кл'!O974</f>
        <v>0.25829199323460089</v>
      </c>
      <c r="E968" s="294">
        <f>'прибуд тер'!O974</f>
        <v>0.5634773612222348</v>
      </c>
      <c r="F968" s="294">
        <f>'слюсарі х.в.'!P974+водовідведення!P974+зварювальник!M974+'слюсарі ц.о. г.в.'!N974+'гаряча вода'!N974+'аварійні служби'!H974</f>
        <v>0.37039249894099813</v>
      </c>
      <c r="G968" s="294">
        <f>даратиз!K974</f>
        <v>0</v>
      </c>
      <c r="H968" s="294">
        <f>димвенканали!Q974</f>
        <v>0.11958007315317989</v>
      </c>
      <c r="I968" s="294">
        <f>покрівлі!O974+'під зими'!M974+маляри!N974+водій!L974</f>
        <v>0.28580742020622751</v>
      </c>
      <c r="J968" s="294">
        <f>електрики!P974</f>
        <v>7.4027864423872339E-2</v>
      </c>
      <c r="K968" s="295">
        <f t="shared" si="92"/>
        <v>1.6715772111811136</v>
      </c>
      <c r="L968" s="295">
        <v>2.1274370967027948E-2</v>
      </c>
      <c r="M968" s="295">
        <f t="shared" si="93"/>
        <v>1.69</v>
      </c>
      <c r="N968" s="295">
        <f t="shared" si="94"/>
        <v>2.028</v>
      </c>
    </row>
    <row r="969" spans="1:14" ht="17.25" customHeight="1" x14ac:dyDescent="0.35">
      <c r="A969" s="293">
        <f t="shared" si="95"/>
        <v>69</v>
      </c>
      <c r="B969" s="293" t="s">
        <v>1108</v>
      </c>
      <c r="C969" s="293">
        <v>32</v>
      </c>
      <c r="D969" s="294">
        <f>'сходові кл'!O975</f>
        <v>0.25947334978197573</v>
      </c>
      <c r="E969" s="294">
        <f>'прибуд тер'!O975</f>
        <v>0.57069434312505984</v>
      </c>
      <c r="F969" s="294">
        <f>'слюсарі х.в.'!P975+водовідведення!P975+зварювальник!M975+'слюсарі ц.о. г.в.'!N975+'гаряча вода'!N975+'аварійні служби'!H975</f>
        <v>0.37126259734375811</v>
      </c>
      <c r="G969" s="294">
        <f>даратиз!K975</f>
        <v>0</v>
      </c>
      <c r="H969" s="294">
        <f>димвенканали!Q975</f>
        <v>0.12012699952354849</v>
      </c>
      <c r="I969" s="294">
        <f>покрівлі!O975+'під зими'!M975+маляри!N975+водій!L975</f>
        <v>0.28648714818301191</v>
      </c>
      <c r="J969" s="294">
        <f>електрики!P975</f>
        <v>7.4366447518261505E-2</v>
      </c>
      <c r="K969" s="295">
        <f t="shared" si="92"/>
        <v>1.6824108854756159</v>
      </c>
      <c r="L969" s="295">
        <v>2.1408798058086487E-2</v>
      </c>
      <c r="M969" s="295">
        <f t="shared" si="93"/>
        <v>1.7</v>
      </c>
      <c r="N969" s="295">
        <f t="shared" si="94"/>
        <v>2.04</v>
      </c>
    </row>
    <row r="970" spans="1:14" ht="17.25" customHeight="1" x14ac:dyDescent="0.35">
      <c r="A970" s="293">
        <f t="shared" si="95"/>
        <v>70</v>
      </c>
      <c r="B970" s="293" t="s">
        <v>674</v>
      </c>
      <c r="C970" s="293">
        <v>18</v>
      </c>
      <c r="D970" s="294">
        <f>'сходові кл'!O976</f>
        <v>0</v>
      </c>
      <c r="E970" s="294">
        <f>'прибуд тер'!O976</f>
        <v>0.61423092026094117</v>
      </c>
      <c r="F970" s="294">
        <f>'слюсарі х.в.'!P976+водовідведення!P976+зварювальник!M976+'слюсарі ц.о. г.в.'!N976+'гаряча вода'!N976+'аварійні служби'!H976</f>
        <v>0.3909838935086114</v>
      </c>
      <c r="G970" s="294">
        <f>даратиз!K976</f>
        <v>0</v>
      </c>
      <c r="H970" s="294">
        <f>димвенканали!Q976</f>
        <v>0.13252340997114079</v>
      </c>
      <c r="I970" s="294">
        <f>покрівлі!O976+'під зими'!M976+маляри!N976+водій!L976</f>
        <v>0.36178522365786914</v>
      </c>
      <c r="J970" s="294">
        <f>електрики!P976</f>
        <v>8.2040634092654274E-2</v>
      </c>
      <c r="K970" s="295">
        <f t="shared" si="92"/>
        <v>1.5815640814912169</v>
      </c>
      <c r="L970" s="295">
        <v>2.0209327566417339E-2</v>
      </c>
      <c r="M970" s="295">
        <f t="shared" si="93"/>
        <v>1.6</v>
      </c>
      <c r="N970" s="295">
        <f t="shared" si="94"/>
        <v>1.92</v>
      </c>
    </row>
    <row r="971" spans="1:14" ht="17.25" customHeight="1" x14ac:dyDescent="0.35">
      <c r="A971" s="293">
        <f t="shared" si="95"/>
        <v>71</v>
      </c>
      <c r="B971" s="293" t="s">
        <v>1132</v>
      </c>
      <c r="C971" s="293">
        <v>37</v>
      </c>
      <c r="D971" s="294">
        <f>'сходові кл'!O977</f>
        <v>0</v>
      </c>
      <c r="E971" s="294">
        <f>'прибуд тер'!O977</f>
        <v>0.55389362741456161</v>
      </c>
      <c r="F971" s="294">
        <f>'слюсарі х.в.'!P977+водовідведення!P977+зварювальник!M977+'слюсарі ц.о. г.в.'!N977+'гаряча вода'!N977+'аварійні служби'!H977</f>
        <v>0.37169268126316068</v>
      </c>
      <c r="G971" s="294">
        <f>даратиз!K977</f>
        <v>0</v>
      </c>
      <c r="H971" s="294">
        <f>димвенканали!Q977</f>
        <v>4.8579404718479345E-2</v>
      </c>
      <c r="I971" s="294">
        <f>покрівлі!O977+'під зими'!M977+маляри!N977+водій!L977</f>
        <v>0.27063744379514637</v>
      </c>
      <c r="J971" s="294">
        <f>електрики!P977</f>
        <v>7.2177167813275545E-2</v>
      </c>
      <c r="K971" s="295">
        <f t="shared" si="92"/>
        <v>1.3169803250046237</v>
      </c>
      <c r="L971" s="295">
        <v>1.6764158611292729E-2</v>
      </c>
      <c r="M971" s="295">
        <f t="shared" si="93"/>
        <v>1.33</v>
      </c>
      <c r="N971" s="295">
        <f t="shared" si="94"/>
        <v>1.5960000000000001</v>
      </c>
    </row>
    <row r="972" spans="1:14" ht="17.25" customHeight="1" x14ac:dyDescent="0.35">
      <c r="A972" s="293">
        <f t="shared" si="95"/>
        <v>72</v>
      </c>
      <c r="B972" s="293" t="s">
        <v>675</v>
      </c>
      <c r="C972" s="293">
        <v>30</v>
      </c>
      <c r="D972" s="294">
        <f>'сходові кл'!O978</f>
        <v>0.26603578646268372</v>
      </c>
      <c r="E972" s="294">
        <f>'прибуд тер'!O978</f>
        <v>0.58512798532354893</v>
      </c>
      <c r="F972" s="294">
        <f>'слюсарі х.в.'!P978+водовідведення!P978+зварювальник!M978+'слюсарі ц.о. г.в.'!N978+'гаряча вода'!N978+'аварійні служби'!H978</f>
        <v>0.3760959947518363</v>
      </c>
      <c r="G972" s="294">
        <f>даратиз!K978</f>
        <v>0</v>
      </c>
      <c r="H972" s="294">
        <f>димвенканали!Q978</f>
        <v>0.12316517600170752</v>
      </c>
      <c r="I972" s="294">
        <f>покрівлі!O978+'під зими'!M978+маляри!N978+водій!L978</f>
        <v>0.312043956359073</v>
      </c>
      <c r="J972" s="294">
        <f>електрики!P978</f>
        <v>7.6247276911406717E-2</v>
      </c>
      <c r="K972" s="295">
        <f t="shared" si="92"/>
        <v>1.7387161758102563</v>
      </c>
      <c r="L972" s="295">
        <v>2.2124225197193367E-2</v>
      </c>
      <c r="M972" s="295">
        <f t="shared" si="93"/>
        <v>1.76</v>
      </c>
      <c r="N972" s="295">
        <f t="shared" si="94"/>
        <v>2.1120000000000001</v>
      </c>
    </row>
    <row r="973" spans="1:14" ht="17.25" customHeight="1" x14ac:dyDescent="0.35">
      <c r="A973" s="293">
        <f t="shared" si="95"/>
        <v>73</v>
      </c>
      <c r="B973" s="293" t="s">
        <v>1102</v>
      </c>
      <c r="C973" s="293">
        <v>27</v>
      </c>
      <c r="D973" s="294">
        <f>'сходові кл'!O979</f>
        <v>0.26680007660088823</v>
      </c>
      <c r="E973" s="294">
        <f>'прибуд тер'!O979</f>
        <v>0.90645291223927593</v>
      </c>
      <c r="F973" s="294">
        <f>'слюсарі х.в.'!P979+водовідведення!P979+зварювальник!M979+'слюсарі ц.о. г.в.'!N979+'гаряча вода'!N979+'аварійні служби'!H979</f>
        <v>0.37665891339817947</v>
      </c>
      <c r="G973" s="294">
        <f>даратиз!K979</f>
        <v>0</v>
      </c>
      <c r="H973" s="294">
        <f>димвенканали!Q979</f>
        <v>0.12351901535031534</v>
      </c>
      <c r="I973" s="294">
        <f>покрівлі!O979+'під зими'!M979+маляри!N979+водій!L979</f>
        <v>0.31254628706971477</v>
      </c>
      <c r="J973" s="294">
        <f>електрики!P979</f>
        <v>7.6466326545981012E-2</v>
      </c>
      <c r="K973" s="295">
        <f t="shared" si="92"/>
        <v>2.0624435312043548</v>
      </c>
      <c r="L973" s="295">
        <v>2.6123015728743225E-2</v>
      </c>
      <c r="M973" s="295">
        <f t="shared" si="93"/>
        <v>2.09</v>
      </c>
      <c r="N973" s="295">
        <f t="shared" si="94"/>
        <v>2.5079999999999996</v>
      </c>
    </row>
    <row r="974" spans="1:14" ht="17.25" customHeight="1" x14ac:dyDescent="0.35">
      <c r="A974" s="293">
        <f t="shared" si="95"/>
        <v>74</v>
      </c>
      <c r="B974" s="293" t="s">
        <v>676</v>
      </c>
      <c r="C974" s="293">
        <v>15</v>
      </c>
      <c r="D974" s="294">
        <f>'сходові кл'!O980</f>
        <v>0</v>
      </c>
      <c r="E974" s="294">
        <f>'прибуд тер'!O980</f>
        <v>1.0288122506337483</v>
      </c>
      <c r="F974" s="294">
        <f>'слюсарі х.в.'!P980+водовідведення!P980+зварювальник!M980+'слюсарі ц.о. г.в.'!N980+'гаряча вода'!N980+'аварійні служби'!H980</f>
        <v>0.36359901705292996</v>
      </c>
      <c r="G974" s="294">
        <f>даратиз!K980</f>
        <v>0</v>
      </c>
      <c r="H974" s="294">
        <f>димвенканали!Q980</f>
        <v>0.11530982696100196</v>
      </c>
      <c r="I974" s="294">
        <f>покрівлі!O980+'під зими'!M980+маляри!N980+водій!L980</f>
        <v>0.34110912085130013</v>
      </c>
      <c r="J974" s="294">
        <f>електрики!P980</f>
        <v>7.1384303520826531E-2</v>
      </c>
      <c r="K974" s="295">
        <f t="shared" si="92"/>
        <v>1.920214519019807</v>
      </c>
      <c r="L974" s="295">
        <v>2.4374741345549417E-2</v>
      </c>
      <c r="M974" s="295">
        <f t="shared" si="93"/>
        <v>1.94</v>
      </c>
      <c r="N974" s="295">
        <f t="shared" si="94"/>
        <v>2.3279999999999998</v>
      </c>
    </row>
    <row r="975" spans="1:14" ht="17.25" customHeight="1" x14ac:dyDescent="0.35">
      <c r="A975" s="293">
        <f t="shared" si="95"/>
        <v>75</v>
      </c>
      <c r="B975" s="293" t="s">
        <v>677</v>
      </c>
      <c r="C975" s="293">
        <v>22</v>
      </c>
      <c r="D975" s="294">
        <f>'сходові кл'!O981</f>
        <v>0.26701023814212566</v>
      </c>
      <c r="E975" s="294">
        <f>'прибуд тер'!O981</f>
        <v>0.60159491532099252</v>
      </c>
      <c r="F975" s="294">
        <f>'слюсарі х.в.'!P981+водовідведення!P981+зварювальник!M981+'слюсарі ц.о. г.в.'!N981+'гаряча вода'!N981+'аварійні служби'!H981</f>
        <v>0.37681370258672597</v>
      </c>
      <c r="G975" s="294">
        <f>даратиз!K981</f>
        <v>0</v>
      </c>
      <c r="H975" s="294">
        <f>димвенканали!Q981</f>
        <v>0.10301359393631065</v>
      </c>
      <c r="I975" s="294">
        <f>покрівлі!O981+'під зими'!M981+маляри!N981+водій!L981</f>
        <v>0.31268441602242814</v>
      </c>
      <c r="J975" s="294">
        <f>електрики!P981</f>
        <v>7.652655996586756E-2</v>
      </c>
      <c r="K975" s="295">
        <f t="shared" si="92"/>
        <v>1.7376434259744504</v>
      </c>
      <c r="L975" s="295">
        <v>2.2101909297445748E-2</v>
      </c>
      <c r="M975" s="295">
        <f t="shared" si="93"/>
        <v>1.76</v>
      </c>
      <c r="N975" s="295">
        <f t="shared" si="94"/>
        <v>2.1120000000000001</v>
      </c>
    </row>
    <row r="976" spans="1:14" ht="17.25" customHeight="1" x14ac:dyDescent="0.35">
      <c r="A976" s="293">
        <f t="shared" si="95"/>
        <v>76</v>
      </c>
      <c r="B976" s="293" t="s">
        <v>1095</v>
      </c>
      <c r="C976" s="293">
        <v>25</v>
      </c>
      <c r="D976" s="294">
        <f>'сходові кл'!O982</f>
        <v>0.26500625230351693</v>
      </c>
      <c r="E976" s="294">
        <f>'прибуд тер'!O982</f>
        <v>0.61129596395903363</v>
      </c>
      <c r="F976" s="294">
        <f>'слюсарі х.в.'!P982+водовідведення!P982+зварювальник!M982+'слюсарі ц.о. г.в.'!N982+'гаряча вода'!N982+'аварійні служби'!H982</f>
        <v>0.37533771730421173</v>
      </c>
      <c r="G976" s="294">
        <f>даратиз!K982</f>
        <v>0</v>
      </c>
      <c r="H976" s="294">
        <f>димвенканали!Q982</f>
        <v>0.10224044836380766</v>
      </c>
      <c r="I976" s="294">
        <f>покрівлі!O982+'під зими'!M982+маляри!N982+водій!L982</f>
        <v>0.3113672936626013</v>
      </c>
      <c r="J976" s="294">
        <f>електрики!P982</f>
        <v>7.5952206924141091E-2</v>
      </c>
      <c r="K976" s="295">
        <f t="shared" si="92"/>
        <v>1.7411998825173125</v>
      </c>
      <c r="L976" s="295">
        <v>2.2144729326261457E-2</v>
      </c>
      <c r="M976" s="295">
        <f t="shared" si="93"/>
        <v>1.76</v>
      </c>
      <c r="N976" s="295">
        <f t="shared" si="94"/>
        <v>2.1120000000000001</v>
      </c>
    </row>
    <row r="977" spans="1:14" ht="17.25" customHeight="1" x14ac:dyDescent="0.35">
      <c r="A977" s="293">
        <f t="shared" si="95"/>
        <v>77</v>
      </c>
      <c r="B977" s="293" t="s">
        <v>678</v>
      </c>
      <c r="C977" s="293">
        <v>19</v>
      </c>
      <c r="D977" s="294">
        <f>'сходові кл'!O983</f>
        <v>0</v>
      </c>
      <c r="E977" s="294">
        <f>'прибуд тер'!O983</f>
        <v>0.91549011957205795</v>
      </c>
      <c r="F977" s="294">
        <f>'слюсарі х.в.'!P983+водовідведення!P983+зварювальник!M983+'слюсарі ц.о. г.в.'!N983+'гаряча вода'!N983+'аварійні служби'!H983</f>
        <v>0.38964381702327522</v>
      </c>
      <c r="G977" s="294">
        <f>даратиз!K983</f>
        <v>0</v>
      </c>
      <c r="H977" s="294">
        <f>димвенканали!Q983</f>
        <v>0.13168106482280312</v>
      </c>
      <c r="I977" s="294">
        <f>покрівлі!O983+'під зими'!M983+маляри!N983+водій!L983</f>
        <v>0.36326852372034996</v>
      </c>
      <c r="J977" s="294">
        <f>електрики!P983</f>
        <v>8.1519167507169185E-2</v>
      </c>
      <c r="K977" s="295">
        <f t="shared" si="92"/>
        <v>1.8816026926456553</v>
      </c>
      <c r="L977" s="295">
        <v>2.3916142894112608E-2</v>
      </c>
      <c r="M977" s="295">
        <f t="shared" si="93"/>
        <v>1.91</v>
      </c>
      <c r="N977" s="295">
        <f t="shared" si="94"/>
        <v>2.2919999999999998</v>
      </c>
    </row>
    <row r="978" spans="1:14" ht="17.25" customHeight="1" x14ac:dyDescent="0.35">
      <c r="A978" s="293">
        <f t="shared" si="95"/>
        <v>78</v>
      </c>
      <c r="B978" s="293" t="s">
        <v>679</v>
      </c>
      <c r="C978" s="293">
        <v>25</v>
      </c>
      <c r="D978" s="294">
        <f>'сходові кл'!O984</f>
        <v>0.26332841120328493</v>
      </c>
      <c r="E978" s="294">
        <f>'прибуд тер'!O984</f>
        <v>1.1865989434841717</v>
      </c>
      <c r="F978" s="294">
        <f>'слюсарі х.в.'!P984+водовідведення!P984+зварювальник!M984+'слюсарі ц.о. г.в.'!N984+'гаряча вода'!N984+'аварійні служби'!H984</f>
        <v>0.37410194571210353</v>
      </c>
      <c r="G978" s="294">
        <f>даратиз!K984</f>
        <v>0</v>
      </c>
      <c r="H978" s="294">
        <f>димвенканали!Q984</f>
        <v>0.12191175684799041</v>
      </c>
      <c r="I978" s="294">
        <f>покрівлі!O984+'під зими'!M984+маляри!N984+водій!L984</f>
        <v>0.28451319196846298</v>
      </c>
      <c r="J978" s="294">
        <f>електрики!P984</f>
        <v>7.5471328705899302E-2</v>
      </c>
      <c r="K978" s="295">
        <f t="shared" si="92"/>
        <v>2.3059255779219128</v>
      </c>
      <c r="L978" s="295">
        <v>2.9108638612751255E-2</v>
      </c>
      <c r="M978" s="295">
        <f t="shared" si="93"/>
        <v>2.34</v>
      </c>
      <c r="N978" s="295">
        <f t="shared" si="94"/>
        <v>2.8079999999999998</v>
      </c>
    </row>
    <row r="979" spans="1:14" ht="17.25" customHeight="1" x14ac:dyDescent="0.35">
      <c r="A979" s="293">
        <f t="shared" si="95"/>
        <v>79</v>
      </c>
      <c r="B979" s="293" t="s">
        <v>1117</v>
      </c>
      <c r="C979" s="293">
        <v>42</v>
      </c>
      <c r="D979" s="294">
        <f>'сходові кл'!O985</f>
        <v>0.26404634650159964</v>
      </c>
      <c r="E979" s="294">
        <f>'прибуд тер'!O985</f>
        <v>0.95375588315481974</v>
      </c>
      <c r="F979" s="294">
        <f>'слюсарі х.в.'!P985+водовідведення!P985+зварювальник!M985+'слюсарі ц.о. г.в.'!N985+'гаряча вода'!N985+'аварійні служби'!H985</f>
        <v>0.37463072286895482</v>
      </c>
      <c r="G979" s="294">
        <f>даратиз!K985</f>
        <v>0</v>
      </c>
      <c r="H979" s="294">
        <f>димвенканали!Q985</f>
        <v>0.1222441355424153</v>
      </c>
      <c r="I979" s="294">
        <f>покрівлі!O985+'під зими'!M985+маляри!N985+водій!L985</f>
        <v>0.28851785426279974</v>
      </c>
      <c r="J979" s="294">
        <f>електрики!P985</f>
        <v>7.5677092795847223E-2</v>
      </c>
      <c r="K979" s="295">
        <f t="shared" si="92"/>
        <v>2.0788720351264365</v>
      </c>
      <c r="L979" s="295">
        <v>2.6307418053426134E-2</v>
      </c>
      <c r="M979" s="295">
        <f t="shared" si="93"/>
        <v>2.11</v>
      </c>
      <c r="N979" s="295">
        <f t="shared" si="94"/>
        <v>2.5319999999999996</v>
      </c>
    </row>
    <row r="980" spans="1:14" ht="17.25" customHeight="1" x14ac:dyDescent="0.35">
      <c r="A980" s="293">
        <f t="shared" si="95"/>
        <v>80</v>
      </c>
      <c r="B980" s="293" t="s">
        <v>680</v>
      </c>
      <c r="C980" s="293">
        <v>17</v>
      </c>
      <c r="D980" s="294">
        <f>'сходові кл'!O986</f>
        <v>0</v>
      </c>
      <c r="E980" s="294">
        <f>'прибуд тер'!O986</f>
        <v>0.77042357801080397</v>
      </c>
      <c r="F980" s="294">
        <f>'слюсарі х.в.'!P986+водовідведення!P986+зварювальник!M986+'слюсарі ц.о. г.в.'!N986+'гаряча вода'!N986+'аварійні служби'!H986</f>
        <v>0.39170742780593532</v>
      </c>
      <c r="G980" s="294">
        <f>даратиз!K986</f>
        <v>0</v>
      </c>
      <c r="H980" s="294">
        <f>димвенканали!Q986</f>
        <v>0.13297820909020286</v>
      </c>
      <c r="I980" s="294">
        <f>покрівлі!O986+'під зими'!M986+маляри!N986+водій!L986</f>
        <v>0.3841125889477281</v>
      </c>
      <c r="J980" s="294">
        <f>електрики!P986</f>
        <v>8.232218440984547E-2</v>
      </c>
      <c r="K980" s="295">
        <f t="shared" si="92"/>
        <v>1.7615439882645156</v>
      </c>
      <c r="L980" s="295">
        <v>2.2449260671128925E-2</v>
      </c>
      <c r="M980" s="295">
        <f t="shared" si="93"/>
        <v>1.78</v>
      </c>
      <c r="N980" s="295">
        <f t="shared" si="94"/>
        <v>2.1360000000000001</v>
      </c>
    </row>
    <row r="981" spans="1:14" ht="17.25" customHeight="1" x14ac:dyDescent="0.35">
      <c r="A981" s="293">
        <f t="shared" si="95"/>
        <v>81</v>
      </c>
      <c r="B981" s="293" t="s">
        <v>1091</v>
      </c>
      <c r="C981" s="293">
        <v>17</v>
      </c>
      <c r="D981" s="294">
        <f>'сходові кл'!O987</f>
        <v>0</v>
      </c>
      <c r="E981" s="294">
        <f>'прибуд тер'!O987</f>
        <v>0.52649793702497283</v>
      </c>
      <c r="F981" s="294">
        <f>'слюсарі х.в.'!P987+водовідведення!P987+зварювальник!M987+'слюсарі ц.о. г.в.'!N987+'гаряча вода'!N987+'аварійні служби'!H987</f>
        <v>0.33828072190479908</v>
      </c>
      <c r="G981" s="294">
        <f>даратиз!K987</f>
        <v>0</v>
      </c>
      <c r="H981" s="294">
        <f>димвенканали!Q987</f>
        <v>9.9395255430512988E-2</v>
      </c>
      <c r="I981" s="294">
        <f>покрівлі!O987+'під зими'!M987+маляри!N987+водій!L987</f>
        <v>0.34812003168777089</v>
      </c>
      <c r="J981" s="294">
        <f>електрики!P987</f>
        <v>6.1532145777839498E-2</v>
      </c>
      <c r="K981" s="295">
        <f t="shared" si="92"/>
        <v>1.3738260918258953</v>
      </c>
      <c r="L981" s="295">
        <v>1.7630240056580617E-2</v>
      </c>
      <c r="M981" s="295">
        <f t="shared" si="93"/>
        <v>1.39</v>
      </c>
      <c r="N981" s="295">
        <f t="shared" si="94"/>
        <v>1.6679999999999999</v>
      </c>
    </row>
    <row r="982" spans="1:14" ht="17.25" customHeight="1" x14ac:dyDescent="0.35">
      <c r="A982" s="293">
        <f t="shared" si="95"/>
        <v>82</v>
      </c>
      <c r="B982" s="293" t="s">
        <v>681</v>
      </c>
      <c r="C982" s="293">
        <v>35</v>
      </c>
      <c r="D982" s="294">
        <f>'сходові кл'!O988</f>
        <v>0.26780130145876241</v>
      </c>
      <c r="E982" s="294">
        <f>'прибуд тер'!O988</f>
        <v>1.2067544854829151</v>
      </c>
      <c r="F982" s="294">
        <f>'слюсарі х.в.'!P988+водовідведення!P988+зварювальник!M988+'слюсарі ц.о. г.в.'!N988+'гаряча вода'!N988+'аварійні служби'!H988</f>
        <v>0.37739634034314018</v>
      </c>
      <c r="G982" s="294">
        <f>даратиз!K988</f>
        <v>0</v>
      </c>
      <c r="H982" s="294">
        <f>димвенканали!Q988</f>
        <v>0.1136506681827857</v>
      </c>
      <c r="I982" s="294">
        <f>покрівлі!O988+'під зими'!M988+маляри!N988+водій!L988</f>
        <v>0.31320434344023079</v>
      </c>
      <c r="J982" s="294">
        <f>електрики!P988</f>
        <v>7.675328293633725E-2</v>
      </c>
      <c r="K982" s="295">
        <f t="shared" si="92"/>
        <v>2.3555604218441712</v>
      </c>
      <c r="L982" s="295">
        <v>2.9739043246779128E-2</v>
      </c>
      <c r="M982" s="295">
        <f t="shared" si="93"/>
        <v>2.39</v>
      </c>
      <c r="N982" s="295">
        <f t="shared" si="94"/>
        <v>2.8679999999999999</v>
      </c>
    </row>
    <row r="983" spans="1:14" ht="17.25" customHeight="1" x14ac:dyDescent="0.35">
      <c r="A983" s="293">
        <f t="shared" si="95"/>
        <v>83</v>
      </c>
      <c r="B983" s="293" t="s">
        <v>682</v>
      </c>
      <c r="C983" s="293">
        <v>20</v>
      </c>
      <c r="D983" s="294">
        <f>'сходові кл'!O989</f>
        <v>0</v>
      </c>
      <c r="E983" s="294">
        <f>'прибуд тер'!O989</f>
        <v>1.4750540185718861</v>
      </c>
      <c r="F983" s="294">
        <f>'слюсарі х.в.'!P989+водовідведення!P989+зварювальник!M989+'слюсарі ц.о. г.в.'!N989+'гаряча вода'!N989+'аварійні служби'!H989</f>
        <v>0.39333319832864455</v>
      </c>
      <c r="G983" s="294">
        <f>даратиз!K989</f>
        <v>0</v>
      </c>
      <c r="H983" s="294">
        <f>димвенканали!Q989</f>
        <v>0.13400013576909009</v>
      </c>
      <c r="I983" s="294">
        <f>покрівлі!O989+'під зими'!M989+маляри!N989+водій!L989</f>
        <v>0.36725002606316598</v>
      </c>
      <c r="J983" s="294">
        <f>електрики!P989</f>
        <v>8.2954823675242928E-2</v>
      </c>
      <c r="K983" s="295">
        <f t="shared" si="92"/>
        <v>2.45259220240803</v>
      </c>
      <c r="L983" s="295">
        <v>3.0971639195331729E-2</v>
      </c>
      <c r="M983" s="295">
        <f t="shared" si="93"/>
        <v>2.48</v>
      </c>
      <c r="N983" s="295">
        <f t="shared" si="94"/>
        <v>2.976</v>
      </c>
    </row>
    <row r="984" spans="1:14" ht="17.25" customHeight="1" x14ac:dyDescent="0.35">
      <c r="A984" s="293">
        <f t="shared" si="95"/>
        <v>84</v>
      </c>
      <c r="B984" s="293" t="s">
        <v>683</v>
      </c>
      <c r="C984" s="293">
        <v>57</v>
      </c>
      <c r="D984" s="294">
        <f>'сходові кл'!O990</f>
        <v>0</v>
      </c>
      <c r="E984" s="294">
        <f>'прибуд тер'!O990</f>
        <v>1.3891962988772746</v>
      </c>
      <c r="F984" s="294">
        <f>'слюсарі х.в.'!P990+водовідведення!P990+зварювальник!M990+'слюсарі ц.о. г.в.'!N990+'гаряча вода'!N990+'аварійні служби'!H990</f>
        <v>0.53377922687730917</v>
      </c>
      <c r="G984" s="294">
        <f>даратиз!K990</f>
        <v>0</v>
      </c>
      <c r="H984" s="294">
        <f>димвенканали!Q990</f>
        <v>3.0377644019081617E-2</v>
      </c>
      <c r="I984" s="294">
        <f>покрівлі!O990+'під зими'!M990+маляри!N990+водій!L990</f>
        <v>0.37117699438891916</v>
      </c>
      <c r="J984" s="294">
        <f>електрики!P990</f>
        <v>9.6118241543570515E-2</v>
      </c>
      <c r="K984" s="295">
        <f t="shared" si="92"/>
        <v>2.4206484057061552</v>
      </c>
      <c r="L984" s="295">
        <v>3.1629043167011948E-2</v>
      </c>
      <c r="M984" s="295">
        <f t="shared" si="93"/>
        <v>2.4500000000000002</v>
      </c>
      <c r="N984" s="295">
        <f t="shared" si="94"/>
        <v>2.94</v>
      </c>
    </row>
    <row r="985" spans="1:14" ht="17.25" customHeight="1" x14ac:dyDescent="0.35">
      <c r="A985" s="293">
        <f t="shared" si="95"/>
        <v>85</v>
      </c>
      <c r="B985" s="293" t="s">
        <v>1133</v>
      </c>
      <c r="C985" s="293">
        <v>71</v>
      </c>
      <c r="D985" s="294">
        <f>'сходові кл'!O991</f>
        <v>0</v>
      </c>
      <c r="E985" s="294">
        <f>'прибуд тер'!O991</f>
        <v>1.3108903964984553</v>
      </c>
      <c r="F985" s="294">
        <f>'слюсарі х.в.'!P991+водовідведення!P991+зварювальник!M991+'слюсарі ц.о. г.в.'!N991+'гаряча вода'!N991+'аварійні служби'!H991</f>
        <v>0.55460138183447272</v>
      </c>
      <c r="G985" s="294">
        <f>даратиз!K991</f>
        <v>0</v>
      </c>
      <c r="H985" s="294">
        <f>димвенканали!Q991</f>
        <v>3.0303342366614763E-2</v>
      </c>
      <c r="I985" s="294">
        <f>покрівлі!O991+'під зими'!M991+маляри!N991+водій!L991</f>
        <v>0.3706046819734985</v>
      </c>
      <c r="J985" s="294">
        <f>електрики!P991</f>
        <v>0.10422080745437357</v>
      </c>
      <c r="K985" s="295">
        <f t="shared" si="92"/>
        <v>2.370620610127415</v>
      </c>
      <c r="L985" s="295">
        <v>3.1005561331325357E-2</v>
      </c>
      <c r="M985" s="295">
        <f t="shared" si="93"/>
        <v>2.4</v>
      </c>
      <c r="N985" s="295">
        <f t="shared" si="94"/>
        <v>2.88</v>
      </c>
    </row>
    <row r="986" spans="1:14" ht="17.25" customHeight="1" x14ac:dyDescent="0.35">
      <c r="A986" s="293">
        <f t="shared" si="95"/>
        <v>86</v>
      </c>
      <c r="B986" s="293" t="s">
        <v>1007</v>
      </c>
      <c r="C986" s="293">
        <v>23</v>
      </c>
      <c r="D986" s="294">
        <f>'сходові кл'!O992</f>
        <v>0</v>
      </c>
      <c r="E986" s="294">
        <f>'прибуд тер'!O992</f>
        <v>0</v>
      </c>
      <c r="F986" s="294">
        <f>'слюсарі х.в.'!P992+водовідведення!P992+зварювальник!M992+'слюсарі ц.о. г.в.'!N992+'гаряча вода'!N992+'аварійні служби'!H992</f>
        <v>0.39299243880212564</v>
      </c>
      <c r="G986" s="294">
        <f>даратиз!K992</f>
        <v>0</v>
      </c>
      <c r="H986" s="294">
        <f>димвенканали!Q992</f>
        <v>0.13378594117866635</v>
      </c>
      <c r="I986" s="294">
        <f>покрівлі!O992+'під зими'!M992+маляри!N992+водій!L992</f>
        <v>0.36195330051887759</v>
      </c>
      <c r="J986" s="294">
        <f>електрики!P992</f>
        <v>8.2822223253767147E-2</v>
      </c>
      <c r="K986" s="295">
        <f t="shared" si="92"/>
        <v>0.97155390375343686</v>
      </c>
      <c r="L986" s="295">
        <v>1.267536043085353E-2</v>
      </c>
      <c r="M986" s="295">
        <f t="shared" si="93"/>
        <v>0.98</v>
      </c>
      <c r="N986" s="295">
        <f t="shared" si="94"/>
        <v>1.1759999999999999</v>
      </c>
    </row>
    <row r="987" spans="1:14" ht="17.25" customHeight="1" x14ac:dyDescent="0.35">
      <c r="A987" s="293">
        <f t="shared" si="95"/>
        <v>87</v>
      </c>
      <c r="B987" s="293" t="s">
        <v>1008</v>
      </c>
      <c r="C987" s="293">
        <v>13</v>
      </c>
      <c r="D987" s="294">
        <f>'сходові кл'!O993</f>
        <v>0</v>
      </c>
      <c r="E987" s="294">
        <f>'прибуд тер'!O993</f>
        <v>1.1465272698612863</v>
      </c>
      <c r="F987" s="294">
        <f>'слюсарі х.в.'!P993+водовідведення!P993+зварювальник!M993+'слюсарі ц.о. г.в.'!N993+'гаряча вода'!N993+'аварійні служби'!H993</f>
        <v>0.390040077638316</v>
      </c>
      <c r="G987" s="294">
        <f>даратиз!K993</f>
        <v>0</v>
      </c>
      <c r="H987" s="294">
        <f>димвенканали!Q993</f>
        <v>0.13193014628211486</v>
      </c>
      <c r="I987" s="294">
        <f>покрівлі!O993+'під зими'!M993+маляри!N993+водій!L993</f>
        <v>0.3646682824557741</v>
      </c>
      <c r="J987" s="294">
        <f>електрики!P993</f>
        <v>8.1673365175846044E-2</v>
      </c>
      <c r="K987" s="295">
        <f t="shared" si="92"/>
        <v>2.1148391414133374</v>
      </c>
      <c r="L987" s="295">
        <v>2.679792121742532E-2</v>
      </c>
      <c r="M987" s="295">
        <f t="shared" si="93"/>
        <v>2.14</v>
      </c>
      <c r="N987" s="295">
        <f t="shared" si="94"/>
        <v>2.5680000000000001</v>
      </c>
    </row>
    <row r="988" spans="1:14" ht="17.25" customHeight="1" x14ac:dyDescent="0.35">
      <c r="A988" s="293">
        <f t="shared" si="95"/>
        <v>88</v>
      </c>
      <c r="B988" s="293" t="s">
        <v>1009</v>
      </c>
      <c r="C988" s="293">
        <v>19</v>
      </c>
      <c r="D988" s="294">
        <f>'сходові кл'!O994</f>
        <v>0</v>
      </c>
      <c r="E988" s="294">
        <f>'прибуд тер'!O994</f>
        <v>1.2141010470409712</v>
      </c>
      <c r="F988" s="294">
        <f>'слюсарі х.в.'!P994+водовідведення!P994+зварювальник!M994+'слюсарі ц.о. г.в.'!N994+'гаряча вода'!N994+'аварійні служби'!H994</f>
        <v>0.3822051814898213</v>
      </c>
      <c r="G988" s="294">
        <f>даратиз!K994</f>
        <v>0</v>
      </c>
      <c r="H988" s="294">
        <f>димвенканали!Q994</f>
        <v>0.12700528801422409</v>
      </c>
      <c r="I988" s="294">
        <f>покрівлі!O994+'під зими'!M994+маляри!N994+водій!L994</f>
        <v>0.36272757750495677</v>
      </c>
      <c r="J988" s="294">
        <f>електрики!P994</f>
        <v>7.8624556703424484E-2</v>
      </c>
      <c r="K988" s="295">
        <f t="shared" si="92"/>
        <v>2.1646636507533978</v>
      </c>
      <c r="L988" s="295">
        <v>2.7411389404358857E-2</v>
      </c>
      <c r="M988" s="295">
        <f t="shared" si="93"/>
        <v>2.19</v>
      </c>
      <c r="N988" s="295">
        <f t="shared" si="94"/>
        <v>2.6279999999999997</v>
      </c>
    </row>
    <row r="989" spans="1:14" ht="17.25" customHeight="1" x14ac:dyDescent="0.35">
      <c r="A989" s="293">
        <f t="shared" si="95"/>
        <v>89</v>
      </c>
      <c r="B989" s="293" t="s">
        <v>1010</v>
      </c>
      <c r="C989" s="293">
        <v>18</v>
      </c>
      <c r="D989" s="294">
        <f>'сходові кл'!O995</f>
        <v>0</v>
      </c>
      <c r="E989" s="294">
        <f>'прибуд тер'!O995</f>
        <v>1.1883403628262252</v>
      </c>
      <c r="F989" s="294">
        <f>'слюсарі х.в.'!P995+водовідведення!P995+зварювальник!M995+'слюсарі ц.о. г.в.'!N995+'гаряча вода'!N995+'аварійні служби'!H995</f>
        <v>0.3920440818308677</v>
      </c>
      <c r="G989" s="294">
        <f>даратиз!K995</f>
        <v>0</v>
      </c>
      <c r="H989" s="294">
        <f>димвенканали!Q995</f>
        <v>0.14151418698513613</v>
      </c>
      <c r="I989" s="294">
        <f>покрівлі!O995+'під зими'!M995+маляри!N995+водій!L995</f>
        <v>0.36684024331690412</v>
      </c>
      <c r="J989" s="294">
        <f>електрики!P995</f>
        <v>8.2453187249453747E-2</v>
      </c>
      <c r="K989" s="295">
        <f t="shared" si="92"/>
        <v>2.1711920622085872</v>
      </c>
      <c r="L989" s="295">
        <v>2.7499590645806579E-2</v>
      </c>
      <c r="M989" s="295">
        <f t="shared" si="93"/>
        <v>2.2000000000000002</v>
      </c>
      <c r="N989" s="295">
        <f t="shared" si="94"/>
        <v>2.64</v>
      </c>
    </row>
    <row r="990" spans="1:14" ht="17.25" customHeight="1" x14ac:dyDescent="0.35">
      <c r="A990" s="293">
        <f t="shared" si="95"/>
        <v>90</v>
      </c>
      <c r="B990" s="293" t="s">
        <v>1011</v>
      </c>
      <c r="C990" s="293">
        <v>25</v>
      </c>
      <c r="D990" s="294">
        <f>'сходові кл'!O996</f>
        <v>0</v>
      </c>
      <c r="E990" s="294">
        <f>'прибуд тер'!O996</f>
        <v>1.3736674220963174</v>
      </c>
      <c r="F990" s="294">
        <f>'слюсарі х.в.'!P996+водовідведення!P996+зварювальник!M996+'слюсарі ц.о. г.в.'!N996+'гаряча вода'!N996+'аварійні служби'!H996</f>
        <v>0.38970975651917861</v>
      </c>
      <c r="G990" s="294">
        <f>даратиз!K996</f>
        <v>0</v>
      </c>
      <c r="H990" s="294">
        <f>димвенканали!Q996</f>
        <v>0.13597262098025811</v>
      </c>
      <c r="I990" s="294">
        <f>покрівлі!O996+'під зими'!M996+маляри!N996+водій!L996</f>
        <v>0.37886916767339368</v>
      </c>
      <c r="J990" s="294">
        <f>електрики!P996</f>
        <v>8.1544826672264301E-2</v>
      </c>
      <c r="K990" s="295">
        <f t="shared" si="92"/>
        <v>2.3597637939414122</v>
      </c>
      <c r="L990" s="295">
        <v>2.9835315940223435E-2</v>
      </c>
      <c r="M990" s="295">
        <f t="shared" si="93"/>
        <v>2.39</v>
      </c>
      <c r="N990" s="295">
        <f t="shared" si="94"/>
        <v>2.8679999999999999</v>
      </c>
    </row>
    <row r="991" spans="1:14" ht="17.25" customHeight="1" x14ac:dyDescent="0.35">
      <c r="A991" s="293">
        <f t="shared" si="95"/>
        <v>91</v>
      </c>
      <c r="B991" s="293" t="s">
        <v>1012</v>
      </c>
      <c r="C991" s="293">
        <v>15</v>
      </c>
      <c r="D991" s="294">
        <f>'сходові кл'!O997</f>
        <v>0</v>
      </c>
      <c r="E991" s="294">
        <f>'прибуд тер'!O997</f>
        <v>1.1895737531613557</v>
      </c>
      <c r="F991" s="294">
        <f>'слюсарі х.в.'!P997+водовідведення!P997+зварювальник!M997+'слюсарі ц.о. г.в.'!N997+'гаряча вода'!N997+'аварійні служби'!H997</f>
        <v>0.3064360028830373</v>
      </c>
      <c r="G991" s="294">
        <f>даратиз!K997</f>
        <v>0</v>
      </c>
      <c r="H991" s="294">
        <f>димвенканали!Q997</f>
        <v>5.974870958478945E-2</v>
      </c>
      <c r="I991" s="294">
        <f>покрівлі!O997+'під зими'!M997+маляри!N997+водій!L997</f>
        <v>0.42418067735732046</v>
      </c>
      <c r="J991" s="294">
        <f>електрики!P997</f>
        <v>0</v>
      </c>
      <c r="K991" s="295">
        <f t="shared" si="92"/>
        <v>1.979939142986503</v>
      </c>
      <c r="L991" s="295">
        <v>2.5437140130982406E-2</v>
      </c>
      <c r="M991" s="295">
        <f t="shared" si="93"/>
        <v>2.0099999999999998</v>
      </c>
      <c r="N991" s="295">
        <f t="shared" si="94"/>
        <v>2.4119999999999995</v>
      </c>
    </row>
    <row r="992" spans="1:14" ht="17.25" customHeight="1" x14ac:dyDescent="0.35">
      <c r="A992" s="293">
        <f t="shared" si="95"/>
        <v>92</v>
      </c>
      <c r="B992" s="293" t="s">
        <v>1013</v>
      </c>
      <c r="C992" s="293">
        <v>5</v>
      </c>
      <c r="D992" s="294">
        <f>'сходові кл'!O998</f>
        <v>0</v>
      </c>
      <c r="E992" s="294">
        <f>'прибуд тер'!O998</f>
        <v>1.049072451923077</v>
      </c>
      <c r="F992" s="294">
        <f>'слюсарі х.в.'!P998+водовідведення!P998+зварювальник!M998+'слюсарі ц.о. г.в.'!N998+'гаряча вода'!N998+'аварійні служби'!H998</f>
        <v>0.30018261714866323</v>
      </c>
      <c r="G992" s="294">
        <f>даратиз!K998</f>
        <v>0</v>
      </c>
      <c r="H992" s="294">
        <f>димвенканали!Q998</f>
        <v>5.6789999446696507E-2</v>
      </c>
      <c r="I992" s="294">
        <f>покрівлі!O998+'під зими'!M998+маляри!N998+водій!L998</f>
        <v>0.42934014824987599</v>
      </c>
      <c r="J992" s="294">
        <f>електрики!P998</f>
        <v>0</v>
      </c>
      <c r="K992" s="295">
        <f t="shared" si="92"/>
        <v>1.8353852167683127</v>
      </c>
      <c r="L992" s="295">
        <v>2.3723365033958589E-2</v>
      </c>
      <c r="M992" s="295">
        <f t="shared" si="93"/>
        <v>1.86</v>
      </c>
      <c r="N992" s="295">
        <f t="shared" si="94"/>
        <v>2.2320000000000002</v>
      </c>
    </row>
    <row r="993" spans="1:14" ht="17.25" customHeight="1" x14ac:dyDescent="0.35">
      <c r="A993" s="293">
        <f t="shared" si="95"/>
        <v>93</v>
      </c>
      <c r="B993" s="293" t="s">
        <v>1014</v>
      </c>
      <c r="C993" s="293">
        <v>5</v>
      </c>
      <c r="D993" s="294">
        <f>'сходові кл'!O999</f>
        <v>0</v>
      </c>
      <c r="E993" s="294">
        <f>'прибуд тер'!O999</f>
        <v>1.208484984423676</v>
      </c>
      <c r="F993" s="294">
        <f>'слюсарі х.в.'!P999+водовідведення!P999+зварювальник!M999+'слюсарі ц.о. г.в.'!N999+'гаряча вода'!N999+'аварійні служби'!H999</f>
        <v>0.28385474196907357</v>
      </c>
      <c r="G993" s="294">
        <f>даратиз!K999</f>
        <v>0</v>
      </c>
      <c r="H993" s="294">
        <f>димвенканали!Q999</f>
        <v>4.8888133645662191E-2</v>
      </c>
      <c r="I993" s="294">
        <f>покрівлі!O999+'під зими'!M999+маляри!N999+водій!L999</f>
        <v>0.34593870595950232</v>
      </c>
      <c r="J993" s="294">
        <f>електрики!P999</f>
        <v>4.0353257685013029E-2</v>
      </c>
      <c r="K993" s="295">
        <f t="shared" si="92"/>
        <v>1.927519823682927</v>
      </c>
      <c r="L993" s="295">
        <v>2.451454642580159E-2</v>
      </c>
      <c r="M993" s="295">
        <f t="shared" si="93"/>
        <v>1.95</v>
      </c>
      <c r="N993" s="295">
        <f t="shared" si="94"/>
        <v>2.34</v>
      </c>
    </row>
    <row r="994" spans="1:14" ht="17.25" customHeight="1" x14ac:dyDescent="0.35">
      <c r="A994" s="293">
        <f t="shared" si="95"/>
        <v>94</v>
      </c>
      <c r="B994" s="293" t="s">
        <v>1015</v>
      </c>
      <c r="C994" s="293">
        <v>4</v>
      </c>
      <c r="D994" s="294">
        <f>'сходові кл'!O1000</f>
        <v>0</v>
      </c>
      <c r="E994" s="294">
        <f>'прибуд тер'!O1000</f>
        <v>1.3734626416219442</v>
      </c>
      <c r="F994" s="294">
        <f>'слюсарі х.в.'!P1000+водовідведення!P1000+зварювальник!M1000+'слюсарі ц.о. г.в.'!N1000+'гаряча вода'!N1000+'аварійні служби'!H1000</f>
        <v>0.32902669417903729</v>
      </c>
      <c r="G994" s="294">
        <f>даратиз!K1000</f>
        <v>0</v>
      </c>
      <c r="H994" s="294">
        <f>димвенканали!Q1000</f>
        <v>7.0437208616057692E-2</v>
      </c>
      <c r="I994" s="294">
        <f>покрівлі!O1000+'під зими'!M1000+маляри!N1000+водій!L1000</f>
        <v>0.47931575369480689</v>
      </c>
      <c r="J994" s="294">
        <f>електрики!P1000</f>
        <v>5.7931107857286154E-2</v>
      </c>
      <c r="K994" s="295">
        <f t="shared" si="92"/>
        <v>2.3101734059691323</v>
      </c>
      <c r="L994" s="295">
        <v>2.9569807107737732E-2</v>
      </c>
      <c r="M994" s="295">
        <f t="shared" si="93"/>
        <v>2.34</v>
      </c>
      <c r="N994" s="295">
        <f t="shared" si="94"/>
        <v>2.8079999999999998</v>
      </c>
    </row>
    <row r="995" spans="1:14" ht="17.25" customHeight="1" x14ac:dyDescent="0.35">
      <c r="A995" s="293">
        <f t="shared" si="95"/>
        <v>95</v>
      </c>
      <c r="B995" s="293" t="s">
        <v>1016</v>
      </c>
      <c r="C995" s="293">
        <v>12</v>
      </c>
      <c r="D995" s="294">
        <f>'сходові кл'!O1001</f>
        <v>0</v>
      </c>
      <c r="E995" s="294">
        <f>'прибуд тер'!O1001</f>
        <v>1.0379886660657955</v>
      </c>
      <c r="F995" s="294">
        <f>'слюсарі х.в.'!P1001+водовідведення!P1001+зварювальник!M1001+'слюсарі ц.о. г.в.'!N1001+'гаряча вода'!N1001+'аварійні служби'!H1001</f>
        <v>0.26985476291827476</v>
      </c>
      <c r="G995" s="294">
        <f>даратиз!K1001</f>
        <v>0</v>
      </c>
      <c r="H995" s="294">
        <f>димвенканали!Q1001</f>
        <v>3.5360727580571349E-2</v>
      </c>
      <c r="I995" s="294">
        <f>покрівлі!O1001+'під зими'!M1001+маляри!N1001+водій!L1001</f>
        <v>0.41103971978465725</v>
      </c>
      <c r="J995" s="294">
        <f>електрики!P1001</f>
        <v>0</v>
      </c>
      <c r="K995" s="295">
        <f t="shared" si="92"/>
        <v>1.7542438763492991</v>
      </c>
      <c r="L995" s="295">
        <v>2.2424140790517778E-2</v>
      </c>
      <c r="M995" s="295">
        <f t="shared" si="93"/>
        <v>1.78</v>
      </c>
      <c r="N995" s="295">
        <f t="shared" si="94"/>
        <v>2.1360000000000001</v>
      </c>
    </row>
    <row r="996" spans="1:14" ht="17.25" customHeight="1" x14ac:dyDescent="0.35">
      <c r="A996" s="293">
        <f t="shared" si="95"/>
        <v>96</v>
      </c>
      <c r="B996" s="293" t="s">
        <v>874</v>
      </c>
      <c r="C996" s="293">
        <v>27</v>
      </c>
      <c r="D996" s="294">
        <f>'сходові кл'!O1002</f>
        <v>0</v>
      </c>
      <c r="E996" s="294">
        <f>'прибуд тер'!O1002</f>
        <v>0.57175724873666478</v>
      </c>
      <c r="F996" s="294">
        <f>'слюсарі х.в.'!P1002+водовідведення!P1002+зварювальник!M1002+'слюсарі ц.о. г.в.'!N1002+'гаряча вода'!N1002+'аварійні служби'!H1002</f>
        <v>0.4269517835479868</v>
      </c>
      <c r="G996" s="294">
        <f>даратиз!K1002</f>
        <v>0</v>
      </c>
      <c r="H996" s="294">
        <f>димвенканали!Q1002</f>
        <v>8.0850648859120355E-2</v>
      </c>
      <c r="I996" s="294">
        <f>покрівлі!O1002+'під зими'!M1002+маляри!N1002+водій!L1002</f>
        <v>0.40154117567525627</v>
      </c>
      <c r="J996" s="294">
        <f>електрики!P1002</f>
        <v>5.4548269442262126E-2</v>
      </c>
      <c r="K996" s="295">
        <f t="shared" si="92"/>
        <v>1.5356491262612904</v>
      </c>
      <c r="L996" s="295">
        <v>2.0778792342600553E-2</v>
      </c>
      <c r="M996" s="295">
        <f t="shared" si="93"/>
        <v>1.56</v>
      </c>
      <c r="N996" s="295">
        <f t="shared" si="94"/>
        <v>1.8719999999999999</v>
      </c>
    </row>
    <row r="997" spans="1:14" ht="17.25" customHeight="1" x14ac:dyDescent="0.35">
      <c r="A997" s="293">
        <f t="shared" si="95"/>
        <v>97</v>
      </c>
      <c r="B997" s="293" t="s">
        <v>875</v>
      </c>
      <c r="C997" s="293">
        <v>28</v>
      </c>
      <c r="D997" s="294">
        <f>'сходові кл'!O1003</f>
        <v>0</v>
      </c>
      <c r="E997" s="294">
        <f>'прибуд тер'!O1003</f>
        <v>1.3278193645052958</v>
      </c>
      <c r="F997" s="294">
        <f>'слюсарі х.в.'!P1003+водовідведення!P1003+зварювальник!M1003+'слюсарі ц.о. г.в.'!N1003+'гаряча вода'!N1003+'аварійні служби'!H1003</f>
        <v>0.48025687801666339</v>
      </c>
      <c r="G997" s="294">
        <f>даратиз!K1003</f>
        <v>0</v>
      </c>
      <c r="H997" s="294">
        <f>димвенканали!Q1003</f>
        <v>8.7836985147398738E-2</v>
      </c>
      <c r="I997" s="294">
        <f>покрівлі!O1003+'під зими'!M1003+маляри!N1003+водій!L1003</f>
        <v>0.4409688144822933</v>
      </c>
      <c r="J997" s="294">
        <f>електрики!P1003</f>
        <v>7.5290985179541858E-2</v>
      </c>
      <c r="K997" s="295">
        <f t="shared" si="92"/>
        <v>2.412173027331193</v>
      </c>
      <c r="L997" s="295">
        <v>3.1636430440361629E-2</v>
      </c>
      <c r="M997" s="295">
        <f t="shared" si="93"/>
        <v>2.44</v>
      </c>
      <c r="N997" s="295">
        <f t="shared" si="94"/>
        <v>2.9279999999999999</v>
      </c>
    </row>
    <row r="998" spans="1:14" ht="17.25" customHeight="1" x14ac:dyDescent="0.35">
      <c r="A998" s="293">
        <f t="shared" si="95"/>
        <v>98</v>
      </c>
      <c r="B998" s="293" t="s">
        <v>876</v>
      </c>
      <c r="C998" s="293">
        <v>92</v>
      </c>
      <c r="D998" s="294">
        <f>'сходові кл'!O1004</f>
        <v>0</v>
      </c>
      <c r="E998" s="294">
        <f>'прибуд тер'!O1004</f>
        <v>0.51645821026974992</v>
      </c>
      <c r="F998" s="294">
        <f>'слюсарі х.в.'!P1004+водовідведення!P1004+зварювальник!M1004+'слюсарі ц.о. г.в.'!N1004+'гаряча вода'!N1004+'аварійні служби'!H1004</f>
        <v>0.46858796380256407</v>
      </c>
      <c r="G998" s="294">
        <f>даратиз!K1004</f>
        <v>1.7865555168670499E-2</v>
      </c>
      <c r="H998" s="294">
        <f>димвенканали!Q1004</f>
        <v>8.5714196998723624E-2</v>
      </c>
      <c r="I998" s="294">
        <f>покрівлі!O1004+'під зими'!M1004+маляри!N1004+водій!L1004</f>
        <v>0.24287631175691074</v>
      </c>
      <c r="J998" s="294">
        <f>електрики!P1004</f>
        <v>7.075023775345872E-2</v>
      </c>
      <c r="K998" s="295">
        <f t="shared" si="92"/>
        <v>1.4022524757500778</v>
      </c>
      <c r="L998" s="295">
        <v>1.8959269110455576E-2</v>
      </c>
      <c r="M998" s="295">
        <f t="shared" si="93"/>
        <v>1.42</v>
      </c>
      <c r="N998" s="295">
        <f t="shared" si="94"/>
        <v>1.704</v>
      </c>
    </row>
    <row r="999" spans="1:14" ht="17.25" customHeight="1" x14ac:dyDescent="0.35">
      <c r="A999" s="293">
        <f t="shared" si="95"/>
        <v>99</v>
      </c>
      <c r="B999" s="293" t="s">
        <v>877</v>
      </c>
      <c r="C999" s="293">
        <v>231</v>
      </c>
      <c r="D999" s="294">
        <f>'сходові кл'!O1005</f>
        <v>0.33803510972089684</v>
      </c>
      <c r="E999" s="294">
        <f>'прибуд тер'!O1005</f>
        <v>1.4166636668955612</v>
      </c>
      <c r="F999" s="294">
        <f>'слюсарі х.в.'!P1005+водовідведення!P1005+зварювальник!M1005+'слюсарі ц.о. г.в.'!N1005+'гаряча вода'!N1005+'аварійні служби'!H1005</f>
        <v>0.67224162454292247</v>
      </c>
      <c r="G999" s="294">
        <f>даратиз!K1005</f>
        <v>1.5377832573818589E-2</v>
      </c>
      <c r="H999" s="294">
        <f>димвенканали!Q1005</f>
        <v>9.7965484114224136E-2</v>
      </c>
      <c r="I999" s="294">
        <f>покрівлі!O1005+'під зими'!M1005+маляри!N1005+водій!L1005</f>
        <v>0.23671135624111581</v>
      </c>
      <c r="J999" s="294">
        <f>електрики!P1005</f>
        <v>0.12129404816364174</v>
      </c>
      <c r="K999" s="295">
        <f t="shared" si="92"/>
        <v>2.8982891222521809</v>
      </c>
      <c r="L999" s="295">
        <v>3.6507620662872192E-2</v>
      </c>
      <c r="M999" s="295">
        <f t="shared" si="93"/>
        <v>2.93</v>
      </c>
      <c r="N999" s="295">
        <f t="shared" si="94"/>
        <v>3.516</v>
      </c>
    </row>
    <row r="1000" spans="1:14" ht="17.25" customHeight="1" x14ac:dyDescent="0.35">
      <c r="A1000" s="293">
        <f t="shared" si="95"/>
        <v>100</v>
      </c>
      <c r="B1000" s="293" t="s">
        <v>878</v>
      </c>
      <c r="C1000" s="293">
        <v>219</v>
      </c>
      <c r="D1000" s="294">
        <f>'сходові кл'!O1006</f>
        <v>0.49967676721100596</v>
      </c>
      <c r="E1000" s="294">
        <f>'прибуд тер'!O1006</f>
        <v>0.99446618234184114</v>
      </c>
      <c r="F1000" s="294">
        <f>'слюсарі х.в.'!P1006+водовідведення!P1006+зварювальник!M1006+'слюсарі ц.о. г.в.'!N1006+'гаряча вода'!N1006+'аварійні служби'!H1006</f>
        <v>0.50930662775026569</v>
      </c>
      <c r="G1000" s="294">
        <f>даратиз!K1006</f>
        <v>7.0631393385639099E-3</v>
      </c>
      <c r="H1000" s="294">
        <f>димвенканали!Q1006</f>
        <v>4.6756651803329718E-2</v>
      </c>
      <c r="I1000" s="294">
        <f>покрівлі!O1006+'під зими'!M1006+маляри!N1006+водій!L1006</f>
        <v>0.19484205610602121</v>
      </c>
      <c r="J1000" s="294">
        <f>електрики!P1006</f>
        <v>5.7890833971597284E-2</v>
      </c>
      <c r="K1000" s="295">
        <f t="shared" si="92"/>
        <v>2.3100022585226245</v>
      </c>
      <c r="L1000" s="295">
        <v>2.9218683362822448E-2</v>
      </c>
      <c r="M1000" s="295">
        <f t="shared" si="93"/>
        <v>2.34</v>
      </c>
      <c r="N1000" s="295">
        <f t="shared" si="94"/>
        <v>2.8079999999999998</v>
      </c>
    </row>
    <row r="1001" spans="1:14" ht="17.25" customHeight="1" x14ac:dyDescent="0.35">
      <c r="A1001" s="293">
        <f t="shared" si="95"/>
        <v>101</v>
      </c>
      <c r="B1001" s="293" t="s">
        <v>1017</v>
      </c>
      <c r="C1001" s="293">
        <v>20</v>
      </c>
      <c r="D1001" s="294">
        <f>'сходові кл'!O1007</f>
        <v>0</v>
      </c>
      <c r="E1001" s="294">
        <f>'прибуд тер'!O1007</f>
        <v>0.68510854003139721</v>
      </c>
      <c r="F1001" s="294">
        <f>'слюсарі х.в.'!P1007+водовідведення!P1007+зварювальник!M1007+'слюсарі ц.о. г.в.'!N1007+'гаряча вода'!N1007+'аварійні служби'!H1007</f>
        <v>0.38918339992770412</v>
      </c>
      <c r="G1001" s="294">
        <f>даратиз!K1007</f>
        <v>0</v>
      </c>
      <c r="H1001" s="294">
        <f>димвенканали!Q1007</f>
        <v>0.13139165588912663</v>
      </c>
      <c r="I1001" s="294">
        <f>покрівлі!O1007+'під зими'!M1007+маляри!N1007+водій!L1007</f>
        <v>0.36954873495974222</v>
      </c>
      <c r="J1001" s="294">
        <f>електрики!P1007</f>
        <v>8.1340004501658916E-2</v>
      </c>
      <c r="K1001" s="295">
        <f t="shared" si="92"/>
        <v>1.6565723353096291</v>
      </c>
      <c r="L1001" s="295">
        <v>2.1141551031342749E-2</v>
      </c>
      <c r="M1001" s="295">
        <f t="shared" si="93"/>
        <v>1.68</v>
      </c>
      <c r="N1001" s="295">
        <f t="shared" si="94"/>
        <v>2.016</v>
      </c>
    </row>
    <row r="1002" spans="1:14" ht="17.25" customHeight="1" x14ac:dyDescent="0.35">
      <c r="A1002" s="293">
        <f t="shared" si="95"/>
        <v>102</v>
      </c>
      <c r="B1002" s="293" t="s">
        <v>1018</v>
      </c>
      <c r="C1002" s="293">
        <v>14</v>
      </c>
      <c r="D1002" s="294">
        <f>'сходові кл'!O1008</f>
        <v>0</v>
      </c>
      <c r="E1002" s="294">
        <f>'прибуд тер'!O1008</f>
        <v>0.58251526623376615</v>
      </c>
      <c r="F1002" s="294">
        <f>'слюсарі х.в.'!P1008+водовідведення!P1008+зварювальник!M1008+'слюсарі ц.о. г.в.'!N1008+'гаряча вода'!N1008+'аварійні служби'!H1008</f>
        <v>0.39630940088415778</v>
      </c>
      <c r="G1002" s="294">
        <f>даратиз!K1008</f>
        <v>0</v>
      </c>
      <c r="H1002" s="294">
        <f>димвенканали!Q1008</f>
        <v>0.13587091688534686</v>
      </c>
      <c r="I1002" s="294">
        <f>покрівлі!O1008+'під зими'!M1008+маляри!N1008+водій!L1008</f>
        <v>0.37747000155154864</v>
      </c>
      <c r="J1002" s="294">
        <f>електрики!P1008</f>
        <v>8.411295920057911E-2</v>
      </c>
      <c r="K1002" s="295">
        <f t="shared" si="92"/>
        <v>1.5762785447553986</v>
      </c>
      <c r="L1002" s="295">
        <v>2.0156264045963612E-2</v>
      </c>
      <c r="M1002" s="295">
        <f t="shared" si="93"/>
        <v>1.6</v>
      </c>
      <c r="N1002" s="295">
        <f t="shared" si="94"/>
        <v>1.92</v>
      </c>
    </row>
    <row r="1003" spans="1:14" ht="17.25" customHeight="1" x14ac:dyDescent="0.35">
      <c r="A1003" s="293">
        <f t="shared" si="95"/>
        <v>103</v>
      </c>
      <c r="B1003" s="293" t="s">
        <v>1019</v>
      </c>
      <c r="C1003" s="293">
        <v>23</v>
      </c>
      <c r="D1003" s="294">
        <f>'сходові кл'!O1009</f>
        <v>0</v>
      </c>
      <c r="E1003" s="294">
        <f>'прибуд тер'!O1009</f>
        <v>0.70981100986842105</v>
      </c>
      <c r="F1003" s="294">
        <f>'слюсарі х.в.'!P1009+водовідведення!P1009+зварювальник!M1009+'слюсарі ц.о. г.в.'!N1009+'гаряча вода'!N1009+'аварійні служби'!H1009</f>
        <v>0.39915355038870726</v>
      </c>
      <c r="G1003" s="294">
        <f>даратиз!K1009</f>
        <v>0</v>
      </c>
      <c r="H1003" s="294">
        <f>димвенканали!Q1009</f>
        <v>0.13765869210752249</v>
      </c>
      <c r="I1003" s="294">
        <f>покрівлі!O1009+'під зими'!M1009+маляри!N1009+водій!L1009</f>
        <v>0.38468889267728323</v>
      </c>
      <c r="J1003" s="294">
        <f>електрики!P1009</f>
        <v>8.521970866374462E-2</v>
      </c>
      <c r="K1003" s="295">
        <f t="shared" si="92"/>
        <v>1.7165318537056784</v>
      </c>
      <c r="L1003" s="295">
        <v>2.1894171231423728E-2</v>
      </c>
      <c r="M1003" s="295">
        <f t="shared" si="93"/>
        <v>1.74</v>
      </c>
      <c r="N1003" s="295">
        <f t="shared" si="94"/>
        <v>2.0880000000000001</v>
      </c>
    </row>
    <row r="1004" spans="1:14" ht="17.25" customHeight="1" x14ac:dyDescent="0.35">
      <c r="A1004" s="293">
        <f t="shared" si="95"/>
        <v>104</v>
      </c>
      <c r="B1004" s="293" t="s">
        <v>1020</v>
      </c>
      <c r="C1004" s="293">
        <v>19</v>
      </c>
      <c r="D1004" s="294">
        <f>'сходові кл'!O1010</f>
        <v>0</v>
      </c>
      <c r="E1004" s="294">
        <f>'прибуд тер'!O1010</f>
        <v>0.60212925809493867</v>
      </c>
      <c r="F1004" s="294">
        <f>'слюсарі х.в.'!P1010+водовідведення!P1010+зварювальник!M1010+'слюсарі ц.о. г.в.'!N1010+'гаряча вода'!N1010+'аварійні служби'!H1010</f>
        <v>0.36328472119222449</v>
      </c>
      <c r="G1004" s="294">
        <f>даратиз!K1010</f>
        <v>0</v>
      </c>
      <c r="H1004" s="294">
        <f>димвенканали!Q1010</f>
        <v>0.11511226689909142</v>
      </c>
      <c r="I1004" s="294">
        <f>покрівлі!O1010+'під зими'!M1010+маляри!N1010+водій!L1010</f>
        <v>0.37274903291056577</v>
      </c>
      <c r="J1004" s="294">
        <f>електрики!P1010</f>
        <v>7.1262000957422411E-2</v>
      </c>
      <c r="K1004" s="295">
        <f t="shared" si="92"/>
        <v>1.5245372800542429</v>
      </c>
      <c r="L1004" s="295">
        <v>1.9511780133277132E-2</v>
      </c>
      <c r="M1004" s="295">
        <f t="shared" si="93"/>
        <v>1.54</v>
      </c>
      <c r="N1004" s="295">
        <f t="shared" si="94"/>
        <v>1.8479999999999999</v>
      </c>
    </row>
    <row r="1005" spans="1:14" ht="17.25" customHeight="1" x14ac:dyDescent="0.35">
      <c r="A1005" s="293">
        <f t="shared" si="95"/>
        <v>105</v>
      </c>
      <c r="B1005" s="293" t="s">
        <v>1021</v>
      </c>
      <c r="C1005" s="293">
        <v>9</v>
      </c>
      <c r="D1005" s="294">
        <f>'сходові кл'!O1011</f>
        <v>0</v>
      </c>
      <c r="E1005" s="294">
        <f>'прибуд тер'!O1011</f>
        <v>0</v>
      </c>
      <c r="F1005" s="294">
        <f>'слюсарі х.в.'!P1011+водовідведення!P1011+зварювальник!M1011+'слюсарі ц.о. г.в.'!N1011+'гаряча вода'!N1011+'аварійні служби'!H1011</f>
        <v>0.34357046367952204</v>
      </c>
      <c r="G1005" s="294">
        <f>даратиз!K1011</f>
        <v>0</v>
      </c>
      <c r="H1005" s="294">
        <f>димвенканали!Q1011</f>
        <v>7.7040210605093598E-2</v>
      </c>
      <c r="I1005" s="294">
        <f>покрівлі!O1011+'під зими'!M1011+маляри!N1011+водій!L1011</f>
        <v>0.31279024360356117</v>
      </c>
      <c r="J1005" s="294">
        <f>електрики!P1011</f>
        <v>6.3590553347516857E-2</v>
      </c>
      <c r="K1005" s="295">
        <f t="shared" si="92"/>
        <v>0.79699147123569369</v>
      </c>
      <c r="L1005" s="295">
        <v>1.0467211609245481E-2</v>
      </c>
      <c r="M1005" s="295">
        <f t="shared" si="93"/>
        <v>0.81</v>
      </c>
      <c r="N1005" s="295">
        <f t="shared" si="94"/>
        <v>0.97199999999999998</v>
      </c>
    </row>
    <row r="1006" spans="1:14" ht="17.25" customHeight="1" x14ac:dyDescent="0.35">
      <c r="A1006" s="293">
        <f t="shared" si="95"/>
        <v>106</v>
      </c>
      <c r="B1006" s="293" t="s">
        <v>1022</v>
      </c>
      <c r="C1006" s="293">
        <v>15</v>
      </c>
      <c r="D1006" s="294">
        <f>'сходові кл'!O1012</f>
        <v>0</v>
      </c>
      <c r="E1006" s="294">
        <f>'прибуд тер'!O1012</f>
        <v>0.56880304985337238</v>
      </c>
      <c r="F1006" s="294">
        <f>'слюсарі х.в.'!P1012+водовідведення!P1012+зварювальник!M1012+'слюсарі ц.о. г.в.'!N1012+'гаряча вода'!N1012+'аварійні служби'!H1012</f>
        <v>0.37539114001198737</v>
      </c>
      <c r="G1006" s="294">
        <f>даратиз!K1012</f>
        <v>0</v>
      </c>
      <c r="H1006" s="294">
        <f>димвенканали!Q1012</f>
        <v>0.1227221184770875</v>
      </c>
      <c r="I1006" s="294">
        <f>покрівлі!O1012+'під зими'!M1012+маляри!N1012+водій!L1012</f>
        <v>0.35693007210408506</v>
      </c>
      <c r="J1006" s="294">
        <f>електрики!P1012</f>
        <v>7.5972995406974678E-2</v>
      </c>
      <c r="K1006" s="295">
        <f t="shared" si="92"/>
        <v>1.4998193758535072</v>
      </c>
      <c r="L1006" s="295">
        <v>1.9195142841693609E-2</v>
      </c>
      <c r="M1006" s="295">
        <f t="shared" si="93"/>
        <v>1.52</v>
      </c>
      <c r="N1006" s="295">
        <f t="shared" si="94"/>
        <v>1.8239999999999998</v>
      </c>
    </row>
    <row r="1007" spans="1:14" ht="17.25" customHeight="1" x14ac:dyDescent="0.35">
      <c r="A1007" s="293">
        <f t="shared" si="95"/>
        <v>107</v>
      </c>
      <c r="B1007" s="293" t="s">
        <v>1023</v>
      </c>
      <c r="C1007" s="293">
        <v>6</v>
      </c>
      <c r="D1007" s="294">
        <f>'сходові кл'!O1013</f>
        <v>0</v>
      </c>
      <c r="E1007" s="294">
        <f>'прибуд тер'!O1013</f>
        <v>1.2537934065934067</v>
      </c>
      <c r="F1007" s="294">
        <f>'слюсарі х.в.'!P1013+водовідведення!P1013+зварювальник!M1013+'слюсарі ц.о. г.в.'!N1013+'гаряча вода'!N1013+'аварійні служби'!H1013</f>
        <v>0.34153700137572973</v>
      </c>
      <c r="G1007" s="294">
        <f>даратиз!K1013</f>
        <v>0</v>
      </c>
      <c r="H1007" s="294">
        <f>димвенканали!Q1013</f>
        <v>0.10144208726734044</v>
      </c>
      <c r="I1007" s="294">
        <f>покрівлі!O1013+'під зими'!M1013+маляри!N1013+водій!L1013</f>
        <v>0.43232599551293316</v>
      </c>
      <c r="J1007" s="294">
        <f>електрики!P1013</f>
        <v>6.279926818142785E-2</v>
      </c>
      <c r="K1007" s="295">
        <f t="shared" si="92"/>
        <v>2.1918977589308377</v>
      </c>
      <c r="L1007" s="295">
        <v>2.7880357863975327E-2</v>
      </c>
      <c r="M1007" s="295">
        <f t="shared" si="93"/>
        <v>2.2200000000000002</v>
      </c>
      <c r="N1007" s="295">
        <f t="shared" si="94"/>
        <v>2.6640000000000001</v>
      </c>
    </row>
    <row r="1008" spans="1:14" ht="17.25" customHeight="1" x14ac:dyDescent="0.35">
      <c r="A1008" s="293">
        <f t="shared" si="95"/>
        <v>108</v>
      </c>
      <c r="B1008" s="293" t="s">
        <v>1024</v>
      </c>
      <c r="C1008" s="293">
        <v>22</v>
      </c>
      <c r="D1008" s="294">
        <f>'сходові кл'!O1014</f>
        <v>0</v>
      </c>
      <c r="E1008" s="294">
        <f>'прибуд тер'!O1014</f>
        <v>0.50802866329479779</v>
      </c>
      <c r="F1008" s="294">
        <f>'слюсарі х.в.'!P1014+водовідведення!P1014+зварювальник!M1014+'слюсарі ц.о. г.в.'!N1014+'гаряча вода'!N1014+'аварійні служби'!H1014</f>
        <v>0.34050050193554132</v>
      </c>
      <c r="G1008" s="294">
        <f>даратиз!K1014</f>
        <v>0</v>
      </c>
      <c r="H1008" s="294">
        <f>димвенканали!Q1014</f>
        <v>0.1007905645488604</v>
      </c>
      <c r="I1008" s="294">
        <f>покрівлі!O1014+'під зими'!M1014+маляри!N1014+водій!L1014</f>
        <v>0.34885302692100989</v>
      </c>
      <c r="J1008" s="294">
        <f>електрики!P1014</f>
        <v>6.239593312567044E-2</v>
      </c>
      <c r="K1008" s="295">
        <f t="shared" si="92"/>
        <v>1.3605686898258798</v>
      </c>
      <c r="L1008" s="295">
        <v>1.7467179413837734E-2</v>
      </c>
      <c r="M1008" s="295">
        <f t="shared" si="93"/>
        <v>1.38</v>
      </c>
      <c r="N1008" s="295">
        <f t="shared" si="94"/>
        <v>1.6559999999999999</v>
      </c>
    </row>
    <row r="1009" spans="1:14" ht="17.25" customHeight="1" x14ac:dyDescent="0.35">
      <c r="A1009" s="293">
        <f t="shared" si="95"/>
        <v>109</v>
      </c>
      <c r="B1009" s="293" t="s">
        <v>1025</v>
      </c>
      <c r="C1009" s="293">
        <v>11</v>
      </c>
      <c r="D1009" s="294">
        <f>'сходові кл'!O1015</f>
        <v>0</v>
      </c>
      <c r="E1009" s="294">
        <f>'прибуд тер'!O1015</f>
        <v>1.0913711565096953</v>
      </c>
      <c r="F1009" s="294">
        <f>'слюсарі х.в.'!P1015+водовідведення!P1015+зварювальник!M1015+'слюсарі ц.о. г.в.'!N1015+'гаряча вода'!N1015+'аварійні служби'!H1015</f>
        <v>0.35304838999916821</v>
      </c>
      <c r="G1009" s="294">
        <f>даратиз!K1015</f>
        <v>0</v>
      </c>
      <c r="H1009" s="294">
        <f>димвенканали!Q1015</f>
        <v>7.2451943214485517E-2</v>
      </c>
      <c r="I1009" s="294">
        <f>покрівлі!O1015+'під зими'!M1015+маляри!N1015+водій!L1015</f>
        <v>0.34859998364186834</v>
      </c>
      <c r="J1009" s="294">
        <f>електрики!P1015</f>
        <v>6.7278717366114182E-2</v>
      </c>
      <c r="K1009" s="295">
        <f t="shared" si="92"/>
        <v>1.9327501907313314</v>
      </c>
      <c r="L1009" s="295">
        <v>2.4517724941700521E-2</v>
      </c>
      <c r="M1009" s="295">
        <f t="shared" si="93"/>
        <v>1.96</v>
      </c>
      <c r="N1009" s="295">
        <f t="shared" si="94"/>
        <v>2.3519999999999999</v>
      </c>
    </row>
    <row r="1010" spans="1:14" ht="17.25" customHeight="1" x14ac:dyDescent="0.35">
      <c r="A1010" s="293">
        <f t="shared" si="95"/>
        <v>110</v>
      </c>
      <c r="B1010" s="293" t="s">
        <v>1026</v>
      </c>
      <c r="C1010" s="293">
        <v>26</v>
      </c>
      <c r="D1010" s="294">
        <f>'сходові кл'!O1016</f>
        <v>0</v>
      </c>
      <c r="E1010" s="294">
        <f>'прибуд тер'!O1016</f>
        <v>0.64882651799446334</v>
      </c>
      <c r="F1010" s="294">
        <f>'слюсарі х.в.'!P1016+водовідведення!P1016+зварювальник!M1016+'слюсарі ц.о. г.в.'!N1016+'гаряча вода'!N1016+'аварійні служби'!H1016</f>
        <v>0.3849398016958695</v>
      </c>
      <c r="G1010" s="294">
        <f>даратиз!K1016</f>
        <v>0</v>
      </c>
      <c r="H1010" s="294">
        <f>димвенканали!Q1016</f>
        <v>0.12872421532047626</v>
      </c>
      <c r="I1010" s="294">
        <f>покрівлі!O1016+'під зими'!M1016+маляри!N1016+водій!L1016</f>
        <v>0.36198604923539024</v>
      </c>
      <c r="J1010" s="294">
        <f>електрики!P1016</f>
        <v>7.968868481629765E-2</v>
      </c>
      <c r="K1010" s="295">
        <f t="shared" si="92"/>
        <v>1.604165269062497</v>
      </c>
      <c r="L1010" s="295">
        <v>2.0488289295169246E-2</v>
      </c>
      <c r="M1010" s="295">
        <f t="shared" si="93"/>
        <v>1.62</v>
      </c>
      <c r="N1010" s="295">
        <f t="shared" si="94"/>
        <v>1.944</v>
      </c>
    </row>
    <row r="1011" spans="1:14" ht="17.25" customHeight="1" x14ac:dyDescent="0.35">
      <c r="A1011" s="293">
        <f t="shared" si="95"/>
        <v>111</v>
      </c>
      <c r="B1011" s="293" t="s">
        <v>1027</v>
      </c>
      <c r="C1011" s="293">
        <v>12</v>
      </c>
      <c r="D1011" s="294">
        <f>'сходові кл'!O1017</f>
        <v>0</v>
      </c>
      <c r="E1011" s="294">
        <f>'прибуд тер'!O1017</f>
        <v>1.2497541237113403</v>
      </c>
      <c r="F1011" s="294">
        <f>'слюсарі х.в.'!P1017+водовідведення!P1017+зварювальник!M1017+'слюсарі ц.о. г.в.'!N1017+'гаряча вода'!N1017+'аварійні служби'!H1017</f>
        <v>0.39463809653612342</v>
      </c>
      <c r="G1011" s="294">
        <f>даратиз!K1017</f>
        <v>0</v>
      </c>
      <c r="H1011" s="294">
        <f>димвенканали!Q1017</f>
        <v>0.13482036855891377</v>
      </c>
      <c r="I1011" s="294">
        <f>покрівлі!O1017+'під зими'!M1017+маляри!N1017+водій!L1017</f>
        <v>0.57176494869054961</v>
      </c>
      <c r="J1011" s="294">
        <f>електрики!P1017</f>
        <v>8.3462601268615863E-2</v>
      </c>
      <c r="K1011" s="295">
        <f t="shared" si="92"/>
        <v>2.434440138765543</v>
      </c>
      <c r="L1011" s="295">
        <v>3.1023655296505352E-2</v>
      </c>
      <c r="M1011" s="295">
        <f t="shared" si="93"/>
        <v>2.4700000000000002</v>
      </c>
      <c r="N1011" s="295">
        <f t="shared" si="94"/>
        <v>2.964</v>
      </c>
    </row>
    <row r="1012" spans="1:14" ht="17.25" customHeight="1" x14ac:dyDescent="0.35">
      <c r="A1012" s="293">
        <f t="shared" si="95"/>
        <v>112</v>
      </c>
      <c r="B1012" s="293" t="s">
        <v>1028</v>
      </c>
      <c r="C1012" s="293">
        <v>19</v>
      </c>
      <c r="D1012" s="294">
        <f>'сходові кл'!O1018</f>
        <v>0</v>
      </c>
      <c r="E1012" s="294">
        <f>'прибуд тер'!O1018</f>
        <v>0.68865735103426995</v>
      </c>
      <c r="F1012" s="294">
        <f>'слюсарі х.в.'!P1018+водовідведення!P1018+зварювальник!M1018+'слюсарі ц.о. г.в.'!N1018+'гаряча вода'!N1018+'аварійні служби'!H1018</f>
        <v>0.38569850165199471</v>
      </c>
      <c r="G1012" s="294">
        <f>даратиз!K1018</f>
        <v>0</v>
      </c>
      <c r="H1012" s="294">
        <f>димвенканали!Q1018</f>
        <v>0.12920111886596738</v>
      </c>
      <c r="I1012" s="294">
        <f>покрівлі!O1018+'під зими'!M1018+маляри!N1018+водій!L1018</f>
        <v>0.36281887838377669</v>
      </c>
      <c r="J1012" s="294">
        <f>електрики!P1018</f>
        <v>7.9983919215123087E-2</v>
      </c>
      <c r="K1012" s="295">
        <f t="shared" si="92"/>
        <v>1.6463597691511318</v>
      </c>
      <c r="L1012" s="295">
        <v>2.10101068628483E-2</v>
      </c>
      <c r="M1012" s="295">
        <f t="shared" si="93"/>
        <v>1.67</v>
      </c>
      <c r="N1012" s="295">
        <f t="shared" si="94"/>
        <v>2.004</v>
      </c>
    </row>
    <row r="1013" spans="1:14" ht="17.25" customHeight="1" x14ac:dyDescent="0.35">
      <c r="A1013" s="293">
        <f t="shared" si="95"/>
        <v>113</v>
      </c>
      <c r="B1013" s="293" t="s">
        <v>1029</v>
      </c>
      <c r="C1013" s="293">
        <v>10</v>
      </c>
      <c r="D1013" s="294">
        <f>'сходові кл'!O1019</f>
        <v>0</v>
      </c>
      <c r="E1013" s="294">
        <f>'прибуд тер'!O1019</f>
        <v>1.3583914940577249</v>
      </c>
      <c r="F1013" s="294">
        <f>'слюсарі х.в.'!P1019+водовідведення!P1019+зварювальник!M1019+'слюсарі ц.о. г.в.'!N1019+'гаряча вода'!N1019+'аварійні служби'!H1019</f>
        <v>0.27434737696863809</v>
      </c>
      <c r="G1013" s="294">
        <f>даратиз!K1019</f>
        <v>0</v>
      </c>
      <c r="H1013" s="294">
        <f>димвенканали!Q1019</f>
        <v>5.9208039616138707E-2</v>
      </c>
      <c r="I1013" s="294">
        <f>покрівлі!O1019+'під зими'!M1019+маляри!N1019+водій!L1019</f>
        <v>0.34538971888189007</v>
      </c>
      <c r="J1013" s="294">
        <f>електрики!P1019</f>
        <v>3.6653638134943926E-2</v>
      </c>
      <c r="K1013" s="295">
        <f t="shared" si="92"/>
        <v>2.0739902676593354</v>
      </c>
      <c r="L1013" s="295">
        <v>2.6330120249038545E-2</v>
      </c>
      <c r="M1013" s="295">
        <f t="shared" si="93"/>
        <v>2.1</v>
      </c>
      <c r="N1013" s="295">
        <f t="shared" si="94"/>
        <v>2.52</v>
      </c>
    </row>
    <row r="1014" spans="1:14" ht="17.25" customHeight="1" x14ac:dyDescent="0.35">
      <c r="A1014" s="293">
        <f t="shared" si="95"/>
        <v>114</v>
      </c>
      <c r="B1014" s="293" t="s">
        <v>1030</v>
      </c>
      <c r="C1014" s="293">
        <v>11</v>
      </c>
      <c r="D1014" s="294">
        <f>'сходові кл'!O1020</f>
        <v>0</v>
      </c>
      <c r="E1014" s="294">
        <f>'прибуд тер'!O1020</f>
        <v>0.9174926006441223</v>
      </c>
      <c r="F1014" s="294">
        <f>'слюсарі х.в.'!P1020+водовідведення!P1020+зварювальник!M1020+'слюсарі ц.о. г.в.'!N1020+'гаряча вода'!N1020+'аварійні служби'!H1020</f>
        <v>0.24715872010290429</v>
      </c>
      <c r="G1014" s="294">
        <f>даратиз!K1020</f>
        <v>0</v>
      </c>
      <c r="H1014" s="294">
        <f>димвенканали!Q1020</f>
        <v>4.7553622725092087E-2</v>
      </c>
      <c r="I1014" s="294">
        <f>покрівлі!O1020+'під зими'!M1020+маляри!N1020+водій!L1020</f>
        <v>0.25760486116379344</v>
      </c>
      <c r="J1014" s="294">
        <f>електрики!P1020</f>
        <v>2.6073662876185955E-2</v>
      </c>
      <c r="K1014" s="295">
        <f t="shared" si="92"/>
        <v>1.4958834675120982</v>
      </c>
      <c r="L1014" s="295">
        <v>1.9065893128399122E-2</v>
      </c>
      <c r="M1014" s="295">
        <f t="shared" si="93"/>
        <v>1.51</v>
      </c>
      <c r="N1014" s="295">
        <f t="shared" si="94"/>
        <v>1.8119999999999998</v>
      </c>
    </row>
    <row r="1015" spans="1:14" ht="17.25" customHeight="1" x14ac:dyDescent="0.35">
      <c r="A1015" s="293">
        <f t="shared" si="95"/>
        <v>115</v>
      </c>
      <c r="B1015" s="293" t="s">
        <v>1031</v>
      </c>
      <c r="C1015" s="293">
        <v>13</v>
      </c>
      <c r="D1015" s="294">
        <f>'сходові кл'!O1021</f>
        <v>0</v>
      </c>
      <c r="E1015" s="294">
        <f>'прибуд тер'!O1021</f>
        <v>1.197139734927235</v>
      </c>
      <c r="F1015" s="294">
        <f>'слюсарі х.в.'!P1021+водовідведення!P1021+зварювальник!M1021+'слюсарі ц.о. г.в.'!N1021+'гаряча вода'!N1021+'аварійні служби'!H1021</f>
        <v>0.35316820590454645</v>
      </c>
      <c r="G1015" s="294">
        <f>даратиз!K1021</f>
        <v>0</v>
      </c>
      <c r="H1015" s="294">
        <f>димвенканали!Q1021</f>
        <v>0.12234738227851531</v>
      </c>
      <c r="I1015" s="294">
        <f>покрівлі!O1021+'під зими'!M1021+маляри!N1021+водій!L1021</f>
        <v>0.37599219768663572</v>
      </c>
      <c r="J1015" s="294">
        <f>електрики!P1021</f>
        <v>6.7325341563873098E-2</v>
      </c>
      <c r="K1015" s="295">
        <f t="shared" ref="K1015:K1071" si="96">D1015+E1015+F1015+G1015+H1015+I1015+J1015</f>
        <v>2.1159728623608056</v>
      </c>
      <c r="L1015" s="295">
        <v>2.682483390862692E-2</v>
      </c>
      <c r="M1015" s="295">
        <f t="shared" ref="M1015:M1071" si="97">ROUND(K1015+L1015,2)</f>
        <v>2.14</v>
      </c>
      <c r="N1015" s="295">
        <f t="shared" si="94"/>
        <v>2.5680000000000001</v>
      </c>
    </row>
    <row r="1016" spans="1:14" ht="17.25" customHeight="1" x14ac:dyDescent="0.35">
      <c r="A1016" s="293">
        <f t="shared" si="95"/>
        <v>116</v>
      </c>
      <c r="B1016" s="293" t="s">
        <v>1032</v>
      </c>
      <c r="C1016" s="293">
        <v>8</v>
      </c>
      <c r="D1016" s="294">
        <f>'сходові кл'!O1022</f>
        <v>0</v>
      </c>
      <c r="E1016" s="294">
        <f>'прибуд тер'!O1022</f>
        <v>0</v>
      </c>
      <c r="F1016" s="294">
        <f>'слюсарі х.в.'!P1022+водовідведення!P1022+зварювальник!M1022+'слюсарі ц.о. г.в.'!N1022+'гаряча вода'!N1022+'аварійні служби'!H1022</f>
        <v>0.25584619960982247</v>
      </c>
      <c r="G1016" s="294">
        <f>даратиз!K1022</f>
        <v>0</v>
      </c>
      <c r="H1016" s="294">
        <f>димвенканали!Q1022</f>
        <v>4.5685854149221439E-2</v>
      </c>
      <c r="I1016" s="294">
        <f>покрівлі!O1022+'під зими'!M1022+маляри!N1022+водій!L1022</f>
        <v>0.62807578815891363</v>
      </c>
      <c r="J1016" s="294">
        <f>електрики!P1022</f>
        <v>2.8282523399321361E-2</v>
      </c>
      <c r="K1016" s="295">
        <f t="shared" si="96"/>
        <v>0.95789036531727889</v>
      </c>
      <c r="L1016" s="295">
        <v>1.4993852239575622E-2</v>
      </c>
      <c r="M1016" s="295">
        <f t="shared" si="97"/>
        <v>0.97</v>
      </c>
      <c r="N1016" s="295">
        <f t="shared" si="94"/>
        <v>1.1639999999999999</v>
      </c>
    </row>
    <row r="1017" spans="1:14" ht="17.25" customHeight="1" x14ac:dyDescent="0.35">
      <c r="A1017" s="293">
        <f t="shared" si="95"/>
        <v>117</v>
      </c>
      <c r="B1017" s="293" t="s">
        <v>1033</v>
      </c>
      <c r="C1017" s="293">
        <v>29</v>
      </c>
      <c r="D1017" s="294">
        <f>'сходові кл'!O1023</f>
        <v>0</v>
      </c>
      <c r="E1017" s="294">
        <f>'прибуд тер'!O1023</f>
        <v>0.28667019598315513</v>
      </c>
      <c r="F1017" s="294">
        <f>'слюсарі х.в.'!P1023+водовідведення!P1023+зварювальник!M1023+'слюсарі ц.о. г.в.'!N1023+'гаряча вода'!N1023+'аварійні служби'!H1023</f>
        <v>0.39581925267022178</v>
      </c>
      <c r="G1017" s="294">
        <f>даратиз!K1023</f>
        <v>0</v>
      </c>
      <c r="H1017" s="294">
        <f>димвенканали!Q1023</f>
        <v>0.13556281956814653</v>
      </c>
      <c r="I1017" s="294">
        <f>покрівлі!O1023+'під зими'!M1023+маляри!N1023+водій!L1023</f>
        <v>0.35994402458607933</v>
      </c>
      <c r="J1017" s="294">
        <f>електрики!P1023</f>
        <v>8.3922226866790947E-2</v>
      </c>
      <c r="K1017" s="295">
        <f t="shared" si="96"/>
        <v>1.2619185196743938</v>
      </c>
      <c r="L1017" s="295">
        <v>1.6260270650486557E-2</v>
      </c>
      <c r="M1017" s="295">
        <f t="shared" si="97"/>
        <v>1.28</v>
      </c>
      <c r="N1017" s="295">
        <f t="shared" si="94"/>
        <v>1.536</v>
      </c>
    </row>
    <row r="1018" spans="1:14" ht="17.25" customHeight="1" x14ac:dyDescent="0.35">
      <c r="A1018" s="293">
        <f t="shared" si="95"/>
        <v>118</v>
      </c>
      <c r="B1018" s="293" t="s">
        <v>1096</v>
      </c>
      <c r="C1018" s="293">
        <v>53</v>
      </c>
      <c r="D1018" s="294">
        <f>'сходові кл'!O1024</f>
        <v>0.62003886534090591</v>
      </c>
      <c r="E1018" s="294">
        <f>'прибуд тер'!O1024</f>
        <v>0.4890558883546382</v>
      </c>
      <c r="F1018" s="294">
        <f>'слюсарі х.в.'!P1024+водовідведення!P1024+зварювальник!M1024+'слюсарі ц.о. г.в.'!N1024+'гаряча вода'!N1024+'аварійні служби'!H1024</f>
        <v>0.35582621645045542</v>
      </c>
      <c r="G1018" s="294">
        <f>даратиз!K1024</f>
        <v>2.8181071889292829E-2</v>
      </c>
      <c r="H1018" s="294">
        <f>димвенканали!Q1024</f>
        <v>5.5212000352729787E-2</v>
      </c>
      <c r="I1018" s="294">
        <f>покрівлі!O1024+'під зими'!M1024+маляри!N1024+водій!L1024</f>
        <v>0.2876274196807963</v>
      </c>
      <c r="J1018" s="294">
        <f>електрики!P1024</f>
        <v>6.8359658409758772E-2</v>
      </c>
      <c r="K1018" s="295">
        <f t="shared" si="96"/>
        <v>1.9043011204785771</v>
      </c>
      <c r="L1018" s="295">
        <v>2.4187015607857788E-2</v>
      </c>
      <c r="M1018" s="295">
        <f t="shared" si="97"/>
        <v>1.93</v>
      </c>
      <c r="N1018" s="295">
        <f t="shared" si="94"/>
        <v>2.3159999999999998</v>
      </c>
    </row>
    <row r="1019" spans="1:14" ht="17.25" customHeight="1" x14ac:dyDescent="0.35">
      <c r="A1019" s="293">
        <f t="shared" si="95"/>
        <v>119</v>
      </c>
      <c r="B1019" s="293" t="s">
        <v>1034</v>
      </c>
      <c r="C1019" s="293">
        <v>8</v>
      </c>
      <c r="D1019" s="294">
        <f>'сходові кл'!O1025</f>
        <v>0</v>
      </c>
      <c r="E1019" s="294">
        <f>'прибуд тер'!O1025</f>
        <v>0</v>
      </c>
      <c r="F1019" s="294">
        <f>'слюсарі х.в.'!P1025+водовідведення!P1025+зварювальник!M1025+'слюсарі ц.о. г.в.'!N1025+'гаряча вода'!N1025+'аварійні служби'!H1025</f>
        <v>0.43062752086531308</v>
      </c>
      <c r="G1019" s="294">
        <f>даратиз!K1025</f>
        <v>0</v>
      </c>
      <c r="H1019" s="294">
        <f>димвенканали!Q1025</f>
        <v>7.872129872213475E-2</v>
      </c>
      <c r="I1019" s="294">
        <f>покрівлі!O1025+'під зими'!M1025+маляри!N1025+водій!L1025</f>
        <v>0.87252134845313489</v>
      </c>
      <c r="J1019" s="294">
        <f>електрики!P1025</f>
        <v>9.7467236394952458E-2</v>
      </c>
      <c r="K1019" s="295">
        <f t="shared" si="96"/>
        <v>1.4793374044355352</v>
      </c>
      <c r="L1019" s="295">
        <v>1.9917596050443426E-2</v>
      </c>
      <c r="M1019" s="295">
        <f t="shared" si="97"/>
        <v>1.5</v>
      </c>
      <c r="N1019" s="295">
        <f t="shared" si="94"/>
        <v>1.7999999999999998</v>
      </c>
    </row>
    <row r="1020" spans="1:14" ht="17.25" customHeight="1" x14ac:dyDescent="0.35">
      <c r="A1020" s="293">
        <f t="shared" si="95"/>
        <v>120</v>
      </c>
      <c r="B1020" s="293" t="s">
        <v>1035</v>
      </c>
      <c r="C1020" s="293">
        <v>3</v>
      </c>
      <c r="D1020" s="294">
        <f>'сходові кл'!O1026</f>
        <v>0</v>
      </c>
      <c r="E1020" s="294">
        <f>'прибуд тер'!O1026</f>
        <v>0</v>
      </c>
      <c r="F1020" s="294">
        <f>'слюсарі х.в.'!P1026+водовідведення!P1026+зварювальник!M1026+'слюсарі ц.о. г.в.'!N1026+'гаряча вода'!N1026+'аварійні служби'!H1026</f>
        <v>0.36717288236579237</v>
      </c>
      <c r="G1020" s="294">
        <f>даратиз!K1026</f>
        <v>0</v>
      </c>
      <c r="H1020" s="294">
        <f>димвенканали!Q1026</f>
        <v>9.9072543562232093E-2</v>
      </c>
      <c r="I1020" s="294">
        <f>покрівлі!O1026+'під зими'!M1026+маляри!N1026+водій!L1026</f>
        <v>1.3699563557892633</v>
      </c>
      <c r="J1020" s="294">
        <f>електрики!P1026</f>
        <v>0.12266473216751121</v>
      </c>
      <c r="K1020" s="295">
        <f t="shared" si="96"/>
        <v>1.9588665138847989</v>
      </c>
      <c r="L1020" s="295">
        <v>2.6739763348108271E-2</v>
      </c>
      <c r="M1020" s="295">
        <f t="shared" si="97"/>
        <v>1.99</v>
      </c>
      <c r="N1020" s="295">
        <f t="shared" si="94"/>
        <v>2.3879999999999999</v>
      </c>
    </row>
    <row r="1021" spans="1:14" ht="17.25" customHeight="1" x14ac:dyDescent="0.35">
      <c r="A1021" s="293">
        <f t="shared" si="95"/>
        <v>121</v>
      </c>
      <c r="B1021" s="293" t="s">
        <v>1036</v>
      </c>
      <c r="C1021" s="293">
        <v>9</v>
      </c>
      <c r="D1021" s="294">
        <f>'сходові кл'!O1027</f>
        <v>0</v>
      </c>
      <c r="E1021" s="294">
        <f>'прибуд тер'!O1027</f>
        <v>0</v>
      </c>
      <c r="F1021" s="294">
        <f>'слюсарі х.в.'!P1027+водовідведення!P1027+зварювальник!M1027+'слюсарі ц.о. г.в.'!N1027+'гаряча вода'!N1027+'аварійні служби'!H1027</f>
        <v>0.37413962013074642</v>
      </c>
      <c r="G1021" s="294">
        <f>даратиз!K1027</f>
        <v>0</v>
      </c>
      <c r="H1021" s="294">
        <f>димвенканали!Q1027</f>
        <v>6.0967719115219754E-2</v>
      </c>
      <c r="I1021" s="294">
        <f>покрівлі!O1027+'під зими'!M1027+маляри!N1027+водій!L1027</f>
        <v>0.71770897051405358</v>
      </c>
      <c r="J1021" s="294">
        <f>електрики!P1027</f>
        <v>0</v>
      </c>
      <c r="K1021" s="295">
        <f t="shared" si="96"/>
        <v>1.1528163097600197</v>
      </c>
      <c r="L1021" s="295">
        <v>1.6064184012286938E-2</v>
      </c>
      <c r="M1021" s="295">
        <f t="shared" si="97"/>
        <v>1.17</v>
      </c>
      <c r="N1021" s="295">
        <f t="shared" si="94"/>
        <v>1.4039999999999999</v>
      </c>
    </row>
    <row r="1022" spans="1:14" ht="17.25" customHeight="1" x14ac:dyDescent="0.35">
      <c r="A1022" s="293">
        <f t="shared" si="95"/>
        <v>122</v>
      </c>
      <c r="B1022" s="293" t="s">
        <v>1037</v>
      </c>
      <c r="C1022" s="293">
        <v>2</v>
      </c>
      <c r="D1022" s="294">
        <f>'сходові кл'!O1028</f>
        <v>0</v>
      </c>
      <c r="E1022" s="294">
        <f>'прибуд тер'!O1028</f>
        <v>0</v>
      </c>
      <c r="F1022" s="294">
        <f>'слюсарі х.в.'!P1028+водовідведення!P1028+зварювальник!M1028+'слюсарі ц.о. г.в.'!N1028+'гаряча вода'!N1028+'аварійні служби'!H1028</f>
        <v>0.4468842132278773</v>
      </c>
      <c r="G1022" s="294">
        <f>даратиз!K1028</f>
        <v>0</v>
      </c>
      <c r="H1022" s="294">
        <f>димвенканали!Q1028</f>
        <v>0.10546938437222786</v>
      </c>
      <c r="I1022" s="294">
        <f>покрівлі!O1028+'під зими'!M1028+маляри!N1028+водій!L1028</f>
        <v>0.768687950078492</v>
      </c>
      <c r="J1022" s="294">
        <f>електрики!P1028</f>
        <v>0.10379323491097102</v>
      </c>
      <c r="K1022" s="295">
        <f t="shared" si="96"/>
        <v>1.4248347825895682</v>
      </c>
      <c r="L1022" s="295">
        <v>1.9084847786444568E-2</v>
      </c>
      <c r="M1022" s="295">
        <f t="shared" si="97"/>
        <v>1.44</v>
      </c>
      <c r="N1022" s="295">
        <f t="shared" si="94"/>
        <v>1.728</v>
      </c>
    </row>
    <row r="1023" spans="1:14" ht="17.25" customHeight="1" x14ac:dyDescent="0.35">
      <c r="A1023" s="293">
        <f t="shared" si="95"/>
        <v>123</v>
      </c>
      <c r="B1023" s="293" t="s">
        <v>1038</v>
      </c>
      <c r="C1023" s="293">
        <v>5</v>
      </c>
      <c r="D1023" s="294">
        <f>'сходові кл'!O1029</f>
        <v>0</v>
      </c>
      <c r="E1023" s="294">
        <f>'прибуд тер'!O1029</f>
        <v>0</v>
      </c>
      <c r="F1023" s="294">
        <f>'слюсарі х.в.'!P1029+водовідведення!P1029+зварювальник!M1029+'слюсарі ц.о. г.в.'!N1029+'гаряча вода'!N1029+'аварійні служби'!H1029</f>
        <v>0.41523826029861699</v>
      </c>
      <c r="G1023" s="294">
        <f>даратиз!K1029</f>
        <v>0</v>
      </c>
      <c r="H1023" s="294">
        <f>димвенканали!Q1029</f>
        <v>3.8142917648055441E-2</v>
      </c>
      <c r="I1023" s="294">
        <f>покрівлі!O1029+'під зими'!M1029+маляри!N1029+водій!L1029</f>
        <v>0.90048278788355729</v>
      </c>
      <c r="J1023" s="294">
        <f>електрики!P1029</f>
        <v>9.147878331136429E-2</v>
      </c>
      <c r="K1023" s="295">
        <f t="shared" si="96"/>
        <v>1.445342749141594</v>
      </c>
      <c r="L1023" s="295">
        <v>1.9434746095175315E-2</v>
      </c>
      <c r="M1023" s="295">
        <f t="shared" si="97"/>
        <v>1.46</v>
      </c>
      <c r="N1023" s="295">
        <f t="shared" si="94"/>
        <v>1.752</v>
      </c>
    </row>
    <row r="1024" spans="1:14" ht="17.25" customHeight="1" x14ac:dyDescent="0.35">
      <c r="A1024" s="293">
        <f t="shared" si="95"/>
        <v>124</v>
      </c>
      <c r="B1024" s="293" t="s">
        <v>1039</v>
      </c>
      <c r="C1024" s="293">
        <v>6</v>
      </c>
      <c r="D1024" s="294">
        <f>'сходові кл'!O1030</f>
        <v>0</v>
      </c>
      <c r="E1024" s="294">
        <f>'прибуд тер'!O1030</f>
        <v>0</v>
      </c>
      <c r="F1024" s="294">
        <f>'слюсарі х.в.'!P1030+водовідведення!P1030+зварювальник!M1030+'слюсарі ц.о. г.в.'!N1030+'гаряча вода'!N1030+'аварійні служби'!H1030</f>
        <v>0.32232689278110832</v>
      </c>
      <c r="G1024" s="294">
        <f>даратиз!K1030</f>
        <v>0</v>
      </c>
      <c r="H1024" s="294">
        <f>димвенканали!Q1030</f>
        <v>5.5699079140225968E-2</v>
      </c>
      <c r="I1024" s="294">
        <f>покрівлі!O1030+'під зими'!M1030+маляри!N1030+водій!L1030</f>
        <v>0.68188789053879417</v>
      </c>
      <c r="J1024" s="294">
        <f>електрики!P1030</f>
        <v>9.0964857562424034E-2</v>
      </c>
      <c r="K1024" s="295">
        <f t="shared" si="96"/>
        <v>1.1508787200225525</v>
      </c>
      <c r="L1024" s="295">
        <v>1.6615223740016751E-2</v>
      </c>
      <c r="M1024" s="295">
        <f t="shared" si="97"/>
        <v>1.17</v>
      </c>
      <c r="N1024" s="295">
        <f t="shared" si="94"/>
        <v>1.4039999999999999</v>
      </c>
    </row>
    <row r="1025" spans="1:14" ht="17.25" customHeight="1" x14ac:dyDescent="0.35">
      <c r="A1025" s="293">
        <f t="shared" si="95"/>
        <v>125</v>
      </c>
      <c r="B1025" s="293" t="s">
        <v>1040</v>
      </c>
      <c r="C1025" s="293">
        <v>12</v>
      </c>
      <c r="D1025" s="294">
        <f>'сходові кл'!O1031</f>
        <v>0</v>
      </c>
      <c r="E1025" s="294">
        <f>'прибуд тер'!O1031</f>
        <v>0</v>
      </c>
      <c r="F1025" s="294">
        <f>'слюсарі х.в.'!P1031+водовідведення!P1031+зварювальник!M1031+'слюсарі ц.о. г.в.'!N1031+'гаряча вода'!N1031+'аварійні служби'!H1031</f>
        <v>0.32243926842436932</v>
      </c>
      <c r="G1025" s="294">
        <f>даратиз!K1031</f>
        <v>0</v>
      </c>
      <c r="H1025" s="294">
        <f>димвенканали!Q1031</f>
        <v>3.7687538185056588E-2</v>
      </c>
      <c r="I1025" s="294">
        <f>покрівлі!O1031+'під зими'!M1031+маляри!N1031+водій!L1031</f>
        <v>0.73724017288996135</v>
      </c>
      <c r="J1025" s="294">
        <f>електрики!P1031</f>
        <v>9.3324176634648287E-2</v>
      </c>
      <c r="K1025" s="295">
        <f t="shared" si="96"/>
        <v>1.1906911561340354</v>
      </c>
      <c r="L1025" s="295">
        <v>1.5910011234564869E-2</v>
      </c>
      <c r="M1025" s="295">
        <f t="shared" si="97"/>
        <v>1.21</v>
      </c>
      <c r="N1025" s="295">
        <f t="shared" si="94"/>
        <v>1.452</v>
      </c>
    </row>
    <row r="1026" spans="1:14" ht="17.25" customHeight="1" x14ac:dyDescent="0.35">
      <c r="A1026" s="293">
        <f t="shared" si="95"/>
        <v>126</v>
      </c>
      <c r="B1026" s="293" t="s">
        <v>1041</v>
      </c>
      <c r="C1026" s="293">
        <v>7</v>
      </c>
      <c r="D1026" s="294">
        <f>'сходові кл'!O1032</f>
        <v>0</v>
      </c>
      <c r="E1026" s="294">
        <f>'прибуд тер'!O1032</f>
        <v>0</v>
      </c>
      <c r="F1026" s="294">
        <f>'слюсарі х.в.'!P1032+водовідведення!P1032+зварювальник!M1032+'слюсарі ц.о. г.в.'!N1032+'гаряча вода'!N1032+'аварійні служби'!H1032</f>
        <v>0.64889603066541335</v>
      </c>
      <c r="G1026" s="294">
        <f>даратиз!K1032</f>
        <v>0</v>
      </c>
      <c r="H1026" s="294">
        <f>димвенканали!Q1032</f>
        <v>0.19677010568376729</v>
      </c>
      <c r="I1026" s="294">
        <f>покрівлі!O1032+'під зими'!M1032+маляри!N1032+водій!L1032</f>
        <v>0.68191135582834705</v>
      </c>
      <c r="J1026" s="294">
        <f>електрики!P1032</f>
        <v>0.32065637102512856</v>
      </c>
      <c r="K1026" s="295">
        <f t="shared" si="96"/>
        <v>1.848233863202656</v>
      </c>
      <c r="L1026" s="295">
        <v>2.2615069655631689E-2</v>
      </c>
      <c r="M1026" s="295">
        <f t="shared" si="97"/>
        <v>1.87</v>
      </c>
      <c r="N1026" s="295">
        <f t="shared" si="94"/>
        <v>2.2440000000000002</v>
      </c>
    </row>
    <row r="1027" spans="1:14" ht="17.25" customHeight="1" x14ac:dyDescent="0.35">
      <c r="A1027" s="293">
        <f t="shared" si="95"/>
        <v>127</v>
      </c>
      <c r="B1027" s="293" t="s">
        <v>1042</v>
      </c>
      <c r="C1027" s="293">
        <v>17</v>
      </c>
      <c r="D1027" s="294">
        <f>'сходові кл'!O1033</f>
        <v>0</v>
      </c>
      <c r="E1027" s="294">
        <f>'прибуд тер'!O1033</f>
        <v>0.68802974524346971</v>
      </c>
      <c r="F1027" s="294">
        <f>'слюсарі х.в.'!P1033+водовідведення!P1033+зварювальник!M1033+'слюсарі ц.о. г.в.'!N1033+'гаряча вода'!N1033+'аварійні служби'!H1033</f>
        <v>0.39484559481861081</v>
      </c>
      <c r="G1027" s="294">
        <f>даратиз!K1033</f>
        <v>0</v>
      </c>
      <c r="H1027" s="294">
        <f>димвенканали!Q1033</f>
        <v>0.15181964753554558</v>
      </c>
      <c r="I1027" s="294">
        <f>покрівлі!O1033+'під зими'!M1033+маляри!N1033+водій!L1033</f>
        <v>0.3758428339220804</v>
      </c>
      <c r="J1027" s="294">
        <f>електрики!P1033</f>
        <v>8.3543345481387823E-2</v>
      </c>
      <c r="K1027" s="295">
        <f t="shared" si="96"/>
        <v>1.6940811670010942</v>
      </c>
      <c r="L1027" s="295">
        <v>2.1617812605633627E-2</v>
      </c>
      <c r="M1027" s="295">
        <f t="shared" si="97"/>
        <v>1.72</v>
      </c>
      <c r="N1027" s="295">
        <f t="shared" si="94"/>
        <v>2.0640000000000001</v>
      </c>
    </row>
    <row r="1028" spans="1:14" ht="17.25" customHeight="1" x14ac:dyDescent="0.35">
      <c r="A1028" s="293">
        <f t="shared" si="95"/>
        <v>128</v>
      </c>
      <c r="B1028" s="293" t="s">
        <v>1043</v>
      </c>
      <c r="C1028" s="293">
        <v>16</v>
      </c>
      <c r="D1028" s="294">
        <f>'сходові кл'!O1034</f>
        <v>0</v>
      </c>
      <c r="E1028" s="294">
        <f>'прибуд тер'!O1034</f>
        <v>0.53008831858407091</v>
      </c>
      <c r="F1028" s="294">
        <f>'слюсарі х.в.'!P1034+водовідведення!P1034+зварювальник!M1034+'слюсарі ц.о. г.в.'!N1034+'гаряча вода'!N1034+'аварійні служби'!H1034</f>
        <v>0.35343839981506098</v>
      </c>
      <c r="G1028" s="294">
        <f>даратиз!K1034</f>
        <v>0</v>
      </c>
      <c r="H1028" s="294">
        <f>димвенканали!Q1034</f>
        <v>0.12253845054860149</v>
      </c>
      <c r="I1028" s="294">
        <f>покрівлі!O1034+'під зими'!M1034+маляри!N1034+водій!L1034</f>
        <v>0.329814573128068</v>
      </c>
      <c r="J1028" s="294">
        <f>електрики!P1034</f>
        <v>6.7430482649084772E-2</v>
      </c>
      <c r="K1028" s="295">
        <f t="shared" si="96"/>
        <v>1.4033102247248861</v>
      </c>
      <c r="L1028" s="295">
        <v>1.7987700041461701E-2</v>
      </c>
      <c r="M1028" s="295">
        <f t="shared" si="97"/>
        <v>1.42</v>
      </c>
      <c r="N1028" s="295">
        <f t="shared" ref="N1028:N1091" si="98">M1028*1.2</f>
        <v>1.704</v>
      </c>
    </row>
    <row r="1029" spans="1:14" ht="17.25" customHeight="1" x14ac:dyDescent="0.35">
      <c r="A1029" s="293">
        <f t="shared" si="95"/>
        <v>129</v>
      </c>
      <c r="B1029" s="293" t="s">
        <v>1044</v>
      </c>
      <c r="C1029" s="293">
        <v>32</v>
      </c>
      <c r="D1029" s="294">
        <f>'сходові кл'!O1035</f>
        <v>0</v>
      </c>
      <c r="E1029" s="294">
        <f>'прибуд тер'!O1035</f>
        <v>0.5507434796076407</v>
      </c>
      <c r="F1029" s="294">
        <f>'слюсарі х.в.'!P1035+водовідведення!P1035+зварювальник!M1035+'слюсарі ц.о. г.в.'!N1035+'гаряча вода'!N1035+'аварійні служби'!H1035</f>
        <v>0.35200703699604885</v>
      </c>
      <c r="G1029" s="294">
        <f>даратиз!K1035</f>
        <v>0</v>
      </c>
      <c r="H1029" s="294">
        <f>димвенканали!Q1035</f>
        <v>0.12152625890751857</v>
      </c>
      <c r="I1029" s="294">
        <f>покрівлі!O1035+'під зими'!M1035+маляри!N1035+водій!L1035</f>
        <v>0.29240499046135054</v>
      </c>
      <c r="J1029" s="294">
        <f>електрики!P1035</f>
        <v>6.6873493633914219E-2</v>
      </c>
      <c r="K1029" s="295">
        <f t="shared" si="96"/>
        <v>1.3835552596064729</v>
      </c>
      <c r="L1029" s="295">
        <v>1.7715142624143008E-2</v>
      </c>
      <c r="M1029" s="295">
        <f t="shared" si="97"/>
        <v>1.4</v>
      </c>
      <c r="N1029" s="295">
        <f t="shared" si="98"/>
        <v>1.68</v>
      </c>
    </row>
    <row r="1030" spans="1:14" ht="17.25" customHeight="1" x14ac:dyDescent="0.35">
      <c r="A1030" s="293">
        <f t="shared" ref="A1030:A1093" si="99">A1029+1</f>
        <v>130</v>
      </c>
      <c r="B1030" s="293" t="s">
        <v>1045</v>
      </c>
      <c r="C1030" s="293">
        <v>14</v>
      </c>
      <c r="D1030" s="294">
        <f>'сходові кл'!O1036</f>
        <v>0</v>
      </c>
      <c r="E1030" s="294">
        <f>'прибуд тер'!O1036</f>
        <v>0.61761199869366434</v>
      </c>
      <c r="F1030" s="294">
        <f>'слюсарі х.в.'!P1036+водовідведення!P1036+зварювальник!M1036+'слюсарі ц.о. г.в.'!N1036+'гаряча вода'!N1036+'аварійні служби'!H1036</f>
        <v>0.39758007251127192</v>
      </c>
      <c r="G1030" s="294">
        <f>даратиз!K1036</f>
        <v>0</v>
      </c>
      <c r="H1030" s="294">
        <f>димвенканали!Q1036</f>
        <v>0.15375333997639679</v>
      </c>
      <c r="I1030" s="294">
        <f>покрівлі!O1036+'під зими'!M1036+маляри!N1036+водій!L1036</f>
        <v>0.3678049812846137</v>
      </c>
      <c r="J1030" s="294">
        <f>електрики!P1036</f>
        <v>8.4607418137747775E-2</v>
      </c>
      <c r="K1030" s="295">
        <f t="shared" si="96"/>
        <v>1.6213578106036948</v>
      </c>
      <c r="L1030" s="295">
        <v>2.0713753908163109E-2</v>
      </c>
      <c r="M1030" s="295">
        <f t="shared" si="97"/>
        <v>1.64</v>
      </c>
      <c r="N1030" s="295">
        <f t="shared" si="98"/>
        <v>1.9679999999999997</v>
      </c>
    </row>
    <row r="1031" spans="1:14" ht="17.25" customHeight="1" x14ac:dyDescent="0.35">
      <c r="A1031" s="293">
        <f t="shared" si="99"/>
        <v>131</v>
      </c>
      <c r="B1031" s="293" t="s">
        <v>1046</v>
      </c>
      <c r="C1031" s="293">
        <v>13</v>
      </c>
      <c r="D1031" s="294">
        <f>'сходові кл'!O1037</f>
        <v>0</v>
      </c>
      <c r="E1031" s="294">
        <f>'прибуд тер'!O1037</f>
        <v>0.57089577630610744</v>
      </c>
      <c r="F1031" s="294">
        <f>'слюсарі х.в.'!P1037+водовідведення!P1037+зварювальник!M1037+'слюсарі ц.о. г.в.'!N1037+'гаряча вода'!N1037+'аварійні служби'!H1037</f>
        <v>0.34345021612607007</v>
      </c>
      <c r="G1031" s="294">
        <f>даратиз!K1037</f>
        <v>0</v>
      </c>
      <c r="H1031" s="294">
        <f>димвенканали!Q1037</f>
        <v>0.11547528256260164</v>
      </c>
      <c r="I1031" s="294">
        <f>покрівлі!O1037+'під зими'!M1037+маляри!N1037+водій!L1037</f>
        <v>0.32249459890250137</v>
      </c>
      <c r="J1031" s="294">
        <f>електрики!P1037</f>
        <v>6.354376118169823E-2</v>
      </c>
      <c r="K1031" s="295">
        <f t="shared" si="96"/>
        <v>1.4158596350789787</v>
      </c>
      <c r="L1031" s="295">
        <v>1.8187676980557201E-2</v>
      </c>
      <c r="M1031" s="295">
        <f t="shared" si="97"/>
        <v>1.43</v>
      </c>
      <c r="N1031" s="295">
        <f t="shared" si="98"/>
        <v>1.716</v>
      </c>
    </row>
    <row r="1032" spans="1:14" ht="17.25" customHeight="1" x14ac:dyDescent="0.35">
      <c r="A1032" s="293">
        <f t="shared" si="99"/>
        <v>132</v>
      </c>
      <c r="B1032" s="293" t="s">
        <v>1047</v>
      </c>
      <c r="C1032" s="293">
        <v>19</v>
      </c>
      <c r="D1032" s="294">
        <f>'сходові кл'!O1038</f>
        <v>0</v>
      </c>
      <c r="E1032" s="294">
        <f>'прибуд тер'!O1038</f>
        <v>0.6931761452513967</v>
      </c>
      <c r="F1032" s="294">
        <f>'слюсарі х.в.'!P1038+водовідведення!P1038+зварювальник!M1038+'слюсарі ц.о. г.в.'!N1038+'гаряча вода'!N1038+'аварійні служби'!H1038</f>
        <v>0.39893764551340294</v>
      </c>
      <c r="G1032" s="294">
        <f>даратиз!K1038</f>
        <v>0</v>
      </c>
      <c r="H1032" s="294">
        <f>димвенканали!Q1038</f>
        <v>0.15471335097197728</v>
      </c>
      <c r="I1032" s="294">
        <f>покрівлі!O1038+'під зими'!M1038+маляри!N1038+водій!L1038</f>
        <v>0.36924489406608124</v>
      </c>
      <c r="J1032" s="294">
        <f>електрики!P1038</f>
        <v>8.5135693177056743E-2</v>
      </c>
      <c r="K1032" s="295">
        <f t="shared" si="96"/>
        <v>1.7012077289799152</v>
      </c>
      <c r="L1032" s="295">
        <v>2.1701196477099994E-2</v>
      </c>
      <c r="M1032" s="295">
        <f t="shared" si="97"/>
        <v>1.72</v>
      </c>
      <c r="N1032" s="295">
        <f t="shared" si="98"/>
        <v>2.0640000000000001</v>
      </c>
    </row>
    <row r="1033" spans="1:14" ht="17.25" customHeight="1" x14ac:dyDescent="0.35">
      <c r="A1033" s="293">
        <f t="shared" si="99"/>
        <v>133</v>
      </c>
      <c r="B1033" s="293" t="s">
        <v>1048</v>
      </c>
      <c r="C1033" s="293">
        <v>23</v>
      </c>
      <c r="D1033" s="294">
        <f>'сходові кл'!O1039</f>
        <v>0</v>
      </c>
      <c r="E1033" s="294">
        <f>'прибуд тер'!O1039</f>
        <v>0.41024077834179351</v>
      </c>
      <c r="F1033" s="294">
        <f>'слюсарі х.в.'!P1039+водовідведення!P1039+зварювальник!M1039+'слюсарі ц.о. г.в.'!N1039+'гаряча вода'!N1039+'аварійні служби'!H1039</f>
        <v>0.34108188867737288</v>
      </c>
      <c r="G1033" s="294">
        <f>даратиз!K1039</f>
        <v>0</v>
      </c>
      <c r="H1033" s="294">
        <f>димвенканали!Q1039</f>
        <v>0.11380051414254941</v>
      </c>
      <c r="I1033" s="294">
        <f>покрівлі!O1039+'під зими'!M1039+маляри!N1039+водій!L1039</f>
        <v>0.34962047233551652</v>
      </c>
      <c r="J1033" s="294">
        <f>електрики!P1039</f>
        <v>6.2622169286387155E-2</v>
      </c>
      <c r="K1033" s="295">
        <f t="shared" si="96"/>
        <v>1.2773658227836193</v>
      </c>
      <c r="L1033" s="295">
        <v>1.6446076301490815E-2</v>
      </c>
      <c r="M1033" s="295">
        <f t="shared" si="97"/>
        <v>1.29</v>
      </c>
      <c r="N1033" s="295">
        <f t="shared" si="98"/>
        <v>1.548</v>
      </c>
    </row>
    <row r="1034" spans="1:14" ht="17.25" customHeight="1" x14ac:dyDescent="0.35">
      <c r="A1034" s="293">
        <f t="shared" si="99"/>
        <v>134</v>
      </c>
      <c r="B1034" s="293" t="s">
        <v>1049</v>
      </c>
      <c r="C1034" s="293">
        <v>19</v>
      </c>
      <c r="D1034" s="294">
        <f>'сходові кл'!O1040</f>
        <v>0</v>
      </c>
      <c r="E1034" s="294">
        <f>'прибуд тер'!O1040</f>
        <v>0.49416232456140347</v>
      </c>
      <c r="F1034" s="294">
        <f>'слюсарі х.в.'!P1040+водовідведення!P1040+зварювальник!M1040+'слюсарі ц.о. г.в.'!N1040+'гаряча вода'!N1040+'аварійні служби'!H1040</f>
        <v>0.35191836155824818</v>
      </c>
      <c r="G1034" s="294">
        <f>даратиз!K1040</f>
        <v>0</v>
      </c>
      <c r="H1034" s="294">
        <f>димвенканали!Q1040</f>
        <v>0.12146355185957866</v>
      </c>
      <c r="I1034" s="294">
        <f>покрівлі!O1040+'під зими'!M1040+маляри!N1040+водій!L1040</f>
        <v>0.32016934292363336</v>
      </c>
      <c r="J1034" s="294">
        <f>електрики!P1040</f>
        <v>6.683898718725069E-2</v>
      </c>
      <c r="K1034" s="295">
        <f t="shared" si="96"/>
        <v>1.3545525680901145</v>
      </c>
      <c r="L1034" s="295">
        <v>1.7378025225834023E-2</v>
      </c>
      <c r="M1034" s="295">
        <f t="shared" si="97"/>
        <v>1.37</v>
      </c>
      <c r="N1034" s="295">
        <f t="shared" si="98"/>
        <v>1.6440000000000001</v>
      </c>
    </row>
    <row r="1035" spans="1:14" ht="17.25" customHeight="1" x14ac:dyDescent="0.35">
      <c r="A1035" s="293">
        <f t="shared" si="99"/>
        <v>135</v>
      </c>
      <c r="B1035" s="293" t="s">
        <v>1050</v>
      </c>
      <c r="C1035" s="293">
        <v>7</v>
      </c>
      <c r="D1035" s="294">
        <f>'сходові кл'!O1041</f>
        <v>0</v>
      </c>
      <c r="E1035" s="294">
        <f>'прибуд тер'!O1041</f>
        <v>1.0219275026343519</v>
      </c>
      <c r="F1035" s="294">
        <f>'слюсарі х.в.'!P1041+водовідведення!P1041+зварювальник!M1041+'слюсарі ц.о. г.в.'!N1041+'гаряча вода'!N1041+'аварійні служби'!H1041</f>
        <v>0.35553826299175395</v>
      </c>
      <c r="G1035" s="294">
        <f>даратиз!K1041</f>
        <v>0</v>
      </c>
      <c r="H1035" s="294">
        <f>димвенканали!Q1041</f>
        <v>0.24804674763315432</v>
      </c>
      <c r="I1035" s="294">
        <f>покрівлі!O1041+'під зими'!M1041+маляри!N1041+водій!L1041</f>
        <v>0.29478198541265055</v>
      </c>
      <c r="J1035" s="294">
        <f>електрики!P1041</f>
        <v>0</v>
      </c>
      <c r="K1035" s="295">
        <f t="shared" si="96"/>
        <v>1.9202944986719108</v>
      </c>
      <c r="L1035" s="295">
        <v>2.4785991922991579E-2</v>
      </c>
      <c r="M1035" s="295">
        <f t="shared" si="97"/>
        <v>1.95</v>
      </c>
      <c r="N1035" s="295">
        <f t="shared" si="98"/>
        <v>2.34</v>
      </c>
    </row>
    <row r="1036" spans="1:14" ht="17.25" customHeight="1" x14ac:dyDescent="0.35">
      <c r="A1036" s="293">
        <f t="shared" si="99"/>
        <v>136</v>
      </c>
      <c r="B1036" s="293" t="s">
        <v>1051</v>
      </c>
      <c r="C1036" s="293">
        <v>17</v>
      </c>
      <c r="D1036" s="294">
        <f>'сходові кл'!O1042</f>
        <v>0</v>
      </c>
      <c r="E1036" s="294">
        <f>'прибуд тер'!O1042</f>
        <v>0.44910627382550328</v>
      </c>
      <c r="F1036" s="294">
        <f>'слюсарі х.в.'!P1042+водовідведення!P1042+зварювальник!M1042+'слюсарі ц.о. г.в.'!N1042+'гаряча вода'!N1042+'аварійні служби'!H1042</f>
        <v>0.35888115693435496</v>
      </c>
      <c r="G1036" s="294">
        <f>даратиз!K1042</f>
        <v>0</v>
      </c>
      <c r="H1036" s="294">
        <f>димвенканали!Q1042</f>
        <v>0.1263873092638193</v>
      </c>
      <c r="I1036" s="294">
        <f>покрівлі!O1042+'під зими'!M1042+маляри!N1042+водій!L1042</f>
        <v>0.34000511221537377</v>
      </c>
      <c r="J1036" s="294">
        <f>електрики!P1042</f>
        <v>6.9548433379270788E-2</v>
      </c>
      <c r="K1036" s="295">
        <f t="shared" si="96"/>
        <v>1.3439282856183221</v>
      </c>
      <c r="L1036" s="295">
        <v>1.7318856160464687E-2</v>
      </c>
      <c r="M1036" s="295">
        <f t="shared" si="97"/>
        <v>1.36</v>
      </c>
      <c r="N1036" s="295">
        <f t="shared" si="98"/>
        <v>1.6320000000000001</v>
      </c>
    </row>
    <row r="1037" spans="1:14" ht="17.25" customHeight="1" x14ac:dyDescent="0.35">
      <c r="A1037" s="293">
        <f t="shared" si="99"/>
        <v>137</v>
      </c>
      <c r="B1037" s="293" t="s">
        <v>1052</v>
      </c>
      <c r="C1037" s="293">
        <v>16</v>
      </c>
      <c r="D1037" s="294">
        <f>'сходові кл'!O1043</f>
        <v>0</v>
      </c>
      <c r="E1037" s="294">
        <f>'прибуд тер'!O1043</f>
        <v>0.51015050984623689</v>
      </c>
      <c r="F1037" s="294">
        <f>'слюсарі х.в.'!P1043+водовідведення!P1043+зварювальник!M1043+'слюсарі ц.о. г.в.'!N1043+'гаряча вода'!N1043+'аварійні служби'!H1043</f>
        <v>0.35974899835089857</v>
      </c>
      <c r="G1037" s="294">
        <f>даратиз!K1043</f>
        <v>0</v>
      </c>
      <c r="H1037" s="294">
        <f>димвенканали!Q1043</f>
        <v>0.12700100539728268</v>
      </c>
      <c r="I1037" s="294">
        <f>покрівлі!O1043+'під зими'!M1043+маляри!N1043+водій!L1043</f>
        <v>0.50491465151470805</v>
      </c>
      <c r="J1037" s="294">
        <f>електрики!P1043</f>
        <v>6.9886138208196294E-2</v>
      </c>
      <c r="K1037" s="295">
        <f t="shared" si="96"/>
        <v>1.5717013033173224</v>
      </c>
      <c r="L1037" s="295">
        <v>2.0303289269603095E-2</v>
      </c>
      <c r="M1037" s="295">
        <f t="shared" si="97"/>
        <v>1.59</v>
      </c>
      <c r="N1037" s="295">
        <f t="shared" si="98"/>
        <v>1.9079999999999999</v>
      </c>
    </row>
    <row r="1038" spans="1:14" ht="17.25" customHeight="1" x14ac:dyDescent="0.35">
      <c r="A1038" s="293">
        <f t="shared" si="99"/>
        <v>138</v>
      </c>
      <c r="B1038" s="293" t="s">
        <v>1053</v>
      </c>
      <c r="C1038" s="293">
        <v>27</v>
      </c>
      <c r="D1038" s="294">
        <f>'сходові кл'!O1044</f>
        <v>0</v>
      </c>
      <c r="E1038" s="294">
        <f>'прибуд тер'!O1044</f>
        <v>0.37336824492789045</v>
      </c>
      <c r="F1038" s="294">
        <f>'слюсарі х.в.'!P1044+водовідведення!P1044+зварювальник!M1044+'слюсарі ц.о. г.в.'!N1044+'гаряча вода'!N1044+'аварійні служби'!H1044</f>
        <v>0.34289139273662317</v>
      </c>
      <c r="G1038" s="294">
        <f>даратиз!K1044</f>
        <v>0</v>
      </c>
      <c r="H1038" s="294">
        <f>димвенканали!Q1044</f>
        <v>0.11508010926612733</v>
      </c>
      <c r="I1038" s="294">
        <f>покрівлі!O1044+'під зими'!M1044+маляри!N1044+водій!L1044</f>
        <v>0.37324658893679741</v>
      </c>
      <c r="J1038" s="294">
        <f>електрики!P1044</f>
        <v>0</v>
      </c>
      <c r="K1038" s="295">
        <f t="shared" si="96"/>
        <v>1.2045863358674382</v>
      </c>
      <c r="L1038" s="295">
        <v>1.5984811063205814E-2</v>
      </c>
      <c r="M1038" s="295">
        <f t="shared" si="97"/>
        <v>1.22</v>
      </c>
      <c r="N1038" s="295">
        <f t="shared" si="98"/>
        <v>1.464</v>
      </c>
    </row>
    <row r="1039" spans="1:14" ht="17.25" customHeight="1" x14ac:dyDescent="0.35">
      <c r="A1039" s="293">
        <f t="shared" si="99"/>
        <v>139</v>
      </c>
      <c r="B1039" s="293" t="s">
        <v>1054</v>
      </c>
      <c r="C1039" s="293">
        <v>20</v>
      </c>
      <c r="D1039" s="294">
        <f>'сходові кл'!O1045</f>
        <v>0</v>
      </c>
      <c r="E1039" s="294">
        <f>'прибуд тер'!O1045</f>
        <v>0.5133672393460198</v>
      </c>
      <c r="F1039" s="294">
        <f>'слюсарі х.в.'!P1045+водовідведення!P1045+зварювальник!M1045+'слюсарі ц.о. г.в.'!N1045+'гаряча вода'!N1045+'аварійні служби'!H1045</f>
        <v>0.35859373728536648</v>
      </c>
      <c r="G1039" s="294">
        <f>даратиз!K1045</f>
        <v>0</v>
      </c>
      <c r="H1039" s="294">
        <f>димвенканали!Q1045</f>
        <v>0.1261840597715698</v>
      </c>
      <c r="I1039" s="294">
        <f>покрівлі!O1045+'під зими'!M1045+маляри!N1045+водій!L1045</f>
        <v>0.5078315184967771</v>
      </c>
      <c r="J1039" s="294">
        <f>електрики!P1045</f>
        <v>6.9436589208733218E-2</v>
      </c>
      <c r="K1039" s="295">
        <f t="shared" si="96"/>
        <v>1.5754131441084664</v>
      </c>
      <c r="L1039" s="295">
        <v>2.0352054189554266E-2</v>
      </c>
      <c r="M1039" s="295">
        <f t="shared" si="97"/>
        <v>1.6</v>
      </c>
      <c r="N1039" s="295">
        <f t="shared" si="98"/>
        <v>1.92</v>
      </c>
    </row>
    <row r="1040" spans="1:14" ht="17.25" customHeight="1" x14ac:dyDescent="0.35">
      <c r="A1040" s="293">
        <f t="shared" si="99"/>
        <v>140</v>
      </c>
      <c r="B1040" s="293" t="s">
        <v>1055</v>
      </c>
      <c r="C1040" s="293">
        <v>10</v>
      </c>
      <c r="D1040" s="294">
        <f>'сходові кл'!O1046</f>
        <v>0</v>
      </c>
      <c r="E1040" s="294">
        <f>'прибуд тер'!O1046</f>
        <v>0.58344136363636367</v>
      </c>
      <c r="F1040" s="294">
        <f>'слюсарі х.в.'!P1046+водовідведення!P1046+зварювальник!M1046+'слюсарі ц.о. г.в.'!N1046+'гаряча вода'!N1046+'аварійні служби'!H1046</f>
        <v>0.3581643369407882</v>
      </c>
      <c r="G1040" s="294">
        <f>даратиз!K1046</f>
        <v>0</v>
      </c>
      <c r="H1040" s="294">
        <f>димвенканали!Q1046</f>
        <v>0.12588040829083608</v>
      </c>
      <c r="I1040" s="294">
        <f>покрівлі!O1046+'під зими'!M1046+маляри!N1046+водій!L1046</f>
        <v>0.33506792744246738</v>
      </c>
      <c r="J1040" s="294">
        <f>електрики!P1046</f>
        <v>6.9269495812241622E-2</v>
      </c>
      <c r="K1040" s="295">
        <f t="shared" si="96"/>
        <v>1.4718235321226971</v>
      </c>
      <c r="L1040" s="295">
        <v>1.883833467760548E-2</v>
      </c>
      <c r="M1040" s="295">
        <f t="shared" si="97"/>
        <v>1.49</v>
      </c>
      <c r="N1040" s="295">
        <f t="shared" si="98"/>
        <v>1.788</v>
      </c>
    </row>
    <row r="1041" spans="1:14" ht="17.25" customHeight="1" x14ac:dyDescent="0.35">
      <c r="A1041" s="293">
        <f t="shared" si="99"/>
        <v>141</v>
      </c>
      <c r="B1041" s="293" t="s">
        <v>1056</v>
      </c>
      <c r="C1041" s="293">
        <v>25</v>
      </c>
      <c r="D1041" s="294">
        <f>'сходові кл'!O1047</f>
        <v>0</v>
      </c>
      <c r="E1041" s="294">
        <f>'прибуд тер'!O1047</f>
        <v>0.65948211185819072</v>
      </c>
      <c r="F1041" s="294">
        <f>'слюсарі х.в.'!P1047+водовідведення!P1047+зварювальник!M1047+'слюсарі ц.о. г.в.'!N1047+'гаряча вода'!N1047+'аварійні служби'!H1047</f>
        <v>0.38362546764137473</v>
      </c>
      <c r="G1041" s="294">
        <f>даратиз!K1047</f>
        <v>0</v>
      </c>
      <c r="H1041" s="294">
        <f>димвенканали!Q1047</f>
        <v>0.14388530776519773</v>
      </c>
      <c r="I1041" s="294">
        <f>покрівлі!O1047+'під зими'!M1047+маляри!N1047+водій!L1047</f>
        <v>0.37090983279166767</v>
      </c>
      <c r="J1041" s="294">
        <f>електрики!P1047</f>
        <v>0</v>
      </c>
      <c r="K1041" s="295">
        <f t="shared" si="96"/>
        <v>1.5579027200564308</v>
      </c>
      <c r="L1041" s="295">
        <v>2.0373628715757954E-2</v>
      </c>
      <c r="M1041" s="295">
        <f t="shared" si="97"/>
        <v>1.58</v>
      </c>
      <c r="N1041" s="295">
        <f t="shared" si="98"/>
        <v>1.8959999999999999</v>
      </c>
    </row>
    <row r="1042" spans="1:14" ht="17.25" customHeight="1" x14ac:dyDescent="0.35">
      <c r="A1042" s="293">
        <f t="shared" si="99"/>
        <v>142</v>
      </c>
      <c r="B1042" s="293" t="s">
        <v>1057</v>
      </c>
      <c r="C1042" s="293">
        <v>9</v>
      </c>
      <c r="D1042" s="294">
        <f>'сходові кл'!O1048</f>
        <v>0</v>
      </c>
      <c r="E1042" s="294">
        <f>'прибуд тер'!O1048</f>
        <v>0.97911075214538112</v>
      </c>
      <c r="F1042" s="294">
        <f>'слюсарі х.в.'!P1048+водовідведення!P1048+зварювальник!M1048+'слюсарі ц.о. г.в.'!N1048+'гаряча вода'!N1048+'аварійні служби'!H1048</f>
        <v>0.3481900092665503</v>
      </c>
      <c r="G1042" s="294">
        <f>даратиз!K1048</f>
        <v>0</v>
      </c>
      <c r="H1042" s="294">
        <f>димвенканали!Q1048</f>
        <v>0.23765407723762086</v>
      </c>
      <c r="I1042" s="294">
        <f>покрівлі!O1048+'під зими'!M1048+маляри!N1048+водій!L1048</f>
        <v>0.35044221697514766</v>
      </c>
      <c r="J1042" s="294">
        <f>електрики!P1048</f>
        <v>6.5388166162994366E-2</v>
      </c>
      <c r="K1042" s="295">
        <f t="shared" si="96"/>
        <v>1.9807852217876945</v>
      </c>
      <c r="L1042" s="295">
        <v>2.5190852874148482E-2</v>
      </c>
      <c r="M1042" s="295">
        <f t="shared" si="97"/>
        <v>2.0099999999999998</v>
      </c>
      <c r="N1042" s="295">
        <f t="shared" si="98"/>
        <v>2.4119999999999995</v>
      </c>
    </row>
    <row r="1043" spans="1:14" ht="17.25" customHeight="1" x14ac:dyDescent="0.35">
      <c r="A1043" s="293">
        <f t="shared" si="99"/>
        <v>143</v>
      </c>
      <c r="B1043" s="293" t="s">
        <v>1058</v>
      </c>
      <c r="C1043" s="293">
        <v>24</v>
      </c>
      <c r="D1043" s="294">
        <f>'сходові кл'!O1049</f>
        <v>0</v>
      </c>
      <c r="E1043" s="294">
        <f>'прибуд тер'!O1049</f>
        <v>0.62974623376623373</v>
      </c>
      <c r="F1043" s="294">
        <f>'слюсарі х.в.'!P1049+водовідведення!P1049+зварювальник!M1049+'слюсарі ц.о. г.в.'!N1049+'гаряча вода'!N1049+'аварійні служби'!H1049</f>
        <v>0.39630940088415778</v>
      </c>
      <c r="G1043" s="294">
        <f>даратиз!K1049</f>
        <v>0</v>
      </c>
      <c r="H1043" s="294">
        <f>димвенканали!Q1049</f>
        <v>0.15285478149601522</v>
      </c>
      <c r="I1043" s="294">
        <f>покрівлі!O1049+'під зими'!M1049+маляри!N1049+водій!L1049</f>
        <v>0.37747000155154864</v>
      </c>
      <c r="J1043" s="294">
        <f>електрики!P1049</f>
        <v>8.411295920057911E-2</v>
      </c>
      <c r="K1043" s="295">
        <f t="shared" si="96"/>
        <v>1.6404933768985346</v>
      </c>
      <c r="L1043" s="295">
        <v>2.0957324486564319E-2</v>
      </c>
      <c r="M1043" s="295">
        <f t="shared" si="97"/>
        <v>1.66</v>
      </c>
      <c r="N1043" s="295">
        <f t="shared" si="98"/>
        <v>1.9919999999999998</v>
      </c>
    </row>
    <row r="1044" spans="1:14" ht="17.25" customHeight="1" x14ac:dyDescent="0.35">
      <c r="A1044" s="293">
        <f t="shared" si="99"/>
        <v>144</v>
      </c>
      <c r="B1044" s="293" t="s">
        <v>1059</v>
      </c>
      <c r="C1044" s="293">
        <v>23</v>
      </c>
      <c r="D1044" s="294">
        <f>'сходові кл'!O1050</f>
        <v>0</v>
      </c>
      <c r="E1044" s="294">
        <f>'прибуд тер'!O1050</f>
        <v>0.50935357142857141</v>
      </c>
      <c r="F1044" s="294">
        <f>'слюсарі х.в.'!P1050+водовідведення!P1050+зварювальник!M1050+'слюсарі ц.о. г.в.'!N1050+'гаряча вода'!N1050+'аварійні служби'!H1050</f>
        <v>0.37996151633699937</v>
      </c>
      <c r="G1044" s="294">
        <f>даратиз!K1050</f>
        <v>0</v>
      </c>
      <c r="H1044" s="294">
        <f>димвенканали!Q1050</f>
        <v>0.14129433583665274</v>
      </c>
      <c r="I1044" s="294">
        <f>покрівлі!O1050+'під зими'!M1050+маляри!N1050+водій!L1050</f>
        <v>0.36022312616987867</v>
      </c>
      <c r="J1044" s="294">
        <f>електрики!P1050</f>
        <v>7.7751474891291625E-2</v>
      </c>
      <c r="K1044" s="295">
        <f t="shared" si="96"/>
        <v>1.4685840246633939</v>
      </c>
      <c r="L1044" s="295">
        <v>1.881945933272423E-2</v>
      </c>
      <c r="M1044" s="295">
        <f t="shared" si="97"/>
        <v>1.49</v>
      </c>
      <c r="N1044" s="295">
        <f t="shared" si="98"/>
        <v>1.788</v>
      </c>
    </row>
    <row r="1045" spans="1:14" ht="17.25" customHeight="1" x14ac:dyDescent="0.35">
      <c r="A1045" s="293">
        <f t="shared" si="99"/>
        <v>145</v>
      </c>
      <c r="B1045" s="293" t="s">
        <v>1060</v>
      </c>
      <c r="C1045" s="293">
        <v>23</v>
      </c>
      <c r="D1045" s="294">
        <f>'сходові кл'!O1051</f>
        <v>0</v>
      </c>
      <c r="E1045" s="294">
        <f>'прибуд тер'!O1051</f>
        <v>0.44243120437956207</v>
      </c>
      <c r="F1045" s="294">
        <f>'слюсарі х.в.'!P1051+водовідведення!P1051+зварювальник!M1051+'слюсарі ц.о. г.в.'!N1051+'гаряча вода'!N1051+'аварійні служби'!H1051</f>
        <v>0.3670598543792008</v>
      </c>
      <c r="G1045" s="294">
        <f>даратиз!K1051</f>
        <v>0</v>
      </c>
      <c r="H1045" s="294">
        <f>димвенканали!Q1051</f>
        <v>0.13217089472423552</v>
      </c>
      <c r="I1045" s="294">
        <f>покрівлі!O1051+'під зими'!M1051+маляри!N1051+водій!L1051</f>
        <v>0.36226990685875554</v>
      </c>
      <c r="J1045" s="294">
        <f>електрики!P1051</f>
        <v>7.2731025923016196E-2</v>
      </c>
      <c r="K1045" s="295">
        <f t="shared" si="96"/>
        <v>1.3766628862647703</v>
      </c>
      <c r="L1045" s="295">
        <v>1.7684507444197965E-2</v>
      </c>
      <c r="M1045" s="295">
        <f t="shared" si="97"/>
        <v>1.39</v>
      </c>
      <c r="N1045" s="295">
        <f t="shared" si="98"/>
        <v>1.6679999999999999</v>
      </c>
    </row>
    <row r="1046" spans="1:14" ht="17.25" customHeight="1" x14ac:dyDescent="0.35">
      <c r="A1046" s="293">
        <f t="shared" si="99"/>
        <v>146</v>
      </c>
      <c r="B1046" s="293" t="s">
        <v>1061</v>
      </c>
      <c r="C1046" s="293">
        <v>22</v>
      </c>
      <c r="D1046" s="294">
        <f>'сходові кл'!O1052</f>
        <v>0</v>
      </c>
      <c r="E1046" s="294">
        <f>'прибуд тер'!O1052</f>
        <v>0.42810882872277811</v>
      </c>
      <c r="F1046" s="294">
        <f>'слюсарі х.в.'!P1052+водовідведення!P1052+зварювальник!M1052+'слюсарі ц.о. г.в.'!N1052+'гаряча вода'!N1052+'аварійні служби'!H1052</f>
        <v>0.37608061770995171</v>
      </c>
      <c r="G1046" s="294">
        <f>даратиз!K1052</f>
        <v>0</v>
      </c>
      <c r="H1046" s="294">
        <f>димвенканали!Q1052</f>
        <v>0.13854994908997259</v>
      </c>
      <c r="I1046" s="294">
        <f>покрівлі!O1052+'під зими'!M1052+маляри!N1052+водій!L1052</f>
        <v>0.36859568086175809</v>
      </c>
      <c r="J1046" s="294">
        <f>електрики!P1052</f>
        <v>7.6241293213002839E-2</v>
      </c>
      <c r="K1046" s="295">
        <f t="shared" si="96"/>
        <v>1.3875763695974632</v>
      </c>
      <c r="L1046" s="295">
        <v>1.7824941864500354E-2</v>
      </c>
      <c r="M1046" s="295">
        <f t="shared" si="97"/>
        <v>1.41</v>
      </c>
      <c r="N1046" s="295">
        <f t="shared" si="98"/>
        <v>1.6919999999999999</v>
      </c>
    </row>
    <row r="1047" spans="1:14" ht="17.25" customHeight="1" x14ac:dyDescent="0.35">
      <c r="A1047" s="293">
        <f t="shared" si="99"/>
        <v>147</v>
      </c>
      <c r="B1047" s="293" t="s">
        <v>1062</v>
      </c>
      <c r="C1047" s="293">
        <v>11</v>
      </c>
      <c r="D1047" s="294">
        <f>'сходові кл'!O1053</f>
        <v>0</v>
      </c>
      <c r="E1047" s="294">
        <f>'прибуд тер'!O1053</f>
        <v>0.43902354756439688</v>
      </c>
      <c r="F1047" s="294">
        <f>'слюсарі х.в.'!P1053+водовідведення!P1053+зварювальник!M1053+'слюсарі ц.о. г.в.'!N1053+'гаряча вода'!N1053+'аварійні служби'!H1053</f>
        <v>0.34994708011578624</v>
      </c>
      <c r="G1047" s="294">
        <f>даратиз!K1053</f>
        <v>0</v>
      </c>
      <c r="H1047" s="294">
        <f>димвенканали!Q1053</f>
        <v>0.12006955547251387</v>
      </c>
      <c r="I1047" s="294">
        <f>покрівлі!O1053+'під зими'!M1053+маляри!N1053+водій!L1053</f>
        <v>0.41637251373360712</v>
      </c>
      <c r="J1047" s="294">
        <f>електрики!P1053</f>
        <v>6.6071898581429131E-2</v>
      </c>
      <c r="K1047" s="295">
        <f t="shared" si="96"/>
        <v>1.3914845954677331</v>
      </c>
      <c r="L1047" s="295">
        <v>1.7907105627441303E-2</v>
      </c>
      <c r="M1047" s="295">
        <f t="shared" si="97"/>
        <v>1.41</v>
      </c>
      <c r="N1047" s="295">
        <f t="shared" si="98"/>
        <v>1.6919999999999999</v>
      </c>
    </row>
    <row r="1048" spans="1:14" ht="17.25" customHeight="1" x14ac:dyDescent="0.35">
      <c r="A1048" s="293">
        <f t="shared" si="99"/>
        <v>148</v>
      </c>
      <c r="B1048" s="293" t="s">
        <v>1063</v>
      </c>
      <c r="C1048" s="293">
        <v>23</v>
      </c>
      <c r="D1048" s="294">
        <f>'сходові кл'!O1054</f>
        <v>0</v>
      </c>
      <c r="E1048" s="294">
        <f>'прибуд тер'!O1054</f>
        <v>0.26628103914390311</v>
      </c>
      <c r="F1048" s="294">
        <f>'слюсарі х.в.'!P1054+водовідведення!P1054+зварювальник!M1054+'слюсарі ц.о. г.в.'!N1054+'гаряча вода'!N1054+'аварійні служби'!H1054</f>
        <v>0.36763883606724612</v>
      </c>
      <c r="G1048" s="294">
        <f>даратиз!K1054</f>
        <v>0</v>
      </c>
      <c r="H1048" s="294">
        <f>димвенканали!Q1054</f>
        <v>0.13258032300977945</v>
      </c>
      <c r="I1048" s="294">
        <f>покрівлі!O1054+'під зими'!M1054+маляри!N1054+водій!L1054</f>
        <v>0.34907325596637184</v>
      </c>
      <c r="J1048" s="294">
        <f>електрики!P1054</f>
        <v>7.2956326200445967E-2</v>
      </c>
      <c r="K1048" s="295">
        <f t="shared" si="96"/>
        <v>1.1885297803877466</v>
      </c>
      <c r="L1048" s="295">
        <v>1.5350908090276229E-2</v>
      </c>
      <c r="M1048" s="295">
        <f t="shared" si="97"/>
        <v>1.2</v>
      </c>
      <c r="N1048" s="295">
        <f t="shared" si="98"/>
        <v>1.44</v>
      </c>
    </row>
    <row r="1049" spans="1:14" ht="17.25" customHeight="1" x14ac:dyDescent="0.35">
      <c r="A1049" s="293">
        <f t="shared" si="99"/>
        <v>149</v>
      </c>
      <c r="B1049" s="293" t="s">
        <v>1064</v>
      </c>
      <c r="C1049" s="293">
        <v>12</v>
      </c>
      <c r="D1049" s="294">
        <f>'сходові кл'!O1055</f>
        <v>0</v>
      </c>
      <c r="E1049" s="294">
        <f>'прибуд тер'!O1055</f>
        <v>0.49253895378364648</v>
      </c>
      <c r="F1049" s="294">
        <f>'слюсарі х.в.'!P1055+водовідведення!P1055+зварювальник!M1055+'слюсарі ц.о. г.в.'!N1055+'гаряча вода'!N1055+'аварійні служби'!H1055</f>
        <v>0.34921409847362894</v>
      </c>
      <c r="G1049" s="294">
        <f>даратиз!K1055</f>
        <v>0</v>
      </c>
      <c r="H1049" s="294">
        <f>димвенканали!Q1055</f>
        <v>0.10626775622317632</v>
      </c>
      <c r="I1049" s="294">
        <f>покрівлі!O1055+'під зими'!M1055+маляри!N1055+водій!L1055</f>
        <v>0.49268730720797482</v>
      </c>
      <c r="J1049" s="294">
        <f>електрики!P1055</f>
        <v>6.5786672000452934E-2</v>
      </c>
      <c r="K1049" s="295">
        <f t="shared" si="96"/>
        <v>1.5064947876888795</v>
      </c>
      <c r="L1049" s="295">
        <v>1.9379309810782303E-2</v>
      </c>
      <c r="M1049" s="295">
        <f t="shared" si="97"/>
        <v>1.53</v>
      </c>
      <c r="N1049" s="295">
        <f t="shared" si="98"/>
        <v>1.8359999999999999</v>
      </c>
    </row>
    <row r="1050" spans="1:14" ht="17.25" customHeight="1" x14ac:dyDescent="0.35">
      <c r="A1050" s="293">
        <f t="shared" si="99"/>
        <v>150</v>
      </c>
      <c r="B1050" s="293" t="s">
        <v>1065</v>
      </c>
      <c r="C1050" s="293">
        <v>31</v>
      </c>
      <c r="D1050" s="294">
        <f>'сходові кл'!O1056</f>
        <v>0</v>
      </c>
      <c r="E1050" s="294">
        <f>'прибуд тер'!O1056</f>
        <v>0.27719394054878049</v>
      </c>
      <c r="F1050" s="294">
        <f>'слюсарі х.в.'!P1056+водовідведення!P1056+зварювальник!M1056+'слюсарі ц.о. г.в.'!N1056+'гаряча вода'!N1056+'аварійні служби'!H1056</f>
        <v>0.34930000297562847</v>
      </c>
      <c r="G1050" s="294">
        <f>даратиз!K1056</f>
        <v>0</v>
      </c>
      <c r="H1050" s="294">
        <f>димвенканали!Q1056</f>
        <v>0.11961197332513386</v>
      </c>
      <c r="I1050" s="294">
        <f>покрівлі!O1056+'під зими'!M1056+маляри!N1056+водій!L1056</f>
        <v>0.39023886236790528</v>
      </c>
      <c r="J1050" s="294">
        <f>електрики!P1056</f>
        <v>6.5820100187445038E-2</v>
      </c>
      <c r="K1050" s="295">
        <f t="shared" si="96"/>
        <v>1.2021648794048931</v>
      </c>
      <c r="L1050" s="295">
        <v>1.5548904572941395E-2</v>
      </c>
      <c r="M1050" s="295">
        <f t="shared" si="97"/>
        <v>1.22</v>
      </c>
      <c r="N1050" s="295">
        <f t="shared" si="98"/>
        <v>1.464</v>
      </c>
    </row>
    <row r="1051" spans="1:14" ht="17.25" customHeight="1" x14ac:dyDescent="0.35">
      <c r="A1051" s="293">
        <f t="shared" si="99"/>
        <v>151</v>
      </c>
      <c r="B1051" s="293" t="s">
        <v>1066</v>
      </c>
      <c r="C1051" s="293">
        <v>19</v>
      </c>
      <c r="D1051" s="294">
        <f>'сходові кл'!O1057</f>
        <v>0</v>
      </c>
      <c r="E1051" s="294">
        <f>'прибуд тер'!O1057</f>
        <v>0.2684735860306644</v>
      </c>
      <c r="F1051" s="294">
        <f>'слюсарі х.в.'!P1057+водовідведення!P1057+зварювальник!M1057+'слюсарі ц.о. г.в.'!N1057+'гаряча вода'!N1057+'аварійні служби'!H1057</f>
        <v>0.36918257801169152</v>
      </c>
      <c r="G1051" s="294">
        <f>даратиз!K1057</f>
        <v>0</v>
      </c>
      <c r="H1051" s="294">
        <f>димвенканали!Q1057</f>
        <v>0.13367198381820752</v>
      </c>
      <c r="I1051" s="294">
        <f>покрівлі!O1057+'під зими'!M1057+маляри!N1057+водій!L1057</f>
        <v>0.41511316723509972</v>
      </c>
      <c r="J1051" s="294">
        <f>електрики!P1057</f>
        <v>7.3557045524640458E-2</v>
      </c>
      <c r="K1051" s="295">
        <f t="shared" si="96"/>
        <v>1.2599983606203036</v>
      </c>
      <c r="L1051" s="295">
        <v>1.6361140134408782E-2</v>
      </c>
      <c r="M1051" s="295">
        <f t="shared" si="97"/>
        <v>1.28</v>
      </c>
      <c r="N1051" s="295">
        <f t="shared" si="98"/>
        <v>1.536</v>
      </c>
    </row>
    <row r="1052" spans="1:14" ht="17.25" customHeight="1" x14ac:dyDescent="0.35">
      <c r="A1052" s="293">
        <f t="shared" si="99"/>
        <v>152</v>
      </c>
      <c r="B1052" s="293" t="s">
        <v>1067</v>
      </c>
      <c r="C1052" s="293">
        <v>27</v>
      </c>
      <c r="D1052" s="294">
        <f>'сходові кл'!O1058</f>
        <v>0</v>
      </c>
      <c r="E1052" s="294">
        <f>'прибуд тер'!O1058</f>
        <v>0.30885643312101907</v>
      </c>
      <c r="F1052" s="294">
        <f>'слюсарі х.в.'!P1058+водовідведення!P1058+зварювальник!M1058+'слюсарі ц.о. г.в.'!N1058+'гаряча вода'!N1058+'аварійні служби'!H1058</f>
        <v>0.36452360819360141</v>
      </c>
      <c r="G1052" s="294">
        <f>даратиз!K1058</f>
        <v>0</v>
      </c>
      <c r="H1052" s="294">
        <f>димвенканали!Q1058</f>
        <v>0.13037738216774492</v>
      </c>
      <c r="I1052" s="294">
        <f>покрівлі!O1058+'під зими'!M1058+маляри!N1058+водій!L1058</f>
        <v>0.53561236817657376</v>
      </c>
      <c r="J1052" s="294">
        <f>електрики!P1058</f>
        <v>7.1744091480970273E-2</v>
      </c>
      <c r="K1052" s="295">
        <f t="shared" si="96"/>
        <v>1.4111138831399095</v>
      </c>
      <c r="L1052" s="295">
        <v>1.8352180771167868E-2</v>
      </c>
      <c r="M1052" s="295">
        <f t="shared" si="97"/>
        <v>1.43</v>
      </c>
      <c r="N1052" s="295">
        <f t="shared" si="98"/>
        <v>1.716</v>
      </c>
    </row>
    <row r="1053" spans="1:14" ht="17.25" customHeight="1" x14ac:dyDescent="0.35">
      <c r="A1053" s="293">
        <f t="shared" si="99"/>
        <v>153</v>
      </c>
      <c r="B1053" s="293" t="s">
        <v>1068</v>
      </c>
      <c r="C1053" s="293">
        <v>21</v>
      </c>
      <c r="D1053" s="294">
        <f>'сходові кл'!O1059</f>
        <v>0</v>
      </c>
      <c r="E1053" s="294">
        <f>'прибуд тер'!O1059</f>
        <v>0.26182753779697626</v>
      </c>
      <c r="F1053" s="294">
        <f>'слюсарі х.в.'!P1059+водовідведення!P1059+зварювальник!M1059+'слюсарі ц.о. г.в.'!N1059+'гаряча вода'!N1059+'аварійні служби'!H1059</f>
        <v>0.35989445863152425</v>
      </c>
      <c r="G1053" s="294">
        <f>даратиз!K1059</f>
        <v>0</v>
      </c>
      <c r="H1053" s="294">
        <f>димвенканали!Q1059</f>
        <v>0.12710386798264767</v>
      </c>
      <c r="I1053" s="294">
        <f>покрівлі!O1059+'під зими'!M1059+маляри!N1059+водій!L1059</f>
        <v>0.52560882250929164</v>
      </c>
      <c r="J1053" s="294">
        <f>електрики!P1059</f>
        <v>6.9942741451885448E-2</v>
      </c>
      <c r="K1053" s="295">
        <f t="shared" si="96"/>
        <v>1.3443774283723253</v>
      </c>
      <c r="L1053" s="295">
        <v>1.7517112179027097E-2</v>
      </c>
      <c r="M1053" s="295">
        <f t="shared" si="97"/>
        <v>1.36</v>
      </c>
      <c r="N1053" s="295">
        <f t="shared" si="98"/>
        <v>1.6320000000000001</v>
      </c>
    </row>
    <row r="1054" spans="1:14" ht="17.25" customHeight="1" x14ac:dyDescent="0.35">
      <c r="A1054" s="293">
        <f t="shared" si="99"/>
        <v>154</v>
      </c>
      <c r="B1054" s="293" t="s">
        <v>1069</v>
      </c>
      <c r="C1054" s="293">
        <v>23</v>
      </c>
      <c r="D1054" s="294">
        <f>'сходові кл'!O1060</f>
        <v>0</v>
      </c>
      <c r="E1054" s="294">
        <f>'прибуд тер'!O1060</f>
        <v>0.40995744939271261</v>
      </c>
      <c r="F1054" s="294">
        <f>'слюсарі х.в.'!P1060+водовідведення!P1060+зварювальник!M1060+'слюсарі ц.о. г.в.'!N1060+'гаряча вода'!N1060+'аварійні служби'!H1060</f>
        <v>0.338705721325952</v>
      </c>
      <c r="G1054" s="294">
        <f>даратиз!K1060</f>
        <v>0</v>
      </c>
      <c r="H1054" s="294">
        <f>димвенканали!Q1060</f>
        <v>0.11212020171653415</v>
      </c>
      <c r="I1054" s="294">
        <f>покрівлі!O1060+'під зими'!M1060+маляри!N1060+водій!L1060</f>
        <v>0.36190540754659573</v>
      </c>
      <c r="J1054" s="294">
        <f>електрики!P1060</f>
        <v>6.1697526634385255E-2</v>
      </c>
      <c r="K1054" s="295">
        <f t="shared" si="96"/>
        <v>1.2843863066161798</v>
      </c>
      <c r="L1054" s="295">
        <v>1.6541902979386899E-2</v>
      </c>
      <c r="M1054" s="295">
        <f t="shared" si="97"/>
        <v>1.3</v>
      </c>
      <c r="N1054" s="295">
        <f t="shared" si="98"/>
        <v>1.56</v>
      </c>
    </row>
    <row r="1055" spans="1:14" ht="17.25" customHeight="1" x14ac:dyDescent="0.35">
      <c r="A1055" s="293">
        <f t="shared" si="99"/>
        <v>155</v>
      </c>
      <c r="B1055" s="293" t="s">
        <v>2284</v>
      </c>
      <c r="C1055" s="293">
        <v>38</v>
      </c>
      <c r="D1055" s="294">
        <f>'сходові кл'!O1061</f>
        <v>0</v>
      </c>
      <c r="E1055" s="294">
        <f>'прибуд тер'!O1061</f>
        <v>0.65907656759695543</v>
      </c>
      <c r="F1055" s="294">
        <f>'слюсарі х.в.'!P1061+водовідведення!P1061+зварювальник!M1061+'слюсарі ц.о. г.в.'!N1061+'гаряча вода'!N1061+'аварійні служби'!H1061</f>
        <v>0.36113225057852294</v>
      </c>
      <c r="G1055" s="294">
        <f>даратиз!K1061</f>
        <v>0</v>
      </c>
      <c r="H1055" s="294">
        <f>димвенканали!Q1061</f>
        <v>0.1137592671276373</v>
      </c>
      <c r="I1055" s="294">
        <f>покрівлі!O1061+'під зими'!M1061+маляри!N1061+водій!L1061</f>
        <v>0.28527908791607104</v>
      </c>
      <c r="J1055" s="294">
        <f>електрики!P1061</f>
        <v>7.0424405854779909E-2</v>
      </c>
      <c r="K1055" s="295">
        <f t="shared" si="96"/>
        <v>1.4896715790739663</v>
      </c>
      <c r="L1055" s="295">
        <v>1.9014555860689609E-2</v>
      </c>
      <c r="M1055" s="295">
        <f t="shared" si="97"/>
        <v>1.51</v>
      </c>
      <c r="N1055" s="295">
        <f t="shared" si="98"/>
        <v>1.8119999999999998</v>
      </c>
    </row>
    <row r="1056" spans="1:14" ht="17.25" customHeight="1" x14ac:dyDescent="0.35">
      <c r="A1056" s="293">
        <f t="shared" si="99"/>
        <v>156</v>
      </c>
      <c r="B1056" s="293" t="s">
        <v>2285</v>
      </c>
      <c r="C1056" s="293">
        <v>35</v>
      </c>
      <c r="D1056" s="294">
        <f>'сходові кл'!O1062</f>
        <v>0</v>
      </c>
      <c r="E1056" s="294">
        <f>'прибуд тер'!O1062</f>
        <v>0.6597939949201741</v>
      </c>
      <c r="F1056" s="294">
        <f>'слюсарі х.в.'!P1062+водовідведення!P1062+зварювальник!M1062+'слюсарі ц.о. г.в.'!N1062+'гаряча вода'!N1062+'аварійні служби'!H1062</f>
        <v>0.36132925153502515</v>
      </c>
      <c r="G1056" s="294">
        <f>даратиз!K1062</f>
        <v>0</v>
      </c>
      <c r="H1056" s="294">
        <f>димвенканали!Q1062</f>
        <v>0.11388309796993877</v>
      </c>
      <c r="I1056" s="294">
        <f>покрівлі!O1062+'під зими'!M1062+маляри!N1062+водій!L1062</f>
        <v>0.28823743158771731</v>
      </c>
      <c r="J1056" s="294">
        <f>електрики!P1062</f>
        <v>7.0501065222546344E-2</v>
      </c>
      <c r="K1056" s="295">
        <f t="shared" si="96"/>
        <v>1.4937448412354015</v>
      </c>
      <c r="L1056" s="295">
        <v>1.9067123940468181E-2</v>
      </c>
      <c r="M1056" s="295">
        <f t="shared" si="97"/>
        <v>1.51</v>
      </c>
      <c r="N1056" s="295">
        <f t="shared" si="98"/>
        <v>1.8119999999999998</v>
      </c>
    </row>
    <row r="1057" spans="1:14" ht="17.25" customHeight="1" x14ac:dyDescent="0.35">
      <c r="A1057" s="293">
        <f t="shared" si="99"/>
        <v>157</v>
      </c>
      <c r="B1057" s="293" t="s">
        <v>2286</v>
      </c>
      <c r="C1057" s="293">
        <v>15</v>
      </c>
      <c r="D1057" s="294">
        <f>'сходові кл'!O1063</f>
        <v>0</v>
      </c>
      <c r="E1057" s="294">
        <f>'прибуд тер'!O1063</f>
        <v>0.87900424022698609</v>
      </c>
      <c r="F1057" s="294">
        <f>'слюсарі х.в.'!P1063+водовідведення!P1063+зварювальник!M1063+'слюсарі ц.о. г.в.'!N1063+'гаряча вода'!N1063+'аварійні служби'!H1063</f>
        <v>0.390040077638316</v>
      </c>
      <c r="G1057" s="294">
        <f>даратиз!K1063</f>
        <v>0</v>
      </c>
      <c r="H1057" s="294">
        <f>димвенканали!Q1063</f>
        <v>0.10320441704053057</v>
      </c>
      <c r="I1057" s="294">
        <f>покрівлі!O1063+'під зими'!M1063+маляри!N1063+водій!L1063</f>
        <v>0.36369615980254466</v>
      </c>
      <c r="J1057" s="294">
        <f>електрики!P1063</f>
        <v>8.1673365175846044E-2</v>
      </c>
      <c r="K1057" s="295">
        <f t="shared" si="96"/>
        <v>1.8176182598842237</v>
      </c>
      <c r="L1057" s="295">
        <v>2.3112359803197351E-2</v>
      </c>
      <c r="M1057" s="295">
        <f t="shared" si="97"/>
        <v>1.84</v>
      </c>
      <c r="N1057" s="295">
        <f t="shared" si="98"/>
        <v>2.2080000000000002</v>
      </c>
    </row>
    <row r="1058" spans="1:14" ht="17.25" customHeight="1" x14ac:dyDescent="0.35">
      <c r="A1058" s="293">
        <f t="shared" si="99"/>
        <v>158</v>
      </c>
      <c r="B1058" s="293" t="s">
        <v>2287</v>
      </c>
      <c r="C1058" s="293">
        <v>28</v>
      </c>
      <c r="D1058" s="294">
        <f>'сходові кл'!O1064</f>
        <v>0</v>
      </c>
      <c r="E1058" s="294">
        <f>'прибуд тер'!O1064</f>
        <v>0.65584370266176151</v>
      </c>
      <c r="F1058" s="294">
        <f>'слюсарі х.в.'!P1064+водовідведення!P1064+зварювальник!M1064+'слюсарі ц.о. г.в.'!N1064+'гаряча вода'!N1064+'аварійні служби'!H1064</f>
        <v>0.36024452653475691</v>
      </c>
      <c r="G1058" s="294">
        <f>даратиз!K1064</f>
        <v>0</v>
      </c>
      <c r="H1058" s="294">
        <f>димвенканали!Q1064</f>
        <v>0.11320126163353939</v>
      </c>
      <c r="I1058" s="294">
        <f>покрівлі!O1064+'під зими'!M1064+маляри!N1064+водій!L1064</f>
        <v>0.28733309590648137</v>
      </c>
      <c r="J1058" s="294">
        <f>електрики!P1064</f>
        <v>7.0078964060209817E-2</v>
      </c>
      <c r="K1058" s="295">
        <f t="shared" si="96"/>
        <v>1.4867015507967489</v>
      </c>
      <c r="L1058" s="295">
        <v>1.8979384772756454E-2</v>
      </c>
      <c r="M1058" s="295">
        <f t="shared" si="97"/>
        <v>1.51</v>
      </c>
      <c r="N1058" s="295">
        <f t="shared" si="98"/>
        <v>1.8119999999999998</v>
      </c>
    </row>
    <row r="1059" spans="1:14" ht="17.25" customHeight="1" x14ac:dyDescent="0.35">
      <c r="A1059" s="293">
        <f t="shared" si="99"/>
        <v>159</v>
      </c>
      <c r="B1059" s="293" t="s">
        <v>2288</v>
      </c>
      <c r="C1059" s="293">
        <v>21</v>
      </c>
      <c r="D1059" s="294">
        <f>'сходові кл'!O1065</f>
        <v>0</v>
      </c>
      <c r="E1059" s="294">
        <f>'прибуд тер'!O1065</f>
        <v>0.92362780952380963</v>
      </c>
      <c r="F1059" s="294">
        <f>'слюсарі х.в.'!P1065+водовідведення!P1065+зварювальник!M1065+'слюсарі ц.о. г.в.'!N1065+'гаряча вода'!N1065+'аварійні служби'!H1065</f>
        <v>0.4179249371187338</v>
      </c>
      <c r="G1059" s="294">
        <f>даратиз!K1065</f>
        <v>0</v>
      </c>
      <c r="H1059" s="294">
        <f>димвенканали!Q1065</f>
        <v>0.13285156317678359</v>
      </c>
      <c r="I1059" s="294">
        <f>покрівлі!O1065+'під зими'!M1065+маляри!N1065+водій!L1065</f>
        <v>0.35940462405149443</v>
      </c>
      <c r="J1059" s="294">
        <f>електрики!P1065</f>
        <v>9.2524255120637E-2</v>
      </c>
      <c r="K1059" s="295">
        <f t="shared" si="96"/>
        <v>1.9263331889914586</v>
      </c>
      <c r="L1059" s="295">
        <v>2.4459478329197523E-2</v>
      </c>
      <c r="M1059" s="295">
        <f t="shared" si="97"/>
        <v>1.95</v>
      </c>
      <c r="N1059" s="295">
        <f t="shared" si="98"/>
        <v>2.34</v>
      </c>
    </row>
    <row r="1060" spans="1:14" ht="17.25" customHeight="1" x14ac:dyDescent="0.35">
      <c r="A1060" s="293">
        <f t="shared" si="99"/>
        <v>160</v>
      </c>
      <c r="B1060" s="293" t="s">
        <v>2289</v>
      </c>
      <c r="C1060" s="293">
        <v>61</v>
      </c>
      <c r="D1060" s="294">
        <f>'сходові кл'!O1066</f>
        <v>0.56825788959177825</v>
      </c>
      <c r="E1060" s="294">
        <f>'прибуд тер'!O1066</f>
        <v>0.27622467540842649</v>
      </c>
      <c r="F1060" s="294">
        <f>'слюсарі х.в.'!P1066+водовідведення!P1066+зварювальник!M1066+'слюсарі ц.о. г.в.'!N1066+'гаряча вода'!N1066+'аварійні служби'!H1066</f>
        <v>0.39482251962984471</v>
      </c>
      <c r="G1060" s="294">
        <f>даратиз!K1066</f>
        <v>0</v>
      </c>
      <c r="H1060" s="294">
        <f>димвенканали!Q1066</f>
        <v>0.13357638793718699</v>
      </c>
      <c r="I1060" s="294">
        <f>покрівлі!O1066+'під зими'!M1066+маляри!N1066+водій!L1066</f>
        <v>0.2299904267948702</v>
      </c>
      <c r="J1060" s="294">
        <f>електрики!P1066</f>
        <v>8.3534366188021389E-2</v>
      </c>
      <c r="K1060" s="295">
        <f t="shared" si="96"/>
        <v>1.6864062655501282</v>
      </c>
      <c r="L1060" s="295">
        <v>2.1430311717822226E-2</v>
      </c>
      <c r="M1060" s="295">
        <f t="shared" si="97"/>
        <v>1.71</v>
      </c>
      <c r="N1060" s="295">
        <f t="shared" si="98"/>
        <v>2.052</v>
      </c>
    </row>
    <row r="1061" spans="1:14" ht="17.25" customHeight="1" x14ac:dyDescent="0.35">
      <c r="A1061" s="293">
        <f t="shared" si="99"/>
        <v>161</v>
      </c>
      <c r="B1061" s="293" t="s">
        <v>1070</v>
      </c>
      <c r="C1061" s="293">
        <v>185</v>
      </c>
      <c r="D1061" s="294">
        <f>'сходові кл'!O1067</f>
        <v>0.88794619398226315</v>
      </c>
      <c r="E1061" s="294">
        <f>'прибуд тер'!O1067</f>
        <v>1.049463106443238</v>
      </c>
      <c r="F1061" s="294">
        <f>'слюсарі х.в.'!P1067+водовідведення!P1067+зварювальник!M1067+'слюсарі ц.о. г.в.'!N1067+'гаряча вода'!N1067+'аварійні служби'!H1067</f>
        <v>0.52552364817230202</v>
      </c>
      <c r="G1061" s="294">
        <f>даратиз!K1067</f>
        <v>6.1157658720793007E-3</v>
      </c>
      <c r="H1061" s="294">
        <f>димвенканали!Q1067</f>
        <v>5.2470801924391977E-2</v>
      </c>
      <c r="I1061" s="294">
        <f>покрівлі!O1067+'під зими'!M1067+маляри!N1067+водій!L1067</f>
        <v>0.17309588592916955</v>
      </c>
      <c r="J1061" s="294">
        <f>електрики!P1067</f>
        <v>6.3437092547899587E-2</v>
      </c>
      <c r="K1061" s="295">
        <f t="shared" si="96"/>
        <v>2.7580524948713436</v>
      </c>
      <c r="L1061" s="295">
        <v>3.4772028201702457E-2</v>
      </c>
      <c r="M1061" s="295">
        <f t="shared" si="97"/>
        <v>2.79</v>
      </c>
      <c r="N1061" s="295">
        <f t="shared" si="98"/>
        <v>3.3479999999999999</v>
      </c>
    </row>
    <row r="1062" spans="1:14" ht="17.25" customHeight="1" x14ac:dyDescent="0.35">
      <c r="A1062" s="293">
        <f t="shared" si="99"/>
        <v>162</v>
      </c>
      <c r="B1062" s="293" t="s">
        <v>894</v>
      </c>
      <c r="C1062" s="293">
        <v>13</v>
      </c>
      <c r="D1062" s="294">
        <f>'сходові кл'!O1068</f>
        <v>0</v>
      </c>
      <c r="E1062" s="294">
        <f>'прибуд тер'!O1068</f>
        <v>0.95155178366305038</v>
      </c>
      <c r="F1062" s="294">
        <f>'слюсарі х.в.'!P1068+водовідведення!P1068+зварювальник!M1068+'слюсарі ц.о. г.в.'!N1068+'гаряча вода'!N1068+'аварійні служби'!H1068</f>
        <v>0.39258496260506681</v>
      </c>
      <c r="G1062" s="294">
        <f>даратиз!K1068</f>
        <v>0</v>
      </c>
      <c r="H1062" s="294">
        <f>димвенканали!Q1068</f>
        <v>0.1335298098298878</v>
      </c>
      <c r="I1062" s="294">
        <f>покрівлі!O1068+'під зими'!M1068+маляри!N1068+водій!L1068</f>
        <v>0.37332991390720305</v>
      </c>
      <c r="J1062" s="294">
        <f>електрики!P1068</f>
        <v>8.26636612437089E-2</v>
      </c>
      <c r="K1062" s="295">
        <f t="shared" si="96"/>
        <v>1.933660131248917</v>
      </c>
      <c r="L1062" s="295">
        <v>2.4566912837364709E-2</v>
      </c>
      <c r="M1062" s="295">
        <f t="shared" si="97"/>
        <v>1.96</v>
      </c>
      <c r="N1062" s="295">
        <f t="shared" si="98"/>
        <v>2.3519999999999999</v>
      </c>
    </row>
    <row r="1063" spans="1:14" ht="17.25" customHeight="1" x14ac:dyDescent="0.35">
      <c r="A1063" s="293">
        <f t="shared" si="99"/>
        <v>163</v>
      </c>
      <c r="B1063" s="293" t="s">
        <v>895</v>
      </c>
      <c r="C1063" s="293">
        <v>15</v>
      </c>
      <c r="D1063" s="294">
        <f>'сходові кл'!O1069</f>
        <v>0</v>
      </c>
      <c r="E1063" s="294">
        <f>'прибуд тер'!O1069</f>
        <v>0.97448673633440497</v>
      </c>
      <c r="F1063" s="294">
        <f>'слюсарі х.в.'!P1069+водовідведення!P1069+зварювальник!M1069+'слюсарі ц.о. г.в.'!N1069+'гаряча вода'!N1069+'аварійні служби'!H1069</f>
        <v>0.39422430092583849</v>
      </c>
      <c r="G1063" s="294">
        <f>даратиз!K1069</f>
        <v>0</v>
      </c>
      <c r="H1063" s="294">
        <f>димвенканали!Q1069</f>
        <v>0.13456026495397697</v>
      </c>
      <c r="I1063" s="294">
        <f>покрівлі!O1069+'під зими'!M1069+маляри!N1069+водій!L1069</f>
        <v>0.37515220328835119</v>
      </c>
      <c r="J1063" s="294">
        <f>електрики!P1069</f>
        <v>8.3301580172920789E-2</v>
      </c>
      <c r="K1063" s="295">
        <f t="shared" si="96"/>
        <v>1.9617250856754926</v>
      </c>
      <c r="L1063" s="295">
        <v>2.4915018187987737E-2</v>
      </c>
      <c r="M1063" s="295">
        <f t="shared" si="97"/>
        <v>1.99</v>
      </c>
      <c r="N1063" s="295">
        <f t="shared" si="98"/>
        <v>2.3879999999999999</v>
      </c>
    </row>
    <row r="1064" spans="1:14" ht="17.25" customHeight="1" x14ac:dyDescent="0.35">
      <c r="A1064" s="293">
        <f t="shared" si="99"/>
        <v>164</v>
      </c>
      <c r="B1064" s="293" t="s">
        <v>896</v>
      </c>
      <c r="C1064" s="293">
        <v>16</v>
      </c>
      <c r="D1064" s="294">
        <f>'сходові кл'!O1070</f>
        <v>0</v>
      </c>
      <c r="E1064" s="294">
        <f>'прибуд тер'!O1070</f>
        <v>1.2832407542176645</v>
      </c>
      <c r="F1064" s="294">
        <f>'слюсарі х.в.'!P1070+водовідведення!P1070+зварювальник!M1070+'слюсарі ц.о. г.в.'!N1070+'гаряча вода'!N1070+'аварійні служби'!H1070</f>
        <v>0.40038510569848396</v>
      </c>
      <c r="G1064" s="294">
        <f>даратиз!K1070</f>
        <v>0</v>
      </c>
      <c r="H1064" s="294">
        <f>димвенканали!Q1070</f>
        <v>0.13843282302575863</v>
      </c>
      <c r="I1064" s="294">
        <f>покрівлі!O1070+'під зими'!M1070+маляри!N1070+водій!L1070</f>
        <v>0.38200055727011728</v>
      </c>
      <c r="J1064" s="294">
        <f>електрики!P1070</f>
        <v>8.5698946191790817E-2</v>
      </c>
      <c r="K1064" s="295">
        <f t="shared" si="96"/>
        <v>2.2897581864038155</v>
      </c>
      <c r="L1064" s="295">
        <v>2.8972088081252879E-2</v>
      </c>
      <c r="M1064" s="295">
        <f t="shared" si="97"/>
        <v>2.3199999999999998</v>
      </c>
      <c r="N1064" s="295">
        <f t="shared" si="98"/>
        <v>2.7839999999999998</v>
      </c>
    </row>
    <row r="1065" spans="1:14" ht="17.25" customHeight="1" x14ac:dyDescent="0.35">
      <c r="A1065" s="293">
        <f t="shared" si="99"/>
        <v>165</v>
      </c>
      <c r="B1065" s="293" t="s">
        <v>897</v>
      </c>
      <c r="C1065" s="293">
        <v>13</v>
      </c>
      <c r="D1065" s="294">
        <f>'сходові кл'!O1071</f>
        <v>0</v>
      </c>
      <c r="E1065" s="294">
        <f>'прибуд тер'!O1071</f>
        <v>1.3122219356892708</v>
      </c>
      <c r="F1065" s="294">
        <f>'слюсарі х.в.'!P1071+водовідведення!P1071+зварювальник!M1071+'слюсарі ц.о. г.в.'!N1071+'гаряча вода'!N1071+'аварійні служби'!H1071</f>
        <v>0.3921115412524826</v>
      </c>
      <c r="G1065" s="294">
        <f>даратиз!K1071</f>
        <v>0</v>
      </c>
      <c r="H1065" s="294">
        <f>димвенканали!Q1071</f>
        <v>0.13323222668158813</v>
      </c>
      <c r="I1065" s="294">
        <f>покрівлі!O1071+'під зими'!M1071+маляри!N1071+водій!L1071</f>
        <v>0.37280365847067021</v>
      </c>
      <c r="J1065" s="294">
        <f>електрики!P1071</f>
        <v>8.2479437866215741E-2</v>
      </c>
      <c r="K1065" s="295">
        <f t="shared" si="96"/>
        <v>2.2928487999602276</v>
      </c>
      <c r="L1065" s="295">
        <v>2.9002808752133576E-2</v>
      </c>
      <c r="M1065" s="295">
        <f t="shared" si="97"/>
        <v>2.3199999999999998</v>
      </c>
      <c r="N1065" s="295">
        <f t="shared" si="98"/>
        <v>2.7839999999999998</v>
      </c>
    </row>
    <row r="1066" spans="1:14" ht="17.25" customHeight="1" x14ac:dyDescent="0.35">
      <c r="A1066" s="293">
        <f t="shared" si="99"/>
        <v>166</v>
      </c>
      <c r="B1066" s="293" t="s">
        <v>898</v>
      </c>
      <c r="C1066" s="293">
        <v>25</v>
      </c>
      <c r="D1066" s="294">
        <f>'сходові кл'!O1072</f>
        <v>0</v>
      </c>
      <c r="E1066" s="294">
        <f>'прибуд тер'!O1072</f>
        <v>0.9939703248186692</v>
      </c>
      <c r="F1066" s="294">
        <f>'слюсарі х.в.'!P1072+водовідведення!P1072+зварювальник!M1072+'слюсарі ц.о. г.в.'!N1072+'гаряча вода'!N1072+'аварійні служби'!H1072</f>
        <v>0.39010626686540517</v>
      </c>
      <c r="G1066" s="294">
        <f>даратиз!K1072</f>
        <v>0</v>
      </c>
      <c r="H1066" s="294">
        <f>димвенканали!Q1072</f>
        <v>0.14021998596887342</v>
      </c>
      <c r="I1066" s="294">
        <f>покрівлі!O1072+'під зими'!M1072+маляри!N1072+водій!L1072</f>
        <v>0.37290982196221323</v>
      </c>
      <c r="J1066" s="294">
        <f>електрики!P1072</f>
        <v>7.1486731329410497E-2</v>
      </c>
      <c r="K1066" s="295">
        <f t="shared" si="96"/>
        <v>1.9686931309445717</v>
      </c>
      <c r="L1066" s="295">
        <v>2.5130787193040002E-2</v>
      </c>
      <c r="M1066" s="295">
        <f t="shared" si="97"/>
        <v>1.99</v>
      </c>
      <c r="N1066" s="295">
        <f t="shared" si="98"/>
        <v>2.3879999999999999</v>
      </c>
    </row>
    <row r="1067" spans="1:14" ht="17.25" customHeight="1" x14ac:dyDescent="0.35">
      <c r="A1067" s="293">
        <f t="shared" si="99"/>
        <v>167</v>
      </c>
      <c r="B1067" s="293" t="s">
        <v>899</v>
      </c>
      <c r="C1067" s="293">
        <v>14</v>
      </c>
      <c r="D1067" s="294">
        <f>'сходові кл'!O1073</f>
        <v>0</v>
      </c>
      <c r="E1067" s="294">
        <f>'прибуд тер'!O1073</f>
        <v>0.57317328605200946</v>
      </c>
      <c r="F1067" s="294">
        <f>'слюсарі х.в.'!P1073+водовідведення!P1073+зварювальник!M1073+'слюсарі ц.о. г.в.'!N1073+'гаряча вода'!N1073+'аварійні служби'!H1073</f>
        <v>0.44247023870582913</v>
      </c>
      <c r="G1067" s="294">
        <f>даратиз!K1073</f>
        <v>0</v>
      </c>
      <c r="H1067" s="294">
        <f>димвенканали!Q1073</f>
        <v>0.12366501891455921</v>
      </c>
      <c r="I1067" s="294">
        <f>покрівлі!O1073+'під зими'!M1073+маляри!N1073+водій!L1073</f>
        <v>0.37532409499038505</v>
      </c>
      <c r="J1067" s="294">
        <f>електрики!P1073</f>
        <v>0.10207561636634502</v>
      </c>
      <c r="K1067" s="295">
        <f t="shared" si="96"/>
        <v>1.6167082550291278</v>
      </c>
      <c r="L1067" s="295">
        <v>2.063726713173835E-2</v>
      </c>
      <c r="M1067" s="295">
        <f t="shared" si="97"/>
        <v>1.64</v>
      </c>
      <c r="N1067" s="295">
        <f t="shared" si="98"/>
        <v>1.9679999999999997</v>
      </c>
    </row>
    <row r="1068" spans="1:14" ht="17.25" customHeight="1" x14ac:dyDescent="0.35">
      <c r="A1068" s="293">
        <f t="shared" si="99"/>
        <v>168</v>
      </c>
      <c r="B1068" s="293" t="s">
        <v>900</v>
      </c>
      <c r="C1068" s="293">
        <v>8</v>
      </c>
      <c r="D1068" s="294">
        <f>'сходові кл'!O1074</f>
        <v>0</v>
      </c>
      <c r="E1068" s="294">
        <f>'прибуд тер'!O1074</f>
        <v>0.63710093430656944</v>
      </c>
      <c r="F1068" s="294">
        <f>'слюсарі х.в.'!P1074+водовідведення!P1074+зварювальник!M1074+'слюсарі ц.о. г.в.'!N1074+'гаряча вода'!N1074+'аварійні служби'!H1074</f>
        <v>0.36238720898318066</v>
      </c>
      <c r="G1068" s="294">
        <f>даратиз!K1074</f>
        <v>0</v>
      </c>
      <c r="H1068" s="294">
        <f>димвенканали!Q1074</f>
        <v>8.622131302856112E-2</v>
      </c>
      <c r="I1068" s="294">
        <f>покрівлі!O1074+'під зими'!M1074+маляри!N1074+водій!L1074</f>
        <v>0.35776834035358218</v>
      </c>
      <c r="J1068" s="294">
        <f>електрики!P1074</f>
        <v>7.0912750274940789E-2</v>
      </c>
      <c r="K1068" s="295">
        <f t="shared" si="96"/>
        <v>1.5143905469468342</v>
      </c>
      <c r="L1068" s="295">
        <v>1.9360792767544377E-2</v>
      </c>
      <c r="M1068" s="295">
        <f t="shared" si="97"/>
        <v>1.53</v>
      </c>
      <c r="N1068" s="295">
        <f t="shared" si="98"/>
        <v>1.8359999999999999</v>
      </c>
    </row>
    <row r="1069" spans="1:14" ht="17.25" customHeight="1" x14ac:dyDescent="0.35">
      <c r="A1069" s="293">
        <f t="shared" si="99"/>
        <v>169</v>
      </c>
      <c r="B1069" s="293" t="s">
        <v>901</v>
      </c>
      <c r="C1069" s="293">
        <v>11</v>
      </c>
      <c r="D1069" s="294">
        <f>'сходові кл'!O1075</f>
        <v>0</v>
      </c>
      <c r="E1069" s="294">
        <f>'прибуд тер'!O1075</f>
        <v>1.0034980635624537</v>
      </c>
      <c r="F1069" s="294">
        <f>'слюсарі х.в.'!P1075+водовідведення!P1075+зварювальник!M1075+'слюсарі ц.о. г.в.'!N1075+'гаряча вода'!N1075+'аварійні служби'!H1075</f>
        <v>0.42618453226527908</v>
      </c>
      <c r="G1069" s="294">
        <f>даратиз!K1075</f>
        <v>0</v>
      </c>
      <c r="H1069" s="294">
        <f>димвенканали!Q1075</f>
        <v>0.11598736807285707</v>
      </c>
      <c r="I1069" s="294">
        <f>покрівлі!O1075+'під зими'!M1075+маляри!N1075+водій!L1075</f>
        <v>0.35598168757214971</v>
      </c>
      <c r="J1069" s="294">
        <f>електрики!P1075</f>
        <v>9.5738327545374591E-2</v>
      </c>
      <c r="K1069" s="295">
        <f t="shared" si="96"/>
        <v>1.9973899790181142</v>
      </c>
      <c r="L1069" s="295">
        <v>2.5324637395999189E-2</v>
      </c>
      <c r="M1069" s="295">
        <f t="shared" si="97"/>
        <v>2.02</v>
      </c>
      <c r="N1069" s="295">
        <f t="shared" si="98"/>
        <v>2.4239999999999999</v>
      </c>
    </row>
    <row r="1070" spans="1:14" ht="17.25" customHeight="1" x14ac:dyDescent="0.35">
      <c r="A1070" s="293">
        <f t="shared" si="99"/>
        <v>170</v>
      </c>
      <c r="B1070" s="293" t="s">
        <v>902</v>
      </c>
      <c r="C1070" s="293">
        <v>15</v>
      </c>
      <c r="D1070" s="294">
        <f>'сходові кл'!O1076</f>
        <v>0</v>
      </c>
      <c r="E1070" s="294">
        <f>'прибуд тер'!O1076</f>
        <v>1.2350117158176943</v>
      </c>
      <c r="F1070" s="294">
        <f>'слюсарі х.в.'!P1076+водовідведення!P1076+зварювальник!M1076+'слюсарі ц.о. г.в.'!N1076+'гаряча вода'!N1076+'аварійні служби'!H1076</f>
        <v>0.40326346079876663</v>
      </c>
      <c r="G1070" s="294">
        <f>даратиз!K1076</f>
        <v>0</v>
      </c>
      <c r="H1070" s="294">
        <f>димвенканали!Q1076</f>
        <v>0.10518157439850916</v>
      </c>
      <c r="I1070" s="294">
        <f>покрівлі!O1076+'під зими'!M1076+маляри!N1076+водій!L1076</f>
        <v>0.33973190297561556</v>
      </c>
      <c r="J1070" s="294">
        <f>електрики!P1076</f>
        <v>8.6819006145369873E-2</v>
      </c>
      <c r="K1070" s="295">
        <f t="shared" si="96"/>
        <v>2.1700076601359553</v>
      </c>
      <c r="L1070" s="295">
        <v>2.7444686732076957E-2</v>
      </c>
      <c r="M1070" s="295">
        <f t="shared" si="97"/>
        <v>2.2000000000000002</v>
      </c>
      <c r="N1070" s="295">
        <f t="shared" si="98"/>
        <v>2.64</v>
      </c>
    </row>
    <row r="1071" spans="1:14" ht="17.25" customHeight="1" x14ac:dyDescent="0.35">
      <c r="A1071" s="293">
        <f t="shared" si="99"/>
        <v>171</v>
      </c>
      <c r="B1071" s="293" t="s">
        <v>2290</v>
      </c>
      <c r="C1071" s="293">
        <v>14</v>
      </c>
      <c r="D1071" s="294">
        <f>'сходові кл'!O1077</f>
        <v>0</v>
      </c>
      <c r="E1071" s="294">
        <f>'прибуд тер'!O1077</f>
        <v>0.70387313275270513</v>
      </c>
      <c r="F1071" s="294">
        <f>'слюсарі х.в.'!P1077+водовідведення!P1077+зварювальник!M1077+'слюсарі ц.о. г.в.'!N1077+'гаряча вода'!N1077+'аварійні служби'!H1077</f>
        <v>0.3338987473063636</v>
      </c>
      <c r="G1071" s="294">
        <f>даратиз!K1077</f>
        <v>0</v>
      </c>
      <c r="H1071" s="294">
        <f>димвенканали!Q1077</f>
        <v>9.664083425864603E-2</v>
      </c>
      <c r="I1071" s="294">
        <f>покрівлі!O1077+'під зими'!M1077+маляри!N1077+водій!L1077</f>
        <v>0.33088131169731994</v>
      </c>
      <c r="J1071" s="294">
        <f>електрики!P1077</f>
        <v>5.9826979426117893E-2</v>
      </c>
      <c r="K1071" s="295">
        <f t="shared" si="96"/>
        <v>1.5251210054411526</v>
      </c>
      <c r="L1071" s="295">
        <v>1.9485530082694463E-2</v>
      </c>
      <c r="M1071" s="295">
        <f t="shared" si="97"/>
        <v>1.54</v>
      </c>
      <c r="N1071" s="295">
        <f t="shared" si="98"/>
        <v>1.8479999999999999</v>
      </c>
    </row>
    <row r="1072" spans="1:14" ht="17.25" customHeight="1" x14ac:dyDescent="0.35">
      <c r="A1072" s="293">
        <f t="shared" si="99"/>
        <v>172</v>
      </c>
      <c r="B1072" s="293" t="s">
        <v>2291</v>
      </c>
      <c r="C1072" s="293">
        <v>263</v>
      </c>
      <c r="D1072" s="294">
        <f>'сходові кл'!O1078</f>
        <v>0.74413688302820857</v>
      </c>
      <c r="E1072" s="294">
        <f>'прибуд тер'!O1078</f>
        <v>1.2018382843340483</v>
      </c>
      <c r="F1072" s="294">
        <f>'слюсарі х.в.'!P1078+водовідведення!P1078+зварювальник!M1078+'слюсарі ц.о. г.в.'!N1078+'гаряча вода'!N1078+'аварійні служби'!H1078</f>
        <v>0.47200130882086577</v>
      </c>
      <c r="G1072" s="294">
        <f>даратиз!K1078</f>
        <v>1.3287601168051624E-2</v>
      </c>
      <c r="H1072" s="294">
        <f>димвенканали!Q1078</f>
        <v>8.7219983553173661E-2</v>
      </c>
      <c r="I1072" s="294">
        <f>покрівлі!O1078+'під зими'!M1078+маляри!N1078+водій!L1078</f>
        <v>0.22887798227895007</v>
      </c>
      <c r="J1072" s="294">
        <f>електрики!P1078</f>
        <v>7.0777044120663213E-2</v>
      </c>
      <c r="K1072" s="295">
        <f t="shared" ref="K1072:K1108" si="100">D1072+E1072+F1072+G1072+H1072+I1072+J1072</f>
        <v>2.8181390873039613</v>
      </c>
      <c r="L1072" s="295">
        <v>3.6460338428763457E-2</v>
      </c>
      <c r="M1072" s="295">
        <f t="shared" ref="M1072:M1108" si="101">ROUND(K1072+L1072,2)</f>
        <v>2.85</v>
      </c>
      <c r="N1072" s="295">
        <f t="shared" si="98"/>
        <v>3.42</v>
      </c>
    </row>
    <row r="1073" spans="1:14" ht="17.25" customHeight="1" x14ac:dyDescent="0.35">
      <c r="A1073" s="293">
        <f t="shared" si="99"/>
        <v>173</v>
      </c>
      <c r="B1073" s="293" t="s">
        <v>2292</v>
      </c>
      <c r="C1073" s="293">
        <v>121</v>
      </c>
      <c r="D1073" s="294">
        <f>'сходові кл'!O1079</f>
        <v>0.54502290765402883</v>
      </c>
      <c r="E1073" s="294">
        <f>'прибуд тер'!O1079</f>
        <v>0.45939254363638427</v>
      </c>
      <c r="F1073" s="294">
        <f>'слюсарі х.в.'!P1079+водовідведення!P1079+зварювальник!M1079+'слюсарі ц.о. г.в.'!N1079+'гаряча вода'!N1079+'аварійні служби'!H1079</f>
        <v>0.47505041513605017</v>
      </c>
      <c r="G1073" s="294">
        <f>даратиз!K1079</f>
        <v>1.5292530627481588E-2</v>
      </c>
      <c r="H1073" s="294">
        <f>димвенканали!Q1079</f>
        <v>8.8760822277222914E-2</v>
      </c>
      <c r="I1073" s="294">
        <f>покрівлі!O1079+'під зими'!M1079+маляри!N1079+водій!L1079</f>
        <v>0.22770947257907653</v>
      </c>
      <c r="J1073" s="294">
        <f>електрики!P1079</f>
        <v>7.3264984088919696E-2</v>
      </c>
      <c r="K1073" s="295">
        <f t="shared" si="100"/>
        <v>1.884493675999164</v>
      </c>
      <c r="L1073" s="295">
        <v>2.4925242934268777E-2</v>
      </c>
      <c r="M1073" s="295">
        <f t="shared" si="101"/>
        <v>1.91</v>
      </c>
      <c r="N1073" s="295">
        <f t="shared" si="98"/>
        <v>2.2919999999999998</v>
      </c>
    </row>
    <row r="1074" spans="1:14" ht="17.25" customHeight="1" x14ac:dyDescent="0.35">
      <c r="A1074" s="293">
        <f t="shared" si="99"/>
        <v>174</v>
      </c>
      <c r="B1074" s="293" t="s">
        <v>2293</v>
      </c>
      <c r="C1074" s="293">
        <v>8</v>
      </c>
      <c r="D1074" s="294">
        <f>'сходові кл'!O1080</f>
        <v>0</v>
      </c>
      <c r="E1074" s="294">
        <f>'прибуд тер'!O1080</f>
        <v>1.1901854790182107</v>
      </c>
      <c r="F1074" s="294">
        <f>'слюсарі х.в.'!P1080+водовідведення!P1080+зварювальник!M1080+'слюсарі ц.о. г.в.'!N1080+'гаряча вода'!N1080+'аварійні служби'!H1080</f>
        <v>0.44371639642633953</v>
      </c>
      <c r="G1074" s="294">
        <f>даратиз!K1080</f>
        <v>0</v>
      </c>
      <c r="H1074" s="294">
        <f>димвенканали!Q1080</f>
        <v>0.16567000158625034</v>
      </c>
      <c r="I1074" s="294">
        <f>покрівлі!O1080+'під зими'!M1080+маляри!N1080+водій!L1080</f>
        <v>0.39598710332664122</v>
      </c>
      <c r="J1074" s="294">
        <f>електрики!P1080</f>
        <v>0.10256053615905925</v>
      </c>
      <c r="K1074" s="295">
        <f t="shared" si="100"/>
        <v>2.2981195165165014</v>
      </c>
      <c r="L1074" s="295">
        <v>2.9088405410606189E-2</v>
      </c>
      <c r="M1074" s="295">
        <f t="shared" si="101"/>
        <v>2.33</v>
      </c>
      <c r="N1074" s="295">
        <f t="shared" si="98"/>
        <v>2.7959999999999998</v>
      </c>
    </row>
    <row r="1075" spans="1:14" ht="17.25" customHeight="1" x14ac:dyDescent="0.35">
      <c r="A1075" s="293">
        <f t="shared" si="99"/>
        <v>175</v>
      </c>
      <c r="B1075" s="293" t="s">
        <v>2294</v>
      </c>
      <c r="C1075" s="293">
        <v>66</v>
      </c>
      <c r="D1075" s="294">
        <f>'сходові кл'!O1081</f>
        <v>0</v>
      </c>
      <c r="E1075" s="294">
        <f>'прибуд тер'!O1081</f>
        <v>0.56814715618704281</v>
      </c>
      <c r="F1075" s="294">
        <f>'слюсарі х.в.'!P1081+водовідведення!P1081+зварювальник!M1081+'слюсарі ц.о. г.в.'!N1081+'гаряча вода'!N1081+'аварійні служби'!H1081</f>
        <v>0.39193174483410576</v>
      </c>
      <c r="G1075" s="294">
        <f>даратиз!K1081</f>
        <v>0</v>
      </c>
      <c r="H1075" s="294">
        <f>димвенканали!Q1081</f>
        <v>0.13311921026620774</v>
      </c>
      <c r="I1075" s="294">
        <f>покрівлі!O1081+'під зими'!M1081+маляри!N1081+водій!L1081</f>
        <v>0.25751338041507071</v>
      </c>
      <c r="J1075" s="294">
        <f>електрики!P1081</f>
        <v>8.2409473334042097E-2</v>
      </c>
      <c r="K1075" s="295">
        <f t="shared" si="100"/>
        <v>1.4331209650364691</v>
      </c>
      <c r="L1075" s="295">
        <v>1.8296717005591604E-2</v>
      </c>
      <c r="M1075" s="295">
        <f t="shared" si="101"/>
        <v>1.45</v>
      </c>
      <c r="N1075" s="295">
        <f t="shared" si="98"/>
        <v>1.74</v>
      </c>
    </row>
    <row r="1076" spans="1:14" ht="17.25" customHeight="1" x14ac:dyDescent="0.35">
      <c r="A1076" s="293">
        <f t="shared" si="99"/>
        <v>176</v>
      </c>
      <c r="B1076" s="293" t="s">
        <v>941</v>
      </c>
      <c r="C1076" s="293">
        <v>681</v>
      </c>
      <c r="D1076" s="294">
        <f>'сходові кл'!O1082</f>
        <v>0.99251789843462257</v>
      </c>
      <c r="E1076" s="294">
        <f>'прибуд тер'!O1082</f>
        <v>0.5608126456028012</v>
      </c>
      <c r="F1076" s="294">
        <f>'слюсарі х.в.'!P1082+водовідведення!P1082+зварювальник!M1082+'слюсарі ц.о. г.в.'!N1082+'гаряча вода'!N1082+'аварійні служби'!H1082</f>
        <v>0.51136316793106196</v>
      </c>
      <c r="G1076" s="294">
        <f>даратиз!K1082</f>
        <v>8.086978722229762E-3</v>
      </c>
      <c r="H1076" s="294">
        <f>димвенканали!Q1082</f>
        <v>4.7725487837731159E-2</v>
      </c>
      <c r="I1076" s="294">
        <f>покрівлі!O1082+'під зими'!M1082+маляри!N1082+водій!L1082</f>
        <v>0.18679802993815606</v>
      </c>
      <c r="J1076" s="294">
        <f>електрики!P1082</f>
        <v>5.8097263739776618E-2</v>
      </c>
      <c r="K1076" s="295">
        <f t="shared" si="100"/>
        <v>2.3654014722063801</v>
      </c>
      <c r="L1076" s="295">
        <v>2.9925141054284156E-2</v>
      </c>
      <c r="M1076" s="295">
        <f t="shared" si="101"/>
        <v>2.4</v>
      </c>
      <c r="N1076" s="295">
        <f t="shared" si="98"/>
        <v>2.88</v>
      </c>
    </row>
    <row r="1077" spans="1:14" ht="17.25" customHeight="1" x14ac:dyDescent="0.35">
      <c r="A1077" s="293">
        <f t="shared" si="99"/>
        <v>177</v>
      </c>
      <c r="B1077" s="293" t="s">
        <v>1148</v>
      </c>
      <c r="C1077" s="293">
        <v>13</v>
      </c>
      <c r="D1077" s="294">
        <f>'сходові кл'!O1083</f>
        <v>0</v>
      </c>
      <c r="E1077" s="294">
        <f>'прибуд тер'!O1083</f>
        <v>0</v>
      </c>
      <c r="F1077" s="294">
        <f>'слюсарі х.в.'!P1083+водовідведення!P1083+зварювальник!M1083+'слюсарі ц.о. г.в.'!N1083+'гаряча вода'!N1083+'аварійні служби'!H1083</f>
        <v>0.40171958762797821</v>
      </c>
      <c r="G1077" s="294">
        <f>даратиз!K1083</f>
        <v>0</v>
      </c>
      <c r="H1077" s="294">
        <f>димвенканали!Q1083</f>
        <v>0.12959759752464955</v>
      </c>
      <c r="I1077" s="294">
        <f>покрівлі!O1083+'під зими'!M1083+маляри!N1083+водій!L1083</f>
        <v>0.40983416507634285</v>
      </c>
      <c r="J1077" s="294">
        <f>електрики!P1083</f>
        <v>8.7522944033035024E-2</v>
      </c>
      <c r="K1077" s="295">
        <f t="shared" si="100"/>
        <v>1.0286742942620055</v>
      </c>
      <c r="L1077" s="295">
        <v>1.2421729757706498E-2</v>
      </c>
      <c r="M1077" s="295">
        <f t="shared" si="101"/>
        <v>1.04</v>
      </c>
      <c r="N1077" s="295">
        <f t="shared" si="98"/>
        <v>1.248</v>
      </c>
    </row>
    <row r="1078" spans="1:14" ht="17.25" customHeight="1" x14ac:dyDescent="0.35">
      <c r="A1078" s="293">
        <f t="shared" si="99"/>
        <v>178</v>
      </c>
      <c r="B1078" s="293" t="s">
        <v>942</v>
      </c>
      <c r="C1078" s="293">
        <v>354</v>
      </c>
      <c r="D1078" s="294">
        <f>'сходові кл'!O1084</f>
        <v>0.71904447004788208</v>
      </c>
      <c r="E1078" s="294">
        <f>'прибуд тер'!O1084</f>
        <v>0.58680865532506277</v>
      </c>
      <c r="F1078" s="294">
        <f>'слюсарі х.в.'!P1084+водовідведення!P1084+зварювальник!M1084+'слюсарі ц.о. г.в.'!N1084+'гаряча вода'!N1084+'аварійні служби'!H1084</f>
        <v>0.49879011151381869</v>
      </c>
      <c r="G1078" s="294">
        <f>даратиз!K1084</f>
        <v>8.5895474028559616E-3</v>
      </c>
      <c r="H1078" s="294">
        <f>димвенканали!Q1084</f>
        <v>4.3291397906755825E-2</v>
      </c>
      <c r="I1078" s="294">
        <f>покрівлі!O1084+'під зими'!M1084+маляри!N1084+водій!L1084</f>
        <v>0.18794126736744432</v>
      </c>
      <c r="J1078" s="294">
        <f>електрики!P1084</f>
        <v>5.3600397632404512E-2</v>
      </c>
      <c r="K1078" s="295">
        <f t="shared" si="100"/>
        <v>2.0980658471962244</v>
      </c>
      <c r="L1078" s="295">
        <v>2.660340929127198E-2</v>
      </c>
      <c r="M1078" s="295">
        <f t="shared" si="101"/>
        <v>2.12</v>
      </c>
      <c r="N1078" s="295">
        <f t="shared" si="98"/>
        <v>2.544</v>
      </c>
    </row>
    <row r="1079" spans="1:14" ht="17.25" customHeight="1" x14ac:dyDescent="0.35">
      <c r="A1079" s="293">
        <f t="shared" si="99"/>
        <v>179</v>
      </c>
      <c r="B1079" s="293" t="s">
        <v>1109</v>
      </c>
      <c r="C1079" s="293">
        <v>10</v>
      </c>
      <c r="D1079" s="294">
        <f>'сходові кл'!O1085</f>
        <v>0</v>
      </c>
      <c r="E1079" s="294">
        <f>'прибуд тер'!O1085</f>
        <v>0</v>
      </c>
      <c r="F1079" s="294">
        <f>'слюсарі х.в.'!P1085+водовідведення!P1085+зварювальник!M1085+'слюсарі ц.о. г.в.'!N1085+'гаряча вода'!N1085+'аварійні служби'!H1085</f>
        <v>0.28164011206446571</v>
      </c>
      <c r="G1079" s="294">
        <f>даратиз!K1085</f>
        <v>0</v>
      </c>
      <c r="H1079" s="294">
        <f>димвенканали!Q1085</f>
        <v>2.6880936793863591E-2</v>
      </c>
      <c r="I1079" s="294">
        <f>покрівлі!O1085+'під зими'!M1085+маляри!N1085+водій!L1085</f>
        <v>0.58478358839938349</v>
      </c>
      <c r="J1079" s="294">
        <f>електрики!P1085</f>
        <v>6.6564212317005059E-2</v>
      </c>
      <c r="K1079" s="295">
        <f t="shared" si="100"/>
        <v>0.95986884957471785</v>
      </c>
      <c r="L1079" s="295">
        <v>1.2884400814208311E-2</v>
      </c>
      <c r="M1079" s="295">
        <f t="shared" si="101"/>
        <v>0.97</v>
      </c>
      <c r="N1079" s="295">
        <f t="shared" si="98"/>
        <v>1.1639999999999999</v>
      </c>
    </row>
    <row r="1080" spans="1:14" ht="17.25" customHeight="1" x14ac:dyDescent="0.35">
      <c r="A1080" s="293">
        <f t="shared" si="99"/>
        <v>180</v>
      </c>
      <c r="B1080" s="293" t="s">
        <v>943</v>
      </c>
      <c r="C1080" s="293">
        <v>355</v>
      </c>
      <c r="D1080" s="294">
        <f>'сходові кл'!O1086</f>
        <v>0.92390713372099265</v>
      </c>
      <c r="E1080" s="294">
        <f>'прибуд тер'!O1086</f>
        <v>0.6483850570913462</v>
      </c>
      <c r="F1080" s="294">
        <f>'слюсарі х.в.'!P1086+водовідведення!P1086+зварювальник!M1086+'слюсарі ц.о. г.в.'!N1086+'гаряча вода'!N1086+'аварійні служби'!H1086</f>
        <v>0.51182348979781622</v>
      </c>
      <c r="G1080" s="294">
        <f>даратиз!K1086</f>
        <v>8.5727163461538462E-3</v>
      </c>
      <c r="H1080" s="294">
        <f>димвенканали!Q1086</f>
        <v>4.7547676255287587E-2</v>
      </c>
      <c r="I1080" s="294">
        <f>покрівлі!O1086+'під зими'!M1086+маляри!N1086+водій!L1086</f>
        <v>0.18721756406497458</v>
      </c>
      <c r="J1080" s="294">
        <f>електрики!P1086</f>
        <v>5.8383694637421185E-2</v>
      </c>
      <c r="K1080" s="295">
        <f t="shared" si="100"/>
        <v>2.3858373319139923</v>
      </c>
      <c r="L1080" s="295">
        <v>3.0175251062496317E-2</v>
      </c>
      <c r="M1080" s="295">
        <f t="shared" si="101"/>
        <v>2.42</v>
      </c>
      <c r="N1080" s="295">
        <f t="shared" si="98"/>
        <v>2.9039999999999999</v>
      </c>
    </row>
    <row r="1081" spans="1:14" ht="17.25" customHeight="1" x14ac:dyDescent="0.35">
      <c r="A1081" s="293">
        <f t="shared" si="99"/>
        <v>181</v>
      </c>
      <c r="B1081" s="293" t="s">
        <v>944</v>
      </c>
      <c r="C1081" s="293">
        <v>341</v>
      </c>
      <c r="D1081" s="294">
        <f>'сходові кл'!O1087</f>
        <v>0.90436240000808021</v>
      </c>
      <c r="E1081" s="294">
        <f>'прибуд тер'!O1087</f>
        <v>0.52282205528846148</v>
      </c>
      <c r="F1081" s="294">
        <f>'слюсарі х.в.'!P1087+водовідведення!P1087+зварювальник!M1087+'слюсарі ц.о. г.в.'!N1087+'гаряча вода'!N1087+'аварійні служби'!H1087</f>
        <v>0.50174756132379261</v>
      </c>
      <c r="G1081" s="294">
        <f>даратиз!K1087</f>
        <v>8.0790441176470593E-3</v>
      </c>
      <c r="H1081" s="294">
        <f>димвенканали!Q1087</f>
        <v>4.438091317946144E-2</v>
      </c>
      <c r="I1081" s="294">
        <f>покрівлі!O1087+'під зими'!M1087+маляри!N1087+водій!L1087</f>
        <v>0.18428234659623186</v>
      </c>
      <c r="J1081" s="294">
        <f>електрики!P1087</f>
        <v>5.494935965874935E-2</v>
      </c>
      <c r="K1081" s="295">
        <f t="shared" si="100"/>
        <v>2.220623680172424</v>
      </c>
      <c r="L1081" s="295">
        <v>2.8128210022243479E-2</v>
      </c>
      <c r="M1081" s="295">
        <f t="shared" si="101"/>
        <v>2.25</v>
      </c>
      <c r="N1081" s="295">
        <f t="shared" si="98"/>
        <v>2.6999999999999997</v>
      </c>
    </row>
    <row r="1082" spans="1:14" ht="17.25" customHeight="1" x14ac:dyDescent="0.35">
      <c r="A1082" s="293">
        <f t="shared" si="99"/>
        <v>182</v>
      </c>
      <c r="B1082" s="293" t="s">
        <v>945</v>
      </c>
      <c r="C1082" s="293">
        <v>492</v>
      </c>
      <c r="D1082" s="294">
        <f>'сходові кл'!O1088</f>
        <v>0.89063693801144816</v>
      </c>
      <c r="E1082" s="294">
        <f>'прибуд тер'!O1088</f>
        <v>0.43494803056159936</v>
      </c>
      <c r="F1082" s="294">
        <f>'слюсарі х.в.'!P1088+водовідведення!P1088+зварювальник!M1088+'слюсарі ц.о. г.в.'!N1088+'гаряча вода'!N1088+'аварійні служби'!H1088</f>
        <v>0.48073701968119797</v>
      </c>
      <c r="G1082" s="294">
        <f>даратиз!K1088</f>
        <v>7.1620123552762907E-3</v>
      </c>
      <c r="H1082" s="294">
        <f>димвенканали!Q1088</f>
        <v>2.8152667475174219E-2</v>
      </c>
      <c r="I1082" s="294">
        <f>покрівлі!O1088+'під зими'!M1088+маляри!N1088+водій!L1088</f>
        <v>0.18634788889639023</v>
      </c>
      <c r="J1082" s="294">
        <f>електрики!P1088</f>
        <v>4.6475566172364667E-2</v>
      </c>
      <c r="K1082" s="295">
        <f t="shared" si="100"/>
        <v>2.0744601231534507</v>
      </c>
      <c r="L1082" s="295">
        <v>2.6321867736744581E-2</v>
      </c>
      <c r="M1082" s="295">
        <f t="shared" si="101"/>
        <v>2.1</v>
      </c>
      <c r="N1082" s="295">
        <f t="shared" si="98"/>
        <v>2.52</v>
      </c>
    </row>
    <row r="1083" spans="1:14" ht="17.25" customHeight="1" x14ac:dyDescent="0.35">
      <c r="A1083" s="293">
        <f t="shared" si="99"/>
        <v>183</v>
      </c>
      <c r="B1083" s="293" t="s">
        <v>1071</v>
      </c>
      <c r="C1083" s="293">
        <v>2</v>
      </c>
      <c r="D1083" s="294">
        <f>'сходові кл'!O1089</f>
        <v>0</v>
      </c>
      <c r="E1083" s="294">
        <f>'прибуд тер'!O1089</f>
        <v>0.68189709375000007</v>
      </c>
      <c r="F1083" s="294">
        <f>'слюсарі х.в.'!P1089+водовідведення!P1089+зварювальник!M1089+'слюсарі ц.о. г.в.'!N1089+'гаряча вода'!N1089+'аварійні служби'!H1089</f>
        <v>0.44021595886064036</v>
      </c>
      <c r="G1083" s="294">
        <f>даратиз!K1089</f>
        <v>0</v>
      </c>
      <c r="H1083" s="294">
        <f>димвенканали!Q1089</f>
        <v>7.1850036991171443E-2</v>
      </c>
      <c r="I1083" s="294">
        <f>покрівлі!O1089+'під зими'!M1089+маляри!N1089+водій!L1089</f>
        <v>0.65438710738390093</v>
      </c>
      <c r="J1083" s="294">
        <f>електрики!P1089</f>
        <v>0.10119840403819674</v>
      </c>
      <c r="K1083" s="295">
        <f t="shared" si="100"/>
        <v>1.9495486010239096</v>
      </c>
      <c r="L1083" s="295">
        <v>2.5369694728183567E-2</v>
      </c>
      <c r="M1083" s="295">
        <f t="shared" si="101"/>
        <v>1.97</v>
      </c>
      <c r="N1083" s="295">
        <f t="shared" si="98"/>
        <v>2.3639999999999999</v>
      </c>
    </row>
    <row r="1084" spans="1:14" ht="17.25" customHeight="1" x14ac:dyDescent="0.35">
      <c r="A1084" s="293">
        <f t="shared" si="99"/>
        <v>184</v>
      </c>
      <c r="B1084" s="293" t="s">
        <v>1072</v>
      </c>
      <c r="C1084" s="293">
        <v>1</v>
      </c>
      <c r="D1084" s="294">
        <f>'сходові кл'!O1090</f>
        <v>0</v>
      </c>
      <c r="E1084" s="294">
        <f>'прибуд тер'!O1090</f>
        <v>1.1604132484725049</v>
      </c>
      <c r="F1084" s="294">
        <f>'слюсарі х.в.'!P1090+водовідведення!P1090+зварювальник!M1090+'слюсарі ц.о. г.в.'!N1090+'гаряча вода'!N1090+'аварійні служби'!H1090</f>
        <v>0.43438972439313583</v>
      </c>
      <c r="G1084" s="294">
        <f>даратиз!K1090</f>
        <v>0</v>
      </c>
      <c r="H1084" s="294">
        <f>димвенканали!Q1090</f>
        <v>9.3653816037372148E-2</v>
      </c>
      <c r="I1084" s="294">
        <f>покрівлі!O1090+'під зими'!M1090+маляри!N1090+водій!L1090</f>
        <v>0.7888649664302011</v>
      </c>
      <c r="J1084" s="294">
        <f>електрики!P1090</f>
        <v>0</v>
      </c>
      <c r="K1084" s="295">
        <f t="shared" si="100"/>
        <v>2.4773217553332141</v>
      </c>
      <c r="L1084" s="295">
        <v>3.2667515921232675E-2</v>
      </c>
      <c r="M1084" s="295">
        <f t="shared" si="101"/>
        <v>2.5099999999999998</v>
      </c>
      <c r="N1084" s="295">
        <f t="shared" si="98"/>
        <v>3.0119999999999996</v>
      </c>
    </row>
    <row r="1085" spans="1:14" ht="17.25" customHeight="1" x14ac:dyDescent="0.35">
      <c r="A1085" s="293">
        <f t="shared" si="99"/>
        <v>185</v>
      </c>
      <c r="B1085" s="293" t="s">
        <v>1073</v>
      </c>
      <c r="C1085" s="293">
        <v>10</v>
      </c>
      <c r="D1085" s="294">
        <f>'сходові кл'!O1091</f>
        <v>0</v>
      </c>
      <c r="E1085" s="294">
        <f>'прибуд тер'!O1091</f>
        <v>0.67257461297539145</v>
      </c>
      <c r="F1085" s="294">
        <f>'слюсарі х.в.'!P1091+водовідведення!P1091+зварювальник!M1091+'слюсарі ц.о. г.в.'!N1091+'гаряча вода'!N1091+'аварійні служби'!H1091</f>
        <v>0.4035629365333443</v>
      </c>
      <c r="G1085" s="294">
        <f>даратиз!K1091</f>
        <v>0</v>
      </c>
      <c r="H1085" s="294">
        <f>димвенканали!Q1091</f>
        <v>8.7959129015846321E-2</v>
      </c>
      <c r="I1085" s="294">
        <f>покрівлі!O1091+'під зими'!M1091+маляри!N1091+водій!L1091</f>
        <v>0.60124054254198489</v>
      </c>
      <c r="J1085" s="294">
        <f>електрики!P1091</f>
        <v>8.6935541724088475E-2</v>
      </c>
      <c r="K1085" s="295">
        <f t="shared" si="100"/>
        <v>1.8522727627906554</v>
      </c>
      <c r="L1085" s="295">
        <v>2.4099954323713254E-2</v>
      </c>
      <c r="M1085" s="295">
        <f t="shared" si="101"/>
        <v>1.88</v>
      </c>
      <c r="N1085" s="295">
        <f t="shared" si="98"/>
        <v>2.2559999999999998</v>
      </c>
    </row>
    <row r="1086" spans="1:14" ht="17.25" customHeight="1" x14ac:dyDescent="0.35">
      <c r="A1086" s="293">
        <f t="shared" si="99"/>
        <v>186</v>
      </c>
      <c r="B1086" s="293" t="s">
        <v>1097</v>
      </c>
      <c r="C1086" s="293">
        <v>8</v>
      </c>
      <c r="D1086" s="294">
        <f>'сходові кл'!O1092</f>
        <v>0</v>
      </c>
      <c r="E1086" s="294">
        <f>'прибуд тер'!O1092</f>
        <v>0</v>
      </c>
      <c r="F1086" s="294">
        <f>'слюсарі х.в.'!P1092+водовідведення!P1092+зварювальник!M1092+'слюсарі ц.о. г.в.'!N1092+'гаряча вода'!N1092+'аварійні служби'!H1092</f>
        <v>0.42067373363411342</v>
      </c>
      <c r="G1086" s="294">
        <f>даратиз!K1092</f>
        <v>0</v>
      </c>
      <c r="H1086" s="294">
        <f>димвенканали!Q1092</f>
        <v>0.11461775823075403</v>
      </c>
      <c r="I1086" s="294">
        <f>покрівлі!O1092+'під зими'!M1092+маляри!N1092+водій!L1092</f>
        <v>0.69259741215138015</v>
      </c>
      <c r="J1086" s="294">
        <f>електрики!P1092</f>
        <v>9.359389968850565E-2</v>
      </c>
      <c r="K1086" s="295">
        <f t="shared" si="100"/>
        <v>1.3214828037047535</v>
      </c>
      <c r="L1086" s="295">
        <v>1.7827703527241931E-2</v>
      </c>
      <c r="M1086" s="295">
        <f t="shared" si="101"/>
        <v>1.34</v>
      </c>
      <c r="N1086" s="295">
        <f t="shared" si="98"/>
        <v>1.6080000000000001</v>
      </c>
    </row>
    <row r="1087" spans="1:14" ht="17.25" customHeight="1" x14ac:dyDescent="0.35">
      <c r="A1087" s="293">
        <f t="shared" si="99"/>
        <v>187</v>
      </c>
      <c r="B1087" s="293" t="s">
        <v>962</v>
      </c>
      <c r="C1087" s="293">
        <v>352</v>
      </c>
      <c r="D1087" s="294">
        <f>'сходові кл'!O1093</f>
        <v>0.90375355301585514</v>
      </c>
      <c r="E1087" s="294">
        <f>'прибуд тер'!O1093</f>
        <v>0.46018789125342219</v>
      </c>
      <c r="F1087" s="294">
        <f>'слюсарі х.в.'!P1093+водовідведення!P1093+зварювальник!M1093+'слюсарі ц.о. г.в.'!N1093+'гаряча вода'!N1093+'аварійні служби'!H1093</f>
        <v>0.50146459114044284</v>
      </c>
      <c r="G1087" s="294">
        <f>даратиз!K1093</f>
        <v>7.5230730151562191E-3</v>
      </c>
      <c r="H1087" s="294">
        <f>димвенканали!Q1093</f>
        <v>4.4291978494136672E-2</v>
      </c>
      <c r="I1087" s="294">
        <f>покрівлі!O1093+'під зими'!M1093+маляри!N1093+водій!L1093</f>
        <v>0.18440555757885677</v>
      </c>
      <c r="J1087" s="294">
        <f>електрики!P1093</f>
        <v>5.4839246917484041E-2</v>
      </c>
      <c r="K1087" s="295">
        <f t="shared" si="100"/>
        <v>2.1564658914153538</v>
      </c>
      <c r="L1087" s="295">
        <v>2.7334974117807748E-2</v>
      </c>
      <c r="M1087" s="295">
        <f t="shared" si="101"/>
        <v>2.1800000000000002</v>
      </c>
      <c r="N1087" s="295">
        <f t="shared" si="98"/>
        <v>2.6160000000000001</v>
      </c>
    </row>
    <row r="1088" spans="1:14" ht="17.25" customHeight="1" x14ac:dyDescent="0.35">
      <c r="A1088" s="293">
        <f t="shared" si="99"/>
        <v>188</v>
      </c>
      <c r="B1088" s="293" t="s">
        <v>963</v>
      </c>
      <c r="C1088" s="293">
        <v>11</v>
      </c>
      <c r="D1088" s="294">
        <f>'сходові кл'!O1094</f>
        <v>0</v>
      </c>
      <c r="E1088" s="294">
        <f>'прибуд тер'!O1094</f>
        <v>0</v>
      </c>
      <c r="F1088" s="294">
        <f>'слюсарі х.в.'!P1094+водовідведення!P1094+зварювальник!M1094+'слюсарі ц.о. г.в.'!N1094+'гаряча вода'!N1094+'аварійні служби'!H1094</f>
        <v>0.46711891613535517</v>
      </c>
      <c r="G1088" s="294">
        <f>даратиз!K1094</f>
        <v>0</v>
      </c>
      <c r="H1088" s="294">
        <f>димвенканали!Q1094</f>
        <v>9.0190177587687159E-2</v>
      </c>
      <c r="I1088" s="294">
        <f>покрівлі!O1094+'під зими'!M1094+маляри!N1094+водій!L1094</f>
        <v>0.52366552781670805</v>
      </c>
      <c r="J1088" s="294">
        <f>електрики!P1094</f>
        <v>8.9333763564752991E-2</v>
      </c>
      <c r="K1088" s="295">
        <f t="shared" si="100"/>
        <v>1.1703083851045033</v>
      </c>
      <c r="L1088" s="295">
        <v>1.5589273617923387E-2</v>
      </c>
      <c r="M1088" s="295">
        <f t="shared" si="101"/>
        <v>1.19</v>
      </c>
      <c r="N1088" s="295">
        <f t="shared" si="98"/>
        <v>1.4279999999999999</v>
      </c>
    </row>
    <row r="1089" spans="1:14" ht="17.25" customHeight="1" x14ac:dyDescent="0.35">
      <c r="A1089" s="293">
        <f t="shared" si="99"/>
        <v>189</v>
      </c>
      <c r="B1089" s="293" t="s">
        <v>1110</v>
      </c>
      <c r="C1089" s="293">
        <v>3</v>
      </c>
      <c r="D1089" s="294">
        <f>'сходові кл'!O1095</f>
        <v>0</v>
      </c>
      <c r="E1089" s="294">
        <f>'прибуд тер'!O1095</f>
        <v>0</v>
      </c>
      <c r="F1089" s="294">
        <f>'слюсарі х.в.'!P1095+водовідведення!P1095+зварювальник!M1095+'слюсарі ц.о. г.в.'!N1095+'гаряча вода'!N1095+'аварійні служби'!H1095</f>
        <v>0.28494396837360458</v>
      </c>
      <c r="G1089" s="294">
        <f>даратиз!K1095</f>
        <v>0</v>
      </c>
      <c r="H1089" s="294">
        <f>димвенканали!Q1095</f>
        <v>8.2107131154950094E-2</v>
      </c>
      <c r="I1089" s="294">
        <f>покрівлі!O1095+'під зими'!M1095+маляри!N1095+водій!L1095</f>
        <v>0.71474242523086451</v>
      </c>
      <c r="J1089" s="294">
        <f>електрики!P1095</f>
        <v>6.7046561681621028E-2</v>
      </c>
      <c r="K1089" s="295">
        <f t="shared" si="100"/>
        <v>1.1488400864410402</v>
      </c>
      <c r="L1089" s="295">
        <v>1.6572027098535544E-2</v>
      </c>
      <c r="M1089" s="295">
        <f t="shared" si="101"/>
        <v>1.17</v>
      </c>
      <c r="N1089" s="295">
        <f t="shared" si="98"/>
        <v>1.4039999999999999</v>
      </c>
    </row>
    <row r="1090" spans="1:14" ht="17.25" customHeight="1" x14ac:dyDescent="0.35">
      <c r="A1090" s="293">
        <f t="shared" si="99"/>
        <v>190</v>
      </c>
      <c r="B1090" s="293" t="s">
        <v>964</v>
      </c>
      <c r="C1090" s="293">
        <v>257</v>
      </c>
      <c r="D1090" s="294">
        <f>'сходові кл'!O1096</f>
        <v>0.76597480994727485</v>
      </c>
      <c r="E1090" s="294">
        <f>'прибуд тер'!O1096</f>
        <v>0.73100104338866123</v>
      </c>
      <c r="F1090" s="294">
        <f>'слюсарі х.в.'!P1096+водовідведення!P1096+зварювальник!M1096+'слюсарі ц.о. г.в.'!N1096+'гаряча вода'!N1096+'аварійні служби'!H1096</f>
        <v>0.47132009175695377</v>
      </c>
      <c r="G1090" s="294">
        <f>даратиз!K1096</f>
        <v>1.5220751293595861E-2</v>
      </c>
      <c r="H1090" s="294">
        <f>димвенканали!Q1096</f>
        <v>8.6425864377629516E-2</v>
      </c>
      <c r="I1090" s="294">
        <f>покрівлі!O1096+'під зими'!M1096+маляри!N1096+водій!L1096</f>
        <v>0.23043853242460871</v>
      </c>
      <c r="J1090" s="294">
        <f>електрики!P1096</f>
        <v>7.1813396051566267E-2</v>
      </c>
      <c r="K1090" s="295">
        <f t="shared" si="100"/>
        <v>2.3721944892402904</v>
      </c>
      <c r="L1090" s="295">
        <v>3.0960962087822695E-2</v>
      </c>
      <c r="M1090" s="295">
        <f t="shared" si="101"/>
        <v>2.4</v>
      </c>
      <c r="N1090" s="295">
        <f t="shared" si="98"/>
        <v>2.88</v>
      </c>
    </row>
    <row r="1091" spans="1:14" ht="17.25" customHeight="1" x14ac:dyDescent="0.35">
      <c r="A1091" s="293">
        <f t="shared" si="99"/>
        <v>191</v>
      </c>
      <c r="B1091" s="293" t="s">
        <v>965</v>
      </c>
      <c r="C1091" s="293">
        <v>204</v>
      </c>
      <c r="D1091" s="294">
        <f>'сходові кл'!O1097</f>
        <v>0.76968158459701519</v>
      </c>
      <c r="E1091" s="294">
        <f>'прибуд тер'!O1097</f>
        <v>0.76853044207217214</v>
      </c>
      <c r="F1091" s="294">
        <f>'слюсарі х.в.'!P1097+водовідведення!P1097+зварювальник!M1097+'слюсарі ц.о. г.в.'!N1097+'гаряча вода'!N1097+'аварійні служби'!H1097</f>
        <v>0.46513251601935124</v>
      </c>
      <c r="G1091" s="294">
        <f>даратиз!K1097</f>
        <v>1.5881852118671817E-2</v>
      </c>
      <c r="H1091" s="294">
        <f>димвенканали!Q1097</f>
        <v>8.5076900333223335E-2</v>
      </c>
      <c r="I1091" s="294">
        <f>покрівлі!O1097+'під зими'!M1097+маляри!N1097+водій!L1097</f>
        <v>0.23236012017930802</v>
      </c>
      <c r="J1091" s="294">
        <f>електрики!P1097</f>
        <v>6.7160728333249944E-2</v>
      </c>
      <c r="K1091" s="295">
        <f t="shared" si="100"/>
        <v>2.4038241436529924</v>
      </c>
      <c r="L1091" s="295">
        <v>3.1353340082632346E-2</v>
      </c>
      <c r="M1091" s="295">
        <f t="shared" si="101"/>
        <v>2.44</v>
      </c>
      <c r="N1091" s="295">
        <f t="shared" si="98"/>
        <v>2.9279999999999999</v>
      </c>
    </row>
    <row r="1092" spans="1:14" ht="17.25" customHeight="1" x14ac:dyDescent="0.35">
      <c r="A1092" s="293">
        <f t="shared" si="99"/>
        <v>192</v>
      </c>
      <c r="B1092" s="293" t="s">
        <v>966</v>
      </c>
      <c r="C1092" s="293">
        <v>228</v>
      </c>
      <c r="D1092" s="294">
        <f>'сходові кл'!O1098</f>
        <v>0.74250691450202355</v>
      </c>
      <c r="E1092" s="294">
        <f>'прибуд тер'!O1098</f>
        <v>0.62595167564163801</v>
      </c>
      <c r="F1092" s="294">
        <f>'слюсарі х.в.'!P1098+водовідведення!P1098+зварювальник!M1098+'слюсарі ц.о. г.в.'!N1098+'гаряча вода'!N1098+'аварійні служби'!H1098</f>
        <v>0.46385892493106462</v>
      </c>
      <c r="G1092" s="294">
        <f>даратиз!K1098</f>
        <v>1.474220480305728E-2</v>
      </c>
      <c r="H1092" s="294">
        <f>димвенканали!Q1098</f>
        <v>8.3484762899272674E-2</v>
      </c>
      <c r="I1092" s="294">
        <f>покрівлі!O1098+'під зими'!M1098+маляри!N1098+водій!L1098</f>
        <v>0.22731381492259864</v>
      </c>
      <c r="J1092" s="294">
        <f>електрики!P1098</f>
        <v>6.8910017601898854E-2</v>
      </c>
      <c r="K1092" s="295">
        <f t="shared" si="100"/>
        <v>2.2267683153015536</v>
      </c>
      <c r="L1092" s="295">
        <v>2.9160970820757255E-2</v>
      </c>
      <c r="M1092" s="295">
        <f t="shared" si="101"/>
        <v>2.2599999999999998</v>
      </c>
      <c r="N1092" s="295">
        <f t="shared" ref="N1092:N1108" si="102">M1092*1.2</f>
        <v>2.7119999999999997</v>
      </c>
    </row>
    <row r="1093" spans="1:14" ht="17.25" customHeight="1" x14ac:dyDescent="0.35">
      <c r="A1093" s="293">
        <f t="shared" si="99"/>
        <v>193</v>
      </c>
      <c r="B1093" s="293" t="s">
        <v>967</v>
      </c>
      <c r="C1093" s="293">
        <v>194</v>
      </c>
      <c r="D1093" s="294">
        <f>'сходові кл'!O1099</f>
        <v>0.74036920398168182</v>
      </c>
      <c r="E1093" s="294">
        <f>'прибуд тер'!O1099</f>
        <v>0.61684849255819874</v>
      </c>
      <c r="F1093" s="294">
        <f>'слюсарі х.в.'!P1099+водовідведення!P1099+зварювальник!M1099+'слюсарі ц.о. г.в.'!N1099+'гаряча вода'!N1099+'аварійні служби'!H1099</f>
        <v>0.47203469794324737</v>
      </c>
      <c r="G1093" s="294">
        <f>даратиз!K1099</f>
        <v>1.5861531611754229E-2</v>
      </c>
      <c r="H1093" s="294">
        <f>димвенканали!Q1099</f>
        <v>8.73391078598484E-2</v>
      </c>
      <c r="I1093" s="294">
        <f>покрівлі!O1099+'під зими'!M1099+маляри!N1099+водій!L1099</f>
        <v>0.21956664097792677</v>
      </c>
      <c r="J1093" s="294">
        <f>електрики!P1099</f>
        <v>7.2091472155438457E-2</v>
      </c>
      <c r="K1093" s="295">
        <f t="shared" si="100"/>
        <v>2.2241111470880961</v>
      </c>
      <c r="L1093" s="295">
        <v>2.9123864033747761E-2</v>
      </c>
      <c r="M1093" s="295">
        <f t="shared" si="101"/>
        <v>2.25</v>
      </c>
      <c r="N1093" s="295">
        <f t="shared" si="102"/>
        <v>2.6999999999999997</v>
      </c>
    </row>
    <row r="1094" spans="1:14" ht="17.25" customHeight="1" x14ac:dyDescent="0.35">
      <c r="A1094" s="293">
        <f t="shared" ref="A1094:A1108" si="103">A1093+1</f>
        <v>194</v>
      </c>
      <c r="B1094" s="293" t="s">
        <v>968</v>
      </c>
      <c r="C1094" s="293">
        <v>184</v>
      </c>
      <c r="D1094" s="294">
        <f>'сходові кл'!O1100</f>
        <v>0.74390847084462408</v>
      </c>
      <c r="E1094" s="294">
        <f>'прибуд тер'!O1100</f>
        <v>0.65233663722582957</v>
      </c>
      <c r="F1094" s="294">
        <f>'слюсарі х.в.'!P1100+водовідведення!P1100+зварювальник!M1100+'слюсарі ц.о. г.в.'!N1100+'гаряча вода'!N1100+'аварійні служби'!H1100</f>
        <v>0.47292032721017274</v>
      </c>
      <c r="G1094" s="294">
        <f>даратиз!K1100</f>
        <v>1.5937356204304923E-2</v>
      </c>
      <c r="H1094" s="294">
        <f>димвенканали!Q1100</f>
        <v>8.7756624429452978E-2</v>
      </c>
      <c r="I1094" s="294">
        <f>покрівлі!O1100+'під зими'!M1100+маляри!N1100+водій!L1100</f>
        <v>0.2203545647312852</v>
      </c>
      <c r="J1094" s="294">
        <f>електрики!P1100</f>
        <v>7.2436098805396712E-2</v>
      </c>
      <c r="K1094" s="295">
        <f t="shared" si="100"/>
        <v>2.2656500794510666</v>
      </c>
      <c r="L1094" s="295">
        <v>2.9637784614113493E-2</v>
      </c>
      <c r="M1094" s="295">
        <f t="shared" si="101"/>
        <v>2.2999999999999998</v>
      </c>
      <c r="N1094" s="295">
        <f t="shared" si="102"/>
        <v>2.76</v>
      </c>
    </row>
    <row r="1095" spans="1:14" ht="17.25" customHeight="1" x14ac:dyDescent="0.35">
      <c r="A1095" s="293">
        <f t="shared" si="103"/>
        <v>195</v>
      </c>
      <c r="B1095" s="293" t="s">
        <v>969</v>
      </c>
      <c r="C1095" s="293">
        <v>114</v>
      </c>
      <c r="D1095" s="294">
        <f>'сходові кл'!O1101</f>
        <v>1.5931596467122691</v>
      </c>
      <c r="E1095" s="294">
        <f>'прибуд тер'!O1101</f>
        <v>0.35949394053220513</v>
      </c>
      <c r="F1095" s="294">
        <f>'слюсарі х.в.'!P1101+водовідведення!P1101+зварювальник!M1101+'слюсарі ц.о. г.в.'!N1101+'гаряча вода'!N1101+'аварійні служби'!H1101</f>
        <v>0.58264562901511951</v>
      </c>
      <c r="G1095" s="294">
        <f>даратиз!K1101</f>
        <v>1.186192716776719E-2</v>
      </c>
      <c r="H1095" s="294">
        <f>димвенканали!Q1101</f>
        <v>6.9806362986001971E-2</v>
      </c>
      <c r="I1095" s="294">
        <f>покрівлі!O1101+'під зими'!M1101+маляри!N1101+водій!L1101</f>
        <v>0.21369872219031633</v>
      </c>
      <c r="J1095" s="294">
        <f>електрики!P1101</f>
        <v>8.6429383070066396E-2</v>
      </c>
      <c r="K1095" s="295">
        <f t="shared" si="100"/>
        <v>2.9170956116737452</v>
      </c>
      <c r="L1095" s="295">
        <v>3.6784019263530053E-2</v>
      </c>
      <c r="M1095" s="295">
        <f t="shared" si="101"/>
        <v>2.95</v>
      </c>
      <c r="N1095" s="295">
        <f t="shared" si="102"/>
        <v>3.54</v>
      </c>
    </row>
    <row r="1096" spans="1:14" ht="17.25" customHeight="1" x14ac:dyDescent="0.35">
      <c r="A1096" s="293">
        <f t="shared" si="103"/>
        <v>196</v>
      </c>
      <c r="B1096" s="293" t="s">
        <v>970</v>
      </c>
      <c r="C1096" s="293">
        <v>154</v>
      </c>
      <c r="D1096" s="294">
        <f>'сходові кл'!O1102</f>
        <v>0.54361200126699472</v>
      </c>
      <c r="E1096" s="294">
        <f>'прибуд тер'!O1102</f>
        <v>1.3517502134507968</v>
      </c>
      <c r="F1096" s="294">
        <f>'слюсарі х.в.'!P1102+водовідведення!P1102+зварювальник!M1102+'слюсарі ц.о. г.в.'!N1102+'гаряча вода'!N1102+'аварійні служби'!H1102</f>
        <v>0.53198824422718993</v>
      </c>
      <c r="G1096" s="294">
        <f>даратиз!K1102</f>
        <v>9.099744486072139E-3</v>
      </c>
      <c r="H1096" s="294">
        <f>димвенканали!Q1102</f>
        <v>7.6533396246403165E-2</v>
      </c>
      <c r="I1096" s="294">
        <f>покрівлі!O1102+'під зими'!M1102+маляри!N1102+водій!L1102</f>
        <v>0.22258724777574965</v>
      </c>
      <c r="J1096" s="294">
        <f>електрики!P1102</f>
        <v>9.4758327735252335E-2</v>
      </c>
      <c r="K1096" s="295">
        <f t="shared" si="100"/>
        <v>2.8303291751884587</v>
      </c>
      <c r="L1096" s="295">
        <v>3.65531139711395E-2</v>
      </c>
      <c r="M1096" s="295">
        <f t="shared" si="101"/>
        <v>2.87</v>
      </c>
      <c r="N1096" s="295">
        <f t="shared" si="102"/>
        <v>3.444</v>
      </c>
    </row>
    <row r="1097" spans="1:14" ht="17.25" customHeight="1" x14ac:dyDescent="0.35">
      <c r="A1097" s="293">
        <f t="shared" si="103"/>
        <v>197</v>
      </c>
      <c r="B1097" s="293" t="s">
        <v>903</v>
      </c>
      <c r="C1097" s="293">
        <v>59</v>
      </c>
      <c r="D1097" s="294">
        <f>'сходові кл'!O1103</f>
        <v>0</v>
      </c>
      <c r="E1097" s="294">
        <f>'прибуд тер'!O1103</f>
        <v>0</v>
      </c>
      <c r="F1097" s="294">
        <f>'слюсарі х.в.'!P1103+водовідведення!P1103+зварювальник!M1103+'слюсарі ц.о. г.в.'!N1103+'гаряча вода'!N1103+'аварійні служби'!H1103</f>
        <v>0.39557888373234562</v>
      </c>
      <c r="G1097" s="294">
        <f>даратиз!K1103</f>
        <v>0</v>
      </c>
      <c r="H1097" s="294">
        <f>димвенканали!Q1103</f>
        <v>6.0182990437458596E-2</v>
      </c>
      <c r="I1097" s="294">
        <f>покрівлі!O1103+'під зими'!M1103+маляри!N1103+водій!L1103</f>
        <v>0.8657679345502729</v>
      </c>
      <c r="J1097" s="294">
        <f>електрики!P1103</f>
        <v>7.4514392561381648E-2</v>
      </c>
      <c r="K1097" s="295">
        <f t="shared" si="100"/>
        <v>1.3960442012814587</v>
      </c>
      <c r="L1097" s="295">
        <v>2.1824811001758787E-2</v>
      </c>
      <c r="M1097" s="295">
        <f t="shared" si="101"/>
        <v>1.42</v>
      </c>
      <c r="N1097" s="295">
        <f t="shared" si="102"/>
        <v>1.704</v>
      </c>
    </row>
    <row r="1098" spans="1:14" ht="17.25" customHeight="1" x14ac:dyDescent="0.35">
      <c r="A1098" s="293">
        <f t="shared" si="103"/>
        <v>198</v>
      </c>
      <c r="B1098" s="293" t="s">
        <v>684</v>
      </c>
      <c r="C1098" s="293"/>
      <c r="D1098" s="294">
        <f>'сходові кл'!O1104</f>
        <v>0.56170075502979799</v>
      </c>
      <c r="E1098" s="294">
        <f>'прибуд тер'!O1104</f>
        <v>0.57742509073800241</v>
      </c>
      <c r="F1098" s="294">
        <f>'слюсарі х.в.'!P1104+водовідведення!P1104+зварювальник!M1104+'слюсарі ц.о. г.в.'!N1104+'гаряча вода'!N1104+'аварійні служби'!H1104</f>
        <v>0.42626721491540909</v>
      </c>
      <c r="G1098" s="294">
        <f>даратиз!K1104</f>
        <v>2.8733700766232018E-3</v>
      </c>
      <c r="H1098" s="294">
        <f>димвенканали!Q1104</f>
        <v>7.7350898374706822E-2</v>
      </c>
      <c r="I1098" s="294">
        <f>покрівлі!O1104+'під зими'!M1104+маляри!N1104+водій!L1104</f>
        <v>0.2497870697694862</v>
      </c>
      <c r="J1098" s="294">
        <f>електрики!P1104</f>
        <v>9.5770502006842978E-2</v>
      </c>
      <c r="K1098" s="295">
        <f t="shared" si="100"/>
        <v>1.9911749009108686</v>
      </c>
      <c r="L1098" s="295">
        <v>2.8202198264938062E-2</v>
      </c>
      <c r="M1098" s="295">
        <f t="shared" si="101"/>
        <v>2.02</v>
      </c>
      <c r="N1098" s="295">
        <f t="shared" si="102"/>
        <v>2.4239999999999999</v>
      </c>
    </row>
    <row r="1099" spans="1:14" ht="17.25" customHeight="1" x14ac:dyDescent="0.35">
      <c r="A1099" s="293">
        <f t="shared" si="103"/>
        <v>199</v>
      </c>
      <c r="B1099" s="293" t="s">
        <v>1074</v>
      </c>
      <c r="C1099" s="293"/>
      <c r="D1099" s="294">
        <f>'сходові кл'!O1105</f>
        <v>0.61426698831940207</v>
      </c>
      <c r="E1099" s="294">
        <f>'прибуд тер'!O1105</f>
        <v>0.80429329900164293</v>
      </c>
      <c r="F1099" s="294">
        <f>'слюсарі х.в.'!P1105+водовідведення!P1105+зварювальник!M1105+'слюсарі ц.о. г.в.'!N1105+'гаряча вода'!N1105+'аварійні служби'!H1105</f>
        <v>0.65998520708442898</v>
      </c>
      <c r="G1099" s="294">
        <f>даратиз!K1105</f>
        <v>1.1847592569189942E-3</v>
      </c>
      <c r="H1099" s="294">
        <f>димвенканали!Q1105</f>
        <v>4.3382580998753216E-2</v>
      </c>
      <c r="I1099" s="294">
        <f>покрівлі!O1105+'під зими'!M1105+маляри!N1105+водій!L1105</f>
        <v>0.25471716618382872</v>
      </c>
      <c r="J1099" s="294">
        <f>електрики!P1105</f>
        <v>0.18671764172345159</v>
      </c>
      <c r="K1099" s="295">
        <f t="shared" si="100"/>
        <v>2.5645476425684266</v>
      </c>
      <c r="L1099" s="295">
        <v>3.2320127432109859E-2</v>
      </c>
      <c r="M1099" s="295">
        <f t="shared" si="101"/>
        <v>2.6</v>
      </c>
      <c r="N1099" s="295">
        <f t="shared" si="102"/>
        <v>3.12</v>
      </c>
    </row>
    <row r="1100" spans="1:14" ht="17.25" customHeight="1" x14ac:dyDescent="0.35">
      <c r="A1100" s="293">
        <f t="shared" si="103"/>
        <v>200</v>
      </c>
      <c r="B1100" s="293" t="s">
        <v>1077</v>
      </c>
      <c r="C1100" s="293"/>
      <c r="D1100" s="294">
        <f>'сходові кл'!O1106</f>
        <v>1.1355831929195204</v>
      </c>
      <c r="E1100" s="294">
        <f>'прибуд тер'!O1106</f>
        <v>0.45306609816284388</v>
      </c>
      <c r="F1100" s="294">
        <f>'слюсарі х.в.'!P1106+водовідведення!P1106+зварювальник!M1106+'слюсарі ц.о. г.в.'!N1106+'гаряча вода'!N1106+'аварійні служби'!H1106</f>
        <v>0.55887176791919135</v>
      </c>
      <c r="G1100" s="294">
        <f>даратиз!K1106</f>
        <v>1.4267855201652354E-3</v>
      </c>
      <c r="H1100" s="294">
        <f>димвенканали!Q1106</f>
        <v>8.2454548702299055E-2</v>
      </c>
      <c r="I1100" s="294">
        <f>покрівлі!O1106+'під зими'!M1106+маляри!N1106+водій!L1106</f>
        <v>0.20512436559520805</v>
      </c>
      <c r="J1100" s="294">
        <f>електрики!P1106</f>
        <v>0.10208948684362057</v>
      </c>
      <c r="K1100" s="295">
        <f t="shared" si="100"/>
        <v>2.538616245662848</v>
      </c>
      <c r="L1100" s="295">
        <v>3.2083332887536488E-2</v>
      </c>
      <c r="M1100" s="295">
        <f t="shared" si="101"/>
        <v>2.57</v>
      </c>
      <c r="N1100" s="295">
        <f t="shared" si="102"/>
        <v>3.0839999999999996</v>
      </c>
    </row>
    <row r="1101" spans="1:14" ht="17.25" customHeight="1" x14ac:dyDescent="0.35">
      <c r="A1101" s="293">
        <f t="shared" si="103"/>
        <v>201</v>
      </c>
      <c r="B1101" s="293" t="s">
        <v>879</v>
      </c>
      <c r="C1101" s="293"/>
      <c r="D1101" s="294">
        <f>'сходові кл'!O1107</f>
        <v>1.1093010233631972</v>
      </c>
      <c r="E1101" s="294">
        <f>'прибуд тер'!O1107</f>
        <v>0.76954300436811851</v>
      </c>
      <c r="F1101" s="294">
        <f>'слюсарі х.в.'!P1107+водовідведення!P1107+зварювальник!M1107+'слюсарі ц.о. г.в.'!N1107+'гаряча вода'!N1107+'аварійні служби'!H1107</f>
        <v>0.56989645688829882</v>
      </c>
      <c r="G1101" s="294">
        <f>даратиз!K1107</f>
        <v>8.9755864049784577E-3</v>
      </c>
      <c r="H1101" s="294">
        <f>димвенканали!Q1107</f>
        <v>9.0851306747374207E-3</v>
      </c>
      <c r="I1101" s="294">
        <f>покрівлі!O1107+'під зими'!M1107+маляри!N1107+водій!L1107</f>
        <v>0.24348818969884251</v>
      </c>
      <c r="J1101" s="294">
        <f>електрики!P1107</f>
        <v>0.11039347727804176</v>
      </c>
      <c r="K1101" s="295">
        <f t="shared" si="100"/>
        <v>2.8206828686762146</v>
      </c>
      <c r="L1101" s="295">
        <v>3.5434099899976701E-2</v>
      </c>
      <c r="M1101" s="295">
        <f t="shared" si="101"/>
        <v>2.86</v>
      </c>
      <c r="N1101" s="295">
        <f t="shared" si="102"/>
        <v>3.4319999999999999</v>
      </c>
    </row>
    <row r="1102" spans="1:14" ht="17.25" customHeight="1" x14ac:dyDescent="0.35">
      <c r="A1102" s="293">
        <f t="shared" si="103"/>
        <v>202</v>
      </c>
      <c r="B1102" s="293" t="s">
        <v>880</v>
      </c>
      <c r="C1102" s="293"/>
      <c r="D1102" s="294">
        <f>'сходові кл'!O1108</f>
        <v>0</v>
      </c>
      <c r="E1102" s="294">
        <f>'прибуд тер'!O1108</f>
        <v>1.1379319390012641</v>
      </c>
      <c r="F1102" s="294">
        <f>'слюсарі х.в.'!P1108+водовідведення!P1108+зварювальник!M1108+'слюсарі ц.о. г.в.'!N1108+'гаряча вода'!N1108+'аварійні служби'!H1108</f>
        <v>0.62853042645293911</v>
      </c>
      <c r="G1102" s="294">
        <f>даратиз!K1108</f>
        <v>1.7837389380530973E-2</v>
      </c>
      <c r="H1102" s="294">
        <f>димвенканали!Q1108</f>
        <v>1.1996737028777796E-2</v>
      </c>
      <c r="I1102" s="294">
        <f>покрівлі!O1108+'під зими'!M1108+маляри!N1108+водій!L1108</f>
        <v>0.35520247084843515</v>
      </c>
      <c r="J1102" s="294">
        <f>електрики!P1108</f>
        <v>0.13305479165578332</v>
      </c>
      <c r="K1102" s="295">
        <f t="shared" si="100"/>
        <v>2.2845537543677303</v>
      </c>
      <c r="L1102" s="295">
        <v>2.9166434144956122E-2</v>
      </c>
      <c r="M1102" s="295">
        <f t="shared" si="101"/>
        <v>2.31</v>
      </c>
      <c r="N1102" s="295">
        <f t="shared" si="102"/>
        <v>2.7719999999999998</v>
      </c>
    </row>
    <row r="1103" spans="1:14" ht="17.25" customHeight="1" x14ac:dyDescent="0.35">
      <c r="A1103" s="293">
        <f t="shared" si="103"/>
        <v>203</v>
      </c>
      <c r="B1103" s="293" t="s">
        <v>1112</v>
      </c>
      <c r="C1103" s="293"/>
      <c r="D1103" s="294">
        <f>'сходові кл'!O1109</f>
        <v>0.54684927960690688</v>
      </c>
      <c r="E1103" s="294">
        <f>'прибуд тер'!O1109</f>
        <v>1.373864956859697</v>
      </c>
      <c r="F1103" s="294">
        <f>'слюсарі х.в.'!P1109+водовідведення!P1109+зварювальник!M1109+'слюсарі ц.о. г.в.'!N1109+'гаряча вода'!N1109+'аварійні служби'!H1109</f>
        <v>0.37422014059693931</v>
      </c>
      <c r="G1103" s="294">
        <f>даратиз!K1109</f>
        <v>4.3431791682860474E-3</v>
      </c>
      <c r="H1103" s="294">
        <f>димвенканали!Q1109</f>
        <v>0.10150957875732784</v>
      </c>
      <c r="I1103" s="294">
        <f>покрівлі!O1109+'під зими'!M1109+маляри!N1109+водій!L1109</f>
        <v>0.28818814456122765</v>
      </c>
      <c r="J1103" s="294">
        <f>електрики!P1109</f>
        <v>7.5551662980433545E-2</v>
      </c>
      <c r="K1103" s="295">
        <f t="shared" si="100"/>
        <v>2.7645269425308183</v>
      </c>
      <c r="L1103" s="295">
        <v>3.4824159808378996E-2</v>
      </c>
      <c r="M1103" s="295">
        <f t="shared" si="101"/>
        <v>2.8</v>
      </c>
      <c r="N1103" s="295">
        <f t="shared" si="102"/>
        <v>3.36</v>
      </c>
    </row>
    <row r="1104" spans="1:14" ht="17.25" customHeight="1" x14ac:dyDescent="0.35">
      <c r="A1104" s="293">
        <f t="shared" si="103"/>
        <v>204</v>
      </c>
      <c r="B1104" s="355" t="s">
        <v>585</v>
      </c>
      <c r="C1104" s="293"/>
      <c r="D1104" s="294">
        <f>'сходові кл'!O1110</f>
        <v>0.75110735481136071</v>
      </c>
      <c r="E1104" s="294">
        <f>'прибуд тер'!O1110</f>
        <v>0.72782108748214092</v>
      </c>
      <c r="F1104" s="294">
        <f>'слюсарі х.в.'!P1110+водовідведення!P1110+зварювальник!M1110+'слюсарі ц.о. г.в.'!N1110+'гаряча вода'!N1110+'аварійні служби'!H1110</f>
        <v>0.44339435811575045</v>
      </c>
      <c r="G1104" s="294">
        <f>даратиз!K1110</f>
        <v>1.4898615232443126E-2</v>
      </c>
      <c r="H1104" s="294">
        <f>димвенканали!Q1110</f>
        <v>5.4349035224599994E-3</v>
      </c>
      <c r="I1104" s="294">
        <f>покрівлі!O1110+'під зими'!M1110+маляри!N1110+водій!L1110</f>
        <v>0.2967455114349129</v>
      </c>
      <c r="J1104" s="294">
        <f>електрики!P1110</f>
        <v>0.10385217134816987</v>
      </c>
      <c r="K1104" s="295">
        <f t="shared" si="100"/>
        <v>2.3432540019472374</v>
      </c>
      <c r="L1104" s="295">
        <v>0</v>
      </c>
      <c r="M1104" s="295">
        <f t="shared" si="101"/>
        <v>2.34</v>
      </c>
      <c r="N1104" s="295">
        <f t="shared" si="102"/>
        <v>2.8079999999999998</v>
      </c>
    </row>
    <row r="1105" spans="1:15" ht="17.25" customHeight="1" x14ac:dyDescent="0.35">
      <c r="A1105" s="293">
        <f t="shared" si="103"/>
        <v>205</v>
      </c>
      <c r="B1105" s="355" t="s">
        <v>1122</v>
      </c>
      <c r="C1105" s="293"/>
      <c r="D1105" s="294">
        <f>'сходові кл'!O1111</f>
        <v>0.82748458239111211</v>
      </c>
      <c r="E1105" s="294">
        <f>'прибуд тер'!O1111</f>
        <v>0.90372638413242012</v>
      </c>
      <c r="F1105" s="294">
        <f>'слюсарі х.в.'!P1111+водовідведення!P1111+зварювальник!M1111+'слюсарі ц.о. г.в.'!N1111+'гаряча вода'!N1111+'аварійні служби'!H1111</f>
        <v>0.39373174492701934</v>
      </c>
      <c r="G1105" s="294">
        <f>даратиз!K1111</f>
        <v>1.3151178872497366E-2</v>
      </c>
      <c r="H1105" s="294">
        <f>димвенканали!Q1111</f>
        <v>2.4652633251760463E-2</v>
      </c>
      <c r="I1105" s="294">
        <f>покрівлі!O1111+'під зими'!M1111+маляри!N1111+водій!L1111</f>
        <v>0.26843707504941827</v>
      </c>
      <c r="J1105" s="294">
        <f>електрики!P1111</f>
        <v>8.9397671872028933E-2</v>
      </c>
      <c r="K1105" s="295">
        <f t="shared" si="100"/>
        <v>2.5205812704962569</v>
      </c>
      <c r="L1105" s="295">
        <v>0</v>
      </c>
      <c r="M1105" s="295">
        <f t="shared" si="101"/>
        <v>2.52</v>
      </c>
      <c r="N1105" s="295">
        <f t="shared" si="102"/>
        <v>3.024</v>
      </c>
    </row>
    <row r="1106" spans="1:15" ht="17.25" customHeight="1" x14ac:dyDescent="0.35">
      <c r="A1106" s="293">
        <f t="shared" si="103"/>
        <v>206</v>
      </c>
      <c r="B1106" s="293" t="s">
        <v>1075</v>
      </c>
      <c r="C1106" s="293"/>
      <c r="D1106" s="294">
        <f>'сходові кл'!O1112</f>
        <v>0</v>
      </c>
      <c r="E1106" s="294">
        <f>'прибуд тер'!O1112</f>
        <v>1.0952083371597294</v>
      </c>
      <c r="F1106" s="294">
        <f>'слюсарі х.в.'!P1112+водовідведення!P1112+зварювальник!M1112+'слюсарі ц.о. г.в.'!N1112+'гаряча вода'!N1112+'аварійні служби'!H1112</f>
        <v>0.71483680914461456</v>
      </c>
      <c r="G1106" s="294">
        <f>даратиз!K1112</f>
        <v>7.1294829324499501E-3</v>
      </c>
      <c r="H1106" s="294">
        <f>димвенканали!Q1112</f>
        <v>2.4486317996738571E-2</v>
      </c>
      <c r="I1106" s="294">
        <f>покрівлі!O1112+'під зими'!M1112+маляри!N1112+водій!L1112</f>
        <v>0.19270736386035689</v>
      </c>
      <c r="J1106" s="294">
        <f>електрики!P1112</f>
        <v>0.13992694814564524</v>
      </c>
      <c r="K1106" s="295">
        <f t="shared" si="100"/>
        <v>2.1742952592395342</v>
      </c>
      <c r="L1106" s="295">
        <v>3.2751125876955132E-2</v>
      </c>
      <c r="M1106" s="295">
        <f t="shared" si="101"/>
        <v>2.21</v>
      </c>
      <c r="N1106" s="295">
        <f t="shared" si="102"/>
        <v>2.6519999999999997</v>
      </c>
    </row>
    <row r="1107" spans="1:15" ht="17.25" customHeight="1" x14ac:dyDescent="0.35">
      <c r="A1107" s="293">
        <f t="shared" si="103"/>
        <v>207</v>
      </c>
      <c r="B1107" s="293" t="s">
        <v>2295</v>
      </c>
      <c r="C1107" s="293"/>
      <c r="D1107" s="294">
        <f>'сходові кл'!O1113</f>
        <v>0.26694215063577115</v>
      </c>
      <c r="E1107" s="294">
        <f>'прибуд тер'!O1113</f>
        <v>0.93515888105516631</v>
      </c>
      <c r="F1107" s="294">
        <f>'слюсарі х.в.'!P1113+водовідведення!P1113+зварювальник!M1113+'слюсарі ц.о. г.в.'!N1113+'гаряча вода'!N1113+'аварійні служби'!H1113</f>
        <v>0.40598601712126348</v>
      </c>
      <c r="G1107" s="294">
        <f>даратиз!K1113</f>
        <v>2.4502679133132309E-3</v>
      </c>
      <c r="H1107" s="294">
        <f>димвенканали!Q1113</f>
        <v>6.3548112276126278E-2</v>
      </c>
      <c r="I1107" s="294">
        <f>покрівлі!O1113+'під зими'!M1113+маляри!N1113+водій!L1113</f>
        <v>0.19726822802950558</v>
      </c>
      <c r="J1107" s="294">
        <f>електрики!P1113</f>
        <v>5.4093531520555613E-2</v>
      </c>
      <c r="K1107" s="295">
        <f t="shared" si="100"/>
        <v>1.9254471885517015</v>
      </c>
      <c r="L1107" s="295">
        <v>2.7744230376337806E-2</v>
      </c>
      <c r="M1107" s="295">
        <f t="shared" si="101"/>
        <v>1.95</v>
      </c>
      <c r="N1107" s="295">
        <f t="shared" si="102"/>
        <v>2.34</v>
      </c>
    </row>
    <row r="1108" spans="1:15" ht="17.25" customHeight="1" x14ac:dyDescent="0.35">
      <c r="A1108" s="293">
        <f t="shared" si="103"/>
        <v>208</v>
      </c>
      <c r="B1108" s="293" t="s">
        <v>1076</v>
      </c>
      <c r="C1108" s="293"/>
      <c r="D1108" s="294">
        <f>'сходові кл'!O1114</f>
        <v>0</v>
      </c>
      <c r="E1108" s="294">
        <f>'прибуд тер'!O1114</f>
        <v>0</v>
      </c>
      <c r="F1108" s="294">
        <f>'слюсарі х.в.'!P1114+водовідведення!P1114+зварювальник!M1114+'слюсарі ц.о. г.в.'!N1114+'гаряча вода'!N1114+'аварійні служби'!H1114</f>
        <v>0.67355531579141992</v>
      </c>
      <c r="G1108" s="294">
        <f>даратиз!K1114</f>
        <v>1.6282894736842107E-2</v>
      </c>
      <c r="H1108" s="294">
        <f>димвенканали!Q1114</f>
        <v>5.4106336345141261E-2</v>
      </c>
      <c r="I1108" s="294">
        <f>покрівлі!O1114+'під зими'!M1114+маляри!N1114+водій!L1114</f>
        <v>0.26398234809608451</v>
      </c>
      <c r="J1108" s="294">
        <f>електрики!P1114</f>
        <v>0.1597872134599474</v>
      </c>
      <c r="K1108" s="295">
        <f t="shared" si="100"/>
        <v>1.1677141084294351</v>
      </c>
      <c r="L1108" s="295">
        <v>1.3950553364718317E-2</v>
      </c>
      <c r="M1108" s="295">
        <f t="shared" si="101"/>
        <v>1.18</v>
      </c>
      <c r="N1108" s="295">
        <f t="shared" si="102"/>
        <v>1.4159999999999999</v>
      </c>
    </row>
    <row r="1109" spans="1:15" x14ac:dyDescent="0.35">
      <c r="A1109" s="356"/>
      <c r="D1109" s="357"/>
      <c r="E1109" s="357"/>
      <c r="F1109" s="357"/>
      <c r="G1109" s="357"/>
      <c r="H1109" s="357"/>
      <c r="I1109" s="357"/>
      <c r="J1109" s="357"/>
      <c r="K1109" s="358"/>
      <c r="L1109" s="357"/>
      <c r="M1109" s="357"/>
      <c r="N1109" s="359"/>
      <c r="O1109" s="360"/>
    </row>
    <row r="1110" spans="1:15" x14ac:dyDescent="0.35">
      <c r="A1110" s="356"/>
      <c r="D1110" s="357"/>
      <c r="E1110" s="357"/>
      <c r="F1110" s="357"/>
      <c r="G1110" s="357"/>
      <c r="H1110" s="357"/>
      <c r="I1110" s="357"/>
      <c r="J1110" s="357"/>
      <c r="K1110" s="358"/>
      <c r="L1110" s="357"/>
      <c r="M1110" s="357"/>
      <c r="N1110" s="357"/>
    </row>
    <row r="1111" spans="1:15" x14ac:dyDescent="0.35">
      <c r="A1111" s="356"/>
      <c r="D1111" s="357"/>
      <c r="E1111" s="357"/>
      <c r="F1111" s="357"/>
      <c r="G1111" s="350"/>
      <c r="H1111" s="357"/>
      <c r="I1111" s="357"/>
      <c r="J1111" s="357"/>
      <c r="K1111" s="358"/>
      <c r="L1111" s="357"/>
      <c r="M1111" s="357"/>
      <c r="N1111" s="357"/>
    </row>
    <row r="1112" spans="1:15" x14ac:dyDescent="0.35">
      <c r="A1112" s="356"/>
      <c r="D1112" s="357"/>
      <c r="E1112" s="357"/>
      <c r="F1112" s="357"/>
      <c r="G1112" s="350"/>
      <c r="H1112" s="357"/>
      <c r="I1112" s="357"/>
      <c r="J1112" s="357"/>
      <c r="K1112" s="358"/>
      <c r="L1112" s="357"/>
      <c r="M1112" s="357"/>
      <c r="N1112" s="357"/>
    </row>
    <row r="1113" spans="1:15" x14ac:dyDescent="0.35">
      <c r="A1113" s="356"/>
      <c r="D1113" s="357"/>
      <c r="E1113" s="357"/>
      <c r="F1113" s="357"/>
      <c r="G1113" s="350"/>
      <c r="H1113" s="357"/>
      <c r="I1113" s="357"/>
      <c r="J1113" s="357"/>
      <c r="K1113" s="358"/>
      <c r="L1113" s="357"/>
      <c r="M1113" s="357"/>
      <c r="N1113" s="357"/>
    </row>
    <row r="1114" spans="1:15" x14ac:dyDescent="0.35">
      <c r="A1114" s="356"/>
      <c r="D1114" s="357"/>
      <c r="E1114" s="357"/>
      <c r="F1114" s="357"/>
      <c r="G1114" s="350"/>
      <c r="H1114" s="357"/>
      <c r="I1114" s="357"/>
      <c r="J1114" s="357"/>
      <c r="K1114" s="358"/>
      <c r="L1114" s="357"/>
      <c r="M1114" s="357"/>
      <c r="N1114" s="357"/>
    </row>
    <row r="1115" spans="1:15" x14ac:dyDescent="0.35">
      <c r="A1115" s="356"/>
      <c r="D1115" s="357"/>
      <c r="E1115" s="357"/>
      <c r="F1115" s="357"/>
      <c r="G1115" s="350"/>
      <c r="H1115" s="357"/>
      <c r="I1115" s="357"/>
      <c r="J1115" s="357"/>
      <c r="K1115" s="358"/>
      <c r="L1115" s="357"/>
      <c r="M1115" s="357"/>
      <c r="N1115" s="357"/>
    </row>
    <row r="1116" spans="1:15" x14ac:dyDescent="0.35">
      <c r="A1116" s="356"/>
      <c r="D1116" s="357"/>
      <c r="E1116" s="357"/>
      <c r="F1116" s="357"/>
      <c r="G1116" s="350"/>
      <c r="H1116" s="357"/>
      <c r="I1116" s="357"/>
      <c r="J1116" s="357"/>
      <c r="K1116" s="358"/>
      <c r="L1116" s="357"/>
      <c r="M1116" s="357"/>
      <c r="N1116" s="357"/>
    </row>
    <row r="1117" spans="1:15" x14ac:dyDescent="0.35">
      <c r="A1117" s="356"/>
      <c r="D1117" s="357"/>
      <c r="E1117" s="357"/>
      <c r="F1117" s="357"/>
      <c r="G1117" s="350"/>
      <c r="H1117" s="357"/>
      <c r="I1117" s="357"/>
      <c r="J1117" s="357"/>
      <c r="K1117" s="358"/>
      <c r="L1117" s="357"/>
      <c r="M1117" s="357"/>
      <c r="N1117" s="357"/>
    </row>
    <row r="1118" spans="1:15" x14ac:dyDescent="0.35">
      <c r="A1118" s="356"/>
      <c r="D1118" s="357"/>
      <c r="E1118" s="357"/>
      <c r="F1118" s="357"/>
      <c r="G1118" s="350"/>
      <c r="H1118" s="357"/>
      <c r="I1118" s="357"/>
      <c r="J1118" s="357"/>
      <c r="K1118" s="358"/>
      <c r="L1118" s="357"/>
      <c r="M1118" s="357"/>
      <c r="N1118" s="357"/>
    </row>
    <row r="1119" spans="1:15" x14ac:dyDescent="0.35">
      <c r="A1119" s="356"/>
      <c r="D1119" s="357"/>
      <c r="E1119" s="357"/>
      <c r="F1119" s="357"/>
      <c r="G1119" s="350"/>
      <c r="H1119" s="357"/>
      <c r="I1119" s="357"/>
      <c r="J1119" s="357"/>
      <c r="K1119" s="358"/>
      <c r="L1119" s="357"/>
      <c r="M1119" s="357"/>
      <c r="N1119" s="357"/>
    </row>
    <row r="1120" spans="1:15" x14ac:dyDescent="0.35">
      <c r="A1120" s="356"/>
      <c r="D1120" s="357"/>
      <c r="E1120" s="357"/>
      <c r="F1120" s="357"/>
      <c r="G1120" s="350"/>
      <c r="H1120" s="357"/>
      <c r="I1120" s="357"/>
      <c r="J1120" s="357"/>
      <c r="K1120" s="358"/>
      <c r="L1120" s="357"/>
      <c r="M1120" s="357"/>
      <c r="N1120" s="357"/>
    </row>
    <row r="1121" spans="1:14" x14ac:dyDescent="0.35">
      <c r="A1121" s="356"/>
      <c r="D1121" s="357"/>
      <c r="E1121" s="357"/>
      <c r="F1121" s="357"/>
      <c r="G1121" s="350"/>
      <c r="H1121" s="357"/>
      <c r="I1121" s="357"/>
      <c r="J1121" s="357"/>
      <c r="K1121" s="358"/>
      <c r="L1121" s="357"/>
      <c r="M1121" s="357"/>
      <c r="N1121" s="357"/>
    </row>
    <row r="1122" spans="1:14" x14ac:dyDescent="0.35">
      <c r="A1122" s="356"/>
      <c r="D1122" s="357"/>
      <c r="E1122" s="357"/>
      <c r="F1122" s="357"/>
      <c r="G1122" s="350"/>
      <c r="H1122" s="357"/>
      <c r="I1122" s="357"/>
      <c r="J1122" s="357"/>
      <c r="K1122" s="358"/>
      <c r="L1122" s="357"/>
      <c r="M1122" s="357"/>
      <c r="N1122" s="357"/>
    </row>
    <row r="1123" spans="1:14" x14ac:dyDescent="0.35">
      <c r="A1123" s="356"/>
      <c r="D1123" s="357"/>
      <c r="E1123" s="357"/>
      <c r="F1123" s="357"/>
      <c r="G1123" s="350"/>
      <c r="H1123" s="357"/>
      <c r="I1123" s="357"/>
      <c r="J1123" s="357"/>
      <c r="K1123" s="358"/>
      <c r="L1123" s="357"/>
      <c r="M1123" s="357"/>
      <c r="N1123" s="357"/>
    </row>
    <row r="1124" spans="1:14" x14ac:dyDescent="0.35">
      <c r="A1124" s="356"/>
      <c r="D1124" s="357"/>
      <c r="E1124" s="357"/>
      <c r="F1124" s="357"/>
      <c r="G1124" s="350"/>
      <c r="H1124" s="357"/>
      <c r="I1124" s="357"/>
      <c r="J1124" s="357"/>
      <c r="K1124" s="358"/>
      <c r="L1124" s="357"/>
      <c r="M1124" s="357"/>
      <c r="N1124" s="357"/>
    </row>
    <row r="1125" spans="1:14" x14ac:dyDescent="0.35">
      <c r="A1125" s="356"/>
      <c r="D1125" s="357"/>
      <c r="E1125" s="357"/>
      <c r="F1125" s="357"/>
      <c r="G1125" s="350"/>
      <c r="H1125" s="357"/>
      <c r="I1125" s="357"/>
      <c r="J1125" s="357"/>
      <c r="K1125" s="358"/>
      <c r="L1125" s="357"/>
      <c r="M1125" s="357"/>
      <c r="N1125" s="357"/>
    </row>
    <row r="1126" spans="1:14" x14ac:dyDescent="0.35">
      <c r="A1126" s="356"/>
      <c r="D1126" s="357"/>
      <c r="E1126" s="357"/>
      <c r="F1126" s="357"/>
      <c r="G1126" s="350"/>
      <c r="H1126" s="357"/>
      <c r="I1126" s="357"/>
      <c r="J1126" s="357"/>
      <c r="K1126" s="358"/>
      <c r="L1126" s="357"/>
      <c r="M1126" s="357"/>
      <c r="N1126" s="357"/>
    </row>
    <row r="1127" spans="1:14" x14ac:dyDescent="0.35">
      <c r="A1127" s="356"/>
      <c r="D1127" s="357"/>
      <c r="E1127" s="357"/>
      <c r="F1127" s="357"/>
      <c r="G1127" s="350"/>
      <c r="H1127" s="357"/>
      <c r="I1127" s="357"/>
      <c r="J1127" s="357"/>
      <c r="K1127" s="358"/>
      <c r="L1127" s="357"/>
      <c r="M1127" s="357"/>
      <c r="N1127" s="357"/>
    </row>
    <row r="1128" spans="1:14" x14ac:dyDescent="0.35">
      <c r="A1128" s="356"/>
      <c r="D1128" s="357"/>
      <c r="E1128" s="357"/>
      <c r="F1128" s="357"/>
      <c r="G1128" s="350"/>
      <c r="H1128" s="357"/>
      <c r="I1128" s="357"/>
      <c r="J1128" s="357"/>
      <c r="K1128" s="358"/>
      <c r="L1128" s="357"/>
      <c r="M1128" s="357"/>
      <c r="N1128" s="357"/>
    </row>
    <row r="1129" spans="1:14" x14ac:dyDescent="0.35">
      <c r="A1129" s="356"/>
      <c r="D1129" s="357"/>
      <c r="E1129" s="357"/>
      <c r="F1129" s="357"/>
      <c r="G1129" s="350"/>
      <c r="H1129" s="357"/>
      <c r="I1129" s="357"/>
      <c r="J1129" s="357"/>
      <c r="K1129" s="358"/>
      <c r="L1129" s="357"/>
      <c r="M1129" s="357"/>
      <c r="N1129" s="357"/>
    </row>
    <row r="1130" spans="1:14" x14ac:dyDescent="0.35">
      <c r="A1130" s="356"/>
      <c r="D1130" s="357"/>
      <c r="E1130" s="357"/>
      <c r="F1130" s="357"/>
      <c r="G1130" s="350"/>
      <c r="H1130" s="357"/>
      <c r="I1130" s="357"/>
      <c r="J1130" s="357"/>
      <c r="K1130" s="358"/>
      <c r="L1130" s="357"/>
      <c r="M1130" s="357"/>
      <c r="N1130" s="357"/>
    </row>
    <row r="1131" spans="1:14" x14ac:dyDescent="0.35">
      <c r="A1131" s="356"/>
      <c r="D1131" s="357"/>
      <c r="E1131" s="357"/>
      <c r="F1131" s="357"/>
      <c r="G1131" s="350"/>
      <c r="H1131" s="357"/>
      <c r="I1131" s="357"/>
      <c r="J1131" s="357"/>
      <c r="K1131" s="358"/>
      <c r="L1131" s="357"/>
      <c r="M1131" s="357"/>
      <c r="N1131" s="357"/>
    </row>
    <row r="1132" spans="1:14" x14ac:dyDescent="0.35">
      <c r="A1132" s="356"/>
      <c r="D1132" s="357"/>
      <c r="E1132" s="357"/>
      <c r="F1132" s="357"/>
      <c r="G1132" s="350"/>
      <c r="H1132" s="357"/>
      <c r="I1132" s="357"/>
      <c r="J1132" s="357"/>
      <c r="K1132" s="358"/>
      <c r="L1132" s="357"/>
      <c r="M1132" s="357"/>
      <c r="N1132" s="357"/>
    </row>
    <row r="1133" spans="1:14" x14ac:dyDescent="0.35">
      <c r="A1133" s="356"/>
    </row>
    <row r="1134" spans="1:14" x14ac:dyDescent="0.35">
      <c r="A1134" s="356"/>
    </row>
    <row r="1135" spans="1:14" x14ac:dyDescent="0.35">
      <c r="A1135" s="356"/>
    </row>
    <row r="1136" spans="1:14" x14ac:dyDescent="0.35">
      <c r="A1136" s="356"/>
    </row>
    <row r="1137" spans="1:1" x14ac:dyDescent="0.35">
      <c r="A1137" s="356"/>
    </row>
    <row r="1138" spans="1:1" x14ac:dyDescent="0.35">
      <c r="A1138" s="356"/>
    </row>
    <row r="1139" spans="1:1" x14ac:dyDescent="0.35">
      <c r="A1139" s="356"/>
    </row>
    <row r="1140" spans="1:1" x14ac:dyDescent="0.35">
      <c r="A1140" s="356"/>
    </row>
    <row r="1141" spans="1:1" x14ac:dyDescent="0.35">
      <c r="A1141" s="356"/>
    </row>
    <row r="1142" spans="1:1" x14ac:dyDescent="0.35">
      <c r="A1142" s="356"/>
    </row>
    <row r="1143" spans="1:1" x14ac:dyDescent="0.35">
      <c r="A1143" s="356"/>
    </row>
  </sheetData>
  <mergeCells count="8">
    <mergeCell ref="A1:N1"/>
    <mergeCell ref="B900:N900"/>
    <mergeCell ref="B858:N858"/>
    <mergeCell ref="B721:N721"/>
    <mergeCell ref="B601:N601"/>
    <mergeCell ref="B525:N525"/>
    <mergeCell ref="B461:N461"/>
    <mergeCell ref="B5:N5"/>
  </mergeCells>
  <phoneticPr fontId="0" type="noConversion"/>
  <pageMargins left="0.39370078740157483" right="0.39370078740157483" top="0.98425196850393704" bottom="0.39370078740157483" header="1.1811023622047245" footer="0.59055118110236227"/>
  <pageSetup paperSize="9" scale="80" orientation="landscape" r:id="rId1"/>
  <headerFooter alignWithMargins="0"/>
  <rowBreaks count="1" manualBreakCount="1">
    <brk id="1109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F0"/>
  </sheetPr>
  <dimension ref="A1:R1151"/>
  <sheetViews>
    <sheetView view="pageBreakPreview" zoomScale="60" zoomScaleNormal="75" workbookViewId="0">
      <pane xSplit="2" ySplit="5" topLeftCell="E1101" activePane="bottomRight" state="frozen"/>
      <selection pane="topRight" activeCell="C1" sqref="C1"/>
      <selection pane="bottomLeft" activeCell="A6" sqref="A6"/>
      <selection pane="bottomRight" activeCell="M1115" sqref="M1115"/>
    </sheetView>
  </sheetViews>
  <sheetFormatPr defaultColWidth="9.1796875" defaultRowHeight="17.5" x14ac:dyDescent="0.35"/>
  <cols>
    <col min="1" max="1" width="9" style="2" customWidth="1"/>
    <col min="2" max="2" width="29.7265625" style="2" customWidth="1"/>
    <col min="3" max="6" width="16.81640625" style="2" customWidth="1"/>
    <col min="7" max="9" width="13.26953125" style="2" customWidth="1"/>
    <col min="10" max="10" width="18" style="192" customWidth="1"/>
    <col min="11" max="11" width="15" style="192" customWidth="1"/>
    <col min="12" max="12" width="16.1796875" style="192" customWidth="1"/>
    <col min="13" max="13" width="14" style="192" customWidth="1"/>
    <col min="14" max="14" width="14.26953125" style="192" customWidth="1"/>
    <col min="15" max="15" width="16.81640625" style="2" customWidth="1"/>
    <col min="16" max="16" width="17.54296875" style="2" customWidth="1"/>
    <col min="17" max="17" width="15" style="2" customWidth="1"/>
    <col min="18" max="16384" width="9.1796875" style="2"/>
  </cols>
  <sheetData>
    <row r="1" spans="1:18" x14ac:dyDescent="0.35">
      <c r="B1" s="376" t="s">
        <v>1261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</row>
    <row r="2" spans="1:18" ht="18" thickBot="1" x14ac:dyDescent="0.4">
      <c r="A2" s="1"/>
      <c r="K2" s="305">
        <v>4281.45</v>
      </c>
      <c r="M2" s="195"/>
      <c r="Q2" s="116">
        <v>4281.45</v>
      </c>
      <c r="R2" s="2" t="s">
        <v>580</v>
      </c>
    </row>
    <row r="3" spans="1:18" ht="93.75" customHeight="1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230" t="s">
        <v>1253</v>
      </c>
      <c r="G3" s="230" t="s">
        <v>542</v>
      </c>
      <c r="H3" s="230" t="s">
        <v>546</v>
      </c>
      <c r="I3" s="230" t="s">
        <v>1422</v>
      </c>
      <c r="J3" s="231" t="s">
        <v>1417</v>
      </c>
      <c r="K3" s="231" t="s">
        <v>1427</v>
      </c>
      <c r="L3" s="237" t="s">
        <v>1428</v>
      </c>
      <c r="M3" s="231" t="s">
        <v>1429</v>
      </c>
      <c r="N3" s="231" t="s">
        <v>1430</v>
      </c>
      <c r="O3" s="98" t="s">
        <v>1449</v>
      </c>
      <c r="P3" s="98" t="s">
        <v>1450</v>
      </c>
    </row>
    <row r="4" spans="1:18" x14ac:dyDescent="0.35">
      <c r="A4" s="5">
        <v>1</v>
      </c>
      <c r="B4" s="23">
        <v>2</v>
      </c>
      <c r="C4" s="23">
        <v>3</v>
      </c>
      <c r="D4" s="23"/>
      <c r="E4" s="23"/>
      <c r="F4" s="23"/>
      <c r="G4" s="23"/>
      <c r="H4" s="23"/>
      <c r="I4" s="23"/>
      <c r="J4" s="194">
        <v>4</v>
      </c>
      <c r="K4" s="194">
        <v>5</v>
      </c>
      <c r="L4" s="194">
        <v>8</v>
      </c>
      <c r="M4" s="194">
        <v>9</v>
      </c>
      <c r="N4" s="194">
        <v>10</v>
      </c>
      <c r="O4" s="23">
        <v>11</v>
      </c>
      <c r="P4" s="23">
        <v>13</v>
      </c>
    </row>
    <row r="5" spans="1:18" ht="18" x14ac:dyDescent="0.4">
      <c r="A5" s="5"/>
      <c r="B5" s="7" t="s">
        <v>1693</v>
      </c>
      <c r="C5" s="23"/>
      <c r="D5" s="23"/>
      <c r="E5" s="23"/>
      <c r="F5" s="23"/>
      <c r="G5" s="23"/>
      <c r="H5" s="23"/>
      <c r="I5" s="8"/>
      <c r="J5" s="195"/>
      <c r="K5" s="195"/>
      <c r="L5" s="195"/>
      <c r="M5" s="195"/>
      <c r="N5" s="195"/>
      <c r="O5" s="8"/>
      <c r="P5" s="8"/>
    </row>
    <row r="6" spans="1:18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C6+D6+E6</f>
        <v>359.58</v>
      </c>
      <c r="G6" s="8"/>
      <c r="H6" s="8"/>
      <c r="I6" s="8">
        <v>6</v>
      </c>
      <c r="J6" s="217">
        <f>4/5805*(I6+H6+G6)</f>
        <v>4.1343669250645991E-3</v>
      </c>
      <c r="K6" s="209">
        <f>J6*$K$2</f>
        <v>17.701085271317826</v>
      </c>
      <c r="L6" s="202">
        <f t="shared" ref="L6:L61" si="0">K6*0.22</f>
        <v>3.8942387596899217</v>
      </c>
      <c r="M6" s="202">
        <v>7.4409903713892724</v>
      </c>
      <c r="N6" s="202">
        <v>0.51673161533626644</v>
      </c>
      <c r="O6" s="10">
        <f t="shared" ref="O6:O68" si="1">K6+L6+M6+N6</f>
        <v>29.553046017733287</v>
      </c>
      <c r="P6" s="11">
        <f t="shared" ref="P6:P68" si="2">O6/F6</f>
        <v>8.2187680120510836E-2</v>
      </c>
    </row>
    <row r="7" spans="1:18" x14ac:dyDescent="0.35">
      <c r="A7" s="9">
        <f t="shared" ref="A7:A70" si="3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 t="shared" ref="F7:F59" si="4">C7+D7+E7</f>
        <v>201.72</v>
      </c>
      <c r="G7" s="8"/>
      <c r="H7" s="8"/>
      <c r="I7" s="8">
        <v>5</v>
      </c>
      <c r="J7" s="217">
        <f t="shared" ref="J7:J70" si="5">4/5805*(I7+H7+G7)</f>
        <v>3.4453057708871662E-3</v>
      </c>
      <c r="K7" s="209">
        <f t="shared" ref="K7:K62" si="6">J7*$K$2</f>
        <v>14.750904392764857</v>
      </c>
      <c r="L7" s="202">
        <f t="shared" si="0"/>
        <v>3.2451989664082688</v>
      </c>
      <c r="M7" s="202">
        <v>6.2008253094910586</v>
      </c>
      <c r="N7" s="202">
        <v>0.43060967944688872</v>
      </c>
      <c r="O7" s="10">
        <f t="shared" si="1"/>
        <v>24.627538348111074</v>
      </c>
      <c r="P7" s="11">
        <f t="shared" si="2"/>
        <v>0.12208773720062994</v>
      </c>
    </row>
    <row r="8" spans="1:18" x14ac:dyDescent="0.35">
      <c r="A8" s="9">
        <f t="shared" si="3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4"/>
        <v>585.14</v>
      </c>
      <c r="G8" s="8"/>
      <c r="H8" s="8"/>
      <c r="I8" s="8">
        <v>10</v>
      </c>
      <c r="J8" s="217">
        <f t="shared" si="5"/>
        <v>6.8906115417743325E-3</v>
      </c>
      <c r="K8" s="209">
        <f t="shared" si="6"/>
        <v>29.501808785529715</v>
      </c>
      <c r="L8" s="202">
        <f t="shared" si="0"/>
        <v>6.4903979328165375</v>
      </c>
      <c r="M8" s="202">
        <v>12.401650618982117</v>
      </c>
      <c r="N8" s="202">
        <v>0.86121935889377743</v>
      </c>
      <c r="O8" s="10">
        <f t="shared" si="1"/>
        <v>49.255076696222147</v>
      </c>
      <c r="P8" s="11">
        <f t="shared" si="2"/>
        <v>8.4176567481666173E-2</v>
      </c>
    </row>
    <row r="9" spans="1:18" x14ac:dyDescent="0.35">
      <c r="A9" s="9">
        <f t="shared" si="3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4"/>
        <v>1489.2</v>
      </c>
      <c r="G9" s="8"/>
      <c r="H9" s="8"/>
      <c r="I9" s="8">
        <v>32</v>
      </c>
      <c r="J9" s="217">
        <f t="shared" si="5"/>
        <v>2.2049956933677863E-2</v>
      </c>
      <c r="K9" s="209">
        <f t="shared" si="6"/>
        <v>94.405788113695081</v>
      </c>
      <c r="L9" s="202">
        <f t="shared" si="0"/>
        <v>20.769273385012919</v>
      </c>
      <c r="M9" s="202">
        <v>39.685281980742779</v>
      </c>
      <c r="N9" s="202">
        <v>2.7559019484600875</v>
      </c>
      <c r="O9" s="10">
        <f t="shared" si="1"/>
        <v>157.61624542791088</v>
      </c>
      <c r="P9" s="11">
        <f t="shared" si="2"/>
        <v>0.10583954165183379</v>
      </c>
    </row>
    <row r="10" spans="1:18" x14ac:dyDescent="0.35">
      <c r="A10" s="9">
        <f t="shared" si="3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 t="shared" si="4"/>
        <v>336.7</v>
      </c>
      <c r="G10" s="8"/>
      <c r="H10" s="8"/>
      <c r="I10" s="8">
        <v>8</v>
      </c>
      <c r="J10" s="217">
        <f t="shared" si="5"/>
        <v>5.5124892334194658E-3</v>
      </c>
      <c r="K10" s="209">
        <f t="shared" si="6"/>
        <v>23.60144702842377</v>
      </c>
      <c r="L10" s="202">
        <f t="shared" si="0"/>
        <v>5.1923183462532299</v>
      </c>
      <c r="M10" s="202">
        <v>9.9213204951856948</v>
      </c>
      <c r="N10" s="202">
        <v>0.68897548711502188</v>
      </c>
      <c r="O10" s="10">
        <f t="shared" si="1"/>
        <v>39.404061356977721</v>
      </c>
      <c r="P10" s="11">
        <f t="shared" si="2"/>
        <v>0.1170301792604031</v>
      </c>
    </row>
    <row r="11" spans="1:18" x14ac:dyDescent="0.35">
      <c r="A11" s="9">
        <f t="shared" si="3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4"/>
        <v>2519.1999999999998</v>
      </c>
      <c r="G11" s="8"/>
      <c r="H11" s="8"/>
      <c r="I11" s="8">
        <v>60</v>
      </c>
      <c r="J11" s="217">
        <f t="shared" si="5"/>
        <v>4.1343669250645997E-2</v>
      </c>
      <c r="K11" s="209">
        <f t="shared" si="6"/>
        <v>177.01085271317828</v>
      </c>
      <c r="L11" s="202">
        <f t="shared" si="0"/>
        <v>38.942387596899223</v>
      </c>
      <c r="M11" s="202">
        <v>74.409903713892703</v>
      </c>
      <c r="N11" s="202">
        <v>5.1673161533626653</v>
      </c>
      <c r="O11" s="10">
        <f t="shared" si="1"/>
        <v>295.53046017733288</v>
      </c>
      <c r="P11" s="11">
        <f t="shared" si="2"/>
        <v>0.11731123379538461</v>
      </c>
    </row>
    <row r="12" spans="1:18" x14ac:dyDescent="0.35">
      <c r="A12" s="9">
        <f t="shared" si="3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 t="shared" si="4"/>
        <v>157</v>
      </c>
      <c r="G12" s="8"/>
      <c r="H12" s="8"/>
      <c r="I12" s="8">
        <v>5</v>
      </c>
      <c r="J12" s="217">
        <f t="shared" si="5"/>
        <v>3.4453057708871662E-3</v>
      </c>
      <c r="K12" s="209">
        <f t="shared" si="6"/>
        <v>14.750904392764857</v>
      </c>
      <c r="L12" s="202">
        <f t="shared" si="0"/>
        <v>3.2451989664082688</v>
      </c>
      <c r="M12" s="202">
        <v>6.2008253094910586</v>
      </c>
      <c r="N12" s="202">
        <v>0.43060967944688872</v>
      </c>
      <c r="O12" s="10">
        <f t="shared" si="1"/>
        <v>24.627538348111074</v>
      </c>
      <c r="P12" s="11">
        <f t="shared" si="2"/>
        <v>0.1568633015803253</v>
      </c>
    </row>
    <row r="13" spans="1:18" x14ac:dyDescent="0.35">
      <c r="A13" s="9">
        <f t="shared" si="3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4"/>
        <v>2085.1999999999998</v>
      </c>
      <c r="G13" s="8"/>
      <c r="H13" s="8"/>
      <c r="I13" s="8">
        <v>48</v>
      </c>
      <c r="J13" s="217">
        <f t="shared" si="5"/>
        <v>3.3074935400516793E-2</v>
      </c>
      <c r="K13" s="209">
        <f t="shared" si="6"/>
        <v>141.60868217054261</v>
      </c>
      <c r="L13" s="202">
        <f t="shared" si="0"/>
        <v>31.153910077519374</v>
      </c>
      <c r="M13" s="202">
        <v>59.52792297111418</v>
      </c>
      <c r="N13" s="202">
        <v>4.1338529226901315</v>
      </c>
      <c r="O13" s="10">
        <f t="shared" si="1"/>
        <v>236.4243681418663</v>
      </c>
      <c r="P13" s="11">
        <f t="shared" si="2"/>
        <v>0.11338210634081446</v>
      </c>
    </row>
    <row r="14" spans="1:18" x14ac:dyDescent="0.35">
      <c r="A14" s="9">
        <f t="shared" si="3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4"/>
        <v>2093.6</v>
      </c>
      <c r="G14" s="8"/>
      <c r="H14" s="8"/>
      <c r="I14" s="8">
        <v>48</v>
      </c>
      <c r="J14" s="217">
        <f t="shared" si="5"/>
        <v>3.3074935400516793E-2</v>
      </c>
      <c r="K14" s="209">
        <f t="shared" si="6"/>
        <v>141.60868217054261</v>
      </c>
      <c r="L14" s="202">
        <f t="shared" si="0"/>
        <v>31.153910077519374</v>
      </c>
      <c r="M14" s="202">
        <v>59.52792297111418</v>
      </c>
      <c r="N14" s="202">
        <v>4.1338529226901315</v>
      </c>
      <c r="O14" s="10">
        <f t="shared" si="1"/>
        <v>236.4243681418663</v>
      </c>
      <c r="P14" s="11">
        <f>O14/F14</f>
        <v>0.11292719150834271</v>
      </c>
    </row>
    <row r="15" spans="1:18" x14ac:dyDescent="0.35">
      <c r="A15" s="9">
        <f t="shared" si="3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4"/>
        <v>2063.25</v>
      </c>
      <c r="G15" s="8"/>
      <c r="H15" s="8"/>
      <c r="I15" s="8">
        <v>48</v>
      </c>
      <c r="J15" s="217">
        <f t="shared" si="5"/>
        <v>3.3074935400516793E-2</v>
      </c>
      <c r="K15" s="209">
        <f t="shared" si="6"/>
        <v>141.60868217054261</v>
      </c>
      <c r="L15" s="202">
        <f t="shared" si="0"/>
        <v>31.153910077519374</v>
      </c>
      <c r="M15" s="202">
        <v>59.52792297111418</v>
      </c>
      <c r="N15" s="202">
        <v>4.1338529226901315</v>
      </c>
      <c r="O15" s="10">
        <f t="shared" si="1"/>
        <v>236.4243681418663</v>
      </c>
      <c r="P15" s="11">
        <f t="shared" si="2"/>
        <v>0.1145883281918654</v>
      </c>
    </row>
    <row r="16" spans="1:18" x14ac:dyDescent="0.35">
      <c r="A16" s="9">
        <f t="shared" si="3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 t="shared" si="4"/>
        <v>225</v>
      </c>
      <c r="G16" s="8"/>
      <c r="H16" s="8"/>
      <c r="I16" s="8">
        <v>8</v>
      </c>
      <c r="J16" s="217">
        <f t="shared" si="5"/>
        <v>5.5124892334194658E-3</v>
      </c>
      <c r="K16" s="209">
        <f t="shared" si="6"/>
        <v>23.60144702842377</v>
      </c>
      <c r="L16" s="202">
        <f t="shared" si="0"/>
        <v>5.1923183462532299</v>
      </c>
      <c r="M16" s="202">
        <v>9.9213204951856948</v>
      </c>
      <c r="N16" s="202">
        <v>0.68897548711502188</v>
      </c>
      <c r="O16" s="10">
        <f t="shared" si="1"/>
        <v>39.404061356977721</v>
      </c>
      <c r="P16" s="11">
        <f t="shared" si="2"/>
        <v>0.17512916158656766</v>
      </c>
    </row>
    <row r="17" spans="1:16" x14ac:dyDescent="0.35">
      <c r="A17" s="9">
        <f t="shared" si="3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 t="shared" si="4"/>
        <v>594.6</v>
      </c>
      <c r="G17" s="8"/>
      <c r="H17" s="8">
        <v>1</v>
      </c>
      <c r="I17" s="8">
        <v>12</v>
      </c>
      <c r="J17" s="217">
        <f t="shared" si="5"/>
        <v>8.9577950043066325E-3</v>
      </c>
      <c r="K17" s="209">
        <f t="shared" si="6"/>
        <v>38.352351421188629</v>
      </c>
      <c r="L17" s="202">
        <f t="shared" si="0"/>
        <v>8.4375173126614982</v>
      </c>
      <c r="M17" s="202">
        <v>16.122145804676755</v>
      </c>
      <c r="N17" s="202">
        <v>1.1195851665619105</v>
      </c>
      <c r="O17" s="10">
        <f t="shared" si="1"/>
        <v>64.031599705088794</v>
      </c>
      <c r="P17" s="11">
        <f t="shared" si="2"/>
        <v>0.10768852960828926</v>
      </c>
    </row>
    <row r="18" spans="1:16" x14ac:dyDescent="0.35">
      <c r="A18" s="9">
        <f t="shared" si="3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 t="shared" si="4"/>
        <v>720.56000000000006</v>
      </c>
      <c r="G18" s="8">
        <v>1</v>
      </c>
      <c r="H18" s="8">
        <v>1</v>
      </c>
      <c r="I18" s="8">
        <v>12</v>
      </c>
      <c r="J18" s="217">
        <f t="shared" si="5"/>
        <v>9.6468561584840649E-3</v>
      </c>
      <c r="K18" s="209">
        <f t="shared" si="6"/>
        <v>41.3025322997416</v>
      </c>
      <c r="L18" s="202">
        <f t="shared" si="0"/>
        <v>9.086557105943152</v>
      </c>
      <c r="M18" s="202">
        <v>17.362310866574965</v>
      </c>
      <c r="N18" s="202">
        <v>1.2057071024512884</v>
      </c>
      <c r="O18" s="10">
        <f t="shared" si="1"/>
        <v>68.957107374711001</v>
      </c>
      <c r="P18" s="11">
        <f t="shared" si="2"/>
        <v>9.5699327432428941E-2</v>
      </c>
    </row>
    <row r="19" spans="1:16" x14ac:dyDescent="0.35">
      <c r="A19" s="9">
        <f t="shared" si="3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 t="shared" si="4"/>
        <v>714.65</v>
      </c>
      <c r="G19" s="8"/>
      <c r="H19" s="8"/>
      <c r="I19" s="8">
        <v>14</v>
      </c>
      <c r="J19" s="217">
        <f t="shared" si="5"/>
        <v>9.6468561584840649E-3</v>
      </c>
      <c r="K19" s="209">
        <f t="shared" si="6"/>
        <v>41.3025322997416</v>
      </c>
      <c r="L19" s="202">
        <f t="shared" si="0"/>
        <v>9.086557105943152</v>
      </c>
      <c r="M19" s="202">
        <v>17.362310866574965</v>
      </c>
      <c r="N19" s="202">
        <v>1.2057071024512884</v>
      </c>
      <c r="O19" s="10">
        <f t="shared" si="1"/>
        <v>68.957107374711001</v>
      </c>
      <c r="P19" s="11">
        <f t="shared" si="2"/>
        <v>9.6490740047171342E-2</v>
      </c>
    </row>
    <row r="20" spans="1:16" x14ac:dyDescent="0.35">
      <c r="A20" s="9">
        <f t="shared" si="3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 t="shared" si="4"/>
        <v>589.14</v>
      </c>
      <c r="G20" s="8"/>
      <c r="H20" s="8"/>
      <c r="I20" s="8">
        <v>15</v>
      </c>
      <c r="J20" s="217">
        <f t="shared" si="5"/>
        <v>1.0335917312661499E-2</v>
      </c>
      <c r="K20" s="209">
        <f t="shared" si="6"/>
        <v>44.25271317829457</v>
      </c>
      <c r="L20" s="202">
        <f t="shared" si="0"/>
        <v>9.7355968992248059</v>
      </c>
      <c r="M20" s="202">
        <v>18.602475928473176</v>
      </c>
      <c r="N20" s="202">
        <v>1.2918290383406663</v>
      </c>
      <c r="O20" s="10">
        <f t="shared" si="1"/>
        <v>73.882615044333221</v>
      </c>
      <c r="P20" s="11">
        <f t="shared" si="2"/>
        <v>0.12540756873465259</v>
      </c>
    </row>
    <row r="21" spans="1:16" x14ac:dyDescent="0.35">
      <c r="A21" s="9">
        <f t="shared" si="3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 t="shared" si="4"/>
        <v>1124.6099999999999</v>
      </c>
      <c r="G21" s="8"/>
      <c r="H21" s="8"/>
      <c r="I21" s="8">
        <v>31</v>
      </c>
      <c r="J21" s="217">
        <f t="shared" si="5"/>
        <v>2.1360895779500431E-2</v>
      </c>
      <c r="K21" s="209">
        <f t="shared" si="6"/>
        <v>91.455607235142111</v>
      </c>
      <c r="L21" s="202">
        <f t="shared" si="0"/>
        <v>20.120233591731264</v>
      </c>
      <c r="M21" s="202">
        <v>38.445116918844569</v>
      </c>
      <c r="N21" s="202">
        <v>2.6697800125707101</v>
      </c>
      <c r="O21" s="10">
        <f t="shared" si="1"/>
        <v>152.69073775828863</v>
      </c>
      <c r="P21" s="11">
        <f t="shared" si="2"/>
        <v>0.13577216791446692</v>
      </c>
    </row>
    <row r="22" spans="1:16" x14ac:dyDescent="0.35">
      <c r="A22" s="9">
        <f t="shared" si="3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 t="shared" si="4"/>
        <v>1240</v>
      </c>
      <c r="G22" s="8"/>
      <c r="H22" s="8">
        <v>1</v>
      </c>
      <c r="I22" s="8">
        <v>26</v>
      </c>
      <c r="J22" s="217">
        <f t="shared" si="5"/>
        <v>1.8604651162790697E-2</v>
      </c>
      <c r="K22" s="209">
        <f t="shared" si="6"/>
        <v>79.654883720930229</v>
      </c>
      <c r="L22" s="202">
        <f t="shared" si="0"/>
        <v>17.524074418604652</v>
      </c>
      <c r="M22" s="202">
        <v>33.484456671251721</v>
      </c>
      <c r="N22" s="202">
        <v>2.3252922690131994</v>
      </c>
      <c r="O22" s="10">
        <f t="shared" si="1"/>
        <v>132.98870707979981</v>
      </c>
      <c r="P22" s="11">
        <f t="shared" si="2"/>
        <v>0.10724895732241919</v>
      </c>
    </row>
    <row r="23" spans="1:16" x14ac:dyDescent="0.35">
      <c r="A23" s="9">
        <f t="shared" si="3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 t="shared" si="4"/>
        <v>762.66000000000008</v>
      </c>
      <c r="G23" s="8"/>
      <c r="H23" s="8">
        <v>2</v>
      </c>
      <c r="I23" s="8">
        <v>11</v>
      </c>
      <c r="J23" s="217">
        <f t="shared" si="5"/>
        <v>8.9577950043066325E-3</v>
      </c>
      <c r="K23" s="209">
        <f t="shared" si="6"/>
        <v>38.352351421188629</v>
      </c>
      <c r="L23" s="202">
        <f t="shared" si="0"/>
        <v>8.4375173126614982</v>
      </c>
      <c r="M23" s="202">
        <v>16.122145804676755</v>
      </c>
      <c r="N23" s="202">
        <v>1.1195851665619105</v>
      </c>
      <c r="O23" s="10">
        <f t="shared" si="1"/>
        <v>64.031599705088794</v>
      </c>
      <c r="P23" s="11">
        <f t="shared" si="2"/>
        <v>8.3958250996628625E-2</v>
      </c>
    </row>
    <row r="24" spans="1:16" x14ac:dyDescent="0.35">
      <c r="A24" s="9">
        <f t="shared" si="3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 t="shared" si="4"/>
        <v>566</v>
      </c>
      <c r="G24" s="8"/>
      <c r="H24" s="8"/>
      <c r="I24" s="8">
        <v>11</v>
      </c>
      <c r="J24" s="217">
        <f t="shared" si="5"/>
        <v>7.5796726959517658E-3</v>
      </c>
      <c r="K24" s="209">
        <f t="shared" si="6"/>
        <v>32.451989664082689</v>
      </c>
      <c r="L24" s="202">
        <f t="shared" si="0"/>
        <v>7.1394377260981914</v>
      </c>
      <c r="M24" s="202">
        <v>13.641815680880331</v>
      </c>
      <c r="N24" s="202">
        <v>0.94734129478315521</v>
      </c>
      <c r="O24" s="10">
        <f t="shared" si="1"/>
        <v>54.180584365844368</v>
      </c>
      <c r="P24" s="11">
        <f t="shared" si="2"/>
        <v>9.5725414073929982E-2</v>
      </c>
    </row>
    <row r="25" spans="1:16" x14ac:dyDescent="0.35">
      <c r="A25" s="9">
        <f t="shared" si="3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 t="shared" si="4"/>
        <v>678.79</v>
      </c>
      <c r="G25" s="8"/>
      <c r="H25" s="8"/>
      <c r="I25" s="8">
        <v>19</v>
      </c>
      <c r="J25" s="217">
        <f t="shared" si="5"/>
        <v>1.3092161929371231E-2</v>
      </c>
      <c r="K25" s="209">
        <f t="shared" si="6"/>
        <v>56.053436692506452</v>
      </c>
      <c r="L25" s="202">
        <f t="shared" si="0"/>
        <v>12.331756072351419</v>
      </c>
      <c r="M25" s="202">
        <v>23.563136176066028</v>
      </c>
      <c r="N25" s="202">
        <v>1.6363167818981772</v>
      </c>
      <c r="O25" s="10">
        <f t="shared" si="1"/>
        <v>93.584645722822074</v>
      </c>
      <c r="P25" s="11">
        <f t="shared" si="2"/>
        <v>0.13786980615922756</v>
      </c>
    </row>
    <row r="26" spans="1:16" x14ac:dyDescent="0.35">
      <c r="A26" s="9">
        <f t="shared" si="3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 t="shared" si="4"/>
        <v>941.65</v>
      </c>
      <c r="G26" s="8">
        <v>1</v>
      </c>
      <c r="H26" s="8">
        <v>1</v>
      </c>
      <c r="I26" s="8">
        <v>20</v>
      </c>
      <c r="J26" s="217">
        <f t="shared" si="5"/>
        <v>1.5159345391903532E-2</v>
      </c>
      <c r="K26" s="209">
        <f t="shared" si="6"/>
        <v>64.903979328165377</v>
      </c>
      <c r="L26" s="202">
        <f t="shared" si="0"/>
        <v>14.278875452196383</v>
      </c>
      <c r="M26" s="202">
        <v>27.283631361760662</v>
      </c>
      <c r="N26" s="202">
        <v>1.8946825895663104</v>
      </c>
      <c r="O26" s="10">
        <f t="shared" si="1"/>
        <v>108.36116873168874</v>
      </c>
      <c r="P26" s="11">
        <f t="shared" si="2"/>
        <v>0.11507584424328438</v>
      </c>
    </row>
    <row r="27" spans="1:16" x14ac:dyDescent="0.35">
      <c r="A27" s="9">
        <f t="shared" si="3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 t="shared" si="4"/>
        <v>1038.9000000000001</v>
      </c>
      <c r="G27" s="8"/>
      <c r="H27" s="8">
        <v>1</v>
      </c>
      <c r="I27" s="8">
        <v>21</v>
      </c>
      <c r="J27" s="217">
        <f t="shared" si="5"/>
        <v>1.5159345391903532E-2</v>
      </c>
      <c r="K27" s="209">
        <f t="shared" si="6"/>
        <v>64.903979328165377</v>
      </c>
      <c r="L27" s="202">
        <f t="shared" si="0"/>
        <v>14.278875452196383</v>
      </c>
      <c r="M27" s="202">
        <v>27.283631361760662</v>
      </c>
      <c r="N27" s="202">
        <v>1.8946825895663104</v>
      </c>
      <c r="O27" s="10">
        <f t="shared" si="1"/>
        <v>108.36116873168874</v>
      </c>
      <c r="P27" s="11">
        <f t="shared" si="2"/>
        <v>0.10430375274972445</v>
      </c>
    </row>
    <row r="28" spans="1:16" x14ac:dyDescent="0.35">
      <c r="A28" s="9">
        <f t="shared" si="3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 t="shared" si="4"/>
        <v>282.89999999999998</v>
      </c>
      <c r="G28" s="8">
        <v>1</v>
      </c>
      <c r="H28" s="8"/>
      <c r="I28" s="8">
        <v>4</v>
      </c>
      <c r="J28" s="217">
        <f t="shared" si="5"/>
        <v>3.4453057708871662E-3</v>
      </c>
      <c r="K28" s="209">
        <f t="shared" si="6"/>
        <v>14.750904392764857</v>
      </c>
      <c r="L28" s="202">
        <f t="shared" si="0"/>
        <v>3.2451989664082688</v>
      </c>
      <c r="M28" s="202">
        <v>6.2008253094910586</v>
      </c>
      <c r="N28" s="202">
        <v>0.43060967944688872</v>
      </c>
      <c r="O28" s="10">
        <f t="shared" si="1"/>
        <v>24.627538348111074</v>
      </c>
      <c r="P28" s="11">
        <f t="shared" si="2"/>
        <v>8.705386478653615E-2</v>
      </c>
    </row>
    <row r="29" spans="1:16" x14ac:dyDescent="0.35">
      <c r="A29" s="9">
        <f t="shared" si="3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 t="shared" si="4"/>
        <v>148.1</v>
      </c>
      <c r="G29" s="8"/>
      <c r="H29" s="8"/>
      <c r="I29" s="8">
        <v>3</v>
      </c>
      <c r="J29" s="217">
        <f t="shared" si="5"/>
        <v>2.0671834625322996E-3</v>
      </c>
      <c r="K29" s="209">
        <f t="shared" si="6"/>
        <v>8.850542635658913</v>
      </c>
      <c r="L29" s="202">
        <f t="shared" si="0"/>
        <v>1.9471193798449609</v>
      </c>
      <c r="M29" s="202">
        <v>3.7204951856946362</v>
      </c>
      <c r="N29" s="202">
        <v>0.25836580766813322</v>
      </c>
      <c r="O29" s="10">
        <f t="shared" si="1"/>
        <v>14.776523008866643</v>
      </c>
      <c r="P29" s="11">
        <f t="shared" si="2"/>
        <v>9.9773956845824741E-2</v>
      </c>
    </row>
    <row r="30" spans="1:16" x14ac:dyDescent="0.35">
      <c r="A30" s="9">
        <f t="shared" si="3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 t="shared" si="4"/>
        <v>337.2</v>
      </c>
      <c r="G30" s="8"/>
      <c r="H30" s="8"/>
      <c r="I30" s="8">
        <v>6</v>
      </c>
      <c r="J30" s="217">
        <f t="shared" si="5"/>
        <v>4.1343669250645991E-3</v>
      </c>
      <c r="K30" s="209">
        <f t="shared" si="6"/>
        <v>17.701085271317826</v>
      </c>
      <c r="L30" s="202">
        <f t="shared" si="0"/>
        <v>3.8942387596899217</v>
      </c>
      <c r="M30" s="202">
        <v>7.4409903713892724</v>
      </c>
      <c r="N30" s="202">
        <v>0.51673161533626644</v>
      </c>
      <c r="O30" s="10">
        <f t="shared" si="1"/>
        <v>29.553046017733287</v>
      </c>
      <c r="P30" s="11">
        <f t="shared" si="2"/>
        <v>8.7642485224594571E-2</v>
      </c>
    </row>
    <row r="31" spans="1:16" x14ac:dyDescent="0.35">
      <c r="A31" s="9">
        <f t="shared" si="3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 t="shared" si="4"/>
        <v>284.3</v>
      </c>
      <c r="G31" s="8"/>
      <c r="H31" s="8"/>
      <c r="I31" s="8">
        <v>6</v>
      </c>
      <c r="J31" s="217">
        <f t="shared" si="5"/>
        <v>4.1343669250645991E-3</v>
      </c>
      <c r="K31" s="209">
        <f t="shared" si="6"/>
        <v>17.701085271317826</v>
      </c>
      <c r="L31" s="202">
        <f t="shared" si="0"/>
        <v>3.8942387596899217</v>
      </c>
      <c r="M31" s="202">
        <v>7.4409903713892724</v>
      </c>
      <c r="N31" s="202">
        <v>0.51673161533626644</v>
      </c>
      <c r="O31" s="10">
        <f t="shared" si="1"/>
        <v>29.553046017733287</v>
      </c>
      <c r="P31" s="11">
        <f t="shared" si="2"/>
        <v>0.10395021462445757</v>
      </c>
    </row>
    <row r="32" spans="1:16" x14ac:dyDescent="0.35">
      <c r="A32" s="9">
        <f t="shared" si="3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 t="shared" si="4"/>
        <v>213.73</v>
      </c>
      <c r="G32" s="8">
        <v>1</v>
      </c>
      <c r="H32" s="8"/>
      <c r="I32" s="8">
        <v>3</v>
      </c>
      <c r="J32" s="217">
        <f t="shared" si="5"/>
        <v>2.7562446167097329E-3</v>
      </c>
      <c r="K32" s="209">
        <f t="shared" si="6"/>
        <v>11.800723514211885</v>
      </c>
      <c r="L32" s="202">
        <f t="shared" si="0"/>
        <v>2.5961591731266149</v>
      </c>
      <c r="M32" s="202">
        <v>4.9606602475928474</v>
      </c>
      <c r="N32" s="202">
        <v>0.34448774355751094</v>
      </c>
      <c r="O32" s="10">
        <f t="shared" si="1"/>
        <v>19.70203067848886</v>
      </c>
      <c r="P32" s="11">
        <f t="shared" si="2"/>
        <v>9.2181868144335669E-2</v>
      </c>
    </row>
    <row r="33" spans="1:16" x14ac:dyDescent="0.35">
      <c r="A33" s="9">
        <f t="shared" si="3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 t="shared" si="4"/>
        <v>251.7</v>
      </c>
      <c r="G33" s="8"/>
      <c r="H33" s="8"/>
      <c r="I33" s="8">
        <v>5</v>
      </c>
      <c r="J33" s="217">
        <f t="shared" si="5"/>
        <v>3.4453057708871662E-3</v>
      </c>
      <c r="K33" s="209">
        <f t="shared" si="6"/>
        <v>14.750904392764857</v>
      </c>
      <c r="L33" s="202">
        <f t="shared" si="0"/>
        <v>3.2451989664082688</v>
      </c>
      <c r="M33" s="202">
        <v>6.2008253094910586</v>
      </c>
      <c r="N33" s="202">
        <v>0.43060967944688872</v>
      </c>
      <c r="O33" s="10">
        <f t="shared" si="1"/>
        <v>24.627538348111074</v>
      </c>
      <c r="P33" s="11">
        <f t="shared" si="2"/>
        <v>9.7844808693329663E-2</v>
      </c>
    </row>
    <row r="34" spans="1:16" x14ac:dyDescent="0.35">
      <c r="A34" s="9">
        <f t="shared" si="3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 t="shared" si="4"/>
        <v>132.6</v>
      </c>
      <c r="G34" s="8"/>
      <c r="H34" s="8"/>
      <c r="I34" s="8">
        <v>2</v>
      </c>
      <c r="J34" s="217">
        <f t="shared" si="5"/>
        <v>1.3781223083548665E-3</v>
      </c>
      <c r="K34" s="209">
        <f t="shared" si="6"/>
        <v>5.9003617571059426</v>
      </c>
      <c r="L34" s="202">
        <f t="shared" si="0"/>
        <v>1.2980795865633075</v>
      </c>
      <c r="M34" s="202">
        <v>2.4803301237964237</v>
      </c>
      <c r="N34" s="202">
        <v>0.17224387177875547</v>
      </c>
      <c r="O34" s="10">
        <f t="shared" si="1"/>
        <v>9.8510153392444302</v>
      </c>
      <c r="P34" s="11">
        <f t="shared" si="2"/>
        <v>7.4291216736383336E-2</v>
      </c>
    </row>
    <row r="35" spans="1:16" x14ac:dyDescent="0.35">
      <c r="A35" s="9">
        <f t="shared" si="3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 t="shared" si="4"/>
        <v>241.3</v>
      </c>
      <c r="G35" s="8"/>
      <c r="H35" s="8">
        <v>1</v>
      </c>
      <c r="I35" s="8">
        <v>5</v>
      </c>
      <c r="J35" s="217">
        <f t="shared" si="5"/>
        <v>4.1343669250645991E-3</v>
      </c>
      <c r="K35" s="209">
        <f t="shared" si="6"/>
        <v>17.701085271317826</v>
      </c>
      <c r="L35" s="202">
        <f t="shared" si="0"/>
        <v>3.8942387596899217</v>
      </c>
      <c r="M35" s="202">
        <v>7.4409903713892724</v>
      </c>
      <c r="N35" s="202">
        <v>0.51673161533626644</v>
      </c>
      <c r="O35" s="10">
        <f t="shared" si="1"/>
        <v>29.553046017733287</v>
      </c>
      <c r="P35" s="11">
        <f t="shared" si="2"/>
        <v>0.12247428933996389</v>
      </c>
    </row>
    <row r="36" spans="1:16" x14ac:dyDescent="0.35">
      <c r="A36" s="9">
        <f t="shared" si="3"/>
        <v>31</v>
      </c>
      <c r="B36" s="14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 t="shared" si="4"/>
        <v>176.4</v>
      </c>
      <c r="G36" s="8"/>
      <c r="H36" s="8"/>
      <c r="I36" s="8">
        <v>0</v>
      </c>
      <c r="J36" s="217">
        <f t="shared" si="5"/>
        <v>0</v>
      </c>
      <c r="K36" s="209">
        <f t="shared" si="6"/>
        <v>0</v>
      </c>
      <c r="L36" s="202">
        <f t="shared" si="0"/>
        <v>0</v>
      </c>
      <c r="M36" s="202">
        <v>0</v>
      </c>
      <c r="N36" s="202">
        <v>0</v>
      </c>
      <c r="O36" s="10">
        <f t="shared" si="1"/>
        <v>0</v>
      </c>
      <c r="P36" s="11">
        <f t="shared" si="2"/>
        <v>0</v>
      </c>
    </row>
    <row r="37" spans="1:16" x14ac:dyDescent="0.35">
      <c r="A37" s="9">
        <f t="shared" si="3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 t="shared" si="4"/>
        <v>127</v>
      </c>
      <c r="G37" s="8"/>
      <c r="H37" s="8"/>
      <c r="I37" s="8">
        <v>3</v>
      </c>
      <c r="J37" s="217">
        <f t="shared" si="5"/>
        <v>2.0671834625322996E-3</v>
      </c>
      <c r="K37" s="209">
        <f t="shared" si="6"/>
        <v>8.850542635658913</v>
      </c>
      <c r="L37" s="202">
        <f t="shared" si="0"/>
        <v>1.9471193798449609</v>
      </c>
      <c r="M37" s="202">
        <v>3.7204951856946362</v>
      </c>
      <c r="N37" s="202">
        <v>0.25836580766813322</v>
      </c>
      <c r="O37" s="10">
        <f t="shared" si="1"/>
        <v>14.776523008866643</v>
      </c>
      <c r="P37" s="11">
        <f t="shared" si="2"/>
        <v>0.1163505748729657</v>
      </c>
    </row>
    <row r="38" spans="1:16" x14ac:dyDescent="0.35">
      <c r="A38" s="9">
        <f t="shared" si="3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 t="shared" si="4"/>
        <v>272.96999999999997</v>
      </c>
      <c r="G38" s="8">
        <v>1</v>
      </c>
      <c r="H38" s="8"/>
      <c r="I38" s="8">
        <v>4</v>
      </c>
      <c r="J38" s="217">
        <f t="shared" si="5"/>
        <v>3.4453057708871662E-3</v>
      </c>
      <c r="K38" s="209">
        <f t="shared" si="6"/>
        <v>14.750904392764857</v>
      </c>
      <c r="L38" s="202">
        <f t="shared" si="0"/>
        <v>3.2451989664082688</v>
      </c>
      <c r="M38" s="202">
        <v>6.2008253094910586</v>
      </c>
      <c r="N38" s="202">
        <v>0.43060967944688872</v>
      </c>
      <c r="O38" s="10">
        <f t="shared" si="1"/>
        <v>24.627538348111074</v>
      </c>
      <c r="P38" s="11">
        <f t="shared" si="2"/>
        <v>9.0220677540063285E-2</v>
      </c>
    </row>
    <row r="39" spans="1:16" x14ac:dyDescent="0.35">
      <c r="A39" s="9">
        <f t="shared" si="3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 t="shared" si="4"/>
        <v>226.2</v>
      </c>
      <c r="G39" s="8"/>
      <c r="H39" s="8"/>
      <c r="I39" s="8">
        <v>5</v>
      </c>
      <c r="J39" s="217">
        <f t="shared" si="5"/>
        <v>3.4453057708871662E-3</v>
      </c>
      <c r="K39" s="209">
        <f t="shared" si="6"/>
        <v>14.750904392764857</v>
      </c>
      <c r="L39" s="202">
        <f t="shared" si="0"/>
        <v>3.2451989664082688</v>
      </c>
      <c r="M39" s="202">
        <v>6.2008253094910586</v>
      </c>
      <c r="N39" s="202">
        <v>0.43060967944688872</v>
      </c>
      <c r="O39" s="10">
        <f t="shared" si="1"/>
        <v>24.627538348111074</v>
      </c>
      <c r="P39" s="11">
        <f t="shared" si="2"/>
        <v>0.10887505901021695</v>
      </c>
    </row>
    <row r="40" spans="1:16" x14ac:dyDescent="0.35">
      <c r="A40" s="9">
        <f t="shared" si="3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 t="shared" si="4"/>
        <v>262.41000000000003</v>
      </c>
      <c r="G40" s="8"/>
      <c r="H40" s="8"/>
      <c r="I40" s="8">
        <v>5</v>
      </c>
      <c r="J40" s="217">
        <f t="shared" si="5"/>
        <v>3.4453057708871662E-3</v>
      </c>
      <c r="K40" s="209">
        <f t="shared" si="6"/>
        <v>14.750904392764857</v>
      </c>
      <c r="L40" s="202">
        <f t="shared" si="0"/>
        <v>3.2451989664082688</v>
      </c>
      <c r="M40" s="202">
        <v>6.2008253094910586</v>
      </c>
      <c r="N40" s="202">
        <v>0.43060967944688872</v>
      </c>
      <c r="O40" s="10">
        <f t="shared" si="1"/>
        <v>24.627538348111074</v>
      </c>
      <c r="P40" s="11">
        <f t="shared" si="2"/>
        <v>9.3851371320113841E-2</v>
      </c>
    </row>
    <row r="41" spans="1:16" x14ac:dyDescent="0.35">
      <c r="A41" s="9">
        <f t="shared" si="3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 t="shared" si="4"/>
        <v>267.33999999999997</v>
      </c>
      <c r="G41" s="8">
        <v>1</v>
      </c>
      <c r="H41" s="8"/>
      <c r="I41" s="8">
        <v>5</v>
      </c>
      <c r="J41" s="217">
        <f t="shared" si="5"/>
        <v>4.1343669250645991E-3</v>
      </c>
      <c r="K41" s="209">
        <f t="shared" si="6"/>
        <v>17.701085271317826</v>
      </c>
      <c r="L41" s="202">
        <f t="shared" si="0"/>
        <v>3.8942387596899217</v>
      </c>
      <c r="M41" s="202">
        <v>7.4409903713892724</v>
      </c>
      <c r="N41" s="202">
        <v>0.51673161533626644</v>
      </c>
      <c r="O41" s="10">
        <f t="shared" si="1"/>
        <v>29.553046017733287</v>
      </c>
      <c r="P41" s="11">
        <f t="shared" si="2"/>
        <v>0.11054479695419051</v>
      </c>
    </row>
    <row r="42" spans="1:16" x14ac:dyDescent="0.35">
      <c r="A42" s="9">
        <f t="shared" si="3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 t="shared" si="4"/>
        <v>306.2</v>
      </c>
      <c r="G42" s="8"/>
      <c r="H42" s="8"/>
      <c r="I42" s="8">
        <v>4</v>
      </c>
      <c r="J42" s="217">
        <f t="shared" si="5"/>
        <v>2.7562446167097329E-3</v>
      </c>
      <c r="K42" s="209">
        <f t="shared" si="6"/>
        <v>11.800723514211885</v>
      </c>
      <c r="L42" s="202">
        <f t="shared" si="0"/>
        <v>2.5961591731266149</v>
      </c>
      <c r="M42" s="202">
        <v>4.9606602475928474</v>
      </c>
      <c r="N42" s="202">
        <v>0.34448774355751094</v>
      </c>
      <c r="O42" s="10">
        <f t="shared" si="1"/>
        <v>19.70203067848886</v>
      </c>
      <c r="P42" s="11">
        <f t="shared" si="2"/>
        <v>6.4343666487553436E-2</v>
      </c>
    </row>
    <row r="43" spans="1:16" x14ac:dyDescent="0.35">
      <c r="A43" s="9">
        <f t="shared" si="3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4"/>
        <v>1193.93</v>
      </c>
      <c r="G43" s="8"/>
      <c r="H43" s="8"/>
      <c r="I43" s="8">
        <v>20</v>
      </c>
      <c r="J43" s="217">
        <f t="shared" si="5"/>
        <v>1.3781223083548665E-2</v>
      </c>
      <c r="K43" s="209">
        <f t="shared" si="6"/>
        <v>59.003617571059429</v>
      </c>
      <c r="L43" s="202">
        <f t="shared" si="0"/>
        <v>12.980795865633075</v>
      </c>
      <c r="M43" s="202">
        <v>24.803301237964234</v>
      </c>
      <c r="N43" s="202">
        <v>1.7224387177875549</v>
      </c>
      <c r="O43" s="10">
        <f t="shared" si="1"/>
        <v>98.510153392444295</v>
      </c>
      <c r="P43" s="11">
        <f t="shared" si="2"/>
        <v>8.2509153294116316E-2</v>
      </c>
    </row>
    <row r="44" spans="1:16" x14ac:dyDescent="0.35">
      <c r="A44" s="9">
        <f t="shared" si="3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 t="shared" si="4"/>
        <v>124.9</v>
      </c>
      <c r="G44" s="8"/>
      <c r="H44" s="8"/>
      <c r="I44" s="8">
        <v>5</v>
      </c>
      <c r="J44" s="217">
        <f t="shared" si="5"/>
        <v>3.4453057708871662E-3</v>
      </c>
      <c r="K44" s="209">
        <f t="shared" si="6"/>
        <v>14.750904392764857</v>
      </c>
      <c r="L44" s="202">
        <f t="shared" si="0"/>
        <v>3.2451989664082688</v>
      </c>
      <c r="M44" s="202">
        <v>6.2008253094910586</v>
      </c>
      <c r="N44" s="202">
        <v>0.43060967944688872</v>
      </c>
      <c r="O44" s="10">
        <f t="shared" si="1"/>
        <v>24.627538348111074</v>
      </c>
      <c r="P44" s="11">
        <f t="shared" si="2"/>
        <v>0.19717804922426799</v>
      </c>
    </row>
    <row r="45" spans="1:16" x14ac:dyDescent="0.35">
      <c r="A45" s="9">
        <f t="shared" si="3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 t="shared" si="4"/>
        <v>199.53</v>
      </c>
      <c r="G45" s="8"/>
      <c r="H45" s="8"/>
      <c r="I45" s="8">
        <v>5</v>
      </c>
      <c r="J45" s="217">
        <f t="shared" si="5"/>
        <v>3.4453057708871662E-3</v>
      </c>
      <c r="K45" s="209">
        <f t="shared" si="6"/>
        <v>14.750904392764857</v>
      </c>
      <c r="L45" s="202">
        <f t="shared" si="0"/>
        <v>3.2451989664082688</v>
      </c>
      <c r="M45" s="202">
        <v>6.2008253094910586</v>
      </c>
      <c r="N45" s="202">
        <v>0.43060967944688872</v>
      </c>
      <c r="O45" s="10">
        <f t="shared" si="1"/>
        <v>24.627538348111074</v>
      </c>
      <c r="P45" s="11">
        <f t="shared" si="2"/>
        <v>0.12342774694587819</v>
      </c>
    </row>
    <row r="46" spans="1:16" x14ac:dyDescent="0.35">
      <c r="A46" s="9">
        <f t="shared" si="3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 t="shared" si="4"/>
        <v>693.48</v>
      </c>
      <c r="G46" s="8"/>
      <c r="H46" s="8"/>
      <c r="I46" s="8">
        <v>13</v>
      </c>
      <c r="J46" s="217">
        <f t="shared" si="5"/>
        <v>8.9577950043066325E-3</v>
      </c>
      <c r="K46" s="209">
        <f t="shared" si="6"/>
        <v>38.352351421188629</v>
      </c>
      <c r="L46" s="202">
        <f t="shared" si="0"/>
        <v>8.4375173126614982</v>
      </c>
      <c r="M46" s="202">
        <v>16.122145804676755</v>
      </c>
      <c r="N46" s="202">
        <v>1.1195851665619105</v>
      </c>
      <c r="O46" s="10">
        <f t="shared" si="1"/>
        <v>64.031599705088794</v>
      </c>
      <c r="P46" s="11">
        <f t="shared" si="2"/>
        <v>9.2333736668813504E-2</v>
      </c>
    </row>
    <row r="47" spans="1:16" x14ac:dyDescent="0.35">
      <c r="A47" s="9">
        <f t="shared" si="3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 t="shared" si="4"/>
        <v>457.42</v>
      </c>
      <c r="G47" s="8"/>
      <c r="H47" s="8"/>
      <c r="I47" s="8">
        <v>8</v>
      </c>
      <c r="J47" s="217">
        <f t="shared" si="5"/>
        <v>5.5124892334194658E-3</v>
      </c>
      <c r="K47" s="209">
        <f t="shared" si="6"/>
        <v>23.60144702842377</v>
      </c>
      <c r="L47" s="202">
        <f t="shared" si="0"/>
        <v>5.1923183462532299</v>
      </c>
      <c r="M47" s="202">
        <v>9.9213204951856948</v>
      </c>
      <c r="N47" s="202">
        <v>0.68897548711502188</v>
      </c>
      <c r="O47" s="10">
        <f t="shared" si="1"/>
        <v>39.404061356977721</v>
      </c>
      <c r="P47" s="11">
        <f t="shared" si="2"/>
        <v>8.6144159321799918E-2</v>
      </c>
    </row>
    <row r="48" spans="1:16" x14ac:dyDescent="0.35">
      <c r="A48" s="9">
        <f t="shared" si="3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 t="shared" si="4"/>
        <v>330.04</v>
      </c>
      <c r="G48" s="8"/>
      <c r="H48" s="8"/>
      <c r="I48" s="8">
        <v>6</v>
      </c>
      <c r="J48" s="217">
        <f t="shared" si="5"/>
        <v>4.1343669250645991E-3</v>
      </c>
      <c r="K48" s="209">
        <f t="shared" si="6"/>
        <v>17.701085271317826</v>
      </c>
      <c r="L48" s="202">
        <f t="shared" si="0"/>
        <v>3.8942387596899217</v>
      </c>
      <c r="M48" s="202">
        <v>7.4409903713892724</v>
      </c>
      <c r="N48" s="202">
        <v>0.51673161533626644</v>
      </c>
      <c r="O48" s="10">
        <f t="shared" si="1"/>
        <v>29.553046017733287</v>
      </c>
      <c r="P48" s="11">
        <f t="shared" si="2"/>
        <v>8.9543831104512445E-2</v>
      </c>
    </row>
    <row r="49" spans="1:16" x14ac:dyDescent="0.35">
      <c r="A49" s="9">
        <f t="shared" si="3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 t="shared" si="4"/>
        <v>254.9</v>
      </c>
      <c r="G49" s="8"/>
      <c r="H49" s="8"/>
      <c r="I49" s="8">
        <v>5</v>
      </c>
      <c r="J49" s="217">
        <f t="shared" si="5"/>
        <v>3.4453057708871662E-3</v>
      </c>
      <c r="K49" s="209">
        <f t="shared" si="6"/>
        <v>14.750904392764857</v>
      </c>
      <c r="L49" s="202">
        <f t="shared" si="0"/>
        <v>3.2451989664082688</v>
      </c>
      <c r="M49" s="202">
        <v>6.2008253094910586</v>
      </c>
      <c r="N49" s="202">
        <v>0.43060967944688872</v>
      </c>
      <c r="O49" s="10">
        <f t="shared" si="1"/>
        <v>24.627538348111074</v>
      </c>
      <c r="P49" s="11">
        <f t="shared" si="2"/>
        <v>9.6616470569286281E-2</v>
      </c>
    </row>
    <row r="50" spans="1:16" x14ac:dyDescent="0.35">
      <c r="A50" s="9">
        <f t="shared" si="3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 t="shared" si="4"/>
        <v>217.6</v>
      </c>
      <c r="G50" s="8"/>
      <c r="H50" s="8"/>
      <c r="I50" s="8">
        <v>3</v>
      </c>
      <c r="J50" s="217">
        <f t="shared" si="5"/>
        <v>2.0671834625322996E-3</v>
      </c>
      <c r="K50" s="209">
        <f t="shared" si="6"/>
        <v>8.850542635658913</v>
      </c>
      <c r="L50" s="202">
        <f t="shared" si="0"/>
        <v>1.9471193798449609</v>
      </c>
      <c r="M50" s="202">
        <v>3.7204951856946362</v>
      </c>
      <c r="N50" s="202">
        <v>0.25836580766813322</v>
      </c>
      <c r="O50" s="10">
        <f t="shared" si="1"/>
        <v>14.776523008866643</v>
      </c>
      <c r="P50" s="11">
        <f t="shared" si="2"/>
        <v>6.7906815298100387E-2</v>
      </c>
    </row>
    <row r="51" spans="1:16" x14ac:dyDescent="0.35">
      <c r="A51" s="9">
        <f t="shared" si="3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 t="shared" si="4"/>
        <v>405.5</v>
      </c>
      <c r="G51" s="8">
        <v>1</v>
      </c>
      <c r="H51" s="8"/>
      <c r="I51" s="8">
        <v>7</v>
      </c>
      <c r="J51" s="217">
        <f t="shared" si="5"/>
        <v>5.5124892334194658E-3</v>
      </c>
      <c r="K51" s="209">
        <f t="shared" si="6"/>
        <v>23.60144702842377</v>
      </c>
      <c r="L51" s="202">
        <f t="shared" si="0"/>
        <v>5.1923183462532299</v>
      </c>
      <c r="M51" s="202">
        <v>9.9213204951856948</v>
      </c>
      <c r="N51" s="202">
        <v>0.42825895663104968</v>
      </c>
      <c r="O51" s="10">
        <f t="shared" si="1"/>
        <v>39.143344826493745</v>
      </c>
      <c r="P51" s="11">
        <f t="shared" si="2"/>
        <v>9.6531059991353252E-2</v>
      </c>
    </row>
    <row r="52" spans="1:16" x14ac:dyDescent="0.35">
      <c r="A52" s="9">
        <f t="shared" si="3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 t="shared" si="4"/>
        <v>341</v>
      </c>
      <c r="G52" s="8"/>
      <c r="H52" s="8"/>
      <c r="I52" s="8">
        <v>8</v>
      </c>
      <c r="J52" s="217">
        <f t="shared" si="5"/>
        <v>5.5124892334194658E-3</v>
      </c>
      <c r="K52" s="209">
        <f t="shared" si="6"/>
        <v>23.60144702842377</v>
      </c>
      <c r="L52" s="202">
        <f t="shared" si="0"/>
        <v>5.1923183462532299</v>
      </c>
      <c r="M52" s="202">
        <v>9.9213204951856948</v>
      </c>
      <c r="N52" s="202">
        <v>0.68897548711502188</v>
      </c>
      <c r="O52" s="10">
        <f t="shared" si="1"/>
        <v>39.404061356977721</v>
      </c>
      <c r="P52" s="11">
        <f t="shared" si="2"/>
        <v>0.11555443213189948</v>
      </c>
    </row>
    <row r="53" spans="1:16" x14ac:dyDescent="0.35">
      <c r="A53" s="9">
        <f t="shared" si="3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 t="shared" si="4"/>
        <v>485.09999999999997</v>
      </c>
      <c r="G53" s="8">
        <v>1</v>
      </c>
      <c r="H53" s="8"/>
      <c r="I53" s="8">
        <v>8</v>
      </c>
      <c r="J53" s="217">
        <f t="shared" si="5"/>
        <v>6.2015503875968991E-3</v>
      </c>
      <c r="K53" s="209">
        <f t="shared" si="6"/>
        <v>26.551627906976744</v>
      </c>
      <c r="L53" s="202">
        <f t="shared" si="0"/>
        <v>5.8413581395348837</v>
      </c>
      <c r="M53" s="202">
        <v>11.161485557083907</v>
      </c>
      <c r="N53" s="202">
        <v>0.77509742300439965</v>
      </c>
      <c r="O53" s="10">
        <f t="shared" si="1"/>
        <v>44.329569026599934</v>
      </c>
      <c r="P53" s="11">
        <f t="shared" si="2"/>
        <v>9.1382331532879696E-2</v>
      </c>
    </row>
    <row r="54" spans="1:16" x14ac:dyDescent="0.35">
      <c r="A54" s="9">
        <f t="shared" si="3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 t="shared" si="4"/>
        <v>467.06</v>
      </c>
      <c r="G54" s="8"/>
      <c r="H54" s="8"/>
      <c r="I54" s="8">
        <v>7</v>
      </c>
      <c r="J54" s="217">
        <f t="shared" si="5"/>
        <v>4.8234280792420325E-3</v>
      </c>
      <c r="K54" s="209">
        <f t="shared" si="6"/>
        <v>20.6512661498708</v>
      </c>
      <c r="L54" s="202">
        <f t="shared" si="0"/>
        <v>4.543278552971576</v>
      </c>
      <c r="M54" s="202">
        <v>8.6811554332874827</v>
      </c>
      <c r="N54" s="202">
        <v>0.60285355122564421</v>
      </c>
      <c r="O54" s="10">
        <f t="shared" si="1"/>
        <v>34.4785536873555</v>
      </c>
      <c r="P54" s="11">
        <f t="shared" si="2"/>
        <v>7.3820394997121355E-2</v>
      </c>
    </row>
    <row r="55" spans="1:16" x14ac:dyDescent="0.35">
      <c r="A55" s="9">
        <f t="shared" si="3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 t="shared" si="4"/>
        <v>209.8</v>
      </c>
      <c r="G55" s="8"/>
      <c r="H55" s="8">
        <v>1</v>
      </c>
      <c r="I55" s="8">
        <v>4</v>
      </c>
      <c r="J55" s="217">
        <f t="shared" si="5"/>
        <v>3.4453057708871662E-3</v>
      </c>
      <c r="K55" s="209">
        <f t="shared" si="6"/>
        <v>14.750904392764857</v>
      </c>
      <c r="L55" s="202">
        <f t="shared" si="0"/>
        <v>3.2451989664082688</v>
      </c>
      <c r="M55" s="202">
        <v>6.2008253094910586</v>
      </c>
      <c r="N55" s="202">
        <v>0.43060967944688872</v>
      </c>
      <c r="O55" s="10">
        <f t="shared" si="1"/>
        <v>24.627538348111074</v>
      </c>
      <c r="P55" s="11">
        <f t="shared" si="2"/>
        <v>0.11738578812255039</v>
      </c>
    </row>
    <row r="56" spans="1:16" x14ac:dyDescent="0.35">
      <c r="A56" s="9">
        <f t="shared" si="3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 t="shared" si="4"/>
        <v>457.9</v>
      </c>
      <c r="G56" s="8"/>
      <c r="H56" s="8"/>
      <c r="I56" s="8">
        <v>10</v>
      </c>
      <c r="J56" s="217">
        <f t="shared" si="5"/>
        <v>6.8906115417743325E-3</v>
      </c>
      <c r="K56" s="209">
        <f t="shared" si="6"/>
        <v>29.501808785529715</v>
      </c>
      <c r="L56" s="202">
        <f t="shared" si="0"/>
        <v>6.4903979328165375</v>
      </c>
      <c r="M56" s="202">
        <v>12.401650618982117</v>
      </c>
      <c r="N56" s="202">
        <v>0.86121935889377743</v>
      </c>
      <c r="O56" s="10">
        <f t="shared" si="1"/>
        <v>49.255076696222147</v>
      </c>
      <c r="P56" s="11">
        <f t="shared" si="2"/>
        <v>0.10756732189609554</v>
      </c>
    </row>
    <row r="57" spans="1:16" x14ac:dyDescent="0.35">
      <c r="A57" s="9">
        <f t="shared" si="3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 t="shared" si="4"/>
        <v>360.51</v>
      </c>
      <c r="G57" s="8"/>
      <c r="H57" s="8"/>
      <c r="I57" s="8">
        <v>6</v>
      </c>
      <c r="J57" s="217">
        <f t="shared" si="5"/>
        <v>4.1343669250645991E-3</v>
      </c>
      <c r="K57" s="209">
        <f t="shared" si="6"/>
        <v>17.701085271317826</v>
      </c>
      <c r="L57" s="202">
        <f t="shared" si="0"/>
        <v>3.8942387596899217</v>
      </c>
      <c r="M57" s="202">
        <v>7.4409903713892724</v>
      </c>
      <c r="N57" s="202">
        <v>0.51673161533626644</v>
      </c>
      <c r="O57" s="10">
        <f t="shared" si="1"/>
        <v>29.553046017733287</v>
      </c>
      <c r="P57" s="11">
        <f t="shared" si="2"/>
        <v>8.1975662305437541E-2</v>
      </c>
    </row>
    <row r="58" spans="1:16" x14ac:dyDescent="0.35">
      <c r="A58" s="9">
        <f t="shared" si="3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 t="shared" si="4"/>
        <v>584.1</v>
      </c>
      <c r="G58" s="8"/>
      <c r="H58" s="8"/>
      <c r="I58" s="8">
        <v>15</v>
      </c>
      <c r="J58" s="217">
        <f t="shared" si="5"/>
        <v>1.0335917312661499E-2</v>
      </c>
      <c r="K58" s="209">
        <f t="shared" si="6"/>
        <v>44.25271317829457</v>
      </c>
      <c r="L58" s="202">
        <f t="shared" si="0"/>
        <v>9.7355968992248059</v>
      </c>
      <c r="M58" s="202">
        <v>18.602475928473176</v>
      </c>
      <c r="N58" s="202">
        <v>1.2918290383406663</v>
      </c>
      <c r="O58" s="10">
        <f t="shared" si="1"/>
        <v>73.882615044333221</v>
      </c>
      <c r="P58" s="11">
        <f t="shared" si="2"/>
        <v>0.12648966794099165</v>
      </c>
    </row>
    <row r="59" spans="1:16" x14ac:dyDescent="0.35">
      <c r="A59" s="9">
        <f t="shared" si="3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 t="shared" si="4"/>
        <v>306.8</v>
      </c>
      <c r="G59" s="8"/>
      <c r="H59" s="8"/>
      <c r="I59" s="8">
        <v>5</v>
      </c>
      <c r="J59" s="217">
        <f t="shared" si="5"/>
        <v>3.4453057708871662E-3</v>
      </c>
      <c r="K59" s="209">
        <f t="shared" si="6"/>
        <v>14.750904392764857</v>
      </c>
      <c r="L59" s="202">
        <f t="shared" si="0"/>
        <v>3.2451989664082688</v>
      </c>
      <c r="M59" s="202">
        <v>6.2008253094910586</v>
      </c>
      <c r="N59" s="202">
        <v>0.43060967944688872</v>
      </c>
      <c r="O59" s="10">
        <f t="shared" si="1"/>
        <v>24.627538348111074</v>
      </c>
      <c r="P59" s="11">
        <f t="shared" si="2"/>
        <v>8.0272289270244698E-2</v>
      </c>
    </row>
    <row r="60" spans="1:16" x14ac:dyDescent="0.35">
      <c r="A60" s="9">
        <f t="shared" si="3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 t="shared" ref="F60:F110" si="7">C60+D60+E60</f>
        <v>315.39</v>
      </c>
      <c r="G60" s="8"/>
      <c r="H60" s="8"/>
      <c r="I60" s="8">
        <v>6</v>
      </c>
      <c r="J60" s="217">
        <f t="shared" si="5"/>
        <v>4.1343669250645991E-3</v>
      </c>
      <c r="K60" s="209">
        <f t="shared" si="6"/>
        <v>17.701085271317826</v>
      </c>
      <c r="L60" s="202">
        <f t="shared" si="0"/>
        <v>3.8942387596899217</v>
      </c>
      <c r="M60" s="202">
        <v>7.4409903713892724</v>
      </c>
      <c r="N60" s="202">
        <v>0.51673161533626644</v>
      </c>
      <c r="O60" s="10">
        <f t="shared" si="1"/>
        <v>29.553046017733287</v>
      </c>
      <c r="P60" s="11">
        <f t="shared" si="2"/>
        <v>9.3703180245833059E-2</v>
      </c>
    </row>
    <row r="61" spans="1:16" x14ac:dyDescent="0.35">
      <c r="A61" s="9">
        <f t="shared" si="3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 t="shared" si="7"/>
        <v>418.84</v>
      </c>
      <c r="G61" s="8"/>
      <c r="H61" s="8"/>
      <c r="I61" s="8">
        <v>0</v>
      </c>
      <c r="J61" s="217">
        <f t="shared" si="5"/>
        <v>0</v>
      </c>
      <c r="K61" s="209">
        <f t="shared" si="6"/>
        <v>0</v>
      </c>
      <c r="L61" s="202">
        <f t="shared" si="0"/>
        <v>0</v>
      </c>
      <c r="M61" s="202">
        <v>0</v>
      </c>
      <c r="N61" s="202">
        <v>0</v>
      </c>
      <c r="O61" s="10">
        <f t="shared" si="1"/>
        <v>0</v>
      </c>
      <c r="P61" s="11">
        <f t="shared" si="2"/>
        <v>0</v>
      </c>
    </row>
    <row r="62" spans="1:16" x14ac:dyDescent="0.35">
      <c r="A62" s="9">
        <f t="shared" si="3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 t="shared" si="7"/>
        <v>563.6</v>
      </c>
      <c r="G62" s="8"/>
      <c r="H62" s="8"/>
      <c r="I62" s="8">
        <v>8</v>
      </c>
      <c r="J62" s="217">
        <f t="shared" si="5"/>
        <v>5.5124892334194658E-3</v>
      </c>
      <c r="K62" s="209">
        <f t="shared" si="6"/>
        <v>23.60144702842377</v>
      </c>
      <c r="L62" s="202">
        <f t="shared" ref="L62:L122" si="8">K62*0.22</f>
        <v>5.1923183462532299</v>
      </c>
      <c r="M62" s="202">
        <v>9.9213204951856948</v>
      </c>
      <c r="N62" s="202">
        <v>0.68897548711502188</v>
      </c>
      <c r="O62" s="10">
        <f t="shared" si="1"/>
        <v>39.404061356977721</v>
      </c>
      <c r="P62" s="11">
        <f t="shared" si="2"/>
        <v>6.9914942081223772E-2</v>
      </c>
    </row>
    <row r="63" spans="1:16" x14ac:dyDescent="0.35">
      <c r="A63" s="9">
        <f t="shared" si="3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si="7"/>
        <v>2383.1</v>
      </c>
      <c r="G63" s="8"/>
      <c r="H63" s="8"/>
      <c r="I63" s="8">
        <v>40</v>
      </c>
      <c r="J63" s="217">
        <f t="shared" si="5"/>
        <v>2.756244616709733E-2</v>
      </c>
      <c r="K63" s="209">
        <f t="shared" ref="K63:K121" si="9">J63*$K$2</f>
        <v>118.00723514211886</v>
      </c>
      <c r="L63" s="202">
        <f t="shared" si="8"/>
        <v>25.96159173126615</v>
      </c>
      <c r="M63" s="202">
        <v>49.606602475928469</v>
      </c>
      <c r="N63" s="202">
        <v>3.4448774355751097</v>
      </c>
      <c r="O63" s="10">
        <f t="shared" si="1"/>
        <v>197.02030678488859</v>
      </c>
      <c r="P63" s="11">
        <f t="shared" si="2"/>
        <v>8.2673956940492885E-2</v>
      </c>
    </row>
    <row r="64" spans="1:16" x14ac:dyDescent="0.35">
      <c r="A64" s="9">
        <f t="shared" si="3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 t="shared" si="7"/>
        <v>355.23</v>
      </c>
      <c r="G64" s="8"/>
      <c r="H64" s="8"/>
      <c r="I64" s="8">
        <v>6</v>
      </c>
      <c r="J64" s="217">
        <f t="shared" si="5"/>
        <v>4.1343669250645991E-3</v>
      </c>
      <c r="K64" s="209">
        <f t="shared" si="9"/>
        <v>17.701085271317826</v>
      </c>
      <c r="L64" s="202">
        <f t="shared" si="8"/>
        <v>3.8942387596899217</v>
      </c>
      <c r="M64" s="202">
        <v>7.4409903713892724</v>
      </c>
      <c r="N64" s="202">
        <v>0.51673161533626644</v>
      </c>
      <c r="O64" s="10">
        <f t="shared" si="1"/>
        <v>29.553046017733287</v>
      </c>
      <c r="P64" s="11">
        <f t="shared" si="2"/>
        <v>8.3194116537829821E-2</v>
      </c>
    </row>
    <row r="65" spans="1:16" x14ac:dyDescent="0.35">
      <c r="A65" s="9">
        <f t="shared" si="3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7"/>
        <v>2568.7999999999997</v>
      </c>
      <c r="G65" s="8"/>
      <c r="H65" s="8">
        <v>1</v>
      </c>
      <c r="I65" s="8">
        <v>58</v>
      </c>
      <c r="J65" s="217">
        <f t="shared" si="5"/>
        <v>4.0654608096468557E-2</v>
      </c>
      <c r="K65" s="209">
        <f t="shared" si="9"/>
        <v>174.06067183462531</v>
      </c>
      <c r="L65" s="202">
        <f t="shared" si="8"/>
        <v>38.293347803617571</v>
      </c>
      <c r="M65" s="202">
        <v>73.169738651994493</v>
      </c>
      <c r="N65" s="202">
        <v>5.0811942174732865</v>
      </c>
      <c r="O65" s="10">
        <f t="shared" si="1"/>
        <v>290.60495250771066</v>
      </c>
      <c r="P65" s="11">
        <f t="shared" si="2"/>
        <v>0.11312867973672948</v>
      </c>
    </row>
    <row r="66" spans="1:16" x14ac:dyDescent="0.35">
      <c r="A66" s="9">
        <f t="shared" si="3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 t="shared" si="7"/>
        <v>2750.3</v>
      </c>
      <c r="G66" s="8"/>
      <c r="H66" s="8"/>
      <c r="I66" s="8">
        <v>57</v>
      </c>
      <c r="J66" s="217">
        <f t="shared" si="5"/>
        <v>3.9276485788113692E-2</v>
      </c>
      <c r="K66" s="209">
        <f t="shared" si="9"/>
        <v>168.16031007751937</v>
      </c>
      <c r="L66" s="202">
        <f t="shared" si="8"/>
        <v>36.99526821705426</v>
      </c>
      <c r="M66" s="202">
        <v>70.689408528198086</v>
      </c>
      <c r="N66" s="202">
        <v>4.9089503456945316</v>
      </c>
      <c r="O66" s="10">
        <f t="shared" si="1"/>
        <v>280.75393716846622</v>
      </c>
      <c r="P66" s="11">
        <f t="shared" si="2"/>
        <v>0.10208120465711602</v>
      </c>
    </row>
    <row r="67" spans="1:16" x14ac:dyDescent="0.35">
      <c r="A67" s="9">
        <f t="shared" si="3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 t="shared" si="7"/>
        <v>281.31</v>
      </c>
      <c r="G67" s="8">
        <v>1</v>
      </c>
      <c r="H67" s="8">
        <v>1</v>
      </c>
      <c r="I67" s="8">
        <v>4</v>
      </c>
      <c r="J67" s="217">
        <f t="shared" si="5"/>
        <v>4.1343669250645991E-3</v>
      </c>
      <c r="K67" s="209">
        <f t="shared" si="9"/>
        <v>17.701085271317826</v>
      </c>
      <c r="L67" s="202">
        <f t="shared" si="8"/>
        <v>3.8942387596899217</v>
      </c>
      <c r="M67" s="202">
        <v>7.4409903713892724</v>
      </c>
      <c r="N67" s="202">
        <v>0.51673161533626644</v>
      </c>
      <c r="O67" s="10">
        <f t="shared" si="1"/>
        <v>29.553046017733287</v>
      </c>
      <c r="P67" s="11">
        <f t="shared" si="2"/>
        <v>0.10505508520043115</v>
      </c>
    </row>
    <row r="68" spans="1:16" x14ac:dyDescent="0.35">
      <c r="A68" s="9">
        <f t="shared" si="3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 t="shared" si="7"/>
        <v>266.3</v>
      </c>
      <c r="G68" s="8"/>
      <c r="H68" s="8"/>
      <c r="I68" s="8">
        <v>6</v>
      </c>
      <c r="J68" s="217">
        <f t="shared" si="5"/>
        <v>4.1343669250645991E-3</v>
      </c>
      <c r="K68" s="209">
        <f t="shared" si="9"/>
        <v>17.701085271317826</v>
      </c>
      <c r="L68" s="202">
        <f t="shared" si="8"/>
        <v>3.8942387596899217</v>
      </c>
      <c r="M68" s="202">
        <v>7.4409903713892724</v>
      </c>
      <c r="N68" s="202">
        <v>0.51673161533626644</v>
      </c>
      <c r="O68" s="10">
        <f t="shared" si="1"/>
        <v>29.553046017733287</v>
      </c>
      <c r="P68" s="11">
        <f t="shared" si="2"/>
        <v>0.11097651527500295</v>
      </c>
    </row>
    <row r="69" spans="1:16" x14ac:dyDescent="0.35">
      <c r="A69" s="9">
        <f t="shared" si="3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7"/>
        <v>1469.1</v>
      </c>
      <c r="G69" s="8"/>
      <c r="H69" s="8"/>
      <c r="I69" s="8">
        <v>32</v>
      </c>
      <c r="J69" s="217">
        <f t="shared" si="5"/>
        <v>2.2049956933677863E-2</v>
      </c>
      <c r="K69" s="209">
        <f t="shared" si="9"/>
        <v>94.405788113695081</v>
      </c>
      <c r="L69" s="202">
        <f t="shared" si="8"/>
        <v>20.769273385012919</v>
      </c>
      <c r="M69" s="202">
        <v>39.685281980742779</v>
      </c>
      <c r="N69" s="202">
        <v>2.7559019484600875</v>
      </c>
      <c r="O69" s="10">
        <f t="shared" ref="O69:O131" si="10">K69+L69+M69+N69</f>
        <v>157.61624542791088</v>
      </c>
      <c r="P69" s="11">
        <f t="shared" ref="P69:P131" si="11">O69/F69</f>
        <v>0.10728762196440739</v>
      </c>
    </row>
    <row r="70" spans="1:16" x14ac:dyDescent="0.35">
      <c r="A70" s="9">
        <f t="shared" si="3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 t="shared" si="7"/>
        <v>230.5</v>
      </c>
      <c r="G70" s="8"/>
      <c r="H70" s="8"/>
      <c r="I70" s="8">
        <v>5</v>
      </c>
      <c r="J70" s="217">
        <f t="shared" si="5"/>
        <v>3.4453057708871662E-3</v>
      </c>
      <c r="K70" s="209">
        <f t="shared" si="9"/>
        <v>14.750904392764857</v>
      </c>
      <c r="L70" s="202">
        <f t="shared" si="8"/>
        <v>3.2451989664082688</v>
      </c>
      <c r="M70" s="202">
        <v>6.2008253094910586</v>
      </c>
      <c r="N70" s="202">
        <v>0.43060967944688872</v>
      </c>
      <c r="O70" s="10">
        <f t="shared" si="10"/>
        <v>24.627538348111074</v>
      </c>
      <c r="P70" s="11">
        <f t="shared" si="11"/>
        <v>0.10684398415666409</v>
      </c>
    </row>
    <row r="71" spans="1:16" x14ac:dyDescent="0.35">
      <c r="A71" s="9">
        <f t="shared" ref="A71:A134" si="12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 t="shared" si="7"/>
        <v>269.60000000000002</v>
      </c>
      <c r="G71" s="8"/>
      <c r="H71" s="8"/>
      <c r="I71" s="8">
        <v>6</v>
      </c>
      <c r="J71" s="217">
        <f t="shared" ref="J71:J134" si="13">4/5805*(I71+H71+G71)</f>
        <v>4.1343669250645991E-3</v>
      </c>
      <c r="K71" s="209">
        <f t="shared" si="9"/>
        <v>17.701085271317826</v>
      </c>
      <c r="L71" s="202">
        <f t="shared" si="8"/>
        <v>3.8942387596899217</v>
      </c>
      <c r="M71" s="202">
        <v>7.4409903713892724</v>
      </c>
      <c r="N71" s="202">
        <v>0.51673161533626644</v>
      </c>
      <c r="O71" s="10">
        <f t="shared" si="10"/>
        <v>29.553046017733287</v>
      </c>
      <c r="P71" s="11">
        <f t="shared" si="11"/>
        <v>0.10961812321117687</v>
      </c>
    </row>
    <row r="72" spans="1:16" x14ac:dyDescent="0.35">
      <c r="A72" s="9">
        <f t="shared" si="12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 t="shared" si="7"/>
        <v>172.4</v>
      </c>
      <c r="G72" s="8"/>
      <c r="H72" s="8"/>
      <c r="I72" s="8">
        <v>4</v>
      </c>
      <c r="J72" s="217">
        <f t="shared" si="13"/>
        <v>2.7562446167097329E-3</v>
      </c>
      <c r="K72" s="209">
        <f t="shared" si="9"/>
        <v>11.800723514211885</v>
      </c>
      <c r="L72" s="202">
        <f t="shared" si="8"/>
        <v>2.5961591731266149</v>
      </c>
      <c r="M72" s="202">
        <v>4.9606602475928474</v>
      </c>
      <c r="N72" s="202">
        <v>0.34448774355751094</v>
      </c>
      <c r="O72" s="10">
        <f t="shared" si="10"/>
        <v>19.70203067848886</v>
      </c>
      <c r="P72" s="11">
        <f t="shared" si="11"/>
        <v>0.1142809204088681</v>
      </c>
    </row>
    <row r="73" spans="1:16" x14ac:dyDescent="0.35">
      <c r="A73" s="9">
        <f t="shared" si="12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 t="shared" si="7"/>
        <v>384.4</v>
      </c>
      <c r="G73" s="8">
        <v>1</v>
      </c>
      <c r="H73" s="8"/>
      <c r="I73" s="8">
        <v>7</v>
      </c>
      <c r="J73" s="217">
        <f t="shared" si="13"/>
        <v>5.5124892334194658E-3</v>
      </c>
      <c r="K73" s="209">
        <f t="shared" si="9"/>
        <v>23.60144702842377</v>
      </c>
      <c r="L73" s="202">
        <f t="shared" si="8"/>
        <v>5.1923183462532299</v>
      </c>
      <c r="M73" s="202">
        <v>9.9213204951856948</v>
      </c>
      <c r="N73" s="202">
        <v>0.68897548711502188</v>
      </c>
      <c r="O73" s="10">
        <f t="shared" si="10"/>
        <v>39.404061356977721</v>
      </c>
      <c r="P73" s="11">
        <f t="shared" si="11"/>
        <v>0.10250796398797535</v>
      </c>
    </row>
    <row r="74" spans="1:16" x14ac:dyDescent="0.35">
      <c r="A74" s="9">
        <f t="shared" si="12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 t="shared" si="7"/>
        <v>655.6</v>
      </c>
      <c r="G74" s="8"/>
      <c r="H74" s="8"/>
      <c r="I74" s="8">
        <v>18</v>
      </c>
      <c r="J74" s="217">
        <f t="shared" si="13"/>
        <v>1.2403100775193798E-2</v>
      </c>
      <c r="K74" s="209">
        <f t="shared" si="9"/>
        <v>53.103255813953488</v>
      </c>
      <c r="L74" s="202">
        <f t="shared" si="8"/>
        <v>11.682716279069767</v>
      </c>
      <c r="M74" s="202">
        <v>22.322971114167814</v>
      </c>
      <c r="N74" s="202">
        <v>1.5501948460087993</v>
      </c>
      <c r="O74" s="10">
        <f t="shared" si="10"/>
        <v>88.659138053199868</v>
      </c>
      <c r="P74" s="11">
        <f t="shared" si="11"/>
        <v>0.13523358458389242</v>
      </c>
    </row>
    <row r="75" spans="1:16" x14ac:dyDescent="0.35">
      <c r="A75" s="9">
        <f t="shared" si="12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 t="shared" si="7"/>
        <v>364.4</v>
      </c>
      <c r="G75" s="8"/>
      <c r="H75" s="8"/>
      <c r="I75" s="8">
        <v>6</v>
      </c>
      <c r="J75" s="217">
        <f t="shared" si="13"/>
        <v>4.1343669250645991E-3</v>
      </c>
      <c r="K75" s="209">
        <f t="shared" si="9"/>
        <v>17.701085271317826</v>
      </c>
      <c r="L75" s="202">
        <f t="shared" si="8"/>
        <v>3.8942387596899217</v>
      </c>
      <c r="M75" s="202">
        <v>7.4409903713892724</v>
      </c>
      <c r="N75" s="202">
        <v>0.51673161533626644</v>
      </c>
      <c r="O75" s="10">
        <f t="shared" si="10"/>
        <v>29.553046017733287</v>
      </c>
      <c r="P75" s="11">
        <f t="shared" si="11"/>
        <v>8.1100565361507379E-2</v>
      </c>
    </row>
    <row r="76" spans="1:16" x14ac:dyDescent="0.35">
      <c r="A76" s="9">
        <f t="shared" si="12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 t="shared" si="7"/>
        <v>192.4</v>
      </c>
      <c r="G76" s="8"/>
      <c r="H76" s="8"/>
      <c r="I76" s="8">
        <v>6</v>
      </c>
      <c r="J76" s="217">
        <f t="shared" si="13"/>
        <v>4.1343669250645991E-3</v>
      </c>
      <c r="K76" s="209">
        <f t="shared" si="9"/>
        <v>17.701085271317826</v>
      </c>
      <c r="L76" s="202">
        <f t="shared" si="8"/>
        <v>3.8942387596899217</v>
      </c>
      <c r="M76" s="202">
        <v>7.4409903713892724</v>
      </c>
      <c r="N76" s="202">
        <v>0.51673161533626644</v>
      </c>
      <c r="O76" s="10">
        <f t="shared" si="10"/>
        <v>29.553046017733287</v>
      </c>
      <c r="P76" s="11">
        <f t="shared" si="11"/>
        <v>0.15360211027927903</v>
      </c>
    </row>
    <row r="77" spans="1:16" x14ac:dyDescent="0.35">
      <c r="A77" s="9">
        <f t="shared" si="12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 t="shared" si="7"/>
        <v>242.3</v>
      </c>
      <c r="G77" s="8"/>
      <c r="H77" s="8"/>
      <c r="I77" s="8">
        <v>4</v>
      </c>
      <c r="J77" s="217">
        <f t="shared" si="13"/>
        <v>2.7562446167097329E-3</v>
      </c>
      <c r="K77" s="209">
        <f t="shared" si="9"/>
        <v>11.800723514211885</v>
      </c>
      <c r="L77" s="202">
        <f t="shared" si="8"/>
        <v>2.5961591731266149</v>
      </c>
      <c r="M77" s="202">
        <v>4.9606602475928474</v>
      </c>
      <c r="N77" s="202">
        <v>0.74795725958516657</v>
      </c>
      <c r="O77" s="10">
        <f t="shared" si="10"/>
        <v>20.105500194516516</v>
      </c>
      <c r="P77" s="11">
        <f t="shared" si="11"/>
        <v>8.2977714381000892E-2</v>
      </c>
    </row>
    <row r="78" spans="1:16" x14ac:dyDescent="0.35">
      <c r="A78" s="9">
        <f t="shared" si="12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 t="shared" si="7"/>
        <v>720.34</v>
      </c>
      <c r="G78" s="8"/>
      <c r="H78" s="8">
        <v>1</v>
      </c>
      <c r="I78" s="8">
        <v>9</v>
      </c>
      <c r="J78" s="217">
        <f t="shared" si="13"/>
        <v>6.8906115417743325E-3</v>
      </c>
      <c r="K78" s="209">
        <f t="shared" si="9"/>
        <v>29.501808785529715</v>
      </c>
      <c r="L78" s="202">
        <f t="shared" si="8"/>
        <v>6.4903979328165375</v>
      </c>
      <c r="M78" s="202">
        <v>12.401650618982117</v>
      </c>
      <c r="N78" s="202">
        <v>0.86121935889377743</v>
      </c>
      <c r="O78" s="10">
        <f t="shared" si="10"/>
        <v>49.255076696222147</v>
      </c>
      <c r="P78" s="11">
        <f t="shared" si="11"/>
        <v>6.8377539351170483E-2</v>
      </c>
    </row>
    <row r="79" spans="1:16" x14ac:dyDescent="0.35">
      <c r="A79" s="9">
        <f t="shared" si="12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 t="shared" si="7"/>
        <v>608.94999999999993</v>
      </c>
      <c r="G79" s="8"/>
      <c r="H79" s="8">
        <v>1</v>
      </c>
      <c r="I79" s="8">
        <v>11</v>
      </c>
      <c r="J79" s="217">
        <f t="shared" si="13"/>
        <v>8.2687338501291983E-3</v>
      </c>
      <c r="K79" s="209">
        <f t="shared" si="9"/>
        <v>35.402170542635652</v>
      </c>
      <c r="L79" s="202">
        <f t="shared" si="8"/>
        <v>7.7884775193798435</v>
      </c>
      <c r="M79" s="202">
        <v>14.881980742778545</v>
      </c>
      <c r="N79" s="202">
        <v>1.0334632306725329</v>
      </c>
      <c r="O79" s="10">
        <f t="shared" si="10"/>
        <v>59.106092035466574</v>
      </c>
      <c r="P79" s="11">
        <f t="shared" si="11"/>
        <v>9.7062307308426937E-2</v>
      </c>
    </row>
    <row r="80" spans="1:16" x14ac:dyDescent="0.35">
      <c r="A80" s="9">
        <f t="shared" si="12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 t="shared" si="7"/>
        <v>1274.75</v>
      </c>
      <c r="G80" s="8">
        <v>1</v>
      </c>
      <c r="H80" s="8"/>
      <c r="I80" s="8">
        <v>30</v>
      </c>
      <c r="J80" s="217">
        <f t="shared" si="13"/>
        <v>2.1360895779500431E-2</v>
      </c>
      <c r="K80" s="209">
        <f t="shared" si="9"/>
        <v>91.455607235142111</v>
      </c>
      <c r="L80" s="202">
        <f t="shared" si="8"/>
        <v>20.120233591731264</v>
      </c>
      <c r="M80" s="202">
        <v>38.445116918844569</v>
      </c>
      <c r="N80" s="202">
        <v>2.6697800125707101</v>
      </c>
      <c r="O80" s="10">
        <f t="shared" si="10"/>
        <v>152.69073775828863</v>
      </c>
      <c r="P80" s="11">
        <f t="shared" si="11"/>
        <v>0.11978092783548824</v>
      </c>
    </row>
    <row r="81" spans="1:16" x14ac:dyDescent="0.35">
      <c r="A81" s="9">
        <f t="shared" si="12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 t="shared" si="7"/>
        <v>636.95000000000005</v>
      </c>
      <c r="G81" s="8"/>
      <c r="H81" s="8"/>
      <c r="I81" s="8">
        <v>13</v>
      </c>
      <c r="J81" s="217">
        <f t="shared" si="13"/>
        <v>8.9577950043066325E-3</v>
      </c>
      <c r="K81" s="209">
        <f t="shared" si="9"/>
        <v>38.352351421188629</v>
      </c>
      <c r="L81" s="202">
        <f t="shared" si="8"/>
        <v>8.4375173126614982</v>
      </c>
      <c r="M81" s="202">
        <v>16.122145804676755</v>
      </c>
      <c r="N81" s="202">
        <v>1.1195851665619105</v>
      </c>
      <c r="O81" s="10">
        <f t="shared" si="10"/>
        <v>64.031599705088794</v>
      </c>
      <c r="P81" s="11">
        <f t="shared" si="11"/>
        <v>0.10052845545975161</v>
      </c>
    </row>
    <row r="82" spans="1:16" x14ac:dyDescent="0.35">
      <c r="A82" s="9">
        <f t="shared" si="12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 t="shared" si="7"/>
        <v>1083.03</v>
      </c>
      <c r="G82" s="8"/>
      <c r="H82" s="8"/>
      <c r="I82" s="8">
        <v>29</v>
      </c>
      <c r="J82" s="217">
        <f t="shared" si="13"/>
        <v>1.9982773471145562E-2</v>
      </c>
      <c r="K82" s="209">
        <f t="shared" si="9"/>
        <v>85.55524547803617</v>
      </c>
      <c r="L82" s="202">
        <f t="shared" si="8"/>
        <v>18.822154005167956</v>
      </c>
      <c r="M82" s="202">
        <v>35.964786795048148</v>
      </c>
      <c r="N82" s="202">
        <v>2.4975361407919543</v>
      </c>
      <c r="O82" s="10">
        <f t="shared" si="10"/>
        <v>142.83972241904425</v>
      </c>
      <c r="P82" s="11">
        <f t="shared" si="11"/>
        <v>0.13188898037823907</v>
      </c>
    </row>
    <row r="83" spans="1:16" x14ac:dyDescent="0.35">
      <c r="A83" s="9">
        <f t="shared" si="12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 t="shared" si="7"/>
        <v>830.01</v>
      </c>
      <c r="G83" s="8"/>
      <c r="H83" s="8"/>
      <c r="I83" s="8">
        <v>14</v>
      </c>
      <c r="J83" s="217">
        <f t="shared" si="13"/>
        <v>9.6468561584840649E-3</v>
      </c>
      <c r="K83" s="209">
        <f t="shared" si="9"/>
        <v>41.3025322997416</v>
      </c>
      <c r="L83" s="202">
        <f t="shared" si="8"/>
        <v>9.086557105943152</v>
      </c>
      <c r="M83" s="202">
        <v>17.362310866574965</v>
      </c>
      <c r="N83" s="202">
        <v>1.2057071024512884</v>
      </c>
      <c r="O83" s="10">
        <f t="shared" si="10"/>
        <v>68.957107374711001</v>
      </c>
      <c r="P83" s="11">
        <f t="shared" si="11"/>
        <v>8.3079851296624138E-2</v>
      </c>
    </row>
    <row r="84" spans="1:16" x14ac:dyDescent="0.35">
      <c r="A84" s="9">
        <f t="shared" si="12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 t="shared" si="7"/>
        <v>546.18000000000006</v>
      </c>
      <c r="G84" s="8"/>
      <c r="H84" s="8">
        <v>1</v>
      </c>
      <c r="I84" s="8">
        <v>11</v>
      </c>
      <c r="J84" s="217">
        <f t="shared" si="13"/>
        <v>8.2687338501291983E-3</v>
      </c>
      <c r="K84" s="209">
        <f t="shared" si="9"/>
        <v>35.402170542635652</v>
      </c>
      <c r="L84" s="202">
        <f t="shared" si="8"/>
        <v>7.7884775193798435</v>
      </c>
      <c r="M84" s="202">
        <v>14.881980742778545</v>
      </c>
      <c r="N84" s="202">
        <v>1.0334632306725329</v>
      </c>
      <c r="O84" s="10">
        <f t="shared" si="10"/>
        <v>59.106092035466574</v>
      </c>
      <c r="P84" s="11">
        <f t="shared" si="11"/>
        <v>0.10821723980275105</v>
      </c>
    </row>
    <row r="85" spans="1:16" x14ac:dyDescent="0.35">
      <c r="A85" s="9">
        <f t="shared" si="12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 t="shared" si="7"/>
        <v>516.38</v>
      </c>
      <c r="G85" s="8"/>
      <c r="H85" s="8"/>
      <c r="I85" s="8">
        <v>13</v>
      </c>
      <c r="J85" s="217">
        <f t="shared" si="13"/>
        <v>8.9577950043066325E-3</v>
      </c>
      <c r="K85" s="209">
        <f t="shared" si="9"/>
        <v>38.352351421188629</v>
      </c>
      <c r="L85" s="202">
        <f t="shared" si="8"/>
        <v>8.4375173126614982</v>
      </c>
      <c r="M85" s="202">
        <v>16.122145804676755</v>
      </c>
      <c r="N85" s="202">
        <v>1.1195851665619105</v>
      </c>
      <c r="O85" s="10">
        <f t="shared" si="10"/>
        <v>64.031599705088794</v>
      </c>
      <c r="P85" s="11">
        <f t="shared" si="11"/>
        <v>0.12400092897689452</v>
      </c>
    </row>
    <row r="86" spans="1:16" x14ac:dyDescent="0.35">
      <c r="A86" s="9">
        <f t="shared" si="12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 t="shared" si="7"/>
        <v>342</v>
      </c>
      <c r="G86" s="8"/>
      <c r="H86" s="8"/>
      <c r="I86" s="8">
        <v>5</v>
      </c>
      <c r="J86" s="217">
        <f t="shared" si="13"/>
        <v>3.4453057708871662E-3</v>
      </c>
      <c r="K86" s="209">
        <f t="shared" si="9"/>
        <v>14.750904392764857</v>
      </c>
      <c r="L86" s="202">
        <f t="shared" si="8"/>
        <v>3.2451989664082688</v>
      </c>
      <c r="M86" s="202">
        <v>6.2008253094910586</v>
      </c>
      <c r="N86" s="202">
        <v>0.43060967944688872</v>
      </c>
      <c r="O86" s="10">
        <f t="shared" si="10"/>
        <v>24.627538348111074</v>
      </c>
      <c r="P86" s="11">
        <f t="shared" si="11"/>
        <v>7.2010346047108403E-2</v>
      </c>
    </row>
    <row r="87" spans="1:16" x14ac:dyDescent="0.35">
      <c r="A87" s="9">
        <f t="shared" si="12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 t="shared" si="7"/>
        <v>736.69999999999993</v>
      </c>
      <c r="G87" s="8">
        <v>1</v>
      </c>
      <c r="H87" s="8"/>
      <c r="I87" s="8">
        <v>16</v>
      </c>
      <c r="J87" s="217">
        <f t="shared" si="13"/>
        <v>1.1714039621016364E-2</v>
      </c>
      <c r="K87" s="209">
        <f t="shared" si="9"/>
        <v>50.153074935400511</v>
      </c>
      <c r="L87" s="202">
        <f t="shared" si="8"/>
        <v>11.033676485788112</v>
      </c>
      <c r="M87" s="202">
        <v>21.082806052269603</v>
      </c>
      <c r="N87" s="202">
        <v>1.4640729101194216</v>
      </c>
      <c r="O87" s="10">
        <f t="shared" si="10"/>
        <v>83.733630383577662</v>
      </c>
      <c r="P87" s="11">
        <f t="shared" si="11"/>
        <v>0.11366041860129994</v>
      </c>
    </row>
    <row r="88" spans="1:16" x14ac:dyDescent="0.35">
      <c r="A88" s="9">
        <f t="shared" si="12"/>
        <v>83</v>
      </c>
      <c r="B88" s="90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8">
        <f t="shared" si="7"/>
        <v>214.1</v>
      </c>
      <c r="G88" s="8"/>
      <c r="H88" s="8"/>
      <c r="I88" s="8">
        <v>0</v>
      </c>
      <c r="J88" s="217">
        <f t="shared" si="13"/>
        <v>0</v>
      </c>
      <c r="K88" s="209">
        <f t="shared" si="9"/>
        <v>0</v>
      </c>
      <c r="L88" s="202">
        <f t="shared" si="8"/>
        <v>0</v>
      </c>
      <c r="M88" s="202">
        <v>0</v>
      </c>
      <c r="N88" s="202">
        <v>0</v>
      </c>
      <c r="O88" s="10">
        <f t="shared" si="10"/>
        <v>0</v>
      </c>
      <c r="P88" s="11">
        <f t="shared" si="11"/>
        <v>0</v>
      </c>
    </row>
    <row r="89" spans="1:16" x14ac:dyDescent="0.35">
      <c r="A89" s="9">
        <f t="shared" si="12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 t="shared" si="7"/>
        <v>511.78</v>
      </c>
      <c r="G89" s="8"/>
      <c r="H89" s="8"/>
      <c r="I89" s="8">
        <v>10</v>
      </c>
      <c r="J89" s="217">
        <f t="shared" si="13"/>
        <v>6.8906115417743325E-3</v>
      </c>
      <c r="K89" s="209">
        <f t="shared" si="9"/>
        <v>29.501808785529715</v>
      </c>
      <c r="L89" s="202">
        <f t="shared" si="8"/>
        <v>6.4903979328165375</v>
      </c>
      <c r="M89" s="202">
        <v>12.401650618982117</v>
      </c>
      <c r="N89" s="202">
        <v>0.86121935889377743</v>
      </c>
      <c r="O89" s="10">
        <f t="shared" si="10"/>
        <v>49.255076696222147</v>
      </c>
      <c r="P89" s="11">
        <f t="shared" si="11"/>
        <v>9.6242675947129916E-2</v>
      </c>
    </row>
    <row r="90" spans="1:16" x14ac:dyDescent="0.35">
      <c r="A90" s="9">
        <f t="shared" si="12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 t="shared" si="7"/>
        <v>243</v>
      </c>
      <c r="G90" s="8"/>
      <c r="H90" s="8"/>
      <c r="I90" s="8">
        <v>6</v>
      </c>
      <c r="J90" s="217">
        <f t="shared" si="13"/>
        <v>4.1343669250645991E-3</v>
      </c>
      <c r="K90" s="209">
        <f t="shared" si="9"/>
        <v>17.701085271317826</v>
      </c>
      <c r="L90" s="202">
        <f t="shared" si="8"/>
        <v>3.8942387596899217</v>
      </c>
      <c r="M90" s="202">
        <v>7.4409903713892724</v>
      </c>
      <c r="N90" s="202">
        <v>0.51673161533626644</v>
      </c>
      <c r="O90" s="10">
        <f t="shared" si="10"/>
        <v>29.553046017733287</v>
      </c>
      <c r="P90" s="11">
        <f t="shared" si="11"/>
        <v>0.1216174733240053</v>
      </c>
    </row>
    <row r="91" spans="1:16" x14ac:dyDescent="0.35">
      <c r="A91" s="9">
        <f t="shared" si="12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 t="shared" si="7"/>
        <v>468.8</v>
      </c>
      <c r="G91" s="8"/>
      <c r="H91" s="8"/>
      <c r="I91" s="8">
        <v>15</v>
      </c>
      <c r="J91" s="217">
        <f t="shared" si="13"/>
        <v>1.0335917312661499E-2</v>
      </c>
      <c r="K91" s="209">
        <f t="shared" si="9"/>
        <v>44.25271317829457</v>
      </c>
      <c r="L91" s="202">
        <f t="shared" si="8"/>
        <v>9.7355968992248059</v>
      </c>
      <c r="M91" s="202">
        <v>18.602475928473176</v>
      </c>
      <c r="N91" s="202">
        <v>1.2918290383406663</v>
      </c>
      <c r="O91" s="10">
        <f t="shared" si="10"/>
        <v>73.882615044333221</v>
      </c>
      <c r="P91" s="11">
        <f t="shared" si="11"/>
        <v>0.15759943482152991</v>
      </c>
    </row>
    <row r="92" spans="1:16" x14ac:dyDescent="0.35">
      <c r="A92" s="9">
        <f t="shared" si="12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 t="shared" si="7"/>
        <v>303.22000000000003</v>
      </c>
      <c r="G92" s="8"/>
      <c r="H92" s="8"/>
      <c r="I92" s="8">
        <v>10</v>
      </c>
      <c r="J92" s="217">
        <f t="shared" si="13"/>
        <v>6.8906115417743325E-3</v>
      </c>
      <c r="K92" s="209">
        <f t="shared" si="9"/>
        <v>29.501808785529715</v>
      </c>
      <c r="L92" s="202">
        <f t="shared" si="8"/>
        <v>6.4903979328165375</v>
      </c>
      <c r="M92" s="202">
        <v>12.401650618982117</v>
      </c>
      <c r="N92" s="202">
        <v>0.86121935889377743</v>
      </c>
      <c r="O92" s="10">
        <f t="shared" si="10"/>
        <v>49.255076696222147</v>
      </c>
      <c r="P92" s="11">
        <f t="shared" si="11"/>
        <v>0.16244006561645716</v>
      </c>
    </row>
    <row r="93" spans="1:16" x14ac:dyDescent="0.35">
      <c r="A93" s="9">
        <f t="shared" si="12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 t="shared" si="7"/>
        <v>242.77</v>
      </c>
      <c r="G93" s="8"/>
      <c r="H93" s="8"/>
      <c r="I93" s="8">
        <v>6</v>
      </c>
      <c r="J93" s="217">
        <f t="shared" si="13"/>
        <v>4.1343669250645991E-3</v>
      </c>
      <c r="K93" s="209">
        <f t="shared" si="9"/>
        <v>17.701085271317826</v>
      </c>
      <c r="L93" s="202">
        <f t="shared" si="8"/>
        <v>3.8942387596899217</v>
      </c>
      <c r="M93" s="202">
        <v>7.4409903713892724</v>
      </c>
      <c r="N93" s="202">
        <v>0.51673161533626644</v>
      </c>
      <c r="O93" s="10">
        <f t="shared" si="10"/>
        <v>29.553046017733287</v>
      </c>
      <c r="P93" s="11">
        <f t="shared" si="11"/>
        <v>0.12173269356894709</v>
      </c>
    </row>
    <row r="94" spans="1:16" x14ac:dyDescent="0.35">
      <c r="A94" s="9">
        <f t="shared" si="12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 t="shared" si="7"/>
        <v>474.8</v>
      </c>
      <c r="G94" s="8">
        <v>1</v>
      </c>
      <c r="H94" s="8">
        <v>1</v>
      </c>
      <c r="I94" s="8">
        <v>14</v>
      </c>
      <c r="J94" s="217">
        <f t="shared" si="13"/>
        <v>1.1024978466838932E-2</v>
      </c>
      <c r="K94" s="209">
        <f t="shared" si="9"/>
        <v>47.202894056847541</v>
      </c>
      <c r="L94" s="202">
        <f t="shared" si="8"/>
        <v>10.38463669250646</v>
      </c>
      <c r="M94" s="202">
        <v>19.84264099037139</v>
      </c>
      <c r="N94" s="202">
        <v>1.3779509742300438</v>
      </c>
      <c r="O94" s="10">
        <f t="shared" si="10"/>
        <v>78.808122713955441</v>
      </c>
      <c r="P94" s="11">
        <f t="shared" si="11"/>
        <v>0.16598172433436276</v>
      </c>
    </row>
    <row r="95" spans="1:16" x14ac:dyDescent="0.35">
      <c r="A95" s="9">
        <f t="shared" si="12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 t="shared" si="7"/>
        <v>325.19</v>
      </c>
      <c r="G95" s="8"/>
      <c r="H95" s="8"/>
      <c r="I95" s="8">
        <v>9</v>
      </c>
      <c r="J95" s="217">
        <f t="shared" si="13"/>
        <v>6.2015503875968991E-3</v>
      </c>
      <c r="K95" s="209">
        <f t="shared" si="9"/>
        <v>26.551627906976744</v>
      </c>
      <c r="L95" s="202">
        <f t="shared" si="8"/>
        <v>5.8413581395348837</v>
      </c>
      <c r="M95" s="202">
        <v>11.161485557083907</v>
      </c>
      <c r="N95" s="202">
        <v>0.77509742300439965</v>
      </c>
      <c r="O95" s="10">
        <f t="shared" si="10"/>
        <v>44.329569026599934</v>
      </c>
      <c r="P95" s="11">
        <f t="shared" si="11"/>
        <v>0.13631897975521981</v>
      </c>
    </row>
    <row r="96" spans="1:16" x14ac:dyDescent="0.35">
      <c r="A96" s="9">
        <f t="shared" si="12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 t="shared" si="7"/>
        <v>309</v>
      </c>
      <c r="G96" s="8"/>
      <c r="H96" s="8"/>
      <c r="I96" s="8">
        <v>8</v>
      </c>
      <c r="J96" s="217">
        <f t="shared" si="13"/>
        <v>5.5124892334194658E-3</v>
      </c>
      <c r="K96" s="209">
        <f t="shared" si="9"/>
        <v>23.60144702842377</v>
      </c>
      <c r="L96" s="202">
        <f t="shared" si="8"/>
        <v>5.1923183462532299</v>
      </c>
      <c r="M96" s="202">
        <v>9.9213204951856948</v>
      </c>
      <c r="N96" s="202">
        <v>0.68897548711502188</v>
      </c>
      <c r="O96" s="10">
        <f t="shared" si="10"/>
        <v>39.404061356977721</v>
      </c>
      <c r="P96" s="11">
        <f t="shared" si="11"/>
        <v>0.12752123416497643</v>
      </c>
    </row>
    <row r="97" spans="1:16" x14ac:dyDescent="0.35">
      <c r="A97" s="9">
        <f t="shared" si="12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 t="shared" si="7"/>
        <v>556.29999999999995</v>
      </c>
      <c r="G97" s="8"/>
      <c r="H97" s="8"/>
      <c r="I97" s="8">
        <v>17</v>
      </c>
      <c r="J97" s="217">
        <f t="shared" si="13"/>
        <v>1.1714039621016364E-2</v>
      </c>
      <c r="K97" s="209">
        <f t="shared" si="9"/>
        <v>50.153074935400511</v>
      </c>
      <c r="L97" s="202">
        <f t="shared" si="8"/>
        <v>11.033676485788112</v>
      </c>
      <c r="M97" s="202">
        <v>21.082806052269603</v>
      </c>
      <c r="N97" s="202">
        <v>1.4640729101194216</v>
      </c>
      <c r="O97" s="10">
        <f t="shared" si="10"/>
        <v>83.733630383577662</v>
      </c>
      <c r="P97" s="11">
        <f t="shared" si="11"/>
        <v>0.15051883944558272</v>
      </c>
    </row>
    <row r="98" spans="1:16" x14ac:dyDescent="0.35">
      <c r="A98" s="9">
        <f t="shared" si="12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 t="shared" si="7"/>
        <v>537.9</v>
      </c>
      <c r="G98" s="8"/>
      <c r="H98" s="8"/>
      <c r="I98" s="8">
        <v>15</v>
      </c>
      <c r="J98" s="217">
        <f t="shared" si="13"/>
        <v>1.0335917312661499E-2</v>
      </c>
      <c r="K98" s="209">
        <f t="shared" si="9"/>
        <v>44.25271317829457</v>
      </c>
      <c r="L98" s="202">
        <f t="shared" si="8"/>
        <v>9.7355968992248059</v>
      </c>
      <c r="M98" s="202">
        <v>18.602475928473176</v>
      </c>
      <c r="N98" s="202">
        <v>1.2918290383406663</v>
      </c>
      <c r="O98" s="10">
        <f t="shared" si="10"/>
        <v>73.882615044333221</v>
      </c>
      <c r="P98" s="11">
        <f t="shared" si="11"/>
        <v>0.13735381119972714</v>
      </c>
    </row>
    <row r="99" spans="1:16" x14ac:dyDescent="0.35">
      <c r="A99" s="9">
        <f t="shared" si="12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 t="shared" si="7"/>
        <v>207.22</v>
      </c>
      <c r="G99" s="8"/>
      <c r="H99" s="8"/>
      <c r="I99" s="8">
        <v>7</v>
      </c>
      <c r="J99" s="217">
        <f t="shared" si="13"/>
        <v>4.8234280792420325E-3</v>
      </c>
      <c r="K99" s="209">
        <f t="shared" si="9"/>
        <v>20.6512661498708</v>
      </c>
      <c r="L99" s="202">
        <f t="shared" si="8"/>
        <v>4.543278552971576</v>
      </c>
      <c r="M99" s="202">
        <v>8.6811554332874827</v>
      </c>
      <c r="N99" s="202">
        <v>0.60285355122564421</v>
      </c>
      <c r="O99" s="10">
        <f t="shared" si="10"/>
        <v>34.4785536873555</v>
      </c>
      <c r="P99" s="11">
        <f t="shared" si="11"/>
        <v>0.16638622568939052</v>
      </c>
    </row>
    <row r="100" spans="1:16" x14ac:dyDescent="0.35">
      <c r="A100" s="9">
        <f t="shared" si="12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 t="shared" si="7"/>
        <v>261.62</v>
      </c>
      <c r="G100" s="8"/>
      <c r="H100" s="8"/>
      <c r="I100" s="8">
        <v>9</v>
      </c>
      <c r="J100" s="217">
        <f t="shared" si="13"/>
        <v>6.2015503875968991E-3</v>
      </c>
      <c r="K100" s="209">
        <f t="shared" si="9"/>
        <v>26.551627906976744</v>
      </c>
      <c r="L100" s="202">
        <f t="shared" si="8"/>
        <v>5.8413581395348837</v>
      </c>
      <c r="M100" s="202">
        <v>11.161485557083907</v>
      </c>
      <c r="N100" s="202">
        <v>0.77509742300439965</v>
      </c>
      <c r="O100" s="10">
        <f t="shared" si="10"/>
        <v>44.329569026599934</v>
      </c>
      <c r="P100" s="11">
        <f t="shared" si="11"/>
        <v>0.16944258476645491</v>
      </c>
    </row>
    <row r="101" spans="1:16" x14ac:dyDescent="0.35">
      <c r="A101" s="9">
        <f t="shared" si="12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 t="shared" si="7"/>
        <v>263.7</v>
      </c>
      <c r="G101" s="8"/>
      <c r="H101" s="8"/>
      <c r="I101" s="8">
        <v>8</v>
      </c>
      <c r="J101" s="217">
        <f t="shared" si="13"/>
        <v>5.5124892334194658E-3</v>
      </c>
      <c r="K101" s="209">
        <f t="shared" si="9"/>
        <v>23.60144702842377</v>
      </c>
      <c r="L101" s="202">
        <f t="shared" si="8"/>
        <v>5.1923183462532299</v>
      </c>
      <c r="M101" s="202">
        <v>9.9213204951856948</v>
      </c>
      <c r="N101" s="202">
        <v>0.68897548711502188</v>
      </c>
      <c r="O101" s="10">
        <f t="shared" si="10"/>
        <v>39.404061356977721</v>
      </c>
      <c r="P101" s="11">
        <f t="shared" si="11"/>
        <v>0.14942761227522838</v>
      </c>
    </row>
    <row r="102" spans="1:16" x14ac:dyDescent="0.35">
      <c r="A102" s="9">
        <f t="shared" si="12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 t="shared" si="7"/>
        <v>208.8</v>
      </c>
      <c r="G102" s="8"/>
      <c r="H102" s="8"/>
      <c r="I102" s="8">
        <v>4</v>
      </c>
      <c r="J102" s="217">
        <f t="shared" si="13"/>
        <v>2.7562446167097329E-3</v>
      </c>
      <c r="K102" s="209">
        <f t="shared" si="9"/>
        <v>11.800723514211885</v>
      </c>
      <c r="L102" s="202">
        <f t="shared" si="8"/>
        <v>2.5961591731266149</v>
      </c>
      <c r="M102" s="202">
        <v>4.9606602475928474</v>
      </c>
      <c r="N102" s="202">
        <v>0.34448774355751094</v>
      </c>
      <c r="O102" s="10">
        <f t="shared" si="10"/>
        <v>19.70203067848886</v>
      </c>
      <c r="P102" s="11">
        <f t="shared" si="11"/>
        <v>9.4358384475521362E-2</v>
      </c>
    </row>
    <row r="103" spans="1:16" x14ac:dyDescent="0.35">
      <c r="A103" s="9">
        <f t="shared" si="12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7"/>
        <v>1631.7</v>
      </c>
      <c r="G103" s="8"/>
      <c r="H103" s="8">
        <v>1</v>
      </c>
      <c r="I103" s="8">
        <v>27</v>
      </c>
      <c r="J103" s="217">
        <f t="shared" si="13"/>
        <v>1.929371231696813E-2</v>
      </c>
      <c r="K103" s="209">
        <f t="shared" si="9"/>
        <v>82.6050645994832</v>
      </c>
      <c r="L103" s="202">
        <f t="shared" si="8"/>
        <v>18.173114211886304</v>
      </c>
      <c r="M103" s="202">
        <v>34.724621733149931</v>
      </c>
      <c r="N103" s="202">
        <v>2.4114142049025769</v>
      </c>
      <c r="O103" s="10">
        <f t="shared" si="10"/>
        <v>137.914214749422</v>
      </c>
      <c r="P103" s="11">
        <f t="shared" si="11"/>
        <v>8.452179613251333E-2</v>
      </c>
    </row>
    <row r="104" spans="1:16" x14ac:dyDescent="0.35">
      <c r="A104" s="9">
        <f t="shared" si="12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7"/>
        <v>1506.1</v>
      </c>
      <c r="G104" s="8"/>
      <c r="H104" s="8"/>
      <c r="I104" s="8">
        <v>32</v>
      </c>
      <c r="J104" s="217">
        <f t="shared" si="13"/>
        <v>2.2049956933677863E-2</v>
      </c>
      <c r="K104" s="209">
        <f t="shared" si="9"/>
        <v>94.405788113695081</v>
      </c>
      <c r="L104" s="202">
        <f t="shared" si="8"/>
        <v>20.769273385012919</v>
      </c>
      <c r="M104" s="202">
        <v>39.685281980742779</v>
      </c>
      <c r="N104" s="202">
        <v>2.7559019484600875</v>
      </c>
      <c r="O104" s="10">
        <f t="shared" si="10"/>
        <v>157.61624542791088</v>
      </c>
      <c r="P104" s="11">
        <f t="shared" si="11"/>
        <v>0.10465191250774245</v>
      </c>
    </row>
    <row r="105" spans="1:16" x14ac:dyDescent="0.35">
      <c r="A105" s="9">
        <f t="shared" si="12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7"/>
        <v>2013.2</v>
      </c>
      <c r="G105" s="8"/>
      <c r="H105" s="8"/>
      <c r="I105" s="8">
        <v>45</v>
      </c>
      <c r="J105" s="217">
        <f t="shared" si="13"/>
        <v>3.1007751937984496E-2</v>
      </c>
      <c r="K105" s="209">
        <f t="shared" si="9"/>
        <v>132.75813953488372</v>
      </c>
      <c r="L105" s="202">
        <f t="shared" si="8"/>
        <v>29.206790697674421</v>
      </c>
      <c r="M105" s="202">
        <v>55.807427785419534</v>
      </c>
      <c r="N105" s="202">
        <v>3.8754871150219983</v>
      </c>
      <c r="O105" s="10">
        <f t="shared" si="10"/>
        <v>221.64784513299969</v>
      </c>
      <c r="P105" s="11">
        <f t="shared" si="11"/>
        <v>0.11009728051510018</v>
      </c>
    </row>
    <row r="106" spans="1:16" x14ac:dyDescent="0.35">
      <c r="A106" s="9">
        <f t="shared" si="12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 t="shared" si="7"/>
        <v>780.96</v>
      </c>
      <c r="G106" s="8"/>
      <c r="H106" s="8"/>
      <c r="I106" s="8">
        <v>13</v>
      </c>
      <c r="J106" s="217">
        <f t="shared" si="13"/>
        <v>8.9577950043066325E-3</v>
      </c>
      <c r="K106" s="209">
        <f t="shared" si="9"/>
        <v>38.352351421188629</v>
      </c>
      <c r="L106" s="202">
        <f t="shared" si="8"/>
        <v>8.4375173126614982</v>
      </c>
      <c r="M106" s="202">
        <v>16.122145804676755</v>
      </c>
      <c r="N106" s="202">
        <v>1.1195851665619105</v>
      </c>
      <c r="O106" s="10">
        <f t="shared" si="10"/>
        <v>64.031599705088794</v>
      </c>
      <c r="P106" s="11">
        <f t="shared" si="11"/>
        <v>8.1990882638148938E-2</v>
      </c>
    </row>
    <row r="107" spans="1:16" x14ac:dyDescent="0.35">
      <c r="A107" s="9">
        <f t="shared" si="12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 t="shared" si="7"/>
        <v>529.01</v>
      </c>
      <c r="G107" s="8"/>
      <c r="H107" s="8"/>
      <c r="I107" s="8">
        <v>9</v>
      </c>
      <c r="J107" s="217">
        <f t="shared" si="13"/>
        <v>6.2015503875968991E-3</v>
      </c>
      <c r="K107" s="209">
        <f t="shared" si="9"/>
        <v>26.551627906976744</v>
      </c>
      <c r="L107" s="202">
        <f t="shared" si="8"/>
        <v>5.8413581395348837</v>
      </c>
      <c r="M107" s="202">
        <v>11.161485557083907</v>
      </c>
      <c r="N107" s="202">
        <v>0.77509742300439965</v>
      </c>
      <c r="O107" s="10">
        <f t="shared" si="10"/>
        <v>44.329569026599934</v>
      </c>
      <c r="P107" s="11">
        <f t="shared" si="11"/>
        <v>8.3797223165157433E-2</v>
      </c>
    </row>
    <row r="108" spans="1:16" x14ac:dyDescent="0.35">
      <c r="A108" s="9">
        <f t="shared" si="12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 t="shared" si="7"/>
        <v>720.28</v>
      </c>
      <c r="G108" s="8"/>
      <c r="H108" s="8">
        <v>1</v>
      </c>
      <c r="I108" s="8">
        <v>14</v>
      </c>
      <c r="J108" s="217">
        <f t="shared" si="13"/>
        <v>1.0335917312661499E-2</v>
      </c>
      <c r="K108" s="209">
        <f t="shared" si="9"/>
        <v>44.25271317829457</v>
      </c>
      <c r="L108" s="202">
        <f t="shared" si="8"/>
        <v>9.7355968992248059</v>
      </c>
      <c r="M108" s="202">
        <v>18.602475928473176</v>
      </c>
      <c r="N108" s="202">
        <v>1.2918290383406663</v>
      </c>
      <c r="O108" s="10">
        <f t="shared" si="10"/>
        <v>73.882615044333221</v>
      </c>
      <c r="P108" s="11">
        <f t="shared" si="11"/>
        <v>0.1025748528965586</v>
      </c>
    </row>
    <row r="109" spans="1:16" x14ac:dyDescent="0.35">
      <c r="A109" s="9">
        <f t="shared" si="12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 t="shared" si="7"/>
        <v>499.4</v>
      </c>
      <c r="G109" s="8"/>
      <c r="H109" s="8"/>
      <c r="I109" s="8">
        <v>7</v>
      </c>
      <c r="J109" s="217">
        <f t="shared" si="13"/>
        <v>4.8234280792420325E-3</v>
      </c>
      <c r="K109" s="209">
        <f t="shared" si="9"/>
        <v>20.6512661498708</v>
      </c>
      <c r="L109" s="202">
        <f t="shared" si="8"/>
        <v>4.543278552971576</v>
      </c>
      <c r="M109" s="202">
        <v>8.6811554332874827</v>
      </c>
      <c r="N109" s="202">
        <v>0.60285355122564421</v>
      </c>
      <c r="O109" s="10">
        <f t="shared" si="10"/>
        <v>34.4785536873555</v>
      </c>
      <c r="P109" s="11">
        <f t="shared" si="11"/>
        <v>6.9039955321096316E-2</v>
      </c>
    </row>
    <row r="110" spans="1:16" x14ac:dyDescent="0.35">
      <c r="A110" s="9">
        <f t="shared" si="12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 t="shared" si="7"/>
        <v>595.1</v>
      </c>
      <c r="G110" s="8"/>
      <c r="H110" s="8"/>
      <c r="I110" s="8">
        <v>13</v>
      </c>
      <c r="J110" s="217">
        <f t="shared" si="13"/>
        <v>8.9577950043066325E-3</v>
      </c>
      <c r="K110" s="209">
        <f t="shared" si="9"/>
        <v>38.352351421188629</v>
      </c>
      <c r="L110" s="202">
        <f t="shared" si="8"/>
        <v>8.4375173126614982</v>
      </c>
      <c r="M110" s="202">
        <v>16.122145804676755</v>
      </c>
      <c r="N110" s="202">
        <v>1.1195851665619105</v>
      </c>
      <c r="O110" s="10">
        <f t="shared" si="10"/>
        <v>64.031599705088794</v>
      </c>
      <c r="P110" s="11">
        <f t="shared" si="11"/>
        <v>0.10759805025220769</v>
      </c>
    </row>
    <row r="111" spans="1:16" x14ac:dyDescent="0.35">
      <c r="A111" s="9">
        <f t="shared" si="12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 t="shared" ref="F111:F172" si="14">C111+D111+E111</f>
        <v>804.1</v>
      </c>
      <c r="G111" s="8"/>
      <c r="H111" s="8"/>
      <c r="I111" s="8">
        <v>23</v>
      </c>
      <c r="J111" s="217">
        <f t="shared" si="13"/>
        <v>1.5848406546080964E-2</v>
      </c>
      <c r="K111" s="209">
        <f t="shared" si="9"/>
        <v>67.854160206718348</v>
      </c>
      <c r="L111" s="202">
        <f t="shared" si="8"/>
        <v>14.927915245478037</v>
      </c>
      <c r="M111" s="202">
        <v>28.523796423658876</v>
      </c>
      <c r="N111" s="202">
        <v>1.9808045254556881</v>
      </c>
      <c r="O111" s="10">
        <f t="shared" si="10"/>
        <v>113.28667640131094</v>
      </c>
      <c r="P111" s="11">
        <f t="shared" si="11"/>
        <v>0.1408863031977502</v>
      </c>
    </row>
    <row r="112" spans="1:16" x14ac:dyDescent="0.35">
      <c r="A112" s="9">
        <f t="shared" si="12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 t="shared" si="14"/>
        <v>844.6</v>
      </c>
      <c r="G112" s="8"/>
      <c r="H112" s="8"/>
      <c r="I112" s="8">
        <v>26</v>
      </c>
      <c r="J112" s="217">
        <f t="shared" si="13"/>
        <v>1.7915590008613265E-2</v>
      </c>
      <c r="K112" s="209">
        <f t="shared" si="9"/>
        <v>76.704702842377259</v>
      </c>
      <c r="L112" s="202">
        <f t="shared" si="8"/>
        <v>16.875034625322996</v>
      </c>
      <c r="M112" s="202">
        <v>32.24429160935351</v>
      </c>
      <c r="N112" s="202">
        <v>2.2391703331238211</v>
      </c>
      <c r="O112" s="10">
        <f t="shared" si="10"/>
        <v>128.06319941017759</v>
      </c>
      <c r="P112" s="11">
        <f t="shared" si="11"/>
        <v>0.15162585769616099</v>
      </c>
    </row>
    <row r="113" spans="1:16" x14ac:dyDescent="0.35">
      <c r="A113" s="9">
        <f t="shared" si="12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 t="shared" si="14"/>
        <v>1017</v>
      </c>
      <c r="G113" s="8"/>
      <c r="H113" s="8"/>
      <c r="I113" s="8">
        <v>31</v>
      </c>
      <c r="J113" s="217">
        <f t="shared" si="13"/>
        <v>2.1360895779500431E-2</v>
      </c>
      <c r="K113" s="209">
        <f t="shared" si="9"/>
        <v>91.455607235142111</v>
      </c>
      <c r="L113" s="202">
        <f t="shared" si="8"/>
        <v>20.120233591731264</v>
      </c>
      <c r="M113" s="202">
        <v>38.445116918844569</v>
      </c>
      <c r="N113" s="202">
        <v>2.6697800125707101</v>
      </c>
      <c r="O113" s="10">
        <f t="shared" si="10"/>
        <v>152.69073775828863</v>
      </c>
      <c r="P113" s="11">
        <f t="shared" si="11"/>
        <v>0.15013838520972334</v>
      </c>
    </row>
    <row r="114" spans="1:16" x14ac:dyDescent="0.35">
      <c r="A114" s="9">
        <f t="shared" si="12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 t="shared" si="14"/>
        <v>630.4</v>
      </c>
      <c r="G114" s="8"/>
      <c r="H114" s="8"/>
      <c r="I114" s="8">
        <v>20</v>
      </c>
      <c r="J114" s="217">
        <f t="shared" si="13"/>
        <v>1.3781223083548665E-2</v>
      </c>
      <c r="K114" s="209">
        <f t="shared" si="9"/>
        <v>59.003617571059429</v>
      </c>
      <c r="L114" s="202">
        <f t="shared" si="8"/>
        <v>12.980795865633075</v>
      </c>
      <c r="M114" s="202">
        <v>24.803301237964234</v>
      </c>
      <c r="N114" s="202">
        <v>1.7224387177875549</v>
      </c>
      <c r="O114" s="10">
        <f t="shared" si="10"/>
        <v>98.510153392444295</v>
      </c>
      <c r="P114" s="11">
        <f t="shared" si="11"/>
        <v>0.15626610626974033</v>
      </c>
    </row>
    <row r="115" spans="1:16" x14ac:dyDescent="0.35">
      <c r="A115" s="9">
        <f t="shared" si="12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 t="shared" si="14"/>
        <v>777.76</v>
      </c>
      <c r="G115" s="8"/>
      <c r="H115" s="8"/>
      <c r="I115" s="8">
        <v>12</v>
      </c>
      <c r="J115" s="217">
        <f t="shared" si="13"/>
        <v>8.2687338501291983E-3</v>
      </c>
      <c r="K115" s="209">
        <f t="shared" si="9"/>
        <v>35.402170542635652</v>
      </c>
      <c r="L115" s="202">
        <f t="shared" si="8"/>
        <v>7.7884775193798435</v>
      </c>
      <c r="M115" s="202">
        <v>14.881980742778545</v>
      </c>
      <c r="N115" s="202">
        <v>1.0334632306725329</v>
      </c>
      <c r="O115" s="10">
        <f t="shared" si="10"/>
        <v>59.106092035466574</v>
      </c>
      <c r="P115" s="11">
        <f t="shared" si="11"/>
        <v>7.5995283937804178E-2</v>
      </c>
    </row>
    <row r="116" spans="1:16" x14ac:dyDescent="0.35">
      <c r="A116" s="9">
        <f t="shared" si="12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 t="shared" si="14"/>
        <v>906.27</v>
      </c>
      <c r="G116" s="8"/>
      <c r="H116" s="8"/>
      <c r="I116" s="8">
        <v>27</v>
      </c>
      <c r="J116" s="217">
        <f t="shared" si="13"/>
        <v>1.8604651162790697E-2</v>
      </c>
      <c r="K116" s="209">
        <f t="shared" si="9"/>
        <v>79.654883720930229</v>
      </c>
      <c r="L116" s="202">
        <f t="shared" si="8"/>
        <v>17.524074418604652</v>
      </c>
      <c r="M116" s="202">
        <v>33.484456671251721</v>
      </c>
      <c r="N116" s="202">
        <v>2.3252922690131994</v>
      </c>
      <c r="O116" s="10">
        <f t="shared" si="10"/>
        <v>132.98870707979981</v>
      </c>
      <c r="P116" s="11">
        <f t="shared" si="11"/>
        <v>0.14674292107186579</v>
      </c>
    </row>
    <row r="117" spans="1:16" x14ac:dyDescent="0.35">
      <c r="A117" s="9">
        <f t="shared" si="12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 t="shared" si="14"/>
        <v>895.68</v>
      </c>
      <c r="G117" s="8"/>
      <c r="H117" s="8"/>
      <c r="I117" s="8">
        <v>24</v>
      </c>
      <c r="J117" s="217">
        <f t="shared" si="13"/>
        <v>1.6537467700258397E-2</v>
      </c>
      <c r="K117" s="209">
        <f t="shared" si="9"/>
        <v>70.804341085271304</v>
      </c>
      <c r="L117" s="202">
        <f t="shared" si="8"/>
        <v>15.576955038759687</v>
      </c>
      <c r="M117" s="202">
        <v>29.76396148555709</v>
      </c>
      <c r="N117" s="202">
        <v>0.78471401634192339</v>
      </c>
      <c r="O117" s="10">
        <f t="shared" si="10"/>
        <v>116.92997162593001</v>
      </c>
      <c r="P117" s="11">
        <f t="shared" si="11"/>
        <v>0.13054882505574536</v>
      </c>
    </row>
    <row r="118" spans="1:16" x14ac:dyDescent="0.35">
      <c r="A118" s="9">
        <f t="shared" si="12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 t="shared" si="14"/>
        <v>898.84</v>
      </c>
      <c r="G118" s="8"/>
      <c r="H118" s="8"/>
      <c r="I118" s="8">
        <v>25</v>
      </c>
      <c r="J118" s="217">
        <f t="shared" si="13"/>
        <v>1.7226528854435829E-2</v>
      </c>
      <c r="K118" s="209">
        <f t="shared" si="9"/>
        <v>73.754521963824274</v>
      </c>
      <c r="L118" s="202">
        <f t="shared" si="8"/>
        <v>16.225994832041341</v>
      </c>
      <c r="M118" s="202">
        <v>31.004126547455297</v>
      </c>
      <c r="N118" s="202">
        <v>2.1530483972344432</v>
      </c>
      <c r="O118" s="10">
        <f t="shared" si="10"/>
        <v>123.13769174055535</v>
      </c>
      <c r="P118" s="11">
        <f t="shared" si="11"/>
        <v>0.13699623040869938</v>
      </c>
    </row>
    <row r="119" spans="1:16" x14ac:dyDescent="0.35">
      <c r="A119" s="9">
        <f t="shared" si="12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 t="shared" si="14"/>
        <v>956.6</v>
      </c>
      <c r="G119" s="8"/>
      <c r="H119" s="8"/>
      <c r="I119" s="8">
        <v>25</v>
      </c>
      <c r="J119" s="217">
        <f t="shared" si="13"/>
        <v>1.7226528854435829E-2</v>
      </c>
      <c r="K119" s="209">
        <f t="shared" si="9"/>
        <v>73.754521963824274</v>
      </c>
      <c r="L119" s="202">
        <f t="shared" si="8"/>
        <v>16.225994832041341</v>
      </c>
      <c r="M119" s="202">
        <v>31.004126547455297</v>
      </c>
      <c r="N119" s="202">
        <v>2.1530483972344432</v>
      </c>
      <c r="O119" s="10">
        <f t="shared" si="10"/>
        <v>123.13769174055535</v>
      </c>
      <c r="P119" s="11">
        <f t="shared" si="11"/>
        <v>0.12872432755650778</v>
      </c>
    </row>
    <row r="120" spans="1:16" x14ac:dyDescent="0.35">
      <c r="A120" s="9">
        <f t="shared" si="12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 t="shared" si="14"/>
        <v>854.55</v>
      </c>
      <c r="G120" s="8"/>
      <c r="H120" s="8">
        <v>1</v>
      </c>
      <c r="I120" s="8">
        <v>19</v>
      </c>
      <c r="J120" s="217">
        <f t="shared" si="13"/>
        <v>1.3781223083548665E-2</v>
      </c>
      <c r="K120" s="209">
        <f t="shared" si="9"/>
        <v>59.003617571059429</v>
      </c>
      <c r="L120" s="202">
        <f t="shared" si="8"/>
        <v>12.980795865633075</v>
      </c>
      <c r="M120" s="202">
        <v>24.803301237964234</v>
      </c>
      <c r="N120" s="202">
        <v>1.7224387177875549</v>
      </c>
      <c r="O120" s="10">
        <f t="shared" si="10"/>
        <v>98.510153392444295</v>
      </c>
      <c r="P120" s="11">
        <f t="shared" si="11"/>
        <v>0.1152772258995311</v>
      </c>
    </row>
    <row r="121" spans="1:16" x14ac:dyDescent="0.35">
      <c r="A121" s="9">
        <f t="shared" si="12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 t="shared" si="14"/>
        <v>763.97</v>
      </c>
      <c r="G121" s="8"/>
      <c r="H121" s="8"/>
      <c r="I121" s="8">
        <v>18</v>
      </c>
      <c r="J121" s="217">
        <f t="shared" si="13"/>
        <v>1.2403100775193798E-2</v>
      </c>
      <c r="K121" s="209">
        <f t="shared" si="9"/>
        <v>53.103255813953488</v>
      </c>
      <c r="L121" s="202">
        <f t="shared" si="8"/>
        <v>11.682716279069767</v>
      </c>
      <c r="M121" s="202">
        <v>22.322971114167814</v>
      </c>
      <c r="N121" s="202">
        <v>1.5501948460087993</v>
      </c>
      <c r="O121" s="10">
        <f t="shared" si="10"/>
        <v>88.659138053199868</v>
      </c>
      <c r="P121" s="11">
        <f t="shared" si="11"/>
        <v>0.11605054917496743</v>
      </c>
    </row>
    <row r="122" spans="1:16" x14ac:dyDescent="0.35">
      <c r="A122" s="9">
        <f t="shared" si="12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 t="shared" si="14"/>
        <v>522.74</v>
      </c>
      <c r="G122" s="8"/>
      <c r="H122" s="8"/>
      <c r="I122" s="8">
        <v>19</v>
      </c>
      <c r="J122" s="217">
        <f t="shared" si="13"/>
        <v>1.3092161929371231E-2</v>
      </c>
      <c r="K122" s="209">
        <f t="shared" ref="K122:K184" si="15">J122*$K$2</f>
        <v>56.053436692506452</v>
      </c>
      <c r="L122" s="202">
        <f t="shared" si="8"/>
        <v>12.331756072351419</v>
      </c>
      <c r="M122" s="202">
        <v>23.563136176066028</v>
      </c>
      <c r="N122" s="202">
        <v>1.6363167818981772</v>
      </c>
      <c r="O122" s="10">
        <f t="shared" si="10"/>
        <v>93.584645722822074</v>
      </c>
      <c r="P122" s="11">
        <f t="shared" si="11"/>
        <v>0.17902713724379629</v>
      </c>
    </row>
    <row r="123" spans="1:16" x14ac:dyDescent="0.35">
      <c r="A123" s="9">
        <f t="shared" si="12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 t="shared" si="14"/>
        <v>600.19999999999993</v>
      </c>
      <c r="G123" s="8"/>
      <c r="H123" s="8">
        <v>1</v>
      </c>
      <c r="I123" s="8">
        <v>18</v>
      </c>
      <c r="J123" s="217">
        <f t="shared" si="13"/>
        <v>1.3092161929371231E-2</v>
      </c>
      <c r="K123" s="209">
        <f t="shared" si="15"/>
        <v>56.053436692506452</v>
      </c>
      <c r="L123" s="202">
        <f t="shared" ref="L123:L185" si="16">K123*0.22</f>
        <v>12.331756072351419</v>
      </c>
      <c r="M123" s="202">
        <v>23.563136176066028</v>
      </c>
      <c r="N123" s="202">
        <v>1.6363167818981772</v>
      </c>
      <c r="O123" s="10">
        <f t="shared" si="10"/>
        <v>93.584645722822074</v>
      </c>
      <c r="P123" s="11">
        <f t="shared" si="11"/>
        <v>0.15592243539290584</v>
      </c>
    </row>
    <row r="124" spans="1:16" x14ac:dyDescent="0.35">
      <c r="A124" s="9">
        <f t="shared" si="12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 t="shared" si="14"/>
        <v>965.16</v>
      </c>
      <c r="G124" s="8"/>
      <c r="H124" s="8"/>
      <c r="I124" s="8">
        <v>26</v>
      </c>
      <c r="J124" s="217">
        <f t="shared" si="13"/>
        <v>1.7915590008613265E-2</v>
      </c>
      <c r="K124" s="209">
        <f t="shared" si="15"/>
        <v>76.704702842377259</v>
      </c>
      <c r="L124" s="202">
        <f t="shared" si="16"/>
        <v>16.875034625322996</v>
      </c>
      <c r="M124" s="202">
        <v>32.24429160935351</v>
      </c>
      <c r="N124" s="202">
        <v>2.2391703331238211</v>
      </c>
      <c r="O124" s="10">
        <f t="shared" si="10"/>
        <v>128.06319941017759</v>
      </c>
      <c r="P124" s="11">
        <f t="shared" si="11"/>
        <v>0.132685978915597</v>
      </c>
    </row>
    <row r="125" spans="1:16" x14ac:dyDescent="0.35">
      <c r="A125" s="9">
        <f t="shared" si="12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 t="shared" si="14"/>
        <v>1184.0999999999999</v>
      </c>
      <c r="G125" s="8"/>
      <c r="H125" s="8"/>
      <c r="I125" s="8">
        <v>33</v>
      </c>
      <c r="J125" s="217">
        <f t="shared" si="13"/>
        <v>2.2739018087855296E-2</v>
      </c>
      <c r="K125" s="209">
        <f t="shared" si="15"/>
        <v>97.355968992248052</v>
      </c>
      <c r="L125" s="202">
        <f t="shared" si="16"/>
        <v>21.418313178294571</v>
      </c>
      <c r="M125" s="202">
        <v>40.925447042640997</v>
      </c>
      <c r="N125" s="202">
        <v>2.8420238843494654</v>
      </c>
      <c r="O125" s="10">
        <f t="shared" si="10"/>
        <v>162.54175309753307</v>
      </c>
      <c r="P125" s="11">
        <f t="shared" si="11"/>
        <v>0.13727029228741922</v>
      </c>
    </row>
    <row r="126" spans="1:16" x14ac:dyDescent="0.35">
      <c r="A126" s="9">
        <f t="shared" si="12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 t="shared" si="14"/>
        <v>1096.8</v>
      </c>
      <c r="G126" s="8"/>
      <c r="H126" s="8"/>
      <c r="I126" s="8">
        <v>28</v>
      </c>
      <c r="J126" s="217">
        <f t="shared" si="13"/>
        <v>1.929371231696813E-2</v>
      </c>
      <c r="K126" s="209">
        <f t="shared" si="15"/>
        <v>82.6050645994832</v>
      </c>
      <c r="L126" s="202">
        <f t="shared" si="16"/>
        <v>18.173114211886304</v>
      </c>
      <c r="M126" s="202">
        <v>34.724621733149931</v>
      </c>
      <c r="N126" s="202">
        <v>2.4114142049025769</v>
      </c>
      <c r="O126" s="10">
        <f t="shared" si="10"/>
        <v>137.914214749422</v>
      </c>
      <c r="P126" s="11">
        <f t="shared" si="11"/>
        <v>0.12574235480435997</v>
      </c>
    </row>
    <row r="127" spans="1:16" x14ac:dyDescent="0.35">
      <c r="A127" s="9">
        <f t="shared" si="12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 t="shared" si="14"/>
        <v>703.61</v>
      </c>
      <c r="G127" s="8">
        <v>1</v>
      </c>
      <c r="H127" s="8"/>
      <c r="I127" s="8">
        <v>12</v>
      </c>
      <c r="J127" s="217">
        <f t="shared" si="13"/>
        <v>8.9577950043066325E-3</v>
      </c>
      <c r="K127" s="209">
        <f t="shared" si="15"/>
        <v>38.352351421188629</v>
      </c>
      <c r="L127" s="202">
        <f t="shared" si="16"/>
        <v>8.4375173126614982</v>
      </c>
      <c r="M127" s="202">
        <v>16.122145804676755</v>
      </c>
      <c r="N127" s="202">
        <v>1.1195851665619105</v>
      </c>
      <c r="O127" s="10">
        <f t="shared" si="10"/>
        <v>64.031599705088794</v>
      </c>
      <c r="P127" s="11">
        <f t="shared" si="11"/>
        <v>9.1004391218272612E-2</v>
      </c>
    </row>
    <row r="128" spans="1:16" x14ac:dyDescent="0.35">
      <c r="A128" s="9">
        <f t="shared" si="12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 t="shared" si="14"/>
        <v>1018.12</v>
      </c>
      <c r="G128" s="8"/>
      <c r="H128" s="8">
        <v>1</v>
      </c>
      <c r="I128" s="8">
        <v>18</v>
      </c>
      <c r="J128" s="217">
        <f t="shared" si="13"/>
        <v>1.3092161929371231E-2</v>
      </c>
      <c r="K128" s="209">
        <f t="shared" si="15"/>
        <v>56.053436692506452</v>
      </c>
      <c r="L128" s="202">
        <f t="shared" si="16"/>
        <v>12.331756072351419</v>
      </c>
      <c r="M128" s="202">
        <v>23.563136176066028</v>
      </c>
      <c r="N128" s="202">
        <v>1.6363167818981772</v>
      </c>
      <c r="O128" s="10">
        <f t="shared" si="10"/>
        <v>93.584645722822074</v>
      </c>
      <c r="P128" s="11">
        <f t="shared" si="11"/>
        <v>9.1919072135722771E-2</v>
      </c>
    </row>
    <row r="129" spans="1:16" x14ac:dyDescent="0.35">
      <c r="A129" s="9">
        <f t="shared" si="12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 t="shared" si="14"/>
        <v>176.9</v>
      </c>
      <c r="G129" s="8"/>
      <c r="H129" s="8"/>
      <c r="I129" s="8">
        <v>3</v>
      </c>
      <c r="J129" s="217">
        <f t="shared" si="13"/>
        <v>2.0671834625322996E-3</v>
      </c>
      <c r="K129" s="209">
        <f t="shared" si="15"/>
        <v>8.850542635658913</v>
      </c>
      <c r="L129" s="202">
        <f t="shared" si="16"/>
        <v>1.9471193798449609</v>
      </c>
      <c r="M129" s="202">
        <v>3.7204951856946362</v>
      </c>
      <c r="N129" s="202">
        <v>0.25836580766813322</v>
      </c>
      <c r="O129" s="10">
        <f t="shared" si="10"/>
        <v>14.776523008866643</v>
      </c>
      <c r="P129" s="11">
        <f t="shared" si="11"/>
        <v>8.3530373142264802E-2</v>
      </c>
    </row>
    <row r="130" spans="1:16" x14ac:dyDescent="0.35">
      <c r="A130" s="9">
        <f t="shared" si="12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 t="shared" si="14"/>
        <v>198.8</v>
      </c>
      <c r="G130" s="8"/>
      <c r="H130" s="8"/>
      <c r="I130" s="8">
        <v>3</v>
      </c>
      <c r="J130" s="217">
        <f t="shared" si="13"/>
        <v>2.0671834625322996E-3</v>
      </c>
      <c r="K130" s="209">
        <f t="shared" si="15"/>
        <v>8.850542635658913</v>
      </c>
      <c r="L130" s="202">
        <f t="shared" si="16"/>
        <v>1.9471193798449609</v>
      </c>
      <c r="M130" s="202">
        <v>3.7204951856946362</v>
      </c>
      <c r="N130" s="202">
        <v>0.25836580766813322</v>
      </c>
      <c r="O130" s="10">
        <f t="shared" si="10"/>
        <v>14.776523008866643</v>
      </c>
      <c r="P130" s="11">
        <f t="shared" si="11"/>
        <v>7.4328586563715507E-2</v>
      </c>
    </row>
    <row r="131" spans="1:16" x14ac:dyDescent="0.35">
      <c r="A131" s="9">
        <f t="shared" si="12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 t="shared" si="14"/>
        <v>197.25</v>
      </c>
      <c r="G131" s="8"/>
      <c r="H131" s="8"/>
      <c r="I131" s="8">
        <v>3</v>
      </c>
      <c r="J131" s="217">
        <f t="shared" si="13"/>
        <v>2.0671834625322996E-3</v>
      </c>
      <c r="K131" s="209">
        <f t="shared" si="15"/>
        <v>8.850542635658913</v>
      </c>
      <c r="L131" s="202">
        <f t="shared" si="16"/>
        <v>1.9471193798449609</v>
      </c>
      <c r="M131" s="202">
        <v>3.7204951856946362</v>
      </c>
      <c r="N131" s="202">
        <v>0.25836580766813322</v>
      </c>
      <c r="O131" s="10">
        <f t="shared" si="10"/>
        <v>14.776523008866643</v>
      </c>
      <c r="P131" s="11">
        <f t="shared" si="11"/>
        <v>7.4912664176763719E-2</v>
      </c>
    </row>
    <row r="132" spans="1:16" x14ac:dyDescent="0.35">
      <c r="A132" s="9">
        <f t="shared" si="12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 t="shared" si="14"/>
        <v>158.5</v>
      </c>
      <c r="G132" s="8"/>
      <c r="H132" s="8"/>
      <c r="I132" s="8">
        <v>4</v>
      </c>
      <c r="J132" s="217">
        <f t="shared" si="13"/>
        <v>2.7562446167097329E-3</v>
      </c>
      <c r="K132" s="209">
        <f t="shared" si="15"/>
        <v>11.800723514211885</v>
      </c>
      <c r="L132" s="202">
        <f t="shared" si="16"/>
        <v>2.5961591731266149</v>
      </c>
      <c r="M132" s="202">
        <v>4.9606602475928474</v>
      </c>
      <c r="N132" s="202">
        <v>0.34448774355751094</v>
      </c>
      <c r="O132" s="10">
        <f t="shared" ref="O132:O195" si="17">K132+L132+M132+N132</f>
        <v>19.70203067848886</v>
      </c>
      <c r="P132" s="11">
        <f t="shared" ref="P132:P195" si="18">O132/F132</f>
        <v>0.12430303267185401</v>
      </c>
    </row>
    <row r="133" spans="1:16" x14ac:dyDescent="0.35">
      <c r="A133" s="9">
        <f t="shared" si="12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 t="shared" si="14"/>
        <v>184.5</v>
      </c>
      <c r="G133" s="8"/>
      <c r="H133" s="8"/>
      <c r="I133" s="8">
        <v>4</v>
      </c>
      <c r="J133" s="217">
        <f t="shared" si="13"/>
        <v>2.7562446167097329E-3</v>
      </c>
      <c r="K133" s="209">
        <f t="shared" si="15"/>
        <v>11.800723514211885</v>
      </c>
      <c r="L133" s="202">
        <f t="shared" si="16"/>
        <v>2.5961591731266149</v>
      </c>
      <c r="M133" s="202">
        <v>4.9606602475928474</v>
      </c>
      <c r="N133" s="202">
        <v>0.34448774355751094</v>
      </c>
      <c r="O133" s="10">
        <f t="shared" si="17"/>
        <v>19.70203067848886</v>
      </c>
      <c r="P133" s="11">
        <f t="shared" si="18"/>
        <v>0.106786074138151</v>
      </c>
    </row>
    <row r="134" spans="1:16" x14ac:dyDescent="0.35">
      <c r="A134" s="9">
        <f t="shared" si="12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 t="shared" si="14"/>
        <v>188.15</v>
      </c>
      <c r="G134" s="8"/>
      <c r="H134" s="8"/>
      <c r="I134" s="8">
        <v>3</v>
      </c>
      <c r="J134" s="217">
        <f t="shared" si="13"/>
        <v>2.0671834625322996E-3</v>
      </c>
      <c r="K134" s="209">
        <f t="shared" si="15"/>
        <v>8.850542635658913</v>
      </c>
      <c r="L134" s="202">
        <f t="shared" si="16"/>
        <v>1.9471193798449609</v>
      </c>
      <c r="M134" s="202">
        <v>3.7204951856946362</v>
      </c>
      <c r="N134" s="202">
        <v>0.25836580766813322</v>
      </c>
      <c r="O134" s="10">
        <f t="shared" si="17"/>
        <v>14.776523008866643</v>
      </c>
      <c r="P134" s="11">
        <f t="shared" si="18"/>
        <v>7.8535865048454126E-2</v>
      </c>
    </row>
    <row r="135" spans="1:16" x14ac:dyDescent="0.35">
      <c r="A135" s="9">
        <f t="shared" ref="A135:A198" si="19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 t="shared" si="14"/>
        <v>162.19999999999999</v>
      </c>
      <c r="G135" s="8"/>
      <c r="H135" s="8"/>
      <c r="I135" s="8">
        <v>3</v>
      </c>
      <c r="J135" s="217">
        <f t="shared" ref="J135:J198" si="20">4/5805*(I135+H135+G135)</f>
        <v>2.0671834625322996E-3</v>
      </c>
      <c r="K135" s="209">
        <f t="shared" si="15"/>
        <v>8.850542635658913</v>
      </c>
      <c r="L135" s="202">
        <f t="shared" si="16"/>
        <v>1.9471193798449609</v>
      </c>
      <c r="M135" s="202">
        <v>3.7204951856946362</v>
      </c>
      <c r="N135" s="202">
        <v>0.25836580766813322</v>
      </c>
      <c r="O135" s="10">
        <f t="shared" si="17"/>
        <v>14.776523008866643</v>
      </c>
      <c r="P135" s="11">
        <f t="shared" si="18"/>
        <v>9.1100635073160574E-2</v>
      </c>
    </row>
    <row r="136" spans="1:16" x14ac:dyDescent="0.35">
      <c r="A136" s="9">
        <f t="shared" si="19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 t="shared" si="14"/>
        <v>193.5</v>
      </c>
      <c r="G136" s="8"/>
      <c r="H136" s="8"/>
      <c r="I136" s="8">
        <v>4</v>
      </c>
      <c r="J136" s="217">
        <f t="shared" si="20"/>
        <v>2.7562446167097329E-3</v>
      </c>
      <c r="K136" s="209">
        <f t="shared" si="15"/>
        <v>11.800723514211885</v>
      </c>
      <c r="L136" s="202">
        <f t="shared" si="16"/>
        <v>2.5961591731266149</v>
      </c>
      <c r="M136" s="202">
        <v>4.9606602475928474</v>
      </c>
      <c r="N136" s="202">
        <v>0.34448774355751094</v>
      </c>
      <c r="O136" s="10">
        <f t="shared" si="17"/>
        <v>19.70203067848886</v>
      </c>
      <c r="P136" s="11">
        <f t="shared" si="18"/>
        <v>0.1018192799921905</v>
      </c>
    </row>
    <row r="137" spans="1:16" x14ac:dyDescent="0.35">
      <c r="A137" s="9">
        <f t="shared" si="19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 t="shared" si="14"/>
        <v>163.30000000000001</v>
      </c>
      <c r="G137" s="8"/>
      <c r="H137" s="8"/>
      <c r="I137" s="8">
        <v>4</v>
      </c>
      <c r="J137" s="217">
        <f t="shared" si="20"/>
        <v>2.7562446167097329E-3</v>
      </c>
      <c r="K137" s="209">
        <f t="shared" si="15"/>
        <v>11.800723514211885</v>
      </c>
      <c r="L137" s="202">
        <f t="shared" si="16"/>
        <v>2.5961591731266149</v>
      </c>
      <c r="M137" s="202">
        <v>4.9606602475928474</v>
      </c>
      <c r="N137" s="202">
        <v>0.34448774355751094</v>
      </c>
      <c r="O137" s="10">
        <f t="shared" si="17"/>
        <v>19.70203067848886</v>
      </c>
      <c r="P137" s="11">
        <f t="shared" si="18"/>
        <v>0.12064929992950923</v>
      </c>
    </row>
    <row r="138" spans="1:16" x14ac:dyDescent="0.35">
      <c r="A138" s="9">
        <f t="shared" si="19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 t="shared" si="14"/>
        <v>558.29999999999995</v>
      </c>
      <c r="G138" s="8"/>
      <c r="H138" s="8"/>
      <c r="I138" s="8">
        <v>14</v>
      </c>
      <c r="J138" s="217">
        <f t="shared" si="20"/>
        <v>9.6468561584840649E-3</v>
      </c>
      <c r="K138" s="209">
        <f t="shared" si="15"/>
        <v>41.3025322997416</v>
      </c>
      <c r="L138" s="202">
        <f t="shared" si="16"/>
        <v>9.086557105943152</v>
      </c>
      <c r="M138" s="202">
        <v>17.362310866574965</v>
      </c>
      <c r="N138" s="202">
        <v>1.2057071024512884</v>
      </c>
      <c r="O138" s="10">
        <f t="shared" si="17"/>
        <v>68.957107374711001</v>
      </c>
      <c r="P138" s="11">
        <f t="shared" si="18"/>
        <v>0.12351264082878562</v>
      </c>
    </row>
    <row r="139" spans="1:16" x14ac:dyDescent="0.35">
      <c r="A139" s="9">
        <f t="shared" si="19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 t="shared" si="14"/>
        <v>357.76</v>
      </c>
      <c r="G139" s="8">
        <v>1</v>
      </c>
      <c r="H139" s="8"/>
      <c r="I139" s="8">
        <v>8</v>
      </c>
      <c r="J139" s="217">
        <f t="shared" si="20"/>
        <v>6.2015503875968991E-3</v>
      </c>
      <c r="K139" s="209">
        <f t="shared" si="15"/>
        <v>26.551627906976744</v>
      </c>
      <c r="L139" s="202">
        <f t="shared" si="16"/>
        <v>5.8413581395348837</v>
      </c>
      <c r="M139" s="202">
        <v>11.161485557083907</v>
      </c>
      <c r="N139" s="202">
        <v>0.77509742300439965</v>
      </c>
      <c r="O139" s="10">
        <f t="shared" si="17"/>
        <v>44.329569026599934</v>
      </c>
      <c r="P139" s="11">
        <f t="shared" si="18"/>
        <v>0.12390867907703471</v>
      </c>
    </row>
    <row r="140" spans="1:16" x14ac:dyDescent="0.35">
      <c r="A140" s="9">
        <f t="shared" si="19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 t="shared" si="14"/>
        <v>185.8</v>
      </c>
      <c r="G140" s="8"/>
      <c r="H140" s="8"/>
      <c r="I140" s="8">
        <v>4</v>
      </c>
      <c r="J140" s="217">
        <f t="shared" si="20"/>
        <v>2.7562446167097329E-3</v>
      </c>
      <c r="K140" s="209">
        <f t="shared" si="15"/>
        <v>11.800723514211885</v>
      </c>
      <c r="L140" s="202">
        <f t="shared" si="16"/>
        <v>2.5961591731266149</v>
      </c>
      <c r="M140" s="202">
        <v>4.9606602475928474</v>
      </c>
      <c r="N140" s="202">
        <v>0.34448774355751094</v>
      </c>
      <c r="O140" s="10">
        <f t="shared" si="17"/>
        <v>19.70203067848886</v>
      </c>
      <c r="P140" s="11">
        <f t="shared" si="18"/>
        <v>0.1060389164611887</v>
      </c>
    </row>
    <row r="141" spans="1:16" x14ac:dyDescent="0.35">
      <c r="A141" s="9">
        <f t="shared" si="19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 t="shared" si="14"/>
        <v>389.5</v>
      </c>
      <c r="G141" s="8"/>
      <c r="H141" s="8"/>
      <c r="I141" s="8">
        <v>12</v>
      </c>
      <c r="J141" s="217">
        <f t="shared" si="20"/>
        <v>8.2687338501291983E-3</v>
      </c>
      <c r="K141" s="209">
        <f t="shared" si="15"/>
        <v>35.402170542635652</v>
      </c>
      <c r="L141" s="202">
        <f t="shared" si="16"/>
        <v>7.7884775193798435</v>
      </c>
      <c r="M141" s="202">
        <v>14.881980742778545</v>
      </c>
      <c r="N141" s="202">
        <v>1.0334632306725329</v>
      </c>
      <c r="O141" s="10">
        <f t="shared" si="17"/>
        <v>59.106092035466574</v>
      </c>
      <c r="P141" s="11">
        <f t="shared" si="18"/>
        <v>0.15174863167000405</v>
      </c>
    </row>
    <row r="142" spans="1:16" x14ac:dyDescent="0.35">
      <c r="A142" s="9">
        <f t="shared" si="19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 t="shared" si="14"/>
        <v>354.15</v>
      </c>
      <c r="G142" s="8"/>
      <c r="H142" s="8"/>
      <c r="I142" s="8">
        <v>10</v>
      </c>
      <c r="J142" s="217">
        <f t="shared" si="20"/>
        <v>6.8906115417743325E-3</v>
      </c>
      <c r="K142" s="209">
        <f t="shared" si="15"/>
        <v>29.501808785529715</v>
      </c>
      <c r="L142" s="202">
        <f t="shared" si="16"/>
        <v>6.4903979328165375</v>
      </c>
      <c r="M142" s="202">
        <v>12.401650618982117</v>
      </c>
      <c r="N142" s="202">
        <v>0.86121935889377743</v>
      </c>
      <c r="O142" s="10">
        <f t="shared" si="17"/>
        <v>49.255076696222147</v>
      </c>
      <c r="P142" s="11">
        <f t="shared" si="18"/>
        <v>0.13907970265769348</v>
      </c>
    </row>
    <row r="143" spans="1:16" x14ac:dyDescent="0.35">
      <c r="A143" s="9">
        <f t="shared" si="19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 t="shared" si="14"/>
        <v>262.89999999999998</v>
      </c>
      <c r="G143" s="8"/>
      <c r="H143" s="8"/>
      <c r="I143" s="8">
        <v>6</v>
      </c>
      <c r="J143" s="217">
        <f t="shared" si="20"/>
        <v>4.1343669250645991E-3</v>
      </c>
      <c r="K143" s="209">
        <f t="shared" si="15"/>
        <v>17.701085271317826</v>
      </c>
      <c r="L143" s="202">
        <f t="shared" si="16"/>
        <v>3.8942387596899217</v>
      </c>
      <c r="M143" s="202">
        <v>7.4409903713892724</v>
      </c>
      <c r="N143" s="202">
        <v>0.51673161533626644</v>
      </c>
      <c r="O143" s="10">
        <f t="shared" si="17"/>
        <v>29.553046017733287</v>
      </c>
      <c r="P143" s="11">
        <f t="shared" si="18"/>
        <v>0.11241173837099007</v>
      </c>
    </row>
    <row r="144" spans="1:16" x14ac:dyDescent="0.35">
      <c r="A144" s="9">
        <f t="shared" si="19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 t="shared" si="14"/>
        <v>146.1</v>
      </c>
      <c r="G144" s="8"/>
      <c r="H144" s="8"/>
      <c r="I144" s="8">
        <v>4</v>
      </c>
      <c r="J144" s="217">
        <f t="shared" si="20"/>
        <v>2.7562446167097329E-3</v>
      </c>
      <c r="K144" s="209">
        <f t="shared" si="15"/>
        <v>11.800723514211885</v>
      </c>
      <c r="L144" s="202">
        <f t="shared" si="16"/>
        <v>2.5961591731266149</v>
      </c>
      <c r="M144" s="202">
        <v>4.9606602475928474</v>
      </c>
      <c r="N144" s="202">
        <v>0.34448774355751094</v>
      </c>
      <c r="O144" s="10">
        <f t="shared" si="17"/>
        <v>19.70203067848886</v>
      </c>
      <c r="P144" s="11">
        <f t="shared" si="18"/>
        <v>0.13485305050300384</v>
      </c>
    </row>
    <row r="145" spans="1:16" x14ac:dyDescent="0.35">
      <c r="A145" s="9">
        <f t="shared" si="19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 t="shared" si="14"/>
        <v>733.66</v>
      </c>
      <c r="G145" s="8"/>
      <c r="H145" s="8"/>
      <c r="I145" s="8">
        <v>19</v>
      </c>
      <c r="J145" s="217">
        <f t="shared" si="20"/>
        <v>1.3092161929371231E-2</v>
      </c>
      <c r="K145" s="209">
        <f t="shared" si="15"/>
        <v>56.053436692506452</v>
      </c>
      <c r="L145" s="202">
        <f t="shared" si="16"/>
        <v>12.331756072351419</v>
      </c>
      <c r="M145" s="202">
        <v>23.563136176066028</v>
      </c>
      <c r="N145" s="202">
        <v>1.6363167818981772</v>
      </c>
      <c r="O145" s="10">
        <f t="shared" si="17"/>
        <v>93.584645722822074</v>
      </c>
      <c r="P145" s="11">
        <f t="shared" si="18"/>
        <v>0.12755860442551328</v>
      </c>
    </row>
    <row r="146" spans="1:16" x14ac:dyDescent="0.35">
      <c r="A146" s="9">
        <f t="shared" si="19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 t="shared" si="14"/>
        <v>506.03</v>
      </c>
      <c r="G146" s="8"/>
      <c r="H146" s="8">
        <v>1</v>
      </c>
      <c r="I146" s="8">
        <v>9</v>
      </c>
      <c r="J146" s="217">
        <f t="shared" si="20"/>
        <v>6.8906115417743325E-3</v>
      </c>
      <c r="K146" s="209">
        <f t="shared" si="15"/>
        <v>29.501808785529715</v>
      </c>
      <c r="L146" s="202">
        <f t="shared" si="16"/>
        <v>6.4903979328165375</v>
      </c>
      <c r="M146" s="202">
        <v>12.401650618982117</v>
      </c>
      <c r="N146" s="202">
        <v>0.86121935889377743</v>
      </c>
      <c r="O146" s="10">
        <f t="shared" si="17"/>
        <v>49.255076696222147</v>
      </c>
      <c r="P146" s="11">
        <f t="shared" si="18"/>
        <v>9.7336277881197059E-2</v>
      </c>
    </row>
    <row r="147" spans="1:16" x14ac:dyDescent="0.35">
      <c r="A147" s="9">
        <f t="shared" si="19"/>
        <v>142</v>
      </c>
      <c r="B147" s="8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 t="shared" si="14"/>
        <v>126.7</v>
      </c>
      <c r="G147" s="8"/>
      <c r="H147" s="8"/>
      <c r="I147" s="8">
        <v>2</v>
      </c>
      <c r="J147" s="217">
        <f t="shared" si="20"/>
        <v>1.3781223083548665E-3</v>
      </c>
      <c r="K147" s="209">
        <f t="shared" si="15"/>
        <v>5.9003617571059426</v>
      </c>
      <c r="L147" s="202">
        <f t="shared" si="16"/>
        <v>1.2980795865633075</v>
      </c>
      <c r="M147" s="202">
        <v>2.4803301237964237</v>
      </c>
      <c r="N147" s="202">
        <v>0.17224387177875547</v>
      </c>
      <c r="O147" s="10">
        <f t="shared" si="17"/>
        <v>9.8510153392444302</v>
      </c>
      <c r="P147" s="11">
        <f t="shared" si="18"/>
        <v>7.7750713016925252E-2</v>
      </c>
    </row>
    <row r="148" spans="1:16" x14ac:dyDescent="0.35">
      <c r="A148" s="9">
        <f t="shared" si="19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 t="shared" si="14"/>
        <v>307.49</v>
      </c>
      <c r="G148" s="8"/>
      <c r="H148" s="8"/>
      <c r="I148" s="8">
        <v>6</v>
      </c>
      <c r="J148" s="217">
        <f t="shared" si="20"/>
        <v>4.1343669250645991E-3</v>
      </c>
      <c r="K148" s="209">
        <f t="shared" si="15"/>
        <v>17.701085271317826</v>
      </c>
      <c r="L148" s="202">
        <f t="shared" si="16"/>
        <v>3.8942387596899217</v>
      </c>
      <c r="M148" s="202">
        <v>7.4409903713892724</v>
      </c>
      <c r="N148" s="202">
        <v>0.51673161533626644</v>
      </c>
      <c r="O148" s="10">
        <f t="shared" si="17"/>
        <v>29.553046017733287</v>
      </c>
      <c r="P148" s="11">
        <f t="shared" si="18"/>
        <v>9.6110592272052056E-2</v>
      </c>
    </row>
    <row r="149" spans="1:16" x14ac:dyDescent="0.35">
      <c r="A149" s="9">
        <f t="shared" si="19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 t="shared" si="14"/>
        <v>123.77</v>
      </c>
      <c r="G149" s="8"/>
      <c r="H149" s="8"/>
      <c r="I149" s="8">
        <v>4</v>
      </c>
      <c r="J149" s="217">
        <f t="shared" si="20"/>
        <v>2.7562446167097329E-3</v>
      </c>
      <c r="K149" s="209">
        <f t="shared" si="15"/>
        <v>11.800723514211885</v>
      </c>
      <c r="L149" s="202">
        <f t="shared" si="16"/>
        <v>2.5961591731266149</v>
      </c>
      <c r="M149" s="202">
        <v>4.9606602475928474</v>
      </c>
      <c r="N149" s="202">
        <v>0.34448774355751094</v>
      </c>
      <c r="O149" s="10">
        <f t="shared" si="17"/>
        <v>19.70203067848886</v>
      </c>
      <c r="P149" s="11">
        <f t="shared" si="18"/>
        <v>0.15918260223389238</v>
      </c>
    </row>
    <row r="150" spans="1:16" x14ac:dyDescent="0.35">
      <c r="A150" s="9">
        <f t="shared" si="19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 t="shared" si="14"/>
        <v>748.80000000000007</v>
      </c>
      <c r="G150" s="8">
        <v>1</v>
      </c>
      <c r="H150" s="8"/>
      <c r="I150" s="8">
        <v>13</v>
      </c>
      <c r="J150" s="217">
        <f t="shared" si="20"/>
        <v>9.6468561584840649E-3</v>
      </c>
      <c r="K150" s="209">
        <f t="shared" si="15"/>
        <v>41.3025322997416</v>
      </c>
      <c r="L150" s="202">
        <f t="shared" si="16"/>
        <v>9.086557105943152</v>
      </c>
      <c r="M150" s="202">
        <v>17.362310866574965</v>
      </c>
      <c r="N150" s="202">
        <v>1.2057071024512884</v>
      </c>
      <c r="O150" s="10">
        <f t="shared" si="17"/>
        <v>68.957107374711001</v>
      </c>
      <c r="P150" s="11">
        <f t="shared" si="18"/>
        <v>9.2090154079475156E-2</v>
      </c>
    </row>
    <row r="151" spans="1:16" x14ac:dyDescent="0.35">
      <c r="A151" s="9">
        <f t="shared" si="19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 t="shared" si="14"/>
        <v>435.2</v>
      </c>
      <c r="G151" s="8"/>
      <c r="H151" s="8"/>
      <c r="I151" s="8">
        <v>10</v>
      </c>
      <c r="J151" s="217">
        <f t="shared" si="20"/>
        <v>6.8906115417743325E-3</v>
      </c>
      <c r="K151" s="209">
        <f t="shared" si="15"/>
        <v>29.501808785529715</v>
      </c>
      <c r="L151" s="202">
        <f t="shared" si="16"/>
        <v>6.4903979328165375</v>
      </c>
      <c r="M151" s="202">
        <v>12.401650618982117</v>
      </c>
      <c r="N151" s="202">
        <v>0.86121935889377743</v>
      </c>
      <c r="O151" s="10">
        <f t="shared" si="17"/>
        <v>49.255076696222147</v>
      </c>
      <c r="P151" s="11">
        <f t="shared" si="18"/>
        <v>0.11317802549683398</v>
      </c>
    </row>
    <row r="152" spans="1:16" x14ac:dyDescent="0.35">
      <c r="A152" s="9">
        <f t="shared" si="19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 t="shared" si="14"/>
        <v>406.1</v>
      </c>
      <c r="G152" s="8"/>
      <c r="H152" s="8"/>
      <c r="I152" s="8">
        <v>8</v>
      </c>
      <c r="J152" s="217">
        <f t="shared" si="20"/>
        <v>5.5124892334194658E-3</v>
      </c>
      <c r="K152" s="209">
        <f t="shared" si="15"/>
        <v>23.60144702842377</v>
      </c>
      <c r="L152" s="202">
        <f t="shared" si="16"/>
        <v>5.1923183462532299</v>
      </c>
      <c r="M152" s="202">
        <v>9.9213204951856948</v>
      </c>
      <c r="N152" s="202">
        <v>0.68897548711502188</v>
      </c>
      <c r="O152" s="10">
        <f t="shared" si="17"/>
        <v>39.404061356977721</v>
      </c>
      <c r="P152" s="11">
        <f t="shared" si="18"/>
        <v>9.7030439194724746E-2</v>
      </c>
    </row>
    <row r="153" spans="1:16" x14ac:dyDescent="0.35">
      <c r="A153" s="9">
        <f t="shared" si="19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 t="shared" si="14"/>
        <v>487.2</v>
      </c>
      <c r="G153" s="8"/>
      <c r="H153" s="8"/>
      <c r="I153" s="8">
        <v>12</v>
      </c>
      <c r="J153" s="217">
        <f t="shared" si="20"/>
        <v>8.2687338501291983E-3</v>
      </c>
      <c r="K153" s="209">
        <f t="shared" si="15"/>
        <v>35.402170542635652</v>
      </c>
      <c r="L153" s="202">
        <f t="shared" si="16"/>
        <v>7.7884775193798435</v>
      </c>
      <c r="M153" s="202">
        <v>14.881980742778545</v>
      </c>
      <c r="N153" s="202">
        <v>1.0334632306725329</v>
      </c>
      <c r="O153" s="10">
        <f t="shared" si="17"/>
        <v>59.106092035466574</v>
      </c>
      <c r="P153" s="11">
        <f t="shared" si="18"/>
        <v>0.12131792289709888</v>
      </c>
    </row>
    <row r="154" spans="1:16" x14ac:dyDescent="0.35">
      <c r="A154" s="9">
        <f t="shared" si="19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 t="shared" si="14"/>
        <v>399.95</v>
      </c>
      <c r="G154" s="8"/>
      <c r="H154" s="8"/>
      <c r="I154" s="8">
        <v>10</v>
      </c>
      <c r="J154" s="217">
        <f t="shared" si="20"/>
        <v>6.8906115417743325E-3</v>
      </c>
      <c r="K154" s="209">
        <f t="shared" si="15"/>
        <v>29.501808785529715</v>
      </c>
      <c r="L154" s="202">
        <f t="shared" si="16"/>
        <v>6.4903979328165375</v>
      </c>
      <c r="M154" s="202">
        <v>12.401650618982117</v>
      </c>
      <c r="N154" s="202">
        <v>0.86121935889377743</v>
      </c>
      <c r="O154" s="10">
        <f t="shared" si="17"/>
        <v>49.255076696222147</v>
      </c>
      <c r="P154" s="11">
        <f t="shared" si="18"/>
        <v>0.12315308587628991</v>
      </c>
    </row>
    <row r="155" spans="1:16" x14ac:dyDescent="0.35">
      <c r="A155" s="9">
        <f t="shared" si="19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 t="shared" si="14"/>
        <v>489.3</v>
      </c>
      <c r="G155" s="8"/>
      <c r="H155" s="8"/>
      <c r="I155" s="8">
        <v>11</v>
      </c>
      <c r="J155" s="217">
        <f t="shared" si="20"/>
        <v>7.5796726959517658E-3</v>
      </c>
      <c r="K155" s="209">
        <f t="shared" si="15"/>
        <v>32.451989664082689</v>
      </c>
      <c r="L155" s="202">
        <f t="shared" si="16"/>
        <v>7.1394377260981914</v>
      </c>
      <c r="M155" s="202">
        <v>13.641815680880331</v>
      </c>
      <c r="N155" s="202">
        <v>0.94734129478315521</v>
      </c>
      <c r="O155" s="10">
        <f t="shared" si="17"/>
        <v>54.180584365844368</v>
      </c>
      <c r="P155" s="11">
        <f t="shared" si="18"/>
        <v>0.11073080802338926</v>
      </c>
    </row>
    <row r="156" spans="1:16" x14ac:dyDescent="0.35">
      <c r="A156" s="9">
        <f t="shared" si="19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 t="shared" si="14"/>
        <v>420.6</v>
      </c>
      <c r="G156" s="8"/>
      <c r="H156" s="8"/>
      <c r="I156" s="8">
        <v>11</v>
      </c>
      <c r="J156" s="217">
        <f t="shared" si="20"/>
        <v>7.5796726959517658E-3</v>
      </c>
      <c r="K156" s="209">
        <f t="shared" si="15"/>
        <v>32.451989664082689</v>
      </c>
      <c r="L156" s="202">
        <f t="shared" si="16"/>
        <v>7.1394377260981914</v>
      </c>
      <c r="M156" s="202">
        <v>13.641815680880331</v>
      </c>
      <c r="N156" s="202">
        <v>0.94734129478315521</v>
      </c>
      <c r="O156" s="10">
        <f t="shared" si="17"/>
        <v>54.180584365844368</v>
      </c>
      <c r="P156" s="11">
        <f t="shared" si="18"/>
        <v>0.12881736653790862</v>
      </c>
    </row>
    <row r="157" spans="1:16" x14ac:dyDescent="0.35">
      <c r="A157" s="9">
        <f t="shared" si="19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 t="shared" si="14"/>
        <v>427.2</v>
      </c>
      <c r="G157" s="8"/>
      <c r="H157" s="8"/>
      <c r="I157" s="8">
        <v>12</v>
      </c>
      <c r="J157" s="217">
        <f t="shared" si="20"/>
        <v>8.2687338501291983E-3</v>
      </c>
      <c r="K157" s="209">
        <f t="shared" si="15"/>
        <v>35.402170542635652</v>
      </c>
      <c r="L157" s="202">
        <f t="shared" si="16"/>
        <v>7.7884775193798435</v>
      </c>
      <c r="M157" s="202">
        <v>14.881980742778545</v>
      </c>
      <c r="N157" s="202">
        <v>1.0334632306725329</v>
      </c>
      <c r="O157" s="10">
        <f t="shared" si="17"/>
        <v>59.106092035466574</v>
      </c>
      <c r="P157" s="11">
        <f t="shared" si="18"/>
        <v>0.13835695701185996</v>
      </c>
    </row>
    <row r="158" spans="1:16" x14ac:dyDescent="0.35">
      <c r="A158" s="9">
        <f t="shared" si="19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 t="shared" si="14"/>
        <v>464.8</v>
      </c>
      <c r="G158" s="8"/>
      <c r="H158" s="8"/>
      <c r="I158" s="8">
        <v>11</v>
      </c>
      <c r="J158" s="217">
        <f t="shared" si="20"/>
        <v>7.5796726959517658E-3</v>
      </c>
      <c r="K158" s="209">
        <f t="shared" si="15"/>
        <v>32.451989664082689</v>
      </c>
      <c r="L158" s="202">
        <f t="shared" si="16"/>
        <v>7.1394377260981914</v>
      </c>
      <c r="M158" s="202">
        <v>13.641815680880331</v>
      </c>
      <c r="N158" s="202">
        <v>0.94734129478315521</v>
      </c>
      <c r="O158" s="10">
        <f t="shared" si="17"/>
        <v>54.180584365844368</v>
      </c>
      <c r="P158" s="11">
        <f t="shared" si="18"/>
        <v>0.11656752230173056</v>
      </c>
    </row>
    <row r="159" spans="1:16" x14ac:dyDescent="0.35">
      <c r="A159" s="9">
        <f t="shared" si="19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 t="shared" si="14"/>
        <v>515.5</v>
      </c>
      <c r="G159" s="8"/>
      <c r="H159" s="8"/>
      <c r="I159" s="8">
        <v>15</v>
      </c>
      <c r="J159" s="217">
        <f t="shared" si="20"/>
        <v>1.0335917312661499E-2</v>
      </c>
      <c r="K159" s="209">
        <f t="shared" si="15"/>
        <v>44.25271317829457</v>
      </c>
      <c r="L159" s="202">
        <f t="shared" si="16"/>
        <v>9.7355968992248059</v>
      </c>
      <c r="M159" s="202">
        <v>18.602475928473176</v>
      </c>
      <c r="N159" s="202">
        <v>1.2918290383406663</v>
      </c>
      <c r="O159" s="10">
        <f t="shared" si="17"/>
        <v>73.882615044333221</v>
      </c>
      <c r="P159" s="11">
        <f t="shared" si="18"/>
        <v>0.14332224062916241</v>
      </c>
    </row>
    <row r="160" spans="1:16" x14ac:dyDescent="0.35">
      <c r="A160" s="9">
        <f t="shared" si="19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 t="shared" si="14"/>
        <v>556.9</v>
      </c>
      <c r="G160" s="8"/>
      <c r="H160" s="8"/>
      <c r="I160" s="8">
        <v>13</v>
      </c>
      <c r="J160" s="217">
        <f t="shared" si="20"/>
        <v>8.9577950043066325E-3</v>
      </c>
      <c r="K160" s="209">
        <f t="shared" si="15"/>
        <v>38.352351421188629</v>
      </c>
      <c r="L160" s="202">
        <f t="shared" si="16"/>
        <v>8.4375173126614982</v>
      </c>
      <c r="M160" s="202">
        <v>16.122145804676755</v>
      </c>
      <c r="N160" s="202">
        <v>1.1195851665619105</v>
      </c>
      <c r="O160" s="10">
        <f t="shared" si="17"/>
        <v>64.031599705088794</v>
      </c>
      <c r="P160" s="11">
        <f t="shared" si="18"/>
        <v>0.11497863118170012</v>
      </c>
    </row>
    <row r="161" spans="1:16" x14ac:dyDescent="0.35">
      <c r="A161" s="9">
        <f t="shared" si="19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 t="shared" si="14"/>
        <v>342.9</v>
      </c>
      <c r="G161" s="8"/>
      <c r="H161" s="8"/>
      <c r="I161" s="8">
        <v>11</v>
      </c>
      <c r="J161" s="217">
        <f t="shared" si="20"/>
        <v>7.5796726959517658E-3</v>
      </c>
      <c r="K161" s="209">
        <f t="shared" si="15"/>
        <v>32.451989664082689</v>
      </c>
      <c r="L161" s="202">
        <f t="shared" si="16"/>
        <v>7.1394377260981914</v>
      </c>
      <c r="M161" s="202">
        <v>13.641815680880331</v>
      </c>
      <c r="N161" s="202">
        <v>0.94734129478315521</v>
      </c>
      <c r="O161" s="10">
        <f t="shared" si="17"/>
        <v>54.180584365844368</v>
      </c>
      <c r="P161" s="11">
        <f t="shared" si="18"/>
        <v>0.15800695353118802</v>
      </c>
    </row>
    <row r="162" spans="1:16" x14ac:dyDescent="0.35">
      <c r="A162" s="9">
        <f t="shared" si="19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 t="shared" si="14"/>
        <v>514.78</v>
      </c>
      <c r="G162" s="8"/>
      <c r="H162" s="8"/>
      <c r="I162" s="8">
        <v>16</v>
      </c>
      <c r="J162" s="217">
        <f t="shared" si="20"/>
        <v>1.1024978466838932E-2</v>
      </c>
      <c r="K162" s="209">
        <f t="shared" si="15"/>
        <v>47.202894056847541</v>
      </c>
      <c r="L162" s="202">
        <f t="shared" si="16"/>
        <v>10.38463669250646</v>
      </c>
      <c r="M162" s="202">
        <v>19.84264099037139</v>
      </c>
      <c r="N162" s="202">
        <v>1.3779509742300438</v>
      </c>
      <c r="O162" s="10">
        <f t="shared" si="17"/>
        <v>78.808122713955441</v>
      </c>
      <c r="P162" s="11">
        <f t="shared" si="18"/>
        <v>0.15309087904338833</v>
      </c>
    </row>
    <row r="163" spans="1:16" x14ac:dyDescent="0.35">
      <c r="A163" s="9">
        <f t="shared" si="19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 t="shared" si="14"/>
        <v>378.9</v>
      </c>
      <c r="G163" s="8"/>
      <c r="H163" s="8"/>
      <c r="I163" s="8">
        <v>12</v>
      </c>
      <c r="J163" s="217">
        <f t="shared" si="20"/>
        <v>8.2687338501291983E-3</v>
      </c>
      <c r="K163" s="209">
        <f t="shared" si="15"/>
        <v>35.402170542635652</v>
      </c>
      <c r="L163" s="202">
        <f t="shared" si="16"/>
        <v>7.7884775193798435</v>
      </c>
      <c r="M163" s="202">
        <v>14.881980742778545</v>
      </c>
      <c r="N163" s="202">
        <v>1.0334632306725329</v>
      </c>
      <c r="O163" s="10">
        <f t="shared" si="17"/>
        <v>59.106092035466574</v>
      </c>
      <c r="P163" s="11">
        <f t="shared" si="18"/>
        <v>0.15599390877663388</v>
      </c>
    </row>
    <row r="164" spans="1:16" x14ac:dyDescent="0.35">
      <c r="A164" s="9">
        <f t="shared" si="19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14"/>
        <v>391.9</v>
      </c>
      <c r="G164" s="8"/>
      <c r="H164" s="8"/>
      <c r="I164" s="8">
        <v>13</v>
      </c>
      <c r="J164" s="217">
        <f t="shared" si="20"/>
        <v>8.9577950043066325E-3</v>
      </c>
      <c r="K164" s="209">
        <f t="shared" si="15"/>
        <v>38.352351421188629</v>
      </c>
      <c r="L164" s="202">
        <f t="shared" si="16"/>
        <v>8.4375173126614982</v>
      </c>
      <c r="M164" s="202">
        <v>16.122145804676755</v>
      </c>
      <c r="N164" s="202">
        <v>1.1195851665619105</v>
      </c>
      <c r="O164" s="10">
        <f t="shared" si="17"/>
        <v>64.031599705088794</v>
      </c>
      <c r="P164" s="11">
        <f t="shared" si="18"/>
        <v>0.16338759812474815</v>
      </c>
    </row>
    <row r="165" spans="1:16" x14ac:dyDescent="0.35">
      <c r="A165" s="9">
        <f t="shared" si="19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 t="shared" si="14"/>
        <v>381.3</v>
      </c>
      <c r="G165" s="8"/>
      <c r="H165" s="8"/>
      <c r="I165" s="8">
        <v>12</v>
      </c>
      <c r="J165" s="217">
        <f t="shared" si="20"/>
        <v>8.2687338501291983E-3</v>
      </c>
      <c r="K165" s="209">
        <f t="shared" si="15"/>
        <v>35.402170542635652</v>
      </c>
      <c r="L165" s="202">
        <f t="shared" si="16"/>
        <v>7.7884775193798435</v>
      </c>
      <c r="M165" s="202">
        <v>14.881980742778545</v>
      </c>
      <c r="N165" s="202">
        <v>1.0334632306725329</v>
      </c>
      <c r="O165" s="10">
        <f t="shared" si="17"/>
        <v>59.106092035466574</v>
      </c>
      <c r="P165" s="11">
        <f t="shared" si="18"/>
        <v>0.15501204310376757</v>
      </c>
    </row>
    <row r="166" spans="1:16" x14ac:dyDescent="0.35">
      <c r="A166" s="9">
        <f t="shared" si="19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14"/>
        <v>2512.2399999999998</v>
      </c>
      <c r="G166" s="8"/>
      <c r="H166" s="8"/>
      <c r="I166" s="8">
        <v>47</v>
      </c>
      <c r="J166" s="217">
        <f t="shared" si="20"/>
        <v>3.2385874246339361E-2</v>
      </c>
      <c r="K166" s="209">
        <f t="shared" si="15"/>
        <v>138.65850129198964</v>
      </c>
      <c r="L166" s="202">
        <f t="shared" si="16"/>
        <v>30.504870284237722</v>
      </c>
      <c r="M166" s="202">
        <v>58.287757909215962</v>
      </c>
      <c r="N166" s="202">
        <v>4.0477309868007545</v>
      </c>
      <c r="O166" s="10">
        <f t="shared" si="17"/>
        <v>231.49886047224408</v>
      </c>
      <c r="P166" s="11">
        <f t="shared" si="18"/>
        <v>9.2148385692546922E-2</v>
      </c>
    </row>
    <row r="167" spans="1:16" x14ac:dyDescent="0.35">
      <c r="A167" s="9">
        <f t="shared" si="19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 t="shared" si="14"/>
        <v>124.1</v>
      </c>
      <c r="G167" s="8"/>
      <c r="H167" s="8"/>
      <c r="I167" s="8">
        <v>3</v>
      </c>
      <c r="J167" s="217">
        <f t="shared" si="20"/>
        <v>2.0671834625322996E-3</v>
      </c>
      <c r="K167" s="209">
        <f t="shared" si="15"/>
        <v>8.850542635658913</v>
      </c>
      <c r="L167" s="202">
        <f t="shared" si="16"/>
        <v>1.9471193798449609</v>
      </c>
      <c r="M167" s="202">
        <v>3.7204951856946362</v>
      </c>
      <c r="N167" s="202">
        <v>0.25836580766813322</v>
      </c>
      <c r="O167" s="10">
        <f t="shared" si="17"/>
        <v>14.776523008866643</v>
      </c>
      <c r="P167" s="11">
        <f t="shared" si="18"/>
        <v>0.11906948435831301</v>
      </c>
    </row>
    <row r="168" spans="1:16" x14ac:dyDescent="0.35">
      <c r="A168" s="9">
        <f t="shared" si="19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 t="shared" si="14"/>
        <v>147.35</v>
      </c>
      <c r="G168" s="8"/>
      <c r="H168" s="8"/>
      <c r="I168" s="8">
        <v>3</v>
      </c>
      <c r="J168" s="217">
        <f t="shared" si="20"/>
        <v>2.0671834625322996E-3</v>
      </c>
      <c r="K168" s="209">
        <f t="shared" si="15"/>
        <v>8.850542635658913</v>
      </c>
      <c r="L168" s="202">
        <f t="shared" si="16"/>
        <v>1.9471193798449609</v>
      </c>
      <c r="M168" s="202">
        <v>3.7204951856946362</v>
      </c>
      <c r="N168" s="202">
        <v>0.25836580766813322</v>
      </c>
      <c r="O168" s="10">
        <f t="shared" si="17"/>
        <v>14.776523008866643</v>
      </c>
      <c r="P168" s="11">
        <f t="shared" si="18"/>
        <v>0.10028179849926463</v>
      </c>
    </row>
    <row r="169" spans="1:16" x14ac:dyDescent="0.35">
      <c r="A169" s="9">
        <f t="shared" si="19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 t="shared" si="14"/>
        <v>118.2</v>
      </c>
      <c r="G169" s="8"/>
      <c r="H169" s="8"/>
      <c r="I169" s="8">
        <v>3</v>
      </c>
      <c r="J169" s="217">
        <f t="shared" si="20"/>
        <v>2.0671834625322996E-3</v>
      </c>
      <c r="K169" s="209">
        <f t="shared" si="15"/>
        <v>8.850542635658913</v>
      </c>
      <c r="L169" s="202">
        <f t="shared" si="16"/>
        <v>1.9471193798449609</v>
      </c>
      <c r="M169" s="202">
        <v>3.7204951856946362</v>
      </c>
      <c r="N169" s="202">
        <v>0.25836580766813322</v>
      </c>
      <c r="O169" s="10">
        <f t="shared" si="17"/>
        <v>14.776523008866643</v>
      </c>
      <c r="P169" s="11">
        <f t="shared" si="18"/>
        <v>0.12501288501579225</v>
      </c>
    </row>
    <row r="170" spans="1:16" x14ac:dyDescent="0.35">
      <c r="A170" s="9">
        <f t="shared" si="19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 t="shared" si="14"/>
        <v>111.8</v>
      </c>
      <c r="G170" s="8"/>
      <c r="H170" s="8"/>
      <c r="I170" s="8">
        <v>3</v>
      </c>
      <c r="J170" s="217">
        <f t="shared" si="20"/>
        <v>2.0671834625322996E-3</v>
      </c>
      <c r="K170" s="209">
        <f t="shared" si="15"/>
        <v>8.850542635658913</v>
      </c>
      <c r="L170" s="202">
        <f t="shared" si="16"/>
        <v>1.9471193798449609</v>
      </c>
      <c r="M170" s="202">
        <v>3.7204951856946362</v>
      </c>
      <c r="N170" s="202">
        <v>0.25836580766813322</v>
      </c>
      <c r="O170" s="10">
        <f t="shared" si="17"/>
        <v>14.776523008866643</v>
      </c>
      <c r="P170" s="11">
        <f t="shared" si="18"/>
        <v>0.13216925768217033</v>
      </c>
    </row>
    <row r="171" spans="1:16" x14ac:dyDescent="0.35">
      <c r="A171" s="9">
        <f t="shared" si="19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 t="shared" si="14"/>
        <v>177.1</v>
      </c>
      <c r="G171" s="8"/>
      <c r="H171" s="8"/>
      <c r="I171" s="8">
        <v>4</v>
      </c>
      <c r="J171" s="217">
        <f t="shared" si="20"/>
        <v>2.7562446167097329E-3</v>
      </c>
      <c r="K171" s="209">
        <f t="shared" si="15"/>
        <v>11.800723514211885</v>
      </c>
      <c r="L171" s="202">
        <f t="shared" si="16"/>
        <v>2.5961591731266149</v>
      </c>
      <c r="M171" s="202">
        <v>4.9606602475928474</v>
      </c>
      <c r="N171" s="202">
        <v>0.34448774355751094</v>
      </c>
      <c r="O171" s="10">
        <f t="shared" si="17"/>
        <v>19.70203067848886</v>
      </c>
      <c r="P171" s="11">
        <f t="shared" si="18"/>
        <v>0.11124805577915788</v>
      </c>
    </row>
    <row r="172" spans="1:16" x14ac:dyDescent="0.35">
      <c r="A172" s="9">
        <f t="shared" si="19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 t="shared" si="14"/>
        <v>572.56000000000006</v>
      </c>
      <c r="G172" s="8"/>
      <c r="H172" s="8">
        <v>1</v>
      </c>
      <c r="I172" s="8">
        <v>11</v>
      </c>
      <c r="J172" s="217">
        <f t="shared" si="20"/>
        <v>8.2687338501291983E-3</v>
      </c>
      <c r="K172" s="209">
        <f t="shared" si="15"/>
        <v>35.402170542635652</v>
      </c>
      <c r="L172" s="202">
        <f t="shared" si="16"/>
        <v>7.7884775193798435</v>
      </c>
      <c r="M172" s="202">
        <v>14.881980742778545</v>
      </c>
      <c r="N172" s="202">
        <v>1.0334632306725329</v>
      </c>
      <c r="O172" s="10">
        <f t="shared" si="17"/>
        <v>59.106092035466574</v>
      </c>
      <c r="P172" s="11">
        <f t="shared" si="18"/>
        <v>0.1032312631610077</v>
      </c>
    </row>
    <row r="173" spans="1:16" x14ac:dyDescent="0.35">
      <c r="A173" s="9">
        <f t="shared" si="19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 t="shared" ref="F173:F229" si="21">C173+D173+E173</f>
        <v>546.79999999999995</v>
      </c>
      <c r="G173" s="8"/>
      <c r="H173" s="8"/>
      <c r="I173" s="8">
        <v>8</v>
      </c>
      <c r="J173" s="217">
        <f t="shared" si="20"/>
        <v>5.5124892334194658E-3</v>
      </c>
      <c r="K173" s="209">
        <f t="shared" si="15"/>
        <v>23.60144702842377</v>
      </c>
      <c r="L173" s="202">
        <f t="shared" si="16"/>
        <v>5.1923183462532299</v>
      </c>
      <c r="M173" s="202">
        <v>9.9213204951856948</v>
      </c>
      <c r="N173" s="202">
        <v>0.68897548711502188</v>
      </c>
      <c r="O173" s="10">
        <f t="shared" si="17"/>
        <v>39.404061356977721</v>
      </c>
      <c r="P173" s="11">
        <f t="shared" si="18"/>
        <v>7.2063023696009004E-2</v>
      </c>
    </row>
    <row r="174" spans="1:16" x14ac:dyDescent="0.35">
      <c r="A174" s="9">
        <f t="shared" si="19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 t="shared" si="21"/>
        <v>695</v>
      </c>
      <c r="G174" s="8"/>
      <c r="H174" s="8"/>
      <c r="I174" s="8">
        <v>16</v>
      </c>
      <c r="J174" s="217">
        <f t="shared" si="20"/>
        <v>1.1024978466838932E-2</v>
      </c>
      <c r="K174" s="209">
        <f t="shared" si="15"/>
        <v>47.202894056847541</v>
      </c>
      <c r="L174" s="202">
        <f t="shared" si="16"/>
        <v>10.38463669250646</v>
      </c>
      <c r="M174" s="202">
        <v>19.84264099037139</v>
      </c>
      <c r="N174" s="202">
        <v>1.3779509742300438</v>
      </c>
      <c r="O174" s="10">
        <f t="shared" si="17"/>
        <v>78.808122713955441</v>
      </c>
      <c r="P174" s="11">
        <f t="shared" si="18"/>
        <v>0.11339298232223805</v>
      </c>
    </row>
    <row r="175" spans="1:16" x14ac:dyDescent="0.35">
      <c r="A175" s="9">
        <f t="shared" si="19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 t="shared" si="21"/>
        <v>641.82000000000005</v>
      </c>
      <c r="G175" s="8"/>
      <c r="H175" s="8"/>
      <c r="I175" s="8">
        <v>13</v>
      </c>
      <c r="J175" s="217">
        <f t="shared" si="20"/>
        <v>8.9577950043066325E-3</v>
      </c>
      <c r="K175" s="209">
        <f t="shared" si="15"/>
        <v>38.352351421188629</v>
      </c>
      <c r="L175" s="202">
        <f t="shared" si="16"/>
        <v>8.4375173126614982</v>
      </c>
      <c r="M175" s="202">
        <v>16.122145804676755</v>
      </c>
      <c r="N175" s="202">
        <v>1.1195851665619105</v>
      </c>
      <c r="O175" s="10">
        <f t="shared" si="17"/>
        <v>64.031599705088794</v>
      </c>
      <c r="P175" s="11">
        <f t="shared" si="18"/>
        <v>9.9765665926722119E-2</v>
      </c>
    </row>
    <row r="176" spans="1:16" x14ac:dyDescent="0.35">
      <c r="A176" s="9">
        <f t="shared" si="19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 t="shared" si="21"/>
        <v>611.88</v>
      </c>
      <c r="G176" s="8"/>
      <c r="H176" s="8"/>
      <c r="I176" s="8">
        <v>14</v>
      </c>
      <c r="J176" s="217">
        <f t="shared" si="20"/>
        <v>9.6468561584840649E-3</v>
      </c>
      <c r="K176" s="209">
        <f t="shared" si="15"/>
        <v>41.3025322997416</v>
      </c>
      <c r="L176" s="202">
        <f t="shared" si="16"/>
        <v>9.086557105943152</v>
      </c>
      <c r="M176" s="202">
        <v>17.362310866574965</v>
      </c>
      <c r="N176" s="202">
        <v>1.2057071024512884</v>
      </c>
      <c r="O176" s="10">
        <f t="shared" si="17"/>
        <v>68.957107374711001</v>
      </c>
      <c r="P176" s="11">
        <f t="shared" si="18"/>
        <v>0.1126971095226368</v>
      </c>
    </row>
    <row r="177" spans="1:16" x14ac:dyDescent="0.35">
      <c r="A177" s="9">
        <f t="shared" si="19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 t="shared" si="21"/>
        <v>427.6</v>
      </c>
      <c r="G177" s="8"/>
      <c r="H177" s="8"/>
      <c r="I177" s="8">
        <v>10</v>
      </c>
      <c r="J177" s="217">
        <f t="shared" si="20"/>
        <v>6.8906115417743325E-3</v>
      </c>
      <c r="K177" s="209">
        <f t="shared" si="15"/>
        <v>29.501808785529715</v>
      </c>
      <c r="L177" s="202">
        <f t="shared" si="16"/>
        <v>6.4903979328165375</v>
      </c>
      <c r="M177" s="202">
        <v>12.401650618982117</v>
      </c>
      <c r="N177" s="202">
        <v>0.86121935889377743</v>
      </c>
      <c r="O177" s="10">
        <f t="shared" si="17"/>
        <v>49.255076696222147</v>
      </c>
      <c r="P177" s="11">
        <f t="shared" si="18"/>
        <v>0.11518960873765703</v>
      </c>
    </row>
    <row r="178" spans="1:16" x14ac:dyDescent="0.35">
      <c r="A178" s="9">
        <f t="shared" si="19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 t="shared" si="21"/>
        <v>411.9</v>
      </c>
      <c r="G178" s="8"/>
      <c r="H178" s="8"/>
      <c r="I178" s="8">
        <v>12</v>
      </c>
      <c r="J178" s="217">
        <f t="shared" si="20"/>
        <v>8.2687338501291983E-3</v>
      </c>
      <c r="K178" s="209">
        <f t="shared" si="15"/>
        <v>35.402170542635652</v>
      </c>
      <c r="L178" s="202">
        <f t="shared" si="16"/>
        <v>7.7884775193798435</v>
      </c>
      <c r="M178" s="202">
        <v>14.881980742778545</v>
      </c>
      <c r="N178" s="202">
        <v>1.0334632306725329</v>
      </c>
      <c r="O178" s="10">
        <f t="shared" si="17"/>
        <v>59.106092035466574</v>
      </c>
      <c r="P178" s="11">
        <f t="shared" si="18"/>
        <v>0.14349621761463116</v>
      </c>
    </row>
    <row r="179" spans="1:16" x14ac:dyDescent="0.35">
      <c r="A179" s="9">
        <f t="shared" si="19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 t="shared" si="21"/>
        <v>635.29999999999995</v>
      </c>
      <c r="G179" s="8"/>
      <c r="H179" s="8">
        <v>1</v>
      </c>
      <c r="I179" s="8">
        <v>15</v>
      </c>
      <c r="J179" s="217">
        <f t="shared" si="20"/>
        <v>1.1024978466838932E-2</v>
      </c>
      <c r="K179" s="209">
        <f t="shared" si="15"/>
        <v>47.202894056847541</v>
      </c>
      <c r="L179" s="202">
        <f t="shared" si="16"/>
        <v>10.38463669250646</v>
      </c>
      <c r="M179" s="202">
        <v>19.84264099037139</v>
      </c>
      <c r="N179" s="202">
        <v>1.3779509742300438</v>
      </c>
      <c r="O179" s="10">
        <f t="shared" si="17"/>
        <v>78.808122713955441</v>
      </c>
      <c r="P179" s="11">
        <f t="shared" si="18"/>
        <v>0.12404867419165032</v>
      </c>
    </row>
    <row r="180" spans="1:16" x14ac:dyDescent="0.35">
      <c r="A180" s="9">
        <f t="shared" si="19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 t="shared" si="21"/>
        <v>650.69999999999993</v>
      </c>
      <c r="G180" s="8">
        <v>1</v>
      </c>
      <c r="H180" s="8"/>
      <c r="I180" s="8">
        <v>18</v>
      </c>
      <c r="J180" s="217">
        <f t="shared" si="20"/>
        <v>1.3092161929371231E-2</v>
      </c>
      <c r="K180" s="209">
        <f t="shared" si="15"/>
        <v>56.053436692506452</v>
      </c>
      <c r="L180" s="202">
        <f t="shared" si="16"/>
        <v>12.331756072351419</v>
      </c>
      <c r="M180" s="202">
        <v>23.563136176066028</v>
      </c>
      <c r="N180" s="202">
        <v>1.6363167818981772</v>
      </c>
      <c r="O180" s="10">
        <f t="shared" si="17"/>
        <v>93.584645722822074</v>
      </c>
      <c r="P180" s="11">
        <f t="shared" si="18"/>
        <v>0.14382149334996477</v>
      </c>
    </row>
    <row r="181" spans="1:16" x14ac:dyDescent="0.35">
      <c r="A181" s="9">
        <f t="shared" si="19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 t="shared" si="21"/>
        <v>650.29999999999995</v>
      </c>
      <c r="G181" s="8"/>
      <c r="H181" s="8"/>
      <c r="I181" s="8">
        <v>14</v>
      </c>
      <c r="J181" s="217">
        <f t="shared" si="20"/>
        <v>9.6468561584840649E-3</v>
      </c>
      <c r="K181" s="209">
        <f t="shared" si="15"/>
        <v>41.3025322997416</v>
      </c>
      <c r="L181" s="202">
        <f t="shared" si="16"/>
        <v>9.086557105943152</v>
      </c>
      <c r="M181" s="202">
        <v>17.362310866574965</v>
      </c>
      <c r="N181" s="202">
        <v>1.2057071024512884</v>
      </c>
      <c r="O181" s="10">
        <f t="shared" si="17"/>
        <v>68.957107374711001</v>
      </c>
      <c r="P181" s="11">
        <f t="shared" si="18"/>
        <v>0.1060389164611887</v>
      </c>
    </row>
    <row r="182" spans="1:16" x14ac:dyDescent="0.35">
      <c r="A182" s="9">
        <f t="shared" si="19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 t="shared" si="21"/>
        <v>702.91</v>
      </c>
      <c r="G182" s="8">
        <v>1</v>
      </c>
      <c r="H182" s="8">
        <v>1</v>
      </c>
      <c r="I182" s="8">
        <v>10</v>
      </c>
      <c r="J182" s="217">
        <f t="shared" si="20"/>
        <v>8.2687338501291983E-3</v>
      </c>
      <c r="K182" s="209">
        <f t="shared" si="15"/>
        <v>35.402170542635652</v>
      </c>
      <c r="L182" s="202">
        <f t="shared" si="16"/>
        <v>7.7884775193798435</v>
      </c>
      <c r="M182" s="202">
        <v>14.881980742778545</v>
      </c>
      <c r="N182" s="202">
        <v>1.0334632306725329</v>
      </c>
      <c r="O182" s="10">
        <f t="shared" si="17"/>
        <v>59.106092035466574</v>
      </c>
      <c r="P182" s="11">
        <f t="shared" si="18"/>
        <v>8.4087709714567402E-2</v>
      </c>
    </row>
    <row r="183" spans="1:16" x14ac:dyDescent="0.35">
      <c r="A183" s="9">
        <f t="shared" si="19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 t="shared" si="21"/>
        <v>592.9</v>
      </c>
      <c r="G183" s="8"/>
      <c r="H183" s="8"/>
      <c r="I183" s="8">
        <v>19</v>
      </c>
      <c r="J183" s="217">
        <f t="shared" si="20"/>
        <v>1.3092161929371231E-2</v>
      </c>
      <c r="K183" s="209">
        <f t="shared" si="15"/>
        <v>56.053436692506452</v>
      </c>
      <c r="L183" s="202">
        <f t="shared" si="16"/>
        <v>12.331756072351419</v>
      </c>
      <c r="M183" s="202">
        <v>23.563136176066028</v>
      </c>
      <c r="N183" s="202">
        <v>1.6363167818981772</v>
      </c>
      <c r="O183" s="10">
        <f t="shared" si="17"/>
        <v>93.584645722822074</v>
      </c>
      <c r="P183" s="11">
        <f t="shared" si="18"/>
        <v>0.15784220901133764</v>
      </c>
    </row>
    <row r="184" spans="1:16" x14ac:dyDescent="0.35">
      <c r="A184" s="9">
        <f t="shared" si="19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 t="shared" si="21"/>
        <v>1245.1200000000001</v>
      </c>
      <c r="G184" s="8"/>
      <c r="H184" s="8">
        <v>1</v>
      </c>
      <c r="I184" s="8">
        <v>23</v>
      </c>
      <c r="J184" s="217">
        <f t="shared" si="20"/>
        <v>1.6537467700258397E-2</v>
      </c>
      <c r="K184" s="209">
        <f t="shared" si="15"/>
        <v>70.804341085271304</v>
      </c>
      <c r="L184" s="202">
        <f t="shared" si="16"/>
        <v>15.576955038759687</v>
      </c>
      <c r="M184" s="202">
        <v>29.76396148555709</v>
      </c>
      <c r="N184" s="202">
        <v>2.0669264613450657</v>
      </c>
      <c r="O184" s="10">
        <f t="shared" si="17"/>
        <v>118.21218407093315</v>
      </c>
      <c r="P184" s="11">
        <f t="shared" si="18"/>
        <v>9.4940394557097421E-2</v>
      </c>
    </row>
    <row r="185" spans="1:16" x14ac:dyDescent="0.35">
      <c r="A185" s="9">
        <f t="shared" si="19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 t="shared" si="21"/>
        <v>274.64999999999998</v>
      </c>
      <c r="G185" s="8"/>
      <c r="H185" s="8"/>
      <c r="I185" s="8">
        <v>6</v>
      </c>
      <c r="J185" s="217">
        <f t="shared" si="20"/>
        <v>4.1343669250645991E-3</v>
      </c>
      <c r="K185" s="209">
        <f t="shared" ref="K185:K244" si="22">J185*$K$2</f>
        <v>17.701085271317826</v>
      </c>
      <c r="L185" s="202">
        <f t="shared" si="16"/>
        <v>3.8942387596899217</v>
      </c>
      <c r="M185" s="202">
        <v>7.4409903713892724</v>
      </c>
      <c r="N185" s="202">
        <v>0.51673161533626644</v>
      </c>
      <c r="O185" s="10">
        <f t="shared" si="17"/>
        <v>29.553046017733287</v>
      </c>
      <c r="P185" s="11">
        <f t="shared" si="18"/>
        <v>0.10760257060889601</v>
      </c>
    </row>
    <row r="186" spans="1:16" x14ac:dyDescent="0.35">
      <c r="A186" s="9">
        <f t="shared" si="19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 t="shared" si="21"/>
        <v>446.05</v>
      </c>
      <c r="G186" s="8">
        <v>1</v>
      </c>
      <c r="H186" s="8"/>
      <c r="I186" s="8">
        <v>6</v>
      </c>
      <c r="J186" s="217">
        <f t="shared" si="20"/>
        <v>4.8234280792420325E-3</v>
      </c>
      <c r="K186" s="209">
        <f t="shared" si="22"/>
        <v>20.6512661498708</v>
      </c>
      <c r="L186" s="202">
        <f t="shared" ref="L186:L245" si="23">K186*0.22</f>
        <v>4.543278552971576</v>
      </c>
      <c r="M186" s="202">
        <v>8.6811554332874827</v>
      </c>
      <c r="N186" s="202">
        <v>1.1219358893777498</v>
      </c>
      <c r="O186" s="10">
        <f t="shared" si="17"/>
        <v>34.99763602550761</v>
      </c>
      <c r="P186" s="11">
        <f t="shared" si="18"/>
        <v>7.8461239828511622E-2</v>
      </c>
    </row>
    <row r="187" spans="1:16" x14ac:dyDescent="0.35">
      <c r="A187" s="9">
        <f t="shared" si="19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 t="shared" si="21"/>
        <v>784</v>
      </c>
      <c r="G187" s="8"/>
      <c r="H187" s="8"/>
      <c r="I187" s="8">
        <v>20</v>
      </c>
      <c r="J187" s="217">
        <f t="shared" si="20"/>
        <v>1.3781223083548665E-2</v>
      </c>
      <c r="K187" s="209">
        <f t="shared" si="22"/>
        <v>59.003617571059429</v>
      </c>
      <c r="L187" s="202">
        <f t="shared" si="23"/>
        <v>12.980795865633075</v>
      </c>
      <c r="M187" s="202">
        <v>24.803301237964234</v>
      </c>
      <c r="N187" s="202">
        <v>1.7224387177875549</v>
      </c>
      <c r="O187" s="10">
        <f t="shared" si="17"/>
        <v>98.510153392444295</v>
      </c>
      <c r="P187" s="11">
        <f t="shared" si="18"/>
        <v>0.12565070585770957</v>
      </c>
    </row>
    <row r="188" spans="1:16" x14ac:dyDescent="0.35">
      <c r="A188" s="9">
        <f t="shared" si="19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 t="shared" si="21"/>
        <v>322.09999999999997</v>
      </c>
      <c r="G188" s="8"/>
      <c r="H188" s="8">
        <v>1</v>
      </c>
      <c r="I188" s="8">
        <v>6</v>
      </c>
      <c r="J188" s="217">
        <f t="shared" si="20"/>
        <v>4.8234280792420325E-3</v>
      </c>
      <c r="K188" s="209">
        <f t="shared" si="22"/>
        <v>20.6512661498708</v>
      </c>
      <c r="L188" s="202">
        <f t="shared" si="23"/>
        <v>4.543278552971576</v>
      </c>
      <c r="M188" s="202">
        <v>8.6811554332874827</v>
      </c>
      <c r="N188" s="202">
        <v>0.60285355122564421</v>
      </c>
      <c r="O188" s="10">
        <f t="shared" si="17"/>
        <v>34.4785536873555</v>
      </c>
      <c r="P188" s="11">
        <f t="shared" si="18"/>
        <v>0.10704301051647161</v>
      </c>
    </row>
    <row r="189" spans="1:16" x14ac:dyDescent="0.35">
      <c r="A189" s="9">
        <f t="shared" si="19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 t="shared" si="21"/>
        <v>543.79999999999995</v>
      </c>
      <c r="G189" s="8"/>
      <c r="H189" s="8"/>
      <c r="I189" s="8">
        <v>12</v>
      </c>
      <c r="J189" s="217">
        <f t="shared" si="20"/>
        <v>8.2687338501291983E-3</v>
      </c>
      <c r="K189" s="209">
        <f t="shared" si="22"/>
        <v>35.402170542635652</v>
      </c>
      <c r="L189" s="202">
        <f t="shared" si="23"/>
        <v>7.7884775193798435</v>
      </c>
      <c r="M189" s="202">
        <v>14.881980742778545</v>
      </c>
      <c r="N189" s="202">
        <v>1.0334632306725329</v>
      </c>
      <c r="O189" s="10">
        <f t="shared" si="17"/>
        <v>59.106092035466574</v>
      </c>
      <c r="P189" s="11">
        <f t="shared" si="18"/>
        <v>0.10869086435356119</v>
      </c>
    </row>
    <row r="190" spans="1:16" x14ac:dyDescent="0.35">
      <c r="A190" s="9">
        <f t="shared" si="19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 t="shared" si="21"/>
        <v>556.6</v>
      </c>
      <c r="G190" s="8"/>
      <c r="H190" s="8"/>
      <c r="I190" s="8">
        <v>12</v>
      </c>
      <c r="J190" s="217">
        <f t="shared" si="20"/>
        <v>8.2687338501291983E-3</v>
      </c>
      <c r="K190" s="209">
        <f t="shared" si="22"/>
        <v>35.402170542635652</v>
      </c>
      <c r="L190" s="202">
        <f t="shared" si="23"/>
        <v>7.7884775193798435</v>
      </c>
      <c r="M190" s="202">
        <v>14.881980742778545</v>
      </c>
      <c r="N190" s="202">
        <v>1.0334632306725329</v>
      </c>
      <c r="O190" s="10">
        <f t="shared" si="17"/>
        <v>59.106092035466574</v>
      </c>
      <c r="P190" s="11">
        <f t="shared" si="18"/>
        <v>0.10619132597101433</v>
      </c>
    </row>
    <row r="191" spans="1:16" x14ac:dyDescent="0.35">
      <c r="A191" s="9">
        <f t="shared" si="19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 t="shared" si="21"/>
        <v>151.5</v>
      </c>
      <c r="G191" s="8"/>
      <c r="H191" s="8"/>
      <c r="I191" s="8">
        <v>4</v>
      </c>
      <c r="J191" s="217">
        <f t="shared" si="20"/>
        <v>2.7562446167097329E-3</v>
      </c>
      <c r="K191" s="209">
        <f t="shared" si="22"/>
        <v>11.800723514211885</v>
      </c>
      <c r="L191" s="202">
        <f t="shared" si="23"/>
        <v>2.5961591731266149</v>
      </c>
      <c r="M191" s="202">
        <v>4.9606602475928474</v>
      </c>
      <c r="N191" s="202">
        <v>0.34448774355751094</v>
      </c>
      <c r="O191" s="10">
        <f t="shared" si="17"/>
        <v>19.70203067848886</v>
      </c>
      <c r="P191" s="11">
        <f t="shared" si="18"/>
        <v>0.13004640711873836</v>
      </c>
    </row>
    <row r="192" spans="1:16" x14ac:dyDescent="0.35">
      <c r="A192" s="9">
        <f t="shared" si="19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 t="shared" si="21"/>
        <v>359.79999999999995</v>
      </c>
      <c r="G192" s="8">
        <v>1</v>
      </c>
      <c r="H192" s="8"/>
      <c r="I192" s="8">
        <v>7</v>
      </c>
      <c r="J192" s="217">
        <f t="shared" si="20"/>
        <v>5.5124892334194658E-3</v>
      </c>
      <c r="K192" s="209">
        <f t="shared" si="22"/>
        <v>23.60144702842377</v>
      </c>
      <c r="L192" s="202">
        <f t="shared" si="23"/>
        <v>5.1923183462532299</v>
      </c>
      <c r="M192" s="202">
        <v>9.9213204951856948</v>
      </c>
      <c r="N192" s="202">
        <v>0.68897548711502188</v>
      </c>
      <c r="O192" s="10">
        <f t="shared" si="17"/>
        <v>39.404061356977721</v>
      </c>
      <c r="P192" s="11">
        <f t="shared" si="18"/>
        <v>0.10951656852967684</v>
      </c>
    </row>
    <row r="193" spans="1:16" x14ac:dyDescent="0.35">
      <c r="A193" s="9">
        <f t="shared" si="19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 t="shared" si="21"/>
        <v>383</v>
      </c>
      <c r="G193" s="8"/>
      <c r="H193" s="8"/>
      <c r="I193" s="8">
        <v>8</v>
      </c>
      <c r="J193" s="217">
        <f t="shared" si="20"/>
        <v>5.5124892334194658E-3</v>
      </c>
      <c r="K193" s="209">
        <f t="shared" si="22"/>
        <v>23.60144702842377</v>
      </c>
      <c r="L193" s="202">
        <f t="shared" si="23"/>
        <v>5.1923183462532299</v>
      </c>
      <c r="M193" s="202">
        <v>9.9213204951856948</v>
      </c>
      <c r="N193" s="202">
        <v>0.68897548711502188</v>
      </c>
      <c r="O193" s="10">
        <f t="shared" si="17"/>
        <v>39.404061356977721</v>
      </c>
      <c r="P193" s="11">
        <f t="shared" si="18"/>
        <v>0.10288266672840136</v>
      </c>
    </row>
    <row r="194" spans="1:16" x14ac:dyDescent="0.35">
      <c r="A194" s="9">
        <f t="shared" si="19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 t="shared" si="21"/>
        <v>353.6</v>
      </c>
      <c r="G194" s="8"/>
      <c r="H194" s="8"/>
      <c r="I194" s="8">
        <v>9</v>
      </c>
      <c r="J194" s="217">
        <f t="shared" si="20"/>
        <v>6.2015503875968991E-3</v>
      </c>
      <c r="K194" s="209">
        <f t="shared" si="22"/>
        <v>26.551627906976744</v>
      </c>
      <c r="L194" s="202">
        <f t="shared" si="23"/>
        <v>5.8413581395348837</v>
      </c>
      <c r="M194" s="202">
        <v>11.161485557083907</v>
      </c>
      <c r="N194" s="202">
        <v>0.77509742300439965</v>
      </c>
      <c r="O194" s="10">
        <f t="shared" si="17"/>
        <v>44.329569026599934</v>
      </c>
      <c r="P194" s="11">
        <f t="shared" si="18"/>
        <v>0.12536642824264688</v>
      </c>
    </row>
    <row r="195" spans="1:16" x14ac:dyDescent="0.35">
      <c r="A195" s="9">
        <f t="shared" si="19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 t="shared" si="21"/>
        <v>548.24</v>
      </c>
      <c r="G195" s="8"/>
      <c r="H195" s="8">
        <v>1</v>
      </c>
      <c r="I195" s="8">
        <v>10</v>
      </c>
      <c r="J195" s="217">
        <f t="shared" si="20"/>
        <v>7.5796726959517658E-3</v>
      </c>
      <c r="K195" s="209">
        <f t="shared" si="22"/>
        <v>32.451989664082689</v>
      </c>
      <c r="L195" s="202">
        <f t="shared" si="23"/>
        <v>7.1394377260981914</v>
      </c>
      <c r="M195" s="202">
        <v>13.641815680880331</v>
      </c>
      <c r="N195" s="202">
        <v>0.94734129478315521</v>
      </c>
      <c r="O195" s="10">
        <f t="shared" si="17"/>
        <v>54.180584365844368</v>
      </c>
      <c r="P195" s="11">
        <f t="shared" si="18"/>
        <v>9.8826397865614271E-2</v>
      </c>
    </row>
    <row r="196" spans="1:16" x14ac:dyDescent="0.35">
      <c r="A196" s="9">
        <f t="shared" si="19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 t="shared" si="21"/>
        <v>287</v>
      </c>
      <c r="G196" s="8">
        <v>1</v>
      </c>
      <c r="H196" s="8"/>
      <c r="I196" s="8">
        <v>7</v>
      </c>
      <c r="J196" s="217">
        <f t="shared" si="20"/>
        <v>5.5124892334194658E-3</v>
      </c>
      <c r="K196" s="209">
        <f t="shared" si="22"/>
        <v>23.60144702842377</v>
      </c>
      <c r="L196" s="202">
        <f t="shared" si="23"/>
        <v>5.1923183462532299</v>
      </c>
      <c r="M196" s="202">
        <v>9.9213204951856948</v>
      </c>
      <c r="N196" s="202">
        <v>0.68897548711502188</v>
      </c>
      <c r="O196" s="10">
        <f t="shared" ref="O196:O258" si="24">K196+L196+M196+N196</f>
        <v>39.404061356977721</v>
      </c>
      <c r="P196" s="11">
        <f t="shared" ref="P196:P258" si="25">O196/F196</f>
        <v>0.13729638103476557</v>
      </c>
    </row>
    <row r="197" spans="1:16" x14ac:dyDescent="0.35">
      <c r="A197" s="9">
        <f t="shared" si="19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 t="shared" si="21"/>
        <v>163</v>
      </c>
      <c r="G197" s="8"/>
      <c r="H197" s="8"/>
      <c r="I197" s="8">
        <v>5</v>
      </c>
      <c r="J197" s="217">
        <f t="shared" si="20"/>
        <v>3.4453057708871662E-3</v>
      </c>
      <c r="K197" s="209">
        <f t="shared" si="22"/>
        <v>14.750904392764857</v>
      </c>
      <c r="L197" s="202">
        <f t="shared" si="23"/>
        <v>3.2451989664082688</v>
      </c>
      <c r="M197" s="202">
        <v>6.2008253094910586</v>
      </c>
      <c r="N197" s="202">
        <v>0.43060967944688872</v>
      </c>
      <c r="O197" s="10">
        <f t="shared" si="24"/>
        <v>24.627538348111074</v>
      </c>
      <c r="P197" s="11">
        <f t="shared" si="25"/>
        <v>0.15108919231969983</v>
      </c>
    </row>
    <row r="198" spans="1:16" x14ac:dyDescent="0.35">
      <c r="A198" s="9">
        <f t="shared" si="19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 t="shared" si="21"/>
        <v>250.48</v>
      </c>
      <c r="G198" s="8"/>
      <c r="H198" s="8"/>
      <c r="I198" s="8">
        <v>6</v>
      </c>
      <c r="J198" s="217">
        <f t="shared" si="20"/>
        <v>4.1343669250645991E-3</v>
      </c>
      <c r="K198" s="209">
        <f t="shared" si="22"/>
        <v>17.701085271317826</v>
      </c>
      <c r="L198" s="202">
        <f t="shared" si="23"/>
        <v>3.8942387596899217</v>
      </c>
      <c r="M198" s="202">
        <v>7.4409903713892724</v>
      </c>
      <c r="N198" s="202">
        <v>0.51673161533626644</v>
      </c>
      <c r="O198" s="10">
        <f t="shared" si="24"/>
        <v>29.553046017733287</v>
      </c>
      <c r="P198" s="11">
        <f t="shared" si="25"/>
        <v>0.11798565161982309</v>
      </c>
    </row>
    <row r="199" spans="1:16" x14ac:dyDescent="0.35">
      <c r="A199" s="9">
        <f t="shared" ref="A199:A262" si="26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 t="shared" si="21"/>
        <v>849.38</v>
      </c>
      <c r="G199" s="8"/>
      <c r="H199" s="8"/>
      <c r="I199" s="8">
        <v>22</v>
      </c>
      <c r="J199" s="217">
        <f t="shared" ref="J199:J262" si="27">4/5805*(I199+H199+G199)</f>
        <v>1.5159345391903532E-2</v>
      </c>
      <c r="K199" s="209">
        <f t="shared" si="22"/>
        <v>64.903979328165377</v>
      </c>
      <c r="L199" s="202">
        <f t="shared" si="23"/>
        <v>14.278875452196383</v>
      </c>
      <c r="M199" s="202">
        <v>27.283631361760662</v>
      </c>
      <c r="N199" s="202">
        <v>1.8946825895663104</v>
      </c>
      <c r="O199" s="10">
        <f t="shared" si="24"/>
        <v>108.36116873168874</v>
      </c>
      <c r="P199" s="11">
        <f t="shared" si="25"/>
        <v>0.1275767839267333</v>
      </c>
    </row>
    <row r="200" spans="1:16" x14ac:dyDescent="0.35">
      <c r="A200" s="9">
        <f t="shared" si="26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 t="shared" si="21"/>
        <v>413.7</v>
      </c>
      <c r="G200" s="8"/>
      <c r="H200" s="8"/>
      <c r="I200" s="8">
        <v>11</v>
      </c>
      <c r="J200" s="217">
        <f t="shared" si="27"/>
        <v>7.5796726959517658E-3</v>
      </c>
      <c r="K200" s="209">
        <f t="shared" si="22"/>
        <v>32.451989664082689</v>
      </c>
      <c r="L200" s="202">
        <f t="shared" si="23"/>
        <v>7.1394377260981914</v>
      </c>
      <c r="M200" s="202">
        <v>13.641815680880331</v>
      </c>
      <c r="N200" s="202">
        <v>0.94734129478315521</v>
      </c>
      <c r="O200" s="10">
        <f t="shared" si="24"/>
        <v>54.180584365844368</v>
      </c>
      <c r="P200" s="11">
        <f t="shared" si="25"/>
        <v>0.1309658795403538</v>
      </c>
    </row>
    <row r="201" spans="1:16" x14ac:dyDescent="0.35">
      <c r="A201" s="9">
        <f t="shared" si="26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 t="shared" si="21"/>
        <v>301.8</v>
      </c>
      <c r="G201" s="8"/>
      <c r="H201" s="8"/>
      <c r="I201" s="8">
        <v>7</v>
      </c>
      <c r="J201" s="217">
        <f t="shared" si="27"/>
        <v>4.8234280792420325E-3</v>
      </c>
      <c r="K201" s="209">
        <f t="shared" si="22"/>
        <v>20.6512661498708</v>
      </c>
      <c r="L201" s="202">
        <f t="shared" si="23"/>
        <v>4.543278552971576</v>
      </c>
      <c r="M201" s="202">
        <v>8.6811554332874827</v>
      </c>
      <c r="N201" s="202">
        <v>0.60285355122564421</v>
      </c>
      <c r="O201" s="10">
        <f t="shared" si="24"/>
        <v>34.4785536873555</v>
      </c>
      <c r="P201" s="11">
        <f t="shared" si="25"/>
        <v>0.11424305396738071</v>
      </c>
    </row>
    <row r="202" spans="1:16" x14ac:dyDescent="0.35">
      <c r="A202" s="9">
        <f t="shared" si="26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 t="shared" si="21"/>
        <v>417.1</v>
      </c>
      <c r="G202" s="8"/>
      <c r="H202" s="8">
        <v>1</v>
      </c>
      <c r="I202" s="8">
        <v>6</v>
      </c>
      <c r="J202" s="217">
        <f t="shared" si="27"/>
        <v>4.8234280792420325E-3</v>
      </c>
      <c r="K202" s="209">
        <f t="shared" si="22"/>
        <v>20.6512661498708</v>
      </c>
      <c r="L202" s="202">
        <f t="shared" si="23"/>
        <v>4.543278552971576</v>
      </c>
      <c r="M202" s="202">
        <v>8.6811554332874827</v>
      </c>
      <c r="N202" s="202">
        <v>0.60285355122564421</v>
      </c>
      <c r="O202" s="10">
        <f t="shared" si="24"/>
        <v>34.4785536873555</v>
      </c>
      <c r="P202" s="11">
        <f t="shared" si="25"/>
        <v>8.2662559787474221E-2</v>
      </c>
    </row>
    <row r="203" spans="1:16" x14ac:dyDescent="0.35">
      <c r="A203" s="9">
        <f t="shared" si="26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 t="shared" si="21"/>
        <v>191.3</v>
      </c>
      <c r="G203" s="8"/>
      <c r="H203" s="8"/>
      <c r="I203" s="8">
        <v>4</v>
      </c>
      <c r="J203" s="217">
        <f t="shared" si="27"/>
        <v>2.7562446167097329E-3</v>
      </c>
      <c r="K203" s="209">
        <f t="shared" si="22"/>
        <v>11.800723514211885</v>
      </c>
      <c r="L203" s="202">
        <f t="shared" si="23"/>
        <v>2.5961591731266149</v>
      </c>
      <c r="M203" s="202">
        <v>4.9606602475928474</v>
      </c>
      <c r="N203" s="202">
        <v>0.34448774355751094</v>
      </c>
      <c r="O203" s="10">
        <f t="shared" si="24"/>
        <v>19.70203067848886</v>
      </c>
      <c r="P203" s="11">
        <f t="shared" si="25"/>
        <v>0.10299022832456278</v>
      </c>
    </row>
    <row r="204" spans="1:16" x14ac:dyDescent="0.35">
      <c r="A204" s="9">
        <f t="shared" si="26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 t="shared" si="21"/>
        <v>319.3</v>
      </c>
      <c r="G204" s="8"/>
      <c r="H204" s="8"/>
      <c r="I204" s="8">
        <v>9</v>
      </c>
      <c r="J204" s="217">
        <f t="shared" si="27"/>
        <v>6.2015503875968991E-3</v>
      </c>
      <c r="K204" s="209">
        <f t="shared" si="22"/>
        <v>26.551627906976744</v>
      </c>
      <c r="L204" s="202">
        <f t="shared" si="23"/>
        <v>5.8413581395348837</v>
      </c>
      <c r="M204" s="202">
        <v>11.161485557083907</v>
      </c>
      <c r="N204" s="202">
        <v>0.77509742300439965</v>
      </c>
      <c r="O204" s="10">
        <f t="shared" si="24"/>
        <v>44.329569026599934</v>
      </c>
      <c r="P204" s="11">
        <f t="shared" si="25"/>
        <v>0.13883360171186951</v>
      </c>
    </row>
    <row r="205" spans="1:16" x14ac:dyDescent="0.35">
      <c r="A205" s="9">
        <f t="shared" si="26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 t="shared" si="21"/>
        <v>481.74</v>
      </c>
      <c r="G205" s="8"/>
      <c r="H205" s="8"/>
      <c r="I205" s="8">
        <v>10</v>
      </c>
      <c r="J205" s="217">
        <f t="shared" si="27"/>
        <v>6.8906115417743325E-3</v>
      </c>
      <c r="K205" s="209">
        <f t="shared" si="22"/>
        <v>29.501808785529715</v>
      </c>
      <c r="L205" s="202">
        <f t="shared" si="23"/>
        <v>6.4903979328165375</v>
      </c>
      <c r="M205" s="202">
        <v>12.401650618982117</v>
      </c>
      <c r="N205" s="202">
        <v>0.86121935889377743</v>
      </c>
      <c r="O205" s="10">
        <f t="shared" si="24"/>
        <v>49.255076696222147</v>
      </c>
      <c r="P205" s="11">
        <f t="shared" si="25"/>
        <v>0.10224410822481451</v>
      </c>
    </row>
    <row r="206" spans="1:16" x14ac:dyDescent="0.35">
      <c r="A206" s="9">
        <f t="shared" si="26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 t="shared" si="21"/>
        <v>503.3</v>
      </c>
      <c r="G206" s="8"/>
      <c r="H206" s="8"/>
      <c r="I206" s="8">
        <v>12</v>
      </c>
      <c r="J206" s="217">
        <f t="shared" si="27"/>
        <v>8.2687338501291983E-3</v>
      </c>
      <c r="K206" s="209">
        <f t="shared" si="22"/>
        <v>35.402170542635652</v>
      </c>
      <c r="L206" s="202">
        <f t="shared" si="23"/>
        <v>7.7884775193798435</v>
      </c>
      <c r="M206" s="202">
        <v>14.881980742778545</v>
      </c>
      <c r="N206" s="202">
        <v>1.0334632306725329</v>
      </c>
      <c r="O206" s="10">
        <f t="shared" si="24"/>
        <v>59.106092035466574</v>
      </c>
      <c r="P206" s="11">
        <f t="shared" si="25"/>
        <v>0.11743709921610684</v>
      </c>
    </row>
    <row r="207" spans="1:16" x14ac:dyDescent="0.35">
      <c r="A207" s="9">
        <f t="shared" si="26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 t="shared" si="21"/>
        <v>727.33</v>
      </c>
      <c r="G207" s="8"/>
      <c r="H207" s="8">
        <v>1</v>
      </c>
      <c r="I207" s="8">
        <v>11</v>
      </c>
      <c r="J207" s="217">
        <f t="shared" si="27"/>
        <v>8.2687338501291983E-3</v>
      </c>
      <c r="K207" s="209">
        <f t="shared" si="22"/>
        <v>35.402170542635652</v>
      </c>
      <c r="L207" s="202">
        <f t="shared" si="23"/>
        <v>7.7884775193798435</v>
      </c>
      <c r="M207" s="202">
        <v>14.881980742778545</v>
      </c>
      <c r="N207" s="202">
        <v>1.0334632306725329</v>
      </c>
      <c r="O207" s="10">
        <f t="shared" si="24"/>
        <v>59.106092035466574</v>
      </c>
      <c r="P207" s="11">
        <f t="shared" si="25"/>
        <v>8.1264476971205049E-2</v>
      </c>
    </row>
    <row r="208" spans="1:16" x14ac:dyDescent="0.35">
      <c r="A208" s="9">
        <f t="shared" si="26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 t="shared" si="21"/>
        <v>628.35</v>
      </c>
      <c r="G208" s="8"/>
      <c r="H208" s="8"/>
      <c r="I208" s="8">
        <v>13</v>
      </c>
      <c r="J208" s="217">
        <f t="shared" si="27"/>
        <v>8.9577950043066325E-3</v>
      </c>
      <c r="K208" s="209">
        <f t="shared" si="22"/>
        <v>38.352351421188629</v>
      </c>
      <c r="L208" s="202">
        <f t="shared" si="23"/>
        <v>8.4375173126614982</v>
      </c>
      <c r="M208" s="202">
        <v>16.122145804676755</v>
      </c>
      <c r="N208" s="202">
        <v>1.1195851665619105</v>
      </c>
      <c r="O208" s="10">
        <f t="shared" si="24"/>
        <v>64.031599705088794</v>
      </c>
      <c r="P208" s="11">
        <f t="shared" si="25"/>
        <v>0.1019043522003482</v>
      </c>
    </row>
    <row r="209" spans="1:16" x14ac:dyDescent="0.35">
      <c r="A209" s="9">
        <f t="shared" si="26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21"/>
        <v>2817.6</v>
      </c>
      <c r="G209" s="8"/>
      <c r="H209" s="8">
        <v>1</v>
      </c>
      <c r="I209" s="8">
        <v>55</v>
      </c>
      <c r="J209" s="217">
        <f t="shared" si="27"/>
        <v>3.858742463393626E-2</v>
      </c>
      <c r="K209" s="209">
        <f t="shared" si="22"/>
        <v>165.2101291989664</v>
      </c>
      <c r="L209" s="202">
        <f t="shared" si="23"/>
        <v>36.346228423772608</v>
      </c>
      <c r="M209" s="202">
        <v>69.449243466299862</v>
      </c>
      <c r="N209" s="202">
        <v>4.8228284098051537</v>
      </c>
      <c r="O209" s="10">
        <f t="shared" si="24"/>
        <v>275.828429498844</v>
      </c>
      <c r="P209" s="11">
        <f t="shared" si="25"/>
        <v>9.7894814558079218E-2</v>
      </c>
    </row>
    <row r="210" spans="1:16" x14ac:dyDescent="0.35">
      <c r="A210" s="9">
        <f t="shared" si="26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 t="shared" si="21"/>
        <v>629.26</v>
      </c>
      <c r="G210" s="8">
        <v>1</v>
      </c>
      <c r="H210" s="8"/>
      <c r="I210" s="8">
        <v>16</v>
      </c>
      <c r="J210" s="217">
        <f t="shared" si="27"/>
        <v>1.1714039621016364E-2</v>
      </c>
      <c r="K210" s="209">
        <f t="shared" si="22"/>
        <v>50.153074935400511</v>
      </c>
      <c r="L210" s="202">
        <f t="shared" si="23"/>
        <v>11.033676485788112</v>
      </c>
      <c r="M210" s="202">
        <v>21.082806052269603</v>
      </c>
      <c r="N210" s="202">
        <v>1.4640729101194216</v>
      </c>
      <c r="O210" s="10">
        <f t="shared" si="24"/>
        <v>83.733630383577662</v>
      </c>
      <c r="P210" s="11">
        <f t="shared" si="25"/>
        <v>0.13306682513361356</v>
      </c>
    </row>
    <row r="211" spans="1:16" x14ac:dyDescent="0.35">
      <c r="A211" s="9">
        <f t="shared" si="26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 t="shared" si="21"/>
        <v>531.4</v>
      </c>
      <c r="G211" s="8"/>
      <c r="H211" s="8"/>
      <c r="I211" s="8">
        <v>11</v>
      </c>
      <c r="J211" s="217">
        <f t="shared" si="27"/>
        <v>7.5796726959517658E-3</v>
      </c>
      <c r="K211" s="209">
        <f t="shared" si="22"/>
        <v>32.451989664082689</v>
      </c>
      <c r="L211" s="202">
        <f t="shared" si="23"/>
        <v>7.1394377260981914</v>
      </c>
      <c r="M211" s="202">
        <v>13.641815680880331</v>
      </c>
      <c r="N211" s="202">
        <v>0.94734129478315521</v>
      </c>
      <c r="O211" s="10">
        <f t="shared" si="24"/>
        <v>54.180584365844368</v>
      </c>
      <c r="P211" s="11">
        <f t="shared" si="25"/>
        <v>0.10195819413971466</v>
      </c>
    </row>
    <row r="212" spans="1:16" x14ac:dyDescent="0.35">
      <c r="A212" s="9">
        <f t="shared" si="26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 t="shared" si="21"/>
        <v>423.85</v>
      </c>
      <c r="G212" s="8"/>
      <c r="H212" s="8"/>
      <c r="I212" s="8">
        <v>9</v>
      </c>
      <c r="J212" s="217">
        <f t="shared" si="27"/>
        <v>6.2015503875968991E-3</v>
      </c>
      <c r="K212" s="209">
        <f t="shared" si="22"/>
        <v>26.551627906976744</v>
      </c>
      <c r="L212" s="202">
        <f t="shared" si="23"/>
        <v>5.8413581395348837</v>
      </c>
      <c r="M212" s="202">
        <v>11.161485557083907</v>
      </c>
      <c r="N212" s="202">
        <v>0.77509742300439965</v>
      </c>
      <c r="O212" s="10">
        <f t="shared" si="24"/>
        <v>44.329569026599934</v>
      </c>
      <c r="P212" s="11">
        <f t="shared" si="25"/>
        <v>0.10458787077173512</v>
      </c>
    </row>
    <row r="213" spans="1:16" x14ac:dyDescent="0.35">
      <c r="A213" s="9">
        <f t="shared" si="26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 t="shared" si="21"/>
        <v>379.4</v>
      </c>
      <c r="G213" s="8"/>
      <c r="H213" s="8"/>
      <c r="I213" s="8">
        <v>6</v>
      </c>
      <c r="J213" s="217">
        <f t="shared" si="27"/>
        <v>4.1343669250645991E-3</v>
      </c>
      <c r="K213" s="209">
        <f t="shared" si="22"/>
        <v>17.701085271317826</v>
      </c>
      <c r="L213" s="202">
        <f t="shared" si="23"/>
        <v>3.8942387596899217</v>
      </c>
      <c r="M213" s="202">
        <v>7.4409903713892724</v>
      </c>
      <c r="N213" s="202">
        <v>0.51673161533626644</v>
      </c>
      <c r="O213" s="10">
        <f t="shared" si="24"/>
        <v>29.553046017733287</v>
      </c>
      <c r="P213" s="11">
        <f t="shared" si="25"/>
        <v>7.7894164516956479E-2</v>
      </c>
    </row>
    <row r="214" spans="1:16" x14ac:dyDescent="0.35">
      <c r="A214" s="9">
        <f t="shared" si="26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21"/>
        <v>2490.7000000000003</v>
      </c>
      <c r="G214" s="8"/>
      <c r="H214" s="8">
        <v>1</v>
      </c>
      <c r="I214" s="8">
        <v>36</v>
      </c>
      <c r="J214" s="217">
        <f t="shared" si="27"/>
        <v>2.5495262704565029E-2</v>
      </c>
      <c r="K214" s="209">
        <f t="shared" si="22"/>
        <v>109.15669250645993</v>
      </c>
      <c r="L214" s="202">
        <f t="shared" si="23"/>
        <v>24.014472351421187</v>
      </c>
      <c r="M214" s="202">
        <v>45.886107290233838</v>
      </c>
      <c r="N214" s="202">
        <v>3.1865116279069765</v>
      </c>
      <c r="O214" s="10">
        <f t="shared" si="24"/>
        <v>182.24378377602193</v>
      </c>
      <c r="P214" s="11">
        <f t="shared" si="25"/>
        <v>7.3169704812310554E-2</v>
      </c>
    </row>
    <row r="215" spans="1:16" x14ac:dyDescent="0.35">
      <c r="A215" s="9">
        <f t="shared" si="26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 t="shared" si="21"/>
        <v>635.55000000000007</v>
      </c>
      <c r="G215" s="8"/>
      <c r="H215" s="8">
        <v>1</v>
      </c>
      <c r="I215" s="8">
        <v>11</v>
      </c>
      <c r="J215" s="217">
        <f t="shared" si="27"/>
        <v>8.2687338501291983E-3</v>
      </c>
      <c r="K215" s="209">
        <f t="shared" si="22"/>
        <v>35.402170542635652</v>
      </c>
      <c r="L215" s="202">
        <f t="shared" si="23"/>
        <v>7.7884775193798435</v>
      </c>
      <c r="M215" s="202">
        <v>14.881980742778545</v>
      </c>
      <c r="N215" s="202">
        <v>1.0334632306725329</v>
      </c>
      <c r="O215" s="10">
        <f t="shared" si="24"/>
        <v>59.106092035466574</v>
      </c>
      <c r="P215" s="11">
        <f t="shared" si="25"/>
        <v>9.2999908796265546E-2</v>
      </c>
    </row>
    <row r="216" spans="1:16" x14ac:dyDescent="0.35">
      <c r="A216" s="9">
        <f t="shared" si="26"/>
        <v>211</v>
      </c>
      <c r="B216" s="8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 t="shared" si="21"/>
        <v>185.1</v>
      </c>
      <c r="G216" s="8"/>
      <c r="H216" s="8"/>
      <c r="I216" s="8">
        <v>3</v>
      </c>
      <c r="J216" s="217">
        <f t="shared" si="27"/>
        <v>2.0671834625322996E-3</v>
      </c>
      <c r="K216" s="209">
        <f t="shared" si="22"/>
        <v>8.850542635658913</v>
      </c>
      <c r="L216" s="202">
        <f t="shared" si="23"/>
        <v>1.9471193798449609</v>
      </c>
      <c r="M216" s="202">
        <v>3.7204951856946362</v>
      </c>
      <c r="N216" s="202">
        <v>0.25836580766813322</v>
      </c>
      <c r="O216" s="10">
        <f t="shared" si="24"/>
        <v>14.776523008866643</v>
      </c>
      <c r="P216" s="11">
        <f t="shared" si="25"/>
        <v>7.9829946023050477E-2</v>
      </c>
    </row>
    <row r="217" spans="1:16" x14ac:dyDescent="0.35">
      <c r="A217" s="9">
        <f t="shared" si="26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 t="shared" si="21"/>
        <v>243.18</v>
      </c>
      <c r="G217" s="8"/>
      <c r="H217" s="8">
        <v>1</v>
      </c>
      <c r="I217" s="8">
        <v>5</v>
      </c>
      <c r="J217" s="217">
        <f t="shared" si="27"/>
        <v>4.1343669250645991E-3</v>
      </c>
      <c r="K217" s="209">
        <f t="shared" si="22"/>
        <v>17.701085271317826</v>
      </c>
      <c r="L217" s="202">
        <f t="shared" si="23"/>
        <v>3.8942387596899217</v>
      </c>
      <c r="M217" s="202">
        <v>7.4409903713892724</v>
      </c>
      <c r="N217" s="202">
        <v>0.51673161533626644</v>
      </c>
      <c r="O217" s="10">
        <f t="shared" si="24"/>
        <v>29.553046017733287</v>
      </c>
      <c r="P217" s="11">
        <f t="shared" si="25"/>
        <v>0.12152745298845828</v>
      </c>
    </row>
    <row r="218" spans="1:16" x14ac:dyDescent="0.35">
      <c r="A218" s="9">
        <f t="shared" si="26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 t="shared" si="21"/>
        <v>187.37</v>
      </c>
      <c r="G218" s="8"/>
      <c r="H218" s="8"/>
      <c r="I218" s="8">
        <v>4</v>
      </c>
      <c r="J218" s="217">
        <f t="shared" si="27"/>
        <v>2.7562446167097329E-3</v>
      </c>
      <c r="K218" s="209">
        <f t="shared" si="22"/>
        <v>11.800723514211885</v>
      </c>
      <c r="L218" s="202">
        <f t="shared" si="23"/>
        <v>2.5961591731266149</v>
      </c>
      <c r="M218" s="202">
        <v>4.9606602475928474</v>
      </c>
      <c r="N218" s="202">
        <v>0.34448774355751094</v>
      </c>
      <c r="O218" s="10">
        <f t="shared" si="24"/>
        <v>19.70203067848886</v>
      </c>
      <c r="P218" s="11">
        <f t="shared" si="25"/>
        <v>0.10515040123012681</v>
      </c>
    </row>
    <row r="219" spans="1:16" x14ac:dyDescent="0.35">
      <c r="A219" s="9">
        <f t="shared" si="26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 t="shared" si="21"/>
        <v>227.1</v>
      </c>
      <c r="G219" s="8"/>
      <c r="H219" s="8"/>
      <c r="I219" s="8">
        <v>4</v>
      </c>
      <c r="J219" s="217">
        <f t="shared" si="27"/>
        <v>2.7562446167097329E-3</v>
      </c>
      <c r="K219" s="209">
        <f t="shared" si="22"/>
        <v>11.800723514211885</v>
      </c>
      <c r="L219" s="202">
        <f t="shared" si="23"/>
        <v>2.5961591731266149</v>
      </c>
      <c r="M219" s="202">
        <v>4.9606602475928474</v>
      </c>
      <c r="N219" s="202">
        <v>0.34448774355751094</v>
      </c>
      <c r="O219" s="10">
        <f t="shared" si="24"/>
        <v>19.70203067848886</v>
      </c>
      <c r="P219" s="11">
        <f t="shared" si="25"/>
        <v>8.6754868685552003E-2</v>
      </c>
    </row>
    <row r="220" spans="1:16" x14ac:dyDescent="0.35">
      <c r="A220" s="9">
        <f t="shared" si="26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 t="shared" si="21"/>
        <v>195.09</v>
      </c>
      <c r="G220" s="8"/>
      <c r="H220" s="8"/>
      <c r="I220" s="8">
        <v>6</v>
      </c>
      <c r="J220" s="217">
        <f t="shared" si="27"/>
        <v>4.1343669250645991E-3</v>
      </c>
      <c r="K220" s="209">
        <f t="shared" si="22"/>
        <v>17.701085271317826</v>
      </c>
      <c r="L220" s="202">
        <f t="shared" si="23"/>
        <v>3.8942387596899217</v>
      </c>
      <c r="M220" s="202">
        <v>7.4409903713892724</v>
      </c>
      <c r="N220" s="202">
        <v>0.51673161533626644</v>
      </c>
      <c r="O220" s="10">
        <f t="shared" si="24"/>
        <v>29.553046017733287</v>
      </c>
      <c r="P220" s="11">
        <f t="shared" si="25"/>
        <v>0.1514841663731267</v>
      </c>
    </row>
    <row r="221" spans="1:16" x14ac:dyDescent="0.35">
      <c r="A221" s="9">
        <f t="shared" si="26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 t="shared" si="21"/>
        <v>194.05</v>
      </c>
      <c r="G221" s="8"/>
      <c r="H221" s="8"/>
      <c r="I221" s="8">
        <v>4</v>
      </c>
      <c r="J221" s="217">
        <f t="shared" si="27"/>
        <v>2.7562446167097329E-3</v>
      </c>
      <c r="K221" s="209">
        <f t="shared" si="22"/>
        <v>11.800723514211885</v>
      </c>
      <c r="L221" s="202">
        <f t="shared" si="23"/>
        <v>2.5961591731266149</v>
      </c>
      <c r="M221" s="202">
        <v>4.9606602475928474</v>
      </c>
      <c r="N221" s="202">
        <v>0.34448774355751094</v>
      </c>
      <c r="O221" s="10">
        <f t="shared" si="24"/>
        <v>19.70203067848886</v>
      </c>
      <c r="P221" s="11">
        <f t="shared" si="25"/>
        <v>0.10153069146348291</v>
      </c>
    </row>
    <row r="222" spans="1:16" x14ac:dyDescent="0.35">
      <c r="A222" s="9">
        <f t="shared" si="26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 t="shared" si="21"/>
        <v>127.3</v>
      </c>
      <c r="G222" s="8"/>
      <c r="H222" s="8"/>
      <c r="I222" s="8">
        <v>3</v>
      </c>
      <c r="J222" s="217">
        <f t="shared" si="27"/>
        <v>2.0671834625322996E-3</v>
      </c>
      <c r="K222" s="209">
        <f t="shared" si="22"/>
        <v>8.850542635658913</v>
      </c>
      <c r="L222" s="202">
        <f t="shared" si="23"/>
        <v>1.9471193798449609</v>
      </c>
      <c r="M222" s="202">
        <v>3.7204951856946362</v>
      </c>
      <c r="N222" s="202">
        <v>0.25836580766813322</v>
      </c>
      <c r="O222" s="10">
        <f t="shared" si="24"/>
        <v>14.776523008866643</v>
      </c>
      <c r="P222" s="11">
        <f t="shared" si="25"/>
        <v>0.1160763787028016</v>
      </c>
    </row>
    <row r="223" spans="1:16" x14ac:dyDescent="0.35">
      <c r="A223" s="9">
        <f t="shared" si="26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 t="shared" si="21"/>
        <v>116.4</v>
      </c>
      <c r="G223" s="8"/>
      <c r="H223" s="8"/>
      <c r="I223" s="8">
        <v>4</v>
      </c>
      <c r="J223" s="217">
        <f t="shared" si="27"/>
        <v>2.7562446167097329E-3</v>
      </c>
      <c r="K223" s="209">
        <f t="shared" si="22"/>
        <v>11.800723514211885</v>
      </c>
      <c r="L223" s="202">
        <f t="shared" si="23"/>
        <v>2.5961591731266149</v>
      </c>
      <c r="M223" s="202">
        <v>4.9606602475928474</v>
      </c>
      <c r="N223" s="202">
        <v>0.34448774355751094</v>
      </c>
      <c r="O223" s="10">
        <f t="shared" si="24"/>
        <v>19.70203067848886</v>
      </c>
      <c r="P223" s="11">
        <f t="shared" si="25"/>
        <v>0.16926143194578058</v>
      </c>
    </row>
    <row r="224" spans="1:16" x14ac:dyDescent="0.35">
      <c r="A224" s="9">
        <f t="shared" si="26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 t="shared" si="21"/>
        <v>182.2</v>
      </c>
      <c r="G224" s="8"/>
      <c r="H224" s="8"/>
      <c r="I224" s="8">
        <v>4</v>
      </c>
      <c r="J224" s="217">
        <f t="shared" si="27"/>
        <v>2.7562446167097329E-3</v>
      </c>
      <c r="K224" s="209">
        <f t="shared" si="22"/>
        <v>11.800723514211885</v>
      </c>
      <c r="L224" s="202">
        <f t="shared" si="23"/>
        <v>2.5961591731266149</v>
      </c>
      <c r="M224" s="202">
        <v>4.9606602475928474</v>
      </c>
      <c r="N224" s="202">
        <v>0.34448774355751094</v>
      </c>
      <c r="O224" s="10">
        <f t="shared" si="24"/>
        <v>19.70203067848886</v>
      </c>
      <c r="P224" s="11">
        <f t="shared" si="25"/>
        <v>0.10813408714867652</v>
      </c>
    </row>
    <row r="225" spans="1:16" x14ac:dyDescent="0.35">
      <c r="A225" s="9">
        <f t="shared" si="26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 t="shared" si="21"/>
        <v>113.4</v>
      </c>
      <c r="G225" s="8"/>
      <c r="H225" s="8"/>
      <c r="I225" s="8">
        <v>3</v>
      </c>
      <c r="J225" s="217">
        <f t="shared" si="27"/>
        <v>2.0671834625322996E-3</v>
      </c>
      <c r="K225" s="209">
        <f t="shared" si="22"/>
        <v>8.850542635658913</v>
      </c>
      <c r="L225" s="202">
        <f t="shared" si="23"/>
        <v>1.9471193798449609</v>
      </c>
      <c r="M225" s="202">
        <v>3.7204951856946362</v>
      </c>
      <c r="N225" s="202">
        <v>0.25836580766813322</v>
      </c>
      <c r="O225" s="10">
        <f t="shared" si="24"/>
        <v>14.776523008866643</v>
      </c>
      <c r="P225" s="11">
        <f t="shared" si="25"/>
        <v>0.13030443570429137</v>
      </c>
    </row>
    <row r="226" spans="1:16" x14ac:dyDescent="0.35">
      <c r="A226" s="9">
        <f t="shared" si="26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 t="shared" si="21"/>
        <v>186.10000000000002</v>
      </c>
      <c r="G226" s="8">
        <v>1</v>
      </c>
      <c r="H226" s="8"/>
      <c r="I226" s="8">
        <v>3</v>
      </c>
      <c r="J226" s="217">
        <f t="shared" si="27"/>
        <v>2.7562446167097329E-3</v>
      </c>
      <c r="K226" s="209">
        <f t="shared" si="22"/>
        <v>11.800723514211885</v>
      </c>
      <c r="L226" s="202">
        <f t="shared" si="23"/>
        <v>2.5961591731266149</v>
      </c>
      <c r="M226" s="202">
        <v>4.9606602475928474</v>
      </c>
      <c r="N226" s="202">
        <v>0.34448774355751094</v>
      </c>
      <c r="O226" s="10">
        <f t="shared" si="24"/>
        <v>19.70203067848886</v>
      </c>
      <c r="P226" s="11">
        <f t="shared" si="25"/>
        <v>0.10586797785324481</v>
      </c>
    </row>
    <row r="227" spans="1:16" x14ac:dyDescent="0.35">
      <c r="A227" s="9">
        <f t="shared" si="26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 t="shared" si="21"/>
        <v>182.7</v>
      </c>
      <c r="G227" s="8"/>
      <c r="H227" s="8"/>
      <c r="I227" s="8">
        <v>4</v>
      </c>
      <c r="J227" s="217">
        <f t="shared" si="27"/>
        <v>2.7562446167097329E-3</v>
      </c>
      <c r="K227" s="209">
        <f t="shared" si="22"/>
        <v>11.800723514211885</v>
      </c>
      <c r="L227" s="202">
        <f t="shared" si="23"/>
        <v>2.5961591731266149</v>
      </c>
      <c r="M227" s="202">
        <v>4.9606602475928474</v>
      </c>
      <c r="N227" s="202">
        <v>0.34448774355751094</v>
      </c>
      <c r="O227" s="10">
        <f t="shared" si="24"/>
        <v>19.70203067848886</v>
      </c>
      <c r="P227" s="11">
        <f t="shared" si="25"/>
        <v>0.10783815368631014</v>
      </c>
    </row>
    <row r="228" spans="1:16" x14ac:dyDescent="0.35">
      <c r="A228" s="9">
        <f t="shared" si="26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 t="shared" si="21"/>
        <v>258.8</v>
      </c>
      <c r="G228" s="8"/>
      <c r="H228" s="8"/>
      <c r="I228" s="8">
        <v>6</v>
      </c>
      <c r="J228" s="217">
        <f t="shared" si="27"/>
        <v>4.1343669250645991E-3</v>
      </c>
      <c r="K228" s="209">
        <f t="shared" si="22"/>
        <v>17.701085271317826</v>
      </c>
      <c r="L228" s="202">
        <f t="shared" si="23"/>
        <v>3.8942387596899217</v>
      </c>
      <c r="M228" s="202">
        <v>7.4409903713892724</v>
      </c>
      <c r="N228" s="202">
        <v>0.51673161533626644</v>
      </c>
      <c r="O228" s="10">
        <f t="shared" si="24"/>
        <v>29.553046017733287</v>
      </c>
      <c r="P228" s="11">
        <f t="shared" si="25"/>
        <v>0.11419260439618735</v>
      </c>
    </row>
    <row r="229" spans="1:16" x14ac:dyDescent="0.35">
      <c r="A229" s="9">
        <f t="shared" si="26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 t="shared" si="21"/>
        <v>164.85</v>
      </c>
      <c r="G229" s="8"/>
      <c r="H229" s="8"/>
      <c r="I229" s="8">
        <v>4</v>
      </c>
      <c r="J229" s="217">
        <f t="shared" si="27"/>
        <v>2.7562446167097329E-3</v>
      </c>
      <c r="K229" s="209">
        <f t="shared" si="22"/>
        <v>11.800723514211885</v>
      </c>
      <c r="L229" s="202">
        <f t="shared" si="23"/>
        <v>2.5961591731266149</v>
      </c>
      <c r="M229" s="202">
        <v>4.9606602475928474</v>
      </c>
      <c r="N229" s="202">
        <v>0.34448774355751094</v>
      </c>
      <c r="O229" s="10">
        <f t="shared" si="24"/>
        <v>19.70203067848886</v>
      </c>
      <c r="P229" s="11">
        <f t="shared" si="25"/>
        <v>0.11951489644215263</v>
      </c>
    </row>
    <row r="230" spans="1:16" x14ac:dyDescent="0.35">
      <c r="A230" s="9">
        <f t="shared" si="26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 t="shared" ref="F230:F249" si="28">C230+D230+E230</f>
        <v>188.2</v>
      </c>
      <c r="G230" s="8"/>
      <c r="H230" s="8"/>
      <c r="I230" s="8">
        <v>4</v>
      </c>
      <c r="J230" s="217">
        <f t="shared" si="27"/>
        <v>2.7562446167097329E-3</v>
      </c>
      <c r="K230" s="209">
        <f t="shared" si="22"/>
        <v>11.800723514211885</v>
      </c>
      <c r="L230" s="202">
        <f t="shared" si="23"/>
        <v>2.5961591731266149</v>
      </c>
      <c r="M230" s="202">
        <v>4.9606602475928474</v>
      </c>
      <c r="N230" s="202">
        <v>0.34448774355751094</v>
      </c>
      <c r="O230" s="10">
        <f t="shared" si="24"/>
        <v>19.70203067848886</v>
      </c>
      <c r="P230" s="11">
        <f t="shared" si="25"/>
        <v>0.10468666672948386</v>
      </c>
    </row>
    <row r="231" spans="1:16" x14ac:dyDescent="0.35">
      <c r="A231" s="9">
        <f t="shared" si="26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 t="shared" si="28"/>
        <v>146.69999999999999</v>
      </c>
      <c r="G231" s="8"/>
      <c r="H231" s="8"/>
      <c r="I231" s="8">
        <v>4</v>
      </c>
      <c r="J231" s="217">
        <f t="shared" si="27"/>
        <v>2.7562446167097329E-3</v>
      </c>
      <c r="K231" s="209">
        <f t="shared" si="22"/>
        <v>11.800723514211885</v>
      </c>
      <c r="L231" s="202">
        <f t="shared" si="23"/>
        <v>2.5961591731266149</v>
      </c>
      <c r="M231" s="202">
        <v>4.9606602475928474</v>
      </c>
      <c r="N231" s="202">
        <v>0.34448774355751094</v>
      </c>
      <c r="O231" s="10">
        <f t="shared" si="24"/>
        <v>19.70203067848886</v>
      </c>
      <c r="P231" s="11">
        <f t="shared" si="25"/>
        <v>0.13430150428417764</v>
      </c>
    </row>
    <row r="232" spans="1:16" x14ac:dyDescent="0.35">
      <c r="A232" s="9">
        <f t="shared" si="26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 t="shared" si="28"/>
        <v>472.42</v>
      </c>
      <c r="G232" s="8"/>
      <c r="H232" s="8"/>
      <c r="I232" s="8">
        <v>9</v>
      </c>
      <c r="J232" s="217">
        <f t="shared" si="27"/>
        <v>6.2015503875968991E-3</v>
      </c>
      <c r="K232" s="209">
        <f t="shared" si="22"/>
        <v>26.551627906976744</v>
      </c>
      <c r="L232" s="202">
        <f t="shared" si="23"/>
        <v>5.8413581395348837</v>
      </c>
      <c r="M232" s="202">
        <v>11.161485557083907</v>
      </c>
      <c r="N232" s="202">
        <v>0.77509742300439965</v>
      </c>
      <c r="O232" s="10">
        <f t="shared" si="24"/>
        <v>44.329569026599934</v>
      </c>
      <c r="P232" s="11">
        <f t="shared" si="25"/>
        <v>9.3835081128233203E-2</v>
      </c>
    </row>
    <row r="233" spans="1:16" x14ac:dyDescent="0.35">
      <c r="A233" s="9">
        <f t="shared" si="26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 t="shared" si="28"/>
        <v>260.05</v>
      </c>
      <c r="G233" s="8"/>
      <c r="H233" s="8"/>
      <c r="I233" s="8">
        <v>6</v>
      </c>
      <c r="J233" s="217">
        <f t="shared" si="27"/>
        <v>4.1343669250645991E-3</v>
      </c>
      <c r="K233" s="209">
        <f t="shared" si="22"/>
        <v>17.701085271317826</v>
      </c>
      <c r="L233" s="202">
        <f t="shared" si="23"/>
        <v>3.8942387596899217</v>
      </c>
      <c r="M233" s="202">
        <v>7.4409903713892724</v>
      </c>
      <c r="N233" s="202">
        <v>0.51673161533626644</v>
      </c>
      <c r="O233" s="10">
        <f t="shared" si="24"/>
        <v>29.553046017733287</v>
      </c>
      <c r="P233" s="11">
        <f t="shared" si="25"/>
        <v>0.11364370704761886</v>
      </c>
    </row>
    <row r="234" spans="1:16" x14ac:dyDescent="0.35">
      <c r="A234" s="9">
        <f t="shared" si="26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 t="shared" si="28"/>
        <v>233.91</v>
      </c>
      <c r="G234" s="8"/>
      <c r="H234" s="8"/>
      <c r="I234" s="8">
        <v>5</v>
      </c>
      <c r="J234" s="217">
        <f t="shared" si="27"/>
        <v>3.4453057708871662E-3</v>
      </c>
      <c r="K234" s="209">
        <f t="shared" si="22"/>
        <v>14.750904392764857</v>
      </c>
      <c r="L234" s="202">
        <f t="shared" si="23"/>
        <v>3.2451989664082688</v>
      </c>
      <c r="M234" s="202">
        <v>6.2008253094910586</v>
      </c>
      <c r="N234" s="202">
        <v>0.43060967944688872</v>
      </c>
      <c r="O234" s="10">
        <f t="shared" si="24"/>
        <v>24.627538348111074</v>
      </c>
      <c r="P234" s="11">
        <f t="shared" si="25"/>
        <v>0.10528638514005846</v>
      </c>
    </row>
    <row r="235" spans="1:16" x14ac:dyDescent="0.35">
      <c r="A235" s="9">
        <f t="shared" si="26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 t="shared" si="28"/>
        <v>267.60000000000002</v>
      </c>
      <c r="G235" s="8"/>
      <c r="H235" s="8">
        <v>1</v>
      </c>
      <c r="I235" s="8">
        <v>5</v>
      </c>
      <c r="J235" s="217">
        <f t="shared" si="27"/>
        <v>4.1343669250645991E-3</v>
      </c>
      <c r="K235" s="209">
        <f t="shared" si="22"/>
        <v>17.701085271317826</v>
      </c>
      <c r="L235" s="202">
        <f t="shared" si="23"/>
        <v>3.8942387596899217</v>
      </c>
      <c r="M235" s="202">
        <v>7.4409903713892724</v>
      </c>
      <c r="N235" s="202">
        <v>0.51673161533626644</v>
      </c>
      <c r="O235" s="10">
        <f t="shared" si="24"/>
        <v>29.553046017733287</v>
      </c>
      <c r="P235" s="11">
        <f t="shared" si="25"/>
        <v>0.11043739169556534</v>
      </c>
    </row>
    <row r="236" spans="1:16" x14ac:dyDescent="0.35">
      <c r="A236" s="9">
        <f t="shared" si="26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 t="shared" si="28"/>
        <v>214.65</v>
      </c>
      <c r="G236" s="8"/>
      <c r="H236" s="8">
        <v>1</v>
      </c>
      <c r="I236" s="8">
        <v>4</v>
      </c>
      <c r="J236" s="217">
        <f t="shared" si="27"/>
        <v>3.4453057708871662E-3</v>
      </c>
      <c r="K236" s="209">
        <f t="shared" si="22"/>
        <v>14.750904392764857</v>
      </c>
      <c r="L236" s="202">
        <f t="shared" si="23"/>
        <v>3.2451989664082688</v>
      </c>
      <c r="M236" s="202">
        <v>6.2008253094910586</v>
      </c>
      <c r="N236" s="202">
        <v>0.43060967944688872</v>
      </c>
      <c r="O236" s="10">
        <f t="shared" si="24"/>
        <v>24.627538348111074</v>
      </c>
      <c r="P236" s="11">
        <f t="shared" si="25"/>
        <v>0.11473346540000499</v>
      </c>
    </row>
    <row r="237" spans="1:16" x14ac:dyDescent="0.35">
      <c r="A237" s="9">
        <f t="shared" si="26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 t="shared" si="28"/>
        <v>189.78</v>
      </c>
      <c r="G237" s="8"/>
      <c r="H237" s="8"/>
      <c r="I237" s="8">
        <v>3</v>
      </c>
      <c r="J237" s="217">
        <f t="shared" si="27"/>
        <v>2.0671834625322996E-3</v>
      </c>
      <c r="K237" s="209">
        <f t="shared" si="22"/>
        <v>8.850542635658913</v>
      </c>
      <c r="L237" s="202">
        <f t="shared" si="23"/>
        <v>1.9471193798449609</v>
      </c>
      <c r="M237" s="202">
        <v>3.7204951856946362</v>
      </c>
      <c r="N237" s="202">
        <v>0.25836580766813322</v>
      </c>
      <c r="O237" s="10">
        <f t="shared" si="24"/>
        <v>14.776523008866643</v>
      </c>
      <c r="P237" s="11">
        <f t="shared" si="25"/>
        <v>7.7861328953876291E-2</v>
      </c>
    </row>
    <row r="238" spans="1:16" x14ac:dyDescent="0.35">
      <c r="A238" s="9">
        <f t="shared" si="26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 t="shared" si="28"/>
        <v>406.04</v>
      </c>
      <c r="G238" s="8"/>
      <c r="H238" s="8"/>
      <c r="I238" s="8">
        <v>7</v>
      </c>
      <c r="J238" s="217">
        <f t="shared" si="27"/>
        <v>4.8234280792420325E-3</v>
      </c>
      <c r="K238" s="209">
        <f t="shared" si="22"/>
        <v>20.6512661498708</v>
      </c>
      <c r="L238" s="202">
        <f t="shared" si="23"/>
        <v>4.543278552971576</v>
      </c>
      <c r="M238" s="202">
        <v>8.6811554332874827</v>
      </c>
      <c r="N238" s="202">
        <v>0.60285355122564421</v>
      </c>
      <c r="O238" s="10">
        <f t="shared" si="24"/>
        <v>34.4785536873555</v>
      </c>
      <c r="P238" s="11">
        <f t="shared" si="25"/>
        <v>8.4914180098895425E-2</v>
      </c>
    </row>
    <row r="239" spans="1:16" x14ac:dyDescent="0.35">
      <c r="A239" s="9">
        <f t="shared" si="26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 t="shared" si="28"/>
        <v>732.01</v>
      </c>
      <c r="G239" s="8">
        <v>1</v>
      </c>
      <c r="H239" s="8">
        <v>1</v>
      </c>
      <c r="I239" s="8">
        <v>10</v>
      </c>
      <c r="J239" s="217">
        <f t="shared" si="27"/>
        <v>8.2687338501291983E-3</v>
      </c>
      <c r="K239" s="209">
        <f t="shared" si="22"/>
        <v>35.402170542635652</v>
      </c>
      <c r="L239" s="202">
        <f t="shared" si="23"/>
        <v>7.7884775193798435</v>
      </c>
      <c r="M239" s="202">
        <v>14.881980742778545</v>
      </c>
      <c r="N239" s="202">
        <v>1.0334632306725329</v>
      </c>
      <c r="O239" s="10">
        <f t="shared" si="24"/>
        <v>59.106092035466574</v>
      </c>
      <c r="P239" s="11">
        <f t="shared" si="25"/>
        <v>8.0744924298119664E-2</v>
      </c>
    </row>
    <row r="240" spans="1:16" x14ac:dyDescent="0.35">
      <c r="A240" s="9">
        <f t="shared" si="26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 t="shared" si="28"/>
        <v>985.05</v>
      </c>
      <c r="G240" s="8"/>
      <c r="H240" s="8"/>
      <c r="I240" s="8">
        <v>20</v>
      </c>
      <c r="J240" s="217">
        <f t="shared" si="27"/>
        <v>1.3781223083548665E-2</v>
      </c>
      <c r="K240" s="209">
        <f t="shared" si="22"/>
        <v>59.003617571059429</v>
      </c>
      <c r="L240" s="202">
        <f t="shared" si="23"/>
        <v>12.980795865633075</v>
      </c>
      <c r="M240" s="202">
        <v>24.803301237964234</v>
      </c>
      <c r="N240" s="202">
        <v>1.7224387177875549</v>
      </c>
      <c r="O240" s="10">
        <f t="shared" si="24"/>
        <v>98.510153392444295</v>
      </c>
      <c r="P240" s="11">
        <f t="shared" si="25"/>
        <v>0.10000523160493813</v>
      </c>
    </row>
    <row r="241" spans="1:16" x14ac:dyDescent="0.35">
      <c r="A241" s="9">
        <f t="shared" si="26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 t="shared" si="28"/>
        <v>589.46</v>
      </c>
      <c r="G241" s="8"/>
      <c r="H241" s="8"/>
      <c r="I241" s="8">
        <v>10</v>
      </c>
      <c r="J241" s="217">
        <f t="shared" si="27"/>
        <v>6.8906115417743325E-3</v>
      </c>
      <c r="K241" s="209">
        <f t="shared" si="22"/>
        <v>29.501808785529715</v>
      </c>
      <c r="L241" s="202">
        <f t="shared" si="23"/>
        <v>6.4903979328165375</v>
      </c>
      <c r="M241" s="202">
        <v>12.401650618982117</v>
      </c>
      <c r="N241" s="202">
        <v>0.86121935889377743</v>
      </c>
      <c r="O241" s="10">
        <f t="shared" si="24"/>
        <v>49.255076696222147</v>
      </c>
      <c r="P241" s="11">
        <f t="shared" si="25"/>
        <v>8.3559659173179091E-2</v>
      </c>
    </row>
    <row r="242" spans="1:16" x14ac:dyDescent="0.35">
      <c r="A242" s="9">
        <f t="shared" si="26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 t="shared" si="28"/>
        <v>229.7</v>
      </c>
      <c r="G242" s="8"/>
      <c r="H242" s="8"/>
      <c r="I242" s="8">
        <v>9</v>
      </c>
      <c r="J242" s="217">
        <f t="shared" si="27"/>
        <v>6.2015503875968991E-3</v>
      </c>
      <c r="K242" s="209">
        <f t="shared" si="22"/>
        <v>26.551627906976744</v>
      </c>
      <c r="L242" s="202">
        <f t="shared" si="23"/>
        <v>5.8413581395348837</v>
      </c>
      <c r="M242" s="202">
        <v>11.161485557083907</v>
      </c>
      <c r="N242" s="202">
        <v>0.77509742300439965</v>
      </c>
      <c r="O242" s="10">
        <f t="shared" si="24"/>
        <v>44.329569026599934</v>
      </c>
      <c r="P242" s="69">
        <f t="shared" si="25"/>
        <v>0.19298898139573328</v>
      </c>
    </row>
    <row r="243" spans="1:16" x14ac:dyDescent="0.35">
      <c r="A243" s="9">
        <f t="shared" si="26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28"/>
        <v>3064.9700000000003</v>
      </c>
      <c r="G243" s="8"/>
      <c r="H243" s="8"/>
      <c r="I243" s="8">
        <v>67</v>
      </c>
      <c r="J243" s="217">
        <f t="shared" si="27"/>
        <v>4.6167097329888024E-2</v>
      </c>
      <c r="K243" s="209">
        <f t="shared" si="22"/>
        <v>197.66211886304907</v>
      </c>
      <c r="L243" s="202">
        <f t="shared" si="23"/>
        <v>43.485666149870795</v>
      </c>
      <c r="M243" s="202">
        <v>83.091059147180204</v>
      </c>
      <c r="N243" s="202">
        <v>5.7701697045883096</v>
      </c>
      <c r="O243" s="10">
        <f t="shared" si="24"/>
        <v>330.00901386468837</v>
      </c>
      <c r="P243" s="69">
        <f t="shared" si="25"/>
        <v>0.10767120522050407</v>
      </c>
    </row>
    <row r="244" spans="1:16" x14ac:dyDescent="0.35">
      <c r="A244" s="9">
        <f t="shared" si="26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28"/>
        <v>3276.1600000000003</v>
      </c>
      <c r="G244" s="8"/>
      <c r="H244" s="8"/>
      <c r="I244" s="8">
        <v>82</v>
      </c>
      <c r="J244" s="217">
        <f t="shared" si="27"/>
        <v>5.6503014642549525E-2</v>
      </c>
      <c r="K244" s="209">
        <f t="shared" si="22"/>
        <v>241.91483204134366</v>
      </c>
      <c r="L244" s="202">
        <f t="shared" si="23"/>
        <v>53.221263049095604</v>
      </c>
      <c r="M244" s="202">
        <v>101.69353507565337</v>
      </c>
      <c r="N244" s="202">
        <v>7.0619987429289743</v>
      </c>
      <c r="O244" s="10">
        <f t="shared" si="24"/>
        <v>403.89162890902156</v>
      </c>
      <c r="P244" s="69">
        <f t="shared" si="25"/>
        <v>0.12328202191255053</v>
      </c>
    </row>
    <row r="245" spans="1:16" s="145" customFormat="1" x14ac:dyDescent="0.35">
      <c r="A245" s="9">
        <f t="shared" si="26"/>
        <v>240</v>
      </c>
      <c r="B245" s="138" t="s">
        <v>551</v>
      </c>
      <c r="C245" s="139">
        <v>1829.3</v>
      </c>
      <c r="D245" s="139">
        <v>222</v>
      </c>
      <c r="E245" s="139"/>
      <c r="F245" s="139">
        <f t="shared" si="28"/>
        <v>2051.3000000000002</v>
      </c>
      <c r="G245" s="139">
        <v>1</v>
      </c>
      <c r="H245" s="139"/>
      <c r="I245" s="139">
        <v>31</v>
      </c>
      <c r="J245" s="217">
        <f t="shared" si="27"/>
        <v>2.2049956933677863E-2</v>
      </c>
      <c r="K245" s="209">
        <f t="shared" ref="K245:K305" si="29">J245*$K$2</f>
        <v>94.405788113695081</v>
      </c>
      <c r="L245" s="202">
        <f t="shared" si="23"/>
        <v>20.769273385012919</v>
      </c>
      <c r="M245" s="202">
        <v>39.685281980742779</v>
      </c>
      <c r="N245" s="202">
        <v>4.5124939965694679</v>
      </c>
      <c r="O245" s="136">
        <f t="shared" si="24"/>
        <v>159.37283747602027</v>
      </c>
      <c r="P245" s="143">
        <f t="shared" si="25"/>
        <v>7.7693578450748424E-2</v>
      </c>
    </row>
    <row r="246" spans="1:16" s="145" customFormat="1" x14ac:dyDescent="0.35">
      <c r="A246" s="9">
        <f t="shared" si="26"/>
        <v>241</v>
      </c>
      <c r="B246" s="138" t="s">
        <v>552</v>
      </c>
      <c r="C246" s="139">
        <v>2200.46</v>
      </c>
      <c r="D246" s="139"/>
      <c r="E246" s="139"/>
      <c r="F246" s="139">
        <f t="shared" si="28"/>
        <v>2200.46</v>
      </c>
      <c r="G246" s="139"/>
      <c r="H246" s="139"/>
      <c r="I246" s="139">
        <v>38</v>
      </c>
      <c r="J246" s="217">
        <f t="shared" si="27"/>
        <v>2.6184323858742461E-2</v>
      </c>
      <c r="K246" s="209">
        <f t="shared" si="29"/>
        <v>112.1068733850129</v>
      </c>
      <c r="L246" s="202">
        <f t="shared" ref="L246:L306" si="30">K246*0.22</f>
        <v>24.663512144702839</v>
      </c>
      <c r="M246" s="202">
        <v>47.126272352132055</v>
      </c>
      <c r="N246" s="202">
        <v>5.3585866209262427</v>
      </c>
      <c r="O246" s="136">
        <f t="shared" si="24"/>
        <v>189.25524450277405</v>
      </c>
      <c r="P246" s="143">
        <f t="shared" si="25"/>
        <v>8.6007127829078489E-2</v>
      </c>
    </row>
    <row r="247" spans="1:16" s="145" customFormat="1" x14ac:dyDescent="0.35">
      <c r="A247" s="9">
        <f t="shared" si="26"/>
        <v>242</v>
      </c>
      <c r="B247" s="138" t="s">
        <v>553</v>
      </c>
      <c r="C247" s="139">
        <v>1202.04</v>
      </c>
      <c r="D247" s="139"/>
      <c r="E247" s="139"/>
      <c r="F247" s="139">
        <f t="shared" si="28"/>
        <v>1202.04</v>
      </c>
      <c r="G247" s="139"/>
      <c r="H247" s="139"/>
      <c r="I247" s="139">
        <v>20</v>
      </c>
      <c r="J247" s="217">
        <f t="shared" si="27"/>
        <v>1.3781223083548665E-2</v>
      </c>
      <c r="K247" s="209">
        <f t="shared" si="29"/>
        <v>59.003617571059429</v>
      </c>
      <c r="L247" s="202">
        <f t="shared" si="30"/>
        <v>12.980795865633075</v>
      </c>
      <c r="M247" s="202">
        <v>24.803301237964234</v>
      </c>
      <c r="N247" s="202">
        <v>2.8203087478559179</v>
      </c>
      <c r="O247" s="136">
        <f t="shared" si="24"/>
        <v>99.608023422512659</v>
      </c>
      <c r="P247" s="143">
        <f t="shared" si="25"/>
        <v>8.2865814301115323E-2</v>
      </c>
    </row>
    <row r="248" spans="1:16" s="145" customFormat="1" x14ac:dyDescent="0.35">
      <c r="A248" s="9">
        <f t="shared" si="26"/>
        <v>243</v>
      </c>
      <c r="B248" s="138" t="s">
        <v>554</v>
      </c>
      <c r="C248" s="139">
        <v>1991.48</v>
      </c>
      <c r="D248" s="139">
        <v>74</v>
      </c>
      <c r="E248" s="139"/>
      <c r="F248" s="139">
        <f t="shared" si="28"/>
        <v>2065.48</v>
      </c>
      <c r="G248" s="139">
        <v>1</v>
      </c>
      <c r="H248" s="139"/>
      <c r="I248" s="139">
        <v>37</v>
      </c>
      <c r="J248" s="217">
        <f t="shared" si="27"/>
        <v>2.6184323858742461E-2</v>
      </c>
      <c r="K248" s="209">
        <f t="shared" si="29"/>
        <v>112.1068733850129</v>
      </c>
      <c r="L248" s="202">
        <f t="shared" si="30"/>
        <v>24.663512144702839</v>
      </c>
      <c r="M248" s="202">
        <v>47.126272352132055</v>
      </c>
      <c r="N248" s="202">
        <v>5.3585866209262427</v>
      </c>
      <c r="O248" s="136">
        <f t="shared" si="24"/>
        <v>189.25524450277405</v>
      </c>
      <c r="P248" s="143">
        <f t="shared" si="25"/>
        <v>9.1627730359419624E-2</v>
      </c>
    </row>
    <row r="249" spans="1:16" s="145" customFormat="1" x14ac:dyDescent="0.35">
      <c r="A249" s="9">
        <f t="shared" si="26"/>
        <v>244</v>
      </c>
      <c r="B249" s="138" t="s">
        <v>555</v>
      </c>
      <c r="C249" s="139">
        <v>179.2</v>
      </c>
      <c r="D249" s="139"/>
      <c r="E249" s="139"/>
      <c r="F249" s="139">
        <f t="shared" si="28"/>
        <v>179.2</v>
      </c>
      <c r="G249" s="139"/>
      <c r="H249" s="139"/>
      <c r="I249" s="139">
        <v>5</v>
      </c>
      <c r="J249" s="217">
        <f t="shared" si="27"/>
        <v>3.4453057708871662E-3</v>
      </c>
      <c r="K249" s="209">
        <f t="shared" si="29"/>
        <v>14.750904392764857</v>
      </c>
      <c r="L249" s="202">
        <f t="shared" si="30"/>
        <v>3.2451989664082688</v>
      </c>
      <c r="M249" s="202">
        <v>6.2008253094910586</v>
      </c>
      <c r="N249" s="202">
        <v>0.70507718696397947</v>
      </c>
      <c r="O249" s="136">
        <f t="shared" si="24"/>
        <v>24.902005855628165</v>
      </c>
      <c r="P249" s="143">
        <f t="shared" si="25"/>
        <v>0.13896208624792503</v>
      </c>
    </row>
    <row r="250" spans="1:16" x14ac:dyDescent="0.35">
      <c r="A250" s="9">
        <f t="shared" si="26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31">C250+D250+E250</f>
        <v>885.79</v>
      </c>
      <c r="G250" s="8"/>
      <c r="H250" s="8"/>
      <c r="I250" s="8">
        <v>19</v>
      </c>
      <c r="J250" s="217">
        <f t="shared" si="27"/>
        <v>1.3092161929371231E-2</v>
      </c>
      <c r="K250" s="209">
        <f t="shared" si="29"/>
        <v>56.053436692506452</v>
      </c>
      <c r="L250" s="202">
        <f t="shared" si="30"/>
        <v>12.331756072351419</v>
      </c>
      <c r="M250" s="202">
        <v>23.563136176066028</v>
      </c>
      <c r="N250" s="202">
        <v>2.0418666666666665</v>
      </c>
      <c r="O250" s="10">
        <f t="shared" si="24"/>
        <v>93.990195607590564</v>
      </c>
      <c r="P250" s="11">
        <f t="shared" si="25"/>
        <v>0.10610889218391556</v>
      </c>
    </row>
    <row r="251" spans="1:16" x14ac:dyDescent="0.35">
      <c r="A251" s="9">
        <f t="shared" si="26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31"/>
        <v>530.1</v>
      </c>
      <c r="G251" s="8"/>
      <c r="H251" s="8"/>
      <c r="I251" s="8">
        <v>14</v>
      </c>
      <c r="J251" s="217">
        <f t="shared" si="27"/>
        <v>9.6468561584840649E-3</v>
      </c>
      <c r="K251" s="209">
        <f t="shared" si="29"/>
        <v>41.3025322997416</v>
      </c>
      <c r="L251" s="202">
        <f t="shared" si="30"/>
        <v>9.086557105943152</v>
      </c>
      <c r="M251" s="202">
        <v>17.362310866574965</v>
      </c>
      <c r="N251" s="202">
        <v>1.5045333333333331</v>
      </c>
      <c r="O251" s="10">
        <f t="shared" si="24"/>
        <v>69.255933605593043</v>
      </c>
      <c r="P251" s="11">
        <f t="shared" si="25"/>
        <v>0.13064692247800988</v>
      </c>
    </row>
    <row r="252" spans="1:16" x14ac:dyDescent="0.35">
      <c r="A252" s="9">
        <f t="shared" si="26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31"/>
        <v>543.29999999999995</v>
      </c>
      <c r="G252" s="8">
        <v>1</v>
      </c>
      <c r="H252" s="8"/>
      <c r="I252" s="8">
        <v>14</v>
      </c>
      <c r="J252" s="217">
        <f t="shared" si="27"/>
        <v>1.0335917312661499E-2</v>
      </c>
      <c r="K252" s="209">
        <f t="shared" si="29"/>
        <v>44.25271317829457</v>
      </c>
      <c r="L252" s="202">
        <f t="shared" si="30"/>
        <v>9.7355968992248059</v>
      </c>
      <c r="M252" s="202">
        <v>18.602475928473176</v>
      </c>
      <c r="N252" s="202">
        <v>1.6119999999999999</v>
      </c>
      <c r="O252" s="10">
        <f t="shared" si="24"/>
        <v>74.20278600599255</v>
      </c>
      <c r="P252" s="11">
        <f t="shared" si="25"/>
        <v>0.136577923810036</v>
      </c>
    </row>
    <row r="253" spans="1:16" x14ac:dyDescent="0.35">
      <c r="A253" s="9">
        <f t="shared" si="26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31"/>
        <v>453.6</v>
      </c>
      <c r="G253" s="8"/>
      <c r="H253" s="8"/>
      <c r="I253" s="8">
        <v>12</v>
      </c>
      <c r="J253" s="217">
        <f t="shared" si="27"/>
        <v>8.2687338501291983E-3</v>
      </c>
      <c r="K253" s="209">
        <f t="shared" si="29"/>
        <v>35.402170542635652</v>
      </c>
      <c r="L253" s="202">
        <f t="shared" si="30"/>
        <v>7.7884775193798435</v>
      </c>
      <c r="M253" s="202">
        <v>14.881980742778545</v>
      </c>
      <c r="N253" s="202">
        <v>1.2895999999999999</v>
      </c>
      <c r="O253" s="10">
        <f t="shared" si="24"/>
        <v>59.362228804794043</v>
      </c>
      <c r="P253" s="11">
        <f t="shared" si="25"/>
        <v>0.13086911112167998</v>
      </c>
    </row>
    <row r="254" spans="1:16" x14ac:dyDescent="0.35">
      <c r="A254" s="9">
        <f t="shared" si="26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31"/>
        <v>442.1</v>
      </c>
      <c r="G254" s="8"/>
      <c r="H254" s="8"/>
      <c r="I254" s="8">
        <v>13</v>
      </c>
      <c r="J254" s="217">
        <f t="shared" si="27"/>
        <v>8.9577950043066325E-3</v>
      </c>
      <c r="K254" s="209">
        <f t="shared" si="29"/>
        <v>38.352351421188629</v>
      </c>
      <c r="L254" s="202">
        <f t="shared" si="30"/>
        <v>8.4375173126614982</v>
      </c>
      <c r="M254" s="202">
        <v>16.122145804676755</v>
      </c>
      <c r="N254" s="202">
        <v>1.3970666666666662</v>
      </c>
      <c r="O254" s="10">
        <f t="shared" si="24"/>
        <v>64.30908120519355</v>
      </c>
      <c r="P254" s="11">
        <f t="shared" si="25"/>
        <v>0.14546274871113674</v>
      </c>
    </row>
    <row r="255" spans="1:16" x14ac:dyDescent="0.35">
      <c r="A255" s="9">
        <f t="shared" si="26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31"/>
        <v>560.20000000000005</v>
      </c>
      <c r="G255" s="8"/>
      <c r="H255" s="8"/>
      <c r="I255" s="8">
        <v>16</v>
      </c>
      <c r="J255" s="217">
        <f t="shared" si="27"/>
        <v>1.1024978466838932E-2</v>
      </c>
      <c r="K255" s="209">
        <f t="shared" si="29"/>
        <v>47.202894056847541</v>
      </c>
      <c r="L255" s="202">
        <f t="shared" si="30"/>
        <v>10.38463669250646</v>
      </c>
      <c r="M255" s="202">
        <v>19.84264099037139</v>
      </c>
      <c r="N255" s="202">
        <v>1.7194666666666665</v>
      </c>
      <c r="O255" s="10">
        <f t="shared" si="24"/>
        <v>79.149638406392057</v>
      </c>
      <c r="P255" s="11">
        <f t="shared" si="25"/>
        <v>0.14128817994714754</v>
      </c>
    </row>
    <row r="256" spans="1:16" x14ac:dyDescent="0.35">
      <c r="A256" s="9">
        <f t="shared" si="26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31"/>
        <v>831.1</v>
      </c>
      <c r="G256" s="8">
        <v>1</v>
      </c>
      <c r="H256" s="8"/>
      <c r="I256" s="8">
        <v>16</v>
      </c>
      <c r="J256" s="217">
        <f t="shared" si="27"/>
        <v>1.1714039621016364E-2</v>
      </c>
      <c r="K256" s="209">
        <f t="shared" si="29"/>
        <v>50.153074935400511</v>
      </c>
      <c r="L256" s="202">
        <f t="shared" si="30"/>
        <v>11.033676485788112</v>
      </c>
      <c r="M256" s="202">
        <v>21.082806052269603</v>
      </c>
      <c r="N256" s="202">
        <v>1.8269333333333329</v>
      </c>
      <c r="O256" s="10">
        <f t="shared" si="24"/>
        <v>84.096490806791564</v>
      </c>
      <c r="P256" s="11">
        <f t="shared" si="25"/>
        <v>0.10118697004787819</v>
      </c>
    </row>
    <row r="257" spans="1:16" x14ac:dyDescent="0.35">
      <c r="A257" s="9">
        <f t="shared" si="26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31"/>
        <v>778.5</v>
      </c>
      <c r="G257" s="8"/>
      <c r="H257" s="8"/>
      <c r="I257" s="8">
        <v>15</v>
      </c>
      <c r="J257" s="217">
        <f t="shared" si="27"/>
        <v>1.0335917312661499E-2</v>
      </c>
      <c r="K257" s="209">
        <f t="shared" si="29"/>
        <v>44.25271317829457</v>
      </c>
      <c r="L257" s="202">
        <f t="shared" si="30"/>
        <v>9.7355968992248059</v>
      </c>
      <c r="M257" s="202">
        <v>18.602475928473176</v>
      </c>
      <c r="N257" s="202">
        <v>1.6119999999999999</v>
      </c>
      <c r="O257" s="10">
        <f t="shared" si="24"/>
        <v>74.20278600599255</v>
      </c>
      <c r="P257" s="11">
        <f t="shared" si="25"/>
        <v>9.5315075152206233E-2</v>
      </c>
    </row>
    <row r="258" spans="1:16" x14ac:dyDescent="0.35">
      <c r="A258" s="9">
        <f t="shared" si="26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31"/>
        <v>791.9</v>
      </c>
      <c r="G258" s="8"/>
      <c r="H258" s="8"/>
      <c r="I258" s="8">
        <v>18</v>
      </c>
      <c r="J258" s="217">
        <f t="shared" si="27"/>
        <v>1.2403100775193798E-2</v>
      </c>
      <c r="K258" s="209">
        <f t="shared" si="29"/>
        <v>53.103255813953488</v>
      </c>
      <c r="L258" s="202">
        <f t="shared" si="30"/>
        <v>11.682716279069767</v>
      </c>
      <c r="M258" s="202">
        <v>22.322971114167814</v>
      </c>
      <c r="N258" s="202">
        <v>1.9343999999999997</v>
      </c>
      <c r="O258" s="10">
        <f t="shared" si="24"/>
        <v>89.043343207191072</v>
      </c>
      <c r="P258" s="11">
        <f t="shared" si="25"/>
        <v>0.11244266095111892</v>
      </c>
    </row>
    <row r="259" spans="1:16" x14ac:dyDescent="0.35">
      <c r="A259" s="9">
        <f t="shared" si="26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31"/>
        <v>397</v>
      </c>
      <c r="G259" s="8"/>
      <c r="H259" s="8"/>
      <c r="I259" s="8">
        <v>8</v>
      </c>
      <c r="J259" s="217">
        <f t="shared" si="27"/>
        <v>5.5124892334194658E-3</v>
      </c>
      <c r="K259" s="209">
        <f t="shared" si="29"/>
        <v>23.60144702842377</v>
      </c>
      <c r="L259" s="202">
        <f t="shared" si="30"/>
        <v>5.1923183462532299</v>
      </c>
      <c r="M259" s="202">
        <v>9.9213204951856948</v>
      </c>
      <c r="N259" s="202">
        <v>0.85973333333333324</v>
      </c>
      <c r="O259" s="10">
        <f t="shared" ref="O259:O322" si="32">K259+L259+M259+N259</f>
        <v>39.574819203196029</v>
      </c>
      <c r="P259" s="11">
        <f t="shared" ref="P259:P322" si="33">O259/F259</f>
        <v>9.9684683131476146E-2</v>
      </c>
    </row>
    <row r="260" spans="1:16" x14ac:dyDescent="0.35">
      <c r="A260" s="9">
        <f t="shared" si="26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31"/>
        <v>442.3</v>
      </c>
      <c r="G260" s="8">
        <v>1</v>
      </c>
      <c r="H260" s="8"/>
      <c r="I260" s="8">
        <v>8</v>
      </c>
      <c r="J260" s="217">
        <f t="shared" si="27"/>
        <v>6.2015503875968991E-3</v>
      </c>
      <c r="K260" s="209">
        <f t="shared" si="29"/>
        <v>26.551627906976744</v>
      </c>
      <c r="L260" s="202">
        <f t="shared" si="30"/>
        <v>5.8413581395348837</v>
      </c>
      <c r="M260" s="202">
        <v>11.161485557083907</v>
      </c>
      <c r="N260" s="202">
        <v>0.96719999999999984</v>
      </c>
      <c r="O260" s="10">
        <f t="shared" si="32"/>
        <v>44.521671603595536</v>
      </c>
      <c r="P260" s="11">
        <f t="shared" si="33"/>
        <v>0.10065944292017982</v>
      </c>
    </row>
    <row r="261" spans="1:16" x14ac:dyDescent="0.35">
      <c r="A261" s="9">
        <f t="shared" si="26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31"/>
        <v>484.7</v>
      </c>
      <c r="G261" s="8"/>
      <c r="H261" s="8"/>
      <c r="I261" s="8">
        <v>9</v>
      </c>
      <c r="J261" s="217">
        <f t="shared" si="27"/>
        <v>6.2015503875968991E-3</v>
      </c>
      <c r="K261" s="209">
        <f t="shared" si="29"/>
        <v>26.551627906976744</v>
      </c>
      <c r="L261" s="202">
        <f t="shared" si="30"/>
        <v>5.8413581395348837</v>
      </c>
      <c r="M261" s="202">
        <v>11.161485557083907</v>
      </c>
      <c r="N261" s="202">
        <v>0.96719999999999984</v>
      </c>
      <c r="O261" s="10">
        <f t="shared" si="32"/>
        <v>44.521671603595536</v>
      </c>
      <c r="P261" s="11">
        <f t="shared" si="33"/>
        <v>9.1854077993801395E-2</v>
      </c>
    </row>
    <row r="262" spans="1:16" x14ac:dyDescent="0.35">
      <c r="A262" s="9">
        <f t="shared" si="26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31"/>
        <v>554.70000000000005</v>
      </c>
      <c r="G262" s="8"/>
      <c r="H262" s="8"/>
      <c r="I262" s="8">
        <v>11</v>
      </c>
      <c r="J262" s="217">
        <f t="shared" si="27"/>
        <v>7.5796726959517658E-3</v>
      </c>
      <c r="K262" s="209">
        <f t="shared" si="29"/>
        <v>32.451989664082689</v>
      </c>
      <c r="L262" s="202">
        <f t="shared" si="30"/>
        <v>7.1394377260981914</v>
      </c>
      <c r="M262" s="202">
        <v>13.641815680880331</v>
      </c>
      <c r="N262" s="202">
        <v>1.1821333333333333</v>
      </c>
      <c r="O262" s="10">
        <f t="shared" si="32"/>
        <v>54.415376404394543</v>
      </c>
      <c r="P262" s="11">
        <f t="shared" si="33"/>
        <v>9.8098749602297711E-2</v>
      </c>
    </row>
    <row r="263" spans="1:16" x14ac:dyDescent="0.35">
      <c r="A263" s="9">
        <f t="shared" ref="A263:A326" si="34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31"/>
        <v>380.3</v>
      </c>
      <c r="G263" s="8"/>
      <c r="H263" s="8"/>
      <c r="I263" s="8">
        <v>9</v>
      </c>
      <c r="J263" s="217">
        <f t="shared" ref="J263:J326" si="35">4/5805*(I263+H263+G263)</f>
        <v>6.2015503875968991E-3</v>
      </c>
      <c r="K263" s="209">
        <f t="shared" si="29"/>
        <v>26.551627906976744</v>
      </c>
      <c r="L263" s="202">
        <f t="shared" si="30"/>
        <v>5.8413581395348837</v>
      </c>
      <c r="M263" s="202">
        <v>11.161485557083907</v>
      </c>
      <c r="N263" s="202">
        <v>0.96719999999999984</v>
      </c>
      <c r="O263" s="10">
        <f t="shared" si="32"/>
        <v>44.521671603595536</v>
      </c>
      <c r="P263" s="11">
        <f t="shared" si="33"/>
        <v>0.11706987011200509</v>
      </c>
    </row>
    <row r="264" spans="1:16" x14ac:dyDescent="0.35">
      <c r="A264" s="9">
        <f t="shared" si="34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31"/>
        <v>372</v>
      </c>
      <c r="G264" s="8"/>
      <c r="H264" s="8"/>
      <c r="I264" s="8">
        <v>6</v>
      </c>
      <c r="J264" s="217">
        <f t="shared" si="35"/>
        <v>4.1343669250645991E-3</v>
      </c>
      <c r="K264" s="209">
        <f t="shared" si="29"/>
        <v>17.701085271317826</v>
      </c>
      <c r="L264" s="202">
        <f t="shared" si="30"/>
        <v>3.8942387596899217</v>
      </c>
      <c r="M264" s="202">
        <v>7.4409903713892724</v>
      </c>
      <c r="N264" s="202">
        <v>0.64479999999999993</v>
      </c>
      <c r="O264" s="10">
        <f t="shared" si="32"/>
        <v>29.681114402397021</v>
      </c>
      <c r="P264" s="11">
        <f t="shared" si="33"/>
        <v>7.9787941941927482E-2</v>
      </c>
    </row>
    <row r="265" spans="1:16" x14ac:dyDescent="0.35">
      <c r="A265" s="9">
        <f t="shared" si="34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31"/>
        <v>367.70000000000005</v>
      </c>
      <c r="G265" s="8">
        <v>1</v>
      </c>
      <c r="H265" s="8"/>
      <c r="I265" s="8">
        <v>6</v>
      </c>
      <c r="J265" s="217">
        <f t="shared" si="35"/>
        <v>4.8234280792420325E-3</v>
      </c>
      <c r="K265" s="209">
        <f t="shared" si="29"/>
        <v>20.6512661498708</v>
      </c>
      <c r="L265" s="202">
        <f t="shared" si="30"/>
        <v>4.543278552971576</v>
      </c>
      <c r="M265" s="202">
        <v>8.6811554332874827</v>
      </c>
      <c r="N265" s="202">
        <v>0.75226666666666653</v>
      </c>
      <c r="O265" s="10">
        <f t="shared" si="32"/>
        <v>34.627966802796522</v>
      </c>
      <c r="P265" s="11">
        <f t="shared" si="33"/>
        <v>9.4174508574371818E-2</v>
      </c>
    </row>
    <row r="266" spans="1:16" x14ac:dyDescent="0.35">
      <c r="A266" s="9">
        <f t="shared" si="34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31"/>
        <v>246.5</v>
      </c>
      <c r="G266" s="8"/>
      <c r="H266" s="8"/>
      <c r="I266" s="8">
        <v>6</v>
      </c>
      <c r="J266" s="217">
        <f t="shared" si="35"/>
        <v>4.1343669250645991E-3</v>
      </c>
      <c r="K266" s="209">
        <f t="shared" si="29"/>
        <v>17.701085271317826</v>
      </c>
      <c r="L266" s="202">
        <f t="shared" si="30"/>
        <v>3.8942387596899217</v>
      </c>
      <c r="M266" s="202">
        <v>7.4409903713892724</v>
      </c>
      <c r="N266" s="202">
        <v>0.64479999999999993</v>
      </c>
      <c r="O266" s="10">
        <f t="shared" si="32"/>
        <v>29.681114402397021</v>
      </c>
      <c r="P266" s="11">
        <f t="shared" si="33"/>
        <v>0.12041020041540373</v>
      </c>
    </row>
    <row r="267" spans="1:16" x14ac:dyDescent="0.35">
      <c r="A267" s="9">
        <f t="shared" si="34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31"/>
        <v>255.7</v>
      </c>
      <c r="G267" s="8"/>
      <c r="H267" s="8"/>
      <c r="I267" s="8">
        <v>5</v>
      </c>
      <c r="J267" s="217">
        <f t="shared" si="35"/>
        <v>3.4453057708871662E-3</v>
      </c>
      <c r="K267" s="209">
        <f t="shared" si="29"/>
        <v>14.750904392764857</v>
      </c>
      <c r="L267" s="202">
        <f t="shared" si="30"/>
        <v>3.2451989664082688</v>
      </c>
      <c r="M267" s="202">
        <v>6.2008253094910586</v>
      </c>
      <c r="N267" s="202">
        <v>0.53733333333333322</v>
      </c>
      <c r="O267" s="10">
        <f t="shared" si="32"/>
        <v>24.734262001997518</v>
      </c>
      <c r="P267" s="11">
        <f t="shared" si="33"/>
        <v>9.6731568251847949E-2</v>
      </c>
    </row>
    <row r="268" spans="1:16" x14ac:dyDescent="0.35">
      <c r="A268" s="9">
        <f t="shared" si="34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31"/>
        <v>460.8</v>
      </c>
      <c r="G268" s="8"/>
      <c r="H268" s="8"/>
      <c r="I268" s="8">
        <v>10</v>
      </c>
      <c r="J268" s="217">
        <f t="shared" si="35"/>
        <v>6.8906115417743325E-3</v>
      </c>
      <c r="K268" s="209">
        <f t="shared" si="29"/>
        <v>29.501808785529715</v>
      </c>
      <c r="L268" s="202">
        <f t="shared" si="30"/>
        <v>6.4903979328165375</v>
      </c>
      <c r="M268" s="202">
        <v>12.401650618982117</v>
      </c>
      <c r="N268" s="202">
        <v>1.0746666666666664</v>
      </c>
      <c r="O268" s="10">
        <f t="shared" si="32"/>
        <v>49.468524003995036</v>
      </c>
      <c r="P268" s="11">
        <f t="shared" si="33"/>
        <v>0.10735356771700311</v>
      </c>
    </row>
    <row r="269" spans="1:16" x14ac:dyDescent="0.35">
      <c r="A269" s="9">
        <f t="shared" si="34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31"/>
        <v>473.6</v>
      </c>
      <c r="G269" s="8"/>
      <c r="H269" s="8"/>
      <c r="I269" s="8">
        <v>9</v>
      </c>
      <c r="J269" s="217">
        <f t="shared" si="35"/>
        <v>6.2015503875968991E-3</v>
      </c>
      <c r="K269" s="209">
        <f t="shared" si="29"/>
        <v>26.551627906976744</v>
      </c>
      <c r="L269" s="202">
        <f t="shared" si="30"/>
        <v>5.8413581395348837</v>
      </c>
      <c r="M269" s="202">
        <v>11.161485557083907</v>
      </c>
      <c r="N269" s="202">
        <v>0.96719999999999984</v>
      </c>
      <c r="O269" s="10">
        <f t="shared" si="32"/>
        <v>44.521671603595536</v>
      </c>
      <c r="P269" s="11">
        <f t="shared" si="33"/>
        <v>9.4006907946781113E-2</v>
      </c>
    </row>
    <row r="270" spans="1:16" x14ac:dyDescent="0.35">
      <c r="A270" s="9">
        <f t="shared" si="34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31"/>
        <v>500.2</v>
      </c>
      <c r="G270" s="8"/>
      <c r="H270" s="8"/>
      <c r="I270" s="8">
        <v>10</v>
      </c>
      <c r="J270" s="217">
        <f t="shared" si="35"/>
        <v>6.8906115417743325E-3</v>
      </c>
      <c r="K270" s="209">
        <f t="shared" si="29"/>
        <v>29.501808785529715</v>
      </c>
      <c r="L270" s="202">
        <f t="shared" si="30"/>
        <v>6.4903979328165375</v>
      </c>
      <c r="M270" s="202">
        <v>12.401650618982117</v>
      </c>
      <c r="N270" s="202">
        <v>1.0746666666666664</v>
      </c>
      <c r="O270" s="10">
        <f t="shared" si="32"/>
        <v>49.468524003995036</v>
      </c>
      <c r="P270" s="11">
        <f t="shared" si="33"/>
        <v>9.8897489012385126E-2</v>
      </c>
    </row>
    <row r="271" spans="1:16" x14ac:dyDescent="0.35">
      <c r="A271" s="9">
        <f t="shared" si="34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31"/>
        <v>640.4</v>
      </c>
      <c r="G271" s="8"/>
      <c r="H271" s="8"/>
      <c r="I271" s="8">
        <v>15</v>
      </c>
      <c r="J271" s="217">
        <f t="shared" si="35"/>
        <v>1.0335917312661499E-2</v>
      </c>
      <c r="K271" s="209">
        <f t="shared" si="29"/>
        <v>44.25271317829457</v>
      </c>
      <c r="L271" s="202">
        <f t="shared" si="30"/>
        <v>9.7355968992248059</v>
      </c>
      <c r="M271" s="202">
        <v>18.602475928473176</v>
      </c>
      <c r="N271" s="202">
        <v>1.6119999999999999</v>
      </c>
      <c r="O271" s="10">
        <f t="shared" si="32"/>
        <v>74.20278600599255</v>
      </c>
      <c r="P271" s="11">
        <f t="shared" si="33"/>
        <v>0.11586943473765234</v>
      </c>
    </row>
    <row r="272" spans="1:16" x14ac:dyDescent="0.35">
      <c r="A272" s="9">
        <f t="shared" si="34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31"/>
        <v>525.6</v>
      </c>
      <c r="G272" s="8"/>
      <c r="H272" s="8"/>
      <c r="I272" s="8">
        <v>12</v>
      </c>
      <c r="J272" s="217">
        <f t="shared" si="35"/>
        <v>8.2687338501291983E-3</v>
      </c>
      <c r="K272" s="209">
        <f t="shared" si="29"/>
        <v>35.402170542635652</v>
      </c>
      <c r="L272" s="202">
        <f t="shared" si="30"/>
        <v>7.7884775193798435</v>
      </c>
      <c r="M272" s="202">
        <v>14.881980742778545</v>
      </c>
      <c r="N272" s="202">
        <v>1.2895999999999999</v>
      </c>
      <c r="O272" s="10">
        <f t="shared" si="32"/>
        <v>59.362228804794043</v>
      </c>
      <c r="P272" s="11">
        <f t="shared" si="33"/>
        <v>0.11294183562555944</v>
      </c>
    </row>
    <row r="273" spans="1:16" x14ac:dyDescent="0.35">
      <c r="A273" s="9">
        <f t="shared" si="34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31"/>
        <v>631.6</v>
      </c>
      <c r="G273" s="8"/>
      <c r="H273" s="8"/>
      <c r="I273" s="8">
        <v>13</v>
      </c>
      <c r="J273" s="217">
        <f t="shared" si="35"/>
        <v>8.9577950043066325E-3</v>
      </c>
      <c r="K273" s="209">
        <f t="shared" si="29"/>
        <v>38.352351421188629</v>
      </c>
      <c r="L273" s="202">
        <f t="shared" si="30"/>
        <v>8.4375173126614982</v>
      </c>
      <c r="M273" s="202">
        <v>16.122145804676755</v>
      </c>
      <c r="N273" s="202">
        <v>1.3970666666666662</v>
      </c>
      <c r="O273" s="10">
        <f t="shared" si="32"/>
        <v>64.30908120519355</v>
      </c>
      <c r="P273" s="11">
        <f t="shared" si="33"/>
        <v>0.10181931793095875</v>
      </c>
    </row>
    <row r="274" spans="1:16" x14ac:dyDescent="0.35">
      <c r="A274" s="9">
        <f t="shared" si="34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31"/>
        <v>508.9</v>
      </c>
      <c r="G274" s="8"/>
      <c r="H274" s="8"/>
      <c r="I274" s="8">
        <v>16</v>
      </c>
      <c r="J274" s="217">
        <f t="shared" si="35"/>
        <v>1.1024978466838932E-2</v>
      </c>
      <c r="K274" s="209">
        <f t="shared" si="29"/>
        <v>47.202894056847541</v>
      </c>
      <c r="L274" s="202">
        <f t="shared" si="30"/>
        <v>10.38463669250646</v>
      </c>
      <c r="M274" s="202">
        <v>19.84264099037139</v>
      </c>
      <c r="N274" s="202">
        <v>1.7194666666666665</v>
      </c>
      <c r="O274" s="10">
        <f t="shared" si="32"/>
        <v>79.149638406392057</v>
      </c>
      <c r="P274" s="11">
        <f t="shared" si="33"/>
        <v>0.15553082807308324</v>
      </c>
    </row>
    <row r="275" spans="1:16" x14ac:dyDescent="0.35">
      <c r="A275" s="9">
        <f t="shared" si="34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31"/>
        <v>574.5</v>
      </c>
      <c r="G275" s="8"/>
      <c r="H275" s="8"/>
      <c r="I275" s="8">
        <v>18</v>
      </c>
      <c r="J275" s="217">
        <f t="shared" si="35"/>
        <v>1.2403100775193798E-2</v>
      </c>
      <c r="K275" s="209">
        <f t="shared" si="29"/>
        <v>53.103255813953488</v>
      </c>
      <c r="L275" s="202">
        <f t="shared" si="30"/>
        <v>11.682716279069767</v>
      </c>
      <c r="M275" s="202">
        <v>22.322971114167814</v>
      </c>
      <c r="N275" s="202">
        <v>1.9343999999999997</v>
      </c>
      <c r="O275" s="10">
        <f t="shared" si="32"/>
        <v>89.043343207191072</v>
      </c>
      <c r="P275" s="11">
        <f t="shared" si="33"/>
        <v>0.1549927645033787</v>
      </c>
    </row>
    <row r="276" spans="1:16" x14ac:dyDescent="0.35">
      <c r="A276" s="9">
        <f t="shared" si="34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31"/>
        <v>944.72</v>
      </c>
      <c r="G276" s="8"/>
      <c r="H276" s="8"/>
      <c r="I276" s="8">
        <v>26</v>
      </c>
      <c r="J276" s="217">
        <f t="shared" si="35"/>
        <v>1.7915590008613265E-2</v>
      </c>
      <c r="K276" s="209">
        <f t="shared" si="29"/>
        <v>76.704702842377259</v>
      </c>
      <c r="L276" s="202">
        <f t="shared" si="30"/>
        <v>16.875034625322996</v>
      </c>
      <c r="M276" s="202">
        <v>32.24429160935351</v>
      </c>
      <c r="N276" s="202">
        <v>2.7941333333333325</v>
      </c>
      <c r="O276" s="10">
        <f t="shared" si="32"/>
        <v>128.6181624103871</v>
      </c>
      <c r="P276" s="11">
        <f t="shared" si="33"/>
        <v>0.13614421459309328</v>
      </c>
    </row>
    <row r="277" spans="1:16" x14ac:dyDescent="0.35">
      <c r="A277" s="9">
        <f t="shared" si="34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31"/>
        <v>476.5</v>
      </c>
      <c r="G277" s="8"/>
      <c r="H277" s="8"/>
      <c r="I277" s="8">
        <v>13</v>
      </c>
      <c r="J277" s="217">
        <f t="shared" si="35"/>
        <v>8.9577950043066325E-3</v>
      </c>
      <c r="K277" s="209">
        <f t="shared" si="29"/>
        <v>38.352351421188629</v>
      </c>
      <c r="L277" s="202">
        <f t="shared" si="30"/>
        <v>8.4375173126614982</v>
      </c>
      <c r="M277" s="202">
        <v>16.122145804676755</v>
      </c>
      <c r="N277" s="202">
        <v>1.3970666666666662</v>
      </c>
      <c r="O277" s="10">
        <f t="shared" si="32"/>
        <v>64.30908120519355</v>
      </c>
      <c r="P277" s="11">
        <f t="shared" si="33"/>
        <v>0.13496134565622991</v>
      </c>
    </row>
    <row r="278" spans="1:16" x14ac:dyDescent="0.35">
      <c r="A278" s="9">
        <f t="shared" si="34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31"/>
        <v>561.4</v>
      </c>
      <c r="G278" s="8"/>
      <c r="H278" s="8"/>
      <c r="I278" s="8">
        <v>16</v>
      </c>
      <c r="J278" s="217">
        <f t="shared" si="35"/>
        <v>1.1024978466838932E-2</v>
      </c>
      <c r="K278" s="209">
        <f t="shared" si="29"/>
        <v>47.202894056847541</v>
      </c>
      <c r="L278" s="202">
        <f t="shared" si="30"/>
        <v>10.38463669250646</v>
      </c>
      <c r="M278" s="202">
        <v>19.84264099037139</v>
      </c>
      <c r="N278" s="202">
        <v>1.7194666666666665</v>
      </c>
      <c r="O278" s="10">
        <f t="shared" si="32"/>
        <v>79.149638406392057</v>
      </c>
      <c r="P278" s="11">
        <f t="shared" si="33"/>
        <v>0.14098617457497695</v>
      </c>
    </row>
    <row r="279" spans="1:16" x14ac:dyDescent="0.35">
      <c r="A279" s="9">
        <f t="shared" si="34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31"/>
        <v>756.1</v>
      </c>
      <c r="G279" s="8"/>
      <c r="H279" s="8"/>
      <c r="I279" s="8">
        <v>19</v>
      </c>
      <c r="J279" s="217">
        <f t="shared" si="35"/>
        <v>1.3092161929371231E-2</v>
      </c>
      <c r="K279" s="209">
        <f t="shared" si="29"/>
        <v>56.053436692506452</v>
      </c>
      <c r="L279" s="202">
        <f t="shared" si="30"/>
        <v>12.331756072351419</v>
      </c>
      <c r="M279" s="202">
        <v>23.563136176066028</v>
      </c>
      <c r="N279" s="202">
        <v>2.0418666666666665</v>
      </c>
      <c r="O279" s="10">
        <f t="shared" si="32"/>
        <v>93.990195607590564</v>
      </c>
      <c r="P279" s="11">
        <f t="shared" si="33"/>
        <v>0.12430921254806317</v>
      </c>
    </row>
    <row r="280" spans="1:16" x14ac:dyDescent="0.35">
      <c r="A280" s="9">
        <f t="shared" si="34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31"/>
        <v>642.6</v>
      </c>
      <c r="G280" s="8"/>
      <c r="H280" s="8"/>
      <c r="I280" s="8">
        <v>11</v>
      </c>
      <c r="J280" s="217">
        <f t="shared" si="35"/>
        <v>7.5796726959517658E-3</v>
      </c>
      <c r="K280" s="209">
        <f t="shared" si="29"/>
        <v>32.451989664082689</v>
      </c>
      <c r="L280" s="202">
        <f t="shared" si="30"/>
        <v>7.1394377260981914</v>
      </c>
      <c r="M280" s="202">
        <v>13.641815680880331</v>
      </c>
      <c r="N280" s="202">
        <v>1.1821333333333333</v>
      </c>
      <c r="O280" s="10">
        <f t="shared" si="32"/>
        <v>54.415376404394543</v>
      </c>
      <c r="P280" s="11">
        <f t="shared" si="33"/>
        <v>8.4680013078734115E-2</v>
      </c>
    </row>
    <row r="281" spans="1:16" x14ac:dyDescent="0.35">
      <c r="A281" s="9">
        <f t="shared" si="34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31"/>
        <v>631.4</v>
      </c>
      <c r="G281" s="8"/>
      <c r="H281" s="8"/>
      <c r="I281" s="8">
        <v>14</v>
      </c>
      <c r="J281" s="217">
        <f t="shared" si="35"/>
        <v>9.6468561584840649E-3</v>
      </c>
      <c r="K281" s="209">
        <f t="shared" si="29"/>
        <v>41.3025322997416</v>
      </c>
      <c r="L281" s="202">
        <f t="shared" si="30"/>
        <v>9.086557105943152</v>
      </c>
      <c r="M281" s="202">
        <v>17.362310866574965</v>
      </c>
      <c r="N281" s="202">
        <v>1.5045333333333331</v>
      </c>
      <c r="O281" s="10">
        <f t="shared" si="32"/>
        <v>69.255933605593043</v>
      </c>
      <c r="P281" s="11">
        <f t="shared" si="33"/>
        <v>0.1096863059955544</v>
      </c>
    </row>
    <row r="282" spans="1:16" x14ac:dyDescent="0.35">
      <c r="A282" s="9">
        <f t="shared" si="34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31"/>
        <v>461.4</v>
      </c>
      <c r="G282" s="8"/>
      <c r="H282" s="8"/>
      <c r="I282" s="8">
        <v>15</v>
      </c>
      <c r="J282" s="217">
        <f t="shared" si="35"/>
        <v>1.0335917312661499E-2</v>
      </c>
      <c r="K282" s="209">
        <f t="shared" si="29"/>
        <v>44.25271317829457</v>
      </c>
      <c r="L282" s="202">
        <f t="shared" si="30"/>
        <v>9.7355968992248059</v>
      </c>
      <c r="M282" s="202">
        <v>18.602475928473176</v>
      </c>
      <c r="N282" s="202">
        <v>1.6119999999999999</v>
      </c>
      <c r="O282" s="10">
        <f t="shared" si="32"/>
        <v>74.20278600599255</v>
      </c>
      <c r="P282" s="11">
        <f t="shared" si="33"/>
        <v>0.16082094929777319</v>
      </c>
    </row>
    <row r="283" spans="1:16" x14ac:dyDescent="0.35">
      <c r="A283" s="9">
        <f t="shared" si="34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31"/>
        <v>515.79999999999995</v>
      </c>
      <c r="G283" s="8"/>
      <c r="H283" s="8"/>
      <c r="I283" s="8">
        <v>10</v>
      </c>
      <c r="J283" s="217">
        <f t="shared" si="35"/>
        <v>6.8906115417743325E-3</v>
      </c>
      <c r="K283" s="209">
        <f t="shared" si="29"/>
        <v>29.501808785529715</v>
      </c>
      <c r="L283" s="202">
        <f t="shared" si="30"/>
        <v>6.4903979328165375</v>
      </c>
      <c r="M283" s="202">
        <v>12.401650618982117</v>
      </c>
      <c r="N283" s="202">
        <v>1.0746666666666664</v>
      </c>
      <c r="O283" s="10">
        <f t="shared" si="32"/>
        <v>49.468524003995036</v>
      </c>
      <c r="P283" s="11">
        <f t="shared" si="33"/>
        <v>9.5906405591304852E-2</v>
      </c>
    </row>
    <row r="284" spans="1:16" x14ac:dyDescent="0.35">
      <c r="A284" s="9">
        <f t="shared" si="34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31"/>
        <v>604.9</v>
      </c>
      <c r="G284" s="8"/>
      <c r="H284" s="8"/>
      <c r="I284" s="8">
        <v>16</v>
      </c>
      <c r="J284" s="217">
        <f t="shared" si="35"/>
        <v>1.1024978466838932E-2</v>
      </c>
      <c r="K284" s="209">
        <f t="shared" si="29"/>
        <v>47.202894056847541</v>
      </c>
      <c r="L284" s="202">
        <f t="shared" si="30"/>
        <v>10.38463669250646</v>
      </c>
      <c r="M284" s="202">
        <v>19.84264099037139</v>
      </c>
      <c r="N284" s="202">
        <v>1.7194666666666665</v>
      </c>
      <c r="O284" s="10">
        <f t="shared" si="32"/>
        <v>79.149638406392057</v>
      </c>
      <c r="P284" s="11">
        <f t="shared" si="33"/>
        <v>0.13084747628763774</v>
      </c>
    </row>
    <row r="285" spans="1:16" x14ac:dyDescent="0.35">
      <c r="A285" s="9">
        <f t="shared" si="34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31"/>
        <v>571.70000000000005</v>
      </c>
      <c r="G285" s="8"/>
      <c r="H285" s="8"/>
      <c r="I285" s="8">
        <v>18</v>
      </c>
      <c r="J285" s="217">
        <f t="shared" si="35"/>
        <v>1.2403100775193798E-2</v>
      </c>
      <c r="K285" s="209">
        <f t="shared" si="29"/>
        <v>53.103255813953488</v>
      </c>
      <c r="L285" s="202">
        <f t="shared" si="30"/>
        <v>11.682716279069767</v>
      </c>
      <c r="M285" s="202">
        <v>22.322971114167814</v>
      </c>
      <c r="N285" s="202">
        <v>1.9343999999999997</v>
      </c>
      <c r="O285" s="10">
        <f t="shared" si="32"/>
        <v>89.043343207191072</v>
      </c>
      <c r="P285" s="11">
        <f t="shared" si="33"/>
        <v>0.1557518684750587</v>
      </c>
    </row>
    <row r="286" spans="1:16" x14ac:dyDescent="0.35">
      <c r="A286" s="9">
        <f t="shared" si="34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31"/>
        <v>522.5</v>
      </c>
      <c r="G286" s="8"/>
      <c r="H286" s="8"/>
      <c r="I286" s="8">
        <v>18</v>
      </c>
      <c r="J286" s="217">
        <f t="shared" si="35"/>
        <v>1.2403100775193798E-2</v>
      </c>
      <c r="K286" s="209">
        <f t="shared" si="29"/>
        <v>53.103255813953488</v>
      </c>
      <c r="L286" s="202">
        <f t="shared" si="30"/>
        <v>11.682716279069767</v>
      </c>
      <c r="M286" s="202">
        <v>22.322971114167814</v>
      </c>
      <c r="N286" s="202">
        <v>1.9343999999999997</v>
      </c>
      <c r="O286" s="10">
        <f t="shared" si="32"/>
        <v>89.043343207191072</v>
      </c>
      <c r="P286" s="11">
        <f t="shared" si="33"/>
        <v>0.17041788173625086</v>
      </c>
    </row>
    <row r="287" spans="1:16" x14ac:dyDescent="0.35">
      <c r="A287" s="9">
        <f t="shared" si="34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31"/>
        <v>324.7</v>
      </c>
      <c r="G287" s="8"/>
      <c r="H287" s="8"/>
      <c r="I287" s="8">
        <v>6</v>
      </c>
      <c r="J287" s="217">
        <f t="shared" si="35"/>
        <v>4.1343669250645991E-3</v>
      </c>
      <c r="K287" s="209">
        <f t="shared" si="29"/>
        <v>17.701085271317826</v>
      </c>
      <c r="L287" s="202">
        <f t="shared" si="30"/>
        <v>3.8942387596899217</v>
      </c>
      <c r="M287" s="202">
        <v>7.4409903713892724</v>
      </c>
      <c r="N287" s="202">
        <v>0.64479999999999993</v>
      </c>
      <c r="O287" s="10">
        <f t="shared" si="32"/>
        <v>29.681114402397021</v>
      </c>
      <c r="P287" s="11">
        <f t="shared" si="33"/>
        <v>9.141088513211279E-2</v>
      </c>
    </row>
    <row r="288" spans="1:16" x14ac:dyDescent="0.35">
      <c r="A288" s="9">
        <f t="shared" si="34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31"/>
        <v>519.5</v>
      </c>
      <c r="G288" s="8"/>
      <c r="H288" s="8"/>
      <c r="I288" s="8">
        <v>10</v>
      </c>
      <c r="J288" s="217">
        <f t="shared" si="35"/>
        <v>6.8906115417743325E-3</v>
      </c>
      <c r="K288" s="209">
        <f t="shared" si="29"/>
        <v>29.501808785529715</v>
      </c>
      <c r="L288" s="202">
        <f t="shared" si="30"/>
        <v>6.4903979328165375</v>
      </c>
      <c r="M288" s="202">
        <v>12.401650618982117</v>
      </c>
      <c r="N288" s="202">
        <v>1.0746666666666664</v>
      </c>
      <c r="O288" s="10">
        <f t="shared" si="32"/>
        <v>49.468524003995036</v>
      </c>
      <c r="P288" s="11">
        <f t="shared" si="33"/>
        <v>9.5223337832521723E-2</v>
      </c>
    </row>
    <row r="289" spans="1:16" x14ac:dyDescent="0.35">
      <c r="A289" s="9">
        <f t="shared" si="34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31"/>
        <v>221.7</v>
      </c>
      <c r="G289" s="8"/>
      <c r="H289" s="8"/>
      <c r="I289" s="8">
        <v>4</v>
      </c>
      <c r="J289" s="217">
        <f t="shared" si="35"/>
        <v>2.7562446167097329E-3</v>
      </c>
      <c r="K289" s="209">
        <f t="shared" si="29"/>
        <v>11.800723514211885</v>
      </c>
      <c r="L289" s="202">
        <f t="shared" si="30"/>
        <v>2.5961591731266149</v>
      </c>
      <c r="M289" s="202">
        <v>4.9606602475928474</v>
      </c>
      <c r="N289" s="202">
        <v>0.42986666666666662</v>
      </c>
      <c r="O289" s="10">
        <f t="shared" si="32"/>
        <v>19.787409601598014</v>
      </c>
      <c r="P289" s="11">
        <f t="shared" si="33"/>
        <v>8.9253087963906255E-2</v>
      </c>
    </row>
    <row r="290" spans="1:16" x14ac:dyDescent="0.35">
      <c r="A290" s="9">
        <f t="shared" si="34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31"/>
        <v>312.5</v>
      </c>
      <c r="G290" s="8"/>
      <c r="H290" s="8"/>
      <c r="I290" s="8">
        <v>11</v>
      </c>
      <c r="J290" s="217">
        <f t="shared" si="35"/>
        <v>7.5796726959517658E-3</v>
      </c>
      <c r="K290" s="209">
        <f t="shared" si="29"/>
        <v>32.451989664082689</v>
      </c>
      <c r="L290" s="202">
        <f t="shared" si="30"/>
        <v>7.1394377260981914</v>
      </c>
      <c r="M290" s="202">
        <v>13.641815680880331</v>
      </c>
      <c r="N290" s="202">
        <v>1.1821333333333333</v>
      </c>
      <c r="O290" s="10">
        <f t="shared" si="32"/>
        <v>54.415376404394543</v>
      </c>
      <c r="P290" s="11">
        <f t="shared" si="33"/>
        <v>0.17412920449406255</v>
      </c>
    </row>
    <row r="291" spans="1:16" x14ac:dyDescent="0.35">
      <c r="A291" s="9">
        <f t="shared" si="34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31"/>
        <v>644.1</v>
      </c>
      <c r="G291" s="8"/>
      <c r="H291" s="8"/>
      <c r="I291" s="8">
        <v>15</v>
      </c>
      <c r="J291" s="217">
        <f t="shared" si="35"/>
        <v>1.0335917312661499E-2</v>
      </c>
      <c r="K291" s="209">
        <f t="shared" si="29"/>
        <v>44.25271317829457</v>
      </c>
      <c r="L291" s="202">
        <f t="shared" si="30"/>
        <v>9.7355968992248059</v>
      </c>
      <c r="M291" s="202">
        <v>18.602475928473176</v>
      </c>
      <c r="N291" s="202">
        <v>1.6119999999999999</v>
      </c>
      <c r="O291" s="10">
        <f t="shared" si="32"/>
        <v>74.20278600599255</v>
      </c>
      <c r="P291" s="11">
        <f t="shared" si="33"/>
        <v>0.11520382860734754</v>
      </c>
    </row>
    <row r="292" spans="1:16" x14ac:dyDescent="0.35">
      <c r="A292" s="9">
        <f t="shared" si="34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31"/>
        <v>451.9</v>
      </c>
      <c r="G292" s="8"/>
      <c r="H292" s="8"/>
      <c r="I292" s="8">
        <v>12</v>
      </c>
      <c r="J292" s="217">
        <f t="shared" si="35"/>
        <v>8.2687338501291983E-3</v>
      </c>
      <c r="K292" s="209">
        <f t="shared" si="29"/>
        <v>35.402170542635652</v>
      </c>
      <c r="L292" s="202">
        <f t="shared" si="30"/>
        <v>7.7884775193798435</v>
      </c>
      <c r="M292" s="202">
        <v>14.881980742778545</v>
      </c>
      <c r="N292" s="202">
        <v>1.2895999999999999</v>
      </c>
      <c r="O292" s="10">
        <f t="shared" si="32"/>
        <v>59.362228804794043</v>
      </c>
      <c r="P292" s="11">
        <f t="shared" si="33"/>
        <v>0.13136142687495916</v>
      </c>
    </row>
    <row r="293" spans="1:16" x14ac:dyDescent="0.35">
      <c r="A293" s="9">
        <f t="shared" si="34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31"/>
        <v>556.5</v>
      </c>
      <c r="G293" s="8"/>
      <c r="H293" s="8"/>
      <c r="I293" s="8">
        <v>17</v>
      </c>
      <c r="J293" s="217">
        <f t="shared" si="35"/>
        <v>1.1714039621016364E-2</v>
      </c>
      <c r="K293" s="209">
        <f t="shared" si="29"/>
        <v>50.153074935400511</v>
      </c>
      <c r="L293" s="202">
        <f t="shared" si="30"/>
        <v>11.033676485788112</v>
      </c>
      <c r="M293" s="202">
        <v>21.082806052269603</v>
      </c>
      <c r="N293" s="202">
        <v>1.8269333333333329</v>
      </c>
      <c r="O293" s="10">
        <f t="shared" si="32"/>
        <v>84.096490806791564</v>
      </c>
      <c r="P293" s="11">
        <f t="shared" si="33"/>
        <v>0.15111678491786446</v>
      </c>
    </row>
    <row r="294" spans="1:16" x14ac:dyDescent="0.35">
      <c r="A294" s="9">
        <f t="shared" si="34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31"/>
        <v>484.3</v>
      </c>
      <c r="G294" s="8"/>
      <c r="H294" s="8">
        <v>1</v>
      </c>
      <c r="I294" s="8">
        <v>12</v>
      </c>
      <c r="J294" s="217">
        <f t="shared" si="35"/>
        <v>8.9577950043066325E-3</v>
      </c>
      <c r="K294" s="209">
        <f t="shared" si="29"/>
        <v>38.352351421188629</v>
      </c>
      <c r="L294" s="202">
        <f t="shared" si="30"/>
        <v>8.4375173126614982</v>
      </c>
      <c r="M294" s="202">
        <v>16.122145804676755</v>
      </c>
      <c r="N294" s="202">
        <v>1.3970666666666662</v>
      </c>
      <c r="O294" s="10">
        <f t="shared" si="32"/>
        <v>64.30908120519355</v>
      </c>
      <c r="P294" s="11">
        <f t="shared" si="33"/>
        <v>0.13278769606688737</v>
      </c>
    </row>
    <row r="295" spans="1:16" x14ac:dyDescent="0.35">
      <c r="A295" s="9">
        <f t="shared" si="34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31"/>
        <v>554.70000000000005</v>
      </c>
      <c r="G295" s="8">
        <v>1</v>
      </c>
      <c r="H295" s="8"/>
      <c r="I295" s="8">
        <v>17</v>
      </c>
      <c r="J295" s="217">
        <f t="shared" si="35"/>
        <v>1.2403100775193798E-2</v>
      </c>
      <c r="K295" s="209">
        <f t="shared" si="29"/>
        <v>53.103255813953488</v>
      </c>
      <c r="L295" s="202">
        <f t="shared" si="30"/>
        <v>11.682716279069767</v>
      </c>
      <c r="M295" s="202">
        <v>22.322971114167814</v>
      </c>
      <c r="N295" s="202">
        <v>1.9343999999999997</v>
      </c>
      <c r="O295" s="10">
        <f t="shared" si="32"/>
        <v>89.043343207191072</v>
      </c>
      <c r="P295" s="11">
        <f t="shared" si="33"/>
        <v>0.16052522662194171</v>
      </c>
    </row>
    <row r="296" spans="1:16" x14ac:dyDescent="0.35">
      <c r="A296" s="9">
        <f t="shared" si="34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31"/>
        <v>401</v>
      </c>
      <c r="G296" s="8"/>
      <c r="H296" s="8"/>
      <c r="I296" s="8">
        <v>12</v>
      </c>
      <c r="J296" s="217">
        <f t="shared" si="35"/>
        <v>8.2687338501291983E-3</v>
      </c>
      <c r="K296" s="209">
        <f t="shared" si="29"/>
        <v>35.402170542635652</v>
      </c>
      <c r="L296" s="202">
        <f t="shared" si="30"/>
        <v>7.7884775193798435</v>
      </c>
      <c r="M296" s="202">
        <v>14.881980742778545</v>
      </c>
      <c r="N296" s="202">
        <v>1.2895999999999999</v>
      </c>
      <c r="O296" s="10">
        <f t="shared" si="32"/>
        <v>59.362228804794043</v>
      </c>
      <c r="P296" s="11">
        <f t="shared" si="33"/>
        <v>0.14803548330372579</v>
      </c>
    </row>
    <row r="297" spans="1:16" x14ac:dyDescent="0.35">
      <c r="A297" s="9">
        <f t="shared" si="34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31"/>
        <v>456.4</v>
      </c>
      <c r="G297" s="8"/>
      <c r="H297" s="8"/>
      <c r="I297" s="8">
        <v>12</v>
      </c>
      <c r="J297" s="217">
        <f t="shared" si="35"/>
        <v>8.2687338501291983E-3</v>
      </c>
      <c r="K297" s="209">
        <f t="shared" si="29"/>
        <v>35.402170542635652</v>
      </c>
      <c r="L297" s="202">
        <f t="shared" si="30"/>
        <v>7.7884775193798435</v>
      </c>
      <c r="M297" s="202">
        <v>14.881980742778545</v>
      </c>
      <c r="N297" s="202">
        <v>1.2895999999999999</v>
      </c>
      <c r="O297" s="10">
        <f t="shared" si="32"/>
        <v>59.362228804794043</v>
      </c>
      <c r="P297" s="11">
        <f t="shared" si="33"/>
        <v>0.13006623313933841</v>
      </c>
    </row>
    <row r="298" spans="1:16" x14ac:dyDescent="0.35">
      <c r="A298" s="9">
        <f t="shared" si="34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31"/>
        <v>419</v>
      </c>
      <c r="G298" s="8"/>
      <c r="H298" s="8"/>
      <c r="I298" s="8">
        <v>12</v>
      </c>
      <c r="J298" s="217">
        <f t="shared" si="35"/>
        <v>8.2687338501291983E-3</v>
      </c>
      <c r="K298" s="209">
        <f t="shared" si="29"/>
        <v>35.402170542635652</v>
      </c>
      <c r="L298" s="202">
        <f t="shared" si="30"/>
        <v>7.7884775193798435</v>
      </c>
      <c r="M298" s="202">
        <v>14.881980742778545</v>
      </c>
      <c r="N298" s="202">
        <v>1.2895999999999999</v>
      </c>
      <c r="O298" s="10">
        <f t="shared" si="32"/>
        <v>59.362228804794043</v>
      </c>
      <c r="P298" s="11">
        <f t="shared" si="33"/>
        <v>0.14167596373459199</v>
      </c>
    </row>
    <row r="299" spans="1:16" x14ac:dyDescent="0.35">
      <c r="A299" s="9">
        <f t="shared" si="34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31"/>
        <v>450.7</v>
      </c>
      <c r="G299" s="8"/>
      <c r="H299" s="8"/>
      <c r="I299" s="8">
        <v>14</v>
      </c>
      <c r="J299" s="217">
        <f t="shared" si="35"/>
        <v>9.6468561584840649E-3</v>
      </c>
      <c r="K299" s="209">
        <f t="shared" si="29"/>
        <v>41.3025322997416</v>
      </c>
      <c r="L299" s="202">
        <f t="shared" si="30"/>
        <v>9.086557105943152</v>
      </c>
      <c r="M299" s="202">
        <v>17.362310866574965</v>
      </c>
      <c r="N299" s="202">
        <v>1.5045333333333331</v>
      </c>
      <c r="O299" s="10">
        <f t="shared" si="32"/>
        <v>69.255933605593043</v>
      </c>
      <c r="P299" s="11">
        <f t="shared" si="33"/>
        <v>0.1536630432784403</v>
      </c>
    </row>
    <row r="300" spans="1:16" x14ac:dyDescent="0.35">
      <c r="A300" s="9">
        <f t="shared" si="34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31"/>
        <v>403.5</v>
      </c>
      <c r="G300" s="8"/>
      <c r="H300" s="8"/>
      <c r="I300" s="8">
        <v>12</v>
      </c>
      <c r="J300" s="217">
        <f t="shared" si="35"/>
        <v>8.2687338501291983E-3</v>
      </c>
      <c r="K300" s="209">
        <f t="shared" si="29"/>
        <v>35.402170542635652</v>
      </c>
      <c r="L300" s="202">
        <f t="shared" si="30"/>
        <v>7.7884775193798435</v>
      </c>
      <c r="M300" s="202">
        <v>14.881980742778545</v>
      </c>
      <c r="N300" s="202">
        <v>1.2895999999999999</v>
      </c>
      <c r="O300" s="10">
        <f t="shared" si="32"/>
        <v>59.362228804794043</v>
      </c>
      <c r="P300" s="11">
        <f t="shared" si="33"/>
        <v>0.14711828700072874</v>
      </c>
    </row>
    <row r="301" spans="1:16" x14ac:dyDescent="0.35">
      <c r="A301" s="9">
        <f t="shared" si="34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31"/>
        <v>453.72</v>
      </c>
      <c r="G301" s="8"/>
      <c r="H301" s="8"/>
      <c r="I301" s="8">
        <v>12</v>
      </c>
      <c r="J301" s="217">
        <f t="shared" si="35"/>
        <v>8.2687338501291983E-3</v>
      </c>
      <c r="K301" s="209">
        <f t="shared" si="29"/>
        <v>35.402170542635652</v>
      </c>
      <c r="L301" s="202">
        <f t="shared" si="30"/>
        <v>7.7884775193798435</v>
      </c>
      <c r="M301" s="202">
        <v>14.881980742778545</v>
      </c>
      <c r="N301" s="202">
        <v>1.2895999999999999</v>
      </c>
      <c r="O301" s="10">
        <f t="shared" si="32"/>
        <v>59.362228804794043</v>
      </c>
      <c r="P301" s="11">
        <f t="shared" si="33"/>
        <v>0.13083449882040474</v>
      </c>
    </row>
    <row r="302" spans="1:16" x14ac:dyDescent="0.35">
      <c r="A302" s="9">
        <f t="shared" si="34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31"/>
        <v>535.75</v>
      </c>
      <c r="G302" s="8"/>
      <c r="H302" s="8"/>
      <c r="I302" s="8">
        <v>14</v>
      </c>
      <c r="J302" s="217">
        <f t="shared" si="35"/>
        <v>9.6468561584840649E-3</v>
      </c>
      <c r="K302" s="209">
        <f t="shared" si="29"/>
        <v>41.3025322997416</v>
      </c>
      <c r="L302" s="202">
        <f t="shared" si="30"/>
        <v>9.086557105943152</v>
      </c>
      <c r="M302" s="202">
        <v>17.362310866574965</v>
      </c>
      <c r="N302" s="202">
        <v>1.5045333333333331</v>
      </c>
      <c r="O302" s="10">
        <f t="shared" si="32"/>
        <v>69.255933605593043</v>
      </c>
      <c r="P302" s="11">
        <f t="shared" si="33"/>
        <v>0.12926912478878777</v>
      </c>
    </row>
    <row r="303" spans="1:16" x14ac:dyDescent="0.35">
      <c r="A303" s="9">
        <f t="shared" si="34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31"/>
        <v>133.4</v>
      </c>
      <c r="G303" s="8"/>
      <c r="H303" s="8"/>
      <c r="I303" s="8">
        <v>5</v>
      </c>
      <c r="J303" s="217">
        <f t="shared" si="35"/>
        <v>3.4453057708871662E-3</v>
      </c>
      <c r="K303" s="209">
        <f t="shared" si="29"/>
        <v>14.750904392764857</v>
      </c>
      <c r="L303" s="202">
        <f t="shared" si="30"/>
        <v>3.2451989664082688</v>
      </c>
      <c r="M303" s="202">
        <v>6.2008253094910586</v>
      </c>
      <c r="N303" s="202">
        <v>0.53733333333333322</v>
      </c>
      <c r="O303" s="10">
        <f t="shared" si="32"/>
        <v>24.734262001997518</v>
      </c>
      <c r="P303" s="11">
        <f t="shared" si="33"/>
        <v>0.18541425788603835</v>
      </c>
    </row>
    <row r="304" spans="1:16" x14ac:dyDescent="0.35">
      <c r="A304" s="9">
        <f t="shared" si="34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31"/>
        <v>506.7</v>
      </c>
      <c r="G304" s="8"/>
      <c r="H304" s="8"/>
      <c r="I304" s="8">
        <v>15</v>
      </c>
      <c r="J304" s="217">
        <f t="shared" si="35"/>
        <v>1.0335917312661499E-2</v>
      </c>
      <c r="K304" s="209">
        <f t="shared" si="29"/>
        <v>44.25271317829457</v>
      </c>
      <c r="L304" s="202">
        <f t="shared" si="30"/>
        <v>9.7355968992248059</v>
      </c>
      <c r="M304" s="202">
        <v>18.602475928473176</v>
      </c>
      <c r="N304" s="202">
        <v>1.6119999999999999</v>
      </c>
      <c r="O304" s="10">
        <f t="shared" si="32"/>
        <v>74.20278600599255</v>
      </c>
      <c r="P304" s="11">
        <f t="shared" si="33"/>
        <v>0.14644323269388701</v>
      </c>
    </row>
    <row r="305" spans="1:16" x14ac:dyDescent="0.35">
      <c r="A305" s="9">
        <f t="shared" si="34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31"/>
        <v>269.3</v>
      </c>
      <c r="G305" s="8"/>
      <c r="H305" s="8"/>
      <c r="I305" s="8">
        <v>6</v>
      </c>
      <c r="J305" s="217">
        <f t="shared" si="35"/>
        <v>4.1343669250645991E-3</v>
      </c>
      <c r="K305" s="209">
        <f t="shared" si="29"/>
        <v>17.701085271317826</v>
      </c>
      <c r="L305" s="202">
        <f t="shared" si="30"/>
        <v>3.8942387596899217</v>
      </c>
      <c r="M305" s="202">
        <v>7.4409903713892724</v>
      </c>
      <c r="N305" s="202">
        <v>0.64479999999999993</v>
      </c>
      <c r="O305" s="10">
        <f t="shared" si="32"/>
        <v>29.681114402397021</v>
      </c>
      <c r="P305" s="11">
        <f t="shared" si="33"/>
        <v>0.11021579800370226</v>
      </c>
    </row>
    <row r="306" spans="1:16" x14ac:dyDescent="0.35">
      <c r="A306" s="9">
        <f t="shared" si="34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31"/>
        <v>294</v>
      </c>
      <c r="G306" s="8"/>
      <c r="H306" s="8"/>
      <c r="I306" s="8">
        <v>6</v>
      </c>
      <c r="J306" s="217">
        <f t="shared" si="35"/>
        <v>4.1343669250645991E-3</v>
      </c>
      <c r="K306" s="209">
        <f t="shared" ref="K306:K367" si="36">J306*$K$2</f>
        <v>17.701085271317826</v>
      </c>
      <c r="L306" s="202">
        <f t="shared" si="30"/>
        <v>3.8942387596899217</v>
      </c>
      <c r="M306" s="202">
        <v>7.4409903713892724</v>
      </c>
      <c r="N306" s="202">
        <v>0.64479999999999993</v>
      </c>
      <c r="O306" s="10">
        <f t="shared" si="32"/>
        <v>29.681114402397021</v>
      </c>
      <c r="P306" s="11">
        <f t="shared" si="33"/>
        <v>0.10095617143672456</v>
      </c>
    </row>
    <row r="307" spans="1:16" x14ac:dyDescent="0.35">
      <c r="A307" s="9">
        <f t="shared" si="34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31"/>
        <v>302.59999999999997</v>
      </c>
      <c r="G307" s="8"/>
      <c r="H307" s="8">
        <v>1</v>
      </c>
      <c r="I307" s="8">
        <v>6</v>
      </c>
      <c r="J307" s="217">
        <f t="shared" si="35"/>
        <v>4.8234280792420325E-3</v>
      </c>
      <c r="K307" s="209">
        <f t="shared" si="36"/>
        <v>20.6512661498708</v>
      </c>
      <c r="L307" s="202">
        <f t="shared" ref="L307:L368" si="37">K307*0.22</f>
        <v>4.543278552971576</v>
      </c>
      <c r="M307" s="202">
        <v>8.6811554332874827</v>
      </c>
      <c r="N307" s="202">
        <v>0.75226666666666653</v>
      </c>
      <c r="O307" s="10">
        <f t="shared" si="32"/>
        <v>34.627966802796522</v>
      </c>
      <c r="P307" s="11">
        <f t="shared" si="33"/>
        <v>0.11443478784797266</v>
      </c>
    </row>
    <row r="308" spans="1:16" x14ac:dyDescent="0.35">
      <c r="A308" s="9">
        <f t="shared" si="34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31"/>
        <v>621.4</v>
      </c>
      <c r="G308" s="8"/>
      <c r="H308" s="8">
        <v>1</v>
      </c>
      <c r="I308" s="8">
        <v>10</v>
      </c>
      <c r="J308" s="217">
        <f t="shared" si="35"/>
        <v>7.5796726959517658E-3</v>
      </c>
      <c r="K308" s="209">
        <f t="shared" si="36"/>
        <v>32.451989664082689</v>
      </c>
      <c r="L308" s="202">
        <f t="shared" si="37"/>
        <v>7.1394377260981914</v>
      </c>
      <c r="M308" s="202">
        <v>13.641815680880331</v>
      </c>
      <c r="N308" s="202">
        <v>1.1821333333333333</v>
      </c>
      <c r="O308" s="10">
        <f t="shared" si="32"/>
        <v>54.415376404394543</v>
      </c>
      <c r="P308" s="11">
        <f t="shared" si="33"/>
        <v>8.7568999685218127E-2</v>
      </c>
    </row>
    <row r="309" spans="1:16" x14ac:dyDescent="0.35">
      <c r="A309" s="9">
        <f t="shared" si="34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31"/>
        <v>240.2</v>
      </c>
      <c r="G309" s="8"/>
      <c r="H309" s="8"/>
      <c r="I309" s="8">
        <v>6</v>
      </c>
      <c r="J309" s="217">
        <f t="shared" si="35"/>
        <v>4.1343669250645991E-3</v>
      </c>
      <c r="K309" s="209">
        <f t="shared" si="36"/>
        <v>17.701085271317826</v>
      </c>
      <c r="L309" s="202">
        <f t="shared" si="37"/>
        <v>3.8942387596899217</v>
      </c>
      <c r="M309" s="202">
        <v>7.4409903713892724</v>
      </c>
      <c r="N309" s="202">
        <v>0.64479999999999993</v>
      </c>
      <c r="O309" s="10">
        <f t="shared" si="32"/>
        <v>29.681114402397021</v>
      </c>
      <c r="P309" s="11">
        <f t="shared" si="33"/>
        <v>0.12356833639632399</v>
      </c>
    </row>
    <row r="310" spans="1:16" x14ac:dyDescent="0.35">
      <c r="A310" s="9">
        <f t="shared" si="34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31"/>
        <v>580.6</v>
      </c>
      <c r="G310" s="8"/>
      <c r="H310" s="8">
        <v>1</v>
      </c>
      <c r="I310" s="8">
        <v>9</v>
      </c>
      <c r="J310" s="217">
        <f t="shared" si="35"/>
        <v>6.8906115417743325E-3</v>
      </c>
      <c r="K310" s="209">
        <f t="shared" si="36"/>
        <v>29.501808785529715</v>
      </c>
      <c r="L310" s="202">
        <f t="shared" si="37"/>
        <v>6.4903979328165375</v>
      </c>
      <c r="M310" s="202">
        <v>12.401650618982117</v>
      </c>
      <c r="N310" s="202">
        <v>1.0746666666666664</v>
      </c>
      <c r="O310" s="10">
        <f t="shared" si="32"/>
        <v>49.468524003995036</v>
      </c>
      <c r="P310" s="11">
        <f t="shared" si="33"/>
        <v>8.5202418194962173E-2</v>
      </c>
    </row>
    <row r="311" spans="1:16" x14ac:dyDescent="0.35">
      <c r="A311" s="9">
        <f t="shared" si="34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38">C311+D311+E311</f>
        <v>630.29999999999995</v>
      </c>
      <c r="G311" s="8"/>
      <c r="H311" s="8"/>
      <c r="I311" s="8">
        <v>14</v>
      </c>
      <c r="J311" s="217">
        <f t="shared" si="35"/>
        <v>9.6468561584840649E-3</v>
      </c>
      <c r="K311" s="209">
        <f t="shared" si="36"/>
        <v>41.3025322997416</v>
      </c>
      <c r="L311" s="202">
        <f t="shared" si="37"/>
        <v>9.086557105943152</v>
      </c>
      <c r="M311" s="202">
        <v>17.362310866574965</v>
      </c>
      <c r="N311" s="202">
        <v>1.5045333333333331</v>
      </c>
      <c r="O311" s="10">
        <f t="shared" si="32"/>
        <v>69.255933605593043</v>
      </c>
      <c r="P311" s="11">
        <f t="shared" si="33"/>
        <v>0.10987773061334768</v>
      </c>
    </row>
    <row r="312" spans="1:16" x14ac:dyDescent="0.35">
      <c r="A312" s="9">
        <f t="shared" si="34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38"/>
        <v>751.9</v>
      </c>
      <c r="G312" s="8"/>
      <c r="H312" s="8">
        <v>1</v>
      </c>
      <c r="I312" s="8">
        <v>24</v>
      </c>
      <c r="J312" s="217">
        <f t="shared" si="35"/>
        <v>1.7226528854435829E-2</v>
      </c>
      <c r="K312" s="209">
        <f t="shared" si="36"/>
        <v>73.754521963824274</v>
      </c>
      <c r="L312" s="202">
        <f t="shared" si="37"/>
        <v>16.225994832041341</v>
      </c>
      <c r="M312" s="202">
        <v>31.004126547455297</v>
      </c>
      <c r="N312" s="202">
        <v>2.6866666666666665</v>
      </c>
      <c r="O312" s="10">
        <f t="shared" si="32"/>
        <v>123.67131000998758</v>
      </c>
      <c r="P312" s="11">
        <f t="shared" si="33"/>
        <v>0.16447840139644579</v>
      </c>
    </row>
    <row r="313" spans="1:16" x14ac:dyDescent="0.35">
      <c r="A313" s="9">
        <f t="shared" si="34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38"/>
        <v>212.8</v>
      </c>
      <c r="G313" s="8"/>
      <c r="H313" s="8"/>
      <c r="I313" s="8">
        <v>8</v>
      </c>
      <c r="J313" s="217">
        <f t="shared" si="35"/>
        <v>5.5124892334194658E-3</v>
      </c>
      <c r="K313" s="209">
        <f t="shared" si="36"/>
        <v>23.60144702842377</v>
      </c>
      <c r="L313" s="202">
        <f t="shared" si="37"/>
        <v>5.1923183462532299</v>
      </c>
      <c r="M313" s="202">
        <v>9.9213204951856948</v>
      </c>
      <c r="N313" s="202">
        <v>0.85973333333333324</v>
      </c>
      <c r="O313" s="10">
        <f t="shared" si="32"/>
        <v>39.574819203196029</v>
      </c>
      <c r="P313" s="11">
        <f t="shared" si="33"/>
        <v>0.18597189475186102</v>
      </c>
    </row>
    <row r="314" spans="1:16" x14ac:dyDescent="0.35">
      <c r="A314" s="9">
        <f t="shared" si="34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38"/>
        <v>387.9</v>
      </c>
      <c r="G314" s="8"/>
      <c r="H314" s="8"/>
      <c r="I314" s="8">
        <v>11</v>
      </c>
      <c r="J314" s="217">
        <f t="shared" si="35"/>
        <v>7.5796726959517658E-3</v>
      </c>
      <c r="K314" s="209">
        <f t="shared" si="36"/>
        <v>32.451989664082689</v>
      </c>
      <c r="L314" s="202">
        <f t="shared" si="37"/>
        <v>7.1394377260981914</v>
      </c>
      <c r="M314" s="202">
        <v>13.641815680880331</v>
      </c>
      <c r="N314" s="202">
        <v>1.1821333333333333</v>
      </c>
      <c r="O314" s="10">
        <f t="shared" si="32"/>
        <v>54.415376404394543</v>
      </c>
      <c r="P314" s="11">
        <f t="shared" si="33"/>
        <v>0.14028197062231129</v>
      </c>
    </row>
    <row r="315" spans="1:16" x14ac:dyDescent="0.35">
      <c r="A315" s="9">
        <f t="shared" si="34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38"/>
        <v>474.4</v>
      </c>
      <c r="G315" s="8"/>
      <c r="H315" s="8"/>
      <c r="I315" s="8">
        <v>14</v>
      </c>
      <c r="J315" s="217">
        <f t="shared" si="35"/>
        <v>9.6468561584840649E-3</v>
      </c>
      <c r="K315" s="209">
        <f t="shared" si="36"/>
        <v>41.3025322997416</v>
      </c>
      <c r="L315" s="202">
        <f t="shared" si="37"/>
        <v>9.086557105943152</v>
      </c>
      <c r="M315" s="202">
        <v>17.362310866574965</v>
      </c>
      <c r="N315" s="202">
        <v>1.5045333333333331</v>
      </c>
      <c r="O315" s="10">
        <f t="shared" si="32"/>
        <v>69.255933605593043</v>
      </c>
      <c r="P315" s="11">
        <f t="shared" si="33"/>
        <v>0.14598636932039005</v>
      </c>
    </row>
    <row r="316" spans="1:16" x14ac:dyDescent="0.35">
      <c r="A316" s="9">
        <f t="shared" si="34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38"/>
        <v>549.4</v>
      </c>
      <c r="G316" s="8"/>
      <c r="H316" s="8"/>
      <c r="I316" s="8">
        <v>15</v>
      </c>
      <c r="J316" s="217">
        <f t="shared" si="35"/>
        <v>1.0335917312661499E-2</v>
      </c>
      <c r="K316" s="209">
        <f t="shared" si="36"/>
        <v>44.25271317829457</v>
      </c>
      <c r="L316" s="202">
        <f t="shared" si="37"/>
        <v>9.7355968992248059</v>
      </c>
      <c r="M316" s="202">
        <v>18.602475928473176</v>
      </c>
      <c r="N316" s="202">
        <v>1.6119999999999999</v>
      </c>
      <c r="O316" s="10">
        <f t="shared" si="32"/>
        <v>74.20278600599255</v>
      </c>
      <c r="P316" s="11">
        <f t="shared" si="33"/>
        <v>0.13506149618855579</v>
      </c>
    </row>
    <row r="317" spans="1:16" x14ac:dyDescent="0.35">
      <c r="A317" s="9">
        <f t="shared" si="34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38"/>
        <v>189</v>
      </c>
      <c r="G317" s="8"/>
      <c r="H317" s="8"/>
      <c r="I317" s="8">
        <v>5</v>
      </c>
      <c r="J317" s="217">
        <f t="shared" si="35"/>
        <v>3.4453057708871662E-3</v>
      </c>
      <c r="K317" s="209">
        <f t="shared" si="36"/>
        <v>14.750904392764857</v>
      </c>
      <c r="L317" s="202">
        <f t="shared" si="37"/>
        <v>3.2451989664082688</v>
      </c>
      <c r="M317" s="202">
        <v>6.2008253094910586</v>
      </c>
      <c r="N317" s="202">
        <v>0.53733333333333322</v>
      </c>
      <c r="O317" s="10">
        <f t="shared" si="32"/>
        <v>24.734262001997518</v>
      </c>
      <c r="P317" s="11">
        <f t="shared" si="33"/>
        <v>0.13086911112167998</v>
      </c>
    </row>
    <row r="318" spans="1:16" x14ac:dyDescent="0.35">
      <c r="A318" s="9">
        <f t="shared" si="34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38"/>
        <v>276.5</v>
      </c>
      <c r="G318" s="8"/>
      <c r="H318" s="8"/>
      <c r="I318" s="8">
        <v>5</v>
      </c>
      <c r="J318" s="217">
        <f t="shared" si="35"/>
        <v>3.4453057708871662E-3</v>
      </c>
      <c r="K318" s="209">
        <f t="shared" si="36"/>
        <v>14.750904392764857</v>
      </c>
      <c r="L318" s="202">
        <f t="shared" si="37"/>
        <v>3.2451989664082688</v>
      </c>
      <c r="M318" s="202">
        <v>6.2008253094910586</v>
      </c>
      <c r="N318" s="202">
        <v>0.53733333333333322</v>
      </c>
      <c r="O318" s="10">
        <f t="shared" si="32"/>
        <v>24.734262001997518</v>
      </c>
      <c r="P318" s="11">
        <f t="shared" si="33"/>
        <v>8.9454835450262268E-2</v>
      </c>
    </row>
    <row r="319" spans="1:16" x14ac:dyDescent="0.35">
      <c r="A319" s="9">
        <f t="shared" si="34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38"/>
        <v>627.9</v>
      </c>
      <c r="G319" s="8"/>
      <c r="H319" s="8"/>
      <c r="I319" s="8">
        <v>23</v>
      </c>
      <c r="J319" s="217">
        <f t="shared" si="35"/>
        <v>1.5848406546080964E-2</v>
      </c>
      <c r="K319" s="209">
        <f t="shared" si="36"/>
        <v>67.854160206718348</v>
      </c>
      <c r="L319" s="202">
        <f t="shared" si="37"/>
        <v>14.927915245478037</v>
      </c>
      <c r="M319" s="202">
        <v>28.523796423658876</v>
      </c>
      <c r="N319" s="202">
        <v>2.4717333333333333</v>
      </c>
      <c r="O319" s="10">
        <f t="shared" si="32"/>
        <v>113.77760520918859</v>
      </c>
      <c r="P319" s="11">
        <f t="shared" si="33"/>
        <v>0.18120338463001848</v>
      </c>
    </row>
    <row r="320" spans="1:16" x14ac:dyDescent="0.35">
      <c r="A320" s="9">
        <f t="shared" si="34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38"/>
        <v>645.70000000000005</v>
      </c>
      <c r="G320" s="8"/>
      <c r="H320" s="8"/>
      <c r="I320" s="8">
        <v>18</v>
      </c>
      <c r="J320" s="217">
        <f t="shared" si="35"/>
        <v>1.2403100775193798E-2</v>
      </c>
      <c r="K320" s="209">
        <f t="shared" si="36"/>
        <v>53.103255813953488</v>
      </c>
      <c r="L320" s="202">
        <f t="shared" si="37"/>
        <v>11.682716279069767</v>
      </c>
      <c r="M320" s="202">
        <v>22.322971114167814</v>
      </c>
      <c r="N320" s="202">
        <v>1.9343999999999997</v>
      </c>
      <c r="O320" s="10">
        <f t="shared" si="32"/>
        <v>89.043343207191072</v>
      </c>
      <c r="P320" s="11">
        <f t="shared" si="33"/>
        <v>0.13790203377294574</v>
      </c>
    </row>
    <row r="321" spans="1:16" x14ac:dyDescent="0.35">
      <c r="A321" s="9">
        <f t="shared" si="34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38"/>
        <v>443.59999999999997</v>
      </c>
      <c r="G321" s="8"/>
      <c r="H321" s="8">
        <v>1</v>
      </c>
      <c r="I321" s="24">
        <v>14</v>
      </c>
      <c r="J321" s="217">
        <f t="shared" si="35"/>
        <v>1.0335917312661499E-2</v>
      </c>
      <c r="K321" s="209">
        <f t="shared" si="36"/>
        <v>44.25271317829457</v>
      </c>
      <c r="L321" s="202">
        <f t="shared" si="37"/>
        <v>9.7355968992248059</v>
      </c>
      <c r="M321" s="202">
        <v>18.602475928473176</v>
      </c>
      <c r="N321" s="202">
        <v>1.6119999999999999</v>
      </c>
      <c r="O321" s="10">
        <f t="shared" si="32"/>
        <v>74.20278600599255</v>
      </c>
      <c r="P321" s="11">
        <f t="shared" si="33"/>
        <v>0.16727408928312118</v>
      </c>
    </row>
    <row r="322" spans="1:16" x14ac:dyDescent="0.35">
      <c r="A322" s="9">
        <f t="shared" si="34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38"/>
        <v>710.6</v>
      </c>
      <c r="G322" s="8"/>
      <c r="H322" s="8">
        <v>1</v>
      </c>
      <c r="I322" s="8">
        <v>21</v>
      </c>
      <c r="J322" s="217">
        <f t="shared" si="35"/>
        <v>1.5159345391903532E-2</v>
      </c>
      <c r="K322" s="209">
        <f t="shared" si="36"/>
        <v>64.903979328165377</v>
      </c>
      <c r="L322" s="202">
        <f t="shared" si="37"/>
        <v>14.278875452196383</v>
      </c>
      <c r="M322" s="202">
        <v>27.283631361760662</v>
      </c>
      <c r="N322" s="202">
        <v>2.3642666666666665</v>
      </c>
      <c r="O322" s="10">
        <f t="shared" si="32"/>
        <v>108.83075280878909</v>
      </c>
      <c r="P322" s="11">
        <f t="shared" si="33"/>
        <v>0.15315332508976792</v>
      </c>
    </row>
    <row r="323" spans="1:16" x14ac:dyDescent="0.35">
      <c r="A323" s="9">
        <f t="shared" si="34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38"/>
        <v>212.4</v>
      </c>
      <c r="G323" s="8"/>
      <c r="H323" s="8"/>
      <c r="I323" s="8">
        <v>4</v>
      </c>
      <c r="J323" s="217">
        <f t="shared" si="35"/>
        <v>2.7562446167097329E-3</v>
      </c>
      <c r="K323" s="209">
        <f t="shared" si="36"/>
        <v>11.800723514211885</v>
      </c>
      <c r="L323" s="202">
        <f t="shared" si="37"/>
        <v>2.5961591731266149</v>
      </c>
      <c r="M323" s="202">
        <v>4.9606602475928474</v>
      </c>
      <c r="N323" s="202">
        <v>0.42986666666666662</v>
      </c>
      <c r="O323" s="10">
        <f t="shared" ref="O323:O386" si="39">K323+L323+M323+N323</f>
        <v>19.787409601598014</v>
      </c>
      <c r="P323" s="11">
        <f t="shared" ref="P323:P386" si="40">O323/F323</f>
        <v>9.316106215441626E-2</v>
      </c>
    </row>
    <row r="324" spans="1:16" x14ac:dyDescent="0.35">
      <c r="A324" s="9">
        <f t="shared" si="34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38"/>
        <v>1420.2</v>
      </c>
      <c r="G324" s="8">
        <v>2</v>
      </c>
      <c r="H324" s="8"/>
      <c r="I324" s="8">
        <v>13</v>
      </c>
      <c r="J324" s="217">
        <f t="shared" si="35"/>
        <v>1.0335917312661499E-2</v>
      </c>
      <c r="K324" s="209">
        <f t="shared" si="36"/>
        <v>44.25271317829457</v>
      </c>
      <c r="L324" s="202">
        <f t="shared" si="37"/>
        <v>9.7355968992248059</v>
      </c>
      <c r="M324" s="202">
        <v>18.602475928473176</v>
      </c>
      <c r="N324" s="202">
        <v>8.6120000000000001</v>
      </c>
      <c r="O324" s="10">
        <f t="shared" si="39"/>
        <v>81.20278600599255</v>
      </c>
      <c r="P324" s="11">
        <f t="shared" si="40"/>
        <v>5.7177007467957008E-2</v>
      </c>
    </row>
    <row r="325" spans="1:16" x14ac:dyDescent="0.35">
      <c r="A325" s="9">
        <f t="shared" si="34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38"/>
        <v>438.5</v>
      </c>
      <c r="G325" s="8">
        <v>1</v>
      </c>
      <c r="H325" s="8"/>
      <c r="I325" s="8">
        <v>6</v>
      </c>
      <c r="J325" s="217">
        <f t="shared" si="35"/>
        <v>4.8234280792420325E-3</v>
      </c>
      <c r="K325" s="209">
        <f t="shared" si="36"/>
        <v>20.6512661498708</v>
      </c>
      <c r="L325" s="202">
        <f t="shared" si="37"/>
        <v>4.543278552971576</v>
      </c>
      <c r="M325" s="202">
        <v>8.6811554332874827</v>
      </c>
      <c r="N325" s="202">
        <v>0.75226666666666653</v>
      </c>
      <c r="O325" s="10">
        <f t="shared" si="39"/>
        <v>34.627966802796522</v>
      </c>
      <c r="P325" s="11">
        <f t="shared" si="40"/>
        <v>7.8969137520630603E-2</v>
      </c>
    </row>
    <row r="326" spans="1:16" x14ac:dyDescent="0.35">
      <c r="A326" s="9">
        <f t="shared" si="34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38"/>
        <v>515.1</v>
      </c>
      <c r="G326" s="8"/>
      <c r="H326" s="8"/>
      <c r="I326" s="8">
        <v>9</v>
      </c>
      <c r="J326" s="217">
        <f t="shared" si="35"/>
        <v>6.2015503875968991E-3</v>
      </c>
      <c r="K326" s="209">
        <f t="shared" si="36"/>
        <v>26.551627906976744</v>
      </c>
      <c r="L326" s="202">
        <f t="shared" si="37"/>
        <v>5.8413581395348837</v>
      </c>
      <c r="M326" s="202">
        <v>11.161485557083907</v>
      </c>
      <c r="N326" s="202">
        <v>0.96719999999999984</v>
      </c>
      <c r="O326" s="10">
        <f t="shared" si="39"/>
        <v>44.521671603595536</v>
      </c>
      <c r="P326" s="11">
        <f t="shared" si="40"/>
        <v>8.64330646546215E-2</v>
      </c>
    </row>
    <row r="327" spans="1:16" x14ac:dyDescent="0.35">
      <c r="A327" s="9">
        <f t="shared" ref="A327:A390" si="41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38"/>
        <v>508.41</v>
      </c>
      <c r="G327" s="8"/>
      <c r="H327" s="8">
        <v>1</v>
      </c>
      <c r="I327" s="8">
        <v>8</v>
      </c>
      <c r="J327" s="217">
        <f t="shared" ref="J327:J390" si="42">4/5805*(I327+H327+G327)</f>
        <v>6.2015503875968991E-3</v>
      </c>
      <c r="K327" s="209">
        <f t="shared" si="36"/>
        <v>26.551627906976744</v>
      </c>
      <c r="L327" s="202">
        <f t="shared" si="37"/>
        <v>5.8413581395348837</v>
      </c>
      <c r="M327" s="202">
        <v>11.161485557083907</v>
      </c>
      <c r="N327" s="202">
        <v>0.96719999999999984</v>
      </c>
      <c r="O327" s="10">
        <f t="shared" si="39"/>
        <v>44.521671603595536</v>
      </c>
      <c r="P327" s="11">
        <f t="shared" si="40"/>
        <v>8.7570408929005195E-2</v>
      </c>
    </row>
    <row r="328" spans="1:16" x14ac:dyDescent="0.35">
      <c r="A328" s="9">
        <f t="shared" si="41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38"/>
        <v>448.2</v>
      </c>
      <c r="G328" s="8"/>
      <c r="H328" s="8"/>
      <c r="I328" s="8">
        <v>8</v>
      </c>
      <c r="J328" s="217">
        <f t="shared" si="42"/>
        <v>5.5124892334194658E-3</v>
      </c>
      <c r="K328" s="209">
        <f t="shared" si="36"/>
        <v>23.60144702842377</v>
      </c>
      <c r="L328" s="202">
        <f t="shared" si="37"/>
        <v>5.1923183462532299</v>
      </c>
      <c r="M328" s="202">
        <v>9.9213204951856948</v>
      </c>
      <c r="N328" s="202">
        <v>0.85973333333333324</v>
      </c>
      <c r="O328" s="10">
        <f t="shared" si="39"/>
        <v>39.574819203196029</v>
      </c>
      <c r="P328" s="11">
        <f t="shared" si="40"/>
        <v>8.829723160016964E-2</v>
      </c>
    </row>
    <row r="329" spans="1:16" x14ac:dyDescent="0.35">
      <c r="A329" s="9">
        <f t="shared" si="41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38"/>
        <v>328</v>
      </c>
      <c r="G329" s="8"/>
      <c r="H329" s="8"/>
      <c r="I329" s="8">
        <v>6</v>
      </c>
      <c r="J329" s="217">
        <f t="shared" si="42"/>
        <v>4.1343669250645991E-3</v>
      </c>
      <c r="K329" s="209">
        <f t="shared" si="36"/>
        <v>17.701085271317826</v>
      </c>
      <c r="L329" s="202">
        <f t="shared" si="37"/>
        <v>3.8942387596899217</v>
      </c>
      <c r="M329" s="202">
        <v>7.4409903713892724</v>
      </c>
      <c r="N329" s="202">
        <v>0.64479999999999993</v>
      </c>
      <c r="O329" s="10">
        <f t="shared" si="39"/>
        <v>29.681114402397021</v>
      </c>
      <c r="P329" s="11">
        <f t="shared" si="40"/>
        <v>9.0491202446332381E-2</v>
      </c>
    </row>
    <row r="330" spans="1:16" x14ac:dyDescent="0.35">
      <c r="A330" s="9">
        <f t="shared" si="41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38"/>
        <v>441.4</v>
      </c>
      <c r="G330" s="8"/>
      <c r="H330" s="8"/>
      <c r="I330" s="8">
        <v>8</v>
      </c>
      <c r="J330" s="217">
        <f t="shared" si="42"/>
        <v>5.5124892334194658E-3</v>
      </c>
      <c r="K330" s="209">
        <f t="shared" si="36"/>
        <v>23.60144702842377</v>
      </c>
      <c r="L330" s="202">
        <f t="shared" si="37"/>
        <v>5.1923183462532299</v>
      </c>
      <c r="M330" s="202">
        <v>9.9213204951856948</v>
      </c>
      <c r="N330" s="202">
        <v>0.85973333333333324</v>
      </c>
      <c r="O330" s="10">
        <f t="shared" si="39"/>
        <v>39.574819203196029</v>
      </c>
      <c r="P330" s="11">
        <f t="shared" si="40"/>
        <v>8.9657497062066216E-2</v>
      </c>
    </row>
    <row r="331" spans="1:16" x14ac:dyDescent="0.35">
      <c r="A331" s="9">
        <f t="shared" si="41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38"/>
        <v>426.4</v>
      </c>
      <c r="G331" s="8"/>
      <c r="H331" s="8"/>
      <c r="I331" s="8">
        <v>8</v>
      </c>
      <c r="J331" s="217">
        <f t="shared" si="42"/>
        <v>5.5124892334194658E-3</v>
      </c>
      <c r="K331" s="209">
        <f t="shared" si="36"/>
        <v>23.60144702842377</v>
      </c>
      <c r="L331" s="202">
        <f t="shared" si="37"/>
        <v>5.1923183462532299</v>
      </c>
      <c r="M331" s="202">
        <v>9.9213204951856948</v>
      </c>
      <c r="N331" s="202">
        <v>0.85973333333333324</v>
      </c>
      <c r="O331" s="10">
        <f t="shared" si="39"/>
        <v>39.574819203196029</v>
      </c>
      <c r="P331" s="11">
        <f t="shared" si="40"/>
        <v>9.2811489688546037E-2</v>
      </c>
    </row>
    <row r="332" spans="1:16" x14ac:dyDescent="0.35">
      <c r="A332" s="9">
        <f t="shared" si="41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38"/>
        <v>219.4</v>
      </c>
      <c r="G332" s="8"/>
      <c r="H332" s="8"/>
      <c r="I332" s="8">
        <v>5</v>
      </c>
      <c r="J332" s="217">
        <f t="shared" si="42"/>
        <v>3.4453057708871662E-3</v>
      </c>
      <c r="K332" s="209">
        <f t="shared" si="36"/>
        <v>14.750904392764857</v>
      </c>
      <c r="L332" s="202">
        <f t="shared" si="37"/>
        <v>3.2451989664082688</v>
      </c>
      <c r="M332" s="202">
        <v>6.2008253094910586</v>
      </c>
      <c r="N332" s="202">
        <v>0.53733333333333322</v>
      </c>
      <c r="O332" s="10">
        <f t="shared" si="39"/>
        <v>24.734262001997518</v>
      </c>
      <c r="P332" s="11">
        <f t="shared" si="40"/>
        <v>0.11273592525978814</v>
      </c>
    </row>
    <row r="333" spans="1:16" x14ac:dyDescent="0.35">
      <c r="A333" s="9">
        <f t="shared" si="41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38"/>
        <v>579.9</v>
      </c>
      <c r="G333" s="8"/>
      <c r="H333" s="8">
        <v>1</v>
      </c>
      <c r="I333" s="8">
        <v>17</v>
      </c>
      <c r="J333" s="217">
        <f t="shared" si="42"/>
        <v>1.2403100775193798E-2</v>
      </c>
      <c r="K333" s="209">
        <f t="shared" si="36"/>
        <v>53.103255813953488</v>
      </c>
      <c r="L333" s="202">
        <f t="shared" si="37"/>
        <v>11.682716279069767</v>
      </c>
      <c r="M333" s="202">
        <v>22.322971114167814</v>
      </c>
      <c r="N333" s="202">
        <v>1.9343999999999997</v>
      </c>
      <c r="O333" s="10">
        <f t="shared" si="39"/>
        <v>89.043343207191072</v>
      </c>
      <c r="P333" s="11">
        <f t="shared" si="40"/>
        <v>0.15354947957784287</v>
      </c>
    </row>
    <row r="334" spans="1:16" x14ac:dyDescent="0.35">
      <c r="A334" s="9">
        <f t="shared" si="41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38"/>
        <v>503.4</v>
      </c>
      <c r="G334" s="8"/>
      <c r="H334" s="8"/>
      <c r="I334" s="8">
        <v>16</v>
      </c>
      <c r="J334" s="217">
        <f t="shared" si="42"/>
        <v>1.1024978466838932E-2</v>
      </c>
      <c r="K334" s="209">
        <f t="shared" si="36"/>
        <v>47.202894056847541</v>
      </c>
      <c r="L334" s="202">
        <f t="shared" si="37"/>
        <v>10.38463669250646</v>
      </c>
      <c r="M334" s="202">
        <v>19.84264099037139</v>
      </c>
      <c r="N334" s="202">
        <v>1.7194666666666665</v>
      </c>
      <c r="O334" s="10">
        <f t="shared" si="39"/>
        <v>79.149638406392057</v>
      </c>
      <c r="P334" s="11">
        <f t="shared" si="40"/>
        <v>0.15723011205083842</v>
      </c>
    </row>
    <row r="335" spans="1:16" x14ac:dyDescent="0.35">
      <c r="A335" s="9">
        <f t="shared" si="41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38"/>
        <v>579</v>
      </c>
      <c r="G335" s="8"/>
      <c r="H335" s="8"/>
      <c r="I335" s="8">
        <v>15</v>
      </c>
      <c r="J335" s="217">
        <f t="shared" si="42"/>
        <v>1.0335917312661499E-2</v>
      </c>
      <c r="K335" s="209">
        <f t="shared" si="36"/>
        <v>44.25271317829457</v>
      </c>
      <c r="L335" s="202">
        <f t="shared" si="37"/>
        <v>9.7355968992248059</v>
      </c>
      <c r="M335" s="202">
        <v>18.602475928473176</v>
      </c>
      <c r="N335" s="202">
        <v>1.6119999999999999</v>
      </c>
      <c r="O335" s="10">
        <f t="shared" si="39"/>
        <v>74.20278600599255</v>
      </c>
      <c r="P335" s="11">
        <f t="shared" si="40"/>
        <v>0.12815679793781096</v>
      </c>
    </row>
    <row r="336" spans="1:16" x14ac:dyDescent="0.35">
      <c r="A336" s="9">
        <f t="shared" si="41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38"/>
        <v>546.79999999999995</v>
      </c>
      <c r="G336" s="8"/>
      <c r="H336" s="8">
        <v>1</v>
      </c>
      <c r="I336" s="8">
        <v>9</v>
      </c>
      <c r="J336" s="217">
        <f t="shared" si="42"/>
        <v>6.8906115417743325E-3</v>
      </c>
      <c r="K336" s="209">
        <f t="shared" si="36"/>
        <v>29.501808785529715</v>
      </c>
      <c r="L336" s="202">
        <f t="shared" si="37"/>
        <v>6.4903979328165375</v>
      </c>
      <c r="M336" s="202">
        <v>12.401650618982117</v>
      </c>
      <c r="N336" s="202">
        <v>1.0746666666666664</v>
      </c>
      <c r="O336" s="10">
        <f t="shared" si="39"/>
        <v>49.468524003995036</v>
      </c>
      <c r="P336" s="11">
        <f t="shared" si="40"/>
        <v>9.0469136803209657E-2</v>
      </c>
    </row>
    <row r="337" spans="1:16" x14ac:dyDescent="0.35">
      <c r="A337" s="9">
        <f t="shared" si="41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38"/>
        <v>528.70000000000005</v>
      </c>
      <c r="G337" s="8"/>
      <c r="H337" s="8"/>
      <c r="I337" s="8">
        <v>17</v>
      </c>
      <c r="J337" s="217">
        <f t="shared" si="42"/>
        <v>1.1714039621016364E-2</v>
      </c>
      <c r="K337" s="209">
        <f t="shared" si="36"/>
        <v>50.153074935400511</v>
      </c>
      <c r="L337" s="202">
        <f t="shared" si="37"/>
        <v>11.033676485788112</v>
      </c>
      <c r="M337" s="202">
        <v>21.082806052269603</v>
      </c>
      <c r="N337" s="202">
        <v>1.8269333333333329</v>
      </c>
      <c r="O337" s="10">
        <f t="shared" si="39"/>
        <v>84.096490806791564</v>
      </c>
      <c r="P337" s="11">
        <f t="shared" si="40"/>
        <v>0.15906277814789399</v>
      </c>
    </row>
    <row r="338" spans="1:16" x14ac:dyDescent="0.35">
      <c r="A338" s="9">
        <f t="shared" si="41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38"/>
        <v>495.8</v>
      </c>
      <c r="G338" s="8"/>
      <c r="H338" s="8"/>
      <c r="I338" s="8">
        <v>15</v>
      </c>
      <c r="J338" s="217">
        <f t="shared" si="42"/>
        <v>1.0335917312661499E-2</v>
      </c>
      <c r="K338" s="209">
        <f t="shared" si="36"/>
        <v>44.25271317829457</v>
      </c>
      <c r="L338" s="202">
        <f t="shared" si="37"/>
        <v>9.7355968992248059</v>
      </c>
      <c r="M338" s="202">
        <v>18.602475928473176</v>
      </c>
      <c r="N338" s="202">
        <v>1.6119999999999999</v>
      </c>
      <c r="O338" s="10">
        <f t="shared" si="39"/>
        <v>74.20278600599255</v>
      </c>
      <c r="P338" s="11">
        <f t="shared" si="40"/>
        <v>0.149662739019751</v>
      </c>
    </row>
    <row r="339" spans="1:16" x14ac:dyDescent="0.35">
      <c r="A339" s="9">
        <f t="shared" si="41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38"/>
        <v>1650.7</v>
      </c>
      <c r="G339" s="8"/>
      <c r="H339" s="8">
        <v>1</v>
      </c>
      <c r="I339" s="8">
        <v>25</v>
      </c>
      <c r="J339" s="217">
        <f t="shared" si="42"/>
        <v>1.7915590008613265E-2</v>
      </c>
      <c r="K339" s="209">
        <f t="shared" si="36"/>
        <v>76.704702842377259</v>
      </c>
      <c r="L339" s="202">
        <f t="shared" si="37"/>
        <v>16.875034625322996</v>
      </c>
      <c r="M339" s="202">
        <v>32.24429160935351</v>
      </c>
      <c r="N339" s="202">
        <v>2.7941333333333325</v>
      </c>
      <c r="O339" s="10">
        <f t="shared" si="39"/>
        <v>128.6181624103871</v>
      </c>
      <c r="P339" s="11">
        <f t="shared" si="40"/>
        <v>7.7917345617245476E-2</v>
      </c>
    </row>
    <row r="340" spans="1:16" x14ac:dyDescent="0.35">
      <c r="A340" s="9">
        <f t="shared" si="41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38"/>
        <v>297.8</v>
      </c>
      <c r="G340" s="8"/>
      <c r="H340" s="8"/>
      <c r="I340" s="8">
        <v>7</v>
      </c>
      <c r="J340" s="217">
        <f t="shared" si="42"/>
        <v>4.8234280792420325E-3</v>
      </c>
      <c r="K340" s="209">
        <f t="shared" si="36"/>
        <v>20.6512661498708</v>
      </c>
      <c r="L340" s="202">
        <f t="shared" si="37"/>
        <v>4.543278552971576</v>
      </c>
      <c r="M340" s="202">
        <v>8.6811554332874827</v>
      </c>
      <c r="N340" s="202">
        <v>0.75226666666666653</v>
      </c>
      <c r="O340" s="10">
        <f t="shared" si="39"/>
        <v>34.627966802796522</v>
      </c>
      <c r="P340" s="11">
        <f t="shared" si="40"/>
        <v>0.11627927066083452</v>
      </c>
    </row>
    <row r="341" spans="1:16" x14ac:dyDescent="0.35">
      <c r="A341" s="9">
        <f t="shared" si="41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38"/>
        <v>343.75</v>
      </c>
      <c r="G341" s="8"/>
      <c r="H341" s="8"/>
      <c r="I341" s="8">
        <v>11</v>
      </c>
      <c r="J341" s="217">
        <f t="shared" si="42"/>
        <v>7.5796726959517658E-3</v>
      </c>
      <c r="K341" s="209">
        <f t="shared" si="36"/>
        <v>32.451989664082689</v>
      </c>
      <c r="L341" s="202">
        <f t="shared" si="37"/>
        <v>7.1394377260981914</v>
      </c>
      <c r="M341" s="202">
        <v>13.641815680880331</v>
      </c>
      <c r="N341" s="202">
        <v>1.1821333333333333</v>
      </c>
      <c r="O341" s="10">
        <f t="shared" si="39"/>
        <v>54.415376404394543</v>
      </c>
      <c r="P341" s="11">
        <f t="shared" si="40"/>
        <v>0.15829927681278413</v>
      </c>
    </row>
    <row r="342" spans="1:16" x14ac:dyDescent="0.35">
      <c r="A342" s="9">
        <f t="shared" si="41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38"/>
        <v>3142.7</v>
      </c>
      <c r="G342" s="8"/>
      <c r="H342" s="8"/>
      <c r="I342" s="8">
        <v>55</v>
      </c>
      <c r="J342" s="217">
        <f t="shared" si="42"/>
        <v>3.7898363479758827E-2</v>
      </c>
      <c r="K342" s="209">
        <f t="shared" si="36"/>
        <v>162.25994832041343</v>
      </c>
      <c r="L342" s="202">
        <f t="shared" si="37"/>
        <v>35.697188630490956</v>
      </c>
      <c r="M342" s="202">
        <v>68.209078404401652</v>
      </c>
      <c r="N342" s="202">
        <v>5.9106666666666658</v>
      </c>
      <c r="O342" s="10">
        <f t="shared" si="39"/>
        <v>272.07688202197266</v>
      </c>
      <c r="P342" s="11">
        <f t="shared" si="40"/>
        <v>8.6574245719277271E-2</v>
      </c>
    </row>
    <row r="343" spans="1:16" x14ac:dyDescent="0.35">
      <c r="A343" s="9">
        <f t="shared" si="41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38"/>
        <v>599.09999999999991</v>
      </c>
      <c r="G343" s="8"/>
      <c r="H343" s="8">
        <v>1</v>
      </c>
      <c r="I343" s="8">
        <v>14</v>
      </c>
      <c r="J343" s="217">
        <f t="shared" si="42"/>
        <v>1.0335917312661499E-2</v>
      </c>
      <c r="K343" s="209">
        <f t="shared" si="36"/>
        <v>44.25271317829457</v>
      </c>
      <c r="L343" s="202">
        <f t="shared" si="37"/>
        <v>9.7355968992248059</v>
      </c>
      <c r="M343" s="202">
        <v>18.602475928473176</v>
      </c>
      <c r="N343" s="202">
        <v>1.6119999999999999</v>
      </c>
      <c r="O343" s="10">
        <f t="shared" si="39"/>
        <v>74.20278600599255</v>
      </c>
      <c r="P343" s="11">
        <f t="shared" si="40"/>
        <v>0.12385709565346781</v>
      </c>
    </row>
    <row r="344" spans="1:16" x14ac:dyDescent="0.35">
      <c r="A344" s="9">
        <f t="shared" si="41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38"/>
        <v>354.4</v>
      </c>
      <c r="G344" s="8"/>
      <c r="H344" s="8"/>
      <c r="I344" s="8">
        <v>10</v>
      </c>
      <c r="J344" s="217">
        <f t="shared" si="42"/>
        <v>6.8906115417743325E-3</v>
      </c>
      <c r="K344" s="209">
        <f t="shared" si="36"/>
        <v>29.501808785529715</v>
      </c>
      <c r="L344" s="202">
        <f t="shared" si="37"/>
        <v>6.4903979328165375</v>
      </c>
      <c r="M344" s="202">
        <v>12.401650618982117</v>
      </c>
      <c r="N344" s="202">
        <v>1.0746666666666664</v>
      </c>
      <c r="O344" s="10">
        <f t="shared" si="39"/>
        <v>49.468524003995036</v>
      </c>
      <c r="P344" s="11">
        <f t="shared" si="40"/>
        <v>0.13958387134310113</v>
      </c>
    </row>
    <row r="345" spans="1:16" x14ac:dyDescent="0.35">
      <c r="A345" s="9">
        <f t="shared" si="41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38"/>
        <v>190.2</v>
      </c>
      <c r="G345" s="8"/>
      <c r="H345" s="8"/>
      <c r="I345" s="8">
        <v>6</v>
      </c>
      <c r="J345" s="217">
        <f t="shared" si="42"/>
        <v>4.1343669250645991E-3</v>
      </c>
      <c r="K345" s="209">
        <f t="shared" si="36"/>
        <v>17.701085271317826</v>
      </c>
      <c r="L345" s="202">
        <f t="shared" si="37"/>
        <v>3.8942387596899217</v>
      </c>
      <c r="M345" s="202">
        <v>7.4409903713892724</v>
      </c>
      <c r="N345" s="202">
        <v>0.64479999999999993</v>
      </c>
      <c r="O345" s="10">
        <f t="shared" si="39"/>
        <v>29.681114402397021</v>
      </c>
      <c r="P345" s="11">
        <f t="shared" si="40"/>
        <v>0.15605212619556794</v>
      </c>
    </row>
    <row r="346" spans="1:16" x14ac:dyDescent="0.35">
      <c r="A346" s="9">
        <f t="shared" si="41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38"/>
        <v>396.04</v>
      </c>
      <c r="G346" s="8"/>
      <c r="H346" s="8"/>
      <c r="I346" s="8">
        <v>16</v>
      </c>
      <c r="J346" s="217">
        <f t="shared" si="42"/>
        <v>1.1024978466838932E-2</v>
      </c>
      <c r="K346" s="209">
        <f t="shared" si="36"/>
        <v>47.202894056847541</v>
      </c>
      <c r="L346" s="202">
        <f t="shared" si="37"/>
        <v>10.38463669250646</v>
      </c>
      <c r="M346" s="202">
        <v>19.84264099037139</v>
      </c>
      <c r="N346" s="202">
        <v>1.7194666666666665</v>
      </c>
      <c r="O346" s="10">
        <f t="shared" si="39"/>
        <v>79.149638406392057</v>
      </c>
      <c r="P346" s="11">
        <f t="shared" si="40"/>
        <v>0.19985263712350282</v>
      </c>
    </row>
    <row r="347" spans="1:16" x14ac:dyDescent="0.35">
      <c r="A347" s="9">
        <f t="shared" si="41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 t="shared" si="38"/>
        <v>507.3</v>
      </c>
      <c r="G347" s="8"/>
      <c r="H347" s="8"/>
      <c r="I347" s="8">
        <v>10</v>
      </c>
      <c r="J347" s="217">
        <f t="shared" si="42"/>
        <v>6.8906115417743325E-3</v>
      </c>
      <c r="K347" s="209">
        <f t="shared" si="36"/>
        <v>29.501808785529715</v>
      </c>
      <c r="L347" s="202">
        <f t="shared" si="37"/>
        <v>6.4903979328165375</v>
      </c>
      <c r="M347" s="202">
        <v>12.401650618982117</v>
      </c>
      <c r="N347" s="202">
        <v>1.0746666666666664</v>
      </c>
      <c r="O347" s="10">
        <f t="shared" si="39"/>
        <v>49.468524003995036</v>
      </c>
      <c r="P347" s="11">
        <f t="shared" si="40"/>
        <v>9.7513353053410273E-2</v>
      </c>
    </row>
    <row r="348" spans="1:16" x14ac:dyDescent="0.35">
      <c r="A348" s="9">
        <f t="shared" si="41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38"/>
        <v>306.2</v>
      </c>
      <c r="G348" s="8"/>
      <c r="H348" s="8">
        <v>1</v>
      </c>
      <c r="I348" s="8">
        <v>6</v>
      </c>
      <c r="J348" s="217">
        <f t="shared" si="42"/>
        <v>4.8234280792420325E-3</v>
      </c>
      <c r="K348" s="209">
        <f t="shared" si="36"/>
        <v>20.6512661498708</v>
      </c>
      <c r="L348" s="202">
        <f t="shared" si="37"/>
        <v>4.543278552971576</v>
      </c>
      <c r="M348" s="202">
        <v>8.6811554332874827</v>
      </c>
      <c r="N348" s="202">
        <v>0.75226666666666653</v>
      </c>
      <c r="O348" s="10">
        <f t="shared" si="39"/>
        <v>34.627966802796522</v>
      </c>
      <c r="P348" s="11">
        <f t="shared" si="40"/>
        <v>0.11308937558065488</v>
      </c>
    </row>
    <row r="349" spans="1:16" x14ac:dyDescent="0.35">
      <c r="A349" s="9">
        <f t="shared" si="41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38"/>
        <v>504.4</v>
      </c>
      <c r="G349" s="8"/>
      <c r="H349" s="8"/>
      <c r="I349" s="8">
        <v>10</v>
      </c>
      <c r="J349" s="217">
        <f t="shared" si="42"/>
        <v>6.8906115417743325E-3</v>
      </c>
      <c r="K349" s="209">
        <f t="shared" si="36"/>
        <v>29.501808785529715</v>
      </c>
      <c r="L349" s="202">
        <f t="shared" si="37"/>
        <v>6.4903979328165375</v>
      </c>
      <c r="M349" s="202">
        <v>12.401650618982117</v>
      </c>
      <c r="N349" s="202">
        <v>1.0746666666666664</v>
      </c>
      <c r="O349" s="10">
        <f t="shared" si="39"/>
        <v>49.468524003995036</v>
      </c>
      <c r="P349" s="11">
        <f t="shared" si="40"/>
        <v>9.8073996835834731E-2</v>
      </c>
    </row>
    <row r="350" spans="1:16" x14ac:dyDescent="0.35">
      <c r="A350" s="9">
        <f t="shared" si="41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38"/>
        <v>322.5</v>
      </c>
      <c r="G350" s="8"/>
      <c r="H350" s="8"/>
      <c r="I350" s="8">
        <v>7</v>
      </c>
      <c r="J350" s="217">
        <f t="shared" si="42"/>
        <v>4.8234280792420325E-3</v>
      </c>
      <c r="K350" s="209">
        <f t="shared" si="36"/>
        <v>20.6512661498708</v>
      </c>
      <c r="L350" s="202">
        <f t="shared" si="37"/>
        <v>4.543278552971576</v>
      </c>
      <c r="M350" s="202">
        <v>8.6811554332874827</v>
      </c>
      <c r="N350" s="202">
        <v>0.75226666666666653</v>
      </c>
      <c r="O350" s="10">
        <f t="shared" si="39"/>
        <v>34.627966802796522</v>
      </c>
      <c r="P350" s="11">
        <f t="shared" si="40"/>
        <v>0.10737354047378767</v>
      </c>
    </row>
    <row r="351" spans="1:16" x14ac:dyDescent="0.35">
      <c r="A351" s="9">
        <f t="shared" si="41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38"/>
        <v>397.8</v>
      </c>
      <c r="G351" s="8"/>
      <c r="H351" s="8"/>
      <c r="I351" s="8">
        <v>9</v>
      </c>
      <c r="J351" s="217">
        <f t="shared" si="42"/>
        <v>6.2015503875968991E-3</v>
      </c>
      <c r="K351" s="209">
        <f t="shared" si="36"/>
        <v>26.551627906976744</v>
      </c>
      <c r="L351" s="202">
        <f t="shared" si="37"/>
        <v>5.8413581395348837</v>
      </c>
      <c r="M351" s="202">
        <v>11.161485557083907</v>
      </c>
      <c r="N351" s="202">
        <v>0.96719999999999984</v>
      </c>
      <c r="O351" s="10">
        <f t="shared" si="39"/>
        <v>44.521671603595536</v>
      </c>
      <c r="P351" s="11">
        <f t="shared" si="40"/>
        <v>0.11191973756559963</v>
      </c>
    </row>
    <row r="352" spans="1:16" x14ac:dyDescent="0.35">
      <c r="A352" s="9">
        <f t="shared" si="41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38"/>
        <v>142</v>
      </c>
      <c r="G352" s="8">
        <v>1</v>
      </c>
      <c r="H352" s="8"/>
      <c r="I352" s="8">
        <v>3</v>
      </c>
      <c r="J352" s="217">
        <f t="shared" si="42"/>
        <v>2.7562446167097329E-3</v>
      </c>
      <c r="K352" s="209">
        <f t="shared" si="36"/>
        <v>11.800723514211885</v>
      </c>
      <c r="L352" s="202">
        <f t="shared" si="37"/>
        <v>2.5961591731266149</v>
      </c>
      <c r="M352" s="202">
        <v>4.9606602475928474</v>
      </c>
      <c r="N352" s="202">
        <v>0.42986666666666662</v>
      </c>
      <c r="O352" s="10">
        <f t="shared" si="39"/>
        <v>19.787409601598014</v>
      </c>
      <c r="P352" s="11">
        <f t="shared" si="40"/>
        <v>0.13934795494083108</v>
      </c>
    </row>
    <row r="353" spans="1:16" x14ac:dyDescent="0.35">
      <c r="A353" s="9">
        <f t="shared" si="41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38"/>
        <v>156.19999999999999</v>
      </c>
      <c r="G353" s="8"/>
      <c r="H353" s="8"/>
      <c r="I353" s="8">
        <v>5</v>
      </c>
      <c r="J353" s="217">
        <f t="shared" si="42"/>
        <v>3.4453057708871662E-3</v>
      </c>
      <c r="K353" s="209">
        <f t="shared" si="36"/>
        <v>14.750904392764857</v>
      </c>
      <c r="L353" s="202">
        <f t="shared" si="37"/>
        <v>3.2451989664082688</v>
      </c>
      <c r="M353" s="202">
        <v>6.2008253094910586</v>
      </c>
      <c r="N353" s="202">
        <v>0.53733333333333322</v>
      </c>
      <c r="O353" s="10">
        <f t="shared" si="39"/>
        <v>24.734262001997518</v>
      </c>
      <c r="P353" s="11">
        <f t="shared" si="40"/>
        <v>0.15834994879639896</v>
      </c>
    </row>
    <row r="354" spans="1:16" x14ac:dyDescent="0.35">
      <c r="A354" s="9">
        <f t="shared" si="41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38"/>
        <v>591.70000000000005</v>
      </c>
      <c r="G354" s="8"/>
      <c r="H354" s="8">
        <v>1</v>
      </c>
      <c r="I354" s="8">
        <v>13</v>
      </c>
      <c r="J354" s="217">
        <f t="shared" si="42"/>
        <v>9.6468561584840649E-3</v>
      </c>
      <c r="K354" s="209">
        <f t="shared" si="36"/>
        <v>41.3025322997416</v>
      </c>
      <c r="L354" s="202">
        <f t="shared" si="37"/>
        <v>9.086557105943152</v>
      </c>
      <c r="M354" s="202">
        <v>17.362310866574965</v>
      </c>
      <c r="N354" s="202">
        <v>1.5045333333333331</v>
      </c>
      <c r="O354" s="10">
        <f t="shared" si="39"/>
        <v>69.255933605593043</v>
      </c>
      <c r="P354" s="11">
        <f t="shared" si="40"/>
        <v>0.11704568802702896</v>
      </c>
    </row>
    <row r="355" spans="1:16" x14ac:dyDescent="0.35">
      <c r="A355" s="9">
        <f t="shared" si="41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38"/>
        <v>432.9</v>
      </c>
      <c r="G355" s="8"/>
      <c r="H355" s="8"/>
      <c r="I355" s="8">
        <v>11</v>
      </c>
      <c r="J355" s="217">
        <f t="shared" si="42"/>
        <v>7.5796726959517658E-3</v>
      </c>
      <c r="K355" s="209">
        <f t="shared" si="36"/>
        <v>32.451989664082689</v>
      </c>
      <c r="L355" s="202">
        <f t="shared" si="37"/>
        <v>7.1394377260981914</v>
      </c>
      <c r="M355" s="202">
        <v>13.641815680880331</v>
      </c>
      <c r="N355" s="202">
        <v>1.1821333333333333</v>
      </c>
      <c r="O355" s="10">
        <f t="shared" si="39"/>
        <v>54.415376404394543</v>
      </c>
      <c r="P355" s="11">
        <f t="shared" si="40"/>
        <v>0.12569964519379659</v>
      </c>
    </row>
    <row r="356" spans="1:16" x14ac:dyDescent="0.35">
      <c r="A356" s="9">
        <f t="shared" si="41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38"/>
        <v>326.39999999999998</v>
      </c>
      <c r="G356" s="8">
        <v>1</v>
      </c>
      <c r="H356" s="8"/>
      <c r="I356" s="8">
        <v>10</v>
      </c>
      <c r="J356" s="217">
        <f t="shared" si="42"/>
        <v>7.5796726959517658E-3</v>
      </c>
      <c r="K356" s="209">
        <f t="shared" si="36"/>
        <v>32.451989664082689</v>
      </c>
      <c r="L356" s="202">
        <f t="shared" si="37"/>
        <v>7.1394377260981914</v>
      </c>
      <c r="M356" s="202">
        <v>13.641815680880331</v>
      </c>
      <c r="N356" s="202">
        <v>1.1821333333333333</v>
      </c>
      <c r="O356" s="10">
        <f t="shared" si="39"/>
        <v>54.415376404394543</v>
      </c>
      <c r="P356" s="11">
        <f t="shared" si="40"/>
        <v>0.16671377574875781</v>
      </c>
    </row>
    <row r="357" spans="1:16" x14ac:dyDescent="0.35">
      <c r="A357" s="9">
        <f t="shared" si="41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38"/>
        <v>150.30000000000001</v>
      </c>
      <c r="G357" s="8"/>
      <c r="H357" s="8"/>
      <c r="I357" s="8">
        <v>4</v>
      </c>
      <c r="J357" s="217">
        <f t="shared" si="42"/>
        <v>2.7562446167097329E-3</v>
      </c>
      <c r="K357" s="209">
        <f t="shared" si="36"/>
        <v>11.800723514211885</v>
      </c>
      <c r="L357" s="202">
        <f t="shared" si="37"/>
        <v>2.5961591731266149</v>
      </c>
      <c r="M357" s="202">
        <v>4.9606602475928474</v>
      </c>
      <c r="N357" s="202">
        <v>0.42986666666666662</v>
      </c>
      <c r="O357" s="10">
        <f t="shared" si="39"/>
        <v>19.787409601598014</v>
      </c>
      <c r="P357" s="11">
        <f t="shared" si="40"/>
        <v>0.13165275849366609</v>
      </c>
    </row>
    <row r="358" spans="1:16" x14ac:dyDescent="0.35">
      <c r="A358" s="9">
        <f t="shared" si="41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38"/>
        <v>303.5</v>
      </c>
      <c r="G358" s="8"/>
      <c r="H358" s="8"/>
      <c r="I358" s="8">
        <v>7</v>
      </c>
      <c r="J358" s="217">
        <f t="shared" si="42"/>
        <v>4.8234280792420325E-3</v>
      </c>
      <c r="K358" s="209">
        <f t="shared" si="36"/>
        <v>20.6512661498708</v>
      </c>
      <c r="L358" s="202">
        <f t="shared" si="37"/>
        <v>4.543278552971576</v>
      </c>
      <c r="M358" s="202">
        <v>8.6811554332874827</v>
      </c>
      <c r="N358" s="202">
        <v>0.75226666666666653</v>
      </c>
      <c r="O358" s="10">
        <f t="shared" si="39"/>
        <v>34.627966802796522</v>
      </c>
      <c r="P358" s="11">
        <f t="shared" si="40"/>
        <v>0.11409544251333285</v>
      </c>
    </row>
    <row r="359" spans="1:16" x14ac:dyDescent="0.35">
      <c r="A359" s="9">
        <f t="shared" si="41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38"/>
        <v>555.70000000000005</v>
      </c>
      <c r="G359" s="8"/>
      <c r="H359" s="8"/>
      <c r="I359" s="8">
        <v>13</v>
      </c>
      <c r="J359" s="217">
        <f t="shared" si="42"/>
        <v>8.9577950043066325E-3</v>
      </c>
      <c r="K359" s="209">
        <f t="shared" si="36"/>
        <v>38.352351421188629</v>
      </c>
      <c r="L359" s="202">
        <f t="shared" si="37"/>
        <v>8.4375173126614982</v>
      </c>
      <c r="M359" s="202">
        <v>16.122145804676755</v>
      </c>
      <c r="N359" s="202">
        <v>1.3970666666666662</v>
      </c>
      <c r="O359" s="10">
        <f t="shared" si="39"/>
        <v>64.30908120519355</v>
      </c>
      <c r="P359" s="11">
        <f t="shared" si="40"/>
        <v>0.11572625734243934</v>
      </c>
    </row>
    <row r="360" spans="1:16" x14ac:dyDescent="0.35">
      <c r="A360" s="9">
        <f t="shared" si="41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38"/>
        <v>360.4</v>
      </c>
      <c r="G360" s="8"/>
      <c r="H360" s="8">
        <v>1</v>
      </c>
      <c r="I360" s="8">
        <v>10</v>
      </c>
      <c r="J360" s="217">
        <f t="shared" si="42"/>
        <v>7.5796726959517658E-3</v>
      </c>
      <c r="K360" s="209">
        <f t="shared" si="36"/>
        <v>32.451989664082689</v>
      </c>
      <c r="L360" s="202">
        <f t="shared" si="37"/>
        <v>7.1394377260981914</v>
      </c>
      <c r="M360" s="202">
        <v>13.641815680880331</v>
      </c>
      <c r="N360" s="202">
        <v>1.1821333333333333</v>
      </c>
      <c r="O360" s="10">
        <f t="shared" si="39"/>
        <v>54.415376404394543</v>
      </c>
      <c r="P360" s="11">
        <f t="shared" si="40"/>
        <v>0.15098606105547877</v>
      </c>
    </row>
    <row r="361" spans="1:16" x14ac:dyDescent="0.35">
      <c r="A361" s="9">
        <f t="shared" si="41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38"/>
        <v>428.8</v>
      </c>
      <c r="G361" s="8"/>
      <c r="H361" s="8"/>
      <c r="I361" s="8">
        <v>12</v>
      </c>
      <c r="J361" s="217">
        <f t="shared" si="42"/>
        <v>8.2687338501291983E-3</v>
      </c>
      <c r="K361" s="209">
        <f t="shared" si="36"/>
        <v>35.402170542635652</v>
      </c>
      <c r="L361" s="202">
        <f t="shared" si="37"/>
        <v>7.7884775193798435</v>
      </c>
      <c r="M361" s="202">
        <v>14.881980742778545</v>
      </c>
      <c r="N361" s="202">
        <v>1.2895999999999999</v>
      </c>
      <c r="O361" s="10">
        <f t="shared" si="39"/>
        <v>59.362228804794043</v>
      </c>
      <c r="P361" s="11">
        <f t="shared" si="40"/>
        <v>0.1384380335932697</v>
      </c>
    </row>
    <row r="362" spans="1:16" x14ac:dyDescent="0.35">
      <c r="A362" s="9">
        <f t="shared" si="41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38"/>
        <v>1100.2</v>
      </c>
      <c r="G362" s="8"/>
      <c r="H362" s="8"/>
      <c r="I362" s="8">
        <v>36</v>
      </c>
      <c r="J362" s="217">
        <f t="shared" si="42"/>
        <v>2.4806201550387597E-2</v>
      </c>
      <c r="K362" s="209">
        <f t="shared" si="36"/>
        <v>106.20651162790698</v>
      </c>
      <c r="L362" s="202">
        <f t="shared" si="37"/>
        <v>23.365432558139535</v>
      </c>
      <c r="M362" s="202">
        <v>44.645942228335628</v>
      </c>
      <c r="N362" s="202">
        <v>3.8687999999999994</v>
      </c>
      <c r="O362" s="10">
        <f t="shared" si="39"/>
        <v>178.08668641438214</v>
      </c>
      <c r="P362" s="11">
        <f t="shared" si="40"/>
        <v>0.16186755718449566</v>
      </c>
    </row>
    <row r="363" spans="1:16" x14ac:dyDescent="0.35">
      <c r="A363" s="9">
        <f t="shared" si="41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38"/>
        <v>419.4</v>
      </c>
      <c r="G363" s="8"/>
      <c r="H363" s="8"/>
      <c r="I363" s="8">
        <v>11</v>
      </c>
      <c r="J363" s="217">
        <f t="shared" si="42"/>
        <v>7.5796726959517658E-3</v>
      </c>
      <c r="K363" s="209">
        <f t="shared" si="36"/>
        <v>32.451989664082689</v>
      </c>
      <c r="L363" s="202">
        <f t="shared" si="37"/>
        <v>7.1394377260981914</v>
      </c>
      <c r="M363" s="202">
        <v>13.641815680880331</v>
      </c>
      <c r="N363" s="202">
        <v>1.1821333333333333</v>
      </c>
      <c r="O363" s="10">
        <f t="shared" si="39"/>
        <v>54.415376404394543</v>
      </c>
      <c r="P363" s="11">
        <f t="shared" si="40"/>
        <v>0.12974577111205185</v>
      </c>
    </row>
    <row r="364" spans="1:16" x14ac:dyDescent="0.35">
      <c r="A364" s="9">
        <f t="shared" si="41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38"/>
        <v>149.6</v>
      </c>
      <c r="G364" s="8"/>
      <c r="H364" s="8"/>
      <c r="I364" s="8">
        <v>4</v>
      </c>
      <c r="J364" s="217">
        <f t="shared" si="42"/>
        <v>2.7562446167097329E-3</v>
      </c>
      <c r="K364" s="209">
        <f t="shared" si="36"/>
        <v>11.800723514211885</v>
      </c>
      <c r="L364" s="202">
        <f t="shared" si="37"/>
        <v>2.5961591731266149</v>
      </c>
      <c r="M364" s="202">
        <v>4.9606602475928474</v>
      </c>
      <c r="N364" s="202">
        <v>0.42986666666666662</v>
      </c>
      <c r="O364" s="10">
        <f t="shared" si="39"/>
        <v>19.787409601598014</v>
      </c>
      <c r="P364" s="11">
        <f t="shared" si="40"/>
        <v>0.13226878075934503</v>
      </c>
    </row>
    <row r="365" spans="1:16" x14ac:dyDescent="0.35">
      <c r="A365" s="9">
        <f t="shared" si="41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38"/>
        <v>253.1</v>
      </c>
      <c r="G365" s="8"/>
      <c r="H365" s="8"/>
      <c r="I365" s="8">
        <v>6</v>
      </c>
      <c r="J365" s="217">
        <f t="shared" si="42"/>
        <v>4.1343669250645991E-3</v>
      </c>
      <c r="K365" s="209">
        <f t="shared" si="36"/>
        <v>17.701085271317826</v>
      </c>
      <c r="L365" s="202">
        <f t="shared" si="37"/>
        <v>3.8942387596899217</v>
      </c>
      <c r="M365" s="202">
        <v>7.4409903713892724</v>
      </c>
      <c r="N365" s="202">
        <v>0.64479999999999993</v>
      </c>
      <c r="O365" s="10">
        <f t="shared" si="39"/>
        <v>29.681114402397021</v>
      </c>
      <c r="P365" s="11">
        <f t="shared" si="40"/>
        <v>0.11727030581745168</v>
      </c>
    </row>
    <row r="366" spans="1:16" x14ac:dyDescent="0.35">
      <c r="A366" s="9">
        <f t="shared" si="41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38"/>
        <v>360.3</v>
      </c>
      <c r="G366" s="8"/>
      <c r="H366" s="8">
        <v>1</v>
      </c>
      <c r="I366" s="8">
        <v>8</v>
      </c>
      <c r="J366" s="217">
        <f t="shared" si="42"/>
        <v>6.2015503875968991E-3</v>
      </c>
      <c r="K366" s="209">
        <f t="shared" si="36"/>
        <v>26.551627906976744</v>
      </c>
      <c r="L366" s="202">
        <f t="shared" si="37"/>
        <v>5.8413581395348837</v>
      </c>
      <c r="M366" s="202">
        <v>11.161485557083907</v>
      </c>
      <c r="N366" s="202">
        <v>0.96719999999999984</v>
      </c>
      <c r="O366" s="10">
        <f t="shared" si="39"/>
        <v>44.521671603595536</v>
      </c>
      <c r="P366" s="11">
        <f t="shared" si="40"/>
        <v>0.12356833639632399</v>
      </c>
    </row>
    <row r="367" spans="1:16" x14ac:dyDescent="0.35">
      <c r="A367" s="9">
        <f t="shared" si="41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38"/>
        <v>1535.2</v>
      </c>
      <c r="G367" s="8"/>
      <c r="H367" s="8"/>
      <c r="I367" s="8">
        <v>32</v>
      </c>
      <c r="J367" s="217">
        <f t="shared" si="42"/>
        <v>2.2049956933677863E-2</v>
      </c>
      <c r="K367" s="209">
        <f t="shared" si="36"/>
        <v>94.405788113695081</v>
      </c>
      <c r="L367" s="202">
        <f t="shared" si="37"/>
        <v>20.769273385012919</v>
      </c>
      <c r="M367" s="202">
        <v>39.685281980742779</v>
      </c>
      <c r="N367" s="202">
        <v>3.438933333333333</v>
      </c>
      <c r="O367" s="10">
        <f t="shared" si="39"/>
        <v>158.29927681278411</v>
      </c>
      <c r="P367" s="11">
        <f t="shared" si="40"/>
        <v>0.1031131297634081</v>
      </c>
    </row>
    <row r="368" spans="1:16" x14ac:dyDescent="0.35">
      <c r="A368" s="9">
        <f t="shared" si="41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38"/>
        <v>191.4</v>
      </c>
      <c r="G368" s="8"/>
      <c r="H368" s="8"/>
      <c r="I368" s="8">
        <v>6</v>
      </c>
      <c r="J368" s="217">
        <f t="shared" si="42"/>
        <v>4.1343669250645991E-3</v>
      </c>
      <c r="K368" s="209">
        <f t="shared" ref="K368:K430" si="43">J368*$K$2</f>
        <v>17.701085271317826</v>
      </c>
      <c r="L368" s="202">
        <f t="shared" si="37"/>
        <v>3.8942387596899217</v>
      </c>
      <c r="M368" s="202">
        <v>7.4409903713892724</v>
      </c>
      <c r="N368" s="202">
        <v>0.64479999999999993</v>
      </c>
      <c r="O368" s="10">
        <f t="shared" si="39"/>
        <v>29.681114402397021</v>
      </c>
      <c r="P368" s="11">
        <f t="shared" si="40"/>
        <v>0.15507374295923207</v>
      </c>
    </row>
    <row r="369" spans="1:16" x14ac:dyDescent="0.35">
      <c r="A369" s="9">
        <f t="shared" si="41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38"/>
        <v>442.3</v>
      </c>
      <c r="G369" s="8"/>
      <c r="H369" s="8"/>
      <c r="I369" s="8">
        <v>15</v>
      </c>
      <c r="J369" s="217">
        <f t="shared" si="42"/>
        <v>1.0335917312661499E-2</v>
      </c>
      <c r="K369" s="209">
        <f t="shared" si="43"/>
        <v>44.25271317829457</v>
      </c>
      <c r="L369" s="202">
        <f t="shared" ref="L369:L431" si="44">K369*0.22</f>
        <v>9.7355968992248059</v>
      </c>
      <c r="M369" s="202">
        <v>18.602475928473176</v>
      </c>
      <c r="N369" s="202">
        <v>1.6119999999999999</v>
      </c>
      <c r="O369" s="10">
        <f t="shared" si="39"/>
        <v>74.20278600599255</v>
      </c>
      <c r="P369" s="11">
        <f t="shared" si="40"/>
        <v>0.16776573820029969</v>
      </c>
    </row>
    <row r="370" spans="1:16" x14ac:dyDescent="0.35">
      <c r="A370" s="9">
        <f t="shared" si="41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38"/>
        <v>503.5</v>
      </c>
      <c r="G370" s="8"/>
      <c r="H370" s="8"/>
      <c r="I370" s="8">
        <v>17</v>
      </c>
      <c r="J370" s="217">
        <f t="shared" si="42"/>
        <v>1.1714039621016364E-2</v>
      </c>
      <c r="K370" s="209">
        <f t="shared" si="43"/>
        <v>50.153074935400511</v>
      </c>
      <c r="L370" s="202">
        <f t="shared" si="44"/>
        <v>11.033676485788112</v>
      </c>
      <c r="M370" s="202">
        <v>21.082806052269603</v>
      </c>
      <c r="N370" s="202">
        <v>1.8269333333333329</v>
      </c>
      <c r="O370" s="10">
        <f t="shared" si="39"/>
        <v>84.096490806791564</v>
      </c>
      <c r="P370" s="11">
        <f t="shared" si="40"/>
        <v>0.16702381490921861</v>
      </c>
    </row>
    <row r="371" spans="1:16" x14ac:dyDescent="0.35">
      <c r="A371" s="9">
        <f t="shared" si="41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38"/>
        <v>570.5</v>
      </c>
      <c r="G371" s="8"/>
      <c r="H371" s="8"/>
      <c r="I371" s="8">
        <v>20</v>
      </c>
      <c r="J371" s="217">
        <f t="shared" si="42"/>
        <v>1.3781223083548665E-2</v>
      </c>
      <c r="K371" s="209">
        <f t="shared" si="43"/>
        <v>59.003617571059429</v>
      </c>
      <c r="L371" s="202">
        <f t="shared" si="44"/>
        <v>12.980795865633075</v>
      </c>
      <c r="M371" s="202">
        <v>24.803301237964234</v>
      </c>
      <c r="N371" s="202">
        <v>2.1493333333333329</v>
      </c>
      <c r="O371" s="10">
        <f t="shared" si="39"/>
        <v>98.937048007990072</v>
      </c>
      <c r="P371" s="11">
        <f t="shared" si="40"/>
        <v>0.17342164418578451</v>
      </c>
    </row>
    <row r="372" spans="1:16" x14ac:dyDescent="0.35">
      <c r="A372" s="9">
        <f t="shared" si="41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4" si="45">C372+D372+E372</f>
        <v>227.9</v>
      </c>
      <c r="G372" s="8"/>
      <c r="H372" s="8"/>
      <c r="I372" s="8">
        <v>4</v>
      </c>
      <c r="J372" s="217">
        <f t="shared" si="42"/>
        <v>2.7562446167097329E-3</v>
      </c>
      <c r="K372" s="209">
        <f t="shared" si="43"/>
        <v>11.800723514211885</v>
      </c>
      <c r="L372" s="202">
        <f t="shared" si="44"/>
        <v>2.5961591731266149</v>
      </c>
      <c r="M372" s="202">
        <v>4.9606602475928474</v>
      </c>
      <c r="N372" s="202">
        <v>0.42986666666666662</v>
      </c>
      <c r="O372" s="10">
        <f t="shared" si="39"/>
        <v>19.787409601598014</v>
      </c>
      <c r="P372" s="11">
        <f t="shared" si="40"/>
        <v>8.6824965342685453E-2</v>
      </c>
    </row>
    <row r="373" spans="1:16" x14ac:dyDescent="0.35">
      <c r="A373" s="9">
        <f t="shared" si="41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45"/>
        <v>130.5</v>
      </c>
      <c r="G373" s="8"/>
      <c r="H373" s="8"/>
      <c r="I373" s="8">
        <v>5</v>
      </c>
      <c r="J373" s="217">
        <f t="shared" si="42"/>
        <v>3.4453057708871662E-3</v>
      </c>
      <c r="K373" s="209">
        <f t="shared" si="43"/>
        <v>14.750904392764857</v>
      </c>
      <c r="L373" s="202">
        <f t="shared" si="44"/>
        <v>3.2451989664082688</v>
      </c>
      <c r="M373" s="202">
        <v>6.2008253094910586</v>
      </c>
      <c r="N373" s="202">
        <v>0.53733333333333322</v>
      </c>
      <c r="O373" s="10">
        <f t="shared" si="39"/>
        <v>24.734262001997518</v>
      </c>
      <c r="P373" s="11">
        <f t="shared" si="40"/>
        <v>0.18953457472795032</v>
      </c>
    </row>
    <row r="374" spans="1:16" x14ac:dyDescent="0.35">
      <c r="A374" s="9">
        <f t="shared" si="41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45"/>
        <v>384.3</v>
      </c>
      <c r="G374" s="8"/>
      <c r="H374" s="8"/>
      <c r="I374" s="8">
        <v>14</v>
      </c>
      <c r="J374" s="217">
        <f t="shared" si="42"/>
        <v>9.6468561584840649E-3</v>
      </c>
      <c r="K374" s="209">
        <f t="shared" si="43"/>
        <v>41.3025322997416</v>
      </c>
      <c r="L374" s="202">
        <f t="shared" si="44"/>
        <v>9.086557105943152</v>
      </c>
      <c r="M374" s="202">
        <v>17.362310866574965</v>
      </c>
      <c r="N374" s="202">
        <v>1.5045333333333331</v>
      </c>
      <c r="O374" s="10">
        <f t="shared" si="39"/>
        <v>69.255933605593043</v>
      </c>
      <c r="P374" s="11">
        <f t="shared" si="40"/>
        <v>0.1802132022003462</v>
      </c>
    </row>
    <row r="375" spans="1:16" x14ac:dyDescent="0.35">
      <c r="A375" s="9">
        <f t="shared" si="41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45"/>
        <v>383.3</v>
      </c>
      <c r="G375" s="8"/>
      <c r="H375" s="8"/>
      <c r="I375" s="8">
        <v>15</v>
      </c>
      <c r="J375" s="217">
        <f t="shared" si="42"/>
        <v>1.0335917312661499E-2</v>
      </c>
      <c r="K375" s="209">
        <f t="shared" si="43"/>
        <v>44.25271317829457</v>
      </c>
      <c r="L375" s="202">
        <f t="shared" si="44"/>
        <v>9.7355968992248059</v>
      </c>
      <c r="M375" s="202">
        <v>18.602475928473176</v>
      </c>
      <c r="N375" s="202">
        <v>1.6119999999999999</v>
      </c>
      <c r="O375" s="10">
        <f t="shared" si="39"/>
        <v>74.20278600599255</v>
      </c>
      <c r="P375" s="11">
        <f t="shared" si="40"/>
        <v>0.19358931908685767</v>
      </c>
    </row>
    <row r="376" spans="1:16" x14ac:dyDescent="0.35">
      <c r="A376" s="9">
        <f t="shared" si="41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45"/>
        <v>503.6</v>
      </c>
      <c r="G376" s="8">
        <v>1</v>
      </c>
      <c r="H376" s="8">
        <v>2</v>
      </c>
      <c r="I376" s="8">
        <v>13</v>
      </c>
      <c r="J376" s="217">
        <f t="shared" si="42"/>
        <v>1.1024978466838932E-2</v>
      </c>
      <c r="K376" s="209">
        <f t="shared" si="43"/>
        <v>47.202894056847541</v>
      </c>
      <c r="L376" s="202">
        <f t="shared" si="44"/>
        <v>10.38463669250646</v>
      </c>
      <c r="M376" s="202">
        <v>19.84264099037139</v>
      </c>
      <c r="N376" s="202">
        <v>1.7194666666666665</v>
      </c>
      <c r="O376" s="10">
        <f t="shared" si="39"/>
        <v>79.149638406392057</v>
      </c>
      <c r="P376" s="11">
        <f t="shared" si="40"/>
        <v>0.15716766959172371</v>
      </c>
    </row>
    <row r="377" spans="1:16" x14ac:dyDescent="0.35">
      <c r="A377" s="9">
        <f t="shared" si="41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45"/>
        <v>387.4</v>
      </c>
      <c r="G377" s="8"/>
      <c r="H377" s="8"/>
      <c r="I377" s="8">
        <v>13</v>
      </c>
      <c r="J377" s="217">
        <f t="shared" si="42"/>
        <v>8.9577950043066325E-3</v>
      </c>
      <c r="K377" s="209">
        <f t="shared" si="43"/>
        <v>38.352351421188629</v>
      </c>
      <c r="L377" s="202">
        <f t="shared" si="44"/>
        <v>8.4375173126614982</v>
      </c>
      <c r="M377" s="202">
        <v>16.122145804676755</v>
      </c>
      <c r="N377" s="202">
        <v>1.3970666666666662</v>
      </c>
      <c r="O377" s="10">
        <f t="shared" si="39"/>
        <v>64.30908120519355</v>
      </c>
      <c r="P377" s="11">
        <f t="shared" si="40"/>
        <v>0.16600175840266793</v>
      </c>
    </row>
    <row r="378" spans="1:16" x14ac:dyDescent="0.35">
      <c r="A378" s="9">
        <f t="shared" si="41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45"/>
        <v>147</v>
      </c>
      <c r="G378" s="8"/>
      <c r="H378" s="8"/>
      <c r="I378" s="8">
        <v>3</v>
      </c>
      <c r="J378" s="217">
        <f t="shared" si="42"/>
        <v>2.0671834625322996E-3</v>
      </c>
      <c r="K378" s="209">
        <f t="shared" si="43"/>
        <v>8.850542635658913</v>
      </c>
      <c r="L378" s="202">
        <f t="shared" si="44"/>
        <v>1.9471193798449609</v>
      </c>
      <c r="M378" s="202">
        <v>3.7204951856946362</v>
      </c>
      <c r="N378" s="202">
        <v>0.32239999999999996</v>
      </c>
      <c r="O378" s="10">
        <f t="shared" si="39"/>
        <v>14.840557201198511</v>
      </c>
      <c r="P378" s="11">
        <f t="shared" si="40"/>
        <v>0.10095617143672456</v>
      </c>
    </row>
    <row r="379" spans="1:16" x14ac:dyDescent="0.35">
      <c r="A379" s="9">
        <f t="shared" si="41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45"/>
        <v>203.69</v>
      </c>
      <c r="G379" s="8"/>
      <c r="H379" s="8"/>
      <c r="I379" s="8">
        <v>6</v>
      </c>
      <c r="J379" s="217">
        <f t="shared" si="42"/>
        <v>4.1343669250645991E-3</v>
      </c>
      <c r="K379" s="209">
        <f t="shared" si="43"/>
        <v>17.701085271317826</v>
      </c>
      <c r="L379" s="202">
        <f t="shared" si="44"/>
        <v>3.8942387596899217</v>
      </c>
      <c r="M379" s="202">
        <v>7.4409903713892724</v>
      </c>
      <c r="N379" s="202">
        <v>0.64479999999999993</v>
      </c>
      <c r="O379" s="10">
        <f t="shared" si="39"/>
        <v>29.681114402397021</v>
      </c>
      <c r="P379" s="11">
        <f t="shared" si="40"/>
        <v>0.14571709167066141</v>
      </c>
    </row>
    <row r="380" spans="1:16" x14ac:dyDescent="0.35">
      <c r="A380" s="9">
        <f t="shared" si="41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45"/>
        <v>138.9</v>
      </c>
      <c r="G380" s="8"/>
      <c r="H380" s="8"/>
      <c r="I380" s="8">
        <v>5</v>
      </c>
      <c r="J380" s="217">
        <f t="shared" si="42"/>
        <v>3.4453057708871662E-3</v>
      </c>
      <c r="K380" s="209">
        <f t="shared" si="43"/>
        <v>14.750904392764857</v>
      </c>
      <c r="L380" s="202">
        <f t="shared" si="44"/>
        <v>3.2451989664082688</v>
      </c>
      <c r="M380" s="202">
        <v>6.2008253094910586</v>
      </c>
      <c r="N380" s="202">
        <v>0.53733333333333322</v>
      </c>
      <c r="O380" s="10">
        <f t="shared" si="39"/>
        <v>24.734262001997518</v>
      </c>
      <c r="P380" s="11">
        <f t="shared" si="40"/>
        <v>0.1780724406191326</v>
      </c>
    </row>
    <row r="381" spans="1:16" x14ac:dyDescent="0.35">
      <c r="A381" s="9">
        <f t="shared" si="41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45"/>
        <v>338.8</v>
      </c>
      <c r="G381" s="8"/>
      <c r="H381" s="8"/>
      <c r="I381" s="8">
        <v>12</v>
      </c>
      <c r="J381" s="217">
        <f t="shared" si="42"/>
        <v>8.2687338501291983E-3</v>
      </c>
      <c r="K381" s="209">
        <f t="shared" si="43"/>
        <v>35.402170542635652</v>
      </c>
      <c r="L381" s="202">
        <f t="shared" si="44"/>
        <v>7.7884775193798435</v>
      </c>
      <c r="M381" s="202">
        <v>14.881980742778545</v>
      </c>
      <c r="N381" s="202">
        <v>1.2895999999999999</v>
      </c>
      <c r="O381" s="10">
        <f t="shared" si="39"/>
        <v>59.362228804794043</v>
      </c>
      <c r="P381" s="11">
        <f t="shared" si="40"/>
        <v>0.1752131900967947</v>
      </c>
    </row>
    <row r="382" spans="1:16" x14ac:dyDescent="0.35">
      <c r="A382" s="9">
        <f t="shared" si="41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45"/>
        <v>386.9</v>
      </c>
      <c r="G382" s="8"/>
      <c r="H382" s="8"/>
      <c r="I382" s="8">
        <v>8</v>
      </c>
      <c r="J382" s="217">
        <f t="shared" si="42"/>
        <v>5.5124892334194658E-3</v>
      </c>
      <c r="K382" s="209">
        <f t="shared" si="43"/>
        <v>23.60144702842377</v>
      </c>
      <c r="L382" s="202">
        <f t="shared" si="44"/>
        <v>5.1923183462532299</v>
      </c>
      <c r="M382" s="202">
        <v>9.9213204951856948</v>
      </c>
      <c r="N382" s="202">
        <v>0.85973333333333324</v>
      </c>
      <c r="O382" s="10">
        <f t="shared" si="39"/>
        <v>39.574819203196029</v>
      </c>
      <c r="P382" s="11">
        <f t="shared" si="40"/>
        <v>0.10228694547220478</v>
      </c>
    </row>
    <row r="383" spans="1:16" x14ac:dyDescent="0.35">
      <c r="A383" s="9">
        <f t="shared" si="41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45"/>
        <v>972.7</v>
      </c>
      <c r="G383" s="8"/>
      <c r="H383" s="8"/>
      <c r="I383" s="8">
        <v>23</v>
      </c>
      <c r="J383" s="217">
        <f t="shared" si="42"/>
        <v>1.5848406546080964E-2</v>
      </c>
      <c r="K383" s="209">
        <f t="shared" si="43"/>
        <v>67.854160206718348</v>
      </c>
      <c r="L383" s="202">
        <f t="shared" si="44"/>
        <v>14.927915245478037</v>
      </c>
      <c r="M383" s="202">
        <v>28.523796423658876</v>
      </c>
      <c r="N383" s="202">
        <v>2.4717333333333333</v>
      </c>
      <c r="O383" s="10">
        <f t="shared" si="39"/>
        <v>113.77760520918859</v>
      </c>
      <c r="P383" s="11">
        <f t="shared" si="40"/>
        <v>0.11697091108171953</v>
      </c>
    </row>
    <row r="384" spans="1:16" x14ac:dyDescent="0.35">
      <c r="A384" s="9">
        <f t="shared" si="41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45"/>
        <v>598.79999999999995</v>
      </c>
      <c r="G384" s="8"/>
      <c r="H384" s="8"/>
      <c r="I384" s="8">
        <v>13</v>
      </c>
      <c r="J384" s="217">
        <f t="shared" si="42"/>
        <v>8.9577950043066325E-3</v>
      </c>
      <c r="K384" s="209">
        <f t="shared" si="43"/>
        <v>38.352351421188629</v>
      </c>
      <c r="L384" s="202">
        <f t="shared" si="44"/>
        <v>8.4375173126614982</v>
      </c>
      <c r="M384" s="202">
        <v>16.122145804676755</v>
      </c>
      <c r="N384" s="202">
        <v>1.3970666666666662</v>
      </c>
      <c r="O384" s="10">
        <f t="shared" si="39"/>
        <v>64.30908120519355</v>
      </c>
      <c r="P384" s="11">
        <f t="shared" si="40"/>
        <v>0.10739659519905403</v>
      </c>
    </row>
    <row r="385" spans="1:16" x14ac:dyDescent="0.35">
      <c r="A385" s="9">
        <f t="shared" si="41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45"/>
        <v>464.2</v>
      </c>
      <c r="G385" s="8"/>
      <c r="H385" s="8"/>
      <c r="I385" s="8">
        <v>12</v>
      </c>
      <c r="J385" s="217">
        <f t="shared" si="42"/>
        <v>8.2687338501291983E-3</v>
      </c>
      <c r="K385" s="209">
        <f t="shared" si="43"/>
        <v>35.402170542635652</v>
      </c>
      <c r="L385" s="202">
        <f t="shared" si="44"/>
        <v>7.7884775193798435</v>
      </c>
      <c r="M385" s="202">
        <v>14.881980742778545</v>
      </c>
      <c r="N385" s="202">
        <v>1.2895999999999999</v>
      </c>
      <c r="O385" s="10">
        <f t="shared" si="39"/>
        <v>59.362228804794043</v>
      </c>
      <c r="P385" s="11">
        <f t="shared" si="40"/>
        <v>0.1278807169426843</v>
      </c>
    </row>
    <row r="386" spans="1:16" x14ac:dyDescent="0.35">
      <c r="A386" s="9">
        <f t="shared" si="41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45"/>
        <v>606.78</v>
      </c>
      <c r="G386" s="8"/>
      <c r="H386" s="8"/>
      <c r="I386" s="8">
        <v>16</v>
      </c>
      <c r="J386" s="217">
        <f t="shared" si="42"/>
        <v>1.1024978466838932E-2</v>
      </c>
      <c r="K386" s="209">
        <f t="shared" si="43"/>
        <v>47.202894056847541</v>
      </c>
      <c r="L386" s="202">
        <f t="shared" si="44"/>
        <v>10.38463669250646</v>
      </c>
      <c r="M386" s="202">
        <v>19.84264099037139</v>
      </c>
      <c r="N386" s="202">
        <v>1.7194666666666665</v>
      </c>
      <c r="O386" s="10">
        <f t="shared" si="39"/>
        <v>79.149638406392057</v>
      </c>
      <c r="P386" s="11">
        <f t="shared" si="40"/>
        <v>0.13044206863507707</v>
      </c>
    </row>
    <row r="387" spans="1:16" x14ac:dyDescent="0.35">
      <c r="A387" s="9">
        <f t="shared" si="41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45"/>
        <v>305</v>
      </c>
      <c r="G387" s="8"/>
      <c r="H387" s="8"/>
      <c r="I387" s="8">
        <v>8</v>
      </c>
      <c r="J387" s="217">
        <f t="shared" si="42"/>
        <v>5.5124892334194658E-3</v>
      </c>
      <c r="K387" s="209">
        <f t="shared" si="43"/>
        <v>23.60144702842377</v>
      </c>
      <c r="L387" s="202">
        <f t="shared" si="44"/>
        <v>5.1923183462532299</v>
      </c>
      <c r="M387" s="202">
        <v>9.9213204951856948</v>
      </c>
      <c r="N387" s="202">
        <v>0.85973333333333324</v>
      </c>
      <c r="O387" s="10">
        <f t="shared" ref="O387:O450" si="46">K387+L387+M387+N387</f>
        <v>39.574819203196029</v>
      </c>
      <c r="P387" s="11">
        <f t="shared" ref="P387:P450" si="47">O387/F387</f>
        <v>0.12975350558424928</v>
      </c>
    </row>
    <row r="388" spans="1:16" x14ac:dyDescent="0.35">
      <c r="A388" s="9">
        <f t="shared" si="41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45"/>
        <v>759.8</v>
      </c>
      <c r="G388" s="8"/>
      <c r="H388" s="8"/>
      <c r="I388" s="8">
        <v>19</v>
      </c>
      <c r="J388" s="217">
        <f t="shared" si="42"/>
        <v>1.3092161929371231E-2</v>
      </c>
      <c r="K388" s="209">
        <f t="shared" si="43"/>
        <v>56.053436692506452</v>
      </c>
      <c r="L388" s="202">
        <f t="shared" si="44"/>
        <v>12.331756072351419</v>
      </c>
      <c r="M388" s="202">
        <v>23.563136176066028</v>
      </c>
      <c r="N388" s="202">
        <v>2.0418666666666665</v>
      </c>
      <c r="O388" s="10">
        <f t="shared" si="46"/>
        <v>93.990195607590564</v>
      </c>
      <c r="P388" s="11">
        <f t="shared" si="47"/>
        <v>0.12370386365831873</v>
      </c>
    </row>
    <row r="389" spans="1:16" x14ac:dyDescent="0.35">
      <c r="A389" s="9">
        <f t="shared" si="41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45"/>
        <v>530.20000000000005</v>
      </c>
      <c r="G389" s="8"/>
      <c r="H389" s="8"/>
      <c r="I389" s="8">
        <v>15</v>
      </c>
      <c r="J389" s="217">
        <f t="shared" si="42"/>
        <v>1.0335917312661499E-2</v>
      </c>
      <c r="K389" s="209">
        <f t="shared" si="43"/>
        <v>44.25271317829457</v>
      </c>
      <c r="L389" s="202">
        <f t="shared" si="44"/>
        <v>9.7355968992248059</v>
      </c>
      <c r="M389" s="202">
        <v>18.602475928473176</v>
      </c>
      <c r="N389" s="202">
        <v>1.6119999999999999</v>
      </c>
      <c r="O389" s="10">
        <f t="shared" si="46"/>
        <v>74.20278600599255</v>
      </c>
      <c r="P389" s="11">
        <f t="shared" si="47"/>
        <v>0.13995244437192106</v>
      </c>
    </row>
    <row r="390" spans="1:16" x14ac:dyDescent="0.35">
      <c r="A390" s="9">
        <f t="shared" si="41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45"/>
        <v>123.5</v>
      </c>
      <c r="G390" s="8"/>
      <c r="H390" s="8"/>
      <c r="I390" s="8">
        <v>3</v>
      </c>
      <c r="J390" s="217">
        <f t="shared" si="42"/>
        <v>2.0671834625322996E-3</v>
      </c>
      <c r="K390" s="209">
        <f t="shared" si="43"/>
        <v>8.850542635658913</v>
      </c>
      <c r="L390" s="202">
        <f t="shared" si="44"/>
        <v>1.9471193798449609</v>
      </c>
      <c r="M390" s="202">
        <v>3.7204951856946362</v>
      </c>
      <c r="N390" s="202">
        <v>0.32239999999999996</v>
      </c>
      <c r="O390" s="10">
        <f t="shared" si="46"/>
        <v>14.840557201198511</v>
      </c>
      <c r="P390" s="11">
        <f t="shared" si="47"/>
        <v>0.12016645507043329</v>
      </c>
    </row>
    <row r="391" spans="1:16" x14ac:dyDescent="0.35">
      <c r="A391" s="9">
        <f t="shared" ref="A391:A454" si="48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45"/>
        <v>298.8</v>
      </c>
      <c r="G391" s="8"/>
      <c r="H391" s="8"/>
      <c r="I391" s="8">
        <v>11</v>
      </c>
      <c r="J391" s="217">
        <f t="shared" ref="J391:J454" si="49">4/5805*(I391+H391+G391)</f>
        <v>7.5796726959517658E-3</v>
      </c>
      <c r="K391" s="209">
        <f t="shared" si="43"/>
        <v>32.451989664082689</v>
      </c>
      <c r="L391" s="202">
        <f t="shared" si="44"/>
        <v>7.1394377260981914</v>
      </c>
      <c r="M391" s="202">
        <v>13.641815680880331</v>
      </c>
      <c r="N391" s="202">
        <v>0.83444705882352932</v>
      </c>
      <c r="O391" s="10">
        <f t="shared" si="46"/>
        <v>54.067690129884738</v>
      </c>
      <c r="P391" s="11">
        <f t="shared" si="47"/>
        <v>0.18094943149225146</v>
      </c>
    </row>
    <row r="392" spans="1:16" x14ac:dyDescent="0.35">
      <c r="A392" s="9">
        <f t="shared" si="48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45"/>
        <v>217.3</v>
      </c>
      <c r="G392" s="8"/>
      <c r="H392" s="8"/>
      <c r="I392" s="8">
        <v>8</v>
      </c>
      <c r="J392" s="217">
        <f t="shared" si="49"/>
        <v>5.5124892334194658E-3</v>
      </c>
      <c r="K392" s="209">
        <f t="shared" si="43"/>
        <v>23.60144702842377</v>
      </c>
      <c r="L392" s="202">
        <f t="shared" si="44"/>
        <v>5.1923183462532299</v>
      </c>
      <c r="M392" s="202">
        <v>9.9213204951856948</v>
      </c>
      <c r="N392" s="202">
        <v>0.85973333333333324</v>
      </c>
      <c r="O392" s="10">
        <f t="shared" si="46"/>
        <v>39.574819203196029</v>
      </c>
      <c r="P392" s="11">
        <f t="shared" si="47"/>
        <v>0.18212065901148655</v>
      </c>
    </row>
    <row r="393" spans="1:16" x14ac:dyDescent="0.35">
      <c r="A393" s="9">
        <f t="shared" si="48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45"/>
        <v>293.89999999999998</v>
      </c>
      <c r="G393" s="8">
        <v>1</v>
      </c>
      <c r="H393" s="8"/>
      <c r="I393" s="8">
        <v>9</v>
      </c>
      <c r="J393" s="217">
        <f t="shared" si="49"/>
        <v>6.8906115417743325E-3</v>
      </c>
      <c r="K393" s="209">
        <f t="shared" si="43"/>
        <v>29.501808785529715</v>
      </c>
      <c r="L393" s="202">
        <f t="shared" si="44"/>
        <v>6.4903979328165375</v>
      </c>
      <c r="M393" s="202">
        <v>12.401650618982117</v>
      </c>
      <c r="N393" s="202">
        <v>1.0746666666666664</v>
      </c>
      <c r="O393" s="10">
        <f t="shared" si="46"/>
        <v>49.468524003995036</v>
      </c>
      <c r="P393" s="11">
        <f t="shared" si="47"/>
        <v>0.16831753659066023</v>
      </c>
    </row>
    <row r="394" spans="1:16" x14ac:dyDescent="0.35">
      <c r="A394" s="9">
        <f t="shared" si="48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45"/>
        <v>198.9</v>
      </c>
      <c r="G394" s="8"/>
      <c r="H394" s="8"/>
      <c r="I394" s="8">
        <v>4</v>
      </c>
      <c r="J394" s="217">
        <f t="shared" si="49"/>
        <v>2.7562446167097329E-3</v>
      </c>
      <c r="K394" s="209">
        <f t="shared" si="43"/>
        <v>11.800723514211885</v>
      </c>
      <c r="L394" s="202">
        <f t="shared" si="44"/>
        <v>2.5961591731266149</v>
      </c>
      <c r="M394" s="202">
        <v>4.9606602475928474</v>
      </c>
      <c r="N394" s="202">
        <v>0.42986666666666662</v>
      </c>
      <c r="O394" s="10">
        <f t="shared" si="46"/>
        <v>19.787409601598014</v>
      </c>
      <c r="P394" s="11">
        <f t="shared" si="47"/>
        <v>9.9484211169421882E-2</v>
      </c>
    </row>
    <row r="395" spans="1:16" x14ac:dyDescent="0.35">
      <c r="A395" s="9">
        <f t="shared" si="48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45"/>
        <v>95.6</v>
      </c>
      <c r="G395" s="8"/>
      <c r="H395" s="8"/>
      <c r="I395" s="8">
        <v>3</v>
      </c>
      <c r="J395" s="217">
        <f t="shared" si="49"/>
        <v>2.0671834625322996E-3</v>
      </c>
      <c r="K395" s="209">
        <f t="shared" si="43"/>
        <v>8.850542635658913</v>
      </c>
      <c r="L395" s="202">
        <f t="shared" si="44"/>
        <v>1.9471193798449609</v>
      </c>
      <c r="M395" s="202">
        <v>3.7204951856946362</v>
      </c>
      <c r="N395" s="202">
        <v>0.32239999999999996</v>
      </c>
      <c r="O395" s="10">
        <f t="shared" si="46"/>
        <v>14.840557201198511</v>
      </c>
      <c r="P395" s="11">
        <f t="shared" si="47"/>
        <v>0.15523595398743212</v>
      </c>
    </row>
    <row r="396" spans="1:16" x14ac:dyDescent="0.35">
      <c r="A396" s="9">
        <f t="shared" si="48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45"/>
        <v>408.7</v>
      </c>
      <c r="G396" s="8"/>
      <c r="H396" s="8"/>
      <c r="I396" s="8">
        <v>12</v>
      </c>
      <c r="J396" s="217">
        <f t="shared" si="49"/>
        <v>8.2687338501291983E-3</v>
      </c>
      <c r="K396" s="209">
        <f t="shared" si="43"/>
        <v>35.402170542635652</v>
      </c>
      <c r="L396" s="202">
        <f t="shared" si="44"/>
        <v>7.7884775193798435</v>
      </c>
      <c r="M396" s="202">
        <v>14.881980742778545</v>
      </c>
      <c r="N396" s="202">
        <v>1.2895999999999999</v>
      </c>
      <c r="O396" s="10">
        <f t="shared" si="46"/>
        <v>59.362228804794043</v>
      </c>
      <c r="P396" s="11">
        <f t="shared" si="47"/>
        <v>0.14524646147490591</v>
      </c>
    </row>
    <row r="397" spans="1:16" x14ac:dyDescent="0.35">
      <c r="A397" s="9">
        <f t="shared" si="48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45"/>
        <v>449.5</v>
      </c>
      <c r="G397" s="8"/>
      <c r="H397" s="8"/>
      <c r="I397" s="8">
        <v>13</v>
      </c>
      <c r="J397" s="217">
        <f t="shared" si="49"/>
        <v>8.9577950043066325E-3</v>
      </c>
      <c r="K397" s="209">
        <f t="shared" si="43"/>
        <v>38.352351421188629</v>
      </c>
      <c r="L397" s="202">
        <f t="shared" si="44"/>
        <v>8.4375173126614982</v>
      </c>
      <c r="M397" s="202">
        <v>16.122145804676755</v>
      </c>
      <c r="N397" s="202">
        <v>1.3970666666666662</v>
      </c>
      <c r="O397" s="10">
        <f t="shared" si="46"/>
        <v>64.30908120519355</v>
      </c>
      <c r="P397" s="11">
        <f t="shared" si="47"/>
        <v>0.14306803382690444</v>
      </c>
    </row>
    <row r="398" spans="1:16" x14ac:dyDescent="0.35">
      <c r="A398" s="9">
        <f t="shared" si="48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45"/>
        <v>364.8</v>
      </c>
      <c r="G398" s="8"/>
      <c r="H398" s="8"/>
      <c r="I398" s="8">
        <v>9</v>
      </c>
      <c r="J398" s="217">
        <f t="shared" si="49"/>
        <v>6.2015503875968991E-3</v>
      </c>
      <c r="K398" s="209">
        <f t="shared" si="43"/>
        <v>26.551627906976744</v>
      </c>
      <c r="L398" s="202">
        <f t="shared" si="44"/>
        <v>5.8413581395348837</v>
      </c>
      <c r="M398" s="202">
        <v>11.161485557083907</v>
      </c>
      <c r="N398" s="202">
        <v>0.96719999999999984</v>
      </c>
      <c r="O398" s="10">
        <f t="shared" si="46"/>
        <v>44.521671603595536</v>
      </c>
      <c r="P398" s="11">
        <f t="shared" si="47"/>
        <v>0.12204405593090881</v>
      </c>
    </row>
    <row r="399" spans="1:16" x14ac:dyDescent="0.35">
      <c r="A399" s="9">
        <f t="shared" si="48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45"/>
        <v>326.3</v>
      </c>
      <c r="G399" s="8"/>
      <c r="H399" s="8"/>
      <c r="I399" s="8">
        <v>5</v>
      </c>
      <c r="J399" s="217">
        <f t="shared" si="49"/>
        <v>3.4453057708871662E-3</v>
      </c>
      <c r="K399" s="209">
        <f t="shared" si="43"/>
        <v>14.750904392764857</v>
      </c>
      <c r="L399" s="202">
        <f t="shared" si="44"/>
        <v>3.2451989664082688</v>
      </c>
      <c r="M399" s="202">
        <v>6.2008253094910586</v>
      </c>
      <c r="N399" s="202">
        <v>0.53733333333333322</v>
      </c>
      <c r="O399" s="10">
        <f t="shared" si="46"/>
        <v>24.734262001997518</v>
      </c>
      <c r="P399" s="11">
        <f t="shared" si="47"/>
        <v>7.5802212693832416E-2</v>
      </c>
    </row>
    <row r="400" spans="1:16" x14ac:dyDescent="0.35">
      <c r="A400" s="9">
        <f t="shared" si="48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45"/>
        <v>634.70000000000005</v>
      </c>
      <c r="G400" s="8"/>
      <c r="H400" s="8"/>
      <c r="I400" s="8">
        <v>20</v>
      </c>
      <c r="J400" s="217">
        <f t="shared" si="49"/>
        <v>1.3781223083548665E-2</v>
      </c>
      <c r="K400" s="209">
        <f t="shared" si="43"/>
        <v>59.003617571059429</v>
      </c>
      <c r="L400" s="202">
        <f t="shared" si="44"/>
        <v>12.980795865633075</v>
      </c>
      <c r="M400" s="202">
        <v>24.803301237964234</v>
      </c>
      <c r="N400" s="202">
        <v>2.1493333333333329</v>
      </c>
      <c r="O400" s="10">
        <f t="shared" si="46"/>
        <v>98.937048007990072</v>
      </c>
      <c r="P400" s="11">
        <f t="shared" si="47"/>
        <v>0.15588001891915876</v>
      </c>
    </row>
    <row r="401" spans="1:16" x14ac:dyDescent="0.35">
      <c r="A401" s="9">
        <f t="shared" si="48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45"/>
        <v>267.10000000000002</v>
      </c>
      <c r="G401" s="8"/>
      <c r="H401" s="8"/>
      <c r="I401" s="8">
        <v>7</v>
      </c>
      <c r="J401" s="217">
        <f t="shared" si="49"/>
        <v>4.8234280792420325E-3</v>
      </c>
      <c r="K401" s="209">
        <f t="shared" si="43"/>
        <v>20.6512661498708</v>
      </c>
      <c r="L401" s="202">
        <f t="shared" si="44"/>
        <v>4.543278552971576</v>
      </c>
      <c r="M401" s="202">
        <v>8.6811554332874827</v>
      </c>
      <c r="N401" s="202">
        <v>0.75226666666666653</v>
      </c>
      <c r="O401" s="10">
        <f t="shared" si="46"/>
        <v>34.627966802796522</v>
      </c>
      <c r="P401" s="11">
        <f t="shared" si="47"/>
        <v>0.12964420367950774</v>
      </c>
    </row>
    <row r="402" spans="1:16" x14ac:dyDescent="0.35">
      <c r="A402" s="9">
        <f t="shared" si="48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45"/>
        <v>224.6</v>
      </c>
      <c r="G402" s="8"/>
      <c r="H402" s="8"/>
      <c r="I402" s="8">
        <v>5</v>
      </c>
      <c r="J402" s="217">
        <f t="shared" si="49"/>
        <v>3.4453057708871662E-3</v>
      </c>
      <c r="K402" s="209">
        <f t="shared" si="43"/>
        <v>14.750904392764857</v>
      </c>
      <c r="L402" s="202">
        <f t="shared" si="44"/>
        <v>3.2451989664082688</v>
      </c>
      <c r="M402" s="202">
        <v>6.2008253094910586</v>
      </c>
      <c r="N402" s="202">
        <v>0.53733333333333322</v>
      </c>
      <c r="O402" s="10">
        <f t="shared" si="46"/>
        <v>24.734262001997518</v>
      </c>
      <c r="P402" s="11">
        <f t="shared" si="47"/>
        <v>0.11012583260016705</v>
      </c>
    </row>
    <row r="403" spans="1:16" x14ac:dyDescent="0.35">
      <c r="A403" s="9">
        <f t="shared" si="48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45"/>
        <v>572.29999999999995</v>
      </c>
      <c r="G403" s="8"/>
      <c r="H403" s="8"/>
      <c r="I403" s="8">
        <v>17</v>
      </c>
      <c r="J403" s="217">
        <f t="shared" si="49"/>
        <v>1.1714039621016364E-2</v>
      </c>
      <c r="K403" s="209">
        <f t="shared" si="43"/>
        <v>50.153074935400511</v>
      </c>
      <c r="L403" s="202">
        <f t="shared" si="44"/>
        <v>11.033676485788112</v>
      </c>
      <c r="M403" s="202">
        <v>21.082806052269603</v>
      </c>
      <c r="N403" s="202">
        <v>1.8269333333333329</v>
      </c>
      <c r="O403" s="10">
        <f t="shared" si="46"/>
        <v>84.096490806791564</v>
      </c>
      <c r="P403" s="11">
        <f t="shared" si="47"/>
        <v>0.14694476814047103</v>
      </c>
    </row>
    <row r="404" spans="1:16" x14ac:dyDescent="0.35">
      <c r="A404" s="9">
        <f t="shared" si="48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45"/>
        <v>227.9</v>
      </c>
      <c r="G404" s="8"/>
      <c r="H404" s="8"/>
      <c r="I404" s="8">
        <v>5</v>
      </c>
      <c r="J404" s="217">
        <f t="shared" si="49"/>
        <v>3.4453057708871662E-3</v>
      </c>
      <c r="K404" s="209">
        <f t="shared" si="43"/>
        <v>14.750904392764857</v>
      </c>
      <c r="L404" s="202">
        <f t="shared" si="44"/>
        <v>3.2451989664082688</v>
      </c>
      <c r="M404" s="202">
        <v>6.2008253094910586</v>
      </c>
      <c r="N404" s="202">
        <v>0.53733333333333322</v>
      </c>
      <c r="O404" s="10">
        <f t="shared" si="46"/>
        <v>24.734262001997518</v>
      </c>
      <c r="P404" s="11">
        <f t="shared" si="47"/>
        <v>0.10853120667835681</v>
      </c>
    </row>
    <row r="405" spans="1:16" x14ac:dyDescent="0.35">
      <c r="A405" s="9">
        <f t="shared" si="48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45"/>
        <v>659.6</v>
      </c>
      <c r="G405" s="8">
        <v>1</v>
      </c>
      <c r="H405" s="8"/>
      <c r="I405" s="8">
        <v>20</v>
      </c>
      <c r="J405" s="217">
        <f t="shared" si="49"/>
        <v>1.4470284237726097E-2</v>
      </c>
      <c r="K405" s="209">
        <f t="shared" si="43"/>
        <v>61.9537984496124</v>
      </c>
      <c r="L405" s="202">
        <f t="shared" si="44"/>
        <v>13.629835658914727</v>
      </c>
      <c r="M405" s="202">
        <v>26.043466299862448</v>
      </c>
      <c r="N405" s="202">
        <v>2.2567999999999997</v>
      </c>
      <c r="O405" s="10">
        <f t="shared" si="46"/>
        <v>103.88390040838956</v>
      </c>
      <c r="P405" s="11">
        <f t="shared" si="47"/>
        <v>0.15749530080107574</v>
      </c>
    </row>
    <row r="406" spans="1:16" x14ac:dyDescent="0.35">
      <c r="A406" s="9">
        <f t="shared" si="48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45"/>
        <v>824.8</v>
      </c>
      <c r="G406" s="8"/>
      <c r="H406" s="8"/>
      <c r="I406" s="8">
        <v>20</v>
      </c>
      <c r="J406" s="217">
        <f t="shared" si="49"/>
        <v>1.3781223083548665E-2</v>
      </c>
      <c r="K406" s="209">
        <f t="shared" si="43"/>
        <v>59.003617571059429</v>
      </c>
      <c r="L406" s="202">
        <f t="shared" si="44"/>
        <v>12.980795865633075</v>
      </c>
      <c r="M406" s="202">
        <v>24.803301237964234</v>
      </c>
      <c r="N406" s="202">
        <v>2.1493333333333329</v>
      </c>
      <c r="O406" s="10">
        <f t="shared" si="46"/>
        <v>98.937048007990072</v>
      </c>
      <c r="P406" s="11">
        <f t="shared" si="47"/>
        <v>0.11995277401550689</v>
      </c>
    </row>
    <row r="407" spans="1:16" x14ac:dyDescent="0.35">
      <c r="A407" s="9">
        <f t="shared" si="48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45"/>
        <v>162.80000000000001</v>
      </c>
      <c r="G407" s="8"/>
      <c r="H407" s="8"/>
      <c r="I407" s="8">
        <v>4</v>
      </c>
      <c r="J407" s="217">
        <f t="shared" si="49"/>
        <v>2.7562446167097329E-3</v>
      </c>
      <c r="K407" s="209">
        <f t="shared" si="43"/>
        <v>11.800723514211885</v>
      </c>
      <c r="L407" s="202">
        <f t="shared" si="44"/>
        <v>2.5961591731266149</v>
      </c>
      <c r="M407" s="202">
        <v>4.9606602475928474</v>
      </c>
      <c r="N407" s="202">
        <v>0.42986666666666662</v>
      </c>
      <c r="O407" s="10">
        <f t="shared" si="46"/>
        <v>19.787409601598014</v>
      </c>
      <c r="P407" s="11">
        <f t="shared" si="47"/>
        <v>0.12154428502210082</v>
      </c>
    </row>
    <row r="408" spans="1:16" x14ac:dyDescent="0.35">
      <c r="A408" s="9">
        <f t="shared" si="48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45"/>
        <v>163.30000000000001</v>
      </c>
      <c r="G408" s="8"/>
      <c r="H408" s="8"/>
      <c r="I408" s="8">
        <v>3</v>
      </c>
      <c r="J408" s="217">
        <f t="shared" si="49"/>
        <v>2.0671834625322996E-3</v>
      </c>
      <c r="K408" s="209">
        <f t="shared" si="43"/>
        <v>8.850542635658913</v>
      </c>
      <c r="L408" s="202">
        <f t="shared" si="44"/>
        <v>1.9471193798449609</v>
      </c>
      <c r="M408" s="202">
        <v>3.7204951856946362</v>
      </c>
      <c r="N408" s="202">
        <v>0.32239999999999996</v>
      </c>
      <c r="O408" s="10">
        <f t="shared" si="46"/>
        <v>14.840557201198511</v>
      </c>
      <c r="P408" s="11">
        <f t="shared" si="47"/>
        <v>9.0879101048368091E-2</v>
      </c>
    </row>
    <row r="409" spans="1:16" x14ac:dyDescent="0.35">
      <c r="A409" s="9">
        <f t="shared" si="48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45"/>
        <v>449.9</v>
      </c>
      <c r="G409" s="8"/>
      <c r="H409" s="8"/>
      <c r="I409" s="8">
        <v>14</v>
      </c>
      <c r="J409" s="217">
        <f t="shared" si="49"/>
        <v>9.6468561584840649E-3</v>
      </c>
      <c r="K409" s="209">
        <f t="shared" si="43"/>
        <v>41.3025322997416</v>
      </c>
      <c r="L409" s="202">
        <f t="shared" si="44"/>
        <v>9.086557105943152</v>
      </c>
      <c r="M409" s="202">
        <v>17.362310866574965</v>
      </c>
      <c r="N409" s="202">
        <v>1.5045333333333331</v>
      </c>
      <c r="O409" s="10">
        <f t="shared" si="46"/>
        <v>69.255933605593043</v>
      </c>
      <c r="P409" s="11">
        <f t="shared" si="47"/>
        <v>0.15393628274192719</v>
      </c>
    </row>
    <row r="410" spans="1:16" x14ac:dyDescent="0.35">
      <c r="A410" s="9">
        <f t="shared" si="48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45"/>
        <v>434.1</v>
      </c>
      <c r="G410" s="8"/>
      <c r="H410" s="8">
        <v>2</v>
      </c>
      <c r="I410" s="8">
        <v>10</v>
      </c>
      <c r="J410" s="217">
        <f t="shared" si="49"/>
        <v>8.2687338501291983E-3</v>
      </c>
      <c r="K410" s="209">
        <f t="shared" si="43"/>
        <v>35.402170542635652</v>
      </c>
      <c r="L410" s="202">
        <f t="shared" si="44"/>
        <v>7.7884775193798435</v>
      </c>
      <c r="M410" s="202">
        <v>14.881980742778545</v>
      </c>
      <c r="N410" s="202">
        <v>1.2895999999999999</v>
      </c>
      <c r="O410" s="10">
        <f t="shared" si="46"/>
        <v>59.362228804794043</v>
      </c>
      <c r="P410" s="11">
        <f t="shared" si="47"/>
        <v>0.13674782032894273</v>
      </c>
    </row>
    <row r="411" spans="1:16" x14ac:dyDescent="0.35">
      <c r="A411" s="9">
        <f t="shared" si="48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45"/>
        <v>271.3</v>
      </c>
      <c r="G411" s="8"/>
      <c r="H411" s="8"/>
      <c r="I411" s="8">
        <v>8</v>
      </c>
      <c r="J411" s="217">
        <f t="shared" si="49"/>
        <v>5.5124892334194658E-3</v>
      </c>
      <c r="K411" s="209">
        <f t="shared" si="43"/>
        <v>23.60144702842377</v>
      </c>
      <c r="L411" s="202">
        <f t="shared" si="44"/>
        <v>5.1923183462532299</v>
      </c>
      <c r="M411" s="202">
        <v>9.9213204951856948</v>
      </c>
      <c r="N411" s="202">
        <v>0.85973333333333324</v>
      </c>
      <c r="O411" s="10">
        <f t="shared" si="46"/>
        <v>39.574819203196029</v>
      </c>
      <c r="P411" s="11">
        <f t="shared" si="47"/>
        <v>0.14587106230444535</v>
      </c>
    </row>
    <row r="412" spans="1:16" x14ac:dyDescent="0.35">
      <c r="A412" s="9">
        <f t="shared" si="48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45"/>
        <v>527.4</v>
      </c>
      <c r="G412" s="8"/>
      <c r="H412" s="8">
        <v>1</v>
      </c>
      <c r="I412" s="8">
        <v>14</v>
      </c>
      <c r="J412" s="217">
        <f t="shared" si="49"/>
        <v>1.0335917312661499E-2</v>
      </c>
      <c r="K412" s="209">
        <f t="shared" si="43"/>
        <v>44.25271317829457</v>
      </c>
      <c r="L412" s="202">
        <f t="shared" si="44"/>
        <v>9.7355968992248059</v>
      </c>
      <c r="M412" s="202">
        <v>18.602475928473176</v>
      </c>
      <c r="N412" s="202">
        <v>1.6119999999999999</v>
      </c>
      <c r="O412" s="10">
        <f t="shared" si="46"/>
        <v>74.20278600599255</v>
      </c>
      <c r="P412" s="11">
        <f t="shared" si="47"/>
        <v>0.14069546076221567</v>
      </c>
    </row>
    <row r="413" spans="1:16" x14ac:dyDescent="0.35">
      <c r="A413" s="9">
        <f t="shared" si="48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45"/>
        <v>882.9</v>
      </c>
      <c r="G413" s="8"/>
      <c r="H413" s="8"/>
      <c r="I413" s="8">
        <v>15</v>
      </c>
      <c r="J413" s="217">
        <f t="shared" si="49"/>
        <v>1.0335917312661499E-2</v>
      </c>
      <c r="K413" s="209">
        <f t="shared" si="43"/>
        <v>44.25271317829457</v>
      </c>
      <c r="L413" s="202">
        <f t="shared" si="44"/>
        <v>9.7355968992248059</v>
      </c>
      <c r="M413" s="202">
        <v>18.602475928473176</v>
      </c>
      <c r="N413" s="202">
        <v>1.6119999999999999</v>
      </c>
      <c r="O413" s="10">
        <f t="shared" si="46"/>
        <v>74.20278600599255</v>
      </c>
      <c r="P413" s="11">
        <f t="shared" si="47"/>
        <v>8.4044383289152286E-2</v>
      </c>
    </row>
    <row r="414" spans="1:16" x14ac:dyDescent="0.35">
      <c r="A414" s="9">
        <f t="shared" si="48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45"/>
        <v>1085.3</v>
      </c>
      <c r="G414" s="8">
        <v>1</v>
      </c>
      <c r="H414" s="8">
        <v>2</v>
      </c>
      <c r="I414" s="8">
        <v>13</v>
      </c>
      <c r="J414" s="217">
        <f t="shared" si="49"/>
        <v>1.1024978466838932E-2</v>
      </c>
      <c r="K414" s="209">
        <f t="shared" si="43"/>
        <v>47.202894056847541</v>
      </c>
      <c r="L414" s="202">
        <f t="shared" si="44"/>
        <v>10.38463669250646</v>
      </c>
      <c r="M414" s="202">
        <v>19.84264099037139</v>
      </c>
      <c r="N414" s="202">
        <v>1.7194666666666665</v>
      </c>
      <c r="O414" s="10">
        <f t="shared" si="46"/>
        <v>79.149638406392057</v>
      </c>
      <c r="P414" s="118">
        <f t="shared" si="47"/>
        <v>7.2928810841603298E-2</v>
      </c>
    </row>
    <row r="415" spans="1:16" x14ac:dyDescent="0.35">
      <c r="A415" s="9">
        <f t="shared" si="48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45"/>
        <v>488.2</v>
      </c>
      <c r="G415" s="8"/>
      <c r="H415" s="8">
        <v>1</v>
      </c>
      <c r="I415" s="8">
        <v>7</v>
      </c>
      <c r="J415" s="217">
        <f t="shared" si="49"/>
        <v>5.5124892334194658E-3</v>
      </c>
      <c r="K415" s="209">
        <f t="shared" si="43"/>
        <v>23.60144702842377</v>
      </c>
      <c r="L415" s="202">
        <f t="shared" si="44"/>
        <v>5.1923183462532299</v>
      </c>
      <c r="M415" s="202">
        <v>9.9213204951856948</v>
      </c>
      <c r="N415" s="202">
        <v>0.85973333333333324</v>
      </c>
      <c r="O415" s="10">
        <f t="shared" si="46"/>
        <v>39.574819203196029</v>
      </c>
      <c r="P415" s="11">
        <f t="shared" si="47"/>
        <v>8.1062718564514608E-2</v>
      </c>
    </row>
    <row r="416" spans="1:16" x14ac:dyDescent="0.35">
      <c r="A416" s="9">
        <f t="shared" si="48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45"/>
        <v>531.9</v>
      </c>
      <c r="G416" s="8">
        <v>1</v>
      </c>
      <c r="H416" s="8">
        <v>1</v>
      </c>
      <c r="I416" s="8">
        <v>12</v>
      </c>
      <c r="J416" s="217">
        <f t="shared" si="49"/>
        <v>9.6468561584840649E-3</v>
      </c>
      <c r="K416" s="209">
        <f t="shared" si="43"/>
        <v>41.3025322997416</v>
      </c>
      <c r="L416" s="202">
        <f t="shared" si="44"/>
        <v>9.086557105943152</v>
      </c>
      <c r="M416" s="202">
        <v>17.362310866574965</v>
      </c>
      <c r="N416" s="202">
        <v>1.5045333333333331</v>
      </c>
      <c r="O416" s="10">
        <f t="shared" si="46"/>
        <v>69.255933605593043</v>
      </c>
      <c r="P416" s="11">
        <f t="shared" si="47"/>
        <v>0.13020480091294048</v>
      </c>
    </row>
    <row r="417" spans="1:16" x14ac:dyDescent="0.35">
      <c r="A417" s="9">
        <f t="shared" si="48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45"/>
        <v>917.2</v>
      </c>
      <c r="G417" s="8">
        <v>1</v>
      </c>
      <c r="H417" s="8">
        <v>2</v>
      </c>
      <c r="I417" s="8">
        <v>21</v>
      </c>
      <c r="J417" s="217">
        <f t="shared" si="49"/>
        <v>1.6537467700258397E-2</v>
      </c>
      <c r="K417" s="209">
        <f t="shared" si="43"/>
        <v>70.804341085271304</v>
      </c>
      <c r="L417" s="202">
        <f t="shared" si="44"/>
        <v>15.576955038759687</v>
      </c>
      <c r="M417" s="202">
        <v>29.76396148555709</v>
      </c>
      <c r="N417" s="202">
        <v>2.5791999999999997</v>
      </c>
      <c r="O417" s="10">
        <f t="shared" si="46"/>
        <v>118.72445760958809</v>
      </c>
      <c r="P417" s="11">
        <f t="shared" si="47"/>
        <v>0.12944227824856966</v>
      </c>
    </row>
    <row r="418" spans="1:16" x14ac:dyDescent="0.35">
      <c r="A418" s="9">
        <f t="shared" si="48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45"/>
        <v>246.1</v>
      </c>
      <c r="G418" s="8"/>
      <c r="H418" s="8"/>
      <c r="I418" s="8">
        <v>8</v>
      </c>
      <c r="J418" s="217">
        <f t="shared" si="49"/>
        <v>5.5124892334194658E-3</v>
      </c>
      <c r="K418" s="209">
        <f t="shared" si="43"/>
        <v>23.60144702842377</v>
      </c>
      <c r="L418" s="202">
        <f t="shared" si="44"/>
        <v>5.1923183462532299</v>
      </c>
      <c r="M418" s="202">
        <v>9.9213204951856948</v>
      </c>
      <c r="N418" s="202">
        <v>0.85973333333333324</v>
      </c>
      <c r="O418" s="10">
        <f t="shared" si="46"/>
        <v>39.574819203196029</v>
      </c>
      <c r="P418" s="11">
        <f t="shared" si="47"/>
        <v>0.16080787973667626</v>
      </c>
    </row>
    <row r="419" spans="1:16" x14ac:dyDescent="0.35">
      <c r="A419" s="9">
        <f t="shared" si="48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45"/>
        <v>246.2</v>
      </c>
      <c r="G419" s="8"/>
      <c r="H419" s="8"/>
      <c r="I419" s="8">
        <v>8</v>
      </c>
      <c r="J419" s="217">
        <f t="shared" si="49"/>
        <v>5.5124892334194658E-3</v>
      </c>
      <c r="K419" s="209">
        <f t="shared" si="43"/>
        <v>23.60144702842377</v>
      </c>
      <c r="L419" s="202">
        <f t="shared" si="44"/>
        <v>5.1923183462532299</v>
      </c>
      <c r="M419" s="202">
        <v>9.9213204951856948</v>
      </c>
      <c r="N419" s="202">
        <v>0.85973333333333324</v>
      </c>
      <c r="O419" s="10">
        <f t="shared" si="46"/>
        <v>39.574819203196029</v>
      </c>
      <c r="P419" s="11">
        <f t="shared" si="47"/>
        <v>0.16074256378227469</v>
      </c>
    </row>
    <row r="420" spans="1:16" x14ac:dyDescent="0.35">
      <c r="A420" s="9">
        <f t="shared" si="48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45"/>
        <v>192.4</v>
      </c>
      <c r="G420" s="8"/>
      <c r="H420" s="8"/>
      <c r="I420" s="8">
        <v>6</v>
      </c>
      <c r="J420" s="217">
        <f t="shared" si="49"/>
        <v>4.1343669250645991E-3</v>
      </c>
      <c r="K420" s="209">
        <f t="shared" si="43"/>
        <v>17.701085271317826</v>
      </c>
      <c r="L420" s="202">
        <f t="shared" si="44"/>
        <v>3.8942387596899217</v>
      </c>
      <c r="M420" s="202">
        <v>7.4409903713892724</v>
      </c>
      <c r="N420" s="202">
        <v>0.64479999999999993</v>
      </c>
      <c r="O420" s="10">
        <f t="shared" si="46"/>
        <v>29.681114402397021</v>
      </c>
      <c r="P420" s="11">
        <f t="shared" si="47"/>
        <v>0.1542677463742049</v>
      </c>
    </row>
    <row r="421" spans="1:16" x14ac:dyDescent="0.35">
      <c r="A421" s="9">
        <f t="shared" si="48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45"/>
        <v>246.4</v>
      </c>
      <c r="G421" s="8"/>
      <c r="H421" s="8"/>
      <c r="I421" s="8">
        <v>8</v>
      </c>
      <c r="J421" s="217">
        <f t="shared" si="49"/>
        <v>5.5124892334194658E-3</v>
      </c>
      <c r="K421" s="209">
        <f t="shared" si="43"/>
        <v>23.60144702842377</v>
      </c>
      <c r="L421" s="202">
        <f t="shared" si="44"/>
        <v>5.1923183462532299</v>
      </c>
      <c r="M421" s="202">
        <v>9.9213204951856948</v>
      </c>
      <c r="N421" s="202">
        <v>0.85973333333333324</v>
      </c>
      <c r="O421" s="10">
        <f t="shared" si="46"/>
        <v>39.574819203196029</v>
      </c>
      <c r="P421" s="11">
        <f t="shared" si="47"/>
        <v>0.1606120909220618</v>
      </c>
    </row>
    <row r="422" spans="1:16" x14ac:dyDescent="0.35">
      <c r="A422" s="9">
        <f t="shared" si="48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45"/>
        <v>245.5</v>
      </c>
      <c r="G422" s="8"/>
      <c r="H422" s="8"/>
      <c r="I422" s="8">
        <v>8</v>
      </c>
      <c r="J422" s="217">
        <f t="shared" si="49"/>
        <v>5.5124892334194658E-3</v>
      </c>
      <c r="K422" s="209">
        <f t="shared" si="43"/>
        <v>23.60144702842377</v>
      </c>
      <c r="L422" s="202">
        <f t="shared" si="44"/>
        <v>5.1923183462532299</v>
      </c>
      <c r="M422" s="202">
        <v>9.9213204951856948</v>
      </c>
      <c r="N422" s="202">
        <v>0.85973333333333324</v>
      </c>
      <c r="O422" s="10">
        <f t="shared" si="46"/>
        <v>39.574819203196029</v>
      </c>
      <c r="P422" s="11">
        <f t="shared" si="47"/>
        <v>0.16120089288470887</v>
      </c>
    </row>
    <row r="423" spans="1:16" x14ac:dyDescent="0.35">
      <c r="A423" s="9">
        <f t="shared" si="48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45"/>
        <v>307.8</v>
      </c>
      <c r="G423" s="8"/>
      <c r="H423" s="8"/>
      <c r="I423" s="8">
        <v>7</v>
      </c>
      <c r="J423" s="217">
        <f t="shared" si="49"/>
        <v>4.8234280792420325E-3</v>
      </c>
      <c r="K423" s="209">
        <f t="shared" si="43"/>
        <v>20.6512661498708</v>
      </c>
      <c r="L423" s="202">
        <f t="shared" si="44"/>
        <v>4.543278552971576</v>
      </c>
      <c r="M423" s="202">
        <v>8.6811554332874827</v>
      </c>
      <c r="N423" s="202">
        <v>0.75226666666666653</v>
      </c>
      <c r="O423" s="10">
        <f t="shared" si="46"/>
        <v>34.627966802796522</v>
      </c>
      <c r="P423" s="11">
        <f t="shared" si="47"/>
        <v>0.11250151657828629</v>
      </c>
    </row>
    <row r="424" spans="1:16" x14ac:dyDescent="0.35">
      <c r="A424" s="9">
        <f t="shared" si="48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45"/>
        <v>272.2</v>
      </c>
      <c r="G424" s="8"/>
      <c r="H424" s="8"/>
      <c r="I424" s="8">
        <v>8</v>
      </c>
      <c r="J424" s="217">
        <f t="shared" si="49"/>
        <v>5.5124892334194658E-3</v>
      </c>
      <c r="K424" s="209">
        <f t="shared" si="43"/>
        <v>23.60144702842377</v>
      </c>
      <c r="L424" s="202">
        <f t="shared" si="44"/>
        <v>5.1923183462532299</v>
      </c>
      <c r="M424" s="202">
        <v>9.9213204951856948</v>
      </c>
      <c r="N424" s="202">
        <v>0.85973333333333324</v>
      </c>
      <c r="O424" s="10">
        <f t="shared" si="46"/>
        <v>39.574819203196029</v>
      </c>
      <c r="P424" s="11">
        <f t="shared" si="47"/>
        <v>0.14538875533870693</v>
      </c>
    </row>
    <row r="425" spans="1:16" x14ac:dyDescent="0.35">
      <c r="A425" s="9">
        <f t="shared" si="48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45"/>
        <v>246.2</v>
      </c>
      <c r="G425" s="8"/>
      <c r="H425" s="8"/>
      <c r="I425" s="8">
        <v>8</v>
      </c>
      <c r="J425" s="217">
        <f t="shared" si="49"/>
        <v>5.5124892334194658E-3</v>
      </c>
      <c r="K425" s="209">
        <f t="shared" si="43"/>
        <v>23.60144702842377</v>
      </c>
      <c r="L425" s="202">
        <f t="shared" si="44"/>
        <v>5.1923183462532299</v>
      </c>
      <c r="M425" s="202">
        <v>9.9213204951856948</v>
      </c>
      <c r="N425" s="202">
        <v>0.85973333333333324</v>
      </c>
      <c r="O425" s="10">
        <f t="shared" si="46"/>
        <v>39.574819203196029</v>
      </c>
      <c r="P425" s="11">
        <f t="shared" si="47"/>
        <v>0.16074256378227469</v>
      </c>
    </row>
    <row r="426" spans="1:16" x14ac:dyDescent="0.35">
      <c r="A426" s="9">
        <f t="shared" si="48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45"/>
        <v>289</v>
      </c>
      <c r="G426" s="8"/>
      <c r="H426" s="8"/>
      <c r="I426" s="8">
        <v>8</v>
      </c>
      <c r="J426" s="217">
        <f t="shared" si="49"/>
        <v>5.5124892334194658E-3</v>
      </c>
      <c r="K426" s="209">
        <f t="shared" si="43"/>
        <v>23.60144702842377</v>
      </c>
      <c r="L426" s="202">
        <f t="shared" si="44"/>
        <v>5.1923183462532299</v>
      </c>
      <c r="M426" s="202">
        <v>9.9213204951856948</v>
      </c>
      <c r="N426" s="202">
        <v>0.85973333333333324</v>
      </c>
      <c r="O426" s="10">
        <f t="shared" si="46"/>
        <v>39.574819203196029</v>
      </c>
      <c r="P426" s="11">
        <f t="shared" si="47"/>
        <v>0.13693709066849838</v>
      </c>
    </row>
    <row r="427" spans="1:16" x14ac:dyDescent="0.35">
      <c r="A427" s="9">
        <f t="shared" si="48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45"/>
        <v>1625.6</v>
      </c>
      <c r="G427" s="8"/>
      <c r="H427" s="8">
        <v>1</v>
      </c>
      <c r="I427" s="8">
        <v>25</v>
      </c>
      <c r="J427" s="217">
        <f t="shared" si="49"/>
        <v>1.7915590008613265E-2</v>
      </c>
      <c r="K427" s="209">
        <f t="shared" si="43"/>
        <v>76.704702842377259</v>
      </c>
      <c r="L427" s="202">
        <f t="shared" si="44"/>
        <v>16.875034625322996</v>
      </c>
      <c r="M427" s="202">
        <v>32.24429160935351</v>
      </c>
      <c r="N427" s="202">
        <v>2.7941333333333325</v>
      </c>
      <c r="O427" s="10">
        <f t="shared" si="46"/>
        <v>128.6181624103871</v>
      </c>
      <c r="P427" s="11">
        <f t="shared" si="47"/>
        <v>7.9120424711114121E-2</v>
      </c>
    </row>
    <row r="428" spans="1:16" x14ac:dyDescent="0.35">
      <c r="A428" s="9">
        <f t="shared" si="48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45"/>
        <v>877.19999999999993</v>
      </c>
      <c r="G428" s="8"/>
      <c r="H428" s="8">
        <v>1</v>
      </c>
      <c r="I428" s="8">
        <v>11</v>
      </c>
      <c r="J428" s="217">
        <f t="shared" si="49"/>
        <v>8.2687338501291983E-3</v>
      </c>
      <c r="K428" s="209">
        <f t="shared" si="43"/>
        <v>35.402170542635652</v>
      </c>
      <c r="L428" s="202">
        <f t="shared" si="44"/>
        <v>7.7884775193798435</v>
      </c>
      <c r="M428" s="202">
        <v>14.881980742778545</v>
      </c>
      <c r="N428" s="202">
        <v>1.2895999999999999</v>
      </c>
      <c r="O428" s="10">
        <f t="shared" si="46"/>
        <v>59.362228804794043</v>
      </c>
      <c r="P428" s="11">
        <f t="shared" si="47"/>
        <v>6.7672399458269542E-2</v>
      </c>
    </row>
    <row r="429" spans="1:16" x14ac:dyDescent="0.35">
      <c r="A429" s="9">
        <f t="shared" si="48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45"/>
        <v>722.80000000000007</v>
      </c>
      <c r="G429" s="8">
        <v>1</v>
      </c>
      <c r="H429" s="8">
        <v>1</v>
      </c>
      <c r="I429" s="8">
        <v>13</v>
      </c>
      <c r="J429" s="217">
        <f t="shared" si="49"/>
        <v>1.0335917312661499E-2</v>
      </c>
      <c r="K429" s="209">
        <f t="shared" si="43"/>
        <v>44.25271317829457</v>
      </c>
      <c r="L429" s="202">
        <f t="shared" si="44"/>
        <v>9.7355968992248059</v>
      </c>
      <c r="M429" s="202">
        <v>18.602475928473176</v>
      </c>
      <c r="N429" s="202">
        <v>1.6119999999999999</v>
      </c>
      <c r="O429" s="10">
        <f t="shared" si="46"/>
        <v>74.20278600599255</v>
      </c>
      <c r="P429" s="11">
        <f t="shared" si="47"/>
        <v>0.10266019093247447</v>
      </c>
    </row>
    <row r="430" spans="1:16" x14ac:dyDescent="0.35">
      <c r="A430" s="9">
        <f t="shared" si="48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45"/>
        <v>1175.7</v>
      </c>
      <c r="G430" s="8"/>
      <c r="H430" s="8">
        <v>2</v>
      </c>
      <c r="I430" s="8">
        <v>20</v>
      </c>
      <c r="J430" s="217">
        <f t="shared" si="49"/>
        <v>1.5159345391903532E-2</v>
      </c>
      <c r="K430" s="209">
        <f t="shared" si="43"/>
        <v>64.903979328165377</v>
      </c>
      <c r="L430" s="202">
        <f t="shared" si="44"/>
        <v>14.278875452196383</v>
      </c>
      <c r="M430" s="202">
        <v>27.283631361760662</v>
      </c>
      <c r="N430" s="202">
        <v>2.3642666666666665</v>
      </c>
      <c r="O430" s="10">
        <f t="shared" si="46"/>
        <v>108.83075280878909</v>
      </c>
      <c r="P430" s="11">
        <f t="shared" si="47"/>
        <v>9.2566771122555999E-2</v>
      </c>
    </row>
    <row r="431" spans="1:16" x14ac:dyDescent="0.35">
      <c r="A431" s="9">
        <f t="shared" si="48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45"/>
        <v>448.1</v>
      </c>
      <c r="G431" s="8"/>
      <c r="H431" s="8">
        <v>2</v>
      </c>
      <c r="I431" s="8">
        <v>9</v>
      </c>
      <c r="J431" s="217">
        <f t="shared" si="49"/>
        <v>7.5796726959517658E-3</v>
      </c>
      <c r="K431" s="209">
        <f t="shared" ref="K431:K460" si="50">J431*$K$2</f>
        <v>32.451989664082689</v>
      </c>
      <c r="L431" s="202">
        <f t="shared" si="44"/>
        <v>7.1394377260981914</v>
      </c>
      <c r="M431" s="202">
        <v>13.641815680880331</v>
      </c>
      <c r="N431" s="202">
        <v>1.1821333333333333</v>
      </c>
      <c r="O431" s="10">
        <f t="shared" si="46"/>
        <v>54.415376404394543</v>
      </c>
      <c r="P431" s="11">
        <f t="shared" si="47"/>
        <v>0.1214357875572295</v>
      </c>
    </row>
    <row r="432" spans="1:16" x14ac:dyDescent="0.35">
      <c r="A432" s="9">
        <f t="shared" si="48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45"/>
        <v>728.30000000000007</v>
      </c>
      <c r="G432" s="8"/>
      <c r="H432" s="8">
        <v>4</v>
      </c>
      <c r="I432" s="8">
        <v>17</v>
      </c>
      <c r="J432" s="217">
        <f t="shared" si="49"/>
        <v>1.4470284237726097E-2</v>
      </c>
      <c r="K432" s="209">
        <f t="shared" si="50"/>
        <v>61.9537984496124</v>
      </c>
      <c r="L432" s="202">
        <f t="shared" ref="L432:L498" si="51">K432*0.22</f>
        <v>13.629835658914727</v>
      </c>
      <c r="M432" s="202">
        <v>26.043466299862448</v>
      </c>
      <c r="N432" s="202">
        <v>2.2567999999999997</v>
      </c>
      <c r="O432" s="10">
        <f t="shared" si="46"/>
        <v>103.88390040838956</v>
      </c>
      <c r="P432" s="11">
        <f t="shared" si="47"/>
        <v>0.14263888563557539</v>
      </c>
    </row>
    <row r="433" spans="1:16" x14ac:dyDescent="0.35">
      <c r="A433" s="9">
        <f t="shared" si="48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45"/>
        <v>476.2</v>
      </c>
      <c r="G433" s="8"/>
      <c r="H433" s="8">
        <v>3</v>
      </c>
      <c r="I433" s="8">
        <v>10</v>
      </c>
      <c r="J433" s="217">
        <f t="shared" si="49"/>
        <v>8.9577950043066325E-3</v>
      </c>
      <c r="K433" s="209">
        <f t="shared" si="50"/>
        <v>38.352351421188629</v>
      </c>
      <c r="L433" s="202">
        <f t="shared" si="51"/>
        <v>8.4375173126614982</v>
      </c>
      <c r="M433" s="202">
        <v>16.122145804676755</v>
      </c>
      <c r="N433" s="202">
        <v>1.3970666666666662</v>
      </c>
      <c r="O433" s="10">
        <f t="shared" si="46"/>
        <v>64.30908120519355</v>
      </c>
      <c r="P433" s="11">
        <f t="shared" si="47"/>
        <v>0.13504636960351438</v>
      </c>
    </row>
    <row r="434" spans="1:16" x14ac:dyDescent="0.35">
      <c r="A434" s="9">
        <f t="shared" si="48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si="45"/>
        <v>845.1</v>
      </c>
      <c r="G434" s="8"/>
      <c r="H434" s="8">
        <v>1</v>
      </c>
      <c r="I434" s="8">
        <v>16</v>
      </c>
      <c r="J434" s="217">
        <f t="shared" si="49"/>
        <v>1.1714039621016364E-2</v>
      </c>
      <c r="K434" s="209">
        <f t="shared" si="50"/>
        <v>50.153074935400511</v>
      </c>
      <c r="L434" s="202">
        <f t="shared" si="51"/>
        <v>11.033676485788112</v>
      </c>
      <c r="M434" s="202">
        <v>21.082806052269603</v>
      </c>
      <c r="N434" s="202">
        <v>1.8269333333333329</v>
      </c>
      <c r="O434" s="10">
        <f t="shared" si="46"/>
        <v>84.096490806791564</v>
      </c>
      <c r="P434" s="11">
        <f t="shared" si="47"/>
        <v>9.9510697913609711E-2</v>
      </c>
    </row>
    <row r="435" spans="1:16" x14ac:dyDescent="0.35">
      <c r="A435" s="9">
        <f t="shared" si="48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ref="F435:F455" si="52">C435+D435+E435</f>
        <v>407</v>
      </c>
      <c r="G435" s="8"/>
      <c r="H435" s="8">
        <v>1</v>
      </c>
      <c r="I435" s="8">
        <v>9</v>
      </c>
      <c r="J435" s="217">
        <f t="shared" si="49"/>
        <v>6.8906115417743325E-3</v>
      </c>
      <c r="K435" s="209">
        <f t="shared" si="50"/>
        <v>29.501808785529715</v>
      </c>
      <c r="L435" s="202">
        <f t="shared" si="51"/>
        <v>6.4903979328165375</v>
      </c>
      <c r="M435" s="202">
        <v>12.401650618982117</v>
      </c>
      <c r="N435" s="202">
        <v>1.0746666666666664</v>
      </c>
      <c r="O435" s="10">
        <f t="shared" si="46"/>
        <v>49.468524003995036</v>
      </c>
      <c r="P435" s="11">
        <f t="shared" si="47"/>
        <v>0.12154428502210082</v>
      </c>
    </row>
    <row r="436" spans="1:16" x14ac:dyDescent="0.35">
      <c r="A436" s="9">
        <f t="shared" si="48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52"/>
        <v>499.89</v>
      </c>
      <c r="G436" s="8"/>
      <c r="H436" s="8">
        <v>1</v>
      </c>
      <c r="I436" s="8">
        <v>11</v>
      </c>
      <c r="J436" s="217">
        <f t="shared" si="49"/>
        <v>8.2687338501291983E-3</v>
      </c>
      <c r="K436" s="209">
        <f t="shared" si="50"/>
        <v>35.402170542635652</v>
      </c>
      <c r="L436" s="202">
        <f t="shared" si="51"/>
        <v>7.7884775193798435</v>
      </c>
      <c r="M436" s="202">
        <v>14.881980742778545</v>
      </c>
      <c r="N436" s="202">
        <v>1.2895999999999999</v>
      </c>
      <c r="O436" s="10">
        <f t="shared" si="46"/>
        <v>59.362228804794043</v>
      </c>
      <c r="P436" s="11">
        <f t="shared" si="47"/>
        <v>0.11875058273779041</v>
      </c>
    </row>
    <row r="437" spans="1:16" x14ac:dyDescent="0.35">
      <c r="A437" s="9">
        <f t="shared" si="48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52"/>
        <v>398.1</v>
      </c>
      <c r="G437" s="8"/>
      <c r="H437" s="8">
        <v>3</v>
      </c>
      <c r="I437" s="8">
        <v>5</v>
      </c>
      <c r="J437" s="217">
        <f t="shared" si="49"/>
        <v>5.5124892334194658E-3</v>
      </c>
      <c r="K437" s="209">
        <f t="shared" si="50"/>
        <v>23.60144702842377</v>
      </c>
      <c r="L437" s="202">
        <f t="shared" si="51"/>
        <v>5.1923183462532299</v>
      </c>
      <c r="M437" s="202">
        <v>9.9213204951856948</v>
      </c>
      <c r="N437" s="202">
        <v>0.85973333333333324</v>
      </c>
      <c r="O437" s="10">
        <f t="shared" si="46"/>
        <v>39.574819203196029</v>
      </c>
      <c r="P437" s="11">
        <f t="shared" si="47"/>
        <v>9.9409241907048543E-2</v>
      </c>
    </row>
    <row r="438" spans="1:16" x14ac:dyDescent="0.35">
      <c r="A438" s="9">
        <f t="shared" si="48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52"/>
        <v>455.8</v>
      </c>
      <c r="G438" s="8"/>
      <c r="H438" s="8">
        <v>1</v>
      </c>
      <c r="I438" s="8">
        <v>7</v>
      </c>
      <c r="J438" s="217">
        <f t="shared" si="49"/>
        <v>5.5124892334194658E-3</v>
      </c>
      <c r="K438" s="209">
        <f t="shared" si="50"/>
        <v>23.60144702842377</v>
      </c>
      <c r="L438" s="202">
        <f t="shared" si="51"/>
        <v>5.1923183462532299</v>
      </c>
      <c r="M438" s="202">
        <v>9.9213204951856948</v>
      </c>
      <c r="N438" s="202">
        <v>0.85973333333333324</v>
      </c>
      <c r="O438" s="10">
        <f t="shared" si="46"/>
        <v>39.574819203196029</v>
      </c>
      <c r="P438" s="11">
        <f t="shared" si="47"/>
        <v>8.6824965342685453E-2</v>
      </c>
    </row>
    <row r="439" spans="1:16" x14ac:dyDescent="0.35">
      <c r="A439" s="9">
        <f t="shared" si="48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52"/>
        <v>1434.3000000000002</v>
      </c>
      <c r="G439" s="8">
        <v>1</v>
      </c>
      <c r="H439" s="8">
        <v>2</v>
      </c>
      <c r="I439" s="8">
        <v>32</v>
      </c>
      <c r="J439" s="217">
        <f t="shared" si="49"/>
        <v>2.4117140396210164E-2</v>
      </c>
      <c r="K439" s="209">
        <f t="shared" si="50"/>
        <v>103.25633074935401</v>
      </c>
      <c r="L439" s="202">
        <f t="shared" si="51"/>
        <v>22.716392764857883</v>
      </c>
      <c r="M439" s="202">
        <v>43.40577716643741</v>
      </c>
      <c r="N439" s="202">
        <v>3.761333333333333</v>
      </c>
      <c r="O439" s="10">
        <f t="shared" si="46"/>
        <v>173.13983401398264</v>
      </c>
      <c r="P439" s="11">
        <f t="shared" si="47"/>
        <v>0.12071382138602985</v>
      </c>
    </row>
    <row r="440" spans="1:16" x14ac:dyDescent="0.35">
      <c r="A440" s="9">
        <f t="shared" si="48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52"/>
        <v>613.5</v>
      </c>
      <c r="G440" s="8"/>
      <c r="H440" s="8">
        <v>1</v>
      </c>
      <c r="I440" s="8">
        <v>15</v>
      </c>
      <c r="J440" s="217">
        <f t="shared" si="49"/>
        <v>1.1024978466838932E-2</v>
      </c>
      <c r="K440" s="209">
        <f t="shared" si="50"/>
        <v>47.202894056847541</v>
      </c>
      <c r="L440" s="202">
        <f t="shared" si="51"/>
        <v>10.38463669250646</v>
      </c>
      <c r="M440" s="202">
        <v>19.84264099037139</v>
      </c>
      <c r="N440" s="202">
        <v>1.7194666666666665</v>
      </c>
      <c r="O440" s="10">
        <f t="shared" si="46"/>
        <v>79.149638406392057</v>
      </c>
      <c r="P440" s="11">
        <f t="shared" si="47"/>
        <v>0.12901326553609138</v>
      </c>
    </row>
    <row r="441" spans="1:16" x14ac:dyDescent="0.35">
      <c r="A441" s="9">
        <f t="shared" si="48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52"/>
        <v>289</v>
      </c>
      <c r="G441" s="8"/>
      <c r="H441" s="8">
        <v>1</v>
      </c>
      <c r="I441" s="8">
        <v>4</v>
      </c>
      <c r="J441" s="217">
        <f t="shared" si="49"/>
        <v>3.4453057708871662E-3</v>
      </c>
      <c r="K441" s="209">
        <f t="shared" si="50"/>
        <v>14.750904392764857</v>
      </c>
      <c r="L441" s="202">
        <f t="shared" si="51"/>
        <v>3.2451989664082688</v>
      </c>
      <c r="M441" s="202">
        <v>6.2008253094910586</v>
      </c>
      <c r="N441" s="202">
        <v>0.53733333333333322</v>
      </c>
      <c r="O441" s="10">
        <f t="shared" si="46"/>
        <v>24.734262001997518</v>
      </c>
      <c r="P441" s="11">
        <f t="shared" si="47"/>
        <v>8.5585681667811483E-2</v>
      </c>
    </row>
    <row r="442" spans="1:16" x14ac:dyDescent="0.35">
      <c r="A442" s="9">
        <f t="shared" si="48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52"/>
        <v>525.79999999999995</v>
      </c>
      <c r="G442" s="8"/>
      <c r="H442" s="8">
        <v>2</v>
      </c>
      <c r="I442" s="8">
        <v>9</v>
      </c>
      <c r="J442" s="217">
        <f t="shared" si="49"/>
        <v>7.5796726959517658E-3</v>
      </c>
      <c r="K442" s="209">
        <f t="shared" si="50"/>
        <v>32.451989664082689</v>
      </c>
      <c r="L442" s="202">
        <f t="shared" si="51"/>
        <v>7.1394377260981914</v>
      </c>
      <c r="M442" s="202">
        <v>13.641815680880331</v>
      </c>
      <c r="N442" s="202">
        <v>1.1821333333333333</v>
      </c>
      <c r="O442" s="10">
        <f t="shared" si="46"/>
        <v>54.415376404394543</v>
      </c>
      <c r="P442" s="11">
        <f t="shared" si="47"/>
        <v>0.10349063599162144</v>
      </c>
    </row>
    <row r="443" spans="1:16" x14ac:dyDescent="0.35">
      <c r="A443" s="9">
        <f t="shared" si="48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52"/>
        <v>547</v>
      </c>
      <c r="G443" s="8">
        <v>0</v>
      </c>
      <c r="H443" s="8"/>
      <c r="I443" s="8">
        <v>10</v>
      </c>
      <c r="J443" s="217">
        <f t="shared" si="49"/>
        <v>6.8906115417743325E-3</v>
      </c>
      <c r="K443" s="209">
        <f t="shared" si="50"/>
        <v>29.501808785529715</v>
      </c>
      <c r="L443" s="202">
        <f t="shared" si="51"/>
        <v>6.4903979328165375</v>
      </c>
      <c r="M443" s="202">
        <v>12.401650618982117</v>
      </c>
      <c r="N443" s="202">
        <v>1.0746666666666664</v>
      </c>
      <c r="O443" s="10">
        <f t="shared" si="46"/>
        <v>49.468524003995036</v>
      </c>
      <c r="P443" s="11">
        <f t="shared" si="47"/>
        <v>9.043605850821762E-2</v>
      </c>
    </row>
    <row r="444" spans="1:16" x14ac:dyDescent="0.35">
      <c r="A444" s="9">
        <f t="shared" si="48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52"/>
        <v>651.29999999999995</v>
      </c>
      <c r="G444" s="8"/>
      <c r="H444" s="8"/>
      <c r="I444" s="8">
        <v>15</v>
      </c>
      <c r="J444" s="217">
        <f t="shared" si="49"/>
        <v>1.0335917312661499E-2</v>
      </c>
      <c r="K444" s="209">
        <f t="shared" si="50"/>
        <v>44.25271317829457</v>
      </c>
      <c r="L444" s="202">
        <f t="shared" si="51"/>
        <v>9.7355968992248059</v>
      </c>
      <c r="M444" s="202">
        <v>18.602475928473176</v>
      </c>
      <c r="N444" s="202">
        <v>1.6119999999999999</v>
      </c>
      <c r="O444" s="10">
        <f t="shared" si="46"/>
        <v>74.20278600599255</v>
      </c>
      <c r="P444" s="11">
        <f t="shared" si="47"/>
        <v>0.1139302717733649</v>
      </c>
    </row>
    <row r="445" spans="1:16" x14ac:dyDescent="0.35">
      <c r="A445" s="9">
        <f t="shared" si="48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52"/>
        <v>277.90000000000003</v>
      </c>
      <c r="G445" s="8"/>
      <c r="H445" s="8">
        <v>1</v>
      </c>
      <c r="I445" s="8">
        <v>6</v>
      </c>
      <c r="J445" s="217">
        <f t="shared" si="49"/>
        <v>4.8234280792420325E-3</v>
      </c>
      <c r="K445" s="209">
        <f t="shared" si="50"/>
        <v>20.6512661498708</v>
      </c>
      <c r="L445" s="202">
        <f t="shared" si="51"/>
        <v>4.543278552971576</v>
      </c>
      <c r="M445" s="202">
        <v>8.6811554332874827</v>
      </c>
      <c r="N445" s="202">
        <v>0.75226666666666653</v>
      </c>
      <c r="O445" s="10">
        <f t="shared" si="46"/>
        <v>34.627966802796522</v>
      </c>
      <c r="P445" s="11">
        <f t="shared" si="47"/>
        <v>0.12460585391434514</v>
      </c>
    </row>
    <row r="446" spans="1:16" x14ac:dyDescent="0.35">
      <c r="A446" s="9">
        <f t="shared" si="48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52"/>
        <v>610.70000000000005</v>
      </c>
      <c r="G446" s="8"/>
      <c r="H446" s="8">
        <v>1</v>
      </c>
      <c r="I446" s="8">
        <v>13</v>
      </c>
      <c r="J446" s="217">
        <f t="shared" si="49"/>
        <v>9.6468561584840649E-3</v>
      </c>
      <c r="K446" s="209">
        <f t="shared" si="50"/>
        <v>41.3025322997416</v>
      </c>
      <c r="L446" s="202">
        <f t="shared" si="51"/>
        <v>9.086557105943152</v>
      </c>
      <c r="M446" s="202">
        <v>17.362310866574965</v>
      </c>
      <c r="N446" s="202">
        <v>1.5045333333333331</v>
      </c>
      <c r="O446" s="10">
        <f t="shared" si="46"/>
        <v>69.255933605593043</v>
      </c>
      <c r="P446" s="11">
        <f t="shared" si="47"/>
        <v>0.113404181440303</v>
      </c>
    </row>
    <row r="447" spans="1:16" x14ac:dyDescent="0.35">
      <c r="A447" s="9">
        <f t="shared" si="48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52"/>
        <v>282.10000000000002</v>
      </c>
      <c r="G447" s="8"/>
      <c r="H447" s="8"/>
      <c r="I447" s="8">
        <v>8</v>
      </c>
      <c r="J447" s="217">
        <f t="shared" si="49"/>
        <v>5.5124892334194658E-3</v>
      </c>
      <c r="K447" s="209">
        <f t="shared" si="50"/>
        <v>23.60144702842377</v>
      </c>
      <c r="L447" s="202">
        <f t="shared" si="51"/>
        <v>5.1923183462532299</v>
      </c>
      <c r="M447" s="202">
        <v>9.9213204951856948</v>
      </c>
      <c r="N447" s="202">
        <v>0.85973333333333324</v>
      </c>
      <c r="O447" s="10">
        <f t="shared" si="46"/>
        <v>39.574819203196029</v>
      </c>
      <c r="P447" s="11">
        <f t="shared" si="47"/>
        <v>0.1402864913264659</v>
      </c>
    </row>
    <row r="448" spans="1:16" x14ac:dyDescent="0.35">
      <c r="A448" s="9">
        <f t="shared" si="48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52"/>
        <v>188.5</v>
      </c>
      <c r="G448" s="8"/>
      <c r="H448" s="8"/>
      <c r="I448" s="8">
        <v>5</v>
      </c>
      <c r="J448" s="217">
        <f t="shared" si="49"/>
        <v>3.4453057708871662E-3</v>
      </c>
      <c r="K448" s="209">
        <f t="shared" si="50"/>
        <v>14.750904392764857</v>
      </c>
      <c r="L448" s="202">
        <f t="shared" si="51"/>
        <v>3.2451989664082688</v>
      </c>
      <c r="M448" s="202">
        <v>6.2008253094910586</v>
      </c>
      <c r="N448" s="202">
        <v>0.53733333333333322</v>
      </c>
      <c r="O448" s="10">
        <f t="shared" si="46"/>
        <v>24.734262001997518</v>
      </c>
      <c r="P448" s="11">
        <f t="shared" si="47"/>
        <v>0.13121624404242715</v>
      </c>
    </row>
    <row r="449" spans="1:16" x14ac:dyDescent="0.35">
      <c r="A449" s="9">
        <f t="shared" si="48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52"/>
        <v>505.8</v>
      </c>
      <c r="G449" s="8"/>
      <c r="H449" s="8"/>
      <c r="I449" s="8">
        <v>9</v>
      </c>
      <c r="J449" s="217">
        <f t="shared" si="49"/>
        <v>6.2015503875968991E-3</v>
      </c>
      <c r="K449" s="209">
        <f t="shared" si="50"/>
        <v>26.551627906976744</v>
      </c>
      <c r="L449" s="202">
        <f t="shared" si="51"/>
        <v>5.8413581395348837</v>
      </c>
      <c r="M449" s="202">
        <v>11.161485557083907</v>
      </c>
      <c r="N449" s="202">
        <v>0.96719999999999984</v>
      </c>
      <c r="O449" s="10">
        <f t="shared" si="46"/>
        <v>44.521671603595536</v>
      </c>
      <c r="P449" s="11">
        <f t="shared" si="47"/>
        <v>8.8022284704617509E-2</v>
      </c>
    </row>
    <row r="450" spans="1:16" x14ac:dyDescent="0.35">
      <c r="A450" s="9">
        <f t="shared" si="48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52"/>
        <v>248.8</v>
      </c>
      <c r="G450" s="8"/>
      <c r="H450" s="8"/>
      <c r="I450" s="8">
        <v>7</v>
      </c>
      <c r="J450" s="217">
        <f t="shared" si="49"/>
        <v>4.8234280792420325E-3</v>
      </c>
      <c r="K450" s="209">
        <f t="shared" si="50"/>
        <v>20.6512661498708</v>
      </c>
      <c r="L450" s="202">
        <f t="shared" si="51"/>
        <v>4.543278552971576</v>
      </c>
      <c r="M450" s="202">
        <v>8.6811554332874827</v>
      </c>
      <c r="N450" s="202">
        <v>0.75226666666666653</v>
      </c>
      <c r="O450" s="10">
        <f t="shared" si="46"/>
        <v>34.627966802796522</v>
      </c>
      <c r="P450" s="11">
        <f t="shared" si="47"/>
        <v>0.13917993087940722</v>
      </c>
    </row>
    <row r="451" spans="1:16" x14ac:dyDescent="0.35">
      <c r="A451" s="9">
        <f t="shared" si="48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52"/>
        <v>370</v>
      </c>
      <c r="G451" s="8"/>
      <c r="H451" s="8">
        <v>1</v>
      </c>
      <c r="I451" s="8">
        <v>9</v>
      </c>
      <c r="J451" s="217">
        <f t="shared" si="49"/>
        <v>6.8906115417743325E-3</v>
      </c>
      <c r="K451" s="209">
        <f t="shared" si="50"/>
        <v>29.501808785529715</v>
      </c>
      <c r="L451" s="202">
        <f t="shared" si="51"/>
        <v>6.4903979328165375</v>
      </c>
      <c r="M451" s="202">
        <v>12.401650618982117</v>
      </c>
      <c r="N451" s="202">
        <v>1.0746666666666664</v>
      </c>
      <c r="O451" s="10">
        <f t="shared" ref="O451:O460" si="53">K451+L451+M451+N451</f>
        <v>49.468524003995036</v>
      </c>
      <c r="P451" s="11">
        <f t="shared" ref="P451:P461" si="54">O451/F451</f>
        <v>0.1336987135243109</v>
      </c>
    </row>
    <row r="452" spans="1:16" x14ac:dyDescent="0.35">
      <c r="A452" s="9">
        <f t="shared" si="48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52"/>
        <v>388.1</v>
      </c>
      <c r="G452" s="8"/>
      <c r="H452" s="8"/>
      <c r="I452" s="8">
        <v>11</v>
      </c>
      <c r="J452" s="217">
        <f t="shared" si="49"/>
        <v>7.5796726959517658E-3</v>
      </c>
      <c r="K452" s="209">
        <f t="shared" si="50"/>
        <v>32.451989664082689</v>
      </c>
      <c r="L452" s="202">
        <f t="shared" si="51"/>
        <v>7.1394377260981914</v>
      </c>
      <c r="M452" s="202">
        <v>13.641815680880331</v>
      </c>
      <c r="N452" s="202">
        <v>1.1821333333333333</v>
      </c>
      <c r="O452" s="10">
        <f t="shared" si="53"/>
        <v>54.415376404394543</v>
      </c>
      <c r="P452" s="11">
        <f t="shared" si="54"/>
        <v>0.14020967896004777</v>
      </c>
    </row>
    <row r="453" spans="1:16" x14ac:dyDescent="0.35">
      <c r="A453" s="9">
        <f t="shared" si="48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52"/>
        <v>1686.83</v>
      </c>
      <c r="G453" s="8"/>
      <c r="H453" s="8"/>
      <c r="I453" s="8">
        <v>48</v>
      </c>
      <c r="J453" s="217">
        <f t="shared" si="49"/>
        <v>3.3074935400516793E-2</v>
      </c>
      <c r="K453" s="209">
        <f t="shared" si="50"/>
        <v>141.60868217054261</v>
      </c>
      <c r="L453" s="202">
        <f t="shared" si="51"/>
        <v>31.153910077519374</v>
      </c>
      <c r="M453" s="202">
        <v>59.52792297111418</v>
      </c>
      <c r="N453" s="202">
        <v>5.1583999999999994</v>
      </c>
      <c r="O453" s="10">
        <f t="shared" si="53"/>
        <v>237.44891521917617</v>
      </c>
      <c r="P453" s="11">
        <f t="shared" si="54"/>
        <v>0.14076635773562018</v>
      </c>
    </row>
    <row r="454" spans="1:16" x14ac:dyDescent="0.35">
      <c r="A454" s="9">
        <f t="shared" si="48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 t="shared" si="52"/>
        <v>488.5</v>
      </c>
      <c r="G454" s="8">
        <v>1</v>
      </c>
      <c r="H454" s="8">
        <v>1</v>
      </c>
      <c r="I454" s="8">
        <v>11</v>
      </c>
      <c r="J454" s="217">
        <f t="shared" si="49"/>
        <v>8.9577950043066325E-3</v>
      </c>
      <c r="K454" s="209">
        <f t="shared" si="50"/>
        <v>38.352351421188629</v>
      </c>
      <c r="L454" s="202">
        <f t="shared" si="51"/>
        <v>8.4375173126614982</v>
      </c>
      <c r="M454" s="202">
        <v>16.122145804676755</v>
      </c>
      <c r="N454" s="202">
        <v>1.3970666666666662</v>
      </c>
      <c r="O454" s="10">
        <f t="shared" si="53"/>
        <v>64.30908120519355</v>
      </c>
      <c r="P454" s="11">
        <f t="shared" si="54"/>
        <v>0.13164602089087729</v>
      </c>
    </row>
    <row r="455" spans="1:16" x14ac:dyDescent="0.35">
      <c r="A455" s="9">
        <f t="shared" ref="A455:A460" si="55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 t="shared" si="52"/>
        <v>250.6</v>
      </c>
      <c r="G455" s="8"/>
      <c r="H455" s="8"/>
      <c r="I455" s="8">
        <v>6</v>
      </c>
      <c r="J455" s="217">
        <f t="shared" ref="J455:J460" si="56">4/5805*(I455+H455+G455)</f>
        <v>4.1343669250645991E-3</v>
      </c>
      <c r="K455" s="209">
        <f t="shared" si="50"/>
        <v>17.701085271317826</v>
      </c>
      <c r="L455" s="202">
        <f t="shared" si="51"/>
        <v>3.8942387596899217</v>
      </c>
      <c r="M455" s="202">
        <v>7.4409903713892724</v>
      </c>
      <c r="N455" s="202">
        <v>0.64479999999999993</v>
      </c>
      <c r="O455" s="10">
        <f t="shared" si="53"/>
        <v>29.681114402397021</v>
      </c>
      <c r="P455" s="11">
        <f t="shared" si="54"/>
        <v>0.11844020112688357</v>
      </c>
    </row>
    <row r="456" spans="1:16" x14ac:dyDescent="0.35">
      <c r="A456" s="9">
        <f t="shared" si="55"/>
        <v>451</v>
      </c>
      <c r="B456" s="204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8">
        <f>C456+D456+E456</f>
        <v>1341.5</v>
      </c>
      <c r="G456" s="8"/>
      <c r="H456" s="8"/>
      <c r="I456" s="8">
        <v>17</v>
      </c>
      <c r="J456" s="217">
        <f t="shared" si="56"/>
        <v>1.1714039621016364E-2</v>
      </c>
      <c r="K456" s="209">
        <f t="shared" si="50"/>
        <v>50.153074935400511</v>
      </c>
      <c r="L456" s="202">
        <f t="shared" si="51"/>
        <v>11.033676485788112</v>
      </c>
      <c r="M456" s="202">
        <v>21.082806052269603</v>
      </c>
      <c r="N456" s="202">
        <v>1.5045333333333331</v>
      </c>
      <c r="O456" s="10">
        <f t="shared" si="53"/>
        <v>83.774090806791563</v>
      </c>
      <c r="P456" s="11">
        <f t="shared" si="54"/>
        <v>6.2448073653963147E-2</v>
      </c>
    </row>
    <row r="457" spans="1:16" x14ac:dyDescent="0.35">
      <c r="A457" s="9">
        <f t="shared" si="55"/>
        <v>452</v>
      </c>
      <c r="B457" s="204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8">
        <f>C457+D457+E457</f>
        <v>2020</v>
      </c>
      <c r="G457" s="8"/>
      <c r="H457" s="8"/>
      <c r="I457" s="8">
        <v>35</v>
      </c>
      <c r="J457" s="217">
        <f t="shared" si="56"/>
        <v>2.4117140396210164E-2</v>
      </c>
      <c r="K457" s="209">
        <f t="shared" si="50"/>
        <v>103.25633074935401</v>
      </c>
      <c r="L457" s="202">
        <f t="shared" si="51"/>
        <v>22.716392764857883</v>
      </c>
      <c r="M457" s="202">
        <v>43.40577716643741</v>
      </c>
      <c r="N457" s="202">
        <v>3.761333333333333</v>
      </c>
      <c r="O457" s="10">
        <f t="shared" si="53"/>
        <v>173.13983401398264</v>
      </c>
      <c r="P457" s="11">
        <f t="shared" si="54"/>
        <v>8.5712789115832994E-2</v>
      </c>
    </row>
    <row r="458" spans="1:16" x14ac:dyDescent="0.35">
      <c r="A458" s="9">
        <f t="shared" si="55"/>
        <v>453</v>
      </c>
      <c r="B458" s="204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8">
        <f>C458+D458+E458</f>
        <v>421</v>
      </c>
      <c r="G458" s="8"/>
      <c r="H458" s="8"/>
      <c r="I458" s="8">
        <v>6</v>
      </c>
      <c r="J458" s="217">
        <f t="shared" si="56"/>
        <v>4.1343669250645991E-3</v>
      </c>
      <c r="K458" s="209">
        <f t="shared" si="50"/>
        <v>17.701085271317826</v>
      </c>
      <c r="L458" s="202">
        <f t="shared" si="51"/>
        <v>3.8942387596899217</v>
      </c>
      <c r="M458" s="202">
        <v>7.4409903713892724</v>
      </c>
      <c r="N458" s="202">
        <v>0.64479999999999993</v>
      </c>
      <c r="O458" s="10">
        <f t="shared" si="53"/>
        <v>29.681114402397021</v>
      </c>
      <c r="P458" s="11">
        <f t="shared" si="54"/>
        <v>7.0501459388116444E-2</v>
      </c>
    </row>
    <row r="459" spans="1:16" x14ac:dyDescent="0.35">
      <c r="A459" s="9">
        <f t="shared" si="55"/>
        <v>454</v>
      </c>
      <c r="B459" s="14" t="s">
        <v>1930</v>
      </c>
      <c r="C459" s="8">
        <f>димвенканали!C459</f>
        <v>456.1</v>
      </c>
      <c r="D459" s="8">
        <f>димвенканали!D459</f>
        <v>0</v>
      </c>
      <c r="E459" s="8">
        <f>димвенканали!E459</f>
        <v>0</v>
      </c>
      <c r="F459" s="8">
        <f t="shared" ref="F459:F460" si="57">C459+D459+E459</f>
        <v>456.1</v>
      </c>
      <c r="G459" s="8"/>
      <c r="H459" s="8"/>
      <c r="I459" s="8">
        <v>7</v>
      </c>
      <c r="J459" s="217">
        <f t="shared" si="56"/>
        <v>4.8234280792420325E-3</v>
      </c>
      <c r="K459" s="209">
        <f t="shared" si="50"/>
        <v>20.6512661498708</v>
      </c>
      <c r="L459" s="202">
        <f t="shared" si="51"/>
        <v>4.543278552971576</v>
      </c>
      <c r="M459" s="202">
        <v>8.6811554332874827</v>
      </c>
      <c r="N459" s="202">
        <v>1.071</v>
      </c>
      <c r="O459" s="10">
        <f t="shared" si="53"/>
        <v>34.946700136129856</v>
      </c>
      <c r="P459" s="11">
        <f t="shared" si="54"/>
        <v>7.662069751398784E-2</v>
      </c>
    </row>
    <row r="460" spans="1:16" x14ac:dyDescent="0.35">
      <c r="A460" s="9">
        <f t="shared" si="55"/>
        <v>455</v>
      </c>
      <c r="B460" s="14" t="s">
        <v>1931</v>
      </c>
      <c r="C460" s="8">
        <f>димвенканали!C460</f>
        <v>352</v>
      </c>
      <c r="D460" s="8">
        <f>димвенканали!D460</f>
        <v>0</v>
      </c>
      <c r="E460" s="8">
        <f>димвенканали!E460</f>
        <v>0</v>
      </c>
      <c r="F460" s="8">
        <f t="shared" si="57"/>
        <v>352</v>
      </c>
      <c r="G460" s="8"/>
      <c r="H460" s="8"/>
      <c r="I460" s="8">
        <v>5</v>
      </c>
      <c r="J460" s="217">
        <f t="shared" si="56"/>
        <v>3.4453057708871662E-3</v>
      </c>
      <c r="K460" s="209">
        <f t="shared" si="50"/>
        <v>14.750904392764857</v>
      </c>
      <c r="L460" s="202">
        <f t="shared" si="51"/>
        <v>3.2451989664082688</v>
      </c>
      <c r="M460" s="202">
        <v>6.2008253094910586</v>
      </c>
      <c r="N460" s="202">
        <v>1.071</v>
      </c>
      <c r="O460" s="10">
        <f t="shared" si="53"/>
        <v>25.267928668664187</v>
      </c>
      <c r="P460" s="11">
        <f t="shared" si="54"/>
        <v>7.1783888263250537E-2</v>
      </c>
    </row>
    <row r="461" spans="1:16" ht="18" x14ac:dyDescent="0.4">
      <c r="A461" s="12"/>
      <c r="B461" s="17" t="s">
        <v>1431</v>
      </c>
      <c r="C461" s="186">
        <f>SUM(C6:C460)</f>
        <v>242326.82000000004</v>
      </c>
      <c r="D461" s="186">
        <f t="shared" ref="D461:J461" si="58">SUM(D6:D458)</f>
        <v>3406.1</v>
      </c>
      <c r="E461" s="186">
        <f t="shared" si="58"/>
        <v>7304.800000000002</v>
      </c>
      <c r="F461" s="186">
        <f>SUM(F6:F460)</f>
        <v>253037.72000000003</v>
      </c>
      <c r="G461" s="300">
        <f t="shared" si="58"/>
        <v>45</v>
      </c>
      <c r="H461" s="300">
        <f t="shared" si="58"/>
        <v>94</v>
      </c>
      <c r="I461" s="300">
        <f>SUM(I6:I460)</f>
        <v>5666</v>
      </c>
      <c r="J461" s="224">
        <f t="shared" si="58"/>
        <v>3.9917312661498676</v>
      </c>
      <c r="K461" s="224">
        <f>SUM(K6:K460)</f>
        <v>17125.800000000021</v>
      </c>
      <c r="L461" s="224">
        <f>SUM(L8:L460)</f>
        <v>3760.5365622738782</v>
      </c>
      <c r="M461" s="340">
        <f>SUM(M6:M460)</f>
        <v>7199.1581843191298</v>
      </c>
      <c r="N461" s="224">
        <f t="shared" ref="N461:O461" si="59">SUM(N6:N460)</f>
        <v>569.01942866282195</v>
      </c>
      <c r="O461" s="224">
        <f t="shared" si="59"/>
        <v>28661.653612981921</v>
      </c>
      <c r="P461" s="16">
        <f t="shared" si="54"/>
        <v>0.11327028086161194</v>
      </c>
    </row>
    <row r="462" spans="1:16" ht="18" x14ac:dyDescent="0.4">
      <c r="A462" s="9"/>
      <c r="B462" s="7" t="s">
        <v>1699</v>
      </c>
      <c r="C462" s="8"/>
      <c r="D462" s="8"/>
      <c r="E462" s="8"/>
      <c r="F462" s="8"/>
      <c r="G462" s="8"/>
      <c r="H462" s="8"/>
      <c r="I462" s="330">
        <v>5805</v>
      </c>
      <c r="J462" s="195"/>
      <c r="K462" s="195"/>
      <c r="L462" s="202">
        <f t="shared" si="51"/>
        <v>0</v>
      </c>
      <c r="M462" s="202"/>
      <c r="N462" s="195"/>
      <c r="O462" s="8"/>
      <c r="P462" s="11"/>
    </row>
    <row r="463" spans="1:16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60">C463+D463+E463</f>
        <v>2596.5</v>
      </c>
      <c r="G463" s="8"/>
      <c r="H463" s="8"/>
      <c r="I463" s="8">
        <v>60</v>
      </c>
      <c r="J463" s="217">
        <f>1/3808*(I463+H463+G463)</f>
        <v>1.5756302521008403E-2</v>
      </c>
      <c r="K463" s="209">
        <f t="shared" ref="K463:K519" si="61">J463*$K$2</f>
        <v>67.459821428571431</v>
      </c>
      <c r="L463" s="202">
        <f t="shared" si="51"/>
        <v>14.841160714285715</v>
      </c>
      <c r="M463" s="202">
        <v>27.96352583586626</v>
      </c>
      <c r="N463" s="202">
        <v>4.4973741794310715</v>
      </c>
      <c r="O463" s="10">
        <f t="shared" ref="O463:O493" si="62">K463+L463+M463+N463</f>
        <v>114.76188215815449</v>
      </c>
      <c r="P463" s="11">
        <f t="shared" ref="P463:P493" si="63">O463/F463</f>
        <v>4.4198683673466008E-2</v>
      </c>
    </row>
    <row r="464" spans="1:16" x14ac:dyDescent="0.35">
      <c r="A464" s="9">
        <f t="shared" ref="A464:A525" si="64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60"/>
        <v>2681.11</v>
      </c>
      <c r="G464" s="8"/>
      <c r="H464" s="8"/>
      <c r="I464" s="8">
        <v>43</v>
      </c>
      <c r="J464" s="217">
        <f t="shared" ref="J464:J525" si="65">1/3808*(I464+H464+G464)</f>
        <v>1.1292016806722689E-2</v>
      </c>
      <c r="K464" s="209">
        <f t="shared" si="61"/>
        <v>48.346205357142857</v>
      </c>
      <c r="L464" s="202">
        <f t="shared" si="51"/>
        <v>10.636165178571428</v>
      </c>
      <c r="M464" s="202">
        <v>20.040526849037487</v>
      </c>
      <c r="N464" s="202">
        <v>3.2231181619256013</v>
      </c>
      <c r="O464" s="10">
        <f t="shared" si="62"/>
        <v>82.24601554667737</v>
      </c>
      <c r="P464" s="11">
        <f t="shared" si="63"/>
        <v>3.0676106368883547E-2</v>
      </c>
    </row>
    <row r="465" spans="1:16" x14ac:dyDescent="0.35">
      <c r="A465" s="9">
        <f t="shared" si="64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60"/>
        <v>2592.2999999999997</v>
      </c>
      <c r="G465" s="8"/>
      <c r="H465" s="8">
        <v>1</v>
      </c>
      <c r="I465" s="8">
        <v>45</v>
      </c>
      <c r="J465" s="217">
        <f t="shared" si="65"/>
        <v>1.2079831932773108E-2</v>
      </c>
      <c r="K465" s="209">
        <f t="shared" si="61"/>
        <v>51.719196428571422</v>
      </c>
      <c r="L465" s="202">
        <f t="shared" si="51"/>
        <v>11.378223214285713</v>
      </c>
      <c r="M465" s="202">
        <v>21.4387031408308</v>
      </c>
      <c r="N465" s="202">
        <v>3.4479868708971546</v>
      </c>
      <c r="O465" s="10">
        <f t="shared" si="62"/>
        <v>87.984109654585083</v>
      </c>
      <c r="P465" s="11">
        <f t="shared" si="63"/>
        <v>3.3940558444078651E-2</v>
      </c>
    </row>
    <row r="466" spans="1:16" x14ac:dyDescent="0.35">
      <c r="A466" s="9">
        <f t="shared" si="64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60"/>
        <v>2536.9</v>
      </c>
      <c r="G466" s="8"/>
      <c r="H466" s="8">
        <v>2</v>
      </c>
      <c r="I466" s="8">
        <v>56</v>
      </c>
      <c r="J466" s="217">
        <f t="shared" si="65"/>
        <v>1.523109243697479E-2</v>
      </c>
      <c r="K466" s="209">
        <f t="shared" si="61"/>
        <v>65.211160714285711</v>
      </c>
      <c r="L466" s="202">
        <f t="shared" si="51"/>
        <v>14.346455357142856</v>
      </c>
      <c r="M466" s="202">
        <v>27.031408308004053</v>
      </c>
      <c r="N466" s="202">
        <v>4.3474617067833696</v>
      </c>
      <c r="O466" s="10">
        <f t="shared" si="62"/>
        <v>110.93648608621599</v>
      </c>
      <c r="P466" s="11">
        <f t="shared" si="63"/>
        <v>4.3729152148770545E-2</v>
      </c>
    </row>
    <row r="467" spans="1:16" x14ac:dyDescent="0.35">
      <c r="A467" s="9">
        <f t="shared" si="64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60"/>
        <v>3312.3</v>
      </c>
      <c r="G467" s="8"/>
      <c r="H467" s="8">
        <v>4</v>
      </c>
      <c r="I467" s="8">
        <v>64</v>
      </c>
      <c r="J467" s="217">
        <f t="shared" si="65"/>
        <v>1.7857142857142856E-2</v>
      </c>
      <c r="K467" s="209">
        <f t="shared" si="61"/>
        <v>76.45446428571428</v>
      </c>
      <c r="L467" s="202">
        <f t="shared" si="51"/>
        <v>16.819982142857143</v>
      </c>
      <c r="M467" s="202">
        <v>31.691995947315096</v>
      </c>
      <c r="N467" s="202">
        <v>5.0970240700218818</v>
      </c>
      <c r="O467" s="10">
        <f t="shared" si="62"/>
        <v>130.0634664459084</v>
      </c>
      <c r="P467" s="11">
        <f t="shared" si="63"/>
        <v>3.9266813527128699E-2</v>
      </c>
    </row>
    <row r="468" spans="1:16" x14ac:dyDescent="0.35">
      <c r="A468" s="9">
        <f t="shared" si="64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60"/>
        <v>2597.8000000000002</v>
      </c>
      <c r="G468" s="8"/>
      <c r="H468" s="8"/>
      <c r="I468" s="8">
        <v>60</v>
      </c>
      <c r="J468" s="217">
        <f t="shared" si="65"/>
        <v>1.5756302521008403E-2</v>
      </c>
      <c r="K468" s="209">
        <f t="shared" si="61"/>
        <v>67.459821428571431</v>
      </c>
      <c r="L468" s="202">
        <f t="shared" si="51"/>
        <v>14.841160714285715</v>
      </c>
      <c r="M468" s="202">
        <v>27.96352583586626</v>
      </c>
      <c r="N468" s="202">
        <v>4.4973741794310715</v>
      </c>
      <c r="O468" s="10">
        <f t="shared" si="62"/>
        <v>114.76188215815449</v>
      </c>
      <c r="P468" s="11">
        <f t="shared" si="63"/>
        <v>4.4176565616350173E-2</v>
      </c>
    </row>
    <row r="469" spans="1:16" x14ac:dyDescent="0.35">
      <c r="A469" s="9">
        <f t="shared" si="64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60"/>
        <v>3555.9</v>
      </c>
      <c r="G469" s="8"/>
      <c r="H469" s="8"/>
      <c r="I469" s="8">
        <v>80</v>
      </c>
      <c r="J469" s="217">
        <f t="shared" si="65"/>
        <v>2.1008403361344536E-2</v>
      </c>
      <c r="K469" s="209">
        <f t="shared" si="61"/>
        <v>89.946428571428555</v>
      </c>
      <c r="L469" s="202">
        <f t="shared" si="51"/>
        <v>19.788214285714282</v>
      </c>
      <c r="M469" s="202">
        <v>37.28470111448835</v>
      </c>
      <c r="N469" s="202">
        <v>5.9964989059080951</v>
      </c>
      <c r="O469" s="10">
        <f t="shared" si="62"/>
        <v>153.01584287753926</v>
      </c>
      <c r="P469" s="11">
        <f t="shared" si="63"/>
        <v>4.3031537129148527E-2</v>
      </c>
    </row>
    <row r="470" spans="1:16" x14ac:dyDescent="0.35">
      <c r="A470" s="9">
        <f t="shared" si="64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60"/>
        <v>3656</v>
      </c>
      <c r="G470" s="8"/>
      <c r="H470" s="8"/>
      <c r="I470" s="8">
        <v>80</v>
      </c>
      <c r="J470" s="217">
        <f t="shared" si="65"/>
        <v>2.1008403361344536E-2</v>
      </c>
      <c r="K470" s="209">
        <f t="shared" si="61"/>
        <v>89.946428571428555</v>
      </c>
      <c r="L470" s="202">
        <f t="shared" si="51"/>
        <v>19.788214285714282</v>
      </c>
      <c r="M470" s="202">
        <v>37.28470111448835</v>
      </c>
      <c r="N470" s="202">
        <v>5.9964989059080951</v>
      </c>
      <c r="O470" s="10">
        <f t="shared" si="62"/>
        <v>153.01584287753926</v>
      </c>
      <c r="P470" s="11">
        <f t="shared" si="63"/>
        <v>4.1853348708298481E-2</v>
      </c>
    </row>
    <row r="471" spans="1:16" x14ac:dyDescent="0.35">
      <c r="A471" s="9">
        <f t="shared" si="64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60"/>
        <v>2610.1999999999998</v>
      </c>
      <c r="G471" s="8"/>
      <c r="H471" s="8"/>
      <c r="I471" s="8">
        <v>60</v>
      </c>
      <c r="J471" s="217">
        <f t="shared" si="65"/>
        <v>1.5756302521008403E-2</v>
      </c>
      <c r="K471" s="209">
        <f t="shared" si="61"/>
        <v>67.459821428571431</v>
      </c>
      <c r="L471" s="202">
        <f t="shared" si="51"/>
        <v>14.841160714285715</v>
      </c>
      <c r="M471" s="202">
        <v>27.96352583586626</v>
      </c>
      <c r="N471" s="202">
        <v>4.4973741794310715</v>
      </c>
      <c r="O471" s="10">
        <f t="shared" si="62"/>
        <v>114.76188215815449</v>
      </c>
      <c r="P471" s="11">
        <f t="shared" si="63"/>
        <v>4.3966700696557545E-2</v>
      </c>
    </row>
    <row r="472" spans="1:16" x14ac:dyDescent="0.35">
      <c r="A472" s="9">
        <f t="shared" si="64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60"/>
        <v>3617.86</v>
      </c>
      <c r="G472" s="8"/>
      <c r="H472" s="8"/>
      <c r="I472" s="8">
        <v>80</v>
      </c>
      <c r="J472" s="217">
        <f t="shared" si="65"/>
        <v>2.1008403361344536E-2</v>
      </c>
      <c r="K472" s="209">
        <f t="shared" si="61"/>
        <v>89.946428571428555</v>
      </c>
      <c r="L472" s="202">
        <f t="shared" si="51"/>
        <v>19.788214285714282</v>
      </c>
      <c r="M472" s="202">
        <v>37.28470111448835</v>
      </c>
      <c r="N472" s="202">
        <v>5.9964989059080951</v>
      </c>
      <c r="O472" s="10">
        <f t="shared" si="62"/>
        <v>153.01584287753926</v>
      </c>
      <c r="P472" s="11">
        <f t="shared" si="63"/>
        <v>4.2294572724632586E-2</v>
      </c>
    </row>
    <row r="473" spans="1:16" x14ac:dyDescent="0.35">
      <c r="A473" s="9">
        <f t="shared" si="64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60"/>
        <v>2642.1</v>
      </c>
      <c r="G473" s="8"/>
      <c r="H473" s="8"/>
      <c r="I473" s="8">
        <v>60</v>
      </c>
      <c r="J473" s="217">
        <f t="shared" si="65"/>
        <v>1.5756302521008403E-2</v>
      </c>
      <c r="K473" s="209">
        <f t="shared" si="61"/>
        <v>67.459821428571431</v>
      </c>
      <c r="L473" s="202">
        <f t="shared" si="51"/>
        <v>14.841160714285715</v>
      </c>
      <c r="M473" s="202">
        <v>27.96352583586626</v>
      </c>
      <c r="N473" s="202">
        <v>4.4973741794310715</v>
      </c>
      <c r="O473" s="10">
        <f t="shared" si="62"/>
        <v>114.76188215815449</v>
      </c>
      <c r="P473" s="11">
        <f t="shared" si="63"/>
        <v>4.3435858657187271E-2</v>
      </c>
    </row>
    <row r="474" spans="1:16" x14ac:dyDescent="0.35">
      <c r="A474" s="9">
        <f t="shared" si="64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60"/>
        <v>3623.6</v>
      </c>
      <c r="G474" s="8"/>
      <c r="H474" s="8"/>
      <c r="I474" s="8">
        <v>80</v>
      </c>
      <c r="J474" s="217">
        <f t="shared" si="65"/>
        <v>2.1008403361344536E-2</v>
      </c>
      <c r="K474" s="209">
        <f t="shared" si="61"/>
        <v>89.946428571428555</v>
      </c>
      <c r="L474" s="202">
        <f t="shared" si="51"/>
        <v>19.788214285714282</v>
      </c>
      <c r="M474" s="202">
        <v>37.28470111448835</v>
      </c>
      <c r="N474" s="202">
        <v>5.9964989059080951</v>
      </c>
      <c r="O474" s="10">
        <f t="shared" si="62"/>
        <v>153.01584287753926</v>
      </c>
      <c r="P474" s="11">
        <f t="shared" si="63"/>
        <v>4.2227575581614767E-2</v>
      </c>
    </row>
    <row r="475" spans="1:16" x14ac:dyDescent="0.35">
      <c r="A475" s="9">
        <f t="shared" si="64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60"/>
        <v>3546</v>
      </c>
      <c r="G475" s="8"/>
      <c r="H475" s="8"/>
      <c r="I475" s="8">
        <v>80</v>
      </c>
      <c r="J475" s="217">
        <f t="shared" si="65"/>
        <v>2.1008403361344536E-2</v>
      </c>
      <c r="K475" s="209">
        <f t="shared" si="61"/>
        <v>89.946428571428555</v>
      </c>
      <c r="L475" s="202">
        <f t="shared" si="51"/>
        <v>19.788214285714282</v>
      </c>
      <c r="M475" s="202">
        <v>37.28470111448835</v>
      </c>
      <c r="N475" s="202">
        <v>5.9964989059080951</v>
      </c>
      <c r="O475" s="10">
        <f t="shared" si="62"/>
        <v>153.01584287753926</v>
      </c>
      <c r="P475" s="11">
        <f t="shared" si="63"/>
        <v>4.3151675938392343E-2</v>
      </c>
    </row>
    <row r="476" spans="1:16" x14ac:dyDescent="0.35">
      <c r="A476" s="9">
        <f t="shared" si="64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60"/>
        <v>3601.2000000000003</v>
      </c>
      <c r="G476" s="8"/>
      <c r="H476" s="8">
        <v>1</v>
      </c>
      <c r="I476" s="8">
        <v>79</v>
      </c>
      <c r="J476" s="217">
        <f t="shared" si="65"/>
        <v>2.1008403361344536E-2</v>
      </c>
      <c r="K476" s="209">
        <f t="shared" si="61"/>
        <v>89.946428571428555</v>
      </c>
      <c r="L476" s="202">
        <f t="shared" si="51"/>
        <v>19.788214285714282</v>
      </c>
      <c r="M476" s="202">
        <v>37.28470111448835</v>
      </c>
      <c r="N476" s="202">
        <v>5.9964989059080951</v>
      </c>
      <c r="O476" s="10">
        <f t="shared" si="62"/>
        <v>153.01584287753926</v>
      </c>
      <c r="P476" s="11">
        <f t="shared" si="63"/>
        <v>4.2490237386854174E-2</v>
      </c>
    </row>
    <row r="477" spans="1:16" x14ac:dyDescent="0.35">
      <c r="A477" s="9">
        <f t="shared" si="64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60"/>
        <v>3591.7</v>
      </c>
      <c r="G477" s="8"/>
      <c r="H477" s="8"/>
      <c r="I477" s="8">
        <v>80</v>
      </c>
      <c r="J477" s="217">
        <f t="shared" si="65"/>
        <v>2.1008403361344536E-2</v>
      </c>
      <c r="K477" s="209">
        <f t="shared" si="61"/>
        <v>89.946428571428555</v>
      </c>
      <c r="L477" s="202">
        <f t="shared" si="51"/>
        <v>19.788214285714282</v>
      </c>
      <c r="M477" s="202">
        <v>37.28470111448835</v>
      </c>
      <c r="N477" s="202">
        <v>5.9964989059080951</v>
      </c>
      <c r="O477" s="10">
        <f t="shared" si="62"/>
        <v>153.01584287753926</v>
      </c>
      <c r="P477" s="11">
        <f t="shared" si="63"/>
        <v>4.2602623514641884E-2</v>
      </c>
    </row>
    <row r="478" spans="1:16" x14ac:dyDescent="0.35">
      <c r="A478" s="9">
        <f t="shared" si="64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60"/>
        <v>3629.3</v>
      </c>
      <c r="G478" s="8"/>
      <c r="H478" s="8">
        <v>1</v>
      </c>
      <c r="I478" s="8">
        <v>79</v>
      </c>
      <c r="J478" s="217">
        <f t="shared" si="65"/>
        <v>2.1008403361344536E-2</v>
      </c>
      <c r="K478" s="209">
        <f t="shared" si="61"/>
        <v>89.946428571428555</v>
      </c>
      <c r="L478" s="202">
        <f t="shared" si="51"/>
        <v>19.788214285714282</v>
      </c>
      <c r="M478" s="202">
        <v>37.28470111448835</v>
      </c>
      <c r="N478" s="202">
        <v>5.9964989059080951</v>
      </c>
      <c r="O478" s="10">
        <f t="shared" si="62"/>
        <v>153.01584287753926</v>
      </c>
      <c r="P478" s="11">
        <f t="shared" si="63"/>
        <v>4.2161255029217547E-2</v>
      </c>
    </row>
    <row r="479" spans="1:16" x14ac:dyDescent="0.35">
      <c r="A479" s="9">
        <f t="shared" si="64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60"/>
        <v>3581.9</v>
      </c>
      <c r="G479" s="8"/>
      <c r="H479" s="8"/>
      <c r="I479" s="8">
        <v>80</v>
      </c>
      <c r="J479" s="217">
        <f t="shared" si="65"/>
        <v>2.1008403361344536E-2</v>
      </c>
      <c r="K479" s="209">
        <f t="shared" si="61"/>
        <v>89.946428571428555</v>
      </c>
      <c r="L479" s="202">
        <f t="shared" si="51"/>
        <v>19.788214285714282</v>
      </c>
      <c r="M479" s="202">
        <v>37.28470111448835</v>
      </c>
      <c r="N479" s="202">
        <v>5.9964989059080951</v>
      </c>
      <c r="O479" s="10">
        <f t="shared" si="62"/>
        <v>153.01584287753926</v>
      </c>
      <c r="P479" s="11">
        <f t="shared" si="63"/>
        <v>4.271918336009918E-2</v>
      </c>
    </row>
    <row r="480" spans="1:16" x14ac:dyDescent="0.35">
      <c r="A480" s="9">
        <f t="shared" si="64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60"/>
        <v>2962.6</v>
      </c>
      <c r="G480" s="8"/>
      <c r="H480" s="8">
        <v>1</v>
      </c>
      <c r="I480" s="8">
        <v>64</v>
      </c>
      <c r="J480" s="217">
        <f t="shared" si="65"/>
        <v>1.7069327731092435E-2</v>
      </c>
      <c r="K480" s="209">
        <f t="shared" si="61"/>
        <v>73.081473214285708</v>
      </c>
      <c r="L480" s="202">
        <f t="shared" si="51"/>
        <v>16.077924107142856</v>
      </c>
      <c r="M480" s="202">
        <v>30.293819655521784</v>
      </c>
      <c r="N480" s="202">
        <v>4.8721553610503276</v>
      </c>
      <c r="O480" s="10">
        <f t="shared" si="62"/>
        <v>124.32537233800069</v>
      </c>
      <c r="P480" s="11">
        <f t="shared" si="63"/>
        <v>4.1964953870924422E-2</v>
      </c>
    </row>
    <row r="481" spans="1:16" x14ac:dyDescent="0.35">
      <c r="A481" s="9">
        <f t="shared" si="64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60"/>
        <v>3131.5</v>
      </c>
      <c r="G481" s="8">
        <v>2</v>
      </c>
      <c r="H481" s="8"/>
      <c r="I481" s="8">
        <v>78</v>
      </c>
      <c r="J481" s="217">
        <f t="shared" si="65"/>
        <v>2.1008403361344536E-2</v>
      </c>
      <c r="K481" s="209">
        <f t="shared" si="61"/>
        <v>89.946428571428555</v>
      </c>
      <c r="L481" s="202">
        <f t="shared" si="51"/>
        <v>19.788214285714282</v>
      </c>
      <c r="M481" s="202">
        <v>37.28470111448835</v>
      </c>
      <c r="N481" s="202">
        <v>5.9964989059080951</v>
      </c>
      <c r="O481" s="10">
        <f t="shared" si="62"/>
        <v>153.01584287753926</v>
      </c>
      <c r="P481" s="11">
        <f t="shared" si="63"/>
        <v>4.8863433778553171E-2</v>
      </c>
    </row>
    <row r="482" spans="1:16" x14ac:dyDescent="0.35">
      <c r="A482" s="9">
        <f t="shared" si="64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60"/>
        <v>2797.7</v>
      </c>
      <c r="G482" s="8"/>
      <c r="H482" s="8"/>
      <c r="I482" s="8">
        <v>60</v>
      </c>
      <c r="J482" s="217">
        <f t="shared" si="65"/>
        <v>1.5756302521008403E-2</v>
      </c>
      <c r="K482" s="209">
        <f t="shared" si="61"/>
        <v>67.459821428571431</v>
      </c>
      <c r="L482" s="202">
        <f t="shared" si="51"/>
        <v>14.841160714285715</v>
      </c>
      <c r="M482" s="202">
        <v>27.96352583586626</v>
      </c>
      <c r="N482" s="202">
        <v>4.4973741794310715</v>
      </c>
      <c r="O482" s="10">
        <f t="shared" si="62"/>
        <v>114.76188215815449</v>
      </c>
      <c r="P482" s="11">
        <f t="shared" si="63"/>
        <v>4.1020081552044355E-2</v>
      </c>
    </row>
    <row r="483" spans="1:16" x14ac:dyDescent="0.35">
      <c r="A483" s="9">
        <f t="shared" si="64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60"/>
        <v>2617</v>
      </c>
      <c r="G483" s="8"/>
      <c r="H483" s="8"/>
      <c r="I483" s="8">
        <v>60</v>
      </c>
      <c r="J483" s="217">
        <f t="shared" si="65"/>
        <v>1.5756302521008403E-2</v>
      </c>
      <c r="K483" s="209">
        <f t="shared" si="61"/>
        <v>67.459821428571431</v>
      </c>
      <c r="L483" s="202">
        <f t="shared" si="51"/>
        <v>14.841160714285715</v>
      </c>
      <c r="M483" s="202">
        <v>27.96352583586626</v>
      </c>
      <c r="N483" s="202">
        <v>4.4973741794310715</v>
      </c>
      <c r="O483" s="10">
        <f t="shared" si="62"/>
        <v>114.76188215815449</v>
      </c>
      <c r="P483" s="11">
        <f t="shared" si="63"/>
        <v>4.3852457836512988E-2</v>
      </c>
    </row>
    <row r="484" spans="1:16" x14ac:dyDescent="0.35">
      <c r="A484" s="9">
        <f t="shared" si="64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60"/>
        <v>3127.7</v>
      </c>
      <c r="G484" s="8"/>
      <c r="H484" s="8"/>
      <c r="I484" s="8">
        <v>80</v>
      </c>
      <c r="J484" s="217">
        <f t="shared" si="65"/>
        <v>2.1008403361344536E-2</v>
      </c>
      <c r="K484" s="209">
        <f t="shared" si="61"/>
        <v>89.946428571428555</v>
      </c>
      <c r="L484" s="202">
        <f t="shared" si="51"/>
        <v>19.788214285714282</v>
      </c>
      <c r="M484" s="202">
        <v>37.28470111448835</v>
      </c>
      <c r="N484" s="202">
        <v>5.9964989059080951</v>
      </c>
      <c r="O484" s="10">
        <f t="shared" si="62"/>
        <v>153.01584287753926</v>
      </c>
      <c r="P484" s="11">
        <f t="shared" si="63"/>
        <v>4.8922800421248608E-2</v>
      </c>
    </row>
    <row r="485" spans="1:16" x14ac:dyDescent="0.35">
      <c r="A485" s="9">
        <f t="shared" si="64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60"/>
        <v>6480.4</v>
      </c>
      <c r="G485" s="8"/>
      <c r="H485" s="8"/>
      <c r="I485" s="8">
        <v>120</v>
      </c>
      <c r="J485" s="217">
        <f t="shared" si="65"/>
        <v>3.1512605042016806E-2</v>
      </c>
      <c r="K485" s="209">
        <f t="shared" si="61"/>
        <v>134.91964285714286</v>
      </c>
      <c r="L485" s="202">
        <f t="shared" si="51"/>
        <v>29.682321428571431</v>
      </c>
      <c r="M485" s="202">
        <v>55.927051671732521</v>
      </c>
      <c r="N485" s="202">
        <v>8.9947483588621431</v>
      </c>
      <c r="O485" s="10">
        <f t="shared" si="62"/>
        <v>229.52376431630898</v>
      </c>
      <c r="P485" s="11">
        <f t="shared" si="63"/>
        <v>3.5418147694017188E-2</v>
      </c>
    </row>
    <row r="486" spans="1:16" x14ac:dyDescent="0.35">
      <c r="A486" s="9">
        <f t="shared" si="64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60"/>
        <v>1923</v>
      </c>
      <c r="G486" s="8"/>
      <c r="H486" s="8"/>
      <c r="I486" s="8">
        <v>36</v>
      </c>
      <c r="J486" s="217">
        <f t="shared" si="65"/>
        <v>9.4537815126050414E-3</v>
      </c>
      <c r="K486" s="209">
        <f t="shared" si="61"/>
        <v>40.475892857142853</v>
      </c>
      <c r="L486" s="202">
        <f t="shared" si="51"/>
        <v>8.9046964285714285</v>
      </c>
      <c r="M486" s="202">
        <v>16.77811550151976</v>
      </c>
      <c r="N486" s="202">
        <v>2.6984245076586428</v>
      </c>
      <c r="O486" s="10">
        <f t="shared" si="62"/>
        <v>68.857129294892687</v>
      </c>
      <c r="P486" s="11">
        <f t="shared" si="63"/>
        <v>3.5807139518924953E-2</v>
      </c>
    </row>
    <row r="487" spans="1:16" x14ac:dyDescent="0.35">
      <c r="A487" s="9">
        <f t="shared" si="64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60"/>
        <v>176.3</v>
      </c>
      <c r="G487" s="8"/>
      <c r="H487" s="8"/>
      <c r="I487" s="8">
        <v>4</v>
      </c>
      <c r="J487" s="217">
        <f t="shared" si="65"/>
        <v>1.0504201680672268E-3</v>
      </c>
      <c r="K487" s="209">
        <f t="shared" si="61"/>
        <v>4.4973214285714285</v>
      </c>
      <c r="L487" s="202">
        <f t="shared" si="51"/>
        <v>0.98941071428571425</v>
      </c>
      <c r="M487" s="202">
        <v>1.8642350557244176</v>
      </c>
      <c r="N487" s="202">
        <v>0.29982494529540477</v>
      </c>
      <c r="O487" s="10">
        <f t="shared" si="62"/>
        <v>7.6507921438769655</v>
      </c>
      <c r="P487" s="11">
        <f t="shared" si="63"/>
        <v>4.3396438706051983E-2</v>
      </c>
    </row>
    <row r="488" spans="1:16" x14ac:dyDescent="0.35">
      <c r="A488" s="9">
        <f t="shared" si="64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60"/>
        <v>3576.1</v>
      </c>
      <c r="G488" s="8"/>
      <c r="H488" s="8"/>
      <c r="I488" s="8">
        <v>80</v>
      </c>
      <c r="J488" s="217">
        <f t="shared" si="65"/>
        <v>2.1008403361344536E-2</v>
      </c>
      <c r="K488" s="209">
        <f t="shared" si="61"/>
        <v>89.946428571428555</v>
      </c>
      <c r="L488" s="202">
        <f t="shared" si="51"/>
        <v>19.788214285714282</v>
      </c>
      <c r="M488" s="202">
        <v>37.28470111448835</v>
      </c>
      <c r="N488" s="202">
        <v>5.9964989059080951</v>
      </c>
      <c r="O488" s="10">
        <f t="shared" si="62"/>
        <v>153.01584287753926</v>
      </c>
      <c r="P488" s="11">
        <f t="shared" si="63"/>
        <v>4.2788468688666217E-2</v>
      </c>
    </row>
    <row r="489" spans="1:16" x14ac:dyDescent="0.35">
      <c r="A489" s="9">
        <f t="shared" si="64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60"/>
        <v>1071.5</v>
      </c>
      <c r="G489" s="8"/>
      <c r="H489" s="8"/>
      <c r="I489" s="8">
        <v>20</v>
      </c>
      <c r="J489" s="217">
        <f t="shared" si="65"/>
        <v>5.252100840336134E-3</v>
      </c>
      <c r="K489" s="209">
        <f t="shared" si="61"/>
        <v>22.486607142857139</v>
      </c>
      <c r="L489" s="202">
        <f t="shared" si="51"/>
        <v>4.9470535714285706</v>
      </c>
      <c r="M489" s="202">
        <v>9.3211752786220874</v>
      </c>
      <c r="N489" s="202">
        <v>1.4991247264770238</v>
      </c>
      <c r="O489" s="10">
        <f t="shared" si="62"/>
        <v>38.253960719384814</v>
      </c>
      <c r="P489" s="11">
        <f t="shared" si="63"/>
        <v>3.5701316583653581E-2</v>
      </c>
    </row>
    <row r="490" spans="1:16" x14ac:dyDescent="0.35">
      <c r="A490" s="9">
        <f t="shared" si="64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60"/>
        <v>218</v>
      </c>
      <c r="G490" s="8"/>
      <c r="H490" s="8"/>
      <c r="I490" s="8">
        <v>7</v>
      </c>
      <c r="J490" s="217">
        <f t="shared" si="65"/>
        <v>1.838235294117647E-3</v>
      </c>
      <c r="K490" s="209">
        <f t="shared" si="61"/>
        <v>7.8703124999999998</v>
      </c>
      <c r="L490" s="202">
        <f t="shared" si="51"/>
        <v>1.7314687499999999</v>
      </c>
      <c r="M490" s="202">
        <v>3.2624113475177308</v>
      </c>
      <c r="N490" s="202">
        <v>0.52469365426695835</v>
      </c>
      <c r="O490" s="10">
        <f t="shared" si="62"/>
        <v>13.388886251784688</v>
      </c>
      <c r="P490" s="11">
        <f t="shared" si="63"/>
        <v>6.1416909411856367E-2</v>
      </c>
    </row>
    <row r="491" spans="1:16" x14ac:dyDescent="0.35">
      <c r="A491" s="9">
        <f t="shared" si="64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60"/>
        <v>224.4</v>
      </c>
      <c r="G491" s="8"/>
      <c r="H491" s="8">
        <v>1</v>
      </c>
      <c r="I491" s="8">
        <v>5</v>
      </c>
      <c r="J491" s="217">
        <f t="shared" si="65"/>
        <v>1.5756302521008404E-3</v>
      </c>
      <c r="K491" s="209">
        <f t="shared" si="61"/>
        <v>6.7459821428571427</v>
      </c>
      <c r="L491" s="202">
        <f t="shared" si="51"/>
        <v>1.4841160714285715</v>
      </c>
      <c r="M491" s="202">
        <v>2.7963525835866267</v>
      </c>
      <c r="N491" s="202">
        <v>0.44973741794310718</v>
      </c>
      <c r="O491" s="10">
        <f t="shared" si="62"/>
        <v>11.476188215815448</v>
      </c>
      <c r="P491" s="11">
        <f t="shared" si="63"/>
        <v>5.1141658715755114E-2</v>
      </c>
    </row>
    <row r="492" spans="1:16" x14ac:dyDescent="0.35">
      <c r="A492" s="9">
        <f t="shared" si="64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60"/>
        <v>790.7</v>
      </c>
      <c r="G492" s="8"/>
      <c r="H492" s="8"/>
      <c r="I492" s="8">
        <v>22</v>
      </c>
      <c r="J492" s="217">
        <f t="shared" si="65"/>
        <v>5.7773109243697473E-3</v>
      </c>
      <c r="K492" s="209">
        <f t="shared" si="61"/>
        <v>24.735267857142855</v>
      </c>
      <c r="L492" s="202">
        <f t="shared" si="51"/>
        <v>5.4417589285714278</v>
      </c>
      <c r="M492" s="202">
        <v>10.253292806484296</v>
      </c>
      <c r="N492" s="202">
        <v>1.6490371991247261</v>
      </c>
      <c r="O492" s="10">
        <f t="shared" si="62"/>
        <v>42.079356791323306</v>
      </c>
      <c r="P492" s="11">
        <f t="shared" si="63"/>
        <v>5.3217853536516133E-2</v>
      </c>
    </row>
    <row r="493" spans="1:16" x14ac:dyDescent="0.35">
      <c r="A493" s="9">
        <f t="shared" si="64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60"/>
        <v>357.5</v>
      </c>
      <c r="G493" s="8"/>
      <c r="H493" s="8"/>
      <c r="I493" s="8">
        <v>14</v>
      </c>
      <c r="J493" s="217">
        <f t="shared" si="65"/>
        <v>3.6764705882352941E-3</v>
      </c>
      <c r="K493" s="209">
        <f t="shared" si="61"/>
        <v>15.740625</v>
      </c>
      <c r="L493" s="202">
        <f t="shared" si="51"/>
        <v>3.4629374999999998</v>
      </c>
      <c r="M493" s="202">
        <v>6.5248226950354615</v>
      </c>
      <c r="N493" s="202">
        <v>1.0493873085339167</v>
      </c>
      <c r="O493" s="10">
        <f t="shared" si="62"/>
        <v>26.777772503569377</v>
      </c>
      <c r="P493" s="11">
        <f t="shared" si="63"/>
        <v>7.4902860149844416E-2</v>
      </c>
    </row>
    <row r="494" spans="1:16" x14ac:dyDescent="0.35">
      <c r="A494" s="9">
        <f t="shared" si="64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60"/>
        <v>614.74</v>
      </c>
      <c r="G494" s="8"/>
      <c r="H494" s="8"/>
      <c r="I494" s="8">
        <v>16</v>
      </c>
      <c r="J494" s="217">
        <f t="shared" si="65"/>
        <v>4.2016806722689074E-3</v>
      </c>
      <c r="K494" s="209">
        <f t="shared" si="61"/>
        <v>17.989285714285714</v>
      </c>
      <c r="L494" s="202">
        <f t="shared" si="51"/>
        <v>3.957642857142857</v>
      </c>
      <c r="M494" s="202">
        <v>7.4569402228976704</v>
      </c>
      <c r="N494" s="202">
        <v>1.1992997811816191</v>
      </c>
      <c r="O494" s="10">
        <f t="shared" ref="O494:O523" si="66">K494+L494+M494+N494</f>
        <v>30.603168575507862</v>
      </c>
      <c r="P494" s="11">
        <f t="shared" ref="P494:P523" si="67">O494/F494</f>
        <v>4.9782295890145205E-2</v>
      </c>
    </row>
    <row r="495" spans="1:16" x14ac:dyDescent="0.35">
      <c r="A495" s="9">
        <f t="shared" si="64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60"/>
        <v>627.29999999999995</v>
      </c>
      <c r="G495" s="8"/>
      <c r="H495" s="8"/>
      <c r="I495" s="8">
        <v>16</v>
      </c>
      <c r="J495" s="217">
        <f t="shared" si="65"/>
        <v>4.2016806722689074E-3</v>
      </c>
      <c r="K495" s="209">
        <f t="shared" si="61"/>
        <v>17.989285714285714</v>
      </c>
      <c r="L495" s="202">
        <f t="shared" si="51"/>
        <v>3.957642857142857</v>
      </c>
      <c r="M495" s="202">
        <v>7.4569402228976704</v>
      </c>
      <c r="N495" s="202">
        <v>1.1992997811816191</v>
      </c>
      <c r="O495" s="10">
        <f t="shared" si="66"/>
        <v>30.603168575507862</v>
      </c>
      <c r="P495" s="11">
        <f t="shared" si="67"/>
        <v>4.87855389375225E-2</v>
      </c>
    </row>
    <row r="496" spans="1:16" x14ac:dyDescent="0.35">
      <c r="A496" s="9">
        <f t="shared" si="64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60"/>
        <v>268.60000000000002</v>
      </c>
      <c r="G496" s="8"/>
      <c r="H496" s="8"/>
      <c r="I496" s="8">
        <v>6</v>
      </c>
      <c r="J496" s="217">
        <f t="shared" si="65"/>
        <v>1.5756302521008404E-3</v>
      </c>
      <c r="K496" s="209">
        <f t="shared" si="61"/>
        <v>6.7459821428571427</v>
      </c>
      <c r="L496" s="202">
        <f t="shared" si="51"/>
        <v>1.4841160714285715</v>
      </c>
      <c r="M496" s="202">
        <v>2.7963525835866267</v>
      </c>
      <c r="N496" s="202">
        <v>0.44973741794310718</v>
      </c>
      <c r="O496" s="10">
        <f t="shared" si="66"/>
        <v>11.476188215815448</v>
      </c>
      <c r="P496" s="11">
        <f t="shared" si="67"/>
        <v>4.2725942724554905E-2</v>
      </c>
    </row>
    <row r="497" spans="1:16" x14ac:dyDescent="0.35">
      <c r="A497" s="9">
        <f t="shared" si="64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60"/>
        <v>2432.9</v>
      </c>
      <c r="G497" s="8">
        <v>1</v>
      </c>
      <c r="H497" s="8"/>
      <c r="I497" s="8">
        <v>57</v>
      </c>
      <c r="J497" s="217">
        <f t="shared" si="65"/>
        <v>1.523109243697479E-2</v>
      </c>
      <c r="K497" s="209">
        <f t="shared" si="61"/>
        <v>65.211160714285711</v>
      </c>
      <c r="L497" s="202">
        <f t="shared" si="51"/>
        <v>14.346455357142856</v>
      </c>
      <c r="M497" s="202">
        <v>27.031408308004053</v>
      </c>
      <c r="N497" s="202">
        <v>4.3474617067833696</v>
      </c>
      <c r="O497" s="10">
        <f t="shared" si="66"/>
        <v>110.93648608621599</v>
      </c>
      <c r="P497" s="11">
        <f t="shared" si="67"/>
        <v>4.5598457020928108E-2</v>
      </c>
    </row>
    <row r="498" spans="1:16" x14ac:dyDescent="0.35">
      <c r="A498" s="9">
        <f t="shared" si="64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60"/>
        <v>2587.4</v>
      </c>
      <c r="G498" s="8"/>
      <c r="H498" s="8"/>
      <c r="I498" s="8">
        <v>60</v>
      </c>
      <c r="J498" s="217">
        <f t="shared" si="65"/>
        <v>1.5756302521008403E-2</v>
      </c>
      <c r="K498" s="209">
        <f t="shared" si="61"/>
        <v>67.459821428571431</v>
      </c>
      <c r="L498" s="202">
        <f t="shared" si="51"/>
        <v>14.841160714285715</v>
      </c>
      <c r="M498" s="202">
        <v>27.96352583586626</v>
      </c>
      <c r="N498" s="202">
        <v>4.4973741794310715</v>
      </c>
      <c r="O498" s="10">
        <f t="shared" si="66"/>
        <v>114.76188215815449</v>
      </c>
      <c r="P498" s="11">
        <f t="shared" si="67"/>
        <v>4.4354132394741626E-2</v>
      </c>
    </row>
    <row r="499" spans="1:16" x14ac:dyDescent="0.35">
      <c r="A499" s="9">
        <f t="shared" si="64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60"/>
        <v>2744.2</v>
      </c>
      <c r="G499" s="8"/>
      <c r="H499" s="8"/>
      <c r="I499" s="8">
        <v>60</v>
      </c>
      <c r="J499" s="217">
        <f t="shared" si="65"/>
        <v>1.5756302521008403E-2</v>
      </c>
      <c r="K499" s="209">
        <f t="shared" si="61"/>
        <v>67.459821428571431</v>
      </c>
      <c r="L499" s="202">
        <f t="shared" ref="L499:L555" si="68">K499*0.22</f>
        <v>14.841160714285715</v>
      </c>
      <c r="M499" s="202">
        <v>27.96352583586626</v>
      </c>
      <c r="N499" s="202">
        <v>4.4973741794310715</v>
      </c>
      <c r="O499" s="10">
        <f t="shared" si="66"/>
        <v>114.76188215815449</v>
      </c>
      <c r="P499" s="11">
        <f t="shared" si="67"/>
        <v>4.181979526206344E-2</v>
      </c>
    </row>
    <row r="500" spans="1:16" x14ac:dyDescent="0.35">
      <c r="A500" s="9">
        <f t="shared" si="64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60"/>
        <v>3583.6</v>
      </c>
      <c r="G500" s="8"/>
      <c r="H500" s="8"/>
      <c r="I500" s="8">
        <v>80</v>
      </c>
      <c r="J500" s="217">
        <f t="shared" si="65"/>
        <v>2.1008403361344536E-2</v>
      </c>
      <c r="K500" s="209">
        <f t="shared" si="61"/>
        <v>89.946428571428555</v>
      </c>
      <c r="L500" s="202">
        <f t="shared" si="68"/>
        <v>19.788214285714282</v>
      </c>
      <c r="M500" s="202">
        <v>37.28470111448835</v>
      </c>
      <c r="N500" s="202">
        <v>5.9964989059080951</v>
      </c>
      <c r="O500" s="10">
        <f t="shared" si="66"/>
        <v>153.01584287753926</v>
      </c>
      <c r="P500" s="11">
        <f t="shared" si="67"/>
        <v>4.2698918092850556E-2</v>
      </c>
    </row>
    <row r="501" spans="1:16" x14ac:dyDescent="0.35">
      <c r="A501" s="9">
        <f t="shared" si="64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60"/>
        <v>3561.7</v>
      </c>
      <c r="G501" s="8"/>
      <c r="H501" s="8"/>
      <c r="I501" s="8">
        <v>80</v>
      </c>
      <c r="J501" s="217">
        <f t="shared" si="65"/>
        <v>2.1008403361344536E-2</v>
      </c>
      <c r="K501" s="209">
        <f t="shared" si="61"/>
        <v>89.946428571428555</v>
      </c>
      <c r="L501" s="202">
        <f t="shared" si="68"/>
        <v>19.788214285714282</v>
      </c>
      <c r="M501" s="202">
        <v>37.28470111448835</v>
      </c>
      <c r="N501" s="202">
        <v>5.9964989059080951</v>
      </c>
      <c r="O501" s="10">
        <f t="shared" si="66"/>
        <v>153.01584287753926</v>
      </c>
      <c r="P501" s="11">
        <f t="shared" si="67"/>
        <v>4.2961463031007459E-2</v>
      </c>
    </row>
    <row r="502" spans="1:16" x14ac:dyDescent="0.35">
      <c r="A502" s="9">
        <f t="shared" si="64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60"/>
        <v>3555.5</v>
      </c>
      <c r="G502" s="8"/>
      <c r="H502" s="8"/>
      <c r="I502" s="8">
        <v>80</v>
      </c>
      <c r="J502" s="217">
        <f t="shared" si="65"/>
        <v>2.1008403361344536E-2</v>
      </c>
      <c r="K502" s="209">
        <f t="shared" si="61"/>
        <v>89.946428571428555</v>
      </c>
      <c r="L502" s="202">
        <f t="shared" si="68"/>
        <v>19.788214285714282</v>
      </c>
      <c r="M502" s="202">
        <v>37.28470111448835</v>
      </c>
      <c r="N502" s="202">
        <v>5.9964989059080951</v>
      </c>
      <c r="O502" s="10">
        <f t="shared" si="66"/>
        <v>153.01584287753926</v>
      </c>
      <c r="P502" s="11">
        <f t="shared" si="67"/>
        <v>4.3036378252718117E-2</v>
      </c>
    </row>
    <row r="503" spans="1:16" x14ac:dyDescent="0.35">
      <c r="A503" s="9">
        <f t="shared" si="64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60"/>
        <v>3553.2999999999997</v>
      </c>
      <c r="G503" s="8"/>
      <c r="H503" s="8">
        <v>1</v>
      </c>
      <c r="I503" s="8">
        <v>79</v>
      </c>
      <c r="J503" s="217">
        <f t="shared" si="65"/>
        <v>2.1008403361344536E-2</v>
      </c>
      <c r="K503" s="209">
        <f t="shared" si="61"/>
        <v>89.946428571428555</v>
      </c>
      <c r="L503" s="202">
        <f t="shared" si="68"/>
        <v>19.788214285714282</v>
      </c>
      <c r="M503" s="202">
        <v>37.28470111448835</v>
      </c>
      <c r="N503" s="202">
        <v>5.9964989059080951</v>
      </c>
      <c r="O503" s="10">
        <f t="shared" si="66"/>
        <v>153.01584287753926</v>
      </c>
      <c r="P503" s="11">
        <f t="shared" si="67"/>
        <v>4.3063023915104061E-2</v>
      </c>
    </row>
    <row r="504" spans="1:16" x14ac:dyDescent="0.35">
      <c r="A504" s="9">
        <f t="shared" si="64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60"/>
        <v>194.9</v>
      </c>
      <c r="G504" s="8"/>
      <c r="H504" s="8"/>
      <c r="I504" s="8">
        <v>4</v>
      </c>
      <c r="J504" s="217">
        <f t="shared" si="65"/>
        <v>1.0504201680672268E-3</v>
      </c>
      <c r="K504" s="209">
        <f t="shared" si="61"/>
        <v>4.4973214285714285</v>
      </c>
      <c r="L504" s="202">
        <f t="shared" si="68"/>
        <v>0.98941071428571425</v>
      </c>
      <c r="M504" s="202">
        <v>1.8642350557244176</v>
      </c>
      <c r="N504" s="202">
        <v>0.29982494529540477</v>
      </c>
      <c r="O504" s="10">
        <f t="shared" si="66"/>
        <v>7.6507921438769655</v>
      </c>
      <c r="P504" s="11">
        <f t="shared" si="67"/>
        <v>3.9254962256936712E-2</v>
      </c>
    </row>
    <row r="505" spans="1:16" x14ac:dyDescent="0.35">
      <c r="A505" s="9">
        <f t="shared" si="64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60"/>
        <v>234.1</v>
      </c>
      <c r="G505" s="8"/>
      <c r="H505" s="8"/>
      <c r="I505" s="8">
        <v>6</v>
      </c>
      <c r="J505" s="217">
        <f t="shared" si="65"/>
        <v>1.5756302521008404E-3</v>
      </c>
      <c r="K505" s="209">
        <f t="shared" si="61"/>
        <v>6.7459821428571427</v>
      </c>
      <c r="L505" s="202">
        <f t="shared" si="68"/>
        <v>1.4841160714285715</v>
      </c>
      <c r="M505" s="202">
        <v>2.7963525835866267</v>
      </c>
      <c r="N505" s="202">
        <v>0.44973741794310718</v>
      </c>
      <c r="O505" s="10">
        <f t="shared" si="66"/>
        <v>11.476188215815448</v>
      </c>
      <c r="P505" s="11">
        <f t="shared" si="67"/>
        <v>4.9022589559228738E-2</v>
      </c>
    </row>
    <row r="506" spans="1:16" x14ac:dyDescent="0.35">
      <c r="A506" s="9">
        <f t="shared" si="64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60"/>
        <v>3517.1000000000004</v>
      </c>
      <c r="G506" s="8">
        <v>1</v>
      </c>
      <c r="H506" s="8">
        <v>1</v>
      </c>
      <c r="I506" s="8">
        <v>72</v>
      </c>
      <c r="J506" s="217">
        <f t="shared" si="65"/>
        <v>1.9432773109243698E-2</v>
      </c>
      <c r="K506" s="209">
        <f t="shared" si="61"/>
        <v>83.200446428571425</v>
      </c>
      <c r="L506" s="202">
        <f t="shared" si="68"/>
        <v>18.304098214285712</v>
      </c>
      <c r="M506" s="202">
        <v>34.488348530901725</v>
      </c>
      <c r="N506" s="202">
        <v>5.5467614879649885</v>
      </c>
      <c r="O506" s="10">
        <f t="shared" si="66"/>
        <v>141.53965466172386</v>
      </c>
      <c r="P506" s="11">
        <f t="shared" si="67"/>
        <v>4.0243284143676276E-2</v>
      </c>
    </row>
    <row r="507" spans="1:16" x14ac:dyDescent="0.35">
      <c r="A507" s="9">
        <f t="shared" si="64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60"/>
        <v>2684.4</v>
      </c>
      <c r="G507" s="8"/>
      <c r="H507" s="8"/>
      <c r="I507" s="8">
        <v>50</v>
      </c>
      <c r="J507" s="217">
        <f t="shared" si="65"/>
        <v>1.3130252100840336E-2</v>
      </c>
      <c r="K507" s="209">
        <f t="shared" si="61"/>
        <v>56.216517857142854</v>
      </c>
      <c r="L507" s="202">
        <f t="shared" si="68"/>
        <v>12.367633928571427</v>
      </c>
      <c r="M507" s="202">
        <v>23.302938196555221</v>
      </c>
      <c r="N507" s="202">
        <v>3.7478118161925602</v>
      </c>
      <c r="O507" s="10">
        <f t="shared" si="66"/>
        <v>95.634901798462067</v>
      </c>
      <c r="P507" s="11">
        <f t="shared" si="67"/>
        <v>3.5626174116548226E-2</v>
      </c>
    </row>
    <row r="508" spans="1:16" x14ac:dyDescent="0.35">
      <c r="A508" s="9">
        <f t="shared" si="64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60"/>
        <v>94</v>
      </c>
      <c r="G508" s="8"/>
      <c r="H508" s="8"/>
      <c r="I508" s="8">
        <v>0</v>
      </c>
      <c r="J508" s="217">
        <f t="shared" si="65"/>
        <v>0</v>
      </c>
      <c r="K508" s="209">
        <f t="shared" si="61"/>
        <v>0</v>
      </c>
      <c r="L508" s="202">
        <f t="shared" si="68"/>
        <v>0</v>
      </c>
      <c r="M508" s="202">
        <v>0</v>
      </c>
      <c r="N508" s="202">
        <v>0</v>
      </c>
      <c r="O508" s="10">
        <f t="shared" si="66"/>
        <v>0</v>
      </c>
      <c r="P508" s="11">
        <f t="shared" si="67"/>
        <v>0</v>
      </c>
    </row>
    <row r="509" spans="1:16" x14ac:dyDescent="0.35">
      <c r="A509" s="9">
        <f t="shared" si="64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60"/>
        <v>222.7</v>
      </c>
      <c r="G509" s="8">
        <v>1</v>
      </c>
      <c r="H509" s="8"/>
      <c r="I509" s="8">
        <v>4</v>
      </c>
      <c r="J509" s="217">
        <f t="shared" si="65"/>
        <v>1.3130252100840335E-3</v>
      </c>
      <c r="K509" s="209">
        <f t="shared" si="61"/>
        <v>5.6216517857142847</v>
      </c>
      <c r="L509" s="202">
        <f t="shared" si="68"/>
        <v>1.2367633928571427</v>
      </c>
      <c r="M509" s="202">
        <v>2.3302938196555218</v>
      </c>
      <c r="N509" s="202">
        <v>0.37478118161925594</v>
      </c>
      <c r="O509" s="10">
        <f t="shared" si="66"/>
        <v>9.5634901798462035</v>
      </c>
      <c r="P509" s="11">
        <f t="shared" si="67"/>
        <v>4.2943377547580618E-2</v>
      </c>
    </row>
    <row r="510" spans="1:16" x14ac:dyDescent="0.35">
      <c r="A510" s="9">
        <f t="shared" si="64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60"/>
        <v>229.6</v>
      </c>
      <c r="G510" s="8"/>
      <c r="H510" s="8"/>
      <c r="I510" s="8">
        <v>7</v>
      </c>
      <c r="J510" s="217">
        <f t="shared" si="65"/>
        <v>1.838235294117647E-3</v>
      </c>
      <c r="K510" s="209">
        <f t="shared" si="61"/>
        <v>7.8703124999999998</v>
      </c>
      <c r="L510" s="202">
        <f t="shared" si="68"/>
        <v>1.7314687499999999</v>
      </c>
      <c r="M510" s="202">
        <v>3.2624113475177308</v>
      </c>
      <c r="N510" s="202">
        <v>0.52469365426695835</v>
      </c>
      <c r="O510" s="10">
        <f t="shared" si="66"/>
        <v>13.388886251784688</v>
      </c>
      <c r="P510" s="11">
        <f t="shared" si="67"/>
        <v>5.8313964511257359E-2</v>
      </c>
    </row>
    <row r="511" spans="1:16" x14ac:dyDescent="0.35">
      <c r="A511" s="9">
        <f t="shared" si="64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60"/>
        <v>66.400000000000006</v>
      </c>
      <c r="G511" s="8"/>
      <c r="H511" s="8"/>
      <c r="I511" s="8">
        <v>0</v>
      </c>
      <c r="J511" s="217">
        <f t="shared" si="65"/>
        <v>0</v>
      </c>
      <c r="K511" s="209">
        <f t="shared" si="61"/>
        <v>0</v>
      </c>
      <c r="L511" s="202">
        <f t="shared" si="68"/>
        <v>0</v>
      </c>
      <c r="M511" s="202">
        <v>0</v>
      </c>
      <c r="N511" s="202">
        <v>0</v>
      </c>
      <c r="O511" s="10">
        <f t="shared" si="66"/>
        <v>0</v>
      </c>
      <c r="P511" s="11">
        <f t="shared" si="67"/>
        <v>0</v>
      </c>
    </row>
    <row r="512" spans="1:16" x14ac:dyDescent="0.35">
      <c r="A512" s="9">
        <f t="shared" si="64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60"/>
        <v>2581.4</v>
      </c>
      <c r="G512" s="8"/>
      <c r="H512" s="8"/>
      <c r="I512" s="8">
        <v>60</v>
      </c>
      <c r="J512" s="217">
        <f t="shared" si="65"/>
        <v>1.5756302521008403E-2</v>
      </c>
      <c r="K512" s="209">
        <f t="shared" si="61"/>
        <v>67.459821428571431</v>
      </c>
      <c r="L512" s="202">
        <f t="shared" si="68"/>
        <v>14.841160714285715</v>
      </c>
      <c r="M512" s="202">
        <v>27.96352583586626</v>
      </c>
      <c r="N512" s="202">
        <v>4.4973741794310715</v>
      </c>
      <c r="O512" s="10">
        <f t="shared" si="66"/>
        <v>114.76188215815449</v>
      </c>
      <c r="P512" s="11">
        <f t="shared" si="67"/>
        <v>4.4457225597797509E-2</v>
      </c>
    </row>
    <row r="513" spans="1:16" x14ac:dyDescent="0.35">
      <c r="A513" s="9">
        <f t="shared" si="64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60"/>
        <v>3240.3</v>
      </c>
      <c r="G513" s="8"/>
      <c r="H513" s="8"/>
      <c r="I513" s="8">
        <v>80</v>
      </c>
      <c r="J513" s="217">
        <f t="shared" si="65"/>
        <v>2.1008403361344536E-2</v>
      </c>
      <c r="K513" s="209">
        <f t="shared" si="61"/>
        <v>89.946428571428555</v>
      </c>
      <c r="L513" s="202">
        <f t="shared" si="68"/>
        <v>19.788214285714282</v>
      </c>
      <c r="M513" s="202">
        <v>37.28470111448835</v>
      </c>
      <c r="N513" s="202">
        <v>5.9964989059080951</v>
      </c>
      <c r="O513" s="10">
        <f t="shared" si="66"/>
        <v>153.01584287753926</v>
      </c>
      <c r="P513" s="11">
        <f t="shared" si="67"/>
        <v>4.7222739523358717E-2</v>
      </c>
    </row>
    <row r="514" spans="1:16" x14ac:dyDescent="0.35">
      <c r="A514" s="9">
        <f t="shared" si="64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60"/>
        <v>3544.97</v>
      </c>
      <c r="G514" s="8"/>
      <c r="H514" s="8"/>
      <c r="I514" s="8">
        <v>80</v>
      </c>
      <c r="J514" s="217">
        <f t="shared" si="65"/>
        <v>2.1008403361344536E-2</v>
      </c>
      <c r="K514" s="209">
        <f t="shared" si="61"/>
        <v>89.946428571428555</v>
      </c>
      <c r="L514" s="202">
        <f t="shared" si="68"/>
        <v>19.788214285714282</v>
      </c>
      <c r="M514" s="202">
        <v>37.28470111448835</v>
      </c>
      <c r="N514" s="202">
        <v>5.9964989059080951</v>
      </c>
      <c r="O514" s="10">
        <f t="shared" si="66"/>
        <v>153.01584287753926</v>
      </c>
      <c r="P514" s="11">
        <f t="shared" si="67"/>
        <v>4.3164213766982304E-2</v>
      </c>
    </row>
    <row r="515" spans="1:16" x14ac:dyDescent="0.35">
      <c r="A515" s="9">
        <f t="shared" si="64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60"/>
        <v>2778.9</v>
      </c>
      <c r="G515" s="8"/>
      <c r="H515" s="8"/>
      <c r="I515" s="8">
        <v>60</v>
      </c>
      <c r="J515" s="217">
        <f t="shared" si="65"/>
        <v>1.5756302521008403E-2</v>
      </c>
      <c r="K515" s="209">
        <f t="shared" si="61"/>
        <v>67.459821428571431</v>
      </c>
      <c r="L515" s="202">
        <f t="shared" si="68"/>
        <v>14.841160714285715</v>
      </c>
      <c r="M515" s="202">
        <v>27.96352583586626</v>
      </c>
      <c r="N515" s="202">
        <v>4.4973741794310715</v>
      </c>
      <c r="O515" s="10">
        <f t="shared" si="66"/>
        <v>114.76188215815449</v>
      </c>
      <c r="P515" s="11">
        <f t="shared" si="67"/>
        <v>4.1297593349222533E-2</v>
      </c>
    </row>
    <row r="516" spans="1:16" x14ac:dyDescent="0.35">
      <c r="A516" s="9">
        <f t="shared" si="64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60"/>
        <v>2581.6999999999998</v>
      </c>
      <c r="G516" s="8"/>
      <c r="H516" s="8"/>
      <c r="I516" s="8">
        <v>60</v>
      </c>
      <c r="J516" s="217">
        <f t="shared" si="65"/>
        <v>1.5756302521008403E-2</v>
      </c>
      <c r="K516" s="209">
        <f t="shared" si="61"/>
        <v>67.459821428571431</v>
      </c>
      <c r="L516" s="202">
        <f t="shared" si="68"/>
        <v>14.841160714285715</v>
      </c>
      <c r="M516" s="202">
        <v>27.96352583586626</v>
      </c>
      <c r="N516" s="202">
        <v>4.4973741794310715</v>
      </c>
      <c r="O516" s="10">
        <f t="shared" si="66"/>
        <v>114.76188215815449</v>
      </c>
      <c r="P516" s="11">
        <f t="shared" si="67"/>
        <v>4.4452059556940968E-2</v>
      </c>
    </row>
    <row r="517" spans="1:16" x14ac:dyDescent="0.35">
      <c r="A517" s="9">
        <f t="shared" si="64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60"/>
        <v>3517.8</v>
      </c>
      <c r="G517" s="8"/>
      <c r="H517" s="8">
        <v>3</v>
      </c>
      <c r="I517" s="8">
        <v>116</v>
      </c>
      <c r="J517" s="217">
        <f t="shared" si="65"/>
        <v>3.125E-2</v>
      </c>
      <c r="K517" s="209">
        <f t="shared" si="61"/>
        <v>133.79531249999999</v>
      </c>
      <c r="L517" s="202">
        <f t="shared" si="68"/>
        <v>29.434968749999999</v>
      </c>
      <c r="M517" s="202">
        <v>55.460992907801419</v>
      </c>
      <c r="N517" s="202">
        <v>8.9197921225382917</v>
      </c>
      <c r="O517" s="10">
        <f t="shared" si="66"/>
        <v>227.61106628033971</v>
      </c>
      <c r="P517" s="11">
        <f t="shared" si="67"/>
        <v>6.4702673909926581E-2</v>
      </c>
    </row>
    <row r="518" spans="1:16" x14ac:dyDescent="0.35">
      <c r="A518" s="9">
        <f t="shared" si="64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60"/>
        <v>2599.2399999999998</v>
      </c>
      <c r="G518" s="8"/>
      <c r="H518" s="8"/>
      <c r="I518" s="8">
        <v>60</v>
      </c>
      <c r="J518" s="217">
        <f t="shared" si="65"/>
        <v>1.5756302521008403E-2</v>
      </c>
      <c r="K518" s="209">
        <f t="shared" si="61"/>
        <v>67.459821428571431</v>
      </c>
      <c r="L518" s="202">
        <f t="shared" si="68"/>
        <v>14.841160714285715</v>
      </c>
      <c r="M518" s="202">
        <v>27.96352583586626</v>
      </c>
      <c r="N518" s="202">
        <v>4.4973741794310715</v>
      </c>
      <c r="O518" s="10">
        <f t="shared" si="66"/>
        <v>114.76188215815449</v>
      </c>
      <c r="P518" s="11">
        <f t="shared" si="67"/>
        <v>4.4152091441403835E-2</v>
      </c>
    </row>
    <row r="519" spans="1:16" x14ac:dyDescent="0.35">
      <c r="A519" s="9">
        <f t="shared" si="64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69">C519+D519+E519</f>
        <v>3555.8</v>
      </c>
      <c r="G519" s="8"/>
      <c r="H519" s="8"/>
      <c r="I519" s="8">
        <v>80</v>
      </c>
      <c r="J519" s="217">
        <f t="shared" si="65"/>
        <v>2.1008403361344536E-2</v>
      </c>
      <c r="K519" s="209">
        <f t="shared" si="61"/>
        <v>89.946428571428555</v>
      </c>
      <c r="L519" s="202">
        <f t="shared" si="68"/>
        <v>19.788214285714282</v>
      </c>
      <c r="M519" s="202">
        <v>37.28470111448835</v>
      </c>
      <c r="N519" s="202">
        <v>5.9964989059080951</v>
      </c>
      <c r="O519" s="10">
        <f t="shared" si="66"/>
        <v>153.01584287753926</v>
      </c>
      <c r="P519" s="11">
        <f t="shared" si="67"/>
        <v>4.3032747307930497E-2</v>
      </c>
    </row>
    <row r="520" spans="1:16" x14ac:dyDescent="0.35">
      <c r="A520" s="9">
        <f t="shared" si="64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69"/>
        <v>4424.8999999999996</v>
      </c>
      <c r="G520" s="8"/>
      <c r="H520" s="8"/>
      <c r="I520" s="8">
        <v>95</v>
      </c>
      <c r="J520" s="217">
        <f t="shared" si="65"/>
        <v>2.4947478991596637E-2</v>
      </c>
      <c r="K520" s="209">
        <f t="shared" ref="K520:K525" si="70">J520*$K$2</f>
        <v>106.81138392857142</v>
      </c>
      <c r="L520" s="202">
        <f t="shared" si="68"/>
        <v>23.498504464285713</v>
      </c>
      <c r="M520" s="202">
        <v>44.275582573454919</v>
      </c>
      <c r="N520" s="202">
        <v>7.1208424507658643</v>
      </c>
      <c r="O520" s="10">
        <f t="shared" si="66"/>
        <v>181.70631341707792</v>
      </c>
      <c r="P520" s="11">
        <f t="shared" si="67"/>
        <v>4.1064501664913995E-2</v>
      </c>
    </row>
    <row r="521" spans="1:16" x14ac:dyDescent="0.35">
      <c r="A521" s="9">
        <f t="shared" si="64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69"/>
        <v>2601.4</v>
      </c>
      <c r="G521" s="8"/>
      <c r="H521" s="8"/>
      <c r="I521" s="8">
        <v>60</v>
      </c>
      <c r="J521" s="217">
        <f t="shared" si="65"/>
        <v>1.5756302521008403E-2</v>
      </c>
      <c r="K521" s="209">
        <f t="shared" si="70"/>
        <v>67.459821428571431</v>
      </c>
      <c r="L521" s="202">
        <f t="shared" si="68"/>
        <v>14.841160714285715</v>
      </c>
      <c r="M521" s="202">
        <v>27.96352583586626</v>
      </c>
      <c r="N521" s="202">
        <v>4.4973741794310715</v>
      </c>
      <c r="O521" s="10">
        <f t="shared" si="66"/>
        <v>114.76188215815449</v>
      </c>
      <c r="P521" s="11">
        <f>O521/F521</f>
        <v>4.4115430982607243E-2</v>
      </c>
    </row>
    <row r="522" spans="1:16" x14ac:dyDescent="0.35">
      <c r="A522" s="9">
        <f t="shared" si="64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69"/>
        <v>4398.29</v>
      </c>
      <c r="G522" s="8"/>
      <c r="H522" s="8"/>
      <c r="I522" s="8">
        <v>95</v>
      </c>
      <c r="J522" s="217">
        <f t="shared" si="65"/>
        <v>2.4947478991596637E-2</v>
      </c>
      <c r="K522" s="209">
        <f t="shared" si="70"/>
        <v>106.81138392857142</v>
      </c>
      <c r="L522" s="202">
        <f t="shared" si="68"/>
        <v>23.498504464285713</v>
      </c>
      <c r="M522" s="202">
        <v>44.275582573454919</v>
      </c>
      <c r="N522" s="202">
        <v>7.1208424507658643</v>
      </c>
      <c r="O522" s="10">
        <f t="shared" si="66"/>
        <v>181.70631341707792</v>
      </c>
      <c r="P522" s="11">
        <f t="shared" si="67"/>
        <v>4.1312945125737029E-2</v>
      </c>
    </row>
    <row r="523" spans="1:16" x14ac:dyDescent="0.35">
      <c r="A523" s="9">
        <f t="shared" si="64"/>
        <v>61</v>
      </c>
      <c r="B523" s="14" t="s">
        <v>556</v>
      </c>
      <c r="C523" s="8">
        <v>3237.1</v>
      </c>
      <c r="D523" s="8"/>
      <c r="E523" s="8"/>
      <c r="F523" s="8">
        <f t="shared" si="69"/>
        <v>3237.1</v>
      </c>
      <c r="G523" s="8"/>
      <c r="H523" s="8"/>
      <c r="I523" s="8">
        <v>120</v>
      </c>
      <c r="J523" s="217">
        <f t="shared" si="65"/>
        <v>3.1512605042016806E-2</v>
      </c>
      <c r="K523" s="209">
        <f t="shared" si="70"/>
        <v>134.91964285714286</v>
      </c>
      <c r="L523" s="202">
        <f t="shared" si="68"/>
        <v>29.682321428571431</v>
      </c>
      <c r="M523" s="202">
        <v>55.927051671732521</v>
      </c>
      <c r="N523" s="202">
        <v>8.9947483588621431</v>
      </c>
      <c r="O523" s="10">
        <f t="shared" si="66"/>
        <v>229.52376431630898</v>
      </c>
      <c r="P523" s="11">
        <f t="shared" si="67"/>
        <v>7.0904131573417253E-2</v>
      </c>
    </row>
    <row r="524" spans="1:16" x14ac:dyDescent="0.35">
      <c r="A524" s="9">
        <f t="shared" si="64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69"/>
        <v>7769.2999999999993</v>
      </c>
      <c r="G524" s="8"/>
      <c r="H524" s="8">
        <v>2</v>
      </c>
      <c r="I524" s="8">
        <v>132</v>
      </c>
      <c r="J524" s="217">
        <f t="shared" si="65"/>
        <v>3.5189075630252101E-2</v>
      </c>
      <c r="K524" s="209">
        <f t="shared" si="70"/>
        <v>150.66026785714286</v>
      </c>
      <c r="L524" s="202">
        <f t="shared" si="68"/>
        <v>33.14525892857143</v>
      </c>
      <c r="M524" s="202">
        <v>62.451874366767989</v>
      </c>
      <c r="N524" s="202">
        <v>9.5281162428645558</v>
      </c>
      <c r="O524" s="10">
        <f t="shared" ref="O524:O525" si="71">K524+L524+M524+N524</f>
        <v>255.7855173953468</v>
      </c>
      <c r="P524" s="11">
        <f t="shared" ref="P524:P526" si="72">O524/F524</f>
        <v>3.2922595007960409E-2</v>
      </c>
    </row>
    <row r="525" spans="1:16" x14ac:dyDescent="0.35">
      <c r="A525" s="9">
        <f t="shared" si="64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69"/>
        <v>10480.52</v>
      </c>
      <c r="G525" s="8"/>
      <c r="H525" s="8">
        <v>2</v>
      </c>
      <c r="I525" s="8">
        <v>192</v>
      </c>
      <c r="J525" s="217">
        <f t="shared" si="65"/>
        <v>5.0945378151260504E-2</v>
      </c>
      <c r="K525" s="209">
        <f t="shared" si="70"/>
        <v>218.12008928571427</v>
      </c>
      <c r="L525" s="202">
        <f t="shared" si="68"/>
        <v>47.986419642857143</v>
      </c>
      <c r="M525" s="202">
        <v>90.41540020263426</v>
      </c>
      <c r="N525" s="202">
        <v>13.794436948624803</v>
      </c>
      <c r="O525" s="10">
        <f t="shared" si="71"/>
        <v>370.31634607983051</v>
      </c>
      <c r="P525" s="11">
        <f t="shared" si="72"/>
        <v>3.5333776003464573E-2</v>
      </c>
    </row>
    <row r="526" spans="1:16" ht="18" x14ac:dyDescent="0.4">
      <c r="A526" s="12"/>
      <c r="B526" s="17" t="s">
        <v>1698</v>
      </c>
      <c r="C526" s="15">
        <f>SUM(C463:C525)</f>
        <v>167186.52999999997</v>
      </c>
      <c r="D526" s="15">
        <f t="shared" ref="D526:O526" si="73">SUM(D463:D525)</f>
        <v>232.40000000000003</v>
      </c>
      <c r="E526" s="15">
        <f t="shared" si="73"/>
        <v>4092.2000000000003</v>
      </c>
      <c r="F526" s="15">
        <f t="shared" si="73"/>
        <v>171511.12999999995</v>
      </c>
      <c r="G526" s="297">
        <f t="shared" si="73"/>
        <v>5</v>
      </c>
      <c r="H526" s="297">
        <f t="shared" si="73"/>
        <v>20</v>
      </c>
      <c r="I526" s="297">
        <f t="shared" si="73"/>
        <v>3783</v>
      </c>
      <c r="J526" s="199">
        <f t="shared" si="73"/>
        <v>1</v>
      </c>
      <c r="K526" s="199">
        <f t="shared" si="73"/>
        <v>4281.45</v>
      </c>
      <c r="L526" s="199">
        <f t="shared" si="73"/>
        <v>941.91899999999964</v>
      </c>
      <c r="M526" s="341">
        <f t="shared" si="73"/>
        <v>1774.7517730496452</v>
      </c>
      <c r="N526" s="199">
        <v>294.6641286838306</v>
      </c>
      <c r="O526" s="15">
        <f t="shared" si="73"/>
        <v>7282.2910286481365</v>
      </c>
      <c r="P526" s="16">
        <f t="shared" si="72"/>
        <v>4.2459582819191613E-2</v>
      </c>
    </row>
    <row r="527" spans="1:16" ht="18" x14ac:dyDescent="0.4">
      <c r="A527" s="9"/>
      <c r="B527" s="7" t="s">
        <v>507</v>
      </c>
      <c r="C527" s="8"/>
      <c r="D527" s="8"/>
      <c r="E527" s="8"/>
      <c r="F527" s="8"/>
      <c r="G527" s="8"/>
      <c r="H527" s="8"/>
      <c r="I527" s="330">
        <v>3808</v>
      </c>
      <c r="J527" s="195"/>
      <c r="K527" s="195"/>
      <c r="L527" s="202">
        <f t="shared" si="68"/>
        <v>0</v>
      </c>
      <c r="M527" s="202"/>
      <c r="N527" s="195"/>
      <c r="O527" s="8"/>
      <c r="P527" s="11"/>
    </row>
    <row r="528" spans="1:16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74">C528+D528+E528</f>
        <v>94.51</v>
      </c>
      <c r="G528" s="8"/>
      <c r="H528" s="8"/>
      <c r="I528" s="8">
        <v>3</v>
      </c>
      <c r="J528" s="217">
        <f>1/4622*(I528+H528+G528)</f>
        <v>6.490696668109044E-4</v>
      </c>
      <c r="K528" s="209">
        <f t="shared" ref="K528:K582" si="75">J528*$K$2</f>
        <v>2.7789593249675466</v>
      </c>
      <c r="L528" s="202">
        <f t="shared" si="68"/>
        <v>0.61137105149286031</v>
      </c>
      <c r="M528" s="202">
        <v>1.021551087402544</v>
      </c>
      <c r="N528" s="202">
        <v>0.16832923832923832</v>
      </c>
      <c r="O528" s="10">
        <f t="shared" ref="O528:O557" si="76">K528+L528+M528+N528</f>
        <v>4.580210702192189</v>
      </c>
      <c r="P528" s="11">
        <f t="shared" ref="P528:P557" si="77">O528/F528</f>
        <v>4.8462709789357621E-2</v>
      </c>
    </row>
    <row r="529" spans="1:16" x14ac:dyDescent="0.35">
      <c r="A529" s="9">
        <f t="shared" ref="A529:A592" si="78">A528+1</f>
        <v>2</v>
      </c>
      <c r="B529" s="8" t="s">
        <v>1760</v>
      </c>
      <c r="C529" s="8">
        <f>димвенканали!C529</f>
        <v>107.2</v>
      </c>
      <c r="D529" s="8">
        <f>димвенканали!D529</f>
        <v>0</v>
      </c>
      <c r="E529" s="8">
        <f>димвенканали!E529</f>
        <v>0</v>
      </c>
      <c r="F529" s="8">
        <f t="shared" si="74"/>
        <v>107.2</v>
      </c>
      <c r="G529" s="8"/>
      <c r="H529" s="8"/>
      <c r="I529" s="8">
        <v>0</v>
      </c>
      <c r="J529" s="217">
        <f t="shared" ref="J529:J592" si="79">1/4622*(I529+H529+G529)</f>
        <v>0</v>
      </c>
      <c r="K529" s="209">
        <f t="shared" si="75"/>
        <v>0</v>
      </c>
      <c r="L529" s="202">
        <f t="shared" si="68"/>
        <v>0</v>
      </c>
      <c r="M529" s="202">
        <v>0</v>
      </c>
      <c r="N529" s="202">
        <v>0</v>
      </c>
      <c r="O529" s="10">
        <f t="shared" si="76"/>
        <v>0</v>
      </c>
      <c r="P529" s="11">
        <f t="shared" si="77"/>
        <v>0</v>
      </c>
    </row>
    <row r="530" spans="1:16" x14ac:dyDescent="0.35">
      <c r="A530" s="9">
        <f t="shared" si="78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74"/>
        <v>4212.6899999999996</v>
      </c>
      <c r="G530" s="8"/>
      <c r="H530" s="8"/>
      <c r="I530" s="8">
        <v>81</v>
      </c>
      <c r="J530" s="217">
        <f t="shared" si="79"/>
        <v>1.7524881003894419E-2</v>
      </c>
      <c r="K530" s="209">
        <f t="shared" si="75"/>
        <v>75.031901774123753</v>
      </c>
      <c r="L530" s="202">
        <f t="shared" si="68"/>
        <v>16.507018390307227</v>
      </c>
      <c r="M530" s="202">
        <v>27.58187935986869</v>
      </c>
      <c r="N530" s="202">
        <v>4.5448894348894351</v>
      </c>
      <c r="O530" s="10">
        <f t="shared" si="76"/>
        <v>123.66568895918911</v>
      </c>
      <c r="P530" s="11">
        <f t="shared" si="77"/>
        <v>2.935551606199106E-2</v>
      </c>
    </row>
    <row r="531" spans="1:16" x14ac:dyDescent="0.35">
      <c r="A531" s="9">
        <f t="shared" si="78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74"/>
        <v>4354.84</v>
      </c>
      <c r="G531" s="8"/>
      <c r="H531" s="8"/>
      <c r="I531" s="8">
        <v>84</v>
      </c>
      <c r="J531" s="217">
        <f t="shared" si="79"/>
        <v>1.8173950670705322E-2</v>
      </c>
      <c r="K531" s="209">
        <f t="shared" si="75"/>
        <v>77.810861099091298</v>
      </c>
      <c r="L531" s="202">
        <f t="shared" si="68"/>
        <v>17.118389441800087</v>
      </c>
      <c r="M531" s="202">
        <v>28.603430447271236</v>
      </c>
      <c r="N531" s="202">
        <v>4.7132186732186732</v>
      </c>
      <c r="O531" s="10">
        <f t="shared" si="76"/>
        <v>128.24589966138129</v>
      </c>
      <c r="P531" s="11">
        <f t="shared" si="77"/>
        <v>2.9449049715117269E-2</v>
      </c>
    </row>
    <row r="532" spans="1:16" x14ac:dyDescent="0.35">
      <c r="A532" s="9">
        <f t="shared" si="78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74"/>
        <v>8583.89</v>
      </c>
      <c r="G532" s="8"/>
      <c r="H532" s="8"/>
      <c r="I532" s="8">
        <v>144</v>
      </c>
      <c r="J532" s="217">
        <f t="shared" si="79"/>
        <v>3.1155344006923408E-2</v>
      </c>
      <c r="K532" s="209">
        <f t="shared" si="75"/>
        <v>133.39004759844221</v>
      </c>
      <c r="L532" s="202">
        <f t="shared" si="68"/>
        <v>29.345810471657288</v>
      </c>
      <c r="M532" s="202">
        <v>49.034452195322118</v>
      </c>
      <c r="N532" s="202">
        <v>8.07980343980344</v>
      </c>
      <c r="O532" s="10">
        <f t="shared" si="76"/>
        <v>219.85011370522503</v>
      </c>
      <c r="P532" s="11">
        <f t="shared" si="77"/>
        <v>2.5611944433727021E-2</v>
      </c>
    </row>
    <row r="533" spans="1:16" x14ac:dyDescent="0.35">
      <c r="A533" s="9">
        <f t="shared" si="78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74"/>
        <v>4134.84</v>
      </c>
      <c r="G533" s="8"/>
      <c r="H533" s="8"/>
      <c r="I533" s="8">
        <v>70</v>
      </c>
      <c r="J533" s="217">
        <f t="shared" si="79"/>
        <v>1.5144958892254435E-2</v>
      </c>
      <c r="K533" s="209">
        <f t="shared" si="75"/>
        <v>64.842384249242755</v>
      </c>
      <c r="L533" s="202">
        <f t="shared" si="68"/>
        <v>14.265324534833406</v>
      </c>
      <c r="M533" s="202">
        <v>23.836192039392696</v>
      </c>
      <c r="N533" s="202">
        <v>3.9276822276822272</v>
      </c>
      <c r="O533" s="10">
        <f t="shared" si="76"/>
        <v>106.87158305115109</v>
      </c>
      <c r="P533" s="11">
        <f t="shared" si="77"/>
        <v>2.5846606652530954E-2</v>
      </c>
    </row>
    <row r="534" spans="1:16" x14ac:dyDescent="0.35">
      <c r="A534" s="9">
        <f t="shared" si="78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74"/>
        <v>4246.29</v>
      </c>
      <c r="G534" s="8"/>
      <c r="H534" s="8">
        <v>1</v>
      </c>
      <c r="I534" s="8">
        <v>71</v>
      </c>
      <c r="J534" s="217">
        <f t="shared" si="79"/>
        <v>1.5577672003461704E-2</v>
      </c>
      <c r="K534" s="209">
        <f t="shared" si="75"/>
        <v>66.695023799221104</v>
      </c>
      <c r="L534" s="202">
        <f t="shared" si="68"/>
        <v>14.672905235828644</v>
      </c>
      <c r="M534" s="202">
        <v>24.517226097661059</v>
      </c>
      <c r="N534" s="202">
        <v>4.03990171990172</v>
      </c>
      <c r="O534" s="10">
        <f t="shared" si="76"/>
        <v>109.92505685261251</v>
      </c>
      <c r="P534" s="11">
        <f t="shared" si="77"/>
        <v>2.5887317364714259E-2</v>
      </c>
    </row>
    <row r="535" spans="1:16" x14ac:dyDescent="0.35">
      <c r="A535" s="9">
        <f t="shared" si="78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74"/>
        <v>4417.1200000000008</v>
      </c>
      <c r="G535" s="8"/>
      <c r="H535" s="8">
        <v>1</v>
      </c>
      <c r="I535" s="8">
        <v>71</v>
      </c>
      <c r="J535" s="217">
        <f t="shared" si="79"/>
        <v>1.5577672003461704E-2</v>
      </c>
      <c r="K535" s="209">
        <f t="shared" si="75"/>
        <v>66.695023799221104</v>
      </c>
      <c r="L535" s="202">
        <f t="shared" si="68"/>
        <v>14.672905235828644</v>
      </c>
      <c r="M535" s="202">
        <v>24.517226097661059</v>
      </c>
      <c r="N535" s="202">
        <v>4.03990171990172</v>
      </c>
      <c r="O535" s="10">
        <f t="shared" si="76"/>
        <v>109.92505685261251</v>
      </c>
      <c r="P535" s="11">
        <f t="shared" si="77"/>
        <v>2.488613776682827E-2</v>
      </c>
    </row>
    <row r="536" spans="1:16" x14ac:dyDescent="0.35">
      <c r="A536" s="9">
        <f t="shared" si="78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74"/>
        <v>4186.7700000000004</v>
      </c>
      <c r="G536" s="8"/>
      <c r="H536" s="8"/>
      <c r="I536" s="8">
        <v>72</v>
      </c>
      <c r="J536" s="217">
        <f t="shared" si="79"/>
        <v>1.5577672003461704E-2</v>
      </c>
      <c r="K536" s="209">
        <f t="shared" si="75"/>
        <v>66.695023799221104</v>
      </c>
      <c r="L536" s="202">
        <f t="shared" si="68"/>
        <v>14.672905235828644</v>
      </c>
      <c r="M536" s="202">
        <v>24.517226097661059</v>
      </c>
      <c r="N536" s="202">
        <v>4.03990171990172</v>
      </c>
      <c r="O536" s="10">
        <f t="shared" si="76"/>
        <v>109.92505685261251</v>
      </c>
      <c r="P536" s="11">
        <f t="shared" si="77"/>
        <v>2.625533689517516E-2</v>
      </c>
    </row>
    <row r="537" spans="1:16" x14ac:dyDescent="0.35">
      <c r="A537" s="9">
        <f t="shared" si="78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74"/>
        <v>4207.92</v>
      </c>
      <c r="G537" s="8"/>
      <c r="H537" s="8"/>
      <c r="I537" s="8">
        <v>72</v>
      </c>
      <c r="J537" s="217">
        <f t="shared" si="79"/>
        <v>1.5577672003461704E-2</v>
      </c>
      <c r="K537" s="209">
        <f t="shared" si="75"/>
        <v>66.695023799221104</v>
      </c>
      <c r="L537" s="202">
        <f t="shared" si="68"/>
        <v>14.672905235828644</v>
      </c>
      <c r="M537" s="202">
        <v>24.517226097661059</v>
      </c>
      <c r="N537" s="202">
        <v>4.03990171990172</v>
      </c>
      <c r="O537" s="10">
        <f t="shared" si="76"/>
        <v>109.92505685261251</v>
      </c>
      <c r="P537" s="11">
        <f t="shared" si="77"/>
        <v>2.6123371369373115E-2</v>
      </c>
    </row>
    <row r="538" spans="1:16" x14ac:dyDescent="0.35">
      <c r="A538" s="9">
        <f t="shared" si="78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74"/>
        <v>6478.67</v>
      </c>
      <c r="G538" s="8"/>
      <c r="H538" s="8">
        <v>1</v>
      </c>
      <c r="I538" s="8">
        <v>107</v>
      </c>
      <c r="J538" s="217">
        <f t="shared" si="79"/>
        <v>2.3366508005192556E-2</v>
      </c>
      <c r="K538" s="209">
        <f t="shared" si="75"/>
        <v>100.04253569883167</v>
      </c>
      <c r="L538" s="202">
        <f t="shared" si="68"/>
        <v>22.009357853742969</v>
      </c>
      <c r="M538" s="202">
        <v>36.775839146491585</v>
      </c>
      <c r="N538" s="202">
        <v>6.0598525798525804</v>
      </c>
      <c r="O538" s="10">
        <f t="shared" si="76"/>
        <v>164.88758527891881</v>
      </c>
      <c r="P538" s="11">
        <f t="shared" si="77"/>
        <v>2.5450838718273781E-2</v>
      </c>
    </row>
    <row r="539" spans="1:16" x14ac:dyDescent="0.35">
      <c r="A539" s="9">
        <f t="shared" si="78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74"/>
        <v>109.54</v>
      </c>
      <c r="G539" s="8"/>
      <c r="H539" s="8"/>
      <c r="I539" s="8">
        <v>0</v>
      </c>
      <c r="J539" s="217">
        <f t="shared" si="79"/>
        <v>0</v>
      </c>
      <c r="K539" s="209">
        <f t="shared" si="75"/>
        <v>0</v>
      </c>
      <c r="L539" s="202">
        <f t="shared" si="68"/>
        <v>0</v>
      </c>
      <c r="M539" s="202">
        <v>0</v>
      </c>
      <c r="N539" s="202">
        <v>0</v>
      </c>
      <c r="O539" s="10">
        <f t="shared" si="76"/>
        <v>0</v>
      </c>
      <c r="P539" s="11">
        <f t="shared" si="77"/>
        <v>0</v>
      </c>
    </row>
    <row r="540" spans="1:16" x14ac:dyDescent="0.35">
      <c r="A540" s="9">
        <f t="shared" si="78"/>
        <v>13</v>
      </c>
      <c r="B540" s="90" t="s">
        <v>1771</v>
      </c>
      <c r="C540" s="8">
        <f>димвенканали!C540</f>
        <v>103</v>
      </c>
      <c r="D540" s="8">
        <f>димвенканали!D540</f>
        <v>0</v>
      </c>
      <c r="E540" s="8">
        <f>димвенканали!E540</f>
        <v>0</v>
      </c>
      <c r="F540" s="8">
        <f t="shared" si="74"/>
        <v>103</v>
      </c>
      <c r="G540" s="8"/>
      <c r="H540" s="8"/>
      <c r="I540" s="8">
        <v>0</v>
      </c>
      <c r="J540" s="217">
        <f t="shared" si="79"/>
        <v>0</v>
      </c>
      <c r="K540" s="209">
        <f t="shared" si="75"/>
        <v>0</v>
      </c>
      <c r="L540" s="202">
        <f t="shared" si="68"/>
        <v>0</v>
      </c>
      <c r="M540" s="202">
        <v>0</v>
      </c>
      <c r="N540" s="202">
        <v>0</v>
      </c>
      <c r="O540" s="10">
        <f t="shared" si="76"/>
        <v>0</v>
      </c>
      <c r="P540" s="11">
        <f t="shared" si="77"/>
        <v>0</v>
      </c>
    </row>
    <row r="541" spans="1:16" x14ac:dyDescent="0.35">
      <c r="A541" s="9">
        <f t="shared" si="78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 t="shared" si="74"/>
        <v>123.3</v>
      </c>
      <c r="G541" s="8"/>
      <c r="H541" s="8"/>
      <c r="I541" s="8">
        <v>0</v>
      </c>
      <c r="J541" s="217">
        <f t="shared" si="79"/>
        <v>0</v>
      </c>
      <c r="K541" s="209">
        <f t="shared" si="75"/>
        <v>0</v>
      </c>
      <c r="L541" s="202">
        <f t="shared" si="68"/>
        <v>0</v>
      </c>
      <c r="M541" s="202">
        <v>0</v>
      </c>
      <c r="N541" s="202">
        <v>0</v>
      </c>
      <c r="O541" s="10">
        <f t="shared" si="76"/>
        <v>0</v>
      </c>
      <c r="P541" s="11">
        <f t="shared" si="77"/>
        <v>0</v>
      </c>
    </row>
    <row r="542" spans="1:16" x14ac:dyDescent="0.35">
      <c r="A542" s="9">
        <f t="shared" si="78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74"/>
        <v>218.9</v>
      </c>
      <c r="G542" s="8"/>
      <c r="H542" s="8"/>
      <c r="I542" s="8">
        <v>0</v>
      </c>
      <c r="J542" s="217">
        <f t="shared" si="79"/>
        <v>0</v>
      </c>
      <c r="K542" s="209">
        <f t="shared" si="75"/>
        <v>0</v>
      </c>
      <c r="L542" s="202">
        <f t="shared" si="68"/>
        <v>0</v>
      </c>
      <c r="M542" s="202">
        <v>0</v>
      </c>
      <c r="N542" s="202">
        <v>0</v>
      </c>
      <c r="O542" s="10">
        <f t="shared" si="76"/>
        <v>0</v>
      </c>
      <c r="P542" s="11">
        <f t="shared" si="77"/>
        <v>0</v>
      </c>
    </row>
    <row r="543" spans="1:16" x14ac:dyDescent="0.35">
      <c r="A543" s="9">
        <f t="shared" si="78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74"/>
        <v>164.3</v>
      </c>
      <c r="G543" s="8"/>
      <c r="H543" s="8"/>
      <c r="I543" s="8">
        <v>4</v>
      </c>
      <c r="J543" s="217">
        <f t="shared" si="79"/>
        <v>8.6542622241453913E-4</v>
      </c>
      <c r="K543" s="209">
        <f t="shared" si="75"/>
        <v>3.7052790999567282</v>
      </c>
      <c r="L543" s="202">
        <f t="shared" si="68"/>
        <v>0.81516140199048026</v>
      </c>
      <c r="M543" s="202">
        <v>1.3620681165367254</v>
      </c>
      <c r="N543" s="202">
        <v>0.22443898443898444</v>
      </c>
      <c r="O543" s="10">
        <f t="shared" si="76"/>
        <v>6.1069476029229186</v>
      </c>
      <c r="P543" s="11">
        <f t="shared" si="77"/>
        <v>3.7169492409756047E-2</v>
      </c>
    </row>
    <row r="544" spans="1:16" x14ac:dyDescent="0.35">
      <c r="A544" s="9">
        <f t="shared" si="78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74"/>
        <v>250.1</v>
      </c>
      <c r="G544" s="8"/>
      <c r="H544" s="8">
        <v>1</v>
      </c>
      <c r="I544" s="8">
        <v>5</v>
      </c>
      <c r="J544" s="217">
        <f t="shared" si="79"/>
        <v>1.2981393336218088E-3</v>
      </c>
      <c r="K544" s="209">
        <f t="shared" si="75"/>
        <v>5.5579186499350932</v>
      </c>
      <c r="L544" s="202">
        <f t="shared" si="68"/>
        <v>1.2227421029857206</v>
      </c>
      <c r="M544" s="202">
        <v>2.0431021748050879</v>
      </c>
      <c r="N544" s="202">
        <v>0.33665847665847665</v>
      </c>
      <c r="O544" s="10">
        <f t="shared" si="76"/>
        <v>9.1604214043843779</v>
      </c>
      <c r="P544" s="11">
        <f t="shared" si="77"/>
        <v>3.6627034803616065E-2</v>
      </c>
    </row>
    <row r="545" spans="1:16" x14ac:dyDescent="0.35">
      <c r="A545" s="9">
        <f t="shared" si="78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74"/>
        <v>856.6</v>
      </c>
      <c r="G545" s="8"/>
      <c r="H545" s="8"/>
      <c r="I545" s="8">
        <v>21</v>
      </c>
      <c r="J545" s="217">
        <f t="shared" si="79"/>
        <v>4.5434876676763306E-3</v>
      </c>
      <c r="K545" s="209">
        <f t="shared" si="75"/>
        <v>19.452715274772824</v>
      </c>
      <c r="L545" s="202">
        <f t="shared" si="68"/>
        <v>4.2795973604500217</v>
      </c>
      <c r="M545" s="202">
        <v>7.1508576118178091</v>
      </c>
      <c r="N545" s="202">
        <v>1.1783046683046683</v>
      </c>
      <c r="O545" s="10">
        <f t="shared" si="76"/>
        <v>32.061474915345322</v>
      </c>
      <c r="P545" s="11">
        <f t="shared" si="77"/>
        <v>3.7428758948570305E-2</v>
      </c>
    </row>
    <row r="546" spans="1:16" x14ac:dyDescent="0.35">
      <c r="A546" s="9">
        <f t="shared" si="78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74"/>
        <v>212.1</v>
      </c>
      <c r="G546" s="8"/>
      <c r="H546" s="8"/>
      <c r="I546" s="8">
        <v>4</v>
      </c>
      <c r="J546" s="217">
        <f t="shared" si="79"/>
        <v>8.6542622241453913E-4</v>
      </c>
      <c r="K546" s="209">
        <f t="shared" si="75"/>
        <v>3.7052790999567282</v>
      </c>
      <c r="L546" s="202">
        <f t="shared" si="68"/>
        <v>0.81516140199048026</v>
      </c>
      <c r="M546" s="202">
        <v>1.3620681165367254</v>
      </c>
      <c r="N546" s="202">
        <v>0.22443898443898444</v>
      </c>
      <c r="O546" s="10">
        <f t="shared" si="76"/>
        <v>6.1069476029229186</v>
      </c>
      <c r="P546" s="11">
        <f t="shared" si="77"/>
        <v>2.879277511986289E-2</v>
      </c>
    </row>
    <row r="547" spans="1:16" x14ac:dyDescent="0.35">
      <c r="A547" s="9">
        <f t="shared" si="78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74"/>
        <v>773.5</v>
      </c>
      <c r="G547" s="8"/>
      <c r="H547" s="8"/>
      <c r="I547" s="8">
        <v>22</v>
      </c>
      <c r="J547" s="217">
        <f t="shared" si="79"/>
        <v>4.7598442232799649E-3</v>
      </c>
      <c r="K547" s="209">
        <f t="shared" si="75"/>
        <v>20.379035049762006</v>
      </c>
      <c r="L547" s="202">
        <f t="shared" si="68"/>
        <v>4.4833877109476417</v>
      </c>
      <c r="M547" s="202">
        <v>7.4913746409519906</v>
      </c>
      <c r="N547" s="202">
        <v>1.2344144144144142</v>
      </c>
      <c r="O547" s="10">
        <f t="shared" si="76"/>
        <v>33.588211816076054</v>
      </c>
      <c r="P547" s="11">
        <f t="shared" si="77"/>
        <v>4.3423673970363355E-2</v>
      </c>
    </row>
    <row r="548" spans="1:16" x14ac:dyDescent="0.35">
      <c r="A548" s="9">
        <f t="shared" si="78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74"/>
        <v>1431.7</v>
      </c>
      <c r="G548" s="8"/>
      <c r="H548" s="8">
        <v>1</v>
      </c>
      <c r="I548" s="8">
        <v>40</v>
      </c>
      <c r="J548" s="217">
        <f t="shared" si="79"/>
        <v>8.870618779749026E-3</v>
      </c>
      <c r="K548" s="209">
        <f t="shared" si="75"/>
        <v>37.979110774556467</v>
      </c>
      <c r="L548" s="202">
        <f t="shared" si="68"/>
        <v>8.3554043704024235</v>
      </c>
      <c r="M548" s="202">
        <v>13.961198194501435</v>
      </c>
      <c r="N548" s="202">
        <v>2.3004995904995904</v>
      </c>
      <c r="O548" s="10">
        <f t="shared" si="76"/>
        <v>62.596212929959918</v>
      </c>
      <c r="P548" s="11">
        <f t="shared" si="77"/>
        <v>4.3721598749710079E-2</v>
      </c>
    </row>
    <row r="549" spans="1:16" x14ac:dyDescent="0.35">
      <c r="A549" s="9">
        <f t="shared" si="78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74"/>
        <v>1073.5999999999999</v>
      </c>
      <c r="G549" s="8"/>
      <c r="H549" s="8"/>
      <c r="I549" s="8">
        <v>53</v>
      </c>
      <c r="J549" s="217">
        <f t="shared" si="79"/>
        <v>1.1466897446992643E-2</v>
      </c>
      <c r="K549" s="209">
        <f t="shared" si="75"/>
        <v>49.094948074426647</v>
      </c>
      <c r="L549" s="202">
        <f t="shared" si="68"/>
        <v>10.800888576373863</v>
      </c>
      <c r="M549" s="202">
        <v>18.047402544111613</v>
      </c>
      <c r="N549" s="202">
        <v>2.9738165438165436</v>
      </c>
      <c r="O549" s="10">
        <f t="shared" si="76"/>
        <v>80.917055738728664</v>
      </c>
      <c r="P549" s="11">
        <f t="shared" si="77"/>
        <v>7.5369835822213738E-2</v>
      </c>
    </row>
    <row r="550" spans="1:16" x14ac:dyDescent="0.35">
      <c r="A550" s="9">
        <f t="shared" si="78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74"/>
        <v>244.9</v>
      </c>
      <c r="G550" s="8"/>
      <c r="H550" s="8">
        <v>2</v>
      </c>
      <c r="I550" s="8">
        <v>4</v>
      </c>
      <c r="J550" s="217">
        <f t="shared" si="79"/>
        <v>1.2981393336218088E-3</v>
      </c>
      <c r="K550" s="209">
        <f t="shared" si="75"/>
        <v>5.5579186499350932</v>
      </c>
      <c r="L550" s="202">
        <f t="shared" si="68"/>
        <v>1.2227421029857206</v>
      </c>
      <c r="M550" s="202">
        <v>2.0431021748050879</v>
      </c>
      <c r="N550" s="202">
        <v>1.3466339066339066</v>
      </c>
      <c r="O550" s="10">
        <f t="shared" si="76"/>
        <v>10.170396834359808</v>
      </c>
      <c r="P550" s="11">
        <f t="shared" si="77"/>
        <v>4.1528774333849765E-2</v>
      </c>
    </row>
    <row r="551" spans="1:16" x14ac:dyDescent="0.35">
      <c r="A551" s="9">
        <f t="shared" si="78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74"/>
        <v>336.6</v>
      </c>
      <c r="G551" s="8">
        <v>1</v>
      </c>
      <c r="H551" s="8">
        <v>3</v>
      </c>
      <c r="I551" s="8">
        <v>7</v>
      </c>
      <c r="J551" s="217">
        <f t="shared" si="79"/>
        <v>2.3799221116399824E-3</v>
      </c>
      <c r="K551" s="209">
        <f t="shared" si="75"/>
        <v>10.189517524881003</v>
      </c>
      <c r="L551" s="202">
        <f t="shared" si="68"/>
        <v>2.2416938554738208</v>
      </c>
      <c r="M551" s="202">
        <v>3.7456873204759953</v>
      </c>
      <c r="N551" s="202">
        <v>0.61720720720720712</v>
      </c>
      <c r="O551" s="10">
        <f t="shared" si="76"/>
        <v>16.794105908038027</v>
      </c>
      <c r="P551" s="11">
        <f t="shared" si="77"/>
        <v>4.9893362768978093E-2</v>
      </c>
    </row>
    <row r="552" spans="1:16" x14ac:dyDescent="0.35">
      <c r="A552" s="9">
        <f t="shared" si="78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74"/>
        <v>150.80000000000001</v>
      </c>
      <c r="G552" s="8"/>
      <c r="H552" s="8"/>
      <c r="I552" s="8">
        <v>0</v>
      </c>
      <c r="J552" s="217">
        <f t="shared" si="79"/>
        <v>0</v>
      </c>
      <c r="K552" s="209">
        <f t="shared" si="75"/>
        <v>0</v>
      </c>
      <c r="L552" s="202">
        <f t="shared" si="68"/>
        <v>0</v>
      </c>
      <c r="M552" s="202">
        <v>0</v>
      </c>
      <c r="N552" s="202">
        <v>0</v>
      </c>
      <c r="O552" s="10">
        <f t="shared" si="76"/>
        <v>0</v>
      </c>
      <c r="P552" s="11">
        <f t="shared" si="77"/>
        <v>0</v>
      </c>
    </row>
    <row r="553" spans="1:16" x14ac:dyDescent="0.35">
      <c r="A553" s="9">
        <f t="shared" si="78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74"/>
        <v>4825.5600000000004</v>
      </c>
      <c r="G553" s="8"/>
      <c r="H553" s="8"/>
      <c r="I553" s="8">
        <v>80</v>
      </c>
      <c r="J553" s="217">
        <f t="shared" si="79"/>
        <v>1.7308524448290782E-2</v>
      </c>
      <c r="K553" s="209">
        <f t="shared" si="75"/>
        <v>74.105581999134557</v>
      </c>
      <c r="L553" s="202">
        <f t="shared" si="68"/>
        <v>16.303228039809603</v>
      </c>
      <c r="M553" s="202">
        <v>27.241362330734511</v>
      </c>
      <c r="N553" s="202">
        <v>4.4887796887796885</v>
      </c>
      <c r="O553" s="10">
        <f t="shared" si="76"/>
        <v>122.13895205845836</v>
      </c>
      <c r="P553" s="11">
        <f t="shared" si="77"/>
        <v>2.5310834816779471E-2</v>
      </c>
    </row>
    <row r="554" spans="1:16" x14ac:dyDescent="0.35">
      <c r="A554" s="9">
        <f t="shared" si="78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74"/>
        <v>4234.8</v>
      </c>
      <c r="G554" s="8"/>
      <c r="H554" s="8"/>
      <c r="I554" s="8">
        <v>72</v>
      </c>
      <c r="J554" s="217">
        <f t="shared" si="79"/>
        <v>1.5577672003461704E-2</v>
      </c>
      <c r="K554" s="209">
        <f t="shared" si="75"/>
        <v>66.695023799221104</v>
      </c>
      <c r="L554" s="202">
        <f t="shared" si="68"/>
        <v>14.672905235828644</v>
      </c>
      <c r="M554" s="202">
        <v>24.517226097661059</v>
      </c>
      <c r="N554" s="202">
        <v>4.03990171990172</v>
      </c>
      <c r="O554" s="10">
        <f t="shared" si="76"/>
        <v>109.92505685261251</v>
      </c>
      <c r="P554" s="11">
        <f t="shared" si="77"/>
        <v>2.5957555693920022E-2</v>
      </c>
    </row>
    <row r="555" spans="1:16" x14ac:dyDescent="0.35">
      <c r="A555" s="9">
        <f t="shared" si="78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74"/>
        <v>7259.45</v>
      </c>
      <c r="G555" s="8"/>
      <c r="H555" s="8"/>
      <c r="I555" s="8">
        <v>120</v>
      </c>
      <c r="J555" s="217">
        <f t="shared" si="79"/>
        <v>2.5962786672436174E-2</v>
      </c>
      <c r="K555" s="209">
        <f t="shared" si="75"/>
        <v>111.15837299870185</v>
      </c>
      <c r="L555" s="202">
        <f t="shared" si="68"/>
        <v>24.454842059714409</v>
      </c>
      <c r="M555" s="202">
        <v>40.862043496101762</v>
      </c>
      <c r="N555" s="202">
        <v>6.7331695331695336</v>
      </c>
      <c r="O555" s="10">
        <f t="shared" si="76"/>
        <v>183.20842808768754</v>
      </c>
      <c r="P555" s="11">
        <f t="shared" si="77"/>
        <v>2.5237232584794652E-2</v>
      </c>
    </row>
    <row r="556" spans="1:16" x14ac:dyDescent="0.35">
      <c r="A556" s="9">
        <f t="shared" si="78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74"/>
        <v>4310.6400000000003</v>
      </c>
      <c r="G556" s="8"/>
      <c r="H556" s="8"/>
      <c r="I556" s="8">
        <v>72</v>
      </c>
      <c r="J556" s="217">
        <f t="shared" si="79"/>
        <v>1.5577672003461704E-2</v>
      </c>
      <c r="K556" s="209">
        <f t="shared" si="75"/>
        <v>66.695023799221104</v>
      </c>
      <c r="L556" s="202">
        <f t="shared" ref="L556:L613" si="80">K556*0.22</f>
        <v>14.672905235828644</v>
      </c>
      <c r="M556" s="202">
        <v>24.517226097661059</v>
      </c>
      <c r="N556" s="202">
        <v>4.03990171990172</v>
      </c>
      <c r="O556" s="10">
        <f t="shared" si="76"/>
        <v>109.92505685261251</v>
      </c>
      <c r="P556" s="11">
        <f t="shared" si="77"/>
        <v>2.5500866890441443E-2</v>
      </c>
    </row>
    <row r="557" spans="1:16" x14ac:dyDescent="0.35">
      <c r="A557" s="9">
        <f t="shared" si="78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74"/>
        <v>4423.5</v>
      </c>
      <c r="G557" s="8"/>
      <c r="H557" s="8"/>
      <c r="I557" s="8">
        <v>118</v>
      </c>
      <c r="J557" s="217">
        <f t="shared" si="79"/>
        <v>2.5530073561228904E-2</v>
      </c>
      <c r="K557" s="209">
        <f t="shared" si="75"/>
        <v>109.30573344872349</v>
      </c>
      <c r="L557" s="202">
        <f t="shared" si="80"/>
        <v>24.047261358719169</v>
      </c>
      <c r="M557" s="202">
        <v>40.181009437833403</v>
      </c>
      <c r="N557" s="202">
        <v>6.6209500409500412</v>
      </c>
      <c r="O557" s="10">
        <f t="shared" si="76"/>
        <v>180.15495428622611</v>
      </c>
      <c r="P557" s="11">
        <f t="shared" si="77"/>
        <v>4.0726789710913557E-2</v>
      </c>
    </row>
    <row r="558" spans="1:16" x14ac:dyDescent="0.35">
      <c r="A558" s="9">
        <f t="shared" si="78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74"/>
        <v>4220</v>
      </c>
      <c r="G558" s="8">
        <v>1</v>
      </c>
      <c r="H558" s="8"/>
      <c r="I558" s="8">
        <v>163</v>
      </c>
      <c r="J558" s="217">
        <f t="shared" si="79"/>
        <v>3.5482475118996104E-2</v>
      </c>
      <c r="K558" s="209">
        <f t="shared" si="75"/>
        <v>151.91644309822587</v>
      </c>
      <c r="L558" s="202">
        <f t="shared" si="80"/>
        <v>33.421617481609694</v>
      </c>
      <c r="M558" s="202">
        <v>55.84479277800574</v>
      </c>
      <c r="N558" s="202">
        <v>9.2019983619983616</v>
      </c>
      <c r="O558" s="10">
        <f t="shared" ref="O558:O588" si="81">K558+L558+M558+N558</f>
        <v>250.38485171983967</v>
      </c>
      <c r="P558" s="11">
        <f t="shared" ref="P558:P588" si="82">O558/F558</f>
        <v>5.9332903251146839E-2</v>
      </c>
    </row>
    <row r="559" spans="1:16" x14ac:dyDescent="0.35">
      <c r="A559" s="9">
        <f t="shared" si="78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74"/>
        <v>4073.3</v>
      </c>
      <c r="G559" s="8"/>
      <c r="H559" s="8"/>
      <c r="I559" s="8">
        <v>162</v>
      </c>
      <c r="J559" s="217">
        <f t="shared" si="79"/>
        <v>3.5049762007788837E-2</v>
      </c>
      <c r="K559" s="209">
        <f t="shared" si="75"/>
        <v>150.06380354824751</v>
      </c>
      <c r="L559" s="202">
        <f t="shared" si="80"/>
        <v>33.014036780614454</v>
      </c>
      <c r="M559" s="202">
        <v>55.16375871973738</v>
      </c>
      <c r="N559" s="202">
        <v>9.0897788697788702</v>
      </c>
      <c r="O559" s="10">
        <f t="shared" si="81"/>
        <v>247.33137791837822</v>
      </c>
      <c r="P559" s="11">
        <f t="shared" si="82"/>
        <v>6.0720147771678543E-2</v>
      </c>
    </row>
    <row r="560" spans="1:16" x14ac:dyDescent="0.35">
      <c r="A560" s="9">
        <f t="shared" si="78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74"/>
        <v>3931.82</v>
      </c>
      <c r="G560" s="8"/>
      <c r="H560" s="8"/>
      <c r="I560" s="8">
        <v>108</v>
      </c>
      <c r="J560" s="217">
        <f t="shared" si="79"/>
        <v>2.3366508005192556E-2</v>
      </c>
      <c r="K560" s="209">
        <f t="shared" si="75"/>
        <v>100.04253569883167</v>
      </c>
      <c r="L560" s="202">
        <f t="shared" si="80"/>
        <v>22.009357853742969</v>
      </c>
      <c r="M560" s="202">
        <v>36.775839146491585</v>
      </c>
      <c r="N560" s="202">
        <v>6.0598525798525804</v>
      </c>
      <c r="O560" s="10">
        <f t="shared" si="81"/>
        <v>164.88758527891881</v>
      </c>
      <c r="P560" s="11">
        <f t="shared" si="82"/>
        <v>4.1936707499051026E-2</v>
      </c>
    </row>
    <row r="561" spans="1:16" x14ac:dyDescent="0.35">
      <c r="A561" s="9">
        <f t="shared" si="78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74"/>
        <v>4123.59</v>
      </c>
      <c r="G561" s="8"/>
      <c r="H561" s="8"/>
      <c r="I561" s="8">
        <v>72</v>
      </c>
      <c r="J561" s="217">
        <f t="shared" si="79"/>
        <v>1.5577672003461704E-2</v>
      </c>
      <c r="K561" s="209">
        <f t="shared" si="75"/>
        <v>66.695023799221104</v>
      </c>
      <c r="L561" s="202">
        <f t="shared" si="80"/>
        <v>14.672905235828644</v>
      </c>
      <c r="M561" s="202">
        <v>24.517226097661059</v>
      </c>
      <c r="N561" s="202">
        <v>4.03990171990172</v>
      </c>
      <c r="O561" s="10">
        <f t="shared" si="81"/>
        <v>109.92505685261251</v>
      </c>
      <c r="P561" s="11">
        <f t="shared" si="82"/>
        <v>2.6657610686952996E-2</v>
      </c>
    </row>
    <row r="562" spans="1:16" x14ac:dyDescent="0.35">
      <c r="A562" s="9">
        <f t="shared" si="78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74"/>
        <v>4198.01</v>
      </c>
      <c r="G562" s="8"/>
      <c r="H562" s="8"/>
      <c r="I562" s="8">
        <v>72</v>
      </c>
      <c r="J562" s="217">
        <f t="shared" si="79"/>
        <v>1.5577672003461704E-2</v>
      </c>
      <c r="K562" s="209">
        <f t="shared" si="75"/>
        <v>66.695023799221104</v>
      </c>
      <c r="L562" s="202">
        <f t="shared" si="80"/>
        <v>14.672905235828644</v>
      </c>
      <c r="M562" s="202">
        <v>24.517226097661059</v>
      </c>
      <c r="N562" s="202">
        <v>4.03990171990172</v>
      </c>
      <c r="O562" s="10">
        <f t="shared" si="81"/>
        <v>109.92505685261251</v>
      </c>
      <c r="P562" s="11">
        <f t="shared" si="82"/>
        <v>2.6185039304959374E-2</v>
      </c>
    </row>
    <row r="563" spans="1:16" x14ac:dyDescent="0.35">
      <c r="A563" s="9">
        <f t="shared" si="78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74"/>
        <v>4228.12</v>
      </c>
      <c r="G563" s="8"/>
      <c r="H563" s="8"/>
      <c r="I563" s="8">
        <v>72</v>
      </c>
      <c r="J563" s="217">
        <f t="shared" si="79"/>
        <v>1.5577672003461704E-2</v>
      </c>
      <c r="K563" s="209">
        <f t="shared" si="75"/>
        <v>66.695023799221104</v>
      </c>
      <c r="L563" s="202">
        <f t="shared" si="80"/>
        <v>14.672905235828644</v>
      </c>
      <c r="M563" s="202">
        <v>24.517226097661059</v>
      </c>
      <c r="N563" s="202">
        <v>4.03990171990172</v>
      </c>
      <c r="O563" s="10">
        <f t="shared" si="81"/>
        <v>109.92505685261251</v>
      </c>
      <c r="P563" s="11">
        <f t="shared" si="82"/>
        <v>2.5998565994487507E-2</v>
      </c>
    </row>
    <row r="564" spans="1:16" x14ac:dyDescent="0.35">
      <c r="A564" s="9">
        <f t="shared" si="78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74"/>
        <v>4331.46</v>
      </c>
      <c r="G564" s="8"/>
      <c r="H564" s="8"/>
      <c r="I564" s="8">
        <v>72</v>
      </c>
      <c r="J564" s="217">
        <f t="shared" si="79"/>
        <v>1.5577672003461704E-2</v>
      </c>
      <c r="K564" s="209">
        <f t="shared" si="75"/>
        <v>66.695023799221104</v>
      </c>
      <c r="L564" s="202">
        <f t="shared" si="80"/>
        <v>14.672905235828644</v>
      </c>
      <c r="M564" s="202">
        <v>24.517226097661059</v>
      </c>
      <c r="N564" s="202">
        <v>4.03990171990172</v>
      </c>
      <c r="O564" s="10">
        <f t="shared" si="81"/>
        <v>109.92505685261251</v>
      </c>
      <c r="P564" s="11">
        <f t="shared" si="82"/>
        <v>2.5378292043009173E-2</v>
      </c>
    </row>
    <row r="565" spans="1:16" x14ac:dyDescent="0.35">
      <c r="A565" s="9">
        <f t="shared" si="78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74"/>
        <v>6367.69</v>
      </c>
      <c r="G565" s="8"/>
      <c r="H565" s="8"/>
      <c r="I565" s="8">
        <v>108</v>
      </c>
      <c r="J565" s="217">
        <f t="shared" si="79"/>
        <v>2.3366508005192556E-2</v>
      </c>
      <c r="K565" s="209">
        <f t="shared" si="75"/>
        <v>100.04253569883167</v>
      </c>
      <c r="L565" s="202">
        <f t="shared" si="80"/>
        <v>22.009357853742969</v>
      </c>
      <c r="M565" s="202">
        <v>36.775839146491585</v>
      </c>
      <c r="N565" s="202">
        <v>6.0598525798525804</v>
      </c>
      <c r="O565" s="10">
        <f t="shared" si="81"/>
        <v>164.88758527891881</v>
      </c>
      <c r="P565" s="11">
        <f t="shared" si="82"/>
        <v>2.589441151797886E-2</v>
      </c>
    </row>
    <row r="566" spans="1:16" x14ac:dyDescent="0.35">
      <c r="A566" s="9">
        <f t="shared" si="78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74"/>
        <v>168.2</v>
      </c>
      <c r="G566" s="8"/>
      <c r="H566" s="8"/>
      <c r="I566" s="8">
        <v>0</v>
      </c>
      <c r="J566" s="217">
        <f t="shared" si="79"/>
        <v>0</v>
      </c>
      <c r="K566" s="209">
        <f t="shared" si="75"/>
        <v>0</v>
      </c>
      <c r="L566" s="202">
        <f t="shared" si="80"/>
        <v>0</v>
      </c>
      <c r="M566" s="202">
        <v>0</v>
      </c>
      <c r="N566" s="202">
        <v>0</v>
      </c>
      <c r="O566" s="10">
        <f t="shared" si="81"/>
        <v>0</v>
      </c>
      <c r="P566" s="11">
        <f t="shared" si="82"/>
        <v>0</v>
      </c>
    </row>
    <row r="567" spans="1:16" x14ac:dyDescent="0.35">
      <c r="A567" s="9">
        <f t="shared" si="78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74"/>
        <v>35.1</v>
      </c>
      <c r="G567" s="8"/>
      <c r="H567" s="8"/>
      <c r="I567" s="8">
        <v>0</v>
      </c>
      <c r="J567" s="217">
        <f t="shared" si="79"/>
        <v>0</v>
      </c>
      <c r="K567" s="209">
        <f t="shared" si="75"/>
        <v>0</v>
      </c>
      <c r="L567" s="202">
        <f t="shared" si="80"/>
        <v>0</v>
      </c>
      <c r="M567" s="202">
        <v>0</v>
      </c>
      <c r="N567" s="202">
        <v>0</v>
      </c>
      <c r="O567" s="10">
        <f t="shared" si="81"/>
        <v>0</v>
      </c>
      <c r="P567" s="11">
        <f t="shared" si="82"/>
        <v>0</v>
      </c>
    </row>
    <row r="568" spans="1:16" x14ac:dyDescent="0.35">
      <c r="A568" s="9">
        <f t="shared" si="78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74"/>
        <v>6172.16</v>
      </c>
      <c r="G568" s="8"/>
      <c r="H568" s="8"/>
      <c r="I568" s="8">
        <v>106</v>
      </c>
      <c r="J568" s="217">
        <f t="shared" si="79"/>
        <v>2.2933794893985286E-2</v>
      </c>
      <c r="K568" s="209">
        <f t="shared" si="75"/>
        <v>98.189896148853293</v>
      </c>
      <c r="L568" s="202">
        <f t="shared" si="80"/>
        <v>21.601777152747726</v>
      </c>
      <c r="M568" s="202">
        <v>36.094805088223225</v>
      </c>
      <c r="N568" s="202">
        <v>5.9476330876330872</v>
      </c>
      <c r="O568" s="10">
        <f t="shared" si="81"/>
        <v>161.83411147745733</v>
      </c>
      <c r="P568" s="11">
        <f t="shared" si="82"/>
        <v>2.6220012358308491E-2</v>
      </c>
    </row>
    <row r="569" spans="1:16" x14ac:dyDescent="0.35">
      <c r="A569" s="9">
        <f t="shared" si="78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74"/>
        <v>11059.29</v>
      </c>
      <c r="G569" s="8"/>
      <c r="H569" s="8"/>
      <c r="I569" s="8">
        <v>216</v>
      </c>
      <c r="J569" s="217">
        <f t="shared" si="79"/>
        <v>4.6733016010385112E-2</v>
      </c>
      <c r="K569" s="209">
        <f t="shared" si="75"/>
        <v>200.08507139766334</v>
      </c>
      <c r="L569" s="202">
        <f t="shared" si="80"/>
        <v>44.018715707485939</v>
      </c>
      <c r="M569" s="202">
        <v>73.551678292983169</v>
      </c>
      <c r="N569" s="202">
        <v>12.119705159705161</v>
      </c>
      <c r="O569" s="10">
        <f t="shared" si="81"/>
        <v>329.77517055783761</v>
      </c>
      <c r="P569" s="11">
        <f t="shared" si="82"/>
        <v>2.9818837426076862E-2</v>
      </c>
    </row>
    <row r="570" spans="1:16" x14ac:dyDescent="0.35">
      <c r="A570" s="9">
        <f t="shared" si="78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74"/>
        <v>3145.5800000000004</v>
      </c>
      <c r="G570" s="8"/>
      <c r="H570" s="8">
        <v>1</v>
      </c>
      <c r="I570" s="8">
        <v>68</v>
      </c>
      <c r="J570" s="217">
        <f t="shared" si="79"/>
        <v>1.49286023366508E-2</v>
      </c>
      <c r="K570" s="209">
        <f t="shared" si="75"/>
        <v>63.916064474253567</v>
      </c>
      <c r="L570" s="202">
        <f t="shared" si="80"/>
        <v>14.061534184335784</v>
      </c>
      <c r="M570" s="202">
        <v>23.495675010258513</v>
      </c>
      <c r="N570" s="202">
        <v>3.8715724815724815</v>
      </c>
      <c r="O570" s="10">
        <f t="shared" si="81"/>
        <v>105.34484615042035</v>
      </c>
      <c r="P570" s="11">
        <f t="shared" si="82"/>
        <v>3.3489800339021845E-2</v>
      </c>
    </row>
    <row r="571" spans="1:16" x14ac:dyDescent="0.35">
      <c r="A571" s="9">
        <f t="shared" si="78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74"/>
        <v>851.4</v>
      </c>
      <c r="G571" s="8"/>
      <c r="H571" s="8"/>
      <c r="I571" s="8">
        <v>18</v>
      </c>
      <c r="J571" s="217">
        <f t="shared" si="79"/>
        <v>3.894418000865426E-3</v>
      </c>
      <c r="K571" s="209">
        <f t="shared" si="75"/>
        <v>16.673755949805276</v>
      </c>
      <c r="L571" s="202">
        <f t="shared" si="80"/>
        <v>3.668226308957161</v>
      </c>
      <c r="M571" s="202">
        <v>6.1293065244152647</v>
      </c>
      <c r="N571" s="202">
        <v>1.00997542997543</v>
      </c>
      <c r="O571" s="10">
        <f t="shared" si="81"/>
        <v>27.481264213153128</v>
      </c>
      <c r="P571" s="11">
        <f t="shared" si="82"/>
        <v>3.2277735744835716E-2</v>
      </c>
    </row>
    <row r="572" spans="1:16" x14ac:dyDescent="0.35">
      <c r="A572" s="9">
        <f t="shared" si="78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74"/>
        <v>3100.1</v>
      </c>
      <c r="G572" s="8"/>
      <c r="H572" s="8"/>
      <c r="I572" s="8">
        <v>68</v>
      </c>
      <c r="J572" s="217">
        <f t="shared" si="79"/>
        <v>1.4712245781047165E-2</v>
      </c>
      <c r="K572" s="209">
        <f t="shared" si="75"/>
        <v>62.989744699264385</v>
      </c>
      <c r="L572" s="202">
        <f t="shared" si="80"/>
        <v>13.857743833838164</v>
      </c>
      <c r="M572" s="202">
        <v>23.155157981124333</v>
      </c>
      <c r="N572" s="202">
        <v>3.8154627354627353</v>
      </c>
      <c r="O572" s="10">
        <f t="shared" si="81"/>
        <v>103.81810924968961</v>
      </c>
      <c r="P572" s="11">
        <f t="shared" si="82"/>
        <v>3.3488632382726237E-2</v>
      </c>
    </row>
    <row r="573" spans="1:16" x14ac:dyDescent="0.35">
      <c r="A573" s="9">
        <f t="shared" si="78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74"/>
        <v>2324.65</v>
      </c>
      <c r="G573" s="8"/>
      <c r="H573" s="8"/>
      <c r="I573" s="8">
        <v>53</v>
      </c>
      <c r="J573" s="217">
        <f t="shared" si="79"/>
        <v>1.1466897446992643E-2</v>
      </c>
      <c r="K573" s="209">
        <f t="shared" si="75"/>
        <v>49.094948074426647</v>
      </c>
      <c r="L573" s="202">
        <f t="shared" si="80"/>
        <v>10.800888576373863</v>
      </c>
      <c r="M573" s="202">
        <v>18.047402544111613</v>
      </c>
      <c r="N573" s="202">
        <v>2.9738165438165436</v>
      </c>
      <c r="O573" s="10">
        <f t="shared" si="81"/>
        <v>80.917055738728664</v>
      </c>
      <c r="P573" s="11">
        <f t="shared" si="82"/>
        <v>3.480827468166333E-2</v>
      </c>
    </row>
    <row r="574" spans="1:16" x14ac:dyDescent="0.35">
      <c r="A574" s="9">
        <f t="shared" si="78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74"/>
        <v>4512.62</v>
      </c>
      <c r="G574" s="8"/>
      <c r="H574" s="8"/>
      <c r="I574" s="8">
        <v>82</v>
      </c>
      <c r="J574" s="217">
        <f t="shared" si="79"/>
        <v>1.7741237559498052E-2</v>
      </c>
      <c r="K574" s="209">
        <f t="shared" si="75"/>
        <v>75.958221549112935</v>
      </c>
      <c r="L574" s="202">
        <f t="shared" si="80"/>
        <v>16.710808740804847</v>
      </c>
      <c r="M574" s="202">
        <v>27.92239638900287</v>
      </c>
      <c r="N574" s="202">
        <v>4.6009991809991808</v>
      </c>
      <c r="O574" s="10">
        <f t="shared" si="81"/>
        <v>125.19242585991984</v>
      </c>
      <c r="P574" s="11">
        <f t="shared" si="82"/>
        <v>2.7742736117802928E-2</v>
      </c>
    </row>
    <row r="575" spans="1:16" x14ac:dyDescent="0.35">
      <c r="A575" s="9">
        <f t="shared" si="78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74"/>
        <v>11115.95</v>
      </c>
      <c r="G575" s="8"/>
      <c r="H575" s="8"/>
      <c r="I575" s="8">
        <v>212</v>
      </c>
      <c r="J575" s="217">
        <f t="shared" si="79"/>
        <v>4.5867589787970571E-2</v>
      </c>
      <c r="K575" s="209">
        <f t="shared" si="75"/>
        <v>196.37979229770659</v>
      </c>
      <c r="L575" s="202">
        <f t="shared" si="80"/>
        <v>43.203554305495452</v>
      </c>
      <c r="M575" s="202">
        <v>72.18961017644645</v>
      </c>
      <c r="N575" s="202">
        <v>11.895266175266174</v>
      </c>
      <c r="O575" s="10">
        <f t="shared" si="81"/>
        <v>323.66822295491465</v>
      </c>
      <c r="P575" s="11">
        <f t="shared" si="82"/>
        <v>2.9117459412368232E-2</v>
      </c>
    </row>
    <row r="576" spans="1:16" x14ac:dyDescent="0.35">
      <c r="A576" s="9">
        <f t="shared" si="78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74"/>
        <v>3259.72</v>
      </c>
      <c r="G576" s="8"/>
      <c r="H576" s="8"/>
      <c r="I576" s="8">
        <v>68</v>
      </c>
      <c r="J576" s="217">
        <f t="shared" si="79"/>
        <v>1.4712245781047165E-2</v>
      </c>
      <c r="K576" s="209">
        <f t="shared" si="75"/>
        <v>62.989744699264385</v>
      </c>
      <c r="L576" s="202">
        <f t="shared" si="80"/>
        <v>13.857743833838164</v>
      </c>
      <c r="M576" s="202">
        <v>23.155157981124333</v>
      </c>
      <c r="N576" s="202">
        <v>3.8154627354627353</v>
      </c>
      <c r="O576" s="10">
        <f t="shared" si="81"/>
        <v>103.81810924968961</v>
      </c>
      <c r="P576" s="11">
        <f t="shared" si="82"/>
        <v>3.1848781260258432E-2</v>
      </c>
    </row>
    <row r="577" spans="1:16" x14ac:dyDescent="0.35">
      <c r="A577" s="9">
        <f t="shared" si="78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74"/>
        <v>3223.22</v>
      </c>
      <c r="G577" s="8"/>
      <c r="H577" s="8"/>
      <c r="I577" s="8">
        <v>67</v>
      </c>
      <c r="J577" s="217">
        <f t="shared" si="79"/>
        <v>1.449588922544353E-2</v>
      </c>
      <c r="K577" s="209">
        <f t="shared" si="75"/>
        <v>62.063424924275196</v>
      </c>
      <c r="L577" s="202">
        <f t="shared" si="80"/>
        <v>13.653953483340544</v>
      </c>
      <c r="M577" s="202">
        <v>22.814640951990153</v>
      </c>
      <c r="N577" s="202">
        <v>3.7593529893529896</v>
      </c>
      <c r="O577" s="10">
        <f t="shared" si="81"/>
        <v>102.29137234895889</v>
      </c>
      <c r="P577" s="11">
        <f t="shared" si="82"/>
        <v>3.1735771169500965E-2</v>
      </c>
    </row>
    <row r="578" spans="1:16" x14ac:dyDescent="0.35">
      <c r="A578" s="9">
        <f t="shared" si="78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74"/>
        <v>4167.8999999999996</v>
      </c>
      <c r="G578" s="8"/>
      <c r="H578" s="8"/>
      <c r="I578" s="8">
        <v>69</v>
      </c>
      <c r="J578" s="217">
        <f t="shared" si="79"/>
        <v>1.49286023366508E-2</v>
      </c>
      <c r="K578" s="209">
        <f t="shared" si="75"/>
        <v>63.916064474253567</v>
      </c>
      <c r="L578" s="202">
        <f t="shared" si="80"/>
        <v>14.061534184335784</v>
      </c>
      <c r="M578" s="202">
        <v>23.495675010258513</v>
      </c>
      <c r="N578" s="202">
        <v>3.8715724815724815</v>
      </c>
      <c r="O578" s="10">
        <f t="shared" si="81"/>
        <v>105.34484615042035</v>
      </c>
      <c r="P578" s="11">
        <f t="shared" si="82"/>
        <v>2.5275281592749433E-2</v>
      </c>
    </row>
    <row r="579" spans="1:16" x14ac:dyDescent="0.35">
      <c r="A579" s="9">
        <f t="shared" si="78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74"/>
        <v>6158.52</v>
      </c>
      <c r="G579" s="8"/>
      <c r="H579" s="8"/>
      <c r="I579" s="8">
        <v>129</v>
      </c>
      <c r="J579" s="217">
        <f t="shared" si="79"/>
        <v>2.7909995672868886E-2</v>
      </c>
      <c r="K579" s="209">
        <f t="shared" si="75"/>
        <v>119.49525097360448</v>
      </c>
      <c r="L579" s="202">
        <f t="shared" si="80"/>
        <v>26.288955214192988</v>
      </c>
      <c r="M579" s="202">
        <v>43.926696758309397</v>
      </c>
      <c r="N579" s="202">
        <v>7.2381572481572478</v>
      </c>
      <c r="O579" s="10">
        <f t="shared" si="81"/>
        <v>196.94906019426412</v>
      </c>
      <c r="P579" s="11">
        <f t="shared" si="82"/>
        <v>3.1979933522057913E-2</v>
      </c>
    </row>
    <row r="580" spans="1:16" x14ac:dyDescent="0.35">
      <c r="A580" s="9">
        <f t="shared" si="78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74"/>
        <v>3211.24</v>
      </c>
      <c r="G580" s="8"/>
      <c r="H580" s="8"/>
      <c r="I580" s="8">
        <v>70</v>
      </c>
      <c r="J580" s="217">
        <f t="shared" si="79"/>
        <v>1.5144958892254435E-2</v>
      </c>
      <c r="K580" s="209">
        <f t="shared" si="75"/>
        <v>64.842384249242755</v>
      </c>
      <c r="L580" s="202">
        <f t="shared" si="80"/>
        <v>14.265324534833406</v>
      </c>
      <c r="M580" s="202">
        <v>23.836192039392696</v>
      </c>
      <c r="N580" s="202">
        <v>3.9276822276822272</v>
      </c>
      <c r="O580" s="10">
        <f t="shared" si="81"/>
        <v>106.87158305115109</v>
      </c>
      <c r="P580" s="11">
        <f t="shared" si="82"/>
        <v>3.3280472045425162E-2</v>
      </c>
    </row>
    <row r="581" spans="1:16" x14ac:dyDescent="0.35">
      <c r="A581" s="9">
        <f t="shared" si="78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74"/>
        <v>3235.04</v>
      </c>
      <c r="G581" s="8"/>
      <c r="H581" s="8"/>
      <c r="I581" s="8">
        <v>70</v>
      </c>
      <c r="J581" s="217">
        <f t="shared" si="79"/>
        <v>1.5144958892254435E-2</v>
      </c>
      <c r="K581" s="209">
        <f t="shared" si="75"/>
        <v>64.842384249242755</v>
      </c>
      <c r="L581" s="202">
        <f t="shared" si="80"/>
        <v>14.265324534833406</v>
      </c>
      <c r="M581" s="202">
        <v>23.836192039392696</v>
      </c>
      <c r="N581" s="202">
        <v>3.9276822276822272</v>
      </c>
      <c r="O581" s="10">
        <f t="shared" si="81"/>
        <v>106.87158305115109</v>
      </c>
      <c r="P581" s="11">
        <f t="shared" si="82"/>
        <v>3.3035629559804852E-2</v>
      </c>
    </row>
    <row r="582" spans="1:16" s="180" customFormat="1" x14ac:dyDescent="0.35">
      <c r="A582" s="9">
        <f t="shared" si="78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5" si="83">C582+D582+E582</f>
        <v>3508.3</v>
      </c>
      <c r="G582" s="174"/>
      <c r="H582" s="174"/>
      <c r="I582" s="174">
        <v>91</v>
      </c>
      <c r="J582" s="217">
        <f t="shared" si="79"/>
        <v>1.9688446559930767E-2</v>
      </c>
      <c r="K582" s="209">
        <f t="shared" si="75"/>
        <v>84.295099524015583</v>
      </c>
      <c r="L582" s="202">
        <f t="shared" si="80"/>
        <v>18.54492189528343</v>
      </c>
      <c r="M582" s="202">
        <v>30.987049651210505</v>
      </c>
      <c r="N582" s="202">
        <v>7.3440000000000003</v>
      </c>
      <c r="O582" s="175">
        <f t="shared" si="81"/>
        <v>141.1710710705095</v>
      </c>
      <c r="P582" s="176">
        <f t="shared" si="82"/>
        <v>4.0239167423113613E-2</v>
      </c>
    </row>
    <row r="583" spans="1:16" x14ac:dyDescent="0.35">
      <c r="A583" s="9">
        <f t="shared" si="78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83"/>
        <v>76.7</v>
      </c>
      <c r="G583" s="8"/>
      <c r="H583" s="8"/>
      <c r="I583" s="8">
        <v>3</v>
      </c>
      <c r="J583" s="217">
        <f t="shared" si="79"/>
        <v>6.490696668109044E-4</v>
      </c>
      <c r="K583" s="209">
        <f t="shared" ref="K583:K602" si="84">J583*$K$2</f>
        <v>2.7789593249675466</v>
      </c>
      <c r="L583" s="202">
        <f t="shared" si="80"/>
        <v>0.61137105149286031</v>
      </c>
      <c r="M583" s="202">
        <v>1.021551087402544</v>
      </c>
      <c r="N583" s="202">
        <v>0.16832923832923832</v>
      </c>
      <c r="O583" s="10">
        <f t="shared" si="81"/>
        <v>4.580210702192189</v>
      </c>
      <c r="P583" s="11">
        <f t="shared" si="82"/>
        <v>5.9715915282818631E-2</v>
      </c>
    </row>
    <row r="584" spans="1:16" x14ac:dyDescent="0.35">
      <c r="A584" s="9">
        <f t="shared" si="78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83"/>
        <v>329.5</v>
      </c>
      <c r="G584" s="8"/>
      <c r="H584" s="8"/>
      <c r="I584" s="8">
        <v>8</v>
      </c>
      <c r="J584" s="217">
        <f t="shared" si="79"/>
        <v>1.7308524448290783E-3</v>
      </c>
      <c r="K584" s="209">
        <f t="shared" si="84"/>
        <v>7.4105581999134564</v>
      </c>
      <c r="L584" s="202">
        <f t="shared" si="80"/>
        <v>1.6303228039809605</v>
      </c>
      <c r="M584" s="202">
        <v>2.7241362330734509</v>
      </c>
      <c r="N584" s="202">
        <v>0.44887796887796888</v>
      </c>
      <c r="O584" s="10">
        <f t="shared" si="81"/>
        <v>12.213895205845837</v>
      </c>
      <c r="P584" s="11">
        <f t="shared" si="82"/>
        <v>3.7067967240806791E-2</v>
      </c>
    </row>
    <row r="585" spans="1:16" x14ac:dyDescent="0.35">
      <c r="A585" s="9">
        <f t="shared" si="78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83"/>
        <v>329.2</v>
      </c>
      <c r="G585" s="8"/>
      <c r="H585" s="8"/>
      <c r="I585" s="8">
        <v>8</v>
      </c>
      <c r="J585" s="217">
        <f t="shared" si="79"/>
        <v>1.7308524448290783E-3</v>
      </c>
      <c r="K585" s="209">
        <f t="shared" si="84"/>
        <v>7.4105581999134564</v>
      </c>
      <c r="L585" s="202">
        <f t="shared" si="80"/>
        <v>1.6303228039809605</v>
      </c>
      <c r="M585" s="202">
        <v>2.7241362330734509</v>
      </c>
      <c r="N585" s="202">
        <v>0.44887796887796888</v>
      </c>
      <c r="O585" s="10">
        <f t="shared" si="81"/>
        <v>12.213895205845837</v>
      </c>
      <c r="P585" s="11">
        <f t="shared" si="82"/>
        <v>3.7101747283857345E-2</v>
      </c>
    </row>
    <row r="586" spans="1:16" x14ac:dyDescent="0.35">
      <c r="A586" s="9">
        <f t="shared" si="78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83"/>
        <v>325.10000000000002</v>
      </c>
      <c r="G586" s="8"/>
      <c r="H586" s="8"/>
      <c r="I586" s="8">
        <v>8</v>
      </c>
      <c r="J586" s="217">
        <f t="shared" si="79"/>
        <v>1.7308524448290783E-3</v>
      </c>
      <c r="K586" s="209">
        <f t="shared" si="84"/>
        <v>7.4105581999134564</v>
      </c>
      <c r="L586" s="202">
        <f t="shared" si="80"/>
        <v>1.6303228039809605</v>
      </c>
      <c r="M586" s="202">
        <v>2.7241362330734509</v>
      </c>
      <c r="N586" s="202">
        <v>0.44887796887796888</v>
      </c>
      <c r="O586" s="10">
        <f t="shared" si="81"/>
        <v>12.213895205845837</v>
      </c>
      <c r="P586" s="11">
        <f t="shared" si="82"/>
        <v>3.7569656123795252E-2</v>
      </c>
    </row>
    <row r="587" spans="1:16" x14ac:dyDescent="0.35">
      <c r="A587" s="9">
        <f t="shared" si="78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83"/>
        <v>329.3</v>
      </c>
      <c r="G587" s="8"/>
      <c r="H587" s="8"/>
      <c r="I587" s="8">
        <v>8</v>
      </c>
      <c r="J587" s="217">
        <f t="shared" si="79"/>
        <v>1.7308524448290783E-3</v>
      </c>
      <c r="K587" s="209">
        <f t="shared" si="84"/>
        <v>7.4105581999134564</v>
      </c>
      <c r="L587" s="202">
        <f t="shared" si="80"/>
        <v>1.6303228039809605</v>
      </c>
      <c r="M587" s="202">
        <v>2.7241362330734509</v>
      </c>
      <c r="N587" s="202">
        <v>0.44887796887796888</v>
      </c>
      <c r="O587" s="10">
        <f t="shared" si="81"/>
        <v>12.213895205845837</v>
      </c>
      <c r="P587" s="11">
        <f t="shared" si="82"/>
        <v>3.7090480430749577E-2</v>
      </c>
    </row>
    <row r="588" spans="1:16" x14ac:dyDescent="0.35">
      <c r="A588" s="9">
        <f t="shared" si="78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83"/>
        <v>377.4</v>
      </c>
      <c r="G588" s="8"/>
      <c r="H588" s="8"/>
      <c r="I588" s="8">
        <v>8</v>
      </c>
      <c r="J588" s="217">
        <f t="shared" si="79"/>
        <v>1.7308524448290783E-3</v>
      </c>
      <c r="K588" s="209">
        <f t="shared" si="84"/>
        <v>7.4105581999134564</v>
      </c>
      <c r="L588" s="202">
        <f t="shared" si="80"/>
        <v>1.6303228039809605</v>
      </c>
      <c r="M588" s="202">
        <v>2.7241362330734509</v>
      </c>
      <c r="N588" s="202">
        <v>0.44887796887796888</v>
      </c>
      <c r="O588" s="10">
        <f t="shared" si="81"/>
        <v>12.213895205845837</v>
      </c>
      <c r="P588" s="11">
        <f t="shared" si="82"/>
        <v>3.2363262336634439E-2</v>
      </c>
    </row>
    <row r="589" spans="1:16" x14ac:dyDescent="0.35">
      <c r="A589" s="9">
        <f t="shared" si="78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83"/>
        <v>324.31</v>
      </c>
      <c r="G589" s="8"/>
      <c r="H589" s="8"/>
      <c r="I589" s="8">
        <v>8</v>
      </c>
      <c r="J589" s="217">
        <f t="shared" si="79"/>
        <v>1.7308524448290783E-3</v>
      </c>
      <c r="K589" s="209">
        <f t="shared" si="84"/>
        <v>7.4105581999134564</v>
      </c>
      <c r="L589" s="202">
        <f t="shared" si="80"/>
        <v>1.6303228039809605</v>
      </c>
      <c r="M589" s="202">
        <v>2.7241362330734509</v>
      </c>
      <c r="N589" s="202">
        <v>0.44887796887796888</v>
      </c>
      <c r="O589" s="10">
        <f t="shared" ref="O589:O602" si="85">K589+L589+M589+N589</f>
        <v>12.213895205845837</v>
      </c>
      <c r="P589" s="11">
        <f t="shared" ref="P589:P603" si="86">O589/F589</f>
        <v>3.7661173586524738E-2</v>
      </c>
    </row>
    <row r="590" spans="1:16" x14ac:dyDescent="0.35">
      <c r="A590" s="9">
        <f t="shared" si="78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83"/>
        <v>332</v>
      </c>
      <c r="G590" s="8"/>
      <c r="H590" s="8"/>
      <c r="I590" s="8">
        <v>8</v>
      </c>
      <c r="J590" s="217">
        <f t="shared" si="79"/>
        <v>1.7308524448290783E-3</v>
      </c>
      <c r="K590" s="209">
        <f t="shared" si="84"/>
        <v>7.4105581999134564</v>
      </c>
      <c r="L590" s="202">
        <f t="shared" si="80"/>
        <v>1.6303228039809605</v>
      </c>
      <c r="M590" s="202">
        <v>2.7241362330734509</v>
      </c>
      <c r="N590" s="202">
        <v>0.44887796887796888</v>
      </c>
      <c r="O590" s="10">
        <f t="shared" si="85"/>
        <v>12.213895205845837</v>
      </c>
      <c r="P590" s="11">
        <f t="shared" si="86"/>
        <v>3.6788840981463365E-2</v>
      </c>
    </row>
    <row r="591" spans="1:16" x14ac:dyDescent="0.35">
      <c r="A591" s="9">
        <f t="shared" si="78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83"/>
        <v>309.2</v>
      </c>
      <c r="G591" s="8"/>
      <c r="H591" s="8"/>
      <c r="I591" s="8">
        <v>8</v>
      </c>
      <c r="J591" s="217">
        <f t="shared" si="79"/>
        <v>1.7308524448290783E-3</v>
      </c>
      <c r="K591" s="209">
        <f t="shared" si="84"/>
        <v>7.4105581999134564</v>
      </c>
      <c r="L591" s="202">
        <f t="shared" si="80"/>
        <v>1.6303228039809605</v>
      </c>
      <c r="M591" s="202">
        <v>2.7241362330734509</v>
      </c>
      <c r="N591" s="202">
        <v>0.44887796887796888</v>
      </c>
      <c r="O591" s="10">
        <f t="shared" si="85"/>
        <v>12.213895205845837</v>
      </c>
      <c r="P591" s="11">
        <f t="shared" si="86"/>
        <v>3.9501601571299602E-2</v>
      </c>
    </row>
    <row r="592" spans="1:16" x14ac:dyDescent="0.35">
      <c r="A592" s="9">
        <f t="shared" si="78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83"/>
        <v>6690.05</v>
      </c>
      <c r="G592" s="8"/>
      <c r="H592" s="8"/>
      <c r="I592" s="24">
        <v>108</v>
      </c>
      <c r="J592" s="217">
        <f t="shared" si="79"/>
        <v>2.3366508005192556E-2</v>
      </c>
      <c r="K592" s="209">
        <f t="shared" si="84"/>
        <v>100.04253569883167</v>
      </c>
      <c r="L592" s="202">
        <f t="shared" si="80"/>
        <v>22.009357853742969</v>
      </c>
      <c r="M592" s="202">
        <v>36.775839146491585</v>
      </c>
      <c r="N592" s="202">
        <v>6.0598525798525804</v>
      </c>
      <c r="O592" s="10">
        <f t="shared" si="85"/>
        <v>164.88758527891881</v>
      </c>
      <c r="P592" s="11">
        <f t="shared" si="86"/>
        <v>2.4646689528317247E-2</v>
      </c>
    </row>
    <row r="593" spans="1:16" x14ac:dyDescent="0.35">
      <c r="A593" s="9">
        <f t="shared" ref="A593:A602" si="87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83"/>
        <v>7080.5</v>
      </c>
      <c r="G593" s="8"/>
      <c r="H593" s="8"/>
      <c r="I593" s="8">
        <v>139</v>
      </c>
      <c r="J593" s="217">
        <f t="shared" ref="J593:J602" si="88">1/4622*(I593+H593+G593)</f>
        <v>3.0073561228905234E-2</v>
      </c>
      <c r="K593" s="209">
        <f t="shared" si="84"/>
        <v>128.75844872349631</v>
      </c>
      <c r="L593" s="202">
        <f t="shared" si="80"/>
        <v>28.326858719169188</v>
      </c>
      <c r="M593" s="202">
        <v>47.331867049651215</v>
      </c>
      <c r="N593" s="202">
        <v>7.7992547092547087</v>
      </c>
      <c r="O593" s="10">
        <f t="shared" si="85"/>
        <v>212.21642920157143</v>
      </c>
      <c r="P593" s="11">
        <f t="shared" si="86"/>
        <v>2.9971955257619014E-2</v>
      </c>
    </row>
    <row r="594" spans="1:16" x14ac:dyDescent="0.35">
      <c r="A594" s="9">
        <f t="shared" si="87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83"/>
        <v>1902.1</v>
      </c>
      <c r="G594" s="8"/>
      <c r="H594" s="8"/>
      <c r="I594" s="8">
        <v>30</v>
      </c>
      <c r="J594" s="217">
        <f t="shared" si="88"/>
        <v>6.4906966681090436E-3</v>
      </c>
      <c r="K594" s="209">
        <f t="shared" si="84"/>
        <v>27.789593249675463</v>
      </c>
      <c r="L594" s="202">
        <f t="shared" si="80"/>
        <v>6.1137105149286022</v>
      </c>
      <c r="M594" s="202">
        <v>10.215510874025441</v>
      </c>
      <c r="N594" s="202">
        <v>1.6832923832923834</v>
      </c>
      <c r="O594" s="10">
        <f t="shared" si="85"/>
        <v>45.802107021921884</v>
      </c>
      <c r="P594" s="11">
        <f t="shared" si="86"/>
        <v>2.4079757647821821E-2</v>
      </c>
    </row>
    <row r="595" spans="1:16" x14ac:dyDescent="0.35">
      <c r="A595" s="9">
        <f t="shared" si="87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83"/>
        <v>2315.9899999999998</v>
      </c>
      <c r="G595" s="8"/>
      <c r="H595" s="8"/>
      <c r="I595" s="8">
        <v>43</v>
      </c>
      <c r="J595" s="217">
        <f t="shared" si="88"/>
        <v>9.3033318909562963E-3</v>
      </c>
      <c r="K595" s="209">
        <f t="shared" si="84"/>
        <v>39.831750324534831</v>
      </c>
      <c r="L595" s="202">
        <f t="shared" si="80"/>
        <v>8.7629850713976634</v>
      </c>
      <c r="M595" s="202">
        <v>14.6422322527698</v>
      </c>
      <c r="N595" s="202">
        <v>2.4127190827190823</v>
      </c>
      <c r="O595" s="10">
        <f t="shared" si="85"/>
        <v>65.649686731421383</v>
      </c>
      <c r="P595" s="11">
        <f t="shared" si="86"/>
        <v>2.8346273831675175E-2</v>
      </c>
    </row>
    <row r="596" spans="1:16" x14ac:dyDescent="0.35">
      <c r="A596" s="9">
        <f t="shared" si="87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83"/>
        <v>2390.8000000000002</v>
      </c>
      <c r="G596" s="8"/>
      <c r="H596" s="8"/>
      <c r="I596" s="8">
        <v>49</v>
      </c>
      <c r="J596" s="217">
        <f t="shared" si="88"/>
        <v>1.0601471224578104E-2</v>
      </c>
      <c r="K596" s="209">
        <f t="shared" si="84"/>
        <v>45.38966897446992</v>
      </c>
      <c r="L596" s="202">
        <f t="shared" si="80"/>
        <v>9.9857271743833831</v>
      </c>
      <c r="M596" s="202">
        <v>16.685334427574887</v>
      </c>
      <c r="N596" s="202">
        <v>2.7493775593775598</v>
      </c>
      <c r="O596" s="10">
        <f t="shared" si="85"/>
        <v>74.810108135805763</v>
      </c>
      <c r="P596" s="11">
        <f t="shared" si="86"/>
        <v>3.1290826558392902E-2</v>
      </c>
    </row>
    <row r="597" spans="1:16" x14ac:dyDescent="0.35">
      <c r="A597" s="9">
        <f t="shared" si="87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83"/>
        <v>2393.3000000000002</v>
      </c>
      <c r="G597" s="8"/>
      <c r="H597" s="8"/>
      <c r="I597" s="8">
        <v>40</v>
      </c>
      <c r="J597" s="217">
        <f t="shared" si="88"/>
        <v>8.6542622241453909E-3</v>
      </c>
      <c r="K597" s="209">
        <f t="shared" si="84"/>
        <v>37.052790999567279</v>
      </c>
      <c r="L597" s="202">
        <f t="shared" si="80"/>
        <v>8.1516140199048017</v>
      </c>
      <c r="M597" s="202">
        <v>13.620681165367255</v>
      </c>
      <c r="N597" s="202">
        <v>2.2443898443898442</v>
      </c>
      <c r="O597" s="10">
        <f t="shared" si="85"/>
        <v>61.069476029229179</v>
      </c>
      <c r="P597" s="11">
        <f t="shared" si="86"/>
        <v>2.5516849550507321E-2</v>
      </c>
    </row>
    <row r="598" spans="1:16" x14ac:dyDescent="0.35">
      <c r="A598" s="9">
        <f t="shared" si="87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83"/>
        <v>3729.61</v>
      </c>
      <c r="G598" s="8"/>
      <c r="H598" s="8"/>
      <c r="I598" s="8">
        <v>80</v>
      </c>
      <c r="J598" s="217">
        <f t="shared" si="88"/>
        <v>1.7308524448290782E-2</v>
      </c>
      <c r="K598" s="209">
        <f t="shared" si="84"/>
        <v>74.105581999134557</v>
      </c>
      <c r="L598" s="202">
        <f t="shared" si="80"/>
        <v>16.303228039809603</v>
      </c>
      <c r="M598" s="202">
        <v>27.241362330734511</v>
      </c>
      <c r="N598" s="202">
        <v>4.4887796887796885</v>
      </c>
      <c r="O598" s="10">
        <f t="shared" si="85"/>
        <v>122.13895205845836</v>
      </c>
      <c r="P598" s="11">
        <f t="shared" si="86"/>
        <v>3.2748451462340122E-2</v>
      </c>
    </row>
    <row r="599" spans="1:16" x14ac:dyDescent="0.35">
      <c r="A599" s="9">
        <f t="shared" si="87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83"/>
        <v>4033.36</v>
      </c>
      <c r="G599" s="8"/>
      <c r="H599" s="8"/>
      <c r="I599" s="8">
        <v>131</v>
      </c>
      <c r="J599" s="217">
        <f t="shared" si="88"/>
        <v>2.8342708784076156E-2</v>
      </c>
      <c r="K599" s="209">
        <f t="shared" si="84"/>
        <v>121.34789052358285</v>
      </c>
      <c r="L599" s="202">
        <f t="shared" si="80"/>
        <v>26.696535915188228</v>
      </c>
      <c r="M599" s="202">
        <v>44.607730816577757</v>
      </c>
      <c r="N599" s="202">
        <v>7.3503767403767402</v>
      </c>
      <c r="O599" s="10">
        <f t="shared" si="85"/>
        <v>200.00253399572554</v>
      </c>
      <c r="P599" s="11">
        <f t="shared" si="86"/>
        <v>4.958707727446237E-2</v>
      </c>
    </row>
    <row r="600" spans="1:16" x14ac:dyDescent="0.35">
      <c r="A600" s="9">
        <f t="shared" si="87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83"/>
        <v>3448.7</v>
      </c>
      <c r="G600" s="8"/>
      <c r="H600" s="8"/>
      <c r="I600" s="8">
        <v>60</v>
      </c>
      <c r="J600" s="217">
        <f t="shared" si="88"/>
        <v>1.2981393336218087E-2</v>
      </c>
      <c r="K600" s="209">
        <f t="shared" si="84"/>
        <v>55.579186499350925</v>
      </c>
      <c r="L600" s="202">
        <f t="shared" si="80"/>
        <v>12.227421029857204</v>
      </c>
      <c r="M600" s="202">
        <v>20.431021748050881</v>
      </c>
      <c r="N600" s="202">
        <v>3.3665847665847668</v>
      </c>
      <c r="O600" s="10">
        <f t="shared" si="85"/>
        <v>91.604214043843768</v>
      </c>
      <c r="P600" s="11">
        <f t="shared" si="86"/>
        <v>2.6561954952255568E-2</v>
      </c>
    </row>
    <row r="601" spans="1:16" x14ac:dyDescent="0.35">
      <c r="A601" s="9">
        <f t="shared" si="87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83"/>
        <v>6256.34</v>
      </c>
      <c r="G601" s="8"/>
      <c r="H601" s="8"/>
      <c r="I601" s="8">
        <v>129</v>
      </c>
      <c r="J601" s="217">
        <f t="shared" si="88"/>
        <v>2.7909995672868886E-2</v>
      </c>
      <c r="K601" s="209">
        <f t="shared" si="84"/>
        <v>119.49525097360448</v>
      </c>
      <c r="L601" s="202">
        <f t="shared" si="80"/>
        <v>26.288955214192988</v>
      </c>
      <c r="M601" s="202">
        <v>43.926696758309397</v>
      </c>
      <c r="N601" s="202">
        <v>7.2381572481572478</v>
      </c>
      <c r="O601" s="10">
        <f t="shared" si="85"/>
        <v>196.94906019426412</v>
      </c>
      <c r="P601" s="11">
        <f t="shared" si="86"/>
        <v>3.1479916403882161E-2</v>
      </c>
    </row>
    <row r="602" spans="1:16" x14ac:dyDescent="0.35">
      <c r="A602" s="9">
        <f t="shared" si="87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83"/>
        <v>3393.78</v>
      </c>
      <c r="G602" s="8"/>
      <c r="H602" s="8"/>
      <c r="I602" s="8">
        <v>120</v>
      </c>
      <c r="J602" s="217">
        <f t="shared" si="88"/>
        <v>2.5962786672436174E-2</v>
      </c>
      <c r="K602" s="209">
        <f t="shared" si="84"/>
        <v>111.15837299870185</v>
      </c>
      <c r="L602" s="202">
        <f t="shared" si="80"/>
        <v>24.454842059714409</v>
      </c>
      <c r="M602" s="202">
        <v>40.862043496101762</v>
      </c>
      <c r="N602" s="202">
        <v>6.7331695331695336</v>
      </c>
      <c r="O602" s="10">
        <f t="shared" si="85"/>
        <v>183.20842808768754</v>
      </c>
      <c r="P602" s="69">
        <f t="shared" si="86"/>
        <v>5.3983590005152814E-2</v>
      </c>
    </row>
    <row r="603" spans="1:16" ht="18" x14ac:dyDescent="0.4">
      <c r="A603" s="9"/>
      <c r="B603" s="13" t="s">
        <v>1698</v>
      </c>
      <c r="C603" s="15">
        <f t="shared" ref="C603:M603" si="89">SUM(C528:C602)</f>
        <v>225620.44999999995</v>
      </c>
      <c r="D603" s="15">
        <f t="shared" si="89"/>
        <v>463.5</v>
      </c>
      <c r="E603" s="15">
        <f t="shared" si="89"/>
        <v>1133.9000000000001</v>
      </c>
      <c r="F603" s="15">
        <f t="shared" si="89"/>
        <v>227217.84999999992</v>
      </c>
      <c r="G603" s="297">
        <f t="shared" si="89"/>
        <v>2</v>
      </c>
      <c r="H603" s="297">
        <f t="shared" si="89"/>
        <v>11</v>
      </c>
      <c r="I603" s="297">
        <f t="shared" si="89"/>
        <v>4609</v>
      </c>
      <c r="J603" s="199">
        <f t="shared" si="89"/>
        <v>1</v>
      </c>
      <c r="K603" s="199">
        <f t="shared" si="89"/>
        <v>4281.45</v>
      </c>
      <c r="L603" s="199">
        <f t="shared" si="89"/>
        <v>941.91900000000032</v>
      </c>
      <c r="M603" s="341">
        <f t="shared" si="89"/>
        <v>1573.8697086581867</v>
      </c>
      <c r="N603" s="199">
        <v>279.26392723169323</v>
      </c>
      <c r="O603" s="15">
        <f>SUM(O528:O602)</f>
        <v>7059.8259437114211</v>
      </c>
      <c r="P603" s="16">
        <f t="shared" si="86"/>
        <v>3.107073649236371E-2</v>
      </c>
    </row>
    <row r="604" spans="1:16" ht="18" x14ac:dyDescent="0.4">
      <c r="A604" s="9"/>
      <c r="B604" s="7" t="s">
        <v>58</v>
      </c>
      <c r="C604" s="8"/>
      <c r="D604" s="8"/>
      <c r="E604" s="8"/>
      <c r="F604" s="8"/>
      <c r="G604" s="8"/>
      <c r="H604" s="8"/>
      <c r="I604" s="330">
        <v>4622</v>
      </c>
      <c r="J604" s="195"/>
      <c r="K604" s="195"/>
      <c r="L604" s="202">
        <f t="shared" si="80"/>
        <v>0</v>
      </c>
      <c r="M604" s="202"/>
      <c r="N604" s="195"/>
      <c r="O604" s="8"/>
      <c r="P604" s="11"/>
    </row>
    <row r="605" spans="1:16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si="83"/>
        <v>399.3</v>
      </c>
      <c r="G605" s="8"/>
      <c r="H605" s="8"/>
      <c r="I605" s="8">
        <v>8</v>
      </c>
      <c r="J605" s="217">
        <f>2/4060*(I605+H605+G605)</f>
        <v>3.9408866995073889E-3</v>
      </c>
      <c r="K605" s="209">
        <f t="shared" ref="K605:K664" si="90">J605*$K$2</f>
        <v>16.87270935960591</v>
      </c>
      <c r="L605" s="202">
        <f t="shared" si="80"/>
        <v>3.7119960591133001</v>
      </c>
      <c r="M605" s="202">
        <v>5.7785386943363592</v>
      </c>
      <c r="N605" s="202">
        <v>0.70311738293778059</v>
      </c>
      <c r="O605" s="10">
        <f t="shared" ref="O605:O636" si="91">K605+L605+M605+N605</f>
        <v>27.066361495993348</v>
      </c>
      <c r="P605" s="11">
        <f t="shared" ref="P605:P636" si="92">O605/F605</f>
        <v>6.778452666164124E-2</v>
      </c>
    </row>
    <row r="606" spans="1:16" x14ac:dyDescent="0.35">
      <c r="A606" s="9">
        <f t="shared" ref="A606:A669" si="93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ref="F606:F662" si="94">C606+D606+E606</f>
        <v>4745.5</v>
      </c>
      <c r="G606" s="8">
        <v>3</v>
      </c>
      <c r="H606" s="8"/>
      <c r="I606" s="8">
        <v>105</v>
      </c>
      <c r="J606" s="217">
        <f t="shared" ref="J606:J669" si="95">2/4060*(I606+H606+G606)</f>
        <v>5.3201970443349747E-2</v>
      </c>
      <c r="K606" s="209">
        <f t="shared" si="90"/>
        <v>227.78157635467977</v>
      </c>
      <c r="L606" s="202">
        <f t="shared" si="80"/>
        <v>50.11194679802955</v>
      </c>
      <c r="M606" s="202">
        <v>78.010272373540872</v>
      </c>
      <c r="N606" s="202">
        <v>9.4920846696600378</v>
      </c>
      <c r="O606" s="10">
        <f t="shared" si="91"/>
        <v>365.39588019591025</v>
      </c>
      <c r="P606" s="11">
        <f t="shared" si="92"/>
        <v>7.6998394309537505E-2</v>
      </c>
    </row>
    <row r="607" spans="1:16" x14ac:dyDescent="0.35">
      <c r="A607" s="9">
        <f t="shared" si="93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94"/>
        <v>418.7</v>
      </c>
      <c r="G607" s="8"/>
      <c r="H607" s="8"/>
      <c r="I607" s="8">
        <v>8</v>
      </c>
      <c r="J607" s="217">
        <f t="shared" si="95"/>
        <v>3.9408866995073889E-3</v>
      </c>
      <c r="K607" s="209">
        <f t="shared" si="90"/>
        <v>16.87270935960591</v>
      </c>
      <c r="L607" s="202">
        <f t="shared" si="80"/>
        <v>3.7119960591133001</v>
      </c>
      <c r="M607" s="202">
        <v>5.7785386943363592</v>
      </c>
      <c r="N607" s="202">
        <v>0.70311738293778059</v>
      </c>
      <c r="O607" s="10">
        <f t="shared" si="91"/>
        <v>27.066361495993348</v>
      </c>
      <c r="P607" s="11">
        <f t="shared" si="92"/>
        <v>6.4643805817992242E-2</v>
      </c>
    </row>
    <row r="608" spans="1:16" x14ac:dyDescent="0.35">
      <c r="A608" s="9">
        <f t="shared" si="93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94"/>
        <v>1518.6</v>
      </c>
      <c r="G608" s="8">
        <v>1</v>
      </c>
      <c r="H608" s="8"/>
      <c r="I608" s="8">
        <v>29</v>
      </c>
      <c r="J608" s="217">
        <f t="shared" si="95"/>
        <v>1.4778325123152709E-2</v>
      </c>
      <c r="K608" s="209">
        <f t="shared" si="90"/>
        <v>63.272660098522159</v>
      </c>
      <c r="L608" s="202">
        <f t="shared" si="80"/>
        <v>13.919985221674875</v>
      </c>
      <c r="M608" s="202">
        <v>21.669520103761347</v>
      </c>
      <c r="N608" s="202">
        <v>2.6366901860166769</v>
      </c>
      <c r="O608" s="10">
        <f t="shared" si="91"/>
        <v>101.49885560997505</v>
      </c>
      <c r="P608" s="11">
        <f t="shared" si="92"/>
        <v>6.6837123409703061E-2</v>
      </c>
    </row>
    <row r="609" spans="1:16" x14ac:dyDescent="0.35">
      <c r="A609" s="9">
        <f t="shared" si="93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94"/>
        <v>1507.3</v>
      </c>
      <c r="G609" s="8"/>
      <c r="H609" s="8"/>
      <c r="I609" s="8">
        <v>32</v>
      </c>
      <c r="J609" s="217">
        <f t="shared" si="95"/>
        <v>1.5763546798029555E-2</v>
      </c>
      <c r="K609" s="209">
        <f t="shared" si="90"/>
        <v>67.49083743842364</v>
      </c>
      <c r="L609" s="202">
        <f t="shared" si="80"/>
        <v>14.8479842364532</v>
      </c>
      <c r="M609" s="202">
        <v>23.114154777345437</v>
      </c>
      <c r="N609" s="202">
        <v>2.8124695317511224</v>
      </c>
      <c r="O609" s="10">
        <f t="shared" si="91"/>
        <v>108.26544598397339</v>
      </c>
      <c r="P609" s="11">
        <f t="shared" si="92"/>
        <v>7.1827403956726196E-2</v>
      </c>
    </row>
    <row r="610" spans="1:16" x14ac:dyDescent="0.35">
      <c r="A610" s="9">
        <f t="shared" si="93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94"/>
        <v>512.9</v>
      </c>
      <c r="G610" s="8"/>
      <c r="H610" s="8"/>
      <c r="I610" s="8">
        <v>15</v>
      </c>
      <c r="J610" s="217">
        <f t="shared" si="95"/>
        <v>7.3891625615763543E-3</v>
      </c>
      <c r="K610" s="209">
        <f t="shared" si="90"/>
        <v>31.63633004926108</v>
      </c>
      <c r="L610" s="202">
        <f t="shared" si="80"/>
        <v>6.9599926108374373</v>
      </c>
      <c r="M610" s="202">
        <v>10.834760051880673</v>
      </c>
      <c r="N610" s="202">
        <v>1.3183450930083385</v>
      </c>
      <c r="O610" s="10">
        <f t="shared" si="91"/>
        <v>50.749427804987526</v>
      </c>
      <c r="P610" s="11">
        <f t="shared" si="92"/>
        <v>9.8946047582350413E-2</v>
      </c>
    </row>
    <row r="611" spans="1:16" x14ac:dyDescent="0.35">
      <c r="A611" s="9">
        <f t="shared" si="93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94"/>
        <v>304.10000000000002</v>
      </c>
      <c r="G611" s="8"/>
      <c r="H611" s="8"/>
      <c r="I611" s="8">
        <v>8</v>
      </c>
      <c r="J611" s="217">
        <f t="shared" si="95"/>
        <v>3.9408866995073889E-3</v>
      </c>
      <c r="K611" s="209">
        <f t="shared" si="90"/>
        <v>16.87270935960591</v>
      </c>
      <c r="L611" s="202">
        <f t="shared" si="80"/>
        <v>3.7119960591133001</v>
      </c>
      <c r="M611" s="202">
        <v>5.7785386943363592</v>
      </c>
      <c r="N611" s="202">
        <v>0.70311738293778059</v>
      </c>
      <c r="O611" s="10">
        <f t="shared" si="91"/>
        <v>27.066361495993348</v>
      </c>
      <c r="P611" s="11">
        <f t="shared" si="92"/>
        <v>8.9004805971697951E-2</v>
      </c>
    </row>
    <row r="612" spans="1:16" x14ac:dyDescent="0.35">
      <c r="A612" s="9">
        <f t="shared" si="93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94"/>
        <v>288.5</v>
      </c>
      <c r="G612" s="8"/>
      <c r="H612" s="8"/>
      <c r="I612" s="8">
        <v>8</v>
      </c>
      <c r="J612" s="217">
        <f t="shared" si="95"/>
        <v>3.9408866995073889E-3</v>
      </c>
      <c r="K612" s="209">
        <f t="shared" si="90"/>
        <v>16.87270935960591</v>
      </c>
      <c r="L612" s="202">
        <f t="shared" si="80"/>
        <v>3.7119960591133001</v>
      </c>
      <c r="M612" s="202">
        <v>5.7785386943363592</v>
      </c>
      <c r="N612" s="202">
        <v>0.70311738293778059</v>
      </c>
      <c r="O612" s="10">
        <f t="shared" si="91"/>
        <v>27.066361495993348</v>
      </c>
      <c r="P612" s="11">
        <f t="shared" si="92"/>
        <v>9.3817544180219578E-2</v>
      </c>
    </row>
    <row r="613" spans="1:16" x14ac:dyDescent="0.35">
      <c r="A613" s="9">
        <f t="shared" si="93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94"/>
        <v>3428.74</v>
      </c>
      <c r="G613" s="8"/>
      <c r="H613" s="8"/>
      <c r="I613" s="8">
        <v>54</v>
      </c>
      <c r="J613" s="217">
        <f t="shared" si="95"/>
        <v>2.6600985221674874E-2</v>
      </c>
      <c r="K613" s="209">
        <f t="shared" si="90"/>
        <v>113.89078817733989</v>
      </c>
      <c r="L613" s="202">
        <f t="shared" si="80"/>
        <v>25.055973399014775</v>
      </c>
      <c r="M613" s="202">
        <v>39.005136186770436</v>
      </c>
      <c r="N613" s="202">
        <v>4.7460423348300189</v>
      </c>
      <c r="O613" s="10">
        <f t="shared" si="91"/>
        <v>182.69794009795513</v>
      </c>
      <c r="P613" s="11">
        <f t="shared" si="92"/>
        <v>5.3284279384833828E-2</v>
      </c>
    </row>
    <row r="614" spans="1:16" x14ac:dyDescent="0.35">
      <c r="A614" s="9">
        <f t="shared" si="93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94"/>
        <v>3234.7</v>
      </c>
      <c r="G614" s="8"/>
      <c r="H614" s="8">
        <v>4</v>
      </c>
      <c r="I614" s="8">
        <v>74</v>
      </c>
      <c r="J614" s="217">
        <f t="shared" si="95"/>
        <v>3.8423645320197042E-2</v>
      </c>
      <c r="K614" s="209">
        <f t="shared" si="90"/>
        <v>164.50891625615762</v>
      </c>
      <c r="L614" s="202">
        <f t="shared" ref="L614:L672" si="96">K614*0.22</f>
        <v>36.191961576354679</v>
      </c>
      <c r="M614" s="202">
        <v>56.340752269779507</v>
      </c>
      <c r="N614" s="202">
        <v>6.8553944836433605</v>
      </c>
      <c r="O614" s="10">
        <f t="shared" si="91"/>
        <v>263.89702458593518</v>
      </c>
      <c r="P614" s="11">
        <f t="shared" si="92"/>
        <v>8.1583152869179582E-2</v>
      </c>
    </row>
    <row r="615" spans="1:16" x14ac:dyDescent="0.35">
      <c r="A615" s="9">
        <f t="shared" si="93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94"/>
        <v>4590.05</v>
      </c>
      <c r="G615" s="8"/>
      <c r="H615" s="8"/>
      <c r="I615" s="8">
        <v>112</v>
      </c>
      <c r="J615" s="217">
        <f t="shared" si="95"/>
        <v>5.5172413793103448E-2</v>
      </c>
      <c r="K615" s="209">
        <f t="shared" si="90"/>
        <v>236.21793103448275</v>
      </c>
      <c r="L615" s="202">
        <f t="shared" si="96"/>
        <v>51.967944827586201</v>
      </c>
      <c r="M615" s="202">
        <v>80.899541720709038</v>
      </c>
      <c r="N615" s="202">
        <v>9.8436433611289278</v>
      </c>
      <c r="O615" s="10">
        <f t="shared" si="91"/>
        <v>378.9290609439069</v>
      </c>
      <c r="P615" s="11">
        <f t="shared" si="92"/>
        <v>8.2554451682205404E-2</v>
      </c>
    </row>
    <row r="616" spans="1:16" x14ac:dyDescent="0.35">
      <c r="A616" s="9">
        <f t="shared" si="93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94"/>
        <v>4652.09</v>
      </c>
      <c r="G616" s="8"/>
      <c r="H616" s="8"/>
      <c r="I616" s="8">
        <v>112</v>
      </c>
      <c r="J616" s="217">
        <f t="shared" si="95"/>
        <v>5.5172413793103448E-2</v>
      </c>
      <c r="K616" s="209">
        <f t="shared" si="90"/>
        <v>236.21793103448275</v>
      </c>
      <c r="L616" s="202">
        <f t="shared" si="96"/>
        <v>51.967944827586201</v>
      </c>
      <c r="M616" s="202">
        <v>80.899541720709038</v>
      </c>
      <c r="N616" s="202">
        <v>9.8436433611289278</v>
      </c>
      <c r="O616" s="10">
        <f t="shared" si="91"/>
        <v>378.9290609439069</v>
      </c>
      <c r="P616" s="11">
        <f t="shared" si="92"/>
        <v>8.1453510345652583E-2</v>
      </c>
    </row>
    <row r="617" spans="1:16" x14ac:dyDescent="0.35">
      <c r="A617" s="9">
        <f t="shared" si="93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94"/>
        <v>4635.5</v>
      </c>
      <c r="G617" s="8"/>
      <c r="H617" s="8"/>
      <c r="I617" s="8">
        <v>112</v>
      </c>
      <c r="J617" s="217">
        <f t="shared" si="95"/>
        <v>5.5172413793103448E-2</v>
      </c>
      <c r="K617" s="209">
        <f t="shared" si="90"/>
        <v>236.21793103448275</v>
      </c>
      <c r="L617" s="202">
        <f t="shared" si="96"/>
        <v>51.967944827586201</v>
      </c>
      <c r="M617" s="202">
        <v>80.899541720709038</v>
      </c>
      <c r="N617" s="202">
        <v>9.8436433611289278</v>
      </c>
      <c r="O617" s="10">
        <f t="shared" si="91"/>
        <v>378.9290609439069</v>
      </c>
      <c r="P617" s="11">
        <f t="shared" si="92"/>
        <v>8.1745024472852312E-2</v>
      </c>
    </row>
    <row r="618" spans="1:16" x14ac:dyDescent="0.35">
      <c r="A618" s="9">
        <f t="shared" si="93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94"/>
        <v>760.7</v>
      </c>
      <c r="G618" s="8"/>
      <c r="H618" s="8"/>
      <c r="I618" s="8">
        <v>18</v>
      </c>
      <c r="J618" s="217">
        <f t="shared" si="95"/>
        <v>8.8669950738916245E-3</v>
      </c>
      <c r="K618" s="209">
        <f t="shared" si="90"/>
        <v>37.963596059113293</v>
      </c>
      <c r="L618" s="202">
        <f t="shared" si="96"/>
        <v>8.3519911330049244</v>
      </c>
      <c r="M618" s="202">
        <v>13.001712062256811</v>
      </c>
      <c r="N618" s="202">
        <v>1.5820141116100064</v>
      </c>
      <c r="O618" s="10">
        <f t="shared" si="91"/>
        <v>60.899313365985037</v>
      </c>
      <c r="P618" s="11">
        <f t="shared" si="92"/>
        <v>8.0056938827376148E-2</v>
      </c>
    </row>
    <row r="619" spans="1:16" x14ac:dyDescent="0.35">
      <c r="A619" s="9">
        <f t="shared" si="93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94"/>
        <v>195.3</v>
      </c>
      <c r="G619" s="8"/>
      <c r="H619" s="8"/>
      <c r="I619" s="8">
        <v>4</v>
      </c>
      <c r="J619" s="217">
        <f t="shared" si="95"/>
        <v>1.9704433497536944E-3</v>
      </c>
      <c r="K619" s="209">
        <f t="shared" si="90"/>
        <v>8.4363546798029549</v>
      </c>
      <c r="L619" s="202">
        <f t="shared" si="96"/>
        <v>1.8559980295566501</v>
      </c>
      <c r="M619" s="202">
        <v>2.8892693471681796</v>
      </c>
      <c r="N619" s="202">
        <v>0.35155869146889029</v>
      </c>
      <c r="O619" s="10">
        <f t="shared" si="91"/>
        <v>13.533180747996674</v>
      </c>
      <c r="P619" s="11">
        <f t="shared" si="92"/>
        <v>6.9294320266240009E-2</v>
      </c>
    </row>
    <row r="620" spans="1:16" x14ac:dyDescent="0.35">
      <c r="A620" s="9">
        <f t="shared" si="93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94"/>
        <v>1221.2</v>
      </c>
      <c r="G620" s="8"/>
      <c r="H620" s="8"/>
      <c r="I620" s="8">
        <v>21</v>
      </c>
      <c r="J620" s="217">
        <f t="shared" si="95"/>
        <v>1.0344827586206896E-2</v>
      </c>
      <c r="K620" s="209">
        <f t="shared" si="90"/>
        <v>44.290862068965517</v>
      </c>
      <c r="L620" s="202">
        <f t="shared" si="96"/>
        <v>9.7439896551724132</v>
      </c>
      <c r="M620" s="202">
        <v>15.168664072632943</v>
      </c>
      <c r="N620" s="202">
        <v>1.8456831302116739</v>
      </c>
      <c r="O620" s="10">
        <f t="shared" si="91"/>
        <v>71.049198926982541</v>
      </c>
      <c r="P620" s="11">
        <f t="shared" si="92"/>
        <v>5.8179822246137027E-2</v>
      </c>
    </row>
    <row r="621" spans="1:16" x14ac:dyDescent="0.35">
      <c r="A621" s="9">
        <f t="shared" si="93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94"/>
        <v>967.5</v>
      </c>
      <c r="G621" s="8"/>
      <c r="H621" s="8"/>
      <c r="I621" s="8">
        <v>14</v>
      </c>
      <c r="J621" s="217">
        <f t="shared" si="95"/>
        <v>6.8965517241379309E-3</v>
      </c>
      <c r="K621" s="209">
        <f t="shared" si="90"/>
        <v>29.527241379310343</v>
      </c>
      <c r="L621" s="202">
        <f t="shared" si="96"/>
        <v>6.4959931034482752</v>
      </c>
      <c r="M621" s="202">
        <v>10.11244271508863</v>
      </c>
      <c r="N621" s="202">
        <v>1.230455420141116</v>
      </c>
      <c r="O621" s="10">
        <f t="shared" si="91"/>
        <v>47.366132617988363</v>
      </c>
      <c r="P621" s="11">
        <f t="shared" si="92"/>
        <v>4.8957243016008643E-2</v>
      </c>
    </row>
    <row r="622" spans="1:16" x14ac:dyDescent="0.35">
      <c r="A622" s="9">
        <f t="shared" si="93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94"/>
        <v>1147.9000000000001</v>
      </c>
      <c r="G622" s="8"/>
      <c r="H622" s="8"/>
      <c r="I622" s="8">
        <v>17</v>
      </c>
      <c r="J622" s="217">
        <f t="shared" si="95"/>
        <v>8.3743842364532011E-3</v>
      </c>
      <c r="K622" s="209">
        <f t="shared" si="90"/>
        <v>35.854507389162556</v>
      </c>
      <c r="L622" s="202">
        <f t="shared" si="96"/>
        <v>7.8879916256157623</v>
      </c>
      <c r="M622" s="202">
        <v>12.279394725464766</v>
      </c>
      <c r="N622" s="202">
        <v>1.4941244387427834</v>
      </c>
      <c r="O622" s="10">
        <f t="shared" si="91"/>
        <v>57.516018178985867</v>
      </c>
      <c r="P622" s="11">
        <f t="shared" si="92"/>
        <v>5.010542571564236E-2</v>
      </c>
    </row>
    <row r="623" spans="1:16" x14ac:dyDescent="0.35">
      <c r="A623" s="9">
        <f t="shared" si="93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94"/>
        <v>2522.14</v>
      </c>
      <c r="G623" s="8">
        <v>1</v>
      </c>
      <c r="H623" s="8"/>
      <c r="I623" s="8">
        <v>56</v>
      </c>
      <c r="J623" s="217">
        <f t="shared" si="95"/>
        <v>2.8078817733990145E-2</v>
      </c>
      <c r="K623" s="209">
        <f t="shared" si="90"/>
        <v>120.21805418719211</v>
      </c>
      <c r="L623" s="202">
        <f t="shared" si="96"/>
        <v>26.447971921182265</v>
      </c>
      <c r="M623" s="202">
        <v>41.172088197146557</v>
      </c>
      <c r="N623" s="202">
        <v>5.0097113534316859</v>
      </c>
      <c r="O623" s="10">
        <f t="shared" si="91"/>
        <v>192.84782565895264</v>
      </c>
      <c r="P623" s="11">
        <f t="shared" si="92"/>
        <v>7.6461982942641032E-2</v>
      </c>
    </row>
    <row r="624" spans="1:16" x14ac:dyDescent="0.35">
      <c r="A624" s="9">
        <f t="shared" si="93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94"/>
        <v>5364.3</v>
      </c>
      <c r="G624" s="8"/>
      <c r="H624" s="8"/>
      <c r="I624" s="8">
        <v>123</v>
      </c>
      <c r="J624" s="217">
        <f t="shared" si="95"/>
        <v>6.0591133004926107E-2</v>
      </c>
      <c r="K624" s="209">
        <f t="shared" si="90"/>
        <v>259.41790640394089</v>
      </c>
      <c r="L624" s="202">
        <f t="shared" si="96"/>
        <v>57.071939408866996</v>
      </c>
      <c r="M624" s="202">
        <v>88.845032425421522</v>
      </c>
      <c r="N624" s="202">
        <v>10.810429762668374</v>
      </c>
      <c r="O624" s="10">
        <f t="shared" si="91"/>
        <v>416.14530800089778</v>
      </c>
      <c r="P624" s="11">
        <f t="shared" si="92"/>
        <v>7.757681486883615E-2</v>
      </c>
    </row>
    <row r="625" spans="1:16" x14ac:dyDescent="0.35">
      <c r="A625" s="9">
        <f t="shared" si="93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94"/>
        <v>1516</v>
      </c>
      <c r="G625" s="8"/>
      <c r="H625" s="8"/>
      <c r="I625" s="8">
        <v>32</v>
      </c>
      <c r="J625" s="217">
        <f t="shared" si="95"/>
        <v>1.5763546798029555E-2</v>
      </c>
      <c r="K625" s="209">
        <f t="shared" si="90"/>
        <v>67.49083743842364</v>
      </c>
      <c r="L625" s="202">
        <f t="shared" si="96"/>
        <v>14.8479842364532</v>
      </c>
      <c r="M625" s="202">
        <v>23.114154777345437</v>
      </c>
      <c r="N625" s="202">
        <v>2.8124695317511224</v>
      </c>
      <c r="O625" s="10">
        <f t="shared" si="91"/>
        <v>108.26544598397339</v>
      </c>
      <c r="P625" s="11">
        <f t="shared" si="92"/>
        <v>7.1415201836394063E-2</v>
      </c>
    </row>
    <row r="626" spans="1:16" x14ac:dyDescent="0.35">
      <c r="A626" s="9">
        <f t="shared" si="93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94"/>
        <v>4518</v>
      </c>
      <c r="G626" s="8"/>
      <c r="H626" s="8"/>
      <c r="I626" s="8">
        <v>99</v>
      </c>
      <c r="J626" s="217">
        <f t="shared" si="95"/>
        <v>4.8768472906403938E-2</v>
      </c>
      <c r="K626" s="209">
        <f t="shared" si="90"/>
        <v>208.79977832512313</v>
      </c>
      <c r="L626" s="202">
        <f t="shared" si="96"/>
        <v>45.935951231527092</v>
      </c>
      <c r="M626" s="202">
        <v>71.509416342412464</v>
      </c>
      <c r="N626" s="202">
        <v>8.7010776138550323</v>
      </c>
      <c r="O626" s="10">
        <f t="shared" si="91"/>
        <v>334.9462235129177</v>
      </c>
      <c r="P626" s="11">
        <f t="shared" si="92"/>
        <v>7.4135950312730792E-2</v>
      </c>
    </row>
    <row r="627" spans="1:16" x14ac:dyDescent="0.35">
      <c r="A627" s="9">
        <f t="shared" si="93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94"/>
        <v>4688</v>
      </c>
      <c r="G627" s="8">
        <v>1</v>
      </c>
      <c r="H627" s="8">
        <v>2</v>
      </c>
      <c r="I627" s="8">
        <v>94</v>
      </c>
      <c r="J627" s="217">
        <f t="shared" si="95"/>
        <v>4.7783251231527088E-2</v>
      </c>
      <c r="K627" s="209">
        <f t="shared" si="90"/>
        <v>204.58160098522166</v>
      </c>
      <c r="L627" s="202">
        <f t="shared" si="96"/>
        <v>45.007952216748762</v>
      </c>
      <c r="M627" s="202">
        <v>70.06478166882836</v>
      </c>
      <c r="N627" s="202">
        <v>8.5252982681205882</v>
      </c>
      <c r="O627" s="10">
        <f t="shared" si="91"/>
        <v>328.17963313891937</v>
      </c>
      <c r="P627" s="11">
        <f t="shared" si="92"/>
        <v>7.0004187956254127E-2</v>
      </c>
    </row>
    <row r="628" spans="1:16" x14ac:dyDescent="0.35">
      <c r="A628" s="9">
        <f t="shared" si="93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94"/>
        <v>3216</v>
      </c>
      <c r="G628" s="8"/>
      <c r="H628" s="8"/>
      <c r="I628" s="8">
        <v>70</v>
      </c>
      <c r="J628" s="217">
        <f t="shared" si="95"/>
        <v>3.4482758620689655E-2</v>
      </c>
      <c r="K628" s="209">
        <f t="shared" si="90"/>
        <v>147.63620689655173</v>
      </c>
      <c r="L628" s="202">
        <f t="shared" si="96"/>
        <v>32.479965517241382</v>
      </c>
      <c r="M628" s="202">
        <v>50.562213575443153</v>
      </c>
      <c r="N628" s="202">
        <v>6.1522771007055796</v>
      </c>
      <c r="O628" s="10">
        <f t="shared" si="91"/>
        <v>236.83066308994182</v>
      </c>
      <c r="P628" s="11">
        <f t="shared" si="92"/>
        <v>7.3641375338912254E-2</v>
      </c>
    </row>
    <row r="629" spans="1:16" x14ac:dyDescent="0.35">
      <c r="A629" s="9">
        <f t="shared" si="93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94"/>
        <v>5920.8</v>
      </c>
      <c r="G629" s="8"/>
      <c r="H629" s="8"/>
      <c r="I629" s="8">
        <v>119</v>
      </c>
      <c r="J629" s="217">
        <f t="shared" si="95"/>
        <v>5.8620689655172406E-2</v>
      </c>
      <c r="K629" s="209">
        <f t="shared" si="90"/>
        <v>250.98155172413789</v>
      </c>
      <c r="L629" s="202">
        <f t="shared" si="96"/>
        <v>55.215941379310337</v>
      </c>
      <c r="M629" s="202">
        <v>85.955763078253341</v>
      </c>
      <c r="N629" s="202">
        <v>10.458871071199486</v>
      </c>
      <c r="O629" s="10">
        <f t="shared" si="91"/>
        <v>402.61212725290102</v>
      </c>
      <c r="P629" s="11">
        <f t="shared" si="92"/>
        <v>6.7999616141889777E-2</v>
      </c>
    </row>
    <row r="630" spans="1:16" x14ac:dyDescent="0.35">
      <c r="A630" s="9">
        <f t="shared" si="93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94"/>
        <v>5856.4</v>
      </c>
      <c r="G630" s="8"/>
      <c r="H630" s="8">
        <v>1</v>
      </c>
      <c r="I630" s="8">
        <v>118</v>
      </c>
      <c r="J630" s="217">
        <f t="shared" si="95"/>
        <v>5.8620689655172406E-2</v>
      </c>
      <c r="K630" s="209">
        <f t="shared" si="90"/>
        <v>250.98155172413789</v>
      </c>
      <c r="L630" s="202">
        <f t="shared" si="96"/>
        <v>55.215941379310337</v>
      </c>
      <c r="M630" s="202">
        <v>85.955763078253341</v>
      </c>
      <c r="N630" s="202">
        <v>10.458871071199486</v>
      </c>
      <c r="O630" s="10">
        <f t="shared" si="91"/>
        <v>402.61212725290102</v>
      </c>
      <c r="P630" s="11">
        <f t="shared" si="92"/>
        <v>6.8747375051721377E-2</v>
      </c>
    </row>
    <row r="631" spans="1:16" x14ac:dyDescent="0.35">
      <c r="A631" s="9">
        <f t="shared" si="93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94"/>
        <v>161.19999999999999</v>
      </c>
      <c r="G631" s="8"/>
      <c r="H631" s="8"/>
      <c r="I631" s="8">
        <v>4</v>
      </c>
      <c r="J631" s="217">
        <f t="shared" si="95"/>
        <v>1.9704433497536944E-3</v>
      </c>
      <c r="K631" s="209">
        <f t="shared" si="90"/>
        <v>8.4363546798029549</v>
      </c>
      <c r="L631" s="202">
        <f t="shared" si="96"/>
        <v>1.8559980295566501</v>
      </c>
      <c r="M631" s="202">
        <v>2.8892693471681796</v>
      </c>
      <c r="N631" s="202">
        <v>0.35155869146889029</v>
      </c>
      <c r="O631" s="10">
        <f t="shared" si="91"/>
        <v>13.533180747996674</v>
      </c>
      <c r="P631" s="11">
        <f t="shared" si="92"/>
        <v>8.3952734168713863E-2</v>
      </c>
    </row>
    <row r="632" spans="1:16" x14ac:dyDescent="0.35">
      <c r="A632" s="9">
        <f t="shared" si="93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94"/>
        <v>2414.8000000000002</v>
      </c>
      <c r="G632" s="8"/>
      <c r="H632" s="8">
        <v>1</v>
      </c>
      <c r="I632" s="8">
        <v>31</v>
      </c>
      <c r="J632" s="217">
        <f t="shared" si="95"/>
        <v>1.5763546798029555E-2</v>
      </c>
      <c r="K632" s="209">
        <f t="shared" si="90"/>
        <v>67.49083743842364</v>
      </c>
      <c r="L632" s="202">
        <f t="shared" si="96"/>
        <v>14.8479842364532</v>
      </c>
      <c r="M632" s="202">
        <v>23.114154777345437</v>
      </c>
      <c r="N632" s="202">
        <v>2.8124695317511224</v>
      </c>
      <c r="O632" s="10">
        <f t="shared" si="91"/>
        <v>108.26544598397339</v>
      </c>
      <c r="P632" s="11">
        <f t="shared" si="92"/>
        <v>4.4834125386770493E-2</v>
      </c>
    </row>
    <row r="633" spans="1:16" x14ac:dyDescent="0.35">
      <c r="A633" s="9">
        <f t="shared" si="93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94"/>
        <v>1474.5</v>
      </c>
      <c r="G633" s="8"/>
      <c r="H633" s="8"/>
      <c r="I633" s="8">
        <v>32</v>
      </c>
      <c r="J633" s="217">
        <f t="shared" si="95"/>
        <v>1.5763546798029555E-2</v>
      </c>
      <c r="K633" s="209">
        <f t="shared" si="90"/>
        <v>67.49083743842364</v>
      </c>
      <c r="L633" s="202">
        <f t="shared" si="96"/>
        <v>14.8479842364532</v>
      </c>
      <c r="M633" s="202">
        <v>23.114154777345437</v>
      </c>
      <c r="N633" s="202">
        <v>2.8124695317511224</v>
      </c>
      <c r="O633" s="10">
        <f t="shared" si="91"/>
        <v>108.26544598397339</v>
      </c>
      <c r="P633" s="11">
        <f t="shared" si="92"/>
        <v>7.3425192257696434E-2</v>
      </c>
    </row>
    <row r="634" spans="1:16" x14ac:dyDescent="0.35">
      <c r="A634" s="9">
        <f t="shared" si="93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94"/>
        <v>3142.9</v>
      </c>
      <c r="G634" s="8"/>
      <c r="H634" s="8"/>
      <c r="I634" s="8">
        <v>76</v>
      </c>
      <c r="J634" s="217">
        <f t="shared" si="95"/>
        <v>3.7438423645320192E-2</v>
      </c>
      <c r="K634" s="209">
        <f t="shared" si="90"/>
        <v>160.29073891625612</v>
      </c>
      <c r="L634" s="202">
        <f t="shared" si="96"/>
        <v>35.263962561576349</v>
      </c>
      <c r="M634" s="202">
        <v>54.896117596195424</v>
      </c>
      <c r="N634" s="202">
        <v>6.6796151379089146</v>
      </c>
      <c r="O634" s="10">
        <f t="shared" si="91"/>
        <v>257.1304342119368</v>
      </c>
      <c r="P634" s="11">
        <f t="shared" si="92"/>
        <v>8.1813113434069426E-2</v>
      </c>
    </row>
    <row r="635" spans="1:16" x14ac:dyDescent="0.35">
      <c r="A635" s="9">
        <f t="shared" si="93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94"/>
        <v>3236.6000000000004</v>
      </c>
      <c r="G635" s="8"/>
      <c r="H635" s="8">
        <v>1</v>
      </c>
      <c r="I635" s="8">
        <v>79</v>
      </c>
      <c r="J635" s="217">
        <f t="shared" si="95"/>
        <v>3.9408866995073885E-2</v>
      </c>
      <c r="K635" s="209">
        <f t="shared" si="90"/>
        <v>168.72709359605909</v>
      </c>
      <c r="L635" s="202">
        <f t="shared" si="96"/>
        <v>37.119960591133001</v>
      </c>
      <c r="M635" s="202">
        <v>57.785386943363598</v>
      </c>
      <c r="N635" s="202">
        <v>7.0311738293778046</v>
      </c>
      <c r="O635" s="10">
        <f t="shared" si="91"/>
        <v>270.66361495993351</v>
      </c>
      <c r="P635" s="11">
        <f t="shared" si="92"/>
        <v>8.3625908348246153E-2</v>
      </c>
    </row>
    <row r="636" spans="1:16" x14ac:dyDescent="0.35">
      <c r="A636" s="9">
        <f t="shared" si="93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94"/>
        <v>3226.9</v>
      </c>
      <c r="G636" s="8"/>
      <c r="H636" s="8"/>
      <c r="I636" s="8">
        <v>80</v>
      </c>
      <c r="J636" s="217">
        <f t="shared" si="95"/>
        <v>3.9408866995073885E-2</v>
      </c>
      <c r="K636" s="209">
        <f t="shared" si="90"/>
        <v>168.72709359605909</v>
      </c>
      <c r="L636" s="202">
        <f t="shared" si="96"/>
        <v>37.119960591133001</v>
      </c>
      <c r="M636" s="202">
        <v>57.785386943363598</v>
      </c>
      <c r="N636" s="202">
        <v>7.0311738293778046</v>
      </c>
      <c r="O636" s="10">
        <f t="shared" si="91"/>
        <v>270.66361495993351</v>
      </c>
      <c r="P636" s="11">
        <f t="shared" si="92"/>
        <v>8.3877286237544854E-2</v>
      </c>
    </row>
    <row r="637" spans="1:16" x14ac:dyDescent="0.35">
      <c r="A637" s="9">
        <f t="shared" si="93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94"/>
        <v>4204.75</v>
      </c>
      <c r="G637" s="8"/>
      <c r="H637" s="8"/>
      <c r="I637" s="8">
        <v>72</v>
      </c>
      <c r="J637" s="217">
        <f t="shared" si="95"/>
        <v>3.5467980295566498E-2</v>
      </c>
      <c r="K637" s="209">
        <f t="shared" si="90"/>
        <v>151.85438423645317</v>
      </c>
      <c r="L637" s="202">
        <f t="shared" si="96"/>
        <v>33.407964532019697</v>
      </c>
      <c r="M637" s="202">
        <v>52.006848249027243</v>
      </c>
      <c r="N637" s="202">
        <v>6.3280564464400255</v>
      </c>
      <c r="O637" s="10">
        <f t="shared" ref="O637:O668" si="97">K637+L637+M637+N637</f>
        <v>243.59725346394015</v>
      </c>
      <c r="P637" s="11">
        <f t="shared" ref="P637:P668" si="98">O637/F637</f>
        <v>5.7933825664769643E-2</v>
      </c>
    </row>
    <row r="638" spans="1:16" x14ac:dyDescent="0.35">
      <c r="A638" s="9">
        <f t="shared" si="93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94"/>
        <v>1489.2</v>
      </c>
      <c r="G638" s="8"/>
      <c r="H638" s="8"/>
      <c r="I638" s="8">
        <v>32</v>
      </c>
      <c r="J638" s="217">
        <f t="shared" si="95"/>
        <v>1.5763546798029555E-2</v>
      </c>
      <c r="K638" s="209">
        <f t="shared" si="90"/>
        <v>67.49083743842364</v>
      </c>
      <c r="L638" s="202">
        <f t="shared" si="96"/>
        <v>14.8479842364532</v>
      </c>
      <c r="M638" s="202">
        <v>23.114154777345437</v>
      </c>
      <c r="N638" s="202">
        <v>2.8124695317511224</v>
      </c>
      <c r="O638" s="10">
        <f t="shared" si="97"/>
        <v>108.26544598397339</v>
      </c>
      <c r="P638" s="11">
        <f t="shared" si="98"/>
        <v>7.2700406919133348E-2</v>
      </c>
    </row>
    <row r="639" spans="1:16" x14ac:dyDescent="0.35">
      <c r="A639" s="9">
        <f t="shared" si="93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94"/>
        <v>308</v>
      </c>
      <c r="G639" s="8"/>
      <c r="H639" s="8"/>
      <c r="I639" s="8">
        <v>8</v>
      </c>
      <c r="J639" s="217">
        <f t="shared" si="95"/>
        <v>3.9408866995073889E-3</v>
      </c>
      <c r="K639" s="209">
        <f t="shared" si="90"/>
        <v>16.87270935960591</v>
      </c>
      <c r="L639" s="202">
        <f t="shared" si="96"/>
        <v>3.7119960591133001</v>
      </c>
      <c r="M639" s="202">
        <v>5.7785386943363592</v>
      </c>
      <c r="N639" s="202">
        <v>0.70311738293778059</v>
      </c>
      <c r="O639" s="10">
        <f t="shared" si="97"/>
        <v>27.066361495993348</v>
      </c>
      <c r="P639" s="11">
        <f t="shared" si="98"/>
        <v>8.7877797064913471E-2</v>
      </c>
    </row>
    <row r="640" spans="1:16" x14ac:dyDescent="0.35">
      <c r="A640" s="9">
        <f t="shared" si="93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94"/>
        <v>547.4</v>
      </c>
      <c r="G640" s="8"/>
      <c r="H640" s="8"/>
      <c r="I640" s="8">
        <v>12</v>
      </c>
      <c r="J640" s="217">
        <f t="shared" si="95"/>
        <v>5.9113300492610833E-3</v>
      </c>
      <c r="K640" s="209">
        <f t="shared" si="90"/>
        <v>25.309064039408863</v>
      </c>
      <c r="L640" s="202">
        <f t="shared" si="96"/>
        <v>5.5679940886699502</v>
      </c>
      <c r="M640" s="202">
        <v>8.6678080415045393</v>
      </c>
      <c r="N640" s="202">
        <v>1.0546760744066708</v>
      </c>
      <c r="O640" s="10">
        <f t="shared" si="97"/>
        <v>40.59954224399003</v>
      </c>
      <c r="P640" s="11">
        <f t="shared" si="98"/>
        <v>7.4167961717190409E-2</v>
      </c>
    </row>
    <row r="641" spans="1:16" x14ac:dyDescent="0.35">
      <c r="A641" s="9">
        <f t="shared" si="93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94"/>
        <v>307.3</v>
      </c>
      <c r="G641" s="8"/>
      <c r="H641" s="8"/>
      <c r="I641" s="8">
        <v>8</v>
      </c>
      <c r="J641" s="217">
        <f t="shared" si="95"/>
        <v>3.9408866995073889E-3</v>
      </c>
      <c r="K641" s="209">
        <f t="shared" si="90"/>
        <v>16.87270935960591</v>
      </c>
      <c r="L641" s="202">
        <f t="shared" si="96"/>
        <v>3.7119960591133001</v>
      </c>
      <c r="M641" s="202">
        <v>5.7785386943363592</v>
      </c>
      <c r="N641" s="202">
        <v>0.70311738293778059</v>
      </c>
      <c r="O641" s="10">
        <f t="shared" si="97"/>
        <v>27.066361495993348</v>
      </c>
      <c r="P641" s="11">
        <f t="shared" si="98"/>
        <v>8.8077974279184346E-2</v>
      </c>
    </row>
    <row r="642" spans="1:16" x14ac:dyDescent="0.35">
      <c r="A642" s="9">
        <f t="shared" si="93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94"/>
        <v>137.69999999999999</v>
      </c>
      <c r="G642" s="8"/>
      <c r="H642" s="8"/>
      <c r="I642" s="8">
        <v>2</v>
      </c>
      <c r="J642" s="217">
        <f t="shared" si="95"/>
        <v>9.8522167487684722E-4</v>
      </c>
      <c r="K642" s="209">
        <f t="shared" si="90"/>
        <v>4.2181773399014775</v>
      </c>
      <c r="L642" s="202">
        <f t="shared" si="96"/>
        <v>0.92799901477832503</v>
      </c>
      <c r="M642" s="202">
        <v>1.4446346735840898</v>
      </c>
      <c r="N642" s="202">
        <v>0.17577934573444515</v>
      </c>
      <c r="O642" s="10">
        <f t="shared" si="97"/>
        <v>6.7665903739983371</v>
      </c>
      <c r="P642" s="11">
        <f t="shared" si="98"/>
        <v>4.9140089862006811E-2</v>
      </c>
    </row>
    <row r="643" spans="1:16" x14ac:dyDescent="0.35">
      <c r="A643" s="9">
        <f t="shared" si="93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94"/>
        <v>536.1</v>
      </c>
      <c r="G643" s="8"/>
      <c r="H643" s="8"/>
      <c r="I643" s="8">
        <v>12</v>
      </c>
      <c r="J643" s="217">
        <f t="shared" si="95"/>
        <v>5.9113300492610833E-3</v>
      </c>
      <c r="K643" s="209">
        <f t="shared" si="90"/>
        <v>25.309064039408863</v>
      </c>
      <c r="L643" s="202">
        <f t="shared" si="96"/>
        <v>5.5679940886699502</v>
      </c>
      <c r="M643" s="202">
        <v>8.6678080415045393</v>
      </c>
      <c r="N643" s="202">
        <v>1.0546760744066708</v>
      </c>
      <c r="O643" s="10">
        <f t="shared" si="97"/>
        <v>40.59954224399003</v>
      </c>
      <c r="P643" s="11">
        <f t="shared" si="98"/>
        <v>7.5731285663103956E-2</v>
      </c>
    </row>
    <row r="644" spans="1:16" x14ac:dyDescent="0.35">
      <c r="A644" s="9">
        <f t="shared" si="93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94"/>
        <v>4434.25</v>
      </c>
      <c r="G644" s="8">
        <v>1</v>
      </c>
      <c r="H644" s="8"/>
      <c r="I644" s="8">
        <v>97</v>
      </c>
      <c r="J644" s="217">
        <f t="shared" si="95"/>
        <v>4.8275862068965517E-2</v>
      </c>
      <c r="K644" s="209">
        <f t="shared" si="90"/>
        <v>206.69068965517241</v>
      </c>
      <c r="L644" s="202">
        <f t="shared" si="96"/>
        <v>45.471951724137931</v>
      </c>
      <c r="M644" s="202">
        <v>70.787099005620405</v>
      </c>
      <c r="N644" s="202">
        <v>8.613187940987812</v>
      </c>
      <c r="O644" s="10">
        <f t="shared" si="97"/>
        <v>331.56292832591856</v>
      </c>
      <c r="P644" s="11">
        <f t="shared" si="98"/>
        <v>7.4773169831632985E-2</v>
      </c>
    </row>
    <row r="645" spans="1:16" x14ac:dyDescent="0.35">
      <c r="A645" s="9">
        <f t="shared" si="93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94"/>
        <v>349</v>
      </c>
      <c r="G645" s="8"/>
      <c r="H645" s="8"/>
      <c r="I645" s="8">
        <v>8</v>
      </c>
      <c r="J645" s="217">
        <f t="shared" si="95"/>
        <v>3.9408866995073889E-3</v>
      </c>
      <c r="K645" s="209">
        <f t="shared" si="90"/>
        <v>16.87270935960591</v>
      </c>
      <c r="L645" s="202">
        <f t="shared" si="96"/>
        <v>3.7119960591133001</v>
      </c>
      <c r="M645" s="202">
        <v>5.7785386943363592</v>
      </c>
      <c r="N645" s="202">
        <v>0.70311738293778059</v>
      </c>
      <c r="O645" s="10">
        <f t="shared" si="97"/>
        <v>27.066361495993348</v>
      </c>
      <c r="P645" s="11">
        <f t="shared" si="98"/>
        <v>7.7554044401127079E-2</v>
      </c>
    </row>
    <row r="646" spans="1:16" x14ac:dyDescent="0.35">
      <c r="A646" s="9">
        <f t="shared" si="93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94"/>
        <v>406.5</v>
      </c>
      <c r="G646" s="8"/>
      <c r="H646" s="8"/>
      <c r="I646" s="8">
        <v>8</v>
      </c>
      <c r="J646" s="217">
        <f t="shared" si="95"/>
        <v>3.9408866995073889E-3</v>
      </c>
      <c r="K646" s="209">
        <f t="shared" si="90"/>
        <v>16.87270935960591</v>
      </c>
      <c r="L646" s="202">
        <f t="shared" si="96"/>
        <v>3.7119960591133001</v>
      </c>
      <c r="M646" s="202">
        <v>5.7785386943363592</v>
      </c>
      <c r="N646" s="202">
        <v>0.70311738293778059</v>
      </c>
      <c r="O646" s="10">
        <f t="shared" si="97"/>
        <v>27.066361495993348</v>
      </c>
      <c r="P646" s="11">
        <f t="shared" si="98"/>
        <v>6.6583915119294831E-2</v>
      </c>
    </row>
    <row r="647" spans="1:16" x14ac:dyDescent="0.35">
      <c r="A647" s="9">
        <f t="shared" si="93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94"/>
        <v>404.1</v>
      </c>
      <c r="G647" s="8"/>
      <c r="H647" s="8"/>
      <c r="I647" s="8">
        <v>8</v>
      </c>
      <c r="J647" s="217">
        <f t="shared" si="95"/>
        <v>3.9408866995073889E-3</v>
      </c>
      <c r="K647" s="209">
        <f t="shared" si="90"/>
        <v>16.87270935960591</v>
      </c>
      <c r="L647" s="202">
        <f t="shared" si="96"/>
        <v>3.7119960591133001</v>
      </c>
      <c r="M647" s="202">
        <v>5.7785386943363592</v>
      </c>
      <c r="N647" s="202">
        <v>0.70311738293778059</v>
      </c>
      <c r="O647" s="10">
        <f t="shared" si="97"/>
        <v>27.066361495993348</v>
      </c>
      <c r="P647" s="11">
        <f t="shared" si="98"/>
        <v>6.6979365246209718E-2</v>
      </c>
    </row>
    <row r="648" spans="1:16" x14ac:dyDescent="0.35">
      <c r="A648" s="9">
        <f t="shared" si="93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94"/>
        <v>408.5</v>
      </c>
      <c r="G648" s="8"/>
      <c r="H648" s="8"/>
      <c r="I648" s="8">
        <v>8</v>
      </c>
      <c r="J648" s="217">
        <f t="shared" si="95"/>
        <v>3.9408866995073889E-3</v>
      </c>
      <c r="K648" s="209">
        <f t="shared" si="90"/>
        <v>16.87270935960591</v>
      </c>
      <c r="L648" s="202">
        <f t="shared" si="96"/>
        <v>3.7119960591133001</v>
      </c>
      <c r="M648" s="202">
        <v>5.7785386943363592</v>
      </c>
      <c r="N648" s="202">
        <v>0.70311738293778059</v>
      </c>
      <c r="O648" s="10">
        <f t="shared" si="97"/>
        <v>27.066361495993348</v>
      </c>
      <c r="P648" s="11">
        <f t="shared" si="98"/>
        <v>6.6257922878808689E-2</v>
      </c>
    </row>
    <row r="649" spans="1:16" x14ac:dyDescent="0.35">
      <c r="A649" s="9">
        <f t="shared" si="93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94"/>
        <v>1814.6</v>
      </c>
      <c r="G649" s="8"/>
      <c r="H649" s="8"/>
      <c r="I649" s="8">
        <v>40</v>
      </c>
      <c r="J649" s="217">
        <f t="shared" si="95"/>
        <v>1.9704433497536943E-2</v>
      </c>
      <c r="K649" s="209">
        <f t="shared" si="90"/>
        <v>84.363546798029546</v>
      </c>
      <c r="L649" s="202">
        <f t="shared" si="96"/>
        <v>18.559980295566501</v>
      </c>
      <c r="M649" s="202">
        <v>28.892693471681799</v>
      </c>
      <c r="N649" s="202">
        <v>3.5155869146889023</v>
      </c>
      <c r="O649" s="10">
        <f t="shared" si="97"/>
        <v>135.33180747996676</v>
      </c>
      <c r="P649" s="11">
        <f t="shared" si="98"/>
        <v>7.4579415562640125E-2</v>
      </c>
    </row>
    <row r="650" spans="1:16" x14ac:dyDescent="0.35">
      <c r="A650" s="9">
        <f t="shared" si="93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94"/>
        <v>358.3</v>
      </c>
      <c r="G650" s="8"/>
      <c r="H650" s="8"/>
      <c r="I650" s="8">
        <v>8</v>
      </c>
      <c r="J650" s="217">
        <f t="shared" si="95"/>
        <v>3.9408866995073889E-3</v>
      </c>
      <c r="K650" s="209">
        <f t="shared" si="90"/>
        <v>16.87270935960591</v>
      </c>
      <c r="L650" s="202">
        <f t="shared" si="96"/>
        <v>3.7119960591133001</v>
      </c>
      <c r="M650" s="202">
        <v>5.7785386943363592</v>
      </c>
      <c r="N650" s="202">
        <v>0.70311738293778059</v>
      </c>
      <c r="O650" s="10">
        <f t="shared" si="97"/>
        <v>27.066361495993348</v>
      </c>
      <c r="P650" s="11">
        <f t="shared" si="98"/>
        <v>7.5541059157112331E-2</v>
      </c>
    </row>
    <row r="651" spans="1:16" x14ac:dyDescent="0.35">
      <c r="A651" s="9">
        <f t="shared" si="93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94"/>
        <v>341</v>
      </c>
      <c r="G651" s="8"/>
      <c r="H651" s="8"/>
      <c r="I651" s="8">
        <v>8</v>
      </c>
      <c r="J651" s="217">
        <f t="shared" si="95"/>
        <v>3.9408866995073889E-3</v>
      </c>
      <c r="K651" s="209">
        <f t="shared" si="90"/>
        <v>16.87270935960591</v>
      </c>
      <c r="L651" s="202">
        <f t="shared" si="96"/>
        <v>3.7119960591133001</v>
      </c>
      <c r="M651" s="202">
        <v>5.7785386943363592</v>
      </c>
      <c r="N651" s="202">
        <v>0.70311738293778059</v>
      </c>
      <c r="O651" s="10">
        <f t="shared" si="97"/>
        <v>27.066361495993348</v>
      </c>
      <c r="P651" s="11">
        <f t="shared" si="98"/>
        <v>7.9373494123147648E-2</v>
      </c>
    </row>
    <row r="652" spans="1:16" x14ac:dyDescent="0.35">
      <c r="A652" s="9">
        <f t="shared" si="93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94"/>
        <v>2259.8000000000002</v>
      </c>
      <c r="G652" s="8"/>
      <c r="H652" s="8">
        <v>2</v>
      </c>
      <c r="I652" s="8">
        <v>36</v>
      </c>
      <c r="J652" s="217">
        <f t="shared" si="95"/>
        <v>1.8719211822660096E-2</v>
      </c>
      <c r="K652" s="209">
        <f t="shared" si="90"/>
        <v>80.145369458128059</v>
      </c>
      <c r="L652" s="202">
        <f t="shared" si="96"/>
        <v>17.631981280788175</v>
      </c>
      <c r="M652" s="202">
        <v>27.448058798097712</v>
      </c>
      <c r="N652" s="202">
        <v>3.3398075689544573</v>
      </c>
      <c r="O652" s="10">
        <f t="shared" si="97"/>
        <v>128.5652171059684</v>
      </c>
      <c r="P652" s="11">
        <f t="shared" si="98"/>
        <v>5.6892298922899542E-2</v>
      </c>
    </row>
    <row r="653" spans="1:16" x14ac:dyDescent="0.35">
      <c r="A653" s="9">
        <f t="shared" si="93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94"/>
        <v>383.21</v>
      </c>
      <c r="G653" s="8"/>
      <c r="H653" s="8"/>
      <c r="I653" s="8">
        <v>8</v>
      </c>
      <c r="J653" s="217">
        <f t="shared" si="95"/>
        <v>3.9408866995073889E-3</v>
      </c>
      <c r="K653" s="209">
        <f t="shared" si="90"/>
        <v>16.87270935960591</v>
      </c>
      <c r="L653" s="202">
        <f t="shared" si="96"/>
        <v>3.7119960591133001</v>
      </c>
      <c r="M653" s="202">
        <v>5.7785386943363592</v>
      </c>
      <c r="N653" s="202">
        <v>0.70311738293778059</v>
      </c>
      <c r="O653" s="10">
        <f t="shared" si="97"/>
        <v>27.066361495993348</v>
      </c>
      <c r="P653" s="11">
        <f t="shared" si="98"/>
        <v>7.063062419037433E-2</v>
      </c>
    </row>
    <row r="654" spans="1:16" x14ac:dyDescent="0.35">
      <c r="A654" s="9">
        <f t="shared" si="93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94"/>
        <v>122.4</v>
      </c>
      <c r="G654" s="8"/>
      <c r="H654" s="8"/>
      <c r="I654" s="8">
        <v>3</v>
      </c>
      <c r="J654" s="217">
        <f t="shared" si="95"/>
        <v>1.4778325123152708E-3</v>
      </c>
      <c r="K654" s="209">
        <f t="shared" si="90"/>
        <v>6.3272660098522158</v>
      </c>
      <c r="L654" s="202">
        <f t="shared" si="96"/>
        <v>1.3919985221674875</v>
      </c>
      <c r="M654" s="202">
        <v>2.1669520103761348</v>
      </c>
      <c r="N654" s="202">
        <v>0.26366901860166769</v>
      </c>
      <c r="O654" s="10">
        <f t="shared" si="97"/>
        <v>10.149885560997507</v>
      </c>
      <c r="P654" s="11">
        <f t="shared" si="98"/>
        <v>8.2923901642136491E-2</v>
      </c>
    </row>
    <row r="655" spans="1:16" x14ac:dyDescent="0.35">
      <c r="A655" s="9">
        <f t="shared" si="93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94"/>
        <v>186.3</v>
      </c>
      <c r="G655" s="8"/>
      <c r="H655" s="8"/>
      <c r="I655" s="8">
        <v>4</v>
      </c>
      <c r="J655" s="217">
        <f t="shared" si="95"/>
        <v>1.9704433497536944E-3</v>
      </c>
      <c r="K655" s="209">
        <f t="shared" si="90"/>
        <v>8.4363546798029549</v>
      </c>
      <c r="L655" s="202">
        <f t="shared" si="96"/>
        <v>1.8559980295566501</v>
      </c>
      <c r="M655" s="202">
        <v>2.8892693471681796</v>
      </c>
      <c r="N655" s="202">
        <v>0.35155869146889029</v>
      </c>
      <c r="O655" s="10">
        <f t="shared" si="97"/>
        <v>13.533180747996674</v>
      </c>
      <c r="P655" s="11">
        <f t="shared" si="98"/>
        <v>7.2641871969923097E-2</v>
      </c>
    </row>
    <row r="656" spans="1:16" x14ac:dyDescent="0.35">
      <c r="A656" s="9">
        <f t="shared" si="93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94"/>
        <v>989.04</v>
      </c>
      <c r="G656" s="8"/>
      <c r="H656" s="8"/>
      <c r="I656" s="8">
        <v>24</v>
      </c>
      <c r="J656" s="217">
        <f t="shared" si="95"/>
        <v>1.1822660098522167E-2</v>
      </c>
      <c r="K656" s="209">
        <f t="shared" si="90"/>
        <v>50.618128078817726</v>
      </c>
      <c r="L656" s="202">
        <f t="shared" si="96"/>
        <v>11.1359881773399</v>
      </c>
      <c r="M656" s="202">
        <v>17.335616083009079</v>
      </c>
      <c r="N656" s="202">
        <v>2.1093521488133415</v>
      </c>
      <c r="O656" s="10">
        <f t="shared" si="97"/>
        <v>81.199084487980059</v>
      </c>
      <c r="P656" s="11">
        <f t="shared" si="98"/>
        <v>8.2098888303789599E-2</v>
      </c>
    </row>
    <row r="657" spans="1:16" x14ac:dyDescent="0.35">
      <c r="A657" s="9">
        <f t="shared" si="93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94"/>
        <v>336.3</v>
      </c>
      <c r="G657" s="8"/>
      <c r="H657" s="8"/>
      <c r="I657" s="8">
        <v>8</v>
      </c>
      <c r="J657" s="217">
        <f t="shared" si="95"/>
        <v>3.9408866995073889E-3</v>
      </c>
      <c r="K657" s="209">
        <f t="shared" si="90"/>
        <v>16.87270935960591</v>
      </c>
      <c r="L657" s="202">
        <f t="shared" si="96"/>
        <v>3.7119960591133001</v>
      </c>
      <c r="M657" s="202">
        <v>5.7785386943363592</v>
      </c>
      <c r="N657" s="202">
        <v>0.70311738293778059</v>
      </c>
      <c r="O657" s="10">
        <f t="shared" si="97"/>
        <v>27.066361495993348</v>
      </c>
      <c r="P657" s="11">
        <f t="shared" si="98"/>
        <v>8.0482787677648965E-2</v>
      </c>
    </row>
    <row r="658" spans="1:16" x14ac:dyDescent="0.35">
      <c r="A658" s="9">
        <f t="shared" si="93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94"/>
        <v>990</v>
      </c>
      <c r="G658" s="8"/>
      <c r="H658" s="8"/>
      <c r="I658" s="8">
        <v>24</v>
      </c>
      <c r="J658" s="217">
        <f t="shared" si="95"/>
        <v>1.1822660098522167E-2</v>
      </c>
      <c r="K658" s="209">
        <f t="shared" si="90"/>
        <v>50.618128078817726</v>
      </c>
      <c r="L658" s="202">
        <f t="shared" si="96"/>
        <v>11.1359881773399</v>
      </c>
      <c r="M658" s="202">
        <v>17.335616083009079</v>
      </c>
      <c r="N658" s="202">
        <v>2.1093521488133415</v>
      </c>
      <c r="O658" s="10">
        <f t="shared" si="97"/>
        <v>81.199084487980059</v>
      </c>
      <c r="P658" s="11">
        <f t="shared" si="98"/>
        <v>8.2019277260585916E-2</v>
      </c>
    </row>
    <row r="659" spans="1:16" x14ac:dyDescent="0.35">
      <c r="A659" s="9">
        <f t="shared" si="93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94"/>
        <v>329.6</v>
      </c>
      <c r="G659" s="8"/>
      <c r="H659" s="8"/>
      <c r="I659" s="8">
        <v>8</v>
      </c>
      <c r="J659" s="217">
        <f t="shared" si="95"/>
        <v>3.9408866995073889E-3</v>
      </c>
      <c r="K659" s="209">
        <f t="shared" si="90"/>
        <v>16.87270935960591</v>
      </c>
      <c r="L659" s="202">
        <f t="shared" si="96"/>
        <v>3.7119960591133001</v>
      </c>
      <c r="M659" s="202">
        <v>5.7785386943363592</v>
      </c>
      <c r="N659" s="202">
        <v>0.70311738293778059</v>
      </c>
      <c r="O659" s="10">
        <f t="shared" si="97"/>
        <v>27.066361495993348</v>
      </c>
      <c r="P659" s="11">
        <f t="shared" si="98"/>
        <v>8.2118815218426414E-2</v>
      </c>
    </row>
    <row r="660" spans="1:16" x14ac:dyDescent="0.35">
      <c r="A660" s="9">
        <f t="shared" si="93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94"/>
        <v>564.20000000000005</v>
      </c>
      <c r="G660" s="8"/>
      <c r="H660" s="8"/>
      <c r="I660" s="8">
        <v>12</v>
      </c>
      <c r="J660" s="217">
        <f t="shared" si="95"/>
        <v>5.9113300492610833E-3</v>
      </c>
      <c r="K660" s="209">
        <f t="shared" si="90"/>
        <v>25.309064039408863</v>
      </c>
      <c r="L660" s="202">
        <f t="shared" si="96"/>
        <v>5.5679940886699502</v>
      </c>
      <c r="M660" s="202">
        <v>8.6678080415045393</v>
      </c>
      <c r="N660" s="202">
        <v>1.0546760744066708</v>
      </c>
      <c r="O660" s="10">
        <f t="shared" si="97"/>
        <v>40.59954224399003</v>
      </c>
      <c r="P660" s="11">
        <f t="shared" si="98"/>
        <v>7.1959486430326167E-2</v>
      </c>
    </row>
    <row r="661" spans="1:16" x14ac:dyDescent="0.35">
      <c r="A661" s="9">
        <f t="shared" si="93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94"/>
        <v>123.2</v>
      </c>
      <c r="G661" s="8"/>
      <c r="H661" s="8"/>
      <c r="I661" s="8">
        <v>4</v>
      </c>
      <c r="J661" s="217">
        <f t="shared" si="95"/>
        <v>1.9704433497536944E-3</v>
      </c>
      <c r="K661" s="209">
        <f t="shared" si="90"/>
        <v>8.4363546798029549</v>
      </c>
      <c r="L661" s="202">
        <f t="shared" si="96"/>
        <v>1.8559980295566501</v>
      </c>
      <c r="M661" s="202">
        <v>2.8892693471681796</v>
      </c>
      <c r="N661" s="202">
        <v>0.35155869146889029</v>
      </c>
      <c r="O661" s="10">
        <f t="shared" si="97"/>
        <v>13.533180747996674</v>
      </c>
      <c r="P661" s="11">
        <f t="shared" si="98"/>
        <v>0.10984724633114183</v>
      </c>
    </row>
    <row r="662" spans="1:16" x14ac:dyDescent="0.35">
      <c r="A662" s="9">
        <f t="shared" si="93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94"/>
        <v>325.3</v>
      </c>
      <c r="G662" s="8"/>
      <c r="H662" s="8"/>
      <c r="I662" s="8">
        <v>8</v>
      </c>
      <c r="J662" s="217">
        <f t="shared" si="95"/>
        <v>3.9408866995073889E-3</v>
      </c>
      <c r="K662" s="209">
        <f t="shared" si="90"/>
        <v>16.87270935960591</v>
      </c>
      <c r="L662" s="202">
        <f t="shared" si="96"/>
        <v>3.7119960591133001</v>
      </c>
      <c r="M662" s="202">
        <v>5.7785386943363592</v>
      </c>
      <c r="N662" s="202">
        <v>0.70311738293778059</v>
      </c>
      <c r="O662" s="10">
        <f t="shared" si="97"/>
        <v>27.066361495993348</v>
      </c>
      <c r="P662" s="11">
        <f t="shared" si="98"/>
        <v>8.3204308318454809E-2</v>
      </c>
    </row>
    <row r="663" spans="1:16" x14ac:dyDescent="0.35">
      <c r="A663" s="9">
        <f t="shared" si="93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ref="F663:F695" si="99">C663+D663+E663</f>
        <v>314.2</v>
      </c>
      <c r="G663" s="8"/>
      <c r="H663" s="8"/>
      <c r="I663" s="8">
        <v>8</v>
      </c>
      <c r="J663" s="217">
        <f t="shared" si="95"/>
        <v>3.9408866995073889E-3</v>
      </c>
      <c r="K663" s="209">
        <f t="shared" si="90"/>
        <v>16.87270935960591</v>
      </c>
      <c r="L663" s="202">
        <f t="shared" si="96"/>
        <v>3.7119960591133001</v>
      </c>
      <c r="M663" s="202">
        <v>5.7785386943363592</v>
      </c>
      <c r="N663" s="202">
        <v>0.70311738293778059</v>
      </c>
      <c r="O663" s="10">
        <f t="shared" si="97"/>
        <v>27.066361495993348</v>
      </c>
      <c r="P663" s="11">
        <f t="shared" si="98"/>
        <v>8.6143734869488703E-2</v>
      </c>
    </row>
    <row r="664" spans="1:16" x14ac:dyDescent="0.35">
      <c r="A664" s="9">
        <f t="shared" si="93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99"/>
        <v>418.8</v>
      </c>
      <c r="G664" s="8"/>
      <c r="H664" s="8"/>
      <c r="I664" s="8">
        <v>8</v>
      </c>
      <c r="J664" s="217">
        <f t="shared" si="95"/>
        <v>3.9408866995073889E-3</v>
      </c>
      <c r="K664" s="209">
        <f t="shared" si="90"/>
        <v>16.87270935960591</v>
      </c>
      <c r="L664" s="202">
        <f t="shared" si="96"/>
        <v>3.7119960591133001</v>
      </c>
      <c r="M664" s="202">
        <v>5.7785386943363592</v>
      </c>
      <c r="N664" s="202">
        <v>0.70311738293778059</v>
      </c>
      <c r="O664" s="10">
        <f t="shared" si="97"/>
        <v>27.066361495993348</v>
      </c>
      <c r="P664" s="11">
        <f t="shared" si="98"/>
        <v>6.4628370334272559E-2</v>
      </c>
    </row>
    <row r="665" spans="1:16" x14ac:dyDescent="0.35">
      <c r="A665" s="9">
        <f t="shared" si="93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si="99"/>
        <v>435.7</v>
      </c>
      <c r="G665" s="8"/>
      <c r="H665" s="8"/>
      <c r="I665" s="8">
        <v>8</v>
      </c>
      <c r="J665" s="217">
        <f t="shared" si="95"/>
        <v>3.9408866995073889E-3</v>
      </c>
      <c r="K665" s="209">
        <f t="shared" ref="K665:K716" si="100">J665*$K$2</f>
        <v>16.87270935960591</v>
      </c>
      <c r="L665" s="202">
        <f t="shared" si="96"/>
        <v>3.7119960591133001</v>
      </c>
      <c r="M665" s="202">
        <v>5.7785386943363592</v>
      </c>
      <c r="N665" s="202">
        <v>0.70311738293778059</v>
      </c>
      <c r="O665" s="10">
        <f t="shared" si="97"/>
        <v>27.066361495993348</v>
      </c>
      <c r="P665" s="11">
        <f t="shared" si="98"/>
        <v>6.2121554959819483E-2</v>
      </c>
    </row>
    <row r="666" spans="1:16" x14ac:dyDescent="0.35">
      <c r="A666" s="9">
        <f t="shared" si="93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99"/>
        <v>416.2</v>
      </c>
      <c r="G666" s="8"/>
      <c r="H666" s="8"/>
      <c r="I666" s="8">
        <v>8</v>
      </c>
      <c r="J666" s="217">
        <f t="shared" si="95"/>
        <v>3.9408866995073889E-3</v>
      </c>
      <c r="K666" s="209">
        <f t="shared" si="100"/>
        <v>16.87270935960591</v>
      </c>
      <c r="L666" s="202">
        <f t="shared" si="96"/>
        <v>3.7119960591133001</v>
      </c>
      <c r="M666" s="202">
        <v>5.7785386943363592</v>
      </c>
      <c r="N666" s="202">
        <v>0.70311738293778059</v>
      </c>
      <c r="O666" s="10">
        <f t="shared" si="97"/>
        <v>27.066361495993348</v>
      </c>
      <c r="P666" s="11">
        <f t="shared" si="98"/>
        <v>6.5032103546355954E-2</v>
      </c>
    </row>
    <row r="667" spans="1:16" x14ac:dyDescent="0.35">
      <c r="A667" s="9">
        <f t="shared" si="93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99"/>
        <v>4569.2</v>
      </c>
      <c r="G667" s="8"/>
      <c r="H667" s="8"/>
      <c r="I667" s="8">
        <v>112</v>
      </c>
      <c r="J667" s="217">
        <f t="shared" si="95"/>
        <v>5.5172413793103448E-2</v>
      </c>
      <c r="K667" s="209">
        <f t="shared" si="100"/>
        <v>236.21793103448275</v>
      </c>
      <c r="L667" s="202">
        <f t="shared" si="96"/>
        <v>51.967944827586201</v>
      </c>
      <c r="M667" s="202">
        <v>80.899541720709038</v>
      </c>
      <c r="N667" s="202">
        <v>9.8436433611289278</v>
      </c>
      <c r="O667" s="10">
        <f t="shared" si="97"/>
        <v>378.9290609439069</v>
      </c>
      <c r="P667" s="11">
        <f t="shared" si="98"/>
        <v>8.2931161022478092E-2</v>
      </c>
    </row>
    <row r="668" spans="1:16" x14ac:dyDescent="0.35">
      <c r="A668" s="9">
        <f t="shared" si="93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99"/>
        <v>310</v>
      </c>
      <c r="G668" s="8"/>
      <c r="H668" s="8"/>
      <c r="I668" s="8">
        <v>8</v>
      </c>
      <c r="J668" s="217">
        <f t="shared" si="95"/>
        <v>3.9408866995073889E-3</v>
      </c>
      <c r="K668" s="209">
        <f t="shared" si="100"/>
        <v>16.87270935960591</v>
      </c>
      <c r="L668" s="202">
        <f t="shared" si="96"/>
        <v>3.7119960591133001</v>
      </c>
      <c r="M668" s="202">
        <v>5.7785386943363592</v>
      </c>
      <c r="N668" s="202">
        <v>0.70311738293778059</v>
      </c>
      <c r="O668" s="10">
        <f t="shared" si="97"/>
        <v>27.066361495993348</v>
      </c>
      <c r="P668" s="11">
        <f t="shared" si="98"/>
        <v>8.731084353546241E-2</v>
      </c>
    </row>
    <row r="669" spans="1:16" x14ac:dyDescent="0.35">
      <c r="A669" s="9">
        <f t="shared" si="93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si="99"/>
        <v>336.4</v>
      </c>
      <c r="G669" s="8"/>
      <c r="H669" s="8"/>
      <c r="I669" s="8">
        <v>8</v>
      </c>
      <c r="J669" s="217">
        <f t="shared" si="95"/>
        <v>3.9408866995073889E-3</v>
      </c>
      <c r="K669" s="209">
        <f t="shared" si="100"/>
        <v>16.87270935960591</v>
      </c>
      <c r="L669" s="202">
        <f t="shared" si="96"/>
        <v>3.7119960591133001</v>
      </c>
      <c r="M669" s="202">
        <v>5.7785386943363592</v>
      </c>
      <c r="N669" s="202">
        <v>0.70311738293778059</v>
      </c>
      <c r="O669" s="10">
        <f t="shared" ref="O669:O700" si="101">K669+L669+M669+N669</f>
        <v>27.066361495993348</v>
      </c>
      <c r="P669" s="11">
        <f t="shared" ref="P669:P700" si="102">O669/F669</f>
        <v>8.0458862948850629E-2</v>
      </c>
    </row>
    <row r="670" spans="1:16" x14ac:dyDescent="0.35">
      <c r="A670" s="9">
        <f t="shared" ref="A670:A723" si="103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99"/>
        <v>133.69999999999999</v>
      </c>
      <c r="G670" s="8"/>
      <c r="H670" s="8"/>
      <c r="I670" s="8">
        <v>4</v>
      </c>
      <c r="J670" s="217">
        <f t="shared" ref="J670:J723" si="104">2/4060*(I670+H670+G670)</f>
        <v>1.9704433497536944E-3</v>
      </c>
      <c r="K670" s="209">
        <f t="shared" si="100"/>
        <v>8.4363546798029549</v>
      </c>
      <c r="L670" s="202">
        <f t="shared" si="96"/>
        <v>1.8559980295566501</v>
      </c>
      <c r="M670" s="202">
        <v>2.8892693471681796</v>
      </c>
      <c r="N670" s="202">
        <v>0.35155869146889029</v>
      </c>
      <c r="O670" s="10">
        <f t="shared" si="101"/>
        <v>13.533180747996674</v>
      </c>
      <c r="P670" s="11">
        <f t="shared" si="102"/>
        <v>0.10122049923707312</v>
      </c>
    </row>
    <row r="671" spans="1:16" x14ac:dyDescent="0.35">
      <c r="A671" s="9">
        <f t="shared" si="103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99"/>
        <v>136.80000000000001</v>
      </c>
      <c r="G671" s="8"/>
      <c r="H671" s="8"/>
      <c r="I671" s="8">
        <v>4</v>
      </c>
      <c r="J671" s="217">
        <f t="shared" si="104"/>
        <v>1.9704433497536944E-3</v>
      </c>
      <c r="K671" s="209">
        <f t="shared" si="100"/>
        <v>8.4363546798029549</v>
      </c>
      <c r="L671" s="202">
        <f t="shared" si="96"/>
        <v>1.8559980295566501</v>
      </c>
      <c r="M671" s="202">
        <v>2.8892693471681796</v>
      </c>
      <c r="N671" s="202">
        <v>0.35155869146889029</v>
      </c>
      <c r="O671" s="10">
        <f t="shared" si="101"/>
        <v>13.533180747996674</v>
      </c>
      <c r="P671" s="11">
        <f t="shared" si="102"/>
        <v>9.8926759853776844E-2</v>
      </c>
    </row>
    <row r="672" spans="1:16" x14ac:dyDescent="0.35">
      <c r="A672" s="9">
        <f t="shared" si="103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99"/>
        <v>126.6</v>
      </c>
      <c r="G672" s="8"/>
      <c r="H672" s="8"/>
      <c r="I672" s="8">
        <v>4</v>
      </c>
      <c r="J672" s="217">
        <f t="shared" si="104"/>
        <v>1.9704433497536944E-3</v>
      </c>
      <c r="K672" s="209">
        <f t="shared" si="100"/>
        <v>8.4363546798029549</v>
      </c>
      <c r="L672" s="202">
        <f t="shared" si="96"/>
        <v>1.8559980295566501</v>
      </c>
      <c r="M672" s="202">
        <v>2.8892693471681796</v>
      </c>
      <c r="N672" s="202">
        <v>0.35155869146889029</v>
      </c>
      <c r="O672" s="10">
        <f t="shared" si="101"/>
        <v>13.533180747996674</v>
      </c>
      <c r="P672" s="11">
        <f t="shared" si="102"/>
        <v>0.10689716230645083</v>
      </c>
    </row>
    <row r="673" spans="1:16" x14ac:dyDescent="0.35">
      <c r="A673" s="9">
        <f t="shared" si="103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99"/>
        <v>360.6</v>
      </c>
      <c r="G673" s="8"/>
      <c r="H673" s="8"/>
      <c r="I673" s="8">
        <v>4</v>
      </c>
      <c r="J673" s="217">
        <f t="shared" si="104"/>
        <v>1.9704433497536944E-3</v>
      </c>
      <c r="K673" s="209">
        <f t="shared" si="100"/>
        <v>8.4363546798029549</v>
      </c>
      <c r="L673" s="202">
        <f t="shared" ref="L673:L723" si="105">K673*0.22</f>
        <v>1.8559980295566501</v>
      </c>
      <c r="M673" s="202">
        <v>2.8892693471681796</v>
      </c>
      <c r="N673" s="202">
        <v>0.35155869146889029</v>
      </c>
      <c r="O673" s="10">
        <f t="shared" si="101"/>
        <v>13.533180747996674</v>
      </c>
      <c r="P673" s="11">
        <f t="shared" si="102"/>
        <v>3.7529619378803863E-2</v>
      </c>
    </row>
    <row r="674" spans="1:16" x14ac:dyDescent="0.35">
      <c r="A674" s="9">
        <f t="shared" si="103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99"/>
        <v>132.1</v>
      </c>
      <c r="G674" s="8"/>
      <c r="H674" s="8"/>
      <c r="I674" s="8">
        <v>4</v>
      </c>
      <c r="J674" s="217">
        <f t="shared" si="104"/>
        <v>1.9704433497536944E-3</v>
      </c>
      <c r="K674" s="209">
        <f t="shared" si="100"/>
        <v>8.4363546798029549</v>
      </c>
      <c r="L674" s="202">
        <f t="shared" si="105"/>
        <v>1.8559980295566501</v>
      </c>
      <c r="M674" s="202">
        <v>2.8892693471681796</v>
      </c>
      <c r="N674" s="202">
        <v>0.35155869146889029</v>
      </c>
      <c r="O674" s="10">
        <f t="shared" si="101"/>
        <v>13.533180747996674</v>
      </c>
      <c r="P674" s="11">
        <f t="shared" si="102"/>
        <v>0.10244648560179163</v>
      </c>
    </row>
    <row r="675" spans="1:16" x14ac:dyDescent="0.35">
      <c r="A675" s="9">
        <f t="shared" si="103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99"/>
        <v>381.1</v>
      </c>
      <c r="G675" s="8"/>
      <c r="H675" s="8"/>
      <c r="I675" s="8">
        <v>7</v>
      </c>
      <c r="J675" s="217">
        <f t="shared" si="104"/>
        <v>3.4482758620689655E-3</v>
      </c>
      <c r="K675" s="209">
        <f t="shared" si="100"/>
        <v>14.763620689655172</v>
      </c>
      <c r="L675" s="202">
        <f t="shared" si="105"/>
        <v>3.2479965517241376</v>
      </c>
      <c r="M675" s="202">
        <v>5.0562213575443149</v>
      </c>
      <c r="N675" s="202">
        <v>0.61522771007055799</v>
      </c>
      <c r="O675" s="10">
        <f t="shared" si="101"/>
        <v>23.683066308994182</v>
      </c>
      <c r="P675" s="11">
        <f t="shared" si="102"/>
        <v>6.214396827340378E-2</v>
      </c>
    </row>
    <row r="676" spans="1:16" x14ac:dyDescent="0.35">
      <c r="A676" s="9">
        <f t="shared" si="103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99"/>
        <v>4362.6399999999994</v>
      </c>
      <c r="G676" s="8"/>
      <c r="H676" s="8">
        <v>1</v>
      </c>
      <c r="I676" s="8">
        <v>71</v>
      </c>
      <c r="J676" s="217">
        <f t="shared" si="104"/>
        <v>3.5467980295566498E-2</v>
      </c>
      <c r="K676" s="209">
        <f t="shared" si="100"/>
        <v>151.85438423645317</v>
      </c>
      <c r="L676" s="202">
        <f t="shared" si="105"/>
        <v>33.407964532019697</v>
      </c>
      <c r="M676" s="202">
        <v>52.006848249027243</v>
      </c>
      <c r="N676" s="202">
        <v>6.3280564464400255</v>
      </c>
      <c r="O676" s="10">
        <f t="shared" si="101"/>
        <v>243.59725346394015</v>
      </c>
      <c r="P676" s="11">
        <f t="shared" si="102"/>
        <v>5.5837120061233605E-2</v>
      </c>
    </row>
    <row r="677" spans="1:16" x14ac:dyDescent="0.35">
      <c r="A677" s="9">
        <f t="shared" si="103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99"/>
        <v>33.4</v>
      </c>
      <c r="G677" s="8"/>
      <c r="H677" s="8"/>
      <c r="I677" s="8">
        <v>1</v>
      </c>
      <c r="J677" s="217">
        <f t="shared" si="104"/>
        <v>4.9261083743842361E-4</v>
      </c>
      <c r="K677" s="209">
        <f t="shared" si="100"/>
        <v>2.1090886699507387</v>
      </c>
      <c r="L677" s="202">
        <f t="shared" si="105"/>
        <v>0.46399950738916251</v>
      </c>
      <c r="M677" s="202">
        <v>0.72231733679204491</v>
      </c>
      <c r="N677" s="202">
        <v>8.7889672867222574E-2</v>
      </c>
      <c r="O677" s="10">
        <f t="shared" si="101"/>
        <v>3.3832951869991685</v>
      </c>
      <c r="P677" s="11">
        <f t="shared" si="102"/>
        <v>0.10129626308380744</v>
      </c>
    </row>
    <row r="678" spans="1:16" x14ac:dyDescent="0.35">
      <c r="A678" s="9">
        <f t="shared" si="103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99"/>
        <v>3952.23</v>
      </c>
      <c r="G678" s="8"/>
      <c r="H678" s="8">
        <v>1</v>
      </c>
      <c r="I678" s="8">
        <v>69</v>
      </c>
      <c r="J678" s="217">
        <f t="shared" si="104"/>
        <v>3.4482758620689655E-2</v>
      </c>
      <c r="K678" s="209">
        <f t="shared" si="100"/>
        <v>147.63620689655173</v>
      </c>
      <c r="L678" s="202">
        <f t="shared" si="105"/>
        <v>32.479965517241382</v>
      </c>
      <c r="M678" s="202">
        <v>50.562213575443153</v>
      </c>
      <c r="N678" s="202">
        <v>6.1522771007055796</v>
      </c>
      <c r="O678" s="10">
        <f t="shared" si="101"/>
        <v>236.83066308994182</v>
      </c>
      <c r="P678" s="11">
        <f t="shared" si="102"/>
        <v>5.9923299780109414E-2</v>
      </c>
    </row>
    <row r="679" spans="1:16" x14ac:dyDescent="0.35">
      <c r="A679" s="9">
        <f t="shared" si="103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99"/>
        <v>83</v>
      </c>
      <c r="G679" s="8"/>
      <c r="H679" s="8"/>
      <c r="I679" s="8">
        <v>1</v>
      </c>
      <c r="J679" s="217">
        <f t="shared" si="104"/>
        <v>4.9261083743842361E-4</v>
      </c>
      <c r="K679" s="209">
        <f t="shared" si="100"/>
        <v>2.1090886699507387</v>
      </c>
      <c r="L679" s="202">
        <f t="shared" si="105"/>
        <v>0.46399950738916251</v>
      </c>
      <c r="M679" s="202">
        <v>0.72231733679204491</v>
      </c>
      <c r="N679" s="202">
        <v>8.7889672867222574E-2</v>
      </c>
      <c r="O679" s="10">
        <f t="shared" si="101"/>
        <v>3.3832951869991685</v>
      </c>
      <c r="P679" s="11">
        <f t="shared" si="102"/>
        <v>4.0762592614447812E-2</v>
      </c>
    </row>
    <row r="680" spans="1:16" x14ac:dyDescent="0.35">
      <c r="A680" s="9">
        <f t="shared" si="103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99"/>
        <v>120.4</v>
      </c>
      <c r="G680" s="8"/>
      <c r="H680" s="8"/>
      <c r="I680" s="8">
        <v>4</v>
      </c>
      <c r="J680" s="217">
        <f t="shared" si="104"/>
        <v>1.9704433497536944E-3</v>
      </c>
      <c r="K680" s="209">
        <f t="shared" si="100"/>
        <v>8.4363546798029549</v>
      </c>
      <c r="L680" s="202">
        <f t="shared" si="105"/>
        <v>1.8559980295566501</v>
      </c>
      <c r="M680" s="202">
        <v>2.8892693471681796</v>
      </c>
      <c r="N680" s="202">
        <v>0.35155869146889029</v>
      </c>
      <c r="O680" s="10">
        <f t="shared" si="101"/>
        <v>13.533180747996674</v>
      </c>
      <c r="P680" s="11">
        <f t="shared" si="102"/>
        <v>0.11240183345512188</v>
      </c>
    </row>
    <row r="681" spans="1:16" x14ac:dyDescent="0.35">
      <c r="A681" s="9">
        <f t="shared" si="103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99"/>
        <v>128.19999999999999</v>
      </c>
      <c r="G681" s="8"/>
      <c r="H681" s="8"/>
      <c r="I681" s="8">
        <v>4</v>
      </c>
      <c r="J681" s="217">
        <f t="shared" si="104"/>
        <v>1.9704433497536944E-3</v>
      </c>
      <c r="K681" s="209">
        <f t="shared" si="100"/>
        <v>8.4363546798029549</v>
      </c>
      <c r="L681" s="202">
        <f t="shared" si="105"/>
        <v>1.8559980295566501</v>
      </c>
      <c r="M681" s="202">
        <v>2.8892693471681796</v>
      </c>
      <c r="N681" s="202">
        <v>0.35155869146889029</v>
      </c>
      <c r="O681" s="10">
        <f t="shared" si="101"/>
        <v>13.533180747996674</v>
      </c>
      <c r="P681" s="11">
        <f t="shared" si="102"/>
        <v>0.10556303235566829</v>
      </c>
    </row>
    <row r="682" spans="1:16" x14ac:dyDescent="0.35">
      <c r="A682" s="9">
        <f t="shared" si="103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99"/>
        <v>121.8</v>
      </c>
      <c r="G682" s="8"/>
      <c r="H682" s="8"/>
      <c r="I682" s="8">
        <v>4</v>
      </c>
      <c r="J682" s="217">
        <f t="shared" si="104"/>
        <v>1.9704433497536944E-3</v>
      </c>
      <c r="K682" s="209">
        <f t="shared" si="100"/>
        <v>8.4363546798029549</v>
      </c>
      <c r="L682" s="202">
        <f t="shared" si="105"/>
        <v>1.8559980295566501</v>
      </c>
      <c r="M682" s="202">
        <v>2.8892693471681796</v>
      </c>
      <c r="N682" s="202">
        <v>0.35155869146889029</v>
      </c>
      <c r="O682" s="10">
        <f t="shared" si="101"/>
        <v>13.533180747996674</v>
      </c>
      <c r="P682" s="11">
        <f t="shared" si="102"/>
        <v>0.11110985835793658</v>
      </c>
    </row>
    <row r="683" spans="1:16" x14ac:dyDescent="0.35">
      <c r="A683" s="9">
        <f t="shared" si="103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99"/>
        <v>96.5</v>
      </c>
      <c r="G683" s="8"/>
      <c r="H683" s="8"/>
      <c r="I683" s="8">
        <v>3</v>
      </c>
      <c r="J683" s="217">
        <f t="shared" si="104"/>
        <v>1.4778325123152708E-3</v>
      </c>
      <c r="K683" s="209">
        <f t="shared" si="100"/>
        <v>6.3272660098522158</v>
      </c>
      <c r="L683" s="202">
        <f t="shared" si="105"/>
        <v>1.3919985221674875</v>
      </c>
      <c r="M683" s="202">
        <v>2.1669520103761348</v>
      </c>
      <c r="N683" s="202">
        <v>0.26366901860166769</v>
      </c>
      <c r="O683" s="10">
        <f t="shared" si="101"/>
        <v>10.149885560997507</v>
      </c>
      <c r="P683" s="11">
        <f t="shared" si="102"/>
        <v>0.10518016125386018</v>
      </c>
    </row>
    <row r="684" spans="1:16" x14ac:dyDescent="0.35">
      <c r="A684" s="9">
        <f t="shared" si="103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99"/>
        <v>433.8</v>
      </c>
      <c r="G684" s="8"/>
      <c r="H684" s="8"/>
      <c r="I684" s="8">
        <v>8</v>
      </c>
      <c r="J684" s="217">
        <f t="shared" si="104"/>
        <v>3.9408866995073889E-3</v>
      </c>
      <c r="K684" s="209">
        <f t="shared" si="100"/>
        <v>16.87270935960591</v>
      </c>
      <c r="L684" s="202">
        <f t="shared" si="105"/>
        <v>3.7119960591133001</v>
      </c>
      <c r="M684" s="202">
        <v>5.7785386943363592</v>
      </c>
      <c r="N684" s="202">
        <v>0.70311738293778059</v>
      </c>
      <c r="O684" s="10">
        <f t="shared" si="101"/>
        <v>27.066361495993348</v>
      </c>
      <c r="P684" s="11">
        <f t="shared" si="102"/>
        <v>6.2393641069601997E-2</v>
      </c>
    </row>
    <row r="685" spans="1:16" x14ac:dyDescent="0.35">
      <c r="A685" s="9">
        <f t="shared" si="103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99"/>
        <v>233.7</v>
      </c>
      <c r="G685" s="8"/>
      <c r="H685" s="8"/>
      <c r="I685" s="8">
        <v>7</v>
      </c>
      <c r="J685" s="217">
        <f t="shared" si="104"/>
        <v>3.4482758620689655E-3</v>
      </c>
      <c r="K685" s="209">
        <f t="shared" si="100"/>
        <v>14.763620689655172</v>
      </c>
      <c r="L685" s="202">
        <f t="shared" si="105"/>
        <v>3.2479965517241376</v>
      </c>
      <c r="M685" s="202">
        <v>5.0562213575443149</v>
      </c>
      <c r="N685" s="202">
        <v>0.61522771007055799</v>
      </c>
      <c r="O685" s="10">
        <f t="shared" si="101"/>
        <v>23.683066308994182</v>
      </c>
      <c r="P685" s="11">
        <f t="shared" si="102"/>
        <v>0.1013396076550885</v>
      </c>
    </row>
    <row r="686" spans="1:16" x14ac:dyDescent="0.35">
      <c r="A686" s="9">
        <f t="shared" si="103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99"/>
        <v>1511.8</v>
      </c>
      <c r="G686" s="8"/>
      <c r="H686" s="8"/>
      <c r="I686" s="8">
        <v>32</v>
      </c>
      <c r="J686" s="217">
        <f t="shared" si="104"/>
        <v>1.5763546798029555E-2</v>
      </c>
      <c r="K686" s="209">
        <f t="shared" si="100"/>
        <v>67.49083743842364</v>
      </c>
      <c r="L686" s="202">
        <f t="shared" si="105"/>
        <v>14.8479842364532</v>
      </c>
      <c r="M686" s="202">
        <v>23.114154777345437</v>
      </c>
      <c r="N686" s="202">
        <v>2.8124695317511224</v>
      </c>
      <c r="O686" s="10">
        <f t="shared" si="101"/>
        <v>108.26544598397339</v>
      </c>
      <c r="P686" s="11">
        <f t="shared" si="102"/>
        <v>7.1613603640675622E-2</v>
      </c>
    </row>
    <row r="687" spans="1:16" x14ac:dyDescent="0.35">
      <c r="A687" s="9">
        <f t="shared" si="103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99"/>
        <v>63.2</v>
      </c>
      <c r="G687" s="8"/>
      <c r="H687" s="8"/>
      <c r="I687" s="8">
        <v>2</v>
      </c>
      <c r="J687" s="217">
        <f t="shared" si="104"/>
        <v>9.8522167487684722E-4</v>
      </c>
      <c r="K687" s="209">
        <f t="shared" si="100"/>
        <v>4.2181773399014775</v>
      </c>
      <c r="L687" s="202">
        <f t="shared" si="105"/>
        <v>0.92799901477832503</v>
      </c>
      <c r="M687" s="202">
        <v>1.4446346735840898</v>
      </c>
      <c r="N687" s="202">
        <v>0.17577934573444515</v>
      </c>
      <c r="O687" s="10">
        <f t="shared" si="101"/>
        <v>6.7665903739983371</v>
      </c>
      <c r="P687" s="11">
        <f t="shared" si="102"/>
        <v>0.10706630338604964</v>
      </c>
    </row>
    <row r="688" spans="1:16" x14ac:dyDescent="0.35">
      <c r="A688" s="9">
        <f t="shared" si="103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99"/>
        <v>1307.8</v>
      </c>
      <c r="G688" s="8"/>
      <c r="H688" s="8"/>
      <c r="I688" s="8">
        <v>30</v>
      </c>
      <c r="J688" s="217">
        <f t="shared" si="104"/>
        <v>1.4778325123152709E-2</v>
      </c>
      <c r="K688" s="209">
        <f t="shared" si="100"/>
        <v>63.272660098522159</v>
      </c>
      <c r="L688" s="202">
        <f t="shared" si="105"/>
        <v>13.919985221674875</v>
      </c>
      <c r="M688" s="202">
        <v>21.669520103761347</v>
      </c>
      <c r="N688" s="202">
        <v>2.6366901860166769</v>
      </c>
      <c r="O688" s="10">
        <f t="shared" si="101"/>
        <v>101.49885560997505</v>
      </c>
      <c r="P688" s="11">
        <f t="shared" si="102"/>
        <v>7.7610380493940243E-2</v>
      </c>
    </row>
    <row r="689" spans="1:16" x14ac:dyDescent="0.35">
      <c r="A689" s="9">
        <f t="shared" si="103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99"/>
        <v>122</v>
      </c>
      <c r="G689" s="8"/>
      <c r="H689" s="8"/>
      <c r="I689" s="8">
        <v>4</v>
      </c>
      <c r="J689" s="217">
        <f t="shared" si="104"/>
        <v>1.9704433497536944E-3</v>
      </c>
      <c r="K689" s="209">
        <f t="shared" si="100"/>
        <v>8.4363546798029549</v>
      </c>
      <c r="L689" s="202">
        <f t="shared" si="105"/>
        <v>1.8559980295566501</v>
      </c>
      <c r="M689" s="202">
        <v>2.8892693471681796</v>
      </c>
      <c r="N689" s="202">
        <v>0.35155869146889029</v>
      </c>
      <c r="O689" s="10">
        <f t="shared" si="101"/>
        <v>13.533180747996674</v>
      </c>
      <c r="P689" s="11">
        <f t="shared" si="102"/>
        <v>0.11092771104915307</v>
      </c>
    </row>
    <row r="690" spans="1:16" x14ac:dyDescent="0.35">
      <c r="A690" s="9">
        <f t="shared" si="103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99"/>
        <v>305.10000000000002</v>
      </c>
      <c r="G690" s="8"/>
      <c r="H690" s="8"/>
      <c r="I690" s="8">
        <v>8</v>
      </c>
      <c r="J690" s="217">
        <f t="shared" si="104"/>
        <v>3.9408866995073889E-3</v>
      </c>
      <c r="K690" s="209">
        <f t="shared" si="100"/>
        <v>16.87270935960591</v>
      </c>
      <c r="L690" s="202">
        <f t="shared" si="105"/>
        <v>3.7119960591133001</v>
      </c>
      <c r="M690" s="202">
        <v>5.7785386943363592</v>
      </c>
      <c r="N690" s="202">
        <v>0.70311738293778059</v>
      </c>
      <c r="O690" s="10">
        <f t="shared" si="101"/>
        <v>27.066361495993348</v>
      </c>
      <c r="P690" s="11">
        <f t="shared" si="102"/>
        <v>8.871308258273794E-2</v>
      </c>
    </row>
    <row r="691" spans="1:16" x14ac:dyDescent="0.35">
      <c r="A691" s="9">
        <f t="shared" si="103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99"/>
        <v>390.7</v>
      </c>
      <c r="G691" s="8"/>
      <c r="H691" s="8"/>
      <c r="I691" s="8">
        <v>8</v>
      </c>
      <c r="J691" s="217">
        <f t="shared" si="104"/>
        <v>3.9408866995073889E-3</v>
      </c>
      <c r="K691" s="209">
        <f t="shared" si="100"/>
        <v>16.87270935960591</v>
      </c>
      <c r="L691" s="202">
        <f t="shared" si="105"/>
        <v>3.7119960591133001</v>
      </c>
      <c r="M691" s="202">
        <v>5.7785386943363592</v>
      </c>
      <c r="N691" s="202">
        <v>0.70311738293778059</v>
      </c>
      <c r="O691" s="10">
        <f t="shared" si="101"/>
        <v>27.066361495993348</v>
      </c>
      <c r="P691" s="11">
        <f t="shared" si="102"/>
        <v>6.9276584325552462E-2</v>
      </c>
    </row>
    <row r="692" spans="1:16" x14ac:dyDescent="0.35">
      <c r="A692" s="9">
        <f t="shared" si="103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99"/>
        <v>306.89999999999998</v>
      </c>
      <c r="G692" s="8"/>
      <c r="H692" s="8"/>
      <c r="I692" s="8">
        <v>8</v>
      </c>
      <c r="J692" s="217">
        <f t="shared" si="104"/>
        <v>3.9408866995073889E-3</v>
      </c>
      <c r="K692" s="209">
        <f t="shared" si="100"/>
        <v>16.87270935960591</v>
      </c>
      <c r="L692" s="202">
        <f t="shared" si="105"/>
        <v>3.7119960591133001</v>
      </c>
      <c r="M692" s="202">
        <v>5.7785386943363592</v>
      </c>
      <c r="N692" s="202">
        <v>0.70311738293778059</v>
      </c>
      <c r="O692" s="10">
        <f t="shared" si="101"/>
        <v>27.066361495993348</v>
      </c>
      <c r="P692" s="11">
        <f t="shared" si="102"/>
        <v>8.8192771247941837E-2</v>
      </c>
    </row>
    <row r="693" spans="1:16" x14ac:dyDescent="0.35">
      <c r="A693" s="9">
        <f t="shared" si="103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99"/>
        <v>6304.0500000000011</v>
      </c>
      <c r="G693" s="8">
        <v>2</v>
      </c>
      <c r="H693" s="8">
        <v>1</v>
      </c>
      <c r="I693" s="8">
        <v>124</v>
      </c>
      <c r="J693" s="217">
        <f t="shared" si="104"/>
        <v>6.2561576354679793E-2</v>
      </c>
      <c r="K693" s="209">
        <f t="shared" si="100"/>
        <v>267.85426108374378</v>
      </c>
      <c r="L693" s="202">
        <f t="shared" si="105"/>
        <v>58.927937438423633</v>
      </c>
      <c r="M693" s="202">
        <v>91.734301772589717</v>
      </c>
      <c r="N693" s="202">
        <v>11.161988454137266</v>
      </c>
      <c r="O693" s="10">
        <f t="shared" si="101"/>
        <v>429.67848874889438</v>
      </c>
      <c r="P693" s="11">
        <f t="shared" si="102"/>
        <v>6.8159118146095654E-2</v>
      </c>
    </row>
    <row r="694" spans="1:16" x14ac:dyDescent="0.35">
      <c r="A694" s="9">
        <f t="shared" si="103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99"/>
        <v>125.9</v>
      </c>
      <c r="G694" s="8"/>
      <c r="H694" s="8"/>
      <c r="I694" s="8">
        <v>0</v>
      </c>
      <c r="J694" s="217">
        <f t="shared" si="104"/>
        <v>0</v>
      </c>
      <c r="K694" s="209">
        <f t="shared" si="100"/>
        <v>0</v>
      </c>
      <c r="L694" s="202">
        <f t="shared" si="105"/>
        <v>0</v>
      </c>
      <c r="M694" s="202">
        <v>0</v>
      </c>
      <c r="N694" s="202">
        <v>0</v>
      </c>
      <c r="O694" s="10">
        <f t="shared" si="101"/>
        <v>0</v>
      </c>
      <c r="P694" s="11">
        <f t="shared" si="102"/>
        <v>0</v>
      </c>
    </row>
    <row r="695" spans="1:16" x14ac:dyDescent="0.35">
      <c r="A695" s="9">
        <f t="shared" si="103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99"/>
        <v>144.75</v>
      </c>
      <c r="G695" s="8"/>
      <c r="H695" s="8"/>
      <c r="I695" s="8">
        <v>4</v>
      </c>
      <c r="J695" s="217">
        <f t="shared" si="104"/>
        <v>1.9704433497536944E-3</v>
      </c>
      <c r="K695" s="209">
        <f t="shared" si="100"/>
        <v>8.4363546798029549</v>
      </c>
      <c r="L695" s="202">
        <f t="shared" si="105"/>
        <v>1.8559980295566501</v>
      </c>
      <c r="M695" s="202">
        <v>2.8892693471681796</v>
      </c>
      <c r="N695" s="202">
        <v>0.35155869146889029</v>
      </c>
      <c r="O695" s="10">
        <f t="shared" si="101"/>
        <v>13.533180747996674</v>
      </c>
      <c r="P695" s="11">
        <f t="shared" si="102"/>
        <v>9.3493476670097928E-2</v>
      </c>
    </row>
    <row r="696" spans="1:16" x14ac:dyDescent="0.35">
      <c r="A696" s="9">
        <f t="shared" si="103"/>
        <v>92</v>
      </c>
      <c r="B696" s="14" t="s">
        <v>284</v>
      </c>
      <c r="C696" s="8">
        <v>122.4</v>
      </c>
      <c r="D696" s="8">
        <v>130.1</v>
      </c>
      <c r="E696" s="8">
        <v>0</v>
      </c>
      <c r="F696" s="8">
        <v>252.5</v>
      </c>
      <c r="G696" s="8">
        <v>1</v>
      </c>
      <c r="H696" s="8"/>
      <c r="I696" s="8">
        <v>2</v>
      </c>
      <c r="J696" s="217">
        <f t="shared" si="104"/>
        <v>1.4778325123152708E-3</v>
      </c>
      <c r="K696" s="209">
        <f t="shared" si="100"/>
        <v>6.3272660098522158</v>
      </c>
      <c r="L696" s="202">
        <f t="shared" si="105"/>
        <v>1.3919985221674875</v>
      </c>
      <c r="M696" s="202">
        <v>2.1669520103761348</v>
      </c>
      <c r="N696" s="202">
        <v>1.8238743455497384</v>
      </c>
      <c r="O696" s="10">
        <f t="shared" si="101"/>
        <v>11.710090887945578</v>
      </c>
      <c r="P696" s="11">
        <f t="shared" si="102"/>
        <v>4.637659757602209E-2</v>
      </c>
    </row>
    <row r="697" spans="1:16" x14ac:dyDescent="0.35">
      <c r="A697" s="9">
        <f t="shared" si="103"/>
        <v>93</v>
      </c>
      <c r="B697" s="14" t="s">
        <v>285</v>
      </c>
      <c r="C697" s="8">
        <v>250.2</v>
      </c>
      <c r="D697" s="8">
        <v>0</v>
      </c>
      <c r="E697" s="8">
        <v>0</v>
      </c>
      <c r="F697" s="8">
        <v>250.2</v>
      </c>
      <c r="G697" s="8"/>
      <c r="H697" s="8">
        <v>2</v>
      </c>
      <c r="I697" s="8">
        <v>3</v>
      </c>
      <c r="J697" s="217">
        <f t="shared" si="104"/>
        <v>2.4630541871921178E-3</v>
      </c>
      <c r="K697" s="209">
        <f t="shared" si="100"/>
        <v>10.545443349753693</v>
      </c>
      <c r="L697" s="202">
        <f t="shared" si="105"/>
        <v>2.3199975369458126</v>
      </c>
      <c r="M697" s="202">
        <v>3.6115866839602249</v>
      </c>
      <c r="N697" s="202">
        <v>3.0397905759162307</v>
      </c>
      <c r="O697" s="10">
        <f t="shared" si="101"/>
        <v>19.516818146575964</v>
      </c>
      <c r="P697" s="11">
        <f t="shared" si="102"/>
        <v>7.8004868691350787E-2</v>
      </c>
    </row>
    <row r="698" spans="1:16" x14ac:dyDescent="0.35">
      <c r="A698" s="9">
        <f t="shared" si="103"/>
        <v>94</v>
      </c>
      <c r="B698" s="14" t="s">
        <v>286</v>
      </c>
      <c r="C698" s="8">
        <v>327.2</v>
      </c>
      <c r="D698" s="8">
        <v>32.299999999999997</v>
      </c>
      <c r="E698" s="8">
        <v>188.7</v>
      </c>
      <c r="F698" s="8">
        <v>548.20000000000005</v>
      </c>
      <c r="G698" s="8">
        <v>1</v>
      </c>
      <c r="H698" s="8">
        <v>2</v>
      </c>
      <c r="I698" s="8">
        <v>10</v>
      </c>
      <c r="J698" s="217">
        <f t="shared" si="104"/>
        <v>6.4039408866995067E-3</v>
      </c>
      <c r="K698" s="209">
        <f t="shared" si="100"/>
        <v>27.418152709359603</v>
      </c>
      <c r="L698" s="202">
        <f t="shared" si="105"/>
        <v>6.0319935960591131</v>
      </c>
      <c r="M698" s="202">
        <v>9.3901253782965846</v>
      </c>
      <c r="N698" s="202">
        <v>7.9034554973821987</v>
      </c>
      <c r="O698" s="10">
        <f t="shared" si="101"/>
        <v>50.743727181097498</v>
      </c>
      <c r="P698" s="11">
        <f t="shared" si="102"/>
        <v>9.2564259724730924E-2</v>
      </c>
    </row>
    <row r="699" spans="1:16" x14ac:dyDescent="0.35">
      <c r="A699" s="9">
        <f t="shared" si="103"/>
        <v>95</v>
      </c>
      <c r="B699" s="14" t="s">
        <v>287</v>
      </c>
      <c r="C699" s="8">
        <v>103.4</v>
      </c>
      <c r="D699" s="8">
        <v>0</v>
      </c>
      <c r="E699" s="8">
        <v>91</v>
      </c>
      <c r="F699" s="8">
        <v>194.4</v>
      </c>
      <c r="G699" s="8"/>
      <c r="H699" s="8">
        <v>2</v>
      </c>
      <c r="I699" s="8">
        <v>3</v>
      </c>
      <c r="J699" s="217">
        <f t="shared" si="104"/>
        <v>2.4630541871921178E-3</v>
      </c>
      <c r="K699" s="209">
        <f t="shared" si="100"/>
        <v>10.545443349753693</v>
      </c>
      <c r="L699" s="202">
        <f t="shared" si="105"/>
        <v>2.3199975369458126</v>
      </c>
      <c r="M699" s="202">
        <v>3.6115866839602249</v>
      </c>
      <c r="N699" s="202">
        <v>3.0397905759162307</v>
      </c>
      <c r="O699" s="10">
        <f t="shared" si="101"/>
        <v>19.516818146575964</v>
      </c>
      <c r="P699" s="11">
        <f t="shared" si="102"/>
        <v>0.10039515507497924</v>
      </c>
    </row>
    <row r="700" spans="1:16" x14ac:dyDescent="0.35">
      <c r="A700" s="9">
        <f t="shared" si="103"/>
        <v>96</v>
      </c>
      <c r="B700" s="14" t="s">
        <v>288</v>
      </c>
      <c r="C700" s="8">
        <v>208.6</v>
      </c>
      <c r="D700" s="8">
        <v>0</v>
      </c>
      <c r="E700" s="8">
        <v>50.5</v>
      </c>
      <c r="F700" s="8">
        <v>259.10000000000002</v>
      </c>
      <c r="G700" s="8"/>
      <c r="H700" s="8">
        <v>1</v>
      </c>
      <c r="I700" s="8">
        <v>8</v>
      </c>
      <c r="J700" s="217">
        <f t="shared" si="104"/>
        <v>4.4334975369458123E-3</v>
      </c>
      <c r="K700" s="209">
        <f t="shared" si="100"/>
        <v>18.981798029556646</v>
      </c>
      <c r="L700" s="202">
        <f t="shared" si="105"/>
        <v>4.1759955665024622</v>
      </c>
      <c r="M700" s="202">
        <v>6.5008560311284054</v>
      </c>
      <c r="N700" s="202">
        <v>5.4716230366492153</v>
      </c>
      <c r="O700" s="10">
        <f t="shared" si="101"/>
        <v>35.130272663836728</v>
      </c>
      <c r="P700" s="11">
        <f t="shared" si="102"/>
        <v>0.13558576867555663</v>
      </c>
    </row>
    <row r="701" spans="1:16" x14ac:dyDescent="0.35">
      <c r="A701" s="9">
        <f t="shared" si="103"/>
        <v>97</v>
      </c>
      <c r="B701" s="14" t="s">
        <v>289</v>
      </c>
      <c r="C701" s="8">
        <v>71.2</v>
      </c>
      <c r="D701" s="8">
        <v>38.9</v>
      </c>
      <c r="E701" s="8">
        <v>0</v>
      </c>
      <c r="F701" s="8">
        <v>110.1</v>
      </c>
      <c r="G701" s="8">
        <v>2</v>
      </c>
      <c r="H701" s="8"/>
      <c r="I701" s="8">
        <v>1</v>
      </c>
      <c r="J701" s="217">
        <f t="shared" si="104"/>
        <v>1.4778325123152708E-3</v>
      </c>
      <c r="K701" s="209">
        <f t="shared" si="100"/>
        <v>6.3272660098522158</v>
      </c>
      <c r="L701" s="202">
        <f t="shared" si="105"/>
        <v>1.3919985221674875</v>
      </c>
      <c r="M701" s="202">
        <v>2.1669520103761348</v>
      </c>
      <c r="N701" s="202">
        <v>1.8238743455497384</v>
      </c>
      <c r="O701" s="10">
        <f t="shared" ref="O701:O723" si="106">K701+L701+M701+N701</f>
        <v>11.710090887945578</v>
      </c>
      <c r="P701" s="11">
        <f t="shared" ref="P701:P724" si="107">O701/F701</f>
        <v>0.10635868199768918</v>
      </c>
    </row>
    <row r="702" spans="1:16" x14ac:dyDescent="0.35">
      <c r="A702" s="9">
        <f t="shared" si="103"/>
        <v>98</v>
      </c>
      <c r="B702" s="14" t="s">
        <v>290</v>
      </c>
      <c r="C702" s="8">
        <v>158.30000000000001</v>
      </c>
      <c r="D702" s="8">
        <v>0</v>
      </c>
      <c r="E702" s="8">
        <v>0</v>
      </c>
      <c r="F702" s="8">
        <v>158.30000000000001</v>
      </c>
      <c r="G702" s="8"/>
      <c r="H702" s="8"/>
      <c r="I702" s="8">
        <v>3</v>
      </c>
      <c r="J702" s="217">
        <f t="shared" si="104"/>
        <v>1.4778325123152708E-3</v>
      </c>
      <c r="K702" s="209">
        <f t="shared" si="100"/>
        <v>6.3272660098522158</v>
      </c>
      <c r="L702" s="202">
        <f t="shared" si="105"/>
        <v>1.3919985221674875</v>
      </c>
      <c r="M702" s="202">
        <v>2.1669520103761348</v>
      </c>
      <c r="N702" s="202">
        <v>1.8238743455497384</v>
      </c>
      <c r="O702" s="10">
        <f t="shared" si="106"/>
        <v>11.710090887945578</v>
      </c>
      <c r="P702" s="11">
        <f t="shared" si="107"/>
        <v>7.3974042248550712E-2</v>
      </c>
    </row>
    <row r="703" spans="1:16" x14ac:dyDescent="0.35">
      <c r="A703" s="9">
        <f t="shared" si="103"/>
        <v>99</v>
      </c>
      <c r="B703" s="14" t="s">
        <v>291</v>
      </c>
      <c r="C703" s="8">
        <v>88.6</v>
      </c>
      <c r="D703" s="8">
        <v>0</v>
      </c>
      <c r="E703" s="8">
        <v>0</v>
      </c>
      <c r="F703" s="8">
        <v>88.6</v>
      </c>
      <c r="G703" s="8"/>
      <c r="H703" s="8"/>
      <c r="I703" s="8">
        <v>0</v>
      </c>
      <c r="J703" s="217">
        <f t="shared" si="104"/>
        <v>0</v>
      </c>
      <c r="K703" s="209">
        <f t="shared" si="100"/>
        <v>0</v>
      </c>
      <c r="L703" s="202">
        <f t="shared" si="105"/>
        <v>0</v>
      </c>
      <c r="M703" s="202">
        <v>0</v>
      </c>
      <c r="N703" s="202">
        <v>0</v>
      </c>
      <c r="O703" s="10">
        <f t="shared" si="106"/>
        <v>0</v>
      </c>
      <c r="P703" s="11">
        <f t="shared" si="107"/>
        <v>0</v>
      </c>
    </row>
    <row r="704" spans="1:16" x14ac:dyDescent="0.35">
      <c r="A704" s="9">
        <f t="shared" si="103"/>
        <v>100</v>
      </c>
      <c r="B704" s="14" t="s">
        <v>292</v>
      </c>
      <c r="C704" s="8">
        <v>102.5</v>
      </c>
      <c r="D704" s="8">
        <v>0</v>
      </c>
      <c r="E704" s="8">
        <v>0</v>
      </c>
      <c r="F704" s="8">
        <v>102.5</v>
      </c>
      <c r="G704" s="8"/>
      <c r="H704" s="8"/>
      <c r="I704" s="8">
        <v>3</v>
      </c>
      <c r="J704" s="217">
        <f t="shared" si="104"/>
        <v>1.4778325123152708E-3</v>
      </c>
      <c r="K704" s="209">
        <f t="shared" si="100"/>
        <v>6.3272660098522158</v>
      </c>
      <c r="L704" s="202">
        <f t="shared" si="105"/>
        <v>1.3919985221674875</v>
      </c>
      <c r="M704" s="202">
        <v>2.1669520103761348</v>
      </c>
      <c r="N704" s="202">
        <v>1.8238743455497384</v>
      </c>
      <c r="O704" s="10">
        <f t="shared" si="106"/>
        <v>11.710090887945578</v>
      </c>
      <c r="P704" s="11">
        <f t="shared" si="107"/>
        <v>0.11424478915068856</v>
      </c>
    </row>
    <row r="705" spans="1:17" x14ac:dyDescent="0.35">
      <c r="A705" s="9">
        <f t="shared" si="103"/>
        <v>101</v>
      </c>
      <c r="B705" s="14" t="s">
        <v>294</v>
      </c>
      <c r="C705" s="8">
        <v>74.400000000000006</v>
      </c>
      <c r="D705" s="8">
        <v>0</v>
      </c>
      <c r="E705" s="8">
        <v>0</v>
      </c>
      <c r="F705" s="8">
        <v>74.400000000000006</v>
      </c>
      <c r="G705" s="8"/>
      <c r="H705" s="8"/>
      <c r="I705" s="8">
        <v>3</v>
      </c>
      <c r="J705" s="217">
        <f t="shared" si="104"/>
        <v>1.4778325123152708E-3</v>
      </c>
      <c r="K705" s="209">
        <f t="shared" si="100"/>
        <v>6.3272660098522158</v>
      </c>
      <c r="L705" s="202">
        <f t="shared" si="105"/>
        <v>1.3919985221674875</v>
      </c>
      <c r="M705" s="202">
        <v>2.1669520103761348</v>
      </c>
      <c r="N705" s="202">
        <v>1.8238743455497384</v>
      </c>
      <c r="O705" s="10">
        <f t="shared" si="106"/>
        <v>11.710090887945578</v>
      </c>
      <c r="P705" s="11">
        <f t="shared" si="107"/>
        <v>0.15739369473045131</v>
      </c>
    </row>
    <row r="706" spans="1:17" x14ac:dyDescent="0.35">
      <c r="A706" s="9">
        <f t="shared" si="103"/>
        <v>102</v>
      </c>
      <c r="B706" s="14" t="s">
        <v>295</v>
      </c>
      <c r="C706" s="8">
        <v>66.400000000000006</v>
      </c>
      <c r="D706" s="8">
        <v>0</v>
      </c>
      <c r="E706" s="8">
        <v>0</v>
      </c>
      <c r="F706" s="8">
        <v>66.400000000000006</v>
      </c>
      <c r="G706" s="8"/>
      <c r="H706" s="8"/>
      <c r="I706" s="8">
        <v>2</v>
      </c>
      <c r="J706" s="217">
        <f t="shared" si="104"/>
        <v>9.8522167487684722E-4</v>
      </c>
      <c r="K706" s="209">
        <f t="shared" si="100"/>
        <v>4.2181773399014775</v>
      </c>
      <c r="L706" s="202">
        <f t="shared" si="105"/>
        <v>0.92799901477832503</v>
      </c>
      <c r="M706" s="202">
        <v>1.4446346735840898</v>
      </c>
      <c r="N706" s="202">
        <v>1.2159162303664921</v>
      </c>
      <c r="O706" s="10">
        <f t="shared" si="106"/>
        <v>7.8067272586303842</v>
      </c>
      <c r="P706" s="11">
        <f t="shared" si="107"/>
        <v>0.11757119365407204</v>
      </c>
    </row>
    <row r="707" spans="1:17" x14ac:dyDescent="0.35">
      <c r="A707" s="9">
        <f t="shared" si="103"/>
        <v>103</v>
      </c>
      <c r="B707" s="14" t="s">
        <v>296</v>
      </c>
      <c r="C707" s="8">
        <v>292.8</v>
      </c>
      <c r="D707" s="8">
        <v>0</v>
      </c>
      <c r="E707" s="8">
        <v>0</v>
      </c>
      <c r="F707" s="8">
        <v>292.8</v>
      </c>
      <c r="G707" s="8"/>
      <c r="H707" s="8"/>
      <c r="I707" s="8">
        <v>7</v>
      </c>
      <c r="J707" s="217">
        <f t="shared" si="104"/>
        <v>3.4482758620689655E-3</v>
      </c>
      <c r="K707" s="209">
        <f t="shared" si="100"/>
        <v>14.763620689655172</v>
      </c>
      <c r="L707" s="202">
        <f t="shared" si="105"/>
        <v>3.2479965517241376</v>
      </c>
      <c r="M707" s="202">
        <v>5.0562213575443149</v>
      </c>
      <c r="N707" s="202">
        <v>4.2557068062827224</v>
      </c>
      <c r="O707" s="10">
        <f t="shared" si="106"/>
        <v>27.323545405206346</v>
      </c>
      <c r="P707" s="11">
        <f t="shared" si="107"/>
        <v>9.3318119553300355E-2</v>
      </c>
    </row>
    <row r="708" spans="1:17" x14ac:dyDescent="0.35">
      <c r="A708" s="9">
        <f t="shared" si="103"/>
        <v>104</v>
      </c>
      <c r="B708" s="14" t="s">
        <v>297</v>
      </c>
      <c r="C708" s="8">
        <v>80.5</v>
      </c>
      <c r="D708" s="8">
        <v>0</v>
      </c>
      <c r="E708" s="8">
        <v>0</v>
      </c>
      <c r="F708" s="8">
        <v>80.5</v>
      </c>
      <c r="G708" s="8"/>
      <c r="H708" s="8"/>
      <c r="I708" s="8">
        <v>2</v>
      </c>
      <c r="J708" s="217">
        <f t="shared" si="104"/>
        <v>9.8522167487684722E-4</v>
      </c>
      <c r="K708" s="209">
        <f t="shared" si="100"/>
        <v>4.2181773399014775</v>
      </c>
      <c r="L708" s="202">
        <f t="shared" si="105"/>
        <v>0.92799901477832503</v>
      </c>
      <c r="M708" s="202">
        <v>1.4446346735840898</v>
      </c>
      <c r="N708" s="202">
        <v>0.1687958115183246</v>
      </c>
      <c r="O708" s="10">
        <f t="shared" si="106"/>
        <v>6.7596068397822169</v>
      </c>
      <c r="P708" s="11">
        <f t="shared" si="107"/>
        <v>8.3970271301642446E-2</v>
      </c>
    </row>
    <row r="709" spans="1:17" x14ac:dyDescent="0.35">
      <c r="A709" s="9">
        <f t="shared" si="103"/>
        <v>105</v>
      </c>
      <c r="B709" s="14" t="s">
        <v>298</v>
      </c>
      <c r="C709" s="8">
        <v>4108.8</v>
      </c>
      <c r="D709" s="8">
        <v>0</v>
      </c>
      <c r="E709" s="8">
        <v>118</v>
      </c>
      <c r="F709" s="8">
        <v>4226.8</v>
      </c>
      <c r="G709" s="8"/>
      <c r="H709" s="8">
        <v>2</v>
      </c>
      <c r="I709" s="8">
        <v>68</v>
      </c>
      <c r="J709" s="217">
        <f t="shared" si="104"/>
        <v>3.4482758620689655E-2</v>
      </c>
      <c r="K709" s="209">
        <f t="shared" si="100"/>
        <v>147.63620689655173</v>
      </c>
      <c r="L709" s="202">
        <f t="shared" si="105"/>
        <v>32.479965517241382</v>
      </c>
      <c r="M709" s="202">
        <v>50.562213575443153</v>
      </c>
      <c r="N709" s="202">
        <v>5.9078534031413614</v>
      </c>
      <c r="O709" s="10">
        <f t="shared" si="106"/>
        <v>236.58623939237759</v>
      </c>
      <c r="P709" s="11">
        <f t="shared" si="107"/>
        <v>5.5972896610290902E-2</v>
      </c>
    </row>
    <row r="710" spans="1:17" x14ac:dyDescent="0.35">
      <c r="A710" s="9">
        <f t="shared" si="103"/>
        <v>106</v>
      </c>
      <c r="B710" s="14" t="s">
        <v>301</v>
      </c>
      <c r="C710" s="8">
        <v>4420.8999999999996</v>
      </c>
      <c r="D710" s="8">
        <v>0</v>
      </c>
      <c r="E710" s="8">
        <v>0</v>
      </c>
      <c r="F710" s="8">
        <v>4420.8999999999996</v>
      </c>
      <c r="G710" s="8"/>
      <c r="H710" s="8"/>
      <c r="I710" s="8">
        <v>77</v>
      </c>
      <c r="J710" s="217">
        <f t="shared" si="104"/>
        <v>3.793103448275862E-2</v>
      </c>
      <c r="K710" s="209">
        <f t="shared" si="100"/>
        <v>162.3998275862069</v>
      </c>
      <c r="L710" s="202">
        <f t="shared" si="105"/>
        <v>35.727962068965518</v>
      </c>
      <c r="M710" s="202">
        <v>55.618434932987469</v>
      </c>
      <c r="N710" s="202">
        <v>6.4986387434554977</v>
      </c>
      <c r="O710" s="10">
        <f t="shared" si="106"/>
        <v>260.24486333161536</v>
      </c>
      <c r="P710" s="11">
        <f t="shared" si="107"/>
        <v>5.8866941874191996E-2</v>
      </c>
    </row>
    <row r="711" spans="1:17" x14ac:dyDescent="0.35">
      <c r="A711" s="9">
        <f t="shared" si="103"/>
        <v>107</v>
      </c>
      <c r="B711" s="14" t="s">
        <v>302</v>
      </c>
      <c r="C711" s="8">
        <v>6184.2</v>
      </c>
      <c r="D711" s="8">
        <v>208.9</v>
      </c>
      <c r="E711" s="8">
        <v>36.6</v>
      </c>
      <c r="F711" s="8">
        <v>6429.7</v>
      </c>
      <c r="G711" s="8">
        <v>1</v>
      </c>
      <c r="H711" s="8">
        <v>1</v>
      </c>
      <c r="I711" s="8">
        <v>102</v>
      </c>
      <c r="J711" s="217">
        <f t="shared" si="104"/>
        <v>5.1231527093596053E-2</v>
      </c>
      <c r="K711" s="209">
        <f t="shared" si="100"/>
        <v>219.34522167487683</v>
      </c>
      <c r="L711" s="202">
        <f t="shared" si="105"/>
        <v>48.255948768472905</v>
      </c>
      <c r="M711" s="202">
        <v>75.121003026372676</v>
      </c>
      <c r="N711" s="202">
        <v>8.7773821989528802</v>
      </c>
      <c r="O711" s="10">
        <f t="shared" si="106"/>
        <v>351.49955566867527</v>
      </c>
      <c r="P711" s="11">
        <f t="shared" si="107"/>
        <v>5.4668111368909166E-2</v>
      </c>
    </row>
    <row r="712" spans="1:17" x14ac:dyDescent="0.35">
      <c r="A712" s="9">
        <f t="shared" si="103"/>
        <v>108</v>
      </c>
      <c r="B712" s="14" t="s">
        <v>303</v>
      </c>
      <c r="C712" s="8">
        <v>3391.6</v>
      </c>
      <c r="D712" s="8">
        <v>0</v>
      </c>
      <c r="E712" s="8">
        <v>0</v>
      </c>
      <c r="F712" s="8">
        <v>3391.6</v>
      </c>
      <c r="G712" s="8"/>
      <c r="H712" s="8"/>
      <c r="I712" s="8">
        <v>70</v>
      </c>
      <c r="J712" s="217">
        <f t="shared" si="104"/>
        <v>3.4482758620689655E-2</v>
      </c>
      <c r="K712" s="209">
        <f t="shared" si="100"/>
        <v>147.63620689655173</v>
      </c>
      <c r="L712" s="202">
        <f t="shared" si="105"/>
        <v>32.479965517241382</v>
      </c>
      <c r="M712" s="202">
        <v>50.562213575443153</v>
      </c>
      <c r="N712" s="202">
        <v>5.9078534031413614</v>
      </c>
      <c r="O712" s="10">
        <f t="shared" si="106"/>
        <v>236.58623939237759</v>
      </c>
      <c r="P712" s="11">
        <f t="shared" si="107"/>
        <v>6.9756527713285055E-2</v>
      </c>
    </row>
    <row r="713" spans="1:17" x14ac:dyDescent="0.35">
      <c r="A713" s="9">
        <f t="shared" si="103"/>
        <v>109</v>
      </c>
      <c r="B713" s="14" t="s">
        <v>304</v>
      </c>
      <c r="C713" s="8">
        <v>4546.3</v>
      </c>
      <c r="D713" s="8">
        <v>0</v>
      </c>
      <c r="E713" s="8">
        <v>0</v>
      </c>
      <c r="F713" s="8">
        <v>4546.3</v>
      </c>
      <c r="G713" s="8"/>
      <c r="H713" s="8"/>
      <c r="I713" s="8">
        <v>100</v>
      </c>
      <c r="J713" s="217">
        <f t="shared" si="104"/>
        <v>4.926108374384236E-2</v>
      </c>
      <c r="K713" s="209">
        <f t="shared" si="100"/>
        <v>210.90886699507385</v>
      </c>
      <c r="L713" s="202">
        <f t="shared" si="105"/>
        <v>46.399950738916246</v>
      </c>
      <c r="M713" s="202">
        <v>72.231733679204496</v>
      </c>
      <c r="N713" s="202">
        <v>8.4397905759162306</v>
      </c>
      <c r="O713" s="10">
        <f t="shared" si="106"/>
        <v>337.98034198911085</v>
      </c>
      <c r="P713" s="11">
        <f t="shared" si="107"/>
        <v>7.4341847653940751E-2</v>
      </c>
    </row>
    <row r="714" spans="1:17" x14ac:dyDescent="0.35">
      <c r="A714" s="9">
        <f t="shared" si="103"/>
        <v>110</v>
      </c>
      <c r="B714" s="14" t="s">
        <v>305</v>
      </c>
      <c r="C714" s="8">
        <v>3942.03</v>
      </c>
      <c r="D714" s="8">
        <v>0</v>
      </c>
      <c r="E714" s="8">
        <v>0</v>
      </c>
      <c r="F714" s="8">
        <v>3942.03</v>
      </c>
      <c r="G714" s="8"/>
      <c r="H714" s="8"/>
      <c r="I714" s="8">
        <v>105</v>
      </c>
      <c r="J714" s="217">
        <f t="shared" si="104"/>
        <v>5.1724137931034482E-2</v>
      </c>
      <c r="K714" s="209">
        <f t="shared" si="100"/>
        <v>221.45431034482758</v>
      </c>
      <c r="L714" s="202">
        <f t="shared" si="105"/>
        <v>48.719948275862066</v>
      </c>
      <c r="M714" s="202">
        <v>75.843320363164722</v>
      </c>
      <c r="N714" s="202">
        <v>74.830366492146581</v>
      </c>
      <c r="O714" s="10">
        <f t="shared" si="106"/>
        <v>420.84794547600097</v>
      </c>
      <c r="P714" s="11">
        <f t="shared" si="107"/>
        <v>0.10675919398786944</v>
      </c>
    </row>
    <row r="715" spans="1:17" x14ac:dyDescent="0.35">
      <c r="A715" s="9">
        <f t="shared" si="103"/>
        <v>111</v>
      </c>
      <c r="B715" s="14" t="s">
        <v>1188</v>
      </c>
      <c r="C715" s="8">
        <v>5423.9</v>
      </c>
      <c r="D715" s="8">
        <v>0</v>
      </c>
      <c r="E715" s="8">
        <v>0</v>
      </c>
      <c r="F715" s="8">
        <v>5423.9</v>
      </c>
      <c r="G715" s="8"/>
      <c r="H715" s="8"/>
      <c r="I715" s="8">
        <v>100</v>
      </c>
      <c r="J715" s="217">
        <f t="shared" si="104"/>
        <v>4.926108374384236E-2</v>
      </c>
      <c r="K715" s="209">
        <f t="shared" si="100"/>
        <v>210.90886699507385</v>
      </c>
      <c r="L715" s="202">
        <f t="shared" si="105"/>
        <v>46.399950738916246</v>
      </c>
      <c r="M715" s="202">
        <v>72.231733679204496</v>
      </c>
      <c r="N715" s="202">
        <v>8.4397905759162306</v>
      </c>
      <c r="O715" s="10">
        <f t="shared" si="106"/>
        <v>337.98034198911085</v>
      </c>
      <c r="P715" s="11">
        <f t="shared" si="107"/>
        <v>6.2313158795167849E-2</v>
      </c>
    </row>
    <row r="716" spans="1:17" x14ac:dyDescent="0.35">
      <c r="A716" s="9">
        <f t="shared" si="103"/>
        <v>112</v>
      </c>
      <c r="B716" s="14" t="s">
        <v>306</v>
      </c>
      <c r="C716" s="8">
        <v>92.4</v>
      </c>
      <c r="D716" s="8">
        <v>0</v>
      </c>
      <c r="E716" s="8">
        <v>0</v>
      </c>
      <c r="F716" s="8">
        <v>92.4</v>
      </c>
      <c r="G716" s="8"/>
      <c r="H716" s="8"/>
      <c r="I716" s="8">
        <v>0</v>
      </c>
      <c r="J716" s="217">
        <f t="shared" si="104"/>
        <v>0</v>
      </c>
      <c r="K716" s="209">
        <f t="shared" si="100"/>
        <v>0</v>
      </c>
      <c r="L716" s="202">
        <f t="shared" si="105"/>
        <v>0</v>
      </c>
      <c r="M716" s="202">
        <v>0</v>
      </c>
      <c r="N716" s="202">
        <v>0</v>
      </c>
      <c r="O716" s="10">
        <f t="shared" si="106"/>
        <v>0</v>
      </c>
      <c r="P716" s="11">
        <f t="shared" si="107"/>
        <v>0</v>
      </c>
    </row>
    <row r="717" spans="1:17" x14ac:dyDescent="0.35">
      <c r="A717" s="9">
        <f t="shared" si="103"/>
        <v>113</v>
      </c>
      <c r="B717" s="14" t="s">
        <v>307</v>
      </c>
      <c r="C717" s="8">
        <v>26.1</v>
      </c>
      <c r="D717" s="8">
        <v>0</v>
      </c>
      <c r="E717" s="8">
        <v>0</v>
      </c>
      <c r="F717" s="8">
        <v>26.1</v>
      </c>
      <c r="G717" s="8"/>
      <c r="H717" s="8"/>
      <c r="I717" s="8">
        <v>0</v>
      </c>
      <c r="J717" s="217">
        <f t="shared" si="104"/>
        <v>0</v>
      </c>
      <c r="K717" s="209">
        <f t="shared" ref="K717:K723" si="108">J717*$K$2</f>
        <v>0</v>
      </c>
      <c r="L717" s="202">
        <f t="shared" si="105"/>
        <v>0</v>
      </c>
      <c r="M717" s="202">
        <v>0</v>
      </c>
      <c r="N717" s="202">
        <v>0</v>
      </c>
      <c r="O717" s="10">
        <f t="shared" si="106"/>
        <v>0</v>
      </c>
      <c r="P717" s="11">
        <f t="shared" si="107"/>
        <v>0</v>
      </c>
    </row>
    <row r="718" spans="1:17" x14ac:dyDescent="0.35">
      <c r="A718" s="9">
        <f t="shared" si="103"/>
        <v>114</v>
      </c>
      <c r="B718" s="14" t="s">
        <v>309</v>
      </c>
      <c r="C718" s="8">
        <v>5911.3</v>
      </c>
      <c r="D718" s="8">
        <v>0</v>
      </c>
      <c r="E718" s="8">
        <v>0</v>
      </c>
      <c r="F718" s="8">
        <v>5911.3</v>
      </c>
      <c r="G718" s="8"/>
      <c r="H718" s="8"/>
      <c r="I718" s="8">
        <v>129</v>
      </c>
      <c r="J718" s="217">
        <f t="shared" si="104"/>
        <v>6.354679802955665E-2</v>
      </c>
      <c r="K718" s="209">
        <f t="shared" si="108"/>
        <v>272.07243842364534</v>
      </c>
      <c r="L718" s="202">
        <f t="shared" si="105"/>
        <v>59.855936453201977</v>
      </c>
      <c r="M718" s="202">
        <v>93.178936446173793</v>
      </c>
      <c r="N718" s="202">
        <v>10.887329842931937</v>
      </c>
      <c r="O718" s="10">
        <f t="shared" si="106"/>
        <v>435.99464116595306</v>
      </c>
      <c r="P718" s="11">
        <f t="shared" si="107"/>
        <v>7.3756135057593597E-2</v>
      </c>
    </row>
    <row r="719" spans="1:17" x14ac:dyDescent="0.35">
      <c r="A719" s="9">
        <f t="shared" si="103"/>
        <v>115</v>
      </c>
      <c r="B719" s="14" t="s">
        <v>310</v>
      </c>
      <c r="C719" s="8">
        <v>3419.4</v>
      </c>
      <c r="D719" s="8">
        <v>0</v>
      </c>
      <c r="E719" s="8">
        <v>0</v>
      </c>
      <c r="F719" s="8">
        <v>3419.4</v>
      </c>
      <c r="G719" s="8"/>
      <c r="H719" s="8"/>
      <c r="I719" s="8">
        <v>70</v>
      </c>
      <c r="J719" s="217">
        <f t="shared" si="104"/>
        <v>3.4482758620689655E-2</v>
      </c>
      <c r="K719" s="209">
        <f t="shared" si="108"/>
        <v>147.63620689655173</v>
      </c>
      <c r="L719" s="202">
        <f t="shared" si="105"/>
        <v>32.479965517241382</v>
      </c>
      <c r="M719" s="202">
        <v>50.562213575443153</v>
      </c>
      <c r="N719" s="202">
        <v>5.9078534031413614</v>
      </c>
      <c r="O719" s="10">
        <f t="shared" si="106"/>
        <v>236.58623939237759</v>
      </c>
      <c r="P719" s="11">
        <f t="shared" si="107"/>
        <v>6.9189401471713624E-2</v>
      </c>
    </row>
    <row r="720" spans="1:17" x14ac:dyDescent="0.35">
      <c r="A720" s="9">
        <f t="shared" si="103"/>
        <v>116</v>
      </c>
      <c r="B720" s="149" t="s">
        <v>589</v>
      </c>
      <c r="C720" s="8">
        <v>1763.8</v>
      </c>
      <c r="D720" s="8">
        <v>0</v>
      </c>
      <c r="E720" s="8">
        <v>0</v>
      </c>
      <c r="F720" s="8">
        <v>1763.8</v>
      </c>
      <c r="G720" s="8"/>
      <c r="H720" s="8"/>
      <c r="I720" s="8">
        <v>48</v>
      </c>
      <c r="J720" s="217">
        <f t="shared" si="104"/>
        <v>2.3645320197044333E-2</v>
      </c>
      <c r="K720" s="209">
        <f t="shared" si="108"/>
        <v>101.23625615763545</v>
      </c>
      <c r="L720" s="202">
        <f t="shared" si="105"/>
        <v>22.271976354679801</v>
      </c>
      <c r="M720" s="202">
        <v>34.671232166018157</v>
      </c>
      <c r="N720" s="202">
        <v>6.7873684210526308</v>
      </c>
      <c r="O720" s="10">
        <f t="shared" si="106"/>
        <v>164.96683309938606</v>
      </c>
      <c r="P720" s="11">
        <f t="shared" si="107"/>
        <v>9.352921708775716E-2</v>
      </c>
      <c r="Q720" s="11"/>
    </row>
    <row r="721" spans="1:17" x14ac:dyDescent="0.35">
      <c r="A721" s="9">
        <f t="shared" si="103"/>
        <v>117</v>
      </c>
      <c r="B721" s="149" t="s">
        <v>590</v>
      </c>
      <c r="C721" s="8">
        <v>3931</v>
      </c>
      <c r="D721" s="8">
        <v>0</v>
      </c>
      <c r="E721" s="8">
        <v>0</v>
      </c>
      <c r="F721" s="8">
        <v>3931</v>
      </c>
      <c r="G721" s="8"/>
      <c r="H721" s="8"/>
      <c r="I721" s="8">
        <v>106</v>
      </c>
      <c r="J721" s="217">
        <f t="shared" si="104"/>
        <v>5.2216748768472904E-2</v>
      </c>
      <c r="K721" s="209">
        <f t="shared" si="108"/>
        <v>223.5633990147783</v>
      </c>
      <c r="L721" s="202">
        <f t="shared" si="105"/>
        <v>49.183947783251227</v>
      </c>
      <c r="M721" s="202">
        <v>76.565637699956767</v>
      </c>
      <c r="N721" s="202">
        <v>14.98877192982456</v>
      </c>
      <c r="O721" s="10">
        <f t="shared" si="106"/>
        <v>364.30175642781086</v>
      </c>
      <c r="P721" s="11">
        <f t="shared" si="107"/>
        <v>9.2674066758537482E-2</v>
      </c>
      <c r="Q721" s="11"/>
    </row>
    <row r="722" spans="1:17" x14ac:dyDescent="0.35">
      <c r="A722" s="9">
        <f t="shared" si="103"/>
        <v>118</v>
      </c>
      <c r="B722" s="149" t="s">
        <v>591</v>
      </c>
      <c r="C722" s="8">
        <v>2191.9</v>
      </c>
      <c r="D722" s="8">
        <v>0</v>
      </c>
      <c r="E722" s="8">
        <v>0</v>
      </c>
      <c r="F722" s="8">
        <v>2191.9</v>
      </c>
      <c r="G722" s="8"/>
      <c r="H722" s="8"/>
      <c r="I722" s="8">
        <v>98</v>
      </c>
      <c r="J722" s="217">
        <f t="shared" si="104"/>
        <v>4.8275862068965517E-2</v>
      </c>
      <c r="K722" s="209">
        <f t="shared" si="108"/>
        <v>206.69068965517241</v>
      </c>
      <c r="L722" s="202">
        <f t="shared" si="105"/>
        <v>45.471951724137931</v>
      </c>
      <c r="M722" s="202">
        <v>70.787099005620405</v>
      </c>
      <c r="N722" s="202">
        <v>13.85754385964912</v>
      </c>
      <c r="O722" s="10">
        <f t="shared" si="106"/>
        <v>336.80728424457988</v>
      </c>
      <c r="P722" s="11">
        <f t="shared" si="107"/>
        <v>0.15365996817582001</v>
      </c>
      <c r="Q722" s="11"/>
    </row>
    <row r="723" spans="1:17" x14ac:dyDescent="0.35">
      <c r="A723" s="9">
        <f t="shared" si="103"/>
        <v>119</v>
      </c>
      <c r="B723" s="149" t="s">
        <v>592</v>
      </c>
      <c r="C723" s="8">
        <v>2055.21</v>
      </c>
      <c r="D723" s="8">
        <v>0</v>
      </c>
      <c r="E723" s="8">
        <v>0</v>
      </c>
      <c r="F723" s="8">
        <v>2055.21</v>
      </c>
      <c r="G723" s="8"/>
      <c r="H723" s="8"/>
      <c r="I723" s="8">
        <v>89</v>
      </c>
      <c r="J723" s="217">
        <f t="shared" si="104"/>
        <v>4.3842364532019701E-2</v>
      </c>
      <c r="K723" s="209">
        <f t="shared" si="108"/>
        <v>187.70889162561573</v>
      </c>
      <c r="L723" s="202">
        <f t="shared" si="105"/>
        <v>41.295956157635459</v>
      </c>
      <c r="M723" s="202">
        <v>64.286242974491998</v>
      </c>
      <c r="N723" s="202">
        <v>12.584912280701753</v>
      </c>
      <c r="O723" s="10">
        <f t="shared" si="106"/>
        <v>305.87600303844494</v>
      </c>
      <c r="P723" s="11">
        <f t="shared" si="107"/>
        <v>0.14882956147471302</v>
      </c>
      <c r="Q723" s="11"/>
    </row>
    <row r="724" spans="1:17" ht="18" x14ac:dyDescent="0.4">
      <c r="A724" s="12"/>
      <c r="B724" s="17" t="s">
        <v>1698</v>
      </c>
      <c r="C724" s="13">
        <f t="shared" ref="C724:M724" si="109">SUM(C605:C723)</f>
        <v>183525.5799999999</v>
      </c>
      <c r="D724" s="13">
        <f t="shared" si="109"/>
        <v>786.9</v>
      </c>
      <c r="E724" s="13">
        <f t="shared" si="109"/>
        <v>2600.2999999999997</v>
      </c>
      <c r="F724" s="13">
        <f t="shared" si="109"/>
        <v>186912.77999999994</v>
      </c>
      <c r="G724" s="298">
        <f t="shared" si="109"/>
        <v>14</v>
      </c>
      <c r="H724" s="298">
        <f t="shared" si="109"/>
        <v>24</v>
      </c>
      <c r="I724" s="298">
        <f t="shared" si="109"/>
        <v>4022</v>
      </c>
      <c r="J724" s="226">
        <f t="shared" si="109"/>
        <v>1.9999999999999989</v>
      </c>
      <c r="K724" s="198">
        <f t="shared" si="109"/>
        <v>8562.9000000000051</v>
      </c>
      <c r="L724" s="198">
        <f t="shared" si="109"/>
        <v>1883.8380000000013</v>
      </c>
      <c r="M724" s="341">
        <f t="shared" si="109"/>
        <v>2932.6083873756993</v>
      </c>
      <c r="N724" s="199">
        <v>527.67349013332057</v>
      </c>
      <c r="O724" s="15">
        <f>SUM(O605:O723)</f>
        <v>13846.631405018894</v>
      </c>
      <c r="P724" s="16">
        <f t="shared" si="107"/>
        <v>7.4080709756812232E-2</v>
      </c>
    </row>
    <row r="725" spans="1:17" ht="18" x14ac:dyDescent="0.4">
      <c r="A725" s="9"/>
      <c r="B725" s="7" t="s">
        <v>148</v>
      </c>
      <c r="C725" s="8"/>
      <c r="D725" s="8"/>
      <c r="E725" s="8"/>
      <c r="F725" s="8"/>
      <c r="G725" s="8"/>
      <c r="H725" s="8"/>
      <c r="I725" s="330">
        <v>4060</v>
      </c>
      <c r="J725" s="195"/>
      <c r="K725" s="195"/>
      <c r="L725" s="202">
        <f t="shared" ref="L725:L769" si="110">K725*0.22</f>
        <v>0</v>
      </c>
      <c r="M725" s="202"/>
      <c r="N725" s="195"/>
      <c r="O725" s="8"/>
      <c r="P725" s="11"/>
    </row>
    <row r="726" spans="1:17" x14ac:dyDescent="0.35">
      <c r="A726" s="9">
        <v>1</v>
      </c>
      <c r="B726" s="8" t="s">
        <v>149</v>
      </c>
      <c r="C726" s="8">
        <f>димвенканали!C726</f>
        <v>106.7</v>
      </c>
      <c r="D726" s="8">
        <v>0</v>
      </c>
      <c r="E726" s="8">
        <v>0</v>
      </c>
      <c r="F726" s="8">
        <f t="shared" ref="F726:F764" si="111">C726+D726+E726</f>
        <v>106.7</v>
      </c>
      <c r="G726" s="8"/>
      <c r="H726" s="8"/>
      <c r="I726" s="8">
        <v>3</v>
      </c>
      <c r="J726" s="217">
        <f>2/4888*(I726+H726+G726)</f>
        <v>1.2274959083469722E-3</v>
      </c>
      <c r="K726" s="209">
        <f t="shared" ref="K726:K755" si="112">J726*$Q$2</f>
        <v>5.2554623567921439</v>
      </c>
      <c r="L726" s="202">
        <f t="shared" si="110"/>
        <v>1.1562017184942717</v>
      </c>
      <c r="M726" s="202">
        <v>2.1865804365400159</v>
      </c>
      <c r="N726" s="202">
        <v>0.32456375838926166</v>
      </c>
      <c r="O726" s="10">
        <f t="shared" ref="O726:O755" si="113">K726+L726+M726+N726</f>
        <v>8.9228082702156932</v>
      </c>
      <c r="P726" s="11">
        <f t="shared" ref="P726:P755" si="114">O726/F726</f>
        <v>8.3625194659940894E-2</v>
      </c>
    </row>
    <row r="727" spans="1:17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v>0</v>
      </c>
      <c r="E727" s="8">
        <v>0</v>
      </c>
      <c r="F727" s="8">
        <f t="shared" si="111"/>
        <v>45.2</v>
      </c>
      <c r="G727" s="8"/>
      <c r="H727" s="8"/>
      <c r="I727" s="8">
        <v>0</v>
      </c>
      <c r="J727" s="217">
        <f t="shared" ref="J727:J790" si="115">2/4888*(I727+H727+G727)</f>
        <v>0</v>
      </c>
      <c r="K727" s="209">
        <f t="shared" si="112"/>
        <v>0</v>
      </c>
      <c r="L727" s="202">
        <f t="shared" si="110"/>
        <v>0</v>
      </c>
      <c r="M727" s="202">
        <v>0</v>
      </c>
      <c r="N727" s="202">
        <v>0</v>
      </c>
      <c r="O727" s="10">
        <f t="shared" si="113"/>
        <v>0</v>
      </c>
      <c r="P727" s="11">
        <f t="shared" si="114"/>
        <v>0</v>
      </c>
    </row>
    <row r="728" spans="1:17" x14ac:dyDescent="0.35">
      <c r="A728" s="9">
        <f t="shared" ref="A728:A791" si="116">1+A727</f>
        <v>3</v>
      </c>
      <c r="B728" s="8" t="s">
        <v>152</v>
      </c>
      <c r="C728" s="8">
        <f>димвенканали!C728</f>
        <v>70.599999999999994</v>
      </c>
      <c r="D728" s="8">
        <v>0</v>
      </c>
      <c r="E728" s="8">
        <v>0</v>
      </c>
      <c r="F728" s="8">
        <f t="shared" si="111"/>
        <v>70.599999999999994</v>
      </c>
      <c r="G728" s="8"/>
      <c r="H728" s="8"/>
      <c r="I728" s="8">
        <v>2</v>
      </c>
      <c r="J728" s="217">
        <f t="shared" si="115"/>
        <v>8.1833060556464816E-4</v>
      </c>
      <c r="K728" s="209">
        <f t="shared" si="112"/>
        <v>3.5036415711947626</v>
      </c>
      <c r="L728" s="202">
        <f t="shared" si="110"/>
        <v>0.77080114566284774</v>
      </c>
      <c r="M728" s="202">
        <v>1.4577202910266773</v>
      </c>
      <c r="N728" s="202">
        <v>0.21637583892617446</v>
      </c>
      <c r="O728" s="10">
        <f t="shared" si="113"/>
        <v>5.9485388468104619</v>
      </c>
      <c r="P728" s="11">
        <f t="shared" si="114"/>
        <v>8.4256924175785591E-2</v>
      </c>
    </row>
    <row r="729" spans="1:17" x14ac:dyDescent="0.35">
      <c r="A729" s="9">
        <f t="shared" si="116"/>
        <v>4</v>
      </c>
      <c r="B729" s="8" t="s">
        <v>153</v>
      </c>
      <c r="C729" s="8">
        <f>димвенканали!C729</f>
        <v>66.3</v>
      </c>
      <c r="D729" s="8">
        <v>0</v>
      </c>
      <c r="E729" s="8">
        <v>0</v>
      </c>
      <c r="F729" s="8">
        <f t="shared" si="111"/>
        <v>66.3</v>
      </c>
      <c r="G729" s="8"/>
      <c r="H729" s="8"/>
      <c r="I729" s="8">
        <v>2</v>
      </c>
      <c r="J729" s="217">
        <f t="shared" si="115"/>
        <v>8.1833060556464816E-4</v>
      </c>
      <c r="K729" s="209">
        <f t="shared" si="112"/>
        <v>3.5036415711947626</v>
      </c>
      <c r="L729" s="202">
        <f t="shared" si="110"/>
        <v>0.77080114566284774</v>
      </c>
      <c r="M729" s="202">
        <v>1.4577202910266773</v>
      </c>
      <c r="N729" s="202">
        <v>0.21637583892617446</v>
      </c>
      <c r="O729" s="10">
        <f t="shared" si="113"/>
        <v>5.9485388468104619</v>
      </c>
      <c r="P729" s="11">
        <f t="shared" si="114"/>
        <v>8.9721551233943625E-2</v>
      </c>
    </row>
    <row r="730" spans="1:17" x14ac:dyDescent="0.35">
      <c r="A730" s="9">
        <f t="shared" si="116"/>
        <v>5</v>
      </c>
      <c r="B730" s="8" t="s">
        <v>154</v>
      </c>
      <c r="C730" s="8">
        <f>димвенканали!C730</f>
        <v>141.1</v>
      </c>
      <c r="D730" s="8">
        <v>0</v>
      </c>
      <c r="E730" s="8">
        <v>0</v>
      </c>
      <c r="F730" s="8">
        <f t="shared" si="111"/>
        <v>141.1</v>
      </c>
      <c r="G730" s="8"/>
      <c r="H730" s="8"/>
      <c r="I730" s="8">
        <v>4</v>
      </c>
      <c r="J730" s="217">
        <f t="shared" si="115"/>
        <v>1.6366612111292963E-3</v>
      </c>
      <c r="K730" s="209">
        <f t="shared" si="112"/>
        <v>7.0072831423895252</v>
      </c>
      <c r="L730" s="202">
        <f t="shared" si="110"/>
        <v>1.5416022913256955</v>
      </c>
      <c r="M730" s="202">
        <v>2.9154405820533547</v>
      </c>
      <c r="N730" s="202">
        <v>0.43275167785234891</v>
      </c>
      <c r="O730" s="10">
        <f t="shared" si="113"/>
        <v>11.897077693620924</v>
      </c>
      <c r="P730" s="11">
        <f t="shared" si="114"/>
        <v>8.4316638509007252E-2</v>
      </c>
    </row>
    <row r="731" spans="1:17" x14ac:dyDescent="0.35">
      <c r="A731" s="9">
        <f t="shared" si="116"/>
        <v>6</v>
      </c>
      <c r="B731" s="8" t="s">
        <v>155</v>
      </c>
      <c r="C731" s="8">
        <f>димвенканали!C731</f>
        <v>83.9</v>
      </c>
      <c r="D731" s="8">
        <v>0</v>
      </c>
      <c r="E731" s="8">
        <v>0</v>
      </c>
      <c r="F731" s="8">
        <f t="shared" si="111"/>
        <v>83.9</v>
      </c>
      <c r="G731" s="8"/>
      <c r="H731" s="8"/>
      <c r="I731" s="8">
        <v>2</v>
      </c>
      <c r="J731" s="217">
        <f t="shared" si="115"/>
        <v>8.1833060556464816E-4</v>
      </c>
      <c r="K731" s="209">
        <f t="shared" si="112"/>
        <v>3.5036415711947626</v>
      </c>
      <c r="L731" s="202">
        <f t="shared" si="110"/>
        <v>0.77080114566284774</v>
      </c>
      <c r="M731" s="202">
        <v>1.4577202910266773</v>
      </c>
      <c r="N731" s="202">
        <v>0.21637583892617446</v>
      </c>
      <c r="O731" s="10">
        <f t="shared" si="113"/>
        <v>5.9485388468104619</v>
      </c>
      <c r="P731" s="11">
        <f t="shared" si="114"/>
        <v>7.0900343823724218E-2</v>
      </c>
    </row>
    <row r="732" spans="1:17" x14ac:dyDescent="0.35">
      <c r="A732" s="9">
        <f t="shared" si="116"/>
        <v>7</v>
      </c>
      <c r="B732" s="8" t="s">
        <v>156</v>
      </c>
      <c r="C732" s="8">
        <f>димвенканали!C732</f>
        <v>47.3</v>
      </c>
      <c r="D732" s="8">
        <v>0</v>
      </c>
      <c r="E732" s="8">
        <v>0</v>
      </c>
      <c r="F732" s="8">
        <f t="shared" si="111"/>
        <v>47.3</v>
      </c>
      <c r="G732" s="8"/>
      <c r="H732" s="8"/>
      <c r="I732" s="8">
        <v>0</v>
      </c>
      <c r="J732" s="217">
        <f t="shared" si="115"/>
        <v>0</v>
      </c>
      <c r="K732" s="209">
        <f t="shared" si="112"/>
        <v>0</v>
      </c>
      <c r="L732" s="202">
        <f t="shared" si="110"/>
        <v>0</v>
      </c>
      <c r="M732" s="202">
        <v>0</v>
      </c>
      <c r="N732" s="202">
        <v>0</v>
      </c>
      <c r="O732" s="10">
        <f t="shared" si="113"/>
        <v>0</v>
      </c>
      <c r="P732" s="11">
        <f t="shared" si="114"/>
        <v>0</v>
      </c>
    </row>
    <row r="733" spans="1:17" x14ac:dyDescent="0.35">
      <c r="A733" s="9">
        <f t="shared" si="116"/>
        <v>8</v>
      </c>
      <c r="B733" s="8" t="s">
        <v>157</v>
      </c>
      <c r="C733" s="8">
        <f>димвенканали!C733</f>
        <v>133.19999999999999</v>
      </c>
      <c r="D733" s="8">
        <v>0</v>
      </c>
      <c r="E733" s="8">
        <v>0</v>
      </c>
      <c r="F733" s="8">
        <f t="shared" si="111"/>
        <v>133.19999999999999</v>
      </c>
      <c r="G733" s="8"/>
      <c r="H733" s="8"/>
      <c r="I733" s="8">
        <v>3</v>
      </c>
      <c r="J733" s="217">
        <f t="shared" si="115"/>
        <v>1.2274959083469722E-3</v>
      </c>
      <c r="K733" s="209">
        <f t="shared" si="112"/>
        <v>5.2554623567921439</v>
      </c>
      <c r="L733" s="202">
        <f t="shared" si="110"/>
        <v>1.1562017184942717</v>
      </c>
      <c r="M733" s="202">
        <v>2.1865804365400159</v>
      </c>
      <c r="N733" s="202">
        <v>0.32456375838926166</v>
      </c>
      <c r="O733" s="10">
        <f t="shared" si="113"/>
        <v>8.9228082702156932</v>
      </c>
      <c r="P733" s="11">
        <f t="shared" si="114"/>
        <v>6.6988050076694394E-2</v>
      </c>
    </row>
    <row r="734" spans="1:17" x14ac:dyDescent="0.35">
      <c r="A734" s="9">
        <f t="shared" si="116"/>
        <v>9</v>
      </c>
      <c r="B734" s="8" t="s">
        <v>158</v>
      </c>
      <c r="C734" s="8">
        <f>димвенканали!C734</f>
        <v>87.4</v>
      </c>
      <c r="D734" s="8">
        <v>0</v>
      </c>
      <c r="E734" s="8">
        <v>0</v>
      </c>
      <c r="F734" s="8">
        <f t="shared" si="111"/>
        <v>87.4</v>
      </c>
      <c r="G734" s="8"/>
      <c r="H734" s="8"/>
      <c r="I734" s="8">
        <v>2</v>
      </c>
      <c r="J734" s="217">
        <f t="shared" si="115"/>
        <v>8.1833060556464816E-4</v>
      </c>
      <c r="K734" s="209">
        <f t="shared" si="112"/>
        <v>3.5036415711947626</v>
      </c>
      <c r="L734" s="202">
        <f t="shared" si="110"/>
        <v>0.77080114566284774</v>
      </c>
      <c r="M734" s="202">
        <v>1.4577202910266773</v>
      </c>
      <c r="N734" s="202">
        <v>0.21637583892617446</v>
      </c>
      <c r="O734" s="10">
        <f t="shared" si="113"/>
        <v>5.9485388468104619</v>
      </c>
      <c r="P734" s="11">
        <f t="shared" si="114"/>
        <v>6.8061085203781027E-2</v>
      </c>
    </row>
    <row r="735" spans="1:17" x14ac:dyDescent="0.35">
      <c r="A735" s="9">
        <f t="shared" si="116"/>
        <v>10</v>
      </c>
      <c r="B735" s="8" t="s">
        <v>159</v>
      </c>
      <c r="C735" s="8">
        <f>димвенканали!C735</f>
        <v>102.5</v>
      </c>
      <c r="D735" s="8">
        <v>0</v>
      </c>
      <c r="E735" s="8">
        <v>0</v>
      </c>
      <c r="F735" s="8">
        <f t="shared" si="111"/>
        <v>102.5</v>
      </c>
      <c r="G735" s="8"/>
      <c r="H735" s="8"/>
      <c r="I735" s="8">
        <v>3</v>
      </c>
      <c r="J735" s="217">
        <f t="shared" si="115"/>
        <v>1.2274959083469722E-3</v>
      </c>
      <c r="K735" s="209">
        <f t="shared" si="112"/>
        <v>5.2554623567921439</v>
      </c>
      <c r="L735" s="202">
        <f t="shared" si="110"/>
        <v>1.1562017184942717</v>
      </c>
      <c r="M735" s="202">
        <v>2.1865804365400159</v>
      </c>
      <c r="N735" s="202">
        <v>0.32456375838926166</v>
      </c>
      <c r="O735" s="10">
        <f t="shared" si="113"/>
        <v>8.9228082702156932</v>
      </c>
      <c r="P735" s="11">
        <f t="shared" si="114"/>
        <v>8.7051788002104322E-2</v>
      </c>
    </row>
    <row r="736" spans="1:17" x14ac:dyDescent="0.35">
      <c r="A736" s="9">
        <f t="shared" si="116"/>
        <v>11</v>
      </c>
      <c r="B736" s="8" t="s">
        <v>160</v>
      </c>
      <c r="C736" s="8">
        <f>димвенканали!C736</f>
        <v>138.08000000000001</v>
      </c>
      <c r="D736" s="8">
        <v>0</v>
      </c>
      <c r="E736" s="8">
        <v>0</v>
      </c>
      <c r="F736" s="8">
        <f t="shared" si="111"/>
        <v>138.08000000000001</v>
      </c>
      <c r="G736" s="8"/>
      <c r="H736" s="8"/>
      <c r="I736" s="8">
        <v>0</v>
      </c>
      <c r="J736" s="217">
        <f t="shared" si="115"/>
        <v>0</v>
      </c>
      <c r="K736" s="209">
        <f t="shared" si="112"/>
        <v>0</v>
      </c>
      <c r="L736" s="202">
        <f t="shared" si="110"/>
        <v>0</v>
      </c>
      <c r="M736" s="202">
        <v>0</v>
      </c>
      <c r="N736" s="202">
        <v>0</v>
      </c>
      <c r="O736" s="10">
        <f t="shared" si="113"/>
        <v>0</v>
      </c>
      <c r="P736" s="11">
        <f t="shared" si="114"/>
        <v>0</v>
      </c>
    </row>
    <row r="737" spans="1:16" x14ac:dyDescent="0.35">
      <c r="A737" s="9">
        <f t="shared" si="116"/>
        <v>12</v>
      </c>
      <c r="B737" s="8" t="s">
        <v>161</v>
      </c>
      <c r="C737" s="8">
        <f>димвенканали!C737</f>
        <v>67.69</v>
      </c>
      <c r="D737" s="8">
        <v>0</v>
      </c>
      <c r="E737" s="8">
        <v>0</v>
      </c>
      <c r="F737" s="8">
        <f t="shared" si="111"/>
        <v>67.69</v>
      </c>
      <c r="G737" s="8"/>
      <c r="H737" s="8"/>
      <c r="I737" s="8">
        <v>0</v>
      </c>
      <c r="J737" s="217">
        <f t="shared" si="115"/>
        <v>0</v>
      </c>
      <c r="K737" s="209">
        <f t="shared" si="112"/>
        <v>0</v>
      </c>
      <c r="L737" s="202">
        <f t="shared" si="110"/>
        <v>0</v>
      </c>
      <c r="M737" s="202">
        <v>0</v>
      </c>
      <c r="N737" s="202">
        <v>0</v>
      </c>
      <c r="O737" s="10">
        <f t="shared" si="113"/>
        <v>0</v>
      </c>
      <c r="P737" s="11">
        <f t="shared" si="114"/>
        <v>0</v>
      </c>
    </row>
    <row r="738" spans="1:16" x14ac:dyDescent="0.35">
      <c r="A738" s="9">
        <f t="shared" si="116"/>
        <v>13</v>
      </c>
      <c r="B738" s="8" t="s">
        <v>162</v>
      </c>
      <c r="C738" s="8">
        <f>димвенканали!C738</f>
        <v>97.3</v>
      </c>
      <c r="D738" s="8">
        <v>0</v>
      </c>
      <c r="E738" s="8">
        <v>0</v>
      </c>
      <c r="F738" s="8">
        <f t="shared" si="111"/>
        <v>97.3</v>
      </c>
      <c r="G738" s="8"/>
      <c r="H738" s="8"/>
      <c r="I738" s="8">
        <v>0</v>
      </c>
      <c r="J738" s="217">
        <f t="shared" si="115"/>
        <v>0</v>
      </c>
      <c r="K738" s="209">
        <f t="shared" si="112"/>
        <v>0</v>
      </c>
      <c r="L738" s="202">
        <f t="shared" si="110"/>
        <v>0</v>
      </c>
      <c r="M738" s="202">
        <v>0</v>
      </c>
      <c r="N738" s="202">
        <v>0</v>
      </c>
      <c r="O738" s="10">
        <f t="shared" si="113"/>
        <v>0</v>
      </c>
      <c r="P738" s="11">
        <f t="shared" si="114"/>
        <v>0</v>
      </c>
    </row>
    <row r="739" spans="1:16" x14ac:dyDescent="0.35">
      <c r="A739" s="9">
        <f t="shared" si="116"/>
        <v>14</v>
      </c>
      <c r="B739" s="8" t="s">
        <v>163</v>
      </c>
      <c r="C739" s="8">
        <f>димвенканали!C739</f>
        <v>6972.44</v>
      </c>
      <c r="D739" s="8">
        <v>0</v>
      </c>
      <c r="E739" s="8">
        <v>123.3</v>
      </c>
      <c r="F739" s="8">
        <f t="shared" si="111"/>
        <v>7095.74</v>
      </c>
      <c r="G739" s="8"/>
      <c r="H739" s="8">
        <v>1</v>
      </c>
      <c r="I739" s="8">
        <v>118</v>
      </c>
      <c r="J739" s="217">
        <f t="shared" si="115"/>
        <v>4.8690671031096568E-2</v>
      </c>
      <c r="K739" s="209">
        <f t="shared" si="112"/>
        <v>208.46667348608838</v>
      </c>
      <c r="L739" s="202">
        <f t="shared" si="110"/>
        <v>45.862668166939443</v>
      </c>
      <c r="M739" s="202">
        <v>86.734357316087298</v>
      </c>
      <c r="N739" s="202">
        <v>12.874362416107383</v>
      </c>
      <c r="O739" s="10">
        <f t="shared" si="113"/>
        <v>353.93806138522251</v>
      </c>
      <c r="P739" s="11">
        <f t="shared" si="114"/>
        <v>4.9880359396655249E-2</v>
      </c>
    </row>
    <row r="740" spans="1:16" x14ac:dyDescent="0.35">
      <c r="A740" s="9">
        <f t="shared" si="116"/>
        <v>15</v>
      </c>
      <c r="B740" s="8" t="s">
        <v>164</v>
      </c>
      <c r="C740" s="8">
        <f>димвенканали!C740</f>
        <v>2574.58</v>
      </c>
      <c r="D740" s="8">
        <v>0</v>
      </c>
      <c r="E740" s="8">
        <v>0</v>
      </c>
      <c r="F740" s="8">
        <f t="shared" si="111"/>
        <v>2574.58</v>
      </c>
      <c r="G740" s="8"/>
      <c r="H740" s="8"/>
      <c r="I740" s="8">
        <v>84</v>
      </c>
      <c r="J740" s="217">
        <f t="shared" si="115"/>
        <v>3.4369885433715219E-2</v>
      </c>
      <c r="K740" s="209">
        <f t="shared" si="112"/>
        <v>147.15294599018003</v>
      </c>
      <c r="L740" s="202">
        <f t="shared" si="110"/>
        <v>32.373648117839608</v>
      </c>
      <c r="M740" s="202">
        <v>61.224252223120452</v>
      </c>
      <c r="N740" s="202">
        <v>9.0877852348993269</v>
      </c>
      <c r="O740" s="10">
        <f t="shared" si="113"/>
        <v>249.83863156603942</v>
      </c>
      <c r="P740" s="11">
        <f t="shared" si="114"/>
        <v>9.7040539259234296E-2</v>
      </c>
    </row>
    <row r="741" spans="1:16" x14ac:dyDescent="0.35">
      <c r="A741" s="9">
        <f t="shared" si="116"/>
        <v>16</v>
      </c>
      <c r="B741" s="8" t="s">
        <v>165</v>
      </c>
      <c r="C741" s="8">
        <f>димвенканали!C741</f>
        <v>316.8</v>
      </c>
      <c r="D741" s="8">
        <v>0</v>
      </c>
      <c r="E741" s="8">
        <v>0</v>
      </c>
      <c r="F741" s="8">
        <f t="shared" si="111"/>
        <v>316.8</v>
      </c>
      <c r="G741" s="8"/>
      <c r="H741" s="8"/>
      <c r="I741" s="8">
        <v>8</v>
      </c>
      <c r="J741" s="217">
        <f t="shared" si="115"/>
        <v>3.2733224222585926E-3</v>
      </c>
      <c r="K741" s="209">
        <f t="shared" si="112"/>
        <v>14.01456628477905</v>
      </c>
      <c r="L741" s="202">
        <f t="shared" si="110"/>
        <v>3.083204582651391</v>
      </c>
      <c r="M741" s="202">
        <v>5.8308811641067093</v>
      </c>
      <c r="N741" s="202">
        <v>0.86550335570469783</v>
      </c>
      <c r="O741" s="10">
        <f t="shared" si="113"/>
        <v>23.794155387241847</v>
      </c>
      <c r="P741" s="11">
        <f t="shared" si="114"/>
        <v>7.5107813722354311E-2</v>
      </c>
    </row>
    <row r="742" spans="1:16" x14ac:dyDescent="0.35">
      <c r="A742" s="9">
        <f t="shared" si="116"/>
        <v>17</v>
      </c>
      <c r="B742" s="8" t="s">
        <v>166</v>
      </c>
      <c r="C742" s="8">
        <f>димвенканали!C742</f>
        <v>665.9</v>
      </c>
      <c r="D742" s="8">
        <v>0</v>
      </c>
      <c r="E742" s="8">
        <v>0</v>
      </c>
      <c r="F742" s="8">
        <f t="shared" si="111"/>
        <v>665.9</v>
      </c>
      <c r="G742" s="8"/>
      <c r="H742" s="8"/>
      <c r="I742" s="8">
        <v>12</v>
      </c>
      <c r="J742" s="217">
        <f t="shared" si="115"/>
        <v>4.9099836333878887E-3</v>
      </c>
      <c r="K742" s="209">
        <f t="shared" si="112"/>
        <v>21.021849427168576</v>
      </c>
      <c r="L742" s="202">
        <f t="shared" si="110"/>
        <v>4.6248068739770867</v>
      </c>
      <c r="M742" s="202">
        <v>8.7463217461600635</v>
      </c>
      <c r="N742" s="202">
        <v>1.2982550335570466</v>
      </c>
      <c r="O742" s="10">
        <f t="shared" si="113"/>
        <v>35.691233080862773</v>
      </c>
      <c r="P742" s="11">
        <f t="shared" si="114"/>
        <v>5.3598487882358874E-2</v>
      </c>
    </row>
    <row r="743" spans="1:16" x14ac:dyDescent="0.35">
      <c r="A743" s="9">
        <f t="shared" si="116"/>
        <v>18</v>
      </c>
      <c r="B743" s="8" t="s">
        <v>167</v>
      </c>
      <c r="C743" s="8">
        <f>димвенканали!C743</f>
        <v>266.8</v>
      </c>
      <c r="D743" s="8">
        <v>0</v>
      </c>
      <c r="E743" s="8">
        <v>0</v>
      </c>
      <c r="F743" s="8">
        <f t="shared" si="111"/>
        <v>266.8</v>
      </c>
      <c r="G743" s="8"/>
      <c r="H743" s="8"/>
      <c r="I743" s="8">
        <v>8</v>
      </c>
      <c r="J743" s="217">
        <f t="shared" si="115"/>
        <v>3.2733224222585926E-3</v>
      </c>
      <c r="K743" s="209">
        <f t="shared" si="112"/>
        <v>14.01456628477905</v>
      </c>
      <c r="L743" s="202">
        <f t="shared" si="110"/>
        <v>3.083204582651391</v>
      </c>
      <c r="M743" s="202">
        <v>5.8308811641067093</v>
      </c>
      <c r="N743" s="202">
        <v>0.86550335570469783</v>
      </c>
      <c r="O743" s="10">
        <f t="shared" si="113"/>
        <v>23.794155387241847</v>
      </c>
      <c r="P743" s="11">
        <f t="shared" si="114"/>
        <v>8.9183490956678588E-2</v>
      </c>
    </row>
    <row r="744" spans="1:16" x14ac:dyDescent="0.35">
      <c r="A744" s="9">
        <f t="shared" si="116"/>
        <v>19</v>
      </c>
      <c r="B744" s="8" t="s">
        <v>168</v>
      </c>
      <c r="C744" s="8">
        <f>димвенканали!C744</f>
        <v>1121.3800000000001</v>
      </c>
      <c r="D744" s="8">
        <v>0</v>
      </c>
      <c r="E744" s="8">
        <v>0</v>
      </c>
      <c r="F744" s="8">
        <f t="shared" si="111"/>
        <v>1121.3800000000001</v>
      </c>
      <c r="G744" s="8"/>
      <c r="H744" s="8"/>
      <c r="I744" s="8">
        <v>25</v>
      </c>
      <c r="J744" s="217">
        <f t="shared" si="115"/>
        <v>1.0229132569558102E-2</v>
      </c>
      <c r="K744" s="209">
        <f t="shared" si="112"/>
        <v>43.795519639934533</v>
      </c>
      <c r="L744" s="202">
        <f t="shared" si="110"/>
        <v>9.6350143207855972</v>
      </c>
      <c r="M744" s="202">
        <v>18.221503637833468</v>
      </c>
      <c r="N744" s="202">
        <v>2.7046979865771807</v>
      </c>
      <c r="O744" s="10">
        <f t="shared" si="113"/>
        <v>74.356735585130778</v>
      </c>
      <c r="P744" s="11">
        <f t="shared" si="114"/>
        <v>6.6308241260884596E-2</v>
      </c>
    </row>
    <row r="745" spans="1:16" x14ac:dyDescent="0.35">
      <c r="A745" s="9">
        <f t="shared" si="116"/>
        <v>20</v>
      </c>
      <c r="B745" s="8" t="s">
        <v>169</v>
      </c>
      <c r="C745" s="8">
        <f>димвенканали!C745</f>
        <v>166.08</v>
      </c>
      <c r="D745" s="8">
        <v>0</v>
      </c>
      <c r="E745" s="8">
        <v>0</v>
      </c>
      <c r="F745" s="8">
        <f t="shared" si="111"/>
        <v>166.08</v>
      </c>
      <c r="G745" s="8"/>
      <c r="H745" s="8"/>
      <c r="I745" s="8">
        <v>4</v>
      </c>
      <c r="J745" s="217">
        <f t="shared" si="115"/>
        <v>1.6366612111292963E-3</v>
      </c>
      <c r="K745" s="209">
        <f t="shared" si="112"/>
        <v>7.0072831423895252</v>
      </c>
      <c r="L745" s="202">
        <f t="shared" si="110"/>
        <v>1.5416022913256955</v>
      </c>
      <c r="M745" s="202">
        <v>2.9154405820533547</v>
      </c>
      <c r="N745" s="202">
        <v>0.43275167785234891</v>
      </c>
      <c r="O745" s="10">
        <f t="shared" si="113"/>
        <v>11.897077693620924</v>
      </c>
      <c r="P745" s="11">
        <f t="shared" si="114"/>
        <v>7.1634620024210754E-2</v>
      </c>
    </row>
    <row r="746" spans="1:16" x14ac:dyDescent="0.35">
      <c r="A746" s="9">
        <f t="shared" si="116"/>
        <v>21</v>
      </c>
      <c r="B746" s="8" t="s">
        <v>170</v>
      </c>
      <c r="C746" s="8">
        <f>димвенканали!C746</f>
        <v>1580.97</v>
      </c>
      <c r="D746" s="8">
        <v>103.95</v>
      </c>
      <c r="E746" s="8">
        <v>98.1</v>
      </c>
      <c r="F746" s="8">
        <f t="shared" si="111"/>
        <v>1783.02</v>
      </c>
      <c r="G746" s="8">
        <v>1</v>
      </c>
      <c r="H746" s="8">
        <v>1</v>
      </c>
      <c r="I746" s="8">
        <v>38</v>
      </c>
      <c r="J746" s="217">
        <f t="shared" si="115"/>
        <v>1.6366612111292964E-2</v>
      </c>
      <c r="K746" s="209">
        <f t="shared" si="112"/>
        <v>70.072831423895252</v>
      </c>
      <c r="L746" s="202">
        <f t="shared" si="110"/>
        <v>15.416022913256956</v>
      </c>
      <c r="M746" s="202">
        <v>29.154405820533547</v>
      </c>
      <c r="N746" s="202">
        <v>4.3275167785234903</v>
      </c>
      <c r="O746" s="10">
        <f t="shared" si="113"/>
        <v>118.97077693620923</v>
      </c>
      <c r="P746" s="11">
        <f t="shared" si="114"/>
        <v>6.6724308721275827E-2</v>
      </c>
    </row>
    <row r="747" spans="1:16" x14ac:dyDescent="0.35">
      <c r="A747" s="9">
        <f t="shared" si="116"/>
        <v>22</v>
      </c>
      <c r="B747" s="8" t="s">
        <v>171</v>
      </c>
      <c r="C747" s="8">
        <f>димвенканали!C747</f>
        <v>132.97999999999999</v>
      </c>
      <c r="D747" s="8">
        <v>0</v>
      </c>
      <c r="E747" s="8">
        <v>0</v>
      </c>
      <c r="F747" s="8">
        <f t="shared" si="111"/>
        <v>132.97999999999999</v>
      </c>
      <c r="G747" s="8"/>
      <c r="H747" s="8"/>
      <c r="I747" s="8">
        <v>4</v>
      </c>
      <c r="J747" s="217">
        <f t="shared" si="115"/>
        <v>1.6366612111292963E-3</v>
      </c>
      <c r="K747" s="209">
        <f t="shared" si="112"/>
        <v>7.0072831423895252</v>
      </c>
      <c r="L747" s="202">
        <f t="shared" si="110"/>
        <v>1.5416022913256955</v>
      </c>
      <c r="M747" s="202">
        <v>2.9154405820533547</v>
      </c>
      <c r="N747" s="202">
        <v>0.43275167785234891</v>
      </c>
      <c r="O747" s="10">
        <f t="shared" si="113"/>
        <v>11.897077693620924</v>
      </c>
      <c r="P747" s="11">
        <f t="shared" si="114"/>
        <v>8.9465165390441609E-2</v>
      </c>
    </row>
    <row r="748" spans="1:16" x14ac:dyDescent="0.35">
      <c r="A748" s="9">
        <f t="shared" si="116"/>
        <v>23</v>
      </c>
      <c r="B748" s="8" t="s">
        <v>172</v>
      </c>
      <c r="C748" s="8">
        <f>димвенканали!C748</f>
        <v>386.3</v>
      </c>
      <c r="D748" s="8">
        <v>0</v>
      </c>
      <c r="E748" s="8">
        <v>0</v>
      </c>
      <c r="F748" s="8">
        <f t="shared" si="111"/>
        <v>386.3</v>
      </c>
      <c r="G748" s="8"/>
      <c r="H748" s="8"/>
      <c r="I748" s="8">
        <v>8</v>
      </c>
      <c r="J748" s="217">
        <f t="shared" si="115"/>
        <v>3.2733224222585926E-3</v>
      </c>
      <c r="K748" s="209">
        <f t="shared" si="112"/>
        <v>14.01456628477905</v>
      </c>
      <c r="L748" s="202">
        <f t="shared" si="110"/>
        <v>3.083204582651391</v>
      </c>
      <c r="M748" s="202">
        <v>5.8308811641067093</v>
      </c>
      <c r="N748" s="202">
        <v>0.86550335570469783</v>
      </c>
      <c r="O748" s="10">
        <f t="shared" si="113"/>
        <v>23.794155387241847</v>
      </c>
      <c r="P748" s="11">
        <f t="shared" si="114"/>
        <v>6.1595017828738927E-2</v>
      </c>
    </row>
    <row r="749" spans="1:16" x14ac:dyDescent="0.35">
      <c r="A749" s="9">
        <f t="shared" si="116"/>
        <v>24</v>
      </c>
      <c r="B749" s="8" t="s">
        <v>173</v>
      </c>
      <c r="C749" s="8">
        <f>димвенканали!C749</f>
        <v>392.7</v>
      </c>
      <c r="D749" s="8">
        <v>0</v>
      </c>
      <c r="E749" s="8">
        <v>0</v>
      </c>
      <c r="F749" s="8">
        <f t="shared" si="111"/>
        <v>392.7</v>
      </c>
      <c r="G749" s="8"/>
      <c r="H749" s="8"/>
      <c r="I749" s="8">
        <v>8</v>
      </c>
      <c r="J749" s="217">
        <f t="shared" si="115"/>
        <v>3.2733224222585926E-3</v>
      </c>
      <c r="K749" s="209">
        <f t="shared" si="112"/>
        <v>14.01456628477905</v>
      </c>
      <c r="L749" s="202">
        <f t="shared" si="110"/>
        <v>3.083204582651391</v>
      </c>
      <c r="M749" s="202">
        <v>5.8308811641067093</v>
      </c>
      <c r="N749" s="202">
        <v>0.86550335570469783</v>
      </c>
      <c r="O749" s="10">
        <f t="shared" si="113"/>
        <v>23.794155387241847</v>
      </c>
      <c r="P749" s="11">
        <f t="shared" si="114"/>
        <v>6.0591177456689196E-2</v>
      </c>
    </row>
    <row r="750" spans="1:16" x14ac:dyDescent="0.35">
      <c r="A750" s="9">
        <f t="shared" si="116"/>
        <v>25</v>
      </c>
      <c r="B750" s="8" t="s">
        <v>174</v>
      </c>
      <c r="C750" s="8">
        <f>димвенканали!C750</f>
        <v>392.7</v>
      </c>
      <c r="D750" s="8">
        <v>0</v>
      </c>
      <c r="E750" s="8">
        <v>0</v>
      </c>
      <c r="F750" s="8">
        <f t="shared" si="111"/>
        <v>392.7</v>
      </c>
      <c r="G750" s="8"/>
      <c r="H750" s="8"/>
      <c r="I750" s="8">
        <v>8</v>
      </c>
      <c r="J750" s="217">
        <f t="shared" si="115"/>
        <v>3.2733224222585926E-3</v>
      </c>
      <c r="K750" s="209">
        <f t="shared" si="112"/>
        <v>14.01456628477905</v>
      </c>
      <c r="L750" s="202">
        <f t="shared" si="110"/>
        <v>3.083204582651391</v>
      </c>
      <c r="M750" s="202">
        <v>5.8308811641067093</v>
      </c>
      <c r="N750" s="202">
        <v>0.86550335570469783</v>
      </c>
      <c r="O750" s="10">
        <f t="shared" si="113"/>
        <v>23.794155387241847</v>
      </c>
      <c r="P750" s="11">
        <f t="shared" si="114"/>
        <v>6.0591177456689196E-2</v>
      </c>
    </row>
    <row r="751" spans="1:16" x14ac:dyDescent="0.35">
      <c r="A751" s="9">
        <f t="shared" si="116"/>
        <v>26</v>
      </c>
      <c r="B751" s="8" t="s">
        <v>175</v>
      </c>
      <c r="C751" s="8">
        <f>димвенканали!C751</f>
        <v>461.2</v>
      </c>
      <c r="D751" s="8">
        <v>0</v>
      </c>
      <c r="E751" s="8">
        <v>0</v>
      </c>
      <c r="F751" s="8">
        <f t="shared" si="111"/>
        <v>461.2</v>
      </c>
      <c r="G751" s="8"/>
      <c r="H751" s="8"/>
      <c r="I751" s="8">
        <v>7</v>
      </c>
      <c r="J751" s="217">
        <f t="shared" si="115"/>
        <v>2.8641571194762687E-3</v>
      </c>
      <c r="K751" s="209">
        <f t="shared" si="112"/>
        <v>12.262745499181671</v>
      </c>
      <c r="L751" s="202">
        <f t="shared" si="110"/>
        <v>2.6978040098199676</v>
      </c>
      <c r="M751" s="202">
        <v>5.102021018593371</v>
      </c>
      <c r="N751" s="202">
        <v>0.75731543624161068</v>
      </c>
      <c r="O751" s="10">
        <f t="shared" si="113"/>
        <v>20.819885963836619</v>
      </c>
      <c r="P751" s="11">
        <f t="shared" si="114"/>
        <v>4.5142857683947567E-2</v>
      </c>
    </row>
    <row r="752" spans="1:16" x14ac:dyDescent="0.35">
      <c r="A752" s="9">
        <f t="shared" si="116"/>
        <v>27</v>
      </c>
      <c r="B752" s="8" t="s">
        <v>176</v>
      </c>
      <c r="C752" s="8">
        <f>димвенканали!C752</f>
        <v>399.3</v>
      </c>
      <c r="D752" s="8">
        <v>0</v>
      </c>
      <c r="E752" s="8">
        <v>0</v>
      </c>
      <c r="F752" s="8">
        <f t="shared" si="111"/>
        <v>399.3</v>
      </c>
      <c r="G752" s="8"/>
      <c r="H752" s="8"/>
      <c r="I752" s="8">
        <v>8</v>
      </c>
      <c r="J752" s="217">
        <f t="shared" si="115"/>
        <v>3.2733224222585926E-3</v>
      </c>
      <c r="K752" s="209">
        <f t="shared" si="112"/>
        <v>14.01456628477905</v>
      </c>
      <c r="L752" s="202">
        <f t="shared" si="110"/>
        <v>3.083204582651391</v>
      </c>
      <c r="M752" s="202">
        <v>5.8308811641067093</v>
      </c>
      <c r="N752" s="202">
        <v>0.86550335570469783</v>
      </c>
      <c r="O752" s="10">
        <f t="shared" si="113"/>
        <v>23.794155387241847</v>
      </c>
      <c r="P752" s="11">
        <f t="shared" si="114"/>
        <v>5.9589670391289373E-2</v>
      </c>
    </row>
    <row r="753" spans="1:16" x14ac:dyDescent="0.35">
      <c r="A753" s="9">
        <f t="shared" si="116"/>
        <v>28</v>
      </c>
      <c r="B753" s="8" t="s">
        <v>177</v>
      </c>
      <c r="C753" s="8">
        <f>димвенканали!C753</f>
        <v>309.5</v>
      </c>
      <c r="D753" s="8">
        <v>0</v>
      </c>
      <c r="E753" s="8">
        <v>0</v>
      </c>
      <c r="F753" s="8">
        <f t="shared" si="111"/>
        <v>309.5</v>
      </c>
      <c r="G753" s="8"/>
      <c r="H753" s="8"/>
      <c r="I753" s="8">
        <v>8</v>
      </c>
      <c r="J753" s="217">
        <f t="shared" si="115"/>
        <v>3.2733224222585926E-3</v>
      </c>
      <c r="K753" s="209">
        <f t="shared" si="112"/>
        <v>14.01456628477905</v>
      </c>
      <c r="L753" s="202">
        <f t="shared" si="110"/>
        <v>3.083204582651391</v>
      </c>
      <c r="M753" s="202">
        <v>5.8308811641067093</v>
      </c>
      <c r="N753" s="202">
        <v>0.86550335570469783</v>
      </c>
      <c r="O753" s="10">
        <f t="shared" si="113"/>
        <v>23.794155387241847</v>
      </c>
      <c r="P753" s="11">
        <f t="shared" si="114"/>
        <v>7.6879338892542323E-2</v>
      </c>
    </row>
    <row r="754" spans="1:16" x14ac:dyDescent="0.35">
      <c r="A754" s="9">
        <f t="shared" si="116"/>
        <v>29</v>
      </c>
      <c r="B754" s="8" t="s">
        <v>178</v>
      </c>
      <c r="C754" s="8">
        <f>димвенканали!C754</f>
        <v>1851.7</v>
      </c>
      <c r="D754" s="8">
        <v>0</v>
      </c>
      <c r="E754" s="8">
        <v>0</v>
      </c>
      <c r="F754" s="8">
        <f t="shared" si="111"/>
        <v>1851.7</v>
      </c>
      <c r="G754" s="8"/>
      <c r="H754" s="8"/>
      <c r="I754" s="8">
        <v>40</v>
      </c>
      <c r="J754" s="217">
        <f t="shared" si="115"/>
        <v>1.6366612111292964E-2</v>
      </c>
      <c r="K754" s="209">
        <f t="shared" si="112"/>
        <v>70.072831423895252</v>
      </c>
      <c r="L754" s="202">
        <f t="shared" si="110"/>
        <v>15.416022913256956</v>
      </c>
      <c r="M754" s="202">
        <v>29.154405820533547</v>
      </c>
      <c r="N754" s="202">
        <v>4.3275167785234903</v>
      </c>
      <c r="O754" s="10">
        <f t="shared" si="113"/>
        <v>118.97077693620923</v>
      </c>
      <c r="P754" s="11">
        <f t="shared" si="114"/>
        <v>6.4249488003569277E-2</v>
      </c>
    </row>
    <row r="755" spans="1:16" x14ac:dyDescent="0.35">
      <c r="A755" s="9">
        <f t="shared" si="116"/>
        <v>30</v>
      </c>
      <c r="B755" s="8" t="s">
        <v>179</v>
      </c>
      <c r="C755" s="8">
        <f>димвенканали!C755</f>
        <v>303</v>
      </c>
      <c r="D755" s="8">
        <v>0</v>
      </c>
      <c r="E755" s="8">
        <v>0</v>
      </c>
      <c r="F755" s="8">
        <f t="shared" si="111"/>
        <v>303</v>
      </c>
      <c r="G755" s="8"/>
      <c r="H755" s="8"/>
      <c r="I755" s="8">
        <v>8</v>
      </c>
      <c r="J755" s="217">
        <f t="shared" si="115"/>
        <v>3.2733224222585926E-3</v>
      </c>
      <c r="K755" s="209">
        <f t="shared" si="112"/>
        <v>14.01456628477905</v>
      </c>
      <c r="L755" s="202">
        <f t="shared" si="110"/>
        <v>3.083204582651391</v>
      </c>
      <c r="M755" s="202">
        <v>5.8308811641067093</v>
      </c>
      <c r="N755" s="202">
        <v>0.86550335570469783</v>
      </c>
      <c r="O755" s="10">
        <f t="shared" si="113"/>
        <v>23.794155387241847</v>
      </c>
      <c r="P755" s="11">
        <f t="shared" si="114"/>
        <v>7.8528565634461547E-2</v>
      </c>
    </row>
    <row r="756" spans="1:16" x14ac:dyDescent="0.35">
      <c r="A756" s="9">
        <f t="shared" si="116"/>
        <v>31</v>
      </c>
      <c r="B756" s="8" t="s">
        <v>180</v>
      </c>
      <c r="C756" s="8">
        <f>димвенканали!C756</f>
        <v>42.8</v>
      </c>
      <c r="D756" s="8">
        <v>0</v>
      </c>
      <c r="E756" s="8">
        <v>0</v>
      </c>
      <c r="F756" s="8">
        <f t="shared" si="111"/>
        <v>42.8</v>
      </c>
      <c r="G756" s="8"/>
      <c r="H756" s="8"/>
      <c r="I756" s="8">
        <v>1</v>
      </c>
      <c r="J756" s="217">
        <f t="shared" si="115"/>
        <v>4.0916530278232408E-4</v>
      </c>
      <c r="K756" s="209">
        <f t="shared" ref="K756:K787" si="117">J756*$Q$2</f>
        <v>1.7518207855973813</v>
      </c>
      <c r="L756" s="202">
        <f t="shared" si="110"/>
        <v>0.38540057283142387</v>
      </c>
      <c r="M756" s="202">
        <v>0.72886014551333866</v>
      </c>
      <c r="N756" s="202">
        <v>0.10818791946308723</v>
      </c>
      <c r="O756" s="10">
        <f t="shared" ref="O756:O787" si="118">K756+L756+M756+N756</f>
        <v>2.9742694234052309</v>
      </c>
      <c r="P756" s="11">
        <f t="shared" ref="P756:P787" si="119">O756/F756</f>
        <v>6.949227624778577E-2</v>
      </c>
    </row>
    <row r="757" spans="1:16" x14ac:dyDescent="0.35">
      <c r="A757" s="9">
        <f t="shared" si="116"/>
        <v>32</v>
      </c>
      <c r="B757" s="8" t="s">
        <v>181</v>
      </c>
      <c r="C757" s="8">
        <f>димвенканали!C757</f>
        <v>126.19</v>
      </c>
      <c r="D757" s="8">
        <v>0</v>
      </c>
      <c r="E757" s="8">
        <v>0</v>
      </c>
      <c r="F757" s="8">
        <f t="shared" si="111"/>
        <v>126.19</v>
      </c>
      <c r="G757" s="8"/>
      <c r="H757" s="8"/>
      <c r="I757" s="8">
        <v>0</v>
      </c>
      <c r="J757" s="217">
        <f t="shared" si="115"/>
        <v>0</v>
      </c>
      <c r="K757" s="209">
        <f t="shared" si="117"/>
        <v>0</v>
      </c>
      <c r="L757" s="202">
        <f t="shared" si="110"/>
        <v>0</v>
      </c>
      <c r="M757" s="202">
        <v>0</v>
      </c>
      <c r="N757" s="202">
        <v>0</v>
      </c>
      <c r="O757" s="10">
        <f t="shared" si="118"/>
        <v>0</v>
      </c>
      <c r="P757" s="11">
        <f t="shared" si="119"/>
        <v>0</v>
      </c>
    </row>
    <row r="758" spans="1:16" x14ac:dyDescent="0.35">
      <c r="A758" s="9">
        <f t="shared" si="116"/>
        <v>33</v>
      </c>
      <c r="B758" s="8" t="s">
        <v>182</v>
      </c>
      <c r="C758" s="8">
        <f>димвенканали!C758</f>
        <v>91.2</v>
      </c>
      <c r="D758" s="8">
        <v>0</v>
      </c>
      <c r="E758" s="8">
        <v>0</v>
      </c>
      <c r="F758" s="8">
        <f t="shared" si="111"/>
        <v>91.2</v>
      </c>
      <c r="G758" s="8"/>
      <c r="H758" s="8"/>
      <c r="I758" s="8">
        <v>3</v>
      </c>
      <c r="J758" s="217">
        <f t="shared" si="115"/>
        <v>1.2274959083469722E-3</v>
      </c>
      <c r="K758" s="209">
        <f t="shared" si="117"/>
        <v>5.2554623567921439</v>
      </c>
      <c r="L758" s="202">
        <f t="shared" si="110"/>
        <v>1.1562017184942717</v>
      </c>
      <c r="M758" s="202">
        <v>2.1865804365400159</v>
      </c>
      <c r="N758" s="202">
        <v>0.32456375838926166</v>
      </c>
      <c r="O758" s="10">
        <f t="shared" si="118"/>
        <v>8.9228082702156932</v>
      </c>
      <c r="P758" s="11">
        <f t="shared" si="119"/>
        <v>9.7837809980435231E-2</v>
      </c>
    </row>
    <row r="759" spans="1:16" x14ac:dyDescent="0.35">
      <c r="A759" s="9">
        <f t="shared" si="116"/>
        <v>34</v>
      </c>
      <c r="B759" s="8" t="s">
        <v>183</v>
      </c>
      <c r="C759" s="8">
        <f>димвенканали!C759</f>
        <v>127</v>
      </c>
      <c r="D759" s="8">
        <v>0</v>
      </c>
      <c r="E759" s="8">
        <v>0</v>
      </c>
      <c r="F759" s="8">
        <f t="shared" si="111"/>
        <v>127</v>
      </c>
      <c r="G759" s="8"/>
      <c r="H759" s="8"/>
      <c r="I759" s="8">
        <v>4</v>
      </c>
      <c r="J759" s="217">
        <f t="shared" si="115"/>
        <v>1.6366612111292963E-3</v>
      </c>
      <c r="K759" s="209">
        <f t="shared" si="117"/>
        <v>7.0072831423895252</v>
      </c>
      <c r="L759" s="202">
        <f t="shared" si="110"/>
        <v>1.5416022913256955</v>
      </c>
      <c r="M759" s="202">
        <v>2.9154405820533547</v>
      </c>
      <c r="N759" s="202">
        <v>0.43275167785234891</v>
      </c>
      <c r="O759" s="10">
        <f t="shared" si="118"/>
        <v>11.897077693620924</v>
      </c>
      <c r="P759" s="11">
        <f t="shared" si="119"/>
        <v>9.3677777115125385E-2</v>
      </c>
    </row>
    <row r="760" spans="1:16" x14ac:dyDescent="0.35">
      <c r="A760" s="9">
        <f t="shared" si="116"/>
        <v>35</v>
      </c>
      <c r="B760" s="8" t="s">
        <v>184</v>
      </c>
      <c r="C760" s="8">
        <f>димвенканали!C760</f>
        <v>83.1</v>
      </c>
      <c r="D760" s="8">
        <v>0</v>
      </c>
      <c r="E760" s="8">
        <v>0</v>
      </c>
      <c r="F760" s="8">
        <f t="shared" si="111"/>
        <v>83.1</v>
      </c>
      <c r="G760" s="8"/>
      <c r="H760" s="8"/>
      <c r="I760" s="8">
        <v>3</v>
      </c>
      <c r="J760" s="217">
        <f t="shared" si="115"/>
        <v>1.2274959083469722E-3</v>
      </c>
      <c r="K760" s="209">
        <f t="shared" si="117"/>
        <v>5.2554623567921439</v>
      </c>
      <c r="L760" s="202">
        <f t="shared" si="110"/>
        <v>1.1562017184942717</v>
      </c>
      <c r="M760" s="202">
        <v>2.1865804365400159</v>
      </c>
      <c r="N760" s="202">
        <v>0.32456375838926166</v>
      </c>
      <c r="O760" s="10">
        <f t="shared" si="118"/>
        <v>8.9228082702156932</v>
      </c>
      <c r="P760" s="11">
        <f t="shared" si="119"/>
        <v>0.1073743474153513</v>
      </c>
    </row>
    <row r="761" spans="1:16" x14ac:dyDescent="0.35">
      <c r="A761" s="9">
        <f t="shared" si="116"/>
        <v>36</v>
      </c>
      <c r="B761" s="8" t="s">
        <v>185</v>
      </c>
      <c r="C761" s="8">
        <f>димвенканали!C761</f>
        <v>64.7</v>
      </c>
      <c r="D761" s="8">
        <v>0</v>
      </c>
      <c r="E761" s="8">
        <v>0</v>
      </c>
      <c r="F761" s="8">
        <f t="shared" si="111"/>
        <v>64.7</v>
      </c>
      <c r="G761" s="8"/>
      <c r="H761" s="8"/>
      <c r="I761" s="8">
        <v>3</v>
      </c>
      <c r="J761" s="217">
        <f t="shared" si="115"/>
        <v>1.2274959083469722E-3</v>
      </c>
      <c r="K761" s="209">
        <f t="shared" si="117"/>
        <v>5.2554623567921439</v>
      </c>
      <c r="L761" s="202">
        <f t="shared" si="110"/>
        <v>1.1562017184942717</v>
      </c>
      <c r="M761" s="202">
        <v>2.1865804365400159</v>
      </c>
      <c r="N761" s="202">
        <v>0.32456375838926166</v>
      </c>
      <c r="O761" s="10">
        <f t="shared" si="118"/>
        <v>8.9228082702156932</v>
      </c>
      <c r="P761" s="11">
        <f t="shared" si="119"/>
        <v>0.13791048331090716</v>
      </c>
    </row>
    <row r="762" spans="1:16" x14ac:dyDescent="0.35">
      <c r="A762" s="9">
        <f t="shared" si="116"/>
        <v>37</v>
      </c>
      <c r="B762" s="8" t="s">
        <v>186</v>
      </c>
      <c r="C762" s="8">
        <f>димвенканали!C762</f>
        <v>211.4</v>
      </c>
      <c r="D762" s="8">
        <v>0</v>
      </c>
      <c r="E762" s="8">
        <v>0</v>
      </c>
      <c r="F762" s="8">
        <f t="shared" si="111"/>
        <v>211.4</v>
      </c>
      <c r="G762" s="8"/>
      <c r="H762" s="8"/>
      <c r="I762" s="8">
        <v>6</v>
      </c>
      <c r="J762" s="217">
        <f t="shared" si="115"/>
        <v>2.4549918166939444E-3</v>
      </c>
      <c r="K762" s="209">
        <f t="shared" si="117"/>
        <v>10.510924713584288</v>
      </c>
      <c r="L762" s="202">
        <f t="shared" si="110"/>
        <v>2.3124034369885433</v>
      </c>
      <c r="M762" s="202">
        <v>4.3731608730800318</v>
      </c>
      <c r="N762" s="202">
        <v>0.64912751677852332</v>
      </c>
      <c r="O762" s="10">
        <f t="shared" si="118"/>
        <v>17.845616540431386</v>
      </c>
      <c r="P762" s="11">
        <f t="shared" si="119"/>
        <v>8.4416350711595964E-2</v>
      </c>
    </row>
    <row r="763" spans="1:16" x14ac:dyDescent="0.35">
      <c r="A763" s="9">
        <f t="shared" si="116"/>
        <v>38</v>
      </c>
      <c r="B763" s="8" t="s">
        <v>187</v>
      </c>
      <c r="C763" s="8">
        <f>димвенканали!C763</f>
        <v>37.799999999999997</v>
      </c>
      <c r="D763" s="8">
        <v>0</v>
      </c>
      <c r="E763" s="8">
        <v>0</v>
      </c>
      <c r="F763" s="8">
        <f t="shared" si="111"/>
        <v>37.799999999999997</v>
      </c>
      <c r="G763" s="8"/>
      <c r="H763" s="8"/>
      <c r="I763" s="8">
        <v>2</v>
      </c>
      <c r="J763" s="217">
        <f t="shared" si="115"/>
        <v>8.1833060556464816E-4</v>
      </c>
      <c r="K763" s="209">
        <f t="shared" si="117"/>
        <v>3.5036415711947626</v>
      </c>
      <c r="L763" s="202">
        <f t="shared" si="110"/>
        <v>0.77080114566284774</v>
      </c>
      <c r="M763" s="202">
        <v>1.4577202910266773</v>
      </c>
      <c r="N763" s="202">
        <v>0.21637583892617446</v>
      </c>
      <c r="O763" s="10">
        <f t="shared" si="118"/>
        <v>5.9485388468104619</v>
      </c>
      <c r="P763" s="11">
        <f t="shared" si="119"/>
        <v>0.15736875256112334</v>
      </c>
    </row>
    <row r="764" spans="1:16" x14ac:dyDescent="0.35">
      <c r="A764" s="9">
        <f t="shared" si="116"/>
        <v>39</v>
      </c>
      <c r="B764" s="8" t="s">
        <v>188</v>
      </c>
      <c r="C764" s="8">
        <f>димвенканали!C764</f>
        <v>132.80000000000001</v>
      </c>
      <c r="D764" s="8">
        <v>0</v>
      </c>
      <c r="E764" s="8">
        <v>0</v>
      </c>
      <c r="F764" s="8">
        <f t="shared" si="111"/>
        <v>132.80000000000001</v>
      </c>
      <c r="G764" s="8"/>
      <c r="H764" s="8"/>
      <c r="I764" s="8">
        <v>4</v>
      </c>
      <c r="J764" s="217">
        <f t="shared" si="115"/>
        <v>1.6366612111292963E-3</v>
      </c>
      <c r="K764" s="209">
        <f t="shared" si="117"/>
        <v>7.0072831423895252</v>
      </c>
      <c r="L764" s="202">
        <f t="shared" si="110"/>
        <v>1.5416022913256955</v>
      </c>
      <c r="M764" s="202">
        <v>2.9154405820533547</v>
      </c>
      <c r="N764" s="202">
        <v>0.43275167785234891</v>
      </c>
      <c r="O764" s="10">
        <f t="shared" si="118"/>
        <v>11.897077693620924</v>
      </c>
      <c r="P764" s="11">
        <f t="shared" si="119"/>
        <v>8.9586428415820207E-2</v>
      </c>
    </row>
    <row r="765" spans="1:16" x14ac:dyDescent="0.35">
      <c r="A765" s="9">
        <f t="shared" si="116"/>
        <v>40</v>
      </c>
      <c r="B765" s="8" t="s">
        <v>189</v>
      </c>
      <c r="C765" s="8">
        <f>димвенканали!C765</f>
        <v>3464.11</v>
      </c>
      <c r="D765" s="8">
        <v>203.9</v>
      </c>
      <c r="E765" s="8">
        <v>0</v>
      </c>
      <c r="F765" s="8">
        <f t="shared" ref="F765:F803" si="120">C765+D765+E765</f>
        <v>3668.01</v>
      </c>
      <c r="G765" s="8">
        <v>1</v>
      </c>
      <c r="H765" s="8"/>
      <c r="I765" s="8">
        <v>70</v>
      </c>
      <c r="J765" s="217">
        <f t="shared" si="115"/>
        <v>2.9050736497545009E-2</v>
      </c>
      <c r="K765" s="209">
        <f t="shared" si="117"/>
        <v>124.37927577741408</v>
      </c>
      <c r="L765" s="202">
        <f t="shared" si="110"/>
        <v>27.363440671031096</v>
      </c>
      <c r="M765" s="202">
        <v>51.749070331447044</v>
      </c>
      <c r="N765" s="202">
        <v>7.6813422818791945</v>
      </c>
      <c r="O765" s="10">
        <f t="shared" si="118"/>
        <v>211.17312906177139</v>
      </c>
      <c r="P765" s="11">
        <f t="shared" si="119"/>
        <v>5.7571579429110439E-2</v>
      </c>
    </row>
    <row r="766" spans="1:16" x14ac:dyDescent="0.35">
      <c r="A766" s="9">
        <f t="shared" si="116"/>
        <v>41</v>
      </c>
      <c r="B766" s="8" t="s">
        <v>190</v>
      </c>
      <c r="C766" s="8">
        <f>димвенканали!C766</f>
        <v>3464.39</v>
      </c>
      <c r="D766" s="8">
        <v>0</v>
      </c>
      <c r="E766" s="8">
        <v>204.7</v>
      </c>
      <c r="F766" s="8">
        <f t="shared" si="120"/>
        <v>3669.0899999999997</v>
      </c>
      <c r="G766" s="8"/>
      <c r="H766" s="8">
        <v>1</v>
      </c>
      <c r="I766" s="8">
        <v>70</v>
      </c>
      <c r="J766" s="217">
        <f t="shared" si="115"/>
        <v>2.9050736497545009E-2</v>
      </c>
      <c r="K766" s="209">
        <f t="shared" si="117"/>
        <v>124.37927577741408</v>
      </c>
      <c r="L766" s="202">
        <f t="shared" si="110"/>
        <v>27.363440671031096</v>
      </c>
      <c r="M766" s="202">
        <v>51.749070331447044</v>
      </c>
      <c r="N766" s="202">
        <v>7.6813422818791945</v>
      </c>
      <c r="O766" s="10">
        <f t="shared" si="118"/>
        <v>211.17312906177139</v>
      </c>
      <c r="P766" s="11">
        <f t="shared" si="119"/>
        <v>5.7554633182007368E-2</v>
      </c>
    </row>
    <row r="767" spans="1:16" x14ac:dyDescent="0.35">
      <c r="A767" s="9">
        <f t="shared" si="116"/>
        <v>42</v>
      </c>
      <c r="B767" s="8" t="s">
        <v>191</v>
      </c>
      <c r="C767" s="8">
        <f>димвенканали!C767</f>
        <v>31.4</v>
      </c>
      <c r="D767" s="8">
        <v>0</v>
      </c>
      <c r="E767" s="8">
        <v>0</v>
      </c>
      <c r="F767" s="8">
        <f t="shared" si="120"/>
        <v>31.4</v>
      </c>
      <c r="G767" s="8"/>
      <c r="H767" s="8"/>
      <c r="I767" s="8">
        <v>1</v>
      </c>
      <c r="J767" s="217">
        <f t="shared" si="115"/>
        <v>4.0916530278232408E-4</v>
      </c>
      <c r="K767" s="209">
        <f t="shared" si="117"/>
        <v>1.7518207855973813</v>
      </c>
      <c r="L767" s="202">
        <f t="shared" si="110"/>
        <v>0.38540057283142387</v>
      </c>
      <c r="M767" s="202">
        <v>0.72886014551333866</v>
      </c>
      <c r="N767" s="202">
        <v>0.10818791946308723</v>
      </c>
      <c r="O767" s="10">
        <f t="shared" si="118"/>
        <v>2.9742694234052309</v>
      </c>
      <c r="P767" s="11">
        <f t="shared" si="119"/>
        <v>9.4721956159402265E-2</v>
      </c>
    </row>
    <row r="768" spans="1:16" x14ac:dyDescent="0.35">
      <c r="A768" s="9">
        <f t="shared" si="116"/>
        <v>43</v>
      </c>
      <c r="B768" s="8" t="s">
        <v>192</v>
      </c>
      <c r="C768" s="8">
        <f>димвенканали!C768</f>
        <v>160.9</v>
      </c>
      <c r="D768" s="8">
        <v>0</v>
      </c>
      <c r="E768" s="8">
        <v>0</v>
      </c>
      <c r="F768" s="8">
        <f t="shared" si="120"/>
        <v>160.9</v>
      </c>
      <c r="G768" s="8"/>
      <c r="H768" s="8"/>
      <c r="I768" s="8">
        <v>7</v>
      </c>
      <c r="J768" s="217">
        <f t="shared" si="115"/>
        <v>2.8641571194762687E-3</v>
      </c>
      <c r="K768" s="209">
        <f t="shared" si="117"/>
        <v>12.262745499181671</v>
      </c>
      <c r="L768" s="202">
        <f t="shared" si="110"/>
        <v>2.6978040098199676</v>
      </c>
      <c r="M768" s="202">
        <v>5.102021018593371</v>
      </c>
      <c r="N768" s="202">
        <v>0.75731543624161068</v>
      </c>
      <c r="O768" s="10">
        <f t="shared" si="118"/>
        <v>20.819885963836619</v>
      </c>
      <c r="P768" s="11">
        <f t="shared" si="119"/>
        <v>0.12939643234205481</v>
      </c>
    </row>
    <row r="769" spans="1:16" x14ac:dyDescent="0.35">
      <c r="A769" s="9">
        <f t="shared" si="116"/>
        <v>44</v>
      </c>
      <c r="B769" s="8" t="s">
        <v>193</v>
      </c>
      <c r="C769" s="8">
        <f>димвенканали!C769</f>
        <v>6819.2</v>
      </c>
      <c r="D769" s="8">
        <v>0</v>
      </c>
      <c r="E769" s="8">
        <v>390.5</v>
      </c>
      <c r="F769" s="8">
        <f t="shared" si="120"/>
        <v>7209.7</v>
      </c>
      <c r="G769" s="8"/>
      <c r="H769" s="8">
        <v>3</v>
      </c>
      <c r="I769" s="8">
        <v>115</v>
      </c>
      <c r="J769" s="217">
        <f t="shared" si="115"/>
        <v>4.8281505728314245E-2</v>
      </c>
      <c r="K769" s="209">
        <f t="shared" si="117"/>
        <v>206.71485270049101</v>
      </c>
      <c r="L769" s="202">
        <f t="shared" si="110"/>
        <v>45.477267594108021</v>
      </c>
      <c r="M769" s="202">
        <v>86.00549717057396</v>
      </c>
      <c r="N769" s="202">
        <v>12.766174496644295</v>
      </c>
      <c r="O769" s="10">
        <f t="shared" si="118"/>
        <v>350.96379196181726</v>
      </c>
      <c r="P769" s="11">
        <f t="shared" si="119"/>
        <v>4.8679389150979552E-2</v>
      </c>
    </row>
    <row r="770" spans="1:16" x14ac:dyDescent="0.35">
      <c r="A770" s="9">
        <f t="shared" si="116"/>
        <v>45</v>
      </c>
      <c r="B770" s="8" t="s">
        <v>194</v>
      </c>
      <c r="C770" s="8">
        <f>димвенканали!C770</f>
        <v>6078.6</v>
      </c>
      <c r="D770" s="8">
        <v>0</v>
      </c>
      <c r="E770" s="8">
        <v>0</v>
      </c>
      <c r="F770" s="8">
        <f t="shared" si="120"/>
        <v>6078.6</v>
      </c>
      <c r="G770" s="8"/>
      <c r="H770" s="8"/>
      <c r="I770" s="8">
        <v>162</v>
      </c>
      <c r="J770" s="217">
        <f t="shared" si="115"/>
        <v>6.62847790507365E-2</v>
      </c>
      <c r="K770" s="209">
        <f t="shared" si="117"/>
        <v>283.79496726677576</v>
      </c>
      <c r="L770" s="202">
        <f t="shared" ref="L770:L820" si="121">K770*0.22</f>
        <v>62.434892798690669</v>
      </c>
      <c r="M770" s="202">
        <v>118.07534357316086</v>
      </c>
      <c r="N770" s="202">
        <v>17.52644295302013</v>
      </c>
      <c r="O770" s="10">
        <f t="shared" si="118"/>
        <v>481.83164659164743</v>
      </c>
      <c r="P770" s="11">
        <f t="shared" si="119"/>
        <v>7.92668783258723E-2</v>
      </c>
    </row>
    <row r="771" spans="1:16" x14ac:dyDescent="0.35">
      <c r="A771" s="9">
        <f t="shared" si="116"/>
        <v>46</v>
      </c>
      <c r="B771" s="14" t="s">
        <v>195</v>
      </c>
      <c r="C771" s="8">
        <f>димвенканали!C771</f>
        <v>87.8</v>
      </c>
      <c r="D771" s="8">
        <v>0</v>
      </c>
      <c r="E771" s="8">
        <v>0</v>
      </c>
      <c r="F771" s="8">
        <f t="shared" si="120"/>
        <v>87.8</v>
      </c>
      <c r="G771" s="8"/>
      <c r="H771" s="8"/>
      <c r="I771" s="8">
        <v>3</v>
      </c>
      <c r="J771" s="217">
        <f t="shared" si="115"/>
        <v>1.2274959083469722E-3</v>
      </c>
      <c r="K771" s="209">
        <f t="shared" si="117"/>
        <v>5.2554623567921439</v>
      </c>
      <c r="L771" s="202">
        <f t="shared" si="121"/>
        <v>1.1562017184942717</v>
      </c>
      <c r="M771" s="202">
        <v>2.1865804365400159</v>
      </c>
      <c r="N771" s="202">
        <v>0.32456375838926166</v>
      </c>
      <c r="O771" s="10">
        <f t="shared" si="118"/>
        <v>8.9228082702156932</v>
      </c>
      <c r="P771" s="11">
        <f t="shared" si="119"/>
        <v>0.10162651788400562</v>
      </c>
    </row>
    <row r="772" spans="1:16" x14ac:dyDescent="0.35">
      <c r="A772" s="9">
        <f t="shared" si="116"/>
        <v>47</v>
      </c>
      <c r="B772" s="14" t="s">
        <v>196</v>
      </c>
      <c r="C772" s="8">
        <f>димвенканали!C772</f>
        <v>204.9</v>
      </c>
      <c r="D772" s="8">
        <v>0</v>
      </c>
      <c r="E772" s="8">
        <v>0</v>
      </c>
      <c r="F772" s="8">
        <f t="shared" si="120"/>
        <v>204.9</v>
      </c>
      <c r="G772" s="8"/>
      <c r="H772" s="8"/>
      <c r="I772" s="8">
        <v>5</v>
      </c>
      <c r="J772" s="217">
        <f t="shared" si="115"/>
        <v>2.0458265139116204E-3</v>
      </c>
      <c r="K772" s="209">
        <f t="shared" si="117"/>
        <v>8.7591039279869065</v>
      </c>
      <c r="L772" s="202">
        <f t="shared" si="121"/>
        <v>1.9270028641571195</v>
      </c>
      <c r="M772" s="202">
        <v>3.6443007275666934</v>
      </c>
      <c r="N772" s="202">
        <v>0.54093959731543628</v>
      </c>
      <c r="O772" s="10">
        <f t="shared" si="118"/>
        <v>14.871347117026154</v>
      </c>
      <c r="P772" s="11">
        <f t="shared" si="119"/>
        <v>7.2578560844441947E-2</v>
      </c>
    </row>
    <row r="773" spans="1:16" x14ac:dyDescent="0.35">
      <c r="A773" s="9">
        <f t="shared" si="116"/>
        <v>48</v>
      </c>
      <c r="B773" s="14" t="s">
        <v>197</v>
      </c>
      <c r="C773" s="8">
        <f>димвенканали!C773</f>
        <v>119.9</v>
      </c>
      <c r="D773" s="8">
        <v>0</v>
      </c>
      <c r="E773" s="8">
        <v>0</v>
      </c>
      <c r="F773" s="8">
        <f t="shared" si="120"/>
        <v>119.9</v>
      </c>
      <c r="G773" s="8"/>
      <c r="H773" s="8"/>
      <c r="I773" s="8">
        <v>4</v>
      </c>
      <c r="J773" s="217">
        <f t="shared" si="115"/>
        <v>1.6366612111292963E-3</v>
      </c>
      <c r="K773" s="209">
        <f t="shared" si="117"/>
        <v>7.0072831423895252</v>
      </c>
      <c r="L773" s="202">
        <f t="shared" si="121"/>
        <v>1.5416022913256955</v>
      </c>
      <c r="M773" s="202">
        <v>2.9154405820533547</v>
      </c>
      <c r="N773" s="202">
        <v>0.43275167785234891</v>
      </c>
      <c r="O773" s="10">
        <f t="shared" si="118"/>
        <v>11.897077693620924</v>
      </c>
      <c r="P773" s="11">
        <f t="shared" si="119"/>
        <v>9.9225001614853398E-2</v>
      </c>
    </row>
    <row r="774" spans="1:16" x14ac:dyDescent="0.35">
      <c r="A774" s="9">
        <f t="shared" si="116"/>
        <v>49</v>
      </c>
      <c r="B774" s="14" t="s">
        <v>198</v>
      </c>
      <c r="C774" s="8">
        <f>димвенканали!C774</f>
        <v>99</v>
      </c>
      <c r="D774" s="8">
        <v>0</v>
      </c>
      <c r="E774" s="8">
        <v>0</v>
      </c>
      <c r="F774" s="8">
        <f t="shared" si="120"/>
        <v>99</v>
      </c>
      <c r="G774" s="8"/>
      <c r="H774" s="8"/>
      <c r="I774" s="8">
        <v>3</v>
      </c>
      <c r="J774" s="217">
        <f t="shared" si="115"/>
        <v>1.2274959083469722E-3</v>
      </c>
      <c r="K774" s="209">
        <f t="shared" si="117"/>
        <v>5.2554623567921439</v>
      </c>
      <c r="L774" s="202">
        <f t="shared" si="121"/>
        <v>1.1562017184942717</v>
      </c>
      <c r="M774" s="202">
        <v>2.1865804365400159</v>
      </c>
      <c r="N774" s="202">
        <v>0.32456375838926166</v>
      </c>
      <c r="O774" s="10">
        <f t="shared" si="118"/>
        <v>8.9228082702156932</v>
      </c>
      <c r="P774" s="11">
        <f t="shared" si="119"/>
        <v>9.0129376466825187E-2</v>
      </c>
    </row>
    <row r="775" spans="1:16" x14ac:dyDescent="0.35">
      <c r="A775" s="9">
        <f t="shared" si="116"/>
        <v>50</v>
      </c>
      <c r="B775" s="14" t="s">
        <v>199</v>
      </c>
      <c r="C775" s="8">
        <f>димвенканали!C775</f>
        <v>81.2</v>
      </c>
      <c r="D775" s="8">
        <v>0</v>
      </c>
      <c r="E775" s="8">
        <v>0</v>
      </c>
      <c r="F775" s="8">
        <f t="shared" si="120"/>
        <v>81.2</v>
      </c>
      <c r="G775" s="8"/>
      <c r="H775" s="8"/>
      <c r="I775" s="8">
        <v>0</v>
      </c>
      <c r="J775" s="217">
        <f t="shared" si="115"/>
        <v>0</v>
      </c>
      <c r="K775" s="209">
        <f t="shared" si="117"/>
        <v>0</v>
      </c>
      <c r="L775" s="202">
        <f t="shared" si="121"/>
        <v>0</v>
      </c>
      <c r="M775" s="202">
        <v>0</v>
      </c>
      <c r="N775" s="202">
        <v>0</v>
      </c>
      <c r="O775" s="10">
        <f t="shared" si="118"/>
        <v>0</v>
      </c>
      <c r="P775" s="11">
        <f t="shared" si="119"/>
        <v>0</v>
      </c>
    </row>
    <row r="776" spans="1:16" x14ac:dyDescent="0.35">
      <c r="A776" s="9">
        <f t="shared" si="116"/>
        <v>51</v>
      </c>
      <c r="B776" s="14" t="s">
        <v>200</v>
      </c>
      <c r="C776" s="8">
        <f>димвенканали!C776</f>
        <v>60.2</v>
      </c>
      <c r="D776" s="8">
        <v>0</v>
      </c>
      <c r="E776" s="8">
        <v>0</v>
      </c>
      <c r="F776" s="8">
        <f t="shared" si="120"/>
        <v>60.2</v>
      </c>
      <c r="G776" s="8"/>
      <c r="H776" s="8"/>
      <c r="I776" s="8">
        <v>0</v>
      </c>
      <c r="J776" s="217">
        <f t="shared" si="115"/>
        <v>0</v>
      </c>
      <c r="K776" s="209">
        <f t="shared" si="117"/>
        <v>0</v>
      </c>
      <c r="L776" s="202">
        <f t="shared" si="121"/>
        <v>0</v>
      </c>
      <c r="M776" s="202">
        <v>0</v>
      </c>
      <c r="N776" s="202">
        <v>0</v>
      </c>
      <c r="O776" s="10">
        <f t="shared" si="118"/>
        <v>0</v>
      </c>
      <c r="P776" s="11">
        <f t="shared" si="119"/>
        <v>0</v>
      </c>
    </row>
    <row r="777" spans="1:16" x14ac:dyDescent="0.35">
      <c r="A777" s="9">
        <f t="shared" si="116"/>
        <v>52</v>
      </c>
      <c r="B777" s="8" t="s">
        <v>201</v>
      </c>
      <c r="C777" s="8">
        <f>димвенканали!C777</f>
        <v>104.2</v>
      </c>
      <c r="D777" s="8">
        <v>0</v>
      </c>
      <c r="E777" s="8">
        <v>0</v>
      </c>
      <c r="F777" s="8">
        <f t="shared" si="120"/>
        <v>104.2</v>
      </c>
      <c r="G777" s="8"/>
      <c r="H777" s="8"/>
      <c r="I777" s="8">
        <v>3</v>
      </c>
      <c r="J777" s="217">
        <f t="shared" si="115"/>
        <v>1.2274959083469722E-3</v>
      </c>
      <c r="K777" s="209">
        <f t="shared" si="117"/>
        <v>5.2554623567921439</v>
      </c>
      <c r="L777" s="202">
        <f t="shared" si="121"/>
        <v>1.1562017184942717</v>
      </c>
      <c r="M777" s="202">
        <v>2.1865804365400159</v>
      </c>
      <c r="N777" s="202">
        <v>0.32456375838926166</v>
      </c>
      <c r="O777" s="10">
        <f t="shared" si="118"/>
        <v>8.9228082702156932</v>
      </c>
      <c r="P777" s="11">
        <f t="shared" si="119"/>
        <v>8.5631557295736016E-2</v>
      </c>
    </row>
    <row r="778" spans="1:16" x14ac:dyDescent="0.35">
      <c r="A778" s="9">
        <f t="shared" si="116"/>
        <v>53</v>
      </c>
      <c r="B778" s="8" t="s">
        <v>202</v>
      </c>
      <c r="C778" s="8">
        <f>димвенканали!C778</f>
        <v>234.9</v>
      </c>
      <c r="D778" s="8">
        <v>0</v>
      </c>
      <c r="E778" s="8">
        <v>0</v>
      </c>
      <c r="F778" s="8">
        <f t="shared" si="120"/>
        <v>234.9</v>
      </c>
      <c r="G778" s="8"/>
      <c r="H778" s="8"/>
      <c r="I778" s="8">
        <v>6</v>
      </c>
      <c r="J778" s="217">
        <f t="shared" si="115"/>
        <v>2.4549918166939444E-3</v>
      </c>
      <c r="K778" s="209">
        <f t="shared" si="117"/>
        <v>10.510924713584288</v>
      </c>
      <c r="L778" s="202">
        <f t="shared" si="121"/>
        <v>2.3124034369885433</v>
      </c>
      <c r="M778" s="202">
        <v>4.3731608730800318</v>
      </c>
      <c r="N778" s="202">
        <v>0.64912751677852332</v>
      </c>
      <c r="O778" s="10">
        <f t="shared" si="118"/>
        <v>17.845616540431386</v>
      </c>
      <c r="P778" s="11">
        <f t="shared" si="119"/>
        <v>7.5971121926059537E-2</v>
      </c>
    </row>
    <row r="779" spans="1:16" x14ac:dyDescent="0.35">
      <c r="A779" s="9">
        <f t="shared" si="116"/>
        <v>54</v>
      </c>
      <c r="B779" s="8" t="s">
        <v>203</v>
      </c>
      <c r="C779" s="8">
        <f>димвенканали!C779</f>
        <v>126.6</v>
      </c>
      <c r="D779" s="8">
        <v>0</v>
      </c>
      <c r="E779" s="8">
        <v>0</v>
      </c>
      <c r="F779" s="8">
        <f t="shared" si="120"/>
        <v>126.6</v>
      </c>
      <c r="G779" s="8"/>
      <c r="H779" s="8"/>
      <c r="I779" s="8">
        <v>4</v>
      </c>
      <c r="J779" s="217">
        <f t="shared" si="115"/>
        <v>1.6366612111292963E-3</v>
      </c>
      <c r="K779" s="209">
        <f t="shared" si="117"/>
        <v>7.0072831423895252</v>
      </c>
      <c r="L779" s="202">
        <f t="shared" si="121"/>
        <v>1.5416022913256955</v>
      </c>
      <c r="M779" s="202">
        <v>2.9154405820533547</v>
      </c>
      <c r="N779" s="202">
        <v>0.43275167785234891</v>
      </c>
      <c r="O779" s="10">
        <f t="shared" si="118"/>
        <v>11.897077693620924</v>
      </c>
      <c r="P779" s="11">
        <f t="shared" si="119"/>
        <v>9.3973757453561804E-2</v>
      </c>
    </row>
    <row r="780" spans="1:16" x14ac:dyDescent="0.35">
      <c r="A780" s="9">
        <f t="shared" si="116"/>
        <v>55</v>
      </c>
      <c r="B780" s="8" t="s">
        <v>204</v>
      </c>
      <c r="C780" s="8">
        <f>димвенканали!C780</f>
        <v>89.7</v>
      </c>
      <c r="D780" s="8">
        <v>0</v>
      </c>
      <c r="E780" s="8">
        <v>0</v>
      </c>
      <c r="F780" s="8">
        <f t="shared" si="120"/>
        <v>89.7</v>
      </c>
      <c r="G780" s="8"/>
      <c r="H780" s="8"/>
      <c r="I780" s="8">
        <v>2</v>
      </c>
      <c r="J780" s="217">
        <f t="shared" si="115"/>
        <v>8.1833060556464816E-4</v>
      </c>
      <c r="K780" s="209">
        <f t="shared" si="117"/>
        <v>3.5036415711947626</v>
      </c>
      <c r="L780" s="202">
        <f t="shared" si="121"/>
        <v>0.77080114566284774</v>
      </c>
      <c r="M780" s="202">
        <v>1.4577202910266773</v>
      </c>
      <c r="N780" s="202">
        <v>0.21637583892617446</v>
      </c>
      <c r="O780" s="10">
        <f t="shared" si="118"/>
        <v>5.9485388468104619</v>
      </c>
      <c r="P780" s="11">
        <f t="shared" si="119"/>
        <v>6.6315929172914845E-2</v>
      </c>
    </row>
    <row r="781" spans="1:16" x14ac:dyDescent="0.35">
      <c r="A781" s="9">
        <f t="shared" si="116"/>
        <v>56</v>
      </c>
      <c r="B781" s="8" t="s">
        <v>205</v>
      </c>
      <c r="C781" s="8">
        <f>димвенканали!C781</f>
        <v>82.2</v>
      </c>
      <c r="D781" s="8">
        <v>0</v>
      </c>
      <c r="E781" s="8">
        <v>0</v>
      </c>
      <c r="F781" s="8">
        <f t="shared" si="120"/>
        <v>82.2</v>
      </c>
      <c r="G781" s="8"/>
      <c r="H781" s="8"/>
      <c r="I781" s="8">
        <v>2</v>
      </c>
      <c r="J781" s="217">
        <f t="shared" si="115"/>
        <v>8.1833060556464816E-4</v>
      </c>
      <c r="K781" s="209">
        <f t="shared" si="117"/>
        <v>3.5036415711947626</v>
      </c>
      <c r="L781" s="202">
        <f t="shared" si="121"/>
        <v>0.77080114566284774</v>
      </c>
      <c r="M781" s="202">
        <v>1.4577202910266773</v>
      </c>
      <c r="N781" s="202">
        <v>0.21637583892617446</v>
      </c>
      <c r="O781" s="10">
        <f t="shared" si="118"/>
        <v>5.9485388468104619</v>
      </c>
      <c r="P781" s="11">
        <f t="shared" si="119"/>
        <v>7.2366652637596854E-2</v>
      </c>
    </row>
    <row r="782" spans="1:16" x14ac:dyDescent="0.35">
      <c r="A782" s="9">
        <f t="shared" si="116"/>
        <v>57</v>
      </c>
      <c r="B782" s="8" t="s">
        <v>206</v>
      </c>
      <c r="C782" s="8">
        <f>димвенканали!C782</f>
        <v>95.49</v>
      </c>
      <c r="D782" s="8">
        <v>0</v>
      </c>
      <c r="E782" s="8">
        <v>0</v>
      </c>
      <c r="F782" s="8">
        <f t="shared" si="120"/>
        <v>95.49</v>
      </c>
      <c r="G782" s="8"/>
      <c r="H782" s="8"/>
      <c r="I782" s="8">
        <v>3</v>
      </c>
      <c r="J782" s="217">
        <f t="shared" si="115"/>
        <v>1.2274959083469722E-3</v>
      </c>
      <c r="K782" s="209">
        <f t="shared" si="117"/>
        <v>5.2554623567921439</v>
      </c>
      <c r="L782" s="202">
        <f t="shared" si="121"/>
        <v>1.1562017184942717</v>
      </c>
      <c r="M782" s="202">
        <v>2.1865804365400159</v>
      </c>
      <c r="N782" s="202">
        <v>0.32456375838926166</v>
      </c>
      <c r="O782" s="10">
        <f t="shared" si="118"/>
        <v>8.9228082702156932</v>
      </c>
      <c r="P782" s="11">
        <f t="shared" si="119"/>
        <v>9.3442331869470041E-2</v>
      </c>
    </row>
    <row r="783" spans="1:16" x14ac:dyDescent="0.35">
      <c r="A783" s="9">
        <f t="shared" si="116"/>
        <v>58</v>
      </c>
      <c r="B783" s="8" t="s">
        <v>207</v>
      </c>
      <c r="C783" s="8">
        <f>димвенканали!C783</f>
        <v>152.59</v>
      </c>
      <c r="D783" s="8">
        <v>142.80000000000001</v>
      </c>
      <c r="E783" s="8">
        <v>0</v>
      </c>
      <c r="F783" s="8">
        <f t="shared" si="120"/>
        <v>295.39</v>
      </c>
      <c r="G783" s="8">
        <v>1</v>
      </c>
      <c r="H783" s="8"/>
      <c r="I783" s="8">
        <v>4</v>
      </c>
      <c r="J783" s="217">
        <f t="shared" si="115"/>
        <v>2.0458265139116204E-3</v>
      </c>
      <c r="K783" s="209">
        <f t="shared" si="117"/>
        <v>8.7591039279869065</v>
      </c>
      <c r="L783" s="202">
        <f t="shared" si="121"/>
        <v>1.9270028641571195</v>
      </c>
      <c r="M783" s="202">
        <v>3.6443007275666934</v>
      </c>
      <c r="N783" s="202">
        <v>1.0818791946308726</v>
      </c>
      <c r="O783" s="10">
        <f t="shared" si="118"/>
        <v>15.41228671434159</v>
      </c>
      <c r="P783" s="11">
        <f t="shared" si="119"/>
        <v>5.2176061188061854E-2</v>
      </c>
    </row>
    <row r="784" spans="1:16" x14ac:dyDescent="0.35">
      <c r="A784" s="9">
        <f t="shared" si="116"/>
        <v>59</v>
      </c>
      <c r="B784" s="8" t="s">
        <v>208</v>
      </c>
      <c r="C784" s="8">
        <f>димвенканали!C784</f>
        <v>220.1</v>
      </c>
      <c r="D784" s="8">
        <v>0</v>
      </c>
      <c r="E784" s="8">
        <v>0</v>
      </c>
      <c r="F784" s="8">
        <f t="shared" si="120"/>
        <v>220.1</v>
      </c>
      <c r="G784" s="8"/>
      <c r="H784" s="8"/>
      <c r="I784" s="8">
        <v>7</v>
      </c>
      <c r="J784" s="217">
        <f t="shared" si="115"/>
        <v>2.8641571194762687E-3</v>
      </c>
      <c r="K784" s="209">
        <f t="shared" si="117"/>
        <v>12.262745499181671</v>
      </c>
      <c r="L784" s="202">
        <f t="shared" si="121"/>
        <v>2.6978040098199676</v>
      </c>
      <c r="M784" s="202">
        <v>5.102021018593371</v>
      </c>
      <c r="N784" s="202">
        <v>0.75731543624161068</v>
      </c>
      <c r="O784" s="10">
        <f t="shared" si="118"/>
        <v>20.819885963836619</v>
      </c>
      <c r="P784" s="11">
        <f t="shared" si="119"/>
        <v>9.4592848540829708E-2</v>
      </c>
    </row>
    <row r="785" spans="1:16" x14ac:dyDescent="0.35">
      <c r="A785" s="9">
        <f t="shared" si="116"/>
        <v>60</v>
      </c>
      <c r="B785" s="8" t="s">
        <v>209</v>
      </c>
      <c r="C785" s="8">
        <f>димвенканали!C785</f>
        <v>211.98</v>
      </c>
      <c r="D785" s="8">
        <v>0</v>
      </c>
      <c r="E785" s="8">
        <v>0</v>
      </c>
      <c r="F785" s="8">
        <f t="shared" si="120"/>
        <v>211.98</v>
      </c>
      <c r="G785" s="8"/>
      <c r="H785" s="8"/>
      <c r="I785" s="8">
        <v>9</v>
      </c>
      <c r="J785" s="217">
        <f t="shared" si="115"/>
        <v>3.6824877250409165E-3</v>
      </c>
      <c r="K785" s="209">
        <f t="shared" si="117"/>
        <v>15.766387070376432</v>
      </c>
      <c r="L785" s="202">
        <f t="shared" si="121"/>
        <v>3.4686051554828148</v>
      </c>
      <c r="M785" s="202">
        <v>6.5597413096200485</v>
      </c>
      <c r="N785" s="202">
        <v>0.97369127516778509</v>
      </c>
      <c r="O785" s="10">
        <f t="shared" si="118"/>
        <v>26.76842481064708</v>
      </c>
      <c r="P785" s="11">
        <f t="shared" si="119"/>
        <v>0.12627806779246664</v>
      </c>
    </row>
    <row r="786" spans="1:16" x14ac:dyDescent="0.35">
      <c r="A786" s="9">
        <f t="shared" si="116"/>
        <v>61</v>
      </c>
      <c r="B786" s="8" t="s">
        <v>210</v>
      </c>
      <c r="C786" s="8">
        <f>димвенканали!C786</f>
        <v>102.18</v>
      </c>
      <c r="D786" s="8">
        <v>0</v>
      </c>
      <c r="E786" s="8">
        <v>0</v>
      </c>
      <c r="F786" s="8">
        <f t="shared" si="120"/>
        <v>102.18</v>
      </c>
      <c r="G786" s="8"/>
      <c r="H786" s="8"/>
      <c r="I786" s="8">
        <v>3</v>
      </c>
      <c r="J786" s="217">
        <f t="shared" si="115"/>
        <v>1.2274959083469722E-3</v>
      </c>
      <c r="K786" s="209">
        <f t="shared" si="117"/>
        <v>5.2554623567921439</v>
      </c>
      <c r="L786" s="202">
        <f t="shared" si="121"/>
        <v>1.1562017184942717</v>
      </c>
      <c r="M786" s="202">
        <v>2.1865804365400159</v>
      </c>
      <c r="N786" s="202">
        <v>0.32456375838926166</v>
      </c>
      <c r="O786" s="10">
        <f t="shared" si="118"/>
        <v>8.9228082702156932</v>
      </c>
      <c r="P786" s="11">
        <f t="shared" si="119"/>
        <v>8.7324410552120701E-2</v>
      </c>
    </row>
    <row r="787" spans="1:16" x14ac:dyDescent="0.35">
      <c r="A787" s="9">
        <f t="shared" si="116"/>
        <v>62</v>
      </c>
      <c r="B787" s="8" t="s">
        <v>211</v>
      </c>
      <c r="C787" s="8">
        <f>димвенканали!C787</f>
        <v>200.28</v>
      </c>
      <c r="D787" s="8">
        <v>0</v>
      </c>
      <c r="E787" s="8">
        <v>0</v>
      </c>
      <c r="F787" s="8">
        <f t="shared" si="120"/>
        <v>200.28</v>
      </c>
      <c r="G787" s="8"/>
      <c r="H787" s="8"/>
      <c r="I787" s="8">
        <v>0</v>
      </c>
      <c r="J787" s="217">
        <f t="shared" si="115"/>
        <v>0</v>
      </c>
      <c r="K787" s="209">
        <f t="shared" si="117"/>
        <v>0</v>
      </c>
      <c r="L787" s="202">
        <f t="shared" si="121"/>
        <v>0</v>
      </c>
      <c r="M787" s="202">
        <v>0</v>
      </c>
      <c r="N787" s="202">
        <v>0</v>
      </c>
      <c r="O787" s="10">
        <f t="shared" si="118"/>
        <v>0</v>
      </c>
      <c r="P787" s="11">
        <f t="shared" si="119"/>
        <v>0</v>
      </c>
    </row>
    <row r="788" spans="1:16" x14ac:dyDescent="0.35">
      <c r="A788" s="9">
        <f t="shared" si="116"/>
        <v>63</v>
      </c>
      <c r="B788" s="8" t="s">
        <v>212</v>
      </c>
      <c r="C788" s="8">
        <f>димвенканали!C788</f>
        <v>183.1</v>
      </c>
      <c r="D788" s="8">
        <v>0</v>
      </c>
      <c r="E788" s="8">
        <v>0</v>
      </c>
      <c r="F788" s="8">
        <f t="shared" si="120"/>
        <v>183.1</v>
      </c>
      <c r="G788" s="8"/>
      <c r="H788" s="8"/>
      <c r="I788" s="8">
        <v>7</v>
      </c>
      <c r="J788" s="217">
        <f t="shared" si="115"/>
        <v>2.8641571194762687E-3</v>
      </c>
      <c r="K788" s="209">
        <f t="shared" ref="K788:K817" si="122">J788*$Q$2</f>
        <v>12.262745499181671</v>
      </c>
      <c r="L788" s="202">
        <f t="shared" si="121"/>
        <v>2.6978040098199676</v>
      </c>
      <c r="M788" s="202">
        <v>5.102021018593371</v>
      </c>
      <c r="N788" s="202">
        <v>0.75731543624161068</v>
      </c>
      <c r="O788" s="10">
        <f t="shared" ref="O788:O817" si="123">K788+L788+M788+N788</f>
        <v>20.819885963836619</v>
      </c>
      <c r="P788" s="11">
        <f t="shared" ref="P788:P817" si="124">O788/F788</f>
        <v>0.11370773328146706</v>
      </c>
    </row>
    <row r="789" spans="1:16" x14ac:dyDescent="0.35">
      <c r="A789" s="9">
        <f t="shared" si="116"/>
        <v>64</v>
      </c>
      <c r="B789" s="8" t="s">
        <v>213</v>
      </c>
      <c r="C789" s="8">
        <f>димвенканали!C789</f>
        <v>6638.08</v>
      </c>
      <c r="D789" s="8">
        <v>0</v>
      </c>
      <c r="E789" s="8">
        <v>0</v>
      </c>
      <c r="F789" s="8">
        <f t="shared" si="120"/>
        <v>6638.08</v>
      </c>
      <c r="G789" s="8"/>
      <c r="H789" s="8"/>
      <c r="I789" s="8">
        <v>120</v>
      </c>
      <c r="J789" s="217">
        <f t="shared" si="115"/>
        <v>4.9099836333878891E-2</v>
      </c>
      <c r="K789" s="209">
        <f t="shared" si="122"/>
        <v>210.21849427168576</v>
      </c>
      <c r="L789" s="202">
        <f t="shared" si="121"/>
        <v>46.248068739770865</v>
      </c>
      <c r="M789" s="202">
        <v>87.463217461600635</v>
      </c>
      <c r="N789" s="202">
        <v>12.982550335570467</v>
      </c>
      <c r="O789" s="10">
        <f t="shared" si="123"/>
        <v>356.9123308086277</v>
      </c>
      <c r="P789" s="11">
        <f t="shared" si="124"/>
        <v>5.3767404250721247E-2</v>
      </c>
    </row>
    <row r="790" spans="1:16" x14ac:dyDescent="0.35">
      <c r="A790" s="9">
        <f t="shared" si="116"/>
        <v>65</v>
      </c>
      <c r="B790" s="8" t="s">
        <v>214</v>
      </c>
      <c r="C790" s="8">
        <f>димвенканали!C790</f>
        <v>174.99</v>
      </c>
      <c r="D790" s="8">
        <v>0</v>
      </c>
      <c r="E790" s="8">
        <v>0</v>
      </c>
      <c r="F790" s="8">
        <f t="shared" si="120"/>
        <v>174.99</v>
      </c>
      <c r="G790" s="8"/>
      <c r="H790" s="8"/>
      <c r="I790" s="8">
        <v>4</v>
      </c>
      <c r="J790" s="217">
        <f t="shared" si="115"/>
        <v>1.6366612111292963E-3</v>
      </c>
      <c r="K790" s="209">
        <f t="shared" si="122"/>
        <v>7.0072831423895252</v>
      </c>
      <c r="L790" s="202">
        <f t="shared" si="121"/>
        <v>1.5416022913256955</v>
      </c>
      <c r="M790" s="202">
        <v>2.9154405820533547</v>
      </c>
      <c r="N790" s="202">
        <v>0.43275167785234891</v>
      </c>
      <c r="O790" s="10">
        <f t="shared" si="123"/>
        <v>11.897077693620924</v>
      </c>
      <c r="P790" s="11">
        <f t="shared" si="124"/>
        <v>6.7987186088467474E-2</v>
      </c>
    </row>
    <row r="791" spans="1:16" x14ac:dyDescent="0.35">
      <c r="A791" s="9">
        <f t="shared" si="116"/>
        <v>66</v>
      </c>
      <c r="B791" s="8" t="s">
        <v>215</v>
      </c>
      <c r="C791" s="8">
        <f>димвенканали!C791</f>
        <v>4236.49</v>
      </c>
      <c r="D791" s="8">
        <v>0</v>
      </c>
      <c r="E791" s="8">
        <v>0</v>
      </c>
      <c r="F791" s="8">
        <f t="shared" si="120"/>
        <v>4236.49</v>
      </c>
      <c r="G791" s="8"/>
      <c r="H791" s="8"/>
      <c r="I791" s="8">
        <v>69</v>
      </c>
      <c r="J791" s="217">
        <f t="shared" ref="J791:J854" si="125">2/4888*(I791+H791+G791)</f>
        <v>2.823240589198036E-2</v>
      </c>
      <c r="K791" s="209">
        <f t="shared" si="122"/>
        <v>120.8756342062193</v>
      </c>
      <c r="L791" s="202">
        <f t="shared" si="121"/>
        <v>26.592639525368245</v>
      </c>
      <c r="M791" s="202">
        <v>50.291350040420369</v>
      </c>
      <c r="N791" s="202">
        <v>7.4649664429530187</v>
      </c>
      <c r="O791" s="10">
        <f t="shared" si="123"/>
        <v>205.22459021496093</v>
      </c>
      <c r="P791" s="11">
        <f t="shared" si="124"/>
        <v>4.8442127849932591E-2</v>
      </c>
    </row>
    <row r="792" spans="1:16" x14ac:dyDescent="0.35">
      <c r="A792" s="9">
        <f t="shared" ref="A792:A855" si="126">1+A791</f>
        <v>67</v>
      </c>
      <c r="B792" s="8" t="s">
        <v>216</v>
      </c>
      <c r="C792" s="8">
        <f>димвенканали!C792</f>
        <v>5395.1</v>
      </c>
      <c r="D792" s="8">
        <v>0</v>
      </c>
      <c r="E792" s="8">
        <v>0</v>
      </c>
      <c r="F792" s="8">
        <f t="shared" si="120"/>
        <v>5395.1</v>
      </c>
      <c r="G792" s="8"/>
      <c r="H792" s="8"/>
      <c r="I792" s="8">
        <v>108</v>
      </c>
      <c r="J792" s="217">
        <f t="shared" si="125"/>
        <v>4.4189852700491E-2</v>
      </c>
      <c r="K792" s="209">
        <f t="shared" si="122"/>
        <v>189.19664484451718</v>
      </c>
      <c r="L792" s="202">
        <f t="shared" si="121"/>
        <v>41.623261865793779</v>
      </c>
      <c r="M792" s="202">
        <v>78.716895715440586</v>
      </c>
      <c r="N792" s="202">
        <v>11.684295302013421</v>
      </c>
      <c r="O792" s="10">
        <f t="shared" si="123"/>
        <v>321.22109772776497</v>
      </c>
      <c r="P792" s="11">
        <f t="shared" si="124"/>
        <v>5.9539414974284992E-2</v>
      </c>
    </row>
    <row r="793" spans="1:16" x14ac:dyDescent="0.35">
      <c r="A793" s="9">
        <f t="shared" si="126"/>
        <v>68</v>
      </c>
      <c r="B793" s="8" t="s">
        <v>217</v>
      </c>
      <c r="C793" s="8">
        <f>димвенканали!C793</f>
        <v>4042.93</v>
      </c>
      <c r="D793" s="8">
        <v>0</v>
      </c>
      <c r="E793" s="8">
        <v>0</v>
      </c>
      <c r="F793" s="8">
        <f t="shared" si="120"/>
        <v>4042.93</v>
      </c>
      <c r="G793" s="8"/>
      <c r="H793" s="8"/>
      <c r="I793" s="8">
        <v>72</v>
      </c>
      <c r="J793" s="217">
        <f t="shared" si="125"/>
        <v>2.9459901800327332E-2</v>
      </c>
      <c r="K793" s="209">
        <f t="shared" si="122"/>
        <v>126.13109656301145</v>
      </c>
      <c r="L793" s="202">
        <f t="shared" si="121"/>
        <v>27.748841243862518</v>
      </c>
      <c r="M793" s="202">
        <v>52.477930476960388</v>
      </c>
      <c r="N793" s="202">
        <v>7.7895302013422807</v>
      </c>
      <c r="O793" s="10">
        <f t="shared" si="123"/>
        <v>214.14739848517664</v>
      </c>
      <c r="P793" s="11">
        <f t="shared" si="124"/>
        <v>5.2968366626475513E-2</v>
      </c>
    </row>
    <row r="794" spans="1:16" x14ac:dyDescent="0.35">
      <c r="A794" s="9">
        <f t="shared" si="126"/>
        <v>69</v>
      </c>
      <c r="B794" s="8" t="s">
        <v>218</v>
      </c>
      <c r="C794" s="8">
        <f>димвенканали!C794</f>
        <v>68.8</v>
      </c>
      <c r="D794" s="8">
        <v>0</v>
      </c>
      <c r="E794" s="8">
        <v>0</v>
      </c>
      <c r="F794" s="8">
        <f t="shared" si="120"/>
        <v>68.8</v>
      </c>
      <c r="G794" s="8"/>
      <c r="H794" s="8"/>
      <c r="I794" s="8">
        <v>2</v>
      </c>
      <c r="J794" s="217">
        <f t="shared" si="125"/>
        <v>8.1833060556464816E-4</v>
      </c>
      <c r="K794" s="209">
        <f t="shared" si="122"/>
        <v>3.5036415711947626</v>
      </c>
      <c r="L794" s="202">
        <f t="shared" si="121"/>
        <v>0.77080114566284774</v>
      </c>
      <c r="M794" s="202">
        <v>1.4577202910266773</v>
      </c>
      <c r="N794" s="202">
        <v>0.21637583892617446</v>
      </c>
      <c r="O794" s="10">
        <f t="shared" si="123"/>
        <v>5.9485388468104619</v>
      </c>
      <c r="P794" s="11">
        <f t="shared" si="124"/>
        <v>8.6461320447826479E-2</v>
      </c>
    </row>
    <row r="795" spans="1:16" x14ac:dyDescent="0.35">
      <c r="A795" s="9">
        <f t="shared" si="126"/>
        <v>70</v>
      </c>
      <c r="B795" s="8" t="s">
        <v>219</v>
      </c>
      <c r="C795" s="8">
        <f>димвенканали!C795</f>
        <v>57.6</v>
      </c>
      <c r="D795" s="8">
        <v>0</v>
      </c>
      <c r="E795" s="8">
        <v>0</v>
      </c>
      <c r="F795" s="8">
        <f t="shared" si="120"/>
        <v>57.6</v>
      </c>
      <c r="G795" s="8"/>
      <c r="H795" s="8"/>
      <c r="I795" s="8">
        <v>2</v>
      </c>
      <c r="J795" s="217">
        <f t="shared" si="125"/>
        <v>8.1833060556464816E-4</v>
      </c>
      <c r="K795" s="209">
        <f t="shared" si="122"/>
        <v>3.5036415711947626</v>
      </c>
      <c r="L795" s="202">
        <f t="shared" si="121"/>
        <v>0.77080114566284774</v>
      </c>
      <c r="M795" s="202">
        <v>1.4577202910266773</v>
      </c>
      <c r="N795" s="202">
        <v>0.21637583892617446</v>
      </c>
      <c r="O795" s="10">
        <f t="shared" si="123"/>
        <v>5.9485388468104619</v>
      </c>
      <c r="P795" s="11">
        <f t="shared" si="124"/>
        <v>0.10327324386823718</v>
      </c>
    </row>
    <row r="796" spans="1:16" x14ac:dyDescent="0.35">
      <c r="A796" s="9">
        <f t="shared" si="126"/>
        <v>71</v>
      </c>
      <c r="B796" s="8" t="s">
        <v>220</v>
      </c>
      <c r="C796" s="8">
        <f>димвенканали!C796</f>
        <v>86.7</v>
      </c>
      <c r="D796" s="8">
        <v>0</v>
      </c>
      <c r="E796" s="8">
        <v>0</v>
      </c>
      <c r="F796" s="8">
        <f t="shared" si="120"/>
        <v>86.7</v>
      </c>
      <c r="G796" s="8"/>
      <c r="H796" s="8"/>
      <c r="I796" s="8">
        <v>2</v>
      </c>
      <c r="J796" s="217">
        <f t="shared" si="125"/>
        <v>8.1833060556464816E-4</v>
      </c>
      <c r="K796" s="209">
        <f t="shared" si="122"/>
        <v>3.5036415711947626</v>
      </c>
      <c r="L796" s="202">
        <f t="shared" si="121"/>
        <v>0.77080114566284774</v>
      </c>
      <c r="M796" s="202">
        <v>1.4577202910266773</v>
      </c>
      <c r="N796" s="202">
        <v>0.21637583892617446</v>
      </c>
      <c r="O796" s="10">
        <f t="shared" si="123"/>
        <v>5.9485388468104619</v>
      </c>
      <c r="P796" s="11">
        <f t="shared" si="124"/>
        <v>6.861059800242747E-2</v>
      </c>
    </row>
    <row r="797" spans="1:16" x14ac:dyDescent="0.35">
      <c r="A797" s="9">
        <f t="shared" si="126"/>
        <v>72</v>
      </c>
      <c r="B797" s="8" t="s">
        <v>221</v>
      </c>
      <c r="C797" s="8">
        <f>димвенканали!C797</f>
        <v>118.58</v>
      </c>
      <c r="D797" s="8">
        <v>0</v>
      </c>
      <c r="E797" s="8">
        <v>0</v>
      </c>
      <c r="F797" s="8">
        <f t="shared" si="120"/>
        <v>118.58</v>
      </c>
      <c r="G797" s="8"/>
      <c r="H797" s="8"/>
      <c r="I797" s="8">
        <v>4</v>
      </c>
      <c r="J797" s="217">
        <f t="shared" si="125"/>
        <v>1.6366612111292963E-3</v>
      </c>
      <c r="K797" s="209">
        <f t="shared" si="122"/>
        <v>7.0072831423895252</v>
      </c>
      <c r="L797" s="202">
        <f t="shared" si="121"/>
        <v>1.5416022913256955</v>
      </c>
      <c r="M797" s="202">
        <v>2.9154405820533547</v>
      </c>
      <c r="N797" s="202">
        <v>0.43275167785234891</v>
      </c>
      <c r="O797" s="10">
        <f t="shared" si="123"/>
        <v>11.897077693620924</v>
      </c>
      <c r="P797" s="11">
        <f t="shared" si="124"/>
        <v>0.10032954708737497</v>
      </c>
    </row>
    <row r="798" spans="1:16" x14ac:dyDescent="0.35">
      <c r="A798" s="9">
        <f t="shared" si="126"/>
        <v>73</v>
      </c>
      <c r="B798" s="8" t="s">
        <v>222</v>
      </c>
      <c r="C798" s="8">
        <f>димвенканали!C798</f>
        <v>77.8</v>
      </c>
      <c r="D798" s="8">
        <v>0</v>
      </c>
      <c r="E798" s="8">
        <v>0</v>
      </c>
      <c r="F798" s="8">
        <f t="shared" si="120"/>
        <v>77.8</v>
      </c>
      <c r="G798" s="8"/>
      <c r="H798" s="8"/>
      <c r="I798" s="8">
        <v>2</v>
      </c>
      <c r="J798" s="217">
        <f t="shared" si="125"/>
        <v>8.1833060556464816E-4</v>
      </c>
      <c r="K798" s="209">
        <f t="shared" si="122"/>
        <v>3.5036415711947626</v>
      </c>
      <c r="L798" s="202">
        <f t="shared" si="121"/>
        <v>0.77080114566284774</v>
      </c>
      <c r="M798" s="202">
        <v>1.4577202910266773</v>
      </c>
      <c r="N798" s="202">
        <v>0.21637583892617446</v>
      </c>
      <c r="O798" s="10">
        <f t="shared" si="123"/>
        <v>5.9485388468104619</v>
      </c>
      <c r="P798" s="11">
        <f t="shared" si="124"/>
        <v>7.6459368210931383E-2</v>
      </c>
    </row>
    <row r="799" spans="1:16" x14ac:dyDescent="0.35">
      <c r="A799" s="9">
        <f t="shared" si="126"/>
        <v>74</v>
      </c>
      <c r="B799" s="8" t="s">
        <v>223</v>
      </c>
      <c r="C799" s="8">
        <f>димвенканали!C799</f>
        <v>64.5</v>
      </c>
      <c r="D799" s="8">
        <v>0</v>
      </c>
      <c r="E799" s="8">
        <v>0</v>
      </c>
      <c r="F799" s="8">
        <f t="shared" si="120"/>
        <v>64.5</v>
      </c>
      <c r="G799" s="8"/>
      <c r="H799" s="8"/>
      <c r="I799" s="8">
        <v>0</v>
      </c>
      <c r="J799" s="217">
        <f t="shared" si="125"/>
        <v>0</v>
      </c>
      <c r="K799" s="209">
        <f t="shared" si="122"/>
        <v>0</v>
      </c>
      <c r="L799" s="202">
        <f t="shared" si="121"/>
        <v>0</v>
      </c>
      <c r="M799" s="202">
        <v>0</v>
      </c>
      <c r="N799" s="202">
        <v>0</v>
      </c>
      <c r="O799" s="10">
        <f t="shared" si="123"/>
        <v>0</v>
      </c>
      <c r="P799" s="11">
        <f t="shared" si="124"/>
        <v>0</v>
      </c>
    </row>
    <row r="800" spans="1:16" x14ac:dyDescent="0.35">
      <c r="A800" s="9">
        <f t="shared" si="126"/>
        <v>75</v>
      </c>
      <c r="B800" s="8" t="s">
        <v>224</v>
      </c>
      <c r="C800" s="8">
        <f>димвенканали!C800</f>
        <v>122.1</v>
      </c>
      <c r="D800" s="8">
        <v>0</v>
      </c>
      <c r="E800" s="8">
        <v>0</v>
      </c>
      <c r="F800" s="8">
        <f t="shared" si="120"/>
        <v>122.1</v>
      </c>
      <c r="G800" s="8"/>
      <c r="H800" s="8"/>
      <c r="I800" s="8">
        <v>1</v>
      </c>
      <c r="J800" s="217">
        <f t="shared" si="125"/>
        <v>4.0916530278232408E-4</v>
      </c>
      <c r="K800" s="209">
        <f t="shared" si="122"/>
        <v>1.7518207855973813</v>
      </c>
      <c r="L800" s="202">
        <f t="shared" si="121"/>
        <v>0.38540057283142387</v>
      </c>
      <c r="M800" s="202">
        <v>0.72886014551333866</v>
      </c>
      <c r="N800" s="202">
        <v>0.10818791946308723</v>
      </c>
      <c r="O800" s="10">
        <f t="shared" si="123"/>
        <v>2.9742694234052309</v>
      </c>
      <c r="P800" s="11">
        <f t="shared" si="124"/>
        <v>2.4359290936979781E-2</v>
      </c>
    </row>
    <row r="801" spans="1:16" x14ac:dyDescent="0.35">
      <c r="A801" s="9">
        <f t="shared" si="126"/>
        <v>76</v>
      </c>
      <c r="B801" s="8" t="s">
        <v>225</v>
      </c>
      <c r="C801" s="8">
        <f>димвенканали!C801</f>
        <v>321.89999999999998</v>
      </c>
      <c r="D801" s="8">
        <v>0</v>
      </c>
      <c r="E801" s="8">
        <v>0</v>
      </c>
      <c r="F801" s="8">
        <f t="shared" si="120"/>
        <v>321.89999999999998</v>
      </c>
      <c r="G801" s="8"/>
      <c r="H801" s="8"/>
      <c r="I801" s="8">
        <v>8</v>
      </c>
      <c r="J801" s="217">
        <f t="shared" si="125"/>
        <v>3.2733224222585926E-3</v>
      </c>
      <c r="K801" s="209">
        <f t="shared" si="122"/>
        <v>14.01456628477905</v>
      </c>
      <c r="L801" s="202">
        <f t="shared" si="121"/>
        <v>3.083204582651391</v>
      </c>
      <c r="M801" s="202">
        <v>5.8308811641067093</v>
      </c>
      <c r="N801" s="202">
        <v>0.86550335570469783</v>
      </c>
      <c r="O801" s="10">
        <f t="shared" si="123"/>
        <v>23.794155387241847</v>
      </c>
      <c r="P801" s="11">
        <f t="shared" si="124"/>
        <v>7.3917848360490368E-2</v>
      </c>
    </row>
    <row r="802" spans="1:16" x14ac:dyDescent="0.35">
      <c r="A802" s="9">
        <f t="shared" si="126"/>
        <v>77</v>
      </c>
      <c r="B802" s="8" t="s">
        <v>226</v>
      </c>
      <c r="C802" s="8">
        <f>димвенканали!C802</f>
        <v>131.80000000000001</v>
      </c>
      <c r="D802" s="8">
        <v>0</v>
      </c>
      <c r="E802" s="8">
        <v>0</v>
      </c>
      <c r="F802" s="8">
        <f t="shared" si="120"/>
        <v>131.80000000000001</v>
      </c>
      <c r="G802" s="8"/>
      <c r="H802" s="8"/>
      <c r="I802" s="8">
        <v>4</v>
      </c>
      <c r="J802" s="217">
        <f t="shared" si="125"/>
        <v>1.6366612111292963E-3</v>
      </c>
      <c r="K802" s="209">
        <f t="shared" si="122"/>
        <v>7.0072831423895252</v>
      </c>
      <c r="L802" s="202">
        <f t="shared" si="121"/>
        <v>1.5416022913256955</v>
      </c>
      <c r="M802" s="202">
        <v>2.9154405820533547</v>
      </c>
      <c r="N802" s="202">
        <v>0.43275167785234891</v>
      </c>
      <c r="O802" s="10">
        <f t="shared" si="123"/>
        <v>11.897077693620924</v>
      </c>
      <c r="P802" s="11">
        <f t="shared" si="124"/>
        <v>9.0266143350689859E-2</v>
      </c>
    </row>
    <row r="803" spans="1:16" x14ac:dyDescent="0.35">
      <c r="A803" s="9">
        <f t="shared" si="126"/>
        <v>78</v>
      </c>
      <c r="B803" s="8" t="s">
        <v>227</v>
      </c>
      <c r="C803" s="8">
        <f>димвенканали!C803</f>
        <v>266.8</v>
      </c>
      <c r="D803" s="8">
        <v>0</v>
      </c>
      <c r="E803" s="8">
        <v>0</v>
      </c>
      <c r="F803" s="8">
        <f t="shared" si="120"/>
        <v>266.8</v>
      </c>
      <c r="G803" s="8"/>
      <c r="H803" s="8"/>
      <c r="I803" s="8">
        <v>8</v>
      </c>
      <c r="J803" s="217">
        <f t="shared" si="125"/>
        <v>3.2733224222585926E-3</v>
      </c>
      <c r="K803" s="209">
        <f t="shared" si="122"/>
        <v>14.01456628477905</v>
      </c>
      <c r="L803" s="202">
        <f t="shared" si="121"/>
        <v>3.083204582651391</v>
      </c>
      <c r="M803" s="202">
        <v>5.8308811641067093</v>
      </c>
      <c r="N803" s="202">
        <v>0.86550335570469783</v>
      </c>
      <c r="O803" s="10">
        <f t="shared" si="123"/>
        <v>23.794155387241847</v>
      </c>
      <c r="P803" s="11">
        <f t="shared" si="124"/>
        <v>8.9183490956678588E-2</v>
      </c>
    </row>
    <row r="804" spans="1:16" x14ac:dyDescent="0.35">
      <c r="A804" s="9">
        <f t="shared" si="126"/>
        <v>79</v>
      </c>
      <c r="B804" s="8" t="s">
        <v>228</v>
      </c>
      <c r="C804" s="8">
        <f>димвенканали!C804</f>
        <v>309.60000000000002</v>
      </c>
      <c r="D804" s="8">
        <v>0</v>
      </c>
      <c r="E804" s="8">
        <v>0</v>
      </c>
      <c r="F804" s="8">
        <f t="shared" ref="F804:F847" si="127">C804+D804+E804</f>
        <v>309.60000000000002</v>
      </c>
      <c r="G804" s="8"/>
      <c r="H804" s="8"/>
      <c r="I804" s="8">
        <v>8</v>
      </c>
      <c r="J804" s="217">
        <f t="shared" si="125"/>
        <v>3.2733224222585926E-3</v>
      </c>
      <c r="K804" s="209">
        <f t="shared" si="122"/>
        <v>14.01456628477905</v>
      </c>
      <c r="L804" s="202">
        <f t="shared" si="121"/>
        <v>3.083204582651391</v>
      </c>
      <c r="M804" s="202">
        <v>5.8308811641067093</v>
      </c>
      <c r="N804" s="202">
        <v>0.86550335570469783</v>
      </c>
      <c r="O804" s="10">
        <f t="shared" si="123"/>
        <v>23.794155387241847</v>
      </c>
      <c r="P804" s="11">
        <f t="shared" si="124"/>
        <v>7.6854507064734637E-2</v>
      </c>
    </row>
    <row r="805" spans="1:16" x14ac:dyDescent="0.35">
      <c r="A805" s="9">
        <f t="shared" si="126"/>
        <v>80</v>
      </c>
      <c r="B805" s="8" t="s">
        <v>229</v>
      </c>
      <c r="C805" s="8">
        <f>димвенканали!C805</f>
        <v>339.5</v>
      </c>
      <c r="D805" s="8">
        <v>0</v>
      </c>
      <c r="E805" s="8">
        <v>0</v>
      </c>
      <c r="F805" s="8">
        <f t="shared" si="127"/>
        <v>339.5</v>
      </c>
      <c r="G805" s="8"/>
      <c r="H805" s="8"/>
      <c r="I805" s="8">
        <v>8</v>
      </c>
      <c r="J805" s="217">
        <f t="shared" si="125"/>
        <v>3.2733224222585926E-3</v>
      </c>
      <c r="K805" s="209">
        <f t="shared" si="122"/>
        <v>14.01456628477905</v>
      </c>
      <c r="L805" s="202">
        <f t="shared" si="121"/>
        <v>3.083204582651391</v>
      </c>
      <c r="M805" s="202">
        <v>5.8308811641067093</v>
      </c>
      <c r="N805" s="202">
        <v>0.86550335570469783</v>
      </c>
      <c r="O805" s="10">
        <f t="shared" si="123"/>
        <v>23.794155387241847</v>
      </c>
      <c r="P805" s="11">
        <f t="shared" si="124"/>
        <v>7.0085877429283794E-2</v>
      </c>
    </row>
    <row r="806" spans="1:16" x14ac:dyDescent="0.35">
      <c r="A806" s="9">
        <f t="shared" si="126"/>
        <v>81</v>
      </c>
      <c r="B806" s="8" t="s">
        <v>230</v>
      </c>
      <c r="C806" s="8">
        <f>димвенканали!C806</f>
        <v>1490.07</v>
      </c>
      <c r="D806" s="8">
        <v>0</v>
      </c>
      <c r="E806" s="8">
        <v>0</v>
      </c>
      <c r="F806" s="8">
        <f t="shared" si="127"/>
        <v>1490.07</v>
      </c>
      <c r="G806" s="8"/>
      <c r="H806" s="8"/>
      <c r="I806" s="8">
        <v>32</v>
      </c>
      <c r="J806" s="217">
        <f t="shared" si="125"/>
        <v>1.3093289689034371E-2</v>
      </c>
      <c r="K806" s="209">
        <f t="shared" si="122"/>
        <v>56.058265139116202</v>
      </c>
      <c r="L806" s="202">
        <f t="shared" si="121"/>
        <v>12.332818330605564</v>
      </c>
      <c r="M806" s="202">
        <v>23.323524656426837</v>
      </c>
      <c r="N806" s="202">
        <v>3.4620134228187913</v>
      </c>
      <c r="O806" s="10">
        <f t="shared" si="123"/>
        <v>95.17662154896739</v>
      </c>
      <c r="P806" s="11">
        <f t="shared" si="124"/>
        <v>6.3873926425582289E-2</v>
      </c>
    </row>
    <row r="807" spans="1:16" x14ac:dyDescent="0.35">
      <c r="A807" s="9">
        <f t="shared" si="126"/>
        <v>82</v>
      </c>
      <c r="B807" s="8" t="s">
        <v>231</v>
      </c>
      <c r="C807" s="8">
        <f>димвенканали!C807</f>
        <v>1153.5999999999999</v>
      </c>
      <c r="D807" s="8">
        <v>0</v>
      </c>
      <c r="E807" s="8">
        <v>0</v>
      </c>
      <c r="F807" s="8">
        <f t="shared" si="127"/>
        <v>1153.5999999999999</v>
      </c>
      <c r="G807" s="8"/>
      <c r="H807" s="8"/>
      <c r="I807" s="8">
        <v>32</v>
      </c>
      <c r="J807" s="217">
        <f t="shared" si="125"/>
        <v>1.3093289689034371E-2</v>
      </c>
      <c r="K807" s="209">
        <f t="shared" si="122"/>
        <v>56.058265139116202</v>
      </c>
      <c r="L807" s="202">
        <f t="shared" si="121"/>
        <v>12.332818330605564</v>
      </c>
      <c r="M807" s="202">
        <v>23.323524656426837</v>
      </c>
      <c r="N807" s="202">
        <v>3.4620134228187913</v>
      </c>
      <c r="O807" s="10">
        <f t="shared" si="123"/>
        <v>95.17662154896739</v>
      </c>
      <c r="P807" s="11">
        <f t="shared" si="124"/>
        <v>8.250400619709379E-2</v>
      </c>
    </row>
    <row r="808" spans="1:16" x14ac:dyDescent="0.35">
      <c r="A808" s="9">
        <f t="shared" si="126"/>
        <v>83</v>
      </c>
      <c r="B808" s="8" t="s">
        <v>232</v>
      </c>
      <c r="C808" s="8">
        <f>димвенканали!C808</f>
        <v>337.9</v>
      </c>
      <c r="D808" s="8">
        <v>0</v>
      </c>
      <c r="E808" s="8">
        <v>0</v>
      </c>
      <c r="F808" s="8">
        <f t="shared" si="127"/>
        <v>337.9</v>
      </c>
      <c r="G808" s="8"/>
      <c r="H808" s="8"/>
      <c r="I808" s="8">
        <v>8</v>
      </c>
      <c r="J808" s="217">
        <f t="shared" si="125"/>
        <v>3.2733224222585926E-3</v>
      </c>
      <c r="K808" s="209">
        <f t="shared" si="122"/>
        <v>14.01456628477905</v>
      </c>
      <c r="L808" s="202">
        <f t="shared" si="121"/>
        <v>3.083204582651391</v>
      </c>
      <c r="M808" s="202">
        <v>5.8308811641067093</v>
      </c>
      <c r="N808" s="202">
        <v>0.86550335570469783</v>
      </c>
      <c r="O808" s="10">
        <f t="shared" si="123"/>
        <v>23.794155387241847</v>
      </c>
      <c r="P808" s="11">
        <f t="shared" si="124"/>
        <v>7.0417743081508874E-2</v>
      </c>
    </row>
    <row r="809" spans="1:16" x14ac:dyDescent="0.35">
      <c r="A809" s="9">
        <f t="shared" si="126"/>
        <v>84</v>
      </c>
      <c r="B809" s="8" t="s">
        <v>233</v>
      </c>
      <c r="C809" s="8">
        <f>димвенканали!C809</f>
        <v>376.7</v>
      </c>
      <c r="D809" s="8">
        <v>0</v>
      </c>
      <c r="E809" s="8">
        <v>0</v>
      </c>
      <c r="F809" s="8">
        <f t="shared" si="127"/>
        <v>376.7</v>
      </c>
      <c r="G809" s="8"/>
      <c r="H809" s="8"/>
      <c r="I809" s="8">
        <v>8</v>
      </c>
      <c r="J809" s="217">
        <f t="shared" si="125"/>
        <v>3.2733224222585926E-3</v>
      </c>
      <c r="K809" s="209">
        <f t="shared" si="122"/>
        <v>14.01456628477905</v>
      </c>
      <c r="L809" s="202">
        <f t="shared" si="121"/>
        <v>3.083204582651391</v>
      </c>
      <c r="M809" s="202">
        <v>5.8308811641067093</v>
      </c>
      <c r="N809" s="202">
        <v>0.86550335570469783</v>
      </c>
      <c r="O809" s="10">
        <f t="shared" si="123"/>
        <v>23.794155387241847</v>
      </c>
      <c r="P809" s="11">
        <f t="shared" si="124"/>
        <v>6.3164734237435224E-2</v>
      </c>
    </row>
    <row r="810" spans="1:16" x14ac:dyDescent="0.35">
      <c r="A810" s="9">
        <f t="shared" si="126"/>
        <v>85</v>
      </c>
      <c r="B810" s="8" t="s">
        <v>234</v>
      </c>
      <c r="C810" s="8">
        <f>димвенканали!C810</f>
        <v>331.2</v>
      </c>
      <c r="D810" s="8">
        <v>0</v>
      </c>
      <c r="E810" s="8">
        <v>0</v>
      </c>
      <c r="F810" s="8">
        <f t="shared" si="127"/>
        <v>331.2</v>
      </c>
      <c r="G810" s="8"/>
      <c r="H810" s="8"/>
      <c r="I810" s="8">
        <v>8</v>
      </c>
      <c r="J810" s="217">
        <f t="shared" si="125"/>
        <v>3.2733224222585926E-3</v>
      </c>
      <c r="K810" s="209">
        <f t="shared" si="122"/>
        <v>14.01456628477905</v>
      </c>
      <c r="L810" s="202">
        <f t="shared" si="121"/>
        <v>3.083204582651391</v>
      </c>
      <c r="M810" s="202">
        <v>5.8308811641067093</v>
      </c>
      <c r="N810" s="202">
        <v>0.86550335570469783</v>
      </c>
      <c r="O810" s="10">
        <f t="shared" si="123"/>
        <v>23.794155387241847</v>
      </c>
      <c r="P810" s="11">
        <f t="shared" si="124"/>
        <v>7.1842256603991086E-2</v>
      </c>
    </row>
    <row r="811" spans="1:16" x14ac:dyDescent="0.35">
      <c r="A811" s="9">
        <f t="shared" si="126"/>
        <v>86</v>
      </c>
      <c r="B811" s="8" t="s">
        <v>235</v>
      </c>
      <c r="C811" s="8">
        <f>димвенканали!C811</f>
        <v>4543.6099999999997</v>
      </c>
      <c r="D811" s="8">
        <v>0</v>
      </c>
      <c r="E811" s="8">
        <v>0</v>
      </c>
      <c r="F811" s="8">
        <f t="shared" si="127"/>
        <v>4543.6099999999997</v>
      </c>
      <c r="G811" s="8"/>
      <c r="H811" s="8"/>
      <c r="I811" s="8">
        <v>100</v>
      </c>
      <c r="J811" s="217">
        <f t="shared" si="125"/>
        <v>4.0916530278232409E-2</v>
      </c>
      <c r="K811" s="209">
        <f t="shared" si="122"/>
        <v>175.18207855973813</v>
      </c>
      <c r="L811" s="202">
        <f t="shared" si="121"/>
        <v>38.540057283142389</v>
      </c>
      <c r="M811" s="202">
        <v>72.886014551333872</v>
      </c>
      <c r="N811" s="202">
        <v>10.818791946308723</v>
      </c>
      <c r="O811" s="10">
        <f t="shared" si="123"/>
        <v>297.42694234052311</v>
      </c>
      <c r="P811" s="11">
        <f t="shared" si="124"/>
        <v>6.5460491182236846E-2</v>
      </c>
    </row>
    <row r="812" spans="1:16" x14ac:dyDescent="0.35">
      <c r="A812" s="9">
        <f t="shared" si="126"/>
        <v>87</v>
      </c>
      <c r="B812" s="8" t="s">
        <v>236</v>
      </c>
      <c r="C812" s="8">
        <f>димвенканали!C812</f>
        <v>4442.1000000000004</v>
      </c>
      <c r="D812" s="8">
        <v>0</v>
      </c>
      <c r="E812" s="8">
        <v>0</v>
      </c>
      <c r="F812" s="8">
        <f t="shared" si="127"/>
        <v>4442.1000000000004</v>
      </c>
      <c r="G812" s="8"/>
      <c r="H812" s="8"/>
      <c r="I812" s="8">
        <v>96</v>
      </c>
      <c r="J812" s="217">
        <f t="shared" si="125"/>
        <v>3.927986906710311E-2</v>
      </c>
      <c r="K812" s="209">
        <f t="shared" si="122"/>
        <v>168.17479541734861</v>
      </c>
      <c r="L812" s="202">
        <f t="shared" si="121"/>
        <v>36.998454991816693</v>
      </c>
      <c r="M812" s="202">
        <v>69.970573969280508</v>
      </c>
      <c r="N812" s="202">
        <v>10.386040268456373</v>
      </c>
      <c r="O812" s="10">
        <f t="shared" si="123"/>
        <v>285.52986464690218</v>
      </c>
      <c r="P812" s="11">
        <f t="shared" si="124"/>
        <v>6.4278126257153637E-2</v>
      </c>
    </row>
    <row r="813" spans="1:16" x14ac:dyDescent="0.35">
      <c r="A813" s="9">
        <f t="shared" si="126"/>
        <v>88</v>
      </c>
      <c r="B813" s="8" t="s">
        <v>237</v>
      </c>
      <c r="C813" s="8">
        <f>димвенканали!C813</f>
        <v>2681.07</v>
      </c>
      <c r="D813" s="8">
        <v>1283.7</v>
      </c>
      <c r="E813" s="8">
        <v>0</v>
      </c>
      <c r="F813" s="8">
        <f t="shared" si="127"/>
        <v>3964.7700000000004</v>
      </c>
      <c r="G813" s="8">
        <v>1</v>
      </c>
      <c r="H813" s="8"/>
      <c r="I813" s="8">
        <v>56</v>
      </c>
      <c r="J813" s="217">
        <f t="shared" si="125"/>
        <v>2.3322422258592473E-2</v>
      </c>
      <c r="K813" s="209">
        <f t="shared" si="122"/>
        <v>99.853784779050741</v>
      </c>
      <c r="L813" s="202">
        <f t="shared" si="121"/>
        <v>21.967832651391163</v>
      </c>
      <c r="M813" s="202">
        <v>41.545028294260305</v>
      </c>
      <c r="N813" s="202">
        <v>6.1667114093959716</v>
      </c>
      <c r="O813" s="10">
        <f t="shared" si="123"/>
        <v>169.53335713409817</v>
      </c>
      <c r="P813" s="11">
        <f t="shared" si="124"/>
        <v>4.275994752131855E-2</v>
      </c>
    </row>
    <row r="814" spans="1:16" x14ac:dyDescent="0.35">
      <c r="A814" s="9">
        <f t="shared" si="126"/>
        <v>89</v>
      </c>
      <c r="B814" s="8" t="s">
        <v>238</v>
      </c>
      <c r="C814" s="8">
        <f>димвенканали!C814</f>
        <v>4513.9799999999996</v>
      </c>
      <c r="D814" s="8">
        <v>0</v>
      </c>
      <c r="E814" s="8">
        <v>0</v>
      </c>
      <c r="F814" s="8">
        <f t="shared" si="127"/>
        <v>4513.9799999999996</v>
      </c>
      <c r="G814" s="8"/>
      <c r="H814" s="8"/>
      <c r="I814" s="8">
        <v>100</v>
      </c>
      <c r="J814" s="217">
        <f t="shared" si="125"/>
        <v>4.0916530278232409E-2</v>
      </c>
      <c r="K814" s="209">
        <f t="shared" si="122"/>
        <v>175.18207855973813</v>
      </c>
      <c r="L814" s="202">
        <f t="shared" si="121"/>
        <v>38.540057283142389</v>
      </c>
      <c r="M814" s="202">
        <v>72.886014551333872</v>
      </c>
      <c r="N814" s="202">
        <v>10.818791946308723</v>
      </c>
      <c r="O814" s="10">
        <f t="shared" si="123"/>
        <v>297.42694234052311</v>
      </c>
      <c r="P814" s="11">
        <f t="shared" si="124"/>
        <v>6.5890177258322621E-2</v>
      </c>
    </row>
    <row r="815" spans="1:16" x14ac:dyDescent="0.35">
      <c r="A815" s="9">
        <f t="shared" si="126"/>
        <v>90</v>
      </c>
      <c r="B815" s="8" t="s">
        <v>239</v>
      </c>
      <c r="C815" s="8">
        <f>димвенканали!C815</f>
        <v>6160.06</v>
      </c>
      <c r="D815" s="8">
        <v>98.8</v>
      </c>
      <c r="E815" s="8">
        <v>0</v>
      </c>
      <c r="F815" s="8">
        <f t="shared" si="127"/>
        <v>6258.8600000000006</v>
      </c>
      <c r="G815" s="8">
        <v>1</v>
      </c>
      <c r="H815" s="8"/>
      <c r="I815" s="8">
        <v>129</v>
      </c>
      <c r="J815" s="217">
        <f t="shared" si="125"/>
        <v>5.3191489361702128E-2</v>
      </c>
      <c r="K815" s="209">
        <f t="shared" si="122"/>
        <v>227.73670212765956</v>
      </c>
      <c r="L815" s="202">
        <f t="shared" si="121"/>
        <v>50.1020744680851</v>
      </c>
      <c r="M815" s="202">
        <v>94.751818916734024</v>
      </c>
      <c r="N815" s="202">
        <v>14.064429530201341</v>
      </c>
      <c r="O815" s="10">
        <f t="shared" si="123"/>
        <v>386.65502504267999</v>
      </c>
      <c r="P815" s="11">
        <f t="shared" si="124"/>
        <v>6.1777228607554725E-2</v>
      </c>
    </row>
    <row r="816" spans="1:16" x14ac:dyDescent="0.35">
      <c r="A816" s="9">
        <f t="shared" si="126"/>
        <v>91</v>
      </c>
      <c r="B816" s="8" t="s">
        <v>240</v>
      </c>
      <c r="C816" s="8">
        <f>димвенканали!C816</f>
        <v>2230.3000000000002</v>
      </c>
      <c r="D816" s="8">
        <v>0</v>
      </c>
      <c r="E816" s="8">
        <v>0</v>
      </c>
      <c r="F816" s="8">
        <f t="shared" si="127"/>
        <v>2230.3000000000002</v>
      </c>
      <c r="G816" s="8"/>
      <c r="H816" s="8"/>
      <c r="I816" s="8">
        <v>40</v>
      </c>
      <c r="J816" s="217">
        <f t="shared" si="125"/>
        <v>1.6366612111292964E-2</v>
      </c>
      <c r="K816" s="209">
        <f t="shared" si="122"/>
        <v>70.072831423895252</v>
      </c>
      <c r="L816" s="202">
        <f t="shared" si="121"/>
        <v>15.416022913256956</v>
      </c>
      <c r="M816" s="202">
        <v>29.154405820533547</v>
      </c>
      <c r="N816" s="202">
        <v>3.2214765100671144E-2</v>
      </c>
      <c r="O816" s="10">
        <f t="shared" si="123"/>
        <v>114.67547492278642</v>
      </c>
      <c r="P816" s="11">
        <f t="shared" si="124"/>
        <v>5.1417062692367128E-2</v>
      </c>
    </row>
    <row r="817" spans="1:16" x14ac:dyDescent="0.35">
      <c r="A817" s="9">
        <f t="shared" si="126"/>
        <v>92</v>
      </c>
      <c r="B817" s="8" t="s">
        <v>241</v>
      </c>
      <c r="C817" s="8">
        <f>димвенканали!C817</f>
        <v>3177.46</v>
      </c>
      <c r="D817" s="8">
        <v>0</v>
      </c>
      <c r="E817" s="8">
        <v>0</v>
      </c>
      <c r="F817" s="8">
        <f t="shared" si="127"/>
        <v>3177.46</v>
      </c>
      <c r="G817" s="8"/>
      <c r="H817" s="8"/>
      <c r="I817" s="8">
        <v>70</v>
      </c>
      <c r="J817" s="217">
        <f t="shared" si="125"/>
        <v>2.8641571194762686E-2</v>
      </c>
      <c r="K817" s="209">
        <f t="shared" si="122"/>
        <v>122.62745499181669</v>
      </c>
      <c r="L817" s="202">
        <f t="shared" si="121"/>
        <v>26.978040098199671</v>
      </c>
      <c r="M817" s="202">
        <v>51.020210185933699</v>
      </c>
      <c r="N817" s="202">
        <v>7.5731543624161066</v>
      </c>
      <c r="O817" s="10">
        <f t="shared" si="123"/>
        <v>208.19885963836617</v>
      </c>
      <c r="P817" s="11">
        <f t="shared" si="124"/>
        <v>6.5523676030025929E-2</v>
      </c>
    </row>
    <row r="818" spans="1:16" x14ac:dyDescent="0.35">
      <c r="A818" s="9">
        <f t="shared" si="126"/>
        <v>93</v>
      </c>
      <c r="B818" s="8" t="s">
        <v>242</v>
      </c>
      <c r="C818" s="8">
        <f>димвенканали!C818</f>
        <v>6153.96</v>
      </c>
      <c r="D818" s="8">
        <v>0</v>
      </c>
      <c r="E818" s="8">
        <v>0</v>
      </c>
      <c r="F818" s="8">
        <f t="shared" si="127"/>
        <v>6153.96</v>
      </c>
      <c r="G818" s="8"/>
      <c r="H818" s="8"/>
      <c r="I818" s="8">
        <v>129</v>
      </c>
      <c r="J818" s="217">
        <f t="shared" si="125"/>
        <v>5.2782324058919805E-2</v>
      </c>
      <c r="K818" s="209">
        <f t="shared" ref="K818:K849" si="128">J818*$Q$2</f>
        <v>225.98488134206218</v>
      </c>
      <c r="L818" s="202">
        <f t="shared" si="121"/>
        <v>49.716673895253678</v>
      </c>
      <c r="M818" s="202">
        <v>94.022958771220686</v>
      </c>
      <c r="N818" s="202">
        <v>13.956241610738253</v>
      </c>
      <c r="O818" s="10">
        <f t="shared" ref="O818:O849" si="129">K818+L818+M818+N818</f>
        <v>383.68075561927475</v>
      </c>
      <c r="P818" s="11">
        <f t="shared" ref="P818:P849" si="130">O818/F818</f>
        <v>6.2346969369198819E-2</v>
      </c>
    </row>
    <row r="819" spans="1:16" x14ac:dyDescent="0.35">
      <c r="A819" s="9">
        <f t="shared" si="126"/>
        <v>94</v>
      </c>
      <c r="B819" s="8" t="s">
        <v>243</v>
      </c>
      <c r="C819" s="8">
        <f>димвенканали!C819</f>
        <v>4767.16</v>
      </c>
      <c r="D819" s="8">
        <v>0</v>
      </c>
      <c r="E819" s="8">
        <v>0</v>
      </c>
      <c r="F819" s="8">
        <f t="shared" si="127"/>
        <v>4767.16</v>
      </c>
      <c r="G819" s="8"/>
      <c r="H819" s="8"/>
      <c r="I819" s="8">
        <v>80</v>
      </c>
      <c r="J819" s="217">
        <f t="shared" si="125"/>
        <v>3.2733224222585927E-2</v>
      </c>
      <c r="K819" s="209">
        <f t="shared" si="128"/>
        <v>140.1456628477905</v>
      </c>
      <c r="L819" s="202">
        <f t="shared" si="121"/>
        <v>30.832045826513912</v>
      </c>
      <c r="M819" s="202">
        <v>58.308811641067095</v>
      </c>
      <c r="N819" s="202">
        <v>8.6550335570469805</v>
      </c>
      <c r="O819" s="10">
        <f t="shared" si="129"/>
        <v>237.94155387241847</v>
      </c>
      <c r="P819" s="11">
        <f t="shared" si="130"/>
        <v>4.9912642720701311E-2</v>
      </c>
    </row>
    <row r="820" spans="1:16" x14ac:dyDescent="0.35">
      <c r="A820" s="9">
        <f t="shared" si="126"/>
        <v>95</v>
      </c>
      <c r="B820" s="8" t="s">
        <v>244</v>
      </c>
      <c r="C820" s="8">
        <f>димвенканали!C820</f>
        <v>5138.5</v>
      </c>
      <c r="D820" s="8">
        <v>0</v>
      </c>
      <c r="E820" s="8">
        <v>51.8</v>
      </c>
      <c r="F820" s="8">
        <f t="shared" si="127"/>
        <v>5190.3</v>
      </c>
      <c r="G820" s="8"/>
      <c r="H820" s="8">
        <v>1</v>
      </c>
      <c r="I820" s="8">
        <v>67</v>
      </c>
      <c r="J820" s="217">
        <f t="shared" si="125"/>
        <v>2.7823240589198037E-2</v>
      </c>
      <c r="K820" s="209">
        <f t="shared" si="128"/>
        <v>119.12381342062193</v>
      </c>
      <c r="L820" s="202">
        <f t="shared" si="121"/>
        <v>26.207238952536823</v>
      </c>
      <c r="M820" s="202">
        <v>49.562489894907031</v>
      </c>
      <c r="N820" s="202">
        <v>7.3567785234899317</v>
      </c>
      <c r="O820" s="10">
        <f t="shared" si="129"/>
        <v>202.25032079155571</v>
      </c>
      <c r="P820" s="11">
        <f t="shared" si="130"/>
        <v>3.896698086653097E-2</v>
      </c>
    </row>
    <row r="821" spans="1:16" x14ac:dyDescent="0.35">
      <c r="A821" s="9">
        <f t="shared" si="126"/>
        <v>96</v>
      </c>
      <c r="B821" s="8" t="s">
        <v>245</v>
      </c>
      <c r="C821" s="8">
        <f>димвенканали!C821</f>
        <v>2683</v>
      </c>
      <c r="D821" s="8">
        <v>0</v>
      </c>
      <c r="E821" s="8">
        <v>0</v>
      </c>
      <c r="F821" s="8">
        <f t="shared" si="127"/>
        <v>2683</v>
      </c>
      <c r="G821" s="8"/>
      <c r="H821" s="8"/>
      <c r="I821" s="8">
        <v>44</v>
      </c>
      <c r="J821" s="217">
        <f t="shared" si="125"/>
        <v>1.8003273322422259E-2</v>
      </c>
      <c r="K821" s="209">
        <f t="shared" si="128"/>
        <v>77.080114566284777</v>
      </c>
      <c r="L821" s="202">
        <f t="shared" ref="L821:L871" si="131">K821*0.22</f>
        <v>16.957625204582651</v>
      </c>
      <c r="M821" s="202">
        <v>32.069846402586904</v>
      </c>
      <c r="N821" s="202">
        <v>4.7602684563758384</v>
      </c>
      <c r="O821" s="10">
        <f t="shared" si="129"/>
        <v>130.86785462983016</v>
      </c>
      <c r="P821" s="11">
        <f t="shared" si="130"/>
        <v>4.877668827052932E-2</v>
      </c>
    </row>
    <row r="822" spans="1:16" x14ac:dyDescent="0.35">
      <c r="A822" s="9">
        <f t="shared" si="126"/>
        <v>97</v>
      </c>
      <c r="B822" s="8" t="s">
        <v>246</v>
      </c>
      <c r="C822" s="8">
        <f>димвенканали!C822</f>
        <v>3593.8</v>
      </c>
      <c r="D822" s="8">
        <v>0</v>
      </c>
      <c r="E822" s="8">
        <v>0</v>
      </c>
      <c r="F822" s="8">
        <f t="shared" si="127"/>
        <v>3593.8</v>
      </c>
      <c r="G822" s="8"/>
      <c r="H822" s="8"/>
      <c r="I822" s="8">
        <v>72</v>
      </c>
      <c r="J822" s="217">
        <f t="shared" si="125"/>
        <v>2.9459901800327332E-2</v>
      </c>
      <c r="K822" s="209">
        <f t="shared" si="128"/>
        <v>126.13109656301145</v>
      </c>
      <c r="L822" s="202">
        <f t="shared" si="131"/>
        <v>27.748841243862518</v>
      </c>
      <c r="M822" s="202">
        <v>52.477930476960388</v>
      </c>
      <c r="N822" s="202">
        <v>7.7895302013422807</v>
      </c>
      <c r="O822" s="10">
        <f t="shared" si="129"/>
        <v>214.14739848517664</v>
      </c>
      <c r="P822" s="11">
        <f t="shared" si="130"/>
        <v>5.9588012267008911E-2</v>
      </c>
    </row>
    <row r="823" spans="1:16" x14ac:dyDescent="0.35">
      <c r="A823" s="9">
        <f t="shared" si="126"/>
        <v>98</v>
      </c>
      <c r="B823" s="8" t="s">
        <v>247</v>
      </c>
      <c r="C823" s="8">
        <f>димвенканали!C823</f>
        <v>6136.78</v>
      </c>
      <c r="D823" s="8">
        <v>0</v>
      </c>
      <c r="E823" s="8">
        <v>0</v>
      </c>
      <c r="F823" s="8">
        <f t="shared" si="127"/>
        <v>6136.78</v>
      </c>
      <c r="G823" s="8"/>
      <c r="H823" s="8"/>
      <c r="I823" s="8">
        <v>129</v>
      </c>
      <c r="J823" s="217">
        <f t="shared" si="125"/>
        <v>5.2782324058919805E-2</v>
      </c>
      <c r="K823" s="209">
        <f t="shared" si="128"/>
        <v>225.98488134206218</v>
      </c>
      <c r="L823" s="202">
        <f t="shared" si="131"/>
        <v>49.716673895253678</v>
      </c>
      <c r="M823" s="202">
        <v>94.022958771220686</v>
      </c>
      <c r="N823" s="202">
        <v>13.956241610738253</v>
      </c>
      <c r="O823" s="10">
        <f t="shared" si="129"/>
        <v>383.68075561927475</v>
      </c>
      <c r="P823" s="11">
        <f t="shared" si="130"/>
        <v>6.2521510567312949E-2</v>
      </c>
    </row>
    <row r="824" spans="1:16" x14ac:dyDescent="0.35">
      <c r="A824" s="9">
        <f t="shared" si="126"/>
        <v>99</v>
      </c>
      <c r="B824" s="8" t="s">
        <v>248</v>
      </c>
      <c r="C824" s="8">
        <f>димвенканали!C824</f>
        <v>4533.76</v>
      </c>
      <c r="D824" s="8">
        <v>0</v>
      </c>
      <c r="E824" s="8">
        <v>104</v>
      </c>
      <c r="F824" s="8">
        <f t="shared" si="127"/>
        <v>4637.76</v>
      </c>
      <c r="G824" s="8"/>
      <c r="H824" s="8">
        <v>1</v>
      </c>
      <c r="I824" s="8">
        <v>100</v>
      </c>
      <c r="J824" s="217">
        <f t="shared" si="125"/>
        <v>4.1325695581014732E-2</v>
      </c>
      <c r="K824" s="209">
        <f t="shared" si="128"/>
        <v>176.9338993453355</v>
      </c>
      <c r="L824" s="202">
        <f t="shared" si="131"/>
        <v>38.925457855973811</v>
      </c>
      <c r="M824" s="202">
        <v>73.61487469684721</v>
      </c>
      <c r="N824" s="202">
        <v>10.926979865771811</v>
      </c>
      <c r="O824" s="10">
        <f t="shared" si="129"/>
        <v>300.4012117639283</v>
      </c>
      <c r="P824" s="11">
        <f t="shared" si="130"/>
        <v>6.4772910147124538E-2</v>
      </c>
    </row>
    <row r="825" spans="1:16" x14ac:dyDescent="0.35">
      <c r="A825" s="9">
        <f t="shared" si="126"/>
        <v>100</v>
      </c>
      <c r="B825" s="8" t="s">
        <v>249</v>
      </c>
      <c r="C825" s="8">
        <f>димвенканали!C825</f>
        <v>3949.68</v>
      </c>
      <c r="D825" s="8">
        <v>0</v>
      </c>
      <c r="E825" s="8">
        <v>0</v>
      </c>
      <c r="F825" s="8">
        <f t="shared" si="127"/>
        <v>3949.68</v>
      </c>
      <c r="G825" s="8"/>
      <c r="H825" s="8"/>
      <c r="I825" s="8">
        <v>60</v>
      </c>
      <c r="J825" s="217">
        <f t="shared" si="125"/>
        <v>2.4549918166939445E-2</v>
      </c>
      <c r="K825" s="209">
        <f t="shared" si="128"/>
        <v>105.10924713584288</v>
      </c>
      <c r="L825" s="202">
        <f t="shared" si="131"/>
        <v>23.124034369885432</v>
      </c>
      <c r="M825" s="202">
        <v>43.731608730800318</v>
      </c>
      <c r="N825" s="202">
        <v>6.4912751677852336</v>
      </c>
      <c r="O825" s="10">
        <f t="shared" si="129"/>
        <v>178.45616540431385</v>
      </c>
      <c r="P825" s="11">
        <f t="shared" si="130"/>
        <v>4.5182436401003084E-2</v>
      </c>
    </row>
    <row r="826" spans="1:16" x14ac:dyDescent="0.35">
      <c r="A826" s="9">
        <f t="shared" si="126"/>
        <v>101</v>
      </c>
      <c r="B826" s="8" t="s">
        <v>250</v>
      </c>
      <c r="C826" s="8">
        <f>димвенканали!C826</f>
        <v>77</v>
      </c>
      <c r="D826" s="8">
        <v>0</v>
      </c>
      <c r="E826" s="8">
        <v>0</v>
      </c>
      <c r="F826" s="8">
        <f t="shared" si="127"/>
        <v>77</v>
      </c>
      <c r="G826" s="8"/>
      <c r="H826" s="8"/>
      <c r="I826" s="8">
        <v>2</v>
      </c>
      <c r="J826" s="217">
        <f t="shared" si="125"/>
        <v>8.1833060556464816E-4</v>
      </c>
      <c r="K826" s="209">
        <f t="shared" si="128"/>
        <v>3.5036415711947626</v>
      </c>
      <c r="L826" s="202">
        <f t="shared" si="131"/>
        <v>0.77080114566284774</v>
      </c>
      <c r="M826" s="202">
        <v>1.4577202910266773</v>
      </c>
      <c r="N826" s="202">
        <v>0.21637583892617446</v>
      </c>
      <c r="O826" s="10">
        <f t="shared" si="129"/>
        <v>5.9485388468104619</v>
      </c>
      <c r="P826" s="11">
        <f t="shared" si="130"/>
        <v>7.7253751257278722E-2</v>
      </c>
    </row>
    <row r="827" spans="1:16" x14ac:dyDescent="0.35">
      <c r="A827" s="9">
        <f t="shared" si="126"/>
        <v>102</v>
      </c>
      <c r="B827" s="8" t="s">
        <v>251</v>
      </c>
      <c r="C827" s="8">
        <f>димвенканали!C827</f>
        <v>34.799999999999997</v>
      </c>
      <c r="D827" s="8">
        <v>0</v>
      </c>
      <c r="E827" s="8">
        <v>0</v>
      </c>
      <c r="F827" s="8">
        <f t="shared" si="127"/>
        <v>34.799999999999997</v>
      </c>
      <c r="G827" s="8"/>
      <c r="H827" s="8"/>
      <c r="I827" s="8">
        <v>1</v>
      </c>
      <c r="J827" s="217">
        <f t="shared" si="125"/>
        <v>4.0916530278232408E-4</v>
      </c>
      <c r="K827" s="209">
        <f t="shared" si="128"/>
        <v>1.7518207855973813</v>
      </c>
      <c r="L827" s="202">
        <f t="shared" si="131"/>
        <v>0.38540057283142387</v>
      </c>
      <c r="M827" s="202">
        <v>0.72886014551333866</v>
      </c>
      <c r="N827" s="202">
        <v>0.10818791946308723</v>
      </c>
      <c r="O827" s="10">
        <f t="shared" si="129"/>
        <v>2.9742694234052309</v>
      </c>
      <c r="P827" s="11">
        <f t="shared" si="130"/>
        <v>8.5467512166816986E-2</v>
      </c>
    </row>
    <row r="828" spans="1:16" x14ac:dyDescent="0.35">
      <c r="A828" s="9">
        <f t="shared" si="126"/>
        <v>103</v>
      </c>
      <c r="B828" s="8" t="s">
        <v>252</v>
      </c>
      <c r="C828" s="8">
        <f>димвенканали!C828</f>
        <v>6375.55</v>
      </c>
      <c r="D828" s="8">
        <v>0</v>
      </c>
      <c r="E828" s="8">
        <v>169.5</v>
      </c>
      <c r="F828" s="8">
        <f t="shared" si="127"/>
        <v>6545.05</v>
      </c>
      <c r="G828" s="8"/>
      <c r="H828" s="8">
        <v>2</v>
      </c>
      <c r="I828" s="8">
        <v>105</v>
      </c>
      <c r="J828" s="217">
        <f t="shared" si="125"/>
        <v>4.3780687397708677E-2</v>
      </c>
      <c r="K828" s="209">
        <f t="shared" si="128"/>
        <v>187.44482405891981</v>
      </c>
      <c r="L828" s="202">
        <f t="shared" si="131"/>
        <v>41.237861292962357</v>
      </c>
      <c r="M828" s="202">
        <v>77.988035569927234</v>
      </c>
      <c r="N828" s="202">
        <v>11.576107382550335</v>
      </c>
      <c r="O828" s="10">
        <f t="shared" si="129"/>
        <v>318.24682830435972</v>
      </c>
      <c r="P828" s="11">
        <f t="shared" si="130"/>
        <v>4.8624048449493848E-2</v>
      </c>
    </row>
    <row r="829" spans="1:16" x14ac:dyDescent="0.35">
      <c r="A829" s="9">
        <f t="shared" si="126"/>
        <v>104</v>
      </c>
      <c r="B829" s="8" t="s">
        <v>253</v>
      </c>
      <c r="C829" s="8">
        <f>димвенканали!C829</f>
        <v>5034.24</v>
      </c>
      <c r="D829" s="8">
        <v>204.9</v>
      </c>
      <c r="E829" s="8">
        <v>106.7</v>
      </c>
      <c r="F829" s="8">
        <f t="shared" si="127"/>
        <v>5345.8399999999992</v>
      </c>
      <c r="G829" s="8">
        <v>2</v>
      </c>
      <c r="H829" s="8">
        <v>1</v>
      </c>
      <c r="I829" s="8">
        <v>101</v>
      </c>
      <c r="J829" s="217">
        <f t="shared" si="125"/>
        <v>4.2553191489361701E-2</v>
      </c>
      <c r="K829" s="209">
        <f t="shared" si="128"/>
        <v>182.18936170212766</v>
      </c>
      <c r="L829" s="202">
        <f t="shared" si="131"/>
        <v>40.081659574468084</v>
      </c>
      <c r="M829" s="202">
        <v>75.801455133387222</v>
      </c>
      <c r="N829" s="202">
        <v>11.251543624161071</v>
      </c>
      <c r="O829" s="10">
        <f t="shared" si="129"/>
        <v>309.32402003414404</v>
      </c>
      <c r="P829" s="11">
        <f t="shared" si="130"/>
        <v>5.7862566039040469E-2</v>
      </c>
    </row>
    <row r="830" spans="1:16" x14ac:dyDescent="0.35">
      <c r="A830" s="9">
        <f t="shared" si="126"/>
        <v>105</v>
      </c>
      <c r="B830" s="8" t="s">
        <v>254</v>
      </c>
      <c r="C830" s="8">
        <f>димвенканали!C830</f>
        <v>4025.8</v>
      </c>
      <c r="D830" s="8">
        <v>0</v>
      </c>
      <c r="E830" s="8">
        <v>0</v>
      </c>
      <c r="F830" s="8">
        <f t="shared" si="127"/>
        <v>4025.8</v>
      </c>
      <c r="G830" s="8"/>
      <c r="H830" s="8"/>
      <c r="I830" s="8">
        <v>70</v>
      </c>
      <c r="J830" s="217">
        <f t="shared" si="125"/>
        <v>2.8641571194762686E-2</v>
      </c>
      <c r="K830" s="209">
        <f t="shared" si="128"/>
        <v>122.62745499181669</v>
      </c>
      <c r="L830" s="202">
        <f t="shared" si="131"/>
        <v>26.978040098199671</v>
      </c>
      <c r="M830" s="202">
        <v>51.020210185933699</v>
      </c>
      <c r="N830" s="202">
        <v>7.5731543624161066</v>
      </c>
      <c r="O830" s="10">
        <f t="shared" si="129"/>
        <v>208.19885963836617</v>
      </c>
      <c r="P830" s="11">
        <f t="shared" si="130"/>
        <v>5.1716145769379045E-2</v>
      </c>
    </row>
    <row r="831" spans="1:16" x14ac:dyDescent="0.35">
      <c r="A831" s="9">
        <f t="shared" si="126"/>
        <v>106</v>
      </c>
      <c r="B831" s="8" t="s">
        <v>255</v>
      </c>
      <c r="C831" s="8">
        <f>димвенканали!C831</f>
        <v>5829.59</v>
      </c>
      <c r="D831" s="8">
        <v>0</v>
      </c>
      <c r="E831" s="8">
        <v>0</v>
      </c>
      <c r="F831" s="8">
        <f t="shared" si="127"/>
        <v>5829.59</v>
      </c>
      <c r="G831" s="8"/>
      <c r="H831" s="8"/>
      <c r="I831" s="8">
        <v>108</v>
      </c>
      <c r="J831" s="217">
        <f t="shared" si="125"/>
        <v>4.4189852700491E-2</v>
      </c>
      <c r="K831" s="209">
        <f t="shared" si="128"/>
        <v>189.19664484451718</v>
      </c>
      <c r="L831" s="202">
        <f t="shared" si="131"/>
        <v>41.623261865793779</v>
      </c>
      <c r="M831" s="202">
        <v>78.716895715440586</v>
      </c>
      <c r="N831" s="202">
        <v>11.684295302013421</v>
      </c>
      <c r="O831" s="10">
        <f t="shared" si="129"/>
        <v>321.22109772776497</v>
      </c>
      <c r="P831" s="11">
        <f t="shared" si="130"/>
        <v>5.5101833529933489E-2</v>
      </c>
    </row>
    <row r="832" spans="1:16" x14ac:dyDescent="0.35">
      <c r="A832" s="9">
        <f t="shared" si="126"/>
        <v>107</v>
      </c>
      <c r="B832" s="8" t="s">
        <v>256</v>
      </c>
      <c r="C832" s="8">
        <f>димвенканали!C832</f>
        <v>4802</v>
      </c>
      <c r="D832" s="8">
        <v>0</v>
      </c>
      <c r="E832" s="8">
        <v>0</v>
      </c>
      <c r="F832" s="8">
        <f t="shared" si="127"/>
        <v>4802</v>
      </c>
      <c r="G832" s="8"/>
      <c r="H832" s="8"/>
      <c r="I832" s="8">
        <v>80</v>
      </c>
      <c r="J832" s="217">
        <f t="shared" si="125"/>
        <v>3.2733224222585927E-2</v>
      </c>
      <c r="K832" s="209">
        <f t="shared" si="128"/>
        <v>140.1456628477905</v>
      </c>
      <c r="L832" s="202">
        <f t="shared" si="131"/>
        <v>30.832045826513912</v>
      </c>
      <c r="M832" s="202">
        <v>58.308811641067095</v>
      </c>
      <c r="N832" s="202">
        <v>8.6550335570469805</v>
      </c>
      <c r="O832" s="10">
        <f t="shared" si="129"/>
        <v>237.94155387241847</v>
      </c>
      <c r="P832" s="11">
        <f t="shared" si="130"/>
        <v>4.9550511010499475E-2</v>
      </c>
    </row>
    <row r="833" spans="1:16" x14ac:dyDescent="0.35">
      <c r="A833" s="9">
        <f t="shared" si="126"/>
        <v>108</v>
      </c>
      <c r="B833" s="8" t="s">
        <v>257</v>
      </c>
      <c r="C833" s="8">
        <f>димвенканали!C833</f>
        <v>4841.7</v>
      </c>
      <c r="D833" s="8">
        <v>0</v>
      </c>
      <c r="E833" s="8">
        <v>0</v>
      </c>
      <c r="F833" s="8">
        <f t="shared" si="127"/>
        <v>4841.7</v>
      </c>
      <c r="G833" s="8"/>
      <c r="H833" s="8"/>
      <c r="I833" s="8">
        <v>80</v>
      </c>
      <c r="J833" s="217">
        <f t="shared" si="125"/>
        <v>3.2733224222585927E-2</v>
      </c>
      <c r="K833" s="209">
        <f t="shared" si="128"/>
        <v>140.1456628477905</v>
      </c>
      <c r="L833" s="202">
        <f t="shared" si="131"/>
        <v>30.832045826513912</v>
      </c>
      <c r="M833" s="202">
        <v>58.308811641067095</v>
      </c>
      <c r="N833" s="202">
        <v>8.6550335570469805</v>
      </c>
      <c r="O833" s="10">
        <f t="shared" si="129"/>
        <v>237.94155387241847</v>
      </c>
      <c r="P833" s="11">
        <f t="shared" si="130"/>
        <v>4.9144216674395044E-2</v>
      </c>
    </row>
    <row r="834" spans="1:16" x14ac:dyDescent="0.35">
      <c r="A834" s="9">
        <f t="shared" si="126"/>
        <v>109</v>
      </c>
      <c r="B834" s="8" t="s">
        <v>258</v>
      </c>
      <c r="C834" s="8">
        <f>димвенканали!C834</f>
        <v>103.9</v>
      </c>
      <c r="D834" s="8">
        <v>0</v>
      </c>
      <c r="E834" s="8">
        <v>0</v>
      </c>
      <c r="F834" s="8">
        <f t="shared" si="127"/>
        <v>103.9</v>
      </c>
      <c r="G834" s="8"/>
      <c r="H834" s="8"/>
      <c r="I834" s="8">
        <v>0</v>
      </c>
      <c r="J834" s="217">
        <f t="shared" si="125"/>
        <v>0</v>
      </c>
      <c r="K834" s="209">
        <f t="shared" si="128"/>
        <v>0</v>
      </c>
      <c r="L834" s="202">
        <f t="shared" si="131"/>
        <v>0</v>
      </c>
      <c r="M834" s="202">
        <v>0</v>
      </c>
      <c r="N834" s="202">
        <v>0</v>
      </c>
      <c r="O834" s="10">
        <f t="shared" si="129"/>
        <v>0</v>
      </c>
      <c r="P834" s="11">
        <f t="shared" si="130"/>
        <v>0</v>
      </c>
    </row>
    <row r="835" spans="1:16" x14ac:dyDescent="0.35">
      <c r="A835" s="9">
        <f t="shared" si="126"/>
        <v>110</v>
      </c>
      <c r="B835" s="8" t="s">
        <v>259</v>
      </c>
      <c r="C835" s="8">
        <f>димвенканали!C835</f>
        <v>81.400000000000006</v>
      </c>
      <c r="D835" s="8">
        <v>0</v>
      </c>
      <c r="E835" s="8">
        <v>0</v>
      </c>
      <c r="F835" s="8">
        <f t="shared" si="127"/>
        <v>81.400000000000006</v>
      </c>
      <c r="G835" s="8"/>
      <c r="H835" s="8"/>
      <c r="I835" s="8">
        <v>2</v>
      </c>
      <c r="J835" s="217">
        <f t="shared" si="125"/>
        <v>8.1833060556464816E-4</v>
      </c>
      <c r="K835" s="209">
        <f t="shared" si="128"/>
        <v>3.5036415711947626</v>
      </c>
      <c r="L835" s="202">
        <f t="shared" si="131"/>
        <v>0.77080114566284774</v>
      </c>
      <c r="M835" s="202">
        <v>1.4577202910266773</v>
      </c>
      <c r="N835" s="202">
        <v>0.21637583892617446</v>
      </c>
      <c r="O835" s="10">
        <f t="shared" si="129"/>
        <v>5.9485388468104619</v>
      </c>
      <c r="P835" s="11">
        <f t="shared" si="130"/>
        <v>7.3077872810939332E-2</v>
      </c>
    </row>
    <row r="836" spans="1:16" x14ac:dyDescent="0.35">
      <c r="A836" s="9">
        <f t="shared" si="126"/>
        <v>111</v>
      </c>
      <c r="B836" s="8" t="s">
        <v>260</v>
      </c>
      <c r="C836" s="8">
        <f>димвенканали!C836</f>
        <v>103.2</v>
      </c>
      <c r="D836" s="8">
        <v>0</v>
      </c>
      <c r="E836" s="8">
        <v>0</v>
      </c>
      <c r="F836" s="8">
        <f t="shared" si="127"/>
        <v>103.2</v>
      </c>
      <c r="G836" s="8"/>
      <c r="H836" s="8"/>
      <c r="I836" s="8">
        <v>0</v>
      </c>
      <c r="J836" s="217">
        <f t="shared" si="125"/>
        <v>0</v>
      </c>
      <c r="K836" s="209">
        <f t="shared" si="128"/>
        <v>0</v>
      </c>
      <c r="L836" s="202">
        <f t="shared" si="131"/>
        <v>0</v>
      </c>
      <c r="M836" s="202">
        <v>0</v>
      </c>
      <c r="N836" s="202">
        <v>0</v>
      </c>
      <c r="O836" s="10">
        <f t="shared" si="129"/>
        <v>0</v>
      </c>
      <c r="P836" s="11">
        <f t="shared" si="130"/>
        <v>0</v>
      </c>
    </row>
    <row r="837" spans="1:16" x14ac:dyDescent="0.35">
      <c r="A837" s="9">
        <f t="shared" si="126"/>
        <v>112</v>
      </c>
      <c r="B837" s="8" t="s">
        <v>261</v>
      </c>
      <c r="C837" s="8">
        <f>димвенканали!C837</f>
        <v>189.3</v>
      </c>
      <c r="D837" s="8">
        <v>0</v>
      </c>
      <c r="E837" s="8">
        <v>0</v>
      </c>
      <c r="F837" s="8">
        <f t="shared" si="127"/>
        <v>189.3</v>
      </c>
      <c r="G837" s="8"/>
      <c r="H837" s="8"/>
      <c r="I837" s="8">
        <v>0</v>
      </c>
      <c r="J837" s="217">
        <f t="shared" si="125"/>
        <v>0</v>
      </c>
      <c r="K837" s="209">
        <f t="shared" si="128"/>
        <v>0</v>
      </c>
      <c r="L837" s="202">
        <f t="shared" si="131"/>
        <v>0</v>
      </c>
      <c r="M837" s="202">
        <v>0</v>
      </c>
      <c r="N837" s="202">
        <v>0</v>
      </c>
      <c r="O837" s="10">
        <f t="shared" si="129"/>
        <v>0</v>
      </c>
      <c r="P837" s="11">
        <f t="shared" si="130"/>
        <v>0</v>
      </c>
    </row>
    <row r="838" spans="1:16" x14ac:dyDescent="0.35">
      <c r="A838" s="9">
        <f t="shared" si="126"/>
        <v>113</v>
      </c>
      <c r="B838" s="8" t="s">
        <v>262</v>
      </c>
      <c r="C838" s="8">
        <f>димвенканали!C838</f>
        <v>95.8</v>
      </c>
      <c r="D838" s="8">
        <v>0</v>
      </c>
      <c r="E838" s="8">
        <v>0</v>
      </c>
      <c r="F838" s="8">
        <f t="shared" si="127"/>
        <v>95.8</v>
      </c>
      <c r="G838" s="8"/>
      <c r="H838" s="8"/>
      <c r="I838" s="8">
        <v>0</v>
      </c>
      <c r="J838" s="217">
        <f t="shared" si="125"/>
        <v>0</v>
      </c>
      <c r="K838" s="209">
        <f t="shared" si="128"/>
        <v>0</v>
      </c>
      <c r="L838" s="202">
        <f t="shared" si="131"/>
        <v>0</v>
      </c>
      <c r="M838" s="202">
        <v>0</v>
      </c>
      <c r="N838" s="202">
        <v>0</v>
      </c>
      <c r="O838" s="10">
        <f t="shared" si="129"/>
        <v>0</v>
      </c>
      <c r="P838" s="11">
        <f t="shared" si="130"/>
        <v>0</v>
      </c>
    </row>
    <row r="839" spans="1:16" x14ac:dyDescent="0.35">
      <c r="A839" s="9">
        <f t="shared" si="126"/>
        <v>114</v>
      </c>
      <c r="B839" s="8" t="s">
        <v>263</v>
      </c>
      <c r="C839" s="8">
        <f>димвенканали!C839</f>
        <v>88.4</v>
      </c>
      <c r="D839" s="8">
        <v>0</v>
      </c>
      <c r="E839" s="8">
        <v>0</v>
      </c>
      <c r="F839" s="8">
        <f t="shared" si="127"/>
        <v>88.4</v>
      </c>
      <c r="G839" s="8"/>
      <c r="H839" s="8"/>
      <c r="I839" s="8">
        <v>3</v>
      </c>
      <c r="J839" s="217">
        <f t="shared" si="125"/>
        <v>1.2274959083469722E-3</v>
      </c>
      <c r="K839" s="209">
        <f t="shared" si="128"/>
        <v>5.2554623567921439</v>
      </c>
      <c r="L839" s="202">
        <f t="shared" si="131"/>
        <v>1.1562017184942717</v>
      </c>
      <c r="M839" s="202">
        <v>2.1865804365400159</v>
      </c>
      <c r="N839" s="202">
        <v>0.32456375838926166</v>
      </c>
      <c r="O839" s="10">
        <f t="shared" si="129"/>
        <v>8.9228082702156932</v>
      </c>
      <c r="P839" s="11">
        <f t="shared" si="130"/>
        <v>0.10093674513818657</v>
      </c>
    </row>
    <row r="840" spans="1:16" x14ac:dyDescent="0.35">
      <c r="A840" s="9">
        <f t="shared" si="126"/>
        <v>115</v>
      </c>
      <c r="B840" s="8" t="s">
        <v>264</v>
      </c>
      <c r="C840" s="8">
        <f>димвенканали!C840</f>
        <v>106.3</v>
      </c>
      <c r="D840" s="8">
        <v>0</v>
      </c>
      <c r="E840" s="8">
        <v>0</v>
      </c>
      <c r="F840" s="8">
        <f t="shared" si="127"/>
        <v>106.3</v>
      </c>
      <c r="G840" s="8"/>
      <c r="H840" s="8"/>
      <c r="I840" s="8">
        <v>3</v>
      </c>
      <c r="J840" s="217">
        <f t="shared" si="125"/>
        <v>1.2274959083469722E-3</v>
      </c>
      <c r="K840" s="209">
        <f t="shared" si="128"/>
        <v>5.2554623567921439</v>
      </c>
      <c r="L840" s="202">
        <f t="shared" si="131"/>
        <v>1.1562017184942717</v>
      </c>
      <c r="M840" s="202">
        <v>2.1865804365400159</v>
      </c>
      <c r="N840" s="202">
        <v>0.32456375838926166</v>
      </c>
      <c r="O840" s="10">
        <f t="shared" si="129"/>
        <v>8.9228082702156932</v>
      </c>
      <c r="P840" s="11">
        <f t="shared" si="130"/>
        <v>8.3939870839282157E-2</v>
      </c>
    </row>
    <row r="841" spans="1:16" x14ac:dyDescent="0.35">
      <c r="A841" s="9">
        <f t="shared" si="126"/>
        <v>116</v>
      </c>
      <c r="B841" s="8" t="s">
        <v>265</v>
      </c>
      <c r="C841" s="8">
        <f>димвенканали!C841</f>
        <v>81.489999999999995</v>
      </c>
      <c r="D841" s="8">
        <v>0</v>
      </c>
      <c r="E841" s="8">
        <v>0</v>
      </c>
      <c r="F841" s="8">
        <f t="shared" si="127"/>
        <v>81.489999999999995</v>
      </c>
      <c r="G841" s="8"/>
      <c r="H841" s="8"/>
      <c r="I841" s="8">
        <v>3</v>
      </c>
      <c r="J841" s="217">
        <f t="shared" si="125"/>
        <v>1.2274959083469722E-3</v>
      </c>
      <c r="K841" s="209">
        <f t="shared" si="128"/>
        <v>5.2554623567921439</v>
      </c>
      <c r="L841" s="202">
        <f t="shared" si="131"/>
        <v>1.1562017184942717</v>
      </c>
      <c r="M841" s="202">
        <v>2.1865804365400159</v>
      </c>
      <c r="N841" s="202">
        <v>0.32456375838926166</v>
      </c>
      <c r="O841" s="10">
        <f t="shared" si="129"/>
        <v>8.9228082702156932</v>
      </c>
      <c r="P841" s="11">
        <f t="shared" si="130"/>
        <v>0.10949574512474775</v>
      </c>
    </row>
    <row r="842" spans="1:16" x14ac:dyDescent="0.35">
      <c r="A842" s="9">
        <f t="shared" si="126"/>
        <v>117</v>
      </c>
      <c r="B842" s="8" t="s">
        <v>266</v>
      </c>
      <c r="C842" s="8">
        <f>димвенканали!C842</f>
        <v>153.19999999999999</v>
      </c>
      <c r="D842" s="8">
        <v>0</v>
      </c>
      <c r="E842" s="8">
        <v>0</v>
      </c>
      <c r="F842" s="8">
        <f t="shared" si="127"/>
        <v>153.19999999999999</v>
      </c>
      <c r="G842" s="8"/>
      <c r="H842" s="8"/>
      <c r="I842" s="8">
        <v>6</v>
      </c>
      <c r="J842" s="217">
        <f t="shared" si="125"/>
        <v>2.4549918166939444E-3</v>
      </c>
      <c r="K842" s="209">
        <f t="shared" si="128"/>
        <v>10.510924713584288</v>
      </c>
      <c r="L842" s="202">
        <f t="shared" si="131"/>
        <v>2.3124034369885433</v>
      </c>
      <c r="M842" s="202">
        <v>4.3731608730800318</v>
      </c>
      <c r="N842" s="202">
        <v>0.64912751677852332</v>
      </c>
      <c r="O842" s="10">
        <f t="shared" si="129"/>
        <v>17.845616540431386</v>
      </c>
      <c r="P842" s="11">
        <f t="shared" si="130"/>
        <v>0.11648574765294639</v>
      </c>
    </row>
    <row r="843" spans="1:16" x14ac:dyDescent="0.35">
      <c r="A843" s="9">
        <f t="shared" si="126"/>
        <v>118</v>
      </c>
      <c r="B843" s="8" t="s">
        <v>267</v>
      </c>
      <c r="C843" s="8">
        <f>димвенканали!C843</f>
        <v>130.4</v>
      </c>
      <c r="D843" s="8">
        <v>0</v>
      </c>
      <c r="E843" s="8">
        <v>0</v>
      </c>
      <c r="F843" s="8">
        <f t="shared" si="127"/>
        <v>130.4</v>
      </c>
      <c r="G843" s="8"/>
      <c r="H843" s="8"/>
      <c r="I843" s="8">
        <v>0</v>
      </c>
      <c r="J843" s="217">
        <f t="shared" si="125"/>
        <v>0</v>
      </c>
      <c r="K843" s="209">
        <f t="shared" si="128"/>
        <v>0</v>
      </c>
      <c r="L843" s="202">
        <f t="shared" si="131"/>
        <v>0</v>
      </c>
      <c r="M843" s="202">
        <v>0</v>
      </c>
      <c r="N843" s="202">
        <v>0</v>
      </c>
      <c r="O843" s="10">
        <f t="shared" si="129"/>
        <v>0</v>
      </c>
      <c r="P843" s="11">
        <f t="shared" si="130"/>
        <v>0</v>
      </c>
    </row>
    <row r="844" spans="1:16" x14ac:dyDescent="0.35">
      <c r="A844" s="9">
        <f t="shared" si="126"/>
        <v>119</v>
      </c>
      <c r="B844" s="8" t="s">
        <v>268</v>
      </c>
      <c r="C844" s="8">
        <f>димвенканали!C844</f>
        <v>5265.83</v>
      </c>
      <c r="D844" s="8">
        <v>0</v>
      </c>
      <c r="E844" s="8">
        <v>1489.9</v>
      </c>
      <c r="F844" s="8">
        <f t="shared" si="127"/>
        <v>6755.73</v>
      </c>
      <c r="G844" s="8"/>
      <c r="H844" s="8">
        <v>2</v>
      </c>
      <c r="I844" s="8">
        <v>96</v>
      </c>
      <c r="J844" s="217">
        <f t="shared" si="125"/>
        <v>4.0098199672667763E-2</v>
      </c>
      <c r="K844" s="209">
        <f t="shared" si="128"/>
        <v>171.67843698854338</v>
      </c>
      <c r="L844" s="202">
        <f t="shared" si="131"/>
        <v>37.769256137479545</v>
      </c>
      <c r="M844" s="202">
        <v>71.428294260307197</v>
      </c>
      <c r="N844" s="202">
        <v>10.602416107382549</v>
      </c>
      <c r="O844" s="10">
        <f t="shared" si="129"/>
        <v>291.47840349371268</v>
      </c>
      <c r="P844" s="11">
        <f t="shared" si="130"/>
        <v>4.3145360085988148E-2</v>
      </c>
    </row>
    <row r="845" spans="1:16" x14ac:dyDescent="0.35">
      <c r="A845" s="9">
        <f t="shared" si="126"/>
        <v>120</v>
      </c>
      <c r="B845" s="8" t="s">
        <v>269</v>
      </c>
      <c r="C845" s="8">
        <f>димвенканали!C845</f>
        <v>3884.83</v>
      </c>
      <c r="D845" s="8">
        <v>0</v>
      </c>
      <c r="E845" s="8">
        <v>230.5</v>
      </c>
      <c r="F845" s="8">
        <f t="shared" si="127"/>
        <v>4115.33</v>
      </c>
      <c r="G845" s="8"/>
      <c r="H845" s="8">
        <v>4</v>
      </c>
      <c r="I845" s="8">
        <v>65</v>
      </c>
      <c r="J845" s="217">
        <f t="shared" si="125"/>
        <v>2.823240589198036E-2</v>
      </c>
      <c r="K845" s="209">
        <f t="shared" si="128"/>
        <v>120.8756342062193</v>
      </c>
      <c r="L845" s="202">
        <f t="shared" si="131"/>
        <v>26.592639525368245</v>
      </c>
      <c r="M845" s="202">
        <v>50.291350040420369</v>
      </c>
      <c r="N845" s="202">
        <v>7.4649664429530187</v>
      </c>
      <c r="O845" s="10">
        <f t="shared" si="129"/>
        <v>205.22459021496093</v>
      </c>
      <c r="P845" s="11">
        <f t="shared" si="130"/>
        <v>4.9868319239273866E-2</v>
      </c>
    </row>
    <row r="846" spans="1:16" x14ac:dyDescent="0.35">
      <c r="A846" s="9">
        <f t="shared" si="126"/>
        <v>121</v>
      </c>
      <c r="B846" s="8" t="s">
        <v>270</v>
      </c>
      <c r="C846" s="8">
        <f>димвенканали!C846</f>
        <v>4215.83</v>
      </c>
      <c r="D846" s="8">
        <v>0</v>
      </c>
      <c r="E846" s="8">
        <v>0</v>
      </c>
      <c r="F846" s="8">
        <f t="shared" si="127"/>
        <v>4215.83</v>
      </c>
      <c r="G846" s="8"/>
      <c r="H846" s="8"/>
      <c r="I846" s="8">
        <v>84</v>
      </c>
      <c r="J846" s="217">
        <f t="shared" si="125"/>
        <v>3.4369885433715219E-2</v>
      </c>
      <c r="K846" s="209">
        <f t="shared" si="128"/>
        <v>147.15294599018003</v>
      </c>
      <c r="L846" s="202">
        <f t="shared" si="131"/>
        <v>32.373648117839608</v>
      </c>
      <c r="M846" s="202">
        <v>61.224252223120452</v>
      </c>
      <c r="N846" s="202">
        <v>9.0877852348993269</v>
      </c>
      <c r="O846" s="10">
        <f t="shared" si="129"/>
        <v>249.83863156603942</v>
      </c>
      <c r="P846" s="11">
        <f t="shared" si="130"/>
        <v>5.9262027066091238E-2</v>
      </c>
    </row>
    <row r="847" spans="1:16" x14ac:dyDescent="0.35">
      <c r="A847" s="9">
        <f t="shared" si="126"/>
        <v>122</v>
      </c>
      <c r="B847" s="8" t="s">
        <v>271</v>
      </c>
      <c r="C847" s="8">
        <f>димвенканали!C847</f>
        <v>4235.75</v>
      </c>
      <c r="D847" s="8">
        <v>0</v>
      </c>
      <c r="E847" s="8">
        <v>0</v>
      </c>
      <c r="F847" s="8">
        <f t="shared" si="127"/>
        <v>4235.75</v>
      </c>
      <c r="G847" s="8"/>
      <c r="H847" s="8"/>
      <c r="I847" s="8">
        <v>84</v>
      </c>
      <c r="J847" s="217">
        <f t="shared" si="125"/>
        <v>3.4369885433715219E-2</v>
      </c>
      <c r="K847" s="209">
        <f t="shared" si="128"/>
        <v>147.15294599018003</v>
      </c>
      <c r="L847" s="202">
        <f t="shared" si="131"/>
        <v>32.373648117839608</v>
      </c>
      <c r="M847" s="202">
        <v>61.224252223120452</v>
      </c>
      <c r="N847" s="202">
        <v>9.0877852348993269</v>
      </c>
      <c r="O847" s="10">
        <f t="shared" si="129"/>
        <v>249.83863156603942</v>
      </c>
      <c r="P847" s="11">
        <f t="shared" si="130"/>
        <v>5.8983327997648452E-2</v>
      </c>
    </row>
    <row r="848" spans="1:16" x14ac:dyDescent="0.35">
      <c r="A848" s="9">
        <f t="shared" si="126"/>
        <v>123</v>
      </c>
      <c r="B848" s="8" t="s">
        <v>272</v>
      </c>
      <c r="C848" s="8">
        <f>димвенканали!C848</f>
        <v>4215</v>
      </c>
      <c r="D848" s="8">
        <v>0</v>
      </c>
      <c r="E848" s="8">
        <v>0</v>
      </c>
      <c r="F848" s="8">
        <f t="shared" ref="F848:F861" si="132">C848+D848+E848</f>
        <v>4215</v>
      </c>
      <c r="G848" s="8"/>
      <c r="H848" s="8"/>
      <c r="I848" s="8">
        <v>84</v>
      </c>
      <c r="J848" s="217">
        <f t="shared" si="125"/>
        <v>3.4369885433715219E-2</v>
      </c>
      <c r="K848" s="209">
        <f t="shared" si="128"/>
        <v>147.15294599018003</v>
      </c>
      <c r="L848" s="202">
        <f t="shared" si="131"/>
        <v>32.373648117839608</v>
      </c>
      <c r="M848" s="202">
        <v>61.224252223120452</v>
      </c>
      <c r="N848" s="202">
        <v>9.0877852348993269</v>
      </c>
      <c r="O848" s="10">
        <f t="shared" si="129"/>
        <v>249.83863156603942</v>
      </c>
      <c r="P848" s="11">
        <f t="shared" si="130"/>
        <v>5.9273696694196777E-2</v>
      </c>
    </row>
    <row r="849" spans="1:16" x14ac:dyDescent="0.35">
      <c r="A849" s="9">
        <f t="shared" si="126"/>
        <v>124</v>
      </c>
      <c r="B849" s="8" t="s">
        <v>273</v>
      </c>
      <c r="C849" s="8">
        <f>димвенканали!C849</f>
        <v>4962.2</v>
      </c>
      <c r="D849" s="8">
        <v>0</v>
      </c>
      <c r="E849" s="8">
        <v>0</v>
      </c>
      <c r="F849" s="8">
        <f t="shared" si="132"/>
        <v>4962.2</v>
      </c>
      <c r="G849" s="8"/>
      <c r="H849" s="8"/>
      <c r="I849" s="8">
        <v>90</v>
      </c>
      <c r="J849" s="217">
        <f t="shared" si="125"/>
        <v>3.6824877250409165E-2</v>
      </c>
      <c r="K849" s="209">
        <f t="shared" si="128"/>
        <v>157.6638707037643</v>
      </c>
      <c r="L849" s="202">
        <f t="shared" si="131"/>
        <v>34.686051554828147</v>
      </c>
      <c r="M849" s="202">
        <v>65.597413096200469</v>
      </c>
      <c r="N849" s="202">
        <v>9.7369127516778526</v>
      </c>
      <c r="O849" s="10">
        <f t="shared" si="129"/>
        <v>267.68424810647076</v>
      </c>
      <c r="P849" s="11">
        <f t="shared" si="130"/>
        <v>5.3944671336598839E-2</v>
      </c>
    </row>
    <row r="850" spans="1:16" x14ac:dyDescent="0.35">
      <c r="A850" s="9">
        <f t="shared" si="126"/>
        <v>125</v>
      </c>
      <c r="B850" s="8" t="s">
        <v>274</v>
      </c>
      <c r="C850" s="8">
        <f>димвенканали!C850</f>
        <v>3826.09</v>
      </c>
      <c r="D850" s="8">
        <v>0</v>
      </c>
      <c r="E850" s="8">
        <v>0</v>
      </c>
      <c r="F850" s="8">
        <f t="shared" si="132"/>
        <v>3826.09</v>
      </c>
      <c r="G850" s="8"/>
      <c r="H850" s="8"/>
      <c r="I850" s="8">
        <v>65</v>
      </c>
      <c r="J850" s="217">
        <f t="shared" si="125"/>
        <v>2.6595744680851064E-2</v>
      </c>
      <c r="K850" s="209">
        <f t="shared" ref="K850:K861" si="133">J850*$Q$2</f>
        <v>113.86835106382978</v>
      </c>
      <c r="L850" s="202">
        <f t="shared" si="131"/>
        <v>25.05103723404255</v>
      </c>
      <c r="M850" s="202">
        <v>47.375909458367012</v>
      </c>
      <c r="N850" s="202">
        <v>7.0322147651006706</v>
      </c>
      <c r="O850" s="10">
        <f t="shared" ref="O850:O861" si="134">K850+L850+M850+N850</f>
        <v>193.32751252134</v>
      </c>
      <c r="P850" s="11">
        <f t="shared" ref="P850:P862" si="135">O850/F850</f>
        <v>5.0528741488396769E-2</v>
      </c>
    </row>
    <row r="851" spans="1:16" x14ac:dyDescent="0.35">
      <c r="A851" s="9">
        <f t="shared" si="126"/>
        <v>126</v>
      </c>
      <c r="B851" s="8" t="s">
        <v>275</v>
      </c>
      <c r="C851" s="8">
        <f>димвенканали!C851</f>
        <v>3985.25</v>
      </c>
      <c r="D851" s="8">
        <v>0</v>
      </c>
      <c r="E851" s="8">
        <v>0</v>
      </c>
      <c r="F851" s="8">
        <f t="shared" si="132"/>
        <v>3985.25</v>
      </c>
      <c r="G851" s="8"/>
      <c r="H851" s="8"/>
      <c r="I851" s="8">
        <v>72</v>
      </c>
      <c r="J851" s="217">
        <f t="shared" si="125"/>
        <v>2.9459901800327332E-2</v>
      </c>
      <c r="K851" s="209">
        <f t="shared" si="133"/>
        <v>126.13109656301145</v>
      </c>
      <c r="L851" s="202">
        <f t="shared" si="131"/>
        <v>27.748841243862518</v>
      </c>
      <c r="M851" s="202">
        <v>52.477930476960388</v>
      </c>
      <c r="N851" s="202">
        <v>7.7895302013422807</v>
      </c>
      <c r="O851" s="10">
        <f t="shared" si="134"/>
        <v>214.14739848517664</v>
      </c>
      <c r="P851" s="11">
        <f t="shared" si="135"/>
        <v>5.3734997424296251E-2</v>
      </c>
    </row>
    <row r="852" spans="1:16" x14ac:dyDescent="0.35">
      <c r="A852" s="9">
        <f t="shared" si="126"/>
        <v>127</v>
      </c>
      <c r="B852" s="8" t="s">
        <v>276</v>
      </c>
      <c r="C852" s="8">
        <f>димвенканали!C852</f>
        <v>3992.96</v>
      </c>
      <c r="D852" s="8">
        <v>0</v>
      </c>
      <c r="E852" s="8">
        <v>0</v>
      </c>
      <c r="F852" s="8">
        <f t="shared" si="132"/>
        <v>3992.96</v>
      </c>
      <c r="G852" s="8"/>
      <c r="H852" s="8"/>
      <c r="I852" s="8">
        <v>72</v>
      </c>
      <c r="J852" s="217">
        <f t="shared" si="125"/>
        <v>2.9459901800327332E-2</v>
      </c>
      <c r="K852" s="209">
        <f t="shared" si="133"/>
        <v>126.13109656301145</v>
      </c>
      <c r="L852" s="202">
        <f t="shared" si="131"/>
        <v>27.748841243862518</v>
      </c>
      <c r="M852" s="202">
        <v>52.477930476960388</v>
      </c>
      <c r="N852" s="202">
        <v>7.7895302013422807</v>
      </c>
      <c r="O852" s="10">
        <f t="shared" si="134"/>
        <v>214.14739848517664</v>
      </c>
      <c r="P852" s="11">
        <f t="shared" si="135"/>
        <v>5.3631240604758532E-2</v>
      </c>
    </row>
    <row r="853" spans="1:16" x14ac:dyDescent="0.35">
      <c r="A853" s="9">
        <f t="shared" si="126"/>
        <v>128</v>
      </c>
      <c r="B853" s="8" t="s">
        <v>277</v>
      </c>
      <c r="C853" s="8">
        <f>димвенканали!C853</f>
        <v>4337.99</v>
      </c>
      <c r="D853" s="8">
        <v>0</v>
      </c>
      <c r="E853" s="8">
        <v>0</v>
      </c>
      <c r="F853" s="8">
        <f t="shared" si="132"/>
        <v>4337.99</v>
      </c>
      <c r="G853" s="8"/>
      <c r="H853" s="8"/>
      <c r="I853" s="8">
        <v>72</v>
      </c>
      <c r="J853" s="217">
        <f t="shared" si="125"/>
        <v>2.9459901800327332E-2</v>
      </c>
      <c r="K853" s="209">
        <f t="shared" si="133"/>
        <v>126.13109656301145</v>
      </c>
      <c r="L853" s="202">
        <f t="shared" si="131"/>
        <v>27.748841243862518</v>
      </c>
      <c r="M853" s="202">
        <v>52.477930476960388</v>
      </c>
      <c r="N853" s="202">
        <v>7.7895302013422807</v>
      </c>
      <c r="O853" s="10">
        <f t="shared" si="134"/>
        <v>214.14739848517664</v>
      </c>
      <c r="P853" s="11">
        <f t="shared" si="135"/>
        <v>4.9365581406406345E-2</v>
      </c>
    </row>
    <row r="854" spans="1:16" x14ac:dyDescent="0.35">
      <c r="A854" s="9">
        <f t="shared" si="126"/>
        <v>129</v>
      </c>
      <c r="B854" s="8" t="s">
        <v>278</v>
      </c>
      <c r="C854" s="8">
        <f>димвенканали!C854</f>
        <v>3093.3</v>
      </c>
      <c r="D854" s="8">
        <v>0</v>
      </c>
      <c r="E854" s="8">
        <v>0</v>
      </c>
      <c r="F854" s="8">
        <f t="shared" si="132"/>
        <v>3093.3</v>
      </c>
      <c r="G854" s="8"/>
      <c r="H854" s="8"/>
      <c r="I854" s="8">
        <v>55</v>
      </c>
      <c r="J854" s="217">
        <f t="shared" si="125"/>
        <v>2.2504091653027823E-2</v>
      </c>
      <c r="K854" s="209">
        <f t="shared" si="133"/>
        <v>96.350143207855965</v>
      </c>
      <c r="L854" s="202">
        <f t="shared" si="131"/>
        <v>21.197031505728312</v>
      </c>
      <c r="M854" s="202">
        <v>40.087308003233623</v>
      </c>
      <c r="N854" s="202">
        <v>5.9503355704697976</v>
      </c>
      <c r="O854" s="10">
        <f t="shared" si="134"/>
        <v>163.5848182872877</v>
      </c>
      <c r="P854" s="11">
        <f t="shared" si="135"/>
        <v>5.2883593019522092E-2</v>
      </c>
    </row>
    <row r="855" spans="1:16" x14ac:dyDescent="0.35">
      <c r="A855" s="9">
        <f t="shared" si="126"/>
        <v>130</v>
      </c>
      <c r="B855" s="8" t="s">
        <v>279</v>
      </c>
      <c r="C855" s="8">
        <f>димвенканали!C855</f>
        <v>4114.87</v>
      </c>
      <c r="D855" s="8">
        <v>0</v>
      </c>
      <c r="E855" s="8">
        <v>0</v>
      </c>
      <c r="F855" s="8">
        <f t="shared" si="132"/>
        <v>4114.87</v>
      </c>
      <c r="G855" s="8"/>
      <c r="H855" s="8"/>
      <c r="I855" s="8">
        <v>72</v>
      </c>
      <c r="J855" s="217">
        <f t="shared" ref="J855:J861" si="136">2/4888*(I855+H855+G855)</f>
        <v>2.9459901800327332E-2</v>
      </c>
      <c r="K855" s="209">
        <f t="shared" si="133"/>
        <v>126.13109656301145</v>
      </c>
      <c r="L855" s="202">
        <f t="shared" si="131"/>
        <v>27.748841243862518</v>
      </c>
      <c r="M855" s="202">
        <v>52.477930476960388</v>
      </c>
      <c r="N855" s="202">
        <v>7.7895302013422807</v>
      </c>
      <c r="O855" s="10">
        <f t="shared" si="134"/>
        <v>214.14739848517664</v>
      </c>
      <c r="P855" s="11">
        <f t="shared" si="135"/>
        <v>5.2042324176748388E-2</v>
      </c>
    </row>
    <row r="856" spans="1:16" x14ac:dyDescent="0.35">
      <c r="A856" s="9">
        <f t="shared" ref="A856:A861" si="137">1+A855</f>
        <v>131</v>
      </c>
      <c r="B856" s="8" t="s">
        <v>280</v>
      </c>
      <c r="C856" s="8">
        <f>димвенканали!C856</f>
        <v>5499.38</v>
      </c>
      <c r="D856" s="8">
        <v>0</v>
      </c>
      <c r="E856" s="8">
        <v>0</v>
      </c>
      <c r="F856" s="8">
        <f t="shared" si="132"/>
        <v>5499.38</v>
      </c>
      <c r="G856" s="8"/>
      <c r="H856" s="8"/>
      <c r="I856" s="8">
        <v>108</v>
      </c>
      <c r="J856" s="217">
        <f t="shared" si="136"/>
        <v>4.4189852700491E-2</v>
      </c>
      <c r="K856" s="209">
        <f t="shared" si="133"/>
        <v>189.19664484451718</v>
      </c>
      <c r="L856" s="202">
        <f t="shared" si="131"/>
        <v>41.623261865793779</v>
      </c>
      <c r="M856" s="202">
        <v>78.716895715440586</v>
      </c>
      <c r="N856" s="202">
        <v>11.684295302013421</v>
      </c>
      <c r="O856" s="10">
        <f t="shared" si="134"/>
        <v>321.22109772776497</v>
      </c>
      <c r="P856" s="11">
        <f t="shared" si="135"/>
        <v>5.8410420397893029E-2</v>
      </c>
    </row>
    <row r="857" spans="1:16" x14ac:dyDescent="0.35">
      <c r="A857" s="9">
        <f t="shared" si="137"/>
        <v>132</v>
      </c>
      <c r="B857" s="8" t="s">
        <v>281</v>
      </c>
      <c r="C857" s="8">
        <f>димвенканали!C857</f>
        <v>9903.31</v>
      </c>
      <c r="D857" s="8">
        <v>0</v>
      </c>
      <c r="E857" s="8">
        <v>0</v>
      </c>
      <c r="F857" s="8">
        <f t="shared" si="132"/>
        <v>9903.31</v>
      </c>
      <c r="G857" s="8"/>
      <c r="H857" s="8"/>
      <c r="I857" s="8">
        <v>180</v>
      </c>
      <c r="J857" s="217">
        <f t="shared" si="136"/>
        <v>7.3649754500818329E-2</v>
      </c>
      <c r="K857" s="209">
        <f t="shared" si="133"/>
        <v>315.32774140752861</v>
      </c>
      <c r="L857" s="202">
        <f t="shared" si="131"/>
        <v>69.372103109656294</v>
      </c>
      <c r="M857" s="202">
        <v>131.19482619240094</v>
      </c>
      <c r="N857" s="202">
        <v>19.473825503355705</v>
      </c>
      <c r="O857" s="10">
        <f t="shared" si="134"/>
        <v>535.36849621294152</v>
      </c>
      <c r="P857" s="11">
        <f t="shared" si="135"/>
        <v>5.4059551424012933E-2</v>
      </c>
    </row>
    <row r="858" spans="1:16" x14ac:dyDescent="0.35">
      <c r="A858" s="9">
        <f t="shared" si="137"/>
        <v>133</v>
      </c>
      <c r="B858" s="8" t="s">
        <v>282</v>
      </c>
      <c r="C858" s="8">
        <f>димвенканали!C858</f>
        <v>3585.51</v>
      </c>
      <c r="D858" s="8">
        <v>0</v>
      </c>
      <c r="E858" s="8">
        <v>0</v>
      </c>
      <c r="F858" s="8">
        <f t="shared" si="132"/>
        <v>3585.51</v>
      </c>
      <c r="G858" s="8"/>
      <c r="H858" s="8"/>
      <c r="I858" s="8">
        <v>72</v>
      </c>
      <c r="J858" s="217">
        <f t="shared" si="136"/>
        <v>2.9459901800327332E-2</v>
      </c>
      <c r="K858" s="209">
        <f t="shared" si="133"/>
        <v>126.13109656301145</v>
      </c>
      <c r="L858" s="202">
        <f t="shared" si="131"/>
        <v>27.748841243862518</v>
      </c>
      <c r="M858" s="202">
        <v>52.477930476960388</v>
      </c>
      <c r="N858" s="202">
        <v>7.7895302013422807</v>
      </c>
      <c r="O858" s="10">
        <f t="shared" si="134"/>
        <v>214.14739848517664</v>
      </c>
      <c r="P858" s="11">
        <f t="shared" si="135"/>
        <v>5.9725784751730335E-2</v>
      </c>
    </row>
    <row r="859" spans="1:16" x14ac:dyDescent="0.35">
      <c r="A859" s="9">
        <f t="shared" si="137"/>
        <v>134</v>
      </c>
      <c r="B859" s="8" t="s">
        <v>283</v>
      </c>
      <c r="C859" s="8">
        <f>димвенканали!C859</f>
        <v>4638.37</v>
      </c>
      <c r="D859" s="8">
        <v>0</v>
      </c>
      <c r="E859" s="8">
        <v>0</v>
      </c>
      <c r="F859" s="8">
        <f t="shared" si="132"/>
        <v>4638.37</v>
      </c>
      <c r="G859" s="8"/>
      <c r="H859" s="8"/>
      <c r="I859" s="8">
        <v>100</v>
      </c>
      <c r="J859" s="217">
        <f t="shared" si="136"/>
        <v>4.0916530278232409E-2</v>
      </c>
      <c r="K859" s="209">
        <f t="shared" si="133"/>
        <v>175.18207855973813</v>
      </c>
      <c r="L859" s="202">
        <f t="shared" si="131"/>
        <v>38.540057283142389</v>
      </c>
      <c r="M859" s="202">
        <v>72.886014551333872</v>
      </c>
      <c r="N859" s="202">
        <v>10.818791946308723</v>
      </c>
      <c r="O859" s="10">
        <f t="shared" si="134"/>
        <v>297.42694234052311</v>
      </c>
      <c r="P859" s="11">
        <f t="shared" si="135"/>
        <v>6.4123160149044414E-2</v>
      </c>
    </row>
    <row r="860" spans="1:16" x14ac:dyDescent="0.35">
      <c r="A860" s="9">
        <f t="shared" si="137"/>
        <v>135</v>
      </c>
      <c r="B860" s="8" t="s">
        <v>526</v>
      </c>
      <c r="C860" s="8">
        <f>димвенканали!C860</f>
        <v>24.2</v>
      </c>
      <c r="D860" s="8">
        <v>0</v>
      </c>
      <c r="E860" s="8">
        <v>0</v>
      </c>
      <c r="F860" s="8">
        <f t="shared" si="132"/>
        <v>24.2</v>
      </c>
      <c r="G860" s="8"/>
      <c r="H860" s="8"/>
      <c r="I860" s="8">
        <v>0</v>
      </c>
      <c r="J860" s="217">
        <f t="shared" si="136"/>
        <v>0</v>
      </c>
      <c r="K860" s="209">
        <f t="shared" si="133"/>
        <v>0</v>
      </c>
      <c r="L860" s="202">
        <f t="shared" si="131"/>
        <v>0</v>
      </c>
      <c r="M860" s="202">
        <v>0</v>
      </c>
      <c r="N860" s="202">
        <v>0</v>
      </c>
      <c r="O860" s="10">
        <f t="shared" si="134"/>
        <v>0</v>
      </c>
      <c r="P860" s="11">
        <f t="shared" si="135"/>
        <v>0</v>
      </c>
    </row>
    <row r="861" spans="1:16" x14ac:dyDescent="0.35">
      <c r="A861" s="9">
        <f t="shared" si="137"/>
        <v>136</v>
      </c>
      <c r="B861" s="135" t="s">
        <v>587</v>
      </c>
      <c r="C861" s="8">
        <f>димвенканали!C861</f>
        <v>8386.2000000000007</v>
      </c>
      <c r="D861" s="8">
        <v>0</v>
      </c>
      <c r="E861" s="8">
        <v>0</v>
      </c>
      <c r="F861" s="8">
        <f t="shared" si="132"/>
        <v>8386.2000000000007</v>
      </c>
      <c r="G861" s="8"/>
      <c r="H861" s="8"/>
      <c r="I861" s="8">
        <v>214</v>
      </c>
      <c r="J861" s="217">
        <f t="shared" si="136"/>
        <v>8.7561374795417354E-2</v>
      </c>
      <c r="K861" s="209">
        <f t="shared" si="133"/>
        <v>374.88964811783961</v>
      </c>
      <c r="L861" s="202">
        <f t="shared" si="131"/>
        <v>82.475722585924714</v>
      </c>
      <c r="M861" s="202">
        <v>155.97607113985447</v>
      </c>
      <c r="N861" s="202"/>
      <c r="O861" s="10">
        <f t="shared" si="134"/>
        <v>613.34144184361878</v>
      </c>
      <c r="P861" s="11">
        <f t="shared" si="135"/>
        <v>7.3136991944339355E-2</v>
      </c>
    </row>
    <row r="862" spans="1:16" ht="18" x14ac:dyDescent="0.4">
      <c r="A862" s="12"/>
      <c r="B862" s="13" t="s">
        <v>1698</v>
      </c>
      <c r="C862" s="13">
        <f>SUM(C726:C861)</f>
        <v>248042.40999999989</v>
      </c>
      <c r="D862" s="13">
        <f t="shared" ref="D862:O862" si="138">SUM(D726:D861)</f>
        <v>2038.0500000000002</v>
      </c>
      <c r="E862" s="13">
        <f t="shared" si="138"/>
        <v>2969</v>
      </c>
      <c r="F862" s="13">
        <f>SUM(F726:F861)</f>
        <v>253049.45999999993</v>
      </c>
      <c r="G862" s="298">
        <f t="shared" si="138"/>
        <v>7</v>
      </c>
      <c r="H862" s="298">
        <f t="shared" si="138"/>
        <v>17</v>
      </c>
      <c r="I862" s="298">
        <f>SUM(I726:I861)</f>
        <v>4864</v>
      </c>
      <c r="J862" s="226">
        <f t="shared" si="138"/>
        <v>2.0000000000000004</v>
      </c>
      <c r="K862" s="224">
        <f t="shared" si="138"/>
        <v>8562.9000000000033</v>
      </c>
      <c r="L862" s="224">
        <f t="shared" si="138"/>
        <v>1883.8380000000002</v>
      </c>
      <c r="M862" s="340">
        <f t="shared" si="138"/>
        <v>3562.6683912692001</v>
      </c>
      <c r="N862" s="224">
        <v>508.40724832214789</v>
      </c>
      <c r="O862" s="186">
        <f t="shared" si="138"/>
        <v>14511.322364423557</v>
      </c>
      <c r="P862" s="11">
        <f t="shared" si="135"/>
        <v>5.734579463012314E-2</v>
      </c>
    </row>
    <row r="863" spans="1:16" ht="18" x14ac:dyDescent="0.4">
      <c r="A863" s="9"/>
      <c r="B863" s="13" t="s">
        <v>1170</v>
      </c>
      <c r="C863" s="8"/>
      <c r="D863" s="8"/>
      <c r="E863" s="8"/>
      <c r="F863" s="8"/>
      <c r="G863" s="8"/>
      <c r="H863" s="8"/>
      <c r="I863" s="330">
        <v>4888</v>
      </c>
      <c r="J863" s="217"/>
      <c r="K863" s="195"/>
      <c r="L863" s="202">
        <f t="shared" si="131"/>
        <v>0</v>
      </c>
      <c r="M863" s="202"/>
      <c r="N863" s="195"/>
      <c r="O863" s="8"/>
      <c r="P863" s="11"/>
    </row>
    <row r="864" spans="1:16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94" si="139">C864+D864+E864</f>
        <v>7464.2</v>
      </c>
      <c r="G864" s="8"/>
      <c r="H864" s="8">
        <v>1</v>
      </c>
      <c r="I864" s="8">
        <v>83</v>
      </c>
      <c r="J864" s="217">
        <f t="shared" ref="J864:J904" si="140">1/2020*(I864+H864+G864)</f>
        <v>4.1584158415841586E-2</v>
      </c>
      <c r="K864" s="209">
        <f t="shared" ref="K864:K902" si="141">J864*$K$2</f>
        <v>178.04049504950495</v>
      </c>
      <c r="L864" s="202">
        <f t="shared" si="131"/>
        <v>39.168908910891091</v>
      </c>
      <c r="M864" s="202">
        <v>72.393442622950815</v>
      </c>
      <c r="N864" s="202">
        <v>10.420715255771841</v>
      </c>
      <c r="O864" s="10">
        <f t="shared" ref="O864:O899" si="142">K864+L864+M864+N864</f>
        <v>300.02356183911871</v>
      </c>
      <c r="P864" s="11">
        <f t="shared" ref="P864:P899" si="143">O864/F864</f>
        <v>4.0195005739277985E-2</v>
      </c>
    </row>
    <row r="865" spans="1:16" x14ac:dyDescent="0.35">
      <c r="A865" s="9">
        <f t="shared" ref="A865:A904" si="144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39"/>
        <v>7486.75</v>
      </c>
      <c r="G865" s="8"/>
      <c r="H865" s="8"/>
      <c r="I865" s="8">
        <v>8</v>
      </c>
      <c r="J865" s="217">
        <f t="shared" si="140"/>
        <v>3.9603960396039604E-3</v>
      </c>
      <c r="K865" s="209">
        <f t="shared" si="141"/>
        <v>16.956237623762377</v>
      </c>
      <c r="L865" s="202">
        <f t="shared" si="131"/>
        <v>3.730372277227723</v>
      </c>
      <c r="M865" s="202">
        <v>6.894613583138173</v>
      </c>
      <c r="N865" s="202">
        <v>0.99244907197827059</v>
      </c>
      <c r="O865" s="10">
        <f t="shared" si="142"/>
        <v>28.573672556106544</v>
      </c>
      <c r="P865" s="11">
        <f t="shared" si="143"/>
        <v>3.81656560671941E-3</v>
      </c>
    </row>
    <row r="866" spans="1:16" x14ac:dyDescent="0.35">
      <c r="A866" s="9">
        <f t="shared" si="144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39"/>
        <v>4319.2999999999993</v>
      </c>
      <c r="G866" s="8"/>
      <c r="H866" s="8"/>
      <c r="I866" s="8">
        <v>8</v>
      </c>
      <c r="J866" s="217">
        <f t="shared" si="140"/>
        <v>3.9603960396039604E-3</v>
      </c>
      <c r="K866" s="209">
        <f t="shared" si="141"/>
        <v>16.956237623762377</v>
      </c>
      <c r="L866" s="202">
        <f t="shared" si="131"/>
        <v>3.730372277227723</v>
      </c>
      <c r="M866" s="202">
        <v>6.894613583138173</v>
      </c>
      <c r="N866" s="202">
        <v>0.99244907197827059</v>
      </c>
      <c r="O866" s="10">
        <f t="shared" si="142"/>
        <v>28.573672556106544</v>
      </c>
      <c r="P866" s="11">
        <f t="shared" si="143"/>
        <v>6.6153479860409205E-3</v>
      </c>
    </row>
    <row r="867" spans="1:16" x14ac:dyDescent="0.35">
      <c r="A867" s="9">
        <f t="shared" si="144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39"/>
        <v>5738.17</v>
      </c>
      <c r="G867" s="8"/>
      <c r="H867" s="8"/>
      <c r="I867" s="8">
        <v>8</v>
      </c>
      <c r="J867" s="217">
        <f t="shared" si="140"/>
        <v>3.9603960396039604E-3</v>
      </c>
      <c r="K867" s="209">
        <f t="shared" si="141"/>
        <v>16.956237623762377</v>
      </c>
      <c r="L867" s="202">
        <f t="shared" si="131"/>
        <v>3.730372277227723</v>
      </c>
      <c r="M867" s="202">
        <v>6.894613583138173</v>
      </c>
      <c r="N867" s="202">
        <v>0.99244907197827059</v>
      </c>
      <c r="O867" s="10">
        <f t="shared" si="142"/>
        <v>28.573672556106544</v>
      </c>
      <c r="P867" s="11">
        <f t="shared" si="143"/>
        <v>4.979579300736392E-3</v>
      </c>
    </row>
    <row r="868" spans="1:16" x14ac:dyDescent="0.35">
      <c r="A868" s="9">
        <f t="shared" si="144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39"/>
        <v>5759.7</v>
      </c>
      <c r="G868" s="8"/>
      <c r="H868" s="8"/>
      <c r="I868" s="8">
        <v>8</v>
      </c>
      <c r="J868" s="217">
        <f t="shared" si="140"/>
        <v>3.9603960396039604E-3</v>
      </c>
      <c r="K868" s="209">
        <f t="shared" si="141"/>
        <v>16.956237623762377</v>
      </c>
      <c r="L868" s="202">
        <f t="shared" si="131"/>
        <v>3.730372277227723</v>
      </c>
      <c r="M868" s="202">
        <v>6.894613583138173</v>
      </c>
      <c r="N868" s="202">
        <v>0.99244907197827059</v>
      </c>
      <c r="O868" s="10">
        <f t="shared" si="142"/>
        <v>28.573672556106544</v>
      </c>
      <c r="P868" s="11">
        <f t="shared" si="143"/>
        <v>4.9609654246065846E-3</v>
      </c>
    </row>
    <row r="869" spans="1:16" x14ac:dyDescent="0.35">
      <c r="A869" s="9">
        <f t="shared" si="144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39"/>
        <v>2764</v>
      </c>
      <c r="G869" s="8"/>
      <c r="H869" s="8">
        <v>1</v>
      </c>
      <c r="I869" s="8">
        <v>7</v>
      </c>
      <c r="J869" s="217">
        <f t="shared" si="140"/>
        <v>3.9603960396039604E-3</v>
      </c>
      <c r="K869" s="209">
        <f t="shared" si="141"/>
        <v>16.956237623762377</v>
      </c>
      <c r="L869" s="202">
        <f t="shared" si="131"/>
        <v>3.730372277227723</v>
      </c>
      <c r="M869" s="202">
        <v>6.894613583138173</v>
      </c>
      <c r="N869" s="202">
        <v>0.99244907197827059</v>
      </c>
      <c r="O869" s="10">
        <f t="shared" si="142"/>
        <v>28.573672556106544</v>
      </c>
      <c r="P869" s="11">
        <f t="shared" si="143"/>
        <v>1.0337797596275884E-2</v>
      </c>
    </row>
    <row r="870" spans="1:16" x14ac:dyDescent="0.35">
      <c r="A870" s="9">
        <f t="shared" si="144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39"/>
        <v>2796.1</v>
      </c>
      <c r="G870" s="8"/>
      <c r="H870" s="8"/>
      <c r="I870" s="8">
        <v>4</v>
      </c>
      <c r="J870" s="217">
        <f t="shared" si="140"/>
        <v>1.9801980198019802E-3</v>
      </c>
      <c r="K870" s="209">
        <f t="shared" si="141"/>
        <v>8.4781188118811883</v>
      </c>
      <c r="L870" s="202">
        <f t="shared" si="131"/>
        <v>1.8651861386138615</v>
      </c>
      <c r="M870" s="202">
        <v>3.4473067915690865</v>
      </c>
      <c r="N870" s="202">
        <v>0.4962245359891353</v>
      </c>
      <c r="O870" s="10">
        <f t="shared" si="142"/>
        <v>14.286836278053272</v>
      </c>
      <c r="P870" s="11">
        <f t="shared" si="143"/>
        <v>5.1095584128082946E-3</v>
      </c>
    </row>
    <row r="871" spans="1:16" x14ac:dyDescent="0.35">
      <c r="A871" s="9">
        <f t="shared" si="144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39"/>
        <v>4337</v>
      </c>
      <c r="G871" s="8"/>
      <c r="H871" s="8"/>
      <c r="I871" s="8">
        <v>3</v>
      </c>
      <c r="J871" s="217">
        <f t="shared" si="140"/>
        <v>1.4851485148514852E-3</v>
      </c>
      <c r="K871" s="209">
        <f t="shared" si="141"/>
        <v>6.3585891089108912</v>
      </c>
      <c r="L871" s="202">
        <f t="shared" si="131"/>
        <v>1.3988896039603962</v>
      </c>
      <c r="M871" s="202">
        <v>2.5854800936768152</v>
      </c>
      <c r="N871" s="202">
        <v>0.37216840199185153</v>
      </c>
      <c r="O871" s="10">
        <f t="shared" si="142"/>
        <v>10.715127208539954</v>
      </c>
      <c r="P871" s="11">
        <f t="shared" si="143"/>
        <v>2.4706311294765862E-3</v>
      </c>
    </row>
    <row r="872" spans="1:16" x14ac:dyDescent="0.35">
      <c r="A872" s="9">
        <f t="shared" si="144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39"/>
        <v>4335.5</v>
      </c>
      <c r="G872" s="8"/>
      <c r="H872" s="8"/>
      <c r="I872" s="8">
        <v>4</v>
      </c>
      <c r="J872" s="217">
        <f t="shared" si="140"/>
        <v>1.9801980198019802E-3</v>
      </c>
      <c r="K872" s="209">
        <f t="shared" si="141"/>
        <v>8.4781188118811883</v>
      </c>
      <c r="L872" s="202">
        <f t="shared" ref="L872:L923" si="145">K872*0.22</f>
        <v>1.8651861386138615</v>
      </c>
      <c r="M872" s="202">
        <v>3.4473067915690865</v>
      </c>
      <c r="N872" s="202">
        <v>0.4962245359891353</v>
      </c>
      <c r="O872" s="10">
        <f t="shared" si="142"/>
        <v>14.286836278053272</v>
      </c>
      <c r="P872" s="11">
        <f t="shared" si="143"/>
        <v>3.2953145607319276E-3</v>
      </c>
    </row>
    <row r="873" spans="1:16" x14ac:dyDescent="0.35">
      <c r="A873" s="9">
        <f t="shared" si="144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39"/>
        <v>4326.2</v>
      </c>
      <c r="G873" s="8"/>
      <c r="H873" s="8"/>
      <c r="I873" s="8">
        <v>4</v>
      </c>
      <c r="J873" s="217">
        <f t="shared" si="140"/>
        <v>1.9801980198019802E-3</v>
      </c>
      <c r="K873" s="209">
        <f t="shared" si="141"/>
        <v>8.4781188118811883</v>
      </c>
      <c r="L873" s="202">
        <f t="shared" si="145"/>
        <v>1.8651861386138615</v>
      </c>
      <c r="M873" s="202">
        <v>3.4473067915690865</v>
      </c>
      <c r="N873" s="202">
        <v>0.4962245359891353</v>
      </c>
      <c r="O873" s="10">
        <f t="shared" si="142"/>
        <v>14.286836278053272</v>
      </c>
      <c r="P873" s="11">
        <f t="shared" si="143"/>
        <v>3.3023984739617386E-3</v>
      </c>
    </row>
    <row r="874" spans="1:16" x14ac:dyDescent="0.35">
      <c r="A874" s="9">
        <f t="shared" si="144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39"/>
        <v>4335.3999999999996</v>
      </c>
      <c r="G874" s="8"/>
      <c r="H874" s="8"/>
      <c r="I874" s="8">
        <v>4</v>
      </c>
      <c r="J874" s="217">
        <f t="shared" si="140"/>
        <v>1.9801980198019802E-3</v>
      </c>
      <c r="K874" s="209">
        <f t="shared" si="141"/>
        <v>8.4781188118811883</v>
      </c>
      <c r="L874" s="202">
        <f t="shared" si="145"/>
        <v>1.8651861386138615</v>
      </c>
      <c r="M874" s="202">
        <v>3.4473067915690865</v>
      </c>
      <c r="N874" s="202">
        <v>0.4962245359891353</v>
      </c>
      <c r="O874" s="10">
        <f t="shared" si="142"/>
        <v>14.286836278053272</v>
      </c>
      <c r="P874" s="11">
        <f t="shared" si="143"/>
        <v>3.2953905702018896E-3</v>
      </c>
    </row>
    <row r="875" spans="1:16" x14ac:dyDescent="0.35">
      <c r="A875" s="9">
        <f t="shared" si="144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39"/>
        <v>4342.7</v>
      </c>
      <c r="G875" s="8"/>
      <c r="H875" s="8"/>
      <c r="I875" s="8">
        <v>7</v>
      </c>
      <c r="J875" s="217">
        <f t="shared" si="140"/>
        <v>3.4653465346534654E-3</v>
      </c>
      <c r="K875" s="209">
        <f t="shared" si="141"/>
        <v>14.83670792079208</v>
      </c>
      <c r="L875" s="202">
        <f t="shared" si="145"/>
        <v>3.2640757425742577</v>
      </c>
      <c r="M875" s="202">
        <v>6.0327868852459012</v>
      </c>
      <c r="N875" s="202">
        <v>0.86839293798098682</v>
      </c>
      <c r="O875" s="10">
        <f t="shared" si="142"/>
        <v>25.001963486593223</v>
      </c>
      <c r="P875" s="11">
        <f t="shared" si="143"/>
        <v>5.7572393871538957E-3</v>
      </c>
    </row>
    <row r="876" spans="1:16" x14ac:dyDescent="0.35">
      <c r="A876" s="9">
        <f t="shared" si="144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39"/>
        <v>4234.1000000000004</v>
      </c>
      <c r="G876" s="8">
        <v>1</v>
      </c>
      <c r="H876" s="8"/>
      <c r="I876" s="8">
        <v>97</v>
      </c>
      <c r="J876" s="217">
        <f t="shared" si="140"/>
        <v>4.8514851485148516E-2</v>
      </c>
      <c r="K876" s="209">
        <f t="shared" si="141"/>
        <v>207.71391089108911</v>
      </c>
      <c r="L876" s="202">
        <f t="shared" si="145"/>
        <v>45.697060396039603</v>
      </c>
      <c r="M876" s="202">
        <v>84.459016393442624</v>
      </c>
      <c r="N876" s="202">
        <v>12.157501131733815</v>
      </c>
      <c r="O876" s="10">
        <f t="shared" si="142"/>
        <v>350.02748881230514</v>
      </c>
      <c r="P876" s="11">
        <f t="shared" si="143"/>
        <v>8.2668687280013489E-2</v>
      </c>
    </row>
    <row r="877" spans="1:16" x14ac:dyDescent="0.35">
      <c r="A877" s="9">
        <f t="shared" si="144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39"/>
        <v>6197.58</v>
      </c>
      <c r="G877" s="8"/>
      <c r="H877" s="8"/>
      <c r="I877" s="8">
        <v>40</v>
      </c>
      <c r="J877" s="217">
        <f t="shared" si="140"/>
        <v>1.9801980198019802E-2</v>
      </c>
      <c r="K877" s="209">
        <f t="shared" si="141"/>
        <v>84.781188118811883</v>
      </c>
      <c r="L877" s="202">
        <f t="shared" si="145"/>
        <v>18.651861386138613</v>
      </c>
      <c r="M877" s="202">
        <v>34.473067915690869</v>
      </c>
      <c r="N877" s="202">
        <v>4.9622453598913525</v>
      </c>
      <c r="O877" s="10">
        <f t="shared" si="142"/>
        <v>142.86836278053272</v>
      </c>
      <c r="P877" s="11">
        <f t="shared" si="143"/>
        <v>2.3052282145697631E-2</v>
      </c>
    </row>
    <row r="878" spans="1:16" x14ac:dyDescent="0.35">
      <c r="A878" s="9">
        <f t="shared" si="144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39"/>
        <v>4892.5999999999995</v>
      </c>
      <c r="G878" s="8"/>
      <c r="H878" s="8"/>
      <c r="I878" s="8">
        <v>144</v>
      </c>
      <c r="J878" s="217">
        <f t="shared" si="140"/>
        <v>7.1287128712871295E-2</v>
      </c>
      <c r="K878" s="209">
        <f t="shared" si="141"/>
        <v>305.21227722772278</v>
      </c>
      <c r="L878" s="202">
        <f t="shared" si="145"/>
        <v>67.146700990099006</v>
      </c>
      <c r="M878" s="202">
        <v>124.10304449648712</v>
      </c>
      <c r="N878" s="202">
        <v>17.864083295608872</v>
      </c>
      <c r="O878" s="10">
        <f t="shared" si="142"/>
        <v>514.32610600991779</v>
      </c>
      <c r="P878" s="11">
        <f t="shared" si="143"/>
        <v>0.10512326902054488</v>
      </c>
    </row>
    <row r="879" spans="1:16" x14ac:dyDescent="0.35">
      <c r="A879" s="9">
        <f t="shared" si="144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39"/>
        <v>3972.7</v>
      </c>
      <c r="G879" s="8"/>
      <c r="H879" s="8"/>
      <c r="I879" s="8">
        <v>1</v>
      </c>
      <c r="J879" s="217">
        <f t="shared" si="140"/>
        <v>4.9504950495049506E-4</v>
      </c>
      <c r="K879" s="209">
        <f t="shared" si="141"/>
        <v>2.1195297029702971</v>
      </c>
      <c r="L879" s="202">
        <f t="shared" si="145"/>
        <v>0.46629653465346538</v>
      </c>
      <c r="M879" s="202">
        <v>0.86182669789227162</v>
      </c>
      <c r="N879" s="202">
        <v>0.12405613399728382</v>
      </c>
      <c r="O879" s="10">
        <f t="shared" si="142"/>
        <v>3.571709069513318</v>
      </c>
      <c r="P879" s="11">
        <f t="shared" si="143"/>
        <v>8.9906337491210469E-4</v>
      </c>
    </row>
    <row r="880" spans="1:16" x14ac:dyDescent="0.35">
      <c r="A880" s="9">
        <f t="shared" si="144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39"/>
        <v>4010.6</v>
      </c>
      <c r="G880" s="8"/>
      <c r="H880" s="8"/>
      <c r="I880" s="8">
        <v>4</v>
      </c>
      <c r="J880" s="217">
        <f t="shared" si="140"/>
        <v>1.9801980198019802E-3</v>
      </c>
      <c r="K880" s="209">
        <f t="shared" si="141"/>
        <v>8.4781188118811883</v>
      </c>
      <c r="L880" s="202">
        <f t="shared" si="145"/>
        <v>1.8651861386138615</v>
      </c>
      <c r="M880" s="202">
        <v>3.4473067915690865</v>
      </c>
      <c r="N880" s="202">
        <v>0.4962245359891353</v>
      </c>
      <c r="O880" s="10">
        <f t="shared" si="142"/>
        <v>14.286836278053272</v>
      </c>
      <c r="P880" s="11">
        <f t="shared" si="143"/>
        <v>3.5622690565135571E-3</v>
      </c>
    </row>
    <row r="881" spans="1:16" x14ac:dyDescent="0.35">
      <c r="A881" s="9">
        <f t="shared" si="144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39"/>
        <v>4152</v>
      </c>
      <c r="G881" s="8"/>
      <c r="H881" s="8"/>
      <c r="I881" s="8">
        <v>24</v>
      </c>
      <c r="J881" s="217">
        <f t="shared" si="140"/>
        <v>1.1881188118811881E-2</v>
      </c>
      <c r="K881" s="209">
        <f t="shared" si="141"/>
        <v>50.86871287128713</v>
      </c>
      <c r="L881" s="202">
        <f t="shared" si="145"/>
        <v>11.19111683168317</v>
      </c>
      <c r="M881" s="202">
        <v>20.683840749414522</v>
      </c>
      <c r="N881" s="202">
        <v>2.9773472159348122</v>
      </c>
      <c r="O881" s="10">
        <f t="shared" si="142"/>
        <v>85.721017668319632</v>
      </c>
      <c r="P881" s="11">
        <f t="shared" si="143"/>
        <v>2.0645717164816866E-2</v>
      </c>
    </row>
    <row r="882" spans="1:16" x14ac:dyDescent="0.35">
      <c r="A882" s="9">
        <f t="shared" si="144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39"/>
        <v>5734.5</v>
      </c>
      <c r="G882" s="8"/>
      <c r="H882" s="8"/>
      <c r="I882" s="8">
        <v>2</v>
      </c>
      <c r="J882" s="217">
        <f t="shared" si="140"/>
        <v>9.9009900990099011E-4</v>
      </c>
      <c r="K882" s="209">
        <f t="shared" si="141"/>
        <v>4.2390594059405942</v>
      </c>
      <c r="L882" s="202">
        <f t="shared" si="145"/>
        <v>0.93259306930693076</v>
      </c>
      <c r="M882" s="202">
        <v>1.7236533957845432</v>
      </c>
      <c r="N882" s="202">
        <v>0.24811226799456765</v>
      </c>
      <c r="O882" s="10">
        <f t="shared" si="142"/>
        <v>7.143418139026636</v>
      </c>
      <c r="P882" s="11">
        <f t="shared" si="143"/>
        <v>1.2456915405051243E-3</v>
      </c>
    </row>
    <row r="883" spans="1:16" x14ac:dyDescent="0.35">
      <c r="A883" s="9">
        <f t="shared" si="144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139"/>
        <v>5710</v>
      </c>
      <c r="G883" s="8"/>
      <c r="H883" s="8">
        <v>2</v>
      </c>
      <c r="I883" s="8">
        <v>234</v>
      </c>
      <c r="J883" s="217">
        <f t="shared" si="140"/>
        <v>0.11683168316831684</v>
      </c>
      <c r="K883" s="209">
        <f t="shared" si="141"/>
        <v>500.20900990099011</v>
      </c>
      <c r="L883" s="202">
        <f t="shared" si="145"/>
        <v>110.04598217821783</v>
      </c>
      <c r="M883" s="202">
        <v>203.39110070257613</v>
      </c>
      <c r="N883" s="202">
        <v>29.277247623358981</v>
      </c>
      <c r="O883" s="10">
        <f t="shared" si="142"/>
        <v>842.92334040514311</v>
      </c>
      <c r="P883" s="11">
        <f t="shared" si="143"/>
        <v>0.1476223012968727</v>
      </c>
    </row>
    <row r="884" spans="1:16" x14ac:dyDescent="0.35">
      <c r="A884" s="9">
        <f t="shared" si="144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39"/>
        <v>5805.91</v>
      </c>
      <c r="G884" s="8"/>
      <c r="H884" s="8"/>
      <c r="I884" s="8">
        <v>0</v>
      </c>
      <c r="J884" s="217">
        <f t="shared" si="140"/>
        <v>0</v>
      </c>
      <c r="K884" s="209">
        <f t="shared" si="141"/>
        <v>0</v>
      </c>
      <c r="L884" s="202">
        <f t="shared" si="145"/>
        <v>0</v>
      </c>
      <c r="M884" s="202">
        <v>0</v>
      </c>
      <c r="N884" s="202">
        <v>0</v>
      </c>
      <c r="O884" s="10">
        <f t="shared" si="142"/>
        <v>0</v>
      </c>
      <c r="P884" s="11">
        <f t="shared" si="143"/>
        <v>0</v>
      </c>
    </row>
    <row r="885" spans="1:16" x14ac:dyDescent="0.35">
      <c r="A885" s="9">
        <f t="shared" si="144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39"/>
        <v>4379.5</v>
      </c>
      <c r="G885" s="8">
        <v>3</v>
      </c>
      <c r="H885" s="8"/>
      <c r="I885" s="8">
        <v>102</v>
      </c>
      <c r="J885" s="217">
        <f t="shared" si="140"/>
        <v>5.1980198019801978E-2</v>
      </c>
      <c r="K885" s="209">
        <f t="shared" si="141"/>
        <v>222.55061881188118</v>
      </c>
      <c r="L885" s="202">
        <f t="shared" si="145"/>
        <v>48.96113613861386</v>
      </c>
      <c r="M885" s="202">
        <v>90.491803278688522</v>
      </c>
      <c r="N885" s="202">
        <v>13.0258940697148</v>
      </c>
      <c r="O885" s="10">
        <f t="shared" si="142"/>
        <v>375.02945229889838</v>
      </c>
      <c r="P885" s="11">
        <f t="shared" si="143"/>
        <v>8.5632938074871184E-2</v>
      </c>
    </row>
    <row r="886" spans="1:16" x14ac:dyDescent="0.35">
      <c r="A886" s="9">
        <f t="shared" si="144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39"/>
        <v>3384.13</v>
      </c>
      <c r="G886" s="8"/>
      <c r="H886" s="8"/>
      <c r="I886" s="8">
        <v>0</v>
      </c>
      <c r="J886" s="217">
        <f t="shared" si="140"/>
        <v>0</v>
      </c>
      <c r="K886" s="209">
        <f t="shared" si="141"/>
        <v>0</v>
      </c>
      <c r="L886" s="202">
        <f t="shared" si="145"/>
        <v>0</v>
      </c>
      <c r="M886" s="202">
        <v>0</v>
      </c>
      <c r="N886" s="202">
        <v>0</v>
      </c>
      <c r="O886" s="10">
        <f t="shared" si="142"/>
        <v>0</v>
      </c>
      <c r="P886" s="11">
        <f t="shared" si="143"/>
        <v>0</v>
      </c>
    </row>
    <row r="887" spans="1:16" x14ac:dyDescent="0.35">
      <c r="A887" s="9">
        <f t="shared" si="144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139"/>
        <v>4489.03</v>
      </c>
      <c r="G887" s="8"/>
      <c r="H887" s="8"/>
      <c r="I887" s="8">
        <v>120</v>
      </c>
      <c r="J887" s="217">
        <f t="shared" si="140"/>
        <v>5.9405940594059403E-2</v>
      </c>
      <c r="K887" s="209">
        <f t="shared" si="141"/>
        <v>254.34356435643562</v>
      </c>
      <c r="L887" s="202">
        <f t="shared" si="145"/>
        <v>55.955584158415839</v>
      </c>
      <c r="M887" s="202">
        <v>103.4192037470726</v>
      </c>
      <c r="N887" s="202">
        <v>14.88673607967406</v>
      </c>
      <c r="O887" s="10">
        <f t="shared" si="142"/>
        <v>428.60508834159816</v>
      </c>
      <c r="P887" s="11">
        <f t="shared" si="143"/>
        <v>9.5478330138492773E-2</v>
      </c>
    </row>
    <row r="888" spans="1:16" x14ac:dyDescent="0.35">
      <c r="A888" s="9">
        <f t="shared" si="144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39"/>
        <v>2188.04</v>
      </c>
      <c r="G888" s="8">
        <v>1</v>
      </c>
      <c r="H888" s="8"/>
      <c r="I888" s="8">
        <v>156</v>
      </c>
      <c r="J888" s="217">
        <f t="shared" si="140"/>
        <v>7.7722772277227722E-2</v>
      </c>
      <c r="K888" s="209">
        <f t="shared" si="141"/>
        <v>332.76616336633663</v>
      </c>
      <c r="L888" s="202">
        <f t="shared" si="145"/>
        <v>73.208555940594053</v>
      </c>
      <c r="M888" s="202">
        <v>135.30679156908664</v>
      </c>
      <c r="N888" s="202">
        <v>19.47681303757356</v>
      </c>
      <c r="O888" s="10">
        <f t="shared" si="142"/>
        <v>560.75832391359097</v>
      </c>
      <c r="P888" s="11">
        <f t="shared" si="143"/>
        <v>0.25628339697336017</v>
      </c>
    </row>
    <row r="889" spans="1:16" x14ac:dyDescent="0.35">
      <c r="A889" s="9">
        <f t="shared" si="144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39"/>
        <v>2637.65</v>
      </c>
      <c r="G889" s="8"/>
      <c r="H889" s="8"/>
      <c r="I889" s="8">
        <v>4</v>
      </c>
      <c r="J889" s="217">
        <f t="shared" si="140"/>
        <v>1.9801980198019802E-3</v>
      </c>
      <c r="K889" s="209">
        <f t="shared" si="141"/>
        <v>8.4781188118811883</v>
      </c>
      <c r="L889" s="202">
        <f t="shared" si="145"/>
        <v>1.8651861386138615</v>
      </c>
      <c r="M889" s="202">
        <v>3.4473067915690865</v>
      </c>
      <c r="N889" s="202">
        <v>0.4962245359891353</v>
      </c>
      <c r="O889" s="10">
        <f t="shared" si="142"/>
        <v>14.286836278053272</v>
      </c>
      <c r="P889" s="11">
        <f t="shared" si="143"/>
        <v>5.4165019157406298E-3</v>
      </c>
    </row>
    <row r="890" spans="1:16" x14ac:dyDescent="0.35">
      <c r="A890" s="9">
        <f t="shared" si="144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139"/>
        <v>2209.6999999999998</v>
      </c>
      <c r="G890" s="8"/>
      <c r="H890" s="8"/>
      <c r="I890" s="8">
        <v>3</v>
      </c>
      <c r="J890" s="217">
        <f t="shared" si="140"/>
        <v>1.4851485148514852E-3</v>
      </c>
      <c r="K890" s="209">
        <f t="shared" si="141"/>
        <v>6.3585891089108912</v>
      </c>
      <c r="L890" s="202">
        <f t="shared" si="145"/>
        <v>1.3988896039603962</v>
      </c>
      <c r="M890" s="202">
        <v>2.5854800936768152</v>
      </c>
      <c r="N890" s="202">
        <v>0.37216840199185153</v>
      </c>
      <c r="O890" s="10">
        <f t="shared" si="142"/>
        <v>10.715127208539954</v>
      </c>
      <c r="P890" s="11">
        <f t="shared" si="143"/>
        <v>4.8491321032447642E-3</v>
      </c>
    </row>
    <row r="891" spans="1:16" x14ac:dyDescent="0.35">
      <c r="A891" s="9">
        <f t="shared" si="144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139"/>
        <v>1908.5</v>
      </c>
      <c r="G891" s="8"/>
      <c r="H891" s="8"/>
      <c r="I891" s="8">
        <v>2</v>
      </c>
      <c r="J891" s="217">
        <f t="shared" si="140"/>
        <v>9.9009900990099011E-4</v>
      </c>
      <c r="K891" s="209">
        <f t="shared" si="141"/>
        <v>4.2390594059405942</v>
      </c>
      <c r="L891" s="202">
        <f t="shared" si="145"/>
        <v>0.93259306930693076</v>
      </c>
      <c r="M891" s="202">
        <v>1.7236533957845432</v>
      </c>
      <c r="N891" s="202">
        <v>0.24811226799456765</v>
      </c>
      <c r="O891" s="10">
        <f t="shared" si="142"/>
        <v>7.143418139026636</v>
      </c>
      <c r="P891" s="11">
        <f t="shared" si="143"/>
        <v>3.7429489856047348E-3</v>
      </c>
    </row>
    <row r="892" spans="1:16" x14ac:dyDescent="0.35">
      <c r="A892" s="9">
        <f t="shared" si="144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139"/>
        <v>10070.24</v>
      </c>
      <c r="G892" s="8"/>
      <c r="H892" s="8"/>
      <c r="I892" s="8">
        <v>2</v>
      </c>
      <c r="J892" s="217">
        <f t="shared" si="140"/>
        <v>9.9009900990099011E-4</v>
      </c>
      <c r="K892" s="209">
        <f t="shared" si="141"/>
        <v>4.2390594059405942</v>
      </c>
      <c r="L892" s="202">
        <f t="shared" si="145"/>
        <v>0.93259306930693076</v>
      </c>
      <c r="M892" s="202">
        <v>1.7236533957845432</v>
      </c>
      <c r="N892" s="202">
        <v>0.24811226799456765</v>
      </c>
      <c r="O892" s="10">
        <f t="shared" si="142"/>
        <v>7.143418139026636</v>
      </c>
      <c r="P892" s="11">
        <f t="shared" si="143"/>
        <v>7.093592743595621E-4</v>
      </c>
    </row>
    <row r="893" spans="1:16" x14ac:dyDescent="0.35">
      <c r="A893" s="9">
        <f t="shared" si="144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139"/>
        <v>4250.6000000000004</v>
      </c>
      <c r="G893" s="8"/>
      <c r="H893" s="8"/>
      <c r="I893" s="8">
        <v>6</v>
      </c>
      <c r="J893" s="217">
        <f t="shared" si="140"/>
        <v>2.9702970297029703E-3</v>
      </c>
      <c r="K893" s="209">
        <f t="shared" si="141"/>
        <v>12.717178217821782</v>
      </c>
      <c r="L893" s="202">
        <f t="shared" si="145"/>
        <v>2.7977792079207924</v>
      </c>
      <c r="M893" s="202">
        <v>5.1709601873536304</v>
      </c>
      <c r="N893" s="202">
        <v>0.74433680398370305</v>
      </c>
      <c r="O893" s="10">
        <f t="shared" si="142"/>
        <v>21.430254417079908</v>
      </c>
      <c r="P893" s="11">
        <f t="shared" si="143"/>
        <v>5.0417010344609948E-3</v>
      </c>
    </row>
    <row r="894" spans="1:16" x14ac:dyDescent="0.35">
      <c r="A894" s="9">
        <f t="shared" si="144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139"/>
        <v>4238.2299999999996</v>
      </c>
      <c r="G894" s="8"/>
      <c r="H894" s="8"/>
      <c r="I894" s="8">
        <v>1</v>
      </c>
      <c r="J894" s="217">
        <f t="shared" si="140"/>
        <v>4.9504950495049506E-4</v>
      </c>
      <c r="K894" s="209">
        <f t="shared" si="141"/>
        <v>2.1195297029702971</v>
      </c>
      <c r="L894" s="202">
        <f t="shared" si="145"/>
        <v>0.46629653465346538</v>
      </c>
      <c r="M894" s="202">
        <v>0.86182669789227162</v>
      </c>
      <c r="N894" s="202">
        <v>0.12405613399728382</v>
      </c>
      <c r="O894" s="10">
        <f t="shared" si="142"/>
        <v>3.571709069513318</v>
      </c>
      <c r="P894" s="11">
        <f t="shared" si="143"/>
        <v>8.4273601704327474E-4</v>
      </c>
    </row>
    <row r="895" spans="1:16" x14ac:dyDescent="0.35">
      <c r="A895" s="9">
        <f t="shared" si="144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ref="F895:F902" si="146">C895+D895+E895</f>
        <v>4245.3999999999996</v>
      </c>
      <c r="G895" s="8"/>
      <c r="H895" s="8"/>
      <c r="I895" s="8">
        <v>120</v>
      </c>
      <c r="J895" s="217">
        <f t="shared" si="140"/>
        <v>5.9405940594059403E-2</v>
      </c>
      <c r="K895" s="209">
        <f t="shared" si="141"/>
        <v>254.34356435643562</v>
      </c>
      <c r="L895" s="202">
        <f t="shared" si="145"/>
        <v>55.955584158415839</v>
      </c>
      <c r="M895" s="202">
        <v>103.4192037470726</v>
      </c>
      <c r="N895" s="202">
        <v>14.88673607967406</v>
      </c>
      <c r="O895" s="10">
        <f t="shared" si="142"/>
        <v>428.60508834159816</v>
      </c>
      <c r="P895" s="11">
        <f t="shared" si="143"/>
        <v>0.10095752775747825</v>
      </c>
    </row>
    <row r="896" spans="1:16" x14ac:dyDescent="0.35">
      <c r="A896" s="9">
        <f t="shared" si="144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146"/>
        <v>4246.87</v>
      </c>
      <c r="G896" s="8"/>
      <c r="H896" s="8">
        <v>1</v>
      </c>
      <c r="I896" s="8">
        <v>4</v>
      </c>
      <c r="J896" s="217">
        <f t="shared" si="140"/>
        <v>2.4752475247524753E-3</v>
      </c>
      <c r="K896" s="209">
        <f t="shared" si="141"/>
        <v>10.597648514851485</v>
      </c>
      <c r="L896" s="202">
        <f t="shared" si="145"/>
        <v>2.3314826732673266</v>
      </c>
      <c r="M896" s="202">
        <v>4.3091334894613587</v>
      </c>
      <c r="N896" s="202">
        <v>0.62028066998641906</v>
      </c>
      <c r="O896" s="10">
        <f t="shared" si="142"/>
        <v>17.85854534756659</v>
      </c>
      <c r="P896" s="11">
        <f t="shared" si="143"/>
        <v>4.2051076080893909E-3</v>
      </c>
    </row>
    <row r="897" spans="1:16" x14ac:dyDescent="0.35">
      <c r="A897" s="9">
        <f t="shared" si="144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46"/>
        <v>4173.55</v>
      </c>
      <c r="G897" s="8"/>
      <c r="H897" s="8"/>
      <c r="I897" s="8">
        <v>1</v>
      </c>
      <c r="J897" s="217">
        <f t="shared" si="140"/>
        <v>4.9504950495049506E-4</v>
      </c>
      <c r="K897" s="209">
        <f t="shared" si="141"/>
        <v>2.1195297029702971</v>
      </c>
      <c r="L897" s="202">
        <f t="shared" si="145"/>
        <v>0.46629653465346538</v>
      </c>
      <c r="M897" s="202">
        <v>0.86182669789227162</v>
      </c>
      <c r="N897" s="202">
        <v>0.12405613399728382</v>
      </c>
      <c r="O897" s="10">
        <f t="shared" si="142"/>
        <v>3.571709069513318</v>
      </c>
      <c r="P897" s="11">
        <f t="shared" si="143"/>
        <v>8.5579640102869683E-4</v>
      </c>
    </row>
    <row r="898" spans="1:16" x14ac:dyDescent="0.35">
      <c r="A898" s="9">
        <f t="shared" si="144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146"/>
        <v>2393.84</v>
      </c>
      <c r="G898" s="8"/>
      <c r="H898" s="8"/>
      <c r="I898" s="8">
        <v>99</v>
      </c>
      <c r="J898" s="217">
        <f t="shared" si="140"/>
        <v>4.9009900990099012E-2</v>
      </c>
      <c r="K898" s="209">
        <f t="shared" si="141"/>
        <v>209.8334405940594</v>
      </c>
      <c r="L898" s="202">
        <f t="shared" si="145"/>
        <v>46.16335693069307</v>
      </c>
      <c r="M898" s="202">
        <v>85.320843091334893</v>
      </c>
      <c r="N898" s="202">
        <v>12.281557265731099</v>
      </c>
      <c r="O898" s="10">
        <f t="shared" si="142"/>
        <v>353.5991978818185</v>
      </c>
      <c r="P898" s="69">
        <f t="shared" si="143"/>
        <v>0.14771212690982624</v>
      </c>
    </row>
    <row r="899" spans="1:16" x14ac:dyDescent="0.35">
      <c r="A899" s="9">
        <f t="shared" si="144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146"/>
        <v>1450.7</v>
      </c>
      <c r="G899" s="8">
        <v>1</v>
      </c>
      <c r="H899" s="8">
        <v>1</v>
      </c>
      <c r="I899" s="8">
        <v>95</v>
      </c>
      <c r="J899" s="217">
        <f t="shared" si="140"/>
        <v>4.8019801980198021E-2</v>
      </c>
      <c r="K899" s="209">
        <f t="shared" si="141"/>
        <v>205.5943811881188</v>
      </c>
      <c r="L899" s="202">
        <f t="shared" si="145"/>
        <v>45.230763861386137</v>
      </c>
      <c r="M899" s="202">
        <v>83.597189695550355</v>
      </c>
      <c r="N899" s="202">
        <v>12.033444997736531</v>
      </c>
      <c r="O899" s="10">
        <f t="shared" si="142"/>
        <v>346.45577974279183</v>
      </c>
      <c r="P899" s="69">
        <f t="shared" si="143"/>
        <v>0.23881972822967659</v>
      </c>
    </row>
    <row r="900" spans="1:16" x14ac:dyDescent="0.35">
      <c r="A900" s="9">
        <f t="shared" si="144"/>
        <v>37</v>
      </c>
      <c r="B900" s="65" t="s">
        <v>1777</v>
      </c>
      <c r="C900" s="8">
        <v>70.5</v>
      </c>
      <c r="D900" s="8">
        <v>0</v>
      </c>
      <c r="E900" s="8">
        <v>0</v>
      </c>
      <c r="F900" s="8">
        <v>70.5</v>
      </c>
      <c r="G900" s="8"/>
      <c r="H900" s="8"/>
      <c r="I900" s="8">
        <v>0</v>
      </c>
      <c r="J900" s="217">
        <f t="shared" si="140"/>
        <v>0</v>
      </c>
      <c r="K900" s="209">
        <v>0</v>
      </c>
      <c r="L900" s="202">
        <v>0</v>
      </c>
      <c r="M900" s="202">
        <v>0</v>
      </c>
      <c r="N900" s="202">
        <v>0</v>
      </c>
      <c r="O900" s="10">
        <v>0</v>
      </c>
      <c r="P900" s="69">
        <v>0</v>
      </c>
    </row>
    <row r="901" spans="1:16" x14ac:dyDescent="0.35">
      <c r="A901" s="9">
        <f t="shared" si="144"/>
        <v>38</v>
      </c>
      <c r="B901" s="65" t="s">
        <v>308</v>
      </c>
      <c r="C901" s="8">
        <f>димвенканали!C900</f>
        <v>3971.3</v>
      </c>
      <c r="D901" s="8">
        <f>димвенканали!D900</f>
        <v>214</v>
      </c>
      <c r="E901" s="8">
        <f>димвенканали!E900</f>
        <v>0</v>
      </c>
      <c r="F901" s="8">
        <f t="shared" si="146"/>
        <v>4185.3</v>
      </c>
      <c r="G901" s="8">
        <v>1</v>
      </c>
      <c r="H901" s="8"/>
      <c r="I901" s="8">
        <v>162</v>
      </c>
      <c r="J901" s="217">
        <f t="shared" si="140"/>
        <v>8.0693069306930695E-2</v>
      </c>
      <c r="K901" s="209">
        <f t="shared" si="141"/>
        <v>345.48334158415844</v>
      </c>
      <c r="L901" s="202">
        <f t="shared" si="145"/>
        <v>76.00633514851485</v>
      </c>
      <c r="M901" s="202">
        <v>140.47775175644028</v>
      </c>
      <c r="N901" s="202">
        <v>8.9176522259932103</v>
      </c>
      <c r="O901" s="10">
        <f>K901+L901+M901+N901</f>
        <v>570.88508071510682</v>
      </c>
      <c r="P901" s="69">
        <f>O901/F901</f>
        <v>0.13640242771488467</v>
      </c>
    </row>
    <row r="902" spans="1:16" x14ac:dyDescent="0.35">
      <c r="A902" s="9">
        <f t="shared" si="144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146"/>
        <v>12677.6</v>
      </c>
      <c r="G902" s="8"/>
      <c r="H902" s="8"/>
      <c r="I902" s="8">
        <v>249</v>
      </c>
      <c r="J902" s="217">
        <f t="shared" si="140"/>
        <v>0.12326732673267327</v>
      </c>
      <c r="K902" s="209">
        <f t="shared" si="141"/>
        <v>527.7628960396039</v>
      </c>
      <c r="L902" s="202">
        <f t="shared" si="145"/>
        <v>116.10783712871286</v>
      </c>
      <c r="M902" s="202">
        <v>214.59484777517565</v>
      </c>
      <c r="N902" s="202">
        <v>35.209473684210515</v>
      </c>
      <c r="O902" s="10">
        <f>K902+L902+M902+N902</f>
        <v>893.67505462770282</v>
      </c>
      <c r="P902" s="69">
        <f>O902/F902</f>
        <v>7.0492447673668732E-2</v>
      </c>
    </row>
    <row r="903" spans="1:16" x14ac:dyDescent="0.35">
      <c r="A903" s="9">
        <f t="shared" si="144"/>
        <v>40</v>
      </c>
      <c r="B903" s="207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C903+D903+E903</f>
        <v>3362.1</v>
      </c>
      <c r="G903" s="8"/>
      <c r="H903" s="8"/>
      <c r="I903" s="8">
        <v>109</v>
      </c>
      <c r="J903" s="217">
        <f t="shared" si="140"/>
        <v>5.396039603960396E-2</v>
      </c>
      <c r="K903" s="209">
        <f>112.861442505133*1.15*1.35*1.2</f>
        <v>210.26086738706275</v>
      </c>
      <c r="L903" s="202">
        <f t="shared" si="145"/>
        <v>46.257390825153806</v>
      </c>
      <c r="M903" s="202">
        <v>87.60869474460948</v>
      </c>
      <c r="N903" s="202">
        <v>15.333860369609853</v>
      </c>
      <c r="O903" s="10">
        <f>K903+L903+M903+N903</f>
        <v>359.46081332643587</v>
      </c>
      <c r="P903" s="69">
        <f>O903/F903</f>
        <v>0.10691556269189967</v>
      </c>
    </row>
    <row r="904" spans="1:16" x14ac:dyDescent="0.35">
      <c r="A904" s="9">
        <f t="shared" si="144"/>
        <v>41</v>
      </c>
      <c r="B904" s="207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C904+D904+E904</f>
        <v>2885.8</v>
      </c>
      <c r="G904" s="8"/>
      <c r="H904" s="8"/>
      <c r="I904" s="8">
        <v>78</v>
      </c>
      <c r="J904" s="217">
        <f t="shared" si="140"/>
        <v>3.8613861386138613E-2</v>
      </c>
      <c r="K904" s="209">
        <f>80.7632340862423*1.15*1.35*1.2</f>
        <v>150.46190510266939</v>
      </c>
      <c r="L904" s="202">
        <f t="shared" si="145"/>
        <v>33.101619122587266</v>
      </c>
      <c r="M904" s="202">
        <v>62.692460459445584</v>
      </c>
      <c r="N904" s="202">
        <v>10.972854209445584</v>
      </c>
      <c r="O904" s="10">
        <f>K904+L904+M904+N904</f>
        <v>257.22883889414783</v>
      </c>
      <c r="P904" s="69">
        <f>O904/F904</f>
        <v>8.9136058941765822E-2</v>
      </c>
    </row>
    <row r="905" spans="1:16" ht="18" x14ac:dyDescent="0.4">
      <c r="A905" s="9"/>
      <c r="B905" s="17" t="s">
        <v>1698</v>
      </c>
      <c r="C905" s="13">
        <f>SUM(C864:C904)</f>
        <v>180124.45999999996</v>
      </c>
      <c r="D905" s="13">
        <f t="shared" ref="D905" si="147">SUM(D864:D904)</f>
        <v>1050.4299999999998</v>
      </c>
      <c r="E905" s="13">
        <f t="shared" ref="E905:O905" si="148">SUM(E864:E904)</f>
        <v>987.39999999999986</v>
      </c>
      <c r="F905" s="13">
        <f t="shared" si="148"/>
        <v>182162.28999999998</v>
      </c>
      <c r="G905" s="298">
        <f t="shared" si="148"/>
        <v>7</v>
      </c>
      <c r="H905" s="298">
        <f t="shared" si="148"/>
        <v>6</v>
      </c>
      <c r="I905" s="298">
        <f t="shared" si="148"/>
        <v>2007</v>
      </c>
      <c r="J905" s="229">
        <f t="shared" si="148"/>
        <v>1.0000000000000002</v>
      </c>
      <c r="K905" s="199">
        <f t="shared" si="148"/>
        <v>4245.820718034287</v>
      </c>
      <c r="L905" s="199">
        <f t="shared" si="148"/>
        <v>934.08055796754309</v>
      </c>
      <c r="M905" s="341">
        <f t="shared" si="148"/>
        <v>1730.0294924405889</v>
      </c>
      <c r="N905" s="199">
        <f t="shared" si="148"/>
        <v>246.71760689939944</v>
      </c>
      <c r="O905" s="199">
        <f t="shared" si="148"/>
        <v>7156.648375341817</v>
      </c>
      <c r="P905" s="82">
        <f>O905/F905</f>
        <v>3.9287211284738562E-2</v>
      </c>
    </row>
    <row r="906" spans="1:16" ht="18" x14ac:dyDescent="0.4">
      <c r="A906" s="9"/>
      <c r="B906" s="7" t="s">
        <v>311</v>
      </c>
      <c r="C906" s="8"/>
      <c r="D906" s="8"/>
      <c r="E906" s="8"/>
      <c r="F906" s="8"/>
      <c r="G906" s="8"/>
      <c r="H906" s="8"/>
      <c r="I906" s="330">
        <v>2020</v>
      </c>
      <c r="J906" s="195"/>
      <c r="K906" s="195"/>
      <c r="L906" s="202">
        <f t="shared" si="145"/>
        <v>0</v>
      </c>
      <c r="M906" s="202"/>
      <c r="N906" s="195"/>
      <c r="O906" s="8"/>
      <c r="P906" s="11"/>
    </row>
    <row r="907" spans="1:16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 t="shared" ref="F907:F961" si="149">C907+D907+E907</f>
        <v>209.7</v>
      </c>
      <c r="G907" s="8"/>
      <c r="H907" s="8"/>
      <c r="I907" s="8">
        <v>4</v>
      </c>
      <c r="J907" s="217">
        <f>2/4332*(I907+H907+G907)</f>
        <v>1.8467220683287165E-3</v>
      </c>
      <c r="K907" s="209">
        <f t="shared" ref="K907:K964" si="150">J907*$K$2</f>
        <v>7.906648199445983</v>
      </c>
      <c r="L907" s="202">
        <f t="shared" si="145"/>
        <v>1.7394626038781162</v>
      </c>
      <c r="M907" s="202">
        <v>3.3964005537609596</v>
      </c>
      <c r="N907" s="202">
        <v>0.4962245359891353</v>
      </c>
      <c r="O907" s="10">
        <f t="shared" ref="O907:O969" si="151">K907+L907+M907+N907</f>
        <v>13.538735893074193</v>
      </c>
      <c r="P907" s="11">
        <f t="shared" ref="P907:P969" si="152">O907/F907</f>
        <v>6.4562402923577469E-2</v>
      </c>
    </row>
    <row r="908" spans="1:16" x14ac:dyDescent="0.35">
      <c r="A908" s="9">
        <f t="shared" ref="A908:A971" si="153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149"/>
        <v>306</v>
      </c>
      <c r="G908" s="8"/>
      <c r="H908" s="8"/>
      <c r="I908" s="8">
        <v>8</v>
      </c>
      <c r="J908" s="217">
        <f t="shared" ref="J908:J971" si="154">2/4332*(I908+H908+G908)</f>
        <v>3.6934441366574329E-3</v>
      </c>
      <c r="K908" s="209">
        <f t="shared" si="150"/>
        <v>15.813296398891966</v>
      </c>
      <c r="L908" s="202">
        <f t="shared" si="145"/>
        <v>3.4789252077562325</v>
      </c>
      <c r="M908" s="202">
        <v>6.7928011075219192</v>
      </c>
      <c r="N908" s="202">
        <v>0.99244907197827059</v>
      </c>
      <c r="O908" s="10">
        <f t="shared" si="151"/>
        <v>27.077471786148386</v>
      </c>
      <c r="P908" s="11">
        <f t="shared" si="152"/>
        <v>8.8488469889373811E-2</v>
      </c>
    </row>
    <row r="909" spans="1:16" x14ac:dyDescent="0.35">
      <c r="A909" s="9">
        <f t="shared" si="153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149"/>
        <v>419.5</v>
      </c>
      <c r="G909" s="8"/>
      <c r="H909" s="8"/>
      <c r="I909" s="8">
        <v>8</v>
      </c>
      <c r="J909" s="217">
        <f t="shared" si="154"/>
        <v>3.6934441366574329E-3</v>
      </c>
      <c r="K909" s="209">
        <f t="shared" si="150"/>
        <v>15.813296398891966</v>
      </c>
      <c r="L909" s="202">
        <f t="shared" si="145"/>
        <v>3.4789252077562325</v>
      </c>
      <c r="M909" s="202">
        <v>6.7928011075219192</v>
      </c>
      <c r="N909" s="202">
        <v>0.99244907197827059</v>
      </c>
      <c r="O909" s="10">
        <f t="shared" si="151"/>
        <v>27.077471786148386</v>
      </c>
      <c r="P909" s="11">
        <f t="shared" si="152"/>
        <v>6.4547012601068862E-2</v>
      </c>
    </row>
    <row r="910" spans="1:16" x14ac:dyDescent="0.35">
      <c r="A910" s="9">
        <f t="shared" si="153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149"/>
        <v>734.75</v>
      </c>
      <c r="G910" s="8"/>
      <c r="H910" s="8"/>
      <c r="I910" s="8">
        <v>20</v>
      </c>
      <c r="J910" s="217">
        <f t="shared" si="154"/>
        <v>9.2336103416435829E-3</v>
      </c>
      <c r="K910" s="209">
        <f t="shared" si="150"/>
        <v>39.533240997229917</v>
      </c>
      <c r="L910" s="202">
        <f t="shared" si="145"/>
        <v>8.6973130193905828</v>
      </c>
      <c r="M910" s="202">
        <v>16.982002768804797</v>
      </c>
      <c r="N910" s="202">
        <v>2.4811226799456763</v>
      </c>
      <c r="O910" s="10">
        <f t="shared" si="151"/>
        <v>67.693679465370977</v>
      </c>
      <c r="P910" s="11">
        <f t="shared" si="152"/>
        <v>9.2131581443172475E-2</v>
      </c>
    </row>
    <row r="911" spans="1:16" x14ac:dyDescent="0.35">
      <c r="A911" s="9">
        <f t="shared" si="153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149"/>
        <v>737</v>
      </c>
      <c r="G911" s="8"/>
      <c r="H911" s="8"/>
      <c r="I911" s="8">
        <v>17</v>
      </c>
      <c r="J911" s="217">
        <f t="shared" si="154"/>
        <v>7.8485687903970449E-3</v>
      </c>
      <c r="K911" s="209">
        <f t="shared" si="150"/>
        <v>33.603254847645424</v>
      </c>
      <c r="L911" s="202">
        <f t="shared" si="145"/>
        <v>7.3927160664819933</v>
      </c>
      <c r="M911" s="202">
        <v>14.434702353484081</v>
      </c>
      <c r="N911" s="202">
        <v>2.1089542779538251</v>
      </c>
      <c r="O911" s="10">
        <f t="shared" si="151"/>
        <v>57.539627545565324</v>
      </c>
      <c r="P911" s="11">
        <f t="shared" si="152"/>
        <v>7.8072764647985515E-2</v>
      </c>
    </row>
    <row r="912" spans="1:16" x14ac:dyDescent="0.35">
      <c r="A912" s="9">
        <f t="shared" si="153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149"/>
        <v>839.8</v>
      </c>
      <c r="G912" s="8"/>
      <c r="H912" s="8"/>
      <c r="I912" s="8">
        <v>13</v>
      </c>
      <c r="J912" s="217">
        <f t="shared" si="154"/>
        <v>6.0018467220683287E-3</v>
      </c>
      <c r="K912" s="209">
        <f t="shared" si="150"/>
        <v>25.696606648199445</v>
      </c>
      <c r="L912" s="202">
        <f t="shared" si="145"/>
        <v>5.6532534626038782</v>
      </c>
      <c r="M912" s="202">
        <v>11.03830179972312</v>
      </c>
      <c r="N912" s="202">
        <v>1.6127297419646898</v>
      </c>
      <c r="O912" s="10">
        <f t="shared" si="151"/>
        <v>44.000891652491134</v>
      </c>
      <c r="P912" s="11">
        <f t="shared" si="152"/>
        <v>5.2394488750287134E-2</v>
      </c>
    </row>
    <row r="913" spans="1:16" x14ac:dyDescent="0.35">
      <c r="A913" s="9">
        <f t="shared" si="153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149"/>
        <v>410.1</v>
      </c>
      <c r="G913" s="8"/>
      <c r="H913" s="8"/>
      <c r="I913" s="8">
        <v>8</v>
      </c>
      <c r="J913" s="217">
        <f t="shared" si="154"/>
        <v>3.6934441366574329E-3</v>
      </c>
      <c r="K913" s="209">
        <f t="shared" si="150"/>
        <v>15.813296398891966</v>
      </c>
      <c r="L913" s="202">
        <f t="shared" si="145"/>
        <v>3.4789252077562325</v>
      </c>
      <c r="M913" s="202">
        <v>6.7928011075219192</v>
      </c>
      <c r="N913" s="202">
        <v>0.99244907197827059</v>
      </c>
      <c r="O913" s="10">
        <f t="shared" si="151"/>
        <v>27.077471786148386</v>
      </c>
      <c r="P913" s="11">
        <f t="shared" si="152"/>
        <v>6.6026510085706869E-2</v>
      </c>
    </row>
    <row r="914" spans="1:16" x14ac:dyDescent="0.35">
      <c r="A914" s="9">
        <f t="shared" si="153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149"/>
        <v>364.6</v>
      </c>
      <c r="G914" s="8"/>
      <c r="H914" s="8"/>
      <c r="I914" s="8">
        <v>8</v>
      </c>
      <c r="J914" s="217">
        <f t="shared" si="154"/>
        <v>3.6934441366574329E-3</v>
      </c>
      <c r="K914" s="209">
        <f t="shared" si="150"/>
        <v>15.813296398891966</v>
      </c>
      <c r="L914" s="202">
        <f t="shared" si="145"/>
        <v>3.4789252077562325</v>
      </c>
      <c r="M914" s="202">
        <v>6.7928011075219192</v>
      </c>
      <c r="N914" s="202">
        <v>0.99244907197827059</v>
      </c>
      <c r="O914" s="10">
        <f t="shared" si="151"/>
        <v>27.077471786148386</v>
      </c>
      <c r="P914" s="11">
        <f t="shared" si="152"/>
        <v>7.4266241870950045E-2</v>
      </c>
    </row>
    <row r="915" spans="1:16" x14ac:dyDescent="0.35">
      <c r="A915" s="9">
        <f t="shared" si="153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149"/>
        <v>753.65</v>
      </c>
      <c r="G915" s="8"/>
      <c r="H915" s="8"/>
      <c r="I915" s="8">
        <v>14</v>
      </c>
      <c r="J915" s="217">
        <f t="shared" si="154"/>
        <v>6.4635272391505077E-3</v>
      </c>
      <c r="K915" s="209">
        <f t="shared" si="150"/>
        <v>27.673268698060941</v>
      </c>
      <c r="L915" s="202">
        <f t="shared" si="145"/>
        <v>6.0881191135734074</v>
      </c>
      <c r="M915" s="202">
        <v>11.887401938163359</v>
      </c>
      <c r="N915" s="202">
        <v>1.7367858759619736</v>
      </c>
      <c r="O915" s="10">
        <f t="shared" si="151"/>
        <v>47.385575625759678</v>
      </c>
      <c r="P915" s="11">
        <f t="shared" si="152"/>
        <v>6.2874776920002234E-2</v>
      </c>
    </row>
    <row r="916" spans="1:16" x14ac:dyDescent="0.35">
      <c r="A916" s="9">
        <f t="shared" si="153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149"/>
        <v>769.2</v>
      </c>
      <c r="G916" s="8"/>
      <c r="H916" s="8"/>
      <c r="I916" s="8">
        <v>16</v>
      </c>
      <c r="J916" s="217">
        <f t="shared" si="154"/>
        <v>7.3868882733148658E-3</v>
      </c>
      <c r="K916" s="209">
        <f t="shared" si="150"/>
        <v>31.626592797783932</v>
      </c>
      <c r="L916" s="202">
        <f t="shared" si="145"/>
        <v>6.957850415512465</v>
      </c>
      <c r="M916" s="202">
        <v>13.585602215043838</v>
      </c>
      <c r="N916" s="202">
        <v>1.9848981439565412</v>
      </c>
      <c r="O916" s="10">
        <f t="shared" si="151"/>
        <v>54.154943572296773</v>
      </c>
      <c r="P916" s="11">
        <f t="shared" si="152"/>
        <v>7.0404242813698351E-2</v>
      </c>
    </row>
    <row r="917" spans="1:16" x14ac:dyDescent="0.35">
      <c r="A917" s="9">
        <f t="shared" si="153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149"/>
        <v>373.5</v>
      </c>
      <c r="G917" s="8"/>
      <c r="H917" s="8"/>
      <c r="I917" s="8">
        <v>8</v>
      </c>
      <c r="J917" s="217">
        <f t="shared" si="154"/>
        <v>3.6934441366574329E-3</v>
      </c>
      <c r="K917" s="209">
        <f t="shared" si="150"/>
        <v>15.813296398891966</v>
      </c>
      <c r="L917" s="202">
        <f t="shared" si="145"/>
        <v>3.4789252077562325</v>
      </c>
      <c r="M917" s="202">
        <v>6.7928011075219192</v>
      </c>
      <c r="N917" s="202">
        <v>0.99244907197827059</v>
      </c>
      <c r="O917" s="10">
        <f t="shared" si="151"/>
        <v>27.077471786148386</v>
      </c>
      <c r="P917" s="11">
        <f t="shared" si="152"/>
        <v>7.2496577740691792E-2</v>
      </c>
    </row>
    <row r="918" spans="1:16" x14ac:dyDescent="0.35">
      <c r="A918" s="9">
        <f t="shared" si="153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149"/>
        <v>331.8</v>
      </c>
      <c r="G918" s="8"/>
      <c r="H918" s="8"/>
      <c r="I918" s="8">
        <v>8</v>
      </c>
      <c r="J918" s="217">
        <f t="shared" si="154"/>
        <v>3.6934441366574329E-3</v>
      </c>
      <c r="K918" s="209">
        <f t="shared" si="150"/>
        <v>15.813296398891966</v>
      </c>
      <c r="L918" s="202">
        <f t="shared" si="145"/>
        <v>3.4789252077562325</v>
      </c>
      <c r="M918" s="202">
        <v>6.7928011075219192</v>
      </c>
      <c r="N918" s="202">
        <v>0.99244907197827059</v>
      </c>
      <c r="O918" s="10">
        <f t="shared" si="151"/>
        <v>27.077471786148386</v>
      </c>
      <c r="P918" s="11">
        <f t="shared" si="152"/>
        <v>8.1607811290380902E-2</v>
      </c>
    </row>
    <row r="919" spans="1:16" x14ac:dyDescent="0.35">
      <c r="A919" s="9">
        <f t="shared" si="153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49"/>
        <v>4787.4799999999996</v>
      </c>
      <c r="G919" s="8"/>
      <c r="H919" s="8"/>
      <c r="I919" s="8">
        <v>80</v>
      </c>
      <c r="J919" s="217">
        <f t="shared" si="154"/>
        <v>3.6934441366574332E-2</v>
      </c>
      <c r="K919" s="209">
        <f t="shared" si="150"/>
        <v>158.13296398891967</v>
      </c>
      <c r="L919" s="202">
        <f t="shared" si="145"/>
        <v>34.789252077562331</v>
      </c>
      <c r="M919" s="202">
        <v>67.928011075219189</v>
      </c>
      <c r="N919" s="202">
        <v>9.924490719782705</v>
      </c>
      <c r="O919" s="10">
        <f t="shared" si="151"/>
        <v>270.77471786148391</v>
      </c>
      <c r="P919" s="11">
        <f t="shared" si="152"/>
        <v>5.655892408145495E-2</v>
      </c>
    </row>
    <row r="920" spans="1:16" x14ac:dyDescent="0.35">
      <c r="A920" s="9">
        <f t="shared" si="153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149"/>
        <v>186.8</v>
      </c>
      <c r="G920" s="8"/>
      <c r="H920" s="8"/>
      <c r="I920" s="8">
        <v>4</v>
      </c>
      <c r="J920" s="217">
        <f t="shared" si="154"/>
        <v>1.8467220683287165E-3</v>
      </c>
      <c r="K920" s="209">
        <f t="shared" si="150"/>
        <v>7.906648199445983</v>
      </c>
      <c r="L920" s="202">
        <f t="shared" si="145"/>
        <v>1.7394626038781162</v>
      </c>
      <c r="M920" s="202">
        <v>3.3964005537609596</v>
      </c>
      <c r="N920" s="202">
        <v>0.4962245359891353</v>
      </c>
      <c r="O920" s="10">
        <f t="shared" si="151"/>
        <v>13.538735893074193</v>
      </c>
      <c r="P920" s="11">
        <f t="shared" si="152"/>
        <v>7.2477172875129503E-2</v>
      </c>
    </row>
    <row r="921" spans="1:16" x14ac:dyDescent="0.35">
      <c r="A921" s="9">
        <f t="shared" si="153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149"/>
        <v>196.8</v>
      </c>
      <c r="G921" s="8"/>
      <c r="H921" s="8"/>
      <c r="I921" s="8">
        <v>4</v>
      </c>
      <c r="J921" s="217">
        <f t="shared" si="154"/>
        <v>1.8467220683287165E-3</v>
      </c>
      <c r="K921" s="209">
        <f t="shared" si="150"/>
        <v>7.906648199445983</v>
      </c>
      <c r="L921" s="202">
        <f t="shared" si="145"/>
        <v>1.7394626038781162</v>
      </c>
      <c r="M921" s="202">
        <v>3.3964005537609596</v>
      </c>
      <c r="N921" s="202">
        <v>0.4962245359891353</v>
      </c>
      <c r="O921" s="10">
        <f t="shared" si="151"/>
        <v>13.538735893074193</v>
      </c>
      <c r="P921" s="11">
        <f t="shared" si="152"/>
        <v>6.8794389700580244E-2</v>
      </c>
    </row>
    <row r="922" spans="1:16" x14ac:dyDescent="0.35">
      <c r="A922" s="9">
        <f t="shared" si="153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149"/>
        <v>144.1</v>
      </c>
      <c r="G922" s="8"/>
      <c r="H922" s="8"/>
      <c r="I922" s="8">
        <v>4</v>
      </c>
      <c r="J922" s="217">
        <f t="shared" si="154"/>
        <v>1.8467220683287165E-3</v>
      </c>
      <c r="K922" s="209">
        <f t="shared" si="150"/>
        <v>7.906648199445983</v>
      </c>
      <c r="L922" s="202">
        <f t="shared" si="145"/>
        <v>1.7394626038781162</v>
      </c>
      <c r="M922" s="202">
        <v>3.3964005537609596</v>
      </c>
      <c r="N922" s="202">
        <v>0.4962245359891353</v>
      </c>
      <c r="O922" s="10">
        <f t="shared" si="151"/>
        <v>13.538735893074193</v>
      </c>
      <c r="P922" s="11">
        <f t="shared" si="152"/>
        <v>9.395375359524076E-2</v>
      </c>
    </row>
    <row r="923" spans="1:16" x14ac:dyDescent="0.35">
      <c r="A923" s="9">
        <f t="shared" si="153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149"/>
        <v>194.1</v>
      </c>
      <c r="G923" s="8"/>
      <c r="H923" s="8"/>
      <c r="I923" s="8">
        <v>4</v>
      </c>
      <c r="J923" s="217">
        <f t="shared" si="154"/>
        <v>1.8467220683287165E-3</v>
      </c>
      <c r="K923" s="209">
        <f t="shared" si="150"/>
        <v>7.906648199445983</v>
      </c>
      <c r="L923" s="202">
        <f t="shared" si="145"/>
        <v>1.7394626038781162</v>
      </c>
      <c r="M923" s="202">
        <v>3.3964005537609596</v>
      </c>
      <c r="N923" s="202">
        <v>0.4962245359891353</v>
      </c>
      <c r="O923" s="10">
        <f t="shared" si="151"/>
        <v>13.538735893074193</v>
      </c>
      <c r="P923" s="11">
        <f t="shared" si="152"/>
        <v>6.9751344116817077E-2</v>
      </c>
    </row>
    <row r="924" spans="1:16" x14ac:dyDescent="0.35">
      <c r="A924" s="9">
        <f t="shared" si="153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149"/>
        <v>130.5</v>
      </c>
      <c r="G924" s="8"/>
      <c r="H924" s="8"/>
      <c r="I924" s="8">
        <v>3</v>
      </c>
      <c r="J924" s="217">
        <f t="shared" si="154"/>
        <v>1.3850415512465374E-3</v>
      </c>
      <c r="K924" s="209">
        <f t="shared" si="150"/>
        <v>5.9299861495844874</v>
      </c>
      <c r="L924" s="202">
        <f t="shared" ref="L924:L978" si="155">K924*0.22</f>
        <v>1.3045969529085872</v>
      </c>
      <c r="M924" s="202">
        <v>2.5473004153207199</v>
      </c>
      <c r="N924" s="202">
        <v>0.37216840199185153</v>
      </c>
      <c r="O924" s="10">
        <f t="shared" si="151"/>
        <v>10.154051919805646</v>
      </c>
      <c r="P924" s="11">
        <f t="shared" si="152"/>
        <v>7.7808826971690767E-2</v>
      </c>
    </row>
    <row r="925" spans="1:16" x14ac:dyDescent="0.35">
      <c r="A925" s="9">
        <f t="shared" si="153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149"/>
        <v>137.6</v>
      </c>
      <c r="G925" s="8"/>
      <c r="H925" s="8"/>
      <c r="I925" s="8">
        <v>4</v>
      </c>
      <c r="J925" s="217">
        <f t="shared" si="154"/>
        <v>1.8467220683287165E-3</v>
      </c>
      <c r="K925" s="209">
        <f t="shared" si="150"/>
        <v>7.906648199445983</v>
      </c>
      <c r="L925" s="202">
        <f t="shared" si="155"/>
        <v>1.7394626038781162</v>
      </c>
      <c r="M925" s="202">
        <v>3.3964005537609596</v>
      </c>
      <c r="N925" s="202">
        <v>0.4962245359891353</v>
      </c>
      <c r="O925" s="10">
        <f t="shared" si="151"/>
        <v>13.538735893074193</v>
      </c>
      <c r="P925" s="11">
        <f t="shared" si="152"/>
        <v>9.8391975967108969E-2</v>
      </c>
    </row>
    <row r="926" spans="1:16" x14ac:dyDescent="0.35">
      <c r="A926" s="9">
        <f t="shared" si="153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149"/>
        <v>136.69999999999999</v>
      </c>
      <c r="G926" s="8"/>
      <c r="H926" s="8"/>
      <c r="I926" s="8">
        <v>4</v>
      </c>
      <c r="J926" s="217">
        <f t="shared" si="154"/>
        <v>1.8467220683287165E-3</v>
      </c>
      <c r="K926" s="209">
        <f t="shared" si="150"/>
        <v>7.906648199445983</v>
      </c>
      <c r="L926" s="202">
        <f t="shared" si="155"/>
        <v>1.7394626038781162</v>
      </c>
      <c r="M926" s="202">
        <v>3.3964005537609596</v>
      </c>
      <c r="N926" s="202">
        <v>0.4962245359891353</v>
      </c>
      <c r="O926" s="10">
        <f t="shared" si="151"/>
        <v>13.538735893074193</v>
      </c>
      <c r="P926" s="11">
        <f t="shared" si="152"/>
        <v>9.9039765128560303E-2</v>
      </c>
    </row>
    <row r="927" spans="1:16" x14ac:dyDescent="0.35">
      <c r="A927" s="9">
        <f t="shared" si="153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149"/>
        <v>221.2</v>
      </c>
      <c r="G927" s="8"/>
      <c r="H927" s="8"/>
      <c r="I927" s="8">
        <v>4</v>
      </c>
      <c r="J927" s="217">
        <f t="shared" si="154"/>
        <v>1.8467220683287165E-3</v>
      </c>
      <c r="K927" s="209">
        <f t="shared" si="150"/>
        <v>7.906648199445983</v>
      </c>
      <c r="L927" s="202">
        <f t="shared" si="155"/>
        <v>1.7394626038781162</v>
      </c>
      <c r="M927" s="202">
        <v>3.3964005537609596</v>
      </c>
      <c r="N927" s="202">
        <v>0.4962245359891353</v>
      </c>
      <c r="O927" s="10">
        <f t="shared" si="151"/>
        <v>13.538735893074193</v>
      </c>
      <c r="P927" s="11">
        <f t="shared" si="152"/>
        <v>6.1205858467785687E-2</v>
      </c>
    </row>
    <row r="928" spans="1:16" x14ac:dyDescent="0.35">
      <c r="A928" s="9">
        <f t="shared" si="153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149"/>
        <v>275.3</v>
      </c>
      <c r="G928" s="8"/>
      <c r="H928" s="8"/>
      <c r="I928" s="8">
        <v>3</v>
      </c>
      <c r="J928" s="217">
        <f t="shared" si="154"/>
        <v>1.3850415512465374E-3</v>
      </c>
      <c r="K928" s="209">
        <f t="shared" si="150"/>
        <v>5.9299861495844874</v>
      </c>
      <c r="L928" s="202">
        <f t="shared" si="155"/>
        <v>1.3045969529085872</v>
      </c>
      <c r="M928" s="202">
        <v>2.5473004153207199</v>
      </c>
      <c r="N928" s="202">
        <v>0.37216840199185153</v>
      </c>
      <c r="O928" s="10">
        <f t="shared" si="151"/>
        <v>10.154051919805646</v>
      </c>
      <c r="P928" s="11">
        <f t="shared" si="152"/>
        <v>3.6883588520906813E-2</v>
      </c>
    </row>
    <row r="929" spans="1:16" x14ac:dyDescent="0.35">
      <c r="A929" s="9">
        <f t="shared" si="153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149"/>
        <v>332.45</v>
      </c>
      <c r="G929" s="8"/>
      <c r="H929" s="8"/>
      <c r="I929" s="8">
        <v>4</v>
      </c>
      <c r="J929" s="217">
        <f t="shared" si="154"/>
        <v>1.8467220683287165E-3</v>
      </c>
      <c r="K929" s="209">
        <f t="shared" si="150"/>
        <v>7.906648199445983</v>
      </c>
      <c r="L929" s="202">
        <f t="shared" si="155"/>
        <v>1.7394626038781162</v>
      </c>
      <c r="M929" s="202">
        <v>3.3964005537609596</v>
      </c>
      <c r="N929" s="202">
        <v>0.4962245359891353</v>
      </c>
      <c r="O929" s="10">
        <f t="shared" si="151"/>
        <v>13.538735893074193</v>
      </c>
      <c r="P929" s="11">
        <f t="shared" si="152"/>
        <v>4.0724126614751673E-2</v>
      </c>
    </row>
    <row r="930" spans="1:16" x14ac:dyDescent="0.35">
      <c r="A930" s="9">
        <f t="shared" si="153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149"/>
        <v>94.6</v>
      </c>
      <c r="G930" s="8"/>
      <c r="H930" s="8"/>
      <c r="I930" s="8">
        <v>0</v>
      </c>
      <c r="J930" s="217">
        <f t="shared" si="154"/>
        <v>0</v>
      </c>
      <c r="K930" s="209">
        <f t="shared" si="150"/>
        <v>0</v>
      </c>
      <c r="L930" s="202">
        <f t="shared" si="155"/>
        <v>0</v>
      </c>
      <c r="M930" s="202">
        <v>0</v>
      </c>
      <c r="N930" s="202">
        <v>0.24811226799456765</v>
      </c>
      <c r="O930" s="10">
        <f t="shared" si="151"/>
        <v>0.24811226799456765</v>
      </c>
      <c r="P930" s="11">
        <f t="shared" si="152"/>
        <v>2.6227512472998694E-3</v>
      </c>
    </row>
    <row r="931" spans="1:16" x14ac:dyDescent="0.35">
      <c r="A931" s="9">
        <f t="shared" si="153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149"/>
        <v>208</v>
      </c>
      <c r="G931" s="8"/>
      <c r="H931" s="8"/>
      <c r="I931" s="8">
        <v>0</v>
      </c>
      <c r="J931" s="217">
        <f t="shared" si="154"/>
        <v>0</v>
      </c>
      <c r="K931" s="209">
        <f t="shared" si="150"/>
        <v>0</v>
      </c>
      <c r="L931" s="202">
        <f t="shared" si="155"/>
        <v>0</v>
      </c>
      <c r="M931" s="202">
        <v>0</v>
      </c>
      <c r="N931" s="202">
        <v>0</v>
      </c>
      <c r="O931" s="10">
        <f t="shared" si="151"/>
        <v>0</v>
      </c>
      <c r="P931" s="11">
        <f t="shared" si="152"/>
        <v>0</v>
      </c>
    </row>
    <row r="932" spans="1:16" x14ac:dyDescent="0.35">
      <c r="A932" s="9">
        <f t="shared" si="153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149"/>
        <v>141</v>
      </c>
      <c r="G932" s="8"/>
      <c r="H932" s="8"/>
      <c r="I932" s="8">
        <v>4</v>
      </c>
      <c r="J932" s="217">
        <f t="shared" si="154"/>
        <v>1.8467220683287165E-3</v>
      </c>
      <c r="K932" s="209">
        <f t="shared" si="150"/>
        <v>7.906648199445983</v>
      </c>
      <c r="L932" s="202">
        <f t="shared" si="155"/>
        <v>1.7394626038781162</v>
      </c>
      <c r="M932" s="202">
        <v>3.3964005537609596</v>
      </c>
      <c r="N932" s="202">
        <v>0</v>
      </c>
      <c r="O932" s="10">
        <f t="shared" si="151"/>
        <v>13.042511357085058</v>
      </c>
      <c r="P932" s="11">
        <f t="shared" si="152"/>
        <v>9.2500080546702543E-2</v>
      </c>
    </row>
    <row r="933" spans="1:16" x14ac:dyDescent="0.35">
      <c r="A933" s="9">
        <f t="shared" si="153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149"/>
        <v>382.3</v>
      </c>
      <c r="G933" s="8"/>
      <c r="H933" s="8"/>
      <c r="I933" s="8">
        <v>8</v>
      </c>
      <c r="J933" s="217">
        <f t="shared" si="154"/>
        <v>3.6934441366574329E-3</v>
      </c>
      <c r="K933" s="209">
        <f t="shared" si="150"/>
        <v>15.813296398891966</v>
      </c>
      <c r="L933" s="202">
        <f t="shared" si="155"/>
        <v>3.4789252077562325</v>
      </c>
      <c r="M933" s="202">
        <v>6.7928011075219192</v>
      </c>
      <c r="N933" s="202">
        <v>0.99244907197827059</v>
      </c>
      <c r="O933" s="10">
        <f t="shared" si="151"/>
        <v>27.077471786148386</v>
      </c>
      <c r="P933" s="11">
        <f t="shared" si="152"/>
        <v>7.082781006055032E-2</v>
      </c>
    </row>
    <row r="934" spans="1:16" x14ac:dyDescent="0.35">
      <c r="A934" s="9">
        <f t="shared" si="153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149"/>
        <v>377.25</v>
      </c>
      <c r="G934" s="8"/>
      <c r="H934" s="8"/>
      <c r="I934" s="8">
        <v>9</v>
      </c>
      <c r="J934" s="217">
        <f t="shared" si="154"/>
        <v>4.1551246537396124E-3</v>
      </c>
      <c r="K934" s="209">
        <f t="shared" si="150"/>
        <v>17.789958448753463</v>
      </c>
      <c r="L934" s="202">
        <f t="shared" si="155"/>
        <v>3.9137908587257617</v>
      </c>
      <c r="M934" s="202">
        <v>7.6419012459621598</v>
      </c>
      <c r="N934" s="202">
        <v>1.1165052059755545</v>
      </c>
      <c r="O934" s="10">
        <f t="shared" si="151"/>
        <v>30.462155759416937</v>
      </c>
      <c r="P934" s="11">
        <f t="shared" si="152"/>
        <v>8.0747927791694998E-2</v>
      </c>
    </row>
    <row r="935" spans="1:16" x14ac:dyDescent="0.35">
      <c r="A935" s="9">
        <f t="shared" si="153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149"/>
        <v>1464.75</v>
      </c>
      <c r="G935" s="8"/>
      <c r="H935" s="8"/>
      <c r="I935" s="8">
        <v>21</v>
      </c>
      <c r="J935" s="217">
        <f t="shared" si="154"/>
        <v>9.6952908587257611E-3</v>
      </c>
      <c r="K935" s="209">
        <f t="shared" si="150"/>
        <v>41.509903047091406</v>
      </c>
      <c r="L935" s="202">
        <f t="shared" si="155"/>
        <v>9.1321786703601102</v>
      </c>
      <c r="M935" s="202">
        <v>17.83110290724504</v>
      </c>
      <c r="N935" s="202">
        <v>2.6051788139429601</v>
      </c>
      <c r="O935" s="10">
        <f t="shared" si="151"/>
        <v>71.078363438639514</v>
      </c>
      <c r="P935" s="11">
        <f t="shared" si="152"/>
        <v>4.8525935100624348E-2</v>
      </c>
    </row>
    <row r="936" spans="1:16" x14ac:dyDescent="0.35">
      <c r="A936" s="9">
        <f t="shared" si="153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149"/>
        <v>363</v>
      </c>
      <c r="G936" s="8"/>
      <c r="H936" s="8"/>
      <c r="I936" s="8">
        <v>8</v>
      </c>
      <c r="J936" s="217">
        <f t="shared" si="154"/>
        <v>3.6934441366574329E-3</v>
      </c>
      <c r="K936" s="209">
        <f t="shared" si="150"/>
        <v>15.813296398891966</v>
      </c>
      <c r="L936" s="202">
        <f t="shared" si="155"/>
        <v>3.4789252077562325</v>
      </c>
      <c r="M936" s="202">
        <v>6.7928011075219192</v>
      </c>
      <c r="N936" s="202">
        <v>0.99244907197827059</v>
      </c>
      <c r="O936" s="10">
        <f t="shared" si="151"/>
        <v>27.077471786148386</v>
      </c>
      <c r="P936" s="11">
        <f t="shared" si="152"/>
        <v>7.4593586187736607E-2</v>
      </c>
    </row>
    <row r="937" spans="1:16" x14ac:dyDescent="0.35">
      <c r="A937" s="9">
        <f t="shared" si="153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149"/>
        <v>356.7</v>
      </c>
      <c r="G937" s="8"/>
      <c r="H937" s="8"/>
      <c r="I937" s="8">
        <v>8</v>
      </c>
      <c r="J937" s="217">
        <f t="shared" si="154"/>
        <v>3.6934441366574329E-3</v>
      </c>
      <c r="K937" s="209">
        <f t="shared" si="150"/>
        <v>15.813296398891966</v>
      </c>
      <c r="L937" s="202">
        <f t="shared" si="155"/>
        <v>3.4789252077562325</v>
      </c>
      <c r="M937" s="202">
        <v>6.7928011075219192</v>
      </c>
      <c r="N937" s="202">
        <v>0.99244907197827059</v>
      </c>
      <c r="O937" s="10">
        <f t="shared" si="151"/>
        <v>27.077471786148386</v>
      </c>
      <c r="P937" s="11">
        <f t="shared" si="152"/>
        <v>7.5911050704088559E-2</v>
      </c>
    </row>
    <row r="938" spans="1:16" x14ac:dyDescent="0.35">
      <c r="A938" s="9">
        <f t="shared" si="153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49"/>
        <v>3174</v>
      </c>
      <c r="G938" s="8"/>
      <c r="H938" s="8"/>
      <c r="I938" s="8">
        <v>120</v>
      </c>
      <c r="J938" s="217">
        <f t="shared" si="154"/>
        <v>5.5401662049861494E-2</v>
      </c>
      <c r="K938" s="209">
        <f t="shared" si="150"/>
        <v>237.19944598337949</v>
      </c>
      <c r="L938" s="202">
        <f t="shared" si="155"/>
        <v>52.183878116343486</v>
      </c>
      <c r="M938" s="202">
        <v>101.8920166128288</v>
      </c>
      <c r="N938" s="202">
        <v>14.88673607967406</v>
      </c>
      <c r="O938" s="10">
        <f t="shared" si="151"/>
        <v>406.16207679222583</v>
      </c>
      <c r="P938" s="11">
        <f t="shared" si="152"/>
        <v>0.12796536760939692</v>
      </c>
    </row>
    <row r="939" spans="1:16" x14ac:dyDescent="0.35">
      <c r="A939" s="9">
        <f t="shared" si="153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49"/>
        <v>7564.79</v>
      </c>
      <c r="G939" s="8"/>
      <c r="H939" s="8"/>
      <c r="I939" s="8">
        <v>144</v>
      </c>
      <c r="J939" s="217">
        <f t="shared" si="154"/>
        <v>6.6481994459833799E-2</v>
      </c>
      <c r="K939" s="209">
        <f t="shared" si="150"/>
        <v>284.63933518005541</v>
      </c>
      <c r="L939" s="202">
        <f t="shared" si="155"/>
        <v>62.620653739612187</v>
      </c>
      <c r="M939" s="202">
        <v>122.27041993539456</v>
      </c>
      <c r="N939" s="202">
        <v>17.864083295608872</v>
      </c>
      <c r="O939" s="10">
        <f t="shared" si="151"/>
        <v>487.394492150671</v>
      </c>
      <c r="P939" s="11">
        <f t="shared" si="152"/>
        <v>6.4429348620473406E-2</v>
      </c>
    </row>
    <row r="940" spans="1:16" x14ac:dyDescent="0.35">
      <c r="A940" s="9">
        <f t="shared" si="153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49"/>
        <v>7586.48</v>
      </c>
      <c r="G940" s="8"/>
      <c r="H940" s="8"/>
      <c r="I940" s="8">
        <v>144</v>
      </c>
      <c r="J940" s="217">
        <f t="shared" si="154"/>
        <v>6.6481994459833799E-2</v>
      </c>
      <c r="K940" s="209">
        <f t="shared" si="150"/>
        <v>284.63933518005541</v>
      </c>
      <c r="L940" s="202">
        <f t="shared" si="155"/>
        <v>62.620653739612187</v>
      </c>
      <c r="M940" s="202">
        <v>122.27041993539456</v>
      </c>
      <c r="N940" s="202">
        <v>17.864083295608872</v>
      </c>
      <c r="O940" s="10">
        <f t="shared" si="151"/>
        <v>487.394492150671</v>
      </c>
      <c r="P940" s="11">
        <f t="shared" si="152"/>
        <v>6.4245142958351042E-2</v>
      </c>
    </row>
    <row r="941" spans="1:16" x14ac:dyDescent="0.35">
      <c r="A941" s="9">
        <f t="shared" si="153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49"/>
        <v>4003.9</v>
      </c>
      <c r="G941" s="8"/>
      <c r="H941" s="8"/>
      <c r="I941" s="8">
        <v>72</v>
      </c>
      <c r="J941" s="217">
        <f t="shared" si="154"/>
        <v>3.3240997229916899E-2</v>
      </c>
      <c r="K941" s="209">
        <f t="shared" si="150"/>
        <v>142.31966759002771</v>
      </c>
      <c r="L941" s="202">
        <f t="shared" si="155"/>
        <v>31.310326869806094</v>
      </c>
      <c r="M941" s="202">
        <v>61.135209967697278</v>
      </c>
      <c r="N941" s="202">
        <v>8.9320416478044358</v>
      </c>
      <c r="O941" s="10">
        <f t="shared" si="151"/>
        <v>243.6972460753355</v>
      </c>
      <c r="P941" s="11">
        <f t="shared" si="152"/>
        <v>6.0864968174863379E-2</v>
      </c>
    </row>
    <row r="942" spans="1:16" x14ac:dyDescent="0.35">
      <c r="A942" s="9">
        <f t="shared" si="153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49"/>
        <v>3984.06</v>
      </c>
      <c r="G942" s="8">
        <v>1</v>
      </c>
      <c r="H942" s="8"/>
      <c r="I942" s="8">
        <v>72</v>
      </c>
      <c r="J942" s="217">
        <f t="shared" si="154"/>
        <v>3.3702677746999074E-2</v>
      </c>
      <c r="K942" s="209">
        <f t="shared" si="150"/>
        <v>144.29632963988917</v>
      </c>
      <c r="L942" s="202">
        <f t="shared" si="155"/>
        <v>31.745192520775618</v>
      </c>
      <c r="M942" s="202">
        <v>61.984310106137514</v>
      </c>
      <c r="N942" s="202">
        <v>8.9320416478044358</v>
      </c>
      <c r="O942" s="10">
        <f t="shared" si="151"/>
        <v>246.95787391460672</v>
      </c>
      <c r="P942" s="11">
        <f t="shared" si="152"/>
        <v>6.198648461986183E-2</v>
      </c>
    </row>
    <row r="943" spans="1:16" x14ac:dyDescent="0.35">
      <c r="A943" s="9">
        <f t="shared" si="153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149"/>
        <v>82.8</v>
      </c>
      <c r="G943" s="8"/>
      <c r="H943" s="8"/>
      <c r="I943" s="8">
        <v>2</v>
      </c>
      <c r="J943" s="217">
        <f t="shared" si="154"/>
        <v>9.2336103416435823E-4</v>
      </c>
      <c r="K943" s="209">
        <f t="shared" si="150"/>
        <v>3.9533240997229915</v>
      </c>
      <c r="L943" s="202">
        <f t="shared" si="155"/>
        <v>0.86973130193905812</v>
      </c>
      <c r="M943" s="202">
        <v>1.6982002768804798</v>
      </c>
      <c r="N943" s="202">
        <v>0.24811226799456765</v>
      </c>
      <c r="O943" s="10">
        <f t="shared" si="151"/>
        <v>6.7693679465370966</v>
      </c>
      <c r="P943" s="11">
        <f t="shared" si="152"/>
        <v>8.1755651528225809E-2</v>
      </c>
    </row>
    <row r="944" spans="1:16" x14ac:dyDescent="0.35">
      <c r="A944" s="9">
        <f t="shared" si="153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149"/>
        <v>334.8</v>
      </c>
      <c r="G944" s="8"/>
      <c r="H944" s="8"/>
      <c r="I944" s="8">
        <v>8</v>
      </c>
      <c r="J944" s="217">
        <f t="shared" si="154"/>
        <v>3.6934441366574329E-3</v>
      </c>
      <c r="K944" s="209">
        <f t="shared" si="150"/>
        <v>15.813296398891966</v>
      </c>
      <c r="L944" s="202">
        <f t="shared" si="155"/>
        <v>3.4789252077562325</v>
      </c>
      <c r="M944" s="202">
        <v>6.7928011075219192</v>
      </c>
      <c r="N944" s="202">
        <v>0.99244907197827059</v>
      </c>
      <c r="O944" s="10">
        <f t="shared" si="151"/>
        <v>27.077471786148386</v>
      </c>
      <c r="P944" s="11">
        <f t="shared" si="152"/>
        <v>8.0876558501040571E-2</v>
      </c>
    </row>
    <row r="945" spans="1:16" x14ac:dyDescent="0.35">
      <c r="A945" s="9">
        <f t="shared" si="153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149"/>
        <v>435.7</v>
      </c>
      <c r="G945" s="8"/>
      <c r="H945" s="8"/>
      <c r="I945" s="8">
        <v>8</v>
      </c>
      <c r="J945" s="217">
        <f t="shared" si="154"/>
        <v>3.6934441366574329E-3</v>
      </c>
      <c r="K945" s="209">
        <f t="shared" si="150"/>
        <v>15.813296398891966</v>
      </c>
      <c r="L945" s="202">
        <f t="shared" si="155"/>
        <v>3.4789252077562325</v>
      </c>
      <c r="M945" s="202">
        <v>6.7928011075219192</v>
      </c>
      <c r="N945" s="202">
        <v>0.99244907197827059</v>
      </c>
      <c r="O945" s="10">
        <f t="shared" si="151"/>
        <v>27.077471786148386</v>
      </c>
      <c r="P945" s="11">
        <f t="shared" si="152"/>
        <v>6.2147054822465887E-2</v>
      </c>
    </row>
    <row r="946" spans="1:16" x14ac:dyDescent="0.35">
      <c r="A946" s="9">
        <f t="shared" si="153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149"/>
        <v>431.1</v>
      </c>
      <c r="G946" s="8"/>
      <c r="H946" s="8"/>
      <c r="I946" s="8">
        <v>8</v>
      </c>
      <c r="J946" s="217">
        <f t="shared" si="154"/>
        <v>3.6934441366574329E-3</v>
      </c>
      <c r="K946" s="209">
        <f t="shared" si="150"/>
        <v>15.813296398891966</v>
      </c>
      <c r="L946" s="202">
        <f t="shared" si="155"/>
        <v>3.4789252077562325</v>
      </c>
      <c r="M946" s="202">
        <v>6.7928011075219192</v>
      </c>
      <c r="N946" s="202">
        <v>0.99244907197827059</v>
      </c>
      <c r="O946" s="10">
        <f t="shared" si="151"/>
        <v>27.077471786148386</v>
      </c>
      <c r="P946" s="11">
        <f t="shared" si="152"/>
        <v>6.2810187395380149E-2</v>
      </c>
    </row>
    <row r="947" spans="1:16" x14ac:dyDescent="0.35">
      <c r="A947" s="9">
        <f t="shared" si="153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149"/>
        <v>174.4</v>
      </c>
      <c r="G947" s="8"/>
      <c r="H947" s="8"/>
      <c r="I947" s="8">
        <v>4</v>
      </c>
      <c r="J947" s="217">
        <f t="shared" si="154"/>
        <v>1.8467220683287165E-3</v>
      </c>
      <c r="K947" s="209">
        <f t="shared" si="150"/>
        <v>7.906648199445983</v>
      </c>
      <c r="L947" s="202">
        <f t="shared" si="155"/>
        <v>1.7394626038781162</v>
      </c>
      <c r="M947" s="202">
        <v>3.3964005537609596</v>
      </c>
      <c r="N947" s="202">
        <v>0.4962245359891353</v>
      </c>
      <c r="O947" s="10">
        <f t="shared" si="151"/>
        <v>13.538735893074193</v>
      </c>
      <c r="P947" s="11">
        <f t="shared" si="152"/>
        <v>7.7630366359370373E-2</v>
      </c>
    </row>
    <row r="948" spans="1:16" x14ac:dyDescent="0.35">
      <c r="A948" s="9">
        <f t="shared" si="153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149"/>
        <v>345.2</v>
      </c>
      <c r="G948" s="8"/>
      <c r="H948" s="8"/>
      <c r="I948" s="8">
        <v>8</v>
      </c>
      <c r="J948" s="217">
        <f t="shared" si="154"/>
        <v>3.6934441366574329E-3</v>
      </c>
      <c r="K948" s="209">
        <f t="shared" si="150"/>
        <v>15.813296398891966</v>
      </c>
      <c r="L948" s="202">
        <f t="shared" si="155"/>
        <v>3.4789252077562325</v>
      </c>
      <c r="M948" s="202">
        <v>6.7928011075219192</v>
      </c>
      <c r="N948" s="202">
        <v>0.99244907197827059</v>
      </c>
      <c r="O948" s="10">
        <f t="shared" si="151"/>
        <v>27.077471786148386</v>
      </c>
      <c r="P948" s="11">
        <f t="shared" si="152"/>
        <v>7.8439953030557327E-2</v>
      </c>
    </row>
    <row r="949" spans="1:16" x14ac:dyDescent="0.35">
      <c r="A949" s="9">
        <f t="shared" si="153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149"/>
        <v>344.6</v>
      </c>
      <c r="G949" s="8"/>
      <c r="H949" s="8"/>
      <c r="I949" s="8">
        <v>8</v>
      </c>
      <c r="J949" s="217">
        <f t="shared" si="154"/>
        <v>3.6934441366574329E-3</v>
      </c>
      <c r="K949" s="209">
        <f t="shared" si="150"/>
        <v>15.813296398891966</v>
      </c>
      <c r="L949" s="202">
        <f t="shared" si="155"/>
        <v>3.4789252077562325</v>
      </c>
      <c r="M949" s="202">
        <v>6.7928011075219192</v>
      </c>
      <c r="N949" s="202">
        <v>0.99244907197827059</v>
      </c>
      <c r="O949" s="10">
        <f t="shared" si="151"/>
        <v>27.077471786148386</v>
      </c>
      <c r="P949" s="11">
        <f t="shared" si="152"/>
        <v>7.8576528688764899E-2</v>
      </c>
    </row>
    <row r="950" spans="1:16" x14ac:dyDescent="0.35">
      <c r="A950" s="9">
        <f t="shared" si="153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149"/>
        <v>332.1</v>
      </c>
      <c r="G950" s="8"/>
      <c r="H950" s="8"/>
      <c r="I950" s="8">
        <v>8</v>
      </c>
      <c r="J950" s="217">
        <f t="shared" si="154"/>
        <v>3.6934441366574329E-3</v>
      </c>
      <c r="K950" s="209">
        <f t="shared" si="150"/>
        <v>15.813296398891966</v>
      </c>
      <c r="L950" s="202">
        <f t="shared" si="155"/>
        <v>3.4789252077562325</v>
      </c>
      <c r="M950" s="202">
        <v>6.7928011075219192</v>
      </c>
      <c r="N950" s="202">
        <v>0.99244907197827059</v>
      </c>
      <c r="O950" s="10">
        <f t="shared" si="151"/>
        <v>27.077471786148386</v>
      </c>
      <c r="P950" s="11">
        <f t="shared" si="152"/>
        <v>8.1534091496983999E-2</v>
      </c>
    </row>
    <row r="951" spans="1:16" x14ac:dyDescent="0.35">
      <c r="A951" s="9">
        <f t="shared" si="153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149"/>
        <v>335.1</v>
      </c>
      <c r="G951" s="8"/>
      <c r="H951" s="8"/>
      <c r="I951" s="8">
        <v>8</v>
      </c>
      <c r="J951" s="217">
        <f t="shared" si="154"/>
        <v>3.6934441366574329E-3</v>
      </c>
      <c r="K951" s="209">
        <f t="shared" si="150"/>
        <v>15.813296398891966</v>
      </c>
      <c r="L951" s="202">
        <f t="shared" si="155"/>
        <v>3.4789252077562325</v>
      </c>
      <c r="M951" s="202">
        <v>6.7928011075219192</v>
      </c>
      <c r="N951" s="202">
        <v>0.99244907197827059</v>
      </c>
      <c r="O951" s="10">
        <f t="shared" si="151"/>
        <v>27.077471786148386</v>
      </c>
      <c r="P951" s="11">
        <f t="shared" si="152"/>
        <v>8.0804153345712879E-2</v>
      </c>
    </row>
    <row r="952" spans="1:16" x14ac:dyDescent="0.35">
      <c r="A952" s="9">
        <f t="shared" si="153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149"/>
        <v>326.89999999999998</v>
      </c>
      <c r="G952" s="8"/>
      <c r="H952" s="8"/>
      <c r="I952" s="8">
        <v>8</v>
      </c>
      <c r="J952" s="217">
        <f t="shared" si="154"/>
        <v>3.6934441366574329E-3</v>
      </c>
      <c r="K952" s="209">
        <f t="shared" si="150"/>
        <v>15.813296398891966</v>
      </c>
      <c r="L952" s="202">
        <f t="shared" si="155"/>
        <v>3.4789252077562325</v>
      </c>
      <c r="M952" s="202">
        <v>6.7928011075219192</v>
      </c>
      <c r="N952" s="202">
        <v>0.99244907197827059</v>
      </c>
      <c r="O952" s="10">
        <f t="shared" si="151"/>
        <v>27.077471786148386</v>
      </c>
      <c r="P952" s="11">
        <f t="shared" si="152"/>
        <v>8.2831054714433736E-2</v>
      </c>
    </row>
    <row r="953" spans="1:16" x14ac:dyDescent="0.35">
      <c r="A953" s="9">
        <f t="shared" si="153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149"/>
        <v>199</v>
      </c>
      <c r="G953" s="8"/>
      <c r="H953" s="8"/>
      <c r="I953" s="8">
        <v>4</v>
      </c>
      <c r="J953" s="217">
        <f t="shared" si="154"/>
        <v>1.8467220683287165E-3</v>
      </c>
      <c r="K953" s="209">
        <f t="shared" si="150"/>
        <v>7.906648199445983</v>
      </c>
      <c r="L953" s="202">
        <f t="shared" si="155"/>
        <v>1.7394626038781162</v>
      </c>
      <c r="M953" s="202">
        <v>3.3964005537609596</v>
      </c>
      <c r="N953" s="202">
        <v>0.4962245359891353</v>
      </c>
      <c r="O953" s="10">
        <f t="shared" si="151"/>
        <v>13.538735893074193</v>
      </c>
      <c r="P953" s="11">
        <f t="shared" si="152"/>
        <v>6.8033848708915545E-2</v>
      </c>
    </row>
    <row r="954" spans="1:16" x14ac:dyDescent="0.35">
      <c r="A954" s="9">
        <f t="shared" si="153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149"/>
        <v>242.5</v>
      </c>
      <c r="G954" s="8"/>
      <c r="H954" s="8"/>
      <c r="I954" s="8">
        <v>3</v>
      </c>
      <c r="J954" s="217">
        <f t="shared" si="154"/>
        <v>1.3850415512465374E-3</v>
      </c>
      <c r="K954" s="209">
        <f t="shared" si="150"/>
        <v>5.9299861495844874</v>
      </c>
      <c r="L954" s="202">
        <f t="shared" si="155"/>
        <v>1.3045969529085872</v>
      </c>
      <c r="M954" s="202">
        <v>2.5473004153207199</v>
      </c>
      <c r="N954" s="202">
        <v>0.37216840199185153</v>
      </c>
      <c r="O954" s="10">
        <f t="shared" si="151"/>
        <v>10.154051919805646</v>
      </c>
      <c r="P954" s="11">
        <f t="shared" si="152"/>
        <v>4.187237905074493E-2</v>
      </c>
    </row>
    <row r="955" spans="1:16" x14ac:dyDescent="0.35">
      <c r="A955" s="9">
        <f t="shared" si="153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149"/>
        <v>312.5</v>
      </c>
      <c r="G955" s="8"/>
      <c r="H955" s="8"/>
      <c r="I955" s="8">
        <v>8</v>
      </c>
      <c r="J955" s="217">
        <f t="shared" si="154"/>
        <v>3.6934441366574329E-3</v>
      </c>
      <c r="K955" s="209">
        <f t="shared" si="150"/>
        <v>15.813296398891966</v>
      </c>
      <c r="L955" s="202">
        <f t="shared" si="155"/>
        <v>3.4789252077562325</v>
      </c>
      <c r="M955" s="202">
        <v>6.7928011075219192</v>
      </c>
      <c r="N955" s="202">
        <v>0.99244907197827059</v>
      </c>
      <c r="O955" s="10">
        <f t="shared" si="151"/>
        <v>27.077471786148386</v>
      </c>
      <c r="P955" s="11">
        <f t="shared" si="152"/>
        <v>8.6647909715674834E-2</v>
      </c>
    </row>
    <row r="956" spans="1:16" x14ac:dyDescent="0.35">
      <c r="A956" s="9">
        <f t="shared" si="153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49"/>
        <v>4184.29</v>
      </c>
      <c r="G956" s="8"/>
      <c r="H956" s="8">
        <v>1</v>
      </c>
      <c r="I956" s="8">
        <v>83</v>
      </c>
      <c r="J956" s="217">
        <f t="shared" si="154"/>
        <v>3.8781163434903045E-2</v>
      </c>
      <c r="K956" s="209">
        <f t="shared" si="150"/>
        <v>166.03961218836562</v>
      </c>
      <c r="L956" s="202">
        <f t="shared" si="155"/>
        <v>36.528714681440441</v>
      </c>
      <c r="M956" s="202">
        <v>71.324411628980158</v>
      </c>
      <c r="N956" s="202">
        <v>10.420715255771841</v>
      </c>
      <c r="O956" s="10">
        <f t="shared" si="151"/>
        <v>284.31345375455805</v>
      </c>
      <c r="P956" s="11">
        <f t="shared" si="152"/>
        <v>6.7947836730857095E-2</v>
      </c>
    </row>
    <row r="957" spans="1:16" x14ac:dyDescent="0.35">
      <c r="A957" s="9">
        <f t="shared" si="153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149"/>
        <v>429.5</v>
      </c>
      <c r="G957" s="8"/>
      <c r="H957" s="8"/>
      <c r="I957" s="8">
        <v>8</v>
      </c>
      <c r="J957" s="217">
        <f t="shared" si="154"/>
        <v>3.6934441366574329E-3</v>
      </c>
      <c r="K957" s="209">
        <f t="shared" si="150"/>
        <v>15.813296398891966</v>
      </c>
      <c r="L957" s="202">
        <f t="shared" si="155"/>
        <v>3.4789252077562325</v>
      </c>
      <c r="M957" s="202">
        <v>6.7928011075219192</v>
      </c>
      <c r="N957" s="202">
        <v>0.99244907197827059</v>
      </c>
      <c r="O957" s="10">
        <f t="shared" si="151"/>
        <v>27.077471786148386</v>
      </c>
      <c r="P957" s="11">
        <f t="shared" si="152"/>
        <v>6.3044171795456086E-2</v>
      </c>
    </row>
    <row r="958" spans="1:16" x14ac:dyDescent="0.35">
      <c r="A958" s="9">
        <f t="shared" si="153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149"/>
        <v>313</v>
      </c>
      <c r="G958" s="8"/>
      <c r="H958" s="8"/>
      <c r="I958" s="8">
        <v>8</v>
      </c>
      <c r="J958" s="217">
        <f t="shared" si="154"/>
        <v>3.6934441366574329E-3</v>
      </c>
      <c r="K958" s="209">
        <f t="shared" si="150"/>
        <v>15.813296398891966</v>
      </c>
      <c r="L958" s="202">
        <f t="shared" si="155"/>
        <v>3.4789252077562325</v>
      </c>
      <c r="M958" s="202">
        <v>6.7928011075219192</v>
      </c>
      <c r="N958" s="202">
        <v>0.99244907197827059</v>
      </c>
      <c r="O958" s="10">
        <f t="shared" si="151"/>
        <v>27.077471786148386</v>
      </c>
      <c r="P958" s="11">
        <f t="shared" si="152"/>
        <v>8.6509494524435737E-2</v>
      </c>
    </row>
    <row r="959" spans="1:16" x14ac:dyDescent="0.35">
      <c r="A959" s="9">
        <f t="shared" si="153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149"/>
        <v>348.9</v>
      </c>
      <c r="G959" s="8"/>
      <c r="H959" s="8"/>
      <c r="I959" s="8">
        <v>8</v>
      </c>
      <c r="J959" s="217">
        <f t="shared" si="154"/>
        <v>3.6934441366574329E-3</v>
      </c>
      <c r="K959" s="209">
        <f t="shared" si="150"/>
        <v>15.813296398891966</v>
      </c>
      <c r="L959" s="202">
        <f t="shared" si="155"/>
        <v>3.4789252077562325</v>
      </c>
      <c r="M959" s="202">
        <v>6.7928011075219192</v>
      </c>
      <c r="N959" s="202">
        <v>0.99244907197827059</v>
      </c>
      <c r="O959" s="10">
        <f t="shared" si="151"/>
        <v>27.077471786148386</v>
      </c>
      <c r="P959" s="11">
        <f t="shared" si="152"/>
        <v>7.7608116326020035E-2</v>
      </c>
    </row>
    <row r="960" spans="1:16" x14ac:dyDescent="0.35">
      <c r="A960" s="9">
        <f t="shared" si="153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149"/>
        <v>345</v>
      </c>
      <c r="G960" s="8"/>
      <c r="H960" s="8"/>
      <c r="I960" s="8">
        <v>8</v>
      </c>
      <c r="J960" s="217">
        <f t="shared" si="154"/>
        <v>3.6934441366574329E-3</v>
      </c>
      <c r="K960" s="209">
        <f t="shared" si="150"/>
        <v>15.813296398891966</v>
      </c>
      <c r="L960" s="202">
        <f t="shared" si="155"/>
        <v>3.4789252077562325</v>
      </c>
      <c r="M960" s="202">
        <v>6.7928011075219192</v>
      </c>
      <c r="N960" s="202">
        <v>0.99244907197827059</v>
      </c>
      <c r="O960" s="10">
        <f t="shared" si="151"/>
        <v>27.077471786148386</v>
      </c>
      <c r="P960" s="11">
        <f t="shared" si="152"/>
        <v>7.8485425467096775E-2</v>
      </c>
    </row>
    <row r="961" spans="1:16" x14ac:dyDescent="0.35">
      <c r="A961" s="9">
        <f t="shared" si="153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149"/>
        <v>139.5</v>
      </c>
      <c r="G961" s="8"/>
      <c r="H961" s="8"/>
      <c r="I961" s="8">
        <v>5</v>
      </c>
      <c r="J961" s="217">
        <f t="shared" si="154"/>
        <v>2.3084025854108957E-3</v>
      </c>
      <c r="K961" s="209">
        <f t="shared" si="150"/>
        <v>9.8833102493074794</v>
      </c>
      <c r="L961" s="202">
        <f t="shared" si="155"/>
        <v>2.1743282548476457</v>
      </c>
      <c r="M961" s="202">
        <v>4.2455006922011993</v>
      </c>
      <c r="N961" s="202">
        <v>0.62028066998641906</v>
      </c>
      <c r="O961" s="10">
        <f t="shared" si="151"/>
        <v>16.923419866342744</v>
      </c>
      <c r="P961" s="11">
        <f t="shared" si="152"/>
        <v>0.12131483775156089</v>
      </c>
    </row>
    <row r="962" spans="1:16" x14ac:dyDescent="0.35">
      <c r="A962" s="9">
        <f t="shared" si="153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 t="shared" ref="F962:F1008" si="156">C962+D962+E962</f>
        <v>70.400000000000006</v>
      </c>
      <c r="G962" s="8"/>
      <c r="H962" s="8"/>
      <c r="I962" s="8">
        <v>3</v>
      </c>
      <c r="J962" s="217">
        <f t="shared" si="154"/>
        <v>1.3850415512465374E-3</v>
      </c>
      <c r="K962" s="209">
        <f t="shared" si="150"/>
        <v>5.9299861495844874</v>
      </c>
      <c r="L962" s="202">
        <f t="shared" si="155"/>
        <v>1.3045969529085872</v>
      </c>
      <c r="M962" s="202">
        <v>2.5473004153207199</v>
      </c>
      <c r="N962" s="202">
        <v>0.37216840199185153</v>
      </c>
      <c r="O962" s="10">
        <f t="shared" si="151"/>
        <v>10.154051919805646</v>
      </c>
      <c r="P962" s="11">
        <f t="shared" si="152"/>
        <v>0.14423369204269382</v>
      </c>
    </row>
    <row r="963" spans="1:16" x14ac:dyDescent="0.35">
      <c r="A963" s="9">
        <f t="shared" si="153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 t="shared" si="156"/>
        <v>126.1</v>
      </c>
      <c r="G963" s="8"/>
      <c r="H963" s="8"/>
      <c r="I963" s="8">
        <v>4</v>
      </c>
      <c r="J963" s="217">
        <f t="shared" si="154"/>
        <v>1.8467220683287165E-3</v>
      </c>
      <c r="K963" s="209">
        <f t="shared" si="150"/>
        <v>7.906648199445983</v>
      </c>
      <c r="L963" s="202">
        <f t="shared" si="155"/>
        <v>1.7394626038781162</v>
      </c>
      <c r="M963" s="202">
        <v>3.3964005537609596</v>
      </c>
      <c r="N963" s="202">
        <v>0.4962245359891353</v>
      </c>
      <c r="O963" s="10">
        <f t="shared" si="151"/>
        <v>13.538735893074193</v>
      </c>
      <c r="P963" s="11">
        <f t="shared" si="152"/>
        <v>0.10736507448908957</v>
      </c>
    </row>
    <row r="964" spans="1:16" x14ac:dyDescent="0.35">
      <c r="A964" s="9">
        <f t="shared" si="153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 t="shared" si="156"/>
        <v>165.8</v>
      </c>
      <c r="G964" s="8"/>
      <c r="H964" s="8"/>
      <c r="I964" s="8">
        <v>4</v>
      </c>
      <c r="J964" s="217">
        <f t="shared" si="154"/>
        <v>1.8467220683287165E-3</v>
      </c>
      <c r="K964" s="209">
        <f t="shared" si="150"/>
        <v>7.906648199445983</v>
      </c>
      <c r="L964" s="202">
        <f t="shared" si="155"/>
        <v>1.7394626038781162</v>
      </c>
      <c r="M964" s="202">
        <v>3.3964005537609596</v>
      </c>
      <c r="N964" s="202">
        <v>0.4962245359891353</v>
      </c>
      <c r="O964" s="10">
        <f t="shared" si="151"/>
        <v>13.538735893074193</v>
      </c>
      <c r="P964" s="11">
        <f t="shared" si="152"/>
        <v>8.1657031924452311E-2</v>
      </c>
    </row>
    <row r="965" spans="1:16" x14ac:dyDescent="0.35">
      <c r="A965" s="9">
        <f t="shared" si="153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si="156"/>
        <v>100.4</v>
      </c>
      <c r="G965" s="8"/>
      <c r="H965" s="8"/>
      <c r="I965" s="8">
        <v>4</v>
      </c>
      <c r="J965" s="217">
        <f t="shared" si="154"/>
        <v>1.8467220683287165E-3</v>
      </c>
      <c r="K965" s="209">
        <f t="shared" ref="K965:K1019" si="157">J965*$K$2</f>
        <v>7.906648199445983</v>
      </c>
      <c r="L965" s="202">
        <f t="shared" si="155"/>
        <v>1.7394626038781162</v>
      </c>
      <c r="M965" s="202">
        <v>3.3964005537609596</v>
      </c>
      <c r="N965" s="202">
        <v>0.4962245359891353</v>
      </c>
      <c r="O965" s="10">
        <f t="shared" si="151"/>
        <v>13.538735893074193</v>
      </c>
      <c r="P965" s="11">
        <f t="shared" si="152"/>
        <v>0.13484796706249197</v>
      </c>
    </row>
    <row r="966" spans="1:16" x14ac:dyDescent="0.35">
      <c r="A966" s="9">
        <f t="shared" si="153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156"/>
        <v>102.7</v>
      </c>
      <c r="G966" s="8"/>
      <c r="H966" s="8"/>
      <c r="I966" s="8">
        <v>3</v>
      </c>
      <c r="J966" s="217">
        <f t="shared" si="154"/>
        <v>1.3850415512465374E-3</v>
      </c>
      <c r="K966" s="209">
        <f t="shared" si="157"/>
        <v>5.9299861495844874</v>
      </c>
      <c r="L966" s="202">
        <f t="shared" si="155"/>
        <v>1.3045969529085872</v>
      </c>
      <c r="M966" s="202">
        <v>2.5473004153207199</v>
      </c>
      <c r="N966" s="202">
        <v>0</v>
      </c>
      <c r="O966" s="10">
        <f t="shared" si="151"/>
        <v>9.7818835178137942</v>
      </c>
      <c r="P966" s="11">
        <f t="shared" si="152"/>
        <v>9.524716180928719E-2</v>
      </c>
    </row>
    <row r="967" spans="1:16" x14ac:dyDescent="0.35">
      <c r="A967" s="9">
        <f t="shared" si="153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156"/>
        <v>84.9</v>
      </c>
      <c r="G967" s="8"/>
      <c r="H967" s="8"/>
      <c r="I967" s="8">
        <v>3</v>
      </c>
      <c r="J967" s="217">
        <f t="shared" si="154"/>
        <v>1.3850415512465374E-3</v>
      </c>
      <c r="K967" s="209">
        <f t="shared" si="157"/>
        <v>5.9299861495844874</v>
      </c>
      <c r="L967" s="202">
        <f t="shared" si="155"/>
        <v>1.3045969529085872</v>
      </c>
      <c r="M967" s="202">
        <v>2.5473004153207199</v>
      </c>
      <c r="N967" s="202">
        <v>0.37216840199185153</v>
      </c>
      <c r="O967" s="10">
        <f t="shared" si="151"/>
        <v>10.154051919805646</v>
      </c>
      <c r="P967" s="11">
        <f t="shared" si="152"/>
        <v>0.11960014039818193</v>
      </c>
    </row>
    <row r="968" spans="1:16" x14ac:dyDescent="0.35">
      <c r="A968" s="9">
        <f t="shared" si="153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156"/>
        <v>97.9</v>
      </c>
      <c r="G968" s="8"/>
      <c r="H968" s="8"/>
      <c r="I968" s="8">
        <v>3</v>
      </c>
      <c r="J968" s="217">
        <f t="shared" si="154"/>
        <v>1.3850415512465374E-3</v>
      </c>
      <c r="K968" s="209">
        <f t="shared" si="157"/>
        <v>5.9299861495844874</v>
      </c>
      <c r="L968" s="202">
        <f t="shared" si="155"/>
        <v>1.3045969529085872</v>
      </c>
      <c r="M968" s="202">
        <v>2.5473004153207199</v>
      </c>
      <c r="N968" s="202">
        <v>0.37216840199185153</v>
      </c>
      <c r="O968" s="10">
        <f t="shared" si="151"/>
        <v>10.154051919805646</v>
      </c>
      <c r="P968" s="11">
        <f t="shared" si="152"/>
        <v>0.10371861000822927</v>
      </c>
    </row>
    <row r="969" spans="1:16" x14ac:dyDescent="0.35">
      <c r="A969" s="9">
        <f t="shared" si="153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156"/>
        <v>65.099999999999994</v>
      </c>
      <c r="G969" s="8"/>
      <c r="H969" s="8"/>
      <c r="I969" s="8">
        <v>2</v>
      </c>
      <c r="J969" s="217">
        <f t="shared" si="154"/>
        <v>9.2336103416435823E-4</v>
      </c>
      <c r="K969" s="209">
        <f t="shared" si="157"/>
        <v>3.9533240997229915</v>
      </c>
      <c r="L969" s="202">
        <f t="shared" si="155"/>
        <v>0.86973130193905812</v>
      </c>
      <c r="M969" s="202">
        <v>1.6982002768804798</v>
      </c>
      <c r="N969" s="202">
        <v>0.24811226799456765</v>
      </c>
      <c r="O969" s="10">
        <f t="shared" si="151"/>
        <v>6.7693679465370966</v>
      </c>
      <c r="P969" s="11">
        <f t="shared" si="152"/>
        <v>0.10398414664419504</v>
      </c>
    </row>
    <row r="970" spans="1:16" x14ac:dyDescent="0.35">
      <c r="A970" s="9">
        <f t="shared" si="153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156"/>
        <v>185</v>
      </c>
      <c r="G970" s="8"/>
      <c r="H970" s="8"/>
      <c r="I970" s="8">
        <v>7</v>
      </c>
      <c r="J970" s="217">
        <f t="shared" si="154"/>
        <v>3.2317636195752539E-3</v>
      </c>
      <c r="K970" s="209">
        <f t="shared" si="157"/>
        <v>13.83663434903047</v>
      </c>
      <c r="L970" s="202">
        <f t="shared" si="155"/>
        <v>3.0440595567867037</v>
      </c>
      <c r="M970" s="202">
        <v>5.9437009690816796</v>
      </c>
      <c r="N970" s="202">
        <v>0.86839293798098682</v>
      </c>
      <c r="O970" s="10">
        <f t="shared" ref="O970:O1032" si="158">K970+L970+M970+N970</f>
        <v>23.692787812879839</v>
      </c>
      <c r="P970" s="11">
        <f t="shared" ref="P970:P1032" si="159">O970/F970</f>
        <v>0.12806912331286399</v>
      </c>
    </row>
    <row r="971" spans="1:16" x14ac:dyDescent="0.35">
      <c r="A971" s="9">
        <f t="shared" si="153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156"/>
        <v>527.4</v>
      </c>
      <c r="G971" s="8"/>
      <c r="H971" s="8"/>
      <c r="I971" s="8">
        <v>12</v>
      </c>
      <c r="J971" s="217">
        <f t="shared" si="154"/>
        <v>5.5401662049861496E-3</v>
      </c>
      <c r="K971" s="209">
        <f t="shared" si="157"/>
        <v>23.71994459833795</v>
      </c>
      <c r="L971" s="202">
        <f t="shared" si="155"/>
        <v>5.2183878116343489</v>
      </c>
      <c r="M971" s="202">
        <v>10.18920166128288</v>
      </c>
      <c r="N971" s="202">
        <v>1.4886736079674061</v>
      </c>
      <c r="O971" s="10">
        <f t="shared" si="158"/>
        <v>40.616207679222583</v>
      </c>
      <c r="P971" s="11">
        <f t="shared" si="159"/>
        <v>7.7012149562424317E-2</v>
      </c>
    </row>
    <row r="972" spans="1:16" x14ac:dyDescent="0.35">
      <c r="A972" s="9">
        <f t="shared" ref="A972:A1035" si="160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156"/>
        <v>520.9</v>
      </c>
      <c r="G972" s="8"/>
      <c r="H972" s="8"/>
      <c r="I972" s="8">
        <v>12</v>
      </c>
      <c r="J972" s="217">
        <f t="shared" ref="J972:J1035" si="161">2/4332*(I972+H972+G972)</f>
        <v>5.5401662049861496E-3</v>
      </c>
      <c r="K972" s="209">
        <f t="shared" si="157"/>
        <v>23.71994459833795</v>
      </c>
      <c r="L972" s="202">
        <f t="shared" si="155"/>
        <v>5.2183878116343489</v>
      </c>
      <c r="M972" s="202">
        <v>10.18920166128288</v>
      </c>
      <c r="N972" s="202">
        <v>1.4886736079674061</v>
      </c>
      <c r="O972" s="10">
        <f t="shared" si="158"/>
        <v>40.616207679222583</v>
      </c>
      <c r="P972" s="11">
        <f t="shared" si="159"/>
        <v>7.7973138182420007E-2</v>
      </c>
    </row>
    <row r="973" spans="1:16" x14ac:dyDescent="0.35">
      <c r="A973" s="9">
        <f t="shared" si="160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156"/>
        <v>308.3</v>
      </c>
      <c r="G973" s="8"/>
      <c r="H973" s="8"/>
      <c r="I973" s="8">
        <v>8</v>
      </c>
      <c r="J973" s="217">
        <f t="shared" si="161"/>
        <v>3.6934441366574329E-3</v>
      </c>
      <c r="K973" s="209">
        <f t="shared" si="157"/>
        <v>15.813296398891966</v>
      </c>
      <c r="L973" s="202">
        <f t="shared" si="155"/>
        <v>3.4789252077562325</v>
      </c>
      <c r="M973" s="202">
        <v>6.7928011075219192</v>
      </c>
      <c r="N973" s="202">
        <v>0.99244907197827059</v>
      </c>
      <c r="O973" s="10">
        <f t="shared" si="158"/>
        <v>27.077471786148386</v>
      </c>
      <c r="P973" s="11">
        <f t="shared" si="159"/>
        <v>8.7828322368304845E-2</v>
      </c>
    </row>
    <row r="974" spans="1:16" x14ac:dyDescent="0.35">
      <c r="A974" s="9">
        <f t="shared" si="160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156"/>
        <v>524.94000000000005</v>
      </c>
      <c r="G974" s="8"/>
      <c r="H974" s="8"/>
      <c r="I974" s="8">
        <v>12</v>
      </c>
      <c r="J974" s="217">
        <f t="shared" si="161"/>
        <v>5.5401662049861496E-3</v>
      </c>
      <c r="K974" s="209">
        <f t="shared" si="157"/>
        <v>23.71994459833795</v>
      </c>
      <c r="L974" s="202">
        <f t="shared" si="155"/>
        <v>5.2183878116343489</v>
      </c>
      <c r="M974" s="202">
        <v>10.18920166128288</v>
      </c>
      <c r="N974" s="202">
        <v>1.4886736079674061</v>
      </c>
      <c r="O974" s="10">
        <f t="shared" si="158"/>
        <v>40.616207679222583</v>
      </c>
      <c r="P974" s="11">
        <f t="shared" si="159"/>
        <v>7.7373047737308229E-2</v>
      </c>
    </row>
    <row r="975" spans="1:16" x14ac:dyDescent="0.35">
      <c r="A975" s="9">
        <f t="shared" si="160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156"/>
        <v>522.54999999999995</v>
      </c>
      <c r="G975" s="8"/>
      <c r="H975" s="8"/>
      <c r="I975" s="8">
        <v>12</v>
      </c>
      <c r="J975" s="217">
        <f t="shared" si="161"/>
        <v>5.5401662049861496E-3</v>
      </c>
      <c r="K975" s="209">
        <f t="shared" si="157"/>
        <v>23.71994459833795</v>
      </c>
      <c r="L975" s="202">
        <f t="shared" si="155"/>
        <v>5.2183878116343489</v>
      </c>
      <c r="M975" s="202">
        <v>10.18920166128288</v>
      </c>
      <c r="N975" s="202">
        <v>1.4886736079674061</v>
      </c>
      <c r="O975" s="10">
        <f t="shared" si="158"/>
        <v>40.616207679222583</v>
      </c>
      <c r="P975" s="11">
        <f t="shared" si="159"/>
        <v>7.7726930780255638E-2</v>
      </c>
    </row>
    <row r="976" spans="1:16" x14ac:dyDescent="0.35">
      <c r="A976" s="9">
        <f t="shared" si="160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156"/>
        <v>315.77999999999997</v>
      </c>
      <c r="G976" s="8"/>
      <c r="H976" s="8"/>
      <c r="I976" s="8">
        <v>8</v>
      </c>
      <c r="J976" s="217">
        <f t="shared" si="161"/>
        <v>3.6934441366574329E-3</v>
      </c>
      <c r="K976" s="209">
        <f t="shared" si="157"/>
        <v>15.813296398891966</v>
      </c>
      <c r="L976" s="202">
        <f t="shared" si="155"/>
        <v>3.4789252077562325</v>
      </c>
      <c r="M976" s="202">
        <v>6.7928011075219192</v>
      </c>
      <c r="N976" s="202">
        <v>0.99244907197827059</v>
      </c>
      <c r="O976" s="10">
        <f t="shared" si="158"/>
        <v>27.077471786148386</v>
      </c>
      <c r="P976" s="11">
        <f t="shared" si="159"/>
        <v>8.574789975979602E-2</v>
      </c>
    </row>
    <row r="977" spans="1:16" x14ac:dyDescent="0.35">
      <c r="A977" s="9">
        <f t="shared" si="160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156"/>
        <v>538.4</v>
      </c>
      <c r="G977" s="8"/>
      <c r="H977" s="8"/>
      <c r="I977" s="8">
        <v>13</v>
      </c>
      <c r="J977" s="217">
        <f t="shared" si="161"/>
        <v>6.0018467220683287E-3</v>
      </c>
      <c r="K977" s="209">
        <f t="shared" si="157"/>
        <v>25.696606648199445</v>
      </c>
      <c r="L977" s="202">
        <f t="shared" si="155"/>
        <v>5.6532534626038782</v>
      </c>
      <c r="M977" s="202">
        <v>11.03830179972312</v>
      </c>
      <c r="N977" s="202">
        <v>1.4886736079674061</v>
      </c>
      <c r="O977" s="10">
        <f t="shared" si="158"/>
        <v>43.876835518493849</v>
      </c>
      <c r="P977" s="11">
        <f t="shared" si="159"/>
        <v>8.1494865376102996E-2</v>
      </c>
    </row>
    <row r="978" spans="1:16" x14ac:dyDescent="0.35">
      <c r="A978" s="9">
        <f t="shared" si="160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156"/>
        <v>509.66</v>
      </c>
      <c r="G978" s="8"/>
      <c r="H978" s="8"/>
      <c r="I978" s="8">
        <v>12</v>
      </c>
      <c r="J978" s="217">
        <f t="shared" si="161"/>
        <v>5.5401662049861496E-3</v>
      </c>
      <c r="K978" s="209">
        <f t="shared" si="157"/>
        <v>23.71994459833795</v>
      </c>
      <c r="L978" s="202">
        <f t="shared" si="155"/>
        <v>5.2183878116343489</v>
      </c>
      <c r="M978" s="202">
        <v>10.18920166128288</v>
      </c>
      <c r="N978" s="202">
        <v>1.4886736079674061</v>
      </c>
      <c r="O978" s="10">
        <f t="shared" si="158"/>
        <v>40.616207679222583</v>
      </c>
      <c r="P978" s="11">
        <f t="shared" si="159"/>
        <v>7.9692751401370679E-2</v>
      </c>
    </row>
    <row r="979" spans="1:16" x14ac:dyDescent="0.35">
      <c r="A979" s="9">
        <f t="shared" si="160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156"/>
        <v>508.2</v>
      </c>
      <c r="G979" s="8"/>
      <c r="H979" s="8"/>
      <c r="I979" s="8">
        <v>12</v>
      </c>
      <c r="J979" s="217">
        <f t="shared" si="161"/>
        <v>5.5401662049861496E-3</v>
      </c>
      <c r="K979" s="209">
        <f t="shared" si="157"/>
        <v>23.71994459833795</v>
      </c>
      <c r="L979" s="202">
        <f t="shared" ref="L979:L1031" si="162">K979*0.22</f>
        <v>5.2183878116343489</v>
      </c>
      <c r="M979" s="202">
        <v>10.18920166128288</v>
      </c>
      <c r="N979" s="202">
        <v>1.4886736079674061</v>
      </c>
      <c r="O979" s="10">
        <f t="shared" si="158"/>
        <v>40.616207679222583</v>
      </c>
      <c r="P979" s="11">
        <f t="shared" si="159"/>
        <v>7.9921699486860648E-2</v>
      </c>
    </row>
    <row r="980" spans="1:16" x14ac:dyDescent="0.35">
      <c r="A980" s="9">
        <f t="shared" si="160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156"/>
        <v>362.92</v>
      </c>
      <c r="G980" s="8"/>
      <c r="H980" s="8"/>
      <c r="I980" s="8">
        <v>8</v>
      </c>
      <c r="J980" s="217">
        <f t="shared" si="161"/>
        <v>3.6934441366574329E-3</v>
      </c>
      <c r="K980" s="209">
        <f t="shared" si="157"/>
        <v>15.813296398891966</v>
      </c>
      <c r="L980" s="202">
        <f t="shared" si="162"/>
        <v>3.4789252077562325</v>
      </c>
      <c r="M980" s="202">
        <v>6.7928011075219192</v>
      </c>
      <c r="N980" s="202">
        <v>0.99244907197827059</v>
      </c>
      <c r="O980" s="10">
        <f t="shared" si="158"/>
        <v>27.077471786148386</v>
      </c>
      <c r="P980" s="11">
        <f t="shared" si="159"/>
        <v>7.4610029169371719E-2</v>
      </c>
    </row>
    <row r="981" spans="1:16" x14ac:dyDescent="0.35">
      <c r="A981" s="9">
        <f t="shared" si="160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156"/>
        <v>507.8</v>
      </c>
      <c r="G981" s="8"/>
      <c r="H981" s="8"/>
      <c r="I981" s="8">
        <v>12</v>
      </c>
      <c r="J981" s="217">
        <f t="shared" si="161"/>
        <v>5.5401662049861496E-3</v>
      </c>
      <c r="K981" s="209">
        <f t="shared" si="157"/>
        <v>23.71994459833795</v>
      </c>
      <c r="L981" s="202">
        <f t="shared" si="162"/>
        <v>5.2183878116343489</v>
      </c>
      <c r="M981" s="202">
        <v>10.18920166128288</v>
      </c>
      <c r="N981" s="202">
        <v>1.4886736079674061</v>
      </c>
      <c r="O981" s="10">
        <f t="shared" si="158"/>
        <v>40.616207679222583</v>
      </c>
      <c r="P981" s="11">
        <f t="shared" si="159"/>
        <v>7.9984654744432018E-2</v>
      </c>
    </row>
    <row r="982" spans="1:16" x14ac:dyDescent="0.35">
      <c r="A982" s="9">
        <f t="shared" si="160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156"/>
        <v>511.64</v>
      </c>
      <c r="G982" s="8"/>
      <c r="H982" s="8"/>
      <c r="I982" s="8">
        <v>12</v>
      </c>
      <c r="J982" s="217">
        <f t="shared" si="161"/>
        <v>5.5401662049861496E-3</v>
      </c>
      <c r="K982" s="209">
        <f t="shared" si="157"/>
        <v>23.71994459833795</v>
      </c>
      <c r="L982" s="202">
        <f t="shared" si="162"/>
        <v>5.2183878116343489</v>
      </c>
      <c r="M982" s="202">
        <v>10.18920166128288</v>
      </c>
      <c r="N982" s="202">
        <v>1.4886736079674061</v>
      </c>
      <c r="O982" s="10">
        <f t="shared" si="158"/>
        <v>40.616207679222583</v>
      </c>
      <c r="P982" s="11">
        <f t="shared" si="159"/>
        <v>7.9384347742988401E-2</v>
      </c>
    </row>
    <row r="983" spans="1:16" x14ac:dyDescent="0.35">
      <c r="A983" s="9">
        <f t="shared" si="160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156"/>
        <v>317.8</v>
      </c>
      <c r="G983" s="8"/>
      <c r="H983" s="8"/>
      <c r="I983" s="8">
        <v>8</v>
      </c>
      <c r="J983" s="217">
        <f t="shared" si="161"/>
        <v>3.6934441366574329E-3</v>
      </c>
      <c r="K983" s="209">
        <f t="shared" si="157"/>
        <v>15.813296398891966</v>
      </c>
      <c r="L983" s="202">
        <f t="shared" si="162"/>
        <v>3.4789252077562325</v>
      </c>
      <c r="M983" s="202">
        <v>6.7928011075219192</v>
      </c>
      <c r="N983" s="202">
        <v>0.99244907197827059</v>
      </c>
      <c r="O983" s="10">
        <f t="shared" si="158"/>
        <v>27.077471786148386</v>
      </c>
      <c r="P983" s="11">
        <f t="shared" si="159"/>
        <v>8.520286905647699E-2</v>
      </c>
    </row>
    <row r="984" spans="1:16" x14ac:dyDescent="0.35">
      <c r="A984" s="9">
        <f t="shared" si="160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156"/>
        <v>514.9</v>
      </c>
      <c r="G984" s="8"/>
      <c r="H984" s="8"/>
      <c r="I984" s="8">
        <v>12</v>
      </c>
      <c r="J984" s="217">
        <f t="shared" si="161"/>
        <v>5.5401662049861496E-3</v>
      </c>
      <c r="K984" s="209">
        <f t="shared" si="157"/>
        <v>23.71994459833795</v>
      </c>
      <c r="L984" s="202">
        <f t="shared" si="162"/>
        <v>5.2183878116343489</v>
      </c>
      <c r="M984" s="202">
        <v>10.18920166128288</v>
      </c>
      <c r="N984" s="202">
        <v>1.4886736079674061</v>
      </c>
      <c r="O984" s="10">
        <f t="shared" si="158"/>
        <v>40.616207679222583</v>
      </c>
      <c r="P984" s="11">
        <f t="shared" si="159"/>
        <v>7.8881739520727495E-2</v>
      </c>
    </row>
    <row r="985" spans="1:16" x14ac:dyDescent="0.35">
      <c r="A985" s="9">
        <f t="shared" si="160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156"/>
        <v>513.5</v>
      </c>
      <c r="G985" s="8"/>
      <c r="H985" s="8"/>
      <c r="I985" s="8">
        <v>12</v>
      </c>
      <c r="J985" s="217">
        <f t="shared" si="161"/>
        <v>5.5401662049861496E-3</v>
      </c>
      <c r="K985" s="209">
        <f t="shared" si="157"/>
        <v>23.71994459833795</v>
      </c>
      <c r="L985" s="202">
        <f t="shared" si="162"/>
        <v>5.2183878116343489</v>
      </c>
      <c r="M985" s="202">
        <v>10.18920166128288</v>
      </c>
      <c r="N985" s="202">
        <v>1.4886736079674061</v>
      </c>
      <c r="O985" s="10">
        <f t="shared" si="158"/>
        <v>40.616207679222583</v>
      </c>
      <c r="P985" s="11">
        <f t="shared" si="159"/>
        <v>7.909680171221535E-2</v>
      </c>
    </row>
    <row r="986" spans="1:16" x14ac:dyDescent="0.35">
      <c r="A986" s="9">
        <f t="shared" si="160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156"/>
        <v>314.7</v>
      </c>
      <c r="G986" s="8"/>
      <c r="H986" s="8"/>
      <c r="I986" s="8">
        <v>8</v>
      </c>
      <c r="J986" s="217">
        <f t="shared" si="161"/>
        <v>3.6934441366574329E-3</v>
      </c>
      <c r="K986" s="209">
        <f t="shared" si="157"/>
        <v>15.813296398891966</v>
      </c>
      <c r="L986" s="202">
        <f t="shared" si="162"/>
        <v>3.4789252077562325</v>
      </c>
      <c r="M986" s="202">
        <v>6.7928011075219192</v>
      </c>
      <c r="N986" s="202">
        <v>0.99244907197827059</v>
      </c>
      <c r="O986" s="10">
        <f t="shared" si="158"/>
        <v>27.077471786148386</v>
      </c>
      <c r="P986" s="11">
        <f t="shared" si="159"/>
        <v>8.6042172819028873E-2</v>
      </c>
    </row>
    <row r="987" spans="1:16" x14ac:dyDescent="0.35">
      <c r="A987" s="9">
        <f t="shared" si="160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156"/>
        <v>368.4</v>
      </c>
      <c r="G987" s="8"/>
      <c r="H987" s="8"/>
      <c r="I987" s="8">
        <v>7</v>
      </c>
      <c r="J987" s="217">
        <f t="shared" si="161"/>
        <v>3.2317636195752539E-3</v>
      </c>
      <c r="K987" s="209">
        <f t="shared" si="157"/>
        <v>13.83663434903047</v>
      </c>
      <c r="L987" s="202">
        <f t="shared" si="162"/>
        <v>3.0440595567867037</v>
      </c>
      <c r="M987" s="202">
        <v>5.9437009690816796</v>
      </c>
      <c r="N987" s="202">
        <v>0.86839293798098682</v>
      </c>
      <c r="O987" s="10">
        <f t="shared" si="158"/>
        <v>23.692787812879839</v>
      </c>
      <c r="P987" s="11">
        <f t="shared" si="159"/>
        <v>6.4312670501845387E-2</v>
      </c>
    </row>
    <row r="988" spans="1:16" x14ac:dyDescent="0.35">
      <c r="A988" s="9">
        <f t="shared" si="160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156"/>
        <v>506.3</v>
      </c>
      <c r="G988" s="8"/>
      <c r="H988" s="8"/>
      <c r="I988" s="8">
        <v>12</v>
      </c>
      <c r="J988" s="217">
        <f t="shared" si="161"/>
        <v>5.5401662049861496E-3</v>
      </c>
      <c r="K988" s="209">
        <f t="shared" si="157"/>
        <v>23.71994459833795</v>
      </c>
      <c r="L988" s="202">
        <f t="shared" si="162"/>
        <v>5.2183878116343489</v>
      </c>
      <c r="M988" s="202">
        <v>10.18920166128288</v>
      </c>
      <c r="N988" s="202">
        <v>1.4886736079674061</v>
      </c>
      <c r="O988" s="10">
        <f t="shared" si="158"/>
        <v>40.616207679222583</v>
      </c>
      <c r="P988" s="11">
        <f t="shared" si="159"/>
        <v>8.0221622909781909E-2</v>
      </c>
    </row>
    <row r="989" spans="1:16" x14ac:dyDescent="0.35">
      <c r="A989" s="9">
        <f t="shared" si="160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156"/>
        <v>312.3</v>
      </c>
      <c r="G989" s="8"/>
      <c r="H989" s="8"/>
      <c r="I989" s="8">
        <v>8</v>
      </c>
      <c r="J989" s="217">
        <f t="shared" si="161"/>
        <v>3.6934441366574329E-3</v>
      </c>
      <c r="K989" s="209">
        <f t="shared" si="157"/>
        <v>15.813296398891966</v>
      </c>
      <c r="L989" s="202">
        <f t="shared" si="162"/>
        <v>3.4789252077562325</v>
      </c>
      <c r="M989" s="202">
        <v>6.7928011075219192</v>
      </c>
      <c r="N989" s="202">
        <v>0.99244907197827059</v>
      </c>
      <c r="O989" s="10">
        <f t="shared" si="158"/>
        <v>27.077471786148386</v>
      </c>
      <c r="P989" s="11">
        <f t="shared" si="159"/>
        <v>8.6703399891605457E-2</v>
      </c>
    </row>
    <row r="990" spans="1:16" x14ac:dyDescent="0.35">
      <c r="A990" s="9">
        <f t="shared" si="160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156"/>
        <v>774.9</v>
      </c>
      <c r="G990" s="8"/>
      <c r="H990" s="8"/>
      <c r="I990" s="8">
        <v>23</v>
      </c>
      <c r="J990" s="217">
        <f t="shared" si="161"/>
        <v>1.0618651892890119E-2</v>
      </c>
      <c r="K990" s="209">
        <f t="shared" si="157"/>
        <v>45.463227146814397</v>
      </c>
      <c r="L990" s="202">
        <f t="shared" si="162"/>
        <v>10.001909972299167</v>
      </c>
      <c r="M990" s="202">
        <v>19.529303184125521</v>
      </c>
      <c r="N990" s="202">
        <v>2.8532910819375283</v>
      </c>
      <c r="O990" s="10">
        <f t="shared" si="158"/>
        <v>77.847731385176616</v>
      </c>
      <c r="P990" s="11">
        <f t="shared" si="159"/>
        <v>0.100461648451641</v>
      </c>
    </row>
    <row r="991" spans="1:16" x14ac:dyDescent="0.35">
      <c r="A991" s="9">
        <f t="shared" si="160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156"/>
        <v>776.8</v>
      </c>
      <c r="G991" s="8"/>
      <c r="H991" s="8"/>
      <c r="I991" s="8">
        <v>25</v>
      </c>
      <c r="J991" s="217">
        <f t="shared" si="161"/>
        <v>1.1542012927054477E-2</v>
      </c>
      <c r="K991" s="209">
        <f t="shared" si="157"/>
        <v>49.416551246537388</v>
      </c>
      <c r="L991" s="202">
        <f t="shared" si="162"/>
        <v>10.871641274238225</v>
      </c>
      <c r="M991" s="202">
        <v>21.227503461005998</v>
      </c>
      <c r="N991" s="202">
        <v>3.1014033499320957</v>
      </c>
      <c r="O991" s="10">
        <f t="shared" si="158"/>
        <v>84.617099331713703</v>
      </c>
      <c r="P991" s="11">
        <f t="shared" si="159"/>
        <v>0.10893035444350374</v>
      </c>
    </row>
    <row r="992" spans="1:16" x14ac:dyDescent="0.35">
      <c r="A992" s="9">
        <f t="shared" si="160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156"/>
        <v>312.8</v>
      </c>
      <c r="G992" s="8"/>
      <c r="H992" s="8"/>
      <c r="I992" s="8">
        <v>8</v>
      </c>
      <c r="J992" s="217">
        <f t="shared" si="161"/>
        <v>3.6934441366574329E-3</v>
      </c>
      <c r="K992" s="209">
        <f t="shared" si="157"/>
        <v>15.813296398891966</v>
      </c>
      <c r="L992" s="202">
        <f t="shared" si="162"/>
        <v>3.4789252077562325</v>
      </c>
      <c r="M992" s="202">
        <v>6.7928011075219192</v>
      </c>
      <c r="N992" s="202">
        <v>0.99244907197827059</v>
      </c>
      <c r="O992" s="10">
        <f t="shared" si="158"/>
        <v>27.077471786148386</v>
      </c>
      <c r="P992" s="11">
        <f t="shared" si="159"/>
        <v>8.6564807500474378E-2</v>
      </c>
    </row>
    <row r="993" spans="1:16" x14ac:dyDescent="0.35">
      <c r="A993" s="9">
        <f t="shared" si="160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156"/>
        <v>317.2</v>
      </c>
      <c r="G993" s="8"/>
      <c r="H993" s="8"/>
      <c r="I993" s="8">
        <v>8</v>
      </c>
      <c r="J993" s="217">
        <f t="shared" si="161"/>
        <v>3.6934441366574329E-3</v>
      </c>
      <c r="K993" s="209">
        <f t="shared" si="157"/>
        <v>15.813296398891966</v>
      </c>
      <c r="L993" s="202">
        <f t="shared" si="162"/>
        <v>3.4789252077562325</v>
      </c>
      <c r="M993" s="202">
        <v>6.7928011075219192</v>
      </c>
      <c r="N993" s="202">
        <v>0.99244907197827059</v>
      </c>
      <c r="O993" s="10">
        <f t="shared" si="158"/>
        <v>27.077471786148386</v>
      </c>
      <c r="P993" s="11">
        <f t="shared" si="159"/>
        <v>8.5364034634767924E-2</v>
      </c>
    </row>
    <row r="994" spans="1:16" x14ac:dyDescent="0.35">
      <c r="A994" s="9">
        <f t="shared" si="160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156"/>
        <v>329.5</v>
      </c>
      <c r="G994" s="8"/>
      <c r="H994" s="8"/>
      <c r="I994" s="8">
        <v>8</v>
      </c>
      <c r="J994" s="217">
        <f t="shared" si="161"/>
        <v>3.6934441366574329E-3</v>
      </c>
      <c r="K994" s="209">
        <f t="shared" si="157"/>
        <v>15.813296398891966</v>
      </c>
      <c r="L994" s="202">
        <f t="shared" si="162"/>
        <v>3.4789252077562325</v>
      </c>
      <c r="M994" s="202">
        <v>6.7928011075219192</v>
      </c>
      <c r="N994" s="202">
        <v>0.99244907197827059</v>
      </c>
      <c r="O994" s="10">
        <f t="shared" si="158"/>
        <v>27.077471786148386</v>
      </c>
      <c r="P994" s="11">
        <f t="shared" si="159"/>
        <v>8.2177456103636984E-2</v>
      </c>
    </row>
    <row r="995" spans="1:16" x14ac:dyDescent="0.35">
      <c r="A995" s="9">
        <f t="shared" si="160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156"/>
        <v>314.2</v>
      </c>
      <c r="G995" s="8"/>
      <c r="H995" s="8"/>
      <c r="I995" s="8">
        <v>8</v>
      </c>
      <c r="J995" s="217">
        <f t="shared" si="161"/>
        <v>3.6934441366574329E-3</v>
      </c>
      <c r="K995" s="209">
        <f t="shared" si="157"/>
        <v>15.813296398891966</v>
      </c>
      <c r="L995" s="202">
        <f t="shared" si="162"/>
        <v>3.4789252077562325</v>
      </c>
      <c r="M995" s="202">
        <v>6.7928011075219192</v>
      </c>
      <c r="N995" s="202">
        <v>0.99244907197827059</v>
      </c>
      <c r="O995" s="10">
        <f t="shared" si="158"/>
        <v>27.077471786148386</v>
      </c>
      <c r="P995" s="11">
        <f t="shared" si="159"/>
        <v>8.6179095436500278E-2</v>
      </c>
    </row>
    <row r="996" spans="1:16" x14ac:dyDescent="0.35">
      <c r="A996" s="9">
        <f t="shared" si="160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156"/>
        <v>317.7</v>
      </c>
      <c r="G996" s="8"/>
      <c r="H996" s="8"/>
      <c r="I996" s="8">
        <v>8</v>
      </c>
      <c r="J996" s="217">
        <f t="shared" si="161"/>
        <v>3.6934441366574329E-3</v>
      </c>
      <c r="K996" s="209">
        <f t="shared" si="157"/>
        <v>15.813296398891966</v>
      </c>
      <c r="L996" s="202">
        <f t="shared" si="162"/>
        <v>3.4789252077562325</v>
      </c>
      <c r="M996" s="202">
        <v>6.7928011075219192</v>
      </c>
      <c r="N996" s="202">
        <v>0.99244907197827059</v>
      </c>
      <c r="O996" s="10">
        <f t="shared" si="158"/>
        <v>27.077471786148386</v>
      </c>
      <c r="P996" s="11">
        <f t="shared" si="159"/>
        <v>8.5229687712144744E-2</v>
      </c>
    </row>
    <row r="997" spans="1:16" x14ac:dyDescent="0.35">
      <c r="A997" s="9">
        <f t="shared" si="160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156"/>
        <v>197.7</v>
      </c>
      <c r="G997" s="8"/>
      <c r="H997" s="8"/>
      <c r="I997" s="8">
        <v>3</v>
      </c>
      <c r="J997" s="217">
        <f t="shared" si="161"/>
        <v>1.3850415512465374E-3</v>
      </c>
      <c r="K997" s="209">
        <f t="shared" si="157"/>
        <v>5.9299861495844874</v>
      </c>
      <c r="L997" s="202">
        <f t="shared" si="162"/>
        <v>1.3045969529085872</v>
      </c>
      <c r="M997" s="202">
        <v>2.5473004153207199</v>
      </c>
      <c r="N997" s="202">
        <v>0.37216840199185153</v>
      </c>
      <c r="O997" s="10">
        <f t="shared" si="158"/>
        <v>10.154051919805646</v>
      </c>
      <c r="P997" s="11">
        <f t="shared" si="159"/>
        <v>5.136091006477312E-2</v>
      </c>
    </row>
    <row r="998" spans="1:16" x14ac:dyDescent="0.35">
      <c r="A998" s="9">
        <f t="shared" si="160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156"/>
        <v>208</v>
      </c>
      <c r="G998" s="8"/>
      <c r="H998" s="8"/>
      <c r="I998" s="8">
        <v>3</v>
      </c>
      <c r="J998" s="217">
        <f t="shared" si="161"/>
        <v>1.3850415512465374E-3</v>
      </c>
      <c r="K998" s="209">
        <f t="shared" si="157"/>
        <v>5.9299861495844874</v>
      </c>
      <c r="L998" s="202">
        <f t="shared" si="162"/>
        <v>1.3045969529085872</v>
      </c>
      <c r="M998" s="202">
        <v>2.5473004153207199</v>
      </c>
      <c r="N998" s="202">
        <v>0.37216840199185153</v>
      </c>
      <c r="O998" s="10">
        <f t="shared" si="158"/>
        <v>10.154051919805646</v>
      </c>
      <c r="P998" s="11">
        <f t="shared" si="159"/>
        <v>4.8817557306757915E-2</v>
      </c>
    </row>
    <row r="999" spans="1:16" x14ac:dyDescent="0.35">
      <c r="A999" s="9">
        <f t="shared" si="160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156"/>
        <v>160.5</v>
      </c>
      <c r="G999" s="8"/>
      <c r="H999" s="8"/>
      <c r="I999" s="8">
        <v>2</v>
      </c>
      <c r="J999" s="217">
        <f t="shared" si="161"/>
        <v>9.2336103416435823E-4</v>
      </c>
      <c r="K999" s="209">
        <f t="shared" si="157"/>
        <v>3.9533240997229915</v>
      </c>
      <c r="L999" s="202">
        <f t="shared" si="162"/>
        <v>0.86973130193905812</v>
      </c>
      <c r="M999" s="202">
        <v>1.6982002768804798</v>
      </c>
      <c r="N999" s="202">
        <v>0.24811226799456765</v>
      </c>
      <c r="O999" s="10">
        <f t="shared" si="158"/>
        <v>6.7693679465370966</v>
      </c>
      <c r="P999" s="11">
        <f t="shared" si="159"/>
        <v>4.2176747330449203E-2</v>
      </c>
    </row>
    <row r="1000" spans="1:16" x14ac:dyDescent="0.35">
      <c r="A1000" s="9">
        <f t="shared" si="160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156"/>
        <v>167.7</v>
      </c>
      <c r="G1000" s="8"/>
      <c r="H1000" s="8"/>
      <c r="I1000" s="8">
        <v>3</v>
      </c>
      <c r="J1000" s="217">
        <f t="shared" si="161"/>
        <v>1.3850415512465374E-3</v>
      </c>
      <c r="K1000" s="209">
        <f t="shared" si="157"/>
        <v>5.9299861495844874</v>
      </c>
      <c r="L1000" s="202">
        <f t="shared" si="162"/>
        <v>1.3045969529085872</v>
      </c>
      <c r="M1000" s="202">
        <v>2.5473004153207199</v>
      </c>
      <c r="N1000" s="202">
        <v>0.37216840199185153</v>
      </c>
      <c r="O1000" s="10">
        <f t="shared" si="158"/>
        <v>10.154051919805646</v>
      </c>
      <c r="P1000" s="11">
        <f t="shared" si="159"/>
        <v>6.0548908287451679E-2</v>
      </c>
    </row>
    <row r="1001" spans="1:16" x14ac:dyDescent="0.35">
      <c r="A1001" s="9">
        <f t="shared" si="160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156"/>
        <v>221.9</v>
      </c>
      <c r="G1001" s="8"/>
      <c r="H1001" s="8"/>
      <c r="I1001" s="8">
        <v>3</v>
      </c>
      <c r="J1001" s="217">
        <f t="shared" si="161"/>
        <v>1.3850415512465374E-3</v>
      </c>
      <c r="K1001" s="209">
        <f t="shared" si="157"/>
        <v>5.9299861495844874</v>
      </c>
      <c r="L1001" s="202">
        <f t="shared" si="162"/>
        <v>1.3045969529085872</v>
      </c>
      <c r="M1001" s="202">
        <v>2.5473004153207199</v>
      </c>
      <c r="N1001" s="202">
        <v>0.24811226799456765</v>
      </c>
      <c r="O1001" s="10">
        <f t="shared" si="158"/>
        <v>10.029995785808362</v>
      </c>
      <c r="P1001" s="11">
        <f t="shared" si="159"/>
        <v>4.5200521792737099E-2</v>
      </c>
    </row>
    <row r="1002" spans="1:16" x14ac:dyDescent="0.35">
      <c r="A1002" s="9">
        <f t="shared" si="160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156"/>
        <v>534.29999999999995</v>
      </c>
      <c r="G1002" s="8"/>
      <c r="H1002" s="8"/>
      <c r="I1002" s="8">
        <v>9</v>
      </c>
      <c r="J1002" s="217">
        <f t="shared" si="161"/>
        <v>4.1551246537396124E-3</v>
      </c>
      <c r="K1002" s="209">
        <f t="shared" si="157"/>
        <v>17.789958448753463</v>
      </c>
      <c r="L1002" s="202">
        <f t="shared" si="162"/>
        <v>3.9137908587257617</v>
      </c>
      <c r="M1002" s="202">
        <v>7.6419012459621598</v>
      </c>
      <c r="N1002" s="202">
        <v>1.1165052059755545</v>
      </c>
      <c r="O1002" s="10">
        <f t="shared" si="158"/>
        <v>30.462155759416937</v>
      </c>
      <c r="P1002" s="11">
        <f t="shared" si="159"/>
        <v>5.7013205613731875E-2</v>
      </c>
    </row>
    <row r="1003" spans="1:16" x14ac:dyDescent="0.35">
      <c r="A1003" s="9">
        <f t="shared" si="160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156"/>
        <v>387.1</v>
      </c>
      <c r="G1003" s="8"/>
      <c r="H1003" s="8"/>
      <c r="I1003" s="8">
        <v>9</v>
      </c>
      <c r="J1003" s="217">
        <f t="shared" si="161"/>
        <v>4.1551246537396124E-3</v>
      </c>
      <c r="K1003" s="209">
        <f t="shared" si="157"/>
        <v>17.789958448753463</v>
      </c>
      <c r="L1003" s="202">
        <f t="shared" si="162"/>
        <v>3.9137908587257617</v>
      </c>
      <c r="M1003" s="202">
        <v>7.6419012459621598</v>
      </c>
      <c r="N1003" s="202">
        <v>1.1165052059755545</v>
      </c>
      <c r="O1003" s="10">
        <f t="shared" si="158"/>
        <v>30.462155759416937</v>
      </c>
      <c r="P1003" s="11">
        <f t="shared" si="159"/>
        <v>7.8693246601438741E-2</v>
      </c>
    </row>
    <row r="1004" spans="1:16" x14ac:dyDescent="0.35">
      <c r="A1004" s="9">
        <f t="shared" si="160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156"/>
        <v>1464.69</v>
      </c>
      <c r="G1004" s="8"/>
      <c r="H1004" s="8"/>
      <c r="I1004" s="8">
        <v>32</v>
      </c>
      <c r="J1004" s="217">
        <f t="shared" si="161"/>
        <v>1.4773776546629732E-2</v>
      </c>
      <c r="K1004" s="209">
        <f t="shared" si="157"/>
        <v>63.253185595567864</v>
      </c>
      <c r="L1004" s="202">
        <f t="shared" si="162"/>
        <v>13.91570083102493</v>
      </c>
      <c r="M1004" s="202">
        <v>27.171204430087677</v>
      </c>
      <c r="N1004" s="202">
        <v>3.9697962879130824</v>
      </c>
      <c r="O1004" s="10">
        <f t="shared" si="158"/>
        <v>108.30988714459355</v>
      </c>
      <c r="P1004" s="11">
        <f t="shared" si="159"/>
        <v>7.3947311133819124E-2</v>
      </c>
    </row>
    <row r="1005" spans="1:16" x14ac:dyDescent="0.35">
      <c r="A1005" s="9">
        <f t="shared" si="160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56"/>
        <v>3203.8</v>
      </c>
      <c r="G1005" s="8"/>
      <c r="H1005" s="8"/>
      <c r="I1005" s="8">
        <v>120</v>
      </c>
      <c r="J1005" s="217">
        <f t="shared" si="161"/>
        <v>5.5401662049861494E-2</v>
      </c>
      <c r="K1005" s="209">
        <f t="shared" si="157"/>
        <v>237.19944598337949</v>
      </c>
      <c r="L1005" s="202">
        <f t="shared" si="162"/>
        <v>52.183878116343486</v>
      </c>
      <c r="M1005" s="202">
        <v>101.8920166128288</v>
      </c>
      <c r="N1005" s="202">
        <v>14.88673607967406</v>
      </c>
      <c r="O1005" s="10">
        <f t="shared" si="158"/>
        <v>406.16207679222583</v>
      </c>
      <c r="P1005" s="11">
        <f t="shared" si="159"/>
        <v>0.1267751035620906</v>
      </c>
    </row>
    <row r="1006" spans="1:16" x14ac:dyDescent="0.35">
      <c r="A1006" s="9">
        <f t="shared" si="160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56"/>
        <v>4027.6</v>
      </c>
      <c r="G1006" s="8"/>
      <c r="H1006" s="8"/>
      <c r="I1006" s="8">
        <v>72</v>
      </c>
      <c r="J1006" s="217">
        <f t="shared" si="161"/>
        <v>3.3240997229916899E-2</v>
      </c>
      <c r="K1006" s="209">
        <f t="shared" si="157"/>
        <v>142.31966759002771</v>
      </c>
      <c r="L1006" s="202">
        <f t="shared" si="162"/>
        <v>31.310326869806094</v>
      </c>
      <c r="M1006" s="202">
        <v>61.135209967697278</v>
      </c>
      <c r="N1006" s="202">
        <v>8.9320416478044358</v>
      </c>
      <c r="O1006" s="10">
        <f t="shared" si="158"/>
        <v>243.6972460753355</v>
      </c>
      <c r="P1006" s="11">
        <f t="shared" si="159"/>
        <v>6.0506814498792208E-2</v>
      </c>
    </row>
    <row r="1007" spans="1:16" x14ac:dyDescent="0.35">
      <c r="A1007" s="9">
        <f t="shared" si="160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156"/>
        <v>318.5</v>
      </c>
      <c r="G1007" s="8"/>
      <c r="H1007" s="8"/>
      <c r="I1007" s="8">
        <v>8</v>
      </c>
      <c r="J1007" s="217">
        <f t="shared" si="161"/>
        <v>3.6934441366574329E-3</v>
      </c>
      <c r="K1007" s="209">
        <f t="shared" si="157"/>
        <v>15.813296398891966</v>
      </c>
      <c r="L1007" s="202">
        <f t="shared" si="162"/>
        <v>3.4789252077562325</v>
      </c>
      <c r="M1007" s="202">
        <v>6.7928011075219192</v>
      </c>
      <c r="N1007" s="202">
        <v>0.99244907197827059</v>
      </c>
      <c r="O1007" s="10">
        <f t="shared" si="158"/>
        <v>27.077471786148386</v>
      </c>
      <c r="P1007" s="11">
        <f t="shared" si="159"/>
        <v>8.5015610003605607E-2</v>
      </c>
    </row>
    <row r="1008" spans="1:16" x14ac:dyDescent="0.35">
      <c r="A1008" s="9">
        <f t="shared" si="160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si="156"/>
        <v>308</v>
      </c>
      <c r="G1008" s="8"/>
      <c r="H1008" s="8"/>
      <c r="I1008" s="8">
        <v>8</v>
      </c>
      <c r="J1008" s="217">
        <f t="shared" si="161"/>
        <v>3.6934441366574329E-3</v>
      </c>
      <c r="K1008" s="209">
        <f t="shared" si="157"/>
        <v>15.813296398891966</v>
      </c>
      <c r="L1008" s="202">
        <f t="shared" si="162"/>
        <v>3.4789252077562325</v>
      </c>
      <c r="M1008" s="202">
        <v>6.7928011075219192</v>
      </c>
      <c r="N1008" s="202">
        <v>0.99244907197827059</v>
      </c>
      <c r="O1008" s="10">
        <f t="shared" si="158"/>
        <v>27.077471786148386</v>
      </c>
      <c r="P1008" s="11">
        <f t="shared" si="159"/>
        <v>8.7913869435546715E-2</v>
      </c>
    </row>
    <row r="1009" spans="1:16" x14ac:dyDescent="0.35">
      <c r="A1009" s="9">
        <f t="shared" si="160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ref="F1009:F1060" si="163">C1009+D1009+E1009</f>
        <v>304</v>
      </c>
      <c r="G1009" s="8"/>
      <c r="H1009" s="8"/>
      <c r="I1009" s="8">
        <v>8</v>
      </c>
      <c r="J1009" s="217">
        <f t="shared" si="161"/>
        <v>3.6934441366574329E-3</v>
      </c>
      <c r="K1009" s="209">
        <f t="shared" si="157"/>
        <v>15.813296398891966</v>
      </c>
      <c r="L1009" s="202">
        <f t="shared" si="162"/>
        <v>3.4789252077562325</v>
      </c>
      <c r="M1009" s="202">
        <v>6.7928011075219192</v>
      </c>
      <c r="N1009" s="202">
        <v>0.99244907197827059</v>
      </c>
      <c r="O1009" s="10">
        <f t="shared" si="158"/>
        <v>27.077471786148386</v>
      </c>
      <c r="P1009" s="11">
        <f t="shared" si="159"/>
        <v>8.907063087548811E-2</v>
      </c>
    </row>
    <row r="1010" spans="1:16" x14ac:dyDescent="0.35">
      <c r="A1010" s="9">
        <f t="shared" si="160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163"/>
        <v>318.10000000000002</v>
      </c>
      <c r="G1010" s="8"/>
      <c r="H1010" s="8"/>
      <c r="I1010" s="8">
        <v>7</v>
      </c>
      <c r="J1010" s="217">
        <f t="shared" si="161"/>
        <v>3.2317636195752539E-3</v>
      </c>
      <c r="K1010" s="209">
        <f t="shared" si="157"/>
        <v>13.83663434903047</v>
      </c>
      <c r="L1010" s="202">
        <f t="shared" si="162"/>
        <v>3.0440595567867037</v>
      </c>
      <c r="M1010" s="202">
        <v>5.9437009690816796</v>
      </c>
      <c r="N1010" s="202">
        <v>0.86839293798098682</v>
      </c>
      <c r="O1010" s="10">
        <f t="shared" si="158"/>
        <v>23.692787812879839</v>
      </c>
      <c r="P1010" s="11">
        <f t="shared" si="159"/>
        <v>7.4482199977616584E-2</v>
      </c>
    </row>
    <row r="1011" spans="1:16" x14ac:dyDescent="0.35">
      <c r="A1011" s="9">
        <f t="shared" si="160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163"/>
        <v>203.7</v>
      </c>
      <c r="G1011" s="8"/>
      <c r="H1011" s="8"/>
      <c r="I1011" s="8">
        <v>4</v>
      </c>
      <c r="J1011" s="217">
        <f t="shared" si="161"/>
        <v>1.8467220683287165E-3</v>
      </c>
      <c r="K1011" s="209">
        <f t="shared" si="157"/>
        <v>7.906648199445983</v>
      </c>
      <c r="L1011" s="202">
        <f t="shared" si="162"/>
        <v>1.7394626038781162</v>
      </c>
      <c r="M1011" s="202">
        <v>3.3964005537609596</v>
      </c>
      <c r="N1011" s="202">
        <v>0.4962245359891353</v>
      </c>
      <c r="O1011" s="10">
        <f t="shared" si="158"/>
        <v>13.538735893074193</v>
      </c>
      <c r="P1011" s="11">
        <f t="shared" si="159"/>
        <v>6.6464093731341156E-2</v>
      </c>
    </row>
    <row r="1012" spans="1:16" x14ac:dyDescent="0.35">
      <c r="A1012" s="9">
        <f t="shared" si="160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163"/>
        <v>341</v>
      </c>
      <c r="G1012" s="8"/>
      <c r="H1012" s="8"/>
      <c r="I1012" s="8">
        <v>8</v>
      </c>
      <c r="J1012" s="217">
        <f t="shared" si="161"/>
        <v>3.6934441366574329E-3</v>
      </c>
      <c r="K1012" s="209">
        <f t="shared" si="157"/>
        <v>15.813296398891966</v>
      </c>
      <c r="L1012" s="202">
        <f t="shared" si="162"/>
        <v>3.4789252077562325</v>
      </c>
      <c r="M1012" s="202">
        <v>6.7928011075219192</v>
      </c>
      <c r="N1012" s="202">
        <v>0.99244907197827059</v>
      </c>
      <c r="O1012" s="10">
        <f t="shared" si="158"/>
        <v>27.077471786148386</v>
      </c>
      <c r="P1012" s="11">
        <f t="shared" si="159"/>
        <v>7.9406075619203473E-2</v>
      </c>
    </row>
    <row r="1013" spans="1:16" x14ac:dyDescent="0.35">
      <c r="A1013" s="9">
        <f t="shared" si="160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163"/>
        <v>154.69999999999999</v>
      </c>
      <c r="G1013" s="8"/>
      <c r="H1013" s="8"/>
      <c r="I1013" s="8">
        <v>3</v>
      </c>
      <c r="J1013" s="217">
        <f t="shared" si="161"/>
        <v>1.3850415512465374E-3</v>
      </c>
      <c r="K1013" s="209">
        <f t="shared" si="157"/>
        <v>5.9299861495844874</v>
      </c>
      <c r="L1013" s="202">
        <f t="shared" si="162"/>
        <v>1.3045969529085872</v>
      </c>
      <c r="M1013" s="202">
        <v>2.5473004153207199</v>
      </c>
      <c r="N1013" s="202">
        <v>0.37216840199185153</v>
      </c>
      <c r="O1013" s="10">
        <f t="shared" si="158"/>
        <v>10.154051919805646</v>
      </c>
      <c r="P1013" s="11">
        <f t="shared" si="159"/>
        <v>6.5637051841019048E-2</v>
      </c>
    </row>
    <row r="1014" spans="1:16" x14ac:dyDescent="0.35">
      <c r="A1014" s="9">
        <f t="shared" si="160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163"/>
        <v>415.2</v>
      </c>
      <c r="G1014" s="8"/>
      <c r="H1014" s="8"/>
      <c r="I1014" s="8">
        <v>8</v>
      </c>
      <c r="J1014" s="217">
        <f t="shared" si="161"/>
        <v>3.6934441366574329E-3</v>
      </c>
      <c r="K1014" s="209">
        <f t="shared" si="157"/>
        <v>15.813296398891966</v>
      </c>
      <c r="L1014" s="202">
        <f t="shared" si="162"/>
        <v>3.4789252077562325</v>
      </c>
      <c r="M1014" s="202">
        <v>6.7928011075219192</v>
      </c>
      <c r="N1014" s="202">
        <v>0.99244907197827059</v>
      </c>
      <c r="O1014" s="10">
        <f t="shared" si="158"/>
        <v>27.077471786148386</v>
      </c>
      <c r="P1014" s="11">
        <f t="shared" si="159"/>
        <v>6.5215490814422891E-2</v>
      </c>
    </row>
    <row r="1015" spans="1:16" x14ac:dyDescent="0.35">
      <c r="A1015" s="9">
        <f t="shared" si="160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163"/>
        <v>144.4</v>
      </c>
      <c r="G1015" s="8"/>
      <c r="H1015" s="8"/>
      <c r="I1015" s="8">
        <v>3</v>
      </c>
      <c r="J1015" s="217">
        <f t="shared" si="161"/>
        <v>1.3850415512465374E-3</v>
      </c>
      <c r="K1015" s="209">
        <f t="shared" si="157"/>
        <v>5.9299861495844874</v>
      </c>
      <c r="L1015" s="202">
        <f t="shared" si="162"/>
        <v>1.3045969529085872</v>
      </c>
      <c r="M1015" s="202">
        <v>2.5473004153207199</v>
      </c>
      <c r="N1015" s="202">
        <v>0.37216840199185153</v>
      </c>
      <c r="O1015" s="10">
        <f t="shared" si="158"/>
        <v>10.154051919805646</v>
      </c>
      <c r="P1015" s="11">
        <f t="shared" si="159"/>
        <v>7.0318919112227457E-2</v>
      </c>
    </row>
    <row r="1016" spans="1:16" x14ac:dyDescent="0.35">
      <c r="A1016" s="9">
        <f t="shared" si="160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163"/>
        <v>325.10000000000002</v>
      </c>
      <c r="G1016" s="8"/>
      <c r="H1016" s="8"/>
      <c r="I1016" s="8">
        <v>8</v>
      </c>
      <c r="J1016" s="217">
        <f t="shared" si="161"/>
        <v>3.6934441366574329E-3</v>
      </c>
      <c r="K1016" s="209">
        <f t="shared" si="157"/>
        <v>15.813296398891966</v>
      </c>
      <c r="L1016" s="202">
        <f t="shared" si="162"/>
        <v>3.4789252077562325</v>
      </c>
      <c r="M1016" s="202">
        <v>6.7928011075219192</v>
      </c>
      <c r="N1016" s="202">
        <v>0.99244907197827059</v>
      </c>
      <c r="O1016" s="10">
        <f t="shared" si="158"/>
        <v>27.077471786148386</v>
      </c>
      <c r="P1016" s="11">
        <f t="shared" si="159"/>
        <v>8.3289670212698813E-2</v>
      </c>
    </row>
    <row r="1017" spans="1:16" x14ac:dyDescent="0.35">
      <c r="A1017" s="9">
        <f t="shared" si="160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163"/>
        <v>116.4</v>
      </c>
      <c r="G1017" s="8"/>
      <c r="H1017" s="8"/>
      <c r="I1017" s="8">
        <v>3</v>
      </c>
      <c r="J1017" s="217">
        <f t="shared" si="161"/>
        <v>1.3850415512465374E-3</v>
      </c>
      <c r="K1017" s="209">
        <f t="shared" si="157"/>
        <v>5.9299861495844874</v>
      </c>
      <c r="L1017" s="202">
        <f t="shared" si="162"/>
        <v>1.3045969529085872</v>
      </c>
      <c r="M1017" s="202">
        <v>2.5473004153207199</v>
      </c>
      <c r="N1017" s="202">
        <v>0.37216840199185153</v>
      </c>
      <c r="O1017" s="10">
        <f t="shared" si="158"/>
        <v>10.154051919805646</v>
      </c>
      <c r="P1017" s="11">
        <f t="shared" si="159"/>
        <v>8.7234123022385271E-2</v>
      </c>
    </row>
    <row r="1018" spans="1:16" x14ac:dyDescent="0.35">
      <c r="A1018" s="9">
        <f t="shared" si="160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163"/>
        <v>323.89999999999998</v>
      </c>
      <c r="G1018" s="8"/>
      <c r="H1018" s="8"/>
      <c r="I1018" s="8">
        <v>8</v>
      </c>
      <c r="J1018" s="217">
        <f t="shared" si="161"/>
        <v>3.6934441366574329E-3</v>
      </c>
      <c r="K1018" s="209">
        <f t="shared" si="157"/>
        <v>15.813296398891966</v>
      </c>
      <c r="L1018" s="202">
        <f t="shared" si="162"/>
        <v>3.4789252077562325</v>
      </c>
      <c r="M1018" s="202">
        <v>6.7928011075219192</v>
      </c>
      <c r="N1018" s="202">
        <v>0.99244907197827059</v>
      </c>
      <c r="O1018" s="10">
        <f t="shared" si="158"/>
        <v>27.077471786148386</v>
      </c>
      <c r="P1018" s="11">
        <f t="shared" si="159"/>
        <v>8.3598245712097521E-2</v>
      </c>
    </row>
    <row r="1019" spans="1:16" x14ac:dyDescent="0.35">
      <c r="A1019" s="9">
        <f t="shared" si="160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163"/>
        <v>176.7</v>
      </c>
      <c r="G1019" s="8"/>
      <c r="H1019" s="8"/>
      <c r="I1019" s="8">
        <v>2</v>
      </c>
      <c r="J1019" s="217">
        <f t="shared" si="161"/>
        <v>9.2336103416435823E-4</v>
      </c>
      <c r="K1019" s="209">
        <f t="shared" si="157"/>
        <v>3.9533240997229915</v>
      </c>
      <c r="L1019" s="202">
        <f t="shared" si="162"/>
        <v>0.86973130193905812</v>
      </c>
      <c r="M1019" s="202">
        <v>1.6982002768804798</v>
      </c>
      <c r="N1019" s="202">
        <v>0.24811226799456765</v>
      </c>
      <c r="O1019" s="10">
        <f t="shared" si="158"/>
        <v>6.7693679465370966</v>
      </c>
      <c r="P1019" s="11">
        <f t="shared" si="159"/>
        <v>3.8309948763650806E-2</v>
      </c>
    </row>
    <row r="1020" spans="1:16" x14ac:dyDescent="0.35">
      <c r="A1020" s="9">
        <f t="shared" si="160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si="163"/>
        <v>248.4</v>
      </c>
      <c r="G1020" s="8"/>
      <c r="H1020" s="8"/>
      <c r="I1020" s="8">
        <v>2</v>
      </c>
      <c r="J1020" s="217">
        <f t="shared" si="161"/>
        <v>9.2336103416435823E-4</v>
      </c>
      <c r="K1020" s="209">
        <f t="shared" ref="K1020:K1075" si="164">J1020*$K$2</f>
        <v>3.9533240997229915</v>
      </c>
      <c r="L1020" s="202">
        <f t="shared" si="162"/>
        <v>0.86973130193905812</v>
      </c>
      <c r="M1020" s="202">
        <v>1.6982002768804798</v>
      </c>
      <c r="N1020" s="202">
        <v>0.24811226799456765</v>
      </c>
      <c r="O1020" s="10">
        <f t="shared" si="158"/>
        <v>6.7693679465370966</v>
      </c>
      <c r="P1020" s="11">
        <f t="shared" si="159"/>
        <v>2.7251883842741933E-2</v>
      </c>
    </row>
    <row r="1021" spans="1:16" x14ac:dyDescent="0.35">
      <c r="A1021" s="9">
        <f t="shared" si="160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163"/>
        <v>192.4</v>
      </c>
      <c r="G1021" s="8"/>
      <c r="H1021" s="8"/>
      <c r="I1021" s="8">
        <v>4</v>
      </c>
      <c r="J1021" s="217">
        <f t="shared" si="161"/>
        <v>1.8467220683287165E-3</v>
      </c>
      <c r="K1021" s="209">
        <f t="shared" si="164"/>
        <v>7.906648199445983</v>
      </c>
      <c r="L1021" s="202">
        <f t="shared" si="162"/>
        <v>1.7394626038781162</v>
      </c>
      <c r="M1021" s="202">
        <v>3.3964005537609596</v>
      </c>
      <c r="N1021" s="202">
        <v>0.4962245359891353</v>
      </c>
      <c r="O1021" s="10">
        <f t="shared" si="158"/>
        <v>13.538735893074193</v>
      </c>
      <c r="P1021" s="11">
        <f t="shared" si="159"/>
        <v>7.0367650171903287E-2</v>
      </c>
    </row>
    <row r="1022" spans="1:16" x14ac:dyDescent="0.35">
      <c r="A1022" s="9">
        <f t="shared" si="160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163"/>
        <v>114.5</v>
      </c>
      <c r="G1022" s="8"/>
      <c r="H1022" s="8"/>
      <c r="I1022" s="8">
        <v>1</v>
      </c>
      <c r="J1022" s="217">
        <f t="shared" si="161"/>
        <v>4.6168051708217911E-4</v>
      </c>
      <c r="K1022" s="209">
        <f t="shared" si="164"/>
        <v>1.9766620498614957</v>
      </c>
      <c r="L1022" s="202">
        <f t="shared" si="162"/>
        <v>0.43486565096952906</v>
      </c>
      <c r="M1022" s="202">
        <v>0.8491001384402399</v>
      </c>
      <c r="N1022" s="202">
        <v>0.12405613399728382</v>
      </c>
      <c r="O1022" s="10">
        <f t="shared" si="158"/>
        <v>3.3846839732685483</v>
      </c>
      <c r="P1022" s="11">
        <f t="shared" si="159"/>
        <v>2.9560558718502605E-2</v>
      </c>
    </row>
    <row r="1023" spans="1:16" x14ac:dyDescent="0.35">
      <c r="A1023" s="9">
        <f t="shared" si="160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163"/>
        <v>617.4</v>
      </c>
      <c r="G1023" s="8"/>
      <c r="H1023" s="8"/>
      <c r="I1023" s="8">
        <v>16</v>
      </c>
      <c r="J1023" s="217">
        <f t="shared" si="161"/>
        <v>7.3868882733148658E-3</v>
      </c>
      <c r="K1023" s="209">
        <f t="shared" si="164"/>
        <v>31.626592797783932</v>
      </c>
      <c r="L1023" s="202">
        <f t="shared" si="162"/>
        <v>6.957850415512465</v>
      </c>
      <c r="M1023" s="202">
        <v>13.585602215043838</v>
      </c>
      <c r="N1023" s="202">
        <v>1.9848981439565412</v>
      </c>
      <c r="O1023" s="10">
        <f t="shared" si="158"/>
        <v>54.154943572296773</v>
      </c>
      <c r="P1023" s="11">
        <f t="shared" si="159"/>
        <v>8.7714518257688334E-2</v>
      </c>
    </row>
    <row r="1024" spans="1:16" x14ac:dyDescent="0.35">
      <c r="A1024" s="9">
        <f t="shared" si="160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163"/>
        <v>852.7</v>
      </c>
      <c r="G1024" s="8"/>
      <c r="H1024" s="8"/>
      <c r="I1024" s="8">
        <v>18</v>
      </c>
      <c r="J1024" s="217">
        <f t="shared" si="161"/>
        <v>8.3102493074792248E-3</v>
      </c>
      <c r="K1024" s="209">
        <f t="shared" si="164"/>
        <v>35.579916897506926</v>
      </c>
      <c r="L1024" s="202">
        <f t="shared" si="162"/>
        <v>7.8275817174515234</v>
      </c>
      <c r="M1024" s="202">
        <v>15.28380249192432</v>
      </c>
      <c r="N1024" s="202">
        <v>2.2330104119511089</v>
      </c>
      <c r="O1024" s="10">
        <f t="shared" si="158"/>
        <v>60.924311518833875</v>
      </c>
      <c r="P1024" s="11">
        <f t="shared" si="159"/>
        <v>7.1448705897541778E-2</v>
      </c>
    </row>
    <row r="1025" spans="1:16" x14ac:dyDescent="0.35">
      <c r="A1025" s="9">
        <f t="shared" si="160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163"/>
        <v>66.45</v>
      </c>
      <c r="G1025" s="8"/>
      <c r="H1025" s="8"/>
      <c r="I1025" s="8">
        <v>2</v>
      </c>
      <c r="J1025" s="217">
        <f t="shared" si="161"/>
        <v>9.2336103416435823E-4</v>
      </c>
      <c r="K1025" s="209">
        <f t="shared" si="164"/>
        <v>3.9533240997229915</v>
      </c>
      <c r="L1025" s="202">
        <f t="shared" si="162"/>
        <v>0.86973130193905812</v>
      </c>
      <c r="M1025" s="202">
        <v>1.6982002768804798</v>
      </c>
      <c r="N1025" s="202">
        <v>0.24811226799456765</v>
      </c>
      <c r="O1025" s="10">
        <f t="shared" si="158"/>
        <v>6.7693679465370966</v>
      </c>
      <c r="P1025" s="11">
        <f t="shared" si="159"/>
        <v>0.10187160190424524</v>
      </c>
    </row>
    <row r="1026" spans="1:16" x14ac:dyDescent="0.35">
      <c r="A1026" s="9">
        <f t="shared" si="160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163"/>
        <v>26.4</v>
      </c>
      <c r="G1026" s="8"/>
      <c r="H1026" s="8"/>
      <c r="I1026" s="8">
        <v>0</v>
      </c>
      <c r="J1026" s="217">
        <f t="shared" si="161"/>
        <v>0</v>
      </c>
      <c r="K1026" s="209">
        <f t="shared" si="164"/>
        <v>0</v>
      </c>
      <c r="L1026" s="202">
        <f t="shared" si="162"/>
        <v>0</v>
      </c>
      <c r="M1026" s="202">
        <v>0</v>
      </c>
      <c r="N1026" s="202">
        <v>0</v>
      </c>
      <c r="O1026" s="10">
        <f t="shared" si="158"/>
        <v>0</v>
      </c>
      <c r="P1026" s="11">
        <f t="shared" si="159"/>
        <v>0</v>
      </c>
    </row>
    <row r="1027" spans="1:16" x14ac:dyDescent="0.35">
      <c r="A1027" s="9">
        <f t="shared" si="160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163"/>
        <v>85.8</v>
      </c>
      <c r="G1027" s="8"/>
      <c r="H1027" s="8"/>
      <c r="I1027" s="8">
        <v>2</v>
      </c>
      <c r="J1027" s="217">
        <f t="shared" si="161"/>
        <v>9.2336103416435823E-4</v>
      </c>
      <c r="K1027" s="209">
        <f t="shared" si="164"/>
        <v>3.9533240997229915</v>
      </c>
      <c r="L1027" s="202">
        <f t="shared" si="162"/>
        <v>0.86973130193905812</v>
      </c>
      <c r="M1027" s="202">
        <v>1.6982002768804798</v>
      </c>
      <c r="N1027" s="202">
        <v>0.24811226799456765</v>
      </c>
      <c r="O1027" s="10">
        <f t="shared" si="158"/>
        <v>6.7693679465370966</v>
      </c>
      <c r="P1027" s="11">
        <f t="shared" si="159"/>
        <v>7.8897062313952174E-2</v>
      </c>
    </row>
    <row r="1028" spans="1:16" x14ac:dyDescent="0.35">
      <c r="A1028" s="9">
        <f t="shared" si="160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163"/>
        <v>62.4</v>
      </c>
      <c r="G1028" s="8"/>
      <c r="H1028" s="8"/>
      <c r="I1028" s="8">
        <v>2</v>
      </c>
      <c r="J1028" s="217">
        <f t="shared" si="161"/>
        <v>9.2336103416435823E-4</v>
      </c>
      <c r="K1028" s="209">
        <f t="shared" si="164"/>
        <v>3.9533240997229915</v>
      </c>
      <c r="L1028" s="202">
        <f t="shared" si="162"/>
        <v>0.86973130193905812</v>
      </c>
      <c r="M1028" s="202">
        <v>1.6982002768804798</v>
      </c>
      <c r="N1028" s="202">
        <v>0.24811226799456765</v>
      </c>
      <c r="O1028" s="10">
        <f t="shared" si="158"/>
        <v>6.7693679465370966</v>
      </c>
      <c r="P1028" s="11">
        <f t="shared" si="159"/>
        <v>0.10848346068168424</v>
      </c>
    </row>
    <row r="1029" spans="1:16" x14ac:dyDescent="0.35">
      <c r="A1029" s="9">
        <f t="shared" si="160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163"/>
        <v>35.4</v>
      </c>
      <c r="G1029" s="8"/>
      <c r="H1029" s="8"/>
      <c r="I1029" s="8">
        <v>1</v>
      </c>
      <c r="J1029" s="217">
        <f t="shared" si="161"/>
        <v>4.6168051708217911E-4</v>
      </c>
      <c r="K1029" s="209">
        <f t="shared" si="164"/>
        <v>1.9766620498614957</v>
      </c>
      <c r="L1029" s="202">
        <f t="shared" si="162"/>
        <v>0.43486565096952906</v>
      </c>
      <c r="M1029" s="202">
        <v>0.8491001384402399</v>
      </c>
      <c r="N1029" s="202">
        <v>0.12405613399728382</v>
      </c>
      <c r="O1029" s="10">
        <f t="shared" si="158"/>
        <v>3.3846839732685483</v>
      </c>
      <c r="P1029" s="11">
        <f t="shared" si="159"/>
        <v>9.5612541617755606E-2</v>
      </c>
    </row>
    <row r="1030" spans="1:16" x14ac:dyDescent="0.35">
      <c r="A1030" s="9">
        <f t="shared" si="160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163"/>
        <v>71.2</v>
      </c>
      <c r="G1030" s="8"/>
      <c r="H1030" s="8"/>
      <c r="I1030" s="8">
        <v>0</v>
      </c>
      <c r="J1030" s="217">
        <f t="shared" si="161"/>
        <v>0</v>
      </c>
      <c r="K1030" s="209">
        <f t="shared" si="164"/>
        <v>0</v>
      </c>
      <c r="L1030" s="202">
        <f t="shared" si="162"/>
        <v>0</v>
      </c>
      <c r="M1030" s="202">
        <v>0</v>
      </c>
      <c r="N1030" s="202">
        <v>0.24811226799456765</v>
      </c>
      <c r="O1030" s="10">
        <f t="shared" si="158"/>
        <v>0.24811226799456765</v>
      </c>
      <c r="P1030" s="11">
        <f t="shared" si="159"/>
        <v>3.4847228650922422E-3</v>
      </c>
    </row>
    <row r="1031" spans="1:16" x14ac:dyDescent="0.35">
      <c r="A1031" s="9">
        <f t="shared" si="160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163"/>
        <v>69.400000000000006</v>
      </c>
      <c r="G1031" s="8"/>
      <c r="H1031" s="8"/>
      <c r="I1031" s="8">
        <v>0</v>
      </c>
      <c r="J1031" s="217">
        <f t="shared" si="161"/>
        <v>0</v>
      </c>
      <c r="K1031" s="209">
        <f t="shared" si="164"/>
        <v>0</v>
      </c>
      <c r="L1031" s="202">
        <f t="shared" si="162"/>
        <v>0</v>
      </c>
      <c r="M1031" s="202">
        <v>0</v>
      </c>
      <c r="N1031" s="202">
        <v>0</v>
      </c>
      <c r="O1031" s="10">
        <f t="shared" si="158"/>
        <v>0</v>
      </c>
      <c r="P1031" s="11">
        <f t="shared" si="159"/>
        <v>0</v>
      </c>
    </row>
    <row r="1032" spans="1:16" x14ac:dyDescent="0.35">
      <c r="A1032" s="9">
        <f t="shared" si="160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163"/>
        <v>19.600000000000001</v>
      </c>
      <c r="G1032" s="8"/>
      <c r="H1032" s="8"/>
      <c r="I1032" s="8">
        <v>0</v>
      </c>
      <c r="J1032" s="217">
        <f t="shared" si="161"/>
        <v>0</v>
      </c>
      <c r="K1032" s="209">
        <f t="shared" si="164"/>
        <v>0</v>
      </c>
      <c r="L1032" s="202">
        <f t="shared" ref="L1032:L1090" si="165">K1032*0.22</f>
        <v>0</v>
      </c>
      <c r="M1032" s="202">
        <v>0</v>
      </c>
      <c r="N1032" s="202">
        <v>0</v>
      </c>
      <c r="O1032" s="10">
        <f t="shared" si="158"/>
        <v>0</v>
      </c>
      <c r="P1032" s="11">
        <f t="shared" si="159"/>
        <v>0</v>
      </c>
    </row>
    <row r="1033" spans="1:16" x14ac:dyDescent="0.35">
      <c r="A1033" s="9">
        <f t="shared" si="160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163"/>
        <v>310.10000000000002</v>
      </c>
      <c r="G1033" s="8"/>
      <c r="H1033" s="8"/>
      <c r="I1033" s="8">
        <v>8</v>
      </c>
      <c r="J1033" s="217">
        <f t="shared" si="161"/>
        <v>3.6934441366574329E-3</v>
      </c>
      <c r="K1033" s="209">
        <f t="shared" si="164"/>
        <v>15.813296398891966</v>
      </c>
      <c r="L1033" s="202">
        <f t="shared" si="165"/>
        <v>3.4789252077562325</v>
      </c>
      <c r="M1033" s="202">
        <v>6.7928011075219192</v>
      </c>
      <c r="N1033" s="202">
        <v>0.99244907197827059</v>
      </c>
      <c r="O1033" s="10">
        <f t="shared" ref="O1033:O1096" si="166">K1033+L1033+M1033+N1033</f>
        <v>27.077471786148386</v>
      </c>
      <c r="P1033" s="11">
        <f t="shared" ref="P1033:P1096" si="167">O1033/F1033</f>
        <v>8.7318515917924486E-2</v>
      </c>
    </row>
    <row r="1034" spans="1:16" x14ac:dyDescent="0.35">
      <c r="A1034" s="9">
        <f t="shared" si="160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163"/>
        <v>384.2</v>
      </c>
      <c r="G1034" s="8"/>
      <c r="H1034" s="8"/>
      <c r="I1034" s="8">
        <v>8</v>
      </c>
      <c r="J1034" s="217">
        <f t="shared" si="161"/>
        <v>3.6934441366574329E-3</v>
      </c>
      <c r="K1034" s="209">
        <f t="shared" si="164"/>
        <v>15.813296398891966</v>
      </c>
      <c r="L1034" s="202">
        <f t="shared" si="165"/>
        <v>3.4789252077562325</v>
      </c>
      <c r="M1034" s="202">
        <v>6.7928011075219192</v>
      </c>
      <c r="N1034" s="202">
        <v>0.99244907197827059</v>
      </c>
      <c r="O1034" s="10">
        <f t="shared" si="166"/>
        <v>27.077471786148386</v>
      </c>
      <c r="P1034" s="11">
        <f t="shared" si="167"/>
        <v>7.0477542389766751E-2</v>
      </c>
    </row>
    <row r="1035" spans="1:16" x14ac:dyDescent="0.35">
      <c r="A1035" s="9">
        <f t="shared" si="160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163"/>
        <v>387.4</v>
      </c>
      <c r="G1035" s="8"/>
      <c r="H1035" s="8"/>
      <c r="I1035" s="8">
        <v>8</v>
      </c>
      <c r="J1035" s="217">
        <f t="shared" si="161"/>
        <v>3.6934441366574329E-3</v>
      </c>
      <c r="K1035" s="209">
        <f t="shared" si="164"/>
        <v>15.813296398891966</v>
      </c>
      <c r="L1035" s="202">
        <f t="shared" si="165"/>
        <v>3.4789252077562325</v>
      </c>
      <c r="M1035" s="202">
        <v>6.7928011075219192</v>
      </c>
      <c r="N1035" s="202">
        <v>0.99244907197827059</v>
      </c>
      <c r="O1035" s="10">
        <f t="shared" si="166"/>
        <v>27.077471786148386</v>
      </c>
      <c r="P1035" s="11">
        <f t="shared" si="167"/>
        <v>6.9895384063367025E-2</v>
      </c>
    </row>
    <row r="1036" spans="1:16" x14ac:dyDescent="0.35">
      <c r="A1036" s="9">
        <f t="shared" ref="A1036:A1099" si="168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163"/>
        <v>306.2</v>
      </c>
      <c r="G1036" s="8"/>
      <c r="H1036" s="8"/>
      <c r="I1036" s="8">
        <v>8</v>
      </c>
      <c r="J1036" s="217">
        <f t="shared" ref="J1036:J1099" si="169">2/4332*(I1036+H1036+G1036)</f>
        <v>3.6934441366574329E-3</v>
      </c>
      <c r="K1036" s="209">
        <f t="shared" si="164"/>
        <v>15.813296398891966</v>
      </c>
      <c r="L1036" s="202">
        <f t="shared" si="165"/>
        <v>3.4789252077562325</v>
      </c>
      <c r="M1036" s="202">
        <v>6.7928011075219192</v>
      </c>
      <c r="N1036" s="202">
        <v>0.99244907197827059</v>
      </c>
      <c r="O1036" s="10">
        <f t="shared" si="166"/>
        <v>27.077471786148386</v>
      </c>
      <c r="P1036" s="11">
        <f t="shared" si="167"/>
        <v>8.8430672064495064E-2</v>
      </c>
    </row>
    <row r="1037" spans="1:16" x14ac:dyDescent="0.35">
      <c r="A1037" s="9">
        <f t="shared" si="168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163"/>
        <v>407.7</v>
      </c>
      <c r="G1037" s="8"/>
      <c r="H1037" s="8"/>
      <c r="I1037" s="8">
        <v>8</v>
      </c>
      <c r="J1037" s="217">
        <f t="shared" si="169"/>
        <v>3.6934441366574329E-3</v>
      </c>
      <c r="K1037" s="209">
        <f t="shared" si="164"/>
        <v>15.813296398891966</v>
      </c>
      <c r="L1037" s="202">
        <f t="shared" si="165"/>
        <v>3.4789252077562325</v>
      </c>
      <c r="M1037" s="202">
        <v>6.7928011075219192</v>
      </c>
      <c r="N1037" s="202">
        <v>0.99244907197827059</v>
      </c>
      <c r="O1037" s="10">
        <f t="shared" si="166"/>
        <v>27.077471786148386</v>
      </c>
      <c r="P1037" s="11">
        <f t="shared" si="167"/>
        <v>6.6415187113437302E-2</v>
      </c>
    </row>
    <row r="1038" spans="1:16" x14ac:dyDescent="0.35">
      <c r="A1038" s="9">
        <f t="shared" si="168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163"/>
        <v>304.3</v>
      </c>
      <c r="G1038" s="8"/>
      <c r="H1038" s="8"/>
      <c r="I1038" s="8">
        <v>8</v>
      </c>
      <c r="J1038" s="217">
        <f t="shared" si="169"/>
        <v>3.6934441366574329E-3</v>
      </c>
      <c r="K1038" s="209">
        <f t="shared" si="164"/>
        <v>15.813296398891966</v>
      </c>
      <c r="L1038" s="202">
        <f t="shared" si="165"/>
        <v>3.4789252077562325</v>
      </c>
      <c r="M1038" s="202">
        <v>6.7928011075219192</v>
      </c>
      <c r="N1038" s="202">
        <v>0.99244907197827059</v>
      </c>
      <c r="O1038" s="10">
        <f t="shared" si="166"/>
        <v>27.077471786148386</v>
      </c>
      <c r="P1038" s="11">
        <f t="shared" si="167"/>
        <v>8.8982818883169196E-2</v>
      </c>
    </row>
    <row r="1039" spans="1:16" x14ac:dyDescent="0.35">
      <c r="A1039" s="9">
        <f t="shared" si="168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163"/>
        <v>413.7</v>
      </c>
      <c r="G1039" s="8"/>
      <c r="H1039" s="8"/>
      <c r="I1039" s="8">
        <v>8</v>
      </c>
      <c r="J1039" s="217">
        <f t="shared" si="169"/>
        <v>3.6934441366574329E-3</v>
      </c>
      <c r="K1039" s="209">
        <f t="shared" si="164"/>
        <v>15.813296398891966</v>
      </c>
      <c r="L1039" s="202">
        <f t="shared" si="165"/>
        <v>3.4789252077562325</v>
      </c>
      <c r="M1039" s="202">
        <v>6.7928011075219192</v>
      </c>
      <c r="N1039" s="202">
        <v>0.99244907197827059</v>
      </c>
      <c r="O1039" s="10">
        <f t="shared" si="166"/>
        <v>27.077471786148386</v>
      </c>
      <c r="P1039" s="11">
        <f t="shared" si="167"/>
        <v>6.5451950171980633E-2</v>
      </c>
    </row>
    <row r="1040" spans="1:16" x14ac:dyDescent="0.35">
      <c r="A1040" s="9">
        <f t="shared" si="168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163"/>
        <v>387.6</v>
      </c>
      <c r="G1040" s="8"/>
      <c r="H1040" s="8"/>
      <c r="I1040" s="8">
        <v>8</v>
      </c>
      <c r="J1040" s="217">
        <f t="shared" si="169"/>
        <v>3.6934441366574329E-3</v>
      </c>
      <c r="K1040" s="209">
        <f t="shared" si="164"/>
        <v>15.813296398891966</v>
      </c>
      <c r="L1040" s="202">
        <f t="shared" si="165"/>
        <v>3.4789252077562325</v>
      </c>
      <c r="M1040" s="202">
        <v>6.7928011075219192</v>
      </c>
      <c r="N1040" s="202">
        <v>0.99244907197827059</v>
      </c>
      <c r="O1040" s="10">
        <f t="shared" si="166"/>
        <v>27.077471786148386</v>
      </c>
      <c r="P1040" s="11">
        <f t="shared" si="167"/>
        <v>6.9859318333716169E-2</v>
      </c>
    </row>
    <row r="1041" spans="1:16" x14ac:dyDescent="0.35">
      <c r="A1041" s="9">
        <f t="shared" si="168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163"/>
        <v>189.8</v>
      </c>
      <c r="G1041" s="8"/>
      <c r="H1041" s="8"/>
      <c r="I1041" s="8">
        <v>4</v>
      </c>
      <c r="J1041" s="217">
        <f t="shared" si="169"/>
        <v>1.8467220683287165E-3</v>
      </c>
      <c r="K1041" s="209">
        <f t="shared" si="164"/>
        <v>7.906648199445983</v>
      </c>
      <c r="L1041" s="202">
        <f t="shared" si="165"/>
        <v>1.7394626038781162</v>
      </c>
      <c r="M1041" s="202">
        <v>3.3964005537609596</v>
      </c>
      <c r="N1041" s="202">
        <v>0.4962245359891353</v>
      </c>
      <c r="O1041" s="10">
        <f t="shared" si="166"/>
        <v>13.538735893074193</v>
      </c>
      <c r="P1041" s="11">
        <f t="shared" si="167"/>
        <v>7.1331590585217028E-2</v>
      </c>
    </row>
    <row r="1042" spans="1:16" x14ac:dyDescent="0.35">
      <c r="A1042" s="9">
        <f t="shared" si="168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163"/>
        <v>372.5</v>
      </c>
      <c r="G1042" s="8"/>
      <c r="H1042" s="8"/>
      <c r="I1042" s="8">
        <v>8</v>
      </c>
      <c r="J1042" s="217">
        <f t="shared" si="169"/>
        <v>3.6934441366574329E-3</v>
      </c>
      <c r="K1042" s="209">
        <f t="shared" si="164"/>
        <v>15.813296398891966</v>
      </c>
      <c r="L1042" s="202">
        <f t="shared" si="165"/>
        <v>3.4789252077562325</v>
      </c>
      <c r="M1042" s="202">
        <v>6.7928011075219192</v>
      </c>
      <c r="N1042" s="202">
        <v>0.99244907197827059</v>
      </c>
      <c r="O1042" s="10">
        <f t="shared" si="166"/>
        <v>27.077471786148386</v>
      </c>
      <c r="P1042" s="11">
        <f t="shared" si="167"/>
        <v>7.2691199425901715E-2</v>
      </c>
    </row>
    <row r="1043" spans="1:16" x14ac:dyDescent="0.35">
      <c r="A1043" s="9">
        <f t="shared" si="168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163"/>
        <v>370.7</v>
      </c>
      <c r="G1043" s="8"/>
      <c r="H1043" s="8"/>
      <c r="I1043" s="8">
        <v>8</v>
      </c>
      <c r="J1043" s="217">
        <f t="shared" si="169"/>
        <v>3.6934441366574329E-3</v>
      </c>
      <c r="K1043" s="209">
        <f t="shared" si="164"/>
        <v>15.813296398891966</v>
      </c>
      <c r="L1043" s="202">
        <f t="shared" si="165"/>
        <v>3.4789252077562325</v>
      </c>
      <c r="M1043" s="202">
        <v>6.7928011075219192</v>
      </c>
      <c r="N1043" s="202">
        <v>0.99244907197827059</v>
      </c>
      <c r="O1043" s="10">
        <f t="shared" si="166"/>
        <v>27.077471786148386</v>
      </c>
      <c r="P1043" s="11">
        <f t="shared" si="167"/>
        <v>7.3044164516181245E-2</v>
      </c>
    </row>
    <row r="1044" spans="1:16" x14ac:dyDescent="0.35">
      <c r="A1044" s="9">
        <f t="shared" si="168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163"/>
        <v>409.1</v>
      </c>
      <c r="G1044" s="8"/>
      <c r="H1044" s="8"/>
      <c r="I1044" s="8">
        <v>8</v>
      </c>
      <c r="J1044" s="217">
        <f t="shared" si="169"/>
        <v>3.6934441366574329E-3</v>
      </c>
      <c r="K1044" s="209">
        <f t="shared" si="164"/>
        <v>15.813296398891966</v>
      </c>
      <c r="L1044" s="202">
        <f t="shared" si="165"/>
        <v>3.4789252077562325</v>
      </c>
      <c r="M1044" s="202">
        <v>6.7928011075219192</v>
      </c>
      <c r="N1044" s="202">
        <v>0.99244907197827059</v>
      </c>
      <c r="O1044" s="10">
        <f t="shared" si="166"/>
        <v>27.077471786148386</v>
      </c>
      <c r="P1044" s="11">
        <f t="shared" si="167"/>
        <v>6.6187904634926381E-2</v>
      </c>
    </row>
    <row r="1045" spans="1:16" x14ac:dyDescent="0.35">
      <c r="A1045" s="9">
        <f t="shared" si="168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163"/>
        <v>373.1</v>
      </c>
      <c r="G1045" s="8"/>
      <c r="H1045" s="8"/>
      <c r="I1045" s="8">
        <v>8</v>
      </c>
      <c r="J1045" s="217">
        <f t="shared" si="169"/>
        <v>3.6934441366574329E-3</v>
      </c>
      <c r="K1045" s="209">
        <f t="shared" si="164"/>
        <v>15.813296398891966</v>
      </c>
      <c r="L1045" s="202">
        <f t="shared" si="165"/>
        <v>3.4789252077562325</v>
      </c>
      <c r="M1045" s="202">
        <v>6.7928011075219192</v>
      </c>
      <c r="N1045" s="202">
        <v>0.99244907197827059</v>
      </c>
      <c r="O1045" s="10">
        <f t="shared" si="166"/>
        <v>27.077471786148386</v>
      </c>
      <c r="P1045" s="11">
        <f t="shared" si="167"/>
        <v>7.2574301222590148E-2</v>
      </c>
    </row>
    <row r="1046" spans="1:16" x14ac:dyDescent="0.35">
      <c r="A1046" s="9">
        <f t="shared" si="168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163"/>
        <v>374</v>
      </c>
      <c r="G1046" s="8"/>
      <c r="H1046" s="8"/>
      <c r="I1046" s="8">
        <v>8</v>
      </c>
      <c r="J1046" s="217">
        <f t="shared" si="169"/>
        <v>3.6934441366574329E-3</v>
      </c>
      <c r="K1046" s="209">
        <f t="shared" si="164"/>
        <v>15.813296398891966</v>
      </c>
      <c r="L1046" s="202">
        <f t="shared" si="165"/>
        <v>3.4789252077562325</v>
      </c>
      <c r="M1046" s="202">
        <v>6.7928011075219192</v>
      </c>
      <c r="N1046" s="202">
        <v>0.99244907197827059</v>
      </c>
      <c r="O1046" s="10">
        <f t="shared" si="166"/>
        <v>27.077471786148386</v>
      </c>
      <c r="P1046" s="11">
        <f t="shared" si="167"/>
        <v>7.2399657182214944E-2</v>
      </c>
    </row>
    <row r="1047" spans="1:16" x14ac:dyDescent="0.35">
      <c r="A1047" s="9">
        <f t="shared" si="168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163"/>
        <v>327.2</v>
      </c>
      <c r="G1047" s="8"/>
      <c r="H1047" s="8"/>
      <c r="I1047" s="8">
        <v>8</v>
      </c>
      <c r="J1047" s="217">
        <f t="shared" si="169"/>
        <v>3.6934441366574329E-3</v>
      </c>
      <c r="K1047" s="209">
        <f t="shared" si="164"/>
        <v>15.813296398891966</v>
      </c>
      <c r="L1047" s="202">
        <f t="shared" si="165"/>
        <v>3.4789252077562325</v>
      </c>
      <c r="M1047" s="202">
        <v>6.7928011075219192</v>
      </c>
      <c r="N1047" s="202">
        <v>0.99244907197827059</v>
      </c>
      <c r="O1047" s="10">
        <f t="shared" si="166"/>
        <v>27.077471786148386</v>
      </c>
      <c r="P1047" s="11">
        <f t="shared" si="167"/>
        <v>8.2755109370869148E-2</v>
      </c>
    </row>
    <row r="1048" spans="1:16" x14ac:dyDescent="0.35">
      <c r="A1048" s="9">
        <f t="shared" si="168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163"/>
        <v>198.1</v>
      </c>
      <c r="G1048" s="8"/>
      <c r="H1048" s="8"/>
      <c r="I1048" s="8">
        <v>4</v>
      </c>
      <c r="J1048" s="217">
        <f t="shared" si="169"/>
        <v>1.8467220683287165E-3</v>
      </c>
      <c r="K1048" s="209">
        <f t="shared" si="164"/>
        <v>7.906648199445983</v>
      </c>
      <c r="L1048" s="202">
        <f t="shared" si="165"/>
        <v>1.7394626038781162</v>
      </c>
      <c r="M1048" s="202">
        <v>3.3964005537609596</v>
      </c>
      <c r="N1048" s="202">
        <v>0.4962245359891353</v>
      </c>
      <c r="O1048" s="10">
        <f t="shared" si="166"/>
        <v>13.538735893074193</v>
      </c>
      <c r="P1048" s="11">
        <f t="shared" si="167"/>
        <v>6.834293737038967E-2</v>
      </c>
    </row>
    <row r="1049" spans="1:16" x14ac:dyDescent="0.35">
      <c r="A1049" s="9">
        <f t="shared" si="168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163"/>
        <v>308</v>
      </c>
      <c r="G1049" s="8"/>
      <c r="H1049" s="8"/>
      <c r="I1049" s="8">
        <v>8</v>
      </c>
      <c r="J1049" s="217">
        <f t="shared" si="169"/>
        <v>3.6934441366574329E-3</v>
      </c>
      <c r="K1049" s="209">
        <f t="shared" si="164"/>
        <v>15.813296398891966</v>
      </c>
      <c r="L1049" s="202">
        <f t="shared" si="165"/>
        <v>3.4789252077562325</v>
      </c>
      <c r="M1049" s="202">
        <v>6.7928011075219192</v>
      </c>
      <c r="N1049" s="202">
        <v>0.99244907197827059</v>
      </c>
      <c r="O1049" s="10">
        <f t="shared" si="166"/>
        <v>27.077471786148386</v>
      </c>
      <c r="P1049" s="11">
        <f t="shared" si="167"/>
        <v>8.7913869435546715E-2</v>
      </c>
    </row>
    <row r="1050" spans="1:16" x14ac:dyDescent="0.35">
      <c r="A1050" s="9">
        <f t="shared" si="168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163"/>
        <v>333.2</v>
      </c>
      <c r="G1050" s="8"/>
      <c r="H1050" s="8"/>
      <c r="I1050" s="8">
        <v>8</v>
      </c>
      <c r="J1050" s="217">
        <f t="shared" si="169"/>
        <v>3.6934441366574329E-3</v>
      </c>
      <c r="K1050" s="209">
        <f t="shared" si="164"/>
        <v>15.813296398891966</v>
      </c>
      <c r="L1050" s="202">
        <f t="shared" si="165"/>
        <v>3.4789252077562325</v>
      </c>
      <c r="M1050" s="202">
        <v>6.7928011075219192</v>
      </c>
      <c r="N1050" s="202">
        <v>0.99244907197827059</v>
      </c>
      <c r="O1050" s="10">
        <f t="shared" si="166"/>
        <v>27.077471786148386</v>
      </c>
      <c r="P1050" s="11">
        <f t="shared" si="167"/>
        <v>8.126492132697595E-2</v>
      </c>
    </row>
    <row r="1051" spans="1:16" x14ac:dyDescent="0.35">
      <c r="A1051" s="9">
        <f t="shared" si="168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163"/>
        <v>356.2</v>
      </c>
      <c r="G1051" s="8"/>
      <c r="H1051" s="8"/>
      <c r="I1051" s="8">
        <v>8</v>
      </c>
      <c r="J1051" s="217">
        <f t="shared" si="169"/>
        <v>3.6934441366574329E-3</v>
      </c>
      <c r="K1051" s="209">
        <f t="shared" si="164"/>
        <v>15.813296398891966</v>
      </c>
      <c r="L1051" s="202">
        <f t="shared" si="165"/>
        <v>3.4789252077562325</v>
      </c>
      <c r="M1051" s="202">
        <v>6.7928011075219192</v>
      </c>
      <c r="N1051" s="202">
        <v>0.99244907197827059</v>
      </c>
      <c r="O1051" s="10">
        <f t="shared" si="166"/>
        <v>27.077471786148386</v>
      </c>
      <c r="P1051" s="11">
        <f t="shared" si="167"/>
        <v>7.6017607484975824E-2</v>
      </c>
    </row>
    <row r="1052" spans="1:16" x14ac:dyDescent="0.35">
      <c r="A1052" s="9">
        <f t="shared" si="168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163"/>
        <v>339.8</v>
      </c>
      <c r="G1052" s="8"/>
      <c r="H1052" s="8"/>
      <c r="I1052" s="8">
        <v>8</v>
      </c>
      <c r="J1052" s="217">
        <f t="shared" si="169"/>
        <v>3.6934441366574329E-3</v>
      </c>
      <c r="K1052" s="209">
        <f t="shared" si="164"/>
        <v>15.813296398891966</v>
      </c>
      <c r="L1052" s="202">
        <f t="shared" si="165"/>
        <v>3.4789252077562325</v>
      </c>
      <c r="M1052" s="202">
        <v>6.7928011075219192</v>
      </c>
      <c r="N1052" s="202">
        <v>0.99244907197827059</v>
      </c>
      <c r="O1052" s="10">
        <f t="shared" si="166"/>
        <v>27.077471786148386</v>
      </c>
      <c r="P1052" s="11">
        <f t="shared" si="167"/>
        <v>7.968649731061915E-2</v>
      </c>
    </row>
    <row r="1053" spans="1:16" x14ac:dyDescent="0.35">
      <c r="A1053" s="9">
        <f t="shared" si="168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163"/>
        <v>392.1</v>
      </c>
      <c r="G1053" s="8"/>
      <c r="H1053" s="8"/>
      <c r="I1053" s="8">
        <v>8</v>
      </c>
      <c r="J1053" s="217">
        <f t="shared" si="169"/>
        <v>3.6934441366574329E-3</v>
      </c>
      <c r="K1053" s="209">
        <f t="shared" si="164"/>
        <v>15.813296398891966</v>
      </c>
      <c r="L1053" s="202">
        <f t="shared" si="165"/>
        <v>3.4789252077562325</v>
      </c>
      <c r="M1053" s="202">
        <v>6.7928011075219192</v>
      </c>
      <c r="N1053" s="202">
        <v>0.99244907197827059</v>
      </c>
      <c r="O1053" s="10">
        <f t="shared" si="166"/>
        <v>27.077471786148386</v>
      </c>
      <c r="P1053" s="11">
        <f t="shared" si="167"/>
        <v>6.9057566401806644E-2</v>
      </c>
    </row>
    <row r="1054" spans="1:16" x14ac:dyDescent="0.35">
      <c r="A1054" s="9">
        <f t="shared" si="168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163"/>
        <v>355.1</v>
      </c>
      <c r="G1054" s="8"/>
      <c r="H1054" s="8"/>
      <c r="I1054" s="8">
        <v>8</v>
      </c>
      <c r="J1054" s="217">
        <f t="shared" si="169"/>
        <v>3.6934441366574329E-3</v>
      </c>
      <c r="K1054" s="209">
        <f t="shared" si="164"/>
        <v>15.813296398891966</v>
      </c>
      <c r="L1054" s="202">
        <f t="shared" si="165"/>
        <v>3.4789252077562325</v>
      </c>
      <c r="M1054" s="202">
        <v>6.7928011075219192</v>
      </c>
      <c r="N1054" s="202">
        <v>0.99244907197827059</v>
      </c>
      <c r="O1054" s="10">
        <f t="shared" si="166"/>
        <v>27.077471786148386</v>
      </c>
      <c r="P1054" s="11">
        <f t="shared" si="167"/>
        <v>7.6253088668398722E-2</v>
      </c>
    </row>
    <row r="1055" spans="1:16" x14ac:dyDescent="0.35">
      <c r="A1055" s="9">
        <f t="shared" si="168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163"/>
        <v>196.9</v>
      </c>
      <c r="G1055" s="8"/>
      <c r="H1055" s="8"/>
      <c r="I1055" s="8">
        <v>4</v>
      </c>
      <c r="J1055" s="217">
        <f t="shared" si="169"/>
        <v>1.8467220683287165E-3</v>
      </c>
      <c r="K1055" s="209">
        <f t="shared" si="164"/>
        <v>7.906648199445983</v>
      </c>
      <c r="L1055" s="202">
        <f t="shared" si="165"/>
        <v>1.7394626038781162</v>
      </c>
      <c r="M1055" s="202">
        <v>3.3964005537609596</v>
      </c>
      <c r="N1055" s="202">
        <v>0.4962245359891353</v>
      </c>
      <c r="O1055" s="10">
        <f t="shared" si="166"/>
        <v>13.538735893074193</v>
      </c>
      <c r="P1055" s="11">
        <f t="shared" si="167"/>
        <v>6.8759450955176202E-2</v>
      </c>
    </row>
    <row r="1056" spans="1:16" x14ac:dyDescent="0.35">
      <c r="A1056" s="9">
        <f t="shared" si="168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163"/>
        <v>393.6</v>
      </c>
      <c r="G1056" s="8"/>
      <c r="H1056" s="8"/>
      <c r="I1056" s="8">
        <v>8</v>
      </c>
      <c r="J1056" s="217">
        <f t="shared" si="169"/>
        <v>3.6934441366574329E-3</v>
      </c>
      <c r="K1056" s="209">
        <f t="shared" si="164"/>
        <v>15.813296398891966</v>
      </c>
      <c r="L1056" s="202">
        <f t="shared" si="165"/>
        <v>3.4789252077562325</v>
      </c>
      <c r="M1056" s="202">
        <v>6.7928011075219192</v>
      </c>
      <c r="N1056" s="202">
        <v>0.99244907197827059</v>
      </c>
      <c r="O1056" s="10">
        <f t="shared" si="166"/>
        <v>27.077471786148386</v>
      </c>
      <c r="P1056" s="11">
        <f t="shared" si="167"/>
        <v>6.8794389700580244E-2</v>
      </c>
    </row>
    <row r="1057" spans="1:16" x14ac:dyDescent="0.35">
      <c r="A1057" s="9">
        <f t="shared" si="168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163"/>
        <v>352.2</v>
      </c>
      <c r="G1057" s="8"/>
      <c r="H1057" s="8"/>
      <c r="I1057" s="8">
        <v>8</v>
      </c>
      <c r="J1057" s="217">
        <f t="shared" si="169"/>
        <v>3.6934441366574329E-3</v>
      </c>
      <c r="K1057" s="209">
        <f t="shared" si="164"/>
        <v>15.813296398891966</v>
      </c>
      <c r="L1057" s="202">
        <f t="shared" si="165"/>
        <v>3.4789252077562325</v>
      </c>
      <c r="M1057" s="202">
        <v>6.7928011075219192</v>
      </c>
      <c r="N1057" s="202">
        <v>0.99244907197827059</v>
      </c>
      <c r="O1057" s="10">
        <f t="shared" si="166"/>
        <v>27.077471786148386</v>
      </c>
      <c r="P1057" s="11">
        <f t="shared" si="167"/>
        <v>7.6880953396219157E-2</v>
      </c>
    </row>
    <row r="1058" spans="1:16" x14ac:dyDescent="0.35">
      <c r="A1058" s="9">
        <f t="shared" si="168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si="163"/>
        <v>361.1</v>
      </c>
      <c r="G1058" s="8"/>
      <c r="H1058" s="8"/>
      <c r="I1058" s="8">
        <v>8</v>
      </c>
      <c r="J1058" s="217">
        <f t="shared" si="169"/>
        <v>3.6934441366574329E-3</v>
      </c>
      <c r="K1058" s="209">
        <f t="shared" si="164"/>
        <v>15.813296398891966</v>
      </c>
      <c r="L1058" s="202">
        <f t="shared" si="165"/>
        <v>3.4789252077562325</v>
      </c>
      <c r="M1058" s="202">
        <v>6.7928011075219192</v>
      </c>
      <c r="N1058" s="202">
        <v>0.99244907197827059</v>
      </c>
      <c r="O1058" s="10">
        <f t="shared" si="166"/>
        <v>27.077471786148386</v>
      </c>
      <c r="P1058" s="11">
        <f t="shared" si="167"/>
        <v>7.4986075287035131E-2</v>
      </c>
    </row>
    <row r="1059" spans="1:16" x14ac:dyDescent="0.35">
      <c r="A1059" s="9">
        <f t="shared" si="168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163"/>
        <v>370.4</v>
      </c>
      <c r="G1059" s="8"/>
      <c r="H1059" s="8"/>
      <c r="I1059" s="8">
        <v>8</v>
      </c>
      <c r="J1059" s="217">
        <f t="shared" si="169"/>
        <v>3.6934441366574329E-3</v>
      </c>
      <c r="K1059" s="209">
        <f t="shared" si="164"/>
        <v>15.813296398891966</v>
      </c>
      <c r="L1059" s="202">
        <f t="shared" si="165"/>
        <v>3.4789252077562325</v>
      </c>
      <c r="M1059" s="202">
        <v>6.7928011075219192</v>
      </c>
      <c r="N1059" s="202">
        <v>0.99244907197827059</v>
      </c>
      <c r="O1059" s="10">
        <f t="shared" si="166"/>
        <v>27.077471786148386</v>
      </c>
      <c r="P1059" s="11">
        <f t="shared" si="167"/>
        <v>7.3103325556556117E-2</v>
      </c>
    </row>
    <row r="1060" spans="1:16" x14ac:dyDescent="0.35">
      <c r="A1060" s="9">
        <f t="shared" si="168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163"/>
        <v>419.9</v>
      </c>
      <c r="G1060" s="8"/>
      <c r="H1060" s="8"/>
      <c r="I1060" s="8">
        <v>8</v>
      </c>
      <c r="J1060" s="217">
        <f t="shared" si="169"/>
        <v>3.6934441366574329E-3</v>
      </c>
      <c r="K1060" s="209">
        <f t="shared" si="164"/>
        <v>15.813296398891966</v>
      </c>
      <c r="L1060" s="202">
        <f t="shared" si="165"/>
        <v>3.4789252077562325</v>
      </c>
      <c r="M1060" s="202">
        <v>6.7928011075219192</v>
      </c>
      <c r="N1060" s="202">
        <v>0.99244907197827059</v>
      </c>
      <c r="O1060" s="10">
        <f t="shared" si="166"/>
        <v>27.077471786148386</v>
      </c>
      <c r="P1060" s="11">
        <f t="shared" si="167"/>
        <v>6.4485524615738005E-2</v>
      </c>
    </row>
    <row r="1061" spans="1:16" x14ac:dyDescent="0.35">
      <c r="A1061" s="9">
        <f t="shared" si="168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ref="F1061:F1106" si="170">C1061+D1061+E1061</f>
        <v>551.79999999999995</v>
      </c>
      <c r="G1061" s="8"/>
      <c r="H1061" s="8"/>
      <c r="I1061" s="8">
        <v>12</v>
      </c>
      <c r="J1061" s="217">
        <f t="shared" si="169"/>
        <v>5.5401662049861496E-3</v>
      </c>
      <c r="K1061" s="209">
        <f t="shared" si="164"/>
        <v>23.71994459833795</v>
      </c>
      <c r="L1061" s="202">
        <f t="shared" si="165"/>
        <v>5.2183878116343489</v>
      </c>
      <c r="M1061" s="202">
        <v>10.18920166128288</v>
      </c>
      <c r="N1061" s="202">
        <v>1.4886736079674061</v>
      </c>
      <c r="O1061" s="10">
        <f t="shared" si="166"/>
        <v>40.616207679222583</v>
      </c>
      <c r="P1061" s="11">
        <f t="shared" si="167"/>
        <v>7.3606755489711101E-2</v>
      </c>
    </row>
    <row r="1062" spans="1:16" x14ac:dyDescent="0.35">
      <c r="A1062" s="9">
        <f t="shared" si="168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170"/>
        <v>551.20000000000005</v>
      </c>
      <c r="G1062" s="8"/>
      <c r="H1062" s="8"/>
      <c r="I1062" s="8">
        <v>12</v>
      </c>
      <c r="J1062" s="217">
        <f t="shared" si="169"/>
        <v>5.5401662049861496E-3</v>
      </c>
      <c r="K1062" s="209">
        <f t="shared" si="164"/>
        <v>23.71994459833795</v>
      </c>
      <c r="L1062" s="202">
        <f t="shared" si="165"/>
        <v>5.2183878116343489</v>
      </c>
      <c r="M1062" s="202">
        <v>10.18920166128288</v>
      </c>
      <c r="N1062" s="202">
        <v>1.4886736079674061</v>
      </c>
      <c r="O1062" s="10">
        <f t="shared" si="166"/>
        <v>40.616207679222583</v>
      </c>
      <c r="P1062" s="11">
        <f t="shared" si="167"/>
        <v>7.3686878953596838E-2</v>
      </c>
    </row>
    <row r="1063" spans="1:16" x14ac:dyDescent="0.35">
      <c r="A1063" s="9">
        <f t="shared" si="168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170"/>
        <v>317.2</v>
      </c>
      <c r="G1063" s="8"/>
      <c r="H1063" s="8"/>
      <c r="I1063" s="8">
        <v>8</v>
      </c>
      <c r="J1063" s="217">
        <f t="shared" si="169"/>
        <v>3.6934441366574329E-3</v>
      </c>
      <c r="K1063" s="209">
        <f t="shared" si="164"/>
        <v>15.813296398891966</v>
      </c>
      <c r="L1063" s="202">
        <f t="shared" si="165"/>
        <v>3.4789252077562325</v>
      </c>
      <c r="M1063" s="202">
        <v>6.7928011075219192</v>
      </c>
      <c r="N1063" s="202">
        <v>0.99244907197827059</v>
      </c>
      <c r="O1063" s="10">
        <f t="shared" si="166"/>
        <v>27.077471786148386</v>
      </c>
      <c r="P1063" s="11">
        <f t="shared" si="167"/>
        <v>8.5364034634767924E-2</v>
      </c>
    </row>
    <row r="1064" spans="1:16" x14ac:dyDescent="0.35">
      <c r="A1064" s="9">
        <f t="shared" si="168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170"/>
        <v>554.52</v>
      </c>
      <c r="G1064" s="8"/>
      <c r="H1064" s="8"/>
      <c r="I1064" s="8">
        <v>12</v>
      </c>
      <c r="J1064" s="217">
        <f t="shared" si="169"/>
        <v>5.5401662049861496E-3</v>
      </c>
      <c r="K1064" s="209">
        <f t="shared" si="164"/>
        <v>23.71994459833795</v>
      </c>
      <c r="L1064" s="202">
        <f t="shared" si="165"/>
        <v>5.2183878116343489</v>
      </c>
      <c r="M1064" s="202">
        <v>10.18920166128288</v>
      </c>
      <c r="N1064" s="202">
        <v>1.4886736079674061</v>
      </c>
      <c r="O1064" s="10">
        <f t="shared" si="166"/>
        <v>40.616207679222583</v>
      </c>
      <c r="P1064" s="11">
        <f t="shared" si="167"/>
        <v>7.3245703814510899E-2</v>
      </c>
    </row>
    <row r="1065" spans="1:16" x14ac:dyDescent="0.35">
      <c r="A1065" s="9">
        <f t="shared" si="168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170"/>
        <v>315</v>
      </c>
      <c r="G1065" s="8"/>
      <c r="H1065" s="8"/>
      <c r="I1065" s="8">
        <v>9</v>
      </c>
      <c r="J1065" s="217">
        <f t="shared" si="169"/>
        <v>4.1551246537396124E-3</v>
      </c>
      <c r="K1065" s="209">
        <f t="shared" si="164"/>
        <v>17.789958448753463</v>
      </c>
      <c r="L1065" s="202">
        <f t="shared" si="165"/>
        <v>3.9137908587257617</v>
      </c>
      <c r="M1065" s="202">
        <v>7.6419012459621598</v>
      </c>
      <c r="N1065" s="202">
        <v>1.1165052059755545</v>
      </c>
      <c r="O1065" s="10">
        <f t="shared" si="166"/>
        <v>30.462155759416937</v>
      </c>
      <c r="P1065" s="11">
        <f t="shared" si="167"/>
        <v>9.6705256379101392E-2</v>
      </c>
    </row>
    <row r="1066" spans="1:16" x14ac:dyDescent="0.35">
      <c r="A1066" s="9">
        <f t="shared" si="168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170"/>
        <v>930.4</v>
      </c>
      <c r="G1066" s="8"/>
      <c r="H1066" s="8"/>
      <c r="I1066" s="8">
        <v>24</v>
      </c>
      <c r="J1066" s="217">
        <f t="shared" si="169"/>
        <v>1.1080332409972299E-2</v>
      </c>
      <c r="K1066" s="209">
        <f t="shared" si="164"/>
        <v>47.4398891966759</v>
      </c>
      <c r="L1066" s="202">
        <f t="shared" si="165"/>
        <v>10.436775623268698</v>
      </c>
      <c r="M1066" s="202">
        <v>20.378403322565759</v>
      </c>
      <c r="N1066" s="202">
        <v>2.9773472159348122</v>
      </c>
      <c r="O1066" s="10">
        <f t="shared" si="166"/>
        <v>81.232415358445166</v>
      </c>
      <c r="P1066" s="11">
        <f t="shared" si="167"/>
        <v>8.7309130866772541E-2</v>
      </c>
    </row>
    <row r="1067" spans="1:16" x14ac:dyDescent="0.35">
      <c r="A1067" s="9">
        <f t="shared" si="168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70"/>
        <v>4237</v>
      </c>
      <c r="G1067" s="8"/>
      <c r="H1067" s="8">
        <v>1</v>
      </c>
      <c r="I1067" s="8">
        <v>83</v>
      </c>
      <c r="J1067" s="217">
        <f t="shared" si="169"/>
        <v>3.8781163434903045E-2</v>
      </c>
      <c r="K1067" s="209">
        <f t="shared" si="164"/>
        <v>166.03961218836562</v>
      </c>
      <c r="L1067" s="202">
        <f t="shared" si="165"/>
        <v>36.528714681440441</v>
      </c>
      <c r="M1067" s="202">
        <v>71.324411628980158</v>
      </c>
      <c r="N1067" s="202">
        <v>10.420715255771841</v>
      </c>
      <c r="O1067" s="10">
        <f t="shared" si="166"/>
        <v>284.31345375455805</v>
      </c>
      <c r="P1067" s="11">
        <f t="shared" si="167"/>
        <v>6.7102538058663688E-2</v>
      </c>
    </row>
    <row r="1068" spans="1:16" x14ac:dyDescent="0.35">
      <c r="A1068" s="9">
        <f t="shared" si="168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170"/>
        <v>313.39999999999998</v>
      </c>
      <c r="G1068" s="8"/>
      <c r="H1068" s="8"/>
      <c r="I1068" s="8">
        <v>8</v>
      </c>
      <c r="J1068" s="217">
        <f t="shared" si="169"/>
        <v>3.6934441366574329E-3</v>
      </c>
      <c r="K1068" s="209">
        <f t="shared" si="164"/>
        <v>15.813296398891966</v>
      </c>
      <c r="L1068" s="202">
        <f t="shared" si="165"/>
        <v>3.4789252077562325</v>
      </c>
      <c r="M1068" s="202">
        <v>6.7928011075219192</v>
      </c>
      <c r="N1068" s="202">
        <v>0.99244907197827059</v>
      </c>
      <c r="O1068" s="10">
        <f t="shared" si="166"/>
        <v>27.077471786148386</v>
      </c>
      <c r="P1068" s="11">
        <f t="shared" si="167"/>
        <v>8.6399080364225875E-2</v>
      </c>
    </row>
    <row r="1069" spans="1:16" x14ac:dyDescent="0.35">
      <c r="A1069" s="9">
        <f t="shared" si="168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170"/>
        <v>311</v>
      </c>
      <c r="G1069" s="8"/>
      <c r="H1069" s="8"/>
      <c r="I1069" s="8">
        <v>8</v>
      </c>
      <c r="J1069" s="217">
        <f t="shared" si="169"/>
        <v>3.6934441366574329E-3</v>
      </c>
      <c r="K1069" s="209">
        <f t="shared" si="164"/>
        <v>15.813296398891966</v>
      </c>
      <c r="L1069" s="202">
        <f t="shared" si="165"/>
        <v>3.4789252077562325</v>
      </c>
      <c r="M1069" s="202">
        <v>6.7928011075219192</v>
      </c>
      <c r="N1069" s="202">
        <v>0.99244907197827059</v>
      </c>
      <c r="O1069" s="10">
        <f t="shared" si="166"/>
        <v>27.077471786148386</v>
      </c>
      <c r="P1069" s="11">
        <f t="shared" si="167"/>
        <v>8.7065825678933714E-2</v>
      </c>
    </row>
    <row r="1070" spans="1:16" x14ac:dyDescent="0.35">
      <c r="A1070" s="9">
        <f t="shared" si="168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170"/>
        <v>302.3</v>
      </c>
      <c r="G1070" s="8"/>
      <c r="H1070" s="8"/>
      <c r="I1070" s="8">
        <v>8</v>
      </c>
      <c r="J1070" s="217">
        <f t="shared" si="169"/>
        <v>3.6934441366574329E-3</v>
      </c>
      <c r="K1070" s="209">
        <f t="shared" si="164"/>
        <v>15.813296398891966</v>
      </c>
      <c r="L1070" s="202">
        <f t="shared" si="165"/>
        <v>3.4789252077562325</v>
      </c>
      <c r="M1070" s="202">
        <v>6.7928011075219192</v>
      </c>
      <c r="N1070" s="202">
        <v>0.99244907197827059</v>
      </c>
      <c r="O1070" s="10">
        <f t="shared" si="166"/>
        <v>27.077471786148386</v>
      </c>
      <c r="P1070" s="11">
        <f t="shared" si="167"/>
        <v>8.957152426777501E-2</v>
      </c>
    </row>
    <row r="1071" spans="1:16" x14ac:dyDescent="0.35">
      <c r="A1071" s="9">
        <f t="shared" si="168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170"/>
        <v>314.10000000000002</v>
      </c>
      <c r="G1071" s="8"/>
      <c r="H1071" s="8"/>
      <c r="I1071" s="8">
        <v>8</v>
      </c>
      <c r="J1071" s="217">
        <f t="shared" si="169"/>
        <v>3.6934441366574329E-3</v>
      </c>
      <c r="K1071" s="209">
        <f t="shared" si="164"/>
        <v>15.813296398891966</v>
      </c>
      <c r="L1071" s="202">
        <f t="shared" si="165"/>
        <v>3.4789252077562325</v>
      </c>
      <c r="M1071" s="202">
        <v>6.7928011075219192</v>
      </c>
      <c r="N1071" s="202">
        <v>0.99244907197827059</v>
      </c>
      <c r="O1071" s="10">
        <f t="shared" si="166"/>
        <v>27.077471786148386</v>
      </c>
      <c r="P1071" s="11">
        <f t="shared" si="167"/>
        <v>8.6206532270450123E-2</v>
      </c>
    </row>
    <row r="1072" spans="1:16" x14ac:dyDescent="0.35">
      <c r="A1072" s="9">
        <f t="shared" si="168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170"/>
        <v>317.10000000000002</v>
      </c>
      <c r="G1072" s="8"/>
      <c r="H1072" s="8">
        <v>1</v>
      </c>
      <c r="I1072" s="8">
        <v>7</v>
      </c>
      <c r="J1072" s="217">
        <f t="shared" si="169"/>
        <v>3.6934441366574329E-3</v>
      </c>
      <c r="K1072" s="209">
        <f t="shared" si="164"/>
        <v>15.813296398891966</v>
      </c>
      <c r="L1072" s="202">
        <f t="shared" si="165"/>
        <v>3.4789252077562325</v>
      </c>
      <c r="M1072" s="202">
        <v>6.7928011075219192</v>
      </c>
      <c r="N1072" s="202">
        <v>0.99244907197827059</v>
      </c>
      <c r="O1072" s="10">
        <f t="shared" si="166"/>
        <v>27.077471786148386</v>
      </c>
      <c r="P1072" s="11">
        <f t="shared" si="167"/>
        <v>8.5390954860133664E-2</v>
      </c>
    </row>
    <row r="1073" spans="1:16" x14ac:dyDescent="0.35">
      <c r="A1073" s="9">
        <f t="shared" si="168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170"/>
        <v>126.9</v>
      </c>
      <c r="G1073" s="8"/>
      <c r="H1073" s="8"/>
      <c r="I1073" s="8">
        <v>4</v>
      </c>
      <c r="J1073" s="217">
        <f t="shared" si="169"/>
        <v>1.8467220683287165E-3</v>
      </c>
      <c r="K1073" s="209">
        <f t="shared" si="164"/>
        <v>7.906648199445983</v>
      </c>
      <c r="L1073" s="202">
        <f t="shared" si="165"/>
        <v>1.7394626038781162</v>
      </c>
      <c r="M1073" s="202">
        <v>3.3964005537609596</v>
      </c>
      <c r="N1073" s="202">
        <v>0.4962245359891353</v>
      </c>
      <c r="O1073" s="10">
        <f t="shared" si="166"/>
        <v>13.538735893074193</v>
      </c>
      <c r="P1073" s="11">
        <f t="shared" si="167"/>
        <v>0.10668822610775565</v>
      </c>
    </row>
    <row r="1074" spans="1:16" x14ac:dyDescent="0.35">
      <c r="A1074" s="9">
        <f t="shared" si="168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170"/>
        <v>137</v>
      </c>
      <c r="G1074" s="8"/>
      <c r="H1074" s="8"/>
      <c r="I1074" s="8">
        <v>3</v>
      </c>
      <c r="J1074" s="217">
        <f t="shared" si="169"/>
        <v>1.3850415512465374E-3</v>
      </c>
      <c r="K1074" s="209">
        <f t="shared" si="164"/>
        <v>5.9299861495844874</v>
      </c>
      <c r="L1074" s="202">
        <f t="shared" si="165"/>
        <v>1.3045969529085872</v>
      </c>
      <c r="M1074" s="202">
        <v>2.5473004153207199</v>
      </c>
      <c r="N1074" s="202">
        <v>0.37216840199185153</v>
      </c>
      <c r="O1074" s="10">
        <f t="shared" si="166"/>
        <v>10.154051919805646</v>
      </c>
      <c r="P1074" s="11">
        <f t="shared" si="167"/>
        <v>7.4117167297851436E-2</v>
      </c>
    </row>
    <row r="1075" spans="1:16" x14ac:dyDescent="0.35">
      <c r="A1075" s="9">
        <f t="shared" si="168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170"/>
        <v>135.30000000000001</v>
      </c>
      <c r="G1075" s="8"/>
      <c r="H1075" s="8"/>
      <c r="I1075" s="8">
        <v>4</v>
      </c>
      <c r="J1075" s="217">
        <f t="shared" si="169"/>
        <v>1.8467220683287165E-3</v>
      </c>
      <c r="K1075" s="209">
        <f t="shared" si="164"/>
        <v>7.906648199445983</v>
      </c>
      <c r="L1075" s="202">
        <f t="shared" si="165"/>
        <v>1.7394626038781162</v>
      </c>
      <c r="M1075" s="202">
        <v>3.3964005537609596</v>
      </c>
      <c r="N1075" s="202">
        <v>0.4962245359891353</v>
      </c>
      <c r="O1075" s="10">
        <f t="shared" si="166"/>
        <v>13.538735893074193</v>
      </c>
      <c r="P1075" s="11">
        <f t="shared" si="167"/>
        <v>0.10006456683720763</v>
      </c>
    </row>
    <row r="1076" spans="1:16" x14ac:dyDescent="0.35">
      <c r="A1076" s="9">
        <f t="shared" si="168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170"/>
        <v>149.19999999999999</v>
      </c>
      <c r="G1076" s="8"/>
      <c r="H1076" s="8"/>
      <c r="I1076" s="8">
        <v>4</v>
      </c>
      <c r="J1076" s="217">
        <f t="shared" si="169"/>
        <v>1.8467220683287165E-3</v>
      </c>
      <c r="K1076" s="209">
        <f t="shared" ref="K1076:K1114" si="171">J1076*$K$2</f>
        <v>7.906648199445983</v>
      </c>
      <c r="L1076" s="202">
        <f t="shared" si="165"/>
        <v>1.7394626038781162</v>
      </c>
      <c r="M1076" s="202">
        <v>3.3964005537609596</v>
      </c>
      <c r="N1076" s="202">
        <v>0.4962245359891353</v>
      </c>
      <c r="O1076" s="10">
        <f t="shared" si="166"/>
        <v>13.538735893074193</v>
      </c>
      <c r="P1076" s="11">
        <f t="shared" si="167"/>
        <v>9.0742197674760008E-2</v>
      </c>
    </row>
    <row r="1077" spans="1:16" x14ac:dyDescent="0.35">
      <c r="A1077" s="9">
        <f t="shared" si="168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si="170"/>
        <v>378.9</v>
      </c>
      <c r="G1077" s="8"/>
      <c r="H1077" s="8"/>
      <c r="I1077" s="8">
        <v>7</v>
      </c>
      <c r="J1077" s="217">
        <f t="shared" si="169"/>
        <v>3.2317636195752539E-3</v>
      </c>
      <c r="K1077" s="209">
        <f t="shared" si="171"/>
        <v>13.83663434903047</v>
      </c>
      <c r="L1077" s="202">
        <f t="shared" si="165"/>
        <v>3.0440595567867037</v>
      </c>
      <c r="M1077" s="202">
        <v>5.9437009690816796</v>
      </c>
      <c r="N1077" s="202">
        <v>0.86839293798098682</v>
      </c>
      <c r="O1077" s="10">
        <f t="shared" si="166"/>
        <v>23.692787812879839</v>
      </c>
      <c r="P1077" s="11">
        <f t="shared" si="167"/>
        <v>6.2530450812562255E-2</v>
      </c>
    </row>
    <row r="1078" spans="1:16" x14ac:dyDescent="0.35">
      <c r="A1078" s="9">
        <f t="shared" si="168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170"/>
        <v>4438.16</v>
      </c>
      <c r="G1078" s="8">
        <v>1</v>
      </c>
      <c r="H1078" s="8">
        <v>1</v>
      </c>
      <c r="I1078" s="8">
        <v>98</v>
      </c>
      <c r="J1078" s="217">
        <f t="shared" si="169"/>
        <v>4.616805170821791E-2</v>
      </c>
      <c r="K1078" s="209">
        <f t="shared" si="171"/>
        <v>197.66620498614955</v>
      </c>
      <c r="L1078" s="202">
        <f t="shared" si="165"/>
        <v>43.486565096952901</v>
      </c>
      <c r="M1078" s="202">
        <v>84.910013844023993</v>
      </c>
      <c r="N1078" s="202">
        <v>12.157501131733815</v>
      </c>
      <c r="O1078" s="10">
        <f t="shared" si="166"/>
        <v>338.22028505886021</v>
      </c>
      <c r="P1078" s="11">
        <f t="shared" si="167"/>
        <v>7.6207321290548385E-2</v>
      </c>
    </row>
    <row r="1079" spans="1:16" x14ac:dyDescent="0.35">
      <c r="A1079" s="9">
        <f t="shared" si="168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170"/>
        <v>1768.02</v>
      </c>
      <c r="G1079" s="8"/>
      <c r="H1079" s="8"/>
      <c r="I1079" s="8">
        <v>40</v>
      </c>
      <c r="J1079" s="217">
        <f t="shared" si="169"/>
        <v>1.8467220683287166E-2</v>
      </c>
      <c r="K1079" s="209">
        <f t="shared" si="171"/>
        <v>79.066481994459835</v>
      </c>
      <c r="L1079" s="202">
        <f t="shared" si="165"/>
        <v>17.394626038781166</v>
      </c>
      <c r="M1079" s="202">
        <v>33.964005537609594</v>
      </c>
      <c r="N1079" s="202">
        <v>4.9622453598913525</v>
      </c>
      <c r="O1079" s="10">
        <f t="shared" si="166"/>
        <v>135.38735893074195</v>
      </c>
      <c r="P1079" s="11">
        <f t="shared" si="167"/>
        <v>7.6575694240303818E-2</v>
      </c>
    </row>
    <row r="1080" spans="1:16" x14ac:dyDescent="0.35">
      <c r="A1080" s="9">
        <f t="shared" si="168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170"/>
        <v>126.3</v>
      </c>
      <c r="G1080" s="8"/>
      <c r="H1080" s="8"/>
      <c r="I1080" s="8">
        <v>4</v>
      </c>
      <c r="J1080" s="217">
        <f t="shared" si="169"/>
        <v>1.8467220683287165E-3</v>
      </c>
      <c r="K1080" s="209">
        <f t="shared" si="171"/>
        <v>7.906648199445983</v>
      </c>
      <c r="L1080" s="202">
        <f t="shared" si="165"/>
        <v>1.7394626038781162</v>
      </c>
      <c r="M1080" s="202">
        <v>3.3964005537609596</v>
      </c>
      <c r="N1080" s="202">
        <v>0.4962245359891353</v>
      </c>
      <c r="O1080" s="10">
        <f t="shared" si="166"/>
        <v>13.538735893074193</v>
      </c>
      <c r="P1080" s="11">
        <f t="shared" si="167"/>
        <v>0.10719505853582101</v>
      </c>
    </row>
    <row r="1081" spans="1:16" x14ac:dyDescent="0.35">
      <c r="A1081" s="9">
        <f t="shared" si="168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170"/>
        <v>943.1</v>
      </c>
      <c r="G1081" s="8"/>
      <c r="H1081" s="8"/>
      <c r="I1081" s="8">
        <v>24</v>
      </c>
      <c r="J1081" s="217">
        <f t="shared" si="169"/>
        <v>1.1080332409972299E-2</v>
      </c>
      <c r="K1081" s="209">
        <f t="shared" si="171"/>
        <v>47.4398891966759</v>
      </c>
      <c r="L1081" s="202">
        <f t="shared" si="165"/>
        <v>10.436775623268698</v>
      </c>
      <c r="M1081" s="202">
        <v>20.378403322565759</v>
      </c>
      <c r="N1081" s="202">
        <v>2.9773472159348122</v>
      </c>
      <c r="O1081" s="10">
        <f t="shared" si="166"/>
        <v>81.232415358445166</v>
      </c>
      <c r="P1081" s="11">
        <f t="shared" si="167"/>
        <v>8.6133406169489099E-2</v>
      </c>
    </row>
    <row r="1082" spans="1:16" x14ac:dyDescent="0.35">
      <c r="A1082" s="9">
        <f t="shared" si="168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170"/>
        <v>13043.19</v>
      </c>
      <c r="G1082" s="8">
        <v>1</v>
      </c>
      <c r="H1082" s="8">
        <v>2</v>
      </c>
      <c r="I1082" s="8">
        <v>234</v>
      </c>
      <c r="J1082" s="217">
        <f t="shared" si="169"/>
        <v>0.10941828254847645</v>
      </c>
      <c r="K1082" s="209">
        <f t="shared" si="171"/>
        <v>468.46890581717446</v>
      </c>
      <c r="L1082" s="202">
        <f t="shared" si="165"/>
        <v>103.06315927977838</v>
      </c>
      <c r="M1082" s="202">
        <v>201.23673281033689</v>
      </c>
      <c r="N1082" s="202">
        <v>29.277247623358981</v>
      </c>
      <c r="O1082" s="10">
        <f t="shared" si="166"/>
        <v>802.04604553064871</v>
      </c>
      <c r="P1082" s="11">
        <f t="shared" si="167"/>
        <v>6.1491555787399302E-2</v>
      </c>
    </row>
    <row r="1083" spans="1:16" x14ac:dyDescent="0.35">
      <c r="A1083" s="9">
        <f t="shared" si="168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170"/>
        <v>222</v>
      </c>
      <c r="G1083" s="8"/>
      <c r="H1083" s="8"/>
      <c r="I1083" s="8">
        <v>6</v>
      </c>
      <c r="J1083" s="217">
        <f t="shared" si="169"/>
        <v>2.7700831024930748E-3</v>
      </c>
      <c r="K1083" s="209">
        <f t="shared" si="171"/>
        <v>11.859972299168975</v>
      </c>
      <c r="L1083" s="202">
        <f t="shared" si="165"/>
        <v>2.6091939058171745</v>
      </c>
      <c r="M1083" s="202">
        <v>5.0946008306414399</v>
      </c>
      <c r="N1083" s="202">
        <v>0</v>
      </c>
      <c r="O1083" s="10">
        <f t="shared" si="166"/>
        <v>19.563767035627588</v>
      </c>
      <c r="P1083" s="11">
        <f t="shared" si="167"/>
        <v>8.8125076737061214E-2</v>
      </c>
    </row>
    <row r="1084" spans="1:16" x14ac:dyDescent="0.35">
      <c r="A1084" s="9">
        <f t="shared" si="168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170"/>
        <v>6404.15</v>
      </c>
      <c r="G1084" s="8">
        <v>1</v>
      </c>
      <c r="H1084" s="8"/>
      <c r="I1084" s="8">
        <v>106</v>
      </c>
      <c r="J1084" s="217">
        <f t="shared" si="169"/>
        <v>4.9399815327793167E-2</v>
      </c>
      <c r="K1084" s="209">
        <f t="shared" si="171"/>
        <v>211.50283933518006</v>
      </c>
      <c r="L1084" s="202">
        <f t="shared" si="165"/>
        <v>46.530624653739615</v>
      </c>
      <c r="M1084" s="202">
        <v>90.853714813105668</v>
      </c>
      <c r="N1084" s="202">
        <v>13.149950203712086</v>
      </c>
      <c r="O1084" s="10">
        <f t="shared" si="166"/>
        <v>362.03712900573743</v>
      </c>
      <c r="P1084" s="11">
        <f t="shared" si="167"/>
        <v>5.6531644169130556E-2</v>
      </c>
    </row>
    <row r="1085" spans="1:16" x14ac:dyDescent="0.35">
      <c r="A1085" s="9">
        <f t="shared" si="168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170"/>
        <v>97.3</v>
      </c>
      <c r="G1085" s="8"/>
      <c r="H1085" s="8"/>
      <c r="I1085" s="8">
        <v>0</v>
      </c>
      <c r="J1085" s="217">
        <f t="shared" si="169"/>
        <v>0</v>
      </c>
      <c r="K1085" s="209">
        <f t="shared" si="171"/>
        <v>0</v>
      </c>
      <c r="L1085" s="202">
        <f t="shared" si="165"/>
        <v>0</v>
      </c>
      <c r="M1085" s="202">
        <v>0</v>
      </c>
      <c r="N1085" s="202">
        <v>0</v>
      </c>
      <c r="O1085" s="10">
        <f t="shared" si="166"/>
        <v>0</v>
      </c>
      <c r="P1085" s="11">
        <f t="shared" si="167"/>
        <v>0</v>
      </c>
    </row>
    <row r="1086" spans="1:16" x14ac:dyDescent="0.35">
      <c r="A1086" s="9">
        <f t="shared" si="168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170"/>
        <v>6656</v>
      </c>
      <c r="G1086" s="8">
        <v>1</v>
      </c>
      <c r="H1086" s="8"/>
      <c r="I1086" s="8">
        <v>120</v>
      </c>
      <c r="J1086" s="217">
        <f t="shared" si="169"/>
        <v>5.5863342566943676E-2</v>
      </c>
      <c r="K1086" s="209">
        <f t="shared" si="171"/>
        <v>239.17610803324098</v>
      </c>
      <c r="L1086" s="202">
        <f t="shared" si="165"/>
        <v>52.618743767313013</v>
      </c>
      <c r="M1086" s="202">
        <v>102.74111675126903</v>
      </c>
      <c r="N1086" s="202">
        <v>15.010792213671344</v>
      </c>
      <c r="O1086" s="10">
        <f t="shared" si="166"/>
        <v>409.54676076549435</v>
      </c>
      <c r="P1086" s="11">
        <f t="shared" si="167"/>
        <v>6.1530462855392778E-2</v>
      </c>
    </row>
    <row r="1087" spans="1:16" x14ac:dyDescent="0.35">
      <c r="A1087" s="9">
        <f t="shared" si="168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170"/>
        <v>7072</v>
      </c>
      <c r="G1087" s="8"/>
      <c r="H1087" s="8"/>
      <c r="I1087" s="8">
        <v>120</v>
      </c>
      <c r="J1087" s="217">
        <f t="shared" si="169"/>
        <v>5.5401662049861494E-2</v>
      </c>
      <c r="K1087" s="209">
        <f t="shared" si="171"/>
        <v>237.19944598337949</v>
      </c>
      <c r="L1087" s="202">
        <f t="shared" si="165"/>
        <v>52.183878116343486</v>
      </c>
      <c r="M1087" s="202">
        <v>101.8920166128288</v>
      </c>
      <c r="N1087" s="202">
        <v>14.88673607967406</v>
      </c>
      <c r="O1087" s="10">
        <f t="shared" si="166"/>
        <v>406.16207679222583</v>
      </c>
      <c r="P1087" s="11">
        <f t="shared" si="167"/>
        <v>5.7432420360891662E-2</v>
      </c>
    </row>
    <row r="1088" spans="1:16" x14ac:dyDescent="0.35">
      <c r="A1088" s="9">
        <f t="shared" si="168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170"/>
        <v>10869.85</v>
      </c>
      <c r="G1088" s="8">
        <v>1</v>
      </c>
      <c r="H1088" s="8"/>
      <c r="I1088" s="8">
        <v>156</v>
      </c>
      <c r="J1088" s="217">
        <f t="shared" si="169"/>
        <v>7.2483841181902126E-2</v>
      </c>
      <c r="K1088" s="209">
        <f t="shared" si="171"/>
        <v>310.33594182825482</v>
      </c>
      <c r="L1088" s="202">
        <f t="shared" si="165"/>
        <v>68.273907202216066</v>
      </c>
      <c r="M1088" s="202">
        <v>133.30872173511767</v>
      </c>
      <c r="N1088" s="202">
        <v>19.47681303757356</v>
      </c>
      <c r="O1088" s="10">
        <f t="shared" si="166"/>
        <v>531.39538380316208</v>
      </c>
      <c r="P1088" s="11">
        <f t="shared" si="167"/>
        <v>4.8887094468015847E-2</v>
      </c>
    </row>
    <row r="1089" spans="1:16" x14ac:dyDescent="0.35">
      <c r="A1089" s="9">
        <f t="shared" si="168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170"/>
        <v>128</v>
      </c>
      <c r="G1089" s="8"/>
      <c r="H1089" s="8"/>
      <c r="I1089" s="8">
        <v>4</v>
      </c>
      <c r="J1089" s="217">
        <f t="shared" si="169"/>
        <v>1.8467220683287165E-3</v>
      </c>
      <c r="K1089" s="209">
        <f t="shared" si="171"/>
        <v>7.906648199445983</v>
      </c>
      <c r="L1089" s="202">
        <f t="shared" si="165"/>
        <v>1.7394626038781162</v>
      </c>
      <c r="M1089" s="202">
        <v>3.3964005537609596</v>
      </c>
      <c r="N1089" s="202">
        <v>0.4962245359891353</v>
      </c>
      <c r="O1089" s="10">
        <f t="shared" si="166"/>
        <v>13.538735893074193</v>
      </c>
      <c r="P1089" s="11">
        <f t="shared" si="167"/>
        <v>0.10577137416464213</v>
      </c>
    </row>
    <row r="1090" spans="1:16" x14ac:dyDescent="0.35">
      <c r="A1090" s="9">
        <f t="shared" si="168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170"/>
        <v>98.2</v>
      </c>
      <c r="G1090" s="8"/>
      <c r="H1090" s="8"/>
      <c r="I1090" s="8">
        <v>3</v>
      </c>
      <c r="J1090" s="217">
        <f t="shared" si="169"/>
        <v>1.3850415512465374E-3</v>
      </c>
      <c r="K1090" s="209">
        <f t="shared" si="171"/>
        <v>5.9299861495844874</v>
      </c>
      <c r="L1090" s="202">
        <f t="shared" si="165"/>
        <v>1.3045969529085872</v>
      </c>
      <c r="M1090" s="202">
        <v>2.5473004153207199</v>
      </c>
      <c r="N1090" s="202">
        <v>0.37216840199185153</v>
      </c>
      <c r="O1090" s="10">
        <f t="shared" si="166"/>
        <v>10.154051919805646</v>
      </c>
      <c r="P1090" s="11">
        <f t="shared" si="167"/>
        <v>0.10340175071085178</v>
      </c>
    </row>
    <row r="1091" spans="1:16" x14ac:dyDescent="0.35">
      <c r="A1091" s="9">
        <f t="shared" si="168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170"/>
        <v>223.5</v>
      </c>
      <c r="G1091" s="8"/>
      <c r="H1091" s="8"/>
      <c r="I1091" s="8">
        <v>6</v>
      </c>
      <c r="J1091" s="217">
        <f t="shared" si="169"/>
        <v>2.7700831024930748E-3</v>
      </c>
      <c r="K1091" s="209">
        <f t="shared" si="171"/>
        <v>11.859972299168975</v>
      </c>
      <c r="L1091" s="202">
        <f t="shared" ref="L1091:L1114" si="172">K1091*0.22</f>
        <v>2.6091939058171745</v>
      </c>
      <c r="M1091" s="202">
        <v>5.0946008306414399</v>
      </c>
      <c r="N1091" s="202">
        <v>0.74433680398370305</v>
      </c>
      <c r="O1091" s="10">
        <f t="shared" si="166"/>
        <v>20.308103839611292</v>
      </c>
      <c r="P1091" s="11">
        <f t="shared" si="167"/>
        <v>9.086399928237715E-2</v>
      </c>
    </row>
    <row r="1092" spans="1:16" x14ac:dyDescent="0.35">
      <c r="A1092" s="9">
        <f t="shared" si="168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si="170"/>
        <v>34.6</v>
      </c>
      <c r="G1092" s="8"/>
      <c r="H1092" s="8"/>
      <c r="I1092" s="8">
        <v>1</v>
      </c>
      <c r="J1092" s="217">
        <f t="shared" si="169"/>
        <v>4.6168051708217911E-4</v>
      </c>
      <c r="K1092" s="209">
        <f t="shared" si="171"/>
        <v>1.9766620498614957</v>
      </c>
      <c r="L1092" s="202">
        <f t="shared" si="172"/>
        <v>0.43486565096952906</v>
      </c>
      <c r="M1092" s="202">
        <v>0.8491001384402399</v>
      </c>
      <c r="N1092" s="202">
        <v>0.12405613399728382</v>
      </c>
      <c r="O1092" s="10">
        <f t="shared" si="166"/>
        <v>3.3846839732685483</v>
      </c>
      <c r="P1092" s="11">
        <f t="shared" si="167"/>
        <v>9.7823236221634344E-2</v>
      </c>
    </row>
    <row r="1093" spans="1:16" x14ac:dyDescent="0.35">
      <c r="A1093" s="9">
        <f t="shared" si="168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170"/>
        <v>7086.2</v>
      </c>
      <c r="G1093" s="8"/>
      <c r="H1093" s="8"/>
      <c r="I1093" s="8">
        <v>120</v>
      </c>
      <c r="J1093" s="217">
        <f t="shared" si="169"/>
        <v>5.5401662049861494E-2</v>
      </c>
      <c r="K1093" s="209">
        <f t="shared" si="171"/>
        <v>237.19944598337949</v>
      </c>
      <c r="L1093" s="202">
        <f t="shared" si="172"/>
        <v>52.183878116343486</v>
      </c>
      <c r="M1093" s="202">
        <v>101.8920166128288</v>
      </c>
      <c r="N1093" s="202">
        <v>14.88673607967406</v>
      </c>
      <c r="O1093" s="10">
        <f t="shared" si="166"/>
        <v>406.16207679222583</v>
      </c>
      <c r="P1093" s="11">
        <f t="shared" si="167"/>
        <v>5.7317331826963087E-2</v>
      </c>
    </row>
    <row r="1094" spans="1:16" x14ac:dyDescent="0.35">
      <c r="A1094" s="9">
        <f t="shared" si="168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170"/>
        <v>145</v>
      </c>
      <c r="G1094" s="8"/>
      <c r="H1094" s="8">
        <v>1</v>
      </c>
      <c r="I1094" s="8">
        <v>4</v>
      </c>
      <c r="J1094" s="217">
        <f t="shared" si="169"/>
        <v>2.3084025854108957E-3</v>
      </c>
      <c r="K1094" s="209">
        <f t="shared" si="171"/>
        <v>9.8833102493074794</v>
      </c>
      <c r="L1094" s="202">
        <f t="shared" si="172"/>
        <v>2.1743282548476457</v>
      </c>
      <c r="M1094" s="202">
        <v>4.2455006922011993</v>
      </c>
      <c r="N1094" s="202">
        <v>0.62028066998641906</v>
      </c>
      <c r="O1094" s="10">
        <f t="shared" si="166"/>
        <v>16.923419866342744</v>
      </c>
      <c r="P1094" s="11">
        <f t="shared" si="167"/>
        <v>0.11671324045753617</v>
      </c>
    </row>
    <row r="1095" spans="1:16" x14ac:dyDescent="0.35">
      <c r="A1095" s="9">
        <f t="shared" si="168"/>
        <v>189</v>
      </c>
      <c r="B1095" s="14" t="s">
        <v>522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170"/>
        <v>48.3</v>
      </c>
      <c r="G1095" s="8"/>
      <c r="H1095" s="8"/>
      <c r="I1095" s="8">
        <v>0</v>
      </c>
      <c r="J1095" s="217">
        <f t="shared" si="169"/>
        <v>0</v>
      </c>
      <c r="K1095" s="209">
        <f t="shared" si="171"/>
        <v>0</v>
      </c>
      <c r="L1095" s="202">
        <f t="shared" si="172"/>
        <v>0</v>
      </c>
      <c r="M1095" s="202">
        <v>0</v>
      </c>
      <c r="N1095" s="202">
        <v>0.12405613399728382</v>
      </c>
      <c r="O1095" s="10">
        <f t="shared" si="166"/>
        <v>0.12405613399728382</v>
      </c>
      <c r="P1095" s="11">
        <f t="shared" si="167"/>
        <v>2.5684499792398307E-3</v>
      </c>
    </row>
    <row r="1096" spans="1:16" x14ac:dyDescent="0.35">
      <c r="A1096" s="9">
        <f t="shared" si="168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170"/>
        <v>4464.3</v>
      </c>
      <c r="G1096" s="8"/>
      <c r="H1096" s="8"/>
      <c r="I1096" s="8">
        <v>99</v>
      </c>
      <c r="J1096" s="217">
        <f t="shared" si="169"/>
        <v>4.5706371191135735E-2</v>
      </c>
      <c r="K1096" s="209">
        <f t="shared" si="171"/>
        <v>195.68954293628809</v>
      </c>
      <c r="L1096" s="202">
        <f t="shared" si="172"/>
        <v>43.051699445983381</v>
      </c>
      <c r="M1096" s="202">
        <v>84.060913705583758</v>
      </c>
      <c r="N1096" s="202">
        <v>12.281557265731099</v>
      </c>
      <c r="O1096" s="10">
        <f t="shared" si="166"/>
        <v>335.08371335358635</v>
      </c>
      <c r="P1096" s="11">
        <f t="shared" si="167"/>
        <v>7.5058511603966205E-2</v>
      </c>
    </row>
    <row r="1097" spans="1:16" x14ac:dyDescent="0.35">
      <c r="A1097" s="9">
        <f t="shared" si="168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170"/>
        <v>4580.7000000000007</v>
      </c>
      <c r="G1097" s="8">
        <v>2</v>
      </c>
      <c r="H1097" s="8">
        <v>1</v>
      </c>
      <c r="I1097" s="8">
        <v>97</v>
      </c>
      <c r="J1097" s="217">
        <f t="shared" si="169"/>
        <v>4.616805170821791E-2</v>
      </c>
      <c r="K1097" s="209">
        <f t="shared" si="171"/>
        <v>197.66620498614955</v>
      </c>
      <c r="L1097" s="202">
        <f t="shared" si="172"/>
        <v>43.486565096952901</v>
      </c>
      <c r="M1097" s="202">
        <v>84.910013844023993</v>
      </c>
      <c r="N1097" s="202">
        <v>12.033444997736531</v>
      </c>
      <c r="O1097" s="10">
        <f t="shared" ref="O1097:O1114" si="173">K1097+L1097+M1097+N1097</f>
        <v>338.09622892486294</v>
      </c>
      <c r="P1097" s="11">
        <f t="shared" ref="P1097:P1116" si="174">O1097/F1097</f>
        <v>7.3808856490244476E-2</v>
      </c>
    </row>
    <row r="1098" spans="1:16" x14ac:dyDescent="0.35">
      <c r="A1098" s="9">
        <f t="shared" si="168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170"/>
        <v>4605.3999999999996</v>
      </c>
      <c r="G1098" s="8"/>
      <c r="H1098" s="8"/>
      <c r="I1098" s="8">
        <v>98</v>
      </c>
      <c r="J1098" s="217">
        <f t="shared" si="169"/>
        <v>4.5244690674053553E-2</v>
      </c>
      <c r="K1098" s="209">
        <f t="shared" si="171"/>
        <v>193.71288088642657</v>
      </c>
      <c r="L1098" s="202">
        <f t="shared" si="172"/>
        <v>42.616833795013846</v>
      </c>
      <c r="M1098" s="202">
        <v>83.211813567143508</v>
      </c>
      <c r="N1098" s="202">
        <v>12.157501131733815</v>
      </c>
      <c r="O1098" s="10">
        <f t="shared" si="173"/>
        <v>331.69902938031771</v>
      </c>
      <c r="P1098" s="11">
        <f t="shared" si="174"/>
        <v>7.2023934811377463E-2</v>
      </c>
    </row>
    <row r="1099" spans="1:16" x14ac:dyDescent="0.35">
      <c r="A1099" s="9">
        <f t="shared" si="168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170"/>
        <v>3144.4</v>
      </c>
      <c r="G1099" s="8"/>
      <c r="H1099" s="8"/>
      <c r="I1099" s="8">
        <v>70</v>
      </c>
      <c r="J1099" s="217">
        <f t="shared" si="169"/>
        <v>3.2317636195752536E-2</v>
      </c>
      <c r="K1099" s="209">
        <f t="shared" si="171"/>
        <v>138.3663434903047</v>
      </c>
      <c r="L1099" s="202">
        <f t="shared" si="172"/>
        <v>30.440595567867035</v>
      </c>
      <c r="M1099" s="202">
        <v>59.437009690816794</v>
      </c>
      <c r="N1099" s="202">
        <v>8.683929379809868</v>
      </c>
      <c r="O1099" s="10">
        <f t="shared" si="173"/>
        <v>236.9278781287984</v>
      </c>
      <c r="P1099" s="11">
        <f t="shared" si="174"/>
        <v>7.5349153456557183E-2</v>
      </c>
    </row>
    <row r="1100" spans="1:16" x14ac:dyDescent="0.35">
      <c r="A1100" s="9">
        <f t="shared" ref="A1100:A1114" si="175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170"/>
        <v>3129.44</v>
      </c>
      <c r="G1100" s="8"/>
      <c r="H1100" s="8"/>
      <c r="I1100" s="8">
        <v>70</v>
      </c>
      <c r="J1100" s="217">
        <f t="shared" ref="J1100:J1114" si="176">2/4332*(I1100+H1100+G1100)</f>
        <v>3.2317636195752536E-2</v>
      </c>
      <c r="K1100" s="209">
        <f t="shared" si="171"/>
        <v>138.3663434903047</v>
      </c>
      <c r="L1100" s="202">
        <f t="shared" si="172"/>
        <v>30.440595567867035</v>
      </c>
      <c r="M1100" s="202">
        <v>59.437009690816794</v>
      </c>
      <c r="N1100" s="202">
        <v>8.683929379809868</v>
      </c>
      <c r="O1100" s="10">
        <f t="shared" si="173"/>
        <v>236.9278781287984</v>
      </c>
      <c r="P1100" s="11">
        <f t="shared" si="174"/>
        <v>7.5709353152256756E-2</v>
      </c>
    </row>
    <row r="1101" spans="1:16" x14ac:dyDescent="0.35">
      <c r="A1101" s="9">
        <f t="shared" si="175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170"/>
        <v>2023.28</v>
      </c>
      <c r="G1101" s="8"/>
      <c r="H1101" s="8"/>
      <c r="I1101" s="8">
        <v>54</v>
      </c>
      <c r="J1101" s="217">
        <f t="shared" si="176"/>
        <v>2.4930747922437671E-2</v>
      </c>
      <c r="K1101" s="209">
        <f t="shared" si="171"/>
        <v>106.73975069252076</v>
      </c>
      <c r="L1101" s="202">
        <f t="shared" si="172"/>
        <v>23.482745152354568</v>
      </c>
      <c r="M1101" s="202">
        <v>45.851407475772959</v>
      </c>
      <c r="N1101" s="202">
        <v>6.6990312358533268</v>
      </c>
      <c r="O1101" s="10">
        <f t="shared" si="173"/>
        <v>182.77293455650161</v>
      </c>
      <c r="P1101" s="11">
        <f t="shared" si="174"/>
        <v>9.0334968247845884E-2</v>
      </c>
    </row>
    <row r="1102" spans="1:16" x14ac:dyDescent="0.35">
      <c r="A1102" s="9">
        <f t="shared" si="175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170"/>
        <v>1913.79</v>
      </c>
      <c r="G1102" s="8"/>
      <c r="H1102" s="8"/>
      <c r="I1102" s="8">
        <v>57</v>
      </c>
      <c r="J1102" s="217">
        <f t="shared" si="176"/>
        <v>2.6315789473684209E-2</v>
      </c>
      <c r="K1102" s="209">
        <f t="shared" si="171"/>
        <v>112.66973684210525</v>
      </c>
      <c r="L1102" s="202">
        <f t="shared" si="172"/>
        <v>24.787342105263157</v>
      </c>
      <c r="M1102" s="202">
        <v>48.398707891093679</v>
      </c>
      <c r="N1102" s="202">
        <v>6.9471435038478946</v>
      </c>
      <c r="O1102" s="10">
        <f t="shared" si="173"/>
        <v>192.80293034230999</v>
      </c>
      <c r="P1102" s="69">
        <f t="shared" si="174"/>
        <v>0.10074403688090647</v>
      </c>
    </row>
    <row r="1103" spans="1:16" x14ac:dyDescent="0.35">
      <c r="A1103" s="9">
        <f t="shared" si="175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 t="shared" si="170"/>
        <v>695.35</v>
      </c>
      <c r="G1103" s="8">
        <v>1</v>
      </c>
      <c r="H1103" s="8">
        <v>1</v>
      </c>
      <c r="I1103" s="8">
        <v>16</v>
      </c>
      <c r="J1103" s="217">
        <f t="shared" si="176"/>
        <v>8.3102493074792248E-3</v>
      </c>
      <c r="K1103" s="209">
        <f t="shared" si="171"/>
        <v>35.579916897506926</v>
      </c>
      <c r="L1103" s="202">
        <f t="shared" si="172"/>
        <v>7.8275817174515234</v>
      </c>
      <c r="M1103" s="202">
        <v>15.28380249192432</v>
      </c>
      <c r="N1103" s="202">
        <v>2.2330104119511089</v>
      </c>
      <c r="O1103" s="10">
        <f t="shared" si="173"/>
        <v>60.924311518833875</v>
      </c>
      <c r="P1103" s="69">
        <f t="shared" si="174"/>
        <v>8.7616756336857518E-2</v>
      </c>
    </row>
    <row r="1104" spans="1:16" x14ac:dyDescent="0.35">
      <c r="A1104" s="9">
        <f t="shared" si="175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 t="shared" si="170"/>
        <v>1487.8</v>
      </c>
      <c r="G1104" s="8"/>
      <c r="H1104" s="8"/>
      <c r="I1104" s="8">
        <v>44</v>
      </c>
      <c r="J1104" s="217">
        <f t="shared" si="176"/>
        <v>2.0313942751615882E-2</v>
      </c>
      <c r="K1104" s="209">
        <f t="shared" si="171"/>
        <v>86.973130193905817</v>
      </c>
      <c r="L1104" s="202">
        <f t="shared" si="172"/>
        <v>19.134088642659279</v>
      </c>
      <c r="M1104" s="202">
        <v>37.360406091370557</v>
      </c>
      <c r="N1104" s="202">
        <v>5.4584698958804889</v>
      </c>
      <c r="O1104" s="10">
        <f t="shared" si="173"/>
        <v>148.92609482381613</v>
      </c>
      <c r="P1104" s="69">
        <f t="shared" si="174"/>
        <v>0.10009819520353282</v>
      </c>
    </row>
    <row r="1105" spans="1:16" x14ac:dyDescent="0.35">
      <c r="A1105" s="9">
        <f t="shared" si="175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 t="shared" si="170"/>
        <v>1266.08</v>
      </c>
      <c r="G1105" s="8"/>
      <c r="H1105" s="8"/>
      <c r="I1105" s="8">
        <v>73</v>
      </c>
      <c r="J1105" s="217">
        <f t="shared" si="176"/>
        <v>3.3702677746999074E-2</v>
      </c>
      <c r="K1105" s="209">
        <f t="shared" si="171"/>
        <v>144.29632963988917</v>
      </c>
      <c r="L1105" s="202">
        <f t="shared" si="172"/>
        <v>31.745192520775618</v>
      </c>
      <c r="M1105" s="202">
        <v>61.984310106137514</v>
      </c>
      <c r="N1105" s="202">
        <v>9.0560977818017196</v>
      </c>
      <c r="O1105" s="10">
        <f t="shared" si="173"/>
        <v>247.08193004860402</v>
      </c>
      <c r="P1105" s="69">
        <f t="shared" si="174"/>
        <v>0.19515506922832998</v>
      </c>
    </row>
    <row r="1106" spans="1:16" x14ac:dyDescent="0.35">
      <c r="A1106" s="9">
        <f t="shared" si="175"/>
        <v>200</v>
      </c>
      <c r="B1106" s="14" t="s">
        <v>550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 t="shared" si="170"/>
        <v>3679.6</v>
      </c>
      <c r="G1106" s="8">
        <v>8</v>
      </c>
      <c r="H1106" s="8">
        <v>1</v>
      </c>
      <c r="I1106" s="8">
        <v>118</v>
      </c>
      <c r="J1106" s="217">
        <f t="shared" si="176"/>
        <v>5.8633425669436745E-2</v>
      </c>
      <c r="K1106" s="209">
        <f t="shared" si="171"/>
        <v>251.03608033240994</v>
      </c>
      <c r="L1106" s="202">
        <f t="shared" si="172"/>
        <v>55.227937673130185</v>
      </c>
      <c r="M1106" s="202">
        <v>107.83571758191047</v>
      </c>
      <c r="N1106" s="202">
        <v>14.390511543684925</v>
      </c>
      <c r="O1106" s="10">
        <f t="shared" si="173"/>
        <v>428.4902471311355</v>
      </c>
      <c r="P1106" s="69">
        <f t="shared" si="174"/>
        <v>0.11645022478832903</v>
      </c>
    </row>
    <row r="1107" spans="1:16" x14ac:dyDescent="0.35">
      <c r="A1107" s="9">
        <f t="shared" si="175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 t="shared" ref="F1107:F1114" si="177">C1107+D1107+E1107</f>
        <v>1671.2</v>
      </c>
      <c r="G1107" s="8">
        <v>1</v>
      </c>
      <c r="H1107" s="8"/>
      <c r="I1107" s="8">
        <v>56</v>
      </c>
      <c r="J1107" s="217">
        <f t="shared" si="176"/>
        <v>2.6315789473684209E-2</v>
      </c>
      <c r="K1107" s="209">
        <f t="shared" si="171"/>
        <v>112.66973684210525</v>
      </c>
      <c r="L1107" s="202">
        <f t="shared" si="172"/>
        <v>24.787342105263157</v>
      </c>
      <c r="M1107" s="202">
        <v>48.398707891093679</v>
      </c>
      <c r="N1107" s="202">
        <v>7.0711996378451785</v>
      </c>
      <c r="O1107" s="10">
        <f t="shared" si="173"/>
        <v>192.92698647630729</v>
      </c>
      <c r="P1107" s="69">
        <f t="shared" si="174"/>
        <v>0.11544218913134711</v>
      </c>
    </row>
    <row r="1108" spans="1:16" x14ac:dyDescent="0.35">
      <c r="A1108" s="9">
        <f t="shared" si="175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 t="shared" si="177"/>
        <v>632.79999999999995</v>
      </c>
      <c r="G1108" s="8"/>
      <c r="H1108" s="8"/>
      <c r="I1108" s="8">
        <v>26</v>
      </c>
      <c r="J1108" s="217">
        <f t="shared" si="176"/>
        <v>1.2003693444136657E-2</v>
      </c>
      <c r="K1108" s="209">
        <f t="shared" si="171"/>
        <v>51.393213296398891</v>
      </c>
      <c r="L1108" s="202">
        <f t="shared" si="172"/>
        <v>11.306506925207756</v>
      </c>
      <c r="M1108" s="202">
        <v>22.076603599446241</v>
      </c>
      <c r="N1108" s="202">
        <v>3.2254594839293795</v>
      </c>
      <c r="O1108" s="10">
        <f t="shared" si="173"/>
        <v>88.001783304982268</v>
      </c>
      <c r="P1108" s="69">
        <f t="shared" si="174"/>
        <v>0.13906729346552194</v>
      </c>
    </row>
    <row r="1109" spans="1:16" x14ac:dyDescent="0.35">
      <c r="A1109" s="9">
        <f t="shared" si="175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 t="shared" si="177"/>
        <v>514.6</v>
      </c>
      <c r="G1109" s="8"/>
      <c r="H1109" s="8"/>
      <c r="I1109" s="8">
        <v>12</v>
      </c>
      <c r="J1109" s="217">
        <f t="shared" si="176"/>
        <v>5.5401662049861496E-3</v>
      </c>
      <c r="K1109" s="209">
        <f t="shared" si="171"/>
        <v>23.71994459833795</v>
      </c>
      <c r="L1109" s="202">
        <f t="shared" si="172"/>
        <v>5.2183878116343489</v>
      </c>
      <c r="M1109" s="202">
        <v>10.18920166128288</v>
      </c>
      <c r="N1109" s="202">
        <v>1.4890237439999996</v>
      </c>
      <c r="O1109" s="10">
        <f t="shared" si="173"/>
        <v>40.616557815255177</v>
      </c>
      <c r="P1109" s="69">
        <f t="shared" si="174"/>
        <v>7.8928406170336529E-2</v>
      </c>
    </row>
    <row r="1110" spans="1:16" x14ac:dyDescent="0.35">
      <c r="A1110" s="9">
        <f t="shared" si="175"/>
        <v>204</v>
      </c>
      <c r="B1110" s="132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 t="shared" si="177"/>
        <v>6066</v>
      </c>
      <c r="G1110" s="8"/>
      <c r="H1110" s="8"/>
      <c r="I1110" s="8"/>
      <c r="J1110" s="217">
        <f t="shared" si="176"/>
        <v>0</v>
      </c>
      <c r="K1110" s="209">
        <f t="shared" si="171"/>
        <v>0</v>
      </c>
      <c r="L1110" s="202">
        <f t="shared" si="172"/>
        <v>0</v>
      </c>
      <c r="M1110" s="202">
        <v>0</v>
      </c>
      <c r="N1110" s="202">
        <v>0</v>
      </c>
      <c r="O1110" s="152">
        <f t="shared" si="173"/>
        <v>0</v>
      </c>
      <c r="P1110" s="154">
        <f t="shared" si="174"/>
        <v>0</v>
      </c>
    </row>
    <row r="1111" spans="1:16" x14ac:dyDescent="0.35">
      <c r="A1111" s="9">
        <f t="shared" si="175"/>
        <v>205</v>
      </c>
      <c r="B1111" s="132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 t="shared" si="177"/>
        <v>6073.6</v>
      </c>
      <c r="G1111" s="8"/>
      <c r="H1111" s="8"/>
      <c r="I1111" s="8"/>
      <c r="J1111" s="217">
        <f t="shared" si="176"/>
        <v>0</v>
      </c>
      <c r="K1111" s="209">
        <f t="shared" si="171"/>
        <v>0</v>
      </c>
      <c r="L1111" s="202">
        <f t="shared" si="172"/>
        <v>0</v>
      </c>
      <c r="M1111" s="202">
        <v>0</v>
      </c>
      <c r="N1111" s="202">
        <v>0</v>
      </c>
      <c r="O1111" s="152">
        <f t="shared" si="173"/>
        <v>0</v>
      </c>
      <c r="P1111" s="154">
        <f t="shared" si="174"/>
        <v>0</v>
      </c>
    </row>
    <row r="1112" spans="1:16" x14ac:dyDescent="0.35">
      <c r="A1112" s="9">
        <f t="shared" si="175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 t="shared" si="177"/>
        <v>1388.6</v>
      </c>
      <c r="G1112" s="8"/>
      <c r="H1112" s="8"/>
      <c r="I1112" s="8">
        <v>60</v>
      </c>
      <c r="J1112" s="217">
        <f t="shared" si="176"/>
        <v>2.7700831024930747E-2</v>
      </c>
      <c r="K1112" s="209">
        <f t="shared" si="171"/>
        <v>118.59972299168975</v>
      </c>
      <c r="L1112" s="202">
        <f t="shared" si="172"/>
        <v>26.091939058171743</v>
      </c>
      <c r="M1112" s="202">
        <v>50.946008306414399</v>
      </c>
      <c r="N1112" s="202">
        <v>0</v>
      </c>
      <c r="O1112" s="152">
        <f t="shared" si="173"/>
        <v>195.63767035627589</v>
      </c>
      <c r="P1112" s="154">
        <f t="shared" si="174"/>
        <v>0.14088842744942814</v>
      </c>
    </row>
    <row r="1113" spans="1:16" x14ac:dyDescent="0.35">
      <c r="A1113" s="9">
        <f t="shared" si="175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 t="shared" si="177"/>
        <v>4609.7</v>
      </c>
      <c r="G1113" s="8"/>
      <c r="H1113" s="8"/>
      <c r="I1113" s="8">
        <v>77</v>
      </c>
      <c r="J1113" s="217">
        <f t="shared" si="176"/>
        <v>3.5549399815327794E-2</v>
      </c>
      <c r="K1113" s="209">
        <f t="shared" si="171"/>
        <v>152.20297783933518</v>
      </c>
      <c r="L1113" s="202">
        <f t="shared" si="172"/>
        <v>33.484655124653742</v>
      </c>
      <c r="M1113" s="202">
        <v>65.380710659898483</v>
      </c>
      <c r="N1113" s="202">
        <v>0</v>
      </c>
      <c r="O1113" s="152">
        <f t="shared" si="173"/>
        <v>251.06834362388739</v>
      </c>
      <c r="P1113" s="154">
        <f t="shared" si="174"/>
        <v>5.4465224119549516E-2</v>
      </c>
    </row>
    <row r="1114" spans="1:16" s="192" customFormat="1" x14ac:dyDescent="0.35">
      <c r="A1114" s="9">
        <f t="shared" si="175"/>
        <v>208</v>
      </c>
      <c r="B1114" s="182" t="s">
        <v>596</v>
      </c>
      <c r="C1114" s="195">
        <f>димвенканали!C1114</f>
        <v>608</v>
      </c>
      <c r="D1114" s="195">
        <f>димвенканали!D1114</f>
        <v>0</v>
      </c>
      <c r="E1114" s="195">
        <f>димвенканали!E1114</f>
        <v>0</v>
      </c>
      <c r="F1114" s="195">
        <f t="shared" si="177"/>
        <v>608</v>
      </c>
      <c r="G1114" s="195"/>
      <c r="H1114" s="195"/>
      <c r="I1114" s="195">
        <v>30</v>
      </c>
      <c r="J1114" s="217">
        <f t="shared" si="176"/>
        <v>1.3850415512465374E-2</v>
      </c>
      <c r="K1114" s="209">
        <f t="shared" si="171"/>
        <v>59.299861495844873</v>
      </c>
      <c r="L1114" s="202">
        <f t="shared" si="172"/>
        <v>13.045969529085871</v>
      </c>
      <c r="M1114" s="202">
        <v>25.473004153207199</v>
      </c>
      <c r="N1114" s="202">
        <v>0</v>
      </c>
      <c r="O1114" s="202">
        <f t="shared" si="173"/>
        <v>97.818835178137945</v>
      </c>
      <c r="P1114" s="210">
        <f t="shared" si="174"/>
        <v>0.16088624206930582</v>
      </c>
    </row>
    <row r="1115" spans="1:16" s="192" customFormat="1" ht="18" x14ac:dyDescent="0.4">
      <c r="A1115" s="246"/>
      <c r="B1115" s="198" t="s">
        <v>1698</v>
      </c>
      <c r="C1115" s="199">
        <f>SUM(C907:C1114)</f>
        <v>212131.79999999996</v>
      </c>
      <c r="D1115" s="199">
        <f t="shared" ref="D1115" si="178">SUM(D907:D1114)</f>
        <v>369.20000000000005</v>
      </c>
      <c r="E1115" s="199">
        <f t="shared" ref="E1115:M1115" si="179">SUM(E907:E1114)</f>
        <v>577.21</v>
      </c>
      <c r="F1115" s="199">
        <f t="shared" si="179"/>
        <v>213078.21000000002</v>
      </c>
      <c r="G1115" s="297">
        <f t="shared" si="179"/>
        <v>18</v>
      </c>
      <c r="H1115" s="297">
        <f t="shared" si="179"/>
        <v>10</v>
      </c>
      <c r="I1115" s="297">
        <f t="shared" si="179"/>
        <v>4304</v>
      </c>
      <c r="J1115" s="199">
        <f t="shared" si="179"/>
        <v>1.9999999999999976</v>
      </c>
      <c r="K1115" s="199">
        <f t="shared" si="179"/>
        <v>8562.9000000000015</v>
      </c>
      <c r="L1115" s="199">
        <f t="shared" si="179"/>
        <v>1883.8379999999981</v>
      </c>
      <c r="M1115" s="341">
        <f t="shared" si="179"/>
        <v>3678.3017997231168</v>
      </c>
      <c r="N1115" s="199">
        <v>513.46868875078997</v>
      </c>
      <c r="O1115" s="199">
        <f>SUM(O907:O1114)</f>
        <v>14638.01226393793</v>
      </c>
      <c r="P1115" s="210">
        <f t="shared" si="174"/>
        <v>6.8697837587137267E-2</v>
      </c>
    </row>
    <row r="1116" spans="1:16" ht="18.5" thickBot="1" x14ac:dyDescent="0.45">
      <c r="A1116" s="19"/>
      <c r="B1116" s="13" t="s">
        <v>508</v>
      </c>
      <c r="C1116" s="15">
        <f t="shared" ref="C1116:N1116" si="180">C461+C526+C603+C724+C862+C905+C1115</f>
        <v>1458958.0499999998</v>
      </c>
      <c r="D1116" s="15">
        <f t="shared" si="180"/>
        <v>8346.58</v>
      </c>
      <c r="E1116" s="15">
        <f t="shared" si="180"/>
        <v>19664.810000000001</v>
      </c>
      <c r="F1116" s="15">
        <f t="shared" si="180"/>
        <v>1486969.4399999997</v>
      </c>
      <c r="G1116" s="15">
        <f t="shared" si="180"/>
        <v>98</v>
      </c>
      <c r="H1116" s="15">
        <f t="shared" si="180"/>
        <v>182</v>
      </c>
      <c r="I1116" s="15">
        <f t="shared" si="180"/>
        <v>29255</v>
      </c>
      <c r="J1116" s="226">
        <f t="shared" si="180"/>
        <v>12.991731266149866</v>
      </c>
      <c r="K1116" s="199">
        <f t="shared" si="180"/>
        <v>55623.220718034318</v>
      </c>
      <c r="L1116" s="199">
        <f t="shared" si="180"/>
        <v>12229.969120241421</v>
      </c>
      <c r="M1116" s="199">
        <f t="shared" si="180"/>
        <v>22451.387736835568</v>
      </c>
      <c r="N1116" s="199">
        <f t="shared" si="180"/>
        <v>2939.2145186840039</v>
      </c>
      <c r="O1116" s="15">
        <f>K1116+L1116+M1116+N1116</f>
        <v>93243.792093795302</v>
      </c>
      <c r="P1116" s="82">
        <f t="shared" si="174"/>
        <v>6.270726861326438E-2</v>
      </c>
    </row>
    <row r="1117" spans="1:16" x14ac:dyDescent="0.35">
      <c r="A1117" s="1"/>
      <c r="I1117" s="339">
        <v>4332</v>
      </c>
    </row>
    <row r="1118" spans="1:16" x14ac:dyDescent="0.35">
      <c r="A1118" s="1"/>
    </row>
    <row r="1119" spans="1:16" x14ac:dyDescent="0.35">
      <c r="A1119" s="1"/>
    </row>
    <row r="1120" spans="1:16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</sheetData>
  <mergeCells count="1">
    <mergeCell ref="B1:Q1"/>
  </mergeCells>
  <phoneticPr fontId="0" type="noConversion"/>
  <pageMargins left="0.35433070866141736" right="0.55118110236220474" top="0.59055118110236227" bottom="0.59055118110236227" header="0.51181102362204722" footer="0.51181102362204722"/>
  <pageSetup paperSize="9" scale="34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33"/>
  </sheetPr>
  <dimension ref="A1:O1139"/>
  <sheetViews>
    <sheetView view="pageBreakPreview" zoomScale="60" zoomScaleNormal="75" workbookViewId="0">
      <pane xSplit="2" ySplit="4" topLeftCell="C1109" activePane="bottomRight" state="frozen"/>
      <selection pane="topRight" activeCell="C1" sqref="C1"/>
      <selection pane="bottomLeft" activeCell="A5" sqref="A5"/>
      <selection pane="bottomRight" activeCell="J1115" sqref="J1115"/>
    </sheetView>
  </sheetViews>
  <sheetFormatPr defaultColWidth="11.7265625" defaultRowHeight="17.5" x14ac:dyDescent="0.35"/>
  <cols>
    <col min="1" max="1" width="9" style="2" customWidth="1"/>
    <col min="2" max="2" width="30.453125" style="2" customWidth="1"/>
    <col min="3" max="6" width="17" style="2" customWidth="1"/>
    <col min="7" max="7" width="11.7265625" style="192" customWidth="1"/>
    <col min="8" max="8" width="14.7265625" style="192" customWidth="1"/>
    <col min="9" max="9" width="12.453125" style="192" customWidth="1"/>
    <col min="10" max="10" width="14.7265625" style="192" customWidth="1"/>
    <col min="11" max="11" width="12.26953125" style="192" customWidth="1"/>
    <col min="12" max="12" width="17.7265625" style="2" customWidth="1"/>
    <col min="13" max="13" width="15" style="2" customWidth="1"/>
    <col min="14" max="16384" width="11.7265625" style="2"/>
  </cols>
  <sheetData>
    <row r="1" spans="1:15" x14ac:dyDescent="0.35">
      <c r="B1" s="376" t="s">
        <v>1419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</row>
    <row r="2" spans="1:15" ht="18" thickBot="1" x14ac:dyDescent="0.4">
      <c r="A2" s="1"/>
      <c r="H2" s="305">
        <v>4430.3999999999996</v>
      </c>
      <c r="J2" s="195"/>
      <c r="N2" s="116">
        <v>4430.3999999999996</v>
      </c>
      <c r="O2" s="2" t="s">
        <v>581</v>
      </c>
    </row>
    <row r="3" spans="1:15" ht="84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230" t="s">
        <v>1253</v>
      </c>
      <c r="G3" s="231" t="s">
        <v>1418</v>
      </c>
      <c r="H3" s="237" t="s">
        <v>1427</v>
      </c>
      <c r="I3" s="237" t="s">
        <v>1428</v>
      </c>
      <c r="J3" s="237" t="s">
        <v>1429</v>
      </c>
      <c r="K3" s="237" t="s">
        <v>1430</v>
      </c>
      <c r="L3" s="98" t="s">
        <v>1448</v>
      </c>
      <c r="M3" s="230" t="s">
        <v>532</v>
      </c>
    </row>
    <row r="4" spans="1:15" x14ac:dyDescent="0.35">
      <c r="A4" s="5">
        <v>1</v>
      </c>
      <c r="B4" s="23">
        <v>2</v>
      </c>
      <c r="C4" s="23">
        <v>3</v>
      </c>
      <c r="D4" s="23"/>
      <c r="E4" s="23"/>
      <c r="F4" s="23"/>
      <c r="G4" s="194">
        <v>4</v>
      </c>
      <c r="H4" s="194">
        <v>5</v>
      </c>
      <c r="I4" s="194">
        <v>8</v>
      </c>
      <c r="J4" s="194">
        <v>9</v>
      </c>
      <c r="K4" s="194">
        <v>10</v>
      </c>
      <c r="L4" s="23">
        <v>11</v>
      </c>
      <c r="M4" s="23">
        <v>13</v>
      </c>
    </row>
    <row r="5" spans="1:15" ht="18" x14ac:dyDescent="0.4">
      <c r="A5" s="5"/>
      <c r="B5" s="7" t="s">
        <v>1693</v>
      </c>
      <c r="C5" s="23"/>
      <c r="D5" s="23"/>
      <c r="E5" s="23"/>
      <c r="F5" s="23"/>
      <c r="G5" s="195"/>
      <c r="H5" s="195"/>
      <c r="I5" s="195"/>
      <c r="J5" s="195"/>
      <c r="K5" s="195"/>
      <c r="L5" s="8"/>
      <c r="M5" s="8"/>
    </row>
    <row r="6" spans="1:15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C6+D6+E6</f>
        <v>359.58</v>
      </c>
      <c r="G6" s="217">
        <f>1/253037.7*F6</f>
        <v>1.4210530683767674E-3</v>
      </c>
      <c r="H6" s="209">
        <f t="shared" ref="H6:H68" si="0">G6*$N$2</f>
        <v>6.2958335141364294</v>
      </c>
      <c r="I6" s="202">
        <f t="shared" ref="I6:I61" si="1">H6*0.22</f>
        <v>1.3850833731100145</v>
      </c>
      <c r="J6" s="202">
        <v>2.6403594160516262</v>
      </c>
      <c r="K6" s="202">
        <v>7.6771909332439742E-2</v>
      </c>
      <c r="L6" s="10">
        <f t="shared" ref="L6:L68" si="2">H6+I6+J6+K6</f>
        <v>10.39804821263051</v>
      </c>
      <c r="M6" s="11">
        <f t="shared" ref="M6:M36" si="3">L6/F6</f>
        <v>2.8917203995301493E-2</v>
      </c>
    </row>
    <row r="7" spans="1:15" x14ac:dyDescent="0.35">
      <c r="A7" s="9">
        <f t="shared" ref="A7:A70" si="4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 t="shared" ref="F7:F59" si="5">C7+D7+E7</f>
        <v>201.72</v>
      </c>
      <c r="G7" s="217">
        <f t="shared" ref="G7:G70" si="6">1/253037.7*F7</f>
        <v>7.9719346168574874E-4</v>
      </c>
      <c r="H7" s="209">
        <f t="shared" si="0"/>
        <v>3.531885912652541</v>
      </c>
      <c r="I7" s="202">
        <f t="shared" si="1"/>
        <v>0.77701490078355906</v>
      </c>
      <c r="J7" s="202">
        <v>1.4812094705098564</v>
      </c>
      <c r="K7" s="202">
        <v>4.3068105986261034E-2</v>
      </c>
      <c r="L7" s="10">
        <f t="shared" si="2"/>
        <v>5.8331783899322183</v>
      </c>
      <c r="M7" s="11">
        <f t="shared" si="3"/>
        <v>2.89172039953015E-2</v>
      </c>
    </row>
    <row r="8" spans="1:15" x14ac:dyDescent="0.35">
      <c r="A8" s="9">
        <f t="shared" si="4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5"/>
        <v>585.14</v>
      </c>
      <c r="G8" s="217">
        <f t="shared" si="6"/>
        <v>2.3124617398909333E-3</v>
      </c>
      <c r="H8" s="209">
        <f t="shared" si="0"/>
        <v>10.245130492412789</v>
      </c>
      <c r="I8" s="202">
        <f t="shared" si="1"/>
        <v>2.2539287083308137</v>
      </c>
      <c r="J8" s="202">
        <v>4.2966235850393479</v>
      </c>
      <c r="K8" s="202">
        <v>0.12492996002776513</v>
      </c>
      <c r="L8" s="10">
        <f t="shared" si="2"/>
        <v>16.920612745810715</v>
      </c>
      <c r="M8" s="11">
        <f t="shared" si="3"/>
        <v>2.8917203995301493E-2</v>
      </c>
    </row>
    <row r="9" spans="1:15" x14ac:dyDescent="0.35">
      <c r="A9" s="9">
        <f t="shared" si="4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5"/>
        <v>1489.2</v>
      </c>
      <c r="G9" s="217">
        <f t="shared" si="6"/>
        <v>5.8852890300536247E-3</v>
      </c>
      <c r="H9" s="209">
        <f t="shared" si="0"/>
        <v>26.074184518749576</v>
      </c>
      <c r="I9" s="202">
        <f t="shared" si="1"/>
        <v>5.7363205941249067</v>
      </c>
      <c r="J9" s="202">
        <v>10.935044336125708</v>
      </c>
      <c r="K9" s="202">
        <v>0.31795074080279567</v>
      </c>
      <c r="L9" s="10">
        <f t="shared" si="2"/>
        <v>43.06350018980298</v>
      </c>
      <c r="M9" s="11">
        <f t="shared" si="3"/>
        <v>2.8917203995301489E-2</v>
      </c>
    </row>
    <row r="10" spans="1:15" x14ac:dyDescent="0.35">
      <c r="A10" s="9">
        <f t="shared" si="4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 t="shared" si="5"/>
        <v>336.7</v>
      </c>
      <c r="G10" s="217">
        <f t="shared" si="6"/>
        <v>1.3306317596152668E-3</v>
      </c>
      <c r="H10" s="209">
        <f t="shared" si="0"/>
        <v>5.8952309477994778</v>
      </c>
      <c r="I10" s="202">
        <f t="shared" si="1"/>
        <v>1.2969508085158852</v>
      </c>
      <c r="J10" s="202">
        <v>2.472353900062803</v>
      </c>
      <c r="K10" s="202">
        <v>7.1886928839847763E-2</v>
      </c>
      <c r="L10" s="10">
        <f t="shared" si="2"/>
        <v>9.7364225852180137</v>
      </c>
      <c r="M10" s="11">
        <f t="shared" si="3"/>
        <v>2.8917203995301496E-2</v>
      </c>
    </row>
    <row r="11" spans="1:15" x14ac:dyDescent="0.35">
      <c r="A11" s="9">
        <f t="shared" si="4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5"/>
        <v>2519.1999999999998</v>
      </c>
      <c r="G11" s="217">
        <f t="shared" si="6"/>
        <v>9.9558287164323734E-3</v>
      </c>
      <c r="H11" s="209">
        <f t="shared" si="0"/>
        <v>44.108303545281984</v>
      </c>
      <c r="I11" s="202">
        <f t="shared" si="1"/>
        <v>9.7038267799620375</v>
      </c>
      <c r="J11" s="202">
        <v>18.498229714993204</v>
      </c>
      <c r="K11" s="202">
        <v>0.53786026472629789</v>
      </c>
      <c r="L11" s="10">
        <f t="shared" si="2"/>
        <v>72.848220304963519</v>
      </c>
      <c r="M11" s="11">
        <f t="shared" si="3"/>
        <v>2.8917203995301493E-2</v>
      </c>
    </row>
    <row r="12" spans="1:15" x14ac:dyDescent="0.35">
      <c r="A12" s="9">
        <f t="shared" si="4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 t="shared" si="5"/>
        <v>157</v>
      </c>
      <c r="G12" s="217">
        <f t="shared" si="6"/>
        <v>6.2046090365190643E-4</v>
      </c>
      <c r="H12" s="209">
        <f t="shared" si="0"/>
        <v>2.7488899875394059</v>
      </c>
      <c r="I12" s="202">
        <f t="shared" si="1"/>
        <v>0.60475579725866935</v>
      </c>
      <c r="J12" s="202">
        <v>1.1528350528953373</v>
      </c>
      <c r="K12" s="202">
        <v>3.3520189568922179E-2</v>
      </c>
      <c r="L12" s="10">
        <f t="shared" si="2"/>
        <v>4.5400010272623348</v>
      </c>
      <c r="M12" s="11">
        <f t="shared" si="3"/>
        <v>2.8917203995301496E-2</v>
      </c>
    </row>
    <row r="13" spans="1:15" x14ac:dyDescent="0.35">
      <c r="A13" s="9">
        <f t="shared" si="4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5"/>
        <v>2085.1999999999998</v>
      </c>
      <c r="G13" s="217">
        <f t="shared" si="6"/>
        <v>8.2406692757640461E-3</v>
      </c>
      <c r="H13" s="209">
        <f t="shared" si="0"/>
        <v>36.50946115934503</v>
      </c>
      <c r="I13" s="202">
        <f t="shared" si="1"/>
        <v>8.0320814550559074</v>
      </c>
      <c r="J13" s="202">
        <v>15.311411798072339</v>
      </c>
      <c r="K13" s="202">
        <v>0.44519935852940468</v>
      </c>
      <c r="L13" s="10">
        <f t="shared" si="2"/>
        <v>60.298153771002688</v>
      </c>
      <c r="M13" s="11">
        <f t="shared" si="3"/>
        <v>2.8917203995301503E-2</v>
      </c>
    </row>
    <row r="14" spans="1:15" x14ac:dyDescent="0.35">
      <c r="A14" s="9">
        <f t="shared" si="4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5"/>
        <v>2093.6</v>
      </c>
      <c r="G14" s="217">
        <f t="shared" si="6"/>
        <v>8.2738659100995617E-3</v>
      </c>
      <c r="H14" s="209">
        <f t="shared" si="0"/>
        <v>36.656535528105096</v>
      </c>
      <c r="I14" s="202">
        <f t="shared" si="1"/>
        <v>8.0644378161831209</v>
      </c>
      <c r="J14" s="202">
        <v>15.373092144851451</v>
      </c>
      <c r="K14" s="202">
        <v>0.44699279542353809</v>
      </c>
      <c r="L14" s="10">
        <f t="shared" si="2"/>
        <v>60.541058284563206</v>
      </c>
      <c r="M14" s="11">
        <f t="shared" si="3"/>
        <v>2.8917203995301493E-2</v>
      </c>
    </row>
    <row r="15" spans="1:15" x14ac:dyDescent="0.35">
      <c r="A15" s="9">
        <f t="shared" si="4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5"/>
        <v>2063.25</v>
      </c>
      <c r="G15" s="217">
        <f t="shared" si="6"/>
        <v>8.1539233086611197E-3</v>
      </c>
      <c r="H15" s="209">
        <f t="shared" si="0"/>
        <v>36.125141826692222</v>
      </c>
      <c r="I15" s="202">
        <f t="shared" si="1"/>
        <v>7.9475312018722883</v>
      </c>
      <c r="J15" s="202">
        <v>15.150235177619775</v>
      </c>
      <c r="K15" s="202">
        <v>0.44051293712152034</v>
      </c>
      <c r="L15" s="10">
        <f t="shared" si="2"/>
        <v>59.663421143305804</v>
      </c>
      <c r="M15" s="11">
        <f t="shared" si="3"/>
        <v>2.8917203995301493E-2</v>
      </c>
    </row>
    <row r="16" spans="1:15" x14ac:dyDescent="0.35">
      <c r="A16" s="9">
        <f t="shared" si="4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 t="shared" si="5"/>
        <v>225</v>
      </c>
      <c r="G16" s="217">
        <f t="shared" si="6"/>
        <v>8.8919556255846461E-4</v>
      </c>
      <c r="H16" s="209">
        <f t="shared" si="0"/>
        <v>3.9394920203590211</v>
      </c>
      <c r="I16" s="202">
        <f t="shared" si="1"/>
        <v>0.86668824447898463</v>
      </c>
      <c r="J16" s="202">
        <v>1.652152145869114</v>
      </c>
      <c r="K16" s="202">
        <v>4.8038488235716506E-2</v>
      </c>
      <c r="L16" s="10">
        <f t="shared" si="2"/>
        <v>6.506370898942837</v>
      </c>
      <c r="M16" s="11">
        <f t="shared" si="3"/>
        <v>2.8917203995301496E-2</v>
      </c>
    </row>
    <row r="17" spans="1:13" x14ac:dyDescent="0.35">
      <c r="A17" s="9">
        <f t="shared" si="4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 t="shared" si="5"/>
        <v>594.6</v>
      </c>
      <c r="G17" s="217">
        <f t="shared" si="6"/>
        <v>2.3498474733211691E-3</v>
      </c>
      <c r="H17" s="209">
        <f t="shared" si="0"/>
        <v>10.410764245802106</v>
      </c>
      <c r="I17" s="202">
        <f t="shared" si="1"/>
        <v>2.2903681340764632</v>
      </c>
      <c r="J17" s="202">
        <v>4.3660874041501119</v>
      </c>
      <c r="K17" s="202">
        <v>0.12694971157758683</v>
      </c>
      <c r="L17" s="10">
        <f t="shared" si="2"/>
        <v>17.194169495606268</v>
      </c>
      <c r="M17" s="11">
        <f t="shared" si="3"/>
        <v>2.8917203995301493E-2</v>
      </c>
    </row>
    <row r="18" spans="1:13" x14ac:dyDescent="0.35">
      <c r="A18" s="9">
        <f t="shared" si="4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 t="shared" si="5"/>
        <v>720.56000000000006</v>
      </c>
      <c r="G18" s="217">
        <f t="shared" si="6"/>
        <v>2.847638909142788E-3</v>
      </c>
      <c r="H18" s="209">
        <f t="shared" si="0"/>
        <v>12.616179423066207</v>
      </c>
      <c r="I18" s="202">
        <f t="shared" si="1"/>
        <v>2.7755594730745656</v>
      </c>
      <c r="J18" s="202">
        <v>5.2909988898997717</v>
      </c>
      <c r="K18" s="202">
        <v>0.15384272481390174</v>
      </c>
      <c r="L18" s="10">
        <f t="shared" si="2"/>
        <v>20.836580510854446</v>
      </c>
      <c r="M18" s="11">
        <f t="shared" si="3"/>
        <v>2.8917203995301493E-2</v>
      </c>
    </row>
    <row r="19" spans="1:13" x14ac:dyDescent="0.35">
      <c r="A19" s="9">
        <f t="shared" si="4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 t="shared" si="5"/>
        <v>714.65</v>
      </c>
      <c r="G19" s="217">
        <f t="shared" si="6"/>
        <v>2.8242827056995851E-3</v>
      </c>
      <c r="H19" s="209">
        <f t="shared" si="0"/>
        <v>12.512702099331442</v>
      </c>
      <c r="I19" s="202">
        <f t="shared" si="1"/>
        <v>2.752794461852917</v>
      </c>
      <c r="J19" s="202">
        <v>5.2476023602016095</v>
      </c>
      <c r="K19" s="202">
        <v>0.15258091385624353</v>
      </c>
      <c r="L19" s="10">
        <f t="shared" si="2"/>
        <v>20.665679835242212</v>
      </c>
      <c r="M19" s="11">
        <f t="shared" si="3"/>
        <v>2.8917203995301493E-2</v>
      </c>
    </row>
    <row r="20" spans="1:13" x14ac:dyDescent="0.35">
      <c r="A20" s="9">
        <f t="shared" si="4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 t="shared" si="5"/>
        <v>589.14</v>
      </c>
      <c r="G20" s="217">
        <f t="shared" si="6"/>
        <v>2.3282696610030834E-3</v>
      </c>
      <c r="H20" s="209">
        <f t="shared" si="0"/>
        <v>10.31516590610806</v>
      </c>
      <c r="I20" s="202">
        <f t="shared" si="1"/>
        <v>2.269336499343773</v>
      </c>
      <c r="J20" s="202">
        <v>4.3259951787436872</v>
      </c>
      <c r="K20" s="202">
        <v>0.12578397759640009</v>
      </c>
      <c r="L20" s="10">
        <f t="shared" si="2"/>
        <v>17.036281561791917</v>
      </c>
      <c r="M20" s="11">
        <f t="shared" si="3"/>
        <v>2.8917203995301486E-2</v>
      </c>
    </row>
    <row r="21" spans="1:13" x14ac:dyDescent="0.35">
      <c r="A21" s="9">
        <f t="shared" si="4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 t="shared" si="5"/>
        <v>1124.6099999999999</v>
      </c>
      <c r="G21" s="217">
        <f t="shared" si="6"/>
        <v>4.4444365404838881E-3</v>
      </c>
      <c r="H21" s="209">
        <f t="shared" si="0"/>
        <v>19.690631648959815</v>
      </c>
      <c r="I21" s="202">
        <f t="shared" si="1"/>
        <v>4.3319389627711598</v>
      </c>
      <c r="J21" s="202">
        <v>8.2578969989593958</v>
      </c>
      <c r="K21" s="202">
        <v>0.24010917446564059</v>
      </c>
      <c r="L21" s="10">
        <f t="shared" si="2"/>
        <v>32.520576785156017</v>
      </c>
      <c r="M21" s="11">
        <f t="shared" si="3"/>
        <v>2.89172039953015E-2</v>
      </c>
    </row>
    <row r="22" spans="1:13" x14ac:dyDescent="0.35">
      <c r="A22" s="9">
        <f t="shared" si="4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 t="shared" si="5"/>
        <v>1240</v>
      </c>
      <c r="G22" s="217">
        <f t="shared" si="6"/>
        <v>4.9004555447666491E-3</v>
      </c>
      <c r="H22" s="209">
        <f t="shared" si="0"/>
        <v>21.710978245534161</v>
      </c>
      <c r="I22" s="202">
        <f t="shared" si="1"/>
        <v>4.7764152140175158</v>
      </c>
      <c r="J22" s="202">
        <v>9.1051940483453375</v>
      </c>
      <c r="K22" s="202">
        <v>0.26474544627683766</v>
      </c>
      <c r="L22" s="10">
        <f t="shared" si="2"/>
        <v>35.857332954173856</v>
      </c>
      <c r="M22" s="11">
        <f t="shared" si="3"/>
        <v>2.8917203995301496E-2</v>
      </c>
    </row>
    <row r="23" spans="1:13" x14ac:dyDescent="0.35">
      <c r="A23" s="9">
        <f t="shared" si="4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 t="shared" si="5"/>
        <v>762.66000000000008</v>
      </c>
      <c r="G23" s="217">
        <f t="shared" si="6"/>
        <v>3.0140172788481719E-3</v>
      </c>
      <c r="H23" s="209">
        <f t="shared" si="0"/>
        <v>13.35330215220894</v>
      </c>
      <c r="I23" s="202">
        <f t="shared" si="1"/>
        <v>2.9377264734859669</v>
      </c>
      <c r="J23" s="202">
        <v>5.6001349136379499</v>
      </c>
      <c r="K23" s="202">
        <v>0.1628312597237847</v>
      </c>
      <c r="L23" s="10">
        <f t="shared" si="2"/>
        <v>22.053994799056643</v>
      </c>
      <c r="M23" s="11">
        <f t="shared" si="3"/>
        <v>2.8917203995301496E-2</v>
      </c>
    </row>
    <row r="24" spans="1:13" x14ac:dyDescent="0.35">
      <c r="A24" s="9">
        <f t="shared" si="4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 t="shared" si="5"/>
        <v>566</v>
      </c>
      <c r="G24" s="217">
        <f t="shared" si="6"/>
        <v>2.2368208373692933E-3</v>
      </c>
      <c r="H24" s="209">
        <f t="shared" si="0"/>
        <v>9.910011037880917</v>
      </c>
      <c r="I24" s="202">
        <f t="shared" si="1"/>
        <v>2.1802024283338017</v>
      </c>
      <c r="J24" s="202">
        <v>4.1560805091640827</v>
      </c>
      <c r="K24" s="202">
        <v>0.12084348596184685</v>
      </c>
      <c r="L24" s="10">
        <f t="shared" si="2"/>
        <v>16.367137461340647</v>
      </c>
      <c r="M24" s="11">
        <f t="shared" si="3"/>
        <v>2.8917203995301496E-2</v>
      </c>
    </row>
    <row r="25" spans="1:13" x14ac:dyDescent="0.35">
      <c r="A25" s="9">
        <f t="shared" si="4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 t="shared" si="5"/>
        <v>678.79</v>
      </c>
      <c r="G25" s="217">
        <f t="shared" si="6"/>
        <v>2.682564692929156E-3</v>
      </c>
      <c r="H25" s="209">
        <f t="shared" si="0"/>
        <v>11.884834615553332</v>
      </c>
      <c r="I25" s="202">
        <f t="shared" si="1"/>
        <v>2.6146636154217333</v>
      </c>
      <c r="J25" s="202">
        <v>4.9842860226422037</v>
      </c>
      <c r="K25" s="202">
        <v>0.14492464635343114</v>
      </c>
      <c r="L25" s="10">
        <f t="shared" si="2"/>
        <v>19.6287088999707</v>
      </c>
      <c r="M25" s="11">
        <f t="shared" si="3"/>
        <v>2.8917203995301493E-2</v>
      </c>
    </row>
    <row r="26" spans="1:13" x14ac:dyDescent="0.35">
      <c r="A26" s="9">
        <f t="shared" si="4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 t="shared" si="5"/>
        <v>941.65</v>
      </c>
      <c r="G26" s="217">
        <f t="shared" si="6"/>
        <v>3.7213822288141253E-3</v>
      </c>
      <c r="H26" s="209">
        <f t="shared" si="0"/>
        <v>16.4872118265381</v>
      </c>
      <c r="I26" s="202">
        <f t="shared" si="1"/>
        <v>3.6271866018383823</v>
      </c>
      <c r="J26" s="202">
        <v>6.9144403029228947</v>
      </c>
      <c r="K26" s="202">
        <v>0.20104641087627756</v>
      </c>
      <c r="L26" s="10">
        <f t="shared" si="2"/>
        <v>27.229885142175654</v>
      </c>
      <c r="M26" s="11">
        <f t="shared" si="3"/>
        <v>2.8917203995301496E-2</v>
      </c>
    </row>
    <row r="27" spans="1:13" x14ac:dyDescent="0.35">
      <c r="A27" s="9">
        <f t="shared" si="4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 t="shared" si="5"/>
        <v>1038.9000000000001</v>
      </c>
      <c r="G27" s="217">
        <f t="shared" si="6"/>
        <v>4.1057123108532842E-3</v>
      </c>
      <c r="H27" s="209">
        <f t="shared" si="0"/>
        <v>18.189947822004388</v>
      </c>
      <c r="I27" s="202">
        <f t="shared" si="1"/>
        <v>4.0017885208409654</v>
      </c>
      <c r="J27" s="202">
        <v>7.6285371748596553</v>
      </c>
      <c r="K27" s="202">
        <v>0.22180971301371505</v>
      </c>
      <c r="L27" s="10">
        <f t="shared" si="2"/>
        <v>30.042083230718724</v>
      </c>
      <c r="M27" s="11">
        <f t="shared" si="3"/>
        <v>2.8917203995301493E-2</v>
      </c>
    </row>
    <row r="28" spans="1:13" x14ac:dyDescent="0.35">
      <c r="A28" s="9">
        <f t="shared" si="4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 t="shared" si="5"/>
        <v>282.89999999999998</v>
      </c>
      <c r="G28" s="217">
        <f t="shared" si="6"/>
        <v>1.1180152206568428E-3</v>
      </c>
      <c r="H28" s="209">
        <f t="shared" si="0"/>
        <v>4.9532546335980756</v>
      </c>
      <c r="I28" s="202">
        <f t="shared" si="1"/>
        <v>1.0897160193915767</v>
      </c>
      <c r="J28" s="202">
        <v>2.0773059647394323</v>
      </c>
      <c r="K28" s="202">
        <v>6.0400392541707551E-2</v>
      </c>
      <c r="L28" s="10">
        <f t="shared" si="2"/>
        <v>8.1806770102707915</v>
      </c>
      <c r="M28" s="11">
        <f t="shared" si="3"/>
        <v>2.8917203995301493E-2</v>
      </c>
    </row>
    <row r="29" spans="1:13" x14ac:dyDescent="0.35">
      <c r="A29" s="9">
        <f t="shared" si="4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 t="shared" si="5"/>
        <v>148.1</v>
      </c>
      <c r="G29" s="217">
        <f t="shared" si="6"/>
        <v>5.8528827917737154E-4</v>
      </c>
      <c r="H29" s="209">
        <f t="shared" si="0"/>
        <v>2.5930611920674265</v>
      </c>
      <c r="I29" s="202">
        <f t="shared" si="1"/>
        <v>0.57047346225483386</v>
      </c>
      <c r="J29" s="202">
        <v>1.0874832569031812</v>
      </c>
      <c r="K29" s="202">
        <v>3.1620000478709401E-2</v>
      </c>
      <c r="L29" s="10">
        <f t="shared" si="2"/>
        <v>4.2826379117041506</v>
      </c>
      <c r="M29" s="11">
        <f t="shared" si="3"/>
        <v>2.8917203995301489E-2</v>
      </c>
    </row>
    <row r="30" spans="1:13" x14ac:dyDescent="0.35">
      <c r="A30" s="9">
        <f t="shared" si="4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 t="shared" si="5"/>
        <v>337.2</v>
      </c>
      <c r="G30" s="217">
        <f t="shared" si="6"/>
        <v>1.3326077497542855E-3</v>
      </c>
      <c r="H30" s="209">
        <f t="shared" si="0"/>
        <v>5.9039853745113859</v>
      </c>
      <c r="I30" s="202">
        <f t="shared" si="1"/>
        <v>1.2988767823925049</v>
      </c>
      <c r="J30" s="202">
        <v>2.4760253492758451</v>
      </c>
      <c r="K30" s="202">
        <v>7.199368103592714E-2</v>
      </c>
      <c r="L30" s="10">
        <f t="shared" si="2"/>
        <v>9.7508811872156631</v>
      </c>
      <c r="M30" s="11">
        <f t="shared" si="3"/>
        <v>2.8917203995301493E-2</v>
      </c>
    </row>
    <row r="31" spans="1:13" x14ac:dyDescent="0.35">
      <c r="A31" s="9">
        <f t="shared" si="4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 t="shared" si="5"/>
        <v>284.3</v>
      </c>
      <c r="G31" s="217">
        <f t="shared" si="6"/>
        <v>1.1235479930460956E-3</v>
      </c>
      <c r="H31" s="209">
        <f t="shared" si="0"/>
        <v>4.9777670283914217</v>
      </c>
      <c r="I31" s="202">
        <f t="shared" si="1"/>
        <v>1.0951087462461129</v>
      </c>
      <c r="J31" s="202">
        <v>2.0875860225359513</v>
      </c>
      <c r="K31" s="202">
        <v>6.0699298690729785E-2</v>
      </c>
      <c r="L31" s="10">
        <f t="shared" si="2"/>
        <v>8.2211610958642165</v>
      </c>
      <c r="M31" s="11">
        <f t="shared" si="3"/>
        <v>2.89172039953015E-2</v>
      </c>
    </row>
    <row r="32" spans="1:13" x14ac:dyDescent="0.35">
      <c r="A32" s="9">
        <f t="shared" si="4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 t="shared" si="5"/>
        <v>213.73</v>
      </c>
      <c r="G32" s="217">
        <f t="shared" si="6"/>
        <v>8.4465674482498061E-4</v>
      </c>
      <c r="H32" s="209">
        <f t="shared" si="0"/>
        <v>3.7421672422725938</v>
      </c>
      <c r="I32" s="202">
        <f t="shared" si="1"/>
        <v>0.82327679329997061</v>
      </c>
      <c r="J32" s="202">
        <v>1.5693976806071364</v>
      </c>
      <c r="K32" s="202">
        <v>4.5632293736087508E-2</v>
      </c>
      <c r="L32" s="10">
        <f t="shared" si="2"/>
        <v>6.1804740099157884</v>
      </c>
      <c r="M32" s="11">
        <f t="shared" si="3"/>
        <v>2.8917203995301496E-2</v>
      </c>
    </row>
    <row r="33" spans="1:13" x14ac:dyDescent="0.35">
      <c r="A33" s="9">
        <f t="shared" si="4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 t="shared" si="5"/>
        <v>251.7</v>
      </c>
      <c r="G33" s="217">
        <f t="shared" si="6"/>
        <v>9.9471343598206896E-4</v>
      </c>
      <c r="H33" s="209">
        <f t="shared" si="0"/>
        <v>4.4069784067749582</v>
      </c>
      <c r="I33" s="202">
        <f t="shared" si="1"/>
        <v>0.96953524949049086</v>
      </c>
      <c r="J33" s="202">
        <v>1.8482075338455821</v>
      </c>
      <c r="K33" s="202">
        <v>5.3739055506354862E-2</v>
      </c>
      <c r="L33" s="10">
        <f t="shared" si="2"/>
        <v>7.2784602456173868</v>
      </c>
      <c r="M33" s="11">
        <f t="shared" si="3"/>
        <v>2.89172039953015E-2</v>
      </c>
    </row>
    <row r="34" spans="1:13" x14ac:dyDescent="0.35">
      <c r="A34" s="9">
        <f t="shared" si="4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 t="shared" si="5"/>
        <v>132.6</v>
      </c>
      <c r="G34" s="217">
        <f t="shared" si="6"/>
        <v>5.2403258486778844E-4</v>
      </c>
      <c r="H34" s="209">
        <f t="shared" si="0"/>
        <v>2.3216739639982498</v>
      </c>
      <c r="I34" s="202">
        <f t="shared" si="1"/>
        <v>0.51076827207961495</v>
      </c>
      <c r="J34" s="202">
        <v>0.97366833129886443</v>
      </c>
      <c r="K34" s="202">
        <v>2.8310682400248928E-2</v>
      </c>
      <c r="L34" s="10">
        <f t="shared" si="2"/>
        <v>3.8344212497769781</v>
      </c>
      <c r="M34" s="11">
        <f t="shared" si="3"/>
        <v>2.8917203995301496E-2</v>
      </c>
    </row>
    <row r="35" spans="1:13" x14ac:dyDescent="0.35">
      <c r="A35" s="9">
        <f t="shared" si="4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 t="shared" si="5"/>
        <v>241.3</v>
      </c>
      <c r="G35" s="217">
        <f t="shared" si="6"/>
        <v>9.5361284109047781E-4</v>
      </c>
      <c r="H35" s="209">
        <f t="shared" si="0"/>
        <v>4.2248863311672524</v>
      </c>
      <c r="I35" s="202">
        <f t="shared" si="1"/>
        <v>0.92947499285679558</v>
      </c>
      <c r="J35" s="202">
        <v>1.7718413902142987</v>
      </c>
      <c r="K35" s="202">
        <v>5.1518609827903974E-2</v>
      </c>
      <c r="L35" s="10">
        <f t="shared" si="2"/>
        <v>6.977721324066251</v>
      </c>
      <c r="M35" s="11">
        <f t="shared" si="3"/>
        <v>2.8917203995301496E-2</v>
      </c>
    </row>
    <row r="36" spans="1:13" x14ac:dyDescent="0.35">
      <c r="A36" s="9">
        <f t="shared" si="4"/>
        <v>31</v>
      </c>
      <c r="B36" s="14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 t="shared" si="5"/>
        <v>176.4</v>
      </c>
      <c r="G36" s="217">
        <f t="shared" si="6"/>
        <v>6.9712932104583629E-4</v>
      </c>
      <c r="H36" s="209">
        <f t="shared" si="0"/>
        <v>3.0885617439614728</v>
      </c>
      <c r="I36" s="202">
        <f t="shared" si="1"/>
        <v>0.67948358367152406</v>
      </c>
      <c r="J36" s="202">
        <v>2.2391039999999998</v>
      </c>
      <c r="K36" s="202">
        <v>3.7662174776801741E-2</v>
      </c>
      <c r="L36" s="10">
        <f t="shared" si="2"/>
        <v>6.0448115024097984</v>
      </c>
      <c r="M36" s="11">
        <f t="shared" si="3"/>
        <v>3.4267638902549878E-2</v>
      </c>
    </row>
    <row r="37" spans="1:13" x14ac:dyDescent="0.35">
      <c r="A37" s="9">
        <f t="shared" si="4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 t="shared" si="5"/>
        <v>127</v>
      </c>
      <c r="G37" s="217">
        <f t="shared" si="6"/>
        <v>5.0190149531077776E-4</v>
      </c>
      <c r="H37" s="209">
        <f t="shared" si="0"/>
        <v>2.2236243848248698</v>
      </c>
      <c r="I37" s="202">
        <f t="shared" si="1"/>
        <v>0.48919736466147135</v>
      </c>
      <c r="J37" s="202">
        <v>0.93254810011278877</v>
      </c>
      <c r="K37" s="202">
        <v>2.7115057804159987E-2</v>
      </c>
      <c r="L37" s="10">
        <f t="shared" si="2"/>
        <v>3.6724849074032901</v>
      </c>
      <c r="M37" s="11">
        <f t="shared" ref="M37:M68" si="7">L37/F37</f>
        <v>2.8917203995301496E-2</v>
      </c>
    </row>
    <row r="38" spans="1:13" x14ac:dyDescent="0.35">
      <c r="A38" s="9">
        <f t="shared" si="4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 t="shared" si="5"/>
        <v>272.96999999999997</v>
      </c>
      <c r="G38" s="217">
        <f t="shared" si="6"/>
        <v>1.0787720564959292E-3</v>
      </c>
      <c r="H38" s="209">
        <f t="shared" si="0"/>
        <v>4.7793917190995643</v>
      </c>
      <c r="I38" s="202">
        <f t="shared" si="1"/>
        <v>1.0514661782019041</v>
      </c>
      <c r="J38" s="202">
        <v>2.0043909833684084</v>
      </c>
      <c r="K38" s="202">
        <v>5.828029392757126E-2</v>
      </c>
      <c r="L38" s="10">
        <f t="shared" si="2"/>
        <v>7.8935291745974476</v>
      </c>
      <c r="M38" s="11">
        <f t="shared" si="7"/>
        <v>2.8917203995301493E-2</v>
      </c>
    </row>
    <row r="39" spans="1:13" x14ac:dyDescent="0.35">
      <c r="A39" s="9">
        <f t="shared" si="4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 t="shared" si="5"/>
        <v>226.2</v>
      </c>
      <c r="G39" s="217">
        <f t="shared" si="6"/>
        <v>8.9393793889210971E-4</v>
      </c>
      <c r="H39" s="209">
        <f t="shared" si="0"/>
        <v>3.9605026444676024</v>
      </c>
      <c r="I39" s="202">
        <f t="shared" si="1"/>
        <v>0.87131058178287257</v>
      </c>
      <c r="J39" s="202">
        <v>1.6609636239804157</v>
      </c>
      <c r="K39" s="202">
        <v>4.8294693506306996E-2</v>
      </c>
      <c r="L39" s="10">
        <f t="shared" si="2"/>
        <v>6.5410715437371971</v>
      </c>
      <c r="M39" s="11">
        <f t="shared" si="7"/>
        <v>2.8917203995301493E-2</v>
      </c>
    </row>
    <row r="40" spans="1:13" x14ac:dyDescent="0.35">
      <c r="A40" s="9">
        <f t="shared" si="4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 t="shared" si="5"/>
        <v>262.41000000000003</v>
      </c>
      <c r="G40" s="217">
        <f t="shared" si="6"/>
        <v>1.0370391447598521E-3</v>
      </c>
      <c r="H40" s="209">
        <f t="shared" si="0"/>
        <v>4.5944982269440482</v>
      </c>
      <c r="I40" s="202">
        <f t="shared" si="1"/>
        <v>1.0107896099276905</v>
      </c>
      <c r="J40" s="202">
        <v>1.9268499759889519</v>
      </c>
      <c r="K40" s="202">
        <v>5.6025687546374985E-2</v>
      </c>
      <c r="L40" s="10">
        <f t="shared" si="2"/>
        <v>7.5881635004070658</v>
      </c>
      <c r="M40" s="11">
        <f t="shared" si="7"/>
        <v>2.8917203995301493E-2</v>
      </c>
    </row>
    <row r="41" spans="1:13" x14ac:dyDescent="0.35">
      <c r="A41" s="9">
        <f t="shared" si="4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 t="shared" si="5"/>
        <v>267.33999999999997</v>
      </c>
      <c r="G41" s="217">
        <f t="shared" si="6"/>
        <v>1.0565224075305773E-3</v>
      </c>
      <c r="H41" s="209">
        <f t="shared" si="0"/>
        <v>4.6808168743234688</v>
      </c>
      <c r="I41" s="202">
        <f t="shared" si="1"/>
        <v>1.0297797123511632</v>
      </c>
      <c r="J41" s="202">
        <v>1.9630504652295504</v>
      </c>
      <c r="K41" s="202">
        <v>5.7078264199717552E-2</v>
      </c>
      <c r="L41" s="10">
        <f t="shared" si="2"/>
        <v>7.7307253161039009</v>
      </c>
      <c r="M41" s="11">
        <f t="shared" si="7"/>
        <v>2.8917203995301496E-2</v>
      </c>
    </row>
    <row r="42" spans="1:13" x14ac:dyDescent="0.35">
      <c r="A42" s="9">
        <f t="shared" si="4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 t="shared" si="5"/>
        <v>306.2</v>
      </c>
      <c r="G42" s="217">
        <f t="shared" si="6"/>
        <v>1.2100963611351193E-3</v>
      </c>
      <c r="H42" s="209">
        <f t="shared" si="0"/>
        <v>5.3612109183730325</v>
      </c>
      <c r="I42" s="202">
        <f t="shared" si="1"/>
        <v>1.1794664020420671</v>
      </c>
      <c r="J42" s="202">
        <v>2.2483954980672118</v>
      </c>
      <c r="K42" s="202">
        <v>6.5375044879006208E-2</v>
      </c>
      <c r="L42" s="10">
        <f t="shared" si="2"/>
        <v>8.8544478633613171</v>
      </c>
      <c r="M42" s="11">
        <f t="shared" si="7"/>
        <v>2.8917203995301493E-2</v>
      </c>
    </row>
    <row r="43" spans="1:13" x14ac:dyDescent="0.35">
      <c r="A43" s="9">
        <f t="shared" si="4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5"/>
        <v>1193.93</v>
      </c>
      <c r="G43" s="217">
        <f t="shared" si="6"/>
        <v>4.7183878133574561E-3</v>
      </c>
      <c r="H43" s="209">
        <f t="shared" si="0"/>
        <v>20.904345368298873</v>
      </c>
      <c r="I43" s="202">
        <f t="shared" si="1"/>
        <v>4.5989559810257523</v>
      </c>
      <c r="J43" s="202">
        <v>8.7669067178556048</v>
      </c>
      <c r="K43" s="202">
        <v>0.25490929893008452</v>
      </c>
      <c r="L43" s="10">
        <f t="shared" si="2"/>
        <v>34.525117366110322</v>
      </c>
      <c r="M43" s="11">
        <f t="shared" si="7"/>
        <v>2.89172039953015E-2</v>
      </c>
    </row>
    <row r="44" spans="1:13" x14ac:dyDescent="0.35">
      <c r="A44" s="9">
        <f t="shared" si="4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 t="shared" si="5"/>
        <v>124.9</v>
      </c>
      <c r="G44" s="217">
        <f t="shared" si="6"/>
        <v>4.9360233672689885E-4</v>
      </c>
      <c r="H44" s="209">
        <f t="shared" si="0"/>
        <v>2.1868557926348524</v>
      </c>
      <c r="I44" s="202">
        <f t="shared" si="1"/>
        <v>0.48110827437966752</v>
      </c>
      <c r="J44" s="202">
        <v>0.91712801341801053</v>
      </c>
      <c r="K44" s="202">
        <v>2.6666698580626629E-2</v>
      </c>
      <c r="L44" s="10">
        <f t="shared" si="2"/>
        <v>3.6117587790131571</v>
      </c>
      <c r="M44" s="11">
        <f t="shared" si="7"/>
        <v>2.8917203995301496E-2</v>
      </c>
    </row>
    <row r="45" spans="1:13" x14ac:dyDescent="0.35">
      <c r="A45" s="9">
        <f t="shared" si="4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 t="shared" si="5"/>
        <v>199.53</v>
      </c>
      <c r="G45" s="217">
        <f t="shared" si="6"/>
        <v>7.8853862487684642E-4</v>
      </c>
      <c r="H45" s="209">
        <f t="shared" si="0"/>
        <v>3.4935415236543803</v>
      </c>
      <c r="I45" s="202">
        <f t="shared" si="1"/>
        <v>0.7685791352039637</v>
      </c>
      <c r="J45" s="202">
        <v>1.4651285229567304</v>
      </c>
      <c r="K45" s="202">
        <v>4.26005313674334E-2</v>
      </c>
      <c r="L45" s="10">
        <f t="shared" si="2"/>
        <v>5.7698497131825084</v>
      </c>
      <c r="M45" s="11">
        <f t="shared" si="7"/>
        <v>2.89172039953015E-2</v>
      </c>
    </row>
    <row r="46" spans="1:13" x14ac:dyDescent="0.35">
      <c r="A46" s="9">
        <f t="shared" si="4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 t="shared" si="5"/>
        <v>693.48</v>
      </c>
      <c r="G46" s="217">
        <f t="shared" si="6"/>
        <v>2.7406192832135291E-3</v>
      </c>
      <c r="H46" s="209">
        <f t="shared" si="0"/>
        <v>12.142039672349219</v>
      </c>
      <c r="I46" s="202">
        <f t="shared" si="1"/>
        <v>2.671248727916828</v>
      </c>
      <c r="J46" s="202">
        <v>5.0921532005213921</v>
      </c>
      <c r="K46" s="202">
        <v>0.14806102587424305</v>
      </c>
      <c r="L46" s="10">
        <f t="shared" si="2"/>
        <v>20.053502626661679</v>
      </c>
      <c r="M46" s="11">
        <f t="shared" si="7"/>
        <v>2.8917203995301493E-2</v>
      </c>
    </row>
    <row r="47" spans="1:13" x14ac:dyDescent="0.35">
      <c r="A47" s="9">
        <f t="shared" si="4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 t="shared" si="5"/>
        <v>457.42</v>
      </c>
      <c r="G47" s="217">
        <f t="shared" si="6"/>
        <v>1.8077148187799683E-3</v>
      </c>
      <c r="H47" s="209">
        <f t="shared" si="0"/>
        <v>8.0088997331227709</v>
      </c>
      <c r="I47" s="202">
        <f t="shared" si="1"/>
        <v>1.7619579412870097</v>
      </c>
      <c r="J47" s="202">
        <v>3.3587885980597783</v>
      </c>
      <c r="K47" s="202">
        <v>9.7661179061250866E-2</v>
      </c>
      <c r="L47" s="10">
        <f t="shared" si="2"/>
        <v>13.227307451530811</v>
      </c>
      <c r="M47" s="11">
        <f t="shared" si="7"/>
        <v>2.8917203995301496E-2</v>
      </c>
    </row>
    <row r="48" spans="1:13" x14ac:dyDescent="0.35">
      <c r="A48" s="9">
        <f t="shared" si="4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 t="shared" si="5"/>
        <v>330.04</v>
      </c>
      <c r="G48" s="217">
        <f t="shared" si="6"/>
        <v>1.3043115709635363E-3</v>
      </c>
      <c r="H48" s="209">
        <f t="shared" si="0"/>
        <v>5.7786219839968505</v>
      </c>
      <c r="I48" s="202">
        <f t="shared" si="1"/>
        <v>1.2712968364793071</v>
      </c>
      <c r="J48" s="202">
        <v>2.4234501965450774</v>
      </c>
      <c r="K48" s="202">
        <v>7.046498958807057E-2</v>
      </c>
      <c r="L48" s="10">
        <f t="shared" si="2"/>
        <v>9.5438340066093073</v>
      </c>
      <c r="M48" s="11">
        <f t="shared" si="7"/>
        <v>2.89172039953015E-2</v>
      </c>
    </row>
    <row r="49" spans="1:13" x14ac:dyDescent="0.35">
      <c r="A49" s="9">
        <f t="shared" si="4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 t="shared" si="5"/>
        <v>254.9</v>
      </c>
      <c r="G49" s="217">
        <f t="shared" si="6"/>
        <v>1.0073597728717896E-3</v>
      </c>
      <c r="H49" s="209">
        <f t="shared" si="0"/>
        <v>4.4630067377311757</v>
      </c>
      <c r="I49" s="202">
        <f t="shared" si="1"/>
        <v>0.98186148230085868</v>
      </c>
      <c r="J49" s="202">
        <v>1.8717048088090542</v>
      </c>
      <c r="K49" s="202">
        <v>5.442226956126283E-2</v>
      </c>
      <c r="L49" s="10">
        <f t="shared" si="2"/>
        <v>7.3709952984023523</v>
      </c>
      <c r="M49" s="11">
        <f t="shared" si="7"/>
        <v>2.89172039953015E-2</v>
      </c>
    </row>
    <row r="50" spans="1:13" x14ac:dyDescent="0.35">
      <c r="A50" s="9">
        <f t="shared" si="4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 t="shared" si="5"/>
        <v>217.6</v>
      </c>
      <c r="G50" s="217">
        <f t="shared" si="6"/>
        <v>8.599509085009862E-4</v>
      </c>
      <c r="H50" s="209">
        <f t="shared" si="0"/>
        <v>3.8099265050227689</v>
      </c>
      <c r="I50" s="202">
        <f t="shared" si="1"/>
        <v>0.83818383110500916</v>
      </c>
      <c r="J50" s="202">
        <v>1.5978146975160852</v>
      </c>
      <c r="K50" s="202">
        <v>4.645855573374183E-2</v>
      </c>
      <c r="L50" s="10">
        <f t="shared" si="2"/>
        <v>6.2923835893776054</v>
      </c>
      <c r="M50" s="11">
        <f t="shared" si="7"/>
        <v>2.8917203995301496E-2</v>
      </c>
    </row>
    <row r="51" spans="1:13" x14ac:dyDescent="0.35">
      <c r="A51" s="9">
        <f t="shared" si="4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 t="shared" si="5"/>
        <v>405.5</v>
      </c>
      <c r="G51" s="217">
        <f t="shared" si="6"/>
        <v>1.6025280027442551E-3</v>
      </c>
      <c r="H51" s="209">
        <f t="shared" si="0"/>
        <v>7.0998400633581475</v>
      </c>
      <c r="I51" s="202">
        <f t="shared" si="1"/>
        <v>1.5619648139387925</v>
      </c>
      <c r="J51" s="202">
        <v>2.9775453117774475</v>
      </c>
      <c r="K51" s="202">
        <v>8.6576031020369093E-2</v>
      </c>
      <c r="L51" s="10">
        <f t="shared" si="2"/>
        <v>11.725926220094758</v>
      </c>
      <c r="M51" s="11">
        <f t="shared" si="7"/>
        <v>2.89172039953015E-2</v>
      </c>
    </row>
    <row r="52" spans="1:13" x14ac:dyDescent="0.35">
      <c r="A52" s="9">
        <f t="shared" si="4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 t="shared" si="5"/>
        <v>341</v>
      </c>
      <c r="G52" s="217">
        <f t="shared" si="6"/>
        <v>1.3476252748108285E-3</v>
      </c>
      <c r="H52" s="209">
        <f t="shared" si="0"/>
        <v>5.9705190175218936</v>
      </c>
      <c r="I52" s="202">
        <f t="shared" si="1"/>
        <v>1.3135141838548166</v>
      </c>
      <c r="J52" s="202">
        <v>2.503928363294968</v>
      </c>
      <c r="K52" s="202">
        <v>7.2804997726130347E-2</v>
      </c>
      <c r="L52" s="10">
        <f t="shared" si="2"/>
        <v>9.8607665623978082</v>
      </c>
      <c r="M52" s="11">
        <f t="shared" si="7"/>
        <v>2.8917203995301489E-2</v>
      </c>
    </row>
    <row r="53" spans="1:13" x14ac:dyDescent="0.35">
      <c r="A53" s="9">
        <f t="shared" si="4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 t="shared" si="5"/>
        <v>485.09999999999997</v>
      </c>
      <c r="G53" s="217">
        <f t="shared" si="6"/>
        <v>1.9171056328760494E-3</v>
      </c>
      <c r="H53" s="209">
        <f t="shared" si="0"/>
        <v>8.4935447958940493</v>
      </c>
      <c r="I53" s="202">
        <f t="shared" si="1"/>
        <v>1.8685798550966908</v>
      </c>
      <c r="J53" s="202">
        <v>3.5620400264938095</v>
      </c>
      <c r="K53" s="202">
        <v>0.10357098063620479</v>
      </c>
      <c r="L53" s="10">
        <f t="shared" si="2"/>
        <v>14.027735658120754</v>
      </c>
      <c r="M53" s="11">
        <f t="shared" si="7"/>
        <v>2.8917203995301496E-2</v>
      </c>
    </row>
    <row r="54" spans="1:13" x14ac:dyDescent="0.35">
      <c r="A54" s="9">
        <f t="shared" si="4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 t="shared" si="5"/>
        <v>467.06</v>
      </c>
      <c r="G54" s="217">
        <f t="shared" si="6"/>
        <v>1.8458119086602509E-3</v>
      </c>
      <c r="H54" s="209">
        <f t="shared" si="0"/>
        <v>8.1776850801283754</v>
      </c>
      <c r="I54" s="202">
        <f t="shared" si="1"/>
        <v>1.7990907176282427</v>
      </c>
      <c r="J54" s="202">
        <v>3.4295741388872365</v>
      </c>
      <c r="K54" s="202">
        <v>9.9719361401661114E-2</v>
      </c>
      <c r="L54" s="10">
        <f t="shared" si="2"/>
        <v>13.506069298045515</v>
      </c>
      <c r="M54" s="11">
        <f t="shared" si="7"/>
        <v>2.8917203995301493E-2</v>
      </c>
    </row>
    <row r="55" spans="1:13" x14ac:dyDescent="0.35">
      <c r="A55" s="9">
        <f t="shared" si="4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 t="shared" si="5"/>
        <v>209.8</v>
      </c>
      <c r="G55" s="217">
        <f t="shared" si="6"/>
        <v>8.2912546233229279E-4</v>
      </c>
      <c r="H55" s="209">
        <f t="shared" si="0"/>
        <v>3.6733574483169895</v>
      </c>
      <c r="I55" s="202">
        <f t="shared" si="1"/>
        <v>0.80813863862973767</v>
      </c>
      <c r="J55" s="202">
        <v>1.5405400897926227</v>
      </c>
      <c r="K55" s="202">
        <v>4.4793221474903659E-2</v>
      </c>
      <c r="L55" s="10">
        <f t="shared" si="2"/>
        <v>6.0668293982142538</v>
      </c>
      <c r="M55" s="11">
        <f t="shared" si="7"/>
        <v>2.8917203995301493E-2</v>
      </c>
    </row>
    <row r="56" spans="1:13" x14ac:dyDescent="0.35">
      <c r="A56" s="9">
        <f t="shared" si="4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 t="shared" si="5"/>
        <v>457.9</v>
      </c>
      <c r="G56" s="217">
        <f t="shared" si="6"/>
        <v>1.8096117693134264E-3</v>
      </c>
      <c r="H56" s="209">
        <f t="shared" si="0"/>
        <v>8.0173039827662027</v>
      </c>
      <c r="I56" s="202">
        <f t="shared" si="1"/>
        <v>1.7638068762085646</v>
      </c>
      <c r="J56" s="202">
        <v>3.3623131893042983</v>
      </c>
      <c r="K56" s="202">
        <v>9.7763661169487051E-2</v>
      </c>
      <c r="L56" s="10">
        <f t="shared" si="2"/>
        <v>13.241187709448553</v>
      </c>
      <c r="M56" s="11">
        <f t="shared" si="7"/>
        <v>2.8917203995301493E-2</v>
      </c>
    </row>
    <row r="57" spans="1:13" x14ac:dyDescent="0.35">
      <c r="A57" s="9">
        <f t="shared" si="4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 t="shared" si="5"/>
        <v>360.51</v>
      </c>
      <c r="G57" s="217">
        <f t="shared" si="6"/>
        <v>1.4247284100353426E-3</v>
      </c>
      <c r="H57" s="209">
        <f t="shared" si="0"/>
        <v>6.3121167478205811</v>
      </c>
      <c r="I57" s="202">
        <f t="shared" si="1"/>
        <v>1.3886656845205279</v>
      </c>
      <c r="J57" s="202">
        <v>2.6471883115878856</v>
      </c>
      <c r="K57" s="202">
        <v>7.6970468417147359E-2</v>
      </c>
      <c r="L57" s="10">
        <f t="shared" si="2"/>
        <v>10.424941212346143</v>
      </c>
      <c r="M57" s="11">
        <f t="shared" si="7"/>
        <v>2.89172039953015E-2</v>
      </c>
    </row>
    <row r="58" spans="1:13" x14ac:dyDescent="0.35">
      <c r="A58" s="9">
        <f t="shared" si="4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 t="shared" si="5"/>
        <v>584.1</v>
      </c>
      <c r="G58" s="217">
        <f t="shared" si="6"/>
        <v>2.3083516804017741E-3</v>
      </c>
      <c r="H58" s="209">
        <f t="shared" si="0"/>
        <v>10.22692128485202</v>
      </c>
      <c r="I58" s="202">
        <f t="shared" si="1"/>
        <v>2.2499226826674446</v>
      </c>
      <c r="J58" s="202">
        <v>4.2889869706762198</v>
      </c>
      <c r="K58" s="202">
        <v>0.12470791545992005</v>
      </c>
      <c r="L58" s="10">
        <f t="shared" si="2"/>
        <v>16.890538853655602</v>
      </c>
      <c r="M58" s="11">
        <f t="shared" si="7"/>
        <v>2.8917203995301493E-2</v>
      </c>
    </row>
    <row r="59" spans="1:13" x14ac:dyDescent="0.35">
      <c r="A59" s="9">
        <f t="shared" si="4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 t="shared" si="5"/>
        <v>306.8</v>
      </c>
      <c r="G59" s="217">
        <f t="shared" si="6"/>
        <v>1.2124675493019419E-3</v>
      </c>
      <c r="H59" s="209">
        <f t="shared" si="0"/>
        <v>5.3717162304273227</v>
      </c>
      <c r="I59" s="202">
        <f t="shared" si="1"/>
        <v>1.181777570694011</v>
      </c>
      <c r="J59" s="202">
        <v>2.252801237122863</v>
      </c>
      <c r="K59" s="202">
        <v>6.5503147514301446E-2</v>
      </c>
      <c r="L59" s="10">
        <f t="shared" si="2"/>
        <v>8.8717981857584984</v>
      </c>
      <c r="M59" s="11">
        <f t="shared" si="7"/>
        <v>2.8917203995301493E-2</v>
      </c>
    </row>
    <row r="60" spans="1:13" x14ac:dyDescent="0.35">
      <c r="A60" s="9">
        <f t="shared" si="4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 t="shared" ref="F60:F110" si="8">C60+D60+E60</f>
        <v>315.39</v>
      </c>
      <c r="G60" s="217">
        <f t="shared" si="6"/>
        <v>1.2464150598902851E-3</v>
      </c>
      <c r="H60" s="209">
        <f t="shared" si="0"/>
        <v>5.5221172813379189</v>
      </c>
      <c r="I60" s="202">
        <f t="shared" si="1"/>
        <v>1.2148658018943421</v>
      </c>
      <c r="J60" s="202">
        <v>2.3158767346029325</v>
      </c>
      <c r="K60" s="202">
        <v>6.7337150242945024E-2</v>
      </c>
      <c r="L60" s="10">
        <f t="shared" si="2"/>
        <v>9.1201969680781385</v>
      </c>
      <c r="M60" s="11">
        <f t="shared" si="7"/>
        <v>2.8917203995301496E-2</v>
      </c>
    </row>
    <row r="61" spans="1:13" x14ac:dyDescent="0.35">
      <c r="A61" s="9">
        <f t="shared" si="4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 t="shared" si="8"/>
        <v>418.84</v>
      </c>
      <c r="G61" s="217">
        <f t="shared" si="6"/>
        <v>1.6552474196532769E-3</v>
      </c>
      <c r="H61" s="209">
        <f t="shared" si="0"/>
        <v>7.3334081680318768</v>
      </c>
      <c r="I61" s="202">
        <f t="shared" si="1"/>
        <v>1.613349796967013</v>
      </c>
      <c r="J61" s="202">
        <v>3.0754995767814206</v>
      </c>
      <c r="K61" s="202">
        <v>8.9424179611766672E-2</v>
      </c>
      <c r="L61" s="10">
        <f t="shared" si="2"/>
        <v>12.111681721392076</v>
      </c>
      <c r="M61" s="11">
        <f t="shared" si="7"/>
        <v>2.8917203995301489E-2</v>
      </c>
    </row>
    <row r="62" spans="1:13" x14ac:dyDescent="0.35">
      <c r="A62" s="9">
        <f t="shared" si="4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 t="shared" si="8"/>
        <v>563.6</v>
      </c>
      <c r="G62" s="217">
        <f t="shared" si="6"/>
        <v>2.2273360847020031E-3</v>
      </c>
      <c r="H62" s="209">
        <f t="shared" si="0"/>
        <v>9.8679897896637545</v>
      </c>
      <c r="I62" s="202">
        <f t="shared" ref="I62:I122" si="9">H62*0.22</f>
        <v>2.1709577537260261</v>
      </c>
      <c r="J62" s="202">
        <v>4.1384575529414791</v>
      </c>
      <c r="K62" s="202">
        <v>0.12033107542066589</v>
      </c>
      <c r="L62" s="10">
        <f t="shared" si="2"/>
        <v>16.297736171751925</v>
      </c>
      <c r="M62" s="11">
        <f t="shared" si="7"/>
        <v>2.89172039953015E-2</v>
      </c>
    </row>
    <row r="63" spans="1:13" x14ac:dyDescent="0.35">
      <c r="A63" s="9">
        <f t="shared" si="4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si="8"/>
        <v>2383.1</v>
      </c>
      <c r="G63" s="217">
        <f t="shared" si="6"/>
        <v>9.4179642005914523E-3</v>
      </c>
      <c r="H63" s="209">
        <f t="shared" si="0"/>
        <v>41.725348594300364</v>
      </c>
      <c r="I63" s="202">
        <f t="shared" si="9"/>
        <v>9.1795766907460798</v>
      </c>
      <c r="J63" s="202">
        <v>17.498861239203048</v>
      </c>
      <c r="K63" s="202">
        <v>0.50880231695349332</v>
      </c>
      <c r="L63" s="10">
        <f t="shared" si="2"/>
        <v>68.912588841202989</v>
      </c>
      <c r="M63" s="11">
        <f t="shared" si="7"/>
        <v>2.8917203995301496E-2</v>
      </c>
    </row>
    <row r="64" spans="1:13" x14ac:dyDescent="0.35">
      <c r="A64" s="9">
        <f t="shared" si="4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 t="shared" si="8"/>
        <v>355.23</v>
      </c>
      <c r="G64" s="217">
        <f t="shared" si="6"/>
        <v>1.4038619541673039E-3</v>
      </c>
      <c r="H64" s="209">
        <f t="shared" si="0"/>
        <v>6.2196700017428226</v>
      </c>
      <c r="I64" s="202">
        <f t="shared" si="9"/>
        <v>1.3683274003834209</v>
      </c>
      <c r="J64" s="202">
        <v>2.608417807898157</v>
      </c>
      <c r="K64" s="202">
        <v>7.5843165226549228E-2</v>
      </c>
      <c r="L64" s="10">
        <f t="shared" si="2"/>
        <v>10.272258375250949</v>
      </c>
      <c r="M64" s="11">
        <f t="shared" si="7"/>
        <v>2.8917203995301493E-2</v>
      </c>
    </row>
    <row r="65" spans="1:13" x14ac:dyDescent="0.35">
      <c r="A65" s="9">
        <f t="shared" si="4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8"/>
        <v>2568.7999999999997</v>
      </c>
      <c r="G65" s="217">
        <f t="shared" si="6"/>
        <v>1.0151846938223038E-2</v>
      </c>
      <c r="H65" s="209">
        <f t="shared" si="0"/>
        <v>44.976742675103345</v>
      </c>
      <c r="I65" s="202">
        <f t="shared" si="9"/>
        <v>9.8948833885227359</v>
      </c>
      <c r="J65" s="202">
        <v>18.862437476927017</v>
      </c>
      <c r="K65" s="202">
        <v>0.54845008257737127</v>
      </c>
      <c r="L65" s="10">
        <f t="shared" si="2"/>
        <v>74.28251362313047</v>
      </c>
      <c r="M65" s="11">
        <f t="shared" si="7"/>
        <v>2.8917203995301493E-2</v>
      </c>
    </row>
    <row r="66" spans="1:13" x14ac:dyDescent="0.35">
      <c r="A66" s="9">
        <f t="shared" si="4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 t="shared" si="8"/>
        <v>2750.3</v>
      </c>
      <c r="G66" s="217">
        <f t="shared" si="6"/>
        <v>1.0869131358686867E-2</v>
      </c>
      <c r="H66" s="209">
        <f t="shared" si="0"/>
        <v>48.15459957152629</v>
      </c>
      <c r="I66" s="202">
        <f t="shared" si="9"/>
        <v>10.594011905735783</v>
      </c>
      <c r="J66" s="202">
        <v>20.195173541261443</v>
      </c>
      <c r="K66" s="202">
        <v>0.58720112975418282</v>
      </c>
      <c r="L66" s="10">
        <f t="shared" si="2"/>
        <v>79.530986148277691</v>
      </c>
      <c r="M66" s="11">
        <f t="shared" si="7"/>
        <v>2.8917203995301489E-2</v>
      </c>
    </row>
    <row r="67" spans="1:13" x14ac:dyDescent="0.35">
      <c r="A67" s="9">
        <f t="shared" si="4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 t="shared" si="8"/>
        <v>281.31</v>
      </c>
      <c r="G67" s="217">
        <f t="shared" si="6"/>
        <v>1.1117315720147629E-3</v>
      </c>
      <c r="H67" s="209">
        <f t="shared" si="0"/>
        <v>4.9254155566542055</v>
      </c>
      <c r="I67" s="202">
        <f t="shared" si="9"/>
        <v>1.0835914224639251</v>
      </c>
      <c r="J67" s="202">
        <v>2.0656307562419576</v>
      </c>
      <c r="K67" s="202">
        <v>6.0060920558175156E-2</v>
      </c>
      <c r="L67" s="10">
        <f t="shared" si="2"/>
        <v>8.1346986559182639</v>
      </c>
      <c r="M67" s="11">
        <f t="shared" si="7"/>
        <v>2.8917203995301496E-2</v>
      </c>
    </row>
    <row r="68" spans="1:13" x14ac:dyDescent="0.35">
      <c r="A68" s="9">
        <f t="shared" si="4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 t="shared" si="8"/>
        <v>266.3</v>
      </c>
      <c r="G68" s="217">
        <f t="shared" si="6"/>
        <v>1.0524123480414184E-3</v>
      </c>
      <c r="H68" s="209">
        <f t="shared" si="0"/>
        <v>4.6626076667626997</v>
      </c>
      <c r="I68" s="202">
        <f t="shared" si="9"/>
        <v>1.025773686687794</v>
      </c>
      <c r="J68" s="202">
        <v>1.9554138508664227</v>
      </c>
      <c r="K68" s="202">
        <v>5.6856219631872477E-2</v>
      </c>
      <c r="L68" s="10">
        <f t="shared" si="2"/>
        <v>7.7006514239487887</v>
      </c>
      <c r="M68" s="11">
        <f t="shared" si="7"/>
        <v>2.8917203995301496E-2</v>
      </c>
    </row>
    <row r="69" spans="1:13" x14ac:dyDescent="0.35">
      <c r="A69" s="9">
        <f t="shared" si="4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8"/>
        <v>1469.1</v>
      </c>
      <c r="G69" s="217">
        <f t="shared" si="6"/>
        <v>5.8058542264650681E-3</v>
      </c>
      <c r="H69" s="209">
        <f t="shared" ref="H69:H131" si="10">G69*$N$2</f>
        <v>25.722256564930834</v>
      </c>
      <c r="I69" s="202">
        <f t="shared" si="9"/>
        <v>5.6588964442847836</v>
      </c>
      <c r="J69" s="202">
        <v>10.787452077761401</v>
      </c>
      <c r="K69" s="202">
        <v>0.31365930252040497</v>
      </c>
      <c r="L69" s="10">
        <f t="shared" ref="L69:L131" si="11">H69+I69+J69+K69</f>
        <v>42.482264389497423</v>
      </c>
      <c r="M69" s="11">
        <f t="shared" ref="M69:M87" si="12">L69/F69</f>
        <v>2.8917203995301496E-2</v>
      </c>
    </row>
    <row r="70" spans="1:13" x14ac:dyDescent="0.35">
      <c r="A70" s="9">
        <f t="shared" si="4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 t="shared" si="8"/>
        <v>230.5</v>
      </c>
      <c r="G70" s="217">
        <f t="shared" si="6"/>
        <v>9.1093145408767146E-4</v>
      </c>
      <c r="H70" s="209">
        <f t="shared" si="10"/>
        <v>4.0357907141900196</v>
      </c>
      <c r="I70" s="202">
        <f t="shared" si="9"/>
        <v>0.88787395712180428</v>
      </c>
      <c r="J70" s="202">
        <v>1.692538087212581</v>
      </c>
      <c r="K70" s="202">
        <v>4.9212762392589572E-2</v>
      </c>
      <c r="L70" s="10">
        <f t="shared" si="11"/>
        <v>6.6654155209169943</v>
      </c>
      <c r="M70" s="11">
        <f t="shared" si="12"/>
        <v>2.8917203995301493E-2</v>
      </c>
    </row>
    <row r="71" spans="1:13" x14ac:dyDescent="0.35">
      <c r="A71" s="9">
        <f t="shared" ref="A71:A134" si="13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 t="shared" si="8"/>
        <v>269.60000000000002</v>
      </c>
      <c r="G71" s="217">
        <f t="shared" ref="G71:G134" si="14">1/253037.7*F71</f>
        <v>1.0654538829589426E-3</v>
      </c>
      <c r="H71" s="209">
        <f t="shared" si="10"/>
        <v>4.7203868830612992</v>
      </c>
      <c r="I71" s="202">
        <f t="shared" si="9"/>
        <v>1.0384851142734859</v>
      </c>
      <c r="J71" s="202">
        <v>1.979645415672503</v>
      </c>
      <c r="K71" s="202">
        <v>5.7560784125996314E-2</v>
      </c>
      <c r="L71" s="10">
        <f t="shared" si="11"/>
        <v>7.7960781971332844</v>
      </c>
      <c r="M71" s="11">
        <f t="shared" si="12"/>
        <v>2.8917203995301496E-2</v>
      </c>
    </row>
    <row r="72" spans="1:13" x14ac:dyDescent="0.35">
      <c r="A72" s="9">
        <f t="shared" si="13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 t="shared" si="8"/>
        <v>172.4</v>
      </c>
      <c r="G72" s="217">
        <f t="shared" si="14"/>
        <v>6.8132139993368581E-4</v>
      </c>
      <c r="H72" s="209">
        <f t="shared" si="10"/>
        <v>3.0185263302662015</v>
      </c>
      <c r="I72" s="202">
        <f t="shared" si="9"/>
        <v>0.66407579265856431</v>
      </c>
      <c r="J72" s="202">
        <v>1.2659156886570455</v>
      </c>
      <c r="K72" s="202">
        <v>3.6808157208166783E-2</v>
      </c>
      <c r="L72" s="10">
        <f t="shared" si="11"/>
        <v>4.9853259687899785</v>
      </c>
      <c r="M72" s="11">
        <f t="shared" si="12"/>
        <v>2.89172039953015E-2</v>
      </c>
    </row>
    <row r="73" spans="1:13" x14ac:dyDescent="0.35">
      <c r="A73" s="9">
        <f t="shared" si="13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 t="shared" si="8"/>
        <v>384.4</v>
      </c>
      <c r="G73" s="217">
        <f t="shared" si="14"/>
        <v>1.5191412188776611E-3</v>
      </c>
      <c r="H73" s="209">
        <f t="shared" si="10"/>
        <v>6.7304032561155891</v>
      </c>
      <c r="I73" s="202">
        <f t="shared" si="9"/>
        <v>1.4806887163454296</v>
      </c>
      <c r="J73" s="202">
        <v>2.8226101549870548</v>
      </c>
      <c r="K73" s="202">
        <v>8.2071088345819665E-2</v>
      </c>
      <c r="L73" s="10">
        <f t="shared" si="11"/>
        <v>11.115773215793894</v>
      </c>
      <c r="M73" s="11">
        <f t="shared" si="12"/>
        <v>2.8917203995301493E-2</v>
      </c>
    </row>
    <row r="74" spans="1:13" x14ac:dyDescent="0.35">
      <c r="A74" s="9">
        <f t="shared" si="13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 t="shared" si="8"/>
        <v>655.6</v>
      </c>
      <c r="G74" s="217">
        <f t="shared" si="14"/>
        <v>2.5909182702814641E-3</v>
      </c>
      <c r="H74" s="209">
        <f t="shared" si="10"/>
        <v>11.478804304654998</v>
      </c>
      <c r="I74" s="202">
        <f t="shared" si="9"/>
        <v>2.5253369470240998</v>
      </c>
      <c r="J74" s="202">
        <v>4.8140042081412941</v>
      </c>
      <c r="K74" s="202">
        <v>0.13997347949926997</v>
      </c>
      <c r="L74" s="10">
        <f t="shared" si="11"/>
        <v>18.958118939319661</v>
      </c>
      <c r="M74" s="11">
        <f t="shared" si="12"/>
        <v>2.8917203995301496E-2</v>
      </c>
    </row>
    <row r="75" spans="1:13" x14ac:dyDescent="0.35">
      <c r="A75" s="9">
        <f t="shared" si="13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 t="shared" si="8"/>
        <v>364.4</v>
      </c>
      <c r="G75" s="217">
        <f t="shared" si="14"/>
        <v>1.4401016133169088E-3</v>
      </c>
      <c r="H75" s="209">
        <f t="shared" si="10"/>
        <v>6.3802261876392325</v>
      </c>
      <c r="I75" s="202">
        <f t="shared" si="9"/>
        <v>1.4036497612806311</v>
      </c>
      <c r="J75" s="202">
        <v>2.6757521864653557</v>
      </c>
      <c r="K75" s="202">
        <v>7.7801000502644865E-2</v>
      </c>
      <c r="L75" s="10">
        <f t="shared" si="11"/>
        <v>10.537429135887864</v>
      </c>
      <c r="M75" s="11">
        <f t="shared" si="12"/>
        <v>2.8917203995301493E-2</v>
      </c>
    </row>
    <row r="76" spans="1:13" x14ac:dyDescent="0.35">
      <c r="A76" s="9">
        <f t="shared" si="13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 t="shared" si="8"/>
        <v>192.4</v>
      </c>
      <c r="G76" s="217">
        <f t="shared" si="14"/>
        <v>7.6036100549443822E-4</v>
      </c>
      <c r="H76" s="209">
        <f t="shared" si="10"/>
        <v>3.368703398742559</v>
      </c>
      <c r="I76" s="202">
        <f t="shared" si="9"/>
        <v>0.74111474772336294</v>
      </c>
      <c r="J76" s="202">
        <v>1.4127736571787446</v>
      </c>
      <c r="K76" s="202">
        <v>4.1078245051341583E-2</v>
      </c>
      <c r="L76" s="10">
        <f t="shared" si="11"/>
        <v>5.5636700486960082</v>
      </c>
      <c r="M76" s="11">
        <f t="shared" si="12"/>
        <v>2.8917203995301496E-2</v>
      </c>
    </row>
    <row r="77" spans="1:13" x14ac:dyDescent="0.35">
      <c r="A77" s="9">
        <f t="shared" si="13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 t="shared" si="8"/>
        <v>242.3</v>
      </c>
      <c r="G77" s="217">
        <f t="shared" si="14"/>
        <v>9.5756482136851546E-4</v>
      </c>
      <c r="H77" s="209">
        <f t="shared" si="10"/>
        <v>4.2423951845910706</v>
      </c>
      <c r="I77" s="202">
        <f t="shared" si="9"/>
        <v>0.93332694061003552</v>
      </c>
      <c r="J77" s="202">
        <v>1.7791842886403837</v>
      </c>
      <c r="K77" s="202">
        <v>5.1732114220062714E-2</v>
      </c>
      <c r="L77" s="10">
        <f t="shared" si="11"/>
        <v>7.0066385280615524</v>
      </c>
      <c r="M77" s="11">
        <f t="shared" si="12"/>
        <v>2.8917203995301493E-2</v>
      </c>
    </row>
    <row r="78" spans="1:13" x14ac:dyDescent="0.35">
      <c r="A78" s="9">
        <f t="shared" si="13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 t="shared" si="8"/>
        <v>720.34</v>
      </c>
      <c r="G78" s="217">
        <f t="shared" si="14"/>
        <v>2.8467694734816197E-3</v>
      </c>
      <c r="H78" s="209">
        <f t="shared" si="10"/>
        <v>12.612327475312966</v>
      </c>
      <c r="I78" s="202">
        <f t="shared" si="9"/>
        <v>2.7747120445688527</v>
      </c>
      <c r="J78" s="202">
        <v>5.2893834522460335</v>
      </c>
      <c r="K78" s="202">
        <v>0.15379575384762681</v>
      </c>
      <c r="L78" s="10">
        <f t="shared" si="11"/>
        <v>20.830218725975481</v>
      </c>
      <c r="M78" s="11">
        <f t="shared" si="12"/>
        <v>2.8917203995301496E-2</v>
      </c>
    </row>
    <row r="79" spans="1:13" x14ac:dyDescent="0.35">
      <c r="A79" s="9">
        <f t="shared" si="13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 t="shared" si="8"/>
        <v>608.94999999999993</v>
      </c>
      <c r="G79" s="217">
        <f t="shared" si="14"/>
        <v>2.4065583903110088E-3</v>
      </c>
      <c r="H79" s="209">
        <f t="shared" si="10"/>
        <v>10.662016292433893</v>
      </c>
      <c r="I79" s="202">
        <f t="shared" si="9"/>
        <v>2.3456435843354564</v>
      </c>
      <c r="J79" s="202">
        <v>4.4714579965644301</v>
      </c>
      <c r="K79" s="202">
        <v>0.13001349960506473</v>
      </c>
      <c r="L79" s="10">
        <f t="shared" si="11"/>
        <v>17.60913137293884</v>
      </c>
      <c r="M79" s="11">
        <f t="shared" si="12"/>
        <v>2.8917203995301489E-2</v>
      </c>
    </row>
    <row r="80" spans="1:13" x14ac:dyDescent="0.35">
      <c r="A80" s="9">
        <f t="shared" si="13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 t="shared" si="8"/>
        <v>1274.75</v>
      </c>
      <c r="G80" s="217">
        <f t="shared" si="14"/>
        <v>5.0377868594284562E-3</v>
      </c>
      <c r="H80" s="209">
        <f t="shared" si="10"/>
        <v>22.319410902011832</v>
      </c>
      <c r="I80" s="202">
        <f t="shared" si="9"/>
        <v>4.910270398442603</v>
      </c>
      <c r="J80" s="202">
        <v>9.3603597686517919</v>
      </c>
      <c r="K80" s="202">
        <v>0.27216472390435381</v>
      </c>
      <c r="L80" s="10">
        <f t="shared" si="11"/>
        <v>36.862205793010581</v>
      </c>
      <c r="M80" s="11">
        <f t="shared" si="12"/>
        <v>2.8917203995301496E-2</v>
      </c>
    </row>
    <row r="81" spans="1:13" x14ac:dyDescent="0.35">
      <c r="A81" s="9">
        <f t="shared" si="13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 t="shared" si="8"/>
        <v>636.95000000000005</v>
      </c>
      <c r="G81" s="217">
        <f t="shared" si="14"/>
        <v>2.5172138380960625E-3</v>
      </c>
      <c r="H81" s="209">
        <f t="shared" si="10"/>
        <v>11.152264188300794</v>
      </c>
      <c r="I81" s="202">
        <f t="shared" si="9"/>
        <v>2.4534981214261746</v>
      </c>
      <c r="J81" s="202">
        <v>4.6770591524948095</v>
      </c>
      <c r="K81" s="202">
        <v>0.13599162258550945</v>
      </c>
      <c r="L81" s="10">
        <f t="shared" si="11"/>
        <v>18.41881308480729</v>
      </c>
      <c r="M81" s="11">
        <f t="shared" si="12"/>
        <v>2.8917203995301496E-2</v>
      </c>
    </row>
    <row r="82" spans="1:13" x14ac:dyDescent="0.35">
      <c r="A82" s="9">
        <f t="shared" si="13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 t="shared" si="8"/>
        <v>1083.03</v>
      </c>
      <c r="G82" s="217">
        <f t="shared" si="14"/>
        <v>4.2801132005230837E-3</v>
      </c>
      <c r="H82" s="209">
        <f t="shared" si="10"/>
        <v>18.962613523597469</v>
      </c>
      <c r="I82" s="202">
        <f t="shared" si="9"/>
        <v>4.1717749751914432</v>
      </c>
      <c r="J82" s="202">
        <v>7.9525792824027839</v>
      </c>
      <c r="K82" s="202">
        <v>0.23123166183968022</v>
      </c>
      <c r="L82" s="10">
        <f t="shared" si="11"/>
        <v>31.318199443031375</v>
      </c>
      <c r="M82" s="11">
        <f t="shared" si="12"/>
        <v>2.8917203995301493E-2</v>
      </c>
    </row>
    <row r="83" spans="1:13" x14ac:dyDescent="0.35">
      <c r="A83" s="9">
        <f t="shared" si="13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 t="shared" si="8"/>
        <v>830.01</v>
      </c>
      <c r="G83" s="217">
        <f t="shared" si="14"/>
        <v>3.2801831505740054E-3</v>
      </c>
      <c r="H83" s="209">
        <f t="shared" si="10"/>
        <v>14.532523430303073</v>
      </c>
      <c r="I83" s="202">
        <f t="shared" si="9"/>
        <v>3.1971551546666759</v>
      </c>
      <c r="J83" s="202">
        <v>6.0946791226347701</v>
      </c>
      <c r="K83" s="202">
        <v>0.17721078053567579</v>
      </c>
      <c r="L83" s="10">
        <f t="shared" si="11"/>
        <v>24.001568488140194</v>
      </c>
      <c r="M83" s="11">
        <f t="shared" si="12"/>
        <v>2.8917203995301496E-2</v>
      </c>
    </row>
    <row r="84" spans="1:13" x14ac:dyDescent="0.35">
      <c r="A84" s="9">
        <f t="shared" si="13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 t="shared" si="8"/>
        <v>546.18000000000006</v>
      </c>
      <c r="G84" s="217">
        <f t="shared" si="14"/>
        <v>2.1584925882585878E-3</v>
      </c>
      <c r="H84" s="209">
        <f t="shared" si="10"/>
        <v>9.5629855630208471</v>
      </c>
      <c r="I84" s="202">
        <f t="shared" si="9"/>
        <v>2.1038568238645863</v>
      </c>
      <c r="J84" s="202">
        <v>4.0105442623590788</v>
      </c>
      <c r="K84" s="202">
        <v>0.11661182890926065</v>
      </c>
      <c r="L84" s="10">
        <f t="shared" si="11"/>
        <v>15.793998478153771</v>
      </c>
      <c r="M84" s="11">
        <f t="shared" si="12"/>
        <v>2.8917203995301493E-2</v>
      </c>
    </row>
    <row r="85" spans="1:13" x14ac:dyDescent="0.35">
      <c r="A85" s="9">
        <f t="shared" si="13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 t="shared" si="8"/>
        <v>516.38</v>
      </c>
      <c r="G85" s="217">
        <f t="shared" si="14"/>
        <v>2.0407235759730665E-3</v>
      </c>
      <c r="H85" s="209">
        <f t="shared" si="10"/>
        <v>9.0412217309910723</v>
      </c>
      <c r="I85" s="202">
        <f t="shared" si="9"/>
        <v>1.9890687808180358</v>
      </c>
      <c r="J85" s="202">
        <v>3.7917258892617465</v>
      </c>
      <c r="K85" s="202">
        <v>0.11024939802293017</v>
      </c>
      <c r="L85" s="10">
        <f t="shared" si="11"/>
        <v>14.932265799093784</v>
      </c>
      <c r="M85" s="11">
        <f t="shared" si="12"/>
        <v>2.8917203995301493E-2</v>
      </c>
    </row>
    <row r="86" spans="1:13" x14ac:dyDescent="0.35">
      <c r="A86" s="9">
        <f t="shared" si="13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 t="shared" si="8"/>
        <v>342</v>
      </c>
      <c r="G86" s="217">
        <f t="shared" si="14"/>
        <v>1.3515772550888661E-3</v>
      </c>
      <c r="H86" s="209">
        <f t="shared" si="10"/>
        <v>5.9880278709457118</v>
      </c>
      <c r="I86" s="202">
        <f t="shared" si="9"/>
        <v>1.3173661316080565</v>
      </c>
      <c r="J86" s="202">
        <v>2.5112712617210531</v>
      </c>
      <c r="K86" s="202">
        <v>7.3018502118289086E-2</v>
      </c>
      <c r="L86" s="10">
        <f t="shared" si="11"/>
        <v>9.8896837663931105</v>
      </c>
      <c r="M86" s="11">
        <f t="shared" si="12"/>
        <v>2.8917203995301493E-2</v>
      </c>
    </row>
    <row r="87" spans="1:13" x14ac:dyDescent="0.35">
      <c r="A87" s="9">
        <f t="shared" si="13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 t="shared" si="8"/>
        <v>736.69999999999993</v>
      </c>
      <c r="G87" s="217">
        <f t="shared" si="14"/>
        <v>2.9114238708303148E-3</v>
      </c>
      <c r="H87" s="209">
        <f t="shared" si="10"/>
        <v>12.898772317326625</v>
      </c>
      <c r="I87" s="202">
        <f t="shared" si="9"/>
        <v>2.8377299098118574</v>
      </c>
      <c r="J87" s="202">
        <v>5.4095132704967819</v>
      </c>
      <c r="K87" s="202">
        <v>0.15728868570334376</v>
      </c>
      <c r="L87" s="10">
        <f t="shared" si="11"/>
        <v>21.303304183338607</v>
      </c>
      <c r="M87" s="11">
        <f t="shared" si="12"/>
        <v>2.8917203995301493E-2</v>
      </c>
    </row>
    <row r="88" spans="1:13" x14ac:dyDescent="0.35">
      <c r="A88" s="9">
        <f t="shared" si="13"/>
        <v>83</v>
      </c>
      <c r="B88" s="90" t="s">
        <v>1538</v>
      </c>
      <c r="C88" s="8">
        <v>214.1</v>
      </c>
      <c r="D88" s="8">
        <f>димвенканали!D88</f>
        <v>0</v>
      </c>
      <c r="E88" s="8">
        <f>димвенканали!E88</f>
        <v>0</v>
      </c>
      <c r="F88" s="8">
        <f t="shared" si="8"/>
        <v>214.1</v>
      </c>
      <c r="G88" s="217">
        <f t="shared" si="14"/>
        <v>8.4611897752785454E-4</v>
      </c>
      <c r="H88" s="209">
        <f t="shared" si="10"/>
        <v>3.7486455180394063</v>
      </c>
      <c r="I88" s="202">
        <f t="shared" si="9"/>
        <v>0.82470201396866938</v>
      </c>
      <c r="J88" s="202">
        <v>1.572114553024788</v>
      </c>
      <c r="K88" s="202">
        <v>0</v>
      </c>
      <c r="L88" s="10">
        <f t="shared" si="11"/>
        <v>6.1454620850328636</v>
      </c>
      <c r="M88" s="11">
        <v>0</v>
      </c>
    </row>
    <row r="89" spans="1:13" x14ac:dyDescent="0.35">
      <c r="A89" s="9">
        <f t="shared" si="13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 t="shared" si="8"/>
        <v>511.78</v>
      </c>
      <c r="G89" s="217">
        <f t="shared" si="14"/>
        <v>2.0225444666940933E-3</v>
      </c>
      <c r="H89" s="209">
        <f t="shared" si="10"/>
        <v>8.9606810052415096</v>
      </c>
      <c r="I89" s="202">
        <f t="shared" si="9"/>
        <v>1.9713498211531322</v>
      </c>
      <c r="J89" s="202">
        <v>3.7579485565017552</v>
      </c>
      <c r="K89" s="202">
        <v>0.10926727781899996</v>
      </c>
      <c r="L89" s="10">
        <f t="shared" si="11"/>
        <v>14.799246660715397</v>
      </c>
      <c r="M89" s="11">
        <f t="shared" ref="M89:M152" si="15">L89/F89</f>
        <v>2.8917203995301493E-2</v>
      </c>
    </row>
    <row r="90" spans="1:13" x14ac:dyDescent="0.35">
      <c r="A90" s="9">
        <f t="shared" si="13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 t="shared" si="8"/>
        <v>243</v>
      </c>
      <c r="G90" s="217">
        <f t="shared" si="14"/>
        <v>9.6033120756314173E-4</v>
      </c>
      <c r="H90" s="209">
        <f t="shared" si="10"/>
        <v>4.2546513819877427</v>
      </c>
      <c r="I90" s="202">
        <f t="shared" si="9"/>
        <v>0.93602330403730338</v>
      </c>
      <c r="J90" s="202">
        <v>1.784324317538643</v>
      </c>
      <c r="K90" s="202">
        <v>5.1881567294573827E-2</v>
      </c>
      <c r="L90" s="10">
        <f t="shared" si="11"/>
        <v>7.0268805708582631</v>
      </c>
      <c r="M90" s="11">
        <f t="shared" si="15"/>
        <v>2.8917203995301493E-2</v>
      </c>
    </row>
    <row r="91" spans="1:13" x14ac:dyDescent="0.35">
      <c r="A91" s="9">
        <f t="shared" si="13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 t="shared" si="8"/>
        <v>468.8</v>
      </c>
      <c r="G91" s="217">
        <f t="shared" si="14"/>
        <v>1.8526883543440364E-3</v>
      </c>
      <c r="H91" s="209">
        <f t="shared" si="10"/>
        <v>8.2081504850858185</v>
      </c>
      <c r="I91" s="202">
        <f t="shared" si="9"/>
        <v>1.8057931067188802</v>
      </c>
      <c r="J91" s="202">
        <v>3.4423507821486248</v>
      </c>
      <c r="K91" s="202">
        <v>0.10009085904401734</v>
      </c>
      <c r="L91" s="10">
        <f t="shared" si="11"/>
        <v>13.556385232997341</v>
      </c>
      <c r="M91" s="11">
        <f t="shared" si="15"/>
        <v>2.8917203995301496E-2</v>
      </c>
    </row>
    <row r="92" spans="1:13" x14ac:dyDescent="0.35">
      <c r="A92" s="9">
        <f t="shared" si="13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 t="shared" si="8"/>
        <v>303.22000000000003</v>
      </c>
      <c r="G92" s="217">
        <f t="shared" si="14"/>
        <v>1.1983194599065675E-3</v>
      </c>
      <c r="H92" s="209">
        <f t="shared" si="10"/>
        <v>5.3090345351700563</v>
      </c>
      <c r="I92" s="202">
        <f t="shared" si="9"/>
        <v>1.1679875977374123</v>
      </c>
      <c r="J92" s="202">
        <v>2.2265136607574791</v>
      </c>
      <c r="K92" s="202">
        <v>6.4738801790373154E-2</v>
      </c>
      <c r="L92" s="10">
        <f t="shared" si="11"/>
        <v>8.7682745954553205</v>
      </c>
      <c r="M92" s="11">
        <f t="shared" si="15"/>
        <v>2.8917203995301496E-2</v>
      </c>
    </row>
    <row r="93" spans="1:13" x14ac:dyDescent="0.35">
      <c r="A93" s="9">
        <f t="shared" si="13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 t="shared" si="8"/>
        <v>242.77</v>
      </c>
      <c r="G93" s="217">
        <f t="shared" si="14"/>
        <v>9.5942225209919311E-4</v>
      </c>
      <c r="H93" s="209">
        <f t="shared" si="10"/>
        <v>4.250624345700265</v>
      </c>
      <c r="I93" s="202">
        <f t="shared" si="9"/>
        <v>0.93513735605405834</v>
      </c>
      <c r="J93" s="202">
        <v>1.7826354509006435</v>
      </c>
      <c r="K93" s="202">
        <v>5.1832461284377317E-2</v>
      </c>
      <c r="L93" s="10">
        <f t="shared" si="11"/>
        <v>7.0202296139393443</v>
      </c>
      <c r="M93" s="11">
        <f t="shared" si="15"/>
        <v>2.8917203995301496E-2</v>
      </c>
    </row>
    <row r="94" spans="1:13" x14ac:dyDescent="0.35">
      <c r="A94" s="9">
        <f t="shared" si="13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 t="shared" si="8"/>
        <v>474.8</v>
      </c>
      <c r="G94" s="217">
        <f t="shared" si="14"/>
        <v>1.8764002360122621E-3</v>
      </c>
      <c r="H94" s="209">
        <f t="shared" si="10"/>
        <v>8.3132036056287255</v>
      </c>
      <c r="I94" s="202">
        <f t="shared" si="9"/>
        <v>1.8289047932383196</v>
      </c>
      <c r="J94" s="202">
        <v>3.4864081727051346</v>
      </c>
      <c r="K94" s="202">
        <v>0.10137188539696976</v>
      </c>
      <c r="L94" s="10">
        <f t="shared" si="11"/>
        <v>13.72988845696915</v>
      </c>
      <c r="M94" s="11">
        <f t="shared" si="15"/>
        <v>2.8917203995301493E-2</v>
      </c>
    </row>
    <row r="95" spans="1:13" x14ac:dyDescent="0.35">
      <c r="A95" s="9">
        <f t="shared" si="13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 t="shared" si="8"/>
        <v>325.19</v>
      </c>
      <c r="G95" s="217">
        <f t="shared" si="14"/>
        <v>1.2851444666150537E-3</v>
      </c>
      <c r="H95" s="209">
        <f t="shared" si="10"/>
        <v>5.6937040448913336</v>
      </c>
      <c r="I95" s="202">
        <f t="shared" si="9"/>
        <v>1.2526148898760934</v>
      </c>
      <c r="J95" s="202">
        <v>2.3878371391785653</v>
      </c>
      <c r="K95" s="202">
        <v>6.9429493286100666E-2</v>
      </c>
      <c r="L95" s="10">
        <f t="shared" si="11"/>
        <v>9.4035855672320938</v>
      </c>
      <c r="M95" s="11">
        <f t="shared" si="15"/>
        <v>2.8917203995301496E-2</v>
      </c>
    </row>
    <row r="96" spans="1:13" x14ac:dyDescent="0.35">
      <c r="A96" s="9">
        <f t="shared" si="13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 t="shared" si="8"/>
        <v>309</v>
      </c>
      <c r="G96" s="217">
        <f t="shared" si="14"/>
        <v>1.2211619059136246E-3</v>
      </c>
      <c r="H96" s="209">
        <f t="shared" si="10"/>
        <v>5.4102357079597221</v>
      </c>
      <c r="I96" s="202">
        <f t="shared" si="9"/>
        <v>1.1902518557511388</v>
      </c>
      <c r="J96" s="202">
        <v>2.2689556136602498</v>
      </c>
      <c r="K96" s="202">
        <v>6.5972857177050662E-2</v>
      </c>
      <c r="L96" s="10">
        <f t="shared" si="11"/>
        <v>8.9354160345481617</v>
      </c>
      <c r="M96" s="11">
        <f t="shared" si="15"/>
        <v>2.8917203995301493E-2</v>
      </c>
    </row>
    <row r="97" spans="1:13" x14ac:dyDescent="0.35">
      <c r="A97" s="9">
        <f t="shared" si="13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 t="shared" si="8"/>
        <v>556.29999999999995</v>
      </c>
      <c r="G97" s="217">
        <f t="shared" si="14"/>
        <v>2.1984866286723281E-3</v>
      </c>
      <c r="H97" s="209">
        <f t="shared" si="10"/>
        <v>9.7401751596698816</v>
      </c>
      <c r="I97" s="202">
        <f t="shared" si="9"/>
        <v>2.1428385351273738</v>
      </c>
      <c r="J97" s="202">
        <v>4.0848543944310576</v>
      </c>
      <c r="K97" s="202">
        <v>0.11877249335790706</v>
      </c>
      <c r="L97" s="10">
        <f t="shared" si="11"/>
        <v>16.08664058258622</v>
      </c>
      <c r="M97" s="11">
        <f t="shared" si="15"/>
        <v>2.8917203995301496E-2</v>
      </c>
    </row>
    <row r="98" spans="1:13" x14ac:dyDescent="0.35">
      <c r="A98" s="9">
        <f t="shared" si="13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 t="shared" si="8"/>
        <v>537.9</v>
      </c>
      <c r="G98" s="217">
        <f t="shared" si="14"/>
        <v>2.125770191556436E-3</v>
      </c>
      <c r="H98" s="209">
        <f t="shared" si="10"/>
        <v>9.4180122566716324</v>
      </c>
      <c r="I98" s="202">
        <f t="shared" si="9"/>
        <v>2.0719626964677591</v>
      </c>
      <c r="J98" s="202">
        <v>3.9497450633910947</v>
      </c>
      <c r="K98" s="202">
        <v>0.11484401254218626</v>
      </c>
      <c r="L98" s="10">
        <f t="shared" si="11"/>
        <v>15.554564029072672</v>
      </c>
      <c r="M98" s="11">
        <f t="shared" si="15"/>
        <v>2.8917203995301493E-2</v>
      </c>
    </row>
    <row r="99" spans="1:13" x14ac:dyDescent="0.35">
      <c r="A99" s="9">
        <f t="shared" si="13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 t="shared" si="8"/>
        <v>207.22</v>
      </c>
      <c r="G99" s="217">
        <f t="shared" si="14"/>
        <v>8.1892935321495569E-4</v>
      </c>
      <c r="H99" s="209">
        <f t="shared" si="10"/>
        <v>3.6281846064835395</v>
      </c>
      <c r="I99" s="202">
        <f t="shared" si="9"/>
        <v>0.79820061342637871</v>
      </c>
      <c r="J99" s="202">
        <v>1.5215954118533235</v>
      </c>
      <c r="K99" s="202">
        <v>4.4242380143134113E-2</v>
      </c>
      <c r="L99" s="10">
        <f t="shared" si="11"/>
        <v>5.9922230119063764</v>
      </c>
      <c r="M99" s="11">
        <f t="shared" si="15"/>
        <v>2.8917203995301496E-2</v>
      </c>
    </row>
    <row r="100" spans="1:13" x14ac:dyDescent="0.35">
      <c r="A100" s="9">
        <f t="shared" si="13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 t="shared" si="8"/>
        <v>261.62</v>
      </c>
      <c r="G100" s="217">
        <f t="shared" si="14"/>
        <v>1.0339170803402022E-3</v>
      </c>
      <c r="H100" s="209">
        <f t="shared" si="10"/>
        <v>4.5806662327392313</v>
      </c>
      <c r="I100" s="202">
        <f t="shared" si="9"/>
        <v>1.007746571202631</v>
      </c>
      <c r="J100" s="202">
        <v>1.9210490862323448</v>
      </c>
      <c r="K100" s="202">
        <v>5.5857019076569571E-2</v>
      </c>
      <c r="L100" s="10">
        <f t="shared" si="11"/>
        <v>7.5653189092507764</v>
      </c>
      <c r="M100" s="11">
        <f t="shared" si="15"/>
        <v>2.8917203995301493E-2</v>
      </c>
    </row>
    <row r="101" spans="1:13" x14ac:dyDescent="0.35">
      <c r="A101" s="9">
        <f t="shared" si="13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 t="shared" si="8"/>
        <v>263.7</v>
      </c>
      <c r="G101" s="217">
        <f t="shared" si="14"/>
        <v>1.0421371993185205E-3</v>
      </c>
      <c r="H101" s="209">
        <f t="shared" si="10"/>
        <v>4.6170846478607732</v>
      </c>
      <c r="I101" s="202">
        <f t="shared" si="9"/>
        <v>1.0157586225293702</v>
      </c>
      <c r="J101" s="202">
        <v>1.9363223149586015</v>
      </c>
      <c r="K101" s="202">
        <v>5.6301108212259733E-2</v>
      </c>
      <c r="L101" s="10">
        <f t="shared" si="11"/>
        <v>7.6254666935610054</v>
      </c>
      <c r="M101" s="11">
        <f t="shared" si="15"/>
        <v>2.89172039953015E-2</v>
      </c>
    </row>
    <row r="102" spans="1:13" x14ac:dyDescent="0.35">
      <c r="A102" s="9">
        <f t="shared" si="13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 t="shared" si="8"/>
        <v>208.8</v>
      </c>
      <c r="G102" s="217">
        <f t="shared" si="14"/>
        <v>8.2517348205425514E-4</v>
      </c>
      <c r="H102" s="209">
        <f t="shared" si="10"/>
        <v>3.6558485948931718</v>
      </c>
      <c r="I102" s="202">
        <f t="shared" si="9"/>
        <v>0.80428669087649785</v>
      </c>
      <c r="J102" s="202">
        <v>1.5331971913665376</v>
      </c>
      <c r="K102" s="202">
        <v>4.457971708274492E-2</v>
      </c>
      <c r="L102" s="10">
        <f t="shared" si="11"/>
        <v>6.0379121942189515</v>
      </c>
      <c r="M102" s="11">
        <f t="shared" si="15"/>
        <v>2.8917203995301489E-2</v>
      </c>
    </row>
    <row r="103" spans="1:13" x14ac:dyDescent="0.35">
      <c r="A103" s="9">
        <f t="shared" si="13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8"/>
        <v>1631.7</v>
      </c>
      <c r="G103" s="217">
        <f t="shared" si="14"/>
        <v>6.4484462196739856E-3</v>
      </c>
      <c r="H103" s="209">
        <f t="shared" si="10"/>
        <v>28.569196131643622</v>
      </c>
      <c r="I103" s="202">
        <f t="shared" si="9"/>
        <v>6.2852231489615971</v>
      </c>
      <c r="J103" s="202">
        <v>11.981407361842814</v>
      </c>
      <c r="K103" s="202">
        <v>0.3483751166854161</v>
      </c>
      <c r="L103" s="10">
        <f t="shared" si="11"/>
        <v>47.184201759133451</v>
      </c>
      <c r="M103" s="11">
        <f t="shared" si="15"/>
        <v>2.8917203995301496E-2</v>
      </c>
    </row>
    <row r="104" spans="1:13" x14ac:dyDescent="0.35">
      <c r="A104" s="9">
        <f t="shared" si="13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8"/>
        <v>1506.1</v>
      </c>
      <c r="G104" s="217">
        <f t="shared" si="14"/>
        <v>5.9520774967524595E-3</v>
      </c>
      <c r="H104" s="209">
        <f t="shared" si="10"/>
        <v>26.370084141612093</v>
      </c>
      <c r="I104" s="202">
        <f t="shared" si="9"/>
        <v>5.8014185111546608</v>
      </c>
      <c r="J104" s="202">
        <v>11.059139319526542</v>
      </c>
      <c r="K104" s="202">
        <v>0.32155896503027837</v>
      </c>
      <c r="L104" s="10">
        <f t="shared" si="11"/>
        <v>43.552200937323576</v>
      </c>
      <c r="M104" s="11">
        <f t="shared" si="15"/>
        <v>2.8917203995301493E-2</v>
      </c>
    </row>
    <row r="105" spans="1:13" x14ac:dyDescent="0.35">
      <c r="A105" s="9">
        <f t="shared" si="13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8"/>
        <v>2013.2</v>
      </c>
      <c r="G105" s="217">
        <f t="shared" si="14"/>
        <v>7.9561266957453372E-3</v>
      </c>
      <c r="H105" s="209">
        <f t="shared" si="10"/>
        <v>35.248823712830138</v>
      </c>
      <c r="I105" s="202">
        <f t="shared" si="9"/>
        <v>7.7547412168226302</v>
      </c>
      <c r="J105" s="202">
        <v>14.782723111394223</v>
      </c>
      <c r="K105" s="202">
        <v>0.42982704229397539</v>
      </c>
      <c r="L105" s="10">
        <f t="shared" si="11"/>
        <v>58.216115083340959</v>
      </c>
      <c r="M105" s="11">
        <f t="shared" si="15"/>
        <v>2.8917203995301489E-2</v>
      </c>
    </row>
    <row r="106" spans="1:13" x14ac:dyDescent="0.35">
      <c r="A106" s="9">
        <f t="shared" si="13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 t="shared" si="8"/>
        <v>780.96</v>
      </c>
      <c r="G106" s="217">
        <f t="shared" si="14"/>
        <v>3.08633851793626E-3</v>
      </c>
      <c r="H106" s="209">
        <f t="shared" si="10"/>
        <v>13.673714169864805</v>
      </c>
      <c r="I106" s="202">
        <f t="shared" si="9"/>
        <v>3.0082171173702572</v>
      </c>
      <c r="J106" s="202">
        <v>5.7345099548353033</v>
      </c>
      <c r="K106" s="202">
        <v>0.16673839010028962</v>
      </c>
      <c r="L106" s="10">
        <f t="shared" si="11"/>
        <v>22.583179632170655</v>
      </c>
      <c r="M106" s="11">
        <f t="shared" si="15"/>
        <v>2.8917203995301493E-2</v>
      </c>
    </row>
    <row r="107" spans="1:13" x14ac:dyDescent="0.35">
      <c r="A107" s="9">
        <f t="shared" si="13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 t="shared" si="8"/>
        <v>529.01</v>
      </c>
      <c r="G107" s="217">
        <f t="shared" si="14"/>
        <v>2.0906370868846815E-3</v>
      </c>
      <c r="H107" s="209">
        <f t="shared" si="10"/>
        <v>9.2623585497338929</v>
      </c>
      <c r="I107" s="202">
        <f t="shared" si="9"/>
        <v>2.0377188809414566</v>
      </c>
      <c r="J107" s="202">
        <v>3.8844666963831997</v>
      </c>
      <c r="K107" s="202">
        <v>0.11294595849589507</v>
      </c>
      <c r="L107" s="10">
        <f t="shared" si="11"/>
        <v>15.297490085554445</v>
      </c>
      <c r="M107" s="11">
        <f t="shared" si="15"/>
        <v>2.8917203995301496E-2</v>
      </c>
    </row>
    <row r="108" spans="1:13" x14ac:dyDescent="0.35">
      <c r="A108" s="9">
        <f t="shared" si="13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 t="shared" si="8"/>
        <v>720.28</v>
      </c>
      <c r="G108" s="217">
        <f t="shared" si="14"/>
        <v>2.8465323546649373E-3</v>
      </c>
      <c r="H108" s="209">
        <f t="shared" si="10"/>
        <v>12.611276944107537</v>
      </c>
      <c r="I108" s="202">
        <f t="shared" si="9"/>
        <v>2.7744809277036584</v>
      </c>
      <c r="J108" s="202">
        <v>5.2889428783404684</v>
      </c>
      <c r="K108" s="202">
        <v>0.15378294358409728</v>
      </c>
      <c r="L108" s="10">
        <f t="shared" si="11"/>
        <v>20.828483693735762</v>
      </c>
      <c r="M108" s="11">
        <f t="shared" si="15"/>
        <v>2.89172039953015E-2</v>
      </c>
    </row>
    <row r="109" spans="1:13" x14ac:dyDescent="0.35">
      <c r="A109" s="9">
        <f t="shared" si="13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 t="shared" si="8"/>
        <v>499.4</v>
      </c>
      <c r="G109" s="217">
        <f t="shared" si="14"/>
        <v>1.9736189508519873E-3</v>
      </c>
      <c r="H109" s="209">
        <f t="shared" si="10"/>
        <v>8.7439213998546439</v>
      </c>
      <c r="I109" s="202">
        <f t="shared" si="9"/>
        <v>1.9236627079680217</v>
      </c>
      <c r="J109" s="202">
        <v>3.6670434739868241</v>
      </c>
      <c r="K109" s="202">
        <v>0.10662409344407475</v>
      </c>
      <c r="L109" s="10">
        <f t="shared" si="11"/>
        <v>14.441251675253564</v>
      </c>
      <c r="M109" s="11">
        <f t="shared" si="15"/>
        <v>2.8917203995301493E-2</v>
      </c>
    </row>
    <row r="110" spans="1:13" x14ac:dyDescent="0.35">
      <c r="A110" s="9">
        <f t="shared" si="13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 t="shared" si="8"/>
        <v>595.1</v>
      </c>
      <c r="G110" s="217">
        <f t="shared" si="14"/>
        <v>2.351823463460188E-3</v>
      </c>
      <c r="H110" s="209">
        <f t="shared" si="10"/>
        <v>10.419518672514016</v>
      </c>
      <c r="I110" s="202">
        <f t="shared" si="9"/>
        <v>2.2922941079530834</v>
      </c>
      <c r="J110" s="202">
        <v>4.3697588533631535</v>
      </c>
      <c r="K110" s="202">
        <v>0.1270564637736662</v>
      </c>
      <c r="L110" s="10">
        <f t="shared" si="11"/>
        <v>17.208628097603917</v>
      </c>
      <c r="M110" s="11">
        <f t="shared" si="15"/>
        <v>2.8917203995301489E-2</v>
      </c>
    </row>
    <row r="111" spans="1:13" x14ac:dyDescent="0.35">
      <c r="A111" s="9">
        <f t="shared" si="13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 t="shared" ref="F111:F172" si="16">C111+D111+E111</f>
        <v>804.1</v>
      </c>
      <c r="G111" s="217">
        <f t="shared" si="14"/>
        <v>3.1777873415700505E-3</v>
      </c>
      <c r="H111" s="209">
        <f t="shared" si="10"/>
        <v>14.07886903809195</v>
      </c>
      <c r="I111" s="202">
        <f t="shared" si="9"/>
        <v>3.0973511883802289</v>
      </c>
      <c r="J111" s="202">
        <v>5.9044246244149088</v>
      </c>
      <c r="K111" s="202">
        <v>0.17167888173484286</v>
      </c>
      <c r="L111" s="10">
        <f t="shared" si="11"/>
        <v>23.252323732621928</v>
      </c>
      <c r="M111" s="11">
        <f t="shared" si="15"/>
        <v>2.8917203995301489E-2</v>
      </c>
    </row>
    <row r="112" spans="1:13" x14ac:dyDescent="0.35">
      <c r="A112" s="9">
        <f t="shared" si="13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 t="shared" si="16"/>
        <v>844.6</v>
      </c>
      <c r="G112" s="217">
        <f t="shared" si="14"/>
        <v>3.3378425428305745E-3</v>
      </c>
      <c r="H112" s="209">
        <f t="shared" si="10"/>
        <v>14.787977601756577</v>
      </c>
      <c r="I112" s="202">
        <f t="shared" si="9"/>
        <v>3.2533550723864471</v>
      </c>
      <c r="J112" s="202">
        <v>6.2018120106713495</v>
      </c>
      <c r="K112" s="202">
        <v>0.18032580961727182</v>
      </c>
      <c r="L112" s="10">
        <f t="shared" si="11"/>
        <v>24.423470494431648</v>
      </c>
      <c r="M112" s="11">
        <f t="shared" si="15"/>
        <v>2.89172039953015E-2</v>
      </c>
    </row>
    <row r="113" spans="1:13" x14ac:dyDescent="0.35">
      <c r="A113" s="9">
        <f t="shared" si="13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 t="shared" si="16"/>
        <v>1017</v>
      </c>
      <c r="G113" s="217">
        <f t="shared" si="14"/>
        <v>4.01916394276426E-3</v>
      </c>
      <c r="H113" s="209">
        <f t="shared" si="10"/>
        <v>17.806503932022775</v>
      </c>
      <c r="I113" s="202">
        <f t="shared" si="9"/>
        <v>3.9174308650450103</v>
      </c>
      <c r="J113" s="202">
        <v>7.4677276993283952</v>
      </c>
      <c r="K113" s="202">
        <v>0.21713396682543859</v>
      </c>
      <c r="L113" s="10">
        <f t="shared" si="11"/>
        <v>29.40879646322162</v>
      </c>
      <c r="M113" s="11">
        <f t="shared" si="15"/>
        <v>2.8917203995301493E-2</v>
      </c>
    </row>
    <row r="114" spans="1:13" x14ac:dyDescent="0.35">
      <c r="A114" s="9">
        <f t="shared" si="13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 t="shared" si="16"/>
        <v>630.4</v>
      </c>
      <c r="G114" s="217">
        <f t="shared" si="14"/>
        <v>2.4913283672749159E-3</v>
      </c>
      <c r="H114" s="209">
        <f t="shared" si="10"/>
        <v>11.037581198374786</v>
      </c>
      <c r="I114" s="202">
        <f t="shared" si="9"/>
        <v>2.4282678636424531</v>
      </c>
      <c r="J114" s="202">
        <v>4.6289631678039527</v>
      </c>
      <c r="K114" s="202">
        <v>0.1345931688168697</v>
      </c>
      <c r="L114" s="10">
        <f t="shared" si="11"/>
        <v>18.229405398638065</v>
      </c>
      <c r="M114" s="11">
        <f t="shared" si="15"/>
        <v>2.89172039953015E-2</v>
      </c>
    </row>
    <row r="115" spans="1:13" x14ac:dyDescent="0.35">
      <c r="A115" s="9">
        <f t="shared" si="13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 t="shared" si="16"/>
        <v>777.76</v>
      </c>
      <c r="G115" s="217">
        <f t="shared" si="14"/>
        <v>3.0736921810465396E-3</v>
      </c>
      <c r="H115" s="209">
        <f t="shared" si="10"/>
        <v>13.617685838908589</v>
      </c>
      <c r="I115" s="202">
        <f t="shared" si="9"/>
        <v>2.9958908845598895</v>
      </c>
      <c r="J115" s="202">
        <v>5.711012679871831</v>
      </c>
      <c r="K115" s="202">
        <v>0.16605517604538164</v>
      </c>
      <c r="L115" s="10">
        <f t="shared" si="11"/>
        <v>22.490644579385691</v>
      </c>
      <c r="M115" s="11">
        <f t="shared" si="15"/>
        <v>2.8917203995301496E-2</v>
      </c>
    </row>
    <row r="116" spans="1:13" x14ac:dyDescent="0.35">
      <c r="A116" s="9">
        <f t="shared" si="13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 t="shared" si="16"/>
        <v>906.27</v>
      </c>
      <c r="G116" s="217">
        <f t="shared" si="14"/>
        <v>3.581561166577154E-3</v>
      </c>
      <c r="H116" s="209">
        <f t="shared" si="10"/>
        <v>15.867748592403421</v>
      </c>
      <c r="I116" s="202">
        <f t="shared" si="9"/>
        <v>3.4909046903287528</v>
      </c>
      <c r="J116" s="202">
        <v>6.6546485566080085</v>
      </c>
      <c r="K116" s="202">
        <v>0.19349262548170132</v>
      </c>
      <c r="L116" s="10">
        <f t="shared" si="11"/>
        <v>26.206794464821886</v>
      </c>
      <c r="M116" s="11">
        <f t="shared" si="15"/>
        <v>2.8917203995301496E-2</v>
      </c>
    </row>
    <row r="117" spans="1:13" x14ac:dyDescent="0.35">
      <c r="A117" s="9">
        <f t="shared" si="13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 t="shared" si="16"/>
        <v>895.68</v>
      </c>
      <c r="G117" s="217">
        <f t="shared" si="14"/>
        <v>3.5397096954327355E-3</v>
      </c>
      <c r="H117" s="209">
        <f t="shared" si="10"/>
        <v>15.68232983464519</v>
      </c>
      <c r="I117" s="202">
        <f t="shared" si="9"/>
        <v>3.4501125636219419</v>
      </c>
      <c r="J117" s="202">
        <v>6.5768872622757684</v>
      </c>
      <c r="K117" s="202">
        <v>0.19123161396874025</v>
      </c>
      <c r="L117" s="10">
        <f t="shared" si="11"/>
        <v>25.900561274511638</v>
      </c>
      <c r="M117" s="11">
        <f t="shared" si="15"/>
        <v>2.8917203995301489E-2</v>
      </c>
    </row>
    <row r="118" spans="1:13" x14ac:dyDescent="0.35">
      <c r="A118" s="9">
        <f t="shared" si="13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 t="shared" si="16"/>
        <v>898.84</v>
      </c>
      <c r="G118" s="217">
        <f t="shared" si="14"/>
        <v>3.5521979531113346E-3</v>
      </c>
      <c r="H118" s="209">
        <f t="shared" si="10"/>
        <v>15.737657811464455</v>
      </c>
      <c r="I118" s="202">
        <f t="shared" si="9"/>
        <v>3.4622847185221803</v>
      </c>
      <c r="J118" s="202">
        <v>6.6000908213021976</v>
      </c>
      <c r="K118" s="202">
        <v>0.19190628784796188</v>
      </c>
      <c r="L118" s="10">
        <f t="shared" si="11"/>
        <v>25.991939639136795</v>
      </c>
      <c r="M118" s="11">
        <f t="shared" si="15"/>
        <v>2.8917203995301493E-2</v>
      </c>
    </row>
    <row r="119" spans="1:13" x14ac:dyDescent="0.35">
      <c r="A119" s="9">
        <f t="shared" si="13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 t="shared" si="16"/>
        <v>956.6</v>
      </c>
      <c r="G119" s="217">
        <f t="shared" si="14"/>
        <v>3.780464333970788E-3</v>
      </c>
      <c r="H119" s="209">
        <f t="shared" si="10"/>
        <v>16.748969185224176</v>
      </c>
      <c r="I119" s="202">
        <f t="shared" si="9"/>
        <v>3.6847732207493187</v>
      </c>
      <c r="J119" s="202">
        <v>7.0242166343928645</v>
      </c>
      <c r="K119" s="202">
        <v>0.20423830153905073</v>
      </c>
      <c r="L119" s="10">
        <f t="shared" si="11"/>
        <v>27.662197341905408</v>
      </c>
      <c r="M119" s="11">
        <f t="shared" si="15"/>
        <v>2.8917203995301493E-2</v>
      </c>
    </row>
    <row r="120" spans="1:13" x14ac:dyDescent="0.35">
      <c r="A120" s="9">
        <f t="shared" si="13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 t="shared" si="16"/>
        <v>854.55</v>
      </c>
      <c r="G120" s="217">
        <f t="shared" si="14"/>
        <v>3.3771647465970483E-3</v>
      </c>
      <c r="H120" s="209">
        <f t="shared" si="10"/>
        <v>14.962190693323562</v>
      </c>
      <c r="I120" s="202">
        <f t="shared" si="9"/>
        <v>3.2916819525311838</v>
      </c>
      <c r="J120" s="202">
        <v>6.274873850010894</v>
      </c>
      <c r="K120" s="202">
        <v>0.18245017831925125</v>
      </c>
      <c r="L120" s="10">
        <f t="shared" si="11"/>
        <v>24.71119667418489</v>
      </c>
      <c r="M120" s="11">
        <f t="shared" si="15"/>
        <v>2.8917203995301493E-2</v>
      </c>
    </row>
    <row r="121" spans="1:13" x14ac:dyDescent="0.35">
      <c r="A121" s="9">
        <f t="shared" si="13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 t="shared" si="16"/>
        <v>763.97</v>
      </c>
      <c r="G121" s="217">
        <f t="shared" si="14"/>
        <v>3.0191943730124011E-3</v>
      </c>
      <c r="H121" s="209">
        <f t="shared" si="10"/>
        <v>13.37623875019414</v>
      </c>
      <c r="I121" s="202">
        <f t="shared" si="9"/>
        <v>2.9427725250427108</v>
      </c>
      <c r="J121" s="202">
        <v>5.6097541105761204</v>
      </c>
      <c r="K121" s="202">
        <v>0.16311095047751259</v>
      </c>
      <c r="L121" s="10">
        <f t="shared" si="11"/>
        <v>22.091876336290483</v>
      </c>
      <c r="M121" s="11">
        <f t="shared" si="15"/>
        <v>2.8917203995301493E-2</v>
      </c>
    </row>
    <row r="122" spans="1:13" x14ac:dyDescent="0.35">
      <c r="A122" s="9">
        <f t="shared" si="13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 t="shared" si="16"/>
        <v>522.74</v>
      </c>
      <c r="G122" s="217">
        <f t="shared" si="14"/>
        <v>2.0658581705413855E-3</v>
      </c>
      <c r="H122" s="209">
        <f t="shared" si="10"/>
        <v>9.1525780387665545</v>
      </c>
      <c r="I122" s="202">
        <f t="shared" si="9"/>
        <v>2.0135671685286418</v>
      </c>
      <c r="J122" s="202">
        <v>3.8384267232516471</v>
      </c>
      <c r="K122" s="202">
        <v>0.11160728595705977</v>
      </c>
      <c r="L122" s="10">
        <f t="shared" si="11"/>
        <v>15.116179216503904</v>
      </c>
      <c r="M122" s="11">
        <f t="shared" si="15"/>
        <v>2.8917203995301493E-2</v>
      </c>
    </row>
    <row r="123" spans="1:13" x14ac:dyDescent="0.35">
      <c r="A123" s="9">
        <f t="shared" si="13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 t="shared" si="16"/>
        <v>600.19999999999993</v>
      </c>
      <c r="G123" s="217">
        <f t="shared" si="14"/>
        <v>2.3719785628781797E-3</v>
      </c>
      <c r="H123" s="209">
        <f t="shared" si="10"/>
        <v>10.508813824975487</v>
      </c>
      <c r="I123" s="202">
        <f t="shared" ref="I123:I185" si="17">H123*0.22</f>
        <v>2.311939041494607</v>
      </c>
      <c r="J123" s="202">
        <v>4.407207635336186</v>
      </c>
      <c r="K123" s="202">
        <v>0.12814533617367574</v>
      </c>
      <c r="L123" s="10">
        <f t="shared" si="11"/>
        <v>17.356105837979957</v>
      </c>
      <c r="M123" s="11">
        <f t="shared" si="15"/>
        <v>2.8917203995301496E-2</v>
      </c>
    </row>
    <row r="124" spans="1:13" x14ac:dyDescent="0.35">
      <c r="A124" s="9">
        <f t="shared" si="13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 t="shared" si="16"/>
        <v>965.16</v>
      </c>
      <c r="G124" s="217">
        <f t="shared" si="14"/>
        <v>3.8142932851507895E-3</v>
      </c>
      <c r="H124" s="209">
        <f t="shared" si="10"/>
        <v>16.898844970532057</v>
      </c>
      <c r="I124" s="202">
        <f t="shared" si="17"/>
        <v>3.7177458935170526</v>
      </c>
      <c r="J124" s="202">
        <v>7.0870718449201515</v>
      </c>
      <c r="K124" s="202">
        <v>0.20606589913592951</v>
      </c>
      <c r="L124" s="10">
        <f t="shared" si="11"/>
        <v>27.909728608105191</v>
      </c>
      <c r="M124" s="11">
        <f t="shared" si="15"/>
        <v>2.8917203995301496E-2</v>
      </c>
    </row>
    <row r="125" spans="1:13" x14ac:dyDescent="0.35">
      <c r="A125" s="9">
        <f t="shared" si="13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 t="shared" si="16"/>
        <v>1184.0999999999999</v>
      </c>
      <c r="G125" s="217">
        <f t="shared" si="14"/>
        <v>4.6795398472243462E-3</v>
      </c>
      <c r="H125" s="209">
        <f t="shared" si="10"/>
        <v>20.732233339142741</v>
      </c>
      <c r="I125" s="202">
        <f t="shared" si="17"/>
        <v>4.5610913346114028</v>
      </c>
      <c r="J125" s="202">
        <v>8.6947260263271886</v>
      </c>
      <c r="K125" s="202">
        <v>0.25281055075516407</v>
      </c>
      <c r="L125" s="10">
        <f t="shared" si="11"/>
        <v>34.240861250836495</v>
      </c>
      <c r="M125" s="11">
        <f t="shared" si="15"/>
        <v>2.8917203995301493E-2</v>
      </c>
    </row>
    <row r="126" spans="1:13" x14ac:dyDescent="0.35">
      <c r="A126" s="9">
        <f t="shared" si="13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 t="shared" si="16"/>
        <v>1096.8</v>
      </c>
      <c r="G126" s="217">
        <f t="shared" si="14"/>
        <v>4.3345319689516619E-3</v>
      </c>
      <c r="H126" s="209">
        <f t="shared" si="10"/>
        <v>19.20371043524344</v>
      </c>
      <c r="I126" s="202">
        <f t="shared" si="17"/>
        <v>4.2248162957535573</v>
      </c>
      <c r="J126" s="202">
        <v>8.0536909937299725</v>
      </c>
      <c r="K126" s="202">
        <v>0.23417161731970607</v>
      </c>
      <c r="L126" s="10">
        <f t="shared" si="11"/>
        <v>31.716389342046678</v>
      </c>
      <c r="M126" s="11">
        <f t="shared" si="15"/>
        <v>2.8917203995301496E-2</v>
      </c>
    </row>
    <row r="127" spans="1:13" x14ac:dyDescent="0.35">
      <c r="A127" s="9">
        <f t="shared" si="13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 t="shared" si="16"/>
        <v>703.61</v>
      </c>
      <c r="G127" s="217">
        <f t="shared" si="14"/>
        <v>2.78065284343005E-3</v>
      </c>
      <c r="H127" s="209">
        <f t="shared" si="10"/>
        <v>12.319404357532493</v>
      </c>
      <c r="I127" s="202">
        <f t="shared" si="17"/>
        <v>2.7102689586571485</v>
      </c>
      <c r="J127" s="202">
        <v>5.1665367615776319</v>
      </c>
      <c r="K127" s="202">
        <v>0.15022382536681106</v>
      </c>
      <c r="L127" s="10">
        <f t="shared" si="11"/>
        <v>20.346433903134084</v>
      </c>
      <c r="M127" s="11">
        <f t="shared" si="15"/>
        <v>2.8917203995301493E-2</v>
      </c>
    </row>
    <row r="128" spans="1:13" x14ac:dyDescent="0.35">
      <c r="A128" s="9">
        <f t="shared" si="13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 t="shared" si="16"/>
        <v>1018.12</v>
      </c>
      <c r="G128" s="217">
        <f t="shared" si="14"/>
        <v>4.0235901606756625E-3</v>
      </c>
      <c r="H128" s="209">
        <f t="shared" si="10"/>
        <v>17.826113847857453</v>
      </c>
      <c r="I128" s="202">
        <f t="shared" si="17"/>
        <v>3.9217450465286396</v>
      </c>
      <c r="J128" s="202">
        <v>7.4759517455656104</v>
      </c>
      <c r="K128" s="202">
        <v>0.21737309174465638</v>
      </c>
      <c r="L128" s="10">
        <f t="shared" si="11"/>
        <v>29.441183731696356</v>
      </c>
      <c r="M128" s="11">
        <f t="shared" si="15"/>
        <v>2.8917203995301493E-2</v>
      </c>
    </row>
    <row r="129" spans="1:13" x14ac:dyDescent="0.35">
      <c r="A129" s="9">
        <f t="shared" si="13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 t="shared" si="16"/>
        <v>176.9</v>
      </c>
      <c r="G129" s="217">
        <f t="shared" si="14"/>
        <v>6.9910531118485511E-4</v>
      </c>
      <c r="H129" s="209">
        <f t="shared" si="10"/>
        <v>3.0973161706733818</v>
      </c>
      <c r="I129" s="202">
        <f t="shared" si="17"/>
        <v>0.68140955754814403</v>
      </c>
      <c r="J129" s="202">
        <v>1.2989587315744278</v>
      </c>
      <c r="K129" s="202">
        <v>3.7768926972881117E-2</v>
      </c>
      <c r="L129" s="10">
        <f t="shared" si="11"/>
        <v>5.1154533867688352</v>
      </c>
      <c r="M129" s="11">
        <f t="shared" si="15"/>
        <v>2.89172039953015E-2</v>
      </c>
    </row>
    <row r="130" spans="1:13" x14ac:dyDescent="0.35">
      <c r="A130" s="9">
        <f t="shared" si="13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 t="shared" si="16"/>
        <v>198.8</v>
      </c>
      <c r="G130" s="217">
        <f t="shared" si="14"/>
        <v>7.8565367927387899E-4</v>
      </c>
      <c r="H130" s="209">
        <f t="shared" si="10"/>
        <v>3.4807600606549931</v>
      </c>
      <c r="I130" s="202">
        <f t="shared" si="17"/>
        <v>0.76576721334409847</v>
      </c>
      <c r="J130" s="202">
        <v>1.4597682071056883</v>
      </c>
      <c r="K130" s="202">
        <v>4.244467316115752E-2</v>
      </c>
      <c r="L130" s="10">
        <f t="shared" si="11"/>
        <v>5.7487401542659375</v>
      </c>
      <c r="M130" s="11">
        <f t="shared" si="15"/>
        <v>2.8917203995301496E-2</v>
      </c>
    </row>
    <row r="131" spans="1:13" x14ac:dyDescent="0.35">
      <c r="A131" s="9">
        <f t="shared" si="13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 t="shared" si="16"/>
        <v>197.25</v>
      </c>
      <c r="G131" s="217">
        <f t="shared" si="14"/>
        <v>7.795281098429206E-4</v>
      </c>
      <c r="H131" s="209">
        <f t="shared" si="10"/>
        <v>3.4536213378480753</v>
      </c>
      <c r="I131" s="202">
        <f t="shared" si="17"/>
        <v>0.75979669432657659</v>
      </c>
      <c r="J131" s="202">
        <v>1.4483867145452565</v>
      </c>
      <c r="K131" s="202">
        <v>4.2113741353311474E-2</v>
      </c>
      <c r="L131" s="10">
        <f t="shared" si="11"/>
        <v>5.7039184880732208</v>
      </c>
      <c r="M131" s="11">
        <f t="shared" si="15"/>
        <v>2.89172039953015E-2</v>
      </c>
    </row>
    <row r="132" spans="1:13" x14ac:dyDescent="0.35">
      <c r="A132" s="9">
        <f t="shared" si="13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 t="shared" si="16"/>
        <v>158.5</v>
      </c>
      <c r="G132" s="217">
        <f t="shared" si="14"/>
        <v>6.2638887406896279E-4</v>
      </c>
      <c r="H132" s="209">
        <f t="shared" ref="H132:H195" si="18">G132*$N$2</f>
        <v>2.7751532676751327</v>
      </c>
      <c r="I132" s="202">
        <f t="shared" si="17"/>
        <v>0.61053371888852925</v>
      </c>
      <c r="J132" s="202">
        <v>1.1638494005344646</v>
      </c>
      <c r="K132" s="202">
        <v>3.3840446157160295E-2</v>
      </c>
      <c r="L132" s="10">
        <f t="shared" ref="L132:L195" si="19">H132+I132+J132+K132</f>
        <v>4.5833768332552873</v>
      </c>
      <c r="M132" s="11">
        <f t="shared" si="15"/>
        <v>2.8917203995301496E-2</v>
      </c>
    </row>
    <row r="133" spans="1:13" x14ac:dyDescent="0.35">
      <c r="A133" s="9">
        <f t="shared" si="13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 t="shared" si="16"/>
        <v>184.5</v>
      </c>
      <c r="G133" s="217">
        <f t="shared" si="14"/>
        <v>7.2914036129794098E-4</v>
      </c>
      <c r="H133" s="209">
        <f t="shared" si="18"/>
        <v>3.2303834566943976</v>
      </c>
      <c r="I133" s="202">
        <f t="shared" si="17"/>
        <v>0.71068436047276751</v>
      </c>
      <c r="J133" s="202">
        <v>1.3547647596126735</v>
      </c>
      <c r="K133" s="202">
        <v>3.939156035328753E-2</v>
      </c>
      <c r="L133" s="10">
        <f t="shared" si="19"/>
        <v>5.3352241371331264</v>
      </c>
      <c r="M133" s="11">
        <f t="shared" si="15"/>
        <v>2.8917203995301496E-2</v>
      </c>
    </row>
    <row r="134" spans="1:13" x14ac:dyDescent="0.35">
      <c r="A134" s="9">
        <f t="shared" si="13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 t="shared" si="16"/>
        <v>188.15</v>
      </c>
      <c r="G134" s="217">
        <f t="shared" si="14"/>
        <v>7.4356508931277827E-4</v>
      </c>
      <c r="H134" s="209">
        <f t="shared" si="18"/>
        <v>3.2942907716913328</v>
      </c>
      <c r="I134" s="202">
        <f t="shared" si="17"/>
        <v>0.72474396977209321</v>
      </c>
      <c r="J134" s="202">
        <v>1.86592</v>
      </c>
      <c r="K134" s="202">
        <v>4.0170851384666938E-2</v>
      </c>
      <c r="L134" s="10">
        <f t="shared" si="19"/>
        <v>5.9251255928480928</v>
      </c>
      <c r="M134" s="11">
        <f t="shared" si="15"/>
        <v>3.149149929762473E-2</v>
      </c>
    </row>
    <row r="135" spans="1:13" x14ac:dyDescent="0.35">
      <c r="A135" s="9">
        <f t="shared" ref="A135:A198" si="20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 t="shared" si="16"/>
        <v>162.19999999999999</v>
      </c>
      <c r="G135" s="217">
        <f t="shared" ref="G135:G198" si="21">1/253037.7*F135</f>
        <v>6.41011201097702E-4</v>
      </c>
      <c r="H135" s="209">
        <f t="shared" si="18"/>
        <v>2.8399360253432588</v>
      </c>
      <c r="I135" s="202">
        <f t="shared" si="17"/>
        <v>0.62478592557551693</v>
      </c>
      <c r="J135" s="202">
        <v>1.191018124710979</v>
      </c>
      <c r="K135" s="202">
        <v>3.4630412408147633E-2</v>
      </c>
      <c r="L135" s="10">
        <f t="shared" si="19"/>
        <v>4.6903704880379022</v>
      </c>
      <c r="M135" s="11">
        <f t="shared" si="15"/>
        <v>2.8917203995301496E-2</v>
      </c>
    </row>
    <row r="136" spans="1:13" x14ac:dyDescent="0.35">
      <c r="A136" s="9">
        <f t="shared" si="20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 t="shared" si="16"/>
        <v>193.5</v>
      </c>
      <c r="G136" s="217">
        <f t="shared" si="21"/>
        <v>7.6470818380027959E-4</v>
      </c>
      <c r="H136" s="209">
        <f t="shared" si="18"/>
        <v>3.3879631375087582</v>
      </c>
      <c r="I136" s="202">
        <f t="shared" si="17"/>
        <v>0.74535189025192683</v>
      </c>
      <c r="J136" s="202">
        <v>1.420850845447438</v>
      </c>
      <c r="K136" s="202">
        <v>4.1313099882716198E-2</v>
      </c>
      <c r="L136" s="10">
        <f t="shared" si="19"/>
        <v>5.595478973090839</v>
      </c>
      <c r="M136" s="11">
        <f t="shared" si="15"/>
        <v>2.8917203995301493E-2</v>
      </c>
    </row>
    <row r="137" spans="1:13" x14ac:dyDescent="0.35">
      <c r="A137" s="9">
        <f t="shared" si="20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 t="shared" si="16"/>
        <v>163.30000000000001</v>
      </c>
      <c r="G137" s="217">
        <f t="shared" si="21"/>
        <v>6.4535837940354348E-4</v>
      </c>
      <c r="H137" s="209">
        <f t="shared" si="18"/>
        <v>2.859195764109459</v>
      </c>
      <c r="I137" s="202">
        <f t="shared" si="17"/>
        <v>0.62902306810408093</v>
      </c>
      <c r="J137" s="202">
        <v>1.1990953129796726</v>
      </c>
      <c r="K137" s="202">
        <v>3.4865267239522248E-2</v>
      </c>
      <c r="L137" s="10">
        <f t="shared" si="19"/>
        <v>4.7221794124327348</v>
      </c>
      <c r="M137" s="11">
        <f t="shared" si="15"/>
        <v>2.8917203995301496E-2</v>
      </c>
    </row>
    <row r="138" spans="1:13" x14ac:dyDescent="0.35">
      <c r="A138" s="9">
        <f t="shared" si="20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 t="shared" si="16"/>
        <v>558.29999999999995</v>
      </c>
      <c r="G138" s="217">
        <f t="shared" si="21"/>
        <v>2.2063905892284034E-3</v>
      </c>
      <c r="H138" s="209">
        <f t="shared" si="18"/>
        <v>9.7751928665175178</v>
      </c>
      <c r="I138" s="202">
        <f t="shared" si="17"/>
        <v>2.1505424306338541</v>
      </c>
      <c r="J138" s="202">
        <v>7.8368639999999994</v>
      </c>
      <c r="K138" s="202">
        <v>0.11919950214222455</v>
      </c>
      <c r="L138" s="10">
        <f t="shared" si="19"/>
        <v>19.881798799293595</v>
      </c>
      <c r="M138" s="11">
        <f t="shared" si="15"/>
        <v>3.5611317928163348E-2</v>
      </c>
    </row>
    <row r="139" spans="1:13" x14ac:dyDescent="0.35">
      <c r="A139" s="9">
        <f t="shared" si="20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 t="shared" si="16"/>
        <v>357.76</v>
      </c>
      <c r="G139" s="217">
        <f t="shared" si="21"/>
        <v>1.4138604642707391E-3</v>
      </c>
      <c r="H139" s="209">
        <f t="shared" si="18"/>
        <v>6.2639674009050816</v>
      </c>
      <c r="I139" s="202">
        <f t="shared" si="17"/>
        <v>1.3780728281991179</v>
      </c>
      <c r="J139" s="202">
        <v>2.6269953409161517</v>
      </c>
      <c r="K139" s="202">
        <v>7.6383331338710836E-2</v>
      </c>
      <c r="L139" s="10">
        <f t="shared" si="19"/>
        <v>10.345418901359063</v>
      </c>
      <c r="M139" s="11">
        <f t="shared" si="15"/>
        <v>2.8917203995301496E-2</v>
      </c>
    </row>
    <row r="140" spans="1:13" x14ac:dyDescent="0.35">
      <c r="A140" s="9">
        <f t="shared" si="20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 t="shared" si="16"/>
        <v>185.8</v>
      </c>
      <c r="G140" s="217">
        <f t="shared" si="21"/>
        <v>7.342779356593899E-4</v>
      </c>
      <c r="H140" s="209">
        <f t="shared" si="18"/>
        <v>3.2531449661453609</v>
      </c>
      <c r="I140" s="202">
        <f t="shared" si="17"/>
        <v>0.7156918925519794</v>
      </c>
      <c r="J140" s="202">
        <v>1.3643105275665839</v>
      </c>
      <c r="K140" s="202">
        <v>3.9669116063093895E-2</v>
      </c>
      <c r="L140" s="10">
        <f t="shared" si="19"/>
        <v>5.3728165023270185</v>
      </c>
      <c r="M140" s="11">
        <f t="shared" si="15"/>
        <v>2.8917203995301496E-2</v>
      </c>
    </row>
    <row r="141" spans="1:13" x14ac:dyDescent="0.35">
      <c r="A141" s="9">
        <f t="shared" si="20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 t="shared" si="16"/>
        <v>389.5</v>
      </c>
      <c r="G141" s="217">
        <f t="shared" si="21"/>
        <v>1.5392963182956532E-3</v>
      </c>
      <c r="H141" s="209">
        <f t="shared" si="18"/>
        <v>6.8196984085770609</v>
      </c>
      <c r="I141" s="202">
        <f t="shared" si="17"/>
        <v>1.5003336498869535</v>
      </c>
      <c r="J141" s="202">
        <v>2.8600589369600882</v>
      </c>
      <c r="K141" s="202">
        <v>8.3159960745829237E-2</v>
      </c>
      <c r="L141" s="10">
        <f t="shared" si="19"/>
        <v>11.263250956169934</v>
      </c>
      <c r="M141" s="11">
        <f t="shared" si="15"/>
        <v>2.89172039953015E-2</v>
      </c>
    </row>
    <row r="142" spans="1:13" x14ac:dyDescent="0.35">
      <c r="A142" s="9">
        <f t="shared" si="20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 t="shared" si="16"/>
        <v>354.15</v>
      </c>
      <c r="G142" s="217">
        <f t="shared" si="21"/>
        <v>1.3995938154670231E-3</v>
      </c>
      <c r="H142" s="209">
        <f t="shared" si="18"/>
        <v>6.2007604400450989</v>
      </c>
      <c r="I142" s="202">
        <f t="shared" si="17"/>
        <v>1.3641672968099217</v>
      </c>
      <c r="J142" s="202">
        <v>2.6004874775979854</v>
      </c>
      <c r="K142" s="202">
        <v>7.5612580483017777E-2</v>
      </c>
      <c r="L142" s="10">
        <f t="shared" si="19"/>
        <v>10.241027794936024</v>
      </c>
      <c r="M142" s="11">
        <f t="shared" si="15"/>
        <v>2.8917203995301493E-2</v>
      </c>
    </row>
    <row r="143" spans="1:13" x14ac:dyDescent="0.35">
      <c r="A143" s="9">
        <f t="shared" si="20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 t="shared" si="16"/>
        <v>262.89999999999998</v>
      </c>
      <c r="G143" s="217">
        <f t="shared" si="21"/>
        <v>1.0389756150960903E-3</v>
      </c>
      <c r="H143" s="209">
        <f t="shared" si="18"/>
        <v>4.6030775651217182</v>
      </c>
      <c r="I143" s="202">
        <f t="shared" si="17"/>
        <v>1.012677064326778</v>
      </c>
      <c r="J143" s="202">
        <v>1.9304479962177332</v>
      </c>
      <c r="K143" s="202">
        <v>5.6130304698532751E-2</v>
      </c>
      <c r="L143" s="10">
        <f t="shared" si="19"/>
        <v>7.6023329303647618</v>
      </c>
      <c r="M143" s="11">
        <f t="shared" si="15"/>
        <v>2.8917203995301493E-2</v>
      </c>
    </row>
    <row r="144" spans="1:13" x14ac:dyDescent="0.35">
      <c r="A144" s="9">
        <f t="shared" si="20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 t="shared" si="16"/>
        <v>146.1</v>
      </c>
      <c r="G144" s="217">
        <f t="shared" si="21"/>
        <v>5.7738431862129635E-4</v>
      </c>
      <c r="H144" s="209">
        <f t="shared" si="18"/>
        <v>2.5580434852197911</v>
      </c>
      <c r="I144" s="202">
        <f t="shared" si="17"/>
        <v>0.56276956674835399</v>
      </c>
      <c r="J144" s="202">
        <v>1.0727974600510113</v>
      </c>
      <c r="K144" s="202">
        <v>3.1192991694391922E-2</v>
      </c>
      <c r="L144" s="10">
        <f t="shared" si="19"/>
        <v>4.2248035037135487</v>
      </c>
      <c r="M144" s="11">
        <f t="shared" si="15"/>
        <v>2.89172039953015E-2</v>
      </c>
    </row>
    <row r="145" spans="1:13" x14ac:dyDescent="0.35">
      <c r="A145" s="9">
        <f t="shared" si="20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 t="shared" si="16"/>
        <v>733.66</v>
      </c>
      <c r="G145" s="217">
        <f t="shared" si="21"/>
        <v>2.8994098507850803E-3</v>
      </c>
      <c r="H145" s="209">
        <f t="shared" si="18"/>
        <v>12.845545402918219</v>
      </c>
      <c r="I145" s="202">
        <f t="shared" si="17"/>
        <v>2.8260199886420083</v>
      </c>
      <c r="J145" s="202">
        <v>5.3871908592814846</v>
      </c>
      <c r="K145" s="202">
        <v>0.1566396323511812</v>
      </c>
      <c r="L145" s="10">
        <f t="shared" si="19"/>
        <v>21.21539588319289</v>
      </c>
      <c r="M145" s="11">
        <f t="shared" si="15"/>
        <v>2.8917203995301489E-2</v>
      </c>
    </row>
    <row r="146" spans="1:13" x14ac:dyDescent="0.35">
      <c r="A146" s="9">
        <f t="shared" si="20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 t="shared" si="16"/>
        <v>506.03</v>
      </c>
      <c r="G146" s="217">
        <f t="shared" si="21"/>
        <v>1.9998205800953769E-3</v>
      </c>
      <c r="H146" s="209">
        <f t="shared" si="18"/>
        <v>8.8600050980545575</v>
      </c>
      <c r="I146" s="202">
        <f t="shared" si="17"/>
        <v>1.9492011215720026</v>
      </c>
      <c r="J146" s="202">
        <v>3.7157268905517675</v>
      </c>
      <c r="K146" s="202">
        <v>0.10803962756408722</v>
      </c>
      <c r="L146" s="10">
        <f t="shared" si="19"/>
        <v>14.632972737742415</v>
      </c>
      <c r="M146" s="11">
        <f t="shared" si="15"/>
        <v>2.8917203995301496E-2</v>
      </c>
    </row>
    <row r="147" spans="1:13" x14ac:dyDescent="0.35">
      <c r="A147" s="9">
        <f t="shared" si="20"/>
        <v>142</v>
      </c>
      <c r="B147" s="8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 t="shared" si="16"/>
        <v>126.7</v>
      </c>
      <c r="G147" s="217">
        <f t="shared" si="21"/>
        <v>5.0071590122736649E-4</v>
      </c>
      <c r="H147" s="209">
        <f t="shared" si="18"/>
        <v>2.2183717287977243</v>
      </c>
      <c r="I147" s="202">
        <f t="shared" si="17"/>
        <v>0.48804178033549933</v>
      </c>
      <c r="J147" s="202">
        <v>1.6793279999999999</v>
      </c>
      <c r="K147" s="202">
        <v>2.7051006486512361E-2</v>
      </c>
      <c r="L147" s="10">
        <f t="shared" si="19"/>
        <v>4.4127925156197358</v>
      </c>
      <c r="M147" s="11">
        <f t="shared" si="15"/>
        <v>3.4828670210100519E-2</v>
      </c>
    </row>
    <row r="148" spans="1:13" x14ac:dyDescent="0.35">
      <c r="A148" s="9">
        <f t="shared" si="20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 t="shared" si="16"/>
        <v>307.49</v>
      </c>
      <c r="G148" s="217">
        <f t="shared" si="21"/>
        <v>1.2151944156937879E-3</v>
      </c>
      <c r="H148" s="209">
        <f t="shared" si="18"/>
        <v>5.3837973392897576</v>
      </c>
      <c r="I148" s="202">
        <f t="shared" si="17"/>
        <v>1.1844354146437466</v>
      </c>
      <c r="J148" s="202">
        <v>4.1050240000000002</v>
      </c>
      <c r="K148" s="202">
        <v>6.5650465544890971E-2</v>
      </c>
      <c r="L148" s="10">
        <f t="shared" si="19"/>
        <v>10.738907219478396</v>
      </c>
      <c r="M148" s="11">
        <f t="shared" si="15"/>
        <v>3.4924411263710674E-2</v>
      </c>
    </row>
    <row r="149" spans="1:13" x14ac:dyDescent="0.35">
      <c r="A149" s="9">
        <f t="shared" si="20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 t="shared" si="16"/>
        <v>123.77</v>
      </c>
      <c r="G149" s="217">
        <f t="shared" si="21"/>
        <v>4.8913659901271621E-4</v>
      </c>
      <c r="H149" s="209">
        <f t="shared" si="18"/>
        <v>2.1670707882659377</v>
      </c>
      <c r="I149" s="202">
        <f t="shared" si="17"/>
        <v>0.47675557341850627</v>
      </c>
      <c r="J149" s="202">
        <v>0.90883053819653425</v>
      </c>
      <c r="K149" s="202">
        <v>2.6425438617487251E-2</v>
      </c>
      <c r="L149" s="10">
        <f t="shared" si="19"/>
        <v>3.5790823384984658</v>
      </c>
      <c r="M149" s="11">
        <f t="shared" si="15"/>
        <v>2.8917203995301493E-2</v>
      </c>
    </row>
    <row r="150" spans="1:13" x14ac:dyDescent="0.35">
      <c r="A150" s="9">
        <f t="shared" si="20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 t="shared" si="16"/>
        <v>748.80000000000007</v>
      </c>
      <c r="G150" s="217">
        <f t="shared" si="21"/>
        <v>2.9592428321945706E-3</v>
      </c>
      <c r="H150" s="209">
        <f t="shared" si="18"/>
        <v>13.110629443754824</v>
      </c>
      <c r="I150" s="202">
        <f t="shared" si="17"/>
        <v>2.8843384776260614</v>
      </c>
      <c r="J150" s="202">
        <v>5.4983623414524114</v>
      </c>
      <c r="K150" s="202">
        <v>0.15987208884846454</v>
      </c>
      <c r="L150" s="10">
        <f t="shared" si="19"/>
        <v>21.65320235168176</v>
      </c>
      <c r="M150" s="11">
        <f t="shared" si="15"/>
        <v>2.8917203995301493E-2</v>
      </c>
    </row>
    <row r="151" spans="1:13" x14ac:dyDescent="0.35">
      <c r="A151" s="9">
        <f t="shared" si="20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 t="shared" si="16"/>
        <v>435.2</v>
      </c>
      <c r="G151" s="217">
        <f t="shared" si="21"/>
        <v>1.7199018170019724E-3</v>
      </c>
      <c r="H151" s="209">
        <f t="shared" si="18"/>
        <v>7.6198530100455377</v>
      </c>
      <c r="I151" s="202">
        <f t="shared" si="17"/>
        <v>1.6763676622100183</v>
      </c>
      <c r="J151" s="202">
        <v>3.1956293950321704</v>
      </c>
      <c r="K151" s="202">
        <v>9.291711146748366E-2</v>
      </c>
      <c r="L151" s="10">
        <f t="shared" si="19"/>
        <v>12.584767178755211</v>
      </c>
      <c r="M151" s="11">
        <f t="shared" si="15"/>
        <v>2.8917203995301496E-2</v>
      </c>
    </row>
    <row r="152" spans="1:13" x14ac:dyDescent="0.35">
      <c r="A152" s="9">
        <f t="shared" si="20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 t="shared" si="16"/>
        <v>406.1</v>
      </c>
      <c r="G152" s="217">
        <f t="shared" si="21"/>
        <v>1.6048991909110777E-3</v>
      </c>
      <c r="H152" s="209">
        <f t="shared" si="18"/>
        <v>7.1103453754124377</v>
      </c>
      <c r="I152" s="202">
        <f t="shared" si="17"/>
        <v>1.5642759825907364</v>
      </c>
      <c r="J152" s="202">
        <v>2.9819510508330986</v>
      </c>
      <c r="K152" s="202">
        <v>8.6704133655664331E-2</v>
      </c>
      <c r="L152" s="10">
        <f t="shared" si="19"/>
        <v>11.743276542491936</v>
      </c>
      <c r="M152" s="11">
        <f t="shared" si="15"/>
        <v>2.8917203995301489E-2</v>
      </c>
    </row>
    <row r="153" spans="1:13" x14ac:dyDescent="0.35">
      <c r="A153" s="9">
        <f t="shared" si="20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 t="shared" si="16"/>
        <v>487.2</v>
      </c>
      <c r="G153" s="217">
        <f t="shared" si="21"/>
        <v>1.9254047914599285E-3</v>
      </c>
      <c r="H153" s="209">
        <f t="shared" si="18"/>
        <v>8.5303133880840676</v>
      </c>
      <c r="I153" s="202">
        <f t="shared" si="17"/>
        <v>1.8766689453784948</v>
      </c>
      <c r="J153" s="202">
        <v>3.5774601131885877</v>
      </c>
      <c r="K153" s="202">
        <v>0.10401933985973813</v>
      </c>
      <c r="L153" s="10">
        <f t="shared" si="19"/>
        <v>14.088461786510887</v>
      </c>
      <c r="M153" s="11">
        <f t="shared" ref="M153:M216" si="22">L153/F153</f>
        <v>2.8917203995301493E-2</v>
      </c>
    </row>
    <row r="154" spans="1:13" x14ac:dyDescent="0.35">
      <c r="A154" s="9">
        <f t="shared" si="20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 t="shared" si="16"/>
        <v>399.95</v>
      </c>
      <c r="G154" s="217">
        <f t="shared" si="21"/>
        <v>1.5805945122011461E-3</v>
      </c>
      <c r="H154" s="209">
        <f t="shared" si="18"/>
        <v>7.0026659268559577</v>
      </c>
      <c r="I154" s="202">
        <f t="shared" si="17"/>
        <v>1.5405865039083106</v>
      </c>
      <c r="J154" s="202">
        <v>2.9367922255126757</v>
      </c>
      <c r="K154" s="202">
        <v>8.5391081643888062E-2</v>
      </c>
      <c r="L154" s="10">
        <f t="shared" si="19"/>
        <v>11.565435737920831</v>
      </c>
      <c r="M154" s="11">
        <f t="shared" si="22"/>
        <v>2.8917203995301489E-2</v>
      </c>
    </row>
    <row r="155" spans="1:13" x14ac:dyDescent="0.35">
      <c r="A155" s="9">
        <f t="shared" si="20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 t="shared" si="16"/>
        <v>489.3</v>
      </c>
      <c r="G155" s="217">
        <f t="shared" si="21"/>
        <v>1.9337039500438077E-3</v>
      </c>
      <c r="H155" s="209">
        <f t="shared" si="18"/>
        <v>8.5670819802740841</v>
      </c>
      <c r="I155" s="202">
        <f t="shared" si="17"/>
        <v>1.8847580356602984</v>
      </c>
      <c r="J155" s="202">
        <v>3.5928801998833664</v>
      </c>
      <c r="K155" s="202">
        <v>0.1044676990832715</v>
      </c>
      <c r="L155" s="10">
        <f t="shared" si="19"/>
        <v>14.14918791490102</v>
      </c>
      <c r="M155" s="11">
        <f t="shared" si="22"/>
        <v>2.8917203995301493E-2</v>
      </c>
    </row>
    <row r="156" spans="1:13" x14ac:dyDescent="0.35">
      <c r="A156" s="9">
        <f t="shared" si="20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 t="shared" si="16"/>
        <v>420.6</v>
      </c>
      <c r="G156" s="217">
        <f t="shared" si="21"/>
        <v>1.6622029049426232E-3</v>
      </c>
      <c r="H156" s="209">
        <f t="shared" si="18"/>
        <v>7.3642237500577972</v>
      </c>
      <c r="I156" s="202">
        <f t="shared" si="17"/>
        <v>1.6201292250127153</v>
      </c>
      <c r="J156" s="202">
        <v>3.0884230780113304</v>
      </c>
      <c r="K156" s="202">
        <v>8.9799947341966072E-2</v>
      </c>
      <c r="L156" s="10">
        <f t="shared" si="19"/>
        <v>12.162576000423808</v>
      </c>
      <c r="M156" s="11">
        <f t="shared" si="22"/>
        <v>2.8917203995301493E-2</v>
      </c>
    </row>
    <row r="157" spans="1:13" x14ac:dyDescent="0.35">
      <c r="A157" s="9">
        <f t="shared" si="20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 t="shared" si="16"/>
        <v>427.2</v>
      </c>
      <c r="G157" s="217">
        <f t="shared" si="21"/>
        <v>1.6882859747776714E-3</v>
      </c>
      <c r="H157" s="209">
        <f t="shared" si="18"/>
        <v>7.4797821826549953</v>
      </c>
      <c r="I157" s="202">
        <f t="shared" si="17"/>
        <v>1.645552080184099</v>
      </c>
      <c r="J157" s="202">
        <v>3.1368862076234909</v>
      </c>
      <c r="K157" s="202">
        <v>9.1209076330213731E-2</v>
      </c>
      <c r="L157" s="10">
        <f t="shared" si="19"/>
        <v>12.3534295467928</v>
      </c>
      <c r="M157" s="11">
        <f t="shared" si="22"/>
        <v>2.89172039953015E-2</v>
      </c>
    </row>
    <row r="158" spans="1:13" x14ac:dyDescent="0.35">
      <c r="A158" s="9">
        <f t="shared" si="20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 t="shared" si="16"/>
        <v>464.8</v>
      </c>
      <c r="G158" s="217">
        <f t="shared" si="21"/>
        <v>1.8368804332318861E-3</v>
      </c>
      <c r="H158" s="209">
        <f t="shared" si="18"/>
        <v>8.1381150713905477</v>
      </c>
      <c r="I158" s="202">
        <f t="shared" si="17"/>
        <v>1.7903853157059204</v>
      </c>
      <c r="J158" s="202">
        <v>3.4129791884442855</v>
      </c>
      <c r="K158" s="202">
        <v>9.9236841475382365E-2</v>
      </c>
      <c r="L158" s="10">
        <f t="shared" si="19"/>
        <v>13.440716417016137</v>
      </c>
      <c r="M158" s="11">
        <f t="shared" si="22"/>
        <v>2.89172039953015E-2</v>
      </c>
    </row>
    <row r="159" spans="1:13" x14ac:dyDescent="0.35">
      <c r="A159" s="9">
        <f t="shared" si="20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 t="shared" si="16"/>
        <v>515.5</v>
      </c>
      <c r="G159" s="217">
        <f t="shared" si="21"/>
        <v>2.0372458333283933E-3</v>
      </c>
      <c r="H159" s="209">
        <f t="shared" si="18"/>
        <v>9.0258139399781125</v>
      </c>
      <c r="I159" s="202">
        <f t="shared" si="17"/>
        <v>1.9856790667951847</v>
      </c>
      <c r="J159" s="202">
        <v>3.7852641386467916</v>
      </c>
      <c r="K159" s="202">
        <v>0.1100615141578305</v>
      </c>
      <c r="L159" s="10">
        <f t="shared" si="19"/>
        <v>14.906818659577919</v>
      </c>
      <c r="M159" s="11">
        <f t="shared" si="22"/>
        <v>2.8917203995301493E-2</v>
      </c>
    </row>
    <row r="160" spans="1:13" x14ac:dyDescent="0.35">
      <c r="A160" s="9">
        <f t="shared" si="20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 t="shared" si="16"/>
        <v>556.9</v>
      </c>
      <c r="G160" s="217">
        <f t="shared" si="21"/>
        <v>2.2008578168391506E-3</v>
      </c>
      <c r="H160" s="209">
        <f t="shared" si="18"/>
        <v>9.7506804717241717</v>
      </c>
      <c r="I160" s="202">
        <f t="shared" si="17"/>
        <v>2.1451497037793179</v>
      </c>
      <c r="J160" s="202">
        <v>4.0892601334867082</v>
      </c>
      <c r="K160" s="202">
        <v>0.1189005959932023</v>
      </c>
      <c r="L160" s="10">
        <f t="shared" si="19"/>
        <v>16.103990904983402</v>
      </c>
      <c r="M160" s="11">
        <f t="shared" si="22"/>
        <v>2.8917203995301493E-2</v>
      </c>
    </row>
    <row r="161" spans="1:13" x14ac:dyDescent="0.35">
      <c r="A161" s="9">
        <f t="shared" si="20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 t="shared" si="16"/>
        <v>342.9</v>
      </c>
      <c r="G161" s="217">
        <f t="shared" si="21"/>
        <v>1.3551340373390999E-3</v>
      </c>
      <c r="H161" s="209">
        <f t="shared" si="18"/>
        <v>6.0037858390271479</v>
      </c>
      <c r="I161" s="202">
        <f t="shared" si="17"/>
        <v>1.3208328845859725</v>
      </c>
      <c r="J161" s="202">
        <v>2.5178798703045295</v>
      </c>
      <c r="K161" s="202">
        <v>7.321065607123195E-2</v>
      </c>
      <c r="L161" s="10">
        <f t="shared" si="19"/>
        <v>9.9157092499888826</v>
      </c>
      <c r="M161" s="11">
        <f t="shared" si="22"/>
        <v>2.8917203995301496E-2</v>
      </c>
    </row>
    <row r="162" spans="1:13" x14ac:dyDescent="0.35">
      <c r="A162" s="9">
        <f t="shared" si="20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 t="shared" si="16"/>
        <v>514.78</v>
      </c>
      <c r="G162" s="217">
        <f t="shared" si="21"/>
        <v>2.0344004075282061E-3</v>
      </c>
      <c r="H162" s="209">
        <f t="shared" si="18"/>
        <v>9.013207565512964</v>
      </c>
      <c r="I162" s="202">
        <f t="shared" si="17"/>
        <v>1.982905664412852</v>
      </c>
      <c r="J162" s="202">
        <v>3.7799772517800112</v>
      </c>
      <c r="K162" s="202">
        <v>0.10990779099547618</v>
      </c>
      <c r="L162" s="10">
        <f t="shared" si="19"/>
        <v>14.885998272701304</v>
      </c>
      <c r="M162" s="11">
        <f t="shared" si="22"/>
        <v>2.8917203995301496E-2</v>
      </c>
    </row>
    <row r="163" spans="1:13" x14ac:dyDescent="0.35">
      <c r="A163" s="9">
        <f t="shared" si="20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 t="shared" si="16"/>
        <v>378.9</v>
      </c>
      <c r="G163" s="217">
        <f t="shared" si="21"/>
        <v>1.4974053273484544E-3</v>
      </c>
      <c r="H163" s="209">
        <f t="shared" si="18"/>
        <v>6.634104562284592</v>
      </c>
      <c r="I163" s="202">
        <f t="shared" si="17"/>
        <v>1.4595030037026102</v>
      </c>
      <c r="J163" s="202">
        <v>2.7822242136435875</v>
      </c>
      <c r="K163" s="202">
        <v>8.0896814188946592E-2</v>
      </c>
      <c r="L163" s="10">
        <f t="shared" si="19"/>
        <v>10.956728593819737</v>
      </c>
      <c r="M163" s="11">
        <f t="shared" si="22"/>
        <v>2.8917203995301496E-2</v>
      </c>
    </row>
    <row r="164" spans="1:13" x14ac:dyDescent="0.35">
      <c r="A164" s="9">
        <f t="shared" si="20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16"/>
        <v>391.9</v>
      </c>
      <c r="G164" s="217">
        <f t="shared" si="21"/>
        <v>1.5487810709629434E-3</v>
      </c>
      <c r="H164" s="209">
        <f t="shared" si="18"/>
        <v>6.8617196567942234</v>
      </c>
      <c r="I164" s="202">
        <f t="shared" si="17"/>
        <v>1.5095783244947292</v>
      </c>
      <c r="J164" s="202">
        <v>2.8776818931826917</v>
      </c>
      <c r="K164" s="202">
        <v>8.3672371287010217E-2</v>
      </c>
      <c r="L164" s="10">
        <f t="shared" si="19"/>
        <v>11.332652245758654</v>
      </c>
      <c r="M164" s="11">
        <f t="shared" si="22"/>
        <v>2.8917203995301493E-2</v>
      </c>
    </row>
    <row r="165" spans="1:13" x14ac:dyDescent="0.35">
      <c r="A165" s="9">
        <f t="shared" si="20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 t="shared" si="16"/>
        <v>381.3</v>
      </c>
      <c r="G165" s="217">
        <f t="shared" si="21"/>
        <v>1.5068900800157448E-3</v>
      </c>
      <c r="H165" s="209">
        <f t="shared" si="18"/>
        <v>6.6761258105017554</v>
      </c>
      <c r="I165" s="202">
        <f t="shared" si="17"/>
        <v>1.4687476783103861</v>
      </c>
      <c r="J165" s="202">
        <v>2.7998471698661915</v>
      </c>
      <c r="K165" s="202">
        <v>8.1409224730127572E-2</v>
      </c>
      <c r="L165" s="10">
        <f t="shared" si="19"/>
        <v>11.02612988340846</v>
      </c>
      <c r="M165" s="11">
        <f t="shared" si="22"/>
        <v>2.8917203995301493E-2</v>
      </c>
    </row>
    <row r="166" spans="1:13" x14ac:dyDescent="0.35">
      <c r="A166" s="9">
        <f t="shared" si="20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16"/>
        <v>2512.2399999999998</v>
      </c>
      <c r="G166" s="217">
        <f t="shared" si="21"/>
        <v>9.9283229336972305E-3</v>
      </c>
      <c r="H166" s="209">
        <f t="shared" si="18"/>
        <v>43.986441925452205</v>
      </c>
      <c r="I166" s="202">
        <f t="shared" si="17"/>
        <v>9.6770172235994849</v>
      </c>
      <c r="J166" s="202">
        <v>18.447123141947657</v>
      </c>
      <c r="K166" s="202">
        <v>0.536374274156873</v>
      </c>
      <c r="L166" s="10">
        <f t="shared" si="19"/>
        <v>72.646956565156216</v>
      </c>
      <c r="M166" s="11">
        <f t="shared" si="22"/>
        <v>2.8917203995301493E-2</v>
      </c>
    </row>
    <row r="167" spans="1:13" x14ac:dyDescent="0.35">
      <c r="A167" s="9">
        <f t="shared" si="20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 t="shared" si="16"/>
        <v>124.1</v>
      </c>
      <c r="G167" s="217">
        <f t="shared" si="21"/>
        <v>4.9044075250446865E-4</v>
      </c>
      <c r="H167" s="209">
        <f t="shared" si="18"/>
        <v>2.1728487098957978</v>
      </c>
      <c r="I167" s="202">
        <f t="shared" si="17"/>
        <v>0.47802671617707554</v>
      </c>
      <c r="J167" s="202">
        <v>0.91125369467714235</v>
      </c>
      <c r="K167" s="202">
        <v>2.6495895066899637E-2</v>
      </c>
      <c r="L167" s="10">
        <f t="shared" si="19"/>
        <v>3.5886250158169153</v>
      </c>
      <c r="M167" s="11">
        <f t="shared" si="22"/>
        <v>2.8917203995301493E-2</v>
      </c>
    </row>
    <row r="168" spans="1:13" x14ac:dyDescent="0.35">
      <c r="A168" s="9">
        <f t="shared" si="20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 t="shared" si="16"/>
        <v>147.35</v>
      </c>
      <c r="G168" s="217">
        <f t="shared" si="21"/>
        <v>5.8232429396884336E-4</v>
      </c>
      <c r="H168" s="209">
        <f t="shared" si="18"/>
        <v>2.5799295519995633</v>
      </c>
      <c r="I168" s="202">
        <f t="shared" si="17"/>
        <v>0.56758450143990391</v>
      </c>
      <c r="J168" s="202">
        <v>1.0819760830836174</v>
      </c>
      <c r="K168" s="202">
        <v>3.1459872184590343E-2</v>
      </c>
      <c r="L168" s="10">
        <f t="shared" si="19"/>
        <v>4.2609500087076748</v>
      </c>
      <c r="M168" s="11">
        <f t="shared" si="22"/>
        <v>2.8917203995301493E-2</v>
      </c>
    </row>
    <row r="169" spans="1:13" x14ac:dyDescent="0.35">
      <c r="A169" s="9">
        <f t="shared" si="20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 t="shared" si="16"/>
        <v>118.2</v>
      </c>
      <c r="G169" s="217">
        <f t="shared" si="21"/>
        <v>4.6712406886404676E-4</v>
      </c>
      <c r="H169" s="209">
        <f t="shared" si="18"/>
        <v>2.0695464746952728</v>
      </c>
      <c r="I169" s="202">
        <f t="shared" si="17"/>
        <v>0.45530022443296003</v>
      </c>
      <c r="J169" s="202">
        <v>0.86793059396324124</v>
      </c>
      <c r="K169" s="202">
        <v>2.523621915316307E-2</v>
      </c>
      <c r="L169" s="10">
        <f t="shared" si="19"/>
        <v>3.4180135122446371</v>
      </c>
      <c r="M169" s="11">
        <f t="shared" si="22"/>
        <v>2.8917203995301496E-2</v>
      </c>
    </row>
    <row r="170" spans="1:13" x14ac:dyDescent="0.35">
      <c r="A170" s="9">
        <f t="shared" si="20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 t="shared" si="16"/>
        <v>111.8</v>
      </c>
      <c r="G170" s="217">
        <f t="shared" si="21"/>
        <v>4.4183139508460593E-4</v>
      </c>
      <c r="H170" s="209">
        <f t="shared" si="18"/>
        <v>1.957489812782838</v>
      </c>
      <c r="I170" s="202">
        <f t="shared" si="17"/>
        <v>0.43064775881222433</v>
      </c>
      <c r="J170" s="202">
        <v>0.8209360440362975</v>
      </c>
      <c r="K170" s="202">
        <v>2.3869791043347136E-2</v>
      </c>
      <c r="L170" s="10">
        <f t="shared" si="19"/>
        <v>3.2329434066747069</v>
      </c>
      <c r="M170" s="11">
        <f t="shared" si="22"/>
        <v>2.8917203995301493E-2</v>
      </c>
    </row>
    <row r="171" spans="1:13" x14ac:dyDescent="0.35">
      <c r="A171" s="9">
        <f t="shared" si="20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 t="shared" si="16"/>
        <v>177.1</v>
      </c>
      <c r="G171" s="217">
        <f t="shared" si="21"/>
        <v>6.9989570724046256E-4</v>
      </c>
      <c r="H171" s="209">
        <f t="shared" si="18"/>
        <v>3.1008179413581449</v>
      </c>
      <c r="I171" s="202">
        <f t="shared" si="17"/>
        <v>0.68217994709879193</v>
      </c>
      <c r="J171" s="202">
        <v>1.3004273112596447</v>
      </c>
      <c r="K171" s="202">
        <v>3.7811627851312861E-2</v>
      </c>
      <c r="L171" s="10">
        <f t="shared" si="19"/>
        <v>5.1212368275678939</v>
      </c>
      <c r="M171" s="11">
        <f t="shared" si="22"/>
        <v>2.8917203995301489E-2</v>
      </c>
    </row>
    <row r="172" spans="1:13" x14ac:dyDescent="0.35">
      <c r="A172" s="9">
        <f t="shared" si="20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 t="shared" si="16"/>
        <v>572.56000000000006</v>
      </c>
      <c r="G172" s="217">
        <f t="shared" si="21"/>
        <v>2.26274582799322E-3</v>
      </c>
      <c r="H172" s="209">
        <f t="shared" si="18"/>
        <v>10.024869116341161</v>
      </c>
      <c r="I172" s="202">
        <f t="shared" si="17"/>
        <v>2.2054712055950554</v>
      </c>
      <c r="J172" s="202">
        <v>4.2042499228391996</v>
      </c>
      <c r="K172" s="202">
        <v>0.12224407477440821</v>
      </c>
      <c r="L172" s="10">
        <f t="shared" si="19"/>
        <v>16.556834319549822</v>
      </c>
      <c r="M172" s="11">
        <f t="shared" si="22"/>
        <v>2.8917203995301489E-2</v>
      </c>
    </row>
    <row r="173" spans="1:13" x14ac:dyDescent="0.35">
      <c r="A173" s="9">
        <f t="shared" si="20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 t="shared" ref="F173:F229" si="23">C173+D173+E173</f>
        <v>546.79999999999995</v>
      </c>
      <c r="G173" s="217">
        <f t="shared" si="21"/>
        <v>2.1609428160309706E-3</v>
      </c>
      <c r="H173" s="209">
        <f t="shared" si="18"/>
        <v>9.5738410521436119</v>
      </c>
      <c r="I173" s="202">
        <f t="shared" si="17"/>
        <v>2.1062450314715946</v>
      </c>
      <c r="J173" s="202">
        <v>4.0150968593832506</v>
      </c>
      <c r="K173" s="202">
        <v>0.11674420163239904</v>
      </c>
      <c r="L173" s="10">
        <f t="shared" si="19"/>
        <v>15.811927144630856</v>
      </c>
      <c r="M173" s="11">
        <f t="shared" si="22"/>
        <v>2.8917203995301493E-2</v>
      </c>
    </row>
    <row r="174" spans="1:13" x14ac:dyDescent="0.35">
      <c r="A174" s="9">
        <f t="shared" si="20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 t="shared" si="23"/>
        <v>695</v>
      </c>
      <c r="G174" s="217">
        <f t="shared" si="21"/>
        <v>2.7466262932361461E-3</v>
      </c>
      <c r="H174" s="209">
        <f t="shared" si="18"/>
        <v>12.168653129553421</v>
      </c>
      <c r="I174" s="202">
        <f t="shared" si="17"/>
        <v>2.6771036885017527</v>
      </c>
      <c r="J174" s="202">
        <v>5.1033144061290407</v>
      </c>
      <c r="K174" s="202">
        <v>0.14838555255032432</v>
      </c>
      <c r="L174" s="10">
        <f t="shared" si="19"/>
        <v>20.097456776734539</v>
      </c>
      <c r="M174" s="11">
        <f t="shared" si="22"/>
        <v>2.8917203995301496E-2</v>
      </c>
    </row>
    <row r="175" spans="1:13" x14ac:dyDescent="0.35">
      <c r="A175" s="9">
        <f t="shared" si="20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 t="shared" si="23"/>
        <v>641.82000000000005</v>
      </c>
      <c r="G175" s="217">
        <f t="shared" si="21"/>
        <v>2.5364599820501058E-3</v>
      </c>
      <c r="H175" s="209">
        <f t="shared" si="18"/>
        <v>11.237532304474788</v>
      </c>
      <c r="I175" s="202">
        <f t="shared" si="17"/>
        <v>2.4722571069844537</v>
      </c>
      <c r="J175" s="202">
        <v>4.7128190678298436</v>
      </c>
      <c r="K175" s="202">
        <v>0.13703138897532255</v>
      </c>
      <c r="L175" s="10">
        <f t="shared" si="19"/>
        <v>18.559639868264409</v>
      </c>
      <c r="M175" s="11">
        <f t="shared" si="22"/>
        <v>2.8917203995301496E-2</v>
      </c>
    </row>
    <row r="176" spans="1:13" x14ac:dyDescent="0.35">
      <c r="A176" s="9">
        <f t="shared" si="20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 t="shared" si="23"/>
        <v>611.88</v>
      </c>
      <c r="G176" s="217">
        <f t="shared" si="21"/>
        <v>2.4181376925256591E-3</v>
      </c>
      <c r="H176" s="209">
        <f t="shared" si="18"/>
        <v>10.713317232965679</v>
      </c>
      <c r="I176" s="202">
        <f t="shared" si="17"/>
        <v>2.3569297912524494</v>
      </c>
      <c r="J176" s="202">
        <v>4.4929726889528592</v>
      </c>
      <c r="K176" s="202">
        <v>0.13063906747408982</v>
      </c>
      <c r="L176" s="10">
        <f t="shared" si="19"/>
        <v>17.693858780645076</v>
      </c>
      <c r="M176" s="11">
        <f t="shared" si="22"/>
        <v>2.8917203995301489E-2</v>
      </c>
    </row>
    <row r="177" spans="1:13" x14ac:dyDescent="0.35">
      <c r="A177" s="9">
        <f t="shared" si="20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 t="shared" si="23"/>
        <v>427.6</v>
      </c>
      <c r="G177" s="217">
        <f t="shared" si="21"/>
        <v>1.6898667668888865E-3</v>
      </c>
      <c r="H177" s="209">
        <f t="shared" si="18"/>
        <v>7.4867857240245224</v>
      </c>
      <c r="I177" s="202">
        <f t="shared" si="17"/>
        <v>1.6470928592853948</v>
      </c>
      <c r="J177" s="202">
        <v>3.1398233669939248</v>
      </c>
      <c r="K177" s="202">
        <v>9.1294478087077247E-2</v>
      </c>
      <c r="L177" s="10">
        <f t="shared" si="19"/>
        <v>12.364996428390919</v>
      </c>
      <c r="M177" s="11">
        <f t="shared" si="22"/>
        <v>2.8917203995301493E-2</v>
      </c>
    </row>
    <row r="178" spans="1:13" x14ac:dyDescent="0.35">
      <c r="A178" s="9">
        <f t="shared" si="20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 t="shared" si="23"/>
        <v>411.9</v>
      </c>
      <c r="G178" s="217">
        <f t="shared" si="21"/>
        <v>1.6278206765236957E-3</v>
      </c>
      <c r="H178" s="209">
        <f t="shared" si="18"/>
        <v>7.2118967252705808</v>
      </c>
      <c r="I178" s="202">
        <f t="shared" si="17"/>
        <v>1.5866172795595277</v>
      </c>
      <c r="J178" s="202">
        <v>3.0245398617043913</v>
      </c>
      <c r="K178" s="202">
        <v>8.7942459130185016E-2</v>
      </c>
      <c r="L178" s="10">
        <f t="shared" si="19"/>
        <v>11.910996325664685</v>
      </c>
      <c r="M178" s="11">
        <f t="shared" si="22"/>
        <v>2.8917203995301496E-2</v>
      </c>
    </row>
    <row r="179" spans="1:13" x14ac:dyDescent="0.35">
      <c r="A179" s="9">
        <f t="shared" si="20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 t="shared" si="23"/>
        <v>635.29999999999995</v>
      </c>
      <c r="G179" s="217">
        <f t="shared" si="21"/>
        <v>2.5106930706372999E-3</v>
      </c>
      <c r="H179" s="209">
        <f t="shared" si="18"/>
        <v>11.123374580151493</v>
      </c>
      <c r="I179" s="202">
        <f t="shared" si="17"/>
        <v>2.4471424076333284</v>
      </c>
      <c r="J179" s="202">
        <v>4.6649433700917688</v>
      </c>
      <c r="K179" s="202">
        <v>0.13563934033844752</v>
      </c>
      <c r="L179" s="10">
        <f t="shared" si="19"/>
        <v>18.371099698215037</v>
      </c>
      <c r="M179" s="11">
        <f t="shared" si="22"/>
        <v>2.8917203995301493E-2</v>
      </c>
    </row>
    <row r="180" spans="1:13" x14ac:dyDescent="0.35">
      <c r="A180" s="9">
        <f t="shared" si="20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 t="shared" si="23"/>
        <v>650.69999999999993</v>
      </c>
      <c r="G180" s="217">
        <f t="shared" si="21"/>
        <v>2.5715535669190792E-3</v>
      </c>
      <c r="H180" s="209">
        <f t="shared" si="18"/>
        <v>11.393010922878288</v>
      </c>
      <c r="I180" s="202">
        <f t="shared" si="17"/>
        <v>2.5064624030332232</v>
      </c>
      <c r="J180" s="202">
        <v>4.7780240058534762</v>
      </c>
      <c r="K180" s="202">
        <v>0.13892730797769212</v>
      </c>
      <c r="L180" s="10">
        <f t="shared" si="19"/>
        <v>18.816424639742682</v>
      </c>
      <c r="M180" s="11">
        <f t="shared" si="22"/>
        <v>2.8917203995301496E-2</v>
      </c>
    </row>
    <row r="181" spans="1:13" x14ac:dyDescent="0.35">
      <c r="A181" s="9">
        <f t="shared" si="20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 t="shared" si="23"/>
        <v>650.29999999999995</v>
      </c>
      <c r="G181" s="217">
        <f t="shared" si="21"/>
        <v>2.5699727748078644E-3</v>
      </c>
      <c r="H181" s="209">
        <f t="shared" si="18"/>
        <v>11.386007381508762</v>
      </c>
      <c r="I181" s="202">
        <f t="shared" si="17"/>
        <v>2.5049216239319274</v>
      </c>
      <c r="J181" s="202">
        <v>4.7750868464830436</v>
      </c>
      <c r="K181" s="202">
        <v>0.13884190622082862</v>
      </c>
      <c r="L181" s="10">
        <f t="shared" si="19"/>
        <v>18.804857758144561</v>
      </c>
      <c r="M181" s="11">
        <f t="shared" si="22"/>
        <v>2.8917203995301493E-2</v>
      </c>
    </row>
    <row r="182" spans="1:13" x14ac:dyDescent="0.35">
      <c r="A182" s="9">
        <f t="shared" si="20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 t="shared" si="23"/>
        <v>702.91</v>
      </c>
      <c r="G182" s="217">
        <f t="shared" si="21"/>
        <v>2.7778864572354238E-3</v>
      </c>
      <c r="H182" s="209">
        <f t="shared" si="18"/>
        <v>12.307148160135821</v>
      </c>
      <c r="I182" s="202">
        <f t="shared" si="17"/>
        <v>2.7075725952298808</v>
      </c>
      <c r="J182" s="202">
        <v>5.1613967326793722</v>
      </c>
      <c r="K182" s="202">
        <v>0.15007437229229995</v>
      </c>
      <c r="L182" s="10">
        <f t="shared" si="19"/>
        <v>20.326191860337371</v>
      </c>
      <c r="M182" s="11">
        <f t="shared" si="22"/>
        <v>2.8917203995301493E-2</v>
      </c>
    </row>
    <row r="183" spans="1:13" x14ac:dyDescent="0.35">
      <c r="A183" s="9">
        <f t="shared" si="20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 t="shared" si="23"/>
        <v>592.9</v>
      </c>
      <c r="G183" s="217">
        <f t="shared" si="21"/>
        <v>2.3431291068485051E-3</v>
      </c>
      <c r="H183" s="209">
        <f t="shared" si="18"/>
        <v>10.380999194981616</v>
      </c>
      <c r="I183" s="202">
        <f t="shared" si="17"/>
        <v>2.2838198228959556</v>
      </c>
      <c r="J183" s="202">
        <v>4.3536044768257671</v>
      </c>
      <c r="K183" s="202">
        <v>0.12658675411091697</v>
      </c>
      <c r="L183" s="10">
        <f t="shared" si="19"/>
        <v>17.145010248814256</v>
      </c>
      <c r="M183" s="11">
        <f t="shared" si="22"/>
        <v>2.8917203995301493E-2</v>
      </c>
    </row>
    <row r="184" spans="1:13" x14ac:dyDescent="0.35">
      <c r="A184" s="9">
        <f t="shared" si="20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 t="shared" si="23"/>
        <v>1245.1200000000001</v>
      </c>
      <c r="G184" s="217">
        <f t="shared" si="21"/>
        <v>4.9206896837902022E-3</v>
      </c>
      <c r="H184" s="209">
        <f t="shared" si="18"/>
        <v>21.800623575064112</v>
      </c>
      <c r="I184" s="202">
        <f t="shared" si="17"/>
        <v>4.7961371865141045</v>
      </c>
      <c r="J184" s="202">
        <v>9.1427896882868946</v>
      </c>
      <c r="K184" s="202">
        <v>0.26583858876469041</v>
      </c>
      <c r="L184" s="10">
        <f t="shared" si="19"/>
        <v>36.005389038629801</v>
      </c>
      <c r="M184" s="11">
        <f t="shared" si="22"/>
        <v>2.8917203995301496E-2</v>
      </c>
    </row>
    <row r="185" spans="1:13" x14ac:dyDescent="0.35">
      <c r="A185" s="9">
        <f t="shared" si="20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 t="shared" si="23"/>
        <v>274.64999999999998</v>
      </c>
      <c r="G185" s="217">
        <f t="shared" si="21"/>
        <v>1.0854113833630324E-3</v>
      </c>
      <c r="H185" s="209">
        <f t="shared" si="18"/>
        <v>4.8088065928515782</v>
      </c>
      <c r="I185" s="202">
        <f t="shared" si="17"/>
        <v>1.0579374504273471</v>
      </c>
      <c r="J185" s="202">
        <v>2.0167270527242316</v>
      </c>
      <c r="K185" s="202">
        <v>5.8638981306397941E-2</v>
      </c>
      <c r="L185" s="10">
        <f t="shared" si="19"/>
        <v>7.9421100773095548</v>
      </c>
      <c r="M185" s="11">
        <f t="shared" si="22"/>
        <v>2.8917203995301493E-2</v>
      </c>
    </row>
    <row r="186" spans="1:13" x14ac:dyDescent="0.35">
      <c r="A186" s="9">
        <f t="shared" si="20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 t="shared" si="23"/>
        <v>446.05</v>
      </c>
      <c r="G186" s="217">
        <f t="shared" si="21"/>
        <v>1.7627808030186807E-3</v>
      </c>
      <c r="H186" s="209">
        <f t="shared" si="18"/>
        <v>7.8098240696939625</v>
      </c>
      <c r="I186" s="202">
        <f t="shared" ref="I186:I245" si="24">H186*0.22</f>
        <v>1.7181612953326717</v>
      </c>
      <c r="J186" s="202">
        <v>3.2752998429551923</v>
      </c>
      <c r="K186" s="202">
        <v>9.5233634122405986E-2</v>
      </c>
      <c r="L186" s="10">
        <f t="shared" si="19"/>
        <v>12.898518842104233</v>
      </c>
      <c r="M186" s="11">
        <f t="shared" si="22"/>
        <v>2.8917203995301496E-2</v>
      </c>
    </row>
    <row r="187" spans="1:13" x14ac:dyDescent="0.35">
      <c r="A187" s="9">
        <f t="shared" si="20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 t="shared" si="23"/>
        <v>784</v>
      </c>
      <c r="G187" s="217">
        <f t="shared" si="21"/>
        <v>3.0983525379814944E-3</v>
      </c>
      <c r="H187" s="209">
        <f t="shared" si="18"/>
        <v>13.726941084273212</v>
      </c>
      <c r="I187" s="202">
        <f t="shared" si="24"/>
        <v>3.0199270385401067</v>
      </c>
      <c r="J187" s="202">
        <v>5.7568323660506016</v>
      </c>
      <c r="K187" s="202">
        <v>0.16738744345245218</v>
      </c>
      <c r="L187" s="10">
        <f t="shared" si="19"/>
        <v>22.671087932316372</v>
      </c>
      <c r="M187" s="11">
        <f t="shared" si="22"/>
        <v>2.8917203995301493E-2</v>
      </c>
    </row>
    <row r="188" spans="1:13" x14ac:dyDescent="0.35">
      <c r="A188" s="9">
        <f t="shared" si="20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 t="shared" si="23"/>
        <v>322.09999999999997</v>
      </c>
      <c r="G188" s="217">
        <f t="shared" si="21"/>
        <v>1.2729328475559174E-3</v>
      </c>
      <c r="H188" s="209">
        <f t="shared" si="18"/>
        <v>5.6396016878117363</v>
      </c>
      <c r="I188" s="202">
        <f t="shared" si="24"/>
        <v>1.2407123713185819</v>
      </c>
      <c r="J188" s="202">
        <v>4.2916160000000003</v>
      </c>
      <c r="K188" s="202">
        <v>6.8769764714330148E-2</v>
      </c>
      <c r="L188" s="10">
        <f t="shared" si="19"/>
        <v>11.240699823844649</v>
      </c>
      <c r="M188" s="11">
        <f t="shared" si="22"/>
        <v>3.4898167723826916E-2</v>
      </c>
    </row>
    <row r="189" spans="1:13" x14ac:dyDescent="0.35">
      <c r="A189" s="9">
        <f t="shared" si="20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 t="shared" si="23"/>
        <v>543.79999999999995</v>
      </c>
      <c r="G189" s="217">
        <f t="shared" si="21"/>
        <v>2.1490868751968578E-3</v>
      </c>
      <c r="H189" s="209">
        <f t="shared" si="18"/>
        <v>9.5213144918721575</v>
      </c>
      <c r="I189" s="202">
        <f t="shared" si="24"/>
        <v>2.0946891882118748</v>
      </c>
      <c r="J189" s="202">
        <v>3.9930681641049963</v>
      </c>
      <c r="K189" s="202">
        <v>0.11610368845592282</v>
      </c>
      <c r="L189" s="10">
        <f t="shared" si="19"/>
        <v>15.72517553264495</v>
      </c>
      <c r="M189" s="11">
        <f t="shared" si="22"/>
        <v>2.8917203995301493E-2</v>
      </c>
    </row>
    <row r="190" spans="1:13" x14ac:dyDescent="0.35">
      <c r="A190" s="9">
        <f t="shared" si="20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 t="shared" si="23"/>
        <v>556.6</v>
      </c>
      <c r="G190" s="217">
        <f t="shared" si="21"/>
        <v>2.1996722227557398E-3</v>
      </c>
      <c r="H190" s="209">
        <f t="shared" si="18"/>
        <v>9.7454278156970293</v>
      </c>
      <c r="I190" s="202">
        <f t="shared" si="24"/>
        <v>2.1439941194533465</v>
      </c>
      <c r="J190" s="202">
        <v>4.0870572639588838</v>
      </c>
      <c r="K190" s="202">
        <v>0.11883654467555471</v>
      </c>
      <c r="L190" s="10">
        <f t="shared" si="19"/>
        <v>16.095315743784816</v>
      </c>
      <c r="M190" s="11">
        <f t="shared" si="22"/>
        <v>2.89172039953015E-2</v>
      </c>
    </row>
    <row r="191" spans="1:13" x14ac:dyDescent="0.35">
      <c r="A191" s="9">
        <f t="shared" si="20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 t="shared" si="23"/>
        <v>151.5</v>
      </c>
      <c r="G191" s="217">
        <f t="shared" si="21"/>
        <v>5.9872501212269948E-4</v>
      </c>
      <c r="H191" s="209">
        <f t="shared" si="18"/>
        <v>2.6525912937084075</v>
      </c>
      <c r="I191" s="202">
        <f t="shared" si="24"/>
        <v>0.58357008461584969</v>
      </c>
      <c r="J191" s="202">
        <v>1.11244911155187</v>
      </c>
      <c r="K191" s="202">
        <v>3.234591541204912E-2</v>
      </c>
      <c r="L191" s="10">
        <f t="shared" si="19"/>
        <v>4.3809564052881758</v>
      </c>
      <c r="M191" s="11">
        <f t="shared" si="22"/>
        <v>2.8917203995301489E-2</v>
      </c>
    </row>
    <row r="192" spans="1:13" x14ac:dyDescent="0.35">
      <c r="A192" s="9">
        <f t="shared" si="20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 t="shared" si="23"/>
        <v>359.79999999999995</v>
      </c>
      <c r="G192" s="217">
        <f t="shared" si="21"/>
        <v>1.4219225040379357E-3</v>
      </c>
      <c r="H192" s="209">
        <f t="shared" si="18"/>
        <v>6.2996854618896698</v>
      </c>
      <c r="I192" s="202">
        <f t="shared" si="24"/>
        <v>1.3859308016157275</v>
      </c>
      <c r="J192" s="202">
        <v>2.6419748537053653</v>
      </c>
      <c r="K192" s="202">
        <v>7.6818880298714656E-2</v>
      </c>
      <c r="L192" s="10">
        <f t="shared" si="19"/>
        <v>10.404409997509477</v>
      </c>
      <c r="M192" s="11">
        <f t="shared" si="22"/>
        <v>2.8917203995301496E-2</v>
      </c>
    </row>
    <row r="193" spans="1:13" x14ac:dyDescent="0.35">
      <c r="A193" s="9">
        <f t="shared" si="20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 t="shared" si="23"/>
        <v>383</v>
      </c>
      <c r="G193" s="217">
        <f t="shared" si="21"/>
        <v>1.5136084464884086E-3</v>
      </c>
      <c r="H193" s="209">
        <f t="shared" si="18"/>
        <v>6.7058908613222448</v>
      </c>
      <c r="I193" s="202">
        <f t="shared" si="24"/>
        <v>1.4752959894908939</v>
      </c>
      <c r="J193" s="202">
        <v>2.8123300971905358</v>
      </c>
      <c r="K193" s="202">
        <v>8.1772182196797424E-2</v>
      </c>
      <c r="L193" s="10">
        <f t="shared" si="19"/>
        <v>11.075289130200472</v>
      </c>
      <c r="M193" s="11">
        <f t="shared" si="22"/>
        <v>2.8917203995301493E-2</v>
      </c>
    </row>
    <row r="194" spans="1:13" x14ac:dyDescent="0.35">
      <c r="A194" s="9">
        <f t="shared" si="20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 t="shared" si="23"/>
        <v>353.6</v>
      </c>
      <c r="G194" s="217">
        <f t="shared" si="21"/>
        <v>1.3974202263141026E-3</v>
      </c>
      <c r="H194" s="209">
        <f t="shared" si="18"/>
        <v>6.1911305706619997</v>
      </c>
      <c r="I194" s="202">
        <f t="shared" si="24"/>
        <v>1.3620487255456399</v>
      </c>
      <c r="J194" s="202">
        <v>2.5964488834636383</v>
      </c>
      <c r="K194" s="202">
        <v>7.5495153067330484E-2</v>
      </c>
      <c r="L194" s="10">
        <f t="shared" si="19"/>
        <v>10.22512333273861</v>
      </c>
      <c r="M194" s="11">
        <f t="shared" si="22"/>
        <v>2.8917203995301496E-2</v>
      </c>
    </row>
    <row r="195" spans="1:13" x14ac:dyDescent="0.35">
      <c r="A195" s="9">
        <f t="shared" si="20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 t="shared" si="23"/>
        <v>548.24</v>
      </c>
      <c r="G195" s="217">
        <f t="shared" si="21"/>
        <v>2.166633667631345E-3</v>
      </c>
      <c r="H195" s="209">
        <f t="shared" si="18"/>
        <v>9.5990538010739108</v>
      </c>
      <c r="I195" s="202">
        <f t="shared" si="24"/>
        <v>2.1117918362362604</v>
      </c>
      <c r="J195" s="202">
        <v>4.0256706331168139</v>
      </c>
      <c r="K195" s="202">
        <v>0.11705164795710764</v>
      </c>
      <c r="L195" s="10">
        <f t="shared" si="19"/>
        <v>15.853567918384094</v>
      </c>
      <c r="M195" s="11">
        <f t="shared" si="22"/>
        <v>2.89172039953015E-2</v>
      </c>
    </row>
    <row r="196" spans="1:13" x14ac:dyDescent="0.35">
      <c r="A196" s="9">
        <f t="shared" si="20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 t="shared" si="23"/>
        <v>287</v>
      </c>
      <c r="G196" s="217">
        <f t="shared" si="21"/>
        <v>1.134218339796797E-3</v>
      </c>
      <c r="H196" s="209">
        <f t="shared" ref="H196:H258" si="25">G196*$N$2</f>
        <v>5.0250409326357293</v>
      </c>
      <c r="I196" s="202">
        <f t="shared" si="24"/>
        <v>1.1055090051798604</v>
      </c>
      <c r="J196" s="202">
        <v>2.1074118482863811</v>
      </c>
      <c r="K196" s="202">
        <v>6.1275760549558377E-2</v>
      </c>
      <c r="L196" s="10">
        <f t="shared" ref="L196:L258" si="26">H196+I196+J196+K196</f>
        <v>8.2992375466515291</v>
      </c>
      <c r="M196" s="11">
        <f t="shared" si="22"/>
        <v>2.8917203995301496E-2</v>
      </c>
    </row>
    <row r="197" spans="1:13" x14ac:dyDescent="0.35">
      <c r="A197" s="9">
        <f t="shared" si="20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 t="shared" si="23"/>
        <v>163</v>
      </c>
      <c r="G197" s="217">
        <f t="shared" si="21"/>
        <v>6.441727853201321E-4</v>
      </c>
      <c r="H197" s="209">
        <f t="shared" si="25"/>
        <v>2.853943108082313</v>
      </c>
      <c r="I197" s="202">
        <f t="shared" si="24"/>
        <v>0.62786748377810886</v>
      </c>
      <c r="J197" s="202">
        <v>1.1968924434518469</v>
      </c>
      <c r="K197" s="202">
        <v>3.4801215921874622E-2</v>
      </c>
      <c r="L197" s="10">
        <f t="shared" si="26"/>
        <v>4.7135042512341441</v>
      </c>
      <c r="M197" s="11">
        <f t="shared" si="22"/>
        <v>2.8917203995301496E-2</v>
      </c>
    </row>
    <row r="198" spans="1:13" x14ac:dyDescent="0.35">
      <c r="A198" s="9">
        <f t="shared" si="20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 t="shared" si="23"/>
        <v>250.48</v>
      </c>
      <c r="G198" s="217">
        <f t="shared" si="21"/>
        <v>9.8989202004286301E-4</v>
      </c>
      <c r="H198" s="209">
        <f t="shared" si="25"/>
        <v>4.3856176055978997</v>
      </c>
      <c r="I198" s="202">
        <f t="shared" si="24"/>
        <v>0.96483587323153797</v>
      </c>
      <c r="J198" s="202">
        <v>1.8392491977657583</v>
      </c>
      <c r="K198" s="202">
        <v>5.3478580147921201E-2</v>
      </c>
      <c r="L198" s="10">
        <f t="shared" si="26"/>
        <v>7.2431812567431164</v>
      </c>
      <c r="M198" s="11">
        <f t="shared" si="22"/>
        <v>2.8917203995301489E-2</v>
      </c>
    </row>
    <row r="199" spans="1:13" x14ac:dyDescent="0.35">
      <c r="A199" s="9">
        <f t="shared" ref="A199:A262" si="27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 t="shared" si="23"/>
        <v>849.38</v>
      </c>
      <c r="G199" s="217">
        <f t="shared" ref="G199:G262" si="28">1/253037.7*F199</f>
        <v>3.3567330085595942E-3</v>
      </c>
      <c r="H199" s="209">
        <f t="shared" si="25"/>
        <v>14.871669921122425</v>
      </c>
      <c r="I199" s="202">
        <f t="shared" si="24"/>
        <v>3.2717673826469338</v>
      </c>
      <c r="J199" s="202">
        <v>6.2369110651480355</v>
      </c>
      <c r="K199" s="202">
        <v>0.1813463606117906</v>
      </c>
      <c r="L199" s="10">
        <f t="shared" si="26"/>
        <v>24.561694729529187</v>
      </c>
      <c r="M199" s="11">
        <f t="shared" si="22"/>
        <v>2.89172039953015E-2</v>
      </c>
    </row>
    <row r="200" spans="1:13" x14ac:dyDescent="0.35">
      <c r="A200" s="9">
        <f t="shared" si="27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 t="shared" si="23"/>
        <v>413.7</v>
      </c>
      <c r="G200" s="217">
        <f t="shared" si="28"/>
        <v>1.6349342410241635E-3</v>
      </c>
      <c r="H200" s="209">
        <f t="shared" si="25"/>
        <v>7.2434126614334531</v>
      </c>
      <c r="I200" s="202">
        <f t="shared" si="24"/>
        <v>1.5935507855153597</v>
      </c>
      <c r="J200" s="202">
        <v>3.0377570788713442</v>
      </c>
      <c r="K200" s="202">
        <v>8.8326767036070758E-2</v>
      </c>
      <c r="L200" s="10">
        <f t="shared" si="26"/>
        <v>11.963047292856228</v>
      </c>
      <c r="M200" s="11">
        <f t="shared" si="22"/>
        <v>2.8917203995301493E-2</v>
      </c>
    </row>
    <row r="201" spans="1:13" x14ac:dyDescent="0.35">
      <c r="A201" s="9">
        <f t="shared" si="27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 t="shared" si="23"/>
        <v>301.8</v>
      </c>
      <c r="G201" s="217">
        <f t="shared" si="28"/>
        <v>1.1927076479117539E-3</v>
      </c>
      <c r="H201" s="209">
        <f t="shared" si="25"/>
        <v>5.2841719633082338</v>
      </c>
      <c r="I201" s="202">
        <f t="shared" si="24"/>
        <v>1.1625178319278116</v>
      </c>
      <c r="J201" s="202">
        <v>2.2160867449924377</v>
      </c>
      <c r="K201" s="202">
        <v>6.443562555350775E-2</v>
      </c>
      <c r="L201" s="10">
        <f t="shared" si="26"/>
        <v>8.7272121657819905</v>
      </c>
      <c r="M201" s="11">
        <f t="shared" si="22"/>
        <v>2.8917203995301493E-2</v>
      </c>
    </row>
    <row r="202" spans="1:13" x14ac:dyDescent="0.35">
      <c r="A202" s="9">
        <f t="shared" si="27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 t="shared" si="23"/>
        <v>417.1</v>
      </c>
      <c r="G202" s="217">
        <f t="shared" si="28"/>
        <v>1.6483709739694916E-3</v>
      </c>
      <c r="H202" s="209">
        <f t="shared" si="25"/>
        <v>7.3029427630744346</v>
      </c>
      <c r="I202" s="202">
        <f t="shared" si="24"/>
        <v>1.6066474078763757</v>
      </c>
      <c r="J202" s="202">
        <v>3.0627229335200332</v>
      </c>
      <c r="K202" s="202">
        <v>8.9052681969410463E-2</v>
      </c>
      <c r="L202" s="10">
        <f t="shared" si="26"/>
        <v>12.061365786440255</v>
      </c>
      <c r="M202" s="11">
        <f t="shared" si="22"/>
        <v>2.8917203995301496E-2</v>
      </c>
    </row>
    <row r="203" spans="1:13" x14ac:dyDescent="0.35">
      <c r="A203" s="9">
        <f t="shared" si="27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 t="shared" si="23"/>
        <v>191.3</v>
      </c>
      <c r="G203" s="217">
        <f t="shared" si="28"/>
        <v>7.5601382718859685E-4</v>
      </c>
      <c r="H203" s="209">
        <f t="shared" si="25"/>
        <v>3.3494436599763593</v>
      </c>
      <c r="I203" s="202">
        <f t="shared" si="24"/>
        <v>0.73687760519479906</v>
      </c>
      <c r="J203" s="202">
        <v>1.4046964689100514</v>
      </c>
      <c r="K203" s="202">
        <v>4.0843390219966969E-2</v>
      </c>
      <c r="L203" s="10">
        <f t="shared" si="26"/>
        <v>5.5318611243011775</v>
      </c>
      <c r="M203" s="11">
        <f t="shared" si="22"/>
        <v>2.89172039953015E-2</v>
      </c>
    </row>
    <row r="204" spans="1:13" x14ac:dyDescent="0.35">
      <c r="A204" s="9">
        <f t="shared" si="27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 t="shared" si="23"/>
        <v>319.3</v>
      </c>
      <c r="G204" s="217">
        <f t="shared" si="28"/>
        <v>1.2618673027774121E-3</v>
      </c>
      <c r="H204" s="209">
        <f t="shared" si="25"/>
        <v>5.5905768982250459</v>
      </c>
      <c r="I204" s="202">
        <f t="shared" si="24"/>
        <v>1.22992691760951</v>
      </c>
      <c r="J204" s="202">
        <v>2.3445874674489251</v>
      </c>
      <c r="K204" s="202">
        <v>6.8171952416285708E-2</v>
      </c>
      <c r="L204" s="10">
        <f t="shared" si="26"/>
        <v>9.2332632356997664</v>
      </c>
      <c r="M204" s="11">
        <f t="shared" si="22"/>
        <v>2.8917203995301489E-2</v>
      </c>
    </row>
    <row r="205" spans="1:13" x14ac:dyDescent="0.35">
      <c r="A205" s="9">
        <f t="shared" si="27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 t="shared" si="23"/>
        <v>481.74</v>
      </c>
      <c r="G205" s="217">
        <f t="shared" si="28"/>
        <v>1.9038269791418433E-3</v>
      </c>
      <c r="H205" s="209">
        <f t="shared" si="25"/>
        <v>8.4347150483900215</v>
      </c>
      <c r="I205" s="202">
        <f t="shared" si="24"/>
        <v>1.8556373106458048</v>
      </c>
      <c r="J205" s="202">
        <v>3.5373678877821644</v>
      </c>
      <c r="K205" s="202">
        <v>0.10285360587855143</v>
      </c>
      <c r="L205" s="10">
        <f t="shared" si="26"/>
        <v>13.930573852696542</v>
      </c>
      <c r="M205" s="11">
        <f t="shared" si="22"/>
        <v>2.8917203995301493E-2</v>
      </c>
    </row>
    <row r="206" spans="1:13" x14ac:dyDescent="0.35">
      <c r="A206" s="9">
        <f t="shared" si="27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 t="shared" si="23"/>
        <v>503.3</v>
      </c>
      <c r="G206" s="217">
        <f t="shared" si="28"/>
        <v>1.9890316739363343E-3</v>
      </c>
      <c r="H206" s="209">
        <f t="shared" si="25"/>
        <v>8.8122059282075345</v>
      </c>
      <c r="I206" s="202">
        <f t="shared" si="24"/>
        <v>1.9386853042056575</v>
      </c>
      <c r="J206" s="202">
        <v>3.6956807778485556</v>
      </c>
      <c r="K206" s="202">
        <v>0.10745676057349385</v>
      </c>
      <c r="L206" s="10">
        <f t="shared" si="26"/>
        <v>14.55402877083524</v>
      </c>
      <c r="M206" s="11">
        <f t="shared" si="22"/>
        <v>2.8917203995301489E-2</v>
      </c>
    </row>
    <row r="207" spans="1:13" x14ac:dyDescent="0.35">
      <c r="A207" s="9">
        <f t="shared" si="27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 t="shared" si="23"/>
        <v>727.33</v>
      </c>
      <c r="G207" s="217">
        <f t="shared" si="28"/>
        <v>2.8743938156251024E-3</v>
      </c>
      <c r="H207" s="209">
        <f t="shared" si="25"/>
        <v>12.734714360745453</v>
      </c>
      <c r="I207" s="202">
        <f t="shared" si="24"/>
        <v>2.8016371593639997</v>
      </c>
      <c r="J207" s="202">
        <v>5.3407103122443669</v>
      </c>
      <c r="K207" s="202">
        <v>0.1552881495488164</v>
      </c>
      <c r="L207" s="10">
        <f t="shared" si="26"/>
        <v>21.032349981902634</v>
      </c>
      <c r="M207" s="11">
        <f t="shared" si="22"/>
        <v>2.8917203995301489E-2</v>
      </c>
    </row>
    <row r="208" spans="1:13" x14ac:dyDescent="0.35">
      <c r="A208" s="9">
        <f t="shared" si="27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 t="shared" si="23"/>
        <v>628.35</v>
      </c>
      <c r="G208" s="217">
        <f t="shared" si="28"/>
        <v>2.4832268077049388E-3</v>
      </c>
      <c r="H208" s="209">
        <f t="shared" si="25"/>
        <v>11.001688048855961</v>
      </c>
      <c r="I208" s="202">
        <f t="shared" si="24"/>
        <v>2.4203713707483114</v>
      </c>
      <c r="J208" s="202">
        <v>4.6139102260304794</v>
      </c>
      <c r="K208" s="202">
        <v>0.13415548481294431</v>
      </c>
      <c r="L208" s="10">
        <f t="shared" si="26"/>
        <v>18.170125130447694</v>
      </c>
      <c r="M208" s="11">
        <f t="shared" si="22"/>
        <v>2.8917203995301493E-2</v>
      </c>
    </row>
    <row r="209" spans="1:13" x14ac:dyDescent="0.35">
      <c r="A209" s="9">
        <f t="shared" si="27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23"/>
        <v>2817.6</v>
      </c>
      <c r="G209" s="217">
        <f t="shared" si="28"/>
        <v>1.1135099631398799E-2</v>
      </c>
      <c r="H209" s="209">
        <f t="shared" si="25"/>
        <v>49.332945406949236</v>
      </c>
      <c r="I209" s="202">
        <f t="shared" si="24"/>
        <v>10.853247989528832</v>
      </c>
      <c r="J209" s="202">
        <v>20.689350605336955</v>
      </c>
      <c r="K209" s="202">
        <v>0.60156997534646595</v>
      </c>
      <c r="L209" s="10">
        <f t="shared" si="26"/>
        <v>81.477113977161494</v>
      </c>
      <c r="M209" s="11">
        <f t="shared" si="22"/>
        <v>2.8917203995301496E-2</v>
      </c>
    </row>
    <row r="210" spans="1:13" x14ac:dyDescent="0.35">
      <c r="A210" s="9">
        <f t="shared" si="27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 t="shared" si="23"/>
        <v>629.26</v>
      </c>
      <c r="G210" s="217">
        <f t="shared" si="28"/>
        <v>2.4868231097579531E-3</v>
      </c>
      <c r="H210" s="209">
        <f t="shared" si="25"/>
        <v>11.017621105471635</v>
      </c>
      <c r="I210" s="202">
        <f t="shared" si="24"/>
        <v>2.42387664320376</v>
      </c>
      <c r="J210" s="202">
        <v>4.6205922635982164</v>
      </c>
      <c r="K210" s="202">
        <v>0.13434977380980875</v>
      </c>
      <c r="L210" s="10">
        <f t="shared" si="26"/>
        <v>18.19643978608342</v>
      </c>
      <c r="M210" s="11">
        <f t="shared" si="22"/>
        <v>2.8917203995301496E-2</v>
      </c>
    </row>
    <row r="211" spans="1:13" x14ac:dyDescent="0.35">
      <c r="A211" s="9">
        <f t="shared" si="27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 t="shared" si="23"/>
        <v>531.4</v>
      </c>
      <c r="G211" s="217">
        <f t="shared" si="28"/>
        <v>2.1000823197491912E-3</v>
      </c>
      <c r="H211" s="209">
        <f t="shared" si="25"/>
        <v>9.3042047094168154</v>
      </c>
      <c r="I211" s="202">
        <f t="shared" si="24"/>
        <v>2.0469250360716993</v>
      </c>
      <c r="J211" s="202">
        <v>3.9020162236215428</v>
      </c>
      <c r="K211" s="202">
        <v>0.11345623399315445</v>
      </c>
      <c r="L211" s="10">
        <f t="shared" si="26"/>
        <v>15.366602203103211</v>
      </c>
      <c r="M211" s="11">
        <f t="shared" si="22"/>
        <v>2.8917203995301489E-2</v>
      </c>
    </row>
    <row r="212" spans="1:13" x14ac:dyDescent="0.35">
      <c r="A212" s="9">
        <f t="shared" si="27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 t="shared" si="23"/>
        <v>423.85</v>
      </c>
      <c r="G212" s="217">
        <f t="shared" si="28"/>
        <v>1.6750468408462454E-3</v>
      </c>
      <c r="H212" s="209">
        <f t="shared" si="25"/>
        <v>7.4211275236852048</v>
      </c>
      <c r="I212" s="202">
        <f t="shared" si="24"/>
        <v>1.632648055210745</v>
      </c>
      <c r="J212" s="202">
        <v>3.1122874978961064</v>
      </c>
      <c r="K212" s="202">
        <v>9.0493836616481971E-2</v>
      </c>
      <c r="L212" s="10">
        <f t="shared" si="26"/>
        <v>12.256556913408538</v>
      </c>
      <c r="M212" s="11">
        <f t="shared" si="22"/>
        <v>2.8917203995301493E-2</v>
      </c>
    </row>
    <row r="213" spans="1:13" x14ac:dyDescent="0.35">
      <c r="A213" s="9">
        <f t="shared" si="27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 t="shared" si="23"/>
        <v>379.4</v>
      </c>
      <c r="G213" s="217">
        <f t="shared" si="28"/>
        <v>1.4993813174874731E-3</v>
      </c>
      <c r="H213" s="209">
        <f t="shared" si="25"/>
        <v>6.6428589889965002</v>
      </c>
      <c r="I213" s="202">
        <f t="shared" si="24"/>
        <v>1.46142897757923</v>
      </c>
      <c r="J213" s="202">
        <v>2.7858956628566305</v>
      </c>
      <c r="K213" s="202">
        <v>8.1003566385025969E-2</v>
      </c>
      <c r="L213" s="10">
        <f t="shared" si="26"/>
        <v>10.971187195817388</v>
      </c>
      <c r="M213" s="11">
        <f t="shared" si="22"/>
        <v>2.8917203995301496E-2</v>
      </c>
    </row>
    <row r="214" spans="1:13" x14ac:dyDescent="0.35">
      <c r="A214" s="9">
        <f t="shared" si="27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23"/>
        <v>2490.7000000000003</v>
      </c>
      <c r="G214" s="217">
        <f t="shared" si="28"/>
        <v>9.8431972785083029E-3</v>
      </c>
      <c r="H214" s="209">
        <f t="shared" si="25"/>
        <v>43.609301222703181</v>
      </c>
      <c r="I214" s="202">
        <f t="shared" si="24"/>
        <v>9.594046268994699</v>
      </c>
      <c r="J214" s="202">
        <v>18.28895710984979</v>
      </c>
      <c r="K214" s="202">
        <v>0.53177538954977388</v>
      </c>
      <c r="L214" s="10">
        <f t="shared" si="26"/>
        <v>72.024079991097452</v>
      </c>
      <c r="M214" s="11">
        <f t="shared" si="22"/>
        <v>2.89172039953015E-2</v>
      </c>
    </row>
    <row r="215" spans="1:13" x14ac:dyDescent="0.35">
      <c r="A215" s="9">
        <f t="shared" si="27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 t="shared" si="23"/>
        <v>635.55000000000007</v>
      </c>
      <c r="G215" s="217">
        <f t="shared" si="28"/>
        <v>2.5116810657068098E-3</v>
      </c>
      <c r="H215" s="209">
        <f t="shared" si="25"/>
        <v>11.12775179350745</v>
      </c>
      <c r="I215" s="202">
        <f t="shared" si="24"/>
        <v>2.4481053945716389</v>
      </c>
      <c r="J215" s="202">
        <v>4.666779094698291</v>
      </c>
      <c r="K215" s="202">
        <v>0.13569271643648723</v>
      </c>
      <c r="L215" s="10">
        <f t="shared" si="26"/>
        <v>18.378328999213867</v>
      </c>
      <c r="M215" s="11">
        <f t="shared" si="22"/>
        <v>2.8917203995301496E-2</v>
      </c>
    </row>
    <row r="216" spans="1:13" x14ac:dyDescent="0.35">
      <c r="A216" s="9">
        <f t="shared" si="27"/>
        <v>211</v>
      </c>
      <c r="B216" s="8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 t="shared" si="23"/>
        <v>185.1</v>
      </c>
      <c r="G216" s="217">
        <f t="shared" si="28"/>
        <v>7.3151154946476352E-4</v>
      </c>
      <c r="H216" s="209">
        <f t="shared" si="25"/>
        <v>3.2408887687486883</v>
      </c>
      <c r="I216" s="202">
        <f t="shared" si="24"/>
        <v>0.71299552912471142</v>
      </c>
      <c r="J216" s="202">
        <v>2.4256959999999999</v>
      </c>
      <c r="K216" s="202">
        <v>3.9519662988582775E-2</v>
      </c>
      <c r="L216" s="10">
        <f t="shared" si="26"/>
        <v>6.4190999608619821</v>
      </c>
      <c r="M216" s="11">
        <f t="shared" si="22"/>
        <v>3.4679092171053388E-2</v>
      </c>
    </row>
    <row r="217" spans="1:13" x14ac:dyDescent="0.35">
      <c r="A217" s="9">
        <f t="shared" si="27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 t="shared" si="23"/>
        <v>243.18</v>
      </c>
      <c r="G217" s="217">
        <f t="shared" si="28"/>
        <v>9.6104256401318853E-4</v>
      </c>
      <c r="H217" s="209">
        <f t="shared" si="25"/>
        <v>4.2578029756040303</v>
      </c>
      <c r="I217" s="202">
        <f t="shared" si="24"/>
        <v>0.93671665463288667</v>
      </c>
      <c r="J217" s="202">
        <v>1.7856460392553382</v>
      </c>
      <c r="K217" s="202">
        <v>5.19199980851624E-2</v>
      </c>
      <c r="L217" s="10">
        <f t="shared" si="26"/>
        <v>7.0320856675774177</v>
      </c>
      <c r="M217" s="11">
        <f t="shared" ref="M217:M279" si="29">L217/F217</f>
        <v>2.8917203995301496E-2</v>
      </c>
    </row>
    <row r="218" spans="1:13" x14ac:dyDescent="0.35">
      <c r="A218" s="9">
        <f t="shared" si="27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 t="shared" si="23"/>
        <v>187.37</v>
      </c>
      <c r="G218" s="217">
        <f t="shared" si="28"/>
        <v>7.4048254469590892E-4</v>
      </c>
      <c r="H218" s="209">
        <f t="shared" si="25"/>
        <v>3.2806338660207546</v>
      </c>
      <c r="I218" s="202">
        <f t="shared" si="24"/>
        <v>0.72173945052456601</v>
      </c>
      <c r="J218" s="202">
        <v>1.3758388780955373</v>
      </c>
      <c r="K218" s="202">
        <v>4.000431795878312E-2</v>
      </c>
      <c r="L218" s="10">
        <f t="shared" si="26"/>
        <v>5.4182165125996411</v>
      </c>
      <c r="M218" s="11">
        <f t="shared" si="29"/>
        <v>2.8917203995301493E-2</v>
      </c>
    </row>
    <row r="219" spans="1:13" x14ac:dyDescent="0.35">
      <c r="A219" s="9">
        <f t="shared" si="27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 t="shared" si="23"/>
        <v>227.1</v>
      </c>
      <c r="G219" s="217">
        <f t="shared" si="28"/>
        <v>8.9749472114234352E-4</v>
      </c>
      <c r="H219" s="209">
        <f t="shared" si="25"/>
        <v>3.9762606125490385</v>
      </c>
      <c r="I219" s="202">
        <f t="shared" si="24"/>
        <v>0.87477733476078845</v>
      </c>
      <c r="J219" s="202">
        <v>2.9854720000000001</v>
      </c>
      <c r="K219" s="202">
        <v>4.848684745924986E-2</v>
      </c>
      <c r="L219" s="10">
        <f t="shared" si="26"/>
        <v>7.8849967947690764</v>
      </c>
      <c r="M219" s="11">
        <f t="shared" si="29"/>
        <v>3.472037338075331E-2</v>
      </c>
    </row>
    <row r="220" spans="1:13" x14ac:dyDescent="0.35">
      <c r="A220" s="9">
        <f t="shared" si="27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 t="shared" si="23"/>
        <v>195.09</v>
      </c>
      <c r="G220" s="217">
        <f t="shared" si="28"/>
        <v>7.7099183244235935E-4</v>
      </c>
      <c r="H220" s="209">
        <f t="shared" si="25"/>
        <v>3.4158022144526288</v>
      </c>
      <c r="I220" s="202">
        <f t="shared" si="24"/>
        <v>0.75147648717957838</v>
      </c>
      <c r="J220" s="202">
        <v>2.6122879999999999</v>
      </c>
      <c r="K220" s="202">
        <v>4.1652571866248593E-2</v>
      </c>
      <c r="L220" s="10">
        <f t="shared" si="26"/>
        <v>6.821219273498456</v>
      </c>
      <c r="M220" s="11">
        <f t="shared" si="29"/>
        <v>3.4964474209331367E-2</v>
      </c>
    </row>
    <row r="221" spans="1:13" x14ac:dyDescent="0.35">
      <c r="A221" s="9">
        <f t="shared" si="27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 t="shared" si="23"/>
        <v>194.05</v>
      </c>
      <c r="G221" s="217">
        <f t="shared" si="28"/>
        <v>7.6688177295320032E-4</v>
      </c>
      <c r="H221" s="209">
        <f t="shared" si="25"/>
        <v>3.3975930068918583</v>
      </c>
      <c r="I221" s="202">
        <f t="shared" si="24"/>
        <v>0.74747046151620877</v>
      </c>
      <c r="J221" s="202">
        <v>1.4248894395817846</v>
      </c>
      <c r="K221" s="202">
        <v>4.1430527298403505E-2</v>
      </c>
      <c r="L221" s="10">
        <f t="shared" si="26"/>
        <v>5.6113834352882552</v>
      </c>
      <c r="M221" s="11">
        <f t="shared" si="29"/>
        <v>2.8917203995301493E-2</v>
      </c>
    </row>
    <row r="222" spans="1:13" x14ac:dyDescent="0.35">
      <c r="A222" s="9">
        <f t="shared" si="27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 t="shared" si="23"/>
        <v>127.3</v>
      </c>
      <c r="G222" s="217">
        <f t="shared" si="28"/>
        <v>5.0308708939418904E-4</v>
      </c>
      <c r="H222" s="209">
        <f t="shared" si="25"/>
        <v>2.2288770408520149</v>
      </c>
      <c r="I222" s="202">
        <f t="shared" si="24"/>
        <v>0.49035294898744325</v>
      </c>
      <c r="J222" s="202">
        <v>0.93475096964061433</v>
      </c>
      <c r="K222" s="202">
        <v>2.7179109121807606E-2</v>
      </c>
      <c r="L222" s="10">
        <f t="shared" si="26"/>
        <v>3.6811600686018799</v>
      </c>
      <c r="M222" s="11">
        <f t="shared" si="29"/>
        <v>2.8917203995301493E-2</v>
      </c>
    </row>
    <row r="223" spans="1:13" x14ac:dyDescent="0.35">
      <c r="A223" s="9">
        <f t="shared" si="27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 t="shared" si="23"/>
        <v>116.4</v>
      </c>
      <c r="G223" s="217">
        <f t="shared" si="28"/>
        <v>4.6001050436357901E-4</v>
      </c>
      <c r="H223" s="209">
        <f t="shared" si="25"/>
        <v>2.0380305385324005</v>
      </c>
      <c r="I223" s="202">
        <f t="shared" si="24"/>
        <v>0.44836671847712811</v>
      </c>
      <c r="J223" s="202">
        <v>0.85471337679628823</v>
      </c>
      <c r="K223" s="202">
        <v>2.4851911247277342E-2</v>
      </c>
      <c r="L223" s="10">
        <f t="shared" si="26"/>
        <v>3.3659625450530939</v>
      </c>
      <c r="M223" s="11">
        <f t="shared" si="29"/>
        <v>2.8917203995301493E-2</v>
      </c>
    </row>
    <row r="224" spans="1:13" x14ac:dyDescent="0.35">
      <c r="A224" s="9">
        <f t="shared" si="27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 t="shared" si="23"/>
        <v>182.2</v>
      </c>
      <c r="G224" s="217">
        <f t="shared" si="28"/>
        <v>7.2005080665845441E-4</v>
      </c>
      <c r="H224" s="209">
        <f t="shared" si="25"/>
        <v>3.1901130938196163</v>
      </c>
      <c r="I224" s="202">
        <f t="shared" si="24"/>
        <v>0.70182488064031556</v>
      </c>
      <c r="J224" s="202">
        <v>1.3378760932326779</v>
      </c>
      <c r="K224" s="202">
        <v>3.8900500251322433E-2</v>
      </c>
      <c r="L224" s="10">
        <f t="shared" si="26"/>
        <v>5.268714567943932</v>
      </c>
      <c r="M224" s="11">
        <f t="shared" si="29"/>
        <v>2.8917203995301493E-2</v>
      </c>
    </row>
    <row r="225" spans="1:13" x14ac:dyDescent="0.35">
      <c r="A225" s="9">
        <f t="shared" si="27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 t="shared" si="23"/>
        <v>113.4</v>
      </c>
      <c r="G225" s="217">
        <f t="shared" si="28"/>
        <v>4.4815456352946618E-4</v>
      </c>
      <c r="H225" s="209">
        <f t="shared" si="25"/>
        <v>1.9855039782609467</v>
      </c>
      <c r="I225" s="202">
        <f t="shared" si="24"/>
        <v>0.4368108752174083</v>
      </c>
      <c r="J225" s="202">
        <v>0.83268468151803343</v>
      </c>
      <c r="K225" s="202">
        <v>2.421139807080112E-2</v>
      </c>
      <c r="L225" s="10">
        <f t="shared" si="26"/>
        <v>3.2792109330671897</v>
      </c>
      <c r="M225" s="11">
        <f t="shared" si="29"/>
        <v>2.8917203995301496E-2</v>
      </c>
    </row>
    <row r="226" spans="1:13" x14ac:dyDescent="0.35">
      <c r="A226" s="9">
        <f t="shared" si="27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 t="shared" si="23"/>
        <v>186.10000000000002</v>
      </c>
      <c r="G226" s="217">
        <f t="shared" si="28"/>
        <v>7.3546352974280128E-4</v>
      </c>
      <c r="H226" s="209">
        <f t="shared" si="25"/>
        <v>3.2583976221725064</v>
      </c>
      <c r="I226" s="202">
        <f t="shared" si="24"/>
        <v>0.71684747687795136</v>
      </c>
      <c r="J226" s="202">
        <v>1.3665133970944094</v>
      </c>
      <c r="K226" s="202">
        <v>3.9733167380741521E-2</v>
      </c>
      <c r="L226" s="10">
        <f t="shared" si="26"/>
        <v>5.3814916635256083</v>
      </c>
      <c r="M226" s="11">
        <f t="shared" si="29"/>
        <v>2.8917203995301493E-2</v>
      </c>
    </row>
    <row r="227" spans="1:13" x14ac:dyDescent="0.35">
      <c r="A227" s="9">
        <f t="shared" si="27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 t="shared" si="23"/>
        <v>182.7</v>
      </c>
      <c r="G227" s="217">
        <f t="shared" si="28"/>
        <v>7.2202679679747323E-4</v>
      </c>
      <c r="H227" s="209">
        <f t="shared" si="25"/>
        <v>3.1988675205315253</v>
      </c>
      <c r="I227" s="202">
        <f t="shared" si="24"/>
        <v>0.70375085451693553</v>
      </c>
      <c r="J227" s="202">
        <v>1.3415475424457206</v>
      </c>
      <c r="K227" s="202">
        <v>3.9007252447401795E-2</v>
      </c>
      <c r="L227" s="10">
        <f t="shared" si="26"/>
        <v>5.2831731699415831</v>
      </c>
      <c r="M227" s="11">
        <f t="shared" si="29"/>
        <v>2.8917203995301496E-2</v>
      </c>
    </row>
    <row r="228" spans="1:13" x14ac:dyDescent="0.35">
      <c r="A228" s="9">
        <f t="shared" si="27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 t="shared" si="23"/>
        <v>258.8</v>
      </c>
      <c r="G228" s="217">
        <f t="shared" si="28"/>
        <v>1.0227724959561361E-3</v>
      </c>
      <c r="H228" s="209">
        <f t="shared" si="25"/>
        <v>4.5312912660840654</v>
      </c>
      <c r="I228" s="202">
        <f t="shared" si="24"/>
        <v>0.99688407853849437</v>
      </c>
      <c r="J228" s="202">
        <v>1.9003421126707853</v>
      </c>
      <c r="K228" s="202">
        <v>5.5254936690681926E-2</v>
      </c>
      <c r="L228" s="10">
        <f t="shared" si="26"/>
        <v>7.4837723939840277</v>
      </c>
      <c r="M228" s="11">
        <f t="shared" si="29"/>
        <v>2.8917203995301496E-2</v>
      </c>
    </row>
    <row r="229" spans="1:13" x14ac:dyDescent="0.35">
      <c r="A229" s="9">
        <f t="shared" si="27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 t="shared" si="23"/>
        <v>164.85</v>
      </c>
      <c r="G229" s="217">
        <f t="shared" si="28"/>
        <v>6.5148394883450165E-4</v>
      </c>
      <c r="H229" s="209">
        <f t="shared" si="25"/>
        <v>2.8863344869163758</v>
      </c>
      <c r="I229" s="202">
        <f t="shared" si="24"/>
        <v>0.6349935871216027</v>
      </c>
      <c r="J229" s="202">
        <v>1.2104768055401041</v>
      </c>
      <c r="K229" s="202">
        <v>3.5196199047368294E-2</v>
      </c>
      <c r="L229" s="10">
        <f t="shared" si="26"/>
        <v>4.7670010786254506</v>
      </c>
      <c r="M229" s="11">
        <f t="shared" si="29"/>
        <v>2.8917203995301489E-2</v>
      </c>
    </row>
    <row r="230" spans="1:13" x14ac:dyDescent="0.35">
      <c r="A230" s="9">
        <f t="shared" si="27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 t="shared" ref="F230:F249" si="30">C230+D230+E230</f>
        <v>188.2</v>
      </c>
      <c r="G230" s="217">
        <f t="shared" si="28"/>
        <v>7.4376268832668008E-4</v>
      </c>
      <c r="H230" s="209">
        <f t="shared" si="25"/>
        <v>3.2951662143625233</v>
      </c>
      <c r="I230" s="202">
        <f t="shared" si="24"/>
        <v>0.72493656715975519</v>
      </c>
      <c r="J230" s="202">
        <v>1.3819334837891875</v>
      </c>
      <c r="K230" s="202">
        <v>4.0181526604274868E-2</v>
      </c>
      <c r="L230" s="10">
        <f t="shared" si="26"/>
        <v>5.4422177919157404</v>
      </c>
      <c r="M230" s="11">
        <f t="shared" si="29"/>
        <v>2.8917203995301493E-2</v>
      </c>
    </row>
    <row r="231" spans="1:13" x14ac:dyDescent="0.35">
      <c r="A231" s="9">
        <f t="shared" si="27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 t="shared" si="30"/>
        <v>146.69999999999999</v>
      </c>
      <c r="G231" s="217">
        <f t="shared" si="28"/>
        <v>5.797555067881189E-4</v>
      </c>
      <c r="H231" s="209">
        <f t="shared" si="25"/>
        <v>2.5685487972740817</v>
      </c>
      <c r="I231" s="202">
        <f t="shared" si="24"/>
        <v>0.56508073540029802</v>
      </c>
      <c r="J231" s="202">
        <v>1.0772031991066624</v>
      </c>
      <c r="K231" s="202">
        <v>3.132109432968716E-2</v>
      </c>
      <c r="L231" s="10">
        <f t="shared" si="26"/>
        <v>4.2421538261107292</v>
      </c>
      <c r="M231" s="11">
        <f t="shared" si="29"/>
        <v>2.8917203995301496E-2</v>
      </c>
    </row>
    <row r="232" spans="1:13" x14ac:dyDescent="0.35">
      <c r="A232" s="9">
        <f t="shared" si="27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 t="shared" si="30"/>
        <v>472.42</v>
      </c>
      <c r="G232" s="217">
        <f t="shared" si="28"/>
        <v>1.8669945229505328E-3</v>
      </c>
      <c r="H232" s="209">
        <f t="shared" si="25"/>
        <v>8.2715325344800394</v>
      </c>
      <c r="I232" s="202">
        <f t="shared" si="24"/>
        <v>1.8197371575856087</v>
      </c>
      <c r="J232" s="202">
        <v>3.4689320744510526</v>
      </c>
      <c r="K232" s="202">
        <v>0.10086374494363197</v>
      </c>
      <c r="L232" s="10">
        <f t="shared" si="26"/>
        <v>13.661065511460333</v>
      </c>
      <c r="M232" s="11">
        <f t="shared" si="29"/>
        <v>2.8917203995301493E-2</v>
      </c>
    </row>
    <row r="233" spans="1:13" x14ac:dyDescent="0.35">
      <c r="A233" s="9">
        <f t="shared" si="27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 t="shared" si="30"/>
        <v>260.05</v>
      </c>
      <c r="G233" s="217">
        <f t="shared" si="28"/>
        <v>1.0277124713036832E-3</v>
      </c>
      <c r="H233" s="209">
        <f t="shared" si="25"/>
        <v>4.5531773328638376</v>
      </c>
      <c r="I233" s="202">
        <f t="shared" si="24"/>
        <v>1.0016990132300443</v>
      </c>
      <c r="J233" s="202">
        <v>3.3586559999999999</v>
      </c>
      <c r="K233" s="202">
        <v>5.5521817180880347E-2</v>
      </c>
      <c r="L233" s="10">
        <f t="shared" si="26"/>
        <v>8.9690541632747607</v>
      </c>
      <c r="M233" s="11">
        <f t="shared" si="29"/>
        <v>3.4489729526147893E-2</v>
      </c>
    </row>
    <row r="234" spans="1:13" x14ac:dyDescent="0.35">
      <c r="A234" s="9">
        <f t="shared" si="27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 t="shared" si="30"/>
        <v>233.91</v>
      </c>
      <c r="G234" s="217">
        <f t="shared" si="28"/>
        <v>9.2440770683577982E-4</v>
      </c>
      <c r="H234" s="209">
        <f t="shared" si="25"/>
        <v>4.0954959043652384</v>
      </c>
      <c r="I234" s="202">
        <f t="shared" si="24"/>
        <v>0.90100909896035242</v>
      </c>
      <c r="J234" s="202">
        <v>1.7175773708455309</v>
      </c>
      <c r="K234" s="202">
        <v>4.994081236985088E-2</v>
      </c>
      <c r="L234" s="10">
        <f t="shared" si="26"/>
        <v>6.7640231865409719</v>
      </c>
      <c r="M234" s="11">
        <f t="shared" si="29"/>
        <v>2.8917203995301493E-2</v>
      </c>
    </row>
    <row r="235" spans="1:13" x14ac:dyDescent="0.35">
      <c r="A235" s="9">
        <f t="shared" si="27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 t="shared" si="30"/>
        <v>267.60000000000002</v>
      </c>
      <c r="G235" s="217">
        <f t="shared" si="28"/>
        <v>1.0575499224028673E-3</v>
      </c>
      <c r="H235" s="209">
        <f t="shared" si="25"/>
        <v>4.6853691762136629</v>
      </c>
      <c r="I235" s="202">
        <f t="shared" si="24"/>
        <v>1.0307812187670058</v>
      </c>
      <c r="J235" s="202">
        <v>1.9649596188203327</v>
      </c>
      <c r="K235" s="202">
        <v>5.7133775341678836E-2</v>
      </c>
      <c r="L235" s="10">
        <f t="shared" si="26"/>
        <v>7.7382437891426807</v>
      </c>
      <c r="M235" s="11">
        <f t="shared" si="29"/>
        <v>2.8917203995301496E-2</v>
      </c>
    </row>
    <row r="236" spans="1:13" x14ac:dyDescent="0.35">
      <c r="A236" s="9">
        <f t="shared" si="27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 t="shared" si="30"/>
        <v>214.65</v>
      </c>
      <c r="G236" s="217">
        <f t="shared" si="28"/>
        <v>8.4829256668077528E-4</v>
      </c>
      <c r="H236" s="209">
        <f t="shared" si="25"/>
        <v>3.7582753874225063</v>
      </c>
      <c r="I236" s="202">
        <f t="shared" si="24"/>
        <v>0.82682058523295143</v>
      </c>
      <c r="J236" s="202">
        <v>1.5761531471591346</v>
      </c>
      <c r="K236" s="202">
        <v>4.582871777687355E-2</v>
      </c>
      <c r="L236" s="10">
        <f t="shared" si="26"/>
        <v>6.2070778375914655</v>
      </c>
      <c r="M236" s="11">
        <f t="shared" si="29"/>
        <v>2.8917203995301493E-2</v>
      </c>
    </row>
    <row r="237" spans="1:13" x14ac:dyDescent="0.35">
      <c r="A237" s="9">
        <f t="shared" si="27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 t="shared" si="30"/>
        <v>189.78</v>
      </c>
      <c r="G237" s="217">
        <f t="shared" si="28"/>
        <v>7.5000681716597963E-4</v>
      </c>
      <c r="H237" s="209">
        <f t="shared" si="25"/>
        <v>3.3228302027721557</v>
      </c>
      <c r="I237" s="202">
        <f t="shared" si="24"/>
        <v>0.73102264460987421</v>
      </c>
      <c r="J237" s="202">
        <v>1.3935352633024018</v>
      </c>
      <c r="K237" s="202">
        <v>4.0518863543885682E-2</v>
      </c>
      <c r="L237" s="10">
        <f t="shared" si="26"/>
        <v>5.4879069742283182</v>
      </c>
      <c r="M237" s="11">
        <f t="shared" si="29"/>
        <v>2.8917203995301496E-2</v>
      </c>
    </row>
    <row r="238" spans="1:13" x14ac:dyDescent="0.35">
      <c r="A238" s="9">
        <f t="shared" si="27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 t="shared" si="30"/>
        <v>406.04</v>
      </c>
      <c r="G238" s="217">
        <f t="shared" si="28"/>
        <v>1.6046620720943955E-3</v>
      </c>
      <c r="H238" s="209">
        <f t="shared" si="25"/>
        <v>7.1092948442070094</v>
      </c>
      <c r="I238" s="202">
        <f t="shared" si="24"/>
        <v>1.5640448657255421</v>
      </c>
      <c r="J238" s="202">
        <v>2.9815104769275336</v>
      </c>
      <c r="K238" s="202">
        <v>8.6691323392134798E-2</v>
      </c>
      <c r="L238" s="10">
        <f t="shared" si="26"/>
        <v>11.741541510252221</v>
      </c>
      <c r="M238" s="11">
        <f t="shared" si="29"/>
        <v>2.8917203995301496E-2</v>
      </c>
    </row>
    <row r="239" spans="1:13" x14ac:dyDescent="0.35">
      <c r="A239" s="9">
        <f t="shared" si="27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 t="shared" si="30"/>
        <v>732.01</v>
      </c>
      <c r="G239" s="217">
        <f t="shared" si="28"/>
        <v>2.8928890833263186E-3</v>
      </c>
      <c r="H239" s="209">
        <f t="shared" si="25"/>
        <v>12.81665579476892</v>
      </c>
      <c r="I239" s="202">
        <f t="shared" si="24"/>
        <v>2.8196642748491625</v>
      </c>
      <c r="J239" s="202">
        <v>5.3750750768784448</v>
      </c>
      <c r="K239" s="202">
        <v>0.15628735010411929</v>
      </c>
      <c r="L239" s="10">
        <f t="shared" si="26"/>
        <v>21.167682496600648</v>
      </c>
      <c r="M239" s="11">
        <f t="shared" si="29"/>
        <v>2.8917203995301496E-2</v>
      </c>
    </row>
    <row r="240" spans="1:13" x14ac:dyDescent="0.35">
      <c r="A240" s="9">
        <f t="shared" si="27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 t="shared" si="30"/>
        <v>985.05</v>
      </c>
      <c r="G240" s="217">
        <f t="shared" si="28"/>
        <v>3.8928981728809579E-3</v>
      </c>
      <c r="H240" s="209">
        <f t="shared" si="25"/>
        <v>17.247096065131796</v>
      </c>
      <c r="I240" s="202">
        <f t="shared" si="24"/>
        <v>3.7943611343289949</v>
      </c>
      <c r="J240" s="202">
        <v>7.2331220946149806</v>
      </c>
      <c r="K240" s="202">
        <v>0.21031250149596686</v>
      </c>
      <c r="L240" s="10">
        <f t="shared" si="26"/>
        <v>28.484891795571738</v>
      </c>
      <c r="M240" s="11">
        <f t="shared" si="29"/>
        <v>2.8917203995301496E-2</v>
      </c>
    </row>
    <row r="241" spans="1:13" x14ac:dyDescent="0.35">
      <c r="A241" s="9">
        <f t="shared" si="27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 t="shared" si="30"/>
        <v>589.46</v>
      </c>
      <c r="G241" s="217">
        <f t="shared" si="28"/>
        <v>2.3295342946920558E-3</v>
      </c>
      <c r="H241" s="209">
        <f t="shared" si="25"/>
        <v>10.320768739203682</v>
      </c>
      <c r="I241" s="202">
        <f t="shared" si="24"/>
        <v>2.2705691226248104</v>
      </c>
      <c r="J241" s="202">
        <v>4.3283449062400354</v>
      </c>
      <c r="K241" s="202">
        <v>0.1258522990018909</v>
      </c>
      <c r="L241" s="10">
        <f t="shared" si="26"/>
        <v>17.045535067070418</v>
      </c>
      <c r="M241" s="11">
        <f t="shared" si="29"/>
        <v>2.8917203995301489E-2</v>
      </c>
    </row>
    <row r="242" spans="1:13" x14ac:dyDescent="0.35">
      <c r="A242" s="9">
        <f t="shared" si="27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 t="shared" si="30"/>
        <v>229.7</v>
      </c>
      <c r="G242" s="217">
        <f t="shared" si="28"/>
        <v>9.0776986986524136E-4</v>
      </c>
      <c r="H242" s="209">
        <f t="shared" si="25"/>
        <v>4.0217836314509654</v>
      </c>
      <c r="I242" s="202">
        <f t="shared" si="24"/>
        <v>0.88479239891921235</v>
      </c>
      <c r="J242" s="202">
        <v>3.73184</v>
      </c>
      <c r="K242" s="202">
        <v>4.9041958878862583E-2</v>
      </c>
      <c r="L242" s="10">
        <f t="shared" si="26"/>
        <v>8.6874579892490402</v>
      </c>
      <c r="M242" s="69">
        <f t="shared" si="29"/>
        <v>3.7820888068128167E-2</v>
      </c>
    </row>
    <row r="243" spans="1:13" x14ac:dyDescent="0.35">
      <c r="A243" s="9">
        <f t="shared" si="27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30"/>
        <v>3064.9700000000003</v>
      </c>
      <c r="G243" s="217">
        <f t="shared" si="28"/>
        <v>1.2112700992776967E-2</v>
      </c>
      <c r="H243" s="209">
        <f t="shared" si="25"/>
        <v>53.664110478399074</v>
      </c>
      <c r="I243" s="202">
        <f t="shared" si="24"/>
        <v>11.806104305247796</v>
      </c>
      <c r="J243" s="202">
        <v>22.505763388997593</v>
      </c>
      <c r="K243" s="202">
        <v>0.65438455683477348</v>
      </c>
      <c r="L243" s="10">
        <f t="shared" si="26"/>
        <v>88.630362729479231</v>
      </c>
      <c r="M243" s="69">
        <f t="shared" si="29"/>
        <v>2.8917203995301496E-2</v>
      </c>
    </row>
    <row r="244" spans="1:13" x14ac:dyDescent="0.35">
      <c r="A244" s="9">
        <f t="shared" si="27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30"/>
        <v>3276.1600000000003</v>
      </c>
      <c r="G244" s="217">
        <f t="shared" si="28"/>
        <v>1.2947319707695732E-2</v>
      </c>
      <c r="H244" s="209">
        <f t="shared" si="25"/>
        <v>57.361805232975165</v>
      </c>
      <c r="I244" s="202">
        <f t="shared" si="24"/>
        <v>12.619597151254537</v>
      </c>
      <c r="J244" s="202">
        <v>24.056510107602474</v>
      </c>
      <c r="K244" s="202">
        <v>0.69947454941477771</v>
      </c>
      <c r="L244" s="10">
        <f t="shared" si="26"/>
        <v>94.737387041246947</v>
      </c>
      <c r="M244" s="69">
        <f t="shared" si="29"/>
        <v>2.8917203995301493E-2</v>
      </c>
    </row>
    <row r="245" spans="1:13" s="145" customFormat="1" x14ac:dyDescent="0.35">
      <c r="A245" s="9">
        <f t="shared" si="27"/>
        <v>240</v>
      </c>
      <c r="B245" s="138" t="s">
        <v>551</v>
      </c>
      <c r="C245" s="8">
        <f>димвенканали!C245</f>
        <v>1829.3</v>
      </c>
      <c r="D245" s="8">
        <f>димвенканали!D245</f>
        <v>222</v>
      </c>
      <c r="E245" s="8">
        <f>димвенканали!E245</f>
        <v>0</v>
      </c>
      <c r="F245" s="8">
        <f t="shared" si="30"/>
        <v>2051.3000000000002</v>
      </c>
      <c r="G245" s="217">
        <f t="shared" si="28"/>
        <v>8.1066971443385719E-3</v>
      </c>
      <c r="H245" s="209">
        <f t="shared" si="25"/>
        <v>35.915911028277606</v>
      </c>
      <c r="I245" s="202">
        <f t="shared" si="24"/>
        <v>7.9015004262210731</v>
      </c>
      <c r="J245" s="202">
        <v>15.062487541428061</v>
      </c>
      <c r="K245" s="202">
        <v>0.24568703329078073</v>
      </c>
      <c r="L245" s="136">
        <f t="shared" si="26"/>
        <v>59.125586029217523</v>
      </c>
      <c r="M245" s="143">
        <f t="shared" si="29"/>
        <v>2.8823470983872432E-2</v>
      </c>
    </row>
    <row r="246" spans="1:13" s="145" customFormat="1" x14ac:dyDescent="0.35">
      <c r="A246" s="9">
        <f t="shared" si="27"/>
        <v>241</v>
      </c>
      <c r="B246" s="138" t="s">
        <v>552</v>
      </c>
      <c r="C246" s="8">
        <f>димвенканали!C246</f>
        <v>2200.46</v>
      </c>
      <c r="D246" s="8">
        <f>димвенканали!D246</f>
        <v>0</v>
      </c>
      <c r="E246" s="8">
        <f>димвенканали!E246</f>
        <v>0</v>
      </c>
      <c r="F246" s="8">
        <f t="shared" si="30"/>
        <v>2200.46</v>
      </c>
      <c r="G246" s="217">
        <f t="shared" si="28"/>
        <v>8.6961745226106623E-3</v>
      </c>
      <c r="H246" s="209">
        <f t="shared" si="25"/>
        <v>38.527531604974278</v>
      </c>
      <c r="I246" s="202">
        <f t="shared" ref="I246:I306" si="31">H246*0.22</f>
        <v>8.476056953094341</v>
      </c>
      <c r="J246" s="202">
        <v>16.157754270662892</v>
      </c>
      <c r="K246" s="202">
        <v>0.26355213244041892</v>
      </c>
      <c r="L246" s="136">
        <f t="shared" si="26"/>
        <v>63.42489496117193</v>
      </c>
      <c r="M246" s="143">
        <f t="shared" si="29"/>
        <v>2.8823470983872432E-2</v>
      </c>
    </row>
    <row r="247" spans="1:13" s="145" customFormat="1" x14ac:dyDescent="0.35">
      <c r="A247" s="9">
        <f t="shared" si="27"/>
        <v>242</v>
      </c>
      <c r="B247" s="138" t="s">
        <v>553</v>
      </c>
      <c r="C247" s="8">
        <f>димвенканали!C247</f>
        <v>1202.04</v>
      </c>
      <c r="D247" s="8">
        <f>димвенканали!D247</f>
        <v>0</v>
      </c>
      <c r="E247" s="8">
        <f>димвенканали!E247</f>
        <v>0</v>
      </c>
      <c r="F247" s="8">
        <f t="shared" si="30"/>
        <v>1202.04</v>
      </c>
      <c r="G247" s="217">
        <f t="shared" si="28"/>
        <v>4.750438373412341E-3</v>
      </c>
      <c r="H247" s="209">
        <f t="shared" si="25"/>
        <v>21.046342169566035</v>
      </c>
      <c r="I247" s="202">
        <f t="shared" si="31"/>
        <v>4.6301952773045274</v>
      </c>
      <c r="J247" s="202">
        <v>8.8264576240911534</v>
      </c>
      <c r="K247" s="202">
        <v>0.14396999049229758</v>
      </c>
      <c r="L247" s="136">
        <f t="shared" si="26"/>
        <v>34.646965061454011</v>
      </c>
      <c r="M247" s="143">
        <f t="shared" si="29"/>
        <v>2.8823470983872428E-2</v>
      </c>
    </row>
    <row r="248" spans="1:13" s="145" customFormat="1" x14ac:dyDescent="0.35">
      <c r="A248" s="9">
        <f t="shared" si="27"/>
        <v>243</v>
      </c>
      <c r="B248" s="138" t="s">
        <v>554</v>
      </c>
      <c r="C248" s="8">
        <f>димвенканали!C248</f>
        <v>1991.48</v>
      </c>
      <c r="D248" s="8">
        <f>димвенканали!D248</f>
        <v>74</v>
      </c>
      <c r="E248" s="8">
        <f>димвенканали!E248</f>
        <v>0</v>
      </c>
      <c r="F248" s="8">
        <f t="shared" si="30"/>
        <v>2065.48</v>
      </c>
      <c r="G248" s="217">
        <f t="shared" si="28"/>
        <v>8.1627362246811438E-3</v>
      </c>
      <c r="H248" s="209">
        <f t="shared" si="25"/>
        <v>36.164186569827336</v>
      </c>
      <c r="I248" s="202">
        <f t="shared" si="31"/>
        <v>7.9561210453620141</v>
      </c>
      <c r="J248" s="202">
        <v>15.166609841109945</v>
      </c>
      <c r="K248" s="202">
        <v>0.24738539146952748</v>
      </c>
      <c r="L248" s="136">
        <f t="shared" si="26"/>
        <v>59.534302847768821</v>
      </c>
      <c r="M248" s="143">
        <f t="shared" si="29"/>
        <v>2.8823470983872428E-2</v>
      </c>
    </row>
    <row r="249" spans="1:13" s="145" customFormat="1" x14ac:dyDescent="0.35">
      <c r="A249" s="9">
        <f t="shared" si="27"/>
        <v>244</v>
      </c>
      <c r="B249" s="138" t="s">
        <v>555</v>
      </c>
      <c r="C249" s="8">
        <f>димвенканали!C249</f>
        <v>179.2</v>
      </c>
      <c r="D249" s="8">
        <f>димвенканали!D249</f>
        <v>0</v>
      </c>
      <c r="E249" s="8">
        <f>димвенканали!E249</f>
        <v>0</v>
      </c>
      <c r="F249" s="8">
        <f t="shared" si="30"/>
        <v>179.2</v>
      </c>
      <c r="G249" s="217">
        <f t="shared" si="28"/>
        <v>7.0819486582434157E-4</v>
      </c>
      <c r="H249" s="209">
        <f t="shared" si="25"/>
        <v>3.1375865335481627</v>
      </c>
      <c r="I249" s="202">
        <f t="shared" si="31"/>
        <v>0.69026903738059586</v>
      </c>
      <c r="J249" s="202">
        <v>1.3158473979544232</v>
      </c>
      <c r="K249" s="202">
        <v>2.1463031426757616E-2</v>
      </c>
      <c r="L249" s="136">
        <f t="shared" si="26"/>
        <v>5.1651660003099398</v>
      </c>
      <c r="M249" s="143">
        <f t="shared" si="29"/>
        <v>2.8823470983872435E-2</v>
      </c>
    </row>
    <row r="250" spans="1:13" x14ac:dyDescent="0.35">
      <c r="A250" s="9">
        <f t="shared" si="27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32">C250+D250+E250</f>
        <v>885.79</v>
      </c>
      <c r="G250" s="217">
        <f t="shared" si="28"/>
        <v>3.5006246104829436E-3</v>
      </c>
      <c r="H250" s="209">
        <f t="shared" si="25"/>
        <v>15.509167274283632</v>
      </c>
      <c r="I250" s="202">
        <f t="shared" si="31"/>
        <v>3.412016800342399</v>
      </c>
      <c r="J250" s="202">
        <v>6.504265996841788</v>
      </c>
      <c r="K250" s="202">
        <v>0</v>
      </c>
      <c r="L250" s="10">
        <f t="shared" si="26"/>
        <v>25.425450071467818</v>
      </c>
      <c r="M250" s="11">
        <f t="shared" si="29"/>
        <v>2.8703699603142754E-2</v>
      </c>
    </row>
    <row r="251" spans="1:13" x14ac:dyDescent="0.35">
      <c r="A251" s="9">
        <f t="shared" si="27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32"/>
        <v>530.1</v>
      </c>
      <c r="G251" s="217">
        <f t="shared" si="28"/>
        <v>2.0949447453877425E-3</v>
      </c>
      <c r="H251" s="209">
        <f t="shared" si="25"/>
        <v>9.2814431999658531</v>
      </c>
      <c r="I251" s="202">
        <f t="shared" si="31"/>
        <v>2.0419175039924875</v>
      </c>
      <c r="J251" s="202">
        <v>3.8924704556676319</v>
      </c>
      <c r="K251" s="202">
        <v>0</v>
      </c>
      <c r="L251" s="10">
        <f t="shared" si="26"/>
        <v>15.215831159625971</v>
      </c>
      <c r="M251" s="11">
        <f t="shared" si="29"/>
        <v>2.8703699603142747E-2</v>
      </c>
    </row>
    <row r="252" spans="1:13" x14ac:dyDescent="0.35">
      <c r="A252" s="9">
        <f t="shared" si="27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32"/>
        <v>543.29999999999995</v>
      </c>
      <c r="G252" s="217">
        <f t="shared" si="28"/>
        <v>2.1471108850578389E-3</v>
      </c>
      <c r="H252" s="209">
        <f t="shared" si="25"/>
        <v>9.5125600651602493</v>
      </c>
      <c r="I252" s="202">
        <f t="shared" si="31"/>
        <v>2.092763214335255</v>
      </c>
      <c r="J252" s="202">
        <v>3.9893967148919534</v>
      </c>
      <c r="K252" s="202">
        <v>0</v>
      </c>
      <c r="L252" s="10">
        <f t="shared" si="26"/>
        <v>15.594719994387457</v>
      </c>
      <c r="M252" s="11">
        <f t="shared" si="29"/>
        <v>2.8703699603142754E-2</v>
      </c>
    </row>
    <row r="253" spans="1:13" x14ac:dyDescent="0.35">
      <c r="A253" s="9">
        <f t="shared" si="27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32"/>
        <v>453.6</v>
      </c>
      <c r="G253" s="217">
        <f t="shared" si="28"/>
        <v>1.7926182541178647E-3</v>
      </c>
      <c r="H253" s="209">
        <f t="shared" si="25"/>
        <v>7.9420159130437868</v>
      </c>
      <c r="I253" s="202">
        <f t="shared" si="31"/>
        <v>1.7472435008696332</v>
      </c>
      <c r="J253" s="202">
        <v>3.3307387260721337</v>
      </c>
      <c r="K253" s="202">
        <v>0</v>
      </c>
      <c r="L253" s="10">
        <f t="shared" si="26"/>
        <v>13.019998139985555</v>
      </c>
      <c r="M253" s="11">
        <f t="shared" si="29"/>
        <v>2.8703699603142757E-2</v>
      </c>
    </row>
    <row r="254" spans="1:13" x14ac:dyDescent="0.35">
      <c r="A254" s="9">
        <f t="shared" si="27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32"/>
        <v>442.1</v>
      </c>
      <c r="G254" s="217">
        <f t="shared" si="28"/>
        <v>1.7471704809204321E-3</v>
      </c>
      <c r="H254" s="209">
        <f t="shared" si="25"/>
        <v>7.7406640986698818</v>
      </c>
      <c r="I254" s="202">
        <f t="shared" si="31"/>
        <v>1.7029461017073739</v>
      </c>
      <c r="J254" s="202">
        <v>3.2462953941721566</v>
      </c>
      <c r="K254" s="202">
        <v>0</v>
      </c>
      <c r="L254" s="10">
        <f t="shared" si="26"/>
        <v>12.689905594549412</v>
      </c>
      <c r="M254" s="11">
        <f t="shared" si="29"/>
        <v>2.8703699603142754E-2</v>
      </c>
    </row>
    <row r="255" spans="1:13" x14ac:dyDescent="0.35">
      <c r="A255" s="9">
        <f t="shared" si="27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32"/>
        <v>560.20000000000005</v>
      </c>
      <c r="G255" s="217">
        <f t="shared" si="28"/>
        <v>2.2138993517566751E-3</v>
      </c>
      <c r="H255" s="209">
        <f t="shared" si="25"/>
        <v>9.8084596880227721</v>
      </c>
      <c r="I255" s="202">
        <f t="shared" si="31"/>
        <v>2.15786113136501</v>
      </c>
      <c r="J255" s="202">
        <v>4.1134916982927896</v>
      </c>
      <c r="K255" s="202">
        <v>0</v>
      </c>
      <c r="L255" s="10">
        <f t="shared" si="26"/>
        <v>16.079812517680573</v>
      </c>
      <c r="M255" s="11">
        <f t="shared" si="29"/>
        <v>2.8703699603142754E-2</v>
      </c>
    </row>
    <row r="256" spans="1:13" x14ac:dyDescent="0.35">
      <c r="A256" s="9">
        <f t="shared" si="27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32"/>
        <v>831.1</v>
      </c>
      <c r="G256" s="217">
        <f t="shared" si="28"/>
        <v>3.2844908090770663E-3</v>
      </c>
      <c r="H256" s="209">
        <f t="shared" si="25"/>
        <v>14.551608080535033</v>
      </c>
      <c r="I256" s="202">
        <f t="shared" si="31"/>
        <v>3.2013537777177072</v>
      </c>
      <c r="J256" s="202">
        <v>6.1026828819192023</v>
      </c>
      <c r="K256" s="202">
        <v>0</v>
      </c>
      <c r="L256" s="10">
        <f t="shared" si="26"/>
        <v>23.85564474017194</v>
      </c>
      <c r="M256" s="11">
        <f t="shared" si="29"/>
        <v>2.870369960314275E-2</v>
      </c>
    </row>
    <row r="257" spans="1:13" x14ac:dyDescent="0.35">
      <c r="A257" s="9">
        <f t="shared" si="27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32"/>
        <v>778.5</v>
      </c>
      <c r="G257" s="217">
        <f t="shared" si="28"/>
        <v>3.0766166464522874E-3</v>
      </c>
      <c r="H257" s="209">
        <f t="shared" si="25"/>
        <v>13.630642390442214</v>
      </c>
      <c r="I257" s="202">
        <f t="shared" si="31"/>
        <v>2.9987413258972868</v>
      </c>
      <c r="J257" s="202">
        <v>5.7164464247071347</v>
      </c>
      <c r="K257" s="202">
        <v>0</v>
      </c>
      <c r="L257" s="10">
        <f t="shared" si="26"/>
        <v>22.345830141046633</v>
      </c>
      <c r="M257" s="11">
        <f t="shared" si="29"/>
        <v>2.8703699603142754E-2</v>
      </c>
    </row>
    <row r="258" spans="1:13" x14ac:dyDescent="0.35">
      <c r="A258" s="9">
        <f t="shared" si="27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32"/>
        <v>791.9</v>
      </c>
      <c r="G258" s="217">
        <f t="shared" si="28"/>
        <v>3.1295731821779915E-3</v>
      </c>
      <c r="H258" s="209">
        <f t="shared" si="25"/>
        <v>13.865261026321372</v>
      </c>
      <c r="I258" s="202">
        <f t="shared" si="31"/>
        <v>3.0503574257907018</v>
      </c>
      <c r="J258" s="202">
        <v>5.814841263616672</v>
      </c>
      <c r="K258" s="202">
        <v>0</v>
      </c>
      <c r="L258" s="10">
        <f t="shared" si="26"/>
        <v>22.730459715728745</v>
      </c>
      <c r="M258" s="11">
        <f t="shared" si="29"/>
        <v>2.8703699603142754E-2</v>
      </c>
    </row>
    <row r="259" spans="1:13" x14ac:dyDescent="0.35">
      <c r="A259" s="9">
        <f t="shared" si="27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32"/>
        <v>397</v>
      </c>
      <c r="G259" s="217">
        <f t="shared" si="28"/>
        <v>1.5689361703809352E-3</v>
      </c>
      <c r="H259" s="209">
        <f t="shared" ref="H259:H322" si="33">G259*$N$2</f>
        <v>6.9510148092556951</v>
      </c>
      <c r="I259" s="202">
        <f t="shared" si="31"/>
        <v>1.529223258036253</v>
      </c>
      <c r="J259" s="202">
        <v>2.9151306751557255</v>
      </c>
      <c r="K259" s="202">
        <v>0</v>
      </c>
      <c r="L259" s="10">
        <f t="shared" ref="L259:L322" si="34">H259+I259+J259+K259</f>
        <v>11.395368742447673</v>
      </c>
      <c r="M259" s="11">
        <f t="shared" si="29"/>
        <v>2.8703699603142754E-2</v>
      </c>
    </row>
    <row r="260" spans="1:13" x14ac:dyDescent="0.35">
      <c r="A260" s="9">
        <f t="shared" si="27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32"/>
        <v>442.3</v>
      </c>
      <c r="G260" s="217">
        <f t="shared" si="28"/>
        <v>1.7479608769760395E-3</v>
      </c>
      <c r="H260" s="209">
        <f t="shared" si="33"/>
        <v>7.7441658693546449</v>
      </c>
      <c r="I260" s="202">
        <f t="shared" si="31"/>
        <v>1.7037164912580218</v>
      </c>
      <c r="J260" s="202">
        <v>3.2477639738573738</v>
      </c>
      <c r="K260" s="202">
        <v>0</v>
      </c>
      <c r="L260" s="10">
        <f t="shared" si="34"/>
        <v>12.695646334470041</v>
      </c>
      <c r="M260" s="11">
        <f t="shared" si="29"/>
        <v>2.8703699603142754E-2</v>
      </c>
    </row>
    <row r="261" spans="1:13" x14ac:dyDescent="0.35">
      <c r="A261" s="9">
        <f t="shared" si="27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32"/>
        <v>484.7</v>
      </c>
      <c r="G261" s="217">
        <f t="shared" si="28"/>
        <v>1.9155248407648345E-3</v>
      </c>
      <c r="H261" s="209">
        <f t="shared" si="33"/>
        <v>8.4865412545245213</v>
      </c>
      <c r="I261" s="202">
        <f t="shared" si="31"/>
        <v>1.8670390759953948</v>
      </c>
      <c r="J261" s="202">
        <v>3.5591028671233755</v>
      </c>
      <c r="K261" s="202">
        <v>0</v>
      </c>
      <c r="L261" s="10">
        <f t="shared" si="34"/>
        <v>13.912683197643291</v>
      </c>
      <c r="M261" s="11">
        <f t="shared" si="29"/>
        <v>2.870369960314275E-2</v>
      </c>
    </row>
    <row r="262" spans="1:13" x14ac:dyDescent="0.35">
      <c r="A262" s="9">
        <f t="shared" si="27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32"/>
        <v>554.70000000000005</v>
      </c>
      <c r="G262" s="217">
        <f t="shared" si="28"/>
        <v>2.1921634602274681E-3</v>
      </c>
      <c r="H262" s="209">
        <f t="shared" si="33"/>
        <v>9.7121609941917733</v>
      </c>
      <c r="I262" s="202">
        <f t="shared" si="31"/>
        <v>2.1366754187221901</v>
      </c>
      <c r="J262" s="202">
        <v>4.0731057569493228</v>
      </c>
      <c r="K262" s="202">
        <v>0</v>
      </c>
      <c r="L262" s="10">
        <f t="shared" si="34"/>
        <v>15.921942169863286</v>
      </c>
      <c r="M262" s="11">
        <f t="shared" si="29"/>
        <v>2.870369960314275E-2</v>
      </c>
    </row>
    <row r="263" spans="1:13" x14ac:dyDescent="0.35">
      <c r="A263" s="9">
        <f t="shared" ref="A263:A326" si="35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32"/>
        <v>380.3</v>
      </c>
      <c r="G263" s="217">
        <f t="shared" ref="G263:G326" si="36">1/253037.7*F263</f>
        <v>1.5029380997377071E-3</v>
      </c>
      <c r="H263" s="209">
        <f t="shared" si="33"/>
        <v>6.6586169570779372</v>
      </c>
      <c r="I263" s="202">
        <f t="shared" si="31"/>
        <v>1.4648957305571462</v>
      </c>
      <c r="J263" s="202">
        <v>2.7925042714401069</v>
      </c>
      <c r="K263" s="202">
        <v>0</v>
      </c>
      <c r="L263" s="10">
        <f t="shared" si="34"/>
        <v>10.91601695907519</v>
      </c>
      <c r="M263" s="11">
        <f t="shared" si="29"/>
        <v>2.8703699603142754E-2</v>
      </c>
    </row>
    <row r="264" spans="1:13" x14ac:dyDescent="0.35">
      <c r="A264" s="9">
        <f t="shared" si="35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32"/>
        <v>372</v>
      </c>
      <c r="G264" s="217">
        <f t="shared" si="36"/>
        <v>1.4701366634299949E-3</v>
      </c>
      <c r="H264" s="209">
        <f t="shared" si="33"/>
        <v>6.5132934736602488</v>
      </c>
      <c r="I264" s="202">
        <f t="shared" si="31"/>
        <v>1.4329245642052548</v>
      </c>
      <c r="J264" s="202">
        <v>2.7315582145036017</v>
      </c>
      <c r="K264" s="202">
        <v>0</v>
      </c>
      <c r="L264" s="10">
        <f t="shared" si="34"/>
        <v>10.677776252369105</v>
      </c>
      <c r="M264" s="11">
        <f t="shared" si="29"/>
        <v>2.8703699603142754E-2</v>
      </c>
    </row>
    <row r="265" spans="1:13" x14ac:dyDescent="0.35">
      <c r="A265" s="9">
        <f t="shared" si="35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32"/>
        <v>367.70000000000005</v>
      </c>
      <c r="G265" s="217">
        <f t="shared" si="36"/>
        <v>1.4531431482344332E-3</v>
      </c>
      <c r="H265" s="209">
        <f t="shared" si="33"/>
        <v>6.4380054039378329</v>
      </c>
      <c r="I265" s="202">
        <f t="shared" si="31"/>
        <v>1.4163611888663232</v>
      </c>
      <c r="J265" s="202">
        <v>2.6999837512714366</v>
      </c>
      <c r="K265" s="202">
        <v>0</v>
      </c>
      <c r="L265" s="10">
        <f t="shared" si="34"/>
        <v>10.554350344075594</v>
      </c>
      <c r="M265" s="11">
        <f t="shared" si="29"/>
        <v>2.8703699603142761E-2</v>
      </c>
    </row>
    <row r="266" spans="1:13" x14ac:dyDescent="0.35">
      <c r="A266" s="9">
        <f t="shared" si="35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32"/>
        <v>246.5</v>
      </c>
      <c r="G266" s="217">
        <f t="shared" si="36"/>
        <v>9.7416313853627339E-4</v>
      </c>
      <c r="H266" s="209">
        <f t="shared" si="33"/>
        <v>4.3159323689711053</v>
      </c>
      <c r="I266" s="202">
        <f t="shared" si="31"/>
        <v>0.94950512117364316</v>
      </c>
      <c r="J266" s="202">
        <v>1.8100244620299402</v>
      </c>
      <c r="K266" s="202">
        <v>0</v>
      </c>
      <c r="L266" s="10">
        <f t="shared" si="34"/>
        <v>7.0754619521746882</v>
      </c>
      <c r="M266" s="11">
        <f t="shared" si="29"/>
        <v>2.870369960314275E-2</v>
      </c>
    </row>
    <row r="267" spans="1:13" x14ac:dyDescent="0.35">
      <c r="A267" s="9">
        <f t="shared" si="35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32"/>
        <v>255.7</v>
      </c>
      <c r="G267" s="217">
        <f t="shared" si="36"/>
        <v>1.0105213570942195E-3</v>
      </c>
      <c r="H267" s="209">
        <f t="shared" si="33"/>
        <v>4.4770138204702299</v>
      </c>
      <c r="I267" s="202">
        <f t="shared" si="31"/>
        <v>0.98494304050345061</v>
      </c>
      <c r="J267" s="202">
        <v>1.8775791275499218</v>
      </c>
      <c r="K267" s="202">
        <v>0</v>
      </c>
      <c r="L267" s="10">
        <f t="shared" si="34"/>
        <v>7.3395359885236022</v>
      </c>
      <c r="M267" s="11">
        <f t="shared" si="29"/>
        <v>2.8703699603142754E-2</v>
      </c>
    </row>
    <row r="268" spans="1:13" x14ac:dyDescent="0.35">
      <c r="A268" s="9">
        <f t="shared" si="35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32"/>
        <v>460.8</v>
      </c>
      <c r="G268" s="217">
        <f t="shared" si="36"/>
        <v>1.8210725121197355E-3</v>
      </c>
      <c r="H268" s="209">
        <f t="shared" si="33"/>
        <v>8.0680796576952751</v>
      </c>
      <c r="I268" s="202">
        <f t="shared" si="31"/>
        <v>1.7749775246929604</v>
      </c>
      <c r="J268" s="202">
        <v>3.3836075947399453</v>
      </c>
      <c r="K268" s="202">
        <v>0</v>
      </c>
      <c r="L268" s="10">
        <f t="shared" si="34"/>
        <v>13.226664777128182</v>
      </c>
      <c r="M268" s="11">
        <f t="shared" si="29"/>
        <v>2.8703699603142754E-2</v>
      </c>
    </row>
    <row r="269" spans="1:13" x14ac:dyDescent="0.35">
      <c r="A269" s="9">
        <f t="shared" si="35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32"/>
        <v>473.6</v>
      </c>
      <c r="G269" s="217">
        <f t="shared" si="36"/>
        <v>1.871657859678617E-3</v>
      </c>
      <c r="H269" s="209">
        <f t="shared" si="33"/>
        <v>8.2921929815201434</v>
      </c>
      <c r="I269" s="202">
        <f t="shared" si="31"/>
        <v>1.8242824559344315</v>
      </c>
      <c r="J269" s="202">
        <v>3.4775966945938328</v>
      </c>
      <c r="K269" s="202">
        <v>0</v>
      </c>
      <c r="L269" s="10">
        <f t="shared" si="34"/>
        <v>13.594072132048408</v>
      </c>
      <c r="M269" s="11">
        <f t="shared" si="29"/>
        <v>2.8703699603142754E-2</v>
      </c>
    </row>
    <row r="270" spans="1:13" x14ac:dyDescent="0.35">
      <c r="A270" s="9">
        <f t="shared" si="35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32"/>
        <v>500.2</v>
      </c>
      <c r="G270" s="217">
        <f t="shared" si="36"/>
        <v>1.9767805350744175E-3</v>
      </c>
      <c r="H270" s="209">
        <f t="shared" si="33"/>
        <v>8.757928482593698</v>
      </c>
      <c r="I270" s="202">
        <f t="shared" si="31"/>
        <v>1.9267442661706136</v>
      </c>
      <c r="J270" s="202">
        <v>3.6729177927276919</v>
      </c>
      <c r="K270" s="202">
        <v>0</v>
      </c>
      <c r="L270" s="10">
        <f t="shared" si="34"/>
        <v>14.357590541492003</v>
      </c>
      <c r="M270" s="11">
        <f t="shared" si="29"/>
        <v>2.870369960314275E-2</v>
      </c>
    </row>
    <row r="271" spans="1:13" x14ac:dyDescent="0.35">
      <c r="A271" s="9">
        <f t="shared" si="35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32"/>
        <v>640.4</v>
      </c>
      <c r="G271" s="217">
        <f t="shared" si="36"/>
        <v>2.5308481700552919E-3</v>
      </c>
      <c r="H271" s="209">
        <f t="shared" si="33"/>
        <v>11.212669732612964</v>
      </c>
      <c r="I271" s="202">
        <f t="shared" si="31"/>
        <v>2.466787341174852</v>
      </c>
      <c r="J271" s="202">
        <v>4.7023921520648022</v>
      </c>
      <c r="K271" s="202">
        <v>0</v>
      </c>
      <c r="L271" s="10">
        <f t="shared" si="34"/>
        <v>18.381849225852619</v>
      </c>
      <c r="M271" s="11">
        <f t="shared" si="29"/>
        <v>2.8703699603142754E-2</v>
      </c>
    </row>
    <row r="272" spans="1:13" x14ac:dyDescent="0.35">
      <c r="A272" s="9">
        <f t="shared" si="35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32"/>
        <v>525.6</v>
      </c>
      <c r="G272" s="217">
        <f t="shared" si="36"/>
        <v>2.0771608341365734E-3</v>
      </c>
      <c r="H272" s="209">
        <f t="shared" si="33"/>
        <v>9.2026533595586741</v>
      </c>
      <c r="I272" s="202">
        <f t="shared" si="31"/>
        <v>2.0245837391029085</v>
      </c>
      <c r="J272" s="202">
        <v>3.8594274127502506</v>
      </c>
      <c r="K272" s="202">
        <v>0</v>
      </c>
      <c r="L272" s="10">
        <f t="shared" si="34"/>
        <v>15.086664511411833</v>
      </c>
      <c r="M272" s="11">
        <f t="shared" si="29"/>
        <v>2.8703699603142754E-2</v>
      </c>
    </row>
    <row r="273" spans="1:13" x14ac:dyDescent="0.35">
      <c r="A273" s="9">
        <f t="shared" si="35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32"/>
        <v>631.6</v>
      </c>
      <c r="G273" s="217">
        <f t="shared" si="36"/>
        <v>2.496070743608561E-3</v>
      </c>
      <c r="H273" s="209">
        <f t="shared" si="33"/>
        <v>11.058591822483368</v>
      </c>
      <c r="I273" s="202">
        <f t="shared" si="31"/>
        <v>2.4328902009463409</v>
      </c>
      <c r="J273" s="202">
        <v>4.6377746459152549</v>
      </c>
      <c r="K273" s="202">
        <v>0</v>
      </c>
      <c r="L273" s="10">
        <f t="shared" si="34"/>
        <v>18.129256669344965</v>
      </c>
      <c r="M273" s="11">
        <f t="shared" si="29"/>
        <v>2.8703699603142757E-2</v>
      </c>
    </row>
    <row r="274" spans="1:13" x14ac:dyDescent="0.35">
      <c r="A274" s="9">
        <f t="shared" si="35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32"/>
        <v>508.9</v>
      </c>
      <c r="G274" s="217">
        <f t="shared" si="36"/>
        <v>2.0111627634933449E-3</v>
      </c>
      <c r="H274" s="209">
        <f t="shared" si="33"/>
        <v>8.9102555073809135</v>
      </c>
      <c r="I274" s="202">
        <f t="shared" si="31"/>
        <v>1.9602562116238009</v>
      </c>
      <c r="J274" s="202">
        <v>3.7368010090346311</v>
      </c>
      <c r="K274" s="202">
        <v>0</v>
      </c>
      <c r="L274" s="10">
        <f t="shared" si="34"/>
        <v>14.607312728039345</v>
      </c>
      <c r="M274" s="11">
        <f t="shared" si="29"/>
        <v>2.870369960314275E-2</v>
      </c>
    </row>
    <row r="275" spans="1:13" x14ac:dyDescent="0.35">
      <c r="A275" s="9">
        <f t="shared" si="35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32"/>
        <v>574.5</v>
      </c>
      <c r="G275" s="217">
        <f t="shared" si="36"/>
        <v>2.270412669732613E-3</v>
      </c>
      <c r="H275" s="209">
        <f t="shared" si="33"/>
        <v>10.058836291983368</v>
      </c>
      <c r="I275" s="202">
        <f t="shared" si="31"/>
        <v>2.212943984236341</v>
      </c>
      <c r="J275" s="202">
        <v>4.2184951457858046</v>
      </c>
      <c r="K275" s="202">
        <v>0</v>
      </c>
      <c r="L275" s="10">
        <f t="shared" si="34"/>
        <v>16.490275422005514</v>
      </c>
      <c r="M275" s="11">
        <f t="shared" si="29"/>
        <v>2.8703699603142757E-2</v>
      </c>
    </row>
    <row r="276" spans="1:13" x14ac:dyDescent="0.35">
      <c r="A276" s="9">
        <f t="shared" si="35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32"/>
        <v>944.72</v>
      </c>
      <c r="G276" s="217">
        <f t="shared" si="36"/>
        <v>3.7335148082677009E-3</v>
      </c>
      <c r="H276" s="209">
        <f t="shared" si="33"/>
        <v>16.54096400654922</v>
      </c>
      <c r="I276" s="202">
        <f t="shared" si="31"/>
        <v>3.6390120814408284</v>
      </c>
      <c r="J276" s="202">
        <v>6.936983001090975</v>
      </c>
      <c r="K276" s="202">
        <v>0</v>
      </c>
      <c r="L276" s="10">
        <f t="shared" si="34"/>
        <v>27.116959089081025</v>
      </c>
      <c r="M276" s="11">
        <f t="shared" si="29"/>
        <v>2.8703699603142757E-2</v>
      </c>
    </row>
    <row r="277" spans="1:13" x14ac:dyDescent="0.35">
      <c r="A277" s="9">
        <f t="shared" si="35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32"/>
        <v>476.5</v>
      </c>
      <c r="G277" s="217">
        <f t="shared" si="36"/>
        <v>1.8831186024849261E-3</v>
      </c>
      <c r="H277" s="209">
        <f t="shared" si="33"/>
        <v>8.3429686564492158</v>
      </c>
      <c r="I277" s="202">
        <f t="shared" si="31"/>
        <v>1.8354531044188276</v>
      </c>
      <c r="J277" s="202">
        <v>3.4988911000294789</v>
      </c>
      <c r="K277" s="202">
        <v>0</v>
      </c>
      <c r="L277" s="10">
        <f t="shared" si="34"/>
        <v>13.677312860897523</v>
      </c>
      <c r="M277" s="11">
        <f t="shared" si="29"/>
        <v>2.8703699603142754E-2</v>
      </c>
    </row>
    <row r="278" spans="1:13" x14ac:dyDescent="0.35">
      <c r="A278" s="9">
        <f t="shared" si="35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32"/>
        <v>561.4</v>
      </c>
      <c r="G278" s="217">
        <f t="shared" si="36"/>
        <v>2.2186417280903202E-3</v>
      </c>
      <c r="H278" s="209">
        <f t="shared" si="33"/>
        <v>9.8294703121313542</v>
      </c>
      <c r="I278" s="202">
        <f t="shared" si="31"/>
        <v>2.1624834686688978</v>
      </c>
      <c r="J278" s="202">
        <v>4.1223031764040909</v>
      </c>
      <c r="K278" s="202">
        <v>0</v>
      </c>
      <c r="L278" s="10">
        <f t="shared" si="34"/>
        <v>16.114256957204343</v>
      </c>
      <c r="M278" s="11">
        <f t="shared" si="29"/>
        <v>2.8703699603142757E-2</v>
      </c>
    </row>
    <row r="279" spans="1:13" x14ac:dyDescent="0.35">
      <c r="A279" s="9">
        <f t="shared" si="35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32"/>
        <v>756.1</v>
      </c>
      <c r="G279" s="217">
        <f t="shared" si="36"/>
        <v>2.9880922882242447E-3</v>
      </c>
      <c r="H279" s="209">
        <f t="shared" si="33"/>
        <v>13.238444073748692</v>
      </c>
      <c r="I279" s="202">
        <f t="shared" si="31"/>
        <v>2.9124576962247124</v>
      </c>
      <c r="J279" s="202">
        <v>5.5519654999628312</v>
      </c>
      <c r="K279" s="202">
        <v>0</v>
      </c>
      <c r="L279" s="10">
        <f t="shared" si="34"/>
        <v>21.702867269936235</v>
      </c>
      <c r="M279" s="11">
        <f t="shared" si="29"/>
        <v>2.870369960314275E-2</v>
      </c>
    </row>
    <row r="280" spans="1:13" x14ac:dyDescent="0.35">
      <c r="A280" s="9">
        <f t="shared" si="35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32"/>
        <v>642.6</v>
      </c>
      <c r="G280" s="217">
        <f t="shared" si="36"/>
        <v>2.5395425266669749E-3</v>
      </c>
      <c r="H280" s="209">
        <f t="shared" si="33"/>
        <v>11.251189210145364</v>
      </c>
      <c r="I280" s="202">
        <f t="shared" si="31"/>
        <v>2.4752616262319802</v>
      </c>
      <c r="J280" s="202">
        <v>4.7185465286021895</v>
      </c>
      <c r="K280" s="202">
        <v>0</v>
      </c>
      <c r="L280" s="10">
        <f t="shared" si="34"/>
        <v>18.444997364979535</v>
      </c>
      <c r="M280" s="11">
        <f t="shared" ref="M280:M343" si="37">L280/F280</f>
        <v>2.8703699603142757E-2</v>
      </c>
    </row>
    <row r="281" spans="1:13" x14ac:dyDescent="0.35">
      <c r="A281" s="9">
        <f t="shared" si="35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32"/>
        <v>631.4</v>
      </c>
      <c r="G281" s="217">
        <f t="shared" si="36"/>
        <v>2.4952803475529533E-3</v>
      </c>
      <c r="H281" s="209">
        <f t="shared" si="33"/>
        <v>11.055090051798604</v>
      </c>
      <c r="I281" s="202">
        <f t="shared" si="31"/>
        <v>2.432119811395693</v>
      </c>
      <c r="J281" s="202">
        <v>4.6363060662300377</v>
      </c>
      <c r="K281" s="202">
        <v>0</v>
      </c>
      <c r="L281" s="10">
        <f t="shared" si="34"/>
        <v>18.123515929424336</v>
      </c>
      <c r="M281" s="11">
        <f t="shared" si="37"/>
        <v>2.8703699603142757E-2</v>
      </c>
    </row>
    <row r="282" spans="1:13" x14ac:dyDescent="0.35">
      <c r="A282" s="9">
        <f t="shared" si="35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32"/>
        <v>461.4</v>
      </c>
      <c r="G282" s="217">
        <f t="shared" si="36"/>
        <v>1.823443700286558E-3</v>
      </c>
      <c r="H282" s="209">
        <f t="shared" si="33"/>
        <v>8.0785849697495653</v>
      </c>
      <c r="I282" s="202">
        <f t="shared" si="31"/>
        <v>1.7772886933449044</v>
      </c>
      <c r="J282" s="202">
        <v>3.388013333795596</v>
      </c>
      <c r="K282" s="202">
        <v>0</v>
      </c>
      <c r="L282" s="10">
        <f t="shared" si="34"/>
        <v>13.243886996890065</v>
      </c>
      <c r="M282" s="11">
        <f t="shared" si="37"/>
        <v>2.8703699603142754E-2</v>
      </c>
    </row>
    <row r="283" spans="1:13" x14ac:dyDescent="0.35">
      <c r="A283" s="9">
        <f t="shared" si="35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32"/>
        <v>515.79999999999995</v>
      </c>
      <c r="G283" s="217">
        <f t="shared" si="36"/>
        <v>2.0384314274118046E-3</v>
      </c>
      <c r="H283" s="209">
        <f t="shared" si="33"/>
        <v>9.0310665960052585</v>
      </c>
      <c r="I283" s="202">
        <f t="shared" si="31"/>
        <v>1.986834651121157</v>
      </c>
      <c r="J283" s="202">
        <v>3.7874670081746169</v>
      </c>
      <c r="K283" s="202">
        <v>0</v>
      </c>
      <c r="L283" s="10">
        <f t="shared" si="34"/>
        <v>14.805368255301033</v>
      </c>
      <c r="M283" s="11">
        <f t="shared" si="37"/>
        <v>2.8703699603142757E-2</v>
      </c>
    </row>
    <row r="284" spans="1:13" x14ac:dyDescent="0.35">
      <c r="A284" s="9">
        <f t="shared" si="35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32"/>
        <v>604.9</v>
      </c>
      <c r="G284" s="217">
        <f t="shared" si="36"/>
        <v>2.3905528701849564E-3</v>
      </c>
      <c r="H284" s="209">
        <f t="shared" si="33"/>
        <v>10.59110543606743</v>
      </c>
      <c r="I284" s="202">
        <f t="shared" si="31"/>
        <v>2.3300431959348344</v>
      </c>
      <c r="J284" s="202">
        <v>4.4417192579387867</v>
      </c>
      <c r="K284" s="202">
        <v>0</v>
      </c>
      <c r="L284" s="10">
        <f t="shared" si="34"/>
        <v>17.36286788994105</v>
      </c>
      <c r="M284" s="11">
        <f t="shared" si="37"/>
        <v>2.8703699603142754E-2</v>
      </c>
    </row>
    <row r="285" spans="1:13" x14ac:dyDescent="0.35">
      <c r="A285" s="9">
        <f t="shared" si="35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32"/>
        <v>571.70000000000005</v>
      </c>
      <c r="G285" s="217">
        <f t="shared" si="36"/>
        <v>2.2593471249541079E-3</v>
      </c>
      <c r="H285" s="209">
        <f t="shared" si="33"/>
        <v>10.009811502396678</v>
      </c>
      <c r="I285" s="202">
        <f t="shared" si="31"/>
        <v>2.2021585305272691</v>
      </c>
      <c r="J285" s="202">
        <v>4.1979350301927667</v>
      </c>
      <c r="K285" s="202">
        <v>0</v>
      </c>
      <c r="L285" s="10">
        <f t="shared" si="34"/>
        <v>16.409905063116714</v>
      </c>
      <c r="M285" s="11">
        <f t="shared" si="37"/>
        <v>2.8703699603142754E-2</v>
      </c>
    </row>
    <row r="286" spans="1:13" x14ac:dyDescent="0.35">
      <c r="A286" s="9">
        <f t="shared" si="35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32"/>
        <v>522.5</v>
      </c>
      <c r="G286" s="217">
        <f t="shared" si="36"/>
        <v>2.0649096952746566E-3</v>
      </c>
      <c r="H286" s="209">
        <f t="shared" si="33"/>
        <v>9.1483759139448377</v>
      </c>
      <c r="I286" s="202">
        <f t="shared" si="31"/>
        <v>2.0126427010678642</v>
      </c>
      <c r="J286" s="202">
        <v>3.8366644276293864</v>
      </c>
      <c r="K286" s="202">
        <v>0</v>
      </c>
      <c r="L286" s="10">
        <f t="shared" si="34"/>
        <v>14.997683042642089</v>
      </c>
      <c r="M286" s="11">
        <f t="shared" si="37"/>
        <v>2.8703699603142754E-2</v>
      </c>
    </row>
    <row r="287" spans="1:13" x14ac:dyDescent="0.35">
      <c r="A287" s="9">
        <f t="shared" si="35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32"/>
        <v>324.7</v>
      </c>
      <c r="G287" s="217">
        <f t="shared" si="36"/>
        <v>1.2832079962788153E-3</v>
      </c>
      <c r="H287" s="209">
        <f t="shared" si="33"/>
        <v>5.6851247067136628</v>
      </c>
      <c r="I287" s="202">
        <f t="shared" si="31"/>
        <v>1.2507274354770057</v>
      </c>
      <c r="J287" s="202">
        <v>2.3842391189497838</v>
      </c>
      <c r="K287" s="202">
        <v>0</v>
      </c>
      <c r="L287" s="10">
        <f t="shared" si="34"/>
        <v>9.3200912611404529</v>
      </c>
      <c r="M287" s="11">
        <f t="shared" si="37"/>
        <v>2.8703699603142757E-2</v>
      </c>
    </row>
    <row r="288" spans="1:13" x14ac:dyDescent="0.35">
      <c r="A288" s="9">
        <f t="shared" si="35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32"/>
        <v>519.5</v>
      </c>
      <c r="G288" s="217">
        <f t="shared" si="36"/>
        <v>2.0530537544405439E-3</v>
      </c>
      <c r="H288" s="209">
        <f t="shared" si="33"/>
        <v>9.0958493536733851</v>
      </c>
      <c r="I288" s="202">
        <f t="shared" si="31"/>
        <v>2.0010868578081449</v>
      </c>
      <c r="J288" s="202">
        <v>3.8146357323511322</v>
      </c>
      <c r="K288" s="202">
        <v>0</v>
      </c>
      <c r="L288" s="10">
        <f t="shared" si="34"/>
        <v>14.911571943832662</v>
      </c>
      <c r="M288" s="11">
        <f t="shared" si="37"/>
        <v>2.8703699603142757E-2</v>
      </c>
    </row>
    <row r="289" spans="1:13" x14ac:dyDescent="0.35">
      <c r="A289" s="9">
        <f t="shared" si="35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32"/>
        <v>221.7</v>
      </c>
      <c r="G289" s="217">
        <f t="shared" si="36"/>
        <v>8.761540276409404E-4</v>
      </c>
      <c r="H289" s="209">
        <f t="shared" si="33"/>
        <v>3.8817128040604221</v>
      </c>
      <c r="I289" s="202">
        <f t="shared" si="31"/>
        <v>0.85397681689329286</v>
      </c>
      <c r="J289" s="202">
        <v>1.6279205810630337</v>
      </c>
      <c r="K289" s="202">
        <v>0</v>
      </c>
      <c r="L289" s="10">
        <f t="shared" si="34"/>
        <v>6.3636102020167487</v>
      </c>
      <c r="M289" s="11">
        <f t="shared" si="37"/>
        <v>2.8703699603142757E-2</v>
      </c>
    </row>
    <row r="290" spans="1:13" x14ac:dyDescent="0.35">
      <c r="A290" s="9">
        <f t="shared" si="35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32"/>
        <v>312.5</v>
      </c>
      <c r="G290" s="217">
        <f t="shared" si="36"/>
        <v>1.2349938368867563E-3</v>
      </c>
      <c r="H290" s="209">
        <f t="shared" si="33"/>
        <v>5.4715166949430847</v>
      </c>
      <c r="I290" s="202">
        <f t="shared" si="31"/>
        <v>1.2037336728874786</v>
      </c>
      <c r="J290" s="202">
        <v>2.294655758151547</v>
      </c>
      <c r="K290" s="202">
        <v>0</v>
      </c>
      <c r="L290" s="10">
        <f t="shared" si="34"/>
        <v>8.96990612598211</v>
      </c>
      <c r="M290" s="11">
        <f t="shared" si="37"/>
        <v>2.8703699603142754E-2</v>
      </c>
    </row>
    <row r="291" spans="1:13" x14ac:dyDescent="0.35">
      <c r="A291" s="9">
        <f t="shared" si="35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32"/>
        <v>644.1</v>
      </c>
      <c r="G291" s="217">
        <f t="shared" si="36"/>
        <v>2.5454704970840313E-3</v>
      </c>
      <c r="H291" s="209">
        <f t="shared" si="33"/>
        <v>11.277452490281091</v>
      </c>
      <c r="I291" s="202">
        <f t="shared" si="31"/>
        <v>2.4810395478618399</v>
      </c>
      <c r="J291" s="202">
        <v>4.7295608762413162</v>
      </c>
      <c r="K291" s="202">
        <v>0</v>
      </c>
      <c r="L291" s="10">
        <f t="shared" si="34"/>
        <v>18.488052914384248</v>
      </c>
      <c r="M291" s="11">
        <f t="shared" si="37"/>
        <v>2.8703699603142754E-2</v>
      </c>
    </row>
    <row r="292" spans="1:13" x14ac:dyDescent="0.35">
      <c r="A292" s="9">
        <f t="shared" si="35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32"/>
        <v>451.9</v>
      </c>
      <c r="G292" s="217">
        <f t="shared" si="36"/>
        <v>1.7858998876452005E-3</v>
      </c>
      <c r="H292" s="209">
        <f t="shared" si="33"/>
        <v>7.9122508622232957</v>
      </c>
      <c r="I292" s="202">
        <f t="shared" si="31"/>
        <v>1.740695189689125</v>
      </c>
      <c r="J292" s="202">
        <v>3.3182557987477894</v>
      </c>
      <c r="K292" s="202">
        <v>0</v>
      </c>
      <c r="L292" s="10">
        <f t="shared" si="34"/>
        <v>12.971201850660211</v>
      </c>
      <c r="M292" s="11">
        <f t="shared" si="37"/>
        <v>2.8703699603142757E-2</v>
      </c>
    </row>
    <row r="293" spans="1:13" x14ac:dyDescent="0.35">
      <c r="A293" s="9">
        <f t="shared" si="35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32"/>
        <v>556.5</v>
      </c>
      <c r="G293" s="217">
        <f t="shared" si="36"/>
        <v>2.1992770247279358E-3</v>
      </c>
      <c r="H293" s="209">
        <f t="shared" si="33"/>
        <v>9.7436769303546455</v>
      </c>
      <c r="I293" s="202">
        <f t="shared" si="31"/>
        <v>2.1436089246780221</v>
      </c>
      <c r="J293" s="202">
        <v>4.0863229741162748</v>
      </c>
      <c r="K293" s="202">
        <v>0</v>
      </c>
      <c r="L293" s="10">
        <f t="shared" si="34"/>
        <v>15.973608829148942</v>
      </c>
      <c r="M293" s="11">
        <f t="shared" si="37"/>
        <v>2.8703699603142754E-2</v>
      </c>
    </row>
    <row r="294" spans="1:13" x14ac:dyDescent="0.35">
      <c r="A294" s="9">
        <f t="shared" si="35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32"/>
        <v>484.3</v>
      </c>
      <c r="G294" s="217">
        <f t="shared" si="36"/>
        <v>1.9139440486536196E-3</v>
      </c>
      <c r="H294" s="209">
        <f t="shared" si="33"/>
        <v>8.4795377131549952</v>
      </c>
      <c r="I294" s="202">
        <f t="shared" si="31"/>
        <v>1.865498296894099</v>
      </c>
      <c r="J294" s="202">
        <v>3.5561657077529412</v>
      </c>
      <c r="K294" s="202">
        <v>0</v>
      </c>
      <c r="L294" s="10">
        <f t="shared" si="34"/>
        <v>13.901201717802035</v>
      </c>
      <c r="M294" s="11">
        <f t="shared" si="37"/>
        <v>2.870369960314275E-2</v>
      </c>
    </row>
    <row r="295" spans="1:13" x14ac:dyDescent="0.35">
      <c r="A295" s="9">
        <f t="shared" si="35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32"/>
        <v>554.70000000000005</v>
      </c>
      <c r="G295" s="217">
        <f t="shared" si="36"/>
        <v>2.1921634602274681E-3</v>
      </c>
      <c r="H295" s="209">
        <f t="shared" si="33"/>
        <v>9.7121609941917733</v>
      </c>
      <c r="I295" s="202">
        <f t="shared" si="31"/>
        <v>2.1366754187221901</v>
      </c>
      <c r="J295" s="202">
        <v>4.0731057569493228</v>
      </c>
      <c r="K295" s="202">
        <v>0</v>
      </c>
      <c r="L295" s="10">
        <f t="shared" si="34"/>
        <v>15.921942169863286</v>
      </c>
      <c r="M295" s="11">
        <f t="shared" si="37"/>
        <v>2.870369960314275E-2</v>
      </c>
    </row>
    <row r="296" spans="1:13" x14ac:dyDescent="0.35">
      <c r="A296" s="9">
        <f t="shared" si="35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32"/>
        <v>401</v>
      </c>
      <c r="G296" s="217">
        <f t="shared" si="36"/>
        <v>1.5847440914930858E-3</v>
      </c>
      <c r="H296" s="209">
        <f t="shared" si="33"/>
        <v>7.0210502229509668</v>
      </c>
      <c r="I296" s="202">
        <f t="shared" si="31"/>
        <v>1.5446310490492128</v>
      </c>
      <c r="J296" s="202">
        <v>2.9445022688600653</v>
      </c>
      <c r="K296" s="202">
        <v>0</v>
      </c>
      <c r="L296" s="10">
        <f t="shared" si="34"/>
        <v>11.510183540860245</v>
      </c>
      <c r="M296" s="11">
        <f t="shared" si="37"/>
        <v>2.8703699603142757E-2</v>
      </c>
    </row>
    <row r="297" spans="1:13" x14ac:dyDescent="0.35">
      <c r="A297" s="9">
        <f t="shared" si="35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32"/>
        <v>456.4</v>
      </c>
      <c r="G297" s="217">
        <f t="shared" si="36"/>
        <v>1.8036837988963698E-3</v>
      </c>
      <c r="H297" s="209">
        <f t="shared" si="33"/>
        <v>7.9910407026304764</v>
      </c>
      <c r="I297" s="202">
        <f t="shared" si="31"/>
        <v>1.7580289545787049</v>
      </c>
      <c r="J297" s="202">
        <v>3.3512988416651712</v>
      </c>
      <c r="K297" s="202">
        <v>0</v>
      </c>
      <c r="L297" s="10">
        <f t="shared" si="34"/>
        <v>13.100368498874353</v>
      </c>
      <c r="M297" s="11">
        <f t="shared" si="37"/>
        <v>2.8703699603142757E-2</v>
      </c>
    </row>
    <row r="298" spans="1:13" x14ac:dyDescent="0.35">
      <c r="A298" s="9">
        <f t="shared" si="35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32"/>
        <v>419</v>
      </c>
      <c r="G298" s="217">
        <f t="shared" si="36"/>
        <v>1.655879736497763E-3</v>
      </c>
      <c r="H298" s="209">
        <f t="shared" si="33"/>
        <v>7.3362095845796889</v>
      </c>
      <c r="I298" s="202">
        <f t="shared" si="31"/>
        <v>1.6139661086075316</v>
      </c>
      <c r="J298" s="202">
        <v>3.0766744405295943</v>
      </c>
      <c r="K298" s="202">
        <v>0</v>
      </c>
      <c r="L298" s="10">
        <f t="shared" si="34"/>
        <v>12.026850133716815</v>
      </c>
      <c r="M298" s="11">
        <f t="shared" si="37"/>
        <v>2.8703699603142757E-2</v>
      </c>
    </row>
    <row r="299" spans="1:13" x14ac:dyDescent="0.35">
      <c r="A299" s="9">
        <f t="shared" si="35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32"/>
        <v>450.7</v>
      </c>
      <c r="G299" s="217">
        <f t="shared" si="36"/>
        <v>1.7811575113115554E-3</v>
      </c>
      <c r="H299" s="209">
        <f t="shared" si="33"/>
        <v>7.8912402381147144</v>
      </c>
      <c r="I299" s="202">
        <f t="shared" si="31"/>
        <v>1.7360728523852371</v>
      </c>
      <c r="J299" s="202">
        <v>3.3094443206364872</v>
      </c>
      <c r="K299" s="202">
        <v>0</v>
      </c>
      <c r="L299" s="10">
        <f t="shared" si="34"/>
        <v>12.936757411136439</v>
      </c>
      <c r="M299" s="11">
        <f t="shared" si="37"/>
        <v>2.8703699603142754E-2</v>
      </c>
    </row>
    <row r="300" spans="1:13" x14ac:dyDescent="0.35">
      <c r="A300" s="9">
        <f t="shared" si="35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32"/>
        <v>403.5</v>
      </c>
      <c r="G300" s="217">
        <f t="shared" si="36"/>
        <v>1.5946240421881798E-3</v>
      </c>
      <c r="H300" s="209">
        <f t="shared" si="33"/>
        <v>7.0648223565105113</v>
      </c>
      <c r="I300" s="202">
        <f t="shared" si="31"/>
        <v>1.5542609184323124</v>
      </c>
      <c r="J300" s="202">
        <v>2.9628595149252774</v>
      </c>
      <c r="K300" s="202">
        <v>0</v>
      </c>
      <c r="L300" s="10">
        <f t="shared" si="34"/>
        <v>11.581942789868101</v>
      </c>
      <c r="M300" s="11">
        <f t="shared" si="37"/>
        <v>2.8703699603142754E-2</v>
      </c>
    </row>
    <row r="301" spans="1:13" x14ac:dyDescent="0.35">
      <c r="A301" s="9">
        <f t="shared" si="35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32"/>
        <v>453.72</v>
      </c>
      <c r="G301" s="217">
        <f t="shared" si="36"/>
        <v>1.7930924917512292E-3</v>
      </c>
      <c r="H301" s="209">
        <f t="shared" si="33"/>
        <v>7.9441169754546452</v>
      </c>
      <c r="I301" s="202">
        <f t="shared" si="31"/>
        <v>1.747705734600022</v>
      </c>
      <c r="J301" s="202">
        <v>3.3316198738832643</v>
      </c>
      <c r="K301" s="202">
        <v>0</v>
      </c>
      <c r="L301" s="10">
        <f t="shared" si="34"/>
        <v>13.023442583937932</v>
      </c>
      <c r="M301" s="11">
        <f t="shared" si="37"/>
        <v>2.8703699603142757E-2</v>
      </c>
    </row>
    <row r="302" spans="1:13" x14ac:dyDescent="0.35">
      <c r="A302" s="9">
        <f t="shared" si="35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32"/>
        <v>535.75</v>
      </c>
      <c r="G302" s="217">
        <f t="shared" si="36"/>
        <v>2.1172734339586553E-3</v>
      </c>
      <c r="H302" s="209">
        <f t="shared" si="33"/>
        <v>9.380368221810425</v>
      </c>
      <c r="I302" s="202">
        <f t="shared" si="31"/>
        <v>2.0636810087982935</v>
      </c>
      <c r="J302" s="202">
        <v>3.9339578317750123</v>
      </c>
      <c r="K302" s="202">
        <v>0</v>
      </c>
      <c r="L302" s="10">
        <f t="shared" si="34"/>
        <v>15.378007062383732</v>
      </c>
      <c r="M302" s="11">
        <f t="shared" si="37"/>
        <v>2.8703699603142757E-2</v>
      </c>
    </row>
    <row r="303" spans="1:13" x14ac:dyDescent="0.35">
      <c r="A303" s="9">
        <f t="shared" si="35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32"/>
        <v>133.4</v>
      </c>
      <c r="G303" s="217">
        <f t="shared" si="36"/>
        <v>5.2719416909021853E-4</v>
      </c>
      <c r="H303" s="209">
        <f t="shared" si="33"/>
        <v>2.3356810467373039</v>
      </c>
      <c r="I303" s="202">
        <f t="shared" si="31"/>
        <v>0.51384983028220688</v>
      </c>
      <c r="J303" s="202">
        <v>0.97954265003973251</v>
      </c>
      <c r="K303" s="202">
        <v>0</v>
      </c>
      <c r="L303" s="10">
        <f t="shared" si="34"/>
        <v>3.8290735270592435</v>
      </c>
      <c r="M303" s="11">
        <f t="shared" si="37"/>
        <v>2.8703699603142754E-2</v>
      </c>
    </row>
    <row r="304" spans="1:13" x14ac:dyDescent="0.35">
      <c r="A304" s="9">
        <f t="shared" si="35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32"/>
        <v>506.7</v>
      </c>
      <c r="G304" s="217">
        <f t="shared" si="36"/>
        <v>2.0024684068816623E-3</v>
      </c>
      <c r="H304" s="209">
        <f t="shared" si="33"/>
        <v>8.8717360298485168</v>
      </c>
      <c r="I304" s="202">
        <f t="shared" si="31"/>
        <v>1.9517819265666738</v>
      </c>
      <c r="J304" s="202">
        <v>3.7206466324972443</v>
      </c>
      <c r="K304" s="202">
        <v>0</v>
      </c>
      <c r="L304" s="10">
        <f t="shared" si="34"/>
        <v>14.544164588912436</v>
      </c>
      <c r="M304" s="11">
        <f t="shared" si="37"/>
        <v>2.8703699603142757E-2</v>
      </c>
    </row>
    <row r="305" spans="1:13" x14ac:dyDescent="0.35">
      <c r="A305" s="9">
        <f t="shared" si="35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32"/>
        <v>269.3</v>
      </c>
      <c r="G305" s="217">
        <f t="shared" si="36"/>
        <v>1.0642682888755313E-3</v>
      </c>
      <c r="H305" s="209">
        <f t="shared" si="33"/>
        <v>4.7151342270341532</v>
      </c>
      <c r="I305" s="202">
        <f t="shared" si="31"/>
        <v>1.0373295299475138</v>
      </c>
      <c r="J305" s="202">
        <v>1.977442546144677</v>
      </c>
      <c r="K305" s="202">
        <v>0</v>
      </c>
      <c r="L305" s="10">
        <f t="shared" si="34"/>
        <v>7.7299063031263442</v>
      </c>
      <c r="M305" s="11">
        <f t="shared" si="37"/>
        <v>2.8703699603142754E-2</v>
      </c>
    </row>
    <row r="306" spans="1:13" x14ac:dyDescent="0.35">
      <c r="A306" s="9">
        <f t="shared" si="35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32"/>
        <v>294</v>
      </c>
      <c r="G306" s="217">
        <f t="shared" si="36"/>
        <v>1.1618822017430603E-3</v>
      </c>
      <c r="H306" s="209">
        <f t="shared" si="33"/>
        <v>5.1476029066024545</v>
      </c>
      <c r="I306" s="202">
        <f t="shared" si="31"/>
        <v>1.13247263945254</v>
      </c>
      <c r="J306" s="202">
        <v>2.1588121372689755</v>
      </c>
      <c r="K306" s="202">
        <v>0</v>
      </c>
      <c r="L306" s="10">
        <f t="shared" si="34"/>
        <v>8.4388876833239692</v>
      </c>
      <c r="M306" s="11">
        <f t="shared" si="37"/>
        <v>2.8703699603142754E-2</v>
      </c>
    </row>
    <row r="307" spans="1:13" x14ac:dyDescent="0.35">
      <c r="A307" s="9">
        <f t="shared" si="35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32"/>
        <v>302.59999999999997</v>
      </c>
      <c r="G307" s="217">
        <f t="shared" si="36"/>
        <v>1.1958692321341838E-3</v>
      </c>
      <c r="H307" s="209">
        <f t="shared" si="33"/>
        <v>5.298179046047288</v>
      </c>
      <c r="I307" s="202">
        <f t="shared" ref="I307:I368" si="38">H307*0.22</f>
        <v>1.1655993901304034</v>
      </c>
      <c r="J307" s="202">
        <v>2.221961063733306</v>
      </c>
      <c r="K307" s="202">
        <v>0</v>
      </c>
      <c r="L307" s="10">
        <f t="shared" si="34"/>
        <v>8.6857394999109978</v>
      </c>
      <c r="M307" s="11">
        <f t="shared" si="37"/>
        <v>2.8703699603142757E-2</v>
      </c>
    </row>
    <row r="308" spans="1:13" x14ac:dyDescent="0.35">
      <c r="A308" s="9">
        <f t="shared" si="35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32"/>
        <v>621.4</v>
      </c>
      <c r="G308" s="217">
        <f t="shared" si="36"/>
        <v>2.4557605447725773E-3</v>
      </c>
      <c r="H308" s="209">
        <f t="shared" si="33"/>
        <v>10.880001517560425</v>
      </c>
      <c r="I308" s="202">
        <f t="shared" si="38"/>
        <v>2.3936003338632936</v>
      </c>
      <c r="J308" s="202">
        <v>4.5628770819691882</v>
      </c>
      <c r="K308" s="202">
        <v>0</v>
      </c>
      <c r="L308" s="10">
        <f t="shared" si="34"/>
        <v>17.836478933392907</v>
      </c>
      <c r="M308" s="11">
        <f t="shared" si="37"/>
        <v>2.8703699603142754E-2</v>
      </c>
    </row>
    <row r="309" spans="1:13" x14ac:dyDescent="0.35">
      <c r="A309" s="9">
        <f t="shared" si="35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32"/>
        <v>240.2</v>
      </c>
      <c r="G309" s="217">
        <f t="shared" si="36"/>
        <v>9.4926566278463634E-4</v>
      </c>
      <c r="H309" s="209">
        <f t="shared" si="33"/>
        <v>4.2056265924010523</v>
      </c>
      <c r="I309" s="202">
        <f t="shared" si="38"/>
        <v>0.92523785032823147</v>
      </c>
      <c r="J309" s="202">
        <v>1.763764201945605</v>
      </c>
      <c r="K309" s="202">
        <v>0</v>
      </c>
      <c r="L309" s="10">
        <f t="shared" si="34"/>
        <v>6.8946286446748886</v>
      </c>
      <c r="M309" s="11">
        <f t="shared" si="37"/>
        <v>2.870369960314275E-2</v>
      </c>
    </row>
    <row r="310" spans="1:13" x14ac:dyDescent="0.35">
      <c r="A310" s="9">
        <f t="shared" si="35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32"/>
        <v>580.6</v>
      </c>
      <c r="G310" s="217">
        <f t="shared" si="36"/>
        <v>2.2945197494286425E-3</v>
      </c>
      <c r="H310" s="209">
        <f t="shared" si="33"/>
        <v>10.165640297868658</v>
      </c>
      <c r="I310" s="202">
        <f t="shared" si="38"/>
        <v>2.2364408655311045</v>
      </c>
      <c r="J310" s="202">
        <v>4.2632868261849231</v>
      </c>
      <c r="K310" s="202">
        <v>0</v>
      </c>
      <c r="L310" s="10">
        <f t="shared" si="34"/>
        <v>16.665367989584684</v>
      </c>
      <c r="M310" s="11">
        <f t="shared" si="37"/>
        <v>2.8703699603142754E-2</v>
      </c>
    </row>
    <row r="311" spans="1:13" x14ac:dyDescent="0.35">
      <c r="A311" s="9">
        <f t="shared" si="35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39">C311+D311+E311</f>
        <v>630.29999999999995</v>
      </c>
      <c r="G311" s="217">
        <f t="shared" si="36"/>
        <v>2.4909331692471118E-3</v>
      </c>
      <c r="H311" s="209">
        <f t="shared" si="33"/>
        <v>11.035830313032404</v>
      </c>
      <c r="I311" s="202">
        <f t="shared" si="38"/>
        <v>2.4278826688671291</v>
      </c>
      <c r="J311" s="202">
        <v>4.6282288779613436</v>
      </c>
      <c r="K311" s="202">
        <v>0</v>
      </c>
      <c r="L311" s="10">
        <f t="shared" si="34"/>
        <v>18.091941859860878</v>
      </c>
      <c r="M311" s="11">
        <f t="shared" si="37"/>
        <v>2.8703699603142757E-2</v>
      </c>
    </row>
    <row r="312" spans="1:13" x14ac:dyDescent="0.35">
      <c r="A312" s="9">
        <f t="shared" si="35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39"/>
        <v>751.9</v>
      </c>
      <c r="G312" s="217">
        <f t="shared" si="36"/>
        <v>2.9714939710564865E-3</v>
      </c>
      <c r="H312" s="209">
        <f t="shared" si="33"/>
        <v>13.164906889368657</v>
      </c>
      <c r="I312" s="202">
        <f t="shared" si="38"/>
        <v>2.8962795156611048</v>
      </c>
      <c r="J312" s="202">
        <v>5.5211253265732738</v>
      </c>
      <c r="K312" s="202">
        <v>0</v>
      </c>
      <c r="L312" s="10">
        <f t="shared" si="34"/>
        <v>21.582311731603035</v>
      </c>
      <c r="M312" s="11">
        <f t="shared" si="37"/>
        <v>2.8703699603142754E-2</v>
      </c>
    </row>
    <row r="313" spans="1:13" x14ac:dyDescent="0.35">
      <c r="A313" s="9">
        <f t="shared" si="35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39"/>
        <v>212.8</v>
      </c>
      <c r="G313" s="217">
        <f t="shared" si="36"/>
        <v>8.4098140316640562E-4</v>
      </c>
      <c r="H313" s="209">
        <f t="shared" si="33"/>
        <v>3.725884008588443</v>
      </c>
      <c r="I313" s="202">
        <f t="shared" si="38"/>
        <v>0.81969448188945748</v>
      </c>
      <c r="J313" s="202">
        <v>1.5625687850708776</v>
      </c>
      <c r="K313" s="202">
        <v>0</v>
      </c>
      <c r="L313" s="10">
        <f t="shared" si="34"/>
        <v>6.1081472755487782</v>
      </c>
      <c r="M313" s="11">
        <f t="shared" si="37"/>
        <v>2.8703699603142754E-2</v>
      </c>
    </row>
    <row r="314" spans="1:13" x14ac:dyDescent="0.35">
      <c r="A314" s="9">
        <f t="shared" si="35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39"/>
        <v>387.9</v>
      </c>
      <c r="G314" s="217">
        <f t="shared" si="36"/>
        <v>1.5329731498507928E-3</v>
      </c>
      <c r="H314" s="209">
        <f t="shared" si="33"/>
        <v>6.7916842430989517</v>
      </c>
      <c r="I314" s="202">
        <f t="shared" si="38"/>
        <v>1.4941705334817694</v>
      </c>
      <c r="J314" s="202">
        <v>2.8483102994783525</v>
      </c>
      <c r="K314" s="202">
        <v>0</v>
      </c>
      <c r="L314" s="10">
        <f t="shared" si="34"/>
        <v>11.134165076059073</v>
      </c>
      <c r="M314" s="11">
        <f t="shared" si="37"/>
        <v>2.8703699603142754E-2</v>
      </c>
    </row>
    <row r="315" spans="1:13" x14ac:dyDescent="0.35">
      <c r="A315" s="9">
        <f t="shared" si="35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39"/>
        <v>474.4</v>
      </c>
      <c r="G315" s="217">
        <f t="shared" si="36"/>
        <v>1.874819443901047E-3</v>
      </c>
      <c r="H315" s="209">
        <f t="shared" si="33"/>
        <v>8.3062000642591975</v>
      </c>
      <c r="I315" s="202">
        <f t="shared" si="38"/>
        <v>1.8273640141370235</v>
      </c>
      <c r="J315" s="202">
        <v>3.4834710133347007</v>
      </c>
      <c r="K315" s="202">
        <v>0</v>
      </c>
      <c r="L315" s="10">
        <f t="shared" si="34"/>
        <v>13.617035091730921</v>
      </c>
      <c r="M315" s="11">
        <f t="shared" si="37"/>
        <v>2.8703699603142754E-2</v>
      </c>
    </row>
    <row r="316" spans="1:13" x14ac:dyDescent="0.35">
      <c r="A316" s="9">
        <f t="shared" si="35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39"/>
        <v>549.4</v>
      </c>
      <c r="G316" s="217">
        <f t="shared" si="36"/>
        <v>2.1712179647538684E-3</v>
      </c>
      <c r="H316" s="209">
        <f t="shared" si="33"/>
        <v>9.6193640710455384</v>
      </c>
      <c r="I316" s="202">
        <f t="shared" si="38"/>
        <v>2.1162600956300186</v>
      </c>
      <c r="J316" s="202">
        <v>4.0341883952910722</v>
      </c>
      <c r="K316" s="202">
        <v>0</v>
      </c>
      <c r="L316" s="10">
        <f t="shared" si="34"/>
        <v>15.769812561966628</v>
      </c>
      <c r="M316" s="11">
        <f t="shared" si="37"/>
        <v>2.8703699603142754E-2</v>
      </c>
    </row>
    <row r="317" spans="1:13" x14ac:dyDescent="0.35">
      <c r="A317" s="9">
        <f t="shared" si="35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39"/>
        <v>189</v>
      </c>
      <c r="G317" s="217">
        <f t="shared" si="36"/>
        <v>7.4692427254911028E-4</v>
      </c>
      <c r="H317" s="209">
        <f t="shared" si="33"/>
        <v>3.3091732971015779</v>
      </c>
      <c r="I317" s="202">
        <f t="shared" si="38"/>
        <v>0.72801812536234711</v>
      </c>
      <c r="J317" s="202">
        <v>1.3878078025300558</v>
      </c>
      <c r="K317" s="202">
        <v>0</v>
      </c>
      <c r="L317" s="10">
        <f t="shared" si="34"/>
        <v>5.4249992249939805</v>
      </c>
      <c r="M317" s="11">
        <f t="shared" si="37"/>
        <v>2.8703699603142754E-2</v>
      </c>
    </row>
    <row r="318" spans="1:13" x14ac:dyDescent="0.35">
      <c r="A318" s="9">
        <f t="shared" si="35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39"/>
        <v>276.5</v>
      </c>
      <c r="G318" s="217">
        <f t="shared" si="36"/>
        <v>1.0927225468774021E-3</v>
      </c>
      <c r="H318" s="209">
        <f t="shared" si="33"/>
        <v>4.8411979716856415</v>
      </c>
      <c r="I318" s="202">
        <f t="shared" si="38"/>
        <v>1.0650635537708411</v>
      </c>
      <c r="J318" s="202">
        <v>2.030311414812489</v>
      </c>
      <c r="K318" s="202">
        <v>0</v>
      </c>
      <c r="L318" s="10">
        <f t="shared" si="34"/>
        <v>7.936572940268972</v>
      </c>
      <c r="M318" s="11">
        <f t="shared" si="37"/>
        <v>2.8703699603142757E-2</v>
      </c>
    </row>
    <row r="319" spans="1:13" x14ac:dyDescent="0.35">
      <c r="A319" s="9">
        <f t="shared" si="35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39"/>
        <v>627.9</v>
      </c>
      <c r="G319" s="217">
        <f t="shared" si="36"/>
        <v>2.4814484165798217E-3</v>
      </c>
      <c r="H319" s="209">
        <f t="shared" si="33"/>
        <v>10.993809064815242</v>
      </c>
      <c r="I319" s="202">
        <f t="shared" si="38"/>
        <v>2.418637994259353</v>
      </c>
      <c r="J319" s="202">
        <v>4.6106059217387401</v>
      </c>
      <c r="K319" s="202">
        <v>0</v>
      </c>
      <c r="L319" s="10">
        <f t="shared" si="34"/>
        <v>18.023052980813333</v>
      </c>
      <c r="M319" s="11">
        <f t="shared" si="37"/>
        <v>2.870369960314275E-2</v>
      </c>
    </row>
    <row r="320" spans="1:13" x14ac:dyDescent="0.35">
      <c r="A320" s="9">
        <f t="shared" si="35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39"/>
        <v>645.70000000000005</v>
      </c>
      <c r="G320" s="217">
        <f t="shared" si="36"/>
        <v>2.5517936655288917E-3</v>
      </c>
      <c r="H320" s="209">
        <f t="shared" si="33"/>
        <v>11.305466655759201</v>
      </c>
      <c r="I320" s="202">
        <f t="shared" si="38"/>
        <v>2.487202664267024</v>
      </c>
      <c r="J320" s="202">
        <v>4.7413095137230536</v>
      </c>
      <c r="K320" s="202">
        <v>0</v>
      </c>
      <c r="L320" s="10">
        <f t="shared" si="34"/>
        <v>18.533978833749277</v>
      </c>
      <c r="M320" s="11">
        <f t="shared" si="37"/>
        <v>2.8703699603142754E-2</v>
      </c>
    </row>
    <row r="321" spans="1:13" x14ac:dyDescent="0.35">
      <c r="A321" s="9">
        <f t="shared" si="35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39"/>
        <v>443.59999999999997</v>
      </c>
      <c r="G321" s="217">
        <f t="shared" si="36"/>
        <v>1.7530984513374882E-3</v>
      </c>
      <c r="H321" s="209">
        <f t="shared" si="33"/>
        <v>7.7669273788056072</v>
      </c>
      <c r="I321" s="202">
        <f t="shared" si="38"/>
        <v>1.7087240233372336</v>
      </c>
      <c r="J321" s="202">
        <v>3.2573097418112837</v>
      </c>
      <c r="K321" s="202">
        <v>0</v>
      </c>
      <c r="L321" s="10">
        <f t="shared" si="34"/>
        <v>12.732961143954125</v>
      </c>
      <c r="M321" s="11">
        <f t="shared" si="37"/>
        <v>2.8703699603142754E-2</v>
      </c>
    </row>
    <row r="322" spans="1:13" x14ac:dyDescent="0.35">
      <c r="A322" s="9">
        <f t="shared" si="35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39"/>
        <v>710.6</v>
      </c>
      <c r="G322" s="217">
        <f t="shared" si="36"/>
        <v>2.8082771855735332E-3</v>
      </c>
      <c r="H322" s="209">
        <f t="shared" si="33"/>
        <v>12.44179124296498</v>
      </c>
      <c r="I322" s="202">
        <f t="shared" si="38"/>
        <v>2.7371940734522955</v>
      </c>
      <c r="J322" s="202">
        <v>5.2178636215759662</v>
      </c>
      <c r="K322" s="202">
        <v>0</v>
      </c>
      <c r="L322" s="10">
        <f t="shared" si="34"/>
        <v>20.396848937993241</v>
      </c>
      <c r="M322" s="11">
        <f t="shared" si="37"/>
        <v>2.8703699603142754E-2</v>
      </c>
    </row>
    <row r="323" spans="1:13" x14ac:dyDescent="0.35">
      <c r="A323" s="9">
        <f t="shared" si="35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39"/>
        <v>212.4</v>
      </c>
      <c r="G323" s="217">
        <f t="shared" si="36"/>
        <v>8.3940061105519063E-4</v>
      </c>
      <c r="H323" s="209">
        <f t="shared" ref="H323:H386" si="40">G323*$N$2</f>
        <v>3.7188804672189164</v>
      </c>
      <c r="I323" s="202">
        <f t="shared" si="38"/>
        <v>0.81815370278816157</v>
      </c>
      <c r="J323" s="202">
        <v>1.5596316257004437</v>
      </c>
      <c r="K323" s="202">
        <v>0</v>
      </c>
      <c r="L323" s="10">
        <f t="shared" ref="L323:L386" si="41">H323+I323+J323+K323</f>
        <v>6.0966657957075219</v>
      </c>
      <c r="M323" s="11">
        <f t="shared" si="37"/>
        <v>2.8703699603142757E-2</v>
      </c>
    </row>
    <row r="324" spans="1:13" x14ac:dyDescent="0.35">
      <c r="A324" s="9">
        <f t="shared" si="35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39"/>
        <v>1420.2</v>
      </c>
      <c r="G324" s="217">
        <f t="shared" si="36"/>
        <v>5.6126023908690285E-3</v>
      </c>
      <c r="H324" s="209">
        <f t="shared" si="40"/>
        <v>24.866073632506144</v>
      </c>
      <c r="I324" s="202">
        <f t="shared" si="38"/>
        <v>5.4705361991513515</v>
      </c>
      <c r="J324" s="202">
        <v>10.428384344725849</v>
      </c>
      <c r="K324" s="202">
        <v>0</v>
      </c>
      <c r="L324" s="10">
        <f t="shared" si="41"/>
        <v>40.76499417638334</v>
      </c>
      <c r="M324" s="11">
        <f t="shared" si="37"/>
        <v>2.8703699603142754E-2</v>
      </c>
    </row>
    <row r="325" spans="1:13" x14ac:dyDescent="0.35">
      <c r="A325" s="9">
        <f t="shared" si="35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39"/>
        <v>438.5</v>
      </c>
      <c r="G325" s="217">
        <f t="shared" si="36"/>
        <v>1.7329433519194966E-3</v>
      </c>
      <c r="H325" s="209">
        <f t="shared" si="40"/>
        <v>7.6776322263441372</v>
      </c>
      <c r="I325" s="202">
        <f t="shared" si="38"/>
        <v>1.6890790897957102</v>
      </c>
      <c r="J325" s="202">
        <v>3.2198609598382508</v>
      </c>
      <c r="K325" s="202">
        <v>0</v>
      </c>
      <c r="L325" s="10">
        <f t="shared" si="41"/>
        <v>12.586572275978098</v>
      </c>
      <c r="M325" s="11">
        <f t="shared" si="37"/>
        <v>2.8703699603142754E-2</v>
      </c>
    </row>
    <row r="326" spans="1:13" x14ac:dyDescent="0.35">
      <c r="A326" s="9">
        <f t="shared" si="35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39"/>
        <v>515.1</v>
      </c>
      <c r="G326" s="217">
        <f t="shared" si="36"/>
        <v>2.0356650412171784E-3</v>
      </c>
      <c r="H326" s="209">
        <f t="shared" si="40"/>
        <v>9.0188103986085864</v>
      </c>
      <c r="I326" s="202">
        <f t="shared" si="38"/>
        <v>1.9841382876938891</v>
      </c>
      <c r="J326" s="202">
        <v>3.7823269792763585</v>
      </c>
      <c r="K326" s="202">
        <v>0</v>
      </c>
      <c r="L326" s="10">
        <f t="shared" si="41"/>
        <v>14.785275665578835</v>
      </c>
      <c r="M326" s="11">
        <f t="shared" si="37"/>
        <v>2.8703699603142757E-2</v>
      </c>
    </row>
    <row r="327" spans="1:13" x14ac:dyDescent="0.35">
      <c r="A327" s="9">
        <f t="shared" ref="A327:A390" si="42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39"/>
        <v>508.41</v>
      </c>
      <c r="G327" s="217">
        <f t="shared" ref="G327:G390" si="43">1/253037.7*F327</f>
        <v>2.0092262931571065E-3</v>
      </c>
      <c r="H327" s="209">
        <f t="shared" si="40"/>
        <v>8.9016761692032436</v>
      </c>
      <c r="I327" s="202">
        <f t="shared" si="38"/>
        <v>1.9583687572247135</v>
      </c>
      <c r="J327" s="202">
        <v>3.73320298880585</v>
      </c>
      <c r="K327" s="202">
        <v>0</v>
      </c>
      <c r="L327" s="10">
        <f t="shared" si="41"/>
        <v>14.593247915233807</v>
      </c>
      <c r="M327" s="11">
        <f t="shared" si="37"/>
        <v>2.870369960314275E-2</v>
      </c>
    </row>
    <row r="328" spans="1:13" x14ac:dyDescent="0.35">
      <c r="A328" s="9">
        <f t="shared" si="42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39"/>
        <v>448.2</v>
      </c>
      <c r="G328" s="217">
        <f t="shared" si="43"/>
        <v>1.7712775606164614E-3</v>
      </c>
      <c r="H328" s="209">
        <f t="shared" si="40"/>
        <v>7.84746810455517</v>
      </c>
      <c r="I328" s="202">
        <f t="shared" si="38"/>
        <v>1.7264429830021375</v>
      </c>
      <c r="J328" s="202">
        <v>3.2910870745712746</v>
      </c>
      <c r="K328" s="202">
        <v>0</v>
      </c>
      <c r="L328" s="10">
        <f t="shared" si="41"/>
        <v>12.864998162128582</v>
      </c>
      <c r="M328" s="11">
        <f t="shared" si="37"/>
        <v>2.8703699603142754E-2</v>
      </c>
    </row>
    <row r="329" spans="1:13" x14ac:dyDescent="0.35">
      <c r="A329" s="9">
        <f t="shared" si="42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39"/>
        <v>328</v>
      </c>
      <c r="G329" s="217">
        <f t="shared" si="43"/>
        <v>1.2962495311963395E-3</v>
      </c>
      <c r="H329" s="209">
        <f t="shared" si="40"/>
        <v>5.7429039230122623</v>
      </c>
      <c r="I329" s="202">
        <f t="shared" si="38"/>
        <v>1.2634388630626978</v>
      </c>
      <c r="J329" s="202">
        <v>2.4084706837558638</v>
      </c>
      <c r="K329" s="202">
        <v>0</v>
      </c>
      <c r="L329" s="10">
        <f t="shared" si="41"/>
        <v>9.4148134698308237</v>
      </c>
      <c r="M329" s="11">
        <f t="shared" si="37"/>
        <v>2.8703699603142754E-2</v>
      </c>
    </row>
    <row r="330" spans="1:13" x14ac:dyDescent="0.35">
      <c r="A330" s="9">
        <f t="shared" si="42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39"/>
        <v>441.4</v>
      </c>
      <c r="G330" s="217">
        <f t="shared" si="43"/>
        <v>1.7444040947258055E-3</v>
      </c>
      <c r="H330" s="209">
        <f t="shared" si="40"/>
        <v>7.7284079012732079</v>
      </c>
      <c r="I330" s="202">
        <f t="shared" si="38"/>
        <v>1.7002497382801058</v>
      </c>
      <c r="J330" s="202">
        <v>3.2411553652738969</v>
      </c>
      <c r="K330" s="202">
        <v>0</v>
      </c>
      <c r="L330" s="10">
        <f t="shared" si="41"/>
        <v>12.669813004827212</v>
      </c>
      <c r="M330" s="11">
        <f t="shared" si="37"/>
        <v>2.8703699603142757E-2</v>
      </c>
    </row>
    <row r="331" spans="1:13" x14ac:dyDescent="0.35">
      <c r="A331" s="9">
        <f t="shared" si="42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39"/>
        <v>426.4</v>
      </c>
      <c r="G331" s="217">
        <f t="shared" si="43"/>
        <v>1.6851243905552412E-3</v>
      </c>
      <c r="H331" s="209">
        <f t="shared" si="40"/>
        <v>7.4657750999159402</v>
      </c>
      <c r="I331" s="202">
        <f t="shared" si="38"/>
        <v>1.6424705219815068</v>
      </c>
      <c r="J331" s="202">
        <v>3.1310118888826226</v>
      </c>
      <c r="K331" s="202">
        <v>0</v>
      </c>
      <c r="L331" s="10">
        <f t="shared" si="41"/>
        <v>12.239257510780071</v>
      </c>
      <c r="M331" s="11">
        <f t="shared" si="37"/>
        <v>2.8703699603142757E-2</v>
      </c>
    </row>
    <row r="332" spans="1:13" x14ac:dyDescent="0.35">
      <c r="A332" s="9">
        <f t="shared" si="42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39"/>
        <v>219.4</v>
      </c>
      <c r="G332" s="217">
        <f t="shared" si="43"/>
        <v>8.6706447300145394E-4</v>
      </c>
      <c r="H332" s="209">
        <f t="shared" si="40"/>
        <v>3.8414424411856412</v>
      </c>
      <c r="I332" s="202">
        <f t="shared" si="38"/>
        <v>0.84511733706084102</v>
      </c>
      <c r="J332" s="202">
        <v>1.6110319146830383</v>
      </c>
      <c r="K332" s="202">
        <v>0</v>
      </c>
      <c r="L332" s="10">
        <f t="shared" si="41"/>
        <v>6.2975916929295206</v>
      </c>
      <c r="M332" s="11">
        <f t="shared" si="37"/>
        <v>2.8703699603142754E-2</v>
      </c>
    </row>
    <row r="333" spans="1:13" x14ac:dyDescent="0.35">
      <c r="A333" s="9">
        <f t="shared" si="42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39"/>
        <v>579.9</v>
      </c>
      <c r="G333" s="217">
        <f t="shared" si="43"/>
        <v>2.2917533632340159E-3</v>
      </c>
      <c r="H333" s="209">
        <f t="shared" si="40"/>
        <v>10.153384100471984</v>
      </c>
      <c r="I333" s="202">
        <f t="shared" si="38"/>
        <v>2.2337445021038365</v>
      </c>
      <c r="J333" s="202">
        <v>4.2581467972866625</v>
      </c>
      <c r="K333" s="202">
        <v>0</v>
      </c>
      <c r="L333" s="10">
        <f t="shared" si="41"/>
        <v>16.645275399862484</v>
      </c>
      <c r="M333" s="11">
        <f t="shared" si="37"/>
        <v>2.8703699603142757E-2</v>
      </c>
    </row>
    <row r="334" spans="1:13" x14ac:dyDescent="0.35">
      <c r="A334" s="9">
        <f t="shared" si="42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39"/>
        <v>503.4</v>
      </c>
      <c r="G334" s="217">
        <f t="shared" si="43"/>
        <v>1.9894268719641379E-3</v>
      </c>
      <c r="H334" s="209">
        <f t="shared" si="40"/>
        <v>8.8139568135499164</v>
      </c>
      <c r="I334" s="202">
        <f t="shared" si="38"/>
        <v>1.9390704989809817</v>
      </c>
      <c r="J334" s="202">
        <v>3.6964150676911642</v>
      </c>
      <c r="K334" s="202">
        <v>0</v>
      </c>
      <c r="L334" s="10">
        <f t="shared" si="41"/>
        <v>14.449442380222063</v>
      </c>
      <c r="M334" s="11">
        <f t="shared" si="37"/>
        <v>2.8703699603142757E-2</v>
      </c>
    </row>
    <row r="335" spans="1:13" x14ac:dyDescent="0.35">
      <c r="A335" s="9">
        <f t="shared" si="42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39"/>
        <v>579</v>
      </c>
      <c r="G335" s="217">
        <f t="shared" si="43"/>
        <v>2.2881965809837821E-3</v>
      </c>
      <c r="H335" s="209">
        <f t="shared" si="40"/>
        <v>10.137626132390547</v>
      </c>
      <c r="I335" s="202">
        <f t="shared" si="38"/>
        <v>2.2302777491259205</v>
      </c>
      <c r="J335" s="202">
        <v>4.2515381887031864</v>
      </c>
      <c r="K335" s="202">
        <v>0</v>
      </c>
      <c r="L335" s="10">
        <f t="shared" si="41"/>
        <v>16.619442070219655</v>
      </c>
      <c r="M335" s="11">
        <f t="shared" si="37"/>
        <v>2.8703699603142754E-2</v>
      </c>
    </row>
    <row r="336" spans="1:13" x14ac:dyDescent="0.35">
      <c r="A336" s="9">
        <f t="shared" si="42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39"/>
        <v>546.79999999999995</v>
      </c>
      <c r="G336" s="217">
        <f t="shared" si="43"/>
        <v>2.1609428160309706E-3</v>
      </c>
      <c r="H336" s="209">
        <f t="shared" si="40"/>
        <v>9.5738410521436119</v>
      </c>
      <c r="I336" s="202">
        <f t="shared" si="38"/>
        <v>2.1062450314715946</v>
      </c>
      <c r="J336" s="202">
        <v>4.0150968593832506</v>
      </c>
      <c r="K336" s="202">
        <v>0</v>
      </c>
      <c r="L336" s="10">
        <f t="shared" si="41"/>
        <v>15.695182942998457</v>
      </c>
      <c r="M336" s="11">
        <f t="shared" si="37"/>
        <v>2.8703699603142754E-2</v>
      </c>
    </row>
    <row r="337" spans="1:13" x14ac:dyDescent="0.35">
      <c r="A337" s="9">
        <f t="shared" si="42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39"/>
        <v>528.70000000000005</v>
      </c>
      <c r="G337" s="217">
        <f t="shared" si="43"/>
        <v>2.0894119729984902E-3</v>
      </c>
      <c r="H337" s="209">
        <f t="shared" si="40"/>
        <v>9.2569308051725105</v>
      </c>
      <c r="I337" s="202">
        <f t="shared" si="38"/>
        <v>2.0365247771379522</v>
      </c>
      <c r="J337" s="202">
        <v>3.8821903978711134</v>
      </c>
      <c r="K337" s="202">
        <v>0</v>
      </c>
      <c r="L337" s="10">
        <f t="shared" si="41"/>
        <v>15.175645980181576</v>
      </c>
      <c r="M337" s="11">
        <f t="shared" si="37"/>
        <v>2.8703699603142757E-2</v>
      </c>
    </row>
    <row r="338" spans="1:13" x14ac:dyDescent="0.35">
      <c r="A338" s="9">
        <f t="shared" si="42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39"/>
        <v>495.8</v>
      </c>
      <c r="G338" s="217">
        <f t="shared" si="43"/>
        <v>1.9593918218510521E-3</v>
      </c>
      <c r="H338" s="209">
        <f t="shared" si="40"/>
        <v>8.6808895275289011</v>
      </c>
      <c r="I338" s="202">
        <f t="shared" si="38"/>
        <v>1.9097956960563582</v>
      </c>
      <c r="J338" s="202">
        <v>3.6406090396529187</v>
      </c>
      <c r="K338" s="202">
        <v>0</v>
      </c>
      <c r="L338" s="10">
        <f t="shared" si="41"/>
        <v>14.231294263238178</v>
      </c>
      <c r="M338" s="11">
        <f t="shared" si="37"/>
        <v>2.8703699603142754E-2</v>
      </c>
    </row>
    <row r="339" spans="1:13" x14ac:dyDescent="0.35">
      <c r="A339" s="9">
        <f t="shared" si="42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39"/>
        <v>1650.7</v>
      </c>
      <c r="G339" s="217">
        <f t="shared" si="43"/>
        <v>6.5235338449566999E-3</v>
      </c>
      <c r="H339" s="209">
        <f t="shared" si="40"/>
        <v>28.901864346696161</v>
      </c>
      <c r="I339" s="202">
        <f t="shared" si="38"/>
        <v>6.3584101562731554</v>
      </c>
      <c r="J339" s="202">
        <v>12.120922431938428</v>
      </c>
      <c r="K339" s="202">
        <v>0</v>
      </c>
      <c r="L339" s="10">
        <f t="shared" si="41"/>
        <v>47.381196934907749</v>
      </c>
      <c r="M339" s="11">
        <f t="shared" si="37"/>
        <v>2.8703699603142757E-2</v>
      </c>
    </row>
    <row r="340" spans="1:13" x14ac:dyDescent="0.35">
      <c r="A340" s="9">
        <f t="shared" si="42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39"/>
        <v>297.8</v>
      </c>
      <c r="G340" s="217">
        <f t="shared" si="43"/>
        <v>1.1768997267996035E-3</v>
      </c>
      <c r="H340" s="209">
        <f t="shared" si="40"/>
        <v>5.214136549612963</v>
      </c>
      <c r="I340" s="202">
        <f t="shared" si="38"/>
        <v>1.1471100409148518</v>
      </c>
      <c r="J340" s="202">
        <v>2.1867151512880985</v>
      </c>
      <c r="K340" s="202">
        <v>0</v>
      </c>
      <c r="L340" s="10">
        <f t="shared" si="41"/>
        <v>8.5479617418159126</v>
      </c>
      <c r="M340" s="11">
        <f t="shared" si="37"/>
        <v>2.8703699603142754E-2</v>
      </c>
    </row>
    <row r="341" spans="1:13" x14ac:dyDescent="0.35">
      <c r="A341" s="9">
        <f t="shared" si="42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39"/>
        <v>343.75</v>
      </c>
      <c r="G341" s="217">
        <f t="shared" si="43"/>
        <v>1.3584932205754319E-3</v>
      </c>
      <c r="H341" s="209">
        <f t="shared" si="40"/>
        <v>6.0186683644373931</v>
      </c>
      <c r="I341" s="202">
        <f t="shared" si="38"/>
        <v>1.3241070401762265</v>
      </c>
      <c r="J341" s="202">
        <v>2.5241213339667019</v>
      </c>
      <c r="K341" s="202">
        <v>0</v>
      </c>
      <c r="L341" s="10">
        <f t="shared" si="41"/>
        <v>9.866896738580321</v>
      </c>
      <c r="M341" s="11">
        <f t="shared" si="37"/>
        <v>2.8703699603142754E-2</v>
      </c>
    </row>
    <row r="342" spans="1:13" x14ac:dyDescent="0.35">
      <c r="A342" s="9">
        <f t="shared" si="42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39"/>
        <v>3142.7</v>
      </c>
      <c r="G342" s="217">
        <f t="shared" si="43"/>
        <v>1.2419888419788829E-2</v>
      </c>
      <c r="H342" s="209">
        <f t="shared" si="40"/>
        <v>55.025073655032422</v>
      </c>
      <c r="I342" s="202">
        <f t="shared" si="38"/>
        <v>12.105516204107133</v>
      </c>
      <c r="J342" s="202">
        <v>23.076526883657174</v>
      </c>
      <c r="K342" s="202">
        <v>0</v>
      </c>
      <c r="L342" s="10">
        <f t="shared" si="41"/>
        <v>90.207116742796728</v>
      </c>
      <c r="M342" s="11">
        <f t="shared" si="37"/>
        <v>2.8703699603142754E-2</v>
      </c>
    </row>
    <row r="343" spans="1:13" x14ac:dyDescent="0.35">
      <c r="A343" s="9">
        <f t="shared" si="42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39"/>
        <v>599.09999999999991</v>
      </c>
      <c r="G343" s="217">
        <f t="shared" si="43"/>
        <v>2.3676313845723382E-3</v>
      </c>
      <c r="H343" s="209">
        <f t="shared" si="40"/>
        <v>10.489554086209287</v>
      </c>
      <c r="I343" s="202">
        <f t="shared" si="38"/>
        <v>2.3077018989660432</v>
      </c>
      <c r="J343" s="202">
        <v>4.3991304470674937</v>
      </c>
      <c r="K343" s="202">
        <v>0</v>
      </c>
      <c r="L343" s="10">
        <f t="shared" si="41"/>
        <v>17.196386432242825</v>
      </c>
      <c r="M343" s="11">
        <f t="shared" si="37"/>
        <v>2.8703699603142761E-2</v>
      </c>
    </row>
    <row r="344" spans="1:13" x14ac:dyDescent="0.35">
      <c r="A344" s="9">
        <f t="shared" si="42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39"/>
        <v>354.4</v>
      </c>
      <c r="G344" s="217">
        <f t="shared" si="43"/>
        <v>1.4005818105365326E-3</v>
      </c>
      <c r="H344" s="209">
        <f t="shared" si="40"/>
        <v>6.2051376534010529</v>
      </c>
      <c r="I344" s="202">
        <f t="shared" si="38"/>
        <v>1.3651302837482318</v>
      </c>
      <c r="J344" s="202">
        <v>2.6023232022045062</v>
      </c>
      <c r="K344" s="202">
        <v>0</v>
      </c>
      <c r="L344" s="10">
        <f t="shared" si="41"/>
        <v>10.172591139353791</v>
      </c>
      <c r="M344" s="11">
        <f t="shared" ref="M344:M407" si="44">L344/F344</f>
        <v>2.8703699603142754E-2</v>
      </c>
    </row>
    <row r="345" spans="1:13" x14ac:dyDescent="0.35">
      <c r="A345" s="9">
        <f t="shared" si="42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39"/>
        <v>190.2</v>
      </c>
      <c r="G345" s="217">
        <f t="shared" si="43"/>
        <v>7.5166664888275537E-4</v>
      </c>
      <c r="H345" s="209">
        <f t="shared" si="40"/>
        <v>3.3301839212101592</v>
      </c>
      <c r="I345" s="202">
        <f t="shared" si="38"/>
        <v>0.73264046266623506</v>
      </c>
      <c r="J345" s="202">
        <v>1.3966192806413575</v>
      </c>
      <c r="K345" s="202">
        <v>0</v>
      </c>
      <c r="L345" s="10">
        <f t="shared" si="41"/>
        <v>5.4594436645177522</v>
      </c>
      <c r="M345" s="11">
        <f t="shared" si="44"/>
        <v>2.8703699603142757E-2</v>
      </c>
    </row>
    <row r="346" spans="1:13" x14ac:dyDescent="0.35">
      <c r="A346" s="9">
        <f t="shared" si="42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39"/>
        <v>396.04</v>
      </c>
      <c r="G346" s="217">
        <f t="shared" si="43"/>
        <v>1.5651422693140193E-3</v>
      </c>
      <c r="H346" s="209">
        <f t="shared" si="40"/>
        <v>6.9342063099688307</v>
      </c>
      <c r="I346" s="202">
        <f t="shared" si="38"/>
        <v>1.5255253881931428</v>
      </c>
      <c r="J346" s="202">
        <v>2.908081492666684</v>
      </c>
      <c r="K346" s="202">
        <v>0</v>
      </c>
      <c r="L346" s="10">
        <f t="shared" si="41"/>
        <v>11.367813190828658</v>
      </c>
      <c r="M346" s="11">
        <f t="shared" si="44"/>
        <v>2.8703699603142757E-2</v>
      </c>
    </row>
    <row r="347" spans="1:13" x14ac:dyDescent="0.35">
      <c r="A347" s="9">
        <f t="shared" si="42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 t="shared" si="39"/>
        <v>507.3</v>
      </c>
      <c r="G347" s="217">
        <f t="shared" si="43"/>
        <v>2.0048395950484849E-3</v>
      </c>
      <c r="H347" s="209">
        <f t="shared" si="40"/>
        <v>8.882241341902807</v>
      </c>
      <c r="I347" s="202">
        <f t="shared" si="38"/>
        <v>1.9540930952186175</v>
      </c>
      <c r="J347" s="202">
        <v>3.7250523715528958</v>
      </c>
      <c r="K347" s="202">
        <v>0</v>
      </c>
      <c r="L347" s="10">
        <f t="shared" si="41"/>
        <v>14.561386808674321</v>
      </c>
      <c r="M347" s="11">
        <f t="shared" si="44"/>
        <v>2.8703699603142757E-2</v>
      </c>
    </row>
    <row r="348" spans="1:13" x14ac:dyDescent="0.35">
      <c r="A348" s="9">
        <f t="shared" si="42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39"/>
        <v>306.2</v>
      </c>
      <c r="G348" s="217">
        <f t="shared" si="43"/>
        <v>1.2100963611351193E-3</v>
      </c>
      <c r="H348" s="209">
        <f t="shared" si="40"/>
        <v>5.3612109183730325</v>
      </c>
      <c r="I348" s="202">
        <f t="shared" si="38"/>
        <v>1.1794664020420671</v>
      </c>
      <c r="J348" s="202">
        <v>2.2483954980672118</v>
      </c>
      <c r="K348" s="202">
        <v>0</v>
      </c>
      <c r="L348" s="10">
        <f t="shared" si="41"/>
        <v>8.7890728184823104</v>
      </c>
      <c r="M348" s="11">
        <f t="shared" si="44"/>
        <v>2.8703699603142754E-2</v>
      </c>
    </row>
    <row r="349" spans="1:13" x14ac:dyDescent="0.35">
      <c r="A349" s="9">
        <f t="shared" si="42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39"/>
        <v>504.4</v>
      </c>
      <c r="G349" s="217">
        <f t="shared" si="43"/>
        <v>1.9933788522421758E-3</v>
      </c>
      <c r="H349" s="209">
        <f t="shared" si="40"/>
        <v>8.8314656669737346</v>
      </c>
      <c r="I349" s="202">
        <f t="shared" si="38"/>
        <v>1.9429224467342217</v>
      </c>
      <c r="J349" s="202">
        <v>3.7037579661172488</v>
      </c>
      <c r="K349" s="202">
        <v>0</v>
      </c>
      <c r="L349" s="10">
        <f t="shared" si="41"/>
        <v>14.478146079825205</v>
      </c>
      <c r="M349" s="11">
        <f t="shared" si="44"/>
        <v>2.8703699603142754E-2</v>
      </c>
    </row>
    <row r="350" spans="1:13" x14ac:dyDescent="0.35">
      <c r="A350" s="9">
        <f t="shared" si="42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39"/>
        <v>322.5</v>
      </c>
      <c r="G350" s="217">
        <f t="shared" si="43"/>
        <v>1.2745136396671325E-3</v>
      </c>
      <c r="H350" s="209">
        <f t="shared" si="40"/>
        <v>5.6466052291812634</v>
      </c>
      <c r="I350" s="202">
        <f t="shared" si="38"/>
        <v>1.2422531504198779</v>
      </c>
      <c r="J350" s="202">
        <v>2.3680847424123965</v>
      </c>
      <c r="K350" s="202">
        <v>0</v>
      </c>
      <c r="L350" s="10">
        <f t="shared" si="41"/>
        <v>9.2569431220135385</v>
      </c>
      <c r="M350" s="11">
        <f t="shared" si="44"/>
        <v>2.8703699603142754E-2</v>
      </c>
    </row>
    <row r="351" spans="1:13" x14ac:dyDescent="0.35">
      <c r="A351" s="9">
        <f t="shared" si="42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39"/>
        <v>397.8</v>
      </c>
      <c r="G351" s="217">
        <f t="shared" si="43"/>
        <v>1.5720977546033654E-3</v>
      </c>
      <c r="H351" s="209">
        <f t="shared" si="40"/>
        <v>6.9650218919947493</v>
      </c>
      <c r="I351" s="202">
        <f t="shared" si="38"/>
        <v>1.5323048162388448</v>
      </c>
      <c r="J351" s="202">
        <v>2.9210049938965934</v>
      </c>
      <c r="K351" s="202">
        <v>0</v>
      </c>
      <c r="L351" s="10">
        <f t="shared" si="41"/>
        <v>11.418331702130187</v>
      </c>
      <c r="M351" s="11">
        <f t="shared" si="44"/>
        <v>2.8703699603142754E-2</v>
      </c>
    </row>
    <row r="352" spans="1:13" x14ac:dyDescent="0.35">
      <c r="A352" s="9">
        <f t="shared" si="42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39"/>
        <v>142</v>
      </c>
      <c r="G352" s="217">
        <f t="shared" si="43"/>
        <v>5.6118119948134204E-4</v>
      </c>
      <c r="H352" s="209">
        <f t="shared" si="40"/>
        <v>2.4862571861821374</v>
      </c>
      <c r="I352" s="202">
        <f t="shared" si="38"/>
        <v>0.54697658096007029</v>
      </c>
      <c r="J352" s="202">
        <v>1.042691576504063</v>
      </c>
      <c r="K352" s="202">
        <v>0</v>
      </c>
      <c r="L352" s="10">
        <f t="shared" si="41"/>
        <v>4.0759253436462703</v>
      </c>
      <c r="M352" s="11">
        <f t="shared" si="44"/>
        <v>2.870369960314275E-2</v>
      </c>
    </row>
    <row r="353" spans="1:13" x14ac:dyDescent="0.35">
      <c r="A353" s="9">
        <f t="shared" si="42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39"/>
        <v>156.19999999999999</v>
      </c>
      <c r="G353" s="217">
        <f t="shared" si="43"/>
        <v>6.1729931942947622E-4</v>
      </c>
      <c r="H353" s="209">
        <f t="shared" si="40"/>
        <v>2.7348829048003513</v>
      </c>
      <c r="I353" s="202">
        <f t="shared" si="38"/>
        <v>0.60167423905607731</v>
      </c>
      <c r="J353" s="202">
        <v>1.1469607341544692</v>
      </c>
      <c r="K353" s="202">
        <v>0</v>
      </c>
      <c r="L353" s="10">
        <f t="shared" si="41"/>
        <v>4.4835178780108977</v>
      </c>
      <c r="M353" s="11">
        <f t="shared" si="44"/>
        <v>2.8703699603142754E-2</v>
      </c>
    </row>
    <row r="354" spans="1:13" x14ac:dyDescent="0.35">
      <c r="A354" s="9">
        <f t="shared" si="42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39"/>
        <v>591.70000000000005</v>
      </c>
      <c r="G354" s="217">
        <f t="shared" si="43"/>
        <v>2.33838673051486E-3</v>
      </c>
      <c r="H354" s="209">
        <f t="shared" si="40"/>
        <v>10.359988570873035</v>
      </c>
      <c r="I354" s="202">
        <f t="shared" si="38"/>
        <v>2.2791974855920678</v>
      </c>
      <c r="J354" s="202">
        <v>4.3447929987144649</v>
      </c>
      <c r="K354" s="202">
        <v>0</v>
      </c>
      <c r="L354" s="10">
        <f t="shared" si="41"/>
        <v>16.983979055179567</v>
      </c>
      <c r="M354" s="11">
        <f t="shared" si="44"/>
        <v>2.870369960314275E-2</v>
      </c>
    </row>
    <row r="355" spans="1:13" x14ac:dyDescent="0.35">
      <c r="A355" s="9">
        <f t="shared" si="42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39"/>
        <v>432.9</v>
      </c>
      <c r="G355" s="217">
        <f t="shared" si="43"/>
        <v>1.7108122623624858E-3</v>
      </c>
      <c r="H355" s="209">
        <f t="shared" si="40"/>
        <v>7.5795826471707564</v>
      </c>
      <c r="I355" s="202">
        <f t="shared" si="38"/>
        <v>1.6675081823775664</v>
      </c>
      <c r="J355" s="202">
        <v>3.1787407286521749</v>
      </c>
      <c r="K355" s="202">
        <v>0</v>
      </c>
      <c r="L355" s="10">
        <f t="shared" si="41"/>
        <v>12.425831558200498</v>
      </c>
      <c r="M355" s="11">
        <f t="shared" si="44"/>
        <v>2.8703699603142754E-2</v>
      </c>
    </row>
    <row r="356" spans="1:13" x14ac:dyDescent="0.35">
      <c r="A356" s="9">
        <f t="shared" si="42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39"/>
        <v>326.39999999999998</v>
      </c>
      <c r="G356" s="217">
        <f t="shared" si="43"/>
        <v>1.2899263627514793E-3</v>
      </c>
      <c r="H356" s="209">
        <f t="shared" si="40"/>
        <v>5.7148897575341531</v>
      </c>
      <c r="I356" s="202">
        <f t="shared" si="38"/>
        <v>1.2572757466575137</v>
      </c>
      <c r="J356" s="202">
        <v>2.3967220462741277</v>
      </c>
      <c r="K356" s="202">
        <v>0</v>
      </c>
      <c r="L356" s="10">
        <f t="shared" si="41"/>
        <v>9.3688875504657947</v>
      </c>
      <c r="M356" s="11">
        <f t="shared" si="44"/>
        <v>2.8703699603142754E-2</v>
      </c>
    </row>
    <row r="357" spans="1:13" x14ac:dyDescent="0.35">
      <c r="A357" s="9">
        <f t="shared" si="42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39"/>
        <v>150.30000000000001</v>
      </c>
      <c r="G357" s="217">
        <f t="shared" si="43"/>
        <v>5.9398263578905439E-4</v>
      </c>
      <c r="H357" s="209">
        <f t="shared" si="40"/>
        <v>2.6315806695998263</v>
      </c>
      <c r="I357" s="202">
        <f t="shared" si="38"/>
        <v>0.57894774731196175</v>
      </c>
      <c r="J357" s="202">
        <v>1.103637633440568</v>
      </c>
      <c r="K357" s="202">
        <v>0</v>
      </c>
      <c r="L357" s="10">
        <f t="shared" si="41"/>
        <v>4.3141660503523553</v>
      </c>
      <c r="M357" s="11">
        <f t="shared" si="44"/>
        <v>2.8703699603142747E-2</v>
      </c>
    </row>
    <row r="358" spans="1:13" x14ac:dyDescent="0.35">
      <c r="A358" s="9">
        <f t="shared" si="42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39"/>
        <v>303.5</v>
      </c>
      <c r="G358" s="217">
        <f t="shared" si="43"/>
        <v>1.1994260143844179E-3</v>
      </c>
      <c r="H358" s="209">
        <f t="shared" si="40"/>
        <v>5.313937014128725</v>
      </c>
      <c r="I358" s="202">
        <f t="shared" si="38"/>
        <v>1.1690661431083196</v>
      </c>
      <c r="J358" s="202">
        <v>2.2285696723167825</v>
      </c>
      <c r="K358" s="202">
        <v>0</v>
      </c>
      <c r="L358" s="10">
        <f t="shared" si="41"/>
        <v>8.7115728295538268</v>
      </c>
      <c r="M358" s="11">
        <f t="shared" si="44"/>
        <v>2.8703699603142757E-2</v>
      </c>
    </row>
    <row r="359" spans="1:13" x14ac:dyDescent="0.35">
      <c r="A359" s="9">
        <f t="shared" si="42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39"/>
        <v>555.70000000000005</v>
      </c>
      <c r="G359" s="217">
        <f t="shared" si="43"/>
        <v>2.196115440505506E-3</v>
      </c>
      <c r="H359" s="209">
        <f t="shared" si="40"/>
        <v>9.7296698476155932</v>
      </c>
      <c r="I359" s="202">
        <f t="shared" si="38"/>
        <v>2.1405273664754305</v>
      </c>
      <c r="J359" s="202">
        <v>4.0804486553754078</v>
      </c>
      <c r="K359" s="202">
        <v>0</v>
      </c>
      <c r="L359" s="10">
        <f t="shared" si="41"/>
        <v>15.950645869466431</v>
      </c>
      <c r="M359" s="11">
        <f t="shared" si="44"/>
        <v>2.8703699603142757E-2</v>
      </c>
    </row>
    <row r="360" spans="1:13" x14ac:dyDescent="0.35">
      <c r="A360" s="9">
        <f t="shared" si="42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39"/>
        <v>360.4</v>
      </c>
      <c r="G360" s="217">
        <f t="shared" si="43"/>
        <v>1.4242936922047582E-3</v>
      </c>
      <c r="H360" s="209">
        <f t="shared" si="40"/>
        <v>6.31019077394396</v>
      </c>
      <c r="I360" s="202">
        <f t="shared" si="38"/>
        <v>1.3882419702676712</v>
      </c>
      <c r="J360" s="202">
        <v>2.646380592761016</v>
      </c>
      <c r="K360" s="202">
        <v>0</v>
      </c>
      <c r="L360" s="10">
        <f t="shared" si="41"/>
        <v>10.344813336972647</v>
      </c>
      <c r="M360" s="11">
        <f t="shared" si="44"/>
        <v>2.8703699603142754E-2</v>
      </c>
    </row>
    <row r="361" spans="1:13" x14ac:dyDescent="0.35">
      <c r="A361" s="9">
        <f t="shared" si="42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39"/>
        <v>428.8</v>
      </c>
      <c r="G361" s="217">
        <f t="shared" si="43"/>
        <v>1.6946091432225316E-3</v>
      </c>
      <c r="H361" s="209">
        <f t="shared" si="40"/>
        <v>7.5077963481331036</v>
      </c>
      <c r="I361" s="202">
        <f t="shared" si="38"/>
        <v>1.6517151965892829</v>
      </c>
      <c r="J361" s="202">
        <v>3.1486348451052271</v>
      </c>
      <c r="K361" s="202">
        <v>0</v>
      </c>
      <c r="L361" s="10">
        <f t="shared" si="41"/>
        <v>12.308146389827613</v>
      </c>
      <c r="M361" s="11">
        <f t="shared" si="44"/>
        <v>2.8703699603142754E-2</v>
      </c>
    </row>
    <row r="362" spans="1:13" x14ac:dyDescent="0.35">
      <c r="A362" s="9">
        <f t="shared" si="42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39"/>
        <v>1100.2</v>
      </c>
      <c r="G362" s="217">
        <f t="shared" si="43"/>
        <v>4.34796870189699E-3</v>
      </c>
      <c r="H362" s="209">
        <f t="shared" si="40"/>
        <v>19.263240536884421</v>
      </c>
      <c r="I362" s="202">
        <f t="shared" si="38"/>
        <v>4.2379129181145725</v>
      </c>
      <c r="J362" s="202">
        <v>8.078656848378662</v>
      </c>
      <c r="K362" s="202">
        <v>0</v>
      </c>
      <c r="L362" s="10">
        <f t="shared" si="41"/>
        <v>31.579810303377656</v>
      </c>
      <c r="M362" s="11">
        <f t="shared" si="44"/>
        <v>2.870369960314275E-2</v>
      </c>
    </row>
    <row r="363" spans="1:13" x14ac:dyDescent="0.35">
      <c r="A363" s="9">
        <f t="shared" si="42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39"/>
        <v>419.4</v>
      </c>
      <c r="G363" s="217">
        <f t="shared" si="43"/>
        <v>1.6574605286089779E-3</v>
      </c>
      <c r="H363" s="209">
        <f t="shared" si="40"/>
        <v>7.343213125949215</v>
      </c>
      <c r="I363" s="202">
        <f t="shared" si="38"/>
        <v>1.6155068877088272</v>
      </c>
      <c r="J363" s="202">
        <v>3.0796115999000282</v>
      </c>
      <c r="K363" s="202">
        <v>0</v>
      </c>
      <c r="L363" s="10">
        <f t="shared" si="41"/>
        <v>12.03833161355807</v>
      </c>
      <c r="M363" s="11">
        <f t="shared" si="44"/>
        <v>2.8703699603142754E-2</v>
      </c>
    </row>
    <row r="364" spans="1:13" x14ac:dyDescent="0.35">
      <c r="A364" s="9">
        <f t="shared" si="42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39"/>
        <v>149.6</v>
      </c>
      <c r="G364" s="217">
        <f t="shared" si="43"/>
        <v>5.9121624959442801E-4</v>
      </c>
      <c r="H364" s="209">
        <f t="shared" si="40"/>
        <v>2.6193244722031537</v>
      </c>
      <c r="I364" s="202">
        <f t="shared" si="38"/>
        <v>0.57625138388469377</v>
      </c>
      <c r="J364" s="202">
        <v>1.0984976045423085</v>
      </c>
      <c r="K364" s="202">
        <v>0</v>
      </c>
      <c r="L364" s="10">
        <f t="shared" si="41"/>
        <v>4.2940734606301563</v>
      </c>
      <c r="M364" s="11">
        <f t="shared" si="44"/>
        <v>2.8703699603142757E-2</v>
      </c>
    </row>
    <row r="365" spans="1:13" x14ac:dyDescent="0.35">
      <c r="A365" s="9">
        <f t="shared" si="42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39"/>
        <v>253.1</v>
      </c>
      <c r="G365" s="217">
        <f t="shared" si="43"/>
        <v>1.0002462083713217E-3</v>
      </c>
      <c r="H365" s="209">
        <f t="shared" si="40"/>
        <v>4.4314908015683034</v>
      </c>
      <c r="I365" s="202">
        <f t="shared" si="38"/>
        <v>0.97492797634502681</v>
      </c>
      <c r="J365" s="202">
        <v>1.8584875916421009</v>
      </c>
      <c r="K365" s="202">
        <v>0</v>
      </c>
      <c r="L365" s="10">
        <f t="shared" si="41"/>
        <v>7.2649063695554315</v>
      </c>
      <c r="M365" s="11">
        <f t="shared" si="44"/>
        <v>2.8703699603142757E-2</v>
      </c>
    </row>
    <row r="366" spans="1:13" x14ac:dyDescent="0.35">
      <c r="A366" s="9">
        <f t="shared" si="42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39"/>
        <v>360.3</v>
      </c>
      <c r="G366" s="217">
        <f t="shared" si="43"/>
        <v>1.4238984941769546E-3</v>
      </c>
      <c r="H366" s="209">
        <f t="shared" si="40"/>
        <v>6.3084398886015789</v>
      </c>
      <c r="I366" s="202">
        <f t="shared" si="38"/>
        <v>1.3878567754923474</v>
      </c>
      <c r="J366" s="202">
        <v>2.6456463029184079</v>
      </c>
      <c r="K366" s="202">
        <v>0</v>
      </c>
      <c r="L366" s="10">
        <f t="shared" si="41"/>
        <v>10.341942967012335</v>
      </c>
      <c r="M366" s="11">
        <f t="shared" si="44"/>
        <v>2.8703699603142754E-2</v>
      </c>
    </row>
    <row r="367" spans="1:13" x14ac:dyDescent="0.35">
      <c r="A367" s="9">
        <f t="shared" si="42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39"/>
        <v>1535.2</v>
      </c>
      <c r="G367" s="217">
        <f t="shared" si="43"/>
        <v>6.0670801228433551E-3</v>
      </c>
      <c r="H367" s="209">
        <f t="shared" si="40"/>
        <v>26.879591776245199</v>
      </c>
      <c r="I367" s="202">
        <f t="shared" si="38"/>
        <v>5.9135101907739438</v>
      </c>
      <c r="J367" s="202">
        <v>11.272817663725618</v>
      </c>
      <c r="K367" s="202">
        <v>0</v>
      </c>
      <c r="L367" s="10">
        <f t="shared" si="41"/>
        <v>44.065919630744759</v>
      </c>
      <c r="M367" s="11">
        <f t="shared" si="44"/>
        <v>2.8703699603142754E-2</v>
      </c>
    </row>
    <row r="368" spans="1:13" x14ac:dyDescent="0.35">
      <c r="A368" s="9">
        <f t="shared" si="42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39"/>
        <v>191.4</v>
      </c>
      <c r="G368" s="217">
        <f t="shared" si="43"/>
        <v>7.5640902521640057E-4</v>
      </c>
      <c r="H368" s="209">
        <f t="shared" si="40"/>
        <v>3.3511945453187408</v>
      </c>
      <c r="I368" s="202">
        <f t="shared" si="38"/>
        <v>0.73726279997012301</v>
      </c>
      <c r="J368" s="202">
        <v>1.4054307587526595</v>
      </c>
      <c r="K368" s="202">
        <v>0</v>
      </c>
      <c r="L368" s="10">
        <f t="shared" si="41"/>
        <v>5.4938881040415239</v>
      </c>
      <c r="M368" s="11">
        <f t="shared" si="44"/>
        <v>2.8703699603142757E-2</v>
      </c>
    </row>
    <row r="369" spans="1:13" x14ac:dyDescent="0.35">
      <c r="A369" s="9">
        <f t="shared" si="42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39"/>
        <v>442.3</v>
      </c>
      <c r="G369" s="217">
        <f t="shared" si="43"/>
        <v>1.7479608769760395E-3</v>
      </c>
      <c r="H369" s="209">
        <f t="shared" si="40"/>
        <v>7.7441658693546449</v>
      </c>
      <c r="I369" s="202">
        <f t="shared" ref="I369:I431" si="45">H369*0.22</f>
        <v>1.7037164912580218</v>
      </c>
      <c r="J369" s="202">
        <v>3.2477639738573738</v>
      </c>
      <c r="K369" s="202">
        <v>0</v>
      </c>
      <c r="L369" s="10">
        <f t="shared" si="41"/>
        <v>12.695646334470041</v>
      </c>
      <c r="M369" s="11">
        <f t="shared" si="44"/>
        <v>2.8703699603142754E-2</v>
      </c>
    </row>
    <row r="370" spans="1:13" x14ac:dyDescent="0.35">
      <c r="A370" s="9">
        <f t="shared" si="42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39"/>
        <v>503.5</v>
      </c>
      <c r="G370" s="217">
        <f t="shared" si="43"/>
        <v>1.989822069991942E-3</v>
      </c>
      <c r="H370" s="209">
        <f t="shared" si="40"/>
        <v>8.8157076988922984</v>
      </c>
      <c r="I370" s="202">
        <f t="shared" si="45"/>
        <v>1.9394556937563057</v>
      </c>
      <c r="J370" s="202">
        <v>3.6971493575337728</v>
      </c>
      <c r="K370" s="202">
        <v>0</v>
      </c>
      <c r="L370" s="10">
        <f t="shared" si="41"/>
        <v>14.452312750182378</v>
      </c>
      <c r="M370" s="11">
        <f t="shared" si="44"/>
        <v>2.8703699603142757E-2</v>
      </c>
    </row>
    <row r="371" spans="1:13" x14ac:dyDescent="0.35">
      <c r="A371" s="9">
        <f t="shared" si="42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39"/>
        <v>570.5</v>
      </c>
      <c r="G371" s="217">
        <f t="shared" si="43"/>
        <v>2.2546047486204624E-3</v>
      </c>
      <c r="H371" s="209">
        <f t="shared" si="40"/>
        <v>9.9888008782880959</v>
      </c>
      <c r="I371" s="202">
        <f t="shared" si="45"/>
        <v>2.1975361932233812</v>
      </c>
      <c r="J371" s="202">
        <v>4.1891235520814645</v>
      </c>
      <c r="K371" s="202">
        <v>0</v>
      </c>
      <c r="L371" s="10">
        <f t="shared" si="41"/>
        <v>16.375460623592943</v>
      </c>
      <c r="M371" s="11">
        <f t="shared" si="44"/>
        <v>2.8703699603142757E-2</v>
      </c>
    </row>
    <row r="372" spans="1:13" x14ac:dyDescent="0.35">
      <c r="A372" s="9">
        <f t="shared" si="42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4" si="46">C372+D372+E372</f>
        <v>227.9</v>
      </c>
      <c r="G372" s="217">
        <f t="shared" si="43"/>
        <v>9.0065630536477373E-4</v>
      </c>
      <c r="H372" s="209">
        <f t="shared" si="40"/>
        <v>3.9902676952880931</v>
      </c>
      <c r="I372" s="202">
        <f t="shared" si="45"/>
        <v>0.87785889296338049</v>
      </c>
      <c r="J372" s="202">
        <v>1.6734465513047603</v>
      </c>
      <c r="K372" s="202">
        <v>0</v>
      </c>
      <c r="L372" s="10">
        <f t="shared" si="41"/>
        <v>6.5415731395562338</v>
      </c>
      <c r="M372" s="11">
        <f t="shared" si="44"/>
        <v>2.8703699603142754E-2</v>
      </c>
    </row>
    <row r="373" spans="1:13" x14ac:dyDescent="0.35">
      <c r="A373" s="9">
        <f t="shared" si="42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46"/>
        <v>130.5</v>
      </c>
      <c r="G373" s="217">
        <f t="shared" si="43"/>
        <v>5.1573342628390942E-4</v>
      </c>
      <c r="H373" s="209">
        <f t="shared" si="40"/>
        <v>2.2849053718082319</v>
      </c>
      <c r="I373" s="202">
        <f t="shared" si="45"/>
        <v>0.50267918179781101</v>
      </c>
      <c r="J373" s="202">
        <v>2.79888</v>
      </c>
      <c r="K373" s="202">
        <v>0</v>
      </c>
      <c r="L373" s="10">
        <f t="shared" si="41"/>
        <v>5.5864645536060431</v>
      </c>
      <c r="M373" s="11">
        <f t="shared" si="44"/>
        <v>4.2808157498896882E-2</v>
      </c>
    </row>
    <row r="374" spans="1:13" x14ac:dyDescent="0.35">
      <c r="A374" s="9">
        <f t="shared" si="42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46"/>
        <v>384.3</v>
      </c>
      <c r="G374" s="217">
        <f t="shared" si="43"/>
        <v>1.5187460208498575E-3</v>
      </c>
      <c r="H374" s="209">
        <f t="shared" si="40"/>
        <v>6.728652370773208</v>
      </c>
      <c r="I374" s="202">
        <f t="shared" si="45"/>
        <v>1.4803035215701057</v>
      </c>
      <c r="J374" s="202">
        <v>2.8218758651444467</v>
      </c>
      <c r="K374" s="202">
        <v>0</v>
      </c>
      <c r="L374" s="10">
        <f t="shared" si="41"/>
        <v>11.030831757487761</v>
      </c>
      <c r="M374" s="11">
        <f t="shared" si="44"/>
        <v>2.8703699603142754E-2</v>
      </c>
    </row>
    <row r="375" spans="1:13" x14ac:dyDescent="0.35">
      <c r="A375" s="9">
        <f t="shared" si="42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46"/>
        <v>383.3</v>
      </c>
      <c r="G375" s="217">
        <f t="shared" si="43"/>
        <v>1.5147940405718199E-3</v>
      </c>
      <c r="H375" s="209">
        <f t="shared" si="40"/>
        <v>6.7111435173493899</v>
      </c>
      <c r="I375" s="202">
        <f t="shared" si="45"/>
        <v>1.4764515738168658</v>
      </c>
      <c r="J375" s="202">
        <v>2.8145329667183621</v>
      </c>
      <c r="K375" s="202">
        <v>0</v>
      </c>
      <c r="L375" s="10">
        <f t="shared" si="41"/>
        <v>11.002128057884617</v>
      </c>
      <c r="M375" s="11">
        <f t="shared" si="44"/>
        <v>2.870369960314275E-2</v>
      </c>
    </row>
    <row r="376" spans="1:13" x14ac:dyDescent="0.35">
      <c r="A376" s="9">
        <f t="shared" si="42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46"/>
        <v>503.6</v>
      </c>
      <c r="G376" s="217">
        <f t="shared" si="43"/>
        <v>1.9902172680197456E-3</v>
      </c>
      <c r="H376" s="209">
        <f t="shared" si="40"/>
        <v>8.8174585842346804</v>
      </c>
      <c r="I376" s="202">
        <f t="shared" si="45"/>
        <v>1.9398408885316296</v>
      </c>
      <c r="J376" s="202">
        <v>3.697883647376381</v>
      </c>
      <c r="K376" s="202">
        <v>0</v>
      </c>
      <c r="L376" s="10">
        <f t="shared" si="41"/>
        <v>14.45518312014269</v>
      </c>
      <c r="M376" s="11">
        <f t="shared" si="44"/>
        <v>2.870369960314275E-2</v>
      </c>
    </row>
    <row r="377" spans="1:13" x14ac:dyDescent="0.35">
      <c r="A377" s="9">
        <f t="shared" si="42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46"/>
        <v>387.4</v>
      </c>
      <c r="G377" s="217">
        <f t="shared" si="43"/>
        <v>1.5309971597117741E-3</v>
      </c>
      <c r="H377" s="209">
        <f t="shared" si="40"/>
        <v>6.7829298163870435</v>
      </c>
      <c r="I377" s="202">
        <f t="shared" si="45"/>
        <v>1.4922445596051497</v>
      </c>
      <c r="J377" s="202">
        <v>2.8446388502653099</v>
      </c>
      <c r="K377" s="202">
        <v>0</v>
      </c>
      <c r="L377" s="10">
        <f t="shared" si="41"/>
        <v>11.119813226257504</v>
      </c>
      <c r="M377" s="11">
        <f t="shared" si="44"/>
        <v>2.8703699603142757E-2</v>
      </c>
    </row>
    <row r="378" spans="1:13" x14ac:dyDescent="0.35">
      <c r="A378" s="9">
        <f t="shared" si="42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46"/>
        <v>147</v>
      </c>
      <c r="G378" s="217">
        <f t="shared" si="43"/>
        <v>5.8094110087153017E-4</v>
      </c>
      <c r="H378" s="209">
        <f t="shared" si="40"/>
        <v>2.5738014533012272</v>
      </c>
      <c r="I378" s="202">
        <f t="shared" si="45"/>
        <v>0.56623631972626998</v>
      </c>
      <c r="J378" s="202">
        <v>1.0794060686344877</v>
      </c>
      <c r="K378" s="202">
        <v>0</v>
      </c>
      <c r="L378" s="10">
        <f t="shared" si="41"/>
        <v>4.2194438416619846</v>
      </c>
      <c r="M378" s="11">
        <f t="shared" si="44"/>
        <v>2.8703699603142754E-2</v>
      </c>
    </row>
    <row r="379" spans="1:13" x14ac:dyDescent="0.35">
      <c r="A379" s="9">
        <f t="shared" si="42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46"/>
        <v>203.69</v>
      </c>
      <c r="G379" s="217">
        <f t="shared" si="43"/>
        <v>8.0497886283348286E-4</v>
      </c>
      <c r="H379" s="209">
        <f t="shared" si="40"/>
        <v>3.5663783538974623</v>
      </c>
      <c r="I379" s="202">
        <f t="shared" si="45"/>
        <v>0.78460323785744168</v>
      </c>
      <c r="J379" s="202">
        <v>1.4956749804092435</v>
      </c>
      <c r="K379" s="202">
        <v>0</v>
      </c>
      <c r="L379" s="10">
        <f t="shared" si="41"/>
        <v>5.8466565721641475</v>
      </c>
      <c r="M379" s="11">
        <f t="shared" si="44"/>
        <v>2.8703699603142754E-2</v>
      </c>
    </row>
    <row r="380" spans="1:13" x14ac:dyDescent="0.35">
      <c r="A380" s="9">
        <f t="shared" si="42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46"/>
        <v>138.9</v>
      </c>
      <c r="G380" s="217">
        <f t="shared" si="43"/>
        <v>5.4893006061942549E-4</v>
      </c>
      <c r="H380" s="209">
        <f t="shared" si="40"/>
        <v>2.4319797405683024</v>
      </c>
      <c r="I380" s="202">
        <f t="shared" si="45"/>
        <v>0.53503554292502653</v>
      </c>
      <c r="J380" s="202">
        <v>1.0199285913831997</v>
      </c>
      <c r="K380" s="202">
        <v>0</v>
      </c>
      <c r="L380" s="10">
        <f t="shared" si="41"/>
        <v>3.9869438748765287</v>
      </c>
      <c r="M380" s="11">
        <f t="shared" si="44"/>
        <v>2.8703699603142754E-2</v>
      </c>
    </row>
    <row r="381" spans="1:13" x14ac:dyDescent="0.35">
      <c r="A381" s="9">
        <f t="shared" si="42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46"/>
        <v>338.8</v>
      </c>
      <c r="G381" s="217">
        <f t="shared" si="43"/>
        <v>1.3389309181991457E-3</v>
      </c>
      <c r="H381" s="209">
        <f t="shared" si="40"/>
        <v>5.9319995399894951</v>
      </c>
      <c r="I381" s="202">
        <f t="shared" si="45"/>
        <v>1.305039898797689</v>
      </c>
      <c r="J381" s="202">
        <v>2.4877739867575817</v>
      </c>
      <c r="K381" s="202">
        <v>0</v>
      </c>
      <c r="L381" s="10">
        <f t="shared" si="41"/>
        <v>9.7248134255447649</v>
      </c>
      <c r="M381" s="11">
        <f t="shared" si="44"/>
        <v>2.8703699603142754E-2</v>
      </c>
    </row>
    <row r="382" spans="1:13" x14ac:dyDescent="0.35">
      <c r="A382" s="9">
        <f t="shared" si="42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46"/>
        <v>386.9</v>
      </c>
      <c r="G382" s="217">
        <f t="shared" si="43"/>
        <v>1.5290211695727553E-3</v>
      </c>
      <c r="H382" s="209">
        <f t="shared" si="40"/>
        <v>6.7741753896751344</v>
      </c>
      <c r="I382" s="202">
        <f t="shared" si="45"/>
        <v>1.4903185857285295</v>
      </c>
      <c r="J382" s="202">
        <v>2.8409674010522674</v>
      </c>
      <c r="K382" s="202">
        <v>0</v>
      </c>
      <c r="L382" s="10">
        <f t="shared" si="41"/>
        <v>11.105461376455931</v>
      </c>
      <c r="M382" s="11">
        <f t="shared" si="44"/>
        <v>2.8703699603142754E-2</v>
      </c>
    </row>
    <row r="383" spans="1:13" x14ac:dyDescent="0.35">
      <c r="A383" s="9">
        <f t="shared" si="42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46"/>
        <v>972.7</v>
      </c>
      <c r="G383" s="217">
        <f t="shared" si="43"/>
        <v>3.8440912164471935E-3</v>
      </c>
      <c r="H383" s="209">
        <f t="shared" si="40"/>
        <v>17.030861725347645</v>
      </c>
      <c r="I383" s="202">
        <f t="shared" si="45"/>
        <v>3.7467895795764821</v>
      </c>
      <c r="J383" s="202">
        <v>7.1424372990528315</v>
      </c>
      <c r="K383" s="202">
        <v>0</v>
      </c>
      <c r="L383" s="10">
        <f t="shared" si="41"/>
        <v>27.920088603976957</v>
      </c>
      <c r="M383" s="11">
        <f t="shared" si="44"/>
        <v>2.8703699603142754E-2</v>
      </c>
    </row>
    <row r="384" spans="1:13" x14ac:dyDescent="0.35">
      <c r="A384" s="9">
        <f t="shared" si="42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46"/>
        <v>598.79999999999995</v>
      </c>
      <c r="G384" s="217">
        <f t="shared" si="43"/>
        <v>2.3664457904889269E-3</v>
      </c>
      <c r="H384" s="209">
        <f t="shared" si="40"/>
        <v>10.484301430182141</v>
      </c>
      <c r="I384" s="202">
        <f t="shared" si="45"/>
        <v>2.3065463146400709</v>
      </c>
      <c r="J384" s="202">
        <v>4.3969275775396675</v>
      </c>
      <c r="K384" s="202">
        <v>0</v>
      </c>
      <c r="L384" s="10">
        <f t="shared" si="41"/>
        <v>17.18777532236188</v>
      </c>
      <c r="M384" s="11">
        <f t="shared" si="44"/>
        <v>2.8703699603142754E-2</v>
      </c>
    </row>
    <row r="385" spans="1:13" x14ac:dyDescent="0.35">
      <c r="A385" s="9">
        <f t="shared" si="42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46"/>
        <v>464.2</v>
      </c>
      <c r="G385" s="217">
        <f t="shared" si="43"/>
        <v>1.8345092450650633E-3</v>
      </c>
      <c r="H385" s="209">
        <f t="shared" si="40"/>
        <v>8.1276097593362557</v>
      </c>
      <c r="I385" s="202">
        <f t="shared" si="45"/>
        <v>1.7880741470539763</v>
      </c>
      <c r="J385" s="202">
        <v>3.4085734493886339</v>
      </c>
      <c r="K385" s="202">
        <v>0</v>
      </c>
      <c r="L385" s="10">
        <f t="shared" si="41"/>
        <v>13.324257355778865</v>
      </c>
      <c r="M385" s="11">
        <f t="shared" si="44"/>
        <v>2.8703699603142754E-2</v>
      </c>
    </row>
    <row r="386" spans="1:13" x14ac:dyDescent="0.35">
      <c r="A386" s="9">
        <f t="shared" si="42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46"/>
        <v>606.78</v>
      </c>
      <c r="G386" s="217">
        <f t="shared" si="43"/>
        <v>2.397982593107667E-3</v>
      </c>
      <c r="H386" s="209">
        <f t="shared" si="40"/>
        <v>10.624022080504208</v>
      </c>
      <c r="I386" s="202">
        <f t="shared" si="45"/>
        <v>2.3372848577109258</v>
      </c>
      <c r="J386" s="202">
        <v>4.4555239069798258</v>
      </c>
      <c r="K386" s="202">
        <v>0</v>
      </c>
      <c r="L386" s="10">
        <f t="shared" si="41"/>
        <v>17.416830845194958</v>
      </c>
      <c r="M386" s="11">
        <f t="shared" si="44"/>
        <v>2.8703699603142754E-2</v>
      </c>
    </row>
    <row r="387" spans="1:13" x14ac:dyDescent="0.35">
      <c r="A387" s="9">
        <f t="shared" si="42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46"/>
        <v>305</v>
      </c>
      <c r="G387" s="217">
        <f t="shared" si="43"/>
        <v>1.2053539848014742E-3</v>
      </c>
      <c r="H387" s="209">
        <f t="shared" ref="H387:H450" si="47">G387*$N$2</f>
        <v>5.3402002942644513</v>
      </c>
      <c r="I387" s="202">
        <f t="shared" si="45"/>
        <v>1.1748440647381793</v>
      </c>
      <c r="J387" s="202">
        <v>2.2395840199559101</v>
      </c>
      <c r="K387" s="202">
        <v>0</v>
      </c>
      <c r="L387" s="10">
        <f t="shared" ref="L387:L450" si="48">H387+I387+J387+K387</f>
        <v>8.7546283789585413</v>
      </c>
      <c r="M387" s="11">
        <f t="shared" si="44"/>
        <v>2.8703699603142757E-2</v>
      </c>
    </row>
    <row r="388" spans="1:13" x14ac:dyDescent="0.35">
      <c r="A388" s="9">
        <f t="shared" si="42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46"/>
        <v>759.8</v>
      </c>
      <c r="G388" s="217">
        <f t="shared" si="43"/>
        <v>3.0027146152529836E-3</v>
      </c>
      <c r="H388" s="209">
        <f t="shared" si="47"/>
        <v>13.303226831416817</v>
      </c>
      <c r="I388" s="202">
        <f t="shared" si="45"/>
        <v>2.9267099029116999</v>
      </c>
      <c r="J388" s="202">
        <v>5.5791342241393451</v>
      </c>
      <c r="K388" s="202">
        <v>0</v>
      </c>
      <c r="L388" s="10">
        <f t="shared" si="48"/>
        <v>21.809070958467863</v>
      </c>
      <c r="M388" s="11">
        <f t="shared" si="44"/>
        <v>2.8703699603142754E-2</v>
      </c>
    </row>
    <row r="389" spans="1:13" x14ac:dyDescent="0.35">
      <c r="A389" s="9">
        <f t="shared" si="42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46"/>
        <v>530.20000000000005</v>
      </c>
      <c r="G389" s="217">
        <f t="shared" si="43"/>
        <v>2.0953399434155465E-3</v>
      </c>
      <c r="H389" s="209">
        <f t="shared" si="47"/>
        <v>9.2831940853082369</v>
      </c>
      <c r="I389" s="202">
        <f t="shared" si="45"/>
        <v>2.0423026987678123</v>
      </c>
      <c r="J389" s="202">
        <v>3.8932047455102414</v>
      </c>
      <c r="K389" s="202">
        <v>0</v>
      </c>
      <c r="L389" s="10">
        <f t="shared" si="48"/>
        <v>15.218701529586291</v>
      </c>
      <c r="M389" s="11">
        <f t="shared" si="44"/>
        <v>2.8703699603142757E-2</v>
      </c>
    </row>
    <row r="390" spans="1:13" x14ac:dyDescent="0.35">
      <c r="A390" s="9">
        <f t="shared" si="42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46"/>
        <v>123.5</v>
      </c>
      <c r="G390" s="217">
        <f t="shared" si="43"/>
        <v>4.880695643376461E-4</v>
      </c>
      <c r="H390" s="209">
        <f t="shared" si="47"/>
        <v>2.1623433978415072</v>
      </c>
      <c r="I390" s="202">
        <f t="shared" si="45"/>
        <v>0.47571554752513157</v>
      </c>
      <c r="J390" s="202">
        <v>0.90684795562149145</v>
      </c>
      <c r="K390" s="202">
        <v>0</v>
      </c>
      <c r="L390" s="10">
        <f t="shared" si="48"/>
        <v>3.5449069009881304</v>
      </c>
      <c r="M390" s="11">
        <f t="shared" si="44"/>
        <v>2.8703699603142757E-2</v>
      </c>
    </row>
    <row r="391" spans="1:13" x14ac:dyDescent="0.35">
      <c r="A391" s="9">
        <f t="shared" ref="A391:A454" si="49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46"/>
        <v>298.8</v>
      </c>
      <c r="G391" s="217">
        <f t="shared" ref="G391:G454" si="50">1/253037.7*F391</f>
        <v>1.1808517070776409E-3</v>
      </c>
      <c r="H391" s="209">
        <f t="shared" si="47"/>
        <v>5.2316454030367803</v>
      </c>
      <c r="I391" s="202">
        <f t="shared" si="45"/>
        <v>1.1509619886680917</v>
      </c>
      <c r="J391" s="202">
        <v>2.1940580497141835</v>
      </c>
      <c r="K391" s="202">
        <v>0</v>
      </c>
      <c r="L391" s="10">
        <f t="shared" si="48"/>
        <v>8.5766654414190562</v>
      </c>
      <c r="M391" s="11">
        <f t="shared" si="44"/>
        <v>2.8703699603142757E-2</v>
      </c>
    </row>
    <row r="392" spans="1:13" x14ac:dyDescent="0.35">
      <c r="A392" s="9">
        <f t="shared" si="49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46"/>
        <v>217.3</v>
      </c>
      <c r="G392" s="217">
        <f t="shared" si="50"/>
        <v>8.5876531441757492E-4</v>
      </c>
      <c r="H392" s="209">
        <f t="shared" si="47"/>
        <v>3.8046738489956238</v>
      </c>
      <c r="I392" s="202">
        <f t="shared" si="45"/>
        <v>0.8370282467790372</v>
      </c>
      <c r="J392" s="202">
        <v>1.5956118279882596</v>
      </c>
      <c r="K392" s="202">
        <v>0</v>
      </c>
      <c r="L392" s="10">
        <f t="shared" si="48"/>
        <v>6.2373139237629207</v>
      </c>
      <c r="M392" s="11">
        <f t="shared" si="44"/>
        <v>2.8703699603142754E-2</v>
      </c>
    </row>
    <row r="393" spans="1:13" x14ac:dyDescent="0.35">
      <c r="A393" s="9">
        <f t="shared" si="49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46"/>
        <v>293.89999999999998</v>
      </c>
      <c r="G393" s="217">
        <f t="shared" si="50"/>
        <v>1.1614870037152565E-3</v>
      </c>
      <c r="H393" s="209">
        <f t="shared" si="47"/>
        <v>5.1458520212600725</v>
      </c>
      <c r="I393" s="202">
        <f t="shared" si="45"/>
        <v>1.132087444677216</v>
      </c>
      <c r="J393" s="202">
        <v>2.1580778474263669</v>
      </c>
      <c r="K393" s="202">
        <v>0</v>
      </c>
      <c r="L393" s="10">
        <f t="shared" si="48"/>
        <v>8.4360173133636565</v>
      </c>
      <c r="M393" s="11">
        <f t="shared" si="44"/>
        <v>2.8703699603142761E-2</v>
      </c>
    </row>
    <row r="394" spans="1:13" x14ac:dyDescent="0.35">
      <c r="A394" s="9">
        <f t="shared" si="49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46"/>
        <v>198.9</v>
      </c>
      <c r="G394" s="217">
        <f t="shared" si="50"/>
        <v>7.8604887730168271E-4</v>
      </c>
      <c r="H394" s="209">
        <f t="shared" si="47"/>
        <v>3.4825109459973747</v>
      </c>
      <c r="I394" s="202">
        <f t="shared" si="45"/>
        <v>0.76615240811942242</v>
      </c>
      <c r="J394" s="202">
        <v>1.4605024969482967</v>
      </c>
      <c r="K394" s="202">
        <v>0</v>
      </c>
      <c r="L394" s="10">
        <f t="shared" si="48"/>
        <v>5.7091658510650936</v>
      </c>
      <c r="M394" s="11">
        <f t="shared" si="44"/>
        <v>2.8703699603142754E-2</v>
      </c>
    </row>
    <row r="395" spans="1:13" x14ac:dyDescent="0.35">
      <c r="A395" s="9">
        <f t="shared" si="49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46"/>
        <v>95.6</v>
      </c>
      <c r="G395" s="217">
        <f t="shared" si="50"/>
        <v>3.7780931458039651E-4</v>
      </c>
      <c r="H395" s="209">
        <f t="shared" si="47"/>
        <v>1.6738463873169886</v>
      </c>
      <c r="I395" s="202">
        <f t="shared" si="45"/>
        <v>0.3682462052097375</v>
      </c>
      <c r="J395" s="202">
        <v>0.70198108953372129</v>
      </c>
      <c r="K395" s="202">
        <v>0</v>
      </c>
      <c r="L395" s="10">
        <f t="shared" si="48"/>
        <v>2.7440736820604474</v>
      </c>
      <c r="M395" s="11">
        <f t="shared" si="44"/>
        <v>2.8703699603142757E-2</v>
      </c>
    </row>
    <row r="396" spans="1:13" x14ac:dyDescent="0.35">
      <c r="A396" s="9">
        <f t="shared" si="49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46"/>
        <v>408.7</v>
      </c>
      <c r="G396" s="217">
        <f t="shared" si="50"/>
        <v>1.6151743396339755E-3</v>
      </c>
      <c r="H396" s="209">
        <f t="shared" si="47"/>
        <v>7.1558683943143642</v>
      </c>
      <c r="I396" s="202">
        <f t="shared" si="45"/>
        <v>1.5742910467491602</v>
      </c>
      <c r="J396" s="202">
        <v>3.0010425867409189</v>
      </c>
      <c r="K396" s="202">
        <v>0</v>
      </c>
      <c r="L396" s="10">
        <f t="shared" si="48"/>
        <v>11.731202027804443</v>
      </c>
      <c r="M396" s="11">
        <f t="shared" si="44"/>
        <v>2.8703699603142754E-2</v>
      </c>
    </row>
    <row r="397" spans="1:13" x14ac:dyDescent="0.35">
      <c r="A397" s="9">
        <f t="shared" si="49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46"/>
        <v>449.5</v>
      </c>
      <c r="G397" s="217">
        <f t="shared" si="50"/>
        <v>1.7764151349779103E-3</v>
      </c>
      <c r="H397" s="209">
        <f t="shared" si="47"/>
        <v>7.8702296140061332</v>
      </c>
      <c r="I397" s="202">
        <f t="shared" si="45"/>
        <v>1.7314505150813493</v>
      </c>
      <c r="J397" s="202">
        <v>3.3006328425251854</v>
      </c>
      <c r="K397" s="202">
        <v>0</v>
      </c>
      <c r="L397" s="10">
        <f t="shared" si="48"/>
        <v>12.902312971612668</v>
      </c>
      <c r="M397" s="11">
        <f t="shared" si="44"/>
        <v>2.8703699603142754E-2</v>
      </c>
    </row>
    <row r="398" spans="1:13" x14ac:dyDescent="0.35">
      <c r="A398" s="9">
        <f t="shared" si="49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46"/>
        <v>364.8</v>
      </c>
      <c r="G398" s="217">
        <f t="shared" si="50"/>
        <v>1.4416824054281239E-3</v>
      </c>
      <c r="H398" s="209">
        <f t="shared" si="47"/>
        <v>6.3872297290087596</v>
      </c>
      <c r="I398" s="202">
        <f t="shared" si="45"/>
        <v>1.4051905403819271</v>
      </c>
      <c r="J398" s="202">
        <v>2.6786893458357901</v>
      </c>
      <c r="K398" s="202">
        <v>0</v>
      </c>
      <c r="L398" s="10">
        <f t="shared" si="48"/>
        <v>10.471109615226476</v>
      </c>
      <c r="M398" s="11">
        <f t="shared" si="44"/>
        <v>2.870369960314275E-2</v>
      </c>
    </row>
    <row r="399" spans="1:13" x14ac:dyDescent="0.35">
      <c r="A399" s="9">
        <f t="shared" si="49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46"/>
        <v>326.3</v>
      </c>
      <c r="G399" s="217">
        <f t="shared" si="50"/>
        <v>1.2895311647236757E-3</v>
      </c>
      <c r="H399" s="209">
        <f t="shared" si="47"/>
        <v>5.713138872191772</v>
      </c>
      <c r="I399" s="202">
        <f t="shared" si="45"/>
        <v>1.2568905518821898</v>
      </c>
      <c r="J399" s="202">
        <v>2.3959877564315195</v>
      </c>
      <c r="K399" s="202">
        <v>0</v>
      </c>
      <c r="L399" s="10">
        <f t="shared" si="48"/>
        <v>9.3660171805054819</v>
      </c>
      <c r="M399" s="11">
        <f t="shared" si="44"/>
        <v>2.8703699603142757E-2</v>
      </c>
    </row>
    <row r="400" spans="1:13" x14ac:dyDescent="0.35">
      <c r="A400" s="9">
        <f t="shared" si="49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46"/>
        <v>634.70000000000005</v>
      </c>
      <c r="G400" s="217">
        <f t="shared" si="50"/>
        <v>2.5083218824704778E-3</v>
      </c>
      <c r="H400" s="209">
        <f t="shared" si="47"/>
        <v>11.112869268097203</v>
      </c>
      <c r="I400" s="202">
        <f t="shared" si="45"/>
        <v>2.4448312389813847</v>
      </c>
      <c r="J400" s="202">
        <v>4.6605376310361191</v>
      </c>
      <c r="K400" s="202">
        <v>0</v>
      </c>
      <c r="L400" s="10">
        <f t="shared" si="48"/>
        <v>18.218238138114707</v>
      </c>
      <c r="M400" s="11">
        <f t="shared" si="44"/>
        <v>2.8703699603142754E-2</v>
      </c>
    </row>
    <row r="401" spans="1:13" x14ac:dyDescent="0.35">
      <c r="A401" s="9">
        <f t="shared" si="49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46"/>
        <v>267.10000000000002</v>
      </c>
      <c r="G401" s="217">
        <f t="shared" si="50"/>
        <v>1.0555739322638486E-3</v>
      </c>
      <c r="H401" s="209">
        <f t="shared" si="47"/>
        <v>4.6766147495017538</v>
      </c>
      <c r="I401" s="202">
        <f t="shared" si="45"/>
        <v>1.0288552448903858</v>
      </c>
      <c r="J401" s="202">
        <v>1.9612881696072906</v>
      </c>
      <c r="K401" s="202">
        <v>0</v>
      </c>
      <c r="L401" s="10">
        <f t="shared" si="48"/>
        <v>7.6667581639994298</v>
      </c>
      <c r="M401" s="11">
        <f t="shared" si="44"/>
        <v>2.8703699603142754E-2</v>
      </c>
    </row>
    <row r="402" spans="1:13" x14ac:dyDescent="0.35">
      <c r="A402" s="9">
        <f t="shared" si="49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46"/>
        <v>224.6</v>
      </c>
      <c r="G402" s="217">
        <f t="shared" si="50"/>
        <v>8.8761477044724951E-4</v>
      </c>
      <c r="H402" s="209">
        <f t="shared" si="47"/>
        <v>3.9324884789894941</v>
      </c>
      <c r="I402" s="202">
        <f t="shared" si="45"/>
        <v>0.86514746537768872</v>
      </c>
      <c r="J402" s="202">
        <v>1.6492149864986798</v>
      </c>
      <c r="K402" s="202">
        <v>0</v>
      </c>
      <c r="L402" s="10">
        <f t="shared" si="48"/>
        <v>6.446850930865863</v>
      </c>
      <c r="M402" s="11">
        <f t="shared" si="44"/>
        <v>2.8703699603142757E-2</v>
      </c>
    </row>
    <row r="403" spans="1:13" x14ac:dyDescent="0.35">
      <c r="A403" s="9">
        <f t="shared" si="49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46"/>
        <v>572.29999999999995</v>
      </c>
      <c r="G403" s="217">
        <f t="shared" si="50"/>
        <v>2.26171831312093E-3</v>
      </c>
      <c r="H403" s="209">
        <f t="shared" si="47"/>
        <v>10.020316814450968</v>
      </c>
      <c r="I403" s="202">
        <f t="shared" si="45"/>
        <v>2.2044696991792132</v>
      </c>
      <c r="J403" s="202">
        <v>4.2023407692484165</v>
      </c>
      <c r="K403" s="202">
        <v>0</v>
      </c>
      <c r="L403" s="10">
        <f t="shared" si="48"/>
        <v>16.427127282878597</v>
      </c>
      <c r="M403" s="11">
        <f t="shared" si="44"/>
        <v>2.8703699603142754E-2</v>
      </c>
    </row>
    <row r="404" spans="1:13" x14ac:dyDescent="0.35">
      <c r="A404" s="9">
        <f t="shared" si="49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46"/>
        <v>227.9</v>
      </c>
      <c r="G404" s="217">
        <f t="shared" si="50"/>
        <v>9.0065630536477373E-4</v>
      </c>
      <c r="H404" s="209">
        <f t="shared" si="47"/>
        <v>3.9902676952880931</v>
      </c>
      <c r="I404" s="202">
        <f t="shared" si="45"/>
        <v>0.87785889296338049</v>
      </c>
      <c r="J404" s="202">
        <v>1.6734465513047603</v>
      </c>
      <c r="K404" s="202">
        <v>0</v>
      </c>
      <c r="L404" s="10">
        <f t="shared" si="48"/>
        <v>6.5415731395562338</v>
      </c>
      <c r="M404" s="11">
        <f t="shared" si="44"/>
        <v>2.8703699603142754E-2</v>
      </c>
    </row>
    <row r="405" spans="1:13" x14ac:dyDescent="0.35">
      <c r="A405" s="9">
        <f t="shared" si="49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46"/>
        <v>659.6</v>
      </c>
      <c r="G405" s="217">
        <f t="shared" si="50"/>
        <v>2.6067261913936147E-3</v>
      </c>
      <c r="H405" s="209">
        <f t="shared" si="47"/>
        <v>11.548839718350269</v>
      </c>
      <c r="I405" s="202">
        <f t="shared" si="45"/>
        <v>2.5407447380370591</v>
      </c>
      <c r="J405" s="202">
        <v>4.8433758018456334</v>
      </c>
      <c r="K405" s="202">
        <v>0</v>
      </c>
      <c r="L405" s="10">
        <f t="shared" si="48"/>
        <v>18.93296025823296</v>
      </c>
      <c r="M405" s="11">
        <f t="shared" si="44"/>
        <v>2.8703699603142754E-2</v>
      </c>
    </row>
    <row r="406" spans="1:13" x14ac:dyDescent="0.35">
      <c r="A406" s="9">
        <f t="shared" si="49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46"/>
        <v>824.8</v>
      </c>
      <c r="G406" s="217">
        <f t="shared" si="50"/>
        <v>3.2595933333254292E-3</v>
      </c>
      <c r="H406" s="209">
        <f t="shared" si="47"/>
        <v>14.44130230396498</v>
      </c>
      <c r="I406" s="202">
        <f t="shared" si="45"/>
        <v>3.1770865068722958</v>
      </c>
      <c r="J406" s="202">
        <v>6.0564226218348676</v>
      </c>
      <c r="K406" s="202">
        <v>0</v>
      </c>
      <c r="L406" s="10">
        <f t="shared" si="48"/>
        <v>23.674811432672143</v>
      </c>
      <c r="M406" s="11">
        <f t="shared" si="44"/>
        <v>2.8703699603142757E-2</v>
      </c>
    </row>
    <row r="407" spans="1:13" x14ac:dyDescent="0.35">
      <c r="A407" s="9">
        <f t="shared" si="49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46"/>
        <v>162.80000000000001</v>
      </c>
      <c r="G407" s="217">
        <f t="shared" si="50"/>
        <v>6.4338238926452465E-4</v>
      </c>
      <c r="H407" s="209">
        <f t="shared" si="47"/>
        <v>2.8504413373975499</v>
      </c>
      <c r="I407" s="202">
        <f t="shared" si="45"/>
        <v>0.62709709422746096</v>
      </c>
      <c r="J407" s="202">
        <v>1.1954238637666303</v>
      </c>
      <c r="K407" s="202">
        <v>0</v>
      </c>
      <c r="L407" s="10">
        <f t="shared" si="48"/>
        <v>4.672962295391641</v>
      </c>
      <c r="M407" s="11">
        <f t="shared" si="44"/>
        <v>2.8703699603142757E-2</v>
      </c>
    </row>
    <row r="408" spans="1:13" x14ac:dyDescent="0.35">
      <c r="A408" s="9">
        <f t="shared" si="49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46"/>
        <v>163.30000000000001</v>
      </c>
      <c r="G408" s="217">
        <f t="shared" si="50"/>
        <v>6.4535837940354348E-4</v>
      </c>
      <c r="H408" s="209">
        <f t="shared" si="47"/>
        <v>2.859195764109459</v>
      </c>
      <c r="I408" s="202">
        <f t="shared" si="45"/>
        <v>0.62902306810408093</v>
      </c>
      <c r="J408" s="202">
        <v>1.1990953129796726</v>
      </c>
      <c r="K408" s="202">
        <v>0</v>
      </c>
      <c r="L408" s="10">
        <f t="shared" si="48"/>
        <v>4.6873141451932128</v>
      </c>
      <c r="M408" s="11">
        <f t="shared" ref="M408:M461" si="51">L408/F408</f>
        <v>2.8703699603142757E-2</v>
      </c>
    </row>
    <row r="409" spans="1:13" x14ac:dyDescent="0.35">
      <c r="A409" s="9">
        <f t="shared" si="49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46"/>
        <v>449.9</v>
      </c>
      <c r="G409" s="217">
        <f t="shared" si="50"/>
        <v>1.7779959270891254E-3</v>
      </c>
      <c r="H409" s="209">
        <f t="shared" si="47"/>
        <v>7.8772331553756603</v>
      </c>
      <c r="I409" s="202">
        <f t="shared" si="45"/>
        <v>1.7329912941826453</v>
      </c>
      <c r="J409" s="202">
        <v>3.3035700018956189</v>
      </c>
      <c r="K409" s="202">
        <v>0</v>
      </c>
      <c r="L409" s="10">
        <f t="shared" si="48"/>
        <v>12.913794451453924</v>
      </c>
      <c r="M409" s="11">
        <f t="shared" si="51"/>
        <v>2.8703699603142754E-2</v>
      </c>
    </row>
    <row r="410" spans="1:13" x14ac:dyDescent="0.35">
      <c r="A410" s="9">
        <f t="shared" si="49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46"/>
        <v>434.1</v>
      </c>
      <c r="G410" s="217">
        <f t="shared" si="50"/>
        <v>1.7155546386961311E-3</v>
      </c>
      <c r="H410" s="209">
        <f t="shared" si="47"/>
        <v>7.6005932712793385</v>
      </c>
      <c r="I410" s="202">
        <f t="shared" si="45"/>
        <v>1.6721305196814544</v>
      </c>
      <c r="J410" s="202">
        <v>3.1875522067634772</v>
      </c>
      <c r="K410" s="202">
        <v>0</v>
      </c>
      <c r="L410" s="10">
        <f t="shared" si="48"/>
        <v>12.460275997724271</v>
      </c>
      <c r="M410" s="11">
        <f t="shared" si="51"/>
        <v>2.8703699603142754E-2</v>
      </c>
    </row>
    <row r="411" spans="1:13" x14ac:dyDescent="0.35">
      <c r="A411" s="9">
        <f t="shared" si="49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46"/>
        <v>271.3</v>
      </c>
      <c r="G411" s="217">
        <f t="shared" si="50"/>
        <v>1.0721722494316064E-3</v>
      </c>
      <c r="H411" s="209">
        <f t="shared" si="47"/>
        <v>4.7501519338817886</v>
      </c>
      <c r="I411" s="202">
        <f t="shared" si="45"/>
        <v>1.0450334254539935</v>
      </c>
      <c r="J411" s="202">
        <v>1.9921283429968473</v>
      </c>
      <c r="K411" s="202">
        <v>0</v>
      </c>
      <c r="L411" s="10">
        <f t="shared" si="48"/>
        <v>7.7873137023326295</v>
      </c>
      <c r="M411" s="11">
        <f t="shared" si="51"/>
        <v>2.8703699603142754E-2</v>
      </c>
    </row>
    <row r="412" spans="1:13" x14ac:dyDescent="0.35">
      <c r="A412" s="9">
        <f t="shared" si="49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46"/>
        <v>527.4</v>
      </c>
      <c r="G412" s="217">
        <f t="shared" si="50"/>
        <v>2.084274398637041E-3</v>
      </c>
      <c r="H412" s="209">
        <f t="shared" si="47"/>
        <v>9.2341692957215464</v>
      </c>
      <c r="I412" s="202">
        <f t="shared" si="45"/>
        <v>2.0315172450587404</v>
      </c>
      <c r="J412" s="202">
        <v>3.872644629917203</v>
      </c>
      <c r="K412" s="202">
        <v>0</v>
      </c>
      <c r="L412" s="10">
        <f t="shared" si="48"/>
        <v>15.138331170697491</v>
      </c>
      <c r="M412" s="11">
        <f t="shared" si="51"/>
        <v>2.8703699603142761E-2</v>
      </c>
    </row>
    <row r="413" spans="1:13" x14ac:dyDescent="0.35">
      <c r="A413" s="9">
        <f t="shared" si="49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46"/>
        <v>882.9</v>
      </c>
      <c r="G413" s="217">
        <f t="shared" si="50"/>
        <v>3.4892033874794151E-3</v>
      </c>
      <c r="H413" s="209">
        <f t="shared" si="47"/>
        <v>15.4585666878888</v>
      </c>
      <c r="I413" s="202">
        <f t="shared" si="45"/>
        <v>3.4008846713355361</v>
      </c>
      <c r="J413" s="202">
        <v>6.483045020390402</v>
      </c>
      <c r="K413" s="202">
        <v>0</v>
      </c>
      <c r="L413" s="10">
        <f t="shared" si="48"/>
        <v>25.34249637961474</v>
      </c>
      <c r="M413" s="11">
        <f t="shared" si="51"/>
        <v>2.8703699603142757E-2</v>
      </c>
    </row>
    <row r="414" spans="1:13" x14ac:dyDescent="0.35">
      <c r="A414" s="9">
        <f t="shared" si="49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46"/>
        <v>1085.3</v>
      </c>
      <c r="G414" s="217">
        <f t="shared" si="50"/>
        <v>4.2890841957542291E-3</v>
      </c>
      <c r="H414" s="209">
        <f t="shared" si="47"/>
        <v>19.002358620869536</v>
      </c>
      <c r="I414" s="202">
        <f t="shared" si="45"/>
        <v>4.1805188965912983</v>
      </c>
      <c r="J414" s="202">
        <v>7.9692476618299972</v>
      </c>
      <c r="K414" s="202">
        <v>0</v>
      </c>
      <c r="L414" s="10">
        <f t="shared" si="48"/>
        <v>31.152125179290831</v>
      </c>
      <c r="M414" s="11">
        <f t="shared" si="51"/>
        <v>2.8703699603142754E-2</v>
      </c>
    </row>
    <row r="415" spans="1:13" x14ac:dyDescent="0.35">
      <c r="A415" s="9">
        <f t="shared" si="49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46"/>
        <v>488.2</v>
      </c>
      <c r="G415" s="217">
        <f t="shared" si="50"/>
        <v>1.9293567717379662E-3</v>
      </c>
      <c r="H415" s="209">
        <f t="shared" si="47"/>
        <v>8.5478222415078839</v>
      </c>
      <c r="I415" s="202">
        <f t="shared" si="45"/>
        <v>1.8805208931317345</v>
      </c>
      <c r="J415" s="202">
        <v>3.5848030116146727</v>
      </c>
      <c r="K415" s="202">
        <v>0</v>
      </c>
      <c r="L415" s="10">
        <f t="shared" si="48"/>
        <v>14.013146146254291</v>
      </c>
      <c r="M415" s="11">
        <f t="shared" si="51"/>
        <v>2.8703699603142754E-2</v>
      </c>
    </row>
    <row r="416" spans="1:13" x14ac:dyDescent="0.35">
      <c r="A416" s="9">
        <f t="shared" si="49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46"/>
        <v>531.9</v>
      </c>
      <c r="G416" s="217">
        <f t="shared" si="50"/>
        <v>2.1020583098882101E-3</v>
      </c>
      <c r="H416" s="209">
        <f t="shared" si="47"/>
        <v>9.3129591361287254</v>
      </c>
      <c r="I416" s="202">
        <f t="shared" si="45"/>
        <v>2.0488510099483195</v>
      </c>
      <c r="J416" s="202">
        <v>3.9056876728345848</v>
      </c>
      <c r="K416" s="202">
        <v>0</v>
      </c>
      <c r="L416" s="10">
        <f t="shared" si="48"/>
        <v>15.267497818911629</v>
      </c>
      <c r="M416" s="11">
        <f t="shared" si="51"/>
        <v>2.870369960314275E-2</v>
      </c>
    </row>
    <row r="417" spans="1:13" x14ac:dyDescent="0.35">
      <c r="A417" s="9">
        <f t="shared" si="49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46"/>
        <v>917.2</v>
      </c>
      <c r="G417" s="217">
        <f t="shared" si="50"/>
        <v>3.6247563110161055E-3</v>
      </c>
      <c r="H417" s="209">
        <f t="shared" si="47"/>
        <v>16.059120360325753</v>
      </c>
      <c r="I417" s="202">
        <f t="shared" si="45"/>
        <v>3.5330064792716658</v>
      </c>
      <c r="J417" s="202">
        <v>6.7349064364051161</v>
      </c>
      <c r="K417" s="202">
        <v>0</v>
      </c>
      <c r="L417" s="10">
        <f t="shared" si="48"/>
        <v>26.327033276002535</v>
      </c>
      <c r="M417" s="11">
        <f t="shared" si="51"/>
        <v>2.8703699603142754E-2</v>
      </c>
    </row>
    <row r="418" spans="1:13" x14ac:dyDescent="0.35">
      <c r="A418" s="9">
        <f t="shared" si="49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46"/>
        <v>246.1</v>
      </c>
      <c r="G418" s="217">
        <f t="shared" si="50"/>
        <v>9.7258234642505839E-4</v>
      </c>
      <c r="H418" s="209">
        <f t="shared" si="47"/>
        <v>4.3089288276015782</v>
      </c>
      <c r="I418" s="202">
        <f t="shared" si="45"/>
        <v>0.94796434207234725</v>
      </c>
      <c r="J418" s="202">
        <v>1.8070873026595062</v>
      </c>
      <c r="K418" s="202">
        <v>0</v>
      </c>
      <c r="L418" s="10">
        <f t="shared" si="48"/>
        <v>7.0639804723334318</v>
      </c>
      <c r="M418" s="11">
        <f t="shared" si="51"/>
        <v>2.8703699603142754E-2</v>
      </c>
    </row>
    <row r="419" spans="1:13" x14ac:dyDescent="0.35">
      <c r="A419" s="9">
        <f t="shared" si="49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46"/>
        <v>246.2</v>
      </c>
      <c r="G419" s="217">
        <f t="shared" si="50"/>
        <v>9.7297754445286211E-4</v>
      </c>
      <c r="H419" s="209">
        <f t="shared" si="47"/>
        <v>4.3106797129439602</v>
      </c>
      <c r="I419" s="202">
        <f t="shared" si="45"/>
        <v>0.9483495368476712</v>
      </c>
      <c r="J419" s="202">
        <v>1.8078215925021148</v>
      </c>
      <c r="K419" s="202">
        <v>0</v>
      </c>
      <c r="L419" s="10">
        <f t="shared" si="48"/>
        <v>7.0668508422937464</v>
      </c>
      <c r="M419" s="11">
        <f t="shared" si="51"/>
        <v>2.8703699603142757E-2</v>
      </c>
    </row>
    <row r="420" spans="1:13" x14ac:dyDescent="0.35">
      <c r="A420" s="9">
        <f t="shared" si="49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46"/>
        <v>192.4</v>
      </c>
      <c r="G420" s="217">
        <f t="shared" si="50"/>
        <v>7.6036100549443822E-4</v>
      </c>
      <c r="H420" s="209">
        <f t="shared" si="47"/>
        <v>3.368703398742559</v>
      </c>
      <c r="I420" s="202">
        <f t="shared" si="45"/>
        <v>0.74111474772336294</v>
      </c>
      <c r="J420" s="202">
        <v>1.4127736571787446</v>
      </c>
      <c r="K420" s="202">
        <v>0</v>
      </c>
      <c r="L420" s="10">
        <f t="shared" si="48"/>
        <v>5.5225918036446666</v>
      </c>
      <c r="M420" s="11">
        <f t="shared" si="51"/>
        <v>2.8703699603142757E-2</v>
      </c>
    </row>
    <row r="421" spans="1:13" x14ac:dyDescent="0.35">
      <c r="A421" s="9">
        <f t="shared" si="49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46"/>
        <v>246.4</v>
      </c>
      <c r="G421" s="217">
        <f t="shared" si="50"/>
        <v>9.7376794050846966E-4</v>
      </c>
      <c r="H421" s="209">
        <f t="shared" si="47"/>
        <v>4.3141814836287233</v>
      </c>
      <c r="I421" s="202">
        <f t="shared" si="45"/>
        <v>0.9491199263983191</v>
      </c>
      <c r="J421" s="202">
        <v>1.8092901721873316</v>
      </c>
      <c r="K421" s="202">
        <v>0</v>
      </c>
      <c r="L421" s="10">
        <f t="shared" si="48"/>
        <v>7.0725915822143746</v>
      </c>
      <c r="M421" s="11">
        <f t="shared" si="51"/>
        <v>2.8703699603142754E-2</v>
      </c>
    </row>
    <row r="422" spans="1:13" x14ac:dyDescent="0.35">
      <c r="A422" s="9">
        <f t="shared" si="49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46"/>
        <v>245.5</v>
      </c>
      <c r="G422" s="217">
        <f t="shared" si="50"/>
        <v>9.7021115825823585E-4</v>
      </c>
      <c r="H422" s="209">
        <f t="shared" si="47"/>
        <v>4.2984235155472881</v>
      </c>
      <c r="I422" s="202">
        <f t="shared" si="45"/>
        <v>0.94565317342040334</v>
      </c>
      <c r="J422" s="202">
        <v>1.8026815636038553</v>
      </c>
      <c r="K422" s="202">
        <v>0</v>
      </c>
      <c r="L422" s="10">
        <f t="shared" si="48"/>
        <v>7.0467582525715464</v>
      </c>
      <c r="M422" s="11">
        <f t="shared" si="51"/>
        <v>2.8703699603142754E-2</v>
      </c>
    </row>
    <row r="423" spans="1:13" x14ac:dyDescent="0.35">
      <c r="A423" s="9">
        <f t="shared" si="49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46"/>
        <v>307.8</v>
      </c>
      <c r="G423" s="217">
        <f t="shared" si="50"/>
        <v>1.2164195295799795E-3</v>
      </c>
      <c r="H423" s="209">
        <f t="shared" si="47"/>
        <v>5.3892250838511409</v>
      </c>
      <c r="I423" s="202">
        <f t="shared" si="45"/>
        <v>1.185629518447251</v>
      </c>
      <c r="J423" s="202">
        <v>2.260144135548948</v>
      </c>
      <c r="K423" s="202">
        <v>0</v>
      </c>
      <c r="L423" s="10">
        <f t="shared" si="48"/>
        <v>8.8349987378473394</v>
      </c>
      <c r="M423" s="11">
        <f t="shared" si="51"/>
        <v>2.870369960314275E-2</v>
      </c>
    </row>
    <row r="424" spans="1:13" x14ac:dyDescent="0.35">
      <c r="A424" s="9">
        <f t="shared" si="49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46"/>
        <v>272.2</v>
      </c>
      <c r="G424" s="217">
        <f t="shared" si="50"/>
        <v>1.0757290316818402E-3</v>
      </c>
      <c r="H424" s="209">
        <f t="shared" si="47"/>
        <v>4.7659099019632247</v>
      </c>
      <c r="I424" s="202">
        <f t="shared" si="45"/>
        <v>1.0485001784319095</v>
      </c>
      <c r="J424" s="202">
        <v>1.9987369515803235</v>
      </c>
      <c r="K424" s="202">
        <v>0</v>
      </c>
      <c r="L424" s="10">
        <f t="shared" si="48"/>
        <v>7.8131470319754577</v>
      </c>
      <c r="M424" s="11">
        <f t="shared" si="51"/>
        <v>2.8703699603142754E-2</v>
      </c>
    </row>
    <row r="425" spans="1:13" x14ac:dyDescent="0.35">
      <c r="A425" s="9">
        <f t="shared" si="49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46"/>
        <v>246.2</v>
      </c>
      <c r="G425" s="217">
        <f t="shared" si="50"/>
        <v>9.7297754445286211E-4</v>
      </c>
      <c r="H425" s="209">
        <f t="shared" si="47"/>
        <v>4.3106797129439602</v>
      </c>
      <c r="I425" s="202">
        <f t="shared" si="45"/>
        <v>0.9483495368476712</v>
      </c>
      <c r="J425" s="202">
        <v>1.8078215925021148</v>
      </c>
      <c r="K425" s="202">
        <v>0</v>
      </c>
      <c r="L425" s="10">
        <f t="shared" si="48"/>
        <v>7.0668508422937464</v>
      </c>
      <c r="M425" s="11">
        <f t="shared" si="51"/>
        <v>2.8703699603142757E-2</v>
      </c>
    </row>
    <row r="426" spans="1:13" x14ac:dyDescent="0.35">
      <c r="A426" s="9">
        <f t="shared" si="49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46"/>
        <v>289</v>
      </c>
      <c r="G426" s="217">
        <f t="shared" si="50"/>
        <v>1.1421223003528723E-3</v>
      </c>
      <c r="H426" s="209">
        <f t="shared" si="47"/>
        <v>5.0600586394833655</v>
      </c>
      <c r="I426" s="202">
        <f t="shared" si="45"/>
        <v>1.1132129006863405</v>
      </c>
      <c r="J426" s="202">
        <v>2.1220976451385507</v>
      </c>
      <c r="K426" s="202">
        <v>0</v>
      </c>
      <c r="L426" s="10">
        <f t="shared" si="48"/>
        <v>8.2953691853082567</v>
      </c>
      <c r="M426" s="11">
        <f t="shared" si="51"/>
        <v>2.8703699603142757E-2</v>
      </c>
    </row>
    <row r="427" spans="1:13" x14ac:dyDescent="0.35">
      <c r="A427" s="9">
        <f t="shared" si="49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46"/>
        <v>1625.6</v>
      </c>
      <c r="G427" s="217">
        <f t="shared" si="50"/>
        <v>6.4243391399779557E-3</v>
      </c>
      <c r="H427" s="209">
        <f t="shared" si="47"/>
        <v>28.462392125758331</v>
      </c>
      <c r="I427" s="202">
        <f t="shared" si="45"/>
        <v>6.261726267666833</v>
      </c>
      <c r="J427" s="202">
        <v>11.936615681443696</v>
      </c>
      <c r="K427" s="202">
        <v>0</v>
      </c>
      <c r="L427" s="10">
        <f t="shared" si="48"/>
        <v>46.660734074868863</v>
      </c>
      <c r="M427" s="11">
        <f t="shared" si="51"/>
        <v>2.8703699603142757E-2</v>
      </c>
    </row>
    <row r="428" spans="1:13" x14ac:dyDescent="0.35">
      <c r="A428" s="9">
        <f t="shared" si="49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46"/>
        <v>877.19999999999993</v>
      </c>
      <c r="G428" s="217">
        <f t="shared" si="50"/>
        <v>3.4666770998946004E-3</v>
      </c>
      <c r="H428" s="209">
        <f t="shared" si="47"/>
        <v>15.358766223373037</v>
      </c>
      <c r="I428" s="202">
        <f t="shared" si="45"/>
        <v>3.3789285691420683</v>
      </c>
      <c r="J428" s="202">
        <v>6.4411904993617179</v>
      </c>
      <c r="K428" s="202">
        <v>0</v>
      </c>
      <c r="L428" s="10">
        <f t="shared" si="48"/>
        <v>25.178885291876821</v>
      </c>
      <c r="M428" s="11">
        <f t="shared" si="51"/>
        <v>2.8703699603142754E-2</v>
      </c>
    </row>
    <row r="429" spans="1:13" x14ac:dyDescent="0.35">
      <c r="A429" s="9">
        <f t="shared" si="49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46"/>
        <v>722.80000000000007</v>
      </c>
      <c r="G429" s="217">
        <f t="shared" si="50"/>
        <v>2.8564913449655922E-3</v>
      </c>
      <c r="H429" s="209">
        <f t="shared" si="47"/>
        <v>12.655399254735558</v>
      </c>
      <c r="I429" s="202">
        <f t="shared" si="45"/>
        <v>2.7841878360418226</v>
      </c>
      <c r="J429" s="202">
        <v>5.307446982374203</v>
      </c>
      <c r="K429" s="202">
        <v>0</v>
      </c>
      <c r="L429" s="10">
        <f t="shared" si="48"/>
        <v>20.747034073151582</v>
      </c>
      <c r="M429" s="11">
        <f t="shared" si="51"/>
        <v>2.870369960314275E-2</v>
      </c>
    </row>
    <row r="430" spans="1:13" x14ac:dyDescent="0.35">
      <c r="A430" s="9">
        <f t="shared" si="49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46"/>
        <v>1175.7</v>
      </c>
      <c r="G430" s="217">
        <f t="shared" si="50"/>
        <v>4.6463432128888305E-3</v>
      </c>
      <c r="H430" s="209">
        <f t="shared" si="47"/>
        <v>20.585158970382672</v>
      </c>
      <c r="I430" s="202">
        <f t="shared" si="45"/>
        <v>4.5287349734841875</v>
      </c>
      <c r="J430" s="202">
        <v>8.6330456795480774</v>
      </c>
      <c r="K430" s="202">
        <v>0</v>
      </c>
      <c r="L430" s="10">
        <f t="shared" si="48"/>
        <v>33.746939623414939</v>
      </c>
      <c r="M430" s="11">
        <f t="shared" si="51"/>
        <v>2.8703699603142754E-2</v>
      </c>
    </row>
    <row r="431" spans="1:13" x14ac:dyDescent="0.35">
      <c r="A431" s="9">
        <f t="shared" si="49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46"/>
        <v>448.1</v>
      </c>
      <c r="G431" s="217">
        <f t="shared" si="50"/>
        <v>1.7708823625886578E-3</v>
      </c>
      <c r="H431" s="209">
        <f t="shared" si="47"/>
        <v>7.8457172192127889</v>
      </c>
      <c r="I431" s="202">
        <f t="shared" si="45"/>
        <v>1.7260577882268135</v>
      </c>
      <c r="J431" s="202">
        <v>3.2903527847286669</v>
      </c>
      <c r="K431" s="202">
        <v>0</v>
      </c>
      <c r="L431" s="10">
        <f t="shared" si="48"/>
        <v>12.862127792168268</v>
      </c>
      <c r="M431" s="11">
        <f t="shared" si="51"/>
        <v>2.8703699603142754E-2</v>
      </c>
    </row>
    <row r="432" spans="1:13" x14ac:dyDescent="0.35">
      <c r="A432" s="9">
        <f t="shared" si="49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46"/>
        <v>728.30000000000007</v>
      </c>
      <c r="G432" s="217">
        <f t="shared" si="50"/>
        <v>2.8782272364947991E-3</v>
      </c>
      <c r="H432" s="209">
        <f t="shared" si="47"/>
        <v>12.751697948566557</v>
      </c>
      <c r="I432" s="202">
        <f t="shared" ref="I432:I498" si="52">H432*0.22</f>
        <v>2.8053735486846425</v>
      </c>
      <c r="J432" s="202">
        <v>5.3478329237176698</v>
      </c>
      <c r="K432" s="202">
        <v>0</v>
      </c>
      <c r="L432" s="10">
        <f t="shared" si="48"/>
        <v>20.904904420968869</v>
      </c>
      <c r="M432" s="11">
        <f t="shared" si="51"/>
        <v>2.8703699603142754E-2</v>
      </c>
    </row>
    <row r="433" spans="1:13" x14ac:dyDescent="0.35">
      <c r="A433" s="9">
        <f t="shared" si="49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46"/>
        <v>476.2</v>
      </c>
      <c r="G433" s="217">
        <f t="shared" si="50"/>
        <v>1.8819330084015149E-3</v>
      </c>
      <c r="H433" s="209">
        <f t="shared" si="47"/>
        <v>8.3377160004220716</v>
      </c>
      <c r="I433" s="202">
        <f t="shared" si="52"/>
        <v>1.8342975200928557</v>
      </c>
      <c r="J433" s="202">
        <v>3.4966882305016536</v>
      </c>
      <c r="K433" s="202">
        <v>0</v>
      </c>
      <c r="L433" s="10">
        <f t="shared" si="48"/>
        <v>13.668701751016581</v>
      </c>
      <c r="M433" s="11">
        <f t="shared" si="51"/>
        <v>2.8703699603142757E-2</v>
      </c>
    </row>
    <row r="434" spans="1:13" x14ac:dyDescent="0.35">
      <c r="A434" s="9">
        <f t="shared" si="49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si="46"/>
        <v>845.1</v>
      </c>
      <c r="G434" s="217">
        <f t="shared" si="50"/>
        <v>3.339818532969593E-3</v>
      </c>
      <c r="H434" s="209">
        <f t="shared" si="47"/>
        <v>14.796732028468483</v>
      </c>
      <c r="I434" s="202">
        <f t="shared" si="52"/>
        <v>3.2552810462630664</v>
      </c>
      <c r="J434" s="202">
        <v>6.205483459884392</v>
      </c>
      <c r="K434" s="202">
        <v>0</v>
      </c>
      <c r="L434" s="10">
        <f t="shared" si="48"/>
        <v>24.257496534615939</v>
      </c>
      <c r="M434" s="11">
        <f t="shared" si="51"/>
        <v>2.870369960314275E-2</v>
      </c>
    </row>
    <row r="435" spans="1:13" x14ac:dyDescent="0.35">
      <c r="A435" s="9">
        <f t="shared" si="49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ref="F435:F455" si="53">C435+D435+E435</f>
        <v>407</v>
      </c>
      <c r="G435" s="217">
        <f t="shared" si="50"/>
        <v>1.6084559731613115E-3</v>
      </c>
      <c r="H435" s="209">
        <f t="shared" si="47"/>
        <v>7.1261033434938739</v>
      </c>
      <c r="I435" s="202">
        <f t="shared" si="52"/>
        <v>1.5677427355686522</v>
      </c>
      <c r="J435" s="202">
        <v>2.9885596594165746</v>
      </c>
      <c r="K435" s="202">
        <v>0</v>
      </c>
      <c r="L435" s="10">
        <f t="shared" si="48"/>
        <v>11.682405738479101</v>
      </c>
      <c r="M435" s="11">
        <f t="shared" si="51"/>
        <v>2.8703699603142754E-2</v>
      </c>
    </row>
    <row r="436" spans="1:13" x14ac:dyDescent="0.35">
      <c r="A436" s="9">
        <f t="shared" si="49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53"/>
        <v>499.89</v>
      </c>
      <c r="G436" s="217">
        <f t="shared" si="50"/>
        <v>1.9755554211882262E-3</v>
      </c>
      <c r="H436" s="209">
        <f t="shared" si="47"/>
        <v>8.7525007380323157</v>
      </c>
      <c r="I436" s="202">
        <f t="shared" si="52"/>
        <v>1.9255501623671094</v>
      </c>
      <c r="J436" s="202">
        <v>3.6706414942156056</v>
      </c>
      <c r="K436" s="202">
        <v>0</v>
      </c>
      <c r="L436" s="10">
        <f t="shared" si="48"/>
        <v>14.34869239461503</v>
      </c>
      <c r="M436" s="11">
        <f t="shared" si="51"/>
        <v>2.8703699603142754E-2</v>
      </c>
    </row>
    <row r="437" spans="1:13" x14ac:dyDescent="0.35">
      <c r="A437" s="9">
        <f t="shared" si="49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53"/>
        <v>398.1</v>
      </c>
      <c r="G437" s="217">
        <f t="shared" si="50"/>
        <v>1.5732833486867767E-3</v>
      </c>
      <c r="H437" s="209">
        <f t="shared" si="47"/>
        <v>6.9702745480218953</v>
      </c>
      <c r="I437" s="202">
        <f t="shared" si="52"/>
        <v>1.5334604005648169</v>
      </c>
      <c r="J437" s="202">
        <v>2.9232078634244192</v>
      </c>
      <c r="K437" s="202">
        <v>0</v>
      </c>
      <c r="L437" s="10">
        <f t="shared" si="48"/>
        <v>11.426942812011132</v>
      </c>
      <c r="M437" s="11">
        <f t="shared" si="51"/>
        <v>2.8703699603142757E-2</v>
      </c>
    </row>
    <row r="438" spans="1:13" x14ac:dyDescent="0.35">
      <c r="A438" s="9">
        <f t="shared" si="49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53"/>
        <v>455.8</v>
      </c>
      <c r="G438" s="217">
        <f t="shared" si="50"/>
        <v>1.8013126107295475E-3</v>
      </c>
      <c r="H438" s="209">
        <f t="shared" si="47"/>
        <v>7.9805353905761862</v>
      </c>
      <c r="I438" s="202">
        <f t="shared" si="52"/>
        <v>1.755717785926761</v>
      </c>
      <c r="J438" s="202">
        <v>3.3468931026095206</v>
      </c>
      <c r="K438" s="202">
        <v>0</v>
      </c>
      <c r="L438" s="10">
        <f t="shared" si="48"/>
        <v>13.083146279112468</v>
      </c>
      <c r="M438" s="11">
        <f t="shared" si="51"/>
        <v>2.8703699603142754E-2</v>
      </c>
    </row>
    <row r="439" spans="1:13" x14ac:dyDescent="0.35">
      <c r="A439" s="9">
        <f t="shared" si="49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53"/>
        <v>1434.3000000000002</v>
      </c>
      <c r="G439" s="217">
        <f t="shared" si="50"/>
        <v>5.6683253127893596E-3</v>
      </c>
      <c r="H439" s="209">
        <f t="shared" si="47"/>
        <v>25.112948465781976</v>
      </c>
      <c r="I439" s="202">
        <f t="shared" si="52"/>
        <v>5.524848662472035</v>
      </c>
      <c r="J439" s="202">
        <v>10.531919212533646</v>
      </c>
      <c r="K439" s="202">
        <v>0</v>
      </c>
      <c r="L439" s="10">
        <f t="shared" si="48"/>
        <v>41.169716340787659</v>
      </c>
      <c r="M439" s="11">
        <f t="shared" si="51"/>
        <v>2.8703699603142754E-2</v>
      </c>
    </row>
    <row r="440" spans="1:13" x14ac:dyDescent="0.35">
      <c r="A440" s="9">
        <f t="shared" si="49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53"/>
        <v>613.5</v>
      </c>
      <c r="G440" s="217">
        <f t="shared" si="50"/>
        <v>2.4245399005760802E-3</v>
      </c>
      <c r="H440" s="209">
        <f t="shared" si="47"/>
        <v>10.741681575512265</v>
      </c>
      <c r="I440" s="202">
        <f t="shared" si="52"/>
        <v>2.3631699466126985</v>
      </c>
      <c r="J440" s="202">
        <v>4.5048681844031169</v>
      </c>
      <c r="K440" s="202">
        <v>0</v>
      </c>
      <c r="L440" s="10">
        <f t="shared" si="48"/>
        <v>17.609719706528082</v>
      </c>
      <c r="M440" s="11">
        <f t="shared" si="51"/>
        <v>2.8703699603142757E-2</v>
      </c>
    </row>
    <row r="441" spans="1:13" x14ac:dyDescent="0.35">
      <c r="A441" s="9">
        <f t="shared" si="49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53"/>
        <v>289</v>
      </c>
      <c r="G441" s="217">
        <f t="shared" si="50"/>
        <v>1.1421223003528723E-3</v>
      </c>
      <c r="H441" s="209">
        <f t="shared" si="47"/>
        <v>5.0600586394833655</v>
      </c>
      <c r="I441" s="202">
        <f t="shared" si="52"/>
        <v>1.1132129006863405</v>
      </c>
      <c r="J441" s="202">
        <v>2.1220976451385507</v>
      </c>
      <c r="K441" s="202">
        <v>0</v>
      </c>
      <c r="L441" s="10">
        <f t="shared" si="48"/>
        <v>8.2953691853082567</v>
      </c>
      <c r="M441" s="11">
        <f t="shared" si="51"/>
        <v>2.8703699603142757E-2</v>
      </c>
    </row>
    <row r="442" spans="1:13" x14ac:dyDescent="0.35">
      <c r="A442" s="9">
        <f t="shared" si="49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53"/>
        <v>525.79999999999995</v>
      </c>
      <c r="G442" s="217">
        <f t="shared" si="50"/>
        <v>2.0779512301921806E-3</v>
      </c>
      <c r="H442" s="209">
        <f t="shared" si="47"/>
        <v>9.2061551302434363</v>
      </c>
      <c r="I442" s="202">
        <f t="shared" si="52"/>
        <v>2.0253541286535559</v>
      </c>
      <c r="J442" s="202">
        <v>3.8608959924354664</v>
      </c>
      <c r="K442" s="202">
        <v>0</v>
      </c>
      <c r="L442" s="10">
        <f t="shared" si="48"/>
        <v>15.092405251332458</v>
      </c>
      <c r="M442" s="11">
        <f t="shared" si="51"/>
        <v>2.8703699603142754E-2</v>
      </c>
    </row>
    <row r="443" spans="1:13" x14ac:dyDescent="0.35">
      <c r="A443" s="9">
        <f t="shared" si="49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53"/>
        <v>547</v>
      </c>
      <c r="G443" s="217">
        <f t="shared" si="50"/>
        <v>2.1617332120865782E-3</v>
      </c>
      <c r="H443" s="209">
        <f t="shared" si="47"/>
        <v>9.5773428228283759</v>
      </c>
      <c r="I443" s="202">
        <f t="shared" si="52"/>
        <v>2.1070154210222429</v>
      </c>
      <c r="J443" s="202">
        <v>4.0165654390684677</v>
      </c>
      <c r="K443" s="202">
        <v>0</v>
      </c>
      <c r="L443" s="10">
        <f t="shared" si="48"/>
        <v>15.700923682919086</v>
      </c>
      <c r="M443" s="11">
        <f t="shared" si="51"/>
        <v>2.8703699603142754E-2</v>
      </c>
    </row>
    <row r="444" spans="1:13" x14ac:dyDescent="0.35">
      <c r="A444" s="9">
        <f t="shared" si="49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53"/>
        <v>651.29999999999995</v>
      </c>
      <c r="G444" s="217">
        <f t="shared" si="50"/>
        <v>2.5739247550859018E-3</v>
      </c>
      <c r="H444" s="209">
        <f t="shared" si="47"/>
        <v>11.403516234932578</v>
      </c>
      <c r="I444" s="202">
        <f t="shared" si="52"/>
        <v>2.5087735716851673</v>
      </c>
      <c r="J444" s="202">
        <v>4.7824297449091278</v>
      </c>
      <c r="K444" s="202">
        <v>0</v>
      </c>
      <c r="L444" s="10">
        <f t="shared" si="48"/>
        <v>18.694719551526873</v>
      </c>
      <c r="M444" s="11">
        <f t="shared" si="51"/>
        <v>2.8703699603142754E-2</v>
      </c>
    </row>
    <row r="445" spans="1:13" x14ac:dyDescent="0.35">
      <c r="A445" s="9">
        <f t="shared" si="49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53"/>
        <v>277.90000000000003</v>
      </c>
      <c r="G445" s="217">
        <f t="shared" si="50"/>
        <v>1.0982553192666548E-3</v>
      </c>
      <c r="H445" s="209">
        <f t="shared" si="47"/>
        <v>4.8657103664789867</v>
      </c>
      <c r="I445" s="202">
        <f t="shared" si="52"/>
        <v>1.070456280625377</v>
      </c>
      <c r="J445" s="202">
        <v>2.040591472609008</v>
      </c>
      <c r="K445" s="202">
        <v>0</v>
      </c>
      <c r="L445" s="10">
        <f t="shared" si="48"/>
        <v>7.9767581197133719</v>
      </c>
      <c r="M445" s="11">
        <f t="shared" si="51"/>
        <v>2.8703699603142754E-2</v>
      </c>
    </row>
    <row r="446" spans="1:13" x14ac:dyDescent="0.35">
      <c r="A446" s="9">
        <f t="shared" si="49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53"/>
        <v>610.70000000000005</v>
      </c>
      <c r="G446" s="217">
        <f t="shared" si="50"/>
        <v>2.4134743557975751E-3</v>
      </c>
      <c r="H446" s="209">
        <f t="shared" si="47"/>
        <v>10.692656785925577</v>
      </c>
      <c r="I446" s="202">
        <f t="shared" si="52"/>
        <v>2.3523844929036271</v>
      </c>
      <c r="J446" s="202">
        <v>4.4843080688100798</v>
      </c>
      <c r="K446" s="202">
        <v>0</v>
      </c>
      <c r="L446" s="10">
        <f t="shared" si="48"/>
        <v>17.529349347639283</v>
      </c>
      <c r="M446" s="11">
        <f t="shared" si="51"/>
        <v>2.8703699603142757E-2</v>
      </c>
    </row>
    <row r="447" spans="1:13" x14ac:dyDescent="0.35">
      <c r="A447" s="9">
        <f t="shared" si="49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53"/>
        <v>282.10000000000002</v>
      </c>
      <c r="G447" s="217">
        <f t="shared" si="50"/>
        <v>1.1148536364344128E-3</v>
      </c>
      <c r="H447" s="209">
        <f t="shared" si="47"/>
        <v>4.9392475508590223</v>
      </c>
      <c r="I447" s="202">
        <f t="shared" si="52"/>
        <v>1.0866344611889849</v>
      </c>
      <c r="J447" s="202">
        <v>2.0714316459985649</v>
      </c>
      <c r="K447" s="202">
        <v>0</v>
      </c>
      <c r="L447" s="10">
        <f t="shared" si="48"/>
        <v>8.0973136580465717</v>
      </c>
      <c r="M447" s="11">
        <f t="shared" si="51"/>
        <v>2.8703699603142754E-2</v>
      </c>
    </row>
    <row r="448" spans="1:13" x14ac:dyDescent="0.35">
      <c r="A448" s="9">
        <f t="shared" si="49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53"/>
        <v>188.5</v>
      </c>
      <c r="G448" s="217">
        <f t="shared" si="50"/>
        <v>7.4494828241009146E-4</v>
      </c>
      <c r="H448" s="209">
        <f t="shared" si="47"/>
        <v>3.3004188703896689</v>
      </c>
      <c r="I448" s="202">
        <f t="shared" si="52"/>
        <v>0.72609215148572714</v>
      </c>
      <c r="J448" s="202">
        <v>1.3841363533170132</v>
      </c>
      <c r="K448" s="202">
        <v>0</v>
      </c>
      <c r="L448" s="10">
        <f t="shared" si="48"/>
        <v>5.4106473751924096</v>
      </c>
      <c r="M448" s="11">
        <f t="shared" si="51"/>
        <v>2.8703699603142757E-2</v>
      </c>
    </row>
    <row r="449" spans="1:13" x14ac:dyDescent="0.35">
      <c r="A449" s="9">
        <f t="shared" si="49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53"/>
        <v>505.8</v>
      </c>
      <c r="G449" s="217">
        <f t="shared" si="50"/>
        <v>1.9989116246314285E-3</v>
      </c>
      <c r="H449" s="209">
        <f t="shared" si="47"/>
        <v>8.8559780617670807</v>
      </c>
      <c r="I449" s="202">
        <f t="shared" si="52"/>
        <v>1.9483151735887578</v>
      </c>
      <c r="J449" s="202">
        <v>3.7140380239137678</v>
      </c>
      <c r="K449" s="202">
        <v>0</v>
      </c>
      <c r="L449" s="10">
        <f t="shared" si="48"/>
        <v>14.518331259269607</v>
      </c>
      <c r="M449" s="11">
        <f t="shared" si="51"/>
        <v>2.8703699603142757E-2</v>
      </c>
    </row>
    <row r="450" spans="1:13" x14ac:dyDescent="0.35">
      <c r="A450" s="9">
        <f t="shared" si="49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53"/>
        <v>248.8</v>
      </c>
      <c r="G450" s="217">
        <f t="shared" si="50"/>
        <v>9.8325269317576006E-4</v>
      </c>
      <c r="H450" s="209">
        <f t="shared" si="47"/>
        <v>4.3562027318458867</v>
      </c>
      <c r="I450" s="202">
        <f t="shared" si="52"/>
        <v>0.95836460100609511</v>
      </c>
      <c r="J450" s="202">
        <v>1.8269131284099356</v>
      </c>
      <c r="K450" s="202">
        <v>0</v>
      </c>
      <c r="L450" s="10">
        <f t="shared" si="48"/>
        <v>7.1414804612619172</v>
      </c>
      <c r="M450" s="11">
        <f t="shared" si="51"/>
        <v>2.8703699603142754E-2</v>
      </c>
    </row>
    <row r="451" spans="1:13" x14ac:dyDescent="0.35">
      <c r="A451" s="9">
        <f t="shared" si="49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53"/>
        <v>370</v>
      </c>
      <c r="G451" s="217">
        <f t="shared" si="50"/>
        <v>1.4622327028739196E-3</v>
      </c>
      <c r="H451" s="209">
        <f t="shared" ref="H451:H455" si="54">G451*$N$2</f>
        <v>6.4782757668126125</v>
      </c>
      <c r="I451" s="202">
        <f t="shared" si="52"/>
        <v>1.4252206686987747</v>
      </c>
      <c r="J451" s="202">
        <v>2.7168724176514316</v>
      </c>
      <c r="K451" s="202">
        <v>0</v>
      </c>
      <c r="L451" s="10">
        <f t="shared" ref="L451:L460" si="55">H451+I451+J451+K451</f>
        <v>10.62036885316282</v>
      </c>
      <c r="M451" s="11">
        <f t="shared" si="51"/>
        <v>2.8703699603142757E-2</v>
      </c>
    </row>
    <row r="452" spans="1:13" x14ac:dyDescent="0.35">
      <c r="A452" s="9">
        <f t="shared" si="49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53"/>
        <v>388.1</v>
      </c>
      <c r="G452" s="217">
        <f t="shared" si="50"/>
        <v>1.5337635459064006E-3</v>
      </c>
      <c r="H452" s="209">
        <f t="shared" si="54"/>
        <v>6.7951860137837166</v>
      </c>
      <c r="I452" s="202">
        <f t="shared" si="52"/>
        <v>1.4949409230324175</v>
      </c>
      <c r="J452" s="202">
        <v>2.8497788791635692</v>
      </c>
      <c r="K452" s="202">
        <v>0</v>
      </c>
      <c r="L452" s="10">
        <f t="shared" si="55"/>
        <v>11.139905815979704</v>
      </c>
      <c r="M452" s="11">
        <f t="shared" si="51"/>
        <v>2.8703699603142754E-2</v>
      </c>
    </row>
    <row r="453" spans="1:13" x14ac:dyDescent="0.35">
      <c r="A453" s="9">
        <f t="shared" si="49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53"/>
        <v>1686.83</v>
      </c>
      <c r="G453" s="217">
        <f t="shared" si="50"/>
        <v>6.6663188924021991E-3</v>
      </c>
      <c r="H453" s="209">
        <f t="shared" si="54"/>
        <v>29.5344592208987</v>
      </c>
      <c r="I453" s="202">
        <f t="shared" si="52"/>
        <v>6.4975810285977138</v>
      </c>
      <c r="J453" s="202">
        <v>12.386221352072877</v>
      </c>
      <c r="K453" s="202">
        <v>0</v>
      </c>
      <c r="L453" s="10">
        <f t="shared" si="55"/>
        <v>48.418261601569284</v>
      </c>
      <c r="M453" s="11">
        <f t="shared" si="51"/>
        <v>2.870369960314275E-2</v>
      </c>
    </row>
    <row r="454" spans="1:13" x14ac:dyDescent="0.35">
      <c r="A454" s="9">
        <f t="shared" si="49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 t="shared" si="53"/>
        <v>488.5</v>
      </c>
      <c r="G454" s="217">
        <f t="shared" si="50"/>
        <v>1.9305423658213775E-3</v>
      </c>
      <c r="H454" s="209">
        <f t="shared" si="54"/>
        <v>8.5530748975350299</v>
      </c>
      <c r="I454" s="202">
        <f t="shared" si="52"/>
        <v>1.8816764774577066</v>
      </c>
      <c r="J454" s="202">
        <v>3.5870058811424985</v>
      </c>
      <c r="K454" s="202">
        <v>0</v>
      </c>
      <c r="L454" s="10">
        <f t="shared" si="55"/>
        <v>14.021757256135235</v>
      </c>
      <c r="M454" s="11">
        <f t="shared" si="51"/>
        <v>2.8703699603142754E-2</v>
      </c>
    </row>
    <row r="455" spans="1:13" x14ac:dyDescent="0.35">
      <c r="A455" s="9">
        <f t="shared" ref="A455:A460" si="56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 t="shared" si="53"/>
        <v>250.6</v>
      </c>
      <c r="G455" s="217">
        <f t="shared" ref="G455:G460" si="57">1/253037.7*F455</f>
        <v>9.903662576762277E-4</v>
      </c>
      <c r="H455" s="209">
        <f t="shared" si="54"/>
        <v>4.387718668008759</v>
      </c>
      <c r="I455" s="202">
        <f t="shared" si="52"/>
        <v>0.96529810696192697</v>
      </c>
      <c r="J455" s="202">
        <v>1.8401303455768887</v>
      </c>
      <c r="K455" s="202">
        <v>0</v>
      </c>
      <c r="L455" s="10">
        <f t="shared" si="55"/>
        <v>7.1931471205475752</v>
      </c>
      <c r="M455" s="11">
        <f t="shared" si="51"/>
        <v>2.8703699603142761E-2</v>
      </c>
    </row>
    <row r="456" spans="1:13" s="192" customFormat="1" x14ac:dyDescent="0.35">
      <c r="A456" s="9">
        <f t="shared" si="56"/>
        <v>451</v>
      </c>
      <c r="B456" s="195" t="str">
        <f>димвенканали!B456</f>
        <v>Голубовича, 35а</v>
      </c>
      <c r="C456" s="195">
        <f>димвенканали!C456</f>
        <v>1341.5</v>
      </c>
      <c r="D456" s="195">
        <f>димвенканали!D456</f>
        <v>0</v>
      </c>
      <c r="E456" s="195">
        <f>димвенканали!E456</f>
        <v>0</v>
      </c>
      <c r="F456" s="195">
        <f>C456+D456+E456</f>
        <v>1341.5</v>
      </c>
      <c r="G456" s="217">
        <f t="shared" si="57"/>
        <v>5.301581542987468E-3</v>
      </c>
      <c r="H456" s="209">
        <f>28.4661390403224*1.13*1.51</f>
        <v>48.571773044502109</v>
      </c>
      <c r="I456" s="202">
        <f t="shared" si="52"/>
        <v>10.685790069790464</v>
      </c>
      <c r="J456" s="202">
        <v>23.800168791806033</v>
      </c>
      <c r="K456" s="202">
        <v>4.3358486946526087</v>
      </c>
      <c r="L456" s="202">
        <f t="shared" si="55"/>
        <v>87.393580600751221</v>
      </c>
      <c r="M456" s="217">
        <f t="shared" si="51"/>
        <v>6.5146165188782121E-2</v>
      </c>
    </row>
    <row r="457" spans="1:13" s="192" customFormat="1" x14ac:dyDescent="0.35">
      <c r="A457" s="9">
        <f t="shared" si="56"/>
        <v>452</v>
      </c>
      <c r="B457" s="195" t="str">
        <f>димвенканали!B457</f>
        <v>Морозенка, 5</v>
      </c>
      <c r="C457" s="195">
        <f>димвенканали!C457</f>
        <v>2020</v>
      </c>
      <c r="D457" s="195">
        <f>димвенканали!D457</f>
        <v>0</v>
      </c>
      <c r="E457" s="195">
        <f>димвенканали!E457</f>
        <v>0</v>
      </c>
      <c r="F457" s="195">
        <f>C457+D457+E457</f>
        <v>2020</v>
      </c>
      <c r="G457" s="217">
        <f t="shared" si="57"/>
        <v>7.9830001616359933E-3</v>
      </c>
      <c r="H457" s="209">
        <f>42.863660724153*1.13*1.51</f>
        <v>73.138264293622257</v>
      </c>
      <c r="I457" s="202">
        <f t="shared" si="52"/>
        <v>16.090418144596896</v>
      </c>
      <c r="J457" s="202">
        <v>35.837749503874903</v>
      </c>
      <c r="K457" s="202">
        <v>6.5288217392458225</v>
      </c>
      <c r="L457" s="202">
        <f t="shared" si="55"/>
        <v>131.59525368133987</v>
      </c>
      <c r="M457" s="217">
        <f t="shared" si="51"/>
        <v>6.5146165188782107E-2</v>
      </c>
    </row>
    <row r="458" spans="1:13" s="192" customFormat="1" x14ac:dyDescent="0.35">
      <c r="A458" s="9">
        <f t="shared" si="56"/>
        <v>453</v>
      </c>
      <c r="B458" s="195" t="str">
        <f>димвенканали!B458</f>
        <v>Голубовича, 35</v>
      </c>
      <c r="C458" s="195">
        <f>димвенканали!C458</f>
        <v>421</v>
      </c>
      <c r="D458" s="195">
        <f>димвенканали!D458</f>
        <v>0</v>
      </c>
      <c r="E458" s="195">
        <f>димвенканали!E458</f>
        <v>0</v>
      </c>
      <c r="F458" s="195">
        <f>C458+D458+E458</f>
        <v>421</v>
      </c>
      <c r="G458" s="217">
        <f t="shared" si="57"/>
        <v>1.6637836970538381E-3</v>
      </c>
      <c r="H458" s="209">
        <f>G458*$N$2</f>
        <v>7.3712272914273234</v>
      </c>
      <c r="I458" s="202">
        <v>1.9413417396862764</v>
      </c>
      <c r="J458" s="202">
        <v>3.0913602373817644</v>
      </c>
      <c r="K458" s="202">
        <v>0.10086374494363197</v>
      </c>
      <c r="L458" s="202">
        <f t="shared" si="55"/>
        <v>12.504793013438997</v>
      </c>
      <c r="M458" s="217">
        <f t="shared" si="51"/>
        <v>2.9702596231446547E-2</v>
      </c>
    </row>
    <row r="459" spans="1:13" s="192" customFormat="1" x14ac:dyDescent="0.35">
      <c r="A459" s="9">
        <f t="shared" si="56"/>
        <v>454</v>
      </c>
      <c r="B459" s="182" t="s">
        <v>1930</v>
      </c>
      <c r="C459" s="195">
        <f>димвенканали!C459</f>
        <v>456.1</v>
      </c>
      <c r="D459" s="195">
        <f>димвенканали!D459</f>
        <v>0</v>
      </c>
      <c r="E459" s="195">
        <f>димвенканали!E459</f>
        <v>0</v>
      </c>
      <c r="F459" s="195">
        <f t="shared" ref="F459:F460" si="58">C459+D459+E459</f>
        <v>456.1</v>
      </c>
      <c r="G459" s="217">
        <f t="shared" si="57"/>
        <v>1.8024982048129587E-3</v>
      </c>
      <c r="H459" s="209">
        <f>G459*$N$2</f>
        <v>7.9857880466033313</v>
      </c>
      <c r="I459" s="202">
        <v>1.9413417396862764</v>
      </c>
      <c r="J459" s="202">
        <v>3.3490959721373463</v>
      </c>
      <c r="K459" s="202">
        <v>0</v>
      </c>
      <c r="L459" s="202">
        <f t="shared" si="55"/>
        <v>13.276225758426955</v>
      </c>
      <c r="M459" s="217">
        <f t="shared" si="51"/>
        <v>2.9108146806461201E-2</v>
      </c>
    </row>
    <row r="460" spans="1:13" s="192" customFormat="1" x14ac:dyDescent="0.35">
      <c r="A460" s="9">
        <f t="shared" si="56"/>
        <v>455</v>
      </c>
      <c r="B460" s="182" t="s">
        <v>1931</v>
      </c>
      <c r="C460" s="195">
        <f>димвенканали!C460</f>
        <v>352</v>
      </c>
      <c r="D460" s="195">
        <f>димвенканали!D460</f>
        <v>0</v>
      </c>
      <c r="E460" s="195">
        <f>димвенканали!E460</f>
        <v>0</v>
      </c>
      <c r="F460" s="195">
        <f t="shared" si="58"/>
        <v>352</v>
      </c>
      <c r="G460" s="217">
        <f t="shared" si="57"/>
        <v>1.3910970578692424E-3</v>
      </c>
      <c r="H460" s="209">
        <f>G460*$N$2</f>
        <v>6.1631164051838914</v>
      </c>
      <c r="I460" s="202">
        <v>1.9413417396862764</v>
      </c>
      <c r="J460" s="202">
        <v>2.5847002459819026</v>
      </c>
      <c r="K460" s="202">
        <v>0</v>
      </c>
      <c r="L460" s="202">
        <f t="shared" si="55"/>
        <v>10.689158390852072</v>
      </c>
      <c r="M460" s="217">
        <f t="shared" si="51"/>
        <v>3.036692724673884E-2</v>
      </c>
    </row>
    <row r="461" spans="1:13" ht="18" x14ac:dyDescent="0.4">
      <c r="A461" s="12"/>
      <c r="B461" s="17" t="s">
        <v>1431</v>
      </c>
      <c r="C461" s="186">
        <f t="shared" ref="C461:L461" si="59">SUM(C6:C460)</f>
        <v>242326.82000000004</v>
      </c>
      <c r="D461" s="186">
        <f t="shared" si="59"/>
        <v>3406.1</v>
      </c>
      <c r="E461" s="186">
        <f t="shared" si="59"/>
        <v>7304.800000000002</v>
      </c>
      <c r="F461" s="300">
        <f t="shared" si="59"/>
        <v>253037.72000000003</v>
      </c>
      <c r="G461" s="186">
        <f t="shared" si="59"/>
        <v>1.0000000790396046</v>
      </c>
      <c r="H461" s="186">
        <f t="shared" si="59"/>
        <v>4493.2543767310272</v>
      </c>
      <c r="I461" s="186">
        <f t="shared" si="59"/>
        <v>989.60555911637857</v>
      </c>
      <c r="J461" s="340">
        <f t="shared" si="59"/>
        <v>1911.5722731673877</v>
      </c>
      <c r="K461" s="186">
        <f t="shared" si="59"/>
        <v>41.375466920124651</v>
      </c>
      <c r="L461" s="186">
        <f t="shared" si="59"/>
        <v>7435.8076759349233</v>
      </c>
      <c r="M461" s="16">
        <f t="shared" si="51"/>
        <v>2.9386162963904838E-2</v>
      </c>
    </row>
    <row r="462" spans="1:13" ht="18" x14ac:dyDescent="0.4">
      <c r="A462" s="9"/>
      <c r="B462" s="7" t="s">
        <v>1699</v>
      </c>
      <c r="C462" s="8"/>
      <c r="D462" s="8"/>
      <c r="E462" s="8"/>
      <c r="F462" s="8"/>
      <c r="G462" s="195"/>
      <c r="H462" s="195"/>
      <c r="I462" s="202">
        <f t="shared" si="52"/>
        <v>0</v>
      </c>
      <c r="J462" s="202"/>
      <c r="K462" s="195"/>
      <c r="L462" s="8"/>
      <c r="M462" s="11"/>
    </row>
    <row r="463" spans="1:13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60">C463+D463+E463</f>
        <v>2596.5</v>
      </c>
      <c r="G463" s="217">
        <f>1/171511.1*F463</f>
        <v>1.5138961851448682E-2</v>
      </c>
      <c r="H463" s="209">
        <f t="shared" ref="H463:H519" si="61">G463*$H$2</f>
        <v>67.071656586658236</v>
      </c>
      <c r="I463" s="202">
        <f t="shared" si="52"/>
        <v>14.755764449064811</v>
      </c>
      <c r="J463" s="205">
        <v>27.806066849601812</v>
      </c>
      <c r="K463" s="202">
        <v>0.47499938473654407</v>
      </c>
      <c r="L463" s="10">
        <f t="shared" ref="L463:L493" si="62">H463+I463+J463+K463</f>
        <v>110.1084872700614</v>
      </c>
      <c r="M463" s="11">
        <f t="shared" ref="M463:M493" si="63">L463/F463</f>
        <v>4.2406503859064665E-2</v>
      </c>
    </row>
    <row r="464" spans="1:13" x14ac:dyDescent="0.35">
      <c r="A464" s="9">
        <f t="shared" ref="A464:A525" si="64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60"/>
        <v>2681.11</v>
      </c>
      <c r="G464" s="217">
        <f t="shared" ref="G464:G525" si="65">1/171511.1*F464</f>
        <v>1.5632282691907404E-2</v>
      </c>
      <c r="H464" s="209">
        <f t="shared" si="61"/>
        <v>69.257265238226552</v>
      </c>
      <c r="I464" s="202">
        <f t="shared" si="52"/>
        <v>15.236598352409841</v>
      </c>
      <c r="J464" s="205">
        <v>28.712160173747705</v>
      </c>
      <c r="K464" s="202">
        <v>0.49047779719275786</v>
      </c>
      <c r="L464" s="10">
        <f t="shared" si="62"/>
        <v>113.69650156157685</v>
      </c>
      <c r="M464" s="11">
        <f t="shared" si="63"/>
        <v>4.2406503859064658E-2</v>
      </c>
    </row>
    <row r="465" spans="1:13" x14ac:dyDescent="0.35">
      <c r="A465" s="9">
        <f t="shared" si="64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60"/>
        <v>2592.2999999999997</v>
      </c>
      <c r="G465" s="217">
        <f t="shared" si="65"/>
        <v>1.5114473640481576E-2</v>
      </c>
      <c r="H465" s="209">
        <f t="shared" si="61"/>
        <v>66.963164016789563</v>
      </c>
      <c r="I465" s="202">
        <f t="shared" si="52"/>
        <v>14.731896083693703</v>
      </c>
      <c r="J465" s="205">
        <v>27.761088809637116</v>
      </c>
      <c r="K465" s="202">
        <v>0.47423104373292629</v>
      </c>
      <c r="L465" s="10">
        <f t="shared" si="62"/>
        <v>109.9303799538533</v>
      </c>
      <c r="M465" s="11">
        <f t="shared" si="63"/>
        <v>4.2406503859064658E-2</v>
      </c>
    </row>
    <row r="466" spans="1:13" x14ac:dyDescent="0.35">
      <c r="A466" s="9">
        <f t="shared" si="64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60"/>
        <v>2536.9</v>
      </c>
      <c r="G466" s="217">
        <f t="shared" si="65"/>
        <v>1.479146247677264E-2</v>
      </c>
      <c r="H466" s="209">
        <f t="shared" si="61"/>
        <v>65.532095357093496</v>
      </c>
      <c r="I466" s="202">
        <f t="shared" si="52"/>
        <v>14.417060978560569</v>
      </c>
      <c r="J466" s="205">
        <v>27.167807044388539</v>
      </c>
      <c r="K466" s="202">
        <v>0.46409626001853993</v>
      </c>
      <c r="L466" s="10">
        <f t="shared" si="62"/>
        <v>107.58105964006114</v>
      </c>
      <c r="M466" s="11">
        <f t="shared" si="63"/>
        <v>4.2406503859064658E-2</v>
      </c>
    </row>
    <row r="467" spans="1:13" x14ac:dyDescent="0.35">
      <c r="A467" s="9">
        <f t="shared" si="64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60"/>
        <v>3312.3</v>
      </c>
      <c r="G467" s="217">
        <f t="shared" si="65"/>
        <v>1.9312452663413623E-2</v>
      </c>
      <c r="H467" s="209">
        <f t="shared" si="61"/>
        <v>85.561890279987708</v>
      </c>
      <c r="I467" s="202">
        <f t="shared" si="52"/>
        <v>18.823615861597297</v>
      </c>
      <c r="J467" s="205">
        <v>35.471609946441788</v>
      </c>
      <c r="K467" s="202">
        <v>0.60594664435311207</v>
      </c>
      <c r="L467" s="10">
        <f t="shared" si="62"/>
        <v>140.46306273237991</v>
      </c>
      <c r="M467" s="11">
        <f t="shared" si="63"/>
        <v>4.2406503859064672E-2</v>
      </c>
    </row>
    <row r="468" spans="1:13" x14ac:dyDescent="0.35">
      <c r="A468" s="9">
        <f t="shared" si="64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60"/>
        <v>2597.8000000000002</v>
      </c>
      <c r="G468" s="217">
        <f t="shared" si="65"/>
        <v>1.5146541535795643E-2</v>
      </c>
      <c r="H468" s="209">
        <f t="shared" si="61"/>
        <v>67.105237620189016</v>
      </c>
      <c r="I468" s="202">
        <f t="shared" si="52"/>
        <v>14.763152276441584</v>
      </c>
      <c r="J468" s="205">
        <v>27.819988623876601</v>
      </c>
      <c r="K468" s="202">
        <v>0.47523720457099727</v>
      </c>
      <c r="L468" s="10">
        <f t="shared" si="62"/>
        <v>110.1636157250782</v>
      </c>
      <c r="M468" s="11">
        <f t="shared" si="63"/>
        <v>4.2406503859064665E-2</v>
      </c>
    </row>
    <row r="469" spans="1:13" x14ac:dyDescent="0.35">
      <c r="A469" s="9">
        <f t="shared" si="64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60"/>
        <v>3555.9</v>
      </c>
      <c r="G469" s="217">
        <f t="shared" si="65"/>
        <v>2.0732768899505628E-2</v>
      </c>
      <c r="H469" s="209">
        <f t="shared" si="61"/>
        <v>91.854459332369728</v>
      </c>
      <c r="I469" s="202">
        <f t="shared" si="52"/>
        <v>20.20798105312134</v>
      </c>
      <c r="J469" s="205">
        <v>38.080336264394028</v>
      </c>
      <c r="K469" s="202">
        <v>0.65051042256294145</v>
      </c>
      <c r="L469" s="10">
        <f t="shared" si="62"/>
        <v>150.79328707244804</v>
      </c>
      <c r="M469" s="11">
        <f t="shared" si="63"/>
        <v>4.2406503859064665E-2</v>
      </c>
    </row>
    <row r="470" spans="1:13" x14ac:dyDescent="0.35">
      <c r="A470" s="9">
        <f t="shared" si="64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60"/>
        <v>3656</v>
      </c>
      <c r="G470" s="217">
        <f t="shared" si="65"/>
        <v>2.1316404594221596E-2</v>
      </c>
      <c r="H470" s="209">
        <f t="shared" si="61"/>
        <v>94.440198914239346</v>
      </c>
      <c r="I470" s="202">
        <f t="shared" si="52"/>
        <v>20.776843761132657</v>
      </c>
      <c r="J470" s="205">
        <v>39.152312883552561</v>
      </c>
      <c r="K470" s="202">
        <v>0.668822549815831</v>
      </c>
      <c r="L470" s="10">
        <f t="shared" si="62"/>
        <v>155.0381781087404</v>
      </c>
      <c r="M470" s="11">
        <f t="shared" si="63"/>
        <v>4.2406503859064658E-2</v>
      </c>
    </row>
    <row r="471" spans="1:13" x14ac:dyDescent="0.35">
      <c r="A471" s="9">
        <f t="shared" si="64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60"/>
        <v>2610.1999999999998</v>
      </c>
      <c r="G471" s="217">
        <f t="shared" si="65"/>
        <v>1.5218840063412804E-2</v>
      </c>
      <c r="H471" s="209">
        <f t="shared" si="61"/>
        <v>67.425549016944075</v>
      </c>
      <c r="I471" s="202">
        <f t="shared" si="52"/>
        <v>14.833620783727696</v>
      </c>
      <c r="J471" s="205">
        <v>27.952780932343789</v>
      </c>
      <c r="K471" s="202">
        <v>0.47750563991501155</v>
      </c>
      <c r="L471" s="10">
        <f t="shared" si="62"/>
        <v>110.68945637293056</v>
      </c>
      <c r="M471" s="11">
        <f t="shared" si="63"/>
        <v>4.2406503859064658E-2</v>
      </c>
    </row>
    <row r="472" spans="1:13" x14ac:dyDescent="0.35">
      <c r="A472" s="9">
        <f t="shared" si="64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60"/>
        <v>3617.86</v>
      </c>
      <c r="G472" s="217">
        <f t="shared" si="65"/>
        <v>2.1094028316534615E-2</v>
      </c>
      <c r="H472" s="209">
        <f t="shared" si="61"/>
        <v>93.454983053574949</v>
      </c>
      <c r="I472" s="202">
        <f t="shared" si="52"/>
        <v>20.560096271786488</v>
      </c>
      <c r="J472" s="205">
        <v>38.743869444444606</v>
      </c>
      <c r="K472" s="202">
        <v>0.6618452817496453</v>
      </c>
      <c r="L472" s="10">
        <f t="shared" si="62"/>
        <v>153.42079405155567</v>
      </c>
      <c r="M472" s="11">
        <f t="shared" si="63"/>
        <v>4.2406503859064658E-2</v>
      </c>
    </row>
    <row r="473" spans="1:13" x14ac:dyDescent="0.35">
      <c r="A473" s="9">
        <f t="shared" si="64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60"/>
        <v>2642.1</v>
      </c>
      <c r="G473" s="217">
        <f t="shared" si="65"/>
        <v>1.5404833856234377E-2</v>
      </c>
      <c r="H473" s="209">
        <f t="shared" si="61"/>
        <v>68.249575916660774</v>
      </c>
      <c r="I473" s="202">
        <f t="shared" si="52"/>
        <v>15.014906701665371</v>
      </c>
      <c r="J473" s="205">
        <v>28.294399854932774</v>
      </c>
      <c r="K473" s="202">
        <v>0.48334137277582256</v>
      </c>
      <c r="L473" s="10">
        <f t="shared" si="62"/>
        <v>112.04222384603474</v>
      </c>
      <c r="M473" s="11">
        <f t="shared" si="63"/>
        <v>4.2406503859064665E-2</v>
      </c>
    </row>
    <row r="474" spans="1:13" x14ac:dyDescent="0.35">
      <c r="A474" s="9">
        <f t="shared" si="64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60"/>
        <v>3623.6</v>
      </c>
      <c r="G474" s="217">
        <f t="shared" si="65"/>
        <v>2.1127495538189656E-2</v>
      </c>
      <c r="H474" s="209">
        <f t="shared" si="61"/>
        <v>93.603256232395438</v>
      </c>
      <c r="I474" s="202">
        <f t="shared" si="52"/>
        <v>20.592716371126997</v>
      </c>
      <c r="J474" s="205">
        <v>38.805339432396352</v>
      </c>
      <c r="K474" s="202">
        <v>0.6628953477879227</v>
      </c>
      <c r="L474" s="10">
        <f t="shared" si="62"/>
        <v>153.6642073837067</v>
      </c>
      <c r="M474" s="11">
        <f t="shared" si="63"/>
        <v>4.2406503859064658E-2</v>
      </c>
    </row>
    <row r="475" spans="1:13" x14ac:dyDescent="0.35">
      <c r="A475" s="9">
        <f t="shared" si="64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60"/>
        <v>3546</v>
      </c>
      <c r="G475" s="217">
        <f t="shared" si="65"/>
        <v>2.0675046687940315E-2</v>
      </c>
      <c r="H475" s="209">
        <f t="shared" si="61"/>
        <v>91.59872684625077</v>
      </c>
      <c r="I475" s="202">
        <f t="shared" si="52"/>
        <v>20.15171990617517</v>
      </c>
      <c r="J475" s="205">
        <v>37.974316598762961</v>
      </c>
      <c r="K475" s="202">
        <v>0.64869933305441385</v>
      </c>
      <c r="L475" s="10">
        <f t="shared" si="62"/>
        <v>150.37346268424332</v>
      </c>
      <c r="M475" s="11">
        <f t="shared" si="63"/>
        <v>4.2406503859064672E-2</v>
      </c>
    </row>
    <row r="476" spans="1:13" x14ac:dyDescent="0.35">
      <c r="A476" s="9">
        <f t="shared" si="64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60"/>
        <v>3601.2000000000003</v>
      </c>
      <c r="G476" s="217">
        <f t="shared" si="65"/>
        <v>2.0996891746365105E-2</v>
      </c>
      <c r="H476" s="209">
        <f t="shared" si="61"/>
        <v>93.024629193095961</v>
      </c>
      <c r="I476" s="202">
        <f t="shared" si="52"/>
        <v>20.465418422481111</v>
      </c>
      <c r="J476" s="205">
        <v>38.565456552584656</v>
      </c>
      <c r="K476" s="202">
        <v>0.65879752910196143</v>
      </c>
      <c r="L476" s="10">
        <f t="shared" si="62"/>
        <v>152.71430169726369</v>
      </c>
      <c r="M476" s="11">
        <f t="shared" si="63"/>
        <v>4.2406503859064665E-2</v>
      </c>
    </row>
    <row r="477" spans="1:13" x14ac:dyDescent="0.35">
      <c r="A477" s="9">
        <f t="shared" si="64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60"/>
        <v>3591.7</v>
      </c>
      <c r="G477" s="217">
        <f t="shared" si="65"/>
        <v>2.0941501745368081E-2</v>
      </c>
      <c r="H477" s="209">
        <f t="shared" si="61"/>
        <v>92.779229332678739</v>
      </c>
      <c r="I477" s="202">
        <f t="shared" si="52"/>
        <v>20.411430453189322</v>
      </c>
      <c r="J477" s="205">
        <v>38.463720509807366</v>
      </c>
      <c r="K477" s="202">
        <v>0.65705961492711173</v>
      </c>
      <c r="L477" s="10">
        <f t="shared" si="62"/>
        <v>152.31143991060253</v>
      </c>
      <c r="M477" s="11">
        <f t="shared" si="63"/>
        <v>4.2406503859064658E-2</v>
      </c>
    </row>
    <row r="478" spans="1:13" x14ac:dyDescent="0.35">
      <c r="A478" s="9">
        <f t="shared" si="64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60"/>
        <v>3629.3</v>
      </c>
      <c r="G478" s="217">
        <f t="shared" si="65"/>
        <v>2.1160729538787868E-2</v>
      </c>
      <c r="H478" s="209">
        <f t="shared" si="61"/>
        <v>93.750496148645766</v>
      </c>
      <c r="I478" s="202">
        <f t="shared" si="52"/>
        <v>20.62510915270207</v>
      </c>
      <c r="J478" s="205">
        <v>38.866381058062721</v>
      </c>
      <c r="K478" s="202">
        <v>0.66393809629283262</v>
      </c>
      <c r="L478" s="10">
        <f t="shared" si="62"/>
        <v>153.9059244557034</v>
      </c>
      <c r="M478" s="11">
        <f t="shared" si="63"/>
        <v>4.2406503859064665E-2</v>
      </c>
    </row>
    <row r="479" spans="1:13" x14ac:dyDescent="0.35">
      <c r="A479" s="9">
        <f t="shared" si="64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60"/>
        <v>3581.9</v>
      </c>
      <c r="G479" s="217">
        <f t="shared" si="65"/>
        <v>2.0884362586444841E-2</v>
      </c>
      <c r="H479" s="209">
        <f t="shared" si="61"/>
        <v>92.526080002985211</v>
      </c>
      <c r="I479" s="202">
        <f t="shared" si="52"/>
        <v>20.355737600656745</v>
      </c>
      <c r="J479" s="205">
        <v>38.358771749889755</v>
      </c>
      <c r="K479" s="202">
        <v>0.6552668192520037</v>
      </c>
      <c r="L479" s="10">
        <f t="shared" si="62"/>
        <v>151.89585617278374</v>
      </c>
      <c r="M479" s="11">
        <f t="shared" si="63"/>
        <v>4.2406503859064665E-2</v>
      </c>
    </row>
    <row r="480" spans="1:13" x14ac:dyDescent="0.35">
      <c r="A480" s="9">
        <f t="shared" si="64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60"/>
        <v>2962.6</v>
      </c>
      <c r="G480" s="217">
        <f t="shared" si="65"/>
        <v>1.7273517574081208E-2</v>
      </c>
      <c r="H480" s="209">
        <f t="shared" si="61"/>
        <v>76.528592260209379</v>
      </c>
      <c r="I480" s="202">
        <f t="shared" si="52"/>
        <v>16.836290297246062</v>
      </c>
      <c r="J480" s="205">
        <v>31.726652666524291</v>
      </c>
      <c r="K480" s="202">
        <v>0.54197310888522465</v>
      </c>
      <c r="L480" s="10">
        <f t="shared" si="62"/>
        <v>125.63350833286496</v>
      </c>
      <c r="M480" s="11">
        <f t="shared" si="63"/>
        <v>4.2406503859064665E-2</v>
      </c>
    </row>
    <row r="481" spans="1:13" x14ac:dyDescent="0.35">
      <c r="A481" s="9">
        <f t="shared" si="64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60"/>
        <v>3131.5</v>
      </c>
      <c r="G481" s="217">
        <f t="shared" si="65"/>
        <v>1.8258293486544019E-2</v>
      </c>
      <c r="H481" s="209">
        <f t="shared" si="61"/>
        <v>80.891543462784611</v>
      </c>
      <c r="I481" s="202">
        <f t="shared" si="52"/>
        <v>17.796139561812616</v>
      </c>
      <c r="J481" s="205">
        <v>33.535412416533056</v>
      </c>
      <c r="K481" s="202">
        <v>0.57287139353070982</v>
      </c>
      <c r="L481" s="10">
        <f t="shared" si="62"/>
        <v>132.79596683466099</v>
      </c>
      <c r="M481" s="11">
        <f t="shared" si="63"/>
        <v>4.2406503859064665E-2</v>
      </c>
    </row>
    <row r="482" spans="1:13" x14ac:dyDescent="0.35">
      <c r="A482" s="9">
        <f t="shared" si="64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60"/>
        <v>2797.7</v>
      </c>
      <c r="G482" s="217">
        <f t="shared" si="65"/>
        <v>1.6312063767301356E-2</v>
      </c>
      <c r="H482" s="209">
        <f t="shared" si="61"/>
        <v>72.268967314651917</v>
      </c>
      <c r="I482" s="202">
        <f t="shared" si="52"/>
        <v>15.899172809223423</v>
      </c>
      <c r="J482" s="205">
        <v>29.960729145053339</v>
      </c>
      <c r="K482" s="202">
        <v>0.51180657757651815</v>
      </c>
      <c r="L482" s="10">
        <f t="shared" si="62"/>
        <v>118.64067584650519</v>
      </c>
      <c r="M482" s="11">
        <f t="shared" si="63"/>
        <v>4.2406503859064658E-2</v>
      </c>
    </row>
    <row r="483" spans="1:13" x14ac:dyDescent="0.35">
      <c r="A483" s="9">
        <f t="shared" si="64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60"/>
        <v>2617</v>
      </c>
      <c r="G483" s="217">
        <f t="shared" si="65"/>
        <v>1.525848764307383E-2</v>
      </c>
      <c r="H483" s="209">
        <f t="shared" si="61"/>
        <v>67.601203653874293</v>
      </c>
      <c r="I483" s="202">
        <f t="shared" si="52"/>
        <v>14.872264803852344</v>
      </c>
      <c r="J483" s="205">
        <v>28.025602520858058</v>
      </c>
      <c r="K483" s="202">
        <v>0.47874962058753556</v>
      </c>
      <c r="L483" s="10">
        <f t="shared" si="62"/>
        <v>110.97782059917223</v>
      </c>
      <c r="M483" s="11">
        <f t="shared" si="63"/>
        <v>4.2406503859064665E-2</v>
      </c>
    </row>
    <row r="484" spans="1:13" x14ac:dyDescent="0.35">
      <c r="A484" s="9">
        <f t="shared" si="64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60"/>
        <v>3127.7</v>
      </c>
      <c r="G484" s="217">
        <f t="shared" si="65"/>
        <v>1.823613748614521E-2</v>
      </c>
      <c r="H484" s="209">
        <f t="shared" si="61"/>
        <v>80.79338351861773</v>
      </c>
      <c r="I484" s="202">
        <f t="shared" si="52"/>
        <v>17.7745443740959</v>
      </c>
      <c r="J484" s="205">
        <v>33.494717999422143</v>
      </c>
      <c r="K484" s="202">
        <v>0.57217622786076994</v>
      </c>
      <c r="L484" s="10">
        <f t="shared" si="62"/>
        <v>132.63482211999656</v>
      </c>
      <c r="M484" s="11">
        <f t="shared" si="63"/>
        <v>4.2406503859064672E-2</v>
      </c>
    </row>
    <row r="485" spans="1:13" x14ac:dyDescent="0.35">
      <c r="A485" s="9">
        <f t="shared" si="64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60"/>
        <v>6480.4</v>
      </c>
      <c r="G485" s="217">
        <f t="shared" si="65"/>
        <v>3.7784143416956684E-2</v>
      </c>
      <c r="H485" s="209">
        <f t="shared" si="61"/>
        <v>167.39886899448487</v>
      </c>
      <c r="I485" s="202">
        <f t="shared" si="52"/>
        <v>36.82775117878667</v>
      </c>
      <c r="J485" s="205">
        <v>69.398973854095743</v>
      </c>
      <c r="K485" s="202">
        <v>1.1855135809153479</v>
      </c>
      <c r="L485" s="10">
        <f t="shared" si="62"/>
        <v>274.81110760828267</v>
      </c>
      <c r="M485" s="11">
        <f t="shared" si="63"/>
        <v>4.2406503859064672E-2</v>
      </c>
    </row>
    <row r="486" spans="1:13" x14ac:dyDescent="0.35">
      <c r="A486" s="9">
        <f t="shared" si="64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60"/>
        <v>1923</v>
      </c>
      <c r="G486" s="217">
        <f t="shared" si="65"/>
        <v>1.1212102307080999E-2</v>
      </c>
      <c r="H486" s="209">
        <f t="shared" si="61"/>
        <v>49.674098061291659</v>
      </c>
      <c r="I486" s="202">
        <f t="shared" si="52"/>
        <v>10.928301573484164</v>
      </c>
      <c r="J486" s="205">
        <v>20.59351686954912</v>
      </c>
      <c r="K486" s="202">
        <v>0.35179041665641225</v>
      </c>
      <c r="L486" s="10">
        <f t="shared" si="62"/>
        <v>81.547706920981355</v>
      </c>
      <c r="M486" s="11">
        <f t="shared" si="63"/>
        <v>4.2406503859064665E-2</v>
      </c>
    </row>
    <row r="487" spans="1:13" x14ac:dyDescent="0.35">
      <c r="A487" s="9">
        <f t="shared" si="64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60"/>
        <v>176.3</v>
      </c>
      <c r="G487" s="217">
        <f t="shared" si="65"/>
        <v>1.0279218079762768E-3</v>
      </c>
      <c r="H487" s="209">
        <f t="shared" si="61"/>
        <v>4.5541047780580968</v>
      </c>
      <c r="I487" s="202">
        <f t="shared" si="52"/>
        <v>1.0019030511727813</v>
      </c>
      <c r="J487" s="205">
        <v>1.8880067728036973</v>
      </c>
      <c r="K487" s="202">
        <v>3.2252028318525992E-2</v>
      </c>
      <c r="L487" s="10">
        <f t="shared" si="62"/>
        <v>7.4762666303531011</v>
      </c>
      <c r="M487" s="11">
        <f t="shared" si="63"/>
        <v>4.2406503859064665E-2</v>
      </c>
    </row>
    <row r="488" spans="1:13" x14ac:dyDescent="0.35">
      <c r="A488" s="9">
        <f t="shared" si="64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60"/>
        <v>3576.1</v>
      </c>
      <c r="G488" s="217">
        <f t="shared" si="65"/>
        <v>2.0850545533204555E-2</v>
      </c>
      <c r="H488" s="209">
        <f t="shared" si="61"/>
        <v>92.376256930309452</v>
      </c>
      <c r="I488" s="202">
        <f t="shared" si="52"/>
        <v>20.322776524668079</v>
      </c>
      <c r="J488" s="205">
        <v>38.296659218509937</v>
      </c>
      <c r="K488" s="202">
        <v>0.65420577691367443</v>
      </c>
      <c r="L488" s="10">
        <f t="shared" si="62"/>
        <v>151.64989845040114</v>
      </c>
      <c r="M488" s="11">
        <f t="shared" si="63"/>
        <v>4.2406503859064665E-2</v>
      </c>
    </row>
    <row r="489" spans="1:13" x14ac:dyDescent="0.35">
      <c r="A489" s="9">
        <f t="shared" si="64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60"/>
        <v>1071.5</v>
      </c>
      <c r="G489" s="217">
        <f t="shared" si="65"/>
        <v>6.2474090598217836E-3</v>
      </c>
      <c r="H489" s="209">
        <f t="shared" si="61"/>
        <v>27.678521098634427</v>
      </c>
      <c r="I489" s="202">
        <f t="shared" si="52"/>
        <v>6.089274641699574</v>
      </c>
      <c r="J489" s="205">
        <v>11.47475471956416</v>
      </c>
      <c r="K489" s="202">
        <v>0.19601842508962336</v>
      </c>
      <c r="L489" s="10">
        <f t="shared" si="62"/>
        <v>45.438568884987788</v>
      </c>
      <c r="M489" s="11">
        <f t="shared" si="63"/>
        <v>4.2406503859064665E-2</v>
      </c>
    </row>
    <row r="490" spans="1:13" x14ac:dyDescent="0.35">
      <c r="A490" s="9">
        <f t="shared" si="64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60"/>
        <v>218</v>
      </c>
      <c r="G490" s="217">
        <f t="shared" si="65"/>
        <v>1.2710547597210909E-3</v>
      </c>
      <c r="H490" s="209">
        <f t="shared" si="61"/>
        <v>5.6312810074683206</v>
      </c>
      <c r="I490" s="202">
        <f t="shared" si="52"/>
        <v>1.2388818216430306</v>
      </c>
      <c r="J490" s="205">
        <v>2.3345744553103005</v>
      </c>
      <c r="K490" s="202">
        <v>3.9880556854445068E-2</v>
      </c>
      <c r="L490" s="10">
        <f t="shared" si="62"/>
        <v>9.2446178412760958</v>
      </c>
      <c r="M490" s="11">
        <f t="shared" si="63"/>
        <v>4.2406503859064658E-2</v>
      </c>
    </row>
    <row r="491" spans="1:13" x14ac:dyDescent="0.35">
      <c r="A491" s="9">
        <f t="shared" si="64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60"/>
        <v>224.4</v>
      </c>
      <c r="G491" s="217">
        <f t="shared" si="65"/>
        <v>1.3083701288138202E-3</v>
      </c>
      <c r="H491" s="209">
        <f t="shared" si="61"/>
        <v>5.7966030186967483</v>
      </c>
      <c r="I491" s="202">
        <f t="shared" si="52"/>
        <v>1.2752526641132846</v>
      </c>
      <c r="J491" s="205">
        <v>2.4031124209707864</v>
      </c>
      <c r="K491" s="202">
        <v>4.1051362193291169E-2</v>
      </c>
      <c r="L491" s="10">
        <f t="shared" si="62"/>
        <v>9.5160194659741109</v>
      </c>
      <c r="M491" s="11">
        <f t="shared" si="63"/>
        <v>4.2406503859064665E-2</v>
      </c>
    </row>
    <row r="492" spans="1:13" x14ac:dyDescent="0.35">
      <c r="A492" s="9">
        <f t="shared" si="64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60"/>
        <v>790.7</v>
      </c>
      <c r="G492" s="217">
        <f t="shared" si="65"/>
        <v>4.6101972408782868E-3</v>
      </c>
      <c r="H492" s="209">
        <f t="shared" si="61"/>
        <v>20.425017855987161</v>
      </c>
      <c r="I492" s="202">
        <f t="shared" si="52"/>
        <v>4.4935039283171756</v>
      </c>
      <c r="J492" s="205">
        <v>8.4676514762103423</v>
      </c>
      <c r="K492" s="202">
        <v>0.144649340847751</v>
      </c>
      <c r="L492" s="10">
        <f t="shared" si="62"/>
        <v>33.530822601362431</v>
      </c>
      <c r="M492" s="11">
        <f t="shared" si="63"/>
        <v>4.2406503859064665E-2</v>
      </c>
    </row>
    <row r="493" spans="1:13" x14ac:dyDescent="0.35">
      <c r="A493" s="9">
        <f t="shared" si="64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60"/>
        <v>357.5</v>
      </c>
      <c r="G493" s="217">
        <f t="shared" si="65"/>
        <v>2.0844131954141742E-3</v>
      </c>
      <c r="H493" s="209">
        <f t="shared" si="61"/>
        <v>9.2347842209629576</v>
      </c>
      <c r="I493" s="202">
        <f t="shared" si="52"/>
        <v>2.0316525286118505</v>
      </c>
      <c r="J493" s="205">
        <v>3.8284879255662037</v>
      </c>
      <c r="K493" s="202">
        <v>6.5400454474606032E-2</v>
      </c>
      <c r="L493" s="10">
        <f t="shared" si="62"/>
        <v>15.160325129615618</v>
      </c>
      <c r="M493" s="11">
        <f t="shared" si="63"/>
        <v>4.2406503859064665E-2</v>
      </c>
    </row>
    <row r="494" spans="1:13" x14ac:dyDescent="0.35">
      <c r="A494" s="9">
        <f t="shared" si="64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60"/>
        <v>614.74</v>
      </c>
      <c r="G494" s="217">
        <f t="shared" si="65"/>
        <v>3.5842578118850618E-3</v>
      </c>
      <c r="H494" s="209">
        <f t="shared" si="61"/>
        <v>15.879695809775576</v>
      </c>
      <c r="I494" s="202">
        <f t="shared" si="52"/>
        <v>3.4935330781506266</v>
      </c>
      <c r="J494" s="205">
        <v>6.5832857828323581</v>
      </c>
      <c r="K494" s="202">
        <v>0.11245951156285122</v>
      </c>
      <c r="L494" s="10">
        <f t="shared" ref="L494:L523" si="66">H494+I494+J494+K494</f>
        <v>26.068974182321412</v>
      </c>
      <c r="M494" s="11">
        <f t="shared" ref="M494:M523" si="67">L494/F494</f>
        <v>4.2406503859064665E-2</v>
      </c>
    </row>
    <row r="495" spans="1:13" x14ac:dyDescent="0.35">
      <c r="A495" s="9">
        <f t="shared" si="64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60"/>
        <v>627.29999999999995</v>
      </c>
      <c r="G495" s="217">
        <f t="shared" si="65"/>
        <v>3.6574892237295426E-3</v>
      </c>
      <c r="H495" s="209">
        <f t="shared" si="61"/>
        <v>16.204140256811364</v>
      </c>
      <c r="I495" s="202">
        <f t="shared" si="52"/>
        <v>3.5649108564984999</v>
      </c>
      <c r="J495" s="205">
        <v>6.7177915404410609</v>
      </c>
      <c r="K495" s="202">
        <v>0.11475721704033665</v>
      </c>
      <c r="L495" s="10">
        <f t="shared" si="66"/>
        <v>26.601599870791262</v>
      </c>
      <c r="M495" s="11">
        <f t="shared" si="67"/>
        <v>4.2406503859064665E-2</v>
      </c>
    </row>
    <row r="496" spans="1:13" x14ac:dyDescent="0.35">
      <c r="A496" s="9">
        <f t="shared" si="64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60"/>
        <v>268.60000000000002</v>
      </c>
      <c r="G496" s="217">
        <f t="shared" si="65"/>
        <v>1.5660793966104818E-3</v>
      </c>
      <c r="H496" s="209">
        <f t="shared" si="61"/>
        <v>6.9383581587430783</v>
      </c>
      <c r="I496" s="202">
        <f t="shared" si="52"/>
        <v>1.5264387949234772</v>
      </c>
      <c r="J496" s="205">
        <v>2.8764527463135172</v>
      </c>
      <c r="K496" s="202">
        <v>4.9137236564697005E-2</v>
      </c>
      <c r="L496" s="10">
        <f t="shared" si="66"/>
        <v>11.390386936544768</v>
      </c>
      <c r="M496" s="11">
        <f t="shared" si="67"/>
        <v>4.2406503859064658E-2</v>
      </c>
    </row>
    <row r="497" spans="1:13" x14ac:dyDescent="0.35">
      <c r="A497" s="9">
        <f t="shared" si="64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60"/>
        <v>2432.9</v>
      </c>
      <c r="G497" s="217">
        <f t="shared" si="65"/>
        <v>1.4185087729015789E-2</v>
      </c>
      <c r="H497" s="209">
        <f t="shared" si="61"/>
        <v>62.845612674631546</v>
      </c>
      <c r="I497" s="202">
        <f t="shared" si="52"/>
        <v>13.826034788418941</v>
      </c>
      <c r="J497" s="205">
        <v>26.054065102405644</v>
      </c>
      <c r="K497" s="202">
        <v>0.44507067326229094</v>
      </c>
      <c r="L497" s="10">
        <f t="shared" si="66"/>
        <v>103.17078323871843</v>
      </c>
      <c r="M497" s="11">
        <f t="shared" si="67"/>
        <v>4.2406503859064665E-2</v>
      </c>
    </row>
    <row r="498" spans="1:13" x14ac:dyDescent="0.35">
      <c r="A498" s="9">
        <f t="shared" si="64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60"/>
        <v>2587.4</v>
      </c>
      <c r="G498" s="217">
        <f t="shared" si="65"/>
        <v>1.5085904061019957E-2</v>
      </c>
      <c r="H498" s="209">
        <f t="shared" si="61"/>
        <v>66.836589351942806</v>
      </c>
      <c r="I498" s="202">
        <f t="shared" si="52"/>
        <v>14.704049657427417</v>
      </c>
      <c r="J498" s="205">
        <v>27.70861442967831</v>
      </c>
      <c r="K498" s="202">
        <v>0.47333464589537233</v>
      </c>
      <c r="L498" s="10">
        <f t="shared" si="66"/>
        <v>109.72258808494391</v>
      </c>
      <c r="M498" s="11">
        <f t="shared" si="67"/>
        <v>4.2406503859064658E-2</v>
      </c>
    </row>
    <row r="499" spans="1:13" x14ac:dyDescent="0.35">
      <c r="A499" s="9">
        <f t="shared" si="64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60"/>
        <v>2744.2</v>
      </c>
      <c r="G499" s="217">
        <f t="shared" si="65"/>
        <v>1.6000130603791823E-2</v>
      </c>
      <c r="H499" s="209">
        <f t="shared" si="61"/>
        <v>70.886978627039284</v>
      </c>
      <c r="I499" s="202">
        <f t="shared" ref="I499:I555" si="68">H499*0.22</f>
        <v>15.595135297948643</v>
      </c>
      <c r="J499" s="205">
        <v>29.387794588360212</v>
      </c>
      <c r="K499" s="202">
        <v>0.50201937669710162</v>
      </c>
      <c r="L499" s="10">
        <f t="shared" si="66"/>
        <v>116.37192789004524</v>
      </c>
      <c r="M499" s="11">
        <f t="shared" si="67"/>
        <v>4.2406503859064665E-2</v>
      </c>
    </row>
    <row r="500" spans="1:13" x14ac:dyDescent="0.35">
      <c r="A500" s="9">
        <f t="shared" si="64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60"/>
        <v>3583.6</v>
      </c>
      <c r="G500" s="217">
        <f t="shared" si="65"/>
        <v>2.0894274481360098E-2</v>
      </c>
      <c r="H500" s="209">
        <f t="shared" si="61"/>
        <v>92.569993662217769</v>
      </c>
      <c r="I500" s="202">
        <f t="shared" si="68"/>
        <v>20.365398605687908</v>
      </c>
      <c r="J500" s="205">
        <v>38.376977147018316</v>
      </c>
      <c r="K500" s="202">
        <v>0.65557781442013463</v>
      </c>
      <c r="L500" s="10">
        <f t="shared" si="66"/>
        <v>151.96794722934413</v>
      </c>
      <c r="M500" s="11">
        <f t="shared" si="67"/>
        <v>4.2406503859064665E-2</v>
      </c>
    </row>
    <row r="501" spans="1:13" x14ac:dyDescent="0.35">
      <c r="A501" s="9">
        <f t="shared" si="64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60"/>
        <v>3561.7</v>
      </c>
      <c r="G501" s="217">
        <f t="shared" si="65"/>
        <v>2.0766585952745914E-2</v>
      </c>
      <c r="H501" s="209">
        <f t="shared" si="61"/>
        <v>92.004282405045487</v>
      </c>
      <c r="I501" s="202">
        <f t="shared" si="68"/>
        <v>20.240942129110007</v>
      </c>
      <c r="J501" s="205">
        <v>38.142448795773838</v>
      </c>
      <c r="K501" s="202">
        <v>0.6515714649012706</v>
      </c>
      <c r="L501" s="10">
        <f t="shared" si="66"/>
        <v>151.03924479483061</v>
      </c>
      <c r="M501" s="11">
        <f t="shared" si="67"/>
        <v>4.2406503859064665E-2</v>
      </c>
    </row>
    <row r="502" spans="1:13" x14ac:dyDescent="0.35">
      <c r="A502" s="9">
        <f t="shared" si="64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60"/>
        <v>3555.5</v>
      </c>
      <c r="G502" s="217">
        <f t="shared" si="65"/>
        <v>2.0730436688937332E-2</v>
      </c>
      <c r="H502" s="209">
        <f t="shared" si="61"/>
        <v>91.84412670666795</v>
      </c>
      <c r="I502" s="202">
        <f t="shared" si="68"/>
        <v>20.205707875466949</v>
      </c>
      <c r="J502" s="205">
        <v>38.076052641540244</v>
      </c>
      <c r="K502" s="202">
        <v>0.65043724722926344</v>
      </c>
      <c r="L502" s="10">
        <f t="shared" si="66"/>
        <v>150.7763244709044</v>
      </c>
      <c r="M502" s="11">
        <f t="shared" si="67"/>
        <v>4.2406503859064658E-2</v>
      </c>
    </row>
    <row r="503" spans="1:13" x14ac:dyDescent="0.35">
      <c r="A503" s="9">
        <f t="shared" si="64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60"/>
        <v>3553.2999999999997</v>
      </c>
      <c r="G503" s="217">
        <f t="shared" si="65"/>
        <v>2.0717609530811705E-2</v>
      </c>
      <c r="H503" s="209">
        <f t="shared" si="61"/>
        <v>91.787297265308169</v>
      </c>
      <c r="I503" s="202">
        <f t="shared" si="68"/>
        <v>20.193205398367798</v>
      </c>
      <c r="J503" s="205">
        <v>38.052492715844451</v>
      </c>
      <c r="K503" s="202">
        <v>0.65003478289403516</v>
      </c>
      <c r="L503" s="10">
        <f t="shared" si="66"/>
        <v>150.68303016241444</v>
      </c>
      <c r="M503" s="11">
        <f t="shared" si="67"/>
        <v>4.2406503859064658E-2</v>
      </c>
    </row>
    <row r="504" spans="1:13" x14ac:dyDescent="0.35">
      <c r="A504" s="9">
        <f t="shared" si="64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60"/>
        <v>194.9</v>
      </c>
      <c r="G504" s="217">
        <f t="shared" si="65"/>
        <v>1.1363695994020212E-3</v>
      </c>
      <c r="H504" s="209">
        <f t="shared" si="61"/>
        <v>5.0345718731907141</v>
      </c>
      <c r="I504" s="202">
        <f t="shared" si="68"/>
        <v>1.1076058121019572</v>
      </c>
      <c r="J504" s="205">
        <v>2.0871952355044843</v>
      </c>
      <c r="K504" s="202">
        <v>3.5654681334547453E-2</v>
      </c>
      <c r="L504" s="10">
        <f t="shared" si="66"/>
        <v>8.2650276021317026</v>
      </c>
      <c r="M504" s="11">
        <f t="shared" si="67"/>
        <v>4.2406503859064658E-2</v>
      </c>
    </row>
    <row r="505" spans="1:13" x14ac:dyDescent="0.35">
      <c r="A505" s="9">
        <f t="shared" si="64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60"/>
        <v>234.1</v>
      </c>
      <c r="G505" s="217">
        <f t="shared" si="65"/>
        <v>1.364926235094988E-3</v>
      </c>
      <c r="H505" s="209">
        <f t="shared" si="61"/>
        <v>6.0471691919648345</v>
      </c>
      <c r="I505" s="202">
        <f t="shared" si="68"/>
        <v>1.3303772222322636</v>
      </c>
      <c r="J505" s="205">
        <v>2.5069902751749602</v>
      </c>
      <c r="K505" s="202">
        <v>4.2825864034979781E-2</v>
      </c>
      <c r="L505" s="10">
        <f t="shared" si="66"/>
        <v>9.927362553407038</v>
      </c>
      <c r="M505" s="11">
        <f t="shared" si="67"/>
        <v>4.2406503859064665E-2</v>
      </c>
    </row>
    <row r="506" spans="1:13" x14ac:dyDescent="0.35">
      <c r="A506" s="9">
        <f t="shared" si="64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60"/>
        <v>3517.1000000000004</v>
      </c>
      <c r="G506" s="217">
        <f t="shared" si="65"/>
        <v>2.050654447438096E-2</v>
      </c>
      <c r="H506" s="209">
        <f t="shared" si="61"/>
        <v>90.852194639297394</v>
      </c>
      <c r="I506" s="202">
        <f t="shared" si="68"/>
        <v>19.987482820645425</v>
      </c>
      <c r="J506" s="205">
        <v>37.664824847577336</v>
      </c>
      <c r="K506" s="202">
        <v>0.64341241519618697</v>
      </c>
      <c r="L506" s="10">
        <f t="shared" si="66"/>
        <v>149.14791472271637</v>
      </c>
      <c r="M506" s="11">
        <f t="shared" si="67"/>
        <v>4.2406503859064672E-2</v>
      </c>
    </row>
    <row r="507" spans="1:13" x14ac:dyDescent="0.35">
      <c r="A507" s="9">
        <f t="shared" si="64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60"/>
        <v>2684.4</v>
      </c>
      <c r="G507" s="217">
        <f t="shared" si="65"/>
        <v>1.5651465123831636E-2</v>
      </c>
      <c r="H507" s="209">
        <f t="shared" si="61"/>
        <v>69.342251084623669</v>
      </c>
      <c r="I507" s="202">
        <f t="shared" si="68"/>
        <v>15.255295238617208</v>
      </c>
      <c r="J507" s="205">
        <v>28.74739297172005</v>
      </c>
      <c r="K507" s="202">
        <v>0.49107966431225852</v>
      </c>
      <c r="L507" s="10">
        <f t="shared" si="66"/>
        <v>113.83601895927318</v>
      </c>
      <c r="M507" s="11">
        <f t="shared" si="67"/>
        <v>4.2406503859064658E-2</v>
      </c>
    </row>
    <row r="508" spans="1:13" x14ac:dyDescent="0.35">
      <c r="A508" s="9">
        <f t="shared" si="64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60"/>
        <v>94</v>
      </c>
      <c r="G508" s="217">
        <f t="shared" si="65"/>
        <v>5.480694835494612E-4</v>
      </c>
      <c r="H508" s="209">
        <f t="shared" si="61"/>
        <v>2.4281670399175326</v>
      </c>
      <c r="I508" s="202">
        <f t="shared" si="68"/>
        <v>0.53419674878185719</v>
      </c>
      <c r="J508" s="205">
        <v>1.0066513706383864</v>
      </c>
      <c r="K508" s="202">
        <v>1.7196203414302003E-2</v>
      </c>
      <c r="L508" s="10">
        <f t="shared" si="66"/>
        <v>3.9862113627520781</v>
      </c>
      <c r="M508" s="11">
        <f t="shared" si="67"/>
        <v>4.2406503859064658E-2</v>
      </c>
    </row>
    <row r="509" spans="1:13" x14ac:dyDescent="0.35">
      <c r="A509" s="9">
        <f t="shared" si="64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60"/>
        <v>222.7</v>
      </c>
      <c r="G509" s="217">
        <f t="shared" si="65"/>
        <v>1.2984582338985639E-3</v>
      </c>
      <c r="H509" s="209">
        <f t="shared" si="61"/>
        <v>5.7526893594641972</v>
      </c>
      <c r="I509" s="202">
        <f t="shared" si="68"/>
        <v>1.2655916590821235</v>
      </c>
      <c r="J509" s="205">
        <v>2.3849070238422194</v>
      </c>
      <c r="K509" s="202">
        <v>4.0740367025160172E-2</v>
      </c>
      <c r="L509" s="10">
        <f t="shared" si="66"/>
        <v>9.4439284094137008</v>
      </c>
      <c r="M509" s="11">
        <f t="shared" si="67"/>
        <v>4.2406503859064665E-2</v>
      </c>
    </row>
    <row r="510" spans="1:13" x14ac:dyDescent="0.35">
      <c r="A510" s="9">
        <f t="shared" si="64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60"/>
        <v>229.6</v>
      </c>
      <c r="G510" s="217">
        <f t="shared" si="65"/>
        <v>1.3386888662016627E-3</v>
      </c>
      <c r="H510" s="209">
        <f t="shared" si="61"/>
        <v>5.9309271528198462</v>
      </c>
      <c r="I510" s="202">
        <f t="shared" si="68"/>
        <v>1.3048039736203663</v>
      </c>
      <c r="J510" s="205">
        <v>2.4587995180699314</v>
      </c>
      <c r="K510" s="202">
        <v>4.200264153110362E-2</v>
      </c>
      <c r="L510" s="10">
        <f t="shared" si="66"/>
        <v>9.7365332860412472</v>
      </c>
      <c r="M510" s="11">
        <f t="shared" si="67"/>
        <v>4.2406503859064665E-2</v>
      </c>
    </row>
    <row r="511" spans="1:13" x14ac:dyDescent="0.35">
      <c r="A511" s="9">
        <f t="shared" si="64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60"/>
        <v>66.400000000000006</v>
      </c>
      <c r="G511" s="217">
        <f t="shared" si="65"/>
        <v>3.8714695433706624E-4</v>
      </c>
      <c r="H511" s="209">
        <f t="shared" si="61"/>
        <v>1.7152158664949382</v>
      </c>
      <c r="I511" s="202">
        <f t="shared" si="68"/>
        <v>0.3773474906288864</v>
      </c>
      <c r="J511" s="205">
        <v>0.71108139372754109</v>
      </c>
      <c r="K511" s="202">
        <v>1.2147105390528224E-2</v>
      </c>
      <c r="L511" s="10">
        <f t="shared" si="66"/>
        <v>2.8157918562418938</v>
      </c>
      <c r="M511" s="11">
        <f t="shared" si="67"/>
        <v>4.2406503859064665E-2</v>
      </c>
    </row>
    <row r="512" spans="1:13" x14ac:dyDescent="0.35">
      <c r="A512" s="9">
        <f t="shared" si="64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60"/>
        <v>2581.4</v>
      </c>
      <c r="G512" s="217">
        <f t="shared" si="65"/>
        <v>1.5050920902495523E-2</v>
      </c>
      <c r="H512" s="209">
        <f t="shared" si="61"/>
        <v>66.681599966416158</v>
      </c>
      <c r="I512" s="202">
        <f t="shared" si="68"/>
        <v>14.669951992611555</v>
      </c>
      <c r="J512" s="205">
        <v>27.644360086871608</v>
      </c>
      <c r="K512" s="202">
        <v>0.47223701589020417</v>
      </c>
      <c r="L512" s="10">
        <f t="shared" si="66"/>
        <v>109.46814906178953</v>
      </c>
      <c r="M512" s="11">
        <f t="shared" si="67"/>
        <v>4.2406503859064665E-2</v>
      </c>
    </row>
    <row r="513" spans="1:14" x14ac:dyDescent="0.35">
      <c r="A513" s="9">
        <f t="shared" si="64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60"/>
        <v>3240.3</v>
      </c>
      <c r="G513" s="217">
        <f t="shared" si="65"/>
        <v>1.8892654761120418E-2</v>
      </c>
      <c r="H513" s="209">
        <f t="shared" si="61"/>
        <v>83.702017653667895</v>
      </c>
      <c r="I513" s="202">
        <f t="shared" si="68"/>
        <v>18.414443883806936</v>
      </c>
      <c r="J513" s="205">
        <v>34.700557832761312</v>
      </c>
      <c r="K513" s="202">
        <v>0.59277508429109338</v>
      </c>
      <c r="L513" s="10">
        <f t="shared" si="66"/>
        <v>137.40979445452726</v>
      </c>
      <c r="M513" s="11">
        <f t="shared" si="67"/>
        <v>4.2406503859064672E-2</v>
      </c>
    </row>
    <row r="514" spans="1:14" x14ac:dyDescent="0.35">
      <c r="A514" s="9">
        <f t="shared" si="64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60"/>
        <v>3544.97</v>
      </c>
      <c r="G514" s="217">
        <f t="shared" si="65"/>
        <v>2.0669041245726952E-2</v>
      </c>
      <c r="H514" s="209">
        <f t="shared" si="61"/>
        <v>91.572120335068675</v>
      </c>
      <c r="I514" s="202">
        <f t="shared" si="68"/>
        <v>20.14586647371511</v>
      </c>
      <c r="J514" s="205">
        <v>37.963286269914477</v>
      </c>
      <c r="K514" s="202">
        <v>0.64851090657019328</v>
      </c>
      <c r="L514" s="10">
        <f t="shared" si="66"/>
        <v>150.32978398526845</v>
      </c>
      <c r="M514" s="11">
        <f t="shared" si="67"/>
        <v>4.2406503859064665E-2</v>
      </c>
    </row>
    <row r="515" spans="1:14" x14ac:dyDescent="0.35">
      <c r="A515" s="9">
        <f t="shared" si="64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60"/>
        <v>2778.9</v>
      </c>
      <c r="G515" s="217">
        <f t="shared" si="65"/>
        <v>1.6202449870591468E-2</v>
      </c>
      <c r="H515" s="209">
        <f t="shared" si="61"/>
        <v>71.783333906668432</v>
      </c>
      <c r="I515" s="202">
        <f t="shared" si="68"/>
        <v>15.792333459467056</v>
      </c>
      <c r="J515" s="205">
        <v>29.759398870925661</v>
      </c>
      <c r="K515" s="202">
        <v>0.50836733689365776</v>
      </c>
      <c r="L515" s="10">
        <f t="shared" si="66"/>
        <v>117.84343357395481</v>
      </c>
      <c r="M515" s="11">
        <f t="shared" si="67"/>
        <v>4.2406503859064672E-2</v>
      </c>
    </row>
    <row r="516" spans="1:14" x14ac:dyDescent="0.35">
      <c r="A516" s="9">
        <f t="shared" si="64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60"/>
        <v>2581.6999999999998</v>
      </c>
      <c r="G516" s="217">
        <f t="shared" si="65"/>
        <v>1.5052670060421743E-2</v>
      </c>
      <c r="H516" s="209">
        <f t="shared" si="61"/>
        <v>66.689349435692478</v>
      </c>
      <c r="I516" s="202">
        <f t="shared" si="68"/>
        <v>14.671656875852346</v>
      </c>
      <c r="J516" s="205">
        <v>27.647572804011936</v>
      </c>
      <c r="K516" s="202">
        <v>0.47229189739046251</v>
      </c>
      <c r="L516" s="10">
        <f t="shared" si="66"/>
        <v>109.48087101294722</v>
      </c>
      <c r="M516" s="11">
        <f t="shared" si="67"/>
        <v>4.2406503859064658E-2</v>
      </c>
    </row>
    <row r="517" spans="1:14" x14ac:dyDescent="0.35">
      <c r="A517" s="9">
        <f t="shared" si="64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60"/>
        <v>3517.8</v>
      </c>
      <c r="G517" s="217">
        <f t="shared" si="65"/>
        <v>2.0510625842875475E-2</v>
      </c>
      <c r="H517" s="209">
        <f t="shared" si="61"/>
        <v>90.870276734275492</v>
      </c>
      <c r="I517" s="202">
        <f t="shared" si="68"/>
        <v>19.991460881540608</v>
      </c>
      <c r="J517" s="205">
        <v>37.672321187571448</v>
      </c>
      <c r="K517" s="202">
        <v>0.64354047203012332</v>
      </c>
      <c r="L517" s="10">
        <f t="shared" si="66"/>
        <v>149.17759927541766</v>
      </c>
      <c r="M517" s="11">
        <f t="shared" si="67"/>
        <v>4.2406503859064658E-2</v>
      </c>
    </row>
    <row r="518" spans="1:14" x14ac:dyDescent="0.35">
      <c r="A518" s="9">
        <f t="shared" si="64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60"/>
        <v>2599.2399999999998</v>
      </c>
      <c r="G518" s="217">
        <f t="shared" si="65"/>
        <v>1.5154937493841504E-2</v>
      </c>
      <c r="H518" s="209">
        <f t="shared" si="61"/>
        <v>67.142435072715401</v>
      </c>
      <c r="I518" s="202">
        <f t="shared" si="68"/>
        <v>14.771335715997388</v>
      </c>
      <c r="J518" s="205">
        <v>27.835409666150206</v>
      </c>
      <c r="K518" s="202">
        <v>0.47550063577223756</v>
      </c>
      <c r="L518" s="10">
        <f t="shared" si="66"/>
        <v>110.22468109063523</v>
      </c>
      <c r="M518" s="11">
        <f t="shared" si="67"/>
        <v>4.2406503859064665E-2</v>
      </c>
    </row>
    <row r="519" spans="1:14" x14ac:dyDescent="0.35">
      <c r="A519" s="9">
        <f t="shared" si="64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69">C519+D519+E519</f>
        <v>3555.8</v>
      </c>
      <c r="G519" s="217">
        <f t="shared" si="65"/>
        <v>2.0732185846863555E-2</v>
      </c>
      <c r="H519" s="209">
        <f t="shared" si="61"/>
        <v>91.851876175944284</v>
      </c>
      <c r="I519" s="202">
        <f t="shared" si="68"/>
        <v>20.207412758707743</v>
      </c>
      <c r="J519" s="205">
        <v>38.07926535868058</v>
      </c>
      <c r="K519" s="202">
        <v>0.650492128729522</v>
      </c>
      <c r="L519" s="10">
        <f t="shared" si="66"/>
        <v>150.78904642206214</v>
      </c>
      <c r="M519" s="11">
        <f t="shared" si="67"/>
        <v>4.2406503859064665E-2</v>
      </c>
    </row>
    <row r="520" spans="1:14" x14ac:dyDescent="0.35">
      <c r="A520" s="9">
        <f t="shared" si="64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69"/>
        <v>4424.8999999999996</v>
      </c>
      <c r="G520" s="217">
        <f t="shared" si="65"/>
        <v>2.5799496359127774E-2</v>
      </c>
      <c r="H520" s="209">
        <f t="shared" ref="H520:H525" si="70">G520*$H$2</f>
        <v>114.30208866947969</v>
      </c>
      <c r="I520" s="202">
        <f t="shared" si="68"/>
        <v>25.146459507285531</v>
      </c>
      <c r="J520" s="205">
        <v>47.386506914231866</v>
      </c>
      <c r="K520" s="202">
        <v>0.80948383497813747</v>
      </c>
      <c r="L520" s="10">
        <f t="shared" si="66"/>
        <v>187.64453892597521</v>
      </c>
      <c r="M520" s="11">
        <f t="shared" si="67"/>
        <v>4.2406503859064665E-2</v>
      </c>
    </row>
    <row r="521" spans="1:14" x14ac:dyDescent="0.35">
      <c r="A521" s="9">
        <f t="shared" si="64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69"/>
        <v>2601.4</v>
      </c>
      <c r="G521" s="217">
        <f t="shared" si="65"/>
        <v>1.5167531430910302E-2</v>
      </c>
      <c r="H521" s="209">
        <f t="shared" si="70"/>
        <v>67.198231251504993</v>
      </c>
      <c r="I521" s="202">
        <f t="shared" si="68"/>
        <v>14.783610875331098</v>
      </c>
      <c r="J521" s="205">
        <v>27.858541229560622</v>
      </c>
      <c r="K521" s="202">
        <v>0.47589578257409826</v>
      </c>
      <c r="L521" s="10">
        <f t="shared" si="66"/>
        <v>110.3162791389708</v>
      </c>
      <c r="M521" s="11">
        <f t="shared" si="67"/>
        <v>4.2406503859064658E-2</v>
      </c>
    </row>
    <row r="522" spans="1:14" x14ac:dyDescent="0.35">
      <c r="A522" s="9">
        <f t="shared" si="64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69"/>
        <v>4398.29</v>
      </c>
      <c r="G522" s="217">
        <f t="shared" si="65"/>
        <v>2.5644346051071912E-2</v>
      </c>
      <c r="H522" s="209">
        <f t="shared" si="70"/>
        <v>113.614710744669</v>
      </c>
      <c r="I522" s="202">
        <f t="shared" si="68"/>
        <v>24.995236363827178</v>
      </c>
      <c r="J522" s="205">
        <v>47.101538903884133</v>
      </c>
      <c r="K522" s="202">
        <v>0.80461584590521662</v>
      </c>
      <c r="L522" s="10">
        <f t="shared" si="66"/>
        <v>186.51610185828551</v>
      </c>
      <c r="M522" s="11">
        <f t="shared" si="67"/>
        <v>4.2406503859064665E-2</v>
      </c>
    </row>
    <row r="523" spans="1:14" x14ac:dyDescent="0.35">
      <c r="A523" s="9">
        <f t="shared" si="64"/>
        <v>61</v>
      </c>
      <c r="B523" s="14" t="s">
        <v>556</v>
      </c>
      <c r="C523" s="8">
        <v>3237.1</v>
      </c>
      <c r="D523" s="8"/>
      <c r="E523" s="8"/>
      <c r="F523" s="8">
        <f t="shared" si="69"/>
        <v>3237.1</v>
      </c>
      <c r="G523" s="217">
        <f t="shared" si="65"/>
        <v>1.8873997076574053E-2</v>
      </c>
      <c r="H523" s="209">
        <f t="shared" si="70"/>
        <v>83.619356648053682</v>
      </c>
      <c r="I523" s="202">
        <f t="shared" si="68"/>
        <v>18.396258462571812</v>
      </c>
      <c r="J523" s="205">
        <v>34.666288849931071</v>
      </c>
      <c r="K523" s="202">
        <v>0.59218896720553227</v>
      </c>
      <c r="L523" s="10">
        <f t="shared" si="66"/>
        <v>137.2740929277621</v>
      </c>
      <c r="M523" s="69">
        <f t="shared" si="67"/>
        <v>4.2406503638368322E-2</v>
      </c>
    </row>
    <row r="524" spans="1:14" x14ac:dyDescent="0.35">
      <c r="A524" s="9">
        <f t="shared" si="64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69"/>
        <v>7769.2999999999993</v>
      </c>
      <c r="G524" s="217">
        <f t="shared" si="65"/>
        <v>4.5299108920647112E-2</v>
      </c>
      <c r="H524" s="209">
        <f t="shared" si="70"/>
        <v>200.69317216203495</v>
      </c>
      <c r="I524" s="202">
        <f t="shared" si="68"/>
        <v>44.15249787564769</v>
      </c>
      <c r="J524" s="205">
        <v>83.20187759468952</v>
      </c>
      <c r="K524" s="202">
        <v>2.5819590272422492</v>
      </c>
      <c r="L524" s="10">
        <f t="shared" ref="L524:L525" si="71">H524+I524+J524+K524</f>
        <v>330.62950665961444</v>
      </c>
      <c r="M524" s="69">
        <f t="shared" ref="M524:M526" si="72">L524/F524</f>
        <v>4.2555893923469867E-2</v>
      </c>
    </row>
    <row r="525" spans="1:14" x14ac:dyDescent="0.35">
      <c r="A525" s="9">
        <f t="shared" si="64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69"/>
        <v>10480.52</v>
      </c>
      <c r="G525" s="217">
        <f t="shared" si="65"/>
        <v>6.1106948763082973E-2</v>
      </c>
      <c r="H525" s="209">
        <f t="shared" si="70"/>
        <v>270.72822579996279</v>
      </c>
      <c r="I525" s="202">
        <f t="shared" si="68"/>
        <v>59.560209675991814</v>
      </c>
      <c r="J525" s="205">
        <v>112.23648747875556</v>
      </c>
      <c r="K525" s="202">
        <v>3.1934175562335296</v>
      </c>
      <c r="L525" s="10">
        <f t="shared" si="71"/>
        <v>445.71834051094373</v>
      </c>
      <c r="M525" s="69">
        <f t="shared" si="72"/>
        <v>4.2528265821824084E-2</v>
      </c>
    </row>
    <row r="526" spans="1:14" ht="18" x14ac:dyDescent="0.4">
      <c r="A526" s="12"/>
      <c r="B526" s="17" t="s">
        <v>1698</v>
      </c>
      <c r="C526" s="186">
        <f t="shared" ref="C526:L526" si="73">SUM(C463:C525)</f>
        <v>167186.52999999997</v>
      </c>
      <c r="D526" s="186">
        <f t="shared" si="73"/>
        <v>232.40000000000003</v>
      </c>
      <c r="E526" s="186">
        <f t="shared" si="73"/>
        <v>4092.2000000000003</v>
      </c>
      <c r="F526" s="300">
        <f t="shared" si="73"/>
        <v>171511.12999999995</v>
      </c>
      <c r="G526" s="186">
        <f t="shared" si="73"/>
        <v>1.0000001749157925</v>
      </c>
      <c r="H526" s="186">
        <f t="shared" si="73"/>
        <v>4430.4007749469274</v>
      </c>
      <c r="I526" s="186">
        <f t="shared" si="73"/>
        <v>974.68817048832386</v>
      </c>
      <c r="J526" s="340">
        <f t="shared" si="73"/>
        <v>1836.7224903642393</v>
      </c>
      <c r="K526" s="186">
        <f t="shared" si="73"/>
        <v>33.812744616957502</v>
      </c>
      <c r="L526" s="186">
        <f t="shared" si="73"/>
        <v>7275.6241804164465</v>
      </c>
      <c r="M526" s="16">
        <f t="shared" si="72"/>
        <v>4.2420711591232875E-2</v>
      </c>
      <c r="N526" s="25"/>
    </row>
    <row r="527" spans="1:14" ht="18" x14ac:dyDescent="0.4">
      <c r="A527" s="9"/>
      <c r="B527" s="7" t="s">
        <v>507</v>
      </c>
      <c r="C527" s="8"/>
      <c r="D527" s="8"/>
      <c r="E527" s="8"/>
      <c r="F527" s="8"/>
      <c r="G527" s="195"/>
      <c r="H527" s="195"/>
      <c r="I527" s="202">
        <f t="shared" si="68"/>
        <v>0</v>
      </c>
      <c r="J527" s="202"/>
      <c r="K527" s="195"/>
      <c r="L527" s="13"/>
      <c r="M527" s="16"/>
      <c r="N527" s="25"/>
    </row>
    <row r="528" spans="1:14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74">C528+D528+E528</f>
        <v>94.51</v>
      </c>
      <c r="G528" s="217">
        <f>2/227007.65*F528</f>
        <v>8.32659163688977E-4</v>
      </c>
      <c r="H528" s="209">
        <f t="shared" ref="H528:H557" si="75">G528*$N$2</f>
        <v>3.6890131588076436</v>
      </c>
      <c r="I528" s="202">
        <f t="shared" si="68"/>
        <v>0.81158289493768154</v>
      </c>
      <c r="J528" s="202">
        <v>1.3312818817576126</v>
      </c>
      <c r="K528" s="202">
        <v>2.3404331962235264E-2</v>
      </c>
      <c r="L528" s="10">
        <f t="shared" ref="L528:L557" si="76">H528+I528+J528+K528</f>
        <v>5.8552822674651734</v>
      </c>
      <c r="M528" s="11">
        <f>L528/F528</f>
        <v>6.1954102925247841E-2</v>
      </c>
    </row>
    <row r="529" spans="1:13" x14ac:dyDescent="0.35">
      <c r="A529" s="9">
        <f t="shared" ref="A529:A592" si="77">A528+1</f>
        <v>2</v>
      </c>
      <c r="B529" s="8" t="s">
        <v>1760</v>
      </c>
      <c r="C529" s="8">
        <v>0</v>
      </c>
      <c r="D529" s="8">
        <f>димвенканали!D529</f>
        <v>0</v>
      </c>
      <c r="E529" s="8">
        <f>димвенканали!E529</f>
        <v>0</v>
      </c>
      <c r="F529" s="8">
        <f t="shared" si="74"/>
        <v>0</v>
      </c>
      <c r="G529" s="217">
        <f t="shared" ref="G529:G592" si="78">2/227007.65*F529</f>
        <v>0</v>
      </c>
      <c r="H529" s="209">
        <f t="shared" si="75"/>
        <v>0</v>
      </c>
      <c r="I529" s="202">
        <f t="shared" si="68"/>
        <v>0</v>
      </c>
      <c r="J529" s="202">
        <v>0</v>
      </c>
      <c r="K529" s="202">
        <v>0</v>
      </c>
      <c r="L529" s="10">
        <f t="shared" si="76"/>
        <v>0</v>
      </c>
      <c r="M529" s="11">
        <v>0</v>
      </c>
    </row>
    <row r="530" spans="1:13" x14ac:dyDescent="0.35">
      <c r="A530" s="9">
        <f t="shared" si="77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74"/>
        <v>4212.6899999999996</v>
      </c>
      <c r="G530" s="217">
        <f t="shared" si="78"/>
        <v>3.7114960663219933E-2</v>
      </c>
      <c r="H530" s="209">
        <f t="shared" si="75"/>
        <v>164.43412172232956</v>
      </c>
      <c r="I530" s="202">
        <f t="shared" si="68"/>
        <v>36.175506778912506</v>
      </c>
      <c r="J530" s="202">
        <v>59.340576346010749</v>
      </c>
      <c r="K530" s="202">
        <v>1.0432250049094156</v>
      </c>
      <c r="L530" s="10">
        <f t="shared" si="76"/>
        <v>260.99342985216225</v>
      </c>
      <c r="M530" s="11">
        <f t="shared" ref="M530:M539" si="79">L530/F530</f>
        <v>6.1954102925247827E-2</v>
      </c>
    </row>
    <row r="531" spans="1:13" x14ac:dyDescent="0.35">
      <c r="A531" s="9">
        <f t="shared" si="77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74"/>
        <v>4354.84</v>
      </c>
      <c r="G531" s="217">
        <f t="shared" si="78"/>
        <v>3.8367341364927567E-2</v>
      </c>
      <c r="H531" s="209">
        <f t="shared" si="75"/>
        <v>169.98266918317509</v>
      </c>
      <c r="I531" s="202">
        <f t="shared" si="68"/>
        <v>37.396187220298522</v>
      </c>
      <c r="J531" s="202">
        <v>61.342922335766808</v>
      </c>
      <c r="K531" s="202">
        <v>1.0784268437458535</v>
      </c>
      <c r="L531" s="10">
        <f t="shared" si="76"/>
        <v>269.80020558298622</v>
      </c>
      <c r="M531" s="11">
        <f t="shared" si="79"/>
        <v>6.195410292524782E-2</v>
      </c>
    </row>
    <row r="532" spans="1:13" x14ac:dyDescent="0.35">
      <c r="A532" s="9">
        <f t="shared" si="77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74"/>
        <v>8583.89</v>
      </c>
      <c r="G532" s="217">
        <f t="shared" si="78"/>
        <v>7.562643813986003E-2</v>
      </c>
      <c r="H532" s="209">
        <f t="shared" si="75"/>
        <v>335.05537153483584</v>
      </c>
      <c r="I532" s="202">
        <f t="shared" si="68"/>
        <v>73.712181737663883</v>
      </c>
      <c r="J532" s="202">
        <v>120.91394806899113</v>
      </c>
      <c r="K532" s="202">
        <v>2.1257032175146722</v>
      </c>
      <c r="L532" s="10">
        <f t="shared" si="76"/>
        <v>531.80720455900553</v>
      </c>
      <c r="M532" s="11">
        <f t="shared" si="79"/>
        <v>6.1954102925247827E-2</v>
      </c>
    </row>
    <row r="533" spans="1:13" x14ac:dyDescent="0.35">
      <c r="A533" s="9">
        <f t="shared" si="77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74"/>
        <v>4134.84</v>
      </c>
      <c r="G533" s="217">
        <f t="shared" si="78"/>
        <v>3.6429080693976615E-2</v>
      </c>
      <c r="H533" s="209">
        <f t="shared" si="75"/>
        <v>161.39539910659397</v>
      </c>
      <c r="I533" s="202">
        <f t="shared" si="68"/>
        <v>35.506987803450677</v>
      </c>
      <c r="J533" s="202">
        <v>58.243969695975522</v>
      </c>
      <c r="K533" s="202">
        <v>1.0239463334115846</v>
      </c>
      <c r="L533" s="10">
        <f t="shared" si="76"/>
        <v>256.17030293943174</v>
      </c>
      <c r="M533" s="11">
        <f t="shared" si="79"/>
        <v>6.1954102925247827E-2</v>
      </c>
    </row>
    <row r="534" spans="1:13" x14ac:dyDescent="0.35">
      <c r="A534" s="9">
        <f t="shared" si="77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74"/>
        <v>4246.29</v>
      </c>
      <c r="G534" s="217">
        <f t="shared" si="78"/>
        <v>3.7410985929328809E-2</v>
      </c>
      <c r="H534" s="209">
        <f t="shared" si="75"/>
        <v>165.74563206129835</v>
      </c>
      <c r="I534" s="202">
        <f t="shared" si="68"/>
        <v>36.464039053485635</v>
      </c>
      <c r="J534" s="202">
        <v>59.813870930997055</v>
      </c>
      <c r="K534" s="202">
        <v>1.0515456646695587</v>
      </c>
      <c r="L534" s="10">
        <f t="shared" si="76"/>
        <v>263.07508771045059</v>
      </c>
      <c r="M534" s="11">
        <f t="shared" si="79"/>
        <v>6.1954102925247827E-2</v>
      </c>
    </row>
    <row r="535" spans="1:13" x14ac:dyDescent="0.35">
      <c r="A535" s="9">
        <f t="shared" si="77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74"/>
        <v>4417.1200000000008</v>
      </c>
      <c r="G535" s="217">
        <f t="shared" si="78"/>
        <v>3.8916045340322239E-2</v>
      </c>
      <c r="H535" s="209">
        <f t="shared" si="75"/>
        <v>172.41364727576362</v>
      </c>
      <c r="I535" s="202">
        <f t="shared" si="68"/>
        <v>37.931002400668</v>
      </c>
      <c r="J535" s="202">
        <v>62.220207655795001</v>
      </c>
      <c r="K535" s="202">
        <v>1.0642321944169433</v>
      </c>
      <c r="L535" s="10">
        <f t="shared" si="76"/>
        <v>273.62908952664355</v>
      </c>
      <c r="M535" s="11">
        <f t="shared" si="79"/>
        <v>6.1947397744830004E-2</v>
      </c>
    </row>
    <row r="536" spans="1:13" x14ac:dyDescent="0.35">
      <c r="A536" s="9">
        <f t="shared" si="77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74"/>
        <v>4186.7700000000004</v>
      </c>
      <c r="G536" s="217">
        <f t="shared" si="78"/>
        <v>3.688659831507881E-2</v>
      </c>
      <c r="H536" s="209">
        <f t="shared" si="75"/>
        <v>163.42238517512516</v>
      </c>
      <c r="I536" s="202">
        <f t="shared" si="68"/>
        <v>35.952924738527535</v>
      </c>
      <c r="J536" s="202">
        <v>58.975463380449895</v>
      </c>
      <c r="K536" s="202">
        <v>1.0368062102373055</v>
      </c>
      <c r="L536" s="10">
        <f t="shared" si="76"/>
        <v>259.38757950433995</v>
      </c>
      <c r="M536" s="11">
        <f t="shared" si="79"/>
        <v>6.1954102925247848E-2</v>
      </c>
    </row>
    <row r="537" spans="1:13" x14ac:dyDescent="0.35">
      <c r="A537" s="9">
        <f t="shared" si="77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74"/>
        <v>4207.92</v>
      </c>
      <c r="G537" s="217">
        <f t="shared" si="78"/>
        <v>3.7072935647763414E-2</v>
      </c>
      <c r="H537" s="209">
        <f t="shared" si="75"/>
        <v>164.247934093851</v>
      </c>
      <c r="I537" s="202">
        <f t="shared" si="68"/>
        <v>36.134545500647221</v>
      </c>
      <c r="J537" s="202">
        <v>59.273385418320736</v>
      </c>
      <c r="K537" s="202">
        <v>1.0420437683898955</v>
      </c>
      <c r="L537" s="10">
        <f t="shared" si="76"/>
        <v>260.69790878120881</v>
      </c>
      <c r="M537" s="11">
        <f t="shared" si="79"/>
        <v>6.195410292524782E-2</v>
      </c>
    </row>
    <row r="538" spans="1:13" x14ac:dyDescent="0.35">
      <c r="A538" s="9">
        <f t="shared" si="77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74"/>
        <v>6478.67</v>
      </c>
      <c r="G538" s="217">
        <f t="shared" si="78"/>
        <v>5.7078869368499249E-2</v>
      </c>
      <c r="H538" s="209">
        <f t="shared" si="75"/>
        <v>252.88222285019904</v>
      </c>
      <c r="I538" s="202">
        <f t="shared" si="68"/>
        <v>55.634089027043792</v>
      </c>
      <c r="J538" s="202">
        <v>91.259506812893775</v>
      </c>
      <c r="K538" s="202">
        <v>1.604369308578719</v>
      </c>
      <c r="L538" s="10">
        <f t="shared" si="76"/>
        <v>401.38018799871537</v>
      </c>
      <c r="M538" s="11">
        <f t="shared" si="79"/>
        <v>6.1954102925247834E-2</v>
      </c>
    </row>
    <row r="539" spans="1:13" x14ac:dyDescent="0.35">
      <c r="A539" s="9">
        <f t="shared" si="77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74"/>
        <v>109.54</v>
      </c>
      <c r="G539" s="217">
        <f t="shared" si="78"/>
        <v>9.6507760861803558E-4</v>
      </c>
      <c r="H539" s="209">
        <f t="shared" si="75"/>
        <v>4.2756798372213449</v>
      </c>
      <c r="I539" s="202">
        <f t="shared" si="68"/>
        <v>0.94064956418869594</v>
      </c>
      <c r="J539" s="202">
        <v>1.5429966916488083</v>
      </c>
      <c r="K539" s="202">
        <v>2.7126341372799182E-2</v>
      </c>
      <c r="L539" s="10">
        <f t="shared" si="76"/>
        <v>6.7864524344316486</v>
      </c>
      <c r="M539" s="11">
        <f t="shared" si="79"/>
        <v>6.1954102925247841E-2</v>
      </c>
    </row>
    <row r="540" spans="1:13" x14ac:dyDescent="0.35">
      <c r="A540" s="9">
        <f t="shared" si="77"/>
        <v>13</v>
      </c>
      <c r="B540" s="90" t="s">
        <v>1771</v>
      </c>
      <c r="C540" s="8">
        <v>0</v>
      </c>
      <c r="D540" s="8">
        <f>димвенканали!D540</f>
        <v>0</v>
      </c>
      <c r="E540" s="8">
        <f>димвенканали!E540</f>
        <v>0</v>
      </c>
      <c r="F540" s="8">
        <f t="shared" si="74"/>
        <v>0</v>
      </c>
      <c r="G540" s="217">
        <f t="shared" si="78"/>
        <v>0</v>
      </c>
      <c r="H540" s="209">
        <f t="shared" si="75"/>
        <v>0</v>
      </c>
      <c r="I540" s="202">
        <f t="shared" si="68"/>
        <v>0</v>
      </c>
      <c r="J540" s="202">
        <v>0</v>
      </c>
      <c r="K540" s="202">
        <v>0</v>
      </c>
      <c r="L540" s="10">
        <f t="shared" si="76"/>
        <v>0</v>
      </c>
      <c r="M540" s="11">
        <v>0</v>
      </c>
    </row>
    <row r="541" spans="1:13" x14ac:dyDescent="0.35">
      <c r="A541" s="9">
        <f t="shared" si="77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 t="shared" si="74"/>
        <v>123.3</v>
      </c>
      <c r="G541" s="217">
        <f t="shared" si="78"/>
        <v>1.0863070033102409E-3</v>
      </c>
      <c r="H541" s="209">
        <f t="shared" si="75"/>
        <v>4.8127745474656907</v>
      </c>
      <c r="I541" s="202">
        <f t="shared" si="68"/>
        <v>1.0588104004424519</v>
      </c>
      <c r="J541" s="202">
        <v>1.736822093119391</v>
      </c>
      <c r="K541" s="202">
        <v>3.0533849655524369E-2</v>
      </c>
      <c r="L541" s="10">
        <f t="shared" si="76"/>
        <v>7.6389408906830578</v>
      </c>
      <c r="M541" s="11">
        <f t="shared" ref="M541:M569" si="80">L541/F541</f>
        <v>6.1954102925247834E-2</v>
      </c>
    </row>
    <row r="542" spans="1:13" x14ac:dyDescent="0.35">
      <c r="A542" s="9">
        <f t="shared" si="77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74"/>
        <v>218.9</v>
      </c>
      <c r="G542" s="217">
        <f t="shared" si="78"/>
        <v>1.9285693675962022E-3</v>
      </c>
      <c r="H542" s="209">
        <f t="shared" si="75"/>
        <v>8.5443337261982126</v>
      </c>
      <c r="I542" s="202">
        <f t="shared" si="68"/>
        <v>1.8797534197636068</v>
      </c>
      <c r="J542" s="202">
        <v>3.0834578765923326</v>
      </c>
      <c r="K542" s="202">
        <v>5.4208107782597603E-2</v>
      </c>
      <c r="L542" s="10">
        <f t="shared" si="76"/>
        <v>13.561753130336749</v>
      </c>
      <c r="M542" s="11">
        <f t="shared" si="80"/>
        <v>6.1954102925247827E-2</v>
      </c>
    </row>
    <row r="543" spans="1:13" x14ac:dyDescent="0.35">
      <c r="A543" s="9">
        <f t="shared" si="77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74"/>
        <v>164.3</v>
      </c>
      <c r="G543" s="217">
        <f t="shared" si="78"/>
        <v>1.4475283101692828E-3</v>
      </c>
      <c r="H543" s="209">
        <f t="shared" si="75"/>
        <v>6.4131294253739899</v>
      </c>
      <c r="I543" s="202">
        <f t="shared" si="68"/>
        <v>1.4108884735822778</v>
      </c>
      <c r="J543" s="202">
        <v>2.3143541759895854</v>
      </c>
      <c r="K543" s="202">
        <v>4.0687035672365403E-2</v>
      </c>
      <c r="L543" s="10">
        <f t="shared" si="76"/>
        <v>10.179059110618217</v>
      </c>
      <c r="M543" s="11">
        <f t="shared" si="80"/>
        <v>6.195410292524782E-2</v>
      </c>
    </row>
    <row r="544" spans="1:13" x14ac:dyDescent="0.35">
      <c r="A544" s="9">
        <f t="shared" si="77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74"/>
        <v>250.1</v>
      </c>
      <c r="G544" s="217">
        <f t="shared" si="78"/>
        <v>2.2034499718401558E-3</v>
      </c>
      <c r="H544" s="209">
        <f t="shared" si="75"/>
        <v>9.7621647552406259</v>
      </c>
      <c r="I544" s="202">
        <f t="shared" si="68"/>
        <v>2.1476762461529377</v>
      </c>
      <c r="J544" s="202">
        <v>3.5229457055081883</v>
      </c>
      <c r="K544" s="202">
        <v>6.1934434702730287E-2</v>
      </c>
      <c r="L544" s="10">
        <f t="shared" si="76"/>
        <v>15.494721141604481</v>
      </c>
      <c r="M544" s="11">
        <f t="shared" si="80"/>
        <v>6.1954102925247827E-2</v>
      </c>
    </row>
    <row r="545" spans="1:13" x14ac:dyDescent="0.35">
      <c r="A545" s="9">
        <f t="shared" si="77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74"/>
        <v>856.6</v>
      </c>
      <c r="G545" s="217">
        <f t="shared" si="78"/>
        <v>7.5468822306208622E-3</v>
      </c>
      <c r="H545" s="209">
        <f t="shared" si="75"/>
        <v>33.435707034542666</v>
      </c>
      <c r="I545" s="202">
        <f t="shared" si="68"/>
        <v>7.3558555475993863</v>
      </c>
      <c r="J545" s="202">
        <v>12.066194687478266</v>
      </c>
      <c r="K545" s="202">
        <v>0.21212729614697629</v>
      </c>
      <c r="L545" s="10">
        <f t="shared" si="76"/>
        <v>53.069884565767289</v>
      </c>
      <c r="M545" s="11">
        <f t="shared" si="80"/>
        <v>6.1954102925247827E-2</v>
      </c>
    </row>
    <row r="546" spans="1:13" x14ac:dyDescent="0.35">
      <c r="A546" s="9">
        <f t="shared" si="77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74"/>
        <v>212.1</v>
      </c>
      <c r="G546" s="217">
        <f t="shared" si="78"/>
        <v>1.8686594923122634E-3</v>
      </c>
      <c r="H546" s="209">
        <f t="shared" si="75"/>
        <v>8.2789090147402504</v>
      </c>
      <c r="I546" s="202">
        <f t="shared" si="68"/>
        <v>1.8213599832428551</v>
      </c>
      <c r="J546" s="202">
        <v>2.9876720677260562</v>
      </c>
      <c r="K546" s="202">
        <v>5.2524164735902018E-2</v>
      </c>
      <c r="L546" s="10">
        <f t="shared" si="76"/>
        <v>13.140465230445063</v>
      </c>
      <c r="M546" s="11">
        <f t="shared" si="80"/>
        <v>6.195410292524782E-2</v>
      </c>
    </row>
    <row r="547" spans="1:13" x14ac:dyDescent="0.35">
      <c r="A547" s="9">
        <f t="shared" si="77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74"/>
        <v>773.5</v>
      </c>
      <c r="G547" s="217">
        <f t="shared" si="78"/>
        <v>6.8147483135480233E-3</v>
      </c>
      <c r="H547" s="209">
        <f t="shared" si="75"/>
        <v>30.19206092834316</v>
      </c>
      <c r="I547" s="202">
        <f t="shared" si="68"/>
        <v>6.642253404235495</v>
      </c>
      <c r="J547" s="202">
        <v>10.895635758538919</v>
      </c>
      <c r="K547" s="202">
        <v>0.19154852156162286</v>
      </c>
      <c r="L547" s="10">
        <f t="shared" si="76"/>
        <v>47.921498612679194</v>
      </c>
      <c r="M547" s="11">
        <f t="shared" si="80"/>
        <v>6.1954102925247827E-2</v>
      </c>
    </row>
    <row r="548" spans="1:13" x14ac:dyDescent="0.35">
      <c r="A548" s="9">
        <f t="shared" si="77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74"/>
        <v>1431.7</v>
      </c>
      <c r="G548" s="217">
        <f t="shared" si="78"/>
        <v>1.2613671830002204E-2</v>
      </c>
      <c r="H548" s="209">
        <f t="shared" si="75"/>
        <v>55.88361167564176</v>
      </c>
      <c r="I548" s="202">
        <f t="shared" si="68"/>
        <v>12.294394568641188</v>
      </c>
      <c r="J548" s="202">
        <v>20.167138610859947</v>
      </c>
      <c r="K548" s="202">
        <v>0.35454430293442202</v>
      </c>
      <c r="L548" s="10">
        <f t="shared" si="76"/>
        <v>88.699689158077334</v>
      </c>
      <c r="M548" s="11">
        <f t="shared" si="80"/>
        <v>6.1954102925247841E-2</v>
      </c>
    </row>
    <row r="549" spans="1:13" x14ac:dyDescent="0.35">
      <c r="A549" s="9">
        <f t="shared" si="77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74"/>
        <v>1073.5999999999999</v>
      </c>
      <c r="G549" s="217">
        <f t="shared" si="78"/>
        <v>9.4587120742406685E-3</v>
      </c>
      <c r="H549" s="209">
        <f t="shared" si="75"/>
        <v>41.905877973715853</v>
      </c>
      <c r="I549" s="202">
        <f t="shared" si="68"/>
        <v>9.2192931542174872</v>
      </c>
      <c r="J549" s="202">
        <v>15.12288888218149</v>
      </c>
      <c r="K549" s="202">
        <v>0.26586489043123246</v>
      </c>
      <c r="L549" s="10">
        <f t="shared" si="76"/>
        <v>66.513924900546058</v>
      </c>
      <c r="M549" s="11">
        <f t="shared" si="80"/>
        <v>6.1954102925247827E-2</v>
      </c>
    </row>
    <row r="550" spans="1:13" x14ac:dyDescent="0.35">
      <c r="A550" s="9">
        <f t="shared" si="77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74"/>
        <v>244.9</v>
      </c>
      <c r="G550" s="217">
        <f t="shared" si="78"/>
        <v>2.1576365377994969E-3</v>
      </c>
      <c r="H550" s="209">
        <f t="shared" si="75"/>
        <v>9.5591929170668894</v>
      </c>
      <c r="I550" s="202">
        <f t="shared" si="68"/>
        <v>2.1030224417547156</v>
      </c>
      <c r="J550" s="202">
        <v>3.4496977340222128</v>
      </c>
      <c r="K550" s="202">
        <v>6.0646713549374835E-2</v>
      </c>
      <c r="L550" s="10">
        <f t="shared" si="76"/>
        <v>15.172559806393192</v>
      </c>
      <c r="M550" s="11">
        <f t="shared" si="80"/>
        <v>6.195410292524782E-2</v>
      </c>
    </row>
    <row r="551" spans="1:13" x14ac:dyDescent="0.35">
      <c r="A551" s="9">
        <f t="shared" si="77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74"/>
        <v>336.6</v>
      </c>
      <c r="G551" s="217">
        <f t="shared" si="78"/>
        <v>2.965538826554964E-3</v>
      </c>
      <c r="H551" s="209">
        <f t="shared" si="75"/>
        <v>13.138523217169112</v>
      </c>
      <c r="I551" s="202">
        <f t="shared" si="68"/>
        <v>2.8904751077772048</v>
      </c>
      <c r="J551" s="202">
        <v>4.7413975388806726</v>
      </c>
      <c r="K551" s="202">
        <v>8.3355180811431506E-2</v>
      </c>
      <c r="L551" s="10">
        <f t="shared" si="76"/>
        <v>20.853751044638422</v>
      </c>
      <c r="M551" s="11">
        <f t="shared" si="80"/>
        <v>6.1954102925247834E-2</v>
      </c>
    </row>
    <row r="552" spans="1:13" x14ac:dyDescent="0.35">
      <c r="A552" s="9">
        <f t="shared" si="77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74"/>
        <v>150.80000000000001</v>
      </c>
      <c r="G552" s="217">
        <f t="shared" si="78"/>
        <v>1.3285895871791105E-3</v>
      </c>
      <c r="H552" s="209">
        <f t="shared" si="75"/>
        <v>5.8861833070383307</v>
      </c>
      <c r="I552" s="202">
        <f t="shared" si="68"/>
        <v>1.2949603275484327</v>
      </c>
      <c r="J552" s="202">
        <v>2.1241911730933021</v>
      </c>
      <c r="K552" s="202">
        <v>3.7343913447307989E-2</v>
      </c>
      <c r="L552" s="10">
        <f t="shared" si="76"/>
        <v>9.3426787211273741</v>
      </c>
      <c r="M552" s="11">
        <f t="shared" si="80"/>
        <v>6.1954102925247834E-2</v>
      </c>
    </row>
    <row r="553" spans="1:13" x14ac:dyDescent="0.35">
      <c r="A553" s="9">
        <f t="shared" si="77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74"/>
        <v>4825.5600000000004</v>
      </c>
      <c r="G553" s="217">
        <f t="shared" si="78"/>
        <v>4.2514514378700456E-2</v>
      </c>
      <c r="H553" s="209">
        <f t="shared" si="75"/>
        <v>188.35630450339448</v>
      </c>
      <c r="I553" s="202">
        <f t="shared" si="68"/>
        <v>41.438386990746785</v>
      </c>
      <c r="J553" s="202">
        <v>67.973554093051163</v>
      </c>
      <c r="K553" s="202">
        <v>1.1949953247665221</v>
      </c>
      <c r="L553" s="10">
        <f t="shared" si="76"/>
        <v>298.96324091195896</v>
      </c>
      <c r="M553" s="11">
        <f t="shared" si="80"/>
        <v>6.1954102925247834E-2</v>
      </c>
    </row>
    <row r="554" spans="1:13" x14ac:dyDescent="0.35">
      <c r="A554" s="9">
        <f t="shared" si="77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74"/>
        <v>4234.8</v>
      </c>
      <c r="G554" s="217">
        <f t="shared" si="78"/>
        <v>3.7309755860650509E-2</v>
      </c>
      <c r="H554" s="209">
        <f t="shared" si="75"/>
        <v>165.29714236502599</v>
      </c>
      <c r="I554" s="202">
        <f t="shared" si="68"/>
        <v>36.365371320305719</v>
      </c>
      <c r="J554" s="202">
        <v>59.652021086309787</v>
      </c>
      <c r="K554" s="202">
        <v>1.0487002961980099</v>
      </c>
      <c r="L554" s="10">
        <f t="shared" si="76"/>
        <v>262.36323506783953</v>
      </c>
      <c r="M554" s="11">
        <f t="shared" si="80"/>
        <v>6.1954102925247834E-2</v>
      </c>
    </row>
    <row r="555" spans="1:13" x14ac:dyDescent="0.35">
      <c r="A555" s="9">
        <f t="shared" si="77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74"/>
        <v>7259.45</v>
      </c>
      <c r="G555" s="217">
        <f t="shared" si="78"/>
        <v>6.3957756489704198E-2</v>
      </c>
      <c r="H555" s="209">
        <f t="shared" si="75"/>
        <v>283.35844435198544</v>
      </c>
      <c r="I555" s="202">
        <f t="shared" si="68"/>
        <v>62.338857757436799</v>
      </c>
      <c r="J555" s="202">
        <v>102.25768973151305</v>
      </c>
      <c r="K555" s="202">
        <v>1.7977206397550394</v>
      </c>
      <c r="L555" s="10">
        <f t="shared" si="76"/>
        <v>449.75271248069032</v>
      </c>
      <c r="M555" s="11">
        <f t="shared" si="80"/>
        <v>6.1954102925247827E-2</v>
      </c>
    </row>
    <row r="556" spans="1:13" x14ac:dyDescent="0.35">
      <c r="A556" s="9">
        <f t="shared" si="77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74"/>
        <v>4310.6400000000003</v>
      </c>
      <c r="G556" s="217">
        <f t="shared" si="78"/>
        <v>3.7977927175581967E-2</v>
      </c>
      <c r="H556" s="209">
        <f t="shared" si="75"/>
        <v>168.25740855869833</v>
      </c>
      <c r="I556" s="202">
        <f t="shared" ref="I556:I613" si="81">H556*0.22</f>
        <v>37.016629882913634</v>
      </c>
      <c r="J556" s="202">
        <v>60.720314578136019</v>
      </c>
      <c r="K556" s="202">
        <v>1.0674812139423322</v>
      </c>
      <c r="L556" s="10">
        <f t="shared" si="76"/>
        <v>267.06183423369032</v>
      </c>
      <c r="M556" s="11">
        <f t="shared" si="80"/>
        <v>6.1954102925247827E-2</v>
      </c>
    </row>
    <row r="557" spans="1:13" x14ac:dyDescent="0.35">
      <c r="A557" s="9">
        <f t="shared" si="77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74"/>
        <v>4423.5</v>
      </c>
      <c r="G557" s="217">
        <f t="shared" si="78"/>
        <v>3.8972254899779804E-2</v>
      </c>
      <c r="H557" s="209">
        <f t="shared" si="75"/>
        <v>172.66267810798442</v>
      </c>
      <c r="I557" s="202">
        <f t="shared" si="81"/>
        <v>37.985789183756573</v>
      </c>
      <c r="J557" s="202">
        <v>62.310077282348935</v>
      </c>
      <c r="K557" s="202">
        <v>1.095429715743812</v>
      </c>
      <c r="L557" s="10">
        <f t="shared" si="76"/>
        <v>274.05397428983372</v>
      </c>
      <c r="M557" s="11">
        <f t="shared" si="80"/>
        <v>6.195410292524782E-2</v>
      </c>
    </row>
    <row r="558" spans="1:13" x14ac:dyDescent="0.35">
      <c r="A558" s="9">
        <f t="shared" si="77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74"/>
        <v>4220</v>
      </c>
      <c r="G558" s="217">
        <f t="shared" si="78"/>
        <v>3.7179363779150175E-2</v>
      </c>
      <c r="H558" s="209">
        <f t="shared" ref="H558:H588" si="82">G558*$N$2</f>
        <v>164.71945328714693</v>
      </c>
      <c r="I558" s="202">
        <f t="shared" si="81"/>
        <v>36.238279723172326</v>
      </c>
      <c r="J558" s="202">
        <v>59.443546090541993</v>
      </c>
      <c r="K558" s="202">
        <v>1.0450352436846135</v>
      </c>
      <c r="L558" s="10">
        <f t="shared" ref="L558:L588" si="83">H558+I558+J558+K558</f>
        <v>261.44631434454584</v>
      </c>
      <c r="M558" s="11">
        <f t="shared" si="80"/>
        <v>6.1954102925247827E-2</v>
      </c>
    </row>
    <row r="559" spans="1:13" x14ac:dyDescent="0.35">
      <c r="A559" s="9">
        <f t="shared" si="77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74"/>
        <v>4073.3</v>
      </c>
      <c r="G559" s="217">
        <f t="shared" si="78"/>
        <v>3.5886896322656965E-2</v>
      </c>
      <c r="H559" s="209">
        <f t="shared" si="82"/>
        <v>158.9933054678994</v>
      </c>
      <c r="I559" s="202">
        <f t="shared" si="81"/>
        <v>34.978527202937869</v>
      </c>
      <c r="J559" s="202">
        <v>57.377108125735717</v>
      </c>
      <c r="K559" s="202">
        <v>1.0087066488389895</v>
      </c>
      <c r="L559" s="10">
        <f t="shared" si="83"/>
        <v>252.357647445412</v>
      </c>
      <c r="M559" s="11">
        <f t="shared" si="80"/>
        <v>6.1954102925247834E-2</v>
      </c>
    </row>
    <row r="560" spans="1:13" x14ac:dyDescent="0.35">
      <c r="A560" s="9">
        <f t="shared" si="77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74"/>
        <v>3931.82</v>
      </c>
      <c r="G560" s="217">
        <f t="shared" si="78"/>
        <v>3.4640418505719958E-2</v>
      </c>
      <c r="H560" s="209">
        <f t="shared" si="82"/>
        <v>153.47091014774168</v>
      </c>
      <c r="I560" s="202">
        <f t="shared" si="81"/>
        <v>33.763600232503173</v>
      </c>
      <c r="J560" s="202">
        <v>55.384199855382668</v>
      </c>
      <c r="K560" s="202">
        <v>0.97367072792038778</v>
      </c>
      <c r="L560" s="10">
        <f t="shared" si="83"/>
        <v>243.5923809635479</v>
      </c>
      <c r="M560" s="11">
        <f t="shared" si="80"/>
        <v>6.195410292524782E-2</v>
      </c>
    </row>
    <row r="561" spans="1:13" x14ac:dyDescent="0.35">
      <c r="A561" s="9">
        <f t="shared" si="77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74"/>
        <v>4123.59</v>
      </c>
      <c r="G561" s="217">
        <f t="shared" si="78"/>
        <v>3.6329965091484805E-2</v>
      </c>
      <c r="H561" s="209">
        <f t="shared" si="82"/>
        <v>160.95627734131426</v>
      </c>
      <c r="I561" s="202">
        <f t="shared" si="81"/>
        <v>35.410381015089136</v>
      </c>
      <c r="J561" s="202">
        <v>58.085500526895288</v>
      </c>
      <c r="K561" s="202">
        <v>1.0211603982240369</v>
      </c>
      <c r="L561" s="10">
        <f t="shared" si="83"/>
        <v>255.47331928152272</v>
      </c>
      <c r="M561" s="11">
        <f t="shared" si="80"/>
        <v>6.1954102925247834E-2</v>
      </c>
    </row>
    <row r="562" spans="1:13" x14ac:dyDescent="0.35">
      <c r="A562" s="9">
        <f t="shared" si="77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74"/>
        <v>4198.01</v>
      </c>
      <c r="G562" s="217">
        <f t="shared" si="78"/>
        <v>3.698562581481285E-2</v>
      </c>
      <c r="H562" s="209">
        <f t="shared" si="82"/>
        <v>163.86111660994683</v>
      </c>
      <c r="I562" s="202">
        <f t="shared" si="81"/>
        <v>36.049445654188304</v>
      </c>
      <c r="J562" s="202">
        <v>59.133791688046507</v>
      </c>
      <c r="K562" s="202">
        <v>1.03958966903802</v>
      </c>
      <c r="L562" s="10">
        <f t="shared" si="83"/>
        <v>260.0839436212197</v>
      </c>
      <c r="M562" s="11">
        <f t="shared" si="80"/>
        <v>6.1954102925247841E-2</v>
      </c>
    </row>
    <row r="563" spans="1:13" x14ac:dyDescent="0.35">
      <c r="A563" s="9">
        <f t="shared" si="77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74"/>
        <v>4228.12</v>
      </c>
      <c r="G563" s="217">
        <f t="shared" si="78"/>
        <v>3.7250903218459815E-2</v>
      </c>
      <c r="H563" s="209">
        <f t="shared" si="82"/>
        <v>165.03640161906435</v>
      </c>
      <c r="I563" s="202">
        <f t="shared" si="81"/>
        <v>36.308008356194158</v>
      </c>
      <c r="J563" s="202">
        <v>59.557925615247036</v>
      </c>
      <c r="K563" s="202">
        <v>1.0470460697933146</v>
      </c>
      <c r="L563" s="10">
        <f t="shared" si="83"/>
        <v>261.94938166029891</v>
      </c>
      <c r="M563" s="11">
        <f t="shared" si="80"/>
        <v>6.1954102925247848E-2</v>
      </c>
    </row>
    <row r="564" spans="1:13" x14ac:dyDescent="0.35">
      <c r="A564" s="9">
        <f t="shared" si="77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74"/>
        <v>4331.46</v>
      </c>
      <c r="G564" s="217">
        <f t="shared" si="78"/>
        <v>3.8161357117260146E-2</v>
      </c>
      <c r="H564" s="209">
        <f t="shared" si="82"/>
        <v>169.07007657230935</v>
      </c>
      <c r="I564" s="202">
        <f t="shared" si="81"/>
        <v>37.195416845908056</v>
      </c>
      <c r="J564" s="202">
        <v>61.013588187047176</v>
      </c>
      <c r="K564" s="202">
        <v>1.0726370513294208</v>
      </c>
      <c r="L564" s="10">
        <f t="shared" si="83"/>
        <v>268.35171865659402</v>
      </c>
      <c r="M564" s="11">
        <f t="shared" si="80"/>
        <v>6.1954102925247841E-2</v>
      </c>
    </row>
    <row r="565" spans="1:13" x14ac:dyDescent="0.35">
      <c r="A565" s="9">
        <f t="shared" si="77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74"/>
        <v>6367.69</v>
      </c>
      <c r="G565" s="217">
        <f t="shared" si="78"/>
        <v>5.6101104962762258E-2</v>
      </c>
      <c r="H565" s="209">
        <f t="shared" si="82"/>
        <v>248.55033542702188</v>
      </c>
      <c r="I565" s="202">
        <f t="shared" si="81"/>
        <v>54.681073793944812</v>
      </c>
      <c r="J565" s="202">
        <v>89.696226067602694</v>
      </c>
      <c r="K565" s="202">
        <v>1.5768863675019136</v>
      </c>
      <c r="L565" s="10">
        <f t="shared" si="83"/>
        <v>394.50452165607129</v>
      </c>
      <c r="M565" s="11">
        <f t="shared" si="80"/>
        <v>6.1954102925247827E-2</v>
      </c>
    </row>
    <row r="566" spans="1:13" x14ac:dyDescent="0.35">
      <c r="A566" s="9">
        <f t="shared" si="77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74"/>
        <v>168.2</v>
      </c>
      <c r="G566" s="217">
        <f t="shared" si="78"/>
        <v>1.4818883856997768E-3</v>
      </c>
      <c r="H566" s="209">
        <f t="shared" si="82"/>
        <v>6.5653583040042909</v>
      </c>
      <c r="I566" s="202">
        <f t="shared" si="81"/>
        <v>1.4443788268809441</v>
      </c>
      <c r="J566" s="202">
        <v>2.3692901546040672</v>
      </c>
      <c r="K566" s="202">
        <v>4.1652826537381976E-2</v>
      </c>
      <c r="L566" s="10">
        <f t="shared" si="83"/>
        <v>10.420680112026684</v>
      </c>
      <c r="M566" s="11">
        <f t="shared" si="80"/>
        <v>6.1954102925247827E-2</v>
      </c>
    </row>
    <row r="567" spans="1:13" x14ac:dyDescent="0.35">
      <c r="A567" s="9">
        <f t="shared" si="77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74"/>
        <v>35.1</v>
      </c>
      <c r="G567" s="217">
        <f t="shared" si="78"/>
        <v>3.0924067977444812E-4</v>
      </c>
      <c r="H567" s="209">
        <f t="shared" si="82"/>
        <v>1.3700599076727149</v>
      </c>
      <c r="I567" s="202">
        <f t="shared" si="81"/>
        <v>0.3014131796879973</v>
      </c>
      <c r="J567" s="202">
        <v>0.49442380753033754</v>
      </c>
      <c r="K567" s="202">
        <v>8.6921177851492729E-3</v>
      </c>
      <c r="L567" s="10">
        <f t="shared" si="83"/>
        <v>2.1745890126761989</v>
      </c>
      <c r="M567" s="11">
        <f t="shared" si="80"/>
        <v>6.1954102925247827E-2</v>
      </c>
    </row>
    <row r="568" spans="1:13" x14ac:dyDescent="0.35">
      <c r="A568" s="9">
        <f t="shared" si="77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74"/>
        <v>6172.16</v>
      </c>
      <c r="G568" s="217">
        <f t="shared" si="78"/>
        <v>5.4378431740075714E-2</v>
      </c>
      <c r="H568" s="209">
        <f t="shared" si="82"/>
        <v>240.91820398123141</v>
      </c>
      <c r="I568" s="202">
        <f t="shared" si="81"/>
        <v>53.002004875870909</v>
      </c>
      <c r="J568" s="202">
        <v>86.94196147824637</v>
      </c>
      <c r="K568" s="202">
        <v>1.5284655757489156</v>
      </c>
      <c r="L568" s="10">
        <f t="shared" si="83"/>
        <v>382.3906359110976</v>
      </c>
      <c r="M568" s="11">
        <f t="shared" si="80"/>
        <v>6.1954102925247827E-2</v>
      </c>
    </row>
    <row r="569" spans="1:13" x14ac:dyDescent="0.35">
      <c r="A569" s="9">
        <f t="shared" si="77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74"/>
        <v>11059.29</v>
      </c>
      <c r="G569" s="217">
        <f t="shared" si="78"/>
        <v>9.7435394798369129E-2</v>
      </c>
      <c r="H569" s="209">
        <f t="shared" si="82"/>
        <v>431.67777311469456</v>
      </c>
      <c r="I569" s="202">
        <f t="shared" si="81"/>
        <v>94.969110085232799</v>
      </c>
      <c r="J569" s="202">
        <v>155.78279972598821</v>
      </c>
      <c r="K569" s="202">
        <v>2.7387080142485329</v>
      </c>
      <c r="L569" s="10">
        <f t="shared" si="83"/>
        <v>685.16839094016416</v>
      </c>
      <c r="M569" s="11">
        <f t="shared" si="80"/>
        <v>6.1954102925247834E-2</v>
      </c>
    </row>
    <row r="570" spans="1:13" x14ac:dyDescent="0.35">
      <c r="A570" s="9">
        <f t="shared" si="77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74"/>
        <v>3145.5800000000004</v>
      </c>
      <c r="G570" s="217">
        <f t="shared" si="78"/>
        <v>2.7713427278772323E-2</v>
      </c>
      <c r="H570" s="209">
        <f t="shared" si="82"/>
        <v>122.78156821587289</v>
      </c>
      <c r="I570" s="202">
        <f t="shared" si="81"/>
        <v>27.011945007492038</v>
      </c>
      <c r="J570" s="202">
        <v>44.309106566703107</v>
      </c>
      <c r="K570" s="202">
        <v>0.77896728953304428</v>
      </c>
      <c r="L570" s="10">
        <f t="shared" si="83"/>
        <v>194.8815870796011</v>
      </c>
      <c r="M570" s="11">
        <f t="shared" ref="M570:M601" si="84">L570/F570</f>
        <v>6.1954102925247834E-2</v>
      </c>
    </row>
    <row r="571" spans="1:13" x14ac:dyDescent="0.35">
      <c r="A571" s="9">
        <f t="shared" si="77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74"/>
        <v>851.4</v>
      </c>
      <c r="G571" s="217">
        <f t="shared" si="78"/>
        <v>7.5010687965802025E-3</v>
      </c>
      <c r="H571" s="209">
        <f t="shared" si="82"/>
        <v>33.232735196368928</v>
      </c>
      <c r="I571" s="202">
        <f t="shared" si="81"/>
        <v>7.3112017432011642</v>
      </c>
      <c r="J571" s="202">
        <v>11.992946715992288</v>
      </c>
      <c r="K571" s="202">
        <v>0.21083957499362083</v>
      </c>
      <c r="L571" s="10">
        <f t="shared" si="83"/>
        <v>52.747723230556005</v>
      </c>
      <c r="M571" s="11">
        <f t="shared" si="84"/>
        <v>6.1954102925247834E-2</v>
      </c>
    </row>
    <row r="572" spans="1:13" x14ac:dyDescent="0.35">
      <c r="A572" s="9">
        <f t="shared" si="77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74"/>
        <v>3100.1</v>
      </c>
      <c r="G572" s="217">
        <f t="shared" si="78"/>
        <v>2.7312735936432096E-2</v>
      </c>
      <c r="H572" s="209">
        <f t="shared" si="82"/>
        <v>121.00634529276874</v>
      </c>
      <c r="I572" s="202">
        <f t="shared" si="81"/>
        <v>26.621395964409125</v>
      </c>
      <c r="J572" s="202">
        <v>43.668468539168067</v>
      </c>
      <c r="K572" s="202">
        <v>0.76770468221485066</v>
      </c>
      <c r="L572" s="10">
        <f t="shared" si="83"/>
        <v>192.06391447856078</v>
      </c>
      <c r="M572" s="11">
        <f t="shared" si="84"/>
        <v>6.1954102925247827E-2</v>
      </c>
    </row>
    <row r="573" spans="1:13" x14ac:dyDescent="0.35">
      <c r="A573" s="9">
        <f t="shared" si="77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74"/>
        <v>2324.65</v>
      </c>
      <c r="G573" s="217">
        <f t="shared" si="78"/>
        <v>2.0480807585118829E-2</v>
      </c>
      <c r="H573" s="209">
        <f t="shared" si="82"/>
        <v>90.738169925110455</v>
      </c>
      <c r="I573" s="202">
        <f t="shared" si="81"/>
        <v>19.962397383524301</v>
      </c>
      <c r="J573" s="202">
        <v>32.745364791321919</v>
      </c>
      <c r="K573" s="202">
        <v>0.5756732652207196</v>
      </c>
      <c r="L573" s="10">
        <f t="shared" si="83"/>
        <v>144.02160536517741</v>
      </c>
      <c r="M573" s="11">
        <f t="shared" si="84"/>
        <v>6.1954102925247848E-2</v>
      </c>
    </row>
    <row r="574" spans="1:13" x14ac:dyDescent="0.35">
      <c r="A574" s="9">
        <f t="shared" si="77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74"/>
        <v>4512.62</v>
      </c>
      <c r="G574" s="217">
        <f t="shared" si="78"/>
        <v>3.9757426677030486E-2</v>
      </c>
      <c r="H574" s="209">
        <f t="shared" si="82"/>
        <v>176.14130314991584</v>
      </c>
      <c r="I574" s="202">
        <f t="shared" si="81"/>
        <v>38.751086692981488</v>
      </c>
      <c r="J574" s="202">
        <v>63.565434824431676</v>
      </c>
      <c r="K574" s="202">
        <v>1.1174992752028576</v>
      </c>
      <c r="L574" s="10">
        <f t="shared" si="83"/>
        <v>279.5753239425319</v>
      </c>
      <c r="M574" s="11">
        <f t="shared" si="84"/>
        <v>6.1954102925247841E-2</v>
      </c>
    </row>
    <row r="575" spans="1:13" x14ac:dyDescent="0.35">
      <c r="A575" s="9">
        <f t="shared" si="77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74"/>
        <v>11115.95</v>
      </c>
      <c r="G575" s="217">
        <f t="shared" si="78"/>
        <v>9.7934585023896778E-2</v>
      </c>
      <c r="H575" s="209">
        <f t="shared" si="82"/>
        <v>433.88938548987227</v>
      </c>
      <c r="I575" s="202">
        <f t="shared" si="81"/>
        <v>95.455664807771896</v>
      </c>
      <c r="J575" s="202">
        <v>156.58092089221807</v>
      </c>
      <c r="K575" s="202">
        <v>2.7527392220464408</v>
      </c>
      <c r="L575" s="10">
        <f t="shared" si="83"/>
        <v>688.6787104119087</v>
      </c>
      <c r="M575" s="11">
        <f t="shared" si="84"/>
        <v>6.1954102925247834E-2</v>
      </c>
    </row>
    <row r="576" spans="1:13" x14ac:dyDescent="0.35">
      <c r="A576" s="9">
        <f t="shared" si="77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74"/>
        <v>3259.72</v>
      </c>
      <c r="G576" s="217">
        <f t="shared" si="78"/>
        <v>2.8719032155964785E-2</v>
      </c>
      <c r="H576" s="209">
        <f t="shared" si="82"/>
        <v>127.23680006378638</v>
      </c>
      <c r="I576" s="202">
        <f t="shared" si="81"/>
        <v>27.992096014033002</v>
      </c>
      <c r="J576" s="202">
        <v>45.916899540820282</v>
      </c>
      <c r="K576" s="202">
        <v>0.80723276884919615</v>
      </c>
      <c r="L576" s="10">
        <f t="shared" si="83"/>
        <v>201.95302838748884</v>
      </c>
      <c r="M576" s="11">
        <f t="shared" si="84"/>
        <v>6.1954102925247827E-2</v>
      </c>
    </row>
    <row r="577" spans="1:13" x14ac:dyDescent="0.35">
      <c r="A577" s="9">
        <f t="shared" si="77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74"/>
        <v>3223.22</v>
      </c>
      <c r="G577" s="217">
        <f t="shared" si="78"/>
        <v>2.8397457090102468E-2</v>
      </c>
      <c r="H577" s="209">
        <f t="shared" si="82"/>
        <v>125.81209389198996</v>
      </c>
      <c r="I577" s="202">
        <f t="shared" si="81"/>
        <v>27.678660656237792</v>
      </c>
      <c r="J577" s="202">
        <v>45.402755125582175</v>
      </c>
      <c r="K577" s="202">
        <v>0.79819395690737427</v>
      </c>
      <c r="L577" s="10">
        <f t="shared" si="83"/>
        <v>199.69170363071731</v>
      </c>
      <c r="M577" s="11">
        <f t="shared" si="84"/>
        <v>6.1954102925247834E-2</v>
      </c>
    </row>
    <row r="578" spans="1:13" x14ac:dyDescent="0.35">
      <c r="A578" s="9">
        <f t="shared" si="77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74"/>
        <v>4167.8999999999996</v>
      </c>
      <c r="G578" s="217">
        <f t="shared" si="78"/>
        <v>3.6720348411165872E-2</v>
      </c>
      <c r="H578" s="209">
        <f t="shared" si="82"/>
        <v>162.68583160082926</v>
      </c>
      <c r="I578" s="202">
        <f t="shared" si="81"/>
        <v>35.790882952182436</v>
      </c>
      <c r="J578" s="202">
        <v>58.709657760845978</v>
      </c>
      <c r="K578" s="202">
        <v>1.0321332682827251</v>
      </c>
      <c r="L578" s="10">
        <f t="shared" si="83"/>
        <v>258.21850558214044</v>
      </c>
      <c r="M578" s="11">
        <f t="shared" si="84"/>
        <v>6.1954102925247834E-2</v>
      </c>
    </row>
    <row r="579" spans="1:13" x14ac:dyDescent="0.35">
      <c r="A579" s="9">
        <f t="shared" si="77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74"/>
        <v>6158.52</v>
      </c>
      <c r="G579" s="217">
        <f t="shared" si="78"/>
        <v>5.4258259578476763E-2</v>
      </c>
      <c r="H579" s="209">
        <f t="shared" si="82"/>
        <v>240.38579323648344</v>
      </c>
      <c r="I579" s="202">
        <f t="shared" si="81"/>
        <v>52.884874512026357</v>
      </c>
      <c r="J579" s="202">
        <v>86.749826414579317</v>
      </c>
      <c r="K579" s="202">
        <v>1.5250877841081909</v>
      </c>
      <c r="L579" s="10">
        <f t="shared" si="83"/>
        <v>381.54558194719732</v>
      </c>
      <c r="M579" s="11">
        <f t="shared" si="84"/>
        <v>6.1954102925247834E-2</v>
      </c>
    </row>
    <row r="580" spans="1:13" x14ac:dyDescent="0.35">
      <c r="A580" s="9">
        <f t="shared" si="77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74"/>
        <v>3211.24</v>
      </c>
      <c r="G580" s="217">
        <f t="shared" si="78"/>
        <v>2.8291909986293409E-2</v>
      </c>
      <c r="H580" s="209">
        <f t="shared" si="82"/>
        <v>125.3444780032743</v>
      </c>
      <c r="I580" s="202">
        <f t="shared" si="81"/>
        <v>27.575785160720347</v>
      </c>
      <c r="J580" s="202">
        <v>45.234003068197175</v>
      </c>
      <c r="K580" s="202">
        <v>0.79522724548098989</v>
      </c>
      <c r="L580" s="10">
        <f t="shared" si="83"/>
        <v>198.94949347767283</v>
      </c>
      <c r="M580" s="11">
        <f t="shared" si="84"/>
        <v>6.1954102925247834E-2</v>
      </c>
    </row>
    <row r="581" spans="1:13" x14ac:dyDescent="0.35">
      <c r="A581" s="9">
        <f t="shared" si="77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74"/>
        <v>3235.04</v>
      </c>
      <c r="G581" s="217">
        <f t="shared" si="78"/>
        <v>2.8501594549787197E-2</v>
      </c>
      <c r="H581" s="209">
        <f t="shared" si="82"/>
        <v>126.27346449337719</v>
      </c>
      <c r="I581" s="202">
        <f t="shared" si="81"/>
        <v>27.780162188542981</v>
      </c>
      <c r="J581" s="202">
        <v>45.569253399229147</v>
      </c>
      <c r="K581" s="202">
        <v>0.80112104614442459</v>
      </c>
      <c r="L581" s="10">
        <f t="shared" si="83"/>
        <v>200.42400112729376</v>
      </c>
      <c r="M581" s="11">
        <f t="shared" si="84"/>
        <v>6.1954102925247841E-2</v>
      </c>
    </row>
    <row r="582" spans="1:13" s="180" customFormat="1" x14ac:dyDescent="0.35">
      <c r="A582" s="9">
        <f t="shared" si="77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2" si="85">C582+D582+E582</f>
        <v>3508.3</v>
      </c>
      <c r="G582" s="217">
        <f t="shared" si="78"/>
        <v>3.0909090508623827E-2</v>
      </c>
      <c r="H582" s="209">
        <f t="shared" si="82"/>
        <v>136.93963458940701</v>
      </c>
      <c r="I582" s="202">
        <f t="shared" si="81"/>
        <v>30.126719609669543</v>
      </c>
      <c r="J582" s="202">
        <v>49.418434300817175</v>
      </c>
      <c r="K582" s="202">
        <v>0.90100000000000002</v>
      </c>
      <c r="L582" s="175">
        <f t="shared" si="83"/>
        <v>217.38578849989375</v>
      </c>
      <c r="M582" s="11">
        <f t="shared" si="84"/>
        <v>6.1963283784138679E-2</v>
      </c>
    </row>
    <row r="583" spans="1:13" x14ac:dyDescent="0.35">
      <c r="A583" s="9">
        <f t="shared" si="77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85"/>
        <v>76.7</v>
      </c>
      <c r="G583" s="217">
        <f t="shared" si="78"/>
        <v>6.7574815209971997E-4</v>
      </c>
      <c r="H583" s="209">
        <f t="shared" si="82"/>
        <v>2.993834613062599</v>
      </c>
      <c r="I583" s="202">
        <f t="shared" si="81"/>
        <v>0.65864361487377177</v>
      </c>
      <c r="J583" s="202">
        <v>1.0804075794181449</v>
      </c>
      <c r="K583" s="202">
        <v>1.8993887011992856E-2</v>
      </c>
      <c r="L583" s="10">
        <f t="shared" si="83"/>
        <v>4.751879694366508</v>
      </c>
      <c r="M583" s="11">
        <f t="shared" si="84"/>
        <v>6.195410292524782E-2</v>
      </c>
    </row>
    <row r="584" spans="1:13" x14ac:dyDescent="0.35">
      <c r="A584" s="9">
        <f t="shared" si="77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85"/>
        <v>329.5</v>
      </c>
      <c r="G584" s="217">
        <f t="shared" si="78"/>
        <v>2.9029858685379103E-3</v>
      </c>
      <c r="H584" s="209">
        <f t="shared" si="82"/>
        <v>12.861388591970357</v>
      </c>
      <c r="I584" s="202">
        <f t="shared" si="81"/>
        <v>2.8295054902334784</v>
      </c>
      <c r="J584" s="202">
        <v>4.6413858855055894</v>
      </c>
      <c r="K584" s="202">
        <v>8.1596946159734618E-2</v>
      </c>
      <c r="L584" s="10">
        <f t="shared" si="83"/>
        <v>20.41387691386916</v>
      </c>
      <c r="M584" s="11">
        <f t="shared" si="84"/>
        <v>6.1954102925247827E-2</v>
      </c>
    </row>
    <row r="585" spans="1:13" x14ac:dyDescent="0.35">
      <c r="A585" s="9">
        <f t="shared" si="77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85"/>
        <v>329.2</v>
      </c>
      <c r="G585" s="217">
        <f t="shared" si="78"/>
        <v>2.9003427858047951E-3</v>
      </c>
      <c r="H585" s="209">
        <f t="shared" si="82"/>
        <v>12.849678678229564</v>
      </c>
      <c r="I585" s="202">
        <f t="shared" si="81"/>
        <v>2.8269293092105041</v>
      </c>
      <c r="J585" s="202">
        <v>4.6371600409967826</v>
      </c>
      <c r="K585" s="202">
        <v>8.1522654554733343E-2</v>
      </c>
      <c r="L585" s="10">
        <f t="shared" si="83"/>
        <v>20.395290682991583</v>
      </c>
      <c r="M585" s="11">
        <f t="shared" si="84"/>
        <v>6.195410292524782E-2</v>
      </c>
    </row>
    <row r="586" spans="1:13" x14ac:dyDescent="0.35">
      <c r="A586" s="9">
        <f t="shared" si="77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85"/>
        <v>325.10000000000002</v>
      </c>
      <c r="G586" s="217">
        <f t="shared" si="78"/>
        <v>2.8642206551188912E-3</v>
      </c>
      <c r="H586" s="209">
        <f t="shared" si="82"/>
        <v>12.689643190438735</v>
      </c>
      <c r="I586" s="202">
        <f t="shared" si="81"/>
        <v>2.7917215018965216</v>
      </c>
      <c r="J586" s="202">
        <v>4.5794068327097639</v>
      </c>
      <c r="K586" s="202">
        <v>8.0507335953049264E-2</v>
      </c>
      <c r="L586" s="10">
        <f t="shared" si="83"/>
        <v>20.141278860998071</v>
      </c>
      <c r="M586" s="11">
        <f t="shared" si="84"/>
        <v>6.1954102925247827E-2</v>
      </c>
    </row>
    <row r="587" spans="1:13" x14ac:dyDescent="0.35">
      <c r="A587" s="9">
        <f t="shared" si="77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85"/>
        <v>329.3</v>
      </c>
      <c r="G587" s="217">
        <f t="shared" si="78"/>
        <v>2.9012238133825003E-3</v>
      </c>
      <c r="H587" s="209">
        <f t="shared" si="82"/>
        <v>12.853581982809828</v>
      </c>
      <c r="I587" s="202">
        <f t="shared" si="81"/>
        <v>2.8277880362181622</v>
      </c>
      <c r="J587" s="202">
        <v>4.638568655833053</v>
      </c>
      <c r="K587" s="202">
        <v>8.154741842306712E-2</v>
      </c>
      <c r="L587" s="10">
        <f t="shared" si="83"/>
        <v>20.40148609328411</v>
      </c>
      <c r="M587" s="11">
        <f t="shared" si="84"/>
        <v>6.1954102925247827E-2</v>
      </c>
    </row>
    <row r="588" spans="1:13" x14ac:dyDescent="0.35">
      <c r="A588" s="9">
        <f t="shared" si="77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85"/>
        <v>377.4</v>
      </c>
      <c r="G588" s="217">
        <f t="shared" si="78"/>
        <v>3.3249980782585958E-3</v>
      </c>
      <c r="H588" s="209">
        <f t="shared" si="82"/>
        <v>14.731071485916882</v>
      </c>
      <c r="I588" s="202">
        <f t="shared" si="81"/>
        <v>3.2408357269017141</v>
      </c>
      <c r="J588" s="202">
        <v>5.3161123920783293</v>
      </c>
      <c r="K588" s="202">
        <v>9.3458839091605003E-2</v>
      </c>
      <c r="L588" s="10">
        <f t="shared" si="83"/>
        <v>23.381478443988527</v>
      </c>
      <c r="M588" s="11">
        <f t="shared" si="84"/>
        <v>6.1954102925247827E-2</v>
      </c>
    </row>
    <row r="589" spans="1:13" x14ac:dyDescent="0.35">
      <c r="A589" s="9">
        <f t="shared" si="77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85"/>
        <v>324.31</v>
      </c>
      <c r="G589" s="217">
        <f t="shared" si="78"/>
        <v>2.8572605372550216E-3</v>
      </c>
      <c r="H589" s="209">
        <f t="shared" ref="H589:H602" si="86">G589*$N$2</f>
        <v>12.658807084254647</v>
      </c>
      <c r="I589" s="202">
        <f t="shared" si="81"/>
        <v>2.7849375585360225</v>
      </c>
      <c r="J589" s="202">
        <v>4.5682787755032406</v>
      </c>
      <c r="K589" s="202">
        <v>8.0311701393212545E-2</v>
      </c>
      <c r="L589" s="10">
        <f t="shared" ref="L589:L602" si="87">H589+I589+J589+K589</f>
        <v>20.092335119687124</v>
      </c>
      <c r="M589" s="11">
        <f t="shared" si="84"/>
        <v>6.1954102925247834E-2</v>
      </c>
    </row>
    <row r="590" spans="1:13" x14ac:dyDescent="0.35">
      <c r="A590" s="9">
        <f t="shared" si="77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85"/>
        <v>332</v>
      </c>
      <c r="G590" s="217">
        <f t="shared" si="78"/>
        <v>2.925011557980535E-3</v>
      </c>
      <c r="H590" s="209">
        <f t="shared" si="86"/>
        <v>12.958971206476962</v>
      </c>
      <c r="I590" s="202">
        <f t="shared" si="81"/>
        <v>2.8509736654249318</v>
      </c>
      <c r="J590" s="202">
        <v>4.6766012564123089</v>
      </c>
      <c r="K590" s="202">
        <v>8.2216042868078584E-2</v>
      </c>
      <c r="L590" s="10">
        <f t="shared" si="87"/>
        <v>20.568762171182282</v>
      </c>
      <c r="M590" s="11">
        <f t="shared" si="84"/>
        <v>6.1954102925247841E-2</v>
      </c>
    </row>
    <row r="591" spans="1:13" x14ac:dyDescent="0.35">
      <c r="A591" s="9">
        <f t="shared" si="77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85"/>
        <v>309.2</v>
      </c>
      <c r="G591" s="217">
        <f t="shared" si="78"/>
        <v>2.7241372702637994E-3</v>
      </c>
      <c r="H591" s="209">
        <f t="shared" si="86"/>
        <v>12.069017762176736</v>
      </c>
      <c r="I591" s="202">
        <f t="shared" si="81"/>
        <v>2.6551839076788819</v>
      </c>
      <c r="J591" s="202">
        <v>4.3554370737430297</v>
      </c>
      <c r="K591" s="202">
        <v>7.6569880887981626E-2</v>
      </c>
      <c r="L591" s="10">
        <f t="shared" si="87"/>
        <v>19.156208624486631</v>
      </c>
      <c r="M591" s="11">
        <f t="shared" si="84"/>
        <v>6.1954102925247841E-2</v>
      </c>
    </row>
    <row r="592" spans="1:13" x14ac:dyDescent="0.35">
      <c r="A592" s="9">
        <f t="shared" si="77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85"/>
        <v>6690.05</v>
      </c>
      <c r="G592" s="217">
        <f t="shared" si="78"/>
        <v>5.8941185462252042E-2</v>
      </c>
      <c r="H592" s="209">
        <f t="shared" si="86"/>
        <v>261.13302807196141</v>
      </c>
      <c r="I592" s="202">
        <f t="shared" si="81"/>
        <v>57.449266175831511</v>
      </c>
      <c r="J592" s="202">
        <v>94.237036853798699</v>
      </c>
      <c r="K592" s="202">
        <v>1.6567151734626182</v>
      </c>
      <c r="L592" s="10">
        <f t="shared" si="87"/>
        <v>414.47604627505422</v>
      </c>
      <c r="M592" s="11">
        <f t="shared" si="84"/>
        <v>6.1954102925247827E-2</v>
      </c>
    </row>
    <row r="593" spans="1:13" x14ac:dyDescent="0.35">
      <c r="A593" s="9">
        <f t="shared" ref="A593:A602" si="88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85"/>
        <v>7080.5</v>
      </c>
      <c r="G593" s="217">
        <f t="shared" ref="G593:G602" si="89">2/227007.65*F593</f>
        <v>6.2381157639401136E-2</v>
      </c>
      <c r="H593" s="209">
        <f t="shared" si="86"/>
        <v>276.37348080560275</v>
      </c>
      <c r="I593" s="202">
        <f t="shared" si="81"/>
        <v>60.802165777232609</v>
      </c>
      <c r="J593" s="202">
        <v>99.7369734820101</v>
      </c>
      <c r="K593" s="202">
        <v>1.7534056973717786</v>
      </c>
      <c r="L593" s="10">
        <f t="shared" si="87"/>
        <v>438.66602576221726</v>
      </c>
      <c r="M593" s="11">
        <f t="shared" si="84"/>
        <v>6.1954102925247827E-2</v>
      </c>
    </row>
    <row r="594" spans="1:13" x14ac:dyDescent="0.35">
      <c r="A594" s="9">
        <f t="shared" si="88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85"/>
        <v>1902.1</v>
      </c>
      <c r="G594" s="217">
        <f t="shared" si="89"/>
        <v>1.675802555552643E-2</v>
      </c>
      <c r="H594" s="209">
        <f t="shared" si="86"/>
        <v>74.244756421204286</v>
      </c>
      <c r="I594" s="202">
        <f t="shared" si="81"/>
        <v>16.333846412664943</v>
      </c>
      <c r="J594" s="202">
        <v>26.793262800668231</v>
      </c>
      <c r="K594" s="202">
        <v>0.47103353957642252</v>
      </c>
      <c r="L594" s="10">
        <f t="shared" si="87"/>
        <v>117.84289917411388</v>
      </c>
      <c r="M594" s="11">
        <f t="shared" si="84"/>
        <v>6.1954102925247827E-2</v>
      </c>
    </row>
    <row r="595" spans="1:13" x14ac:dyDescent="0.35">
      <c r="A595" s="9">
        <f t="shared" si="88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85"/>
        <v>2315.9899999999998</v>
      </c>
      <c r="G595" s="217">
        <f t="shared" si="89"/>
        <v>2.0404510596889573E-2</v>
      </c>
      <c r="H595" s="209">
        <f t="shared" si="86"/>
        <v>90.400143748459556</v>
      </c>
      <c r="I595" s="202">
        <f t="shared" si="81"/>
        <v>19.888031624661103</v>
      </c>
      <c r="J595" s="202">
        <v>32.623378746501032</v>
      </c>
      <c r="K595" s="202">
        <v>0.5735287142230161</v>
      </c>
      <c r="L595" s="10">
        <f t="shared" si="87"/>
        <v>143.4850828338447</v>
      </c>
      <c r="M595" s="11">
        <f t="shared" si="84"/>
        <v>6.1954102925247827E-2</v>
      </c>
    </row>
    <row r="596" spans="1:13" x14ac:dyDescent="0.35">
      <c r="A596" s="9">
        <f t="shared" si="88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85"/>
        <v>2390.8000000000002</v>
      </c>
      <c r="G596" s="217">
        <f t="shared" si="89"/>
        <v>2.1063607327770673E-2</v>
      </c>
      <c r="H596" s="209">
        <f t="shared" si="86"/>
        <v>93.320205904955188</v>
      </c>
      <c r="I596" s="202">
        <f t="shared" si="81"/>
        <v>20.530445299090143</v>
      </c>
      <c r="J596" s="202">
        <v>33.677163505513704</v>
      </c>
      <c r="K596" s="202">
        <v>0.59205456412350099</v>
      </c>
      <c r="L596" s="10">
        <f t="shared" si="87"/>
        <v>148.11986927368255</v>
      </c>
      <c r="M596" s="11">
        <f t="shared" si="84"/>
        <v>6.1954102925247841E-2</v>
      </c>
    </row>
    <row r="597" spans="1:13" x14ac:dyDescent="0.35">
      <c r="A597" s="9">
        <f t="shared" si="88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85"/>
        <v>2393.3000000000002</v>
      </c>
      <c r="G597" s="217">
        <f t="shared" si="89"/>
        <v>2.1085633017213296E-2</v>
      </c>
      <c r="H597" s="209">
        <f t="shared" si="86"/>
        <v>93.41778851946178</v>
      </c>
      <c r="I597" s="202">
        <f t="shared" si="81"/>
        <v>20.551913474281591</v>
      </c>
      <c r="J597" s="202">
        <v>33.712378876420424</v>
      </c>
      <c r="K597" s="202">
        <v>0.59267366083184492</v>
      </c>
      <c r="L597" s="10">
        <f t="shared" si="87"/>
        <v>148.27475453099564</v>
      </c>
      <c r="M597" s="11">
        <f t="shared" si="84"/>
        <v>6.1954102925247827E-2</v>
      </c>
    </row>
    <row r="598" spans="1:13" x14ac:dyDescent="0.35">
      <c r="A598" s="9">
        <f t="shared" si="88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85"/>
        <v>3729.61</v>
      </c>
      <c r="G598" s="217">
        <f t="shared" si="89"/>
        <v>3.285889264084272E-2</v>
      </c>
      <c r="H598" s="209">
        <f t="shared" si="86"/>
        <v>145.57803795598957</v>
      </c>
      <c r="I598" s="202">
        <f t="shared" si="81"/>
        <v>32.027168350317709</v>
      </c>
      <c r="J598" s="202">
        <v>52.535839794963586</v>
      </c>
      <c r="K598" s="202">
        <v>0.92359570976269467</v>
      </c>
      <c r="L598" s="10">
        <f t="shared" si="87"/>
        <v>231.06464181103357</v>
      </c>
      <c r="M598" s="11">
        <f t="shared" si="84"/>
        <v>6.1954102925247827E-2</v>
      </c>
    </row>
    <row r="599" spans="1:13" x14ac:dyDescent="0.35">
      <c r="A599" s="9">
        <f t="shared" si="88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85"/>
        <v>4033.36</v>
      </c>
      <c r="G599" s="217">
        <f t="shared" si="89"/>
        <v>3.5535013908121596E-2</v>
      </c>
      <c r="H599" s="209">
        <f t="shared" si="86"/>
        <v>157.43432561854192</v>
      </c>
      <c r="I599" s="202">
        <f t="shared" si="81"/>
        <v>34.635551636079221</v>
      </c>
      <c r="J599" s="202">
        <v>56.814507360129973</v>
      </c>
      <c r="K599" s="202">
        <v>0.9988159598264863</v>
      </c>
      <c r="L599" s="10">
        <f t="shared" si="87"/>
        <v>249.88320057457759</v>
      </c>
      <c r="M599" s="11">
        <f t="shared" si="84"/>
        <v>6.1954102925247827E-2</v>
      </c>
    </row>
    <row r="600" spans="1:13" x14ac:dyDescent="0.35">
      <c r="A600" s="9">
        <f t="shared" si="88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85"/>
        <v>3448.7</v>
      </c>
      <c r="G600" s="217">
        <f t="shared" si="89"/>
        <v>3.0383998072311656E-2</v>
      </c>
      <c r="H600" s="209">
        <f t="shared" si="86"/>
        <v>134.61326505956956</v>
      </c>
      <c r="I600" s="202">
        <f t="shared" si="81"/>
        <v>29.614918313105303</v>
      </c>
      <c r="J600" s="202">
        <v>48.578899858400995</v>
      </c>
      <c r="K600" s="202">
        <v>0.85403152722633324</v>
      </c>
      <c r="L600" s="10">
        <f t="shared" si="87"/>
        <v>213.6611147583022</v>
      </c>
      <c r="M600" s="11">
        <f>L600/F600</f>
        <v>6.1954102925247834E-2</v>
      </c>
    </row>
    <row r="601" spans="1:13" x14ac:dyDescent="0.35">
      <c r="A601" s="9">
        <f t="shared" si="88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85"/>
        <v>6256.34</v>
      </c>
      <c r="G601" s="217">
        <f t="shared" si="89"/>
        <v>5.5120080754987769E-2</v>
      </c>
      <c r="H601" s="209">
        <f t="shared" si="86"/>
        <v>244.20400577689779</v>
      </c>
      <c r="I601" s="202">
        <f t="shared" si="81"/>
        <v>53.724881270917514</v>
      </c>
      <c r="J601" s="202">
        <v>88.127733447417427</v>
      </c>
      <c r="K601" s="202">
        <v>1.5493118001122737</v>
      </c>
      <c r="L601" s="10">
        <f t="shared" si="87"/>
        <v>387.60593229534499</v>
      </c>
      <c r="M601" s="11">
        <f t="shared" si="84"/>
        <v>6.1954102925247827E-2</v>
      </c>
    </row>
    <row r="602" spans="1:13" x14ac:dyDescent="0.35">
      <c r="A602" s="9">
        <f t="shared" si="88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85"/>
        <v>3393.78</v>
      </c>
      <c r="G602" s="217">
        <f t="shared" si="89"/>
        <v>2.9900137726636085E-2</v>
      </c>
      <c r="H602" s="209">
        <f t="shared" si="86"/>
        <v>132.4695701840885</v>
      </c>
      <c r="I602" s="202">
        <f t="shared" si="81"/>
        <v>29.143305440499468</v>
      </c>
      <c r="J602" s="202">
        <v>47.805288590322192</v>
      </c>
      <c r="K602" s="202">
        <v>0.8404312107374331</v>
      </c>
      <c r="L602" s="10">
        <f t="shared" si="87"/>
        <v>210.25859542564757</v>
      </c>
      <c r="M602" s="11">
        <f t="shared" ref="M602:M603" si="90">L602/F602</f>
        <v>6.1954102925247827E-2</v>
      </c>
    </row>
    <row r="603" spans="1:13" ht="18" x14ac:dyDescent="0.4">
      <c r="A603" s="9"/>
      <c r="B603" s="13" t="s">
        <v>1698</v>
      </c>
      <c r="C603" s="15">
        <f t="shared" ref="C603:L603" si="91">SUM(C528:C602)</f>
        <v>225410.24999999997</v>
      </c>
      <c r="D603" s="15">
        <f t="shared" si="91"/>
        <v>463.5</v>
      </c>
      <c r="E603" s="15">
        <f t="shared" si="91"/>
        <v>1133.9000000000001</v>
      </c>
      <c r="F603" s="297">
        <f t="shared" si="91"/>
        <v>227007.64999999994</v>
      </c>
      <c r="G603" s="224">
        <f t="shared" si="91"/>
        <v>1.9999999999999998</v>
      </c>
      <c r="H603" s="224">
        <f t="shared" si="91"/>
        <v>8860.7999999999975</v>
      </c>
      <c r="I603" s="224">
        <f t="shared" si="91"/>
        <v>1949.3760000000004</v>
      </c>
      <c r="J603" s="340">
        <f t="shared" si="91"/>
        <v>3197.6634373650772</v>
      </c>
      <c r="K603" s="224">
        <f t="shared" si="91"/>
        <v>56.218467174279148</v>
      </c>
      <c r="L603" s="224">
        <f t="shared" si="91"/>
        <v>14064.057904539353</v>
      </c>
      <c r="M603" s="16">
        <f t="shared" si="90"/>
        <v>6.1954114341694462E-2</v>
      </c>
    </row>
    <row r="604" spans="1:13" ht="18" x14ac:dyDescent="0.4">
      <c r="A604" s="9"/>
      <c r="B604" s="7" t="s">
        <v>58</v>
      </c>
      <c r="C604" s="8"/>
      <c r="D604" s="8"/>
      <c r="E604" s="8"/>
      <c r="F604" s="8"/>
      <c r="G604" s="195"/>
      <c r="H604" s="195"/>
      <c r="I604" s="202"/>
      <c r="J604" s="202"/>
      <c r="K604" s="195"/>
      <c r="L604" s="8"/>
      <c r="M604" s="11"/>
    </row>
    <row r="605" spans="1:13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ref="F605:F662" si="92">C605+D605+E605</f>
        <v>399.3</v>
      </c>
      <c r="G605" s="217">
        <f>2/186912.78*F605</f>
        <v>4.2725810402049558E-3</v>
      </c>
      <c r="H605" s="209">
        <f t="shared" ref="H605:H664" si="93">G605*$H$2</f>
        <v>18.929243040524035</v>
      </c>
      <c r="I605" s="202">
        <f t="shared" si="81"/>
        <v>4.1644334689152878</v>
      </c>
      <c r="J605" s="202">
        <v>6.5782425737762473</v>
      </c>
      <c r="K605" s="202">
        <v>8.2331184287010875E-2</v>
      </c>
      <c r="L605" s="10">
        <f t="shared" ref="L605:L636" si="94">H605+I605+J605+K605</f>
        <v>29.754250267502581</v>
      </c>
      <c r="M605" s="11">
        <f t="shared" ref="M605:M636" si="95">L605/F605</f>
        <v>7.4516028719014721E-2</v>
      </c>
    </row>
    <row r="606" spans="1:13" x14ac:dyDescent="0.35">
      <c r="A606" s="9">
        <f t="shared" ref="A606:A669" si="96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si="92"/>
        <v>4745.5</v>
      </c>
      <c r="G606" s="217">
        <f t="shared" ref="G606:G669" si="97">2/186912.78*F606</f>
        <v>5.0777694280722804E-2</v>
      </c>
      <c r="H606" s="209">
        <f t="shared" si="93"/>
        <v>224.9654967413143</v>
      </c>
      <c r="I606" s="202">
        <f t="shared" si="81"/>
        <v>49.492409283089145</v>
      </c>
      <c r="J606" s="202">
        <v>78.179439353506581</v>
      </c>
      <c r="K606" s="202">
        <v>0.97846890817433052</v>
      </c>
      <c r="L606" s="10">
        <f t="shared" si="94"/>
        <v>353.61581428608434</v>
      </c>
      <c r="M606" s="11">
        <f t="shared" si="95"/>
        <v>7.4516028719014721E-2</v>
      </c>
    </row>
    <row r="607" spans="1:13" x14ac:dyDescent="0.35">
      <c r="A607" s="9">
        <f t="shared" si="96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92"/>
        <v>418.7</v>
      </c>
      <c r="G607" s="217">
        <f t="shared" si="97"/>
        <v>4.4801644916950033E-3</v>
      </c>
      <c r="H607" s="209">
        <f t="shared" si="93"/>
        <v>19.848920764005541</v>
      </c>
      <c r="I607" s="202">
        <f t="shared" si="81"/>
        <v>4.366762568081219</v>
      </c>
      <c r="J607" s="202">
        <v>6.897846645730314</v>
      </c>
      <c r="K607" s="202">
        <v>8.6331246834388808E-2</v>
      </c>
      <c r="L607" s="10">
        <f t="shared" si="94"/>
        <v>31.199861224651464</v>
      </c>
      <c r="M607" s="11">
        <f t="shared" si="95"/>
        <v>7.4516028719014721E-2</v>
      </c>
    </row>
    <row r="608" spans="1:13" x14ac:dyDescent="0.35">
      <c r="A608" s="9">
        <f t="shared" si="96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92"/>
        <v>1518.6</v>
      </c>
      <c r="G608" s="217">
        <f t="shared" si="97"/>
        <v>1.6249290176947772E-2</v>
      </c>
      <c r="H608" s="209">
        <f t="shared" si="93"/>
        <v>71.990855199949408</v>
      </c>
      <c r="I608" s="202">
        <f t="shared" si="81"/>
        <v>15.83798814398887</v>
      </c>
      <c r="J608" s="202">
        <v>25.018079570590054</v>
      </c>
      <c r="K608" s="202">
        <v>0.31311829816742981</v>
      </c>
      <c r="L608" s="10">
        <f t="shared" si="94"/>
        <v>113.16004121269576</v>
      </c>
      <c r="M608" s="11">
        <f t="shared" si="95"/>
        <v>7.4516028719014735E-2</v>
      </c>
    </row>
    <row r="609" spans="1:13" x14ac:dyDescent="0.35">
      <c r="A609" s="9">
        <f t="shared" si="96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92"/>
        <v>1507.3</v>
      </c>
      <c r="G609" s="217">
        <f t="shared" si="97"/>
        <v>1.6128378166543774E-2</v>
      </c>
      <c r="H609" s="209">
        <f t="shared" si="93"/>
        <v>71.455166629055526</v>
      </c>
      <c r="I609" s="202">
        <f t="shared" si="81"/>
        <v>15.720136658392216</v>
      </c>
      <c r="J609" s="202">
        <v>24.831918435895158</v>
      </c>
      <c r="K609" s="202">
        <v>0.31078836482797773</v>
      </c>
      <c r="L609" s="10">
        <f t="shared" si="94"/>
        <v>112.31801008817088</v>
      </c>
      <c r="M609" s="11">
        <f t="shared" si="95"/>
        <v>7.4516028719014721E-2</v>
      </c>
    </row>
    <row r="610" spans="1:13" x14ac:dyDescent="0.35">
      <c r="A610" s="9">
        <f t="shared" si="96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92"/>
        <v>512.9</v>
      </c>
      <c r="G610" s="217">
        <f t="shared" si="97"/>
        <v>5.48812125099204E-3</v>
      </c>
      <c r="H610" s="209">
        <f t="shared" si="93"/>
        <v>24.314572390395131</v>
      </c>
      <c r="I610" s="202">
        <f t="shared" si="81"/>
        <v>5.3492059258869293</v>
      </c>
      <c r="J610" s="202">
        <v>8.4497385827443932</v>
      </c>
      <c r="K610" s="202">
        <v>0.10575423095619303</v>
      </c>
      <c r="L610" s="10">
        <f t="shared" si="94"/>
        <v>38.219271129982651</v>
      </c>
      <c r="M610" s="11">
        <f t="shared" si="95"/>
        <v>7.4516028719014721E-2</v>
      </c>
    </row>
    <row r="611" spans="1:13" x14ac:dyDescent="0.35">
      <c r="A611" s="9">
        <f t="shared" si="96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92"/>
        <v>304.10000000000002</v>
      </c>
      <c r="G611" s="217">
        <f t="shared" si="97"/>
        <v>3.253924102996061E-3</v>
      </c>
      <c r="H611" s="209">
        <f t="shared" si="93"/>
        <v>14.416185345913748</v>
      </c>
      <c r="I611" s="202">
        <f t="shared" si="81"/>
        <v>3.1715607761010247</v>
      </c>
      <c r="J611" s="202">
        <v>5.0098762000635029</v>
      </c>
      <c r="K611" s="202">
        <v>6.2702011374104694E-2</v>
      </c>
      <c r="L611" s="10">
        <f t="shared" si="94"/>
        <v>22.660324333452376</v>
      </c>
      <c r="M611" s="11">
        <f t="shared" si="95"/>
        <v>7.4516028719014707E-2</v>
      </c>
    </row>
    <row r="612" spans="1:13" x14ac:dyDescent="0.35">
      <c r="A612" s="9">
        <f t="shared" si="96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92"/>
        <v>288.5</v>
      </c>
      <c r="G612" s="217">
        <f t="shared" si="97"/>
        <v>3.0870013275710734E-3</v>
      </c>
      <c r="H612" s="209">
        <f t="shared" si="93"/>
        <v>13.676650681670882</v>
      </c>
      <c r="I612" s="202">
        <f t="shared" si="81"/>
        <v>3.0088631499675942</v>
      </c>
      <c r="J612" s="202">
        <v>4.7528749875643559</v>
      </c>
      <c r="K612" s="202">
        <v>5.9485466232914203E-2</v>
      </c>
      <c r="L612" s="10">
        <f t="shared" si="94"/>
        <v>21.497874285435749</v>
      </c>
      <c r="M612" s="11">
        <f t="shared" si="95"/>
        <v>7.4516028719014735E-2</v>
      </c>
    </row>
    <row r="613" spans="1:13" x14ac:dyDescent="0.35">
      <c r="A613" s="9">
        <f t="shared" si="96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92"/>
        <v>3428.74</v>
      </c>
      <c r="G613" s="217">
        <f t="shared" si="97"/>
        <v>3.6688128013504476E-2</v>
      </c>
      <c r="H613" s="209">
        <f t="shared" si="93"/>
        <v>162.54308235103022</v>
      </c>
      <c r="I613" s="202">
        <f t="shared" si="81"/>
        <v>35.759478117226649</v>
      </c>
      <c r="J613" s="202">
        <v>56.486560086174727</v>
      </c>
      <c r="K613" s="202">
        <v>0.70696775560291925</v>
      </c>
      <c r="L613" s="10">
        <f t="shared" si="94"/>
        <v>255.49608831003454</v>
      </c>
      <c r="M613" s="11">
        <f t="shared" si="95"/>
        <v>7.4516028719014721E-2</v>
      </c>
    </row>
    <row r="614" spans="1:13" x14ac:dyDescent="0.35">
      <c r="A614" s="9">
        <f t="shared" si="96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92"/>
        <v>3234.7</v>
      </c>
      <c r="G614" s="217">
        <f t="shared" si="97"/>
        <v>3.4611865491487523E-2</v>
      </c>
      <c r="H614" s="209">
        <f t="shared" si="93"/>
        <v>153.34440887348632</v>
      </c>
      <c r="I614" s="202">
        <f t="shared" ref="I614:I672" si="98">H614*0.22</f>
        <v>33.73576995216699</v>
      </c>
      <c r="J614" s="202">
        <v>53.289860389166101</v>
      </c>
      <c r="K614" s="202">
        <v>0.6669588825774958</v>
      </c>
      <c r="L614" s="10">
        <f t="shared" si="94"/>
        <v>241.03699809739692</v>
      </c>
      <c r="M614" s="11">
        <f t="shared" si="95"/>
        <v>7.4516028719014721E-2</v>
      </c>
    </row>
    <row r="615" spans="1:13" x14ac:dyDescent="0.35">
      <c r="A615" s="9">
        <f t="shared" si="96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92"/>
        <v>4590.05</v>
      </c>
      <c r="G615" s="217">
        <f t="shared" si="97"/>
        <v>4.9114351624324461E-2</v>
      </c>
      <c r="H615" s="209">
        <f t="shared" si="93"/>
        <v>217.59622343640709</v>
      </c>
      <c r="I615" s="202">
        <f t="shared" si="98"/>
        <v>47.871169156009557</v>
      </c>
      <c r="J615" s="202">
        <v>75.618488168699386</v>
      </c>
      <c r="K615" s="202">
        <v>0.94641686059753138</v>
      </c>
      <c r="L615" s="10">
        <f t="shared" si="94"/>
        <v>342.03229762171361</v>
      </c>
      <c r="M615" s="11">
        <f t="shared" si="95"/>
        <v>7.4516028719014735E-2</v>
      </c>
    </row>
    <row r="616" spans="1:13" x14ac:dyDescent="0.35">
      <c r="A616" s="9">
        <f t="shared" si="96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92"/>
        <v>4652.09</v>
      </c>
      <c r="G616" s="217">
        <f t="shared" si="97"/>
        <v>4.9778190661976141E-2</v>
      </c>
      <c r="H616" s="209">
        <f t="shared" si="93"/>
        <v>220.53729590881906</v>
      </c>
      <c r="I616" s="202">
        <f t="shared" si="98"/>
        <v>48.518205099940197</v>
      </c>
      <c r="J616" s="202">
        <v>76.640562221484458</v>
      </c>
      <c r="K616" s="202">
        <v>0.95920881319749662</v>
      </c>
      <c r="L616" s="10">
        <f t="shared" si="94"/>
        <v>346.65527204344124</v>
      </c>
      <c r="M616" s="11">
        <f t="shared" si="95"/>
        <v>7.4516028719014735E-2</v>
      </c>
    </row>
    <row r="617" spans="1:13" x14ac:dyDescent="0.35">
      <c r="A617" s="9">
        <f t="shared" si="96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92"/>
        <v>4635.5</v>
      </c>
      <c r="G617" s="217">
        <f t="shared" si="97"/>
        <v>4.9600674710418409E-2</v>
      </c>
      <c r="H617" s="209">
        <f t="shared" si="93"/>
        <v>219.75082923703769</v>
      </c>
      <c r="I617" s="202">
        <f t="shared" si="98"/>
        <v>48.345182432148292</v>
      </c>
      <c r="J617" s="202">
        <v>76.367251316653622</v>
      </c>
      <c r="K617" s="202">
        <v>0.95578814115311517</v>
      </c>
      <c r="L617" s="10">
        <f t="shared" si="94"/>
        <v>345.41905112699271</v>
      </c>
      <c r="M617" s="11">
        <f t="shared" si="95"/>
        <v>7.4516028719014721E-2</v>
      </c>
    </row>
    <row r="618" spans="1:13" x14ac:dyDescent="0.35">
      <c r="A618" s="9">
        <f t="shared" si="96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92"/>
        <v>760.7</v>
      </c>
      <c r="G618" s="217">
        <f t="shared" si="97"/>
        <v>8.1396253375504886E-3</v>
      </c>
      <c r="H618" s="209">
        <f t="shared" si="93"/>
        <v>36.061796095483679</v>
      </c>
      <c r="I618" s="202">
        <f t="shared" si="98"/>
        <v>7.9335951410064096</v>
      </c>
      <c r="J618" s="202">
        <v>12.532103996673156</v>
      </c>
      <c r="K618" s="202">
        <v>0.15684781339125764</v>
      </c>
      <c r="L618" s="10">
        <f t="shared" si="94"/>
        <v>56.684343046554503</v>
      </c>
      <c r="M618" s="11">
        <f t="shared" si="95"/>
        <v>7.4516028719014721E-2</v>
      </c>
    </row>
    <row r="619" spans="1:13" x14ac:dyDescent="0.35">
      <c r="A619" s="9">
        <f t="shared" si="96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92"/>
        <v>195.3</v>
      </c>
      <c r="G619" s="217">
        <f t="shared" si="97"/>
        <v>2.0897447461858949E-3</v>
      </c>
      <c r="H619" s="209">
        <f t="shared" si="93"/>
        <v>9.2584051235019889</v>
      </c>
      <c r="I619" s="202">
        <f t="shared" si="98"/>
        <v>2.0368491271704374</v>
      </c>
      <c r="J619" s="202">
        <v>3.2174574872489385</v>
      </c>
      <c r="K619" s="202">
        <v>4.026867090221193E-2</v>
      </c>
      <c r="L619" s="10">
        <f t="shared" si="94"/>
        <v>14.552980408823576</v>
      </c>
      <c r="M619" s="11">
        <f t="shared" si="95"/>
        <v>7.4516028719014721E-2</v>
      </c>
    </row>
    <row r="620" spans="1:13" x14ac:dyDescent="0.35">
      <c r="A620" s="9">
        <f t="shared" si="96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92"/>
        <v>1221.2</v>
      </c>
      <c r="G620" s="217">
        <f t="shared" si="97"/>
        <v>1.3067057265961161E-2</v>
      </c>
      <c r="H620" s="209">
        <f t="shared" si="93"/>
        <v>57.892290511114325</v>
      </c>
      <c r="I620" s="202">
        <f t="shared" si="98"/>
        <v>12.736303912445152</v>
      </c>
      <c r="J620" s="202">
        <v>20.118582096407593</v>
      </c>
      <c r="K620" s="202">
        <v>0.25179775169370816</v>
      </c>
      <c r="L620" s="10">
        <f t="shared" si="94"/>
        <v>90.998974271660785</v>
      </c>
      <c r="M620" s="11">
        <f t="shared" si="95"/>
        <v>7.4516028719014721E-2</v>
      </c>
    </row>
    <row r="621" spans="1:13" x14ac:dyDescent="0.35">
      <c r="A621" s="9">
        <f t="shared" si="96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92"/>
        <v>967.5</v>
      </c>
      <c r="G621" s="217">
        <f t="shared" si="97"/>
        <v>1.0352422129722752E-2</v>
      </c>
      <c r="H621" s="209">
        <f t="shared" si="93"/>
        <v>45.865371003523677</v>
      </c>
      <c r="I621" s="202">
        <f t="shared" si="98"/>
        <v>10.09038162077521</v>
      </c>
      <c r="J621" s="202">
        <v>15.93901750595672</v>
      </c>
      <c r="K621" s="202">
        <v>0.19948765539114208</v>
      </c>
      <c r="L621" s="10">
        <f t="shared" si="94"/>
        <v>72.094257785646747</v>
      </c>
      <c r="M621" s="11">
        <f t="shared" si="95"/>
        <v>7.4516028719014721E-2</v>
      </c>
    </row>
    <row r="622" spans="1:13" x14ac:dyDescent="0.35">
      <c r="A622" s="9">
        <f t="shared" si="96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92"/>
        <v>1147.9000000000001</v>
      </c>
      <c r="G622" s="217">
        <f t="shared" si="97"/>
        <v>1.2282734225021961E-2</v>
      </c>
      <c r="H622" s="209">
        <f t="shared" si="93"/>
        <v>54.417425710537294</v>
      </c>
      <c r="I622" s="202">
        <f t="shared" si="98"/>
        <v>11.971833656318205</v>
      </c>
      <c r="J622" s="202">
        <v>18.911005886395575</v>
      </c>
      <c r="K622" s="202">
        <v>0.23668411330593483</v>
      </c>
      <c r="L622" s="10">
        <f t="shared" si="94"/>
        <v>85.53694936655701</v>
      </c>
      <c r="M622" s="11">
        <f t="shared" si="95"/>
        <v>7.4516028719014721E-2</v>
      </c>
    </row>
    <row r="623" spans="1:13" x14ac:dyDescent="0.35">
      <c r="A623" s="9">
        <f t="shared" si="96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92"/>
        <v>2522.14</v>
      </c>
      <c r="G623" s="217">
        <f t="shared" si="97"/>
        <v>2.6987346718613889E-2</v>
      </c>
      <c r="H623" s="209">
        <f t="shared" si="93"/>
        <v>119.56474090214697</v>
      </c>
      <c r="I623" s="202">
        <f t="shared" si="98"/>
        <v>26.304242998472333</v>
      </c>
      <c r="J623" s="202">
        <v>41.550835775166597</v>
      </c>
      <c r="K623" s="202">
        <v>0.52003699758988631</v>
      </c>
      <c r="L623" s="10">
        <f t="shared" si="94"/>
        <v>187.9398566733758</v>
      </c>
      <c r="M623" s="11">
        <f t="shared" si="95"/>
        <v>7.4516028719014735E-2</v>
      </c>
    </row>
    <row r="624" spans="1:13" x14ac:dyDescent="0.35">
      <c r="A624" s="9">
        <f t="shared" si="96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92"/>
        <v>5364.3</v>
      </c>
      <c r="G624" s="217">
        <f t="shared" si="97"/>
        <v>5.7398964372580623E-2</v>
      </c>
      <c r="H624" s="209">
        <f t="shared" si="93"/>
        <v>254.30037175628118</v>
      </c>
      <c r="I624" s="202">
        <f t="shared" si="98"/>
        <v>55.94608178638186</v>
      </c>
      <c r="J624" s="202">
        <v>88.373820782639413</v>
      </c>
      <c r="K624" s="202">
        <v>1.1060585321082204</v>
      </c>
      <c r="L624" s="10">
        <f t="shared" si="94"/>
        <v>399.72633285741068</v>
      </c>
      <c r="M624" s="11">
        <f t="shared" si="95"/>
        <v>7.4516028719014721E-2</v>
      </c>
    </row>
    <row r="625" spans="1:13" x14ac:dyDescent="0.35">
      <c r="A625" s="9">
        <f t="shared" si="96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92"/>
        <v>1516</v>
      </c>
      <c r="G625" s="217">
        <f t="shared" si="97"/>
        <v>1.6221469714376942E-2</v>
      </c>
      <c r="H625" s="209">
        <f t="shared" si="93"/>
        <v>71.867599422575594</v>
      </c>
      <c r="I625" s="202">
        <f t="shared" si="98"/>
        <v>15.810871872966631</v>
      </c>
      <c r="J625" s="202">
        <v>24.97524603517353</v>
      </c>
      <c r="K625" s="202">
        <v>0.31258220731056469</v>
      </c>
      <c r="L625" s="10">
        <f t="shared" si="94"/>
        <v>112.96629953802632</v>
      </c>
      <c r="M625" s="11">
        <f t="shared" si="95"/>
        <v>7.4516028719014721E-2</v>
      </c>
    </row>
    <row r="626" spans="1:13" x14ac:dyDescent="0.35">
      <c r="A626" s="9">
        <f t="shared" si="96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92"/>
        <v>4518</v>
      </c>
      <c r="G626" s="217">
        <f t="shared" si="97"/>
        <v>4.8343403805775079E-2</v>
      </c>
      <c r="H626" s="209">
        <f t="shared" si="93"/>
        <v>214.18061622110588</v>
      </c>
      <c r="I626" s="202">
        <f t="shared" si="98"/>
        <v>47.119735568643293</v>
      </c>
      <c r="J626" s="202">
        <v>74.431505004560691</v>
      </c>
      <c r="K626" s="202">
        <v>0.93156095819863538</v>
      </c>
      <c r="L626" s="10">
        <f t="shared" si="94"/>
        <v>336.66341775250851</v>
      </c>
      <c r="M626" s="11">
        <f t="shared" si="95"/>
        <v>7.4516028719014721E-2</v>
      </c>
    </row>
    <row r="627" spans="1:13" x14ac:dyDescent="0.35">
      <c r="A627" s="9">
        <f t="shared" si="96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92"/>
        <v>4688</v>
      </c>
      <c r="G627" s="217">
        <f t="shared" si="97"/>
        <v>5.0162434050790961E-2</v>
      </c>
      <c r="H627" s="209">
        <f t="shared" si="93"/>
        <v>222.23964781862426</v>
      </c>
      <c r="I627" s="202">
        <f t="shared" si="98"/>
        <v>48.892722520097337</v>
      </c>
      <c r="J627" s="202">
        <v>77.232159243333442</v>
      </c>
      <c r="K627" s="202">
        <v>0.96661305268596776</v>
      </c>
      <c r="L627" s="10">
        <f t="shared" si="94"/>
        <v>349.33114263474101</v>
      </c>
      <c r="M627" s="11">
        <f t="shared" si="95"/>
        <v>7.4516028719014721E-2</v>
      </c>
    </row>
    <row r="628" spans="1:13" x14ac:dyDescent="0.35">
      <c r="A628" s="9">
        <f t="shared" si="96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92"/>
        <v>3216</v>
      </c>
      <c r="G628" s="217">
        <f t="shared" si="97"/>
        <v>3.4411772164535781E-2</v>
      </c>
      <c r="H628" s="209">
        <f t="shared" si="93"/>
        <v>152.45791539775931</v>
      </c>
      <c r="I628" s="202">
        <f t="shared" si="98"/>
        <v>33.540741387507047</v>
      </c>
      <c r="J628" s="202">
        <v>52.981788422901104</v>
      </c>
      <c r="K628" s="202">
        <v>0.66310315218388916</v>
      </c>
      <c r="L628" s="10">
        <f t="shared" si="94"/>
        <v>239.64354836035133</v>
      </c>
      <c r="M628" s="11">
        <f t="shared" si="95"/>
        <v>7.4516028719014721E-2</v>
      </c>
    </row>
    <row r="629" spans="1:13" x14ac:dyDescent="0.35">
      <c r="A629" s="9">
        <f t="shared" si="96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92"/>
        <v>5920.8</v>
      </c>
      <c r="G629" s="217">
        <f t="shared" si="97"/>
        <v>6.335361338052968E-2</v>
      </c>
      <c r="H629" s="209">
        <f t="shared" si="93"/>
        <v>280.68184872109867</v>
      </c>
      <c r="I629" s="202">
        <f t="shared" si="98"/>
        <v>61.750006718641707</v>
      </c>
      <c r="J629" s="202">
        <v>97.541844805445521</v>
      </c>
      <c r="K629" s="202">
        <v>1.2208025943564589</v>
      </c>
      <c r="L629" s="10">
        <f t="shared" si="94"/>
        <v>441.19450283954239</v>
      </c>
      <c r="M629" s="11">
        <f t="shared" si="95"/>
        <v>7.4516028719014721E-2</v>
      </c>
    </row>
    <row r="630" spans="1:13" x14ac:dyDescent="0.35">
      <c r="A630" s="9">
        <f t="shared" si="96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92"/>
        <v>5856.4</v>
      </c>
      <c r="G630" s="217">
        <f t="shared" si="97"/>
        <v>6.2664521923006006E-2</v>
      </c>
      <c r="H630" s="209">
        <f t="shared" si="93"/>
        <v>277.62889792768578</v>
      </c>
      <c r="I630" s="202">
        <f t="shared" si="98"/>
        <v>61.078357544090871</v>
      </c>
      <c r="J630" s="202">
        <v>96.480891082051599</v>
      </c>
      <c r="K630" s="202">
        <v>1.2075240362094928</v>
      </c>
      <c r="L630" s="10">
        <f t="shared" si="94"/>
        <v>436.39567059003775</v>
      </c>
      <c r="M630" s="11">
        <f t="shared" si="95"/>
        <v>7.4516028719014721E-2</v>
      </c>
    </row>
    <row r="631" spans="1:13" x14ac:dyDescent="0.35">
      <c r="A631" s="9">
        <f t="shared" si="96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92"/>
        <v>161.19999999999999</v>
      </c>
      <c r="G631" s="217">
        <f t="shared" si="97"/>
        <v>1.7248686793915322E-3</v>
      </c>
      <c r="H631" s="209">
        <f t="shared" si="93"/>
        <v>7.6418581971762443</v>
      </c>
      <c r="I631" s="202">
        <f t="shared" si="98"/>
        <v>1.6812088033787738</v>
      </c>
      <c r="J631" s="202">
        <v>2.6556791958245203</v>
      </c>
      <c r="K631" s="202">
        <v>3.3237633125635241E-2</v>
      </c>
      <c r="L631" s="10">
        <f t="shared" si="94"/>
        <v>12.011983829505173</v>
      </c>
      <c r="M631" s="11">
        <f t="shared" si="95"/>
        <v>7.4516028719014721E-2</v>
      </c>
    </row>
    <row r="632" spans="1:13" x14ac:dyDescent="0.35">
      <c r="A632" s="9">
        <f t="shared" si="96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92"/>
        <v>2414.8000000000002</v>
      </c>
      <c r="G632" s="217">
        <f t="shared" si="97"/>
        <v>2.5838789621555041E-2</v>
      </c>
      <c r="H632" s="209">
        <f t="shared" si="93"/>
        <v>114.47617353933744</v>
      </c>
      <c r="I632" s="202">
        <f t="shared" si="98"/>
        <v>25.184758178654235</v>
      </c>
      <c r="J632" s="202">
        <v>39.782469739932083</v>
      </c>
      <c r="K632" s="202">
        <v>0.49790469275300248</v>
      </c>
      <c r="L632" s="10">
        <f t="shared" si="94"/>
        <v>179.94130615067675</v>
      </c>
      <c r="M632" s="11">
        <f t="shared" si="95"/>
        <v>7.4516028719014721E-2</v>
      </c>
    </row>
    <row r="633" spans="1:13" x14ac:dyDescent="0.35">
      <c r="A633" s="9">
        <f t="shared" si="96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92"/>
        <v>1474.5</v>
      </c>
      <c r="G633" s="217">
        <f t="shared" si="97"/>
        <v>1.5777412331034829E-2</v>
      </c>
      <c r="H633" s="209">
        <f t="shared" si="93"/>
        <v>69.900247591416701</v>
      </c>
      <c r="I633" s="202">
        <f t="shared" si="98"/>
        <v>15.378054470111675</v>
      </c>
      <c r="J633" s="202">
        <v>24.291556912179001</v>
      </c>
      <c r="K633" s="202">
        <v>0.30402537247983352</v>
      </c>
      <c r="L633" s="10">
        <f t="shared" si="94"/>
        <v>109.87388434618721</v>
      </c>
      <c r="M633" s="11">
        <f t="shared" si="95"/>
        <v>7.4516028719014721E-2</v>
      </c>
    </row>
    <row r="634" spans="1:13" x14ac:dyDescent="0.35">
      <c r="A634" s="9">
        <f t="shared" si="96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92"/>
        <v>3142.9</v>
      </c>
      <c r="G634" s="217">
        <f t="shared" si="97"/>
        <v>3.3629589159178949E-2</v>
      </c>
      <c r="H634" s="209">
        <f t="shared" si="93"/>
        <v>148.99253181082639</v>
      </c>
      <c r="I634" s="202">
        <f t="shared" si="98"/>
        <v>32.77835699838181</v>
      </c>
      <c r="J634" s="202">
        <v>51.77750710022881</v>
      </c>
      <c r="K634" s="202">
        <v>0.64803075155433643</v>
      </c>
      <c r="L634" s="10">
        <f t="shared" si="94"/>
        <v>234.19642666099134</v>
      </c>
      <c r="M634" s="11">
        <f t="shared" si="95"/>
        <v>7.4516028719014707E-2</v>
      </c>
    </row>
    <row r="635" spans="1:13" x14ac:dyDescent="0.35">
      <c r="A635" s="9">
        <f t="shared" si="96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92"/>
        <v>3236.6000000000004</v>
      </c>
      <c r="G635" s="217">
        <f t="shared" si="97"/>
        <v>3.4632195829520061E-2</v>
      </c>
      <c r="H635" s="209">
        <f t="shared" si="93"/>
        <v>153.43448040310568</v>
      </c>
      <c r="I635" s="202">
        <f t="shared" si="98"/>
        <v>33.755585688683247</v>
      </c>
      <c r="J635" s="202">
        <v>53.321161818893572</v>
      </c>
      <c r="K635" s="202">
        <v>0.66735064128058952</v>
      </c>
      <c r="L635" s="10">
        <f t="shared" si="94"/>
        <v>241.17857855196311</v>
      </c>
      <c r="M635" s="11">
        <f t="shared" si="95"/>
        <v>7.4516028719014735E-2</v>
      </c>
    </row>
    <row r="636" spans="1:13" x14ac:dyDescent="0.35">
      <c r="A636" s="9">
        <f t="shared" si="96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92"/>
        <v>3226.9</v>
      </c>
      <c r="G636" s="217">
        <f t="shared" si="97"/>
        <v>3.4528404103775036E-2</v>
      </c>
      <c r="H636" s="209">
        <f t="shared" si="93"/>
        <v>152.97464154136492</v>
      </c>
      <c r="I636" s="202">
        <f t="shared" si="98"/>
        <v>33.654421139100279</v>
      </c>
      <c r="J636" s="202">
        <v>53.161359782916527</v>
      </c>
      <c r="K636" s="202">
        <v>0.66535061000690054</v>
      </c>
      <c r="L636" s="10">
        <f t="shared" si="94"/>
        <v>240.45577307338863</v>
      </c>
      <c r="M636" s="11">
        <f t="shared" si="95"/>
        <v>7.4516028719014721E-2</v>
      </c>
    </row>
    <row r="637" spans="1:13" x14ac:dyDescent="0.35">
      <c r="A637" s="9">
        <f t="shared" si="96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92"/>
        <v>4204.75</v>
      </c>
      <c r="G637" s="217">
        <f t="shared" si="97"/>
        <v>4.4991573074885514E-2</v>
      </c>
      <c r="H637" s="209">
        <f t="shared" si="93"/>
        <v>199.33066535097277</v>
      </c>
      <c r="I637" s="202">
        <f t="shared" si="98"/>
        <v>43.852746377214011</v>
      </c>
      <c r="J637" s="202">
        <v>86.614483200000009</v>
      </c>
      <c r="K637" s="202">
        <v>0.86697231938594788</v>
      </c>
      <c r="L637" s="10">
        <f t="shared" ref="L637:L668" si="99">H637+I637+J637+K637</f>
        <v>330.66486724757272</v>
      </c>
      <c r="M637" s="11">
        <f t="shared" ref="M637:M668" si="100">L637/F637</f>
        <v>7.864079130687264E-2</v>
      </c>
    </row>
    <row r="638" spans="1:13" x14ac:dyDescent="0.35">
      <c r="A638" s="9">
        <f t="shared" si="96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92"/>
        <v>1489.2</v>
      </c>
      <c r="G638" s="217">
        <f t="shared" si="97"/>
        <v>1.5934704946339143E-2</v>
      </c>
      <c r="H638" s="209">
        <f t="shared" si="93"/>
        <v>70.597116794260941</v>
      </c>
      <c r="I638" s="202">
        <f t="shared" si="98"/>
        <v>15.531365694737406</v>
      </c>
      <c r="J638" s="202">
        <v>24.533731131649354</v>
      </c>
      <c r="K638" s="202">
        <v>0.30705634770903228</v>
      </c>
      <c r="L638" s="10">
        <f t="shared" si="99"/>
        <v>110.96926996835673</v>
      </c>
      <c r="M638" s="11">
        <f t="shared" si="100"/>
        <v>7.4516028719014721E-2</v>
      </c>
    </row>
    <row r="639" spans="1:13" x14ac:dyDescent="0.35">
      <c r="A639" s="9">
        <f t="shared" si="96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92"/>
        <v>308</v>
      </c>
      <c r="G639" s="217">
        <f t="shared" si="97"/>
        <v>3.2956547968523075E-3</v>
      </c>
      <c r="H639" s="209">
        <f t="shared" si="93"/>
        <v>14.601069011974461</v>
      </c>
      <c r="I639" s="202">
        <f t="shared" si="98"/>
        <v>3.2122351826343816</v>
      </c>
      <c r="J639" s="202">
        <v>5.0741265031882898</v>
      </c>
      <c r="K639" s="202">
        <v>6.3506147659402323E-2</v>
      </c>
      <c r="L639" s="10">
        <f t="shared" si="99"/>
        <v>22.950936845456535</v>
      </c>
      <c r="M639" s="11">
        <f t="shared" si="100"/>
        <v>7.4516028719014721E-2</v>
      </c>
    </row>
    <row r="640" spans="1:13" x14ac:dyDescent="0.35">
      <c r="A640" s="9">
        <f t="shared" si="96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92"/>
        <v>547.4</v>
      </c>
      <c r="G640" s="217">
        <f t="shared" si="97"/>
        <v>5.8572773889511457E-3</v>
      </c>
      <c r="H640" s="209">
        <f t="shared" si="93"/>
        <v>25.950081744009154</v>
      </c>
      <c r="I640" s="202">
        <f t="shared" si="98"/>
        <v>5.7090179836820143</v>
      </c>
      <c r="J640" s="202">
        <v>9.018106648848276</v>
      </c>
      <c r="K640" s="202">
        <v>0.11286774424921049</v>
      </c>
      <c r="L640" s="10">
        <f t="shared" si="99"/>
        <v>40.790074120788653</v>
      </c>
      <c r="M640" s="11">
        <f t="shared" si="100"/>
        <v>7.4516028719014707E-2</v>
      </c>
    </row>
    <row r="641" spans="1:13" x14ac:dyDescent="0.35">
      <c r="A641" s="9">
        <f t="shared" si="96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92"/>
        <v>307.3</v>
      </c>
      <c r="G641" s="217">
        <f t="shared" si="97"/>
        <v>3.2881646723140067E-3</v>
      </c>
      <c r="H641" s="209">
        <f t="shared" si="93"/>
        <v>14.567884764219974</v>
      </c>
      <c r="I641" s="202">
        <f t="shared" si="98"/>
        <v>3.2049346481283942</v>
      </c>
      <c r="J641" s="202">
        <v>5.0625943974992254</v>
      </c>
      <c r="K641" s="202">
        <v>6.3361815505630956E-2</v>
      </c>
      <c r="L641" s="10">
        <f t="shared" si="99"/>
        <v>22.898775625353224</v>
      </c>
      <c r="M641" s="11">
        <f t="shared" si="100"/>
        <v>7.4516028719014721E-2</v>
      </c>
    </row>
    <row r="642" spans="1:13" x14ac:dyDescent="0.35">
      <c r="A642" s="9">
        <f t="shared" si="96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92"/>
        <v>137.69999999999999</v>
      </c>
      <c r="G642" s="217">
        <f t="shared" si="97"/>
        <v>1.4734144984628657E-3</v>
      </c>
      <c r="H642" s="209">
        <f t="shared" si="93"/>
        <v>6.5278155939898799</v>
      </c>
      <c r="I642" s="202">
        <f t="shared" si="98"/>
        <v>1.4361194306777736</v>
      </c>
      <c r="J642" s="202">
        <v>2.2685299334059335</v>
      </c>
      <c r="K642" s="202">
        <v>2.8392196534739289E-2</v>
      </c>
      <c r="L642" s="10">
        <f t="shared" si="99"/>
        <v>10.260857154608326</v>
      </c>
      <c r="M642" s="11">
        <f t="shared" si="100"/>
        <v>7.4516028719014721E-2</v>
      </c>
    </row>
    <row r="643" spans="1:13" x14ac:dyDescent="0.35">
      <c r="A643" s="9">
        <f t="shared" si="96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92"/>
        <v>536.1</v>
      </c>
      <c r="G643" s="217">
        <f t="shared" si="97"/>
        <v>5.7363653785471496E-3</v>
      </c>
      <c r="H643" s="209">
        <f t="shared" si="93"/>
        <v>25.41439317311529</v>
      </c>
      <c r="I643" s="202">
        <f t="shared" si="98"/>
        <v>5.5911664980853635</v>
      </c>
      <c r="J643" s="202">
        <v>8.831945514153384</v>
      </c>
      <c r="K643" s="202">
        <v>0.11053781090975842</v>
      </c>
      <c r="L643" s="10">
        <f t="shared" si="99"/>
        <v>39.948042996263801</v>
      </c>
      <c r="M643" s="11">
        <f t="shared" si="100"/>
        <v>7.4516028719014735E-2</v>
      </c>
    </row>
    <row r="644" spans="1:13" x14ac:dyDescent="0.35">
      <c r="A644" s="9">
        <f t="shared" si="96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92"/>
        <v>4434.25</v>
      </c>
      <c r="G644" s="217">
        <f t="shared" si="97"/>
        <v>4.7447263905656963E-2</v>
      </c>
      <c r="H644" s="209">
        <f t="shared" si="93"/>
        <v>210.2103580076226</v>
      </c>
      <c r="I644" s="202">
        <f t="shared" si="98"/>
        <v>46.246278761676976</v>
      </c>
      <c r="J644" s="202">
        <v>73.051770931047642</v>
      </c>
      <c r="K644" s="202">
        <v>0.91429264694384671</v>
      </c>
      <c r="L644" s="10">
        <f t="shared" si="99"/>
        <v>330.42270034729108</v>
      </c>
      <c r="M644" s="11">
        <f t="shared" si="100"/>
        <v>7.4516028719014735E-2</v>
      </c>
    </row>
    <row r="645" spans="1:13" x14ac:dyDescent="0.35">
      <c r="A645" s="9">
        <f t="shared" si="96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92"/>
        <v>349</v>
      </c>
      <c r="G645" s="217">
        <f t="shared" si="97"/>
        <v>3.7343620912384909E-3</v>
      </c>
      <c r="H645" s="209">
        <f t="shared" si="93"/>
        <v>16.544717809023009</v>
      </c>
      <c r="I645" s="202">
        <f t="shared" si="98"/>
        <v>3.6398379179850622</v>
      </c>
      <c r="J645" s="202">
        <v>5.749578407833484</v>
      </c>
      <c r="K645" s="202">
        <v>7.1959888094582508E-2</v>
      </c>
      <c r="L645" s="10">
        <f t="shared" si="99"/>
        <v>26.006094022936139</v>
      </c>
      <c r="M645" s="11">
        <f t="shared" si="100"/>
        <v>7.4516028719014721E-2</v>
      </c>
    </row>
    <row r="646" spans="1:13" x14ac:dyDescent="0.35">
      <c r="A646" s="9">
        <f t="shared" si="96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92"/>
        <v>406.5</v>
      </c>
      <c r="G646" s="217">
        <f t="shared" si="97"/>
        <v>4.3496223211703343E-3</v>
      </c>
      <c r="H646" s="209">
        <f t="shared" si="93"/>
        <v>19.270566731713046</v>
      </c>
      <c r="I646" s="202">
        <f t="shared" si="98"/>
        <v>4.2395246809768699</v>
      </c>
      <c r="J646" s="202">
        <v>6.6968585180066222</v>
      </c>
      <c r="K646" s="202">
        <v>8.3815743582944954E-2</v>
      </c>
      <c r="L646" s="10">
        <f t="shared" si="99"/>
        <v>30.290765674279484</v>
      </c>
      <c r="M646" s="11">
        <f t="shared" si="100"/>
        <v>7.4516028719014721E-2</v>
      </c>
    </row>
    <row r="647" spans="1:13" x14ac:dyDescent="0.35">
      <c r="A647" s="9">
        <f t="shared" si="96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92"/>
        <v>404.1</v>
      </c>
      <c r="G647" s="217">
        <f t="shared" si="97"/>
        <v>4.3239418941818748E-3</v>
      </c>
      <c r="H647" s="209">
        <f t="shared" si="93"/>
        <v>19.156792167983376</v>
      </c>
      <c r="I647" s="202">
        <f t="shared" si="98"/>
        <v>4.2144942769563425</v>
      </c>
      <c r="J647" s="202">
        <v>6.6573198699298306</v>
      </c>
      <c r="K647" s="202">
        <v>8.3320890484300275E-2</v>
      </c>
      <c r="L647" s="10">
        <f t="shared" si="99"/>
        <v>30.111927205353851</v>
      </c>
      <c r="M647" s="11">
        <f t="shared" si="100"/>
        <v>7.4516028719014721E-2</v>
      </c>
    </row>
    <row r="648" spans="1:13" x14ac:dyDescent="0.35">
      <c r="A648" s="9">
        <f t="shared" si="96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92"/>
        <v>408.5</v>
      </c>
      <c r="G648" s="217">
        <f t="shared" si="97"/>
        <v>4.3710226769940507E-3</v>
      </c>
      <c r="H648" s="209">
        <f t="shared" si="93"/>
        <v>19.365378868154441</v>
      </c>
      <c r="I648" s="202">
        <f t="shared" si="98"/>
        <v>4.260383350993977</v>
      </c>
      <c r="J648" s="202">
        <v>6.7298073914039485</v>
      </c>
      <c r="K648" s="202">
        <v>8.422812116514887E-2</v>
      </c>
      <c r="L648" s="10">
        <f t="shared" si="99"/>
        <v>30.439797731717515</v>
      </c>
      <c r="M648" s="11">
        <f t="shared" si="100"/>
        <v>7.4516028719014721E-2</v>
      </c>
    </row>
    <row r="649" spans="1:13" x14ac:dyDescent="0.35">
      <c r="A649" s="9">
        <f t="shared" si="96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92"/>
        <v>1814.6</v>
      </c>
      <c r="G649" s="217">
        <f t="shared" si="97"/>
        <v>1.941654283885778E-2</v>
      </c>
      <c r="H649" s="209">
        <f t="shared" si="93"/>
        <v>86.023051393275509</v>
      </c>
      <c r="I649" s="202">
        <f t="shared" si="98"/>
        <v>18.925071306520611</v>
      </c>
      <c r="J649" s="202">
        <v>29.89451283339438</v>
      </c>
      <c r="K649" s="202">
        <v>0.37415018033360864</v>
      </c>
      <c r="L649" s="10">
        <f t="shared" si="99"/>
        <v>135.2167857135241</v>
      </c>
      <c r="M649" s="11">
        <f t="shared" si="100"/>
        <v>7.4516028719014721E-2</v>
      </c>
    </row>
    <row r="650" spans="1:13" x14ac:dyDescent="0.35">
      <c r="A650" s="9">
        <f t="shared" si="96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92"/>
        <v>358.3</v>
      </c>
      <c r="G650" s="217">
        <f t="shared" si="97"/>
        <v>3.833873745818772E-3</v>
      </c>
      <c r="H650" s="209">
        <f t="shared" si="93"/>
        <v>16.985594243475486</v>
      </c>
      <c r="I650" s="202">
        <f t="shared" si="98"/>
        <v>3.7368307335646067</v>
      </c>
      <c r="J650" s="202">
        <v>5.9027906691310532</v>
      </c>
      <c r="K650" s="202">
        <v>7.3877443851830704E-2</v>
      </c>
      <c r="L650" s="10">
        <f t="shared" si="99"/>
        <v>26.699093090022977</v>
      </c>
      <c r="M650" s="11">
        <f t="shared" si="100"/>
        <v>7.4516028719014721E-2</v>
      </c>
    </row>
    <row r="651" spans="1:13" x14ac:dyDescent="0.35">
      <c r="A651" s="9">
        <f t="shared" si="96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92"/>
        <v>341</v>
      </c>
      <c r="G651" s="217">
        <f t="shared" si="97"/>
        <v>3.6487606679436258E-3</v>
      </c>
      <c r="H651" s="209">
        <f t="shared" si="93"/>
        <v>16.165469263257439</v>
      </c>
      <c r="I651" s="202">
        <f t="shared" si="98"/>
        <v>3.5564032379166366</v>
      </c>
      <c r="J651" s="202">
        <v>5.6177829142441782</v>
      </c>
      <c r="K651" s="202">
        <v>7.031037776576686E-2</v>
      </c>
      <c r="L651" s="10">
        <f t="shared" si="99"/>
        <v>25.409965793184021</v>
      </c>
      <c r="M651" s="11">
        <f t="shared" si="100"/>
        <v>7.4516028719014721E-2</v>
      </c>
    </row>
    <row r="652" spans="1:13" x14ac:dyDescent="0.35">
      <c r="A652" s="9">
        <f t="shared" si="96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92"/>
        <v>2259.8000000000002</v>
      </c>
      <c r="G652" s="217">
        <f t="shared" si="97"/>
        <v>2.4180262045217029E-2</v>
      </c>
      <c r="H652" s="209">
        <f t="shared" si="93"/>
        <v>107.12823296512951</v>
      </c>
      <c r="I652" s="202">
        <f t="shared" si="98"/>
        <v>23.568211252328492</v>
      </c>
      <c r="J652" s="202">
        <v>37.228932051639276</v>
      </c>
      <c r="K652" s="202">
        <v>0.4659454301321993</v>
      </c>
      <c r="L652" s="10">
        <f t="shared" si="99"/>
        <v>168.39132169922948</v>
      </c>
      <c r="M652" s="11">
        <f t="shared" si="100"/>
        <v>7.4516028719014721E-2</v>
      </c>
    </row>
    <row r="653" spans="1:13" x14ac:dyDescent="0.35">
      <c r="A653" s="9">
        <f t="shared" si="96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92"/>
        <v>383.21</v>
      </c>
      <c r="G653" s="217">
        <f t="shared" si="97"/>
        <v>4.1004151776031575E-3</v>
      </c>
      <c r="H653" s="209">
        <f t="shared" si="93"/>
        <v>18.166479402853028</v>
      </c>
      <c r="I653" s="202">
        <f t="shared" si="98"/>
        <v>3.9966254686276663</v>
      </c>
      <c r="J653" s="202">
        <v>6.3131688872947542</v>
      </c>
      <c r="K653" s="202">
        <v>7.9013606638180398E-2</v>
      </c>
      <c r="L653" s="10">
        <f t="shared" si="99"/>
        <v>28.55528736541363</v>
      </c>
      <c r="M653" s="11">
        <f t="shared" si="100"/>
        <v>7.4516028719014721E-2</v>
      </c>
    </row>
    <row r="654" spans="1:13" x14ac:dyDescent="0.35">
      <c r="A654" s="9">
        <f t="shared" si="96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92"/>
        <v>122.4</v>
      </c>
      <c r="G654" s="217">
        <f t="shared" si="97"/>
        <v>1.3097017764114364E-3</v>
      </c>
      <c r="H654" s="209">
        <f t="shared" si="93"/>
        <v>5.8025027502132271</v>
      </c>
      <c r="I654" s="202">
        <f t="shared" si="98"/>
        <v>1.27655060504691</v>
      </c>
      <c r="J654" s="202">
        <v>2.0164710519163851</v>
      </c>
      <c r="K654" s="202">
        <v>2.5237508030879371E-2</v>
      </c>
      <c r="L654" s="10">
        <f t="shared" si="99"/>
        <v>9.1207619152074031</v>
      </c>
      <c r="M654" s="11">
        <f t="shared" si="100"/>
        <v>7.4516028719014721E-2</v>
      </c>
    </row>
    <row r="655" spans="1:13" x14ac:dyDescent="0.35">
      <c r="A655" s="9">
        <f t="shared" si="96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92"/>
        <v>186.3</v>
      </c>
      <c r="G655" s="217">
        <f t="shared" si="97"/>
        <v>1.9934431449791716E-3</v>
      </c>
      <c r="H655" s="209">
        <f t="shared" si="93"/>
        <v>8.8317505095157216</v>
      </c>
      <c r="I655" s="202">
        <f t="shared" si="98"/>
        <v>1.9429851120934587</v>
      </c>
      <c r="J655" s="202">
        <v>3.0691875569609688</v>
      </c>
      <c r="K655" s="202">
        <v>3.8412971782294331E-2</v>
      </c>
      <c r="L655" s="10">
        <f t="shared" si="99"/>
        <v>13.882336150352444</v>
      </c>
      <c r="M655" s="11">
        <f t="shared" si="100"/>
        <v>7.4516028719014721E-2</v>
      </c>
    </row>
    <row r="656" spans="1:13" x14ac:dyDescent="0.35">
      <c r="A656" s="9">
        <f t="shared" si="96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92"/>
        <v>989.04</v>
      </c>
      <c r="G656" s="217">
        <f t="shared" si="97"/>
        <v>1.0582903961944175E-2</v>
      </c>
      <c r="H656" s="209">
        <f t="shared" si="93"/>
        <v>46.886497712997468</v>
      </c>
      <c r="I656" s="202">
        <f t="shared" si="98"/>
        <v>10.315029496859443</v>
      </c>
      <c r="J656" s="202">
        <v>16.293876872445928</v>
      </c>
      <c r="K656" s="202">
        <v>0.20392896195147819</v>
      </c>
      <c r="L656" s="10">
        <f t="shared" si="99"/>
        <v>73.699333044254317</v>
      </c>
      <c r="M656" s="11">
        <f t="shared" si="100"/>
        <v>7.4516028719014721E-2</v>
      </c>
    </row>
    <row r="657" spans="1:13" x14ac:dyDescent="0.35">
      <c r="A657" s="9">
        <f t="shared" si="96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92"/>
        <v>336.3</v>
      </c>
      <c r="G657" s="217">
        <f t="shared" si="97"/>
        <v>3.598469831757893E-3</v>
      </c>
      <c r="H657" s="209">
        <f t="shared" si="93"/>
        <v>15.942660742620168</v>
      </c>
      <c r="I657" s="202">
        <f t="shared" si="98"/>
        <v>3.5073853633764371</v>
      </c>
      <c r="J657" s="202">
        <v>5.5403530617604604</v>
      </c>
      <c r="K657" s="202">
        <v>6.9341290447587675E-2</v>
      </c>
      <c r="L657" s="10">
        <f t="shared" si="99"/>
        <v>25.059740458204654</v>
      </c>
      <c r="M657" s="11">
        <f t="shared" si="100"/>
        <v>7.4516028719014735E-2</v>
      </c>
    </row>
    <row r="658" spans="1:13" x14ac:dyDescent="0.35">
      <c r="A658" s="9">
        <f t="shared" si="96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92"/>
        <v>990</v>
      </c>
      <c r="G658" s="217">
        <f t="shared" si="97"/>
        <v>1.059317613273956E-2</v>
      </c>
      <c r="H658" s="209">
        <f t="shared" si="93"/>
        <v>46.932007538489344</v>
      </c>
      <c r="I658" s="202">
        <f t="shared" si="98"/>
        <v>10.325041658467656</v>
      </c>
      <c r="J658" s="202">
        <v>16.309692331676647</v>
      </c>
      <c r="K658" s="202">
        <v>0.20412690319093604</v>
      </c>
      <c r="L658" s="10">
        <f t="shared" si="99"/>
        <v>73.770868431824582</v>
      </c>
      <c r="M658" s="11">
        <f t="shared" si="100"/>
        <v>7.4516028719014735E-2</v>
      </c>
    </row>
    <row r="659" spans="1:13" x14ac:dyDescent="0.35">
      <c r="A659" s="9">
        <f t="shared" si="96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92"/>
        <v>329.6</v>
      </c>
      <c r="G659" s="217">
        <f t="shared" si="97"/>
        <v>3.5267786397484434E-3</v>
      </c>
      <c r="H659" s="209">
        <f t="shared" si="93"/>
        <v>15.625040085541503</v>
      </c>
      <c r="I659" s="202">
        <f t="shared" si="98"/>
        <v>3.4375088188191305</v>
      </c>
      <c r="J659" s="202">
        <v>5.4299743358794172</v>
      </c>
      <c r="K659" s="202">
        <v>6.7959825547204575E-2</v>
      </c>
      <c r="L659" s="10">
        <f t="shared" si="99"/>
        <v>24.560483065787256</v>
      </c>
      <c r="M659" s="11">
        <f t="shared" si="100"/>
        <v>7.4516028719014735E-2</v>
      </c>
    </row>
    <row r="660" spans="1:13" x14ac:dyDescent="0.35">
      <c r="A660" s="9">
        <f t="shared" si="96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92"/>
        <v>564.20000000000005</v>
      </c>
      <c r="G660" s="217">
        <f t="shared" si="97"/>
        <v>6.0370403778703631E-3</v>
      </c>
      <c r="H660" s="209">
        <f t="shared" si="93"/>
        <v>26.746503690116853</v>
      </c>
      <c r="I660" s="202">
        <f t="shared" si="98"/>
        <v>5.8842308118257076</v>
      </c>
      <c r="J660" s="202">
        <v>9.2948771853858219</v>
      </c>
      <c r="K660" s="202">
        <v>0.11633171593972337</v>
      </c>
      <c r="L660" s="10">
        <f t="shared" si="99"/>
        <v>42.041943403268107</v>
      </c>
      <c r="M660" s="11">
        <f t="shared" si="100"/>
        <v>7.4516028719014721E-2</v>
      </c>
    </row>
    <row r="661" spans="1:13" x14ac:dyDescent="0.35">
      <c r="A661" s="9">
        <f t="shared" si="96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92"/>
        <v>123.2</v>
      </c>
      <c r="G661" s="217">
        <f t="shared" si="97"/>
        <v>1.318261918740923E-3</v>
      </c>
      <c r="H661" s="209">
        <f t="shared" si="93"/>
        <v>5.8404276047897845</v>
      </c>
      <c r="I661" s="202">
        <f t="shared" si="98"/>
        <v>1.2848940730537526</v>
      </c>
      <c r="J661" s="202">
        <v>2.0296506012753159</v>
      </c>
      <c r="K661" s="202">
        <v>2.5402459063760933E-2</v>
      </c>
      <c r="L661" s="10">
        <f t="shared" si="99"/>
        <v>9.1803747381826142</v>
      </c>
      <c r="M661" s="11">
        <f t="shared" si="100"/>
        <v>7.4516028719014721E-2</v>
      </c>
    </row>
    <row r="662" spans="1:13" x14ac:dyDescent="0.35">
      <c r="A662" s="9">
        <f t="shared" si="96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92"/>
        <v>325.3</v>
      </c>
      <c r="G662" s="217">
        <f t="shared" si="97"/>
        <v>3.4807678747274533E-3</v>
      </c>
      <c r="H662" s="209">
        <f t="shared" si="93"/>
        <v>15.421193992192508</v>
      </c>
      <c r="I662" s="202">
        <f t="shared" si="98"/>
        <v>3.3926626782823517</v>
      </c>
      <c r="J662" s="202">
        <v>5.359134258075164</v>
      </c>
      <c r="K662" s="202">
        <v>6.7073213745466168E-2</v>
      </c>
      <c r="L662" s="10">
        <f t="shared" si="99"/>
        <v>24.240064142295488</v>
      </c>
      <c r="M662" s="11">
        <f t="shared" si="100"/>
        <v>7.4516028719014721E-2</v>
      </c>
    </row>
    <row r="663" spans="1:13" x14ac:dyDescent="0.35">
      <c r="A663" s="9">
        <f t="shared" si="96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ref="F663:F720" si="101">C663+D663+E663</f>
        <v>314.2</v>
      </c>
      <c r="G663" s="217">
        <f t="shared" si="97"/>
        <v>3.3619958999058278E-3</v>
      </c>
      <c r="H663" s="209">
        <f t="shared" si="93"/>
        <v>14.894986634942779</v>
      </c>
      <c r="I663" s="202">
        <f t="shared" si="98"/>
        <v>3.2768970596874114</v>
      </c>
      <c r="J663" s="202">
        <v>5.1762680107200021</v>
      </c>
      <c r="K663" s="202">
        <v>6.4784518164234459E-2</v>
      </c>
      <c r="L663" s="10">
        <f t="shared" si="99"/>
        <v>23.412936223514425</v>
      </c>
      <c r="M663" s="11">
        <f t="shared" si="100"/>
        <v>7.4516028719014721E-2</v>
      </c>
    </row>
    <row r="664" spans="1:13" x14ac:dyDescent="0.35">
      <c r="A664" s="9">
        <f t="shared" si="96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101"/>
        <v>418.8</v>
      </c>
      <c r="G664" s="217">
        <f t="shared" si="97"/>
        <v>4.4812345094861891E-3</v>
      </c>
      <c r="H664" s="209">
        <f t="shared" si="93"/>
        <v>19.853661370827609</v>
      </c>
      <c r="I664" s="202">
        <f t="shared" si="98"/>
        <v>4.3678055015820743</v>
      </c>
      <c r="J664" s="202">
        <v>6.8994940894001804</v>
      </c>
      <c r="K664" s="202">
        <v>8.635186571349901E-2</v>
      </c>
      <c r="L664" s="10">
        <f t="shared" si="99"/>
        <v>31.207312827523364</v>
      </c>
      <c r="M664" s="11">
        <f t="shared" si="100"/>
        <v>7.4516028719014721E-2</v>
      </c>
    </row>
    <row r="665" spans="1:13" x14ac:dyDescent="0.35">
      <c r="A665" s="9">
        <f t="shared" si="96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si="101"/>
        <v>435.7</v>
      </c>
      <c r="G665" s="217">
        <f t="shared" si="97"/>
        <v>4.6620675161965913E-3</v>
      </c>
      <c r="H665" s="209">
        <f t="shared" ref="H665:H716" si="102">G665*$H$2</f>
        <v>20.654823923757377</v>
      </c>
      <c r="I665" s="202">
        <f t="shared" si="98"/>
        <v>4.5440612632266228</v>
      </c>
      <c r="J665" s="202">
        <v>7.1779120696075891</v>
      </c>
      <c r="K665" s="202">
        <v>8.9836456283122063E-2</v>
      </c>
      <c r="L665" s="10">
        <f t="shared" si="99"/>
        <v>32.46663371287471</v>
      </c>
      <c r="M665" s="11">
        <f t="shared" si="100"/>
        <v>7.4516028719014721E-2</v>
      </c>
    </row>
    <row r="666" spans="1:13" x14ac:dyDescent="0.35">
      <c r="A666" s="9">
        <f t="shared" si="96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101"/>
        <v>416.2</v>
      </c>
      <c r="G666" s="217">
        <f t="shared" si="97"/>
        <v>4.453414046915358E-3</v>
      </c>
      <c r="H666" s="209">
        <f t="shared" si="102"/>
        <v>19.730405593453799</v>
      </c>
      <c r="I666" s="202">
        <f t="shared" si="98"/>
        <v>4.3406892305598355</v>
      </c>
      <c r="J666" s="202">
        <v>6.856660553983656</v>
      </c>
      <c r="K666" s="202">
        <v>8.5815774856633914E-2</v>
      </c>
      <c r="L666" s="10">
        <f t="shared" si="99"/>
        <v>31.013571152853924</v>
      </c>
      <c r="M666" s="11">
        <f t="shared" si="100"/>
        <v>7.4516028719014721E-2</v>
      </c>
    </row>
    <row r="667" spans="1:13" x14ac:dyDescent="0.35">
      <c r="A667" s="9">
        <f t="shared" si="96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101"/>
        <v>4569.2</v>
      </c>
      <c r="G667" s="217">
        <f t="shared" si="97"/>
        <v>4.8891252914862217E-2</v>
      </c>
      <c r="H667" s="209">
        <f t="shared" si="102"/>
        <v>216.60780691400555</v>
      </c>
      <c r="I667" s="202">
        <f t="shared" si="98"/>
        <v>47.653717521081219</v>
      </c>
      <c r="J667" s="202">
        <v>75.274996163532251</v>
      </c>
      <c r="K667" s="202">
        <v>0.94211782430305546</v>
      </c>
      <c r="L667" s="10">
        <f t="shared" si="99"/>
        <v>340.47863842292207</v>
      </c>
      <c r="M667" s="11">
        <f t="shared" si="100"/>
        <v>7.4516028719014721E-2</v>
      </c>
    </row>
    <row r="668" spans="1:13" x14ac:dyDescent="0.35">
      <c r="A668" s="9">
        <f t="shared" si="96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101"/>
        <v>310</v>
      </c>
      <c r="G668" s="217">
        <f t="shared" si="97"/>
        <v>3.3170551526760235E-3</v>
      </c>
      <c r="H668" s="209">
        <f t="shared" si="102"/>
        <v>14.695881148415854</v>
      </c>
      <c r="I668" s="202">
        <f t="shared" si="98"/>
        <v>3.2330938526514879</v>
      </c>
      <c r="J668" s="202">
        <v>5.1070753765856161</v>
      </c>
      <c r="K668" s="202">
        <v>6.3918525241606239E-2</v>
      </c>
      <c r="L668" s="10">
        <f t="shared" si="99"/>
        <v>23.099968902894567</v>
      </c>
      <c r="M668" s="11">
        <f t="shared" si="100"/>
        <v>7.4516028719014735E-2</v>
      </c>
    </row>
    <row r="669" spans="1:13" x14ac:dyDescent="0.35">
      <c r="A669" s="9">
        <f t="shared" si="96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si="101"/>
        <v>336.4</v>
      </c>
      <c r="G669" s="217">
        <f t="shared" si="97"/>
        <v>3.5995398495490783E-3</v>
      </c>
      <c r="H669" s="209">
        <f t="shared" si="102"/>
        <v>15.947401349442236</v>
      </c>
      <c r="I669" s="202">
        <f t="shared" si="98"/>
        <v>3.508428296877292</v>
      </c>
      <c r="J669" s="202">
        <v>5.5420005054303259</v>
      </c>
      <c r="K669" s="202">
        <v>6.9361909326697863E-2</v>
      </c>
      <c r="L669" s="10">
        <f t="shared" ref="L669:L700" si="103">H669+I669+J669+K669</f>
        <v>25.067192061076554</v>
      </c>
      <c r="M669" s="11">
        <f t="shared" ref="M669:M700" si="104">L669/F669</f>
        <v>7.4516028719014735E-2</v>
      </c>
    </row>
    <row r="670" spans="1:13" x14ac:dyDescent="0.35">
      <c r="A670" s="9">
        <f t="shared" ref="A670:A723" si="105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101"/>
        <v>133.69999999999999</v>
      </c>
      <c r="G670" s="217">
        <f t="shared" ref="G670:G723" si="106">2/186912.78*F670</f>
        <v>1.4306137868154332E-3</v>
      </c>
      <c r="H670" s="209">
        <f t="shared" si="102"/>
        <v>6.3381913211070948</v>
      </c>
      <c r="I670" s="202">
        <f t="shared" si="98"/>
        <v>1.3944020906435608</v>
      </c>
      <c r="J670" s="202">
        <v>2.2026321866112801</v>
      </c>
      <c r="K670" s="202">
        <v>2.7567441370331465E-2</v>
      </c>
      <c r="L670" s="10">
        <f t="shared" si="103"/>
        <v>9.9627930397322668</v>
      </c>
      <c r="M670" s="11">
        <f t="shared" si="104"/>
        <v>7.4516028719014721E-2</v>
      </c>
    </row>
    <row r="671" spans="1:13" x14ac:dyDescent="0.35">
      <c r="A671" s="9">
        <f t="shared" si="105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101"/>
        <v>136.80000000000001</v>
      </c>
      <c r="G671" s="217">
        <f t="shared" si="106"/>
        <v>1.4637843383421938E-3</v>
      </c>
      <c r="H671" s="209">
        <f t="shared" si="102"/>
        <v>6.4851501325912544</v>
      </c>
      <c r="I671" s="202">
        <f t="shared" si="98"/>
        <v>1.4267330291700759</v>
      </c>
      <c r="J671" s="202">
        <v>2.2537029403771367</v>
      </c>
      <c r="K671" s="202">
        <v>2.8206626622747526E-2</v>
      </c>
      <c r="L671" s="10">
        <f t="shared" si="103"/>
        <v>10.193792728761213</v>
      </c>
      <c r="M671" s="11">
        <f t="shared" si="104"/>
        <v>7.4516028719014707E-2</v>
      </c>
    </row>
    <row r="672" spans="1:13" x14ac:dyDescent="0.35">
      <c r="A672" s="9">
        <f t="shared" si="105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101"/>
        <v>126.6</v>
      </c>
      <c r="G672" s="217">
        <f t="shared" si="106"/>
        <v>1.3546425236412405E-3</v>
      </c>
      <c r="H672" s="209">
        <f t="shared" si="102"/>
        <v>6.0016082367401511</v>
      </c>
      <c r="I672" s="202">
        <f t="shared" si="98"/>
        <v>1.3203538120828333</v>
      </c>
      <c r="J672" s="202">
        <v>2.0856636860507707</v>
      </c>
      <c r="K672" s="202">
        <v>2.610350095350758E-2</v>
      </c>
      <c r="L672" s="10">
        <f t="shared" si="103"/>
        <v>9.4337292358272613</v>
      </c>
      <c r="M672" s="11">
        <f t="shared" si="104"/>
        <v>7.4516028719014707E-2</v>
      </c>
    </row>
    <row r="673" spans="1:13" x14ac:dyDescent="0.35">
      <c r="A673" s="9">
        <f t="shared" si="105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101"/>
        <v>360.6</v>
      </c>
      <c r="G673" s="217">
        <f t="shared" si="106"/>
        <v>3.8584841550160457E-3</v>
      </c>
      <c r="H673" s="209">
        <f t="shared" si="102"/>
        <v>17.094628200383088</v>
      </c>
      <c r="I673" s="202">
        <f t="shared" ref="I673:I723" si="107">H673*0.22</f>
        <v>3.7608182040842792</v>
      </c>
      <c r="J673" s="202">
        <v>5.9406818735379785</v>
      </c>
      <c r="K673" s="202">
        <v>7.4351678071365196E-2</v>
      </c>
      <c r="L673" s="10">
        <f t="shared" si="103"/>
        <v>26.870479956076714</v>
      </c>
      <c r="M673" s="11">
        <f t="shared" si="104"/>
        <v>7.4516028719014735E-2</v>
      </c>
    </row>
    <row r="674" spans="1:13" x14ac:dyDescent="0.35">
      <c r="A674" s="9">
        <f t="shared" si="105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101"/>
        <v>132.1</v>
      </c>
      <c r="G674" s="217">
        <f t="shared" si="106"/>
        <v>1.4134935021564603E-3</v>
      </c>
      <c r="H674" s="209">
        <f t="shared" si="102"/>
        <v>6.262341611953981</v>
      </c>
      <c r="I674" s="202">
        <f t="shared" si="107"/>
        <v>1.3777151546298758</v>
      </c>
      <c r="J674" s="202">
        <v>2.1762730878934189</v>
      </c>
      <c r="K674" s="202">
        <v>2.7237539304568334E-2</v>
      </c>
      <c r="L674" s="10">
        <f t="shared" si="103"/>
        <v>9.8435673937818446</v>
      </c>
      <c r="M674" s="11">
        <f t="shared" si="104"/>
        <v>7.4516028719014721E-2</v>
      </c>
    </row>
    <row r="675" spans="1:13" x14ac:dyDescent="0.35">
      <c r="A675" s="9">
        <f t="shared" si="105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101"/>
        <v>381.1</v>
      </c>
      <c r="G675" s="217">
        <f t="shared" si="106"/>
        <v>4.0778378022091376E-3</v>
      </c>
      <c r="H675" s="209">
        <f t="shared" si="102"/>
        <v>18.066452598907361</v>
      </c>
      <c r="I675" s="202">
        <f t="shared" si="107"/>
        <v>3.9746195717596193</v>
      </c>
      <c r="J675" s="202">
        <v>6.2784078258605751</v>
      </c>
      <c r="K675" s="202">
        <v>7.8578548288955288E-2</v>
      </c>
      <c r="L675" s="10">
        <f t="shared" si="103"/>
        <v>28.398058544816511</v>
      </c>
      <c r="M675" s="11">
        <f t="shared" si="104"/>
        <v>7.4516028719014721E-2</v>
      </c>
    </row>
    <row r="676" spans="1:13" x14ac:dyDescent="0.35">
      <c r="A676" s="9">
        <f t="shared" si="105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101"/>
        <v>4362.6399999999994</v>
      </c>
      <c r="G676" s="217">
        <f t="shared" si="106"/>
        <v>4.6681024165388794E-2</v>
      </c>
      <c r="H676" s="209">
        <f t="shared" si="102"/>
        <v>206.8156094623385</v>
      </c>
      <c r="I676" s="202">
        <f t="shared" si="107"/>
        <v>45.499434081714469</v>
      </c>
      <c r="J676" s="202">
        <v>71.872036519056365</v>
      </c>
      <c r="K676" s="202">
        <v>0.89952746761303548</v>
      </c>
      <c r="L676" s="10">
        <f t="shared" si="103"/>
        <v>325.08660753072235</v>
      </c>
      <c r="M676" s="11">
        <f t="shared" si="104"/>
        <v>7.4516028719014721E-2</v>
      </c>
    </row>
    <row r="677" spans="1:13" x14ac:dyDescent="0.35">
      <c r="A677" s="9">
        <f t="shared" si="105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101"/>
        <v>33.4</v>
      </c>
      <c r="G677" s="217">
        <f t="shared" si="106"/>
        <v>3.5738594225606191E-4</v>
      </c>
      <c r="H677" s="209">
        <f t="shared" si="102"/>
        <v>1.5833626785712565</v>
      </c>
      <c r="I677" s="202">
        <f t="shared" si="107"/>
        <v>0.34833978928567644</v>
      </c>
      <c r="J677" s="202">
        <v>0.55024618573535355</v>
      </c>
      <c r="K677" s="202">
        <v>6.8867056228053168E-3</v>
      </c>
      <c r="L677" s="10">
        <f t="shared" si="103"/>
        <v>2.4888353592150914</v>
      </c>
      <c r="M677" s="11">
        <f t="shared" si="104"/>
        <v>7.4516028719014721E-2</v>
      </c>
    </row>
    <row r="678" spans="1:13" x14ac:dyDescent="0.35">
      <c r="A678" s="9">
        <f t="shared" si="105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101"/>
        <v>3952.23</v>
      </c>
      <c r="G678" s="217">
        <f t="shared" si="106"/>
        <v>4.2289564148583099E-2</v>
      </c>
      <c r="H678" s="209">
        <f t="shared" si="102"/>
        <v>187.35968500388253</v>
      </c>
      <c r="I678" s="202">
        <f t="shared" si="107"/>
        <v>41.219130700854159</v>
      </c>
      <c r="J678" s="202">
        <v>65.110762953557966</v>
      </c>
      <c r="K678" s="202">
        <v>0.81490552585688214</v>
      </c>
      <c r="L678" s="10">
        <f t="shared" si="103"/>
        <v>294.50448418415152</v>
      </c>
      <c r="M678" s="11">
        <f t="shared" si="104"/>
        <v>7.4516028719014707E-2</v>
      </c>
    </row>
    <row r="679" spans="1:13" x14ac:dyDescent="0.35">
      <c r="A679" s="9">
        <f t="shared" si="105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101"/>
        <v>83</v>
      </c>
      <c r="G679" s="217">
        <f t="shared" si="106"/>
        <v>8.8811476668422562E-4</v>
      </c>
      <c r="H679" s="209">
        <f t="shared" si="102"/>
        <v>3.9347036623177929</v>
      </c>
      <c r="I679" s="202">
        <f t="shared" si="107"/>
        <v>0.86563480570991447</v>
      </c>
      <c r="J679" s="202">
        <v>1.367378245989052</v>
      </c>
      <c r="K679" s="202">
        <v>1.7113669661462313E-2</v>
      </c>
      <c r="L679" s="10">
        <f t="shared" si="103"/>
        <v>6.1848303836782215</v>
      </c>
      <c r="M679" s="11">
        <f t="shared" si="104"/>
        <v>7.4516028719014721E-2</v>
      </c>
    </row>
    <row r="680" spans="1:13" x14ac:dyDescent="0.35">
      <c r="A680" s="9">
        <f t="shared" si="105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101"/>
        <v>120.4</v>
      </c>
      <c r="G680" s="217">
        <f t="shared" si="106"/>
        <v>1.2883014205877202E-3</v>
      </c>
      <c r="H680" s="209">
        <f t="shared" si="102"/>
        <v>5.7076906137718355</v>
      </c>
      <c r="I680" s="202">
        <f t="shared" si="107"/>
        <v>1.2556919350298039</v>
      </c>
      <c r="J680" s="202">
        <v>1.9835221785190587</v>
      </c>
      <c r="K680" s="202">
        <v>2.4825130448675455E-2</v>
      </c>
      <c r="L680" s="10">
        <f t="shared" si="103"/>
        <v>8.9717298577693736</v>
      </c>
      <c r="M680" s="11">
        <f t="shared" si="104"/>
        <v>7.4516028719014721E-2</v>
      </c>
    </row>
    <row r="681" spans="1:13" x14ac:dyDescent="0.35">
      <c r="A681" s="9">
        <f t="shared" si="105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101"/>
        <v>128.19999999999999</v>
      </c>
      <c r="G681" s="217">
        <f t="shared" si="106"/>
        <v>1.3717628083002135E-3</v>
      </c>
      <c r="H681" s="209">
        <f t="shared" si="102"/>
        <v>6.0774579458932658</v>
      </c>
      <c r="I681" s="202">
        <f t="shared" si="107"/>
        <v>1.3370407480965185</v>
      </c>
      <c r="J681" s="202">
        <v>2.1120227847686319</v>
      </c>
      <c r="K681" s="202">
        <v>2.6433403019270708E-2</v>
      </c>
      <c r="L681" s="10">
        <f t="shared" si="103"/>
        <v>9.552954881777687</v>
      </c>
      <c r="M681" s="11">
        <f t="shared" si="104"/>
        <v>7.4516028719014721E-2</v>
      </c>
    </row>
    <row r="682" spans="1:13" x14ac:dyDescent="0.35">
      <c r="A682" s="9">
        <f t="shared" si="105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101"/>
        <v>121.8</v>
      </c>
      <c r="G682" s="217">
        <f t="shared" si="106"/>
        <v>1.3032816696643215E-3</v>
      </c>
      <c r="H682" s="209">
        <f t="shared" si="102"/>
        <v>5.7740591092808096</v>
      </c>
      <c r="I682" s="202">
        <f t="shared" si="107"/>
        <v>1.2702930040417781</v>
      </c>
      <c r="J682" s="202">
        <v>2.006586389897187</v>
      </c>
      <c r="K682" s="202">
        <v>2.5113794756218194E-2</v>
      </c>
      <c r="L682" s="10">
        <f t="shared" si="103"/>
        <v>9.076052297975993</v>
      </c>
      <c r="M682" s="11">
        <f t="shared" si="104"/>
        <v>7.4516028719014721E-2</v>
      </c>
    </row>
    <row r="683" spans="1:13" x14ac:dyDescent="0.35">
      <c r="A683" s="9">
        <f t="shared" si="105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101"/>
        <v>96.5</v>
      </c>
      <c r="G683" s="217">
        <f t="shared" si="106"/>
        <v>1.0325671684943106E-3</v>
      </c>
      <c r="H683" s="209">
        <f t="shared" si="102"/>
        <v>4.5746855832971933</v>
      </c>
      <c r="I683" s="202">
        <f t="shared" si="107"/>
        <v>1.0064308283253824</v>
      </c>
      <c r="J683" s="202">
        <v>1.5897831414210062</v>
      </c>
      <c r="K683" s="202">
        <v>1.9897218341338715E-2</v>
      </c>
      <c r="L683" s="10">
        <f t="shared" si="103"/>
        <v>7.190796771384921</v>
      </c>
      <c r="M683" s="11">
        <f t="shared" si="104"/>
        <v>7.4516028719014721E-2</v>
      </c>
    </row>
    <row r="684" spans="1:13" x14ac:dyDescent="0.35">
      <c r="A684" s="9">
        <f t="shared" si="105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101"/>
        <v>433.8</v>
      </c>
      <c r="G684" s="217">
        <f t="shared" si="106"/>
        <v>4.6417371781640616E-3</v>
      </c>
      <c r="H684" s="209">
        <f t="shared" si="102"/>
        <v>20.564752394138058</v>
      </c>
      <c r="I684" s="202">
        <f t="shared" si="107"/>
        <v>4.5242455267103727</v>
      </c>
      <c r="J684" s="202">
        <v>7.1466106398801292</v>
      </c>
      <c r="K684" s="202">
        <v>8.9444697580028348E-2</v>
      </c>
      <c r="L684" s="10">
        <f t="shared" si="103"/>
        <v>32.325053258308586</v>
      </c>
      <c r="M684" s="11">
        <f t="shared" si="104"/>
        <v>7.4516028719014721E-2</v>
      </c>
    </row>
    <row r="685" spans="1:13" x14ac:dyDescent="0.35">
      <c r="A685" s="9">
        <f t="shared" si="105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101"/>
        <v>233.7</v>
      </c>
      <c r="G685" s="217">
        <f t="shared" si="106"/>
        <v>2.5006315780012472E-3</v>
      </c>
      <c r="H685" s="209">
        <f t="shared" si="102"/>
        <v>11.078798143176725</v>
      </c>
      <c r="I685" s="202">
        <f t="shared" si="107"/>
        <v>2.4373355914988792</v>
      </c>
      <c r="J685" s="202">
        <v>3.8500758564776079</v>
      </c>
      <c r="K685" s="202">
        <v>4.8186320480527019E-2</v>
      </c>
      <c r="L685" s="10">
        <f t="shared" si="103"/>
        <v>17.41439591163374</v>
      </c>
      <c r="M685" s="11">
        <f t="shared" si="104"/>
        <v>7.4516028719014721E-2</v>
      </c>
    </row>
    <row r="686" spans="1:13" x14ac:dyDescent="0.35">
      <c r="A686" s="9">
        <f t="shared" si="105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101"/>
        <v>1511.8</v>
      </c>
      <c r="G686" s="217">
        <f t="shared" si="106"/>
        <v>1.6176528967147136E-2</v>
      </c>
      <c r="H686" s="209">
        <f t="shared" si="102"/>
        <v>71.668493936048662</v>
      </c>
      <c r="I686" s="202">
        <f t="shared" si="107"/>
        <v>15.767068665930706</v>
      </c>
      <c r="J686" s="202">
        <v>24.906053401039141</v>
      </c>
      <c r="K686" s="202">
        <v>0.31171621438793645</v>
      </c>
      <c r="L686" s="10">
        <f t="shared" si="103"/>
        <v>112.65333221740646</v>
      </c>
      <c r="M686" s="11">
        <f t="shared" si="104"/>
        <v>7.4516028719014721E-2</v>
      </c>
    </row>
    <row r="687" spans="1:13" x14ac:dyDescent="0.35">
      <c r="A687" s="9">
        <f t="shared" si="105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101"/>
        <v>63.2</v>
      </c>
      <c r="G687" s="217">
        <f t="shared" si="106"/>
        <v>6.7625124402943446E-4</v>
      </c>
      <c r="H687" s="209">
        <f t="shared" si="102"/>
        <v>2.9960635115480061</v>
      </c>
      <c r="I687" s="202">
        <f t="shared" si="107"/>
        <v>0.65913397254056139</v>
      </c>
      <c r="J687" s="202">
        <v>1.0411843993555192</v>
      </c>
      <c r="K687" s="202">
        <v>1.3031131597643594E-2</v>
      </c>
      <c r="L687" s="10">
        <f t="shared" si="103"/>
        <v>4.7094130150417302</v>
      </c>
      <c r="M687" s="11">
        <f t="shared" si="104"/>
        <v>7.4516028719014721E-2</v>
      </c>
    </row>
    <row r="688" spans="1:13" x14ac:dyDescent="0.35">
      <c r="A688" s="9">
        <f t="shared" si="105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101"/>
        <v>1307.8</v>
      </c>
      <c r="G688" s="217">
        <f t="shared" si="106"/>
        <v>1.3993692673128076E-2</v>
      </c>
      <c r="H688" s="209">
        <f t="shared" si="102"/>
        <v>61.997656019026621</v>
      </c>
      <c r="I688" s="202">
        <f t="shared" si="107"/>
        <v>13.639484324185856</v>
      </c>
      <c r="J688" s="202">
        <v>21.545268314511834</v>
      </c>
      <c r="K688" s="202">
        <v>0.26965370100313751</v>
      </c>
      <c r="L688" s="10">
        <f t="shared" si="103"/>
        <v>97.452062358727446</v>
      </c>
      <c r="M688" s="11">
        <f t="shared" si="104"/>
        <v>7.4516028719014721E-2</v>
      </c>
    </row>
    <row r="689" spans="1:13" x14ac:dyDescent="0.35">
      <c r="A689" s="9">
        <f t="shared" si="105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101"/>
        <v>122</v>
      </c>
      <c r="G689" s="217">
        <f t="shared" si="106"/>
        <v>1.3054217052466933E-3</v>
      </c>
      <c r="H689" s="209">
        <f t="shared" si="102"/>
        <v>5.7835403229249494</v>
      </c>
      <c r="I689" s="202">
        <f t="shared" si="107"/>
        <v>1.2723788710434889</v>
      </c>
      <c r="J689" s="202">
        <v>2.0098812772369197</v>
      </c>
      <c r="K689" s="202">
        <v>2.5155032514438586E-2</v>
      </c>
      <c r="L689" s="10">
        <f t="shared" si="103"/>
        <v>9.0909555037197958</v>
      </c>
      <c r="M689" s="11">
        <f t="shared" si="104"/>
        <v>7.4516028719014721E-2</v>
      </c>
    </row>
    <row r="690" spans="1:13" x14ac:dyDescent="0.35">
      <c r="A690" s="9">
        <f t="shared" si="105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101"/>
        <v>305.10000000000002</v>
      </c>
      <c r="G690" s="217">
        <f t="shared" si="106"/>
        <v>3.2646242809079191E-3</v>
      </c>
      <c r="H690" s="209">
        <f t="shared" si="102"/>
        <v>14.463591414134443</v>
      </c>
      <c r="I690" s="202">
        <f t="shared" si="107"/>
        <v>3.1819901111095774</v>
      </c>
      <c r="J690" s="202">
        <v>5.0263506367621664</v>
      </c>
      <c r="K690" s="202">
        <v>6.2908200165206651E-2</v>
      </c>
      <c r="L690" s="10">
        <f t="shared" si="103"/>
        <v>22.734840362171393</v>
      </c>
      <c r="M690" s="11">
        <f t="shared" si="104"/>
        <v>7.4516028719014721E-2</v>
      </c>
    </row>
    <row r="691" spans="1:13" x14ac:dyDescent="0.35">
      <c r="A691" s="9">
        <f t="shared" si="105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101"/>
        <v>390.7</v>
      </c>
      <c r="G691" s="217">
        <f t="shared" si="106"/>
        <v>4.1805595101629756E-3</v>
      </c>
      <c r="H691" s="209">
        <f t="shared" si="102"/>
        <v>18.521550853826046</v>
      </c>
      <c r="I691" s="202">
        <f t="shared" si="107"/>
        <v>4.0747411878417301</v>
      </c>
      <c r="J691" s="202">
        <v>6.4365624181677425</v>
      </c>
      <c r="K691" s="202">
        <v>8.0557960683534061E-2</v>
      </c>
      <c r="L691" s="10">
        <f t="shared" si="103"/>
        <v>29.113412420519055</v>
      </c>
      <c r="M691" s="11">
        <f t="shared" si="104"/>
        <v>7.4516028719014735E-2</v>
      </c>
    </row>
    <row r="692" spans="1:13" x14ac:dyDescent="0.35">
      <c r="A692" s="9">
        <f t="shared" si="105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101"/>
        <v>306.89999999999998</v>
      </c>
      <c r="G692" s="217">
        <f t="shared" si="106"/>
        <v>3.2838846011492631E-3</v>
      </c>
      <c r="H692" s="209">
        <f t="shared" si="102"/>
        <v>14.548922336931694</v>
      </c>
      <c r="I692" s="202">
        <f t="shared" si="107"/>
        <v>3.2007629141249727</v>
      </c>
      <c r="J692" s="202">
        <v>5.0560046228197599</v>
      </c>
      <c r="K692" s="202">
        <v>6.3279339989190164E-2</v>
      </c>
      <c r="L692" s="10">
        <f t="shared" si="103"/>
        <v>22.868969213865618</v>
      </c>
      <c r="M692" s="11">
        <f t="shared" si="104"/>
        <v>7.4516028719014735E-2</v>
      </c>
    </row>
    <row r="693" spans="1:13" x14ac:dyDescent="0.35">
      <c r="A693" s="9">
        <f t="shared" si="105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101"/>
        <v>6304.0500000000011</v>
      </c>
      <c r="G693" s="217">
        <f t="shared" si="106"/>
        <v>6.7454456565249329E-2</v>
      </c>
      <c r="H693" s="209">
        <f t="shared" si="102"/>
        <v>298.85022436668061</v>
      </c>
      <c r="I693" s="202">
        <f t="shared" si="107"/>
        <v>65.747049360669735</v>
      </c>
      <c r="J693" s="202">
        <v>103.85567267020826</v>
      </c>
      <c r="K693" s="202">
        <v>1.2998244485462833</v>
      </c>
      <c r="L693" s="10">
        <f t="shared" si="103"/>
        <v>469.75277084610491</v>
      </c>
      <c r="M693" s="11">
        <f t="shared" si="104"/>
        <v>7.4516028719014735E-2</v>
      </c>
    </row>
    <row r="694" spans="1:13" x14ac:dyDescent="0.35">
      <c r="A694" s="9">
        <f t="shared" si="105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101"/>
        <v>125.9</v>
      </c>
      <c r="G694" s="217">
        <f t="shared" si="106"/>
        <v>1.34715239910294E-3</v>
      </c>
      <c r="H694" s="209">
        <f t="shared" si="102"/>
        <v>5.9684239889856654</v>
      </c>
      <c r="I694" s="202">
        <f t="shared" si="107"/>
        <v>1.3130532775768464</v>
      </c>
      <c r="J694" s="202">
        <v>2.0741315803617066</v>
      </c>
      <c r="K694" s="202">
        <v>2.5959168799736216E-2</v>
      </c>
      <c r="L694" s="10">
        <f t="shared" si="103"/>
        <v>9.3815680157239534</v>
      </c>
      <c r="M694" s="69">
        <f t="shared" si="104"/>
        <v>7.4516028719014721E-2</v>
      </c>
    </row>
    <row r="695" spans="1:13" x14ac:dyDescent="0.35">
      <c r="A695" s="9">
        <f t="shared" si="105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101"/>
        <v>144.75</v>
      </c>
      <c r="G695" s="217">
        <f t="shared" si="106"/>
        <v>1.5488507527414658E-3</v>
      </c>
      <c r="H695" s="209">
        <f t="shared" si="102"/>
        <v>6.8620283749457895</v>
      </c>
      <c r="I695" s="202">
        <f t="shared" si="107"/>
        <v>1.5096462424880737</v>
      </c>
      <c r="J695" s="202">
        <v>2.3846747121315093</v>
      </c>
      <c r="K695" s="202">
        <v>2.984582751200807E-2</v>
      </c>
      <c r="L695" s="10">
        <f t="shared" si="103"/>
        <v>10.78619515707738</v>
      </c>
      <c r="M695" s="69">
        <f t="shared" si="104"/>
        <v>7.4516028719014707E-2</v>
      </c>
    </row>
    <row r="696" spans="1:13" x14ac:dyDescent="0.35">
      <c r="A696" s="9">
        <f t="shared" si="105"/>
        <v>92</v>
      </c>
      <c r="B696" s="14" t="s">
        <v>284</v>
      </c>
      <c r="C696" s="8">
        <v>122.4</v>
      </c>
      <c r="D696" s="8">
        <v>130.1</v>
      </c>
      <c r="E696" s="8">
        <v>0</v>
      </c>
      <c r="F696" s="8">
        <f t="shared" si="101"/>
        <v>252.5</v>
      </c>
      <c r="G696" s="217">
        <f t="shared" si="106"/>
        <v>2.7017949227441805E-3</v>
      </c>
      <c r="H696" s="209">
        <f t="shared" si="102"/>
        <v>11.970032225725816</v>
      </c>
      <c r="I696" s="202">
        <f t="shared" si="107"/>
        <v>2.6334070896596797</v>
      </c>
      <c r="J696" s="202">
        <v>4.1597952664124778</v>
      </c>
      <c r="K696" s="202">
        <v>0.30515104617296884</v>
      </c>
      <c r="L696" s="10">
        <f t="shared" si="103"/>
        <v>19.068385627970944</v>
      </c>
      <c r="M696" s="69">
        <f t="shared" si="104"/>
        <v>7.5518358922657208E-2</v>
      </c>
    </row>
    <row r="697" spans="1:13" x14ac:dyDescent="0.35">
      <c r="A697" s="9">
        <f t="shared" si="105"/>
        <v>93</v>
      </c>
      <c r="B697" s="14" t="s">
        <v>285</v>
      </c>
      <c r="C697" s="8">
        <v>250.2</v>
      </c>
      <c r="D697" s="8">
        <v>0</v>
      </c>
      <c r="E697" s="8">
        <v>0</v>
      </c>
      <c r="F697" s="8">
        <f t="shared" si="101"/>
        <v>250.2</v>
      </c>
      <c r="G697" s="217">
        <f t="shared" si="106"/>
        <v>2.6771845135469068E-3</v>
      </c>
      <c r="H697" s="209">
        <f t="shared" si="102"/>
        <v>11.860998268818214</v>
      </c>
      <c r="I697" s="202">
        <f t="shared" si="107"/>
        <v>2.6094196191400072</v>
      </c>
      <c r="J697" s="202">
        <v>4.1219040620055516</v>
      </c>
      <c r="K697" s="202">
        <v>0.52340957662381316</v>
      </c>
      <c r="L697" s="10">
        <f t="shared" si="103"/>
        <v>19.115731526587588</v>
      </c>
      <c r="M697" s="69">
        <f t="shared" si="104"/>
        <v>7.6401804662620254E-2</v>
      </c>
    </row>
    <row r="698" spans="1:13" x14ac:dyDescent="0.35">
      <c r="A698" s="9">
        <f t="shared" si="105"/>
        <v>94</v>
      </c>
      <c r="B698" s="14" t="s">
        <v>286</v>
      </c>
      <c r="C698" s="8">
        <v>327.2</v>
      </c>
      <c r="D698" s="8">
        <v>32.299999999999997</v>
      </c>
      <c r="E698" s="8">
        <v>188.7</v>
      </c>
      <c r="F698" s="8">
        <f t="shared" si="101"/>
        <v>548.20000000000005</v>
      </c>
      <c r="G698" s="217">
        <f t="shared" si="106"/>
        <v>5.8658375312806328E-3</v>
      </c>
      <c r="H698" s="209">
        <f t="shared" si="102"/>
        <v>25.988006598585713</v>
      </c>
      <c r="I698" s="202">
        <f t="shared" si="107"/>
        <v>5.7173614516888565</v>
      </c>
      <c r="J698" s="202">
        <v>9.0312861982072103</v>
      </c>
      <c r="K698" s="202">
        <v>0.66251011291889728</v>
      </c>
      <c r="L698" s="10">
        <f t="shared" si="103"/>
        <v>41.399164361400672</v>
      </c>
      <c r="M698" s="69">
        <f t="shared" si="104"/>
        <v>7.5518358922657181E-2</v>
      </c>
    </row>
    <row r="699" spans="1:13" x14ac:dyDescent="0.35">
      <c r="A699" s="9">
        <f t="shared" si="105"/>
        <v>95</v>
      </c>
      <c r="B699" s="14" t="s">
        <v>287</v>
      </c>
      <c r="C699" s="8">
        <v>103.4</v>
      </c>
      <c r="D699" s="8">
        <v>0</v>
      </c>
      <c r="E699" s="8">
        <v>91</v>
      </c>
      <c r="F699" s="8">
        <f t="shared" si="101"/>
        <v>194.4</v>
      </c>
      <c r="G699" s="217">
        <f t="shared" si="106"/>
        <v>2.0801145860652225E-3</v>
      </c>
      <c r="H699" s="209">
        <f t="shared" si="102"/>
        <v>9.2157396621033616</v>
      </c>
      <c r="I699" s="202">
        <f t="shared" si="107"/>
        <v>2.0274627256627396</v>
      </c>
      <c r="J699" s="202">
        <v>3.2026304942201413</v>
      </c>
      <c r="K699" s="202">
        <v>0.23493609257831741</v>
      </c>
      <c r="L699" s="10">
        <f t="shared" si="103"/>
        <v>14.680768974564559</v>
      </c>
      <c r="M699" s="69">
        <f t="shared" si="104"/>
        <v>7.5518358922657194E-2</v>
      </c>
    </row>
    <row r="700" spans="1:13" x14ac:dyDescent="0.35">
      <c r="A700" s="9">
        <f t="shared" si="105"/>
        <v>96</v>
      </c>
      <c r="B700" s="14" t="s">
        <v>288</v>
      </c>
      <c r="C700" s="8">
        <v>208.6</v>
      </c>
      <c r="D700" s="8">
        <v>0</v>
      </c>
      <c r="E700" s="8">
        <v>50.5</v>
      </c>
      <c r="F700" s="8">
        <f t="shared" si="101"/>
        <v>259.10000000000002</v>
      </c>
      <c r="G700" s="217">
        <f t="shared" si="106"/>
        <v>2.7724160969624444E-3</v>
      </c>
      <c r="H700" s="209">
        <f t="shared" si="102"/>
        <v>12.282912275982412</v>
      </c>
      <c r="I700" s="202">
        <f t="shared" si="107"/>
        <v>2.7022407007161307</v>
      </c>
      <c r="J700" s="202">
        <v>4.2685265486236554</v>
      </c>
      <c r="K700" s="202">
        <v>0.31312727153828213</v>
      </c>
      <c r="L700" s="10">
        <f t="shared" si="103"/>
        <v>19.56680679686048</v>
      </c>
      <c r="M700" s="69">
        <f t="shared" si="104"/>
        <v>7.5518358922657194E-2</v>
      </c>
    </row>
    <row r="701" spans="1:13" x14ac:dyDescent="0.35">
      <c r="A701" s="9">
        <f t="shared" si="105"/>
        <v>97</v>
      </c>
      <c r="B701" s="14" t="s">
        <v>289</v>
      </c>
      <c r="C701" s="8">
        <v>71.2</v>
      </c>
      <c r="D701" s="8">
        <v>38.9</v>
      </c>
      <c r="E701" s="8">
        <v>0</v>
      </c>
      <c r="F701" s="8">
        <f t="shared" si="101"/>
        <v>110.1</v>
      </c>
      <c r="G701" s="217">
        <f t="shared" si="106"/>
        <v>1.1780895880955811E-3</v>
      </c>
      <c r="H701" s="209">
        <f t="shared" si="102"/>
        <v>5.2194081110986623</v>
      </c>
      <c r="I701" s="202">
        <f t="shared" si="107"/>
        <v>1.1482697844417058</v>
      </c>
      <c r="J701" s="202">
        <v>1.8138354805228267</v>
      </c>
      <c r="K701" s="202">
        <v>0.13305794132136184</v>
      </c>
      <c r="L701" s="10">
        <f t="shared" ref="L701:L723" si="108">H701+I701+J701+K701</f>
        <v>8.314571317384555</v>
      </c>
      <c r="M701" s="69">
        <f t="shared" ref="M701:M724" si="109">L701/F701</f>
        <v>7.5518358922657181E-2</v>
      </c>
    </row>
    <row r="702" spans="1:13" x14ac:dyDescent="0.35">
      <c r="A702" s="9">
        <f t="shared" si="105"/>
        <v>98</v>
      </c>
      <c r="B702" s="14" t="s">
        <v>290</v>
      </c>
      <c r="C702" s="8">
        <v>158.30000000000001</v>
      </c>
      <c r="D702" s="8">
        <v>0</v>
      </c>
      <c r="E702" s="8">
        <v>0</v>
      </c>
      <c r="F702" s="8">
        <f t="shared" si="101"/>
        <v>158.30000000000001</v>
      </c>
      <c r="G702" s="217">
        <f t="shared" si="106"/>
        <v>1.6938381634471439E-3</v>
      </c>
      <c r="H702" s="209">
        <f t="shared" si="102"/>
        <v>7.5043805993362254</v>
      </c>
      <c r="I702" s="202">
        <f t="shared" si="107"/>
        <v>1.6509637318539696</v>
      </c>
      <c r="J702" s="202">
        <v>2.6079033293983969</v>
      </c>
      <c r="K702" s="202">
        <v>0.19130855686804349</v>
      </c>
      <c r="L702" s="10">
        <f t="shared" si="108"/>
        <v>11.954556217456634</v>
      </c>
      <c r="M702" s="69">
        <f t="shared" si="109"/>
        <v>7.5518358922657194E-2</v>
      </c>
    </row>
    <row r="703" spans="1:13" x14ac:dyDescent="0.35">
      <c r="A703" s="9">
        <f t="shared" si="105"/>
        <v>99</v>
      </c>
      <c r="B703" s="14" t="s">
        <v>291</v>
      </c>
      <c r="C703" s="8">
        <v>88.6</v>
      </c>
      <c r="D703" s="8">
        <v>0</v>
      </c>
      <c r="E703" s="8">
        <v>0</v>
      </c>
      <c r="F703" s="8">
        <f t="shared" si="101"/>
        <v>88.6</v>
      </c>
      <c r="G703" s="217">
        <f>0/186912.78*F703</f>
        <v>0</v>
      </c>
      <c r="H703" s="209">
        <f t="shared" si="102"/>
        <v>0</v>
      </c>
      <c r="I703" s="202">
        <f t="shared" si="107"/>
        <v>0</v>
      </c>
      <c r="J703" s="202">
        <v>0</v>
      </c>
      <c r="K703" s="202">
        <v>0</v>
      </c>
      <c r="L703" s="10">
        <f t="shared" si="108"/>
        <v>0</v>
      </c>
      <c r="M703" s="69">
        <f t="shared" si="109"/>
        <v>0</v>
      </c>
    </row>
    <row r="704" spans="1:13" x14ac:dyDescent="0.35">
      <c r="A704" s="9">
        <f t="shared" si="105"/>
        <v>100</v>
      </c>
      <c r="B704" s="14" t="s">
        <v>292</v>
      </c>
      <c r="C704" s="8">
        <v>102.5</v>
      </c>
      <c r="D704" s="8">
        <v>0</v>
      </c>
      <c r="E704" s="8">
        <v>0</v>
      </c>
      <c r="F704" s="8">
        <f t="shared" si="101"/>
        <v>102.5</v>
      </c>
      <c r="G704" s="217">
        <f t="shared" si="106"/>
        <v>1.0967682359654593E-3</v>
      </c>
      <c r="H704" s="209">
        <f t="shared" si="102"/>
        <v>4.8591219926213709</v>
      </c>
      <c r="I704" s="202">
        <f t="shared" si="107"/>
        <v>1.0690068383767015</v>
      </c>
      <c r="J704" s="202">
        <v>1.6886297616129857</v>
      </c>
      <c r="K704" s="202">
        <v>1.8753376050489365E-2</v>
      </c>
      <c r="L704" s="10">
        <f t="shared" si="108"/>
        <v>7.6355119686615476</v>
      </c>
      <c r="M704" s="69">
        <f t="shared" si="109"/>
        <v>7.4492799694258996E-2</v>
      </c>
    </row>
    <row r="705" spans="1:13" x14ac:dyDescent="0.35">
      <c r="A705" s="9">
        <f t="shared" si="105"/>
        <v>101</v>
      </c>
      <c r="B705" s="14" t="s">
        <v>294</v>
      </c>
      <c r="C705" s="8">
        <v>74.400000000000006</v>
      </c>
      <c r="D705" s="8">
        <v>0</v>
      </c>
      <c r="E705" s="8">
        <v>0</v>
      </c>
      <c r="F705" s="8">
        <f t="shared" si="101"/>
        <v>74.400000000000006</v>
      </c>
      <c r="G705" s="217">
        <f t="shared" si="106"/>
        <v>7.9609323664224573E-4</v>
      </c>
      <c r="H705" s="209">
        <f t="shared" si="102"/>
        <v>3.5270114756198052</v>
      </c>
      <c r="I705" s="202">
        <f t="shared" si="107"/>
        <v>0.77594252463635716</v>
      </c>
      <c r="J705" s="202">
        <v>1.2256980903805481</v>
      </c>
      <c r="K705" s="202">
        <v>1.3612206616160086E-2</v>
      </c>
      <c r="L705" s="10">
        <f t="shared" si="108"/>
        <v>5.5422642972528706</v>
      </c>
      <c r="M705" s="69">
        <f t="shared" si="109"/>
        <v>7.449279969425901E-2</v>
      </c>
    </row>
    <row r="706" spans="1:13" x14ac:dyDescent="0.35">
      <c r="A706" s="9">
        <f t="shared" si="105"/>
        <v>102</v>
      </c>
      <c r="B706" s="14" t="s">
        <v>295</v>
      </c>
      <c r="C706" s="8">
        <v>66.400000000000006</v>
      </c>
      <c r="D706" s="8">
        <v>0</v>
      </c>
      <c r="E706" s="8">
        <v>0</v>
      </c>
      <c r="F706" s="8">
        <f t="shared" si="101"/>
        <v>66.400000000000006</v>
      </c>
      <c r="G706" s="217">
        <f t="shared" si="106"/>
        <v>7.104918133473806E-4</v>
      </c>
      <c r="H706" s="209">
        <f t="shared" si="102"/>
        <v>3.1477629298542347</v>
      </c>
      <c r="I706" s="202">
        <f t="shared" si="107"/>
        <v>0.69250784456793169</v>
      </c>
      <c r="J706" s="202">
        <v>1.0939025967912417</v>
      </c>
      <c r="K706" s="202">
        <v>1.2148528485390185E-2</v>
      </c>
      <c r="L706" s="10">
        <f t="shared" si="108"/>
        <v>4.9463218996987983</v>
      </c>
      <c r="M706" s="69">
        <f t="shared" si="109"/>
        <v>7.449279969425901E-2</v>
      </c>
    </row>
    <row r="707" spans="1:13" x14ac:dyDescent="0.35">
      <c r="A707" s="9">
        <f t="shared" si="105"/>
        <v>103</v>
      </c>
      <c r="B707" s="14" t="s">
        <v>296</v>
      </c>
      <c r="C707" s="8">
        <v>292.8</v>
      </c>
      <c r="D707" s="8">
        <v>0</v>
      </c>
      <c r="E707" s="8">
        <v>0</v>
      </c>
      <c r="F707" s="8">
        <f t="shared" si="101"/>
        <v>292.8</v>
      </c>
      <c r="G707" s="217">
        <f t="shared" si="106"/>
        <v>3.1330120925920635E-3</v>
      </c>
      <c r="H707" s="209">
        <f t="shared" si="102"/>
        <v>13.880496775019877</v>
      </c>
      <c r="I707" s="202">
        <f t="shared" si="107"/>
        <v>3.053709290504373</v>
      </c>
      <c r="J707" s="202">
        <v>4.8237150653686083</v>
      </c>
      <c r="K707" s="202">
        <v>5.3570619586178404E-2</v>
      </c>
      <c r="L707" s="10">
        <f t="shared" si="108"/>
        <v>21.811491750479039</v>
      </c>
      <c r="M707" s="69">
        <f t="shared" si="109"/>
        <v>7.449279969425901E-2</v>
      </c>
    </row>
    <row r="708" spans="1:13" x14ac:dyDescent="0.35">
      <c r="A708" s="9">
        <f t="shared" si="105"/>
        <v>104</v>
      </c>
      <c r="B708" s="14" t="s">
        <v>297</v>
      </c>
      <c r="C708" s="8">
        <v>80.5</v>
      </c>
      <c r="D708" s="8">
        <v>0</v>
      </c>
      <c r="E708" s="8">
        <v>0</v>
      </c>
      <c r="F708" s="8">
        <f t="shared" si="101"/>
        <v>80.5</v>
      </c>
      <c r="G708" s="217">
        <f t="shared" si="106"/>
        <v>8.6136432190458035E-4</v>
      </c>
      <c r="H708" s="209">
        <f t="shared" si="102"/>
        <v>3.8161884917660522</v>
      </c>
      <c r="I708" s="202">
        <f t="shared" si="107"/>
        <v>0.8395614681885315</v>
      </c>
      <c r="J708" s="202">
        <v>1.3261921542423938</v>
      </c>
      <c r="K708" s="202">
        <v>1.4728261190872135E-2</v>
      </c>
      <c r="L708" s="10">
        <f t="shared" si="108"/>
        <v>5.9966703753878496</v>
      </c>
      <c r="M708" s="69">
        <f t="shared" si="109"/>
        <v>7.4492799694258996E-2</v>
      </c>
    </row>
    <row r="709" spans="1:13" x14ac:dyDescent="0.35">
      <c r="A709" s="9">
        <f t="shared" si="105"/>
        <v>105</v>
      </c>
      <c r="B709" s="14" t="s">
        <v>298</v>
      </c>
      <c r="C709" s="8">
        <v>4108.8</v>
      </c>
      <c r="D709" s="8">
        <v>0</v>
      </c>
      <c r="E709" s="8">
        <v>118</v>
      </c>
      <c r="F709" s="8">
        <f t="shared" si="101"/>
        <v>4226.8</v>
      </c>
      <c r="G709" s="217">
        <f t="shared" si="106"/>
        <v>4.5227511997841988E-2</v>
      </c>
      <c r="H709" s="209">
        <f t="shared" si="102"/>
        <v>200.37596915523912</v>
      </c>
      <c r="I709" s="202">
        <f t="shared" si="107"/>
        <v>44.082713214152605</v>
      </c>
      <c r="J709" s="202">
        <v>69.63414903790995</v>
      </c>
      <c r="K709" s="202">
        <v>0.77333434039227755</v>
      </c>
      <c r="L709" s="10">
        <f t="shared" si="108"/>
        <v>314.86616574769397</v>
      </c>
      <c r="M709" s="69">
        <f t="shared" si="109"/>
        <v>7.449279969425901E-2</v>
      </c>
    </row>
    <row r="710" spans="1:13" x14ac:dyDescent="0.35">
      <c r="A710" s="9">
        <f t="shared" si="105"/>
        <v>106</v>
      </c>
      <c r="B710" s="14" t="s">
        <v>301</v>
      </c>
      <c r="C710" s="8">
        <v>4420.8999999999996</v>
      </c>
      <c r="D710" s="8">
        <v>0</v>
      </c>
      <c r="E710" s="8">
        <v>0</v>
      </c>
      <c r="F710" s="8">
        <f t="shared" si="101"/>
        <v>4420.8999999999996</v>
      </c>
      <c r="G710" s="217">
        <f t="shared" si="106"/>
        <v>4.7304416530533647E-2</v>
      </c>
      <c r="H710" s="209">
        <f t="shared" si="102"/>
        <v>209.57748699687625</v>
      </c>
      <c r="I710" s="202">
        <f t="shared" si="107"/>
        <v>46.107047139312776</v>
      </c>
      <c r="J710" s="202">
        <v>72.831837201120479</v>
      </c>
      <c r="K710" s="202">
        <v>0.80884683104008215</v>
      </c>
      <c r="L710" s="10">
        <f t="shared" si="108"/>
        <v>329.32521816834958</v>
      </c>
      <c r="M710" s="69">
        <f t="shared" si="109"/>
        <v>7.4492799694258996E-2</v>
      </c>
    </row>
    <row r="711" spans="1:13" x14ac:dyDescent="0.35">
      <c r="A711" s="9">
        <f t="shared" si="105"/>
        <v>107</v>
      </c>
      <c r="B711" s="14" t="s">
        <v>302</v>
      </c>
      <c r="C711" s="8">
        <v>6184.2</v>
      </c>
      <c r="D711" s="8">
        <v>208.9</v>
      </c>
      <c r="E711" s="8">
        <v>36.6</v>
      </c>
      <c r="F711" s="8">
        <f t="shared" si="101"/>
        <v>6429.7</v>
      </c>
      <c r="G711" s="217">
        <f t="shared" si="106"/>
        <v>6.8798933919874281E-2</v>
      </c>
      <c r="H711" s="209">
        <f t="shared" si="102"/>
        <v>304.80679683861098</v>
      </c>
      <c r="I711" s="202">
        <f t="shared" si="107"/>
        <v>67.05749530449441</v>
      </c>
      <c r="J711" s="202">
        <v>105.92568564139528</v>
      </c>
      <c r="K711" s="202">
        <v>1.1763764096764044</v>
      </c>
      <c r="L711" s="10">
        <f t="shared" si="108"/>
        <v>478.96635419417703</v>
      </c>
      <c r="M711" s="69">
        <f t="shared" si="109"/>
        <v>7.4492799694258996E-2</v>
      </c>
    </row>
    <row r="712" spans="1:13" x14ac:dyDescent="0.35">
      <c r="A712" s="9">
        <f t="shared" si="105"/>
        <v>108</v>
      </c>
      <c r="B712" s="14" t="s">
        <v>303</v>
      </c>
      <c r="C712" s="8">
        <v>3391.6</v>
      </c>
      <c r="D712" s="8">
        <v>0</v>
      </c>
      <c r="E712" s="8">
        <v>0</v>
      </c>
      <c r="F712" s="8">
        <f t="shared" si="101"/>
        <v>3391.6</v>
      </c>
      <c r="G712" s="217">
        <f t="shared" si="106"/>
        <v>3.6290723405858066E-2</v>
      </c>
      <c r="H712" s="209">
        <f t="shared" si="102"/>
        <v>160.78242097731356</v>
      </c>
      <c r="I712" s="202">
        <f t="shared" si="107"/>
        <v>35.372132615008987</v>
      </c>
      <c r="J712" s="202">
        <v>55.874699507186364</v>
      </c>
      <c r="K712" s="202">
        <v>0.62052634353989977</v>
      </c>
      <c r="L712" s="10">
        <f t="shared" si="108"/>
        <v>252.6497794430488</v>
      </c>
      <c r="M712" s="69">
        <f t="shared" si="109"/>
        <v>7.4492799694258996E-2</v>
      </c>
    </row>
    <row r="713" spans="1:13" x14ac:dyDescent="0.35">
      <c r="A713" s="9">
        <f t="shared" si="105"/>
        <v>109</v>
      </c>
      <c r="B713" s="14" t="s">
        <v>304</v>
      </c>
      <c r="C713" s="8">
        <v>4546.3</v>
      </c>
      <c r="D713" s="8">
        <v>0</v>
      </c>
      <c r="E713" s="8">
        <v>0</v>
      </c>
      <c r="F713" s="8">
        <f t="shared" si="101"/>
        <v>4546.3</v>
      </c>
      <c r="G713" s="217">
        <f t="shared" si="106"/>
        <v>4.8646218840680669E-2</v>
      </c>
      <c r="H713" s="209">
        <f t="shared" si="102"/>
        <v>215.52220795175162</v>
      </c>
      <c r="I713" s="202">
        <f t="shared" si="107"/>
        <v>47.414885749385355</v>
      </c>
      <c r="J713" s="202">
        <v>74.897731563132865</v>
      </c>
      <c r="K713" s="202">
        <v>0.83178998573990048</v>
      </c>
      <c r="L713" s="10">
        <f t="shared" si="108"/>
        <v>338.66661525000973</v>
      </c>
      <c r="M713" s="69">
        <f t="shared" si="109"/>
        <v>7.449279969425901E-2</v>
      </c>
    </row>
    <row r="714" spans="1:13" x14ac:dyDescent="0.35">
      <c r="A714" s="9">
        <f t="shared" si="105"/>
        <v>110</v>
      </c>
      <c r="B714" s="14" t="s">
        <v>305</v>
      </c>
      <c r="C714" s="8">
        <v>3942.03</v>
      </c>
      <c r="D714" s="8">
        <v>0</v>
      </c>
      <c r="E714" s="8">
        <v>0</v>
      </c>
      <c r="F714" s="8">
        <f t="shared" si="101"/>
        <v>3942.03</v>
      </c>
      <c r="G714" s="217">
        <f t="shared" si="106"/>
        <v>4.2180422333882146E-2</v>
      </c>
      <c r="H714" s="209">
        <f t="shared" si="102"/>
        <v>186.87614310803144</v>
      </c>
      <c r="I714" s="202">
        <f t="shared" si="107"/>
        <v>41.112751483766921</v>
      </c>
      <c r="J714" s="202">
        <v>64.942723699231593</v>
      </c>
      <c r="K714" s="202">
        <v>16.89237386821998</v>
      </c>
      <c r="L714" s="10">
        <f t="shared" si="108"/>
        <v>309.82399215924994</v>
      </c>
      <c r="M714" s="69">
        <f t="shared" si="109"/>
        <v>7.8595036607851776E-2</v>
      </c>
    </row>
    <row r="715" spans="1:13" x14ac:dyDescent="0.35">
      <c r="A715" s="9">
        <f t="shared" si="105"/>
        <v>111</v>
      </c>
      <c r="B715" s="14" t="s">
        <v>1188</v>
      </c>
      <c r="C715" s="8">
        <v>5423.9</v>
      </c>
      <c r="D715" s="8">
        <v>0</v>
      </c>
      <c r="E715" s="8">
        <v>0</v>
      </c>
      <c r="F715" s="8">
        <f t="shared" si="101"/>
        <v>5423.9</v>
      </c>
      <c r="G715" s="217">
        <f t="shared" si="106"/>
        <v>5.8036694976127366E-2</v>
      </c>
      <c r="H715" s="209">
        <f t="shared" si="102"/>
        <v>257.12577342223466</v>
      </c>
      <c r="I715" s="202">
        <f t="shared" si="107"/>
        <v>56.567670152891623</v>
      </c>
      <c r="J715" s="202">
        <v>89.35569720987975</v>
      </c>
      <c r="K715" s="202">
        <v>0.99235547668535851</v>
      </c>
      <c r="L715" s="10">
        <f t="shared" si="108"/>
        <v>404.04149626169135</v>
      </c>
      <c r="M715" s="69">
        <f t="shared" si="109"/>
        <v>7.4492799694258996E-2</v>
      </c>
    </row>
    <row r="716" spans="1:13" x14ac:dyDescent="0.35">
      <c r="A716" s="9">
        <f t="shared" si="105"/>
        <v>112</v>
      </c>
      <c r="B716" s="14" t="s">
        <v>306</v>
      </c>
      <c r="C716" s="8">
        <v>92.4</v>
      </c>
      <c r="D716" s="8">
        <v>0</v>
      </c>
      <c r="E716" s="8">
        <v>0</v>
      </c>
      <c r="F716" s="8">
        <f t="shared" si="101"/>
        <v>92.4</v>
      </c>
      <c r="G716" s="217">
        <f t="shared" si="106"/>
        <v>9.8869643905569226E-4</v>
      </c>
      <c r="H716" s="209">
        <f t="shared" si="102"/>
        <v>4.3803207035923384</v>
      </c>
      <c r="I716" s="202">
        <f t="shared" si="107"/>
        <v>0.96367055479031449</v>
      </c>
      <c r="J716" s="202">
        <v>1.522237950956487</v>
      </c>
      <c r="K716" s="202">
        <v>1.6905482410392365E-2</v>
      </c>
      <c r="L716" s="10">
        <f t="shared" si="108"/>
        <v>6.8831346917495324</v>
      </c>
      <c r="M716" s="69">
        <f t="shared" si="109"/>
        <v>7.449279969425901E-2</v>
      </c>
    </row>
    <row r="717" spans="1:13" x14ac:dyDescent="0.35">
      <c r="A717" s="9">
        <f t="shared" si="105"/>
        <v>113</v>
      </c>
      <c r="B717" s="14" t="s">
        <v>307</v>
      </c>
      <c r="C717" s="8">
        <v>26.1</v>
      </c>
      <c r="D717" s="8">
        <v>0</v>
      </c>
      <c r="E717" s="8">
        <v>0</v>
      </c>
      <c r="F717" s="8">
        <f t="shared" si="101"/>
        <v>26.1</v>
      </c>
      <c r="G717" s="217">
        <f t="shared" si="106"/>
        <v>2.7927464349949749E-4</v>
      </c>
      <c r="H717" s="209">
        <f t="shared" ref="H717:H723" si="110">G717*$H$2</f>
        <v>1.2372983805601736</v>
      </c>
      <c r="I717" s="202">
        <f t="shared" si="107"/>
        <v>0.27220564372323819</v>
      </c>
      <c r="J717" s="202">
        <v>0.42998279783511156</v>
      </c>
      <c r="K717" s="202">
        <v>4.7752499016368048E-3</v>
      </c>
      <c r="L717" s="10">
        <f t="shared" si="108"/>
        <v>1.9442620720201604</v>
      </c>
      <c r="M717" s="69">
        <f t="shared" si="109"/>
        <v>7.449279969425901E-2</v>
      </c>
    </row>
    <row r="718" spans="1:13" x14ac:dyDescent="0.35">
      <c r="A718" s="9">
        <f t="shared" si="105"/>
        <v>114</v>
      </c>
      <c r="B718" s="14" t="s">
        <v>309</v>
      </c>
      <c r="C718" s="8">
        <v>5911.3</v>
      </c>
      <c r="D718" s="8">
        <v>0</v>
      </c>
      <c r="E718" s="8">
        <v>0</v>
      </c>
      <c r="F718" s="8">
        <f t="shared" si="101"/>
        <v>5911.3</v>
      </c>
      <c r="G718" s="217">
        <f t="shared" si="106"/>
        <v>6.3251961690367023E-2</v>
      </c>
      <c r="H718" s="209">
        <f t="shared" si="110"/>
        <v>280.23149107300202</v>
      </c>
      <c r="I718" s="202">
        <f t="shared" si="107"/>
        <v>61.650928036060442</v>
      </c>
      <c r="J718" s="202">
        <v>97.385337656808233</v>
      </c>
      <c r="K718" s="202">
        <v>1.0815300668025147</v>
      </c>
      <c r="L718" s="10">
        <f t="shared" si="108"/>
        <v>440.34928683267327</v>
      </c>
      <c r="M718" s="69">
        <f t="shared" si="109"/>
        <v>7.449279969425901E-2</v>
      </c>
    </row>
    <row r="719" spans="1:13" x14ac:dyDescent="0.35">
      <c r="A719" s="9">
        <f t="shared" si="105"/>
        <v>115</v>
      </c>
      <c r="B719" s="14" t="s">
        <v>310</v>
      </c>
      <c r="C719" s="8">
        <v>3419.4</v>
      </c>
      <c r="D719" s="8">
        <v>0</v>
      </c>
      <c r="E719" s="8">
        <v>0</v>
      </c>
      <c r="F719" s="8">
        <f t="shared" si="101"/>
        <v>3419.4</v>
      </c>
      <c r="G719" s="217">
        <f t="shared" si="106"/>
        <v>3.6588188351807729E-2</v>
      </c>
      <c r="H719" s="209">
        <f t="shared" si="110"/>
        <v>162.10030967384895</v>
      </c>
      <c r="I719" s="202">
        <f>H719*0.22</f>
        <v>35.662068128246773</v>
      </c>
      <c r="J719" s="202">
        <v>56.332688847409216</v>
      </c>
      <c r="K719" s="202">
        <v>0.62561262504432524</v>
      </c>
      <c r="L719" s="10">
        <f t="shared" si="108"/>
        <v>254.72067927454924</v>
      </c>
      <c r="M719" s="69">
        <f t="shared" si="109"/>
        <v>7.4492799694258996E-2</v>
      </c>
    </row>
    <row r="720" spans="1:13" s="192" customFormat="1" x14ac:dyDescent="0.35">
      <c r="A720" s="9">
        <f t="shared" si="105"/>
        <v>116</v>
      </c>
      <c r="B720" s="182" t="s">
        <v>589</v>
      </c>
      <c r="C720" s="195">
        <v>1763.8</v>
      </c>
      <c r="D720" s="195"/>
      <c r="E720" s="195"/>
      <c r="F720" s="195">
        <f t="shared" si="101"/>
        <v>1763.8</v>
      </c>
      <c r="G720" s="217">
        <f t="shared" si="106"/>
        <v>1.8872973800935389E-2</v>
      </c>
      <c r="H720" s="209">
        <f t="shared" si="110"/>
        <v>83.614823127664138</v>
      </c>
      <c r="I720" s="202">
        <f>H720*0.22</f>
        <v>18.395261088086112</v>
      </c>
      <c r="J720" s="202">
        <v>29.057611449102286</v>
      </c>
      <c r="K720" s="202">
        <v>0.37415018033360864</v>
      </c>
      <c r="L720" s="202">
        <f t="shared" si="108"/>
        <v>131.44184584518615</v>
      </c>
      <c r="M720" s="210">
        <f t="shared" si="109"/>
        <v>7.4521967255463298E-2</v>
      </c>
    </row>
    <row r="721" spans="1:13" s="192" customFormat="1" x14ac:dyDescent="0.35">
      <c r="A721" s="9">
        <f t="shared" si="105"/>
        <v>117</v>
      </c>
      <c r="B721" s="182" t="s">
        <v>590</v>
      </c>
      <c r="C721" s="195">
        <v>3931</v>
      </c>
      <c r="D721" s="195"/>
      <c r="E721" s="195"/>
      <c r="F721" s="195">
        <f>C721+D721+E721</f>
        <v>3931</v>
      </c>
      <c r="G721" s="217">
        <f t="shared" si="106"/>
        <v>4.2062399371514347E-2</v>
      </c>
      <c r="H721" s="209">
        <f t="shared" si="110"/>
        <v>186.35325417555714</v>
      </c>
      <c r="I721" s="202">
        <f t="shared" si="107"/>
        <v>40.997715918622568</v>
      </c>
      <c r="J721" s="202">
        <v>64.761010662445329</v>
      </c>
      <c r="K721" s="202">
        <v>16.89237386821998</v>
      </c>
      <c r="L721" s="202">
        <f t="shared" si="108"/>
        <v>309.00435462484501</v>
      </c>
      <c r="M721" s="210">
        <f t="shared" si="109"/>
        <v>7.860706044895574E-2</v>
      </c>
    </row>
    <row r="722" spans="1:13" s="192" customFormat="1" x14ac:dyDescent="0.35">
      <c r="A722" s="9">
        <f t="shared" si="105"/>
        <v>118</v>
      </c>
      <c r="B722" s="182" t="s">
        <v>591</v>
      </c>
      <c r="C722" s="195">
        <v>2191.9</v>
      </c>
      <c r="D722" s="195"/>
      <c r="E722" s="195"/>
      <c r="F722" s="195">
        <f>C722+D722+E722</f>
        <v>2191.9</v>
      </c>
      <c r="G722" s="217">
        <f t="shared" si="106"/>
        <v>2.3453719965001861E-2</v>
      </c>
      <c r="H722" s="209">
        <f t="shared" si="110"/>
        <v>103.90936093294424</v>
      </c>
      <c r="I722" s="202">
        <f t="shared" si="107"/>
        <v>22.860059405247732</v>
      </c>
      <c r="J722" s="202">
        <v>43.220800000000004</v>
      </c>
      <c r="K722" s="202">
        <v>0.49790469275300248</v>
      </c>
      <c r="L722" s="202">
        <f t="shared" si="108"/>
        <v>170.48812503094496</v>
      </c>
      <c r="M722" s="210">
        <f t="shared" si="109"/>
        <v>7.7780977704705934E-2</v>
      </c>
    </row>
    <row r="723" spans="1:13" s="192" customFormat="1" x14ac:dyDescent="0.35">
      <c r="A723" s="9">
        <f t="shared" si="105"/>
        <v>119</v>
      </c>
      <c r="B723" s="182" t="s">
        <v>592</v>
      </c>
      <c r="C723" s="195">
        <v>2055.21</v>
      </c>
      <c r="D723" s="195"/>
      <c r="E723" s="195"/>
      <c r="F723" s="195">
        <f>C723+D723+E723</f>
        <v>2055.21</v>
      </c>
      <c r="G723" s="217">
        <f t="shared" si="106"/>
        <v>2.1991112646229969E-2</v>
      </c>
      <c r="H723" s="209">
        <f t="shared" si="110"/>
        <v>97.429425467857243</v>
      </c>
      <c r="I723" s="202">
        <f t="shared" si="107"/>
        <v>21.434473602928595</v>
      </c>
      <c r="J723" s="202">
        <v>33.858427047459749</v>
      </c>
      <c r="K723" s="202">
        <v>0.49790469275300248</v>
      </c>
      <c r="L723" s="202">
        <f t="shared" si="108"/>
        <v>153.22023081099857</v>
      </c>
      <c r="M723" s="210">
        <f t="shared" si="109"/>
        <v>7.4552104559144114E-2</v>
      </c>
    </row>
    <row r="724" spans="1:13" s="192" customFormat="1" ht="18" x14ac:dyDescent="0.4">
      <c r="A724" s="246"/>
      <c r="B724" s="251" t="s">
        <v>1698</v>
      </c>
      <c r="C724" s="199">
        <f t="shared" ref="C724:L724" si="111">SUM(C605:C723)</f>
        <v>183525.5799999999</v>
      </c>
      <c r="D724" s="199">
        <f t="shared" si="111"/>
        <v>786.9</v>
      </c>
      <c r="E724" s="199">
        <f t="shared" si="111"/>
        <v>2600.2999999999997</v>
      </c>
      <c r="F724" s="297">
        <f t="shared" si="111"/>
        <v>186912.77999999994</v>
      </c>
      <c r="G724" s="226">
        <f t="shared" si="111"/>
        <v>1.9990519642370088</v>
      </c>
      <c r="H724" s="199">
        <f t="shared" si="111"/>
        <v>8856.5998223556435</v>
      </c>
      <c r="I724" s="199">
        <f t="shared" si="111"/>
        <v>1948.4519609182416</v>
      </c>
      <c r="J724" s="341">
        <f t="shared" si="111"/>
        <v>3102.2772048811703</v>
      </c>
      <c r="K724" s="199">
        <f t="shared" si="111"/>
        <v>71.916581831698863</v>
      </c>
      <c r="L724" s="199">
        <f t="shared" si="111"/>
        <v>13979.245569986753</v>
      </c>
      <c r="M724" s="234">
        <f t="shared" si="109"/>
        <v>7.4790207336206532E-2</v>
      </c>
    </row>
    <row r="725" spans="1:13" ht="18" x14ac:dyDescent="0.4">
      <c r="A725" s="9"/>
      <c r="B725" s="7" t="s">
        <v>148</v>
      </c>
      <c r="C725" s="8"/>
      <c r="D725" s="8"/>
      <c r="E725" s="8"/>
      <c r="F725" s="8"/>
      <c r="G725" s="195"/>
      <c r="H725" s="195"/>
      <c r="I725" s="202">
        <f t="shared" ref="I725:I769" si="112">H725*0.22</f>
        <v>0</v>
      </c>
      <c r="J725" s="202"/>
      <c r="K725" s="195"/>
      <c r="L725" s="8"/>
      <c r="M725" s="11"/>
    </row>
    <row r="726" spans="1:13" x14ac:dyDescent="0.35">
      <c r="A726" s="9">
        <v>1</v>
      </c>
      <c r="B726" s="8" t="s">
        <v>149</v>
      </c>
      <c r="C726" s="8">
        <f>димвенканали!C726</f>
        <v>106.7</v>
      </c>
      <c r="D726" s="8">
        <v>0</v>
      </c>
      <c r="E726" s="8">
        <v>0</v>
      </c>
      <c r="F726" s="8">
        <f t="shared" ref="F726:F764" si="113">C726+D726+E726</f>
        <v>106.7</v>
      </c>
      <c r="G726" s="217">
        <f>1/253049.46*F726</f>
        <v>4.2165669905005923E-4</v>
      </c>
      <c r="H726" s="209">
        <f t="shared" ref="H726:H770" si="114">G726*$H$2</f>
        <v>1.8681078394713821</v>
      </c>
      <c r="I726" s="202">
        <f t="shared" si="112"/>
        <v>0.41098372468370409</v>
      </c>
      <c r="J726" s="202">
        <v>0.77908989230373227</v>
      </c>
      <c r="K726" s="202">
        <v>1.2242310614511106E-2</v>
      </c>
      <c r="L726" s="10">
        <f t="shared" ref="L726:L755" si="115">H726+I726+J726+K726</f>
        <v>3.0704237670733296</v>
      </c>
      <c r="M726" s="11">
        <f t="shared" ref="M726:M755" si="116">L726/F726</f>
        <v>2.8776230244361101E-2</v>
      </c>
    </row>
    <row r="727" spans="1:13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v>0</v>
      </c>
      <c r="E727" s="8">
        <v>0</v>
      </c>
      <c r="F727" s="8">
        <f t="shared" si="113"/>
        <v>45.2</v>
      </c>
      <c r="G727" s="217">
        <f t="shared" ref="G727:G790" si="117">1/253049.46*F727</f>
        <v>1.7862120709524534E-4</v>
      </c>
      <c r="H727" s="209">
        <f t="shared" si="114"/>
        <v>0.79136339591477489</v>
      </c>
      <c r="I727" s="202">
        <f t="shared" si="112"/>
        <v>0.17409994710125049</v>
      </c>
      <c r="J727" s="202">
        <v>0.33003620554947233</v>
      </c>
      <c r="K727" s="202">
        <v>5.1860584796241983E-3</v>
      </c>
      <c r="L727" s="10">
        <f t="shared" si="115"/>
        <v>1.3006856070451218</v>
      </c>
      <c r="M727" s="11">
        <f t="shared" si="116"/>
        <v>2.8776230244361101E-2</v>
      </c>
    </row>
    <row r="728" spans="1:13" x14ac:dyDescent="0.35">
      <c r="A728" s="9">
        <f t="shared" ref="A728:A791" si="118">1+A727</f>
        <v>3</v>
      </c>
      <c r="B728" s="8" t="s">
        <v>152</v>
      </c>
      <c r="C728" s="8">
        <f>димвенканали!C728</f>
        <v>70.599999999999994</v>
      </c>
      <c r="D728" s="8">
        <v>0</v>
      </c>
      <c r="E728" s="8">
        <v>0</v>
      </c>
      <c r="F728" s="8">
        <f t="shared" si="113"/>
        <v>70.599999999999994</v>
      </c>
      <c r="G728" s="217">
        <f t="shared" si="117"/>
        <v>2.78996841170892E-4</v>
      </c>
      <c r="H728" s="209">
        <f t="shared" si="114"/>
        <v>1.2360676051235198</v>
      </c>
      <c r="I728" s="202">
        <f t="shared" si="112"/>
        <v>0.27193487312717435</v>
      </c>
      <c r="J728" s="202">
        <v>0.51549902902196343</v>
      </c>
      <c r="K728" s="202">
        <v>8.1003479792360247E-3</v>
      </c>
      <c r="L728" s="10">
        <f t="shared" si="115"/>
        <v>2.0316018552518931</v>
      </c>
      <c r="M728" s="11">
        <f t="shared" si="116"/>
        <v>2.8776230244361094E-2</v>
      </c>
    </row>
    <row r="729" spans="1:13" x14ac:dyDescent="0.35">
      <c r="A729" s="9">
        <f t="shared" si="118"/>
        <v>4</v>
      </c>
      <c r="B729" s="8" t="s">
        <v>153</v>
      </c>
      <c r="C729" s="8">
        <f>димвенканали!C729</f>
        <v>66.3</v>
      </c>
      <c r="D729" s="8">
        <v>0</v>
      </c>
      <c r="E729" s="8">
        <v>0</v>
      </c>
      <c r="F729" s="8">
        <f t="shared" si="113"/>
        <v>66.3</v>
      </c>
      <c r="G729" s="217">
        <f t="shared" si="117"/>
        <v>2.6200411571714082E-4</v>
      </c>
      <c r="H729" s="209">
        <f t="shared" si="114"/>
        <v>1.1607830342732206</v>
      </c>
      <c r="I729" s="202">
        <f t="shared" si="112"/>
        <v>0.25537226754010856</v>
      </c>
      <c r="J729" s="202">
        <v>0.48410177937898258</v>
      </c>
      <c r="K729" s="202">
        <v>7.6069840088292991E-3</v>
      </c>
      <c r="L729" s="10">
        <f t="shared" si="115"/>
        <v>1.9078640652011412</v>
      </c>
      <c r="M729" s="11">
        <f t="shared" si="116"/>
        <v>2.8776230244361104E-2</v>
      </c>
    </row>
    <row r="730" spans="1:13" x14ac:dyDescent="0.35">
      <c r="A730" s="9">
        <f t="shared" si="118"/>
        <v>5</v>
      </c>
      <c r="B730" s="8" t="s">
        <v>154</v>
      </c>
      <c r="C730" s="8">
        <f>димвенканали!C730</f>
        <v>141.1</v>
      </c>
      <c r="D730" s="8">
        <v>0</v>
      </c>
      <c r="E730" s="8">
        <v>0</v>
      </c>
      <c r="F730" s="8">
        <f t="shared" si="113"/>
        <v>141.1</v>
      </c>
      <c r="G730" s="217">
        <f t="shared" si="117"/>
        <v>5.5759850268006887E-4</v>
      </c>
      <c r="H730" s="209">
        <f t="shared" si="114"/>
        <v>2.470384406273777</v>
      </c>
      <c r="I730" s="202">
        <f t="shared" si="112"/>
        <v>0.54348456938023093</v>
      </c>
      <c r="J730" s="202">
        <v>1.0302678894475785</v>
      </c>
      <c r="K730" s="202">
        <v>1.618922237776492E-2</v>
      </c>
      <c r="L730" s="10">
        <f t="shared" si="115"/>
        <v>4.0603260874793516</v>
      </c>
      <c r="M730" s="11">
        <f t="shared" si="116"/>
        <v>2.8776230244361104E-2</v>
      </c>
    </row>
    <row r="731" spans="1:13" x14ac:dyDescent="0.35">
      <c r="A731" s="9">
        <f t="shared" si="118"/>
        <v>6</v>
      </c>
      <c r="B731" s="8" t="s">
        <v>155</v>
      </c>
      <c r="C731" s="8">
        <f>димвенканали!C731</f>
        <v>83.9</v>
      </c>
      <c r="D731" s="8">
        <v>0</v>
      </c>
      <c r="E731" s="8">
        <v>0</v>
      </c>
      <c r="F731" s="8">
        <f t="shared" si="113"/>
        <v>83.9</v>
      </c>
      <c r="G731" s="217">
        <f t="shared" si="117"/>
        <v>3.315557361790063E-4</v>
      </c>
      <c r="H731" s="209">
        <f t="shared" si="114"/>
        <v>1.4689245335674694</v>
      </c>
      <c r="I731" s="202">
        <f t="shared" si="112"/>
        <v>0.32316339738484329</v>
      </c>
      <c r="J731" s="202">
        <v>0.61261145233629932</v>
      </c>
      <c r="K731" s="202">
        <v>9.6263342132847408E-3</v>
      </c>
      <c r="L731" s="10">
        <f t="shared" si="115"/>
        <v>2.4143257175018973</v>
      </c>
      <c r="M731" s="11">
        <f t="shared" si="116"/>
        <v>2.8776230244361111E-2</v>
      </c>
    </row>
    <row r="732" spans="1:13" x14ac:dyDescent="0.35">
      <c r="A732" s="9">
        <f t="shared" si="118"/>
        <v>7</v>
      </c>
      <c r="B732" s="8" t="s">
        <v>156</v>
      </c>
      <c r="C732" s="8">
        <f>димвенканали!C732</f>
        <v>47.3</v>
      </c>
      <c r="D732" s="8">
        <v>0</v>
      </c>
      <c r="E732" s="8">
        <v>0</v>
      </c>
      <c r="F732" s="8">
        <f t="shared" si="113"/>
        <v>47.3</v>
      </c>
      <c r="G732" s="217">
        <f t="shared" si="117"/>
        <v>1.8691997999126334E-4</v>
      </c>
      <c r="H732" s="209">
        <f t="shared" si="114"/>
        <v>0.82813027935329309</v>
      </c>
      <c r="I732" s="202">
        <f t="shared" si="112"/>
        <v>0.18218866145772447</v>
      </c>
      <c r="J732" s="202">
        <v>0.34536974607278853</v>
      </c>
      <c r="K732" s="202">
        <v>5.4270036744739946E-3</v>
      </c>
      <c r="L732" s="10">
        <f t="shared" si="115"/>
        <v>1.36111569055828</v>
      </c>
      <c r="M732" s="11">
        <f t="shared" si="116"/>
        <v>2.8776230244361101E-2</v>
      </c>
    </row>
    <row r="733" spans="1:13" x14ac:dyDescent="0.35">
      <c r="A733" s="9">
        <f t="shared" si="118"/>
        <v>8</v>
      </c>
      <c r="B733" s="8" t="s">
        <v>157</v>
      </c>
      <c r="C733" s="8">
        <f>димвенканали!C733</f>
        <v>133.19999999999999</v>
      </c>
      <c r="D733" s="8">
        <v>0</v>
      </c>
      <c r="E733" s="8">
        <v>0</v>
      </c>
      <c r="F733" s="8">
        <f t="shared" si="113"/>
        <v>133.19999999999999</v>
      </c>
      <c r="G733" s="217">
        <f t="shared" si="117"/>
        <v>5.2637930940457249E-4</v>
      </c>
      <c r="H733" s="209">
        <f t="shared" si="114"/>
        <v>2.3320708923860178</v>
      </c>
      <c r="I733" s="202">
        <f t="shared" si="112"/>
        <v>0.51305559632492392</v>
      </c>
      <c r="J733" s="202">
        <v>0.97258457033605561</v>
      </c>
      <c r="K733" s="202">
        <v>1.5282809501901399E-2</v>
      </c>
      <c r="L733" s="10">
        <f t="shared" si="115"/>
        <v>3.8329938685488987</v>
      </c>
      <c r="M733" s="11">
        <f t="shared" si="116"/>
        <v>2.8776230244361104E-2</v>
      </c>
    </row>
    <row r="734" spans="1:13" x14ac:dyDescent="0.35">
      <c r="A734" s="9">
        <f t="shared" si="118"/>
        <v>9</v>
      </c>
      <c r="B734" s="8" t="s">
        <v>158</v>
      </c>
      <c r="C734" s="8">
        <f>димвенканали!C734</f>
        <v>87.4</v>
      </c>
      <c r="D734" s="8">
        <v>0</v>
      </c>
      <c r="E734" s="8">
        <v>0</v>
      </c>
      <c r="F734" s="8">
        <f t="shared" si="113"/>
        <v>87.4</v>
      </c>
      <c r="G734" s="217">
        <f t="shared" si="117"/>
        <v>3.4538702433903633E-4</v>
      </c>
      <c r="H734" s="209">
        <f t="shared" si="114"/>
        <v>1.5302026726316664</v>
      </c>
      <c r="I734" s="202">
        <f t="shared" si="112"/>
        <v>0.33664458797896663</v>
      </c>
      <c r="J734" s="202">
        <v>0.63816735320849305</v>
      </c>
      <c r="K734" s="202">
        <v>1.0027909538034402E-2</v>
      </c>
      <c r="L734" s="10">
        <f t="shared" si="115"/>
        <v>2.5150425233571605</v>
      </c>
      <c r="M734" s="11">
        <f t="shared" si="116"/>
        <v>2.8776230244361101E-2</v>
      </c>
    </row>
    <row r="735" spans="1:13" x14ac:dyDescent="0.35">
      <c r="A735" s="9">
        <f t="shared" si="118"/>
        <v>10</v>
      </c>
      <c r="B735" s="8" t="s">
        <v>159</v>
      </c>
      <c r="C735" s="8">
        <f>димвенканали!C735</f>
        <v>102.5</v>
      </c>
      <c r="D735" s="8">
        <v>0</v>
      </c>
      <c r="E735" s="8">
        <v>0</v>
      </c>
      <c r="F735" s="8">
        <f t="shared" si="113"/>
        <v>102.5</v>
      </c>
      <c r="G735" s="217">
        <f t="shared" si="117"/>
        <v>4.0505915325802312E-4</v>
      </c>
      <c r="H735" s="209">
        <f t="shared" si="114"/>
        <v>1.7945740725943455</v>
      </c>
      <c r="I735" s="202">
        <f t="shared" si="112"/>
        <v>0.394806295970756</v>
      </c>
      <c r="J735" s="202">
        <v>0.74842281125709986</v>
      </c>
      <c r="K735" s="202">
        <v>1.176042022481151E-2</v>
      </c>
      <c r="L735" s="10">
        <f t="shared" si="115"/>
        <v>2.9495636000470129</v>
      </c>
      <c r="M735" s="11">
        <f t="shared" si="116"/>
        <v>2.8776230244361101E-2</v>
      </c>
    </row>
    <row r="736" spans="1:13" x14ac:dyDescent="0.35">
      <c r="A736" s="9">
        <f t="shared" si="118"/>
        <v>11</v>
      </c>
      <c r="B736" s="8" t="s">
        <v>160</v>
      </c>
      <c r="C736" s="8">
        <f>димвенканали!C736</f>
        <v>138.08000000000001</v>
      </c>
      <c r="D736" s="8">
        <v>0</v>
      </c>
      <c r="E736" s="8">
        <v>0</v>
      </c>
      <c r="F736" s="8">
        <f t="shared" si="113"/>
        <v>138.08000000000001</v>
      </c>
      <c r="G736" s="217">
        <f t="shared" si="117"/>
        <v>5.4566407689627164E-4</v>
      </c>
      <c r="H736" s="209">
        <f t="shared" si="114"/>
        <v>2.4175101262812415</v>
      </c>
      <c r="I736" s="202">
        <f t="shared" si="112"/>
        <v>0.53185222778187313</v>
      </c>
      <c r="J736" s="202">
        <v>1.0082167978378571</v>
      </c>
      <c r="K736" s="202">
        <v>1.5842720240409499E-2</v>
      </c>
      <c r="L736" s="10">
        <f t="shared" si="115"/>
        <v>3.9734218721413814</v>
      </c>
      <c r="M736" s="11">
        <f t="shared" si="116"/>
        <v>2.8776230244361104E-2</v>
      </c>
    </row>
    <row r="737" spans="1:13" x14ac:dyDescent="0.35">
      <c r="A737" s="9">
        <f t="shared" si="118"/>
        <v>12</v>
      </c>
      <c r="B737" s="8" t="s">
        <v>161</v>
      </c>
      <c r="C737" s="8">
        <f>димвенканали!C737</f>
        <v>67.69</v>
      </c>
      <c r="D737" s="8">
        <v>0</v>
      </c>
      <c r="E737" s="8">
        <v>0</v>
      </c>
      <c r="F737" s="8">
        <f t="shared" si="113"/>
        <v>67.69</v>
      </c>
      <c r="G737" s="217">
        <f t="shared" si="117"/>
        <v>2.6749711301498133E-4</v>
      </c>
      <c r="H737" s="209">
        <f t="shared" si="114"/>
        <v>1.1851192095015732</v>
      </c>
      <c r="I737" s="202">
        <f t="shared" si="112"/>
        <v>0.26072622609034612</v>
      </c>
      <c r="J737" s="202">
        <v>0.4942511228682252</v>
      </c>
      <c r="K737" s="202">
        <v>7.7664667806584507E-3</v>
      </c>
      <c r="L737" s="10">
        <f t="shared" si="115"/>
        <v>1.9478630252408029</v>
      </c>
      <c r="M737" s="11">
        <f t="shared" si="116"/>
        <v>2.8776230244361101E-2</v>
      </c>
    </row>
    <row r="738" spans="1:13" x14ac:dyDescent="0.35">
      <c r="A738" s="9">
        <f t="shared" si="118"/>
        <v>13</v>
      </c>
      <c r="B738" s="8" t="s">
        <v>162</v>
      </c>
      <c r="C738" s="8">
        <f>димвенканали!C738</f>
        <v>97.3</v>
      </c>
      <c r="D738" s="8">
        <v>0</v>
      </c>
      <c r="E738" s="8">
        <v>0</v>
      </c>
      <c r="F738" s="8">
        <f t="shared" si="113"/>
        <v>97.3</v>
      </c>
      <c r="G738" s="217">
        <f t="shared" si="117"/>
        <v>3.8450981084883561E-4</v>
      </c>
      <c r="H738" s="209">
        <f t="shared" si="114"/>
        <v>1.7035322659846812</v>
      </c>
      <c r="I738" s="202">
        <f t="shared" si="112"/>
        <v>0.37477709851662988</v>
      </c>
      <c r="J738" s="202">
        <v>0.71045404424698344</v>
      </c>
      <c r="K738" s="202">
        <v>1.1163794028040585E-2</v>
      </c>
      <c r="L738" s="10">
        <f t="shared" si="115"/>
        <v>2.7999272027763347</v>
      </c>
      <c r="M738" s="11">
        <f t="shared" si="116"/>
        <v>2.8776230244361097E-2</v>
      </c>
    </row>
    <row r="739" spans="1:13" x14ac:dyDescent="0.35">
      <c r="A739" s="9">
        <f t="shared" si="118"/>
        <v>14</v>
      </c>
      <c r="B739" s="8" t="s">
        <v>163</v>
      </c>
      <c r="C739" s="8">
        <f>димвенканали!C739</f>
        <v>6972.44</v>
      </c>
      <c r="D739" s="8">
        <v>0</v>
      </c>
      <c r="E739" s="8">
        <v>123.3</v>
      </c>
      <c r="F739" s="8">
        <f t="shared" si="113"/>
        <v>7095.74</v>
      </c>
      <c r="G739" s="217">
        <f t="shared" si="117"/>
        <v>2.8040921328186193E-2</v>
      </c>
      <c r="H739" s="209">
        <f t="shared" si="114"/>
        <v>124.23249785239611</v>
      </c>
      <c r="I739" s="202">
        <f t="shared" si="112"/>
        <v>27.331149527527145</v>
      </c>
      <c r="J739" s="202">
        <v>51.810865158531257</v>
      </c>
      <c r="K739" s="202">
        <v>0.81413545566833201</v>
      </c>
      <c r="L739" s="10">
        <f t="shared" si="115"/>
        <v>204.18864799412282</v>
      </c>
      <c r="M739" s="11">
        <f t="shared" si="116"/>
        <v>2.8776230244361097E-2</v>
      </c>
    </row>
    <row r="740" spans="1:13" x14ac:dyDescent="0.35">
      <c r="A740" s="9">
        <f t="shared" si="118"/>
        <v>15</v>
      </c>
      <c r="B740" s="8" t="s">
        <v>164</v>
      </c>
      <c r="C740" s="8">
        <f>димвенканали!C740</f>
        <v>2574.58</v>
      </c>
      <c r="D740" s="8">
        <v>0</v>
      </c>
      <c r="E740" s="8">
        <v>0</v>
      </c>
      <c r="F740" s="8">
        <f t="shared" si="113"/>
        <v>2574.58</v>
      </c>
      <c r="G740" s="217">
        <f t="shared" si="117"/>
        <v>1.0174216534585768E-2</v>
      </c>
      <c r="H740" s="209">
        <f t="shared" si="114"/>
        <v>45.075848934828784</v>
      </c>
      <c r="I740" s="202">
        <f t="shared" si="112"/>
        <v>9.9166867656623321</v>
      </c>
      <c r="J740" s="202">
        <v>18.798774647866384</v>
      </c>
      <c r="K740" s="202">
        <v>0.29539651416970947</v>
      </c>
      <c r="L740" s="10">
        <f t="shared" si="115"/>
        <v>74.086706862527208</v>
      </c>
      <c r="M740" s="11">
        <f t="shared" si="116"/>
        <v>2.8776230244361104E-2</v>
      </c>
    </row>
    <row r="741" spans="1:13" x14ac:dyDescent="0.35">
      <c r="A741" s="9">
        <f t="shared" si="118"/>
        <v>16</v>
      </c>
      <c r="B741" s="8" t="s">
        <v>165</v>
      </c>
      <c r="C741" s="8">
        <f>димвенканали!C741</f>
        <v>316.8</v>
      </c>
      <c r="D741" s="8">
        <v>0</v>
      </c>
      <c r="E741" s="8">
        <v>0</v>
      </c>
      <c r="F741" s="8">
        <f t="shared" si="113"/>
        <v>316.8</v>
      </c>
      <c r="G741" s="217">
        <f t="shared" si="117"/>
        <v>1.2519291683135779E-3</v>
      </c>
      <c r="H741" s="209">
        <f t="shared" si="114"/>
        <v>5.546546987296475</v>
      </c>
      <c r="I741" s="202">
        <f t="shared" si="112"/>
        <v>1.2202403372052244</v>
      </c>
      <c r="J741" s="202">
        <v>2.3131741132317001</v>
      </c>
      <c r="K741" s="202">
        <v>3.6348303680197924E-2</v>
      </c>
      <c r="L741" s="10">
        <f t="shared" si="115"/>
        <v>9.1163097414135965</v>
      </c>
      <c r="M741" s="11">
        <f t="shared" si="116"/>
        <v>2.8776230244361101E-2</v>
      </c>
    </row>
    <row r="742" spans="1:13" x14ac:dyDescent="0.35">
      <c r="A742" s="9">
        <f t="shared" si="118"/>
        <v>17</v>
      </c>
      <c r="B742" s="8" t="s">
        <v>166</v>
      </c>
      <c r="C742" s="8">
        <f>димвенканали!C742</f>
        <v>665.9</v>
      </c>
      <c r="D742" s="8">
        <v>0</v>
      </c>
      <c r="E742" s="8">
        <v>0</v>
      </c>
      <c r="F742" s="8">
        <f t="shared" si="113"/>
        <v>665.9</v>
      </c>
      <c r="G742" s="217">
        <f t="shared" si="117"/>
        <v>2.6315013673611472E-3</v>
      </c>
      <c r="H742" s="209">
        <f t="shared" si="114"/>
        <v>11.658603657956826</v>
      </c>
      <c r="I742" s="202">
        <f t="shared" si="112"/>
        <v>2.5648928047505017</v>
      </c>
      <c r="J742" s="202">
        <v>4.8621926830839293</v>
      </c>
      <c r="K742" s="202">
        <v>7.6402573928799858E-2</v>
      </c>
      <c r="L742" s="10">
        <f t="shared" si="115"/>
        <v>19.162091719720056</v>
      </c>
      <c r="M742" s="11">
        <f t="shared" si="116"/>
        <v>2.8776230244361101E-2</v>
      </c>
    </row>
    <row r="743" spans="1:13" x14ac:dyDescent="0.35">
      <c r="A743" s="9">
        <f t="shared" si="118"/>
        <v>18</v>
      </c>
      <c r="B743" s="8" t="s">
        <v>167</v>
      </c>
      <c r="C743" s="8">
        <f>димвенканали!C743</f>
        <v>266.8</v>
      </c>
      <c r="D743" s="8">
        <v>0</v>
      </c>
      <c r="E743" s="8">
        <v>0</v>
      </c>
      <c r="F743" s="8">
        <f t="shared" si="113"/>
        <v>266.8</v>
      </c>
      <c r="G743" s="217">
        <f t="shared" si="117"/>
        <v>1.0543393374560057E-3</v>
      </c>
      <c r="H743" s="209">
        <f t="shared" si="114"/>
        <v>4.6711450006650876</v>
      </c>
      <c r="I743" s="202">
        <f t="shared" si="112"/>
        <v>1.0276519001463194</v>
      </c>
      <c r="J743" s="202">
        <v>1.9480898150575052</v>
      </c>
      <c r="K743" s="202">
        <v>3.0611513326631333E-2</v>
      </c>
      <c r="L743" s="10">
        <f t="shared" si="115"/>
        <v>7.6774982291955443</v>
      </c>
      <c r="M743" s="11">
        <f t="shared" si="116"/>
        <v>2.8776230244361108E-2</v>
      </c>
    </row>
    <row r="744" spans="1:13" x14ac:dyDescent="0.35">
      <c r="A744" s="9">
        <f t="shared" si="118"/>
        <v>19</v>
      </c>
      <c r="B744" s="8" t="s">
        <v>168</v>
      </c>
      <c r="C744" s="8">
        <f>димвенканали!C744</f>
        <v>1121.3800000000001</v>
      </c>
      <c r="D744" s="8">
        <v>0</v>
      </c>
      <c r="E744" s="8">
        <v>0</v>
      </c>
      <c r="F744" s="8">
        <f t="shared" si="113"/>
        <v>1121.3800000000001</v>
      </c>
      <c r="G744" s="217">
        <f t="shared" si="117"/>
        <v>4.4314656905412881E-3</v>
      </c>
      <c r="H744" s="209">
        <f t="shared" si="114"/>
        <v>19.63316559537412</v>
      </c>
      <c r="I744" s="202">
        <f t="shared" si="112"/>
        <v>4.3192964309823063</v>
      </c>
      <c r="J744" s="202">
        <v>8.1879646057315778</v>
      </c>
      <c r="K744" s="202">
        <v>0.1286624393336501</v>
      </c>
      <c r="L744" s="10">
        <f t="shared" si="115"/>
        <v>32.269089071421654</v>
      </c>
      <c r="M744" s="11">
        <f t="shared" si="116"/>
        <v>2.8776230244361101E-2</v>
      </c>
    </row>
    <row r="745" spans="1:13" x14ac:dyDescent="0.35">
      <c r="A745" s="9">
        <f t="shared" si="118"/>
        <v>20</v>
      </c>
      <c r="B745" s="8" t="s">
        <v>169</v>
      </c>
      <c r="C745" s="8">
        <f>димвенканали!C745</f>
        <v>166.08</v>
      </c>
      <c r="D745" s="8">
        <v>0</v>
      </c>
      <c r="E745" s="8">
        <v>0</v>
      </c>
      <c r="F745" s="8">
        <f t="shared" si="113"/>
        <v>166.08</v>
      </c>
      <c r="G745" s="217">
        <f t="shared" si="117"/>
        <v>6.5631438217651208E-4</v>
      </c>
      <c r="H745" s="209">
        <f t="shared" si="114"/>
        <v>2.9077352387948188</v>
      </c>
      <c r="I745" s="202">
        <f t="shared" si="112"/>
        <v>0.63970175253486017</v>
      </c>
      <c r="J745" s="202">
        <v>1.2126640048154065</v>
      </c>
      <c r="K745" s="202">
        <v>1.9055322838406791E-2</v>
      </c>
      <c r="L745" s="10">
        <f t="shared" si="115"/>
        <v>4.7791563189834925</v>
      </c>
      <c r="M745" s="11">
        <f t="shared" si="116"/>
        <v>2.8776230244361104E-2</v>
      </c>
    </row>
    <row r="746" spans="1:13" x14ac:dyDescent="0.35">
      <c r="A746" s="9">
        <f t="shared" si="118"/>
        <v>21</v>
      </c>
      <c r="B746" s="8" t="s">
        <v>170</v>
      </c>
      <c r="C746" s="8">
        <f>димвенканали!C746</f>
        <v>1580.97</v>
      </c>
      <c r="D746" s="8">
        <v>103.95</v>
      </c>
      <c r="E746" s="8">
        <v>98.1</v>
      </c>
      <c r="F746" s="8">
        <f t="shared" si="113"/>
        <v>1783.02</v>
      </c>
      <c r="G746" s="217">
        <f t="shared" si="117"/>
        <v>7.0461324043133693E-3</v>
      </c>
      <c r="H746" s="209">
        <f t="shared" si="114"/>
        <v>31.21718500406995</v>
      </c>
      <c r="I746" s="202">
        <f t="shared" si="112"/>
        <v>6.8677807008953895</v>
      </c>
      <c r="J746" s="202">
        <v>13.019052106611067</v>
      </c>
      <c r="K746" s="202">
        <v>0.20457623872432606</v>
      </c>
      <c r="L746" s="10">
        <f t="shared" si="115"/>
        <v>51.308594050300741</v>
      </c>
      <c r="M746" s="11">
        <f t="shared" si="116"/>
        <v>2.8776230244361108E-2</v>
      </c>
    </row>
    <row r="747" spans="1:13" x14ac:dyDescent="0.35">
      <c r="A747" s="9">
        <f t="shared" si="118"/>
        <v>22</v>
      </c>
      <c r="B747" s="8" t="s">
        <v>171</v>
      </c>
      <c r="C747" s="8">
        <f>димвенканали!C747</f>
        <v>132.97999999999999</v>
      </c>
      <c r="D747" s="8">
        <v>0</v>
      </c>
      <c r="E747" s="8">
        <v>0</v>
      </c>
      <c r="F747" s="8">
        <f t="shared" si="113"/>
        <v>132.97999999999999</v>
      </c>
      <c r="G747" s="217">
        <f t="shared" si="117"/>
        <v>5.2550991414879915E-4</v>
      </c>
      <c r="H747" s="209">
        <f t="shared" si="114"/>
        <v>2.3282191236448395</v>
      </c>
      <c r="I747" s="202">
        <f t="shared" si="112"/>
        <v>0.51220820720186466</v>
      </c>
      <c r="J747" s="202">
        <v>0.97097819942408914</v>
      </c>
      <c r="K747" s="202">
        <v>1.5257567624345705E-2</v>
      </c>
      <c r="L747" s="10">
        <f t="shared" si="115"/>
        <v>3.826663097895139</v>
      </c>
      <c r="M747" s="11">
        <f t="shared" si="116"/>
        <v>2.8776230244361101E-2</v>
      </c>
    </row>
    <row r="748" spans="1:13" x14ac:dyDescent="0.35">
      <c r="A748" s="9">
        <f t="shared" si="118"/>
        <v>23</v>
      </c>
      <c r="B748" s="8" t="s">
        <v>172</v>
      </c>
      <c r="C748" s="8">
        <f>димвенканали!C748</f>
        <v>386.3</v>
      </c>
      <c r="D748" s="8">
        <v>0</v>
      </c>
      <c r="E748" s="8">
        <v>0</v>
      </c>
      <c r="F748" s="8">
        <f t="shared" si="113"/>
        <v>386.3</v>
      </c>
      <c r="G748" s="217">
        <f t="shared" si="117"/>
        <v>1.5265790332056033E-3</v>
      </c>
      <c r="H748" s="209">
        <f t="shared" si="114"/>
        <v>6.7633557487141047</v>
      </c>
      <c r="I748" s="202">
        <f t="shared" si="112"/>
        <v>1.4879382647171031</v>
      </c>
      <c r="J748" s="202">
        <v>2.8206412876938312</v>
      </c>
      <c r="K748" s="202">
        <v>4.4322442271655486E-2</v>
      </c>
      <c r="L748" s="10">
        <f t="shared" si="115"/>
        <v>11.116257743396694</v>
      </c>
      <c r="M748" s="11">
        <f t="shared" si="116"/>
        <v>2.8776230244361104E-2</v>
      </c>
    </row>
    <row r="749" spans="1:13" x14ac:dyDescent="0.35">
      <c r="A749" s="9">
        <f t="shared" si="118"/>
        <v>24</v>
      </c>
      <c r="B749" s="8" t="s">
        <v>173</v>
      </c>
      <c r="C749" s="8">
        <f>димвенканали!C749</f>
        <v>392.7</v>
      </c>
      <c r="D749" s="8">
        <v>0</v>
      </c>
      <c r="E749" s="8">
        <v>0</v>
      </c>
      <c r="F749" s="8">
        <f t="shared" si="113"/>
        <v>392.7</v>
      </c>
      <c r="G749" s="217">
        <f t="shared" si="117"/>
        <v>1.5518705315553725E-3</v>
      </c>
      <c r="H749" s="209">
        <f t="shared" si="114"/>
        <v>6.8754072030029221</v>
      </c>
      <c r="I749" s="202">
        <f t="shared" si="112"/>
        <v>1.512589584660643</v>
      </c>
      <c r="J749" s="202">
        <v>2.8673720778601277</v>
      </c>
      <c r="K749" s="202">
        <v>4.5056751436912006E-2</v>
      </c>
      <c r="L749" s="10">
        <f t="shared" si="115"/>
        <v>11.300425616960604</v>
      </c>
      <c r="M749" s="11">
        <f t="shared" si="116"/>
        <v>2.8776230244361101E-2</v>
      </c>
    </row>
    <row r="750" spans="1:13" x14ac:dyDescent="0.35">
      <c r="A750" s="9">
        <f t="shared" si="118"/>
        <v>25</v>
      </c>
      <c r="B750" s="8" t="s">
        <v>174</v>
      </c>
      <c r="C750" s="8">
        <f>димвенканали!C750</f>
        <v>392.7</v>
      </c>
      <c r="D750" s="8">
        <v>0</v>
      </c>
      <c r="E750" s="8">
        <v>0</v>
      </c>
      <c r="F750" s="8">
        <f t="shared" si="113"/>
        <v>392.7</v>
      </c>
      <c r="G750" s="217">
        <f t="shared" si="117"/>
        <v>1.5518705315553725E-3</v>
      </c>
      <c r="H750" s="209">
        <f t="shared" si="114"/>
        <v>6.8754072030029221</v>
      </c>
      <c r="I750" s="202">
        <f t="shared" si="112"/>
        <v>1.512589584660643</v>
      </c>
      <c r="J750" s="202">
        <v>2.8673720778601277</v>
      </c>
      <c r="K750" s="202">
        <v>4.5056751436912006E-2</v>
      </c>
      <c r="L750" s="10">
        <f t="shared" si="115"/>
        <v>11.300425616960604</v>
      </c>
      <c r="M750" s="11">
        <f t="shared" si="116"/>
        <v>2.8776230244361101E-2</v>
      </c>
    </row>
    <row r="751" spans="1:13" x14ac:dyDescent="0.35">
      <c r="A751" s="9">
        <f t="shared" si="118"/>
        <v>26</v>
      </c>
      <c r="B751" s="8" t="s">
        <v>175</v>
      </c>
      <c r="C751" s="8">
        <f>димвенканали!C751</f>
        <v>461.2</v>
      </c>
      <c r="D751" s="8">
        <v>0</v>
      </c>
      <c r="E751" s="8">
        <v>0</v>
      </c>
      <c r="F751" s="8">
        <f t="shared" si="113"/>
        <v>461.2</v>
      </c>
      <c r="G751" s="217">
        <f t="shared" si="117"/>
        <v>1.8225685998302466E-3</v>
      </c>
      <c r="H751" s="209">
        <f t="shared" si="114"/>
        <v>8.0747079246879245</v>
      </c>
      <c r="I751" s="202">
        <f t="shared" si="112"/>
        <v>1.7764357434313434</v>
      </c>
      <c r="J751" s="202">
        <v>3.367537566358775</v>
      </c>
      <c r="K751" s="202">
        <v>5.2916154221298237E-2</v>
      </c>
      <c r="L751" s="10">
        <f t="shared" si="115"/>
        <v>13.271597388699341</v>
      </c>
      <c r="M751" s="11">
        <f t="shared" si="116"/>
        <v>2.8776230244361104E-2</v>
      </c>
    </row>
    <row r="752" spans="1:13" x14ac:dyDescent="0.35">
      <c r="A752" s="9">
        <f t="shared" si="118"/>
        <v>27</v>
      </c>
      <c r="B752" s="8" t="s">
        <v>176</v>
      </c>
      <c r="C752" s="8">
        <f>димвенканали!C752</f>
        <v>399.3</v>
      </c>
      <c r="D752" s="8">
        <v>0</v>
      </c>
      <c r="E752" s="8">
        <v>0</v>
      </c>
      <c r="F752" s="8">
        <f t="shared" si="113"/>
        <v>399.3</v>
      </c>
      <c r="G752" s="217">
        <f t="shared" si="117"/>
        <v>1.5779523892285722E-3</v>
      </c>
      <c r="H752" s="209">
        <f t="shared" si="114"/>
        <v>6.9909602652382654</v>
      </c>
      <c r="I752" s="202">
        <f t="shared" si="112"/>
        <v>1.5380112583524184</v>
      </c>
      <c r="J752" s="202">
        <v>2.9155632052191223</v>
      </c>
      <c r="K752" s="202">
        <v>4.5814007763582791E-2</v>
      </c>
      <c r="L752" s="10">
        <f t="shared" si="115"/>
        <v>11.49034873657339</v>
      </c>
      <c r="M752" s="11">
        <f t="shared" si="116"/>
        <v>2.8776230244361104E-2</v>
      </c>
    </row>
    <row r="753" spans="1:13" x14ac:dyDescent="0.35">
      <c r="A753" s="9">
        <f t="shared" si="118"/>
        <v>28</v>
      </c>
      <c r="B753" s="8" t="s">
        <v>177</v>
      </c>
      <c r="C753" s="8">
        <f>димвенканали!C753</f>
        <v>309.5</v>
      </c>
      <c r="D753" s="8">
        <v>0</v>
      </c>
      <c r="E753" s="8">
        <v>0</v>
      </c>
      <c r="F753" s="8">
        <f t="shared" si="113"/>
        <v>309.5</v>
      </c>
      <c r="G753" s="217">
        <f t="shared" si="117"/>
        <v>1.2230810530083722E-3</v>
      </c>
      <c r="H753" s="209">
        <f t="shared" si="114"/>
        <v>5.418738297248292</v>
      </c>
      <c r="I753" s="202">
        <f t="shared" si="112"/>
        <v>1.1921224253946243</v>
      </c>
      <c r="J753" s="202">
        <v>2.2598718056982672</v>
      </c>
      <c r="K753" s="202">
        <v>3.55107322885772E-2</v>
      </c>
      <c r="L753" s="10">
        <f t="shared" si="115"/>
        <v>8.9062432606297612</v>
      </c>
      <c r="M753" s="11">
        <f t="shared" si="116"/>
        <v>2.8776230244361104E-2</v>
      </c>
    </row>
    <row r="754" spans="1:13" x14ac:dyDescent="0.35">
      <c r="A754" s="9">
        <f t="shared" si="118"/>
        <v>29</v>
      </c>
      <c r="B754" s="8" t="s">
        <v>178</v>
      </c>
      <c r="C754" s="8">
        <f>димвенканали!C754</f>
        <v>1851.7</v>
      </c>
      <c r="D754" s="8">
        <v>0</v>
      </c>
      <c r="E754" s="8">
        <v>0</v>
      </c>
      <c r="F754" s="8">
        <f t="shared" si="113"/>
        <v>1851.7</v>
      </c>
      <c r="G754" s="217">
        <f t="shared" si="117"/>
        <v>7.3175417959793314E-3</v>
      </c>
      <c r="H754" s="209">
        <f t="shared" si="114"/>
        <v>32.419637172906825</v>
      </c>
      <c r="I754" s="202">
        <f t="shared" si="112"/>
        <v>7.1323201780395014</v>
      </c>
      <c r="J754" s="202">
        <v>13.52053189858314</v>
      </c>
      <c r="K754" s="202">
        <v>0.21245629395398516</v>
      </c>
      <c r="L754" s="10">
        <f t="shared" si="115"/>
        <v>53.284945543483452</v>
      </c>
      <c r="M754" s="11">
        <f t="shared" si="116"/>
        <v>2.8776230244361101E-2</v>
      </c>
    </row>
    <row r="755" spans="1:13" x14ac:dyDescent="0.35">
      <c r="A755" s="9">
        <f t="shared" si="118"/>
        <v>30</v>
      </c>
      <c r="B755" s="8" t="s">
        <v>179</v>
      </c>
      <c r="C755" s="8">
        <f>димвенканали!C755</f>
        <v>303</v>
      </c>
      <c r="D755" s="8">
        <v>0</v>
      </c>
      <c r="E755" s="8">
        <v>0</v>
      </c>
      <c r="F755" s="8">
        <f t="shared" si="113"/>
        <v>303</v>
      </c>
      <c r="G755" s="217">
        <f t="shared" si="117"/>
        <v>1.197394374996888E-3</v>
      </c>
      <c r="H755" s="209">
        <f t="shared" si="114"/>
        <v>5.3049360389862121</v>
      </c>
      <c r="I755" s="202">
        <f t="shared" si="112"/>
        <v>1.1670859285769666</v>
      </c>
      <c r="J755" s="202">
        <v>2.2124108469356218</v>
      </c>
      <c r="K755" s="202">
        <v>3.4764949542613541E-2</v>
      </c>
      <c r="L755" s="10">
        <f t="shared" si="115"/>
        <v>8.7191977640414144</v>
      </c>
      <c r="M755" s="11">
        <f t="shared" si="116"/>
        <v>2.8776230244361104E-2</v>
      </c>
    </row>
    <row r="756" spans="1:13" x14ac:dyDescent="0.35">
      <c r="A756" s="9">
        <f t="shared" si="118"/>
        <v>31</v>
      </c>
      <c r="B756" s="8" t="s">
        <v>180</v>
      </c>
      <c r="C756" s="8">
        <f>димвенканали!C756</f>
        <v>42.8</v>
      </c>
      <c r="D756" s="8">
        <v>0</v>
      </c>
      <c r="E756" s="8">
        <v>0</v>
      </c>
      <c r="F756" s="8">
        <f t="shared" si="113"/>
        <v>42.8</v>
      </c>
      <c r="G756" s="217">
        <f t="shared" si="117"/>
        <v>1.6913689521408183E-4</v>
      </c>
      <c r="H756" s="209">
        <f t="shared" si="114"/>
        <v>0.74934410055646805</v>
      </c>
      <c r="I756" s="202">
        <f t="shared" si="112"/>
        <v>0.16485570212242298</v>
      </c>
      <c r="J756" s="202">
        <v>0.3125121592371109</v>
      </c>
      <c r="K756" s="202">
        <v>4.9106925426530019E-3</v>
      </c>
      <c r="L756" s="10">
        <f t="shared" ref="L756:L787" si="119">H756+I756+J756+K756</f>
        <v>1.2316226544586548</v>
      </c>
      <c r="M756" s="11">
        <f t="shared" ref="M756:M787" si="120">L756/F756</f>
        <v>2.8776230244361097E-2</v>
      </c>
    </row>
    <row r="757" spans="1:13" x14ac:dyDescent="0.35">
      <c r="A757" s="9">
        <f t="shared" si="118"/>
        <v>32</v>
      </c>
      <c r="B757" s="8" t="s">
        <v>181</v>
      </c>
      <c r="C757" s="8">
        <f>димвенканали!C757</f>
        <v>126.19</v>
      </c>
      <c r="D757" s="8">
        <v>0</v>
      </c>
      <c r="E757" s="8">
        <v>0</v>
      </c>
      <c r="F757" s="8">
        <f t="shared" si="113"/>
        <v>126.19</v>
      </c>
      <c r="G757" s="217">
        <f t="shared" si="117"/>
        <v>4.9867721511834089E-4</v>
      </c>
      <c r="H757" s="209">
        <f t="shared" si="114"/>
        <v>2.2093395338602972</v>
      </c>
      <c r="I757" s="202">
        <f t="shared" si="112"/>
        <v>0.48605469744926538</v>
      </c>
      <c r="J757" s="202">
        <v>0.92139975173203348</v>
      </c>
      <c r="K757" s="202">
        <v>1.4478511494331364E-2</v>
      </c>
      <c r="L757" s="10">
        <f t="shared" si="119"/>
        <v>3.6312724945359274</v>
      </c>
      <c r="M757" s="11">
        <f t="shared" si="120"/>
        <v>2.8776230244361101E-2</v>
      </c>
    </row>
    <row r="758" spans="1:13" x14ac:dyDescent="0.35">
      <c r="A758" s="9">
        <f t="shared" si="118"/>
        <v>33</v>
      </c>
      <c r="B758" s="8" t="s">
        <v>182</v>
      </c>
      <c r="C758" s="8">
        <f>димвенканали!C758</f>
        <v>91.2</v>
      </c>
      <c r="D758" s="8">
        <v>0</v>
      </c>
      <c r="E758" s="8">
        <v>0</v>
      </c>
      <c r="F758" s="8">
        <f t="shared" si="113"/>
        <v>91.2</v>
      </c>
      <c r="G758" s="217">
        <f t="shared" si="117"/>
        <v>3.6040385148421183E-4</v>
      </c>
      <c r="H758" s="209">
        <f t="shared" si="114"/>
        <v>1.596733223615652</v>
      </c>
      <c r="I758" s="202">
        <f t="shared" si="112"/>
        <v>0.35128130919544343</v>
      </c>
      <c r="J758" s="202">
        <v>0.66591375986973178</v>
      </c>
      <c r="K758" s="202">
        <v>1.0463905604905463E-2</v>
      </c>
      <c r="L758" s="10">
        <f t="shared" si="119"/>
        <v>2.6243921982857326</v>
      </c>
      <c r="M758" s="11">
        <f t="shared" si="120"/>
        <v>2.8776230244361101E-2</v>
      </c>
    </row>
    <row r="759" spans="1:13" x14ac:dyDescent="0.35">
      <c r="A759" s="9">
        <f t="shared" si="118"/>
        <v>34</v>
      </c>
      <c r="B759" s="8" t="s">
        <v>183</v>
      </c>
      <c r="C759" s="8">
        <f>димвенканали!C759</f>
        <v>127</v>
      </c>
      <c r="D759" s="8">
        <v>0</v>
      </c>
      <c r="E759" s="8">
        <v>0</v>
      </c>
      <c r="F759" s="8">
        <f t="shared" si="113"/>
        <v>127</v>
      </c>
      <c r="G759" s="217">
        <f t="shared" si="117"/>
        <v>5.0187817037823353E-4</v>
      </c>
      <c r="H759" s="209">
        <f t="shared" si="114"/>
        <v>2.2235210460437256</v>
      </c>
      <c r="I759" s="202">
        <f t="shared" si="112"/>
        <v>0.48917463012961965</v>
      </c>
      <c r="J759" s="202">
        <v>0.92731411736245539</v>
      </c>
      <c r="K759" s="202">
        <v>1.4571447498059142E-2</v>
      </c>
      <c r="L759" s="10">
        <f t="shared" si="119"/>
        <v>3.6545812410338598</v>
      </c>
      <c r="M759" s="11">
        <f t="shared" si="120"/>
        <v>2.8776230244361101E-2</v>
      </c>
    </row>
    <row r="760" spans="1:13" x14ac:dyDescent="0.35">
      <c r="A760" s="9">
        <f t="shared" si="118"/>
        <v>35</v>
      </c>
      <c r="B760" s="8" t="s">
        <v>184</v>
      </c>
      <c r="C760" s="8">
        <f>димвенканали!C760</f>
        <v>83.1</v>
      </c>
      <c r="D760" s="8">
        <v>0</v>
      </c>
      <c r="E760" s="8">
        <v>0</v>
      </c>
      <c r="F760" s="8">
        <f t="shared" si="113"/>
        <v>83.1</v>
      </c>
      <c r="G760" s="217">
        <f t="shared" si="117"/>
        <v>3.2839429888528509E-4</v>
      </c>
      <c r="H760" s="209">
        <f t="shared" si="114"/>
        <v>1.454918101781367</v>
      </c>
      <c r="I760" s="202">
        <f t="shared" si="112"/>
        <v>0.32008198239190078</v>
      </c>
      <c r="J760" s="202">
        <v>0.60677010356551209</v>
      </c>
      <c r="K760" s="202">
        <v>9.5345455676276759E-3</v>
      </c>
      <c r="L760" s="10">
        <f t="shared" si="119"/>
        <v>2.3913047333064079</v>
      </c>
      <c r="M760" s="11">
        <f t="shared" si="120"/>
        <v>2.8776230244361108E-2</v>
      </c>
    </row>
    <row r="761" spans="1:13" x14ac:dyDescent="0.35">
      <c r="A761" s="9">
        <f t="shared" si="118"/>
        <v>36</v>
      </c>
      <c r="B761" s="8" t="s">
        <v>185</v>
      </c>
      <c r="C761" s="8">
        <f>димвенканали!C761</f>
        <v>64.7</v>
      </c>
      <c r="D761" s="8">
        <v>0</v>
      </c>
      <c r="E761" s="8">
        <v>0</v>
      </c>
      <c r="F761" s="8">
        <f t="shared" si="113"/>
        <v>64.7</v>
      </c>
      <c r="G761" s="217">
        <f t="shared" si="117"/>
        <v>2.5568124112969852E-4</v>
      </c>
      <c r="H761" s="209">
        <f t="shared" si="114"/>
        <v>1.1327701707010163</v>
      </c>
      <c r="I761" s="202">
        <f t="shared" si="112"/>
        <v>0.24920943755422359</v>
      </c>
      <c r="J761" s="202">
        <v>0.47241908183740849</v>
      </c>
      <c r="K761" s="202">
        <v>7.423406717515171E-3</v>
      </c>
      <c r="L761" s="10">
        <f t="shared" si="119"/>
        <v>1.8618220968101635</v>
      </c>
      <c r="M761" s="11">
        <f t="shared" si="120"/>
        <v>2.8776230244361104E-2</v>
      </c>
    </row>
    <row r="762" spans="1:13" x14ac:dyDescent="0.35">
      <c r="A762" s="9">
        <f t="shared" si="118"/>
        <v>37</v>
      </c>
      <c r="B762" s="8" t="s">
        <v>186</v>
      </c>
      <c r="C762" s="8">
        <f>димвенканали!C762</f>
        <v>211.4</v>
      </c>
      <c r="D762" s="8">
        <v>0</v>
      </c>
      <c r="E762" s="8">
        <v>0</v>
      </c>
      <c r="F762" s="8">
        <f t="shared" si="113"/>
        <v>211.4</v>
      </c>
      <c r="G762" s="217">
        <f t="shared" si="117"/>
        <v>8.3540980486581555E-4</v>
      </c>
      <c r="H762" s="209">
        <f t="shared" si="114"/>
        <v>3.7011995994775089</v>
      </c>
      <c r="I762" s="202">
        <f t="shared" si="112"/>
        <v>0.81426391188505198</v>
      </c>
      <c r="J762" s="202">
        <v>1.5435764126804967</v>
      </c>
      <c r="K762" s="202">
        <v>2.4255149614879547E-2</v>
      </c>
      <c r="L762" s="10">
        <f t="shared" si="119"/>
        <v>6.0832950736579372</v>
      </c>
      <c r="M762" s="11">
        <f t="shared" si="120"/>
        <v>2.8776230244361101E-2</v>
      </c>
    </row>
    <row r="763" spans="1:13" x14ac:dyDescent="0.35">
      <c r="A763" s="9">
        <f t="shared" si="118"/>
        <v>38</v>
      </c>
      <c r="B763" s="8" t="s">
        <v>187</v>
      </c>
      <c r="C763" s="8">
        <f>димвенканали!C763</f>
        <v>37.799999999999997</v>
      </c>
      <c r="D763" s="8">
        <v>0</v>
      </c>
      <c r="E763" s="8">
        <v>0</v>
      </c>
      <c r="F763" s="8">
        <f t="shared" si="113"/>
        <v>37.799999999999997</v>
      </c>
      <c r="G763" s="217">
        <f t="shared" si="117"/>
        <v>1.4937791212832463E-4</v>
      </c>
      <c r="H763" s="209">
        <f t="shared" si="114"/>
        <v>0.66180390189332938</v>
      </c>
      <c r="I763" s="202">
        <f t="shared" si="112"/>
        <v>0.14559685841653247</v>
      </c>
      <c r="J763" s="202">
        <v>0.27600372941969142</v>
      </c>
      <c r="K763" s="202">
        <v>4.3370135072963428E-3</v>
      </c>
      <c r="L763" s="10">
        <f t="shared" si="119"/>
        <v>1.0877415032368496</v>
      </c>
      <c r="M763" s="11">
        <f t="shared" si="120"/>
        <v>2.8776230244361104E-2</v>
      </c>
    </row>
    <row r="764" spans="1:13" x14ac:dyDescent="0.35">
      <c r="A764" s="9">
        <f t="shared" si="118"/>
        <v>39</v>
      </c>
      <c r="B764" s="8" t="s">
        <v>188</v>
      </c>
      <c r="C764" s="8">
        <f>димвенканали!C764</f>
        <v>132.80000000000001</v>
      </c>
      <c r="D764" s="8">
        <v>0</v>
      </c>
      <c r="E764" s="8">
        <v>0</v>
      </c>
      <c r="F764" s="8">
        <f t="shared" si="113"/>
        <v>132.80000000000001</v>
      </c>
      <c r="G764" s="217">
        <f t="shared" si="117"/>
        <v>5.2479859075771199E-4</v>
      </c>
      <c r="H764" s="209">
        <f t="shared" si="114"/>
        <v>2.3250676764929672</v>
      </c>
      <c r="I764" s="202">
        <f t="shared" si="112"/>
        <v>0.51151488882845275</v>
      </c>
      <c r="J764" s="202">
        <v>0.96966389595066216</v>
      </c>
      <c r="K764" s="202">
        <v>1.5236915179072868E-2</v>
      </c>
      <c r="L764" s="10">
        <f t="shared" si="119"/>
        <v>3.8214833764511549</v>
      </c>
      <c r="M764" s="11">
        <f t="shared" si="120"/>
        <v>2.8776230244361104E-2</v>
      </c>
    </row>
    <row r="765" spans="1:13" x14ac:dyDescent="0.35">
      <c r="A765" s="9">
        <f t="shared" si="118"/>
        <v>40</v>
      </c>
      <c r="B765" s="8" t="s">
        <v>189</v>
      </c>
      <c r="C765" s="8">
        <f>димвенканали!C765</f>
        <v>3464.11</v>
      </c>
      <c r="D765" s="8">
        <v>203.9</v>
      </c>
      <c r="E765" s="8">
        <v>0</v>
      </c>
      <c r="F765" s="8">
        <f t="shared" ref="F765:F803" si="121">C765+D765+E765</f>
        <v>3668.01</v>
      </c>
      <c r="G765" s="217">
        <f t="shared" si="117"/>
        <v>1.4495229509677673E-2</v>
      </c>
      <c r="H765" s="209">
        <f t="shared" si="114"/>
        <v>64.219664819675955</v>
      </c>
      <c r="I765" s="202">
        <f t="shared" si="112"/>
        <v>14.128326260328711</v>
      </c>
      <c r="J765" s="202">
        <v>26.782657130918587</v>
      </c>
      <c r="K765" s="202">
        <v>0.42085208769571586</v>
      </c>
      <c r="L765" s="10">
        <f t="shared" si="119"/>
        <v>105.55150029861898</v>
      </c>
      <c r="M765" s="11">
        <f t="shared" si="120"/>
        <v>2.8776230244361104E-2</v>
      </c>
    </row>
    <row r="766" spans="1:13" x14ac:dyDescent="0.35">
      <c r="A766" s="9">
        <f t="shared" si="118"/>
        <v>41</v>
      </c>
      <c r="B766" s="8" t="s">
        <v>190</v>
      </c>
      <c r="C766" s="8">
        <f>димвенканали!C766</f>
        <v>3464.39</v>
      </c>
      <c r="D766" s="8">
        <v>0</v>
      </c>
      <c r="E766" s="8">
        <v>204.7</v>
      </c>
      <c r="F766" s="8">
        <f t="shared" si="121"/>
        <v>3669.0899999999997</v>
      </c>
      <c r="G766" s="217">
        <f t="shared" si="117"/>
        <v>1.4499497450024195E-2</v>
      </c>
      <c r="H766" s="209">
        <f t="shared" si="114"/>
        <v>64.238573502587187</v>
      </c>
      <c r="I766" s="202">
        <f t="shared" si="112"/>
        <v>14.132486170569182</v>
      </c>
      <c r="J766" s="202">
        <v>26.790542951759143</v>
      </c>
      <c r="K766" s="202">
        <v>0.42097600236735283</v>
      </c>
      <c r="L766" s="10">
        <f t="shared" si="119"/>
        <v>105.58257862728286</v>
      </c>
      <c r="M766" s="11">
        <f t="shared" si="120"/>
        <v>2.8776230244361101E-2</v>
      </c>
    </row>
    <row r="767" spans="1:13" x14ac:dyDescent="0.35">
      <c r="A767" s="9">
        <f t="shared" si="118"/>
        <v>42</v>
      </c>
      <c r="B767" s="8" t="s">
        <v>191</v>
      </c>
      <c r="C767" s="8">
        <f>димвенканали!C767</f>
        <v>31.4</v>
      </c>
      <c r="D767" s="8">
        <v>0</v>
      </c>
      <c r="E767" s="8">
        <v>0</v>
      </c>
      <c r="F767" s="8">
        <f t="shared" si="121"/>
        <v>31.4</v>
      </c>
      <c r="G767" s="217">
        <f t="shared" si="117"/>
        <v>1.2408641377855537E-4</v>
      </c>
      <c r="H767" s="209">
        <f t="shared" si="114"/>
        <v>0.5497524476045117</v>
      </c>
      <c r="I767" s="202">
        <f t="shared" si="112"/>
        <v>0.12094553847299257</v>
      </c>
      <c r="J767" s="202">
        <v>0.22927293925339445</v>
      </c>
      <c r="K767" s="202">
        <v>3.6027043420398192E-3</v>
      </c>
      <c r="L767" s="10">
        <f t="shared" si="119"/>
        <v>0.90357362967293853</v>
      </c>
      <c r="M767" s="11">
        <f t="shared" si="120"/>
        <v>2.8776230244361101E-2</v>
      </c>
    </row>
    <row r="768" spans="1:13" x14ac:dyDescent="0.35">
      <c r="A768" s="9">
        <f t="shared" si="118"/>
        <v>43</v>
      </c>
      <c r="B768" s="8" t="s">
        <v>192</v>
      </c>
      <c r="C768" s="8">
        <f>димвенканали!C768</f>
        <v>160.9</v>
      </c>
      <c r="D768" s="8">
        <v>0</v>
      </c>
      <c r="E768" s="8">
        <v>0</v>
      </c>
      <c r="F768" s="8">
        <f t="shared" si="121"/>
        <v>160.9</v>
      </c>
      <c r="G768" s="217">
        <f t="shared" si="117"/>
        <v>6.3584407569966756E-4</v>
      </c>
      <c r="H768" s="209">
        <f t="shared" si="114"/>
        <v>2.817043592979807</v>
      </c>
      <c r="I768" s="202">
        <f t="shared" si="112"/>
        <v>0.61974959045555755</v>
      </c>
      <c r="J768" s="202">
        <v>1.1748412715245597</v>
      </c>
      <c r="K768" s="202">
        <v>1.8460991357777293E-2</v>
      </c>
      <c r="L768" s="10">
        <f t="shared" si="119"/>
        <v>4.6300954463177018</v>
      </c>
      <c r="M768" s="11">
        <f t="shared" si="120"/>
        <v>2.8776230244361104E-2</v>
      </c>
    </row>
    <row r="769" spans="1:13" x14ac:dyDescent="0.35">
      <c r="A769" s="9">
        <f t="shared" si="118"/>
        <v>44</v>
      </c>
      <c r="B769" s="8" t="s">
        <v>193</v>
      </c>
      <c r="C769" s="8">
        <f>димвенканали!C769</f>
        <v>6819.2</v>
      </c>
      <c r="D769" s="8">
        <v>0</v>
      </c>
      <c r="E769" s="8">
        <v>390.5</v>
      </c>
      <c r="F769" s="8">
        <f t="shared" si="121"/>
        <v>7209.7</v>
      </c>
      <c r="G769" s="217">
        <f t="shared" si="117"/>
        <v>2.8491268070676774E-2</v>
      </c>
      <c r="H769" s="209">
        <f t="shared" si="114"/>
        <v>126.22771406032636</v>
      </c>
      <c r="I769" s="202">
        <f t="shared" si="112"/>
        <v>27.770097093271801</v>
      </c>
      <c r="J769" s="202">
        <v>52.64296529092988</v>
      </c>
      <c r="K769" s="202">
        <v>0.82721074824218099</v>
      </c>
      <c r="L769" s="10">
        <f t="shared" si="119"/>
        <v>207.46798719277021</v>
      </c>
      <c r="M769" s="11">
        <f t="shared" si="120"/>
        <v>2.8776230244361097E-2</v>
      </c>
    </row>
    <row r="770" spans="1:13" x14ac:dyDescent="0.35">
      <c r="A770" s="9">
        <f t="shared" si="118"/>
        <v>45</v>
      </c>
      <c r="B770" s="8" t="s">
        <v>194</v>
      </c>
      <c r="C770" s="8">
        <f>димвенканали!C770</f>
        <v>6078.6</v>
      </c>
      <c r="D770" s="8">
        <v>0</v>
      </c>
      <c r="E770" s="8">
        <v>0</v>
      </c>
      <c r="F770" s="8">
        <f t="shared" si="121"/>
        <v>6078.6</v>
      </c>
      <c r="G770" s="217">
        <f t="shared" si="117"/>
        <v>2.4021390917016775E-2</v>
      </c>
      <c r="H770" s="209">
        <f t="shared" si="114"/>
        <v>106.42437031875112</v>
      </c>
      <c r="I770" s="202">
        <f t="shared" ref="I770:I820" si="122">H770*0.22</f>
        <v>23.413361470125245</v>
      </c>
      <c r="J770" s="202">
        <v>44.38402829763325</v>
      </c>
      <c r="K770" s="202">
        <v>0.69743307686379763</v>
      </c>
      <c r="L770" s="10">
        <f t="shared" si="119"/>
        <v>174.91919316337342</v>
      </c>
      <c r="M770" s="11">
        <f t="shared" si="120"/>
        <v>2.8776230244361104E-2</v>
      </c>
    </row>
    <row r="771" spans="1:13" x14ac:dyDescent="0.35">
      <c r="A771" s="9">
        <f t="shared" si="118"/>
        <v>46</v>
      </c>
      <c r="B771" s="14" t="s">
        <v>195</v>
      </c>
      <c r="C771" s="8">
        <f>димвенканали!C771</f>
        <v>87.8</v>
      </c>
      <c r="D771" s="8">
        <v>0</v>
      </c>
      <c r="E771" s="8">
        <v>0</v>
      </c>
      <c r="F771" s="8">
        <f t="shared" si="121"/>
        <v>87.8</v>
      </c>
      <c r="G771" s="217">
        <f t="shared" si="117"/>
        <v>3.4696774298589687E-4</v>
      </c>
      <c r="H771" s="209">
        <f t="shared" ref="H771:H820" si="123">G771*$H$2</f>
        <v>1.5372058885247173</v>
      </c>
      <c r="I771" s="202">
        <f t="shared" si="122"/>
        <v>0.3381852954754378</v>
      </c>
      <c r="J771" s="202">
        <v>0.6410880275938865</v>
      </c>
      <c r="K771" s="202">
        <v>1.0073803860862932E-2</v>
      </c>
      <c r="L771" s="10">
        <f t="shared" si="119"/>
        <v>2.5265530154549047</v>
      </c>
      <c r="M771" s="11">
        <f t="shared" si="120"/>
        <v>2.8776230244361104E-2</v>
      </c>
    </row>
    <row r="772" spans="1:13" x14ac:dyDescent="0.35">
      <c r="A772" s="9">
        <f t="shared" si="118"/>
        <v>47</v>
      </c>
      <c r="B772" s="14" t="s">
        <v>196</v>
      </c>
      <c r="C772" s="8">
        <f>димвенканали!C772</f>
        <v>204.9</v>
      </c>
      <c r="D772" s="8">
        <v>0</v>
      </c>
      <c r="E772" s="8">
        <v>0</v>
      </c>
      <c r="F772" s="8">
        <f t="shared" si="121"/>
        <v>204.9</v>
      </c>
      <c r="G772" s="217">
        <f t="shared" si="117"/>
        <v>8.0972312685433112E-4</v>
      </c>
      <c r="H772" s="209">
        <f t="shared" si="123"/>
        <v>3.5873973412154281</v>
      </c>
      <c r="I772" s="202">
        <f t="shared" si="122"/>
        <v>0.78922741506739413</v>
      </c>
      <c r="J772" s="202">
        <v>1.4961154539178516</v>
      </c>
      <c r="K772" s="202">
        <v>2.3509366868915891E-2</v>
      </c>
      <c r="L772" s="10">
        <f t="shared" si="119"/>
        <v>5.8962495770695895</v>
      </c>
      <c r="M772" s="11">
        <f t="shared" si="120"/>
        <v>2.8776230244361101E-2</v>
      </c>
    </row>
    <row r="773" spans="1:13" x14ac:dyDescent="0.35">
      <c r="A773" s="9">
        <f t="shared" si="118"/>
        <v>48</v>
      </c>
      <c r="B773" s="14" t="s">
        <v>197</v>
      </c>
      <c r="C773" s="8">
        <f>димвенканали!C773</f>
        <v>119.9</v>
      </c>
      <c r="D773" s="8">
        <v>0</v>
      </c>
      <c r="E773" s="8">
        <v>0</v>
      </c>
      <c r="F773" s="8">
        <f t="shared" si="121"/>
        <v>119.9</v>
      </c>
      <c r="G773" s="217">
        <f t="shared" si="117"/>
        <v>4.738204143964583E-4</v>
      </c>
      <c r="H773" s="209">
        <f t="shared" si="123"/>
        <v>2.0992139639420686</v>
      </c>
      <c r="I773" s="202">
        <f t="shared" si="122"/>
        <v>0.4618270720672551</v>
      </c>
      <c r="J773" s="202">
        <v>0.87547214702171983</v>
      </c>
      <c r="K773" s="202">
        <v>1.3756823267852686E-2</v>
      </c>
      <c r="L773" s="10">
        <f t="shared" si="119"/>
        <v>3.4502700062988967</v>
      </c>
      <c r="M773" s="11">
        <f t="shared" si="120"/>
        <v>2.8776230244361104E-2</v>
      </c>
    </row>
    <row r="774" spans="1:13" x14ac:dyDescent="0.35">
      <c r="A774" s="9">
        <f t="shared" si="118"/>
        <v>49</v>
      </c>
      <c r="B774" s="14" t="s">
        <v>198</v>
      </c>
      <c r="C774" s="8">
        <f>димвенканали!C774</f>
        <v>99</v>
      </c>
      <c r="D774" s="8">
        <v>0</v>
      </c>
      <c r="E774" s="8">
        <v>0</v>
      </c>
      <c r="F774" s="8">
        <f t="shared" si="121"/>
        <v>99</v>
      </c>
      <c r="G774" s="217">
        <f t="shared" si="117"/>
        <v>3.9122786509799309E-4</v>
      </c>
      <c r="H774" s="209">
        <f t="shared" si="123"/>
        <v>1.7332959335301485</v>
      </c>
      <c r="I774" s="202">
        <f t="shared" si="122"/>
        <v>0.38132510537663267</v>
      </c>
      <c r="J774" s="202">
        <v>0.72286691038490614</v>
      </c>
      <c r="K774" s="202">
        <v>1.1358844900061851E-2</v>
      </c>
      <c r="L774" s="10">
        <f t="shared" si="119"/>
        <v>2.8488467941917492</v>
      </c>
      <c r="M774" s="11">
        <f t="shared" si="120"/>
        <v>2.8776230244361104E-2</v>
      </c>
    </row>
    <row r="775" spans="1:13" x14ac:dyDescent="0.35">
      <c r="A775" s="9">
        <f t="shared" si="118"/>
        <v>50</v>
      </c>
      <c r="B775" s="14" t="s">
        <v>199</v>
      </c>
      <c r="C775" s="8">
        <f>димвенканали!C775</f>
        <v>81.2</v>
      </c>
      <c r="D775" s="8">
        <v>0</v>
      </c>
      <c r="E775" s="8">
        <v>0</v>
      </c>
      <c r="F775" s="8">
        <f t="shared" si="121"/>
        <v>81.2</v>
      </c>
      <c r="G775" s="217">
        <f t="shared" si="117"/>
        <v>3.2088588531269737E-4</v>
      </c>
      <c r="H775" s="209">
        <f t="shared" si="123"/>
        <v>1.4216528262893744</v>
      </c>
      <c r="I775" s="202">
        <f t="shared" si="122"/>
        <v>0.31276362178366235</v>
      </c>
      <c r="J775" s="202">
        <v>0.59289690023489283</v>
      </c>
      <c r="K775" s="202">
        <v>9.3165475341921433E-3</v>
      </c>
      <c r="L775" s="10">
        <f t="shared" si="119"/>
        <v>2.3366298958421221</v>
      </c>
      <c r="M775" s="11">
        <f t="shared" si="120"/>
        <v>2.8776230244361108E-2</v>
      </c>
    </row>
    <row r="776" spans="1:13" x14ac:dyDescent="0.35">
      <c r="A776" s="9">
        <f t="shared" si="118"/>
        <v>51</v>
      </c>
      <c r="B776" s="14" t="s">
        <v>200</v>
      </c>
      <c r="C776" s="8">
        <f>димвенканали!C776</f>
        <v>60.2</v>
      </c>
      <c r="D776" s="8">
        <v>0</v>
      </c>
      <c r="E776" s="8">
        <v>0</v>
      </c>
      <c r="F776" s="8">
        <f t="shared" si="121"/>
        <v>60.2</v>
      </c>
      <c r="G776" s="217">
        <f t="shared" si="117"/>
        <v>2.3789815635251701E-4</v>
      </c>
      <c r="H776" s="209">
        <f t="shared" si="123"/>
        <v>1.0539839919041913</v>
      </c>
      <c r="I776" s="202">
        <f t="shared" si="122"/>
        <v>0.2318764782189221</v>
      </c>
      <c r="J776" s="202">
        <v>0.43956149500173086</v>
      </c>
      <c r="K776" s="202">
        <v>6.9070955856941766E-3</v>
      </c>
      <c r="L776" s="10">
        <f t="shared" si="119"/>
        <v>1.7323290607105384</v>
      </c>
      <c r="M776" s="11">
        <f t="shared" si="120"/>
        <v>2.8776230244361101E-2</v>
      </c>
    </row>
    <row r="777" spans="1:13" x14ac:dyDescent="0.35">
      <c r="A777" s="9">
        <f t="shared" si="118"/>
        <v>52</v>
      </c>
      <c r="B777" s="8" t="s">
        <v>201</v>
      </c>
      <c r="C777" s="8">
        <f>димвенканали!C777</f>
        <v>104.2</v>
      </c>
      <c r="D777" s="8">
        <v>0</v>
      </c>
      <c r="E777" s="8">
        <v>0</v>
      </c>
      <c r="F777" s="8">
        <f t="shared" si="121"/>
        <v>104.2</v>
      </c>
      <c r="G777" s="217">
        <f t="shared" si="117"/>
        <v>4.117772075071806E-4</v>
      </c>
      <c r="H777" s="209">
        <f t="shared" si="123"/>
        <v>1.8243377401398129</v>
      </c>
      <c r="I777" s="202">
        <f t="shared" si="122"/>
        <v>0.40135430283075885</v>
      </c>
      <c r="J777" s="202">
        <v>0.76083567739502256</v>
      </c>
      <c r="K777" s="202">
        <v>1.1955471096832777E-2</v>
      </c>
      <c r="L777" s="10">
        <f t="shared" si="119"/>
        <v>2.9984831914624266</v>
      </c>
      <c r="M777" s="11">
        <f t="shared" si="120"/>
        <v>2.8776230244361097E-2</v>
      </c>
    </row>
    <row r="778" spans="1:13" x14ac:dyDescent="0.35">
      <c r="A778" s="9">
        <f t="shared" si="118"/>
        <v>53</v>
      </c>
      <c r="B778" s="8" t="s">
        <v>202</v>
      </c>
      <c r="C778" s="8">
        <f>димвенканали!C778</f>
        <v>234.9</v>
      </c>
      <c r="D778" s="8">
        <v>0</v>
      </c>
      <c r="E778" s="8">
        <v>0</v>
      </c>
      <c r="F778" s="8">
        <f t="shared" si="121"/>
        <v>234.9</v>
      </c>
      <c r="G778" s="217">
        <f t="shared" si="117"/>
        <v>9.2827702536887446E-4</v>
      </c>
      <c r="H778" s="209">
        <f t="shared" si="123"/>
        <v>4.1126385331942608</v>
      </c>
      <c r="I778" s="202">
        <f t="shared" si="122"/>
        <v>0.90478047730273736</v>
      </c>
      <c r="J778" s="202">
        <v>1.7151660328223683</v>
      </c>
      <c r="K778" s="202">
        <v>2.6951441081055846E-2</v>
      </c>
      <c r="L778" s="10">
        <f t="shared" si="119"/>
        <v>6.7595364844004218</v>
      </c>
      <c r="M778" s="11">
        <f t="shared" si="120"/>
        <v>2.8776230244361097E-2</v>
      </c>
    </row>
    <row r="779" spans="1:13" x14ac:dyDescent="0.35">
      <c r="A779" s="9">
        <f t="shared" si="118"/>
        <v>54</v>
      </c>
      <c r="B779" s="8" t="s">
        <v>203</v>
      </c>
      <c r="C779" s="8">
        <f>димвенканали!C779</f>
        <v>126.6</v>
      </c>
      <c r="D779" s="8">
        <v>0</v>
      </c>
      <c r="E779" s="8">
        <v>0</v>
      </c>
      <c r="F779" s="8">
        <f t="shared" si="121"/>
        <v>126.6</v>
      </c>
      <c r="G779" s="217">
        <f t="shared" si="117"/>
        <v>5.0029745173137293E-4</v>
      </c>
      <c r="H779" s="209">
        <f t="shared" si="123"/>
        <v>2.2165178301506745</v>
      </c>
      <c r="I779" s="202">
        <f t="shared" si="122"/>
        <v>0.48763392263314836</v>
      </c>
      <c r="J779" s="202">
        <v>0.92439344297706183</v>
      </c>
      <c r="K779" s="202">
        <v>1.4525553175230608E-2</v>
      </c>
      <c r="L779" s="10">
        <f t="shared" si="119"/>
        <v>3.6430707489361152</v>
      </c>
      <c r="M779" s="11">
        <f t="shared" si="120"/>
        <v>2.8776230244361101E-2</v>
      </c>
    </row>
    <row r="780" spans="1:13" x14ac:dyDescent="0.35">
      <c r="A780" s="9">
        <f t="shared" si="118"/>
        <v>55</v>
      </c>
      <c r="B780" s="8" t="s">
        <v>204</v>
      </c>
      <c r="C780" s="8">
        <f>димвенканали!C780</f>
        <v>89.7</v>
      </c>
      <c r="D780" s="8">
        <v>0</v>
      </c>
      <c r="E780" s="8">
        <v>0</v>
      </c>
      <c r="F780" s="8">
        <f t="shared" si="121"/>
        <v>89.7</v>
      </c>
      <c r="G780" s="217">
        <f t="shared" si="117"/>
        <v>3.5447615655848465E-4</v>
      </c>
      <c r="H780" s="209">
        <f t="shared" si="123"/>
        <v>1.5704711640167104</v>
      </c>
      <c r="I780" s="202">
        <f t="shared" si="122"/>
        <v>0.34550365608367628</v>
      </c>
      <c r="J780" s="202">
        <v>0.65496123092450598</v>
      </c>
      <c r="K780" s="202">
        <v>1.0291801894298467E-2</v>
      </c>
      <c r="L780" s="10">
        <f t="shared" si="119"/>
        <v>2.581227852919191</v>
      </c>
      <c r="M780" s="11">
        <f t="shared" si="120"/>
        <v>2.8776230244361104E-2</v>
      </c>
    </row>
    <row r="781" spans="1:13" x14ac:dyDescent="0.35">
      <c r="A781" s="9">
        <f t="shared" si="118"/>
        <v>56</v>
      </c>
      <c r="B781" s="8" t="s">
        <v>205</v>
      </c>
      <c r="C781" s="8">
        <f>димвенканали!C781</f>
        <v>82.2</v>
      </c>
      <c r="D781" s="8">
        <v>0</v>
      </c>
      <c r="E781" s="8">
        <v>0</v>
      </c>
      <c r="F781" s="8">
        <f t="shared" si="121"/>
        <v>82.2</v>
      </c>
      <c r="G781" s="217">
        <f t="shared" si="117"/>
        <v>3.2483768192984882E-4</v>
      </c>
      <c r="H781" s="209">
        <f t="shared" si="123"/>
        <v>1.4391608660220021</v>
      </c>
      <c r="I781" s="202">
        <f t="shared" si="122"/>
        <v>0.31661539052484045</v>
      </c>
      <c r="J781" s="202">
        <v>0.60019858619837663</v>
      </c>
      <c r="K781" s="202">
        <v>9.4312833412634762E-3</v>
      </c>
      <c r="L781" s="10">
        <f t="shared" si="119"/>
        <v>2.3654061260864827</v>
      </c>
      <c r="M781" s="11">
        <f t="shared" si="120"/>
        <v>2.8776230244361104E-2</v>
      </c>
    </row>
    <row r="782" spans="1:13" x14ac:dyDescent="0.35">
      <c r="A782" s="9">
        <f t="shared" si="118"/>
        <v>57</v>
      </c>
      <c r="B782" s="8" t="s">
        <v>206</v>
      </c>
      <c r="C782" s="8">
        <f>димвенканали!C782</f>
        <v>95.49</v>
      </c>
      <c r="D782" s="8">
        <v>0</v>
      </c>
      <c r="E782" s="8">
        <v>0</v>
      </c>
      <c r="F782" s="8">
        <f t="shared" si="121"/>
        <v>95.49</v>
      </c>
      <c r="G782" s="217">
        <f t="shared" si="117"/>
        <v>3.7735705897179147E-4</v>
      </c>
      <c r="H782" s="209">
        <f t="shared" si="123"/>
        <v>1.6718427140686247</v>
      </c>
      <c r="I782" s="202">
        <f t="shared" si="122"/>
        <v>0.36780539709509746</v>
      </c>
      <c r="J782" s="202">
        <v>0.69723799265307773</v>
      </c>
      <c r="K782" s="202">
        <v>1.0956122217241475E-2</v>
      </c>
      <c r="L782" s="10">
        <f t="shared" si="119"/>
        <v>2.7478422260340416</v>
      </c>
      <c r="M782" s="11">
        <f t="shared" si="120"/>
        <v>2.8776230244361104E-2</v>
      </c>
    </row>
    <row r="783" spans="1:13" x14ac:dyDescent="0.35">
      <c r="A783" s="9">
        <f t="shared" si="118"/>
        <v>58</v>
      </c>
      <c r="B783" s="8" t="s">
        <v>207</v>
      </c>
      <c r="C783" s="8">
        <f>димвенканали!C783</f>
        <v>152.59</v>
      </c>
      <c r="D783" s="8">
        <v>142.80000000000001</v>
      </c>
      <c r="E783" s="8">
        <v>0</v>
      </c>
      <c r="F783" s="8">
        <f t="shared" si="121"/>
        <v>295.39</v>
      </c>
      <c r="G783" s="217">
        <f t="shared" si="117"/>
        <v>1.1673212027403653E-3</v>
      </c>
      <c r="H783" s="209">
        <f t="shared" si="123"/>
        <v>5.171699856620914</v>
      </c>
      <c r="I783" s="202">
        <f t="shared" si="122"/>
        <v>1.1377739684566011</v>
      </c>
      <c r="J783" s="202">
        <v>2.1568450167535094</v>
      </c>
      <c r="K783" s="202">
        <v>3.3891810050800705E-2</v>
      </c>
      <c r="L783" s="10">
        <f t="shared" si="119"/>
        <v>8.5002106518818259</v>
      </c>
      <c r="M783" s="11">
        <f t="shared" si="120"/>
        <v>2.8776230244361104E-2</v>
      </c>
    </row>
    <row r="784" spans="1:13" x14ac:dyDescent="0.35">
      <c r="A784" s="9">
        <f t="shared" si="118"/>
        <v>59</v>
      </c>
      <c r="B784" s="8" t="s">
        <v>208</v>
      </c>
      <c r="C784" s="8">
        <f>димвенканали!C784</f>
        <v>220.1</v>
      </c>
      <c r="D784" s="8">
        <v>0</v>
      </c>
      <c r="E784" s="8">
        <v>0</v>
      </c>
      <c r="F784" s="8">
        <f t="shared" si="121"/>
        <v>220.1</v>
      </c>
      <c r="G784" s="217">
        <f t="shared" si="117"/>
        <v>8.6979043543503303E-4</v>
      </c>
      <c r="H784" s="209">
        <f t="shared" si="123"/>
        <v>3.8535195451513702</v>
      </c>
      <c r="I784" s="202">
        <f t="shared" si="122"/>
        <v>0.84777429993330145</v>
      </c>
      <c r="J784" s="202">
        <v>1.6071010805628065</v>
      </c>
      <c r="K784" s="202">
        <v>2.5253351136400135E-2</v>
      </c>
      <c r="L784" s="10">
        <f t="shared" si="119"/>
        <v>6.3336482767838778</v>
      </c>
      <c r="M784" s="11">
        <f t="shared" si="120"/>
        <v>2.8776230244361101E-2</v>
      </c>
    </row>
    <row r="785" spans="1:13" x14ac:dyDescent="0.35">
      <c r="A785" s="9">
        <f t="shared" si="118"/>
        <v>60</v>
      </c>
      <c r="B785" s="8" t="s">
        <v>209</v>
      </c>
      <c r="C785" s="8">
        <f>димвенканали!C785</f>
        <v>211.98</v>
      </c>
      <c r="D785" s="8">
        <v>0</v>
      </c>
      <c r="E785" s="8">
        <v>0</v>
      </c>
      <c r="F785" s="8">
        <f t="shared" si="121"/>
        <v>211.98</v>
      </c>
      <c r="G785" s="217">
        <f t="shared" si="117"/>
        <v>8.3770184690376331E-4</v>
      </c>
      <c r="H785" s="209">
        <f t="shared" si="123"/>
        <v>3.7113542625224327</v>
      </c>
      <c r="I785" s="202">
        <f t="shared" si="122"/>
        <v>0.81649793775493518</v>
      </c>
      <c r="J785" s="202">
        <v>1.5478113905393174</v>
      </c>
      <c r="K785" s="202">
        <v>2.4321696382980915E-2</v>
      </c>
      <c r="L785" s="10">
        <f t="shared" si="119"/>
        <v>6.0999852871996669</v>
      </c>
      <c r="M785" s="11">
        <f t="shared" si="120"/>
        <v>2.8776230244361108E-2</v>
      </c>
    </row>
    <row r="786" spans="1:13" x14ac:dyDescent="0.35">
      <c r="A786" s="9">
        <f t="shared" si="118"/>
        <v>61</v>
      </c>
      <c r="B786" s="8" t="s">
        <v>210</v>
      </c>
      <c r="C786" s="8">
        <f>димвенканали!C786</f>
        <v>102.18</v>
      </c>
      <c r="D786" s="8">
        <v>0</v>
      </c>
      <c r="E786" s="8">
        <v>0</v>
      </c>
      <c r="F786" s="8">
        <f t="shared" si="121"/>
        <v>102.18</v>
      </c>
      <c r="G786" s="217">
        <f t="shared" si="117"/>
        <v>4.0379457834053471E-4</v>
      </c>
      <c r="H786" s="209">
        <f t="shared" si="123"/>
        <v>1.7889714998799049</v>
      </c>
      <c r="I786" s="202">
        <f t="shared" si="122"/>
        <v>0.39357372997357909</v>
      </c>
      <c r="J786" s="202">
        <v>0.74608627174878506</v>
      </c>
      <c r="K786" s="202">
        <v>1.1723704766548687E-2</v>
      </c>
      <c r="L786" s="10">
        <f t="shared" si="119"/>
        <v>2.9403552063688179</v>
      </c>
      <c r="M786" s="11">
        <f t="shared" si="120"/>
        <v>2.8776230244361104E-2</v>
      </c>
    </row>
    <row r="787" spans="1:13" x14ac:dyDescent="0.35">
      <c r="A787" s="9">
        <f t="shared" si="118"/>
        <v>62</v>
      </c>
      <c r="B787" s="8" t="s">
        <v>211</v>
      </c>
      <c r="C787" s="8">
        <f>димвенканали!C787</f>
        <v>200.28</v>
      </c>
      <c r="D787" s="8">
        <v>0</v>
      </c>
      <c r="E787" s="8">
        <v>0</v>
      </c>
      <c r="F787" s="8">
        <f t="shared" si="121"/>
        <v>200.28</v>
      </c>
      <c r="G787" s="217">
        <f t="shared" si="117"/>
        <v>7.9146582648309148E-4</v>
      </c>
      <c r="H787" s="209">
        <f t="shared" si="123"/>
        <v>3.5065101976506883</v>
      </c>
      <c r="I787" s="202">
        <f t="shared" si="122"/>
        <v>0.77143224348315143</v>
      </c>
      <c r="J787" s="202">
        <v>1.4623816647665557</v>
      </c>
      <c r="K787" s="202">
        <v>2.2979287440246337E-2</v>
      </c>
      <c r="L787" s="10">
        <f t="shared" si="119"/>
        <v>5.7633033933406415</v>
      </c>
      <c r="M787" s="11">
        <f t="shared" si="120"/>
        <v>2.8776230244361101E-2</v>
      </c>
    </row>
    <row r="788" spans="1:13" x14ac:dyDescent="0.35">
      <c r="A788" s="9">
        <f t="shared" si="118"/>
        <v>63</v>
      </c>
      <c r="B788" s="8" t="s">
        <v>212</v>
      </c>
      <c r="C788" s="8">
        <f>димвенканали!C788</f>
        <v>183.1</v>
      </c>
      <c r="D788" s="8">
        <v>0</v>
      </c>
      <c r="E788" s="8">
        <v>0</v>
      </c>
      <c r="F788" s="8">
        <f t="shared" si="121"/>
        <v>183.1</v>
      </c>
      <c r="G788" s="217">
        <f t="shared" si="117"/>
        <v>7.2357396060042964E-4</v>
      </c>
      <c r="H788" s="209">
        <f t="shared" si="123"/>
        <v>3.2057220750441431</v>
      </c>
      <c r="I788" s="202">
        <f t="shared" si="122"/>
        <v>0.70525885650971143</v>
      </c>
      <c r="J788" s="202">
        <v>1.3369386999139024</v>
      </c>
      <c r="K788" s="202">
        <v>2.1008126274760858E-2</v>
      </c>
      <c r="L788" s="10">
        <f t="shared" ref="L788:L817" si="124">H788+I788+J788+K788</f>
        <v>5.2689277577425173</v>
      </c>
      <c r="M788" s="11">
        <f t="shared" ref="M788:M817" si="125">L788/F788</f>
        <v>2.8776230244361101E-2</v>
      </c>
    </row>
    <row r="789" spans="1:13" x14ac:dyDescent="0.35">
      <c r="A789" s="9">
        <f t="shared" si="118"/>
        <v>64</v>
      </c>
      <c r="B789" s="8" t="s">
        <v>213</v>
      </c>
      <c r="C789" s="8">
        <f>димвенканали!C789</f>
        <v>6638.08</v>
      </c>
      <c r="D789" s="8">
        <v>0</v>
      </c>
      <c r="E789" s="8">
        <v>0</v>
      </c>
      <c r="F789" s="8">
        <f t="shared" si="121"/>
        <v>6638.08</v>
      </c>
      <c r="G789" s="217">
        <f t="shared" si="117"/>
        <v>2.6232342088380666E-2</v>
      </c>
      <c r="H789" s="209">
        <f t="shared" si="123"/>
        <v>116.2197683883617</v>
      </c>
      <c r="I789" s="202">
        <f t="shared" si="122"/>
        <v>25.568349045439575</v>
      </c>
      <c r="J789" s="202">
        <v>48.469175560483215</v>
      </c>
      <c r="K789" s="202">
        <v>0.76162546620406635</v>
      </c>
      <c r="L789" s="10">
        <f t="shared" si="124"/>
        <v>191.01891846048858</v>
      </c>
      <c r="M789" s="11">
        <f t="shared" si="125"/>
        <v>2.8776230244361108E-2</v>
      </c>
    </row>
    <row r="790" spans="1:13" x14ac:dyDescent="0.35">
      <c r="A790" s="9">
        <f t="shared" si="118"/>
        <v>65</v>
      </c>
      <c r="B790" s="8" t="s">
        <v>214</v>
      </c>
      <c r="C790" s="8">
        <f>димвенканали!C790</f>
        <v>174.99</v>
      </c>
      <c r="D790" s="8">
        <v>0</v>
      </c>
      <c r="E790" s="8">
        <v>0</v>
      </c>
      <c r="F790" s="8">
        <f t="shared" si="121"/>
        <v>174.99</v>
      </c>
      <c r="G790" s="217">
        <f t="shared" si="117"/>
        <v>6.9152489003533146E-4</v>
      </c>
      <c r="H790" s="209">
        <f t="shared" si="123"/>
        <v>3.0637318728125322</v>
      </c>
      <c r="I790" s="202">
        <f t="shared" si="122"/>
        <v>0.67402101201875708</v>
      </c>
      <c r="J790" s="202">
        <v>1.277722026750048</v>
      </c>
      <c r="K790" s="202">
        <v>2.0077618879412357E-2</v>
      </c>
      <c r="L790" s="10">
        <f t="shared" si="124"/>
        <v>5.03555253046075</v>
      </c>
      <c r="M790" s="11">
        <f t="shared" si="125"/>
        <v>2.8776230244361104E-2</v>
      </c>
    </row>
    <row r="791" spans="1:13" x14ac:dyDescent="0.35">
      <c r="A791" s="9">
        <f t="shared" si="118"/>
        <v>66</v>
      </c>
      <c r="B791" s="8" t="s">
        <v>215</v>
      </c>
      <c r="C791" s="8">
        <f>димвенканали!C791</f>
        <v>4236.49</v>
      </c>
      <c r="D791" s="8">
        <v>0</v>
      </c>
      <c r="E791" s="8">
        <v>0</v>
      </c>
      <c r="F791" s="8">
        <f t="shared" si="121"/>
        <v>4236.49</v>
      </c>
      <c r="G791" s="217">
        <f t="shared" ref="G791:G854" si="126">1/253049.46*F791</f>
        <v>1.6741746850595925E-2</v>
      </c>
      <c r="H791" s="209">
        <f t="shared" si="123"/>
        <v>74.172635246880176</v>
      </c>
      <c r="I791" s="202">
        <f t="shared" si="122"/>
        <v>16.31797975431364</v>
      </c>
      <c r="J791" s="202">
        <v>30.933519567439909</v>
      </c>
      <c r="K791" s="202">
        <v>0.4860770992996265</v>
      </c>
      <c r="L791" s="10">
        <f t="shared" si="124"/>
        <v>121.91021166793334</v>
      </c>
      <c r="M791" s="11">
        <f t="shared" si="125"/>
        <v>2.8776230244361097E-2</v>
      </c>
    </row>
    <row r="792" spans="1:13" x14ac:dyDescent="0.35">
      <c r="A792" s="9">
        <f t="shared" ref="A792:A855" si="127">1+A791</f>
        <v>67</v>
      </c>
      <c r="B792" s="8" t="s">
        <v>216</v>
      </c>
      <c r="C792" s="8">
        <f>димвенканали!C792</f>
        <v>5395.1</v>
      </c>
      <c r="D792" s="8">
        <v>0</v>
      </c>
      <c r="E792" s="8">
        <v>0</v>
      </c>
      <c r="F792" s="8">
        <f t="shared" si="121"/>
        <v>5395.1</v>
      </c>
      <c r="G792" s="217">
        <f t="shared" si="126"/>
        <v>2.1320337929193762E-2</v>
      </c>
      <c r="H792" s="209">
        <f t="shared" si="123"/>
        <v>94.457625161500033</v>
      </c>
      <c r="I792" s="202">
        <f t="shared" si="122"/>
        <v>20.780677535530007</v>
      </c>
      <c r="J792" s="202">
        <v>39.393325941591996</v>
      </c>
      <c r="K792" s="202">
        <v>0.61901115273054241</v>
      </c>
      <c r="L792" s="10">
        <f t="shared" si="124"/>
        <v>155.25063979135257</v>
      </c>
      <c r="M792" s="11">
        <f t="shared" si="125"/>
        <v>2.8776230244361097E-2</v>
      </c>
    </row>
    <row r="793" spans="1:13" x14ac:dyDescent="0.35">
      <c r="A793" s="9">
        <f t="shared" si="127"/>
        <v>68</v>
      </c>
      <c r="B793" s="8" t="s">
        <v>217</v>
      </c>
      <c r="C793" s="8">
        <f>димвенканали!C793</f>
        <v>4042.93</v>
      </c>
      <c r="D793" s="8">
        <v>0</v>
      </c>
      <c r="E793" s="8">
        <v>0</v>
      </c>
      <c r="F793" s="8">
        <f t="shared" si="121"/>
        <v>4042.93</v>
      </c>
      <c r="G793" s="217">
        <f t="shared" si="126"/>
        <v>1.5976837097380091E-2</v>
      </c>
      <c r="H793" s="209">
        <f t="shared" si="123"/>
        <v>70.783779076232747</v>
      </c>
      <c r="I793" s="202">
        <f t="shared" si="122"/>
        <v>15.572431396771204</v>
      </c>
      <c r="J793" s="202">
        <v>29.520205232347969</v>
      </c>
      <c r="K793" s="202">
        <v>0.46386883648289962</v>
      </c>
      <c r="L793" s="10">
        <f t="shared" si="124"/>
        <v>116.34028454183482</v>
      </c>
      <c r="M793" s="11">
        <f t="shared" si="125"/>
        <v>2.8776230244361101E-2</v>
      </c>
    </row>
    <row r="794" spans="1:13" x14ac:dyDescent="0.35">
      <c r="A794" s="9">
        <f t="shared" si="127"/>
        <v>69</v>
      </c>
      <c r="B794" s="8" t="s">
        <v>218</v>
      </c>
      <c r="C794" s="8">
        <f>димвенканали!C794</f>
        <v>68.8</v>
      </c>
      <c r="D794" s="8">
        <v>0</v>
      </c>
      <c r="E794" s="8">
        <v>0</v>
      </c>
      <c r="F794" s="8">
        <f t="shared" si="121"/>
        <v>68.8</v>
      </c>
      <c r="G794" s="217">
        <f t="shared" si="126"/>
        <v>2.718836072600194E-4</v>
      </c>
      <c r="H794" s="209">
        <f t="shared" si="123"/>
        <v>1.2045531336047899</v>
      </c>
      <c r="I794" s="202">
        <f t="shared" si="122"/>
        <v>0.2650016893930538</v>
      </c>
      <c r="J794" s="202">
        <v>0.5023559942876924</v>
      </c>
      <c r="K794" s="202">
        <v>7.8938235265076304E-3</v>
      </c>
      <c r="L794" s="10">
        <f t="shared" si="124"/>
        <v>1.9798046408120435</v>
      </c>
      <c r="M794" s="11">
        <f t="shared" si="125"/>
        <v>2.8776230244361101E-2</v>
      </c>
    </row>
    <row r="795" spans="1:13" x14ac:dyDescent="0.35">
      <c r="A795" s="9">
        <f t="shared" si="127"/>
        <v>70</v>
      </c>
      <c r="B795" s="8" t="s">
        <v>219</v>
      </c>
      <c r="C795" s="8">
        <f>димвенканали!C795</f>
        <v>57.6</v>
      </c>
      <c r="D795" s="8">
        <v>0</v>
      </c>
      <c r="E795" s="8">
        <v>0</v>
      </c>
      <c r="F795" s="8">
        <f t="shared" si="121"/>
        <v>57.6</v>
      </c>
      <c r="G795" s="217">
        <f t="shared" si="126"/>
        <v>2.2762348514792326E-4</v>
      </c>
      <c r="H795" s="209">
        <f t="shared" si="123"/>
        <v>1.0084630885993591</v>
      </c>
      <c r="I795" s="202">
        <f t="shared" si="122"/>
        <v>0.22186187949185901</v>
      </c>
      <c r="J795" s="202">
        <v>0.42057711149667276</v>
      </c>
      <c r="K795" s="202">
        <v>6.608782487308713E-3</v>
      </c>
      <c r="L795" s="10">
        <f t="shared" si="124"/>
        <v>1.6575108620751995</v>
      </c>
      <c r="M795" s="11">
        <f t="shared" si="125"/>
        <v>2.8776230244361101E-2</v>
      </c>
    </row>
    <row r="796" spans="1:13" x14ac:dyDescent="0.35">
      <c r="A796" s="9">
        <f t="shared" si="127"/>
        <v>71</v>
      </c>
      <c r="B796" s="8" t="s">
        <v>220</v>
      </c>
      <c r="C796" s="8">
        <f>димвенканали!C796</f>
        <v>86.7</v>
      </c>
      <c r="D796" s="8">
        <v>0</v>
      </c>
      <c r="E796" s="8">
        <v>0</v>
      </c>
      <c r="F796" s="8">
        <f t="shared" si="121"/>
        <v>86.7</v>
      </c>
      <c r="G796" s="217">
        <f t="shared" si="126"/>
        <v>3.426207667070303E-4</v>
      </c>
      <c r="H796" s="209">
        <f t="shared" si="123"/>
        <v>1.5179470448188268</v>
      </c>
      <c r="I796" s="202">
        <f t="shared" si="122"/>
        <v>0.33394834986014188</v>
      </c>
      <c r="J796" s="202">
        <v>0.63305617303405415</v>
      </c>
      <c r="K796" s="202">
        <v>9.9475944730844697E-3</v>
      </c>
      <c r="L796" s="10">
        <f t="shared" si="124"/>
        <v>2.4948991621861074</v>
      </c>
      <c r="M796" s="11">
        <f t="shared" si="125"/>
        <v>2.8776230244361101E-2</v>
      </c>
    </row>
    <row r="797" spans="1:13" x14ac:dyDescent="0.35">
      <c r="A797" s="9">
        <f t="shared" si="127"/>
        <v>72</v>
      </c>
      <c r="B797" s="8" t="s">
        <v>221</v>
      </c>
      <c r="C797" s="8">
        <f>димвенканали!C797</f>
        <v>118.58</v>
      </c>
      <c r="D797" s="8">
        <v>0</v>
      </c>
      <c r="E797" s="8">
        <v>0</v>
      </c>
      <c r="F797" s="8">
        <f t="shared" si="121"/>
        <v>118.58</v>
      </c>
      <c r="G797" s="217">
        <f t="shared" si="126"/>
        <v>4.6860404286181838E-4</v>
      </c>
      <c r="H797" s="209">
        <f t="shared" si="123"/>
        <v>2.076103351495</v>
      </c>
      <c r="I797" s="202">
        <f t="shared" si="122"/>
        <v>0.45674273732890003</v>
      </c>
      <c r="J797" s="202">
        <v>0.865833921549921</v>
      </c>
      <c r="K797" s="202">
        <v>1.3605372002518528E-2</v>
      </c>
      <c r="L797" s="10">
        <f t="shared" si="124"/>
        <v>3.4122853823763397</v>
      </c>
      <c r="M797" s="11">
        <f t="shared" si="125"/>
        <v>2.8776230244361104E-2</v>
      </c>
    </row>
    <row r="798" spans="1:13" x14ac:dyDescent="0.35">
      <c r="A798" s="9">
        <f t="shared" si="127"/>
        <v>73</v>
      </c>
      <c r="B798" s="8" t="s">
        <v>222</v>
      </c>
      <c r="C798" s="8">
        <f>димвенканали!C798</f>
        <v>77.8</v>
      </c>
      <c r="D798" s="8">
        <v>0</v>
      </c>
      <c r="E798" s="8">
        <v>0</v>
      </c>
      <c r="F798" s="8">
        <f t="shared" si="121"/>
        <v>77.8</v>
      </c>
      <c r="G798" s="217">
        <f t="shared" si="126"/>
        <v>3.0744977681438241E-4</v>
      </c>
      <c r="H798" s="209">
        <f t="shared" si="123"/>
        <v>1.3621254911984397</v>
      </c>
      <c r="I798" s="202">
        <f t="shared" si="122"/>
        <v>0.29966760806365672</v>
      </c>
      <c r="J798" s="202">
        <v>0.56807116795904755</v>
      </c>
      <c r="K798" s="202">
        <v>8.9264457901496157E-3</v>
      </c>
      <c r="L798" s="10">
        <f t="shared" si="124"/>
        <v>2.2387907130112934</v>
      </c>
      <c r="M798" s="11">
        <f t="shared" si="125"/>
        <v>2.8776230244361097E-2</v>
      </c>
    </row>
    <row r="799" spans="1:13" x14ac:dyDescent="0.35">
      <c r="A799" s="9">
        <f t="shared" si="127"/>
        <v>74</v>
      </c>
      <c r="B799" s="8" t="s">
        <v>223</v>
      </c>
      <c r="C799" s="8">
        <f>димвенканали!C799</f>
        <v>64.5</v>
      </c>
      <c r="D799" s="8">
        <v>0</v>
      </c>
      <c r="E799" s="8">
        <v>0</v>
      </c>
      <c r="F799" s="8">
        <f t="shared" si="121"/>
        <v>64.5</v>
      </c>
      <c r="G799" s="217">
        <f t="shared" si="126"/>
        <v>2.5489088180626822E-4</v>
      </c>
      <c r="H799" s="209">
        <f t="shared" si="123"/>
        <v>1.1292685627544907</v>
      </c>
      <c r="I799" s="202">
        <f t="shared" si="122"/>
        <v>0.24843908380598795</v>
      </c>
      <c r="J799" s="202">
        <v>0.4709587446447116</v>
      </c>
      <c r="K799" s="202">
        <v>7.4004595561009022E-3</v>
      </c>
      <c r="L799" s="10">
        <f t="shared" si="124"/>
        <v>1.8560668507612912</v>
      </c>
      <c r="M799" s="11">
        <f t="shared" si="125"/>
        <v>2.8776230244361104E-2</v>
      </c>
    </row>
    <row r="800" spans="1:13" x14ac:dyDescent="0.35">
      <c r="A800" s="9">
        <f t="shared" si="127"/>
        <v>75</v>
      </c>
      <c r="B800" s="8" t="s">
        <v>224</v>
      </c>
      <c r="C800" s="8">
        <f>димвенканали!C800</f>
        <v>122.1</v>
      </c>
      <c r="D800" s="8">
        <v>0</v>
      </c>
      <c r="E800" s="8">
        <v>0</v>
      </c>
      <c r="F800" s="8">
        <f t="shared" si="121"/>
        <v>122.1</v>
      </c>
      <c r="G800" s="217">
        <f t="shared" si="126"/>
        <v>4.8251436695419145E-4</v>
      </c>
      <c r="H800" s="209">
        <f t="shared" si="123"/>
        <v>2.1377316513538496</v>
      </c>
      <c r="I800" s="202">
        <f t="shared" si="122"/>
        <v>0.47030096329784693</v>
      </c>
      <c r="J800" s="202">
        <v>0.89153585614138431</v>
      </c>
      <c r="K800" s="202">
        <v>1.4009242043409613E-2</v>
      </c>
      <c r="L800" s="10">
        <f t="shared" si="124"/>
        <v>3.51357771283649</v>
      </c>
      <c r="M800" s="11">
        <f t="shared" si="125"/>
        <v>2.8776230244361097E-2</v>
      </c>
    </row>
    <row r="801" spans="1:13" x14ac:dyDescent="0.35">
      <c r="A801" s="9">
        <f t="shared" si="127"/>
        <v>76</v>
      </c>
      <c r="B801" s="8" t="s">
        <v>225</v>
      </c>
      <c r="C801" s="8">
        <f>димвенканали!C801</f>
        <v>321.89999999999998</v>
      </c>
      <c r="D801" s="8">
        <v>0</v>
      </c>
      <c r="E801" s="8">
        <v>0</v>
      </c>
      <c r="F801" s="8">
        <f t="shared" si="121"/>
        <v>321.89999999999998</v>
      </c>
      <c r="G801" s="217">
        <f t="shared" si="126"/>
        <v>1.2720833310610501E-3</v>
      </c>
      <c r="H801" s="209">
        <f t="shared" si="123"/>
        <v>5.6358379899328757</v>
      </c>
      <c r="I801" s="202">
        <f t="shared" si="122"/>
        <v>1.2398843577852328</v>
      </c>
      <c r="J801" s="202">
        <v>2.3504127116454674</v>
      </c>
      <c r="K801" s="202">
        <v>3.6933456296261713E-2</v>
      </c>
      <c r="L801" s="10">
        <f t="shared" si="124"/>
        <v>9.2630685156598371</v>
      </c>
      <c r="M801" s="11">
        <f t="shared" si="125"/>
        <v>2.8776230244361101E-2</v>
      </c>
    </row>
    <row r="802" spans="1:13" x14ac:dyDescent="0.35">
      <c r="A802" s="9">
        <f t="shared" si="127"/>
        <v>77</v>
      </c>
      <c r="B802" s="8" t="s">
        <v>226</v>
      </c>
      <c r="C802" s="8">
        <f>димвенканали!C802</f>
        <v>131.80000000000001</v>
      </c>
      <c r="D802" s="8">
        <v>0</v>
      </c>
      <c r="E802" s="8">
        <v>0</v>
      </c>
      <c r="F802" s="8">
        <f t="shared" si="121"/>
        <v>131.80000000000001</v>
      </c>
      <c r="G802" s="217">
        <f t="shared" si="126"/>
        <v>5.2084679414056054E-4</v>
      </c>
      <c r="H802" s="209">
        <f t="shared" si="123"/>
        <v>2.307559636760339</v>
      </c>
      <c r="I802" s="202">
        <f t="shared" si="122"/>
        <v>0.50766312008727454</v>
      </c>
      <c r="J802" s="202">
        <v>0.96236220998717814</v>
      </c>
      <c r="K802" s="202">
        <v>1.5122179372001535E-2</v>
      </c>
      <c r="L802" s="10">
        <f t="shared" si="124"/>
        <v>3.7927071462067929</v>
      </c>
      <c r="M802" s="11">
        <f t="shared" si="125"/>
        <v>2.8776230244361097E-2</v>
      </c>
    </row>
    <row r="803" spans="1:13" x14ac:dyDescent="0.35">
      <c r="A803" s="9">
        <f t="shared" si="127"/>
        <v>78</v>
      </c>
      <c r="B803" s="8" t="s">
        <v>227</v>
      </c>
      <c r="C803" s="8">
        <f>димвенканали!C803</f>
        <v>266.8</v>
      </c>
      <c r="D803" s="8">
        <v>0</v>
      </c>
      <c r="E803" s="8">
        <v>0</v>
      </c>
      <c r="F803" s="8">
        <f t="shared" si="121"/>
        <v>266.8</v>
      </c>
      <c r="G803" s="217">
        <f t="shared" si="126"/>
        <v>1.0543393374560057E-3</v>
      </c>
      <c r="H803" s="209">
        <f t="shared" si="123"/>
        <v>4.6711450006650876</v>
      </c>
      <c r="I803" s="202">
        <f t="shared" si="122"/>
        <v>1.0276519001463194</v>
      </c>
      <c r="J803" s="202">
        <v>1.9480898150575052</v>
      </c>
      <c r="K803" s="202">
        <v>3.0611513326631333E-2</v>
      </c>
      <c r="L803" s="10">
        <f t="shared" si="124"/>
        <v>7.6774982291955443</v>
      </c>
      <c r="M803" s="11">
        <f t="shared" si="125"/>
        <v>2.8776230244361108E-2</v>
      </c>
    </row>
    <row r="804" spans="1:13" x14ac:dyDescent="0.35">
      <c r="A804" s="9">
        <f t="shared" si="127"/>
        <v>79</v>
      </c>
      <c r="B804" s="8" t="s">
        <v>228</v>
      </c>
      <c r="C804" s="8">
        <f>димвенканали!C804</f>
        <v>309.60000000000002</v>
      </c>
      <c r="D804" s="8">
        <v>0</v>
      </c>
      <c r="E804" s="8">
        <v>0</v>
      </c>
      <c r="F804" s="8">
        <f t="shared" ref="F804:F847" si="128">C804+D804+E804</f>
        <v>309.60000000000002</v>
      </c>
      <c r="G804" s="217">
        <f t="shared" si="126"/>
        <v>1.2234762326700874E-3</v>
      </c>
      <c r="H804" s="209">
        <f t="shared" si="123"/>
        <v>5.4204891012215546</v>
      </c>
      <c r="I804" s="202">
        <f t="shared" si="122"/>
        <v>1.192507602268742</v>
      </c>
      <c r="J804" s="202">
        <v>2.2606019742946164</v>
      </c>
      <c r="K804" s="202">
        <v>3.5522205869284333E-2</v>
      </c>
      <c r="L804" s="10">
        <f t="shared" si="124"/>
        <v>8.9091208836541966</v>
      </c>
      <c r="M804" s="11">
        <f t="shared" si="125"/>
        <v>2.8776230244361097E-2</v>
      </c>
    </row>
    <row r="805" spans="1:13" x14ac:dyDescent="0.35">
      <c r="A805" s="9">
        <f t="shared" si="127"/>
        <v>80</v>
      </c>
      <c r="B805" s="8" t="s">
        <v>229</v>
      </c>
      <c r="C805" s="8">
        <f>димвенканали!C805</f>
        <v>339.5</v>
      </c>
      <c r="D805" s="8">
        <v>0</v>
      </c>
      <c r="E805" s="8">
        <v>0</v>
      </c>
      <c r="F805" s="8">
        <f t="shared" si="128"/>
        <v>339.5</v>
      </c>
      <c r="G805" s="217">
        <f t="shared" si="126"/>
        <v>1.3416349515229156E-3</v>
      </c>
      <c r="H805" s="209">
        <f t="shared" si="123"/>
        <v>5.9439794892271243</v>
      </c>
      <c r="I805" s="202">
        <f t="shared" si="122"/>
        <v>1.3076754876299674</v>
      </c>
      <c r="J805" s="202">
        <v>2.4789223846027846</v>
      </c>
      <c r="K805" s="202">
        <v>3.8952806500717155E-2</v>
      </c>
      <c r="L805" s="10">
        <f t="shared" si="124"/>
        <v>9.7695301679605926</v>
      </c>
      <c r="M805" s="11">
        <f t="shared" si="125"/>
        <v>2.8776230244361097E-2</v>
      </c>
    </row>
    <row r="806" spans="1:13" x14ac:dyDescent="0.35">
      <c r="A806" s="9">
        <f t="shared" si="127"/>
        <v>81</v>
      </c>
      <c r="B806" s="8" t="s">
        <v>230</v>
      </c>
      <c r="C806" s="8">
        <f>димвенканали!C806</f>
        <v>1490.07</v>
      </c>
      <c r="D806" s="8">
        <v>0</v>
      </c>
      <c r="E806" s="8">
        <v>0</v>
      </c>
      <c r="F806" s="8">
        <f t="shared" si="128"/>
        <v>1490.07</v>
      </c>
      <c r="G806" s="217">
        <f t="shared" si="126"/>
        <v>5.8884535853188534E-3</v>
      </c>
      <c r="H806" s="209">
        <f t="shared" si="123"/>
        <v>26.088204764396647</v>
      </c>
      <c r="I806" s="202">
        <f t="shared" si="122"/>
        <v>5.7394050481672627</v>
      </c>
      <c r="J806" s="202">
        <v>10.880023203608456</v>
      </c>
      <c r="K806" s="202">
        <v>0.17096438404277942</v>
      </c>
      <c r="L806" s="10">
        <f t="shared" si="124"/>
        <v>42.878597400215142</v>
      </c>
      <c r="M806" s="11">
        <f t="shared" si="125"/>
        <v>2.8776230244361101E-2</v>
      </c>
    </row>
    <row r="807" spans="1:13" x14ac:dyDescent="0.35">
      <c r="A807" s="9">
        <f t="shared" si="127"/>
        <v>82</v>
      </c>
      <c r="B807" s="8" t="s">
        <v>231</v>
      </c>
      <c r="C807" s="8">
        <f>димвенканали!C807</f>
        <v>1153.5999999999999</v>
      </c>
      <c r="D807" s="8">
        <v>0</v>
      </c>
      <c r="E807" s="8">
        <v>0</v>
      </c>
      <c r="F807" s="8">
        <f t="shared" si="128"/>
        <v>1153.5999999999999</v>
      </c>
      <c r="G807" s="217">
        <f t="shared" si="126"/>
        <v>4.5587925775459068E-3</v>
      </c>
      <c r="H807" s="209">
        <f t="shared" si="123"/>
        <v>20.197274635559385</v>
      </c>
      <c r="I807" s="202">
        <f t="shared" si="122"/>
        <v>4.4434004198230648</v>
      </c>
      <c r="J807" s="202">
        <v>8.4232249274750277</v>
      </c>
      <c r="K807" s="202">
        <v>0.13235922703748837</v>
      </c>
      <c r="L807" s="10">
        <f t="shared" si="124"/>
        <v>33.196259209894968</v>
      </c>
      <c r="M807" s="11">
        <f t="shared" si="125"/>
        <v>2.8776230244361104E-2</v>
      </c>
    </row>
    <row r="808" spans="1:13" x14ac:dyDescent="0.35">
      <c r="A808" s="9">
        <f t="shared" si="127"/>
        <v>83</v>
      </c>
      <c r="B808" s="8" t="s">
        <v>232</v>
      </c>
      <c r="C808" s="8">
        <f>димвенканали!C808</f>
        <v>337.9</v>
      </c>
      <c r="D808" s="8">
        <v>0</v>
      </c>
      <c r="E808" s="8">
        <v>0</v>
      </c>
      <c r="F808" s="8">
        <f t="shared" si="128"/>
        <v>337.9</v>
      </c>
      <c r="G808" s="217">
        <f t="shared" si="126"/>
        <v>1.3353120769354731E-3</v>
      </c>
      <c r="H808" s="209">
        <f t="shared" si="123"/>
        <v>5.9159666256549199</v>
      </c>
      <c r="I808" s="202">
        <f t="shared" si="122"/>
        <v>1.3015126576440823</v>
      </c>
      <c r="J808" s="202">
        <v>2.4672396870612099</v>
      </c>
      <c r="K808" s="202">
        <v>3.8769229209403018E-2</v>
      </c>
      <c r="L808" s="10">
        <f t="shared" si="124"/>
        <v>9.7234881995696156</v>
      </c>
      <c r="M808" s="11">
        <f t="shared" si="125"/>
        <v>2.8776230244361101E-2</v>
      </c>
    </row>
    <row r="809" spans="1:13" x14ac:dyDescent="0.35">
      <c r="A809" s="9">
        <f t="shared" si="127"/>
        <v>84</v>
      </c>
      <c r="B809" s="8" t="s">
        <v>233</v>
      </c>
      <c r="C809" s="8">
        <f>димвенканали!C809</f>
        <v>376.7</v>
      </c>
      <c r="D809" s="8">
        <v>0</v>
      </c>
      <c r="E809" s="8">
        <v>0</v>
      </c>
      <c r="F809" s="8">
        <f t="shared" si="128"/>
        <v>376.7</v>
      </c>
      <c r="G809" s="217">
        <f t="shared" si="126"/>
        <v>1.4886417856809493E-3</v>
      </c>
      <c r="H809" s="209">
        <f t="shared" si="123"/>
        <v>6.5952785672808769</v>
      </c>
      <c r="I809" s="202">
        <f t="shared" si="122"/>
        <v>1.450961284801793</v>
      </c>
      <c r="J809" s="202">
        <v>2.7505451024443852</v>
      </c>
      <c r="K809" s="202">
        <v>4.3220978523770694E-2</v>
      </c>
      <c r="L809" s="10">
        <f t="shared" si="124"/>
        <v>10.840005933050826</v>
      </c>
      <c r="M809" s="11">
        <f t="shared" si="125"/>
        <v>2.8776230244361097E-2</v>
      </c>
    </row>
    <row r="810" spans="1:13" x14ac:dyDescent="0.35">
      <c r="A810" s="9">
        <f t="shared" si="127"/>
        <v>85</v>
      </c>
      <c r="B810" s="8" t="s">
        <v>234</v>
      </c>
      <c r="C810" s="8">
        <f>димвенканали!C810</f>
        <v>331.2</v>
      </c>
      <c r="D810" s="8">
        <v>0</v>
      </c>
      <c r="E810" s="8">
        <v>0</v>
      </c>
      <c r="F810" s="8">
        <f t="shared" si="128"/>
        <v>331.2</v>
      </c>
      <c r="G810" s="217">
        <f t="shared" si="126"/>
        <v>1.3088350396005587E-3</v>
      </c>
      <c r="H810" s="209">
        <f t="shared" si="123"/>
        <v>5.7986627594463149</v>
      </c>
      <c r="I810" s="202">
        <f t="shared" si="122"/>
        <v>1.2757058070781893</v>
      </c>
      <c r="J810" s="202">
        <v>2.4183183911058679</v>
      </c>
      <c r="K810" s="202">
        <v>3.8000499302025099E-2</v>
      </c>
      <c r="L810" s="10">
        <f t="shared" si="124"/>
        <v>9.530687456932398</v>
      </c>
      <c r="M810" s="11">
        <f t="shared" si="125"/>
        <v>2.8776230244361108E-2</v>
      </c>
    </row>
    <row r="811" spans="1:13" x14ac:dyDescent="0.35">
      <c r="A811" s="9">
        <f t="shared" si="127"/>
        <v>86</v>
      </c>
      <c r="B811" s="8" t="s">
        <v>235</v>
      </c>
      <c r="C811" s="8">
        <f>димвенканали!C811</f>
        <v>4543.6099999999997</v>
      </c>
      <c r="D811" s="8">
        <v>0</v>
      </c>
      <c r="E811" s="8">
        <v>0</v>
      </c>
      <c r="F811" s="8">
        <f t="shared" si="128"/>
        <v>4543.6099999999997</v>
      </c>
      <c r="G811" s="217">
        <f t="shared" si="126"/>
        <v>1.7955422627655475E-2</v>
      </c>
      <c r="H811" s="209">
        <f t="shared" si="123"/>
        <v>79.549704409564811</v>
      </c>
      <c r="I811" s="202">
        <f t="shared" si="122"/>
        <v>17.500934970104257</v>
      </c>
      <c r="J811" s="202">
        <v>33.176013360545092</v>
      </c>
      <c r="K811" s="202">
        <v>0.52131476036737401</v>
      </c>
      <c r="L811" s="10">
        <f t="shared" si="124"/>
        <v>130.74796750058152</v>
      </c>
      <c r="M811" s="11">
        <f t="shared" si="125"/>
        <v>2.8776230244361101E-2</v>
      </c>
    </row>
    <row r="812" spans="1:13" x14ac:dyDescent="0.35">
      <c r="A812" s="9">
        <f t="shared" si="127"/>
        <v>87</v>
      </c>
      <c r="B812" s="8" t="s">
        <v>236</v>
      </c>
      <c r="C812" s="8">
        <f>димвенканали!C812</f>
        <v>4442.1000000000004</v>
      </c>
      <c r="D812" s="8">
        <v>0</v>
      </c>
      <c r="E812" s="8">
        <v>0</v>
      </c>
      <c r="F812" s="8">
        <f t="shared" si="128"/>
        <v>4442.1000000000004</v>
      </c>
      <c r="G812" s="217">
        <f t="shared" si="126"/>
        <v>1.7554275753048437E-2</v>
      </c>
      <c r="H812" s="209">
        <f t="shared" si="123"/>
        <v>77.772463296305787</v>
      </c>
      <c r="I812" s="202">
        <f t="shared" si="122"/>
        <v>17.109941925187272</v>
      </c>
      <c r="J812" s="202">
        <v>32.434819218391844</v>
      </c>
      <c r="K812" s="202">
        <v>0.50966792859156307</v>
      </c>
      <c r="L812" s="10">
        <f t="shared" si="124"/>
        <v>127.82689236847648</v>
      </c>
      <c r="M812" s="11">
        <f t="shared" si="125"/>
        <v>2.8776230244361104E-2</v>
      </c>
    </row>
    <row r="813" spans="1:13" x14ac:dyDescent="0.35">
      <c r="A813" s="9">
        <f t="shared" si="127"/>
        <v>88</v>
      </c>
      <c r="B813" s="8" t="s">
        <v>237</v>
      </c>
      <c r="C813" s="8">
        <f>димвенканали!C813</f>
        <v>2681.07</v>
      </c>
      <c r="D813" s="8">
        <v>1283.7</v>
      </c>
      <c r="E813" s="8">
        <v>0</v>
      </c>
      <c r="F813" s="8">
        <f t="shared" si="128"/>
        <v>3964.7700000000004</v>
      </c>
      <c r="G813" s="217">
        <f t="shared" si="126"/>
        <v>1.5667964673783535E-2</v>
      </c>
      <c r="H813" s="209">
        <f t="shared" si="123"/>
        <v>69.415350690730563</v>
      </c>
      <c r="I813" s="202">
        <f t="shared" si="122"/>
        <v>15.271377151960724</v>
      </c>
      <c r="J813" s="202">
        <v>28.949505457442072</v>
      </c>
      <c r="K813" s="202">
        <v>0.45490108580220429</v>
      </c>
      <c r="L813" s="10">
        <f t="shared" si="124"/>
        <v>114.09113438593556</v>
      </c>
      <c r="M813" s="11">
        <f t="shared" si="125"/>
        <v>2.8776230244361097E-2</v>
      </c>
    </row>
    <row r="814" spans="1:13" x14ac:dyDescent="0.35">
      <c r="A814" s="9">
        <f t="shared" si="127"/>
        <v>89</v>
      </c>
      <c r="B814" s="8" t="s">
        <v>238</v>
      </c>
      <c r="C814" s="8">
        <f>димвенканали!C814</f>
        <v>4513.9799999999996</v>
      </c>
      <c r="D814" s="8">
        <v>0</v>
      </c>
      <c r="E814" s="8">
        <v>0</v>
      </c>
      <c r="F814" s="8">
        <f t="shared" si="128"/>
        <v>4513.9799999999996</v>
      </c>
      <c r="G814" s="217">
        <f t="shared" si="126"/>
        <v>1.7838330893889278E-2</v>
      </c>
      <c r="H814" s="209">
        <f t="shared" si="123"/>
        <v>79.030941192287045</v>
      </c>
      <c r="I814" s="202">
        <f t="shared" si="122"/>
        <v>17.386807062303149</v>
      </c>
      <c r="J814" s="202">
        <v>32.959664405447057</v>
      </c>
      <c r="K814" s="202">
        <v>0.51791513840385028</v>
      </c>
      <c r="L814" s="10">
        <f t="shared" si="124"/>
        <v>129.89532779844109</v>
      </c>
      <c r="M814" s="11">
        <f t="shared" si="125"/>
        <v>2.8776230244361097E-2</v>
      </c>
    </row>
    <row r="815" spans="1:13" x14ac:dyDescent="0.35">
      <c r="A815" s="9">
        <f t="shared" si="127"/>
        <v>90</v>
      </c>
      <c r="B815" s="8" t="s">
        <v>239</v>
      </c>
      <c r="C815" s="8">
        <f>димвенканали!C815</f>
        <v>6160.06</v>
      </c>
      <c r="D815" s="8">
        <v>98.8</v>
      </c>
      <c r="E815" s="8">
        <v>0</v>
      </c>
      <c r="F815" s="8">
        <f t="shared" si="128"/>
        <v>6258.8600000000006</v>
      </c>
      <c r="G815" s="217">
        <f t="shared" si="126"/>
        <v>2.4733741775224496E-2</v>
      </c>
      <c r="H815" s="209">
        <f t="shared" si="123"/>
        <v>109.58036956095459</v>
      </c>
      <c r="I815" s="202">
        <f t="shared" si="122"/>
        <v>24.107681303410011</v>
      </c>
      <c r="J815" s="202">
        <v>45.700230209410854</v>
      </c>
      <c r="K815" s="202">
        <v>0.71811535344647603</v>
      </c>
      <c r="L815" s="10">
        <f t="shared" si="124"/>
        <v>180.10639642722194</v>
      </c>
      <c r="M815" s="11">
        <f t="shared" si="125"/>
        <v>2.8776230244361101E-2</v>
      </c>
    </row>
    <row r="816" spans="1:13" x14ac:dyDescent="0.35">
      <c r="A816" s="9">
        <f t="shared" si="127"/>
        <v>91</v>
      </c>
      <c r="B816" s="8" t="s">
        <v>240</v>
      </c>
      <c r="C816" s="8">
        <f>димвенканали!C816</f>
        <v>2230.3000000000002</v>
      </c>
      <c r="D816" s="8">
        <v>0</v>
      </c>
      <c r="E816" s="8">
        <v>0</v>
      </c>
      <c r="F816" s="8">
        <f t="shared" si="128"/>
        <v>2230.3000000000002</v>
      </c>
      <c r="G816" s="217">
        <f t="shared" si="126"/>
        <v>8.8136919952328686E-3</v>
      </c>
      <c r="H816" s="209">
        <f t="shared" si="123"/>
        <v>39.048181015679695</v>
      </c>
      <c r="I816" s="202">
        <f t="shared" si="122"/>
        <v>8.5905998234495335</v>
      </c>
      <c r="J816" s="202">
        <v>16.284950204358143</v>
      </c>
      <c r="K816" s="202">
        <v>2.6392785747791043E-2</v>
      </c>
      <c r="L816" s="10">
        <f t="shared" si="124"/>
        <v>63.950123829235153</v>
      </c>
      <c r="M816" s="11">
        <f t="shared" si="125"/>
        <v>2.8673328175238825E-2</v>
      </c>
    </row>
    <row r="817" spans="1:13" x14ac:dyDescent="0.35">
      <c r="A817" s="9">
        <f t="shared" si="127"/>
        <v>92</v>
      </c>
      <c r="B817" s="8" t="s">
        <v>241</v>
      </c>
      <c r="C817" s="8">
        <f>димвенканали!C817</f>
        <v>3177.46</v>
      </c>
      <c r="D817" s="8">
        <v>0</v>
      </c>
      <c r="E817" s="8">
        <v>0</v>
      </c>
      <c r="F817" s="8">
        <f t="shared" si="128"/>
        <v>3177.46</v>
      </c>
      <c r="G817" s="217">
        <f t="shared" si="126"/>
        <v>1.2556675679134032E-2</v>
      </c>
      <c r="H817" s="209">
        <f t="shared" si="123"/>
        <v>55.631095928835407</v>
      </c>
      <c r="I817" s="202">
        <f t="shared" si="122"/>
        <v>12.238841104343789</v>
      </c>
      <c r="J817" s="202">
        <v>23.200815081531555</v>
      </c>
      <c r="K817" s="202">
        <v>0.36456843753687401</v>
      </c>
      <c r="L817" s="10">
        <f t="shared" si="124"/>
        <v>91.435320552247632</v>
      </c>
      <c r="M817" s="11">
        <f t="shared" si="125"/>
        <v>2.8776230244361104E-2</v>
      </c>
    </row>
    <row r="818" spans="1:13" x14ac:dyDescent="0.35">
      <c r="A818" s="9">
        <f t="shared" si="127"/>
        <v>93</v>
      </c>
      <c r="B818" s="8" t="s">
        <v>242</v>
      </c>
      <c r="C818" s="8">
        <f>димвенканали!C818</f>
        <v>6153.96</v>
      </c>
      <c r="D818" s="8">
        <v>0</v>
      </c>
      <c r="E818" s="8">
        <v>0</v>
      </c>
      <c r="F818" s="8">
        <f t="shared" si="128"/>
        <v>6153.96</v>
      </c>
      <c r="G818" s="217">
        <f t="shared" si="126"/>
        <v>2.4319198310085308E-2</v>
      </c>
      <c r="H818" s="209">
        <f t="shared" si="123"/>
        <v>107.74377619300193</v>
      </c>
      <c r="I818" s="202">
        <f t="shared" si="122"/>
        <v>23.703630762460424</v>
      </c>
      <c r="J818" s="202">
        <v>44.934283351841394</v>
      </c>
      <c r="K818" s="202">
        <v>0.70607956728469323</v>
      </c>
      <c r="L818" s="10">
        <f t="shared" ref="L818:L849" si="129">H818+I818+J818+K818</f>
        <v>177.08776987458845</v>
      </c>
      <c r="M818" s="11">
        <f t="shared" ref="M818:M849" si="130">L818/F818</f>
        <v>2.8776230244361101E-2</v>
      </c>
    </row>
    <row r="819" spans="1:13" x14ac:dyDescent="0.35">
      <c r="A819" s="9">
        <f t="shared" si="127"/>
        <v>94</v>
      </c>
      <c r="B819" s="8" t="s">
        <v>243</v>
      </c>
      <c r="C819" s="8">
        <f>димвенканали!C819</f>
        <v>4767.16</v>
      </c>
      <c r="D819" s="8">
        <v>0</v>
      </c>
      <c r="E819" s="8">
        <v>0</v>
      </c>
      <c r="F819" s="8">
        <f t="shared" si="128"/>
        <v>4767.16</v>
      </c>
      <c r="G819" s="217">
        <f t="shared" si="126"/>
        <v>1.8838846761419684E-2</v>
      </c>
      <c r="H819" s="209">
        <f t="shared" si="123"/>
        <v>83.463626691793763</v>
      </c>
      <c r="I819" s="202">
        <f t="shared" si="122"/>
        <v>18.361997872194628</v>
      </c>
      <c r="J819" s="202">
        <v>34.808305257681916</v>
      </c>
      <c r="K819" s="202">
        <v>0.54696395003817022</v>
      </c>
      <c r="L819" s="10">
        <f t="shared" si="129"/>
        <v>137.18089377170847</v>
      </c>
      <c r="M819" s="11">
        <f t="shared" si="130"/>
        <v>2.8776230244361104E-2</v>
      </c>
    </row>
    <row r="820" spans="1:13" x14ac:dyDescent="0.35">
      <c r="A820" s="9">
        <f t="shared" si="127"/>
        <v>95</v>
      </c>
      <c r="B820" s="8" t="s">
        <v>244</v>
      </c>
      <c r="C820" s="8">
        <f>димвенканали!C820</f>
        <v>5138.5</v>
      </c>
      <c r="D820" s="8">
        <v>0</v>
      </c>
      <c r="E820" s="8">
        <v>51.8</v>
      </c>
      <c r="F820" s="8">
        <f t="shared" si="128"/>
        <v>5190.3</v>
      </c>
      <c r="G820" s="217">
        <f t="shared" si="126"/>
        <v>2.0511009982001147E-2</v>
      </c>
      <c r="H820" s="209">
        <f t="shared" si="123"/>
        <v>90.871978624257878</v>
      </c>
      <c r="I820" s="202">
        <f t="shared" si="122"/>
        <v>19.991835297336735</v>
      </c>
      <c r="J820" s="202">
        <v>37.897940656270499</v>
      </c>
      <c r="K820" s="202">
        <v>0.59551325944233346</v>
      </c>
      <c r="L820" s="10">
        <f t="shared" si="129"/>
        <v>149.35726783730743</v>
      </c>
      <c r="M820" s="11">
        <f t="shared" si="130"/>
        <v>2.8776230244361101E-2</v>
      </c>
    </row>
    <row r="821" spans="1:13" x14ac:dyDescent="0.35">
      <c r="A821" s="9">
        <f t="shared" si="127"/>
        <v>96</v>
      </c>
      <c r="B821" s="8" t="s">
        <v>245</v>
      </c>
      <c r="C821" s="8">
        <f>димвенканали!C821</f>
        <v>2683</v>
      </c>
      <c r="D821" s="8">
        <v>0</v>
      </c>
      <c r="E821" s="8">
        <v>0</v>
      </c>
      <c r="F821" s="8">
        <f t="shared" si="128"/>
        <v>2683</v>
      </c>
      <c r="G821" s="217">
        <f t="shared" si="126"/>
        <v>1.0602670323817327E-2</v>
      </c>
      <c r="H821" s="209">
        <f t="shared" ref="H821:H861" si="131">G821*$H$2</f>
        <v>46.974070602640282</v>
      </c>
      <c r="I821" s="202">
        <f t="shared" ref="I821:I871" si="132">H821*0.22</f>
        <v>10.334295532580862</v>
      </c>
      <c r="J821" s="202">
        <v>19.590423440027308</v>
      </c>
      <c r="K821" s="202">
        <v>0.30783617037238331</v>
      </c>
      <c r="L821" s="10">
        <f t="shared" si="129"/>
        <v>77.20662574562084</v>
      </c>
      <c r="M821" s="11">
        <f t="shared" si="130"/>
        <v>2.8776230244361104E-2</v>
      </c>
    </row>
    <row r="822" spans="1:13" x14ac:dyDescent="0.35">
      <c r="A822" s="9">
        <f t="shared" si="127"/>
        <v>97</v>
      </c>
      <c r="B822" s="8" t="s">
        <v>246</v>
      </c>
      <c r="C822" s="8">
        <f>димвенканали!C822</f>
        <v>3593.8</v>
      </c>
      <c r="D822" s="8">
        <v>0</v>
      </c>
      <c r="E822" s="8">
        <v>0</v>
      </c>
      <c r="F822" s="8">
        <f t="shared" si="128"/>
        <v>3593.8</v>
      </c>
      <c r="G822" s="217">
        <f t="shared" si="126"/>
        <v>1.4201966682718864E-2</v>
      </c>
      <c r="H822" s="209">
        <f t="shared" si="131"/>
        <v>62.920393191117647</v>
      </c>
      <c r="I822" s="202">
        <f t="shared" si="132"/>
        <v>13.842486502045883</v>
      </c>
      <c r="J822" s="202">
        <v>26.240799015568445</v>
      </c>
      <c r="K822" s="202">
        <v>0.41233754345295232</v>
      </c>
      <c r="L822" s="10">
        <f t="shared" si="129"/>
        <v>103.41601625218492</v>
      </c>
      <c r="M822" s="11">
        <f t="shared" si="130"/>
        <v>2.8776230244361097E-2</v>
      </c>
    </row>
    <row r="823" spans="1:13" x14ac:dyDescent="0.35">
      <c r="A823" s="9">
        <f t="shared" si="127"/>
        <v>98</v>
      </c>
      <c r="B823" s="8" t="s">
        <v>247</v>
      </c>
      <c r="C823" s="8">
        <f>димвенканали!C823</f>
        <v>6136.78</v>
      </c>
      <c r="D823" s="8">
        <v>0</v>
      </c>
      <c r="E823" s="8">
        <v>0</v>
      </c>
      <c r="F823" s="8">
        <f t="shared" si="128"/>
        <v>6136.78</v>
      </c>
      <c r="G823" s="217">
        <f t="shared" si="126"/>
        <v>2.4251306444202644E-2</v>
      </c>
      <c r="H823" s="209">
        <f t="shared" si="131"/>
        <v>107.44298807039539</v>
      </c>
      <c r="I823" s="202">
        <f t="shared" si="132"/>
        <v>23.637457375486985</v>
      </c>
      <c r="J823" s="202">
        <v>44.808840386988734</v>
      </c>
      <c r="K823" s="202">
        <v>0.70410840611920766</v>
      </c>
      <c r="L823" s="10">
        <f t="shared" si="129"/>
        <v>176.59339423899033</v>
      </c>
      <c r="M823" s="11">
        <f t="shared" si="130"/>
        <v>2.8776230244361104E-2</v>
      </c>
    </row>
    <row r="824" spans="1:13" x14ac:dyDescent="0.35">
      <c r="A824" s="9">
        <f t="shared" si="127"/>
        <v>99</v>
      </c>
      <c r="B824" s="8" t="s">
        <v>248</v>
      </c>
      <c r="C824" s="8">
        <f>димвенканали!C824</f>
        <v>4533.76</v>
      </c>
      <c r="D824" s="8">
        <v>0</v>
      </c>
      <c r="E824" s="8">
        <v>104</v>
      </c>
      <c r="F824" s="8">
        <f t="shared" si="128"/>
        <v>4637.76</v>
      </c>
      <c r="G824" s="217">
        <f t="shared" si="126"/>
        <v>1.8327484279160287E-2</v>
      </c>
      <c r="H824" s="209">
        <f t="shared" si="131"/>
        <v>81.198086350391733</v>
      </c>
      <c r="I824" s="202">
        <f t="shared" si="132"/>
        <v>17.863578997086183</v>
      </c>
      <c r="J824" s="202">
        <v>33.863467094007099</v>
      </c>
      <c r="K824" s="202">
        <v>0.53211713660313997</v>
      </c>
      <c r="L824" s="10">
        <f t="shared" si="129"/>
        <v>133.45724957808815</v>
      </c>
      <c r="M824" s="11">
        <f t="shared" si="130"/>
        <v>2.8776230244361101E-2</v>
      </c>
    </row>
    <row r="825" spans="1:13" x14ac:dyDescent="0.35">
      <c r="A825" s="9">
        <f t="shared" si="127"/>
        <v>100</v>
      </c>
      <c r="B825" s="8" t="s">
        <v>249</v>
      </c>
      <c r="C825" s="8">
        <f>димвенканали!C825</f>
        <v>3949.68</v>
      </c>
      <c r="D825" s="8">
        <v>0</v>
      </c>
      <c r="E825" s="8">
        <v>0</v>
      </c>
      <c r="F825" s="8">
        <f t="shared" si="128"/>
        <v>3949.68</v>
      </c>
      <c r="G825" s="217">
        <f t="shared" si="126"/>
        <v>1.5608332062830719E-2</v>
      </c>
      <c r="H825" s="209">
        <f t="shared" si="131"/>
        <v>69.151154371165205</v>
      </c>
      <c r="I825" s="202">
        <f t="shared" si="132"/>
        <v>15.213253961656346</v>
      </c>
      <c r="J825" s="202">
        <v>28.839323016253097</v>
      </c>
      <c r="K825" s="202">
        <v>0.4531697224734979</v>
      </c>
      <c r="L825" s="10">
        <f t="shared" si="129"/>
        <v>113.65690107154815</v>
      </c>
      <c r="M825" s="11">
        <f t="shared" si="130"/>
        <v>2.8776230244361101E-2</v>
      </c>
    </row>
    <row r="826" spans="1:13" x14ac:dyDescent="0.35">
      <c r="A826" s="9">
        <f t="shared" si="127"/>
        <v>101</v>
      </c>
      <c r="B826" s="8" t="s">
        <v>250</v>
      </c>
      <c r="C826" s="8">
        <f>димвенканали!C826</f>
        <v>77</v>
      </c>
      <c r="D826" s="8">
        <v>0</v>
      </c>
      <c r="E826" s="8">
        <v>0</v>
      </c>
      <c r="F826" s="8">
        <f t="shared" si="128"/>
        <v>77</v>
      </c>
      <c r="G826" s="217">
        <f t="shared" si="126"/>
        <v>3.0428833952066126E-4</v>
      </c>
      <c r="H826" s="209">
        <f t="shared" si="131"/>
        <v>1.3481190594123376</v>
      </c>
      <c r="I826" s="202">
        <f t="shared" si="132"/>
        <v>0.29658619307071427</v>
      </c>
      <c r="J826" s="202">
        <v>0.56222981918826032</v>
      </c>
      <c r="K826" s="202">
        <v>8.8346571444925508E-3</v>
      </c>
      <c r="L826" s="10">
        <f t="shared" si="129"/>
        <v>2.2157697288158045</v>
      </c>
      <c r="M826" s="11">
        <f t="shared" si="130"/>
        <v>2.8776230244361097E-2</v>
      </c>
    </row>
    <row r="827" spans="1:13" x14ac:dyDescent="0.35">
      <c r="A827" s="9">
        <f t="shared" si="127"/>
        <v>102</v>
      </c>
      <c r="B827" s="8" t="s">
        <v>251</v>
      </c>
      <c r="C827" s="8">
        <f>димвенканали!C827</f>
        <v>34.799999999999997</v>
      </c>
      <c r="D827" s="8">
        <v>0</v>
      </c>
      <c r="E827" s="8">
        <v>0</v>
      </c>
      <c r="F827" s="8">
        <f t="shared" si="128"/>
        <v>34.799999999999997</v>
      </c>
      <c r="G827" s="217">
        <f t="shared" si="126"/>
        <v>1.3752252227687027E-4</v>
      </c>
      <c r="H827" s="209">
        <f t="shared" si="131"/>
        <v>0.60927978269544603</v>
      </c>
      <c r="I827" s="202">
        <f t="shared" si="132"/>
        <v>0.13404155219299813</v>
      </c>
      <c r="J827" s="202">
        <v>0.25409867152923971</v>
      </c>
      <c r="K827" s="202">
        <v>3.9928060860823468E-3</v>
      </c>
      <c r="L827" s="10">
        <f t="shared" si="129"/>
        <v>1.0014128125037662</v>
      </c>
      <c r="M827" s="11">
        <f t="shared" si="130"/>
        <v>2.8776230244361101E-2</v>
      </c>
    </row>
    <row r="828" spans="1:13" x14ac:dyDescent="0.35">
      <c r="A828" s="9">
        <f t="shared" si="127"/>
        <v>103</v>
      </c>
      <c r="B828" s="8" t="s">
        <v>252</v>
      </c>
      <c r="C828" s="8">
        <f>димвенканали!C828</f>
        <v>6375.55</v>
      </c>
      <c r="D828" s="8">
        <v>0</v>
      </c>
      <c r="E828" s="8">
        <v>169.5</v>
      </c>
      <c r="F828" s="8">
        <f t="shared" si="128"/>
        <v>6545.05</v>
      </c>
      <c r="G828" s="217">
        <f t="shared" si="126"/>
        <v>2.5864706449087067E-2</v>
      </c>
      <c r="H828" s="209">
        <f t="shared" si="131"/>
        <v>114.59099545203533</v>
      </c>
      <c r="I828" s="202">
        <f t="shared" si="132"/>
        <v>25.210018999447772</v>
      </c>
      <c r="J828" s="202">
        <v>47.789899715300308</v>
      </c>
      <c r="K828" s="202">
        <v>0.75095159407222034</v>
      </c>
      <c r="L828" s="10">
        <f t="shared" si="129"/>
        <v>188.34186576085565</v>
      </c>
      <c r="M828" s="11">
        <f t="shared" si="130"/>
        <v>2.8776230244361104E-2</v>
      </c>
    </row>
    <row r="829" spans="1:13" x14ac:dyDescent="0.35">
      <c r="A829" s="9">
        <f t="shared" si="127"/>
        <v>104</v>
      </c>
      <c r="B829" s="8" t="s">
        <v>253</v>
      </c>
      <c r="C829" s="8">
        <f>димвенканали!C829</f>
        <v>5034.24</v>
      </c>
      <c r="D829" s="8">
        <v>204.9</v>
      </c>
      <c r="E829" s="8">
        <v>106.7</v>
      </c>
      <c r="F829" s="8">
        <f t="shared" si="128"/>
        <v>5345.8399999999992</v>
      </c>
      <c r="G829" s="217">
        <f t="shared" si="126"/>
        <v>2.1125672427832878E-2</v>
      </c>
      <c r="H829" s="209">
        <f t="shared" si="131"/>
        <v>93.595179124270771</v>
      </c>
      <c r="I829" s="202">
        <f t="shared" si="132"/>
        <v>20.590939407339569</v>
      </c>
      <c r="J829" s="202">
        <v>39.033644891030775</v>
      </c>
      <c r="K829" s="202">
        <v>0.61335926687420839</v>
      </c>
      <c r="L829" s="10">
        <f t="shared" si="129"/>
        <v>153.83312268951531</v>
      </c>
      <c r="M829" s="11">
        <f t="shared" si="130"/>
        <v>2.8776230244361097E-2</v>
      </c>
    </row>
    <row r="830" spans="1:13" x14ac:dyDescent="0.35">
      <c r="A830" s="9">
        <f t="shared" si="127"/>
        <v>105</v>
      </c>
      <c r="B830" s="8" t="s">
        <v>254</v>
      </c>
      <c r="C830" s="8">
        <f>димвенканали!C830</f>
        <v>4025.8</v>
      </c>
      <c r="D830" s="8">
        <v>0</v>
      </c>
      <c r="E830" s="8">
        <v>0</v>
      </c>
      <c r="F830" s="8">
        <f t="shared" si="128"/>
        <v>4025.8</v>
      </c>
      <c r="G830" s="217">
        <f t="shared" si="126"/>
        <v>1.5909142821328288E-2</v>
      </c>
      <c r="H830" s="209">
        <f t="shared" si="131"/>
        <v>70.483866355612847</v>
      </c>
      <c r="I830" s="202">
        <f t="shared" si="132"/>
        <v>15.506450598234826</v>
      </c>
      <c r="J830" s="202">
        <v>29.395127351793494</v>
      </c>
      <c r="K830" s="202">
        <v>0.46190341210776764</v>
      </c>
      <c r="L830" s="10">
        <f t="shared" si="129"/>
        <v>115.84734771774893</v>
      </c>
      <c r="M830" s="11">
        <f t="shared" si="130"/>
        <v>2.8776230244361104E-2</v>
      </c>
    </row>
    <row r="831" spans="1:13" x14ac:dyDescent="0.35">
      <c r="A831" s="9">
        <f t="shared" si="127"/>
        <v>106</v>
      </c>
      <c r="B831" s="8" t="s">
        <v>255</v>
      </c>
      <c r="C831" s="8">
        <f>димвенканали!C831</f>
        <v>5829.59</v>
      </c>
      <c r="D831" s="8">
        <v>0</v>
      </c>
      <c r="E831" s="8">
        <v>0</v>
      </c>
      <c r="F831" s="8">
        <f t="shared" si="128"/>
        <v>5829.59</v>
      </c>
      <c r="G831" s="217">
        <f t="shared" si="126"/>
        <v>2.3037354041379896E-2</v>
      </c>
      <c r="H831" s="209">
        <f t="shared" si="131"/>
        <v>102.06469334492948</v>
      </c>
      <c r="I831" s="202">
        <f t="shared" si="132"/>
        <v>22.454232535884486</v>
      </c>
      <c r="J831" s="202">
        <v>42.565835475866116</v>
      </c>
      <c r="K831" s="202">
        <v>0.66886271354496529</v>
      </c>
      <c r="L831" s="10">
        <f t="shared" si="129"/>
        <v>167.75362407022504</v>
      </c>
      <c r="M831" s="11">
        <f t="shared" si="130"/>
        <v>2.8776230244361104E-2</v>
      </c>
    </row>
    <row r="832" spans="1:13" x14ac:dyDescent="0.35">
      <c r="A832" s="9">
        <f t="shared" si="127"/>
        <v>107</v>
      </c>
      <c r="B832" s="8" t="s">
        <v>256</v>
      </c>
      <c r="C832" s="8">
        <f>димвенканали!C832</f>
        <v>4802</v>
      </c>
      <c r="D832" s="8">
        <v>0</v>
      </c>
      <c r="E832" s="8">
        <v>0</v>
      </c>
      <c r="F832" s="8">
        <f t="shared" si="128"/>
        <v>4802</v>
      </c>
      <c r="G832" s="217">
        <f t="shared" si="126"/>
        <v>1.897652735556124E-2</v>
      </c>
      <c r="H832" s="209">
        <f t="shared" si="131"/>
        <v>84.073606796078508</v>
      </c>
      <c r="I832" s="202">
        <f t="shared" si="132"/>
        <v>18.496193495137273</v>
      </c>
      <c r="J832" s="202">
        <v>35.062695996649687</v>
      </c>
      <c r="K832" s="202">
        <v>0.55096134555653542</v>
      </c>
      <c r="L832" s="10">
        <f t="shared" si="129"/>
        <v>138.18345763342202</v>
      </c>
      <c r="M832" s="11">
        <f t="shared" si="130"/>
        <v>2.8776230244361104E-2</v>
      </c>
    </row>
    <row r="833" spans="1:13" x14ac:dyDescent="0.35">
      <c r="A833" s="9">
        <f t="shared" si="127"/>
        <v>108</v>
      </c>
      <c r="B833" s="8" t="s">
        <v>257</v>
      </c>
      <c r="C833" s="8">
        <f>димвенканали!C833</f>
        <v>4841.7</v>
      </c>
      <c r="D833" s="8">
        <v>0</v>
      </c>
      <c r="E833" s="8">
        <v>0</v>
      </c>
      <c r="F833" s="8">
        <f t="shared" si="128"/>
        <v>4841.7</v>
      </c>
      <c r="G833" s="217">
        <f t="shared" si="126"/>
        <v>1.9133413681262153E-2</v>
      </c>
      <c r="H833" s="209">
        <f t="shared" si="131"/>
        <v>84.768675973463829</v>
      </c>
      <c r="I833" s="202">
        <f t="shared" si="132"/>
        <v>18.649108714162043</v>
      </c>
      <c r="J833" s="202">
        <v>35.352572929400004</v>
      </c>
      <c r="K833" s="202">
        <v>0.55551635709726732</v>
      </c>
      <c r="L833" s="10">
        <f t="shared" si="129"/>
        <v>139.32587397412314</v>
      </c>
      <c r="M833" s="11">
        <f t="shared" si="130"/>
        <v>2.8776230244361101E-2</v>
      </c>
    </row>
    <row r="834" spans="1:13" x14ac:dyDescent="0.35">
      <c r="A834" s="9">
        <f t="shared" si="127"/>
        <v>109</v>
      </c>
      <c r="B834" s="8" t="s">
        <v>258</v>
      </c>
      <c r="C834" s="8">
        <f>димвенканали!C834</f>
        <v>103.9</v>
      </c>
      <c r="D834" s="8">
        <v>0</v>
      </c>
      <c r="E834" s="8">
        <v>0</v>
      </c>
      <c r="F834" s="8">
        <f t="shared" si="128"/>
        <v>103.9</v>
      </c>
      <c r="G834" s="217">
        <f t="shared" si="126"/>
        <v>4.1059166852203517E-4</v>
      </c>
      <c r="H834" s="209">
        <f t="shared" si="131"/>
        <v>1.8190853282200246</v>
      </c>
      <c r="I834" s="202">
        <f t="shared" si="132"/>
        <v>0.40019877220840538</v>
      </c>
      <c r="J834" s="202">
        <v>0.75864517160597733</v>
      </c>
      <c r="K834" s="202">
        <v>1.1921050354711379E-2</v>
      </c>
      <c r="L834" s="10">
        <f t="shared" si="129"/>
        <v>2.9898503223891191</v>
      </c>
      <c r="M834" s="11">
        <f t="shared" si="130"/>
        <v>2.8776230244361108E-2</v>
      </c>
    </row>
    <row r="835" spans="1:13" x14ac:dyDescent="0.35">
      <c r="A835" s="9">
        <f t="shared" si="127"/>
        <v>110</v>
      </c>
      <c r="B835" s="8" t="s">
        <v>259</v>
      </c>
      <c r="C835" s="8">
        <f>димвенканали!C835</f>
        <v>81.400000000000006</v>
      </c>
      <c r="D835" s="8">
        <v>0</v>
      </c>
      <c r="E835" s="8">
        <v>0</v>
      </c>
      <c r="F835" s="8">
        <f t="shared" si="128"/>
        <v>81.400000000000006</v>
      </c>
      <c r="G835" s="217">
        <f t="shared" si="126"/>
        <v>3.2167624463612767E-4</v>
      </c>
      <c r="H835" s="209">
        <f t="shared" si="131"/>
        <v>1.4251544342358999</v>
      </c>
      <c r="I835" s="202">
        <f t="shared" si="132"/>
        <v>0.31353397553189799</v>
      </c>
      <c r="J835" s="202">
        <v>0.59435723742758961</v>
      </c>
      <c r="K835" s="202">
        <v>9.3394946956064113E-3</v>
      </c>
      <c r="L835" s="10">
        <f t="shared" si="129"/>
        <v>2.3423851418909938</v>
      </c>
      <c r="M835" s="11">
        <f t="shared" si="130"/>
        <v>2.8776230244361101E-2</v>
      </c>
    </row>
    <row r="836" spans="1:13" x14ac:dyDescent="0.35">
      <c r="A836" s="9">
        <f t="shared" si="127"/>
        <v>111</v>
      </c>
      <c r="B836" s="8" t="s">
        <v>260</v>
      </c>
      <c r="C836" s="8">
        <f>димвенканали!C836</f>
        <v>103.2</v>
      </c>
      <c r="D836" s="8">
        <v>0</v>
      </c>
      <c r="E836" s="8">
        <v>0</v>
      </c>
      <c r="F836" s="8">
        <f t="shared" si="128"/>
        <v>103.2</v>
      </c>
      <c r="G836" s="217">
        <f t="shared" si="126"/>
        <v>4.0782541089002915E-4</v>
      </c>
      <c r="H836" s="209">
        <f t="shared" si="131"/>
        <v>1.8068297004071849</v>
      </c>
      <c r="I836" s="202">
        <f t="shared" si="132"/>
        <v>0.39750253408958069</v>
      </c>
      <c r="J836" s="202">
        <v>0.75353399143153865</v>
      </c>
      <c r="K836" s="202">
        <v>1.1840735289761444E-2</v>
      </c>
      <c r="L836" s="10">
        <f t="shared" si="129"/>
        <v>2.9697069612180655</v>
      </c>
      <c r="M836" s="11">
        <f t="shared" si="130"/>
        <v>2.8776230244361101E-2</v>
      </c>
    </row>
    <row r="837" spans="1:13" x14ac:dyDescent="0.35">
      <c r="A837" s="9">
        <f t="shared" si="127"/>
        <v>112</v>
      </c>
      <c r="B837" s="8" t="s">
        <v>261</v>
      </c>
      <c r="C837" s="8">
        <f>димвенканали!C837</f>
        <v>189.3</v>
      </c>
      <c r="D837" s="8">
        <v>0</v>
      </c>
      <c r="E837" s="8">
        <v>0</v>
      </c>
      <c r="F837" s="8">
        <f t="shared" si="128"/>
        <v>189.3</v>
      </c>
      <c r="G837" s="217">
        <f t="shared" si="126"/>
        <v>7.480750996267686E-4</v>
      </c>
      <c r="H837" s="209">
        <f t="shared" si="131"/>
        <v>3.3142719213864353</v>
      </c>
      <c r="I837" s="202">
        <f t="shared" si="132"/>
        <v>0.72913982270501576</v>
      </c>
      <c r="J837" s="202">
        <v>1.3822091528875025</v>
      </c>
      <c r="K837" s="202">
        <v>2.1719488278603111E-2</v>
      </c>
      <c r="L837" s="10">
        <f t="shared" si="129"/>
        <v>5.447340385257557</v>
      </c>
      <c r="M837" s="11">
        <f t="shared" si="130"/>
        <v>2.8776230244361104E-2</v>
      </c>
    </row>
    <row r="838" spans="1:13" x14ac:dyDescent="0.35">
      <c r="A838" s="9">
        <f t="shared" si="127"/>
        <v>113</v>
      </c>
      <c r="B838" s="8" t="s">
        <v>262</v>
      </c>
      <c r="C838" s="8">
        <f>димвенканали!C838</f>
        <v>95.8</v>
      </c>
      <c r="D838" s="8">
        <v>0</v>
      </c>
      <c r="E838" s="8">
        <v>0</v>
      </c>
      <c r="F838" s="8">
        <f t="shared" si="128"/>
        <v>95.8</v>
      </c>
      <c r="G838" s="217">
        <f t="shared" si="126"/>
        <v>3.7858211592310844E-4</v>
      </c>
      <c r="H838" s="209">
        <f t="shared" si="131"/>
        <v>1.6772702063857394</v>
      </c>
      <c r="I838" s="202">
        <f t="shared" si="132"/>
        <v>0.36899944540486268</v>
      </c>
      <c r="J838" s="202">
        <v>0.69950151530175775</v>
      </c>
      <c r="K838" s="202">
        <v>1.0991690317433587E-2</v>
      </c>
      <c r="L838" s="10">
        <f t="shared" si="129"/>
        <v>2.7567628574097935</v>
      </c>
      <c r="M838" s="11">
        <f t="shared" si="130"/>
        <v>2.8776230244361104E-2</v>
      </c>
    </row>
    <row r="839" spans="1:13" x14ac:dyDescent="0.35">
      <c r="A839" s="9">
        <f t="shared" si="127"/>
        <v>114</v>
      </c>
      <c r="B839" s="8" t="s">
        <v>263</v>
      </c>
      <c r="C839" s="8">
        <f>димвенканали!C839</f>
        <v>88.4</v>
      </c>
      <c r="D839" s="8">
        <v>0</v>
      </c>
      <c r="E839" s="8">
        <v>0</v>
      </c>
      <c r="F839" s="8">
        <f t="shared" si="128"/>
        <v>88.4</v>
      </c>
      <c r="G839" s="217">
        <f t="shared" si="126"/>
        <v>3.4933882095618778E-4</v>
      </c>
      <c r="H839" s="209">
        <f t="shared" si="131"/>
        <v>1.5477107123642941</v>
      </c>
      <c r="I839" s="202">
        <f t="shared" si="132"/>
        <v>0.34049635672014472</v>
      </c>
      <c r="J839" s="202">
        <v>0.64546903917197684</v>
      </c>
      <c r="K839" s="202">
        <v>1.0142645345105734E-2</v>
      </c>
      <c r="L839" s="10">
        <f t="shared" si="129"/>
        <v>2.5438187536015215</v>
      </c>
      <c r="M839" s="11">
        <f t="shared" si="130"/>
        <v>2.8776230244361101E-2</v>
      </c>
    </row>
    <row r="840" spans="1:13" x14ac:dyDescent="0.35">
      <c r="A840" s="9">
        <f t="shared" si="127"/>
        <v>115</v>
      </c>
      <c r="B840" s="8" t="s">
        <v>264</v>
      </c>
      <c r="C840" s="8">
        <f>димвенканали!C840</f>
        <v>106.3</v>
      </c>
      <c r="D840" s="8">
        <v>0</v>
      </c>
      <c r="E840" s="8">
        <v>0</v>
      </c>
      <c r="F840" s="8">
        <f t="shared" si="128"/>
        <v>106.3</v>
      </c>
      <c r="G840" s="217">
        <f t="shared" si="126"/>
        <v>4.2007598040319863E-4</v>
      </c>
      <c r="H840" s="209">
        <f t="shared" si="131"/>
        <v>1.8611046235783311</v>
      </c>
      <c r="I840" s="202">
        <f t="shared" si="132"/>
        <v>0.40944301718723286</v>
      </c>
      <c r="J840" s="202">
        <v>0.77616921791833871</v>
      </c>
      <c r="K840" s="202">
        <v>1.2196416291682572E-2</v>
      </c>
      <c r="L840" s="10">
        <f t="shared" si="129"/>
        <v>3.0589132749755854</v>
      </c>
      <c r="M840" s="11">
        <f t="shared" si="130"/>
        <v>2.8776230244361104E-2</v>
      </c>
    </row>
    <row r="841" spans="1:13" x14ac:dyDescent="0.35">
      <c r="A841" s="9">
        <f t="shared" si="127"/>
        <v>116</v>
      </c>
      <c r="B841" s="8" t="s">
        <v>265</v>
      </c>
      <c r="C841" s="8">
        <f>димвенканали!C841</f>
        <v>81.489999999999995</v>
      </c>
      <c r="D841" s="8">
        <v>0</v>
      </c>
      <c r="E841" s="8">
        <v>0</v>
      </c>
      <c r="F841" s="8">
        <f t="shared" si="128"/>
        <v>81.489999999999995</v>
      </c>
      <c r="G841" s="217">
        <f t="shared" si="126"/>
        <v>3.2203190633167125E-4</v>
      </c>
      <c r="H841" s="209">
        <f t="shared" si="131"/>
        <v>1.4267301578118361</v>
      </c>
      <c r="I841" s="202">
        <f t="shared" si="132"/>
        <v>0.31388063471860395</v>
      </c>
      <c r="J841" s="202">
        <v>0.59501438916430305</v>
      </c>
      <c r="K841" s="202">
        <v>9.3498209182428307E-3</v>
      </c>
      <c r="L841" s="10">
        <f t="shared" si="129"/>
        <v>2.3449750026129861</v>
      </c>
      <c r="M841" s="11">
        <f t="shared" si="130"/>
        <v>2.8776230244361101E-2</v>
      </c>
    </row>
    <row r="842" spans="1:13" x14ac:dyDescent="0.35">
      <c r="A842" s="9">
        <f t="shared" si="127"/>
        <v>117</v>
      </c>
      <c r="B842" s="8" t="s">
        <v>266</v>
      </c>
      <c r="C842" s="8">
        <f>димвенканали!C842</f>
        <v>153.19999999999999</v>
      </c>
      <c r="D842" s="8">
        <v>0</v>
      </c>
      <c r="E842" s="8">
        <v>0</v>
      </c>
      <c r="F842" s="8">
        <f t="shared" si="128"/>
        <v>153.19999999999999</v>
      </c>
      <c r="G842" s="217">
        <f t="shared" si="126"/>
        <v>6.0541524174760131E-4</v>
      </c>
      <c r="H842" s="209">
        <f t="shared" si="131"/>
        <v>2.6822316870385725</v>
      </c>
      <c r="I842" s="202">
        <f t="shared" si="132"/>
        <v>0.59009097114848597</v>
      </c>
      <c r="J842" s="202">
        <v>1.1186182896057335</v>
      </c>
      <c r="K842" s="202">
        <v>1.7577525643328033E-2</v>
      </c>
      <c r="L842" s="10">
        <f t="shared" si="129"/>
        <v>4.4085184734361205</v>
      </c>
      <c r="M842" s="11">
        <f t="shared" si="130"/>
        <v>2.8776230244361101E-2</v>
      </c>
    </row>
    <row r="843" spans="1:13" x14ac:dyDescent="0.35">
      <c r="A843" s="9">
        <f t="shared" si="127"/>
        <v>118</v>
      </c>
      <c r="B843" s="8" t="s">
        <v>267</v>
      </c>
      <c r="C843" s="8">
        <f>димвенканали!C843</f>
        <v>130.4</v>
      </c>
      <c r="D843" s="8">
        <v>0</v>
      </c>
      <c r="E843" s="8">
        <v>0</v>
      </c>
      <c r="F843" s="8">
        <f t="shared" si="128"/>
        <v>130.4</v>
      </c>
      <c r="G843" s="217">
        <f t="shared" si="126"/>
        <v>5.1531427887654849E-4</v>
      </c>
      <c r="H843" s="209">
        <f t="shared" si="131"/>
        <v>2.2830483811346602</v>
      </c>
      <c r="I843" s="202">
        <f t="shared" si="132"/>
        <v>0.50227064384962528</v>
      </c>
      <c r="J843" s="202">
        <v>0.95213984963830078</v>
      </c>
      <c r="K843" s="202">
        <v>1.4961549242101671E-2</v>
      </c>
      <c r="L843" s="10">
        <f t="shared" si="129"/>
        <v>3.7524204238646881</v>
      </c>
      <c r="M843" s="11">
        <f t="shared" si="130"/>
        <v>2.8776230244361104E-2</v>
      </c>
    </row>
    <row r="844" spans="1:13" x14ac:dyDescent="0.35">
      <c r="A844" s="9">
        <f t="shared" si="127"/>
        <v>119</v>
      </c>
      <c r="B844" s="8" t="s">
        <v>268</v>
      </c>
      <c r="C844" s="8">
        <f>димвенканали!C844</f>
        <v>5265.83</v>
      </c>
      <c r="D844" s="8">
        <v>0</v>
      </c>
      <c r="E844" s="8">
        <v>1489.9</v>
      </c>
      <c r="F844" s="8">
        <f t="shared" si="128"/>
        <v>6755.73</v>
      </c>
      <c r="G844" s="217">
        <f t="shared" si="126"/>
        <v>2.6697270960388531E-2</v>
      </c>
      <c r="H844" s="209">
        <f t="shared" si="131"/>
        <v>118.27958926290533</v>
      </c>
      <c r="I844" s="202">
        <f t="shared" si="132"/>
        <v>26.021509637839173</v>
      </c>
      <c r="J844" s="202">
        <v>49.328218914087095</v>
      </c>
      <c r="K844" s="202">
        <v>0.77512413390600843</v>
      </c>
      <c r="L844" s="10">
        <f t="shared" si="129"/>
        <v>194.40444194873763</v>
      </c>
      <c r="M844" s="11">
        <f t="shared" si="130"/>
        <v>2.8776230244361104E-2</v>
      </c>
    </row>
    <row r="845" spans="1:13" x14ac:dyDescent="0.35">
      <c r="A845" s="9">
        <f t="shared" si="127"/>
        <v>120</v>
      </c>
      <c r="B845" s="8" t="s">
        <v>269</v>
      </c>
      <c r="C845" s="8">
        <f>димвенканали!C845</f>
        <v>3884.83</v>
      </c>
      <c r="D845" s="8">
        <v>0</v>
      </c>
      <c r="E845" s="8">
        <v>230.5</v>
      </c>
      <c r="F845" s="8">
        <f t="shared" si="128"/>
        <v>4115.33</v>
      </c>
      <c r="G845" s="217">
        <f t="shared" si="126"/>
        <v>1.6262947172461857E-2</v>
      </c>
      <c r="H845" s="209">
        <f t="shared" si="131"/>
        <v>72.051361152875003</v>
      </c>
      <c r="I845" s="202">
        <f t="shared" si="132"/>
        <v>15.851299453632501</v>
      </c>
      <c r="J845" s="202">
        <v>30.048847296104206</v>
      </c>
      <c r="K845" s="202">
        <v>0.47217570891486399</v>
      </c>
      <c r="L845" s="10">
        <f t="shared" si="129"/>
        <v>118.42368361152658</v>
      </c>
      <c r="M845" s="11">
        <f t="shared" si="130"/>
        <v>2.8776230244361104E-2</v>
      </c>
    </row>
    <row r="846" spans="1:13" x14ac:dyDescent="0.35">
      <c r="A846" s="9">
        <f t="shared" si="127"/>
        <v>121</v>
      </c>
      <c r="B846" s="8" t="s">
        <v>270</v>
      </c>
      <c r="C846" s="8">
        <f>димвенканали!C846</f>
        <v>4215.83</v>
      </c>
      <c r="D846" s="8">
        <v>0</v>
      </c>
      <c r="E846" s="8">
        <v>0</v>
      </c>
      <c r="F846" s="8">
        <f t="shared" si="128"/>
        <v>4215.83</v>
      </c>
      <c r="G846" s="217">
        <f t="shared" si="126"/>
        <v>1.6660102732485575E-2</v>
      </c>
      <c r="H846" s="209">
        <f t="shared" si="131"/>
        <v>73.810919146004082</v>
      </c>
      <c r="I846" s="202">
        <f t="shared" si="132"/>
        <v>16.238402212120899</v>
      </c>
      <c r="J846" s="202">
        <v>30.782666735434333</v>
      </c>
      <c r="K846" s="202">
        <v>0.48370665752553271</v>
      </c>
      <c r="L846" s="10">
        <f t="shared" si="129"/>
        <v>121.31569475108485</v>
      </c>
      <c r="M846" s="11">
        <f t="shared" si="130"/>
        <v>2.8776230244361097E-2</v>
      </c>
    </row>
    <row r="847" spans="1:13" x14ac:dyDescent="0.35">
      <c r="A847" s="9">
        <f t="shared" si="127"/>
        <v>122</v>
      </c>
      <c r="B847" s="8" t="s">
        <v>271</v>
      </c>
      <c r="C847" s="8">
        <f>димвенканали!C847</f>
        <v>4235.75</v>
      </c>
      <c r="D847" s="8">
        <v>0</v>
      </c>
      <c r="E847" s="8">
        <v>0</v>
      </c>
      <c r="F847" s="8">
        <f t="shared" si="128"/>
        <v>4235.75</v>
      </c>
      <c r="G847" s="217">
        <f t="shared" si="126"/>
        <v>1.6738822521099234E-2</v>
      </c>
      <c r="H847" s="209">
        <f t="shared" si="131"/>
        <v>74.159679297478036</v>
      </c>
      <c r="I847" s="202">
        <f t="shared" si="132"/>
        <v>16.315129445445169</v>
      </c>
      <c r="J847" s="202">
        <v>30.92811631982693</v>
      </c>
      <c r="K847" s="202">
        <v>0.48599219480239381</v>
      </c>
      <c r="L847" s="10">
        <f t="shared" si="129"/>
        <v>121.88891725755252</v>
      </c>
      <c r="M847" s="11">
        <f t="shared" si="130"/>
        <v>2.8776230244361097E-2</v>
      </c>
    </row>
    <row r="848" spans="1:13" x14ac:dyDescent="0.35">
      <c r="A848" s="9">
        <f t="shared" si="127"/>
        <v>123</v>
      </c>
      <c r="B848" s="8" t="s">
        <v>272</v>
      </c>
      <c r="C848" s="8">
        <f>димвенканали!C848</f>
        <v>4215</v>
      </c>
      <c r="D848" s="8">
        <v>0</v>
      </c>
      <c r="E848" s="8">
        <v>0</v>
      </c>
      <c r="F848" s="8">
        <f t="shared" ref="F848:F860" si="133">C848+D848+E848</f>
        <v>4215</v>
      </c>
      <c r="G848" s="217">
        <f t="shared" si="126"/>
        <v>1.6656822741293341E-2</v>
      </c>
      <c r="H848" s="209">
        <f t="shared" si="131"/>
        <v>73.796387473026016</v>
      </c>
      <c r="I848" s="202">
        <f t="shared" si="132"/>
        <v>16.235205244065725</v>
      </c>
      <c r="J848" s="202">
        <v>30.776606336084644</v>
      </c>
      <c r="K848" s="202">
        <v>0.4836114268056636</v>
      </c>
      <c r="L848" s="10">
        <f t="shared" si="129"/>
        <v>121.29181047998205</v>
      </c>
      <c r="M848" s="11">
        <f t="shared" si="130"/>
        <v>2.8776230244361104E-2</v>
      </c>
    </row>
    <row r="849" spans="1:13" x14ac:dyDescent="0.35">
      <c r="A849" s="9">
        <f t="shared" si="127"/>
        <v>124</v>
      </c>
      <c r="B849" s="8" t="s">
        <v>273</v>
      </c>
      <c r="C849" s="8">
        <f>димвенканали!C849</f>
        <v>4962.2</v>
      </c>
      <c r="D849" s="8">
        <v>0</v>
      </c>
      <c r="E849" s="8">
        <v>0</v>
      </c>
      <c r="F849" s="8">
        <f t="shared" si="133"/>
        <v>4962.2</v>
      </c>
      <c r="G849" s="217">
        <f t="shared" si="126"/>
        <v>1.9609605173628902E-2</v>
      </c>
      <c r="H849" s="209">
        <f t="shared" si="131"/>
        <v>86.878394761245474</v>
      </c>
      <c r="I849" s="202">
        <f t="shared" si="132"/>
        <v>19.113246847474006</v>
      </c>
      <c r="J849" s="202">
        <v>36.232426087999812</v>
      </c>
      <c r="K849" s="202">
        <v>0.56934202184936278</v>
      </c>
      <c r="L849" s="10">
        <f t="shared" si="129"/>
        <v>142.79340971856865</v>
      </c>
      <c r="M849" s="11">
        <f t="shared" si="130"/>
        <v>2.8776230244361101E-2</v>
      </c>
    </row>
    <row r="850" spans="1:13" x14ac:dyDescent="0.35">
      <c r="A850" s="9">
        <f t="shared" si="127"/>
        <v>125</v>
      </c>
      <c r="B850" s="8" t="s">
        <v>274</v>
      </c>
      <c r="C850" s="8">
        <f>димвенканали!C850</f>
        <v>3826.09</v>
      </c>
      <c r="D850" s="8">
        <v>0</v>
      </c>
      <c r="E850" s="8">
        <v>0</v>
      </c>
      <c r="F850" s="8">
        <f t="shared" si="133"/>
        <v>3826.09</v>
      </c>
      <c r="G850" s="217">
        <f t="shared" si="126"/>
        <v>1.5119929518916973E-2</v>
      </c>
      <c r="H850" s="209">
        <f t="shared" si="131"/>
        <v>66.987335740609751</v>
      </c>
      <c r="I850" s="202">
        <f t="shared" si="132"/>
        <v>14.737213862934146</v>
      </c>
      <c r="J850" s="202">
        <v>27.936907648026121</v>
      </c>
      <c r="K850" s="202">
        <v>0.43898952407755198</v>
      </c>
      <c r="L850" s="10">
        <f t="shared" ref="L850:L861" si="134">H850+I850+J850+K850</f>
        <v>110.10044677564757</v>
      </c>
      <c r="M850" s="11">
        <f t="shared" ref="M850:M862" si="135">L850/F850</f>
        <v>2.8776230244361101E-2</v>
      </c>
    </row>
    <row r="851" spans="1:13" x14ac:dyDescent="0.35">
      <c r="A851" s="9">
        <f t="shared" si="127"/>
        <v>126</v>
      </c>
      <c r="B851" s="8" t="s">
        <v>275</v>
      </c>
      <c r="C851" s="8">
        <f>димвенканали!C851</f>
        <v>3985.25</v>
      </c>
      <c r="D851" s="8">
        <v>0</v>
      </c>
      <c r="E851" s="8">
        <v>0</v>
      </c>
      <c r="F851" s="8">
        <f t="shared" si="133"/>
        <v>3985.25</v>
      </c>
      <c r="G851" s="217">
        <f t="shared" si="126"/>
        <v>1.5748897468502797E-2</v>
      </c>
      <c r="H851" s="209">
        <f t="shared" si="131"/>
        <v>69.773915344454792</v>
      </c>
      <c r="I851" s="202">
        <f t="shared" si="132"/>
        <v>15.350261375780054</v>
      </c>
      <c r="J851" s="202">
        <v>29.099043985974216</v>
      </c>
      <c r="K851" s="202">
        <v>0.45725087513102519</v>
      </c>
      <c r="L851" s="10">
        <f t="shared" si="134"/>
        <v>114.68047158134009</v>
      </c>
      <c r="M851" s="11">
        <f t="shared" si="135"/>
        <v>2.8776230244361104E-2</v>
      </c>
    </row>
    <row r="852" spans="1:13" x14ac:dyDescent="0.35">
      <c r="A852" s="9">
        <f t="shared" si="127"/>
        <v>127</v>
      </c>
      <c r="B852" s="8" t="s">
        <v>276</v>
      </c>
      <c r="C852" s="8">
        <f>димвенканали!C852</f>
        <v>3992.96</v>
      </c>
      <c r="D852" s="8">
        <v>0</v>
      </c>
      <c r="E852" s="8">
        <v>0</v>
      </c>
      <c r="F852" s="8">
        <f t="shared" si="133"/>
        <v>3992.96</v>
      </c>
      <c r="G852" s="217">
        <f t="shared" si="126"/>
        <v>1.5779365820421033E-2</v>
      </c>
      <c r="H852" s="209">
        <f t="shared" si="131"/>
        <v>69.908902330793339</v>
      </c>
      <c r="I852" s="202">
        <f t="shared" si="132"/>
        <v>15.379958512774534</v>
      </c>
      <c r="J852" s="202">
        <v>29.155339984752679</v>
      </c>
      <c r="K852" s="202">
        <v>0.45813548820354516</v>
      </c>
      <c r="L852" s="10">
        <f t="shared" si="134"/>
        <v>114.9023363165241</v>
      </c>
      <c r="M852" s="11">
        <f t="shared" si="135"/>
        <v>2.8776230244361101E-2</v>
      </c>
    </row>
    <row r="853" spans="1:13" x14ac:dyDescent="0.35">
      <c r="A853" s="9">
        <f t="shared" si="127"/>
        <v>128</v>
      </c>
      <c r="B853" s="8" t="s">
        <v>277</v>
      </c>
      <c r="C853" s="8">
        <f>димвенканали!C853</f>
        <v>4337.99</v>
      </c>
      <c r="D853" s="8">
        <v>0</v>
      </c>
      <c r="E853" s="8">
        <v>0</v>
      </c>
      <c r="F853" s="8">
        <f t="shared" si="133"/>
        <v>4337.99</v>
      </c>
      <c r="G853" s="217">
        <f t="shared" si="126"/>
        <v>1.7142854207236796E-2</v>
      </c>
      <c r="H853" s="209">
        <f t="shared" si="131"/>
        <v>75.949701279741902</v>
      </c>
      <c r="I853" s="202">
        <f t="shared" si="132"/>
        <v>16.708934281543218</v>
      </c>
      <c r="J853" s="202">
        <v>31.674640692733529</v>
      </c>
      <c r="K853" s="202">
        <v>0.49772278371736672</v>
      </c>
      <c r="L853" s="10">
        <f t="shared" si="134"/>
        <v>124.83099903773602</v>
      </c>
      <c r="M853" s="11">
        <f t="shared" si="135"/>
        <v>2.8776230244361104E-2</v>
      </c>
    </row>
    <row r="854" spans="1:13" x14ac:dyDescent="0.35">
      <c r="A854" s="9">
        <f t="shared" si="127"/>
        <v>129</v>
      </c>
      <c r="B854" s="8" t="s">
        <v>278</v>
      </c>
      <c r="C854" s="8">
        <f>димвенканали!C854</f>
        <v>3093.3</v>
      </c>
      <c r="D854" s="8">
        <v>0</v>
      </c>
      <c r="E854" s="8">
        <v>0</v>
      </c>
      <c r="F854" s="8">
        <f t="shared" si="133"/>
        <v>3093.3</v>
      </c>
      <c r="G854" s="217">
        <f t="shared" si="126"/>
        <v>1.2224092475834567E-2</v>
      </c>
      <c r="H854" s="209">
        <f t="shared" si="131"/>
        <v>54.157619304937462</v>
      </c>
      <c r="I854" s="202">
        <f t="shared" si="132"/>
        <v>11.914676247086241</v>
      </c>
      <c r="J854" s="202">
        <v>22.586305190844751</v>
      </c>
      <c r="K854" s="202">
        <v>0.3549122720137507</v>
      </c>
      <c r="L854" s="10">
        <f t="shared" si="134"/>
        <v>89.013513014882207</v>
      </c>
      <c r="M854" s="11">
        <f t="shared" si="135"/>
        <v>2.8776230244361104E-2</v>
      </c>
    </row>
    <row r="855" spans="1:13" x14ac:dyDescent="0.35">
      <c r="A855" s="9">
        <f t="shared" si="127"/>
        <v>130</v>
      </c>
      <c r="B855" s="8" t="s">
        <v>279</v>
      </c>
      <c r="C855" s="8">
        <f>димвенканали!C855</f>
        <v>4114.87</v>
      </c>
      <c r="D855" s="8">
        <v>0</v>
      </c>
      <c r="E855" s="8">
        <v>0</v>
      </c>
      <c r="F855" s="8">
        <f t="shared" si="133"/>
        <v>4114.87</v>
      </c>
      <c r="G855" s="217">
        <f t="shared" ref="G855:G861" si="136">1/253049.46*F855</f>
        <v>1.6261129346017967E-2</v>
      </c>
      <c r="H855" s="209">
        <f t="shared" si="131"/>
        <v>72.043307454597993</v>
      </c>
      <c r="I855" s="202">
        <f t="shared" si="132"/>
        <v>15.849527640011559</v>
      </c>
      <c r="J855" s="202">
        <v>30.045488520560998</v>
      </c>
      <c r="K855" s="202">
        <v>0.47212293044361114</v>
      </c>
      <c r="L855" s="10">
        <f t="shared" si="134"/>
        <v>118.41044654561416</v>
      </c>
      <c r="M855" s="11">
        <f t="shared" si="135"/>
        <v>2.8776230244361101E-2</v>
      </c>
    </row>
    <row r="856" spans="1:13" x14ac:dyDescent="0.35">
      <c r="A856" s="9">
        <f t="shared" ref="A856:A861" si="137">1+A855</f>
        <v>131</v>
      </c>
      <c r="B856" s="8" t="s">
        <v>280</v>
      </c>
      <c r="C856" s="8">
        <f>димвенканали!C856</f>
        <v>5499.38</v>
      </c>
      <c r="D856" s="8">
        <v>0</v>
      </c>
      <c r="E856" s="8">
        <v>0</v>
      </c>
      <c r="F856" s="8">
        <f t="shared" si="133"/>
        <v>5499.38</v>
      </c>
      <c r="G856" s="217">
        <f t="shared" si="136"/>
        <v>2.1732431280430314E-2</v>
      </c>
      <c r="H856" s="209">
        <f t="shared" si="131"/>
        <v>96.283363544818457</v>
      </c>
      <c r="I856" s="202">
        <f t="shared" si="132"/>
        <v>21.18233997986006</v>
      </c>
      <c r="J856" s="202">
        <v>40.154745753864098</v>
      </c>
      <c r="K856" s="202">
        <v>0.63097580269194087</v>
      </c>
      <c r="L856" s="10">
        <f t="shared" si="134"/>
        <v>158.25142508123457</v>
      </c>
      <c r="M856" s="11">
        <f t="shared" si="135"/>
        <v>2.8776230244361104E-2</v>
      </c>
    </row>
    <row r="857" spans="1:13" x14ac:dyDescent="0.35">
      <c r="A857" s="9">
        <f t="shared" si="137"/>
        <v>132</v>
      </c>
      <c r="B857" s="8" t="s">
        <v>281</v>
      </c>
      <c r="C857" s="8">
        <f>димвенканали!C857</f>
        <v>9903.31</v>
      </c>
      <c r="D857" s="8">
        <v>0</v>
      </c>
      <c r="E857" s="8">
        <v>0</v>
      </c>
      <c r="F857" s="8">
        <f t="shared" si="133"/>
        <v>9903.31</v>
      </c>
      <c r="G857" s="217">
        <f t="shared" si="136"/>
        <v>3.9135866956602074E-2</v>
      </c>
      <c r="H857" s="209">
        <f t="shared" si="131"/>
        <v>173.38754496452981</v>
      </c>
      <c r="I857" s="202">
        <f t="shared" si="132"/>
        <v>38.145259892196556</v>
      </c>
      <c r="J857" s="202">
        <v>72.310859619029742</v>
      </c>
      <c r="K857" s="202">
        <v>1.136264265527591</v>
      </c>
      <c r="L857" s="10">
        <f t="shared" si="134"/>
        <v>284.97992874128369</v>
      </c>
      <c r="M857" s="11">
        <f t="shared" si="135"/>
        <v>2.8776230244361097E-2</v>
      </c>
    </row>
    <row r="858" spans="1:13" x14ac:dyDescent="0.35">
      <c r="A858" s="9">
        <f t="shared" si="137"/>
        <v>133</v>
      </c>
      <c r="B858" s="8" t="s">
        <v>282</v>
      </c>
      <c r="C858" s="8">
        <f>димвенканали!C858</f>
        <v>3585.51</v>
      </c>
      <c r="D858" s="8">
        <v>0</v>
      </c>
      <c r="E858" s="8">
        <v>0</v>
      </c>
      <c r="F858" s="8">
        <f t="shared" si="133"/>
        <v>3585.51</v>
      </c>
      <c r="G858" s="217">
        <f t="shared" si="136"/>
        <v>1.4169206288762679E-2</v>
      </c>
      <c r="H858" s="209">
        <f t="shared" si="131"/>
        <v>62.775251541734164</v>
      </c>
      <c r="I858" s="202">
        <f t="shared" si="132"/>
        <v>13.810555339181516</v>
      </c>
      <c r="J858" s="202">
        <v>26.180268038931164</v>
      </c>
      <c r="K858" s="202">
        <v>0.41138638361233099</v>
      </c>
      <c r="L858" s="10">
        <f t="shared" si="134"/>
        <v>103.17746130345917</v>
      </c>
      <c r="M858" s="11">
        <f t="shared" si="135"/>
        <v>2.8776230244361097E-2</v>
      </c>
    </row>
    <row r="859" spans="1:13" x14ac:dyDescent="0.35">
      <c r="A859" s="9">
        <f t="shared" si="137"/>
        <v>134</v>
      </c>
      <c r="B859" s="8" t="s">
        <v>283</v>
      </c>
      <c r="C859" s="8">
        <f>димвенканали!C859</f>
        <v>4638.37</v>
      </c>
      <c r="D859" s="8">
        <v>0</v>
      </c>
      <c r="E859" s="8">
        <v>0</v>
      </c>
      <c r="F859" s="8">
        <f t="shared" si="133"/>
        <v>4638.37</v>
      </c>
      <c r="G859" s="217">
        <f t="shared" si="136"/>
        <v>1.8329894875096748E-2</v>
      </c>
      <c r="H859" s="209">
        <f t="shared" si="131"/>
        <v>81.208766254628628</v>
      </c>
      <c r="I859" s="202">
        <f t="shared" si="132"/>
        <v>17.865928576018298</v>
      </c>
      <c r="J859" s="202">
        <v>33.86792112244482</v>
      </c>
      <c r="K859" s="202">
        <v>0.53218712544545332</v>
      </c>
      <c r="L859" s="10">
        <f t="shared" si="134"/>
        <v>133.47480307853721</v>
      </c>
      <c r="M859" s="11">
        <f t="shared" si="135"/>
        <v>2.8776230244361104E-2</v>
      </c>
    </row>
    <row r="860" spans="1:13" x14ac:dyDescent="0.35">
      <c r="A860" s="9">
        <f t="shared" si="137"/>
        <v>135</v>
      </c>
      <c r="B860" s="8" t="s">
        <v>526</v>
      </c>
      <c r="C860" s="8">
        <f>димвенканали!C860</f>
        <v>24.2</v>
      </c>
      <c r="D860" s="8">
        <v>0</v>
      </c>
      <c r="E860" s="8">
        <v>0</v>
      </c>
      <c r="F860" s="8">
        <f t="shared" si="133"/>
        <v>24.2</v>
      </c>
      <c r="G860" s="217">
        <f t="shared" si="136"/>
        <v>9.5633478135064972E-5</v>
      </c>
      <c r="H860" s="209">
        <f t="shared" si="131"/>
        <v>0.42369456152959184</v>
      </c>
      <c r="I860" s="202">
        <f t="shared" si="132"/>
        <v>9.3212803536510208E-2</v>
      </c>
      <c r="J860" s="202">
        <v>0.17670080031631039</v>
      </c>
      <c r="K860" s="202">
        <v>2.7766065311262298E-3</v>
      </c>
      <c r="L860" s="10">
        <f t="shared" si="134"/>
        <v>0.69638477191353865</v>
      </c>
      <c r="M860" s="69">
        <f t="shared" si="135"/>
        <v>2.8776230244361101E-2</v>
      </c>
    </row>
    <row r="861" spans="1:13" x14ac:dyDescent="0.35">
      <c r="A861" s="9">
        <f t="shared" si="137"/>
        <v>136</v>
      </c>
      <c r="B861" s="135" t="s">
        <v>587</v>
      </c>
      <c r="C861" s="8">
        <f>димвенканали!C861</f>
        <v>8386.2000000000007</v>
      </c>
      <c r="D861" s="8">
        <v>0</v>
      </c>
      <c r="E861" s="8">
        <v>0</v>
      </c>
      <c r="F861" s="8">
        <f>C861+D861+E861</f>
        <v>8386.2000000000007</v>
      </c>
      <c r="G861" s="217">
        <f t="shared" si="136"/>
        <v>3.3140556790755456E-2</v>
      </c>
      <c r="H861" s="209">
        <f t="shared" si="131"/>
        <v>146.82592280576296</v>
      </c>
      <c r="I861" s="202">
        <f t="shared" si="132"/>
        <v>32.301703017267847</v>
      </c>
      <c r="J861" s="202">
        <v>61.233398826968696</v>
      </c>
      <c r="K861" s="202">
        <v>7.09279352997802</v>
      </c>
      <c r="L861" s="10">
        <f t="shared" si="134"/>
        <v>247.4538181799775</v>
      </c>
      <c r="M861" s="69">
        <f t="shared" si="135"/>
        <v>2.950726409815858E-2</v>
      </c>
    </row>
    <row r="862" spans="1:13" ht="18" x14ac:dyDescent="0.4">
      <c r="A862" s="12"/>
      <c r="B862" s="13" t="s">
        <v>1698</v>
      </c>
      <c r="C862" s="15">
        <f>SUM(C726:C861)</f>
        <v>248042.40999999989</v>
      </c>
      <c r="D862" s="15">
        <f>SUM(D726:D861)</f>
        <v>2038.0500000000002</v>
      </c>
      <c r="E862" s="15">
        <f>SUM(E726:E861)</f>
        <v>2969</v>
      </c>
      <c r="F862" s="297">
        <f>SUM(F726:F861)</f>
        <v>253049.45999999993</v>
      </c>
      <c r="G862" s="224">
        <f t="shared" ref="G862" si="138">SUM(G726:G861)</f>
        <v>1.0000000000000002</v>
      </c>
      <c r="H862" s="199">
        <f>SUM(H726:H861)</f>
        <v>4430.3999999999978</v>
      </c>
      <c r="I862" s="199">
        <f>SUM(I726:I861)</f>
        <v>974.6880000000001</v>
      </c>
      <c r="J862" s="341">
        <f>SUM(J726:J861)</f>
        <v>1847.6876901491808</v>
      </c>
      <c r="K862" s="199">
        <f>SUM(K726:K861)</f>
        <v>34.934927642017712</v>
      </c>
      <c r="L862" s="199">
        <f>SUM(L726:L861)</f>
        <v>7287.7106177911955</v>
      </c>
      <c r="M862" s="16">
        <f t="shared" si="135"/>
        <v>2.8799550166165925E-2</v>
      </c>
    </row>
    <row r="863" spans="1:13" ht="18" x14ac:dyDescent="0.4">
      <c r="A863" s="9"/>
      <c r="B863" s="13" t="s">
        <v>1170</v>
      </c>
      <c r="C863" s="8"/>
      <c r="D863" s="8"/>
      <c r="E863" s="8"/>
      <c r="F863" s="8"/>
      <c r="G863" s="195"/>
      <c r="H863" s="195"/>
      <c r="I863" s="202">
        <f t="shared" si="132"/>
        <v>0</v>
      </c>
      <c r="J863" s="202"/>
      <c r="K863" s="202"/>
      <c r="L863" s="8"/>
      <c r="M863" s="11"/>
    </row>
    <row r="864" spans="1:13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95" si="139">C864+D864+E864</f>
        <v>7464.2</v>
      </c>
      <c r="G864" s="217">
        <f>2/182162.29*F864</f>
        <v>8.1951099758352838E-2</v>
      </c>
      <c r="H864" s="209">
        <f t="shared" ref="H864:H900" si="140">G864*$H$2</f>
        <v>363.07615236940637</v>
      </c>
      <c r="I864" s="202">
        <f t="shared" si="132"/>
        <v>79.876753521269407</v>
      </c>
      <c r="J864" s="205">
        <v>148.82102903404703</v>
      </c>
      <c r="K864" s="202">
        <v>0.60953892910193852</v>
      </c>
      <c r="L864" s="10">
        <f t="shared" ref="L864:L900" si="141">H864+I864+J864+K864</f>
        <v>592.38347385382474</v>
      </c>
      <c r="M864" s="11">
        <f t="shared" ref="M864:M899" si="142">L864/F864</f>
        <v>7.936329062107457E-2</v>
      </c>
    </row>
    <row r="865" spans="1:13" x14ac:dyDescent="0.35">
      <c r="A865" s="9">
        <f t="shared" ref="A865:A904" si="143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39"/>
        <v>7486.75</v>
      </c>
      <c r="G865" s="217">
        <f t="shared" ref="G865:G904" si="144">2/182162.29*F865</f>
        <v>8.2198681186978928E-2</v>
      </c>
      <c r="H865" s="209">
        <f t="shared" si="140"/>
        <v>364.17303713079139</v>
      </c>
      <c r="I865" s="202">
        <f t="shared" si="132"/>
        <v>80.118068168774101</v>
      </c>
      <c r="J865" s="205">
        <v>149.27063035833064</v>
      </c>
      <c r="K865" s="202">
        <v>4.5086027939709124E-2</v>
      </c>
      <c r="L865" s="10">
        <f t="shared" si="141"/>
        <v>593.60682168583594</v>
      </c>
      <c r="M865" s="11">
        <f t="shared" si="142"/>
        <v>7.9287651075010637E-2</v>
      </c>
    </row>
    <row r="866" spans="1:13" x14ac:dyDescent="0.35">
      <c r="A866" s="9">
        <f t="shared" si="143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39"/>
        <v>4319.2999999999993</v>
      </c>
      <c r="G866" s="217">
        <f t="shared" si="144"/>
        <v>4.7422548322158219E-2</v>
      </c>
      <c r="H866" s="209">
        <f t="shared" si="140"/>
        <v>210.10085808648975</v>
      </c>
      <c r="I866" s="202">
        <f t="shared" si="132"/>
        <v>46.222188779027746</v>
      </c>
      <c r="J866" s="205">
        <v>86.11809312541989</v>
      </c>
      <c r="K866" s="202">
        <v>4.4740761612155511E-2</v>
      </c>
      <c r="L866" s="10">
        <f t="shared" si="141"/>
        <v>342.48588075254952</v>
      </c>
      <c r="M866" s="11">
        <f t="shared" si="142"/>
        <v>7.9291987301773337E-2</v>
      </c>
    </row>
    <row r="867" spans="1:13" x14ac:dyDescent="0.35">
      <c r="A867" s="9">
        <f t="shared" si="143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39"/>
        <v>5738.17</v>
      </c>
      <c r="G867" s="217">
        <f t="shared" si="144"/>
        <v>6.3000635312610534E-2</v>
      </c>
      <c r="H867" s="209">
        <f t="shared" si="140"/>
        <v>279.11801468898966</v>
      </c>
      <c r="I867" s="202">
        <f t="shared" si="132"/>
        <v>61.405963231577722</v>
      </c>
      <c r="J867" s="205">
        <v>114.40748696073224</v>
      </c>
      <c r="K867" s="202">
        <v>4.3489171174773675E-2</v>
      </c>
      <c r="L867" s="10">
        <f t="shared" si="141"/>
        <v>454.9749540524744</v>
      </c>
      <c r="M867" s="11">
        <f t="shared" si="142"/>
        <v>7.9289207892494371E-2</v>
      </c>
    </row>
    <row r="868" spans="1:13" x14ac:dyDescent="0.35">
      <c r="A868" s="9">
        <f t="shared" si="143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39"/>
        <v>5759.7</v>
      </c>
      <c r="G868" s="217">
        <f t="shared" si="144"/>
        <v>6.3237017936039336E-2</v>
      </c>
      <c r="H868" s="209">
        <f t="shared" si="140"/>
        <v>280.16528426382865</v>
      </c>
      <c r="I868" s="202">
        <f t="shared" si="132"/>
        <v>61.636362538042306</v>
      </c>
      <c r="J868" s="205">
        <v>114.83675155105712</v>
      </c>
      <c r="K868" s="202">
        <v>4.5186730618578932E-2</v>
      </c>
      <c r="L868" s="10">
        <f t="shared" si="141"/>
        <v>456.68358508354669</v>
      </c>
      <c r="M868" s="11">
        <f t="shared" si="142"/>
        <v>7.9289474292679601E-2</v>
      </c>
    </row>
    <row r="869" spans="1:13" x14ac:dyDescent="0.35">
      <c r="A869" s="9">
        <f t="shared" si="143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39"/>
        <v>2764</v>
      </c>
      <c r="G869" s="217">
        <f t="shared" si="144"/>
        <v>3.0346566240466125E-2</v>
      </c>
      <c r="H869" s="209">
        <f t="shared" si="140"/>
        <v>134.4474270717611</v>
      </c>
      <c r="I869" s="202">
        <f t="shared" si="132"/>
        <v>29.578433955787442</v>
      </c>
      <c r="J869" s="205">
        <v>55.108561433255531</v>
      </c>
      <c r="K869" s="202">
        <v>4.561831352802094E-2</v>
      </c>
      <c r="L869" s="10">
        <f t="shared" si="141"/>
        <v>219.18004077433207</v>
      </c>
      <c r="M869" s="11">
        <f t="shared" si="142"/>
        <v>7.9298133420525357E-2</v>
      </c>
    </row>
    <row r="870" spans="1:13" x14ac:dyDescent="0.35">
      <c r="A870" s="9">
        <f t="shared" si="143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39"/>
        <v>2796.1</v>
      </c>
      <c r="G870" s="217">
        <f t="shared" si="144"/>
        <v>3.0698999227556919E-2</v>
      </c>
      <c r="H870" s="209">
        <f t="shared" si="140"/>
        <v>136.00884617776816</v>
      </c>
      <c r="I870" s="202">
        <f t="shared" si="132"/>
        <v>29.921946159108995</v>
      </c>
      <c r="J870" s="205">
        <v>55.748570413721346</v>
      </c>
      <c r="K870" s="202">
        <v>1.8255957069397217E-2</v>
      </c>
      <c r="L870" s="10">
        <f t="shared" si="141"/>
        <v>221.69761870766789</v>
      </c>
      <c r="M870" s="11">
        <f t="shared" si="142"/>
        <v>7.9288158044300242E-2</v>
      </c>
    </row>
    <row r="871" spans="1:13" x14ac:dyDescent="0.35">
      <c r="A871" s="9">
        <f t="shared" si="143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39"/>
        <v>4337</v>
      </c>
      <c r="G871" s="217">
        <f t="shared" si="144"/>
        <v>4.7616880529993334E-2</v>
      </c>
      <c r="H871" s="209">
        <f t="shared" si="140"/>
        <v>210.96182750008245</v>
      </c>
      <c r="I871" s="202">
        <f t="shared" si="132"/>
        <v>46.411602050018139</v>
      </c>
      <c r="J871" s="205">
        <v>86.470995273527222</v>
      </c>
      <c r="K871" s="202">
        <v>1.9708952864518667E-2</v>
      </c>
      <c r="L871" s="10">
        <f t="shared" si="141"/>
        <v>343.86413377649234</v>
      </c>
      <c r="M871" s="11">
        <f t="shared" si="142"/>
        <v>7.9286173340210361E-2</v>
      </c>
    </row>
    <row r="872" spans="1:13" x14ac:dyDescent="0.35">
      <c r="A872" s="9">
        <f t="shared" si="143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39"/>
        <v>4335.5</v>
      </c>
      <c r="G872" s="217">
        <f t="shared" si="144"/>
        <v>4.7600411698820871E-2</v>
      </c>
      <c r="H872" s="209">
        <f t="shared" si="140"/>
        <v>210.88886399045597</v>
      </c>
      <c r="I872" s="202">
        <f t="shared" ref="I872:I923" si="145">H872*0.22</f>
        <v>46.395550077900317</v>
      </c>
      <c r="J872" s="205">
        <v>86.441088311823208</v>
      </c>
      <c r="K872" s="202">
        <v>1.9464389215834856E-2</v>
      </c>
      <c r="L872" s="10">
        <f t="shared" si="141"/>
        <v>343.74496676939532</v>
      </c>
      <c r="M872" s="11">
        <f t="shared" si="142"/>
        <v>7.9286118502916697E-2</v>
      </c>
    </row>
    <row r="873" spans="1:13" x14ac:dyDescent="0.35">
      <c r="A873" s="9">
        <f t="shared" si="143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39"/>
        <v>4326.2</v>
      </c>
      <c r="G873" s="217">
        <f t="shared" si="144"/>
        <v>4.7498304945551573E-2</v>
      </c>
      <c r="H873" s="209">
        <f t="shared" si="140"/>
        <v>210.43649023077168</v>
      </c>
      <c r="I873" s="202">
        <f t="shared" si="145"/>
        <v>46.296027850769768</v>
      </c>
      <c r="J873" s="205">
        <v>86.255665149258348</v>
      </c>
      <c r="K873" s="202">
        <v>2.1464056696249526E-2</v>
      </c>
      <c r="L873" s="10">
        <f t="shared" si="141"/>
        <v>343.00964728749602</v>
      </c>
      <c r="M873" s="11">
        <f t="shared" si="142"/>
        <v>7.9286590376657584E-2</v>
      </c>
    </row>
    <row r="874" spans="1:13" x14ac:dyDescent="0.35">
      <c r="A874" s="9">
        <f t="shared" si="143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39"/>
        <v>4335.3999999999996</v>
      </c>
      <c r="G874" s="217">
        <f t="shared" si="144"/>
        <v>4.7599313776742702E-2</v>
      </c>
      <c r="H874" s="209">
        <f t="shared" si="140"/>
        <v>210.88399975648085</v>
      </c>
      <c r="I874" s="202">
        <f t="shared" si="145"/>
        <v>46.39447994642579</v>
      </c>
      <c r="J874" s="205">
        <v>86.439094514376279</v>
      </c>
      <c r="K874" s="202">
        <v>1.3163278737981446E-2</v>
      </c>
      <c r="L874" s="10">
        <f t="shared" si="141"/>
        <v>343.73073749602088</v>
      </c>
      <c r="M874" s="11">
        <f t="shared" si="142"/>
        <v>7.9284665197218454E-2</v>
      </c>
    </row>
    <row r="875" spans="1:13" x14ac:dyDescent="0.35">
      <c r="A875" s="9">
        <f t="shared" si="143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39"/>
        <v>4342.7</v>
      </c>
      <c r="G875" s="217">
        <f t="shared" si="144"/>
        <v>4.7679462088448712E-2</v>
      </c>
      <c r="H875" s="209">
        <f t="shared" si="140"/>
        <v>211.23908883666317</v>
      </c>
      <c r="I875" s="202">
        <f t="shared" si="145"/>
        <v>46.472599544065901</v>
      </c>
      <c r="J875" s="205">
        <v>86.584641728002453</v>
      </c>
      <c r="K875" s="202">
        <v>5.4508921462526436E-2</v>
      </c>
      <c r="L875" s="10">
        <f t="shared" si="141"/>
        <v>344.35083903019404</v>
      </c>
      <c r="M875" s="11">
        <f t="shared" si="142"/>
        <v>7.9294180816126852E-2</v>
      </c>
    </row>
    <row r="876" spans="1:13" x14ac:dyDescent="0.35">
      <c r="A876" s="9">
        <f t="shared" si="143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39"/>
        <v>4234.1000000000004</v>
      </c>
      <c r="G876" s="217">
        <f t="shared" si="144"/>
        <v>4.6487118711562095E-2</v>
      </c>
      <c r="H876" s="209">
        <f t="shared" si="140"/>
        <v>205.95653073970468</v>
      </c>
      <c r="I876" s="202">
        <f t="shared" si="145"/>
        <v>45.31043676273503</v>
      </c>
      <c r="J876" s="205">
        <v>84.419377700632154</v>
      </c>
      <c r="K876" s="202">
        <v>0.6384780017897238</v>
      </c>
      <c r="L876" s="10">
        <f t="shared" si="141"/>
        <v>336.32482320486162</v>
      </c>
      <c r="M876" s="11">
        <f t="shared" si="142"/>
        <v>7.943242323158678E-2</v>
      </c>
    </row>
    <row r="877" spans="1:13" x14ac:dyDescent="0.35">
      <c r="A877" s="9">
        <f t="shared" si="143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39"/>
        <v>6197.58</v>
      </c>
      <c r="G877" s="217">
        <f t="shared" si="144"/>
        <v>6.8044599131905956E-2</v>
      </c>
      <c r="H877" s="209">
        <f t="shared" si="140"/>
        <v>301.46479199399613</v>
      </c>
      <c r="I877" s="202">
        <f t="shared" si="145"/>
        <v>66.32225423867915</v>
      </c>
      <c r="J877" s="205">
        <v>123.56719181169167</v>
      </c>
      <c r="K877" s="202">
        <v>0.25434907185055688</v>
      </c>
      <c r="L877" s="10">
        <f t="shared" si="141"/>
        <v>491.60858711621751</v>
      </c>
      <c r="M877" s="11">
        <f t="shared" si="142"/>
        <v>7.9322669028268691E-2</v>
      </c>
    </row>
    <row r="878" spans="1:13" x14ac:dyDescent="0.35">
      <c r="A878" s="9">
        <f t="shared" si="143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39"/>
        <v>4892.5999999999995</v>
      </c>
      <c r="G878" s="217">
        <f t="shared" si="144"/>
        <v>5.3716935596275162E-2</v>
      </c>
      <c r="H878" s="209">
        <f t="shared" si="140"/>
        <v>237.98751146573747</v>
      </c>
      <c r="I878" s="202">
        <f t="shared" si="145"/>
        <v>52.357252522462247</v>
      </c>
      <c r="J878" s="205">
        <v>97.548533888692475</v>
      </c>
      <c r="K878" s="202">
        <v>1.0877500560800684</v>
      </c>
      <c r="L878" s="10">
        <f t="shared" si="141"/>
        <v>388.98104793297227</v>
      </c>
      <c r="M878" s="11">
        <f t="shared" si="142"/>
        <v>7.9503954529896642E-2</v>
      </c>
    </row>
    <row r="879" spans="1:13" x14ac:dyDescent="0.35">
      <c r="A879" s="9">
        <f t="shared" si="143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39"/>
        <v>3972.7</v>
      </c>
      <c r="G879" s="217">
        <f t="shared" si="144"/>
        <v>4.3617150399240148E-2</v>
      </c>
      <c r="H879" s="209">
        <f t="shared" si="140"/>
        <v>193.24142312879354</v>
      </c>
      <c r="I879" s="202">
        <f t="shared" si="145"/>
        <v>42.513113088334578</v>
      </c>
      <c r="J879" s="205">
        <v>79.207591174346689</v>
      </c>
      <c r="K879" s="202">
        <v>1.6270675685963947E-2</v>
      </c>
      <c r="L879" s="10">
        <f t="shared" si="141"/>
        <v>314.97839806716081</v>
      </c>
      <c r="M879" s="11">
        <f t="shared" si="142"/>
        <v>7.9285724587097151E-2</v>
      </c>
    </row>
    <row r="880" spans="1:13" x14ac:dyDescent="0.35">
      <c r="A880" s="9">
        <f t="shared" si="143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39"/>
        <v>4010.6</v>
      </c>
      <c r="G880" s="217">
        <f t="shared" si="144"/>
        <v>4.4033262866864487E-2</v>
      </c>
      <c r="H880" s="209">
        <f t="shared" si="140"/>
        <v>195.0849678053564</v>
      </c>
      <c r="I880" s="202">
        <f t="shared" si="145"/>
        <v>42.918692917178412</v>
      </c>
      <c r="J880" s="205">
        <v>79.96324040673467</v>
      </c>
      <c r="K880" s="202">
        <v>1.8169640487508812E-2</v>
      </c>
      <c r="L880" s="10">
        <f t="shared" si="141"/>
        <v>317.98507076975699</v>
      </c>
      <c r="M880" s="11">
        <f t="shared" si="142"/>
        <v>7.9286159370108467E-2</v>
      </c>
    </row>
    <row r="881" spans="1:13" x14ac:dyDescent="0.35">
      <c r="A881" s="9">
        <f t="shared" si="143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39"/>
        <v>4152</v>
      </c>
      <c r="G881" s="217">
        <f t="shared" si="144"/>
        <v>4.5585724685389052E-2</v>
      </c>
      <c r="H881" s="209">
        <f t="shared" si="140"/>
        <v>201.96299464614765</v>
      </c>
      <c r="I881" s="202">
        <f t="shared" si="145"/>
        <v>44.431858822152485</v>
      </c>
      <c r="J881" s="205">
        <v>82.782469996699334</v>
      </c>
      <c r="K881" s="202">
        <v>0.13567528063158799</v>
      </c>
      <c r="L881" s="10">
        <f t="shared" si="141"/>
        <v>329.31299874563103</v>
      </c>
      <c r="M881" s="11">
        <f t="shared" si="142"/>
        <v>7.9314306056269518E-2</v>
      </c>
    </row>
    <row r="882" spans="1:13" x14ac:dyDescent="0.35">
      <c r="A882" s="9">
        <f t="shared" si="143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39"/>
        <v>5734.5</v>
      </c>
      <c r="G882" s="217">
        <f t="shared" si="144"/>
        <v>6.2960341572341899E-2</v>
      </c>
      <c r="H882" s="209">
        <f t="shared" si="140"/>
        <v>278.93949730210352</v>
      </c>
      <c r="I882" s="202">
        <f t="shared" si="145"/>
        <v>61.366689406462775</v>
      </c>
      <c r="J882" s="205">
        <v>114.33431459442976</v>
      </c>
      <c r="K882" s="202">
        <v>7.4232260424026515E-3</v>
      </c>
      <c r="L882" s="10">
        <f t="shared" si="141"/>
        <v>454.64792452903851</v>
      </c>
      <c r="M882" s="11">
        <f t="shared" si="142"/>
        <v>7.9282923450874274E-2</v>
      </c>
    </row>
    <row r="883" spans="1:13" x14ac:dyDescent="0.35">
      <c r="A883" s="9">
        <f t="shared" si="143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139"/>
        <v>5710</v>
      </c>
      <c r="G883" s="217">
        <f t="shared" si="144"/>
        <v>6.2691350663191592E-2</v>
      </c>
      <c r="H883" s="209">
        <f t="shared" si="140"/>
        <v>277.74775997820399</v>
      </c>
      <c r="I883" s="202">
        <f t="shared" si="145"/>
        <v>61.104507195204874</v>
      </c>
      <c r="J883" s="205">
        <v>113.84583421993094</v>
      </c>
      <c r="K883" s="202">
        <v>1.8764059628683301</v>
      </c>
      <c r="L883" s="10">
        <f t="shared" si="141"/>
        <v>454.57450735620813</v>
      </c>
      <c r="M883" s="11">
        <f t="shared" si="142"/>
        <v>7.961024647219056E-2</v>
      </c>
    </row>
    <row r="884" spans="1:13" x14ac:dyDescent="0.35">
      <c r="A884" s="9">
        <f t="shared" si="143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39"/>
        <v>5805.91</v>
      </c>
      <c r="G884" s="217">
        <f t="shared" si="144"/>
        <v>6.3744367728359147E-2</v>
      </c>
      <c r="H884" s="209">
        <f t="shared" si="140"/>
        <v>282.41304678372234</v>
      </c>
      <c r="I884" s="202">
        <f t="shared" si="145"/>
        <v>62.130870292418912</v>
      </c>
      <c r="J884" s="205">
        <v>115.75808535128533</v>
      </c>
      <c r="K884" s="202">
        <v>3.1937135298709084E-2</v>
      </c>
      <c r="L884" s="10">
        <f t="shared" si="141"/>
        <v>460.33393956272533</v>
      </c>
      <c r="M884" s="11">
        <f t="shared" si="142"/>
        <v>7.928712976307338E-2</v>
      </c>
    </row>
    <row r="885" spans="1:13" x14ac:dyDescent="0.35">
      <c r="A885" s="9">
        <f t="shared" si="143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39"/>
        <v>4379.5</v>
      </c>
      <c r="G885" s="217">
        <f t="shared" si="144"/>
        <v>4.8083497413213237E-2</v>
      </c>
      <c r="H885" s="209">
        <f t="shared" si="140"/>
        <v>213.02912693949992</v>
      </c>
      <c r="I885" s="202">
        <f t="shared" si="145"/>
        <v>46.86640792668998</v>
      </c>
      <c r="J885" s="205">
        <v>87.318359188474162</v>
      </c>
      <c r="K885" s="202">
        <v>0.61307359313026866</v>
      </c>
      <c r="L885" s="10">
        <f t="shared" si="141"/>
        <v>347.82696764779433</v>
      </c>
      <c r="M885" s="11">
        <f t="shared" si="142"/>
        <v>7.9421616085807584E-2</v>
      </c>
    </row>
    <row r="886" spans="1:13" x14ac:dyDescent="0.35">
      <c r="A886" s="9">
        <f t="shared" si="143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39"/>
        <v>3384.13</v>
      </c>
      <c r="G886" s="217">
        <f t="shared" si="144"/>
        <v>3.7155110423787489E-2</v>
      </c>
      <c r="H886" s="209">
        <f t="shared" si="140"/>
        <v>164.61200122154807</v>
      </c>
      <c r="I886" s="202">
        <f t="shared" si="145"/>
        <v>36.214640268740574</v>
      </c>
      <c r="J886" s="205">
        <v>67.4726975409273</v>
      </c>
      <c r="K886" s="202">
        <v>1.3997672362902671E-2</v>
      </c>
      <c r="L886" s="10">
        <f t="shared" si="141"/>
        <v>268.31333670357884</v>
      </c>
      <c r="M886" s="11">
        <f t="shared" si="142"/>
        <v>7.9285765234662631E-2</v>
      </c>
    </row>
    <row r="887" spans="1:13" x14ac:dyDescent="0.35">
      <c r="A887" s="9">
        <f t="shared" si="143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139"/>
        <v>4489.03</v>
      </c>
      <c r="G887" s="217">
        <f t="shared" si="144"/>
        <v>4.9286051465426785E-2</v>
      </c>
      <c r="H887" s="209">
        <f t="shared" si="140"/>
        <v>218.3569224124268</v>
      </c>
      <c r="I887" s="202">
        <f t="shared" si="145"/>
        <v>48.038522930733897</v>
      </c>
      <c r="J887" s="205">
        <v>89.502165532100975</v>
      </c>
      <c r="K887" s="202">
        <v>1.0173847785246424</v>
      </c>
      <c r="L887" s="10">
        <f t="shared" si="141"/>
        <v>356.91499565378626</v>
      </c>
      <c r="M887" s="11">
        <f t="shared" si="142"/>
        <v>7.950826696497601E-2</v>
      </c>
    </row>
    <row r="888" spans="1:13" x14ac:dyDescent="0.35">
      <c r="A888" s="9">
        <f t="shared" si="143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39"/>
        <v>2188.04</v>
      </c>
      <c r="G888" s="217">
        <f t="shared" si="144"/>
        <v>2.4022974239070006E-2</v>
      </c>
      <c r="H888" s="209">
        <f t="shared" si="140"/>
        <v>106.43138506877574</v>
      </c>
      <c r="I888" s="202">
        <f t="shared" si="145"/>
        <v>23.414904715130664</v>
      </c>
      <c r="J888" s="205">
        <v>43.625085657894516</v>
      </c>
      <c r="K888" s="202">
        <v>1.5637471627327608</v>
      </c>
      <c r="L888" s="10">
        <f t="shared" si="141"/>
        <v>175.03512260453368</v>
      </c>
      <c r="M888" s="11">
        <f t="shared" si="142"/>
        <v>7.9996308387659129E-2</v>
      </c>
    </row>
    <row r="889" spans="1:13" x14ac:dyDescent="0.35">
      <c r="A889" s="9">
        <f t="shared" si="143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39"/>
        <v>2637.65</v>
      </c>
      <c r="G889" s="217">
        <f t="shared" si="144"/>
        <v>2.895934169470531E-2</v>
      </c>
      <c r="H889" s="209">
        <f t="shared" si="140"/>
        <v>128.3014674442224</v>
      </c>
      <c r="I889" s="202">
        <f t="shared" si="145"/>
        <v>28.226322837728926</v>
      </c>
      <c r="J889" s="205">
        <v>52.589398359054435</v>
      </c>
      <c r="K889" s="202">
        <v>1.8414204136192623E-2</v>
      </c>
      <c r="L889" s="10">
        <f t="shared" si="141"/>
        <v>209.13560284514196</v>
      </c>
      <c r="M889" s="11">
        <f t="shared" si="142"/>
        <v>7.9288610257290379E-2</v>
      </c>
    </row>
    <row r="890" spans="1:13" x14ac:dyDescent="0.35">
      <c r="A890" s="9">
        <f t="shared" si="143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139"/>
        <v>2209.6999999999998</v>
      </c>
      <c r="G890" s="217">
        <f t="shared" si="144"/>
        <v>2.4260784161200432E-2</v>
      </c>
      <c r="H890" s="209">
        <f t="shared" si="140"/>
        <v>107.48497814778239</v>
      </c>
      <c r="I890" s="202">
        <f t="shared" si="145"/>
        <v>23.646695192512126</v>
      </c>
      <c r="J890" s="205">
        <v>44.056942184900414</v>
      </c>
      <c r="K890" s="202">
        <v>1.4127147235735278E-2</v>
      </c>
      <c r="L890" s="10">
        <f t="shared" si="141"/>
        <v>175.20274267243067</v>
      </c>
      <c r="M890" s="11">
        <f t="shared" si="142"/>
        <v>7.9288022207734399E-2</v>
      </c>
    </row>
    <row r="891" spans="1:13" x14ac:dyDescent="0.35">
      <c r="A891" s="9">
        <f t="shared" si="143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139"/>
        <v>1908.5</v>
      </c>
      <c r="G891" s="217">
        <f t="shared" si="144"/>
        <v>2.0953842861769031E-2</v>
      </c>
      <c r="H891" s="209">
        <f t="shared" si="140"/>
        <v>92.833905414781512</v>
      </c>
      <c r="I891" s="202">
        <f t="shared" si="145"/>
        <v>20.423459191251933</v>
      </c>
      <c r="J891" s="205">
        <v>38.051624274735239</v>
      </c>
      <c r="K891" s="202">
        <v>1.3451000677609456E-2</v>
      </c>
      <c r="L891" s="10">
        <f t="shared" si="141"/>
        <v>151.32243988144629</v>
      </c>
      <c r="M891" s="11">
        <f t="shared" si="142"/>
        <v>7.9288676909324757E-2</v>
      </c>
    </row>
    <row r="892" spans="1:13" x14ac:dyDescent="0.35">
      <c r="A892" s="9">
        <f t="shared" si="143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139"/>
        <v>10070.24</v>
      </c>
      <c r="G892" s="217">
        <f t="shared" si="144"/>
        <v>0.11056338828415035</v>
      </c>
      <c r="H892" s="209">
        <f t="shared" si="140"/>
        <v>489.84003545409968</v>
      </c>
      <c r="I892" s="202">
        <f t="shared" si="145"/>
        <v>107.76480779990193</v>
      </c>
      <c r="J892" s="205">
        <v>200.78018802012562</v>
      </c>
      <c r="K892" s="202">
        <v>1.149449148813899E-2</v>
      </c>
      <c r="L892" s="10">
        <f t="shared" si="141"/>
        <v>798.39652576561537</v>
      </c>
      <c r="M892" s="11">
        <f t="shared" si="142"/>
        <v>7.9282770397290966E-2</v>
      </c>
    </row>
    <row r="893" spans="1:13" x14ac:dyDescent="0.35">
      <c r="A893" s="9">
        <f t="shared" si="143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139"/>
        <v>4250.6000000000004</v>
      </c>
      <c r="G893" s="217">
        <f t="shared" si="144"/>
        <v>4.6668275854459235E-2</v>
      </c>
      <c r="H893" s="209">
        <f t="shared" si="140"/>
        <v>206.75912934559616</v>
      </c>
      <c r="I893" s="202">
        <f t="shared" si="145"/>
        <v>45.487008456031155</v>
      </c>
      <c r="J893" s="205">
        <v>84.748354279376258</v>
      </c>
      <c r="K893" s="202">
        <v>3.2152926753430081E-2</v>
      </c>
      <c r="L893" s="10">
        <f t="shared" si="141"/>
        <v>337.02664500775705</v>
      </c>
      <c r="M893" s="11">
        <f t="shared" si="142"/>
        <v>7.9289193292183938E-2</v>
      </c>
    </row>
    <row r="894" spans="1:13" x14ac:dyDescent="0.35">
      <c r="A894" s="9">
        <f t="shared" si="143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139"/>
        <v>4238.2299999999996</v>
      </c>
      <c r="G894" s="217">
        <f t="shared" si="144"/>
        <v>4.6532462893390282E-2</v>
      </c>
      <c r="H894" s="209">
        <f t="shared" si="140"/>
        <v>206.15742360287629</v>
      </c>
      <c r="I894" s="202">
        <f t="shared" si="145"/>
        <v>45.354633192632782</v>
      </c>
      <c r="J894" s="205">
        <v>84.501721535190512</v>
      </c>
      <c r="K894" s="202">
        <v>4.9775895555645685E-3</v>
      </c>
      <c r="L894" s="10">
        <f t="shared" si="141"/>
        <v>336.0187559202551</v>
      </c>
      <c r="M894" s="11">
        <f t="shared" si="142"/>
        <v>7.9282803415636982E-2</v>
      </c>
    </row>
    <row r="895" spans="1:13" x14ac:dyDescent="0.35">
      <c r="A895" s="9">
        <f t="shared" si="143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139"/>
        <v>4245.3999999999996</v>
      </c>
      <c r="G895" s="217">
        <f t="shared" si="144"/>
        <v>4.6611183906394675E-2</v>
      </c>
      <c r="H895" s="209">
        <f t="shared" si="140"/>
        <v>206.50618917889096</v>
      </c>
      <c r="I895" s="202">
        <f t="shared" si="145"/>
        <v>45.431361619356011</v>
      </c>
      <c r="J895" s="205">
        <v>84.644676812135671</v>
      </c>
      <c r="K895" s="202">
        <v>1.0194276042960013</v>
      </c>
      <c r="L895" s="10">
        <f t="shared" si="141"/>
        <v>337.60165521467866</v>
      </c>
      <c r="M895" s="11">
        <f t="shared" si="142"/>
        <v>7.9521754184453453E-2</v>
      </c>
    </row>
    <row r="896" spans="1:13" x14ac:dyDescent="0.35">
      <c r="A896" s="9">
        <f t="shared" si="143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ref="F896:F902" si="146">C896+D896+E896</f>
        <v>4246.87</v>
      </c>
      <c r="G896" s="217">
        <f t="shared" si="144"/>
        <v>4.662732336094369E-2</v>
      </c>
      <c r="H896" s="209">
        <f t="shared" si="140"/>
        <v>206.57769341832491</v>
      </c>
      <c r="I896" s="202">
        <f t="shared" si="145"/>
        <v>45.447092552031478</v>
      </c>
      <c r="J896" s="205">
        <v>84.673985634605614</v>
      </c>
      <c r="K896" s="202">
        <v>2.0859840623030704E-2</v>
      </c>
      <c r="L896" s="10">
        <f t="shared" si="141"/>
        <v>336.71963144558504</v>
      </c>
      <c r="M896" s="11">
        <f t="shared" si="142"/>
        <v>7.9286540780759723E-2</v>
      </c>
    </row>
    <row r="897" spans="1:13" x14ac:dyDescent="0.35">
      <c r="A897" s="9">
        <f t="shared" si="143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46"/>
        <v>4173.55</v>
      </c>
      <c r="G897" s="217">
        <f t="shared" si="144"/>
        <v>4.5822326893233505E-2</v>
      </c>
      <c r="H897" s="209">
        <f t="shared" si="140"/>
        <v>203.01123706778171</v>
      </c>
      <c r="I897" s="202">
        <f t="shared" si="145"/>
        <v>44.662472154911974</v>
      </c>
      <c r="J897" s="205">
        <v>83.21213334651361</v>
      </c>
      <c r="K897" s="202">
        <v>6.9484848420164344E-3</v>
      </c>
      <c r="L897" s="10">
        <f t="shared" si="141"/>
        <v>330.89279105404933</v>
      </c>
      <c r="M897" s="11">
        <f t="shared" si="142"/>
        <v>7.9283293851529102E-2</v>
      </c>
    </row>
    <row r="898" spans="1:13" x14ac:dyDescent="0.35">
      <c r="A898" s="9">
        <f t="shared" si="143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146"/>
        <v>2393.84</v>
      </c>
      <c r="G898" s="217">
        <f t="shared" si="144"/>
        <v>2.6282497875932502E-2</v>
      </c>
      <c r="H898" s="209">
        <f t="shared" si="140"/>
        <v>116.44197858953135</v>
      </c>
      <c r="I898" s="202">
        <f t="shared" si="145"/>
        <v>25.617235289696897</v>
      </c>
      <c r="J898" s="205">
        <v>47.728320803684667</v>
      </c>
      <c r="K898" s="202">
        <v>0.64223852754066191</v>
      </c>
      <c r="L898" s="10">
        <f t="shared" si="141"/>
        <v>190.42977321045356</v>
      </c>
      <c r="M898" s="69">
        <f t="shared" si="142"/>
        <v>7.954991695788087E-2</v>
      </c>
    </row>
    <row r="899" spans="1:13" x14ac:dyDescent="0.35">
      <c r="A899" s="9">
        <f t="shared" si="143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146"/>
        <v>1450.7</v>
      </c>
      <c r="G899" s="217">
        <f t="shared" si="144"/>
        <v>1.5927555587932057E-2</v>
      </c>
      <c r="H899" s="209">
        <f t="shared" si="140"/>
        <v>70.565442276774178</v>
      </c>
      <c r="I899" s="202">
        <f t="shared" si="145"/>
        <v>15.524397300890319</v>
      </c>
      <c r="J899" s="205">
        <v>28.924019562671418</v>
      </c>
      <c r="K899" s="202">
        <v>0.65898394442701214</v>
      </c>
      <c r="L899" s="10">
        <f t="shared" si="141"/>
        <v>115.67284308476292</v>
      </c>
      <c r="M899" s="69">
        <f t="shared" si="142"/>
        <v>7.9735881357112362E-2</v>
      </c>
    </row>
    <row r="900" spans="1:13" x14ac:dyDescent="0.35">
      <c r="A900" s="9">
        <f t="shared" si="143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8">
        <f t="shared" si="146"/>
        <v>4185.3</v>
      </c>
      <c r="G900" s="217">
        <f t="shared" si="144"/>
        <v>4.5951332737417826E-2</v>
      </c>
      <c r="H900" s="209">
        <f t="shared" si="140"/>
        <v>203.58278455985592</v>
      </c>
      <c r="I900" s="202">
        <f t="shared" si="145"/>
        <v>44.788212603168304</v>
      </c>
      <c r="J900" s="205">
        <v>83.44640454652837</v>
      </c>
      <c r="K900" s="202">
        <v>1.0721841782701476</v>
      </c>
      <c r="L900" s="10">
        <f t="shared" si="141"/>
        <v>332.88958588782276</v>
      </c>
      <c r="M900" s="69">
        <f>L900/F900</f>
        <v>7.9537807537768554E-2</v>
      </c>
    </row>
    <row r="901" spans="1:13" x14ac:dyDescent="0.35">
      <c r="A901" s="9">
        <f t="shared" si="143"/>
        <v>38</v>
      </c>
      <c r="B901" s="65" t="s">
        <v>1777</v>
      </c>
      <c r="C901" s="8">
        <v>70.5</v>
      </c>
      <c r="D901" s="8">
        <v>0</v>
      </c>
      <c r="E901" s="8">
        <v>0</v>
      </c>
      <c r="F901" s="8">
        <v>70.5</v>
      </c>
      <c r="G901" s="217">
        <f t="shared" si="144"/>
        <v>7.7403506510595574E-4</v>
      </c>
      <c r="H901" s="209">
        <v>1.8024501510607192</v>
      </c>
      <c r="I901" s="202">
        <v>0.39653903323335821</v>
      </c>
      <c r="J901" s="205">
        <v>0.90122507553035958</v>
      </c>
      <c r="K901" s="202">
        <v>1.8060589340798846E-2</v>
      </c>
      <c r="L901" s="10">
        <v>3.088270164665349</v>
      </c>
      <c r="M901" s="69">
        <v>4.3805250562629065E-2</v>
      </c>
    </row>
    <row r="902" spans="1:13" x14ac:dyDescent="0.35">
      <c r="A902" s="9">
        <f t="shared" si="143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146"/>
        <v>12677.6</v>
      </c>
      <c r="G902" s="217">
        <f t="shared" si="144"/>
        <v>0.13919016938137965</v>
      </c>
      <c r="H902" s="209">
        <f>G902*$H$2</f>
        <v>616.66812642726438</v>
      </c>
      <c r="I902" s="202">
        <f t="shared" si="145"/>
        <v>135.66698781399816</v>
      </c>
      <c r="J902" s="205">
        <v>252.76566513250378</v>
      </c>
      <c r="K902" s="202">
        <v>0</v>
      </c>
      <c r="L902" s="10">
        <f>H902+I902+J902+K902</f>
        <v>1005.1007793737663</v>
      </c>
      <c r="M902" s="69">
        <f>L902/F902</f>
        <v>7.928162896555864E-2</v>
      </c>
    </row>
    <row r="903" spans="1:13" s="192" customFormat="1" x14ac:dyDescent="0.35">
      <c r="A903" s="9">
        <f t="shared" si="143"/>
        <v>40</v>
      </c>
      <c r="B903" s="182" t="s">
        <v>597</v>
      </c>
      <c r="C903" s="195">
        <f>димвенканали!C903</f>
        <v>3362.1</v>
      </c>
      <c r="D903" s="195">
        <f>димвенканали!D903</f>
        <v>0</v>
      </c>
      <c r="E903" s="195">
        <f>димвенканали!E903</f>
        <v>0</v>
      </c>
      <c r="F903" s="195">
        <f>C903+D903+E903</f>
        <v>3362.1</v>
      </c>
      <c r="G903" s="217">
        <f t="shared" si="144"/>
        <v>3.6913238189967855E-2</v>
      </c>
      <c r="H903" s="209">
        <f>103.122142879536*1.13*1.35*1.2</f>
        <v>188.7753947552786</v>
      </c>
      <c r="I903" s="202">
        <f t="shared" si="145"/>
        <v>41.530586846161292</v>
      </c>
      <c r="J903" s="205">
        <v>78.656414481366085</v>
      </c>
      <c r="K903" s="202">
        <v>0.78349745277843086</v>
      </c>
      <c r="L903" s="202">
        <f>H903+I903+J903+K903</f>
        <v>309.7458935355844</v>
      </c>
      <c r="M903" s="210">
        <f>L903/F903</f>
        <v>9.2128697402095241E-2</v>
      </c>
    </row>
    <row r="904" spans="1:13" s="192" customFormat="1" x14ac:dyDescent="0.35">
      <c r="A904" s="9">
        <f t="shared" si="143"/>
        <v>41</v>
      </c>
      <c r="B904" s="182" t="s">
        <v>598</v>
      </c>
      <c r="C904" s="195">
        <f>димвенканали!C904</f>
        <v>2646.8</v>
      </c>
      <c r="D904" s="195">
        <f>димвенканали!D904</f>
        <v>78.7</v>
      </c>
      <c r="E904" s="195">
        <f>димвенканали!E904</f>
        <v>160.30000000000001</v>
      </c>
      <c r="F904" s="195">
        <f>C904+D904+E904</f>
        <v>2885.8</v>
      </c>
      <c r="G904" s="217">
        <f t="shared" si="144"/>
        <v>3.1683835331670455E-2</v>
      </c>
      <c r="H904" s="209">
        <f>88.5130959584084*1.15*1.35*1.2</f>
        <v>164.89989777051485</v>
      </c>
      <c r="I904" s="202">
        <f t="shared" si="145"/>
        <v>36.277977509513271</v>
      </c>
      <c r="J904" s="205">
        <v>68.70829073771452</v>
      </c>
      <c r="K904" s="202">
        <v>0.67250139770619433</v>
      </c>
      <c r="L904" s="202">
        <f>H904+I904+J904+K904</f>
        <v>270.55866741544884</v>
      </c>
      <c r="M904" s="210">
        <f>L904/F904</f>
        <v>9.3755169247851142E-2</v>
      </c>
    </row>
    <row r="905" spans="1:13" ht="18" x14ac:dyDescent="0.4">
      <c r="A905" s="9"/>
      <c r="B905" s="17" t="s">
        <v>1698</v>
      </c>
      <c r="C905" s="15">
        <f t="shared" ref="C905:L905" si="147">SUM(C864:C904)</f>
        <v>180124.45999999996</v>
      </c>
      <c r="D905" s="15">
        <f t="shared" si="147"/>
        <v>1050.4299999999998</v>
      </c>
      <c r="E905" s="15">
        <f t="shared" si="147"/>
        <v>987.39999999999986</v>
      </c>
      <c r="F905" s="297">
        <f t="shared" si="147"/>
        <v>182162.28999999998</v>
      </c>
      <c r="G905" s="226">
        <f t="shared" si="147"/>
        <v>2.0000000000000004</v>
      </c>
      <c r="H905" s="199">
        <f t="shared" si="147"/>
        <v>8908.935983194142</v>
      </c>
      <c r="I905" s="199">
        <f t="shared" si="147"/>
        <v>1959.9659163027115</v>
      </c>
      <c r="J905" s="341">
        <f t="shared" si="147"/>
        <v>3654.2369197040271</v>
      </c>
      <c r="K905" s="199">
        <f t="shared" si="147"/>
        <v>13.244207127178075</v>
      </c>
      <c r="L905" s="199">
        <f t="shared" si="147"/>
        <v>14536.353021643561</v>
      </c>
      <c r="M905" s="82">
        <f>L905/F905</f>
        <v>7.9798914592276823E-2</v>
      </c>
    </row>
    <row r="906" spans="1:13" ht="18" x14ac:dyDescent="0.4">
      <c r="A906" s="9"/>
      <c r="B906" s="7" t="s">
        <v>311</v>
      </c>
      <c r="C906" s="8"/>
      <c r="D906" s="8"/>
      <c r="E906" s="8"/>
      <c r="F906" s="8"/>
      <c r="G906" s="195"/>
      <c r="H906" s="195"/>
      <c r="I906" s="202">
        <f t="shared" si="145"/>
        <v>0</v>
      </c>
      <c r="J906" s="202"/>
      <c r="K906" s="195"/>
      <c r="L906" s="8"/>
      <c r="M906" s="11"/>
    </row>
    <row r="907" spans="1:13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 t="shared" ref="F907:F961" si="148">C907+D907+E907</f>
        <v>209.7</v>
      </c>
      <c r="G907" s="217">
        <f>1/213078.21*F907</f>
        <v>9.8414568059305529E-4</v>
      </c>
      <c r="H907" s="209">
        <f t="shared" ref="H907:H969" si="149">G907*$N$2</f>
        <v>4.360159023299472</v>
      </c>
      <c r="I907" s="202">
        <f t="shared" si="145"/>
        <v>0.9592349851258839</v>
      </c>
      <c r="J907" s="205">
        <v>1.8718482173928961</v>
      </c>
      <c r="K907" s="202">
        <v>2.9575655683645691E-2</v>
      </c>
      <c r="L907" s="10">
        <f t="shared" ref="L907:L969" si="150">H907+I907+J907+K907</f>
        <v>7.2208178815018975</v>
      </c>
      <c r="M907" s="11">
        <f t="shared" ref="M907:M969" si="151">L907/F907</f>
        <v>3.4434038538397223E-2</v>
      </c>
    </row>
    <row r="908" spans="1:13" x14ac:dyDescent="0.35">
      <c r="A908" s="9">
        <f t="shared" ref="A908:A971" si="152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148"/>
        <v>306</v>
      </c>
      <c r="G908" s="217">
        <f t="shared" ref="G908:G971" si="153">1/213078.21*F908</f>
        <v>1.4360924094490937E-3</v>
      </c>
      <c r="H908" s="209">
        <f t="shared" si="149"/>
        <v>6.3624638108232645</v>
      </c>
      <c r="I908" s="202">
        <f t="shared" si="145"/>
        <v>1.3997420383811181</v>
      </c>
      <c r="J908" s="205">
        <v>2.731452334393067</v>
      </c>
      <c r="K908" s="202">
        <v>4.3157609152101012E-2</v>
      </c>
      <c r="L908" s="10">
        <f t="shared" si="150"/>
        <v>10.53681579274955</v>
      </c>
      <c r="M908" s="11">
        <f t="shared" si="151"/>
        <v>3.4434038538397223E-2</v>
      </c>
    </row>
    <row r="909" spans="1:13" x14ac:dyDescent="0.35">
      <c r="A909" s="9">
        <f t="shared" si="152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148"/>
        <v>419.5</v>
      </c>
      <c r="G909" s="217">
        <f t="shared" si="153"/>
        <v>1.9687606724310288E-3</v>
      </c>
      <c r="H909" s="209">
        <f t="shared" si="149"/>
        <v>8.7223972831384291</v>
      </c>
      <c r="I909" s="202">
        <f t="shared" si="145"/>
        <v>1.9189274022904543</v>
      </c>
      <c r="J909" s="205">
        <v>3.7445890662676202</v>
      </c>
      <c r="K909" s="202">
        <v>5.916541516113194E-2</v>
      </c>
      <c r="L909" s="10">
        <f t="shared" si="150"/>
        <v>14.445079166857637</v>
      </c>
      <c r="M909" s="11">
        <f t="shared" si="151"/>
        <v>3.443403853839723E-2</v>
      </c>
    </row>
    <row r="910" spans="1:13" x14ac:dyDescent="0.35">
      <c r="A910" s="9">
        <f t="shared" si="152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148"/>
        <v>734.75</v>
      </c>
      <c r="G910" s="217">
        <f t="shared" si="153"/>
        <v>3.4482643720350381E-3</v>
      </c>
      <c r="H910" s="209">
        <f t="shared" si="149"/>
        <v>15.277190473864032</v>
      </c>
      <c r="I910" s="202">
        <f t="shared" si="145"/>
        <v>3.360981904250087</v>
      </c>
      <c r="J910" s="205">
        <v>6.5586098127297587</v>
      </c>
      <c r="K910" s="202">
        <v>0.10362762524348436</v>
      </c>
      <c r="L910" s="10">
        <f t="shared" si="150"/>
        <v>25.300409816087363</v>
      </c>
      <c r="M910" s="11">
        <f t="shared" si="151"/>
        <v>3.443403853839723E-2</v>
      </c>
    </row>
    <row r="911" spans="1:13" x14ac:dyDescent="0.35">
      <c r="A911" s="9">
        <f t="shared" si="152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148"/>
        <v>737</v>
      </c>
      <c r="G911" s="217">
        <f t="shared" si="153"/>
        <v>3.4588238750456932E-3</v>
      </c>
      <c r="H911" s="209">
        <f t="shared" si="149"/>
        <v>15.323973296002437</v>
      </c>
      <c r="I911" s="202">
        <f t="shared" si="145"/>
        <v>3.3712741251205363</v>
      </c>
      <c r="J911" s="205">
        <v>6.5786940210708842</v>
      </c>
      <c r="K911" s="202">
        <v>0.10394496060489687</v>
      </c>
      <c r="L911" s="10">
        <f t="shared" si="150"/>
        <v>25.377886402798755</v>
      </c>
      <c r="M911" s="11">
        <f t="shared" si="151"/>
        <v>3.4434038538397223E-2</v>
      </c>
    </row>
    <row r="912" spans="1:13" x14ac:dyDescent="0.35">
      <c r="A912" s="9">
        <f t="shared" si="152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148"/>
        <v>839.8</v>
      </c>
      <c r="G912" s="217">
        <f t="shared" si="153"/>
        <v>3.9412758348214014E-3</v>
      </c>
      <c r="H912" s="209">
        <f t="shared" si="149"/>
        <v>17.461428458592735</v>
      </c>
      <c r="I912" s="202">
        <f t="shared" si="145"/>
        <v>3.8415142608904018</v>
      </c>
      <c r="J912" s="205">
        <v>7.4963191843898631</v>
      </c>
      <c r="K912" s="202">
        <v>0.11844366067298831</v>
      </c>
      <c r="L912" s="10">
        <f t="shared" si="150"/>
        <v>28.91770556454599</v>
      </c>
      <c r="M912" s="11">
        <f t="shared" si="151"/>
        <v>3.443403853839723E-2</v>
      </c>
    </row>
    <row r="913" spans="1:13" x14ac:dyDescent="0.35">
      <c r="A913" s="9">
        <f t="shared" si="152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148"/>
        <v>410.1</v>
      </c>
      <c r="G913" s="217">
        <f t="shared" si="153"/>
        <v>1.9246454154087365E-3</v>
      </c>
      <c r="H913" s="209">
        <f t="shared" si="149"/>
        <v>8.5269490484268662</v>
      </c>
      <c r="I913" s="202">
        <f t="shared" si="145"/>
        <v>1.8759287906539106</v>
      </c>
      <c r="J913" s="205">
        <v>3.6606817069758071</v>
      </c>
      <c r="K913" s="202">
        <v>5.783965854011968E-2</v>
      </c>
      <c r="L913" s="10">
        <f t="shared" si="150"/>
        <v>14.121399204596704</v>
      </c>
      <c r="M913" s="11">
        <f t="shared" si="151"/>
        <v>3.443403853839723E-2</v>
      </c>
    </row>
    <row r="914" spans="1:13" x14ac:dyDescent="0.35">
      <c r="A914" s="9">
        <f t="shared" si="152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148"/>
        <v>364.6</v>
      </c>
      <c r="G914" s="217">
        <f t="shared" si="153"/>
        <v>1.7111087989710445E-3</v>
      </c>
      <c r="H914" s="209">
        <f t="shared" si="149"/>
        <v>7.5808964229613149</v>
      </c>
      <c r="I914" s="202">
        <f t="shared" si="145"/>
        <v>1.6677972130514893</v>
      </c>
      <c r="J914" s="205">
        <v>3.2545343827441582</v>
      </c>
      <c r="K914" s="202">
        <v>5.142243234266676E-2</v>
      </c>
      <c r="L914" s="10">
        <f t="shared" si="150"/>
        <v>12.554650451099629</v>
      </c>
      <c r="M914" s="11">
        <f t="shared" si="151"/>
        <v>3.4434038538397223E-2</v>
      </c>
    </row>
    <row r="915" spans="1:13" x14ac:dyDescent="0.35">
      <c r="A915" s="9">
        <f t="shared" si="152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148"/>
        <v>753.65</v>
      </c>
      <c r="G915" s="217">
        <f t="shared" si="153"/>
        <v>3.5369641973245409E-3</v>
      </c>
      <c r="H915" s="209">
        <f t="shared" si="149"/>
        <v>15.670166179826644</v>
      </c>
      <c r="I915" s="202">
        <f t="shared" si="145"/>
        <v>3.4474365595618619</v>
      </c>
      <c r="J915" s="205">
        <v>6.7273171627952131</v>
      </c>
      <c r="K915" s="202">
        <v>0.10629324227934941</v>
      </c>
      <c r="L915" s="10">
        <f t="shared" si="150"/>
        <v>25.951213144463068</v>
      </c>
      <c r="M915" s="11">
        <f t="shared" si="151"/>
        <v>3.4434038538397223E-2</v>
      </c>
    </row>
    <row r="916" spans="1:13" x14ac:dyDescent="0.35">
      <c r="A916" s="9">
        <f t="shared" si="152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148"/>
        <v>769.2</v>
      </c>
      <c r="G916" s="217">
        <f t="shared" si="153"/>
        <v>3.609942095909291E-3</v>
      </c>
      <c r="H916" s="209">
        <f t="shared" si="149"/>
        <v>15.993487461716521</v>
      </c>
      <c r="I916" s="202">
        <f t="shared" si="145"/>
        <v>3.5185672415776348</v>
      </c>
      <c r="J916" s="205">
        <v>6.8661213582194369</v>
      </c>
      <c r="K916" s="202">
        <v>0.10848638222155588</v>
      </c>
      <c r="L916" s="10">
        <f t="shared" si="150"/>
        <v>26.486662443735149</v>
      </c>
      <c r="M916" s="11">
        <f t="shared" si="151"/>
        <v>3.443403853839723E-2</v>
      </c>
    </row>
    <row r="917" spans="1:13" x14ac:dyDescent="0.35">
      <c r="A917" s="9">
        <f t="shared" si="152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148"/>
        <v>373.5</v>
      </c>
      <c r="G917" s="217">
        <f t="shared" si="153"/>
        <v>1.7528774997687469E-3</v>
      </c>
      <c r="H917" s="209">
        <f t="shared" si="149"/>
        <v>7.7659484749754553</v>
      </c>
      <c r="I917" s="202">
        <f t="shared" si="145"/>
        <v>1.7085086644946001</v>
      </c>
      <c r="J917" s="205">
        <v>3.3339785846268324</v>
      </c>
      <c r="K917" s="202">
        <v>5.2677669994476234E-2</v>
      </c>
      <c r="L917" s="10">
        <f t="shared" si="150"/>
        <v>12.861113394091365</v>
      </c>
      <c r="M917" s="11">
        <f t="shared" si="151"/>
        <v>3.443403853839723E-2</v>
      </c>
    </row>
    <row r="918" spans="1:13" x14ac:dyDescent="0.35">
      <c r="A918" s="9">
        <f t="shared" si="152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148"/>
        <v>331.8</v>
      </c>
      <c r="G918" s="217">
        <f t="shared" si="153"/>
        <v>1.557174710637939E-3</v>
      </c>
      <c r="H918" s="209">
        <f t="shared" si="149"/>
        <v>6.8989068380103244</v>
      </c>
      <c r="I918" s="202">
        <f t="shared" si="145"/>
        <v>1.5177595043622714</v>
      </c>
      <c r="J918" s="205">
        <v>2.9617512567046398</v>
      </c>
      <c r="K918" s="202">
        <v>4.6796387962964425E-2</v>
      </c>
      <c r="L918" s="10">
        <f t="shared" si="150"/>
        <v>11.425213987040198</v>
      </c>
      <c r="M918" s="11">
        <f t="shared" si="151"/>
        <v>3.4434038538397223E-2</v>
      </c>
    </row>
    <row r="919" spans="1:13" x14ac:dyDescent="0.35">
      <c r="A919" s="9">
        <f t="shared" si="152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48"/>
        <v>4787.4799999999996</v>
      </c>
      <c r="G919" s="217">
        <f t="shared" si="153"/>
        <v>2.246818198820048E-2</v>
      </c>
      <c r="H919" s="209">
        <f t="shared" si="149"/>
        <v>99.543033480523405</v>
      </c>
      <c r="I919" s="202">
        <f t="shared" si="145"/>
        <v>21.89946736571515</v>
      </c>
      <c r="J919" s="205">
        <v>42.734553666209543</v>
      </c>
      <c r="K919" s="202">
        <v>0.67521630935784482</v>
      </c>
      <c r="L919" s="10">
        <f t="shared" si="150"/>
        <v>164.85227082180594</v>
      </c>
      <c r="M919" s="11">
        <f t="shared" si="151"/>
        <v>3.443403853839723E-2</v>
      </c>
    </row>
    <row r="920" spans="1:13" x14ac:dyDescent="0.35">
      <c r="A920" s="9">
        <f t="shared" si="152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148"/>
        <v>186.8</v>
      </c>
      <c r="G920" s="217">
        <f t="shared" si="153"/>
        <v>8.7667340550683245E-4</v>
      </c>
      <c r="H920" s="209">
        <f t="shared" si="149"/>
        <v>3.8840138557574702</v>
      </c>
      <c r="I920" s="202">
        <f t="shared" si="145"/>
        <v>0.85448304826664345</v>
      </c>
      <c r="J920" s="205">
        <v>1.6674356080543302</v>
      </c>
      <c r="K920" s="202">
        <v>2.6345886894158392E-2</v>
      </c>
      <c r="L920" s="10">
        <f t="shared" si="150"/>
        <v>6.4322783989726018</v>
      </c>
      <c r="M920" s="11">
        <f t="shared" si="151"/>
        <v>3.4434038538397223E-2</v>
      </c>
    </row>
    <row r="921" spans="1:13" x14ac:dyDescent="0.35">
      <c r="A921" s="9">
        <f t="shared" si="152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148"/>
        <v>196.8</v>
      </c>
      <c r="G921" s="217">
        <f t="shared" si="153"/>
        <v>9.2360452999863294E-4</v>
      </c>
      <c r="H921" s="209">
        <f t="shared" si="149"/>
        <v>4.0919375097059429</v>
      </c>
      <c r="I921" s="202">
        <f t="shared" si="145"/>
        <v>0.90022625213530749</v>
      </c>
      <c r="J921" s="205">
        <v>1.7566987562371101</v>
      </c>
      <c r="K921" s="202">
        <v>2.7756266278213985E-2</v>
      </c>
      <c r="L921" s="10">
        <f t="shared" si="150"/>
        <v>6.7766187843565744</v>
      </c>
      <c r="M921" s="11">
        <f t="shared" si="151"/>
        <v>3.4434038538397223E-2</v>
      </c>
    </row>
    <row r="922" spans="1:13" x14ac:dyDescent="0.35">
      <c r="A922" s="9">
        <f t="shared" si="152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148"/>
        <v>144.1</v>
      </c>
      <c r="G922" s="217">
        <f t="shared" si="153"/>
        <v>6.7627750392684446E-4</v>
      </c>
      <c r="H922" s="209">
        <f t="shared" si="149"/>
        <v>2.9961798533974915</v>
      </c>
      <c r="I922" s="202">
        <f t="shared" si="145"/>
        <v>0.65915956774744811</v>
      </c>
      <c r="J922" s="205">
        <v>1.2862819653138595</v>
      </c>
      <c r="K922" s="202">
        <v>2.0323566924241029E-2</v>
      </c>
      <c r="L922" s="10">
        <f t="shared" si="150"/>
        <v>4.96194495338304</v>
      </c>
      <c r="M922" s="11">
        <f t="shared" si="151"/>
        <v>3.4434038538397223E-2</v>
      </c>
    </row>
    <row r="923" spans="1:13" x14ac:dyDescent="0.35">
      <c r="A923" s="9">
        <f t="shared" si="152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148"/>
        <v>194.1</v>
      </c>
      <c r="G923" s="217">
        <f t="shared" si="153"/>
        <v>9.1093312638584672E-4</v>
      </c>
      <c r="H923" s="209">
        <f t="shared" si="149"/>
        <v>4.0357981231398554</v>
      </c>
      <c r="I923" s="202">
        <f t="shared" si="145"/>
        <v>0.88787558709076819</v>
      </c>
      <c r="J923" s="205">
        <v>1.7325977062277593</v>
      </c>
      <c r="K923" s="202">
        <v>2.7375463844518975E-2</v>
      </c>
      <c r="L923" s="10">
        <f t="shared" si="150"/>
        <v>6.6836468803029021</v>
      </c>
      <c r="M923" s="11">
        <f t="shared" si="151"/>
        <v>3.443403853839723E-2</v>
      </c>
    </row>
    <row r="924" spans="1:13" x14ac:dyDescent="0.35">
      <c r="A924" s="9">
        <f t="shared" si="152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148"/>
        <v>130.5</v>
      </c>
      <c r="G924" s="217">
        <f t="shared" si="153"/>
        <v>6.1245117461799592E-4</v>
      </c>
      <c r="H924" s="209">
        <f t="shared" si="149"/>
        <v>2.7134036840275688</v>
      </c>
      <c r="I924" s="202">
        <f t="shared" ref="I924:I978" si="154">H924*0.22</f>
        <v>0.59694881048606518</v>
      </c>
      <c r="J924" s="205">
        <v>1.1648840837852787</v>
      </c>
      <c r="K924" s="202">
        <v>1.8405450961925428E-2</v>
      </c>
      <c r="L924" s="10">
        <f t="shared" si="150"/>
        <v>4.4936420292608377</v>
      </c>
      <c r="M924" s="11">
        <f t="shared" si="151"/>
        <v>3.4434038538397223E-2</v>
      </c>
    </row>
    <row r="925" spans="1:13" x14ac:dyDescent="0.35">
      <c r="A925" s="9">
        <f t="shared" si="152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148"/>
        <v>137.6</v>
      </c>
      <c r="G925" s="217">
        <f t="shared" si="153"/>
        <v>6.4577227300717413E-4</v>
      </c>
      <c r="H925" s="209">
        <f t="shared" si="149"/>
        <v>2.861029478330984</v>
      </c>
      <c r="I925" s="202">
        <f t="shared" si="154"/>
        <v>0.62942648523281652</v>
      </c>
      <c r="J925" s="205">
        <v>1.2282609189950524</v>
      </c>
      <c r="K925" s="202">
        <v>1.9406820324604897E-2</v>
      </c>
      <c r="L925" s="10">
        <f t="shared" si="150"/>
        <v>4.738123702883458</v>
      </c>
      <c r="M925" s="11">
        <f t="shared" si="151"/>
        <v>3.4434038538397223E-2</v>
      </c>
    </row>
    <row r="926" spans="1:13" x14ac:dyDescent="0.35">
      <c r="A926" s="9">
        <f t="shared" si="152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148"/>
        <v>136.69999999999999</v>
      </c>
      <c r="G926" s="217">
        <f t="shared" si="153"/>
        <v>6.4154847180291209E-4</v>
      </c>
      <c r="H926" s="209">
        <f t="shared" si="149"/>
        <v>2.8423163494756216</v>
      </c>
      <c r="I926" s="202">
        <f t="shared" si="154"/>
        <v>0.62530959688463672</v>
      </c>
      <c r="J926" s="205">
        <v>1.2202272356586024</v>
      </c>
      <c r="K926" s="202">
        <v>1.9279886180039892E-2</v>
      </c>
      <c r="L926" s="10">
        <f t="shared" si="150"/>
        <v>4.7071330681989005</v>
      </c>
      <c r="M926" s="11">
        <f t="shared" si="151"/>
        <v>3.443403853839723E-2</v>
      </c>
    </row>
    <row r="927" spans="1:13" x14ac:dyDescent="0.35">
      <c r="A927" s="9">
        <f t="shared" si="152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148"/>
        <v>221.2</v>
      </c>
      <c r="G927" s="217">
        <f t="shared" si="153"/>
        <v>1.0381164737586258E-3</v>
      </c>
      <c r="H927" s="209">
        <f t="shared" si="149"/>
        <v>4.5992712253402157</v>
      </c>
      <c r="I927" s="202">
        <f t="shared" si="154"/>
        <v>1.0118396695748475</v>
      </c>
      <c r="J927" s="205">
        <v>1.9745008378030928</v>
      </c>
      <c r="K927" s="202">
        <v>3.1197591975309618E-2</v>
      </c>
      <c r="L927" s="10">
        <f t="shared" si="150"/>
        <v>7.6168093246934649</v>
      </c>
      <c r="M927" s="11">
        <f t="shared" si="151"/>
        <v>3.4434038538397223E-2</v>
      </c>
    </row>
    <row r="928" spans="1:13" x14ac:dyDescent="0.35">
      <c r="A928" s="9">
        <f t="shared" si="152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148"/>
        <v>275.3</v>
      </c>
      <c r="G928" s="217">
        <f t="shared" si="153"/>
        <v>1.2920138572592665E-3</v>
      </c>
      <c r="H928" s="209">
        <f t="shared" si="149"/>
        <v>5.7241381932014539</v>
      </c>
      <c r="I928" s="202">
        <f t="shared" si="154"/>
        <v>1.2593104025043198</v>
      </c>
      <c r="J928" s="205">
        <v>2.4574144694719329</v>
      </c>
      <c r="K928" s="202">
        <v>3.8827744443050351E-2</v>
      </c>
      <c r="L928" s="10">
        <f t="shared" si="150"/>
        <v>9.4796908096207577</v>
      </c>
      <c r="M928" s="11">
        <f t="shared" si="151"/>
        <v>3.443403853839723E-2</v>
      </c>
    </row>
    <row r="929" spans="1:13" x14ac:dyDescent="0.35">
      <c r="A929" s="9">
        <f t="shared" si="152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148"/>
        <v>332.45</v>
      </c>
      <c r="G929" s="217">
        <f t="shared" si="153"/>
        <v>1.560225233729906E-3</v>
      </c>
      <c r="H929" s="209">
        <f t="shared" si="149"/>
        <v>6.9124218755169755</v>
      </c>
      <c r="I929" s="202">
        <f t="shared" si="154"/>
        <v>1.5207328126137347</v>
      </c>
      <c r="J929" s="205">
        <v>2.9675533613365204</v>
      </c>
      <c r="K929" s="202">
        <v>4.6888062622928037E-2</v>
      </c>
      <c r="L929" s="10">
        <f t="shared" si="150"/>
        <v>11.447596112090158</v>
      </c>
      <c r="M929" s="11">
        <f t="shared" si="151"/>
        <v>3.443403853839723E-2</v>
      </c>
    </row>
    <row r="930" spans="1:13" x14ac:dyDescent="0.35">
      <c r="A930" s="9">
        <f t="shared" si="152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148"/>
        <v>94.6</v>
      </c>
      <c r="G930" s="217">
        <f t="shared" si="153"/>
        <v>4.4396843769243225E-4</v>
      </c>
      <c r="H930" s="209">
        <f t="shared" si="149"/>
        <v>1.9669577663525517</v>
      </c>
      <c r="I930" s="202">
        <f t="shared" si="154"/>
        <v>0.43273070859756135</v>
      </c>
      <c r="J930" s="205">
        <v>0.84442938180909854</v>
      </c>
      <c r="K930" s="202">
        <v>1.3342188973165867E-2</v>
      </c>
      <c r="L930" s="10">
        <f t="shared" si="150"/>
        <v>3.2574600457323775</v>
      </c>
      <c r="M930" s="11">
        <f t="shared" si="151"/>
        <v>3.443403853839723E-2</v>
      </c>
    </row>
    <row r="931" spans="1:13" x14ac:dyDescent="0.35">
      <c r="A931" s="9">
        <f t="shared" si="152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148"/>
        <v>208</v>
      </c>
      <c r="G931" s="217">
        <f t="shared" si="153"/>
        <v>9.7616738942944942E-4</v>
      </c>
      <c r="H931" s="209">
        <f t="shared" si="149"/>
        <v>4.3248120021282324</v>
      </c>
      <c r="I931" s="202">
        <f t="shared" si="154"/>
        <v>0.95145864046821116</v>
      </c>
      <c r="J931" s="205">
        <v>1.8566734822018236</v>
      </c>
      <c r="K931" s="202">
        <v>2.933589118835624E-2</v>
      </c>
      <c r="L931" s="10">
        <f t="shared" si="150"/>
        <v>7.1622800159866244</v>
      </c>
      <c r="M931" s="11">
        <f t="shared" si="151"/>
        <v>3.443403853839723E-2</v>
      </c>
    </row>
    <row r="932" spans="1:13" x14ac:dyDescent="0.35">
      <c r="A932" s="9">
        <f t="shared" si="152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148"/>
        <v>141</v>
      </c>
      <c r="G932" s="217">
        <f t="shared" si="153"/>
        <v>6.6172885533438632E-4</v>
      </c>
      <c r="H932" s="209">
        <f t="shared" si="149"/>
        <v>2.9317235206734651</v>
      </c>
      <c r="I932" s="202">
        <f t="shared" si="154"/>
        <v>0.64497917454816234</v>
      </c>
      <c r="J932" s="205">
        <v>1.2586103893771976</v>
      </c>
      <c r="K932" s="202">
        <v>1.98863493151838E-2</v>
      </c>
      <c r="L932" s="10">
        <f t="shared" si="150"/>
        <v>4.8551994339140085</v>
      </c>
      <c r="M932" s="11">
        <f t="shared" si="151"/>
        <v>3.4434038538397223E-2</v>
      </c>
    </row>
    <row r="933" spans="1:13" x14ac:dyDescent="0.35">
      <c r="A933" s="9">
        <f t="shared" si="152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148"/>
        <v>382.3</v>
      </c>
      <c r="G933" s="217">
        <f t="shared" si="153"/>
        <v>1.7941768893215313E-3</v>
      </c>
      <c r="H933" s="209">
        <f t="shared" si="149"/>
        <v>7.9489212904501114</v>
      </c>
      <c r="I933" s="202">
        <f t="shared" si="154"/>
        <v>1.7487626838990245</v>
      </c>
      <c r="J933" s="205">
        <v>3.4125301550276785</v>
      </c>
      <c r="K933" s="202">
        <v>5.391880385244515E-2</v>
      </c>
      <c r="L933" s="10">
        <f t="shared" si="150"/>
        <v>13.16413293322926</v>
      </c>
      <c r="M933" s="11">
        <f t="shared" si="151"/>
        <v>3.4434038538397223E-2</v>
      </c>
    </row>
    <row r="934" spans="1:13" x14ac:dyDescent="0.35">
      <c r="A934" s="9">
        <f t="shared" si="152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148"/>
        <v>377.25</v>
      </c>
      <c r="G934" s="217">
        <f t="shared" si="153"/>
        <v>1.7704766714531719E-3</v>
      </c>
      <c r="H934" s="209">
        <f t="shared" si="149"/>
        <v>7.8439198452061323</v>
      </c>
      <c r="I934" s="202">
        <f t="shared" si="154"/>
        <v>1.7256623659453492</v>
      </c>
      <c r="J934" s="205">
        <v>3.3674522651953747</v>
      </c>
      <c r="K934" s="202">
        <v>5.3206562263497077E-2</v>
      </c>
      <c r="L934" s="10">
        <f t="shared" si="150"/>
        <v>12.990241038610353</v>
      </c>
      <c r="M934" s="11">
        <f t="shared" si="151"/>
        <v>3.4434038538397223E-2</v>
      </c>
    </row>
    <row r="935" spans="1:13" x14ac:dyDescent="0.35">
      <c r="A935" s="9">
        <f t="shared" si="152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148"/>
        <v>1464.75</v>
      </c>
      <c r="G935" s="217">
        <f t="shared" si="153"/>
        <v>6.8742364599364714E-3</v>
      </c>
      <c r="H935" s="209">
        <f t="shared" si="149"/>
        <v>30.455617212102542</v>
      </c>
      <c r="I935" s="202">
        <f t="shared" si="154"/>
        <v>6.7002357866625593</v>
      </c>
      <c r="J935" s="205">
        <v>13.074819630072698</v>
      </c>
      <c r="K935" s="202">
        <v>0.20658532027954232</v>
      </c>
      <c r="L935" s="10">
        <f t="shared" si="150"/>
        <v>50.437257949117338</v>
      </c>
      <c r="M935" s="11">
        <f t="shared" si="151"/>
        <v>3.443403853839723E-2</v>
      </c>
    </row>
    <row r="936" spans="1:13" x14ac:dyDescent="0.35">
      <c r="A936" s="9">
        <f t="shared" si="152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148"/>
        <v>363</v>
      </c>
      <c r="G936" s="217">
        <f t="shared" si="153"/>
        <v>1.7035998190523564E-3</v>
      </c>
      <c r="H936" s="209">
        <f t="shared" si="149"/>
        <v>7.5476286383295594</v>
      </c>
      <c r="I936" s="202">
        <f t="shared" si="154"/>
        <v>1.660478300432503</v>
      </c>
      <c r="J936" s="205">
        <v>3.2402522790349133</v>
      </c>
      <c r="K936" s="202">
        <v>5.1196771641217859E-2</v>
      </c>
      <c r="L936" s="10">
        <f t="shared" si="150"/>
        <v>12.499555989438194</v>
      </c>
      <c r="M936" s="11">
        <f t="shared" si="151"/>
        <v>3.443403853839723E-2</v>
      </c>
    </row>
    <row r="937" spans="1:13" x14ac:dyDescent="0.35">
      <c r="A937" s="9">
        <f t="shared" si="152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148"/>
        <v>356.7</v>
      </c>
      <c r="G937" s="217">
        <f t="shared" si="153"/>
        <v>1.6740332106225219E-3</v>
      </c>
      <c r="H937" s="209">
        <f t="shared" si="149"/>
        <v>7.4166367363420207</v>
      </c>
      <c r="I937" s="202">
        <f t="shared" si="154"/>
        <v>1.6316600819952445</v>
      </c>
      <c r="J937" s="205">
        <v>3.1840164956797619</v>
      </c>
      <c r="K937" s="202">
        <v>5.0308232629262838E-2</v>
      </c>
      <c r="L937" s="10">
        <f t="shared" si="150"/>
        <v>12.28262154664629</v>
      </c>
      <c r="M937" s="11">
        <f t="shared" si="151"/>
        <v>3.4434038538397223E-2</v>
      </c>
    </row>
    <row r="938" spans="1:13" x14ac:dyDescent="0.35">
      <c r="A938" s="9">
        <f t="shared" si="152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48"/>
        <v>3174</v>
      </c>
      <c r="G938" s="217">
        <f t="shared" si="153"/>
        <v>1.4895938913697462E-2</v>
      </c>
      <c r="H938" s="209">
        <f t="shared" si="149"/>
        <v>65.994967763245228</v>
      </c>
      <c r="I938" s="202">
        <f t="shared" si="154"/>
        <v>14.518892907913949</v>
      </c>
      <c r="J938" s="205">
        <v>28.332123233214364</v>
      </c>
      <c r="K938" s="202">
        <v>0.44765441649924376</v>
      </c>
      <c r="L938" s="10">
        <f t="shared" si="150"/>
        <v>109.29363832087279</v>
      </c>
      <c r="M938" s="11">
        <f t="shared" si="151"/>
        <v>3.4434038538397223E-2</v>
      </c>
    </row>
    <row r="939" spans="1:13" x14ac:dyDescent="0.35">
      <c r="A939" s="9">
        <f t="shared" si="152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48"/>
        <v>7564.79</v>
      </c>
      <c r="G939" s="217">
        <f t="shared" si="153"/>
        <v>3.5502410124432712E-2</v>
      </c>
      <c r="H939" s="209">
        <f t="shared" si="149"/>
        <v>157.28987781528667</v>
      </c>
      <c r="I939" s="202">
        <f t="shared" si="154"/>
        <v>34.603773119363069</v>
      </c>
      <c r="J939" s="205">
        <v>67.525697074161215</v>
      </c>
      <c r="K939" s="202">
        <v>1.0669223860709875</v>
      </c>
      <c r="L939" s="10">
        <f t="shared" si="150"/>
        <v>260.48627039488196</v>
      </c>
      <c r="M939" s="11">
        <f t="shared" si="151"/>
        <v>3.443403853839723E-2</v>
      </c>
    </row>
    <row r="940" spans="1:13" x14ac:dyDescent="0.35">
      <c r="A940" s="9">
        <f t="shared" si="152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48"/>
        <v>7586.48</v>
      </c>
      <c r="G940" s="217">
        <f t="shared" si="153"/>
        <v>3.5604203733455429E-2</v>
      </c>
      <c r="H940" s="209">
        <f t="shared" si="149"/>
        <v>157.74086422070093</v>
      </c>
      <c r="I940" s="202">
        <f t="shared" si="154"/>
        <v>34.702990128554205</v>
      </c>
      <c r="J940" s="205">
        <v>67.71930884256966</v>
      </c>
      <c r="K940" s="202">
        <v>1.0699814989550038</v>
      </c>
      <c r="L940" s="10">
        <f t="shared" si="150"/>
        <v>261.2331446907798</v>
      </c>
      <c r="M940" s="11">
        <f t="shared" si="151"/>
        <v>3.443403853839723E-2</v>
      </c>
    </row>
    <row r="941" spans="1:13" x14ac:dyDescent="0.35">
      <c r="A941" s="9">
        <f t="shared" si="152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48"/>
        <v>4003.9</v>
      </c>
      <c r="G941" s="217">
        <f t="shared" si="153"/>
        <v>1.8790752935271982E-2</v>
      </c>
      <c r="H941" s="209">
        <f t="shared" si="149"/>
        <v>83.25055180442898</v>
      </c>
      <c r="I941" s="202">
        <f t="shared" si="154"/>
        <v>18.315121396974376</v>
      </c>
      <c r="J941" s="205">
        <v>35.740071900903274</v>
      </c>
      <c r="K941" s="202">
        <v>0.56470180158201699</v>
      </c>
      <c r="L941" s="10">
        <f t="shared" si="150"/>
        <v>137.87044690388862</v>
      </c>
      <c r="M941" s="11">
        <f t="shared" si="151"/>
        <v>3.4434038538397216E-2</v>
      </c>
    </row>
    <row r="942" spans="1:13" x14ac:dyDescent="0.35">
      <c r="A942" s="9">
        <f t="shared" si="152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48"/>
        <v>3984.06</v>
      </c>
      <c r="G942" s="217">
        <f t="shared" si="153"/>
        <v>1.869764158428025E-2</v>
      </c>
      <c r="H942" s="209">
        <f t="shared" si="149"/>
        <v>82.838031274995217</v>
      </c>
      <c r="I942" s="202">
        <f t="shared" si="154"/>
        <v>18.224366880498948</v>
      </c>
      <c r="J942" s="205">
        <v>35.562973814908638</v>
      </c>
      <c r="K942" s="202">
        <v>0.56190360888405078</v>
      </c>
      <c r="L942" s="10">
        <f t="shared" si="150"/>
        <v>137.18727557928685</v>
      </c>
      <c r="M942" s="11">
        <f t="shared" si="151"/>
        <v>3.4434038538397223E-2</v>
      </c>
    </row>
    <row r="943" spans="1:13" x14ac:dyDescent="0.35">
      <c r="A943" s="9">
        <f t="shared" si="152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148"/>
        <v>82.8</v>
      </c>
      <c r="G943" s="217">
        <f t="shared" si="153"/>
        <v>3.8858971079210774E-4</v>
      </c>
      <c r="H943" s="209">
        <f t="shared" si="149"/>
        <v>1.721607854693354</v>
      </c>
      <c r="I943" s="202">
        <f t="shared" si="154"/>
        <v>0.37875372803253787</v>
      </c>
      <c r="J943" s="205">
        <v>0.7390988669534182</v>
      </c>
      <c r="K943" s="202">
        <v>1.1677941299980272E-2</v>
      </c>
      <c r="L943" s="10">
        <f t="shared" si="150"/>
        <v>2.8511383909792904</v>
      </c>
      <c r="M943" s="11">
        <f t="shared" si="151"/>
        <v>3.443403853839723E-2</v>
      </c>
    </row>
    <row r="944" spans="1:13" x14ac:dyDescent="0.35">
      <c r="A944" s="9">
        <f t="shared" si="152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148"/>
        <v>334.8</v>
      </c>
      <c r="G944" s="217">
        <f t="shared" si="153"/>
        <v>1.5712540479854791E-3</v>
      </c>
      <c r="H944" s="209">
        <f t="shared" si="149"/>
        <v>6.9612839341948662</v>
      </c>
      <c r="I944" s="202">
        <f t="shared" si="154"/>
        <v>1.5314824655228705</v>
      </c>
      <c r="J944" s="205">
        <v>2.9885302011594739</v>
      </c>
      <c r="K944" s="202">
        <v>4.7219501778181107E-2</v>
      </c>
      <c r="L944" s="10">
        <f t="shared" si="150"/>
        <v>11.528516102655393</v>
      </c>
      <c r="M944" s="11">
        <f t="shared" si="151"/>
        <v>3.443403853839723E-2</v>
      </c>
    </row>
    <row r="945" spans="1:13" x14ac:dyDescent="0.35">
      <c r="A945" s="9">
        <f t="shared" si="152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148"/>
        <v>435.7</v>
      </c>
      <c r="G945" s="217">
        <f t="shared" si="153"/>
        <v>2.0447890941077454E-3</v>
      </c>
      <c r="H945" s="209">
        <f t="shared" si="149"/>
        <v>9.0592336025349542</v>
      </c>
      <c r="I945" s="202">
        <f t="shared" si="154"/>
        <v>1.9930313925576899</v>
      </c>
      <c r="J945" s="205">
        <v>3.8891953663237233</v>
      </c>
      <c r="K945" s="202">
        <v>6.1450229763301986E-2</v>
      </c>
      <c r="L945" s="10">
        <f t="shared" si="150"/>
        <v>15.002910591179671</v>
      </c>
      <c r="M945" s="11">
        <f t="shared" si="151"/>
        <v>3.4434038538397223E-2</v>
      </c>
    </row>
    <row r="946" spans="1:13" x14ac:dyDescent="0.35">
      <c r="A946" s="9">
        <f t="shared" si="152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148"/>
        <v>431.1</v>
      </c>
      <c r="G946" s="217">
        <f t="shared" si="153"/>
        <v>2.0232007768415175E-3</v>
      </c>
      <c r="H946" s="209">
        <f t="shared" si="149"/>
        <v>8.9635887217186578</v>
      </c>
      <c r="I946" s="202">
        <f t="shared" si="154"/>
        <v>1.9719895187781047</v>
      </c>
      <c r="J946" s="205">
        <v>3.8481343181596452</v>
      </c>
      <c r="K946" s="202">
        <v>6.0801455246636417E-2</v>
      </c>
      <c r="L946" s="10">
        <f t="shared" si="150"/>
        <v>14.844514013903044</v>
      </c>
      <c r="M946" s="11">
        <f t="shared" si="151"/>
        <v>3.4434038538397223E-2</v>
      </c>
    </row>
    <row r="947" spans="1:13" x14ac:dyDescent="0.35">
      <c r="A947" s="9">
        <f t="shared" si="152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148"/>
        <v>174.4</v>
      </c>
      <c r="G947" s="217">
        <f t="shared" si="153"/>
        <v>8.1847881113699989E-4</v>
      </c>
      <c r="H947" s="209">
        <f t="shared" si="149"/>
        <v>3.6261885248613641</v>
      </c>
      <c r="I947" s="202">
        <f t="shared" si="154"/>
        <v>0.79776147546950016</v>
      </c>
      <c r="J947" s="205">
        <v>1.556749304307683</v>
      </c>
      <c r="K947" s="202">
        <v>2.4597016457929465E-2</v>
      </c>
      <c r="L947" s="10">
        <f t="shared" si="150"/>
        <v>6.005296321096476</v>
      </c>
      <c r="M947" s="11">
        <f t="shared" si="151"/>
        <v>3.4434038538397223E-2</v>
      </c>
    </row>
    <row r="948" spans="1:13" x14ac:dyDescent="0.35">
      <c r="A948" s="9">
        <f t="shared" si="152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148"/>
        <v>345.2</v>
      </c>
      <c r="G948" s="217">
        <f t="shared" si="153"/>
        <v>1.6200624174569514E-3</v>
      </c>
      <c r="H948" s="209">
        <f t="shared" si="149"/>
        <v>7.177524534301277</v>
      </c>
      <c r="I948" s="202">
        <f t="shared" si="154"/>
        <v>1.5790553975462809</v>
      </c>
      <c r="J948" s="205">
        <v>3.0813638752695649</v>
      </c>
      <c r="K948" s="202">
        <v>4.8686296337598911E-2</v>
      </c>
      <c r="L948" s="10">
        <f t="shared" si="150"/>
        <v>11.886630103454721</v>
      </c>
      <c r="M948" s="11">
        <f t="shared" si="151"/>
        <v>3.4434038538397223E-2</v>
      </c>
    </row>
    <row r="949" spans="1:13" x14ac:dyDescent="0.35">
      <c r="A949" s="9">
        <f t="shared" si="152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148"/>
        <v>344.6</v>
      </c>
      <c r="G949" s="217">
        <f t="shared" si="153"/>
        <v>1.6172465499874437E-3</v>
      </c>
      <c r="H949" s="209">
        <f t="shared" si="149"/>
        <v>7.1650491150643703</v>
      </c>
      <c r="I949" s="202">
        <f t="shared" si="154"/>
        <v>1.5763108053141615</v>
      </c>
      <c r="J949" s="205">
        <v>3.0760080863785983</v>
      </c>
      <c r="K949" s="202">
        <v>4.8601673574555575E-2</v>
      </c>
      <c r="L949" s="10">
        <f t="shared" si="150"/>
        <v>11.865969680331686</v>
      </c>
      <c r="M949" s="11">
        <f t="shared" si="151"/>
        <v>3.443403853839723E-2</v>
      </c>
    </row>
    <row r="950" spans="1:13" x14ac:dyDescent="0.35">
      <c r="A950" s="9">
        <f t="shared" si="152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148"/>
        <v>332.1</v>
      </c>
      <c r="G950" s="217">
        <f t="shared" si="153"/>
        <v>1.558582644372693E-3</v>
      </c>
      <c r="H950" s="209">
        <f t="shared" si="149"/>
        <v>6.9051445476287787</v>
      </c>
      <c r="I950" s="202">
        <f t="shared" si="154"/>
        <v>1.5191318004783314</v>
      </c>
      <c r="J950" s="205">
        <v>2.9644291511501231</v>
      </c>
      <c r="K950" s="202">
        <v>4.6838699344486097E-2</v>
      </c>
      <c r="L950" s="10">
        <f t="shared" si="150"/>
        <v>11.435544198601718</v>
      </c>
      <c r="M950" s="11">
        <f t="shared" si="151"/>
        <v>3.4434038538397223E-2</v>
      </c>
    </row>
    <row r="951" spans="1:13" x14ac:dyDescent="0.35">
      <c r="A951" s="9">
        <f t="shared" si="152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148"/>
        <v>335.1</v>
      </c>
      <c r="G951" s="217">
        <f t="shared" si="153"/>
        <v>1.5726619817202333E-3</v>
      </c>
      <c r="H951" s="209">
        <f t="shared" si="149"/>
        <v>6.9675216438133205</v>
      </c>
      <c r="I951" s="202">
        <f t="shared" si="154"/>
        <v>1.5328547616389305</v>
      </c>
      <c r="J951" s="205">
        <v>2.9912080956049576</v>
      </c>
      <c r="K951" s="202">
        <v>4.7261813159702772E-2</v>
      </c>
      <c r="L951" s="10">
        <f t="shared" si="150"/>
        <v>11.53884631421691</v>
      </c>
      <c r="M951" s="11">
        <f t="shared" si="151"/>
        <v>3.4434038538397223E-2</v>
      </c>
    </row>
    <row r="952" spans="1:13" x14ac:dyDescent="0.35">
      <c r="A952" s="9">
        <f t="shared" si="152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148"/>
        <v>326.89999999999998</v>
      </c>
      <c r="G952" s="217">
        <f t="shared" si="153"/>
        <v>1.5341784596369567E-3</v>
      </c>
      <c r="H952" s="209">
        <f t="shared" si="149"/>
        <v>6.7970242475755729</v>
      </c>
      <c r="I952" s="202">
        <f t="shared" si="154"/>
        <v>1.4953453344666261</v>
      </c>
      <c r="J952" s="205">
        <v>2.9180123140950776</v>
      </c>
      <c r="K952" s="202">
        <v>4.6105302064777184E-2</v>
      </c>
      <c r="L952" s="10">
        <f t="shared" si="150"/>
        <v>11.256487198202054</v>
      </c>
      <c r="M952" s="11">
        <f t="shared" si="151"/>
        <v>3.443403853839723E-2</v>
      </c>
    </row>
    <row r="953" spans="1:13" x14ac:dyDescent="0.35">
      <c r="A953" s="9">
        <f t="shared" si="152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148"/>
        <v>199</v>
      </c>
      <c r="G953" s="217">
        <f t="shared" si="153"/>
        <v>9.3392937738682894E-4</v>
      </c>
      <c r="H953" s="209">
        <f t="shared" si="149"/>
        <v>4.137680713574607</v>
      </c>
      <c r="I953" s="202">
        <f t="shared" si="154"/>
        <v>0.91028975698641357</v>
      </c>
      <c r="J953" s="205">
        <v>1.7763366488373216</v>
      </c>
      <c r="K953" s="202">
        <v>2.8066549742706212E-2</v>
      </c>
      <c r="L953" s="10">
        <f t="shared" si="150"/>
        <v>6.8523736691410484</v>
      </c>
      <c r="M953" s="11">
        <f t="shared" si="151"/>
        <v>3.443403853839723E-2</v>
      </c>
    </row>
    <row r="954" spans="1:13" x14ac:dyDescent="0.35">
      <c r="A954" s="9">
        <f t="shared" si="152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148"/>
        <v>242.5</v>
      </c>
      <c r="G954" s="217">
        <f t="shared" si="153"/>
        <v>1.138079768926161E-3</v>
      </c>
      <c r="H954" s="209">
        <f t="shared" si="149"/>
        <v>5.0421486082504634</v>
      </c>
      <c r="I954" s="202">
        <f t="shared" si="154"/>
        <v>1.1092726938151019</v>
      </c>
      <c r="J954" s="205">
        <v>2.1646313434324145</v>
      </c>
      <c r="K954" s="202">
        <v>3.4201700063348023E-2</v>
      </c>
      <c r="L954" s="10">
        <f t="shared" si="150"/>
        <v>8.3502543455613267</v>
      </c>
      <c r="M954" s="11">
        <f t="shared" si="151"/>
        <v>3.4434038538397223E-2</v>
      </c>
    </row>
    <row r="955" spans="1:13" x14ac:dyDescent="0.35">
      <c r="A955" s="9">
        <f t="shared" si="152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148"/>
        <v>312.5</v>
      </c>
      <c r="G955" s="217">
        <f t="shared" si="153"/>
        <v>1.4665976403687641E-3</v>
      </c>
      <c r="H955" s="209">
        <f t="shared" si="149"/>
        <v>6.4976141858897725</v>
      </c>
      <c r="I955" s="202">
        <f t="shared" si="154"/>
        <v>1.4294751208957499</v>
      </c>
      <c r="J955" s="205">
        <v>2.7894733807118741</v>
      </c>
      <c r="K955" s="202">
        <v>4.407435575173714E-2</v>
      </c>
      <c r="L955" s="10">
        <f t="shared" si="150"/>
        <v>10.760637043249133</v>
      </c>
      <c r="M955" s="11">
        <f t="shared" si="151"/>
        <v>3.4434038538397223E-2</v>
      </c>
    </row>
    <row r="956" spans="1:13" x14ac:dyDescent="0.35">
      <c r="A956" s="9">
        <f t="shared" si="152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48"/>
        <v>4184.29</v>
      </c>
      <c r="G956" s="217">
        <f t="shared" si="153"/>
        <v>1.9637343489979569E-2</v>
      </c>
      <c r="H956" s="209">
        <f t="shared" si="149"/>
        <v>87.001286598005478</v>
      </c>
      <c r="I956" s="202">
        <f t="shared" si="154"/>
        <v>19.140283051561205</v>
      </c>
      <c r="J956" s="205">
        <v>37.350289830972443</v>
      </c>
      <c r="K956" s="202">
        <v>0.59014363529099578</v>
      </c>
      <c r="L956" s="10">
        <f t="shared" si="150"/>
        <v>144.0820031158301</v>
      </c>
      <c r="M956" s="11">
        <f t="shared" si="151"/>
        <v>3.4434038538397223E-2</v>
      </c>
    </row>
    <row r="957" spans="1:13" x14ac:dyDescent="0.35">
      <c r="A957" s="9">
        <f t="shared" si="152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148"/>
        <v>429.5</v>
      </c>
      <c r="G957" s="217">
        <f t="shared" si="153"/>
        <v>2.0156917969228294E-3</v>
      </c>
      <c r="H957" s="209">
        <f t="shared" si="149"/>
        <v>8.9303209370869023</v>
      </c>
      <c r="I957" s="202">
        <f t="shared" si="154"/>
        <v>1.9646706061591186</v>
      </c>
      <c r="J957" s="205">
        <v>3.8338522144503999</v>
      </c>
      <c r="K957" s="202">
        <v>6.0575794545187529E-2</v>
      </c>
      <c r="L957" s="10">
        <f t="shared" si="150"/>
        <v>14.789419552241608</v>
      </c>
      <c r="M957" s="11">
        <f t="shared" si="151"/>
        <v>3.4434038538397223E-2</v>
      </c>
    </row>
    <row r="958" spans="1:13" x14ac:dyDescent="0.35">
      <c r="A958" s="9">
        <f t="shared" si="152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148"/>
        <v>313</v>
      </c>
      <c r="G958" s="217">
        <f t="shared" si="153"/>
        <v>1.468944196593354E-3</v>
      </c>
      <c r="H958" s="209">
        <f t="shared" si="149"/>
        <v>6.5080103685871951</v>
      </c>
      <c r="I958" s="202">
        <f t="shared" si="154"/>
        <v>1.431762281089183</v>
      </c>
      <c r="J958" s="205">
        <v>2.7939365381210135</v>
      </c>
      <c r="K958" s="202">
        <v>4.4144874720939919E-2</v>
      </c>
      <c r="L958" s="10">
        <f t="shared" si="150"/>
        <v>10.777854062518331</v>
      </c>
      <c r="M958" s="11">
        <f t="shared" si="151"/>
        <v>3.4434038538397223E-2</v>
      </c>
    </row>
    <row r="959" spans="1:13" x14ac:dyDescent="0.35">
      <c r="A959" s="9">
        <f t="shared" si="152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148"/>
        <v>348.9</v>
      </c>
      <c r="G959" s="217">
        <f t="shared" si="153"/>
        <v>1.6374269335189175E-3</v>
      </c>
      <c r="H959" s="209">
        <f t="shared" si="149"/>
        <v>7.2544562862622115</v>
      </c>
      <c r="I959" s="202">
        <f t="shared" si="154"/>
        <v>1.5959803829776866</v>
      </c>
      <c r="J959" s="205">
        <v>3.1143912400971931</v>
      </c>
      <c r="K959" s="202">
        <v>4.9208136709699479E-2</v>
      </c>
      <c r="L959" s="10">
        <f t="shared" si="150"/>
        <v>12.01403604604679</v>
      </c>
      <c r="M959" s="11">
        <f t="shared" si="151"/>
        <v>3.4434038538397223E-2</v>
      </c>
    </row>
    <row r="960" spans="1:13" x14ac:dyDescent="0.35">
      <c r="A960" s="9">
        <f t="shared" si="152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148"/>
        <v>345</v>
      </c>
      <c r="G960" s="217">
        <f t="shared" si="153"/>
        <v>1.6191237949671154E-3</v>
      </c>
      <c r="H960" s="209">
        <f t="shared" si="149"/>
        <v>7.1733660612223078</v>
      </c>
      <c r="I960" s="202">
        <f t="shared" si="154"/>
        <v>1.5781405334689078</v>
      </c>
      <c r="J960" s="205">
        <v>3.0795786123059092</v>
      </c>
      <c r="K960" s="202">
        <v>4.8658088749917797E-2</v>
      </c>
      <c r="L960" s="10">
        <f t="shared" si="150"/>
        <v>11.879743295747042</v>
      </c>
      <c r="M960" s="11">
        <f t="shared" si="151"/>
        <v>3.4434038538397223E-2</v>
      </c>
    </row>
    <row r="961" spans="1:13" x14ac:dyDescent="0.35">
      <c r="A961" s="9">
        <f t="shared" si="152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148"/>
        <v>139.5</v>
      </c>
      <c r="G961" s="217">
        <f t="shared" si="153"/>
        <v>6.5468918666061629E-4</v>
      </c>
      <c r="H961" s="209">
        <f t="shared" si="149"/>
        <v>2.9005349725811942</v>
      </c>
      <c r="I961" s="202">
        <f t="shared" si="154"/>
        <v>0.63811769396786278</v>
      </c>
      <c r="J961" s="205">
        <v>1.2452209171497808</v>
      </c>
      <c r="K961" s="202">
        <v>1.9674792407575459E-2</v>
      </c>
      <c r="L961" s="10">
        <f t="shared" si="150"/>
        <v>4.8035483761064128</v>
      </c>
      <c r="M961" s="11">
        <f t="shared" si="151"/>
        <v>3.4434038538397223E-2</v>
      </c>
    </row>
    <row r="962" spans="1:13" x14ac:dyDescent="0.35">
      <c r="A962" s="9">
        <f t="shared" si="152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 t="shared" ref="F962:F1008" si="155">C962+D962+E962</f>
        <v>70.400000000000006</v>
      </c>
      <c r="G962" s="217">
        <f t="shared" si="153"/>
        <v>3.3039511642227518E-4</v>
      </c>
      <c r="H962" s="209">
        <f t="shared" si="149"/>
        <v>1.4637825237972479</v>
      </c>
      <c r="I962" s="202">
        <f t="shared" si="154"/>
        <v>0.32203215523539452</v>
      </c>
      <c r="J962" s="205">
        <v>0.62841256320677108</v>
      </c>
      <c r="K962" s="202">
        <v>9.9290708637513447E-3</v>
      </c>
      <c r="L962" s="10">
        <f t="shared" si="150"/>
        <v>2.4241563131031647</v>
      </c>
      <c r="M962" s="11">
        <f t="shared" si="151"/>
        <v>3.4434038538397223E-2</v>
      </c>
    </row>
    <row r="963" spans="1:13" x14ac:dyDescent="0.35">
      <c r="A963" s="9">
        <f t="shared" si="152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 t="shared" si="155"/>
        <v>126.1</v>
      </c>
      <c r="G963" s="217">
        <f t="shared" si="153"/>
        <v>5.9180147984160361E-4</v>
      </c>
      <c r="H963" s="209">
        <f t="shared" si="149"/>
        <v>2.6219172762902403</v>
      </c>
      <c r="I963" s="202">
        <f t="shared" si="154"/>
        <v>0.57682180078385292</v>
      </c>
      <c r="J963" s="205">
        <v>1.1256082985848554</v>
      </c>
      <c r="K963" s="202">
        <v>1.7784884032940974E-2</v>
      </c>
      <c r="L963" s="10">
        <f t="shared" si="150"/>
        <v>4.3421322596918897</v>
      </c>
      <c r="M963" s="11">
        <f t="shared" si="151"/>
        <v>3.4434038538397223E-2</v>
      </c>
    </row>
    <row r="964" spans="1:13" x14ac:dyDescent="0.35">
      <c r="A964" s="9">
        <f t="shared" si="152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 t="shared" si="155"/>
        <v>165.8</v>
      </c>
      <c r="G964" s="217">
        <f t="shared" si="153"/>
        <v>7.7811804407405154E-4</v>
      </c>
      <c r="H964" s="209">
        <f t="shared" si="149"/>
        <v>3.4473741824656776</v>
      </c>
      <c r="I964" s="202">
        <f t="shared" si="154"/>
        <v>0.75842232014244904</v>
      </c>
      <c r="J964" s="205">
        <v>1.4799829968704921</v>
      </c>
      <c r="K964" s="202">
        <v>2.3384090187641659E-2</v>
      </c>
      <c r="L964" s="10">
        <f t="shared" si="150"/>
        <v>5.70916358966626</v>
      </c>
      <c r="M964" s="11">
        <f t="shared" si="151"/>
        <v>3.4434038538397223E-2</v>
      </c>
    </row>
    <row r="965" spans="1:13" x14ac:dyDescent="0.35">
      <c r="A965" s="9">
        <f t="shared" si="152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si="155"/>
        <v>100.4</v>
      </c>
      <c r="G965" s="217">
        <f t="shared" si="153"/>
        <v>4.7118848989767656E-4</v>
      </c>
      <c r="H965" s="209">
        <f t="shared" si="149"/>
        <v>2.0875534856426659</v>
      </c>
      <c r="I965" s="202">
        <f t="shared" si="154"/>
        <v>0.45926176684138648</v>
      </c>
      <c r="J965" s="205">
        <v>0.89620200775511105</v>
      </c>
      <c r="K965" s="202">
        <v>1.4160209015918109E-2</v>
      </c>
      <c r="L965" s="10">
        <f t="shared" si="150"/>
        <v>3.4571774692550816</v>
      </c>
      <c r="M965" s="11">
        <f t="shared" si="151"/>
        <v>3.4434038538397223E-2</v>
      </c>
    </row>
    <row r="966" spans="1:13" x14ac:dyDescent="0.35">
      <c r="A966" s="9">
        <f t="shared" si="152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155"/>
        <v>102.7</v>
      </c>
      <c r="G966" s="217">
        <f t="shared" si="153"/>
        <v>4.8198264853079064E-4</v>
      </c>
      <c r="H966" s="209">
        <f t="shared" si="149"/>
        <v>2.1353759260508145</v>
      </c>
      <c r="I966" s="202">
        <f t="shared" si="154"/>
        <v>0.4697827037311792</v>
      </c>
      <c r="J966" s="205">
        <v>0.91673253183715042</v>
      </c>
      <c r="K966" s="202">
        <v>1.4484596274250893E-2</v>
      </c>
      <c r="L966" s="10">
        <f t="shared" si="150"/>
        <v>3.5363757578933948</v>
      </c>
      <c r="M966" s="11">
        <f t="shared" si="151"/>
        <v>3.4434038538397223E-2</v>
      </c>
    </row>
    <row r="967" spans="1:13" x14ac:dyDescent="0.35">
      <c r="A967" s="9">
        <f t="shared" si="152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155"/>
        <v>84.9</v>
      </c>
      <c r="G967" s="217">
        <f t="shared" si="153"/>
        <v>3.9844524693538586E-4</v>
      </c>
      <c r="H967" s="209">
        <f t="shared" si="149"/>
        <v>1.7652718220225334</v>
      </c>
      <c r="I967" s="202">
        <f t="shared" si="154"/>
        <v>0.38835980084495736</v>
      </c>
      <c r="J967" s="205">
        <v>0.75784412807180213</v>
      </c>
      <c r="K967" s="202">
        <v>1.1974120970631948E-2</v>
      </c>
      <c r="L967" s="10">
        <f t="shared" si="150"/>
        <v>2.9234498719099249</v>
      </c>
      <c r="M967" s="11">
        <f t="shared" si="151"/>
        <v>3.443403853839723E-2</v>
      </c>
    </row>
    <row r="968" spans="1:13" x14ac:dyDescent="0.35">
      <c r="A968" s="9">
        <f t="shared" si="152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155"/>
        <v>97.9</v>
      </c>
      <c r="G968" s="217">
        <f t="shared" si="153"/>
        <v>4.5945570877472646E-4</v>
      </c>
      <c r="H968" s="209">
        <f t="shared" si="149"/>
        <v>2.035572572155548</v>
      </c>
      <c r="I968" s="202">
        <f t="shared" si="154"/>
        <v>0.44782596587422058</v>
      </c>
      <c r="J968" s="205">
        <v>0.87388622070941602</v>
      </c>
      <c r="K968" s="202">
        <v>1.3807614169904212E-2</v>
      </c>
      <c r="L968" s="10">
        <f t="shared" si="150"/>
        <v>3.3710923729090885</v>
      </c>
      <c r="M968" s="11">
        <f t="shared" si="151"/>
        <v>3.4434038538397223E-2</v>
      </c>
    </row>
    <row r="969" spans="1:13" x14ac:dyDescent="0.35">
      <c r="A969" s="9">
        <f t="shared" si="152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155"/>
        <v>65.099999999999994</v>
      </c>
      <c r="G969" s="217">
        <f t="shared" si="153"/>
        <v>3.0552162044162088E-4</v>
      </c>
      <c r="H969" s="209">
        <f t="shared" si="149"/>
        <v>1.3535829872045571</v>
      </c>
      <c r="I969" s="202">
        <f t="shared" si="154"/>
        <v>0.29778825718500257</v>
      </c>
      <c r="J969" s="205">
        <v>0.58110309466989762</v>
      </c>
      <c r="K969" s="202">
        <v>9.1815697902018802E-3</v>
      </c>
      <c r="L969" s="10">
        <f t="shared" si="150"/>
        <v>2.2416559088496593</v>
      </c>
      <c r="M969" s="11">
        <f t="shared" si="151"/>
        <v>3.443403853839723E-2</v>
      </c>
    </row>
    <row r="970" spans="1:13" x14ac:dyDescent="0.35">
      <c r="A970" s="9">
        <f t="shared" si="152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155"/>
        <v>185</v>
      </c>
      <c r="G970" s="217">
        <f t="shared" si="153"/>
        <v>8.6822580309830837E-4</v>
      </c>
      <c r="H970" s="209">
        <f t="shared" ref="H970:H1032" si="156">G970*$N$2</f>
        <v>3.846587598046745</v>
      </c>
      <c r="I970" s="202">
        <f t="shared" si="154"/>
        <v>0.84624927157028396</v>
      </c>
      <c r="J970" s="205">
        <v>1.6513682413814295</v>
      </c>
      <c r="K970" s="202">
        <v>2.6092018605028387E-2</v>
      </c>
      <c r="L970" s="10">
        <f t="shared" ref="L970:L1032" si="157">H970+I970+J970+K970</f>
        <v>6.370297129603486</v>
      </c>
      <c r="M970" s="11">
        <f t="shared" ref="M970:M1032" si="158">L970/F970</f>
        <v>3.4434038538397223E-2</v>
      </c>
    </row>
    <row r="971" spans="1:13" x14ac:dyDescent="0.35">
      <c r="A971" s="9">
        <f t="shared" si="152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155"/>
        <v>527.4</v>
      </c>
      <c r="G971" s="217">
        <f t="shared" si="153"/>
        <v>2.4751475056975555E-3</v>
      </c>
      <c r="H971" s="209">
        <f t="shared" si="156"/>
        <v>10.965893509242449</v>
      </c>
      <c r="I971" s="202">
        <f t="shared" si="154"/>
        <v>2.4124965720333389</v>
      </c>
      <c r="J971" s="205">
        <v>4.7077384351598157</v>
      </c>
      <c r="K971" s="202">
        <v>7.4383408715091734E-2</v>
      </c>
      <c r="L971" s="10">
        <f t="shared" si="157"/>
        <v>18.160511925150697</v>
      </c>
      <c r="M971" s="11">
        <f t="shared" si="158"/>
        <v>3.443403853839723E-2</v>
      </c>
    </row>
    <row r="972" spans="1:13" x14ac:dyDescent="0.35">
      <c r="A972" s="9">
        <f t="shared" ref="A972:A1035" si="159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155"/>
        <v>520.9</v>
      </c>
      <c r="G972" s="217">
        <f t="shared" ref="G972:G1035" si="160">1/213078.21*F972</f>
        <v>2.4446422747778852E-3</v>
      </c>
      <c r="H972" s="209">
        <f t="shared" si="156"/>
        <v>10.830743134175941</v>
      </c>
      <c r="I972" s="202">
        <f t="shared" si="154"/>
        <v>2.3827634895187071</v>
      </c>
      <c r="J972" s="205">
        <v>4.6497173888410082</v>
      </c>
      <c r="K972" s="202">
        <v>7.3466662115455605E-2</v>
      </c>
      <c r="L972" s="10">
        <f t="shared" si="157"/>
        <v>17.936690674651111</v>
      </c>
      <c r="M972" s="11">
        <f t="shared" si="158"/>
        <v>3.4434038538397216E-2</v>
      </c>
    </row>
    <row r="973" spans="1:13" x14ac:dyDescent="0.35">
      <c r="A973" s="9">
        <f t="shared" si="159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155"/>
        <v>308.3</v>
      </c>
      <c r="G973" s="217">
        <f t="shared" si="160"/>
        <v>1.4468865680822079E-3</v>
      </c>
      <c r="H973" s="209">
        <f t="shared" si="156"/>
        <v>6.4102862512314136</v>
      </c>
      <c r="I973" s="202">
        <f t="shared" si="154"/>
        <v>1.410262975270911</v>
      </c>
      <c r="J973" s="205">
        <v>2.7519828584751069</v>
      </c>
      <c r="K973" s="202">
        <v>4.3481996410433793E-2</v>
      </c>
      <c r="L973" s="10">
        <f t="shared" si="157"/>
        <v>10.616014081387865</v>
      </c>
      <c r="M973" s="11">
        <f t="shared" si="158"/>
        <v>3.4434038538397223E-2</v>
      </c>
    </row>
    <row r="974" spans="1:13" x14ac:dyDescent="0.35">
      <c r="A974" s="9">
        <f t="shared" si="159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155"/>
        <v>524.94000000000005</v>
      </c>
      <c r="G974" s="217">
        <f t="shared" si="160"/>
        <v>2.463602449072573E-3</v>
      </c>
      <c r="H974" s="209">
        <f t="shared" si="156"/>
        <v>10.914744290371127</v>
      </c>
      <c r="I974" s="202">
        <f t="shared" si="154"/>
        <v>2.4012437438816479</v>
      </c>
      <c r="J974" s="205">
        <v>4.6857797007068527</v>
      </c>
      <c r="K974" s="202">
        <v>7.4036455386614075E-2</v>
      </c>
      <c r="L974" s="10">
        <f t="shared" si="157"/>
        <v>18.075804190346243</v>
      </c>
      <c r="M974" s="11">
        <f t="shared" si="158"/>
        <v>3.443403853839723E-2</v>
      </c>
    </row>
    <row r="975" spans="1:13" x14ac:dyDescent="0.35">
      <c r="A975" s="9">
        <f t="shared" si="159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155"/>
        <v>522.54999999999995</v>
      </c>
      <c r="G975" s="217">
        <f t="shared" si="160"/>
        <v>2.4523859103190325E-3</v>
      </c>
      <c r="H975" s="209">
        <f t="shared" si="156"/>
        <v>10.86505053707744</v>
      </c>
      <c r="I975" s="202">
        <f t="shared" si="154"/>
        <v>2.3903111181570371</v>
      </c>
      <c r="J975" s="205">
        <v>4.6644458082911671</v>
      </c>
      <c r="K975" s="202">
        <v>7.3699374713824775E-2</v>
      </c>
      <c r="L975" s="10">
        <f t="shared" si="157"/>
        <v>17.993506838239469</v>
      </c>
      <c r="M975" s="11">
        <f t="shared" si="158"/>
        <v>3.4434038538397223E-2</v>
      </c>
    </row>
    <row r="976" spans="1:13" x14ac:dyDescent="0.35">
      <c r="A976" s="9">
        <f t="shared" si="159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155"/>
        <v>315.77999999999997</v>
      </c>
      <c r="G976" s="217">
        <f t="shared" si="160"/>
        <v>1.4819910492020745E-3</v>
      </c>
      <c r="H976" s="209">
        <f t="shared" si="156"/>
        <v>6.5658131443848706</v>
      </c>
      <c r="I976" s="202">
        <f t="shared" si="154"/>
        <v>1.4444788917646716</v>
      </c>
      <c r="J976" s="205">
        <v>2.8187516933158259</v>
      </c>
      <c r="K976" s="202">
        <v>4.4536960189707368E-2</v>
      </c>
      <c r="L976" s="10">
        <f t="shared" si="157"/>
        <v>10.873580689655077</v>
      </c>
      <c r="M976" s="11">
        <f t="shared" si="158"/>
        <v>3.443403853839723E-2</v>
      </c>
    </row>
    <row r="977" spans="1:13" x14ac:dyDescent="0.35">
      <c r="A977" s="9">
        <f t="shared" si="159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155"/>
        <v>538.4</v>
      </c>
      <c r="G977" s="217">
        <f t="shared" si="160"/>
        <v>2.5267717426385363E-3</v>
      </c>
      <c r="H977" s="209">
        <f t="shared" si="156"/>
        <v>11.194609528585771</v>
      </c>
      <c r="I977" s="202">
        <f t="shared" si="154"/>
        <v>2.4628140962888696</v>
      </c>
      <c r="J977" s="205">
        <v>4.8059278981608742</v>
      </c>
      <c r="K977" s="202">
        <v>7.5934826037552874E-2</v>
      </c>
      <c r="L977" s="10">
        <f t="shared" si="157"/>
        <v>18.539286349073066</v>
      </c>
      <c r="M977" s="11">
        <f t="shared" si="158"/>
        <v>3.443403853839723E-2</v>
      </c>
    </row>
    <row r="978" spans="1:13" x14ac:dyDescent="0.35">
      <c r="A978" s="9">
        <f t="shared" si="159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155"/>
        <v>509.66</v>
      </c>
      <c r="G978" s="217">
        <f t="shared" si="160"/>
        <v>2.391891690849102E-3</v>
      </c>
      <c r="H978" s="209">
        <f t="shared" si="156"/>
        <v>10.597036947137861</v>
      </c>
      <c r="I978" s="202">
        <f t="shared" si="154"/>
        <v>2.3313481283703292</v>
      </c>
      <c r="J978" s="205">
        <v>4.5493856102835641</v>
      </c>
      <c r="K978" s="202">
        <v>7.1881395687777128E-2</v>
      </c>
      <c r="L978" s="10">
        <f t="shared" si="157"/>
        <v>17.549652081479532</v>
      </c>
      <c r="M978" s="11">
        <f t="shared" si="158"/>
        <v>3.443403853839723E-2</v>
      </c>
    </row>
    <row r="979" spans="1:13" x14ac:dyDescent="0.35">
      <c r="A979" s="9">
        <f t="shared" si="159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155"/>
        <v>508.2</v>
      </c>
      <c r="G979" s="217">
        <f t="shared" si="160"/>
        <v>2.385039746673299E-3</v>
      </c>
      <c r="H979" s="209">
        <f t="shared" si="156"/>
        <v>10.566680093661383</v>
      </c>
      <c r="I979" s="202">
        <f t="shared" ref="I979:I1031" si="161">H979*0.22</f>
        <v>2.324669620605504</v>
      </c>
      <c r="J979" s="205">
        <v>4.5363531906488781</v>
      </c>
      <c r="K979" s="202">
        <v>7.1675480297704999E-2</v>
      </c>
      <c r="L979" s="10">
        <f t="shared" si="157"/>
        <v>17.499378385213472</v>
      </c>
      <c r="M979" s="11">
        <f t="shared" si="158"/>
        <v>3.443403853839723E-2</v>
      </c>
    </row>
    <row r="980" spans="1:13" x14ac:dyDescent="0.35">
      <c r="A980" s="9">
        <f t="shared" si="159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155"/>
        <v>362.92</v>
      </c>
      <c r="G980" s="217">
        <f t="shared" si="160"/>
        <v>1.7032243700564221E-3</v>
      </c>
      <c r="H980" s="209">
        <f t="shared" si="156"/>
        <v>7.5459652490979714</v>
      </c>
      <c r="I980" s="202">
        <f t="shared" si="161"/>
        <v>1.6601123548015537</v>
      </c>
      <c r="J980" s="205">
        <v>3.2395381738494509</v>
      </c>
      <c r="K980" s="202">
        <v>5.118548860614542E-2</v>
      </c>
      <c r="L980" s="10">
        <f t="shared" si="157"/>
        <v>12.496801266355122</v>
      </c>
      <c r="M980" s="11">
        <f t="shared" si="158"/>
        <v>3.443403853839723E-2</v>
      </c>
    </row>
    <row r="981" spans="1:13" x14ac:dyDescent="0.35">
      <c r="A981" s="9">
        <f t="shared" si="159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155"/>
        <v>507.8</v>
      </c>
      <c r="G981" s="217">
        <f t="shared" si="160"/>
        <v>2.383162501693627E-3</v>
      </c>
      <c r="H981" s="209">
        <f t="shared" si="156"/>
        <v>10.558363147503444</v>
      </c>
      <c r="I981" s="202">
        <f t="shared" si="161"/>
        <v>2.3228398924507578</v>
      </c>
      <c r="J981" s="205">
        <v>4.5327826647215677</v>
      </c>
      <c r="K981" s="202">
        <v>7.1619065122342784E-2</v>
      </c>
      <c r="L981" s="10">
        <f t="shared" si="157"/>
        <v>17.485604769798108</v>
      </c>
      <c r="M981" s="11">
        <f t="shared" si="158"/>
        <v>3.4434038538397216E-2</v>
      </c>
    </row>
    <row r="982" spans="1:13" x14ac:dyDescent="0.35">
      <c r="A982" s="9">
        <f t="shared" si="159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155"/>
        <v>511.64</v>
      </c>
      <c r="G982" s="217">
        <f t="shared" si="160"/>
        <v>2.401184053498478E-3</v>
      </c>
      <c r="H982" s="209">
        <f t="shared" si="156"/>
        <v>10.638205830619656</v>
      </c>
      <c r="I982" s="202">
        <f t="shared" si="161"/>
        <v>2.3404052827363242</v>
      </c>
      <c r="J982" s="205">
        <v>4.5670597136237552</v>
      </c>
      <c r="K982" s="202">
        <v>7.216065080582014E-2</v>
      </c>
      <c r="L982" s="10">
        <f t="shared" si="157"/>
        <v>17.617831477785554</v>
      </c>
      <c r="M982" s="11">
        <f t="shared" si="158"/>
        <v>3.4434038538397223E-2</v>
      </c>
    </row>
    <row r="983" spans="1:13" x14ac:dyDescent="0.35">
      <c r="A983" s="9">
        <f t="shared" si="159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155"/>
        <v>317.8</v>
      </c>
      <c r="G983" s="217">
        <f t="shared" si="160"/>
        <v>1.4914711363494184E-3</v>
      </c>
      <c r="H983" s="209">
        <f t="shared" si="156"/>
        <v>6.6078137224824625</v>
      </c>
      <c r="I983" s="202">
        <f t="shared" si="161"/>
        <v>1.4537190189461417</v>
      </c>
      <c r="J983" s="205">
        <v>2.8367828492487477</v>
      </c>
      <c r="K983" s="202">
        <v>4.4821856825286603E-2</v>
      </c>
      <c r="L983" s="10">
        <f t="shared" si="157"/>
        <v>10.943137447502638</v>
      </c>
      <c r="M983" s="11">
        <f t="shared" si="158"/>
        <v>3.4434038538397223E-2</v>
      </c>
    </row>
    <row r="984" spans="1:13" x14ac:dyDescent="0.35">
      <c r="A984" s="9">
        <f t="shared" si="159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155"/>
        <v>514.9</v>
      </c>
      <c r="G984" s="217">
        <f t="shared" si="160"/>
        <v>2.4164836000828051E-3</v>
      </c>
      <c r="H984" s="209">
        <f t="shared" si="156"/>
        <v>10.70598894180686</v>
      </c>
      <c r="I984" s="202">
        <f t="shared" si="161"/>
        <v>2.3553175671975093</v>
      </c>
      <c r="J984" s="205">
        <v>4.5961594999313409</v>
      </c>
      <c r="K984" s="202">
        <v>7.2620434485022242E-2</v>
      </c>
      <c r="L984" s="10">
        <f t="shared" si="157"/>
        <v>17.730086443420731</v>
      </c>
      <c r="M984" s="11">
        <f t="shared" si="158"/>
        <v>3.443403853839723E-2</v>
      </c>
    </row>
    <row r="985" spans="1:13" x14ac:dyDescent="0.35">
      <c r="A985" s="9">
        <f t="shared" si="159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155"/>
        <v>513.5</v>
      </c>
      <c r="G985" s="217">
        <f t="shared" si="160"/>
        <v>2.409913242653953E-3</v>
      </c>
      <c r="H985" s="209">
        <f t="shared" si="156"/>
        <v>10.676879630254072</v>
      </c>
      <c r="I985" s="202">
        <f t="shared" si="161"/>
        <v>2.348913518655896</v>
      </c>
      <c r="J985" s="205">
        <v>4.5836626591857517</v>
      </c>
      <c r="K985" s="202">
        <v>7.2422981371254469E-2</v>
      </c>
      <c r="L985" s="10">
        <f t="shared" si="157"/>
        <v>17.681878789466975</v>
      </c>
      <c r="M985" s="11">
        <f t="shared" si="158"/>
        <v>3.4434038538397223E-2</v>
      </c>
    </row>
    <row r="986" spans="1:13" x14ac:dyDescent="0.35">
      <c r="A986" s="9">
        <f t="shared" si="159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155"/>
        <v>314.7</v>
      </c>
      <c r="G986" s="217">
        <f t="shared" si="160"/>
        <v>1.4769224877569601E-3</v>
      </c>
      <c r="H986" s="209">
        <f t="shared" si="156"/>
        <v>6.5433573897584356</v>
      </c>
      <c r="I986" s="202">
        <f t="shared" si="161"/>
        <v>1.4395386257468559</v>
      </c>
      <c r="J986" s="205">
        <v>2.8091112733120855</v>
      </c>
      <c r="K986" s="202">
        <v>4.4384639216229371E-2</v>
      </c>
      <c r="L986" s="10">
        <f t="shared" si="157"/>
        <v>10.836391928033606</v>
      </c>
      <c r="M986" s="11">
        <f t="shared" si="158"/>
        <v>3.4434038538397223E-2</v>
      </c>
    </row>
    <row r="987" spans="1:13" x14ac:dyDescent="0.35">
      <c r="A987" s="9">
        <f t="shared" si="159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155"/>
        <v>368.4</v>
      </c>
      <c r="G987" s="217">
        <f t="shared" si="160"/>
        <v>1.7289426262779284E-3</v>
      </c>
      <c r="H987" s="209">
        <f t="shared" si="156"/>
        <v>7.6599074114617336</v>
      </c>
      <c r="I987" s="202">
        <f t="shared" si="161"/>
        <v>1.6851796305215814</v>
      </c>
      <c r="J987" s="205">
        <v>3.288454379053614</v>
      </c>
      <c r="K987" s="202">
        <v>5.1958376508607879E-2</v>
      </c>
      <c r="L987" s="10">
        <f t="shared" si="157"/>
        <v>12.685499797545539</v>
      </c>
      <c r="M987" s="11">
        <f t="shared" si="158"/>
        <v>3.443403853839723E-2</v>
      </c>
    </row>
    <row r="988" spans="1:13" x14ac:dyDescent="0.35">
      <c r="A988" s="9">
        <f t="shared" si="159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155"/>
        <v>506.3</v>
      </c>
      <c r="G988" s="217">
        <f t="shared" si="160"/>
        <v>2.3761228330198567E-3</v>
      </c>
      <c r="H988" s="209">
        <f t="shared" si="156"/>
        <v>10.527174599411172</v>
      </c>
      <c r="I988" s="202">
        <f t="shared" si="161"/>
        <v>2.3159784118704576</v>
      </c>
      <c r="J988" s="205">
        <v>4.5193931924941504</v>
      </c>
      <c r="K988" s="202">
        <v>7.1407508214734447E-2</v>
      </c>
      <c r="L988" s="10">
        <f t="shared" si="157"/>
        <v>17.433953711990512</v>
      </c>
      <c r="M988" s="11">
        <f t="shared" si="158"/>
        <v>3.4434038538397216E-2</v>
      </c>
    </row>
    <row r="989" spans="1:13" x14ac:dyDescent="0.35">
      <c r="A989" s="9">
        <f t="shared" si="159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155"/>
        <v>312.3</v>
      </c>
      <c r="G989" s="217">
        <f t="shared" si="160"/>
        <v>1.4656590178789282E-3</v>
      </c>
      <c r="H989" s="209">
        <f t="shared" si="156"/>
        <v>6.4934557128108032</v>
      </c>
      <c r="I989" s="202">
        <f t="shared" si="161"/>
        <v>1.4285602568183766</v>
      </c>
      <c r="J989" s="205">
        <v>2.7876881177482189</v>
      </c>
      <c r="K989" s="202">
        <v>4.4046148164056033E-2</v>
      </c>
      <c r="L989" s="10">
        <f t="shared" si="157"/>
        <v>10.753750235541455</v>
      </c>
      <c r="M989" s="11">
        <f t="shared" si="158"/>
        <v>3.443403853839723E-2</v>
      </c>
    </row>
    <row r="990" spans="1:13" x14ac:dyDescent="0.35">
      <c r="A990" s="9">
        <f t="shared" si="159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155"/>
        <v>774.9</v>
      </c>
      <c r="G990" s="217">
        <f t="shared" si="160"/>
        <v>3.636692836869617E-3</v>
      </c>
      <c r="H990" s="209">
        <f t="shared" si="156"/>
        <v>16.112003944467151</v>
      </c>
      <c r="I990" s="202">
        <f t="shared" si="161"/>
        <v>3.5446408677827734</v>
      </c>
      <c r="J990" s="205">
        <v>6.91700135268362</v>
      </c>
      <c r="K990" s="202">
        <v>0.10929029847046755</v>
      </c>
      <c r="L990" s="10">
        <f t="shared" si="157"/>
        <v>26.682936463404012</v>
      </c>
      <c r="M990" s="11">
        <f t="shared" si="158"/>
        <v>3.443403853839723E-2</v>
      </c>
    </row>
    <row r="991" spans="1:13" x14ac:dyDescent="0.35">
      <c r="A991" s="9">
        <f t="shared" si="159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155"/>
        <v>776.8</v>
      </c>
      <c r="G991" s="217">
        <f t="shared" si="160"/>
        <v>3.6456097505230588E-3</v>
      </c>
      <c r="H991" s="209">
        <f t="shared" si="156"/>
        <v>16.151509438717358</v>
      </c>
      <c r="I991" s="202">
        <f t="shared" si="161"/>
        <v>3.5533320765178189</v>
      </c>
      <c r="J991" s="205">
        <v>6.9339613508383486</v>
      </c>
      <c r="K991" s="202">
        <v>0.10955827055343811</v>
      </c>
      <c r="L991" s="10">
        <f t="shared" si="157"/>
        <v>26.748361136626965</v>
      </c>
      <c r="M991" s="11">
        <f t="shared" si="158"/>
        <v>3.443403853839723E-2</v>
      </c>
    </row>
    <row r="992" spans="1:13" x14ac:dyDescent="0.35">
      <c r="A992" s="9">
        <f t="shared" si="159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155"/>
        <v>312.8</v>
      </c>
      <c r="G992" s="217">
        <f t="shared" si="160"/>
        <v>1.4680055741035181E-3</v>
      </c>
      <c r="H992" s="209">
        <f t="shared" si="156"/>
        <v>6.5038518955082258</v>
      </c>
      <c r="I992" s="202">
        <f t="shared" si="161"/>
        <v>1.4308474170118097</v>
      </c>
      <c r="J992" s="205">
        <v>2.7921512751573578</v>
      </c>
      <c r="K992" s="202">
        <v>4.4116667133258805E-2</v>
      </c>
      <c r="L992" s="10">
        <f t="shared" si="157"/>
        <v>10.770967254810653</v>
      </c>
      <c r="M992" s="11">
        <f t="shared" si="158"/>
        <v>3.443403853839723E-2</v>
      </c>
    </row>
    <row r="993" spans="1:13" x14ac:dyDescent="0.35">
      <c r="A993" s="9">
        <f t="shared" si="159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155"/>
        <v>317.2</v>
      </c>
      <c r="G993" s="217">
        <f t="shared" si="160"/>
        <v>1.4886552688799103E-3</v>
      </c>
      <c r="H993" s="209">
        <f t="shared" si="156"/>
        <v>6.5953383032455539</v>
      </c>
      <c r="I993" s="202">
        <f t="shared" si="161"/>
        <v>1.4509744267140219</v>
      </c>
      <c r="J993" s="205">
        <v>2.8314270603577807</v>
      </c>
      <c r="K993" s="202">
        <v>4.4737234062243267E-2</v>
      </c>
      <c r="L993" s="10">
        <f t="shared" si="157"/>
        <v>10.922477024379599</v>
      </c>
      <c r="M993" s="11">
        <f t="shared" si="158"/>
        <v>3.4434038538397223E-2</v>
      </c>
    </row>
    <row r="994" spans="1:13" x14ac:dyDescent="0.35">
      <c r="A994" s="9">
        <f t="shared" si="159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155"/>
        <v>329.5</v>
      </c>
      <c r="G994" s="217">
        <f t="shared" si="160"/>
        <v>1.5463805520048249E-3</v>
      </c>
      <c r="H994" s="209">
        <f t="shared" si="156"/>
        <v>6.8510843976021754</v>
      </c>
      <c r="I994" s="202">
        <f t="shared" si="161"/>
        <v>1.5072385674724786</v>
      </c>
      <c r="J994" s="205">
        <v>2.9412207326226003</v>
      </c>
      <c r="K994" s="202">
        <v>4.6472000704631644E-2</v>
      </c>
      <c r="L994" s="10">
        <f t="shared" si="157"/>
        <v>11.346015698401887</v>
      </c>
      <c r="M994" s="11">
        <f t="shared" si="158"/>
        <v>3.443403853839723E-2</v>
      </c>
    </row>
    <row r="995" spans="1:13" x14ac:dyDescent="0.35">
      <c r="A995" s="9">
        <f t="shared" si="159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155"/>
        <v>314.2</v>
      </c>
      <c r="G995" s="217">
        <f t="shared" si="160"/>
        <v>1.47457593153237E-3</v>
      </c>
      <c r="H995" s="209">
        <f t="shared" si="156"/>
        <v>6.5329612070610112</v>
      </c>
      <c r="I995" s="202">
        <f t="shared" si="161"/>
        <v>1.4372514655534225</v>
      </c>
      <c r="J995" s="205">
        <v>2.8046481159029466</v>
      </c>
      <c r="K995" s="202">
        <v>4.4314120247026585E-2</v>
      </c>
      <c r="L995" s="10">
        <f t="shared" si="157"/>
        <v>10.819174908764406</v>
      </c>
      <c r="M995" s="11">
        <f t="shared" si="158"/>
        <v>3.4434038538397223E-2</v>
      </c>
    </row>
    <row r="996" spans="1:13" x14ac:dyDescent="0.35">
      <c r="A996" s="9">
        <f t="shared" si="159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155"/>
        <v>317.7</v>
      </c>
      <c r="G996" s="217">
        <f t="shared" si="160"/>
        <v>1.4910018251045002E-3</v>
      </c>
      <c r="H996" s="209">
        <f t="shared" si="156"/>
        <v>6.6057344859429774</v>
      </c>
      <c r="I996" s="202">
        <f t="shared" si="161"/>
        <v>1.453261586907455</v>
      </c>
      <c r="J996" s="205">
        <v>2.8358902177669201</v>
      </c>
      <c r="K996" s="202">
        <v>4.4807753031446046E-2</v>
      </c>
      <c r="L996" s="10">
        <f t="shared" si="157"/>
        <v>10.939694043648798</v>
      </c>
      <c r="M996" s="11">
        <f t="shared" si="158"/>
        <v>3.4434038538397223E-2</v>
      </c>
    </row>
    <row r="997" spans="1:13" x14ac:dyDescent="0.35">
      <c r="A997" s="9">
        <f t="shared" si="159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155"/>
        <v>197.7</v>
      </c>
      <c r="G997" s="217">
        <f t="shared" si="160"/>
        <v>9.2782833120289487E-4</v>
      </c>
      <c r="H997" s="209">
        <f t="shared" si="156"/>
        <v>4.1106506385613049</v>
      </c>
      <c r="I997" s="202">
        <f t="shared" si="161"/>
        <v>0.90434314048348707</v>
      </c>
      <c r="J997" s="205">
        <v>1.7647324395735602</v>
      </c>
      <c r="K997" s="202">
        <v>2.7883200422778982E-2</v>
      </c>
      <c r="L997" s="10">
        <f t="shared" si="157"/>
        <v>6.8076094190411309</v>
      </c>
      <c r="M997" s="11">
        <f t="shared" si="158"/>
        <v>3.4434038538397223E-2</v>
      </c>
    </row>
    <row r="998" spans="1:13" x14ac:dyDescent="0.35">
      <c r="A998" s="9">
        <f t="shared" si="159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155"/>
        <v>208</v>
      </c>
      <c r="G998" s="217">
        <f t="shared" si="160"/>
        <v>9.7616738942944942E-4</v>
      </c>
      <c r="H998" s="209">
        <f t="shared" si="156"/>
        <v>4.3248120021282324</v>
      </c>
      <c r="I998" s="202">
        <f t="shared" si="161"/>
        <v>0.95145864046821116</v>
      </c>
      <c r="J998" s="205">
        <v>1.8566734822018236</v>
      </c>
      <c r="K998" s="202">
        <v>2.933589118835624E-2</v>
      </c>
      <c r="L998" s="10">
        <f t="shared" si="157"/>
        <v>7.1622800159866244</v>
      </c>
      <c r="M998" s="11">
        <f t="shared" si="158"/>
        <v>3.443403853839723E-2</v>
      </c>
    </row>
    <row r="999" spans="1:13" x14ac:dyDescent="0.35">
      <c r="A999" s="9">
        <f t="shared" si="159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155"/>
        <v>160.5</v>
      </c>
      <c r="G999" s="217">
        <f t="shared" si="160"/>
        <v>7.5324454809339719E-4</v>
      </c>
      <c r="H999" s="209">
        <f t="shared" si="156"/>
        <v>3.3371746458729867</v>
      </c>
      <c r="I999" s="202">
        <f t="shared" si="161"/>
        <v>0.73417842209205708</v>
      </c>
      <c r="J999" s="205">
        <v>1.4326735283336185</v>
      </c>
      <c r="K999" s="202">
        <v>2.2636589114092193E-2</v>
      </c>
      <c r="L999" s="10">
        <f t="shared" si="157"/>
        <v>5.5266631854127537</v>
      </c>
      <c r="M999" s="11">
        <f t="shared" si="158"/>
        <v>3.4434038538397216E-2</v>
      </c>
    </row>
    <row r="1000" spans="1:13" x14ac:dyDescent="0.35">
      <c r="A1000" s="9">
        <f t="shared" si="159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155"/>
        <v>167.7</v>
      </c>
      <c r="G1000" s="217">
        <f t="shared" si="160"/>
        <v>7.8703495772749349E-4</v>
      </c>
      <c r="H1000" s="209">
        <f t="shared" si="156"/>
        <v>3.4868796767158869</v>
      </c>
      <c r="I1000" s="202">
        <f t="shared" si="161"/>
        <v>0.76711352887749518</v>
      </c>
      <c r="J1000" s="205">
        <v>1.4969429950252202</v>
      </c>
      <c r="K1000" s="202">
        <v>2.3652062270612218E-2</v>
      </c>
      <c r="L1000" s="10">
        <f t="shared" si="157"/>
        <v>5.774588262889214</v>
      </c>
      <c r="M1000" s="11">
        <f t="shared" si="158"/>
        <v>3.4434038538397223E-2</v>
      </c>
    </row>
    <row r="1001" spans="1:13" x14ac:dyDescent="0.35">
      <c r="A1001" s="9">
        <f t="shared" si="159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155"/>
        <v>221.9</v>
      </c>
      <c r="G1001" s="217">
        <f t="shared" si="160"/>
        <v>1.0414016524730521E-3</v>
      </c>
      <c r="H1001" s="209">
        <f t="shared" si="156"/>
        <v>4.6138258811166093</v>
      </c>
      <c r="I1001" s="202">
        <f t="shared" si="161"/>
        <v>1.0150416938456541</v>
      </c>
      <c r="J1001" s="205">
        <v>1.9807492581758877</v>
      </c>
      <c r="K1001" s="202">
        <v>3.1296318532193508E-2</v>
      </c>
      <c r="L1001" s="10">
        <f t="shared" si="157"/>
        <v>7.640913151670345</v>
      </c>
      <c r="M1001" s="11">
        <f t="shared" si="158"/>
        <v>3.443403853839723E-2</v>
      </c>
    </row>
    <row r="1002" spans="1:13" x14ac:dyDescent="0.35">
      <c r="A1002" s="9">
        <f t="shared" si="159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155"/>
        <v>534.29999999999995</v>
      </c>
      <c r="G1002" s="217">
        <f t="shared" si="160"/>
        <v>2.507529981596898E-3</v>
      </c>
      <c r="H1002" s="209">
        <f t="shared" si="156"/>
        <v>11.109360830466896</v>
      </c>
      <c r="I1002" s="202">
        <f t="shared" si="161"/>
        <v>2.4440593827027173</v>
      </c>
      <c r="J1002" s="205">
        <v>4.7693300074059337</v>
      </c>
      <c r="K1002" s="202">
        <v>7.5356570490090077E-2</v>
      </c>
      <c r="L1002" s="10">
        <f t="shared" si="157"/>
        <v>18.398106791065636</v>
      </c>
      <c r="M1002" s="11">
        <f t="shared" si="158"/>
        <v>3.4434038538397223E-2</v>
      </c>
    </row>
    <row r="1003" spans="1:13" x14ac:dyDescent="0.35">
      <c r="A1003" s="9">
        <f t="shared" si="159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155"/>
        <v>387.1</v>
      </c>
      <c r="G1003" s="217">
        <f t="shared" si="160"/>
        <v>1.8167038290775954E-3</v>
      </c>
      <c r="H1003" s="209">
        <f t="shared" si="156"/>
        <v>8.0487246443453788</v>
      </c>
      <c r="I1003" s="202">
        <f t="shared" si="161"/>
        <v>1.7707194217559834</v>
      </c>
      <c r="J1003" s="205">
        <v>3.4553764661554132</v>
      </c>
      <c r="K1003" s="202">
        <v>5.4595785956791827E-2</v>
      </c>
      <c r="L1003" s="10">
        <f t="shared" si="157"/>
        <v>13.329416318213568</v>
      </c>
      <c r="M1003" s="11">
        <f t="shared" si="158"/>
        <v>3.443403853839723E-2</v>
      </c>
    </row>
    <row r="1004" spans="1:13" x14ac:dyDescent="0.35">
      <c r="A1004" s="9">
        <f t="shared" si="159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155"/>
        <v>1464.69</v>
      </c>
      <c r="G1004" s="217">
        <f t="shared" si="160"/>
        <v>6.8739548731895205E-3</v>
      </c>
      <c r="H1004" s="209">
        <f t="shared" si="156"/>
        <v>30.454369670178849</v>
      </c>
      <c r="I1004" s="202">
        <f t="shared" si="161"/>
        <v>6.6999613274393468</v>
      </c>
      <c r="J1004" s="205">
        <v>13.0742840511836</v>
      </c>
      <c r="K1004" s="202">
        <v>0.206576858003238</v>
      </c>
      <c r="L1004" s="10">
        <f t="shared" si="157"/>
        <v>50.435191906805038</v>
      </c>
      <c r="M1004" s="11">
        <f t="shared" si="158"/>
        <v>3.443403853839723E-2</v>
      </c>
    </row>
    <row r="1005" spans="1:13" x14ac:dyDescent="0.35">
      <c r="A1005" s="9">
        <f t="shared" si="159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55"/>
        <v>3203.8</v>
      </c>
      <c r="G1005" s="217">
        <f t="shared" si="160"/>
        <v>1.503579366468303E-2</v>
      </c>
      <c r="H1005" s="209">
        <f t="shared" si="156"/>
        <v>66.614580252011692</v>
      </c>
      <c r="I1005" s="202">
        <f t="shared" si="161"/>
        <v>14.655207655442572</v>
      </c>
      <c r="J1005" s="205">
        <v>28.598127414799048</v>
      </c>
      <c r="K1005" s="202">
        <v>0.45185734706372949</v>
      </c>
      <c r="L1005" s="10">
        <f t="shared" si="157"/>
        <v>110.31977266931705</v>
      </c>
      <c r="M1005" s="11">
        <f t="shared" si="158"/>
        <v>3.443403853839723E-2</v>
      </c>
    </row>
    <row r="1006" spans="1:13" x14ac:dyDescent="0.35">
      <c r="A1006" s="9">
        <f t="shared" si="159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55"/>
        <v>4027.6</v>
      </c>
      <c r="G1006" s="217">
        <f t="shared" si="160"/>
        <v>1.890197970031755E-2</v>
      </c>
      <c r="H1006" s="209">
        <f t="shared" si="156"/>
        <v>83.743330864286861</v>
      </c>
      <c r="I1006" s="202">
        <f t="shared" si="161"/>
        <v>18.42353279014311</v>
      </c>
      <c r="J1006" s="205">
        <v>35.951625562096467</v>
      </c>
      <c r="K1006" s="202">
        <v>0.56804440072222884</v>
      </c>
      <c r="L1006" s="10">
        <f t="shared" si="157"/>
        <v>138.68653361724864</v>
      </c>
      <c r="M1006" s="11">
        <f t="shared" si="158"/>
        <v>3.4434038538397223E-2</v>
      </c>
    </row>
    <row r="1007" spans="1:13" x14ac:dyDescent="0.35">
      <c r="A1007" s="9">
        <f t="shared" si="159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155"/>
        <v>318.5</v>
      </c>
      <c r="G1007" s="217">
        <f t="shared" si="160"/>
        <v>1.4947563150638445E-3</v>
      </c>
      <c r="H1007" s="209">
        <f t="shared" si="156"/>
        <v>6.622368378258856</v>
      </c>
      <c r="I1007" s="202">
        <f t="shared" si="161"/>
        <v>1.4569210432169484</v>
      </c>
      <c r="J1007" s="205">
        <v>2.8430312696215423</v>
      </c>
      <c r="K1007" s="202">
        <v>4.492058338217049E-2</v>
      </c>
      <c r="L1007" s="10">
        <f t="shared" si="157"/>
        <v>10.967241274479518</v>
      </c>
      <c r="M1007" s="11">
        <f t="shared" si="158"/>
        <v>3.443403853839723E-2</v>
      </c>
    </row>
    <row r="1008" spans="1:13" x14ac:dyDescent="0.35">
      <c r="A1008" s="9">
        <f t="shared" si="159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si="155"/>
        <v>308</v>
      </c>
      <c r="G1008" s="217">
        <f t="shared" si="160"/>
        <v>1.4454786343474539E-3</v>
      </c>
      <c r="H1008" s="209">
        <f t="shared" si="156"/>
        <v>6.4040485416129593</v>
      </c>
      <c r="I1008" s="202">
        <f t="shared" si="161"/>
        <v>1.408890679154851</v>
      </c>
      <c r="J1008" s="205">
        <v>2.7493049640296232</v>
      </c>
      <c r="K1008" s="202">
        <v>4.3439685028912128E-2</v>
      </c>
      <c r="L1008" s="10">
        <f t="shared" si="157"/>
        <v>10.605683869826347</v>
      </c>
      <c r="M1008" s="11">
        <f t="shared" si="158"/>
        <v>3.443403853839723E-2</v>
      </c>
    </row>
    <row r="1009" spans="1:13" x14ac:dyDescent="0.35">
      <c r="A1009" s="9">
        <f t="shared" si="159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ref="F1009:F1060" si="162">C1009+D1009+E1009</f>
        <v>304</v>
      </c>
      <c r="G1009" s="217">
        <f t="shared" si="160"/>
        <v>1.4267061845507337E-3</v>
      </c>
      <c r="H1009" s="209">
        <f t="shared" si="156"/>
        <v>6.3208790800335697</v>
      </c>
      <c r="I1009" s="202">
        <f t="shared" si="161"/>
        <v>1.3905933976073854</v>
      </c>
      <c r="J1009" s="205">
        <v>2.7135997047565112</v>
      </c>
      <c r="K1009" s="202">
        <v>4.2875533275289895E-2</v>
      </c>
      <c r="L1009" s="10">
        <f t="shared" si="157"/>
        <v>10.467947715672755</v>
      </c>
      <c r="M1009" s="11">
        <f t="shared" si="158"/>
        <v>3.4434038538397223E-2</v>
      </c>
    </row>
    <row r="1010" spans="1:13" x14ac:dyDescent="0.35">
      <c r="A1010" s="9">
        <f t="shared" si="159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162"/>
        <v>318.10000000000002</v>
      </c>
      <c r="G1010" s="217">
        <f t="shared" si="160"/>
        <v>1.4928790700841725E-3</v>
      </c>
      <c r="H1010" s="209">
        <f t="shared" si="156"/>
        <v>6.6140514321009176</v>
      </c>
      <c r="I1010" s="202">
        <f t="shared" si="161"/>
        <v>1.4550913150622018</v>
      </c>
      <c r="J1010" s="205">
        <v>2.8394607436942314</v>
      </c>
      <c r="K1010" s="202">
        <v>4.4864168206808275E-2</v>
      </c>
      <c r="L1010" s="10">
        <f t="shared" si="157"/>
        <v>10.953467659064161</v>
      </c>
      <c r="M1010" s="11">
        <f t="shared" si="158"/>
        <v>3.4434038538397237E-2</v>
      </c>
    </row>
    <row r="1011" spans="1:13" x14ac:dyDescent="0.35">
      <c r="A1011" s="9">
        <f t="shared" si="159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162"/>
        <v>203.7</v>
      </c>
      <c r="G1011" s="217">
        <f t="shared" si="160"/>
        <v>9.5598700589797508E-4</v>
      </c>
      <c r="H1011" s="209">
        <f t="shared" si="156"/>
        <v>4.2354048309303884</v>
      </c>
      <c r="I1011" s="202">
        <f t="shared" si="161"/>
        <v>0.93178906280468543</v>
      </c>
      <c r="J1011" s="205">
        <v>1.8182903284832279</v>
      </c>
      <c r="K1011" s="202">
        <v>2.8729428053212335E-2</v>
      </c>
      <c r="L1011" s="10">
        <f t="shared" si="157"/>
        <v>7.0142136502715147</v>
      </c>
      <c r="M1011" s="11">
        <f t="shared" si="158"/>
        <v>3.443403853839723E-2</v>
      </c>
    </row>
    <row r="1012" spans="1:13" x14ac:dyDescent="0.35">
      <c r="A1012" s="9">
        <f t="shared" si="159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162"/>
        <v>341</v>
      </c>
      <c r="G1012" s="217">
        <f t="shared" si="160"/>
        <v>1.6003513451703954E-3</v>
      </c>
      <c r="H1012" s="209">
        <f t="shared" si="156"/>
        <v>7.090196599642919</v>
      </c>
      <c r="I1012" s="202">
        <f t="shared" si="161"/>
        <v>1.5598432519214422</v>
      </c>
      <c r="J1012" s="205">
        <v>3.0438733530327973</v>
      </c>
      <c r="K1012" s="202">
        <v>4.8093936996295564E-2</v>
      </c>
      <c r="L1012" s="10">
        <f t="shared" si="157"/>
        <v>11.742007141593454</v>
      </c>
      <c r="M1012" s="11">
        <f t="shared" si="158"/>
        <v>3.443403853839723E-2</v>
      </c>
    </row>
    <row r="1013" spans="1:13" x14ac:dyDescent="0.35">
      <c r="A1013" s="9">
        <f t="shared" si="159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162"/>
        <v>154.69999999999999</v>
      </c>
      <c r="G1013" s="217">
        <f t="shared" si="160"/>
        <v>7.2602449588815294E-4</v>
      </c>
      <c r="H1013" s="209">
        <f t="shared" si="156"/>
        <v>3.2165789265828724</v>
      </c>
      <c r="I1013" s="202">
        <f t="shared" si="161"/>
        <v>0.7076473638482319</v>
      </c>
      <c r="J1013" s="205">
        <v>1.3809009023876062</v>
      </c>
      <c r="K1013" s="202">
        <v>2.1818569071339951E-2</v>
      </c>
      <c r="L1013" s="10">
        <f t="shared" si="157"/>
        <v>5.32694576189005</v>
      </c>
      <c r="M1013" s="11">
        <f t="shared" si="158"/>
        <v>3.4434038538397223E-2</v>
      </c>
    </row>
    <row r="1014" spans="1:13" x14ac:dyDescent="0.35">
      <c r="A1014" s="9">
        <f t="shared" si="159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162"/>
        <v>415.2</v>
      </c>
      <c r="G1014" s="217">
        <f t="shared" si="160"/>
        <v>1.9485802888995546E-3</v>
      </c>
      <c r="H1014" s="209">
        <f t="shared" si="156"/>
        <v>8.6329901119405861</v>
      </c>
      <c r="I1014" s="202">
        <f t="shared" si="161"/>
        <v>1.8992578246269289</v>
      </c>
      <c r="J1014" s="205">
        <v>3.7062059125490245</v>
      </c>
      <c r="K1014" s="202">
        <v>5.8558952025988029E-2</v>
      </c>
      <c r="L1014" s="10">
        <f t="shared" si="157"/>
        <v>14.297012801142527</v>
      </c>
      <c r="M1014" s="11">
        <f t="shared" si="158"/>
        <v>3.4434038538397223E-2</v>
      </c>
    </row>
    <row r="1015" spans="1:13" x14ac:dyDescent="0.35">
      <c r="A1015" s="9">
        <f t="shared" si="159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162"/>
        <v>144.4</v>
      </c>
      <c r="G1015" s="217">
        <f t="shared" si="160"/>
        <v>6.7768543766159851E-4</v>
      </c>
      <c r="H1015" s="209">
        <f t="shared" si="156"/>
        <v>3.0024175630159458</v>
      </c>
      <c r="I1015" s="202">
        <f t="shared" si="161"/>
        <v>0.66053186386350804</v>
      </c>
      <c r="J1015" s="205">
        <v>1.288959859759343</v>
      </c>
      <c r="K1015" s="202">
        <v>2.0365878305762697E-2</v>
      </c>
      <c r="L1015" s="10">
        <f t="shared" si="157"/>
        <v>4.9722751649445591</v>
      </c>
      <c r="M1015" s="11">
        <f t="shared" si="158"/>
        <v>3.4434038538397223E-2</v>
      </c>
    </row>
    <row r="1016" spans="1:13" x14ac:dyDescent="0.35">
      <c r="A1016" s="9">
        <f t="shared" si="159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162"/>
        <v>325.10000000000002</v>
      </c>
      <c r="G1016" s="217">
        <f t="shared" si="160"/>
        <v>1.5257308572284327E-3</v>
      </c>
      <c r="H1016" s="209">
        <f t="shared" si="156"/>
        <v>6.7595979898648473</v>
      </c>
      <c r="I1016" s="202">
        <f t="shared" si="161"/>
        <v>1.4871115577702665</v>
      </c>
      <c r="J1016" s="205">
        <v>2.9019449474221775</v>
      </c>
      <c r="K1016" s="202">
        <v>4.5851433775647189E-2</v>
      </c>
      <c r="L1016" s="10">
        <f t="shared" si="157"/>
        <v>11.194505928832937</v>
      </c>
      <c r="M1016" s="11">
        <f t="shared" si="158"/>
        <v>3.4434038538397223E-2</v>
      </c>
    </row>
    <row r="1017" spans="1:13" x14ac:dyDescent="0.35">
      <c r="A1017" s="9">
        <f t="shared" si="159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162"/>
        <v>116.4</v>
      </c>
      <c r="G1017" s="217">
        <f t="shared" si="160"/>
        <v>5.4627828908455727E-4</v>
      </c>
      <c r="H1017" s="209">
        <f t="shared" si="156"/>
        <v>2.4202313319602222</v>
      </c>
      <c r="I1017" s="202">
        <f t="shared" si="161"/>
        <v>0.53245089303124893</v>
      </c>
      <c r="J1017" s="205">
        <v>1.039023044847559</v>
      </c>
      <c r="K1017" s="202">
        <v>1.6416816030407053E-2</v>
      </c>
      <c r="L1017" s="10">
        <f t="shared" si="157"/>
        <v>4.0081220858694371</v>
      </c>
      <c r="M1017" s="11">
        <f t="shared" si="158"/>
        <v>3.4434038538397223E-2</v>
      </c>
    </row>
    <row r="1018" spans="1:13" x14ac:dyDescent="0.35">
      <c r="A1018" s="9">
        <f t="shared" si="159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162"/>
        <v>323.89999999999998</v>
      </c>
      <c r="G1018" s="217">
        <f t="shared" si="160"/>
        <v>1.5200991222894165E-3</v>
      </c>
      <c r="H1018" s="209">
        <f t="shared" si="156"/>
        <v>6.7346471513910302</v>
      </c>
      <c r="I1018" s="202">
        <f t="shared" si="161"/>
        <v>1.4816223733060268</v>
      </c>
      <c r="J1018" s="205">
        <v>2.891233369640243</v>
      </c>
      <c r="K1018" s="202">
        <v>4.5682188249560503E-2</v>
      </c>
      <c r="L1018" s="10">
        <f t="shared" si="157"/>
        <v>11.153185082586862</v>
      </c>
      <c r="M1018" s="11">
        <f t="shared" si="158"/>
        <v>3.443403853839723E-2</v>
      </c>
    </row>
    <row r="1019" spans="1:13" x14ac:dyDescent="0.35">
      <c r="A1019" s="9">
        <f t="shared" si="159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162"/>
        <v>176.7</v>
      </c>
      <c r="G1019" s="217">
        <f t="shared" si="160"/>
        <v>8.2927296977011386E-4</v>
      </c>
      <c r="H1019" s="209">
        <f t="shared" si="156"/>
        <v>3.6740109652695123</v>
      </c>
      <c r="I1019" s="202">
        <f t="shared" si="161"/>
        <v>0.80828241235929277</v>
      </c>
      <c r="J1019" s="205">
        <v>1.577279828389722</v>
      </c>
      <c r="K1019" s="202">
        <v>2.4921403716262246E-2</v>
      </c>
      <c r="L1019" s="10">
        <f t="shared" si="157"/>
        <v>6.0844946097347892</v>
      </c>
      <c r="M1019" s="11">
        <f t="shared" si="158"/>
        <v>3.4434038538397223E-2</v>
      </c>
    </row>
    <row r="1020" spans="1:13" x14ac:dyDescent="0.35">
      <c r="A1020" s="9">
        <f t="shared" si="159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si="162"/>
        <v>248.4</v>
      </c>
      <c r="G1020" s="217">
        <f t="shared" si="160"/>
        <v>1.1657691323763233E-3</v>
      </c>
      <c r="H1020" s="209">
        <f t="shared" si="156"/>
        <v>5.1648235640800628</v>
      </c>
      <c r="I1020" s="202">
        <f t="shared" si="161"/>
        <v>1.1362611840976138</v>
      </c>
      <c r="J1020" s="205">
        <v>2.217296600860255</v>
      </c>
      <c r="K1020" s="202">
        <v>3.5033823899940822E-2</v>
      </c>
      <c r="L1020" s="10">
        <f t="shared" si="157"/>
        <v>8.5534151729378713</v>
      </c>
      <c r="M1020" s="11">
        <f t="shared" si="158"/>
        <v>3.443403853839723E-2</v>
      </c>
    </row>
    <row r="1021" spans="1:13" x14ac:dyDescent="0.35">
      <c r="A1021" s="9">
        <f t="shared" si="159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162"/>
        <v>192.4</v>
      </c>
      <c r="G1021" s="217">
        <f t="shared" si="160"/>
        <v>9.0295483522224074E-4</v>
      </c>
      <c r="H1021" s="209">
        <f t="shared" si="156"/>
        <v>4.0004511019686149</v>
      </c>
      <c r="I1021" s="202">
        <f t="shared" si="161"/>
        <v>0.88009924243309523</v>
      </c>
      <c r="J1021" s="205">
        <v>1.7174229710366868</v>
      </c>
      <c r="K1021" s="202">
        <v>2.713569934922952E-2</v>
      </c>
      <c r="L1021" s="10">
        <f t="shared" si="157"/>
        <v>6.6251090147876264</v>
      </c>
      <c r="M1021" s="11">
        <f t="shared" si="158"/>
        <v>3.4434038538397223E-2</v>
      </c>
    </row>
    <row r="1022" spans="1:13" x14ac:dyDescent="0.35">
      <c r="A1022" s="9">
        <f t="shared" si="159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162"/>
        <v>114.5</v>
      </c>
      <c r="G1022" s="217">
        <f t="shared" si="160"/>
        <v>5.3736137543111521E-4</v>
      </c>
      <c r="H1022" s="209">
        <f t="shared" si="156"/>
        <v>2.3807258377100124</v>
      </c>
      <c r="I1022" s="202">
        <f t="shared" si="161"/>
        <v>0.52375968429620279</v>
      </c>
      <c r="J1022" s="205">
        <v>1.0220630466928307</v>
      </c>
      <c r="K1022" s="202">
        <v>1.6148843947436486E-2</v>
      </c>
      <c r="L1022" s="10">
        <f t="shared" si="157"/>
        <v>3.9426974126464827</v>
      </c>
      <c r="M1022" s="11">
        <f t="shared" si="158"/>
        <v>3.443403853839723E-2</v>
      </c>
    </row>
    <row r="1023" spans="1:13" x14ac:dyDescent="0.35">
      <c r="A1023" s="9">
        <f t="shared" si="159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162"/>
        <v>617.4</v>
      </c>
      <c r="G1023" s="217">
        <f t="shared" si="160"/>
        <v>2.8975276261237596E-3</v>
      </c>
      <c r="H1023" s="209">
        <f t="shared" si="156"/>
        <v>12.837206394778704</v>
      </c>
      <c r="I1023" s="202">
        <f t="shared" si="161"/>
        <v>2.8241854068513148</v>
      </c>
      <c r="J1023" s="205">
        <v>5.5111067688048356</v>
      </c>
      <c r="K1023" s="202">
        <v>8.707682317159203E-2</v>
      </c>
      <c r="L1023" s="10">
        <f t="shared" si="157"/>
        <v>21.259575393606447</v>
      </c>
      <c r="M1023" s="11">
        <f t="shared" si="158"/>
        <v>3.443403853839723E-2</v>
      </c>
    </row>
    <row r="1024" spans="1:13" x14ac:dyDescent="0.35">
      <c r="A1024" s="9">
        <f t="shared" si="159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162"/>
        <v>852.7</v>
      </c>
      <c r="G1024" s="217">
        <f t="shared" si="160"/>
        <v>4.0018169854158245E-3</v>
      </c>
      <c r="H1024" s="209">
        <f t="shared" si="156"/>
        <v>17.729649972186266</v>
      </c>
      <c r="I1024" s="202">
        <f t="shared" si="161"/>
        <v>3.9005229938809785</v>
      </c>
      <c r="J1024" s="205">
        <v>7.6114686455456484</v>
      </c>
      <c r="K1024" s="202">
        <v>0.12026305007842003</v>
      </c>
      <c r="L1024" s="10">
        <f t="shared" si="157"/>
        <v>29.361904661691316</v>
      </c>
      <c r="M1024" s="11">
        <f t="shared" si="158"/>
        <v>3.4434038538397223E-2</v>
      </c>
    </row>
    <row r="1025" spans="1:13" x14ac:dyDescent="0.35">
      <c r="A1025" s="9">
        <f t="shared" si="159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162"/>
        <v>66.45</v>
      </c>
      <c r="G1025" s="217">
        <f t="shared" si="160"/>
        <v>3.1185732224801399E-4</v>
      </c>
      <c r="H1025" s="209">
        <f t="shared" si="156"/>
        <v>1.381652680487601</v>
      </c>
      <c r="I1025" s="202">
        <f t="shared" si="161"/>
        <v>0.30396358970727222</v>
      </c>
      <c r="J1025" s="205">
        <v>0.59315361967457303</v>
      </c>
      <c r="K1025" s="202">
        <v>9.3719710070493852E-3</v>
      </c>
      <c r="L1025" s="10">
        <f t="shared" si="157"/>
        <v>2.2881418608764954</v>
      </c>
      <c r="M1025" s="11">
        <f t="shared" si="158"/>
        <v>3.4434038538397223E-2</v>
      </c>
    </row>
    <row r="1026" spans="1:13" x14ac:dyDescent="0.35">
      <c r="A1026" s="9">
        <f t="shared" si="159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162"/>
        <v>26.4</v>
      </c>
      <c r="G1026" s="217">
        <f t="shared" si="160"/>
        <v>1.2389816865835318E-4</v>
      </c>
      <c r="H1026" s="209">
        <f t="shared" si="156"/>
        <v>0.54891844642396792</v>
      </c>
      <c r="I1026" s="202">
        <f t="shared" si="161"/>
        <v>0.12076205821327295</v>
      </c>
      <c r="J1026" s="205">
        <v>0.23565471120253914</v>
      </c>
      <c r="K1026" s="202">
        <v>3.7234015739067536E-3</v>
      </c>
      <c r="L1026" s="10">
        <f t="shared" si="157"/>
        <v>0.90905861741368665</v>
      </c>
      <c r="M1026" s="11">
        <f t="shared" si="158"/>
        <v>3.4434038538397223E-2</v>
      </c>
    </row>
    <row r="1027" spans="1:13" x14ac:dyDescent="0.35">
      <c r="A1027" s="9">
        <f t="shared" si="159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162"/>
        <v>85.8</v>
      </c>
      <c r="G1027" s="217">
        <f t="shared" si="160"/>
        <v>4.0266904813964784E-4</v>
      </c>
      <c r="H1027" s="209">
        <f t="shared" si="156"/>
        <v>1.7839849508778955</v>
      </c>
      <c r="I1027" s="202">
        <f t="shared" si="161"/>
        <v>0.392476689193137</v>
      </c>
      <c r="J1027" s="205">
        <v>0.76587781140825217</v>
      </c>
      <c r="K1027" s="202">
        <v>1.2101055115196949E-2</v>
      </c>
      <c r="L1027" s="10">
        <f t="shared" si="157"/>
        <v>2.9544405065944814</v>
      </c>
      <c r="M1027" s="11">
        <f t="shared" si="158"/>
        <v>3.4434038538397223E-2</v>
      </c>
    </row>
    <row r="1028" spans="1:13" x14ac:dyDescent="0.35">
      <c r="A1028" s="9">
        <f t="shared" si="159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162"/>
        <v>62.4</v>
      </c>
      <c r="G1028" s="217">
        <f t="shared" si="160"/>
        <v>2.9285021682883482E-4</v>
      </c>
      <c r="H1028" s="209">
        <f t="shared" si="156"/>
        <v>1.2974436006384698</v>
      </c>
      <c r="I1028" s="202">
        <f t="shared" si="161"/>
        <v>0.28543759214046333</v>
      </c>
      <c r="J1028" s="205">
        <v>0.55700204466054704</v>
      </c>
      <c r="K1028" s="202">
        <v>8.8007673565068719E-3</v>
      </c>
      <c r="L1028" s="10">
        <f t="shared" si="157"/>
        <v>2.1486840047959865</v>
      </c>
      <c r="M1028" s="11">
        <f t="shared" si="158"/>
        <v>3.4434038538397223E-2</v>
      </c>
    </row>
    <row r="1029" spans="1:13" x14ac:dyDescent="0.35">
      <c r="A1029" s="9">
        <f t="shared" si="159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162"/>
        <v>35.4</v>
      </c>
      <c r="G1029" s="217">
        <f t="shared" si="160"/>
        <v>1.6613618070097358E-4</v>
      </c>
      <c r="H1029" s="209">
        <f t="shared" si="156"/>
        <v>0.7360497349775933</v>
      </c>
      <c r="I1029" s="202">
        <f t="shared" si="161"/>
        <v>0.16193094169507052</v>
      </c>
      <c r="J1029" s="205">
        <v>0.31599154456704115</v>
      </c>
      <c r="K1029" s="202">
        <v>4.9927430195567833E-3</v>
      </c>
      <c r="L1029" s="10">
        <f t="shared" si="157"/>
        <v>1.2189649642592617</v>
      </c>
      <c r="M1029" s="11">
        <f t="shared" si="158"/>
        <v>3.4434038538397223E-2</v>
      </c>
    </row>
    <row r="1030" spans="1:13" x14ac:dyDescent="0.35">
      <c r="A1030" s="9">
        <f t="shared" si="159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162"/>
        <v>71.2</v>
      </c>
      <c r="G1030" s="217">
        <f t="shared" si="160"/>
        <v>3.3414960638161924E-4</v>
      </c>
      <c r="H1030" s="209">
        <f t="shared" si="156"/>
        <v>1.4804164161131257</v>
      </c>
      <c r="I1030" s="202">
        <f t="shared" si="161"/>
        <v>0.32569161154488763</v>
      </c>
      <c r="J1030" s="205">
        <v>0.63555361506139352</v>
      </c>
      <c r="K1030" s="202">
        <v>1.004190121447579E-2</v>
      </c>
      <c r="L1030" s="10">
        <f t="shared" si="157"/>
        <v>2.4517035439338826</v>
      </c>
      <c r="M1030" s="11">
        <f t="shared" si="158"/>
        <v>3.4434038538397223E-2</v>
      </c>
    </row>
    <row r="1031" spans="1:13" x14ac:dyDescent="0.35">
      <c r="A1031" s="9">
        <f t="shared" si="159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162"/>
        <v>69.400000000000006</v>
      </c>
      <c r="G1031" s="217">
        <f t="shared" si="160"/>
        <v>3.2570200397309516E-4</v>
      </c>
      <c r="H1031" s="209">
        <f t="shared" si="156"/>
        <v>1.4429901584024007</v>
      </c>
      <c r="I1031" s="202">
        <f t="shared" si="161"/>
        <v>0.31745783484852819</v>
      </c>
      <c r="J1031" s="205">
        <v>0.61948624838849309</v>
      </c>
      <c r="K1031" s="202">
        <v>9.7880329253457847E-3</v>
      </c>
      <c r="L1031" s="10">
        <f t="shared" si="157"/>
        <v>2.3897222745647677</v>
      </c>
      <c r="M1031" s="11">
        <f t="shared" si="158"/>
        <v>3.443403853839723E-2</v>
      </c>
    </row>
    <row r="1032" spans="1:13" x14ac:dyDescent="0.35">
      <c r="A1032" s="9">
        <f t="shared" si="159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162"/>
        <v>19.600000000000001</v>
      </c>
      <c r="G1032" s="217">
        <f t="shared" si="160"/>
        <v>9.1985004003928897E-5</v>
      </c>
      <c r="H1032" s="209">
        <f t="shared" si="156"/>
        <v>0.40753036173900653</v>
      </c>
      <c r="I1032" s="202">
        <f t="shared" ref="I1032:I1090" si="163">H1032*0.22</f>
        <v>8.9656679582581431E-2</v>
      </c>
      <c r="J1032" s="205">
        <v>0.17495577043824875</v>
      </c>
      <c r="K1032" s="202">
        <v>2.7643435927489535E-3</v>
      </c>
      <c r="L1032" s="10">
        <f t="shared" si="157"/>
        <v>0.67490715535258561</v>
      </c>
      <c r="M1032" s="11">
        <f t="shared" si="158"/>
        <v>3.4434038538397223E-2</v>
      </c>
    </row>
    <row r="1033" spans="1:13" x14ac:dyDescent="0.35">
      <c r="A1033" s="9">
        <f t="shared" si="159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162"/>
        <v>310.10000000000002</v>
      </c>
      <c r="G1033" s="217">
        <f t="shared" si="160"/>
        <v>1.4553341704907322E-3</v>
      </c>
      <c r="H1033" s="209">
        <f t="shared" ref="H1033:H1096" si="164">G1033*$N$2</f>
        <v>6.4477125089421392</v>
      </c>
      <c r="I1033" s="202">
        <f t="shared" si="163"/>
        <v>1.4184967519672707</v>
      </c>
      <c r="J1033" s="205">
        <v>2.7680502251480075</v>
      </c>
      <c r="K1033" s="202">
        <v>4.3735864699563802E-2</v>
      </c>
      <c r="L1033" s="10">
        <f t="shared" ref="L1033:L1096" si="165">H1033+I1033+J1033+K1033</f>
        <v>10.67799535075698</v>
      </c>
      <c r="M1033" s="11">
        <f t="shared" ref="M1033:M1096" si="166">L1033/F1033</f>
        <v>3.4434038538397223E-2</v>
      </c>
    </row>
    <row r="1034" spans="1:13" x14ac:dyDescent="0.35">
      <c r="A1034" s="9">
        <f t="shared" si="159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162"/>
        <v>384.2</v>
      </c>
      <c r="G1034" s="217">
        <f t="shared" si="160"/>
        <v>1.8030938029749732E-3</v>
      </c>
      <c r="H1034" s="209">
        <f t="shared" si="164"/>
        <v>7.9884267847003203</v>
      </c>
      <c r="I1034" s="202">
        <f t="shared" si="163"/>
        <v>1.7574538926340704</v>
      </c>
      <c r="J1034" s="205">
        <v>3.4294901531824067</v>
      </c>
      <c r="K1034" s="202">
        <v>5.4186775935415703E-2</v>
      </c>
      <c r="L1034" s="10">
        <f t="shared" si="165"/>
        <v>13.229557606452213</v>
      </c>
      <c r="M1034" s="11">
        <f t="shared" si="166"/>
        <v>3.4434038538397223E-2</v>
      </c>
    </row>
    <row r="1035" spans="1:13" x14ac:dyDescent="0.35">
      <c r="A1035" s="9">
        <f t="shared" si="159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162"/>
        <v>387.4</v>
      </c>
      <c r="G1035" s="217">
        <f t="shared" si="160"/>
        <v>1.8181117628123494E-3</v>
      </c>
      <c r="H1035" s="209">
        <f t="shared" si="164"/>
        <v>8.0549623539638322</v>
      </c>
      <c r="I1035" s="202">
        <f t="shared" si="163"/>
        <v>1.772091717872043</v>
      </c>
      <c r="J1035" s="205">
        <v>3.458054360600896</v>
      </c>
      <c r="K1035" s="202">
        <v>5.4638097338313485E-2</v>
      </c>
      <c r="L1035" s="10">
        <f t="shared" si="165"/>
        <v>13.339746529775084</v>
      </c>
      <c r="M1035" s="11">
        <f t="shared" si="166"/>
        <v>3.4434038538397223E-2</v>
      </c>
    </row>
    <row r="1036" spans="1:13" x14ac:dyDescent="0.35">
      <c r="A1036" s="9">
        <f t="shared" ref="A1036:A1099" si="167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162"/>
        <v>306.2</v>
      </c>
      <c r="G1036" s="217">
        <f t="shared" ref="G1036:G1099" si="168">1/213078.21*F1036</f>
        <v>1.4370310319389297E-3</v>
      </c>
      <c r="H1036" s="209">
        <f t="shared" si="164"/>
        <v>6.3666222839022337</v>
      </c>
      <c r="I1036" s="202">
        <f t="shared" si="163"/>
        <v>1.4006569024584914</v>
      </c>
      <c r="J1036" s="205">
        <v>2.7332375973567227</v>
      </c>
      <c r="K1036" s="202">
        <v>4.3185816739782112E-2</v>
      </c>
      <c r="L1036" s="10">
        <f t="shared" si="165"/>
        <v>10.54370260045723</v>
      </c>
      <c r="M1036" s="11">
        <f t="shared" si="166"/>
        <v>3.443403853839723E-2</v>
      </c>
    </row>
    <row r="1037" spans="1:13" x14ac:dyDescent="0.35">
      <c r="A1037" s="9">
        <f t="shared" si="167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162"/>
        <v>407.7</v>
      </c>
      <c r="G1037" s="217">
        <f t="shared" si="168"/>
        <v>1.9133819455307043E-3</v>
      </c>
      <c r="H1037" s="209">
        <f t="shared" si="164"/>
        <v>8.477047371479232</v>
      </c>
      <c r="I1037" s="202">
        <f t="shared" si="163"/>
        <v>1.8649504217254311</v>
      </c>
      <c r="J1037" s="205">
        <v>3.6392585514119395</v>
      </c>
      <c r="K1037" s="202">
        <v>5.7501167487946342E-2</v>
      </c>
      <c r="L1037" s="10">
        <f t="shared" si="165"/>
        <v>14.038757512104549</v>
      </c>
      <c r="M1037" s="11">
        <f t="shared" si="166"/>
        <v>3.443403853839723E-2</v>
      </c>
    </row>
    <row r="1038" spans="1:13" x14ac:dyDescent="0.35">
      <c r="A1038" s="9">
        <f t="shared" si="167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162"/>
        <v>304.3</v>
      </c>
      <c r="G1038" s="217">
        <f t="shared" si="168"/>
        <v>1.4281141182854878E-3</v>
      </c>
      <c r="H1038" s="209">
        <f t="shared" si="164"/>
        <v>6.3271167896520248</v>
      </c>
      <c r="I1038" s="202">
        <f t="shared" si="163"/>
        <v>1.3919656937234455</v>
      </c>
      <c r="J1038" s="205">
        <v>2.716277599201995</v>
      </c>
      <c r="K1038" s="202">
        <v>4.291784465681156E-2</v>
      </c>
      <c r="L1038" s="10">
        <f t="shared" si="165"/>
        <v>10.478277927234277</v>
      </c>
      <c r="M1038" s="11">
        <f t="shared" si="166"/>
        <v>3.443403853839723E-2</v>
      </c>
    </row>
    <row r="1039" spans="1:13" x14ac:dyDescent="0.35">
      <c r="A1039" s="9">
        <f t="shared" si="167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162"/>
        <v>413.7</v>
      </c>
      <c r="G1039" s="217">
        <f t="shared" si="168"/>
        <v>1.9415406202257846E-3</v>
      </c>
      <c r="H1039" s="209">
        <f t="shared" si="164"/>
        <v>8.6018015638483156</v>
      </c>
      <c r="I1039" s="202">
        <f t="shared" si="163"/>
        <v>1.8923963440466294</v>
      </c>
      <c r="J1039" s="205">
        <v>3.6928164403216077</v>
      </c>
      <c r="K1039" s="202">
        <v>5.8347395118379698E-2</v>
      </c>
      <c r="L1039" s="10">
        <f t="shared" si="165"/>
        <v>14.245361743334932</v>
      </c>
      <c r="M1039" s="11">
        <f t="shared" si="166"/>
        <v>3.443403853839723E-2</v>
      </c>
    </row>
    <row r="1040" spans="1:13" x14ac:dyDescent="0.35">
      <c r="A1040" s="9">
        <f t="shared" si="167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162"/>
        <v>387.6</v>
      </c>
      <c r="G1040" s="217">
        <f t="shared" si="168"/>
        <v>1.8190503853021856E-3</v>
      </c>
      <c r="H1040" s="209">
        <f t="shared" si="164"/>
        <v>8.0591208270428023</v>
      </c>
      <c r="I1040" s="202">
        <f t="shared" si="163"/>
        <v>1.7730065819494165</v>
      </c>
      <c r="J1040" s="205">
        <v>3.4598396235645521</v>
      </c>
      <c r="K1040" s="202">
        <v>5.4666304925994613E-2</v>
      </c>
      <c r="L1040" s="10">
        <f t="shared" si="165"/>
        <v>13.346633337482766</v>
      </c>
      <c r="M1040" s="11">
        <f t="shared" si="166"/>
        <v>3.443403853839723E-2</v>
      </c>
    </row>
    <row r="1041" spans="1:13" x14ac:dyDescent="0.35">
      <c r="A1041" s="9">
        <f t="shared" si="167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162"/>
        <v>189.8</v>
      </c>
      <c r="G1041" s="217">
        <f t="shared" si="168"/>
        <v>8.907527428543726E-4</v>
      </c>
      <c r="H1041" s="209">
        <f t="shared" si="164"/>
        <v>3.9463909519420119</v>
      </c>
      <c r="I1041" s="202">
        <f t="shared" si="163"/>
        <v>0.86820600942724269</v>
      </c>
      <c r="J1041" s="205">
        <v>1.6942145525091641</v>
      </c>
      <c r="K1041" s="202">
        <v>2.6769000709375067E-2</v>
      </c>
      <c r="L1041" s="10">
        <f t="shared" si="165"/>
        <v>6.5355805145877941</v>
      </c>
      <c r="M1041" s="11">
        <f t="shared" si="166"/>
        <v>3.443403853839723E-2</v>
      </c>
    </row>
    <row r="1042" spans="1:13" x14ac:dyDescent="0.35">
      <c r="A1042" s="9">
        <f t="shared" si="167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162"/>
        <v>372.5</v>
      </c>
      <c r="G1042" s="217">
        <f t="shared" si="168"/>
        <v>1.7481843873195669E-3</v>
      </c>
      <c r="H1042" s="209">
        <f t="shared" si="164"/>
        <v>7.7451561095806083</v>
      </c>
      <c r="I1042" s="202">
        <f t="shared" si="163"/>
        <v>1.7039343441077339</v>
      </c>
      <c r="J1042" s="205">
        <v>3.3250522698085545</v>
      </c>
      <c r="K1042" s="202">
        <v>5.2536632056070676E-2</v>
      </c>
      <c r="L1042" s="10">
        <f t="shared" si="165"/>
        <v>12.826679355552969</v>
      </c>
      <c r="M1042" s="11">
        <f t="shared" si="166"/>
        <v>3.443403853839723E-2</v>
      </c>
    </row>
    <row r="1043" spans="1:13" x14ac:dyDescent="0.35">
      <c r="A1043" s="9">
        <f t="shared" si="167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162"/>
        <v>370.7</v>
      </c>
      <c r="G1043" s="217">
        <f t="shared" si="168"/>
        <v>1.7397367849110426E-3</v>
      </c>
      <c r="H1043" s="209">
        <f t="shared" si="164"/>
        <v>7.7077298518698827</v>
      </c>
      <c r="I1043" s="202">
        <f t="shared" si="163"/>
        <v>1.6957005674113741</v>
      </c>
      <c r="J1043" s="205">
        <v>3.308984903135654</v>
      </c>
      <c r="K1043" s="202">
        <v>5.228276376694066E-2</v>
      </c>
      <c r="L1043" s="10">
        <f t="shared" si="165"/>
        <v>12.764698086183852</v>
      </c>
      <c r="M1043" s="11">
        <f t="shared" si="166"/>
        <v>3.443403853839723E-2</v>
      </c>
    </row>
    <row r="1044" spans="1:13" x14ac:dyDescent="0.35">
      <c r="A1044" s="9">
        <f t="shared" si="167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162"/>
        <v>409.1</v>
      </c>
      <c r="G1044" s="217">
        <f t="shared" si="168"/>
        <v>1.9199523029595565E-3</v>
      </c>
      <c r="H1044" s="209">
        <f t="shared" si="164"/>
        <v>8.5061566830320174</v>
      </c>
      <c r="I1044" s="202">
        <f t="shared" si="163"/>
        <v>1.8713544702670439</v>
      </c>
      <c r="J1044" s="205">
        <v>3.6517553921575292</v>
      </c>
      <c r="K1044" s="202">
        <v>5.7698620601714129E-2</v>
      </c>
      <c r="L1044" s="10">
        <f t="shared" si="165"/>
        <v>14.086965166058304</v>
      </c>
      <c r="M1044" s="11">
        <f t="shared" si="166"/>
        <v>3.4434038538397223E-2</v>
      </c>
    </row>
    <row r="1045" spans="1:13" x14ac:dyDescent="0.35">
      <c r="A1045" s="9">
        <f t="shared" si="167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162"/>
        <v>373.1</v>
      </c>
      <c r="G1045" s="217">
        <f t="shared" si="168"/>
        <v>1.751000254789075E-3</v>
      </c>
      <c r="H1045" s="209">
        <f t="shared" si="164"/>
        <v>7.7576315288175168</v>
      </c>
      <c r="I1045" s="202">
        <f t="shared" si="163"/>
        <v>1.7066789363398538</v>
      </c>
      <c r="J1045" s="205">
        <v>3.3304080586995211</v>
      </c>
      <c r="K1045" s="202">
        <v>5.2621254819114005E-2</v>
      </c>
      <c r="L1045" s="10">
        <f t="shared" si="165"/>
        <v>12.847339778676007</v>
      </c>
      <c r="M1045" s="11">
        <f t="shared" si="166"/>
        <v>3.443403853839723E-2</v>
      </c>
    </row>
    <row r="1046" spans="1:13" x14ac:dyDescent="0.35">
      <c r="A1046" s="9">
        <f t="shared" si="167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162"/>
        <v>374</v>
      </c>
      <c r="G1046" s="217">
        <f t="shared" si="168"/>
        <v>1.7552240559933368E-3</v>
      </c>
      <c r="H1046" s="209">
        <f t="shared" si="164"/>
        <v>7.7763446576728787</v>
      </c>
      <c r="I1046" s="202">
        <f t="shared" si="163"/>
        <v>1.7107958246880333</v>
      </c>
      <c r="J1046" s="205">
        <v>3.3384417420359709</v>
      </c>
      <c r="K1046" s="202">
        <v>5.2748188963679006E-2</v>
      </c>
      <c r="L1046" s="10">
        <f t="shared" si="165"/>
        <v>12.878330413360562</v>
      </c>
      <c r="M1046" s="11">
        <f t="shared" si="166"/>
        <v>3.4434038538397223E-2</v>
      </c>
    </row>
    <row r="1047" spans="1:13" x14ac:dyDescent="0.35">
      <c r="A1047" s="9">
        <f t="shared" si="167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162"/>
        <v>327.2</v>
      </c>
      <c r="G1047" s="217">
        <f t="shared" si="168"/>
        <v>1.5355863933717107E-3</v>
      </c>
      <c r="H1047" s="209">
        <f t="shared" si="164"/>
        <v>6.8032619571940263</v>
      </c>
      <c r="I1047" s="202">
        <f t="shared" si="163"/>
        <v>1.4967176305826857</v>
      </c>
      <c r="J1047" s="205">
        <v>2.9206902085405608</v>
      </c>
      <c r="K1047" s="202">
        <v>4.6147613446298849E-2</v>
      </c>
      <c r="L1047" s="10">
        <f t="shared" si="165"/>
        <v>11.266817409763572</v>
      </c>
      <c r="M1047" s="11">
        <f t="shared" si="166"/>
        <v>3.443403853839723E-2</v>
      </c>
    </row>
    <row r="1048" spans="1:13" x14ac:dyDescent="0.35">
      <c r="A1048" s="9">
        <f t="shared" si="167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162"/>
        <v>198.1</v>
      </c>
      <c r="G1048" s="217">
        <f t="shared" si="168"/>
        <v>9.297055761825669E-4</v>
      </c>
      <c r="H1048" s="209">
        <f t="shared" si="164"/>
        <v>4.1189675847192442</v>
      </c>
      <c r="I1048" s="202">
        <f t="shared" si="163"/>
        <v>0.90617286863823376</v>
      </c>
      <c r="J1048" s="205">
        <v>1.7683029655008713</v>
      </c>
      <c r="K1048" s="202">
        <v>2.7939615598141204E-2</v>
      </c>
      <c r="L1048" s="10">
        <f t="shared" si="165"/>
        <v>6.821383034456491</v>
      </c>
      <c r="M1048" s="11">
        <f t="shared" si="166"/>
        <v>3.443403853839723E-2</v>
      </c>
    </row>
    <row r="1049" spans="1:13" x14ac:dyDescent="0.35">
      <c r="A1049" s="9">
        <f t="shared" si="167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162"/>
        <v>308</v>
      </c>
      <c r="G1049" s="217">
        <f t="shared" si="168"/>
        <v>1.4454786343474539E-3</v>
      </c>
      <c r="H1049" s="209">
        <f t="shared" si="164"/>
        <v>6.4040485416129593</v>
      </c>
      <c r="I1049" s="202">
        <f t="shared" si="163"/>
        <v>1.408890679154851</v>
      </c>
      <c r="J1049" s="205">
        <v>2.7493049640296232</v>
      </c>
      <c r="K1049" s="202">
        <v>4.3439685028912128E-2</v>
      </c>
      <c r="L1049" s="10">
        <f t="shared" si="165"/>
        <v>10.605683869826347</v>
      </c>
      <c r="M1049" s="11">
        <f t="shared" si="166"/>
        <v>3.443403853839723E-2</v>
      </c>
    </row>
    <row r="1050" spans="1:13" x14ac:dyDescent="0.35">
      <c r="A1050" s="9">
        <f t="shared" si="167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162"/>
        <v>333.2</v>
      </c>
      <c r="G1050" s="217">
        <f t="shared" si="168"/>
        <v>1.563745068066791E-3</v>
      </c>
      <c r="H1050" s="209">
        <f t="shared" si="164"/>
        <v>6.9280161495631098</v>
      </c>
      <c r="I1050" s="202">
        <f t="shared" si="163"/>
        <v>1.5241635529038842</v>
      </c>
      <c r="J1050" s="205">
        <v>2.974248097450229</v>
      </c>
      <c r="K1050" s="202">
        <v>4.6993841076732205E-2</v>
      </c>
      <c r="L1050" s="10">
        <f t="shared" si="165"/>
        <v>11.473421640993955</v>
      </c>
      <c r="M1050" s="11">
        <f t="shared" si="166"/>
        <v>3.4434038538397223E-2</v>
      </c>
    </row>
    <row r="1051" spans="1:13" x14ac:dyDescent="0.35">
      <c r="A1051" s="9">
        <f t="shared" si="167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162"/>
        <v>356.2</v>
      </c>
      <c r="G1051" s="217">
        <f t="shared" si="168"/>
        <v>1.671686654397932E-3</v>
      </c>
      <c r="H1051" s="209">
        <f t="shared" si="164"/>
        <v>7.4062405536445972</v>
      </c>
      <c r="I1051" s="202">
        <f t="shared" si="163"/>
        <v>1.6293729218018114</v>
      </c>
      <c r="J1051" s="205">
        <v>3.1795533382706229</v>
      </c>
      <c r="K1051" s="202">
        <v>5.0237713660060059E-2</v>
      </c>
      <c r="L1051" s="10">
        <f t="shared" si="165"/>
        <v>12.265404527377092</v>
      </c>
      <c r="M1051" s="11">
        <f t="shared" si="166"/>
        <v>3.4434038538397223E-2</v>
      </c>
    </row>
    <row r="1052" spans="1:13" x14ac:dyDescent="0.35">
      <c r="A1052" s="9">
        <f t="shared" si="167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162"/>
        <v>339.8</v>
      </c>
      <c r="G1052" s="217">
        <f t="shared" si="168"/>
        <v>1.5947196102313794E-3</v>
      </c>
      <c r="H1052" s="209">
        <f t="shared" si="164"/>
        <v>7.0652457611691029</v>
      </c>
      <c r="I1052" s="202">
        <f t="shared" si="163"/>
        <v>1.5543540674572027</v>
      </c>
      <c r="J1052" s="205">
        <v>3.0331617752508642</v>
      </c>
      <c r="K1052" s="202">
        <v>4.7924691470208898E-2</v>
      </c>
      <c r="L1052" s="10">
        <f t="shared" si="165"/>
        <v>11.70068629534738</v>
      </c>
      <c r="M1052" s="11">
        <f t="shared" si="166"/>
        <v>3.443403853839723E-2</v>
      </c>
    </row>
    <row r="1053" spans="1:13" x14ac:dyDescent="0.35">
      <c r="A1053" s="9">
        <f t="shared" si="167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162"/>
        <v>392.1</v>
      </c>
      <c r="G1053" s="217">
        <f t="shared" si="168"/>
        <v>1.8401693913234957E-3</v>
      </c>
      <c r="H1053" s="209">
        <f t="shared" si="164"/>
        <v>8.1526864713196154</v>
      </c>
      <c r="I1053" s="202">
        <f t="shared" si="163"/>
        <v>1.7935910236903154</v>
      </c>
      <c r="J1053" s="205">
        <v>3.500008040246803</v>
      </c>
      <c r="K1053" s="202">
        <v>5.5300975648819625E-2</v>
      </c>
      <c r="L1053" s="10">
        <f t="shared" si="165"/>
        <v>13.501586510905552</v>
      </c>
      <c r="M1053" s="11">
        <f t="shared" si="166"/>
        <v>3.4434038538397223E-2</v>
      </c>
    </row>
    <row r="1054" spans="1:13" x14ac:dyDescent="0.35">
      <c r="A1054" s="9">
        <f t="shared" si="167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162"/>
        <v>355.1</v>
      </c>
      <c r="G1054" s="217">
        <f t="shared" si="168"/>
        <v>1.666524230703834E-3</v>
      </c>
      <c r="H1054" s="209">
        <f t="shared" si="164"/>
        <v>7.3833689517102661</v>
      </c>
      <c r="I1054" s="202">
        <f t="shared" si="163"/>
        <v>1.6243411693762586</v>
      </c>
      <c r="J1054" s="205">
        <v>3.1697343919705174</v>
      </c>
      <c r="K1054" s="202">
        <v>5.008257192781395E-2</v>
      </c>
      <c r="L1054" s="10">
        <f t="shared" si="165"/>
        <v>12.227527084984857</v>
      </c>
      <c r="M1054" s="11">
        <f t="shared" si="166"/>
        <v>3.443403853839723E-2</v>
      </c>
    </row>
    <row r="1055" spans="1:13" x14ac:dyDescent="0.35">
      <c r="A1055" s="9">
        <f t="shared" si="167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162"/>
        <v>196.9</v>
      </c>
      <c r="G1055" s="217">
        <f t="shared" si="168"/>
        <v>9.2407384124355092E-4</v>
      </c>
      <c r="H1055" s="209">
        <f t="shared" si="164"/>
        <v>4.094016746245428</v>
      </c>
      <c r="I1055" s="202">
        <f t="shared" si="163"/>
        <v>0.90068368417399414</v>
      </c>
      <c r="J1055" s="205">
        <v>1.757591387718938</v>
      </c>
      <c r="K1055" s="202">
        <v>2.7770370072054539E-2</v>
      </c>
      <c r="L1055" s="10">
        <f t="shared" si="165"/>
        <v>6.7800621882104144</v>
      </c>
      <c r="M1055" s="11">
        <f t="shared" si="166"/>
        <v>3.443403853839723E-2</v>
      </c>
    </row>
    <row r="1056" spans="1:13" x14ac:dyDescent="0.35">
      <c r="A1056" s="9">
        <f t="shared" si="167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162"/>
        <v>393.6</v>
      </c>
      <c r="G1056" s="217">
        <f t="shared" si="168"/>
        <v>1.8472090599972659E-3</v>
      </c>
      <c r="H1056" s="209">
        <f t="shared" si="164"/>
        <v>8.1838750194118859</v>
      </c>
      <c r="I1056" s="202">
        <f t="shared" si="163"/>
        <v>1.800452504270615</v>
      </c>
      <c r="J1056" s="205">
        <v>3.5133975124742203</v>
      </c>
      <c r="K1056" s="202">
        <v>5.551253255642797E-2</v>
      </c>
      <c r="L1056" s="10">
        <f t="shared" si="165"/>
        <v>13.553237568713149</v>
      </c>
      <c r="M1056" s="11">
        <f t="shared" si="166"/>
        <v>3.4434038538397223E-2</v>
      </c>
    </row>
    <row r="1057" spans="1:13" x14ac:dyDescent="0.35">
      <c r="A1057" s="9">
        <f t="shared" si="167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162"/>
        <v>352.2</v>
      </c>
      <c r="G1057" s="217">
        <f t="shared" si="168"/>
        <v>1.6529142046012117E-3</v>
      </c>
      <c r="H1057" s="209">
        <f t="shared" si="164"/>
        <v>7.3230710920652076</v>
      </c>
      <c r="I1057" s="202">
        <f t="shared" si="163"/>
        <v>1.6110756402543456</v>
      </c>
      <c r="J1057" s="205">
        <v>3.143848078997511</v>
      </c>
      <c r="K1057" s="202">
        <v>4.9673561906437826E-2</v>
      </c>
      <c r="L1057" s="10">
        <f t="shared" si="165"/>
        <v>12.127668373223502</v>
      </c>
      <c r="M1057" s="11">
        <f t="shared" si="166"/>
        <v>3.4434038538397223E-2</v>
      </c>
    </row>
    <row r="1058" spans="1:13" x14ac:dyDescent="0.35">
      <c r="A1058" s="9">
        <f t="shared" si="167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si="162"/>
        <v>361.1</v>
      </c>
      <c r="G1058" s="217">
        <f t="shared" si="168"/>
        <v>1.6946829053989144E-3</v>
      </c>
      <c r="H1058" s="209">
        <f t="shared" si="164"/>
        <v>7.5081231440793497</v>
      </c>
      <c r="I1058" s="202">
        <f t="shared" si="163"/>
        <v>1.6517870916974569</v>
      </c>
      <c r="J1058" s="205">
        <v>3.2232922808801852</v>
      </c>
      <c r="K1058" s="202">
        <v>5.0928799558247306E-2</v>
      </c>
      <c r="L1058" s="10">
        <f t="shared" si="165"/>
        <v>12.43413131621524</v>
      </c>
      <c r="M1058" s="11">
        <f t="shared" si="166"/>
        <v>3.443403853839723E-2</v>
      </c>
    </row>
    <row r="1059" spans="1:13" x14ac:dyDescent="0.35">
      <c r="A1059" s="9">
        <f t="shared" si="167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162"/>
        <v>370.4</v>
      </c>
      <c r="G1059" s="217">
        <f t="shared" si="168"/>
        <v>1.7383288511762887E-3</v>
      </c>
      <c r="H1059" s="209">
        <f t="shared" si="164"/>
        <v>7.7014921422514284</v>
      </c>
      <c r="I1059" s="202">
        <f t="shared" si="163"/>
        <v>1.6943282712953143</v>
      </c>
      <c r="J1059" s="205">
        <v>3.3063070086901702</v>
      </c>
      <c r="K1059" s="202">
        <v>5.2240452385418995E-2</v>
      </c>
      <c r="L1059" s="10">
        <f t="shared" si="165"/>
        <v>12.754367874622332</v>
      </c>
      <c r="M1059" s="11">
        <f t="shared" si="166"/>
        <v>3.443403853839723E-2</v>
      </c>
    </row>
    <row r="1060" spans="1:13" x14ac:dyDescent="0.35">
      <c r="A1060" s="9">
        <f t="shared" si="167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162"/>
        <v>419.9</v>
      </c>
      <c r="G1060" s="217">
        <f t="shared" si="168"/>
        <v>1.9706379174107007E-3</v>
      </c>
      <c r="H1060" s="209">
        <f t="shared" si="164"/>
        <v>8.7307142292963675</v>
      </c>
      <c r="I1060" s="202">
        <f t="shared" si="163"/>
        <v>1.9207571304452009</v>
      </c>
      <c r="J1060" s="205">
        <v>3.7481595921949316</v>
      </c>
      <c r="K1060" s="202">
        <v>5.9221830336494155E-2</v>
      </c>
      <c r="L1060" s="10">
        <f t="shared" si="165"/>
        <v>14.458852782272995</v>
      </c>
      <c r="M1060" s="11">
        <f t="shared" si="166"/>
        <v>3.443403853839723E-2</v>
      </c>
    </row>
    <row r="1061" spans="1:13" x14ac:dyDescent="0.35">
      <c r="A1061" s="9">
        <f t="shared" si="167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ref="F1061:F1091" si="169">C1061+D1061+E1061</f>
        <v>551.79999999999995</v>
      </c>
      <c r="G1061" s="217">
        <f t="shared" si="168"/>
        <v>2.5896594494575487E-3</v>
      </c>
      <c r="H1061" s="209">
        <f t="shared" si="164"/>
        <v>11.473227224876723</v>
      </c>
      <c r="I1061" s="202">
        <f t="shared" si="163"/>
        <v>2.5241099894728789</v>
      </c>
      <c r="J1061" s="205">
        <v>4.9255405167257988</v>
      </c>
      <c r="K1061" s="202">
        <v>7.782473441218736E-2</v>
      </c>
      <c r="L1061" s="10">
        <f t="shared" si="165"/>
        <v>19.000702465487588</v>
      </c>
      <c r="M1061" s="11">
        <f t="shared" si="166"/>
        <v>3.443403853839723E-2</v>
      </c>
    </row>
    <row r="1062" spans="1:13" x14ac:dyDescent="0.35">
      <c r="A1062" s="9">
        <f t="shared" si="167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169"/>
        <v>551.20000000000005</v>
      </c>
      <c r="G1062" s="217">
        <f t="shared" si="168"/>
        <v>2.5868435819880412E-3</v>
      </c>
      <c r="H1062" s="209">
        <f t="shared" si="164"/>
        <v>11.460751805639816</v>
      </c>
      <c r="I1062" s="202">
        <f t="shared" si="163"/>
        <v>2.5213653972407597</v>
      </c>
      <c r="J1062" s="205">
        <v>4.9201847278348332</v>
      </c>
      <c r="K1062" s="202">
        <v>7.7740111649144045E-2</v>
      </c>
      <c r="L1062" s="10">
        <f t="shared" si="165"/>
        <v>18.980042042364555</v>
      </c>
      <c r="M1062" s="11">
        <f t="shared" si="166"/>
        <v>3.443403853839723E-2</v>
      </c>
    </row>
    <row r="1063" spans="1:13" x14ac:dyDescent="0.35">
      <c r="A1063" s="9">
        <f t="shared" si="167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169"/>
        <v>317.2</v>
      </c>
      <c r="G1063" s="217">
        <f t="shared" si="168"/>
        <v>1.4886552688799103E-3</v>
      </c>
      <c r="H1063" s="209">
        <f t="shared" si="164"/>
        <v>6.5953383032455539</v>
      </c>
      <c r="I1063" s="202">
        <f t="shared" si="163"/>
        <v>1.4509744267140219</v>
      </c>
      <c r="J1063" s="205">
        <v>2.8314270603577807</v>
      </c>
      <c r="K1063" s="202">
        <v>4.4737234062243267E-2</v>
      </c>
      <c r="L1063" s="10">
        <f t="shared" si="165"/>
        <v>10.922477024379599</v>
      </c>
      <c r="M1063" s="11">
        <f t="shared" si="166"/>
        <v>3.4434038538397223E-2</v>
      </c>
    </row>
    <row r="1064" spans="1:13" x14ac:dyDescent="0.35">
      <c r="A1064" s="9">
        <f t="shared" si="167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169"/>
        <v>554.52</v>
      </c>
      <c r="G1064" s="217">
        <f t="shared" si="168"/>
        <v>2.6024247153193184E-3</v>
      </c>
      <c r="H1064" s="209">
        <f t="shared" si="164"/>
        <v>11.529782458750708</v>
      </c>
      <c r="I1064" s="202">
        <f t="shared" si="163"/>
        <v>2.5365521409251559</v>
      </c>
      <c r="J1064" s="205">
        <v>4.9498200930315148</v>
      </c>
      <c r="K1064" s="202">
        <v>7.8208357604650489E-2</v>
      </c>
      <c r="L1064" s="10">
        <f t="shared" si="165"/>
        <v>19.09436305031203</v>
      </c>
      <c r="M1064" s="11">
        <f t="shared" si="166"/>
        <v>3.443403853839723E-2</v>
      </c>
    </row>
    <row r="1065" spans="1:13" x14ac:dyDescent="0.35">
      <c r="A1065" s="9">
        <f t="shared" si="167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169"/>
        <v>315</v>
      </c>
      <c r="G1065" s="217">
        <f t="shared" si="168"/>
        <v>1.4783304214917143E-3</v>
      </c>
      <c r="H1065" s="209">
        <f t="shared" si="164"/>
        <v>6.5495950993768908</v>
      </c>
      <c r="I1065" s="202">
        <f t="shared" si="163"/>
        <v>1.4409109218629159</v>
      </c>
      <c r="J1065" s="205">
        <v>2.8117891677575693</v>
      </c>
      <c r="K1065" s="202">
        <v>4.4426950597751043E-2</v>
      </c>
      <c r="L1065" s="10">
        <f t="shared" si="165"/>
        <v>10.846722139595126</v>
      </c>
      <c r="M1065" s="11">
        <f t="shared" si="166"/>
        <v>3.443403853839723E-2</v>
      </c>
    </row>
    <row r="1066" spans="1:13" x14ac:dyDescent="0.35">
      <c r="A1066" s="9">
        <f t="shared" si="167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169"/>
        <v>930.4</v>
      </c>
      <c r="G1066" s="217">
        <f t="shared" si="168"/>
        <v>4.3664718227171134E-3</v>
      </c>
      <c r="H1066" s="209">
        <f t="shared" si="164"/>
        <v>19.345216763365897</v>
      </c>
      <c r="I1066" s="202">
        <f t="shared" si="163"/>
        <v>4.2559476879404974</v>
      </c>
      <c r="J1066" s="205">
        <v>8.3050433069258496</v>
      </c>
      <c r="K1066" s="202">
        <v>0.13122169789253194</v>
      </c>
      <c r="L1066" s="10">
        <f t="shared" si="165"/>
        <v>32.037429456124777</v>
      </c>
      <c r="M1066" s="11">
        <f t="shared" si="166"/>
        <v>3.4434038538397223E-2</v>
      </c>
    </row>
    <row r="1067" spans="1:13" x14ac:dyDescent="0.35">
      <c r="A1067" s="9">
        <f t="shared" si="167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69"/>
        <v>4237</v>
      </c>
      <c r="G1067" s="217">
        <f t="shared" si="168"/>
        <v>1.9884717447175852E-2</v>
      </c>
      <c r="H1067" s="209">
        <f t="shared" si="164"/>
        <v>88.097252177967889</v>
      </c>
      <c r="I1067" s="202">
        <f t="shared" si="163"/>
        <v>19.381395479152935</v>
      </c>
      <c r="J1067" s="205">
        <v>37.820795885043879</v>
      </c>
      <c r="K1067" s="202">
        <v>0.59757774502435279</v>
      </c>
      <c r="L1067" s="10">
        <f t="shared" si="165"/>
        <v>145.89702128718906</v>
      </c>
      <c r="M1067" s="11">
        <f t="shared" si="166"/>
        <v>3.443403853839723E-2</v>
      </c>
    </row>
    <row r="1068" spans="1:13" x14ac:dyDescent="0.35">
      <c r="A1068" s="9">
        <f t="shared" si="167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169"/>
        <v>313.39999999999998</v>
      </c>
      <c r="G1068" s="217">
        <f t="shared" si="168"/>
        <v>1.470821441573026E-3</v>
      </c>
      <c r="H1068" s="209">
        <f t="shared" si="164"/>
        <v>6.5163273147451335</v>
      </c>
      <c r="I1068" s="202">
        <f t="shared" si="163"/>
        <v>1.4335920092439294</v>
      </c>
      <c r="J1068" s="205">
        <v>2.7975070640483239</v>
      </c>
      <c r="K1068" s="202">
        <v>4.4201289896302141E-2</v>
      </c>
      <c r="L1068" s="10">
        <f t="shared" si="165"/>
        <v>10.791627677933688</v>
      </c>
      <c r="M1068" s="11">
        <f t="shared" si="166"/>
        <v>3.4434038538397223E-2</v>
      </c>
    </row>
    <row r="1069" spans="1:13" x14ac:dyDescent="0.35">
      <c r="A1069" s="9">
        <f t="shared" si="167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169"/>
        <v>311</v>
      </c>
      <c r="G1069" s="217">
        <f t="shared" si="168"/>
        <v>1.459557971694994E-3</v>
      </c>
      <c r="H1069" s="209">
        <f t="shared" si="164"/>
        <v>6.4664256377975011</v>
      </c>
      <c r="I1069" s="202">
        <f t="shared" si="163"/>
        <v>1.4226136403154503</v>
      </c>
      <c r="J1069" s="205">
        <v>2.7760839084844573</v>
      </c>
      <c r="K1069" s="202">
        <v>4.3862798844128803E-2</v>
      </c>
      <c r="L1069" s="10">
        <f t="shared" si="165"/>
        <v>10.708985985441538</v>
      </c>
      <c r="M1069" s="11">
        <f t="shared" si="166"/>
        <v>3.443403853839723E-2</v>
      </c>
    </row>
    <row r="1070" spans="1:13" x14ac:dyDescent="0.35">
      <c r="A1070" s="9">
        <f t="shared" si="167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169"/>
        <v>302.3</v>
      </c>
      <c r="G1070" s="217">
        <f t="shared" si="168"/>
        <v>1.4187278933871278E-3</v>
      </c>
      <c r="H1070" s="209">
        <f t="shared" si="164"/>
        <v>6.28553205886233</v>
      </c>
      <c r="I1070" s="202">
        <f t="shared" si="163"/>
        <v>1.3828170529497126</v>
      </c>
      <c r="J1070" s="205">
        <v>2.6984249695654388</v>
      </c>
      <c r="K1070" s="202">
        <v>4.2635768780000444E-2</v>
      </c>
      <c r="L1070" s="10">
        <f t="shared" si="165"/>
        <v>10.409409850157482</v>
      </c>
      <c r="M1070" s="11">
        <f t="shared" si="166"/>
        <v>3.443403853839723E-2</v>
      </c>
    </row>
    <row r="1071" spans="1:13" x14ac:dyDescent="0.35">
      <c r="A1071" s="9">
        <f t="shared" si="167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169"/>
        <v>314.10000000000002</v>
      </c>
      <c r="G1071" s="217">
        <f t="shared" si="168"/>
        <v>1.4741066202874522E-3</v>
      </c>
      <c r="H1071" s="209">
        <f t="shared" si="164"/>
        <v>6.530881970521528</v>
      </c>
      <c r="I1071" s="202">
        <f t="shared" si="163"/>
        <v>1.4367940335147362</v>
      </c>
      <c r="J1071" s="205">
        <v>2.8037554844211194</v>
      </c>
      <c r="K1071" s="202">
        <v>4.4300016453186035E-2</v>
      </c>
      <c r="L1071" s="10">
        <f t="shared" si="165"/>
        <v>10.815731504910568</v>
      </c>
      <c r="M1071" s="11">
        <f t="shared" si="166"/>
        <v>3.4434038538397223E-2</v>
      </c>
    </row>
    <row r="1072" spans="1:13" x14ac:dyDescent="0.35">
      <c r="A1072" s="9">
        <f t="shared" si="167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169"/>
        <v>317.10000000000002</v>
      </c>
      <c r="G1072" s="217">
        <f t="shared" si="168"/>
        <v>1.4881859576349923E-3</v>
      </c>
      <c r="H1072" s="209">
        <f t="shared" si="164"/>
        <v>6.5932590667060698</v>
      </c>
      <c r="I1072" s="202">
        <f t="shared" si="163"/>
        <v>1.4505169946753353</v>
      </c>
      <c r="J1072" s="205">
        <v>2.8305344288759531</v>
      </c>
      <c r="K1072" s="202">
        <v>4.4723130268402717E-2</v>
      </c>
      <c r="L1072" s="10">
        <f t="shared" si="165"/>
        <v>10.919033620525761</v>
      </c>
      <c r="M1072" s="11">
        <f t="shared" si="166"/>
        <v>3.4434038538397223E-2</v>
      </c>
    </row>
    <row r="1073" spans="1:13" x14ac:dyDescent="0.35">
      <c r="A1073" s="9">
        <f t="shared" si="167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169"/>
        <v>126.9</v>
      </c>
      <c r="G1073" s="217">
        <f t="shared" si="168"/>
        <v>5.9555596980094777E-4</v>
      </c>
      <c r="H1073" s="209">
        <f t="shared" si="164"/>
        <v>2.6385511686061189</v>
      </c>
      <c r="I1073" s="202">
        <f t="shared" si="163"/>
        <v>0.58048125709334619</v>
      </c>
      <c r="J1073" s="205">
        <v>1.1327493504394779</v>
      </c>
      <c r="K1073" s="202">
        <v>1.7897714383665417E-2</v>
      </c>
      <c r="L1073" s="10">
        <f t="shared" si="165"/>
        <v>4.3696794905226088</v>
      </c>
      <c r="M1073" s="11">
        <f t="shared" si="166"/>
        <v>3.443403853839723E-2</v>
      </c>
    </row>
    <row r="1074" spans="1:13" x14ac:dyDescent="0.35">
      <c r="A1074" s="9">
        <f t="shared" si="167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169"/>
        <v>137</v>
      </c>
      <c r="G1074" s="217">
        <f t="shared" si="168"/>
        <v>6.4295640553766614E-4</v>
      </c>
      <c r="H1074" s="209">
        <f t="shared" si="164"/>
        <v>2.8485540590940759</v>
      </c>
      <c r="I1074" s="202">
        <f t="shared" si="163"/>
        <v>0.62668189300069665</v>
      </c>
      <c r="J1074" s="205">
        <v>1.2229051301040856</v>
      </c>
      <c r="K1074" s="202">
        <v>1.9322197561561564E-2</v>
      </c>
      <c r="L1074" s="10">
        <f t="shared" si="165"/>
        <v>4.7174632797604197</v>
      </c>
      <c r="M1074" s="11">
        <f t="shared" si="166"/>
        <v>3.4434038538397223E-2</v>
      </c>
    </row>
    <row r="1075" spans="1:13" x14ac:dyDescent="0.35">
      <c r="A1075" s="9">
        <f t="shared" si="167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169"/>
        <v>135.30000000000001</v>
      </c>
      <c r="G1075" s="217">
        <f t="shared" si="168"/>
        <v>6.3497811437406015E-4</v>
      </c>
      <c r="H1075" s="209">
        <f t="shared" si="164"/>
        <v>2.8132070379228358</v>
      </c>
      <c r="I1075" s="202">
        <f t="shared" si="163"/>
        <v>0.61890554834302391</v>
      </c>
      <c r="J1075" s="205">
        <v>1.2077303949130131</v>
      </c>
      <c r="K1075" s="202">
        <v>1.9082433066272112E-2</v>
      </c>
      <c r="L1075" s="10">
        <f t="shared" si="165"/>
        <v>4.6589254142451448</v>
      </c>
      <c r="M1075" s="11">
        <f t="shared" si="166"/>
        <v>3.4434038538397223E-2</v>
      </c>
    </row>
    <row r="1076" spans="1:13" x14ac:dyDescent="0.35">
      <c r="A1076" s="9">
        <f t="shared" si="167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169"/>
        <v>149.19999999999999</v>
      </c>
      <c r="G1076" s="217">
        <f t="shared" si="168"/>
        <v>7.0021237741766263E-4</v>
      </c>
      <c r="H1076" s="209">
        <f t="shared" si="164"/>
        <v>3.1022209169112123</v>
      </c>
      <c r="I1076" s="202">
        <f t="shared" si="163"/>
        <v>0.68248860172046666</v>
      </c>
      <c r="J1076" s="205">
        <v>1.3318061708870772</v>
      </c>
      <c r="K1076" s="202">
        <v>2.1042860410109381E-2</v>
      </c>
      <c r="L1076" s="10">
        <f t="shared" si="165"/>
        <v>5.1375585499288654</v>
      </c>
      <c r="M1076" s="11">
        <f t="shared" si="166"/>
        <v>3.4434038538397223E-2</v>
      </c>
    </row>
    <row r="1077" spans="1:13" x14ac:dyDescent="0.35">
      <c r="A1077" s="9">
        <f t="shared" si="167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si="169"/>
        <v>378.9</v>
      </c>
      <c r="G1077" s="217">
        <f t="shared" si="168"/>
        <v>1.7782203069943189E-3</v>
      </c>
      <c r="H1077" s="209">
        <f t="shared" si="164"/>
        <v>7.8782272481076303</v>
      </c>
      <c r="I1077" s="202">
        <f t="shared" si="163"/>
        <v>1.7332099945836787</v>
      </c>
      <c r="J1077" s="205">
        <v>3.3821806846455331</v>
      </c>
      <c r="K1077" s="202">
        <v>5.343927486186624E-2</v>
      </c>
      <c r="L1077" s="10">
        <f t="shared" si="165"/>
        <v>13.047057202198708</v>
      </c>
      <c r="M1077" s="11">
        <f t="shared" si="166"/>
        <v>3.4434038538397223E-2</v>
      </c>
    </row>
    <row r="1078" spans="1:13" x14ac:dyDescent="0.35">
      <c r="A1078" s="9">
        <f t="shared" si="167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169"/>
        <v>4438.16</v>
      </c>
      <c r="G1078" s="217">
        <f t="shared" si="168"/>
        <v>2.0828783947452908E-2</v>
      </c>
      <c r="H1078" s="209">
        <f t="shared" si="164"/>
        <v>92.279844400795355</v>
      </c>
      <c r="I1078" s="202">
        <f t="shared" si="163"/>
        <v>20.301565768174978</v>
      </c>
      <c r="J1078" s="205">
        <v>39.616413373888676</v>
      </c>
      <c r="K1078" s="202">
        <v>0.62594893671401508</v>
      </c>
      <c r="L1078" s="10">
        <f t="shared" si="165"/>
        <v>152.82377247957302</v>
      </c>
      <c r="M1078" s="11">
        <f t="shared" si="166"/>
        <v>3.4434038538397223E-2</v>
      </c>
    </row>
    <row r="1079" spans="1:13" x14ac:dyDescent="0.35">
      <c r="A1079" s="9">
        <f t="shared" si="167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169"/>
        <v>1768.02</v>
      </c>
      <c r="G1079" s="217">
        <f t="shared" si="168"/>
        <v>8.2975166723993025E-3</v>
      </c>
      <c r="H1079" s="209">
        <f t="shared" si="164"/>
        <v>36.761317865397864</v>
      </c>
      <c r="I1079" s="202">
        <f t="shared" si="163"/>
        <v>8.0874899303875303</v>
      </c>
      <c r="J1079" s="205">
        <v>15.781903125011867</v>
      </c>
      <c r="K1079" s="202">
        <v>0.24935789585979612</v>
      </c>
      <c r="L1079" s="10">
        <f t="shared" si="165"/>
        <v>60.880068816657051</v>
      </c>
      <c r="M1079" s="11">
        <f t="shared" si="166"/>
        <v>3.4434038538397216E-2</v>
      </c>
    </row>
    <row r="1080" spans="1:13" x14ac:dyDescent="0.35">
      <c r="A1080" s="9">
        <f t="shared" si="167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169"/>
        <v>126.3</v>
      </c>
      <c r="G1080" s="217">
        <f t="shared" si="168"/>
        <v>5.9274010233143967E-4</v>
      </c>
      <c r="H1080" s="209">
        <f t="shared" si="164"/>
        <v>2.62607574936921</v>
      </c>
      <c r="I1080" s="202">
        <f t="shared" si="163"/>
        <v>0.57773666486122621</v>
      </c>
      <c r="J1080" s="205">
        <v>1.1273935615485111</v>
      </c>
      <c r="K1080" s="202">
        <v>1.7813091620622081E-2</v>
      </c>
      <c r="L1080" s="10">
        <f t="shared" si="165"/>
        <v>4.3490190673995697</v>
      </c>
      <c r="M1080" s="11">
        <f t="shared" si="166"/>
        <v>3.443403853839723E-2</v>
      </c>
    </row>
    <row r="1081" spans="1:13" x14ac:dyDescent="0.35">
      <c r="A1081" s="9">
        <f t="shared" si="167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169"/>
        <v>943.1</v>
      </c>
      <c r="G1081" s="217">
        <f t="shared" si="168"/>
        <v>4.426074350821701E-3</v>
      </c>
      <c r="H1081" s="209">
        <f t="shared" si="164"/>
        <v>19.609279803880462</v>
      </c>
      <c r="I1081" s="202">
        <f t="shared" si="163"/>
        <v>4.3140415568537014</v>
      </c>
      <c r="J1081" s="205">
        <v>8.4184075051179796</v>
      </c>
      <c r="K1081" s="202">
        <v>0.13301287971028256</v>
      </c>
      <c r="L1081" s="10">
        <f t="shared" si="165"/>
        <v>32.474741745562433</v>
      </c>
      <c r="M1081" s="11">
        <f t="shared" si="166"/>
        <v>3.4434038538397237E-2</v>
      </c>
    </row>
    <row r="1082" spans="1:13" x14ac:dyDescent="0.35">
      <c r="A1082" s="9">
        <f t="shared" si="167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169"/>
        <v>13043.19</v>
      </c>
      <c r="G1082" s="217">
        <f t="shared" si="168"/>
        <v>6.1213157366020676E-2</v>
      </c>
      <c r="H1082" s="209">
        <f t="shared" si="164"/>
        <v>271.19877239441797</v>
      </c>
      <c r="I1082" s="202">
        <f t="shared" si="163"/>
        <v>59.663729926771957</v>
      </c>
      <c r="J1082" s="205">
        <v>116.42762017461541</v>
      </c>
      <c r="K1082" s="202">
        <v>1.8395846278320012</v>
      </c>
      <c r="L1082" s="10">
        <f t="shared" si="165"/>
        <v>449.12970712363733</v>
      </c>
      <c r="M1082" s="11">
        <f t="shared" si="166"/>
        <v>3.4434038538397223E-2</v>
      </c>
    </row>
    <row r="1083" spans="1:13" x14ac:dyDescent="0.35">
      <c r="A1083" s="9">
        <f t="shared" si="167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169"/>
        <v>222</v>
      </c>
      <c r="G1083" s="217">
        <f t="shared" si="168"/>
        <v>1.0418709637179701E-3</v>
      </c>
      <c r="H1083" s="209">
        <f t="shared" si="164"/>
        <v>4.6159051176560943</v>
      </c>
      <c r="I1083" s="202">
        <f t="shared" si="163"/>
        <v>1.0154991258843407</v>
      </c>
      <c r="J1083" s="205">
        <v>1.9816418896577155</v>
      </c>
      <c r="K1083" s="202">
        <v>3.1310422326034065E-2</v>
      </c>
      <c r="L1083" s="10">
        <f t="shared" si="165"/>
        <v>7.6443565555241841</v>
      </c>
      <c r="M1083" s="11">
        <f t="shared" si="166"/>
        <v>3.4434038538397223E-2</v>
      </c>
    </row>
    <row r="1084" spans="1:13" x14ac:dyDescent="0.35">
      <c r="A1084" s="9">
        <f t="shared" si="167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169"/>
        <v>6404.15</v>
      </c>
      <c r="G1084" s="217">
        <f t="shared" si="168"/>
        <v>3.0055396091416383E-2</v>
      </c>
      <c r="H1084" s="209">
        <f t="shared" si="164"/>
        <v>133.15742684341114</v>
      </c>
      <c r="I1084" s="202">
        <f t="shared" si="163"/>
        <v>29.294633905550452</v>
      </c>
      <c r="J1084" s="205">
        <v>57.165459043475039</v>
      </c>
      <c r="K1084" s="202">
        <v>0.90322811323995966</v>
      </c>
      <c r="L1084" s="10">
        <f t="shared" si="165"/>
        <v>220.52074790567659</v>
      </c>
      <c r="M1084" s="11">
        <f t="shared" si="166"/>
        <v>3.443403853839723E-2</v>
      </c>
    </row>
    <row r="1085" spans="1:13" x14ac:dyDescent="0.35">
      <c r="A1085" s="9">
        <f t="shared" si="167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169"/>
        <v>97.3</v>
      </c>
      <c r="G1085" s="217">
        <f t="shared" si="168"/>
        <v>4.5663984130521837E-4</v>
      </c>
      <c r="H1085" s="209">
        <f t="shared" si="164"/>
        <v>2.0230971529186395</v>
      </c>
      <c r="I1085" s="202">
        <f t="shared" si="163"/>
        <v>0.44508137364210071</v>
      </c>
      <c r="J1085" s="205">
        <v>0.86853043181844913</v>
      </c>
      <c r="K1085" s="202">
        <v>1.3722991406860877E-2</v>
      </c>
      <c r="L1085" s="10">
        <f t="shared" si="165"/>
        <v>3.3504319497860506</v>
      </c>
      <c r="M1085" s="11">
        <f t="shared" si="166"/>
        <v>3.443403853839723E-2</v>
      </c>
    </row>
    <row r="1086" spans="1:13" x14ac:dyDescent="0.35">
      <c r="A1086" s="9">
        <f t="shared" si="167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169"/>
        <v>6656</v>
      </c>
      <c r="G1086" s="217">
        <f t="shared" si="168"/>
        <v>3.1237356461742381E-2</v>
      </c>
      <c r="H1086" s="209">
        <f t="shared" si="164"/>
        <v>138.39398406810344</v>
      </c>
      <c r="I1086" s="202">
        <f t="shared" si="163"/>
        <v>30.446676494982757</v>
      </c>
      <c r="J1086" s="205">
        <v>59.413551430458355</v>
      </c>
      <c r="K1086" s="202">
        <v>0.93874851802739967</v>
      </c>
      <c r="L1086" s="10">
        <f t="shared" si="165"/>
        <v>229.19296051157198</v>
      </c>
      <c r="M1086" s="11">
        <f t="shared" si="166"/>
        <v>3.443403853839723E-2</v>
      </c>
    </row>
    <row r="1087" spans="1:13" x14ac:dyDescent="0.35">
      <c r="A1087" s="9">
        <f t="shared" si="167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169"/>
        <v>7072</v>
      </c>
      <c r="G1087" s="217">
        <f t="shared" si="168"/>
        <v>3.3189691240601275E-2</v>
      </c>
      <c r="H1087" s="209">
        <f t="shared" si="164"/>
        <v>147.04360807235989</v>
      </c>
      <c r="I1087" s="202">
        <f t="shared" si="163"/>
        <v>32.349593775919175</v>
      </c>
      <c r="J1087" s="205">
        <v>63.126898394862003</v>
      </c>
      <c r="K1087" s="202">
        <v>0.99742030040411211</v>
      </c>
      <c r="L1087" s="10">
        <f t="shared" si="165"/>
        <v>243.51752054354517</v>
      </c>
      <c r="M1087" s="11">
        <f t="shared" si="166"/>
        <v>3.4434038538397223E-2</v>
      </c>
    </row>
    <row r="1088" spans="1:13" x14ac:dyDescent="0.35">
      <c r="A1088" s="9">
        <f t="shared" si="167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169"/>
        <v>10869.85</v>
      </c>
      <c r="G1088" s="217">
        <f t="shared" si="168"/>
        <v>5.1013428355719717E-2</v>
      </c>
      <c r="H1088" s="209">
        <f t="shared" si="164"/>
        <v>226.00989298718062</v>
      </c>
      <c r="I1088" s="202">
        <f t="shared" si="163"/>
        <v>49.722176457179735</v>
      </c>
      <c r="J1088" s="205">
        <v>97.027703127459105</v>
      </c>
      <c r="K1088" s="202">
        <v>1.5330612347776638</v>
      </c>
      <c r="L1088" s="10">
        <f t="shared" si="165"/>
        <v>374.29283380659717</v>
      </c>
      <c r="M1088" s="11">
        <f t="shared" si="166"/>
        <v>3.443403853839723E-2</v>
      </c>
    </row>
    <row r="1089" spans="1:13" x14ac:dyDescent="0.35">
      <c r="A1089" s="9">
        <f t="shared" si="167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169"/>
        <v>128</v>
      </c>
      <c r="G1089" s="217">
        <f t="shared" si="168"/>
        <v>6.0071839349504577E-4</v>
      </c>
      <c r="H1089" s="209">
        <f t="shared" si="164"/>
        <v>2.6614227705404505</v>
      </c>
      <c r="I1089" s="202">
        <f t="shared" si="163"/>
        <v>0.58551300951889906</v>
      </c>
      <c r="J1089" s="205">
        <v>1.1425682967395838</v>
      </c>
      <c r="K1089" s="202">
        <v>1.8052856115911529E-2</v>
      </c>
      <c r="L1089" s="10">
        <f t="shared" si="165"/>
        <v>4.4075569329148454</v>
      </c>
      <c r="M1089" s="11">
        <f t="shared" si="166"/>
        <v>3.443403853839723E-2</v>
      </c>
    </row>
    <row r="1090" spans="1:13" x14ac:dyDescent="0.35">
      <c r="A1090" s="9">
        <f t="shared" si="167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169"/>
        <v>98.2</v>
      </c>
      <c r="G1090" s="217">
        <f t="shared" si="168"/>
        <v>4.6086364250948046E-4</v>
      </c>
      <c r="H1090" s="209">
        <f t="shared" si="164"/>
        <v>2.0418102817740023</v>
      </c>
      <c r="I1090" s="202">
        <f t="shared" si="163"/>
        <v>0.44919826199028051</v>
      </c>
      <c r="J1090" s="205">
        <v>0.8765641151548994</v>
      </c>
      <c r="K1090" s="202">
        <v>1.3849925551425876E-2</v>
      </c>
      <c r="L1090" s="10">
        <f t="shared" si="165"/>
        <v>3.3814225844706081</v>
      </c>
      <c r="M1090" s="11">
        <f t="shared" si="166"/>
        <v>3.443403853839723E-2</v>
      </c>
    </row>
    <row r="1091" spans="1:13" x14ac:dyDescent="0.35">
      <c r="A1091" s="9">
        <f t="shared" si="167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169"/>
        <v>223.5</v>
      </c>
      <c r="G1091" s="217">
        <f t="shared" si="168"/>
        <v>1.04891063239174E-3</v>
      </c>
      <c r="H1091" s="209">
        <f t="shared" si="164"/>
        <v>4.6470936657483648</v>
      </c>
      <c r="I1091" s="202">
        <f t="shared" ref="I1091:I1114" si="170">H1091*0.22</f>
        <v>1.0223606064646402</v>
      </c>
      <c r="J1091" s="205">
        <v>1.9950313618851325</v>
      </c>
      <c r="K1091" s="202">
        <v>3.1521979233642403E-2</v>
      </c>
      <c r="L1091" s="10">
        <f t="shared" si="165"/>
        <v>7.6960076133317799</v>
      </c>
      <c r="M1091" s="11">
        <f t="shared" si="166"/>
        <v>3.4434038538397223E-2</v>
      </c>
    </row>
    <row r="1092" spans="1:13" x14ac:dyDescent="0.35">
      <c r="A1092" s="9">
        <f t="shared" si="167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ref="F1092:F1111" si="171">C1092+D1092+E1092</f>
        <v>34.6</v>
      </c>
      <c r="G1092" s="217">
        <f t="shared" si="168"/>
        <v>1.6238169074162957E-4</v>
      </c>
      <c r="H1092" s="209">
        <f t="shared" si="164"/>
        <v>0.71941584266171565</v>
      </c>
      <c r="I1092" s="202">
        <f t="shared" si="170"/>
        <v>0.15827148538557745</v>
      </c>
      <c r="J1092" s="205">
        <v>0.30885049271241871</v>
      </c>
      <c r="K1092" s="202">
        <v>4.879912668832336E-3</v>
      </c>
      <c r="L1092" s="10">
        <f t="shared" si="165"/>
        <v>1.1914177334285441</v>
      </c>
      <c r="M1092" s="11">
        <f t="shared" si="166"/>
        <v>3.4434038538397223E-2</v>
      </c>
    </row>
    <row r="1093" spans="1:13" x14ac:dyDescent="0.35">
      <c r="A1093" s="9">
        <f t="shared" si="167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171"/>
        <v>7086.2</v>
      </c>
      <c r="G1093" s="217">
        <f t="shared" si="168"/>
        <v>3.3256333437379632E-2</v>
      </c>
      <c r="H1093" s="209">
        <f t="shared" si="164"/>
        <v>147.3388596609667</v>
      </c>
      <c r="I1093" s="202">
        <f t="shared" si="170"/>
        <v>32.414549125412677</v>
      </c>
      <c r="J1093" s="205">
        <v>63.25365206528155</v>
      </c>
      <c r="K1093" s="202">
        <v>0.99942303912947106</v>
      </c>
      <c r="L1093" s="10">
        <f t="shared" si="165"/>
        <v>244.00648389079043</v>
      </c>
      <c r="M1093" s="11">
        <f t="shared" si="166"/>
        <v>3.443403853839723E-2</v>
      </c>
    </row>
    <row r="1094" spans="1:13" x14ac:dyDescent="0.35">
      <c r="A1094" s="9">
        <f t="shared" si="167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171"/>
        <v>145</v>
      </c>
      <c r="G1094" s="217">
        <f t="shared" si="168"/>
        <v>6.8050130513110649E-4</v>
      </c>
      <c r="H1094" s="209">
        <f t="shared" si="164"/>
        <v>3.0148929822528538</v>
      </c>
      <c r="I1094" s="202">
        <f t="shared" si="170"/>
        <v>0.6632764560956278</v>
      </c>
      <c r="J1094" s="205">
        <v>1.2943156486503098</v>
      </c>
      <c r="K1094" s="202">
        <v>2.0450501068806033E-2</v>
      </c>
      <c r="L1094" s="10">
        <f t="shared" si="165"/>
        <v>4.9929355880675974</v>
      </c>
      <c r="M1094" s="11">
        <f t="shared" si="166"/>
        <v>3.4434038538397223E-2</v>
      </c>
    </row>
    <row r="1095" spans="1:13" x14ac:dyDescent="0.35">
      <c r="A1095" s="9">
        <f t="shared" si="167"/>
        <v>189</v>
      </c>
      <c r="B1095" s="14" t="s">
        <v>522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171"/>
        <v>48.3</v>
      </c>
      <c r="G1095" s="217">
        <f t="shared" si="168"/>
        <v>2.2667733129539617E-4</v>
      </c>
      <c r="H1095" s="209">
        <f t="shared" si="164"/>
        <v>1.0042712485711232</v>
      </c>
      <c r="I1095" s="202">
        <f t="shared" si="170"/>
        <v>0.2209396746856471</v>
      </c>
      <c r="J1095" s="205">
        <v>0.43114100572282726</v>
      </c>
      <c r="K1095" s="202">
        <v>6.8121324249884917E-3</v>
      </c>
      <c r="L1095" s="10">
        <f t="shared" si="165"/>
        <v>1.6631640614045862</v>
      </c>
      <c r="M1095" s="11">
        <f t="shared" si="166"/>
        <v>3.443403853839723E-2</v>
      </c>
    </row>
    <row r="1096" spans="1:13" x14ac:dyDescent="0.35">
      <c r="A1096" s="9">
        <f t="shared" si="167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171"/>
        <v>4464.3</v>
      </c>
      <c r="G1096" s="217">
        <f t="shared" si="168"/>
        <v>2.0951461906874476E-2</v>
      </c>
      <c r="H1096" s="209">
        <f t="shared" si="164"/>
        <v>92.823356832216675</v>
      </c>
      <c r="I1096" s="202">
        <f t="shared" si="170"/>
        <v>20.421138503087668</v>
      </c>
      <c r="J1096" s="205">
        <v>39.849747243238468</v>
      </c>
      <c r="K1096" s="202">
        <v>0.62963566842393648</v>
      </c>
      <c r="L1096" s="10">
        <f t="shared" si="165"/>
        <v>153.72387824696676</v>
      </c>
      <c r="M1096" s="11">
        <f t="shared" si="166"/>
        <v>3.443403853839723E-2</v>
      </c>
    </row>
    <row r="1097" spans="1:13" x14ac:dyDescent="0.35">
      <c r="A1097" s="9">
        <f t="shared" si="167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171"/>
        <v>4580.7000000000007</v>
      </c>
      <c r="G1097" s="217">
        <f t="shared" si="168"/>
        <v>2.1497740195959035E-2</v>
      </c>
      <c r="H1097" s="209">
        <f t="shared" ref="H1097:H1114" si="172">G1097*$N$2</f>
        <v>95.243588164176899</v>
      </c>
      <c r="I1097" s="202">
        <f t="shared" si="170"/>
        <v>20.953589396118918</v>
      </c>
      <c r="J1097" s="205">
        <v>40.888770288086036</v>
      </c>
      <c r="K1097" s="202">
        <v>0.64605248445434349</v>
      </c>
      <c r="L1097" s="10">
        <f t="shared" ref="L1097:L1114" si="173">H1097+I1097+J1097+K1097</f>
        <v>157.73200033283621</v>
      </c>
      <c r="M1097" s="11">
        <f t="shared" ref="M1097:M1116" si="174">L1097/F1097</f>
        <v>3.443403853839723E-2</v>
      </c>
    </row>
    <row r="1098" spans="1:13" x14ac:dyDescent="0.35">
      <c r="A1098" s="9">
        <f t="shared" si="167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171"/>
        <v>4605.3999999999996</v>
      </c>
      <c r="G1098" s="217">
        <f t="shared" si="168"/>
        <v>2.1613660073453778E-2</v>
      </c>
      <c r="H1098" s="209">
        <f t="shared" si="172"/>
        <v>95.757159589429605</v>
      </c>
      <c r="I1098" s="202">
        <f t="shared" si="170"/>
        <v>21.066575109674513</v>
      </c>
      <c r="J1098" s="205">
        <v>41.10925026409749</v>
      </c>
      <c r="K1098" s="202">
        <v>0.6495361215329607</v>
      </c>
      <c r="L1098" s="10">
        <f t="shared" si="173"/>
        <v>158.58252108473457</v>
      </c>
      <c r="M1098" s="11">
        <f t="shared" si="174"/>
        <v>3.4434038538397223E-2</v>
      </c>
    </row>
    <row r="1099" spans="1:13" x14ac:dyDescent="0.35">
      <c r="A1099" s="9">
        <f t="shared" si="167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171"/>
        <v>3144.4</v>
      </c>
      <c r="G1099" s="217">
        <f t="shared" si="168"/>
        <v>1.4757022785201733E-2</v>
      </c>
      <c r="H1099" s="209">
        <f t="shared" si="172"/>
        <v>65.379513747557752</v>
      </c>
      <c r="I1099" s="202">
        <f t="shared" si="170"/>
        <v>14.383493024462705</v>
      </c>
      <c r="J1099" s="205">
        <v>28.067904314593338</v>
      </c>
      <c r="K1099" s="202">
        <v>0.44347969352243927</v>
      </c>
      <c r="L1099" s="10">
        <f t="shared" si="173"/>
        <v>108.27439078013623</v>
      </c>
      <c r="M1099" s="11">
        <f t="shared" si="174"/>
        <v>3.4434038538397223E-2</v>
      </c>
    </row>
    <row r="1100" spans="1:13" x14ac:dyDescent="0.35">
      <c r="A1100" s="9">
        <f t="shared" ref="A1100:A1114" si="175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171"/>
        <v>3129.44</v>
      </c>
      <c r="G1100" s="217">
        <f t="shared" ref="G1100:G1114" si="176">1/213078.21*F1100</f>
        <v>1.4686813822962001E-2</v>
      </c>
      <c r="H1100" s="209">
        <f t="shared" si="172"/>
        <v>65.068459961250838</v>
      </c>
      <c r="I1100" s="202">
        <f t="shared" si="170"/>
        <v>14.315061191475184</v>
      </c>
      <c r="J1100" s="205">
        <v>27.934366644911901</v>
      </c>
      <c r="K1100" s="202">
        <v>0.4413697659638921</v>
      </c>
      <c r="L1100" s="10">
        <f t="shared" si="173"/>
        <v>107.75925756360182</v>
      </c>
      <c r="M1100" s="11">
        <f t="shared" si="174"/>
        <v>3.443403853839723E-2</v>
      </c>
    </row>
    <row r="1101" spans="1:13" x14ac:dyDescent="0.35">
      <c r="A1101" s="9">
        <f t="shared" si="175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171"/>
        <v>2023.28</v>
      </c>
      <c r="G1101" s="217">
        <f t="shared" si="176"/>
        <v>9.4954805561770009E-3</v>
      </c>
      <c r="H1101" s="209">
        <f t="shared" si="172"/>
        <v>42.068777056086581</v>
      </c>
      <c r="I1101" s="202">
        <f t="shared" si="170"/>
        <v>9.2551309523390479</v>
      </c>
      <c r="J1101" s="205">
        <v>18.060434245525506</v>
      </c>
      <c r="K1101" s="202">
        <v>0.28535924001719915</v>
      </c>
      <c r="L1101" s="10">
        <f t="shared" si="173"/>
        <v>69.669701493968333</v>
      </c>
      <c r="M1101" s="11">
        <f t="shared" si="174"/>
        <v>3.4434038538397223E-2</v>
      </c>
    </row>
    <row r="1102" spans="1:13" x14ac:dyDescent="0.35">
      <c r="A1102" s="9">
        <f t="shared" si="175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171"/>
        <v>1913.79</v>
      </c>
      <c r="G1102" s="217">
        <f t="shared" si="176"/>
        <v>8.9816316741162788E-3</v>
      </c>
      <c r="H1102" s="209">
        <f t="shared" si="172"/>
        <v>39.792220969004759</v>
      </c>
      <c r="I1102" s="202">
        <f t="shared" si="170"/>
        <v>8.754288613181048</v>
      </c>
      <c r="J1102" s="205">
        <v>17.083092036072248</v>
      </c>
      <c r="K1102" s="202">
        <v>0.26991699614117443</v>
      </c>
      <c r="L1102" s="10">
        <f t="shared" si="173"/>
        <v>65.899518614399227</v>
      </c>
      <c r="M1102" s="69">
        <f t="shared" si="174"/>
        <v>3.443403853839723E-2</v>
      </c>
    </row>
    <row r="1103" spans="1:13" x14ac:dyDescent="0.35">
      <c r="A1103" s="9">
        <f t="shared" si="175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 t="shared" si="171"/>
        <v>695.35</v>
      </c>
      <c r="G1103" s="217">
        <f t="shared" si="176"/>
        <v>3.2633557415373445E-3</v>
      </c>
      <c r="H1103" s="209">
        <f t="shared" si="172"/>
        <v>14.457971277307049</v>
      </c>
      <c r="I1103" s="202">
        <f t="shared" si="170"/>
        <v>3.180753681007551</v>
      </c>
      <c r="J1103" s="205">
        <v>6.2069130088896056</v>
      </c>
      <c r="K1103" s="202">
        <v>9.8070730470305345E-2</v>
      </c>
      <c r="L1103" s="10">
        <f t="shared" si="173"/>
        <v>23.943708697674509</v>
      </c>
      <c r="M1103" s="69">
        <f t="shared" si="174"/>
        <v>3.4434038538397223E-2</v>
      </c>
    </row>
    <row r="1104" spans="1:13" x14ac:dyDescent="0.35">
      <c r="A1104" s="9">
        <f t="shared" si="175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 t="shared" si="171"/>
        <v>1487.8</v>
      </c>
      <c r="G1104" s="217">
        <f t="shared" si="176"/>
        <v>6.9824127018900707E-3</v>
      </c>
      <c r="H1104" s="209">
        <f t="shared" si="172"/>
        <v>30.934881234453766</v>
      </c>
      <c r="I1104" s="202">
        <f t="shared" si="170"/>
        <v>6.8056738715798284</v>
      </c>
      <c r="J1104" s="205">
        <v>13.280571186634006</v>
      </c>
      <c r="K1104" s="202">
        <v>0.20983624475979043</v>
      </c>
      <c r="L1104" s="10">
        <f t="shared" si="173"/>
        <v>51.230962537427395</v>
      </c>
      <c r="M1104" s="69">
        <f t="shared" si="174"/>
        <v>3.443403853839723E-2</v>
      </c>
    </row>
    <row r="1105" spans="1:13" x14ac:dyDescent="0.35">
      <c r="A1105" s="9">
        <f t="shared" si="175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 t="shared" si="171"/>
        <v>1266.08</v>
      </c>
      <c r="G1105" s="217">
        <f t="shared" si="176"/>
        <v>5.9418558096578714E-3</v>
      </c>
      <c r="H1105" s="209">
        <f t="shared" si="172"/>
        <v>26.324797979108229</v>
      </c>
      <c r="I1105" s="202">
        <f t="shared" si="170"/>
        <v>5.7914555554038101</v>
      </c>
      <c r="J1105" s="205">
        <v>11.301428665125407</v>
      </c>
      <c r="K1105" s="202">
        <v>0.17856531305650994</v>
      </c>
      <c r="L1105" s="10">
        <f t="shared" si="173"/>
        <v>43.596247512693957</v>
      </c>
      <c r="M1105" s="69">
        <f t="shared" si="174"/>
        <v>3.4434038538397223E-2</v>
      </c>
    </row>
    <row r="1106" spans="1:13" x14ac:dyDescent="0.35">
      <c r="A1106" s="9">
        <f t="shared" si="175"/>
        <v>200</v>
      </c>
      <c r="B1106" s="14" t="s">
        <v>550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 t="shared" si="171"/>
        <v>3679.6</v>
      </c>
      <c r="G1106" s="217">
        <f t="shared" si="176"/>
        <v>1.7268776568002894E-2</v>
      </c>
      <c r="H1106" s="209">
        <f t="shared" si="172"/>
        <v>76.507587706880017</v>
      </c>
      <c r="I1106" s="202">
        <f t="shared" si="170"/>
        <v>16.831669295513603</v>
      </c>
      <c r="J1106" s="205">
        <v>32.845268005335718</v>
      </c>
      <c r="K1106" s="202">
        <v>0.51896319815709435</v>
      </c>
      <c r="L1106" s="10">
        <f t="shared" si="173"/>
        <v>126.70348820588644</v>
      </c>
      <c r="M1106" s="69">
        <f t="shared" si="174"/>
        <v>3.443403853839723E-2</v>
      </c>
    </row>
    <row r="1107" spans="1:13" x14ac:dyDescent="0.35">
      <c r="A1107" s="9">
        <f t="shared" si="175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 t="shared" si="171"/>
        <v>1671.2</v>
      </c>
      <c r="G1107" s="217">
        <f t="shared" si="176"/>
        <v>7.8431295250696916E-3</v>
      </c>
      <c r="H1107" s="209">
        <f t="shared" si="172"/>
        <v>34.748201047868761</v>
      </c>
      <c r="I1107" s="202">
        <f t="shared" si="170"/>
        <v>7.6446042305311277</v>
      </c>
      <c r="J1107" s="205">
        <v>14.917657324306191</v>
      </c>
      <c r="K1107" s="202">
        <v>0.24042045275316495</v>
      </c>
      <c r="L1107" s="10">
        <f t="shared" si="173"/>
        <v>57.550883055459245</v>
      </c>
      <c r="M1107" s="69">
        <f t="shared" si="174"/>
        <v>3.4436861569805674E-2</v>
      </c>
    </row>
    <row r="1108" spans="1:13" x14ac:dyDescent="0.35">
      <c r="A1108" s="9">
        <f t="shared" si="175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 t="shared" si="171"/>
        <v>632.79999999999995</v>
      </c>
      <c r="G1108" s="217">
        <f t="shared" si="176"/>
        <v>2.9698015578411324E-3</v>
      </c>
      <c r="H1108" s="209">
        <f t="shared" si="172"/>
        <v>13.157408821859352</v>
      </c>
      <c r="I1108" s="202">
        <f t="shared" si="170"/>
        <v>2.8946299408090574</v>
      </c>
      <c r="J1108" s="205">
        <v>5.6485720170063169</v>
      </c>
      <c r="K1108" s="202">
        <v>9.1035221698302277E-2</v>
      </c>
      <c r="L1108" s="10">
        <f t="shared" si="173"/>
        <v>21.791646001373028</v>
      </c>
      <c r="M1108" s="69">
        <f t="shared" si="174"/>
        <v>3.4436861569805674E-2</v>
      </c>
    </row>
    <row r="1109" spans="1:13" x14ac:dyDescent="0.35">
      <c r="A1109" s="9">
        <f t="shared" si="175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 t="shared" si="171"/>
        <v>514.6</v>
      </c>
      <c r="G1109" s="217">
        <f t="shared" si="176"/>
        <v>2.4150756663480514E-3</v>
      </c>
      <c r="H1109" s="209">
        <f t="shared" si="172"/>
        <v>10.699751232188406</v>
      </c>
      <c r="I1109" s="202">
        <f t="shared" si="170"/>
        <v>2.3539452710814492</v>
      </c>
      <c r="J1109" s="205">
        <v>4.5934816054858576</v>
      </c>
      <c r="K1109" s="202">
        <v>7.396111634329515E-2</v>
      </c>
      <c r="L1109" s="10">
        <f t="shared" si="173"/>
        <v>17.721139225099005</v>
      </c>
      <c r="M1109" s="69">
        <f t="shared" si="174"/>
        <v>3.4436726049551114E-2</v>
      </c>
    </row>
    <row r="1110" spans="1:13" s="192" customFormat="1" x14ac:dyDescent="0.35">
      <c r="A1110" s="9">
        <f t="shared" si="175"/>
        <v>204</v>
      </c>
      <c r="B1110" s="235" t="s">
        <v>585</v>
      </c>
      <c r="C1110" s="195">
        <f>димвенканали!C1110</f>
        <v>6066</v>
      </c>
      <c r="D1110" s="195">
        <f>димвенканали!D1110</f>
        <v>0</v>
      </c>
      <c r="E1110" s="195">
        <f>димвенканали!E1110</f>
        <v>0</v>
      </c>
      <c r="F1110" s="195">
        <f t="shared" si="171"/>
        <v>6066</v>
      </c>
      <c r="G1110" s="217">
        <f t="shared" si="176"/>
        <v>2.8468420116726154E-2</v>
      </c>
      <c r="H1110" s="209">
        <f t="shared" si="172"/>
        <v>126.12648848514354</v>
      </c>
      <c r="I1110" s="202">
        <f t="shared" si="170"/>
        <v>27.747827466731579</v>
      </c>
      <c r="J1110" s="205">
        <v>54.147025687674329</v>
      </c>
      <c r="K1110" s="202">
        <v>2.6831724913655979</v>
      </c>
      <c r="L1110" s="202">
        <f t="shared" si="173"/>
        <v>210.70451413091507</v>
      </c>
      <c r="M1110" s="210">
        <f t="shared" si="174"/>
        <v>3.4735330387556065E-2</v>
      </c>
    </row>
    <row r="1111" spans="1:13" s="192" customFormat="1" x14ac:dyDescent="0.35">
      <c r="A1111" s="9">
        <f t="shared" si="175"/>
        <v>205</v>
      </c>
      <c r="B1111" s="235" t="s">
        <v>586</v>
      </c>
      <c r="C1111" s="195">
        <f>димвенканали!C1111</f>
        <v>5812</v>
      </c>
      <c r="D1111" s="195">
        <f>димвенканали!D1111</f>
        <v>0</v>
      </c>
      <c r="E1111" s="195">
        <f>димвенканали!E1111</f>
        <v>261.60000000000002</v>
      </c>
      <c r="F1111" s="195">
        <f t="shared" si="171"/>
        <v>6073.6</v>
      </c>
      <c r="G1111" s="217">
        <f t="shared" si="176"/>
        <v>2.8504087771339923E-2</v>
      </c>
      <c r="H1111" s="209">
        <f t="shared" si="172"/>
        <v>126.28451046214438</v>
      </c>
      <c r="I1111" s="202">
        <f t="shared" si="170"/>
        <v>27.782592301671766</v>
      </c>
      <c r="J1111" s="205">
        <v>54.214865680293251</v>
      </c>
      <c r="K1111" s="202">
        <v>2.6865341977510875</v>
      </c>
      <c r="L1111" s="202">
        <f t="shared" si="173"/>
        <v>210.96850264186048</v>
      </c>
      <c r="M1111" s="210">
        <f t="shared" si="174"/>
        <v>3.4735330387556058E-2</v>
      </c>
    </row>
    <row r="1112" spans="1:13" s="192" customFormat="1" x14ac:dyDescent="0.35">
      <c r="A1112" s="9">
        <f t="shared" si="175"/>
        <v>206</v>
      </c>
      <c r="B1112" s="182" t="s">
        <v>594</v>
      </c>
      <c r="C1112" s="195">
        <f>димвенканали!C1112</f>
        <v>1388.6</v>
      </c>
      <c r="D1112" s="195">
        <f>димвенканали!D1112</f>
        <v>0</v>
      </c>
      <c r="E1112" s="195">
        <f>димвенканали!E1112</f>
        <v>0</v>
      </c>
      <c r="F1112" s="195">
        <f>C1112+D1112+E1112</f>
        <v>1388.6</v>
      </c>
      <c r="G1112" s="217">
        <f t="shared" si="176"/>
        <v>6.5168559469314102E-3</v>
      </c>
      <c r="H1112" s="209">
        <f t="shared" si="172"/>
        <v>28.872278587284917</v>
      </c>
      <c r="I1112" s="202">
        <f t="shared" si="170"/>
        <v>6.351901289202682</v>
      </c>
      <c r="J1112" s="205">
        <v>12.395080756660828</v>
      </c>
      <c r="K1112" s="202">
        <v>0.1997519754629416</v>
      </c>
      <c r="L1112" s="202">
        <f t="shared" si="173"/>
        <v>47.819012608611374</v>
      </c>
      <c r="M1112" s="210">
        <f t="shared" si="174"/>
        <v>3.4436851943404422E-2</v>
      </c>
    </row>
    <row r="1113" spans="1:13" s="192" customFormat="1" x14ac:dyDescent="0.35">
      <c r="A1113" s="9">
        <f t="shared" si="175"/>
        <v>207</v>
      </c>
      <c r="B1113" s="182" t="s">
        <v>595</v>
      </c>
      <c r="C1113" s="195">
        <f>димвенканали!C1113</f>
        <v>4609.7</v>
      </c>
      <c r="D1113" s="195">
        <f>димвенканали!D1113</f>
        <v>0</v>
      </c>
      <c r="E1113" s="195">
        <f>димвенканали!E1113</f>
        <v>0</v>
      </c>
      <c r="F1113" s="195">
        <f>C1113+D1113+E1113</f>
        <v>4609.7</v>
      </c>
      <c r="G1113" s="217">
        <f t="shared" si="176"/>
        <v>2.1633840456985253E-2</v>
      </c>
      <c r="H1113" s="209">
        <f t="shared" si="172"/>
        <v>95.846566760627454</v>
      </c>
      <c r="I1113" s="202">
        <f t="shared" si="170"/>
        <v>21.086244687338041</v>
      </c>
      <c r="J1113" s="205">
        <v>41.147633417816081</v>
      </c>
      <c r="K1113" s="202">
        <v>0.66311153772974352</v>
      </c>
      <c r="L1113" s="202">
        <f t="shared" si="173"/>
        <v>158.74355640351132</v>
      </c>
      <c r="M1113" s="210">
        <f t="shared" si="174"/>
        <v>3.4436851943404415E-2</v>
      </c>
    </row>
    <row r="1114" spans="1:13" s="192" customFormat="1" x14ac:dyDescent="0.35">
      <c r="A1114" s="9">
        <f t="shared" si="175"/>
        <v>208</v>
      </c>
      <c r="B1114" s="182" t="s">
        <v>596</v>
      </c>
      <c r="C1114" s="195">
        <f>димвенканали!C1114</f>
        <v>608</v>
      </c>
      <c r="D1114" s="195">
        <f>димвенканали!D1114</f>
        <v>0</v>
      </c>
      <c r="E1114" s="195">
        <f>димвенканали!E1114</f>
        <v>0</v>
      </c>
      <c r="F1114" s="195">
        <f>C1114+D1114+E1114</f>
        <v>608</v>
      </c>
      <c r="G1114" s="217">
        <f t="shared" si="176"/>
        <v>2.8534123691014673E-3</v>
      </c>
      <c r="H1114" s="209">
        <f t="shared" si="172"/>
        <v>12.641758160067139</v>
      </c>
      <c r="I1114" s="202">
        <f t="shared" si="170"/>
        <v>2.7811867952147709</v>
      </c>
      <c r="J1114" s="205">
        <v>5.4271994095130225</v>
      </c>
      <c r="K1114" s="202">
        <v>8.7461616794950667E-2</v>
      </c>
      <c r="L1114" s="202">
        <f t="shared" si="173"/>
        <v>20.937605981589883</v>
      </c>
      <c r="M1114" s="210">
        <f t="shared" si="174"/>
        <v>3.4436851943404415E-2</v>
      </c>
    </row>
    <row r="1115" spans="1:13" s="192" customFormat="1" ht="18" x14ac:dyDescent="0.4">
      <c r="A1115" s="246"/>
      <c r="B1115" s="198" t="s">
        <v>1698</v>
      </c>
      <c r="C1115" s="199">
        <f t="shared" ref="C1115:L1115" si="177">SUM(C907:C1114)</f>
        <v>212131.79999999996</v>
      </c>
      <c r="D1115" s="199">
        <f t="shared" si="177"/>
        <v>369.20000000000005</v>
      </c>
      <c r="E1115" s="199">
        <f t="shared" si="177"/>
        <v>577.21</v>
      </c>
      <c r="F1115" s="297">
        <f t="shared" si="177"/>
        <v>213078.21000000002</v>
      </c>
      <c r="G1115" s="199">
        <f t="shared" si="177"/>
        <v>0.99999999999999989</v>
      </c>
      <c r="H1115" s="199">
        <f t="shared" si="177"/>
        <v>4430.3999999999996</v>
      </c>
      <c r="I1115" s="199">
        <f t="shared" si="177"/>
        <v>974.68800000000022</v>
      </c>
      <c r="J1115" s="341">
        <f t="shared" si="177"/>
        <v>1902.0031833751507</v>
      </c>
      <c r="K1115" s="199">
        <f t="shared" si="177"/>
        <v>33.736147444699156</v>
      </c>
      <c r="L1115" s="199">
        <f t="shared" si="177"/>
        <v>7340.8273308198468</v>
      </c>
      <c r="M1115" s="210">
        <f t="shared" si="174"/>
        <v>3.4451328133551742E-2</v>
      </c>
    </row>
    <row r="1116" spans="1:13" ht="18.5" thickBot="1" x14ac:dyDescent="0.45">
      <c r="A1116" s="19"/>
      <c r="B1116" s="13" t="s">
        <v>508</v>
      </c>
      <c r="C1116" s="15">
        <f t="shared" ref="C1116:L1116" si="178">C461+C526+C603+C724+C862+C905+C1115</f>
        <v>1458747.8499999999</v>
      </c>
      <c r="D1116" s="15">
        <f t="shared" si="178"/>
        <v>8346.58</v>
      </c>
      <c r="E1116" s="15">
        <f t="shared" si="178"/>
        <v>19664.810000000001</v>
      </c>
      <c r="F1116" s="15">
        <f t="shared" si="178"/>
        <v>1486759.2399999998</v>
      </c>
      <c r="G1116" s="186">
        <f t="shared" si="178"/>
        <v>9.9990522181924071</v>
      </c>
      <c r="H1116" s="15">
        <f t="shared" si="178"/>
        <v>44410.790957227742</v>
      </c>
      <c r="I1116" s="15">
        <f t="shared" si="178"/>
        <v>9771.4636068256568</v>
      </c>
      <c r="J1116" s="15">
        <f t="shared" si="178"/>
        <v>17452.163199006234</v>
      </c>
      <c r="K1116" s="15">
        <f t="shared" si="178"/>
        <v>285.2385427569551</v>
      </c>
      <c r="L1116" s="15">
        <f t="shared" si="178"/>
        <v>71919.62630113207</v>
      </c>
      <c r="M1116" s="82">
        <f t="shared" si="174"/>
        <v>4.8373418080207849E-2</v>
      </c>
    </row>
    <row r="1117" spans="1:13" x14ac:dyDescent="0.35">
      <c r="A1117" s="1"/>
    </row>
    <row r="1118" spans="1:13" x14ac:dyDescent="0.35">
      <c r="A1118" s="1"/>
    </row>
    <row r="1119" spans="1:13" x14ac:dyDescent="0.35">
      <c r="A1119" s="1"/>
    </row>
    <row r="1120" spans="1:13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</sheetData>
  <mergeCells count="1">
    <mergeCell ref="B1:L1"/>
  </mergeCells>
  <phoneticPr fontId="0" type="noConversion"/>
  <pageMargins left="0.39370078740157483" right="0.39370078740157483" top="0.78740157480314965" bottom="0.78740157480314965" header="0.51181102362204722" footer="0.51181102362204722"/>
  <pageSetup paperSize="9" scale="64" orientation="landscape" r:id="rId1"/>
  <headerFooter alignWithMargins="0"/>
  <rowBreaks count="6" manualBreakCount="6">
    <brk id="399" max="13" man="1"/>
    <brk id="461" max="16383" man="1"/>
    <brk id="526" max="16383" man="1"/>
    <brk id="603" max="16383" man="1"/>
    <brk id="687" max="12" man="1"/>
    <brk id="724" max="12" man="1"/>
  </rowBreaks>
  <colBreaks count="1" manualBreakCount="1">
    <brk id="1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0000"/>
  </sheetPr>
  <dimension ref="A1:P1296"/>
  <sheetViews>
    <sheetView view="pageBreakPreview" zoomScale="60" zoomScaleNormal="75" workbookViewId="0">
      <pane xSplit="2" ySplit="4" topLeftCell="E1097" activePane="bottomRight" state="frozen"/>
      <selection pane="topRight" activeCell="C1" sqref="C1"/>
      <selection pane="bottomLeft" activeCell="A5" sqref="A5"/>
      <selection pane="bottomRight" activeCell="K1115" sqref="K1115"/>
    </sheetView>
  </sheetViews>
  <sheetFormatPr defaultColWidth="9.1796875" defaultRowHeight="17.5" x14ac:dyDescent="0.35"/>
  <cols>
    <col min="1" max="1" width="9" style="2" customWidth="1"/>
    <col min="2" max="2" width="29.81640625" style="2" customWidth="1"/>
    <col min="3" max="3" width="16" style="2" customWidth="1"/>
    <col min="4" max="5" width="14.1796875" style="2" customWidth="1"/>
    <col min="6" max="6" width="15.81640625" style="2" customWidth="1"/>
    <col min="7" max="7" width="12.7265625" style="2" customWidth="1"/>
    <col min="8" max="8" width="12.453125" style="192" customWidth="1"/>
    <col min="9" max="9" width="14.26953125" style="2" customWidth="1"/>
    <col min="10" max="10" width="14.7265625" style="2" customWidth="1"/>
    <col min="11" max="11" width="16" style="192" customWidth="1"/>
    <col min="12" max="12" width="14.453125" style="192" customWidth="1"/>
    <col min="13" max="13" width="17.26953125" style="2" customWidth="1"/>
    <col min="14" max="14" width="14.81640625" style="2" customWidth="1"/>
    <col min="15" max="15" width="19.7265625" style="2" customWidth="1"/>
    <col min="16" max="16384" width="9.1796875" style="2"/>
  </cols>
  <sheetData>
    <row r="1" spans="1:16" ht="29.25" customHeight="1" x14ac:dyDescent="0.35">
      <c r="B1" s="376" t="s">
        <v>1262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</row>
    <row r="2" spans="1:16" ht="18" thickBot="1" x14ac:dyDescent="0.4">
      <c r="A2" s="1"/>
      <c r="I2" s="305">
        <v>4281.45</v>
      </c>
      <c r="K2" s="195"/>
      <c r="O2" s="116">
        <v>4281.45</v>
      </c>
      <c r="P2" s="2" t="s">
        <v>580</v>
      </c>
    </row>
    <row r="3" spans="1:16" ht="90.75" customHeight="1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230" t="s">
        <v>1253</v>
      </c>
      <c r="G3" s="230" t="s">
        <v>1422</v>
      </c>
      <c r="H3" s="231" t="s">
        <v>1417</v>
      </c>
      <c r="I3" s="230" t="s">
        <v>1427</v>
      </c>
      <c r="J3" s="230" t="s">
        <v>1428</v>
      </c>
      <c r="K3" s="231" t="s">
        <v>1429</v>
      </c>
      <c r="L3" s="231" t="s">
        <v>1430</v>
      </c>
      <c r="M3" s="98" t="s">
        <v>1446</v>
      </c>
      <c r="N3" s="98" t="s">
        <v>1447</v>
      </c>
    </row>
    <row r="4" spans="1:16" x14ac:dyDescent="0.35">
      <c r="A4" s="5">
        <v>1</v>
      </c>
      <c r="B4" s="23">
        <v>2</v>
      </c>
      <c r="C4" s="23">
        <v>3</v>
      </c>
      <c r="D4" s="23"/>
      <c r="E4" s="23"/>
      <c r="F4" s="23"/>
      <c r="G4" s="23"/>
      <c r="H4" s="194">
        <v>4</v>
      </c>
      <c r="I4" s="23">
        <v>5</v>
      </c>
      <c r="J4" s="23">
        <v>8</v>
      </c>
      <c r="K4" s="194">
        <v>9</v>
      </c>
      <c r="L4" s="194">
        <v>10</v>
      </c>
      <c r="M4" s="23">
        <v>11</v>
      </c>
      <c r="N4" s="23">
        <v>13</v>
      </c>
    </row>
    <row r="5" spans="1:16" ht="18" x14ac:dyDescent="0.4">
      <c r="A5" s="5"/>
      <c r="B5" s="7" t="s">
        <v>1693</v>
      </c>
      <c r="C5" s="23"/>
      <c r="D5" s="23"/>
      <c r="E5" s="23"/>
      <c r="F5" s="23"/>
      <c r="G5" s="8"/>
      <c r="H5" s="195"/>
      <c r="I5" s="8"/>
      <c r="J5" s="8"/>
      <c r="K5" s="195"/>
      <c r="L5" s="195"/>
      <c r="M5" s="8"/>
      <c r="N5" s="8"/>
    </row>
    <row r="6" spans="1:16" x14ac:dyDescent="0.35">
      <c r="A6" s="9">
        <v>1</v>
      </c>
      <c r="B6" s="14" t="s">
        <v>1456</v>
      </c>
      <c r="C6" s="8">
        <f>димвенканали!C6</f>
        <v>359.58</v>
      </c>
      <c r="D6" s="8"/>
      <c r="E6" s="8"/>
      <c r="F6" s="8">
        <f>C6+D6+E6</f>
        <v>359.58</v>
      </c>
      <c r="G6" s="8">
        <v>0</v>
      </c>
      <c r="H6" s="217">
        <v>0</v>
      </c>
      <c r="I6" s="18">
        <f t="shared" ref="I6:I61" si="0">H6*$I$2</f>
        <v>0</v>
      </c>
      <c r="J6" s="10">
        <f t="shared" ref="J6:J61" si="1">I6*0.22</f>
        <v>0</v>
      </c>
      <c r="K6" s="202">
        <f t="shared" ref="K6:K68" si="2">I6*0.49</f>
        <v>0</v>
      </c>
      <c r="L6" s="202">
        <v>0</v>
      </c>
      <c r="M6" s="10">
        <f t="shared" ref="M6:M68" si="3">I6+J6+K6+L6</f>
        <v>0</v>
      </c>
      <c r="N6" s="11"/>
    </row>
    <row r="7" spans="1:16" x14ac:dyDescent="0.35">
      <c r="A7" s="9">
        <f t="shared" ref="A7:A70" si="4">A6+1</f>
        <v>2</v>
      </c>
      <c r="B7" s="14" t="s">
        <v>1457</v>
      </c>
      <c r="C7" s="8">
        <f>димвенканали!C7</f>
        <v>201.72</v>
      </c>
      <c r="D7" s="8"/>
      <c r="E7" s="8"/>
      <c r="F7" s="8">
        <f t="shared" ref="F7:F62" si="5">C7+D7+E7</f>
        <v>201.72</v>
      </c>
      <c r="G7" s="8">
        <v>0</v>
      </c>
      <c r="H7" s="217">
        <v>0</v>
      </c>
      <c r="I7" s="18">
        <f t="shared" si="0"/>
        <v>0</v>
      </c>
      <c r="J7" s="10">
        <f t="shared" si="1"/>
        <v>0</v>
      </c>
      <c r="K7" s="202">
        <f t="shared" si="2"/>
        <v>0</v>
      </c>
      <c r="L7" s="202">
        <v>0</v>
      </c>
      <c r="M7" s="10">
        <f t="shared" si="3"/>
        <v>0</v>
      </c>
      <c r="N7" s="11"/>
    </row>
    <row r="8" spans="1:16" x14ac:dyDescent="0.35">
      <c r="A8" s="9">
        <f t="shared" si="4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5"/>
        <v>585.14</v>
      </c>
      <c r="G8" s="8">
        <v>8</v>
      </c>
      <c r="H8" s="217">
        <v>0</v>
      </c>
      <c r="I8" s="18">
        <f t="shared" si="0"/>
        <v>0</v>
      </c>
      <c r="J8" s="10">
        <f t="shared" si="1"/>
        <v>0</v>
      </c>
      <c r="K8" s="202">
        <f t="shared" si="2"/>
        <v>0</v>
      </c>
      <c r="L8" s="202">
        <v>0</v>
      </c>
      <c r="M8" s="10">
        <f t="shared" si="3"/>
        <v>0</v>
      </c>
      <c r="N8" s="11">
        <f>M8/F8</f>
        <v>0</v>
      </c>
    </row>
    <row r="9" spans="1:16" x14ac:dyDescent="0.35">
      <c r="A9" s="9">
        <f t="shared" si="4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5"/>
        <v>1489.2</v>
      </c>
      <c r="G9" s="8">
        <v>31</v>
      </c>
      <c r="H9" s="217">
        <v>0</v>
      </c>
      <c r="I9" s="18">
        <f t="shared" si="0"/>
        <v>0</v>
      </c>
      <c r="J9" s="10">
        <f t="shared" si="1"/>
        <v>0</v>
      </c>
      <c r="K9" s="202">
        <f t="shared" si="2"/>
        <v>0</v>
      </c>
      <c r="L9" s="202">
        <v>0</v>
      </c>
      <c r="M9" s="10">
        <f t="shared" si="3"/>
        <v>0</v>
      </c>
      <c r="N9" s="11">
        <f>M9/F9</f>
        <v>0</v>
      </c>
    </row>
    <row r="10" spans="1:16" x14ac:dyDescent="0.35">
      <c r="A10" s="9">
        <f t="shared" si="4"/>
        <v>5</v>
      </c>
      <c r="B10" s="14" t="s">
        <v>1460</v>
      </c>
      <c r="C10" s="8">
        <f>димвенканали!C10</f>
        <v>336.7</v>
      </c>
      <c r="D10" s="8"/>
      <c r="E10" s="8"/>
      <c r="F10" s="8">
        <f t="shared" si="5"/>
        <v>336.7</v>
      </c>
      <c r="G10" s="8">
        <v>0</v>
      </c>
      <c r="H10" s="217">
        <v>0</v>
      </c>
      <c r="I10" s="18">
        <f t="shared" si="0"/>
        <v>0</v>
      </c>
      <c r="J10" s="10">
        <f t="shared" si="1"/>
        <v>0</v>
      </c>
      <c r="K10" s="202">
        <f t="shared" si="2"/>
        <v>0</v>
      </c>
      <c r="L10" s="202">
        <v>0</v>
      </c>
      <c r="M10" s="10">
        <f t="shared" si="3"/>
        <v>0</v>
      </c>
      <c r="N10" s="11"/>
    </row>
    <row r="11" spans="1:16" x14ac:dyDescent="0.35">
      <c r="A11" s="9">
        <f t="shared" si="4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5"/>
        <v>2519.1999999999998</v>
      </c>
      <c r="G11" s="8">
        <v>60</v>
      </c>
      <c r="H11" s="217">
        <v>0</v>
      </c>
      <c r="I11" s="18">
        <f t="shared" si="0"/>
        <v>0</v>
      </c>
      <c r="J11" s="10">
        <f t="shared" si="1"/>
        <v>0</v>
      </c>
      <c r="K11" s="202">
        <f t="shared" si="2"/>
        <v>0</v>
      </c>
      <c r="L11" s="202">
        <v>0</v>
      </c>
      <c r="M11" s="10">
        <f t="shared" si="3"/>
        <v>0</v>
      </c>
      <c r="N11" s="11">
        <f>M11/F11</f>
        <v>0</v>
      </c>
    </row>
    <row r="12" spans="1:16" x14ac:dyDescent="0.35">
      <c r="A12" s="9">
        <f t="shared" si="4"/>
        <v>7</v>
      </c>
      <c r="B12" s="14" t="s">
        <v>1462</v>
      </c>
      <c r="C12" s="8"/>
      <c r="D12" s="8"/>
      <c r="E12" s="8"/>
      <c r="F12" s="8">
        <f t="shared" si="5"/>
        <v>0</v>
      </c>
      <c r="G12" s="8">
        <v>0</v>
      </c>
      <c r="H12" s="217">
        <v>0</v>
      </c>
      <c r="I12" s="18">
        <f t="shared" si="0"/>
        <v>0</v>
      </c>
      <c r="J12" s="10">
        <f t="shared" si="1"/>
        <v>0</v>
      </c>
      <c r="K12" s="202">
        <f t="shared" si="2"/>
        <v>0</v>
      </c>
      <c r="L12" s="202">
        <v>0</v>
      </c>
      <c r="M12" s="10">
        <f t="shared" si="3"/>
        <v>0</v>
      </c>
      <c r="N12" s="11"/>
    </row>
    <row r="13" spans="1:16" x14ac:dyDescent="0.35">
      <c r="A13" s="9">
        <f t="shared" si="4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5"/>
        <v>2085.1999999999998</v>
      </c>
      <c r="G13" s="8">
        <v>47</v>
      </c>
      <c r="H13" s="217">
        <v>0</v>
      </c>
      <c r="I13" s="18">
        <f t="shared" si="0"/>
        <v>0</v>
      </c>
      <c r="J13" s="10">
        <f t="shared" si="1"/>
        <v>0</v>
      </c>
      <c r="K13" s="202">
        <f t="shared" si="2"/>
        <v>0</v>
      </c>
      <c r="L13" s="202">
        <v>0</v>
      </c>
      <c r="M13" s="10">
        <f t="shared" si="3"/>
        <v>0</v>
      </c>
      <c r="N13" s="11">
        <f>M13/F13</f>
        <v>0</v>
      </c>
    </row>
    <row r="14" spans="1:16" x14ac:dyDescent="0.35">
      <c r="A14" s="9">
        <f t="shared" si="4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5"/>
        <v>2093.6</v>
      </c>
      <c r="G14" s="8">
        <v>48</v>
      </c>
      <c r="H14" s="217">
        <v>0</v>
      </c>
      <c r="I14" s="18">
        <f t="shared" si="0"/>
        <v>0</v>
      </c>
      <c r="J14" s="10">
        <f t="shared" si="1"/>
        <v>0</v>
      </c>
      <c r="K14" s="202">
        <f t="shared" si="2"/>
        <v>0</v>
      </c>
      <c r="L14" s="202">
        <v>0</v>
      </c>
      <c r="M14" s="10">
        <f t="shared" si="3"/>
        <v>0</v>
      </c>
      <c r="N14" s="11">
        <f>M14/F14</f>
        <v>0</v>
      </c>
    </row>
    <row r="15" spans="1:16" x14ac:dyDescent="0.35">
      <c r="A15" s="9">
        <f t="shared" si="4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5"/>
        <v>2063.25</v>
      </c>
      <c r="G15" s="8">
        <v>44</v>
      </c>
      <c r="H15" s="217">
        <v>0</v>
      </c>
      <c r="I15" s="18">
        <f t="shared" si="0"/>
        <v>0</v>
      </c>
      <c r="J15" s="10">
        <f t="shared" si="1"/>
        <v>0</v>
      </c>
      <c r="K15" s="202">
        <f t="shared" si="2"/>
        <v>0</v>
      </c>
      <c r="L15" s="202">
        <v>0</v>
      </c>
      <c r="M15" s="10">
        <f t="shared" si="3"/>
        <v>0</v>
      </c>
      <c r="N15" s="11">
        <f>M15/F15</f>
        <v>0</v>
      </c>
    </row>
    <row r="16" spans="1:16" x14ac:dyDescent="0.35">
      <c r="A16" s="9">
        <f t="shared" si="4"/>
        <v>11</v>
      </c>
      <c r="B16" s="14" t="s">
        <v>1466</v>
      </c>
      <c r="C16" s="8"/>
      <c r="D16" s="8"/>
      <c r="E16" s="8"/>
      <c r="F16" s="8">
        <f t="shared" si="5"/>
        <v>0</v>
      </c>
      <c r="G16" s="8">
        <v>0</v>
      </c>
      <c r="H16" s="217">
        <v>0</v>
      </c>
      <c r="I16" s="18">
        <f t="shared" si="0"/>
        <v>0</v>
      </c>
      <c r="J16" s="10">
        <f t="shared" si="1"/>
        <v>0</v>
      </c>
      <c r="K16" s="202">
        <f t="shared" si="2"/>
        <v>0</v>
      </c>
      <c r="L16" s="202">
        <v>0</v>
      </c>
      <c r="M16" s="10">
        <f t="shared" si="3"/>
        <v>0</v>
      </c>
      <c r="N16" s="11"/>
    </row>
    <row r="17" spans="1:14" x14ac:dyDescent="0.35">
      <c r="A17" s="9">
        <f t="shared" si="4"/>
        <v>12</v>
      </c>
      <c r="B17" s="14" t="s">
        <v>1467</v>
      </c>
      <c r="C17" s="8"/>
      <c r="D17" s="8"/>
      <c r="E17" s="8"/>
      <c r="F17" s="8">
        <f t="shared" si="5"/>
        <v>0</v>
      </c>
      <c r="G17" s="8">
        <v>0</v>
      </c>
      <c r="H17" s="217">
        <v>0</v>
      </c>
      <c r="I17" s="18">
        <f t="shared" si="0"/>
        <v>0</v>
      </c>
      <c r="J17" s="10">
        <f t="shared" si="1"/>
        <v>0</v>
      </c>
      <c r="K17" s="202">
        <f t="shared" si="2"/>
        <v>0</v>
      </c>
      <c r="L17" s="202">
        <v>0</v>
      </c>
      <c r="M17" s="10">
        <f t="shared" si="3"/>
        <v>0</v>
      </c>
      <c r="N17" s="11"/>
    </row>
    <row r="18" spans="1:14" x14ac:dyDescent="0.35">
      <c r="A18" s="9">
        <f t="shared" si="4"/>
        <v>13</v>
      </c>
      <c r="B18" s="14" t="s">
        <v>1468</v>
      </c>
      <c r="C18" s="8"/>
      <c r="D18" s="8"/>
      <c r="E18" s="8"/>
      <c r="F18" s="8">
        <f t="shared" si="5"/>
        <v>0</v>
      </c>
      <c r="G18" s="8">
        <v>0</v>
      </c>
      <c r="H18" s="217">
        <v>0</v>
      </c>
      <c r="I18" s="18">
        <f t="shared" si="0"/>
        <v>0</v>
      </c>
      <c r="J18" s="10">
        <f t="shared" si="1"/>
        <v>0</v>
      </c>
      <c r="K18" s="202">
        <f t="shared" si="2"/>
        <v>0</v>
      </c>
      <c r="L18" s="202">
        <v>0</v>
      </c>
      <c r="M18" s="10">
        <f t="shared" si="3"/>
        <v>0</v>
      </c>
      <c r="N18" s="11"/>
    </row>
    <row r="19" spans="1:14" x14ac:dyDescent="0.35">
      <c r="A19" s="9">
        <f t="shared" si="4"/>
        <v>14</v>
      </c>
      <c r="B19" s="14" t="s">
        <v>1469</v>
      </c>
      <c r="C19" s="8"/>
      <c r="D19" s="8"/>
      <c r="E19" s="8"/>
      <c r="F19" s="8">
        <f t="shared" si="5"/>
        <v>0</v>
      </c>
      <c r="G19" s="8">
        <v>0</v>
      </c>
      <c r="H19" s="217">
        <v>0</v>
      </c>
      <c r="I19" s="18">
        <f t="shared" si="0"/>
        <v>0</v>
      </c>
      <c r="J19" s="10">
        <f t="shared" si="1"/>
        <v>0</v>
      </c>
      <c r="K19" s="202">
        <f t="shared" si="2"/>
        <v>0</v>
      </c>
      <c r="L19" s="202">
        <v>0</v>
      </c>
      <c r="M19" s="10">
        <f t="shared" si="3"/>
        <v>0</v>
      </c>
      <c r="N19" s="11"/>
    </row>
    <row r="20" spans="1:14" x14ac:dyDescent="0.35">
      <c r="A20" s="9">
        <f t="shared" si="4"/>
        <v>15</v>
      </c>
      <c r="B20" s="14" t="s">
        <v>1470</v>
      </c>
      <c r="C20" s="8"/>
      <c r="D20" s="8"/>
      <c r="E20" s="8"/>
      <c r="F20" s="8">
        <f t="shared" si="5"/>
        <v>0</v>
      </c>
      <c r="G20" s="8">
        <v>0</v>
      </c>
      <c r="H20" s="217">
        <v>0</v>
      </c>
      <c r="I20" s="18">
        <f t="shared" si="0"/>
        <v>0</v>
      </c>
      <c r="J20" s="10">
        <f t="shared" si="1"/>
        <v>0</v>
      </c>
      <c r="K20" s="202">
        <f t="shared" si="2"/>
        <v>0</v>
      </c>
      <c r="L20" s="202">
        <v>0</v>
      </c>
      <c r="M20" s="10">
        <f t="shared" si="3"/>
        <v>0</v>
      </c>
      <c r="N20" s="11"/>
    </row>
    <row r="21" spans="1:14" x14ac:dyDescent="0.35">
      <c r="A21" s="9">
        <f t="shared" si="4"/>
        <v>16</v>
      </c>
      <c r="B21" s="14" t="s">
        <v>1471</v>
      </c>
      <c r="C21" s="8"/>
      <c r="D21" s="8"/>
      <c r="E21" s="8"/>
      <c r="F21" s="8">
        <f t="shared" si="5"/>
        <v>0</v>
      </c>
      <c r="G21" s="8">
        <v>0</v>
      </c>
      <c r="H21" s="217">
        <v>0</v>
      </c>
      <c r="I21" s="18">
        <f t="shared" si="0"/>
        <v>0</v>
      </c>
      <c r="J21" s="10">
        <f t="shared" si="1"/>
        <v>0</v>
      </c>
      <c r="K21" s="202">
        <f t="shared" si="2"/>
        <v>0</v>
      </c>
      <c r="L21" s="202">
        <v>0</v>
      </c>
      <c r="M21" s="10">
        <f t="shared" si="3"/>
        <v>0</v>
      </c>
      <c r="N21" s="11"/>
    </row>
    <row r="22" spans="1:14" x14ac:dyDescent="0.35">
      <c r="A22" s="9">
        <f t="shared" si="4"/>
        <v>17</v>
      </c>
      <c r="B22" s="14" t="s">
        <v>1472</v>
      </c>
      <c r="C22" s="8"/>
      <c r="D22" s="8"/>
      <c r="E22" s="8"/>
      <c r="F22" s="8">
        <f t="shared" si="5"/>
        <v>0</v>
      </c>
      <c r="G22" s="8">
        <v>0</v>
      </c>
      <c r="H22" s="217">
        <v>0</v>
      </c>
      <c r="I22" s="18">
        <f t="shared" si="0"/>
        <v>0</v>
      </c>
      <c r="J22" s="10">
        <f t="shared" si="1"/>
        <v>0</v>
      </c>
      <c r="K22" s="202">
        <f t="shared" si="2"/>
        <v>0</v>
      </c>
      <c r="L22" s="202">
        <v>0</v>
      </c>
      <c r="M22" s="10">
        <f t="shared" si="3"/>
        <v>0</v>
      </c>
      <c r="N22" s="11"/>
    </row>
    <row r="23" spans="1:14" x14ac:dyDescent="0.35">
      <c r="A23" s="9">
        <f t="shared" si="4"/>
        <v>18</v>
      </c>
      <c r="B23" s="14" t="s">
        <v>1473</v>
      </c>
      <c r="C23" s="8"/>
      <c r="D23" s="8"/>
      <c r="E23" s="8"/>
      <c r="F23" s="8">
        <f t="shared" si="5"/>
        <v>0</v>
      </c>
      <c r="G23" s="8">
        <v>0</v>
      </c>
      <c r="H23" s="217">
        <v>0</v>
      </c>
      <c r="I23" s="18">
        <f t="shared" si="0"/>
        <v>0</v>
      </c>
      <c r="J23" s="10">
        <f t="shared" si="1"/>
        <v>0</v>
      </c>
      <c r="K23" s="202">
        <f t="shared" si="2"/>
        <v>0</v>
      </c>
      <c r="L23" s="202">
        <v>0</v>
      </c>
      <c r="M23" s="10">
        <f t="shared" si="3"/>
        <v>0</v>
      </c>
      <c r="N23" s="11"/>
    </row>
    <row r="24" spans="1:14" x14ac:dyDescent="0.35">
      <c r="A24" s="9">
        <f t="shared" si="4"/>
        <v>19</v>
      </c>
      <c r="B24" s="14" t="s">
        <v>1474</v>
      </c>
      <c r="C24" s="8"/>
      <c r="D24" s="8"/>
      <c r="E24" s="8"/>
      <c r="F24" s="8">
        <f t="shared" si="5"/>
        <v>0</v>
      </c>
      <c r="G24" s="8">
        <v>0</v>
      </c>
      <c r="H24" s="217">
        <v>0</v>
      </c>
      <c r="I24" s="18">
        <f t="shared" si="0"/>
        <v>0</v>
      </c>
      <c r="J24" s="10">
        <f t="shared" si="1"/>
        <v>0</v>
      </c>
      <c r="K24" s="202">
        <f t="shared" si="2"/>
        <v>0</v>
      </c>
      <c r="L24" s="202">
        <v>0</v>
      </c>
      <c r="M24" s="10">
        <f t="shared" si="3"/>
        <v>0</v>
      </c>
      <c r="N24" s="11"/>
    </row>
    <row r="25" spans="1:14" x14ac:dyDescent="0.35">
      <c r="A25" s="9">
        <f t="shared" si="4"/>
        <v>20</v>
      </c>
      <c r="B25" s="14" t="s">
        <v>1475</v>
      </c>
      <c r="C25" s="8"/>
      <c r="D25" s="8"/>
      <c r="E25" s="8"/>
      <c r="F25" s="8">
        <f t="shared" si="5"/>
        <v>0</v>
      </c>
      <c r="G25" s="8">
        <v>0</v>
      </c>
      <c r="H25" s="217">
        <v>0</v>
      </c>
      <c r="I25" s="18">
        <f t="shared" si="0"/>
        <v>0</v>
      </c>
      <c r="J25" s="10">
        <f t="shared" si="1"/>
        <v>0</v>
      </c>
      <c r="K25" s="202">
        <f t="shared" si="2"/>
        <v>0</v>
      </c>
      <c r="L25" s="202">
        <v>0</v>
      </c>
      <c r="M25" s="10">
        <f t="shared" si="3"/>
        <v>0</v>
      </c>
      <c r="N25" s="11"/>
    </row>
    <row r="26" spans="1:14" x14ac:dyDescent="0.35">
      <c r="A26" s="9">
        <f t="shared" si="4"/>
        <v>21</v>
      </c>
      <c r="B26" s="14" t="s">
        <v>1476</v>
      </c>
      <c r="C26" s="8"/>
      <c r="D26" s="8"/>
      <c r="E26" s="8"/>
      <c r="F26" s="8">
        <f t="shared" si="5"/>
        <v>0</v>
      </c>
      <c r="G26" s="8">
        <v>0</v>
      </c>
      <c r="H26" s="217">
        <v>0</v>
      </c>
      <c r="I26" s="18">
        <f t="shared" si="0"/>
        <v>0</v>
      </c>
      <c r="J26" s="10">
        <f t="shared" si="1"/>
        <v>0</v>
      </c>
      <c r="K26" s="202">
        <f t="shared" si="2"/>
        <v>0</v>
      </c>
      <c r="L26" s="202">
        <v>0</v>
      </c>
      <c r="M26" s="10">
        <f t="shared" si="3"/>
        <v>0</v>
      </c>
      <c r="N26" s="11"/>
    </row>
    <row r="27" spans="1:14" x14ac:dyDescent="0.35">
      <c r="A27" s="9">
        <f t="shared" si="4"/>
        <v>22</v>
      </c>
      <c r="B27" s="14" t="s">
        <v>1477</v>
      </c>
      <c r="C27" s="8"/>
      <c r="D27" s="8"/>
      <c r="E27" s="8"/>
      <c r="F27" s="8">
        <f t="shared" si="5"/>
        <v>0</v>
      </c>
      <c r="G27" s="8">
        <v>0</v>
      </c>
      <c r="H27" s="217">
        <v>0</v>
      </c>
      <c r="I27" s="18">
        <f t="shared" si="0"/>
        <v>0</v>
      </c>
      <c r="J27" s="10">
        <f t="shared" si="1"/>
        <v>0</v>
      </c>
      <c r="K27" s="202">
        <f t="shared" si="2"/>
        <v>0</v>
      </c>
      <c r="L27" s="202">
        <v>0</v>
      </c>
      <c r="M27" s="10">
        <f t="shared" si="3"/>
        <v>0</v>
      </c>
      <c r="N27" s="11"/>
    </row>
    <row r="28" spans="1:14" x14ac:dyDescent="0.35">
      <c r="A28" s="9">
        <f t="shared" si="4"/>
        <v>23</v>
      </c>
      <c r="B28" s="14" t="s">
        <v>1478</v>
      </c>
      <c r="C28" s="8"/>
      <c r="D28" s="8"/>
      <c r="E28" s="8"/>
      <c r="F28" s="8">
        <f t="shared" si="5"/>
        <v>0</v>
      </c>
      <c r="G28" s="8">
        <v>0</v>
      </c>
      <c r="H28" s="217">
        <v>0</v>
      </c>
      <c r="I28" s="18">
        <f t="shared" si="0"/>
        <v>0</v>
      </c>
      <c r="J28" s="10">
        <f t="shared" si="1"/>
        <v>0</v>
      </c>
      <c r="K28" s="202">
        <f t="shared" si="2"/>
        <v>0</v>
      </c>
      <c r="L28" s="202">
        <v>0</v>
      </c>
      <c r="M28" s="10">
        <f t="shared" si="3"/>
        <v>0</v>
      </c>
      <c r="N28" s="11"/>
    </row>
    <row r="29" spans="1:14" x14ac:dyDescent="0.35">
      <c r="A29" s="9">
        <f t="shared" si="4"/>
        <v>24</v>
      </c>
      <c r="B29" s="14" t="s">
        <v>1479</v>
      </c>
      <c r="C29" s="8"/>
      <c r="D29" s="8"/>
      <c r="E29" s="8"/>
      <c r="F29" s="8">
        <f t="shared" si="5"/>
        <v>0</v>
      </c>
      <c r="G29" s="8">
        <v>0</v>
      </c>
      <c r="H29" s="217">
        <v>0</v>
      </c>
      <c r="I29" s="18">
        <f t="shared" si="0"/>
        <v>0</v>
      </c>
      <c r="J29" s="10">
        <f t="shared" si="1"/>
        <v>0</v>
      </c>
      <c r="K29" s="202">
        <f t="shared" si="2"/>
        <v>0</v>
      </c>
      <c r="L29" s="202">
        <v>0</v>
      </c>
      <c r="M29" s="10">
        <f t="shared" si="3"/>
        <v>0</v>
      </c>
      <c r="N29" s="11"/>
    </row>
    <row r="30" spans="1:14" x14ac:dyDescent="0.35">
      <c r="A30" s="9">
        <f t="shared" si="4"/>
        <v>25</v>
      </c>
      <c r="B30" s="14" t="s">
        <v>1480</v>
      </c>
      <c r="C30" s="8"/>
      <c r="D30" s="8"/>
      <c r="E30" s="8"/>
      <c r="F30" s="8">
        <f t="shared" si="5"/>
        <v>0</v>
      </c>
      <c r="G30" s="8">
        <v>0</v>
      </c>
      <c r="H30" s="217">
        <v>0</v>
      </c>
      <c r="I30" s="18">
        <f t="shared" si="0"/>
        <v>0</v>
      </c>
      <c r="J30" s="10">
        <f t="shared" si="1"/>
        <v>0</v>
      </c>
      <c r="K30" s="202">
        <f t="shared" si="2"/>
        <v>0</v>
      </c>
      <c r="L30" s="202">
        <v>0</v>
      </c>
      <c r="M30" s="10">
        <f t="shared" si="3"/>
        <v>0</v>
      </c>
      <c r="N30" s="11"/>
    </row>
    <row r="31" spans="1:14" x14ac:dyDescent="0.35">
      <c r="A31" s="9">
        <f t="shared" si="4"/>
        <v>26</v>
      </c>
      <c r="B31" s="14" t="s">
        <v>1481</v>
      </c>
      <c r="C31" s="8"/>
      <c r="D31" s="8"/>
      <c r="E31" s="8"/>
      <c r="F31" s="8">
        <f t="shared" si="5"/>
        <v>0</v>
      </c>
      <c r="G31" s="8">
        <v>0</v>
      </c>
      <c r="H31" s="217">
        <v>0</v>
      </c>
      <c r="I31" s="18">
        <f t="shared" si="0"/>
        <v>0</v>
      </c>
      <c r="J31" s="10">
        <f t="shared" si="1"/>
        <v>0</v>
      </c>
      <c r="K31" s="202">
        <f t="shared" si="2"/>
        <v>0</v>
      </c>
      <c r="L31" s="202">
        <v>0</v>
      </c>
      <c r="M31" s="10">
        <f t="shared" si="3"/>
        <v>0</v>
      </c>
      <c r="N31" s="11"/>
    </row>
    <row r="32" spans="1:14" x14ac:dyDescent="0.35">
      <c r="A32" s="9">
        <f t="shared" si="4"/>
        <v>27</v>
      </c>
      <c r="B32" s="14" t="s">
        <v>1482</v>
      </c>
      <c r="C32" s="8"/>
      <c r="D32" s="8"/>
      <c r="E32" s="8"/>
      <c r="F32" s="8">
        <f t="shared" si="5"/>
        <v>0</v>
      </c>
      <c r="G32" s="8">
        <v>0</v>
      </c>
      <c r="H32" s="217">
        <v>0</v>
      </c>
      <c r="I32" s="18">
        <f t="shared" si="0"/>
        <v>0</v>
      </c>
      <c r="J32" s="10">
        <f t="shared" si="1"/>
        <v>0</v>
      </c>
      <c r="K32" s="202">
        <f t="shared" si="2"/>
        <v>0</v>
      </c>
      <c r="L32" s="202">
        <v>0</v>
      </c>
      <c r="M32" s="10">
        <f t="shared" si="3"/>
        <v>0</v>
      </c>
      <c r="N32" s="11"/>
    </row>
    <row r="33" spans="1:14" x14ac:dyDescent="0.35">
      <c r="A33" s="9">
        <f t="shared" si="4"/>
        <v>28</v>
      </c>
      <c r="B33" s="14" t="s">
        <v>1483</v>
      </c>
      <c r="C33" s="8"/>
      <c r="D33" s="8"/>
      <c r="E33" s="8"/>
      <c r="F33" s="8">
        <f t="shared" si="5"/>
        <v>0</v>
      </c>
      <c r="G33" s="8">
        <v>0</v>
      </c>
      <c r="H33" s="217">
        <v>0</v>
      </c>
      <c r="I33" s="18">
        <f t="shared" si="0"/>
        <v>0</v>
      </c>
      <c r="J33" s="10">
        <f t="shared" si="1"/>
        <v>0</v>
      </c>
      <c r="K33" s="202">
        <f t="shared" si="2"/>
        <v>0</v>
      </c>
      <c r="L33" s="202">
        <v>0</v>
      </c>
      <c r="M33" s="10">
        <f t="shared" si="3"/>
        <v>0</v>
      </c>
      <c r="N33" s="11"/>
    </row>
    <row r="34" spans="1:14" x14ac:dyDescent="0.35">
      <c r="A34" s="9">
        <f t="shared" si="4"/>
        <v>29</v>
      </c>
      <c r="B34" s="14" t="s">
        <v>1484</v>
      </c>
      <c r="C34" s="8"/>
      <c r="D34" s="8"/>
      <c r="E34" s="8"/>
      <c r="F34" s="8">
        <f t="shared" si="5"/>
        <v>0</v>
      </c>
      <c r="G34" s="8">
        <v>0</v>
      </c>
      <c r="H34" s="217">
        <v>0</v>
      </c>
      <c r="I34" s="18">
        <f t="shared" si="0"/>
        <v>0</v>
      </c>
      <c r="J34" s="10">
        <f t="shared" si="1"/>
        <v>0</v>
      </c>
      <c r="K34" s="202">
        <f t="shared" si="2"/>
        <v>0</v>
      </c>
      <c r="L34" s="202">
        <v>0</v>
      </c>
      <c r="M34" s="10">
        <f t="shared" si="3"/>
        <v>0</v>
      </c>
      <c r="N34" s="11"/>
    </row>
    <row r="35" spans="1:14" x14ac:dyDescent="0.35">
      <c r="A35" s="9">
        <f t="shared" si="4"/>
        <v>30</v>
      </c>
      <c r="B35" s="14" t="s">
        <v>1485</v>
      </c>
      <c r="C35" s="8"/>
      <c r="D35" s="8"/>
      <c r="E35" s="8"/>
      <c r="F35" s="8">
        <f t="shared" si="5"/>
        <v>0</v>
      </c>
      <c r="G35" s="8">
        <v>0</v>
      </c>
      <c r="H35" s="217">
        <v>0</v>
      </c>
      <c r="I35" s="18">
        <f t="shared" si="0"/>
        <v>0</v>
      </c>
      <c r="J35" s="10">
        <f t="shared" si="1"/>
        <v>0</v>
      </c>
      <c r="K35" s="202">
        <f t="shared" si="2"/>
        <v>0</v>
      </c>
      <c r="L35" s="202">
        <v>0</v>
      </c>
      <c r="M35" s="10">
        <f t="shared" si="3"/>
        <v>0</v>
      </c>
      <c r="N35" s="11"/>
    </row>
    <row r="36" spans="1:14" x14ac:dyDescent="0.35">
      <c r="A36" s="9">
        <f t="shared" si="4"/>
        <v>31</v>
      </c>
      <c r="B36" s="14" t="s">
        <v>1486</v>
      </c>
      <c r="C36" s="8"/>
      <c r="D36" s="8"/>
      <c r="E36" s="8"/>
      <c r="F36" s="8">
        <f t="shared" si="5"/>
        <v>0</v>
      </c>
      <c r="G36" s="8">
        <v>0</v>
      </c>
      <c r="H36" s="217">
        <v>0</v>
      </c>
      <c r="I36" s="18">
        <f t="shared" si="0"/>
        <v>0</v>
      </c>
      <c r="J36" s="10">
        <f t="shared" si="1"/>
        <v>0</v>
      </c>
      <c r="K36" s="202">
        <f t="shared" si="2"/>
        <v>0</v>
      </c>
      <c r="L36" s="202">
        <v>0</v>
      </c>
      <c r="M36" s="10">
        <f t="shared" si="3"/>
        <v>0</v>
      </c>
      <c r="N36" s="11"/>
    </row>
    <row r="37" spans="1:14" x14ac:dyDescent="0.35">
      <c r="A37" s="9">
        <f t="shared" si="4"/>
        <v>32</v>
      </c>
      <c r="B37" s="14" t="s">
        <v>1487</v>
      </c>
      <c r="C37" s="8"/>
      <c r="D37" s="8"/>
      <c r="E37" s="8"/>
      <c r="F37" s="8">
        <f t="shared" si="5"/>
        <v>0</v>
      </c>
      <c r="G37" s="8">
        <v>0</v>
      </c>
      <c r="H37" s="217">
        <v>0</v>
      </c>
      <c r="I37" s="18">
        <f t="shared" si="0"/>
        <v>0</v>
      </c>
      <c r="J37" s="10">
        <f t="shared" si="1"/>
        <v>0</v>
      </c>
      <c r="K37" s="202">
        <f t="shared" si="2"/>
        <v>0</v>
      </c>
      <c r="L37" s="202">
        <v>0</v>
      </c>
      <c r="M37" s="10">
        <f t="shared" si="3"/>
        <v>0</v>
      </c>
      <c r="N37" s="11"/>
    </row>
    <row r="38" spans="1:14" x14ac:dyDescent="0.35">
      <c r="A38" s="9">
        <f t="shared" si="4"/>
        <v>33</v>
      </c>
      <c r="B38" s="14" t="s">
        <v>1488</v>
      </c>
      <c r="C38" s="8"/>
      <c r="D38" s="8"/>
      <c r="E38" s="8"/>
      <c r="F38" s="8">
        <f t="shared" si="5"/>
        <v>0</v>
      </c>
      <c r="G38" s="8">
        <v>0</v>
      </c>
      <c r="H38" s="217">
        <v>0</v>
      </c>
      <c r="I38" s="18">
        <f t="shared" si="0"/>
        <v>0</v>
      </c>
      <c r="J38" s="10">
        <f t="shared" si="1"/>
        <v>0</v>
      </c>
      <c r="K38" s="202">
        <f t="shared" si="2"/>
        <v>0</v>
      </c>
      <c r="L38" s="202">
        <v>0</v>
      </c>
      <c r="M38" s="10">
        <f t="shared" si="3"/>
        <v>0</v>
      </c>
      <c r="N38" s="11"/>
    </row>
    <row r="39" spans="1:14" x14ac:dyDescent="0.35">
      <c r="A39" s="9">
        <f t="shared" si="4"/>
        <v>34</v>
      </c>
      <c r="B39" s="14" t="s">
        <v>1489</v>
      </c>
      <c r="C39" s="8"/>
      <c r="D39" s="8"/>
      <c r="E39" s="8"/>
      <c r="F39" s="8">
        <f t="shared" si="5"/>
        <v>0</v>
      </c>
      <c r="G39" s="8">
        <v>0</v>
      </c>
      <c r="H39" s="217">
        <v>0</v>
      </c>
      <c r="I39" s="18">
        <f t="shared" si="0"/>
        <v>0</v>
      </c>
      <c r="J39" s="10">
        <f t="shared" si="1"/>
        <v>0</v>
      </c>
      <c r="K39" s="202">
        <f t="shared" si="2"/>
        <v>0</v>
      </c>
      <c r="L39" s="202">
        <v>0</v>
      </c>
      <c r="M39" s="10">
        <f t="shared" si="3"/>
        <v>0</v>
      </c>
      <c r="N39" s="11"/>
    </row>
    <row r="40" spans="1:14" x14ac:dyDescent="0.35">
      <c r="A40" s="9">
        <f t="shared" si="4"/>
        <v>35</v>
      </c>
      <c r="B40" s="14" t="s">
        <v>1490</v>
      </c>
      <c r="C40" s="8"/>
      <c r="D40" s="8"/>
      <c r="E40" s="8"/>
      <c r="F40" s="8">
        <f t="shared" si="5"/>
        <v>0</v>
      </c>
      <c r="G40" s="8">
        <v>0</v>
      </c>
      <c r="H40" s="217">
        <v>0</v>
      </c>
      <c r="I40" s="18">
        <f t="shared" si="0"/>
        <v>0</v>
      </c>
      <c r="J40" s="10">
        <f t="shared" si="1"/>
        <v>0</v>
      </c>
      <c r="K40" s="202">
        <f t="shared" si="2"/>
        <v>0</v>
      </c>
      <c r="L40" s="202">
        <v>0</v>
      </c>
      <c r="M40" s="10">
        <f t="shared" si="3"/>
        <v>0</v>
      </c>
      <c r="N40" s="11"/>
    </row>
    <row r="41" spans="1:14" x14ac:dyDescent="0.35">
      <c r="A41" s="9">
        <f t="shared" si="4"/>
        <v>36</v>
      </c>
      <c r="B41" s="14" t="s">
        <v>1491</v>
      </c>
      <c r="C41" s="8"/>
      <c r="D41" s="8"/>
      <c r="E41" s="8"/>
      <c r="F41" s="8">
        <f t="shared" si="5"/>
        <v>0</v>
      </c>
      <c r="G41" s="8">
        <v>0</v>
      </c>
      <c r="H41" s="217">
        <v>0</v>
      </c>
      <c r="I41" s="18">
        <f t="shared" si="0"/>
        <v>0</v>
      </c>
      <c r="J41" s="10">
        <f t="shared" si="1"/>
        <v>0</v>
      </c>
      <c r="K41" s="202">
        <f t="shared" si="2"/>
        <v>0</v>
      </c>
      <c r="L41" s="202">
        <v>0</v>
      </c>
      <c r="M41" s="10">
        <f t="shared" si="3"/>
        <v>0</v>
      </c>
      <c r="N41" s="11"/>
    </row>
    <row r="42" spans="1:14" x14ac:dyDescent="0.35">
      <c r="A42" s="9">
        <f t="shared" si="4"/>
        <v>37</v>
      </c>
      <c r="B42" s="14" t="s">
        <v>1492</v>
      </c>
      <c r="C42" s="8"/>
      <c r="D42" s="8"/>
      <c r="E42" s="8"/>
      <c r="F42" s="8">
        <f t="shared" si="5"/>
        <v>0</v>
      </c>
      <c r="G42" s="8">
        <v>0</v>
      </c>
      <c r="H42" s="217">
        <v>0</v>
      </c>
      <c r="I42" s="18">
        <f t="shared" si="0"/>
        <v>0</v>
      </c>
      <c r="J42" s="10">
        <f t="shared" si="1"/>
        <v>0</v>
      </c>
      <c r="K42" s="202">
        <f t="shared" si="2"/>
        <v>0</v>
      </c>
      <c r="L42" s="202">
        <v>0</v>
      </c>
      <c r="M42" s="10">
        <f t="shared" si="3"/>
        <v>0</v>
      </c>
      <c r="N42" s="11"/>
    </row>
    <row r="43" spans="1:14" x14ac:dyDescent="0.35">
      <c r="A43" s="9">
        <f t="shared" si="4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5"/>
        <v>1193.93</v>
      </c>
      <c r="G43" s="8">
        <v>18</v>
      </c>
      <c r="H43" s="217">
        <v>0</v>
      </c>
      <c r="I43" s="18">
        <f t="shared" si="0"/>
        <v>0</v>
      </c>
      <c r="J43" s="10">
        <f t="shared" si="1"/>
        <v>0</v>
      </c>
      <c r="K43" s="202">
        <f t="shared" si="2"/>
        <v>0</v>
      </c>
      <c r="L43" s="202">
        <v>0</v>
      </c>
      <c r="M43" s="10">
        <f t="shared" si="3"/>
        <v>0</v>
      </c>
      <c r="N43" s="11">
        <f>M43/F43</f>
        <v>0</v>
      </c>
    </row>
    <row r="44" spans="1:14" x14ac:dyDescent="0.35">
      <c r="A44" s="9">
        <f t="shared" si="4"/>
        <v>39</v>
      </c>
      <c r="B44" s="14" t="s">
        <v>1494</v>
      </c>
      <c r="C44" s="8"/>
      <c r="D44" s="8"/>
      <c r="E44" s="8"/>
      <c r="F44" s="8">
        <f t="shared" si="5"/>
        <v>0</v>
      </c>
      <c r="G44" s="8">
        <v>0</v>
      </c>
      <c r="H44" s="217">
        <v>0</v>
      </c>
      <c r="I44" s="18">
        <f t="shared" si="0"/>
        <v>0</v>
      </c>
      <c r="J44" s="10">
        <f t="shared" si="1"/>
        <v>0</v>
      </c>
      <c r="K44" s="202">
        <f t="shared" si="2"/>
        <v>0</v>
      </c>
      <c r="L44" s="202">
        <v>0</v>
      </c>
      <c r="M44" s="10">
        <f t="shared" si="3"/>
        <v>0</v>
      </c>
      <c r="N44" s="11"/>
    </row>
    <row r="45" spans="1:14" x14ac:dyDescent="0.35">
      <c r="A45" s="9">
        <f t="shared" si="4"/>
        <v>40</v>
      </c>
      <c r="B45" s="14" t="s">
        <v>1495</v>
      </c>
      <c r="C45" s="8"/>
      <c r="D45" s="8"/>
      <c r="E45" s="8"/>
      <c r="F45" s="8">
        <f t="shared" si="5"/>
        <v>0</v>
      </c>
      <c r="G45" s="8">
        <v>0</v>
      </c>
      <c r="H45" s="217">
        <v>0</v>
      </c>
      <c r="I45" s="18">
        <f t="shared" si="0"/>
        <v>0</v>
      </c>
      <c r="J45" s="10">
        <f t="shared" si="1"/>
        <v>0</v>
      </c>
      <c r="K45" s="202">
        <f t="shared" si="2"/>
        <v>0</v>
      </c>
      <c r="L45" s="202">
        <v>0</v>
      </c>
      <c r="M45" s="10">
        <f t="shared" si="3"/>
        <v>0</v>
      </c>
      <c r="N45" s="11"/>
    </row>
    <row r="46" spans="1:14" x14ac:dyDescent="0.35">
      <c r="A46" s="9">
        <f t="shared" si="4"/>
        <v>41</v>
      </c>
      <c r="B46" s="14" t="s">
        <v>1496</v>
      </c>
      <c r="C46" s="8"/>
      <c r="D46" s="8"/>
      <c r="E46" s="8"/>
      <c r="F46" s="8">
        <f t="shared" si="5"/>
        <v>0</v>
      </c>
      <c r="G46" s="8">
        <v>0</v>
      </c>
      <c r="H46" s="217">
        <v>0</v>
      </c>
      <c r="I46" s="18">
        <f t="shared" si="0"/>
        <v>0</v>
      </c>
      <c r="J46" s="10">
        <f t="shared" si="1"/>
        <v>0</v>
      </c>
      <c r="K46" s="202">
        <f t="shared" si="2"/>
        <v>0</v>
      </c>
      <c r="L46" s="202">
        <v>0</v>
      </c>
      <c r="M46" s="10">
        <f t="shared" si="3"/>
        <v>0</v>
      </c>
      <c r="N46" s="11"/>
    </row>
    <row r="47" spans="1:14" x14ac:dyDescent="0.35">
      <c r="A47" s="9">
        <f t="shared" si="4"/>
        <v>42</v>
      </c>
      <c r="B47" s="14" t="s">
        <v>1497</v>
      </c>
      <c r="C47" s="8"/>
      <c r="D47" s="8"/>
      <c r="E47" s="8"/>
      <c r="F47" s="8">
        <f t="shared" si="5"/>
        <v>0</v>
      </c>
      <c r="G47" s="8">
        <v>0</v>
      </c>
      <c r="H47" s="217">
        <v>0</v>
      </c>
      <c r="I47" s="18">
        <f t="shared" si="0"/>
        <v>0</v>
      </c>
      <c r="J47" s="10">
        <f t="shared" si="1"/>
        <v>0</v>
      </c>
      <c r="K47" s="202">
        <f t="shared" si="2"/>
        <v>0</v>
      </c>
      <c r="L47" s="202">
        <v>0</v>
      </c>
      <c r="M47" s="10">
        <f t="shared" si="3"/>
        <v>0</v>
      </c>
      <c r="N47" s="11"/>
    </row>
    <row r="48" spans="1:14" x14ac:dyDescent="0.35">
      <c r="A48" s="9">
        <f t="shared" si="4"/>
        <v>43</v>
      </c>
      <c r="B48" s="14" t="s">
        <v>1498</v>
      </c>
      <c r="C48" s="8"/>
      <c r="D48" s="8"/>
      <c r="E48" s="8"/>
      <c r="F48" s="8">
        <f t="shared" si="5"/>
        <v>0</v>
      </c>
      <c r="G48" s="8">
        <v>0</v>
      </c>
      <c r="H48" s="217">
        <v>0</v>
      </c>
      <c r="I48" s="18">
        <f t="shared" si="0"/>
        <v>0</v>
      </c>
      <c r="J48" s="10">
        <f t="shared" si="1"/>
        <v>0</v>
      </c>
      <c r="K48" s="202">
        <f t="shared" si="2"/>
        <v>0</v>
      </c>
      <c r="L48" s="202">
        <v>0</v>
      </c>
      <c r="M48" s="10">
        <f t="shared" si="3"/>
        <v>0</v>
      </c>
      <c r="N48" s="11"/>
    </row>
    <row r="49" spans="1:14" x14ac:dyDescent="0.35">
      <c r="A49" s="9">
        <f t="shared" si="4"/>
        <v>44</v>
      </c>
      <c r="B49" s="14" t="s">
        <v>1499</v>
      </c>
      <c r="C49" s="8"/>
      <c r="D49" s="8"/>
      <c r="E49" s="8"/>
      <c r="F49" s="8">
        <f t="shared" si="5"/>
        <v>0</v>
      </c>
      <c r="G49" s="8">
        <v>0</v>
      </c>
      <c r="H49" s="217">
        <v>0</v>
      </c>
      <c r="I49" s="18">
        <f t="shared" si="0"/>
        <v>0</v>
      </c>
      <c r="J49" s="10">
        <f t="shared" si="1"/>
        <v>0</v>
      </c>
      <c r="K49" s="202">
        <f t="shared" si="2"/>
        <v>0</v>
      </c>
      <c r="L49" s="202">
        <v>0</v>
      </c>
      <c r="M49" s="10">
        <f t="shared" si="3"/>
        <v>0</v>
      </c>
      <c r="N49" s="11"/>
    </row>
    <row r="50" spans="1:14" x14ac:dyDescent="0.35">
      <c r="A50" s="9">
        <f t="shared" si="4"/>
        <v>45</v>
      </c>
      <c r="B50" s="14" t="s">
        <v>1500</v>
      </c>
      <c r="C50" s="8"/>
      <c r="D50" s="8"/>
      <c r="E50" s="8"/>
      <c r="F50" s="8">
        <f t="shared" si="5"/>
        <v>0</v>
      </c>
      <c r="G50" s="8">
        <v>0</v>
      </c>
      <c r="H50" s="217">
        <v>0</v>
      </c>
      <c r="I50" s="18">
        <f t="shared" si="0"/>
        <v>0</v>
      </c>
      <c r="J50" s="10">
        <f t="shared" si="1"/>
        <v>0</v>
      </c>
      <c r="K50" s="202">
        <f t="shared" si="2"/>
        <v>0</v>
      </c>
      <c r="L50" s="202">
        <v>0</v>
      </c>
      <c r="M50" s="10">
        <f t="shared" si="3"/>
        <v>0</v>
      </c>
      <c r="N50" s="11"/>
    </row>
    <row r="51" spans="1:14" x14ac:dyDescent="0.35">
      <c r="A51" s="9">
        <f t="shared" si="4"/>
        <v>46</v>
      </c>
      <c r="B51" s="14" t="s">
        <v>1501</v>
      </c>
      <c r="C51" s="8"/>
      <c r="D51" s="8"/>
      <c r="E51" s="8"/>
      <c r="F51" s="8">
        <f t="shared" si="5"/>
        <v>0</v>
      </c>
      <c r="G51" s="8">
        <v>0</v>
      </c>
      <c r="H51" s="217">
        <v>0</v>
      </c>
      <c r="I51" s="18">
        <f t="shared" si="0"/>
        <v>0</v>
      </c>
      <c r="J51" s="10">
        <f t="shared" si="1"/>
        <v>0</v>
      </c>
      <c r="K51" s="202">
        <f t="shared" si="2"/>
        <v>0</v>
      </c>
      <c r="L51" s="202">
        <v>0</v>
      </c>
      <c r="M51" s="10">
        <f t="shared" si="3"/>
        <v>0</v>
      </c>
      <c r="N51" s="11"/>
    </row>
    <row r="52" spans="1:14" x14ac:dyDescent="0.35">
      <c r="A52" s="9">
        <f t="shared" si="4"/>
        <v>47</v>
      </c>
      <c r="B52" s="14" t="s">
        <v>1502</v>
      </c>
      <c r="C52" s="8"/>
      <c r="D52" s="8"/>
      <c r="E52" s="8"/>
      <c r="F52" s="8">
        <f t="shared" si="5"/>
        <v>0</v>
      </c>
      <c r="G52" s="8">
        <v>0</v>
      </c>
      <c r="H52" s="217">
        <v>0</v>
      </c>
      <c r="I52" s="18">
        <f t="shared" si="0"/>
        <v>0</v>
      </c>
      <c r="J52" s="10">
        <f t="shared" si="1"/>
        <v>0</v>
      </c>
      <c r="K52" s="202">
        <f t="shared" si="2"/>
        <v>0</v>
      </c>
      <c r="L52" s="202">
        <v>0</v>
      </c>
      <c r="M52" s="10">
        <f t="shared" si="3"/>
        <v>0</v>
      </c>
      <c r="N52" s="11"/>
    </row>
    <row r="53" spans="1:14" x14ac:dyDescent="0.35">
      <c r="A53" s="9">
        <f t="shared" si="4"/>
        <v>48</v>
      </c>
      <c r="B53" s="14" t="s">
        <v>1503</v>
      </c>
      <c r="C53" s="8"/>
      <c r="D53" s="8"/>
      <c r="E53" s="8"/>
      <c r="F53" s="8">
        <f t="shared" si="5"/>
        <v>0</v>
      </c>
      <c r="G53" s="8">
        <v>0</v>
      </c>
      <c r="H53" s="217">
        <v>0</v>
      </c>
      <c r="I53" s="18">
        <f t="shared" si="0"/>
        <v>0</v>
      </c>
      <c r="J53" s="10">
        <f t="shared" si="1"/>
        <v>0</v>
      </c>
      <c r="K53" s="202">
        <f t="shared" si="2"/>
        <v>0</v>
      </c>
      <c r="L53" s="202">
        <v>0</v>
      </c>
      <c r="M53" s="10">
        <f t="shared" si="3"/>
        <v>0</v>
      </c>
      <c r="N53" s="11"/>
    </row>
    <row r="54" spans="1:14" x14ac:dyDescent="0.35">
      <c r="A54" s="9">
        <f t="shared" si="4"/>
        <v>49</v>
      </c>
      <c r="B54" s="14" t="s">
        <v>1504</v>
      </c>
      <c r="C54" s="8"/>
      <c r="D54" s="8"/>
      <c r="E54" s="8"/>
      <c r="F54" s="8">
        <f t="shared" si="5"/>
        <v>0</v>
      </c>
      <c r="G54" s="8">
        <v>0</v>
      </c>
      <c r="H54" s="217">
        <v>0</v>
      </c>
      <c r="I54" s="18">
        <f t="shared" si="0"/>
        <v>0</v>
      </c>
      <c r="J54" s="10">
        <f t="shared" si="1"/>
        <v>0</v>
      </c>
      <c r="K54" s="202">
        <f t="shared" si="2"/>
        <v>0</v>
      </c>
      <c r="L54" s="202">
        <v>0</v>
      </c>
      <c r="M54" s="10">
        <f t="shared" si="3"/>
        <v>0</v>
      </c>
      <c r="N54" s="11"/>
    </row>
    <row r="55" spans="1:14" x14ac:dyDescent="0.35">
      <c r="A55" s="9">
        <f t="shared" si="4"/>
        <v>50</v>
      </c>
      <c r="B55" s="14" t="s">
        <v>1505</v>
      </c>
      <c r="C55" s="8"/>
      <c r="D55" s="8"/>
      <c r="E55" s="8"/>
      <c r="F55" s="8">
        <f t="shared" si="5"/>
        <v>0</v>
      </c>
      <c r="G55" s="8">
        <v>0</v>
      </c>
      <c r="H55" s="217">
        <v>0</v>
      </c>
      <c r="I55" s="18">
        <f t="shared" si="0"/>
        <v>0</v>
      </c>
      <c r="J55" s="10">
        <f t="shared" si="1"/>
        <v>0</v>
      </c>
      <c r="K55" s="202">
        <f t="shared" si="2"/>
        <v>0</v>
      </c>
      <c r="L55" s="202">
        <v>0</v>
      </c>
      <c r="M55" s="10">
        <f t="shared" si="3"/>
        <v>0</v>
      </c>
      <c r="N55" s="11"/>
    </row>
    <row r="56" spans="1:14" x14ac:dyDescent="0.35">
      <c r="A56" s="9">
        <f t="shared" si="4"/>
        <v>51</v>
      </c>
      <c r="B56" s="14" t="s">
        <v>1506</v>
      </c>
      <c r="C56" s="8"/>
      <c r="D56" s="8"/>
      <c r="E56" s="8"/>
      <c r="F56" s="8">
        <f t="shared" si="5"/>
        <v>0</v>
      </c>
      <c r="G56" s="8">
        <v>0</v>
      </c>
      <c r="H56" s="217">
        <v>0</v>
      </c>
      <c r="I56" s="18">
        <f t="shared" si="0"/>
        <v>0</v>
      </c>
      <c r="J56" s="10">
        <f t="shared" si="1"/>
        <v>0</v>
      </c>
      <c r="K56" s="202">
        <f t="shared" si="2"/>
        <v>0</v>
      </c>
      <c r="L56" s="202">
        <v>0</v>
      </c>
      <c r="M56" s="10">
        <f t="shared" si="3"/>
        <v>0</v>
      </c>
      <c r="N56" s="11"/>
    </row>
    <row r="57" spans="1:14" x14ac:dyDescent="0.35">
      <c r="A57" s="9">
        <f t="shared" si="4"/>
        <v>52</v>
      </c>
      <c r="B57" s="14" t="s">
        <v>1507</v>
      </c>
      <c r="C57" s="8"/>
      <c r="D57" s="8"/>
      <c r="E57" s="8"/>
      <c r="F57" s="8">
        <f t="shared" si="5"/>
        <v>0</v>
      </c>
      <c r="G57" s="8">
        <v>0</v>
      </c>
      <c r="H57" s="217">
        <v>0</v>
      </c>
      <c r="I57" s="18">
        <f t="shared" si="0"/>
        <v>0</v>
      </c>
      <c r="J57" s="10">
        <f t="shared" si="1"/>
        <v>0</v>
      </c>
      <c r="K57" s="202">
        <f t="shared" si="2"/>
        <v>0</v>
      </c>
      <c r="L57" s="202">
        <v>0</v>
      </c>
      <c r="M57" s="10">
        <f t="shared" si="3"/>
        <v>0</v>
      </c>
      <c r="N57" s="11"/>
    </row>
    <row r="58" spans="1:14" x14ac:dyDescent="0.35">
      <c r="A58" s="9">
        <f t="shared" si="4"/>
        <v>53</v>
      </c>
      <c r="B58" s="14" t="s">
        <v>1508</v>
      </c>
      <c r="C58" s="8"/>
      <c r="D58" s="8"/>
      <c r="E58" s="8"/>
      <c r="F58" s="8">
        <f t="shared" si="5"/>
        <v>0</v>
      </c>
      <c r="G58" s="8">
        <v>0</v>
      </c>
      <c r="H58" s="217">
        <v>0</v>
      </c>
      <c r="I58" s="18">
        <f t="shared" si="0"/>
        <v>0</v>
      </c>
      <c r="J58" s="10">
        <f t="shared" si="1"/>
        <v>0</v>
      </c>
      <c r="K58" s="202">
        <f t="shared" si="2"/>
        <v>0</v>
      </c>
      <c r="L58" s="202">
        <v>0</v>
      </c>
      <c r="M58" s="10">
        <f t="shared" si="3"/>
        <v>0</v>
      </c>
      <c r="N58" s="11"/>
    </row>
    <row r="59" spans="1:14" x14ac:dyDescent="0.35">
      <c r="A59" s="9">
        <f t="shared" si="4"/>
        <v>54</v>
      </c>
      <c r="B59" s="14" t="s">
        <v>1509</v>
      </c>
      <c r="C59" s="8"/>
      <c r="D59" s="8"/>
      <c r="E59" s="8"/>
      <c r="F59" s="8">
        <f t="shared" si="5"/>
        <v>0</v>
      </c>
      <c r="G59" s="8">
        <v>0</v>
      </c>
      <c r="H59" s="217">
        <v>0</v>
      </c>
      <c r="I59" s="18">
        <f t="shared" si="0"/>
        <v>0</v>
      </c>
      <c r="J59" s="10">
        <f t="shared" si="1"/>
        <v>0</v>
      </c>
      <c r="K59" s="202">
        <f t="shared" si="2"/>
        <v>0</v>
      </c>
      <c r="L59" s="202">
        <v>0</v>
      </c>
      <c r="M59" s="10">
        <f t="shared" si="3"/>
        <v>0</v>
      </c>
      <c r="N59" s="11"/>
    </row>
    <row r="60" spans="1:14" x14ac:dyDescent="0.35">
      <c r="A60" s="9">
        <f t="shared" si="4"/>
        <v>55</v>
      </c>
      <c r="B60" s="14" t="s">
        <v>1510</v>
      </c>
      <c r="C60" s="8"/>
      <c r="D60" s="8"/>
      <c r="E60" s="8"/>
      <c r="F60" s="8">
        <f t="shared" si="5"/>
        <v>0</v>
      </c>
      <c r="G60" s="8">
        <v>0</v>
      </c>
      <c r="H60" s="217">
        <v>0</v>
      </c>
      <c r="I60" s="18">
        <f t="shared" si="0"/>
        <v>0</v>
      </c>
      <c r="J60" s="10">
        <f t="shared" si="1"/>
        <v>0</v>
      </c>
      <c r="K60" s="202">
        <f t="shared" si="2"/>
        <v>0</v>
      </c>
      <c r="L60" s="202">
        <v>0</v>
      </c>
      <c r="M60" s="10">
        <f t="shared" si="3"/>
        <v>0</v>
      </c>
      <c r="N60" s="11"/>
    </row>
    <row r="61" spans="1:14" x14ac:dyDescent="0.35">
      <c r="A61" s="9">
        <f t="shared" si="4"/>
        <v>56</v>
      </c>
      <c r="B61" s="14" t="s">
        <v>1511</v>
      </c>
      <c r="C61" s="8"/>
      <c r="D61" s="8"/>
      <c r="E61" s="8"/>
      <c r="F61" s="8">
        <f t="shared" si="5"/>
        <v>0</v>
      </c>
      <c r="G61" s="8">
        <v>0</v>
      </c>
      <c r="H61" s="217">
        <v>0</v>
      </c>
      <c r="I61" s="18">
        <f t="shared" si="0"/>
        <v>0</v>
      </c>
      <c r="J61" s="10">
        <f t="shared" si="1"/>
        <v>0</v>
      </c>
      <c r="K61" s="202">
        <f t="shared" si="2"/>
        <v>0</v>
      </c>
      <c r="L61" s="202">
        <v>0</v>
      </c>
      <c r="M61" s="10">
        <f t="shared" si="3"/>
        <v>0</v>
      </c>
      <c r="N61" s="11"/>
    </row>
    <row r="62" spans="1:14" x14ac:dyDescent="0.35">
      <c r="A62" s="9">
        <f t="shared" si="4"/>
        <v>57</v>
      </c>
      <c r="B62" s="14" t="s">
        <v>1512</v>
      </c>
      <c r="C62" s="8"/>
      <c r="D62" s="8"/>
      <c r="E62" s="8"/>
      <c r="F62" s="8">
        <f t="shared" si="5"/>
        <v>0</v>
      </c>
      <c r="G62" s="8">
        <v>0</v>
      </c>
      <c r="H62" s="217">
        <v>0</v>
      </c>
      <c r="I62" s="18">
        <f t="shared" ref="I62:I120" si="6">H62*$I$2</f>
        <v>0</v>
      </c>
      <c r="J62" s="10">
        <f t="shared" ref="J62:J122" si="7">I62*0.22</f>
        <v>0</v>
      </c>
      <c r="K62" s="202">
        <f t="shared" si="2"/>
        <v>0</v>
      </c>
      <c r="L62" s="202">
        <v>0</v>
      </c>
      <c r="M62" s="10">
        <f t="shared" si="3"/>
        <v>0</v>
      </c>
      <c r="N62" s="11"/>
    </row>
    <row r="63" spans="1:14" x14ac:dyDescent="0.35">
      <c r="A63" s="9">
        <f t="shared" si="4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ref="F63:F121" si="8">C63+D63+E63</f>
        <v>2383.1</v>
      </c>
      <c r="G63" s="8">
        <v>35</v>
      </c>
      <c r="H63" s="217">
        <v>0</v>
      </c>
      <c r="I63" s="18">
        <f t="shared" si="6"/>
        <v>0</v>
      </c>
      <c r="J63" s="10">
        <f t="shared" si="7"/>
        <v>0</v>
      </c>
      <c r="K63" s="202">
        <f t="shared" si="2"/>
        <v>0</v>
      </c>
      <c r="L63" s="202">
        <v>0</v>
      </c>
      <c r="M63" s="10">
        <f t="shared" si="3"/>
        <v>0</v>
      </c>
      <c r="N63" s="11">
        <f>M63/F63</f>
        <v>0</v>
      </c>
    </row>
    <row r="64" spans="1:14" x14ac:dyDescent="0.35">
      <c r="A64" s="9">
        <f t="shared" si="4"/>
        <v>59</v>
      </c>
      <c r="B64" s="14" t="s">
        <v>1514</v>
      </c>
      <c r="C64" s="8"/>
      <c r="D64" s="8"/>
      <c r="E64" s="8"/>
      <c r="F64" s="8">
        <f t="shared" si="8"/>
        <v>0</v>
      </c>
      <c r="G64" s="8">
        <v>0</v>
      </c>
      <c r="H64" s="217">
        <v>0</v>
      </c>
      <c r="I64" s="18">
        <f t="shared" si="6"/>
        <v>0</v>
      </c>
      <c r="J64" s="10">
        <f t="shared" si="7"/>
        <v>0</v>
      </c>
      <c r="K64" s="202">
        <f t="shared" si="2"/>
        <v>0</v>
      </c>
      <c r="L64" s="202">
        <v>0</v>
      </c>
      <c r="M64" s="10">
        <f t="shared" si="3"/>
        <v>0</v>
      </c>
      <c r="N64" s="11"/>
    </row>
    <row r="65" spans="1:14" x14ac:dyDescent="0.35">
      <c r="A65" s="9">
        <f t="shared" si="4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8"/>
        <v>2568.7999999999997</v>
      </c>
      <c r="G65" s="8">
        <v>0</v>
      </c>
      <c r="H65" s="217">
        <v>0</v>
      </c>
      <c r="I65" s="18">
        <f t="shared" si="6"/>
        <v>0</v>
      </c>
      <c r="J65" s="10">
        <f t="shared" si="7"/>
        <v>0</v>
      </c>
      <c r="K65" s="202">
        <f t="shared" si="2"/>
        <v>0</v>
      </c>
      <c r="L65" s="202">
        <v>0</v>
      </c>
      <c r="M65" s="10">
        <f t="shared" si="3"/>
        <v>0</v>
      </c>
      <c r="N65" s="11">
        <f>M65/F65</f>
        <v>0</v>
      </c>
    </row>
    <row r="66" spans="1:14" x14ac:dyDescent="0.35">
      <c r="A66" s="9">
        <f t="shared" si="4"/>
        <v>61</v>
      </c>
      <c r="B66" s="14" t="s">
        <v>1516</v>
      </c>
      <c r="C66" s="8"/>
      <c r="D66" s="8"/>
      <c r="E66" s="8"/>
      <c r="F66" s="8">
        <f t="shared" si="8"/>
        <v>0</v>
      </c>
      <c r="G66" s="8">
        <v>0</v>
      </c>
      <c r="H66" s="217">
        <v>0</v>
      </c>
      <c r="I66" s="18">
        <f t="shared" si="6"/>
        <v>0</v>
      </c>
      <c r="J66" s="10">
        <f t="shared" si="7"/>
        <v>0</v>
      </c>
      <c r="K66" s="202">
        <f t="shared" si="2"/>
        <v>0</v>
      </c>
      <c r="L66" s="202">
        <v>0</v>
      </c>
      <c r="M66" s="10">
        <f t="shared" si="3"/>
        <v>0</v>
      </c>
      <c r="N66" s="11"/>
    </row>
    <row r="67" spans="1:14" x14ac:dyDescent="0.35">
      <c r="A67" s="9">
        <f t="shared" si="4"/>
        <v>62</v>
      </c>
      <c r="B67" s="14" t="s">
        <v>1517</v>
      </c>
      <c r="C67" s="8"/>
      <c r="D67" s="8"/>
      <c r="E67" s="8"/>
      <c r="F67" s="8">
        <f t="shared" si="8"/>
        <v>0</v>
      </c>
      <c r="G67" s="8">
        <v>0</v>
      </c>
      <c r="H67" s="217">
        <v>0</v>
      </c>
      <c r="I67" s="18">
        <f t="shared" si="6"/>
        <v>0</v>
      </c>
      <c r="J67" s="10">
        <f t="shared" si="7"/>
        <v>0</v>
      </c>
      <c r="K67" s="202">
        <f t="shared" si="2"/>
        <v>0</v>
      </c>
      <c r="L67" s="202">
        <v>0</v>
      </c>
      <c r="M67" s="10">
        <f t="shared" si="3"/>
        <v>0</v>
      </c>
      <c r="N67" s="11"/>
    </row>
    <row r="68" spans="1:14" x14ac:dyDescent="0.35">
      <c r="A68" s="9">
        <f t="shared" si="4"/>
        <v>63</v>
      </c>
      <c r="B68" s="14" t="s">
        <v>1518</v>
      </c>
      <c r="C68" s="8"/>
      <c r="D68" s="8"/>
      <c r="E68" s="8"/>
      <c r="F68" s="8">
        <f t="shared" si="8"/>
        <v>0</v>
      </c>
      <c r="G68" s="8">
        <v>0</v>
      </c>
      <c r="H68" s="217">
        <v>0</v>
      </c>
      <c r="I68" s="18">
        <f t="shared" si="6"/>
        <v>0</v>
      </c>
      <c r="J68" s="10">
        <f t="shared" si="7"/>
        <v>0</v>
      </c>
      <c r="K68" s="202">
        <f t="shared" si="2"/>
        <v>0</v>
      </c>
      <c r="L68" s="202">
        <v>0</v>
      </c>
      <c r="M68" s="10">
        <f t="shared" si="3"/>
        <v>0</v>
      </c>
      <c r="N68" s="11"/>
    </row>
    <row r="69" spans="1:14" x14ac:dyDescent="0.35">
      <c r="A69" s="9">
        <f t="shared" si="4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8"/>
        <v>1469.1</v>
      </c>
      <c r="G69" s="8">
        <v>31</v>
      </c>
      <c r="H69" s="217">
        <v>0</v>
      </c>
      <c r="I69" s="18">
        <f t="shared" si="6"/>
        <v>0</v>
      </c>
      <c r="J69" s="10">
        <f t="shared" si="7"/>
        <v>0</v>
      </c>
      <c r="K69" s="202">
        <f t="shared" ref="K69:K131" si="9">I69*0.49</f>
        <v>0</v>
      </c>
      <c r="L69" s="202">
        <v>0</v>
      </c>
      <c r="M69" s="10">
        <f t="shared" ref="M69:M131" si="10">I69+J69+K69+L69</f>
        <v>0</v>
      </c>
      <c r="N69" s="11">
        <f>M69/F69</f>
        <v>0</v>
      </c>
    </row>
    <row r="70" spans="1:14" x14ac:dyDescent="0.35">
      <c r="A70" s="9">
        <f t="shared" si="4"/>
        <v>65</v>
      </c>
      <c r="B70" s="14" t="s">
        <v>1520</v>
      </c>
      <c r="C70" s="8"/>
      <c r="D70" s="8"/>
      <c r="E70" s="8"/>
      <c r="F70" s="8">
        <f t="shared" si="8"/>
        <v>0</v>
      </c>
      <c r="G70" s="8">
        <v>0</v>
      </c>
      <c r="H70" s="217">
        <v>0</v>
      </c>
      <c r="I70" s="18">
        <f t="shared" si="6"/>
        <v>0</v>
      </c>
      <c r="J70" s="10">
        <f t="shared" si="7"/>
        <v>0</v>
      </c>
      <c r="K70" s="202">
        <f t="shared" si="9"/>
        <v>0</v>
      </c>
      <c r="L70" s="202">
        <v>0</v>
      </c>
      <c r="M70" s="10">
        <f t="shared" si="10"/>
        <v>0</v>
      </c>
      <c r="N70" s="11"/>
    </row>
    <row r="71" spans="1:14" x14ac:dyDescent="0.35">
      <c r="A71" s="9">
        <f t="shared" ref="A71:A134" si="11">A70+1</f>
        <v>66</v>
      </c>
      <c r="B71" s="14" t="s">
        <v>1521</v>
      </c>
      <c r="C71" s="8"/>
      <c r="D71" s="8"/>
      <c r="E71" s="8"/>
      <c r="F71" s="8">
        <f t="shared" si="8"/>
        <v>0</v>
      </c>
      <c r="G71" s="8">
        <v>0</v>
      </c>
      <c r="H71" s="217">
        <v>0</v>
      </c>
      <c r="I71" s="18">
        <f t="shared" si="6"/>
        <v>0</v>
      </c>
      <c r="J71" s="10">
        <f t="shared" si="7"/>
        <v>0</v>
      </c>
      <c r="K71" s="202">
        <f t="shared" si="9"/>
        <v>0</v>
      </c>
      <c r="L71" s="202">
        <v>0</v>
      </c>
      <c r="M71" s="10">
        <f t="shared" si="10"/>
        <v>0</v>
      </c>
      <c r="N71" s="11"/>
    </row>
    <row r="72" spans="1:14" x14ac:dyDescent="0.35">
      <c r="A72" s="9">
        <f t="shared" si="11"/>
        <v>67</v>
      </c>
      <c r="B72" s="14" t="s">
        <v>1522</v>
      </c>
      <c r="C72" s="8"/>
      <c r="D72" s="8"/>
      <c r="E72" s="8"/>
      <c r="F72" s="8">
        <f t="shared" si="8"/>
        <v>0</v>
      </c>
      <c r="G72" s="8">
        <v>0</v>
      </c>
      <c r="H72" s="217">
        <v>0</v>
      </c>
      <c r="I72" s="18">
        <f t="shared" si="6"/>
        <v>0</v>
      </c>
      <c r="J72" s="10">
        <f t="shared" si="7"/>
        <v>0</v>
      </c>
      <c r="K72" s="202">
        <f t="shared" si="9"/>
        <v>0</v>
      </c>
      <c r="L72" s="202">
        <v>0</v>
      </c>
      <c r="M72" s="10">
        <f t="shared" si="10"/>
        <v>0</v>
      </c>
      <c r="N72" s="11"/>
    </row>
    <row r="73" spans="1:14" x14ac:dyDescent="0.35">
      <c r="A73" s="9">
        <f t="shared" si="11"/>
        <v>68</v>
      </c>
      <c r="B73" s="14" t="s">
        <v>1523</v>
      </c>
      <c r="C73" s="8"/>
      <c r="D73" s="8"/>
      <c r="E73" s="8"/>
      <c r="F73" s="8">
        <f t="shared" si="8"/>
        <v>0</v>
      </c>
      <c r="G73" s="8">
        <v>0</v>
      </c>
      <c r="H73" s="217">
        <v>0</v>
      </c>
      <c r="I73" s="18">
        <f t="shared" si="6"/>
        <v>0</v>
      </c>
      <c r="J73" s="10">
        <f t="shared" si="7"/>
        <v>0</v>
      </c>
      <c r="K73" s="202">
        <f t="shared" si="9"/>
        <v>0</v>
      </c>
      <c r="L73" s="202">
        <v>0</v>
      </c>
      <c r="M73" s="10">
        <f t="shared" si="10"/>
        <v>0</v>
      </c>
      <c r="N73" s="11"/>
    </row>
    <row r="74" spans="1:14" x14ac:dyDescent="0.35">
      <c r="A74" s="9">
        <f t="shared" si="11"/>
        <v>69</v>
      </c>
      <c r="B74" s="14" t="s">
        <v>1524</v>
      </c>
      <c r="C74" s="8"/>
      <c r="D74" s="8"/>
      <c r="E74" s="8"/>
      <c r="F74" s="8">
        <f t="shared" si="8"/>
        <v>0</v>
      </c>
      <c r="G74" s="8">
        <v>0</v>
      </c>
      <c r="H74" s="217">
        <v>0</v>
      </c>
      <c r="I74" s="18">
        <f t="shared" si="6"/>
        <v>0</v>
      </c>
      <c r="J74" s="10">
        <f t="shared" si="7"/>
        <v>0</v>
      </c>
      <c r="K74" s="202">
        <f t="shared" si="9"/>
        <v>0</v>
      </c>
      <c r="L74" s="202">
        <v>0</v>
      </c>
      <c r="M74" s="10">
        <f t="shared" si="10"/>
        <v>0</v>
      </c>
      <c r="N74" s="11"/>
    </row>
    <row r="75" spans="1:14" x14ac:dyDescent="0.35">
      <c r="A75" s="9">
        <f t="shared" si="11"/>
        <v>70</v>
      </c>
      <c r="B75" s="14" t="s">
        <v>1525</v>
      </c>
      <c r="C75" s="8"/>
      <c r="D75" s="8"/>
      <c r="E75" s="8"/>
      <c r="F75" s="8">
        <f t="shared" si="8"/>
        <v>0</v>
      </c>
      <c r="G75" s="8">
        <v>0</v>
      </c>
      <c r="H75" s="217">
        <v>0</v>
      </c>
      <c r="I75" s="18">
        <f t="shared" si="6"/>
        <v>0</v>
      </c>
      <c r="J75" s="10">
        <f t="shared" si="7"/>
        <v>0</v>
      </c>
      <c r="K75" s="202">
        <f t="shared" si="9"/>
        <v>0</v>
      </c>
      <c r="L75" s="202">
        <v>0</v>
      </c>
      <c r="M75" s="10">
        <f t="shared" si="10"/>
        <v>0</v>
      </c>
      <c r="N75" s="11"/>
    </row>
    <row r="76" spans="1:14" x14ac:dyDescent="0.35">
      <c r="A76" s="9">
        <f t="shared" si="11"/>
        <v>71</v>
      </c>
      <c r="B76" s="14" t="s">
        <v>1526</v>
      </c>
      <c r="C76" s="8"/>
      <c r="D76" s="8"/>
      <c r="E76" s="8"/>
      <c r="F76" s="8">
        <f t="shared" si="8"/>
        <v>0</v>
      </c>
      <c r="G76" s="8">
        <v>0</v>
      </c>
      <c r="H76" s="217">
        <v>0</v>
      </c>
      <c r="I76" s="18">
        <f t="shared" si="6"/>
        <v>0</v>
      </c>
      <c r="J76" s="10">
        <f t="shared" si="7"/>
        <v>0</v>
      </c>
      <c r="K76" s="202">
        <f t="shared" si="9"/>
        <v>0</v>
      </c>
      <c r="L76" s="202">
        <v>0</v>
      </c>
      <c r="M76" s="10">
        <f t="shared" si="10"/>
        <v>0</v>
      </c>
      <c r="N76" s="11"/>
    </row>
    <row r="77" spans="1:14" x14ac:dyDescent="0.35">
      <c r="A77" s="9">
        <f t="shared" si="11"/>
        <v>72</v>
      </c>
      <c r="B77" s="14" t="s">
        <v>1527</v>
      </c>
      <c r="C77" s="8"/>
      <c r="D77" s="8"/>
      <c r="E77" s="8"/>
      <c r="F77" s="8">
        <f t="shared" si="8"/>
        <v>0</v>
      </c>
      <c r="G77" s="8">
        <v>0</v>
      </c>
      <c r="H77" s="217">
        <v>0</v>
      </c>
      <c r="I77" s="18">
        <f t="shared" si="6"/>
        <v>0</v>
      </c>
      <c r="J77" s="10">
        <f t="shared" si="7"/>
        <v>0</v>
      </c>
      <c r="K77" s="202">
        <f t="shared" si="9"/>
        <v>0</v>
      </c>
      <c r="L77" s="202">
        <v>0</v>
      </c>
      <c r="M77" s="10">
        <f t="shared" si="10"/>
        <v>0</v>
      </c>
      <c r="N77" s="11"/>
    </row>
    <row r="78" spans="1:14" x14ac:dyDescent="0.35">
      <c r="A78" s="9">
        <f t="shared" si="11"/>
        <v>73</v>
      </c>
      <c r="B78" s="14" t="s">
        <v>1528</v>
      </c>
      <c r="C78" s="8"/>
      <c r="D78" s="8"/>
      <c r="E78" s="8"/>
      <c r="F78" s="8">
        <f t="shared" si="8"/>
        <v>0</v>
      </c>
      <c r="G78" s="8">
        <v>0</v>
      </c>
      <c r="H78" s="217">
        <v>0</v>
      </c>
      <c r="I78" s="18">
        <f t="shared" si="6"/>
        <v>0</v>
      </c>
      <c r="J78" s="10">
        <f t="shared" si="7"/>
        <v>0</v>
      </c>
      <c r="K78" s="202">
        <f t="shared" si="9"/>
        <v>0</v>
      </c>
      <c r="L78" s="202">
        <v>0</v>
      </c>
      <c r="M78" s="10">
        <f t="shared" si="10"/>
        <v>0</v>
      </c>
      <c r="N78" s="11"/>
    </row>
    <row r="79" spans="1:14" x14ac:dyDescent="0.35">
      <c r="A79" s="9">
        <f t="shared" si="11"/>
        <v>74</v>
      </c>
      <c r="B79" s="14" t="s">
        <v>1529</v>
      </c>
      <c r="C79" s="8"/>
      <c r="D79" s="8"/>
      <c r="E79" s="8"/>
      <c r="F79" s="8">
        <f t="shared" si="8"/>
        <v>0</v>
      </c>
      <c r="G79" s="8">
        <v>0</v>
      </c>
      <c r="H79" s="217">
        <v>0</v>
      </c>
      <c r="I79" s="18">
        <f t="shared" si="6"/>
        <v>0</v>
      </c>
      <c r="J79" s="10">
        <f t="shared" si="7"/>
        <v>0</v>
      </c>
      <c r="K79" s="202">
        <f t="shared" si="9"/>
        <v>0</v>
      </c>
      <c r="L79" s="202">
        <v>0</v>
      </c>
      <c r="M79" s="10">
        <f t="shared" si="10"/>
        <v>0</v>
      </c>
      <c r="N79" s="11"/>
    </row>
    <row r="80" spans="1:14" x14ac:dyDescent="0.35">
      <c r="A80" s="9">
        <f t="shared" si="11"/>
        <v>75</v>
      </c>
      <c r="B80" s="8" t="s">
        <v>1530</v>
      </c>
      <c r="C80" s="8"/>
      <c r="D80" s="8"/>
      <c r="E80" s="8"/>
      <c r="F80" s="8">
        <f t="shared" si="8"/>
        <v>0</v>
      </c>
      <c r="G80" s="8">
        <v>0</v>
      </c>
      <c r="H80" s="217">
        <v>0</v>
      </c>
      <c r="I80" s="18">
        <f t="shared" si="6"/>
        <v>0</v>
      </c>
      <c r="J80" s="10">
        <f t="shared" si="7"/>
        <v>0</v>
      </c>
      <c r="K80" s="202">
        <f t="shared" si="9"/>
        <v>0</v>
      </c>
      <c r="L80" s="202">
        <v>0</v>
      </c>
      <c r="M80" s="10">
        <f t="shared" si="10"/>
        <v>0</v>
      </c>
      <c r="N80" s="11"/>
    </row>
    <row r="81" spans="1:14" x14ac:dyDescent="0.35">
      <c r="A81" s="9">
        <f t="shared" si="11"/>
        <v>76</v>
      </c>
      <c r="B81" s="8" t="s">
        <v>1531</v>
      </c>
      <c r="C81" s="8"/>
      <c r="D81" s="8"/>
      <c r="E81" s="8"/>
      <c r="F81" s="8">
        <f t="shared" si="8"/>
        <v>0</v>
      </c>
      <c r="G81" s="8">
        <v>0</v>
      </c>
      <c r="H81" s="217">
        <v>0</v>
      </c>
      <c r="I81" s="18">
        <f t="shared" si="6"/>
        <v>0</v>
      </c>
      <c r="J81" s="10">
        <f t="shared" si="7"/>
        <v>0</v>
      </c>
      <c r="K81" s="202">
        <f t="shared" si="9"/>
        <v>0</v>
      </c>
      <c r="L81" s="202">
        <v>0</v>
      </c>
      <c r="M81" s="10">
        <f t="shared" si="10"/>
        <v>0</v>
      </c>
      <c r="N81" s="11"/>
    </row>
    <row r="82" spans="1:14" x14ac:dyDescent="0.35">
      <c r="A82" s="9">
        <f t="shared" si="11"/>
        <v>77</v>
      </c>
      <c r="B82" s="8" t="s">
        <v>1532</v>
      </c>
      <c r="C82" s="8"/>
      <c r="D82" s="8"/>
      <c r="E82" s="8"/>
      <c r="F82" s="8">
        <f t="shared" si="8"/>
        <v>0</v>
      </c>
      <c r="G82" s="8">
        <v>0</v>
      </c>
      <c r="H82" s="217">
        <v>0</v>
      </c>
      <c r="I82" s="18">
        <f t="shared" si="6"/>
        <v>0</v>
      </c>
      <c r="J82" s="10">
        <f t="shared" si="7"/>
        <v>0</v>
      </c>
      <c r="K82" s="202">
        <f t="shared" si="9"/>
        <v>0</v>
      </c>
      <c r="L82" s="202">
        <v>0</v>
      </c>
      <c r="M82" s="10">
        <f t="shared" si="10"/>
        <v>0</v>
      </c>
      <c r="N82" s="11"/>
    </row>
    <row r="83" spans="1:14" x14ac:dyDescent="0.35">
      <c r="A83" s="9">
        <f t="shared" si="11"/>
        <v>78</v>
      </c>
      <c r="B83" s="8" t="s">
        <v>1533</v>
      </c>
      <c r="C83" s="8"/>
      <c r="D83" s="8"/>
      <c r="E83" s="8"/>
      <c r="F83" s="8">
        <f t="shared" si="8"/>
        <v>0</v>
      </c>
      <c r="G83" s="8">
        <v>0</v>
      </c>
      <c r="H83" s="217">
        <v>0</v>
      </c>
      <c r="I83" s="18">
        <f t="shared" si="6"/>
        <v>0</v>
      </c>
      <c r="J83" s="10">
        <f t="shared" si="7"/>
        <v>0</v>
      </c>
      <c r="K83" s="202">
        <f t="shared" si="9"/>
        <v>0</v>
      </c>
      <c r="L83" s="202">
        <v>0</v>
      </c>
      <c r="M83" s="10">
        <f t="shared" si="10"/>
        <v>0</v>
      </c>
      <c r="N83" s="11"/>
    </row>
    <row r="84" spans="1:14" x14ac:dyDescent="0.35">
      <c r="A84" s="9">
        <f t="shared" si="11"/>
        <v>79</v>
      </c>
      <c r="B84" s="8" t="s">
        <v>1534</v>
      </c>
      <c r="C84" s="8"/>
      <c r="D84" s="8"/>
      <c r="E84" s="8"/>
      <c r="F84" s="8">
        <f t="shared" si="8"/>
        <v>0</v>
      </c>
      <c r="G84" s="8">
        <v>0</v>
      </c>
      <c r="H84" s="217">
        <v>0</v>
      </c>
      <c r="I84" s="18">
        <f t="shared" si="6"/>
        <v>0</v>
      </c>
      <c r="J84" s="10">
        <f t="shared" si="7"/>
        <v>0</v>
      </c>
      <c r="K84" s="202">
        <f t="shared" si="9"/>
        <v>0</v>
      </c>
      <c r="L84" s="202">
        <v>0</v>
      </c>
      <c r="M84" s="10">
        <f t="shared" si="10"/>
        <v>0</v>
      </c>
      <c r="N84" s="11"/>
    </row>
    <row r="85" spans="1:14" x14ac:dyDescent="0.35">
      <c r="A85" s="9">
        <f t="shared" si="11"/>
        <v>80</v>
      </c>
      <c r="B85" s="8" t="s">
        <v>1535</v>
      </c>
      <c r="C85" s="8"/>
      <c r="D85" s="8"/>
      <c r="E85" s="8"/>
      <c r="F85" s="8">
        <f t="shared" si="8"/>
        <v>0</v>
      </c>
      <c r="G85" s="8">
        <v>0</v>
      </c>
      <c r="H85" s="217">
        <v>0</v>
      </c>
      <c r="I85" s="18">
        <f t="shared" si="6"/>
        <v>0</v>
      </c>
      <c r="J85" s="10">
        <f t="shared" si="7"/>
        <v>0</v>
      </c>
      <c r="K85" s="202">
        <f t="shared" si="9"/>
        <v>0</v>
      </c>
      <c r="L85" s="202">
        <v>0</v>
      </c>
      <c r="M85" s="10">
        <f t="shared" si="10"/>
        <v>0</v>
      </c>
      <c r="N85" s="11"/>
    </row>
    <row r="86" spans="1:14" x14ac:dyDescent="0.35">
      <c r="A86" s="9">
        <f t="shared" si="11"/>
        <v>81</v>
      </c>
      <c r="B86" s="8" t="s">
        <v>1536</v>
      </c>
      <c r="C86" s="8"/>
      <c r="D86" s="8"/>
      <c r="E86" s="8"/>
      <c r="F86" s="8">
        <f t="shared" si="8"/>
        <v>0</v>
      </c>
      <c r="G86" s="8">
        <v>0</v>
      </c>
      <c r="H86" s="217">
        <v>0</v>
      </c>
      <c r="I86" s="18">
        <f t="shared" si="6"/>
        <v>0</v>
      </c>
      <c r="J86" s="10">
        <f t="shared" si="7"/>
        <v>0</v>
      </c>
      <c r="K86" s="202">
        <f t="shared" si="9"/>
        <v>0</v>
      </c>
      <c r="L86" s="202">
        <v>0</v>
      </c>
      <c r="M86" s="10">
        <f t="shared" si="10"/>
        <v>0</v>
      </c>
      <c r="N86" s="11"/>
    </row>
    <row r="87" spans="1:14" x14ac:dyDescent="0.35">
      <c r="A87" s="9">
        <f t="shared" si="11"/>
        <v>82</v>
      </c>
      <c r="B87" s="8" t="s">
        <v>1537</v>
      </c>
      <c r="C87" s="8"/>
      <c r="D87" s="8"/>
      <c r="E87" s="8"/>
      <c r="F87" s="8">
        <f t="shared" si="8"/>
        <v>0</v>
      </c>
      <c r="G87" s="8">
        <v>0</v>
      </c>
      <c r="H87" s="217">
        <v>0</v>
      </c>
      <c r="I87" s="18">
        <f t="shared" si="6"/>
        <v>0</v>
      </c>
      <c r="J87" s="10">
        <f t="shared" si="7"/>
        <v>0</v>
      </c>
      <c r="K87" s="202">
        <f t="shared" si="9"/>
        <v>0</v>
      </c>
      <c r="L87" s="202">
        <v>0</v>
      </c>
      <c r="M87" s="10">
        <f t="shared" si="10"/>
        <v>0</v>
      </c>
      <c r="N87" s="11"/>
    </row>
    <row r="88" spans="1:14" x14ac:dyDescent="0.35">
      <c r="A88" s="9">
        <f t="shared" si="11"/>
        <v>83</v>
      </c>
      <c r="B88" s="8" t="s">
        <v>1538</v>
      </c>
      <c r="C88" s="8"/>
      <c r="D88" s="8"/>
      <c r="E88" s="8"/>
      <c r="F88" s="8">
        <f t="shared" si="8"/>
        <v>0</v>
      </c>
      <c r="G88" s="8">
        <v>0</v>
      </c>
      <c r="H88" s="217">
        <v>0</v>
      </c>
      <c r="I88" s="18">
        <f t="shared" si="6"/>
        <v>0</v>
      </c>
      <c r="J88" s="10">
        <f t="shared" si="7"/>
        <v>0</v>
      </c>
      <c r="K88" s="202">
        <f t="shared" si="9"/>
        <v>0</v>
      </c>
      <c r="L88" s="202">
        <v>0</v>
      </c>
      <c r="M88" s="10">
        <f t="shared" si="10"/>
        <v>0</v>
      </c>
      <c r="N88" s="11"/>
    </row>
    <row r="89" spans="1:14" x14ac:dyDescent="0.35">
      <c r="A89" s="9">
        <f t="shared" si="11"/>
        <v>84</v>
      </c>
      <c r="B89" s="8" t="s">
        <v>1539</v>
      </c>
      <c r="C89" s="8"/>
      <c r="D89" s="8"/>
      <c r="E89" s="8"/>
      <c r="F89" s="8">
        <f t="shared" si="8"/>
        <v>0</v>
      </c>
      <c r="G89" s="8">
        <v>0</v>
      </c>
      <c r="H89" s="217">
        <v>0</v>
      </c>
      <c r="I89" s="18">
        <f t="shared" si="6"/>
        <v>0</v>
      </c>
      <c r="J89" s="10">
        <f t="shared" si="7"/>
        <v>0</v>
      </c>
      <c r="K89" s="202">
        <f t="shared" si="9"/>
        <v>0</v>
      </c>
      <c r="L89" s="202">
        <v>0</v>
      </c>
      <c r="M89" s="10">
        <f t="shared" si="10"/>
        <v>0</v>
      </c>
      <c r="N89" s="11"/>
    </row>
    <row r="90" spans="1:14" x14ac:dyDescent="0.35">
      <c r="A90" s="9">
        <f t="shared" si="11"/>
        <v>85</v>
      </c>
      <c r="B90" s="8" t="s">
        <v>1540</v>
      </c>
      <c r="C90" s="8"/>
      <c r="D90" s="8"/>
      <c r="E90" s="8"/>
      <c r="F90" s="8">
        <f t="shared" si="8"/>
        <v>0</v>
      </c>
      <c r="G90" s="8">
        <v>0</v>
      </c>
      <c r="H90" s="217">
        <v>0</v>
      </c>
      <c r="I90" s="18">
        <f t="shared" si="6"/>
        <v>0</v>
      </c>
      <c r="J90" s="10">
        <f t="shared" si="7"/>
        <v>0</v>
      </c>
      <c r="K90" s="202">
        <f t="shared" si="9"/>
        <v>0</v>
      </c>
      <c r="L90" s="202">
        <v>0</v>
      </c>
      <c r="M90" s="10">
        <f t="shared" si="10"/>
        <v>0</v>
      </c>
      <c r="N90" s="11"/>
    </row>
    <row r="91" spans="1:14" x14ac:dyDescent="0.35">
      <c r="A91" s="9">
        <f t="shared" si="11"/>
        <v>86</v>
      </c>
      <c r="B91" s="8" t="s">
        <v>1541</v>
      </c>
      <c r="C91" s="8"/>
      <c r="D91" s="8"/>
      <c r="E91" s="8"/>
      <c r="F91" s="8">
        <f t="shared" si="8"/>
        <v>0</v>
      </c>
      <c r="G91" s="8">
        <v>0</v>
      </c>
      <c r="H91" s="217">
        <v>0</v>
      </c>
      <c r="I91" s="18">
        <f t="shared" si="6"/>
        <v>0</v>
      </c>
      <c r="J91" s="10">
        <f t="shared" si="7"/>
        <v>0</v>
      </c>
      <c r="K91" s="202">
        <f t="shared" si="9"/>
        <v>0</v>
      </c>
      <c r="L91" s="202">
        <v>0</v>
      </c>
      <c r="M91" s="10">
        <f t="shared" si="10"/>
        <v>0</v>
      </c>
      <c r="N91" s="11"/>
    </row>
    <row r="92" spans="1:14" x14ac:dyDescent="0.35">
      <c r="A92" s="9">
        <f t="shared" si="11"/>
        <v>87</v>
      </c>
      <c r="B92" s="8" t="s">
        <v>1542</v>
      </c>
      <c r="C92" s="8"/>
      <c r="D92" s="8"/>
      <c r="E92" s="8"/>
      <c r="F92" s="8">
        <f t="shared" si="8"/>
        <v>0</v>
      </c>
      <c r="G92" s="8">
        <v>0</v>
      </c>
      <c r="H92" s="217">
        <v>0</v>
      </c>
      <c r="I92" s="18">
        <f t="shared" si="6"/>
        <v>0</v>
      </c>
      <c r="J92" s="10">
        <f t="shared" si="7"/>
        <v>0</v>
      </c>
      <c r="K92" s="202">
        <f t="shared" si="9"/>
        <v>0</v>
      </c>
      <c r="L92" s="202">
        <v>0</v>
      </c>
      <c r="M92" s="10">
        <f t="shared" si="10"/>
        <v>0</v>
      </c>
      <c r="N92" s="11"/>
    </row>
    <row r="93" spans="1:14" x14ac:dyDescent="0.35">
      <c r="A93" s="9">
        <f t="shared" si="11"/>
        <v>88</v>
      </c>
      <c r="B93" s="8" t="s">
        <v>1543</v>
      </c>
      <c r="C93" s="8"/>
      <c r="D93" s="8"/>
      <c r="E93" s="8"/>
      <c r="F93" s="8">
        <f t="shared" si="8"/>
        <v>0</v>
      </c>
      <c r="G93" s="8">
        <v>0</v>
      </c>
      <c r="H93" s="217">
        <v>0</v>
      </c>
      <c r="I93" s="18">
        <f t="shared" si="6"/>
        <v>0</v>
      </c>
      <c r="J93" s="10">
        <f t="shared" si="7"/>
        <v>0</v>
      </c>
      <c r="K93" s="202">
        <f t="shared" si="9"/>
        <v>0</v>
      </c>
      <c r="L93" s="202">
        <v>0</v>
      </c>
      <c r="M93" s="10">
        <f t="shared" si="10"/>
        <v>0</v>
      </c>
      <c r="N93" s="11"/>
    </row>
    <row r="94" spans="1:14" x14ac:dyDescent="0.35">
      <c r="A94" s="9">
        <f t="shared" si="11"/>
        <v>89</v>
      </c>
      <c r="B94" s="8" t="s">
        <v>1544</v>
      </c>
      <c r="C94" s="8"/>
      <c r="D94" s="8"/>
      <c r="E94" s="8"/>
      <c r="F94" s="8">
        <f t="shared" si="8"/>
        <v>0</v>
      </c>
      <c r="G94" s="8">
        <v>0</v>
      </c>
      <c r="H94" s="217">
        <v>0</v>
      </c>
      <c r="I94" s="18">
        <f t="shared" si="6"/>
        <v>0</v>
      </c>
      <c r="J94" s="10">
        <f t="shared" si="7"/>
        <v>0</v>
      </c>
      <c r="K94" s="202">
        <f t="shared" si="9"/>
        <v>0</v>
      </c>
      <c r="L94" s="202">
        <v>0</v>
      </c>
      <c r="M94" s="10">
        <f t="shared" si="10"/>
        <v>0</v>
      </c>
      <c r="N94" s="11"/>
    </row>
    <row r="95" spans="1:14" x14ac:dyDescent="0.35">
      <c r="A95" s="9">
        <f t="shared" si="11"/>
        <v>90</v>
      </c>
      <c r="B95" s="8" t="s">
        <v>1545</v>
      </c>
      <c r="C95" s="8"/>
      <c r="D95" s="8"/>
      <c r="E95" s="8"/>
      <c r="F95" s="8">
        <f t="shared" si="8"/>
        <v>0</v>
      </c>
      <c r="G95" s="8">
        <v>0</v>
      </c>
      <c r="H95" s="217">
        <v>0</v>
      </c>
      <c r="I95" s="18">
        <f t="shared" si="6"/>
        <v>0</v>
      </c>
      <c r="J95" s="10">
        <f t="shared" si="7"/>
        <v>0</v>
      </c>
      <c r="K95" s="202">
        <f t="shared" si="9"/>
        <v>0</v>
      </c>
      <c r="L95" s="202">
        <v>0</v>
      </c>
      <c r="M95" s="10">
        <f t="shared" si="10"/>
        <v>0</v>
      </c>
      <c r="N95" s="11"/>
    </row>
    <row r="96" spans="1:14" x14ac:dyDescent="0.35">
      <c r="A96" s="9">
        <f t="shared" si="11"/>
        <v>91</v>
      </c>
      <c r="B96" s="8" t="s">
        <v>1546</v>
      </c>
      <c r="C96" s="8"/>
      <c r="D96" s="8"/>
      <c r="E96" s="8"/>
      <c r="F96" s="8">
        <f t="shared" si="8"/>
        <v>0</v>
      </c>
      <c r="G96" s="8">
        <v>0</v>
      </c>
      <c r="H96" s="217">
        <v>0</v>
      </c>
      <c r="I96" s="18">
        <f t="shared" si="6"/>
        <v>0</v>
      </c>
      <c r="J96" s="10">
        <f t="shared" si="7"/>
        <v>0</v>
      </c>
      <c r="K96" s="202">
        <f t="shared" si="9"/>
        <v>0</v>
      </c>
      <c r="L96" s="202">
        <v>0</v>
      </c>
      <c r="M96" s="10">
        <f t="shared" si="10"/>
        <v>0</v>
      </c>
      <c r="N96" s="11"/>
    </row>
    <row r="97" spans="1:14" x14ac:dyDescent="0.35">
      <c r="A97" s="9">
        <f t="shared" si="11"/>
        <v>92</v>
      </c>
      <c r="B97" s="8" t="s">
        <v>1547</v>
      </c>
      <c r="C97" s="8"/>
      <c r="D97" s="8"/>
      <c r="E97" s="8"/>
      <c r="F97" s="8">
        <f t="shared" si="8"/>
        <v>0</v>
      </c>
      <c r="G97" s="8">
        <v>0</v>
      </c>
      <c r="H97" s="217">
        <v>0</v>
      </c>
      <c r="I97" s="18">
        <f t="shared" si="6"/>
        <v>0</v>
      </c>
      <c r="J97" s="10">
        <f t="shared" si="7"/>
        <v>0</v>
      </c>
      <c r="K97" s="202">
        <f t="shared" si="9"/>
        <v>0</v>
      </c>
      <c r="L97" s="202">
        <v>0</v>
      </c>
      <c r="M97" s="10">
        <f t="shared" si="10"/>
        <v>0</v>
      </c>
      <c r="N97" s="11"/>
    </row>
    <row r="98" spans="1:14" x14ac:dyDescent="0.35">
      <c r="A98" s="9">
        <f t="shared" si="11"/>
        <v>93</v>
      </c>
      <c r="B98" s="8" t="s">
        <v>1548</v>
      </c>
      <c r="C98" s="8"/>
      <c r="D98" s="8"/>
      <c r="E98" s="8"/>
      <c r="F98" s="8">
        <f t="shared" si="8"/>
        <v>0</v>
      </c>
      <c r="G98" s="8">
        <v>0</v>
      </c>
      <c r="H98" s="217">
        <v>0</v>
      </c>
      <c r="I98" s="18">
        <f t="shared" si="6"/>
        <v>0</v>
      </c>
      <c r="J98" s="10">
        <f t="shared" si="7"/>
        <v>0</v>
      </c>
      <c r="K98" s="202">
        <f t="shared" si="9"/>
        <v>0</v>
      </c>
      <c r="L98" s="202">
        <v>0</v>
      </c>
      <c r="M98" s="10">
        <f t="shared" si="10"/>
        <v>0</v>
      </c>
      <c r="N98" s="11"/>
    </row>
    <row r="99" spans="1:14" x14ac:dyDescent="0.35">
      <c r="A99" s="9">
        <f t="shared" si="11"/>
        <v>94</v>
      </c>
      <c r="B99" s="8" t="s">
        <v>1549</v>
      </c>
      <c r="C99" s="8"/>
      <c r="D99" s="8"/>
      <c r="E99" s="8"/>
      <c r="F99" s="8">
        <f t="shared" si="8"/>
        <v>0</v>
      </c>
      <c r="G99" s="8">
        <v>0</v>
      </c>
      <c r="H99" s="217">
        <v>0</v>
      </c>
      <c r="I99" s="18">
        <f t="shared" si="6"/>
        <v>0</v>
      </c>
      <c r="J99" s="10">
        <f t="shared" si="7"/>
        <v>0</v>
      </c>
      <c r="K99" s="202">
        <f t="shared" si="9"/>
        <v>0</v>
      </c>
      <c r="L99" s="202">
        <v>0</v>
      </c>
      <c r="M99" s="10">
        <f t="shared" si="10"/>
        <v>0</v>
      </c>
      <c r="N99" s="11"/>
    </row>
    <row r="100" spans="1:14" x14ac:dyDescent="0.35">
      <c r="A100" s="9">
        <f t="shared" si="11"/>
        <v>95</v>
      </c>
      <c r="B100" s="8" t="s">
        <v>1550</v>
      </c>
      <c r="C100" s="8"/>
      <c r="D100" s="8"/>
      <c r="E100" s="8"/>
      <c r="F100" s="8">
        <f t="shared" si="8"/>
        <v>0</v>
      </c>
      <c r="G100" s="8">
        <v>0</v>
      </c>
      <c r="H100" s="217">
        <v>0</v>
      </c>
      <c r="I100" s="18">
        <f t="shared" si="6"/>
        <v>0</v>
      </c>
      <c r="J100" s="10">
        <f t="shared" si="7"/>
        <v>0</v>
      </c>
      <c r="K100" s="202">
        <f t="shared" si="9"/>
        <v>0</v>
      </c>
      <c r="L100" s="202">
        <v>0</v>
      </c>
      <c r="M100" s="10">
        <f t="shared" si="10"/>
        <v>0</v>
      </c>
      <c r="N100" s="11"/>
    </row>
    <row r="101" spans="1:14" x14ac:dyDescent="0.35">
      <c r="A101" s="9">
        <f t="shared" si="11"/>
        <v>96</v>
      </c>
      <c r="B101" s="8" t="s">
        <v>1551</v>
      </c>
      <c r="C101" s="8"/>
      <c r="D101" s="8"/>
      <c r="E101" s="8"/>
      <c r="F101" s="8">
        <f t="shared" si="8"/>
        <v>0</v>
      </c>
      <c r="G101" s="8">
        <v>0</v>
      </c>
      <c r="H101" s="217">
        <v>0</v>
      </c>
      <c r="I101" s="18">
        <f t="shared" si="6"/>
        <v>0</v>
      </c>
      <c r="J101" s="10">
        <f t="shared" si="7"/>
        <v>0</v>
      </c>
      <c r="K101" s="202">
        <f t="shared" si="9"/>
        <v>0</v>
      </c>
      <c r="L101" s="202">
        <v>0</v>
      </c>
      <c r="M101" s="10">
        <f t="shared" si="10"/>
        <v>0</v>
      </c>
      <c r="N101" s="11"/>
    </row>
    <row r="102" spans="1:14" x14ac:dyDescent="0.35">
      <c r="A102" s="9">
        <f t="shared" si="11"/>
        <v>97</v>
      </c>
      <c r="B102" s="8" t="s">
        <v>1552</v>
      </c>
      <c r="C102" s="8"/>
      <c r="D102" s="8"/>
      <c r="E102" s="8"/>
      <c r="F102" s="8">
        <f t="shared" si="8"/>
        <v>0</v>
      </c>
      <c r="G102" s="8">
        <v>0</v>
      </c>
      <c r="H102" s="217">
        <v>0</v>
      </c>
      <c r="I102" s="18">
        <f t="shared" si="6"/>
        <v>0</v>
      </c>
      <c r="J102" s="10">
        <f t="shared" si="7"/>
        <v>0</v>
      </c>
      <c r="K102" s="202">
        <f t="shared" si="9"/>
        <v>0</v>
      </c>
      <c r="L102" s="202">
        <v>0</v>
      </c>
      <c r="M102" s="10">
        <f t="shared" si="10"/>
        <v>0</v>
      </c>
      <c r="N102" s="11"/>
    </row>
    <row r="103" spans="1:14" x14ac:dyDescent="0.35">
      <c r="A103" s="9">
        <f t="shared" si="11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8"/>
        <v>1631.7</v>
      </c>
      <c r="G103" s="8">
        <v>23</v>
      </c>
      <c r="H103" s="217">
        <v>0</v>
      </c>
      <c r="I103" s="18">
        <f t="shared" si="6"/>
        <v>0</v>
      </c>
      <c r="J103" s="10">
        <f t="shared" si="7"/>
        <v>0</v>
      </c>
      <c r="K103" s="202">
        <f t="shared" si="9"/>
        <v>0</v>
      </c>
      <c r="L103" s="202">
        <v>0</v>
      </c>
      <c r="M103" s="10">
        <f t="shared" si="10"/>
        <v>0</v>
      </c>
      <c r="N103" s="11">
        <f>M103/F103</f>
        <v>0</v>
      </c>
    </row>
    <row r="104" spans="1:14" x14ac:dyDescent="0.35">
      <c r="A104" s="9">
        <f t="shared" si="11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8"/>
        <v>1506.1</v>
      </c>
      <c r="G104" s="8">
        <v>31</v>
      </c>
      <c r="H104" s="217">
        <v>0</v>
      </c>
      <c r="I104" s="18">
        <f t="shared" si="6"/>
        <v>0</v>
      </c>
      <c r="J104" s="10">
        <f t="shared" si="7"/>
        <v>0</v>
      </c>
      <c r="K104" s="202">
        <f t="shared" si="9"/>
        <v>0</v>
      </c>
      <c r="L104" s="202">
        <v>0</v>
      </c>
      <c r="M104" s="10">
        <f t="shared" si="10"/>
        <v>0</v>
      </c>
      <c r="N104" s="11">
        <f>M104/F104</f>
        <v>0</v>
      </c>
    </row>
    <row r="105" spans="1:14" x14ac:dyDescent="0.35">
      <c r="A105" s="9">
        <f t="shared" si="11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8"/>
        <v>2013.2</v>
      </c>
      <c r="G105" s="8">
        <v>44</v>
      </c>
      <c r="H105" s="217">
        <v>0</v>
      </c>
      <c r="I105" s="18">
        <f t="shared" si="6"/>
        <v>0</v>
      </c>
      <c r="J105" s="10">
        <f t="shared" si="7"/>
        <v>0</v>
      </c>
      <c r="K105" s="202">
        <f t="shared" si="9"/>
        <v>0</v>
      </c>
      <c r="L105" s="202">
        <v>0</v>
      </c>
      <c r="M105" s="10">
        <f t="shared" si="10"/>
        <v>0</v>
      </c>
      <c r="N105" s="11">
        <f>M105/F105</f>
        <v>0</v>
      </c>
    </row>
    <row r="106" spans="1:14" x14ac:dyDescent="0.35">
      <c r="A106" s="9">
        <f t="shared" si="11"/>
        <v>101</v>
      </c>
      <c r="B106" s="8" t="s">
        <v>1556</v>
      </c>
      <c r="C106" s="8"/>
      <c r="D106" s="8"/>
      <c r="E106" s="8"/>
      <c r="F106" s="8">
        <f t="shared" si="8"/>
        <v>0</v>
      </c>
      <c r="G106" s="8">
        <v>0</v>
      </c>
      <c r="H106" s="217">
        <v>0</v>
      </c>
      <c r="I106" s="18">
        <f t="shared" si="6"/>
        <v>0</v>
      </c>
      <c r="J106" s="10">
        <f t="shared" si="7"/>
        <v>0</v>
      </c>
      <c r="K106" s="202">
        <f t="shared" si="9"/>
        <v>0</v>
      </c>
      <c r="L106" s="202">
        <v>0</v>
      </c>
      <c r="M106" s="10">
        <f t="shared" si="10"/>
        <v>0</v>
      </c>
      <c r="N106" s="11"/>
    </row>
    <row r="107" spans="1:14" x14ac:dyDescent="0.35">
      <c r="A107" s="9">
        <f t="shared" si="11"/>
        <v>102</v>
      </c>
      <c r="B107" s="8" t="s">
        <v>1557</v>
      </c>
      <c r="C107" s="8"/>
      <c r="D107" s="8"/>
      <c r="E107" s="8"/>
      <c r="F107" s="8">
        <f t="shared" si="8"/>
        <v>0</v>
      </c>
      <c r="G107" s="8">
        <v>0</v>
      </c>
      <c r="H107" s="217">
        <v>0</v>
      </c>
      <c r="I107" s="18">
        <f t="shared" si="6"/>
        <v>0</v>
      </c>
      <c r="J107" s="10">
        <f t="shared" si="7"/>
        <v>0</v>
      </c>
      <c r="K107" s="202">
        <f t="shared" si="9"/>
        <v>0</v>
      </c>
      <c r="L107" s="202">
        <v>0</v>
      </c>
      <c r="M107" s="10">
        <f t="shared" si="10"/>
        <v>0</v>
      </c>
      <c r="N107" s="11"/>
    </row>
    <row r="108" spans="1:14" x14ac:dyDescent="0.35">
      <c r="A108" s="9">
        <f t="shared" si="11"/>
        <v>103</v>
      </c>
      <c r="B108" s="8" t="s">
        <v>1558</v>
      </c>
      <c r="C108" s="8"/>
      <c r="D108" s="8"/>
      <c r="E108" s="8"/>
      <c r="F108" s="8">
        <f t="shared" si="8"/>
        <v>0</v>
      </c>
      <c r="G108" s="8">
        <v>0</v>
      </c>
      <c r="H108" s="217">
        <v>0</v>
      </c>
      <c r="I108" s="18">
        <f t="shared" si="6"/>
        <v>0</v>
      </c>
      <c r="J108" s="10">
        <f t="shared" si="7"/>
        <v>0</v>
      </c>
      <c r="K108" s="202">
        <f t="shared" si="9"/>
        <v>0</v>
      </c>
      <c r="L108" s="202">
        <v>0</v>
      </c>
      <c r="M108" s="10">
        <f t="shared" si="10"/>
        <v>0</v>
      </c>
      <c r="N108" s="11"/>
    </row>
    <row r="109" spans="1:14" x14ac:dyDescent="0.35">
      <c r="A109" s="9">
        <f t="shared" si="11"/>
        <v>104</v>
      </c>
      <c r="B109" s="8" t="s">
        <v>1559</v>
      </c>
      <c r="C109" s="8"/>
      <c r="D109" s="8"/>
      <c r="E109" s="8"/>
      <c r="F109" s="8">
        <f t="shared" si="8"/>
        <v>0</v>
      </c>
      <c r="G109" s="8">
        <v>0</v>
      </c>
      <c r="H109" s="217">
        <v>0</v>
      </c>
      <c r="I109" s="18">
        <f t="shared" si="6"/>
        <v>0</v>
      </c>
      <c r="J109" s="10">
        <f t="shared" si="7"/>
        <v>0</v>
      </c>
      <c r="K109" s="202">
        <f t="shared" si="9"/>
        <v>0</v>
      </c>
      <c r="L109" s="202">
        <v>0</v>
      </c>
      <c r="M109" s="10">
        <f t="shared" si="10"/>
        <v>0</v>
      </c>
      <c r="N109" s="11"/>
    </row>
    <row r="110" spans="1:14" x14ac:dyDescent="0.35">
      <c r="A110" s="9">
        <f t="shared" si="11"/>
        <v>105</v>
      </c>
      <c r="B110" s="8" t="s">
        <v>1560</v>
      </c>
      <c r="C110" s="8"/>
      <c r="D110" s="8"/>
      <c r="E110" s="8"/>
      <c r="F110" s="8">
        <f t="shared" si="8"/>
        <v>0</v>
      </c>
      <c r="G110" s="8">
        <v>0</v>
      </c>
      <c r="H110" s="217">
        <v>0</v>
      </c>
      <c r="I110" s="18">
        <f t="shared" si="6"/>
        <v>0</v>
      </c>
      <c r="J110" s="10">
        <f t="shared" si="7"/>
        <v>0</v>
      </c>
      <c r="K110" s="202">
        <f t="shared" si="9"/>
        <v>0</v>
      </c>
      <c r="L110" s="202">
        <v>0</v>
      </c>
      <c r="M110" s="10">
        <f t="shared" si="10"/>
        <v>0</v>
      </c>
      <c r="N110" s="11"/>
    </row>
    <row r="111" spans="1:14" x14ac:dyDescent="0.35">
      <c r="A111" s="9">
        <f t="shared" si="11"/>
        <v>106</v>
      </c>
      <c r="B111" s="8" t="s">
        <v>1561</v>
      </c>
      <c r="C111" s="8"/>
      <c r="D111" s="8"/>
      <c r="E111" s="8"/>
      <c r="F111" s="8">
        <f t="shared" si="8"/>
        <v>0</v>
      </c>
      <c r="G111" s="8">
        <v>0</v>
      </c>
      <c r="H111" s="217">
        <v>0</v>
      </c>
      <c r="I111" s="18">
        <f t="shared" si="6"/>
        <v>0</v>
      </c>
      <c r="J111" s="10">
        <f t="shared" si="7"/>
        <v>0</v>
      </c>
      <c r="K111" s="202">
        <f t="shared" si="9"/>
        <v>0</v>
      </c>
      <c r="L111" s="202">
        <v>0</v>
      </c>
      <c r="M111" s="10">
        <f t="shared" si="10"/>
        <v>0</v>
      </c>
      <c r="N111" s="11"/>
    </row>
    <row r="112" spans="1:14" x14ac:dyDescent="0.35">
      <c r="A112" s="9">
        <f t="shared" si="11"/>
        <v>107</v>
      </c>
      <c r="B112" s="8" t="s">
        <v>1562</v>
      </c>
      <c r="C112" s="8"/>
      <c r="D112" s="8"/>
      <c r="E112" s="8"/>
      <c r="F112" s="8">
        <f t="shared" si="8"/>
        <v>0</v>
      </c>
      <c r="G112" s="8">
        <v>0</v>
      </c>
      <c r="H112" s="217">
        <v>0</v>
      </c>
      <c r="I112" s="18">
        <f t="shared" si="6"/>
        <v>0</v>
      </c>
      <c r="J112" s="10">
        <f t="shared" si="7"/>
        <v>0</v>
      </c>
      <c r="K112" s="202">
        <f t="shared" si="9"/>
        <v>0</v>
      </c>
      <c r="L112" s="202">
        <v>0</v>
      </c>
      <c r="M112" s="10">
        <f t="shared" si="10"/>
        <v>0</v>
      </c>
      <c r="N112" s="11"/>
    </row>
    <row r="113" spans="1:14" x14ac:dyDescent="0.35">
      <c r="A113" s="9">
        <f t="shared" si="11"/>
        <v>108</v>
      </c>
      <c r="B113" s="8" t="s">
        <v>1563</v>
      </c>
      <c r="C113" s="8"/>
      <c r="D113" s="8"/>
      <c r="E113" s="8"/>
      <c r="F113" s="8">
        <f t="shared" si="8"/>
        <v>0</v>
      </c>
      <c r="G113" s="8">
        <v>0</v>
      </c>
      <c r="H113" s="217">
        <v>0</v>
      </c>
      <c r="I113" s="18">
        <f t="shared" si="6"/>
        <v>0</v>
      </c>
      <c r="J113" s="10">
        <f t="shared" si="7"/>
        <v>0</v>
      </c>
      <c r="K113" s="202">
        <f t="shared" si="9"/>
        <v>0</v>
      </c>
      <c r="L113" s="202">
        <v>0</v>
      </c>
      <c r="M113" s="10">
        <f t="shared" si="10"/>
        <v>0</v>
      </c>
      <c r="N113" s="11"/>
    </row>
    <row r="114" spans="1:14" x14ac:dyDescent="0.35">
      <c r="A114" s="9">
        <f t="shared" si="11"/>
        <v>109</v>
      </c>
      <c r="B114" s="8" t="s">
        <v>1564</v>
      </c>
      <c r="C114" s="8"/>
      <c r="D114" s="8"/>
      <c r="E114" s="8"/>
      <c r="F114" s="8">
        <f t="shared" si="8"/>
        <v>0</v>
      </c>
      <c r="G114" s="8">
        <v>0</v>
      </c>
      <c r="H114" s="217">
        <v>0</v>
      </c>
      <c r="I114" s="18">
        <f t="shared" si="6"/>
        <v>0</v>
      </c>
      <c r="J114" s="10">
        <f t="shared" si="7"/>
        <v>0</v>
      </c>
      <c r="K114" s="202">
        <f t="shared" si="9"/>
        <v>0</v>
      </c>
      <c r="L114" s="202">
        <v>0</v>
      </c>
      <c r="M114" s="10">
        <f t="shared" si="10"/>
        <v>0</v>
      </c>
      <c r="N114" s="11"/>
    </row>
    <row r="115" spans="1:14" x14ac:dyDescent="0.35">
      <c r="A115" s="9">
        <f t="shared" si="11"/>
        <v>110</v>
      </c>
      <c r="B115" s="8" t="s">
        <v>1565</v>
      </c>
      <c r="C115" s="8"/>
      <c r="D115" s="8"/>
      <c r="E115" s="8"/>
      <c r="F115" s="8">
        <f t="shared" si="8"/>
        <v>0</v>
      </c>
      <c r="G115" s="8">
        <v>0</v>
      </c>
      <c r="H115" s="217">
        <v>0</v>
      </c>
      <c r="I115" s="18">
        <f t="shared" si="6"/>
        <v>0</v>
      </c>
      <c r="J115" s="10">
        <f t="shared" si="7"/>
        <v>0</v>
      </c>
      <c r="K115" s="202">
        <f t="shared" si="9"/>
        <v>0</v>
      </c>
      <c r="L115" s="202">
        <v>0</v>
      </c>
      <c r="M115" s="10">
        <f t="shared" si="10"/>
        <v>0</v>
      </c>
      <c r="N115" s="11"/>
    </row>
    <row r="116" spans="1:14" x14ac:dyDescent="0.35">
      <c r="A116" s="9">
        <f t="shared" si="11"/>
        <v>111</v>
      </c>
      <c r="B116" s="8" t="s">
        <v>1566</v>
      </c>
      <c r="C116" s="8"/>
      <c r="D116" s="8"/>
      <c r="E116" s="8"/>
      <c r="F116" s="8">
        <f t="shared" si="8"/>
        <v>0</v>
      </c>
      <c r="G116" s="8">
        <v>0</v>
      </c>
      <c r="H116" s="217">
        <v>0</v>
      </c>
      <c r="I116" s="18">
        <f t="shared" si="6"/>
        <v>0</v>
      </c>
      <c r="J116" s="10">
        <f t="shared" si="7"/>
        <v>0</v>
      </c>
      <c r="K116" s="202">
        <f t="shared" si="9"/>
        <v>0</v>
      </c>
      <c r="L116" s="202">
        <v>0</v>
      </c>
      <c r="M116" s="10">
        <f t="shared" si="10"/>
        <v>0</v>
      </c>
      <c r="N116" s="11"/>
    </row>
    <row r="117" spans="1:14" x14ac:dyDescent="0.35">
      <c r="A117" s="9">
        <f t="shared" si="11"/>
        <v>112</v>
      </c>
      <c r="B117" s="8" t="s">
        <v>1567</v>
      </c>
      <c r="C117" s="8"/>
      <c r="D117" s="8"/>
      <c r="E117" s="8"/>
      <c r="F117" s="8">
        <f t="shared" si="8"/>
        <v>0</v>
      </c>
      <c r="G117" s="8">
        <v>0</v>
      </c>
      <c r="H117" s="217">
        <v>0</v>
      </c>
      <c r="I117" s="18">
        <f t="shared" si="6"/>
        <v>0</v>
      </c>
      <c r="J117" s="10">
        <f t="shared" si="7"/>
        <v>0</v>
      </c>
      <c r="K117" s="202">
        <f t="shared" si="9"/>
        <v>0</v>
      </c>
      <c r="L117" s="202">
        <v>0</v>
      </c>
      <c r="M117" s="10">
        <f t="shared" si="10"/>
        <v>0</v>
      </c>
      <c r="N117" s="11"/>
    </row>
    <row r="118" spans="1:14" x14ac:dyDescent="0.35">
      <c r="A118" s="9">
        <f t="shared" si="11"/>
        <v>113</v>
      </c>
      <c r="B118" s="8" t="s">
        <v>1568</v>
      </c>
      <c r="C118" s="8"/>
      <c r="D118" s="8"/>
      <c r="E118" s="8"/>
      <c r="F118" s="8">
        <f t="shared" si="8"/>
        <v>0</v>
      </c>
      <c r="G118" s="8">
        <v>0</v>
      </c>
      <c r="H118" s="217">
        <v>0</v>
      </c>
      <c r="I118" s="18">
        <f t="shared" si="6"/>
        <v>0</v>
      </c>
      <c r="J118" s="10">
        <f t="shared" si="7"/>
        <v>0</v>
      </c>
      <c r="K118" s="202">
        <f t="shared" si="9"/>
        <v>0</v>
      </c>
      <c r="L118" s="202">
        <v>0</v>
      </c>
      <c r="M118" s="10">
        <f t="shared" si="10"/>
        <v>0</v>
      </c>
      <c r="N118" s="11"/>
    </row>
    <row r="119" spans="1:14" x14ac:dyDescent="0.35">
      <c r="A119" s="9">
        <f t="shared" si="11"/>
        <v>114</v>
      </c>
      <c r="B119" s="8" t="s">
        <v>1569</v>
      </c>
      <c r="C119" s="8"/>
      <c r="D119" s="8"/>
      <c r="E119" s="8"/>
      <c r="F119" s="8">
        <f t="shared" si="8"/>
        <v>0</v>
      </c>
      <c r="G119" s="8">
        <v>0</v>
      </c>
      <c r="H119" s="217">
        <v>0</v>
      </c>
      <c r="I119" s="18">
        <f t="shared" si="6"/>
        <v>0</v>
      </c>
      <c r="J119" s="10">
        <f t="shared" si="7"/>
        <v>0</v>
      </c>
      <c r="K119" s="202">
        <f t="shared" si="9"/>
        <v>0</v>
      </c>
      <c r="L119" s="202">
        <v>0</v>
      </c>
      <c r="M119" s="10">
        <f t="shared" si="10"/>
        <v>0</v>
      </c>
      <c r="N119" s="11"/>
    </row>
    <row r="120" spans="1:14" x14ac:dyDescent="0.35">
      <c r="A120" s="9">
        <f t="shared" si="11"/>
        <v>115</v>
      </c>
      <c r="B120" s="8" t="s">
        <v>1570</v>
      </c>
      <c r="C120" s="8"/>
      <c r="D120" s="8"/>
      <c r="E120" s="8"/>
      <c r="F120" s="8">
        <f t="shared" si="8"/>
        <v>0</v>
      </c>
      <c r="G120" s="8">
        <v>0</v>
      </c>
      <c r="H120" s="217">
        <v>0</v>
      </c>
      <c r="I120" s="18">
        <f t="shared" si="6"/>
        <v>0</v>
      </c>
      <c r="J120" s="10">
        <f t="shared" si="7"/>
        <v>0</v>
      </c>
      <c r="K120" s="202">
        <f t="shared" si="9"/>
        <v>0</v>
      </c>
      <c r="L120" s="202">
        <v>0</v>
      </c>
      <c r="M120" s="10">
        <f t="shared" si="10"/>
        <v>0</v>
      </c>
      <c r="N120" s="11"/>
    </row>
    <row r="121" spans="1:14" x14ac:dyDescent="0.35">
      <c r="A121" s="9">
        <f t="shared" si="11"/>
        <v>116</v>
      </c>
      <c r="B121" s="8" t="s">
        <v>1571</v>
      </c>
      <c r="C121" s="8"/>
      <c r="D121" s="8"/>
      <c r="E121" s="8"/>
      <c r="F121" s="8">
        <f t="shared" si="8"/>
        <v>0</v>
      </c>
      <c r="G121" s="8">
        <v>0</v>
      </c>
      <c r="H121" s="217">
        <v>0</v>
      </c>
      <c r="I121" s="18">
        <f t="shared" ref="I121:I183" si="12">H121*$I$2</f>
        <v>0</v>
      </c>
      <c r="J121" s="10">
        <f t="shared" si="7"/>
        <v>0</v>
      </c>
      <c r="K121" s="202">
        <f t="shared" si="9"/>
        <v>0</v>
      </c>
      <c r="L121" s="202">
        <v>0</v>
      </c>
      <c r="M121" s="10">
        <f t="shared" si="10"/>
        <v>0</v>
      </c>
      <c r="N121" s="11"/>
    </row>
    <row r="122" spans="1:14" x14ac:dyDescent="0.35">
      <c r="A122" s="9">
        <f t="shared" si="11"/>
        <v>117</v>
      </c>
      <c r="B122" s="8" t="s">
        <v>1572</v>
      </c>
      <c r="C122" s="8"/>
      <c r="D122" s="8"/>
      <c r="E122" s="8"/>
      <c r="F122" s="8">
        <f t="shared" ref="F122:F184" si="13">C122+D122+E122</f>
        <v>0</v>
      </c>
      <c r="G122" s="8">
        <v>0</v>
      </c>
      <c r="H122" s="217">
        <v>0</v>
      </c>
      <c r="I122" s="18">
        <f t="shared" si="12"/>
        <v>0</v>
      </c>
      <c r="J122" s="10">
        <f t="shared" si="7"/>
        <v>0</v>
      </c>
      <c r="K122" s="202">
        <f t="shared" si="9"/>
        <v>0</v>
      </c>
      <c r="L122" s="202">
        <v>0</v>
      </c>
      <c r="M122" s="10">
        <f t="shared" si="10"/>
        <v>0</v>
      </c>
      <c r="N122" s="11"/>
    </row>
    <row r="123" spans="1:14" x14ac:dyDescent="0.35">
      <c r="A123" s="9">
        <f t="shared" si="11"/>
        <v>118</v>
      </c>
      <c r="B123" s="8" t="s">
        <v>1573</v>
      </c>
      <c r="C123" s="8"/>
      <c r="D123" s="8"/>
      <c r="E123" s="8"/>
      <c r="F123" s="8">
        <f t="shared" si="13"/>
        <v>0</v>
      </c>
      <c r="G123" s="8">
        <v>0</v>
      </c>
      <c r="H123" s="217">
        <v>0</v>
      </c>
      <c r="I123" s="18">
        <f t="shared" si="12"/>
        <v>0</v>
      </c>
      <c r="J123" s="10">
        <f t="shared" ref="J123:J185" si="14">I123*0.22</f>
        <v>0</v>
      </c>
      <c r="K123" s="202">
        <f t="shared" si="9"/>
        <v>0</v>
      </c>
      <c r="L123" s="202">
        <v>0</v>
      </c>
      <c r="M123" s="10">
        <f t="shared" si="10"/>
        <v>0</v>
      </c>
      <c r="N123" s="11"/>
    </row>
    <row r="124" spans="1:14" x14ac:dyDescent="0.35">
      <c r="A124" s="9">
        <f t="shared" si="11"/>
        <v>119</v>
      </c>
      <c r="B124" s="8" t="s">
        <v>1574</v>
      </c>
      <c r="C124" s="8"/>
      <c r="D124" s="8"/>
      <c r="E124" s="8"/>
      <c r="F124" s="8">
        <f t="shared" si="13"/>
        <v>0</v>
      </c>
      <c r="G124" s="8">
        <v>0</v>
      </c>
      <c r="H124" s="217">
        <v>0</v>
      </c>
      <c r="I124" s="18">
        <f t="shared" si="12"/>
        <v>0</v>
      </c>
      <c r="J124" s="10">
        <f t="shared" si="14"/>
        <v>0</v>
      </c>
      <c r="K124" s="202">
        <f t="shared" si="9"/>
        <v>0</v>
      </c>
      <c r="L124" s="202">
        <v>0</v>
      </c>
      <c r="M124" s="10">
        <f t="shared" si="10"/>
        <v>0</v>
      </c>
      <c r="N124" s="11"/>
    </row>
    <row r="125" spans="1:14" x14ac:dyDescent="0.35">
      <c r="A125" s="9">
        <f t="shared" si="11"/>
        <v>120</v>
      </c>
      <c r="B125" s="8" t="s">
        <v>1575</v>
      </c>
      <c r="C125" s="8"/>
      <c r="D125" s="8"/>
      <c r="E125" s="8"/>
      <c r="F125" s="8">
        <f t="shared" si="13"/>
        <v>0</v>
      </c>
      <c r="G125" s="8">
        <v>0</v>
      </c>
      <c r="H125" s="217">
        <v>0</v>
      </c>
      <c r="I125" s="18">
        <f t="shared" si="12"/>
        <v>0</v>
      </c>
      <c r="J125" s="10">
        <f t="shared" si="14"/>
        <v>0</v>
      </c>
      <c r="K125" s="202">
        <f t="shared" si="9"/>
        <v>0</v>
      </c>
      <c r="L125" s="202">
        <v>0</v>
      </c>
      <c r="M125" s="10">
        <f t="shared" si="10"/>
        <v>0</v>
      </c>
      <c r="N125" s="11"/>
    </row>
    <row r="126" spans="1:14" x14ac:dyDescent="0.35">
      <c r="A126" s="9">
        <f t="shared" si="11"/>
        <v>121</v>
      </c>
      <c r="B126" s="8" t="s">
        <v>1576</v>
      </c>
      <c r="C126" s="8"/>
      <c r="D126" s="8"/>
      <c r="E126" s="8"/>
      <c r="F126" s="8">
        <f t="shared" si="13"/>
        <v>0</v>
      </c>
      <c r="G126" s="8">
        <v>0</v>
      </c>
      <c r="H126" s="217">
        <v>0</v>
      </c>
      <c r="I126" s="18">
        <f t="shared" si="12"/>
        <v>0</v>
      </c>
      <c r="J126" s="10">
        <f t="shared" si="14"/>
        <v>0</v>
      </c>
      <c r="K126" s="202">
        <f t="shared" si="9"/>
        <v>0</v>
      </c>
      <c r="L126" s="202">
        <v>0</v>
      </c>
      <c r="M126" s="10">
        <f t="shared" si="10"/>
        <v>0</v>
      </c>
      <c r="N126" s="11"/>
    </row>
    <row r="127" spans="1:14" x14ac:dyDescent="0.35">
      <c r="A127" s="9">
        <f t="shared" si="11"/>
        <v>122</v>
      </c>
      <c r="B127" s="8" t="s">
        <v>1577</v>
      </c>
      <c r="C127" s="8"/>
      <c r="D127" s="8"/>
      <c r="E127" s="8"/>
      <c r="F127" s="8">
        <f t="shared" si="13"/>
        <v>0</v>
      </c>
      <c r="G127" s="8">
        <v>0</v>
      </c>
      <c r="H127" s="217">
        <v>0</v>
      </c>
      <c r="I127" s="18">
        <f t="shared" si="12"/>
        <v>0</v>
      </c>
      <c r="J127" s="10">
        <f t="shared" si="14"/>
        <v>0</v>
      </c>
      <c r="K127" s="202">
        <f t="shared" si="9"/>
        <v>0</v>
      </c>
      <c r="L127" s="202">
        <v>0</v>
      </c>
      <c r="M127" s="10">
        <f t="shared" si="10"/>
        <v>0</v>
      </c>
      <c r="N127" s="11"/>
    </row>
    <row r="128" spans="1:14" x14ac:dyDescent="0.35">
      <c r="A128" s="9">
        <f t="shared" si="11"/>
        <v>123</v>
      </c>
      <c r="B128" s="8" t="s">
        <v>1578</v>
      </c>
      <c r="C128" s="8"/>
      <c r="D128" s="8"/>
      <c r="E128" s="8"/>
      <c r="F128" s="8">
        <f t="shared" si="13"/>
        <v>0</v>
      </c>
      <c r="G128" s="8">
        <v>0</v>
      </c>
      <c r="H128" s="217">
        <v>0</v>
      </c>
      <c r="I128" s="18">
        <f t="shared" si="12"/>
        <v>0</v>
      </c>
      <c r="J128" s="10">
        <f t="shared" si="14"/>
        <v>0</v>
      </c>
      <c r="K128" s="202">
        <f t="shared" si="9"/>
        <v>0</v>
      </c>
      <c r="L128" s="202">
        <v>0</v>
      </c>
      <c r="M128" s="10">
        <f t="shared" si="10"/>
        <v>0</v>
      </c>
      <c r="N128" s="11"/>
    </row>
    <row r="129" spans="1:14" x14ac:dyDescent="0.35">
      <c r="A129" s="9">
        <f t="shared" si="11"/>
        <v>124</v>
      </c>
      <c r="B129" s="8" t="s">
        <v>1579</v>
      </c>
      <c r="C129" s="8"/>
      <c r="D129" s="8"/>
      <c r="E129" s="8"/>
      <c r="F129" s="8">
        <f t="shared" si="13"/>
        <v>0</v>
      </c>
      <c r="G129" s="8">
        <v>0</v>
      </c>
      <c r="H129" s="217">
        <v>0</v>
      </c>
      <c r="I129" s="18">
        <f t="shared" si="12"/>
        <v>0</v>
      </c>
      <c r="J129" s="10">
        <f t="shared" si="14"/>
        <v>0</v>
      </c>
      <c r="K129" s="202">
        <f t="shared" si="9"/>
        <v>0</v>
      </c>
      <c r="L129" s="202">
        <v>0</v>
      </c>
      <c r="M129" s="10">
        <f t="shared" si="10"/>
        <v>0</v>
      </c>
      <c r="N129" s="11"/>
    </row>
    <row r="130" spans="1:14" x14ac:dyDescent="0.35">
      <c r="A130" s="9">
        <f t="shared" si="11"/>
        <v>125</v>
      </c>
      <c r="B130" s="8" t="s">
        <v>1580</v>
      </c>
      <c r="C130" s="8"/>
      <c r="D130" s="8"/>
      <c r="E130" s="8"/>
      <c r="F130" s="8">
        <f t="shared" si="13"/>
        <v>0</v>
      </c>
      <c r="G130" s="8">
        <v>0</v>
      </c>
      <c r="H130" s="217">
        <v>0</v>
      </c>
      <c r="I130" s="18">
        <f t="shared" si="12"/>
        <v>0</v>
      </c>
      <c r="J130" s="10">
        <f t="shared" si="14"/>
        <v>0</v>
      </c>
      <c r="K130" s="202">
        <f t="shared" si="9"/>
        <v>0</v>
      </c>
      <c r="L130" s="202">
        <v>0</v>
      </c>
      <c r="M130" s="10">
        <f t="shared" si="10"/>
        <v>0</v>
      </c>
      <c r="N130" s="11"/>
    </row>
    <row r="131" spans="1:14" x14ac:dyDescent="0.35">
      <c r="A131" s="9">
        <f t="shared" si="11"/>
        <v>126</v>
      </c>
      <c r="B131" s="8" t="s">
        <v>1581</v>
      </c>
      <c r="C131" s="8"/>
      <c r="D131" s="8"/>
      <c r="E131" s="8"/>
      <c r="F131" s="8">
        <f t="shared" si="13"/>
        <v>0</v>
      </c>
      <c r="G131" s="8">
        <v>0</v>
      </c>
      <c r="H131" s="217">
        <v>0</v>
      </c>
      <c r="I131" s="18">
        <f t="shared" si="12"/>
        <v>0</v>
      </c>
      <c r="J131" s="10">
        <f t="shared" si="14"/>
        <v>0</v>
      </c>
      <c r="K131" s="202">
        <f t="shared" si="9"/>
        <v>0</v>
      </c>
      <c r="L131" s="202">
        <v>0</v>
      </c>
      <c r="M131" s="10">
        <f t="shared" si="10"/>
        <v>0</v>
      </c>
      <c r="N131" s="11"/>
    </row>
    <row r="132" spans="1:14" x14ac:dyDescent="0.35">
      <c r="A132" s="9">
        <f t="shared" si="11"/>
        <v>127</v>
      </c>
      <c r="B132" s="8" t="s">
        <v>1582</v>
      </c>
      <c r="C132" s="8"/>
      <c r="D132" s="8"/>
      <c r="E132" s="8"/>
      <c r="F132" s="8">
        <f t="shared" si="13"/>
        <v>0</v>
      </c>
      <c r="G132" s="8">
        <v>0</v>
      </c>
      <c r="H132" s="217">
        <v>0</v>
      </c>
      <c r="I132" s="18">
        <f t="shared" si="12"/>
        <v>0</v>
      </c>
      <c r="J132" s="10">
        <f t="shared" si="14"/>
        <v>0</v>
      </c>
      <c r="K132" s="202">
        <f t="shared" ref="K132:K195" si="15">I132*0.49</f>
        <v>0</v>
      </c>
      <c r="L132" s="202">
        <v>0</v>
      </c>
      <c r="M132" s="10">
        <f t="shared" ref="M132:M195" si="16">I132+J132+K132+L132</f>
        <v>0</v>
      </c>
      <c r="N132" s="11"/>
    </row>
    <row r="133" spans="1:14" x14ac:dyDescent="0.35">
      <c r="A133" s="9">
        <f t="shared" si="11"/>
        <v>128</v>
      </c>
      <c r="B133" s="8" t="s">
        <v>1583</v>
      </c>
      <c r="C133" s="8"/>
      <c r="D133" s="8"/>
      <c r="E133" s="8"/>
      <c r="F133" s="8">
        <f t="shared" si="13"/>
        <v>0</v>
      </c>
      <c r="G133" s="8">
        <v>0</v>
      </c>
      <c r="H133" s="217">
        <v>0</v>
      </c>
      <c r="I133" s="18">
        <f t="shared" si="12"/>
        <v>0</v>
      </c>
      <c r="J133" s="10">
        <f t="shared" si="14"/>
        <v>0</v>
      </c>
      <c r="K133" s="202">
        <f t="shared" si="15"/>
        <v>0</v>
      </c>
      <c r="L133" s="202">
        <v>0</v>
      </c>
      <c r="M133" s="10">
        <f t="shared" si="16"/>
        <v>0</v>
      </c>
      <c r="N133" s="11"/>
    </row>
    <row r="134" spans="1:14" x14ac:dyDescent="0.35">
      <c r="A134" s="9">
        <f t="shared" si="11"/>
        <v>129</v>
      </c>
      <c r="B134" s="8" t="s">
        <v>1584</v>
      </c>
      <c r="C134" s="8"/>
      <c r="D134" s="8"/>
      <c r="E134" s="8"/>
      <c r="F134" s="8">
        <f t="shared" si="13"/>
        <v>0</v>
      </c>
      <c r="G134" s="8">
        <v>0</v>
      </c>
      <c r="H134" s="217">
        <v>0</v>
      </c>
      <c r="I134" s="18">
        <f t="shared" si="12"/>
        <v>0</v>
      </c>
      <c r="J134" s="10">
        <f t="shared" si="14"/>
        <v>0</v>
      </c>
      <c r="K134" s="202">
        <f t="shared" si="15"/>
        <v>0</v>
      </c>
      <c r="L134" s="202">
        <v>0</v>
      </c>
      <c r="M134" s="10">
        <f t="shared" si="16"/>
        <v>0</v>
      </c>
      <c r="N134" s="11"/>
    </row>
    <row r="135" spans="1:14" x14ac:dyDescent="0.35">
      <c r="A135" s="9">
        <f t="shared" ref="A135:A198" si="17">A134+1</f>
        <v>130</v>
      </c>
      <c r="B135" s="8" t="s">
        <v>1585</v>
      </c>
      <c r="C135" s="8"/>
      <c r="D135" s="8"/>
      <c r="E135" s="8"/>
      <c r="F135" s="8">
        <f t="shared" si="13"/>
        <v>0</v>
      </c>
      <c r="G135" s="8">
        <v>0</v>
      </c>
      <c r="H135" s="217">
        <v>0</v>
      </c>
      <c r="I135" s="18">
        <f t="shared" si="12"/>
        <v>0</v>
      </c>
      <c r="J135" s="10">
        <f t="shared" si="14"/>
        <v>0</v>
      </c>
      <c r="K135" s="202">
        <f t="shared" si="15"/>
        <v>0</v>
      </c>
      <c r="L135" s="202">
        <v>0</v>
      </c>
      <c r="M135" s="10">
        <f t="shared" si="16"/>
        <v>0</v>
      </c>
      <c r="N135" s="11"/>
    </row>
    <row r="136" spans="1:14" x14ac:dyDescent="0.35">
      <c r="A136" s="9">
        <f t="shared" si="17"/>
        <v>131</v>
      </c>
      <c r="B136" s="8" t="s">
        <v>1586</v>
      </c>
      <c r="C136" s="8"/>
      <c r="D136" s="8"/>
      <c r="E136" s="8"/>
      <c r="F136" s="8">
        <f t="shared" si="13"/>
        <v>0</v>
      </c>
      <c r="G136" s="8">
        <v>0</v>
      </c>
      <c r="H136" s="217">
        <v>0</v>
      </c>
      <c r="I136" s="18">
        <f t="shared" si="12"/>
        <v>0</v>
      </c>
      <c r="J136" s="10">
        <f t="shared" si="14"/>
        <v>0</v>
      </c>
      <c r="K136" s="202">
        <f t="shared" si="15"/>
        <v>0</v>
      </c>
      <c r="L136" s="202">
        <v>0</v>
      </c>
      <c r="M136" s="10">
        <f t="shared" si="16"/>
        <v>0</v>
      </c>
      <c r="N136" s="11"/>
    </row>
    <row r="137" spans="1:14" x14ac:dyDescent="0.35">
      <c r="A137" s="9">
        <f t="shared" si="17"/>
        <v>132</v>
      </c>
      <c r="B137" s="8" t="s">
        <v>1587</v>
      </c>
      <c r="C137" s="8"/>
      <c r="D137" s="8"/>
      <c r="E137" s="8"/>
      <c r="F137" s="8">
        <f t="shared" si="13"/>
        <v>0</v>
      </c>
      <c r="G137" s="8">
        <v>0</v>
      </c>
      <c r="H137" s="217">
        <v>0</v>
      </c>
      <c r="I137" s="18">
        <f t="shared" si="12"/>
        <v>0</v>
      </c>
      <c r="J137" s="10">
        <f t="shared" si="14"/>
        <v>0</v>
      </c>
      <c r="K137" s="202">
        <f t="shared" si="15"/>
        <v>0</v>
      </c>
      <c r="L137" s="202">
        <v>0</v>
      </c>
      <c r="M137" s="10">
        <f t="shared" si="16"/>
        <v>0</v>
      </c>
      <c r="N137" s="11"/>
    </row>
    <row r="138" spans="1:14" x14ac:dyDescent="0.35">
      <c r="A138" s="9">
        <f t="shared" si="17"/>
        <v>133</v>
      </c>
      <c r="B138" s="8" t="s">
        <v>1588</v>
      </c>
      <c r="C138" s="8"/>
      <c r="D138" s="8"/>
      <c r="E138" s="8"/>
      <c r="F138" s="8">
        <f t="shared" si="13"/>
        <v>0</v>
      </c>
      <c r="G138" s="8">
        <v>0</v>
      </c>
      <c r="H138" s="217">
        <v>0</v>
      </c>
      <c r="I138" s="18">
        <f t="shared" si="12"/>
        <v>0</v>
      </c>
      <c r="J138" s="10">
        <f t="shared" si="14"/>
        <v>0</v>
      </c>
      <c r="K138" s="202">
        <f t="shared" si="15"/>
        <v>0</v>
      </c>
      <c r="L138" s="202">
        <v>0</v>
      </c>
      <c r="M138" s="10">
        <f t="shared" si="16"/>
        <v>0</v>
      </c>
      <c r="N138" s="11"/>
    </row>
    <row r="139" spans="1:14" x14ac:dyDescent="0.35">
      <c r="A139" s="9">
        <f t="shared" si="17"/>
        <v>134</v>
      </c>
      <c r="B139" s="8" t="s">
        <v>1589</v>
      </c>
      <c r="C139" s="8"/>
      <c r="D139" s="8"/>
      <c r="E139" s="8"/>
      <c r="F139" s="8">
        <f t="shared" si="13"/>
        <v>0</v>
      </c>
      <c r="G139" s="8">
        <v>0</v>
      </c>
      <c r="H139" s="217">
        <v>0</v>
      </c>
      <c r="I139" s="18">
        <f t="shared" si="12"/>
        <v>0</v>
      </c>
      <c r="J139" s="10">
        <f t="shared" si="14"/>
        <v>0</v>
      </c>
      <c r="K139" s="202">
        <f t="shared" si="15"/>
        <v>0</v>
      </c>
      <c r="L139" s="202">
        <v>0</v>
      </c>
      <c r="M139" s="10">
        <f t="shared" si="16"/>
        <v>0</v>
      </c>
      <c r="N139" s="11"/>
    </row>
    <row r="140" spans="1:14" x14ac:dyDescent="0.35">
      <c r="A140" s="9">
        <f t="shared" si="17"/>
        <v>135</v>
      </c>
      <c r="B140" s="8" t="s">
        <v>1590</v>
      </c>
      <c r="C140" s="8"/>
      <c r="D140" s="8"/>
      <c r="E140" s="8"/>
      <c r="F140" s="8">
        <f t="shared" si="13"/>
        <v>0</v>
      </c>
      <c r="G140" s="8">
        <v>0</v>
      </c>
      <c r="H140" s="217">
        <v>0</v>
      </c>
      <c r="I140" s="18">
        <f t="shared" si="12"/>
        <v>0</v>
      </c>
      <c r="J140" s="10">
        <f t="shared" si="14"/>
        <v>0</v>
      </c>
      <c r="K140" s="202">
        <f t="shared" si="15"/>
        <v>0</v>
      </c>
      <c r="L140" s="202">
        <v>0</v>
      </c>
      <c r="M140" s="10">
        <f t="shared" si="16"/>
        <v>0</v>
      </c>
      <c r="N140" s="11"/>
    </row>
    <row r="141" spans="1:14" x14ac:dyDescent="0.35">
      <c r="A141" s="9">
        <f t="shared" si="17"/>
        <v>136</v>
      </c>
      <c r="B141" s="8" t="s">
        <v>1591</v>
      </c>
      <c r="C141" s="8"/>
      <c r="D141" s="8"/>
      <c r="E141" s="8"/>
      <c r="F141" s="8">
        <f t="shared" si="13"/>
        <v>0</v>
      </c>
      <c r="G141" s="8">
        <v>0</v>
      </c>
      <c r="H141" s="217">
        <v>0</v>
      </c>
      <c r="I141" s="18">
        <f t="shared" si="12"/>
        <v>0</v>
      </c>
      <c r="J141" s="10">
        <f t="shared" si="14"/>
        <v>0</v>
      </c>
      <c r="K141" s="202">
        <f t="shared" si="15"/>
        <v>0</v>
      </c>
      <c r="L141" s="202">
        <v>0</v>
      </c>
      <c r="M141" s="10">
        <f t="shared" si="16"/>
        <v>0</v>
      </c>
      <c r="N141" s="11"/>
    </row>
    <row r="142" spans="1:14" x14ac:dyDescent="0.35">
      <c r="A142" s="9">
        <f t="shared" si="17"/>
        <v>137</v>
      </c>
      <c r="B142" s="8" t="s">
        <v>1592</v>
      </c>
      <c r="C142" s="8"/>
      <c r="D142" s="8"/>
      <c r="E142" s="8"/>
      <c r="F142" s="8">
        <f t="shared" si="13"/>
        <v>0</v>
      </c>
      <c r="G142" s="8">
        <v>0</v>
      </c>
      <c r="H142" s="217">
        <v>0</v>
      </c>
      <c r="I142" s="18">
        <f t="shared" si="12"/>
        <v>0</v>
      </c>
      <c r="J142" s="10">
        <f t="shared" si="14"/>
        <v>0</v>
      </c>
      <c r="K142" s="202">
        <f t="shared" si="15"/>
        <v>0</v>
      </c>
      <c r="L142" s="202">
        <v>0</v>
      </c>
      <c r="M142" s="10">
        <f t="shared" si="16"/>
        <v>0</v>
      </c>
      <c r="N142" s="11"/>
    </row>
    <row r="143" spans="1:14" x14ac:dyDescent="0.35">
      <c r="A143" s="9">
        <f t="shared" si="17"/>
        <v>138</v>
      </c>
      <c r="B143" s="8" t="s">
        <v>1593</v>
      </c>
      <c r="C143" s="8"/>
      <c r="D143" s="8"/>
      <c r="E143" s="8"/>
      <c r="F143" s="8">
        <f t="shared" si="13"/>
        <v>0</v>
      </c>
      <c r="G143" s="8">
        <v>0</v>
      </c>
      <c r="H143" s="217">
        <v>0</v>
      </c>
      <c r="I143" s="18">
        <f t="shared" si="12"/>
        <v>0</v>
      </c>
      <c r="J143" s="10">
        <f t="shared" si="14"/>
        <v>0</v>
      </c>
      <c r="K143" s="202">
        <f t="shared" si="15"/>
        <v>0</v>
      </c>
      <c r="L143" s="202">
        <v>0</v>
      </c>
      <c r="M143" s="10">
        <f t="shared" si="16"/>
        <v>0</v>
      </c>
      <c r="N143" s="11"/>
    </row>
    <row r="144" spans="1:14" x14ac:dyDescent="0.35">
      <c r="A144" s="9">
        <f t="shared" si="17"/>
        <v>139</v>
      </c>
      <c r="B144" s="8" t="s">
        <v>1594</v>
      </c>
      <c r="C144" s="8"/>
      <c r="D144" s="8"/>
      <c r="E144" s="8"/>
      <c r="F144" s="8">
        <f t="shared" si="13"/>
        <v>0</v>
      </c>
      <c r="G144" s="8">
        <v>0</v>
      </c>
      <c r="H144" s="217">
        <v>0</v>
      </c>
      <c r="I144" s="18">
        <f t="shared" si="12"/>
        <v>0</v>
      </c>
      <c r="J144" s="10">
        <f t="shared" si="14"/>
        <v>0</v>
      </c>
      <c r="K144" s="202">
        <f t="shared" si="15"/>
        <v>0</v>
      </c>
      <c r="L144" s="202">
        <v>0</v>
      </c>
      <c r="M144" s="10">
        <f t="shared" si="16"/>
        <v>0</v>
      </c>
      <c r="N144" s="11"/>
    </row>
    <row r="145" spans="1:14" x14ac:dyDescent="0.35">
      <c r="A145" s="9">
        <f t="shared" si="17"/>
        <v>140</v>
      </c>
      <c r="B145" s="8" t="s">
        <v>1595</v>
      </c>
      <c r="C145" s="8"/>
      <c r="D145" s="8"/>
      <c r="E145" s="8"/>
      <c r="F145" s="8">
        <f t="shared" si="13"/>
        <v>0</v>
      </c>
      <c r="G145" s="8">
        <v>0</v>
      </c>
      <c r="H145" s="217">
        <v>0</v>
      </c>
      <c r="I145" s="18">
        <f t="shared" si="12"/>
        <v>0</v>
      </c>
      <c r="J145" s="10">
        <f t="shared" si="14"/>
        <v>0</v>
      </c>
      <c r="K145" s="202">
        <f t="shared" si="15"/>
        <v>0</v>
      </c>
      <c r="L145" s="202">
        <v>0</v>
      </c>
      <c r="M145" s="10">
        <f t="shared" si="16"/>
        <v>0</v>
      </c>
      <c r="N145" s="11"/>
    </row>
    <row r="146" spans="1:14" x14ac:dyDescent="0.35">
      <c r="A146" s="9">
        <f t="shared" si="17"/>
        <v>141</v>
      </c>
      <c r="B146" s="8" t="s">
        <v>1596</v>
      </c>
      <c r="C146" s="8"/>
      <c r="D146" s="8"/>
      <c r="E146" s="8"/>
      <c r="F146" s="8">
        <f t="shared" si="13"/>
        <v>0</v>
      </c>
      <c r="G146" s="8">
        <v>0</v>
      </c>
      <c r="H146" s="217">
        <v>0</v>
      </c>
      <c r="I146" s="18">
        <f t="shared" si="12"/>
        <v>0</v>
      </c>
      <c r="J146" s="10">
        <f t="shared" si="14"/>
        <v>0</v>
      </c>
      <c r="K146" s="202">
        <f t="shared" si="15"/>
        <v>0</v>
      </c>
      <c r="L146" s="202">
        <v>0</v>
      </c>
      <c r="M146" s="10">
        <f t="shared" si="16"/>
        <v>0</v>
      </c>
      <c r="N146" s="11"/>
    </row>
    <row r="147" spans="1:14" x14ac:dyDescent="0.35">
      <c r="A147" s="9">
        <f t="shared" si="17"/>
        <v>142</v>
      </c>
      <c r="B147" s="8" t="s">
        <v>1597</v>
      </c>
      <c r="C147" s="8"/>
      <c r="D147" s="8"/>
      <c r="E147" s="8"/>
      <c r="F147" s="8">
        <f t="shared" si="13"/>
        <v>0</v>
      </c>
      <c r="G147" s="8">
        <v>0</v>
      </c>
      <c r="H147" s="217">
        <v>0</v>
      </c>
      <c r="I147" s="18">
        <f t="shared" si="12"/>
        <v>0</v>
      </c>
      <c r="J147" s="10">
        <f t="shared" si="14"/>
        <v>0</v>
      </c>
      <c r="K147" s="202">
        <f t="shared" si="15"/>
        <v>0</v>
      </c>
      <c r="L147" s="202">
        <v>0</v>
      </c>
      <c r="M147" s="10">
        <f t="shared" si="16"/>
        <v>0</v>
      </c>
      <c r="N147" s="11"/>
    </row>
    <row r="148" spans="1:14" x14ac:dyDescent="0.35">
      <c r="A148" s="9">
        <f t="shared" si="17"/>
        <v>143</v>
      </c>
      <c r="B148" s="8" t="s">
        <v>1598</v>
      </c>
      <c r="C148" s="8"/>
      <c r="D148" s="8"/>
      <c r="E148" s="8"/>
      <c r="F148" s="8">
        <f t="shared" si="13"/>
        <v>0</v>
      </c>
      <c r="G148" s="8">
        <v>0</v>
      </c>
      <c r="H148" s="217">
        <v>0</v>
      </c>
      <c r="I148" s="18">
        <f t="shared" si="12"/>
        <v>0</v>
      </c>
      <c r="J148" s="10">
        <f t="shared" si="14"/>
        <v>0</v>
      </c>
      <c r="K148" s="202">
        <f t="shared" si="15"/>
        <v>0</v>
      </c>
      <c r="L148" s="202">
        <v>0</v>
      </c>
      <c r="M148" s="10">
        <f t="shared" si="16"/>
        <v>0</v>
      </c>
      <c r="N148" s="11"/>
    </row>
    <row r="149" spans="1:14" x14ac:dyDescent="0.35">
      <c r="A149" s="9">
        <f t="shared" si="17"/>
        <v>144</v>
      </c>
      <c r="B149" s="8" t="s">
        <v>1599</v>
      </c>
      <c r="C149" s="8"/>
      <c r="D149" s="8"/>
      <c r="E149" s="8"/>
      <c r="F149" s="8">
        <f t="shared" si="13"/>
        <v>0</v>
      </c>
      <c r="G149" s="8">
        <v>0</v>
      </c>
      <c r="H149" s="217">
        <v>0</v>
      </c>
      <c r="I149" s="18">
        <f t="shared" si="12"/>
        <v>0</v>
      </c>
      <c r="J149" s="10">
        <f t="shared" si="14"/>
        <v>0</v>
      </c>
      <c r="K149" s="202">
        <f t="shared" si="15"/>
        <v>0</v>
      </c>
      <c r="L149" s="202">
        <v>0</v>
      </c>
      <c r="M149" s="10">
        <f t="shared" si="16"/>
        <v>0</v>
      </c>
      <c r="N149" s="11"/>
    </row>
    <row r="150" spans="1:14" x14ac:dyDescent="0.35">
      <c r="A150" s="9">
        <f t="shared" si="17"/>
        <v>145</v>
      </c>
      <c r="B150" s="8" t="s">
        <v>1600</v>
      </c>
      <c r="C150" s="8"/>
      <c r="D150" s="8"/>
      <c r="E150" s="8"/>
      <c r="F150" s="8">
        <f t="shared" si="13"/>
        <v>0</v>
      </c>
      <c r="G150" s="8">
        <v>0</v>
      </c>
      <c r="H150" s="217">
        <v>0</v>
      </c>
      <c r="I150" s="18">
        <f t="shared" si="12"/>
        <v>0</v>
      </c>
      <c r="J150" s="10">
        <f t="shared" si="14"/>
        <v>0</v>
      </c>
      <c r="K150" s="202">
        <f t="shared" si="15"/>
        <v>0</v>
      </c>
      <c r="L150" s="202">
        <v>0</v>
      </c>
      <c r="M150" s="10">
        <f t="shared" si="16"/>
        <v>0</v>
      </c>
      <c r="N150" s="11"/>
    </row>
    <row r="151" spans="1:14" x14ac:dyDescent="0.35">
      <c r="A151" s="9">
        <f t="shared" si="17"/>
        <v>146</v>
      </c>
      <c r="B151" s="8" t="s">
        <v>1601</v>
      </c>
      <c r="C151" s="8"/>
      <c r="D151" s="8"/>
      <c r="E151" s="8"/>
      <c r="F151" s="8">
        <f t="shared" si="13"/>
        <v>0</v>
      </c>
      <c r="G151" s="8">
        <v>0</v>
      </c>
      <c r="H151" s="217">
        <v>0</v>
      </c>
      <c r="I151" s="18">
        <f t="shared" si="12"/>
        <v>0</v>
      </c>
      <c r="J151" s="10">
        <f t="shared" si="14"/>
        <v>0</v>
      </c>
      <c r="K151" s="202">
        <f t="shared" si="15"/>
        <v>0</v>
      </c>
      <c r="L151" s="202">
        <v>0</v>
      </c>
      <c r="M151" s="10">
        <f t="shared" si="16"/>
        <v>0</v>
      </c>
      <c r="N151" s="11"/>
    </row>
    <row r="152" spans="1:14" x14ac:dyDescent="0.35">
      <c r="A152" s="9">
        <f t="shared" si="17"/>
        <v>147</v>
      </c>
      <c r="B152" s="8" t="s">
        <v>1602</v>
      </c>
      <c r="C152" s="8"/>
      <c r="D152" s="8"/>
      <c r="E152" s="8"/>
      <c r="F152" s="8">
        <f t="shared" si="13"/>
        <v>0</v>
      </c>
      <c r="G152" s="8">
        <v>0</v>
      </c>
      <c r="H152" s="217">
        <v>0</v>
      </c>
      <c r="I152" s="18">
        <f t="shared" si="12"/>
        <v>0</v>
      </c>
      <c r="J152" s="10">
        <f t="shared" si="14"/>
        <v>0</v>
      </c>
      <c r="K152" s="202">
        <f t="shared" si="15"/>
        <v>0</v>
      </c>
      <c r="L152" s="202">
        <v>0</v>
      </c>
      <c r="M152" s="10">
        <f t="shared" si="16"/>
        <v>0</v>
      </c>
      <c r="N152" s="11"/>
    </row>
    <row r="153" spans="1:14" x14ac:dyDescent="0.35">
      <c r="A153" s="9">
        <f t="shared" si="17"/>
        <v>148</v>
      </c>
      <c r="B153" s="8" t="s">
        <v>1603</v>
      </c>
      <c r="C153" s="8"/>
      <c r="D153" s="8"/>
      <c r="E153" s="8"/>
      <c r="F153" s="8">
        <f t="shared" si="13"/>
        <v>0</v>
      </c>
      <c r="G153" s="8">
        <v>0</v>
      </c>
      <c r="H153" s="217">
        <v>0</v>
      </c>
      <c r="I153" s="18">
        <f t="shared" si="12"/>
        <v>0</v>
      </c>
      <c r="J153" s="10">
        <f t="shared" si="14"/>
        <v>0</v>
      </c>
      <c r="K153" s="202">
        <f t="shared" si="15"/>
        <v>0</v>
      </c>
      <c r="L153" s="202">
        <v>0</v>
      </c>
      <c r="M153" s="10">
        <f t="shared" si="16"/>
        <v>0</v>
      </c>
      <c r="N153" s="11"/>
    </row>
    <row r="154" spans="1:14" x14ac:dyDescent="0.35">
      <c r="A154" s="9">
        <f t="shared" si="17"/>
        <v>149</v>
      </c>
      <c r="B154" s="8" t="s">
        <v>1604</v>
      </c>
      <c r="C154" s="8"/>
      <c r="D154" s="8"/>
      <c r="E154" s="8"/>
      <c r="F154" s="8">
        <f t="shared" si="13"/>
        <v>0</v>
      </c>
      <c r="G154" s="8">
        <v>0</v>
      </c>
      <c r="H154" s="217">
        <v>0</v>
      </c>
      <c r="I154" s="18">
        <f t="shared" si="12"/>
        <v>0</v>
      </c>
      <c r="J154" s="10">
        <f t="shared" si="14"/>
        <v>0</v>
      </c>
      <c r="K154" s="202">
        <f t="shared" si="15"/>
        <v>0</v>
      </c>
      <c r="L154" s="202">
        <v>0</v>
      </c>
      <c r="M154" s="10">
        <f t="shared" si="16"/>
        <v>0</v>
      </c>
      <c r="N154" s="11"/>
    </row>
    <row r="155" spans="1:14" x14ac:dyDescent="0.35">
      <c r="A155" s="9">
        <f t="shared" si="17"/>
        <v>150</v>
      </c>
      <c r="B155" s="8" t="s">
        <v>1605</v>
      </c>
      <c r="C155" s="8"/>
      <c r="D155" s="8"/>
      <c r="E155" s="8"/>
      <c r="F155" s="8">
        <f t="shared" si="13"/>
        <v>0</v>
      </c>
      <c r="G155" s="8">
        <v>0</v>
      </c>
      <c r="H155" s="217">
        <v>0</v>
      </c>
      <c r="I155" s="18">
        <f t="shared" si="12"/>
        <v>0</v>
      </c>
      <c r="J155" s="10">
        <f t="shared" si="14"/>
        <v>0</v>
      </c>
      <c r="K155" s="202">
        <f t="shared" si="15"/>
        <v>0</v>
      </c>
      <c r="L155" s="202">
        <v>0</v>
      </c>
      <c r="M155" s="10">
        <f t="shared" si="16"/>
        <v>0</v>
      </c>
      <c r="N155" s="11"/>
    </row>
    <row r="156" spans="1:14" x14ac:dyDescent="0.35">
      <c r="A156" s="9">
        <f t="shared" si="17"/>
        <v>151</v>
      </c>
      <c r="B156" s="8" t="s">
        <v>1606</v>
      </c>
      <c r="C156" s="8"/>
      <c r="D156" s="8"/>
      <c r="E156" s="8"/>
      <c r="F156" s="8">
        <f t="shared" si="13"/>
        <v>0</v>
      </c>
      <c r="G156" s="8">
        <v>0</v>
      </c>
      <c r="H156" s="217">
        <v>0</v>
      </c>
      <c r="I156" s="18">
        <f t="shared" si="12"/>
        <v>0</v>
      </c>
      <c r="J156" s="10">
        <f t="shared" si="14"/>
        <v>0</v>
      </c>
      <c r="K156" s="202">
        <f t="shared" si="15"/>
        <v>0</v>
      </c>
      <c r="L156" s="202">
        <v>0</v>
      </c>
      <c r="M156" s="10">
        <f t="shared" si="16"/>
        <v>0</v>
      </c>
      <c r="N156" s="11"/>
    </row>
    <row r="157" spans="1:14" x14ac:dyDescent="0.35">
      <c r="A157" s="9">
        <f t="shared" si="17"/>
        <v>152</v>
      </c>
      <c r="B157" s="8" t="s">
        <v>1607</v>
      </c>
      <c r="C157" s="8"/>
      <c r="D157" s="8"/>
      <c r="E157" s="8"/>
      <c r="F157" s="8">
        <f t="shared" si="13"/>
        <v>0</v>
      </c>
      <c r="G157" s="8">
        <v>0</v>
      </c>
      <c r="H157" s="217">
        <v>0</v>
      </c>
      <c r="I157" s="18">
        <f t="shared" si="12"/>
        <v>0</v>
      </c>
      <c r="J157" s="10">
        <f t="shared" si="14"/>
        <v>0</v>
      </c>
      <c r="K157" s="202">
        <f t="shared" si="15"/>
        <v>0</v>
      </c>
      <c r="L157" s="202">
        <v>0</v>
      </c>
      <c r="M157" s="10">
        <f t="shared" si="16"/>
        <v>0</v>
      </c>
      <c r="N157" s="11"/>
    </row>
    <row r="158" spans="1:14" x14ac:dyDescent="0.35">
      <c r="A158" s="9">
        <f t="shared" si="17"/>
        <v>153</v>
      </c>
      <c r="B158" s="8" t="s">
        <v>1608</v>
      </c>
      <c r="C158" s="8"/>
      <c r="D158" s="8"/>
      <c r="E158" s="8"/>
      <c r="F158" s="8">
        <f t="shared" si="13"/>
        <v>0</v>
      </c>
      <c r="G158" s="8">
        <v>0</v>
      </c>
      <c r="H158" s="217">
        <v>0</v>
      </c>
      <c r="I158" s="18">
        <f t="shared" si="12"/>
        <v>0</v>
      </c>
      <c r="J158" s="10">
        <f t="shared" si="14"/>
        <v>0</v>
      </c>
      <c r="K158" s="202">
        <f t="shared" si="15"/>
        <v>0</v>
      </c>
      <c r="L158" s="202">
        <v>0</v>
      </c>
      <c r="M158" s="10">
        <f t="shared" si="16"/>
        <v>0</v>
      </c>
      <c r="N158" s="11"/>
    </row>
    <row r="159" spans="1:14" x14ac:dyDescent="0.35">
      <c r="A159" s="9">
        <f t="shared" si="17"/>
        <v>154</v>
      </c>
      <c r="B159" s="8" t="s">
        <v>1609</v>
      </c>
      <c r="C159" s="8"/>
      <c r="D159" s="8"/>
      <c r="E159" s="8"/>
      <c r="F159" s="8">
        <f t="shared" si="13"/>
        <v>0</v>
      </c>
      <c r="G159" s="8">
        <v>0</v>
      </c>
      <c r="H159" s="217">
        <v>0</v>
      </c>
      <c r="I159" s="18">
        <f t="shared" si="12"/>
        <v>0</v>
      </c>
      <c r="J159" s="10">
        <f t="shared" si="14"/>
        <v>0</v>
      </c>
      <c r="K159" s="202">
        <f t="shared" si="15"/>
        <v>0</v>
      </c>
      <c r="L159" s="202">
        <v>0</v>
      </c>
      <c r="M159" s="10">
        <f t="shared" si="16"/>
        <v>0</v>
      </c>
      <c r="N159" s="11"/>
    </row>
    <row r="160" spans="1:14" x14ac:dyDescent="0.35">
      <c r="A160" s="9">
        <f t="shared" si="17"/>
        <v>155</v>
      </c>
      <c r="B160" s="8" t="s">
        <v>1610</v>
      </c>
      <c r="C160" s="8"/>
      <c r="D160" s="8"/>
      <c r="E160" s="8"/>
      <c r="F160" s="8">
        <f t="shared" si="13"/>
        <v>0</v>
      </c>
      <c r="G160" s="8">
        <v>0</v>
      </c>
      <c r="H160" s="217">
        <v>0</v>
      </c>
      <c r="I160" s="18">
        <f t="shared" si="12"/>
        <v>0</v>
      </c>
      <c r="J160" s="10">
        <f t="shared" si="14"/>
        <v>0</v>
      </c>
      <c r="K160" s="202">
        <f t="shared" si="15"/>
        <v>0</v>
      </c>
      <c r="L160" s="202">
        <v>0</v>
      </c>
      <c r="M160" s="10">
        <f t="shared" si="16"/>
        <v>0</v>
      </c>
      <c r="N160" s="11"/>
    </row>
    <row r="161" spans="1:14" x14ac:dyDescent="0.35">
      <c r="A161" s="9">
        <f t="shared" si="17"/>
        <v>156</v>
      </c>
      <c r="B161" s="8" t="s">
        <v>1611</v>
      </c>
      <c r="C161" s="8"/>
      <c r="D161" s="8"/>
      <c r="E161" s="8"/>
      <c r="F161" s="8">
        <f t="shared" si="13"/>
        <v>0</v>
      </c>
      <c r="G161" s="8">
        <v>0</v>
      </c>
      <c r="H161" s="217">
        <v>0</v>
      </c>
      <c r="I161" s="18">
        <f t="shared" si="12"/>
        <v>0</v>
      </c>
      <c r="J161" s="10">
        <f t="shared" si="14"/>
        <v>0</v>
      </c>
      <c r="K161" s="202">
        <f t="shared" si="15"/>
        <v>0</v>
      </c>
      <c r="L161" s="202">
        <v>0</v>
      </c>
      <c r="M161" s="10">
        <f t="shared" si="16"/>
        <v>0</v>
      </c>
      <c r="N161" s="11"/>
    </row>
    <row r="162" spans="1:14" x14ac:dyDescent="0.35">
      <c r="A162" s="9">
        <f t="shared" si="17"/>
        <v>157</v>
      </c>
      <c r="B162" s="8" t="s">
        <v>1612</v>
      </c>
      <c r="C162" s="8"/>
      <c r="D162" s="8"/>
      <c r="E162" s="8"/>
      <c r="F162" s="8">
        <f t="shared" si="13"/>
        <v>0</v>
      </c>
      <c r="G162" s="8">
        <v>0</v>
      </c>
      <c r="H162" s="217">
        <v>0</v>
      </c>
      <c r="I162" s="18">
        <f t="shared" si="12"/>
        <v>0</v>
      </c>
      <c r="J162" s="10">
        <f t="shared" si="14"/>
        <v>0</v>
      </c>
      <c r="K162" s="202">
        <f t="shared" si="15"/>
        <v>0</v>
      </c>
      <c r="L162" s="202">
        <v>0</v>
      </c>
      <c r="M162" s="10">
        <f t="shared" si="16"/>
        <v>0</v>
      </c>
      <c r="N162" s="11"/>
    </row>
    <row r="163" spans="1:14" x14ac:dyDescent="0.35">
      <c r="A163" s="9">
        <f t="shared" si="17"/>
        <v>158</v>
      </c>
      <c r="B163" s="8" t="s">
        <v>1613</v>
      </c>
      <c r="C163" s="8"/>
      <c r="D163" s="8"/>
      <c r="E163" s="8"/>
      <c r="F163" s="8">
        <f t="shared" si="13"/>
        <v>0</v>
      </c>
      <c r="G163" s="8">
        <v>0</v>
      </c>
      <c r="H163" s="217">
        <v>0</v>
      </c>
      <c r="I163" s="18">
        <f t="shared" si="12"/>
        <v>0</v>
      </c>
      <c r="J163" s="10">
        <f t="shared" si="14"/>
        <v>0</v>
      </c>
      <c r="K163" s="202">
        <f t="shared" si="15"/>
        <v>0</v>
      </c>
      <c r="L163" s="202">
        <v>0</v>
      </c>
      <c r="M163" s="10">
        <f t="shared" si="16"/>
        <v>0</v>
      </c>
      <c r="N163" s="11"/>
    </row>
    <row r="164" spans="1:14" x14ac:dyDescent="0.35">
      <c r="A164" s="9">
        <f t="shared" si="17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13"/>
        <v>391.9</v>
      </c>
      <c r="G164" s="8">
        <v>12</v>
      </c>
      <c r="H164" s="217">
        <v>0</v>
      </c>
      <c r="I164" s="18">
        <f t="shared" si="12"/>
        <v>0</v>
      </c>
      <c r="J164" s="10">
        <f t="shared" si="14"/>
        <v>0</v>
      </c>
      <c r="K164" s="202">
        <f t="shared" si="15"/>
        <v>0</v>
      </c>
      <c r="L164" s="202">
        <v>0</v>
      </c>
      <c r="M164" s="10">
        <f t="shared" si="16"/>
        <v>0</v>
      </c>
      <c r="N164" s="11">
        <f>M164/F164</f>
        <v>0</v>
      </c>
    </row>
    <row r="165" spans="1:14" x14ac:dyDescent="0.35">
      <c r="A165" s="9">
        <f t="shared" si="17"/>
        <v>160</v>
      </c>
      <c r="B165" s="8" t="s">
        <v>1615</v>
      </c>
      <c r="C165" s="8"/>
      <c r="D165" s="8"/>
      <c r="E165" s="8"/>
      <c r="F165" s="8">
        <f t="shared" si="13"/>
        <v>0</v>
      </c>
      <c r="G165" s="8">
        <v>0</v>
      </c>
      <c r="H165" s="217">
        <v>0</v>
      </c>
      <c r="I165" s="18">
        <f t="shared" si="12"/>
        <v>0</v>
      </c>
      <c r="J165" s="10">
        <f t="shared" si="14"/>
        <v>0</v>
      </c>
      <c r="K165" s="202">
        <f t="shared" si="15"/>
        <v>0</v>
      </c>
      <c r="L165" s="202">
        <v>0</v>
      </c>
      <c r="M165" s="10">
        <f t="shared" si="16"/>
        <v>0</v>
      </c>
      <c r="N165" s="11"/>
    </row>
    <row r="166" spans="1:14" x14ac:dyDescent="0.35">
      <c r="A166" s="9">
        <f t="shared" si="17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13"/>
        <v>2512.2399999999998</v>
      </c>
      <c r="G166" s="8">
        <v>42</v>
      </c>
      <c r="H166" s="217">
        <v>0</v>
      </c>
      <c r="I166" s="18">
        <f t="shared" si="12"/>
        <v>0</v>
      </c>
      <c r="J166" s="10">
        <f t="shared" si="14"/>
        <v>0</v>
      </c>
      <c r="K166" s="202">
        <f t="shared" si="15"/>
        <v>0</v>
      </c>
      <c r="L166" s="202">
        <v>0</v>
      </c>
      <c r="M166" s="10">
        <f t="shared" si="16"/>
        <v>0</v>
      </c>
      <c r="N166" s="11">
        <f>M166/F166</f>
        <v>0</v>
      </c>
    </row>
    <row r="167" spans="1:14" x14ac:dyDescent="0.35">
      <c r="A167" s="9">
        <f t="shared" si="17"/>
        <v>162</v>
      </c>
      <c r="B167" s="8" t="s">
        <v>1617</v>
      </c>
      <c r="C167" s="8"/>
      <c r="D167" s="8"/>
      <c r="E167" s="8"/>
      <c r="F167" s="8">
        <f t="shared" si="13"/>
        <v>0</v>
      </c>
      <c r="G167" s="8">
        <v>0</v>
      </c>
      <c r="H167" s="217">
        <v>0</v>
      </c>
      <c r="I167" s="18">
        <f t="shared" si="12"/>
        <v>0</v>
      </c>
      <c r="J167" s="10">
        <f t="shared" si="14"/>
        <v>0</v>
      </c>
      <c r="K167" s="202">
        <f t="shared" si="15"/>
        <v>0</v>
      </c>
      <c r="L167" s="202">
        <v>0</v>
      </c>
      <c r="M167" s="10">
        <f t="shared" si="16"/>
        <v>0</v>
      </c>
      <c r="N167" s="11"/>
    </row>
    <row r="168" spans="1:14" x14ac:dyDescent="0.35">
      <c r="A168" s="9">
        <f t="shared" si="17"/>
        <v>163</v>
      </c>
      <c r="B168" s="8" t="s">
        <v>1618</v>
      </c>
      <c r="C168" s="8"/>
      <c r="D168" s="8"/>
      <c r="E168" s="8"/>
      <c r="F168" s="8">
        <f t="shared" si="13"/>
        <v>0</v>
      </c>
      <c r="G168" s="8">
        <v>0</v>
      </c>
      <c r="H168" s="217">
        <v>0</v>
      </c>
      <c r="I168" s="18">
        <f t="shared" si="12"/>
        <v>0</v>
      </c>
      <c r="J168" s="10">
        <f t="shared" si="14"/>
        <v>0</v>
      </c>
      <c r="K168" s="202">
        <f t="shared" si="15"/>
        <v>0</v>
      </c>
      <c r="L168" s="202">
        <v>0</v>
      </c>
      <c r="M168" s="10">
        <f t="shared" si="16"/>
        <v>0</v>
      </c>
      <c r="N168" s="11"/>
    </row>
    <row r="169" spans="1:14" x14ac:dyDescent="0.35">
      <c r="A169" s="9">
        <f t="shared" si="17"/>
        <v>164</v>
      </c>
      <c r="B169" s="8" t="s">
        <v>1619</v>
      </c>
      <c r="C169" s="8"/>
      <c r="D169" s="8"/>
      <c r="E169" s="8"/>
      <c r="F169" s="8">
        <f t="shared" si="13"/>
        <v>0</v>
      </c>
      <c r="G169" s="8">
        <v>0</v>
      </c>
      <c r="H169" s="217">
        <v>0</v>
      </c>
      <c r="I169" s="18">
        <f t="shared" si="12"/>
        <v>0</v>
      </c>
      <c r="J169" s="10">
        <f t="shared" si="14"/>
        <v>0</v>
      </c>
      <c r="K169" s="202">
        <f t="shared" si="15"/>
        <v>0</v>
      </c>
      <c r="L169" s="202">
        <v>0</v>
      </c>
      <c r="M169" s="10">
        <f t="shared" si="16"/>
        <v>0</v>
      </c>
      <c r="N169" s="11"/>
    </row>
    <row r="170" spans="1:14" x14ac:dyDescent="0.35">
      <c r="A170" s="9">
        <f t="shared" si="17"/>
        <v>165</v>
      </c>
      <c r="B170" s="8" t="s">
        <v>1620</v>
      </c>
      <c r="C170" s="8"/>
      <c r="D170" s="8"/>
      <c r="E170" s="8"/>
      <c r="F170" s="8">
        <f t="shared" si="13"/>
        <v>0</v>
      </c>
      <c r="G170" s="8">
        <v>0</v>
      </c>
      <c r="H170" s="217">
        <v>0</v>
      </c>
      <c r="I170" s="18">
        <f t="shared" si="12"/>
        <v>0</v>
      </c>
      <c r="J170" s="10">
        <f t="shared" si="14"/>
        <v>0</v>
      </c>
      <c r="K170" s="202">
        <f t="shared" si="15"/>
        <v>0</v>
      </c>
      <c r="L170" s="202">
        <v>0</v>
      </c>
      <c r="M170" s="10">
        <f t="shared" si="16"/>
        <v>0</v>
      </c>
      <c r="N170" s="11"/>
    </row>
    <row r="171" spans="1:14" x14ac:dyDescent="0.35">
      <c r="A171" s="9">
        <f t="shared" si="17"/>
        <v>166</v>
      </c>
      <c r="B171" s="8" t="s">
        <v>1621</v>
      </c>
      <c r="C171" s="8"/>
      <c r="D171" s="8"/>
      <c r="E171" s="8"/>
      <c r="F171" s="8">
        <f t="shared" si="13"/>
        <v>0</v>
      </c>
      <c r="G171" s="8">
        <v>0</v>
      </c>
      <c r="H171" s="217">
        <v>0</v>
      </c>
      <c r="I171" s="18">
        <f t="shared" si="12"/>
        <v>0</v>
      </c>
      <c r="J171" s="10">
        <f t="shared" si="14"/>
        <v>0</v>
      </c>
      <c r="K171" s="202">
        <f t="shared" si="15"/>
        <v>0</v>
      </c>
      <c r="L171" s="202">
        <v>0</v>
      </c>
      <c r="M171" s="10">
        <f t="shared" si="16"/>
        <v>0</v>
      </c>
      <c r="N171" s="11"/>
    </row>
    <row r="172" spans="1:14" x14ac:dyDescent="0.35">
      <c r="A172" s="9">
        <f t="shared" si="17"/>
        <v>167</v>
      </c>
      <c r="B172" s="8" t="s">
        <v>1622</v>
      </c>
      <c r="C172" s="8"/>
      <c r="D172" s="8"/>
      <c r="E172" s="8"/>
      <c r="F172" s="8">
        <f t="shared" si="13"/>
        <v>0</v>
      </c>
      <c r="G172" s="8">
        <v>0</v>
      </c>
      <c r="H172" s="217">
        <v>0</v>
      </c>
      <c r="I172" s="18">
        <f t="shared" si="12"/>
        <v>0</v>
      </c>
      <c r="J172" s="10">
        <f t="shared" si="14"/>
        <v>0</v>
      </c>
      <c r="K172" s="202">
        <f t="shared" si="15"/>
        <v>0</v>
      </c>
      <c r="L172" s="202">
        <v>0</v>
      </c>
      <c r="M172" s="10">
        <f t="shared" si="16"/>
        <v>0</v>
      </c>
      <c r="N172" s="11"/>
    </row>
    <row r="173" spans="1:14" x14ac:dyDescent="0.35">
      <c r="A173" s="9">
        <f t="shared" si="17"/>
        <v>168</v>
      </c>
      <c r="B173" s="8" t="s">
        <v>1623</v>
      </c>
      <c r="C173" s="8"/>
      <c r="D173" s="8"/>
      <c r="E173" s="8"/>
      <c r="F173" s="8">
        <f t="shared" si="13"/>
        <v>0</v>
      </c>
      <c r="G173" s="8">
        <v>0</v>
      </c>
      <c r="H173" s="217">
        <v>0</v>
      </c>
      <c r="I173" s="18">
        <f t="shared" si="12"/>
        <v>0</v>
      </c>
      <c r="J173" s="10">
        <f t="shared" si="14"/>
        <v>0</v>
      </c>
      <c r="K173" s="202">
        <f t="shared" si="15"/>
        <v>0</v>
      </c>
      <c r="L173" s="202">
        <v>0</v>
      </c>
      <c r="M173" s="10">
        <f t="shared" si="16"/>
        <v>0</v>
      </c>
      <c r="N173" s="11"/>
    </row>
    <row r="174" spans="1:14" x14ac:dyDescent="0.35">
      <c r="A174" s="9">
        <f t="shared" si="17"/>
        <v>169</v>
      </c>
      <c r="B174" s="8" t="s">
        <v>1624</v>
      </c>
      <c r="C174" s="8"/>
      <c r="D174" s="8"/>
      <c r="E174" s="8"/>
      <c r="F174" s="8">
        <f t="shared" si="13"/>
        <v>0</v>
      </c>
      <c r="G174" s="8">
        <v>0</v>
      </c>
      <c r="H174" s="217">
        <v>0</v>
      </c>
      <c r="I174" s="18">
        <f t="shared" si="12"/>
        <v>0</v>
      </c>
      <c r="J174" s="10">
        <f t="shared" si="14"/>
        <v>0</v>
      </c>
      <c r="K174" s="202">
        <f t="shared" si="15"/>
        <v>0</v>
      </c>
      <c r="L174" s="202">
        <v>0</v>
      </c>
      <c r="M174" s="10">
        <f t="shared" si="16"/>
        <v>0</v>
      </c>
      <c r="N174" s="11"/>
    </row>
    <row r="175" spans="1:14" x14ac:dyDescent="0.35">
      <c r="A175" s="9">
        <f t="shared" si="17"/>
        <v>170</v>
      </c>
      <c r="B175" s="8" t="s">
        <v>1625</v>
      </c>
      <c r="C175" s="8"/>
      <c r="D175" s="8"/>
      <c r="E175" s="8"/>
      <c r="F175" s="8">
        <f t="shared" si="13"/>
        <v>0</v>
      </c>
      <c r="G175" s="8">
        <v>0</v>
      </c>
      <c r="H175" s="217">
        <v>0</v>
      </c>
      <c r="I175" s="18">
        <f t="shared" si="12"/>
        <v>0</v>
      </c>
      <c r="J175" s="10">
        <f t="shared" si="14"/>
        <v>0</v>
      </c>
      <c r="K175" s="202">
        <f t="shared" si="15"/>
        <v>0</v>
      </c>
      <c r="L175" s="202">
        <v>0</v>
      </c>
      <c r="M175" s="10">
        <f t="shared" si="16"/>
        <v>0</v>
      </c>
      <c r="N175" s="11"/>
    </row>
    <row r="176" spans="1:14" x14ac:dyDescent="0.35">
      <c r="A176" s="9">
        <f t="shared" si="17"/>
        <v>171</v>
      </c>
      <c r="B176" s="8" t="s">
        <v>1627</v>
      </c>
      <c r="C176" s="8"/>
      <c r="D176" s="8"/>
      <c r="E176" s="8"/>
      <c r="F176" s="8">
        <f t="shared" si="13"/>
        <v>0</v>
      </c>
      <c r="G176" s="8">
        <v>0</v>
      </c>
      <c r="H176" s="217">
        <v>0</v>
      </c>
      <c r="I176" s="18">
        <f t="shared" si="12"/>
        <v>0</v>
      </c>
      <c r="J176" s="10">
        <f t="shared" si="14"/>
        <v>0</v>
      </c>
      <c r="K176" s="202">
        <f t="shared" si="15"/>
        <v>0</v>
      </c>
      <c r="L176" s="202">
        <v>0</v>
      </c>
      <c r="M176" s="10">
        <f t="shared" si="16"/>
        <v>0</v>
      </c>
      <c r="N176" s="11"/>
    </row>
    <row r="177" spans="1:14" x14ac:dyDescent="0.35">
      <c r="A177" s="9">
        <f t="shared" si="17"/>
        <v>172</v>
      </c>
      <c r="B177" s="8" t="s">
        <v>1628</v>
      </c>
      <c r="C177" s="8"/>
      <c r="D177" s="8"/>
      <c r="E177" s="8"/>
      <c r="F177" s="8">
        <f t="shared" si="13"/>
        <v>0</v>
      </c>
      <c r="G177" s="8">
        <v>0</v>
      </c>
      <c r="H177" s="217">
        <v>0</v>
      </c>
      <c r="I177" s="18">
        <f t="shared" si="12"/>
        <v>0</v>
      </c>
      <c r="J177" s="10">
        <f t="shared" si="14"/>
        <v>0</v>
      </c>
      <c r="K177" s="202">
        <f t="shared" si="15"/>
        <v>0</v>
      </c>
      <c r="L177" s="202">
        <v>0</v>
      </c>
      <c r="M177" s="10">
        <f t="shared" si="16"/>
        <v>0</v>
      </c>
      <c r="N177" s="11"/>
    </row>
    <row r="178" spans="1:14" x14ac:dyDescent="0.35">
      <c r="A178" s="9">
        <f t="shared" si="17"/>
        <v>173</v>
      </c>
      <c r="B178" s="8" t="s">
        <v>1629</v>
      </c>
      <c r="C178" s="8"/>
      <c r="D178" s="8"/>
      <c r="E178" s="8"/>
      <c r="F178" s="8">
        <f t="shared" si="13"/>
        <v>0</v>
      </c>
      <c r="G178" s="8">
        <v>0</v>
      </c>
      <c r="H178" s="217">
        <v>0</v>
      </c>
      <c r="I178" s="18">
        <f t="shared" si="12"/>
        <v>0</v>
      </c>
      <c r="J178" s="10">
        <f t="shared" si="14"/>
        <v>0</v>
      </c>
      <c r="K178" s="202">
        <f t="shared" si="15"/>
        <v>0</v>
      </c>
      <c r="L178" s="202">
        <v>0</v>
      </c>
      <c r="M178" s="10">
        <f t="shared" si="16"/>
        <v>0</v>
      </c>
      <c r="N178" s="11"/>
    </row>
    <row r="179" spans="1:14" x14ac:dyDescent="0.35">
      <c r="A179" s="9">
        <f t="shared" si="17"/>
        <v>174</v>
      </c>
      <c r="B179" s="8" t="s">
        <v>1630</v>
      </c>
      <c r="C179" s="8"/>
      <c r="D179" s="8"/>
      <c r="E179" s="8"/>
      <c r="F179" s="8">
        <f t="shared" si="13"/>
        <v>0</v>
      </c>
      <c r="G179" s="8">
        <v>0</v>
      </c>
      <c r="H179" s="217">
        <v>0</v>
      </c>
      <c r="I179" s="18">
        <f t="shared" si="12"/>
        <v>0</v>
      </c>
      <c r="J179" s="10">
        <f t="shared" si="14"/>
        <v>0</v>
      </c>
      <c r="K179" s="202">
        <f t="shared" si="15"/>
        <v>0</v>
      </c>
      <c r="L179" s="202">
        <v>0</v>
      </c>
      <c r="M179" s="10">
        <f t="shared" si="16"/>
        <v>0</v>
      </c>
      <c r="N179" s="11"/>
    </row>
    <row r="180" spans="1:14" x14ac:dyDescent="0.35">
      <c r="A180" s="9">
        <f t="shared" si="17"/>
        <v>175</v>
      </c>
      <c r="B180" s="8" t="s">
        <v>1631</v>
      </c>
      <c r="C180" s="8"/>
      <c r="D180" s="8"/>
      <c r="E180" s="8"/>
      <c r="F180" s="8">
        <f t="shared" si="13"/>
        <v>0</v>
      </c>
      <c r="G180" s="8">
        <v>0</v>
      </c>
      <c r="H180" s="217">
        <v>0</v>
      </c>
      <c r="I180" s="18">
        <f t="shared" si="12"/>
        <v>0</v>
      </c>
      <c r="J180" s="10">
        <f t="shared" si="14"/>
        <v>0</v>
      </c>
      <c r="K180" s="202">
        <f t="shared" si="15"/>
        <v>0</v>
      </c>
      <c r="L180" s="202">
        <v>0</v>
      </c>
      <c r="M180" s="10">
        <f t="shared" si="16"/>
        <v>0</v>
      </c>
      <c r="N180" s="11"/>
    </row>
    <row r="181" spans="1:14" x14ac:dyDescent="0.35">
      <c r="A181" s="9">
        <f t="shared" si="17"/>
        <v>176</v>
      </c>
      <c r="B181" s="8" t="s">
        <v>1632</v>
      </c>
      <c r="C181" s="8"/>
      <c r="D181" s="8"/>
      <c r="E181" s="8"/>
      <c r="F181" s="8">
        <f t="shared" si="13"/>
        <v>0</v>
      </c>
      <c r="G181" s="8">
        <v>0</v>
      </c>
      <c r="H181" s="217">
        <v>0</v>
      </c>
      <c r="I181" s="18">
        <f t="shared" si="12"/>
        <v>0</v>
      </c>
      <c r="J181" s="10">
        <f t="shared" si="14"/>
        <v>0</v>
      </c>
      <c r="K181" s="202">
        <f t="shared" si="15"/>
        <v>0</v>
      </c>
      <c r="L181" s="202">
        <v>0</v>
      </c>
      <c r="M181" s="10">
        <f t="shared" si="16"/>
        <v>0</v>
      </c>
      <c r="N181" s="11"/>
    </row>
    <row r="182" spans="1:14" x14ac:dyDescent="0.35">
      <c r="A182" s="9">
        <f t="shared" si="17"/>
        <v>177</v>
      </c>
      <c r="B182" s="8" t="s">
        <v>1633</v>
      </c>
      <c r="C182" s="8"/>
      <c r="D182" s="8"/>
      <c r="E182" s="8"/>
      <c r="F182" s="8">
        <f t="shared" si="13"/>
        <v>0</v>
      </c>
      <c r="G182" s="8">
        <v>0</v>
      </c>
      <c r="H182" s="217">
        <v>0</v>
      </c>
      <c r="I182" s="18">
        <f t="shared" si="12"/>
        <v>0</v>
      </c>
      <c r="J182" s="10">
        <f t="shared" si="14"/>
        <v>0</v>
      </c>
      <c r="K182" s="202">
        <f t="shared" si="15"/>
        <v>0</v>
      </c>
      <c r="L182" s="202">
        <v>0</v>
      </c>
      <c r="M182" s="10">
        <f t="shared" si="16"/>
        <v>0</v>
      </c>
      <c r="N182" s="11"/>
    </row>
    <row r="183" spans="1:14" x14ac:dyDescent="0.35">
      <c r="A183" s="9">
        <f t="shared" si="17"/>
        <v>178</v>
      </c>
      <c r="B183" s="8" t="s">
        <v>1634</v>
      </c>
      <c r="C183" s="8"/>
      <c r="D183" s="8"/>
      <c r="E183" s="8"/>
      <c r="F183" s="8">
        <f t="shared" si="13"/>
        <v>0</v>
      </c>
      <c r="G183" s="8">
        <v>0</v>
      </c>
      <c r="H183" s="217">
        <v>0</v>
      </c>
      <c r="I183" s="18">
        <f t="shared" si="12"/>
        <v>0</v>
      </c>
      <c r="J183" s="10">
        <f t="shared" si="14"/>
        <v>0</v>
      </c>
      <c r="K183" s="202">
        <f t="shared" si="15"/>
        <v>0</v>
      </c>
      <c r="L183" s="202">
        <v>0</v>
      </c>
      <c r="M183" s="10">
        <f t="shared" si="16"/>
        <v>0</v>
      </c>
      <c r="N183" s="11"/>
    </row>
    <row r="184" spans="1:14" x14ac:dyDescent="0.35">
      <c r="A184" s="9">
        <f t="shared" si="17"/>
        <v>179</v>
      </c>
      <c r="B184" s="8" t="s">
        <v>1635</v>
      </c>
      <c r="C184" s="8"/>
      <c r="D184" s="8"/>
      <c r="E184" s="8"/>
      <c r="F184" s="8">
        <f t="shared" si="13"/>
        <v>0</v>
      </c>
      <c r="G184" s="8">
        <v>0</v>
      </c>
      <c r="H184" s="217">
        <v>0</v>
      </c>
      <c r="I184" s="18">
        <f t="shared" ref="I184:I243" si="18">H184*$I$2</f>
        <v>0</v>
      </c>
      <c r="J184" s="10">
        <f t="shared" si="14"/>
        <v>0</v>
      </c>
      <c r="K184" s="202">
        <f t="shared" si="15"/>
        <v>0</v>
      </c>
      <c r="L184" s="202">
        <v>0</v>
      </c>
      <c r="M184" s="10">
        <f t="shared" si="16"/>
        <v>0</v>
      </c>
      <c r="N184" s="11"/>
    </row>
    <row r="185" spans="1:14" x14ac:dyDescent="0.35">
      <c r="A185" s="9">
        <f t="shared" si="17"/>
        <v>180</v>
      </c>
      <c r="B185" s="8" t="s">
        <v>1636</v>
      </c>
      <c r="C185" s="8"/>
      <c r="D185" s="8"/>
      <c r="E185" s="8"/>
      <c r="F185" s="8">
        <f t="shared" ref="F185:F245" si="19">C185+D185+E185</f>
        <v>0</v>
      </c>
      <c r="G185" s="8">
        <v>0</v>
      </c>
      <c r="H185" s="217">
        <v>0</v>
      </c>
      <c r="I185" s="18">
        <f t="shared" si="18"/>
        <v>0</v>
      </c>
      <c r="J185" s="10">
        <f t="shared" si="14"/>
        <v>0</v>
      </c>
      <c r="K185" s="202">
        <f t="shared" si="15"/>
        <v>0</v>
      </c>
      <c r="L185" s="202">
        <v>0</v>
      </c>
      <c r="M185" s="10">
        <f t="shared" si="16"/>
        <v>0</v>
      </c>
      <c r="N185" s="11"/>
    </row>
    <row r="186" spans="1:14" x14ac:dyDescent="0.35">
      <c r="A186" s="9">
        <f t="shared" si="17"/>
        <v>181</v>
      </c>
      <c r="B186" s="8" t="s">
        <v>1637</v>
      </c>
      <c r="C186" s="8"/>
      <c r="D186" s="8"/>
      <c r="E186" s="8"/>
      <c r="F186" s="8">
        <f t="shared" si="19"/>
        <v>0</v>
      </c>
      <c r="G186" s="8">
        <v>0</v>
      </c>
      <c r="H186" s="217">
        <v>0</v>
      </c>
      <c r="I186" s="18">
        <f t="shared" si="18"/>
        <v>0</v>
      </c>
      <c r="J186" s="10">
        <f t="shared" ref="J186:J245" si="20">I186*0.22</f>
        <v>0</v>
      </c>
      <c r="K186" s="202">
        <f t="shared" si="15"/>
        <v>0</v>
      </c>
      <c r="L186" s="202">
        <v>0</v>
      </c>
      <c r="M186" s="10">
        <f t="shared" si="16"/>
        <v>0</v>
      </c>
      <c r="N186" s="11"/>
    </row>
    <row r="187" spans="1:14" x14ac:dyDescent="0.35">
      <c r="A187" s="9">
        <f t="shared" si="17"/>
        <v>182</v>
      </c>
      <c r="B187" s="8" t="s">
        <v>1638</v>
      </c>
      <c r="C187" s="8"/>
      <c r="D187" s="8"/>
      <c r="E187" s="8"/>
      <c r="F187" s="8">
        <f t="shared" si="19"/>
        <v>0</v>
      </c>
      <c r="G187" s="8">
        <v>0</v>
      </c>
      <c r="H187" s="217">
        <v>0</v>
      </c>
      <c r="I187" s="18">
        <f t="shared" si="18"/>
        <v>0</v>
      </c>
      <c r="J187" s="10">
        <f t="shared" si="20"/>
        <v>0</v>
      </c>
      <c r="K187" s="202">
        <f t="shared" si="15"/>
        <v>0</v>
      </c>
      <c r="L187" s="202">
        <v>0</v>
      </c>
      <c r="M187" s="10">
        <f t="shared" si="16"/>
        <v>0</v>
      </c>
      <c r="N187" s="11"/>
    </row>
    <row r="188" spans="1:14" x14ac:dyDescent="0.35">
      <c r="A188" s="9">
        <f t="shared" si="17"/>
        <v>183</v>
      </c>
      <c r="B188" s="8" t="s">
        <v>1639</v>
      </c>
      <c r="C188" s="8"/>
      <c r="D188" s="8"/>
      <c r="E188" s="8"/>
      <c r="F188" s="8">
        <f t="shared" si="19"/>
        <v>0</v>
      </c>
      <c r="G188" s="8">
        <v>0</v>
      </c>
      <c r="H188" s="217">
        <v>0</v>
      </c>
      <c r="I188" s="18">
        <f t="shared" si="18"/>
        <v>0</v>
      </c>
      <c r="J188" s="10">
        <f t="shared" si="20"/>
        <v>0</v>
      </c>
      <c r="K188" s="202">
        <f t="shared" si="15"/>
        <v>0</v>
      </c>
      <c r="L188" s="202">
        <v>0</v>
      </c>
      <c r="M188" s="10">
        <f t="shared" si="16"/>
        <v>0</v>
      </c>
      <c r="N188" s="11"/>
    </row>
    <row r="189" spans="1:14" x14ac:dyDescent="0.35">
      <c r="A189" s="9">
        <f t="shared" si="17"/>
        <v>184</v>
      </c>
      <c r="B189" s="8" t="s">
        <v>1640</v>
      </c>
      <c r="C189" s="8"/>
      <c r="D189" s="8"/>
      <c r="E189" s="8"/>
      <c r="F189" s="8">
        <f t="shared" si="19"/>
        <v>0</v>
      </c>
      <c r="G189" s="8">
        <v>0</v>
      </c>
      <c r="H189" s="217">
        <v>0</v>
      </c>
      <c r="I189" s="18">
        <f t="shared" si="18"/>
        <v>0</v>
      </c>
      <c r="J189" s="10">
        <f t="shared" si="20"/>
        <v>0</v>
      </c>
      <c r="K189" s="202">
        <f t="shared" si="15"/>
        <v>0</v>
      </c>
      <c r="L189" s="202">
        <v>0</v>
      </c>
      <c r="M189" s="10">
        <f t="shared" si="16"/>
        <v>0</v>
      </c>
      <c r="N189" s="11"/>
    </row>
    <row r="190" spans="1:14" x14ac:dyDescent="0.35">
      <c r="A190" s="9">
        <f t="shared" si="17"/>
        <v>185</v>
      </c>
      <c r="B190" s="8" t="s">
        <v>1641</v>
      </c>
      <c r="C190" s="8"/>
      <c r="D190" s="8"/>
      <c r="E190" s="8"/>
      <c r="F190" s="8">
        <f t="shared" si="19"/>
        <v>0</v>
      </c>
      <c r="G190" s="8">
        <v>0</v>
      </c>
      <c r="H190" s="217">
        <v>0</v>
      </c>
      <c r="I190" s="18">
        <f t="shared" si="18"/>
        <v>0</v>
      </c>
      <c r="J190" s="10">
        <f t="shared" si="20"/>
        <v>0</v>
      </c>
      <c r="K190" s="202">
        <f t="shared" si="15"/>
        <v>0</v>
      </c>
      <c r="L190" s="202">
        <v>0</v>
      </c>
      <c r="M190" s="10">
        <f t="shared" si="16"/>
        <v>0</v>
      </c>
      <c r="N190" s="11"/>
    </row>
    <row r="191" spans="1:14" x14ac:dyDescent="0.35">
      <c r="A191" s="9">
        <f t="shared" si="17"/>
        <v>186</v>
      </c>
      <c r="B191" s="8" t="s">
        <v>1642</v>
      </c>
      <c r="C191" s="8"/>
      <c r="D191" s="8"/>
      <c r="E191" s="8"/>
      <c r="F191" s="8">
        <f t="shared" si="19"/>
        <v>0</v>
      </c>
      <c r="G191" s="8">
        <v>0</v>
      </c>
      <c r="H191" s="217">
        <v>0</v>
      </c>
      <c r="I191" s="18">
        <f t="shared" si="18"/>
        <v>0</v>
      </c>
      <c r="J191" s="10">
        <f t="shared" si="20"/>
        <v>0</v>
      </c>
      <c r="K191" s="202">
        <f t="shared" si="15"/>
        <v>0</v>
      </c>
      <c r="L191" s="202">
        <v>0</v>
      </c>
      <c r="M191" s="10">
        <f t="shared" si="16"/>
        <v>0</v>
      </c>
      <c r="N191" s="11"/>
    </row>
    <row r="192" spans="1:14" x14ac:dyDescent="0.35">
      <c r="A192" s="9">
        <f t="shared" si="17"/>
        <v>187</v>
      </c>
      <c r="B192" s="8" t="s">
        <v>1643</v>
      </c>
      <c r="C192" s="8"/>
      <c r="D192" s="8"/>
      <c r="E192" s="8"/>
      <c r="F192" s="8">
        <f t="shared" si="19"/>
        <v>0</v>
      </c>
      <c r="G192" s="8">
        <v>0</v>
      </c>
      <c r="H192" s="217">
        <v>0</v>
      </c>
      <c r="I192" s="18">
        <f t="shared" si="18"/>
        <v>0</v>
      </c>
      <c r="J192" s="10">
        <f t="shared" si="20"/>
        <v>0</v>
      </c>
      <c r="K192" s="202">
        <f t="shared" si="15"/>
        <v>0</v>
      </c>
      <c r="L192" s="202">
        <v>0</v>
      </c>
      <c r="M192" s="10">
        <f t="shared" si="16"/>
        <v>0</v>
      </c>
      <c r="N192" s="11"/>
    </row>
    <row r="193" spans="1:14" x14ac:dyDescent="0.35">
      <c r="A193" s="9">
        <f t="shared" si="17"/>
        <v>188</v>
      </c>
      <c r="B193" s="8" t="s">
        <v>1644</v>
      </c>
      <c r="C193" s="8"/>
      <c r="D193" s="8"/>
      <c r="E193" s="8"/>
      <c r="F193" s="8">
        <f t="shared" si="19"/>
        <v>0</v>
      </c>
      <c r="G193" s="8">
        <v>0</v>
      </c>
      <c r="H193" s="217">
        <v>0</v>
      </c>
      <c r="I193" s="18">
        <f t="shared" si="18"/>
        <v>0</v>
      </c>
      <c r="J193" s="10">
        <f t="shared" si="20"/>
        <v>0</v>
      </c>
      <c r="K193" s="202">
        <f t="shared" si="15"/>
        <v>0</v>
      </c>
      <c r="L193" s="202">
        <v>0</v>
      </c>
      <c r="M193" s="10">
        <f t="shared" si="16"/>
        <v>0</v>
      </c>
      <c r="N193" s="11"/>
    </row>
    <row r="194" spans="1:14" x14ac:dyDescent="0.35">
      <c r="A194" s="9">
        <f t="shared" si="17"/>
        <v>189</v>
      </c>
      <c r="B194" s="8" t="s">
        <v>1645</v>
      </c>
      <c r="C194" s="8"/>
      <c r="D194" s="8"/>
      <c r="E194" s="8"/>
      <c r="F194" s="8">
        <f t="shared" si="19"/>
        <v>0</v>
      </c>
      <c r="G194" s="8">
        <v>0</v>
      </c>
      <c r="H194" s="217">
        <v>0</v>
      </c>
      <c r="I194" s="18">
        <f t="shared" si="18"/>
        <v>0</v>
      </c>
      <c r="J194" s="10">
        <f t="shared" si="20"/>
        <v>0</v>
      </c>
      <c r="K194" s="202">
        <f t="shared" si="15"/>
        <v>0</v>
      </c>
      <c r="L194" s="202">
        <v>0</v>
      </c>
      <c r="M194" s="10">
        <f t="shared" si="16"/>
        <v>0</v>
      </c>
      <c r="N194" s="11"/>
    </row>
    <row r="195" spans="1:14" x14ac:dyDescent="0.35">
      <c r="A195" s="9">
        <f t="shared" si="17"/>
        <v>190</v>
      </c>
      <c r="B195" s="8" t="s">
        <v>1646</v>
      </c>
      <c r="C195" s="8"/>
      <c r="D195" s="8"/>
      <c r="E195" s="8"/>
      <c r="F195" s="8">
        <f t="shared" si="19"/>
        <v>0</v>
      </c>
      <c r="G195" s="8">
        <v>0</v>
      </c>
      <c r="H195" s="217">
        <v>0</v>
      </c>
      <c r="I195" s="18">
        <f t="shared" si="18"/>
        <v>0</v>
      </c>
      <c r="J195" s="10">
        <f t="shared" si="20"/>
        <v>0</v>
      </c>
      <c r="K195" s="202">
        <f t="shared" si="15"/>
        <v>0</v>
      </c>
      <c r="L195" s="202">
        <v>0</v>
      </c>
      <c r="M195" s="10">
        <f t="shared" si="16"/>
        <v>0</v>
      </c>
      <c r="N195" s="11"/>
    </row>
    <row r="196" spans="1:14" x14ac:dyDescent="0.35">
      <c r="A196" s="9">
        <f t="shared" si="17"/>
        <v>191</v>
      </c>
      <c r="B196" s="8" t="s">
        <v>1647</v>
      </c>
      <c r="C196" s="8"/>
      <c r="D196" s="8"/>
      <c r="E196" s="8"/>
      <c r="F196" s="8">
        <f t="shared" si="19"/>
        <v>0</v>
      </c>
      <c r="G196" s="8">
        <v>0</v>
      </c>
      <c r="H196" s="217">
        <v>0</v>
      </c>
      <c r="I196" s="18">
        <f t="shared" si="18"/>
        <v>0</v>
      </c>
      <c r="J196" s="10">
        <f t="shared" si="20"/>
        <v>0</v>
      </c>
      <c r="K196" s="202">
        <f t="shared" ref="K196:K258" si="21">I196*0.49</f>
        <v>0</v>
      </c>
      <c r="L196" s="202">
        <v>0</v>
      </c>
      <c r="M196" s="10">
        <f t="shared" ref="M196:M258" si="22">I196+J196+K196+L196</f>
        <v>0</v>
      </c>
      <c r="N196" s="11"/>
    </row>
    <row r="197" spans="1:14" x14ac:dyDescent="0.35">
      <c r="A197" s="9">
        <f t="shared" si="17"/>
        <v>192</v>
      </c>
      <c r="B197" s="8" t="s">
        <v>1648</v>
      </c>
      <c r="C197" s="8"/>
      <c r="D197" s="8"/>
      <c r="E197" s="8"/>
      <c r="F197" s="8">
        <f t="shared" si="19"/>
        <v>0</v>
      </c>
      <c r="G197" s="8">
        <v>0</v>
      </c>
      <c r="H197" s="217">
        <v>0</v>
      </c>
      <c r="I197" s="18">
        <f t="shared" si="18"/>
        <v>0</v>
      </c>
      <c r="J197" s="10">
        <f t="shared" si="20"/>
        <v>0</v>
      </c>
      <c r="K197" s="202">
        <f t="shared" si="21"/>
        <v>0</v>
      </c>
      <c r="L197" s="202">
        <v>0</v>
      </c>
      <c r="M197" s="10">
        <f t="shared" si="22"/>
        <v>0</v>
      </c>
      <c r="N197" s="11"/>
    </row>
    <row r="198" spans="1:14" x14ac:dyDescent="0.35">
      <c r="A198" s="9">
        <f t="shared" si="17"/>
        <v>193</v>
      </c>
      <c r="B198" s="8" t="s">
        <v>1649</v>
      </c>
      <c r="C198" s="8"/>
      <c r="D198" s="8"/>
      <c r="E198" s="8"/>
      <c r="F198" s="8">
        <f t="shared" si="19"/>
        <v>0</v>
      </c>
      <c r="G198" s="8">
        <v>0</v>
      </c>
      <c r="H198" s="217">
        <v>0</v>
      </c>
      <c r="I198" s="18">
        <f t="shared" si="18"/>
        <v>0</v>
      </c>
      <c r="J198" s="10">
        <f t="shared" si="20"/>
        <v>0</v>
      </c>
      <c r="K198" s="202">
        <f t="shared" si="21"/>
        <v>0</v>
      </c>
      <c r="L198" s="202">
        <v>0</v>
      </c>
      <c r="M198" s="10">
        <f t="shared" si="22"/>
        <v>0</v>
      </c>
      <c r="N198" s="11"/>
    </row>
    <row r="199" spans="1:14" x14ac:dyDescent="0.35">
      <c r="A199" s="9">
        <f t="shared" ref="A199:A262" si="23">A198+1</f>
        <v>194</v>
      </c>
      <c r="B199" s="8" t="s">
        <v>1650</v>
      </c>
      <c r="C199" s="8"/>
      <c r="D199" s="8"/>
      <c r="E199" s="8"/>
      <c r="F199" s="8">
        <f t="shared" si="19"/>
        <v>0</v>
      </c>
      <c r="G199" s="8">
        <v>0</v>
      </c>
      <c r="H199" s="217">
        <v>0</v>
      </c>
      <c r="I199" s="18">
        <f t="shared" si="18"/>
        <v>0</v>
      </c>
      <c r="J199" s="10">
        <f t="shared" si="20"/>
        <v>0</v>
      </c>
      <c r="K199" s="202">
        <f t="shared" si="21"/>
        <v>0</v>
      </c>
      <c r="L199" s="202">
        <v>0</v>
      </c>
      <c r="M199" s="10">
        <f t="shared" si="22"/>
        <v>0</v>
      </c>
      <c r="N199" s="11"/>
    </row>
    <row r="200" spans="1:14" x14ac:dyDescent="0.35">
      <c r="A200" s="9">
        <f t="shared" si="23"/>
        <v>195</v>
      </c>
      <c r="B200" s="8" t="s">
        <v>1651</v>
      </c>
      <c r="C200" s="8"/>
      <c r="D200" s="8"/>
      <c r="E200" s="8"/>
      <c r="F200" s="8">
        <f t="shared" si="19"/>
        <v>0</v>
      </c>
      <c r="G200" s="8">
        <v>0</v>
      </c>
      <c r="H200" s="217">
        <v>0</v>
      </c>
      <c r="I200" s="18">
        <f t="shared" si="18"/>
        <v>0</v>
      </c>
      <c r="J200" s="10">
        <f t="shared" si="20"/>
        <v>0</v>
      </c>
      <c r="K200" s="202">
        <f t="shared" si="21"/>
        <v>0</v>
      </c>
      <c r="L200" s="202">
        <v>0</v>
      </c>
      <c r="M200" s="10">
        <f t="shared" si="22"/>
        <v>0</v>
      </c>
      <c r="N200" s="11"/>
    </row>
    <row r="201" spans="1:14" x14ac:dyDescent="0.35">
      <c r="A201" s="9">
        <f t="shared" si="23"/>
        <v>196</v>
      </c>
      <c r="B201" s="8" t="s">
        <v>1652</v>
      </c>
      <c r="C201" s="8"/>
      <c r="D201" s="8"/>
      <c r="E201" s="8"/>
      <c r="F201" s="8">
        <f t="shared" si="19"/>
        <v>0</v>
      </c>
      <c r="G201" s="8">
        <v>0</v>
      </c>
      <c r="H201" s="217">
        <v>0</v>
      </c>
      <c r="I201" s="18">
        <f t="shared" si="18"/>
        <v>0</v>
      </c>
      <c r="J201" s="10">
        <f t="shared" si="20"/>
        <v>0</v>
      </c>
      <c r="K201" s="202">
        <f t="shared" si="21"/>
        <v>0</v>
      </c>
      <c r="L201" s="202">
        <v>0</v>
      </c>
      <c r="M201" s="10">
        <f t="shared" si="22"/>
        <v>0</v>
      </c>
      <c r="N201" s="11"/>
    </row>
    <row r="202" spans="1:14" x14ac:dyDescent="0.35">
      <c r="A202" s="9">
        <f t="shared" si="23"/>
        <v>197</v>
      </c>
      <c r="B202" s="8" t="s">
        <v>1653</v>
      </c>
      <c r="C202" s="8"/>
      <c r="D202" s="8"/>
      <c r="E202" s="8"/>
      <c r="F202" s="8">
        <f t="shared" si="19"/>
        <v>0</v>
      </c>
      <c r="G202" s="8">
        <v>0</v>
      </c>
      <c r="H202" s="217">
        <v>0</v>
      </c>
      <c r="I202" s="18">
        <f t="shared" si="18"/>
        <v>0</v>
      </c>
      <c r="J202" s="10">
        <f t="shared" si="20"/>
        <v>0</v>
      </c>
      <c r="K202" s="202">
        <f t="shared" si="21"/>
        <v>0</v>
      </c>
      <c r="L202" s="202">
        <v>0</v>
      </c>
      <c r="M202" s="10">
        <f t="shared" si="22"/>
        <v>0</v>
      </c>
      <c r="N202" s="11"/>
    </row>
    <row r="203" spans="1:14" x14ac:dyDescent="0.35">
      <c r="A203" s="9">
        <f t="shared" si="23"/>
        <v>198</v>
      </c>
      <c r="B203" s="8" t="s">
        <v>1654</v>
      </c>
      <c r="C203" s="8"/>
      <c r="D203" s="8"/>
      <c r="E203" s="8"/>
      <c r="F203" s="8">
        <f t="shared" si="19"/>
        <v>0</v>
      </c>
      <c r="G203" s="8">
        <v>0</v>
      </c>
      <c r="H203" s="217">
        <v>0</v>
      </c>
      <c r="I203" s="18">
        <f t="shared" si="18"/>
        <v>0</v>
      </c>
      <c r="J203" s="10">
        <f t="shared" si="20"/>
        <v>0</v>
      </c>
      <c r="K203" s="202">
        <f t="shared" si="21"/>
        <v>0</v>
      </c>
      <c r="L203" s="202">
        <v>0</v>
      </c>
      <c r="M203" s="10">
        <f t="shared" si="22"/>
        <v>0</v>
      </c>
      <c r="N203" s="11"/>
    </row>
    <row r="204" spans="1:14" x14ac:dyDescent="0.35">
      <c r="A204" s="9">
        <f t="shared" si="23"/>
        <v>199</v>
      </c>
      <c r="B204" s="8" t="s">
        <v>1655</v>
      </c>
      <c r="C204" s="8"/>
      <c r="D204" s="8"/>
      <c r="E204" s="8"/>
      <c r="F204" s="8">
        <f t="shared" si="19"/>
        <v>0</v>
      </c>
      <c r="G204" s="8">
        <v>0</v>
      </c>
      <c r="H204" s="217">
        <v>0</v>
      </c>
      <c r="I204" s="18">
        <f t="shared" si="18"/>
        <v>0</v>
      </c>
      <c r="J204" s="10">
        <f t="shared" si="20"/>
        <v>0</v>
      </c>
      <c r="K204" s="202">
        <f t="shared" si="21"/>
        <v>0</v>
      </c>
      <c r="L204" s="202">
        <v>0</v>
      </c>
      <c r="M204" s="10">
        <f t="shared" si="22"/>
        <v>0</v>
      </c>
      <c r="N204" s="11"/>
    </row>
    <row r="205" spans="1:14" x14ac:dyDescent="0.35">
      <c r="A205" s="9">
        <f t="shared" si="23"/>
        <v>200</v>
      </c>
      <c r="B205" s="8" t="s">
        <v>1656</v>
      </c>
      <c r="C205" s="8"/>
      <c r="D205" s="8"/>
      <c r="E205" s="8"/>
      <c r="F205" s="8">
        <f t="shared" si="19"/>
        <v>0</v>
      </c>
      <c r="G205" s="8">
        <v>0</v>
      </c>
      <c r="H205" s="217">
        <v>0</v>
      </c>
      <c r="I205" s="18">
        <f t="shared" si="18"/>
        <v>0</v>
      </c>
      <c r="J205" s="10">
        <f t="shared" si="20"/>
        <v>0</v>
      </c>
      <c r="K205" s="202">
        <f t="shared" si="21"/>
        <v>0</v>
      </c>
      <c r="L205" s="202">
        <v>0</v>
      </c>
      <c r="M205" s="10">
        <f t="shared" si="22"/>
        <v>0</v>
      </c>
      <c r="N205" s="11"/>
    </row>
    <row r="206" spans="1:14" x14ac:dyDescent="0.35">
      <c r="A206" s="9">
        <f t="shared" si="23"/>
        <v>201</v>
      </c>
      <c r="B206" s="8" t="s">
        <v>1657</v>
      </c>
      <c r="C206" s="8"/>
      <c r="D206" s="8"/>
      <c r="E206" s="8"/>
      <c r="F206" s="8">
        <f t="shared" si="19"/>
        <v>0</v>
      </c>
      <c r="G206" s="8">
        <v>0</v>
      </c>
      <c r="H206" s="217">
        <v>0</v>
      </c>
      <c r="I206" s="18">
        <f t="shared" si="18"/>
        <v>0</v>
      </c>
      <c r="J206" s="10">
        <f t="shared" si="20"/>
        <v>0</v>
      </c>
      <c r="K206" s="202">
        <f t="shared" si="21"/>
        <v>0</v>
      </c>
      <c r="L206" s="202">
        <v>0</v>
      </c>
      <c r="M206" s="10">
        <f t="shared" si="22"/>
        <v>0</v>
      </c>
      <c r="N206" s="11"/>
    </row>
    <row r="207" spans="1:14" x14ac:dyDescent="0.35">
      <c r="A207" s="9">
        <f t="shared" si="23"/>
        <v>202</v>
      </c>
      <c r="B207" s="8" t="s">
        <v>1658</v>
      </c>
      <c r="C207" s="8"/>
      <c r="D207" s="8"/>
      <c r="E207" s="8"/>
      <c r="F207" s="8">
        <f t="shared" si="19"/>
        <v>0</v>
      </c>
      <c r="G207" s="8">
        <v>0</v>
      </c>
      <c r="H207" s="217">
        <v>0</v>
      </c>
      <c r="I207" s="18">
        <f t="shared" si="18"/>
        <v>0</v>
      </c>
      <c r="J207" s="10">
        <f t="shared" si="20"/>
        <v>0</v>
      </c>
      <c r="K207" s="202">
        <f t="shared" si="21"/>
        <v>0</v>
      </c>
      <c r="L207" s="202">
        <v>0</v>
      </c>
      <c r="M207" s="10">
        <f t="shared" si="22"/>
        <v>0</v>
      </c>
      <c r="N207" s="11"/>
    </row>
    <row r="208" spans="1:14" x14ac:dyDescent="0.35">
      <c r="A208" s="9">
        <f t="shared" si="23"/>
        <v>203</v>
      </c>
      <c r="B208" s="8" t="s">
        <v>1659</v>
      </c>
      <c r="C208" s="8"/>
      <c r="D208" s="8"/>
      <c r="E208" s="8"/>
      <c r="F208" s="8">
        <f t="shared" si="19"/>
        <v>0</v>
      </c>
      <c r="G208" s="8">
        <v>0</v>
      </c>
      <c r="H208" s="217">
        <v>0</v>
      </c>
      <c r="I208" s="18">
        <f t="shared" si="18"/>
        <v>0</v>
      </c>
      <c r="J208" s="10">
        <f t="shared" si="20"/>
        <v>0</v>
      </c>
      <c r="K208" s="202">
        <f t="shared" si="21"/>
        <v>0</v>
      </c>
      <c r="L208" s="202">
        <v>0</v>
      </c>
      <c r="M208" s="10">
        <f t="shared" si="22"/>
        <v>0</v>
      </c>
      <c r="N208" s="11"/>
    </row>
    <row r="209" spans="1:14" x14ac:dyDescent="0.35">
      <c r="A209" s="9">
        <f t="shared" si="23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19"/>
        <v>2817.6</v>
      </c>
      <c r="G209" s="8">
        <v>54</v>
      </c>
      <c r="H209" s="217">
        <v>0</v>
      </c>
      <c r="I209" s="18">
        <f t="shared" si="18"/>
        <v>0</v>
      </c>
      <c r="J209" s="10">
        <f t="shared" si="20"/>
        <v>0</v>
      </c>
      <c r="K209" s="202">
        <f t="shared" si="21"/>
        <v>0</v>
      </c>
      <c r="L209" s="202">
        <v>0</v>
      </c>
      <c r="M209" s="10">
        <f t="shared" si="22"/>
        <v>0</v>
      </c>
      <c r="N209" s="11">
        <f>M209/F209</f>
        <v>0</v>
      </c>
    </row>
    <row r="210" spans="1:14" x14ac:dyDescent="0.35">
      <c r="A210" s="9">
        <f t="shared" si="23"/>
        <v>205</v>
      </c>
      <c r="B210" s="8" t="s">
        <v>1661</v>
      </c>
      <c r="C210" s="8"/>
      <c r="D210" s="8"/>
      <c r="E210" s="8"/>
      <c r="F210" s="8">
        <f t="shared" si="19"/>
        <v>0</v>
      </c>
      <c r="G210" s="8">
        <v>0</v>
      </c>
      <c r="H210" s="217">
        <v>0</v>
      </c>
      <c r="I210" s="18">
        <f t="shared" si="18"/>
        <v>0</v>
      </c>
      <c r="J210" s="10">
        <f t="shared" si="20"/>
        <v>0</v>
      </c>
      <c r="K210" s="202">
        <f t="shared" si="21"/>
        <v>0</v>
      </c>
      <c r="L210" s="202">
        <v>0</v>
      </c>
      <c r="M210" s="10">
        <f t="shared" si="22"/>
        <v>0</v>
      </c>
      <c r="N210" s="11"/>
    </row>
    <row r="211" spans="1:14" x14ac:dyDescent="0.35">
      <c r="A211" s="9">
        <f t="shared" si="23"/>
        <v>206</v>
      </c>
      <c r="B211" s="8" t="s">
        <v>1662</v>
      </c>
      <c r="C211" s="8"/>
      <c r="D211" s="8"/>
      <c r="E211" s="8"/>
      <c r="F211" s="8">
        <f t="shared" si="19"/>
        <v>0</v>
      </c>
      <c r="G211" s="8">
        <v>0</v>
      </c>
      <c r="H211" s="217">
        <v>0</v>
      </c>
      <c r="I211" s="18">
        <f t="shared" si="18"/>
        <v>0</v>
      </c>
      <c r="J211" s="10">
        <f t="shared" si="20"/>
        <v>0</v>
      </c>
      <c r="K211" s="202">
        <f t="shared" si="21"/>
        <v>0</v>
      </c>
      <c r="L211" s="202">
        <v>0</v>
      </c>
      <c r="M211" s="10">
        <f t="shared" si="22"/>
        <v>0</v>
      </c>
      <c r="N211" s="11"/>
    </row>
    <row r="212" spans="1:14" x14ac:dyDescent="0.35">
      <c r="A212" s="9">
        <f t="shared" si="23"/>
        <v>207</v>
      </c>
      <c r="B212" s="8" t="s">
        <v>1663</v>
      </c>
      <c r="C212" s="8"/>
      <c r="D212" s="8"/>
      <c r="E212" s="8"/>
      <c r="F212" s="8">
        <f t="shared" si="19"/>
        <v>0</v>
      </c>
      <c r="G212" s="8">
        <v>0</v>
      </c>
      <c r="H212" s="217">
        <v>0</v>
      </c>
      <c r="I212" s="18">
        <f t="shared" si="18"/>
        <v>0</v>
      </c>
      <c r="J212" s="10">
        <f t="shared" si="20"/>
        <v>0</v>
      </c>
      <c r="K212" s="202">
        <f t="shared" si="21"/>
        <v>0</v>
      </c>
      <c r="L212" s="202">
        <v>0</v>
      </c>
      <c r="M212" s="10">
        <f t="shared" si="22"/>
        <v>0</v>
      </c>
      <c r="N212" s="11"/>
    </row>
    <row r="213" spans="1:14" x14ac:dyDescent="0.35">
      <c r="A213" s="9">
        <f t="shared" si="23"/>
        <v>208</v>
      </c>
      <c r="B213" s="8" t="s">
        <v>1664</v>
      </c>
      <c r="C213" s="8"/>
      <c r="D213" s="8"/>
      <c r="E213" s="8"/>
      <c r="F213" s="8">
        <f t="shared" si="19"/>
        <v>0</v>
      </c>
      <c r="G213" s="8">
        <v>0</v>
      </c>
      <c r="H213" s="217">
        <v>0</v>
      </c>
      <c r="I213" s="18">
        <f t="shared" si="18"/>
        <v>0</v>
      </c>
      <c r="J213" s="10">
        <f t="shared" si="20"/>
        <v>0</v>
      </c>
      <c r="K213" s="202">
        <f t="shared" si="21"/>
        <v>0</v>
      </c>
      <c r="L213" s="202">
        <v>0</v>
      </c>
      <c r="M213" s="10">
        <f t="shared" si="22"/>
        <v>0</v>
      </c>
      <c r="N213" s="11"/>
    </row>
    <row r="214" spans="1:14" x14ac:dyDescent="0.35">
      <c r="A214" s="9">
        <f t="shared" si="23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19"/>
        <v>2490.7000000000003</v>
      </c>
      <c r="G214" s="8">
        <v>27</v>
      </c>
      <c r="H214" s="217">
        <v>0</v>
      </c>
      <c r="I214" s="18">
        <f t="shared" si="18"/>
        <v>0</v>
      </c>
      <c r="J214" s="10">
        <f t="shared" si="20"/>
        <v>0</v>
      </c>
      <c r="K214" s="202">
        <f t="shared" si="21"/>
        <v>0</v>
      </c>
      <c r="L214" s="202">
        <v>0</v>
      </c>
      <c r="M214" s="10">
        <f t="shared" si="22"/>
        <v>0</v>
      </c>
      <c r="N214" s="11">
        <f>M214/F214</f>
        <v>0</v>
      </c>
    </row>
    <row r="215" spans="1:14" x14ac:dyDescent="0.35">
      <c r="A215" s="9">
        <f t="shared" si="23"/>
        <v>210</v>
      </c>
      <c r="B215" s="8" t="s">
        <v>1666</v>
      </c>
      <c r="C215" s="8"/>
      <c r="D215" s="8"/>
      <c r="E215" s="8"/>
      <c r="F215" s="8">
        <f t="shared" si="19"/>
        <v>0</v>
      </c>
      <c r="G215" s="8">
        <v>0</v>
      </c>
      <c r="H215" s="217">
        <v>0</v>
      </c>
      <c r="I215" s="18">
        <f t="shared" si="18"/>
        <v>0</v>
      </c>
      <c r="J215" s="10">
        <f t="shared" si="20"/>
        <v>0</v>
      </c>
      <c r="K215" s="202">
        <f t="shared" si="21"/>
        <v>0</v>
      </c>
      <c r="L215" s="202">
        <v>0</v>
      </c>
      <c r="M215" s="10">
        <f t="shared" si="22"/>
        <v>0</v>
      </c>
      <c r="N215" s="11"/>
    </row>
    <row r="216" spans="1:14" x14ac:dyDescent="0.35">
      <c r="A216" s="9">
        <f t="shared" si="23"/>
        <v>211</v>
      </c>
      <c r="B216" s="8" t="s">
        <v>1667</v>
      </c>
      <c r="C216" s="8"/>
      <c r="D216" s="8"/>
      <c r="E216" s="8"/>
      <c r="F216" s="8">
        <f t="shared" si="19"/>
        <v>0</v>
      </c>
      <c r="G216" s="8">
        <v>0</v>
      </c>
      <c r="H216" s="217">
        <v>0</v>
      </c>
      <c r="I216" s="18">
        <f t="shared" si="18"/>
        <v>0</v>
      </c>
      <c r="J216" s="10">
        <f t="shared" si="20"/>
        <v>0</v>
      </c>
      <c r="K216" s="202">
        <f t="shared" si="21"/>
        <v>0</v>
      </c>
      <c r="L216" s="202">
        <v>0</v>
      </c>
      <c r="M216" s="10">
        <f t="shared" si="22"/>
        <v>0</v>
      </c>
      <c r="N216" s="11"/>
    </row>
    <row r="217" spans="1:14" x14ac:dyDescent="0.35">
      <c r="A217" s="9">
        <f t="shared" si="23"/>
        <v>212</v>
      </c>
      <c r="B217" s="8" t="s">
        <v>1668</v>
      </c>
      <c r="C217" s="8"/>
      <c r="D217" s="8"/>
      <c r="E217" s="8"/>
      <c r="F217" s="8">
        <f t="shared" si="19"/>
        <v>0</v>
      </c>
      <c r="G217" s="8">
        <v>0</v>
      </c>
      <c r="H217" s="217">
        <v>0</v>
      </c>
      <c r="I217" s="18">
        <f t="shared" si="18"/>
        <v>0</v>
      </c>
      <c r="J217" s="10">
        <f t="shared" si="20"/>
        <v>0</v>
      </c>
      <c r="K217" s="202">
        <f t="shared" si="21"/>
        <v>0</v>
      </c>
      <c r="L217" s="202">
        <v>0</v>
      </c>
      <c r="M217" s="10">
        <f t="shared" si="22"/>
        <v>0</v>
      </c>
      <c r="N217" s="11"/>
    </row>
    <row r="218" spans="1:14" x14ac:dyDescent="0.35">
      <c r="A218" s="9">
        <f t="shared" si="23"/>
        <v>213</v>
      </c>
      <c r="B218" s="8" t="s">
        <v>1669</v>
      </c>
      <c r="C218" s="8"/>
      <c r="D218" s="8"/>
      <c r="E218" s="8"/>
      <c r="F218" s="8">
        <f t="shared" si="19"/>
        <v>0</v>
      </c>
      <c r="G218" s="8">
        <v>0</v>
      </c>
      <c r="H218" s="217">
        <v>0</v>
      </c>
      <c r="I218" s="18">
        <f t="shared" si="18"/>
        <v>0</v>
      </c>
      <c r="J218" s="10">
        <f t="shared" si="20"/>
        <v>0</v>
      </c>
      <c r="K218" s="202">
        <f t="shared" si="21"/>
        <v>0</v>
      </c>
      <c r="L218" s="202">
        <v>0</v>
      </c>
      <c r="M218" s="10">
        <f t="shared" si="22"/>
        <v>0</v>
      </c>
      <c r="N218" s="11"/>
    </row>
    <row r="219" spans="1:14" x14ac:dyDescent="0.35">
      <c r="A219" s="9">
        <f t="shared" si="23"/>
        <v>214</v>
      </c>
      <c r="B219" s="8" t="s">
        <v>1670</v>
      </c>
      <c r="C219" s="8"/>
      <c r="D219" s="8"/>
      <c r="E219" s="8"/>
      <c r="F219" s="8">
        <f t="shared" si="19"/>
        <v>0</v>
      </c>
      <c r="G219" s="8">
        <v>0</v>
      </c>
      <c r="H219" s="217">
        <v>0</v>
      </c>
      <c r="I219" s="18">
        <f t="shared" si="18"/>
        <v>0</v>
      </c>
      <c r="J219" s="10">
        <f t="shared" si="20"/>
        <v>0</v>
      </c>
      <c r="K219" s="202">
        <f t="shared" si="21"/>
        <v>0</v>
      </c>
      <c r="L219" s="202">
        <v>0</v>
      </c>
      <c r="M219" s="10">
        <f t="shared" si="22"/>
        <v>0</v>
      </c>
      <c r="N219" s="11"/>
    </row>
    <row r="220" spans="1:14" x14ac:dyDescent="0.35">
      <c r="A220" s="9">
        <f t="shared" si="23"/>
        <v>215</v>
      </c>
      <c r="B220" s="8" t="s">
        <v>1671</v>
      </c>
      <c r="C220" s="8"/>
      <c r="D220" s="8"/>
      <c r="E220" s="8"/>
      <c r="F220" s="8">
        <f t="shared" si="19"/>
        <v>0</v>
      </c>
      <c r="G220" s="8">
        <v>0</v>
      </c>
      <c r="H220" s="217">
        <v>0</v>
      </c>
      <c r="I220" s="18">
        <f t="shared" si="18"/>
        <v>0</v>
      </c>
      <c r="J220" s="10">
        <f t="shared" si="20"/>
        <v>0</v>
      </c>
      <c r="K220" s="202">
        <f t="shared" si="21"/>
        <v>0</v>
      </c>
      <c r="L220" s="202">
        <v>0</v>
      </c>
      <c r="M220" s="10">
        <f t="shared" si="22"/>
        <v>0</v>
      </c>
      <c r="N220" s="11"/>
    </row>
    <row r="221" spans="1:14" x14ac:dyDescent="0.35">
      <c r="A221" s="9">
        <f t="shared" si="23"/>
        <v>216</v>
      </c>
      <c r="B221" s="8" t="s">
        <v>1672</v>
      </c>
      <c r="C221" s="8"/>
      <c r="D221" s="8"/>
      <c r="E221" s="8"/>
      <c r="F221" s="8">
        <f t="shared" si="19"/>
        <v>0</v>
      </c>
      <c r="G221" s="8">
        <v>0</v>
      </c>
      <c r="H221" s="217">
        <v>0</v>
      </c>
      <c r="I221" s="18">
        <f t="shared" si="18"/>
        <v>0</v>
      </c>
      <c r="J221" s="10">
        <f t="shared" si="20"/>
        <v>0</v>
      </c>
      <c r="K221" s="202">
        <f t="shared" si="21"/>
        <v>0</v>
      </c>
      <c r="L221" s="202">
        <v>0</v>
      </c>
      <c r="M221" s="10">
        <f t="shared" si="22"/>
        <v>0</v>
      </c>
      <c r="N221" s="11"/>
    </row>
    <row r="222" spans="1:14" x14ac:dyDescent="0.35">
      <c r="A222" s="9">
        <f t="shared" si="23"/>
        <v>217</v>
      </c>
      <c r="B222" s="8" t="s">
        <v>1673</v>
      </c>
      <c r="C222" s="8"/>
      <c r="D222" s="8"/>
      <c r="E222" s="8"/>
      <c r="F222" s="8">
        <f t="shared" si="19"/>
        <v>0</v>
      </c>
      <c r="G222" s="8">
        <v>0</v>
      </c>
      <c r="H222" s="217">
        <v>0</v>
      </c>
      <c r="I222" s="18">
        <f t="shared" si="18"/>
        <v>0</v>
      </c>
      <c r="J222" s="10">
        <f t="shared" si="20"/>
        <v>0</v>
      </c>
      <c r="K222" s="202">
        <f t="shared" si="21"/>
        <v>0</v>
      </c>
      <c r="L222" s="202">
        <v>0</v>
      </c>
      <c r="M222" s="10">
        <f t="shared" si="22"/>
        <v>0</v>
      </c>
      <c r="N222" s="11"/>
    </row>
    <row r="223" spans="1:14" x14ac:dyDescent="0.35">
      <c r="A223" s="9">
        <f t="shared" si="23"/>
        <v>218</v>
      </c>
      <c r="B223" s="8" t="s">
        <v>1674</v>
      </c>
      <c r="C223" s="8"/>
      <c r="D223" s="8"/>
      <c r="E223" s="8"/>
      <c r="F223" s="8">
        <f t="shared" si="19"/>
        <v>0</v>
      </c>
      <c r="G223" s="8">
        <v>0</v>
      </c>
      <c r="H223" s="217">
        <v>0</v>
      </c>
      <c r="I223" s="18">
        <f t="shared" si="18"/>
        <v>0</v>
      </c>
      <c r="J223" s="10">
        <f t="shared" si="20"/>
        <v>0</v>
      </c>
      <c r="K223" s="202">
        <f t="shared" si="21"/>
        <v>0</v>
      </c>
      <c r="L223" s="202">
        <v>0</v>
      </c>
      <c r="M223" s="10">
        <f t="shared" si="22"/>
        <v>0</v>
      </c>
      <c r="N223" s="11"/>
    </row>
    <row r="224" spans="1:14" x14ac:dyDescent="0.35">
      <c r="A224" s="9">
        <f t="shared" si="23"/>
        <v>219</v>
      </c>
      <c r="B224" s="8" t="s">
        <v>1675</v>
      </c>
      <c r="C224" s="8"/>
      <c r="D224" s="8"/>
      <c r="E224" s="8"/>
      <c r="F224" s="8">
        <f t="shared" si="19"/>
        <v>0</v>
      </c>
      <c r="G224" s="8">
        <v>0</v>
      </c>
      <c r="H224" s="217">
        <v>0</v>
      </c>
      <c r="I224" s="18">
        <f t="shared" si="18"/>
        <v>0</v>
      </c>
      <c r="J224" s="10">
        <f t="shared" si="20"/>
        <v>0</v>
      </c>
      <c r="K224" s="202">
        <f t="shared" si="21"/>
        <v>0</v>
      </c>
      <c r="L224" s="202">
        <v>0</v>
      </c>
      <c r="M224" s="10">
        <f t="shared" si="22"/>
        <v>0</v>
      </c>
      <c r="N224" s="11"/>
    </row>
    <row r="225" spans="1:14" x14ac:dyDescent="0.35">
      <c r="A225" s="9">
        <f t="shared" si="23"/>
        <v>220</v>
      </c>
      <c r="B225" s="8" t="s">
        <v>1676</v>
      </c>
      <c r="C225" s="8"/>
      <c r="D225" s="8"/>
      <c r="E225" s="8"/>
      <c r="F225" s="8">
        <f t="shared" si="19"/>
        <v>0</v>
      </c>
      <c r="G225" s="8">
        <v>0</v>
      </c>
      <c r="H225" s="217">
        <v>0</v>
      </c>
      <c r="I225" s="18">
        <f t="shared" si="18"/>
        <v>0</v>
      </c>
      <c r="J225" s="10">
        <f t="shared" si="20"/>
        <v>0</v>
      </c>
      <c r="K225" s="202">
        <f t="shared" si="21"/>
        <v>0</v>
      </c>
      <c r="L225" s="202">
        <v>0</v>
      </c>
      <c r="M225" s="10">
        <f t="shared" si="22"/>
        <v>0</v>
      </c>
      <c r="N225" s="11"/>
    </row>
    <row r="226" spans="1:14" x14ac:dyDescent="0.35">
      <c r="A226" s="9">
        <f t="shared" si="23"/>
        <v>221</v>
      </c>
      <c r="B226" s="8" t="s">
        <v>1677</v>
      </c>
      <c r="C226" s="8"/>
      <c r="D226" s="8"/>
      <c r="E226" s="8"/>
      <c r="F226" s="8">
        <f t="shared" si="19"/>
        <v>0</v>
      </c>
      <c r="G226" s="8">
        <v>0</v>
      </c>
      <c r="H226" s="217">
        <v>0</v>
      </c>
      <c r="I226" s="18">
        <f t="shared" si="18"/>
        <v>0</v>
      </c>
      <c r="J226" s="10">
        <f t="shared" si="20"/>
        <v>0</v>
      </c>
      <c r="K226" s="202">
        <f t="shared" si="21"/>
        <v>0</v>
      </c>
      <c r="L226" s="202">
        <v>0</v>
      </c>
      <c r="M226" s="10">
        <f t="shared" si="22"/>
        <v>0</v>
      </c>
      <c r="N226" s="11"/>
    </row>
    <row r="227" spans="1:14" x14ac:dyDescent="0.35">
      <c r="A227" s="9">
        <f t="shared" si="23"/>
        <v>222</v>
      </c>
      <c r="B227" s="8" t="s">
        <v>1678</v>
      </c>
      <c r="C227" s="8"/>
      <c r="D227" s="8"/>
      <c r="E227" s="8"/>
      <c r="F227" s="8">
        <f t="shared" si="19"/>
        <v>0</v>
      </c>
      <c r="G227" s="8">
        <v>0</v>
      </c>
      <c r="H227" s="217">
        <v>0</v>
      </c>
      <c r="I227" s="18">
        <f t="shared" si="18"/>
        <v>0</v>
      </c>
      <c r="J227" s="10">
        <f t="shared" si="20"/>
        <v>0</v>
      </c>
      <c r="K227" s="202">
        <f t="shared" si="21"/>
        <v>0</v>
      </c>
      <c r="L227" s="202">
        <v>0</v>
      </c>
      <c r="M227" s="10">
        <f t="shared" si="22"/>
        <v>0</v>
      </c>
      <c r="N227" s="11"/>
    </row>
    <row r="228" spans="1:14" x14ac:dyDescent="0.35">
      <c r="A228" s="9">
        <f t="shared" si="23"/>
        <v>223</v>
      </c>
      <c r="B228" s="8" t="s">
        <v>1679</v>
      </c>
      <c r="C228" s="8"/>
      <c r="D228" s="8"/>
      <c r="E228" s="8"/>
      <c r="F228" s="8">
        <f t="shared" si="19"/>
        <v>0</v>
      </c>
      <c r="G228" s="8">
        <v>0</v>
      </c>
      <c r="H228" s="217">
        <v>0</v>
      </c>
      <c r="I228" s="18">
        <f t="shared" si="18"/>
        <v>0</v>
      </c>
      <c r="J228" s="10">
        <f t="shared" si="20"/>
        <v>0</v>
      </c>
      <c r="K228" s="202">
        <f t="shared" si="21"/>
        <v>0</v>
      </c>
      <c r="L228" s="202">
        <v>0</v>
      </c>
      <c r="M228" s="10">
        <f t="shared" si="22"/>
        <v>0</v>
      </c>
      <c r="N228" s="11"/>
    </row>
    <row r="229" spans="1:14" x14ac:dyDescent="0.35">
      <c r="A229" s="9">
        <f t="shared" si="23"/>
        <v>224</v>
      </c>
      <c r="B229" s="8" t="s">
        <v>1680</v>
      </c>
      <c r="C229" s="8"/>
      <c r="D229" s="8"/>
      <c r="E229" s="8"/>
      <c r="F229" s="8">
        <f t="shared" si="19"/>
        <v>0</v>
      </c>
      <c r="G229" s="8">
        <v>0</v>
      </c>
      <c r="H229" s="217">
        <v>0</v>
      </c>
      <c r="I229" s="18">
        <f t="shared" si="18"/>
        <v>0</v>
      </c>
      <c r="J229" s="10">
        <f t="shared" si="20"/>
        <v>0</v>
      </c>
      <c r="K229" s="202">
        <f t="shared" si="21"/>
        <v>0</v>
      </c>
      <c r="L229" s="202">
        <v>0</v>
      </c>
      <c r="M229" s="10">
        <f t="shared" si="22"/>
        <v>0</v>
      </c>
      <c r="N229" s="11"/>
    </row>
    <row r="230" spans="1:14" x14ac:dyDescent="0.35">
      <c r="A230" s="9">
        <f t="shared" si="23"/>
        <v>225</v>
      </c>
      <c r="B230" s="8" t="s">
        <v>1681</v>
      </c>
      <c r="C230" s="8"/>
      <c r="D230" s="8"/>
      <c r="E230" s="8"/>
      <c r="F230" s="8">
        <f t="shared" si="19"/>
        <v>0</v>
      </c>
      <c r="G230" s="8">
        <v>0</v>
      </c>
      <c r="H230" s="217">
        <v>0</v>
      </c>
      <c r="I230" s="18">
        <f t="shared" si="18"/>
        <v>0</v>
      </c>
      <c r="J230" s="10">
        <f t="shared" si="20"/>
        <v>0</v>
      </c>
      <c r="K230" s="202">
        <f t="shared" si="21"/>
        <v>0</v>
      </c>
      <c r="L230" s="202">
        <v>0</v>
      </c>
      <c r="M230" s="10">
        <f t="shared" si="22"/>
        <v>0</v>
      </c>
      <c r="N230" s="11"/>
    </row>
    <row r="231" spans="1:14" x14ac:dyDescent="0.35">
      <c r="A231" s="9">
        <f t="shared" si="23"/>
        <v>226</v>
      </c>
      <c r="B231" s="8" t="s">
        <v>1682</v>
      </c>
      <c r="C231" s="8"/>
      <c r="D231" s="8"/>
      <c r="E231" s="8"/>
      <c r="F231" s="8">
        <f t="shared" si="19"/>
        <v>0</v>
      </c>
      <c r="G231" s="8">
        <v>0</v>
      </c>
      <c r="H231" s="217">
        <v>0</v>
      </c>
      <c r="I231" s="18">
        <f t="shared" si="18"/>
        <v>0</v>
      </c>
      <c r="J231" s="10">
        <f t="shared" si="20"/>
        <v>0</v>
      </c>
      <c r="K231" s="202">
        <f t="shared" si="21"/>
        <v>0</v>
      </c>
      <c r="L231" s="202">
        <v>0</v>
      </c>
      <c r="M231" s="10">
        <f t="shared" si="22"/>
        <v>0</v>
      </c>
      <c r="N231" s="11"/>
    </row>
    <row r="232" spans="1:14" x14ac:dyDescent="0.35">
      <c r="A232" s="9">
        <f t="shared" si="23"/>
        <v>227</v>
      </c>
      <c r="B232" s="8" t="s">
        <v>1683</v>
      </c>
      <c r="C232" s="8"/>
      <c r="D232" s="8"/>
      <c r="E232" s="8"/>
      <c r="F232" s="8">
        <f t="shared" si="19"/>
        <v>0</v>
      </c>
      <c r="G232" s="8">
        <v>0</v>
      </c>
      <c r="H232" s="217">
        <v>0</v>
      </c>
      <c r="I232" s="18">
        <f t="shared" si="18"/>
        <v>0</v>
      </c>
      <c r="J232" s="10">
        <f t="shared" si="20"/>
        <v>0</v>
      </c>
      <c r="K232" s="202">
        <f t="shared" si="21"/>
        <v>0</v>
      </c>
      <c r="L232" s="202">
        <v>0</v>
      </c>
      <c r="M232" s="10">
        <f t="shared" si="22"/>
        <v>0</v>
      </c>
      <c r="N232" s="11"/>
    </row>
    <row r="233" spans="1:14" x14ac:dyDescent="0.35">
      <c r="A233" s="9">
        <f t="shared" si="23"/>
        <v>228</v>
      </c>
      <c r="B233" s="8" t="s">
        <v>1684</v>
      </c>
      <c r="C233" s="8"/>
      <c r="D233" s="8"/>
      <c r="E233" s="8"/>
      <c r="F233" s="8">
        <f t="shared" si="19"/>
        <v>0</v>
      </c>
      <c r="G233" s="8">
        <v>0</v>
      </c>
      <c r="H233" s="217">
        <v>0</v>
      </c>
      <c r="I233" s="18">
        <f t="shared" si="18"/>
        <v>0</v>
      </c>
      <c r="J233" s="10">
        <f t="shared" si="20"/>
        <v>0</v>
      </c>
      <c r="K233" s="202">
        <f t="shared" si="21"/>
        <v>0</v>
      </c>
      <c r="L233" s="202">
        <v>0</v>
      </c>
      <c r="M233" s="10">
        <f t="shared" si="22"/>
        <v>0</v>
      </c>
      <c r="N233" s="11"/>
    </row>
    <row r="234" spans="1:14" x14ac:dyDescent="0.35">
      <c r="A234" s="9">
        <f t="shared" si="23"/>
        <v>229</v>
      </c>
      <c r="B234" s="8" t="s">
        <v>1685</v>
      </c>
      <c r="C234" s="8"/>
      <c r="D234" s="8"/>
      <c r="E234" s="8"/>
      <c r="F234" s="8">
        <f t="shared" si="19"/>
        <v>0</v>
      </c>
      <c r="G234" s="8">
        <v>0</v>
      </c>
      <c r="H234" s="217">
        <v>0</v>
      </c>
      <c r="I234" s="18">
        <f t="shared" si="18"/>
        <v>0</v>
      </c>
      <c r="J234" s="10">
        <f t="shared" si="20"/>
        <v>0</v>
      </c>
      <c r="K234" s="202">
        <f t="shared" si="21"/>
        <v>0</v>
      </c>
      <c r="L234" s="202">
        <v>0</v>
      </c>
      <c r="M234" s="10">
        <f t="shared" si="22"/>
        <v>0</v>
      </c>
      <c r="N234" s="11"/>
    </row>
    <row r="235" spans="1:14" x14ac:dyDescent="0.35">
      <c r="A235" s="9">
        <f t="shared" si="23"/>
        <v>230</v>
      </c>
      <c r="B235" s="8" t="s">
        <v>1686</v>
      </c>
      <c r="C235" s="8"/>
      <c r="D235" s="8"/>
      <c r="E235" s="8"/>
      <c r="F235" s="8">
        <f t="shared" si="19"/>
        <v>0</v>
      </c>
      <c r="G235" s="8">
        <v>0</v>
      </c>
      <c r="H235" s="217">
        <v>0</v>
      </c>
      <c r="I235" s="18">
        <f t="shared" si="18"/>
        <v>0</v>
      </c>
      <c r="J235" s="10">
        <f t="shared" si="20"/>
        <v>0</v>
      </c>
      <c r="K235" s="202">
        <f t="shared" si="21"/>
        <v>0</v>
      </c>
      <c r="L235" s="202">
        <v>0</v>
      </c>
      <c r="M235" s="10">
        <f t="shared" si="22"/>
        <v>0</v>
      </c>
      <c r="N235" s="11"/>
    </row>
    <row r="236" spans="1:14" x14ac:dyDescent="0.35">
      <c r="A236" s="9">
        <f t="shared" si="23"/>
        <v>231</v>
      </c>
      <c r="B236" s="8" t="s">
        <v>1687</v>
      </c>
      <c r="C236" s="8"/>
      <c r="D236" s="8"/>
      <c r="E236" s="8"/>
      <c r="F236" s="8">
        <f t="shared" si="19"/>
        <v>0</v>
      </c>
      <c r="G236" s="8">
        <v>0</v>
      </c>
      <c r="H236" s="217">
        <v>0</v>
      </c>
      <c r="I236" s="18">
        <f t="shared" si="18"/>
        <v>0</v>
      </c>
      <c r="J236" s="10">
        <f t="shared" si="20"/>
        <v>0</v>
      </c>
      <c r="K236" s="202">
        <f t="shared" si="21"/>
        <v>0</v>
      </c>
      <c r="L236" s="202">
        <v>0</v>
      </c>
      <c r="M236" s="10">
        <f t="shared" si="22"/>
        <v>0</v>
      </c>
      <c r="N236" s="11"/>
    </row>
    <row r="237" spans="1:14" x14ac:dyDescent="0.35">
      <c r="A237" s="9">
        <f t="shared" si="23"/>
        <v>232</v>
      </c>
      <c r="B237" s="8" t="s">
        <v>1688</v>
      </c>
      <c r="C237" s="8"/>
      <c r="D237" s="8"/>
      <c r="E237" s="8"/>
      <c r="F237" s="8">
        <f t="shared" si="19"/>
        <v>0</v>
      </c>
      <c r="G237" s="8">
        <v>0</v>
      </c>
      <c r="H237" s="217">
        <v>0</v>
      </c>
      <c r="I237" s="18">
        <f t="shared" si="18"/>
        <v>0</v>
      </c>
      <c r="J237" s="10">
        <f t="shared" si="20"/>
        <v>0</v>
      </c>
      <c r="K237" s="202">
        <f t="shared" si="21"/>
        <v>0</v>
      </c>
      <c r="L237" s="202">
        <v>0</v>
      </c>
      <c r="M237" s="10">
        <f t="shared" si="22"/>
        <v>0</v>
      </c>
      <c r="N237" s="11"/>
    </row>
    <row r="238" spans="1:14" x14ac:dyDescent="0.35">
      <c r="A238" s="9">
        <f t="shared" si="23"/>
        <v>233</v>
      </c>
      <c r="B238" s="8" t="s">
        <v>1689</v>
      </c>
      <c r="C238" s="8"/>
      <c r="D238" s="8"/>
      <c r="E238" s="8"/>
      <c r="F238" s="8">
        <f t="shared" si="19"/>
        <v>0</v>
      </c>
      <c r="G238" s="8">
        <v>0</v>
      </c>
      <c r="H238" s="217">
        <v>0</v>
      </c>
      <c r="I238" s="18">
        <f t="shared" si="18"/>
        <v>0</v>
      </c>
      <c r="J238" s="10">
        <f t="shared" si="20"/>
        <v>0</v>
      </c>
      <c r="K238" s="202">
        <f t="shared" si="21"/>
        <v>0</v>
      </c>
      <c r="L238" s="202">
        <v>0</v>
      </c>
      <c r="M238" s="10">
        <f t="shared" si="22"/>
        <v>0</v>
      </c>
      <c r="N238" s="11"/>
    </row>
    <row r="239" spans="1:14" x14ac:dyDescent="0.35">
      <c r="A239" s="9">
        <f t="shared" si="23"/>
        <v>234</v>
      </c>
      <c r="B239" s="8" t="s">
        <v>1690</v>
      </c>
      <c r="C239" s="8"/>
      <c r="D239" s="8"/>
      <c r="E239" s="8"/>
      <c r="F239" s="8">
        <f t="shared" si="19"/>
        <v>0</v>
      </c>
      <c r="G239" s="8">
        <v>0</v>
      </c>
      <c r="H239" s="217">
        <v>0</v>
      </c>
      <c r="I239" s="18">
        <f t="shared" si="18"/>
        <v>0</v>
      </c>
      <c r="J239" s="10">
        <f t="shared" si="20"/>
        <v>0</v>
      </c>
      <c r="K239" s="202">
        <f t="shared" si="21"/>
        <v>0</v>
      </c>
      <c r="L239" s="202">
        <v>0</v>
      </c>
      <c r="M239" s="10">
        <f t="shared" si="22"/>
        <v>0</v>
      </c>
      <c r="N239" s="11"/>
    </row>
    <row r="240" spans="1:14" x14ac:dyDescent="0.35">
      <c r="A240" s="9">
        <f t="shared" si="23"/>
        <v>235</v>
      </c>
      <c r="B240" s="8" t="s">
        <v>1691</v>
      </c>
      <c r="C240" s="8"/>
      <c r="D240" s="8"/>
      <c r="E240" s="8"/>
      <c r="F240" s="8">
        <f t="shared" si="19"/>
        <v>0</v>
      </c>
      <c r="G240" s="8">
        <v>0</v>
      </c>
      <c r="H240" s="217">
        <v>0</v>
      </c>
      <c r="I240" s="18">
        <f t="shared" si="18"/>
        <v>0</v>
      </c>
      <c r="J240" s="10">
        <f t="shared" si="20"/>
        <v>0</v>
      </c>
      <c r="K240" s="202">
        <f t="shared" si="21"/>
        <v>0</v>
      </c>
      <c r="L240" s="202">
        <v>0</v>
      </c>
      <c r="M240" s="10">
        <f t="shared" si="22"/>
        <v>0</v>
      </c>
      <c r="N240" s="11"/>
    </row>
    <row r="241" spans="1:14" x14ac:dyDescent="0.35">
      <c r="A241" s="9">
        <f t="shared" si="23"/>
        <v>236</v>
      </c>
      <c r="B241" s="8" t="s">
        <v>1692</v>
      </c>
      <c r="C241" s="8"/>
      <c r="D241" s="8"/>
      <c r="E241" s="8"/>
      <c r="F241" s="8">
        <f t="shared" si="19"/>
        <v>0</v>
      </c>
      <c r="G241" s="8">
        <v>0</v>
      </c>
      <c r="H241" s="217">
        <v>0</v>
      </c>
      <c r="I241" s="18">
        <f t="shared" si="18"/>
        <v>0</v>
      </c>
      <c r="J241" s="10">
        <f t="shared" si="20"/>
        <v>0</v>
      </c>
      <c r="K241" s="202">
        <f t="shared" si="21"/>
        <v>0</v>
      </c>
      <c r="L241" s="202">
        <v>0</v>
      </c>
      <c r="M241" s="10">
        <f t="shared" si="22"/>
        <v>0</v>
      </c>
      <c r="N241" s="11"/>
    </row>
    <row r="242" spans="1:14" x14ac:dyDescent="0.35">
      <c r="A242" s="9">
        <f t="shared" si="23"/>
        <v>237</v>
      </c>
      <c r="B242" s="8" t="s">
        <v>534</v>
      </c>
      <c r="C242" s="8"/>
      <c r="D242" s="8"/>
      <c r="E242" s="8">
        <v>0</v>
      </c>
      <c r="F242" s="8">
        <f t="shared" si="19"/>
        <v>0</v>
      </c>
      <c r="G242" s="8">
        <v>0</v>
      </c>
      <c r="H242" s="217">
        <v>0</v>
      </c>
      <c r="I242" s="18">
        <f t="shared" si="18"/>
        <v>0</v>
      </c>
      <c r="J242" s="10">
        <f t="shared" si="20"/>
        <v>0</v>
      </c>
      <c r="K242" s="202">
        <f t="shared" si="21"/>
        <v>0</v>
      </c>
      <c r="L242" s="202">
        <v>0</v>
      </c>
      <c r="M242" s="10">
        <f t="shared" si="22"/>
        <v>0</v>
      </c>
      <c r="N242" s="11">
        <v>0</v>
      </c>
    </row>
    <row r="243" spans="1:14" x14ac:dyDescent="0.35">
      <c r="A243" s="9">
        <f t="shared" si="23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19"/>
        <v>3064.9700000000003</v>
      </c>
      <c r="G243" s="8">
        <v>0</v>
      </c>
      <c r="H243" s="217">
        <v>0</v>
      </c>
      <c r="I243" s="18">
        <f t="shared" si="18"/>
        <v>0</v>
      </c>
      <c r="J243" s="10">
        <f t="shared" si="20"/>
        <v>0</v>
      </c>
      <c r="K243" s="202">
        <f t="shared" si="21"/>
        <v>0</v>
      </c>
      <c r="L243" s="202">
        <v>0</v>
      </c>
      <c r="M243" s="10">
        <f t="shared" si="22"/>
        <v>0</v>
      </c>
      <c r="N243" s="11">
        <f t="shared" ref="N243:N248" si="24">M243/F243</f>
        <v>0</v>
      </c>
    </row>
    <row r="244" spans="1:14" x14ac:dyDescent="0.35">
      <c r="A244" s="9">
        <f t="shared" si="23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19"/>
        <v>3276.1600000000003</v>
      </c>
      <c r="G244" s="8">
        <v>0</v>
      </c>
      <c r="H244" s="217">
        <v>0</v>
      </c>
      <c r="I244" s="18">
        <f t="shared" ref="I244:I304" si="25">H244*$I$2</f>
        <v>0</v>
      </c>
      <c r="J244" s="10">
        <f t="shared" si="20"/>
        <v>0</v>
      </c>
      <c r="K244" s="202">
        <f t="shared" si="21"/>
        <v>0</v>
      </c>
      <c r="L244" s="202">
        <v>0</v>
      </c>
      <c r="M244" s="10">
        <f t="shared" si="22"/>
        <v>0</v>
      </c>
      <c r="N244" s="11">
        <f t="shared" si="24"/>
        <v>0</v>
      </c>
    </row>
    <row r="245" spans="1:14" s="145" customFormat="1" x14ac:dyDescent="0.35">
      <c r="A245" s="9">
        <f t="shared" si="23"/>
        <v>240</v>
      </c>
      <c r="B245" s="138" t="s">
        <v>551</v>
      </c>
      <c r="C245" s="8">
        <f>димвенканали!C245</f>
        <v>1829.3</v>
      </c>
      <c r="D245" s="8">
        <f>димвенканали!D245</f>
        <v>222</v>
      </c>
      <c r="E245" s="8">
        <f>димвенканали!E245</f>
        <v>0</v>
      </c>
      <c r="F245" s="8">
        <f t="shared" si="19"/>
        <v>2051.3000000000002</v>
      </c>
      <c r="G245" s="139">
        <v>0</v>
      </c>
      <c r="H245" s="217">
        <v>0</v>
      </c>
      <c r="I245" s="141">
        <f t="shared" si="25"/>
        <v>0</v>
      </c>
      <c r="J245" s="10">
        <f t="shared" si="20"/>
        <v>0</v>
      </c>
      <c r="K245" s="202">
        <f t="shared" si="21"/>
        <v>0</v>
      </c>
      <c r="L245" s="202">
        <v>0</v>
      </c>
      <c r="M245" s="136">
        <f t="shared" si="22"/>
        <v>0</v>
      </c>
      <c r="N245" s="140">
        <f t="shared" si="24"/>
        <v>0</v>
      </c>
    </row>
    <row r="246" spans="1:14" s="145" customFormat="1" x14ac:dyDescent="0.35">
      <c r="A246" s="9">
        <f t="shared" si="23"/>
        <v>241</v>
      </c>
      <c r="B246" s="138" t="s">
        <v>552</v>
      </c>
      <c r="C246" s="8">
        <f>димвенканали!C246</f>
        <v>2200.46</v>
      </c>
      <c r="D246" s="8">
        <f>димвенканали!D246</f>
        <v>0</v>
      </c>
      <c r="E246" s="8">
        <f>димвенканали!E246</f>
        <v>0</v>
      </c>
      <c r="F246" s="8">
        <f>C246+D246+E246</f>
        <v>2200.46</v>
      </c>
      <c r="G246" s="139">
        <v>0</v>
      </c>
      <c r="H246" s="217">
        <v>0</v>
      </c>
      <c r="I246" s="141">
        <f t="shared" si="25"/>
        <v>0</v>
      </c>
      <c r="J246" s="10">
        <f t="shared" ref="J246:J306" si="26">I246*0.22</f>
        <v>0</v>
      </c>
      <c r="K246" s="202">
        <f t="shared" si="21"/>
        <v>0</v>
      </c>
      <c r="L246" s="202">
        <v>0</v>
      </c>
      <c r="M246" s="136">
        <f t="shared" si="22"/>
        <v>0</v>
      </c>
      <c r="N246" s="140">
        <f t="shared" si="24"/>
        <v>0</v>
      </c>
    </row>
    <row r="247" spans="1:14" s="145" customFormat="1" x14ac:dyDescent="0.35">
      <c r="A247" s="9">
        <f t="shared" si="23"/>
        <v>242</v>
      </c>
      <c r="B247" s="138" t="s">
        <v>553</v>
      </c>
      <c r="C247" s="8">
        <f>димвенканали!C247</f>
        <v>1202.04</v>
      </c>
      <c r="D247" s="8">
        <f>димвенканали!D247</f>
        <v>0</v>
      </c>
      <c r="E247" s="8">
        <f>димвенканали!E247</f>
        <v>0</v>
      </c>
      <c r="F247" s="8">
        <f>C247+D247+E247</f>
        <v>1202.04</v>
      </c>
      <c r="G247" s="139">
        <v>0</v>
      </c>
      <c r="H247" s="217">
        <v>0</v>
      </c>
      <c r="I247" s="141">
        <f t="shared" si="25"/>
        <v>0</v>
      </c>
      <c r="J247" s="10">
        <f t="shared" si="26"/>
        <v>0</v>
      </c>
      <c r="K247" s="202">
        <f t="shared" si="21"/>
        <v>0</v>
      </c>
      <c r="L247" s="202">
        <v>0</v>
      </c>
      <c r="M247" s="136">
        <f t="shared" si="22"/>
        <v>0</v>
      </c>
      <c r="N247" s="140">
        <f t="shared" si="24"/>
        <v>0</v>
      </c>
    </row>
    <row r="248" spans="1:14" s="145" customFormat="1" x14ac:dyDescent="0.35">
      <c r="A248" s="9">
        <f t="shared" si="23"/>
        <v>243</v>
      </c>
      <c r="B248" s="138" t="s">
        <v>554</v>
      </c>
      <c r="C248" s="8">
        <f>димвенканали!C248</f>
        <v>1991.48</v>
      </c>
      <c r="D248" s="8">
        <f>димвенканали!D248</f>
        <v>74</v>
      </c>
      <c r="E248" s="8">
        <f>димвенканали!E248</f>
        <v>0</v>
      </c>
      <c r="F248" s="8">
        <f>C248+D248+E248</f>
        <v>2065.48</v>
      </c>
      <c r="G248" s="139">
        <v>0</v>
      </c>
      <c r="H248" s="217">
        <v>0</v>
      </c>
      <c r="I248" s="141">
        <f t="shared" si="25"/>
        <v>0</v>
      </c>
      <c r="J248" s="10">
        <f t="shared" si="26"/>
        <v>0</v>
      </c>
      <c r="K248" s="202">
        <f t="shared" si="21"/>
        <v>0</v>
      </c>
      <c r="L248" s="202">
        <v>0</v>
      </c>
      <c r="M248" s="136">
        <f t="shared" si="22"/>
        <v>0</v>
      </c>
      <c r="N248" s="140">
        <f t="shared" si="24"/>
        <v>0</v>
      </c>
    </row>
    <row r="249" spans="1:14" s="145" customFormat="1" x14ac:dyDescent="0.35">
      <c r="A249" s="9">
        <f t="shared" si="23"/>
        <v>244</v>
      </c>
      <c r="B249" s="138" t="s">
        <v>555</v>
      </c>
      <c r="C249" s="8">
        <f>димвенканали!C249</f>
        <v>179.2</v>
      </c>
      <c r="D249" s="8">
        <f>димвенканали!D249</f>
        <v>0</v>
      </c>
      <c r="E249" s="8">
        <f>димвенканали!E249</f>
        <v>0</v>
      </c>
      <c r="F249" s="8">
        <f>C249+D249+E249</f>
        <v>179.2</v>
      </c>
      <c r="G249" s="139"/>
      <c r="H249" s="217">
        <v>0</v>
      </c>
      <c r="I249" s="141">
        <f t="shared" si="25"/>
        <v>0</v>
      </c>
      <c r="J249" s="10">
        <f t="shared" si="26"/>
        <v>0</v>
      </c>
      <c r="K249" s="202">
        <f t="shared" si="21"/>
        <v>0</v>
      </c>
      <c r="L249" s="202">
        <v>0</v>
      </c>
      <c r="M249" s="136">
        <f t="shared" si="22"/>
        <v>0</v>
      </c>
      <c r="N249" s="140"/>
    </row>
    <row r="250" spans="1:14" x14ac:dyDescent="0.35">
      <c r="A250" s="9">
        <f t="shared" si="23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>C250+D250+E250</f>
        <v>885.79</v>
      </c>
      <c r="G250" s="8"/>
      <c r="H250" s="217">
        <v>0</v>
      </c>
      <c r="I250" s="18">
        <f t="shared" si="25"/>
        <v>0</v>
      </c>
      <c r="J250" s="10">
        <f t="shared" si="26"/>
        <v>0</v>
      </c>
      <c r="K250" s="202">
        <f t="shared" si="21"/>
        <v>0</v>
      </c>
      <c r="L250" s="202">
        <v>0</v>
      </c>
      <c r="M250" s="10">
        <f t="shared" si="22"/>
        <v>0</v>
      </c>
      <c r="N250" s="11">
        <f>M250/F250</f>
        <v>0</v>
      </c>
    </row>
    <row r="251" spans="1:14" x14ac:dyDescent="0.35">
      <c r="A251" s="9">
        <f t="shared" si="23"/>
        <v>246</v>
      </c>
      <c r="B251" s="14" t="s">
        <v>1200</v>
      </c>
      <c r="C251" s="8"/>
      <c r="D251" s="8"/>
      <c r="E251" s="8"/>
      <c r="F251" s="8">
        <f t="shared" ref="F251:F305" si="27">C251+D251+E251</f>
        <v>0</v>
      </c>
      <c r="G251" s="8"/>
      <c r="H251" s="217">
        <v>0</v>
      </c>
      <c r="I251" s="18">
        <f t="shared" si="25"/>
        <v>0</v>
      </c>
      <c r="J251" s="10">
        <f t="shared" si="26"/>
        <v>0</v>
      </c>
      <c r="K251" s="202">
        <f t="shared" si="21"/>
        <v>0</v>
      </c>
      <c r="L251" s="202">
        <v>0</v>
      </c>
      <c r="M251" s="10">
        <f t="shared" si="22"/>
        <v>0</v>
      </c>
      <c r="N251" s="11"/>
    </row>
    <row r="252" spans="1:14" x14ac:dyDescent="0.35">
      <c r="A252" s="9">
        <f t="shared" si="23"/>
        <v>247</v>
      </c>
      <c r="B252" s="14" t="s">
        <v>1201</v>
      </c>
      <c r="C252" s="8"/>
      <c r="D252" s="8"/>
      <c r="E252" s="8"/>
      <c r="F252" s="8">
        <f t="shared" si="27"/>
        <v>0</v>
      </c>
      <c r="G252" s="8"/>
      <c r="H252" s="217">
        <v>0</v>
      </c>
      <c r="I252" s="18">
        <f t="shared" si="25"/>
        <v>0</v>
      </c>
      <c r="J252" s="10">
        <f t="shared" si="26"/>
        <v>0</v>
      </c>
      <c r="K252" s="202">
        <f t="shared" si="21"/>
        <v>0</v>
      </c>
      <c r="L252" s="202">
        <v>0</v>
      </c>
      <c r="M252" s="10">
        <f t="shared" si="22"/>
        <v>0</v>
      </c>
      <c r="N252" s="11"/>
    </row>
    <row r="253" spans="1:14" x14ac:dyDescent="0.35">
      <c r="A253" s="9">
        <f t="shared" si="23"/>
        <v>248</v>
      </c>
      <c r="B253" s="14" t="s">
        <v>1202</v>
      </c>
      <c r="C253" s="8"/>
      <c r="D253" s="8"/>
      <c r="E253" s="8"/>
      <c r="F253" s="8">
        <f t="shared" si="27"/>
        <v>0</v>
      </c>
      <c r="G253" s="8"/>
      <c r="H253" s="217">
        <v>0</v>
      </c>
      <c r="I253" s="18">
        <f t="shared" si="25"/>
        <v>0</v>
      </c>
      <c r="J253" s="10">
        <f t="shared" si="26"/>
        <v>0</v>
      </c>
      <c r="K253" s="202">
        <f t="shared" si="21"/>
        <v>0</v>
      </c>
      <c r="L253" s="202">
        <v>0</v>
      </c>
      <c r="M253" s="10">
        <f t="shared" si="22"/>
        <v>0</v>
      </c>
      <c r="N253" s="11"/>
    </row>
    <row r="254" spans="1:14" x14ac:dyDescent="0.35">
      <c r="A254" s="9">
        <f t="shared" si="23"/>
        <v>249</v>
      </c>
      <c r="B254" s="14" t="s">
        <v>1203</v>
      </c>
      <c r="C254" s="8"/>
      <c r="D254" s="8"/>
      <c r="E254" s="8"/>
      <c r="F254" s="8">
        <f t="shared" si="27"/>
        <v>0</v>
      </c>
      <c r="G254" s="8"/>
      <c r="H254" s="217">
        <v>0</v>
      </c>
      <c r="I254" s="18">
        <f t="shared" si="25"/>
        <v>0</v>
      </c>
      <c r="J254" s="10">
        <f t="shared" si="26"/>
        <v>0</v>
      </c>
      <c r="K254" s="202">
        <f t="shared" si="21"/>
        <v>0</v>
      </c>
      <c r="L254" s="202">
        <v>0</v>
      </c>
      <c r="M254" s="10">
        <f t="shared" si="22"/>
        <v>0</v>
      </c>
      <c r="N254" s="11"/>
    </row>
    <row r="255" spans="1:14" x14ac:dyDescent="0.35">
      <c r="A255" s="9">
        <f t="shared" si="23"/>
        <v>250</v>
      </c>
      <c r="B255" s="14" t="s">
        <v>1204</v>
      </c>
      <c r="C255" s="8"/>
      <c r="D255" s="8"/>
      <c r="E255" s="8"/>
      <c r="F255" s="8">
        <f t="shared" si="27"/>
        <v>0</v>
      </c>
      <c r="G255" s="8"/>
      <c r="H255" s="217">
        <v>0</v>
      </c>
      <c r="I255" s="18">
        <f t="shared" si="25"/>
        <v>0</v>
      </c>
      <c r="J255" s="10">
        <f t="shared" si="26"/>
        <v>0</v>
      </c>
      <c r="K255" s="202">
        <f t="shared" si="21"/>
        <v>0</v>
      </c>
      <c r="L255" s="202">
        <v>0</v>
      </c>
      <c r="M255" s="10">
        <f t="shared" si="22"/>
        <v>0</v>
      </c>
      <c r="N255" s="11"/>
    </row>
    <row r="256" spans="1:14" x14ac:dyDescent="0.35">
      <c r="A256" s="9">
        <f t="shared" si="23"/>
        <v>251</v>
      </c>
      <c r="B256" s="14" t="s">
        <v>1205</v>
      </c>
      <c r="C256" s="8"/>
      <c r="D256" s="8"/>
      <c r="E256" s="8"/>
      <c r="F256" s="8">
        <f t="shared" si="27"/>
        <v>0</v>
      </c>
      <c r="G256" s="8"/>
      <c r="H256" s="217">
        <v>0</v>
      </c>
      <c r="I256" s="18">
        <f t="shared" si="25"/>
        <v>0</v>
      </c>
      <c r="J256" s="10">
        <f t="shared" si="26"/>
        <v>0</v>
      </c>
      <c r="K256" s="202">
        <f t="shared" si="21"/>
        <v>0</v>
      </c>
      <c r="L256" s="202">
        <v>0</v>
      </c>
      <c r="M256" s="10">
        <f t="shared" si="22"/>
        <v>0</v>
      </c>
      <c r="N256" s="11"/>
    </row>
    <row r="257" spans="1:14" x14ac:dyDescent="0.35">
      <c r="A257" s="9">
        <f t="shared" si="23"/>
        <v>252</v>
      </c>
      <c r="B257" s="14" t="s">
        <v>1206</v>
      </c>
      <c r="C257" s="8"/>
      <c r="D257" s="8"/>
      <c r="E257" s="8"/>
      <c r="F257" s="8">
        <f t="shared" si="27"/>
        <v>0</v>
      </c>
      <c r="G257" s="8"/>
      <c r="H257" s="217">
        <v>0</v>
      </c>
      <c r="I257" s="18">
        <f t="shared" si="25"/>
        <v>0</v>
      </c>
      <c r="J257" s="10">
        <f t="shared" si="26"/>
        <v>0</v>
      </c>
      <c r="K257" s="202">
        <f t="shared" si="21"/>
        <v>0</v>
      </c>
      <c r="L257" s="202">
        <v>0</v>
      </c>
      <c r="M257" s="10">
        <f t="shared" si="22"/>
        <v>0</v>
      </c>
      <c r="N257" s="11"/>
    </row>
    <row r="258" spans="1:14" x14ac:dyDescent="0.35">
      <c r="A258" s="9">
        <f t="shared" si="23"/>
        <v>253</v>
      </c>
      <c r="B258" s="14" t="s">
        <v>1207</v>
      </c>
      <c r="C258" s="8"/>
      <c r="D258" s="8"/>
      <c r="E258" s="8"/>
      <c r="F258" s="8">
        <f t="shared" si="27"/>
        <v>0</v>
      </c>
      <c r="G258" s="8"/>
      <c r="H258" s="217">
        <v>0</v>
      </c>
      <c r="I258" s="18">
        <f t="shared" si="25"/>
        <v>0</v>
      </c>
      <c r="J258" s="10">
        <f t="shared" si="26"/>
        <v>0</v>
      </c>
      <c r="K258" s="202">
        <f t="shared" si="21"/>
        <v>0</v>
      </c>
      <c r="L258" s="202">
        <v>0</v>
      </c>
      <c r="M258" s="10">
        <f t="shared" si="22"/>
        <v>0</v>
      </c>
      <c r="N258" s="11"/>
    </row>
    <row r="259" spans="1:14" x14ac:dyDescent="0.35">
      <c r="A259" s="9">
        <f t="shared" si="23"/>
        <v>254</v>
      </c>
      <c r="B259" s="14" t="s">
        <v>1208</v>
      </c>
      <c r="C259" s="8"/>
      <c r="D259" s="8"/>
      <c r="E259" s="8"/>
      <c r="F259" s="8">
        <f t="shared" si="27"/>
        <v>0</v>
      </c>
      <c r="G259" s="8"/>
      <c r="H259" s="217">
        <v>0</v>
      </c>
      <c r="I259" s="18">
        <f t="shared" si="25"/>
        <v>0</v>
      </c>
      <c r="J259" s="10">
        <f t="shared" si="26"/>
        <v>0</v>
      </c>
      <c r="K259" s="202">
        <f t="shared" ref="K259:K322" si="28">I259*0.49</f>
        <v>0</v>
      </c>
      <c r="L259" s="202">
        <v>0</v>
      </c>
      <c r="M259" s="10">
        <f t="shared" ref="M259:M322" si="29">I259+J259+K259+L259</f>
        <v>0</v>
      </c>
      <c r="N259" s="11"/>
    </row>
    <row r="260" spans="1:14" x14ac:dyDescent="0.35">
      <c r="A260" s="9">
        <f t="shared" si="23"/>
        <v>255</v>
      </c>
      <c r="B260" s="14" t="s">
        <v>1209</v>
      </c>
      <c r="C260" s="8"/>
      <c r="D260" s="8"/>
      <c r="E260" s="8"/>
      <c r="F260" s="8">
        <f t="shared" si="27"/>
        <v>0</v>
      </c>
      <c r="G260" s="8"/>
      <c r="H260" s="217">
        <v>0</v>
      </c>
      <c r="I260" s="18">
        <f t="shared" si="25"/>
        <v>0</v>
      </c>
      <c r="J260" s="10">
        <f t="shared" si="26"/>
        <v>0</v>
      </c>
      <c r="K260" s="202">
        <f t="shared" si="28"/>
        <v>0</v>
      </c>
      <c r="L260" s="202">
        <v>0</v>
      </c>
      <c r="M260" s="10">
        <f t="shared" si="29"/>
        <v>0</v>
      </c>
      <c r="N260" s="11"/>
    </row>
    <row r="261" spans="1:14" x14ac:dyDescent="0.35">
      <c r="A261" s="9">
        <f t="shared" si="23"/>
        <v>256</v>
      </c>
      <c r="B261" s="14" t="s">
        <v>1210</v>
      </c>
      <c r="C261" s="8"/>
      <c r="D261" s="8"/>
      <c r="E261" s="8"/>
      <c r="F261" s="8">
        <f t="shared" si="27"/>
        <v>0</v>
      </c>
      <c r="G261" s="8"/>
      <c r="H261" s="217">
        <v>0</v>
      </c>
      <c r="I261" s="18">
        <f t="shared" si="25"/>
        <v>0</v>
      </c>
      <c r="J261" s="10">
        <f t="shared" si="26"/>
        <v>0</v>
      </c>
      <c r="K261" s="202">
        <f t="shared" si="28"/>
        <v>0</v>
      </c>
      <c r="L261" s="202">
        <v>0</v>
      </c>
      <c r="M261" s="10">
        <f t="shared" si="29"/>
        <v>0</v>
      </c>
      <c r="N261" s="11"/>
    </row>
    <row r="262" spans="1:14" x14ac:dyDescent="0.35">
      <c r="A262" s="9">
        <f t="shared" si="23"/>
        <v>257</v>
      </c>
      <c r="B262" s="14" t="s">
        <v>1211</v>
      </c>
      <c r="C262" s="8"/>
      <c r="D262" s="8"/>
      <c r="E262" s="8"/>
      <c r="F262" s="8">
        <f t="shared" si="27"/>
        <v>0</v>
      </c>
      <c r="G262" s="8"/>
      <c r="H262" s="217">
        <v>0</v>
      </c>
      <c r="I262" s="18">
        <f t="shared" si="25"/>
        <v>0</v>
      </c>
      <c r="J262" s="10">
        <f t="shared" si="26"/>
        <v>0</v>
      </c>
      <c r="K262" s="202">
        <f t="shared" si="28"/>
        <v>0</v>
      </c>
      <c r="L262" s="202">
        <v>0</v>
      </c>
      <c r="M262" s="10">
        <f t="shared" si="29"/>
        <v>0</v>
      </c>
      <c r="N262" s="11"/>
    </row>
    <row r="263" spans="1:14" x14ac:dyDescent="0.35">
      <c r="A263" s="9">
        <f t="shared" ref="A263:A326" si="30">A262+1</f>
        <v>258</v>
      </c>
      <c r="B263" s="14" t="s">
        <v>1212</v>
      </c>
      <c r="C263" s="8"/>
      <c r="D263" s="8"/>
      <c r="E263" s="8"/>
      <c r="F263" s="8">
        <f t="shared" si="27"/>
        <v>0</v>
      </c>
      <c r="G263" s="8"/>
      <c r="H263" s="217">
        <v>0</v>
      </c>
      <c r="I263" s="18">
        <f t="shared" si="25"/>
        <v>0</v>
      </c>
      <c r="J263" s="10">
        <f t="shared" si="26"/>
        <v>0</v>
      </c>
      <c r="K263" s="202">
        <f t="shared" si="28"/>
        <v>0</v>
      </c>
      <c r="L263" s="202">
        <v>0</v>
      </c>
      <c r="M263" s="10">
        <f t="shared" si="29"/>
        <v>0</v>
      </c>
      <c r="N263" s="11"/>
    </row>
    <row r="264" spans="1:14" x14ac:dyDescent="0.35">
      <c r="A264" s="9">
        <f t="shared" si="30"/>
        <v>259</v>
      </c>
      <c r="B264" s="14" t="s">
        <v>1213</v>
      </c>
      <c r="C264" s="8"/>
      <c r="D264" s="8"/>
      <c r="E264" s="8"/>
      <c r="F264" s="8">
        <f t="shared" si="27"/>
        <v>0</v>
      </c>
      <c r="G264" s="8"/>
      <c r="H264" s="217">
        <v>0</v>
      </c>
      <c r="I264" s="18">
        <f t="shared" si="25"/>
        <v>0</v>
      </c>
      <c r="J264" s="10">
        <f t="shared" si="26"/>
        <v>0</v>
      </c>
      <c r="K264" s="202">
        <f t="shared" si="28"/>
        <v>0</v>
      </c>
      <c r="L264" s="202">
        <v>0</v>
      </c>
      <c r="M264" s="10">
        <f t="shared" si="29"/>
        <v>0</v>
      </c>
      <c r="N264" s="11"/>
    </row>
    <row r="265" spans="1:14" x14ac:dyDescent="0.35">
      <c r="A265" s="9">
        <f t="shared" si="30"/>
        <v>260</v>
      </c>
      <c r="B265" s="14" t="s">
        <v>1214</v>
      </c>
      <c r="C265" s="8"/>
      <c r="D265" s="8"/>
      <c r="E265" s="8"/>
      <c r="F265" s="8">
        <f t="shared" si="27"/>
        <v>0</v>
      </c>
      <c r="G265" s="8"/>
      <c r="H265" s="217">
        <v>0</v>
      </c>
      <c r="I265" s="18">
        <f t="shared" si="25"/>
        <v>0</v>
      </c>
      <c r="J265" s="10">
        <f t="shared" si="26"/>
        <v>0</v>
      </c>
      <c r="K265" s="202">
        <f t="shared" si="28"/>
        <v>0</v>
      </c>
      <c r="L265" s="202">
        <v>0</v>
      </c>
      <c r="M265" s="10">
        <f t="shared" si="29"/>
        <v>0</v>
      </c>
      <c r="N265" s="11"/>
    </row>
    <row r="266" spans="1:14" x14ac:dyDescent="0.35">
      <c r="A266" s="9">
        <f t="shared" si="30"/>
        <v>261</v>
      </c>
      <c r="B266" s="14" t="s">
        <v>1215</v>
      </c>
      <c r="C266" s="8"/>
      <c r="D266" s="8"/>
      <c r="E266" s="8"/>
      <c r="F266" s="8">
        <f t="shared" si="27"/>
        <v>0</v>
      </c>
      <c r="G266" s="8"/>
      <c r="H266" s="217">
        <v>0</v>
      </c>
      <c r="I266" s="18">
        <f t="shared" si="25"/>
        <v>0</v>
      </c>
      <c r="J266" s="10">
        <f t="shared" si="26"/>
        <v>0</v>
      </c>
      <c r="K266" s="202">
        <f t="shared" si="28"/>
        <v>0</v>
      </c>
      <c r="L266" s="202">
        <v>0</v>
      </c>
      <c r="M266" s="10">
        <f t="shared" si="29"/>
        <v>0</v>
      </c>
      <c r="N266" s="11"/>
    </row>
    <row r="267" spans="1:14" x14ac:dyDescent="0.35">
      <c r="A267" s="9">
        <f t="shared" si="30"/>
        <v>262</v>
      </c>
      <c r="B267" s="14" t="s">
        <v>1216</v>
      </c>
      <c r="C267" s="8"/>
      <c r="D267" s="8"/>
      <c r="E267" s="8"/>
      <c r="F267" s="8">
        <f t="shared" si="27"/>
        <v>0</v>
      </c>
      <c r="G267" s="8"/>
      <c r="H267" s="217">
        <v>0</v>
      </c>
      <c r="I267" s="18">
        <f t="shared" si="25"/>
        <v>0</v>
      </c>
      <c r="J267" s="10">
        <f t="shared" si="26"/>
        <v>0</v>
      </c>
      <c r="K267" s="202">
        <f t="shared" si="28"/>
        <v>0</v>
      </c>
      <c r="L267" s="202">
        <v>0</v>
      </c>
      <c r="M267" s="10">
        <f t="shared" si="29"/>
        <v>0</v>
      </c>
      <c r="N267" s="11"/>
    </row>
    <row r="268" spans="1:14" x14ac:dyDescent="0.35">
      <c r="A268" s="9">
        <f t="shared" si="30"/>
        <v>263</v>
      </c>
      <c r="B268" s="14" t="s">
        <v>1217</v>
      </c>
      <c r="C268" s="8"/>
      <c r="D268" s="8"/>
      <c r="E268" s="8"/>
      <c r="F268" s="8">
        <f t="shared" si="27"/>
        <v>0</v>
      </c>
      <c r="G268" s="8"/>
      <c r="H268" s="217">
        <v>0</v>
      </c>
      <c r="I268" s="18">
        <f t="shared" si="25"/>
        <v>0</v>
      </c>
      <c r="J268" s="10">
        <f t="shared" si="26"/>
        <v>0</v>
      </c>
      <c r="K268" s="202">
        <f t="shared" si="28"/>
        <v>0</v>
      </c>
      <c r="L268" s="202">
        <v>0</v>
      </c>
      <c r="M268" s="10">
        <f t="shared" si="29"/>
        <v>0</v>
      </c>
      <c r="N268" s="11"/>
    </row>
    <row r="269" spans="1:14" x14ac:dyDescent="0.35">
      <c r="A269" s="9">
        <f t="shared" si="30"/>
        <v>264</v>
      </c>
      <c r="B269" s="14" t="s">
        <v>1218</v>
      </c>
      <c r="C269" s="8"/>
      <c r="D269" s="8"/>
      <c r="E269" s="8"/>
      <c r="F269" s="8">
        <f t="shared" si="27"/>
        <v>0</v>
      </c>
      <c r="G269" s="8"/>
      <c r="H269" s="217">
        <v>0</v>
      </c>
      <c r="I269" s="18">
        <f t="shared" si="25"/>
        <v>0</v>
      </c>
      <c r="J269" s="10">
        <f t="shared" si="26"/>
        <v>0</v>
      </c>
      <c r="K269" s="202">
        <f t="shared" si="28"/>
        <v>0</v>
      </c>
      <c r="L269" s="202">
        <v>0</v>
      </c>
      <c r="M269" s="10">
        <f t="shared" si="29"/>
        <v>0</v>
      </c>
      <c r="N269" s="11"/>
    </row>
    <row r="270" spans="1:14" x14ac:dyDescent="0.35">
      <c r="A270" s="9">
        <f t="shared" si="30"/>
        <v>265</v>
      </c>
      <c r="B270" s="14" t="s">
        <v>1219</v>
      </c>
      <c r="C270" s="8"/>
      <c r="D270" s="8"/>
      <c r="E270" s="8"/>
      <c r="F270" s="8">
        <f t="shared" si="27"/>
        <v>0</v>
      </c>
      <c r="G270" s="8"/>
      <c r="H270" s="217">
        <v>0</v>
      </c>
      <c r="I270" s="18">
        <f t="shared" si="25"/>
        <v>0</v>
      </c>
      <c r="J270" s="10">
        <f t="shared" si="26"/>
        <v>0</v>
      </c>
      <c r="K270" s="202">
        <f t="shared" si="28"/>
        <v>0</v>
      </c>
      <c r="L270" s="202">
        <v>0</v>
      </c>
      <c r="M270" s="10">
        <f t="shared" si="29"/>
        <v>0</v>
      </c>
      <c r="N270" s="11"/>
    </row>
    <row r="271" spans="1:14" x14ac:dyDescent="0.35">
      <c r="A271" s="9">
        <f t="shared" si="30"/>
        <v>266</v>
      </c>
      <c r="B271" s="14" t="s">
        <v>1220</v>
      </c>
      <c r="C271" s="8"/>
      <c r="D271" s="8"/>
      <c r="E271" s="8"/>
      <c r="F271" s="8">
        <f t="shared" si="27"/>
        <v>0</v>
      </c>
      <c r="G271" s="8"/>
      <c r="H271" s="217">
        <v>0</v>
      </c>
      <c r="I271" s="18">
        <f t="shared" si="25"/>
        <v>0</v>
      </c>
      <c r="J271" s="10">
        <f t="shared" si="26"/>
        <v>0</v>
      </c>
      <c r="K271" s="202">
        <f t="shared" si="28"/>
        <v>0</v>
      </c>
      <c r="L271" s="202">
        <v>0</v>
      </c>
      <c r="M271" s="10">
        <f t="shared" si="29"/>
        <v>0</v>
      </c>
      <c r="N271" s="11"/>
    </row>
    <row r="272" spans="1:14" x14ac:dyDescent="0.35">
      <c r="A272" s="9">
        <f t="shared" si="30"/>
        <v>267</v>
      </c>
      <c r="B272" s="14" t="s">
        <v>1221</v>
      </c>
      <c r="C272" s="8"/>
      <c r="D272" s="8"/>
      <c r="E272" s="8"/>
      <c r="F272" s="8">
        <f t="shared" si="27"/>
        <v>0</v>
      </c>
      <c r="G272" s="8"/>
      <c r="H272" s="217">
        <v>0</v>
      </c>
      <c r="I272" s="18">
        <f t="shared" si="25"/>
        <v>0</v>
      </c>
      <c r="J272" s="10">
        <f t="shared" si="26"/>
        <v>0</v>
      </c>
      <c r="K272" s="202">
        <f t="shared" si="28"/>
        <v>0</v>
      </c>
      <c r="L272" s="202">
        <v>0</v>
      </c>
      <c r="M272" s="10">
        <f t="shared" si="29"/>
        <v>0</v>
      </c>
      <c r="N272" s="11"/>
    </row>
    <row r="273" spans="1:14" x14ac:dyDescent="0.35">
      <c r="A273" s="9">
        <f t="shared" si="30"/>
        <v>268</v>
      </c>
      <c r="B273" s="14" t="s">
        <v>1222</v>
      </c>
      <c r="C273" s="8"/>
      <c r="D273" s="8"/>
      <c r="E273" s="8"/>
      <c r="F273" s="8">
        <f t="shared" si="27"/>
        <v>0</v>
      </c>
      <c r="G273" s="8"/>
      <c r="H273" s="217">
        <v>0</v>
      </c>
      <c r="I273" s="18">
        <f t="shared" si="25"/>
        <v>0</v>
      </c>
      <c r="J273" s="10">
        <f t="shared" si="26"/>
        <v>0</v>
      </c>
      <c r="K273" s="202">
        <f t="shared" si="28"/>
        <v>0</v>
      </c>
      <c r="L273" s="202">
        <v>0</v>
      </c>
      <c r="M273" s="10">
        <f t="shared" si="29"/>
        <v>0</v>
      </c>
      <c r="N273" s="11"/>
    </row>
    <row r="274" spans="1:14" x14ac:dyDescent="0.35">
      <c r="A274" s="9">
        <f t="shared" si="30"/>
        <v>269</v>
      </c>
      <c r="B274" s="14" t="s">
        <v>1223</v>
      </c>
      <c r="C274" s="8"/>
      <c r="D274" s="8"/>
      <c r="E274" s="8"/>
      <c r="F274" s="8">
        <f t="shared" si="27"/>
        <v>0</v>
      </c>
      <c r="G274" s="8"/>
      <c r="H274" s="217">
        <v>0</v>
      </c>
      <c r="I274" s="18">
        <f t="shared" si="25"/>
        <v>0</v>
      </c>
      <c r="J274" s="10">
        <f t="shared" si="26"/>
        <v>0</v>
      </c>
      <c r="K274" s="202">
        <f t="shared" si="28"/>
        <v>0</v>
      </c>
      <c r="L274" s="202">
        <v>0</v>
      </c>
      <c r="M274" s="10">
        <f t="shared" si="29"/>
        <v>0</v>
      </c>
      <c r="N274" s="11"/>
    </row>
    <row r="275" spans="1:14" x14ac:dyDescent="0.35">
      <c r="A275" s="9">
        <f t="shared" si="30"/>
        <v>270</v>
      </c>
      <c r="B275" s="14" t="s">
        <v>1224</v>
      </c>
      <c r="C275" s="8"/>
      <c r="D275" s="8"/>
      <c r="E275" s="8"/>
      <c r="F275" s="8">
        <f t="shared" si="27"/>
        <v>0</v>
      </c>
      <c r="G275" s="8"/>
      <c r="H275" s="217">
        <v>0</v>
      </c>
      <c r="I275" s="18">
        <f t="shared" si="25"/>
        <v>0</v>
      </c>
      <c r="J275" s="10">
        <f t="shared" si="26"/>
        <v>0</v>
      </c>
      <c r="K275" s="202">
        <f t="shared" si="28"/>
        <v>0</v>
      </c>
      <c r="L275" s="202">
        <v>0</v>
      </c>
      <c r="M275" s="10">
        <f t="shared" si="29"/>
        <v>0</v>
      </c>
      <c r="N275" s="11"/>
    </row>
    <row r="276" spans="1:14" x14ac:dyDescent="0.35">
      <c r="A276" s="9">
        <f t="shared" si="30"/>
        <v>271</v>
      </c>
      <c r="B276" s="14" t="s">
        <v>1225</v>
      </c>
      <c r="C276" s="8"/>
      <c r="D276" s="8"/>
      <c r="E276" s="8"/>
      <c r="F276" s="8">
        <f t="shared" si="27"/>
        <v>0</v>
      </c>
      <c r="G276" s="8"/>
      <c r="H276" s="217">
        <v>0</v>
      </c>
      <c r="I276" s="18">
        <f t="shared" si="25"/>
        <v>0</v>
      </c>
      <c r="J276" s="10">
        <f t="shared" si="26"/>
        <v>0</v>
      </c>
      <c r="K276" s="202">
        <f t="shared" si="28"/>
        <v>0</v>
      </c>
      <c r="L276" s="202">
        <v>0</v>
      </c>
      <c r="M276" s="10">
        <f t="shared" si="29"/>
        <v>0</v>
      </c>
      <c r="N276" s="11"/>
    </row>
    <row r="277" spans="1:14" x14ac:dyDescent="0.35">
      <c r="A277" s="9">
        <f t="shared" si="30"/>
        <v>272</v>
      </c>
      <c r="B277" s="14" t="s">
        <v>1226</v>
      </c>
      <c r="C277" s="8"/>
      <c r="D277" s="8"/>
      <c r="E277" s="8"/>
      <c r="F277" s="8">
        <f t="shared" si="27"/>
        <v>0</v>
      </c>
      <c r="G277" s="8"/>
      <c r="H277" s="217">
        <v>0</v>
      </c>
      <c r="I277" s="18">
        <f t="shared" si="25"/>
        <v>0</v>
      </c>
      <c r="J277" s="10">
        <f t="shared" si="26"/>
        <v>0</v>
      </c>
      <c r="K277" s="202">
        <f t="shared" si="28"/>
        <v>0</v>
      </c>
      <c r="L277" s="202">
        <v>0</v>
      </c>
      <c r="M277" s="10">
        <f t="shared" si="29"/>
        <v>0</v>
      </c>
      <c r="N277" s="11"/>
    </row>
    <row r="278" spans="1:14" x14ac:dyDescent="0.35">
      <c r="A278" s="9">
        <f t="shared" si="30"/>
        <v>273</v>
      </c>
      <c r="B278" s="14" t="s">
        <v>1227</v>
      </c>
      <c r="C278" s="8"/>
      <c r="D278" s="8"/>
      <c r="E278" s="8"/>
      <c r="F278" s="8">
        <f t="shared" si="27"/>
        <v>0</v>
      </c>
      <c r="G278" s="8"/>
      <c r="H278" s="217">
        <v>0</v>
      </c>
      <c r="I278" s="18">
        <f t="shared" si="25"/>
        <v>0</v>
      </c>
      <c r="J278" s="10">
        <f t="shared" si="26"/>
        <v>0</v>
      </c>
      <c r="K278" s="202">
        <f t="shared" si="28"/>
        <v>0</v>
      </c>
      <c r="L278" s="202">
        <v>0</v>
      </c>
      <c r="M278" s="10">
        <f t="shared" si="29"/>
        <v>0</v>
      </c>
      <c r="N278" s="11"/>
    </row>
    <row r="279" spans="1:14" x14ac:dyDescent="0.35">
      <c r="A279" s="9">
        <f t="shared" si="30"/>
        <v>274</v>
      </c>
      <c r="B279" s="14" t="s">
        <v>1228</v>
      </c>
      <c r="C279" s="8"/>
      <c r="D279" s="8"/>
      <c r="E279" s="8"/>
      <c r="F279" s="8">
        <f t="shared" si="27"/>
        <v>0</v>
      </c>
      <c r="G279" s="8"/>
      <c r="H279" s="217">
        <v>0</v>
      </c>
      <c r="I279" s="18">
        <f t="shared" si="25"/>
        <v>0</v>
      </c>
      <c r="J279" s="10">
        <f t="shared" si="26"/>
        <v>0</v>
      </c>
      <c r="K279" s="202">
        <f t="shared" si="28"/>
        <v>0</v>
      </c>
      <c r="L279" s="202">
        <v>0</v>
      </c>
      <c r="M279" s="10">
        <f t="shared" si="29"/>
        <v>0</v>
      </c>
      <c r="N279" s="11"/>
    </row>
    <row r="280" spans="1:14" x14ac:dyDescent="0.35">
      <c r="A280" s="9">
        <f t="shared" si="30"/>
        <v>275</v>
      </c>
      <c r="B280" s="14" t="s">
        <v>1229</v>
      </c>
      <c r="C280" s="8"/>
      <c r="D280" s="8"/>
      <c r="E280" s="8"/>
      <c r="F280" s="8">
        <f t="shared" si="27"/>
        <v>0</v>
      </c>
      <c r="G280" s="8"/>
      <c r="H280" s="217">
        <v>0</v>
      </c>
      <c r="I280" s="18">
        <f t="shared" si="25"/>
        <v>0</v>
      </c>
      <c r="J280" s="10">
        <f t="shared" si="26"/>
        <v>0</v>
      </c>
      <c r="K280" s="202">
        <f t="shared" si="28"/>
        <v>0</v>
      </c>
      <c r="L280" s="202">
        <v>0</v>
      </c>
      <c r="M280" s="10">
        <f t="shared" si="29"/>
        <v>0</v>
      </c>
      <c r="N280" s="11"/>
    </row>
    <row r="281" spans="1:14" x14ac:dyDescent="0.35">
      <c r="A281" s="9">
        <f t="shared" si="30"/>
        <v>276</v>
      </c>
      <c r="B281" s="14" t="s">
        <v>1230</v>
      </c>
      <c r="C281" s="8"/>
      <c r="D281" s="8"/>
      <c r="E281" s="8"/>
      <c r="F281" s="8">
        <f t="shared" si="27"/>
        <v>0</v>
      </c>
      <c r="G281" s="8"/>
      <c r="H281" s="217">
        <v>0</v>
      </c>
      <c r="I281" s="18">
        <f t="shared" si="25"/>
        <v>0</v>
      </c>
      <c r="J281" s="10">
        <f t="shared" si="26"/>
        <v>0</v>
      </c>
      <c r="K281" s="202">
        <f t="shared" si="28"/>
        <v>0</v>
      </c>
      <c r="L281" s="202">
        <v>0</v>
      </c>
      <c r="M281" s="10">
        <f t="shared" si="29"/>
        <v>0</v>
      </c>
      <c r="N281" s="11"/>
    </row>
    <row r="282" spans="1:14" x14ac:dyDescent="0.35">
      <c r="A282" s="9">
        <f t="shared" si="30"/>
        <v>277</v>
      </c>
      <c r="B282" s="14" t="s">
        <v>1231</v>
      </c>
      <c r="C282" s="8"/>
      <c r="D282" s="8"/>
      <c r="E282" s="8"/>
      <c r="F282" s="8">
        <f t="shared" si="27"/>
        <v>0</v>
      </c>
      <c r="G282" s="8"/>
      <c r="H282" s="217">
        <v>0</v>
      </c>
      <c r="I282" s="18">
        <f t="shared" si="25"/>
        <v>0</v>
      </c>
      <c r="J282" s="10">
        <f t="shared" si="26"/>
        <v>0</v>
      </c>
      <c r="K282" s="202">
        <f t="shared" si="28"/>
        <v>0</v>
      </c>
      <c r="L282" s="202">
        <v>0</v>
      </c>
      <c r="M282" s="10">
        <f t="shared" si="29"/>
        <v>0</v>
      </c>
      <c r="N282" s="11"/>
    </row>
    <row r="283" spans="1:14" x14ac:dyDescent="0.35">
      <c r="A283" s="9">
        <f t="shared" si="30"/>
        <v>278</v>
      </c>
      <c r="B283" s="14" t="s">
        <v>1232</v>
      </c>
      <c r="C283" s="8"/>
      <c r="D283" s="8"/>
      <c r="E283" s="8"/>
      <c r="F283" s="8">
        <f t="shared" si="27"/>
        <v>0</v>
      </c>
      <c r="G283" s="8"/>
      <c r="H283" s="217">
        <v>0</v>
      </c>
      <c r="I283" s="18">
        <f t="shared" si="25"/>
        <v>0</v>
      </c>
      <c r="J283" s="10">
        <f t="shared" si="26"/>
        <v>0</v>
      </c>
      <c r="K283" s="202">
        <f t="shared" si="28"/>
        <v>0</v>
      </c>
      <c r="L283" s="202">
        <v>0</v>
      </c>
      <c r="M283" s="10">
        <f t="shared" si="29"/>
        <v>0</v>
      </c>
      <c r="N283" s="11"/>
    </row>
    <row r="284" spans="1:14" x14ac:dyDescent="0.35">
      <c r="A284" s="9">
        <f t="shared" si="30"/>
        <v>279</v>
      </c>
      <c r="B284" s="14" t="s">
        <v>1233</v>
      </c>
      <c r="C284" s="8"/>
      <c r="D284" s="8"/>
      <c r="E284" s="8"/>
      <c r="F284" s="8">
        <f t="shared" si="27"/>
        <v>0</v>
      </c>
      <c r="G284" s="8"/>
      <c r="H284" s="217">
        <v>0</v>
      </c>
      <c r="I284" s="18">
        <f t="shared" si="25"/>
        <v>0</v>
      </c>
      <c r="J284" s="10">
        <f t="shared" si="26"/>
        <v>0</v>
      </c>
      <c r="K284" s="202">
        <f t="shared" si="28"/>
        <v>0</v>
      </c>
      <c r="L284" s="202">
        <v>0</v>
      </c>
      <c r="M284" s="10">
        <f t="shared" si="29"/>
        <v>0</v>
      </c>
      <c r="N284" s="11"/>
    </row>
    <row r="285" spans="1:14" x14ac:dyDescent="0.35">
      <c r="A285" s="9">
        <f t="shared" si="30"/>
        <v>280</v>
      </c>
      <c r="B285" s="14" t="s">
        <v>1234</v>
      </c>
      <c r="C285" s="8"/>
      <c r="D285" s="8"/>
      <c r="E285" s="8"/>
      <c r="F285" s="8">
        <f t="shared" si="27"/>
        <v>0</v>
      </c>
      <c r="G285" s="8"/>
      <c r="H285" s="217">
        <v>0</v>
      </c>
      <c r="I285" s="18">
        <f t="shared" si="25"/>
        <v>0</v>
      </c>
      <c r="J285" s="10">
        <f t="shared" si="26"/>
        <v>0</v>
      </c>
      <c r="K285" s="202">
        <f t="shared" si="28"/>
        <v>0</v>
      </c>
      <c r="L285" s="202">
        <v>0</v>
      </c>
      <c r="M285" s="10">
        <f t="shared" si="29"/>
        <v>0</v>
      </c>
      <c r="N285" s="11"/>
    </row>
    <row r="286" spans="1:14" x14ac:dyDescent="0.35">
      <c r="A286" s="9">
        <f t="shared" si="30"/>
        <v>281</v>
      </c>
      <c r="B286" s="14" t="s">
        <v>1235</v>
      </c>
      <c r="C286" s="8"/>
      <c r="D286" s="8"/>
      <c r="E286" s="8"/>
      <c r="F286" s="8">
        <f t="shared" si="27"/>
        <v>0</v>
      </c>
      <c r="G286" s="8"/>
      <c r="H286" s="217">
        <v>0</v>
      </c>
      <c r="I286" s="18">
        <f t="shared" si="25"/>
        <v>0</v>
      </c>
      <c r="J286" s="10">
        <f t="shared" si="26"/>
        <v>0</v>
      </c>
      <c r="K286" s="202">
        <f t="shared" si="28"/>
        <v>0</v>
      </c>
      <c r="L286" s="202">
        <v>0</v>
      </c>
      <c r="M286" s="10">
        <f t="shared" si="29"/>
        <v>0</v>
      </c>
      <c r="N286" s="11"/>
    </row>
    <row r="287" spans="1:14" x14ac:dyDescent="0.35">
      <c r="A287" s="9">
        <f t="shared" si="30"/>
        <v>282</v>
      </c>
      <c r="B287" s="14" t="s">
        <v>1236</v>
      </c>
      <c r="C287" s="8"/>
      <c r="D287" s="8"/>
      <c r="E287" s="8"/>
      <c r="F287" s="8">
        <f t="shared" si="27"/>
        <v>0</v>
      </c>
      <c r="G287" s="8"/>
      <c r="H287" s="217">
        <v>0</v>
      </c>
      <c r="I287" s="18">
        <f t="shared" si="25"/>
        <v>0</v>
      </c>
      <c r="J287" s="10">
        <f t="shared" si="26"/>
        <v>0</v>
      </c>
      <c r="K287" s="202">
        <f t="shared" si="28"/>
        <v>0</v>
      </c>
      <c r="L287" s="202">
        <v>0</v>
      </c>
      <c r="M287" s="10">
        <f t="shared" si="29"/>
        <v>0</v>
      </c>
      <c r="N287" s="11"/>
    </row>
    <row r="288" spans="1:14" x14ac:dyDescent="0.35">
      <c r="A288" s="9">
        <f t="shared" si="30"/>
        <v>283</v>
      </c>
      <c r="B288" s="14" t="s">
        <v>1237</v>
      </c>
      <c r="C288" s="8"/>
      <c r="D288" s="8"/>
      <c r="E288" s="8"/>
      <c r="F288" s="8">
        <f t="shared" si="27"/>
        <v>0</v>
      </c>
      <c r="G288" s="8"/>
      <c r="H288" s="217">
        <v>0</v>
      </c>
      <c r="I288" s="18">
        <f t="shared" si="25"/>
        <v>0</v>
      </c>
      <c r="J288" s="10">
        <f t="shared" si="26"/>
        <v>0</v>
      </c>
      <c r="K288" s="202">
        <f t="shared" si="28"/>
        <v>0</v>
      </c>
      <c r="L288" s="202">
        <v>0</v>
      </c>
      <c r="M288" s="10">
        <f t="shared" si="29"/>
        <v>0</v>
      </c>
      <c r="N288" s="11"/>
    </row>
    <row r="289" spans="1:14" x14ac:dyDescent="0.35">
      <c r="A289" s="9">
        <f t="shared" si="30"/>
        <v>284</v>
      </c>
      <c r="B289" s="14" t="s">
        <v>1238</v>
      </c>
      <c r="C289" s="8"/>
      <c r="D289" s="8"/>
      <c r="E289" s="8"/>
      <c r="F289" s="8">
        <f t="shared" si="27"/>
        <v>0</v>
      </c>
      <c r="G289" s="8"/>
      <c r="H289" s="217">
        <v>0</v>
      </c>
      <c r="I289" s="18">
        <f t="shared" si="25"/>
        <v>0</v>
      </c>
      <c r="J289" s="10">
        <f t="shared" si="26"/>
        <v>0</v>
      </c>
      <c r="K289" s="202">
        <f t="shared" si="28"/>
        <v>0</v>
      </c>
      <c r="L289" s="202">
        <v>0</v>
      </c>
      <c r="M289" s="10">
        <f t="shared" si="29"/>
        <v>0</v>
      </c>
      <c r="N289" s="11"/>
    </row>
    <row r="290" spans="1:14" x14ac:dyDescent="0.35">
      <c r="A290" s="9">
        <f t="shared" si="30"/>
        <v>285</v>
      </c>
      <c r="B290" s="14" t="s">
        <v>1239</v>
      </c>
      <c r="C290" s="8"/>
      <c r="D290" s="8"/>
      <c r="E290" s="8"/>
      <c r="F290" s="8">
        <f t="shared" si="27"/>
        <v>0</v>
      </c>
      <c r="G290" s="8"/>
      <c r="H290" s="217">
        <v>0</v>
      </c>
      <c r="I290" s="18">
        <f t="shared" si="25"/>
        <v>0</v>
      </c>
      <c r="J290" s="10">
        <f t="shared" si="26"/>
        <v>0</v>
      </c>
      <c r="K290" s="202">
        <f t="shared" si="28"/>
        <v>0</v>
      </c>
      <c r="L290" s="202">
        <v>0</v>
      </c>
      <c r="M290" s="10">
        <f t="shared" si="29"/>
        <v>0</v>
      </c>
      <c r="N290" s="11"/>
    </row>
    <row r="291" spans="1:14" x14ac:dyDescent="0.35">
      <c r="A291" s="9">
        <f t="shared" si="30"/>
        <v>286</v>
      </c>
      <c r="B291" s="14" t="s">
        <v>1240</v>
      </c>
      <c r="C291" s="8"/>
      <c r="D291" s="8"/>
      <c r="E291" s="8"/>
      <c r="F291" s="8">
        <f t="shared" si="27"/>
        <v>0</v>
      </c>
      <c r="G291" s="8"/>
      <c r="H291" s="217">
        <v>0</v>
      </c>
      <c r="I291" s="18">
        <f t="shared" si="25"/>
        <v>0</v>
      </c>
      <c r="J291" s="10">
        <f t="shared" si="26"/>
        <v>0</v>
      </c>
      <c r="K291" s="202">
        <f t="shared" si="28"/>
        <v>0</v>
      </c>
      <c r="L291" s="202">
        <v>0</v>
      </c>
      <c r="M291" s="10">
        <f t="shared" si="29"/>
        <v>0</v>
      </c>
      <c r="N291" s="11"/>
    </row>
    <row r="292" spans="1:14" x14ac:dyDescent="0.35">
      <c r="A292" s="9">
        <f t="shared" si="30"/>
        <v>287</v>
      </c>
      <c r="B292" s="14" t="s">
        <v>1241</v>
      </c>
      <c r="C292" s="8"/>
      <c r="D292" s="8"/>
      <c r="E292" s="8"/>
      <c r="F292" s="8">
        <f t="shared" si="27"/>
        <v>0</v>
      </c>
      <c r="G292" s="8"/>
      <c r="H292" s="217">
        <v>0</v>
      </c>
      <c r="I292" s="18">
        <f t="shared" si="25"/>
        <v>0</v>
      </c>
      <c r="J292" s="10">
        <f t="shared" si="26"/>
        <v>0</v>
      </c>
      <c r="K292" s="202">
        <f t="shared" si="28"/>
        <v>0</v>
      </c>
      <c r="L292" s="202">
        <v>0</v>
      </c>
      <c r="M292" s="10">
        <f t="shared" si="29"/>
        <v>0</v>
      </c>
      <c r="N292" s="11"/>
    </row>
    <row r="293" spans="1:14" x14ac:dyDescent="0.35">
      <c r="A293" s="9">
        <f t="shared" si="30"/>
        <v>288</v>
      </c>
      <c r="B293" s="14" t="s">
        <v>1242</v>
      </c>
      <c r="C293" s="8"/>
      <c r="D293" s="8"/>
      <c r="E293" s="8"/>
      <c r="F293" s="8">
        <f t="shared" si="27"/>
        <v>0</v>
      </c>
      <c r="G293" s="8"/>
      <c r="H293" s="217">
        <v>0</v>
      </c>
      <c r="I293" s="18">
        <f t="shared" si="25"/>
        <v>0</v>
      </c>
      <c r="J293" s="10">
        <f t="shared" si="26"/>
        <v>0</v>
      </c>
      <c r="K293" s="202">
        <f t="shared" si="28"/>
        <v>0</v>
      </c>
      <c r="L293" s="202">
        <v>0</v>
      </c>
      <c r="M293" s="10">
        <f t="shared" si="29"/>
        <v>0</v>
      </c>
      <c r="N293" s="11"/>
    </row>
    <row r="294" spans="1:14" x14ac:dyDescent="0.35">
      <c r="A294" s="9">
        <f t="shared" si="30"/>
        <v>289</v>
      </c>
      <c r="B294" s="14" t="s">
        <v>1243</v>
      </c>
      <c r="C294" s="8"/>
      <c r="D294" s="8"/>
      <c r="E294" s="8"/>
      <c r="F294" s="8">
        <f t="shared" si="27"/>
        <v>0</v>
      </c>
      <c r="G294" s="8"/>
      <c r="H294" s="217">
        <v>0</v>
      </c>
      <c r="I294" s="18">
        <f t="shared" si="25"/>
        <v>0</v>
      </c>
      <c r="J294" s="10">
        <f t="shared" si="26"/>
        <v>0</v>
      </c>
      <c r="K294" s="202">
        <f t="shared" si="28"/>
        <v>0</v>
      </c>
      <c r="L294" s="202">
        <v>0</v>
      </c>
      <c r="M294" s="10">
        <f t="shared" si="29"/>
        <v>0</v>
      </c>
      <c r="N294" s="11"/>
    </row>
    <row r="295" spans="1:14" x14ac:dyDescent="0.35">
      <c r="A295" s="9">
        <f t="shared" si="30"/>
        <v>290</v>
      </c>
      <c r="B295" s="14" t="s">
        <v>1244</v>
      </c>
      <c r="C295" s="8"/>
      <c r="D295" s="8"/>
      <c r="E295" s="8"/>
      <c r="F295" s="8">
        <f t="shared" si="27"/>
        <v>0</v>
      </c>
      <c r="G295" s="8"/>
      <c r="H295" s="217">
        <v>0</v>
      </c>
      <c r="I295" s="18">
        <f t="shared" si="25"/>
        <v>0</v>
      </c>
      <c r="J295" s="10">
        <f t="shared" si="26"/>
        <v>0</v>
      </c>
      <c r="K295" s="202">
        <f t="shared" si="28"/>
        <v>0</v>
      </c>
      <c r="L295" s="202">
        <v>0</v>
      </c>
      <c r="M295" s="10">
        <f t="shared" si="29"/>
        <v>0</v>
      </c>
      <c r="N295" s="11"/>
    </row>
    <row r="296" spans="1:14" x14ac:dyDescent="0.35">
      <c r="A296" s="9">
        <f t="shared" si="30"/>
        <v>291</v>
      </c>
      <c r="B296" s="14" t="s">
        <v>1245</v>
      </c>
      <c r="C296" s="8"/>
      <c r="D296" s="8"/>
      <c r="E296" s="8"/>
      <c r="F296" s="8">
        <f t="shared" si="27"/>
        <v>0</v>
      </c>
      <c r="G296" s="8"/>
      <c r="H296" s="217">
        <v>0</v>
      </c>
      <c r="I296" s="18">
        <f t="shared" si="25"/>
        <v>0</v>
      </c>
      <c r="J296" s="10">
        <f t="shared" si="26"/>
        <v>0</v>
      </c>
      <c r="K296" s="202">
        <f t="shared" si="28"/>
        <v>0</v>
      </c>
      <c r="L296" s="202">
        <v>0</v>
      </c>
      <c r="M296" s="10">
        <f t="shared" si="29"/>
        <v>0</v>
      </c>
      <c r="N296" s="11"/>
    </row>
    <row r="297" spans="1:14" x14ac:dyDescent="0.35">
      <c r="A297" s="9">
        <f t="shared" si="30"/>
        <v>292</v>
      </c>
      <c r="B297" s="14" t="s">
        <v>1246</v>
      </c>
      <c r="C297" s="8"/>
      <c r="D297" s="8"/>
      <c r="E297" s="8"/>
      <c r="F297" s="8">
        <f t="shared" si="27"/>
        <v>0</v>
      </c>
      <c r="G297" s="8"/>
      <c r="H297" s="217">
        <v>0</v>
      </c>
      <c r="I297" s="18">
        <f t="shared" si="25"/>
        <v>0</v>
      </c>
      <c r="J297" s="10">
        <f t="shared" si="26"/>
        <v>0</v>
      </c>
      <c r="K297" s="202">
        <f t="shared" si="28"/>
        <v>0</v>
      </c>
      <c r="L297" s="202">
        <v>0</v>
      </c>
      <c r="M297" s="10">
        <f t="shared" si="29"/>
        <v>0</v>
      </c>
      <c r="N297" s="11"/>
    </row>
    <row r="298" spans="1:14" x14ac:dyDescent="0.35">
      <c r="A298" s="9">
        <f t="shared" si="30"/>
        <v>293</v>
      </c>
      <c r="B298" s="14" t="s">
        <v>1247</v>
      </c>
      <c r="C298" s="8"/>
      <c r="D298" s="8"/>
      <c r="E298" s="8"/>
      <c r="F298" s="8">
        <f t="shared" si="27"/>
        <v>0</v>
      </c>
      <c r="G298" s="8"/>
      <c r="H298" s="217">
        <v>0</v>
      </c>
      <c r="I298" s="18">
        <f t="shared" si="25"/>
        <v>0</v>
      </c>
      <c r="J298" s="10">
        <f t="shared" si="26"/>
        <v>0</v>
      </c>
      <c r="K298" s="202">
        <f t="shared" si="28"/>
        <v>0</v>
      </c>
      <c r="L298" s="202">
        <v>0</v>
      </c>
      <c r="M298" s="10">
        <f t="shared" si="29"/>
        <v>0</v>
      </c>
      <c r="N298" s="11"/>
    </row>
    <row r="299" spans="1:14" x14ac:dyDescent="0.35">
      <c r="A299" s="9">
        <f t="shared" si="30"/>
        <v>294</v>
      </c>
      <c r="B299" s="14" t="s">
        <v>1248</v>
      </c>
      <c r="C299" s="8"/>
      <c r="D299" s="8"/>
      <c r="E299" s="8"/>
      <c r="F299" s="8">
        <f t="shared" si="27"/>
        <v>0</v>
      </c>
      <c r="G299" s="8"/>
      <c r="H299" s="217">
        <v>0</v>
      </c>
      <c r="I299" s="18">
        <f t="shared" si="25"/>
        <v>0</v>
      </c>
      <c r="J299" s="10">
        <f t="shared" si="26"/>
        <v>0</v>
      </c>
      <c r="K299" s="202">
        <f t="shared" si="28"/>
        <v>0</v>
      </c>
      <c r="L299" s="202">
        <v>0</v>
      </c>
      <c r="M299" s="10">
        <f t="shared" si="29"/>
        <v>0</v>
      </c>
      <c r="N299" s="11"/>
    </row>
    <row r="300" spans="1:14" x14ac:dyDescent="0.35">
      <c r="A300" s="9">
        <f t="shared" si="30"/>
        <v>295</v>
      </c>
      <c r="B300" s="14" t="s">
        <v>1249</v>
      </c>
      <c r="C300" s="8"/>
      <c r="D300" s="8"/>
      <c r="E300" s="8"/>
      <c r="F300" s="8">
        <f t="shared" si="27"/>
        <v>0</v>
      </c>
      <c r="G300" s="8"/>
      <c r="H300" s="217">
        <v>0</v>
      </c>
      <c r="I300" s="18">
        <f t="shared" si="25"/>
        <v>0</v>
      </c>
      <c r="J300" s="10">
        <f t="shared" si="26"/>
        <v>0</v>
      </c>
      <c r="K300" s="202">
        <f t="shared" si="28"/>
        <v>0</v>
      </c>
      <c r="L300" s="202">
        <v>0</v>
      </c>
      <c r="M300" s="10">
        <f t="shared" si="29"/>
        <v>0</v>
      </c>
      <c r="N300" s="11"/>
    </row>
    <row r="301" spans="1:14" x14ac:dyDescent="0.35">
      <c r="A301" s="9">
        <f t="shared" si="30"/>
        <v>296</v>
      </c>
      <c r="B301" s="14" t="s">
        <v>1250</v>
      </c>
      <c r="C301" s="8"/>
      <c r="D301" s="8"/>
      <c r="E301" s="8"/>
      <c r="F301" s="8">
        <f t="shared" si="27"/>
        <v>0</v>
      </c>
      <c r="G301" s="8"/>
      <c r="H301" s="217">
        <v>0</v>
      </c>
      <c r="I301" s="18">
        <f t="shared" si="25"/>
        <v>0</v>
      </c>
      <c r="J301" s="10">
        <f t="shared" si="26"/>
        <v>0</v>
      </c>
      <c r="K301" s="202">
        <f t="shared" si="28"/>
        <v>0</v>
      </c>
      <c r="L301" s="202">
        <v>0</v>
      </c>
      <c r="M301" s="10">
        <f t="shared" si="29"/>
        <v>0</v>
      </c>
      <c r="N301" s="11"/>
    </row>
    <row r="302" spans="1:14" x14ac:dyDescent="0.35">
      <c r="A302" s="9">
        <f t="shared" si="30"/>
        <v>297</v>
      </c>
      <c r="B302" s="14" t="s">
        <v>1251</v>
      </c>
      <c r="C302" s="8"/>
      <c r="D302" s="8"/>
      <c r="E302" s="8"/>
      <c r="F302" s="8">
        <f t="shared" si="27"/>
        <v>0</v>
      </c>
      <c r="G302" s="8"/>
      <c r="H302" s="217">
        <v>0</v>
      </c>
      <c r="I302" s="18">
        <f t="shared" si="25"/>
        <v>0</v>
      </c>
      <c r="J302" s="10">
        <f t="shared" si="26"/>
        <v>0</v>
      </c>
      <c r="K302" s="202">
        <f t="shared" si="28"/>
        <v>0</v>
      </c>
      <c r="L302" s="202">
        <v>0</v>
      </c>
      <c r="M302" s="10">
        <f t="shared" si="29"/>
        <v>0</v>
      </c>
      <c r="N302" s="11"/>
    </row>
    <row r="303" spans="1:14" x14ac:dyDescent="0.35">
      <c r="A303" s="9">
        <f t="shared" si="30"/>
        <v>298</v>
      </c>
      <c r="B303" s="14" t="s">
        <v>1252</v>
      </c>
      <c r="C303" s="8"/>
      <c r="D303" s="8"/>
      <c r="E303" s="8"/>
      <c r="F303" s="8">
        <f t="shared" si="27"/>
        <v>0</v>
      </c>
      <c r="G303" s="8"/>
      <c r="H303" s="217">
        <v>0</v>
      </c>
      <c r="I303" s="18">
        <f t="shared" si="25"/>
        <v>0</v>
      </c>
      <c r="J303" s="10">
        <f t="shared" si="26"/>
        <v>0</v>
      </c>
      <c r="K303" s="202">
        <f t="shared" si="28"/>
        <v>0</v>
      </c>
      <c r="L303" s="202">
        <v>0</v>
      </c>
      <c r="M303" s="10">
        <f t="shared" si="29"/>
        <v>0</v>
      </c>
      <c r="N303" s="11"/>
    </row>
    <row r="304" spans="1:14" x14ac:dyDescent="0.35">
      <c r="A304" s="9">
        <f t="shared" si="30"/>
        <v>299</v>
      </c>
      <c r="B304" s="14" t="s">
        <v>1263</v>
      </c>
      <c r="C304" s="8"/>
      <c r="D304" s="8"/>
      <c r="E304" s="8"/>
      <c r="F304" s="8">
        <f t="shared" si="27"/>
        <v>0</v>
      </c>
      <c r="G304" s="8"/>
      <c r="H304" s="217">
        <v>0</v>
      </c>
      <c r="I304" s="18">
        <f t="shared" si="25"/>
        <v>0</v>
      </c>
      <c r="J304" s="10">
        <f t="shared" si="26"/>
        <v>0</v>
      </c>
      <c r="K304" s="202">
        <f t="shared" si="28"/>
        <v>0</v>
      </c>
      <c r="L304" s="202">
        <v>0</v>
      </c>
      <c r="M304" s="10">
        <f t="shared" si="29"/>
        <v>0</v>
      </c>
      <c r="N304" s="11"/>
    </row>
    <row r="305" spans="1:14" x14ac:dyDescent="0.35">
      <c r="A305" s="9">
        <f t="shared" si="30"/>
        <v>300</v>
      </c>
      <c r="B305" s="14" t="s">
        <v>1264</v>
      </c>
      <c r="C305" s="8"/>
      <c r="D305" s="8"/>
      <c r="E305" s="8"/>
      <c r="F305" s="8">
        <f t="shared" si="27"/>
        <v>0</v>
      </c>
      <c r="G305" s="8"/>
      <c r="H305" s="217">
        <v>0</v>
      </c>
      <c r="I305" s="18">
        <f t="shared" ref="I305:I366" si="31">H305*$I$2</f>
        <v>0</v>
      </c>
      <c r="J305" s="10">
        <f t="shared" si="26"/>
        <v>0</v>
      </c>
      <c r="K305" s="202">
        <f t="shared" si="28"/>
        <v>0</v>
      </c>
      <c r="L305" s="202">
        <v>0</v>
      </c>
      <c r="M305" s="10">
        <f t="shared" si="29"/>
        <v>0</v>
      </c>
      <c r="N305" s="11"/>
    </row>
    <row r="306" spans="1:14" x14ac:dyDescent="0.35">
      <c r="A306" s="9">
        <f t="shared" si="30"/>
        <v>301</v>
      </c>
      <c r="B306" s="14" t="s">
        <v>1265</v>
      </c>
      <c r="C306" s="8"/>
      <c r="D306" s="8"/>
      <c r="E306" s="8"/>
      <c r="F306" s="8">
        <f t="shared" ref="F306:F366" si="32">C306+D306+E306</f>
        <v>0</v>
      </c>
      <c r="G306" s="8"/>
      <c r="H306" s="217">
        <v>0</v>
      </c>
      <c r="I306" s="18">
        <f t="shared" si="31"/>
        <v>0</v>
      </c>
      <c r="J306" s="10">
        <f t="shared" si="26"/>
        <v>0</v>
      </c>
      <c r="K306" s="202">
        <f t="shared" si="28"/>
        <v>0</v>
      </c>
      <c r="L306" s="202">
        <v>0</v>
      </c>
      <c r="M306" s="10">
        <f t="shared" si="29"/>
        <v>0</v>
      </c>
      <c r="N306" s="11"/>
    </row>
    <row r="307" spans="1:14" x14ac:dyDescent="0.35">
      <c r="A307" s="9">
        <f t="shared" si="30"/>
        <v>302</v>
      </c>
      <c r="B307" s="14" t="s">
        <v>1266</v>
      </c>
      <c r="C307" s="8"/>
      <c r="D307" s="8"/>
      <c r="E307" s="8"/>
      <c r="F307" s="8">
        <f t="shared" si="32"/>
        <v>0</v>
      </c>
      <c r="G307" s="8"/>
      <c r="H307" s="217">
        <v>0</v>
      </c>
      <c r="I307" s="18">
        <f t="shared" si="31"/>
        <v>0</v>
      </c>
      <c r="J307" s="10">
        <f t="shared" ref="J307:J368" si="33">I307*0.22</f>
        <v>0</v>
      </c>
      <c r="K307" s="202">
        <f t="shared" si="28"/>
        <v>0</v>
      </c>
      <c r="L307" s="202">
        <v>0</v>
      </c>
      <c r="M307" s="10">
        <f t="shared" si="29"/>
        <v>0</v>
      </c>
      <c r="N307" s="11"/>
    </row>
    <row r="308" spans="1:14" x14ac:dyDescent="0.35">
      <c r="A308" s="9">
        <f t="shared" si="30"/>
        <v>303</v>
      </c>
      <c r="B308" s="14" t="s">
        <v>1267</v>
      </c>
      <c r="C308" s="8"/>
      <c r="D308" s="8"/>
      <c r="E308" s="8"/>
      <c r="F308" s="8">
        <f t="shared" si="32"/>
        <v>0</v>
      </c>
      <c r="G308" s="8"/>
      <c r="H308" s="217">
        <v>0</v>
      </c>
      <c r="I308" s="18">
        <f t="shared" si="31"/>
        <v>0</v>
      </c>
      <c r="J308" s="10">
        <f t="shared" si="33"/>
        <v>0</v>
      </c>
      <c r="K308" s="202">
        <f t="shared" si="28"/>
        <v>0</v>
      </c>
      <c r="L308" s="202">
        <v>0</v>
      </c>
      <c r="M308" s="10">
        <f t="shared" si="29"/>
        <v>0</v>
      </c>
      <c r="N308" s="11"/>
    </row>
    <row r="309" spans="1:14" x14ac:dyDescent="0.35">
      <c r="A309" s="9">
        <f t="shared" si="30"/>
        <v>304</v>
      </c>
      <c r="B309" s="14" t="s">
        <v>1268</v>
      </c>
      <c r="C309" s="8"/>
      <c r="D309" s="8"/>
      <c r="E309" s="8"/>
      <c r="F309" s="8">
        <f t="shared" si="32"/>
        <v>0</v>
      </c>
      <c r="G309" s="8"/>
      <c r="H309" s="217">
        <v>0</v>
      </c>
      <c r="I309" s="18">
        <f t="shared" si="31"/>
        <v>0</v>
      </c>
      <c r="J309" s="10">
        <f t="shared" si="33"/>
        <v>0</v>
      </c>
      <c r="K309" s="202">
        <f t="shared" si="28"/>
        <v>0</v>
      </c>
      <c r="L309" s="202">
        <v>0</v>
      </c>
      <c r="M309" s="10">
        <f t="shared" si="29"/>
        <v>0</v>
      </c>
      <c r="N309" s="11"/>
    </row>
    <row r="310" spans="1:14" x14ac:dyDescent="0.35">
      <c r="A310" s="9">
        <f t="shared" si="30"/>
        <v>305</v>
      </c>
      <c r="B310" s="14" t="s">
        <v>1269</v>
      </c>
      <c r="C310" s="8"/>
      <c r="D310" s="8"/>
      <c r="E310" s="8"/>
      <c r="F310" s="8">
        <f t="shared" si="32"/>
        <v>0</v>
      </c>
      <c r="G310" s="8"/>
      <c r="H310" s="217">
        <v>0</v>
      </c>
      <c r="I310" s="18">
        <f t="shared" si="31"/>
        <v>0</v>
      </c>
      <c r="J310" s="10">
        <f t="shared" si="33"/>
        <v>0</v>
      </c>
      <c r="K310" s="202">
        <f t="shared" si="28"/>
        <v>0</v>
      </c>
      <c r="L310" s="202">
        <v>0</v>
      </c>
      <c r="M310" s="10">
        <f t="shared" si="29"/>
        <v>0</v>
      </c>
      <c r="N310" s="11"/>
    </row>
    <row r="311" spans="1:14" x14ac:dyDescent="0.35">
      <c r="A311" s="9">
        <f t="shared" si="30"/>
        <v>306</v>
      </c>
      <c r="B311" s="14" t="s">
        <v>1270</v>
      </c>
      <c r="C311" s="8"/>
      <c r="D311" s="8"/>
      <c r="E311" s="8"/>
      <c r="F311" s="8">
        <f t="shared" si="32"/>
        <v>0</v>
      </c>
      <c r="G311" s="8"/>
      <c r="H311" s="217">
        <v>0</v>
      </c>
      <c r="I311" s="18">
        <f t="shared" si="31"/>
        <v>0</v>
      </c>
      <c r="J311" s="10">
        <f t="shared" si="33"/>
        <v>0</v>
      </c>
      <c r="K311" s="202">
        <f t="shared" si="28"/>
        <v>0</v>
      </c>
      <c r="L311" s="202">
        <v>0</v>
      </c>
      <c r="M311" s="10">
        <f t="shared" si="29"/>
        <v>0</v>
      </c>
      <c r="N311" s="11"/>
    </row>
    <row r="312" spans="1:14" x14ac:dyDescent="0.35">
      <c r="A312" s="9">
        <f t="shared" si="30"/>
        <v>307</v>
      </c>
      <c r="B312" s="14" t="s">
        <v>1271</v>
      </c>
      <c r="C312" s="8"/>
      <c r="D312" s="8"/>
      <c r="E312" s="8"/>
      <c r="F312" s="8">
        <f t="shared" si="32"/>
        <v>0</v>
      </c>
      <c r="G312" s="8"/>
      <c r="H312" s="217">
        <v>0</v>
      </c>
      <c r="I312" s="18">
        <f t="shared" si="31"/>
        <v>0</v>
      </c>
      <c r="J312" s="10">
        <f t="shared" si="33"/>
        <v>0</v>
      </c>
      <c r="K312" s="202">
        <f t="shared" si="28"/>
        <v>0</v>
      </c>
      <c r="L312" s="202">
        <v>0</v>
      </c>
      <c r="M312" s="10">
        <f t="shared" si="29"/>
        <v>0</v>
      </c>
      <c r="N312" s="11"/>
    </row>
    <row r="313" spans="1:14" x14ac:dyDescent="0.35">
      <c r="A313" s="9">
        <f t="shared" si="30"/>
        <v>308</v>
      </c>
      <c r="B313" s="14" t="s">
        <v>1272</v>
      </c>
      <c r="C313" s="8"/>
      <c r="D313" s="8"/>
      <c r="E313" s="8"/>
      <c r="F313" s="8">
        <f t="shared" si="32"/>
        <v>0</v>
      </c>
      <c r="G313" s="8"/>
      <c r="H313" s="217">
        <v>0</v>
      </c>
      <c r="I313" s="18">
        <f t="shared" si="31"/>
        <v>0</v>
      </c>
      <c r="J313" s="10">
        <f t="shared" si="33"/>
        <v>0</v>
      </c>
      <c r="K313" s="202">
        <f t="shared" si="28"/>
        <v>0</v>
      </c>
      <c r="L313" s="202">
        <v>0</v>
      </c>
      <c r="M313" s="10">
        <f t="shared" si="29"/>
        <v>0</v>
      </c>
      <c r="N313" s="11"/>
    </row>
    <row r="314" spans="1:14" x14ac:dyDescent="0.35">
      <c r="A314" s="9">
        <f t="shared" si="30"/>
        <v>309</v>
      </c>
      <c r="B314" s="14" t="s">
        <v>1273</v>
      </c>
      <c r="C314" s="8"/>
      <c r="D314" s="8"/>
      <c r="E314" s="8"/>
      <c r="F314" s="8">
        <f t="shared" si="32"/>
        <v>0</v>
      </c>
      <c r="G314" s="8"/>
      <c r="H314" s="217">
        <v>0</v>
      </c>
      <c r="I314" s="18">
        <f t="shared" si="31"/>
        <v>0</v>
      </c>
      <c r="J314" s="10">
        <f t="shared" si="33"/>
        <v>0</v>
      </c>
      <c r="K314" s="202">
        <f t="shared" si="28"/>
        <v>0</v>
      </c>
      <c r="L314" s="202">
        <v>0</v>
      </c>
      <c r="M314" s="10">
        <f t="shared" si="29"/>
        <v>0</v>
      </c>
      <c r="N314" s="11"/>
    </row>
    <row r="315" spans="1:14" x14ac:dyDescent="0.35">
      <c r="A315" s="9">
        <f t="shared" si="30"/>
        <v>310</v>
      </c>
      <c r="B315" s="14" t="s">
        <v>1274</v>
      </c>
      <c r="C315" s="8"/>
      <c r="D315" s="8"/>
      <c r="E315" s="8"/>
      <c r="F315" s="8">
        <f t="shared" si="32"/>
        <v>0</v>
      </c>
      <c r="G315" s="8"/>
      <c r="H315" s="217">
        <v>0</v>
      </c>
      <c r="I315" s="18">
        <f t="shared" si="31"/>
        <v>0</v>
      </c>
      <c r="J315" s="10">
        <f t="shared" si="33"/>
        <v>0</v>
      </c>
      <c r="K315" s="202">
        <f t="shared" si="28"/>
        <v>0</v>
      </c>
      <c r="L315" s="202">
        <v>0</v>
      </c>
      <c r="M315" s="10">
        <f t="shared" si="29"/>
        <v>0</v>
      </c>
      <c r="N315" s="11"/>
    </row>
    <row r="316" spans="1:14" x14ac:dyDescent="0.35">
      <c r="A316" s="9">
        <f t="shared" si="30"/>
        <v>311</v>
      </c>
      <c r="B316" s="14" t="s">
        <v>1275</v>
      </c>
      <c r="C316" s="8"/>
      <c r="D316" s="8"/>
      <c r="E316" s="8"/>
      <c r="F316" s="8">
        <f t="shared" si="32"/>
        <v>0</v>
      </c>
      <c r="G316" s="8"/>
      <c r="H316" s="217">
        <v>0</v>
      </c>
      <c r="I316" s="18">
        <f t="shared" si="31"/>
        <v>0</v>
      </c>
      <c r="J316" s="10">
        <f t="shared" si="33"/>
        <v>0</v>
      </c>
      <c r="K316" s="202">
        <f t="shared" si="28"/>
        <v>0</v>
      </c>
      <c r="L316" s="202">
        <v>0</v>
      </c>
      <c r="M316" s="10">
        <f t="shared" si="29"/>
        <v>0</v>
      </c>
      <c r="N316" s="11"/>
    </row>
    <row r="317" spans="1:14" x14ac:dyDescent="0.35">
      <c r="A317" s="9">
        <f t="shared" si="30"/>
        <v>312</v>
      </c>
      <c r="B317" s="14" t="s">
        <v>1276</v>
      </c>
      <c r="C317" s="8"/>
      <c r="D317" s="8"/>
      <c r="E317" s="8"/>
      <c r="F317" s="8">
        <f t="shared" si="32"/>
        <v>0</v>
      </c>
      <c r="G317" s="8"/>
      <c r="H317" s="217">
        <v>0</v>
      </c>
      <c r="I317" s="18">
        <f t="shared" si="31"/>
        <v>0</v>
      </c>
      <c r="J317" s="10">
        <f t="shared" si="33"/>
        <v>0</v>
      </c>
      <c r="K317" s="202">
        <f t="shared" si="28"/>
        <v>0</v>
      </c>
      <c r="L317" s="202">
        <v>0</v>
      </c>
      <c r="M317" s="10">
        <f t="shared" si="29"/>
        <v>0</v>
      </c>
      <c r="N317" s="11"/>
    </row>
    <row r="318" spans="1:14" x14ac:dyDescent="0.35">
      <c r="A318" s="9">
        <f t="shared" si="30"/>
        <v>313</v>
      </c>
      <c r="B318" s="14" t="s">
        <v>1277</v>
      </c>
      <c r="C318" s="8"/>
      <c r="D318" s="8"/>
      <c r="E318" s="8"/>
      <c r="F318" s="8">
        <f t="shared" si="32"/>
        <v>0</v>
      </c>
      <c r="G318" s="8"/>
      <c r="H318" s="217">
        <v>0</v>
      </c>
      <c r="I318" s="18">
        <f t="shared" si="31"/>
        <v>0</v>
      </c>
      <c r="J318" s="10">
        <f t="shared" si="33"/>
        <v>0</v>
      </c>
      <c r="K318" s="202">
        <f t="shared" si="28"/>
        <v>0</v>
      </c>
      <c r="L318" s="202">
        <v>0</v>
      </c>
      <c r="M318" s="10">
        <f t="shared" si="29"/>
        <v>0</v>
      </c>
      <c r="N318" s="11"/>
    </row>
    <row r="319" spans="1:14" x14ac:dyDescent="0.35">
      <c r="A319" s="9">
        <f t="shared" si="30"/>
        <v>314</v>
      </c>
      <c r="B319" s="14" t="s">
        <v>1278</v>
      </c>
      <c r="C319" s="8"/>
      <c r="D319" s="8"/>
      <c r="E319" s="8"/>
      <c r="F319" s="8">
        <f t="shared" si="32"/>
        <v>0</v>
      </c>
      <c r="G319" s="8"/>
      <c r="H319" s="217">
        <v>0</v>
      </c>
      <c r="I319" s="18">
        <f t="shared" si="31"/>
        <v>0</v>
      </c>
      <c r="J319" s="10">
        <f t="shared" si="33"/>
        <v>0</v>
      </c>
      <c r="K319" s="202">
        <f t="shared" si="28"/>
        <v>0</v>
      </c>
      <c r="L319" s="202">
        <v>0</v>
      </c>
      <c r="M319" s="10">
        <f t="shared" si="29"/>
        <v>0</v>
      </c>
      <c r="N319" s="11"/>
    </row>
    <row r="320" spans="1:14" x14ac:dyDescent="0.35">
      <c r="A320" s="9">
        <f t="shared" si="30"/>
        <v>315</v>
      </c>
      <c r="B320" s="14" t="s">
        <v>1279</v>
      </c>
      <c r="C320" s="8"/>
      <c r="D320" s="8"/>
      <c r="E320" s="8"/>
      <c r="F320" s="8">
        <f t="shared" si="32"/>
        <v>0</v>
      </c>
      <c r="G320" s="8"/>
      <c r="H320" s="217">
        <v>0</v>
      </c>
      <c r="I320" s="18">
        <f t="shared" si="31"/>
        <v>0</v>
      </c>
      <c r="J320" s="10">
        <f t="shared" si="33"/>
        <v>0</v>
      </c>
      <c r="K320" s="202">
        <f t="shared" si="28"/>
        <v>0</v>
      </c>
      <c r="L320" s="202">
        <v>0</v>
      </c>
      <c r="M320" s="10">
        <f t="shared" si="29"/>
        <v>0</v>
      </c>
      <c r="N320" s="11"/>
    </row>
    <row r="321" spans="1:14" x14ac:dyDescent="0.35">
      <c r="A321" s="9">
        <f t="shared" si="30"/>
        <v>316</v>
      </c>
      <c r="B321" s="14" t="s">
        <v>1280</v>
      </c>
      <c r="C321" s="8"/>
      <c r="D321" s="8"/>
      <c r="E321" s="8"/>
      <c r="F321" s="8">
        <f t="shared" si="32"/>
        <v>0</v>
      </c>
      <c r="G321" s="8"/>
      <c r="H321" s="217">
        <v>0</v>
      </c>
      <c r="I321" s="18">
        <f t="shared" si="31"/>
        <v>0</v>
      </c>
      <c r="J321" s="10">
        <f t="shared" si="33"/>
        <v>0</v>
      </c>
      <c r="K321" s="202">
        <f t="shared" si="28"/>
        <v>0</v>
      </c>
      <c r="L321" s="202">
        <v>0</v>
      </c>
      <c r="M321" s="10">
        <f t="shared" si="29"/>
        <v>0</v>
      </c>
      <c r="N321" s="11"/>
    </row>
    <row r="322" spans="1:14" x14ac:dyDescent="0.35">
      <c r="A322" s="9">
        <f t="shared" si="30"/>
        <v>317</v>
      </c>
      <c r="B322" s="14" t="s">
        <v>1281</v>
      </c>
      <c r="C322" s="8"/>
      <c r="D322" s="8"/>
      <c r="E322" s="8"/>
      <c r="F322" s="8">
        <f t="shared" si="32"/>
        <v>0</v>
      </c>
      <c r="G322" s="8"/>
      <c r="H322" s="217">
        <v>0</v>
      </c>
      <c r="I322" s="18">
        <f t="shared" si="31"/>
        <v>0</v>
      </c>
      <c r="J322" s="10">
        <f t="shared" si="33"/>
        <v>0</v>
      </c>
      <c r="K322" s="202">
        <f t="shared" si="28"/>
        <v>0</v>
      </c>
      <c r="L322" s="202">
        <v>0</v>
      </c>
      <c r="M322" s="10">
        <f t="shared" si="29"/>
        <v>0</v>
      </c>
      <c r="N322" s="11"/>
    </row>
    <row r="323" spans="1:14" x14ac:dyDescent="0.35">
      <c r="A323" s="9">
        <f t="shared" si="30"/>
        <v>318</v>
      </c>
      <c r="B323" s="14" t="s">
        <v>1282</v>
      </c>
      <c r="C323" s="8"/>
      <c r="D323" s="8"/>
      <c r="E323" s="8"/>
      <c r="F323" s="8">
        <f t="shared" si="32"/>
        <v>0</v>
      </c>
      <c r="G323" s="8"/>
      <c r="H323" s="217">
        <v>0</v>
      </c>
      <c r="I323" s="18">
        <f t="shared" si="31"/>
        <v>0</v>
      </c>
      <c r="J323" s="10">
        <f t="shared" si="33"/>
        <v>0</v>
      </c>
      <c r="K323" s="202">
        <f t="shared" ref="K323:K386" si="34">I323*0.49</f>
        <v>0</v>
      </c>
      <c r="L323" s="202">
        <v>0</v>
      </c>
      <c r="M323" s="10">
        <f t="shared" ref="M323:M386" si="35">I323+J323+K323+L323</f>
        <v>0</v>
      </c>
      <c r="N323" s="11"/>
    </row>
    <row r="324" spans="1:14" x14ac:dyDescent="0.35">
      <c r="A324" s="9">
        <f t="shared" si="30"/>
        <v>319</v>
      </c>
      <c r="B324" s="14" t="s">
        <v>1283</v>
      </c>
      <c r="C324" s="8"/>
      <c r="D324" s="8"/>
      <c r="E324" s="8"/>
      <c r="F324" s="8">
        <f t="shared" si="32"/>
        <v>0</v>
      </c>
      <c r="G324" s="8"/>
      <c r="H324" s="217">
        <v>0</v>
      </c>
      <c r="I324" s="18">
        <f t="shared" si="31"/>
        <v>0</v>
      </c>
      <c r="J324" s="10">
        <f t="shared" si="33"/>
        <v>0</v>
      </c>
      <c r="K324" s="202">
        <f t="shared" si="34"/>
        <v>0</v>
      </c>
      <c r="L324" s="202">
        <v>0</v>
      </c>
      <c r="M324" s="10">
        <f t="shared" si="35"/>
        <v>0</v>
      </c>
      <c r="N324" s="11"/>
    </row>
    <row r="325" spans="1:14" x14ac:dyDescent="0.35">
      <c r="A325" s="9">
        <f t="shared" si="30"/>
        <v>320</v>
      </c>
      <c r="B325" s="14" t="s">
        <v>1284</v>
      </c>
      <c r="C325" s="8"/>
      <c r="D325" s="8"/>
      <c r="E325" s="8"/>
      <c r="F325" s="8">
        <f t="shared" si="32"/>
        <v>0</v>
      </c>
      <c r="G325" s="8"/>
      <c r="H325" s="217">
        <v>0</v>
      </c>
      <c r="I325" s="18">
        <f t="shared" si="31"/>
        <v>0</v>
      </c>
      <c r="J325" s="10">
        <f t="shared" si="33"/>
        <v>0</v>
      </c>
      <c r="K325" s="202">
        <f t="shared" si="34"/>
        <v>0</v>
      </c>
      <c r="L325" s="202">
        <v>0</v>
      </c>
      <c r="M325" s="10">
        <f t="shared" si="35"/>
        <v>0</v>
      </c>
      <c r="N325" s="11"/>
    </row>
    <row r="326" spans="1:14" x14ac:dyDescent="0.35">
      <c r="A326" s="9">
        <f t="shared" si="30"/>
        <v>321</v>
      </c>
      <c r="B326" s="14" t="s">
        <v>1285</v>
      </c>
      <c r="C326" s="8"/>
      <c r="D326" s="8"/>
      <c r="E326" s="8"/>
      <c r="F326" s="8">
        <f t="shared" si="32"/>
        <v>0</v>
      </c>
      <c r="G326" s="8"/>
      <c r="H326" s="217">
        <v>0</v>
      </c>
      <c r="I326" s="18">
        <f t="shared" si="31"/>
        <v>0</v>
      </c>
      <c r="J326" s="10">
        <f t="shared" si="33"/>
        <v>0</v>
      </c>
      <c r="K326" s="202">
        <f t="shared" si="34"/>
        <v>0</v>
      </c>
      <c r="L326" s="202">
        <v>0</v>
      </c>
      <c r="M326" s="10">
        <f t="shared" si="35"/>
        <v>0</v>
      </c>
      <c r="N326" s="11"/>
    </row>
    <row r="327" spans="1:14" x14ac:dyDescent="0.35">
      <c r="A327" s="9">
        <f t="shared" ref="A327:A390" si="36">A326+1</f>
        <v>322</v>
      </c>
      <c r="B327" s="14" t="s">
        <v>1286</v>
      </c>
      <c r="C327" s="8"/>
      <c r="D327" s="8"/>
      <c r="E327" s="8"/>
      <c r="F327" s="8">
        <f t="shared" si="32"/>
        <v>0</v>
      </c>
      <c r="G327" s="8"/>
      <c r="H327" s="217">
        <v>0</v>
      </c>
      <c r="I327" s="18">
        <f t="shared" si="31"/>
        <v>0</v>
      </c>
      <c r="J327" s="10">
        <f t="shared" si="33"/>
        <v>0</v>
      </c>
      <c r="K327" s="202">
        <f t="shared" si="34"/>
        <v>0</v>
      </c>
      <c r="L327" s="202">
        <v>0</v>
      </c>
      <c r="M327" s="10">
        <f t="shared" si="35"/>
        <v>0</v>
      </c>
      <c r="N327" s="11"/>
    </row>
    <row r="328" spans="1:14" x14ac:dyDescent="0.35">
      <c r="A328" s="9">
        <f t="shared" si="36"/>
        <v>323</v>
      </c>
      <c r="B328" s="14" t="s">
        <v>1287</v>
      </c>
      <c r="C328" s="8"/>
      <c r="D328" s="8"/>
      <c r="E328" s="8"/>
      <c r="F328" s="8">
        <f t="shared" si="32"/>
        <v>0</v>
      </c>
      <c r="G328" s="8"/>
      <c r="H328" s="217">
        <v>0</v>
      </c>
      <c r="I328" s="18">
        <f t="shared" si="31"/>
        <v>0</v>
      </c>
      <c r="J328" s="10">
        <f t="shared" si="33"/>
        <v>0</v>
      </c>
      <c r="K328" s="202">
        <f t="shared" si="34"/>
        <v>0</v>
      </c>
      <c r="L328" s="202">
        <v>0</v>
      </c>
      <c r="M328" s="10">
        <f t="shared" si="35"/>
        <v>0</v>
      </c>
      <c r="N328" s="11"/>
    </row>
    <row r="329" spans="1:14" x14ac:dyDescent="0.35">
      <c r="A329" s="9">
        <f t="shared" si="36"/>
        <v>324</v>
      </c>
      <c r="B329" s="14" t="s">
        <v>1288</v>
      </c>
      <c r="C329" s="8"/>
      <c r="D329" s="8"/>
      <c r="E329" s="8"/>
      <c r="F329" s="8">
        <f t="shared" si="32"/>
        <v>0</v>
      </c>
      <c r="G329" s="8"/>
      <c r="H329" s="217">
        <v>0</v>
      </c>
      <c r="I329" s="18">
        <f t="shared" si="31"/>
        <v>0</v>
      </c>
      <c r="J329" s="10">
        <f t="shared" si="33"/>
        <v>0</v>
      </c>
      <c r="K329" s="202">
        <f t="shared" si="34"/>
        <v>0</v>
      </c>
      <c r="L329" s="202">
        <v>0</v>
      </c>
      <c r="M329" s="10">
        <f t="shared" si="35"/>
        <v>0</v>
      </c>
      <c r="N329" s="11"/>
    </row>
    <row r="330" spans="1:14" x14ac:dyDescent="0.35">
      <c r="A330" s="9">
        <f t="shared" si="36"/>
        <v>325</v>
      </c>
      <c r="B330" s="14" t="s">
        <v>1289</v>
      </c>
      <c r="C330" s="8"/>
      <c r="D330" s="8"/>
      <c r="E330" s="8"/>
      <c r="F330" s="8">
        <f t="shared" si="32"/>
        <v>0</v>
      </c>
      <c r="G330" s="8"/>
      <c r="H330" s="217">
        <v>0</v>
      </c>
      <c r="I330" s="18">
        <f t="shared" si="31"/>
        <v>0</v>
      </c>
      <c r="J330" s="10">
        <f t="shared" si="33"/>
        <v>0</v>
      </c>
      <c r="K330" s="202">
        <f t="shared" si="34"/>
        <v>0</v>
      </c>
      <c r="L330" s="202">
        <v>0</v>
      </c>
      <c r="M330" s="10">
        <f t="shared" si="35"/>
        <v>0</v>
      </c>
      <c r="N330" s="11"/>
    </row>
    <row r="331" spans="1:14" x14ac:dyDescent="0.35">
      <c r="A331" s="9">
        <f t="shared" si="36"/>
        <v>326</v>
      </c>
      <c r="B331" s="14" t="s">
        <v>1290</v>
      </c>
      <c r="C331" s="8"/>
      <c r="D331" s="8"/>
      <c r="E331" s="8"/>
      <c r="F331" s="8">
        <f t="shared" si="32"/>
        <v>0</v>
      </c>
      <c r="G331" s="8"/>
      <c r="H331" s="217">
        <v>0</v>
      </c>
      <c r="I331" s="18">
        <f t="shared" si="31"/>
        <v>0</v>
      </c>
      <c r="J331" s="10">
        <f t="shared" si="33"/>
        <v>0</v>
      </c>
      <c r="K331" s="202">
        <f t="shared" si="34"/>
        <v>0</v>
      </c>
      <c r="L331" s="202">
        <v>0</v>
      </c>
      <c r="M331" s="10">
        <f t="shared" si="35"/>
        <v>0</v>
      </c>
      <c r="N331" s="11"/>
    </row>
    <row r="332" spans="1:14" x14ac:dyDescent="0.35">
      <c r="A332" s="9">
        <f t="shared" si="36"/>
        <v>327</v>
      </c>
      <c r="B332" s="14" t="s">
        <v>1291</v>
      </c>
      <c r="C332" s="8"/>
      <c r="D332" s="8"/>
      <c r="E332" s="8"/>
      <c r="F332" s="8">
        <f t="shared" si="32"/>
        <v>0</v>
      </c>
      <c r="G332" s="8"/>
      <c r="H332" s="217">
        <v>0</v>
      </c>
      <c r="I332" s="18">
        <f t="shared" si="31"/>
        <v>0</v>
      </c>
      <c r="J332" s="10">
        <f t="shared" si="33"/>
        <v>0</v>
      </c>
      <c r="K332" s="202">
        <f t="shared" si="34"/>
        <v>0</v>
      </c>
      <c r="L332" s="202">
        <v>0</v>
      </c>
      <c r="M332" s="10">
        <f t="shared" si="35"/>
        <v>0</v>
      </c>
      <c r="N332" s="11"/>
    </row>
    <row r="333" spans="1:14" x14ac:dyDescent="0.35">
      <c r="A333" s="9">
        <f t="shared" si="36"/>
        <v>328</v>
      </c>
      <c r="B333" s="14" t="s">
        <v>1292</v>
      </c>
      <c r="C333" s="8"/>
      <c r="D333" s="8"/>
      <c r="E333" s="8"/>
      <c r="F333" s="8">
        <f t="shared" si="32"/>
        <v>0</v>
      </c>
      <c r="G333" s="8"/>
      <c r="H333" s="217">
        <v>0</v>
      </c>
      <c r="I333" s="18">
        <f t="shared" si="31"/>
        <v>0</v>
      </c>
      <c r="J333" s="10">
        <f t="shared" si="33"/>
        <v>0</v>
      </c>
      <c r="K333" s="202">
        <f t="shared" si="34"/>
        <v>0</v>
      </c>
      <c r="L333" s="202">
        <v>0</v>
      </c>
      <c r="M333" s="10">
        <f t="shared" si="35"/>
        <v>0</v>
      </c>
      <c r="N333" s="11"/>
    </row>
    <row r="334" spans="1:14" x14ac:dyDescent="0.35">
      <c r="A334" s="9">
        <f t="shared" si="36"/>
        <v>329</v>
      </c>
      <c r="B334" s="14" t="s">
        <v>1293</v>
      </c>
      <c r="C334" s="8"/>
      <c r="D334" s="8"/>
      <c r="E334" s="8"/>
      <c r="F334" s="8">
        <f t="shared" si="32"/>
        <v>0</v>
      </c>
      <c r="G334" s="8"/>
      <c r="H334" s="217">
        <v>0</v>
      </c>
      <c r="I334" s="18">
        <f t="shared" si="31"/>
        <v>0</v>
      </c>
      <c r="J334" s="10">
        <f t="shared" si="33"/>
        <v>0</v>
      </c>
      <c r="K334" s="202">
        <f t="shared" si="34"/>
        <v>0</v>
      </c>
      <c r="L334" s="202">
        <v>0</v>
      </c>
      <c r="M334" s="10">
        <f t="shared" si="35"/>
        <v>0</v>
      </c>
      <c r="N334" s="11"/>
    </row>
    <row r="335" spans="1:14" x14ac:dyDescent="0.35">
      <c r="A335" s="9">
        <f t="shared" si="36"/>
        <v>330</v>
      </c>
      <c r="B335" s="14" t="s">
        <v>1294</v>
      </c>
      <c r="C335" s="8"/>
      <c r="D335" s="8"/>
      <c r="E335" s="8"/>
      <c r="F335" s="8">
        <f t="shared" si="32"/>
        <v>0</v>
      </c>
      <c r="G335" s="8"/>
      <c r="H335" s="217">
        <v>0</v>
      </c>
      <c r="I335" s="18">
        <f t="shared" si="31"/>
        <v>0</v>
      </c>
      <c r="J335" s="10">
        <f t="shared" si="33"/>
        <v>0</v>
      </c>
      <c r="K335" s="202">
        <f t="shared" si="34"/>
        <v>0</v>
      </c>
      <c r="L335" s="202">
        <v>0</v>
      </c>
      <c r="M335" s="10">
        <f t="shared" si="35"/>
        <v>0</v>
      </c>
      <c r="N335" s="11"/>
    </row>
    <row r="336" spans="1:14" x14ac:dyDescent="0.35">
      <c r="A336" s="9">
        <f t="shared" si="36"/>
        <v>331</v>
      </c>
      <c r="B336" s="14" t="s">
        <v>1295</v>
      </c>
      <c r="C336" s="8"/>
      <c r="D336" s="8"/>
      <c r="E336" s="8"/>
      <c r="F336" s="8">
        <f t="shared" si="32"/>
        <v>0</v>
      </c>
      <c r="G336" s="8"/>
      <c r="H336" s="217">
        <v>0</v>
      </c>
      <c r="I336" s="18">
        <f t="shared" si="31"/>
        <v>0</v>
      </c>
      <c r="J336" s="10">
        <f t="shared" si="33"/>
        <v>0</v>
      </c>
      <c r="K336" s="202">
        <f t="shared" si="34"/>
        <v>0</v>
      </c>
      <c r="L336" s="202">
        <v>0</v>
      </c>
      <c r="M336" s="10">
        <f t="shared" si="35"/>
        <v>0</v>
      </c>
      <c r="N336" s="11"/>
    </row>
    <row r="337" spans="1:14" x14ac:dyDescent="0.35">
      <c r="A337" s="9">
        <f t="shared" si="36"/>
        <v>332</v>
      </c>
      <c r="B337" s="14" t="s">
        <v>1296</v>
      </c>
      <c r="C337" s="8"/>
      <c r="D337" s="8"/>
      <c r="E337" s="8"/>
      <c r="F337" s="8">
        <f t="shared" si="32"/>
        <v>0</v>
      </c>
      <c r="G337" s="8"/>
      <c r="H337" s="217">
        <v>0</v>
      </c>
      <c r="I337" s="18">
        <f t="shared" si="31"/>
        <v>0</v>
      </c>
      <c r="J337" s="10">
        <f t="shared" si="33"/>
        <v>0</v>
      </c>
      <c r="K337" s="202">
        <f t="shared" si="34"/>
        <v>0</v>
      </c>
      <c r="L337" s="202">
        <v>0</v>
      </c>
      <c r="M337" s="10">
        <f t="shared" si="35"/>
        <v>0</v>
      </c>
      <c r="N337" s="11"/>
    </row>
    <row r="338" spans="1:14" x14ac:dyDescent="0.35">
      <c r="A338" s="9">
        <f t="shared" si="36"/>
        <v>333</v>
      </c>
      <c r="B338" s="14" t="s">
        <v>1297</v>
      </c>
      <c r="C338" s="8"/>
      <c r="D338" s="8"/>
      <c r="E338" s="8"/>
      <c r="F338" s="8">
        <f t="shared" si="32"/>
        <v>0</v>
      </c>
      <c r="G338" s="8"/>
      <c r="H338" s="217">
        <v>0</v>
      </c>
      <c r="I338" s="18">
        <f t="shared" si="31"/>
        <v>0</v>
      </c>
      <c r="J338" s="10">
        <f t="shared" si="33"/>
        <v>0</v>
      </c>
      <c r="K338" s="202">
        <f t="shared" si="34"/>
        <v>0</v>
      </c>
      <c r="L338" s="202">
        <v>0</v>
      </c>
      <c r="M338" s="10">
        <f t="shared" si="35"/>
        <v>0</v>
      </c>
      <c r="N338" s="11"/>
    </row>
    <row r="339" spans="1:14" x14ac:dyDescent="0.35">
      <c r="A339" s="9">
        <f t="shared" si="36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32"/>
        <v>1650.7</v>
      </c>
      <c r="G339" s="8">
        <v>25</v>
      </c>
      <c r="H339" s="217">
        <v>0</v>
      </c>
      <c r="I339" s="18">
        <f t="shared" si="31"/>
        <v>0</v>
      </c>
      <c r="J339" s="10">
        <f t="shared" si="33"/>
        <v>0</v>
      </c>
      <c r="K339" s="202">
        <f t="shared" si="34"/>
        <v>0</v>
      </c>
      <c r="L339" s="202">
        <v>0</v>
      </c>
      <c r="M339" s="10">
        <f t="shared" si="35"/>
        <v>0</v>
      </c>
      <c r="N339" s="11">
        <f>M339/F339</f>
        <v>0</v>
      </c>
    </row>
    <row r="340" spans="1:14" x14ac:dyDescent="0.35">
      <c r="A340" s="9">
        <f t="shared" si="36"/>
        <v>335</v>
      </c>
      <c r="B340" s="14" t="s">
        <v>1299</v>
      </c>
      <c r="C340" s="8"/>
      <c r="D340" s="8"/>
      <c r="E340" s="8"/>
      <c r="F340" s="8">
        <f t="shared" si="32"/>
        <v>0</v>
      </c>
      <c r="G340" s="8"/>
      <c r="H340" s="217">
        <v>0</v>
      </c>
      <c r="I340" s="18">
        <f t="shared" si="31"/>
        <v>0</v>
      </c>
      <c r="J340" s="10">
        <f t="shared" si="33"/>
        <v>0</v>
      </c>
      <c r="K340" s="202">
        <f t="shared" si="34"/>
        <v>0</v>
      </c>
      <c r="L340" s="202">
        <v>0</v>
      </c>
      <c r="M340" s="10">
        <f t="shared" si="35"/>
        <v>0</v>
      </c>
      <c r="N340" s="11"/>
    </row>
    <row r="341" spans="1:14" x14ac:dyDescent="0.35">
      <c r="A341" s="9">
        <f t="shared" si="36"/>
        <v>336</v>
      </c>
      <c r="B341" s="14" t="s">
        <v>1300</v>
      </c>
      <c r="C341" s="8"/>
      <c r="D341" s="8"/>
      <c r="E341" s="8"/>
      <c r="F341" s="8">
        <f t="shared" si="32"/>
        <v>0</v>
      </c>
      <c r="G341" s="8"/>
      <c r="H341" s="217">
        <v>0</v>
      </c>
      <c r="I341" s="18">
        <f t="shared" si="31"/>
        <v>0</v>
      </c>
      <c r="J341" s="10">
        <f t="shared" si="33"/>
        <v>0</v>
      </c>
      <c r="K341" s="202">
        <f t="shared" si="34"/>
        <v>0</v>
      </c>
      <c r="L341" s="202">
        <v>0</v>
      </c>
      <c r="M341" s="10">
        <f t="shared" si="35"/>
        <v>0</v>
      </c>
      <c r="N341" s="11"/>
    </row>
    <row r="342" spans="1:14" x14ac:dyDescent="0.35">
      <c r="A342" s="9">
        <f t="shared" si="36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32"/>
        <v>3142.7</v>
      </c>
      <c r="G342" s="8">
        <v>55</v>
      </c>
      <c r="H342" s="217">
        <v>0</v>
      </c>
      <c r="I342" s="18">
        <f t="shared" si="31"/>
        <v>0</v>
      </c>
      <c r="J342" s="10">
        <f t="shared" si="33"/>
        <v>0</v>
      </c>
      <c r="K342" s="202">
        <f t="shared" si="34"/>
        <v>0</v>
      </c>
      <c r="L342" s="202">
        <v>0</v>
      </c>
      <c r="M342" s="10">
        <f t="shared" si="35"/>
        <v>0</v>
      </c>
      <c r="N342" s="11">
        <f>M342/F342</f>
        <v>0</v>
      </c>
    </row>
    <row r="343" spans="1:14" x14ac:dyDescent="0.35">
      <c r="A343" s="9">
        <f t="shared" si="36"/>
        <v>338</v>
      </c>
      <c r="B343" s="14" t="s">
        <v>1302</v>
      </c>
      <c r="C343" s="8"/>
      <c r="D343" s="8"/>
      <c r="E343" s="8"/>
      <c r="F343" s="8">
        <f t="shared" si="32"/>
        <v>0</v>
      </c>
      <c r="G343" s="8"/>
      <c r="H343" s="217">
        <v>0</v>
      </c>
      <c r="I343" s="18">
        <f t="shared" si="31"/>
        <v>0</v>
      </c>
      <c r="J343" s="10">
        <f t="shared" si="33"/>
        <v>0</v>
      </c>
      <c r="K343" s="202">
        <f t="shared" si="34"/>
        <v>0</v>
      </c>
      <c r="L343" s="202">
        <v>0</v>
      </c>
      <c r="M343" s="10">
        <f t="shared" si="35"/>
        <v>0</v>
      </c>
      <c r="N343" s="11"/>
    </row>
    <row r="344" spans="1:14" x14ac:dyDescent="0.35">
      <c r="A344" s="9">
        <f t="shared" si="36"/>
        <v>339</v>
      </c>
      <c r="B344" s="14" t="s">
        <v>1303</v>
      </c>
      <c r="C344" s="8"/>
      <c r="D344" s="8"/>
      <c r="E344" s="8"/>
      <c r="F344" s="8">
        <f t="shared" si="32"/>
        <v>0</v>
      </c>
      <c r="G344" s="8"/>
      <c r="H344" s="217">
        <v>0</v>
      </c>
      <c r="I344" s="18">
        <f t="shared" si="31"/>
        <v>0</v>
      </c>
      <c r="J344" s="10">
        <f t="shared" si="33"/>
        <v>0</v>
      </c>
      <c r="K344" s="202">
        <f t="shared" si="34"/>
        <v>0</v>
      </c>
      <c r="L344" s="202">
        <v>0</v>
      </c>
      <c r="M344" s="10">
        <f t="shared" si="35"/>
        <v>0</v>
      </c>
      <c r="N344" s="11"/>
    </row>
    <row r="345" spans="1:14" x14ac:dyDescent="0.35">
      <c r="A345" s="9">
        <f t="shared" si="36"/>
        <v>340</v>
      </c>
      <c r="B345" s="14" t="s">
        <v>1304</v>
      </c>
      <c r="C345" s="8"/>
      <c r="D345" s="8"/>
      <c r="E345" s="8"/>
      <c r="F345" s="8">
        <f t="shared" si="32"/>
        <v>0</v>
      </c>
      <c r="G345" s="8"/>
      <c r="H345" s="217">
        <v>0</v>
      </c>
      <c r="I345" s="18">
        <f t="shared" si="31"/>
        <v>0</v>
      </c>
      <c r="J345" s="10">
        <f t="shared" si="33"/>
        <v>0</v>
      </c>
      <c r="K345" s="202">
        <f t="shared" si="34"/>
        <v>0</v>
      </c>
      <c r="L345" s="202">
        <v>0</v>
      </c>
      <c r="M345" s="10">
        <f t="shared" si="35"/>
        <v>0</v>
      </c>
      <c r="N345" s="11"/>
    </row>
    <row r="346" spans="1:14" x14ac:dyDescent="0.35">
      <c r="A346" s="9">
        <f t="shared" si="36"/>
        <v>341</v>
      </c>
      <c r="B346" s="14" t="s">
        <v>1305</v>
      </c>
      <c r="C346" s="8"/>
      <c r="D346" s="8"/>
      <c r="E346" s="8"/>
      <c r="F346" s="8">
        <f t="shared" si="32"/>
        <v>0</v>
      </c>
      <c r="G346" s="8"/>
      <c r="H346" s="217">
        <v>0</v>
      </c>
      <c r="I346" s="18">
        <f t="shared" si="31"/>
        <v>0</v>
      </c>
      <c r="J346" s="10">
        <f t="shared" si="33"/>
        <v>0</v>
      </c>
      <c r="K346" s="202">
        <f t="shared" si="34"/>
        <v>0</v>
      </c>
      <c r="L346" s="202">
        <v>0</v>
      </c>
      <c r="M346" s="10">
        <f t="shared" si="35"/>
        <v>0</v>
      </c>
      <c r="N346" s="11"/>
    </row>
    <row r="347" spans="1:14" x14ac:dyDescent="0.35">
      <c r="A347" s="9">
        <f t="shared" si="36"/>
        <v>342</v>
      </c>
      <c r="B347" s="14" t="s">
        <v>1306</v>
      </c>
      <c r="C347" s="8"/>
      <c r="D347" s="8"/>
      <c r="E347" s="8"/>
      <c r="F347" s="8">
        <f t="shared" si="32"/>
        <v>0</v>
      </c>
      <c r="G347" s="8"/>
      <c r="H347" s="217">
        <v>0</v>
      </c>
      <c r="I347" s="18">
        <f t="shared" si="31"/>
        <v>0</v>
      </c>
      <c r="J347" s="10">
        <f t="shared" si="33"/>
        <v>0</v>
      </c>
      <c r="K347" s="202">
        <f t="shared" si="34"/>
        <v>0</v>
      </c>
      <c r="L347" s="202">
        <v>0</v>
      </c>
      <c r="M347" s="10">
        <f t="shared" si="35"/>
        <v>0</v>
      </c>
      <c r="N347" s="11"/>
    </row>
    <row r="348" spans="1:14" x14ac:dyDescent="0.35">
      <c r="A348" s="9">
        <f t="shared" si="36"/>
        <v>343</v>
      </c>
      <c r="B348" s="14" t="s">
        <v>1307</v>
      </c>
      <c r="C348" s="8"/>
      <c r="D348" s="8"/>
      <c r="E348" s="8"/>
      <c r="F348" s="8">
        <f t="shared" si="32"/>
        <v>0</v>
      </c>
      <c r="G348" s="8"/>
      <c r="H348" s="217">
        <v>0</v>
      </c>
      <c r="I348" s="18">
        <f t="shared" si="31"/>
        <v>0</v>
      </c>
      <c r="J348" s="10">
        <f t="shared" si="33"/>
        <v>0</v>
      </c>
      <c r="K348" s="202">
        <f t="shared" si="34"/>
        <v>0</v>
      </c>
      <c r="L348" s="202">
        <v>0</v>
      </c>
      <c r="M348" s="10">
        <f t="shared" si="35"/>
        <v>0</v>
      </c>
      <c r="N348" s="11"/>
    </row>
    <row r="349" spans="1:14" x14ac:dyDescent="0.35">
      <c r="A349" s="9">
        <f t="shared" si="36"/>
        <v>344</v>
      </c>
      <c r="B349" s="14" t="s">
        <v>1308</v>
      </c>
      <c r="C349" s="8"/>
      <c r="D349" s="8"/>
      <c r="E349" s="8"/>
      <c r="F349" s="8">
        <f t="shared" si="32"/>
        <v>0</v>
      </c>
      <c r="G349" s="8"/>
      <c r="H349" s="217">
        <v>0</v>
      </c>
      <c r="I349" s="18">
        <f t="shared" si="31"/>
        <v>0</v>
      </c>
      <c r="J349" s="10">
        <f t="shared" si="33"/>
        <v>0</v>
      </c>
      <c r="K349" s="202">
        <f t="shared" si="34"/>
        <v>0</v>
      </c>
      <c r="L349" s="202">
        <v>0</v>
      </c>
      <c r="M349" s="10">
        <f t="shared" si="35"/>
        <v>0</v>
      </c>
      <c r="N349" s="11"/>
    </row>
    <row r="350" spans="1:14" x14ac:dyDescent="0.35">
      <c r="A350" s="9">
        <f t="shared" si="36"/>
        <v>345</v>
      </c>
      <c r="B350" s="14" t="s">
        <v>1309</v>
      </c>
      <c r="C350" s="8"/>
      <c r="D350" s="8"/>
      <c r="E350" s="8"/>
      <c r="F350" s="8">
        <f t="shared" si="32"/>
        <v>0</v>
      </c>
      <c r="G350" s="8"/>
      <c r="H350" s="217">
        <v>0</v>
      </c>
      <c r="I350" s="18">
        <f t="shared" si="31"/>
        <v>0</v>
      </c>
      <c r="J350" s="10">
        <f t="shared" si="33"/>
        <v>0</v>
      </c>
      <c r="K350" s="202">
        <f t="shared" si="34"/>
        <v>0</v>
      </c>
      <c r="L350" s="202">
        <v>0</v>
      </c>
      <c r="M350" s="10">
        <f t="shared" si="35"/>
        <v>0</v>
      </c>
      <c r="N350" s="11"/>
    </row>
    <row r="351" spans="1:14" x14ac:dyDescent="0.35">
      <c r="A351" s="9">
        <f t="shared" si="36"/>
        <v>346</v>
      </c>
      <c r="B351" s="14" t="s">
        <v>1310</v>
      </c>
      <c r="C351" s="8"/>
      <c r="D351" s="8"/>
      <c r="E351" s="8"/>
      <c r="F351" s="8">
        <f t="shared" si="32"/>
        <v>0</v>
      </c>
      <c r="G351" s="8"/>
      <c r="H351" s="217">
        <v>0</v>
      </c>
      <c r="I351" s="18">
        <f t="shared" si="31"/>
        <v>0</v>
      </c>
      <c r="J351" s="10">
        <f t="shared" si="33"/>
        <v>0</v>
      </c>
      <c r="K351" s="202">
        <f t="shared" si="34"/>
        <v>0</v>
      </c>
      <c r="L351" s="202">
        <v>0</v>
      </c>
      <c r="M351" s="10">
        <f t="shared" si="35"/>
        <v>0</v>
      </c>
      <c r="N351" s="11"/>
    </row>
    <row r="352" spans="1:14" x14ac:dyDescent="0.35">
      <c r="A352" s="9">
        <f t="shared" si="36"/>
        <v>347</v>
      </c>
      <c r="B352" s="14" t="s">
        <v>1311</v>
      </c>
      <c r="C352" s="8"/>
      <c r="D352" s="8"/>
      <c r="E352" s="8"/>
      <c r="F352" s="8">
        <f t="shared" si="32"/>
        <v>0</v>
      </c>
      <c r="G352" s="8"/>
      <c r="H352" s="217">
        <v>0</v>
      </c>
      <c r="I352" s="18">
        <f t="shared" si="31"/>
        <v>0</v>
      </c>
      <c r="J352" s="10">
        <f t="shared" si="33"/>
        <v>0</v>
      </c>
      <c r="K352" s="202">
        <f t="shared" si="34"/>
        <v>0</v>
      </c>
      <c r="L352" s="202">
        <v>0</v>
      </c>
      <c r="M352" s="10">
        <f t="shared" si="35"/>
        <v>0</v>
      </c>
      <c r="N352" s="11"/>
    </row>
    <row r="353" spans="1:14" x14ac:dyDescent="0.35">
      <c r="A353" s="9">
        <f t="shared" si="36"/>
        <v>348</v>
      </c>
      <c r="B353" s="14" t="s">
        <v>1312</v>
      </c>
      <c r="C353" s="8"/>
      <c r="D353" s="8"/>
      <c r="E353" s="8"/>
      <c r="F353" s="8">
        <f t="shared" si="32"/>
        <v>0</v>
      </c>
      <c r="G353" s="8"/>
      <c r="H353" s="217">
        <v>0</v>
      </c>
      <c r="I353" s="18">
        <f t="shared" si="31"/>
        <v>0</v>
      </c>
      <c r="J353" s="10">
        <f t="shared" si="33"/>
        <v>0</v>
      </c>
      <c r="K353" s="202">
        <f t="shared" si="34"/>
        <v>0</v>
      </c>
      <c r="L353" s="202">
        <v>0</v>
      </c>
      <c r="M353" s="10">
        <f t="shared" si="35"/>
        <v>0</v>
      </c>
      <c r="N353" s="11"/>
    </row>
    <row r="354" spans="1:14" x14ac:dyDescent="0.35">
      <c r="A354" s="9">
        <f t="shared" si="36"/>
        <v>349</v>
      </c>
      <c r="B354" s="14" t="s">
        <v>1313</v>
      </c>
      <c r="C354" s="8"/>
      <c r="D354" s="8"/>
      <c r="E354" s="8"/>
      <c r="F354" s="8">
        <f t="shared" si="32"/>
        <v>0</v>
      </c>
      <c r="G354" s="8"/>
      <c r="H354" s="217">
        <v>0</v>
      </c>
      <c r="I354" s="18">
        <f t="shared" si="31"/>
        <v>0</v>
      </c>
      <c r="J354" s="10">
        <f t="shared" si="33"/>
        <v>0</v>
      </c>
      <c r="K354" s="202">
        <f t="shared" si="34"/>
        <v>0</v>
      </c>
      <c r="L354" s="202">
        <v>0</v>
      </c>
      <c r="M354" s="10">
        <f t="shared" si="35"/>
        <v>0</v>
      </c>
      <c r="N354" s="11"/>
    </row>
    <row r="355" spans="1:14" x14ac:dyDescent="0.35">
      <c r="A355" s="9">
        <f t="shared" si="36"/>
        <v>350</v>
      </c>
      <c r="B355" s="14" t="s">
        <v>1314</v>
      </c>
      <c r="C355" s="8"/>
      <c r="D355" s="8"/>
      <c r="E355" s="8"/>
      <c r="F355" s="8">
        <f t="shared" si="32"/>
        <v>0</v>
      </c>
      <c r="G355" s="8"/>
      <c r="H355" s="217">
        <v>0</v>
      </c>
      <c r="I355" s="18">
        <f t="shared" si="31"/>
        <v>0</v>
      </c>
      <c r="J355" s="10">
        <f t="shared" si="33"/>
        <v>0</v>
      </c>
      <c r="K355" s="202">
        <f t="shared" si="34"/>
        <v>0</v>
      </c>
      <c r="L355" s="202">
        <v>0</v>
      </c>
      <c r="M355" s="10">
        <f t="shared" si="35"/>
        <v>0</v>
      </c>
      <c r="N355" s="11"/>
    </row>
    <row r="356" spans="1:14" x14ac:dyDescent="0.35">
      <c r="A356" s="9">
        <f t="shared" si="36"/>
        <v>351</v>
      </c>
      <c r="B356" s="14" t="s">
        <v>1315</v>
      </c>
      <c r="C356" s="8"/>
      <c r="D356" s="8"/>
      <c r="E356" s="8"/>
      <c r="F356" s="8">
        <f t="shared" si="32"/>
        <v>0</v>
      </c>
      <c r="G356" s="8"/>
      <c r="H356" s="217">
        <v>0</v>
      </c>
      <c r="I356" s="18">
        <f t="shared" si="31"/>
        <v>0</v>
      </c>
      <c r="J356" s="10">
        <f t="shared" si="33"/>
        <v>0</v>
      </c>
      <c r="K356" s="202">
        <f t="shared" si="34"/>
        <v>0</v>
      </c>
      <c r="L356" s="202">
        <v>0</v>
      </c>
      <c r="M356" s="10">
        <f t="shared" si="35"/>
        <v>0</v>
      </c>
      <c r="N356" s="11"/>
    </row>
    <row r="357" spans="1:14" x14ac:dyDescent="0.35">
      <c r="A357" s="9">
        <f t="shared" si="36"/>
        <v>352</v>
      </c>
      <c r="B357" s="14" t="s">
        <v>1316</v>
      </c>
      <c r="C357" s="8"/>
      <c r="D357" s="8"/>
      <c r="E357" s="8"/>
      <c r="F357" s="8">
        <f t="shared" si="32"/>
        <v>0</v>
      </c>
      <c r="G357" s="8"/>
      <c r="H357" s="217">
        <v>0</v>
      </c>
      <c r="I357" s="18">
        <f t="shared" si="31"/>
        <v>0</v>
      </c>
      <c r="J357" s="10">
        <f t="shared" si="33"/>
        <v>0</v>
      </c>
      <c r="K357" s="202">
        <f t="shared" si="34"/>
        <v>0</v>
      </c>
      <c r="L357" s="202">
        <v>0</v>
      </c>
      <c r="M357" s="10">
        <f t="shared" si="35"/>
        <v>0</v>
      </c>
      <c r="N357" s="11"/>
    </row>
    <row r="358" spans="1:14" x14ac:dyDescent="0.35">
      <c r="A358" s="9">
        <f t="shared" si="36"/>
        <v>353</v>
      </c>
      <c r="B358" s="14" t="s">
        <v>1317</v>
      </c>
      <c r="C358" s="8"/>
      <c r="D358" s="8"/>
      <c r="E358" s="8"/>
      <c r="F358" s="8">
        <f t="shared" si="32"/>
        <v>0</v>
      </c>
      <c r="G358" s="8"/>
      <c r="H358" s="217">
        <v>0</v>
      </c>
      <c r="I358" s="18">
        <f t="shared" si="31"/>
        <v>0</v>
      </c>
      <c r="J358" s="10">
        <f t="shared" si="33"/>
        <v>0</v>
      </c>
      <c r="K358" s="202">
        <f t="shared" si="34"/>
        <v>0</v>
      </c>
      <c r="L358" s="202">
        <v>0</v>
      </c>
      <c r="M358" s="10">
        <f t="shared" si="35"/>
        <v>0</v>
      </c>
      <c r="N358" s="11"/>
    </row>
    <row r="359" spans="1:14" x14ac:dyDescent="0.35">
      <c r="A359" s="9">
        <f t="shared" si="36"/>
        <v>354</v>
      </c>
      <c r="B359" s="14" t="s">
        <v>1318</v>
      </c>
      <c r="C359" s="8"/>
      <c r="D359" s="8"/>
      <c r="E359" s="8"/>
      <c r="F359" s="8">
        <f t="shared" si="32"/>
        <v>0</v>
      </c>
      <c r="G359" s="8"/>
      <c r="H359" s="217">
        <v>0</v>
      </c>
      <c r="I359" s="18">
        <f t="shared" si="31"/>
        <v>0</v>
      </c>
      <c r="J359" s="10">
        <f t="shared" si="33"/>
        <v>0</v>
      </c>
      <c r="K359" s="202">
        <f t="shared" si="34"/>
        <v>0</v>
      </c>
      <c r="L359" s="202">
        <v>0</v>
      </c>
      <c r="M359" s="10">
        <f t="shared" si="35"/>
        <v>0</v>
      </c>
      <c r="N359" s="11"/>
    </row>
    <row r="360" spans="1:14" x14ac:dyDescent="0.35">
      <c r="A360" s="9">
        <f t="shared" si="36"/>
        <v>355</v>
      </c>
      <c r="B360" s="14" t="s">
        <v>1319</v>
      </c>
      <c r="C360" s="8"/>
      <c r="D360" s="8"/>
      <c r="E360" s="8"/>
      <c r="F360" s="8">
        <f t="shared" si="32"/>
        <v>0</v>
      </c>
      <c r="G360" s="8"/>
      <c r="H360" s="217">
        <v>0</v>
      </c>
      <c r="I360" s="18">
        <f t="shared" si="31"/>
        <v>0</v>
      </c>
      <c r="J360" s="10">
        <f t="shared" si="33"/>
        <v>0</v>
      </c>
      <c r="K360" s="202">
        <f t="shared" si="34"/>
        <v>0</v>
      </c>
      <c r="L360" s="202">
        <v>0</v>
      </c>
      <c r="M360" s="10">
        <f t="shared" si="35"/>
        <v>0</v>
      </c>
      <c r="N360" s="11"/>
    </row>
    <row r="361" spans="1:14" x14ac:dyDescent="0.35">
      <c r="A361" s="9">
        <f t="shared" si="36"/>
        <v>356</v>
      </c>
      <c r="B361" s="14" t="s">
        <v>1320</v>
      </c>
      <c r="C361" s="8"/>
      <c r="D361" s="8"/>
      <c r="E361" s="8"/>
      <c r="F361" s="8">
        <f t="shared" si="32"/>
        <v>0</v>
      </c>
      <c r="G361" s="8"/>
      <c r="H361" s="217">
        <v>0</v>
      </c>
      <c r="I361" s="18">
        <f t="shared" si="31"/>
        <v>0</v>
      </c>
      <c r="J361" s="10">
        <f t="shared" si="33"/>
        <v>0</v>
      </c>
      <c r="K361" s="202">
        <f t="shared" si="34"/>
        <v>0</v>
      </c>
      <c r="L361" s="202">
        <v>0</v>
      </c>
      <c r="M361" s="10">
        <f t="shared" si="35"/>
        <v>0</v>
      </c>
      <c r="N361" s="11"/>
    </row>
    <row r="362" spans="1:14" x14ac:dyDescent="0.35">
      <c r="A362" s="9">
        <f t="shared" si="36"/>
        <v>357</v>
      </c>
      <c r="B362" s="14" t="s">
        <v>1321</v>
      </c>
      <c r="C362" s="8"/>
      <c r="D362" s="8"/>
      <c r="E362" s="8"/>
      <c r="F362" s="8">
        <f t="shared" si="32"/>
        <v>0</v>
      </c>
      <c r="G362" s="8"/>
      <c r="H362" s="217">
        <v>0</v>
      </c>
      <c r="I362" s="18">
        <f t="shared" si="31"/>
        <v>0</v>
      </c>
      <c r="J362" s="10">
        <f t="shared" si="33"/>
        <v>0</v>
      </c>
      <c r="K362" s="202">
        <f t="shared" si="34"/>
        <v>0</v>
      </c>
      <c r="L362" s="202">
        <v>0</v>
      </c>
      <c r="M362" s="10">
        <f t="shared" si="35"/>
        <v>0</v>
      </c>
      <c r="N362" s="11"/>
    </row>
    <row r="363" spans="1:14" x14ac:dyDescent="0.35">
      <c r="A363" s="9">
        <f t="shared" si="36"/>
        <v>358</v>
      </c>
      <c r="B363" s="14" t="s">
        <v>1322</v>
      </c>
      <c r="C363" s="8"/>
      <c r="D363" s="8"/>
      <c r="E363" s="8"/>
      <c r="F363" s="8">
        <f t="shared" si="32"/>
        <v>0</v>
      </c>
      <c r="G363" s="8"/>
      <c r="H363" s="217">
        <v>0</v>
      </c>
      <c r="I363" s="18">
        <f t="shared" si="31"/>
        <v>0</v>
      </c>
      <c r="J363" s="10">
        <f t="shared" si="33"/>
        <v>0</v>
      </c>
      <c r="K363" s="202">
        <f t="shared" si="34"/>
        <v>0</v>
      </c>
      <c r="L363" s="202">
        <v>0</v>
      </c>
      <c r="M363" s="10">
        <f t="shared" si="35"/>
        <v>0</v>
      </c>
      <c r="N363" s="11"/>
    </row>
    <row r="364" spans="1:14" x14ac:dyDescent="0.35">
      <c r="A364" s="9">
        <f t="shared" si="36"/>
        <v>359</v>
      </c>
      <c r="B364" s="14" t="s">
        <v>1323</v>
      </c>
      <c r="C364" s="8"/>
      <c r="D364" s="8"/>
      <c r="E364" s="8"/>
      <c r="F364" s="8">
        <f t="shared" si="32"/>
        <v>0</v>
      </c>
      <c r="G364" s="8"/>
      <c r="H364" s="217">
        <v>0</v>
      </c>
      <c r="I364" s="18">
        <f t="shared" si="31"/>
        <v>0</v>
      </c>
      <c r="J364" s="10">
        <f t="shared" si="33"/>
        <v>0</v>
      </c>
      <c r="K364" s="202">
        <f t="shared" si="34"/>
        <v>0</v>
      </c>
      <c r="L364" s="202">
        <v>0</v>
      </c>
      <c r="M364" s="10">
        <f t="shared" si="35"/>
        <v>0</v>
      </c>
      <c r="N364" s="11"/>
    </row>
    <row r="365" spans="1:14" x14ac:dyDescent="0.35">
      <c r="A365" s="9">
        <f t="shared" si="36"/>
        <v>360</v>
      </c>
      <c r="B365" s="14" t="s">
        <v>1324</v>
      </c>
      <c r="C365" s="8"/>
      <c r="D365" s="8"/>
      <c r="E365" s="8"/>
      <c r="F365" s="8">
        <f t="shared" si="32"/>
        <v>0</v>
      </c>
      <c r="G365" s="8"/>
      <c r="H365" s="217">
        <v>0</v>
      </c>
      <c r="I365" s="18">
        <f t="shared" si="31"/>
        <v>0</v>
      </c>
      <c r="J365" s="10">
        <f t="shared" si="33"/>
        <v>0</v>
      </c>
      <c r="K365" s="202">
        <f t="shared" si="34"/>
        <v>0</v>
      </c>
      <c r="L365" s="202">
        <v>0</v>
      </c>
      <c r="M365" s="10">
        <f t="shared" si="35"/>
        <v>0</v>
      </c>
      <c r="N365" s="11"/>
    </row>
    <row r="366" spans="1:14" x14ac:dyDescent="0.35">
      <c r="A366" s="9">
        <f t="shared" si="36"/>
        <v>361</v>
      </c>
      <c r="B366" s="14" t="s">
        <v>1325</v>
      </c>
      <c r="C366" s="8"/>
      <c r="D366" s="8"/>
      <c r="E366" s="8"/>
      <c r="F366" s="8">
        <f t="shared" si="32"/>
        <v>0</v>
      </c>
      <c r="G366" s="8"/>
      <c r="H366" s="217">
        <v>0</v>
      </c>
      <c r="I366" s="18">
        <f t="shared" si="31"/>
        <v>0</v>
      </c>
      <c r="J366" s="10">
        <f t="shared" si="33"/>
        <v>0</v>
      </c>
      <c r="K366" s="202">
        <f t="shared" si="34"/>
        <v>0</v>
      </c>
      <c r="L366" s="202">
        <v>0</v>
      </c>
      <c r="M366" s="10">
        <f t="shared" si="35"/>
        <v>0</v>
      </c>
      <c r="N366" s="11"/>
    </row>
    <row r="367" spans="1:14" x14ac:dyDescent="0.35">
      <c r="A367" s="9">
        <f t="shared" si="36"/>
        <v>362</v>
      </c>
      <c r="B367" s="14" t="s">
        <v>1326</v>
      </c>
      <c r="C367" s="8"/>
      <c r="D367" s="8"/>
      <c r="E367" s="8"/>
      <c r="F367" s="8">
        <v>0</v>
      </c>
      <c r="G367" s="8"/>
      <c r="H367" s="217">
        <v>0</v>
      </c>
      <c r="I367" s="18">
        <f t="shared" ref="I367:I429" si="37">H367*$I$2</f>
        <v>0</v>
      </c>
      <c r="J367" s="10">
        <f t="shared" si="33"/>
        <v>0</v>
      </c>
      <c r="K367" s="202">
        <f t="shared" si="34"/>
        <v>0</v>
      </c>
      <c r="L367" s="202">
        <v>0</v>
      </c>
      <c r="M367" s="10">
        <f t="shared" si="35"/>
        <v>0</v>
      </c>
      <c r="N367" s="11"/>
    </row>
    <row r="368" spans="1:14" x14ac:dyDescent="0.35">
      <c r="A368" s="9">
        <f t="shared" si="36"/>
        <v>363</v>
      </c>
      <c r="B368" s="14" t="s">
        <v>1327</v>
      </c>
      <c r="C368" s="8"/>
      <c r="D368" s="8"/>
      <c r="E368" s="8"/>
      <c r="F368" s="8">
        <f t="shared" ref="F368:F430" si="38">C368+D368+E368</f>
        <v>0</v>
      </c>
      <c r="G368" s="8"/>
      <c r="H368" s="217">
        <v>0</v>
      </c>
      <c r="I368" s="18">
        <f t="shared" si="37"/>
        <v>0</v>
      </c>
      <c r="J368" s="10">
        <f t="shared" si="33"/>
        <v>0</v>
      </c>
      <c r="K368" s="202">
        <f t="shared" si="34"/>
        <v>0</v>
      </c>
      <c r="L368" s="202">
        <v>0</v>
      </c>
      <c r="M368" s="10">
        <f t="shared" si="35"/>
        <v>0</v>
      </c>
      <c r="N368" s="11"/>
    </row>
    <row r="369" spans="1:14" x14ac:dyDescent="0.35">
      <c r="A369" s="9">
        <f t="shared" si="36"/>
        <v>364</v>
      </c>
      <c r="B369" s="14" t="s">
        <v>1328</v>
      </c>
      <c r="C369" s="8"/>
      <c r="D369" s="8"/>
      <c r="E369" s="8"/>
      <c r="F369" s="8">
        <f t="shared" si="38"/>
        <v>0</v>
      </c>
      <c r="G369" s="8"/>
      <c r="H369" s="217">
        <v>0</v>
      </c>
      <c r="I369" s="18">
        <f t="shared" si="37"/>
        <v>0</v>
      </c>
      <c r="J369" s="10">
        <f t="shared" ref="J369:J431" si="39">I369*0.22</f>
        <v>0</v>
      </c>
      <c r="K369" s="202">
        <f t="shared" si="34"/>
        <v>0</v>
      </c>
      <c r="L369" s="202">
        <v>0</v>
      </c>
      <c r="M369" s="10">
        <f t="shared" si="35"/>
        <v>0</v>
      </c>
      <c r="N369" s="11"/>
    </row>
    <row r="370" spans="1:14" x14ac:dyDescent="0.35">
      <c r="A370" s="9">
        <f t="shared" si="36"/>
        <v>365</v>
      </c>
      <c r="B370" s="14" t="s">
        <v>1329</v>
      </c>
      <c r="C370" s="8"/>
      <c r="D370" s="8"/>
      <c r="E370" s="8"/>
      <c r="F370" s="8">
        <f t="shared" si="38"/>
        <v>0</v>
      </c>
      <c r="G370" s="8"/>
      <c r="H370" s="217">
        <v>0</v>
      </c>
      <c r="I370" s="18">
        <f t="shared" si="37"/>
        <v>0</v>
      </c>
      <c r="J370" s="10">
        <f t="shared" si="39"/>
        <v>0</v>
      </c>
      <c r="K370" s="202">
        <f t="shared" si="34"/>
        <v>0</v>
      </c>
      <c r="L370" s="202">
        <v>0</v>
      </c>
      <c r="M370" s="10">
        <f t="shared" si="35"/>
        <v>0</v>
      </c>
      <c r="N370" s="11"/>
    </row>
    <row r="371" spans="1:14" x14ac:dyDescent="0.35">
      <c r="A371" s="9">
        <f t="shared" si="36"/>
        <v>366</v>
      </c>
      <c r="B371" s="14" t="s">
        <v>1330</v>
      </c>
      <c r="C371" s="8"/>
      <c r="D371" s="8"/>
      <c r="E371" s="8"/>
      <c r="F371" s="8">
        <f t="shared" si="38"/>
        <v>0</v>
      </c>
      <c r="G371" s="8"/>
      <c r="H371" s="217">
        <v>0</v>
      </c>
      <c r="I371" s="18">
        <f t="shared" si="37"/>
        <v>0</v>
      </c>
      <c r="J371" s="10">
        <f t="shared" si="39"/>
        <v>0</v>
      </c>
      <c r="K371" s="202">
        <f t="shared" si="34"/>
        <v>0</v>
      </c>
      <c r="L371" s="202">
        <v>0</v>
      </c>
      <c r="M371" s="10">
        <f t="shared" si="35"/>
        <v>0</v>
      </c>
      <c r="N371" s="11"/>
    </row>
    <row r="372" spans="1:14" x14ac:dyDescent="0.35">
      <c r="A372" s="9">
        <f t="shared" si="36"/>
        <v>367</v>
      </c>
      <c r="B372" s="14" t="s">
        <v>1331</v>
      </c>
      <c r="C372" s="8"/>
      <c r="D372" s="8"/>
      <c r="E372" s="8"/>
      <c r="F372" s="8">
        <f t="shared" si="38"/>
        <v>0</v>
      </c>
      <c r="G372" s="8"/>
      <c r="H372" s="217">
        <v>0</v>
      </c>
      <c r="I372" s="18">
        <f t="shared" si="37"/>
        <v>0</v>
      </c>
      <c r="J372" s="10">
        <f t="shared" si="39"/>
        <v>0</v>
      </c>
      <c r="K372" s="202">
        <f t="shared" si="34"/>
        <v>0</v>
      </c>
      <c r="L372" s="202">
        <v>0</v>
      </c>
      <c r="M372" s="10">
        <f t="shared" si="35"/>
        <v>0</v>
      </c>
      <c r="N372" s="11"/>
    </row>
    <row r="373" spans="1:14" x14ac:dyDescent="0.35">
      <c r="A373" s="9">
        <f t="shared" si="36"/>
        <v>368</v>
      </c>
      <c r="B373" s="14" t="s">
        <v>1332</v>
      </c>
      <c r="C373" s="8"/>
      <c r="D373" s="8"/>
      <c r="E373" s="8"/>
      <c r="F373" s="8">
        <f t="shared" si="38"/>
        <v>0</v>
      </c>
      <c r="G373" s="8"/>
      <c r="H373" s="217">
        <v>0</v>
      </c>
      <c r="I373" s="18">
        <f t="shared" si="37"/>
        <v>0</v>
      </c>
      <c r="J373" s="10">
        <f t="shared" si="39"/>
        <v>0</v>
      </c>
      <c r="K373" s="202">
        <f t="shared" si="34"/>
        <v>0</v>
      </c>
      <c r="L373" s="202">
        <v>0</v>
      </c>
      <c r="M373" s="10">
        <f t="shared" si="35"/>
        <v>0</v>
      </c>
      <c r="N373" s="11"/>
    </row>
    <row r="374" spans="1:14" x14ac:dyDescent="0.35">
      <c r="A374" s="9">
        <f t="shared" si="36"/>
        <v>369</v>
      </c>
      <c r="B374" s="14" t="s">
        <v>1333</v>
      </c>
      <c r="C374" s="8"/>
      <c r="D374" s="8"/>
      <c r="E374" s="8"/>
      <c r="F374" s="8">
        <f t="shared" si="38"/>
        <v>0</v>
      </c>
      <c r="G374" s="8"/>
      <c r="H374" s="217">
        <v>0</v>
      </c>
      <c r="I374" s="18">
        <f t="shared" si="37"/>
        <v>0</v>
      </c>
      <c r="J374" s="10">
        <f t="shared" si="39"/>
        <v>0</v>
      </c>
      <c r="K374" s="202">
        <f t="shared" si="34"/>
        <v>0</v>
      </c>
      <c r="L374" s="202">
        <v>0</v>
      </c>
      <c r="M374" s="10">
        <f t="shared" si="35"/>
        <v>0</v>
      </c>
      <c r="N374" s="11"/>
    </row>
    <row r="375" spans="1:14" x14ac:dyDescent="0.35">
      <c r="A375" s="9">
        <f t="shared" si="36"/>
        <v>370</v>
      </c>
      <c r="B375" s="14" t="s">
        <v>1334</v>
      </c>
      <c r="C375" s="8"/>
      <c r="D375" s="8"/>
      <c r="E375" s="8"/>
      <c r="F375" s="8">
        <f t="shared" si="38"/>
        <v>0</v>
      </c>
      <c r="G375" s="8"/>
      <c r="H375" s="217">
        <v>0</v>
      </c>
      <c r="I375" s="18">
        <f t="shared" si="37"/>
        <v>0</v>
      </c>
      <c r="J375" s="10">
        <f t="shared" si="39"/>
        <v>0</v>
      </c>
      <c r="K375" s="202">
        <f t="shared" si="34"/>
        <v>0</v>
      </c>
      <c r="L375" s="202">
        <v>0</v>
      </c>
      <c r="M375" s="10">
        <f t="shared" si="35"/>
        <v>0</v>
      </c>
      <c r="N375" s="11"/>
    </row>
    <row r="376" spans="1:14" x14ac:dyDescent="0.35">
      <c r="A376" s="9">
        <f t="shared" si="36"/>
        <v>371</v>
      </c>
      <c r="B376" s="14" t="s">
        <v>1335</v>
      </c>
      <c r="C376" s="8"/>
      <c r="D376" s="8"/>
      <c r="E376" s="8"/>
      <c r="F376" s="8">
        <f t="shared" si="38"/>
        <v>0</v>
      </c>
      <c r="G376" s="8"/>
      <c r="H376" s="217">
        <v>0</v>
      </c>
      <c r="I376" s="18">
        <f t="shared" si="37"/>
        <v>0</v>
      </c>
      <c r="J376" s="10">
        <f t="shared" si="39"/>
        <v>0</v>
      </c>
      <c r="K376" s="202">
        <f t="shared" si="34"/>
        <v>0</v>
      </c>
      <c r="L376" s="202">
        <v>0</v>
      </c>
      <c r="M376" s="10">
        <f t="shared" si="35"/>
        <v>0</v>
      </c>
      <c r="N376" s="11"/>
    </row>
    <row r="377" spans="1:14" x14ac:dyDescent="0.35">
      <c r="A377" s="9">
        <f t="shared" si="36"/>
        <v>372</v>
      </c>
      <c r="B377" s="14" t="s">
        <v>1336</v>
      </c>
      <c r="C377" s="8"/>
      <c r="D377" s="8"/>
      <c r="E377" s="8"/>
      <c r="F377" s="8">
        <f t="shared" si="38"/>
        <v>0</v>
      </c>
      <c r="G377" s="8"/>
      <c r="H377" s="217">
        <v>0</v>
      </c>
      <c r="I377" s="18">
        <f t="shared" si="37"/>
        <v>0</v>
      </c>
      <c r="J377" s="10">
        <f t="shared" si="39"/>
        <v>0</v>
      </c>
      <c r="K377" s="202">
        <f t="shared" si="34"/>
        <v>0</v>
      </c>
      <c r="L377" s="202">
        <v>0</v>
      </c>
      <c r="M377" s="10">
        <f t="shared" si="35"/>
        <v>0</v>
      </c>
      <c r="N377" s="11"/>
    </row>
    <row r="378" spans="1:14" x14ac:dyDescent="0.35">
      <c r="A378" s="9">
        <f t="shared" si="36"/>
        <v>373</v>
      </c>
      <c r="B378" s="14" t="s">
        <v>1337</v>
      </c>
      <c r="C378" s="8"/>
      <c r="D378" s="8"/>
      <c r="E378" s="8"/>
      <c r="F378" s="8">
        <f t="shared" si="38"/>
        <v>0</v>
      </c>
      <c r="G378" s="8"/>
      <c r="H378" s="217">
        <v>0</v>
      </c>
      <c r="I378" s="18">
        <f t="shared" si="37"/>
        <v>0</v>
      </c>
      <c r="J378" s="10">
        <f t="shared" si="39"/>
        <v>0</v>
      </c>
      <c r="K378" s="202">
        <f t="shared" si="34"/>
        <v>0</v>
      </c>
      <c r="L378" s="202">
        <v>0</v>
      </c>
      <c r="M378" s="10">
        <f t="shared" si="35"/>
        <v>0</v>
      </c>
      <c r="N378" s="11"/>
    </row>
    <row r="379" spans="1:14" x14ac:dyDescent="0.35">
      <c r="A379" s="9">
        <f t="shared" si="36"/>
        <v>374</v>
      </c>
      <c r="B379" s="14" t="s">
        <v>1338</v>
      </c>
      <c r="C379" s="8"/>
      <c r="D379" s="8"/>
      <c r="E379" s="8"/>
      <c r="F379" s="8">
        <f t="shared" si="38"/>
        <v>0</v>
      </c>
      <c r="G379" s="8"/>
      <c r="H379" s="217">
        <v>0</v>
      </c>
      <c r="I379" s="18">
        <f t="shared" si="37"/>
        <v>0</v>
      </c>
      <c r="J379" s="10">
        <f t="shared" si="39"/>
        <v>0</v>
      </c>
      <c r="K379" s="202">
        <f t="shared" si="34"/>
        <v>0</v>
      </c>
      <c r="L379" s="202">
        <v>0</v>
      </c>
      <c r="M379" s="10">
        <f t="shared" si="35"/>
        <v>0</v>
      </c>
      <c r="N379" s="11"/>
    </row>
    <row r="380" spans="1:14" x14ac:dyDescent="0.35">
      <c r="A380" s="9">
        <f t="shared" si="36"/>
        <v>375</v>
      </c>
      <c r="B380" s="14" t="s">
        <v>1339</v>
      </c>
      <c r="C380" s="8"/>
      <c r="D380" s="8"/>
      <c r="E380" s="8"/>
      <c r="F380" s="8">
        <f t="shared" si="38"/>
        <v>0</v>
      </c>
      <c r="G380" s="8"/>
      <c r="H380" s="217">
        <v>0</v>
      </c>
      <c r="I380" s="18">
        <f t="shared" si="37"/>
        <v>0</v>
      </c>
      <c r="J380" s="10">
        <f t="shared" si="39"/>
        <v>0</v>
      </c>
      <c r="K380" s="202">
        <f t="shared" si="34"/>
        <v>0</v>
      </c>
      <c r="L380" s="202">
        <v>0</v>
      </c>
      <c r="M380" s="10">
        <f t="shared" si="35"/>
        <v>0</v>
      </c>
      <c r="N380" s="11"/>
    </row>
    <row r="381" spans="1:14" x14ac:dyDescent="0.35">
      <c r="A381" s="9">
        <f t="shared" si="36"/>
        <v>376</v>
      </c>
      <c r="B381" s="14" t="s">
        <v>1340</v>
      </c>
      <c r="C381" s="8"/>
      <c r="D381" s="8"/>
      <c r="E381" s="8"/>
      <c r="F381" s="8">
        <f t="shared" si="38"/>
        <v>0</v>
      </c>
      <c r="G381" s="8"/>
      <c r="H381" s="217">
        <v>0</v>
      </c>
      <c r="I381" s="18">
        <f t="shared" si="37"/>
        <v>0</v>
      </c>
      <c r="J381" s="10">
        <f t="shared" si="39"/>
        <v>0</v>
      </c>
      <c r="K381" s="202">
        <f t="shared" si="34"/>
        <v>0</v>
      </c>
      <c r="L381" s="202">
        <v>0</v>
      </c>
      <c r="M381" s="10">
        <f t="shared" si="35"/>
        <v>0</v>
      </c>
      <c r="N381" s="11"/>
    </row>
    <row r="382" spans="1:14" x14ac:dyDescent="0.35">
      <c r="A382" s="9">
        <f t="shared" si="36"/>
        <v>377</v>
      </c>
      <c r="B382" s="14" t="s">
        <v>1341</v>
      </c>
      <c r="C382" s="8"/>
      <c r="D382" s="8"/>
      <c r="E382" s="8"/>
      <c r="F382" s="8">
        <f t="shared" si="38"/>
        <v>0</v>
      </c>
      <c r="G382" s="8"/>
      <c r="H382" s="217">
        <v>0</v>
      </c>
      <c r="I382" s="18">
        <f t="shared" si="37"/>
        <v>0</v>
      </c>
      <c r="J382" s="10">
        <f t="shared" si="39"/>
        <v>0</v>
      </c>
      <c r="K382" s="202">
        <f t="shared" si="34"/>
        <v>0</v>
      </c>
      <c r="L382" s="202">
        <v>0</v>
      </c>
      <c r="M382" s="10">
        <f t="shared" si="35"/>
        <v>0</v>
      </c>
      <c r="N382" s="11"/>
    </row>
    <row r="383" spans="1:14" x14ac:dyDescent="0.35">
      <c r="A383" s="9">
        <f t="shared" si="36"/>
        <v>378</v>
      </c>
      <c r="B383" s="14" t="s">
        <v>1342</v>
      </c>
      <c r="C383" s="8"/>
      <c r="D383" s="8"/>
      <c r="E383" s="8"/>
      <c r="F383" s="8">
        <f t="shared" si="38"/>
        <v>0</v>
      </c>
      <c r="G383" s="8"/>
      <c r="H383" s="217">
        <v>0</v>
      </c>
      <c r="I383" s="18">
        <f t="shared" si="37"/>
        <v>0</v>
      </c>
      <c r="J383" s="10">
        <f t="shared" si="39"/>
        <v>0</v>
      </c>
      <c r="K383" s="202">
        <f t="shared" si="34"/>
        <v>0</v>
      </c>
      <c r="L383" s="202">
        <v>0</v>
      </c>
      <c r="M383" s="10">
        <f t="shared" si="35"/>
        <v>0</v>
      </c>
      <c r="N383" s="11"/>
    </row>
    <row r="384" spans="1:14" x14ac:dyDescent="0.35">
      <c r="A384" s="9">
        <f t="shared" si="36"/>
        <v>379</v>
      </c>
      <c r="B384" s="14" t="s">
        <v>1343</v>
      </c>
      <c r="C384" s="8"/>
      <c r="D384" s="8"/>
      <c r="E384" s="8"/>
      <c r="F384" s="8">
        <f t="shared" si="38"/>
        <v>0</v>
      </c>
      <c r="G384" s="8"/>
      <c r="H384" s="217">
        <v>0</v>
      </c>
      <c r="I384" s="18">
        <f t="shared" si="37"/>
        <v>0</v>
      </c>
      <c r="J384" s="10">
        <f t="shared" si="39"/>
        <v>0</v>
      </c>
      <c r="K384" s="202">
        <f t="shared" si="34"/>
        <v>0</v>
      </c>
      <c r="L384" s="202">
        <v>0</v>
      </c>
      <c r="M384" s="10">
        <f t="shared" si="35"/>
        <v>0</v>
      </c>
      <c r="N384" s="11"/>
    </row>
    <row r="385" spans="1:14" x14ac:dyDescent="0.35">
      <c r="A385" s="9">
        <f t="shared" si="36"/>
        <v>380</v>
      </c>
      <c r="B385" s="14" t="s">
        <v>1344</v>
      </c>
      <c r="C385" s="8"/>
      <c r="D385" s="8"/>
      <c r="E385" s="8"/>
      <c r="F385" s="8">
        <f t="shared" si="38"/>
        <v>0</v>
      </c>
      <c r="G385" s="8"/>
      <c r="H385" s="217">
        <v>0</v>
      </c>
      <c r="I385" s="18">
        <f t="shared" si="37"/>
        <v>0</v>
      </c>
      <c r="J385" s="10">
        <f t="shared" si="39"/>
        <v>0</v>
      </c>
      <c r="K385" s="202">
        <f t="shared" si="34"/>
        <v>0</v>
      </c>
      <c r="L385" s="202">
        <v>0</v>
      </c>
      <c r="M385" s="10">
        <f t="shared" si="35"/>
        <v>0</v>
      </c>
      <c r="N385" s="11"/>
    </row>
    <row r="386" spans="1:14" x14ac:dyDescent="0.35">
      <c r="A386" s="9">
        <f t="shared" si="36"/>
        <v>381</v>
      </c>
      <c r="B386" s="14" t="s">
        <v>1345</v>
      </c>
      <c r="C386" s="8"/>
      <c r="D386" s="8"/>
      <c r="E386" s="8"/>
      <c r="F386" s="8">
        <f t="shared" si="38"/>
        <v>0</v>
      </c>
      <c r="G386" s="8"/>
      <c r="H386" s="217">
        <v>0</v>
      </c>
      <c r="I386" s="18">
        <f t="shared" si="37"/>
        <v>0</v>
      </c>
      <c r="J386" s="10">
        <f t="shared" si="39"/>
        <v>0</v>
      </c>
      <c r="K386" s="202">
        <f t="shared" si="34"/>
        <v>0</v>
      </c>
      <c r="L386" s="202">
        <v>0</v>
      </c>
      <c r="M386" s="10">
        <f t="shared" si="35"/>
        <v>0</v>
      </c>
      <c r="N386" s="11"/>
    </row>
    <row r="387" spans="1:14" x14ac:dyDescent="0.35">
      <c r="A387" s="9">
        <f t="shared" si="36"/>
        <v>382</v>
      </c>
      <c r="B387" s="14" t="s">
        <v>1346</v>
      </c>
      <c r="C387" s="8"/>
      <c r="D387" s="8"/>
      <c r="E387" s="8"/>
      <c r="F387" s="8">
        <f t="shared" si="38"/>
        <v>0</v>
      </c>
      <c r="G387" s="8"/>
      <c r="H387" s="217">
        <v>0</v>
      </c>
      <c r="I387" s="18">
        <f t="shared" si="37"/>
        <v>0</v>
      </c>
      <c r="J387" s="10">
        <f t="shared" si="39"/>
        <v>0</v>
      </c>
      <c r="K387" s="202">
        <f t="shared" ref="K387:K450" si="40">I387*0.49</f>
        <v>0</v>
      </c>
      <c r="L387" s="202">
        <v>0</v>
      </c>
      <c r="M387" s="10">
        <f t="shared" ref="M387:M450" si="41">I387+J387+K387+L387</f>
        <v>0</v>
      </c>
      <c r="N387" s="11"/>
    </row>
    <row r="388" spans="1:14" x14ac:dyDescent="0.35">
      <c r="A388" s="9">
        <f t="shared" si="36"/>
        <v>383</v>
      </c>
      <c r="B388" s="14" t="s">
        <v>1347</v>
      </c>
      <c r="C388" s="8"/>
      <c r="D388" s="8"/>
      <c r="E388" s="8"/>
      <c r="F388" s="8">
        <f t="shared" si="38"/>
        <v>0</v>
      </c>
      <c r="G388" s="8"/>
      <c r="H388" s="217">
        <v>0</v>
      </c>
      <c r="I388" s="18">
        <f t="shared" si="37"/>
        <v>0</v>
      </c>
      <c r="J388" s="10">
        <f t="shared" si="39"/>
        <v>0</v>
      </c>
      <c r="K388" s="202">
        <f t="shared" si="40"/>
        <v>0</v>
      </c>
      <c r="L388" s="202">
        <v>0</v>
      </c>
      <c r="M388" s="10">
        <f t="shared" si="41"/>
        <v>0</v>
      </c>
      <c r="N388" s="11"/>
    </row>
    <row r="389" spans="1:14" x14ac:dyDescent="0.35">
      <c r="A389" s="9">
        <f t="shared" si="36"/>
        <v>384</v>
      </c>
      <c r="B389" s="14" t="s">
        <v>1348</v>
      </c>
      <c r="C389" s="8"/>
      <c r="D389" s="8"/>
      <c r="E389" s="8"/>
      <c r="F389" s="8">
        <f t="shared" si="38"/>
        <v>0</v>
      </c>
      <c r="G389" s="8"/>
      <c r="H389" s="217">
        <v>0</v>
      </c>
      <c r="I389" s="18">
        <f t="shared" si="37"/>
        <v>0</v>
      </c>
      <c r="J389" s="10">
        <f t="shared" si="39"/>
        <v>0</v>
      </c>
      <c r="K389" s="202">
        <f t="shared" si="40"/>
        <v>0</v>
      </c>
      <c r="L389" s="202">
        <v>0</v>
      </c>
      <c r="M389" s="10">
        <f t="shared" si="41"/>
        <v>0</v>
      </c>
      <c r="N389" s="11"/>
    </row>
    <row r="390" spans="1:14" x14ac:dyDescent="0.35">
      <c r="A390" s="9">
        <f t="shared" si="36"/>
        <v>385</v>
      </c>
      <c r="B390" s="14" t="s">
        <v>1349</v>
      </c>
      <c r="C390" s="8"/>
      <c r="D390" s="8"/>
      <c r="E390" s="8"/>
      <c r="F390" s="8">
        <f t="shared" si="38"/>
        <v>0</v>
      </c>
      <c r="G390" s="8"/>
      <c r="H390" s="217">
        <v>0</v>
      </c>
      <c r="I390" s="18">
        <f t="shared" si="37"/>
        <v>0</v>
      </c>
      <c r="J390" s="10">
        <f t="shared" si="39"/>
        <v>0</v>
      </c>
      <c r="K390" s="202">
        <f t="shared" si="40"/>
        <v>0</v>
      </c>
      <c r="L390" s="202">
        <v>0</v>
      </c>
      <c r="M390" s="10">
        <f t="shared" si="41"/>
        <v>0</v>
      </c>
      <c r="N390" s="11"/>
    </row>
    <row r="391" spans="1:14" x14ac:dyDescent="0.35">
      <c r="A391" s="9">
        <f t="shared" ref="A391:A454" si="42">A390+1</f>
        <v>386</v>
      </c>
      <c r="B391" s="14" t="s">
        <v>1350</v>
      </c>
      <c r="C391" s="8"/>
      <c r="D391" s="8"/>
      <c r="E391" s="8"/>
      <c r="F391" s="8">
        <f t="shared" si="38"/>
        <v>0</v>
      </c>
      <c r="G391" s="8"/>
      <c r="H391" s="217">
        <v>0</v>
      </c>
      <c r="I391" s="18">
        <f t="shared" si="37"/>
        <v>0</v>
      </c>
      <c r="J391" s="10">
        <f t="shared" si="39"/>
        <v>0</v>
      </c>
      <c r="K391" s="202">
        <f t="shared" si="40"/>
        <v>0</v>
      </c>
      <c r="L391" s="202">
        <v>0</v>
      </c>
      <c r="M391" s="10">
        <f t="shared" si="41"/>
        <v>0</v>
      </c>
      <c r="N391" s="11"/>
    </row>
    <row r="392" spans="1:14" x14ac:dyDescent="0.35">
      <c r="A392" s="9">
        <f t="shared" si="42"/>
        <v>387</v>
      </c>
      <c r="B392" s="14" t="s">
        <v>1351</v>
      </c>
      <c r="C392" s="8"/>
      <c r="D392" s="8"/>
      <c r="E392" s="8"/>
      <c r="F392" s="8">
        <f t="shared" si="38"/>
        <v>0</v>
      </c>
      <c r="G392" s="8"/>
      <c r="H392" s="217">
        <v>0</v>
      </c>
      <c r="I392" s="18">
        <f t="shared" si="37"/>
        <v>0</v>
      </c>
      <c r="J392" s="10">
        <f t="shared" si="39"/>
        <v>0</v>
      </c>
      <c r="K392" s="202">
        <f t="shared" si="40"/>
        <v>0</v>
      </c>
      <c r="L392" s="202">
        <v>0</v>
      </c>
      <c r="M392" s="10">
        <f t="shared" si="41"/>
        <v>0</v>
      </c>
      <c r="N392" s="11"/>
    </row>
    <row r="393" spans="1:14" x14ac:dyDescent="0.35">
      <c r="A393" s="9">
        <f t="shared" si="42"/>
        <v>388</v>
      </c>
      <c r="B393" s="14" t="s">
        <v>1352</v>
      </c>
      <c r="C393" s="8"/>
      <c r="D393" s="8"/>
      <c r="E393" s="8"/>
      <c r="F393" s="8">
        <f t="shared" si="38"/>
        <v>0</v>
      </c>
      <c r="G393" s="8"/>
      <c r="H393" s="217">
        <v>0</v>
      </c>
      <c r="I393" s="18">
        <f t="shared" si="37"/>
        <v>0</v>
      </c>
      <c r="J393" s="10">
        <f t="shared" si="39"/>
        <v>0</v>
      </c>
      <c r="K393" s="202">
        <f t="shared" si="40"/>
        <v>0</v>
      </c>
      <c r="L393" s="202">
        <v>0</v>
      </c>
      <c r="M393" s="10">
        <f t="shared" si="41"/>
        <v>0</v>
      </c>
      <c r="N393" s="11"/>
    </row>
    <row r="394" spans="1:14" x14ac:dyDescent="0.35">
      <c r="A394" s="9">
        <f t="shared" si="42"/>
        <v>389</v>
      </c>
      <c r="B394" s="14" t="s">
        <v>1353</v>
      </c>
      <c r="C394" s="8"/>
      <c r="D394" s="8"/>
      <c r="E394" s="8"/>
      <c r="F394" s="8">
        <f t="shared" si="38"/>
        <v>0</v>
      </c>
      <c r="G394" s="8"/>
      <c r="H394" s="217">
        <v>0</v>
      </c>
      <c r="I394" s="18">
        <f t="shared" si="37"/>
        <v>0</v>
      </c>
      <c r="J394" s="10">
        <f t="shared" si="39"/>
        <v>0</v>
      </c>
      <c r="K394" s="202">
        <f t="shared" si="40"/>
        <v>0</v>
      </c>
      <c r="L394" s="202">
        <v>0</v>
      </c>
      <c r="M394" s="10">
        <f t="shared" si="41"/>
        <v>0</v>
      </c>
      <c r="N394" s="11"/>
    </row>
    <row r="395" spans="1:14" x14ac:dyDescent="0.35">
      <c r="A395" s="9">
        <f t="shared" si="42"/>
        <v>390</v>
      </c>
      <c r="B395" s="14" t="s">
        <v>1354</v>
      </c>
      <c r="C395" s="8"/>
      <c r="D395" s="8"/>
      <c r="E395" s="8"/>
      <c r="F395" s="8">
        <f t="shared" si="38"/>
        <v>0</v>
      </c>
      <c r="G395" s="8"/>
      <c r="H395" s="217">
        <v>0</v>
      </c>
      <c r="I395" s="18">
        <f t="shared" si="37"/>
        <v>0</v>
      </c>
      <c r="J395" s="10">
        <f t="shared" si="39"/>
        <v>0</v>
      </c>
      <c r="K395" s="202">
        <f t="shared" si="40"/>
        <v>0</v>
      </c>
      <c r="L395" s="202">
        <v>0</v>
      </c>
      <c r="M395" s="10">
        <f t="shared" si="41"/>
        <v>0</v>
      </c>
      <c r="N395" s="11"/>
    </row>
    <row r="396" spans="1:14" x14ac:dyDescent="0.35">
      <c r="A396" s="9">
        <f t="shared" si="42"/>
        <v>391</v>
      </c>
      <c r="B396" s="14" t="s">
        <v>1355</v>
      </c>
      <c r="C396" s="8"/>
      <c r="D396" s="8"/>
      <c r="E396" s="8"/>
      <c r="F396" s="8">
        <f t="shared" si="38"/>
        <v>0</v>
      </c>
      <c r="G396" s="8"/>
      <c r="H396" s="217">
        <v>0</v>
      </c>
      <c r="I396" s="18">
        <f t="shared" si="37"/>
        <v>0</v>
      </c>
      <c r="J396" s="10">
        <f t="shared" si="39"/>
        <v>0</v>
      </c>
      <c r="K396" s="202">
        <f t="shared" si="40"/>
        <v>0</v>
      </c>
      <c r="L396" s="202">
        <v>0</v>
      </c>
      <c r="M396" s="10">
        <f t="shared" si="41"/>
        <v>0</v>
      </c>
      <c r="N396" s="11"/>
    </row>
    <row r="397" spans="1:14" x14ac:dyDescent="0.35">
      <c r="A397" s="9">
        <f t="shared" si="42"/>
        <v>392</v>
      </c>
      <c r="B397" s="14" t="s">
        <v>1356</v>
      </c>
      <c r="C397" s="8"/>
      <c r="D397" s="8"/>
      <c r="E397" s="8"/>
      <c r="F397" s="8">
        <f t="shared" si="38"/>
        <v>0</v>
      </c>
      <c r="G397" s="8"/>
      <c r="H397" s="217">
        <v>0</v>
      </c>
      <c r="I397" s="18">
        <f t="shared" si="37"/>
        <v>0</v>
      </c>
      <c r="J397" s="10">
        <f t="shared" si="39"/>
        <v>0</v>
      </c>
      <c r="K397" s="202">
        <f t="shared" si="40"/>
        <v>0</v>
      </c>
      <c r="L397" s="202">
        <v>0</v>
      </c>
      <c r="M397" s="10">
        <f t="shared" si="41"/>
        <v>0</v>
      </c>
      <c r="N397" s="11"/>
    </row>
    <row r="398" spans="1:14" x14ac:dyDescent="0.35">
      <c r="A398" s="9">
        <f t="shared" si="42"/>
        <v>393</v>
      </c>
      <c r="B398" s="14" t="s">
        <v>1357</v>
      </c>
      <c r="C398" s="8"/>
      <c r="D398" s="8"/>
      <c r="E398" s="8"/>
      <c r="F398" s="8">
        <f t="shared" si="38"/>
        <v>0</v>
      </c>
      <c r="G398" s="8"/>
      <c r="H398" s="217">
        <v>0</v>
      </c>
      <c r="I398" s="18">
        <f t="shared" si="37"/>
        <v>0</v>
      </c>
      <c r="J398" s="10">
        <f t="shared" si="39"/>
        <v>0</v>
      </c>
      <c r="K398" s="202">
        <f t="shared" si="40"/>
        <v>0</v>
      </c>
      <c r="L398" s="202">
        <v>0</v>
      </c>
      <c r="M398" s="10">
        <f t="shared" si="41"/>
        <v>0</v>
      </c>
      <c r="N398" s="11"/>
    </row>
    <row r="399" spans="1:14" x14ac:dyDescent="0.35">
      <c r="A399" s="9">
        <f t="shared" si="42"/>
        <v>394</v>
      </c>
      <c r="B399" s="14" t="s">
        <v>1358</v>
      </c>
      <c r="C399" s="8"/>
      <c r="D399" s="8"/>
      <c r="E399" s="8"/>
      <c r="F399" s="8">
        <f t="shared" si="38"/>
        <v>0</v>
      </c>
      <c r="G399" s="8"/>
      <c r="H399" s="217">
        <v>0</v>
      </c>
      <c r="I399" s="18">
        <f t="shared" si="37"/>
        <v>0</v>
      </c>
      <c r="J399" s="10">
        <f t="shared" si="39"/>
        <v>0</v>
      </c>
      <c r="K399" s="202">
        <f t="shared" si="40"/>
        <v>0</v>
      </c>
      <c r="L399" s="202">
        <v>0</v>
      </c>
      <c r="M399" s="10">
        <f t="shared" si="41"/>
        <v>0</v>
      </c>
      <c r="N399" s="11"/>
    </row>
    <row r="400" spans="1:14" x14ac:dyDescent="0.35">
      <c r="A400" s="9">
        <f t="shared" si="42"/>
        <v>395</v>
      </c>
      <c r="B400" s="14" t="s">
        <v>1359</v>
      </c>
      <c r="C400" s="8"/>
      <c r="D400" s="8"/>
      <c r="E400" s="8"/>
      <c r="F400" s="8">
        <f t="shared" si="38"/>
        <v>0</v>
      </c>
      <c r="G400" s="8"/>
      <c r="H400" s="217">
        <v>0</v>
      </c>
      <c r="I400" s="18">
        <f t="shared" si="37"/>
        <v>0</v>
      </c>
      <c r="J400" s="10">
        <f t="shared" si="39"/>
        <v>0</v>
      </c>
      <c r="K400" s="202">
        <f t="shared" si="40"/>
        <v>0</v>
      </c>
      <c r="L400" s="202">
        <v>0</v>
      </c>
      <c r="M400" s="10">
        <f t="shared" si="41"/>
        <v>0</v>
      </c>
      <c r="N400" s="11"/>
    </row>
    <row r="401" spans="1:14" x14ac:dyDescent="0.35">
      <c r="A401" s="9">
        <f t="shared" si="42"/>
        <v>396</v>
      </c>
      <c r="B401" s="14" t="s">
        <v>1360</v>
      </c>
      <c r="C401" s="8"/>
      <c r="D401" s="8"/>
      <c r="E401" s="8"/>
      <c r="F401" s="8">
        <f t="shared" si="38"/>
        <v>0</v>
      </c>
      <c r="G401" s="8"/>
      <c r="H401" s="217">
        <v>0</v>
      </c>
      <c r="I401" s="18">
        <f t="shared" si="37"/>
        <v>0</v>
      </c>
      <c r="J401" s="10">
        <f t="shared" si="39"/>
        <v>0</v>
      </c>
      <c r="K401" s="202">
        <f t="shared" si="40"/>
        <v>0</v>
      </c>
      <c r="L401" s="202">
        <v>0</v>
      </c>
      <c r="M401" s="10">
        <f t="shared" si="41"/>
        <v>0</v>
      </c>
      <c r="N401" s="11"/>
    </row>
    <row r="402" spans="1:14" x14ac:dyDescent="0.35">
      <c r="A402" s="9">
        <f t="shared" si="42"/>
        <v>397</v>
      </c>
      <c r="B402" s="14" t="s">
        <v>1361</v>
      </c>
      <c r="C402" s="8"/>
      <c r="D402" s="8"/>
      <c r="E402" s="8"/>
      <c r="F402" s="8">
        <f t="shared" si="38"/>
        <v>0</v>
      </c>
      <c r="G402" s="8"/>
      <c r="H402" s="217">
        <v>0</v>
      </c>
      <c r="I402" s="18">
        <f t="shared" si="37"/>
        <v>0</v>
      </c>
      <c r="J402" s="10">
        <f t="shared" si="39"/>
        <v>0</v>
      </c>
      <c r="K402" s="202">
        <f t="shared" si="40"/>
        <v>0</v>
      </c>
      <c r="L402" s="202">
        <v>0</v>
      </c>
      <c r="M402" s="10">
        <f t="shared" si="41"/>
        <v>0</v>
      </c>
      <c r="N402" s="11"/>
    </row>
    <row r="403" spans="1:14" x14ac:dyDescent="0.35">
      <c r="A403" s="9">
        <f t="shared" si="42"/>
        <v>398</v>
      </c>
      <c r="B403" s="14" t="s">
        <v>1362</v>
      </c>
      <c r="C403" s="8"/>
      <c r="D403" s="8"/>
      <c r="E403" s="8"/>
      <c r="F403" s="8">
        <f t="shared" si="38"/>
        <v>0</v>
      </c>
      <c r="G403" s="8"/>
      <c r="H403" s="217">
        <v>0</v>
      </c>
      <c r="I403" s="18">
        <f t="shared" si="37"/>
        <v>0</v>
      </c>
      <c r="J403" s="10">
        <f t="shared" si="39"/>
        <v>0</v>
      </c>
      <c r="K403" s="202">
        <f t="shared" si="40"/>
        <v>0</v>
      </c>
      <c r="L403" s="202">
        <v>0</v>
      </c>
      <c r="M403" s="10">
        <f t="shared" si="41"/>
        <v>0</v>
      </c>
      <c r="N403" s="11"/>
    </row>
    <row r="404" spans="1:14" x14ac:dyDescent="0.35">
      <c r="A404" s="9">
        <f t="shared" si="42"/>
        <v>399</v>
      </c>
      <c r="B404" s="14" t="s">
        <v>1363</v>
      </c>
      <c r="C404" s="8"/>
      <c r="D404" s="8"/>
      <c r="E404" s="8"/>
      <c r="F404" s="8">
        <f t="shared" si="38"/>
        <v>0</v>
      </c>
      <c r="G404" s="8"/>
      <c r="H404" s="217">
        <v>0</v>
      </c>
      <c r="I404" s="18">
        <f t="shared" si="37"/>
        <v>0</v>
      </c>
      <c r="J404" s="10">
        <f t="shared" si="39"/>
        <v>0</v>
      </c>
      <c r="K404" s="202">
        <f t="shared" si="40"/>
        <v>0</v>
      </c>
      <c r="L404" s="202">
        <v>0</v>
      </c>
      <c r="M404" s="10">
        <f t="shared" si="41"/>
        <v>0</v>
      </c>
      <c r="N404" s="11"/>
    </row>
    <row r="405" spans="1:14" x14ac:dyDescent="0.35">
      <c r="A405" s="9">
        <f t="shared" si="42"/>
        <v>400</v>
      </c>
      <c r="B405" s="14" t="s">
        <v>1364</v>
      </c>
      <c r="C405" s="8"/>
      <c r="D405" s="8"/>
      <c r="E405" s="8"/>
      <c r="F405" s="8">
        <f t="shared" si="38"/>
        <v>0</v>
      </c>
      <c r="G405" s="8"/>
      <c r="H405" s="217">
        <v>0</v>
      </c>
      <c r="I405" s="18">
        <f t="shared" si="37"/>
        <v>0</v>
      </c>
      <c r="J405" s="10">
        <f t="shared" si="39"/>
        <v>0</v>
      </c>
      <c r="K405" s="202">
        <f t="shared" si="40"/>
        <v>0</v>
      </c>
      <c r="L405" s="202">
        <v>0</v>
      </c>
      <c r="M405" s="10">
        <f t="shared" si="41"/>
        <v>0</v>
      </c>
      <c r="N405" s="11"/>
    </row>
    <row r="406" spans="1:14" x14ac:dyDescent="0.35">
      <c r="A406" s="9">
        <f t="shared" si="42"/>
        <v>401</v>
      </c>
      <c r="B406" s="14" t="s">
        <v>1365</v>
      </c>
      <c r="C406" s="8"/>
      <c r="D406" s="8"/>
      <c r="E406" s="8"/>
      <c r="F406" s="8">
        <f t="shared" si="38"/>
        <v>0</v>
      </c>
      <c r="G406" s="8"/>
      <c r="H406" s="217">
        <v>0</v>
      </c>
      <c r="I406" s="18">
        <f t="shared" si="37"/>
        <v>0</v>
      </c>
      <c r="J406" s="10">
        <f t="shared" si="39"/>
        <v>0</v>
      </c>
      <c r="K406" s="202">
        <f t="shared" si="40"/>
        <v>0</v>
      </c>
      <c r="L406" s="202">
        <v>0</v>
      </c>
      <c r="M406" s="10">
        <f t="shared" si="41"/>
        <v>0</v>
      </c>
      <c r="N406" s="11"/>
    </row>
    <row r="407" spans="1:14" x14ac:dyDescent="0.35">
      <c r="A407" s="9">
        <f t="shared" si="42"/>
        <v>402</v>
      </c>
      <c r="B407" s="14" t="s">
        <v>1366</v>
      </c>
      <c r="C407" s="8"/>
      <c r="D407" s="8"/>
      <c r="E407" s="8"/>
      <c r="F407" s="8">
        <f t="shared" si="38"/>
        <v>0</v>
      </c>
      <c r="G407" s="8"/>
      <c r="H407" s="217">
        <v>0</v>
      </c>
      <c r="I407" s="18">
        <f t="shared" si="37"/>
        <v>0</v>
      </c>
      <c r="J407" s="10">
        <f t="shared" si="39"/>
        <v>0</v>
      </c>
      <c r="K407" s="202">
        <f t="shared" si="40"/>
        <v>0</v>
      </c>
      <c r="L407" s="202">
        <v>0</v>
      </c>
      <c r="M407" s="10">
        <f t="shared" si="41"/>
        <v>0</v>
      </c>
      <c r="N407" s="11"/>
    </row>
    <row r="408" spans="1:14" x14ac:dyDescent="0.35">
      <c r="A408" s="9">
        <f t="shared" si="42"/>
        <v>403</v>
      </c>
      <c r="B408" s="14" t="s">
        <v>1367</v>
      </c>
      <c r="C408" s="8"/>
      <c r="D408" s="8"/>
      <c r="E408" s="8"/>
      <c r="F408" s="8">
        <f t="shared" si="38"/>
        <v>0</v>
      </c>
      <c r="G408" s="8"/>
      <c r="H408" s="217">
        <v>0</v>
      </c>
      <c r="I408" s="18">
        <f t="shared" si="37"/>
        <v>0</v>
      </c>
      <c r="J408" s="10">
        <f t="shared" si="39"/>
        <v>0</v>
      </c>
      <c r="K408" s="202">
        <f t="shared" si="40"/>
        <v>0</v>
      </c>
      <c r="L408" s="202">
        <v>0</v>
      </c>
      <c r="M408" s="10">
        <f t="shared" si="41"/>
        <v>0</v>
      </c>
      <c r="N408" s="11"/>
    </row>
    <row r="409" spans="1:14" x14ac:dyDescent="0.35">
      <c r="A409" s="9">
        <f t="shared" si="42"/>
        <v>404</v>
      </c>
      <c r="B409" s="14" t="s">
        <v>1368</v>
      </c>
      <c r="C409" s="8"/>
      <c r="D409" s="8"/>
      <c r="E409" s="8"/>
      <c r="F409" s="8">
        <f t="shared" si="38"/>
        <v>0</v>
      </c>
      <c r="G409" s="8"/>
      <c r="H409" s="217">
        <v>0</v>
      </c>
      <c r="I409" s="18">
        <f t="shared" si="37"/>
        <v>0</v>
      </c>
      <c r="J409" s="10">
        <f t="shared" si="39"/>
        <v>0</v>
      </c>
      <c r="K409" s="202">
        <f t="shared" si="40"/>
        <v>0</v>
      </c>
      <c r="L409" s="202">
        <v>0</v>
      </c>
      <c r="M409" s="10">
        <f t="shared" si="41"/>
        <v>0</v>
      </c>
      <c r="N409" s="11"/>
    </row>
    <row r="410" spans="1:14" x14ac:dyDescent="0.35">
      <c r="A410" s="9">
        <f t="shared" si="42"/>
        <v>405</v>
      </c>
      <c r="B410" s="14" t="s">
        <v>1369</v>
      </c>
      <c r="C410" s="8"/>
      <c r="D410" s="8"/>
      <c r="E410" s="8"/>
      <c r="F410" s="8">
        <f t="shared" si="38"/>
        <v>0</v>
      </c>
      <c r="G410" s="8"/>
      <c r="H410" s="217">
        <v>0</v>
      </c>
      <c r="I410" s="18">
        <f t="shared" si="37"/>
        <v>0</v>
      </c>
      <c r="J410" s="10">
        <f t="shared" si="39"/>
        <v>0</v>
      </c>
      <c r="K410" s="202">
        <f t="shared" si="40"/>
        <v>0</v>
      </c>
      <c r="L410" s="202">
        <v>0</v>
      </c>
      <c r="M410" s="10">
        <f t="shared" si="41"/>
        <v>0</v>
      </c>
      <c r="N410" s="11"/>
    </row>
    <row r="411" spans="1:14" x14ac:dyDescent="0.35">
      <c r="A411" s="9">
        <f t="shared" si="42"/>
        <v>406</v>
      </c>
      <c r="B411" s="14" t="s">
        <v>1370</v>
      </c>
      <c r="C411" s="8"/>
      <c r="D411" s="8"/>
      <c r="E411" s="8"/>
      <c r="F411" s="8">
        <f t="shared" si="38"/>
        <v>0</v>
      </c>
      <c r="G411" s="8"/>
      <c r="H411" s="217">
        <v>0</v>
      </c>
      <c r="I411" s="18">
        <f t="shared" si="37"/>
        <v>0</v>
      </c>
      <c r="J411" s="10">
        <f t="shared" si="39"/>
        <v>0</v>
      </c>
      <c r="K411" s="202">
        <f t="shared" si="40"/>
        <v>0</v>
      </c>
      <c r="L411" s="202">
        <v>0</v>
      </c>
      <c r="M411" s="10">
        <f t="shared" si="41"/>
        <v>0</v>
      </c>
      <c r="N411" s="11"/>
    </row>
    <row r="412" spans="1:14" x14ac:dyDescent="0.35">
      <c r="A412" s="9">
        <f t="shared" si="42"/>
        <v>407</v>
      </c>
      <c r="B412" s="14" t="s">
        <v>1371</v>
      </c>
      <c r="C412" s="8"/>
      <c r="D412" s="8"/>
      <c r="E412" s="8"/>
      <c r="F412" s="8">
        <f t="shared" si="38"/>
        <v>0</v>
      </c>
      <c r="G412" s="8"/>
      <c r="H412" s="217">
        <v>0</v>
      </c>
      <c r="I412" s="18">
        <f t="shared" si="37"/>
        <v>0</v>
      </c>
      <c r="J412" s="10">
        <f t="shared" si="39"/>
        <v>0</v>
      </c>
      <c r="K412" s="202">
        <f t="shared" si="40"/>
        <v>0</v>
      </c>
      <c r="L412" s="202">
        <v>0</v>
      </c>
      <c r="M412" s="10">
        <f t="shared" si="41"/>
        <v>0</v>
      </c>
      <c r="N412" s="11"/>
    </row>
    <row r="413" spans="1:14" x14ac:dyDescent="0.35">
      <c r="A413" s="9">
        <f t="shared" si="42"/>
        <v>408</v>
      </c>
      <c r="B413" s="14" t="s">
        <v>1372</v>
      </c>
      <c r="C413" s="8"/>
      <c r="D413" s="8"/>
      <c r="E413" s="8"/>
      <c r="F413" s="8">
        <f t="shared" si="38"/>
        <v>0</v>
      </c>
      <c r="G413" s="8"/>
      <c r="H413" s="217">
        <v>0</v>
      </c>
      <c r="I413" s="18">
        <f t="shared" si="37"/>
        <v>0</v>
      </c>
      <c r="J413" s="10">
        <f t="shared" si="39"/>
        <v>0</v>
      </c>
      <c r="K413" s="202">
        <f t="shared" si="40"/>
        <v>0</v>
      </c>
      <c r="L413" s="202">
        <v>0</v>
      </c>
      <c r="M413" s="10">
        <f t="shared" si="41"/>
        <v>0</v>
      </c>
      <c r="N413" s="11"/>
    </row>
    <row r="414" spans="1:14" x14ac:dyDescent="0.35">
      <c r="A414" s="9">
        <f t="shared" si="42"/>
        <v>409</v>
      </c>
      <c r="B414" s="14" t="s">
        <v>1373</v>
      </c>
      <c r="C414" s="8"/>
      <c r="D414" s="8"/>
      <c r="E414" s="8"/>
      <c r="F414" s="8">
        <f t="shared" si="38"/>
        <v>0</v>
      </c>
      <c r="G414" s="8"/>
      <c r="H414" s="217">
        <v>0</v>
      </c>
      <c r="I414" s="18">
        <f t="shared" si="37"/>
        <v>0</v>
      </c>
      <c r="J414" s="10">
        <f t="shared" si="39"/>
        <v>0</v>
      </c>
      <c r="K414" s="202">
        <f t="shared" si="40"/>
        <v>0</v>
      </c>
      <c r="L414" s="202">
        <v>0</v>
      </c>
      <c r="M414" s="10">
        <f t="shared" si="41"/>
        <v>0</v>
      </c>
      <c r="N414" s="11"/>
    </row>
    <row r="415" spans="1:14" x14ac:dyDescent="0.35">
      <c r="A415" s="9">
        <f t="shared" si="42"/>
        <v>410</v>
      </c>
      <c r="B415" s="14" t="s">
        <v>1374</v>
      </c>
      <c r="C415" s="8"/>
      <c r="D415" s="8"/>
      <c r="E415" s="8"/>
      <c r="F415" s="8">
        <f t="shared" si="38"/>
        <v>0</v>
      </c>
      <c r="G415" s="8"/>
      <c r="H415" s="217">
        <v>0</v>
      </c>
      <c r="I415" s="18">
        <f t="shared" si="37"/>
        <v>0</v>
      </c>
      <c r="J415" s="10">
        <f t="shared" si="39"/>
        <v>0</v>
      </c>
      <c r="K415" s="202">
        <f t="shared" si="40"/>
        <v>0</v>
      </c>
      <c r="L415" s="202">
        <v>0</v>
      </c>
      <c r="M415" s="10">
        <f t="shared" si="41"/>
        <v>0</v>
      </c>
      <c r="N415" s="11"/>
    </row>
    <row r="416" spans="1:14" x14ac:dyDescent="0.35">
      <c r="A416" s="9">
        <f t="shared" si="42"/>
        <v>411</v>
      </c>
      <c r="B416" s="14" t="s">
        <v>1375</v>
      </c>
      <c r="C416" s="8"/>
      <c r="D416" s="8"/>
      <c r="E416" s="8"/>
      <c r="F416" s="8">
        <f t="shared" si="38"/>
        <v>0</v>
      </c>
      <c r="G416" s="8"/>
      <c r="H416" s="217">
        <v>0</v>
      </c>
      <c r="I416" s="18">
        <f t="shared" si="37"/>
        <v>0</v>
      </c>
      <c r="J416" s="10">
        <f t="shared" si="39"/>
        <v>0</v>
      </c>
      <c r="K416" s="202">
        <f t="shared" si="40"/>
        <v>0</v>
      </c>
      <c r="L416" s="202">
        <v>0</v>
      </c>
      <c r="M416" s="10">
        <f t="shared" si="41"/>
        <v>0</v>
      </c>
      <c r="N416" s="11"/>
    </row>
    <row r="417" spans="1:14" x14ac:dyDescent="0.35">
      <c r="A417" s="9">
        <f t="shared" si="42"/>
        <v>412</v>
      </c>
      <c r="B417" s="14" t="s">
        <v>1376</v>
      </c>
      <c r="C417" s="8"/>
      <c r="D417" s="8"/>
      <c r="E417" s="8"/>
      <c r="F417" s="8">
        <f t="shared" si="38"/>
        <v>0</v>
      </c>
      <c r="G417" s="8"/>
      <c r="H417" s="217">
        <v>0</v>
      </c>
      <c r="I417" s="18">
        <f t="shared" si="37"/>
        <v>0</v>
      </c>
      <c r="J417" s="10">
        <f t="shared" si="39"/>
        <v>0</v>
      </c>
      <c r="K417" s="202">
        <f t="shared" si="40"/>
        <v>0</v>
      </c>
      <c r="L417" s="202">
        <v>0</v>
      </c>
      <c r="M417" s="10">
        <f t="shared" si="41"/>
        <v>0</v>
      </c>
      <c r="N417" s="11"/>
    </row>
    <row r="418" spans="1:14" x14ac:dyDescent="0.35">
      <c r="A418" s="9">
        <f t="shared" si="42"/>
        <v>413</v>
      </c>
      <c r="B418" s="14" t="s">
        <v>1377</v>
      </c>
      <c r="C418" s="8"/>
      <c r="D418" s="8"/>
      <c r="E418" s="8"/>
      <c r="F418" s="8">
        <f t="shared" si="38"/>
        <v>0</v>
      </c>
      <c r="G418" s="8"/>
      <c r="H418" s="217">
        <v>0</v>
      </c>
      <c r="I418" s="18">
        <f t="shared" si="37"/>
        <v>0</v>
      </c>
      <c r="J418" s="10">
        <f t="shared" si="39"/>
        <v>0</v>
      </c>
      <c r="K418" s="202">
        <f t="shared" si="40"/>
        <v>0</v>
      </c>
      <c r="L418" s="202">
        <v>0</v>
      </c>
      <c r="M418" s="10">
        <f t="shared" si="41"/>
        <v>0</v>
      </c>
      <c r="N418" s="11"/>
    </row>
    <row r="419" spans="1:14" x14ac:dyDescent="0.35">
      <c r="A419" s="9">
        <f t="shared" si="42"/>
        <v>414</v>
      </c>
      <c r="B419" s="14" t="s">
        <v>1378</v>
      </c>
      <c r="C419" s="8"/>
      <c r="D419" s="8"/>
      <c r="E419" s="8"/>
      <c r="F419" s="8">
        <f t="shared" si="38"/>
        <v>0</v>
      </c>
      <c r="G419" s="8"/>
      <c r="H419" s="217">
        <v>0</v>
      </c>
      <c r="I419" s="18">
        <f t="shared" si="37"/>
        <v>0</v>
      </c>
      <c r="J419" s="10">
        <f t="shared" si="39"/>
        <v>0</v>
      </c>
      <c r="K419" s="202">
        <f t="shared" si="40"/>
        <v>0</v>
      </c>
      <c r="L419" s="202">
        <v>0</v>
      </c>
      <c r="M419" s="10">
        <f t="shared" si="41"/>
        <v>0</v>
      </c>
      <c r="N419" s="11"/>
    </row>
    <row r="420" spans="1:14" x14ac:dyDescent="0.35">
      <c r="A420" s="9">
        <f t="shared" si="42"/>
        <v>415</v>
      </c>
      <c r="B420" s="14" t="s">
        <v>1379</v>
      </c>
      <c r="C420" s="8"/>
      <c r="D420" s="8"/>
      <c r="E420" s="8"/>
      <c r="F420" s="8">
        <f t="shared" si="38"/>
        <v>0</v>
      </c>
      <c r="G420" s="8"/>
      <c r="H420" s="217">
        <v>0</v>
      </c>
      <c r="I420" s="18">
        <f t="shared" si="37"/>
        <v>0</v>
      </c>
      <c r="J420" s="10">
        <f t="shared" si="39"/>
        <v>0</v>
      </c>
      <c r="K420" s="202">
        <f t="shared" si="40"/>
        <v>0</v>
      </c>
      <c r="L420" s="202">
        <v>0</v>
      </c>
      <c r="M420" s="10">
        <f t="shared" si="41"/>
        <v>0</v>
      </c>
      <c r="N420" s="11"/>
    </row>
    <row r="421" spans="1:14" x14ac:dyDescent="0.35">
      <c r="A421" s="9">
        <f t="shared" si="42"/>
        <v>416</v>
      </c>
      <c r="B421" s="14" t="s">
        <v>1380</v>
      </c>
      <c r="C421" s="8"/>
      <c r="D421" s="8"/>
      <c r="E421" s="8"/>
      <c r="F421" s="8">
        <f t="shared" si="38"/>
        <v>0</v>
      </c>
      <c r="G421" s="8"/>
      <c r="H421" s="217">
        <v>0</v>
      </c>
      <c r="I421" s="18">
        <f t="shared" si="37"/>
        <v>0</v>
      </c>
      <c r="J421" s="10">
        <f t="shared" si="39"/>
        <v>0</v>
      </c>
      <c r="K421" s="202">
        <f t="shared" si="40"/>
        <v>0</v>
      </c>
      <c r="L421" s="202">
        <v>0</v>
      </c>
      <c r="M421" s="10">
        <f t="shared" si="41"/>
        <v>0</v>
      </c>
      <c r="N421" s="11"/>
    </row>
    <row r="422" spans="1:14" x14ac:dyDescent="0.35">
      <c r="A422" s="9">
        <f t="shared" si="42"/>
        <v>417</v>
      </c>
      <c r="B422" s="14" t="s">
        <v>1381</v>
      </c>
      <c r="C422" s="8"/>
      <c r="D422" s="8"/>
      <c r="E422" s="8"/>
      <c r="F422" s="8">
        <f t="shared" si="38"/>
        <v>0</v>
      </c>
      <c r="G422" s="8"/>
      <c r="H422" s="217">
        <v>0</v>
      </c>
      <c r="I422" s="18">
        <f t="shared" si="37"/>
        <v>0</v>
      </c>
      <c r="J422" s="10">
        <f t="shared" si="39"/>
        <v>0</v>
      </c>
      <c r="K422" s="202">
        <f t="shared" si="40"/>
        <v>0</v>
      </c>
      <c r="L422" s="202">
        <v>0</v>
      </c>
      <c r="M422" s="10">
        <f t="shared" si="41"/>
        <v>0</v>
      </c>
      <c r="N422" s="11"/>
    </row>
    <row r="423" spans="1:14" x14ac:dyDescent="0.35">
      <c r="A423" s="9">
        <f t="shared" si="42"/>
        <v>418</v>
      </c>
      <c r="B423" s="14" t="s">
        <v>1382</v>
      </c>
      <c r="C423" s="8"/>
      <c r="D423" s="8"/>
      <c r="E423" s="8"/>
      <c r="F423" s="8">
        <f t="shared" si="38"/>
        <v>0</v>
      </c>
      <c r="G423" s="8"/>
      <c r="H423" s="217">
        <v>0</v>
      </c>
      <c r="I423" s="18">
        <f t="shared" si="37"/>
        <v>0</v>
      </c>
      <c r="J423" s="10">
        <f t="shared" si="39"/>
        <v>0</v>
      </c>
      <c r="K423" s="202">
        <f t="shared" si="40"/>
        <v>0</v>
      </c>
      <c r="L423" s="202">
        <v>0</v>
      </c>
      <c r="M423" s="10">
        <f t="shared" si="41"/>
        <v>0</v>
      </c>
      <c r="N423" s="11"/>
    </row>
    <row r="424" spans="1:14" x14ac:dyDescent="0.35">
      <c r="A424" s="9">
        <f t="shared" si="42"/>
        <v>419</v>
      </c>
      <c r="B424" s="14" t="s">
        <v>1383</v>
      </c>
      <c r="C424" s="8"/>
      <c r="D424" s="8"/>
      <c r="E424" s="8"/>
      <c r="F424" s="8">
        <f t="shared" si="38"/>
        <v>0</v>
      </c>
      <c r="G424" s="8"/>
      <c r="H424" s="217">
        <v>0</v>
      </c>
      <c r="I424" s="18">
        <f t="shared" si="37"/>
        <v>0</v>
      </c>
      <c r="J424" s="10">
        <f t="shared" si="39"/>
        <v>0</v>
      </c>
      <c r="K424" s="202">
        <f t="shared" si="40"/>
        <v>0</v>
      </c>
      <c r="L424" s="202">
        <v>0</v>
      </c>
      <c r="M424" s="10">
        <f t="shared" si="41"/>
        <v>0</v>
      </c>
      <c r="N424" s="11"/>
    </row>
    <row r="425" spans="1:14" x14ac:dyDescent="0.35">
      <c r="A425" s="9">
        <f t="shared" si="42"/>
        <v>420</v>
      </c>
      <c r="B425" s="14" t="s">
        <v>1384</v>
      </c>
      <c r="C425" s="8"/>
      <c r="D425" s="8"/>
      <c r="E425" s="8"/>
      <c r="F425" s="8">
        <f t="shared" si="38"/>
        <v>0</v>
      </c>
      <c r="G425" s="8"/>
      <c r="H425" s="217">
        <v>0</v>
      </c>
      <c r="I425" s="18">
        <f t="shared" si="37"/>
        <v>0</v>
      </c>
      <c r="J425" s="10">
        <f t="shared" si="39"/>
        <v>0</v>
      </c>
      <c r="K425" s="202">
        <f t="shared" si="40"/>
        <v>0</v>
      </c>
      <c r="L425" s="202">
        <v>0</v>
      </c>
      <c r="M425" s="10">
        <f t="shared" si="41"/>
        <v>0</v>
      </c>
      <c r="N425" s="11"/>
    </row>
    <row r="426" spans="1:14" x14ac:dyDescent="0.35">
      <c r="A426" s="9">
        <f t="shared" si="42"/>
        <v>421</v>
      </c>
      <c r="B426" s="14" t="s">
        <v>1385</v>
      </c>
      <c r="C426" s="8"/>
      <c r="D426" s="8"/>
      <c r="E426" s="8"/>
      <c r="F426" s="8">
        <f t="shared" si="38"/>
        <v>0</v>
      </c>
      <c r="G426" s="8"/>
      <c r="H426" s="217">
        <v>0</v>
      </c>
      <c r="I426" s="18">
        <f t="shared" si="37"/>
        <v>0</v>
      </c>
      <c r="J426" s="10">
        <f t="shared" si="39"/>
        <v>0</v>
      </c>
      <c r="K426" s="202">
        <f t="shared" si="40"/>
        <v>0</v>
      </c>
      <c r="L426" s="202">
        <v>0</v>
      </c>
      <c r="M426" s="10">
        <f t="shared" si="41"/>
        <v>0</v>
      </c>
      <c r="N426" s="11"/>
    </row>
    <row r="427" spans="1:14" x14ac:dyDescent="0.35">
      <c r="A427" s="9">
        <f t="shared" si="42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38"/>
        <v>1625.6</v>
      </c>
      <c r="G427" s="8">
        <v>25</v>
      </c>
      <c r="H427" s="217">
        <v>0</v>
      </c>
      <c r="I427" s="18">
        <f t="shared" si="37"/>
        <v>0</v>
      </c>
      <c r="J427" s="10">
        <f t="shared" si="39"/>
        <v>0</v>
      </c>
      <c r="K427" s="202">
        <f t="shared" si="40"/>
        <v>0</v>
      </c>
      <c r="L427" s="202">
        <v>0</v>
      </c>
      <c r="M427" s="10">
        <f t="shared" si="41"/>
        <v>0</v>
      </c>
      <c r="N427" s="11">
        <f>M427/F427</f>
        <v>0</v>
      </c>
    </row>
    <row r="428" spans="1:14" x14ac:dyDescent="0.35">
      <c r="A428" s="9">
        <f t="shared" si="42"/>
        <v>423</v>
      </c>
      <c r="B428" s="14" t="s">
        <v>1387</v>
      </c>
      <c r="C428" s="8"/>
      <c r="D428" s="8"/>
      <c r="E428" s="8"/>
      <c r="F428" s="8">
        <f t="shared" si="38"/>
        <v>0</v>
      </c>
      <c r="G428" s="8"/>
      <c r="H428" s="217">
        <v>0</v>
      </c>
      <c r="I428" s="18">
        <f t="shared" si="37"/>
        <v>0</v>
      </c>
      <c r="J428" s="10">
        <f t="shared" si="39"/>
        <v>0</v>
      </c>
      <c r="K428" s="202">
        <f t="shared" si="40"/>
        <v>0</v>
      </c>
      <c r="L428" s="202">
        <v>0</v>
      </c>
      <c r="M428" s="10">
        <f t="shared" si="41"/>
        <v>0</v>
      </c>
      <c r="N428" s="11"/>
    </row>
    <row r="429" spans="1:14" x14ac:dyDescent="0.35">
      <c r="A429" s="9">
        <f t="shared" si="42"/>
        <v>424</v>
      </c>
      <c r="B429" s="14" t="s">
        <v>1388</v>
      </c>
      <c r="C429" s="8"/>
      <c r="D429" s="8"/>
      <c r="E429" s="8"/>
      <c r="F429" s="8">
        <f t="shared" si="38"/>
        <v>0</v>
      </c>
      <c r="G429" s="8"/>
      <c r="H429" s="217">
        <v>0</v>
      </c>
      <c r="I429" s="18">
        <f t="shared" si="37"/>
        <v>0</v>
      </c>
      <c r="J429" s="10">
        <f t="shared" si="39"/>
        <v>0</v>
      </c>
      <c r="K429" s="202">
        <f t="shared" si="40"/>
        <v>0</v>
      </c>
      <c r="L429" s="202">
        <v>0</v>
      </c>
      <c r="M429" s="10">
        <f t="shared" si="41"/>
        <v>0</v>
      </c>
      <c r="N429" s="11"/>
    </row>
    <row r="430" spans="1:14" x14ac:dyDescent="0.35">
      <c r="A430" s="9">
        <f t="shared" si="42"/>
        <v>425</v>
      </c>
      <c r="B430" s="14" t="s">
        <v>1389</v>
      </c>
      <c r="C430" s="8"/>
      <c r="D430" s="8"/>
      <c r="E430" s="8"/>
      <c r="F430" s="8">
        <f t="shared" si="38"/>
        <v>0</v>
      </c>
      <c r="G430" s="8"/>
      <c r="H430" s="217">
        <v>0</v>
      </c>
      <c r="I430" s="18">
        <f t="shared" ref="I430:I460" si="43">H430*$I$2</f>
        <v>0</v>
      </c>
      <c r="J430" s="10">
        <f t="shared" si="39"/>
        <v>0</v>
      </c>
      <c r="K430" s="202">
        <f t="shared" si="40"/>
        <v>0</v>
      </c>
      <c r="L430" s="202">
        <v>0</v>
      </c>
      <c r="M430" s="10">
        <f t="shared" si="41"/>
        <v>0</v>
      </c>
      <c r="N430" s="11"/>
    </row>
    <row r="431" spans="1:14" x14ac:dyDescent="0.35">
      <c r="A431" s="9">
        <f t="shared" si="42"/>
        <v>426</v>
      </c>
      <c r="B431" s="14" t="s">
        <v>1390</v>
      </c>
      <c r="C431" s="8"/>
      <c r="D431" s="8"/>
      <c r="E431" s="8"/>
      <c r="F431" s="8">
        <f t="shared" ref="F431:F455" si="44">C431+D431+E431</f>
        <v>0</v>
      </c>
      <c r="G431" s="8"/>
      <c r="H431" s="217">
        <v>0</v>
      </c>
      <c r="I431" s="18">
        <f t="shared" si="43"/>
        <v>0</v>
      </c>
      <c r="J431" s="10">
        <f t="shared" si="39"/>
        <v>0</v>
      </c>
      <c r="K431" s="202">
        <f t="shared" si="40"/>
        <v>0</v>
      </c>
      <c r="L431" s="202">
        <v>0</v>
      </c>
      <c r="M431" s="10">
        <f t="shared" si="41"/>
        <v>0</v>
      </c>
      <c r="N431" s="11"/>
    </row>
    <row r="432" spans="1:14" x14ac:dyDescent="0.35">
      <c r="A432" s="9">
        <f t="shared" si="42"/>
        <v>427</v>
      </c>
      <c r="B432" s="14" t="s">
        <v>1391</v>
      </c>
      <c r="C432" s="8"/>
      <c r="D432" s="8"/>
      <c r="E432" s="8"/>
      <c r="F432" s="8">
        <f t="shared" si="44"/>
        <v>0</v>
      </c>
      <c r="G432" s="8"/>
      <c r="H432" s="217">
        <v>0</v>
      </c>
      <c r="I432" s="18">
        <f t="shared" si="43"/>
        <v>0</v>
      </c>
      <c r="J432" s="10">
        <f t="shared" ref="J432:J498" si="45">I432*0.22</f>
        <v>0</v>
      </c>
      <c r="K432" s="202">
        <f t="shared" si="40"/>
        <v>0</v>
      </c>
      <c r="L432" s="202">
        <v>0</v>
      </c>
      <c r="M432" s="10">
        <f t="shared" si="41"/>
        <v>0</v>
      </c>
      <c r="N432" s="11"/>
    </row>
    <row r="433" spans="1:14" x14ac:dyDescent="0.35">
      <c r="A433" s="9">
        <f t="shared" si="42"/>
        <v>428</v>
      </c>
      <c r="B433" s="14" t="s">
        <v>1392</v>
      </c>
      <c r="C433" s="8"/>
      <c r="D433" s="8"/>
      <c r="E433" s="8"/>
      <c r="F433" s="8">
        <f t="shared" si="44"/>
        <v>0</v>
      </c>
      <c r="G433" s="8"/>
      <c r="H433" s="217">
        <v>0</v>
      </c>
      <c r="I433" s="18">
        <f t="shared" si="43"/>
        <v>0</v>
      </c>
      <c r="J433" s="10">
        <f t="shared" si="45"/>
        <v>0</v>
      </c>
      <c r="K433" s="202">
        <f t="shared" si="40"/>
        <v>0</v>
      </c>
      <c r="L433" s="202">
        <v>0</v>
      </c>
      <c r="M433" s="10">
        <f t="shared" si="41"/>
        <v>0</v>
      </c>
      <c r="N433" s="11"/>
    </row>
    <row r="434" spans="1:14" x14ac:dyDescent="0.35">
      <c r="A434" s="9">
        <f t="shared" si="42"/>
        <v>429</v>
      </c>
      <c r="B434" s="14" t="s">
        <v>1393</v>
      </c>
      <c r="C434" s="8"/>
      <c r="D434" s="8"/>
      <c r="E434" s="8"/>
      <c r="F434" s="8">
        <f t="shared" si="44"/>
        <v>0</v>
      </c>
      <c r="G434" s="8"/>
      <c r="H434" s="217">
        <v>0</v>
      </c>
      <c r="I434" s="18">
        <f t="shared" si="43"/>
        <v>0</v>
      </c>
      <c r="J434" s="10">
        <f t="shared" si="45"/>
        <v>0</v>
      </c>
      <c r="K434" s="202">
        <f t="shared" si="40"/>
        <v>0</v>
      </c>
      <c r="L434" s="202">
        <v>0</v>
      </c>
      <c r="M434" s="10">
        <f t="shared" si="41"/>
        <v>0</v>
      </c>
      <c r="N434" s="11"/>
    </row>
    <row r="435" spans="1:14" x14ac:dyDescent="0.35">
      <c r="A435" s="9">
        <f t="shared" si="42"/>
        <v>430</v>
      </c>
      <c r="B435" s="14" t="s">
        <v>1394</v>
      </c>
      <c r="C435" s="8"/>
      <c r="D435" s="8"/>
      <c r="E435" s="8"/>
      <c r="F435" s="8">
        <f t="shared" si="44"/>
        <v>0</v>
      </c>
      <c r="G435" s="8"/>
      <c r="H435" s="217">
        <v>0</v>
      </c>
      <c r="I435" s="18">
        <f t="shared" si="43"/>
        <v>0</v>
      </c>
      <c r="J435" s="10">
        <f t="shared" si="45"/>
        <v>0</v>
      </c>
      <c r="K435" s="202">
        <f t="shared" si="40"/>
        <v>0</v>
      </c>
      <c r="L435" s="202">
        <v>0</v>
      </c>
      <c r="M435" s="10">
        <f t="shared" si="41"/>
        <v>0</v>
      </c>
      <c r="N435" s="11"/>
    </row>
    <row r="436" spans="1:14" x14ac:dyDescent="0.35">
      <c r="A436" s="9">
        <f t="shared" si="42"/>
        <v>431</v>
      </c>
      <c r="B436" s="14" t="s">
        <v>1395</v>
      </c>
      <c r="C436" s="8"/>
      <c r="D436" s="8"/>
      <c r="E436" s="8"/>
      <c r="F436" s="8">
        <f t="shared" si="44"/>
        <v>0</v>
      </c>
      <c r="G436" s="8"/>
      <c r="H436" s="217">
        <v>0</v>
      </c>
      <c r="I436" s="18">
        <f t="shared" si="43"/>
        <v>0</v>
      </c>
      <c r="J436" s="10">
        <f t="shared" si="45"/>
        <v>0</v>
      </c>
      <c r="K436" s="202">
        <f t="shared" si="40"/>
        <v>0</v>
      </c>
      <c r="L436" s="202">
        <v>0</v>
      </c>
      <c r="M436" s="10">
        <f t="shared" si="41"/>
        <v>0</v>
      </c>
      <c r="N436" s="11"/>
    </row>
    <row r="437" spans="1:14" x14ac:dyDescent="0.35">
      <c r="A437" s="9">
        <f t="shared" si="42"/>
        <v>432</v>
      </c>
      <c r="B437" s="14" t="s">
        <v>1396</v>
      </c>
      <c r="C437" s="8"/>
      <c r="D437" s="8"/>
      <c r="E437" s="8"/>
      <c r="F437" s="8">
        <f t="shared" si="44"/>
        <v>0</v>
      </c>
      <c r="G437" s="8"/>
      <c r="H437" s="217">
        <v>0</v>
      </c>
      <c r="I437" s="18">
        <f t="shared" si="43"/>
        <v>0</v>
      </c>
      <c r="J437" s="10">
        <f t="shared" si="45"/>
        <v>0</v>
      </c>
      <c r="K437" s="202">
        <f t="shared" si="40"/>
        <v>0</v>
      </c>
      <c r="L437" s="202">
        <v>0</v>
      </c>
      <c r="M437" s="10">
        <f t="shared" si="41"/>
        <v>0</v>
      </c>
      <c r="N437" s="11"/>
    </row>
    <row r="438" spans="1:14" x14ac:dyDescent="0.35">
      <c r="A438" s="9">
        <f t="shared" si="42"/>
        <v>433</v>
      </c>
      <c r="B438" s="14" t="s">
        <v>1397</v>
      </c>
      <c r="C438" s="8"/>
      <c r="D438" s="8"/>
      <c r="E438" s="8"/>
      <c r="F438" s="8">
        <f t="shared" si="44"/>
        <v>0</v>
      </c>
      <c r="G438" s="8"/>
      <c r="H438" s="217">
        <v>0</v>
      </c>
      <c r="I438" s="18">
        <f t="shared" si="43"/>
        <v>0</v>
      </c>
      <c r="J438" s="10">
        <f t="shared" si="45"/>
        <v>0</v>
      </c>
      <c r="K438" s="202">
        <f t="shared" si="40"/>
        <v>0</v>
      </c>
      <c r="L438" s="202">
        <v>0</v>
      </c>
      <c r="M438" s="10">
        <f t="shared" si="41"/>
        <v>0</v>
      </c>
      <c r="N438" s="11"/>
    </row>
    <row r="439" spans="1:14" x14ac:dyDescent="0.35">
      <c r="A439" s="9">
        <f t="shared" si="42"/>
        <v>434</v>
      </c>
      <c r="B439" s="14" t="s">
        <v>1398</v>
      </c>
      <c r="C439" s="8"/>
      <c r="D439" s="8"/>
      <c r="E439" s="8"/>
      <c r="F439" s="8">
        <f t="shared" si="44"/>
        <v>0</v>
      </c>
      <c r="G439" s="8"/>
      <c r="H439" s="217">
        <v>0</v>
      </c>
      <c r="I439" s="18">
        <f t="shared" si="43"/>
        <v>0</v>
      </c>
      <c r="J439" s="10">
        <f t="shared" si="45"/>
        <v>0</v>
      </c>
      <c r="K439" s="202">
        <f t="shared" si="40"/>
        <v>0</v>
      </c>
      <c r="L439" s="202">
        <v>0</v>
      </c>
      <c r="M439" s="10">
        <f t="shared" si="41"/>
        <v>0</v>
      </c>
      <c r="N439" s="11"/>
    </row>
    <row r="440" spans="1:14" x14ac:dyDescent="0.35">
      <c r="A440" s="9">
        <f t="shared" si="42"/>
        <v>435</v>
      </c>
      <c r="B440" s="14" t="s">
        <v>1399</v>
      </c>
      <c r="C440" s="8"/>
      <c r="D440" s="8"/>
      <c r="E440" s="8"/>
      <c r="F440" s="8">
        <f t="shared" si="44"/>
        <v>0</v>
      </c>
      <c r="G440" s="8"/>
      <c r="H440" s="217">
        <v>0</v>
      </c>
      <c r="I440" s="18">
        <f t="shared" si="43"/>
        <v>0</v>
      </c>
      <c r="J440" s="10">
        <f t="shared" si="45"/>
        <v>0</v>
      </c>
      <c r="K440" s="202">
        <f t="shared" si="40"/>
        <v>0</v>
      </c>
      <c r="L440" s="202">
        <v>0</v>
      </c>
      <c r="M440" s="10">
        <f t="shared" si="41"/>
        <v>0</v>
      </c>
      <c r="N440" s="11"/>
    </row>
    <row r="441" spans="1:14" x14ac:dyDescent="0.35">
      <c r="A441" s="9">
        <f t="shared" si="42"/>
        <v>436</v>
      </c>
      <c r="B441" s="14" t="s">
        <v>1400</v>
      </c>
      <c r="C441" s="8"/>
      <c r="D441" s="8"/>
      <c r="E441" s="8"/>
      <c r="F441" s="8">
        <f t="shared" si="44"/>
        <v>0</v>
      </c>
      <c r="G441" s="8"/>
      <c r="H441" s="217">
        <v>0</v>
      </c>
      <c r="I441" s="18">
        <f t="shared" si="43"/>
        <v>0</v>
      </c>
      <c r="J441" s="10">
        <f t="shared" si="45"/>
        <v>0</v>
      </c>
      <c r="K441" s="202">
        <f t="shared" si="40"/>
        <v>0</v>
      </c>
      <c r="L441" s="202">
        <v>0</v>
      </c>
      <c r="M441" s="10">
        <f t="shared" si="41"/>
        <v>0</v>
      </c>
      <c r="N441" s="11"/>
    </row>
    <row r="442" spans="1:14" x14ac:dyDescent="0.35">
      <c r="A442" s="9">
        <f t="shared" si="42"/>
        <v>437</v>
      </c>
      <c r="B442" s="14" t="s">
        <v>1401</v>
      </c>
      <c r="C442" s="8"/>
      <c r="D442" s="8"/>
      <c r="E442" s="8"/>
      <c r="F442" s="8">
        <f t="shared" si="44"/>
        <v>0</v>
      </c>
      <c r="G442" s="8"/>
      <c r="H442" s="217">
        <v>0</v>
      </c>
      <c r="I442" s="18">
        <f t="shared" si="43"/>
        <v>0</v>
      </c>
      <c r="J442" s="10">
        <f t="shared" si="45"/>
        <v>0</v>
      </c>
      <c r="K442" s="202">
        <f t="shared" si="40"/>
        <v>0</v>
      </c>
      <c r="L442" s="202">
        <v>0</v>
      </c>
      <c r="M442" s="10">
        <f t="shared" si="41"/>
        <v>0</v>
      </c>
      <c r="N442" s="11"/>
    </row>
    <row r="443" spans="1:14" x14ac:dyDescent="0.35">
      <c r="A443" s="9">
        <f t="shared" si="42"/>
        <v>438</v>
      </c>
      <c r="B443" s="14" t="s">
        <v>1402</v>
      </c>
      <c r="C443" s="8"/>
      <c r="D443" s="8"/>
      <c r="E443" s="8"/>
      <c r="F443" s="8">
        <f t="shared" si="44"/>
        <v>0</v>
      </c>
      <c r="G443" s="8"/>
      <c r="H443" s="217">
        <v>0</v>
      </c>
      <c r="I443" s="18">
        <f t="shared" si="43"/>
        <v>0</v>
      </c>
      <c r="J443" s="10">
        <f t="shared" si="45"/>
        <v>0</v>
      </c>
      <c r="K443" s="202">
        <f t="shared" si="40"/>
        <v>0</v>
      </c>
      <c r="L443" s="202">
        <v>0</v>
      </c>
      <c r="M443" s="10">
        <f t="shared" si="41"/>
        <v>0</v>
      </c>
      <c r="N443" s="11"/>
    </row>
    <row r="444" spans="1:14" x14ac:dyDescent="0.35">
      <c r="A444" s="9">
        <f t="shared" si="42"/>
        <v>439</v>
      </c>
      <c r="B444" s="14" t="s">
        <v>1403</v>
      </c>
      <c r="C444" s="8"/>
      <c r="D444" s="8"/>
      <c r="E444" s="8"/>
      <c r="F444" s="8">
        <f t="shared" si="44"/>
        <v>0</v>
      </c>
      <c r="G444" s="8"/>
      <c r="H444" s="217">
        <v>0</v>
      </c>
      <c r="I444" s="18">
        <f t="shared" si="43"/>
        <v>0</v>
      </c>
      <c r="J444" s="10">
        <f t="shared" si="45"/>
        <v>0</v>
      </c>
      <c r="K444" s="202">
        <f t="shared" si="40"/>
        <v>0</v>
      </c>
      <c r="L444" s="202">
        <v>0</v>
      </c>
      <c r="M444" s="10">
        <f t="shared" si="41"/>
        <v>0</v>
      </c>
      <c r="N444" s="11"/>
    </row>
    <row r="445" spans="1:14" x14ac:dyDescent="0.35">
      <c r="A445" s="9">
        <f t="shared" si="42"/>
        <v>440</v>
      </c>
      <c r="B445" s="14" t="s">
        <v>1404</v>
      </c>
      <c r="C445" s="8"/>
      <c r="D445" s="8"/>
      <c r="E445" s="8"/>
      <c r="F445" s="8">
        <f t="shared" si="44"/>
        <v>0</v>
      </c>
      <c r="G445" s="8"/>
      <c r="H445" s="217">
        <v>0</v>
      </c>
      <c r="I445" s="18">
        <f t="shared" si="43"/>
        <v>0</v>
      </c>
      <c r="J445" s="10">
        <f t="shared" si="45"/>
        <v>0</v>
      </c>
      <c r="K445" s="202">
        <f t="shared" si="40"/>
        <v>0</v>
      </c>
      <c r="L445" s="202">
        <v>0</v>
      </c>
      <c r="M445" s="10">
        <f t="shared" si="41"/>
        <v>0</v>
      </c>
      <c r="N445" s="11"/>
    </row>
    <row r="446" spans="1:14" x14ac:dyDescent="0.35">
      <c r="A446" s="9">
        <f t="shared" si="42"/>
        <v>441</v>
      </c>
      <c r="B446" s="14" t="s">
        <v>1405</v>
      </c>
      <c r="C446" s="8"/>
      <c r="D446" s="8"/>
      <c r="E446" s="8"/>
      <c r="F446" s="8">
        <f t="shared" si="44"/>
        <v>0</v>
      </c>
      <c r="G446" s="8"/>
      <c r="H446" s="217">
        <v>0</v>
      </c>
      <c r="I446" s="18">
        <f t="shared" si="43"/>
        <v>0</v>
      </c>
      <c r="J446" s="10">
        <f t="shared" si="45"/>
        <v>0</v>
      </c>
      <c r="K446" s="202">
        <f t="shared" si="40"/>
        <v>0</v>
      </c>
      <c r="L446" s="202">
        <v>0</v>
      </c>
      <c r="M446" s="10">
        <f t="shared" si="41"/>
        <v>0</v>
      </c>
      <c r="N446" s="11"/>
    </row>
    <row r="447" spans="1:14" x14ac:dyDescent="0.35">
      <c r="A447" s="9">
        <f t="shared" si="42"/>
        <v>442</v>
      </c>
      <c r="B447" s="14" t="s">
        <v>1406</v>
      </c>
      <c r="C447" s="8"/>
      <c r="D447" s="8"/>
      <c r="E447" s="8"/>
      <c r="F447" s="8">
        <f t="shared" si="44"/>
        <v>0</v>
      </c>
      <c r="G447" s="8"/>
      <c r="H447" s="217">
        <v>0</v>
      </c>
      <c r="I447" s="18">
        <f t="shared" si="43"/>
        <v>0</v>
      </c>
      <c r="J447" s="10">
        <f t="shared" si="45"/>
        <v>0</v>
      </c>
      <c r="K447" s="202">
        <f t="shared" si="40"/>
        <v>0</v>
      </c>
      <c r="L447" s="202">
        <v>0</v>
      </c>
      <c r="M447" s="10">
        <f t="shared" si="41"/>
        <v>0</v>
      </c>
      <c r="N447" s="11"/>
    </row>
    <row r="448" spans="1:14" x14ac:dyDescent="0.35">
      <c r="A448" s="9">
        <f t="shared" si="42"/>
        <v>443</v>
      </c>
      <c r="B448" s="14" t="s">
        <v>1407</v>
      </c>
      <c r="C448" s="8"/>
      <c r="D448" s="8"/>
      <c r="E448" s="8"/>
      <c r="F448" s="8">
        <f t="shared" si="44"/>
        <v>0</v>
      </c>
      <c r="G448" s="8"/>
      <c r="H448" s="217">
        <v>0</v>
      </c>
      <c r="I448" s="18">
        <f t="shared" si="43"/>
        <v>0</v>
      </c>
      <c r="J448" s="10">
        <f t="shared" si="45"/>
        <v>0</v>
      </c>
      <c r="K448" s="202">
        <f t="shared" si="40"/>
        <v>0</v>
      </c>
      <c r="L448" s="202">
        <v>0</v>
      </c>
      <c r="M448" s="10">
        <f t="shared" si="41"/>
        <v>0</v>
      </c>
      <c r="N448" s="11"/>
    </row>
    <row r="449" spans="1:14" x14ac:dyDescent="0.35">
      <c r="A449" s="9">
        <f t="shared" si="42"/>
        <v>444</v>
      </c>
      <c r="B449" s="14" t="s">
        <v>1408</v>
      </c>
      <c r="C449" s="8"/>
      <c r="D449" s="8"/>
      <c r="E449" s="8"/>
      <c r="F449" s="8">
        <f t="shared" si="44"/>
        <v>0</v>
      </c>
      <c r="G449" s="8"/>
      <c r="H449" s="217">
        <v>0</v>
      </c>
      <c r="I449" s="18">
        <f t="shared" si="43"/>
        <v>0</v>
      </c>
      <c r="J449" s="10">
        <f t="shared" si="45"/>
        <v>0</v>
      </c>
      <c r="K449" s="202">
        <f t="shared" si="40"/>
        <v>0</v>
      </c>
      <c r="L449" s="202">
        <v>0</v>
      </c>
      <c r="M449" s="10">
        <f t="shared" si="41"/>
        <v>0</v>
      </c>
      <c r="N449" s="11"/>
    </row>
    <row r="450" spans="1:14" x14ac:dyDescent="0.35">
      <c r="A450" s="9">
        <f t="shared" si="42"/>
        <v>445</v>
      </c>
      <c r="B450" s="14" t="s">
        <v>1409</v>
      </c>
      <c r="C450" s="8"/>
      <c r="D450" s="8"/>
      <c r="E450" s="8"/>
      <c r="F450" s="8">
        <f t="shared" si="44"/>
        <v>0</v>
      </c>
      <c r="G450" s="8"/>
      <c r="H450" s="217">
        <v>0</v>
      </c>
      <c r="I450" s="18">
        <f t="shared" si="43"/>
        <v>0</v>
      </c>
      <c r="J450" s="10">
        <f t="shared" si="45"/>
        <v>0</v>
      </c>
      <c r="K450" s="202">
        <f t="shared" si="40"/>
        <v>0</v>
      </c>
      <c r="L450" s="202">
        <v>0</v>
      </c>
      <c r="M450" s="10">
        <f t="shared" si="41"/>
        <v>0</v>
      </c>
      <c r="N450" s="11"/>
    </row>
    <row r="451" spans="1:14" x14ac:dyDescent="0.35">
      <c r="A451" s="9">
        <f t="shared" si="42"/>
        <v>446</v>
      </c>
      <c r="B451" s="14" t="s">
        <v>1410</v>
      </c>
      <c r="C451" s="8"/>
      <c r="D451" s="8"/>
      <c r="E451" s="8"/>
      <c r="F451" s="8">
        <f t="shared" si="44"/>
        <v>0</v>
      </c>
      <c r="G451" s="8"/>
      <c r="H451" s="217">
        <v>0</v>
      </c>
      <c r="I451" s="18">
        <f t="shared" si="43"/>
        <v>0</v>
      </c>
      <c r="J451" s="10">
        <f t="shared" si="45"/>
        <v>0</v>
      </c>
      <c r="K451" s="202">
        <f t="shared" ref="K451:K460" si="46">I451*0.49</f>
        <v>0</v>
      </c>
      <c r="L451" s="202">
        <v>0</v>
      </c>
      <c r="M451" s="10">
        <f t="shared" ref="M451:M460" si="47">I451+J451+K451+L451</f>
        <v>0</v>
      </c>
      <c r="N451" s="11"/>
    </row>
    <row r="452" spans="1:14" x14ac:dyDescent="0.35">
      <c r="A452" s="9">
        <f t="shared" si="42"/>
        <v>447</v>
      </c>
      <c r="B452" s="14" t="s">
        <v>1411</v>
      </c>
      <c r="C452" s="8"/>
      <c r="D452" s="8"/>
      <c r="E452" s="8"/>
      <c r="F452" s="8">
        <f t="shared" si="44"/>
        <v>0</v>
      </c>
      <c r="G452" s="8"/>
      <c r="H452" s="217">
        <v>0</v>
      </c>
      <c r="I452" s="18">
        <f t="shared" si="43"/>
        <v>0</v>
      </c>
      <c r="J452" s="10">
        <f t="shared" si="45"/>
        <v>0</v>
      </c>
      <c r="K452" s="202">
        <f t="shared" si="46"/>
        <v>0</v>
      </c>
      <c r="L452" s="202">
        <v>0</v>
      </c>
      <c r="M452" s="10">
        <f t="shared" si="47"/>
        <v>0</v>
      </c>
      <c r="N452" s="11"/>
    </row>
    <row r="453" spans="1:14" x14ac:dyDescent="0.35">
      <c r="A453" s="9">
        <f t="shared" si="42"/>
        <v>448</v>
      </c>
      <c r="B453" s="14" t="s">
        <v>1412</v>
      </c>
      <c r="C453" s="8"/>
      <c r="D453" s="8"/>
      <c r="E453" s="8"/>
      <c r="F453" s="8">
        <f t="shared" si="44"/>
        <v>0</v>
      </c>
      <c r="G453" s="8"/>
      <c r="H453" s="217">
        <v>0</v>
      </c>
      <c r="I453" s="18">
        <f t="shared" si="43"/>
        <v>0</v>
      </c>
      <c r="J453" s="10">
        <f t="shared" si="45"/>
        <v>0</v>
      </c>
      <c r="K453" s="202">
        <f t="shared" si="46"/>
        <v>0</v>
      </c>
      <c r="L453" s="202">
        <v>0</v>
      </c>
      <c r="M453" s="10">
        <f t="shared" si="47"/>
        <v>0</v>
      </c>
      <c r="N453" s="11"/>
    </row>
    <row r="454" spans="1:14" x14ac:dyDescent="0.35">
      <c r="A454" s="9">
        <f t="shared" si="42"/>
        <v>449</v>
      </c>
      <c r="B454" s="14" t="s">
        <v>1413</v>
      </c>
      <c r="C454" s="8"/>
      <c r="D454" s="8"/>
      <c r="E454" s="8"/>
      <c r="F454" s="8">
        <f t="shared" si="44"/>
        <v>0</v>
      </c>
      <c r="G454" s="8"/>
      <c r="H454" s="217">
        <v>0</v>
      </c>
      <c r="I454" s="18">
        <f t="shared" si="43"/>
        <v>0</v>
      </c>
      <c r="J454" s="10">
        <f t="shared" si="45"/>
        <v>0</v>
      </c>
      <c r="K454" s="202">
        <f t="shared" si="46"/>
        <v>0</v>
      </c>
      <c r="L454" s="202">
        <v>0</v>
      </c>
      <c r="M454" s="10">
        <f t="shared" si="47"/>
        <v>0</v>
      </c>
      <c r="N454" s="11"/>
    </row>
    <row r="455" spans="1:14" x14ac:dyDescent="0.35">
      <c r="A455" s="9">
        <f t="shared" ref="A455:A460" si="48">A454+1</f>
        <v>450</v>
      </c>
      <c r="B455" s="14" t="s">
        <v>1414</v>
      </c>
      <c r="C455" s="8"/>
      <c r="D455" s="8"/>
      <c r="E455" s="8"/>
      <c r="F455" s="8">
        <f t="shared" si="44"/>
        <v>0</v>
      </c>
      <c r="G455" s="8"/>
      <c r="H455" s="217">
        <v>0</v>
      </c>
      <c r="I455" s="18">
        <f t="shared" si="43"/>
        <v>0</v>
      </c>
      <c r="J455" s="10">
        <f t="shared" si="45"/>
        <v>0</v>
      </c>
      <c r="K455" s="202">
        <f t="shared" si="46"/>
        <v>0</v>
      </c>
      <c r="L455" s="202">
        <v>0</v>
      </c>
      <c r="M455" s="10">
        <f t="shared" si="47"/>
        <v>0</v>
      </c>
      <c r="N455" s="11"/>
    </row>
    <row r="456" spans="1:14" x14ac:dyDescent="0.35">
      <c r="A456" s="9">
        <f t="shared" si="48"/>
        <v>451</v>
      </c>
      <c r="B456" s="204" t="str">
        <f>димвенканали!B456</f>
        <v>Голубовича, 35а</v>
      </c>
      <c r="C456" s="8"/>
      <c r="D456" s="8"/>
      <c r="E456" s="8"/>
      <c r="F456" s="8">
        <f>C456+D456+E456</f>
        <v>0</v>
      </c>
      <c r="G456" s="8"/>
      <c r="H456" s="217">
        <v>0</v>
      </c>
      <c r="I456" s="18">
        <f t="shared" si="43"/>
        <v>0</v>
      </c>
      <c r="J456" s="10">
        <f t="shared" si="45"/>
        <v>0</v>
      </c>
      <c r="K456" s="202">
        <f t="shared" si="46"/>
        <v>0</v>
      </c>
      <c r="L456" s="202">
        <v>0</v>
      </c>
      <c r="M456" s="10">
        <f t="shared" si="47"/>
        <v>0</v>
      </c>
      <c r="N456" s="11"/>
    </row>
    <row r="457" spans="1:14" x14ac:dyDescent="0.35">
      <c r="A457" s="9">
        <f t="shared" si="48"/>
        <v>452</v>
      </c>
      <c r="B457" s="204" t="str">
        <f>димвенканали!B457</f>
        <v>Морозенка, 5</v>
      </c>
      <c r="C457" s="8"/>
      <c r="D457" s="8"/>
      <c r="E457" s="8"/>
      <c r="F457" s="8">
        <f>C457+D457+E457</f>
        <v>0</v>
      </c>
      <c r="G457" s="8"/>
      <c r="H457" s="217">
        <v>0</v>
      </c>
      <c r="I457" s="18">
        <f t="shared" si="43"/>
        <v>0</v>
      </c>
      <c r="J457" s="10">
        <f t="shared" si="45"/>
        <v>0</v>
      </c>
      <c r="K457" s="202">
        <f t="shared" si="46"/>
        <v>0</v>
      </c>
      <c r="L457" s="202">
        <v>0</v>
      </c>
      <c r="M457" s="10">
        <f t="shared" si="47"/>
        <v>0</v>
      </c>
      <c r="N457" s="11"/>
    </row>
    <row r="458" spans="1:14" x14ac:dyDescent="0.35">
      <c r="A458" s="9">
        <f t="shared" si="48"/>
        <v>453</v>
      </c>
      <c r="B458" s="204" t="str">
        <f>димвенканали!B458</f>
        <v>Голубовича, 35</v>
      </c>
      <c r="C458" s="8"/>
      <c r="D458" s="8"/>
      <c r="E458" s="8"/>
      <c r="F458" s="8">
        <f>C458+D458+E458</f>
        <v>0</v>
      </c>
      <c r="G458" s="8"/>
      <c r="H458" s="217">
        <v>0</v>
      </c>
      <c r="I458" s="18">
        <f t="shared" si="43"/>
        <v>0</v>
      </c>
      <c r="J458" s="10">
        <f t="shared" si="45"/>
        <v>0</v>
      </c>
      <c r="K458" s="202">
        <f t="shared" si="46"/>
        <v>0</v>
      </c>
      <c r="L458" s="202">
        <v>0</v>
      </c>
      <c r="M458" s="10">
        <f t="shared" si="47"/>
        <v>0</v>
      </c>
      <c r="N458" s="11"/>
    </row>
    <row r="459" spans="1:14" x14ac:dyDescent="0.35">
      <c r="A459" s="9">
        <f t="shared" si="48"/>
        <v>454</v>
      </c>
      <c r="B459" s="14" t="s">
        <v>1930</v>
      </c>
      <c r="C459" s="8"/>
      <c r="D459" s="8"/>
      <c r="E459" s="8"/>
      <c r="F459" s="8">
        <f t="shared" ref="F459:F460" si="49">C459+D459+E459</f>
        <v>0</v>
      </c>
      <c r="G459" s="8"/>
      <c r="H459" s="217">
        <v>0</v>
      </c>
      <c r="I459" s="18">
        <f t="shared" si="43"/>
        <v>0</v>
      </c>
      <c r="J459" s="10">
        <f t="shared" si="45"/>
        <v>0</v>
      </c>
      <c r="K459" s="202">
        <f t="shared" si="46"/>
        <v>0</v>
      </c>
      <c r="L459" s="202">
        <v>0</v>
      </c>
      <c r="M459" s="10">
        <f t="shared" si="47"/>
        <v>0</v>
      </c>
      <c r="N459" s="11"/>
    </row>
    <row r="460" spans="1:14" x14ac:dyDescent="0.35">
      <c r="A460" s="9">
        <f t="shared" si="48"/>
        <v>455</v>
      </c>
      <c r="B460" s="14" t="s">
        <v>1931</v>
      </c>
      <c r="C460" s="8"/>
      <c r="D460" s="8"/>
      <c r="E460" s="8"/>
      <c r="F460" s="8">
        <f t="shared" si="49"/>
        <v>0</v>
      </c>
      <c r="G460" s="8"/>
      <c r="H460" s="217">
        <v>0</v>
      </c>
      <c r="I460" s="18">
        <f t="shared" si="43"/>
        <v>0</v>
      </c>
      <c r="J460" s="10">
        <f t="shared" si="45"/>
        <v>0</v>
      </c>
      <c r="K460" s="202">
        <f t="shared" si="46"/>
        <v>0</v>
      </c>
      <c r="L460" s="202">
        <v>0</v>
      </c>
      <c r="M460" s="10">
        <f t="shared" si="47"/>
        <v>0</v>
      </c>
      <c r="N460" s="11"/>
    </row>
    <row r="461" spans="1:14" s="25" customFormat="1" ht="18" x14ac:dyDescent="0.4">
      <c r="A461" s="12"/>
      <c r="B461" s="17" t="s">
        <v>1431</v>
      </c>
      <c r="C461" s="13">
        <f>SUM(C6:C460)</f>
        <v>51704.960000000006</v>
      </c>
      <c r="D461" s="13">
        <f t="shared" ref="D461:N461" si="50">SUM(D6:D460)</f>
        <v>429.2</v>
      </c>
      <c r="E461" s="13">
        <f>SUM(E6:E460)</f>
        <v>1922.2000000000003</v>
      </c>
      <c r="F461" s="13">
        <f>SUM(F6:F460)</f>
        <v>54056.36</v>
      </c>
      <c r="G461" s="13">
        <f>SUM(G6:G460)</f>
        <v>660</v>
      </c>
      <c r="H461" s="198">
        <f t="shared" si="50"/>
        <v>0</v>
      </c>
      <c r="I461" s="13">
        <f t="shared" si="50"/>
        <v>0</v>
      </c>
      <c r="J461" s="13">
        <f t="shared" si="50"/>
        <v>0</v>
      </c>
      <c r="K461" s="13">
        <f t="shared" si="50"/>
        <v>0</v>
      </c>
      <c r="L461" s="13">
        <f t="shared" si="50"/>
        <v>0</v>
      </c>
      <c r="M461" s="13">
        <f t="shared" si="50"/>
        <v>0</v>
      </c>
      <c r="N461" s="13">
        <f t="shared" si="50"/>
        <v>0</v>
      </c>
    </row>
    <row r="462" spans="1:14" ht="18" x14ac:dyDescent="0.4">
      <c r="A462" s="9"/>
      <c r="B462" s="7" t="s">
        <v>1699</v>
      </c>
      <c r="C462" s="8"/>
      <c r="D462" s="8"/>
      <c r="E462" s="8"/>
      <c r="F462" s="8"/>
      <c r="G462" s="8"/>
      <c r="H462" s="195"/>
      <c r="I462" s="8"/>
      <c r="J462" s="10">
        <f t="shared" si="45"/>
        <v>0</v>
      </c>
      <c r="K462" s="202"/>
      <c r="L462" s="195"/>
      <c r="M462" s="8"/>
      <c r="N462" s="11"/>
    </row>
    <row r="463" spans="1:14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51">C463+D463+E463</f>
        <v>2596.5</v>
      </c>
      <c r="G463" s="8">
        <v>60</v>
      </c>
      <c r="H463" s="202">
        <f>2/167191.89*F463</f>
        <v>3.1060119004576114E-2</v>
      </c>
      <c r="I463" s="18">
        <f t="shared" ref="I463:I519" si="52">H463*$I$2</f>
        <v>132.98234651214241</v>
      </c>
      <c r="J463" s="10">
        <f t="shared" si="45"/>
        <v>29.256116232671332</v>
      </c>
      <c r="K463" s="205">
        <v>55.117724616616478</v>
      </c>
      <c r="L463" s="202">
        <v>43.915757392770075</v>
      </c>
      <c r="M463" s="10">
        <f t="shared" ref="M463:M493" si="53">I463+J463+K463+L463</f>
        <v>261.27194475420026</v>
      </c>
      <c r="N463" s="11">
        <f t="shared" ref="N463:N486" si="54">M463/F463</f>
        <v>0.10062466580173321</v>
      </c>
    </row>
    <row r="464" spans="1:14" x14ac:dyDescent="0.35">
      <c r="A464" s="9">
        <f t="shared" ref="A464:A525" si="55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51"/>
        <v>2681.11</v>
      </c>
      <c r="G464" s="8">
        <v>43</v>
      </c>
      <c r="H464" s="202">
        <f t="shared" ref="H464:H525" si="56">2/167191.89*F464</f>
        <v>3.2072249437457762E-2</v>
      </c>
      <c r="I464" s="18">
        <f t="shared" si="52"/>
        <v>137.31573235400353</v>
      </c>
      <c r="J464" s="10">
        <f t="shared" si="45"/>
        <v>30.209461117880778</v>
      </c>
      <c r="K464" s="205">
        <v>56.913800364666514</v>
      </c>
      <c r="L464" s="202">
        <v>45.34680389113413</v>
      </c>
      <c r="M464" s="10">
        <f t="shared" si="53"/>
        <v>269.78579772768495</v>
      </c>
      <c r="N464" s="11">
        <f t="shared" si="54"/>
        <v>0.10062466580173321</v>
      </c>
    </row>
    <row r="465" spans="1:14" x14ac:dyDescent="0.35">
      <c r="A465" s="9">
        <f t="shared" si="55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51"/>
        <v>2592.2999999999997</v>
      </c>
      <c r="G465" s="8">
        <v>45</v>
      </c>
      <c r="H465" s="202">
        <f t="shared" si="56"/>
        <v>3.1009877333164897E-2</v>
      </c>
      <c r="I465" s="18">
        <f t="shared" si="52"/>
        <v>132.76723930807884</v>
      </c>
      <c r="J465" s="10">
        <f t="shared" si="45"/>
        <v>29.208792647777347</v>
      </c>
      <c r="K465" s="205">
        <v>55.028568274082375</v>
      </c>
      <c r="L465" s="202">
        <v>43.844720927894421</v>
      </c>
      <c r="M465" s="10">
        <f t="shared" si="53"/>
        <v>260.849321157833</v>
      </c>
      <c r="N465" s="11">
        <f t="shared" si="54"/>
        <v>0.10062466580173322</v>
      </c>
    </row>
    <row r="466" spans="1:14" x14ac:dyDescent="0.35">
      <c r="A466" s="9">
        <f t="shared" si="55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51"/>
        <v>2536.9</v>
      </c>
      <c r="G466" s="8">
        <v>58</v>
      </c>
      <c r="H466" s="202">
        <f t="shared" si="56"/>
        <v>3.0347165762645543E-2</v>
      </c>
      <c r="I466" s="18">
        <f>H466*$I$2</f>
        <v>129.92987285447876</v>
      </c>
      <c r="J466" s="10">
        <f t="shared" si="45"/>
        <v>28.584572027985327</v>
      </c>
      <c r="K466" s="205">
        <v>53.852553660656397</v>
      </c>
      <c r="L466" s="202">
        <v>42.907716129296524</v>
      </c>
      <c r="M466" s="10">
        <f t="shared" si="53"/>
        <v>255.27471467241699</v>
      </c>
      <c r="N466" s="11">
        <f t="shared" si="54"/>
        <v>0.10062466580173321</v>
      </c>
    </row>
    <row r="467" spans="1:14" x14ac:dyDescent="0.35">
      <c r="A467" s="9">
        <f t="shared" si="55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51"/>
        <v>3312.3</v>
      </c>
      <c r="G467" s="8">
        <v>64</v>
      </c>
      <c r="H467" s="202">
        <f t="shared" si="56"/>
        <v>3.9622735289373184E-2</v>
      </c>
      <c r="I467" s="18">
        <f t="shared" si="52"/>
        <v>169.64276000468681</v>
      </c>
      <c r="J467" s="10">
        <f t="shared" si="45"/>
        <v>37.3214072010311</v>
      </c>
      <c r="K467" s="205">
        <v>70.312512708499426</v>
      </c>
      <c r="L467" s="202">
        <v>56.0224006208636</v>
      </c>
      <c r="M467" s="10">
        <f t="shared" si="53"/>
        <v>333.29908053508092</v>
      </c>
      <c r="N467" s="11">
        <f t="shared" si="54"/>
        <v>0.10062466580173321</v>
      </c>
    </row>
    <row r="468" spans="1:14" x14ac:dyDescent="0.35">
      <c r="A468" s="9">
        <f t="shared" si="55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51"/>
        <v>2597.8000000000002</v>
      </c>
      <c r="G468" s="8">
        <v>60</v>
      </c>
      <c r="H468" s="202">
        <f t="shared" si="56"/>
        <v>3.1075669998108162E-2</v>
      </c>
      <c r="I468" s="18">
        <f t="shared" si="52"/>
        <v>133.04892731340018</v>
      </c>
      <c r="J468" s="10">
        <f t="shared" si="45"/>
        <v>29.270764008948042</v>
      </c>
      <c r="K468" s="205">
        <v>55.145320627400842</v>
      </c>
      <c r="L468" s="202">
        <v>43.937744869993494</v>
      </c>
      <c r="M468" s="10">
        <f t="shared" si="53"/>
        <v>261.40275681974259</v>
      </c>
      <c r="N468" s="11">
        <f t="shared" si="54"/>
        <v>0.10062466580173322</v>
      </c>
    </row>
    <row r="469" spans="1:14" x14ac:dyDescent="0.35">
      <c r="A469" s="9">
        <f t="shared" si="55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51"/>
        <v>3555.9</v>
      </c>
      <c r="G469" s="8">
        <v>80</v>
      </c>
      <c r="H469" s="202">
        <f t="shared" si="56"/>
        <v>4.2536752231223655E-2</v>
      </c>
      <c r="I469" s="18">
        <f t="shared" si="52"/>
        <v>182.11897784037251</v>
      </c>
      <c r="J469" s="10">
        <f t="shared" si="45"/>
        <v>40.066175124881951</v>
      </c>
      <c r="K469" s="205">
        <v>75.483580575477205</v>
      </c>
      <c r="L469" s="202">
        <v>60.142515583651502</v>
      </c>
      <c r="M469" s="10">
        <f t="shared" si="53"/>
        <v>357.81124912438321</v>
      </c>
      <c r="N469" s="11">
        <f t="shared" si="54"/>
        <v>0.10062466580173324</v>
      </c>
    </row>
    <row r="470" spans="1:14" x14ac:dyDescent="0.35">
      <c r="A470" s="9">
        <f t="shared" si="55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51"/>
        <v>3656</v>
      </c>
      <c r="G470" s="8">
        <v>80</v>
      </c>
      <c r="H470" s="202">
        <f t="shared" si="56"/>
        <v>4.3734178733190944E-2</v>
      </c>
      <c r="I470" s="18">
        <f t="shared" si="52"/>
        <v>187.24569953722036</v>
      </c>
      <c r="J470" s="10">
        <f t="shared" si="45"/>
        <v>41.194053898188479</v>
      </c>
      <c r="K470" s="205">
        <v>77.608473405873227</v>
      </c>
      <c r="L470" s="202">
        <v>61.835551329854582</v>
      </c>
      <c r="M470" s="10">
        <f t="shared" si="53"/>
        <v>367.88377817113667</v>
      </c>
      <c r="N470" s="11">
        <f t="shared" si="54"/>
        <v>0.10062466580173322</v>
      </c>
    </row>
    <row r="471" spans="1:14" x14ac:dyDescent="0.35">
      <c r="A471" s="9">
        <f t="shared" si="55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51"/>
        <v>2610.1999999999998</v>
      </c>
      <c r="G471" s="8">
        <v>60</v>
      </c>
      <c r="H471" s="202">
        <f t="shared" si="56"/>
        <v>3.122400255179841E-2</v>
      </c>
      <c r="I471" s="18">
        <f t="shared" si="52"/>
        <v>133.6840057253973</v>
      </c>
      <c r="J471" s="10">
        <f t="shared" si="45"/>
        <v>29.410481259587407</v>
      </c>
      <c r="K471" s="205">
        <v>55.408544114882467</v>
      </c>
      <c r="L471" s="202">
        <v>44.147471575816851</v>
      </c>
      <c r="M471" s="10">
        <f t="shared" si="53"/>
        <v>262.65050267568404</v>
      </c>
      <c r="N471" s="11">
        <f t="shared" si="54"/>
        <v>0.10062466580173322</v>
      </c>
    </row>
    <row r="472" spans="1:14" x14ac:dyDescent="0.35">
      <c r="A472" s="9">
        <f t="shared" si="55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51"/>
        <v>3617.86</v>
      </c>
      <c r="G472" s="8">
        <v>80</v>
      </c>
      <c r="H472" s="202">
        <f t="shared" si="56"/>
        <v>4.3277936507566242E-2</v>
      </c>
      <c r="I472" s="18">
        <f t="shared" si="52"/>
        <v>185.29232126031948</v>
      </c>
      <c r="J472" s="10">
        <f t="shared" si="45"/>
        <v>40.764310677270288</v>
      </c>
      <c r="K472" s="205">
        <v>76.798848904861202</v>
      </c>
      <c r="L472" s="202">
        <v>61.190472575007568</v>
      </c>
      <c r="M472" s="10">
        <f t="shared" si="53"/>
        <v>364.04595341745852</v>
      </c>
      <c r="N472" s="11">
        <f t="shared" si="54"/>
        <v>0.10062466580173321</v>
      </c>
    </row>
    <row r="473" spans="1:14" x14ac:dyDescent="0.35">
      <c r="A473" s="9">
        <f t="shared" si="55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51"/>
        <v>2642.1</v>
      </c>
      <c r="G473" s="8">
        <v>60</v>
      </c>
      <c r="H473" s="202">
        <f t="shared" si="56"/>
        <v>3.1605600008469306E-2</v>
      </c>
      <c r="I473" s="18">
        <f t="shared" si="52"/>
        <v>135.3177961562609</v>
      </c>
      <c r="J473" s="10">
        <f t="shared" si="45"/>
        <v>29.769915154377397</v>
      </c>
      <c r="K473" s="205">
        <v>56.085707764129552</v>
      </c>
      <c r="L473" s="202">
        <v>44.687010439991454</v>
      </c>
      <c r="M473" s="10">
        <f t="shared" si="53"/>
        <v>265.86042951475929</v>
      </c>
      <c r="N473" s="11">
        <f t="shared" si="54"/>
        <v>0.10062466580173321</v>
      </c>
    </row>
    <row r="474" spans="1:14" x14ac:dyDescent="0.35">
      <c r="A474" s="9">
        <f t="shared" si="55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51"/>
        <v>3623.6</v>
      </c>
      <c r="G474" s="8">
        <v>80</v>
      </c>
      <c r="H474" s="202">
        <f t="shared" si="56"/>
        <v>4.3346600125161568E-2</v>
      </c>
      <c r="I474" s="18">
        <f t="shared" si="52"/>
        <v>185.58630110587299</v>
      </c>
      <c r="J474" s="10">
        <f t="shared" si="45"/>
        <v>40.828986243292057</v>
      </c>
      <c r="K474" s="205">
        <v>76.920695906324454</v>
      </c>
      <c r="L474" s="202">
        <v>61.287555743670957</v>
      </c>
      <c r="M474" s="10">
        <f t="shared" si="53"/>
        <v>364.62353899916047</v>
      </c>
      <c r="N474" s="11">
        <f t="shared" si="54"/>
        <v>0.10062466580173321</v>
      </c>
    </row>
    <row r="475" spans="1:14" x14ac:dyDescent="0.35">
      <c r="A475" s="9">
        <f t="shared" si="55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51"/>
        <v>3546</v>
      </c>
      <c r="G475" s="8">
        <v>80</v>
      </c>
      <c r="H475" s="202">
        <f t="shared" si="56"/>
        <v>4.241832543432579E-2</v>
      </c>
      <c r="I475" s="18">
        <f t="shared" si="52"/>
        <v>181.61193943079414</v>
      </c>
      <c r="J475" s="10">
        <f t="shared" si="45"/>
        <v>39.954626674774708</v>
      </c>
      <c r="K475" s="205">
        <v>75.273426339503956</v>
      </c>
      <c r="L475" s="202">
        <v>59.975072487873177</v>
      </c>
      <c r="M475" s="10">
        <f t="shared" si="53"/>
        <v>356.81506493294603</v>
      </c>
      <c r="N475" s="11">
        <f t="shared" si="54"/>
        <v>0.10062466580173322</v>
      </c>
    </row>
    <row r="476" spans="1:14" x14ac:dyDescent="0.35">
      <c r="A476" s="9">
        <f t="shared" si="55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51"/>
        <v>3601.2000000000003</v>
      </c>
      <c r="G476" s="8">
        <v>79</v>
      </c>
      <c r="H476" s="202">
        <f t="shared" si="56"/>
        <v>4.3078644544301763E-2</v>
      </c>
      <c r="I476" s="18">
        <f t="shared" si="52"/>
        <v>184.43906268420076</v>
      </c>
      <c r="J476" s="10">
        <f t="shared" si="45"/>
        <v>40.576593790524171</v>
      </c>
      <c r="K476" s="205">
        <v>76.445195412809269</v>
      </c>
      <c r="L476" s="202">
        <v>60.908694597667477</v>
      </c>
      <c r="M476" s="10">
        <f t="shared" si="53"/>
        <v>362.36954648520168</v>
      </c>
      <c r="N476" s="11">
        <f t="shared" si="54"/>
        <v>0.10062466580173321</v>
      </c>
    </row>
    <row r="477" spans="1:14" x14ac:dyDescent="0.35">
      <c r="A477" s="9">
        <f t="shared" si="55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51"/>
        <v>3591.7</v>
      </c>
      <c r="G477" s="8">
        <v>80</v>
      </c>
      <c r="H477" s="202">
        <f t="shared" si="56"/>
        <v>4.2965002668490675E-2</v>
      </c>
      <c r="I477" s="18">
        <f t="shared" si="52"/>
        <v>183.95251067500939</v>
      </c>
      <c r="J477" s="10">
        <f t="shared" si="45"/>
        <v>40.46955234850207</v>
      </c>
      <c r="K477" s="205">
        <v>76.243532257077362</v>
      </c>
      <c r="L477" s="202">
        <v>60.748016879496348</v>
      </c>
      <c r="M477" s="10">
        <f t="shared" si="53"/>
        <v>361.41361216008517</v>
      </c>
      <c r="N477" s="11">
        <f t="shared" si="54"/>
        <v>0.10062466580173321</v>
      </c>
    </row>
    <row r="478" spans="1:14" x14ac:dyDescent="0.35">
      <c r="A478" s="9">
        <f t="shared" si="55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51"/>
        <v>3629.3</v>
      </c>
      <c r="G478" s="8">
        <v>79</v>
      </c>
      <c r="H478" s="202">
        <f t="shared" si="56"/>
        <v>4.3414785250648222E-2</v>
      </c>
      <c r="I478" s="18">
        <f t="shared" si="52"/>
        <v>185.87823231138782</v>
      </c>
      <c r="J478" s="10">
        <f t="shared" si="45"/>
        <v>40.893211108505319</v>
      </c>
      <c r="K478" s="205">
        <v>77.041693799763607</v>
      </c>
      <c r="L478" s="202">
        <v>61.383962374573635</v>
      </c>
      <c r="M478" s="10">
        <f t="shared" si="53"/>
        <v>365.19709959423034</v>
      </c>
      <c r="N478" s="11">
        <f t="shared" si="54"/>
        <v>0.10062466580173321</v>
      </c>
    </row>
    <row r="479" spans="1:14" x14ac:dyDescent="0.35">
      <c r="A479" s="9">
        <f t="shared" si="55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51"/>
        <v>3581.9</v>
      </c>
      <c r="G479" s="8">
        <v>80</v>
      </c>
      <c r="H479" s="202">
        <f t="shared" si="56"/>
        <v>4.2847772101864509E-2</v>
      </c>
      <c r="I479" s="18">
        <f t="shared" si="52"/>
        <v>183.45059386552779</v>
      </c>
      <c r="J479" s="10">
        <f t="shared" si="45"/>
        <v>40.359130650416112</v>
      </c>
      <c r="K479" s="205">
        <v>76.03550079116448</v>
      </c>
      <c r="L479" s="202">
        <v>60.582265128119829</v>
      </c>
      <c r="M479" s="10">
        <f t="shared" si="53"/>
        <v>360.42749043522826</v>
      </c>
      <c r="N479" s="11">
        <f t="shared" si="54"/>
        <v>0.10062466580173322</v>
      </c>
    </row>
    <row r="480" spans="1:14" x14ac:dyDescent="0.35">
      <c r="A480" s="9">
        <f t="shared" si="55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51"/>
        <v>2962.6</v>
      </c>
      <c r="G480" s="8">
        <v>64</v>
      </c>
      <c r="H480" s="202">
        <f t="shared" si="56"/>
        <v>3.5439518029253686E-2</v>
      </c>
      <c r="I480" s="18">
        <f t="shared" si="52"/>
        <v>151.7325244663482</v>
      </c>
      <c r="J480" s="10">
        <f t="shared" si="45"/>
        <v>33.381155382596603</v>
      </c>
      <c r="K480" s="205">
        <v>62.889185807505477</v>
      </c>
      <c r="L480" s="202">
        <v>50.107769247764544</v>
      </c>
      <c r="M480" s="10">
        <f t="shared" si="53"/>
        <v>298.11063490421481</v>
      </c>
      <c r="N480" s="11">
        <f t="shared" si="54"/>
        <v>0.10062466580173321</v>
      </c>
    </row>
    <row r="481" spans="1:14" x14ac:dyDescent="0.35">
      <c r="A481" s="9">
        <f t="shared" si="55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51"/>
        <v>3131.5</v>
      </c>
      <c r="G481" s="8">
        <v>78</v>
      </c>
      <c r="H481" s="202">
        <f t="shared" si="56"/>
        <v>3.7459950958147546E-2</v>
      </c>
      <c r="I481" s="18">
        <f t="shared" si="52"/>
        <v>160.38290702976082</v>
      </c>
      <c r="J481" s="10">
        <f t="shared" si="45"/>
        <v>35.284239546547383</v>
      </c>
      <c r="K481" s="205">
        <v>66.474544439412483</v>
      </c>
      <c r="L481" s="202">
        <v>52.964449942406901</v>
      </c>
      <c r="M481" s="10">
        <f t="shared" si="53"/>
        <v>315.10614095812753</v>
      </c>
      <c r="N481" s="11">
        <f t="shared" si="54"/>
        <v>0.10062466580173321</v>
      </c>
    </row>
    <row r="482" spans="1:14" x14ac:dyDescent="0.35">
      <c r="A482" s="9">
        <f t="shared" si="55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51"/>
        <v>2797.7</v>
      </c>
      <c r="G482" s="8">
        <v>60</v>
      </c>
      <c r="H482" s="202">
        <f t="shared" si="56"/>
        <v>3.3466934311227652E-2</v>
      </c>
      <c r="I482" s="18">
        <f t="shared" si="52"/>
        <v>143.28700590680563</v>
      </c>
      <c r="J482" s="10">
        <f t="shared" si="45"/>
        <v>31.52314129949724</v>
      </c>
      <c r="K482" s="205">
        <v>59.388737978011903</v>
      </c>
      <c r="L482" s="202">
        <v>47.318742329194244</v>
      </c>
      <c r="M482" s="10">
        <f t="shared" si="53"/>
        <v>281.51762751350901</v>
      </c>
      <c r="N482" s="11">
        <f t="shared" si="54"/>
        <v>0.10062466580173322</v>
      </c>
    </row>
    <row r="483" spans="1:14" x14ac:dyDescent="0.35">
      <c r="A483" s="9">
        <f t="shared" si="55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51"/>
        <v>2617</v>
      </c>
      <c r="G483" s="8">
        <v>60</v>
      </c>
      <c r="H483" s="202">
        <f t="shared" si="56"/>
        <v>3.1305346210273713E-2</v>
      </c>
      <c r="I483" s="18">
        <f t="shared" si="52"/>
        <v>134.03227453197638</v>
      </c>
      <c r="J483" s="10">
        <f t="shared" si="45"/>
        <v>29.487100397034805</v>
      </c>
      <c r="K483" s="205">
        <v>55.552892478985292</v>
      </c>
      <c r="L483" s="202">
        <v>44.262482995139344</v>
      </c>
      <c r="M483" s="10">
        <f t="shared" si="53"/>
        <v>263.33475040313579</v>
      </c>
      <c r="N483" s="11">
        <f t="shared" si="54"/>
        <v>0.1006246658017332</v>
      </c>
    </row>
    <row r="484" spans="1:14" x14ac:dyDescent="0.35">
      <c r="A484" s="9">
        <f t="shared" si="55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51"/>
        <v>3127.7</v>
      </c>
      <c r="G484" s="8">
        <v>80</v>
      </c>
      <c r="H484" s="202">
        <f t="shared" si="56"/>
        <v>3.7414494207823112E-2</v>
      </c>
      <c r="I484" s="18">
        <f t="shared" si="52"/>
        <v>160.18828622608424</v>
      </c>
      <c r="J484" s="10">
        <f t="shared" si="45"/>
        <v>35.241422969738537</v>
      </c>
      <c r="K484" s="205">
        <v>66.393879177119715</v>
      </c>
      <c r="L484" s="202">
        <v>52.900178855138442</v>
      </c>
      <c r="M484" s="10">
        <f t="shared" si="53"/>
        <v>314.72376722808093</v>
      </c>
      <c r="N484" s="11">
        <f t="shared" si="54"/>
        <v>0.10062466580173321</v>
      </c>
    </row>
    <row r="485" spans="1:14" x14ac:dyDescent="0.35">
      <c r="A485" s="9">
        <f t="shared" si="55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51"/>
        <v>6480.4</v>
      </c>
      <c r="G485" s="8">
        <v>120</v>
      </c>
      <c r="H485" s="202">
        <f t="shared" si="56"/>
        <v>7.7520506526961311E-2</v>
      </c>
      <c r="I485" s="18">
        <f t="shared" si="52"/>
        <v>331.90017266985848</v>
      </c>
      <c r="J485" s="10">
        <f t="shared" si="45"/>
        <v>73.018037987368871</v>
      </c>
      <c r="K485" s="205">
        <v>137.56399098999475</v>
      </c>
      <c r="L485" s="202">
        <v>109.60588261432974</v>
      </c>
      <c r="M485" s="10">
        <f t="shared" si="53"/>
        <v>652.0880842615519</v>
      </c>
      <c r="N485" s="11">
        <f t="shared" si="54"/>
        <v>0.10062466580173321</v>
      </c>
    </row>
    <row r="486" spans="1:14" x14ac:dyDescent="0.35">
      <c r="A486" s="9">
        <f t="shared" si="55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51"/>
        <v>1923</v>
      </c>
      <c r="G486" s="8">
        <v>36</v>
      </c>
      <c r="H486" s="202">
        <f t="shared" si="56"/>
        <v>2.3003508124706286E-2</v>
      </c>
      <c r="I486" s="18">
        <f t="shared" si="52"/>
        <v>98.488369860523719</v>
      </c>
      <c r="J486" s="10">
        <f t="shared" si="45"/>
        <v>21.667441369315217</v>
      </c>
      <c r="K486" s="205">
        <v>40.82086826025553</v>
      </c>
      <c r="L486" s="202">
        <v>32.524552846638493</v>
      </c>
      <c r="M486" s="10">
        <f t="shared" si="53"/>
        <v>193.50123233673295</v>
      </c>
      <c r="N486" s="11">
        <f t="shared" si="54"/>
        <v>0.10062466580173321</v>
      </c>
    </row>
    <row r="487" spans="1:14" x14ac:dyDescent="0.35">
      <c r="A487" s="9">
        <f t="shared" si="55"/>
        <v>25</v>
      </c>
      <c r="B487" s="14" t="s">
        <v>1723</v>
      </c>
      <c r="C487" s="8"/>
      <c r="D487" s="8"/>
      <c r="E487" s="8"/>
      <c r="F487" s="8">
        <f t="shared" si="51"/>
        <v>0</v>
      </c>
      <c r="G487" s="8"/>
      <c r="H487" s="202">
        <f t="shared" si="56"/>
        <v>0</v>
      </c>
      <c r="I487" s="18">
        <f t="shared" si="52"/>
        <v>0</v>
      </c>
      <c r="J487" s="10">
        <f t="shared" si="45"/>
        <v>0</v>
      </c>
      <c r="K487" s="205">
        <v>0</v>
      </c>
      <c r="L487" s="202">
        <v>0</v>
      </c>
      <c r="M487" s="10">
        <f t="shared" si="53"/>
        <v>0</v>
      </c>
      <c r="N487" s="11"/>
    </row>
    <row r="488" spans="1:14" x14ac:dyDescent="0.35">
      <c r="A488" s="9">
        <f t="shared" si="55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51"/>
        <v>3576.1</v>
      </c>
      <c r="G488" s="8">
        <v>80</v>
      </c>
      <c r="H488" s="202">
        <f t="shared" si="56"/>
        <v>4.2778390746106162E-2</v>
      </c>
      <c r="I488" s="18">
        <f t="shared" si="52"/>
        <v>183.15354105991622</v>
      </c>
      <c r="J488" s="10">
        <f t="shared" si="45"/>
        <v>40.293779033181572</v>
      </c>
      <c r="K488" s="205">
        <v>75.912380127665003</v>
      </c>
      <c r="L488" s="202">
        <v>60.484167152815353</v>
      </c>
      <c r="M488" s="10">
        <f t="shared" si="53"/>
        <v>359.84386737357818</v>
      </c>
      <c r="N488" s="11">
        <f>M488/F488</f>
        <v>0.10062466580173322</v>
      </c>
    </row>
    <row r="489" spans="1:14" x14ac:dyDescent="0.35">
      <c r="A489" s="9">
        <f t="shared" si="55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51"/>
        <v>1071.5</v>
      </c>
      <c r="G489" s="8">
        <v>20</v>
      </c>
      <c r="H489" s="202">
        <f t="shared" si="56"/>
        <v>1.2817607361218297E-2</v>
      </c>
      <c r="I489" s="18">
        <f t="shared" si="52"/>
        <v>54.877945036688075</v>
      </c>
      <c r="J489" s="10">
        <f t="shared" si="45"/>
        <v>12.073147908071377</v>
      </c>
      <c r="K489" s="205">
        <v>22.745481196497039</v>
      </c>
      <c r="L489" s="202">
        <v>18.122755265300651</v>
      </c>
      <c r="M489" s="10">
        <f t="shared" si="53"/>
        <v>107.81932940655715</v>
      </c>
      <c r="N489" s="11">
        <f>M489/F489</f>
        <v>0.10062466580173322</v>
      </c>
    </row>
    <row r="490" spans="1:14" x14ac:dyDescent="0.35">
      <c r="A490" s="9">
        <f t="shared" si="55"/>
        <v>28</v>
      </c>
      <c r="B490" s="14" t="s">
        <v>1726</v>
      </c>
      <c r="C490" s="8"/>
      <c r="D490" s="8"/>
      <c r="E490" s="8"/>
      <c r="F490" s="8">
        <f t="shared" si="51"/>
        <v>0</v>
      </c>
      <c r="G490" s="8"/>
      <c r="H490" s="202">
        <f t="shared" si="56"/>
        <v>0</v>
      </c>
      <c r="I490" s="18">
        <f t="shared" si="52"/>
        <v>0</v>
      </c>
      <c r="J490" s="10">
        <f t="shared" si="45"/>
        <v>0</v>
      </c>
      <c r="K490" s="205">
        <v>0</v>
      </c>
      <c r="L490" s="202">
        <v>0</v>
      </c>
      <c r="M490" s="10">
        <f t="shared" si="53"/>
        <v>0</v>
      </c>
      <c r="N490" s="11"/>
    </row>
    <row r="491" spans="1:14" x14ac:dyDescent="0.35">
      <c r="A491" s="9">
        <f t="shared" si="55"/>
        <v>29</v>
      </c>
      <c r="B491" s="14" t="s">
        <v>1727</v>
      </c>
      <c r="C491" s="8"/>
      <c r="D491" s="8"/>
      <c r="E491" s="8"/>
      <c r="F491" s="8">
        <f t="shared" si="51"/>
        <v>0</v>
      </c>
      <c r="G491" s="8"/>
      <c r="H491" s="202">
        <f t="shared" si="56"/>
        <v>0</v>
      </c>
      <c r="I491" s="18">
        <f t="shared" si="52"/>
        <v>0</v>
      </c>
      <c r="J491" s="10">
        <f t="shared" si="45"/>
        <v>0</v>
      </c>
      <c r="K491" s="205">
        <v>0</v>
      </c>
      <c r="L491" s="202">
        <v>0</v>
      </c>
      <c r="M491" s="10">
        <f t="shared" si="53"/>
        <v>0</v>
      </c>
      <c r="N491" s="11"/>
    </row>
    <row r="492" spans="1:14" x14ac:dyDescent="0.35">
      <c r="A492" s="9">
        <f t="shared" si="55"/>
        <v>30</v>
      </c>
      <c r="B492" s="14" t="s">
        <v>1728</v>
      </c>
      <c r="C492" s="8"/>
      <c r="D492" s="8"/>
      <c r="E492" s="8"/>
      <c r="F492" s="8">
        <f t="shared" si="51"/>
        <v>0</v>
      </c>
      <c r="G492" s="8"/>
      <c r="H492" s="202">
        <f t="shared" si="56"/>
        <v>0</v>
      </c>
      <c r="I492" s="18">
        <f t="shared" si="52"/>
        <v>0</v>
      </c>
      <c r="J492" s="10">
        <f t="shared" si="45"/>
        <v>0</v>
      </c>
      <c r="K492" s="205">
        <v>0</v>
      </c>
      <c r="L492" s="202">
        <v>0</v>
      </c>
      <c r="M492" s="10">
        <f t="shared" si="53"/>
        <v>0</v>
      </c>
      <c r="N492" s="11"/>
    </row>
    <row r="493" spans="1:14" x14ac:dyDescent="0.35">
      <c r="A493" s="9">
        <f t="shared" si="55"/>
        <v>31</v>
      </c>
      <c r="B493" s="14" t="s">
        <v>1729</v>
      </c>
      <c r="C493" s="8"/>
      <c r="D493" s="8"/>
      <c r="E493" s="8"/>
      <c r="F493" s="8">
        <f t="shared" si="51"/>
        <v>0</v>
      </c>
      <c r="G493" s="8"/>
      <c r="H493" s="202">
        <f t="shared" si="56"/>
        <v>0</v>
      </c>
      <c r="I493" s="18">
        <f t="shared" si="52"/>
        <v>0</v>
      </c>
      <c r="J493" s="10">
        <f t="shared" si="45"/>
        <v>0</v>
      </c>
      <c r="K493" s="205">
        <v>0</v>
      </c>
      <c r="L493" s="202">
        <v>0</v>
      </c>
      <c r="M493" s="10">
        <f t="shared" si="53"/>
        <v>0</v>
      </c>
      <c r="N493" s="11"/>
    </row>
    <row r="494" spans="1:14" x14ac:dyDescent="0.35">
      <c r="A494" s="9">
        <f t="shared" si="55"/>
        <v>32</v>
      </c>
      <c r="B494" s="14" t="s">
        <v>1730</v>
      </c>
      <c r="C494" s="8"/>
      <c r="D494" s="8"/>
      <c r="E494" s="8"/>
      <c r="F494" s="8">
        <f t="shared" si="51"/>
        <v>0</v>
      </c>
      <c r="G494" s="8"/>
      <c r="H494" s="202">
        <f t="shared" si="56"/>
        <v>0</v>
      </c>
      <c r="I494" s="18">
        <f t="shared" si="52"/>
        <v>0</v>
      </c>
      <c r="J494" s="10">
        <f t="shared" si="45"/>
        <v>0</v>
      </c>
      <c r="K494" s="205">
        <v>0</v>
      </c>
      <c r="L494" s="202">
        <v>0</v>
      </c>
      <c r="M494" s="10">
        <f t="shared" ref="M494:M523" si="57">I494+J494+K494+L494</f>
        <v>0</v>
      </c>
      <c r="N494" s="11"/>
    </row>
    <row r="495" spans="1:14" x14ac:dyDescent="0.35">
      <c r="A495" s="9">
        <f t="shared" si="55"/>
        <v>33</v>
      </c>
      <c r="B495" s="14" t="s">
        <v>1731</v>
      </c>
      <c r="C495" s="8"/>
      <c r="D495" s="8"/>
      <c r="E495" s="8"/>
      <c r="F495" s="8">
        <f t="shared" si="51"/>
        <v>0</v>
      </c>
      <c r="G495" s="8"/>
      <c r="H495" s="202">
        <f t="shared" si="56"/>
        <v>0</v>
      </c>
      <c r="I495" s="18">
        <f t="shared" si="52"/>
        <v>0</v>
      </c>
      <c r="J495" s="10">
        <f t="shared" si="45"/>
        <v>0</v>
      </c>
      <c r="K495" s="205">
        <v>0</v>
      </c>
      <c r="L495" s="202">
        <v>0</v>
      </c>
      <c r="M495" s="10">
        <f t="shared" si="57"/>
        <v>0</v>
      </c>
      <c r="N495" s="11"/>
    </row>
    <row r="496" spans="1:14" x14ac:dyDescent="0.35">
      <c r="A496" s="9">
        <f t="shared" si="55"/>
        <v>34</v>
      </c>
      <c r="B496" s="14" t="s">
        <v>1732</v>
      </c>
      <c r="C496" s="8"/>
      <c r="D496" s="8"/>
      <c r="E496" s="8"/>
      <c r="F496" s="8">
        <f t="shared" si="51"/>
        <v>0</v>
      </c>
      <c r="G496" s="8"/>
      <c r="H496" s="202">
        <f t="shared" si="56"/>
        <v>0</v>
      </c>
      <c r="I496" s="18">
        <f t="shared" si="52"/>
        <v>0</v>
      </c>
      <c r="J496" s="10">
        <f t="shared" si="45"/>
        <v>0</v>
      </c>
      <c r="K496" s="205">
        <v>0</v>
      </c>
      <c r="L496" s="202">
        <v>0</v>
      </c>
      <c r="M496" s="10">
        <f t="shared" si="57"/>
        <v>0</v>
      </c>
      <c r="N496" s="11"/>
    </row>
    <row r="497" spans="1:14" x14ac:dyDescent="0.35">
      <c r="A497" s="9">
        <f t="shared" si="55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51"/>
        <v>2432.9</v>
      </c>
      <c r="G497" s="8">
        <v>57</v>
      </c>
      <c r="H497" s="202">
        <f t="shared" si="56"/>
        <v>2.9103086280082124E-2</v>
      </c>
      <c r="I497" s="18">
        <f t="shared" si="52"/>
        <v>124.60340875385761</v>
      </c>
      <c r="J497" s="10">
        <f t="shared" si="45"/>
        <v>27.412749925848672</v>
      </c>
      <c r="K497" s="205">
        <v>51.644872797907276</v>
      </c>
      <c r="L497" s="202">
        <v>41.148717951423194</v>
      </c>
      <c r="M497" s="10">
        <f t="shared" si="57"/>
        <v>244.80974942903674</v>
      </c>
      <c r="N497" s="11">
        <f t="shared" ref="N497:N503" si="58">M497/F497</f>
        <v>0.10062466580173321</v>
      </c>
    </row>
    <row r="498" spans="1:14" x14ac:dyDescent="0.35">
      <c r="A498" s="9">
        <f t="shared" si="55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51"/>
        <v>2587.4</v>
      </c>
      <c r="G498" s="8">
        <v>60</v>
      </c>
      <c r="H498" s="202">
        <f t="shared" si="56"/>
        <v>3.0951262049851817E-2</v>
      </c>
      <c r="I498" s="18">
        <f t="shared" si="52"/>
        <v>132.51628090333807</v>
      </c>
      <c r="J498" s="10">
        <f t="shared" si="45"/>
        <v>29.153581798734375</v>
      </c>
      <c r="K498" s="205">
        <v>54.924552541125927</v>
      </c>
      <c r="L498" s="202">
        <v>43.761845052206162</v>
      </c>
      <c r="M498" s="10">
        <f t="shared" si="57"/>
        <v>260.35626029540452</v>
      </c>
      <c r="N498" s="11">
        <f t="shared" si="58"/>
        <v>0.10062466580173321</v>
      </c>
    </row>
    <row r="499" spans="1:14" x14ac:dyDescent="0.35">
      <c r="A499" s="9">
        <f t="shared" si="55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51"/>
        <v>2744.2</v>
      </c>
      <c r="G499" s="8">
        <v>60</v>
      </c>
      <c r="H499" s="202">
        <f t="shared" si="56"/>
        <v>3.2826951115870508E-2</v>
      </c>
      <c r="I499" s="18">
        <f t="shared" si="52"/>
        <v>140.54694985504378</v>
      </c>
      <c r="J499" s="10">
        <f t="shared" ref="J499:J555" si="59">I499*0.22</f>
        <v>30.920328968109633</v>
      </c>
      <c r="K499" s="205">
        <v>58.253055995732296</v>
      </c>
      <c r="L499" s="202">
        <v>46.413873074230558</v>
      </c>
      <c r="M499" s="10">
        <f t="shared" si="57"/>
        <v>276.13420789311624</v>
      </c>
      <c r="N499" s="11">
        <f t="shared" si="58"/>
        <v>0.10062466580173321</v>
      </c>
    </row>
    <row r="500" spans="1:14" x14ac:dyDescent="0.35">
      <c r="A500" s="9">
        <f t="shared" si="55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51"/>
        <v>3583.6</v>
      </c>
      <c r="G500" s="8">
        <v>80</v>
      </c>
      <c r="H500" s="202">
        <f t="shared" si="56"/>
        <v>4.2868108016483331E-2</v>
      </c>
      <c r="I500" s="18">
        <f t="shared" si="52"/>
        <v>183.53766106717254</v>
      </c>
      <c r="J500" s="10">
        <f t="shared" si="59"/>
        <v>40.378285434777958</v>
      </c>
      <c r="K500" s="205">
        <v>76.071587882190173</v>
      </c>
      <c r="L500" s="202">
        <v>60.611017982950457</v>
      </c>
      <c r="M500" s="10">
        <f t="shared" si="57"/>
        <v>360.59855236709109</v>
      </c>
      <c r="N500" s="11">
        <f t="shared" si="58"/>
        <v>0.1006246658017332</v>
      </c>
    </row>
    <row r="501" spans="1:14" x14ac:dyDescent="0.35">
      <c r="A501" s="9">
        <f t="shared" si="55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51"/>
        <v>3561.7</v>
      </c>
      <c r="G501" s="8">
        <v>80</v>
      </c>
      <c r="H501" s="202">
        <f t="shared" si="56"/>
        <v>4.2606133586981995E-2</v>
      </c>
      <c r="I501" s="18">
        <f t="shared" si="52"/>
        <v>182.41603064598405</v>
      </c>
      <c r="J501" s="10">
        <f t="shared" si="59"/>
        <v>40.131526742116492</v>
      </c>
      <c r="K501" s="205">
        <v>75.606701238976669</v>
      </c>
      <c r="L501" s="202">
        <v>60.240613558955978</v>
      </c>
      <c r="M501" s="10">
        <f t="shared" si="57"/>
        <v>358.39487218603318</v>
      </c>
      <c r="N501" s="11">
        <f t="shared" si="58"/>
        <v>0.10062466580173322</v>
      </c>
    </row>
    <row r="502" spans="1:14" x14ac:dyDescent="0.35">
      <c r="A502" s="9">
        <f t="shared" si="55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51"/>
        <v>3555.5</v>
      </c>
      <c r="G502" s="8">
        <v>80</v>
      </c>
      <c r="H502" s="202">
        <f t="shared" si="56"/>
        <v>4.2531967310136871E-2</v>
      </c>
      <c r="I502" s="18">
        <f t="shared" si="52"/>
        <v>182.09849143998551</v>
      </c>
      <c r="J502" s="10">
        <f t="shared" si="59"/>
        <v>40.06166811679681</v>
      </c>
      <c r="K502" s="205">
        <v>75.475089495235849</v>
      </c>
      <c r="L502" s="202">
        <v>60.135750206044293</v>
      </c>
      <c r="M502" s="10">
        <f t="shared" si="57"/>
        <v>357.77099925806249</v>
      </c>
      <c r="N502" s="11">
        <f t="shared" si="58"/>
        <v>0.10062466580173322</v>
      </c>
    </row>
    <row r="503" spans="1:14" x14ac:dyDescent="0.35">
      <c r="A503" s="9">
        <f t="shared" si="55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51"/>
        <v>3553.2999999999997</v>
      </c>
      <c r="G503" s="8">
        <v>79</v>
      </c>
      <c r="H503" s="202">
        <f t="shared" si="56"/>
        <v>4.250565024415956E-2</v>
      </c>
      <c r="I503" s="18">
        <f t="shared" si="52"/>
        <v>181.98581623785694</v>
      </c>
      <c r="J503" s="10">
        <f t="shared" si="59"/>
        <v>40.036879572328523</v>
      </c>
      <c r="K503" s="205">
        <v>75.428388553908462</v>
      </c>
      <c r="L503" s="202">
        <v>60.098540629204656</v>
      </c>
      <c r="M503" s="10">
        <f t="shared" si="57"/>
        <v>357.54962499329861</v>
      </c>
      <c r="N503" s="11">
        <f t="shared" si="58"/>
        <v>0.10062466580173321</v>
      </c>
    </row>
    <row r="504" spans="1:14" x14ac:dyDescent="0.35">
      <c r="A504" s="9">
        <f t="shared" si="55"/>
        <v>42</v>
      </c>
      <c r="B504" s="14" t="s">
        <v>1740</v>
      </c>
      <c r="C504" s="8"/>
      <c r="D504" s="8"/>
      <c r="E504" s="8"/>
      <c r="F504" s="8">
        <f t="shared" si="51"/>
        <v>0</v>
      </c>
      <c r="G504" s="8"/>
      <c r="H504" s="202">
        <f t="shared" si="56"/>
        <v>0</v>
      </c>
      <c r="I504" s="18">
        <f t="shared" si="52"/>
        <v>0</v>
      </c>
      <c r="J504" s="10">
        <f t="shared" si="59"/>
        <v>0</v>
      </c>
      <c r="K504" s="205">
        <v>0</v>
      </c>
      <c r="L504" s="202">
        <v>0</v>
      </c>
      <c r="M504" s="10">
        <f t="shared" si="57"/>
        <v>0</v>
      </c>
      <c r="N504" s="11"/>
    </row>
    <row r="505" spans="1:14" x14ac:dyDescent="0.35">
      <c r="A505" s="9">
        <f t="shared" si="55"/>
        <v>43</v>
      </c>
      <c r="B505" s="14" t="s">
        <v>1741</v>
      </c>
      <c r="C505" s="8"/>
      <c r="D505" s="8"/>
      <c r="E505" s="8"/>
      <c r="F505" s="8">
        <f t="shared" si="51"/>
        <v>0</v>
      </c>
      <c r="G505" s="8"/>
      <c r="H505" s="202">
        <f t="shared" si="56"/>
        <v>0</v>
      </c>
      <c r="I505" s="18">
        <f t="shared" si="52"/>
        <v>0</v>
      </c>
      <c r="J505" s="10">
        <f t="shared" si="59"/>
        <v>0</v>
      </c>
      <c r="K505" s="205">
        <v>0</v>
      </c>
      <c r="L505" s="202">
        <v>0</v>
      </c>
      <c r="M505" s="10">
        <f t="shared" si="57"/>
        <v>0</v>
      </c>
      <c r="N505" s="11"/>
    </row>
    <row r="506" spans="1:14" x14ac:dyDescent="0.35">
      <c r="A506" s="9">
        <f t="shared" si="55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51"/>
        <v>3517.1000000000004</v>
      </c>
      <c r="G506" s="8">
        <v>72</v>
      </c>
      <c r="H506" s="202">
        <f t="shared" si="56"/>
        <v>4.2072614885805763E-2</v>
      </c>
      <c r="I506" s="18">
        <f t="shared" si="52"/>
        <v>180.13179700283308</v>
      </c>
      <c r="J506" s="10">
        <f t="shared" si="59"/>
        <v>39.628995340623277</v>
      </c>
      <c r="K506" s="205">
        <v>74.659945792066949</v>
      </c>
      <c r="L506" s="202">
        <v>59.486273955752615</v>
      </c>
      <c r="M506" s="10">
        <f t="shared" si="57"/>
        <v>353.90701209127593</v>
      </c>
      <c r="N506" s="11">
        <f>M506/F506</f>
        <v>0.10062466580173321</v>
      </c>
    </row>
    <row r="507" spans="1:14" x14ac:dyDescent="0.35">
      <c r="A507" s="9">
        <f t="shared" si="55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51"/>
        <v>2684.4</v>
      </c>
      <c r="G507" s="8">
        <v>50</v>
      </c>
      <c r="H507" s="202">
        <f t="shared" si="56"/>
        <v>3.2111605413396548E-2</v>
      </c>
      <c r="I507" s="18">
        <f t="shared" si="52"/>
        <v>137.48423299718664</v>
      </c>
      <c r="J507" s="10">
        <f t="shared" si="59"/>
        <v>30.246531259381062</v>
      </c>
      <c r="K507" s="205">
        <v>56.983639499651559</v>
      </c>
      <c r="L507" s="202">
        <v>45.402449121953396</v>
      </c>
      <c r="M507" s="10">
        <f t="shared" si="57"/>
        <v>270.11685287817266</v>
      </c>
      <c r="N507" s="11">
        <f>M507/F507</f>
        <v>0.10062466580173322</v>
      </c>
    </row>
    <row r="508" spans="1:14" x14ac:dyDescent="0.35">
      <c r="A508" s="9">
        <f t="shared" si="55"/>
        <v>46</v>
      </c>
      <c r="B508" s="14" t="s">
        <v>1744</v>
      </c>
      <c r="C508" s="8"/>
      <c r="D508" s="8"/>
      <c r="E508" s="8"/>
      <c r="F508" s="8">
        <f t="shared" si="51"/>
        <v>0</v>
      </c>
      <c r="G508" s="8"/>
      <c r="H508" s="202">
        <f t="shared" si="56"/>
        <v>0</v>
      </c>
      <c r="I508" s="18">
        <f t="shared" si="52"/>
        <v>0</v>
      </c>
      <c r="J508" s="10">
        <f t="shared" si="59"/>
        <v>0</v>
      </c>
      <c r="K508" s="205">
        <v>0</v>
      </c>
      <c r="L508" s="202">
        <v>0</v>
      </c>
      <c r="M508" s="10">
        <f t="shared" si="57"/>
        <v>0</v>
      </c>
      <c r="N508" s="11">
        <v>0</v>
      </c>
    </row>
    <row r="509" spans="1:14" x14ac:dyDescent="0.35">
      <c r="A509" s="9">
        <f t="shared" si="55"/>
        <v>47</v>
      </c>
      <c r="B509" s="14" t="s">
        <v>1745</v>
      </c>
      <c r="C509" s="8"/>
      <c r="D509" s="8"/>
      <c r="E509" s="8"/>
      <c r="F509" s="8">
        <f t="shared" si="51"/>
        <v>0</v>
      </c>
      <c r="G509" s="8"/>
      <c r="H509" s="202">
        <f t="shared" si="56"/>
        <v>0</v>
      </c>
      <c r="I509" s="18">
        <f t="shared" si="52"/>
        <v>0</v>
      </c>
      <c r="J509" s="10">
        <f t="shared" si="59"/>
        <v>0</v>
      </c>
      <c r="K509" s="205">
        <v>0</v>
      </c>
      <c r="L509" s="202">
        <v>0</v>
      </c>
      <c r="M509" s="10">
        <f t="shared" si="57"/>
        <v>0</v>
      </c>
      <c r="N509" s="11">
        <v>0</v>
      </c>
    </row>
    <row r="510" spans="1:14" x14ac:dyDescent="0.35">
      <c r="A510" s="9">
        <f t="shared" si="55"/>
        <v>48</v>
      </c>
      <c r="B510" s="14" t="s">
        <v>1746</v>
      </c>
      <c r="C510" s="8"/>
      <c r="D510" s="8"/>
      <c r="E510" s="8"/>
      <c r="F510" s="8">
        <f t="shared" si="51"/>
        <v>0</v>
      </c>
      <c r="G510" s="8"/>
      <c r="H510" s="202">
        <f t="shared" si="56"/>
        <v>0</v>
      </c>
      <c r="I510" s="18">
        <f t="shared" si="52"/>
        <v>0</v>
      </c>
      <c r="J510" s="10">
        <f t="shared" si="59"/>
        <v>0</v>
      </c>
      <c r="K510" s="205">
        <v>0</v>
      </c>
      <c r="L510" s="202">
        <v>0</v>
      </c>
      <c r="M510" s="10">
        <f t="shared" si="57"/>
        <v>0</v>
      </c>
      <c r="N510" s="11">
        <v>0</v>
      </c>
    </row>
    <row r="511" spans="1:14" x14ac:dyDescent="0.35">
      <c r="A511" s="9">
        <f t="shared" si="55"/>
        <v>49</v>
      </c>
      <c r="B511" s="14" t="s">
        <v>1747</v>
      </c>
      <c r="C511" s="8"/>
      <c r="D511" s="8"/>
      <c r="E511" s="8"/>
      <c r="F511" s="8">
        <f t="shared" si="51"/>
        <v>0</v>
      </c>
      <c r="G511" s="8"/>
      <c r="H511" s="202">
        <f t="shared" si="56"/>
        <v>0</v>
      </c>
      <c r="I511" s="18">
        <f t="shared" si="52"/>
        <v>0</v>
      </c>
      <c r="J511" s="10">
        <f t="shared" si="59"/>
        <v>0</v>
      </c>
      <c r="K511" s="205">
        <v>0</v>
      </c>
      <c r="L511" s="202">
        <v>0</v>
      </c>
      <c r="M511" s="10">
        <f t="shared" si="57"/>
        <v>0</v>
      </c>
      <c r="N511" s="11">
        <v>0</v>
      </c>
    </row>
    <row r="512" spans="1:14" x14ac:dyDescent="0.35">
      <c r="A512" s="9">
        <f t="shared" si="55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51"/>
        <v>2581.4</v>
      </c>
      <c r="G512" s="8">
        <v>60</v>
      </c>
      <c r="H512" s="202">
        <f t="shared" si="56"/>
        <v>3.0879488233550082E-2</v>
      </c>
      <c r="I512" s="18">
        <f t="shared" si="52"/>
        <v>132.20898489753299</v>
      </c>
      <c r="J512" s="10">
        <f t="shared" si="59"/>
        <v>29.085976677457257</v>
      </c>
      <c r="K512" s="205">
        <v>54.797186337505785</v>
      </c>
      <c r="L512" s="202">
        <v>43.660364388098088</v>
      </c>
      <c r="M512" s="10">
        <f t="shared" si="57"/>
        <v>259.75251230059416</v>
      </c>
      <c r="N512" s="11">
        <f t="shared" ref="N512:N526" si="60">M512/F512</f>
        <v>0.10062466580173322</v>
      </c>
    </row>
    <row r="513" spans="1:14" x14ac:dyDescent="0.35">
      <c r="A513" s="9">
        <f t="shared" si="55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51"/>
        <v>3240.3</v>
      </c>
      <c r="G513" s="8">
        <v>80</v>
      </c>
      <c r="H513" s="202">
        <f t="shared" si="56"/>
        <v>3.8761449493752355E-2</v>
      </c>
      <c r="I513" s="18">
        <f t="shared" si="52"/>
        <v>165.95520793502601</v>
      </c>
      <c r="J513" s="10">
        <f t="shared" si="59"/>
        <v>36.510145745705721</v>
      </c>
      <c r="K513" s="205">
        <v>68.784118265057714</v>
      </c>
      <c r="L513" s="202">
        <v>54.804632651566685</v>
      </c>
      <c r="M513" s="10">
        <f t="shared" si="57"/>
        <v>326.05410459735612</v>
      </c>
      <c r="N513" s="11">
        <f t="shared" si="60"/>
        <v>0.10062466580173321</v>
      </c>
    </row>
    <row r="514" spans="1:14" x14ac:dyDescent="0.35">
      <c r="A514" s="9">
        <f t="shared" si="55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51"/>
        <v>3544.97</v>
      </c>
      <c r="G514" s="8">
        <v>80</v>
      </c>
      <c r="H514" s="202">
        <f t="shared" si="56"/>
        <v>4.2406004262527323E-2</v>
      </c>
      <c r="I514" s="18">
        <f t="shared" si="52"/>
        <v>181.55918694979761</v>
      </c>
      <c r="J514" s="10">
        <f t="shared" si="59"/>
        <v>39.943021128955472</v>
      </c>
      <c r="K514" s="205">
        <v>75.251561807882496</v>
      </c>
      <c r="L514" s="202">
        <v>59.957651640534614</v>
      </c>
      <c r="M514" s="10">
        <f t="shared" si="57"/>
        <v>356.71142152717022</v>
      </c>
      <c r="N514" s="11">
        <f t="shared" si="60"/>
        <v>0.10062466580173322</v>
      </c>
    </row>
    <row r="515" spans="1:14" x14ac:dyDescent="0.35">
      <c r="A515" s="9">
        <f t="shared" si="55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51"/>
        <v>2778.9</v>
      </c>
      <c r="G515" s="8">
        <v>60</v>
      </c>
      <c r="H515" s="202">
        <f t="shared" si="56"/>
        <v>3.3242043020148881E-2</v>
      </c>
      <c r="I515" s="18">
        <f t="shared" si="52"/>
        <v>142.32414508861643</v>
      </c>
      <c r="J515" s="10">
        <f t="shared" si="59"/>
        <v>31.311311919495616</v>
      </c>
      <c r="K515" s="205">
        <v>58.989657206668795</v>
      </c>
      <c r="L515" s="202">
        <v>47.000769581655604</v>
      </c>
      <c r="M515" s="10">
        <f t="shared" si="57"/>
        <v>279.62588379643643</v>
      </c>
      <c r="N515" s="11">
        <f t="shared" si="60"/>
        <v>0.10062466580173321</v>
      </c>
    </row>
    <row r="516" spans="1:14" x14ac:dyDescent="0.35">
      <c r="A516" s="9">
        <f t="shared" si="55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51"/>
        <v>2581.6999999999998</v>
      </c>
      <c r="G516" s="8">
        <v>60</v>
      </c>
      <c r="H516" s="202">
        <f t="shared" si="56"/>
        <v>3.0883076924365167E-2</v>
      </c>
      <c r="I516" s="18">
        <f t="shared" si="52"/>
        <v>132.22434969782324</v>
      </c>
      <c r="J516" s="10">
        <f t="shared" si="59"/>
        <v>29.089356933521113</v>
      </c>
      <c r="K516" s="205">
        <v>54.803554647686788</v>
      </c>
      <c r="L516" s="202">
        <v>43.665438421303485</v>
      </c>
      <c r="M516" s="10">
        <f t="shared" si="57"/>
        <v>259.7826997003346</v>
      </c>
      <c r="N516" s="11">
        <f t="shared" si="60"/>
        <v>0.10062466580173321</v>
      </c>
    </row>
    <row r="517" spans="1:14" x14ac:dyDescent="0.35">
      <c r="A517" s="9">
        <f t="shared" si="55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51"/>
        <v>3517.8</v>
      </c>
      <c r="G517" s="8">
        <v>116</v>
      </c>
      <c r="H517" s="202">
        <f t="shared" si="56"/>
        <v>4.2080988497707632E-2</v>
      </c>
      <c r="I517" s="18">
        <f t="shared" si="52"/>
        <v>180.16764820351034</v>
      </c>
      <c r="J517" s="10">
        <f t="shared" si="59"/>
        <v>39.636882604772275</v>
      </c>
      <c r="K517" s="205">
        <v>74.674805182489294</v>
      </c>
      <c r="L517" s="202">
        <v>59.498113366565221</v>
      </c>
      <c r="M517" s="10">
        <f t="shared" si="57"/>
        <v>353.97744935733715</v>
      </c>
      <c r="N517" s="11">
        <f t="shared" si="60"/>
        <v>0.10062466580173322</v>
      </c>
    </row>
    <row r="518" spans="1:14" x14ac:dyDescent="0.35">
      <c r="A518" s="9">
        <f t="shared" si="55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51"/>
        <v>2599.2399999999998</v>
      </c>
      <c r="G518" s="8">
        <v>60</v>
      </c>
      <c r="H518" s="202">
        <f t="shared" si="56"/>
        <v>3.1092895714020574E-2</v>
      </c>
      <c r="I518" s="18">
        <f t="shared" si="52"/>
        <v>133.12267835479338</v>
      </c>
      <c r="J518" s="10">
        <f t="shared" si="59"/>
        <v>29.286989238054545</v>
      </c>
      <c r="K518" s="205">
        <v>55.175888516269666</v>
      </c>
      <c r="L518" s="202">
        <v>43.962100229379431</v>
      </c>
      <c r="M518" s="10">
        <f t="shared" si="57"/>
        <v>261.54765633849701</v>
      </c>
      <c r="N518" s="11">
        <f t="shared" si="60"/>
        <v>0.10062466580173321</v>
      </c>
    </row>
    <row r="519" spans="1:14" x14ac:dyDescent="0.35">
      <c r="A519" s="9">
        <f t="shared" si="55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61">C519+D519+E519</f>
        <v>3555.8</v>
      </c>
      <c r="G519" s="8">
        <v>80</v>
      </c>
      <c r="H519" s="202">
        <f t="shared" si="56"/>
        <v>4.2535556000951956E-2</v>
      </c>
      <c r="I519" s="18">
        <f t="shared" si="52"/>
        <v>182.11385624027574</v>
      </c>
      <c r="J519" s="10">
        <f t="shared" si="59"/>
        <v>40.065048372860666</v>
      </c>
      <c r="K519" s="205">
        <v>75.481457805416866</v>
      </c>
      <c r="L519" s="202">
        <v>60.140824239249703</v>
      </c>
      <c r="M519" s="10">
        <f t="shared" si="57"/>
        <v>357.80118665780299</v>
      </c>
      <c r="N519" s="11">
        <f t="shared" si="60"/>
        <v>0.10062466580173321</v>
      </c>
    </row>
    <row r="520" spans="1:14" x14ac:dyDescent="0.35">
      <c r="A520" s="9">
        <f t="shared" si="55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61"/>
        <v>4424.8999999999996</v>
      </c>
      <c r="G520" s="8">
        <v>95</v>
      </c>
      <c r="H520" s="202">
        <f t="shared" si="56"/>
        <v>5.2931993292258367E-2</v>
      </c>
      <c r="I520" s="18">
        <f t="shared" ref="I520:I525" si="62">H520*$I$2</f>
        <v>226.62568268113958</v>
      </c>
      <c r="J520" s="10">
        <f t="shared" si="59"/>
        <v>49.857650189850709</v>
      </c>
      <c r="K520" s="205">
        <v>93.930452399794433</v>
      </c>
      <c r="L520" s="202">
        <v>74.840298435304561</v>
      </c>
      <c r="M520" s="10">
        <f t="shared" si="57"/>
        <v>445.25408370608932</v>
      </c>
      <c r="N520" s="11">
        <f t="shared" si="60"/>
        <v>0.10062466580173322</v>
      </c>
    </row>
    <row r="521" spans="1:14" x14ac:dyDescent="0.35">
      <c r="A521" s="9">
        <f t="shared" si="55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61"/>
        <v>2601.4</v>
      </c>
      <c r="G521" s="8">
        <v>60</v>
      </c>
      <c r="H521" s="202">
        <f t="shared" si="56"/>
        <v>3.1118734287889201E-2</v>
      </c>
      <c r="I521" s="18">
        <f t="shared" si="62"/>
        <v>133.23330491688321</v>
      </c>
      <c r="J521" s="10">
        <f t="shared" si="59"/>
        <v>29.311327081714307</v>
      </c>
      <c r="K521" s="205">
        <v>55.221740349572926</v>
      </c>
      <c r="L521" s="202">
        <v>43.998633268458342</v>
      </c>
      <c r="M521" s="10">
        <f t="shared" si="57"/>
        <v>261.76500561662874</v>
      </c>
      <c r="N521" s="11">
        <f t="shared" si="60"/>
        <v>0.1006246658017332</v>
      </c>
    </row>
    <row r="522" spans="1:14" x14ac:dyDescent="0.35">
      <c r="A522" s="9">
        <f t="shared" si="55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61"/>
        <v>4398.29</v>
      </c>
      <c r="G522" s="8">
        <v>95</v>
      </c>
      <c r="H522" s="202">
        <f t="shared" si="56"/>
        <v>5.2613676416960173E-2</v>
      </c>
      <c r="I522" s="18">
        <f t="shared" si="62"/>
        <v>225.26282489539412</v>
      </c>
      <c r="J522" s="10">
        <f t="shared" si="59"/>
        <v>49.557821476986703</v>
      </c>
      <c r="K522" s="205">
        <v>93.365583286739096</v>
      </c>
      <c r="L522" s="202">
        <v>74.390231689985256</v>
      </c>
      <c r="M522" s="10">
        <f t="shared" si="57"/>
        <v>442.5764613491051</v>
      </c>
      <c r="N522" s="11">
        <f t="shared" si="60"/>
        <v>0.1006246658017332</v>
      </c>
    </row>
    <row r="523" spans="1:14" x14ac:dyDescent="0.35">
      <c r="A523" s="9">
        <f t="shared" si="55"/>
        <v>61</v>
      </c>
      <c r="B523" s="14" t="s">
        <v>556</v>
      </c>
      <c r="C523" s="8">
        <v>3237.1</v>
      </c>
      <c r="D523" s="8"/>
      <c r="E523" s="8"/>
      <c r="F523" s="8">
        <f t="shared" si="61"/>
        <v>3237.1</v>
      </c>
      <c r="G523" s="8">
        <v>120</v>
      </c>
      <c r="H523" s="202">
        <f t="shared" si="56"/>
        <v>3.8723170125058097E-2</v>
      </c>
      <c r="I523" s="18">
        <f t="shared" si="62"/>
        <v>165.79131673192998</v>
      </c>
      <c r="J523" s="10">
        <f t="shared" si="59"/>
        <v>36.474089681024594</v>
      </c>
      <c r="K523" s="205">
        <v>68.716189623126979</v>
      </c>
      <c r="L523" s="202">
        <v>54.750509630709033</v>
      </c>
      <c r="M523" s="10">
        <f t="shared" si="57"/>
        <v>325.73210566679057</v>
      </c>
      <c r="N523" s="11">
        <f t="shared" si="60"/>
        <v>0.10062466580173321</v>
      </c>
    </row>
    <row r="524" spans="1:14" x14ac:dyDescent="0.35">
      <c r="A524" s="9">
        <f t="shared" si="55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61"/>
        <v>7769.2999999999993</v>
      </c>
      <c r="G524" s="8">
        <v>130</v>
      </c>
      <c r="H524" s="202">
        <f t="shared" si="56"/>
        <v>9.2938718498845829E-2</v>
      </c>
      <c r="I524" s="18">
        <f t="shared" si="62"/>
        <v>397.91247631688344</v>
      </c>
      <c r="J524" s="10">
        <f t="shared" si="59"/>
        <v>87.540744789714353</v>
      </c>
      <c r="K524" s="205">
        <v>164.92437429766161</v>
      </c>
      <c r="L524" s="202">
        <v>116.00724541962023</v>
      </c>
      <c r="M524" s="10">
        <f t="shared" ref="M524:M525" si="63">I524+J524+K524+L524</f>
        <v>766.38484082387959</v>
      </c>
      <c r="N524" s="11">
        <f t="shared" si="60"/>
        <v>9.8642714378886082E-2</v>
      </c>
    </row>
    <row r="525" spans="1:14" x14ac:dyDescent="0.35">
      <c r="A525" s="9">
        <f t="shared" si="55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61"/>
        <v>10480.52</v>
      </c>
      <c r="G525" s="8">
        <v>191</v>
      </c>
      <c r="H525" s="202">
        <f t="shared" si="56"/>
        <v>0.12537115287111114</v>
      </c>
      <c r="I525" s="18">
        <f t="shared" si="62"/>
        <v>536.77032246001875</v>
      </c>
      <c r="J525" s="10">
        <f t="shared" si="59"/>
        <v>118.08947094120413</v>
      </c>
      <c r="K525" s="205">
        <v>222.47734072749523</v>
      </c>
      <c r="L525" s="202">
        <v>143.48003599770098</v>
      </c>
      <c r="M525" s="10">
        <f t="shared" si="63"/>
        <v>1020.8171701264191</v>
      </c>
      <c r="N525" s="11">
        <f t="shared" si="60"/>
        <v>9.740138563033314E-2</v>
      </c>
    </row>
    <row r="526" spans="1:14" ht="18" x14ac:dyDescent="0.4">
      <c r="A526" s="12"/>
      <c r="B526" s="17" t="s">
        <v>1698</v>
      </c>
      <c r="C526" s="15">
        <f>SUM(C463:C525)</f>
        <v>162957.18999999997</v>
      </c>
      <c r="D526" s="15">
        <f t="shared" ref="D526" si="64">SUM(D463:D525)</f>
        <v>198.10000000000002</v>
      </c>
      <c r="E526" s="15">
        <f t="shared" ref="E526:M526" si="65">SUM(E463:E525)</f>
        <v>4036.6</v>
      </c>
      <c r="F526" s="297">
        <f t="shared" si="65"/>
        <v>167191.88999999996</v>
      </c>
      <c r="G526" s="199">
        <f t="shared" si="65"/>
        <v>3671</v>
      </c>
      <c r="H526" s="199">
        <f t="shared" si="65"/>
        <v>1.9999999999999996</v>
      </c>
      <c r="I526" s="15">
        <f t="shared" si="65"/>
        <v>8562.9</v>
      </c>
      <c r="J526" s="15">
        <f t="shared" si="65"/>
        <v>1883.838</v>
      </c>
      <c r="K526" s="341">
        <f t="shared" si="65"/>
        <v>3549.0993842293983</v>
      </c>
      <c r="L526" s="199">
        <f t="shared" si="65"/>
        <v>2778.6106442892565</v>
      </c>
      <c r="M526" s="15">
        <f t="shared" si="65"/>
        <v>16774.448028518651</v>
      </c>
      <c r="N526" s="16">
        <f t="shared" si="60"/>
        <v>0.10033051261349253</v>
      </c>
    </row>
    <row r="527" spans="1:14" ht="18" x14ac:dyDescent="0.4">
      <c r="A527" s="9"/>
      <c r="B527" s="7" t="s">
        <v>507</v>
      </c>
      <c r="C527" s="8"/>
      <c r="D527" s="8"/>
      <c r="E527" s="8"/>
      <c r="F527" s="8"/>
      <c r="G527" s="8"/>
      <c r="H527" s="195"/>
      <c r="I527" s="8"/>
      <c r="J527" s="10">
        <f t="shared" si="59"/>
        <v>0</v>
      </c>
      <c r="K527" s="202"/>
      <c r="L527" s="195"/>
      <c r="M527" s="8"/>
      <c r="N527" s="11"/>
    </row>
    <row r="528" spans="1:14" x14ac:dyDescent="0.35">
      <c r="A528" s="9">
        <v>1</v>
      </c>
      <c r="B528" s="8" t="s">
        <v>1759</v>
      </c>
      <c r="C528" s="8"/>
      <c r="D528" s="8"/>
      <c r="E528" s="8"/>
      <c r="F528" s="8">
        <f t="shared" ref="F528:F581" si="66">C528+D528+E528</f>
        <v>0</v>
      </c>
      <c r="G528" s="8"/>
      <c r="H528" s="202">
        <f>3/223971.2*F528</f>
        <v>0</v>
      </c>
      <c r="I528" s="18">
        <f t="shared" ref="I528:I582" si="67">H528*$I$2</f>
        <v>0</v>
      </c>
      <c r="J528" s="10">
        <f t="shared" si="59"/>
        <v>0</v>
      </c>
      <c r="K528" s="202">
        <v>0</v>
      </c>
      <c r="L528" s="202">
        <v>0</v>
      </c>
      <c r="M528" s="10">
        <f t="shared" ref="M528:M557" si="68">I528+J528+K528+L528</f>
        <v>0</v>
      </c>
      <c r="N528" s="11"/>
    </row>
    <row r="529" spans="1:14" x14ac:dyDescent="0.35">
      <c r="A529" s="9">
        <f t="shared" ref="A529:A592" si="69">A528+1</f>
        <v>2</v>
      </c>
      <c r="B529" s="8" t="s">
        <v>1760</v>
      </c>
      <c r="C529" s="8"/>
      <c r="D529" s="8"/>
      <c r="E529" s="8"/>
      <c r="F529" s="8">
        <f t="shared" si="66"/>
        <v>0</v>
      </c>
      <c r="G529" s="8"/>
      <c r="H529" s="202">
        <f t="shared" ref="H529:H592" si="70">3/223971.2*F529</f>
        <v>0</v>
      </c>
      <c r="I529" s="18">
        <f t="shared" si="67"/>
        <v>0</v>
      </c>
      <c r="J529" s="10">
        <f t="shared" si="59"/>
        <v>0</v>
      </c>
      <c r="K529" s="202">
        <v>0</v>
      </c>
      <c r="L529" s="202">
        <v>0</v>
      </c>
      <c r="M529" s="10">
        <f t="shared" si="68"/>
        <v>0</v>
      </c>
      <c r="N529" s="11"/>
    </row>
    <row r="530" spans="1:14" x14ac:dyDescent="0.35">
      <c r="A530" s="9">
        <f t="shared" si="69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66"/>
        <v>4212.6899999999996</v>
      </c>
      <c r="G530" s="8">
        <v>81</v>
      </c>
      <c r="H530" s="202">
        <f t="shared" si="70"/>
        <v>5.6427210284179387E-2</v>
      </c>
      <c r="I530" s="18">
        <f t="shared" si="67"/>
        <v>241.59027947119984</v>
      </c>
      <c r="J530" s="10">
        <f t="shared" si="59"/>
        <v>53.149861483663962</v>
      </c>
      <c r="K530" s="202">
        <v>87.103555628993774</v>
      </c>
      <c r="L530" s="202">
        <v>71.336439082095765</v>
      </c>
      <c r="M530" s="10">
        <f t="shared" si="68"/>
        <v>453.18013566595334</v>
      </c>
      <c r="N530" s="11">
        <f t="shared" ref="N530:N538" si="71">M530/F530</f>
        <v>0.10757500211645134</v>
      </c>
    </row>
    <row r="531" spans="1:14" x14ac:dyDescent="0.35">
      <c r="A531" s="9">
        <f t="shared" si="69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66"/>
        <v>4354.84</v>
      </c>
      <c r="G531" s="8">
        <v>84</v>
      </c>
      <c r="H531" s="202">
        <f t="shared" si="70"/>
        <v>5.833124973210841E-2</v>
      </c>
      <c r="I531" s="18">
        <f t="shared" si="67"/>
        <v>249.74232916553555</v>
      </c>
      <c r="J531" s="10">
        <f t="shared" si="59"/>
        <v>54.943312416417818</v>
      </c>
      <c r="K531" s="202">
        <v>90.04271574584584</v>
      </c>
      <c r="L531" s="202">
        <v>73.743564889007715</v>
      </c>
      <c r="M531" s="10">
        <f t="shared" si="68"/>
        <v>468.47192221680689</v>
      </c>
      <c r="N531" s="11">
        <f t="shared" si="71"/>
        <v>0.10757500211645132</v>
      </c>
    </row>
    <row r="532" spans="1:14" x14ac:dyDescent="0.35">
      <c r="A532" s="9">
        <f t="shared" si="69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66"/>
        <v>8583.89</v>
      </c>
      <c r="G532" s="8">
        <v>144</v>
      </c>
      <c r="H532" s="202">
        <f t="shared" si="70"/>
        <v>0.11497759533368573</v>
      </c>
      <c r="I532" s="18">
        <f t="shared" si="67"/>
        <v>492.27082554140878</v>
      </c>
      <c r="J532" s="10">
        <f t="shared" si="59"/>
        <v>108.29958161910993</v>
      </c>
      <c r="K532" s="202">
        <v>177.4845384132617</v>
      </c>
      <c r="L532" s="202">
        <v>145.35703934360492</v>
      </c>
      <c r="M532" s="10">
        <f t="shared" si="68"/>
        <v>923.41198491738533</v>
      </c>
      <c r="N532" s="11">
        <f t="shared" si="71"/>
        <v>0.10757500211645132</v>
      </c>
    </row>
    <row r="533" spans="1:14" x14ac:dyDescent="0.35">
      <c r="A533" s="9">
        <f t="shared" si="69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66"/>
        <v>4134.84</v>
      </c>
      <c r="G533" s="8">
        <v>70</v>
      </c>
      <c r="H533" s="202">
        <f t="shared" si="70"/>
        <v>5.5384442285436694E-2</v>
      </c>
      <c r="I533" s="18">
        <f t="shared" si="67"/>
        <v>237.12572042298294</v>
      </c>
      <c r="J533" s="10">
        <f t="shared" si="59"/>
        <v>52.167658493056244</v>
      </c>
      <c r="K533" s="202">
        <v>85.493892490781107</v>
      </c>
      <c r="L533" s="202">
        <v>70.018150344367342</v>
      </c>
      <c r="M533" s="10">
        <f t="shared" si="68"/>
        <v>444.80542175118762</v>
      </c>
      <c r="N533" s="11">
        <f t="shared" si="71"/>
        <v>0.10757500211645132</v>
      </c>
    </row>
    <row r="534" spans="1:14" x14ac:dyDescent="0.35">
      <c r="A534" s="9">
        <f t="shared" si="69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66"/>
        <v>4246.29</v>
      </c>
      <c r="G534" s="8">
        <v>72</v>
      </c>
      <c r="H534" s="202">
        <f t="shared" si="70"/>
        <v>5.6877268148761977E-2</v>
      </c>
      <c r="I534" s="18">
        <f t="shared" si="67"/>
        <v>243.51717971551696</v>
      </c>
      <c r="J534" s="10">
        <f t="shared" si="59"/>
        <v>53.573779537413735</v>
      </c>
      <c r="K534" s="202">
        <v>87.798284998858207</v>
      </c>
      <c r="L534" s="202">
        <v>71.905411485277199</v>
      </c>
      <c r="M534" s="10">
        <f t="shared" si="68"/>
        <v>456.79465573706614</v>
      </c>
      <c r="N534" s="11">
        <f t="shared" si="71"/>
        <v>0.10757500211645134</v>
      </c>
    </row>
    <row r="535" spans="1:14" x14ac:dyDescent="0.35">
      <c r="A535" s="9">
        <f t="shared" si="69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66"/>
        <v>4417.1200000000008</v>
      </c>
      <c r="G535" s="8">
        <v>72</v>
      </c>
      <c r="H535" s="202">
        <f t="shared" si="70"/>
        <v>5.9165464131102574E-2</v>
      </c>
      <c r="I535" s="18">
        <f t="shared" si="67"/>
        <v>253.3139764041091</v>
      </c>
      <c r="J535" s="10">
        <f t="shared" si="59"/>
        <v>55.729074808904002</v>
      </c>
      <c r="K535" s="202">
        <v>91.330446256415996</v>
      </c>
      <c r="L535" s="202">
        <v>72.77292506310414</v>
      </c>
      <c r="M535" s="10">
        <f t="shared" si="68"/>
        <v>473.14642253253322</v>
      </c>
      <c r="N535" s="11">
        <f t="shared" si="71"/>
        <v>0.10711649729519079</v>
      </c>
    </row>
    <row r="536" spans="1:14" x14ac:dyDescent="0.35">
      <c r="A536" s="9">
        <f t="shared" si="69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66"/>
        <v>4186.7700000000004</v>
      </c>
      <c r="G536" s="8">
        <v>72</v>
      </c>
      <c r="H536" s="202">
        <f t="shared" si="70"/>
        <v>5.6080022788644254E-2</v>
      </c>
      <c r="I536" s="18">
        <f t="shared" si="67"/>
        <v>240.10381356844093</v>
      </c>
      <c r="J536" s="10">
        <f t="shared" si="59"/>
        <v>52.822838985057004</v>
      </c>
      <c r="K536" s="202">
        <v>86.567621543669787</v>
      </c>
      <c r="L536" s="202">
        <v>70.897517513927227</v>
      </c>
      <c r="M536" s="10">
        <f t="shared" si="68"/>
        <v>450.39179161109496</v>
      </c>
      <c r="N536" s="11">
        <f t="shared" si="71"/>
        <v>0.10757500211645132</v>
      </c>
    </row>
    <row r="537" spans="1:14" x14ac:dyDescent="0.35">
      <c r="A537" s="9">
        <f t="shared" si="69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66"/>
        <v>4207.92</v>
      </c>
      <c r="G537" s="8">
        <v>72</v>
      </c>
      <c r="H537" s="202">
        <f t="shared" si="70"/>
        <v>5.6363318140903826E-2</v>
      </c>
      <c r="I537" s="18">
        <f t="shared" si="67"/>
        <v>241.31672845437268</v>
      </c>
      <c r="J537" s="10">
        <f t="shared" si="59"/>
        <v>53.089680259961987</v>
      </c>
      <c r="K537" s="202">
        <v>87.004928870236242</v>
      </c>
      <c r="L537" s="202">
        <v>71.255665321286969</v>
      </c>
      <c r="M537" s="10">
        <f t="shared" si="68"/>
        <v>452.66700290585788</v>
      </c>
      <c r="N537" s="11">
        <f t="shared" si="71"/>
        <v>0.10757500211645132</v>
      </c>
    </row>
    <row r="538" spans="1:14" x14ac:dyDescent="0.35">
      <c r="A538" s="9">
        <f t="shared" si="69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66"/>
        <v>6478.67</v>
      </c>
      <c r="G538" s="8">
        <v>107</v>
      </c>
      <c r="H538" s="202">
        <f t="shared" si="70"/>
        <v>8.6779059093311989E-2</v>
      </c>
      <c r="I538" s="18">
        <f t="shared" si="67"/>
        <v>371.5402025550606</v>
      </c>
      <c r="J538" s="10">
        <f t="shared" si="59"/>
        <v>81.738844562113329</v>
      </c>
      <c r="K538" s="202">
        <v>133.95602162677366</v>
      </c>
      <c r="L538" s="202">
        <v>109.70787021784214</v>
      </c>
      <c r="M538" s="10">
        <f t="shared" si="68"/>
        <v>696.94293896178976</v>
      </c>
      <c r="N538" s="11">
        <f t="shared" si="71"/>
        <v>0.10757500211645134</v>
      </c>
    </row>
    <row r="539" spans="1:14" x14ac:dyDescent="0.35">
      <c r="A539" s="9">
        <f t="shared" si="69"/>
        <v>12</v>
      </c>
      <c r="B539" s="8" t="s">
        <v>1770</v>
      </c>
      <c r="C539" s="8"/>
      <c r="D539" s="8"/>
      <c r="E539" s="8"/>
      <c r="F539" s="8">
        <f t="shared" si="66"/>
        <v>0</v>
      </c>
      <c r="G539" s="8"/>
      <c r="H539" s="202">
        <f t="shared" si="70"/>
        <v>0</v>
      </c>
      <c r="I539" s="18">
        <f t="shared" si="67"/>
        <v>0</v>
      </c>
      <c r="J539" s="10">
        <f t="shared" si="59"/>
        <v>0</v>
      </c>
      <c r="K539" s="202">
        <v>0</v>
      </c>
      <c r="L539" s="202">
        <v>0</v>
      </c>
      <c r="M539" s="10">
        <f t="shared" si="68"/>
        <v>0</v>
      </c>
      <c r="N539" s="11">
        <v>0</v>
      </c>
    </row>
    <row r="540" spans="1:14" x14ac:dyDescent="0.35">
      <c r="A540" s="9">
        <f t="shared" si="69"/>
        <v>13</v>
      </c>
      <c r="B540" s="8" t="s">
        <v>1771</v>
      </c>
      <c r="C540" s="8"/>
      <c r="D540" s="8"/>
      <c r="E540" s="8"/>
      <c r="F540" s="8">
        <f t="shared" si="66"/>
        <v>0</v>
      </c>
      <c r="G540" s="8"/>
      <c r="H540" s="202">
        <f t="shared" si="70"/>
        <v>0</v>
      </c>
      <c r="I540" s="18">
        <f t="shared" si="67"/>
        <v>0</v>
      </c>
      <c r="J540" s="10">
        <f t="shared" si="59"/>
        <v>0</v>
      </c>
      <c r="K540" s="202">
        <v>0</v>
      </c>
      <c r="L540" s="202">
        <v>0</v>
      </c>
      <c r="M540" s="10">
        <f t="shared" si="68"/>
        <v>0</v>
      </c>
      <c r="N540" s="11">
        <v>0</v>
      </c>
    </row>
    <row r="541" spans="1:14" x14ac:dyDescent="0.35">
      <c r="A541" s="9">
        <f t="shared" si="69"/>
        <v>14</v>
      </c>
      <c r="B541" s="8" t="s">
        <v>1772</v>
      </c>
      <c r="C541" s="8"/>
      <c r="D541" s="8"/>
      <c r="E541" s="8"/>
      <c r="F541" s="8">
        <f t="shared" si="66"/>
        <v>0</v>
      </c>
      <c r="G541" s="8"/>
      <c r="H541" s="202">
        <f t="shared" si="70"/>
        <v>0</v>
      </c>
      <c r="I541" s="18">
        <f t="shared" si="67"/>
        <v>0</v>
      </c>
      <c r="J541" s="10">
        <f t="shared" si="59"/>
        <v>0</v>
      </c>
      <c r="K541" s="202">
        <v>0</v>
      </c>
      <c r="L541" s="202">
        <v>0</v>
      </c>
      <c r="M541" s="10">
        <f t="shared" si="68"/>
        <v>0</v>
      </c>
      <c r="N541" s="11">
        <v>0</v>
      </c>
    </row>
    <row r="542" spans="1:14" x14ac:dyDescent="0.35">
      <c r="A542" s="9">
        <f t="shared" si="69"/>
        <v>15</v>
      </c>
      <c r="B542" s="8" t="s">
        <v>1773</v>
      </c>
      <c r="C542" s="8"/>
      <c r="D542" s="8"/>
      <c r="E542" s="8"/>
      <c r="F542" s="8">
        <f t="shared" si="66"/>
        <v>0</v>
      </c>
      <c r="G542" s="8"/>
      <c r="H542" s="202">
        <f t="shared" si="70"/>
        <v>0</v>
      </c>
      <c r="I542" s="18">
        <f t="shared" si="67"/>
        <v>0</v>
      </c>
      <c r="J542" s="10">
        <f t="shared" si="59"/>
        <v>0</v>
      </c>
      <c r="K542" s="202">
        <v>0</v>
      </c>
      <c r="L542" s="202">
        <v>0</v>
      </c>
      <c r="M542" s="10">
        <f t="shared" si="68"/>
        <v>0</v>
      </c>
      <c r="N542" s="11">
        <v>0</v>
      </c>
    </row>
    <row r="543" spans="1:14" x14ac:dyDescent="0.35">
      <c r="A543" s="9">
        <f t="shared" si="69"/>
        <v>16</v>
      </c>
      <c r="B543" s="8" t="s">
        <v>0</v>
      </c>
      <c r="C543" s="8"/>
      <c r="D543" s="8"/>
      <c r="E543" s="8"/>
      <c r="F543" s="8">
        <f t="shared" si="66"/>
        <v>0</v>
      </c>
      <c r="G543" s="8"/>
      <c r="H543" s="202">
        <f t="shared" si="70"/>
        <v>0</v>
      </c>
      <c r="I543" s="18">
        <f t="shared" si="67"/>
        <v>0</v>
      </c>
      <c r="J543" s="10">
        <f t="shared" si="59"/>
        <v>0</v>
      </c>
      <c r="K543" s="202">
        <v>0</v>
      </c>
      <c r="L543" s="202">
        <v>0</v>
      </c>
      <c r="M543" s="10">
        <f t="shared" si="68"/>
        <v>0</v>
      </c>
      <c r="N543" s="11">
        <v>0</v>
      </c>
    </row>
    <row r="544" spans="1:14" x14ac:dyDescent="0.35">
      <c r="A544" s="9">
        <f t="shared" si="69"/>
        <v>17</v>
      </c>
      <c r="B544" s="8" t="s">
        <v>1</v>
      </c>
      <c r="C544" s="8"/>
      <c r="D544" s="8"/>
      <c r="E544" s="8"/>
      <c r="F544" s="8">
        <f t="shared" si="66"/>
        <v>0</v>
      </c>
      <c r="G544" s="8"/>
      <c r="H544" s="202">
        <f t="shared" si="70"/>
        <v>0</v>
      </c>
      <c r="I544" s="18">
        <f t="shared" si="67"/>
        <v>0</v>
      </c>
      <c r="J544" s="10">
        <f t="shared" si="59"/>
        <v>0</v>
      </c>
      <c r="K544" s="202">
        <v>0</v>
      </c>
      <c r="L544" s="202">
        <v>0</v>
      </c>
      <c r="M544" s="10">
        <f t="shared" si="68"/>
        <v>0</v>
      </c>
      <c r="N544" s="11">
        <v>0</v>
      </c>
    </row>
    <row r="545" spans="1:14" x14ac:dyDescent="0.35">
      <c r="A545" s="9">
        <f t="shared" si="69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66"/>
        <v>856.6</v>
      </c>
      <c r="G545" s="8">
        <v>21</v>
      </c>
      <c r="H545" s="202">
        <f t="shared" si="70"/>
        <v>1.1473796630995414E-2</v>
      </c>
      <c r="I545" s="18">
        <f t="shared" si="67"/>
        <v>49.124486585775308</v>
      </c>
      <c r="J545" s="10">
        <f t="shared" si="59"/>
        <v>10.807387048870568</v>
      </c>
      <c r="K545" s="202">
        <v>17.711463637674758</v>
      </c>
      <c r="L545" s="202">
        <v>14.505409540631577</v>
      </c>
      <c r="M545" s="10">
        <f t="shared" si="68"/>
        <v>92.148746812952211</v>
      </c>
      <c r="N545" s="11">
        <f>M545/F545</f>
        <v>0.10757500211645132</v>
      </c>
    </row>
    <row r="546" spans="1:14" x14ac:dyDescent="0.35">
      <c r="A546" s="9">
        <f t="shared" si="69"/>
        <v>19</v>
      </c>
      <c r="B546" s="8" t="s">
        <v>3</v>
      </c>
      <c r="C546" s="8"/>
      <c r="D546" s="8"/>
      <c r="E546" s="8"/>
      <c r="F546" s="8">
        <f t="shared" si="66"/>
        <v>0</v>
      </c>
      <c r="G546" s="8"/>
      <c r="H546" s="202">
        <f t="shared" si="70"/>
        <v>0</v>
      </c>
      <c r="I546" s="18">
        <f t="shared" si="67"/>
        <v>0</v>
      </c>
      <c r="J546" s="10">
        <f t="shared" si="59"/>
        <v>0</v>
      </c>
      <c r="K546" s="202">
        <v>0</v>
      </c>
      <c r="L546" s="202">
        <v>0</v>
      </c>
      <c r="M546" s="10">
        <f t="shared" si="68"/>
        <v>0</v>
      </c>
      <c r="N546" s="11">
        <v>0</v>
      </c>
    </row>
    <row r="547" spans="1:14" x14ac:dyDescent="0.35">
      <c r="A547" s="9">
        <f t="shared" si="69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66"/>
        <v>773.5</v>
      </c>
      <c r="G547" s="8">
        <v>22</v>
      </c>
      <c r="H547" s="202">
        <f t="shared" si="70"/>
        <v>1.0360707090911688E-2</v>
      </c>
      <c r="I547" s="18">
        <f t="shared" si="67"/>
        <v>44.358849374383844</v>
      </c>
      <c r="J547" s="10">
        <f t="shared" si="59"/>
        <v>9.7589468623644464</v>
      </c>
      <c r="K547" s="202">
        <v>15.99324903542076</v>
      </c>
      <c r="L547" s="202">
        <v>13.098218864906052</v>
      </c>
      <c r="M547" s="10">
        <f t="shared" si="68"/>
        <v>83.20926413707511</v>
      </c>
      <c r="N547" s="11">
        <f>M547/F547</f>
        <v>0.10757500211645134</v>
      </c>
    </row>
    <row r="548" spans="1:14" x14ac:dyDescent="0.35">
      <c r="A548" s="9">
        <f t="shared" si="69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66"/>
        <v>1431.7</v>
      </c>
      <c r="G548" s="8">
        <v>40</v>
      </c>
      <c r="H548" s="202">
        <f t="shared" si="70"/>
        <v>1.9177019188181335E-2</v>
      </c>
      <c r="I548" s="18">
        <f t="shared" si="67"/>
        <v>82.105448803238971</v>
      </c>
      <c r="J548" s="10">
        <f t="shared" si="59"/>
        <v>18.063198736712575</v>
      </c>
      <c r="K548" s="202">
        <v>29.602501155800784</v>
      </c>
      <c r="L548" s="202">
        <v>24.243981834371031</v>
      </c>
      <c r="M548" s="10">
        <f t="shared" si="68"/>
        <v>154.01513053012337</v>
      </c>
      <c r="N548" s="11">
        <f>M548/F548</f>
        <v>0.10757500211645132</v>
      </c>
    </row>
    <row r="549" spans="1:14" x14ac:dyDescent="0.35">
      <c r="A549" s="9">
        <f t="shared" si="69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66"/>
        <v>1073.5999999999999</v>
      </c>
      <c r="G549" s="8">
        <v>53</v>
      </c>
      <c r="H549" s="202">
        <f t="shared" si="70"/>
        <v>1.4380420339757966E-2</v>
      </c>
      <c r="I549" s="18">
        <f t="shared" si="67"/>
        <v>61.569050663656739</v>
      </c>
      <c r="J549" s="10">
        <f t="shared" si="59"/>
        <v>13.545191146004482</v>
      </c>
      <c r="K549" s="202">
        <v>22.198257484715874</v>
      </c>
      <c r="L549" s="202">
        <v>18.180022977845038</v>
      </c>
      <c r="M549" s="10">
        <f t="shared" si="68"/>
        <v>115.49252227222213</v>
      </c>
      <c r="N549" s="11">
        <f>M549/F549</f>
        <v>0.10757500211645132</v>
      </c>
    </row>
    <row r="550" spans="1:14" x14ac:dyDescent="0.35">
      <c r="A550" s="9">
        <f t="shared" si="69"/>
        <v>23</v>
      </c>
      <c r="B550" s="8" t="s">
        <v>7</v>
      </c>
      <c r="C550" s="8"/>
      <c r="D550" s="8"/>
      <c r="E550" s="8"/>
      <c r="F550" s="8">
        <f t="shared" si="66"/>
        <v>0</v>
      </c>
      <c r="G550" s="8"/>
      <c r="H550" s="202">
        <f t="shared" si="70"/>
        <v>0</v>
      </c>
      <c r="I550" s="18">
        <f t="shared" si="67"/>
        <v>0</v>
      </c>
      <c r="J550" s="10">
        <f t="shared" si="59"/>
        <v>0</v>
      </c>
      <c r="K550" s="202">
        <v>0</v>
      </c>
      <c r="L550" s="202">
        <v>0</v>
      </c>
      <c r="M550" s="10">
        <f t="shared" si="68"/>
        <v>0</v>
      </c>
      <c r="N550" s="11">
        <v>0</v>
      </c>
    </row>
    <row r="551" spans="1:14" x14ac:dyDescent="0.35">
      <c r="A551" s="9">
        <f t="shared" si="69"/>
        <v>24</v>
      </c>
      <c r="B551" s="8" t="s">
        <v>8</v>
      </c>
      <c r="C551" s="8"/>
      <c r="D551" s="8"/>
      <c r="E551" s="8"/>
      <c r="F551" s="8">
        <f t="shared" si="66"/>
        <v>0</v>
      </c>
      <c r="G551" s="8"/>
      <c r="H551" s="202">
        <f t="shared" si="70"/>
        <v>0</v>
      </c>
      <c r="I551" s="18">
        <f t="shared" si="67"/>
        <v>0</v>
      </c>
      <c r="J551" s="10">
        <f t="shared" si="59"/>
        <v>0</v>
      </c>
      <c r="K551" s="202">
        <v>0</v>
      </c>
      <c r="L551" s="202">
        <v>0</v>
      </c>
      <c r="M551" s="10">
        <f t="shared" si="68"/>
        <v>0</v>
      </c>
      <c r="N551" s="11">
        <v>0</v>
      </c>
    </row>
    <row r="552" spans="1:14" x14ac:dyDescent="0.35">
      <c r="A552" s="9">
        <f t="shared" si="69"/>
        <v>25</v>
      </c>
      <c r="B552" s="8" t="s">
        <v>9</v>
      </c>
      <c r="C552" s="8"/>
      <c r="D552" s="8"/>
      <c r="E552" s="8"/>
      <c r="F552" s="8">
        <f t="shared" si="66"/>
        <v>0</v>
      </c>
      <c r="G552" s="8"/>
      <c r="H552" s="202">
        <f t="shared" si="70"/>
        <v>0</v>
      </c>
      <c r="I552" s="18">
        <f t="shared" si="67"/>
        <v>0</v>
      </c>
      <c r="J552" s="10">
        <f t="shared" si="59"/>
        <v>0</v>
      </c>
      <c r="K552" s="202">
        <v>0</v>
      </c>
      <c r="L552" s="202">
        <v>0</v>
      </c>
      <c r="M552" s="10">
        <f t="shared" si="68"/>
        <v>0</v>
      </c>
      <c r="N552" s="11">
        <v>0</v>
      </c>
    </row>
    <row r="553" spans="1:14" x14ac:dyDescent="0.35">
      <c r="A553" s="9">
        <f t="shared" si="69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66"/>
        <v>4825.5600000000004</v>
      </c>
      <c r="G553" s="8">
        <v>80</v>
      </c>
      <c r="H553" s="202">
        <f t="shared" si="70"/>
        <v>6.4636346101641637E-2</v>
      </c>
      <c r="I553" s="18">
        <f t="shared" si="67"/>
        <v>276.73728401687356</v>
      </c>
      <c r="J553" s="10">
        <f t="shared" si="59"/>
        <v>60.882202483712184</v>
      </c>
      <c r="K553" s="202">
        <v>99.775543394137074</v>
      </c>
      <c r="L553" s="202">
        <v>81.714597318340068</v>
      </c>
      <c r="M553" s="10">
        <f t="shared" si="68"/>
        <v>519.10962721306294</v>
      </c>
      <c r="N553" s="11">
        <f t="shared" ref="N553:N565" si="72">M553/F553</f>
        <v>0.10757500211645134</v>
      </c>
    </row>
    <row r="554" spans="1:14" x14ac:dyDescent="0.35">
      <c r="A554" s="9">
        <f t="shared" si="69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66"/>
        <v>4234.8</v>
      </c>
      <c r="G554" s="8">
        <v>72</v>
      </c>
      <c r="H554" s="202">
        <f t="shared" si="70"/>
        <v>5.6723364432569902E-2</v>
      </c>
      <c r="I554" s="18">
        <f t="shared" si="67"/>
        <v>242.85824864982641</v>
      </c>
      <c r="J554" s="10">
        <f t="shared" si="59"/>
        <v>53.428814702961809</v>
      </c>
      <c r="K554" s="202">
        <v>87.560712366127788</v>
      </c>
      <c r="L554" s="202">
        <v>71.710843243832116</v>
      </c>
      <c r="M554" s="10">
        <f t="shared" si="68"/>
        <v>455.55861896274814</v>
      </c>
      <c r="N554" s="11">
        <f t="shared" si="72"/>
        <v>0.10757500211645134</v>
      </c>
    </row>
    <row r="555" spans="1:14" x14ac:dyDescent="0.35">
      <c r="A555" s="9">
        <f t="shared" si="69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66"/>
        <v>7259.45</v>
      </c>
      <c r="G555" s="8">
        <v>120</v>
      </c>
      <c r="H555" s="202">
        <f t="shared" si="70"/>
        <v>9.72372787215499E-2</v>
      </c>
      <c r="I555" s="18">
        <f t="shared" si="67"/>
        <v>416.3165469823798</v>
      </c>
      <c r="J555" s="10">
        <f t="shared" si="59"/>
        <v>91.589640336123551</v>
      </c>
      <c r="K555" s="202">
        <v>150.09979535899839</v>
      </c>
      <c r="L555" s="202">
        <v>122.92936643677082</v>
      </c>
      <c r="M555" s="10">
        <f t="shared" si="68"/>
        <v>780.93534911427264</v>
      </c>
      <c r="N555" s="11">
        <f t="shared" si="72"/>
        <v>0.10757500211645134</v>
      </c>
    </row>
    <row r="556" spans="1:14" x14ac:dyDescent="0.35">
      <c r="A556" s="9">
        <f t="shared" si="69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66"/>
        <v>4310.6400000000003</v>
      </c>
      <c r="G556" s="8">
        <v>72</v>
      </c>
      <c r="H556" s="202">
        <f t="shared" si="70"/>
        <v>5.7739209326913461E-2</v>
      </c>
      <c r="I556" s="18">
        <f t="shared" si="67"/>
        <v>247.20753777271364</v>
      </c>
      <c r="J556" s="10">
        <f t="shared" ref="J556:J613" si="73">I556*0.22</f>
        <v>54.385658309996998</v>
      </c>
      <c r="K556" s="202">
        <v>89.128815800964645</v>
      </c>
      <c r="L556" s="202">
        <v>72.995095239584515</v>
      </c>
      <c r="M556" s="10">
        <f t="shared" si="68"/>
        <v>463.71710712325978</v>
      </c>
      <c r="N556" s="11">
        <f t="shared" si="72"/>
        <v>0.10757500211645132</v>
      </c>
    </row>
    <row r="557" spans="1:14" x14ac:dyDescent="0.35">
      <c r="A557" s="9">
        <f t="shared" si="69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66"/>
        <v>4423.5</v>
      </c>
      <c r="G557" s="8">
        <v>118</v>
      </c>
      <c r="H557" s="202">
        <f t="shared" si="70"/>
        <v>5.9250921547056044E-2</v>
      </c>
      <c r="I557" s="18">
        <f t="shared" si="67"/>
        <v>253.67985805764309</v>
      </c>
      <c r="J557" s="10">
        <f t="shared" si="73"/>
        <v>55.80956877268148</v>
      </c>
      <c r="K557" s="202">
        <v>91.462362130812863</v>
      </c>
      <c r="L557" s="202">
        <v>74.906232900985032</v>
      </c>
      <c r="M557" s="10">
        <f t="shared" si="68"/>
        <v>475.85802186212254</v>
      </c>
      <c r="N557" s="11">
        <f t="shared" si="72"/>
        <v>0.10757500211645135</v>
      </c>
    </row>
    <row r="558" spans="1:14" x14ac:dyDescent="0.35">
      <c r="A558" s="9">
        <f t="shared" si="69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66"/>
        <v>4220</v>
      </c>
      <c r="G558" s="8">
        <v>163</v>
      </c>
      <c r="H558" s="202">
        <f t="shared" si="70"/>
        <v>5.6525124658884707E-2</v>
      </c>
      <c r="I558" s="18">
        <f t="shared" si="67"/>
        <v>242.00949497078193</v>
      </c>
      <c r="J558" s="10">
        <f t="shared" si="73"/>
        <v>53.242088893572024</v>
      </c>
      <c r="K558" s="202">
        <v>87.254700619877994</v>
      </c>
      <c r="L558" s="202">
        <v>71.460224447192672</v>
      </c>
      <c r="M558" s="10">
        <f t="shared" ref="M558:M588" si="74">I558+J558+K558+L558</f>
        <v>453.96650893142464</v>
      </c>
      <c r="N558" s="11">
        <f t="shared" si="72"/>
        <v>0.10757500211645134</v>
      </c>
    </row>
    <row r="559" spans="1:14" x14ac:dyDescent="0.35">
      <c r="A559" s="9">
        <f t="shared" si="69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66"/>
        <v>4073.3</v>
      </c>
      <c r="G559" s="8">
        <v>162</v>
      </c>
      <c r="H559" s="202">
        <f t="shared" si="70"/>
        <v>5.4560139875126798E-2</v>
      </c>
      <c r="I559" s="18">
        <f t="shared" si="67"/>
        <v>233.59651086836161</v>
      </c>
      <c r="J559" s="10">
        <f t="shared" si="73"/>
        <v>51.391232391039551</v>
      </c>
      <c r="K559" s="202">
        <v>84.22146256752346</v>
      </c>
      <c r="L559" s="202">
        <v>68.976050294016588</v>
      </c>
      <c r="M559" s="10">
        <f t="shared" si="74"/>
        <v>438.18525612094123</v>
      </c>
      <c r="N559" s="11">
        <f t="shared" si="72"/>
        <v>0.10757500211645134</v>
      </c>
    </row>
    <row r="560" spans="1:14" x14ac:dyDescent="0.35">
      <c r="A560" s="9">
        <f t="shared" si="69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66"/>
        <v>3931.82</v>
      </c>
      <c r="G560" s="8">
        <v>108</v>
      </c>
      <c r="H560" s="202">
        <f t="shared" si="70"/>
        <v>5.2665074795330828E-2</v>
      </c>
      <c r="I560" s="18">
        <f t="shared" si="67"/>
        <v>225.48288448246916</v>
      </c>
      <c r="J560" s="10">
        <f t="shared" si="73"/>
        <v>49.606234586143216</v>
      </c>
      <c r="K560" s="202">
        <v>81.296155685130017</v>
      </c>
      <c r="L560" s="202">
        <v>66.580270067763294</v>
      </c>
      <c r="M560" s="10">
        <f t="shared" si="74"/>
        <v>422.96554482150572</v>
      </c>
      <c r="N560" s="11">
        <f t="shared" si="72"/>
        <v>0.10757500211645134</v>
      </c>
    </row>
    <row r="561" spans="1:14" x14ac:dyDescent="0.35">
      <c r="A561" s="9">
        <f t="shared" si="69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66"/>
        <v>4123.59</v>
      </c>
      <c r="G561" s="8">
        <v>72</v>
      </c>
      <c r="H561" s="202">
        <f t="shared" si="70"/>
        <v>5.5233753268277348E-2</v>
      </c>
      <c r="I561" s="18">
        <f t="shared" si="67"/>
        <v>236.48055293046605</v>
      </c>
      <c r="J561" s="10">
        <f t="shared" si="73"/>
        <v>52.025721644702529</v>
      </c>
      <c r="K561" s="202">
        <v>85.261282210692571</v>
      </c>
      <c r="L561" s="202">
        <v>69.827646191516422</v>
      </c>
      <c r="M561" s="10">
        <f t="shared" si="74"/>
        <v>443.59520297737754</v>
      </c>
      <c r="N561" s="11">
        <f t="shared" si="72"/>
        <v>0.10757500211645132</v>
      </c>
    </row>
    <row r="562" spans="1:14" x14ac:dyDescent="0.35">
      <c r="A562" s="9">
        <f t="shared" si="69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66"/>
        <v>4198.01</v>
      </c>
      <c r="G562" s="8">
        <v>72</v>
      </c>
      <c r="H562" s="202">
        <f t="shared" si="70"/>
        <v>5.6230577860010567E-2</v>
      </c>
      <c r="I562" s="18">
        <f t="shared" si="67"/>
        <v>240.74840757874222</v>
      </c>
      <c r="J562" s="10">
        <f t="shared" si="73"/>
        <v>52.964649667323286</v>
      </c>
      <c r="K562" s="202">
        <v>86.800025059064922</v>
      </c>
      <c r="L562" s="202">
        <v>71.087852329753403</v>
      </c>
      <c r="M562" s="10">
        <f t="shared" si="74"/>
        <v>451.6009346348838</v>
      </c>
      <c r="N562" s="11">
        <f t="shared" si="72"/>
        <v>0.10757500211645131</v>
      </c>
    </row>
    <row r="563" spans="1:14" x14ac:dyDescent="0.35">
      <c r="A563" s="9">
        <f t="shared" si="69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66"/>
        <v>4228.12</v>
      </c>
      <c r="G563" s="8">
        <v>72</v>
      </c>
      <c r="H563" s="202">
        <f t="shared" si="70"/>
        <v>5.6633888642825501E-2</v>
      </c>
      <c r="I563" s="18">
        <f t="shared" si="67"/>
        <v>242.47516252982524</v>
      </c>
      <c r="J563" s="10">
        <f t="shared" si="73"/>
        <v>53.344535756561555</v>
      </c>
      <c r="K563" s="202">
        <v>87.422593550928553</v>
      </c>
      <c r="L563" s="202">
        <v>71.597726111294861</v>
      </c>
      <c r="M563" s="10">
        <f t="shared" si="74"/>
        <v>454.84001794861024</v>
      </c>
      <c r="N563" s="11">
        <f t="shared" si="72"/>
        <v>0.10757500211645134</v>
      </c>
    </row>
    <row r="564" spans="1:14" x14ac:dyDescent="0.35">
      <c r="A564" s="9">
        <f t="shared" si="69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66"/>
        <v>4331.46</v>
      </c>
      <c r="G564" s="8">
        <v>72</v>
      </c>
      <c r="H564" s="202">
        <f t="shared" si="70"/>
        <v>5.8018084468003023E-2</v>
      </c>
      <c r="I564" s="18">
        <f t="shared" si="67"/>
        <v>248.40152774553152</v>
      </c>
      <c r="J564" s="10">
        <f t="shared" si="73"/>
        <v>54.648336104016934</v>
      </c>
      <c r="K564" s="202">
        <v>89.559299892648511</v>
      </c>
      <c r="L564" s="202">
        <v>73.347654925127301</v>
      </c>
      <c r="M564" s="10">
        <f t="shared" si="74"/>
        <v>465.95681866732428</v>
      </c>
      <c r="N564" s="11">
        <f t="shared" si="72"/>
        <v>0.10757500211645134</v>
      </c>
    </row>
    <row r="565" spans="1:14" x14ac:dyDescent="0.35">
      <c r="A565" s="9">
        <f t="shared" si="69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66"/>
        <v>6367.69</v>
      </c>
      <c r="G565" s="8">
        <v>108</v>
      </c>
      <c r="H565" s="202">
        <f t="shared" si="70"/>
        <v>8.5292528682259131E-2</v>
      </c>
      <c r="I565" s="18">
        <f t="shared" si="67"/>
        <v>365.17569692665836</v>
      </c>
      <c r="J565" s="10">
        <f t="shared" si="73"/>
        <v>80.338653323864847</v>
      </c>
      <c r="K565" s="202">
        <v>131.66134705928692</v>
      </c>
      <c r="L565" s="202">
        <v>107.82856791709581</v>
      </c>
      <c r="M565" s="10">
        <f t="shared" si="74"/>
        <v>685.004265226906</v>
      </c>
      <c r="N565" s="11">
        <f t="shared" si="72"/>
        <v>0.10757500211645134</v>
      </c>
    </row>
    <row r="566" spans="1:14" x14ac:dyDescent="0.35">
      <c r="A566" s="9">
        <f t="shared" si="69"/>
        <v>39</v>
      </c>
      <c r="B566" s="8" t="s">
        <v>23</v>
      </c>
      <c r="C566" s="8"/>
      <c r="D566" s="8"/>
      <c r="E566" s="8"/>
      <c r="F566" s="8">
        <f t="shared" si="66"/>
        <v>0</v>
      </c>
      <c r="G566" s="8"/>
      <c r="H566" s="202">
        <f t="shared" si="70"/>
        <v>0</v>
      </c>
      <c r="I566" s="18">
        <f t="shared" si="67"/>
        <v>0</v>
      </c>
      <c r="J566" s="10">
        <f t="shared" si="73"/>
        <v>0</v>
      </c>
      <c r="K566" s="202">
        <v>0</v>
      </c>
      <c r="L566" s="202">
        <v>0</v>
      </c>
      <c r="M566" s="10">
        <f t="shared" si="74"/>
        <v>0</v>
      </c>
      <c r="N566" s="11">
        <v>0</v>
      </c>
    </row>
    <row r="567" spans="1:14" x14ac:dyDescent="0.35">
      <c r="A567" s="9">
        <f t="shared" si="69"/>
        <v>40</v>
      </c>
      <c r="B567" s="8" t="s">
        <v>24</v>
      </c>
      <c r="C567" s="8"/>
      <c r="D567" s="8"/>
      <c r="E567" s="8"/>
      <c r="F567" s="8">
        <f t="shared" si="66"/>
        <v>0</v>
      </c>
      <c r="G567" s="8"/>
      <c r="H567" s="202">
        <f t="shared" si="70"/>
        <v>0</v>
      </c>
      <c r="I567" s="18">
        <f t="shared" si="67"/>
        <v>0</v>
      </c>
      <c r="J567" s="10">
        <f t="shared" si="73"/>
        <v>0</v>
      </c>
      <c r="K567" s="202">
        <v>0</v>
      </c>
      <c r="L567" s="202">
        <v>0</v>
      </c>
      <c r="M567" s="10">
        <f t="shared" si="74"/>
        <v>0</v>
      </c>
      <c r="N567" s="11">
        <v>0</v>
      </c>
    </row>
    <row r="568" spans="1:14" x14ac:dyDescent="0.35">
      <c r="A568" s="9">
        <f t="shared" si="69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66"/>
        <v>6172.16</v>
      </c>
      <c r="G568" s="8">
        <v>106</v>
      </c>
      <c r="H568" s="202">
        <f t="shared" si="70"/>
        <v>8.2673486591133133E-2</v>
      </c>
      <c r="I568" s="18">
        <f t="shared" si="67"/>
        <v>353.96239916560694</v>
      </c>
      <c r="J568" s="10">
        <f t="shared" si="73"/>
        <v>77.871727816433534</v>
      </c>
      <c r="K568" s="202">
        <v>127.61847700900141</v>
      </c>
      <c r="L568" s="202">
        <v>104.5175210720343</v>
      </c>
      <c r="M568" s="10">
        <f t="shared" si="74"/>
        <v>663.97012506307624</v>
      </c>
      <c r="N568" s="11">
        <f>M568/F568</f>
        <v>0.10757500211645134</v>
      </c>
    </row>
    <row r="569" spans="1:14" x14ac:dyDescent="0.35">
      <c r="A569" s="9">
        <f t="shared" si="69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66"/>
        <v>11059.29</v>
      </c>
      <c r="G569" s="8">
        <v>216</v>
      </c>
      <c r="H569" s="202">
        <f t="shared" si="70"/>
        <v>0.14813453694046377</v>
      </c>
      <c r="I569" s="18">
        <f t="shared" si="67"/>
        <v>634.23061318374857</v>
      </c>
      <c r="J569" s="10">
        <f t="shared" si="73"/>
        <v>139.53073490042468</v>
      </c>
      <c r="K569" s="202">
        <v>228.66707062047641</v>
      </c>
      <c r="L569" s="202">
        <v>187.27472645179941</v>
      </c>
      <c r="M569" s="10">
        <f t="shared" si="74"/>
        <v>1189.703145156449</v>
      </c>
      <c r="N569" s="11">
        <f>M569/F569</f>
        <v>0.10757500211645131</v>
      </c>
    </row>
    <row r="570" spans="1:14" x14ac:dyDescent="0.35">
      <c r="A570" s="9">
        <f t="shared" si="69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66"/>
        <v>3145.5800000000004</v>
      </c>
      <c r="G570" s="8">
        <v>68</v>
      </c>
      <c r="H570" s="202">
        <f t="shared" si="70"/>
        <v>4.2133720764098243E-2</v>
      </c>
      <c r="I570" s="18">
        <f t="shared" si="67"/>
        <v>180.39341876544842</v>
      </c>
      <c r="J570" s="10">
        <f t="shared" si="73"/>
        <v>39.686552128398652</v>
      </c>
      <c r="K570" s="202">
        <v>65.039488430302328</v>
      </c>
      <c r="L570" s="202">
        <v>53.26631583331762</v>
      </c>
      <c r="M570" s="10">
        <f t="shared" si="74"/>
        <v>338.38577515746698</v>
      </c>
      <c r="N570" s="11">
        <f>M570/F570</f>
        <v>0.10757500211645132</v>
      </c>
    </row>
    <row r="571" spans="1:14" x14ac:dyDescent="0.35">
      <c r="A571" s="9">
        <f t="shared" si="69"/>
        <v>44</v>
      </c>
      <c r="B571" s="8" t="s">
        <v>28</v>
      </c>
      <c r="C571" s="8"/>
      <c r="D571" s="8"/>
      <c r="E571" s="8"/>
      <c r="F571" s="8">
        <f t="shared" si="66"/>
        <v>0</v>
      </c>
      <c r="G571" s="8"/>
      <c r="H571" s="202">
        <f t="shared" si="70"/>
        <v>0</v>
      </c>
      <c r="I571" s="18">
        <f t="shared" si="67"/>
        <v>0</v>
      </c>
      <c r="J571" s="10">
        <f t="shared" si="73"/>
        <v>0</v>
      </c>
      <c r="K571" s="202">
        <v>0</v>
      </c>
      <c r="L571" s="202">
        <v>0</v>
      </c>
      <c r="M571" s="10">
        <f t="shared" si="74"/>
        <v>0</v>
      </c>
      <c r="N571" s="11">
        <v>0</v>
      </c>
    </row>
    <row r="572" spans="1:14" x14ac:dyDescent="0.35">
      <c r="A572" s="9">
        <f t="shared" si="69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66"/>
        <v>3100.1</v>
      </c>
      <c r="G572" s="8">
        <v>68</v>
      </c>
      <c r="H572" s="202">
        <f t="shared" si="70"/>
        <v>4.1524535297395374E-2</v>
      </c>
      <c r="I572" s="18">
        <f t="shared" si="67"/>
        <v>177.78522164903342</v>
      </c>
      <c r="J572" s="10">
        <f t="shared" si="73"/>
        <v>39.112748762787355</v>
      </c>
      <c r="K572" s="202">
        <v>64.099122604664387</v>
      </c>
      <c r="L572" s="202">
        <v>52.496171044725592</v>
      </c>
      <c r="M572" s="10">
        <f t="shared" si="74"/>
        <v>333.49326406121077</v>
      </c>
      <c r="N572" s="11">
        <f t="shared" ref="N572:N582" si="75">M572/F572</f>
        <v>0.10757500211645134</v>
      </c>
    </row>
    <row r="573" spans="1:14" x14ac:dyDescent="0.35">
      <c r="A573" s="9">
        <f t="shared" si="69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66"/>
        <v>2324.65</v>
      </c>
      <c r="G573" s="8">
        <v>53</v>
      </c>
      <c r="H573" s="202">
        <f t="shared" si="70"/>
        <v>3.1137708776842736E-2</v>
      </c>
      <c r="I573" s="18">
        <f t="shared" si="67"/>
        <v>133.31454324261333</v>
      </c>
      <c r="J573" s="10">
        <f t="shared" si="73"/>
        <v>29.329199513374931</v>
      </c>
      <c r="K573" s="202">
        <v>48.06555445402828</v>
      </c>
      <c r="L573" s="202">
        <v>39.36493145999205</v>
      </c>
      <c r="M573" s="10">
        <f t="shared" si="74"/>
        <v>250.07422867000858</v>
      </c>
      <c r="N573" s="11">
        <f t="shared" si="75"/>
        <v>0.10757500211645132</v>
      </c>
    </row>
    <row r="574" spans="1:14" x14ac:dyDescent="0.35">
      <c r="A574" s="9">
        <f t="shared" si="69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66"/>
        <v>4512.62</v>
      </c>
      <c r="G574" s="8">
        <v>82</v>
      </c>
      <c r="H574" s="202">
        <f t="shared" si="70"/>
        <v>6.044464645454415E-2</v>
      </c>
      <c r="I574" s="18">
        <f t="shared" si="67"/>
        <v>258.79073156280805</v>
      </c>
      <c r="J574" s="10">
        <f t="shared" si="73"/>
        <v>56.933960943817773</v>
      </c>
      <c r="K574" s="202">
        <v>93.305049078500886</v>
      </c>
      <c r="L574" s="202">
        <v>76.415364465613877</v>
      </c>
      <c r="M574" s="10">
        <f t="shared" si="74"/>
        <v>485.44510605074061</v>
      </c>
      <c r="N574" s="11">
        <f t="shared" si="75"/>
        <v>0.10757500211645134</v>
      </c>
    </row>
    <row r="575" spans="1:14" x14ac:dyDescent="0.35">
      <c r="A575" s="9">
        <f t="shared" si="69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66"/>
        <v>11115.95</v>
      </c>
      <c r="G575" s="8">
        <v>212</v>
      </c>
      <c r="H575" s="202">
        <f t="shared" si="70"/>
        <v>0.14889347380377477</v>
      </c>
      <c r="I575" s="18">
        <f t="shared" si="67"/>
        <v>637.47996341717146</v>
      </c>
      <c r="J575" s="10">
        <f t="shared" si="73"/>
        <v>140.24559195177773</v>
      </c>
      <c r="K575" s="202">
        <v>229.83859937334898</v>
      </c>
      <c r="L575" s="202">
        <v>188.23419003406906</v>
      </c>
      <c r="M575" s="10">
        <f t="shared" si="74"/>
        <v>1195.7983447763672</v>
      </c>
      <c r="N575" s="11">
        <f t="shared" si="75"/>
        <v>0.10757500211645132</v>
      </c>
    </row>
    <row r="576" spans="1:14" x14ac:dyDescent="0.35">
      <c r="A576" s="9">
        <f t="shared" si="69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66"/>
        <v>3259.72</v>
      </c>
      <c r="G576" s="8">
        <v>68</v>
      </c>
      <c r="H576" s="202">
        <f t="shared" si="70"/>
        <v>4.3662578045748732E-2</v>
      </c>
      <c r="I576" s="18">
        <f t="shared" si="67"/>
        <v>186.9391447739709</v>
      </c>
      <c r="J576" s="10">
        <f t="shared" si="73"/>
        <v>41.126611850273598</v>
      </c>
      <c r="K576" s="202">
        <v>67.399500640907263</v>
      </c>
      <c r="L576" s="202">
        <v>55.199128633886943</v>
      </c>
      <c r="M576" s="10">
        <f t="shared" si="74"/>
        <v>350.66438589903873</v>
      </c>
      <c r="N576" s="11">
        <f t="shared" si="75"/>
        <v>0.10757500211645134</v>
      </c>
    </row>
    <row r="577" spans="1:14" x14ac:dyDescent="0.35">
      <c r="A577" s="9">
        <f t="shared" si="69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66"/>
        <v>3223.22</v>
      </c>
      <c r="G577" s="8">
        <v>67</v>
      </c>
      <c r="H577" s="202">
        <f t="shared" si="70"/>
        <v>4.3173675901187286E-2</v>
      </c>
      <c r="I577" s="18">
        <f t="shared" si="67"/>
        <v>184.84593468713831</v>
      </c>
      <c r="J577" s="10">
        <f t="shared" si="73"/>
        <v>40.666105631170431</v>
      </c>
      <c r="K577" s="202">
        <v>66.644809509953333</v>
      </c>
      <c r="L577" s="202">
        <v>54.581048493526154</v>
      </c>
      <c r="M577" s="10">
        <f t="shared" si="74"/>
        <v>346.73789832178824</v>
      </c>
      <c r="N577" s="11">
        <f t="shared" si="75"/>
        <v>0.10757500211645134</v>
      </c>
    </row>
    <row r="578" spans="1:14" x14ac:dyDescent="0.35">
      <c r="A578" s="9">
        <f t="shared" si="69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66"/>
        <v>4167.8999999999996</v>
      </c>
      <c r="G578" s="8">
        <v>69</v>
      </c>
      <c r="H578" s="202">
        <f t="shared" si="70"/>
        <v>5.5827267077195632E-2</v>
      </c>
      <c r="I578" s="18">
        <f t="shared" si="67"/>
        <v>239.02165262765922</v>
      </c>
      <c r="J578" s="10">
        <f t="shared" si="73"/>
        <v>52.584763578085031</v>
      </c>
      <c r="K578" s="202">
        <v>86.177456567201276</v>
      </c>
      <c r="L578" s="202">
        <v>70.577978548211917</v>
      </c>
      <c r="M578" s="10">
        <f t="shared" si="74"/>
        <v>448.36185132115747</v>
      </c>
      <c r="N578" s="11">
        <f t="shared" si="75"/>
        <v>0.10757500211645134</v>
      </c>
    </row>
    <row r="579" spans="1:14" x14ac:dyDescent="0.35">
      <c r="A579" s="9">
        <f t="shared" si="69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66"/>
        <v>6158.52</v>
      </c>
      <c r="G579" s="8">
        <v>129</v>
      </c>
      <c r="H579" s="202">
        <f t="shared" si="70"/>
        <v>8.2490784529439504E-2</v>
      </c>
      <c r="I579" s="18">
        <f t="shared" si="67"/>
        <v>353.18016942356877</v>
      </c>
      <c r="J579" s="10">
        <f t="shared" si="73"/>
        <v>77.699637273185132</v>
      </c>
      <c r="K579" s="202">
        <v>127.33644996718745</v>
      </c>
      <c r="L579" s="202">
        <v>104.28654537026661</v>
      </c>
      <c r="M579" s="10">
        <f t="shared" si="74"/>
        <v>662.502802034208</v>
      </c>
      <c r="N579" s="11">
        <f t="shared" si="75"/>
        <v>0.10757500211645135</v>
      </c>
    </row>
    <row r="580" spans="1:14" x14ac:dyDescent="0.35">
      <c r="A580" s="9">
        <f t="shared" si="69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66"/>
        <v>3211.24</v>
      </c>
      <c r="G580" s="8">
        <v>70</v>
      </c>
      <c r="H580" s="202">
        <f t="shared" si="70"/>
        <v>4.3013208841136713E-2</v>
      </c>
      <c r="I580" s="18">
        <f t="shared" si="67"/>
        <v>184.15890299288478</v>
      </c>
      <c r="J580" s="10">
        <f t="shared" si="73"/>
        <v>40.514958658434651</v>
      </c>
      <c r="K580" s="202">
        <v>66.397105407245718</v>
      </c>
      <c r="L580" s="202">
        <v>54.378182737868016</v>
      </c>
      <c r="M580" s="10">
        <f t="shared" si="74"/>
        <v>345.44914979643318</v>
      </c>
      <c r="N580" s="11">
        <f t="shared" si="75"/>
        <v>0.10757500211645134</v>
      </c>
    </row>
    <row r="581" spans="1:14" x14ac:dyDescent="0.35">
      <c r="A581" s="9">
        <f t="shared" si="69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66"/>
        <v>3235.04</v>
      </c>
      <c r="G581" s="8">
        <v>70</v>
      </c>
      <c r="H581" s="202">
        <f t="shared" si="70"/>
        <v>4.3331999828549378E-2</v>
      </c>
      <c r="I581" s="18">
        <f t="shared" si="67"/>
        <v>185.52379066594273</v>
      </c>
      <c r="J581" s="10">
        <f t="shared" si="73"/>
        <v>40.815233946507398</v>
      </c>
      <c r="K581" s="202">
        <v>66.88920537756637</v>
      </c>
      <c r="L581" s="202">
        <v>54.7812048567882</v>
      </c>
      <c r="M581" s="10">
        <f t="shared" si="74"/>
        <v>348.00943484680465</v>
      </c>
      <c r="N581" s="11">
        <f t="shared" si="75"/>
        <v>0.10757500211645131</v>
      </c>
    </row>
    <row r="582" spans="1:14" s="180" customFormat="1" x14ac:dyDescent="0.35">
      <c r="A582" s="9">
        <f t="shared" si="69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2" si="76">C582+D582+E582</f>
        <v>3508.3</v>
      </c>
      <c r="G582" s="174">
        <v>91</v>
      </c>
      <c r="H582" s="202">
        <f t="shared" si="70"/>
        <v>4.6992202568901714E-2</v>
      </c>
      <c r="I582" s="177">
        <f t="shared" si="67"/>
        <v>201.19476568862424</v>
      </c>
      <c r="J582" s="175">
        <f t="shared" si="73"/>
        <v>44.262848451497334</v>
      </c>
      <c r="K582" s="202">
        <v>72.539257389743597</v>
      </c>
      <c r="L582" s="202">
        <v>68.305999999999997</v>
      </c>
      <c r="M582" s="175">
        <f t="shared" si="74"/>
        <v>386.30287152986517</v>
      </c>
      <c r="N582" s="176">
        <f t="shared" si="75"/>
        <v>0.11011112833277233</v>
      </c>
    </row>
    <row r="583" spans="1:14" x14ac:dyDescent="0.35">
      <c r="A583" s="9">
        <f t="shared" si="69"/>
        <v>56</v>
      </c>
      <c r="B583" s="8" t="s">
        <v>39</v>
      </c>
      <c r="C583" s="8"/>
      <c r="D583" s="8"/>
      <c r="E583" s="8"/>
      <c r="F583" s="8">
        <f t="shared" si="76"/>
        <v>0</v>
      </c>
      <c r="G583" s="8"/>
      <c r="H583" s="202">
        <f t="shared" si="70"/>
        <v>0</v>
      </c>
      <c r="I583" s="18">
        <f t="shared" ref="I583:I602" si="77">H583*$I$2</f>
        <v>0</v>
      </c>
      <c r="J583" s="10">
        <f t="shared" si="73"/>
        <v>0</v>
      </c>
      <c r="K583" s="202">
        <v>0</v>
      </c>
      <c r="L583" s="202">
        <v>0</v>
      </c>
      <c r="M583" s="10">
        <f t="shared" si="74"/>
        <v>0</v>
      </c>
      <c r="N583" s="11">
        <v>0</v>
      </c>
    </row>
    <row r="584" spans="1:14" x14ac:dyDescent="0.35">
      <c r="A584" s="9">
        <f t="shared" si="69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76"/>
        <v>329.5</v>
      </c>
      <c r="G584" s="8">
        <v>8</v>
      </c>
      <c r="H584" s="202">
        <f t="shared" si="70"/>
        <v>4.413513880356045E-3</v>
      </c>
      <c r="I584" s="18">
        <f t="shared" si="77"/>
        <v>18.89623900305039</v>
      </c>
      <c r="J584" s="10">
        <f t="shared" si="73"/>
        <v>4.1571725806710855</v>
      </c>
      <c r="K584" s="202">
        <v>6.8128966479264914</v>
      </c>
      <c r="L584" s="202">
        <v>5.5796549657227459</v>
      </c>
      <c r="M584" s="10">
        <f t="shared" si="74"/>
        <v>35.445963197370716</v>
      </c>
      <c r="N584" s="11">
        <f t="shared" ref="N584:N603" si="78">M584/F584</f>
        <v>0.10757500211645134</v>
      </c>
    </row>
    <row r="585" spans="1:14" x14ac:dyDescent="0.35">
      <c r="A585" s="9">
        <f t="shared" si="69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76"/>
        <v>329.2</v>
      </c>
      <c r="G585" s="8">
        <v>8</v>
      </c>
      <c r="H585" s="202">
        <f t="shared" si="70"/>
        <v>4.4094955065651295E-3</v>
      </c>
      <c r="I585" s="18">
        <f t="shared" si="77"/>
        <v>18.879034536583273</v>
      </c>
      <c r="J585" s="10">
        <f t="shared" si="73"/>
        <v>4.1533875980483197</v>
      </c>
      <c r="K585" s="202">
        <v>6.8066937071241309</v>
      </c>
      <c r="L585" s="202">
        <v>5.5745748549800531</v>
      </c>
      <c r="M585" s="10">
        <f t="shared" si="74"/>
        <v>35.41369069673577</v>
      </c>
      <c r="N585" s="11">
        <f t="shared" si="78"/>
        <v>0.10757500211645131</v>
      </c>
    </row>
    <row r="586" spans="1:14" x14ac:dyDescent="0.35">
      <c r="A586" s="9">
        <f t="shared" si="69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76"/>
        <v>325.10000000000002</v>
      </c>
      <c r="G586" s="8">
        <v>8</v>
      </c>
      <c r="H586" s="202">
        <f t="shared" si="70"/>
        <v>4.3545777314226109E-3</v>
      </c>
      <c r="I586" s="18">
        <f t="shared" si="77"/>
        <v>18.643906828199338</v>
      </c>
      <c r="J586" s="10">
        <f t="shared" si="73"/>
        <v>4.1016595022038542</v>
      </c>
      <c r="K586" s="202">
        <v>6.7219201828251984</v>
      </c>
      <c r="L586" s="202">
        <v>5.5051466748299385</v>
      </c>
      <c r="M586" s="10">
        <f t="shared" si="74"/>
        <v>34.972633188058332</v>
      </c>
      <c r="N586" s="11">
        <f t="shared" si="78"/>
        <v>0.10757500211645134</v>
      </c>
    </row>
    <row r="587" spans="1:14" x14ac:dyDescent="0.35">
      <c r="A587" s="9">
        <f t="shared" si="69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76"/>
        <v>329.3</v>
      </c>
      <c r="G587" s="8">
        <v>8</v>
      </c>
      <c r="H587" s="202">
        <f t="shared" si="70"/>
        <v>4.4108349644954347E-3</v>
      </c>
      <c r="I587" s="18">
        <f t="shared" si="77"/>
        <v>18.884769358738978</v>
      </c>
      <c r="J587" s="10">
        <f t="shared" si="73"/>
        <v>4.154649258922575</v>
      </c>
      <c r="K587" s="202">
        <v>6.8087613540582508</v>
      </c>
      <c r="L587" s="202">
        <v>5.5762682252276186</v>
      </c>
      <c r="M587" s="10">
        <f t="shared" si="74"/>
        <v>35.424448196947424</v>
      </c>
      <c r="N587" s="11">
        <f t="shared" si="78"/>
        <v>0.10757500211645132</v>
      </c>
    </row>
    <row r="588" spans="1:14" x14ac:dyDescent="0.35">
      <c r="A588" s="9">
        <f t="shared" si="69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76"/>
        <v>377.4</v>
      </c>
      <c r="G588" s="8">
        <v>8</v>
      </c>
      <c r="H588" s="202">
        <f t="shared" si="70"/>
        <v>5.0551142289722954E-3</v>
      </c>
      <c r="I588" s="18">
        <f t="shared" si="77"/>
        <v>21.643218815633432</v>
      </c>
      <c r="J588" s="10">
        <f t="shared" si="73"/>
        <v>4.7615081394393552</v>
      </c>
      <c r="K588" s="202">
        <v>7.8032995293701299</v>
      </c>
      <c r="L588" s="202">
        <v>6.3907793143058083</v>
      </c>
      <c r="M588" s="10">
        <f t="shared" si="74"/>
        <v>40.598805798748728</v>
      </c>
      <c r="N588" s="11">
        <f t="shared" si="78"/>
        <v>0.10757500211645132</v>
      </c>
    </row>
    <row r="589" spans="1:14" x14ac:dyDescent="0.35">
      <c r="A589" s="9">
        <f t="shared" si="69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76"/>
        <v>324.31</v>
      </c>
      <c r="G589" s="8">
        <v>8</v>
      </c>
      <c r="H589" s="202">
        <f t="shared" si="70"/>
        <v>4.3439960137731989E-3</v>
      </c>
      <c r="I589" s="18">
        <f t="shared" si="77"/>
        <v>18.598601733169261</v>
      </c>
      <c r="J589" s="10">
        <f t="shared" si="73"/>
        <v>4.0916923812972374</v>
      </c>
      <c r="K589" s="202">
        <v>6.7055857720456471</v>
      </c>
      <c r="L589" s="202">
        <v>5.4917690498741836</v>
      </c>
      <c r="M589" s="10">
        <f t="shared" ref="M589:M602" si="79">I589+J589+K589+L589</f>
        <v>34.887648936386327</v>
      </c>
      <c r="N589" s="11">
        <f t="shared" si="78"/>
        <v>0.10757500211645132</v>
      </c>
    </row>
    <row r="590" spans="1:14" x14ac:dyDescent="0.35">
      <c r="A590" s="9">
        <f t="shared" si="69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76"/>
        <v>332</v>
      </c>
      <c r="G590" s="8">
        <v>8</v>
      </c>
      <c r="H590" s="202">
        <f t="shared" si="70"/>
        <v>4.4470003286136784E-3</v>
      </c>
      <c r="I590" s="18">
        <f t="shared" si="77"/>
        <v>19.039609556943031</v>
      </c>
      <c r="J590" s="10">
        <f t="shared" si="73"/>
        <v>4.1887141025274666</v>
      </c>
      <c r="K590" s="202">
        <v>6.8645878212795006</v>
      </c>
      <c r="L590" s="202">
        <v>5.621989221911841</v>
      </c>
      <c r="M590" s="10">
        <f t="shared" si="79"/>
        <v>35.714900702661836</v>
      </c>
      <c r="N590" s="11">
        <f t="shared" si="78"/>
        <v>0.10757500211645131</v>
      </c>
    </row>
    <row r="591" spans="1:14" x14ac:dyDescent="0.35">
      <c r="A591" s="9">
        <f t="shared" si="69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76"/>
        <v>309.2</v>
      </c>
      <c r="G591" s="8">
        <v>8</v>
      </c>
      <c r="H591" s="202">
        <f t="shared" si="70"/>
        <v>4.1416039205040642E-3</v>
      </c>
      <c r="I591" s="18">
        <f t="shared" si="77"/>
        <v>17.732070105442126</v>
      </c>
      <c r="J591" s="10">
        <f t="shared" si="73"/>
        <v>3.9010554231972678</v>
      </c>
      <c r="K591" s="202">
        <v>6.3931643203000643</v>
      </c>
      <c r="L591" s="202">
        <v>5.235900805467292</v>
      </c>
      <c r="M591" s="10">
        <f t="shared" si="79"/>
        <v>33.262190654406751</v>
      </c>
      <c r="N591" s="11">
        <f t="shared" si="78"/>
        <v>0.10757500211645134</v>
      </c>
    </row>
    <row r="592" spans="1:14" x14ac:dyDescent="0.35">
      <c r="A592" s="9">
        <f t="shared" si="69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76"/>
        <v>6690.05</v>
      </c>
      <c r="G592" s="24">
        <v>108</v>
      </c>
      <c r="H592" s="202">
        <f t="shared" si="70"/>
        <v>8.9610405266391385E-2</v>
      </c>
      <c r="I592" s="18">
        <f t="shared" si="77"/>
        <v>383.66246962779138</v>
      </c>
      <c r="J592" s="10">
        <f t="shared" si="73"/>
        <v>84.405743318114105</v>
      </c>
      <c r="K592" s="202">
        <v>138.32661371611721</v>
      </c>
      <c r="L592" s="202">
        <v>113.28731624714251</v>
      </c>
      <c r="M592" s="10">
        <f t="shared" si="79"/>
        <v>719.68214290916524</v>
      </c>
      <c r="N592" s="11">
        <f t="shared" si="78"/>
        <v>0.10757500211645132</v>
      </c>
    </row>
    <row r="593" spans="1:14" x14ac:dyDescent="0.35">
      <c r="A593" s="9">
        <f t="shared" ref="A593:A602" si="80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76"/>
        <v>7080.5</v>
      </c>
      <c r="G593" s="8">
        <v>139</v>
      </c>
      <c r="H593" s="202">
        <f t="shared" ref="H593:H602" si="81">3/223971.2*F593</f>
        <v>9.4840318755268521E-2</v>
      </c>
      <c r="I593" s="18">
        <f t="shared" si="77"/>
        <v>406.05408273474438</v>
      </c>
      <c r="J593" s="10">
        <f t="shared" si="73"/>
        <v>89.331898201643767</v>
      </c>
      <c r="K593" s="202">
        <v>146.39974117039006</v>
      </c>
      <c r="L593" s="202">
        <v>119.8990803787554</v>
      </c>
      <c r="M593" s="10">
        <f t="shared" si="79"/>
        <v>761.68480248553351</v>
      </c>
      <c r="N593" s="11">
        <f t="shared" si="78"/>
        <v>0.10757500211645131</v>
      </c>
    </row>
    <row r="594" spans="1:14" x14ac:dyDescent="0.35">
      <c r="A594" s="9">
        <f t="shared" si="80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76"/>
        <v>1902.1</v>
      </c>
      <c r="G594" s="8">
        <v>30</v>
      </c>
      <c r="H594" s="202">
        <f t="shared" si="81"/>
        <v>2.5477829292337582E-2</v>
      </c>
      <c r="I594" s="18">
        <f t="shared" si="77"/>
        <v>109.08205222367873</v>
      </c>
      <c r="J594" s="10">
        <f t="shared" si="73"/>
        <v>23.99805148920932</v>
      </c>
      <c r="K594" s="202">
        <v>39.328712333902821</v>
      </c>
      <c r="L594" s="202">
        <v>32.209595478911183</v>
      </c>
      <c r="M594" s="10">
        <f t="shared" si="79"/>
        <v>204.61841152570204</v>
      </c>
      <c r="N594" s="11">
        <f t="shared" si="78"/>
        <v>0.10757500211645132</v>
      </c>
    </row>
    <row r="595" spans="1:14" x14ac:dyDescent="0.35">
      <c r="A595" s="9">
        <f t="shared" si="80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76"/>
        <v>2315.9899999999998</v>
      </c>
      <c r="G595" s="8">
        <v>43</v>
      </c>
      <c r="H595" s="202">
        <f t="shared" si="81"/>
        <v>3.1021711720078289E-2</v>
      </c>
      <c r="I595" s="18">
        <f t="shared" si="77"/>
        <v>132.81790764392917</v>
      </c>
      <c r="J595" s="10">
        <f t="shared" si="73"/>
        <v>29.219939681664417</v>
      </c>
      <c r="K595" s="202">
        <v>47.886496229533456</v>
      </c>
      <c r="L595" s="202">
        <v>39.218285596553024</v>
      </c>
      <c r="M595" s="10">
        <f t="shared" si="79"/>
        <v>249.14262915168007</v>
      </c>
      <c r="N595" s="11">
        <f t="shared" si="78"/>
        <v>0.10757500211645132</v>
      </c>
    </row>
    <row r="596" spans="1:14" x14ac:dyDescent="0.35">
      <c r="A596" s="9">
        <f t="shared" si="80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76"/>
        <v>2390.8000000000002</v>
      </c>
      <c r="G596" s="8">
        <v>48</v>
      </c>
      <c r="H596" s="202">
        <f t="shared" si="81"/>
        <v>3.2023760197739712E-2</v>
      </c>
      <c r="I596" s="18">
        <f t="shared" si="77"/>
        <v>137.1081280986127</v>
      </c>
      <c r="J596" s="10">
        <f t="shared" si="73"/>
        <v>30.163788181694795</v>
      </c>
      <c r="K596" s="202">
        <v>49.433302900948881</v>
      </c>
      <c r="L596" s="202">
        <v>40.485095878755516</v>
      </c>
      <c r="M596" s="10">
        <f t="shared" si="79"/>
        <v>257.19031506001193</v>
      </c>
      <c r="N596" s="11">
        <f t="shared" si="78"/>
        <v>0.10757500211645135</v>
      </c>
    </row>
    <row r="597" spans="1:14" x14ac:dyDescent="0.35">
      <c r="A597" s="9">
        <f t="shared" si="80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76"/>
        <v>2393.3000000000002</v>
      </c>
      <c r="G597" s="8">
        <v>39</v>
      </c>
      <c r="H597" s="202">
        <f t="shared" si="81"/>
        <v>3.2057246645997343E-2</v>
      </c>
      <c r="I597" s="18">
        <f t="shared" si="77"/>
        <v>137.25149865250532</v>
      </c>
      <c r="J597" s="10">
        <f t="shared" si="73"/>
        <v>30.19532970355117</v>
      </c>
      <c r="K597" s="202">
        <v>49.484994074301888</v>
      </c>
      <c r="L597" s="202">
        <v>40.527430134944602</v>
      </c>
      <c r="M597" s="10">
        <f t="shared" si="79"/>
        <v>257.45925256530296</v>
      </c>
      <c r="N597" s="11">
        <f t="shared" si="78"/>
        <v>0.10757500211645132</v>
      </c>
    </row>
    <row r="598" spans="1:14" x14ac:dyDescent="0.35">
      <c r="A598" s="9">
        <f t="shared" si="80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76"/>
        <v>3729.61</v>
      </c>
      <c r="G598" s="8">
        <v>80</v>
      </c>
      <c r="H598" s="202">
        <f t="shared" si="81"/>
        <v>4.995655691446043E-2</v>
      </c>
      <c r="I598" s="18">
        <f t="shared" si="77"/>
        <v>213.8865006014166</v>
      </c>
      <c r="J598" s="10">
        <f t="shared" si="73"/>
        <v>47.05503013231165</v>
      </c>
      <c r="K598" s="202">
        <v>77.115166819645296</v>
      </c>
      <c r="L598" s="202">
        <v>63.156106090164528</v>
      </c>
      <c r="M598" s="10">
        <f t="shared" si="79"/>
        <v>401.21280364353811</v>
      </c>
      <c r="N598" s="11">
        <f t="shared" si="78"/>
        <v>0.10757500211645134</v>
      </c>
    </row>
    <row r="599" spans="1:14" x14ac:dyDescent="0.35">
      <c r="A599" s="9">
        <f t="shared" si="80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76"/>
        <v>4033.36</v>
      </c>
      <c r="G599" s="8">
        <v>131</v>
      </c>
      <c r="H599" s="202">
        <f t="shared" si="81"/>
        <v>5.4025160377762851E-2</v>
      </c>
      <c r="I599" s="18">
        <f t="shared" si="77"/>
        <v>231.30602289937275</v>
      </c>
      <c r="J599" s="10">
        <f t="shared" si="73"/>
        <v>50.887325037862006</v>
      </c>
      <c r="K599" s="202">
        <v>83.395644382035798</v>
      </c>
      <c r="L599" s="202">
        <v>68.299718217139585</v>
      </c>
      <c r="M599" s="10">
        <f t="shared" si="79"/>
        <v>433.88871053641014</v>
      </c>
      <c r="N599" s="11">
        <f t="shared" si="78"/>
        <v>0.10757500211645132</v>
      </c>
    </row>
    <row r="600" spans="1:14" x14ac:dyDescent="0.35">
      <c r="A600" s="9">
        <f t="shared" si="80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76"/>
        <v>3448.7</v>
      </c>
      <c r="G600" s="8">
        <v>60</v>
      </c>
      <c r="H600" s="202">
        <f t="shared" si="81"/>
        <v>4.6193885642439737E-2</v>
      </c>
      <c r="I600" s="18">
        <f t="shared" si="77"/>
        <v>197.77681168382361</v>
      </c>
      <c r="J600" s="10">
        <f t="shared" si="73"/>
        <v>43.510898570441192</v>
      </c>
      <c r="K600" s="202">
        <v>71.306939817007859</v>
      </c>
      <c r="L600" s="202">
        <v>58.399259727733018</v>
      </c>
      <c r="M600" s="10">
        <f t="shared" si="79"/>
        <v>370.99390979900568</v>
      </c>
      <c r="N600" s="11">
        <f t="shared" si="78"/>
        <v>0.10757500211645132</v>
      </c>
    </row>
    <row r="601" spans="1:14" x14ac:dyDescent="0.35">
      <c r="A601" s="9">
        <f t="shared" si="80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76"/>
        <v>6256.34</v>
      </c>
      <c r="G601" s="8">
        <v>129</v>
      </c>
      <c r="H601" s="202">
        <f t="shared" si="81"/>
        <v>8.3801042276864163E-2</v>
      </c>
      <c r="I601" s="18">
        <f t="shared" si="77"/>
        <v>358.78997245628005</v>
      </c>
      <c r="J601" s="10">
        <f t="shared" si="73"/>
        <v>78.933793940381619</v>
      </c>
      <c r="K601" s="202">
        <v>129.35902219814392</v>
      </c>
      <c r="L601" s="202">
        <v>105.94300014643353</v>
      </c>
      <c r="M601" s="10">
        <f t="shared" si="79"/>
        <v>673.02578874123913</v>
      </c>
      <c r="N601" s="11">
        <f t="shared" si="78"/>
        <v>0.10757500211645132</v>
      </c>
    </row>
    <row r="602" spans="1:14" x14ac:dyDescent="0.35">
      <c r="A602" s="9">
        <f t="shared" si="80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76"/>
        <v>3393.78</v>
      </c>
      <c r="G602" s="8">
        <v>120</v>
      </c>
      <c r="H602" s="202">
        <f t="shared" si="81"/>
        <v>4.5458255347116054E-2</v>
      </c>
      <c r="I602" s="18">
        <f t="shared" si="77"/>
        <v>194.62724735591001</v>
      </c>
      <c r="J602" s="10">
        <f t="shared" si="73"/>
        <v>42.817994418300202</v>
      </c>
      <c r="K602" s="202">
        <v>70.171388120788976</v>
      </c>
      <c r="L602" s="202">
        <v>57.469260787770992</v>
      </c>
      <c r="M602" s="10">
        <f t="shared" si="79"/>
        <v>365.08589068277013</v>
      </c>
      <c r="N602" s="69">
        <f t="shared" si="78"/>
        <v>0.10757500211645131</v>
      </c>
    </row>
    <row r="603" spans="1:14" ht="18" x14ac:dyDescent="0.4">
      <c r="A603" s="9"/>
      <c r="B603" s="13" t="s">
        <v>1698</v>
      </c>
      <c r="C603" s="15">
        <f t="shared" ref="C603:D603" si="82">SUM(C528:C602)</f>
        <v>222559.79999999993</v>
      </c>
      <c r="D603" s="15">
        <f t="shared" si="82"/>
        <v>446.20000000000005</v>
      </c>
      <c r="E603" s="15">
        <f t="shared" ref="E603:M603" si="83">SUM(E528:E602)</f>
        <v>965.2</v>
      </c>
      <c r="F603" s="297">
        <f t="shared" si="83"/>
        <v>223971.19999999992</v>
      </c>
      <c r="G603" s="15">
        <f t="shared" si="83"/>
        <v>4561</v>
      </c>
      <c r="H603" s="186">
        <f t="shared" si="83"/>
        <v>2.9999999999999987</v>
      </c>
      <c r="I603" s="15">
        <f t="shared" si="83"/>
        <v>12844.350000000002</v>
      </c>
      <c r="J603" s="15">
        <f t="shared" si="83"/>
        <v>2825.757000000001</v>
      </c>
      <c r="K603" s="341">
        <f t="shared" si="83"/>
        <v>4630.9336501125144</v>
      </c>
      <c r="L603" s="15">
        <f t="shared" si="83"/>
        <v>3799.5338847002627</v>
      </c>
      <c r="M603" s="15">
        <f t="shared" si="83"/>
        <v>24100.574534812778</v>
      </c>
      <c r="N603" s="16">
        <f t="shared" si="78"/>
        <v>0.10760568561856518</v>
      </c>
    </row>
    <row r="604" spans="1:14" ht="18" x14ac:dyDescent="0.4">
      <c r="A604" s="9"/>
      <c r="B604" s="7" t="s">
        <v>58</v>
      </c>
      <c r="C604" s="8"/>
      <c r="D604" s="8"/>
      <c r="E604" s="8"/>
      <c r="F604" s="8"/>
      <c r="G604" s="8"/>
      <c r="H604" s="195"/>
      <c r="I604" s="8"/>
      <c r="J604" s="10"/>
      <c r="K604" s="202"/>
      <c r="L604" s="202"/>
      <c r="M604" s="8"/>
      <c r="N604" s="11"/>
    </row>
    <row r="605" spans="1:14" x14ac:dyDescent="0.35">
      <c r="A605" s="9">
        <v>1</v>
      </c>
      <c r="B605" s="14" t="s">
        <v>59</v>
      </c>
      <c r="C605" s="8"/>
      <c r="D605" s="8"/>
      <c r="E605" s="8"/>
      <c r="F605" s="8">
        <f t="shared" ref="F605:F664" si="84">C605+D605+E605</f>
        <v>0</v>
      </c>
      <c r="G605" s="8">
        <v>0</v>
      </c>
      <c r="H605" s="202">
        <f>2/165533.7*F605</f>
        <v>0</v>
      </c>
      <c r="I605" s="18">
        <f t="shared" ref="I605:I664" si="85">H605*$I$2</f>
        <v>0</v>
      </c>
      <c r="J605" s="10">
        <f t="shared" si="73"/>
        <v>0</v>
      </c>
      <c r="K605" s="202">
        <v>0</v>
      </c>
      <c r="L605" s="202">
        <v>0</v>
      </c>
      <c r="M605" s="10">
        <f t="shared" ref="M605:M636" si="86">I605+J605+K605+L605</f>
        <v>0</v>
      </c>
      <c r="N605" s="11"/>
    </row>
    <row r="606" spans="1:14" x14ac:dyDescent="0.35">
      <c r="A606" s="9">
        <f t="shared" ref="A606:A669" si="87">A605+1</f>
        <v>2</v>
      </c>
      <c r="B606" s="14" t="s">
        <v>60</v>
      </c>
      <c r="C606" s="8">
        <v>4599.2</v>
      </c>
      <c r="D606" s="8">
        <v>126</v>
      </c>
      <c r="E606" s="8">
        <v>20.3</v>
      </c>
      <c r="F606" s="8">
        <f t="shared" si="84"/>
        <v>4745.5</v>
      </c>
      <c r="G606" s="8">
        <v>105</v>
      </c>
      <c r="H606" s="202">
        <f t="shared" ref="H606:H669" si="88">2/165533.7*F606</f>
        <v>5.733575700899575E-2</v>
      </c>
      <c r="I606" s="18">
        <f t="shared" si="85"/>
        <v>245.48017684616485</v>
      </c>
      <c r="J606" s="10">
        <f t="shared" si="73"/>
        <v>54.005638906156271</v>
      </c>
      <c r="K606" s="202">
        <v>84.153322385889012</v>
      </c>
      <c r="L606" s="202">
        <v>51.00605869970363</v>
      </c>
      <c r="M606" s="10">
        <f t="shared" si="86"/>
        <v>434.64519683791377</v>
      </c>
      <c r="N606" s="11">
        <f>M606/F606</f>
        <v>9.1591022408158002E-2</v>
      </c>
    </row>
    <row r="607" spans="1:14" x14ac:dyDescent="0.35">
      <c r="A607" s="9">
        <f t="shared" si="87"/>
        <v>3</v>
      </c>
      <c r="B607" s="14" t="s">
        <v>61</v>
      </c>
      <c r="C607" s="8"/>
      <c r="D607" s="8"/>
      <c r="E607" s="8"/>
      <c r="F607" s="8">
        <f t="shared" si="84"/>
        <v>0</v>
      </c>
      <c r="G607" s="8">
        <v>0</v>
      </c>
      <c r="H607" s="202">
        <f t="shared" si="88"/>
        <v>0</v>
      </c>
      <c r="I607" s="18">
        <f t="shared" si="85"/>
        <v>0</v>
      </c>
      <c r="J607" s="10">
        <f t="shared" si="73"/>
        <v>0</v>
      </c>
      <c r="K607" s="202">
        <v>0</v>
      </c>
      <c r="L607" s="202">
        <v>0</v>
      </c>
      <c r="M607" s="10">
        <f t="shared" si="86"/>
        <v>0</v>
      </c>
      <c r="N607" s="11"/>
    </row>
    <row r="608" spans="1:14" x14ac:dyDescent="0.35">
      <c r="A608" s="9">
        <f t="shared" si="87"/>
        <v>4</v>
      </c>
      <c r="B608" s="14" t="s">
        <v>62</v>
      </c>
      <c r="C608" s="8">
        <v>1430.5</v>
      </c>
      <c r="D608" s="8">
        <v>88.5</v>
      </c>
      <c r="E608" s="8">
        <v>0</v>
      </c>
      <c r="F608" s="8">
        <f t="shared" si="84"/>
        <v>1519</v>
      </c>
      <c r="G608" s="8">
        <v>30</v>
      </c>
      <c r="H608" s="202">
        <f t="shared" si="88"/>
        <v>1.8352758380921829E-2</v>
      </c>
      <c r="I608" s="18">
        <f t="shared" si="85"/>
        <v>78.576417369997756</v>
      </c>
      <c r="J608" s="10">
        <f t="shared" si="73"/>
        <v>17.286811821399507</v>
      </c>
      <c r="K608" s="202">
        <v>26.936865810592231</v>
      </c>
      <c r="L608" s="202">
        <v>16.322368715914006</v>
      </c>
      <c r="M608" s="10">
        <f t="shared" si="86"/>
        <v>139.12246371790349</v>
      </c>
      <c r="N608" s="11">
        <f>M608/F608</f>
        <v>9.1588192046019409E-2</v>
      </c>
    </row>
    <row r="609" spans="1:14" x14ac:dyDescent="0.35">
      <c r="A609" s="9">
        <f t="shared" si="87"/>
        <v>5</v>
      </c>
      <c r="B609" s="14" t="s">
        <v>63</v>
      </c>
      <c r="C609" s="8">
        <v>1507.3</v>
      </c>
      <c r="D609" s="8">
        <v>0</v>
      </c>
      <c r="E609" s="8">
        <v>0</v>
      </c>
      <c r="F609" s="8">
        <f t="shared" si="84"/>
        <v>1507.3</v>
      </c>
      <c r="G609" s="8">
        <v>31</v>
      </c>
      <c r="H609" s="202">
        <f t="shared" si="88"/>
        <v>1.8211397437500641E-2</v>
      </c>
      <c r="I609" s="18">
        <f t="shared" si="85"/>
        <v>77.971187558787108</v>
      </c>
      <c r="J609" s="10">
        <f t="shared" si="73"/>
        <v>17.153661262933163</v>
      </c>
      <c r="K609" s="202">
        <v>26.729386330681805</v>
      </c>
      <c r="L609" s="202">
        <v>16.200912923414446</v>
      </c>
      <c r="M609" s="10">
        <f t="shared" si="86"/>
        <v>138.0551480758165</v>
      </c>
      <c r="N609" s="11">
        <f>M609/F609</f>
        <v>9.1591022408157974E-2</v>
      </c>
    </row>
    <row r="610" spans="1:14" x14ac:dyDescent="0.35">
      <c r="A610" s="9">
        <f t="shared" si="87"/>
        <v>6</v>
      </c>
      <c r="B610" s="14" t="s">
        <v>64</v>
      </c>
      <c r="C610" s="8"/>
      <c r="D610" s="8"/>
      <c r="E610" s="8"/>
      <c r="F610" s="8">
        <f t="shared" si="84"/>
        <v>0</v>
      </c>
      <c r="G610" s="8">
        <v>0</v>
      </c>
      <c r="H610" s="202">
        <f t="shared" si="88"/>
        <v>0</v>
      </c>
      <c r="I610" s="18">
        <f t="shared" si="85"/>
        <v>0</v>
      </c>
      <c r="J610" s="10">
        <f t="shared" si="73"/>
        <v>0</v>
      </c>
      <c r="K610" s="202">
        <v>0</v>
      </c>
      <c r="L610" s="202">
        <v>0</v>
      </c>
      <c r="M610" s="10">
        <f t="shared" si="86"/>
        <v>0</v>
      </c>
      <c r="N610" s="11"/>
    </row>
    <row r="611" spans="1:14" x14ac:dyDescent="0.35">
      <c r="A611" s="9">
        <f t="shared" si="87"/>
        <v>7</v>
      </c>
      <c r="B611" s="14" t="s">
        <v>65</v>
      </c>
      <c r="C611" s="8"/>
      <c r="D611" s="8"/>
      <c r="E611" s="8"/>
      <c r="F611" s="8">
        <f t="shared" si="84"/>
        <v>0</v>
      </c>
      <c r="G611" s="8">
        <v>0</v>
      </c>
      <c r="H611" s="202">
        <f t="shared" si="88"/>
        <v>0</v>
      </c>
      <c r="I611" s="18">
        <f t="shared" si="85"/>
        <v>0</v>
      </c>
      <c r="J611" s="10">
        <f t="shared" si="73"/>
        <v>0</v>
      </c>
      <c r="K611" s="202">
        <v>0</v>
      </c>
      <c r="L611" s="202">
        <v>0</v>
      </c>
      <c r="M611" s="10">
        <f t="shared" si="86"/>
        <v>0</v>
      </c>
      <c r="N611" s="11"/>
    </row>
    <row r="612" spans="1:14" x14ac:dyDescent="0.35">
      <c r="A612" s="9">
        <f t="shared" si="87"/>
        <v>8</v>
      </c>
      <c r="B612" s="14" t="s">
        <v>66</v>
      </c>
      <c r="C612" s="8"/>
      <c r="D612" s="8"/>
      <c r="E612" s="8"/>
      <c r="F612" s="8">
        <f t="shared" si="84"/>
        <v>0</v>
      </c>
      <c r="G612" s="8">
        <v>0</v>
      </c>
      <c r="H612" s="202">
        <f t="shared" si="88"/>
        <v>0</v>
      </c>
      <c r="I612" s="18">
        <f t="shared" si="85"/>
        <v>0</v>
      </c>
      <c r="J612" s="10">
        <f t="shared" si="73"/>
        <v>0</v>
      </c>
      <c r="K612" s="202">
        <v>0</v>
      </c>
      <c r="L612" s="202">
        <v>0</v>
      </c>
      <c r="M612" s="10">
        <f t="shared" si="86"/>
        <v>0</v>
      </c>
      <c r="N612" s="11"/>
    </row>
    <row r="613" spans="1:14" x14ac:dyDescent="0.35">
      <c r="A613" s="9">
        <f t="shared" si="87"/>
        <v>9</v>
      </c>
      <c r="B613" s="14" t="s">
        <v>67</v>
      </c>
      <c r="C613" s="8">
        <v>3596.71</v>
      </c>
      <c r="D613" s="8">
        <v>0</v>
      </c>
      <c r="E613" s="8">
        <v>0</v>
      </c>
      <c r="F613" s="8">
        <f t="shared" si="84"/>
        <v>3596.71</v>
      </c>
      <c r="G613" s="8">
        <v>53</v>
      </c>
      <c r="H613" s="202">
        <f t="shared" si="88"/>
        <v>4.3455924684822483E-2</v>
      </c>
      <c r="I613" s="18">
        <f t="shared" si="85"/>
        <v>186.0543687418332</v>
      </c>
      <c r="J613" s="10">
        <f t="shared" si="73"/>
        <v>40.931961123203301</v>
      </c>
      <c r="K613" s="202">
        <v>63.781497452017895</v>
      </c>
      <c r="L613" s="202">
        <v>36.853126900436578</v>
      </c>
      <c r="M613" s="10">
        <f t="shared" si="86"/>
        <v>327.62095421749098</v>
      </c>
      <c r="N613" s="11">
        <f>M613/F613</f>
        <v>9.1089065901196087E-2</v>
      </c>
    </row>
    <row r="614" spans="1:14" x14ac:dyDescent="0.35">
      <c r="A614" s="9">
        <f t="shared" si="87"/>
        <v>10</v>
      </c>
      <c r="B614" s="14" t="s">
        <v>68</v>
      </c>
      <c r="C614" s="8">
        <v>3029.2</v>
      </c>
      <c r="D614" s="8">
        <v>0</v>
      </c>
      <c r="E614" s="8">
        <v>147</v>
      </c>
      <c r="F614" s="8">
        <f t="shared" si="84"/>
        <v>3176.2</v>
      </c>
      <c r="G614" s="8">
        <v>78</v>
      </c>
      <c r="H614" s="202">
        <f t="shared" si="88"/>
        <v>3.8375267392681968E-2</v>
      </c>
      <c r="I614" s="18">
        <f t="shared" si="85"/>
        <v>164.3017885783982</v>
      </c>
      <c r="J614" s="10">
        <f t="shared" ref="J614:J672" si="89">I614*0.22</f>
        <v>36.146393487247607</v>
      </c>
      <c r="K614" s="202">
        <v>56.324472144570798</v>
      </c>
      <c r="L614" s="202">
        <v>34.767526725514976</v>
      </c>
      <c r="M614" s="10">
        <f t="shared" si="86"/>
        <v>291.5401809357316</v>
      </c>
      <c r="N614" s="11">
        <f>M614/F614</f>
        <v>9.1788987134226938E-2</v>
      </c>
    </row>
    <row r="615" spans="1:14" x14ac:dyDescent="0.35">
      <c r="A615" s="9">
        <f t="shared" si="87"/>
        <v>11</v>
      </c>
      <c r="B615" s="14" t="s">
        <v>69</v>
      </c>
      <c r="C615" s="8">
        <v>4589.95</v>
      </c>
      <c r="D615" s="8">
        <v>0</v>
      </c>
      <c r="E615" s="8">
        <v>0</v>
      </c>
      <c r="F615" s="8">
        <f t="shared" si="84"/>
        <v>4589.95</v>
      </c>
      <c r="G615" s="8">
        <v>109</v>
      </c>
      <c r="H615" s="202">
        <f t="shared" si="88"/>
        <v>5.5456381389408921E-2</v>
      </c>
      <c r="I615" s="18">
        <f t="shared" si="85"/>
        <v>237.43372409968481</v>
      </c>
      <c r="J615" s="10">
        <f t="shared" si="89"/>
        <v>52.235419301930655</v>
      </c>
      <c r="K615" s="202">
        <v>81.394909300413289</v>
      </c>
      <c r="L615" s="202">
        <v>49.335235430318114</v>
      </c>
      <c r="M615" s="10">
        <f t="shared" si="86"/>
        <v>420.3992881323469</v>
      </c>
      <c r="N615" s="11">
        <f>M615/F615</f>
        <v>9.1591256578469685E-2</v>
      </c>
    </row>
    <row r="616" spans="1:14" x14ac:dyDescent="0.35">
      <c r="A616" s="9">
        <f t="shared" si="87"/>
        <v>12</v>
      </c>
      <c r="B616" s="14" t="s">
        <v>70</v>
      </c>
      <c r="C616" s="8">
        <v>4651.8599999999997</v>
      </c>
      <c r="D616" s="8">
        <v>0</v>
      </c>
      <c r="E616" s="8">
        <v>0</v>
      </c>
      <c r="F616" s="8">
        <f t="shared" si="84"/>
        <v>4651.8599999999997</v>
      </c>
      <c r="G616" s="8">
        <v>111</v>
      </c>
      <c r="H616" s="202">
        <f t="shared" si="88"/>
        <v>5.6204386176349583E-2</v>
      </c>
      <c r="I616" s="18">
        <f t="shared" si="85"/>
        <v>240.63626919473191</v>
      </c>
      <c r="J616" s="10">
        <f t="shared" si="89"/>
        <v>52.939979222841018</v>
      </c>
      <c r="K616" s="202">
        <v>82.492777215050396</v>
      </c>
      <c r="L616" s="202">
        <v>50.002059976041352</v>
      </c>
      <c r="M616" s="10">
        <f t="shared" si="86"/>
        <v>426.0710856086647</v>
      </c>
      <c r="N616" s="11">
        <f>M616/F616</f>
        <v>9.1591553831943506E-2</v>
      </c>
    </row>
    <row r="617" spans="1:14" x14ac:dyDescent="0.35">
      <c r="A617" s="9">
        <f t="shared" si="87"/>
        <v>13</v>
      </c>
      <c r="B617" s="14" t="s">
        <v>71</v>
      </c>
      <c r="C617" s="8">
        <v>4635.5</v>
      </c>
      <c r="D617" s="8">
        <v>0</v>
      </c>
      <c r="E617" s="8">
        <v>0</v>
      </c>
      <c r="F617" s="8">
        <f t="shared" si="84"/>
        <v>4635.5</v>
      </c>
      <c r="G617" s="8">
        <v>112</v>
      </c>
      <c r="H617" s="202">
        <f t="shared" si="88"/>
        <v>5.6006722498198248E-2</v>
      </c>
      <c r="I617" s="18">
        <f t="shared" si="85"/>
        <v>239.78998203991088</v>
      </c>
      <c r="J617" s="10">
        <f t="shared" si="89"/>
        <v>52.753796048780394</v>
      </c>
      <c r="K617" s="202">
        <v>82.202660608953437</v>
      </c>
      <c r="L617" s="202">
        <v>49.823745675371647</v>
      </c>
      <c r="M617" s="10">
        <f t="shared" si="86"/>
        <v>424.57018437301639</v>
      </c>
      <c r="N617" s="11">
        <f>M617/F617</f>
        <v>9.1591022408158002E-2</v>
      </c>
    </row>
    <row r="618" spans="1:14" x14ac:dyDescent="0.35">
      <c r="A618" s="9">
        <f t="shared" si="87"/>
        <v>14</v>
      </c>
      <c r="B618" s="14" t="s">
        <v>72</v>
      </c>
      <c r="C618" s="8"/>
      <c r="D618" s="8"/>
      <c r="E618" s="8"/>
      <c r="F618" s="8">
        <f t="shared" si="84"/>
        <v>0</v>
      </c>
      <c r="G618" s="8">
        <v>0</v>
      </c>
      <c r="H618" s="202">
        <f t="shared" si="88"/>
        <v>0</v>
      </c>
      <c r="I618" s="18">
        <f t="shared" si="85"/>
        <v>0</v>
      </c>
      <c r="J618" s="10">
        <f t="shared" si="89"/>
        <v>0</v>
      </c>
      <c r="K618" s="202">
        <v>0</v>
      </c>
      <c r="L618" s="202">
        <v>0</v>
      </c>
      <c r="M618" s="10">
        <f t="shared" si="86"/>
        <v>0</v>
      </c>
      <c r="N618" s="11"/>
    </row>
    <row r="619" spans="1:14" x14ac:dyDescent="0.35">
      <c r="A619" s="9">
        <f t="shared" si="87"/>
        <v>15</v>
      </c>
      <c r="B619" s="14" t="s">
        <v>73</v>
      </c>
      <c r="C619" s="8"/>
      <c r="D619" s="8"/>
      <c r="E619" s="8"/>
      <c r="F619" s="8">
        <f t="shared" si="84"/>
        <v>0</v>
      </c>
      <c r="G619" s="8">
        <v>0</v>
      </c>
      <c r="H619" s="202">
        <f t="shared" si="88"/>
        <v>0</v>
      </c>
      <c r="I619" s="18">
        <f t="shared" si="85"/>
        <v>0</v>
      </c>
      <c r="J619" s="10">
        <f t="shared" si="89"/>
        <v>0</v>
      </c>
      <c r="K619" s="202">
        <v>0</v>
      </c>
      <c r="L619" s="202">
        <v>0</v>
      </c>
      <c r="M619" s="10">
        <f t="shared" si="86"/>
        <v>0</v>
      </c>
      <c r="N619" s="11"/>
    </row>
    <row r="620" spans="1:14" x14ac:dyDescent="0.35">
      <c r="A620" s="9">
        <f t="shared" si="87"/>
        <v>16</v>
      </c>
      <c r="B620" s="14" t="s">
        <v>74</v>
      </c>
      <c r="C620" s="8"/>
      <c r="D620" s="8"/>
      <c r="E620" s="8"/>
      <c r="F620" s="8">
        <f t="shared" si="84"/>
        <v>0</v>
      </c>
      <c r="G620" s="8">
        <v>0</v>
      </c>
      <c r="H620" s="202">
        <f t="shared" si="88"/>
        <v>0</v>
      </c>
      <c r="I620" s="18">
        <f t="shared" si="85"/>
        <v>0</v>
      </c>
      <c r="J620" s="10">
        <f t="shared" si="89"/>
        <v>0</v>
      </c>
      <c r="K620" s="202">
        <v>0</v>
      </c>
      <c r="L620" s="202">
        <v>0</v>
      </c>
      <c r="M620" s="10">
        <f t="shared" si="86"/>
        <v>0</v>
      </c>
      <c r="N620" s="11"/>
    </row>
    <row r="621" spans="1:14" x14ac:dyDescent="0.35">
      <c r="A621" s="9">
        <f t="shared" si="87"/>
        <v>17</v>
      </c>
      <c r="B621" s="14" t="s">
        <v>75</v>
      </c>
      <c r="C621" s="8"/>
      <c r="D621" s="8"/>
      <c r="E621" s="8"/>
      <c r="F621" s="8">
        <f t="shared" si="84"/>
        <v>0</v>
      </c>
      <c r="G621" s="8">
        <v>0</v>
      </c>
      <c r="H621" s="202">
        <f t="shared" si="88"/>
        <v>0</v>
      </c>
      <c r="I621" s="18">
        <f t="shared" si="85"/>
        <v>0</v>
      </c>
      <c r="J621" s="10">
        <f t="shared" si="89"/>
        <v>0</v>
      </c>
      <c r="K621" s="202">
        <v>0</v>
      </c>
      <c r="L621" s="202">
        <v>0</v>
      </c>
      <c r="M621" s="10">
        <f t="shared" si="86"/>
        <v>0</v>
      </c>
      <c r="N621" s="11"/>
    </row>
    <row r="622" spans="1:14" x14ac:dyDescent="0.35">
      <c r="A622" s="9">
        <f t="shared" si="87"/>
        <v>18</v>
      </c>
      <c r="B622" s="14" t="s">
        <v>76</v>
      </c>
      <c r="C622" s="8"/>
      <c r="D622" s="8"/>
      <c r="E622" s="8"/>
      <c r="F622" s="8">
        <f t="shared" si="84"/>
        <v>0</v>
      </c>
      <c r="G622" s="8">
        <v>0</v>
      </c>
      <c r="H622" s="202">
        <f t="shared" si="88"/>
        <v>0</v>
      </c>
      <c r="I622" s="18">
        <f t="shared" si="85"/>
        <v>0</v>
      </c>
      <c r="J622" s="10">
        <f t="shared" si="89"/>
        <v>0</v>
      </c>
      <c r="K622" s="202">
        <v>0</v>
      </c>
      <c r="L622" s="202">
        <v>0</v>
      </c>
      <c r="M622" s="10">
        <f t="shared" si="86"/>
        <v>0</v>
      </c>
      <c r="N622" s="11"/>
    </row>
    <row r="623" spans="1:14" x14ac:dyDescent="0.35">
      <c r="A623" s="9">
        <f t="shared" si="87"/>
        <v>19</v>
      </c>
      <c r="B623" s="14" t="s">
        <v>77</v>
      </c>
      <c r="C623" s="8">
        <v>2350.7399999999998</v>
      </c>
      <c r="D623" s="8">
        <v>49.6</v>
      </c>
      <c r="E623" s="8">
        <v>60.6</v>
      </c>
      <c r="F623" s="8">
        <f t="shared" si="84"/>
        <v>2460.9399999999996</v>
      </c>
      <c r="G623" s="8">
        <v>56</v>
      </c>
      <c r="H623" s="202">
        <f t="shared" si="88"/>
        <v>2.9733401718199975E-2</v>
      </c>
      <c r="I623" s="18">
        <f t="shared" si="85"/>
        <v>127.30207278638727</v>
      </c>
      <c r="J623" s="10">
        <f t="shared" si="89"/>
        <v>28.006456013005199</v>
      </c>
      <c r="K623" s="202">
        <v>43.640559939380402</v>
      </c>
      <c r="L623" s="202">
        <v>27.108717919896847</v>
      </c>
      <c r="M623" s="10">
        <f t="shared" si="86"/>
        <v>226.05780665866973</v>
      </c>
      <c r="N623" s="11">
        <f t="shared" ref="N623:N630" si="90">M623/F623</f>
        <v>9.185831700840727E-2</v>
      </c>
    </row>
    <row r="624" spans="1:14" x14ac:dyDescent="0.35">
      <c r="A624" s="9">
        <f t="shared" si="87"/>
        <v>20</v>
      </c>
      <c r="B624" s="14" t="s">
        <v>78</v>
      </c>
      <c r="C624" s="8">
        <v>5363.8</v>
      </c>
      <c r="D624" s="8">
        <v>0</v>
      </c>
      <c r="E624" s="8">
        <v>0</v>
      </c>
      <c r="F624" s="8">
        <f t="shared" si="84"/>
        <v>5363.8</v>
      </c>
      <c r="G624" s="8">
        <v>123</v>
      </c>
      <c r="H624" s="202">
        <f t="shared" si="88"/>
        <v>6.4806139172869329E-2</v>
      </c>
      <c r="I624" s="18">
        <f t="shared" si="85"/>
        <v>277.46424456168137</v>
      </c>
      <c r="J624" s="10">
        <f t="shared" si="89"/>
        <v>61.042133803569904</v>
      </c>
      <c r="K624" s="202">
        <v>95.117814901155114</v>
      </c>
      <c r="L624" s="202">
        <v>57.657106876582063</v>
      </c>
      <c r="M624" s="10">
        <f t="shared" si="86"/>
        <v>491.28130014298847</v>
      </c>
      <c r="N624" s="11">
        <f t="shared" si="90"/>
        <v>9.1592024337780756E-2</v>
      </c>
    </row>
    <row r="625" spans="1:14" x14ac:dyDescent="0.35">
      <c r="A625" s="9">
        <f t="shared" si="87"/>
        <v>21</v>
      </c>
      <c r="B625" s="14" t="s">
        <v>79</v>
      </c>
      <c r="C625" s="8">
        <v>1516</v>
      </c>
      <c r="D625" s="8">
        <v>0</v>
      </c>
      <c r="E625" s="8">
        <v>0</v>
      </c>
      <c r="F625" s="8">
        <f t="shared" si="84"/>
        <v>1516</v>
      </c>
      <c r="G625" s="8">
        <v>32</v>
      </c>
      <c r="H625" s="202">
        <f t="shared" si="88"/>
        <v>1.8316511985172809E-2</v>
      </c>
      <c r="I625" s="18">
        <f t="shared" si="85"/>
        <v>78.421230238918113</v>
      </c>
      <c r="J625" s="10">
        <f t="shared" si="89"/>
        <v>17.252670652561985</v>
      </c>
      <c r="K625" s="202">
        <v>26.883665943948529</v>
      </c>
      <c r="L625" s="202">
        <v>16.294423135338889</v>
      </c>
      <c r="M625" s="10">
        <f t="shared" si="86"/>
        <v>138.85198997076753</v>
      </c>
      <c r="N625" s="11">
        <f t="shared" si="90"/>
        <v>9.1591022408158002E-2</v>
      </c>
    </row>
    <row r="626" spans="1:14" x14ac:dyDescent="0.35">
      <c r="A626" s="9">
        <f t="shared" si="87"/>
        <v>22</v>
      </c>
      <c r="B626" s="14" t="s">
        <v>80</v>
      </c>
      <c r="C626" s="8">
        <v>4518</v>
      </c>
      <c r="D626" s="8">
        <v>0</v>
      </c>
      <c r="E626" s="8">
        <v>0</v>
      </c>
      <c r="F626" s="8">
        <f t="shared" si="84"/>
        <v>4518</v>
      </c>
      <c r="G626" s="8">
        <v>99</v>
      </c>
      <c r="H626" s="202">
        <f t="shared" si="88"/>
        <v>5.4587071998028196E-2</v>
      </c>
      <c r="I626" s="18">
        <f t="shared" si="85"/>
        <v>233.71181940595781</v>
      </c>
      <c r="J626" s="10">
        <f t="shared" si="89"/>
        <v>51.41660026931072</v>
      </c>
      <c r="K626" s="202">
        <v>80.118999165408624</v>
      </c>
      <c r="L626" s="202">
        <v>48.560820399380667</v>
      </c>
      <c r="M626" s="10">
        <f t="shared" si="86"/>
        <v>413.80823924005784</v>
      </c>
      <c r="N626" s="11">
        <f t="shared" si="90"/>
        <v>9.1591022408158002E-2</v>
      </c>
    </row>
    <row r="627" spans="1:14" x14ac:dyDescent="0.35">
      <c r="A627" s="9">
        <f t="shared" si="87"/>
        <v>23</v>
      </c>
      <c r="B627" s="14" t="s">
        <v>81</v>
      </c>
      <c r="C627" s="8">
        <v>4421.3999999999996</v>
      </c>
      <c r="D627" s="8">
        <v>0</v>
      </c>
      <c r="E627" s="8">
        <v>266.60000000000002</v>
      </c>
      <c r="F627" s="8">
        <f t="shared" si="84"/>
        <v>4688</v>
      </c>
      <c r="G627" s="8">
        <v>97</v>
      </c>
      <c r="H627" s="202">
        <f t="shared" si="88"/>
        <v>5.664103442380615E-2</v>
      </c>
      <c r="I627" s="18">
        <f t="shared" si="85"/>
        <v>242.50575683380484</v>
      </c>
      <c r="J627" s="10">
        <f t="shared" si="89"/>
        <v>53.351266503437067</v>
      </c>
      <c r="K627" s="202">
        <v>83.133658275218153</v>
      </c>
      <c r="L627" s="202">
        <v>50.38803143698464</v>
      </c>
      <c r="M627" s="10">
        <f t="shared" si="86"/>
        <v>429.37871304944474</v>
      </c>
      <c r="N627" s="11">
        <f t="shared" si="90"/>
        <v>9.1591022408158002E-2</v>
      </c>
    </row>
    <row r="628" spans="1:14" x14ac:dyDescent="0.35">
      <c r="A628" s="9">
        <f t="shared" si="87"/>
        <v>24</v>
      </c>
      <c r="B628" s="14" t="s">
        <v>82</v>
      </c>
      <c r="C628" s="8">
        <v>3216</v>
      </c>
      <c r="D628" s="8">
        <v>0</v>
      </c>
      <c r="E628" s="8">
        <v>0</v>
      </c>
      <c r="F628" s="8">
        <f t="shared" si="84"/>
        <v>3216</v>
      </c>
      <c r="G628" s="8">
        <v>70</v>
      </c>
      <c r="H628" s="202">
        <f t="shared" si="88"/>
        <v>3.8856136242952338E-2</v>
      </c>
      <c r="I628" s="18">
        <f t="shared" si="85"/>
        <v>166.36060451738828</v>
      </c>
      <c r="J628" s="10">
        <f t="shared" si="89"/>
        <v>36.599332993825421</v>
      </c>
      <c r="K628" s="202">
        <v>57.03025704204385</v>
      </c>
      <c r="L628" s="202">
        <v>34.566533511378545</v>
      </c>
      <c r="M628" s="10">
        <f t="shared" si="86"/>
        <v>294.5567280646361</v>
      </c>
      <c r="N628" s="11">
        <f t="shared" si="90"/>
        <v>9.1591022408157988E-2</v>
      </c>
    </row>
    <row r="629" spans="1:14" x14ac:dyDescent="0.35">
      <c r="A629" s="9">
        <f t="shared" si="87"/>
        <v>25</v>
      </c>
      <c r="B629" s="14" t="s">
        <v>83</v>
      </c>
      <c r="C629" s="8">
        <v>5920.8</v>
      </c>
      <c r="D629" s="8">
        <v>0</v>
      </c>
      <c r="E629" s="8">
        <v>0</v>
      </c>
      <c r="F629" s="8">
        <f t="shared" si="84"/>
        <v>5920.8</v>
      </c>
      <c r="G629" s="8">
        <v>117</v>
      </c>
      <c r="H629" s="202">
        <f t="shared" si="88"/>
        <v>7.1535886650271219E-2</v>
      </c>
      <c r="I629" s="18">
        <f t="shared" si="85"/>
        <v>306.27732189880368</v>
      </c>
      <c r="J629" s="10">
        <f t="shared" si="89"/>
        <v>67.381010817736808</v>
      </c>
      <c r="K629" s="202">
        <v>104.99525680800163</v>
      </c>
      <c r="L629" s="202">
        <v>63.638535949679749</v>
      </c>
      <c r="M629" s="10">
        <f t="shared" si="86"/>
        <v>542.29212547422185</v>
      </c>
      <c r="N629" s="11">
        <f t="shared" si="90"/>
        <v>9.1591022408157988E-2</v>
      </c>
    </row>
    <row r="630" spans="1:14" x14ac:dyDescent="0.35">
      <c r="A630" s="9">
        <f t="shared" si="87"/>
        <v>26</v>
      </c>
      <c r="B630" s="14" t="s">
        <v>84</v>
      </c>
      <c r="C630" s="8">
        <v>5734.6</v>
      </c>
      <c r="D630" s="8">
        <v>0</v>
      </c>
      <c r="E630" s="8">
        <v>60.9</v>
      </c>
      <c r="F630" s="8">
        <f t="shared" si="84"/>
        <v>5795.5</v>
      </c>
      <c r="G630" s="8">
        <v>115</v>
      </c>
      <c r="H630" s="202">
        <f t="shared" si="88"/>
        <v>7.0021995521153693E-2</v>
      </c>
      <c r="I630" s="18">
        <f t="shared" si="85"/>
        <v>299.79567272404347</v>
      </c>
      <c r="J630" s="10">
        <f t="shared" si="89"/>
        <v>65.955047999289562</v>
      </c>
      <c r="K630" s="202">
        <v>102.77327571118319</v>
      </c>
      <c r="L630" s="202">
        <v>62.946345415434472</v>
      </c>
      <c r="M630" s="10">
        <f t="shared" si="86"/>
        <v>531.47034184995073</v>
      </c>
      <c r="N630" s="11">
        <f t="shared" si="90"/>
        <v>9.1703967190052749E-2</v>
      </c>
    </row>
    <row r="631" spans="1:14" x14ac:dyDescent="0.35">
      <c r="A631" s="9">
        <f t="shared" si="87"/>
        <v>27</v>
      </c>
      <c r="B631" s="14" t="s">
        <v>85</v>
      </c>
      <c r="C631" s="8"/>
      <c r="D631" s="8"/>
      <c r="E631" s="8"/>
      <c r="F631" s="8">
        <f t="shared" si="84"/>
        <v>0</v>
      </c>
      <c r="G631" s="8">
        <v>0</v>
      </c>
      <c r="H631" s="202">
        <f t="shared" si="88"/>
        <v>0</v>
      </c>
      <c r="I631" s="18">
        <f t="shared" si="85"/>
        <v>0</v>
      </c>
      <c r="J631" s="10">
        <f t="shared" si="89"/>
        <v>0</v>
      </c>
      <c r="K631" s="202">
        <v>0</v>
      </c>
      <c r="L631" s="202">
        <v>0</v>
      </c>
      <c r="M631" s="10">
        <f t="shared" si="86"/>
        <v>0</v>
      </c>
      <c r="N631" s="11"/>
    </row>
    <row r="632" spans="1:14" x14ac:dyDescent="0.35">
      <c r="A632" s="9">
        <f t="shared" si="87"/>
        <v>28</v>
      </c>
      <c r="B632" s="14" t="s">
        <v>86</v>
      </c>
      <c r="C632" s="8">
        <v>1595.5</v>
      </c>
      <c r="D632" s="8">
        <v>0</v>
      </c>
      <c r="E632" s="8">
        <v>819.3</v>
      </c>
      <c r="F632" s="8">
        <f t="shared" si="84"/>
        <v>2414.8000000000002</v>
      </c>
      <c r="G632" s="8">
        <v>32</v>
      </c>
      <c r="H632" s="202">
        <f t="shared" si="88"/>
        <v>2.9175932151580014E-2</v>
      </c>
      <c r="I632" s="18">
        <f t="shared" si="85"/>
        <v>124.91529471038224</v>
      </c>
      <c r="J632" s="10">
        <f t="shared" si="89"/>
        <v>27.481364836284094</v>
      </c>
      <c r="K632" s="202">
        <v>42.822345990400343</v>
      </c>
      <c r="L632" s="202">
        <v>25.954995374153263</v>
      </c>
      <c r="M632" s="10">
        <f t="shared" si="86"/>
        <v>221.17400091121996</v>
      </c>
      <c r="N632" s="11">
        <f t="shared" ref="N632:N638" si="91">M632/F632</f>
        <v>9.1591022408158002E-2</v>
      </c>
    </row>
    <row r="633" spans="1:14" x14ac:dyDescent="0.35">
      <c r="A633" s="9">
        <f t="shared" si="87"/>
        <v>29</v>
      </c>
      <c r="B633" s="14" t="s">
        <v>87</v>
      </c>
      <c r="C633" s="8">
        <v>1474.1</v>
      </c>
      <c r="D633" s="8">
        <v>0</v>
      </c>
      <c r="E633" s="8">
        <v>0</v>
      </c>
      <c r="F633" s="8">
        <f t="shared" si="84"/>
        <v>1474.1</v>
      </c>
      <c r="G633" s="8">
        <v>30</v>
      </c>
      <c r="H633" s="202">
        <f t="shared" si="88"/>
        <v>1.7810270657878123E-2</v>
      </c>
      <c r="I633" s="18">
        <f t="shared" si="85"/>
        <v>76.253783308172288</v>
      </c>
      <c r="J633" s="10">
        <f t="shared" si="89"/>
        <v>16.775832327797904</v>
      </c>
      <c r="K633" s="202">
        <v>26.14064113982489</v>
      </c>
      <c r="L633" s="202">
        <v>15.848368676159097</v>
      </c>
      <c r="M633" s="10">
        <f t="shared" si="86"/>
        <v>135.01862545195416</v>
      </c>
      <c r="N633" s="11">
        <f t="shared" si="91"/>
        <v>9.1593938981042108E-2</v>
      </c>
    </row>
    <row r="634" spans="1:14" x14ac:dyDescent="0.35">
      <c r="A634" s="9">
        <f t="shared" si="87"/>
        <v>30</v>
      </c>
      <c r="B634" s="14" t="s">
        <v>88</v>
      </c>
      <c r="C634" s="8">
        <v>3142.7</v>
      </c>
      <c r="D634" s="8">
        <v>0</v>
      </c>
      <c r="E634" s="8">
        <v>0</v>
      </c>
      <c r="F634" s="8">
        <f t="shared" si="84"/>
        <v>3142.7</v>
      </c>
      <c r="G634" s="8">
        <v>72</v>
      </c>
      <c r="H634" s="202">
        <f t="shared" si="88"/>
        <v>3.7970515973484553E-2</v>
      </c>
      <c r="I634" s="18">
        <f t="shared" si="85"/>
        <v>162.56886561467545</v>
      </c>
      <c r="J634" s="10">
        <f t="shared" si="89"/>
        <v>35.765150435228598</v>
      </c>
      <c r="K634" s="202">
        <v>55.730406967049504</v>
      </c>
      <c r="L634" s="202">
        <v>33.780832765208828</v>
      </c>
      <c r="M634" s="10">
        <f t="shared" si="86"/>
        <v>287.84525578216238</v>
      </c>
      <c r="N634" s="11">
        <f t="shared" si="91"/>
        <v>9.15917064251002E-2</v>
      </c>
    </row>
    <row r="635" spans="1:14" x14ac:dyDescent="0.35">
      <c r="A635" s="9">
        <f t="shared" si="87"/>
        <v>31</v>
      </c>
      <c r="B635" s="14" t="s">
        <v>89</v>
      </c>
      <c r="C635" s="8">
        <v>3166.8</v>
      </c>
      <c r="D635" s="8">
        <v>0</v>
      </c>
      <c r="E635" s="8">
        <v>69.8</v>
      </c>
      <c r="F635" s="8">
        <f t="shared" si="84"/>
        <v>3236.6000000000004</v>
      </c>
      <c r="G635" s="8">
        <v>79</v>
      </c>
      <c r="H635" s="202">
        <f t="shared" si="88"/>
        <v>3.9105028160428969E-2</v>
      </c>
      <c r="I635" s="18">
        <f t="shared" si="85"/>
        <v>167.42622281746861</v>
      </c>
      <c r="J635" s="10">
        <f t="shared" si="89"/>
        <v>36.833769019843096</v>
      </c>
      <c r="K635" s="202">
        <v>57.395562792997247</v>
      </c>
      <c r="L635" s="202">
        <v>34.787948495935261</v>
      </c>
      <c r="M635" s="10">
        <f t="shared" si="86"/>
        <v>296.4435031262442</v>
      </c>
      <c r="N635" s="11">
        <f t="shared" si="91"/>
        <v>9.1591022408157988E-2</v>
      </c>
    </row>
    <row r="636" spans="1:14" x14ac:dyDescent="0.35">
      <c r="A636" s="9">
        <f t="shared" si="87"/>
        <v>32</v>
      </c>
      <c r="B636" s="14" t="s">
        <v>90</v>
      </c>
      <c r="C636" s="8">
        <v>3153</v>
      </c>
      <c r="D636" s="8">
        <v>0</v>
      </c>
      <c r="E636" s="8">
        <v>74</v>
      </c>
      <c r="F636" s="8">
        <f t="shared" si="84"/>
        <v>3227</v>
      </c>
      <c r="G636" s="8">
        <v>80</v>
      </c>
      <c r="H636" s="202">
        <f t="shared" si="88"/>
        <v>3.8989039694032092E-2</v>
      </c>
      <c r="I636" s="18">
        <f t="shared" si="85"/>
        <v>166.92962399801368</v>
      </c>
      <c r="J636" s="10">
        <f t="shared" si="89"/>
        <v>36.72451727956301</v>
      </c>
      <c r="K636" s="202">
        <v>57.225323219737405</v>
      </c>
      <c r="L636" s="202">
        <v>34.68368998378962</v>
      </c>
      <c r="M636" s="10">
        <f t="shared" si="86"/>
        <v>295.56315448110371</v>
      </c>
      <c r="N636" s="11">
        <f t="shared" si="91"/>
        <v>9.1590689334088538E-2</v>
      </c>
    </row>
    <row r="637" spans="1:14" x14ac:dyDescent="0.35">
      <c r="A637" s="9">
        <f t="shared" si="87"/>
        <v>33</v>
      </c>
      <c r="B637" s="14" t="s">
        <v>91</v>
      </c>
      <c r="C637" s="8">
        <v>4212.95</v>
      </c>
      <c r="D637" s="8">
        <v>0</v>
      </c>
      <c r="E637" s="8">
        <v>0</v>
      </c>
      <c r="F637" s="8">
        <f t="shared" si="84"/>
        <v>4212.95</v>
      </c>
      <c r="G637" s="8">
        <v>72</v>
      </c>
      <c r="H637" s="202">
        <f t="shared" si="88"/>
        <v>5.0901417656948403E-2</v>
      </c>
      <c r="I637" s="18">
        <f t="shared" si="85"/>
        <v>217.93187462734173</v>
      </c>
      <c r="J637" s="10">
        <f t="shared" si="89"/>
        <v>47.945012418015182</v>
      </c>
      <c r="K637" s="202">
        <v>55.467904000000004</v>
      </c>
      <c r="L637" s="202">
        <v>45.193915355089835</v>
      </c>
      <c r="M637" s="10">
        <f t="shared" ref="M637:M668" si="92">I637+J637+K637+L637</f>
        <v>366.53870640044676</v>
      </c>
      <c r="N637" s="11">
        <f t="shared" si="91"/>
        <v>8.7002861747812521E-2</v>
      </c>
    </row>
    <row r="638" spans="1:14" x14ac:dyDescent="0.35">
      <c r="A638" s="9">
        <f t="shared" si="87"/>
        <v>34</v>
      </c>
      <c r="B638" s="14" t="s">
        <v>92</v>
      </c>
      <c r="C638" s="8">
        <v>1489.2</v>
      </c>
      <c r="D638" s="8">
        <v>0</v>
      </c>
      <c r="E638" s="8">
        <v>0</v>
      </c>
      <c r="F638" s="8">
        <f t="shared" si="84"/>
        <v>1489.2</v>
      </c>
      <c r="G638" s="8">
        <v>32</v>
      </c>
      <c r="H638" s="202">
        <f t="shared" si="88"/>
        <v>1.7992710849814873E-2</v>
      </c>
      <c r="I638" s="18">
        <f t="shared" si="85"/>
        <v>77.034891867939891</v>
      </c>
      <c r="J638" s="10">
        <f t="shared" si="89"/>
        <v>16.947676210946778</v>
      </c>
      <c r="K638" s="202">
        <v>26.408413801931502</v>
      </c>
      <c r="L638" s="202">
        <v>16.006368689410735</v>
      </c>
      <c r="M638" s="10">
        <f t="shared" si="92"/>
        <v>136.39735057022892</v>
      </c>
      <c r="N638" s="11">
        <f t="shared" si="91"/>
        <v>9.1591022408158015E-2</v>
      </c>
    </row>
    <row r="639" spans="1:14" x14ac:dyDescent="0.35">
      <c r="A639" s="9">
        <f t="shared" si="87"/>
        <v>35</v>
      </c>
      <c r="B639" s="14" t="s">
        <v>93</v>
      </c>
      <c r="C639" s="8"/>
      <c r="D639" s="8"/>
      <c r="E639" s="8"/>
      <c r="F639" s="8">
        <f t="shared" si="84"/>
        <v>0</v>
      </c>
      <c r="G639" s="8">
        <v>0</v>
      </c>
      <c r="H639" s="202">
        <f t="shared" si="88"/>
        <v>0</v>
      </c>
      <c r="I639" s="18">
        <f t="shared" si="85"/>
        <v>0</v>
      </c>
      <c r="J639" s="10">
        <f t="shared" si="89"/>
        <v>0</v>
      </c>
      <c r="K639" s="202">
        <v>0</v>
      </c>
      <c r="L639" s="202">
        <v>0</v>
      </c>
      <c r="M639" s="10">
        <f t="shared" si="92"/>
        <v>0</v>
      </c>
      <c r="N639" s="11"/>
    </row>
    <row r="640" spans="1:14" x14ac:dyDescent="0.35">
      <c r="A640" s="9">
        <f t="shared" si="87"/>
        <v>36</v>
      </c>
      <c r="B640" s="14" t="s">
        <v>94</v>
      </c>
      <c r="C640" s="8"/>
      <c r="D640" s="8"/>
      <c r="E640" s="8"/>
      <c r="F640" s="8">
        <f t="shared" si="84"/>
        <v>0</v>
      </c>
      <c r="G640" s="8">
        <v>0</v>
      </c>
      <c r="H640" s="202">
        <f t="shared" si="88"/>
        <v>0</v>
      </c>
      <c r="I640" s="18">
        <f t="shared" si="85"/>
        <v>0</v>
      </c>
      <c r="J640" s="10">
        <f t="shared" si="89"/>
        <v>0</v>
      </c>
      <c r="K640" s="202">
        <v>0</v>
      </c>
      <c r="L640" s="202">
        <v>0</v>
      </c>
      <c r="M640" s="10">
        <f t="shared" si="92"/>
        <v>0</v>
      </c>
      <c r="N640" s="11"/>
    </row>
    <row r="641" spans="1:14" x14ac:dyDescent="0.35">
      <c r="A641" s="9">
        <f t="shared" si="87"/>
        <v>37</v>
      </c>
      <c r="B641" s="14" t="s">
        <v>95</v>
      </c>
      <c r="C641" s="8"/>
      <c r="D641" s="8"/>
      <c r="E641" s="8"/>
      <c r="F641" s="8">
        <f t="shared" si="84"/>
        <v>0</v>
      </c>
      <c r="G641" s="8">
        <v>0</v>
      </c>
      <c r="H641" s="202">
        <f t="shared" si="88"/>
        <v>0</v>
      </c>
      <c r="I641" s="18">
        <f t="shared" si="85"/>
        <v>0</v>
      </c>
      <c r="J641" s="10">
        <f t="shared" si="89"/>
        <v>0</v>
      </c>
      <c r="K641" s="202">
        <v>0</v>
      </c>
      <c r="L641" s="202">
        <v>0</v>
      </c>
      <c r="M641" s="10">
        <f t="shared" si="92"/>
        <v>0</v>
      </c>
      <c r="N641" s="11"/>
    </row>
    <row r="642" spans="1:14" x14ac:dyDescent="0.35">
      <c r="A642" s="9">
        <f t="shared" si="87"/>
        <v>38</v>
      </c>
      <c r="B642" s="14" t="s">
        <v>96</v>
      </c>
      <c r="C642" s="8"/>
      <c r="D642" s="8"/>
      <c r="E642" s="8"/>
      <c r="F642" s="8">
        <f t="shared" si="84"/>
        <v>0</v>
      </c>
      <c r="G642" s="8">
        <v>0</v>
      </c>
      <c r="H642" s="202">
        <f t="shared" si="88"/>
        <v>0</v>
      </c>
      <c r="I642" s="18">
        <f t="shared" si="85"/>
        <v>0</v>
      </c>
      <c r="J642" s="10">
        <f t="shared" si="89"/>
        <v>0</v>
      </c>
      <c r="K642" s="202">
        <v>0</v>
      </c>
      <c r="L642" s="202">
        <v>0</v>
      </c>
      <c r="M642" s="10">
        <f t="shared" si="92"/>
        <v>0</v>
      </c>
      <c r="N642" s="11"/>
    </row>
    <row r="643" spans="1:14" x14ac:dyDescent="0.35">
      <c r="A643" s="9">
        <f t="shared" si="87"/>
        <v>39</v>
      </c>
      <c r="B643" s="14" t="s">
        <v>97</v>
      </c>
      <c r="C643" s="8"/>
      <c r="D643" s="8"/>
      <c r="E643" s="8"/>
      <c r="F643" s="8">
        <f t="shared" si="84"/>
        <v>0</v>
      </c>
      <c r="G643" s="8">
        <v>0</v>
      </c>
      <c r="H643" s="202">
        <f t="shared" si="88"/>
        <v>0</v>
      </c>
      <c r="I643" s="18">
        <f t="shared" si="85"/>
        <v>0</v>
      </c>
      <c r="J643" s="10">
        <f t="shared" si="89"/>
        <v>0</v>
      </c>
      <c r="K643" s="202">
        <v>0</v>
      </c>
      <c r="L643" s="202">
        <v>0</v>
      </c>
      <c r="M643" s="10">
        <f t="shared" si="92"/>
        <v>0</v>
      </c>
      <c r="N643" s="11"/>
    </row>
    <row r="644" spans="1:14" x14ac:dyDescent="0.35">
      <c r="A644" s="9">
        <f t="shared" si="87"/>
        <v>40</v>
      </c>
      <c r="B644" s="14" t="s">
        <v>98</v>
      </c>
      <c r="C644" s="8">
        <v>4523.25</v>
      </c>
      <c r="D644" s="8">
        <v>0</v>
      </c>
      <c r="E644" s="8">
        <v>0</v>
      </c>
      <c r="F644" s="8">
        <f t="shared" si="84"/>
        <v>4523.25</v>
      </c>
      <c r="G644" s="8">
        <v>98</v>
      </c>
      <c r="H644" s="202">
        <f t="shared" si="88"/>
        <v>5.4650503190588985E-2</v>
      </c>
      <c r="I644" s="18">
        <f t="shared" si="85"/>
        <v>233.98339688534719</v>
      </c>
      <c r="J644" s="10">
        <f t="shared" si="89"/>
        <v>51.476347314776383</v>
      </c>
      <c r="K644" s="202">
        <v>80.21209893203509</v>
      </c>
      <c r="L644" s="202">
        <v>47.660650255855188</v>
      </c>
      <c r="M644" s="10">
        <f t="shared" si="92"/>
        <v>413.33249338801386</v>
      </c>
      <c r="N644" s="11">
        <f>M644/F644</f>
        <v>9.1379537586472964E-2</v>
      </c>
    </row>
    <row r="645" spans="1:14" x14ac:dyDescent="0.35">
      <c r="A645" s="9">
        <f t="shared" si="87"/>
        <v>41</v>
      </c>
      <c r="B645" s="14" t="s">
        <v>99</v>
      </c>
      <c r="C645" s="8"/>
      <c r="D645" s="8"/>
      <c r="E645" s="8"/>
      <c r="F645" s="8">
        <f t="shared" si="84"/>
        <v>0</v>
      </c>
      <c r="G645" s="8">
        <v>0</v>
      </c>
      <c r="H645" s="202">
        <f t="shared" si="88"/>
        <v>0</v>
      </c>
      <c r="I645" s="18">
        <f t="shared" si="85"/>
        <v>0</v>
      </c>
      <c r="J645" s="10">
        <f t="shared" si="89"/>
        <v>0</v>
      </c>
      <c r="K645" s="202">
        <v>0</v>
      </c>
      <c r="L645" s="202">
        <v>0</v>
      </c>
      <c r="M645" s="10">
        <f t="shared" si="92"/>
        <v>0</v>
      </c>
      <c r="N645" s="11"/>
    </row>
    <row r="646" spans="1:14" x14ac:dyDescent="0.35">
      <c r="A646" s="9">
        <f t="shared" si="87"/>
        <v>42</v>
      </c>
      <c r="B646" s="14" t="s">
        <v>100</v>
      </c>
      <c r="C646" s="8"/>
      <c r="D646" s="8"/>
      <c r="E646" s="8"/>
      <c r="F646" s="8">
        <f t="shared" si="84"/>
        <v>0</v>
      </c>
      <c r="G646" s="8">
        <v>0</v>
      </c>
      <c r="H646" s="202">
        <f t="shared" si="88"/>
        <v>0</v>
      </c>
      <c r="I646" s="18">
        <f t="shared" si="85"/>
        <v>0</v>
      </c>
      <c r="J646" s="10">
        <f t="shared" si="89"/>
        <v>0</v>
      </c>
      <c r="K646" s="202">
        <v>0</v>
      </c>
      <c r="L646" s="202">
        <v>0</v>
      </c>
      <c r="M646" s="10">
        <f t="shared" si="92"/>
        <v>0</v>
      </c>
      <c r="N646" s="11"/>
    </row>
    <row r="647" spans="1:14" x14ac:dyDescent="0.35">
      <c r="A647" s="9">
        <f t="shared" si="87"/>
        <v>43</v>
      </c>
      <c r="B647" s="14" t="s">
        <v>101</v>
      </c>
      <c r="C647" s="8"/>
      <c r="D647" s="8"/>
      <c r="E647" s="8"/>
      <c r="F647" s="8">
        <f t="shared" si="84"/>
        <v>0</v>
      </c>
      <c r="G647" s="8">
        <v>0</v>
      </c>
      <c r="H647" s="202">
        <f t="shared" si="88"/>
        <v>0</v>
      </c>
      <c r="I647" s="18">
        <f t="shared" si="85"/>
        <v>0</v>
      </c>
      <c r="J647" s="10">
        <f t="shared" si="89"/>
        <v>0</v>
      </c>
      <c r="K647" s="202">
        <v>0</v>
      </c>
      <c r="L647" s="202">
        <v>0</v>
      </c>
      <c r="M647" s="10">
        <f t="shared" si="92"/>
        <v>0</v>
      </c>
      <c r="N647" s="11"/>
    </row>
    <row r="648" spans="1:14" x14ac:dyDescent="0.35">
      <c r="A648" s="9">
        <f t="shared" si="87"/>
        <v>44</v>
      </c>
      <c r="B648" s="14" t="s">
        <v>102</v>
      </c>
      <c r="C648" s="8"/>
      <c r="D648" s="8"/>
      <c r="E648" s="8"/>
      <c r="F648" s="8">
        <f t="shared" si="84"/>
        <v>0</v>
      </c>
      <c r="G648" s="8">
        <v>0</v>
      </c>
      <c r="H648" s="202">
        <f t="shared" si="88"/>
        <v>0</v>
      </c>
      <c r="I648" s="18">
        <f t="shared" si="85"/>
        <v>0</v>
      </c>
      <c r="J648" s="10">
        <f t="shared" si="89"/>
        <v>0</v>
      </c>
      <c r="K648" s="202">
        <v>0</v>
      </c>
      <c r="L648" s="202">
        <v>0</v>
      </c>
      <c r="M648" s="10">
        <f t="shared" si="92"/>
        <v>0</v>
      </c>
      <c r="N648" s="11"/>
    </row>
    <row r="649" spans="1:14" x14ac:dyDescent="0.35">
      <c r="A649" s="9">
        <f t="shared" si="87"/>
        <v>45</v>
      </c>
      <c r="B649" s="14" t="s">
        <v>103</v>
      </c>
      <c r="C649" s="8">
        <v>1814.6</v>
      </c>
      <c r="D649" s="8">
        <v>0</v>
      </c>
      <c r="E649" s="8">
        <v>0</v>
      </c>
      <c r="F649" s="8">
        <f t="shared" si="84"/>
        <v>1814.6</v>
      </c>
      <c r="G649" s="8">
        <v>40</v>
      </c>
      <c r="H649" s="202">
        <f t="shared" si="88"/>
        <v>2.1924236575392199E-2</v>
      </c>
      <c r="I649" s="18">
        <f t="shared" si="85"/>
        <v>93.867522685712927</v>
      </c>
      <c r="J649" s="10">
        <f t="shared" si="89"/>
        <v>20.650854990856843</v>
      </c>
      <c r="K649" s="202">
        <v>32.178826003884573</v>
      </c>
      <c r="L649" s="202">
        <v>19.503865581389142</v>
      </c>
      <c r="M649" s="10">
        <f t="shared" si="92"/>
        <v>166.20106926184349</v>
      </c>
      <c r="N649" s="11">
        <f>M649/F649</f>
        <v>9.1591022408157988E-2</v>
      </c>
    </row>
    <row r="650" spans="1:14" x14ac:dyDescent="0.35">
      <c r="A650" s="9">
        <f t="shared" si="87"/>
        <v>46</v>
      </c>
      <c r="B650" s="14" t="s">
        <v>104</v>
      </c>
      <c r="C650" s="8"/>
      <c r="D650" s="8"/>
      <c r="E650" s="8"/>
      <c r="F650" s="8">
        <f t="shared" si="84"/>
        <v>0</v>
      </c>
      <c r="G650" s="8">
        <v>0</v>
      </c>
      <c r="H650" s="202">
        <f t="shared" si="88"/>
        <v>0</v>
      </c>
      <c r="I650" s="18">
        <f t="shared" si="85"/>
        <v>0</v>
      </c>
      <c r="J650" s="10">
        <f t="shared" si="89"/>
        <v>0</v>
      </c>
      <c r="K650" s="202">
        <v>0</v>
      </c>
      <c r="L650" s="202">
        <v>0</v>
      </c>
      <c r="M650" s="10">
        <f t="shared" si="92"/>
        <v>0</v>
      </c>
      <c r="N650" s="11"/>
    </row>
    <row r="651" spans="1:14" x14ac:dyDescent="0.35">
      <c r="A651" s="9">
        <f t="shared" si="87"/>
        <v>47</v>
      </c>
      <c r="B651" s="14" t="s">
        <v>105</v>
      </c>
      <c r="C651" s="8"/>
      <c r="D651" s="8"/>
      <c r="E651" s="8"/>
      <c r="F651" s="8">
        <f t="shared" si="84"/>
        <v>0</v>
      </c>
      <c r="G651" s="8">
        <v>0</v>
      </c>
      <c r="H651" s="202">
        <f t="shared" si="88"/>
        <v>0</v>
      </c>
      <c r="I651" s="18">
        <f t="shared" si="85"/>
        <v>0</v>
      </c>
      <c r="J651" s="10">
        <f t="shared" si="89"/>
        <v>0</v>
      </c>
      <c r="K651" s="202">
        <v>0</v>
      </c>
      <c r="L651" s="202">
        <v>0</v>
      </c>
      <c r="M651" s="10">
        <f t="shared" si="92"/>
        <v>0</v>
      </c>
      <c r="N651" s="11"/>
    </row>
    <row r="652" spans="1:14" x14ac:dyDescent="0.35">
      <c r="A652" s="9">
        <f t="shared" si="87"/>
        <v>48</v>
      </c>
      <c r="B652" s="14" t="s">
        <v>106</v>
      </c>
      <c r="C652" s="8">
        <v>1899.4</v>
      </c>
      <c r="D652" s="8">
        <v>0</v>
      </c>
      <c r="E652" s="8">
        <v>348.5</v>
      </c>
      <c r="F652" s="8">
        <f t="shared" si="84"/>
        <v>2247.9</v>
      </c>
      <c r="G652" s="8">
        <v>29</v>
      </c>
      <c r="H652" s="202">
        <f t="shared" si="88"/>
        <v>2.7159424334742714E-2</v>
      </c>
      <c r="I652" s="18">
        <f t="shared" si="85"/>
        <v>116.28171731798419</v>
      </c>
      <c r="J652" s="10">
        <f t="shared" si="89"/>
        <v>25.581977809956523</v>
      </c>
      <c r="K652" s="202">
        <v>39.86266007612263</v>
      </c>
      <c r="L652" s="202">
        <v>24.289008839867297</v>
      </c>
      <c r="M652" s="10">
        <f t="shared" si="92"/>
        <v>206.01536404393065</v>
      </c>
      <c r="N652" s="11">
        <f>M652/F652</f>
        <v>9.1647922080132851E-2</v>
      </c>
    </row>
    <row r="653" spans="1:14" x14ac:dyDescent="0.35">
      <c r="A653" s="9">
        <f t="shared" si="87"/>
        <v>49</v>
      </c>
      <c r="B653" s="14" t="s">
        <v>107</v>
      </c>
      <c r="C653" s="8"/>
      <c r="D653" s="8"/>
      <c r="E653" s="8"/>
      <c r="F653" s="8">
        <f t="shared" si="84"/>
        <v>0</v>
      </c>
      <c r="G653" s="8">
        <v>0</v>
      </c>
      <c r="H653" s="202">
        <f t="shared" si="88"/>
        <v>0</v>
      </c>
      <c r="I653" s="18">
        <f t="shared" si="85"/>
        <v>0</v>
      </c>
      <c r="J653" s="10">
        <f t="shared" si="89"/>
        <v>0</v>
      </c>
      <c r="K653" s="202">
        <v>0</v>
      </c>
      <c r="L653" s="202">
        <v>0</v>
      </c>
      <c r="M653" s="10">
        <f t="shared" si="92"/>
        <v>0</v>
      </c>
      <c r="N653" s="11"/>
    </row>
    <row r="654" spans="1:14" x14ac:dyDescent="0.35">
      <c r="A654" s="9">
        <f t="shared" si="87"/>
        <v>50</v>
      </c>
      <c r="B654" s="14" t="s">
        <v>108</v>
      </c>
      <c r="C654" s="8"/>
      <c r="D654" s="8"/>
      <c r="E654" s="8"/>
      <c r="F654" s="8">
        <f t="shared" si="84"/>
        <v>0</v>
      </c>
      <c r="G654" s="8">
        <v>0</v>
      </c>
      <c r="H654" s="202">
        <f t="shared" si="88"/>
        <v>0</v>
      </c>
      <c r="I654" s="18">
        <f t="shared" si="85"/>
        <v>0</v>
      </c>
      <c r="J654" s="10">
        <f t="shared" si="89"/>
        <v>0</v>
      </c>
      <c r="K654" s="202">
        <v>0</v>
      </c>
      <c r="L654" s="202">
        <v>0</v>
      </c>
      <c r="M654" s="10">
        <f t="shared" si="92"/>
        <v>0</v>
      </c>
      <c r="N654" s="11"/>
    </row>
    <row r="655" spans="1:14" x14ac:dyDescent="0.35">
      <c r="A655" s="9">
        <f t="shared" si="87"/>
        <v>51</v>
      </c>
      <c r="B655" s="65" t="s">
        <v>109</v>
      </c>
      <c r="C655" s="8"/>
      <c r="D655" s="8"/>
      <c r="E655" s="8"/>
      <c r="F655" s="8">
        <f t="shared" si="84"/>
        <v>0</v>
      </c>
      <c r="G655" s="8">
        <v>0</v>
      </c>
      <c r="H655" s="202">
        <f t="shared" si="88"/>
        <v>0</v>
      </c>
      <c r="I655" s="18">
        <f t="shared" si="85"/>
        <v>0</v>
      </c>
      <c r="J655" s="10">
        <f t="shared" si="89"/>
        <v>0</v>
      </c>
      <c r="K655" s="202">
        <v>0</v>
      </c>
      <c r="L655" s="202">
        <v>0</v>
      </c>
      <c r="M655" s="10">
        <f t="shared" si="92"/>
        <v>0</v>
      </c>
      <c r="N655" s="11"/>
    </row>
    <row r="656" spans="1:14" x14ac:dyDescent="0.35">
      <c r="A656" s="9">
        <f t="shared" si="87"/>
        <v>52</v>
      </c>
      <c r="B656" s="14" t="s">
        <v>110</v>
      </c>
      <c r="C656" s="8">
        <v>989.04</v>
      </c>
      <c r="D656" s="8">
        <v>0</v>
      </c>
      <c r="E656" s="8">
        <v>0</v>
      </c>
      <c r="F656" s="8">
        <f t="shared" si="84"/>
        <v>989.04</v>
      </c>
      <c r="G656" s="8">
        <v>24</v>
      </c>
      <c r="H656" s="202">
        <f t="shared" si="88"/>
        <v>1.1949711750537806E-2</v>
      </c>
      <c r="I656" s="18">
        <f t="shared" si="85"/>
        <v>51.162093374340088</v>
      </c>
      <c r="J656" s="10">
        <f t="shared" si="89"/>
        <v>11.255660542354819</v>
      </c>
      <c r="K656" s="202">
        <v>17.538932035094234</v>
      </c>
      <c r="L656" s="202">
        <v>10.630498850775444</v>
      </c>
      <c r="M656" s="10">
        <f t="shared" si="92"/>
        <v>90.587184802564579</v>
      </c>
      <c r="N656" s="11">
        <f>M656/F656</f>
        <v>9.1591022408157988E-2</v>
      </c>
    </row>
    <row r="657" spans="1:14" x14ac:dyDescent="0.35">
      <c r="A657" s="9">
        <f t="shared" si="87"/>
        <v>53</v>
      </c>
      <c r="B657" s="14" t="s">
        <v>111</v>
      </c>
      <c r="C657" s="8">
        <v>336.3</v>
      </c>
      <c r="D657" s="8">
        <v>0</v>
      </c>
      <c r="E657" s="8">
        <v>0</v>
      </c>
      <c r="F657" s="8">
        <f t="shared" si="84"/>
        <v>336.3</v>
      </c>
      <c r="G657" s="8">
        <v>8</v>
      </c>
      <c r="H657" s="202">
        <f t="shared" si="88"/>
        <v>4.0632209634654456E-3</v>
      </c>
      <c r="I657" s="18">
        <f t="shared" si="85"/>
        <v>17.39647739402913</v>
      </c>
      <c r="J657" s="10">
        <f t="shared" si="89"/>
        <v>3.8272250266864085</v>
      </c>
      <c r="K657" s="202">
        <v>5.9637050507585032</v>
      </c>
      <c r="L657" s="202">
        <v>3.6146533643894907</v>
      </c>
      <c r="M657" s="10">
        <f t="shared" si="92"/>
        <v>30.802060835863532</v>
      </c>
      <c r="N657" s="11">
        <f>M657/F657</f>
        <v>9.1591022408157988E-2</v>
      </c>
    </row>
    <row r="658" spans="1:14" x14ac:dyDescent="0.35">
      <c r="A658" s="9">
        <f t="shared" si="87"/>
        <v>54</v>
      </c>
      <c r="B658" s="14" t="s">
        <v>112</v>
      </c>
      <c r="C658" s="8">
        <v>990</v>
      </c>
      <c r="D658" s="8">
        <v>0</v>
      </c>
      <c r="E658" s="8">
        <v>0</v>
      </c>
      <c r="F658" s="8">
        <f t="shared" si="84"/>
        <v>990</v>
      </c>
      <c r="G658" s="8">
        <v>23</v>
      </c>
      <c r="H658" s="202">
        <f t="shared" si="88"/>
        <v>1.1961310597177493E-2</v>
      </c>
      <c r="I658" s="18">
        <f t="shared" si="85"/>
        <v>51.211753256285576</v>
      </c>
      <c r="J658" s="10">
        <f t="shared" si="89"/>
        <v>11.266585716382826</v>
      </c>
      <c r="K658" s="202">
        <v>17.555955992420216</v>
      </c>
      <c r="L658" s="202">
        <v>10.640817218987797</v>
      </c>
      <c r="M658" s="10">
        <f t="shared" si="92"/>
        <v>90.675112184076411</v>
      </c>
      <c r="N658" s="11">
        <f>M658/F658</f>
        <v>9.1591022408157988E-2</v>
      </c>
    </row>
    <row r="659" spans="1:14" x14ac:dyDescent="0.35">
      <c r="A659" s="9">
        <f t="shared" si="87"/>
        <v>55</v>
      </c>
      <c r="B659" s="14" t="s">
        <v>113</v>
      </c>
      <c r="C659" s="8"/>
      <c r="D659" s="8"/>
      <c r="E659" s="8"/>
      <c r="F659" s="8">
        <f t="shared" si="84"/>
        <v>0</v>
      </c>
      <c r="G659" s="8">
        <v>0</v>
      </c>
      <c r="H659" s="202">
        <f t="shared" si="88"/>
        <v>0</v>
      </c>
      <c r="I659" s="18">
        <f t="shared" si="85"/>
        <v>0</v>
      </c>
      <c r="J659" s="10">
        <f t="shared" si="89"/>
        <v>0</v>
      </c>
      <c r="K659" s="202">
        <v>0</v>
      </c>
      <c r="L659" s="202">
        <v>0</v>
      </c>
      <c r="M659" s="10">
        <f t="shared" si="92"/>
        <v>0</v>
      </c>
      <c r="N659" s="11"/>
    </row>
    <row r="660" spans="1:14" x14ac:dyDescent="0.35">
      <c r="A660" s="9">
        <f t="shared" si="87"/>
        <v>56</v>
      </c>
      <c r="B660" s="14" t="s">
        <v>114</v>
      </c>
      <c r="C660" s="8"/>
      <c r="D660" s="8"/>
      <c r="E660" s="8"/>
      <c r="F660" s="8">
        <f t="shared" si="84"/>
        <v>0</v>
      </c>
      <c r="G660" s="8">
        <v>0</v>
      </c>
      <c r="H660" s="202">
        <f t="shared" si="88"/>
        <v>0</v>
      </c>
      <c r="I660" s="18">
        <f t="shared" si="85"/>
        <v>0</v>
      </c>
      <c r="J660" s="10">
        <f t="shared" si="89"/>
        <v>0</v>
      </c>
      <c r="K660" s="202">
        <v>0</v>
      </c>
      <c r="L660" s="202">
        <v>0</v>
      </c>
      <c r="M660" s="10">
        <f t="shared" si="92"/>
        <v>0</v>
      </c>
      <c r="N660" s="11"/>
    </row>
    <row r="661" spans="1:14" x14ac:dyDescent="0.35">
      <c r="A661" s="9">
        <f t="shared" si="87"/>
        <v>57</v>
      </c>
      <c r="B661" s="14" t="s">
        <v>115</v>
      </c>
      <c r="C661" s="8"/>
      <c r="D661" s="8"/>
      <c r="E661" s="8"/>
      <c r="F661" s="8">
        <f t="shared" si="84"/>
        <v>0</v>
      </c>
      <c r="G661" s="8">
        <v>0</v>
      </c>
      <c r="H661" s="202">
        <f t="shared" si="88"/>
        <v>0</v>
      </c>
      <c r="I661" s="18">
        <f t="shared" si="85"/>
        <v>0</v>
      </c>
      <c r="J661" s="10">
        <f t="shared" si="89"/>
        <v>0</v>
      </c>
      <c r="K661" s="202">
        <v>0</v>
      </c>
      <c r="L661" s="202">
        <v>0</v>
      </c>
      <c r="M661" s="10">
        <f t="shared" si="92"/>
        <v>0</v>
      </c>
      <c r="N661" s="11"/>
    </row>
    <row r="662" spans="1:14" x14ac:dyDescent="0.35">
      <c r="A662" s="9">
        <f t="shared" si="87"/>
        <v>58</v>
      </c>
      <c r="B662" s="14" t="s">
        <v>116</v>
      </c>
      <c r="C662" s="8"/>
      <c r="D662" s="8"/>
      <c r="E662" s="8"/>
      <c r="F662" s="8">
        <f t="shared" si="84"/>
        <v>0</v>
      </c>
      <c r="G662" s="8">
        <v>0</v>
      </c>
      <c r="H662" s="202">
        <f t="shared" si="88"/>
        <v>0</v>
      </c>
      <c r="I662" s="18">
        <f t="shared" si="85"/>
        <v>0</v>
      </c>
      <c r="J662" s="10">
        <f t="shared" si="89"/>
        <v>0</v>
      </c>
      <c r="K662" s="202">
        <v>0</v>
      </c>
      <c r="L662" s="202">
        <v>0</v>
      </c>
      <c r="M662" s="10">
        <f t="shared" si="92"/>
        <v>0</v>
      </c>
      <c r="N662" s="11"/>
    </row>
    <row r="663" spans="1:14" x14ac:dyDescent="0.35">
      <c r="A663" s="9">
        <f t="shared" si="87"/>
        <v>59</v>
      </c>
      <c r="B663" s="14" t="s">
        <v>117</v>
      </c>
      <c r="C663" s="8"/>
      <c r="D663" s="8"/>
      <c r="E663" s="8"/>
      <c r="F663" s="8">
        <f t="shared" si="84"/>
        <v>0</v>
      </c>
      <c r="G663" s="8">
        <v>0</v>
      </c>
      <c r="H663" s="202">
        <f t="shared" si="88"/>
        <v>0</v>
      </c>
      <c r="I663" s="18">
        <f t="shared" si="85"/>
        <v>0</v>
      </c>
      <c r="J663" s="10">
        <f t="shared" si="89"/>
        <v>0</v>
      </c>
      <c r="K663" s="202">
        <v>0</v>
      </c>
      <c r="L663" s="202">
        <v>0</v>
      </c>
      <c r="M663" s="10">
        <f t="shared" si="92"/>
        <v>0</v>
      </c>
      <c r="N663" s="11"/>
    </row>
    <row r="664" spans="1:14" x14ac:dyDescent="0.35">
      <c r="A664" s="9">
        <f t="shared" si="87"/>
        <v>60</v>
      </c>
      <c r="B664" s="14" t="s">
        <v>118</v>
      </c>
      <c r="C664" s="8"/>
      <c r="D664" s="8"/>
      <c r="E664" s="8"/>
      <c r="F664" s="8">
        <f t="shared" si="84"/>
        <v>0</v>
      </c>
      <c r="G664" s="8">
        <v>0</v>
      </c>
      <c r="H664" s="202">
        <f t="shared" si="88"/>
        <v>0</v>
      </c>
      <c r="I664" s="18">
        <f t="shared" si="85"/>
        <v>0</v>
      </c>
      <c r="J664" s="10">
        <f t="shared" si="89"/>
        <v>0</v>
      </c>
      <c r="K664" s="202">
        <v>0</v>
      </c>
      <c r="L664" s="202">
        <v>0</v>
      </c>
      <c r="M664" s="10">
        <f t="shared" si="92"/>
        <v>0</v>
      </c>
      <c r="N664" s="11"/>
    </row>
    <row r="665" spans="1:14" x14ac:dyDescent="0.35">
      <c r="A665" s="9">
        <f t="shared" si="87"/>
        <v>61</v>
      </c>
      <c r="B665" s="14" t="s">
        <v>119</v>
      </c>
      <c r="C665" s="8"/>
      <c r="D665" s="8"/>
      <c r="E665" s="8"/>
      <c r="F665" s="8">
        <f t="shared" ref="F665:F715" si="93">C665+D665+E665</f>
        <v>0</v>
      </c>
      <c r="G665" s="8">
        <v>0</v>
      </c>
      <c r="H665" s="202">
        <f t="shared" si="88"/>
        <v>0</v>
      </c>
      <c r="I665" s="18">
        <f t="shared" ref="I665:I716" si="94">H665*$I$2</f>
        <v>0</v>
      </c>
      <c r="J665" s="10">
        <f t="shared" si="89"/>
        <v>0</v>
      </c>
      <c r="K665" s="202">
        <v>0</v>
      </c>
      <c r="L665" s="202">
        <v>0</v>
      </c>
      <c r="M665" s="10">
        <f t="shared" si="92"/>
        <v>0</v>
      </c>
      <c r="N665" s="11"/>
    </row>
    <row r="666" spans="1:14" x14ac:dyDescent="0.35">
      <c r="A666" s="9">
        <f t="shared" si="87"/>
        <v>62</v>
      </c>
      <c r="B666" s="14" t="s">
        <v>120</v>
      </c>
      <c r="C666" s="8"/>
      <c r="D666" s="8"/>
      <c r="E666" s="8"/>
      <c r="F666" s="8">
        <f t="shared" si="93"/>
        <v>0</v>
      </c>
      <c r="G666" s="8">
        <v>0</v>
      </c>
      <c r="H666" s="202">
        <f t="shared" si="88"/>
        <v>0</v>
      </c>
      <c r="I666" s="18">
        <f t="shared" si="94"/>
        <v>0</v>
      </c>
      <c r="J666" s="10">
        <f t="shared" si="89"/>
        <v>0</v>
      </c>
      <c r="K666" s="202">
        <v>0</v>
      </c>
      <c r="L666" s="202">
        <v>0</v>
      </c>
      <c r="M666" s="10">
        <f t="shared" si="92"/>
        <v>0</v>
      </c>
      <c r="N666" s="11"/>
    </row>
    <row r="667" spans="1:14" x14ac:dyDescent="0.35">
      <c r="A667" s="9">
        <f t="shared" si="87"/>
        <v>63</v>
      </c>
      <c r="B667" s="14" t="s">
        <v>121</v>
      </c>
      <c r="C667" s="8">
        <v>4569.1000000000004</v>
      </c>
      <c r="D667" s="8">
        <v>0</v>
      </c>
      <c r="E667" s="8">
        <v>0</v>
      </c>
      <c r="F667" s="8">
        <f t="shared" si="93"/>
        <v>4569.1000000000004</v>
      </c>
      <c r="G667" s="8">
        <v>110</v>
      </c>
      <c r="H667" s="202">
        <f t="shared" si="88"/>
        <v>5.520446893895322E-2</v>
      </c>
      <c r="I667" s="18">
        <f t="shared" si="94"/>
        <v>236.35517353868124</v>
      </c>
      <c r="J667" s="10">
        <f t="shared" si="89"/>
        <v>51.998138178509876</v>
      </c>
      <c r="K667" s="202">
        <v>81.025170227239613</v>
      </c>
      <c r="L667" s="202">
        <v>49.111133370706092</v>
      </c>
      <c r="M667" s="10">
        <f t="shared" si="92"/>
        <v>418.48961531513686</v>
      </c>
      <c r="N667" s="11">
        <f>M667/F667</f>
        <v>9.1591257647050145E-2</v>
      </c>
    </row>
    <row r="668" spans="1:14" x14ac:dyDescent="0.35">
      <c r="A668" s="9">
        <f t="shared" si="87"/>
        <v>64</v>
      </c>
      <c r="B668" s="14" t="s">
        <v>122</v>
      </c>
      <c r="C668" s="8"/>
      <c r="D668" s="8"/>
      <c r="E668" s="8"/>
      <c r="F668" s="8">
        <f t="shared" si="93"/>
        <v>0</v>
      </c>
      <c r="G668" s="8">
        <v>0</v>
      </c>
      <c r="H668" s="202">
        <f t="shared" si="88"/>
        <v>0</v>
      </c>
      <c r="I668" s="18">
        <f t="shared" si="94"/>
        <v>0</v>
      </c>
      <c r="J668" s="10">
        <f t="shared" si="89"/>
        <v>0</v>
      </c>
      <c r="K668" s="202">
        <v>0</v>
      </c>
      <c r="L668" s="202">
        <v>0</v>
      </c>
      <c r="M668" s="10">
        <f t="shared" si="92"/>
        <v>0</v>
      </c>
      <c r="N668" s="11"/>
    </row>
    <row r="669" spans="1:14" x14ac:dyDescent="0.35">
      <c r="A669" s="9">
        <f t="shared" si="87"/>
        <v>65</v>
      </c>
      <c r="B669" s="14" t="s">
        <v>123</v>
      </c>
      <c r="C669" s="8"/>
      <c r="D669" s="8"/>
      <c r="E669" s="8"/>
      <c r="F669" s="8">
        <f t="shared" si="93"/>
        <v>0</v>
      </c>
      <c r="G669" s="8">
        <v>0</v>
      </c>
      <c r="H669" s="202">
        <f t="shared" si="88"/>
        <v>0</v>
      </c>
      <c r="I669" s="18">
        <f t="shared" si="94"/>
        <v>0</v>
      </c>
      <c r="J669" s="10">
        <f t="shared" si="89"/>
        <v>0</v>
      </c>
      <c r="K669" s="202">
        <v>0</v>
      </c>
      <c r="L669" s="202">
        <v>0</v>
      </c>
      <c r="M669" s="10">
        <f t="shared" ref="M669:M700" si="95">I669+J669+K669+L669</f>
        <v>0</v>
      </c>
      <c r="N669" s="11"/>
    </row>
    <row r="670" spans="1:14" x14ac:dyDescent="0.35">
      <c r="A670" s="9">
        <f t="shared" ref="A670:A723" si="96">A669+1</f>
        <v>66</v>
      </c>
      <c r="B670" s="14" t="s">
        <v>124</v>
      </c>
      <c r="C670" s="8"/>
      <c r="D670" s="8"/>
      <c r="E670" s="8"/>
      <c r="F670" s="8">
        <f t="shared" si="93"/>
        <v>0</v>
      </c>
      <c r="G670" s="8">
        <v>0</v>
      </c>
      <c r="H670" s="202">
        <f t="shared" ref="H670:H723" si="97">2/165533.7*F670</f>
        <v>0</v>
      </c>
      <c r="I670" s="18">
        <f t="shared" si="94"/>
        <v>0</v>
      </c>
      <c r="J670" s="10">
        <f t="shared" si="89"/>
        <v>0</v>
      </c>
      <c r="K670" s="202">
        <v>0</v>
      </c>
      <c r="L670" s="202">
        <v>0</v>
      </c>
      <c r="M670" s="10">
        <f t="shared" si="95"/>
        <v>0</v>
      </c>
      <c r="N670" s="11"/>
    </row>
    <row r="671" spans="1:14" x14ac:dyDescent="0.35">
      <c r="A671" s="9">
        <f t="shared" si="96"/>
        <v>67</v>
      </c>
      <c r="B671" s="14" t="s">
        <v>125</v>
      </c>
      <c r="C671" s="8"/>
      <c r="D671" s="8"/>
      <c r="E671" s="8"/>
      <c r="F671" s="8">
        <f t="shared" si="93"/>
        <v>0</v>
      </c>
      <c r="G671" s="8">
        <v>0</v>
      </c>
      <c r="H671" s="202">
        <f t="shared" si="97"/>
        <v>0</v>
      </c>
      <c r="I671" s="18">
        <f t="shared" si="94"/>
        <v>0</v>
      </c>
      <c r="J671" s="10">
        <f t="shared" si="89"/>
        <v>0</v>
      </c>
      <c r="K671" s="202">
        <v>0</v>
      </c>
      <c r="L671" s="202">
        <v>0</v>
      </c>
      <c r="M671" s="10">
        <f t="shared" si="95"/>
        <v>0</v>
      </c>
      <c r="N671" s="11"/>
    </row>
    <row r="672" spans="1:14" x14ac:dyDescent="0.35">
      <c r="A672" s="9">
        <f t="shared" si="96"/>
        <v>68</v>
      </c>
      <c r="B672" s="14" t="s">
        <v>126</v>
      </c>
      <c r="C672" s="8"/>
      <c r="D672" s="8"/>
      <c r="E672" s="8"/>
      <c r="F672" s="8">
        <f t="shared" si="93"/>
        <v>0</v>
      </c>
      <c r="G672" s="8">
        <v>0</v>
      </c>
      <c r="H672" s="202">
        <f t="shared" si="97"/>
        <v>0</v>
      </c>
      <c r="I672" s="18">
        <f t="shared" si="94"/>
        <v>0</v>
      </c>
      <c r="J672" s="10">
        <f t="shared" si="89"/>
        <v>0</v>
      </c>
      <c r="K672" s="202">
        <v>0</v>
      </c>
      <c r="L672" s="202">
        <v>0</v>
      </c>
      <c r="M672" s="10">
        <f t="shared" si="95"/>
        <v>0</v>
      </c>
      <c r="N672" s="11"/>
    </row>
    <row r="673" spans="1:14" x14ac:dyDescent="0.35">
      <c r="A673" s="9">
        <f t="shared" si="96"/>
        <v>69</v>
      </c>
      <c r="B673" s="14" t="s">
        <v>127</v>
      </c>
      <c r="C673" s="8"/>
      <c r="D673" s="8"/>
      <c r="E673" s="8"/>
      <c r="F673" s="8">
        <f t="shared" si="93"/>
        <v>0</v>
      </c>
      <c r="G673" s="8">
        <v>0</v>
      </c>
      <c r="H673" s="202">
        <f t="shared" si="97"/>
        <v>0</v>
      </c>
      <c r="I673" s="18">
        <f t="shared" si="94"/>
        <v>0</v>
      </c>
      <c r="J673" s="10">
        <f t="shared" ref="J673:J723" si="98">I673*0.22</f>
        <v>0</v>
      </c>
      <c r="K673" s="202">
        <v>0</v>
      </c>
      <c r="L673" s="202">
        <v>0</v>
      </c>
      <c r="M673" s="10">
        <f t="shared" si="95"/>
        <v>0</v>
      </c>
      <c r="N673" s="11"/>
    </row>
    <row r="674" spans="1:14" x14ac:dyDescent="0.35">
      <c r="A674" s="9">
        <f t="shared" si="96"/>
        <v>70</v>
      </c>
      <c r="B674" s="14" t="s">
        <v>128</v>
      </c>
      <c r="C674" s="8"/>
      <c r="D674" s="8"/>
      <c r="E674" s="8"/>
      <c r="F674" s="8">
        <f t="shared" si="93"/>
        <v>0</v>
      </c>
      <c r="G674" s="8">
        <v>0</v>
      </c>
      <c r="H674" s="202">
        <f t="shared" si="97"/>
        <v>0</v>
      </c>
      <c r="I674" s="18">
        <f t="shared" si="94"/>
        <v>0</v>
      </c>
      <c r="J674" s="10">
        <f t="shared" si="98"/>
        <v>0</v>
      </c>
      <c r="K674" s="202">
        <v>0</v>
      </c>
      <c r="L674" s="202">
        <v>0</v>
      </c>
      <c r="M674" s="10">
        <f t="shared" si="95"/>
        <v>0</v>
      </c>
      <c r="N674" s="11"/>
    </row>
    <row r="675" spans="1:14" x14ac:dyDescent="0.35">
      <c r="A675" s="9">
        <f t="shared" si="96"/>
        <v>71</v>
      </c>
      <c r="B675" s="14" t="s">
        <v>129</v>
      </c>
      <c r="C675" s="8"/>
      <c r="D675" s="8"/>
      <c r="E675" s="8"/>
      <c r="F675" s="8">
        <f t="shared" si="93"/>
        <v>0</v>
      </c>
      <c r="G675" s="8">
        <v>0</v>
      </c>
      <c r="H675" s="202">
        <f t="shared" si="97"/>
        <v>0</v>
      </c>
      <c r="I675" s="18">
        <f t="shared" si="94"/>
        <v>0</v>
      </c>
      <c r="J675" s="10">
        <f t="shared" si="98"/>
        <v>0</v>
      </c>
      <c r="K675" s="202">
        <v>0</v>
      </c>
      <c r="L675" s="202">
        <v>0</v>
      </c>
      <c r="M675" s="10">
        <f t="shared" si="95"/>
        <v>0</v>
      </c>
      <c r="N675" s="11"/>
    </row>
    <row r="676" spans="1:14" x14ac:dyDescent="0.35">
      <c r="A676" s="9">
        <f t="shared" si="96"/>
        <v>72</v>
      </c>
      <c r="B676" s="14" t="s">
        <v>130</v>
      </c>
      <c r="C676" s="8">
        <v>4262.84</v>
      </c>
      <c r="D676" s="8">
        <v>0</v>
      </c>
      <c r="E676" s="8">
        <v>49.9</v>
      </c>
      <c r="F676" s="8">
        <f t="shared" si="93"/>
        <v>4312.74</v>
      </c>
      <c r="G676" s="8">
        <v>72</v>
      </c>
      <c r="H676" s="202">
        <f t="shared" si="97"/>
        <v>5.2107093600880061E-2</v>
      </c>
      <c r="I676" s="18">
        <f t="shared" si="94"/>
        <v>223.09391589748793</v>
      </c>
      <c r="J676" s="10">
        <f t="shared" si="98"/>
        <v>49.080661497447345</v>
      </c>
      <c r="K676" s="202">
        <v>76.479064289646828</v>
      </c>
      <c r="L676" s="202">
        <v>46.890964477015061</v>
      </c>
      <c r="M676" s="10">
        <f t="shared" si="95"/>
        <v>395.54460616159719</v>
      </c>
      <c r="N676" s="11">
        <f>M676/F676</f>
        <v>9.1715384224784521E-2</v>
      </c>
    </row>
    <row r="677" spans="1:14" x14ac:dyDescent="0.35">
      <c r="A677" s="9">
        <f t="shared" si="96"/>
        <v>73</v>
      </c>
      <c r="B677" s="14" t="s">
        <v>131</v>
      </c>
      <c r="C677" s="8"/>
      <c r="D677" s="8"/>
      <c r="E677" s="8"/>
      <c r="F677" s="8">
        <f t="shared" si="93"/>
        <v>0</v>
      </c>
      <c r="G677" s="8">
        <v>0</v>
      </c>
      <c r="H677" s="202">
        <f t="shared" si="97"/>
        <v>0</v>
      </c>
      <c r="I677" s="18">
        <f t="shared" si="94"/>
        <v>0</v>
      </c>
      <c r="J677" s="10">
        <f t="shared" si="98"/>
        <v>0</v>
      </c>
      <c r="K677" s="202">
        <v>0</v>
      </c>
      <c r="L677" s="202">
        <v>0</v>
      </c>
      <c r="M677" s="10">
        <f t="shared" si="95"/>
        <v>0</v>
      </c>
      <c r="N677" s="11"/>
    </row>
    <row r="678" spans="1:14" x14ac:dyDescent="0.35">
      <c r="A678" s="9">
        <f t="shared" si="96"/>
        <v>74</v>
      </c>
      <c r="B678" s="14" t="s">
        <v>132</v>
      </c>
      <c r="C678" s="8">
        <v>3860.73</v>
      </c>
      <c r="D678" s="8">
        <v>0</v>
      </c>
      <c r="E678" s="8">
        <v>91.5</v>
      </c>
      <c r="F678" s="8">
        <f t="shared" si="93"/>
        <v>3952.23</v>
      </c>
      <c r="G678" s="8">
        <v>70</v>
      </c>
      <c r="H678" s="202">
        <f t="shared" si="97"/>
        <v>4.7751364223720005E-2</v>
      </c>
      <c r="I678" s="18">
        <f t="shared" si="94"/>
        <v>204.44507835564602</v>
      </c>
      <c r="J678" s="10">
        <f t="shared" si="98"/>
        <v>44.977917238242121</v>
      </c>
      <c r="K678" s="202">
        <v>70.086036315073684</v>
      </c>
      <c r="L678" s="202">
        <v>42.479754583232463</v>
      </c>
      <c r="M678" s="10">
        <f t="shared" si="95"/>
        <v>361.98878649219432</v>
      </c>
      <c r="N678" s="11">
        <f>M678/F678</f>
        <v>9.1591022408158002E-2</v>
      </c>
    </row>
    <row r="679" spans="1:14" x14ac:dyDescent="0.35">
      <c r="A679" s="9">
        <f t="shared" si="96"/>
        <v>75</v>
      </c>
      <c r="B679" s="14" t="s">
        <v>133</v>
      </c>
      <c r="C679" s="8"/>
      <c r="D679" s="8"/>
      <c r="E679" s="8"/>
      <c r="F679" s="8">
        <f t="shared" si="93"/>
        <v>0</v>
      </c>
      <c r="G679" s="8">
        <v>0</v>
      </c>
      <c r="H679" s="202">
        <f t="shared" si="97"/>
        <v>0</v>
      </c>
      <c r="I679" s="18">
        <f t="shared" si="94"/>
        <v>0</v>
      </c>
      <c r="J679" s="10">
        <f t="shared" si="98"/>
        <v>0</v>
      </c>
      <c r="K679" s="202">
        <v>0</v>
      </c>
      <c r="L679" s="202">
        <v>0</v>
      </c>
      <c r="M679" s="10">
        <f t="shared" si="95"/>
        <v>0</v>
      </c>
      <c r="N679" s="11"/>
    </row>
    <row r="680" spans="1:14" x14ac:dyDescent="0.35">
      <c r="A680" s="9">
        <f t="shared" si="96"/>
        <v>76</v>
      </c>
      <c r="B680" s="14" t="s">
        <v>134</v>
      </c>
      <c r="C680" s="8"/>
      <c r="D680" s="8"/>
      <c r="E680" s="8"/>
      <c r="F680" s="8">
        <f t="shared" si="93"/>
        <v>0</v>
      </c>
      <c r="G680" s="8">
        <v>0</v>
      </c>
      <c r="H680" s="202">
        <f t="shared" si="97"/>
        <v>0</v>
      </c>
      <c r="I680" s="18">
        <f t="shared" si="94"/>
        <v>0</v>
      </c>
      <c r="J680" s="10">
        <f t="shared" si="98"/>
        <v>0</v>
      </c>
      <c r="K680" s="202">
        <v>0</v>
      </c>
      <c r="L680" s="202">
        <v>0</v>
      </c>
      <c r="M680" s="10">
        <f t="shared" si="95"/>
        <v>0</v>
      </c>
      <c r="N680" s="11"/>
    </row>
    <row r="681" spans="1:14" x14ac:dyDescent="0.35">
      <c r="A681" s="9">
        <f t="shared" si="96"/>
        <v>77</v>
      </c>
      <c r="B681" s="14" t="s">
        <v>135</v>
      </c>
      <c r="C681" s="8"/>
      <c r="D681" s="8"/>
      <c r="E681" s="8"/>
      <c r="F681" s="8">
        <f t="shared" si="93"/>
        <v>0</v>
      </c>
      <c r="G681" s="8">
        <v>0</v>
      </c>
      <c r="H681" s="202">
        <f t="shared" si="97"/>
        <v>0</v>
      </c>
      <c r="I681" s="18">
        <f t="shared" si="94"/>
        <v>0</v>
      </c>
      <c r="J681" s="10">
        <f t="shared" si="98"/>
        <v>0</v>
      </c>
      <c r="K681" s="202">
        <v>0</v>
      </c>
      <c r="L681" s="202">
        <v>0</v>
      </c>
      <c r="M681" s="10">
        <f t="shared" si="95"/>
        <v>0</v>
      </c>
      <c r="N681" s="11"/>
    </row>
    <row r="682" spans="1:14" x14ac:dyDescent="0.35">
      <c r="A682" s="9">
        <f t="shared" si="96"/>
        <v>78</v>
      </c>
      <c r="B682" s="14" t="s">
        <v>136</v>
      </c>
      <c r="C682" s="8"/>
      <c r="D682" s="8"/>
      <c r="E682" s="8"/>
      <c r="F682" s="8">
        <f t="shared" si="93"/>
        <v>0</v>
      </c>
      <c r="G682" s="8">
        <v>0</v>
      </c>
      <c r="H682" s="202">
        <f t="shared" si="97"/>
        <v>0</v>
      </c>
      <c r="I682" s="18">
        <f t="shared" si="94"/>
        <v>0</v>
      </c>
      <c r="J682" s="10">
        <f t="shared" si="98"/>
        <v>0</v>
      </c>
      <c r="K682" s="202">
        <v>0</v>
      </c>
      <c r="L682" s="202">
        <v>0</v>
      </c>
      <c r="M682" s="10">
        <f t="shared" si="95"/>
        <v>0</v>
      </c>
      <c r="N682" s="11"/>
    </row>
    <row r="683" spans="1:14" x14ac:dyDescent="0.35">
      <c r="A683" s="9">
        <f t="shared" si="96"/>
        <v>79</v>
      </c>
      <c r="B683" s="14" t="s">
        <v>137</v>
      </c>
      <c r="C683" s="8"/>
      <c r="D683" s="8"/>
      <c r="E683" s="8"/>
      <c r="F683" s="8">
        <f t="shared" si="93"/>
        <v>0</v>
      </c>
      <c r="G683" s="8">
        <v>0</v>
      </c>
      <c r="H683" s="202">
        <f t="shared" si="97"/>
        <v>0</v>
      </c>
      <c r="I683" s="18">
        <f t="shared" si="94"/>
        <v>0</v>
      </c>
      <c r="J683" s="10">
        <f t="shared" si="98"/>
        <v>0</v>
      </c>
      <c r="K683" s="202">
        <v>0</v>
      </c>
      <c r="L683" s="202">
        <v>0</v>
      </c>
      <c r="M683" s="10">
        <f t="shared" si="95"/>
        <v>0</v>
      </c>
      <c r="N683" s="11"/>
    </row>
    <row r="684" spans="1:14" x14ac:dyDescent="0.35">
      <c r="A684" s="9">
        <f t="shared" si="96"/>
        <v>80</v>
      </c>
      <c r="B684" s="14" t="s">
        <v>138</v>
      </c>
      <c r="C684" s="8"/>
      <c r="D684" s="8"/>
      <c r="E684" s="8"/>
      <c r="F684" s="8">
        <f t="shared" si="93"/>
        <v>0</v>
      </c>
      <c r="G684" s="8">
        <v>0</v>
      </c>
      <c r="H684" s="202">
        <f t="shared" si="97"/>
        <v>0</v>
      </c>
      <c r="I684" s="18">
        <f t="shared" si="94"/>
        <v>0</v>
      </c>
      <c r="J684" s="10">
        <f t="shared" si="98"/>
        <v>0</v>
      </c>
      <c r="K684" s="202">
        <v>0</v>
      </c>
      <c r="L684" s="202">
        <v>0</v>
      </c>
      <c r="M684" s="10">
        <f t="shared" si="95"/>
        <v>0</v>
      </c>
      <c r="N684" s="11"/>
    </row>
    <row r="685" spans="1:14" x14ac:dyDescent="0.35">
      <c r="A685" s="9">
        <f t="shared" si="96"/>
        <v>81</v>
      </c>
      <c r="B685" s="65" t="s">
        <v>139</v>
      </c>
      <c r="C685" s="8"/>
      <c r="D685" s="8"/>
      <c r="E685" s="8"/>
      <c r="F685" s="8">
        <f t="shared" si="93"/>
        <v>0</v>
      </c>
      <c r="G685" s="8">
        <v>0</v>
      </c>
      <c r="H685" s="202">
        <f t="shared" si="97"/>
        <v>0</v>
      </c>
      <c r="I685" s="18">
        <f t="shared" si="94"/>
        <v>0</v>
      </c>
      <c r="J685" s="10">
        <f t="shared" si="98"/>
        <v>0</v>
      </c>
      <c r="K685" s="202">
        <v>0</v>
      </c>
      <c r="L685" s="202">
        <v>0</v>
      </c>
      <c r="M685" s="10">
        <f t="shared" si="95"/>
        <v>0</v>
      </c>
      <c r="N685" s="11"/>
    </row>
    <row r="686" spans="1:14" x14ac:dyDescent="0.35">
      <c r="A686" s="9">
        <f t="shared" si="96"/>
        <v>82</v>
      </c>
      <c r="B686" s="14" t="s">
        <v>140</v>
      </c>
      <c r="C686" s="8">
        <v>1511.8</v>
      </c>
      <c r="D686" s="8">
        <v>0</v>
      </c>
      <c r="E686" s="8">
        <v>0</v>
      </c>
      <c r="F686" s="8">
        <f t="shared" si="93"/>
        <v>1511.8</v>
      </c>
      <c r="G686" s="8">
        <v>29</v>
      </c>
      <c r="H686" s="202">
        <f t="shared" si="97"/>
        <v>1.8265767031124175E-2</v>
      </c>
      <c r="I686" s="18">
        <f t="shared" si="94"/>
        <v>78.203968255406593</v>
      </c>
      <c r="J686" s="10">
        <f t="shared" si="98"/>
        <v>17.204873016189449</v>
      </c>
      <c r="K686" s="202">
        <v>26.809186130647355</v>
      </c>
      <c r="L686" s="202">
        <v>16.249280274409848</v>
      </c>
      <c r="M686" s="10">
        <f t="shared" si="95"/>
        <v>138.46730767665323</v>
      </c>
      <c r="N686" s="11">
        <f>M686/F686</f>
        <v>9.1591022408157988E-2</v>
      </c>
    </row>
    <row r="687" spans="1:14" x14ac:dyDescent="0.35">
      <c r="A687" s="9">
        <f t="shared" si="96"/>
        <v>83</v>
      </c>
      <c r="B687" s="14" t="s">
        <v>141</v>
      </c>
      <c r="C687" s="8"/>
      <c r="D687" s="8"/>
      <c r="E687" s="8"/>
      <c r="F687" s="8">
        <f t="shared" si="93"/>
        <v>0</v>
      </c>
      <c r="G687" s="8">
        <v>0</v>
      </c>
      <c r="H687" s="202">
        <f t="shared" si="97"/>
        <v>0</v>
      </c>
      <c r="I687" s="18">
        <f t="shared" si="94"/>
        <v>0</v>
      </c>
      <c r="J687" s="10">
        <f t="shared" si="98"/>
        <v>0</v>
      </c>
      <c r="K687" s="202">
        <v>0</v>
      </c>
      <c r="L687" s="202">
        <v>0</v>
      </c>
      <c r="M687" s="10">
        <f t="shared" si="95"/>
        <v>0</v>
      </c>
      <c r="N687" s="11"/>
    </row>
    <row r="688" spans="1:14" x14ac:dyDescent="0.35">
      <c r="A688" s="9">
        <f t="shared" si="96"/>
        <v>84</v>
      </c>
      <c r="B688" s="14" t="s">
        <v>142</v>
      </c>
      <c r="C688" s="8">
        <v>1307.8</v>
      </c>
      <c r="D688" s="8">
        <v>0</v>
      </c>
      <c r="E688" s="8">
        <v>0</v>
      </c>
      <c r="F688" s="8">
        <f t="shared" si="93"/>
        <v>1307.8</v>
      </c>
      <c r="G688" s="8">
        <v>26</v>
      </c>
      <c r="H688" s="202">
        <f t="shared" si="97"/>
        <v>1.5801012120190631E-2</v>
      </c>
      <c r="I688" s="18">
        <f t="shared" si="94"/>
        <v>67.651243341990181</v>
      </c>
      <c r="J688" s="10">
        <f t="shared" si="98"/>
        <v>14.883273535237841</v>
      </c>
      <c r="K688" s="202">
        <v>23.191595198875916</v>
      </c>
      <c r="L688" s="202">
        <v>14.056627029285089</v>
      </c>
      <c r="M688" s="10">
        <f t="shared" si="95"/>
        <v>119.78273910538903</v>
      </c>
      <c r="N688" s="11">
        <f>M688/F688</f>
        <v>9.1591022408158002E-2</v>
      </c>
    </row>
    <row r="689" spans="1:14" x14ac:dyDescent="0.35">
      <c r="A689" s="9">
        <f t="shared" si="96"/>
        <v>85</v>
      </c>
      <c r="B689" s="14" t="s">
        <v>143</v>
      </c>
      <c r="C689" s="8"/>
      <c r="D689" s="8"/>
      <c r="E689" s="8"/>
      <c r="F689" s="8">
        <f t="shared" si="93"/>
        <v>0</v>
      </c>
      <c r="G689" s="8">
        <v>0</v>
      </c>
      <c r="H689" s="202">
        <f t="shared" si="97"/>
        <v>0</v>
      </c>
      <c r="I689" s="18">
        <f t="shared" si="94"/>
        <v>0</v>
      </c>
      <c r="J689" s="10">
        <f t="shared" si="98"/>
        <v>0</v>
      </c>
      <c r="K689" s="202">
        <v>0</v>
      </c>
      <c r="L689" s="202">
        <v>0</v>
      </c>
      <c r="M689" s="10">
        <f t="shared" si="95"/>
        <v>0</v>
      </c>
      <c r="N689" s="11"/>
    </row>
    <row r="690" spans="1:14" x14ac:dyDescent="0.35">
      <c r="A690" s="9">
        <f t="shared" si="96"/>
        <v>86</v>
      </c>
      <c r="B690" s="14" t="s">
        <v>144</v>
      </c>
      <c r="C690" s="8"/>
      <c r="D690" s="8"/>
      <c r="E690" s="8"/>
      <c r="F690" s="8">
        <f t="shared" si="93"/>
        <v>0</v>
      </c>
      <c r="G690" s="8">
        <v>0</v>
      </c>
      <c r="H690" s="202">
        <f t="shared" si="97"/>
        <v>0</v>
      </c>
      <c r="I690" s="18">
        <f t="shared" si="94"/>
        <v>0</v>
      </c>
      <c r="J690" s="10">
        <f t="shared" si="98"/>
        <v>0</v>
      </c>
      <c r="K690" s="202">
        <v>0</v>
      </c>
      <c r="L690" s="202">
        <v>0</v>
      </c>
      <c r="M690" s="10">
        <f t="shared" si="95"/>
        <v>0</v>
      </c>
      <c r="N690" s="11"/>
    </row>
    <row r="691" spans="1:14" x14ac:dyDescent="0.35">
      <c r="A691" s="9">
        <f t="shared" si="96"/>
        <v>87</v>
      </c>
      <c r="B691" s="14" t="s">
        <v>145</v>
      </c>
      <c r="C691" s="8"/>
      <c r="D691" s="8"/>
      <c r="E691" s="8"/>
      <c r="F691" s="8">
        <f t="shared" si="93"/>
        <v>0</v>
      </c>
      <c r="G691" s="8">
        <v>0</v>
      </c>
      <c r="H691" s="202">
        <f t="shared" si="97"/>
        <v>0</v>
      </c>
      <c r="I691" s="18">
        <f t="shared" si="94"/>
        <v>0</v>
      </c>
      <c r="J691" s="10">
        <f t="shared" si="98"/>
        <v>0</v>
      </c>
      <c r="K691" s="202">
        <v>0</v>
      </c>
      <c r="L691" s="202">
        <v>0</v>
      </c>
      <c r="M691" s="10">
        <f t="shared" si="95"/>
        <v>0</v>
      </c>
      <c r="N691" s="11"/>
    </row>
    <row r="692" spans="1:14" x14ac:dyDescent="0.35">
      <c r="A692" s="9">
        <f t="shared" si="96"/>
        <v>88</v>
      </c>
      <c r="B692" s="14" t="s">
        <v>146</v>
      </c>
      <c r="C692" s="8"/>
      <c r="D692" s="8"/>
      <c r="E692" s="8"/>
      <c r="F692" s="8">
        <f t="shared" si="93"/>
        <v>0</v>
      </c>
      <c r="G692" s="8">
        <v>0</v>
      </c>
      <c r="H692" s="202">
        <f t="shared" si="97"/>
        <v>0</v>
      </c>
      <c r="I692" s="18">
        <f t="shared" si="94"/>
        <v>0</v>
      </c>
      <c r="J692" s="10">
        <f t="shared" si="98"/>
        <v>0</v>
      </c>
      <c r="K692" s="202">
        <v>0</v>
      </c>
      <c r="L692" s="202">
        <v>0</v>
      </c>
      <c r="M692" s="10">
        <f t="shared" si="95"/>
        <v>0</v>
      </c>
      <c r="N692" s="11"/>
    </row>
    <row r="693" spans="1:14" x14ac:dyDescent="0.35">
      <c r="A693" s="9">
        <f t="shared" si="96"/>
        <v>89</v>
      </c>
      <c r="B693" s="14" t="s">
        <v>147</v>
      </c>
      <c r="C693" s="8">
        <v>5947.25</v>
      </c>
      <c r="D693" s="8">
        <v>112.6</v>
      </c>
      <c r="E693" s="8">
        <v>166.8</v>
      </c>
      <c r="F693" s="8">
        <f t="shared" si="93"/>
        <v>6226.6500000000005</v>
      </c>
      <c r="G693" s="8">
        <v>121</v>
      </c>
      <c r="H693" s="202">
        <f t="shared" si="97"/>
        <v>7.5231206696884087E-2</v>
      </c>
      <c r="I693" s="18">
        <f t="shared" si="94"/>
        <v>322.09864991237436</v>
      </c>
      <c r="J693" s="10">
        <f t="shared" si="98"/>
        <v>70.861702980722356</v>
      </c>
      <c r="K693" s="202">
        <v>110.41898321232662</v>
      </c>
      <c r="L693" s="202">
        <v>67.757822009454571</v>
      </c>
      <c r="M693" s="10">
        <f t="shared" si="95"/>
        <v>571.13715811487782</v>
      </c>
      <c r="N693" s="11">
        <f>M693/F693</f>
        <v>9.1724628510495648E-2</v>
      </c>
    </row>
    <row r="694" spans="1:14" x14ac:dyDescent="0.35">
      <c r="A694" s="9">
        <f t="shared" si="96"/>
        <v>90</v>
      </c>
      <c r="B694" s="14" t="s">
        <v>524</v>
      </c>
      <c r="C694" s="8"/>
      <c r="D694" s="8"/>
      <c r="E694" s="8"/>
      <c r="F694" s="8"/>
      <c r="G694" s="8">
        <v>0</v>
      </c>
      <c r="H694" s="202">
        <f t="shared" si="97"/>
        <v>0</v>
      </c>
      <c r="I694" s="18">
        <f t="shared" si="94"/>
        <v>0</v>
      </c>
      <c r="J694" s="10">
        <f t="shared" si="98"/>
        <v>0</v>
      </c>
      <c r="K694" s="202">
        <v>0</v>
      </c>
      <c r="L694" s="202">
        <v>0</v>
      </c>
      <c r="M694" s="10">
        <f t="shared" si="95"/>
        <v>0</v>
      </c>
      <c r="N694" s="11"/>
    </row>
    <row r="695" spans="1:14" x14ac:dyDescent="0.35">
      <c r="A695" s="9">
        <f t="shared" si="96"/>
        <v>91</v>
      </c>
      <c r="B695" s="14" t="s">
        <v>535</v>
      </c>
      <c r="C695" s="8"/>
      <c r="D695" s="8"/>
      <c r="E695" s="8"/>
      <c r="F695" s="8"/>
      <c r="G695" s="8"/>
      <c r="H695" s="202">
        <f t="shared" si="97"/>
        <v>0</v>
      </c>
      <c r="I695" s="18">
        <f t="shared" si="94"/>
        <v>0</v>
      </c>
      <c r="J695" s="10">
        <f t="shared" si="98"/>
        <v>0</v>
      </c>
      <c r="K695" s="202">
        <v>0</v>
      </c>
      <c r="L695" s="202">
        <v>0</v>
      </c>
      <c r="M695" s="10">
        <f t="shared" si="95"/>
        <v>0</v>
      </c>
      <c r="N695" s="11"/>
    </row>
    <row r="696" spans="1:14" x14ac:dyDescent="0.35">
      <c r="A696" s="9">
        <f t="shared" si="96"/>
        <v>92</v>
      </c>
      <c r="B696" s="14" t="s">
        <v>284</v>
      </c>
      <c r="C696" s="8"/>
      <c r="D696" s="8"/>
      <c r="E696" s="8"/>
      <c r="F696" s="8"/>
      <c r="G696" s="8"/>
      <c r="H696" s="202">
        <f t="shared" si="97"/>
        <v>0</v>
      </c>
      <c r="I696" s="18">
        <f t="shared" si="94"/>
        <v>0</v>
      </c>
      <c r="J696" s="10">
        <f t="shared" si="98"/>
        <v>0</v>
      </c>
      <c r="K696" s="202">
        <v>0</v>
      </c>
      <c r="L696" s="202">
        <v>0</v>
      </c>
      <c r="M696" s="10">
        <f t="shared" si="95"/>
        <v>0</v>
      </c>
      <c r="N696" s="11"/>
    </row>
    <row r="697" spans="1:14" x14ac:dyDescent="0.35">
      <c r="A697" s="9">
        <f t="shared" si="96"/>
        <v>93</v>
      </c>
      <c r="B697" s="14" t="s">
        <v>285</v>
      </c>
      <c r="C697" s="8"/>
      <c r="D697" s="8"/>
      <c r="E697" s="8"/>
      <c r="F697" s="8"/>
      <c r="G697" s="8"/>
      <c r="H697" s="202">
        <f t="shared" si="97"/>
        <v>0</v>
      </c>
      <c r="I697" s="18">
        <f t="shared" si="94"/>
        <v>0</v>
      </c>
      <c r="J697" s="10">
        <f t="shared" si="98"/>
        <v>0</v>
      </c>
      <c r="K697" s="202">
        <v>0</v>
      </c>
      <c r="L697" s="202">
        <v>0</v>
      </c>
      <c r="M697" s="10">
        <f t="shared" si="95"/>
        <v>0</v>
      </c>
      <c r="N697" s="11"/>
    </row>
    <row r="698" spans="1:14" x14ac:dyDescent="0.35">
      <c r="A698" s="9">
        <f t="shared" si="96"/>
        <v>94</v>
      </c>
      <c r="B698" s="14" t="s">
        <v>286</v>
      </c>
      <c r="C698" s="8"/>
      <c r="D698" s="8"/>
      <c r="E698" s="8"/>
      <c r="F698" s="8"/>
      <c r="G698" s="8"/>
      <c r="H698" s="202">
        <f t="shared" si="97"/>
        <v>0</v>
      </c>
      <c r="I698" s="18">
        <f t="shared" si="94"/>
        <v>0</v>
      </c>
      <c r="J698" s="10">
        <f t="shared" si="98"/>
        <v>0</v>
      </c>
      <c r="K698" s="202">
        <v>0</v>
      </c>
      <c r="L698" s="202">
        <v>0</v>
      </c>
      <c r="M698" s="10">
        <f t="shared" si="95"/>
        <v>0</v>
      </c>
      <c r="N698" s="11"/>
    </row>
    <row r="699" spans="1:14" x14ac:dyDescent="0.35">
      <c r="A699" s="9">
        <f t="shared" si="96"/>
        <v>95</v>
      </c>
      <c r="B699" s="14" t="s">
        <v>287</v>
      </c>
      <c r="C699" s="8"/>
      <c r="D699" s="8"/>
      <c r="E699" s="8"/>
      <c r="F699" s="8"/>
      <c r="G699" s="8"/>
      <c r="H699" s="202">
        <f t="shared" si="97"/>
        <v>0</v>
      </c>
      <c r="I699" s="18">
        <f t="shared" si="94"/>
        <v>0</v>
      </c>
      <c r="J699" s="10">
        <f t="shared" si="98"/>
        <v>0</v>
      </c>
      <c r="K699" s="202">
        <v>0</v>
      </c>
      <c r="L699" s="202">
        <v>0</v>
      </c>
      <c r="M699" s="10">
        <f t="shared" si="95"/>
        <v>0</v>
      </c>
      <c r="N699" s="11"/>
    </row>
    <row r="700" spans="1:14" x14ac:dyDescent="0.35">
      <c r="A700" s="9">
        <f t="shared" si="96"/>
        <v>96</v>
      </c>
      <c r="B700" s="14" t="s">
        <v>288</v>
      </c>
      <c r="C700" s="8"/>
      <c r="D700" s="8"/>
      <c r="E700" s="8"/>
      <c r="F700" s="8"/>
      <c r="G700" s="8"/>
      <c r="H700" s="202">
        <f t="shared" si="97"/>
        <v>0</v>
      </c>
      <c r="I700" s="18">
        <f t="shared" si="94"/>
        <v>0</v>
      </c>
      <c r="J700" s="10">
        <f t="shared" si="98"/>
        <v>0</v>
      </c>
      <c r="K700" s="202">
        <v>0</v>
      </c>
      <c r="L700" s="202">
        <v>0</v>
      </c>
      <c r="M700" s="10">
        <f t="shared" si="95"/>
        <v>0</v>
      </c>
      <c r="N700" s="11"/>
    </row>
    <row r="701" spans="1:14" x14ac:dyDescent="0.35">
      <c r="A701" s="9">
        <f t="shared" si="96"/>
        <v>97</v>
      </c>
      <c r="B701" s="14" t="s">
        <v>289</v>
      </c>
      <c r="C701" s="8"/>
      <c r="D701" s="8"/>
      <c r="E701" s="8"/>
      <c r="F701" s="8"/>
      <c r="G701" s="8"/>
      <c r="H701" s="202">
        <f t="shared" si="97"/>
        <v>0</v>
      </c>
      <c r="I701" s="18">
        <f t="shared" si="94"/>
        <v>0</v>
      </c>
      <c r="J701" s="10">
        <f t="shared" si="98"/>
        <v>0</v>
      </c>
      <c r="K701" s="202">
        <v>0</v>
      </c>
      <c r="L701" s="202">
        <v>0</v>
      </c>
      <c r="M701" s="10">
        <f t="shared" ref="M701:M723" si="99">I701+J701+K701+L701</f>
        <v>0</v>
      </c>
      <c r="N701" s="11"/>
    </row>
    <row r="702" spans="1:14" x14ac:dyDescent="0.35">
      <c r="A702" s="9">
        <f t="shared" si="96"/>
        <v>98</v>
      </c>
      <c r="B702" s="14" t="s">
        <v>290</v>
      </c>
      <c r="C702" s="8"/>
      <c r="D702" s="8"/>
      <c r="E702" s="8"/>
      <c r="F702" s="8"/>
      <c r="G702" s="8"/>
      <c r="H702" s="202">
        <f t="shared" si="97"/>
        <v>0</v>
      </c>
      <c r="I702" s="18">
        <f t="shared" si="94"/>
        <v>0</v>
      </c>
      <c r="J702" s="10">
        <f t="shared" si="98"/>
        <v>0</v>
      </c>
      <c r="K702" s="202">
        <v>0</v>
      </c>
      <c r="L702" s="202">
        <v>0</v>
      </c>
      <c r="M702" s="10">
        <f t="shared" si="99"/>
        <v>0</v>
      </c>
      <c r="N702" s="11"/>
    </row>
    <row r="703" spans="1:14" x14ac:dyDescent="0.35">
      <c r="A703" s="9">
        <f t="shared" si="96"/>
        <v>99</v>
      </c>
      <c r="B703" s="14" t="s">
        <v>291</v>
      </c>
      <c r="C703" s="8"/>
      <c r="D703" s="8"/>
      <c r="E703" s="8"/>
      <c r="F703" s="8"/>
      <c r="G703" s="8"/>
      <c r="H703" s="202">
        <f t="shared" si="97"/>
        <v>0</v>
      </c>
      <c r="I703" s="18">
        <f t="shared" si="94"/>
        <v>0</v>
      </c>
      <c r="J703" s="10">
        <f t="shared" si="98"/>
        <v>0</v>
      </c>
      <c r="K703" s="202">
        <v>0</v>
      </c>
      <c r="L703" s="202">
        <v>0</v>
      </c>
      <c r="M703" s="10">
        <f t="shared" si="99"/>
        <v>0</v>
      </c>
      <c r="N703" s="11"/>
    </row>
    <row r="704" spans="1:14" x14ac:dyDescent="0.35">
      <c r="A704" s="9">
        <f t="shared" si="96"/>
        <v>100</v>
      </c>
      <c r="B704" s="14" t="s">
        <v>292</v>
      </c>
      <c r="C704" s="8"/>
      <c r="D704" s="8"/>
      <c r="E704" s="8"/>
      <c r="F704" s="8"/>
      <c r="G704" s="8"/>
      <c r="H704" s="202">
        <f t="shared" si="97"/>
        <v>0</v>
      </c>
      <c r="I704" s="18">
        <f t="shared" si="94"/>
        <v>0</v>
      </c>
      <c r="J704" s="10">
        <f t="shared" si="98"/>
        <v>0</v>
      </c>
      <c r="K704" s="202">
        <v>0</v>
      </c>
      <c r="L704" s="202">
        <v>0</v>
      </c>
      <c r="M704" s="10">
        <f t="shared" si="99"/>
        <v>0</v>
      </c>
      <c r="N704" s="11"/>
    </row>
    <row r="705" spans="1:15" x14ac:dyDescent="0.35">
      <c r="A705" s="9">
        <f t="shared" si="96"/>
        <v>101</v>
      </c>
      <c r="B705" s="14" t="s">
        <v>294</v>
      </c>
      <c r="C705" s="8"/>
      <c r="D705" s="8"/>
      <c r="E705" s="8"/>
      <c r="F705" s="8"/>
      <c r="G705" s="8"/>
      <c r="H705" s="202">
        <f t="shared" si="97"/>
        <v>0</v>
      </c>
      <c r="I705" s="18">
        <f t="shared" si="94"/>
        <v>0</v>
      </c>
      <c r="J705" s="10">
        <f t="shared" si="98"/>
        <v>0</v>
      </c>
      <c r="K705" s="202">
        <v>0</v>
      </c>
      <c r="L705" s="202">
        <v>0</v>
      </c>
      <c r="M705" s="10">
        <f t="shared" si="99"/>
        <v>0</v>
      </c>
      <c r="N705" s="11"/>
    </row>
    <row r="706" spans="1:15" x14ac:dyDescent="0.35">
      <c r="A706" s="9">
        <f t="shared" si="96"/>
        <v>102</v>
      </c>
      <c r="B706" s="14" t="s">
        <v>295</v>
      </c>
      <c r="C706" s="8"/>
      <c r="D706" s="8"/>
      <c r="E706" s="8"/>
      <c r="F706" s="8"/>
      <c r="G706" s="8"/>
      <c r="H706" s="202">
        <f t="shared" si="97"/>
        <v>0</v>
      </c>
      <c r="I706" s="18">
        <f t="shared" si="94"/>
        <v>0</v>
      </c>
      <c r="J706" s="10">
        <f t="shared" si="98"/>
        <v>0</v>
      </c>
      <c r="K706" s="202">
        <v>0</v>
      </c>
      <c r="L706" s="202">
        <v>0</v>
      </c>
      <c r="M706" s="10">
        <f t="shared" si="99"/>
        <v>0</v>
      </c>
      <c r="N706" s="11"/>
    </row>
    <row r="707" spans="1:15" x14ac:dyDescent="0.35">
      <c r="A707" s="9">
        <f t="shared" si="96"/>
        <v>103</v>
      </c>
      <c r="B707" s="14" t="s">
        <v>296</v>
      </c>
      <c r="C707" s="8"/>
      <c r="D707" s="8"/>
      <c r="E707" s="8"/>
      <c r="F707" s="8"/>
      <c r="G707" s="8"/>
      <c r="H707" s="202">
        <f t="shared" si="97"/>
        <v>0</v>
      </c>
      <c r="I707" s="18">
        <f t="shared" si="94"/>
        <v>0</v>
      </c>
      <c r="J707" s="10">
        <f t="shared" si="98"/>
        <v>0</v>
      </c>
      <c r="K707" s="202">
        <v>0</v>
      </c>
      <c r="L707" s="202">
        <v>0</v>
      </c>
      <c r="M707" s="10">
        <f t="shared" si="99"/>
        <v>0</v>
      </c>
      <c r="N707" s="11"/>
    </row>
    <row r="708" spans="1:15" x14ac:dyDescent="0.35">
      <c r="A708" s="9">
        <f t="shared" si="96"/>
        <v>104</v>
      </c>
      <c r="B708" s="14" t="s">
        <v>297</v>
      </c>
      <c r="C708" s="8"/>
      <c r="D708" s="8"/>
      <c r="E708" s="8"/>
      <c r="F708" s="8"/>
      <c r="G708" s="8"/>
      <c r="H708" s="202">
        <f t="shared" si="97"/>
        <v>0</v>
      </c>
      <c r="I708" s="18">
        <f t="shared" si="94"/>
        <v>0</v>
      </c>
      <c r="J708" s="10">
        <f t="shared" si="98"/>
        <v>0</v>
      </c>
      <c r="K708" s="202">
        <v>0</v>
      </c>
      <c r="L708" s="202">
        <v>0</v>
      </c>
      <c r="M708" s="10">
        <f t="shared" si="99"/>
        <v>0</v>
      </c>
      <c r="N708" s="11"/>
    </row>
    <row r="709" spans="1:15" x14ac:dyDescent="0.35">
      <c r="A709" s="9">
        <f t="shared" si="96"/>
        <v>105</v>
      </c>
      <c r="B709" s="14" t="s">
        <v>298</v>
      </c>
      <c r="C709" s="8">
        <v>4108.8</v>
      </c>
      <c r="D709" s="8">
        <v>0</v>
      </c>
      <c r="E709" s="8">
        <v>118</v>
      </c>
      <c r="F709" s="8">
        <f t="shared" si="93"/>
        <v>4226.8</v>
      </c>
      <c r="G709" s="8">
        <v>70</v>
      </c>
      <c r="H709" s="202">
        <f t="shared" si="97"/>
        <v>5.1068755183989727E-2</v>
      </c>
      <c r="I709" s="18">
        <f t="shared" si="94"/>
        <v>218.64832188249281</v>
      </c>
      <c r="J709" s="10">
        <f t="shared" si="98"/>
        <v>48.102630814148419</v>
      </c>
      <c r="K709" s="202">
        <v>74.955065443193689</v>
      </c>
      <c r="L709" s="202">
        <v>35.369725696640288</v>
      </c>
      <c r="M709" s="10">
        <f t="shared" si="99"/>
        <v>377.07574383647517</v>
      </c>
      <c r="N709" s="11">
        <f t="shared" ref="N709:N715" si="100">M709/F709</f>
        <v>8.9210689844912261E-2</v>
      </c>
    </row>
    <row r="710" spans="1:15" x14ac:dyDescent="0.35">
      <c r="A710" s="9">
        <f t="shared" si="96"/>
        <v>106</v>
      </c>
      <c r="B710" s="14" t="s">
        <v>301</v>
      </c>
      <c r="C710" s="8">
        <v>4420.8999999999996</v>
      </c>
      <c r="D710" s="8">
        <v>0</v>
      </c>
      <c r="E710" s="8">
        <v>0</v>
      </c>
      <c r="F710" s="8">
        <f t="shared" si="93"/>
        <v>4420.8999999999996</v>
      </c>
      <c r="G710" s="8">
        <v>77</v>
      </c>
      <c r="H710" s="202">
        <f t="shared" si="97"/>
        <v>5.3413896988951493E-2</v>
      </c>
      <c r="I710" s="18">
        <f t="shared" si="94"/>
        <v>228.68892926334635</v>
      </c>
      <c r="J710" s="10">
        <f t="shared" si="98"/>
        <v>50.311564437936198</v>
      </c>
      <c r="K710" s="202">
        <v>78.397096815040939</v>
      </c>
      <c r="L710" s="202">
        <v>36.993948219049166</v>
      </c>
      <c r="M710" s="10">
        <f t="shared" si="99"/>
        <v>394.39153873537265</v>
      </c>
      <c r="N710" s="11">
        <f t="shared" si="100"/>
        <v>8.9210689844912275E-2</v>
      </c>
    </row>
    <row r="711" spans="1:15" x14ac:dyDescent="0.35">
      <c r="A711" s="9">
        <f t="shared" si="96"/>
        <v>107</v>
      </c>
      <c r="B711" s="14" t="s">
        <v>302</v>
      </c>
      <c r="C711" s="8">
        <v>6184.2</v>
      </c>
      <c r="D711" s="8">
        <v>208.9</v>
      </c>
      <c r="E711" s="8">
        <v>36.6</v>
      </c>
      <c r="F711" s="8">
        <f t="shared" si="93"/>
        <v>6429.7</v>
      </c>
      <c r="G711" s="8">
        <v>104</v>
      </c>
      <c r="H711" s="202">
        <f t="shared" si="97"/>
        <v>7.7684483582497091E-2</v>
      </c>
      <c r="I711" s="18">
        <f t="shared" si="94"/>
        <v>332.60223223428216</v>
      </c>
      <c r="J711" s="10">
        <f t="shared" si="98"/>
        <v>73.172491091542071</v>
      </c>
      <c r="K711" s="202">
        <v>114.01972751966086</v>
      </c>
      <c r="L711" s="202">
        <v>53.803521650347314</v>
      </c>
      <c r="M711" s="10">
        <f t="shared" si="99"/>
        <v>573.59797249583232</v>
      </c>
      <c r="N711" s="11">
        <f t="shared" si="100"/>
        <v>8.9210689844912261E-2</v>
      </c>
    </row>
    <row r="712" spans="1:15" x14ac:dyDescent="0.35">
      <c r="A712" s="9">
        <f t="shared" si="96"/>
        <v>108</v>
      </c>
      <c r="B712" s="14" t="s">
        <v>303</v>
      </c>
      <c r="C712" s="8">
        <v>3391.6</v>
      </c>
      <c r="D712" s="8">
        <v>0</v>
      </c>
      <c r="E712" s="8">
        <v>0</v>
      </c>
      <c r="F712" s="8">
        <f t="shared" si="93"/>
        <v>3391.6</v>
      </c>
      <c r="G712" s="8">
        <v>70</v>
      </c>
      <c r="H712" s="202">
        <f t="shared" si="97"/>
        <v>4.0977758607461799E-2</v>
      </c>
      <c r="I712" s="18">
        <f t="shared" si="94"/>
        <v>175.44422458991733</v>
      </c>
      <c r="J712" s="10">
        <f t="shared" si="98"/>
        <v>38.597729409781813</v>
      </c>
      <c r="K712" s="202">
        <v>60.144222569588287</v>
      </c>
      <c r="L712" s="202">
        <v>28.380799108717039</v>
      </c>
      <c r="M712" s="10">
        <f t="shared" si="99"/>
        <v>302.56697567800444</v>
      </c>
      <c r="N712" s="11">
        <f t="shared" si="100"/>
        <v>8.9210689844912261E-2</v>
      </c>
    </row>
    <row r="713" spans="1:15" x14ac:dyDescent="0.35">
      <c r="A713" s="9">
        <f t="shared" si="96"/>
        <v>109</v>
      </c>
      <c r="B713" s="14" t="s">
        <v>304</v>
      </c>
      <c r="C713" s="8">
        <v>4546.3</v>
      </c>
      <c r="D713" s="8">
        <v>0</v>
      </c>
      <c r="E713" s="8">
        <v>0</v>
      </c>
      <c r="F713" s="8">
        <f t="shared" si="93"/>
        <v>4546.3</v>
      </c>
      <c r="G713" s="8">
        <v>100</v>
      </c>
      <c r="H713" s="202">
        <f t="shared" si="97"/>
        <v>5.4928996331260645E-2</v>
      </c>
      <c r="I713" s="18">
        <f t="shared" si="94"/>
        <v>235.17575134247588</v>
      </c>
      <c r="J713" s="10">
        <f t="shared" si="98"/>
        <v>51.738665295344695</v>
      </c>
      <c r="K713" s="202">
        <v>80.620851240747498</v>
      </c>
      <c r="L713" s="202">
        <v>38.043291363356616</v>
      </c>
      <c r="M713" s="10">
        <f t="shared" si="99"/>
        <v>405.57855924192472</v>
      </c>
      <c r="N713" s="11">
        <f t="shared" si="100"/>
        <v>8.9210689844912275E-2</v>
      </c>
    </row>
    <row r="714" spans="1:15" x14ac:dyDescent="0.35">
      <c r="A714" s="9">
        <f t="shared" si="96"/>
        <v>110</v>
      </c>
      <c r="B714" s="14" t="s">
        <v>305</v>
      </c>
      <c r="C714" s="8">
        <v>3942.03</v>
      </c>
      <c r="D714" s="8">
        <v>0</v>
      </c>
      <c r="E714" s="8">
        <v>0</v>
      </c>
      <c r="F714" s="8">
        <f t="shared" si="93"/>
        <v>3942.03</v>
      </c>
      <c r="G714" s="8">
        <v>105</v>
      </c>
      <c r="H714" s="202">
        <f t="shared" si="97"/>
        <v>4.7628126478173327E-2</v>
      </c>
      <c r="I714" s="18">
        <f t="shared" si="94"/>
        <v>203.91744210997518</v>
      </c>
      <c r="J714" s="10">
        <f t="shared" si="98"/>
        <v>44.861837264194541</v>
      </c>
      <c r="K714" s="202">
        <v>69.905156768485114</v>
      </c>
      <c r="L714" s="202">
        <v>160.56337064483526</v>
      </c>
      <c r="M714" s="10">
        <f t="shared" si="99"/>
        <v>479.24780678749005</v>
      </c>
      <c r="N714" s="11">
        <f t="shared" si="100"/>
        <v>0.12157386087561232</v>
      </c>
    </row>
    <row r="715" spans="1:15" x14ac:dyDescent="0.35">
      <c r="A715" s="9">
        <f t="shared" si="96"/>
        <v>111</v>
      </c>
      <c r="B715" s="14" t="s">
        <v>1188</v>
      </c>
      <c r="C715" s="8">
        <v>5423.9</v>
      </c>
      <c r="D715" s="8">
        <v>0</v>
      </c>
      <c r="E715" s="8">
        <v>0</v>
      </c>
      <c r="F715" s="8">
        <f t="shared" si="93"/>
        <v>5423.9</v>
      </c>
      <c r="G715" s="8">
        <v>100</v>
      </c>
      <c r="H715" s="202">
        <f t="shared" si="97"/>
        <v>6.5532275301041415E-2</v>
      </c>
      <c r="I715" s="18">
        <f t="shared" si="94"/>
        <v>280.57316008764377</v>
      </c>
      <c r="J715" s="10">
        <f t="shared" si="98"/>
        <v>61.726095219281632</v>
      </c>
      <c r="K715" s="202">
        <v>96.183585562917173</v>
      </c>
      <c r="L715" s="202">
        <v>45.387019779977102</v>
      </c>
      <c r="M715" s="10">
        <f t="shared" si="99"/>
        <v>483.86986064981966</v>
      </c>
      <c r="N715" s="11">
        <f t="shared" si="100"/>
        <v>8.9210689844912275E-2</v>
      </c>
    </row>
    <row r="716" spans="1:15" x14ac:dyDescent="0.35">
      <c r="A716" s="9">
        <f t="shared" si="96"/>
        <v>112</v>
      </c>
      <c r="B716" s="14" t="s">
        <v>306</v>
      </c>
      <c r="C716" s="8"/>
      <c r="D716" s="8"/>
      <c r="E716" s="8"/>
      <c r="F716" s="8"/>
      <c r="G716" s="8"/>
      <c r="H716" s="202">
        <f t="shared" si="97"/>
        <v>0</v>
      </c>
      <c r="I716" s="18">
        <f t="shared" si="94"/>
        <v>0</v>
      </c>
      <c r="J716" s="10">
        <f t="shared" si="98"/>
        <v>0</v>
      </c>
      <c r="K716" s="202">
        <v>0</v>
      </c>
      <c r="L716" s="202">
        <v>0</v>
      </c>
      <c r="M716" s="10">
        <f t="shared" si="99"/>
        <v>0</v>
      </c>
      <c r="N716" s="11"/>
    </row>
    <row r="717" spans="1:15" x14ac:dyDescent="0.35">
      <c r="A717" s="9">
        <f t="shared" si="96"/>
        <v>113</v>
      </c>
      <c r="B717" s="14" t="s">
        <v>307</v>
      </c>
      <c r="C717" s="8"/>
      <c r="D717" s="8"/>
      <c r="E717" s="8"/>
      <c r="F717" s="8"/>
      <c r="G717" s="8"/>
      <c r="H717" s="202">
        <f t="shared" si="97"/>
        <v>0</v>
      </c>
      <c r="I717" s="18">
        <f t="shared" ref="I717:I723" si="101">H717*$I$2</f>
        <v>0</v>
      </c>
      <c r="J717" s="10">
        <f t="shared" si="98"/>
        <v>0</v>
      </c>
      <c r="K717" s="202">
        <v>0</v>
      </c>
      <c r="L717" s="202">
        <v>0</v>
      </c>
      <c r="M717" s="10">
        <f t="shared" si="99"/>
        <v>0</v>
      </c>
      <c r="N717" s="11"/>
    </row>
    <row r="718" spans="1:15" x14ac:dyDescent="0.35">
      <c r="A718" s="9">
        <f t="shared" si="96"/>
        <v>114</v>
      </c>
      <c r="B718" s="14" t="s">
        <v>309</v>
      </c>
      <c r="C718" s="8">
        <v>5911.3</v>
      </c>
      <c r="D718" s="8">
        <v>0</v>
      </c>
      <c r="E718" s="8">
        <v>0</v>
      </c>
      <c r="F718" s="8">
        <f>C718+D718+E718</f>
        <v>5911.3</v>
      </c>
      <c r="G718" s="8">
        <v>129</v>
      </c>
      <c r="H718" s="202">
        <f t="shared" si="97"/>
        <v>7.1421106397065975E-2</v>
      </c>
      <c r="I718" s="18">
        <f t="shared" si="101"/>
        <v>305.78589598371809</v>
      </c>
      <c r="J718" s="10">
        <f t="shared" si="98"/>
        <v>67.27289711641798</v>
      </c>
      <c r="K718" s="202">
        <v>104.82679056362991</v>
      </c>
      <c r="L718" s="202">
        <v>24.780610711460408</v>
      </c>
      <c r="M718" s="10">
        <f t="shared" si="99"/>
        <v>502.66619437522638</v>
      </c>
      <c r="N718" s="11">
        <f t="shared" ref="N718:N724" si="102">M718/F718</f>
        <v>8.50347968086929E-2</v>
      </c>
    </row>
    <row r="719" spans="1:15" x14ac:dyDescent="0.35">
      <c r="A719" s="9">
        <f t="shared" si="96"/>
        <v>115</v>
      </c>
      <c r="B719" s="14" t="s">
        <v>310</v>
      </c>
      <c r="C719" s="8">
        <v>3419.4</v>
      </c>
      <c r="D719" s="8">
        <v>0</v>
      </c>
      <c r="E719" s="8">
        <v>0</v>
      </c>
      <c r="F719" s="8">
        <f>C719+D719+E719</f>
        <v>3419.4</v>
      </c>
      <c r="G719" s="8">
        <v>70</v>
      </c>
      <c r="H719" s="202">
        <f t="shared" si="97"/>
        <v>4.131364187473608E-2</v>
      </c>
      <c r="I719" s="18">
        <f t="shared" si="101"/>
        <v>176.88229200458878</v>
      </c>
      <c r="J719" s="10">
        <f t="shared" si="98"/>
        <v>38.914104241009532</v>
      </c>
      <c r="K719" s="202">
        <v>60.637208000486559</v>
      </c>
      <c r="L719" s="202">
        <v>28.613428609608167</v>
      </c>
      <c r="M719" s="10">
        <f t="shared" si="99"/>
        <v>305.04703285569303</v>
      </c>
      <c r="N719" s="11">
        <f t="shared" si="102"/>
        <v>8.9210689844912275E-2</v>
      </c>
    </row>
    <row r="720" spans="1:15" s="192" customFormat="1" x14ac:dyDescent="0.35">
      <c r="A720" s="9">
        <f t="shared" si="96"/>
        <v>116</v>
      </c>
      <c r="B720" s="182" t="s">
        <v>589</v>
      </c>
      <c r="C720" s="195">
        <v>1763.8</v>
      </c>
      <c r="D720" s="195"/>
      <c r="E720" s="195"/>
      <c r="F720" s="195">
        <v>1763.8</v>
      </c>
      <c r="G720" s="195">
        <v>48</v>
      </c>
      <c r="H720" s="202">
        <f t="shared" si="97"/>
        <v>2.1310464274042082E-2</v>
      </c>
      <c r="I720" s="209">
        <f t="shared" si="101"/>
        <v>91.239687266097462</v>
      </c>
      <c r="J720" s="202">
        <f t="shared" si="98"/>
        <v>20.07273119854144</v>
      </c>
      <c r="K720" s="202">
        <v>31.277974928717956</v>
      </c>
      <c r="L720" s="202">
        <v>71.762365013491561</v>
      </c>
      <c r="M720" s="202">
        <f t="shared" si="99"/>
        <v>214.35275840684841</v>
      </c>
      <c r="N720" s="217">
        <f t="shared" si="102"/>
        <v>0.12152894795716544</v>
      </c>
      <c r="O720" s="217"/>
    </row>
    <row r="721" spans="1:15" s="192" customFormat="1" x14ac:dyDescent="0.35">
      <c r="A721" s="9">
        <f t="shared" si="96"/>
        <v>117</v>
      </c>
      <c r="B721" s="182" t="s">
        <v>590</v>
      </c>
      <c r="C721" s="195">
        <v>3931</v>
      </c>
      <c r="D721" s="195">
        <v>0</v>
      </c>
      <c r="E721" s="195">
        <v>0</v>
      </c>
      <c r="F721" s="195">
        <v>3931</v>
      </c>
      <c r="G721" s="195">
        <v>106</v>
      </c>
      <c r="H721" s="202">
        <f t="shared" si="97"/>
        <v>4.7494860563136086E-2</v>
      </c>
      <c r="I721" s="209">
        <f t="shared" si="101"/>
        <v>203.34687075803899</v>
      </c>
      <c r="J721" s="202">
        <f t="shared" si="98"/>
        <v>44.736311566768578</v>
      </c>
      <c r="K721" s="202">
        <v>69.709558592125106</v>
      </c>
      <c r="L721" s="202">
        <v>159.93755350268472</v>
      </c>
      <c r="M721" s="202">
        <f t="shared" si="99"/>
        <v>477.73029441961739</v>
      </c>
      <c r="N721" s="217">
        <f t="shared" si="102"/>
        <v>0.12152894795716546</v>
      </c>
      <c r="O721" s="217"/>
    </row>
    <row r="722" spans="1:15" s="192" customFormat="1" x14ac:dyDescent="0.35">
      <c r="A722" s="9">
        <f t="shared" si="96"/>
        <v>118</v>
      </c>
      <c r="B722" s="182" t="s">
        <v>591</v>
      </c>
      <c r="C722" s="195">
        <v>2191.9</v>
      </c>
      <c r="D722" s="195"/>
      <c r="E722" s="195"/>
      <c r="F722" s="195">
        <v>2191.9</v>
      </c>
      <c r="G722" s="195">
        <v>98</v>
      </c>
      <c r="H722" s="202">
        <f t="shared" si="97"/>
        <v>2.6482824947427624E-2</v>
      </c>
      <c r="I722" s="209">
        <f t="shared" si="101"/>
        <v>113.384890871164</v>
      </c>
      <c r="J722" s="202">
        <f t="shared" si="98"/>
        <v>24.94467599165608</v>
      </c>
      <c r="K722" s="202">
        <v>38.869595898773611</v>
      </c>
      <c r="L722" s="202">
        <v>89.180138265717289</v>
      </c>
      <c r="M722" s="202">
        <f t="shared" si="99"/>
        <v>266.37930102731099</v>
      </c>
      <c r="N722" s="217">
        <f t="shared" si="102"/>
        <v>0.12152894795716546</v>
      </c>
      <c r="O722" s="217"/>
    </row>
    <row r="723" spans="1:15" s="192" customFormat="1" x14ac:dyDescent="0.35">
      <c r="A723" s="9">
        <f t="shared" si="96"/>
        <v>119</v>
      </c>
      <c r="B723" s="182" t="s">
        <v>592</v>
      </c>
      <c r="C723" s="195">
        <v>2055.21</v>
      </c>
      <c r="D723" s="195">
        <v>0</v>
      </c>
      <c r="E723" s="195">
        <v>0</v>
      </c>
      <c r="F723" s="195">
        <v>2055.21</v>
      </c>
      <c r="G723" s="195">
        <v>89</v>
      </c>
      <c r="H723" s="202">
        <f t="shared" si="97"/>
        <v>2.4831318335782986E-2</v>
      </c>
      <c r="I723" s="209">
        <f t="shared" si="101"/>
        <v>106.31404788873806</v>
      </c>
      <c r="J723" s="202">
        <f t="shared" si="98"/>
        <v>23.389090535522374</v>
      </c>
      <c r="K723" s="202">
        <v>36.445632641597925</v>
      </c>
      <c r="L723" s="202">
        <v>83.618738065187642</v>
      </c>
      <c r="M723" s="202">
        <f t="shared" si="99"/>
        <v>249.76750913104598</v>
      </c>
      <c r="N723" s="217">
        <f t="shared" si="102"/>
        <v>0.12152894795716544</v>
      </c>
      <c r="O723" s="217"/>
    </row>
    <row r="724" spans="1:15" ht="18" x14ac:dyDescent="0.4">
      <c r="A724" s="12"/>
      <c r="B724" s="17" t="s">
        <v>1698</v>
      </c>
      <c r="C724" s="186">
        <f t="shared" ref="C724:D724" si="103">SUM(C605:C723)</f>
        <v>162618.25999999995</v>
      </c>
      <c r="D724" s="186">
        <f t="shared" si="103"/>
        <v>585.6</v>
      </c>
      <c r="E724" s="186">
        <f t="shared" ref="E724:M724" si="104">SUM(E605:E723)</f>
        <v>2329.7999999999997</v>
      </c>
      <c r="F724" s="300">
        <f t="shared" si="104"/>
        <v>165533.65999999995</v>
      </c>
      <c r="G724" s="186">
        <f t="shared" si="104"/>
        <v>3551</v>
      </c>
      <c r="H724" s="186">
        <f t="shared" si="104"/>
        <v>1.9999995167147231</v>
      </c>
      <c r="I724" s="186">
        <f t="shared" si="104"/>
        <v>8562.8979308382477</v>
      </c>
      <c r="J724" s="186">
        <f t="shared" si="104"/>
        <v>1883.8375447844151</v>
      </c>
      <c r="K724" s="340">
        <f t="shared" si="104"/>
        <v>2916.2146569555398</v>
      </c>
      <c r="L724" s="186">
        <f t="shared" si="104"/>
        <v>2081.047255517577</v>
      </c>
      <c r="M724" s="186">
        <f t="shared" si="104"/>
        <v>15443.997388095788</v>
      </c>
      <c r="N724" s="16">
        <f t="shared" si="102"/>
        <v>9.3298229424129159E-2</v>
      </c>
    </row>
    <row r="725" spans="1:15" ht="18" x14ac:dyDescent="0.4">
      <c r="A725" s="9"/>
      <c r="B725" s="7" t="s">
        <v>148</v>
      </c>
      <c r="C725" s="8"/>
      <c r="D725" s="8"/>
      <c r="E725" s="8"/>
      <c r="F725" s="8"/>
      <c r="G725" s="8"/>
      <c r="H725" s="195"/>
      <c r="I725" s="8"/>
      <c r="J725" s="10"/>
      <c r="K725" s="202"/>
      <c r="L725" s="195"/>
      <c r="M725" s="8"/>
      <c r="N725" s="11"/>
    </row>
    <row r="726" spans="1:15" x14ac:dyDescent="0.35">
      <c r="A726" s="9">
        <v>1</v>
      </c>
      <c r="B726" s="8" t="s">
        <v>149</v>
      </c>
      <c r="C726" s="8"/>
      <c r="D726" s="8"/>
      <c r="E726" s="8"/>
      <c r="F726" s="8">
        <f t="shared" ref="F726:F764" si="105">C726+D726+E726</f>
        <v>0</v>
      </c>
      <c r="G726" s="8"/>
      <c r="H726" s="202">
        <f>2/240170.56*F726</f>
        <v>0</v>
      </c>
      <c r="I726" s="18">
        <f t="shared" ref="I726:I755" si="106">H726*$O$2</f>
        <v>0</v>
      </c>
      <c r="J726" s="10">
        <f t="shared" ref="J726:J769" si="107">I726*0.22</f>
        <v>0</v>
      </c>
      <c r="K726" s="202">
        <v>0</v>
      </c>
      <c r="L726" s="202">
        <v>0</v>
      </c>
      <c r="M726" s="10">
        <f t="shared" ref="M726:M755" si="108">I726+J726+K726+L726</f>
        <v>0</v>
      </c>
      <c r="N726" s="11"/>
    </row>
    <row r="727" spans="1:15" x14ac:dyDescent="0.35">
      <c r="A727" s="9">
        <f>1+A726</f>
        <v>2</v>
      </c>
      <c r="B727" s="8" t="s">
        <v>151</v>
      </c>
      <c r="C727" s="8"/>
      <c r="D727" s="8"/>
      <c r="E727" s="8"/>
      <c r="F727" s="8">
        <f t="shared" si="105"/>
        <v>0</v>
      </c>
      <c r="G727" s="8"/>
      <c r="H727" s="202">
        <f t="shared" ref="H727:H790" si="109">2/240170.56*F727</f>
        <v>0</v>
      </c>
      <c r="I727" s="18">
        <f t="shared" si="106"/>
        <v>0</v>
      </c>
      <c r="J727" s="10">
        <f t="shared" si="107"/>
        <v>0</v>
      </c>
      <c r="K727" s="202">
        <v>0</v>
      </c>
      <c r="L727" s="202">
        <v>0</v>
      </c>
      <c r="M727" s="10">
        <f t="shared" si="108"/>
        <v>0</v>
      </c>
      <c r="N727" s="11"/>
    </row>
    <row r="728" spans="1:15" x14ac:dyDescent="0.35">
      <c r="A728" s="9">
        <f t="shared" ref="A728:A788" si="110">1+A727</f>
        <v>3</v>
      </c>
      <c r="B728" s="8" t="s">
        <v>152</v>
      </c>
      <c r="C728" s="8"/>
      <c r="D728" s="8"/>
      <c r="E728" s="8"/>
      <c r="F728" s="8">
        <f t="shared" si="105"/>
        <v>0</v>
      </c>
      <c r="G728" s="8"/>
      <c r="H728" s="202">
        <f t="shared" si="109"/>
        <v>0</v>
      </c>
      <c r="I728" s="18">
        <f t="shared" si="106"/>
        <v>0</v>
      </c>
      <c r="J728" s="10">
        <f t="shared" si="107"/>
        <v>0</v>
      </c>
      <c r="K728" s="202">
        <v>0</v>
      </c>
      <c r="L728" s="202">
        <v>0</v>
      </c>
      <c r="M728" s="10">
        <f t="shared" si="108"/>
        <v>0</v>
      </c>
      <c r="N728" s="11"/>
    </row>
    <row r="729" spans="1:15" x14ac:dyDescent="0.35">
      <c r="A729" s="9">
        <f t="shared" si="110"/>
        <v>4</v>
      </c>
      <c r="B729" s="8" t="s">
        <v>153</v>
      </c>
      <c r="C729" s="8"/>
      <c r="D729" s="8"/>
      <c r="E729" s="8"/>
      <c r="F729" s="8">
        <f t="shared" si="105"/>
        <v>0</v>
      </c>
      <c r="G729" s="8"/>
      <c r="H729" s="202">
        <f t="shared" si="109"/>
        <v>0</v>
      </c>
      <c r="I729" s="18">
        <f t="shared" si="106"/>
        <v>0</v>
      </c>
      <c r="J729" s="10">
        <f t="shared" si="107"/>
        <v>0</v>
      </c>
      <c r="K729" s="202">
        <v>0</v>
      </c>
      <c r="L729" s="202">
        <v>0</v>
      </c>
      <c r="M729" s="10">
        <f t="shared" si="108"/>
        <v>0</v>
      </c>
      <c r="N729" s="11"/>
    </row>
    <row r="730" spans="1:15" x14ac:dyDescent="0.35">
      <c r="A730" s="9">
        <f t="shared" si="110"/>
        <v>5</v>
      </c>
      <c r="B730" s="8" t="s">
        <v>154</v>
      </c>
      <c r="C730" s="8"/>
      <c r="D730" s="8"/>
      <c r="E730" s="8"/>
      <c r="F730" s="8">
        <f t="shared" si="105"/>
        <v>0</v>
      </c>
      <c r="G730" s="8"/>
      <c r="H730" s="202">
        <f t="shared" si="109"/>
        <v>0</v>
      </c>
      <c r="I730" s="18">
        <f t="shared" si="106"/>
        <v>0</v>
      </c>
      <c r="J730" s="10">
        <f t="shared" si="107"/>
        <v>0</v>
      </c>
      <c r="K730" s="202">
        <v>0</v>
      </c>
      <c r="L730" s="202">
        <v>0</v>
      </c>
      <c r="M730" s="10">
        <f t="shared" si="108"/>
        <v>0</v>
      </c>
      <c r="N730" s="11"/>
    </row>
    <row r="731" spans="1:15" x14ac:dyDescent="0.35">
      <c r="A731" s="9">
        <f t="shared" si="110"/>
        <v>6</v>
      </c>
      <c r="B731" s="8" t="s">
        <v>155</v>
      </c>
      <c r="C731" s="8"/>
      <c r="D731" s="8"/>
      <c r="E731" s="8"/>
      <c r="F731" s="8">
        <f t="shared" si="105"/>
        <v>0</v>
      </c>
      <c r="G731" s="8"/>
      <c r="H731" s="202">
        <f t="shared" si="109"/>
        <v>0</v>
      </c>
      <c r="I731" s="18">
        <f t="shared" si="106"/>
        <v>0</v>
      </c>
      <c r="J731" s="10">
        <f t="shared" si="107"/>
        <v>0</v>
      </c>
      <c r="K731" s="202">
        <v>0</v>
      </c>
      <c r="L731" s="202">
        <v>0</v>
      </c>
      <c r="M731" s="10">
        <f t="shared" si="108"/>
        <v>0</v>
      </c>
      <c r="N731" s="11"/>
    </row>
    <row r="732" spans="1:15" x14ac:dyDescent="0.35">
      <c r="A732" s="9">
        <f t="shared" si="110"/>
        <v>7</v>
      </c>
      <c r="B732" s="8" t="s">
        <v>156</v>
      </c>
      <c r="C732" s="8"/>
      <c r="D732" s="8"/>
      <c r="E732" s="8"/>
      <c r="F732" s="8">
        <f t="shared" si="105"/>
        <v>0</v>
      </c>
      <c r="G732" s="8"/>
      <c r="H732" s="202">
        <f t="shared" si="109"/>
        <v>0</v>
      </c>
      <c r="I732" s="18">
        <f t="shared" si="106"/>
        <v>0</v>
      </c>
      <c r="J732" s="10">
        <f t="shared" si="107"/>
        <v>0</v>
      </c>
      <c r="K732" s="202">
        <v>0</v>
      </c>
      <c r="L732" s="202">
        <v>0</v>
      </c>
      <c r="M732" s="10">
        <f t="shared" si="108"/>
        <v>0</v>
      </c>
      <c r="N732" s="11"/>
    </row>
    <row r="733" spans="1:15" x14ac:dyDescent="0.35">
      <c r="A733" s="9">
        <f t="shared" si="110"/>
        <v>8</v>
      </c>
      <c r="B733" s="8" t="s">
        <v>157</v>
      </c>
      <c r="C733" s="8"/>
      <c r="D733" s="8"/>
      <c r="E733" s="8"/>
      <c r="F733" s="8">
        <f t="shared" si="105"/>
        <v>0</v>
      </c>
      <c r="G733" s="8"/>
      <c r="H733" s="202">
        <f t="shared" si="109"/>
        <v>0</v>
      </c>
      <c r="I733" s="18">
        <f t="shared" si="106"/>
        <v>0</v>
      </c>
      <c r="J733" s="10">
        <f t="shared" si="107"/>
        <v>0</v>
      </c>
      <c r="K733" s="202">
        <v>0</v>
      </c>
      <c r="L733" s="202">
        <v>0</v>
      </c>
      <c r="M733" s="10">
        <f t="shared" si="108"/>
        <v>0</v>
      </c>
      <c r="N733" s="11"/>
    </row>
    <row r="734" spans="1:15" x14ac:dyDescent="0.35">
      <c r="A734" s="9">
        <f t="shared" si="110"/>
        <v>9</v>
      </c>
      <c r="B734" s="8" t="s">
        <v>158</v>
      </c>
      <c r="C734" s="8"/>
      <c r="D734" s="8"/>
      <c r="E734" s="8"/>
      <c r="F734" s="8">
        <f t="shared" si="105"/>
        <v>0</v>
      </c>
      <c r="G734" s="8"/>
      <c r="H734" s="202">
        <f t="shared" si="109"/>
        <v>0</v>
      </c>
      <c r="I734" s="18">
        <f t="shared" si="106"/>
        <v>0</v>
      </c>
      <c r="J734" s="10">
        <f t="shared" si="107"/>
        <v>0</v>
      </c>
      <c r="K734" s="202">
        <v>0</v>
      </c>
      <c r="L734" s="202">
        <v>0</v>
      </c>
      <c r="M734" s="10">
        <f t="shared" si="108"/>
        <v>0</v>
      </c>
      <c r="N734" s="11"/>
    </row>
    <row r="735" spans="1:15" x14ac:dyDescent="0.35">
      <c r="A735" s="9">
        <f t="shared" si="110"/>
        <v>10</v>
      </c>
      <c r="B735" s="8" t="s">
        <v>159</v>
      </c>
      <c r="C735" s="8"/>
      <c r="D735" s="8"/>
      <c r="E735" s="8"/>
      <c r="F735" s="8">
        <f t="shared" si="105"/>
        <v>0</v>
      </c>
      <c r="G735" s="8"/>
      <c r="H735" s="202">
        <f t="shared" si="109"/>
        <v>0</v>
      </c>
      <c r="I735" s="18">
        <f t="shared" si="106"/>
        <v>0</v>
      </c>
      <c r="J735" s="10">
        <f t="shared" si="107"/>
        <v>0</v>
      </c>
      <c r="K735" s="202">
        <v>0</v>
      </c>
      <c r="L735" s="202">
        <v>0</v>
      </c>
      <c r="M735" s="10">
        <f t="shared" si="108"/>
        <v>0</v>
      </c>
      <c r="N735" s="11"/>
    </row>
    <row r="736" spans="1:15" x14ac:dyDescent="0.35">
      <c r="A736" s="9">
        <f t="shared" si="110"/>
        <v>11</v>
      </c>
      <c r="B736" s="8" t="s">
        <v>160</v>
      </c>
      <c r="C736" s="8"/>
      <c r="D736" s="8"/>
      <c r="E736" s="8"/>
      <c r="F736" s="8">
        <f t="shared" si="105"/>
        <v>0</v>
      </c>
      <c r="G736" s="8"/>
      <c r="H736" s="202">
        <f t="shared" si="109"/>
        <v>0</v>
      </c>
      <c r="I736" s="18">
        <f t="shared" si="106"/>
        <v>0</v>
      </c>
      <c r="J736" s="10">
        <f t="shared" si="107"/>
        <v>0</v>
      </c>
      <c r="K736" s="202">
        <v>0</v>
      </c>
      <c r="L736" s="202">
        <v>0</v>
      </c>
      <c r="M736" s="10">
        <f t="shared" si="108"/>
        <v>0</v>
      </c>
      <c r="N736" s="11"/>
    </row>
    <row r="737" spans="1:14" x14ac:dyDescent="0.35">
      <c r="A737" s="9">
        <f t="shared" si="110"/>
        <v>12</v>
      </c>
      <c r="B737" s="8" t="s">
        <v>161</v>
      </c>
      <c r="C737" s="8"/>
      <c r="D737" s="8"/>
      <c r="E737" s="8"/>
      <c r="F737" s="8">
        <f t="shared" si="105"/>
        <v>0</v>
      </c>
      <c r="G737" s="8"/>
      <c r="H737" s="202">
        <f t="shared" si="109"/>
        <v>0</v>
      </c>
      <c r="I737" s="18">
        <f t="shared" si="106"/>
        <v>0</v>
      </c>
      <c r="J737" s="10">
        <f t="shared" si="107"/>
        <v>0</v>
      </c>
      <c r="K737" s="202">
        <v>0</v>
      </c>
      <c r="L737" s="202">
        <v>0</v>
      </c>
      <c r="M737" s="10">
        <f t="shared" si="108"/>
        <v>0</v>
      </c>
      <c r="N737" s="11"/>
    </row>
    <row r="738" spans="1:14" x14ac:dyDescent="0.35">
      <c r="A738" s="9">
        <f t="shared" si="110"/>
        <v>13</v>
      </c>
      <c r="B738" s="8" t="s">
        <v>162</v>
      </c>
      <c r="C738" s="8"/>
      <c r="D738" s="8"/>
      <c r="E738" s="8"/>
      <c r="F738" s="8">
        <f t="shared" si="105"/>
        <v>0</v>
      </c>
      <c r="G738" s="8"/>
      <c r="H738" s="202">
        <f t="shared" si="109"/>
        <v>0</v>
      </c>
      <c r="I738" s="18">
        <f t="shared" si="106"/>
        <v>0</v>
      </c>
      <c r="J738" s="10">
        <f t="shared" si="107"/>
        <v>0</v>
      </c>
      <c r="K738" s="202">
        <v>0</v>
      </c>
      <c r="L738" s="202">
        <v>0</v>
      </c>
      <c r="M738" s="10">
        <f t="shared" si="108"/>
        <v>0</v>
      </c>
      <c r="N738" s="11"/>
    </row>
    <row r="739" spans="1:14" x14ac:dyDescent="0.35">
      <c r="A739" s="9">
        <f t="shared" si="110"/>
        <v>14</v>
      </c>
      <c r="B739" s="8" t="s">
        <v>163</v>
      </c>
      <c r="C739" s="8">
        <f>димвенканали!C739</f>
        <v>6972.44</v>
      </c>
      <c r="D739" s="8">
        <f>димвенканали!D739</f>
        <v>0</v>
      </c>
      <c r="E739" s="8">
        <f>димвенканали!E739</f>
        <v>123.3</v>
      </c>
      <c r="F739" s="8">
        <f t="shared" si="105"/>
        <v>7095.74</v>
      </c>
      <c r="G739" s="8">
        <v>118</v>
      </c>
      <c r="H739" s="202">
        <f t="shared" si="109"/>
        <v>5.9089173960372159E-2</v>
      </c>
      <c r="I739" s="18">
        <f t="shared" si="106"/>
        <v>252.98734385263538</v>
      </c>
      <c r="J739" s="10">
        <f t="shared" si="107"/>
        <v>55.657215647579783</v>
      </c>
      <c r="K739" s="202">
        <v>105.66480028256474</v>
      </c>
      <c r="L739" s="202">
        <v>78.072198042127752</v>
      </c>
      <c r="M739" s="10">
        <f t="shared" si="108"/>
        <v>492.38155782490765</v>
      </c>
      <c r="N739" s="11">
        <f>M739/F739</f>
        <v>6.9391149876532637E-2</v>
      </c>
    </row>
    <row r="740" spans="1:14" x14ac:dyDescent="0.35">
      <c r="A740" s="9">
        <f t="shared" si="110"/>
        <v>15</v>
      </c>
      <c r="B740" s="8" t="s">
        <v>164</v>
      </c>
      <c r="C740" s="8">
        <f>димвенканали!C740</f>
        <v>2574.58</v>
      </c>
      <c r="D740" s="8">
        <f>димвенканали!D740</f>
        <v>0</v>
      </c>
      <c r="E740" s="8">
        <f>димвенканали!E740</f>
        <v>0</v>
      </c>
      <c r="F740" s="8">
        <f t="shared" si="105"/>
        <v>2574.58</v>
      </c>
      <c r="G740" s="8">
        <v>84</v>
      </c>
      <c r="H740" s="202">
        <f t="shared" si="109"/>
        <v>2.1439596926450935E-2</v>
      </c>
      <c r="I740" s="18">
        <f t="shared" si="106"/>
        <v>91.792562260753357</v>
      </c>
      <c r="J740" s="10">
        <f t="shared" si="107"/>
        <v>20.194363697365738</v>
      </c>
      <c r="K740" s="202">
        <v>38.33884577387073</v>
      </c>
      <c r="L740" s="202">
        <v>28.327294917133553</v>
      </c>
      <c r="M740" s="10">
        <f t="shared" si="108"/>
        <v>178.65306664912336</v>
      </c>
      <c r="N740" s="11">
        <f>M740/F740</f>
        <v>6.9391149876532623E-2</v>
      </c>
    </row>
    <row r="741" spans="1:14" x14ac:dyDescent="0.35">
      <c r="A741" s="9">
        <f t="shared" si="110"/>
        <v>16</v>
      </c>
      <c r="B741" s="8" t="s">
        <v>165</v>
      </c>
      <c r="C741" s="8"/>
      <c r="D741" s="8"/>
      <c r="E741" s="8"/>
      <c r="F741" s="8">
        <f t="shared" si="105"/>
        <v>0</v>
      </c>
      <c r="G741" s="8"/>
      <c r="H741" s="202">
        <f t="shared" si="109"/>
        <v>0</v>
      </c>
      <c r="I741" s="18">
        <f t="shared" si="106"/>
        <v>0</v>
      </c>
      <c r="J741" s="10">
        <f t="shared" si="107"/>
        <v>0</v>
      </c>
      <c r="K741" s="202">
        <v>0</v>
      </c>
      <c r="L741" s="202">
        <v>0</v>
      </c>
      <c r="M741" s="10">
        <f t="shared" si="108"/>
        <v>0</v>
      </c>
      <c r="N741" s="11"/>
    </row>
    <row r="742" spans="1:14" x14ac:dyDescent="0.35">
      <c r="A742" s="9">
        <f t="shared" si="110"/>
        <v>17</v>
      </c>
      <c r="B742" s="8" t="s">
        <v>166</v>
      </c>
      <c r="C742" s="8">
        <f>димвенканали!C742</f>
        <v>665.9</v>
      </c>
      <c r="D742" s="8">
        <f>димвенканали!D742</f>
        <v>0</v>
      </c>
      <c r="E742" s="8">
        <f>димвенканали!E742</f>
        <v>0</v>
      </c>
      <c r="F742" s="8">
        <f t="shared" si="105"/>
        <v>665.9</v>
      </c>
      <c r="G742" s="8">
        <v>12</v>
      </c>
      <c r="H742" s="202">
        <f t="shared" si="109"/>
        <v>5.545225859489189E-3</v>
      </c>
      <c r="I742" s="18">
        <f t="shared" si="106"/>
        <v>23.741607256109987</v>
      </c>
      <c r="J742" s="10">
        <f t="shared" si="107"/>
        <v>5.2231535963441971</v>
      </c>
      <c r="K742" s="202">
        <v>9.9161173476141808</v>
      </c>
      <c r="L742" s="202">
        <v>7.3266885027147088</v>
      </c>
      <c r="M742" s="10">
        <f t="shared" si="108"/>
        <v>46.207566702783076</v>
      </c>
      <c r="N742" s="11">
        <f>M742/F742</f>
        <v>6.9391149876532623E-2</v>
      </c>
    </row>
    <row r="743" spans="1:14" x14ac:dyDescent="0.35">
      <c r="A743" s="9">
        <f t="shared" si="110"/>
        <v>18</v>
      </c>
      <c r="B743" s="8" t="s">
        <v>167</v>
      </c>
      <c r="C743" s="8"/>
      <c r="D743" s="8"/>
      <c r="E743" s="8"/>
      <c r="F743" s="8">
        <f t="shared" si="105"/>
        <v>0</v>
      </c>
      <c r="G743" s="8"/>
      <c r="H743" s="202">
        <f t="shared" si="109"/>
        <v>0</v>
      </c>
      <c r="I743" s="18">
        <f t="shared" si="106"/>
        <v>0</v>
      </c>
      <c r="J743" s="10">
        <f t="shared" si="107"/>
        <v>0</v>
      </c>
      <c r="K743" s="202">
        <v>0</v>
      </c>
      <c r="L743" s="202">
        <v>0</v>
      </c>
      <c r="M743" s="10">
        <f t="shared" si="108"/>
        <v>0</v>
      </c>
      <c r="N743" s="11"/>
    </row>
    <row r="744" spans="1:14" x14ac:dyDescent="0.35">
      <c r="A744" s="9">
        <f t="shared" si="110"/>
        <v>19</v>
      </c>
      <c r="B744" s="8" t="s">
        <v>168</v>
      </c>
      <c r="C744" s="8">
        <f>димвенканали!C744</f>
        <v>1121.3800000000001</v>
      </c>
      <c r="D744" s="8">
        <f>димвенканали!D744</f>
        <v>0</v>
      </c>
      <c r="E744" s="8">
        <f>димвенканали!E744</f>
        <v>0</v>
      </c>
      <c r="F744" s="8">
        <f t="shared" si="105"/>
        <v>1121.3800000000001</v>
      </c>
      <c r="G744" s="8">
        <v>25</v>
      </c>
      <c r="H744" s="202">
        <f t="shared" si="109"/>
        <v>9.3381969880071899E-3</v>
      </c>
      <c r="I744" s="18">
        <f t="shared" si="106"/>
        <v>39.981023494303379</v>
      </c>
      <c r="J744" s="10">
        <f t="shared" si="107"/>
        <v>8.7958251687467435</v>
      </c>
      <c r="K744" s="202">
        <v>16.698807135106762</v>
      </c>
      <c r="L744" s="202">
        <v>12.338191850389279</v>
      </c>
      <c r="M744" s="10">
        <f t="shared" si="108"/>
        <v>77.813847648546158</v>
      </c>
      <c r="N744" s="11">
        <f>M744/F744</f>
        <v>6.9391149876532623E-2</v>
      </c>
    </row>
    <row r="745" spans="1:14" x14ac:dyDescent="0.35">
      <c r="A745" s="9">
        <f t="shared" si="110"/>
        <v>20</v>
      </c>
      <c r="B745" s="8" t="s">
        <v>169</v>
      </c>
      <c r="C745" s="8"/>
      <c r="D745" s="8"/>
      <c r="E745" s="8"/>
      <c r="F745" s="8">
        <f t="shared" si="105"/>
        <v>0</v>
      </c>
      <c r="G745" s="8"/>
      <c r="H745" s="202">
        <f t="shared" si="109"/>
        <v>0</v>
      </c>
      <c r="I745" s="18">
        <f t="shared" si="106"/>
        <v>0</v>
      </c>
      <c r="J745" s="10">
        <f t="shared" si="107"/>
        <v>0</v>
      </c>
      <c r="K745" s="202">
        <v>0</v>
      </c>
      <c r="L745" s="202">
        <v>0</v>
      </c>
      <c r="M745" s="10">
        <f t="shared" si="108"/>
        <v>0</v>
      </c>
      <c r="N745" s="11"/>
    </row>
    <row r="746" spans="1:14" x14ac:dyDescent="0.35">
      <c r="A746" s="9">
        <f t="shared" si="110"/>
        <v>21</v>
      </c>
      <c r="B746" s="8" t="s">
        <v>170</v>
      </c>
      <c r="C746" s="8">
        <f>димвенканали!C746</f>
        <v>1580.97</v>
      </c>
      <c r="D746" s="8">
        <f>димвенканали!D746</f>
        <v>103.95</v>
      </c>
      <c r="E746" s="8">
        <f>димвенканали!E746</f>
        <v>98.1</v>
      </c>
      <c r="F746" s="8">
        <f t="shared" si="105"/>
        <v>1783.02</v>
      </c>
      <c r="G746" s="8">
        <v>38</v>
      </c>
      <c r="H746" s="202">
        <f t="shared" si="109"/>
        <v>1.4847948058246605E-2</v>
      </c>
      <c r="I746" s="18">
        <f t="shared" si="106"/>
        <v>63.570747213979928</v>
      </c>
      <c r="J746" s="10">
        <f t="shared" si="107"/>
        <v>13.985564387075584</v>
      </c>
      <c r="K746" s="202">
        <v>26.551487540386002</v>
      </c>
      <c r="L746" s="202">
        <v>19.618008911413693</v>
      </c>
      <c r="M746" s="10">
        <f t="shared" si="108"/>
        <v>123.72580805285521</v>
      </c>
      <c r="N746" s="11">
        <f>M746/F746</f>
        <v>6.9391149876532637E-2</v>
      </c>
    </row>
    <row r="747" spans="1:14" x14ac:dyDescent="0.35">
      <c r="A747" s="9">
        <f t="shared" si="110"/>
        <v>22</v>
      </c>
      <c r="B747" s="8" t="s">
        <v>171</v>
      </c>
      <c r="C747" s="8"/>
      <c r="D747" s="8"/>
      <c r="E747" s="8"/>
      <c r="F747" s="8">
        <f t="shared" si="105"/>
        <v>0</v>
      </c>
      <c r="G747" s="8"/>
      <c r="H747" s="202">
        <f t="shared" si="109"/>
        <v>0</v>
      </c>
      <c r="I747" s="18">
        <f t="shared" si="106"/>
        <v>0</v>
      </c>
      <c r="J747" s="10">
        <f t="shared" si="107"/>
        <v>0</v>
      </c>
      <c r="K747" s="202">
        <v>0</v>
      </c>
      <c r="L747" s="202">
        <v>0</v>
      </c>
      <c r="M747" s="10">
        <f t="shared" si="108"/>
        <v>0</v>
      </c>
      <c r="N747" s="11"/>
    </row>
    <row r="748" spans="1:14" x14ac:dyDescent="0.35">
      <c r="A748" s="9">
        <f t="shared" si="110"/>
        <v>23</v>
      </c>
      <c r="B748" s="8" t="s">
        <v>172</v>
      </c>
      <c r="C748" s="8"/>
      <c r="D748" s="8"/>
      <c r="E748" s="8"/>
      <c r="F748" s="8">
        <f t="shared" si="105"/>
        <v>0</v>
      </c>
      <c r="G748" s="8"/>
      <c r="H748" s="202">
        <f t="shared" si="109"/>
        <v>0</v>
      </c>
      <c r="I748" s="18">
        <f t="shared" si="106"/>
        <v>0</v>
      </c>
      <c r="J748" s="10">
        <f t="shared" si="107"/>
        <v>0</v>
      </c>
      <c r="K748" s="202">
        <v>0</v>
      </c>
      <c r="L748" s="202">
        <v>0</v>
      </c>
      <c r="M748" s="10">
        <f t="shared" si="108"/>
        <v>0</v>
      </c>
      <c r="N748" s="11"/>
    </row>
    <row r="749" spans="1:14" x14ac:dyDescent="0.35">
      <c r="A749" s="9">
        <f t="shared" si="110"/>
        <v>24</v>
      </c>
      <c r="B749" s="8" t="s">
        <v>173</v>
      </c>
      <c r="C749" s="8"/>
      <c r="D749" s="8"/>
      <c r="E749" s="8"/>
      <c r="F749" s="8">
        <f t="shared" si="105"/>
        <v>0</v>
      </c>
      <c r="G749" s="8"/>
      <c r="H749" s="202">
        <f t="shared" si="109"/>
        <v>0</v>
      </c>
      <c r="I749" s="18">
        <f t="shared" si="106"/>
        <v>0</v>
      </c>
      <c r="J749" s="10">
        <f t="shared" si="107"/>
        <v>0</v>
      </c>
      <c r="K749" s="202">
        <v>0</v>
      </c>
      <c r="L749" s="202">
        <v>0</v>
      </c>
      <c r="M749" s="10">
        <f t="shared" si="108"/>
        <v>0</v>
      </c>
      <c r="N749" s="11"/>
    </row>
    <row r="750" spans="1:14" x14ac:dyDescent="0.35">
      <c r="A750" s="9">
        <f t="shared" si="110"/>
        <v>25</v>
      </c>
      <c r="B750" s="8" t="s">
        <v>174</v>
      </c>
      <c r="C750" s="8"/>
      <c r="D750" s="8"/>
      <c r="E750" s="8"/>
      <c r="F750" s="8">
        <f t="shared" si="105"/>
        <v>0</v>
      </c>
      <c r="G750" s="8"/>
      <c r="H750" s="202">
        <f t="shared" si="109"/>
        <v>0</v>
      </c>
      <c r="I750" s="18">
        <f t="shared" si="106"/>
        <v>0</v>
      </c>
      <c r="J750" s="10">
        <f t="shared" si="107"/>
        <v>0</v>
      </c>
      <c r="K750" s="202">
        <v>0</v>
      </c>
      <c r="L750" s="202">
        <v>0</v>
      </c>
      <c r="M750" s="10">
        <f t="shared" si="108"/>
        <v>0</v>
      </c>
      <c r="N750" s="11"/>
    </row>
    <row r="751" spans="1:14" x14ac:dyDescent="0.35">
      <c r="A751" s="9">
        <f t="shared" si="110"/>
        <v>26</v>
      </c>
      <c r="B751" s="8" t="s">
        <v>175</v>
      </c>
      <c r="C751" s="8"/>
      <c r="D751" s="8"/>
      <c r="E751" s="8"/>
      <c r="F751" s="8">
        <f t="shared" si="105"/>
        <v>0</v>
      </c>
      <c r="G751" s="8"/>
      <c r="H751" s="202">
        <f t="shared" si="109"/>
        <v>0</v>
      </c>
      <c r="I751" s="18">
        <f t="shared" si="106"/>
        <v>0</v>
      </c>
      <c r="J751" s="10">
        <f t="shared" si="107"/>
        <v>0</v>
      </c>
      <c r="K751" s="202">
        <v>0</v>
      </c>
      <c r="L751" s="202">
        <v>0</v>
      </c>
      <c r="M751" s="10">
        <f t="shared" si="108"/>
        <v>0</v>
      </c>
      <c r="N751" s="11"/>
    </row>
    <row r="752" spans="1:14" x14ac:dyDescent="0.35">
      <c r="A752" s="9">
        <f t="shared" si="110"/>
        <v>27</v>
      </c>
      <c r="B752" s="8" t="s">
        <v>176</v>
      </c>
      <c r="C752" s="8"/>
      <c r="D752" s="8"/>
      <c r="E752" s="8"/>
      <c r="F752" s="8">
        <f t="shared" si="105"/>
        <v>0</v>
      </c>
      <c r="G752" s="8"/>
      <c r="H752" s="202">
        <f t="shared" si="109"/>
        <v>0</v>
      </c>
      <c r="I752" s="18">
        <f t="shared" si="106"/>
        <v>0</v>
      </c>
      <c r="J752" s="10">
        <f t="shared" si="107"/>
        <v>0</v>
      </c>
      <c r="K752" s="202">
        <v>0</v>
      </c>
      <c r="L752" s="202">
        <v>0</v>
      </c>
      <c r="M752" s="10">
        <f t="shared" si="108"/>
        <v>0</v>
      </c>
      <c r="N752" s="11"/>
    </row>
    <row r="753" spans="1:14" x14ac:dyDescent="0.35">
      <c r="A753" s="9">
        <f t="shared" si="110"/>
        <v>28</v>
      </c>
      <c r="B753" s="8" t="s">
        <v>177</v>
      </c>
      <c r="C753" s="8"/>
      <c r="D753" s="8"/>
      <c r="E753" s="8"/>
      <c r="F753" s="8">
        <f t="shared" si="105"/>
        <v>0</v>
      </c>
      <c r="G753" s="8"/>
      <c r="H753" s="202">
        <f t="shared" si="109"/>
        <v>0</v>
      </c>
      <c r="I753" s="18">
        <f t="shared" si="106"/>
        <v>0</v>
      </c>
      <c r="J753" s="10">
        <f t="shared" si="107"/>
        <v>0</v>
      </c>
      <c r="K753" s="202">
        <v>0</v>
      </c>
      <c r="L753" s="202">
        <v>0</v>
      </c>
      <c r="M753" s="10">
        <f t="shared" si="108"/>
        <v>0</v>
      </c>
      <c r="N753" s="11"/>
    </row>
    <row r="754" spans="1:14" x14ac:dyDescent="0.35">
      <c r="A754" s="9">
        <f t="shared" si="110"/>
        <v>29</v>
      </c>
      <c r="B754" s="8" t="s">
        <v>178</v>
      </c>
      <c r="C754" s="8">
        <f>димвенканали!C754</f>
        <v>1851.7</v>
      </c>
      <c r="D754" s="8">
        <f>димвенканали!D754</f>
        <v>0</v>
      </c>
      <c r="E754" s="8">
        <f>димвенканали!E754</f>
        <v>0</v>
      </c>
      <c r="F754" s="8">
        <f t="shared" si="105"/>
        <v>1851.7</v>
      </c>
      <c r="G754" s="8">
        <v>40</v>
      </c>
      <c r="H754" s="202">
        <f t="shared" si="109"/>
        <v>1.5419874942207737E-2</v>
      </c>
      <c r="I754" s="18">
        <f t="shared" si="106"/>
        <v>66.019423571315315</v>
      </c>
      <c r="J754" s="10">
        <f t="shared" si="107"/>
        <v>14.524273185689369</v>
      </c>
      <c r="K754" s="202">
        <v>27.574222094274187</v>
      </c>
      <c r="L754" s="202">
        <v>20.373673375096601</v>
      </c>
      <c r="M754" s="10">
        <f t="shared" si="108"/>
        <v>128.49159222637547</v>
      </c>
      <c r="N754" s="11">
        <f>M754/F754</f>
        <v>6.9391149876532623E-2</v>
      </c>
    </row>
    <row r="755" spans="1:14" x14ac:dyDescent="0.35">
      <c r="A755" s="9">
        <f t="shared" si="110"/>
        <v>30</v>
      </c>
      <c r="B755" s="8" t="s">
        <v>179</v>
      </c>
      <c r="C755" s="8"/>
      <c r="D755" s="8"/>
      <c r="E755" s="8"/>
      <c r="F755" s="8">
        <f t="shared" si="105"/>
        <v>0</v>
      </c>
      <c r="G755" s="8"/>
      <c r="H755" s="202">
        <f t="shared" si="109"/>
        <v>0</v>
      </c>
      <c r="I755" s="18">
        <f t="shared" si="106"/>
        <v>0</v>
      </c>
      <c r="J755" s="10">
        <f t="shared" si="107"/>
        <v>0</v>
      </c>
      <c r="K755" s="202">
        <v>0</v>
      </c>
      <c r="L755" s="202">
        <v>0</v>
      </c>
      <c r="M755" s="10">
        <f t="shared" si="108"/>
        <v>0</v>
      </c>
      <c r="N755" s="11"/>
    </row>
    <row r="756" spans="1:14" x14ac:dyDescent="0.35">
      <c r="A756" s="9">
        <f t="shared" si="110"/>
        <v>31</v>
      </c>
      <c r="B756" s="8" t="s">
        <v>180</v>
      </c>
      <c r="C756" s="8"/>
      <c r="D756" s="8"/>
      <c r="E756" s="8"/>
      <c r="F756" s="8">
        <f t="shared" si="105"/>
        <v>0</v>
      </c>
      <c r="G756" s="8"/>
      <c r="H756" s="202">
        <f t="shared" si="109"/>
        <v>0</v>
      </c>
      <c r="I756" s="18">
        <f t="shared" ref="I756:I787" si="111">H756*$O$2</f>
        <v>0</v>
      </c>
      <c r="J756" s="10">
        <f t="shared" si="107"/>
        <v>0</v>
      </c>
      <c r="K756" s="202">
        <v>0</v>
      </c>
      <c r="L756" s="202">
        <v>0</v>
      </c>
      <c r="M756" s="10">
        <f t="shared" ref="M756:M787" si="112">I756+J756+K756+L756</f>
        <v>0</v>
      </c>
      <c r="N756" s="11"/>
    </row>
    <row r="757" spans="1:14" x14ac:dyDescent="0.35">
      <c r="A757" s="9">
        <f t="shared" si="110"/>
        <v>32</v>
      </c>
      <c r="B757" s="8" t="s">
        <v>181</v>
      </c>
      <c r="C757" s="8"/>
      <c r="D757" s="8"/>
      <c r="E757" s="8"/>
      <c r="F757" s="8">
        <f t="shared" si="105"/>
        <v>0</v>
      </c>
      <c r="G757" s="8"/>
      <c r="H757" s="202">
        <f t="shared" si="109"/>
        <v>0</v>
      </c>
      <c r="I757" s="18">
        <f t="shared" si="111"/>
        <v>0</v>
      </c>
      <c r="J757" s="10">
        <f t="shared" si="107"/>
        <v>0</v>
      </c>
      <c r="K757" s="202">
        <v>0</v>
      </c>
      <c r="L757" s="202">
        <v>0</v>
      </c>
      <c r="M757" s="10">
        <f t="shared" si="112"/>
        <v>0</v>
      </c>
      <c r="N757" s="11"/>
    </row>
    <row r="758" spans="1:14" x14ac:dyDescent="0.35">
      <c r="A758" s="9">
        <f t="shared" si="110"/>
        <v>33</v>
      </c>
      <c r="B758" s="8" t="s">
        <v>182</v>
      </c>
      <c r="C758" s="8"/>
      <c r="D758" s="8"/>
      <c r="E758" s="8"/>
      <c r="F758" s="8">
        <f t="shared" si="105"/>
        <v>0</v>
      </c>
      <c r="G758" s="8"/>
      <c r="H758" s="202">
        <f t="shared" si="109"/>
        <v>0</v>
      </c>
      <c r="I758" s="18">
        <f t="shared" si="111"/>
        <v>0</v>
      </c>
      <c r="J758" s="10">
        <f t="shared" si="107"/>
        <v>0</v>
      </c>
      <c r="K758" s="202">
        <v>0</v>
      </c>
      <c r="L758" s="202">
        <v>0</v>
      </c>
      <c r="M758" s="10">
        <f t="shared" si="112"/>
        <v>0</v>
      </c>
      <c r="N758" s="11"/>
    </row>
    <row r="759" spans="1:14" x14ac:dyDescent="0.35">
      <c r="A759" s="9">
        <f t="shared" si="110"/>
        <v>34</v>
      </c>
      <c r="B759" s="8" t="s">
        <v>183</v>
      </c>
      <c r="C759" s="8"/>
      <c r="D759" s="8"/>
      <c r="E759" s="8"/>
      <c r="F759" s="8">
        <f t="shared" si="105"/>
        <v>0</v>
      </c>
      <c r="G759" s="8"/>
      <c r="H759" s="202">
        <f t="shared" si="109"/>
        <v>0</v>
      </c>
      <c r="I759" s="18">
        <f t="shared" si="111"/>
        <v>0</v>
      </c>
      <c r="J759" s="10">
        <f t="shared" si="107"/>
        <v>0</v>
      </c>
      <c r="K759" s="202">
        <v>0</v>
      </c>
      <c r="L759" s="202">
        <v>0</v>
      </c>
      <c r="M759" s="10">
        <f t="shared" si="112"/>
        <v>0</v>
      </c>
      <c r="N759" s="11"/>
    </row>
    <row r="760" spans="1:14" x14ac:dyDescent="0.35">
      <c r="A760" s="9">
        <f t="shared" si="110"/>
        <v>35</v>
      </c>
      <c r="B760" s="8" t="s">
        <v>184</v>
      </c>
      <c r="C760" s="8"/>
      <c r="D760" s="8"/>
      <c r="E760" s="8"/>
      <c r="F760" s="8">
        <f t="shared" si="105"/>
        <v>0</v>
      </c>
      <c r="G760" s="8"/>
      <c r="H760" s="202">
        <f t="shared" si="109"/>
        <v>0</v>
      </c>
      <c r="I760" s="18">
        <f t="shared" si="111"/>
        <v>0</v>
      </c>
      <c r="J760" s="10">
        <f t="shared" si="107"/>
        <v>0</v>
      </c>
      <c r="K760" s="202">
        <v>0</v>
      </c>
      <c r="L760" s="202">
        <v>0</v>
      </c>
      <c r="M760" s="10">
        <f t="shared" si="112"/>
        <v>0</v>
      </c>
      <c r="N760" s="11"/>
    </row>
    <row r="761" spans="1:14" x14ac:dyDescent="0.35">
      <c r="A761" s="9">
        <f t="shared" si="110"/>
        <v>36</v>
      </c>
      <c r="B761" s="8" t="s">
        <v>185</v>
      </c>
      <c r="C761" s="8"/>
      <c r="D761" s="8"/>
      <c r="E761" s="8"/>
      <c r="F761" s="8">
        <f t="shared" si="105"/>
        <v>0</v>
      </c>
      <c r="G761" s="8"/>
      <c r="H761" s="202">
        <f t="shared" si="109"/>
        <v>0</v>
      </c>
      <c r="I761" s="18">
        <f t="shared" si="111"/>
        <v>0</v>
      </c>
      <c r="J761" s="10">
        <f t="shared" si="107"/>
        <v>0</v>
      </c>
      <c r="K761" s="202">
        <v>0</v>
      </c>
      <c r="L761" s="202">
        <v>0</v>
      </c>
      <c r="M761" s="10">
        <f t="shared" si="112"/>
        <v>0</v>
      </c>
      <c r="N761" s="11"/>
    </row>
    <row r="762" spans="1:14" x14ac:dyDescent="0.35">
      <c r="A762" s="9">
        <f t="shared" si="110"/>
        <v>37</v>
      </c>
      <c r="B762" s="8" t="s">
        <v>186</v>
      </c>
      <c r="C762" s="8"/>
      <c r="D762" s="8"/>
      <c r="E762" s="8"/>
      <c r="F762" s="8">
        <f t="shared" si="105"/>
        <v>0</v>
      </c>
      <c r="G762" s="8"/>
      <c r="H762" s="202">
        <f t="shared" si="109"/>
        <v>0</v>
      </c>
      <c r="I762" s="18">
        <f t="shared" si="111"/>
        <v>0</v>
      </c>
      <c r="J762" s="10">
        <f t="shared" si="107"/>
        <v>0</v>
      </c>
      <c r="K762" s="202">
        <v>0</v>
      </c>
      <c r="L762" s="202">
        <v>0</v>
      </c>
      <c r="M762" s="10">
        <f t="shared" si="112"/>
        <v>0</v>
      </c>
      <c r="N762" s="11"/>
    </row>
    <row r="763" spans="1:14" x14ac:dyDescent="0.35">
      <c r="A763" s="9">
        <f t="shared" si="110"/>
        <v>38</v>
      </c>
      <c r="B763" s="8" t="s">
        <v>187</v>
      </c>
      <c r="C763" s="8"/>
      <c r="D763" s="8"/>
      <c r="E763" s="8"/>
      <c r="F763" s="8">
        <f t="shared" si="105"/>
        <v>0</v>
      </c>
      <c r="G763" s="8"/>
      <c r="H763" s="202">
        <f t="shared" si="109"/>
        <v>0</v>
      </c>
      <c r="I763" s="18">
        <f t="shared" si="111"/>
        <v>0</v>
      </c>
      <c r="J763" s="10">
        <f t="shared" si="107"/>
        <v>0</v>
      </c>
      <c r="K763" s="202">
        <v>0</v>
      </c>
      <c r="L763" s="202">
        <v>0</v>
      </c>
      <c r="M763" s="10">
        <f t="shared" si="112"/>
        <v>0</v>
      </c>
      <c r="N763" s="11"/>
    </row>
    <row r="764" spans="1:14" x14ac:dyDescent="0.35">
      <c r="A764" s="9">
        <f t="shared" si="110"/>
        <v>39</v>
      </c>
      <c r="B764" s="8" t="s">
        <v>188</v>
      </c>
      <c r="C764" s="8"/>
      <c r="D764" s="8"/>
      <c r="E764" s="8"/>
      <c r="F764" s="8">
        <f t="shared" si="105"/>
        <v>0</v>
      </c>
      <c r="G764" s="8"/>
      <c r="H764" s="202">
        <f t="shared" si="109"/>
        <v>0</v>
      </c>
      <c r="I764" s="18">
        <f t="shared" si="111"/>
        <v>0</v>
      </c>
      <c r="J764" s="10">
        <f t="shared" si="107"/>
        <v>0</v>
      </c>
      <c r="K764" s="202">
        <v>0</v>
      </c>
      <c r="L764" s="202">
        <v>0</v>
      </c>
      <c r="M764" s="10">
        <f t="shared" si="112"/>
        <v>0</v>
      </c>
      <c r="N764" s="11"/>
    </row>
    <row r="765" spans="1:14" x14ac:dyDescent="0.35">
      <c r="A765" s="9">
        <f t="shared" si="110"/>
        <v>40</v>
      </c>
      <c r="B765" s="8" t="s">
        <v>189</v>
      </c>
      <c r="C765" s="8">
        <f>димвенканали!C765</f>
        <v>3464.11</v>
      </c>
      <c r="D765" s="8">
        <f>димвенканали!D765</f>
        <v>203.9</v>
      </c>
      <c r="E765" s="8">
        <f>димвенканали!E765</f>
        <v>0</v>
      </c>
      <c r="F765" s="8">
        <f t="shared" ref="F765:F803" si="113">C765+D765+E765</f>
        <v>3668.01</v>
      </c>
      <c r="G765" s="8">
        <v>70</v>
      </c>
      <c r="H765" s="202">
        <f t="shared" si="109"/>
        <v>3.0545042656352221E-2</v>
      </c>
      <c r="I765" s="18">
        <f t="shared" si="111"/>
        <v>130.7770728810392</v>
      </c>
      <c r="J765" s="10">
        <f t="shared" si="107"/>
        <v>28.770956033828625</v>
      </c>
      <c r="K765" s="202">
        <v>54.621441045535818</v>
      </c>
      <c r="L765" s="202">
        <v>40.357961698216819</v>
      </c>
      <c r="M765" s="10">
        <f t="shared" si="112"/>
        <v>254.52743165862046</v>
      </c>
      <c r="N765" s="11">
        <f>M765/F765</f>
        <v>6.9391149876532623E-2</v>
      </c>
    </row>
    <row r="766" spans="1:14" x14ac:dyDescent="0.35">
      <c r="A766" s="9">
        <f t="shared" si="110"/>
        <v>41</v>
      </c>
      <c r="B766" s="8" t="s">
        <v>190</v>
      </c>
      <c r="C766" s="8">
        <f>димвенканали!C766</f>
        <v>3464.39</v>
      </c>
      <c r="D766" s="8">
        <f>димвенканали!D766</f>
        <v>0</v>
      </c>
      <c r="E766" s="8">
        <f>димвенканали!E766</f>
        <v>204.7</v>
      </c>
      <c r="F766" s="8">
        <f t="shared" si="113"/>
        <v>3669.0899999999997</v>
      </c>
      <c r="G766" s="8">
        <v>70</v>
      </c>
      <c r="H766" s="202">
        <f t="shared" si="109"/>
        <v>3.0554036264894412E-2</v>
      </c>
      <c r="I766" s="18">
        <f t="shared" si="111"/>
        <v>130.81557856633216</v>
      </c>
      <c r="J766" s="10">
        <f t="shared" si="107"/>
        <v>28.779427284593076</v>
      </c>
      <c r="K766" s="202">
        <v>54.637523650634812</v>
      </c>
      <c r="L766" s="202">
        <v>40.369844598927031</v>
      </c>
      <c r="M766" s="10">
        <f t="shared" si="112"/>
        <v>254.60237410048711</v>
      </c>
      <c r="N766" s="11">
        <f>M766/F766</f>
        <v>6.9391149876532637E-2</v>
      </c>
    </row>
    <row r="767" spans="1:14" x14ac:dyDescent="0.35">
      <c r="A767" s="9">
        <f t="shared" si="110"/>
        <v>42</v>
      </c>
      <c r="B767" s="8" t="s">
        <v>191</v>
      </c>
      <c r="C767" s="8"/>
      <c r="D767" s="8"/>
      <c r="E767" s="8"/>
      <c r="F767" s="8">
        <f t="shared" si="113"/>
        <v>0</v>
      </c>
      <c r="G767" s="8"/>
      <c r="H767" s="202">
        <f t="shared" si="109"/>
        <v>0</v>
      </c>
      <c r="I767" s="18">
        <f t="shared" si="111"/>
        <v>0</v>
      </c>
      <c r="J767" s="10">
        <f t="shared" si="107"/>
        <v>0</v>
      </c>
      <c r="K767" s="202">
        <v>0</v>
      </c>
      <c r="L767" s="202">
        <v>0</v>
      </c>
      <c r="M767" s="10">
        <f t="shared" si="112"/>
        <v>0</v>
      </c>
      <c r="N767" s="11"/>
    </row>
    <row r="768" spans="1:14" x14ac:dyDescent="0.35">
      <c r="A768" s="9">
        <f t="shared" si="110"/>
        <v>43</v>
      </c>
      <c r="B768" s="8" t="s">
        <v>192</v>
      </c>
      <c r="C768" s="8"/>
      <c r="D768" s="8"/>
      <c r="E768" s="8"/>
      <c r="F768" s="8">
        <f t="shared" si="113"/>
        <v>0</v>
      </c>
      <c r="G768" s="8"/>
      <c r="H768" s="202">
        <f t="shared" si="109"/>
        <v>0</v>
      </c>
      <c r="I768" s="18">
        <f t="shared" si="111"/>
        <v>0</v>
      </c>
      <c r="J768" s="10">
        <f t="shared" si="107"/>
        <v>0</v>
      </c>
      <c r="K768" s="202">
        <v>0</v>
      </c>
      <c r="L768" s="202">
        <v>0</v>
      </c>
      <c r="M768" s="10">
        <f t="shared" si="112"/>
        <v>0</v>
      </c>
      <c r="N768" s="11"/>
    </row>
    <row r="769" spans="1:14" x14ac:dyDescent="0.35">
      <c r="A769" s="9">
        <f t="shared" si="110"/>
        <v>44</v>
      </c>
      <c r="B769" s="8" t="s">
        <v>193</v>
      </c>
      <c r="C769" s="8">
        <f>димвенканали!C769</f>
        <v>6819.2</v>
      </c>
      <c r="D769" s="8">
        <f>димвенканали!D769</f>
        <v>0</v>
      </c>
      <c r="E769" s="8">
        <f>димвенканали!E769</f>
        <v>390.5</v>
      </c>
      <c r="F769" s="8">
        <f t="shared" si="113"/>
        <v>7209.7</v>
      </c>
      <c r="G769" s="8">
        <v>115</v>
      </c>
      <c r="H769" s="202">
        <f t="shared" si="109"/>
        <v>6.0038166209880173E-2</v>
      </c>
      <c r="I769" s="18">
        <f t="shared" si="111"/>
        <v>257.05040671929146</v>
      </c>
      <c r="J769" s="10">
        <f t="shared" si="107"/>
        <v>56.551089478244123</v>
      </c>
      <c r="K769" s="202">
        <v>107.36181294652947</v>
      </c>
      <c r="L769" s="202">
        <v>79.32606412077223</v>
      </c>
      <c r="M769" s="10">
        <f t="shared" si="112"/>
        <v>500.28937326483731</v>
      </c>
      <c r="N769" s="11">
        <f>M769/F769</f>
        <v>6.9391149876532637E-2</v>
      </c>
    </row>
    <row r="770" spans="1:14" x14ac:dyDescent="0.35">
      <c r="A770" s="9">
        <f t="shared" si="110"/>
        <v>45</v>
      </c>
      <c r="B770" s="8" t="s">
        <v>194</v>
      </c>
      <c r="C770" s="8">
        <f>димвенканали!C770</f>
        <v>6078.6</v>
      </c>
      <c r="D770" s="8">
        <f>димвенканали!D770</f>
        <v>0</v>
      </c>
      <c r="E770" s="8">
        <f>димвенканали!E770</f>
        <v>0</v>
      </c>
      <c r="F770" s="8">
        <f t="shared" si="113"/>
        <v>6078.6</v>
      </c>
      <c r="G770" s="8">
        <v>162</v>
      </c>
      <c r="H770" s="202">
        <f t="shared" si="109"/>
        <v>5.0619026744993224E-2</v>
      </c>
      <c r="I770" s="18">
        <f t="shared" si="111"/>
        <v>216.72283205735124</v>
      </c>
      <c r="J770" s="10">
        <f t="shared" ref="J770:J820" si="114">I770*0.22</f>
        <v>47.679023052617275</v>
      </c>
      <c r="K770" s="202">
        <v>90.518262365531712</v>
      </c>
      <c r="L770" s="202">
        <v>66.880926163991035</v>
      </c>
      <c r="M770" s="10">
        <f t="shared" si="112"/>
        <v>421.80104363949124</v>
      </c>
      <c r="N770" s="11">
        <f>M770/F770</f>
        <v>6.9391149876532623E-2</v>
      </c>
    </row>
    <row r="771" spans="1:14" x14ac:dyDescent="0.35">
      <c r="A771" s="9">
        <f t="shared" si="110"/>
        <v>46</v>
      </c>
      <c r="B771" s="14" t="s">
        <v>195</v>
      </c>
      <c r="C771" s="8"/>
      <c r="D771" s="8"/>
      <c r="E771" s="8"/>
      <c r="F771" s="8">
        <f t="shared" si="113"/>
        <v>0</v>
      </c>
      <c r="G771" s="8"/>
      <c r="H771" s="202">
        <f t="shared" si="109"/>
        <v>0</v>
      </c>
      <c r="I771" s="18">
        <f t="shared" si="111"/>
        <v>0</v>
      </c>
      <c r="J771" s="10">
        <f t="shared" si="114"/>
        <v>0</v>
      </c>
      <c r="K771" s="202">
        <v>0</v>
      </c>
      <c r="L771" s="202">
        <v>0</v>
      </c>
      <c r="M771" s="10">
        <f t="shared" si="112"/>
        <v>0</v>
      </c>
      <c r="N771" s="11"/>
    </row>
    <row r="772" spans="1:14" x14ac:dyDescent="0.35">
      <c r="A772" s="9">
        <f t="shared" si="110"/>
        <v>47</v>
      </c>
      <c r="B772" s="14" t="s">
        <v>196</v>
      </c>
      <c r="C772" s="8"/>
      <c r="D772" s="8"/>
      <c r="E772" s="8"/>
      <c r="F772" s="8">
        <f t="shared" si="113"/>
        <v>0</v>
      </c>
      <c r="G772" s="8"/>
      <c r="H772" s="202">
        <f t="shared" si="109"/>
        <v>0</v>
      </c>
      <c r="I772" s="18">
        <f t="shared" si="111"/>
        <v>0</v>
      </c>
      <c r="J772" s="10">
        <f t="shared" si="114"/>
        <v>0</v>
      </c>
      <c r="K772" s="202">
        <v>0</v>
      </c>
      <c r="L772" s="202">
        <v>0</v>
      </c>
      <c r="M772" s="10">
        <f t="shared" si="112"/>
        <v>0</v>
      </c>
      <c r="N772" s="11"/>
    </row>
    <row r="773" spans="1:14" x14ac:dyDescent="0.35">
      <c r="A773" s="9">
        <f t="shared" si="110"/>
        <v>48</v>
      </c>
      <c r="B773" s="14" t="s">
        <v>197</v>
      </c>
      <c r="C773" s="8"/>
      <c r="D773" s="8"/>
      <c r="E773" s="8"/>
      <c r="F773" s="8">
        <f t="shared" si="113"/>
        <v>0</v>
      </c>
      <c r="G773" s="8"/>
      <c r="H773" s="202">
        <f t="shared" si="109"/>
        <v>0</v>
      </c>
      <c r="I773" s="18">
        <f t="shared" si="111"/>
        <v>0</v>
      </c>
      <c r="J773" s="10">
        <f t="shared" si="114"/>
        <v>0</v>
      </c>
      <c r="K773" s="202">
        <v>0</v>
      </c>
      <c r="L773" s="202">
        <v>0</v>
      </c>
      <c r="M773" s="10">
        <f t="shared" si="112"/>
        <v>0</v>
      </c>
      <c r="N773" s="11"/>
    </row>
    <row r="774" spans="1:14" x14ac:dyDescent="0.35">
      <c r="A774" s="9">
        <f t="shared" si="110"/>
        <v>49</v>
      </c>
      <c r="B774" s="14" t="s">
        <v>198</v>
      </c>
      <c r="C774" s="8"/>
      <c r="D774" s="8"/>
      <c r="E774" s="8"/>
      <c r="F774" s="8">
        <f t="shared" si="113"/>
        <v>0</v>
      </c>
      <c r="G774" s="8"/>
      <c r="H774" s="202">
        <f t="shared" si="109"/>
        <v>0</v>
      </c>
      <c r="I774" s="18">
        <f t="shared" si="111"/>
        <v>0</v>
      </c>
      <c r="J774" s="10">
        <f t="shared" si="114"/>
        <v>0</v>
      </c>
      <c r="K774" s="202">
        <v>0</v>
      </c>
      <c r="L774" s="202">
        <v>0</v>
      </c>
      <c r="M774" s="10">
        <f t="shared" si="112"/>
        <v>0</v>
      </c>
      <c r="N774" s="11"/>
    </row>
    <row r="775" spans="1:14" x14ac:dyDescent="0.35">
      <c r="A775" s="9">
        <f t="shared" si="110"/>
        <v>50</v>
      </c>
      <c r="B775" s="14" t="s">
        <v>199</v>
      </c>
      <c r="C775" s="8"/>
      <c r="D775" s="8"/>
      <c r="E775" s="8"/>
      <c r="F775" s="8">
        <f t="shared" si="113"/>
        <v>0</v>
      </c>
      <c r="G775" s="8"/>
      <c r="H775" s="202">
        <f t="shared" si="109"/>
        <v>0</v>
      </c>
      <c r="I775" s="18">
        <f t="shared" si="111"/>
        <v>0</v>
      </c>
      <c r="J775" s="10">
        <f t="shared" si="114"/>
        <v>0</v>
      </c>
      <c r="K775" s="202">
        <v>0</v>
      </c>
      <c r="L775" s="202">
        <v>0</v>
      </c>
      <c r="M775" s="10">
        <f t="shared" si="112"/>
        <v>0</v>
      </c>
      <c r="N775" s="11"/>
    </row>
    <row r="776" spans="1:14" x14ac:dyDescent="0.35">
      <c r="A776" s="9">
        <f t="shared" si="110"/>
        <v>51</v>
      </c>
      <c r="B776" s="14" t="s">
        <v>200</v>
      </c>
      <c r="C776" s="8"/>
      <c r="D776" s="8"/>
      <c r="E776" s="8"/>
      <c r="F776" s="8">
        <f t="shared" si="113"/>
        <v>0</v>
      </c>
      <c r="G776" s="8"/>
      <c r="H776" s="202">
        <f t="shared" si="109"/>
        <v>0</v>
      </c>
      <c r="I776" s="18">
        <f t="shared" si="111"/>
        <v>0</v>
      </c>
      <c r="J776" s="10">
        <f t="shared" si="114"/>
        <v>0</v>
      </c>
      <c r="K776" s="202">
        <v>0</v>
      </c>
      <c r="L776" s="202">
        <v>0</v>
      </c>
      <c r="M776" s="10">
        <f t="shared" si="112"/>
        <v>0</v>
      </c>
      <c r="N776" s="11"/>
    </row>
    <row r="777" spans="1:14" x14ac:dyDescent="0.35">
      <c r="A777" s="9">
        <f t="shared" si="110"/>
        <v>52</v>
      </c>
      <c r="B777" s="8" t="s">
        <v>201</v>
      </c>
      <c r="C777" s="8"/>
      <c r="D777" s="8"/>
      <c r="E777" s="8"/>
      <c r="F777" s="8">
        <f t="shared" si="113"/>
        <v>0</v>
      </c>
      <c r="G777" s="8"/>
      <c r="H777" s="202">
        <f t="shared" si="109"/>
        <v>0</v>
      </c>
      <c r="I777" s="18">
        <f t="shared" si="111"/>
        <v>0</v>
      </c>
      <c r="J777" s="10">
        <f t="shared" si="114"/>
        <v>0</v>
      </c>
      <c r="K777" s="202">
        <v>0</v>
      </c>
      <c r="L777" s="202">
        <v>0</v>
      </c>
      <c r="M777" s="10">
        <f t="shared" si="112"/>
        <v>0</v>
      </c>
      <c r="N777" s="11"/>
    </row>
    <row r="778" spans="1:14" x14ac:dyDescent="0.35">
      <c r="A778" s="9">
        <f t="shared" si="110"/>
        <v>53</v>
      </c>
      <c r="B778" s="8" t="s">
        <v>202</v>
      </c>
      <c r="C778" s="8"/>
      <c r="D778" s="8"/>
      <c r="E778" s="8"/>
      <c r="F778" s="8">
        <f t="shared" si="113"/>
        <v>0</v>
      </c>
      <c r="G778" s="8"/>
      <c r="H778" s="202">
        <f t="shared" si="109"/>
        <v>0</v>
      </c>
      <c r="I778" s="18">
        <f t="shared" si="111"/>
        <v>0</v>
      </c>
      <c r="J778" s="10">
        <f t="shared" si="114"/>
        <v>0</v>
      </c>
      <c r="K778" s="202">
        <v>0</v>
      </c>
      <c r="L778" s="202">
        <v>0</v>
      </c>
      <c r="M778" s="10">
        <f t="shared" si="112"/>
        <v>0</v>
      </c>
      <c r="N778" s="11"/>
    </row>
    <row r="779" spans="1:14" x14ac:dyDescent="0.35">
      <c r="A779" s="9">
        <f t="shared" si="110"/>
        <v>54</v>
      </c>
      <c r="B779" s="8" t="s">
        <v>203</v>
      </c>
      <c r="C779" s="8"/>
      <c r="D779" s="8"/>
      <c r="E779" s="8"/>
      <c r="F779" s="8">
        <f t="shared" si="113"/>
        <v>0</v>
      </c>
      <c r="G779" s="8"/>
      <c r="H779" s="202">
        <f t="shared" si="109"/>
        <v>0</v>
      </c>
      <c r="I779" s="18">
        <f t="shared" si="111"/>
        <v>0</v>
      </c>
      <c r="J779" s="10">
        <f t="shared" si="114"/>
        <v>0</v>
      </c>
      <c r="K779" s="202">
        <v>0</v>
      </c>
      <c r="L779" s="202">
        <v>0</v>
      </c>
      <c r="M779" s="10">
        <f t="shared" si="112"/>
        <v>0</v>
      </c>
      <c r="N779" s="11"/>
    </row>
    <row r="780" spans="1:14" x14ac:dyDescent="0.35">
      <c r="A780" s="9">
        <f t="shared" si="110"/>
        <v>55</v>
      </c>
      <c r="B780" s="8" t="s">
        <v>204</v>
      </c>
      <c r="C780" s="8"/>
      <c r="D780" s="8"/>
      <c r="E780" s="8"/>
      <c r="F780" s="8">
        <f t="shared" si="113"/>
        <v>0</v>
      </c>
      <c r="G780" s="8"/>
      <c r="H780" s="202">
        <f t="shared" si="109"/>
        <v>0</v>
      </c>
      <c r="I780" s="18">
        <f t="shared" si="111"/>
        <v>0</v>
      </c>
      <c r="J780" s="10">
        <f t="shared" si="114"/>
        <v>0</v>
      </c>
      <c r="K780" s="202">
        <v>0</v>
      </c>
      <c r="L780" s="202">
        <v>0</v>
      </c>
      <c r="M780" s="10">
        <f t="shared" si="112"/>
        <v>0</v>
      </c>
      <c r="N780" s="11"/>
    </row>
    <row r="781" spans="1:14" x14ac:dyDescent="0.35">
      <c r="A781" s="9">
        <f t="shared" si="110"/>
        <v>56</v>
      </c>
      <c r="B781" s="8" t="s">
        <v>205</v>
      </c>
      <c r="C781" s="8"/>
      <c r="D781" s="8"/>
      <c r="E781" s="8"/>
      <c r="F781" s="8">
        <f t="shared" si="113"/>
        <v>0</v>
      </c>
      <c r="G781" s="8"/>
      <c r="H781" s="202">
        <f t="shared" si="109"/>
        <v>0</v>
      </c>
      <c r="I781" s="18">
        <f t="shared" si="111"/>
        <v>0</v>
      </c>
      <c r="J781" s="10">
        <f t="shared" si="114"/>
        <v>0</v>
      </c>
      <c r="K781" s="202">
        <v>0</v>
      </c>
      <c r="L781" s="202">
        <v>0</v>
      </c>
      <c r="M781" s="10">
        <f t="shared" si="112"/>
        <v>0</v>
      </c>
      <c r="N781" s="11"/>
    </row>
    <row r="782" spans="1:14" x14ac:dyDescent="0.35">
      <c r="A782" s="9">
        <f t="shared" si="110"/>
        <v>57</v>
      </c>
      <c r="B782" s="8" t="s">
        <v>206</v>
      </c>
      <c r="C782" s="8"/>
      <c r="D782" s="8"/>
      <c r="E782" s="8"/>
      <c r="F782" s="8">
        <f t="shared" si="113"/>
        <v>0</v>
      </c>
      <c r="G782" s="8"/>
      <c r="H782" s="202">
        <f t="shared" si="109"/>
        <v>0</v>
      </c>
      <c r="I782" s="18">
        <f t="shared" si="111"/>
        <v>0</v>
      </c>
      <c r="J782" s="10">
        <f t="shared" si="114"/>
        <v>0</v>
      </c>
      <c r="K782" s="202">
        <v>0</v>
      </c>
      <c r="L782" s="202">
        <v>0</v>
      </c>
      <c r="M782" s="10">
        <f t="shared" si="112"/>
        <v>0</v>
      </c>
      <c r="N782" s="11"/>
    </row>
    <row r="783" spans="1:14" x14ac:dyDescent="0.35">
      <c r="A783" s="9">
        <f t="shared" si="110"/>
        <v>58</v>
      </c>
      <c r="B783" s="8" t="s">
        <v>207</v>
      </c>
      <c r="C783" s="8"/>
      <c r="D783" s="8"/>
      <c r="E783" s="8"/>
      <c r="F783" s="8">
        <f t="shared" si="113"/>
        <v>0</v>
      </c>
      <c r="G783" s="8"/>
      <c r="H783" s="202">
        <f t="shared" si="109"/>
        <v>0</v>
      </c>
      <c r="I783" s="18">
        <f t="shared" si="111"/>
        <v>0</v>
      </c>
      <c r="J783" s="10">
        <f t="shared" si="114"/>
        <v>0</v>
      </c>
      <c r="K783" s="202">
        <v>0</v>
      </c>
      <c r="L783" s="202">
        <v>0</v>
      </c>
      <c r="M783" s="10">
        <f t="shared" si="112"/>
        <v>0</v>
      </c>
      <c r="N783" s="11"/>
    </row>
    <row r="784" spans="1:14" x14ac:dyDescent="0.35">
      <c r="A784" s="9">
        <f t="shared" si="110"/>
        <v>59</v>
      </c>
      <c r="B784" s="8" t="s">
        <v>208</v>
      </c>
      <c r="C784" s="8"/>
      <c r="D784" s="8"/>
      <c r="E784" s="8"/>
      <c r="F784" s="8">
        <f t="shared" si="113"/>
        <v>0</v>
      </c>
      <c r="G784" s="8"/>
      <c r="H784" s="202">
        <f t="shared" si="109"/>
        <v>0</v>
      </c>
      <c r="I784" s="18">
        <f t="shared" si="111"/>
        <v>0</v>
      </c>
      <c r="J784" s="10">
        <f t="shared" si="114"/>
        <v>0</v>
      </c>
      <c r="K784" s="202">
        <v>0</v>
      </c>
      <c r="L784" s="202">
        <v>0</v>
      </c>
      <c r="M784" s="10">
        <f t="shared" si="112"/>
        <v>0</v>
      </c>
      <c r="N784" s="11"/>
    </row>
    <row r="785" spans="1:14" x14ac:dyDescent="0.35">
      <c r="A785" s="9">
        <f t="shared" si="110"/>
        <v>60</v>
      </c>
      <c r="B785" s="8" t="s">
        <v>209</v>
      </c>
      <c r="C785" s="8"/>
      <c r="D785" s="8"/>
      <c r="E785" s="8"/>
      <c r="F785" s="8">
        <f t="shared" si="113"/>
        <v>0</v>
      </c>
      <c r="G785" s="8"/>
      <c r="H785" s="202">
        <f t="shared" si="109"/>
        <v>0</v>
      </c>
      <c r="I785" s="18">
        <f t="shared" si="111"/>
        <v>0</v>
      </c>
      <c r="J785" s="10">
        <f t="shared" si="114"/>
        <v>0</v>
      </c>
      <c r="K785" s="202">
        <v>0</v>
      </c>
      <c r="L785" s="202">
        <v>0</v>
      </c>
      <c r="M785" s="10">
        <f t="shared" si="112"/>
        <v>0</v>
      </c>
      <c r="N785" s="11"/>
    </row>
    <row r="786" spans="1:14" x14ac:dyDescent="0.35">
      <c r="A786" s="9">
        <f t="shared" si="110"/>
        <v>61</v>
      </c>
      <c r="B786" s="8" t="s">
        <v>210</v>
      </c>
      <c r="C786" s="8"/>
      <c r="D786" s="8"/>
      <c r="E786" s="8"/>
      <c r="F786" s="8">
        <f t="shared" si="113"/>
        <v>0</v>
      </c>
      <c r="G786" s="8"/>
      <c r="H786" s="202">
        <f t="shared" si="109"/>
        <v>0</v>
      </c>
      <c r="I786" s="18">
        <f t="shared" si="111"/>
        <v>0</v>
      </c>
      <c r="J786" s="10">
        <f t="shared" si="114"/>
        <v>0</v>
      </c>
      <c r="K786" s="202">
        <v>0</v>
      </c>
      <c r="L786" s="202">
        <v>0</v>
      </c>
      <c r="M786" s="10">
        <f t="shared" si="112"/>
        <v>0</v>
      </c>
      <c r="N786" s="11"/>
    </row>
    <row r="787" spans="1:14" x14ac:dyDescent="0.35">
      <c r="A787" s="9">
        <f t="shared" si="110"/>
        <v>62</v>
      </c>
      <c r="B787" s="8" t="s">
        <v>211</v>
      </c>
      <c r="C787" s="8"/>
      <c r="D787" s="8"/>
      <c r="E787" s="8"/>
      <c r="F787" s="8">
        <f t="shared" si="113"/>
        <v>0</v>
      </c>
      <c r="G787" s="8"/>
      <c r="H787" s="202">
        <f t="shared" si="109"/>
        <v>0</v>
      </c>
      <c r="I787" s="18">
        <f t="shared" si="111"/>
        <v>0</v>
      </c>
      <c r="J787" s="10">
        <f t="shared" si="114"/>
        <v>0</v>
      </c>
      <c r="K787" s="202">
        <v>0</v>
      </c>
      <c r="L787" s="202">
        <v>0</v>
      </c>
      <c r="M787" s="10">
        <f t="shared" si="112"/>
        <v>0</v>
      </c>
      <c r="N787" s="11"/>
    </row>
    <row r="788" spans="1:14" x14ac:dyDescent="0.35">
      <c r="A788" s="9">
        <f t="shared" si="110"/>
        <v>63</v>
      </c>
      <c r="B788" s="8" t="s">
        <v>212</v>
      </c>
      <c r="C788" s="8"/>
      <c r="D788" s="8"/>
      <c r="E788" s="8"/>
      <c r="F788" s="8">
        <f t="shared" si="113"/>
        <v>0</v>
      </c>
      <c r="G788" s="8"/>
      <c r="H788" s="202">
        <f t="shared" si="109"/>
        <v>0</v>
      </c>
      <c r="I788" s="18">
        <f t="shared" ref="I788:I817" si="115">H788*$O$2</f>
        <v>0</v>
      </c>
      <c r="J788" s="10">
        <f t="shared" si="114"/>
        <v>0</v>
      </c>
      <c r="K788" s="202">
        <v>0</v>
      </c>
      <c r="L788" s="202">
        <v>0</v>
      </c>
      <c r="M788" s="10">
        <f t="shared" ref="M788:M817" si="116">I788+J788+K788+L788</f>
        <v>0</v>
      </c>
      <c r="N788" s="11"/>
    </row>
    <row r="789" spans="1:14" x14ac:dyDescent="0.35">
      <c r="A789" s="9">
        <f t="shared" ref="A789:A852" si="117">1+A788</f>
        <v>64</v>
      </c>
      <c r="B789" s="8" t="s">
        <v>213</v>
      </c>
      <c r="C789" s="8">
        <f>димвенканали!C789</f>
        <v>6638.08</v>
      </c>
      <c r="D789" s="8">
        <f>димвенканали!D789</f>
        <v>0</v>
      </c>
      <c r="E789" s="8">
        <f>димвенканали!E789</f>
        <v>0</v>
      </c>
      <c r="F789" s="8">
        <f t="shared" si="113"/>
        <v>6638.08</v>
      </c>
      <c r="G789" s="8">
        <v>120</v>
      </c>
      <c r="H789" s="202">
        <f t="shared" si="109"/>
        <v>5.5278049066463428E-2</v>
      </c>
      <c r="I789" s="18">
        <f t="shared" si="115"/>
        <v>236.67020317560983</v>
      </c>
      <c r="J789" s="10">
        <f t="shared" si="114"/>
        <v>52.067444698634162</v>
      </c>
      <c r="K789" s="202">
        <v>98.849647458853809</v>
      </c>
      <c r="L789" s="202">
        <v>73.036708839315892</v>
      </c>
      <c r="M789" s="10">
        <f t="shared" si="116"/>
        <v>460.62400417241372</v>
      </c>
      <c r="N789" s="11">
        <f>M789/F789</f>
        <v>6.9391149876532637E-2</v>
      </c>
    </row>
    <row r="790" spans="1:14" x14ac:dyDescent="0.35">
      <c r="A790" s="9">
        <f t="shared" si="117"/>
        <v>65</v>
      </c>
      <c r="B790" s="8" t="s">
        <v>214</v>
      </c>
      <c r="C790" s="8"/>
      <c r="D790" s="8"/>
      <c r="E790" s="8"/>
      <c r="F790" s="8">
        <f t="shared" si="113"/>
        <v>0</v>
      </c>
      <c r="G790" s="8"/>
      <c r="H790" s="202">
        <f t="shared" si="109"/>
        <v>0</v>
      </c>
      <c r="I790" s="18">
        <f t="shared" si="115"/>
        <v>0</v>
      </c>
      <c r="J790" s="10">
        <f t="shared" si="114"/>
        <v>0</v>
      </c>
      <c r="K790" s="202">
        <v>0</v>
      </c>
      <c r="L790" s="202">
        <v>0</v>
      </c>
      <c r="M790" s="10">
        <f t="shared" si="116"/>
        <v>0</v>
      </c>
      <c r="N790" s="11"/>
    </row>
    <row r="791" spans="1:14" x14ac:dyDescent="0.35">
      <c r="A791" s="9">
        <f t="shared" si="117"/>
        <v>66</v>
      </c>
      <c r="B791" s="8" t="s">
        <v>215</v>
      </c>
      <c r="C791" s="8">
        <f>димвенканали!C791</f>
        <v>4236.49</v>
      </c>
      <c r="D791" s="8">
        <f>димвенканали!D791</f>
        <v>0</v>
      </c>
      <c r="E791" s="8">
        <f>димвенканали!E791</f>
        <v>0</v>
      </c>
      <c r="F791" s="8">
        <f t="shared" si="113"/>
        <v>4236.49</v>
      </c>
      <c r="G791" s="8">
        <v>69</v>
      </c>
      <c r="H791" s="202">
        <f t="shared" ref="H791:H854" si="118">2/240170.56*F791</f>
        <v>3.5279011715674061E-2</v>
      </c>
      <c r="I791" s="18">
        <f t="shared" si="115"/>
        <v>151.04532471007269</v>
      </c>
      <c r="J791" s="10">
        <f t="shared" si="114"/>
        <v>33.22997143621599</v>
      </c>
      <c r="K791" s="202">
        <v>63.086847848016227</v>
      </c>
      <c r="L791" s="202">
        <v>46.612768546126794</v>
      </c>
      <c r="M791" s="10">
        <f t="shared" si="116"/>
        <v>293.97491254043166</v>
      </c>
      <c r="N791" s="11">
        <f>M791/F791</f>
        <v>6.9391149876532623E-2</v>
      </c>
    </row>
    <row r="792" spans="1:14" x14ac:dyDescent="0.35">
      <c r="A792" s="9">
        <f t="shared" si="117"/>
        <v>67</v>
      </c>
      <c r="B792" s="8" t="s">
        <v>216</v>
      </c>
      <c r="C792" s="8">
        <f>димвенканали!C792</f>
        <v>5395.1</v>
      </c>
      <c r="D792" s="8">
        <f>димвенканали!D792</f>
        <v>0</v>
      </c>
      <c r="E792" s="8">
        <f>димвенканали!E792</f>
        <v>0</v>
      </c>
      <c r="F792" s="8">
        <f t="shared" si="113"/>
        <v>5395.1</v>
      </c>
      <c r="G792" s="8">
        <v>108</v>
      </c>
      <c r="H792" s="202">
        <f t="shared" si="118"/>
        <v>4.4927238375927513E-2</v>
      </c>
      <c r="I792" s="18">
        <f t="shared" si="115"/>
        <v>192.35372474461485</v>
      </c>
      <c r="J792" s="10">
        <f t="shared" si="114"/>
        <v>42.317819443815267</v>
      </c>
      <c r="K792" s="202">
        <v>80.340058120007924</v>
      </c>
      <c r="L792" s="202">
        <v>59.360590390443193</v>
      </c>
      <c r="M792" s="10">
        <f t="shared" si="116"/>
        <v>374.37219269888124</v>
      </c>
      <c r="N792" s="11">
        <f>M792/F792</f>
        <v>6.9391149876532637E-2</v>
      </c>
    </row>
    <row r="793" spans="1:14" x14ac:dyDescent="0.35">
      <c r="A793" s="9">
        <f t="shared" si="117"/>
        <v>68</v>
      </c>
      <c r="B793" s="8" t="s">
        <v>217</v>
      </c>
      <c r="C793" s="8">
        <f>димвенканали!C793</f>
        <v>4042.93</v>
      </c>
      <c r="D793" s="8">
        <f>димвенканали!D793</f>
        <v>0</v>
      </c>
      <c r="E793" s="8">
        <f>димвенканали!E793</f>
        <v>0</v>
      </c>
      <c r="F793" s="8">
        <f t="shared" si="113"/>
        <v>4042.93</v>
      </c>
      <c r="G793" s="8">
        <v>72</v>
      </c>
      <c r="H793" s="202">
        <f t="shared" si="118"/>
        <v>3.366715720694493E-2</v>
      </c>
      <c r="I793" s="18">
        <f t="shared" si="115"/>
        <v>144.14425022367436</v>
      </c>
      <c r="J793" s="10">
        <f t="shared" si="114"/>
        <v>31.711735049208361</v>
      </c>
      <c r="K793" s="202">
        <v>60.204487623051214</v>
      </c>
      <c r="L793" s="202">
        <v>44.483088674396122</v>
      </c>
      <c r="M793" s="10">
        <f t="shared" si="116"/>
        <v>280.54356157033004</v>
      </c>
      <c r="N793" s="11">
        <f>M793/F793</f>
        <v>6.9391149876532623E-2</v>
      </c>
    </row>
    <row r="794" spans="1:14" x14ac:dyDescent="0.35">
      <c r="A794" s="9">
        <f t="shared" si="117"/>
        <v>69</v>
      </c>
      <c r="B794" s="8" t="s">
        <v>218</v>
      </c>
      <c r="C794" s="8"/>
      <c r="D794" s="8"/>
      <c r="E794" s="8"/>
      <c r="F794" s="8">
        <f t="shared" si="113"/>
        <v>0</v>
      </c>
      <c r="G794" s="8"/>
      <c r="H794" s="202">
        <f t="shared" si="118"/>
        <v>0</v>
      </c>
      <c r="I794" s="18">
        <f t="shared" si="115"/>
        <v>0</v>
      </c>
      <c r="J794" s="10">
        <f t="shared" si="114"/>
        <v>0</v>
      </c>
      <c r="K794" s="202">
        <v>0</v>
      </c>
      <c r="L794" s="202">
        <v>0</v>
      </c>
      <c r="M794" s="10">
        <f t="shared" si="116"/>
        <v>0</v>
      </c>
      <c r="N794" s="11"/>
    </row>
    <row r="795" spans="1:14" x14ac:dyDescent="0.35">
      <c r="A795" s="9">
        <f t="shared" si="117"/>
        <v>70</v>
      </c>
      <c r="B795" s="8" t="s">
        <v>219</v>
      </c>
      <c r="C795" s="8"/>
      <c r="D795" s="8"/>
      <c r="E795" s="8"/>
      <c r="F795" s="8">
        <f t="shared" si="113"/>
        <v>0</v>
      </c>
      <c r="G795" s="8"/>
      <c r="H795" s="202">
        <f t="shared" si="118"/>
        <v>0</v>
      </c>
      <c r="I795" s="18">
        <f t="shared" si="115"/>
        <v>0</v>
      </c>
      <c r="J795" s="10">
        <f t="shared" si="114"/>
        <v>0</v>
      </c>
      <c r="K795" s="202">
        <v>0</v>
      </c>
      <c r="L795" s="202">
        <v>0</v>
      </c>
      <c r="M795" s="10">
        <f t="shared" si="116"/>
        <v>0</v>
      </c>
      <c r="N795" s="11"/>
    </row>
    <row r="796" spans="1:14" x14ac:dyDescent="0.35">
      <c r="A796" s="9">
        <f t="shared" si="117"/>
        <v>71</v>
      </c>
      <c r="B796" s="8" t="s">
        <v>220</v>
      </c>
      <c r="C796" s="8"/>
      <c r="D796" s="8"/>
      <c r="E796" s="8"/>
      <c r="F796" s="8">
        <f t="shared" si="113"/>
        <v>0</v>
      </c>
      <c r="G796" s="8"/>
      <c r="H796" s="202">
        <f t="shared" si="118"/>
        <v>0</v>
      </c>
      <c r="I796" s="18">
        <f t="shared" si="115"/>
        <v>0</v>
      </c>
      <c r="J796" s="10">
        <f t="shared" si="114"/>
        <v>0</v>
      </c>
      <c r="K796" s="202">
        <v>0</v>
      </c>
      <c r="L796" s="202">
        <v>0</v>
      </c>
      <c r="M796" s="10">
        <f t="shared" si="116"/>
        <v>0</v>
      </c>
      <c r="N796" s="11"/>
    </row>
    <row r="797" spans="1:14" x14ac:dyDescent="0.35">
      <c r="A797" s="9">
        <f t="shared" si="117"/>
        <v>72</v>
      </c>
      <c r="B797" s="8" t="s">
        <v>221</v>
      </c>
      <c r="C797" s="8"/>
      <c r="D797" s="8"/>
      <c r="E797" s="8"/>
      <c r="F797" s="8">
        <f t="shared" si="113"/>
        <v>0</v>
      </c>
      <c r="G797" s="8"/>
      <c r="H797" s="202">
        <f t="shared" si="118"/>
        <v>0</v>
      </c>
      <c r="I797" s="18">
        <f t="shared" si="115"/>
        <v>0</v>
      </c>
      <c r="J797" s="10">
        <f t="shared" si="114"/>
        <v>0</v>
      </c>
      <c r="K797" s="202">
        <v>0</v>
      </c>
      <c r="L797" s="202">
        <v>0</v>
      </c>
      <c r="M797" s="10">
        <f t="shared" si="116"/>
        <v>0</v>
      </c>
      <c r="N797" s="11"/>
    </row>
    <row r="798" spans="1:14" x14ac:dyDescent="0.35">
      <c r="A798" s="9">
        <v>75</v>
      </c>
      <c r="B798" s="8" t="s">
        <v>222</v>
      </c>
      <c r="C798" s="8"/>
      <c r="D798" s="8"/>
      <c r="E798" s="8"/>
      <c r="F798" s="8">
        <f t="shared" si="113"/>
        <v>0</v>
      </c>
      <c r="G798" s="8"/>
      <c r="H798" s="202">
        <f t="shared" si="118"/>
        <v>0</v>
      </c>
      <c r="I798" s="18">
        <f t="shared" si="115"/>
        <v>0</v>
      </c>
      <c r="J798" s="10">
        <f t="shared" si="114"/>
        <v>0</v>
      </c>
      <c r="K798" s="202">
        <v>0</v>
      </c>
      <c r="L798" s="202">
        <v>0</v>
      </c>
      <c r="M798" s="10">
        <f t="shared" si="116"/>
        <v>0</v>
      </c>
      <c r="N798" s="11"/>
    </row>
    <row r="799" spans="1:14" x14ac:dyDescent="0.35">
      <c r="A799" s="9">
        <f t="shared" si="117"/>
        <v>76</v>
      </c>
      <c r="B799" s="8" t="s">
        <v>223</v>
      </c>
      <c r="C799" s="8"/>
      <c r="D799" s="8"/>
      <c r="E799" s="8"/>
      <c r="F799" s="8">
        <f t="shared" si="113"/>
        <v>0</v>
      </c>
      <c r="G799" s="8"/>
      <c r="H799" s="202">
        <f t="shared" si="118"/>
        <v>0</v>
      </c>
      <c r="I799" s="18">
        <f t="shared" si="115"/>
        <v>0</v>
      </c>
      <c r="J799" s="10">
        <f t="shared" si="114"/>
        <v>0</v>
      </c>
      <c r="K799" s="202">
        <v>0</v>
      </c>
      <c r="L799" s="202">
        <v>0</v>
      </c>
      <c r="M799" s="10">
        <f t="shared" si="116"/>
        <v>0</v>
      </c>
      <c r="N799" s="11"/>
    </row>
    <row r="800" spans="1:14" x14ac:dyDescent="0.35">
      <c r="A800" s="9">
        <f t="shared" si="117"/>
        <v>77</v>
      </c>
      <c r="B800" s="8" t="s">
        <v>224</v>
      </c>
      <c r="C800" s="8"/>
      <c r="D800" s="8"/>
      <c r="E800" s="8"/>
      <c r="F800" s="8">
        <f t="shared" si="113"/>
        <v>0</v>
      </c>
      <c r="G800" s="8"/>
      <c r="H800" s="202">
        <f t="shared" si="118"/>
        <v>0</v>
      </c>
      <c r="I800" s="18">
        <f t="shared" si="115"/>
        <v>0</v>
      </c>
      <c r="J800" s="10">
        <f t="shared" si="114"/>
        <v>0</v>
      </c>
      <c r="K800" s="202">
        <v>0</v>
      </c>
      <c r="L800" s="202">
        <v>0</v>
      </c>
      <c r="M800" s="10">
        <f t="shared" si="116"/>
        <v>0</v>
      </c>
      <c r="N800" s="11"/>
    </row>
    <row r="801" spans="1:14" x14ac:dyDescent="0.35">
      <c r="A801" s="9">
        <f t="shared" si="117"/>
        <v>78</v>
      </c>
      <c r="B801" s="8" t="s">
        <v>225</v>
      </c>
      <c r="C801" s="8"/>
      <c r="D801" s="8"/>
      <c r="E801" s="8"/>
      <c r="F801" s="8">
        <f t="shared" si="113"/>
        <v>0</v>
      </c>
      <c r="G801" s="8"/>
      <c r="H801" s="202">
        <f t="shared" si="118"/>
        <v>0</v>
      </c>
      <c r="I801" s="18">
        <f t="shared" si="115"/>
        <v>0</v>
      </c>
      <c r="J801" s="10">
        <f t="shared" si="114"/>
        <v>0</v>
      </c>
      <c r="K801" s="202">
        <v>0</v>
      </c>
      <c r="L801" s="202">
        <v>0</v>
      </c>
      <c r="M801" s="10">
        <f t="shared" si="116"/>
        <v>0</v>
      </c>
      <c r="N801" s="11"/>
    </row>
    <row r="802" spans="1:14" x14ac:dyDescent="0.35">
      <c r="A802" s="9">
        <f t="shared" si="117"/>
        <v>79</v>
      </c>
      <c r="B802" s="8" t="s">
        <v>226</v>
      </c>
      <c r="C802" s="8"/>
      <c r="D802" s="8"/>
      <c r="E802" s="8"/>
      <c r="F802" s="8">
        <f t="shared" si="113"/>
        <v>0</v>
      </c>
      <c r="G802" s="8"/>
      <c r="H802" s="202">
        <f t="shared" si="118"/>
        <v>0</v>
      </c>
      <c r="I802" s="18">
        <f t="shared" si="115"/>
        <v>0</v>
      </c>
      <c r="J802" s="10">
        <f t="shared" si="114"/>
        <v>0</v>
      </c>
      <c r="K802" s="202">
        <v>0</v>
      </c>
      <c r="L802" s="202">
        <v>0</v>
      </c>
      <c r="M802" s="10">
        <f t="shared" si="116"/>
        <v>0</v>
      </c>
      <c r="N802" s="11"/>
    </row>
    <row r="803" spans="1:14" x14ac:dyDescent="0.35">
      <c r="A803" s="9">
        <f t="shared" si="117"/>
        <v>80</v>
      </c>
      <c r="B803" s="8" t="s">
        <v>227</v>
      </c>
      <c r="C803" s="8"/>
      <c r="D803" s="8"/>
      <c r="E803" s="8"/>
      <c r="F803" s="8">
        <f t="shared" si="113"/>
        <v>0</v>
      </c>
      <c r="G803" s="8"/>
      <c r="H803" s="202">
        <f t="shared" si="118"/>
        <v>0</v>
      </c>
      <c r="I803" s="18">
        <f t="shared" si="115"/>
        <v>0</v>
      </c>
      <c r="J803" s="10">
        <f t="shared" si="114"/>
        <v>0</v>
      </c>
      <c r="K803" s="202">
        <v>0</v>
      </c>
      <c r="L803" s="202">
        <v>0</v>
      </c>
      <c r="M803" s="10">
        <f t="shared" si="116"/>
        <v>0</v>
      </c>
      <c r="N803" s="11"/>
    </row>
    <row r="804" spans="1:14" x14ac:dyDescent="0.35">
      <c r="A804" s="9">
        <f t="shared" si="117"/>
        <v>81</v>
      </c>
      <c r="B804" s="8" t="s">
        <v>228</v>
      </c>
      <c r="C804" s="8"/>
      <c r="D804" s="8"/>
      <c r="E804" s="8"/>
      <c r="F804" s="8">
        <f t="shared" ref="F804:F847" si="119">C804+D804+E804</f>
        <v>0</v>
      </c>
      <c r="G804" s="8"/>
      <c r="H804" s="202">
        <f t="shared" si="118"/>
        <v>0</v>
      </c>
      <c r="I804" s="18">
        <f t="shared" si="115"/>
        <v>0</v>
      </c>
      <c r="J804" s="10">
        <f t="shared" si="114"/>
        <v>0</v>
      </c>
      <c r="K804" s="202">
        <v>0</v>
      </c>
      <c r="L804" s="202">
        <v>0</v>
      </c>
      <c r="M804" s="10">
        <f t="shared" si="116"/>
        <v>0</v>
      </c>
      <c r="N804" s="11"/>
    </row>
    <row r="805" spans="1:14" x14ac:dyDescent="0.35">
      <c r="A805" s="9">
        <f t="shared" si="117"/>
        <v>82</v>
      </c>
      <c r="B805" s="8" t="s">
        <v>229</v>
      </c>
      <c r="C805" s="8"/>
      <c r="D805" s="8"/>
      <c r="E805" s="8"/>
      <c r="F805" s="8">
        <f t="shared" si="119"/>
        <v>0</v>
      </c>
      <c r="G805" s="8"/>
      <c r="H805" s="202">
        <f t="shared" si="118"/>
        <v>0</v>
      </c>
      <c r="I805" s="18">
        <f t="shared" si="115"/>
        <v>0</v>
      </c>
      <c r="J805" s="10">
        <f t="shared" si="114"/>
        <v>0</v>
      </c>
      <c r="K805" s="202">
        <v>0</v>
      </c>
      <c r="L805" s="202">
        <v>0</v>
      </c>
      <c r="M805" s="10">
        <f t="shared" si="116"/>
        <v>0</v>
      </c>
      <c r="N805" s="11"/>
    </row>
    <row r="806" spans="1:14" x14ac:dyDescent="0.35">
      <c r="A806" s="9">
        <f t="shared" si="117"/>
        <v>83</v>
      </c>
      <c r="B806" s="8" t="s">
        <v>230</v>
      </c>
      <c r="C806" s="8">
        <f>димвенканали!C806</f>
        <v>1490.07</v>
      </c>
      <c r="D806" s="8">
        <f>димвенканали!D806</f>
        <v>0</v>
      </c>
      <c r="E806" s="8">
        <f>димвенканали!E806</f>
        <v>0</v>
      </c>
      <c r="F806" s="8">
        <f t="shared" si="119"/>
        <v>1490.07</v>
      </c>
      <c r="G806" s="8">
        <v>32</v>
      </c>
      <c r="H806" s="202">
        <f t="shared" si="118"/>
        <v>1.2408431741175938E-2</v>
      </c>
      <c r="I806" s="18">
        <f t="shared" si="115"/>
        <v>53.126080078257715</v>
      </c>
      <c r="J806" s="10">
        <f t="shared" si="114"/>
        <v>11.687737617216698</v>
      </c>
      <c r="K806" s="202">
        <v>22.18908090728257</v>
      </c>
      <c r="L806" s="202">
        <v>16.39477209376799</v>
      </c>
      <c r="M806" s="10">
        <f t="shared" si="116"/>
        <v>103.39767069652498</v>
      </c>
      <c r="N806" s="11">
        <f>M806/F806</f>
        <v>6.9391149876532637E-2</v>
      </c>
    </row>
    <row r="807" spans="1:14" x14ac:dyDescent="0.35">
      <c r="A807" s="9">
        <f t="shared" si="117"/>
        <v>84</v>
      </c>
      <c r="B807" s="8" t="s">
        <v>231</v>
      </c>
      <c r="C807" s="8">
        <f>димвенканали!C807</f>
        <v>1153.5999999999999</v>
      </c>
      <c r="D807" s="8">
        <f>димвенканали!D807</f>
        <v>0</v>
      </c>
      <c r="E807" s="8">
        <f>димвенканали!E807</f>
        <v>0</v>
      </c>
      <c r="F807" s="8">
        <f t="shared" si="119"/>
        <v>1153.5999999999999</v>
      </c>
      <c r="G807" s="8">
        <v>32</v>
      </c>
      <c r="H807" s="202">
        <f t="shared" si="118"/>
        <v>9.6065063095160368E-3</v>
      </c>
      <c r="I807" s="18">
        <f t="shared" si="115"/>
        <v>41.129776438877435</v>
      </c>
      <c r="J807" s="10">
        <f t="shared" si="114"/>
        <v>9.0485508165530355</v>
      </c>
      <c r="K807" s="202">
        <v>17.178604853893557</v>
      </c>
      <c r="L807" s="202">
        <v>12.692698388244013</v>
      </c>
      <c r="M807" s="10">
        <f t="shared" si="116"/>
        <v>80.049630497568046</v>
      </c>
      <c r="N807" s="11">
        <f>M807/F807</f>
        <v>6.9391149876532637E-2</v>
      </c>
    </row>
    <row r="808" spans="1:14" x14ac:dyDescent="0.35">
      <c r="A808" s="9">
        <f t="shared" si="117"/>
        <v>85</v>
      </c>
      <c r="B808" s="8" t="s">
        <v>232</v>
      </c>
      <c r="C808" s="8"/>
      <c r="D808" s="8"/>
      <c r="E808" s="8"/>
      <c r="F808" s="8">
        <f t="shared" si="119"/>
        <v>0</v>
      </c>
      <c r="G808" s="8"/>
      <c r="H808" s="202">
        <f t="shared" si="118"/>
        <v>0</v>
      </c>
      <c r="I808" s="18">
        <f t="shared" si="115"/>
        <v>0</v>
      </c>
      <c r="J808" s="10">
        <f t="shared" si="114"/>
        <v>0</v>
      </c>
      <c r="K808" s="202">
        <v>0</v>
      </c>
      <c r="L808" s="202">
        <v>0</v>
      </c>
      <c r="M808" s="10">
        <f t="shared" si="116"/>
        <v>0</v>
      </c>
      <c r="N808" s="11"/>
    </row>
    <row r="809" spans="1:14" x14ac:dyDescent="0.35">
      <c r="A809" s="9">
        <f t="shared" si="117"/>
        <v>86</v>
      </c>
      <c r="B809" s="8" t="s">
        <v>233</v>
      </c>
      <c r="C809" s="8"/>
      <c r="D809" s="8"/>
      <c r="E809" s="8"/>
      <c r="F809" s="8">
        <f t="shared" si="119"/>
        <v>0</v>
      </c>
      <c r="G809" s="8"/>
      <c r="H809" s="202">
        <f t="shared" si="118"/>
        <v>0</v>
      </c>
      <c r="I809" s="18">
        <f t="shared" si="115"/>
        <v>0</v>
      </c>
      <c r="J809" s="10">
        <f t="shared" si="114"/>
        <v>0</v>
      </c>
      <c r="K809" s="202">
        <v>0</v>
      </c>
      <c r="L809" s="202">
        <v>0</v>
      </c>
      <c r="M809" s="10">
        <f t="shared" si="116"/>
        <v>0</v>
      </c>
      <c r="N809" s="11"/>
    </row>
    <row r="810" spans="1:14" x14ac:dyDescent="0.35">
      <c r="A810" s="9">
        <f t="shared" si="117"/>
        <v>87</v>
      </c>
      <c r="B810" s="8" t="s">
        <v>234</v>
      </c>
      <c r="C810" s="8"/>
      <c r="D810" s="8"/>
      <c r="E810" s="8"/>
      <c r="F810" s="8">
        <f t="shared" si="119"/>
        <v>0</v>
      </c>
      <c r="G810" s="8"/>
      <c r="H810" s="202">
        <f t="shared" si="118"/>
        <v>0</v>
      </c>
      <c r="I810" s="18">
        <f t="shared" si="115"/>
        <v>0</v>
      </c>
      <c r="J810" s="10">
        <f t="shared" si="114"/>
        <v>0</v>
      </c>
      <c r="K810" s="202">
        <v>0</v>
      </c>
      <c r="L810" s="202">
        <v>0</v>
      </c>
      <c r="M810" s="10">
        <f t="shared" si="116"/>
        <v>0</v>
      </c>
      <c r="N810" s="11"/>
    </row>
    <row r="811" spans="1:14" x14ac:dyDescent="0.35">
      <c r="A811" s="9">
        <f t="shared" si="117"/>
        <v>88</v>
      </c>
      <c r="B811" s="8" t="s">
        <v>235</v>
      </c>
      <c r="C811" s="8">
        <f>димвенканали!C811</f>
        <v>4543.6099999999997</v>
      </c>
      <c r="D811" s="8">
        <f>димвенканали!D811</f>
        <v>0</v>
      </c>
      <c r="E811" s="8">
        <f>димвенканали!E811</f>
        <v>0</v>
      </c>
      <c r="F811" s="8">
        <f t="shared" si="119"/>
        <v>4543.6099999999997</v>
      </c>
      <c r="G811" s="8">
        <v>100</v>
      </c>
      <c r="H811" s="202">
        <f t="shared" si="118"/>
        <v>3.7836527507784462E-2</v>
      </c>
      <c r="I811" s="18">
        <f t="shared" si="115"/>
        <v>161.99520069820377</v>
      </c>
      <c r="J811" s="10">
        <f t="shared" si="114"/>
        <v>35.638944153604832</v>
      </c>
      <c r="K811" s="202">
        <v>67.66026421653892</v>
      </c>
      <c r="L811" s="202">
        <v>49.991913422164856</v>
      </c>
      <c r="M811" s="10">
        <f t="shared" si="116"/>
        <v>315.28632249051236</v>
      </c>
      <c r="N811" s="11">
        <f>M811/F811</f>
        <v>6.9391149876532623E-2</v>
      </c>
    </row>
    <row r="812" spans="1:14" x14ac:dyDescent="0.35">
      <c r="A812" s="9">
        <f t="shared" si="117"/>
        <v>89</v>
      </c>
      <c r="B812" s="8" t="s">
        <v>236</v>
      </c>
      <c r="C812" s="8">
        <f>димвенканали!C812</f>
        <v>4442.1000000000004</v>
      </c>
      <c r="D812" s="8">
        <f>димвенканали!D812</f>
        <v>0</v>
      </c>
      <c r="E812" s="8">
        <f>димвенканали!E812</f>
        <v>0</v>
      </c>
      <c r="F812" s="8">
        <f t="shared" si="119"/>
        <v>4442.1000000000004</v>
      </c>
      <c r="G812" s="8">
        <v>98</v>
      </c>
      <c r="H812" s="202">
        <f t="shared" si="118"/>
        <v>3.6991211578971214E-2</v>
      </c>
      <c r="I812" s="18">
        <f t="shared" si="115"/>
        <v>158.3760228147863</v>
      </c>
      <c r="J812" s="10">
        <f t="shared" si="114"/>
        <v>34.842725019252988</v>
      </c>
      <c r="K812" s="202">
        <v>66.148648250243227</v>
      </c>
      <c r="L812" s="202">
        <v>48.875030782263117</v>
      </c>
      <c r="M812" s="10">
        <f t="shared" si="116"/>
        <v>308.24242686654566</v>
      </c>
      <c r="N812" s="11">
        <f t="shared" ref="N812:N825" si="120">M812/F812</f>
        <v>6.9391149876532637E-2</v>
      </c>
    </row>
    <row r="813" spans="1:14" x14ac:dyDescent="0.35">
      <c r="A813" s="9">
        <f t="shared" si="117"/>
        <v>90</v>
      </c>
      <c r="B813" s="8" t="s">
        <v>237</v>
      </c>
      <c r="C813" s="8">
        <f>димвенканали!C813</f>
        <v>2681.07</v>
      </c>
      <c r="D813" s="8">
        <f>димвенканали!D813</f>
        <v>1283.7</v>
      </c>
      <c r="E813" s="8">
        <f>димвенканали!E813</f>
        <v>0</v>
      </c>
      <c r="F813" s="8">
        <f t="shared" si="119"/>
        <v>3964.7700000000004</v>
      </c>
      <c r="G813" s="8">
        <v>56</v>
      </c>
      <c r="H813" s="202">
        <f t="shared" si="118"/>
        <v>3.3016286425780084E-2</v>
      </c>
      <c r="I813" s="18">
        <f t="shared" si="115"/>
        <v>141.35757951765612</v>
      </c>
      <c r="J813" s="10">
        <f t="shared" si="114"/>
        <v>31.098667493884346</v>
      </c>
      <c r="K813" s="202">
        <v>59.040583535516269</v>
      </c>
      <c r="L813" s="202">
        <v>43.623118748923552</v>
      </c>
      <c r="M813" s="10">
        <f t="shared" si="116"/>
        <v>275.11994929598029</v>
      </c>
      <c r="N813" s="11">
        <f t="shared" si="120"/>
        <v>6.9391149876532623E-2</v>
      </c>
    </row>
    <row r="814" spans="1:14" x14ac:dyDescent="0.35">
      <c r="A814" s="9">
        <f t="shared" si="117"/>
        <v>91</v>
      </c>
      <c r="B814" s="8" t="s">
        <v>238</v>
      </c>
      <c r="C814" s="8">
        <f>димвенканали!C814</f>
        <v>4513.9799999999996</v>
      </c>
      <c r="D814" s="8">
        <f>димвенканали!D814</f>
        <v>0</v>
      </c>
      <c r="E814" s="8">
        <f>димвенканали!E814</f>
        <v>0</v>
      </c>
      <c r="F814" s="8">
        <f t="shared" si="119"/>
        <v>4513.9799999999996</v>
      </c>
      <c r="G814" s="8">
        <v>100</v>
      </c>
      <c r="H814" s="202">
        <f t="shared" si="118"/>
        <v>3.7589786191946251E-2</v>
      </c>
      <c r="I814" s="18">
        <f t="shared" si="115"/>
        <v>160.93879009150828</v>
      </c>
      <c r="J814" s="10">
        <f t="shared" si="114"/>
        <v>35.40653382013182</v>
      </c>
      <c r="K814" s="202">
        <v>67.219034967387685</v>
      </c>
      <c r="L814" s="202">
        <v>49.665903840642947</v>
      </c>
      <c r="M814" s="10">
        <f t="shared" si="116"/>
        <v>313.23026271967075</v>
      </c>
      <c r="N814" s="11">
        <f t="shared" si="120"/>
        <v>6.9391149876532637E-2</v>
      </c>
    </row>
    <row r="815" spans="1:14" x14ac:dyDescent="0.35">
      <c r="A815" s="9">
        <f t="shared" si="117"/>
        <v>92</v>
      </c>
      <c r="B815" s="8" t="s">
        <v>239</v>
      </c>
      <c r="C815" s="8">
        <f>димвенканали!C815</f>
        <v>6160.06</v>
      </c>
      <c r="D815" s="8">
        <f>димвенканали!D815</f>
        <v>98.8</v>
      </c>
      <c r="E815" s="8">
        <f>димвенканали!E815</f>
        <v>0</v>
      </c>
      <c r="F815" s="8">
        <f t="shared" si="119"/>
        <v>6258.8600000000006</v>
      </c>
      <c r="G815" s="8">
        <v>129</v>
      </c>
      <c r="H815" s="202">
        <f t="shared" si="118"/>
        <v>5.2120126630008277E-2</v>
      </c>
      <c r="I815" s="18">
        <f t="shared" si="115"/>
        <v>223.14971616004894</v>
      </c>
      <c r="J815" s="10">
        <f t="shared" si="114"/>
        <v>49.092937555210767</v>
      </c>
      <c r="K815" s="202">
        <v>93.202568286962773</v>
      </c>
      <c r="L815" s="202">
        <v>68.8642703140126</v>
      </c>
      <c r="M815" s="10">
        <f t="shared" si="116"/>
        <v>434.30949231623515</v>
      </c>
      <c r="N815" s="11">
        <f t="shared" si="120"/>
        <v>6.9391149876532651E-2</v>
      </c>
    </row>
    <row r="816" spans="1:14" x14ac:dyDescent="0.35">
      <c r="A816" s="9">
        <f t="shared" si="117"/>
        <v>93</v>
      </c>
      <c r="B816" s="8" t="s">
        <v>240</v>
      </c>
      <c r="C816" s="8">
        <f>димвенканали!C816</f>
        <v>2230.3000000000002</v>
      </c>
      <c r="D816" s="8">
        <f>димвенканали!D816</f>
        <v>0</v>
      </c>
      <c r="E816" s="8">
        <f>димвенканали!E816</f>
        <v>0</v>
      </c>
      <c r="F816" s="8">
        <f t="shared" si="119"/>
        <v>2230.3000000000002</v>
      </c>
      <c r="G816" s="8">
        <v>40</v>
      </c>
      <c r="H816" s="202">
        <f t="shared" si="118"/>
        <v>1.8572634381166454E-2</v>
      </c>
      <c r="I816" s="18">
        <f t="shared" si="115"/>
        <v>79.517805471245111</v>
      </c>
      <c r="J816" s="10">
        <f t="shared" si="114"/>
        <v>17.493917203673924</v>
      </c>
      <c r="K816" s="202">
        <v>33.212068659534339</v>
      </c>
      <c r="L816" s="202">
        <v>4.7452934769540191E-2</v>
      </c>
      <c r="M816" s="10">
        <f t="shared" si="116"/>
        <v>130.27124426922293</v>
      </c>
      <c r="N816" s="11">
        <f t="shared" si="120"/>
        <v>5.840974051438054E-2</v>
      </c>
    </row>
    <row r="817" spans="1:14" x14ac:dyDescent="0.35">
      <c r="A817" s="9">
        <f t="shared" si="117"/>
        <v>94</v>
      </c>
      <c r="B817" s="8" t="s">
        <v>241</v>
      </c>
      <c r="C817" s="8">
        <f>димвенканали!C817</f>
        <v>3177.46</v>
      </c>
      <c r="D817" s="8">
        <f>димвенканали!D817</f>
        <v>0</v>
      </c>
      <c r="E817" s="8">
        <f>димвенканали!E817</f>
        <v>0</v>
      </c>
      <c r="F817" s="8">
        <f t="shared" si="119"/>
        <v>3177.46</v>
      </c>
      <c r="G817" s="8">
        <v>70</v>
      </c>
      <c r="H817" s="202">
        <f t="shared" si="118"/>
        <v>2.6460029072672354E-2</v>
      </c>
      <c r="I817" s="18">
        <f t="shared" si="115"/>
        <v>113.28729147319305</v>
      </c>
      <c r="J817" s="10">
        <f t="shared" si="114"/>
        <v>24.923204124102472</v>
      </c>
      <c r="K817" s="202">
        <v>47.316513331356305</v>
      </c>
      <c r="L817" s="202">
        <v>34.960594158035562</v>
      </c>
      <c r="M817" s="10">
        <f t="shared" si="116"/>
        <v>220.48760308668739</v>
      </c>
      <c r="N817" s="11">
        <f t="shared" si="120"/>
        <v>6.9391149876532637E-2</v>
      </c>
    </row>
    <row r="818" spans="1:14" x14ac:dyDescent="0.35">
      <c r="A818" s="9">
        <f t="shared" si="117"/>
        <v>95</v>
      </c>
      <c r="B818" s="8" t="s">
        <v>242</v>
      </c>
      <c r="C818" s="8">
        <f>димвенканали!C818</f>
        <v>6153.96</v>
      </c>
      <c r="D818" s="8">
        <f>димвенканали!D818</f>
        <v>0</v>
      </c>
      <c r="E818" s="8">
        <f>димвенканали!E818</f>
        <v>0</v>
      </c>
      <c r="F818" s="8">
        <f t="shared" si="119"/>
        <v>6153.96</v>
      </c>
      <c r="G818" s="8">
        <v>129</v>
      </c>
      <c r="H818" s="202">
        <f t="shared" si="118"/>
        <v>5.1246580763270898E-2</v>
      </c>
      <c r="I818" s="18">
        <f t="shared" ref="I818:I849" si="121">H818*$O$2</f>
        <v>219.40967320890618</v>
      </c>
      <c r="J818" s="10">
        <f t="shared" si="114"/>
        <v>48.270128105959358</v>
      </c>
      <c r="K818" s="202">
        <v>91.640470810217423</v>
      </c>
      <c r="L818" s="202">
        <v>67.710088569103775</v>
      </c>
      <c r="M818" s="10">
        <f t="shared" ref="M818:M849" si="122">I818+J818+K818+L818</f>
        <v>427.03036069418675</v>
      </c>
      <c r="N818" s="11">
        <f t="shared" si="120"/>
        <v>6.9391149876532637E-2</v>
      </c>
    </row>
    <row r="819" spans="1:14" x14ac:dyDescent="0.35">
      <c r="A819" s="9">
        <f t="shared" si="117"/>
        <v>96</v>
      </c>
      <c r="B819" s="8" t="s">
        <v>243</v>
      </c>
      <c r="C819" s="8">
        <f>димвенканали!C819</f>
        <v>4767.16</v>
      </c>
      <c r="D819" s="8">
        <f>димвенканали!D819</f>
        <v>0</v>
      </c>
      <c r="E819" s="8">
        <f>димвенканали!E819</f>
        <v>0</v>
      </c>
      <c r="F819" s="8">
        <f t="shared" si="119"/>
        <v>4767.16</v>
      </c>
      <c r="G819" s="8">
        <v>80</v>
      </c>
      <c r="H819" s="202">
        <f t="shared" si="118"/>
        <v>3.9698121201865874E-2</v>
      </c>
      <c r="I819" s="18">
        <f t="shared" si="121"/>
        <v>169.96552101972864</v>
      </c>
      <c r="J819" s="10">
        <f t="shared" si="114"/>
        <v>37.392414624340304</v>
      </c>
      <c r="K819" s="202">
        <v>70.989214559021519</v>
      </c>
      <c r="L819" s="202">
        <v>52.451563842320844</v>
      </c>
      <c r="M819" s="10">
        <f t="shared" si="122"/>
        <v>330.79871404541132</v>
      </c>
      <c r="N819" s="11">
        <f t="shared" si="120"/>
        <v>6.9391149876532637E-2</v>
      </c>
    </row>
    <row r="820" spans="1:14" x14ac:dyDescent="0.35">
      <c r="A820" s="9">
        <f t="shared" si="117"/>
        <v>97</v>
      </c>
      <c r="B820" s="8" t="s">
        <v>244</v>
      </c>
      <c r="C820" s="8">
        <f>димвенканали!C820</f>
        <v>5138.5</v>
      </c>
      <c r="D820" s="8">
        <f>димвенканали!D820</f>
        <v>0</v>
      </c>
      <c r="E820" s="8">
        <f>димвенканали!E820</f>
        <v>51.8</v>
      </c>
      <c r="F820" s="8">
        <f t="shared" si="119"/>
        <v>5190.3</v>
      </c>
      <c r="G820" s="8">
        <v>67</v>
      </c>
      <c r="H820" s="202">
        <f t="shared" si="118"/>
        <v>4.3221783719037003E-2</v>
      </c>
      <c r="I820" s="18">
        <f t="shared" si="121"/>
        <v>185.05190590387096</v>
      </c>
      <c r="J820" s="10">
        <f t="shared" si="114"/>
        <v>40.711419298851609</v>
      </c>
      <c r="K820" s="202">
        <v>77.290319671605175</v>
      </c>
      <c r="L820" s="202">
        <v>57.107240329839549</v>
      </c>
      <c r="M820" s="10">
        <f t="shared" si="122"/>
        <v>360.1608852041673</v>
      </c>
      <c r="N820" s="11">
        <f t="shared" si="120"/>
        <v>6.9391149876532623E-2</v>
      </c>
    </row>
    <row r="821" spans="1:14" x14ac:dyDescent="0.35">
      <c r="A821" s="9">
        <f t="shared" si="117"/>
        <v>98</v>
      </c>
      <c r="B821" s="8" t="s">
        <v>245</v>
      </c>
      <c r="C821" s="8">
        <f>димвенканали!C821</f>
        <v>2683</v>
      </c>
      <c r="D821" s="8">
        <f>димвенканали!D821</f>
        <v>0</v>
      </c>
      <c r="E821" s="8">
        <f>димвенканали!E821</f>
        <v>0</v>
      </c>
      <c r="F821" s="8">
        <f t="shared" si="119"/>
        <v>2683</v>
      </c>
      <c r="G821" s="8">
        <v>44</v>
      </c>
      <c r="H821" s="202">
        <f t="shared" si="118"/>
        <v>2.2342455295103612E-2</v>
      </c>
      <c r="I821" s="18">
        <f t="shared" si="121"/>
        <v>95.658105223221355</v>
      </c>
      <c r="J821" s="10">
        <f t="shared" ref="J821:J871" si="123">I821*0.22</f>
        <v>21.044783149108699</v>
      </c>
      <c r="K821" s="202">
        <v>39.953360630197999</v>
      </c>
      <c r="L821" s="202">
        <v>29.520206116208982</v>
      </c>
      <c r="M821" s="10">
        <f t="shared" si="122"/>
        <v>186.17645511873704</v>
      </c>
      <c r="N821" s="11">
        <f t="shared" si="120"/>
        <v>6.9391149876532623E-2</v>
      </c>
    </row>
    <row r="822" spans="1:14" x14ac:dyDescent="0.35">
      <c r="A822" s="9">
        <f t="shared" si="117"/>
        <v>99</v>
      </c>
      <c r="B822" s="8" t="s">
        <v>246</v>
      </c>
      <c r="C822" s="8">
        <f>димвенканали!C822</f>
        <v>3593.8</v>
      </c>
      <c r="D822" s="8">
        <f>димвенканали!D822</f>
        <v>0</v>
      </c>
      <c r="E822" s="8">
        <f>димвенканали!E822</f>
        <v>0</v>
      </c>
      <c r="F822" s="8">
        <f t="shared" si="119"/>
        <v>3593.8</v>
      </c>
      <c r="G822" s="8">
        <v>72</v>
      </c>
      <c r="H822" s="202">
        <f t="shared" si="118"/>
        <v>2.9927065165688917E-2</v>
      </c>
      <c r="I822" s="18">
        <f t="shared" si="121"/>
        <v>128.13123315363882</v>
      </c>
      <c r="J822" s="10">
        <f t="shared" si="123"/>
        <v>28.188871293800538</v>
      </c>
      <c r="K822" s="202">
        <v>53.516357597020352</v>
      </c>
      <c r="L822" s="202">
        <v>39.541452381823277</v>
      </c>
      <c r="M822" s="10">
        <f t="shared" si="122"/>
        <v>249.37791442628298</v>
      </c>
      <c r="N822" s="11">
        <f t="shared" si="120"/>
        <v>6.9391149876532637E-2</v>
      </c>
    </row>
    <row r="823" spans="1:14" x14ac:dyDescent="0.35">
      <c r="A823" s="9">
        <f t="shared" si="117"/>
        <v>100</v>
      </c>
      <c r="B823" s="8" t="s">
        <v>247</v>
      </c>
      <c r="C823" s="8">
        <f>димвенканали!C823</f>
        <v>6136.78</v>
      </c>
      <c r="D823" s="8">
        <f>димвенканали!D823</f>
        <v>0</v>
      </c>
      <c r="E823" s="8">
        <f>димвенканали!E823</f>
        <v>0</v>
      </c>
      <c r="F823" s="8">
        <f t="shared" si="119"/>
        <v>6136.78</v>
      </c>
      <c r="G823" s="8">
        <v>129</v>
      </c>
      <c r="H823" s="202">
        <f t="shared" si="118"/>
        <v>5.1103515768127446E-2</v>
      </c>
      <c r="I823" s="18">
        <f t="shared" si="121"/>
        <v>218.79714758544924</v>
      </c>
      <c r="J823" s="10">
        <f t="shared" si="123"/>
        <v>48.135372468798835</v>
      </c>
      <c r="K823" s="202">
        <v>91.384638258735194</v>
      </c>
      <c r="L823" s="202">
        <v>67.521062426324633</v>
      </c>
      <c r="M823" s="10">
        <f t="shared" si="122"/>
        <v>425.83822073930793</v>
      </c>
      <c r="N823" s="11">
        <f t="shared" si="120"/>
        <v>6.9391149876532637E-2</v>
      </c>
    </row>
    <row r="824" spans="1:14" x14ac:dyDescent="0.35">
      <c r="A824" s="9">
        <f t="shared" si="117"/>
        <v>101</v>
      </c>
      <c r="B824" s="8" t="s">
        <v>248</v>
      </c>
      <c r="C824" s="8">
        <f>димвенканали!C824</f>
        <v>4533.76</v>
      </c>
      <c r="D824" s="8">
        <f>димвенканали!D824</f>
        <v>0</v>
      </c>
      <c r="E824" s="8">
        <f>димвенканали!E824</f>
        <v>104</v>
      </c>
      <c r="F824" s="8">
        <f t="shared" si="119"/>
        <v>4637.76</v>
      </c>
      <c r="G824" s="8">
        <v>100</v>
      </c>
      <c r="H824" s="202">
        <f t="shared" si="118"/>
        <v>3.862055365986572E-2</v>
      </c>
      <c r="I824" s="18">
        <f t="shared" si="121"/>
        <v>165.35196946703209</v>
      </c>
      <c r="J824" s="10">
        <f t="shared" si="123"/>
        <v>36.377433282747063</v>
      </c>
      <c r="K824" s="202">
        <v>69.062280207345168</v>
      </c>
      <c r="L824" s="202">
        <v>51.027816294263651</v>
      </c>
      <c r="M824" s="10">
        <f t="shared" si="122"/>
        <v>321.81949925138792</v>
      </c>
      <c r="N824" s="11">
        <f t="shared" si="120"/>
        <v>6.9391149876532623E-2</v>
      </c>
    </row>
    <row r="825" spans="1:14" x14ac:dyDescent="0.35">
      <c r="A825" s="9">
        <f t="shared" si="117"/>
        <v>102</v>
      </c>
      <c r="B825" s="8" t="s">
        <v>249</v>
      </c>
      <c r="C825" s="8">
        <f>димвенканали!C825</f>
        <v>3949.68</v>
      </c>
      <c r="D825" s="8">
        <f>димвенканали!D825</f>
        <v>0</v>
      </c>
      <c r="E825" s="8">
        <f>димвенканали!E825</f>
        <v>0</v>
      </c>
      <c r="F825" s="8">
        <f t="shared" si="119"/>
        <v>3949.68</v>
      </c>
      <c r="G825" s="8">
        <v>60</v>
      </c>
      <c r="H825" s="202">
        <f t="shared" si="118"/>
        <v>3.2890625728648835E-2</v>
      </c>
      <c r="I825" s="18">
        <f t="shared" si="121"/>
        <v>140.81956952592355</v>
      </c>
      <c r="J825" s="10">
        <f t="shared" si="123"/>
        <v>30.980305295703182</v>
      </c>
      <c r="K825" s="202">
        <v>58.815873803160812</v>
      </c>
      <c r="L825" s="202">
        <v>43.457088219555835</v>
      </c>
      <c r="M825" s="10">
        <f t="shared" si="122"/>
        <v>274.07283684434339</v>
      </c>
      <c r="N825" s="11">
        <f t="shared" si="120"/>
        <v>6.9391149876532623E-2</v>
      </c>
    </row>
    <row r="826" spans="1:14" x14ac:dyDescent="0.35">
      <c r="A826" s="9">
        <f t="shared" si="117"/>
        <v>103</v>
      </c>
      <c r="B826" s="8" t="s">
        <v>250</v>
      </c>
      <c r="C826" s="8"/>
      <c r="D826" s="8"/>
      <c r="E826" s="8"/>
      <c r="F826" s="8">
        <f t="shared" si="119"/>
        <v>0</v>
      </c>
      <c r="G826" s="8"/>
      <c r="H826" s="202">
        <f t="shared" si="118"/>
        <v>0</v>
      </c>
      <c r="I826" s="18">
        <f t="shared" si="121"/>
        <v>0</v>
      </c>
      <c r="J826" s="10">
        <f t="shared" si="123"/>
        <v>0</v>
      </c>
      <c r="K826" s="202">
        <v>0</v>
      </c>
      <c r="L826" s="202">
        <v>0</v>
      </c>
      <c r="M826" s="10">
        <f t="shared" si="122"/>
        <v>0</v>
      </c>
      <c r="N826" s="11"/>
    </row>
    <row r="827" spans="1:14" x14ac:dyDescent="0.35">
      <c r="A827" s="9">
        <f t="shared" si="117"/>
        <v>104</v>
      </c>
      <c r="B827" s="8" t="s">
        <v>251</v>
      </c>
      <c r="C827" s="8"/>
      <c r="D827" s="8"/>
      <c r="E827" s="8"/>
      <c r="F827" s="8">
        <f t="shared" si="119"/>
        <v>0</v>
      </c>
      <c r="G827" s="8"/>
      <c r="H827" s="202">
        <f t="shared" si="118"/>
        <v>0</v>
      </c>
      <c r="I827" s="18">
        <f t="shared" si="121"/>
        <v>0</v>
      </c>
      <c r="J827" s="10">
        <f t="shared" si="123"/>
        <v>0</v>
      </c>
      <c r="K827" s="202">
        <v>0</v>
      </c>
      <c r="L827" s="202">
        <v>0</v>
      </c>
      <c r="M827" s="10">
        <f t="shared" si="122"/>
        <v>0</v>
      </c>
      <c r="N827" s="11"/>
    </row>
    <row r="828" spans="1:14" x14ac:dyDescent="0.35">
      <c r="A828" s="9">
        <f t="shared" si="117"/>
        <v>105</v>
      </c>
      <c r="B828" s="8" t="s">
        <v>252</v>
      </c>
      <c r="C828" s="8">
        <f>димвенканали!C828</f>
        <v>6375.55</v>
      </c>
      <c r="D828" s="8">
        <f>димвенканали!D828</f>
        <v>0</v>
      </c>
      <c r="E828" s="8">
        <f>димвенканали!E828</f>
        <v>169.5</v>
      </c>
      <c r="F828" s="8">
        <f t="shared" si="119"/>
        <v>6545.05</v>
      </c>
      <c r="G828" s="8">
        <v>105</v>
      </c>
      <c r="H828" s="202">
        <f t="shared" si="118"/>
        <v>5.4503349619537046E-2</v>
      </c>
      <c r="I828" s="18">
        <f t="shared" si="121"/>
        <v>233.35336622856687</v>
      </c>
      <c r="J828" s="10">
        <f t="shared" si="123"/>
        <v>51.337740570284708</v>
      </c>
      <c r="K828" s="202">
        <v>97.464309725187277</v>
      </c>
      <c r="L828" s="202">
        <v>72.013128975361013</v>
      </c>
      <c r="M828" s="10">
        <f t="shared" si="122"/>
        <v>454.1685454993999</v>
      </c>
      <c r="N828" s="11">
        <f t="shared" ref="N828:N833" si="124">M828/F828</f>
        <v>6.9391149876532623E-2</v>
      </c>
    </row>
    <row r="829" spans="1:14" x14ac:dyDescent="0.35">
      <c r="A829" s="9">
        <f t="shared" si="117"/>
        <v>106</v>
      </c>
      <c r="B829" s="8" t="s">
        <v>253</v>
      </c>
      <c r="C829" s="8">
        <f>димвенканали!C829</f>
        <v>5034.24</v>
      </c>
      <c r="D829" s="8">
        <f>димвенканали!D829</f>
        <v>204.9</v>
      </c>
      <c r="E829" s="8">
        <f>димвенканали!E829</f>
        <v>106.7</v>
      </c>
      <c r="F829" s="8">
        <f t="shared" si="119"/>
        <v>5345.8399999999992</v>
      </c>
      <c r="G829" s="8">
        <v>101</v>
      </c>
      <c r="H829" s="202">
        <f t="shared" si="118"/>
        <v>4.4517029897419562E-2</v>
      </c>
      <c r="I829" s="18">
        <f t="shared" si="121"/>
        <v>190.59743765430699</v>
      </c>
      <c r="J829" s="10">
        <f t="shared" si="123"/>
        <v>41.931436283947541</v>
      </c>
      <c r="K829" s="202">
        <v>79.606512631881344</v>
      </c>
      <c r="L829" s="202">
        <v>58.818598085827283</v>
      </c>
      <c r="M829" s="10">
        <f t="shared" si="122"/>
        <v>370.95398465596315</v>
      </c>
      <c r="N829" s="11">
        <f t="shared" si="124"/>
        <v>6.9391149876532637E-2</v>
      </c>
    </row>
    <row r="830" spans="1:14" x14ac:dyDescent="0.35">
      <c r="A830" s="9">
        <f t="shared" si="117"/>
        <v>107</v>
      </c>
      <c r="B830" s="8" t="s">
        <v>254</v>
      </c>
      <c r="C830" s="8">
        <f>димвенканали!C830</f>
        <v>4025.8</v>
      </c>
      <c r="D830" s="8">
        <f>димвенканали!D830</f>
        <v>0</v>
      </c>
      <c r="E830" s="8">
        <f>димвенканали!E830</f>
        <v>0</v>
      </c>
      <c r="F830" s="8">
        <f t="shared" si="119"/>
        <v>4025.8</v>
      </c>
      <c r="G830" s="8">
        <v>70</v>
      </c>
      <c r="H830" s="202">
        <f t="shared" si="118"/>
        <v>3.3524508582567322E-2</v>
      </c>
      <c r="I830" s="18">
        <f t="shared" si="121"/>
        <v>143.53350727083284</v>
      </c>
      <c r="J830" s="10">
        <f t="shared" si="123"/>
        <v>31.577371599583227</v>
      </c>
      <c r="K830" s="202">
        <v>59.94939963661988</v>
      </c>
      <c r="L830" s="202">
        <v>44.294612665909114</v>
      </c>
      <c r="M830" s="10">
        <f t="shared" si="122"/>
        <v>279.35489117294503</v>
      </c>
      <c r="N830" s="11">
        <f t="shared" si="124"/>
        <v>6.9391149876532623E-2</v>
      </c>
    </row>
    <row r="831" spans="1:14" x14ac:dyDescent="0.35">
      <c r="A831" s="9">
        <f t="shared" si="117"/>
        <v>108</v>
      </c>
      <c r="B831" s="8" t="s">
        <v>255</v>
      </c>
      <c r="C831" s="8">
        <f>димвенканали!C831</f>
        <v>5829.59</v>
      </c>
      <c r="D831" s="8">
        <f>димвенканали!D831</f>
        <v>0</v>
      </c>
      <c r="E831" s="8">
        <f>димвенканали!E831</f>
        <v>0</v>
      </c>
      <c r="F831" s="8">
        <f t="shared" si="119"/>
        <v>5829.59</v>
      </c>
      <c r="G831" s="8">
        <v>108</v>
      </c>
      <c r="H831" s="202">
        <f t="shared" si="118"/>
        <v>4.8545417056944866E-2</v>
      </c>
      <c r="I831" s="18">
        <f t="shared" si="121"/>
        <v>207.84477585845659</v>
      </c>
      <c r="J831" s="10">
        <f t="shared" si="123"/>
        <v>45.725850688860447</v>
      </c>
      <c r="K831" s="202">
        <v>86.810179499141256</v>
      </c>
      <c r="L831" s="202">
        <v>64.141147362277565</v>
      </c>
      <c r="M831" s="10">
        <f t="shared" si="122"/>
        <v>404.52195340873584</v>
      </c>
      <c r="N831" s="11">
        <f t="shared" si="124"/>
        <v>6.9391149876532623E-2</v>
      </c>
    </row>
    <row r="832" spans="1:14" x14ac:dyDescent="0.35">
      <c r="A832" s="9">
        <f t="shared" si="117"/>
        <v>109</v>
      </c>
      <c r="B832" s="8" t="s">
        <v>256</v>
      </c>
      <c r="C832" s="8">
        <f>димвенканали!C832</f>
        <v>4802</v>
      </c>
      <c r="D832" s="8">
        <f>димвенканали!D832</f>
        <v>0</v>
      </c>
      <c r="E832" s="8">
        <f>димвенканали!E832</f>
        <v>0</v>
      </c>
      <c r="F832" s="8">
        <f t="shared" si="119"/>
        <v>4802</v>
      </c>
      <c r="G832" s="8">
        <v>80</v>
      </c>
      <c r="H832" s="202">
        <f t="shared" si="118"/>
        <v>3.9988248351504864E-2</v>
      </c>
      <c r="I832" s="18">
        <f t="shared" si="121"/>
        <v>171.20768590455049</v>
      </c>
      <c r="J832" s="10">
        <f t="shared" si="123"/>
        <v>37.665690899001106</v>
      </c>
      <c r="K832" s="202">
        <v>71.50802748647439</v>
      </c>
      <c r="L832" s="202">
        <v>52.834897417083688</v>
      </c>
      <c r="M832" s="10">
        <f t="shared" si="122"/>
        <v>333.21630170710972</v>
      </c>
      <c r="N832" s="11">
        <f t="shared" si="124"/>
        <v>6.9391149876532637E-2</v>
      </c>
    </row>
    <row r="833" spans="1:14" x14ac:dyDescent="0.35">
      <c r="A833" s="9">
        <f t="shared" si="117"/>
        <v>110</v>
      </c>
      <c r="B833" s="8" t="s">
        <v>257</v>
      </c>
      <c r="C833" s="8">
        <f>димвенканали!C833</f>
        <v>4841.7</v>
      </c>
      <c r="D833" s="8">
        <f>димвенканали!D833</f>
        <v>0</v>
      </c>
      <c r="E833" s="8">
        <f>димвенканали!E833</f>
        <v>0</v>
      </c>
      <c r="F833" s="8">
        <f t="shared" si="119"/>
        <v>4841.7</v>
      </c>
      <c r="G833" s="8">
        <v>80</v>
      </c>
      <c r="H833" s="202">
        <f t="shared" si="118"/>
        <v>4.0318846739583733E-2</v>
      </c>
      <c r="I833" s="18">
        <f t="shared" si="121"/>
        <v>172.62312637319076</v>
      </c>
      <c r="J833" s="10">
        <f t="shared" si="123"/>
        <v>37.97708780210197</v>
      </c>
      <c r="K833" s="202">
        <v>72.099212136872779</v>
      </c>
      <c r="L833" s="202">
        <v>53.271704045042505</v>
      </c>
      <c r="M833" s="10">
        <f t="shared" si="122"/>
        <v>335.97113035720804</v>
      </c>
      <c r="N833" s="11">
        <f t="shared" si="124"/>
        <v>6.9391149876532637E-2</v>
      </c>
    </row>
    <row r="834" spans="1:14" x14ac:dyDescent="0.35">
      <c r="A834" s="9">
        <f t="shared" si="117"/>
        <v>111</v>
      </c>
      <c r="B834" s="8" t="s">
        <v>258</v>
      </c>
      <c r="C834" s="8"/>
      <c r="D834" s="8"/>
      <c r="E834" s="8"/>
      <c r="F834" s="8">
        <f t="shared" si="119"/>
        <v>0</v>
      </c>
      <c r="G834" s="8"/>
      <c r="H834" s="202">
        <f t="shared" si="118"/>
        <v>0</v>
      </c>
      <c r="I834" s="18">
        <f t="shared" si="121"/>
        <v>0</v>
      </c>
      <c r="J834" s="10">
        <f t="shared" si="123"/>
        <v>0</v>
      </c>
      <c r="K834" s="202">
        <v>0</v>
      </c>
      <c r="L834" s="202">
        <v>0</v>
      </c>
      <c r="M834" s="10">
        <f t="shared" si="122"/>
        <v>0</v>
      </c>
      <c r="N834" s="11"/>
    </row>
    <row r="835" spans="1:14" x14ac:dyDescent="0.35">
      <c r="A835" s="9">
        <f t="shared" si="117"/>
        <v>112</v>
      </c>
      <c r="B835" s="8" t="s">
        <v>259</v>
      </c>
      <c r="C835" s="8"/>
      <c r="D835" s="8"/>
      <c r="E835" s="8"/>
      <c r="F835" s="8">
        <f t="shared" si="119"/>
        <v>0</v>
      </c>
      <c r="G835" s="8"/>
      <c r="H835" s="202">
        <f t="shared" si="118"/>
        <v>0</v>
      </c>
      <c r="I835" s="18">
        <f t="shared" si="121"/>
        <v>0</v>
      </c>
      <c r="J835" s="10">
        <f t="shared" si="123"/>
        <v>0</v>
      </c>
      <c r="K835" s="202">
        <v>0</v>
      </c>
      <c r="L835" s="202">
        <v>0</v>
      </c>
      <c r="M835" s="10">
        <f t="shared" si="122"/>
        <v>0</v>
      </c>
      <c r="N835" s="11"/>
    </row>
    <row r="836" spans="1:14" x14ac:dyDescent="0.35">
      <c r="A836" s="9">
        <f t="shared" si="117"/>
        <v>113</v>
      </c>
      <c r="B836" s="8" t="s">
        <v>260</v>
      </c>
      <c r="C836" s="8"/>
      <c r="D836" s="8"/>
      <c r="E836" s="8"/>
      <c r="F836" s="8">
        <f t="shared" si="119"/>
        <v>0</v>
      </c>
      <c r="G836" s="8"/>
      <c r="H836" s="202">
        <f t="shared" si="118"/>
        <v>0</v>
      </c>
      <c r="I836" s="18">
        <f t="shared" si="121"/>
        <v>0</v>
      </c>
      <c r="J836" s="10">
        <f t="shared" si="123"/>
        <v>0</v>
      </c>
      <c r="K836" s="202">
        <v>0</v>
      </c>
      <c r="L836" s="202">
        <v>0</v>
      </c>
      <c r="M836" s="10">
        <f t="shared" si="122"/>
        <v>0</v>
      </c>
      <c r="N836" s="11"/>
    </row>
    <row r="837" spans="1:14" x14ac:dyDescent="0.35">
      <c r="A837" s="9">
        <f t="shared" si="117"/>
        <v>114</v>
      </c>
      <c r="B837" s="8" t="s">
        <v>261</v>
      </c>
      <c r="C837" s="8"/>
      <c r="D837" s="8"/>
      <c r="E837" s="8"/>
      <c r="F837" s="8">
        <f t="shared" si="119"/>
        <v>0</v>
      </c>
      <c r="G837" s="8"/>
      <c r="H837" s="202">
        <f t="shared" si="118"/>
        <v>0</v>
      </c>
      <c r="I837" s="18">
        <f t="shared" si="121"/>
        <v>0</v>
      </c>
      <c r="J837" s="10">
        <f t="shared" si="123"/>
        <v>0</v>
      </c>
      <c r="K837" s="202">
        <v>0</v>
      </c>
      <c r="L837" s="202">
        <v>0</v>
      </c>
      <c r="M837" s="10">
        <f t="shared" si="122"/>
        <v>0</v>
      </c>
      <c r="N837" s="11"/>
    </row>
    <row r="838" spans="1:14" x14ac:dyDescent="0.35">
      <c r="A838" s="9">
        <f t="shared" si="117"/>
        <v>115</v>
      </c>
      <c r="B838" s="8" t="s">
        <v>262</v>
      </c>
      <c r="C838" s="8"/>
      <c r="D838" s="8"/>
      <c r="E838" s="8"/>
      <c r="F838" s="8">
        <f t="shared" si="119"/>
        <v>0</v>
      </c>
      <c r="G838" s="8"/>
      <c r="H838" s="202">
        <f t="shared" si="118"/>
        <v>0</v>
      </c>
      <c r="I838" s="18">
        <f t="shared" si="121"/>
        <v>0</v>
      </c>
      <c r="J838" s="10">
        <f t="shared" si="123"/>
        <v>0</v>
      </c>
      <c r="K838" s="202">
        <v>0</v>
      </c>
      <c r="L838" s="202">
        <v>0</v>
      </c>
      <c r="M838" s="10">
        <f t="shared" si="122"/>
        <v>0</v>
      </c>
      <c r="N838" s="11"/>
    </row>
    <row r="839" spans="1:14" x14ac:dyDescent="0.35">
      <c r="A839" s="9">
        <f t="shared" si="117"/>
        <v>116</v>
      </c>
      <c r="B839" s="8" t="s">
        <v>263</v>
      </c>
      <c r="C839" s="8"/>
      <c r="D839" s="8"/>
      <c r="E839" s="8"/>
      <c r="F839" s="8">
        <f t="shared" si="119"/>
        <v>0</v>
      </c>
      <c r="G839" s="8"/>
      <c r="H839" s="202">
        <f t="shared" si="118"/>
        <v>0</v>
      </c>
      <c r="I839" s="18">
        <f t="shared" si="121"/>
        <v>0</v>
      </c>
      <c r="J839" s="10">
        <f t="shared" si="123"/>
        <v>0</v>
      </c>
      <c r="K839" s="202">
        <v>0</v>
      </c>
      <c r="L839" s="202">
        <v>0</v>
      </c>
      <c r="M839" s="10">
        <f t="shared" si="122"/>
        <v>0</v>
      </c>
      <c r="N839" s="11"/>
    </row>
    <row r="840" spans="1:14" x14ac:dyDescent="0.35">
      <c r="A840" s="9">
        <f t="shared" si="117"/>
        <v>117</v>
      </c>
      <c r="B840" s="8" t="s">
        <v>264</v>
      </c>
      <c r="C840" s="8"/>
      <c r="D840" s="8"/>
      <c r="E840" s="8"/>
      <c r="F840" s="8">
        <f t="shared" si="119"/>
        <v>0</v>
      </c>
      <c r="G840" s="8"/>
      <c r="H840" s="202">
        <f t="shared" si="118"/>
        <v>0</v>
      </c>
      <c r="I840" s="18">
        <f t="shared" si="121"/>
        <v>0</v>
      </c>
      <c r="J840" s="10">
        <f t="shared" si="123"/>
        <v>0</v>
      </c>
      <c r="K840" s="202">
        <v>0</v>
      </c>
      <c r="L840" s="202">
        <v>0</v>
      </c>
      <c r="M840" s="10">
        <f t="shared" si="122"/>
        <v>0</v>
      </c>
      <c r="N840" s="11"/>
    </row>
    <row r="841" spans="1:14" x14ac:dyDescent="0.35">
      <c r="A841" s="9">
        <f t="shared" si="117"/>
        <v>118</v>
      </c>
      <c r="B841" s="8" t="s">
        <v>265</v>
      </c>
      <c r="C841" s="8"/>
      <c r="D841" s="8"/>
      <c r="E841" s="8"/>
      <c r="F841" s="8">
        <f t="shared" si="119"/>
        <v>0</v>
      </c>
      <c r="G841" s="8"/>
      <c r="H841" s="202">
        <f t="shared" si="118"/>
        <v>0</v>
      </c>
      <c r="I841" s="18">
        <f t="shared" si="121"/>
        <v>0</v>
      </c>
      <c r="J841" s="10">
        <f t="shared" si="123"/>
        <v>0</v>
      </c>
      <c r="K841" s="202">
        <v>0</v>
      </c>
      <c r="L841" s="202">
        <v>0</v>
      </c>
      <c r="M841" s="10">
        <f t="shared" si="122"/>
        <v>0</v>
      </c>
      <c r="N841" s="11"/>
    </row>
    <row r="842" spans="1:14" x14ac:dyDescent="0.35">
      <c r="A842" s="9">
        <f t="shared" si="117"/>
        <v>119</v>
      </c>
      <c r="B842" s="8" t="s">
        <v>266</v>
      </c>
      <c r="C842" s="8"/>
      <c r="D842" s="8"/>
      <c r="E842" s="8"/>
      <c r="F842" s="8">
        <f t="shared" si="119"/>
        <v>0</v>
      </c>
      <c r="G842" s="8"/>
      <c r="H842" s="202">
        <f t="shared" si="118"/>
        <v>0</v>
      </c>
      <c r="I842" s="18">
        <f t="shared" si="121"/>
        <v>0</v>
      </c>
      <c r="J842" s="10">
        <f t="shared" si="123"/>
        <v>0</v>
      </c>
      <c r="K842" s="202">
        <v>0</v>
      </c>
      <c r="L842" s="202">
        <v>0</v>
      </c>
      <c r="M842" s="10">
        <f t="shared" si="122"/>
        <v>0</v>
      </c>
      <c r="N842" s="11"/>
    </row>
    <row r="843" spans="1:14" x14ac:dyDescent="0.35">
      <c r="A843" s="9">
        <f t="shared" si="117"/>
        <v>120</v>
      </c>
      <c r="B843" s="8" t="s">
        <v>267</v>
      </c>
      <c r="C843" s="8"/>
      <c r="D843" s="8"/>
      <c r="E843" s="8"/>
      <c r="F843" s="8">
        <f t="shared" si="119"/>
        <v>0</v>
      </c>
      <c r="G843" s="8"/>
      <c r="H843" s="202">
        <f t="shared" si="118"/>
        <v>0</v>
      </c>
      <c r="I843" s="18">
        <f t="shared" si="121"/>
        <v>0</v>
      </c>
      <c r="J843" s="10">
        <f t="shared" si="123"/>
        <v>0</v>
      </c>
      <c r="K843" s="202">
        <v>0</v>
      </c>
      <c r="L843" s="202">
        <v>0</v>
      </c>
      <c r="M843" s="10">
        <f t="shared" si="122"/>
        <v>0</v>
      </c>
      <c r="N843" s="11"/>
    </row>
    <row r="844" spans="1:14" x14ac:dyDescent="0.35">
      <c r="A844" s="9">
        <f t="shared" si="117"/>
        <v>121</v>
      </c>
      <c r="B844" s="8" t="s">
        <v>268</v>
      </c>
      <c r="C844" s="8">
        <f>димвенканали!C844</f>
        <v>5265.83</v>
      </c>
      <c r="D844" s="8">
        <f>димвенканали!D844</f>
        <v>0</v>
      </c>
      <c r="E844" s="8">
        <f>димвенканали!E844</f>
        <v>1489.9</v>
      </c>
      <c r="F844" s="8">
        <f t="shared" si="119"/>
        <v>6755.73</v>
      </c>
      <c r="G844" s="8">
        <v>96</v>
      </c>
      <c r="H844" s="202">
        <f t="shared" si="118"/>
        <v>5.6257769478490614E-2</v>
      </c>
      <c r="I844" s="18">
        <f t="shared" si="121"/>
        <v>240.86482713368363</v>
      </c>
      <c r="J844" s="10">
        <f t="shared" si="123"/>
        <v>52.990261969410398</v>
      </c>
      <c r="K844" s="202">
        <v>100.60160902357345</v>
      </c>
      <c r="L844" s="202">
        <v>74.331174828720279</v>
      </c>
      <c r="M844" s="10">
        <f t="shared" si="122"/>
        <v>468.78787295538774</v>
      </c>
      <c r="N844" s="11">
        <f t="shared" ref="N844:N859" si="125">M844/F844</f>
        <v>6.9391149876532623E-2</v>
      </c>
    </row>
    <row r="845" spans="1:14" x14ac:dyDescent="0.35">
      <c r="A845" s="9">
        <f t="shared" si="117"/>
        <v>122</v>
      </c>
      <c r="B845" s="8" t="s">
        <v>269</v>
      </c>
      <c r="C845" s="8">
        <f>димвенканали!C845</f>
        <v>3884.83</v>
      </c>
      <c r="D845" s="8">
        <f>димвенканали!D845</f>
        <v>0</v>
      </c>
      <c r="E845" s="8">
        <f>димвенканали!E845</f>
        <v>230.5</v>
      </c>
      <c r="F845" s="8">
        <f t="shared" si="119"/>
        <v>4115.33</v>
      </c>
      <c r="G845" s="8">
        <v>65</v>
      </c>
      <c r="H845" s="202">
        <f t="shared" si="118"/>
        <v>3.4270062075884733E-2</v>
      </c>
      <c r="I845" s="18">
        <f t="shared" si="121"/>
        <v>146.72555727479667</v>
      </c>
      <c r="J845" s="10">
        <f t="shared" si="123"/>
        <v>32.279622600455269</v>
      </c>
      <c r="K845" s="202">
        <v>61.282617816724844</v>
      </c>
      <c r="L845" s="202">
        <v>45.279683129414202</v>
      </c>
      <c r="M845" s="10">
        <f t="shared" si="122"/>
        <v>285.56748082139097</v>
      </c>
      <c r="N845" s="11">
        <f t="shared" si="125"/>
        <v>6.9391149876532623E-2</v>
      </c>
    </row>
    <row r="846" spans="1:14" x14ac:dyDescent="0.35">
      <c r="A846" s="9">
        <f t="shared" si="117"/>
        <v>123</v>
      </c>
      <c r="B846" s="8" t="s">
        <v>270</v>
      </c>
      <c r="C846" s="8">
        <f>димвенканали!C846</f>
        <v>4215.83</v>
      </c>
      <c r="D846" s="8">
        <f>димвенканали!D846</f>
        <v>0</v>
      </c>
      <c r="E846" s="8">
        <f>димвенканали!E846</f>
        <v>0</v>
      </c>
      <c r="F846" s="8">
        <f t="shared" si="119"/>
        <v>4215.83</v>
      </c>
      <c r="G846" s="8">
        <v>84</v>
      </c>
      <c r="H846" s="202">
        <f t="shared" si="118"/>
        <v>3.5106967315227978E-2</v>
      </c>
      <c r="I846" s="18">
        <f t="shared" si="121"/>
        <v>150.30872521178281</v>
      </c>
      <c r="J846" s="10">
        <f t="shared" si="123"/>
        <v>33.067919546592222</v>
      </c>
      <c r="K846" s="202">
        <v>62.779193568992795</v>
      </c>
      <c r="L846" s="202">
        <v>46.385453056614729</v>
      </c>
      <c r="M846" s="10">
        <f t="shared" si="122"/>
        <v>292.54129138398258</v>
      </c>
      <c r="N846" s="11">
        <f t="shared" si="125"/>
        <v>6.9391149876532637E-2</v>
      </c>
    </row>
    <row r="847" spans="1:14" x14ac:dyDescent="0.35">
      <c r="A847" s="9">
        <f t="shared" si="117"/>
        <v>124</v>
      </c>
      <c r="B847" s="8" t="s">
        <v>271</v>
      </c>
      <c r="C847" s="8">
        <f>димвенканали!C847</f>
        <v>4235.75</v>
      </c>
      <c r="D847" s="8">
        <f>димвенканали!D847</f>
        <v>0</v>
      </c>
      <c r="E847" s="8">
        <f>димвенканали!E847</f>
        <v>0</v>
      </c>
      <c r="F847" s="8">
        <f t="shared" si="119"/>
        <v>4235.75</v>
      </c>
      <c r="G847" s="8">
        <v>84</v>
      </c>
      <c r="H847" s="202">
        <f t="shared" si="118"/>
        <v>3.5272849428339595E-2</v>
      </c>
      <c r="I847" s="18">
        <f t="shared" si="121"/>
        <v>151.01894118496455</v>
      </c>
      <c r="J847" s="10">
        <f t="shared" si="123"/>
        <v>33.224167060692203</v>
      </c>
      <c r="K847" s="202">
        <v>63.075828285263221</v>
      </c>
      <c r="L847" s="202">
        <v>46.604626558603137</v>
      </c>
      <c r="M847" s="10">
        <f t="shared" si="122"/>
        <v>293.9235630895231</v>
      </c>
      <c r="N847" s="11">
        <f t="shared" si="125"/>
        <v>6.9391149876532637E-2</v>
      </c>
    </row>
    <row r="848" spans="1:14" x14ac:dyDescent="0.35">
      <c r="A848" s="9">
        <f t="shared" si="117"/>
        <v>125</v>
      </c>
      <c r="B848" s="8" t="s">
        <v>272</v>
      </c>
      <c r="C848" s="8">
        <f>димвенканали!C848</f>
        <v>4215</v>
      </c>
      <c r="D848" s="8">
        <f>димвенканали!D848</f>
        <v>0</v>
      </c>
      <c r="E848" s="8">
        <f>димвенканали!E848</f>
        <v>0</v>
      </c>
      <c r="F848" s="8">
        <f t="shared" ref="F848:F859" si="126">C848+D848+E848</f>
        <v>4215</v>
      </c>
      <c r="G848" s="8">
        <v>84</v>
      </c>
      <c r="H848" s="202">
        <f t="shared" si="118"/>
        <v>3.5100055560514994E-2</v>
      </c>
      <c r="I848" s="18">
        <f t="shared" si="121"/>
        <v>150.2791328795669</v>
      </c>
      <c r="J848" s="10">
        <f t="shared" si="123"/>
        <v>33.061409233504719</v>
      </c>
      <c r="K848" s="202">
        <v>62.766833789148194</v>
      </c>
      <c r="L848" s="202">
        <v>46.376320827365213</v>
      </c>
      <c r="M848" s="10">
        <f t="shared" si="122"/>
        <v>292.48369672958501</v>
      </c>
      <c r="N848" s="11">
        <f t="shared" si="125"/>
        <v>6.9391149876532623E-2</v>
      </c>
    </row>
    <row r="849" spans="1:14" x14ac:dyDescent="0.35">
      <c r="A849" s="9">
        <f t="shared" si="117"/>
        <v>126</v>
      </c>
      <c r="B849" s="8" t="s">
        <v>273</v>
      </c>
      <c r="C849" s="8">
        <f>димвенканали!C849</f>
        <v>4962.2</v>
      </c>
      <c r="D849" s="8">
        <f>димвенканали!D849</f>
        <v>0</v>
      </c>
      <c r="E849" s="8">
        <f>димвенканали!E849</f>
        <v>0</v>
      </c>
      <c r="F849" s="8">
        <f t="shared" si="126"/>
        <v>4962.2</v>
      </c>
      <c r="G849" s="8">
        <v>90</v>
      </c>
      <c r="H849" s="202">
        <f t="shared" si="118"/>
        <v>4.1322300285263937E-2</v>
      </c>
      <c r="I849" s="18">
        <f t="shared" si="121"/>
        <v>176.91936255634329</v>
      </c>
      <c r="J849" s="10">
        <f t="shared" si="123"/>
        <v>38.922259762395527</v>
      </c>
      <c r="K849" s="202">
        <v>73.893613909492572</v>
      </c>
      <c r="L849" s="202">
        <v>54.597527689098854</v>
      </c>
      <c r="M849" s="10">
        <f t="shared" si="122"/>
        <v>344.33276391733023</v>
      </c>
      <c r="N849" s="11">
        <f t="shared" si="125"/>
        <v>6.9391149876532637E-2</v>
      </c>
    </row>
    <row r="850" spans="1:14" x14ac:dyDescent="0.35">
      <c r="A850" s="9">
        <f t="shared" si="117"/>
        <v>127</v>
      </c>
      <c r="B850" s="8" t="s">
        <v>274</v>
      </c>
      <c r="C850" s="8">
        <f>димвенканали!C850</f>
        <v>3826.09</v>
      </c>
      <c r="D850" s="8">
        <f>димвенканали!D850</f>
        <v>0</v>
      </c>
      <c r="E850" s="8">
        <f>димвенканали!E850</f>
        <v>0</v>
      </c>
      <c r="F850" s="8">
        <f t="shared" si="126"/>
        <v>3826.09</v>
      </c>
      <c r="G850" s="8">
        <v>65</v>
      </c>
      <c r="H850" s="202">
        <f t="shared" si="118"/>
        <v>3.1861440469639575E-2</v>
      </c>
      <c r="I850" s="18">
        <f t="shared" ref="I850:I861" si="127">H850*$O$2</f>
        <v>136.41316429873837</v>
      </c>
      <c r="J850" s="10">
        <f t="shared" si="123"/>
        <v>30.010896145722441</v>
      </c>
      <c r="K850" s="202">
        <v>56.975457910396685</v>
      </c>
      <c r="L850" s="202">
        <v>42.097266276245264</v>
      </c>
      <c r="M850" s="10">
        <f t="shared" ref="M850:M861" si="128">I850+J850+K850+L850</f>
        <v>265.49678463110274</v>
      </c>
      <c r="N850" s="11">
        <f t="shared" si="125"/>
        <v>6.9391149876532623E-2</v>
      </c>
    </row>
    <row r="851" spans="1:14" x14ac:dyDescent="0.35">
      <c r="A851" s="9">
        <f t="shared" si="117"/>
        <v>128</v>
      </c>
      <c r="B851" s="8" t="s">
        <v>275</v>
      </c>
      <c r="C851" s="8">
        <f>димвенканали!C851</f>
        <v>3985.25</v>
      </c>
      <c r="D851" s="8">
        <f>димвенканали!D851</f>
        <v>0</v>
      </c>
      <c r="E851" s="8">
        <f>димвенканали!E851</f>
        <v>0</v>
      </c>
      <c r="F851" s="8">
        <f t="shared" si="126"/>
        <v>3985.25</v>
      </c>
      <c r="G851" s="8">
        <v>72</v>
      </c>
      <c r="H851" s="202">
        <f t="shared" si="118"/>
        <v>3.3186831891469128E-2</v>
      </c>
      <c r="I851" s="18">
        <f t="shared" si="127"/>
        <v>142.08776140173049</v>
      </c>
      <c r="J851" s="10">
        <f t="shared" si="123"/>
        <v>31.259307508380708</v>
      </c>
      <c r="K851" s="202">
        <v>59.345557380356539</v>
      </c>
      <c r="L851" s="202">
        <v>43.848453754983922</v>
      </c>
      <c r="M851" s="10">
        <f t="shared" si="128"/>
        <v>276.54108004545162</v>
      </c>
      <c r="N851" s="11">
        <f t="shared" si="125"/>
        <v>6.9391149876532623E-2</v>
      </c>
    </row>
    <row r="852" spans="1:14" x14ac:dyDescent="0.35">
      <c r="A852" s="9">
        <f t="shared" si="117"/>
        <v>129</v>
      </c>
      <c r="B852" s="8" t="s">
        <v>276</v>
      </c>
      <c r="C852" s="8">
        <f>димвенканали!C852</f>
        <v>3992.96</v>
      </c>
      <c r="D852" s="8">
        <f>димвенканали!D852</f>
        <v>0</v>
      </c>
      <c r="E852" s="8">
        <f>димвенканали!E852</f>
        <v>0</v>
      </c>
      <c r="F852" s="8">
        <f t="shared" si="126"/>
        <v>3992.96</v>
      </c>
      <c r="G852" s="8">
        <v>72</v>
      </c>
      <c r="H852" s="202">
        <f t="shared" si="118"/>
        <v>3.3251036263562031E-2</v>
      </c>
      <c r="I852" s="18">
        <f t="shared" si="127"/>
        <v>142.36264921062767</v>
      </c>
      <c r="J852" s="10">
        <f t="shared" si="123"/>
        <v>31.319782826338088</v>
      </c>
      <c r="K852" s="202">
        <v>59.460369311202179</v>
      </c>
      <c r="L852" s="202">
        <v>43.933284462831836</v>
      </c>
      <c r="M852" s="10">
        <f t="shared" si="128"/>
        <v>277.07608581099976</v>
      </c>
      <c r="N852" s="11">
        <f t="shared" si="125"/>
        <v>6.9391149876532637E-2</v>
      </c>
    </row>
    <row r="853" spans="1:14" x14ac:dyDescent="0.35">
      <c r="A853" s="9">
        <f t="shared" ref="A853:A861" si="129">1+A852</f>
        <v>130</v>
      </c>
      <c r="B853" s="8" t="s">
        <v>277</v>
      </c>
      <c r="C853" s="8">
        <f>димвенканали!C853</f>
        <v>4337.99</v>
      </c>
      <c r="D853" s="8">
        <f>димвенканали!D853</f>
        <v>0</v>
      </c>
      <c r="E853" s="8">
        <f>димвенканали!E853</f>
        <v>0</v>
      </c>
      <c r="F853" s="8">
        <f t="shared" si="126"/>
        <v>4337.99</v>
      </c>
      <c r="G853" s="8">
        <v>72</v>
      </c>
      <c r="H853" s="202">
        <f t="shared" si="118"/>
        <v>3.6124244370334145E-2</v>
      </c>
      <c r="I853" s="18">
        <f t="shared" si="127"/>
        <v>154.66414605936711</v>
      </c>
      <c r="J853" s="10">
        <f t="shared" si="123"/>
        <v>34.026112133060764</v>
      </c>
      <c r="K853" s="202">
        <v>64.598314901301762</v>
      </c>
      <c r="L853" s="202">
        <v>47.729541159170111</v>
      </c>
      <c r="M853" s="10">
        <f t="shared" si="128"/>
        <v>301.01811425289975</v>
      </c>
      <c r="N853" s="11">
        <f t="shared" si="125"/>
        <v>6.9391149876532623E-2</v>
      </c>
    </row>
    <row r="854" spans="1:14" x14ac:dyDescent="0.35">
      <c r="A854" s="9">
        <f t="shared" si="129"/>
        <v>131</v>
      </c>
      <c r="B854" s="8" t="s">
        <v>278</v>
      </c>
      <c r="C854" s="8">
        <f>димвенканали!C854</f>
        <v>3093.3</v>
      </c>
      <c r="D854" s="8">
        <f>димвенканали!D854</f>
        <v>0</v>
      </c>
      <c r="E854" s="8">
        <f>димвенканали!E854</f>
        <v>0</v>
      </c>
      <c r="F854" s="8">
        <f t="shared" si="126"/>
        <v>3093.3</v>
      </c>
      <c r="G854" s="8">
        <v>55</v>
      </c>
      <c r="H854" s="202">
        <f t="shared" si="118"/>
        <v>2.5759193799606415E-2</v>
      </c>
      <c r="I854" s="18">
        <f t="shared" si="127"/>
        <v>110.28670029332488</v>
      </c>
      <c r="J854" s="10">
        <f t="shared" si="123"/>
        <v>24.263074064531473</v>
      </c>
      <c r="K854" s="202">
        <v>46.063261437715802</v>
      </c>
      <c r="L854" s="202">
        <v>34.034608117506245</v>
      </c>
      <c r="M854" s="10">
        <f t="shared" si="128"/>
        <v>214.64764391307841</v>
      </c>
      <c r="N854" s="11">
        <f t="shared" si="125"/>
        <v>6.9391149876532637E-2</v>
      </c>
    </row>
    <row r="855" spans="1:14" x14ac:dyDescent="0.35">
      <c r="A855" s="9">
        <f t="shared" si="129"/>
        <v>132</v>
      </c>
      <c r="B855" s="8" t="s">
        <v>279</v>
      </c>
      <c r="C855" s="8">
        <f>димвенканали!C855</f>
        <v>4114.87</v>
      </c>
      <c r="D855" s="8">
        <f>димвенканали!D855</f>
        <v>0</v>
      </c>
      <c r="E855" s="8">
        <f>димвенканали!E855</f>
        <v>0</v>
      </c>
      <c r="F855" s="8">
        <f t="shared" si="126"/>
        <v>4114.87</v>
      </c>
      <c r="G855" s="8">
        <v>72</v>
      </c>
      <c r="H855" s="202">
        <f t="shared" ref="H855:H861" si="130">2/240170.56*F855</f>
        <v>3.4266231464838988E-2</v>
      </c>
      <c r="I855" s="18">
        <f t="shared" si="127"/>
        <v>146.70915670513489</v>
      </c>
      <c r="J855" s="10">
        <f t="shared" si="123"/>
        <v>32.276014475129678</v>
      </c>
      <c r="K855" s="202">
        <v>61.275767818256753</v>
      </c>
      <c r="L855" s="202">
        <v>45.274621893926529</v>
      </c>
      <c r="M855" s="10">
        <f t="shared" si="128"/>
        <v>285.53556089244785</v>
      </c>
      <c r="N855" s="11">
        <f t="shared" si="125"/>
        <v>6.9391149876532637E-2</v>
      </c>
    </row>
    <row r="856" spans="1:14" x14ac:dyDescent="0.35">
      <c r="A856" s="9">
        <f t="shared" si="129"/>
        <v>133</v>
      </c>
      <c r="B856" s="8" t="s">
        <v>280</v>
      </c>
      <c r="C856" s="8">
        <f>димвенканали!C856</f>
        <v>5499.38</v>
      </c>
      <c r="D856" s="8">
        <f>димвенканали!D856</f>
        <v>0</v>
      </c>
      <c r="E856" s="8">
        <f>димвенканали!E856</f>
        <v>0</v>
      </c>
      <c r="F856" s="8">
        <f t="shared" si="126"/>
        <v>5499.38</v>
      </c>
      <c r="G856" s="8">
        <v>108</v>
      </c>
      <c r="H856" s="202">
        <f t="shared" si="130"/>
        <v>4.5795621245168436E-2</v>
      </c>
      <c r="I856" s="18">
        <f t="shared" si="127"/>
        <v>196.0716625801264</v>
      </c>
      <c r="J856" s="10">
        <f t="shared" si="123"/>
        <v>43.135765767627809</v>
      </c>
      <c r="K856" s="202">
        <v>81.892922990122358</v>
      </c>
      <c r="L856" s="202">
        <v>60.507950470129472</v>
      </c>
      <c r="M856" s="10">
        <f t="shared" si="128"/>
        <v>381.60830180800605</v>
      </c>
      <c r="N856" s="11">
        <f t="shared" si="125"/>
        <v>6.9391149876532637E-2</v>
      </c>
    </row>
    <row r="857" spans="1:14" x14ac:dyDescent="0.35">
      <c r="A857" s="9">
        <f t="shared" si="129"/>
        <v>134</v>
      </c>
      <c r="B857" s="8" t="s">
        <v>281</v>
      </c>
      <c r="C857" s="8">
        <f>димвенканали!C857</f>
        <v>9903.31</v>
      </c>
      <c r="D857" s="8">
        <f>димвенканали!D857</f>
        <v>0</v>
      </c>
      <c r="E857" s="8">
        <f>димвенканали!E857</f>
        <v>0</v>
      </c>
      <c r="F857" s="8">
        <f t="shared" si="126"/>
        <v>9903.31</v>
      </c>
      <c r="G857" s="8">
        <v>180</v>
      </c>
      <c r="H857" s="202">
        <f t="shared" si="130"/>
        <v>8.2468975381495543E-2</v>
      </c>
      <c r="I857" s="18">
        <f t="shared" si="127"/>
        <v>353.08679464710406</v>
      </c>
      <c r="J857" s="10">
        <f t="shared" si="123"/>
        <v>77.679094822362899</v>
      </c>
      <c r="K857" s="202">
        <v>147.47317028052413</v>
      </c>
      <c r="L857" s="202">
        <v>108.96300873377322</v>
      </c>
      <c r="M857" s="10">
        <f t="shared" si="128"/>
        <v>687.20206848376438</v>
      </c>
      <c r="N857" s="11">
        <f t="shared" si="125"/>
        <v>6.9391149876532637E-2</v>
      </c>
    </row>
    <row r="858" spans="1:14" x14ac:dyDescent="0.35">
      <c r="A858" s="9">
        <f t="shared" si="129"/>
        <v>135</v>
      </c>
      <c r="B858" s="8" t="s">
        <v>282</v>
      </c>
      <c r="C858" s="8">
        <f>димвенканали!C858</f>
        <v>3585.51</v>
      </c>
      <c r="D858" s="8">
        <f>димвенканали!D858</f>
        <v>0</v>
      </c>
      <c r="E858" s="8">
        <f>димвенканали!E858</f>
        <v>0</v>
      </c>
      <c r="F858" s="8">
        <f t="shared" si="126"/>
        <v>3585.51</v>
      </c>
      <c r="G858" s="8">
        <v>72</v>
      </c>
      <c r="H858" s="202">
        <f t="shared" si="130"/>
        <v>2.9858030892712245E-2</v>
      </c>
      <c r="I858" s="18">
        <f t="shared" si="127"/>
        <v>127.83566636560283</v>
      </c>
      <c r="J858" s="10">
        <f t="shared" si="123"/>
        <v>28.123846600432625</v>
      </c>
      <c r="K858" s="202">
        <v>53.392908711584518</v>
      </c>
      <c r="L858" s="202">
        <v>39.450240116186535</v>
      </c>
      <c r="M858" s="10">
        <f t="shared" si="128"/>
        <v>248.80266179380649</v>
      </c>
      <c r="N858" s="11">
        <f t="shared" si="125"/>
        <v>6.9391149876532623E-2</v>
      </c>
    </row>
    <row r="859" spans="1:14" x14ac:dyDescent="0.35">
      <c r="A859" s="9">
        <f t="shared" si="129"/>
        <v>136</v>
      </c>
      <c r="B859" s="8" t="s">
        <v>283</v>
      </c>
      <c r="C859" s="8">
        <f>димвенканали!C859</f>
        <v>4638.37</v>
      </c>
      <c r="D859" s="8">
        <f>димвенканали!D859</f>
        <v>0</v>
      </c>
      <c r="E859" s="8">
        <f>димвенканали!E859</f>
        <v>0</v>
      </c>
      <c r="F859" s="8">
        <f t="shared" si="126"/>
        <v>4638.37</v>
      </c>
      <c r="G859" s="8">
        <v>100</v>
      </c>
      <c r="H859" s="202">
        <f t="shared" si="130"/>
        <v>3.8625633383208999E-2</v>
      </c>
      <c r="I859" s="18">
        <f t="shared" si="127"/>
        <v>165.37371804854016</v>
      </c>
      <c r="J859" s="10">
        <f t="shared" si="123"/>
        <v>36.382217970678838</v>
      </c>
      <c r="K859" s="202">
        <v>69.071363900965906</v>
      </c>
      <c r="L859" s="202">
        <v>51.034527932627753</v>
      </c>
      <c r="M859" s="10">
        <f t="shared" si="128"/>
        <v>321.86182785281267</v>
      </c>
      <c r="N859" s="11">
        <f t="shared" si="125"/>
        <v>6.9391149876532637E-2</v>
      </c>
    </row>
    <row r="860" spans="1:14" x14ac:dyDescent="0.35">
      <c r="A860" s="9">
        <f t="shared" si="129"/>
        <v>137</v>
      </c>
      <c r="B860" s="8" t="s">
        <v>526</v>
      </c>
      <c r="C860" s="8"/>
      <c r="D860" s="8">
        <f>димвенканали!D860</f>
        <v>0</v>
      </c>
      <c r="E860" s="8">
        <f>димвенканали!E860</f>
        <v>0</v>
      </c>
      <c r="F860" s="8">
        <f>C860+D860+E860</f>
        <v>0</v>
      </c>
      <c r="G860" s="8">
        <v>0</v>
      </c>
      <c r="H860" s="202">
        <f t="shared" si="130"/>
        <v>0</v>
      </c>
      <c r="I860" s="18">
        <f t="shared" si="127"/>
        <v>0</v>
      </c>
      <c r="J860" s="10">
        <f t="shared" si="123"/>
        <v>0</v>
      </c>
      <c r="K860" s="202">
        <v>0</v>
      </c>
      <c r="L860" s="202">
        <v>0</v>
      </c>
      <c r="M860" s="10">
        <f t="shared" si="128"/>
        <v>0</v>
      </c>
      <c r="N860" s="11">
        <v>0</v>
      </c>
    </row>
    <row r="861" spans="1:14" s="192" customFormat="1" x14ac:dyDescent="0.35">
      <c r="A861" s="9">
        <f t="shared" si="129"/>
        <v>138</v>
      </c>
      <c r="B861" s="235" t="s">
        <v>587</v>
      </c>
      <c r="C861" s="195">
        <f>димвенканали!C861</f>
        <v>8386.2000000000007</v>
      </c>
      <c r="D861" s="195">
        <f>димвенканали!D861</f>
        <v>0</v>
      </c>
      <c r="E861" s="195">
        <f>димвенканали!E861</f>
        <v>0</v>
      </c>
      <c r="F861" s="195">
        <f>C861+D861+E861</f>
        <v>8386.2000000000007</v>
      </c>
      <c r="G861" s="195">
        <v>214</v>
      </c>
      <c r="H861" s="202">
        <f t="shared" si="130"/>
        <v>6.9835370330152038E-2</v>
      </c>
      <c r="I861" s="209">
        <f t="shared" si="127"/>
        <v>298.99664630002945</v>
      </c>
      <c r="J861" s="202">
        <f t="shared" si="123"/>
        <v>65.779262186006477</v>
      </c>
      <c r="K861" s="202">
        <v>124.88142859372587</v>
      </c>
      <c r="L861" s="202">
        <v>388.41603337098621</v>
      </c>
      <c r="M861" s="202">
        <f t="shared" si="128"/>
        <v>878.07337045074792</v>
      </c>
      <c r="N861" s="217">
        <f>M861/F861</f>
        <v>0.10470455873348451</v>
      </c>
    </row>
    <row r="862" spans="1:14" ht="18" x14ac:dyDescent="0.4">
      <c r="A862" s="12"/>
      <c r="B862" s="13" t="s">
        <v>1698</v>
      </c>
      <c r="C862" s="15">
        <f>SUM(C726:C861)</f>
        <v>235306.30999999997</v>
      </c>
      <c r="D862" s="15">
        <f t="shared" ref="D862" si="131">SUM(D726:D861)</f>
        <v>1895.2500000000002</v>
      </c>
      <c r="E862" s="15">
        <f t="shared" ref="E862:M862" si="132">SUM(E726:E861)</f>
        <v>2969</v>
      </c>
      <c r="F862" s="297">
        <f t="shared" si="132"/>
        <v>240170.55999999997</v>
      </c>
      <c r="G862" s="15">
        <f t="shared" si="132"/>
        <v>4570</v>
      </c>
      <c r="H862" s="199">
        <f t="shared" si="132"/>
        <v>1.9999999999999996</v>
      </c>
      <c r="I862" s="15">
        <f t="shared" si="132"/>
        <v>8562.9</v>
      </c>
      <c r="J862" s="15">
        <f t="shared" si="132"/>
        <v>1883.8379999999997</v>
      </c>
      <c r="K862" s="341">
        <f t="shared" si="132"/>
        <v>3576.4521045235215</v>
      </c>
      <c r="L862" s="199">
        <f t="shared" si="132"/>
        <v>2914.1746924230138</v>
      </c>
      <c r="M862" s="15">
        <f t="shared" si="132"/>
        <v>16937.364796946535</v>
      </c>
      <c r="N862" s="16">
        <f>M862/F862</f>
        <v>7.0522235518568704E-2</v>
      </c>
    </row>
    <row r="863" spans="1:14" ht="18" x14ac:dyDescent="0.4">
      <c r="A863" s="9"/>
      <c r="B863" s="13" t="s">
        <v>1170</v>
      </c>
      <c r="C863" s="8"/>
      <c r="D863" s="8"/>
      <c r="E863" s="8"/>
      <c r="F863" s="8"/>
      <c r="G863" s="8"/>
      <c r="H863" s="195"/>
      <c r="I863" s="8"/>
      <c r="J863" s="10">
        <f t="shared" si="123"/>
        <v>0</v>
      </c>
      <c r="K863" s="202"/>
      <c r="L863" s="195"/>
      <c r="M863" s="8"/>
      <c r="N863" s="11"/>
    </row>
    <row r="864" spans="1:14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82" si="133">C864+D864+E864</f>
        <v>7464.2</v>
      </c>
      <c r="G864" s="8">
        <v>136</v>
      </c>
      <c r="H864" s="202">
        <f>3/182162.29*F864</f>
        <v>0.12292664963752926</v>
      </c>
      <c r="I864" s="18">
        <f t="shared" ref="I864:I900" si="134">H864*$I$2</f>
        <v>526.30430409059966</v>
      </c>
      <c r="J864" s="10">
        <f t="shared" si="123"/>
        <v>115.78694689993192</v>
      </c>
      <c r="K864" s="205">
        <v>215.72796225523621</v>
      </c>
      <c r="L864" s="202">
        <v>128.90875922637525</v>
      </c>
      <c r="M864" s="10">
        <f t="shared" ref="M864:M900" si="135">I864+J864+K864+L864</f>
        <v>986.72797247214294</v>
      </c>
      <c r="N864" s="11">
        <f t="shared" ref="N864:N900" si="136">M864/F864</f>
        <v>0.13219473921815372</v>
      </c>
    </row>
    <row r="865" spans="1:14" x14ac:dyDescent="0.35">
      <c r="A865" s="9">
        <f t="shared" ref="A865:A904" si="137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33"/>
        <v>7486.75</v>
      </c>
      <c r="G865" s="8">
        <v>142</v>
      </c>
      <c r="H865" s="202">
        <f t="shared" ref="H865:H903" si="138">3/182162.29*F865</f>
        <v>0.12329802178046841</v>
      </c>
      <c r="I865" s="18">
        <f t="shared" si="134"/>
        <v>527.89431535198639</v>
      </c>
      <c r="J865" s="10">
        <f t="shared" si="123"/>
        <v>116.13674937743701</v>
      </c>
      <c r="K865" s="205">
        <v>216.37969526732803</v>
      </c>
      <c r="L865" s="202">
        <v>129.29820384476096</v>
      </c>
      <c r="M865" s="10">
        <f t="shared" si="135"/>
        <v>989.70896384151251</v>
      </c>
      <c r="N865" s="11">
        <f t="shared" si="136"/>
        <v>0.13219473921815375</v>
      </c>
    </row>
    <row r="866" spans="1:14" x14ac:dyDescent="0.35">
      <c r="A866" s="9">
        <f t="shared" si="137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33"/>
        <v>4319.2999999999993</v>
      </c>
      <c r="G866" s="8">
        <v>93</v>
      </c>
      <c r="H866" s="202">
        <f t="shared" si="138"/>
        <v>7.1133822483237324E-2</v>
      </c>
      <c r="I866" s="18">
        <f t="shared" si="134"/>
        <v>304.55590427085644</v>
      </c>
      <c r="J866" s="10">
        <f t="shared" si="123"/>
        <v>67.002298939588414</v>
      </c>
      <c r="K866" s="205">
        <v>124.83505095911708</v>
      </c>
      <c r="L866" s="202">
        <v>74.595482935409365</v>
      </c>
      <c r="M866" s="10">
        <f t="shared" si="135"/>
        <v>570.98873710497128</v>
      </c>
      <c r="N866" s="11">
        <f t="shared" si="136"/>
        <v>0.13219473921815372</v>
      </c>
    </row>
    <row r="867" spans="1:14" x14ac:dyDescent="0.35">
      <c r="A867" s="9">
        <f t="shared" si="137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33"/>
        <v>5738.17</v>
      </c>
      <c r="G867" s="8">
        <v>118</v>
      </c>
      <c r="H867" s="202">
        <f t="shared" si="138"/>
        <v>9.4500952968915794E-2</v>
      </c>
      <c r="I867" s="18">
        <f t="shared" si="134"/>
        <v>404.60110508876448</v>
      </c>
      <c r="J867" s="10">
        <f t="shared" si="123"/>
        <v>89.012243119528193</v>
      </c>
      <c r="K867" s="205">
        <v>165.84278572038917</v>
      </c>
      <c r="L867" s="202">
        <v>99.099752810751269</v>
      </c>
      <c r="M867" s="10">
        <f t="shared" si="135"/>
        <v>758.55588673943316</v>
      </c>
      <c r="N867" s="11">
        <f t="shared" si="136"/>
        <v>0.13219473921815372</v>
      </c>
    </row>
    <row r="868" spans="1:14" x14ac:dyDescent="0.35">
      <c r="A868" s="9">
        <f t="shared" si="137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33"/>
        <v>5759.7</v>
      </c>
      <c r="G868" s="8">
        <v>117</v>
      </c>
      <c r="H868" s="202">
        <f t="shared" si="138"/>
        <v>9.4855526904059018E-2</v>
      </c>
      <c r="I868" s="18">
        <f t="shared" si="134"/>
        <v>406.11919566338344</v>
      </c>
      <c r="J868" s="10">
        <f t="shared" si="123"/>
        <v>89.346223045944356</v>
      </c>
      <c r="K868" s="205">
        <v>166.46503901308699</v>
      </c>
      <c r="L868" s="202">
        <v>99.471581752385191</v>
      </c>
      <c r="M868" s="10">
        <f t="shared" si="135"/>
        <v>761.40203947479995</v>
      </c>
      <c r="N868" s="11">
        <f t="shared" si="136"/>
        <v>0.13219473921815372</v>
      </c>
    </row>
    <row r="869" spans="1:14" x14ac:dyDescent="0.35">
      <c r="A869" s="9">
        <f t="shared" si="137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33"/>
        <v>2764</v>
      </c>
      <c r="G869" s="8">
        <v>59</v>
      </c>
      <c r="H869" s="202">
        <f t="shared" si="138"/>
        <v>4.5519849360699187E-2</v>
      </c>
      <c r="I869" s="18">
        <f t="shared" si="134"/>
        <v>194.89095904536552</v>
      </c>
      <c r="J869" s="10">
        <f t="shared" si="123"/>
        <v>42.876010989980415</v>
      </c>
      <c r="K869" s="205">
        <v>79.884259220475471</v>
      </c>
      <c r="L869" s="202">
        <v>47.735029943155496</v>
      </c>
      <c r="M869" s="10">
        <f t="shared" si="135"/>
        <v>365.38625919897692</v>
      </c>
      <c r="N869" s="11">
        <f t="shared" si="136"/>
        <v>0.13219473921815372</v>
      </c>
    </row>
    <row r="870" spans="1:14" x14ac:dyDescent="0.35">
      <c r="A870" s="9">
        <f t="shared" si="137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33"/>
        <v>2796.1</v>
      </c>
      <c r="G870" s="8">
        <v>60</v>
      </c>
      <c r="H870" s="202">
        <f t="shared" si="138"/>
        <v>4.6048498841335384E-2</v>
      </c>
      <c r="I870" s="18">
        <f t="shared" si="134"/>
        <v>197.15434536423538</v>
      </c>
      <c r="J870" s="10">
        <f t="shared" si="123"/>
        <v>43.373955980131782</v>
      </c>
      <c r="K870" s="205">
        <v>80.812003330814548</v>
      </c>
      <c r="L870" s="202">
        <v>48.289405652697923</v>
      </c>
      <c r="M870" s="10">
        <f t="shared" si="135"/>
        <v>369.62971032787959</v>
      </c>
      <c r="N870" s="11">
        <f t="shared" si="136"/>
        <v>0.13219473921815372</v>
      </c>
    </row>
    <row r="871" spans="1:14" x14ac:dyDescent="0.35">
      <c r="A871" s="9">
        <f t="shared" si="137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33"/>
        <v>4337</v>
      </c>
      <c r="G871" s="8">
        <v>94</v>
      </c>
      <c r="H871" s="202">
        <f t="shared" si="138"/>
        <v>7.1425320794990005E-2</v>
      </c>
      <c r="I871" s="18">
        <f t="shared" si="134"/>
        <v>305.80393971770997</v>
      </c>
      <c r="J871" s="10">
        <f t="shared" si="123"/>
        <v>67.276866737896199</v>
      </c>
      <c r="K871" s="205">
        <v>125.34661079565922</v>
      </c>
      <c r="L871" s="202">
        <v>74.901166737867356</v>
      </c>
      <c r="M871" s="10">
        <f t="shared" si="135"/>
        <v>573.32858398913277</v>
      </c>
      <c r="N871" s="11">
        <f t="shared" si="136"/>
        <v>0.13219473921815375</v>
      </c>
    </row>
    <row r="872" spans="1:14" x14ac:dyDescent="0.35">
      <c r="A872" s="9">
        <f t="shared" si="137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33"/>
        <v>4335.5</v>
      </c>
      <c r="G872" s="8">
        <v>95</v>
      </c>
      <c r="H872" s="202">
        <f t="shared" si="138"/>
        <v>7.1400617548231307E-2</v>
      </c>
      <c r="I872" s="18">
        <f t="shared" si="134"/>
        <v>305.69817400187492</v>
      </c>
      <c r="J872" s="10">
        <f t="shared" ref="J872:J923" si="139">I872*0.22</f>
        <v>67.253598280412476</v>
      </c>
      <c r="K872" s="205">
        <v>125.3032582671387</v>
      </c>
      <c r="L872" s="202">
        <v>74.875261330879383</v>
      </c>
      <c r="M872" s="10">
        <f t="shared" si="135"/>
        <v>573.13029188030544</v>
      </c>
      <c r="N872" s="11">
        <f t="shared" si="136"/>
        <v>0.13219473921815372</v>
      </c>
    </row>
    <row r="873" spans="1:14" x14ac:dyDescent="0.35">
      <c r="A873" s="9">
        <f t="shared" si="137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33"/>
        <v>4326.2</v>
      </c>
      <c r="G873" s="8">
        <v>95</v>
      </c>
      <c r="H873" s="202">
        <f t="shared" si="138"/>
        <v>7.1247457418327359E-2</v>
      </c>
      <c r="I873" s="18">
        <f t="shared" si="134"/>
        <v>305.04242656369763</v>
      </c>
      <c r="J873" s="10">
        <f t="shared" si="139"/>
        <v>67.109333844013477</v>
      </c>
      <c r="K873" s="205">
        <v>125.03447259031148</v>
      </c>
      <c r="L873" s="202">
        <v>74.714647807554016</v>
      </c>
      <c r="M873" s="10">
        <f t="shared" si="135"/>
        <v>571.90088080557655</v>
      </c>
      <c r="N873" s="11">
        <f t="shared" si="136"/>
        <v>0.1321947392181537</v>
      </c>
    </row>
    <row r="874" spans="1:14" x14ac:dyDescent="0.35">
      <c r="A874" s="9">
        <f t="shared" si="137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33"/>
        <v>4335.3999999999996</v>
      </c>
      <c r="G874" s="8">
        <v>95</v>
      </c>
      <c r="H874" s="202">
        <f t="shared" si="138"/>
        <v>7.1398970665114053E-2</v>
      </c>
      <c r="I874" s="18">
        <f t="shared" si="134"/>
        <v>305.69112295415255</v>
      </c>
      <c r="J874" s="10">
        <f t="shared" si="139"/>
        <v>67.252047049913557</v>
      </c>
      <c r="K874" s="205">
        <v>125.30036809857064</v>
      </c>
      <c r="L874" s="202">
        <v>74.873534303746837</v>
      </c>
      <c r="M874" s="10">
        <f t="shared" si="135"/>
        <v>573.11707240638361</v>
      </c>
      <c r="N874" s="11">
        <f t="shared" si="136"/>
        <v>0.13219473921815372</v>
      </c>
    </row>
    <row r="875" spans="1:14" x14ac:dyDescent="0.35">
      <c r="A875" s="9">
        <f t="shared" si="137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33"/>
        <v>4342.7</v>
      </c>
      <c r="G875" s="8">
        <v>94</v>
      </c>
      <c r="H875" s="202">
        <f t="shared" si="138"/>
        <v>7.1519193132673062E-2</v>
      </c>
      <c r="I875" s="18">
        <f t="shared" si="134"/>
        <v>306.20584943788305</v>
      </c>
      <c r="J875" s="10">
        <f t="shared" si="139"/>
        <v>67.365286876334267</v>
      </c>
      <c r="K875" s="205">
        <v>125.51135040403717</v>
      </c>
      <c r="L875" s="202">
        <v>74.999607284421614</v>
      </c>
      <c r="M875" s="10">
        <f t="shared" si="135"/>
        <v>574.08209400267606</v>
      </c>
      <c r="N875" s="11">
        <f t="shared" si="136"/>
        <v>0.1321947392181537</v>
      </c>
    </row>
    <row r="876" spans="1:14" x14ac:dyDescent="0.35">
      <c r="A876" s="9">
        <f t="shared" si="137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33"/>
        <v>4234.1000000000004</v>
      </c>
      <c r="G876" s="8">
        <v>71</v>
      </c>
      <c r="H876" s="202">
        <f t="shared" si="138"/>
        <v>6.9730678067343149E-2</v>
      </c>
      <c r="I876" s="18">
        <f t="shared" si="134"/>
        <v>298.54841161142633</v>
      </c>
      <c r="J876" s="10">
        <f t="shared" si="139"/>
        <v>65.68065055451379</v>
      </c>
      <c r="K876" s="205">
        <v>122.37262733915166</v>
      </c>
      <c r="L876" s="202">
        <v>73.124055818493005</v>
      </c>
      <c r="M876" s="10">
        <f t="shared" si="135"/>
        <v>559.72574532358487</v>
      </c>
      <c r="N876" s="11">
        <f t="shared" si="136"/>
        <v>0.13219473921815375</v>
      </c>
    </row>
    <row r="877" spans="1:14" x14ac:dyDescent="0.35">
      <c r="A877" s="9">
        <f t="shared" si="137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33"/>
        <v>6197.58</v>
      </c>
      <c r="G877" s="8">
        <v>105</v>
      </c>
      <c r="H877" s="202">
        <f t="shared" si="138"/>
        <v>0.10206689869785893</v>
      </c>
      <c r="I877" s="18">
        <f t="shared" si="134"/>
        <v>436.99432342994811</v>
      </c>
      <c r="J877" s="10">
        <f t="shared" si="139"/>
        <v>96.13875115458859</v>
      </c>
      <c r="K877" s="205">
        <v>179.12050913879679</v>
      </c>
      <c r="L877" s="202">
        <v>107.03388816031172</v>
      </c>
      <c r="M877" s="10">
        <f t="shared" si="135"/>
        <v>819.28747188364514</v>
      </c>
      <c r="N877" s="11">
        <f t="shared" si="136"/>
        <v>0.13219473921815372</v>
      </c>
    </row>
    <row r="878" spans="1:14" x14ac:dyDescent="0.35">
      <c r="A878" s="9">
        <f t="shared" si="137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33"/>
        <v>4892.5999999999995</v>
      </c>
      <c r="G878" s="8">
        <v>131</v>
      </c>
      <c r="H878" s="202">
        <f t="shared" si="138"/>
        <v>8.0575403394412742E-2</v>
      </c>
      <c r="I878" s="18">
        <f t="shared" si="134"/>
        <v>344.97956086300843</v>
      </c>
      <c r="J878" s="10">
        <f t="shared" si="139"/>
        <v>75.895503389861858</v>
      </c>
      <c r="K878" s="205">
        <v>141.40438735965924</v>
      </c>
      <c r="L878" s="202">
        <v>84.496529486209297</v>
      </c>
      <c r="M878" s="10">
        <f t="shared" si="135"/>
        <v>646.77598109873884</v>
      </c>
      <c r="N878" s="11">
        <f t="shared" si="136"/>
        <v>0.13219473921815372</v>
      </c>
    </row>
    <row r="879" spans="1:14" x14ac:dyDescent="0.35">
      <c r="A879" s="9">
        <f t="shared" si="137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33"/>
        <v>3972.7</v>
      </c>
      <c r="G879" s="8">
        <v>120</v>
      </c>
      <c r="H879" s="202">
        <f t="shared" si="138"/>
        <v>6.5425725598860229E-2</v>
      </c>
      <c r="I879" s="18">
        <f t="shared" si="134"/>
        <v>280.11697286524014</v>
      </c>
      <c r="J879" s="10">
        <f t="shared" si="139"/>
        <v>61.625734030352831</v>
      </c>
      <c r="K879" s="205">
        <v>114.81772670230927</v>
      </c>
      <c r="L879" s="202">
        <v>68.60960689405708</v>
      </c>
      <c r="M879" s="10">
        <f t="shared" si="135"/>
        <v>525.1700404919593</v>
      </c>
      <c r="N879" s="11">
        <f t="shared" si="136"/>
        <v>0.13219473921815372</v>
      </c>
    </row>
    <row r="880" spans="1:14" x14ac:dyDescent="0.35">
      <c r="A880" s="9">
        <f t="shared" si="137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33"/>
        <v>4010.6</v>
      </c>
      <c r="G880" s="8">
        <v>119</v>
      </c>
      <c r="H880" s="202">
        <f t="shared" si="138"/>
        <v>6.604989430029673E-2</v>
      </c>
      <c r="I880" s="18">
        <f t="shared" si="134"/>
        <v>282.78931995200543</v>
      </c>
      <c r="J880" s="10">
        <f t="shared" si="139"/>
        <v>62.213650389441192</v>
      </c>
      <c r="K880" s="205">
        <v>115.91310058959438</v>
      </c>
      <c r="L880" s="202">
        <v>69.264150177286311</v>
      </c>
      <c r="M880" s="10">
        <f t="shared" si="135"/>
        <v>530.18022110832726</v>
      </c>
      <c r="N880" s="11">
        <f t="shared" si="136"/>
        <v>0.13219473921815372</v>
      </c>
    </row>
    <row r="881" spans="1:14" x14ac:dyDescent="0.35">
      <c r="A881" s="9">
        <f t="shared" si="137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33"/>
        <v>4152</v>
      </c>
      <c r="G881" s="8">
        <v>70</v>
      </c>
      <c r="H881" s="202">
        <f t="shared" si="138"/>
        <v>6.8378587028083582E-2</v>
      </c>
      <c r="I881" s="18">
        <f t="shared" si="134"/>
        <v>292.75950143138846</v>
      </c>
      <c r="J881" s="10">
        <f t="shared" si="139"/>
        <v>64.40709031490546</v>
      </c>
      <c r="K881" s="205">
        <v>119.99979894479526</v>
      </c>
      <c r="L881" s="202">
        <v>71.706166542685096</v>
      </c>
      <c r="M881" s="10">
        <f t="shared" si="135"/>
        <v>548.87255723377427</v>
      </c>
      <c r="N881" s="11">
        <f t="shared" si="136"/>
        <v>0.13219473921815372</v>
      </c>
    </row>
    <row r="882" spans="1:14" x14ac:dyDescent="0.35">
      <c r="A882" s="9">
        <f t="shared" si="137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33"/>
        <v>5734.5</v>
      </c>
      <c r="G882" s="8">
        <v>116</v>
      </c>
      <c r="H882" s="202">
        <f t="shared" si="138"/>
        <v>9.4440512358512849E-2</v>
      </c>
      <c r="I882" s="18">
        <f t="shared" si="134"/>
        <v>404.34233163735485</v>
      </c>
      <c r="J882" s="10">
        <f t="shared" si="139"/>
        <v>88.955312960218066</v>
      </c>
      <c r="K882" s="205">
        <v>165.73671653394229</v>
      </c>
      <c r="L882" s="202">
        <v>99.036370914987401</v>
      </c>
      <c r="M882" s="10">
        <f t="shared" si="135"/>
        <v>758.0707320465026</v>
      </c>
      <c r="N882" s="11">
        <f t="shared" si="136"/>
        <v>0.13219473921815372</v>
      </c>
    </row>
    <row r="883" spans="1:14" x14ac:dyDescent="0.35">
      <c r="A883" s="9">
        <f t="shared" si="137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ref="F883:F904" si="140">C883+D883+E883</f>
        <v>5710</v>
      </c>
      <c r="G883" s="8">
        <v>118</v>
      </c>
      <c r="H883" s="202">
        <f t="shared" si="138"/>
        <v>9.4037025994787402E-2</v>
      </c>
      <c r="I883" s="18">
        <f t="shared" si="134"/>
        <v>402.61482494538251</v>
      </c>
      <c r="J883" s="10">
        <f t="shared" si="139"/>
        <v>88.57526148798415</v>
      </c>
      <c r="K883" s="205">
        <v>165.02862523477384</v>
      </c>
      <c r="L883" s="202">
        <v>98.613249267517304</v>
      </c>
      <c r="M883" s="10">
        <f t="shared" si="135"/>
        <v>754.83196093565778</v>
      </c>
      <c r="N883" s="11">
        <f t="shared" si="136"/>
        <v>0.13219473921815372</v>
      </c>
    </row>
    <row r="884" spans="1:14" x14ac:dyDescent="0.35">
      <c r="A884" s="9">
        <f t="shared" si="137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40"/>
        <v>5805.91</v>
      </c>
      <c r="G884" s="8">
        <v>118</v>
      </c>
      <c r="H884" s="202">
        <f t="shared" si="138"/>
        <v>9.561655159253872E-2</v>
      </c>
      <c r="I884" s="18">
        <f t="shared" si="134"/>
        <v>409.37748481587488</v>
      </c>
      <c r="J884" s="10">
        <f t="shared" si="139"/>
        <v>90.063046659492471</v>
      </c>
      <c r="K884" s="205">
        <v>167.80058590837578</v>
      </c>
      <c r="L884" s="202">
        <v>100.26964099032774</v>
      </c>
      <c r="M884" s="10">
        <f t="shared" si="135"/>
        <v>767.51075837407086</v>
      </c>
      <c r="N884" s="11">
        <f t="shared" si="136"/>
        <v>0.13219473921815372</v>
      </c>
    </row>
    <row r="885" spans="1:14" x14ac:dyDescent="0.35">
      <c r="A885" s="9">
        <f t="shared" si="137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40"/>
        <v>4379.5</v>
      </c>
      <c r="G885" s="8">
        <v>95</v>
      </c>
      <c r="H885" s="202">
        <f t="shared" si="138"/>
        <v>7.2125246119819866E-2</v>
      </c>
      <c r="I885" s="18">
        <f t="shared" si="134"/>
        <v>308.80063499970277</v>
      </c>
      <c r="J885" s="10">
        <f t="shared" si="139"/>
        <v>67.936139699934614</v>
      </c>
      <c r="K885" s="205">
        <v>126.5749324370739</v>
      </c>
      <c r="L885" s="202">
        <v>75.635153269192998</v>
      </c>
      <c r="M885" s="10">
        <f t="shared" si="135"/>
        <v>578.94686040590432</v>
      </c>
      <c r="N885" s="11">
        <f t="shared" si="136"/>
        <v>0.13219473921815375</v>
      </c>
    </row>
    <row r="886" spans="1:14" x14ac:dyDescent="0.35">
      <c r="A886" s="9">
        <f t="shared" si="137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40"/>
        <v>3384.13</v>
      </c>
      <c r="G886" s="8">
        <v>70</v>
      </c>
      <c r="H886" s="202">
        <f t="shared" si="138"/>
        <v>5.5732665635681244E-2</v>
      </c>
      <c r="I886" s="18">
        <f t="shared" si="134"/>
        <v>238.61662128588745</v>
      </c>
      <c r="J886" s="10">
        <f t="shared" si="139"/>
        <v>52.495656682895238</v>
      </c>
      <c r="K886" s="205">
        <v>97.807061561428227</v>
      </c>
      <c r="L886" s="202">
        <v>58.444843300119686</v>
      </c>
      <c r="M886" s="10">
        <f t="shared" si="135"/>
        <v>447.36418283033061</v>
      </c>
      <c r="N886" s="11">
        <f t="shared" si="136"/>
        <v>0.13219473921815372</v>
      </c>
    </row>
    <row r="887" spans="1:14" x14ac:dyDescent="0.35">
      <c r="A887" s="9">
        <f t="shared" si="137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140"/>
        <v>4489.03</v>
      </c>
      <c r="G887" s="8">
        <v>73</v>
      </c>
      <c r="H887" s="202">
        <f t="shared" si="138"/>
        <v>7.3929077198140181E-2</v>
      </c>
      <c r="I887" s="18">
        <f t="shared" si="134"/>
        <v>316.52364756997724</v>
      </c>
      <c r="J887" s="10">
        <f t="shared" si="139"/>
        <v>69.635202465394997</v>
      </c>
      <c r="K887" s="205">
        <v>129.74053406964217</v>
      </c>
      <c r="L887" s="202">
        <v>77.526766087454149</v>
      </c>
      <c r="M887" s="10">
        <f t="shared" si="135"/>
        <v>593.42615019246853</v>
      </c>
      <c r="N887" s="11">
        <f t="shared" si="136"/>
        <v>0.13219473921815372</v>
      </c>
    </row>
    <row r="888" spans="1:14" x14ac:dyDescent="0.35">
      <c r="A888" s="9">
        <f t="shared" si="137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40"/>
        <v>2188.04</v>
      </c>
      <c r="G888" s="8">
        <v>40</v>
      </c>
      <c r="H888" s="202">
        <f t="shared" si="138"/>
        <v>3.6034461358605011E-2</v>
      </c>
      <c r="I888" s="18">
        <f t="shared" si="134"/>
        <v>154.27974458379941</v>
      </c>
      <c r="J888" s="10">
        <f t="shared" si="139"/>
        <v>33.941543808435874</v>
      </c>
      <c r="K888" s="205">
        <v>63.238044336023563</v>
      </c>
      <c r="L888" s="202">
        <v>37.788044470630226</v>
      </c>
      <c r="M888" s="10">
        <f t="shared" si="135"/>
        <v>289.24737719888907</v>
      </c>
      <c r="N888" s="11">
        <f t="shared" si="136"/>
        <v>0.13219473921815372</v>
      </c>
    </row>
    <row r="889" spans="1:14" x14ac:dyDescent="0.35">
      <c r="A889" s="9">
        <f t="shared" si="137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40"/>
        <v>2637.65</v>
      </c>
      <c r="G889" s="8">
        <v>41</v>
      </c>
      <c r="H889" s="202">
        <f t="shared" si="138"/>
        <v>4.3439012542057967E-2</v>
      </c>
      <c r="I889" s="18">
        <f t="shared" si="134"/>
        <v>185.98196024819407</v>
      </c>
      <c r="J889" s="10">
        <f t="shared" si="139"/>
        <v>40.916031254602693</v>
      </c>
      <c r="K889" s="205">
        <v>76.232531234763783</v>
      </c>
      <c r="L889" s="202">
        <v>45.552931161202636</v>
      </c>
      <c r="M889" s="10">
        <f t="shared" si="135"/>
        <v>348.68345389876322</v>
      </c>
      <c r="N889" s="11">
        <f t="shared" si="136"/>
        <v>0.13219473921815375</v>
      </c>
    </row>
    <row r="890" spans="1:14" x14ac:dyDescent="0.35">
      <c r="A890" s="9">
        <f t="shared" si="137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140"/>
        <v>2209.6999999999998</v>
      </c>
      <c r="G890" s="8">
        <v>40</v>
      </c>
      <c r="H890" s="202">
        <f t="shared" si="138"/>
        <v>3.6391176241800646E-2</v>
      </c>
      <c r="I890" s="18">
        <f t="shared" si="134"/>
        <v>155.80700152045736</v>
      </c>
      <c r="J890" s="10">
        <f t="shared" si="139"/>
        <v>34.277540334500621</v>
      </c>
      <c r="K890" s="205">
        <v>63.86405484785984</v>
      </c>
      <c r="L890" s="202">
        <v>38.162118547536423</v>
      </c>
      <c r="M890" s="10">
        <f t="shared" si="135"/>
        <v>292.11071525035425</v>
      </c>
      <c r="N890" s="11">
        <f t="shared" si="136"/>
        <v>0.13219473921815372</v>
      </c>
    </row>
    <row r="891" spans="1:14" x14ac:dyDescent="0.35">
      <c r="A891" s="9">
        <f t="shared" si="137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140"/>
        <v>1908.5</v>
      </c>
      <c r="G891" s="8">
        <v>35</v>
      </c>
      <c r="H891" s="202">
        <f t="shared" si="138"/>
        <v>3.1430764292653547E-2</v>
      </c>
      <c r="I891" s="18">
        <f t="shared" si="134"/>
        <v>134.56924578078153</v>
      </c>
      <c r="J891" s="10">
        <f t="shared" si="139"/>
        <v>29.605234071771935</v>
      </c>
      <c r="K891" s="205">
        <v>55.158867120939732</v>
      </c>
      <c r="L891" s="202">
        <v>32.960312824353203</v>
      </c>
      <c r="M891" s="10">
        <f t="shared" si="135"/>
        <v>252.2936597978464</v>
      </c>
      <c r="N891" s="11">
        <f t="shared" si="136"/>
        <v>0.13219473921815372</v>
      </c>
    </row>
    <row r="892" spans="1:14" x14ac:dyDescent="0.35">
      <c r="A892" s="9">
        <f t="shared" si="137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140"/>
        <v>10070.24</v>
      </c>
      <c r="G892" s="8">
        <v>190</v>
      </c>
      <c r="H892" s="202">
        <f t="shared" si="138"/>
        <v>0.16584508242622553</v>
      </c>
      <c r="I892" s="18">
        <f t="shared" si="134"/>
        <v>710.05742815376323</v>
      </c>
      <c r="J892" s="10">
        <f t="shared" si="139"/>
        <v>156.21263419382791</v>
      </c>
      <c r="K892" s="205">
        <v>291.04691120564434</v>
      </c>
      <c r="L892" s="202">
        <v>173.91577711098483</v>
      </c>
      <c r="M892" s="10">
        <f t="shared" si="135"/>
        <v>1331.2327506642205</v>
      </c>
      <c r="N892" s="11">
        <f t="shared" si="136"/>
        <v>0.13219473921815375</v>
      </c>
    </row>
    <row r="893" spans="1:14" x14ac:dyDescent="0.35">
      <c r="A893" s="9">
        <f t="shared" si="137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140"/>
        <v>4250.6000000000004</v>
      </c>
      <c r="G893" s="8">
        <v>163</v>
      </c>
      <c r="H893" s="202">
        <f t="shared" si="138"/>
        <v>7.0002413781688852E-2</v>
      </c>
      <c r="I893" s="18">
        <f t="shared" si="134"/>
        <v>299.71183448561175</v>
      </c>
      <c r="J893" s="10">
        <f t="shared" si="139"/>
        <v>65.936603586834579</v>
      </c>
      <c r="K893" s="205">
        <v>122.84950515287736</v>
      </c>
      <c r="L893" s="202">
        <v>73.409015295360618</v>
      </c>
      <c r="M893" s="10">
        <f t="shared" si="135"/>
        <v>561.90695852068427</v>
      </c>
      <c r="N893" s="11">
        <f t="shared" si="136"/>
        <v>0.13219473921815372</v>
      </c>
    </row>
    <row r="894" spans="1:14" x14ac:dyDescent="0.35">
      <c r="A894" s="9">
        <f t="shared" si="137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140"/>
        <v>4238.2299999999996</v>
      </c>
      <c r="G894" s="8">
        <v>71</v>
      </c>
      <c r="H894" s="202">
        <f t="shared" si="138"/>
        <v>6.9798694340085427E-2</v>
      </c>
      <c r="I894" s="18">
        <f t="shared" si="134"/>
        <v>298.83961988235876</v>
      </c>
      <c r="J894" s="10">
        <f t="shared" si="139"/>
        <v>65.744716374118923</v>
      </c>
      <c r="K894" s="205">
        <v>122.49199130101147</v>
      </c>
      <c r="L894" s="202">
        <v>73.195382039066516</v>
      </c>
      <c r="M894" s="10">
        <f t="shared" si="135"/>
        <v>560.27170959655564</v>
      </c>
      <c r="N894" s="11">
        <f t="shared" si="136"/>
        <v>0.13219473921815372</v>
      </c>
    </row>
    <row r="895" spans="1:14" x14ac:dyDescent="0.35">
      <c r="A895" s="9">
        <f t="shared" si="137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140"/>
        <v>4245.3999999999996</v>
      </c>
      <c r="G895" s="8">
        <v>72</v>
      </c>
      <c r="H895" s="202">
        <f t="shared" si="138"/>
        <v>6.9916775859592009E-2</v>
      </c>
      <c r="I895" s="18">
        <f t="shared" si="134"/>
        <v>299.34518000405018</v>
      </c>
      <c r="J895" s="10">
        <f t="shared" si="139"/>
        <v>65.855939600891034</v>
      </c>
      <c r="K895" s="205">
        <v>122.69921638733953</v>
      </c>
      <c r="L895" s="202">
        <v>73.319209884468989</v>
      </c>
      <c r="M895" s="10">
        <f t="shared" si="135"/>
        <v>561.21954587674963</v>
      </c>
      <c r="N895" s="11">
        <f t="shared" si="136"/>
        <v>0.1321947392181537</v>
      </c>
    </row>
    <row r="896" spans="1:14" x14ac:dyDescent="0.35">
      <c r="A896" s="9">
        <f t="shared" si="137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140"/>
        <v>4246.87</v>
      </c>
      <c r="G896" s="8">
        <v>72</v>
      </c>
      <c r="H896" s="202">
        <f t="shared" si="138"/>
        <v>6.9940985041415549E-2</v>
      </c>
      <c r="I896" s="18">
        <f t="shared" si="134"/>
        <v>299.44883040556857</v>
      </c>
      <c r="J896" s="10">
        <f t="shared" si="139"/>
        <v>65.878742689225092</v>
      </c>
      <c r="K896" s="205">
        <v>122.74170186528967</v>
      </c>
      <c r="L896" s="202">
        <v>73.344597183317191</v>
      </c>
      <c r="M896" s="10">
        <f t="shared" si="135"/>
        <v>561.41387214340045</v>
      </c>
      <c r="N896" s="11">
        <f t="shared" si="136"/>
        <v>0.13219473921815372</v>
      </c>
    </row>
    <row r="897" spans="1:14" x14ac:dyDescent="0.35">
      <c r="A897" s="9">
        <f t="shared" si="137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40"/>
        <v>4173.55</v>
      </c>
      <c r="G897" s="8">
        <v>70</v>
      </c>
      <c r="H897" s="202">
        <f t="shared" si="138"/>
        <v>6.8733490339850253E-2</v>
      </c>
      <c r="I897" s="18">
        <f t="shared" si="134"/>
        <v>294.27900221555183</v>
      </c>
      <c r="J897" s="10">
        <f t="shared" si="139"/>
        <v>64.741380487421409</v>
      </c>
      <c r="K897" s="205">
        <v>120.62263027120673</v>
      </c>
      <c r="L897" s="202">
        <v>72.078340889745505</v>
      </c>
      <c r="M897" s="10">
        <f t="shared" si="135"/>
        <v>551.72135386392551</v>
      </c>
      <c r="N897" s="11">
        <f t="shared" si="136"/>
        <v>0.13219473921815372</v>
      </c>
    </row>
    <row r="898" spans="1:14" x14ac:dyDescent="0.35">
      <c r="A898" s="9">
        <f t="shared" si="137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140"/>
        <v>2393.84</v>
      </c>
      <c r="G898" s="8">
        <v>94</v>
      </c>
      <c r="H898" s="202">
        <f t="shared" si="138"/>
        <v>3.9423746813898757E-2</v>
      </c>
      <c r="I898" s="18">
        <f t="shared" si="134"/>
        <v>168.79080079636682</v>
      </c>
      <c r="J898" s="10">
        <f t="shared" si="139"/>
        <v>37.133976175200701</v>
      </c>
      <c r="K898" s="205">
        <v>69.1860112490387</v>
      </c>
      <c r="L898" s="202">
        <v>41.342266309378921</v>
      </c>
      <c r="M898" s="10">
        <f t="shared" si="135"/>
        <v>316.45305452998514</v>
      </c>
      <c r="N898" s="69">
        <f t="shared" si="136"/>
        <v>0.13219473921815372</v>
      </c>
    </row>
    <row r="899" spans="1:14" x14ac:dyDescent="0.35">
      <c r="A899" s="9">
        <f t="shared" si="137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140"/>
        <v>1450.7</v>
      </c>
      <c r="G899" s="8">
        <v>25</v>
      </c>
      <c r="H899" s="202">
        <f t="shared" si="138"/>
        <v>2.3891333381898087E-2</v>
      </c>
      <c r="I899" s="18">
        <f t="shared" si="134"/>
        <v>102.28954930792756</v>
      </c>
      <c r="J899" s="10">
        <f t="shared" si="139"/>
        <v>22.503700847744064</v>
      </c>
      <c r="K899" s="205">
        <v>41.927675416477484</v>
      </c>
      <c r="L899" s="202">
        <v>25.053982611626513</v>
      </c>
      <c r="M899" s="10">
        <f t="shared" si="135"/>
        <v>191.77490818377561</v>
      </c>
      <c r="N899" s="69">
        <f t="shared" si="136"/>
        <v>0.13219473921815372</v>
      </c>
    </row>
    <row r="900" spans="1:14" x14ac:dyDescent="0.35">
      <c r="A900" s="9">
        <f t="shared" si="137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8">
        <f t="shared" si="140"/>
        <v>4185.3</v>
      </c>
      <c r="G900" s="8">
        <v>162</v>
      </c>
      <c r="H900" s="202">
        <f t="shared" si="138"/>
        <v>6.8926999106126749E-2</v>
      </c>
      <c r="I900" s="18">
        <f t="shared" si="134"/>
        <v>295.10750032292634</v>
      </c>
      <c r="J900" s="10">
        <f t="shared" si="139"/>
        <v>64.923650071043795</v>
      </c>
      <c r="K900" s="205">
        <v>120.96222507795079</v>
      </c>
      <c r="L900" s="202">
        <v>72.281266577817902</v>
      </c>
      <c r="M900" s="10">
        <f t="shared" si="135"/>
        <v>553.27464204973887</v>
      </c>
      <c r="N900" s="69">
        <f t="shared" si="136"/>
        <v>0.13219473921815375</v>
      </c>
    </row>
    <row r="901" spans="1:14" x14ac:dyDescent="0.35">
      <c r="A901" s="9">
        <f t="shared" si="137"/>
        <v>38</v>
      </c>
      <c r="B901" s="65" t="s">
        <v>1777</v>
      </c>
      <c r="C901" s="8">
        <v>70.5</v>
      </c>
      <c r="D901" s="8">
        <v>0</v>
      </c>
      <c r="E901" s="8">
        <v>0</v>
      </c>
      <c r="F901" s="8">
        <v>70.5</v>
      </c>
      <c r="G901" s="8">
        <v>0</v>
      </c>
      <c r="H901" s="202">
        <f t="shared" si="138"/>
        <v>1.1610525976589337E-3</v>
      </c>
      <c r="I901" s="18">
        <v>0</v>
      </c>
      <c r="J901" s="10">
        <v>0</v>
      </c>
      <c r="K901" s="205">
        <v>0</v>
      </c>
      <c r="L901" s="202">
        <v>0</v>
      </c>
      <c r="M901" s="10">
        <v>0</v>
      </c>
      <c r="N901" s="69">
        <v>0</v>
      </c>
    </row>
    <row r="902" spans="1:14" x14ac:dyDescent="0.35">
      <c r="A902" s="9">
        <f t="shared" si="137"/>
        <v>39</v>
      </c>
      <c r="B902" s="182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140"/>
        <v>12677.6</v>
      </c>
      <c r="G902" s="8">
        <v>249</v>
      </c>
      <c r="H902" s="202">
        <f t="shared" si="138"/>
        <v>0.20878525407206949</v>
      </c>
      <c r="I902" s="18">
        <f>H902*$I$2</f>
        <v>893.90362604686186</v>
      </c>
      <c r="J902" s="10">
        <f>I902*0.22</f>
        <v>196.6587977303096</v>
      </c>
      <c r="K902" s="205">
        <v>366.40401038115044</v>
      </c>
      <c r="L902" s="202">
        <v>72.281266577817902</v>
      </c>
      <c r="M902" s="10">
        <f>I902+J902+K902+L902</f>
        <v>1529.2477007361399</v>
      </c>
      <c r="N902" s="69">
        <f>M902/F902</f>
        <v>0.12062596238532056</v>
      </c>
    </row>
    <row r="903" spans="1:14" x14ac:dyDescent="0.35">
      <c r="A903" s="9">
        <f t="shared" si="137"/>
        <v>40</v>
      </c>
      <c r="B903" s="182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 t="shared" si="140"/>
        <v>3362.1</v>
      </c>
      <c r="G903" s="8">
        <v>109</v>
      </c>
      <c r="H903" s="202">
        <f t="shared" si="138"/>
        <v>5.5369857284951786E-2</v>
      </c>
      <c r="I903" s="18">
        <f>88.583082804295*1.15*1.35*1.2</f>
        <v>165.03028326440156</v>
      </c>
      <c r="J903" s="10">
        <f t="shared" si="139"/>
        <v>36.306662318168343</v>
      </c>
      <c r="K903" s="205">
        <v>68.762618026833991</v>
      </c>
      <c r="L903" s="202">
        <v>42.242985422055014</v>
      </c>
      <c r="M903" s="10">
        <f>I903+J903+K903+L903</f>
        <v>312.34254903145893</v>
      </c>
      <c r="N903" s="69">
        <f>M903/F903</f>
        <v>9.2901028830629354E-2</v>
      </c>
    </row>
    <row r="904" spans="1:14" x14ac:dyDescent="0.35">
      <c r="A904" s="9">
        <f t="shared" si="137"/>
        <v>41</v>
      </c>
      <c r="B904" s="182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 t="shared" si="140"/>
        <v>2885.8</v>
      </c>
      <c r="G904" s="8">
        <v>78</v>
      </c>
      <c r="H904" s="202">
        <f t="shared" ref="H904" si="141">3/190992.32*F904</f>
        <v>4.5328524204533462E-2</v>
      </c>
      <c r="I904" s="18">
        <f>76.0337468714894*1.15*1.35*1.15</f>
        <v>135.74875082068536</v>
      </c>
      <c r="J904" s="10">
        <f t="shared" si="139"/>
        <v>29.864725180550778</v>
      </c>
      <c r="K904" s="205">
        <v>59.021196008993641</v>
      </c>
      <c r="L904" s="202">
        <v>30.215442563419284</v>
      </c>
      <c r="M904" s="10">
        <f>I904+J904+K904+L904</f>
        <v>254.85011457364908</v>
      </c>
      <c r="N904" s="69">
        <f>M904/F904</f>
        <v>8.8311773017412526E-2</v>
      </c>
    </row>
    <row r="905" spans="1:14" ht="18" x14ac:dyDescent="0.4">
      <c r="A905" s="9"/>
      <c r="B905" s="17" t="s">
        <v>1698</v>
      </c>
      <c r="C905" s="186">
        <f>SUM(C864:C904)</f>
        <v>180124.45999999996</v>
      </c>
      <c r="D905" s="186">
        <f t="shared" ref="D905" si="142">SUM(D864:D904)</f>
        <v>1050.4299999999998</v>
      </c>
      <c r="E905" s="186">
        <f t="shared" ref="E905:M905" si="143">SUM(E864:E904)</f>
        <v>987.39999999999986</v>
      </c>
      <c r="F905" s="300">
        <f t="shared" si="143"/>
        <v>182162.28999999998</v>
      </c>
      <c r="G905" s="186">
        <f t="shared" si="143"/>
        <v>3915</v>
      </c>
      <c r="H905" s="224">
        <f t="shared" si="143"/>
        <v>2.9978027712070281</v>
      </c>
      <c r="I905" s="186">
        <f t="shared" si="143"/>
        <v>12699.615634797012</v>
      </c>
      <c r="J905" s="186">
        <f t="shared" si="143"/>
        <v>2793.9154396553431</v>
      </c>
      <c r="K905" s="340">
        <f t="shared" si="143"/>
        <v>5209.9686516251086</v>
      </c>
      <c r="L905" s="224">
        <f t="shared" si="143"/>
        <v>2962.6657940074283</v>
      </c>
      <c r="M905" s="186">
        <f t="shared" si="143"/>
        <v>23666.165520084887</v>
      </c>
      <c r="N905" s="16">
        <f>M905/F905</f>
        <v>0.12991802814998038</v>
      </c>
    </row>
    <row r="906" spans="1:14" ht="18" x14ac:dyDescent="0.4">
      <c r="A906" s="9"/>
      <c r="B906" s="7" t="s">
        <v>311</v>
      </c>
      <c r="C906" s="8"/>
      <c r="D906" s="8"/>
      <c r="E906" s="8"/>
      <c r="F906" s="8"/>
      <c r="G906" s="8"/>
      <c r="H906" s="195"/>
      <c r="I906" s="8"/>
      <c r="J906" s="10">
        <f t="shared" si="139"/>
        <v>0</v>
      </c>
      <c r="K906" s="202"/>
      <c r="L906" s="195"/>
      <c r="M906" s="8"/>
      <c r="N906" s="11"/>
    </row>
    <row r="907" spans="1:14" x14ac:dyDescent="0.35">
      <c r="A907" s="9">
        <v>1</v>
      </c>
      <c r="B907" s="14" t="s">
        <v>312</v>
      </c>
      <c r="C907" s="8"/>
      <c r="D907" s="8"/>
      <c r="E907" s="8"/>
      <c r="F907" s="8">
        <f t="shared" ref="F907:F961" si="144">C907+D907+E907</f>
        <v>0</v>
      </c>
      <c r="G907" s="8"/>
      <c r="H907" s="202">
        <f>2/158920.67*F907</f>
        <v>0</v>
      </c>
      <c r="I907" s="18">
        <f t="shared" ref="I907:I964" si="145">H907*$I$2</f>
        <v>0</v>
      </c>
      <c r="J907" s="10">
        <f t="shared" si="139"/>
        <v>0</v>
      </c>
      <c r="K907" s="205">
        <v>0</v>
      </c>
      <c r="L907" s="202">
        <v>0</v>
      </c>
      <c r="M907" s="10">
        <f t="shared" ref="M907:M969" si="146">I907+J907+K907+L907</f>
        <v>0</v>
      </c>
      <c r="N907" s="11"/>
    </row>
    <row r="908" spans="1:14" x14ac:dyDescent="0.35">
      <c r="A908" s="9">
        <f t="shared" ref="A908:A971" si="147">A907+1</f>
        <v>2</v>
      </c>
      <c r="B908" s="14" t="s">
        <v>313</v>
      </c>
      <c r="C908" s="8"/>
      <c r="D908" s="8"/>
      <c r="E908" s="8"/>
      <c r="F908" s="8">
        <f t="shared" si="144"/>
        <v>0</v>
      </c>
      <c r="G908" s="8"/>
      <c r="H908" s="202">
        <f t="shared" ref="H908:H969" si="148">2/158920.67*F908</f>
        <v>0</v>
      </c>
      <c r="I908" s="18">
        <f t="shared" si="145"/>
        <v>0</v>
      </c>
      <c r="J908" s="10">
        <f t="shared" si="139"/>
        <v>0</v>
      </c>
      <c r="K908" s="205">
        <v>0</v>
      </c>
      <c r="L908" s="202">
        <v>0</v>
      </c>
      <c r="M908" s="10">
        <f t="shared" si="146"/>
        <v>0</v>
      </c>
      <c r="N908" s="11"/>
    </row>
    <row r="909" spans="1:14" x14ac:dyDescent="0.35">
      <c r="A909" s="9">
        <f t="shared" si="147"/>
        <v>3</v>
      </c>
      <c r="B909" s="14" t="s">
        <v>314</v>
      </c>
      <c r="C909" s="8"/>
      <c r="D909" s="8"/>
      <c r="E909" s="8"/>
      <c r="F909" s="8">
        <f t="shared" si="144"/>
        <v>0</v>
      </c>
      <c r="G909" s="8"/>
      <c r="H909" s="202">
        <f t="shared" si="148"/>
        <v>0</v>
      </c>
      <c r="I909" s="18">
        <f t="shared" si="145"/>
        <v>0</v>
      </c>
      <c r="J909" s="10">
        <f t="shared" si="139"/>
        <v>0</v>
      </c>
      <c r="K909" s="205">
        <v>0</v>
      </c>
      <c r="L909" s="202">
        <v>0</v>
      </c>
      <c r="M909" s="10">
        <f t="shared" si="146"/>
        <v>0</v>
      </c>
      <c r="N909" s="11"/>
    </row>
    <row r="910" spans="1:14" x14ac:dyDescent="0.35">
      <c r="A910" s="9">
        <f t="shared" si="147"/>
        <v>4</v>
      </c>
      <c r="B910" s="14" t="s">
        <v>315</v>
      </c>
      <c r="C910" s="8"/>
      <c r="D910" s="8"/>
      <c r="E910" s="8"/>
      <c r="F910" s="8">
        <v>0</v>
      </c>
      <c r="G910" s="8"/>
      <c r="H910" s="202">
        <f t="shared" si="148"/>
        <v>0</v>
      </c>
      <c r="I910" s="18">
        <f t="shared" si="145"/>
        <v>0</v>
      </c>
      <c r="J910" s="10">
        <f t="shared" si="139"/>
        <v>0</v>
      </c>
      <c r="K910" s="205">
        <v>0</v>
      </c>
      <c r="L910" s="202">
        <v>0</v>
      </c>
      <c r="M910" s="10">
        <f t="shared" si="146"/>
        <v>0</v>
      </c>
      <c r="N910" s="11">
        <v>0</v>
      </c>
    </row>
    <row r="911" spans="1:14" x14ac:dyDescent="0.35">
      <c r="A911" s="9">
        <f t="shared" si="147"/>
        <v>5</v>
      </c>
      <c r="B911" s="14" t="s">
        <v>316</v>
      </c>
      <c r="C911" s="8"/>
      <c r="D911" s="8"/>
      <c r="E911" s="8"/>
      <c r="F911" s="8">
        <v>0</v>
      </c>
      <c r="G911" s="8"/>
      <c r="H911" s="202">
        <f t="shared" si="148"/>
        <v>0</v>
      </c>
      <c r="I911" s="18">
        <f t="shared" si="145"/>
        <v>0</v>
      </c>
      <c r="J911" s="10">
        <f t="shared" si="139"/>
        <v>0</v>
      </c>
      <c r="K911" s="205">
        <v>0</v>
      </c>
      <c r="L911" s="202">
        <v>0</v>
      </c>
      <c r="M911" s="10">
        <f t="shared" si="146"/>
        <v>0</v>
      </c>
      <c r="N911" s="11">
        <v>0</v>
      </c>
    </row>
    <row r="912" spans="1:14" x14ac:dyDescent="0.35">
      <c r="A912" s="9">
        <f t="shared" si="147"/>
        <v>6</v>
      </c>
      <c r="B912" s="14" t="s">
        <v>317</v>
      </c>
      <c r="C912" s="8"/>
      <c r="D912" s="8"/>
      <c r="E912" s="8"/>
      <c r="F912" s="8">
        <v>0</v>
      </c>
      <c r="G912" s="8"/>
      <c r="H912" s="202">
        <f t="shared" si="148"/>
        <v>0</v>
      </c>
      <c r="I912" s="18">
        <f t="shared" si="145"/>
        <v>0</v>
      </c>
      <c r="J912" s="10">
        <f t="shared" si="139"/>
        <v>0</v>
      </c>
      <c r="K912" s="205">
        <v>0</v>
      </c>
      <c r="L912" s="202">
        <v>0</v>
      </c>
      <c r="M912" s="10">
        <f t="shared" si="146"/>
        <v>0</v>
      </c>
      <c r="N912" s="11">
        <v>0</v>
      </c>
    </row>
    <row r="913" spans="1:14" x14ac:dyDescent="0.35">
      <c r="A913" s="9">
        <f t="shared" si="147"/>
        <v>7</v>
      </c>
      <c r="B913" s="14" t="s">
        <v>318</v>
      </c>
      <c r="C913" s="8"/>
      <c r="D913" s="8"/>
      <c r="E913" s="8"/>
      <c r="F913" s="8">
        <f t="shared" si="144"/>
        <v>0</v>
      </c>
      <c r="G913" s="8"/>
      <c r="H913" s="202">
        <f t="shared" si="148"/>
        <v>0</v>
      </c>
      <c r="I913" s="18">
        <f t="shared" si="145"/>
        <v>0</v>
      </c>
      <c r="J913" s="10">
        <f t="shared" si="139"/>
        <v>0</v>
      </c>
      <c r="K913" s="205">
        <v>0</v>
      </c>
      <c r="L913" s="202">
        <v>0</v>
      </c>
      <c r="M913" s="10">
        <f t="shared" si="146"/>
        <v>0</v>
      </c>
      <c r="N913" s="11"/>
    </row>
    <row r="914" spans="1:14" x14ac:dyDescent="0.35">
      <c r="A914" s="9">
        <f t="shared" si="147"/>
        <v>8</v>
      </c>
      <c r="B914" s="14" t="s">
        <v>319</v>
      </c>
      <c r="C914" s="8"/>
      <c r="D914" s="8"/>
      <c r="E914" s="8"/>
      <c r="F914" s="8">
        <f t="shared" si="144"/>
        <v>0</v>
      </c>
      <c r="G914" s="8"/>
      <c r="H914" s="202">
        <f t="shared" si="148"/>
        <v>0</v>
      </c>
      <c r="I914" s="18">
        <f t="shared" si="145"/>
        <v>0</v>
      </c>
      <c r="J914" s="10">
        <f t="shared" si="139"/>
        <v>0</v>
      </c>
      <c r="K914" s="205">
        <v>0</v>
      </c>
      <c r="L914" s="202">
        <v>0</v>
      </c>
      <c r="M914" s="10">
        <f t="shared" si="146"/>
        <v>0</v>
      </c>
      <c r="N914" s="11"/>
    </row>
    <row r="915" spans="1:14" x14ac:dyDescent="0.35">
      <c r="A915" s="9">
        <f t="shared" si="147"/>
        <v>9</v>
      </c>
      <c r="B915" s="14" t="s">
        <v>320</v>
      </c>
      <c r="C915" s="8"/>
      <c r="D915" s="8"/>
      <c r="E915" s="8"/>
      <c r="F915" s="8">
        <f t="shared" si="144"/>
        <v>0</v>
      </c>
      <c r="G915" s="8"/>
      <c r="H915" s="202">
        <f t="shared" si="148"/>
        <v>0</v>
      </c>
      <c r="I915" s="18">
        <f t="shared" si="145"/>
        <v>0</v>
      </c>
      <c r="J915" s="10">
        <f t="shared" si="139"/>
        <v>0</v>
      </c>
      <c r="K915" s="205">
        <v>0</v>
      </c>
      <c r="L915" s="202">
        <v>0</v>
      </c>
      <c r="M915" s="10">
        <f t="shared" si="146"/>
        <v>0</v>
      </c>
      <c r="N915" s="11">
        <v>0</v>
      </c>
    </row>
    <row r="916" spans="1:14" x14ac:dyDescent="0.35">
      <c r="A916" s="9">
        <f t="shared" si="147"/>
        <v>10</v>
      </c>
      <c r="B916" s="14" t="s">
        <v>321</v>
      </c>
      <c r="C916" s="8"/>
      <c r="D916" s="8"/>
      <c r="E916" s="8">
        <f>димвенканали!E916</f>
        <v>0</v>
      </c>
      <c r="F916" s="8">
        <f t="shared" si="144"/>
        <v>0</v>
      </c>
      <c r="G916" s="8"/>
      <c r="H916" s="202">
        <f t="shared" si="148"/>
        <v>0</v>
      </c>
      <c r="I916" s="18">
        <f t="shared" si="145"/>
        <v>0</v>
      </c>
      <c r="J916" s="10">
        <f t="shared" si="139"/>
        <v>0</v>
      </c>
      <c r="K916" s="205">
        <v>0</v>
      </c>
      <c r="L916" s="202">
        <v>0</v>
      </c>
      <c r="M916" s="10">
        <f t="shared" si="146"/>
        <v>0</v>
      </c>
      <c r="N916" s="11">
        <v>0</v>
      </c>
    </row>
    <row r="917" spans="1:14" x14ac:dyDescent="0.35">
      <c r="A917" s="9">
        <f t="shared" si="147"/>
        <v>11</v>
      </c>
      <c r="B917" s="14" t="s">
        <v>322</v>
      </c>
      <c r="C917" s="8"/>
      <c r="D917" s="8"/>
      <c r="E917" s="8"/>
      <c r="F917" s="8">
        <f t="shared" si="144"/>
        <v>0</v>
      </c>
      <c r="G917" s="8"/>
      <c r="H917" s="202">
        <f t="shared" si="148"/>
        <v>0</v>
      </c>
      <c r="I917" s="18">
        <f t="shared" si="145"/>
        <v>0</v>
      </c>
      <c r="J917" s="10">
        <f t="shared" si="139"/>
        <v>0</v>
      </c>
      <c r="K917" s="205">
        <v>0</v>
      </c>
      <c r="L917" s="202">
        <v>0</v>
      </c>
      <c r="M917" s="10">
        <f t="shared" si="146"/>
        <v>0</v>
      </c>
      <c r="N917" s="11"/>
    </row>
    <row r="918" spans="1:14" x14ac:dyDescent="0.35">
      <c r="A918" s="9">
        <f t="shared" si="147"/>
        <v>12</v>
      </c>
      <c r="B918" s="14" t="s">
        <v>323</v>
      </c>
      <c r="C918" s="8"/>
      <c r="D918" s="8"/>
      <c r="E918" s="8"/>
      <c r="F918" s="8">
        <f t="shared" si="144"/>
        <v>0</v>
      </c>
      <c r="G918" s="8"/>
      <c r="H918" s="202">
        <f t="shared" si="148"/>
        <v>0</v>
      </c>
      <c r="I918" s="18">
        <f t="shared" si="145"/>
        <v>0</v>
      </c>
      <c r="J918" s="10">
        <f t="shared" si="139"/>
        <v>0</v>
      </c>
      <c r="K918" s="205">
        <v>0</v>
      </c>
      <c r="L918" s="202">
        <v>0</v>
      </c>
      <c r="M918" s="10">
        <f t="shared" si="146"/>
        <v>0</v>
      </c>
      <c r="N918" s="11"/>
    </row>
    <row r="919" spans="1:14" x14ac:dyDescent="0.35">
      <c r="A919" s="9">
        <f t="shared" si="147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44"/>
        <v>4787.4799999999996</v>
      </c>
      <c r="G919" s="8">
        <v>80</v>
      </c>
      <c r="H919" s="202">
        <f t="shared" si="148"/>
        <v>6.0249934763048747E-2</v>
      </c>
      <c r="I919" s="18">
        <f t="shared" si="145"/>
        <v>257.95708319125504</v>
      </c>
      <c r="J919" s="10">
        <f t="shared" si="139"/>
        <v>56.750558302076108</v>
      </c>
      <c r="K919" s="205">
        <v>110.85987996400969</v>
      </c>
      <c r="L919" s="202">
        <v>84.865855405021009</v>
      </c>
      <c r="M919" s="10">
        <f t="shared" si="146"/>
        <v>510.43337686236185</v>
      </c>
      <c r="N919" s="11">
        <f>M919/F919</f>
        <v>0.10661838312898683</v>
      </c>
    </row>
    <row r="920" spans="1:14" x14ac:dyDescent="0.35">
      <c r="A920" s="9">
        <f t="shared" si="147"/>
        <v>14</v>
      </c>
      <c r="B920" s="14" t="s">
        <v>325</v>
      </c>
      <c r="C920" s="8"/>
      <c r="D920" s="8"/>
      <c r="E920" s="8"/>
      <c r="F920" s="8">
        <f t="shared" si="144"/>
        <v>0</v>
      </c>
      <c r="G920" s="8"/>
      <c r="H920" s="202">
        <f t="shared" si="148"/>
        <v>0</v>
      </c>
      <c r="I920" s="18">
        <f t="shared" si="145"/>
        <v>0</v>
      </c>
      <c r="J920" s="10">
        <f t="shared" si="139"/>
        <v>0</v>
      </c>
      <c r="K920" s="205">
        <v>0</v>
      </c>
      <c r="L920" s="202">
        <v>0</v>
      </c>
      <c r="M920" s="10">
        <f t="shared" si="146"/>
        <v>0</v>
      </c>
      <c r="N920" s="11"/>
    </row>
    <row r="921" spans="1:14" x14ac:dyDescent="0.35">
      <c r="A921" s="9">
        <f t="shared" si="147"/>
        <v>15</v>
      </c>
      <c r="B921" s="14" t="s">
        <v>326</v>
      </c>
      <c r="C921" s="8"/>
      <c r="D921" s="8"/>
      <c r="E921" s="8"/>
      <c r="F921" s="8">
        <f t="shared" si="144"/>
        <v>0</v>
      </c>
      <c r="G921" s="8"/>
      <c r="H921" s="202">
        <f t="shared" si="148"/>
        <v>0</v>
      </c>
      <c r="I921" s="18">
        <f t="shared" si="145"/>
        <v>0</v>
      </c>
      <c r="J921" s="10">
        <f t="shared" si="139"/>
        <v>0</v>
      </c>
      <c r="K921" s="205">
        <v>0</v>
      </c>
      <c r="L921" s="202">
        <v>0</v>
      </c>
      <c r="M921" s="10">
        <f t="shared" si="146"/>
        <v>0</v>
      </c>
      <c r="N921" s="11"/>
    </row>
    <row r="922" spans="1:14" x14ac:dyDescent="0.35">
      <c r="A922" s="9">
        <f t="shared" si="147"/>
        <v>16</v>
      </c>
      <c r="B922" s="14" t="s">
        <v>327</v>
      </c>
      <c r="C922" s="8"/>
      <c r="D922" s="8"/>
      <c r="E922" s="8"/>
      <c r="F922" s="8">
        <f t="shared" si="144"/>
        <v>0</v>
      </c>
      <c r="G922" s="8"/>
      <c r="H922" s="202">
        <f t="shared" si="148"/>
        <v>0</v>
      </c>
      <c r="I922" s="18">
        <f t="shared" si="145"/>
        <v>0</v>
      </c>
      <c r="J922" s="10">
        <f t="shared" si="139"/>
        <v>0</v>
      </c>
      <c r="K922" s="205">
        <v>0</v>
      </c>
      <c r="L922" s="202">
        <v>0</v>
      </c>
      <c r="M922" s="10">
        <f t="shared" si="146"/>
        <v>0</v>
      </c>
      <c r="N922" s="11"/>
    </row>
    <row r="923" spans="1:14" x14ac:dyDescent="0.35">
      <c r="A923" s="9">
        <f t="shared" si="147"/>
        <v>17</v>
      </c>
      <c r="B923" s="14" t="s">
        <v>328</v>
      </c>
      <c r="C923" s="8"/>
      <c r="D923" s="8"/>
      <c r="E923" s="8"/>
      <c r="F923" s="8">
        <f t="shared" si="144"/>
        <v>0</v>
      </c>
      <c r="G923" s="8"/>
      <c r="H923" s="202">
        <f t="shared" si="148"/>
        <v>0</v>
      </c>
      <c r="I923" s="18">
        <f t="shared" si="145"/>
        <v>0</v>
      </c>
      <c r="J923" s="10">
        <f t="shared" si="139"/>
        <v>0</v>
      </c>
      <c r="K923" s="205">
        <v>0</v>
      </c>
      <c r="L923" s="202">
        <v>0</v>
      </c>
      <c r="M923" s="10">
        <f t="shared" si="146"/>
        <v>0</v>
      </c>
      <c r="N923" s="11"/>
    </row>
    <row r="924" spans="1:14" x14ac:dyDescent="0.35">
      <c r="A924" s="9">
        <f t="shared" si="147"/>
        <v>18</v>
      </c>
      <c r="B924" s="14" t="s">
        <v>329</v>
      </c>
      <c r="C924" s="8"/>
      <c r="D924" s="8"/>
      <c r="E924" s="8"/>
      <c r="F924" s="8">
        <f t="shared" si="144"/>
        <v>0</v>
      </c>
      <c r="G924" s="8"/>
      <c r="H924" s="202">
        <f t="shared" si="148"/>
        <v>0</v>
      </c>
      <c r="I924" s="18">
        <f t="shared" si="145"/>
        <v>0</v>
      </c>
      <c r="J924" s="10">
        <f t="shared" ref="J924:J978" si="149">I924*0.22</f>
        <v>0</v>
      </c>
      <c r="K924" s="205">
        <v>0</v>
      </c>
      <c r="L924" s="202">
        <v>0</v>
      </c>
      <c r="M924" s="10">
        <f t="shared" si="146"/>
        <v>0</v>
      </c>
      <c r="N924" s="11"/>
    </row>
    <row r="925" spans="1:14" x14ac:dyDescent="0.35">
      <c r="A925" s="9">
        <f t="shared" si="147"/>
        <v>19</v>
      </c>
      <c r="B925" s="14" t="s">
        <v>330</v>
      </c>
      <c r="C925" s="8"/>
      <c r="D925" s="8"/>
      <c r="E925" s="8"/>
      <c r="F925" s="8">
        <f t="shared" si="144"/>
        <v>0</v>
      </c>
      <c r="G925" s="8"/>
      <c r="H925" s="202">
        <f t="shared" si="148"/>
        <v>0</v>
      </c>
      <c r="I925" s="18">
        <f t="shared" si="145"/>
        <v>0</v>
      </c>
      <c r="J925" s="10">
        <f t="shared" si="149"/>
        <v>0</v>
      </c>
      <c r="K925" s="205">
        <v>0</v>
      </c>
      <c r="L925" s="202">
        <v>0</v>
      </c>
      <c r="M925" s="10">
        <f t="shared" si="146"/>
        <v>0</v>
      </c>
      <c r="N925" s="11"/>
    </row>
    <row r="926" spans="1:14" x14ac:dyDescent="0.35">
      <c r="A926" s="9">
        <f t="shared" si="147"/>
        <v>20</v>
      </c>
      <c r="B926" s="14" t="s">
        <v>331</v>
      </c>
      <c r="C926" s="8"/>
      <c r="D926" s="8"/>
      <c r="E926" s="8"/>
      <c r="F926" s="8">
        <f t="shared" si="144"/>
        <v>0</v>
      </c>
      <c r="G926" s="8"/>
      <c r="H926" s="202">
        <f t="shared" si="148"/>
        <v>0</v>
      </c>
      <c r="I926" s="18">
        <f t="shared" si="145"/>
        <v>0</v>
      </c>
      <c r="J926" s="10">
        <f t="shared" si="149"/>
        <v>0</v>
      </c>
      <c r="K926" s="205">
        <v>0</v>
      </c>
      <c r="L926" s="202">
        <v>0</v>
      </c>
      <c r="M926" s="10">
        <f t="shared" si="146"/>
        <v>0</v>
      </c>
      <c r="N926" s="11"/>
    </row>
    <row r="927" spans="1:14" x14ac:dyDescent="0.35">
      <c r="A927" s="9">
        <f t="shared" si="147"/>
        <v>21</v>
      </c>
      <c r="B927" s="14" t="s">
        <v>332</v>
      </c>
      <c r="C927" s="8"/>
      <c r="D927" s="8"/>
      <c r="E927" s="8"/>
      <c r="F927" s="8">
        <f t="shared" si="144"/>
        <v>0</v>
      </c>
      <c r="G927" s="8"/>
      <c r="H927" s="202">
        <f t="shared" si="148"/>
        <v>0</v>
      </c>
      <c r="I927" s="18">
        <f t="shared" si="145"/>
        <v>0</v>
      </c>
      <c r="J927" s="10">
        <f t="shared" si="149"/>
        <v>0</v>
      </c>
      <c r="K927" s="205">
        <v>0</v>
      </c>
      <c r="L927" s="202">
        <v>0</v>
      </c>
      <c r="M927" s="10">
        <f t="shared" si="146"/>
        <v>0</v>
      </c>
      <c r="N927" s="11"/>
    </row>
    <row r="928" spans="1:14" x14ac:dyDescent="0.35">
      <c r="A928" s="9">
        <f t="shared" si="147"/>
        <v>22</v>
      </c>
      <c r="B928" s="14" t="s">
        <v>333</v>
      </c>
      <c r="C928" s="8"/>
      <c r="D928" s="8"/>
      <c r="E928" s="8"/>
      <c r="F928" s="8">
        <f t="shared" si="144"/>
        <v>0</v>
      </c>
      <c r="G928" s="8"/>
      <c r="H928" s="202">
        <f t="shared" si="148"/>
        <v>0</v>
      </c>
      <c r="I928" s="18">
        <f t="shared" si="145"/>
        <v>0</v>
      </c>
      <c r="J928" s="10">
        <f t="shared" si="149"/>
        <v>0</v>
      </c>
      <c r="K928" s="205">
        <v>0</v>
      </c>
      <c r="L928" s="202">
        <v>0</v>
      </c>
      <c r="M928" s="10">
        <f t="shared" si="146"/>
        <v>0</v>
      </c>
      <c r="N928" s="11"/>
    </row>
    <row r="929" spans="1:14" x14ac:dyDescent="0.35">
      <c r="A929" s="9">
        <f t="shared" si="147"/>
        <v>23</v>
      </c>
      <c r="B929" s="14" t="s">
        <v>334</v>
      </c>
      <c r="C929" s="8"/>
      <c r="D929" s="8"/>
      <c r="E929" s="8"/>
      <c r="F929" s="8">
        <f t="shared" si="144"/>
        <v>0</v>
      </c>
      <c r="G929" s="8"/>
      <c r="H929" s="202">
        <f t="shared" si="148"/>
        <v>0</v>
      </c>
      <c r="I929" s="18">
        <f t="shared" si="145"/>
        <v>0</v>
      </c>
      <c r="J929" s="10">
        <f t="shared" si="149"/>
        <v>0</v>
      </c>
      <c r="K929" s="205">
        <v>0</v>
      </c>
      <c r="L929" s="202">
        <v>0</v>
      </c>
      <c r="M929" s="10">
        <f t="shared" si="146"/>
        <v>0</v>
      </c>
      <c r="N929" s="11"/>
    </row>
    <row r="930" spans="1:14" x14ac:dyDescent="0.35">
      <c r="A930" s="9">
        <f t="shared" si="147"/>
        <v>24</v>
      </c>
      <c r="B930" s="14" t="s">
        <v>335</v>
      </c>
      <c r="C930" s="8"/>
      <c r="D930" s="8"/>
      <c r="E930" s="8"/>
      <c r="F930" s="8">
        <f t="shared" si="144"/>
        <v>0</v>
      </c>
      <c r="G930" s="8"/>
      <c r="H930" s="202">
        <f t="shared" si="148"/>
        <v>0</v>
      </c>
      <c r="I930" s="18">
        <f t="shared" si="145"/>
        <v>0</v>
      </c>
      <c r="J930" s="10">
        <f t="shared" si="149"/>
        <v>0</v>
      </c>
      <c r="K930" s="205">
        <v>0</v>
      </c>
      <c r="L930" s="202">
        <v>0</v>
      </c>
      <c r="M930" s="10">
        <f t="shared" si="146"/>
        <v>0</v>
      </c>
      <c r="N930" s="11"/>
    </row>
    <row r="931" spans="1:14" x14ac:dyDescent="0.35">
      <c r="A931" s="9">
        <f t="shared" si="147"/>
        <v>25</v>
      </c>
      <c r="B931" s="14" t="s">
        <v>336</v>
      </c>
      <c r="C931" s="8"/>
      <c r="D931" s="8"/>
      <c r="E931" s="8"/>
      <c r="F931" s="8">
        <f t="shared" si="144"/>
        <v>0</v>
      </c>
      <c r="G931" s="8"/>
      <c r="H931" s="202">
        <f t="shared" si="148"/>
        <v>0</v>
      </c>
      <c r="I931" s="18">
        <f t="shared" si="145"/>
        <v>0</v>
      </c>
      <c r="J931" s="10">
        <f t="shared" si="149"/>
        <v>0</v>
      </c>
      <c r="K931" s="205">
        <v>0</v>
      </c>
      <c r="L931" s="202">
        <v>0</v>
      </c>
      <c r="M931" s="10">
        <f t="shared" si="146"/>
        <v>0</v>
      </c>
      <c r="N931" s="11"/>
    </row>
    <row r="932" spans="1:14" x14ac:dyDescent="0.35">
      <c r="A932" s="9">
        <f t="shared" si="147"/>
        <v>26</v>
      </c>
      <c r="B932" s="14" t="s">
        <v>337</v>
      </c>
      <c r="C932" s="8"/>
      <c r="D932" s="8"/>
      <c r="E932" s="8"/>
      <c r="F932" s="8">
        <f t="shared" si="144"/>
        <v>0</v>
      </c>
      <c r="G932" s="8"/>
      <c r="H932" s="202">
        <f t="shared" si="148"/>
        <v>0</v>
      </c>
      <c r="I932" s="18">
        <f t="shared" si="145"/>
        <v>0</v>
      </c>
      <c r="J932" s="10">
        <f t="shared" si="149"/>
        <v>0</v>
      </c>
      <c r="K932" s="205">
        <v>0</v>
      </c>
      <c r="L932" s="202">
        <v>0</v>
      </c>
      <c r="M932" s="10">
        <f t="shared" si="146"/>
        <v>0</v>
      </c>
      <c r="N932" s="11"/>
    </row>
    <row r="933" spans="1:14" x14ac:dyDescent="0.35">
      <c r="A933" s="9">
        <f t="shared" si="147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144"/>
        <v>382.3</v>
      </c>
      <c r="G933" s="8">
        <v>8</v>
      </c>
      <c r="H933" s="202">
        <f t="shared" si="148"/>
        <v>4.8112054901354234E-3</v>
      </c>
      <c r="I933" s="18">
        <f t="shared" si="145"/>
        <v>20.598935745740306</v>
      </c>
      <c r="J933" s="10">
        <f t="shared" si="149"/>
        <v>4.5317658640628675</v>
      </c>
      <c r="K933" s="205">
        <v>8.8526181018491794</v>
      </c>
      <c r="L933" s="202">
        <v>6.7768881585593119</v>
      </c>
      <c r="M933" s="10">
        <f t="shared" si="146"/>
        <v>40.760207870211666</v>
      </c>
      <c r="N933" s="11">
        <f>M933/F933</f>
        <v>0.10661838312898683</v>
      </c>
    </row>
    <row r="934" spans="1:14" x14ac:dyDescent="0.35">
      <c r="A934" s="9">
        <f t="shared" si="147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144"/>
        <v>377.25</v>
      </c>
      <c r="G934" s="8">
        <v>9</v>
      </c>
      <c r="H934" s="202">
        <f t="shared" si="148"/>
        <v>4.7476517686465824E-3</v>
      </c>
      <c r="I934" s="18">
        <f t="shared" si="145"/>
        <v>20.326833664871909</v>
      </c>
      <c r="J934" s="10">
        <f t="shared" si="149"/>
        <v>4.4719034062718199</v>
      </c>
      <c r="K934" s="205">
        <v>8.7356792543097121</v>
      </c>
      <c r="L934" s="202">
        <v>6.6873687099568402</v>
      </c>
      <c r="M934" s="10">
        <f t="shared" si="146"/>
        <v>40.221785035410285</v>
      </c>
      <c r="N934" s="11">
        <f>M934/F934</f>
        <v>0.10661838312898683</v>
      </c>
    </row>
    <row r="935" spans="1:14" x14ac:dyDescent="0.35">
      <c r="A935" s="9">
        <f t="shared" si="147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144"/>
        <v>1464.75</v>
      </c>
      <c r="G935" s="8">
        <v>21</v>
      </c>
      <c r="H935" s="202">
        <f t="shared" si="148"/>
        <v>1.8433725455599952E-2</v>
      </c>
      <c r="I935" s="18">
        <f t="shared" si="145"/>
        <v>78.923073851878414</v>
      </c>
      <c r="J935" s="10">
        <f t="shared" si="149"/>
        <v>17.36307624741325</v>
      </c>
      <c r="K935" s="205">
        <v>33.91805483830391</v>
      </c>
      <c r="L935" s="202">
        <v>25.965071750587896</v>
      </c>
      <c r="M935" s="10">
        <f t="shared" si="146"/>
        <v>156.16927668818346</v>
      </c>
      <c r="N935" s="11">
        <f>M935/F935</f>
        <v>0.10661838312898683</v>
      </c>
    </row>
    <row r="936" spans="1:14" x14ac:dyDescent="0.35">
      <c r="A936" s="9">
        <f t="shared" si="147"/>
        <v>30</v>
      </c>
      <c r="B936" s="14" t="s">
        <v>341</v>
      </c>
      <c r="C936" s="8"/>
      <c r="D936" s="8"/>
      <c r="E936" s="8"/>
      <c r="F936" s="8">
        <f t="shared" si="144"/>
        <v>0</v>
      </c>
      <c r="G936" s="8"/>
      <c r="H936" s="202">
        <f t="shared" si="148"/>
        <v>0</v>
      </c>
      <c r="I936" s="18">
        <f t="shared" si="145"/>
        <v>0</v>
      </c>
      <c r="J936" s="10">
        <f t="shared" si="149"/>
        <v>0</v>
      </c>
      <c r="K936" s="205">
        <v>0</v>
      </c>
      <c r="L936" s="202">
        <v>0</v>
      </c>
      <c r="M936" s="10">
        <f t="shared" si="146"/>
        <v>0</v>
      </c>
      <c r="N936" s="11"/>
    </row>
    <row r="937" spans="1:14" x14ac:dyDescent="0.35">
      <c r="A937" s="9">
        <f t="shared" si="147"/>
        <v>31</v>
      </c>
      <c r="B937" s="14" t="s">
        <v>342</v>
      </c>
      <c r="C937" s="8"/>
      <c r="D937" s="8"/>
      <c r="E937" s="8"/>
      <c r="F937" s="8">
        <f t="shared" si="144"/>
        <v>0</v>
      </c>
      <c r="G937" s="8"/>
      <c r="H937" s="202">
        <f t="shared" si="148"/>
        <v>0</v>
      </c>
      <c r="I937" s="18">
        <f t="shared" si="145"/>
        <v>0</v>
      </c>
      <c r="J937" s="10">
        <f t="shared" si="149"/>
        <v>0</v>
      </c>
      <c r="K937" s="205">
        <v>0</v>
      </c>
      <c r="L937" s="202">
        <v>0</v>
      </c>
      <c r="M937" s="10">
        <f t="shared" si="146"/>
        <v>0</v>
      </c>
      <c r="N937" s="11"/>
    </row>
    <row r="938" spans="1:14" x14ac:dyDescent="0.35">
      <c r="A938" s="9">
        <f t="shared" si="147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44"/>
        <v>3174</v>
      </c>
      <c r="G938" s="8">
        <v>120</v>
      </c>
      <c r="H938" s="202">
        <f t="shared" si="148"/>
        <v>3.9944457822887351E-2</v>
      </c>
      <c r="I938" s="18">
        <f t="shared" si="145"/>
        <v>171.02019894580104</v>
      </c>
      <c r="J938" s="10">
        <f t="shared" si="149"/>
        <v>37.624443768076226</v>
      </c>
      <c r="K938" s="205">
        <v>73.497802394112725</v>
      </c>
      <c r="L938" s="202">
        <v>56.264302943414222</v>
      </c>
      <c r="M938" s="10">
        <f t="shared" si="146"/>
        <v>338.40674805140424</v>
      </c>
      <c r="N938" s="11">
        <f>M938/F938</f>
        <v>0.10661838312898685</v>
      </c>
    </row>
    <row r="939" spans="1:14" x14ac:dyDescent="0.35">
      <c r="A939" s="9">
        <f t="shared" si="147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44"/>
        <v>7564.79</v>
      </c>
      <c r="G939" s="8">
        <v>144</v>
      </c>
      <c r="H939" s="202">
        <f t="shared" si="148"/>
        <v>9.520209045179584E-2</v>
      </c>
      <c r="I939" s="18">
        <f t="shared" si="145"/>
        <v>407.60299016484129</v>
      </c>
      <c r="J939" s="10">
        <f t="shared" si="149"/>
        <v>89.672657836265088</v>
      </c>
      <c r="K939" s="205">
        <v>175.17184643130435</v>
      </c>
      <c r="L939" s="202">
        <v>134.09818407791761</v>
      </c>
      <c r="M939" s="10">
        <f t="shared" si="146"/>
        <v>806.54567851032834</v>
      </c>
      <c r="N939" s="11">
        <f>M939/F939</f>
        <v>0.10661838312898683</v>
      </c>
    </row>
    <row r="940" spans="1:14" x14ac:dyDescent="0.35">
      <c r="A940" s="9">
        <f t="shared" si="147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44"/>
        <v>7586.48</v>
      </c>
      <c r="G940" s="8">
        <v>144</v>
      </c>
      <c r="H940" s="202">
        <f t="shared" si="148"/>
        <v>9.5475056831814245E-2</v>
      </c>
      <c r="I940" s="18">
        <f t="shared" si="145"/>
        <v>408.77168207257108</v>
      </c>
      <c r="J940" s="10">
        <f t="shared" si="149"/>
        <v>89.929770055965633</v>
      </c>
      <c r="K940" s="205">
        <v>175.67410457053822</v>
      </c>
      <c r="L940" s="202">
        <v>134.48267454132105</v>
      </c>
      <c r="M940" s="10">
        <f t="shared" si="146"/>
        <v>808.85823124039598</v>
      </c>
      <c r="N940" s="11">
        <f>M940/F940</f>
        <v>0.10661838312898683</v>
      </c>
    </row>
    <row r="941" spans="1:14" x14ac:dyDescent="0.35">
      <c r="A941" s="9">
        <f t="shared" si="147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44"/>
        <v>4003.9</v>
      </c>
      <c r="G941" s="8">
        <v>72</v>
      </c>
      <c r="H941" s="202">
        <f t="shared" si="148"/>
        <v>5.0388662469142621E-2</v>
      </c>
      <c r="I941" s="18">
        <f t="shared" si="145"/>
        <v>215.73653892851067</v>
      </c>
      <c r="J941" s="10">
        <f t="shared" si="149"/>
        <v>47.462038564272348</v>
      </c>
      <c r="K941" s="205">
        <v>92.715138943222428</v>
      </c>
      <c r="L941" s="202">
        <v>70.975627774144996</v>
      </c>
      <c r="M941" s="10">
        <f t="shared" si="146"/>
        <v>426.8893442101504</v>
      </c>
      <c r="N941" s="11">
        <f>M941/F941</f>
        <v>0.10661838312898683</v>
      </c>
    </row>
    <row r="942" spans="1:14" x14ac:dyDescent="0.35">
      <c r="A942" s="9">
        <f t="shared" si="147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44"/>
        <v>3984.06</v>
      </c>
      <c r="G942" s="8">
        <v>72</v>
      </c>
      <c r="H942" s="202">
        <f t="shared" si="148"/>
        <v>5.0138978145511208E-2</v>
      </c>
      <c r="I942" s="18">
        <f t="shared" si="145"/>
        <v>214.66752798109894</v>
      </c>
      <c r="J942" s="10">
        <f t="shared" si="149"/>
        <v>47.226856155841766</v>
      </c>
      <c r="K942" s="205">
        <v>92.255719787740617</v>
      </c>
      <c r="L942" s="202">
        <v>70.623931564189931</v>
      </c>
      <c r="M942" s="10">
        <f t="shared" si="146"/>
        <v>424.77403548887122</v>
      </c>
      <c r="N942" s="11">
        <f>M942/F942</f>
        <v>0.10661838312898682</v>
      </c>
    </row>
    <row r="943" spans="1:14" x14ac:dyDescent="0.35">
      <c r="A943" s="9">
        <f t="shared" si="147"/>
        <v>37</v>
      </c>
      <c r="B943" s="14" t="s">
        <v>348</v>
      </c>
      <c r="C943" s="8"/>
      <c r="D943" s="8"/>
      <c r="E943" s="8"/>
      <c r="F943" s="8">
        <v>0</v>
      </c>
      <c r="G943" s="8"/>
      <c r="H943" s="202">
        <f t="shared" si="148"/>
        <v>0</v>
      </c>
      <c r="I943" s="18">
        <f t="shared" si="145"/>
        <v>0</v>
      </c>
      <c r="J943" s="10">
        <f t="shared" si="149"/>
        <v>0</v>
      </c>
      <c r="K943" s="205">
        <v>0</v>
      </c>
      <c r="L943" s="202">
        <v>0</v>
      </c>
      <c r="M943" s="10">
        <f t="shared" si="146"/>
        <v>0</v>
      </c>
      <c r="N943" s="11">
        <v>0</v>
      </c>
    </row>
    <row r="944" spans="1:14" x14ac:dyDescent="0.35">
      <c r="A944" s="9">
        <f t="shared" si="147"/>
        <v>38</v>
      </c>
      <c r="B944" s="14" t="s">
        <v>349</v>
      </c>
      <c r="C944" s="8"/>
      <c r="D944" s="8"/>
      <c r="E944" s="8"/>
      <c r="F944" s="8">
        <f t="shared" si="144"/>
        <v>0</v>
      </c>
      <c r="G944" s="8"/>
      <c r="H944" s="202">
        <f t="shared" si="148"/>
        <v>0</v>
      </c>
      <c r="I944" s="18">
        <f t="shared" si="145"/>
        <v>0</v>
      </c>
      <c r="J944" s="10">
        <f t="shared" si="149"/>
        <v>0</v>
      </c>
      <c r="K944" s="205">
        <v>0</v>
      </c>
      <c r="L944" s="202">
        <v>0</v>
      </c>
      <c r="M944" s="10">
        <f t="shared" si="146"/>
        <v>0</v>
      </c>
      <c r="N944" s="11"/>
    </row>
    <row r="945" spans="1:14" x14ac:dyDescent="0.35">
      <c r="A945" s="9">
        <f t="shared" si="147"/>
        <v>39</v>
      </c>
      <c r="B945" s="14" t="s">
        <v>350</v>
      </c>
      <c r="C945" s="8"/>
      <c r="D945" s="8"/>
      <c r="E945" s="8"/>
      <c r="F945" s="8">
        <f t="shared" si="144"/>
        <v>0</v>
      </c>
      <c r="G945" s="8"/>
      <c r="H945" s="202">
        <f t="shared" si="148"/>
        <v>0</v>
      </c>
      <c r="I945" s="18">
        <f t="shared" si="145"/>
        <v>0</v>
      </c>
      <c r="J945" s="10">
        <f t="shared" si="149"/>
        <v>0</v>
      </c>
      <c r="K945" s="205">
        <v>0</v>
      </c>
      <c r="L945" s="202">
        <v>0</v>
      </c>
      <c r="M945" s="10">
        <f t="shared" si="146"/>
        <v>0</v>
      </c>
      <c r="N945" s="11"/>
    </row>
    <row r="946" spans="1:14" x14ac:dyDescent="0.35">
      <c r="A946" s="9">
        <f t="shared" si="147"/>
        <v>40</v>
      </c>
      <c r="B946" s="14" t="s">
        <v>351</v>
      </c>
      <c r="C946" s="8"/>
      <c r="D946" s="8"/>
      <c r="E946" s="8"/>
      <c r="F946" s="8">
        <f t="shared" si="144"/>
        <v>0</v>
      </c>
      <c r="G946" s="8"/>
      <c r="H946" s="202">
        <f t="shared" si="148"/>
        <v>0</v>
      </c>
      <c r="I946" s="18">
        <f t="shared" si="145"/>
        <v>0</v>
      </c>
      <c r="J946" s="10">
        <f t="shared" si="149"/>
        <v>0</v>
      </c>
      <c r="K946" s="205">
        <v>0</v>
      </c>
      <c r="L946" s="202">
        <v>0</v>
      </c>
      <c r="M946" s="10">
        <f t="shared" si="146"/>
        <v>0</v>
      </c>
      <c r="N946" s="11"/>
    </row>
    <row r="947" spans="1:14" x14ac:dyDescent="0.35">
      <c r="A947" s="9">
        <f t="shared" si="147"/>
        <v>41</v>
      </c>
      <c r="B947" s="14" t="s">
        <v>352</v>
      </c>
      <c r="C947" s="8"/>
      <c r="D947" s="8"/>
      <c r="E947" s="8"/>
      <c r="F947" s="8">
        <f t="shared" si="144"/>
        <v>0</v>
      </c>
      <c r="G947" s="8"/>
      <c r="H947" s="202">
        <f t="shared" si="148"/>
        <v>0</v>
      </c>
      <c r="I947" s="18">
        <f t="shared" si="145"/>
        <v>0</v>
      </c>
      <c r="J947" s="10">
        <f t="shared" si="149"/>
        <v>0</v>
      </c>
      <c r="K947" s="205">
        <v>0</v>
      </c>
      <c r="L947" s="202">
        <v>0</v>
      </c>
      <c r="M947" s="10">
        <f t="shared" si="146"/>
        <v>0</v>
      </c>
      <c r="N947" s="11"/>
    </row>
    <row r="948" spans="1:14" x14ac:dyDescent="0.35">
      <c r="A948" s="9">
        <f t="shared" si="147"/>
        <v>42</v>
      </c>
      <c r="B948" s="14" t="s">
        <v>353</v>
      </c>
      <c r="C948" s="8"/>
      <c r="D948" s="8"/>
      <c r="E948" s="8"/>
      <c r="F948" s="8">
        <f t="shared" si="144"/>
        <v>0</v>
      </c>
      <c r="G948" s="8"/>
      <c r="H948" s="202">
        <f t="shared" si="148"/>
        <v>0</v>
      </c>
      <c r="I948" s="18">
        <f t="shared" si="145"/>
        <v>0</v>
      </c>
      <c r="J948" s="10">
        <f t="shared" si="149"/>
        <v>0</v>
      </c>
      <c r="K948" s="205">
        <v>0</v>
      </c>
      <c r="L948" s="202">
        <v>0</v>
      </c>
      <c r="M948" s="10">
        <f t="shared" si="146"/>
        <v>0</v>
      </c>
      <c r="N948" s="11"/>
    </row>
    <row r="949" spans="1:14" x14ac:dyDescent="0.35">
      <c r="A949" s="9">
        <f t="shared" si="147"/>
        <v>43</v>
      </c>
      <c r="B949" s="14" t="s">
        <v>354</v>
      </c>
      <c r="C949" s="8"/>
      <c r="D949" s="8"/>
      <c r="E949" s="8"/>
      <c r="F949" s="8">
        <f t="shared" si="144"/>
        <v>0</v>
      </c>
      <c r="G949" s="8"/>
      <c r="H949" s="202">
        <f t="shared" si="148"/>
        <v>0</v>
      </c>
      <c r="I949" s="18">
        <f t="shared" si="145"/>
        <v>0</v>
      </c>
      <c r="J949" s="10">
        <f t="shared" si="149"/>
        <v>0</v>
      </c>
      <c r="K949" s="205">
        <v>0</v>
      </c>
      <c r="L949" s="202">
        <v>0</v>
      </c>
      <c r="M949" s="10">
        <f t="shared" si="146"/>
        <v>0</v>
      </c>
      <c r="N949" s="11"/>
    </row>
    <row r="950" spans="1:14" x14ac:dyDescent="0.35">
      <c r="A950" s="9">
        <f t="shared" si="147"/>
        <v>44</v>
      </c>
      <c r="B950" s="14" t="s">
        <v>355</v>
      </c>
      <c r="C950" s="8"/>
      <c r="D950" s="8"/>
      <c r="E950" s="8"/>
      <c r="F950" s="8">
        <f t="shared" si="144"/>
        <v>0</v>
      </c>
      <c r="G950" s="8"/>
      <c r="H950" s="202">
        <f t="shared" si="148"/>
        <v>0</v>
      </c>
      <c r="I950" s="18">
        <f t="shared" si="145"/>
        <v>0</v>
      </c>
      <c r="J950" s="10">
        <f t="shared" si="149"/>
        <v>0</v>
      </c>
      <c r="K950" s="205">
        <v>0</v>
      </c>
      <c r="L950" s="202">
        <v>0</v>
      </c>
      <c r="M950" s="10">
        <f t="shared" si="146"/>
        <v>0</v>
      </c>
      <c r="N950" s="11"/>
    </row>
    <row r="951" spans="1:14" x14ac:dyDescent="0.35">
      <c r="A951" s="9">
        <f t="shared" si="147"/>
        <v>45</v>
      </c>
      <c r="B951" s="14" t="s">
        <v>356</v>
      </c>
      <c r="C951" s="8"/>
      <c r="D951" s="8"/>
      <c r="E951" s="8"/>
      <c r="F951" s="8">
        <f t="shared" si="144"/>
        <v>0</v>
      </c>
      <c r="G951" s="8"/>
      <c r="H951" s="202">
        <f t="shared" si="148"/>
        <v>0</v>
      </c>
      <c r="I951" s="18">
        <f t="shared" si="145"/>
        <v>0</v>
      </c>
      <c r="J951" s="10">
        <f t="shared" si="149"/>
        <v>0</v>
      </c>
      <c r="K951" s="205">
        <v>0</v>
      </c>
      <c r="L951" s="202">
        <v>0</v>
      </c>
      <c r="M951" s="10">
        <f t="shared" si="146"/>
        <v>0</v>
      </c>
      <c r="N951" s="11"/>
    </row>
    <row r="952" spans="1:14" x14ac:dyDescent="0.35">
      <c r="A952" s="9">
        <f t="shared" si="147"/>
        <v>46</v>
      </c>
      <c r="B952" s="14" t="s">
        <v>357</v>
      </c>
      <c r="C952" s="8"/>
      <c r="D952" s="8"/>
      <c r="E952" s="8"/>
      <c r="F952" s="8">
        <f t="shared" si="144"/>
        <v>0</v>
      </c>
      <c r="G952" s="8"/>
      <c r="H952" s="202">
        <f t="shared" si="148"/>
        <v>0</v>
      </c>
      <c r="I952" s="18">
        <f t="shared" si="145"/>
        <v>0</v>
      </c>
      <c r="J952" s="10">
        <f t="shared" si="149"/>
        <v>0</v>
      </c>
      <c r="K952" s="205">
        <v>0</v>
      </c>
      <c r="L952" s="202">
        <v>0</v>
      </c>
      <c r="M952" s="10">
        <f t="shared" si="146"/>
        <v>0</v>
      </c>
      <c r="N952" s="11"/>
    </row>
    <row r="953" spans="1:14" x14ac:dyDescent="0.35">
      <c r="A953" s="9">
        <f t="shared" si="147"/>
        <v>47</v>
      </c>
      <c r="B953" s="14" t="s">
        <v>358</v>
      </c>
      <c r="C953" s="8"/>
      <c r="D953" s="8"/>
      <c r="E953" s="8"/>
      <c r="F953" s="8">
        <f t="shared" si="144"/>
        <v>0</v>
      </c>
      <c r="G953" s="8"/>
      <c r="H953" s="202">
        <f t="shared" si="148"/>
        <v>0</v>
      </c>
      <c r="I953" s="18">
        <f t="shared" si="145"/>
        <v>0</v>
      </c>
      <c r="J953" s="10">
        <f t="shared" si="149"/>
        <v>0</v>
      </c>
      <c r="K953" s="205">
        <v>0</v>
      </c>
      <c r="L953" s="202">
        <v>0</v>
      </c>
      <c r="M953" s="10">
        <f t="shared" si="146"/>
        <v>0</v>
      </c>
      <c r="N953" s="11"/>
    </row>
    <row r="954" spans="1:14" x14ac:dyDescent="0.35">
      <c r="A954" s="9">
        <f t="shared" si="147"/>
        <v>48</v>
      </c>
      <c r="B954" s="14" t="s">
        <v>1775</v>
      </c>
      <c r="C954" s="8"/>
      <c r="D954" s="8"/>
      <c r="E954" s="8"/>
      <c r="F954" s="8">
        <f t="shared" si="144"/>
        <v>0</v>
      </c>
      <c r="G954" s="8"/>
      <c r="H954" s="202">
        <f t="shared" si="148"/>
        <v>0</v>
      </c>
      <c r="I954" s="18">
        <f t="shared" si="145"/>
        <v>0</v>
      </c>
      <c r="J954" s="10">
        <f t="shared" si="149"/>
        <v>0</v>
      </c>
      <c r="K954" s="205">
        <v>0</v>
      </c>
      <c r="L954" s="202">
        <v>0</v>
      </c>
      <c r="M954" s="10">
        <f t="shared" si="146"/>
        <v>0</v>
      </c>
      <c r="N954" s="11"/>
    </row>
    <row r="955" spans="1:14" x14ac:dyDescent="0.35">
      <c r="A955" s="9">
        <f t="shared" si="147"/>
        <v>49</v>
      </c>
      <c r="B955" s="14" t="s">
        <v>360</v>
      </c>
      <c r="C955" s="8"/>
      <c r="D955" s="8"/>
      <c r="E955" s="8"/>
      <c r="F955" s="8">
        <f t="shared" si="144"/>
        <v>0</v>
      </c>
      <c r="G955" s="8"/>
      <c r="H955" s="202">
        <f t="shared" si="148"/>
        <v>0</v>
      </c>
      <c r="I955" s="18">
        <f t="shared" si="145"/>
        <v>0</v>
      </c>
      <c r="J955" s="10">
        <f t="shared" si="149"/>
        <v>0</v>
      </c>
      <c r="K955" s="205">
        <v>0</v>
      </c>
      <c r="L955" s="202">
        <v>0</v>
      </c>
      <c r="M955" s="10">
        <f t="shared" si="146"/>
        <v>0</v>
      </c>
      <c r="N955" s="11"/>
    </row>
    <row r="956" spans="1:14" x14ac:dyDescent="0.35">
      <c r="A956" s="9">
        <f t="shared" si="147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44"/>
        <v>4184.29</v>
      </c>
      <c r="G956" s="8">
        <v>84</v>
      </c>
      <c r="H956" s="202">
        <f t="shared" si="148"/>
        <v>5.2658851740305393E-2</v>
      </c>
      <c r="I956" s="18">
        <f t="shared" si="145"/>
        <v>225.45624078353052</v>
      </c>
      <c r="J956" s="10">
        <f t="shared" si="149"/>
        <v>49.600372972376711</v>
      </c>
      <c r="K956" s="205">
        <v>96.892287202161924</v>
      </c>
      <c r="L956" s="202">
        <v>74.173333384719172</v>
      </c>
      <c r="M956" s="10">
        <f t="shared" si="146"/>
        <v>446.12223434278832</v>
      </c>
      <c r="N956" s="11">
        <f>M956/F956</f>
        <v>0.10661838312898683</v>
      </c>
    </row>
    <row r="957" spans="1:14" x14ac:dyDescent="0.35">
      <c r="A957" s="9">
        <f t="shared" si="147"/>
        <v>51</v>
      </c>
      <c r="B957" s="14" t="s">
        <v>362</v>
      </c>
      <c r="C957" s="8"/>
      <c r="D957" s="8"/>
      <c r="E957" s="8"/>
      <c r="F957" s="8">
        <f t="shared" si="144"/>
        <v>0</v>
      </c>
      <c r="G957" s="8"/>
      <c r="H957" s="202">
        <f t="shared" si="148"/>
        <v>0</v>
      </c>
      <c r="I957" s="18">
        <f t="shared" si="145"/>
        <v>0</v>
      </c>
      <c r="J957" s="10">
        <f t="shared" si="149"/>
        <v>0</v>
      </c>
      <c r="K957" s="205">
        <v>0</v>
      </c>
      <c r="L957" s="202">
        <v>0</v>
      </c>
      <c r="M957" s="10">
        <f t="shared" si="146"/>
        <v>0</v>
      </c>
      <c r="N957" s="11"/>
    </row>
    <row r="958" spans="1:14" x14ac:dyDescent="0.35">
      <c r="A958" s="9">
        <f t="shared" si="147"/>
        <v>52</v>
      </c>
      <c r="B958" s="14" t="s">
        <v>363</v>
      </c>
      <c r="C958" s="8"/>
      <c r="D958" s="8"/>
      <c r="E958" s="8"/>
      <c r="F958" s="8">
        <f t="shared" si="144"/>
        <v>0</v>
      </c>
      <c r="G958" s="8"/>
      <c r="H958" s="202">
        <f t="shared" si="148"/>
        <v>0</v>
      </c>
      <c r="I958" s="18">
        <f t="shared" si="145"/>
        <v>0</v>
      </c>
      <c r="J958" s="10">
        <f t="shared" si="149"/>
        <v>0</v>
      </c>
      <c r="K958" s="205">
        <v>0</v>
      </c>
      <c r="L958" s="202">
        <v>0</v>
      </c>
      <c r="M958" s="10">
        <f t="shared" si="146"/>
        <v>0</v>
      </c>
      <c r="N958" s="11"/>
    </row>
    <row r="959" spans="1:14" x14ac:dyDescent="0.35">
      <c r="A959" s="9">
        <f t="shared" si="147"/>
        <v>53</v>
      </c>
      <c r="B959" s="14" t="s">
        <v>364</v>
      </c>
      <c r="C959" s="8"/>
      <c r="D959" s="8"/>
      <c r="E959" s="8"/>
      <c r="F959" s="8">
        <f t="shared" si="144"/>
        <v>0</v>
      </c>
      <c r="G959" s="8"/>
      <c r="H959" s="202">
        <f t="shared" si="148"/>
        <v>0</v>
      </c>
      <c r="I959" s="18">
        <f t="shared" si="145"/>
        <v>0</v>
      </c>
      <c r="J959" s="10">
        <f t="shared" si="149"/>
        <v>0</v>
      </c>
      <c r="K959" s="205">
        <v>0</v>
      </c>
      <c r="L959" s="202">
        <v>0</v>
      </c>
      <c r="M959" s="10">
        <f t="shared" si="146"/>
        <v>0</v>
      </c>
      <c r="N959" s="11"/>
    </row>
    <row r="960" spans="1:14" x14ac:dyDescent="0.35">
      <c r="A960" s="9">
        <f t="shared" si="147"/>
        <v>54</v>
      </c>
      <c r="B960" s="14" t="s">
        <v>365</v>
      </c>
      <c r="C960" s="8"/>
      <c r="D960" s="8"/>
      <c r="E960" s="8"/>
      <c r="F960" s="8">
        <f t="shared" si="144"/>
        <v>0</v>
      </c>
      <c r="G960" s="8"/>
      <c r="H960" s="202">
        <f t="shared" si="148"/>
        <v>0</v>
      </c>
      <c r="I960" s="18">
        <f t="shared" si="145"/>
        <v>0</v>
      </c>
      <c r="J960" s="10">
        <f t="shared" si="149"/>
        <v>0</v>
      </c>
      <c r="K960" s="205">
        <v>0</v>
      </c>
      <c r="L960" s="202">
        <v>0</v>
      </c>
      <c r="M960" s="10">
        <f t="shared" si="146"/>
        <v>0</v>
      </c>
      <c r="N960" s="11"/>
    </row>
    <row r="961" spans="1:14" x14ac:dyDescent="0.35">
      <c r="A961" s="9">
        <f t="shared" si="147"/>
        <v>55</v>
      </c>
      <c r="B961" s="14" t="s">
        <v>366</v>
      </c>
      <c r="C961" s="8"/>
      <c r="D961" s="8"/>
      <c r="E961" s="8"/>
      <c r="F961" s="8">
        <f t="shared" si="144"/>
        <v>0</v>
      </c>
      <c r="G961" s="8"/>
      <c r="H961" s="202">
        <f t="shared" si="148"/>
        <v>0</v>
      </c>
      <c r="I961" s="18">
        <f t="shared" si="145"/>
        <v>0</v>
      </c>
      <c r="J961" s="10">
        <f t="shared" si="149"/>
        <v>0</v>
      </c>
      <c r="K961" s="205">
        <v>0</v>
      </c>
      <c r="L961" s="202">
        <v>0</v>
      </c>
      <c r="M961" s="10">
        <f t="shared" si="146"/>
        <v>0</v>
      </c>
      <c r="N961" s="11"/>
    </row>
    <row r="962" spans="1:14" x14ac:dyDescent="0.35">
      <c r="A962" s="9">
        <f t="shared" si="147"/>
        <v>56</v>
      </c>
      <c r="B962" s="14" t="s">
        <v>367</v>
      </c>
      <c r="C962" s="8"/>
      <c r="D962" s="8"/>
      <c r="E962" s="8"/>
      <c r="F962" s="8">
        <f t="shared" ref="F962:F1008" si="150">C962+D962+E962</f>
        <v>0</v>
      </c>
      <c r="G962" s="8"/>
      <c r="H962" s="202">
        <f t="shared" si="148"/>
        <v>0</v>
      </c>
      <c r="I962" s="18">
        <f t="shared" si="145"/>
        <v>0</v>
      </c>
      <c r="J962" s="10">
        <f t="shared" si="149"/>
        <v>0</v>
      </c>
      <c r="K962" s="205">
        <v>0</v>
      </c>
      <c r="L962" s="202">
        <v>0</v>
      </c>
      <c r="M962" s="10">
        <f t="shared" si="146"/>
        <v>0</v>
      </c>
      <c r="N962" s="11"/>
    </row>
    <row r="963" spans="1:14" x14ac:dyDescent="0.35">
      <c r="A963" s="9">
        <f t="shared" si="147"/>
        <v>57</v>
      </c>
      <c r="B963" s="14" t="s">
        <v>368</v>
      </c>
      <c r="C963" s="8"/>
      <c r="D963" s="8"/>
      <c r="E963" s="8"/>
      <c r="F963" s="8">
        <f t="shared" si="150"/>
        <v>0</v>
      </c>
      <c r="G963" s="8"/>
      <c r="H963" s="202">
        <f t="shared" si="148"/>
        <v>0</v>
      </c>
      <c r="I963" s="18">
        <f t="shared" si="145"/>
        <v>0</v>
      </c>
      <c r="J963" s="10">
        <f t="shared" si="149"/>
        <v>0</v>
      </c>
      <c r="K963" s="205">
        <v>0</v>
      </c>
      <c r="L963" s="202">
        <v>0</v>
      </c>
      <c r="M963" s="10">
        <f t="shared" si="146"/>
        <v>0</v>
      </c>
      <c r="N963" s="11"/>
    </row>
    <row r="964" spans="1:14" x14ac:dyDescent="0.35">
      <c r="A964" s="9">
        <f t="shared" si="147"/>
        <v>58</v>
      </c>
      <c r="B964" s="14" t="s">
        <v>369</v>
      </c>
      <c r="C964" s="8"/>
      <c r="D964" s="8"/>
      <c r="E964" s="8"/>
      <c r="F964" s="8">
        <f t="shared" si="150"/>
        <v>0</v>
      </c>
      <c r="G964" s="8"/>
      <c r="H964" s="202">
        <f t="shared" si="148"/>
        <v>0</v>
      </c>
      <c r="I964" s="18">
        <f t="shared" si="145"/>
        <v>0</v>
      </c>
      <c r="J964" s="10">
        <f t="shared" si="149"/>
        <v>0</v>
      </c>
      <c r="K964" s="205">
        <v>0</v>
      </c>
      <c r="L964" s="202">
        <v>0</v>
      </c>
      <c r="M964" s="10">
        <f t="shared" si="146"/>
        <v>0</v>
      </c>
      <c r="N964" s="11"/>
    </row>
    <row r="965" spans="1:14" x14ac:dyDescent="0.35">
      <c r="A965" s="9">
        <f t="shared" si="147"/>
        <v>59</v>
      </c>
      <c r="B965" s="14" t="s">
        <v>370</v>
      </c>
      <c r="C965" s="8"/>
      <c r="D965" s="8"/>
      <c r="E965" s="8"/>
      <c r="F965" s="8">
        <f t="shared" si="150"/>
        <v>0</v>
      </c>
      <c r="G965" s="8"/>
      <c r="H965" s="202">
        <f t="shared" si="148"/>
        <v>0</v>
      </c>
      <c r="I965" s="18">
        <f t="shared" ref="I965:I1019" si="151">H965*$I$2</f>
        <v>0</v>
      </c>
      <c r="J965" s="10">
        <f t="shared" si="149"/>
        <v>0</v>
      </c>
      <c r="K965" s="205">
        <v>0</v>
      </c>
      <c r="L965" s="202">
        <v>0</v>
      </c>
      <c r="M965" s="10">
        <f t="shared" si="146"/>
        <v>0</v>
      </c>
      <c r="N965" s="11"/>
    </row>
    <row r="966" spans="1:14" x14ac:dyDescent="0.35">
      <c r="A966" s="9">
        <f t="shared" si="147"/>
        <v>60</v>
      </c>
      <c r="B966" s="14" t="s">
        <v>371</v>
      </c>
      <c r="C966" s="8"/>
      <c r="D966" s="8"/>
      <c r="E966" s="8"/>
      <c r="F966" s="8">
        <f t="shared" si="150"/>
        <v>0</v>
      </c>
      <c r="G966" s="8"/>
      <c r="H966" s="202">
        <f t="shared" si="148"/>
        <v>0</v>
      </c>
      <c r="I966" s="18">
        <f t="shared" si="151"/>
        <v>0</v>
      </c>
      <c r="J966" s="10">
        <f t="shared" si="149"/>
        <v>0</v>
      </c>
      <c r="K966" s="205">
        <v>0</v>
      </c>
      <c r="L966" s="202">
        <v>0</v>
      </c>
      <c r="M966" s="10">
        <f t="shared" si="146"/>
        <v>0</v>
      </c>
      <c r="N966" s="11"/>
    </row>
    <row r="967" spans="1:14" x14ac:dyDescent="0.35">
      <c r="A967" s="9">
        <f t="shared" si="147"/>
        <v>61</v>
      </c>
      <c r="B967" s="14" t="s">
        <v>372</v>
      </c>
      <c r="C967" s="8"/>
      <c r="D967" s="8"/>
      <c r="E967" s="8"/>
      <c r="F967" s="8">
        <f t="shared" si="150"/>
        <v>0</v>
      </c>
      <c r="G967" s="8"/>
      <c r="H967" s="202">
        <f t="shared" si="148"/>
        <v>0</v>
      </c>
      <c r="I967" s="18">
        <f t="shared" si="151"/>
        <v>0</v>
      </c>
      <c r="J967" s="10">
        <f t="shared" si="149"/>
        <v>0</v>
      </c>
      <c r="K967" s="205">
        <v>0</v>
      </c>
      <c r="L967" s="202">
        <v>0</v>
      </c>
      <c r="M967" s="10">
        <f t="shared" si="146"/>
        <v>0</v>
      </c>
      <c r="N967" s="11"/>
    </row>
    <row r="968" spans="1:14" x14ac:dyDescent="0.35">
      <c r="A968" s="9">
        <f t="shared" si="147"/>
        <v>62</v>
      </c>
      <c r="B968" s="14" t="s">
        <v>373</v>
      </c>
      <c r="C968" s="8"/>
      <c r="D968" s="8"/>
      <c r="E968" s="8"/>
      <c r="F968" s="8">
        <f t="shared" si="150"/>
        <v>0</v>
      </c>
      <c r="G968" s="8"/>
      <c r="H968" s="202">
        <f t="shared" si="148"/>
        <v>0</v>
      </c>
      <c r="I968" s="18">
        <f t="shared" si="151"/>
        <v>0</v>
      </c>
      <c r="J968" s="10">
        <f t="shared" si="149"/>
        <v>0</v>
      </c>
      <c r="K968" s="205">
        <v>0</v>
      </c>
      <c r="L968" s="202">
        <v>0</v>
      </c>
      <c r="M968" s="10">
        <f t="shared" si="146"/>
        <v>0</v>
      </c>
      <c r="N968" s="11"/>
    </row>
    <row r="969" spans="1:14" x14ac:dyDescent="0.35">
      <c r="A969" s="9">
        <f t="shared" si="147"/>
        <v>63</v>
      </c>
      <c r="B969" s="14" t="s">
        <v>374</v>
      </c>
      <c r="C969" s="8"/>
      <c r="D969" s="8"/>
      <c r="E969" s="8"/>
      <c r="F969" s="8">
        <f t="shared" si="150"/>
        <v>0</v>
      </c>
      <c r="G969" s="8"/>
      <c r="H969" s="202">
        <f t="shared" si="148"/>
        <v>0</v>
      </c>
      <c r="I969" s="18">
        <f t="shared" si="151"/>
        <v>0</v>
      </c>
      <c r="J969" s="10">
        <f t="shared" si="149"/>
        <v>0</v>
      </c>
      <c r="K969" s="205">
        <v>0</v>
      </c>
      <c r="L969" s="202">
        <v>0</v>
      </c>
      <c r="M969" s="10">
        <f t="shared" si="146"/>
        <v>0</v>
      </c>
      <c r="N969" s="11"/>
    </row>
    <row r="970" spans="1:14" x14ac:dyDescent="0.35">
      <c r="A970" s="9">
        <f t="shared" si="147"/>
        <v>64</v>
      </c>
      <c r="B970" s="14" t="s">
        <v>375</v>
      </c>
      <c r="C970" s="8"/>
      <c r="D970" s="8"/>
      <c r="E970" s="8"/>
      <c r="F970" s="8">
        <f t="shared" si="150"/>
        <v>0</v>
      </c>
      <c r="G970" s="8"/>
      <c r="H970" s="202">
        <f t="shared" ref="H970:H1032" si="152">2/158920.67*F970</f>
        <v>0</v>
      </c>
      <c r="I970" s="18">
        <f t="shared" si="151"/>
        <v>0</v>
      </c>
      <c r="J970" s="10">
        <f t="shared" si="149"/>
        <v>0</v>
      </c>
      <c r="K970" s="205">
        <v>0</v>
      </c>
      <c r="L970" s="202">
        <v>0</v>
      </c>
      <c r="M970" s="10">
        <f t="shared" ref="M970:M1032" si="153">I970+J970+K970+L970</f>
        <v>0</v>
      </c>
      <c r="N970" s="11"/>
    </row>
    <row r="971" spans="1:14" x14ac:dyDescent="0.35">
      <c r="A971" s="9">
        <f t="shared" si="147"/>
        <v>65</v>
      </c>
      <c r="B971" s="14" t="s">
        <v>376</v>
      </c>
      <c r="C971" s="8"/>
      <c r="D971" s="8"/>
      <c r="E971" s="8"/>
      <c r="F971" s="8">
        <f t="shared" si="150"/>
        <v>0</v>
      </c>
      <c r="G971" s="8"/>
      <c r="H971" s="202">
        <f t="shared" si="152"/>
        <v>0</v>
      </c>
      <c r="I971" s="18">
        <f t="shared" si="151"/>
        <v>0</v>
      </c>
      <c r="J971" s="10">
        <f t="shared" si="149"/>
        <v>0</v>
      </c>
      <c r="K971" s="205">
        <v>0</v>
      </c>
      <c r="L971" s="202">
        <v>0</v>
      </c>
      <c r="M971" s="10">
        <f t="shared" si="153"/>
        <v>0</v>
      </c>
      <c r="N971" s="11"/>
    </row>
    <row r="972" spans="1:14" x14ac:dyDescent="0.35">
      <c r="A972" s="9">
        <f t="shared" ref="A972:A1035" si="154">A971+1</f>
        <v>66</v>
      </c>
      <c r="B972" s="14" t="s">
        <v>377</v>
      </c>
      <c r="C972" s="8"/>
      <c r="D972" s="8"/>
      <c r="E972" s="8"/>
      <c r="F972" s="8">
        <f t="shared" si="150"/>
        <v>0</v>
      </c>
      <c r="G972" s="8"/>
      <c r="H972" s="202">
        <f t="shared" si="152"/>
        <v>0</v>
      </c>
      <c r="I972" s="18">
        <f t="shared" si="151"/>
        <v>0</v>
      </c>
      <c r="J972" s="10">
        <f t="shared" si="149"/>
        <v>0</v>
      </c>
      <c r="K972" s="205">
        <v>0</v>
      </c>
      <c r="L972" s="202">
        <v>0</v>
      </c>
      <c r="M972" s="10">
        <f t="shared" si="153"/>
        <v>0</v>
      </c>
      <c r="N972" s="11"/>
    </row>
    <row r="973" spans="1:14" x14ac:dyDescent="0.35">
      <c r="A973" s="9">
        <f t="shared" si="154"/>
        <v>67</v>
      </c>
      <c r="B973" s="14" t="s">
        <v>378</v>
      </c>
      <c r="C973" s="8"/>
      <c r="D973" s="8"/>
      <c r="E973" s="8"/>
      <c r="F973" s="8">
        <f t="shared" si="150"/>
        <v>0</v>
      </c>
      <c r="G973" s="8"/>
      <c r="H973" s="202">
        <f t="shared" si="152"/>
        <v>0</v>
      </c>
      <c r="I973" s="18">
        <f t="shared" si="151"/>
        <v>0</v>
      </c>
      <c r="J973" s="10">
        <f t="shared" si="149"/>
        <v>0</v>
      </c>
      <c r="K973" s="205">
        <v>0</v>
      </c>
      <c r="L973" s="202">
        <v>0</v>
      </c>
      <c r="M973" s="10">
        <f t="shared" si="153"/>
        <v>0</v>
      </c>
      <c r="N973" s="11"/>
    </row>
    <row r="974" spans="1:14" x14ac:dyDescent="0.35">
      <c r="A974" s="9">
        <f t="shared" si="154"/>
        <v>68</v>
      </c>
      <c r="B974" s="14" t="s">
        <v>379</v>
      </c>
      <c r="C974" s="8"/>
      <c r="D974" s="8"/>
      <c r="E974" s="8"/>
      <c r="F974" s="8">
        <f t="shared" si="150"/>
        <v>0</v>
      </c>
      <c r="G974" s="8"/>
      <c r="H974" s="202">
        <f t="shared" si="152"/>
        <v>0</v>
      </c>
      <c r="I974" s="18">
        <f t="shared" si="151"/>
        <v>0</v>
      </c>
      <c r="J974" s="10">
        <f t="shared" si="149"/>
        <v>0</v>
      </c>
      <c r="K974" s="205">
        <v>0</v>
      </c>
      <c r="L974" s="202">
        <v>0</v>
      </c>
      <c r="M974" s="10">
        <f t="shared" si="153"/>
        <v>0</v>
      </c>
      <c r="N974" s="11"/>
    </row>
    <row r="975" spans="1:14" x14ac:dyDescent="0.35">
      <c r="A975" s="9">
        <f t="shared" si="154"/>
        <v>69</v>
      </c>
      <c r="B975" s="14" t="s">
        <v>380</v>
      </c>
      <c r="C975" s="8"/>
      <c r="D975" s="8"/>
      <c r="E975" s="8"/>
      <c r="F975" s="8">
        <f t="shared" si="150"/>
        <v>0</v>
      </c>
      <c r="G975" s="8"/>
      <c r="H975" s="202">
        <f t="shared" si="152"/>
        <v>0</v>
      </c>
      <c r="I975" s="18">
        <f t="shared" si="151"/>
        <v>0</v>
      </c>
      <c r="J975" s="10">
        <f t="shared" si="149"/>
        <v>0</v>
      </c>
      <c r="K975" s="205">
        <v>0</v>
      </c>
      <c r="L975" s="202">
        <v>0</v>
      </c>
      <c r="M975" s="10">
        <f t="shared" si="153"/>
        <v>0</v>
      </c>
      <c r="N975" s="11"/>
    </row>
    <row r="976" spans="1:14" x14ac:dyDescent="0.35">
      <c r="A976" s="9">
        <f t="shared" si="154"/>
        <v>70</v>
      </c>
      <c r="B976" s="14" t="s">
        <v>381</v>
      </c>
      <c r="C976" s="8"/>
      <c r="D976" s="8"/>
      <c r="E976" s="8"/>
      <c r="F976" s="8">
        <f t="shared" si="150"/>
        <v>0</v>
      </c>
      <c r="G976" s="8"/>
      <c r="H976" s="202">
        <f t="shared" si="152"/>
        <v>0</v>
      </c>
      <c r="I976" s="18">
        <f t="shared" si="151"/>
        <v>0</v>
      </c>
      <c r="J976" s="10">
        <f t="shared" si="149"/>
        <v>0</v>
      </c>
      <c r="K976" s="205">
        <v>0</v>
      </c>
      <c r="L976" s="202">
        <v>0</v>
      </c>
      <c r="M976" s="10">
        <f t="shared" si="153"/>
        <v>0</v>
      </c>
      <c r="N976" s="11"/>
    </row>
    <row r="977" spans="1:14" x14ac:dyDescent="0.35">
      <c r="A977" s="9">
        <f t="shared" si="154"/>
        <v>71</v>
      </c>
      <c r="B977" s="14" t="s">
        <v>382</v>
      </c>
      <c r="C977" s="8"/>
      <c r="D977" s="8"/>
      <c r="E977" s="8"/>
      <c r="F977" s="8">
        <f t="shared" si="150"/>
        <v>0</v>
      </c>
      <c r="G977" s="8"/>
      <c r="H977" s="202">
        <f t="shared" si="152"/>
        <v>0</v>
      </c>
      <c r="I977" s="18">
        <f t="shared" si="151"/>
        <v>0</v>
      </c>
      <c r="J977" s="10">
        <f t="shared" si="149"/>
        <v>0</v>
      </c>
      <c r="K977" s="205">
        <v>0</v>
      </c>
      <c r="L977" s="202">
        <v>0</v>
      </c>
      <c r="M977" s="10">
        <f t="shared" si="153"/>
        <v>0</v>
      </c>
      <c r="N977" s="11"/>
    </row>
    <row r="978" spans="1:14" x14ac:dyDescent="0.35">
      <c r="A978" s="9">
        <f t="shared" si="154"/>
        <v>72</v>
      </c>
      <c r="B978" s="14" t="s">
        <v>383</v>
      </c>
      <c r="C978" s="8"/>
      <c r="D978" s="8"/>
      <c r="E978" s="8"/>
      <c r="F978" s="8">
        <f t="shared" si="150"/>
        <v>0</v>
      </c>
      <c r="G978" s="8"/>
      <c r="H978" s="202">
        <f t="shared" si="152"/>
        <v>0</v>
      </c>
      <c r="I978" s="18">
        <f t="shared" si="151"/>
        <v>0</v>
      </c>
      <c r="J978" s="10">
        <f t="shared" si="149"/>
        <v>0</v>
      </c>
      <c r="K978" s="205">
        <v>0</v>
      </c>
      <c r="L978" s="202">
        <v>0</v>
      </c>
      <c r="M978" s="10">
        <f t="shared" si="153"/>
        <v>0</v>
      </c>
      <c r="N978" s="11"/>
    </row>
    <row r="979" spans="1:14" x14ac:dyDescent="0.35">
      <c r="A979" s="9">
        <f t="shared" si="154"/>
        <v>73</v>
      </c>
      <c r="B979" s="14" t="s">
        <v>384</v>
      </c>
      <c r="C979" s="8"/>
      <c r="D979" s="8"/>
      <c r="E979" s="8"/>
      <c r="F979" s="8">
        <f t="shared" si="150"/>
        <v>0</v>
      </c>
      <c r="G979" s="8"/>
      <c r="H979" s="202">
        <f t="shared" si="152"/>
        <v>0</v>
      </c>
      <c r="I979" s="18">
        <f t="shared" si="151"/>
        <v>0</v>
      </c>
      <c r="J979" s="10">
        <f t="shared" ref="J979:J1031" si="155">I979*0.22</f>
        <v>0</v>
      </c>
      <c r="K979" s="205">
        <v>0</v>
      </c>
      <c r="L979" s="202">
        <v>0</v>
      </c>
      <c r="M979" s="10">
        <f t="shared" si="153"/>
        <v>0</v>
      </c>
      <c r="N979" s="11"/>
    </row>
    <row r="980" spans="1:14" x14ac:dyDescent="0.35">
      <c r="A980" s="9">
        <f t="shared" si="154"/>
        <v>74</v>
      </c>
      <c r="B980" s="14" t="s">
        <v>385</v>
      </c>
      <c r="C980" s="8"/>
      <c r="D980" s="8"/>
      <c r="E980" s="8"/>
      <c r="F980" s="8">
        <f t="shared" si="150"/>
        <v>0</v>
      </c>
      <c r="G980" s="8"/>
      <c r="H980" s="202">
        <f t="shared" si="152"/>
        <v>0</v>
      </c>
      <c r="I980" s="18">
        <f t="shared" si="151"/>
        <v>0</v>
      </c>
      <c r="J980" s="10">
        <f t="shared" si="155"/>
        <v>0</v>
      </c>
      <c r="K980" s="205">
        <v>0</v>
      </c>
      <c r="L980" s="202">
        <v>0</v>
      </c>
      <c r="M980" s="10">
        <f t="shared" si="153"/>
        <v>0</v>
      </c>
      <c r="N980" s="11"/>
    </row>
    <row r="981" spans="1:14" x14ac:dyDescent="0.35">
      <c r="A981" s="9">
        <f t="shared" si="154"/>
        <v>75</v>
      </c>
      <c r="B981" s="14" t="s">
        <v>386</v>
      </c>
      <c r="C981" s="8"/>
      <c r="D981" s="8"/>
      <c r="E981" s="8"/>
      <c r="F981" s="8">
        <f t="shared" si="150"/>
        <v>0</v>
      </c>
      <c r="G981" s="8"/>
      <c r="H981" s="202">
        <f t="shared" si="152"/>
        <v>0</v>
      </c>
      <c r="I981" s="18">
        <f t="shared" si="151"/>
        <v>0</v>
      </c>
      <c r="J981" s="10">
        <f t="shared" si="155"/>
        <v>0</v>
      </c>
      <c r="K981" s="205">
        <v>0</v>
      </c>
      <c r="L981" s="202">
        <v>0</v>
      </c>
      <c r="M981" s="10">
        <f t="shared" si="153"/>
        <v>0</v>
      </c>
      <c r="N981" s="11"/>
    </row>
    <row r="982" spans="1:14" x14ac:dyDescent="0.35">
      <c r="A982" s="9">
        <f t="shared" si="154"/>
        <v>76</v>
      </c>
      <c r="B982" s="14" t="s">
        <v>387</v>
      </c>
      <c r="C982" s="8"/>
      <c r="D982" s="8"/>
      <c r="E982" s="8"/>
      <c r="F982" s="8">
        <f t="shared" si="150"/>
        <v>0</v>
      </c>
      <c r="G982" s="8"/>
      <c r="H982" s="202">
        <f t="shared" si="152"/>
        <v>0</v>
      </c>
      <c r="I982" s="18">
        <f t="shared" si="151"/>
        <v>0</v>
      </c>
      <c r="J982" s="10">
        <f t="shared" si="155"/>
        <v>0</v>
      </c>
      <c r="K982" s="205">
        <v>0</v>
      </c>
      <c r="L982" s="202">
        <v>0</v>
      </c>
      <c r="M982" s="10">
        <f t="shared" si="153"/>
        <v>0</v>
      </c>
      <c r="N982" s="11"/>
    </row>
    <row r="983" spans="1:14" x14ac:dyDescent="0.35">
      <c r="A983" s="9">
        <f t="shared" si="154"/>
        <v>77</v>
      </c>
      <c r="B983" s="14" t="s">
        <v>388</v>
      </c>
      <c r="C983" s="8"/>
      <c r="D983" s="8"/>
      <c r="E983" s="8"/>
      <c r="F983" s="8">
        <f t="shared" si="150"/>
        <v>0</v>
      </c>
      <c r="G983" s="8"/>
      <c r="H983" s="202">
        <f t="shared" si="152"/>
        <v>0</v>
      </c>
      <c r="I983" s="18">
        <f t="shared" si="151"/>
        <v>0</v>
      </c>
      <c r="J983" s="10">
        <f t="shared" si="155"/>
        <v>0</v>
      </c>
      <c r="K983" s="205">
        <v>0</v>
      </c>
      <c r="L983" s="202">
        <v>0</v>
      </c>
      <c r="M983" s="10">
        <f t="shared" si="153"/>
        <v>0</v>
      </c>
      <c r="N983" s="11"/>
    </row>
    <row r="984" spans="1:14" x14ac:dyDescent="0.35">
      <c r="A984" s="9">
        <f t="shared" si="154"/>
        <v>78</v>
      </c>
      <c r="B984" s="14" t="s">
        <v>389</v>
      </c>
      <c r="C984" s="8"/>
      <c r="D984" s="8"/>
      <c r="E984" s="8"/>
      <c r="F984" s="8">
        <f t="shared" si="150"/>
        <v>0</v>
      </c>
      <c r="G984" s="8"/>
      <c r="H984" s="202">
        <f t="shared" si="152"/>
        <v>0</v>
      </c>
      <c r="I984" s="18">
        <f t="shared" si="151"/>
        <v>0</v>
      </c>
      <c r="J984" s="10">
        <f t="shared" si="155"/>
        <v>0</v>
      </c>
      <c r="K984" s="205">
        <v>0</v>
      </c>
      <c r="L984" s="202">
        <v>0</v>
      </c>
      <c r="M984" s="10">
        <f t="shared" si="153"/>
        <v>0</v>
      </c>
      <c r="N984" s="11"/>
    </row>
    <row r="985" spans="1:14" x14ac:dyDescent="0.35">
      <c r="A985" s="9">
        <f t="shared" si="154"/>
        <v>79</v>
      </c>
      <c r="B985" s="14" t="s">
        <v>390</v>
      </c>
      <c r="C985" s="8"/>
      <c r="D985" s="8"/>
      <c r="E985" s="8"/>
      <c r="F985" s="8">
        <f t="shared" si="150"/>
        <v>0</v>
      </c>
      <c r="G985" s="8"/>
      <c r="H985" s="202">
        <f t="shared" si="152"/>
        <v>0</v>
      </c>
      <c r="I985" s="18">
        <f t="shared" si="151"/>
        <v>0</v>
      </c>
      <c r="J985" s="10">
        <f t="shared" si="155"/>
        <v>0</v>
      </c>
      <c r="K985" s="205">
        <v>0</v>
      </c>
      <c r="L985" s="202">
        <v>0</v>
      </c>
      <c r="M985" s="10">
        <f t="shared" si="153"/>
        <v>0</v>
      </c>
      <c r="N985" s="11"/>
    </row>
    <row r="986" spans="1:14" x14ac:dyDescent="0.35">
      <c r="A986" s="9">
        <f t="shared" si="154"/>
        <v>80</v>
      </c>
      <c r="B986" s="14" t="s">
        <v>391</v>
      </c>
      <c r="C986" s="8"/>
      <c r="D986" s="8"/>
      <c r="E986" s="8"/>
      <c r="F986" s="8">
        <f t="shared" si="150"/>
        <v>0</v>
      </c>
      <c r="G986" s="8"/>
      <c r="H986" s="202">
        <f t="shared" si="152"/>
        <v>0</v>
      </c>
      <c r="I986" s="18">
        <f t="shared" si="151"/>
        <v>0</v>
      </c>
      <c r="J986" s="10">
        <f t="shared" si="155"/>
        <v>0</v>
      </c>
      <c r="K986" s="205">
        <v>0</v>
      </c>
      <c r="L986" s="202">
        <v>0</v>
      </c>
      <c r="M986" s="10">
        <f t="shared" si="153"/>
        <v>0</v>
      </c>
      <c r="N986" s="11"/>
    </row>
    <row r="987" spans="1:14" x14ac:dyDescent="0.35">
      <c r="A987" s="9">
        <f t="shared" si="154"/>
        <v>81</v>
      </c>
      <c r="B987" s="14" t="s">
        <v>392</v>
      </c>
      <c r="C987" s="8"/>
      <c r="D987" s="8"/>
      <c r="E987" s="8"/>
      <c r="F987" s="8">
        <f t="shared" si="150"/>
        <v>0</v>
      </c>
      <c r="G987" s="8"/>
      <c r="H987" s="202">
        <f t="shared" si="152"/>
        <v>0</v>
      </c>
      <c r="I987" s="18">
        <f t="shared" si="151"/>
        <v>0</v>
      </c>
      <c r="J987" s="10">
        <f t="shared" si="155"/>
        <v>0</v>
      </c>
      <c r="K987" s="205">
        <v>0</v>
      </c>
      <c r="L987" s="202">
        <v>0</v>
      </c>
      <c r="M987" s="10">
        <f t="shared" si="153"/>
        <v>0</v>
      </c>
      <c r="N987" s="11"/>
    </row>
    <row r="988" spans="1:14" x14ac:dyDescent="0.35">
      <c r="A988" s="9">
        <f t="shared" si="154"/>
        <v>82</v>
      </c>
      <c r="B988" s="14" t="s">
        <v>393</v>
      </c>
      <c r="C988" s="8"/>
      <c r="D988" s="8"/>
      <c r="E988" s="8"/>
      <c r="F988" s="8">
        <f t="shared" si="150"/>
        <v>0</v>
      </c>
      <c r="G988" s="8"/>
      <c r="H988" s="202">
        <f t="shared" si="152"/>
        <v>0</v>
      </c>
      <c r="I988" s="18">
        <f t="shared" si="151"/>
        <v>0</v>
      </c>
      <c r="J988" s="10">
        <f t="shared" si="155"/>
        <v>0</v>
      </c>
      <c r="K988" s="205">
        <v>0</v>
      </c>
      <c r="L988" s="202">
        <v>0</v>
      </c>
      <c r="M988" s="10">
        <f t="shared" si="153"/>
        <v>0</v>
      </c>
      <c r="N988" s="11"/>
    </row>
    <row r="989" spans="1:14" x14ac:dyDescent="0.35">
      <c r="A989" s="9">
        <f t="shared" si="154"/>
        <v>83</v>
      </c>
      <c r="B989" s="14" t="s">
        <v>394</v>
      </c>
      <c r="C989" s="8"/>
      <c r="D989" s="8"/>
      <c r="E989" s="8"/>
      <c r="F989" s="8">
        <f t="shared" si="150"/>
        <v>0</v>
      </c>
      <c r="G989" s="8"/>
      <c r="H989" s="202">
        <f t="shared" si="152"/>
        <v>0</v>
      </c>
      <c r="I989" s="18">
        <f t="shared" si="151"/>
        <v>0</v>
      </c>
      <c r="J989" s="10">
        <f t="shared" si="155"/>
        <v>0</v>
      </c>
      <c r="K989" s="205">
        <v>0</v>
      </c>
      <c r="L989" s="202">
        <v>0</v>
      </c>
      <c r="M989" s="10">
        <f t="shared" si="153"/>
        <v>0</v>
      </c>
      <c r="N989" s="11"/>
    </row>
    <row r="990" spans="1:14" x14ac:dyDescent="0.35">
      <c r="A990" s="9">
        <f t="shared" si="154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150"/>
        <v>774.9</v>
      </c>
      <c r="G990" s="8">
        <v>23</v>
      </c>
      <c r="H990" s="202">
        <f t="shared" si="152"/>
        <v>9.7520354023173939E-3</v>
      </c>
      <c r="I990" s="18">
        <f t="shared" si="151"/>
        <v>41.752851973251801</v>
      </c>
      <c r="J990" s="10">
        <f t="shared" si="155"/>
        <v>9.1856274341153963</v>
      </c>
      <c r="K990" s="205">
        <v>17.943745140264006</v>
      </c>
      <c r="L990" s="202">
        <v>13.736360539020692</v>
      </c>
      <c r="M990" s="10">
        <f t="shared" si="153"/>
        <v>82.618585086651905</v>
      </c>
      <c r="N990" s="11">
        <f>M990/F990</f>
        <v>0.10661838312898685</v>
      </c>
    </row>
    <row r="991" spans="1:14" x14ac:dyDescent="0.35">
      <c r="A991" s="9">
        <f t="shared" si="154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150"/>
        <v>776.8</v>
      </c>
      <c r="G991" s="8">
        <v>25</v>
      </c>
      <c r="H991" s="202">
        <f t="shared" si="152"/>
        <v>9.7759467034716115E-3</v>
      </c>
      <c r="I991" s="18">
        <f t="shared" si="151"/>
        <v>41.855227013578528</v>
      </c>
      <c r="J991" s="10">
        <f t="shared" si="155"/>
        <v>9.2081499429872764</v>
      </c>
      <c r="K991" s="205">
        <v>17.987741934387763</v>
      </c>
      <c r="L991" s="202">
        <v>13.7700411236434</v>
      </c>
      <c r="M991" s="10">
        <f t="shared" si="153"/>
        <v>82.82116001459697</v>
      </c>
      <c r="N991" s="11">
        <f>M991/F991</f>
        <v>0.10661838312898683</v>
      </c>
    </row>
    <row r="992" spans="1:14" x14ac:dyDescent="0.35">
      <c r="A992" s="9">
        <f t="shared" si="154"/>
        <v>86</v>
      </c>
      <c r="B992" s="14" t="s">
        <v>397</v>
      </c>
      <c r="C992" s="8"/>
      <c r="D992" s="8"/>
      <c r="E992" s="8"/>
      <c r="F992" s="8">
        <f t="shared" si="150"/>
        <v>0</v>
      </c>
      <c r="G992" s="8"/>
      <c r="H992" s="202">
        <f t="shared" si="152"/>
        <v>0</v>
      </c>
      <c r="I992" s="18">
        <f t="shared" si="151"/>
        <v>0</v>
      </c>
      <c r="J992" s="10">
        <f t="shared" si="155"/>
        <v>0</v>
      </c>
      <c r="K992" s="205">
        <v>0</v>
      </c>
      <c r="L992" s="202">
        <v>0</v>
      </c>
      <c r="M992" s="10">
        <f t="shared" si="153"/>
        <v>0</v>
      </c>
      <c r="N992" s="11"/>
    </row>
    <row r="993" spans="1:14" x14ac:dyDescent="0.35">
      <c r="A993" s="9">
        <f t="shared" si="154"/>
        <v>87</v>
      </c>
      <c r="B993" s="14" t="s">
        <v>398</v>
      </c>
      <c r="C993" s="8"/>
      <c r="D993" s="8"/>
      <c r="E993" s="8"/>
      <c r="F993" s="8">
        <f t="shared" si="150"/>
        <v>0</v>
      </c>
      <c r="G993" s="8"/>
      <c r="H993" s="202">
        <f t="shared" si="152"/>
        <v>0</v>
      </c>
      <c r="I993" s="18">
        <f t="shared" si="151"/>
        <v>0</v>
      </c>
      <c r="J993" s="10">
        <f t="shared" si="155"/>
        <v>0</v>
      </c>
      <c r="K993" s="205">
        <v>0</v>
      </c>
      <c r="L993" s="202">
        <v>0</v>
      </c>
      <c r="M993" s="10">
        <f t="shared" si="153"/>
        <v>0</v>
      </c>
      <c r="N993" s="11"/>
    </row>
    <row r="994" spans="1:14" x14ac:dyDescent="0.35">
      <c r="A994" s="9">
        <f t="shared" si="154"/>
        <v>88</v>
      </c>
      <c r="B994" s="14" t="s">
        <v>399</v>
      </c>
      <c r="C994" s="8"/>
      <c r="D994" s="8"/>
      <c r="E994" s="8"/>
      <c r="F994" s="8">
        <f t="shared" si="150"/>
        <v>0</v>
      </c>
      <c r="G994" s="8"/>
      <c r="H994" s="202">
        <f t="shared" si="152"/>
        <v>0</v>
      </c>
      <c r="I994" s="18">
        <f t="shared" si="151"/>
        <v>0</v>
      </c>
      <c r="J994" s="10">
        <f t="shared" si="155"/>
        <v>0</v>
      </c>
      <c r="K994" s="205">
        <v>0</v>
      </c>
      <c r="L994" s="202">
        <v>0</v>
      </c>
      <c r="M994" s="10">
        <f t="shared" si="153"/>
        <v>0</v>
      </c>
      <c r="N994" s="11"/>
    </row>
    <row r="995" spans="1:14" x14ac:dyDescent="0.35">
      <c r="A995" s="9">
        <f t="shared" si="154"/>
        <v>89</v>
      </c>
      <c r="B995" s="14" t="s">
        <v>400</v>
      </c>
      <c r="C995" s="8"/>
      <c r="D995" s="8"/>
      <c r="E995" s="8"/>
      <c r="F995" s="8">
        <f t="shared" si="150"/>
        <v>0</v>
      </c>
      <c r="G995" s="8"/>
      <c r="H995" s="202">
        <f t="shared" si="152"/>
        <v>0</v>
      </c>
      <c r="I995" s="18">
        <f t="shared" si="151"/>
        <v>0</v>
      </c>
      <c r="J995" s="10">
        <f t="shared" si="155"/>
        <v>0</v>
      </c>
      <c r="K995" s="205">
        <v>0</v>
      </c>
      <c r="L995" s="202">
        <v>0</v>
      </c>
      <c r="M995" s="10">
        <f t="shared" si="153"/>
        <v>0</v>
      </c>
      <c r="N995" s="11"/>
    </row>
    <row r="996" spans="1:14" x14ac:dyDescent="0.35">
      <c r="A996" s="9">
        <f t="shared" si="154"/>
        <v>90</v>
      </c>
      <c r="B996" s="14" t="s">
        <v>401</v>
      </c>
      <c r="C996" s="8"/>
      <c r="D996" s="8"/>
      <c r="E996" s="8"/>
      <c r="F996" s="8">
        <f t="shared" si="150"/>
        <v>0</v>
      </c>
      <c r="G996" s="8"/>
      <c r="H996" s="202">
        <f t="shared" si="152"/>
        <v>0</v>
      </c>
      <c r="I996" s="18">
        <f t="shared" si="151"/>
        <v>0</v>
      </c>
      <c r="J996" s="10">
        <f t="shared" si="155"/>
        <v>0</v>
      </c>
      <c r="K996" s="205">
        <v>0</v>
      </c>
      <c r="L996" s="202">
        <v>0</v>
      </c>
      <c r="M996" s="10">
        <f t="shared" si="153"/>
        <v>0</v>
      </c>
      <c r="N996" s="11"/>
    </row>
    <row r="997" spans="1:14" x14ac:dyDescent="0.35">
      <c r="A997" s="9">
        <f t="shared" si="154"/>
        <v>91</v>
      </c>
      <c r="B997" s="14" t="s">
        <v>402</v>
      </c>
      <c r="C997" s="8"/>
      <c r="D997" s="8"/>
      <c r="E997" s="8"/>
      <c r="F997" s="8">
        <f t="shared" si="150"/>
        <v>0</v>
      </c>
      <c r="G997" s="8"/>
      <c r="H997" s="202">
        <f t="shared" si="152"/>
        <v>0</v>
      </c>
      <c r="I997" s="18">
        <f t="shared" si="151"/>
        <v>0</v>
      </c>
      <c r="J997" s="10">
        <f t="shared" si="155"/>
        <v>0</v>
      </c>
      <c r="K997" s="205">
        <v>0</v>
      </c>
      <c r="L997" s="202">
        <v>0</v>
      </c>
      <c r="M997" s="10">
        <f t="shared" si="153"/>
        <v>0</v>
      </c>
      <c r="N997" s="11"/>
    </row>
    <row r="998" spans="1:14" x14ac:dyDescent="0.35">
      <c r="A998" s="9">
        <f t="shared" si="154"/>
        <v>92</v>
      </c>
      <c r="B998" s="14" t="s">
        <v>403</v>
      </c>
      <c r="C998" s="8"/>
      <c r="D998" s="8"/>
      <c r="E998" s="8"/>
      <c r="F998" s="8">
        <f t="shared" si="150"/>
        <v>0</v>
      </c>
      <c r="G998" s="8"/>
      <c r="H998" s="202">
        <f t="shared" si="152"/>
        <v>0</v>
      </c>
      <c r="I998" s="18">
        <f t="shared" si="151"/>
        <v>0</v>
      </c>
      <c r="J998" s="10">
        <f t="shared" si="155"/>
        <v>0</v>
      </c>
      <c r="K998" s="205">
        <v>0</v>
      </c>
      <c r="L998" s="202">
        <v>0</v>
      </c>
      <c r="M998" s="10">
        <f t="shared" si="153"/>
        <v>0</v>
      </c>
      <c r="N998" s="11"/>
    </row>
    <row r="999" spans="1:14" x14ac:dyDescent="0.35">
      <c r="A999" s="9">
        <f t="shared" si="154"/>
        <v>93</v>
      </c>
      <c r="B999" s="14" t="s">
        <v>404</v>
      </c>
      <c r="C999" s="8"/>
      <c r="D999" s="8"/>
      <c r="E999" s="8"/>
      <c r="F999" s="8">
        <f t="shared" si="150"/>
        <v>0</v>
      </c>
      <c r="G999" s="8"/>
      <c r="H999" s="202">
        <f t="shared" si="152"/>
        <v>0</v>
      </c>
      <c r="I999" s="18">
        <f t="shared" si="151"/>
        <v>0</v>
      </c>
      <c r="J999" s="10">
        <f t="shared" si="155"/>
        <v>0</v>
      </c>
      <c r="K999" s="205">
        <v>0</v>
      </c>
      <c r="L999" s="202">
        <v>0</v>
      </c>
      <c r="M999" s="10">
        <f t="shared" si="153"/>
        <v>0</v>
      </c>
      <c r="N999" s="11"/>
    </row>
    <row r="1000" spans="1:14" x14ac:dyDescent="0.35">
      <c r="A1000" s="9">
        <f t="shared" si="154"/>
        <v>94</v>
      </c>
      <c r="B1000" s="14" t="s">
        <v>405</v>
      </c>
      <c r="C1000" s="8"/>
      <c r="D1000" s="8"/>
      <c r="E1000" s="8"/>
      <c r="F1000" s="8">
        <f t="shared" si="150"/>
        <v>0</v>
      </c>
      <c r="G1000" s="8"/>
      <c r="H1000" s="202">
        <f t="shared" si="152"/>
        <v>0</v>
      </c>
      <c r="I1000" s="18">
        <f t="shared" si="151"/>
        <v>0</v>
      </c>
      <c r="J1000" s="10">
        <f t="shared" si="155"/>
        <v>0</v>
      </c>
      <c r="K1000" s="205">
        <v>0</v>
      </c>
      <c r="L1000" s="202">
        <v>0</v>
      </c>
      <c r="M1000" s="10">
        <f t="shared" si="153"/>
        <v>0</v>
      </c>
      <c r="N1000" s="11"/>
    </row>
    <row r="1001" spans="1:14" x14ac:dyDescent="0.35">
      <c r="A1001" s="9">
        <f t="shared" si="154"/>
        <v>95</v>
      </c>
      <c r="B1001" s="14" t="s">
        <v>406</v>
      </c>
      <c r="C1001" s="8"/>
      <c r="D1001" s="8"/>
      <c r="E1001" s="8"/>
      <c r="F1001" s="8">
        <f t="shared" si="150"/>
        <v>0</v>
      </c>
      <c r="G1001" s="8"/>
      <c r="H1001" s="202">
        <f t="shared" si="152"/>
        <v>0</v>
      </c>
      <c r="I1001" s="18">
        <f t="shared" si="151"/>
        <v>0</v>
      </c>
      <c r="J1001" s="10">
        <f t="shared" si="155"/>
        <v>0</v>
      </c>
      <c r="K1001" s="205">
        <v>0</v>
      </c>
      <c r="L1001" s="202">
        <v>0</v>
      </c>
      <c r="M1001" s="10">
        <f t="shared" si="153"/>
        <v>0</v>
      </c>
      <c r="N1001" s="11"/>
    </row>
    <row r="1002" spans="1:14" x14ac:dyDescent="0.35">
      <c r="A1002" s="9">
        <f t="shared" si="154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150"/>
        <v>534.29999999999995</v>
      </c>
      <c r="G1002" s="8">
        <v>9</v>
      </c>
      <c r="H1002" s="202">
        <f t="shared" si="152"/>
        <v>6.7241095824728137E-3</v>
      </c>
      <c r="I1002" s="18">
        <f t="shared" si="151"/>
        <v>28.788938971878228</v>
      </c>
      <c r="J1002" s="10">
        <f t="shared" si="155"/>
        <v>6.3335665738132105</v>
      </c>
      <c r="K1002" s="205">
        <v>12.372361631749976</v>
      </c>
      <c r="L1002" s="202">
        <v>9.4713349283762494</v>
      </c>
      <c r="M1002" s="10">
        <f t="shared" si="153"/>
        <v>56.966202105817665</v>
      </c>
      <c r="N1002" s="11">
        <f>M1002/F1002</f>
        <v>0.10661838312898685</v>
      </c>
    </row>
    <row r="1003" spans="1:14" x14ac:dyDescent="0.35">
      <c r="A1003" s="9">
        <f t="shared" si="154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150"/>
        <v>387.1</v>
      </c>
      <c r="G1003" s="8">
        <v>9</v>
      </c>
      <c r="H1003" s="202">
        <f t="shared" si="152"/>
        <v>4.8716129877881837E-3</v>
      </c>
      <c r="I1003" s="18">
        <f t="shared" si="151"/>
        <v>20.857567426565719</v>
      </c>
      <c r="J1003" s="10">
        <f t="shared" si="155"/>
        <v>4.588664833844458</v>
      </c>
      <c r="K1003" s="205">
        <v>8.9637678975302588</v>
      </c>
      <c r="L1003" s="202">
        <v>6.8619759512903737</v>
      </c>
      <c r="M1003" s="10">
        <f t="shared" si="153"/>
        <v>41.271976109230813</v>
      </c>
      <c r="N1003" s="11">
        <f>M1003/F1003</f>
        <v>0.10661838312898686</v>
      </c>
    </row>
    <row r="1004" spans="1:14" x14ac:dyDescent="0.35">
      <c r="A1004" s="9">
        <f t="shared" si="154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150"/>
        <v>1464.69</v>
      </c>
      <c r="G1004" s="8">
        <v>32</v>
      </c>
      <c r="H1004" s="202">
        <f t="shared" si="152"/>
        <v>1.8432970361879294E-2</v>
      </c>
      <c r="I1004" s="18">
        <f t="shared" si="151"/>
        <v>78.919840955868096</v>
      </c>
      <c r="J1004" s="10">
        <f t="shared" si="155"/>
        <v>17.362365010290983</v>
      </c>
      <c r="K1004" s="205">
        <v>33.916665465857903</v>
      </c>
      <c r="L1004" s="202">
        <v>25.964008153178753</v>
      </c>
      <c r="M1004" s="10">
        <f t="shared" si="153"/>
        <v>156.16287958519572</v>
      </c>
      <c r="N1004" s="11">
        <f>M1004/F1004</f>
        <v>0.10661838312898683</v>
      </c>
    </row>
    <row r="1005" spans="1:14" x14ac:dyDescent="0.35">
      <c r="A1005" s="9">
        <f t="shared" si="154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50"/>
        <v>3203.8</v>
      </c>
      <c r="G1005" s="8">
        <v>120</v>
      </c>
      <c r="H1005" s="202">
        <f t="shared" si="152"/>
        <v>4.0319487704148234E-2</v>
      </c>
      <c r="I1005" s="18">
        <f t="shared" si="151"/>
        <v>172.62587063092545</v>
      </c>
      <c r="J1005" s="10">
        <f t="shared" si="155"/>
        <v>37.977691538803597</v>
      </c>
      <c r="K1005" s="205">
        <v>74.187857375632746</v>
      </c>
      <c r="L1005" s="202">
        <v>56.792556323286227</v>
      </c>
      <c r="M1005" s="10">
        <f t="shared" si="153"/>
        <v>341.58397586864805</v>
      </c>
      <c r="N1005" s="11">
        <f>M1005/F1005</f>
        <v>0.10661838312898683</v>
      </c>
    </row>
    <row r="1006" spans="1:14" x14ac:dyDescent="0.35">
      <c r="A1006" s="9">
        <f t="shared" si="154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50"/>
        <v>4027.6</v>
      </c>
      <c r="G1006" s="8">
        <v>72</v>
      </c>
      <c r="H1006" s="202">
        <f t="shared" si="152"/>
        <v>5.0686924488803117E-2</v>
      </c>
      <c r="I1006" s="18">
        <f t="shared" si="151"/>
        <v>217.01353285258611</v>
      </c>
      <c r="J1006" s="10">
        <f t="shared" si="155"/>
        <v>47.742977227568943</v>
      </c>
      <c r="K1006" s="205">
        <v>93.263941059397737</v>
      </c>
      <c r="L1006" s="202">
        <v>71.395748750754592</v>
      </c>
      <c r="M1006" s="10">
        <f t="shared" si="153"/>
        <v>429.41619989030738</v>
      </c>
      <c r="N1006" s="11">
        <f>M1006/F1006</f>
        <v>0.10661838312898683</v>
      </c>
    </row>
    <row r="1007" spans="1:14" x14ac:dyDescent="0.35">
      <c r="A1007" s="9">
        <f t="shared" si="154"/>
        <v>101</v>
      </c>
      <c r="B1007" s="14" t="s">
        <v>412</v>
      </c>
      <c r="C1007" s="8"/>
      <c r="D1007" s="8"/>
      <c r="E1007" s="8"/>
      <c r="F1007" s="8">
        <f t="shared" si="150"/>
        <v>0</v>
      </c>
      <c r="G1007" s="8"/>
      <c r="H1007" s="202">
        <f t="shared" si="152"/>
        <v>0</v>
      </c>
      <c r="I1007" s="18">
        <f t="shared" si="151"/>
        <v>0</v>
      </c>
      <c r="J1007" s="10">
        <f t="shared" si="155"/>
        <v>0</v>
      </c>
      <c r="K1007" s="205">
        <v>0</v>
      </c>
      <c r="L1007" s="202">
        <v>0</v>
      </c>
      <c r="M1007" s="10">
        <f t="shared" si="153"/>
        <v>0</v>
      </c>
      <c r="N1007" s="11"/>
    </row>
    <row r="1008" spans="1:14" x14ac:dyDescent="0.35">
      <c r="A1008" s="9">
        <f t="shared" si="154"/>
        <v>102</v>
      </c>
      <c r="B1008" s="14" t="s">
        <v>413</v>
      </c>
      <c r="C1008" s="8"/>
      <c r="D1008" s="8"/>
      <c r="E1008" s="8"/>
      <c r="F1008" s="8">
        <f t="shared" si="150"/>
        <v>0</v>
      </c>
      <c r="G1008" s="8"/>
      <c r="H1008" s="202">
        <f t="shared" si="152"/>
        <v>0</v>
      </c>
      <c r="I1008" s="18">
        <f t="shared" si="151"/>
        <v>0</v>
      </c>
      <c r="J1008" s="10">
        <f t="shared" si="155"/>
        <v>0</v>
      </c>
      <c r="K1008" s="205">
        <v>0</v>
      </c>
      <c r="L1008" s="202">
        <v>0</v>
      </c>
      <c r="M1008" s="10">
        <f t="shared" si="153"/>
        <v>0</v>
      </c>
      <c r="N1008" s="11"/>
    </row>
    <row r="1009" spans="1:14" x14ac:dyDescent="0.35">
      <c r="A1009" s="9">
        <f t="shared" si="154"/>
        <v>103</v>
      </c>
      <c r="B1009" s="14" t="s">
        <v>414</v>
      </c>
      <c r="C1009" s="8"/>
      <c r="D1009" s="8"/>
      <c r="E1009" s="8"/>
      <c r="F1009" s="8">
        <f t="shared" ref="F1009:F1060" si="156">C1009+D1009+E1009</f>
        <v>0</v>
      </c>
      <c r="G1009" s="8"/>
      <c r="H1009" s="202">
        <f t="shared" si="152"/>
        <v>0</v>
      </c>
      <c r="I1009" s="18">
        <f t="shared" si="151"/>
        <v>0</v>
      </c>
      <c r="J1009" s="10">
        <f t="shared" si="155"/>
        <v>0</v>
      </c>
      <c r="K1009" s="205">
        <v>0</v>
      </c>
      <c r="L1009" s="202">
        <v>0</v>
      </c>
      <c r="M1009" s="10">
        <f t="shared" si="153"/>
        <v>0</v>
      </c>
      <c r="N1009" s="11"/>
    </row>
    <row r="1010" spans="1:14" x14ac:dyDescent="0.35">
      <c r="A1010" s="9">
        <f t="shared" si="154"/>
        <v>104</v>
      </c>
      <c r="B1010" s="14" t="s">
        <v>415</v>
      </c>
      <c r="C1010" s="8"/>
      <c r="D1010" s="8"/>
      <c r="E1010" s="8"/>
      <c r="F1010" s="8">
        <f t="shared" si="156"/>
        <v>0</v>
      </c>
      <c r="G1010" s="8"/>
      <c r="H1010" s="202">
        <f t="shared" si="152"/>
        <v>0</v>
      </c>
      <c r="I1010" s="18">
        <f t="shared" si="151"/>
        <v>0</v>
      </c>
      <c r="J1010" s="10">
        <f t="shared" si="155"/>
        <v>0</v>
      </c>
      <c r="K1010" s="205">
        <v>0</v>
      </c>
      <c r="L1010" s="202">
        <v>0</v>
      </c>
      <c r="M1010" s="10">
        <f t="shared" si="153"/>
        <v>0</v>
      </c>
      <c r="N1010" s="11"/>
    </row>
    <row r="1011" spans="1:14" x14ac:dyDescent="0.35">
      <c r="A1011" s="9">
        <f t="shared" si="154"/>
        <v>105</v>
      </c>
      <c r="B1011" s="14" t="s">
        <v>416</v>
      </c>
      <c r="C1011" s="8"/>
      <c r="D1011" s="8"/>
      <c r="E1011" s="8"/>
      <c r="F1011" s="8">
        <f t="shared" si="156"/>
        <v>0</v>
      </c>
      <c r="G1011" s="8"/>
      <c r="H1011" s="202">
        <f t="shared" si="152"/>
        <v>0</v>
      </c>
      <c r="I1011" s="18">
        <f t="shared" si="151"/>
        <v>0</v>
      </c>
      <c r="J1011" s="10">
        <f t="shared" si="155"/>
        <v>0</v>
      </c>
      <c r="K1011" s="205">
        <v>0</v>
      </c>
      <c r="L1011" s="202">
        <v>0</v>
      </c>
      <c r="M1011" s="10">
        <f t="shared" si="153"/>
        <v>0</v>
      </c>
      <c r="N1011" s="11"/>
    </row>
    <row r="1012" spans="1:14" x14ac:dyDescent="0.35">
      <c r="A1012" s="9">
        <f t="shared" si="154"/>
        <v>106</v>
      </c>
      <c r="B1012" s="14" t="s">
        <v>417</v>
      </c>
      <c r="C1012" s="8"/>
      <c r="D1012" s="8"/>
      <c r="E1012" s="8"/>
      <c r="F1012" s="8">
        <f t="shared" si="156"/>
        <v>0</v>
      </c>
      <c r="G1012" s="8"/>
      <c r="H1012" s="202">
        <f t="shared" si="152"/>
        <v>0</v>
      </c>
      <c r="I1012" s="18">
        <f t="shared" si="151"/>
        <v>0</v>
      </c>
      <c r="J1012" s="10">
        <f t="shared" si="155"/>
        <v>0</v>
      </c>
      <c r="K1012" s="205">
        <v>0</v>
      </c>
      <c r="L1012" s="202">
        <v>0</v>
      </c>
      <c r="M1012" s="10">
        <f t="shared" si="153"/>
        <v>0</v>
      </c>
      <c r="N1012" s="11"/>
    </row>
    <row r="1013" spans="1:14" x14ac:dyDescent="0.35">
      <c r="A1013" s="9">
        <f t="shared" si="154"/>
        <v>107</v>
      </c>
      <c r="B1013" s="14" t="s">
        <v>418</v>
      </c>
      <c r="C1013" s="8"/>
      <c r="D1013" s="8"/>
      <c r="E1013" s="8"/>
      <c r="F1013" s="8">
        <f t="shared" si="156"/>
        <v>0</v>
      </c>
      <c r="G1013" s="8"/>
      <c r="H1013" s="202">
        <f t="shared" si="152"/>
        <v>0</v>
      </c>
      <c r="I1013" s="18">
        <f t="shared" si="151"/>
        <v>0</v>
      </c>
      <c r="J1013" s="10">
        <f t="shared" si="155"/>
        <v>0</v>
      </c>
      <c r="K1013" s="205">
        <v>0</v>
      </c>
      <c r="L1013" s="202">
        <v>0</v>
      </c>
      <c r="M1013" s="10">
        <f t="shared" si="153"/>
        <v>0</v>
      </c>
      <c r="N1013" s="11"/>
    </row>
    <row r="1014" spans="1:14" x14ac:dyDescent="0.35">
      <c r="A1014" s="9">
        <f t="shared" si="154"/>
        <v>108</v>
      </c>
      <c r="B1014" s="14" t="s">
        <v>419</v>
      </c>
      <c r="C1014" s="8"/>
      <c r="D1014" s="8"/>
      <c r="E1014" s="8"/>
      <c r="F1014" s="8">
        <f t="shared" si="156"/>
        <v>0</v>
      </c>
      <c r="G1014" s="8"/>
      <c r="H1014" s="202">
        <f t="shared" si="152"/>
        <v>0</v>
      </c>
      <c r="I1014" s="18">
        <f t="shared" si="151"/>
        <v>0</v>
      </c>
      <c r="J1014" s="10">
        <f t="shared" si="155"/>
        <v>0</v>
      </c>
      <c r="K1014" s="205">
        <v>0</v>
      </c>
      <c r="L1014" s="202">
        <v>0</v>
      </c>
      <c r="M1014" s="10">
        <f t="shared" si="153"/>
        <v>0</v>
      </c>
      <c r="N1014" s="11"/>
    </row>
    <row r="1015" spans="1:14" x14ac:dyDescent="0.35">
      <c r="A1015" s="9">
        <f t="shared" si="154"/>
        <v>109</v>
      </c>
      <c r="B1015" s="14" t="s">
        <v>420</v>
      </c>
      <c r="C1015" s="8"/>
      <c r="D1015" s="8"/>
      <c r="E1015" s="8"/>
      <c r="F1015" s="8">
        <f t="shared" si="156"/>
        <v>0</v>
      </c>
      <c r="G1015" s="8"/>
      <c r="H1015" s="202">
        <f t="shared" si="152"/>
        <v>0</v>
      </c>
      <c r="I1015" s="18">
        <f t="shared" si="151"/>
        <v>0</v>
      </c>
      <c r="J1015" s="10">
        <f t="shared" si="155"/>
        <v>0</v>
      </c>
      <c r="K1015" s="205">
        <v>0</v>
      </c>
      <c r="L1015" s="202">
        <v>0</v>
      </c>
      <c r="M1015" s="10">
        <f t="shared" si="153"/>
        <v>0</v>
      </c>
      <c r="N1015" s="11"/>
    </row>
    <row r="1016" spans="1:14" x14ac:dyDescent="0.35">
      <c r="A1016" s="9">
        <f t="shared" si="154"/>
        <v>110</v>
      </c>
      <c r="B1016" s="14" t="s">
        <v>421</v>
      </c>
      <c r="C1016" s="8"/>
      <c r="D1016" s="8"/>
      <c r="E1016" s="8"/>
      <c r="F1016" s="8">
        <f t="shared" si="156"/>
        <v>0</v>
      </c>
      <c r="G1016" s="8"/>
      <c r="H1016" s="202">
        <f t="shared" si="152"/>
        <v>0</v>
      </c>
      <c r="I1016" s="18">
        <f t="shared" si="151"/>
        <v>0</v>
      </c>
      <c r="J1016" s="10">
        <f t="shared" si="155"/>
        <v>0</v>
      </c>
      <c r="K1016" s="205">
        <v>0</v>
      </c>
      <c r="L1016" s="202">
        <v>0</v>
      </c>
      <c r="M1016" s="10">
        <f t="shared" si="153"/>
        <v>0</v>
      </c>
      <c r="N1016" s="11"/>
    </row>
    <row r="1017" spans="1:14" x14ac:dyDescent="0.35">
      <c r="A1017" s="9">
        <f t="shared" si="154"/>
        <v>111</v>
      </c>
      <c r="B1017" s="14" t="s">
        <v>422</v>
      </c>
      <c r="C1017" s="8"/>
      <c r="D1017" s="8"/>
      <c r="E1017" s="8"/>
      <c r="F1017" s="8">
        <f t="shared" si="156"/>
        <v>0</v>
      </c>
      <c r="G1017" s="8"/>
      <c r="H1017" s="202">
        <f t="shared" si="152"/>
        <v>0</v>
      </c>
      <c r="I1017" s="18">
        <f t="shared" si="151"/>
        <v>0</v>
      </c>
      <c r="J1017" s="10">
        <f t="shared" si="155"/>
        <v>0</v>
      </c>
      <c r="K1017" s="205">
        <v>0</v>
      </c>
      <c r="L1017" s="202">
        <v>0</v>
      </c>
      <c r="M1017" s="10">
        <f t="shared" si="153"/>
        <v>0</v>
      </c>
      <c r="N1017" s="11"/>
    </row>
    <row r="1018" spans="1:14" x14ac:dyDescent="0.35">
      <c r="A1018" s="9">
        <f t="shared" si="154"/>
        <v>112</v>
      </c>
      <c r="B1018" s="14" t="s">
        <v>423</v>
      </c>
      <c r="C1018" s="8"/>
      <c r="D1018" s="8"/>
      <c r="E1018" s="8"/>
      <c r="F1018" s="8">
        <f t="shared" si="156"/>
        <v>0</v>
      </c>
      <c r="G1018" s="8"/>
      <c r="H1018" s="202">
        <f t="shared" si="152"/>
        <v>0</v>
      </c>
      <c r="I1018" s="18">
        <f t="shared" si="151"/>
        <v>0</v>
      </c>
      <c r="J1018" s="10">
        <f t="shared" si="155"/>
        <v>0</v>
      </c>
      <c r="K1018" s="205">
        <v>0</v>
      </c>
      <c r="L1018" s="202">
        <v>0</v>
      </c>
      <c r="M1018" s="10">
        <f t="shared" si="153"/>
        <v>0</v>
      </c>
      <c r="N1018" s="11"/>
    </row>
    <row r="1019" spans="1:14" x14ac:dyDescent="0.35">
      <c r="A1019" s="9">
        <f t="shared" si="154"/>
        <v>113</v>
      </c>
      <c r="B1019" s="14" t="s">
        <v>424</v>
      </c>
      <c r="C1019" s="8"/>
      <c r="D1019" s="8"/>
      <c r="E1019" s="8"/>
      <c r="F1019" s="8">
        <f t="shared" si="156"/>
        <v>0</v>
      </c>
      <c r="G1019" s="8"/>
      <c r="H1019" s="202">
        <f t="shared" si="152"/>
        <v>0</v>
      </c>
      <c r="I1019" s="18">
        <f t="shared" si="151"/>
        <v>0</v>
      </c>
      <c r="J1019" s="10">
        <f t="shared" si="155"/>
        <v>0</v>
      </c>
      <c r="K1019" s="205">
        <v>0</v>
      </c>
      <c r="L1019" s="202">
        <v>0</v>
      </c>
      <c r="M1019" s="10">
        <f t="shared" si="153"/>
        <v>0</v>
      </c>
      <c r="N1019" s="11"/>
    </row>
    <row r="1020" spans="1:14" x14ac:dyDescent="0.35">
      <c r="A1020" s="9">
        <f t="shared" si="154"/>
        <v>114</v>
      </c>
      <c r="B1020" s="14" t="s">
        <v>425</v>
      </c>
      <c r="C1020" s="8"/>
      <c r="D1020" s="8"/>
      <c r="E1020" s="8"/>
      <c r="F1020" s="8">
        <f t="shared" si="156"/>
        <v>0</v>
      </c>
      <c r="G1020" s="8"/>
      <c r="H1020" s="202">
        <f t="shared" si="152"/>
        <v>0</v>
      </c>
      <c r="I1020" s="18">
        <f t="shared" ref="I1020:I1075" si="157">H1020*$I$2</f>
        <v>0</v>
      </c>
      <c r="J1020" s="10">
        <f t="shared" si="155"/>
        <v>0</v>
      </c>
      <c r="K1020" s="205">
        <v>0</v>
      </c>
      <c r="L1020" s="202">
        <v>0</v>
      </c>
      <c r="M1020" s="10">
        <f t="shared" si="153"/>
        <v>0</v>
      </c>
      <c r="N1020" s="11"/>
    </row>
    <row r="1021" spans="1:14" x14ac:dyDescent="0.35">
      <c r="A1021" s="9">
        <f t="shared" si="154"/>
        <v>115</v>
      </c>
      <c r="B1021" s="14" t="s">
        <v>426</v>
      </c>
      <c r="C1021" s="8"/>
      <c r="D1021" s="8"/>
      <c r="E1021" s="8"/>
      <c r="F1021" s="8">
        <f t="shared" si="156"/>
        <v>0</v>
      </c>
      <c r="G1021" s="8"/>
      <c r="H1021" s="202">
        <f t="shared" si="152"/>
        <v>0</v>
      </c>
      <c r="I1021" s="18">
        <f t="shared" si="157"/>
        <v>0</v>
      </c>
      <c r="J1021" s="10">
        <f t="shared" si="155"/>
        <v>0</v>
      </c>
      <c r="K1021" s="205">
        <v>0</v>
      </c>
      <c r="L1021" s="202">
        <v>0</v>
      </c>
      <c r="M1021" s="10">
        <f t="shared" si="153"/>
        <v>0</v>
      </c>
      <c r="N1021" s="11"/>
    </row>
    <row r="1022" spans="1:14" x14ac:dyDescent="0.35">
      <c r="A1022" s="9">
        <f t="shared" si="154"/>
        <v>116</v>
      </c>
      <c r="B1022" s="14" t="s">
        <v>427</v>
      </c>
      <c r="C1022" s="8"/>
      <c r="D1022" s="8"/>
      <c r="E1022" s="8"/>
      <c r="F1022" s="8">
        <f t="shared" si="156"/>
        <v>0</v>
      </c>
      <c r="G1022" s="8"/>
      <c r="H1022" s="202">
        <f t="shared" si="152"/>
        <v>0</v>
      </c>
      <c r="I1022" s="18">
        <f t="shared" si="157"/>
        <v>0</v>
      </c>
      <c r="J1022" s="10">
        <f t="shared" si="155"/>
        <v>0</v>
      </c>
      <c r="K1022" s="205">
        <v>0</v>
      </c>
      <c r="L1022" s="202">
        <v>0</v>
      </c>
      <c r="M1022" s="10">
        <f t="shared" si="153"/>
        <v>0</v>
      </c>
      <c r="N1022" s="11"/>
    </row>
    <row r="1023" spans="1:14" x14ac:dyDescent="0.35">
      <c r="A1023" s="9">
        <f t="shared" si="154"/>
        <v>117</v>
      </c>
      <c r="B1023" s="14" t="s">
        <v>428</v>
      </c>
      <c r="C1023" s="8"/>
      <c r="D1023" s="8"/>
      <c r="E1023" s="8"/>
      <c r="F1023" s="8">
        <f t="shared" si="156"/>
        <v>0</v>
      </c>
      <c r="G1023" s="8"/>
      <c r="H1023" s="202">
        <f t="shared" si="152"/>
        <v>0</v>
      </c>
      <c r="I1023" s="18">
        <f t="shared" si="157"/>
        <v>0</v>
      </c>
      <c r="J1023" s="10">
        <f t="shared" si="155"/>
        <v>0</v>
      </c>
      <c r="K1023" s="205">
        <v>0</v>
      </c>
      <c r="L1023" s="202">
        <v>0</v>
      </c>
      <c r="M1023" s="10">
        <f t="shared" si="153"/>
        <v>0</v>
      </c>
      <c r="N1023" s="11"/>
    </row>
    <row r="1024" spans="1:14" x14ac:dyDescent="0.35">
      <c r="A1024" s="9">
        <f t="shared" si="154"/>
        <v>118</v>
      </c>
      <c r="B1024" s="14" t="s">
        <v>429</v>
      </c>
      <c r="C1024" s="8"/>
      <c r="D1024" s="8"/>
      <c r="E1024" s="8"/>
      <c r="F1024" s="8">
        <f t="shared" si="156"/>
        <v>0</v>
      </c>
      <c r="G1024" s="8"/>
      <c r="H1024" s="202">
        <f t="shared" si="152"/>
        <v>0</v>
      </c>
      <c r="I1024" s="18">
        <f t="shared" si="157"/>
        <v>0</v>
      </c>
      <c r="J1024" s="10">
        <f t="shared" si="155"/>
        <v>0</v>
      </c>
      <c r="K1024" s="205">
        <v>0</v>
      </c>
      <c r="L1024" s="202">
        <v>0</v>
      </c>
      <c r="M1024" s="10">
        <f t="shared" si="153"/>
        <v>0</v>
      </c>
      <c r="N1024" s="11"/>
    </row>
    <row r="1025" spans="1:14" x14ac:dyDescent="0.35">
      <c r="A1025" s="9">
        <f t="shared" si="154"/>
        <v>119</v>
      </c>
      <c r="B1025" s="14" t="s">
        <v>430</v>
      </c>
      <c r="C1025" s="8"/>
      <c r="D1025" s="8"/>
      <c r="E1025" s="8"/>
      <c r="F1025" s="8">
        <f t="shared" si="156"/>
        <v>0</v>
      </c>
      <c r="G1025" s="8"/>
      <c r="H1025" s="202">
        <f t="shared" si="152"/>
        <v>0</v>
      </c>
      <c r="I1025" s="18">
        <f t="shared" si="157"/>
        <v>0</v>
      </c>
      <c r="J1025" s="10">
        <f t="shared" si="155"/>
        <v>0</v>
      </c>
      <c r="K1025" s="205">
        <v>0</v>
      </c>
      <c r="L1025" s="202">
        <v>0</v>
      </c>
      <c r="M1025" s="10">
        <f t="shared" si="153"/>
        <v>0</v>
      </c>
      <c r="N1025" s="11"/>
    </row>
    <row r="1026" spans="1:14" x14ac:dyDescent="0.35">
      <c r="A1026" s="9">
        <f t="shared" si="154"/>
        <v>120</v>
      </c>
      <c r="B1026" s="14" t="s">
        <v>431</v>
      </c>
      <c r="C1026" s="8"/>
      <c r="D1026" s="8"/>
      <c r="E1026" s="8"/>
      <c r="F1026" s="8">
        <f t="shared" si="156"/>
        <v>0</v>
      </c>
      <c r="G1026" s="8"/>
      <c r="H1026" s="202">
        <f t="shared" si="152"/>
        <v>0</v>
      </c>
      <c r="I1026" s="18">
        <f t="shared" si="157"/>
        <v>0</v>
      </c>
      <c r="J1026" s="10">
        <f t="shared" si="155"/>
        <v>0</v>
      </c>
      <c r="K1026" s="205">
        <v>0</v>
      </c>
      <c r="L1026" s="202">
        <v>0</v>
      </c>
      <c r="M1026" s="10">
        <f t="shared" si="153"/>
        <v>0</v>
      </c>
      <c r="N1026" s="11"/>
    </row>
    <row r="1027" spans="1:14" x14ac:dyDescent="0.35">
      <c r="A1027" s="9">
        <f t="shared" si="154"/>
        <v>121</v>
      </c>
      <c r="B1027" s="14" t="s">
        <v>432</v>
      </c>
      <c r="C1027" s="8"/>
      <c r="D1027" s="8"/>
      <c r="E1027" s="8"/>
      <c r="F1027" s="8">
        <f t="shared" si="156"/>
        <v>0</v>
      </c>
      <c r="G1027" s="8"/>
      <c r="H1027" s="202">
        <f t="shared" si="152"/>
        <v>0</v>
      </c>
      <c r="I1027" s="18">
        <f t="shared" si="157"/>
        <v>0</v>
      </c>
      <c r="J1027" s="10">
        <f t="shared" si="155"/>
        <v>0</v>
      </c>
      <c r="K1027" s="205">
        <v>0</v>
      </c>
      <c r="L1027" s="202">
        <v>0</v>
      </c>
      <c r="M1027" s="10">
        <f t="shared" si="153"/>
        <v>0</v>
      </c>
      <c r="N1027" s="11"/>
    </row>
    <row r="1028" spans="1:14" x14ac:dyDescent="0.35">
      <c r="A1028" s="9">
        <f t="shared" si="154"/>
        <v>122</v>
      </c>
      <c r="B1028" s="14" t="s">
        <v>433</v>
      </c>
      <c r="C1028" s="8"/>
      <c r="D1028" s="8"/>
      <c r="E1028" s="8"/>
      <c r="F1028" s="8">
        <f t="shared" si="156"/>
        <v>0</v>
      </c>
      <c r="G1028" s="8"/>
      <c r="H1028" s="202">
        <f t="shared" si="152"/>
        <v>0</v>
      </c>
      <c r="I1028" s="18">
        <f t="shared" si="157"/>
        <v>0</v>
      </c>
      <c r="J1028" s="10">
        <f t="shared" si="155"/>
        <v>0</v>
      </c>
      <c r="K1028" s="205">
        <v>0</v>
      </c>
      <c r="L1028" s="202">
        <v>0</v>
      </c>
      <c r="M1028" s="10">
        <f t="shared" si="153"/>
        <v>0</v>
      </c>
      <c r="N1028" s="11"/>
    </row>
    <row r="1029" spans="1:14" x14ac:dyDescent="0.35">
      <c r="A1029" s="9">
        <f t="shared" si="154"/>
        <v>123</v>
      </c>
      <c r="B1029" s="14" t="s">
        <v>434</v>
      </c>
      <c r="C1029" s="8"/>
      <c r="D1029" s="8"/>
      <c r="E1029" s="8"/>
      <c r="F1029" s="8">
        <f t="shared" si="156"/>
        <v>0</v>
      </c>
      <c r="G1029" s="8"/>
      <c r="H1029" s="202">
        <f t="shared" si="152"/>
        <v>0</v>
      </c>
      <c r="I1029" s="18">
        <f t="shared" si="157"/>
        <v>0</v>
      </c>
      <c r="J1029" s="10">
        <f t="shared" si="155"/>
        <v>0</v>
      </c>
      <c r="K1029" s="205">
        <v>0</v>
      </c>
      <c r="L1029" s="202">
        <v>0</v>
      </c>
      <c r="M1029" s="10">
        <f t="shared" si="153"/>
        <v>0</v>
      </c>
      <c r="N1029" s="11"/>
    </row>
    <row r="1030" spans="1:14" x14ac:dyDescent="0.35">
      <c r="A1030" s="9">
        <f t="shared" si="154"/>
        <v>124</v>
      </c>
      <c r="B1030" s="14" t="s">
        <v>435</v>
      </c>
      <c r="C1030" s="8"/>
      <c r="D1030" s="8"/>
      <c r="E1030" s="8"/>
      <c r="F1030" s="8">
        <f t="shared" si="156"/>
        <v>0</v>
      </c>
      <c r="G1030" s="8"/>
      <c r="H1030" s="202">
        <f t="shared" si="152"/>
        <v>0</v>
      </c>
      <c r="I1030" s="18">
        <f t="shared" si="157"/>
        <v>0</v>
      </c>
      <c r="J1030" s="10">
        <f t="shared" si="155"/>
        <v>0</v>
      </c>
      <c r="K1030" s="205">
        <v>0</v>
      </c>
      <c r="L1030" s="202">
        <v>0</v>
      </c>
      <c r="M1030" s="10">
        <f t="shared" si="153"/>
        <v>0</v>
      </c>
      <c r="N1030" s="11"/>
    </row>
    <row r="1031" spans="1:14" x14ac:dyDescent="0.35">
      <c r="A1031" s="9">
        <f t="shared" si="154"/>
        <v>125</v>
      </c>
      <c r="B1031" s="14" t="s">
        <v>436</v>
      </c>
      <c r="C1031" s="8"/>
      <c r="D1031" s="8"/>
      <c r="E1031" s="8"/>
      <c r="F1031" s="8">
        <f t="shared" si="156"/>
        <v>0</v>
      </c>
      <c r="G1031" s="8"/>
      <c r="H1031" s="202">
        <f t="shared" si="152"/>
        <v>0</v>
      </c>
      <c r="I1031" s="18">
        <f t="shared" si="157"/>
        <v>0</v>
      </c>
      <c r="J1031" s="10">
        <f t="shared" si="155"/>
        <v>0</v>
      </c>
      <c r="K1031" s="205">
        <v>0</v>
      </c>
      <c r="L1031" s="202">
        <v>0</v>
      </c>
      <c r="M1031" s="10">
        <f t="shared" si="153"/>
        <v>0</v>
      </c>
      <c r="N1031" s="11"/>
    </row>
    <row r="1032" spans="1:14" x14ac:dyDescent="0.35">
      <c r="A1032" s="9">
        <f t="shared" si="154"/>
        <v>126</v>
      </c>
      <c r="B1032" s="14" t="s">
        <v>437</v>
      </c>
      <c r="C1032" s="8"/>
      <c r="D1032" s="8"/>
      <c r="E1032" s="8"/>
      <c r="F1032" s="8">
        <f t="shared" si="156"/>
        <v>0</v>
      </c>
      <c r="G1032" s="8"/>
      <c r="H1032" s="202">
        <f t="shared" si="152"/>
        <v>0</v>
      </c>
      <c r="I1032" s="18">
        <f t="shared" si="157"/>
        <v>0</v>
      </c>
      <c r="J1032" s="10">
        <f t="shared" ref="J1032:J1090" si="158">I1032*0.22</f>
        <v>0</v>
      </c>
      <c r="K1032" s="205">
        <v>0</v>
      </c>
      <c r="L1032" s="202">
        <v>0</v>
      </c>
      <c r="M1032" s="10">
        <f t="shared" si="153"/>
        <v>0</v>
      </c>
      <c r="N1032" s="11"/>
    </row>
    <row r="1033" spans="1:14" x14ac:dyDescent="0.35">
      <c r="A1033" s="9">
        <f t="shared" si="154"/>
        <v>127</v>
      </c>
      <c r="B1033" s="14" t="s">
        <v>438</v>
      </c>
      <c r="C1033" s="8"/>
      <c r="D1033" s="8"/>
      <c r="E1033" s="8"/>
      <c r="F1033" s="8">
        <f t="shared" si="156"/>
        <v>0</v>
      </c>
      <c r="G1033" s="8"/>
      <c r="H1033" s="202">
        <f t="shared" ref="H1033:H1096" si="159">2/158920.67*F1033</f>
        <v>0</v>
      </c>
      <c r="I1033" s="18">
        <f t="shared" si="157"/>
        <v>0</v>
      </c>
      <c r="J1033" s="10">
        <f t="shared" si="158"/>
        <v>0</v>
      </c>
      <c r="K1033" s="205">
        <v>0</v>
      </c>
      <c r="L1033" s="202">
        <v>0</v>
      </c>
      <c r="M1033" s="10">
        <f t="shared" ref="M1033:M1096" si="160">I1033+J1033+K1033+L1033</f>
        <v>0</v>
      </c>
      <c r="N1033" s="11"/>
    </row>
    <row r="1034" spans="1:14" x14ac:dyDescent="0.35">
      <c r="A1034" s="9">
        <f t="shared" si="154"/>
        <v>128</v>
      </c>
      <c r="B1034" s="14" t="s">
        <v>439</v>
      </c>
      <c r="C1034" s="8"/>
      <c r="D1034" s="8"/>
      <c r="E1034" s="8"/>
      <c r="F1034" s="8">
        <f t="shared" si="156"/>
        <v>0</v>
      </c>
      <c r="G1034" s="8"/>
      <c r="H1034" s="202">
        <f t="shared" si="159"/>
        <v>0</v>
      </c>
      <c r="I1034" s="18">
        <f t="shared" si="157"/>
        <v>0</v>
      </c>
      <c r="J1034" s="10">
        <f t="shared" si="158"/>
        <v>0</v>
      </c>
      <c r="K1034" s="205">
        <v>0</v>
      </c>
      <c r="L1034" s="202">
        <v>0</v>
      </c>
      <c r="M1034" s="10">
        <f t="shared" si="160"/>
        <v>0</v>
      </c>
      <c r="N1034" s="11"/>
    </row>
    <row r="1035" spans="1:14" x14ac:dyDescent="0.35">
      <c r="A1035" s="9">
        <f t="shared" si="154"/>
        <v>129</v>
      </c>
      <c r="B1035" s="14" t="s">
        <v>440</v>
      </c>
      <c r="C1035" s="8"/>
      <c r="D1035" s="8"/>
      <c r="E1035" s="8"/>
      <c r="F1035" s="8">
        <f t="shared" si="156"/>
        <v>0</v>
      </c>
      <c r="G1035" s="8"/>
      <c r="H1035" s="202">
        <f t="shared" si="159"/>
        <v>0</v>
      </c>
      <c r="I1035" s="18">
        <f t="shared" si="157"/>
        <v>0</v>
      </c>
      <c r="J1035" s="10">
        <f t="shared" si="158"/>
        <v>0</v>
      </c>
      <c r="K1035" s="205">
        <v>0</v>
      </c>
      <c r="L1035" s="202">
        <v>0</v>
      </c>
      <c r="M1035" s="10">
        <f t="shared" si="160"/>
        <v>0</v>
      </c>
      <c r="N1035" s="11"/>
    </row>
    <row r="1036" spans="1:14" x14ac:dyDescent="0.35">
      <c r="A1036" s="9">
        <f t="shared" ref="A1036:A1099" si="161">A1035+1</f>
        <v>130</v>
      </c>
      <c r="B1036" s="14" t="s">
        <v>441</v>
      </c>
      <c r="C1036" s="8"/>
      <c r="D1036" s="8"/>
      <c r="E1036" s="8"/>
      <c r="F1036" s="8">
        <f t="shared" si="156"/>
        <v>0</v>
      </c>
      <c r="G1036" s="8"/>
      <c r="H1036" s="202">
        <f t="shared" si="159"/>
        <v>0</v>
      </c>
      <c r="I1036" s="18">
        <f t="shared" si="157"/>
        <v>0</v>
      </c>
      <c r="J1036" s="10">
        <f t="shared" si="158"/>
        <v>0</v>
      </c>
      <c r="K1036" s="205">
        <v>0</v>
      </c>
      <c r="L1036" s="202">
        <v>0</v>
      </c>
      <c r="M1036" s="10">
        <f t="shared" si="160"/>
        <v>0</v>
      </c>
      <c r="N1036" s="11"/>
    </row>
    <row r="1037" spans="1:14" x14ac:dyDescent="0.35">
      <c r="A1037" s="9">
        <f t="shared" si="161"/>
        <v>131</v>
      </c>
      <c r="B1037" s="14" t="s">
        <v>442</v>
      </c>
      <c r="C1037" s="8"/>
      <c r="D1037" s="8"/>
      <c r="E1037" s="8"/>
      <c r="F1037" s="8">
        <f t="shared" si="156"/>
        <v>0</v>
      </c>
      <c r="G1037" s="8"/>
      <c r="H1037" s="202">
        <f t="shared" si="159"/>
        <v>0</v>
      </c>
      <c r="I1037" s="18">
        <f t="shared" si="157"/>
        <v>0</v>
      </c>
      <c r="J1037" s="10">
        <f t="shared" si="158"/>
        <v>0</v>
      </c>
      <c r="K1037" s="205">
        <v>0</v>
      </c>
      <c r="L1037" s="202">
        <v>0</v>
      </c>
      <c r="M1037" s="10">
        <f t="shared" si="160"/>
        <v>0</v>
      </c>
      <c r="N1037" s="11"/>
    </row>
    <row r="1038" spans="1:14" x14ac:dyDescent="0.35">
      <c r="A1038" s="9">
        <f t="shared" si="161"/>
        <v>132</v>
      </c>
      <c r="B1038" s="14" t="s">
        <v>443</v>
      </c>
      <c r="C1038" s="8"/>
      <c r="D1038" s="8"/>
      <c r="E1038" s="8"/>
      <c r="F1038" s="8">
        <f t="shared" si="156"/>
        <v>0</v>
      </c>
      <c r="G1038" s="8"/>
      <c r="H1038" s="202">
        <f t="shared" si="159"/>
        <v>0</v>
      </c>
      <c r="I1038" s="18">
        <f t="shared" si="157"/>
        <v>0</v>
      </c>
      <c r="J1038" s="10">
        <f t="shared" si="158"/>
        <v>0</v>
      </c>
      <c r="K1038" s="205">
        <v>0</v>
      </c>
      <c r="L1038" s="202">
        <v>0</v>
      </c>
      <c r="M1038" s="10">
        <f t="shared" si="160"/>
        <v>0</v>
      </c>
      <c r="N1038" s="11"/>
    </row>
    <row r="1039" spans="1:14" x14ac:dyDescent="0.35">
      <c r="A1039" s="9">
        <f t="shared" si="161"/>
        <v>133</v>
      </c>
      <c r="B1039" s="14" t="s">
        <v>444</v>
      </c>
      <c r="C1039" s="8"/>
      <c r="D1039" s="8"/>
      <c r="E1039" s="8"/>
      <c r="F1039" s="8">
        <f t="shared" si="156"/>
        <v>0</v>
      </c>
      <c r="G1039" s="8"/>
      <c r="H1039" s="202">
        <f t="shared" si="159"/>
        <v>0</v>
      </c>
      <c r="I1039" s="18">
        <f t="shared" si="157"/>
        <v>0</v>
      </c>
      <c r="J1039" s="10">
        <f t="shared" si="158"/>
        <v>0</v>
      </c>
      <c r="K1039" s="205">
        <v>0</v>
      </c>
      <c r="L1039" s="202">
        <v>0</v>
      </c>
      <c r="M1039" s="10">
        <f t="shared" si="160"/>
        <v>0</v>
      </c>
      <c r="N1039" s="11"/>
    </row>
    <row r="1040" spans="1:14" x14ac:dyDescent="0.35">
      <c r="A1040" s="9">
        <f t="shared" si="161"/>
        <v>134</v>
      </c>
      <c r="B1040" s="14" t="s">
        <v>445</v>
      </c>
      <c r="C1040" s="8"/>
      <c r="D1040" s="8"/>
      <c r="E1040" s="8"/>
      <c r="F1040" s="8">
        <f t="shared" si="156"/>
        <v>0</v>
      </c>
      <c r="G1040" s="8"/>
      <c r="H1040" s="202">
        <f t="shared" si="159"/>
        <v>0</v>
      </c>
      <c r="I1040" s="18">
        <f t="shared" si="157"/>
        <v>0</v>
      </c>
      <c r="J1040" s="10">
        <f t="shared" si="158"/>
        <v>0</v>
      </c>
      <c r="K1040" s="205">
        <v>0</v>
      </c>
      <c r="L1040" s="202">
        <v>0</v>
      </c>
      <c r="M1040" s="10">
        <f t="shared" si="160"/>
        <v>0</v>
      </c>
      <c r="N1040" s="11"/>
    </row>
    <row r="1041" spans="1:14" x14ac:dyDescent="0.35">
      <c r="A1041" s="9">
        <f t="shared" si="161"/>
        <v>135</v>
      </c>
      <c r="B1041" s="14" t="s">
        <v>446</v>
      </c>
      <c r="C1041" s="8"/>
      <c r="D1041" s="8"/>
      <c r="E1041" s="8"/>
      <c r="F1041" s="8">
        <f t="shared" si="156"/>
        <v>0</v>
      </c>
      <c r="G1041" s="8"/>
      <c r="H1041" s="202">
        <f t="shared" si="159"/>
        <v>0</v>
      </c>
      <c r="I1041" s="18">
        <f t="shared" si="157"/>
        <v>0</v>
      </c>
      <c r="J1041" s="10">
        <f t="shared" si="158"/>
        <v>0</v>
      </c>
      <c r="K1041" s="205">
        <v>0</v>
      </c>
      <c r="L1041" s="202">
        <v>0</v>
      </c>
      <c r="M1041" s="10">
        <f t="shared" si="160"/>
        <v>0</v>
      </c>
      <c r="N1041" s="11"/>
    </row>
    <row r="1042" spans="1:14" x14ac:dyDescent="0.35">
      <c r="A1042" s="9">
        <f t="shared" si="161"/>
        <v>136</v>
      </c>
      <c r="B1042" s="14" t="s">
        <v>447</v>
      </c>
      <c r="C1042" s="8"/>
      <c r="D1042" s="8"/>
      <c r="E1042" s="8"/>
      <c r="F1042" s="8">
        <f t="shared" si="156"/>
        <v>0</v>
      </c>
      <c r="G1042" s="8"/>
      <c r="H1042" s="202">
        <f t="shared" si="159"/>
        <v>0</v>
      </c>
      <c r="I1042" s="18">
        <f t="shared" si="157"/>
        <v>0</v>
      </c>
      <c r="J1042" s="10">
        <f t="shared" si="158"/>
        <v>0</v>
      </c>
      <c r="K1042" s="205">
        <v>0</v>
      </c>
      <c r="L1042" s="202">
        <v>0</v>
      </c>
      <c r="M1042" s="10">
        <f t="shared" si="160"/>
        <v>0</v>
      </c>
      <c r="N1042" s="11"/>
    </row>
    <row r="1043" spans="1:14" x14ac:dyDescent="0.35">
      <c r="A1043" s="9">
        <f t="shared" si="161"/>
        <v>137</v>
      </c>
      <c r="B1043" s="14" t="s">
        <v>448</v>
      </c>
      <c r="C1043" s="8"/>
      <c r="D1043" s="8"/>
      <c r="E1043" s="8"/>
      <c r="F1043" s="8">
        <f t="shared" si="156"/>
        <v>0</v>
      </c>
      <c r="G1043" s="8"/>
      <c r="H1043" s="202">
        <f t="shared" si="159"/>
        <v>0</v>
      </c>
      <c r="I1043" s="18">
        <f t="shared" si="157"/>
        <v>0</v>
      </c>
      <c r="J1043" s="10">
        <f t="shared" si="158"/>
        <v>0</v>
      </c>
      <c r="K1043" s="205">
        <v>0</v>
      </c>
      <c r="L1043" s="202">
        <v>0</v>
      </c>
      <c r="M1043" s="10">
        <f t="shared" si="160"/>
        <v>0</v>
      </c>
      <c r="N1043" s="11"/>
    </row>
    <row r="1044" spans="1:14" x14ac:dyDescent="0.35">
      <c r="A1044" s="9">
        <f t="shared" si="161"/>
        <v>138</v>
      </c>
      <c r="B1044" s="14" t="s">
        <v>449</v>
      </c>
      <c r="C1044" s="8"/>
      <c r="D1044" s="8"/>
      <c r="E1044" s="8"/>
      <c r="F1044" s="8">
        <f t="shared" si="156"/>
        <v>0</v>
      </c>
      <c r="G1044" s="8"/>
      <c r="H1044" s="202">
        <f t="shared" si="159"/>
        <v>0</v>
      </c>
      <c r="I1044" s="18">
        <f t="shared" si="157"/>
        <v>0</v>
      </c>
      <c r="J1044" s="10">
        <f t="shared" si="158"/>
        <v>0</v>
      </c>
      <c r="K1044" s="205">
        <v>0</v>
      </c>
      <c r="L1044" s="202">
        <v>0</v>
      </c>
      <c r="M1044" s="10">
        <f t="shared" si="160"/>
        <v>0</v>
      </c>
      <c r="N1044" s="11"/>
    </row>
    <row r="1045" spans="1:14" x14ac:dyDescent="0.35">
      <c r="A1045" s="9">
        <f t="shared" si="161"/>
        <v>139</v>
      </c>
      <c r="B1045" s="14" t="s">
        <v>450</v>
      </c>
      <c r="C1045" s="8"/>
      <c r="D1045" s="8"/>
      <c r="E1045" s="8"/>
      <c r="F1045" s="8">
        <f t="shared" si="156"/>
        <v>0</v>
      </c>
      <c r="G1045" s="8"/>
      <c r="H1045" s="202">
        <f t="shared" si="159"/>
        <v>0</v>
      </c>
      <c r="I1045" s="18">
        <f t="shared" si="157"/>
        <v>0</v>
      </c>
      <c r="J1045" s="10">
        <f t="shared" si="158"/>
        <v>0</v>
      </c>
      <c r="K1045" s="205">
        <v>0</v>
      </c>
      <c r="L1045" s="202">
        <v>0</v>
      </c>
      <c r="M1045" s="10">
        <f t="shared" si="160"/>
        <v>0</v>
      </c>
      <c r="N1045" s="11"/>
    </row>
    <row r="1046" spans="1:14" x14ac:dyDescent="0.35">
      <c r="A1046" s="9">
        <f t="shared" si="161"/>
        <v>140</v>
      </c>
      <c r="B1046" s="14" t="s">
        <v>451</v>
      </c>
      <c r="C1046" s="8"/>
      <c r="D1046" s="8"/>
      <c r="E1046" s="8"/>
      <c r="F1046" s="8">
        <f t="shared" si="156"/>
        <v>0</v>
      </c>
      <c r="G1046" s="8"/>
      <c r="H1046" s="202">
        <f t="shared" si="159"/>
        <v>0</v>
      </c>
      <c r="I1046" s="18">
        <f t="shared" si="157"/>
        <v>0</v>
      </c>
      <c r="J1046" s="10">
        <f t="shared" si="158"/>
        <v>0</v>
      </c>
      <c r="K1046" s="205">
        <v>0</v>
      </c>
      <c r="L1046" s="202">
        <v>0</v>
      </c>
      <c r="M1046" s="10">
        <f t="shared" si="160"/>
        <v>0</v>
      </c>
      <c r="N1046" s="11"/>
    </row>
    <row r="1047" spans="1:14" x14ac:dyDescent="0.35">
      <c r="A1047" s="9">
        <f t="shared" si="161"/>
        <v>141</v>
      </c>
      <c r="B1047" s="14" t="s">
        <v>452</v>
      </c>
      <c r="C1047" s="8"/>
      <c r="D1047" s="8"/>
      <c r="E1047" s="8"/>
      <c r="F1047" s="8">
        <f t="shared" si="156"/>
        <v>0</v>
      </c>
      <c r="G1047" s="8"/>
      <c r="H1047" s="202">
        <f t="shared" si="159"/>
        <v>0</v>
      </c>
      <c r="I1047" s="18">
        <f t="shared" si="157"/>
        <v>0</v>
      </c>
      <c r="J1047" s="10">
        <f t="shared" si="158"/>
        <v>0</v>
      </c>
      <c r="K1047" s="205">
        <v>0</v>
      </c>
      <c r="L1047" s="202">
        <v>0</v>
      </c>
      <c r="M1047" s="10">
        <f t="shared" si="160"/>
        <v>0</v>
      </c>
      <c r="N1047" s="11"/>
    </row>
    <row r="1048" spans="1:14" x14ac:dyDescent="0.35">
      <c r="A1048" s="9">
        <f t="shared" si="161"/>
        <v>142</v>
      </c>
      <c r="B1048" s="14" t="s">
        <v>453</v>
      </c>
      <c r="C1048" s="8"/>
      <c r="D1048" s="8"/>
      <c r="E1048" s="8"/>
      <c r="F1048" s="8">
        <f t="shared" si="156"/>
        <v>0</v>
      </c>
      <c r="G1048" s="8"/>
      <c r="H1048" s="202">
        <f t="shared" si="159"/>
        <v>0</v>
      </c>
      <c r="I1048" s="18">
        <f t="shared" si="157"/>
        <v>0</v>
      </c>
      <c r="J1048" s="10">
        <f t="shared" si="158"/>
        <v>0</v>
      </c>
      <c r="K1048" s="205">
        <v>0</v>
      </c>
      <c r="L1048" s="202">
        <v>0</v>
      </c>
      <c r="M1048" s="10">
        <f t="shared" si="160"/>
        <v>0</v>
      </c>
      <c r="N1048" s="11"/>
    </row>
    <row r="1049" spans="1:14" x14ac:dyDescent="0.35">
      <c r="A1049" s="9">
        <f t="shared" si="161"/>
        <v>143</v>
      </c>
      <c r="B1049" s="14" t="s">
        <v>454</v>
      </c>
      <c r="C1049" s="8"/>
      <c r="D1049" s="8"/>
      <c r="E1049" s="8"/>
      <c r="F1049" s="8">
        <f t="shared" si="156"/>
        <v>0</v>
      </c>
      <c r="G1049" s="8"/>
      <c r="H1049" s="202">
        <f t="shared" si="159"/>
        <v>0</v>
      </c>
      <c r="I1049" s="18">
        <f t="shared" si="157"/>
        <v>0</v>
      </c>
      <c r="J1049" s="10">
        <f t="shared" si="158"/>
        <v>0</v>
      </c>
      <c r="K1049" s="205">
        <v>0</v>
      </c>
      <c r="L1049" s="202">
        <v>0</v>
      </c>
      <c r="M1049" s="10">
        <f t="shared" si="160"/>
        <v>0</v>
      </c>
      <c r="N1049" s="11"/>
    </row>
    <row r="1050" spans="1:14" x14ac:dyDescent="0.35">
      <c r="A1050" s="9">
        <f t="shared" si="161"/>
        <v>144</v>
      </c>
      <c r="B1050" s="14" t="s">
        <v>455</v>
      </c>
      <c r="C1050" s="8"/>
      <c r="D1050" s="8"/>
      <c r="E1050" s="8"/>
      <c r="F1050" s="8">
        <f t="shared" si="156"/>
        <v>0</v>
      </c>
      <c r="G1050" s="8"/>
      <c r="H1050" s="202">
        <f t="shared" si="159"/>
        <v>0</v>
      </c>
      <c r="I1050" s="18">
        <f t="shared" si="157"/>
        <v>0</v>
      </c>
      <c r="J1050" s="10">
        <f t="shared" si="158"/>
        <v>0</v>
      </c>
      <c r="K1050" s="205">
        <v>0</v>
      </c>
      <c r="L1050" s="202">
        <v>0</v>
      </c>
      <c r="M1050" s="10">
        <f t="shared" si="160"/>
        <v>0</v>
      </c>
      <c r="N1050" s="11"/>
    </row>
    <row r="1051" spans="1:14" x14ac:dyDescent="0.35">
      <c r="A1051" s="9">
        <f t="shared" si="161"/>
        <v>145</v>
      </c>
      <c r="B1051" s="14" t="s">
        <v>456</v>
      </c>
      <c r="C1051" s="8"/>
      <c r="D1051" s="8"/>
      <c r="E1051" s="8"/>
      <c r="F1051" s="8">
        <f t="shared" si="156"/>
        <v>0</v>
      </c>
      <c r="G1051" s="8"/>
      <c r="H1051" s="202">
        <f t="shared" si="159"/>
        <v>0</v>
      </c>
      <c r="I1051" s="18">
        <f t="shared" si="157"/>
        <v>0</v>
      </c>
      <c r="J1051" s="10">
        <f t="shared" si="158"/>
        <v>0</v>
      </c>
      <c r="K1051" s="205">
        <v>0</v>
      </c>
      <c r="L1051" s="202">
        <v>0</v>
      </c>
      <c r="M1051" s="10">
        <f t="shared" si="160"/>
        <v>0</v>
      </c>
      <c r="N1051" s="11"/>
    </row>
    <row r="1052" spans="1:14" x14ac:dyDescent="0.35">
      <c r="A1052" s="9">
        <f t="shared" si="161"/>
        <v>146</v>
      </c>
      <c r="B1052" s="14" t="s">
        <v>457</v>
      </c>
      <c r="C1052" s="8"/>
      <c r="D1052" s="8"/>
      <c r="E1052" s="8"/>
      <c r="F1052" s="8">
        <f t="shared" si="156"/>
        <v>0</v>
      </c>
      <c r="G1052" s="8"/>
      <c r="H1052" s="202">
        <f t="shared" si="159"/>
        <v>0</v>
      </c>
      <c r="I1052" s="18">
        <f t="shared" si="157"/>
        <v>0</v>
      </c>
      <c r="J1052" s="10">
        <f t="shared" si="158"/>
        <v>0</v>
      </c>
      <c r="K1052" s="205">
        <v>0</v>
      </c>
      <c r="L1052" s="202">
        <v>0</v>
      </c>
      <c r="M1052" s="10">
        <f t="shared" si="160"/>
        <v>0</v>
      </c>
      <c r="N1052" s="11"/>
    </row>
    <row r="1053" spans="1:14" x14ac:dyDescent="0.35">
      <c r="A1053" s="9">
        <f t="shared" si="161"/>
        <v>147</v>
      </c>
      <c r="B1053" s="14" t="s">
        <v>458</v>
      </c>
      <c r="C1053" s="8"/>
      <c r="D1053" s="8"/>
      <c r="E1053" s="8"/>
      <c r="F1053" s="8">
        <f t="shared" si="156"/>
        <v>0</v>
      </c>
      <c r="G1053" s="8"/>
      <c r="H1053" s="202">
        <f t="shared" si="159"/>
        <v>0</v>
      </c>
      <c r="I1053" s="18">
        <f t="shared" si="157"/>
        <v>0</v>
      </c>
      <c r="J1053" s="10">
        <f t="shared" si="158"/>
        <v>0</v>
      </c>
      <c r="K1053" s="205">
        <v>0</v>
      </c>
      <c r="L1053" s="202">
        <v>0</v>
      </c>
      <c r="M1053" s="10">
        <f t="shared" si="160"/>
        <v>0</v>
      </c>
      <c r="N1053" s="11"/>
    </row>
    <row r="1054" spans="1:14" x14ac:dyDescent="0.35">
      <c r="A1054" s="9">
        <f t="shared" si="161"/>
        <v>148</v>
      </c>
      <c r="B1054" s="14" t="s">
        <v>459</v>
      </c>
      <c r="C1054" s="8"/>
      <c r="D1054" s="8"/>
      <c r="E1054" s="8"/>
      <c r="F1054" s="8">
        <f t="shared" si="156"/>
        <v>0</v>
      </c>
      <c r="G1054" s="8"/>
      <c r="H1054" s="202">
        <f t="shared" si="159"/>
        <v>0</v>
      </c>
      <c r="I1054" s="18">
        <f t="shared" si="157"/>
        <v>0</v>
      </c>
      <c r="J1054" s="10">
        <f t="shared" si="158"/>
        <v>0</v>
      </c>
      <c r="K1054" s="205">
        <v>0</v>
      </c>
      <c r="L1054" s="202">
        <v>0</v>
      </c>
      <c r="M1054" s="10">
        <f t="shared" si="160"/>
        <v>0</v>
      </c>
      <c r="N1054" s="11"/>
    </row>
    <row r="1055" spans="1:14" x14ac:dyDescent="0.35">
      <c r="A1055" s="9">
        <f t="shared" si="161"/>
        <v>149</v>
      </c>
      <c r="B1055" s="14" t="s">
        <v>460</v>
      </c>
      <c r="C1055" s="8"/>
      <c r="D1055" s="8"/>
      <c r="E1055" s="8"/>
      <c r="F1055" s="8">
        <f t="shared" si="156"/>
        <v>0</v>
      </c>
      <c r="G1055" s="8"/>
      <c r="H1055" s="202">
        <f t="shared" si="159"/>
        <v>0</v>
      </c>
      <c r="I1055" s="18">
        <f t="shared" si="157"/>
        <v>0</v>
      </c>
      <c r="J1055" s="10">
        <f t="shared" si="158"/>
        <v>0</v>
      </c>
      <c r="K1055" s="205">
        <v>0</v>
      </c>
      <c r="L1055" s="202">
        <v>0</v>
      </c>
      <c r="M1055" s="10">
        <f t="shared" si="160"/>
        <v>0</v>
      </c>
      <c r="N1055" s="11"/>
    </row>
    <row r="1056" spans="1:14" x14ac:dyDescent="0.35">
      <c r="A1056" s="9">
        <f t="shared" si="161"/>
        <v>150</v>
      </c>
      <c r="B1056" s="14" t="s">
        <v>461</v>
      </c>
      <c r="C1056" s="8"/>
      <c r="D1056" s="8"/>
      <c r="E1056" s="8"/>
      <c r="F1056" s="8">
        <f t="shared" si="156"/>
        <v>0</v>
      </c>
      <c r="G1056" s="8"/>
      <c r="H1056" s="202">
        <f t="shared" si="159"/>
        <v>0</v>
      </c>
      <c r="I1056" s="18">
        <f t="shared" si="157"/>
        <v>0</v>
      </c>
      <c r="J1056" s="10">
        <f t="shared" si="158"/>
        <v>0</v>
      </c>
      <c r="K1056" s="205">
        <v>0</v>
      </c>
      <c r="L1056" s="202">
        <v>0</v>
      </c>
      <c r="M1056" s="10">
        <f t="shared" si="160"/>
        <v>0</v>
      </c>
      <c r="N1056" s="11"/>
    </row>
    <row r="1057" spans="1:14" x14ac:dyDescent="0.35">
      <c r="A1057" s="9">
        <f t="shared" si="161"/>
        <v>151</v>
      </c>
      <c r="B1057" s="14" t="s">
        <v>462</v>
      </c>
      <c r="C1057" s="8"/>
      <c r="D1057" s="8"/>
      <c r="E1057" s="8"/>
      <c r="F1057" s="8">
        <f t="shared" si="156"/>
        <v>0</v>
      </c>
      <c r="G1057" s="8"/>
      <c r="H1057" s="202">
        <f t="shared" si="159"/>
        <v>0</v>
      </c>
      <c r="I1057" s="18">
        <f t="shared" si="157"/>
        <v>0</v>
      </c>
      <c r="J1057" s="10">
        <f t="shared" si="158"/>
        <v>0</v>
      </c>
      <c r="K1057" s="205">
        <v>0</v>
      </c>
      <c r="L1057" s="202">
        <v>0</v>
      </c>
      <c r="M1057" s="10">
        <f t="shared" si="160"/>
        <v>0</v>
      </c>
      <c r="N1057" s="11"/>
    </row>
    <row r="1058" spans="1:14" x14ac:dyDescent="0.35">
      <c r="A1058" s="9">
        <f t="shared" si="161"/>
        <v>152</v>
      </c>
      <c r="B1058" s="14" t="s">
        <v>463</v>
      </c>
      <c r="C1058" s="8"/>
      <c r="D1058" s="8"/>
      <c r="E1058" s="8"/>
      <c r="F1058" s="8">
        <f t="shared" si="156"/>
        <v>0</v>
      </c>
      <c r="G1058" s="8"/>
      <c r="H1058" s="202">
        <f t="shared" si="159"/>
        <v>0</v>
      </c>
      <c r="I1058" s="18">
        <f t="shared" si="157"/>
        <v>0</v>
      </c>
      <c r="J1058" s="10">
        <f t="shared" si="158"/>
        <v>0</v>
      </c>
      <c r="K1058" s="205">
        <v>0</v>
      </c>
      <c r="L1058" s="202">
        <v>0</v>
      </c>
      <c r="M1058" s="10">
        <f t="shared" si="160"/>
        <v>0</v>
      </c>
      <c r="N1058" s="11"/>
    </row>
    <row r="1059" spans="1:14" x14ac:dyDescent="0.35">
      <c r="A1059" s="9">
        <f t="shared" si="161"/>
        <v>153</v>
      </c>
      <c r="B1059" s="14" t="s">
        <v>464</v>
      </c>
      <c r="C1059" s="8"/>
      <c r="D1059" s="8"/>
      <c r="E1059" s="8"/>
      <c r="F1059" s="8">
        <f t="shared" si="156"/>
        <v>0</v>
      </c>
      <c r="G1059" s="8"/>
      <c r="H1059" s="202">
        <f t="shared" si="159"/>
        <v>0</v>
      </c>
      <c r="I1059" s="18">
        <f t="shared" si="157"/>
        <v>0</v>
      </c>
      <c r="J1059" s="10">
        <f t="shared" si="158"/>
        <v>0</v>
      </c>
      <c r="K1059" s="205">
        <v>0</v>
      </c>
      <c r="L1059" s="202">
        <v>0</v>
      </c>
      <c r="M1059" s="10">
        <f t="shared" si="160"/>
        <v>0</v>
      </c>
      <c r="N1059" s="11"/>
    </row>
    <row r="1060" spans="1:14" x14ac:dyDescent="0.35">
      <c r="A1060" s="9">
        <f t="shared" si="161"/>
        <v>154</v>
      </c>
      <c r="B1060" s="14" t="s">
        <v>465</v>
      </c>
      <c r="C1060" s="8"/>
      <c r="D1060" s="8"/>
      <c r="E1060" s="8"/>
      <c r="F1060" s="8">
        <f t="shared" si="156"/>
        <v>0</v>
      </c>
      <c r="G1060" s="8"/>
      <c r="H1060" s="202">
        <f t="shared" si="159"/>
        <v>0</v>
      </c>
      <c r="I1060" s="18">
        <f t="shared" si="157"/>
        <v>0</v>
      </c>
      <c r="J1060" s="10">
        <f t="shared" si="158"/>
        <v>0</v>
      </c>
      <c r="K1060" s="205">
        <v>0</v>
      </c>
      <c r="L1060" s="202">
        <v>0</v>
      </c>
      <c r="M1060" s="10">
        <f t="shared" si="160"/>
        <v>0</v>
      </c>
      <c r="N1060" s="11"/>
    </row>
    <row r="1061" spans="1:14" x14ac:dyDescent="0.35">
      <c r="A1061" s="9">
        <f t="shared" si="161"/>
        <v>155</v>
      </c>
      <c r="B1061" s="14" t="s">
        <v>466</v>
      </c>
      <c r="C1061" s="8"/>
      <c r="D1061" s="8"/>
      <c r="E1061" s="8"/>
      <c r="F1061" s="8">
        <f t="shared" ref="F1061:F1108" si="162">C1061+D1061+E1061</f>
        <v>0</v>
      </c>
      <c r="G1061" s="8"/>
      <c r="H1061" s="202">
        <f t="shared" si="159"/>
        <v>0</v>
      </c>
      <c r="I1061" s="18">
        <f t="shared" si="157"/>
        <v>0</v>
      </c>
      <c r="J1061" s="10">
        <f t="shared" si="158"/>
        <v>0</v>
      </c>
      <c r="K1061" s="205">
        <v>0</v>
      </c>
      <c r="L1061" s="202">
        <v>0</v>
      </c>
      <c r="M1061" s="10">
        <f t="shared" si="160"/>
        <v>0</v>
      </c>
      <c r="N1061" s="11"/>
    </row>
    <row r="1062" spans="1:14" x14ac:dyDescent="0.35">
      <c r="A1062" s="9">
        <f t="shared" si="161"/>
        <v>156</v>
      </c>
      <c r="B1062" s="14" t="s">
        <v>467</v>
      </c>
      <c r="C1062" s="8"/>
      <c r="D1062" s="8"/>
      <c r="E1062" s="8"/>
      <c r="F1062" s="8">
        <f t="shared" si="162"/>
        <v>0</v>
      </c>
      <c r="G1062" s="8"/>
      <c r="H1062" s="202">
        <f t="shared" si="159"/>
        <v>0</v>
      </c>
      <c r="I1062" s="18">
        <f t="shared" si="157"/>
        <v>0</v>
      </c>
      <c r="J1062" s="10">
        <f t="shared" si="158"/>
        <v>0</v>
      </c>
      <c r="K1062" s="205">
        <v>0</v>
      </c>
      <c r="L1062" s="202">
        <v>0</v>
      </c>
      <c r="M1062" s="10">
        <f t="shared" si="160"/>
        <v>0</v>
      </c>
      <c r="N1062" s="11"/>
    </row>
    <row r="1063" spans="1:14" x14ac:dyDescent="0.35">
      <c r="A1063" s="9">
        <f t="shared" si="161"/>
        <v>157</v>
      </c>
      <c r="B1063" s="14" t="s">
        <v>468</v>
      </c>
      <c r="C1063" s="8"/>
      <c r="D1063" s="8"/>
      <c r="E1063" s="8"/>
      <c r="F1063" s="8">
        <f t="shared" si="162"/>
        <v>0</v>
      </c>
      <c r="G1063" s="8"/>
      <c r="H1063" s="202">
        <f t="shared" si="159"/>
        <v>0</v>
      </c>
      <c r="I1063" s="18">
        <f t="shared" si="157"/>
        <v>0</v>
      </c>
      <c r="J1063" s="10">
        <f t="shared" si="158"/>
        <v>0</v>
      </c>
      <c r="K1063" s="205">
        <v>0</v>
      </c>
      <c r="L1063" s="202">
        <v>0</v>
      </c>
      <c r="M1063" s="10">
        <f t="shared" si="160"/>
        <v>0</v>
      </c>
      <c r="N1063" s="11"/>
    </row>
    <row r="1064" spans="1:14" x14ac:dyDescent="0.35">
      <c r="A1064" s="9">
        <f t="shared" si="161"/>
        <v>158</v>
      </c>
      <c r="B1064" s="14" t="s">
        <v>469</v>
      </c>
      <c r="C1064" s="8"/>
      <c r="D1064" s="8"/>
      <c r="E1064" s="8"/>
      <c r="F1064" s="8">
        <f t="shared" si="162"/>
        <v>0</v>
      </c>
      <c r="G1064" s="8"/>
      <c r="H1064" s="202">
        <f t="shared" si="159"/>
        <v>0</v>
      </c>
      <c r="I1064" s="18">
        <f t="shared" si="157"/>
        <v>0</v>
      </c>
      <c r="J1064" s="10">
        <f t="shared" si="158"/>
        <v>0</v>
      </c>
      <c r="K1064" s="205">
        <v>0</v>
      </c>
      <c r="L1064" s="202">
        <v>0</v>
      </c>
      <c r="M1064" s="10">
        <f t="shared" si="160"/>
        <v>0</v>
      </c>
      <c r="N1064" s="11"/>
    </row>
    <row r="1065" spans="1:14" x14ac:dyDescent="0.35">
      <c r="A1065" s="9">
        <f t="shared" si="161"/>
        <v>159</v>
      </c>
      <c r="B1065" s="14" t="s">
        <v>470</v>
      </c>
      <c r="C1065" s="8"/>
      <c r="D1065" s="8"/>
      <c r="E1065" s="8"/>
      <c r="F1065" s="8">
        <f t="shared" si="162"/>
        <v>0</v>
      </c>
      <c r="G1065" s="8"/>
      <c r="H1065" s="202">
        <f t="shared" si="159"/>
        <v>0</v>
      </c>
      <c r="I1065" s="18">
        <f t="shared" si="157"/>
        <v>0</v>
      </c>
      <c r="J1065" s="10">
        <f t="shared" si="158"/>
        <v>0</v>
      </c>
      <c r="K1065" s="205">
        <v>0</v>
      </c>
      <c r="L1065" s="202">
        <v>0</v>
      </c>
      <c r="M1065" s="10">
        <f t="shared" si="160"/>
        <v>0</v>
      </c>
      <c r="N1065" s="11"/>
    </row>
    <row r="1066" spans="1:14" x14ac:dyDescent="0.35">
      <c r="A1066" s="9">
        <f t="shared" si="161"/>
        <v>160</v>
      </c>
      <c r="B1066" s="14" t="s">
        <v>471</v>
      </c>
      <c r="C1066" s="8"/>
      <c r="D1066" s="8"/>
      <c r="E1066" s="8"/>
      <c r="F1066" s="8">
        <f t="shared" si="162"/>
        <v>0</v>
      </c>
      <c r="G1066" s="8"/>
      <c r="H1066" s="202">
        <f t="shared" si="159"/>
        <v>0</v>
      </c>
      <c r="I1066" s="18">
        <f t="shared" si="157"/>
        <v>0</v>
      </c>
      <c r="J1066" s="10">
        <f t="shared" si="158"/>
        <v>0</v>
      </c>
      <c r="K1066" s="205">
        <v>0</v>
      </c>
      <c r="L1066" s="202">
        <v>0</v>
      </c>
      <c r="M1066" s="10">
        <f t="shared" si="160"/>
        <v>0</v>
      </c>
      <c r="N1066" s="11"/>
    </row>
    <row r="1067" spans="1:14" x14ac:dyDescent="0.35">
      <c r="A1067" s="9">
        <f t="shared" si="161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62"/>
        <v>4237</v>
      </c>
      <c r="G1067" s="8">
        <v>84</v>
      </c>
      <c r="H1067" s="202">
        <f t="shared" si="159"/>
        <v>5.3322201573904764E-2</v>
      </c>
      <c r="I1067" s="18">
        <f t="shared" si="157"/>
        <v>228.29633992859453</v>
      </c>
      <c r="J1067" s="10">
        <f t="shared" si="158"/>
        <v>50.2251947842908</v>
      </c>
      <c r="K1067" s="205">
        <v>98.112850895984764</v>
      </c>
      <c r="L1067" s="202">
        <v>75.107703708647151</v>
      </c>
      <c r="M1067" s="10">
        <f t="shared" si="160"/>
        <v>451.74208931751724</v>
      </c>
      <c r="N1067" s="11">
        <f>M1067/F1067</f>
        <v>0.10661838312898685</v>
      </c>
    </row>
    <row r="1068" spans="1:14" x14ac:dyDescent="0.35">
      <c r="A1068" s="9">
        <f t="shared" si="161"/>
        <v>162</v>
      </c>
      <c r="B1068" s="14" t="s">
        <v>473</v>
      </c>
      <c r="C1068" s="8"/>
      <c r="D1068" s="8"/>
      <c r="E1068" s="8"/>
      <c r="F1068" s="8">
        <f t="shared" si="162"/>
        <v>0</v>
      </c>
      <c r="G1068" s="8"/>
      <c r="H1068" s="202">
        <f t="shared" si="159"/>
        <v>0</v>
      </c>
      <c r="I1068" s="18">
        <f t="shared" si="157"/>
        <v>0</v>
      </c>
      <c r="J1068" s="10">
        <f t="shared" si="158"/>
        <v>0</v>
      </c>
      <c r="K1068" s="205">
        <v>0</v>
      </c>
      <c r="L1068" s="202">
        <v>0</v>
      </c>
      <c r="M1068" s="10">
        <f t="shared" si="160"/>
        <v>0</v>
      </c>
      <c r="N1068" s="11"/>
    </row>
    <row r="1069" spans="1:14" x14ac:dyDescent="0.35">
      <c r="A1069" s="9">
        <f t="shared" si="161"/>
        <v>163</v>
      </c>
      <c r="B1069" s="14" t="s">
        <v>474</v>
      </c>
      <c r="C1069" s="8"/>
      <c r="D1069" s="8"/>
      <c r="E1069" s="8"/>
      <c r="F1069" s="8">
        <f t="shared" si="162"/>
        <v>0</v>
      </c>
      <c r="G1069" s="8"/>
      <c r="H1069" s="202">
        <f t="shared" si="159"/>
        <v>0</v>
      </c>
      <c r="I1069" s="18">
        <f t="shared" si="157"/>
        <v>0</v>
      </c>
      <c r="J1069" s="10">
        <f t="shared" si="158"/>
        <v>0</v>
      </c>
      <c r="K1069" s="205">
        <v>0</v>
      </c>
      <c r="L1069" s="202">
        <v>0</v>
      </c>
      <c r="M1069" s="10">
        <f t="shared" si="160"/>
        <v>0</v>
      </c>
      <c r="N1069" s="11"/>
    </row>
    <row r="1070" spans="1:14" x14ac:dyDescent="0.35">
      <c r="A1070" s="9">
        <f t="shared" si="161"/>
        <v>164</v>
      </c>
      <c r="B1070" s="14" t="s">
        <v>475</v>
      </c>
      <c r="C1070" s="8"/>
      <c r="D1070" s="8"/>
      <c r="E1070" s="8"/>
      <c r="F1070" s="8">
        <f t="shared" si="162"/>
        <v>0</v>
      </c>
      <c r="G1070" s="8"/>
      <c r="H1070" s="202">
        <f t="shared" si="159"/>
        <v>0</v>
      </c>
      <c r="I1070" s="18">
        <f t="shared" si="157"/>
        <v>0</v>
      </c>
      <c r="J1070" s="10">
        <f t="shared" si="158"/>
        <v>0</v>
      </c>
      <c r="K1070" s="205">
        <v>0</v>
      </c>
      <c r="L1070" s="202">
        <v>0</v>
      </c>
      <c r="M1070" s="10">
        <f t="shared" si="160"/>
        <v>0</v>
      </c>
      <c r="N1070" s="11"/>
    </row>
    <row r="1071" spans="1:14" x14ac:dyDescent="0.35">
      <c r="A1071" s="9">
        <f t="shared" si="161"/>
        <v>165</v>
      </c>
      <c r="B1071" s="14" t="s">
        <v>476</v>
      </c>
      <c r="C1071" s="8"/>
      <c r="D1071" s="8"/>
      <c r="E1071" s="8"/>
      <c r="F1071" s="8">
        <f t="shared" si="162"/>
        <v>0</v>
      </c>
      <c r="G1071" s="8"/>
      <c r="H1071" s="202">
        <f t="shared" si="159"/>
        <v>0</v>
      </c>
      <c r="I1071" s="18">
        <f t="shared" si="157"/>
        <v>0</v>
      </c>
      <c r="J1071" s="10">
        <f t="shared" si="158"/>
        <v>0</v>
      </c>
      <c r="K1071" s="205">
        <v>0</v>
      </c>
      <c r="L1071" s="202">
        <v>0</v>
      </c>
      <c r="M1071" s="10">
        <f t="shared" si="160"/>
        <v>0</v>
      </c>
      <c r="N1071" s="11"/>
    </row>
    <row r="1072" spans="1:14" x14ac:dyDescent="0.35">
      <c r="A1072" s="9">
        <f t="shared" si="161"/>
        <v>166</v>
      </c>
      <c r="B1072" s="14" t="s">
        <v>477</v>
      </c>
      <c r="C1072" s="8"/>
      <c r="D1072" s="8"/>
      <c r="E1072" s="8"/>
      <c r="F1072" s="8">
        <f t="shared" si="162"/>
        <v>0</v>
      </c>
      <c r="G1072" s="8"/>
      <c r="H1072" s="202">
        <f t="shared" si="159"/>
        <v>0</v>
      </c>
      <c r="I1072" s="18">
        <f t="shared" si="157"/>
        <v>0</v>
      </c>
      <c r="J1072" s="10">
        <f t="shared" si="158"/>
        <v>0</v>
      </c>
      <c r="K1072" s="205">
        <v>0</v>
      </c>
      <c r="L1072" s="202">
        <v>0</v>
      </c>
      <c r="M1072" s="10">
        <f t="shared" si="160"/>
        <v>0</v>
      </c>
      <c r="N1072" s="11"/>
    </row>
    <row r="1073" spans="1:14" x14ac:dyDescent="0.35">
      <c r="A1073" s="9">
        <f t="shared" si="161"/>
        <v>167</v>
      </c>
      <c r="B1073" s="14" t="s">
        <v>478</v>
      </c>
      <c r="C1073" s="8"/>
      <c r="D1073" s="8"/>
      <c r="E1073" s="8"/>
      <c r="F1073" s="8">
        <f t="shared" si="162"/>
        <v>0</v>
      </c>
      <c r="G1073" s="8"/>
      <c r="H1073" s="202">
        <f t="shared" si="159"/>
        <v>0</v>
      </c>
      <c r="I1073" s="18">
        <f t="shared" si="157"/>
        <v>0</v>
      </c>
      <c r="J1073" s="10">
        <f t="shared" si="158"/>
        <v>0</v>
      </c>
      <c r="K1073" s="205">
        <v>0</v>
      </c>
      <c r="L1073" s="202">
        <v>0</v>
      </c>
      <c r="M1073" s="10">
        <f t="shared" si="160"/>
        <v>0</v>
      </c>
      <c r="N1073" s="11"/>
    </row>
    <row r="1074" spans="1:14" x14ac:dyDescent="0.35">
      <c r="A1074" s="9">
        <f t="shared" si="161"/>
        <v>168</v>
      </c>
      <c r="B1074" s="14" t="s">
        <v>479</v>
      </c>
      <c r="C1074" s="8"/>
      <c r="D1074" s="8"/>
      <c r="E1074" s="8"/>
      <c r="F1074" s="8">
        <f t="shared" si="162"/>
        <v>0</v>
      </c>
      <c r="G1074" s="8"/>
      <c r="H1074" s="202">
        <f t="shared" si="159"/>
        <v>0</v>
      </c>
      <c r="I1074" s="18">
        <f t="shared" si="157"/>
        <v>0</v>
      </c>
      <c r="J1074" s="10">
        <f t="shared" si="158"/>
        <v>0</v>
      </c>
      <c r="K1074" s="205">
        <v>0</v>
      </c>
      <c r="L1074" s="202">
        <v>0</v>
      </c>
      <c r="M1074" s="10">
        <f t="shared" si="160"/>
        <v>0</v>
      </c>
      <c r="N1074" s="11"/>
    </row>
    <row r="1075" spans="1:14" x14ac:dyDescent="0.35">
      <c r="A1075" s="9">
        <f t="shared" si="161"/>
        <v>169</v>
      </c>
      <c r="B1075" s="14" t="s">
        <v>480</v>
      </c>
      <c r="C1075" s="8"/>
      <c r="D1075" s="8"/>
      <c r="E1075" s="8"/>
      <c r="F1075" s="8">
        <f t="shared" si="162"/>
        <v>0</v>
      </c>
      <c r="G1075" s="8"/>
      <c r="H1075" s="202">
        <f t="shared" si="159"/>
        <v>0</v>
      </c>
      <c r="I1075" s="18">
        <f t="shared" si="157"/>
        <v>0</v>
      </c>
      <c r="J1075" s="10">
        <f t="shared" si="158"/>
        <v>0</v>
      </c>
      <c r="K1075" s="205">
        <v>0</v>
      </c>
      <c r="L1075" s="202">
        <v>0</v>
      </c>
      <c r="M1075" s="10">
        <f t="shared" si="160"/>
        <v>0</v>
      </c>
      <c r="N1075" s="11"/>
    </row>
    <row r="1076" spans="1:14" x14ac:dyDescent="0.35">
      <c r="A1076" s="9">
        <f t="shared" si="161"/>
        <v>170</v>
      </c>
      <c r="B1076" s="14" t="s">
        <v>481</v>
      </c>
      <c r="C1076" s="8"/>
      <c r="D1076" s="8"/>
      <c r="E1076" s="8"/>
      <c r="F1076" s="8">
        <f t="shared" si="162"/>
        <v>0</v>
      </c>
      <c r="G1076" s="8"/>
      <c r="H1076" s="202">
        <f t="shared" si="159"/>
        <v>0</v>
      </c>
      <c r="I1076" s="18">
        <f t="shared" ref="I1076:I1108" si="163">H1076*$I$2</f>
        <v>0</v>
      </c>
      <c r="J1076" s="10">
        <f t="shared" si="158"/>
        <v>0</v>
      </c>
      <c r="K1076" s="205">
        <v>0</v>
      </c>
      <c r="L1076" s="202">
        <v>0</v>
      </c>
      <c r="M1076" s="10">
        <f t="shared" si="160"/>
        <v>0</v>
      </c>
      <c r="N1076" s="11"/>
    </row>
    <row r="1077" spans="1:14" x14ac:dyDescent="0.35">
      <c r="A1077" s="9">
        <f t="shared" si="161"/>
        <v>171</v>
      </c>
      <c r="B1077" s="14" t="s">
        <v>482</v>
      </c>
      <c r="C1077" s="8"/>
      <c r="D1077" s="8"/>
      <c r="E1077" s="8"/>
      <c r="F1077" s="8">
        <f t="shared" si="162"/>
        <v>0</v>
      </c>
      <c r="G1077" s="8"/>
      <c r="H1077" s="202">
        <f t="shared" si="159"/>
        <v>0</v>
      </c>
      <c r="I1077" s="18">
        <f t="shared" si="163"/>
        <v>0</v>
      </c>
      <c r="J1077" s="10">
        <f t="shared" si="158"/>
        <v>0</v>
      </c>
      <c r="K1077" s="205">
        <v>0</v>
      </c>
      <c r="L1077" s="202">
        <v>0</v>
      </c>
      <c r="M1077" s="10">
        <f t="shared" si="160"/>
        <v>0</v>
      </c>
      <c r="N1077" s="11"/>
    </row>
    <row r="1078" spans="1:14" x14ac:dyDescent="0.35">
      <c r="A1078" s="9">
        <f t="shared" si="161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162"/>
        <v>4438.16</v>
      </c>
      <c r="G1078" s="8">
        <v>98</v>
      </c>
      <c r="H1078" s="202">
        <f t="shared" si="159"/>
        <v>5.5853779121369164E-2</v>
      </c>
      <c r="I1078" s="18">
        <f t="shared" si="163"/>
        <v>239.13516261918599</v>
      </c>
      <c r="J1078" s="10">
        <f t="shared" si="158"/>
        <v>52.609735776220916</v>
      </c>
      <c r="K1078" s="205">
        <v>102.77095358331925</v>
      </c>
      <c r="L1078" s="202">
        <v>78.673591289018034</v>
      </c>
      <c r="M1078" s="10">
        <f t="shared" si="160"/>
        <v>473.18944326774414</v>
      </c>
      <c r="N1078" s="11">
        <f>M1078/F1078</f>
        <v>0.10661838312898682</v>
      </c>
    </row>
    <row r="1079" spans="1:14" x14ac:dyDescent="0.35">
      <c r="A1079" s="9">
        <f t="shared" si="161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162"/>
        <v>1768.02</v>
      </c>
      <c r="G1079" s="8">
        <v>40</v>
      </c>
      <c r="H1079" s="202">
        <f t="shared" si="159"/>
        <v>2.2250346666673377E-2</v>
      </c>
      <c r="I1079" s="18">
        <f t="shared" si="163"/>
        <v>95.263746736028722</v>
      </c>
      <c r="J1079" s="10">
        <f t="shared" si="158"/>
        <v>20.95802428192632</v>
      </c>
      <c r="K1079" s="205">
        <v>40.940637866679012</v>
      </c>
      <c r="L1079" s="202">
        <v>31.341024855077254</v>
      </c>
      <c r="M1079" s="10">
        <f t="shared" si="160"/>
        <v>188.50343373971128</v>
      </c>
      <c r="N1079" s="11">
        <f>M1079/F1079</f>
        <v>0.10661838312898682</v>
      </c>
    </row>
    <row r="1080" spans="1:14" x14ac:dyDescent="0.35">
      <c r="A1080" s="9">
        <f t="shared" si="161"/>
        <v>174</v>
      </c>
      <c r="B1080" s="14" t="s">
        <v>485</v>
      </c>
      <c r="C1080" s="8"/>
      <c r="D1080" s="8"/>
      <c r="E1080" s="8"/>
      <c r="F1080" s="8">
        <f t="shared" si="162"/>
        <v>0</v>
      </c>
      <c r="G1080" s="8"/>
      <c r="H1080" s="202">
        <f t="shared" si="159"/>
        <v>0</v>
      </c>
      <c r="I1080" s="18">
        <f t="shared" si="163"/>
        <v>0</v>
      </c>
      <c r="J1080" s="10">
        <f t="shared" si="158"/>
        <v>0</v>
      </c>
      <c r="K1080" s="205">
        <v>0</v>
      </c>
      <c r="L1080" s="202">
        <v>0</v>
      </c>
      <c r="M1080" s="10">
        <f t="shared" si="160"/>
        <v>0</v>
      </c>
      <c r="N1080" s="11"/>
    </row>
    <row r="1081" spans="1:14" x14ac:dyDescent="0.35">
      <c r="A1081" s="9">
        <f t="shared" si="161"/>
        <v>175</v>
      </c>
      <c r="B1081" s="14" t="s">
        <v>486</v>
      </c>
      <c r="C1081" s="8"/>
      <c r="D1081" s="8"/>
      <c r="E1081" s="8"/>
      <c r="F1081" s="8">
        <f t="shared" si="162"/>
        <v>0</v>
      </c>
      <c r="G1081" s="8"/>
      <c r="H1081" s="202">
        <f t="shared" si="159"/>
        <v>0</v>
      </c>
      <c r="I1081" s="18">
        <f t="shared" si="163"/>
        <v>0</v>
      </c>
      <c r="J1081" s="10">
        <f t="shared" si="158"/>
        <v>0</v>
      </c>
      <c r="K1081" s="205">
        <v>0</v>
      </c>
      <c r="L1081" s="202">
        <v>0</v>
      </c>
      <c r="M1081" s="10">
        <f t="shared" si="160"/>
        <v>0</v>
      </c>
      <c r="N1081" s="11"/>
    </row>
    <row r="1082" spans="1:14" x14ac:dyDescent="0.35">
      <c r="A1082" s="9">
        <f t="shared" si="161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162"/>
        <v>13043.19</v>
      </c>
      <c r="G1082" s="8">
        <v>235</v>
      </c>
      <c r="H1082" s="202">
        <f t="shared" si="159"/>
        <v>0.1641471811061456</v>
      </c>
      <c r="I1082" s="18">
        <f t="shared" si="163"/>
        <v>702.78794854690705</v>
      </c>
      <c r="J1082" s="10">
        <f t="shared" si="158"/>
        <v>154.61334868031955</v>
      </c>
      <c r="K1082" s="205">
        <v>302.0308132353079</v>
      </c>
      <c r="L1082" s="202">
        <v>231.21171818163546</v>
      </c>
      <c r="M1082" s="10">
        <f t="shared" si="160"/>
        <v>1390.6438286441698</v>
      </c>
      <c r="N1082" s="11">
        <f>M1082/F1082</f>
        <v>0.10661838312898683</v>
      </c>
    </row>
    <row r="1083" spans="1:14" x14ac:dyDescent="0.35">
      <c r="A1083" s="9">
        <f t="shared" si="161"/>
        <v>177</v>
      </c>
      <c r="B1083" s="14" t="s">
        <v>488</v>
      </c>
      <c r="C1083" s="8"/>
      <c r="D1083" s="8"/>
      <c r="E1083" s="8"/>
      <c r="F1083" s="8">
        <f t="shared" si="162"/>
        <v>0</v>
      </c>
      <c r="G1083" s="8"/>
      <c r="H1083" s="202">
        <f t="shared" si="159"/>
        <v>0</v>
      </c>
      <c r="I1083" s="18">
        <f t="shared" si="163"/>
        <v>0</v>
      </c>
      <c r="J1083" s="10">
        <f t="shared" si="158"/>
        <v>0</v>
      </c>
      <c r="K1083" s="205">
        <v>0</v>
      </c>
      <c r="L1083" s="202">
        <v>0</v>
      </c>
      <c r="M1083" s="10">
        <f t="shared" si="160"/>
        <v>0</v>
      </c>
      <c r="N1083" s="11"/>
    </row>
    <row r="1084" spans="1:14" x14ac:dyDescent="0.35">
      <c r="A1084" s="9">
        <f t="shared" si="161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162"/>
        <v>6404.15</v>
      </c>
      <c r="G1084" s="8">
        <v>106</v>
      </c>
      <c r="H1084" s="202">
        <f t="shared" si="159"/>
        <v>8.0595557519358541E-2</v>
      </c>
      <c r="I1084" s="18">
        <f t="shared" si="163"/>
        <v>345.06584974125764</v>
      </c>
      <c r="J1084" s="10">
        <f t="shared" si="158"/>
        <v>75.914486943076682</v>
      </c>
      <c r="K1084" s="205">
        <v>148.29582583561972</v>
      </c>
      <c r="L1084" s="202">
        <v>113.52395579554698</v>
      </c>
      <c r="M1084" s="10">
        <f t="shared" si="160"/>
        <v>682.80011831550098</v>
      </c>
      <c r="N1084" s="11">
        <f>M1084/F1084</f>
        <v>0.10661838312898683</v>
      </c>
    </row>
    <row r="1085" spans="1:14" x14ac:dyDescent="0.35">
      <c r="A1085" s="9">
        <f t="shared" si="161"/>
        <v>179</v>
      </c>
      <c r="B1085" s="14" t="s">
        <v>490</v>
      </c>
      <c r="C1085" s="8"/>
      <c r="D1085" s="8"/>
      <c r="E1085" s="8"/>
      <c r="F1085" s="8">
        <f t="shared" si="162"/>
        <v>0</v>
      </c>
      <c r="G1085" s="8"/>
      <c r="H1085" s="202">
        <f t="shared" si="159"/>
        <v>0</v>
      </c>
      <c r="I1085" s="18">
        <f t="shared" si="163"/>
        <v>0</v>
      </c>
      <c r="J1085" s="10">
        <f t="shared" si="158"/>
        <v>0</v>
      </c>
      <c r="K1085" s="205">
        <v>0</v>
      </c>
      <c r="L1085" s="202">
        <v>0</v>
      </c>
      <c r="M1085" s="10">
        <f t="shared" si="160"/>
        <v>0</v>
      </c>
      <c r="N1085" s="11"/>
    </row>
    <row r="1086" spans="1:14" x14ac:dyDescent="0.35">
      <c r="A1086" s="9">
        <f t="shared" si="161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162"/>
        <v>6656</v>
      </c>
      <c r="G1086" s="8">
        <v>120</v>
      </c>
      <c r="H1086" s="202">
        <f t="shared" si="159"/>
        <v>8.3765063411826782E-2</v>
      </c>
      <c r="I1086" s="18">
        <f t="shared" si="163"/>
        <v>358.63593074456577</v>
      </c>
      <c r="J1086" s="10">
        <f t="shared" si="158"/>
        <v>78.899904763804471</v>
      </c>
      <c r="K1086" s="205">
        <v>154.12771667776127</v>
      </c>
      <c r="L1086" s="202">
        <v>117.98840592040486</v>
      </c>
      <c r="M1086" s="10">
        <f t="shared" si="160"/>
        <v>709.65195810653631</v>
      </c>
      <c r="N1086" s="11">
        <f>M1086/F1086</f>
        <v>0.10661838312898683</v>
      </c>
    </row>
    <row r="1087" spans="1:14" x14ac:dyDescent="0.35">
      <c r="A1087" s="9">
        <f t="shared" si="161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162"/>
        <v>7072</v>
      </c>
      <c r="G1087" s="8">
        <v>120</v>
      </c>
      <c r="H1087" s="202">
        <f t="shared" si="159"/>
        <v>8.9000379875065955E-2</v>
      </c>
      <c r="I1087" s="18">
        <f t="shared" si="163"/>
        <v>381.05067641610111</v>
      </c>
      <c r="J1087" s="10">
        <f t="shared" si="158"/>
        <v>83.831148811542249</v>
      </c>
      <c r="K1087" s="205">
        <v>163.76069897012135</v>
      </c>
      <c r="L1087" s="202">
        <v>125.36268129043015</v>
      </c>
      <c r="M1087" s="10">
        <f t="shared" si="160"/>
        <v>754.00520548819486</v>
      </c>
      <c r="N1087" s="11">
        <f>M1087/F1087</f>
        <v>0.10661838312898683</v>
      </c>
    </row>
    <row r="1088" spans="1:14" x14ac:dyDescent="0.35">
      <c r="A1088" s="9">
        <f t="shared" si="161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162"/>
        <v>10869.85</v>
      </c>
      <c r="G1088" s="8">
        <v>156</v>
      </c>
      <c r="H1088" s="202">
        <f t="shared" si="159"/>
        <v>0.13679592465851043</v>
      </c>
      <c r="I1088" s="18">
        <f t="shared" si="163"/>
        <v>585.6849116291794</v>
      </c>
      <c r="J1088" s="10">
        <f t="shared" si="158"/>
        <v>128.85068055841947</v>
      </c>
      <c r="K1088" s="205">
        <v>251.70450137165918</v>
      </c>
      <c r="L1088" s="202">
        <v>192.68573829535947</v>
      </c>
      <c r="M1088" s="10">
        <f t="shared" si="160"/>
        <v>1158.9258318546176</v>
      </c>
      <c r="N1088" s="11">
        <f>M1088/F1088</f>
        <v>0.10661838312898683</v>
      </c>
    </row>
    <row r="1089" spans="1:14" x14ac:dyDescent="0.35">
      <c r="A1089" s="9">
        <f t="shared" si="161"/>
        <v>183</v>
      </c>
      <c r="B1089" s="14" t="s">
        <v>494</v>
      </c>
      <c r="C1089" s="8"/>
      <c r="D1089" s="8"/>
      <c r="E1089" s="8"/>
      <c r="F1089" s="8">
        <f t="shared" si="162"/>
        <v>0</v>
      </c>
      <c r="G1089" s="8"/>
      <c r="H1089" s="202">
        <f t="shared" si="159"/>
        <v>0</v>
      </c>
      <c r="I1089" s="18">
        <f t="shared" si="163"/>
        <v>0</v>
      </c>
      <c r="J1089" s="10">
        <f t="shared" si="158"/>
        <v>0</v>
      </c>
      <c r="K1089" s="205">
        <v>0</v>
      </c>
      <c r="L1089" s="202">
        <v>0</v>
      </c>
      <c r="M1089" s="10">
        <f t="shared" si="160"/>
        <v>0</v>
      </c>
      <c r="N1089" s="11"/>
    </row>
    <row r="1090" spans="1:14" x14ac:dyDescent="0.35">
      <c r="A1090" s="9">
        <f t="shared" si="161"/>
        <v>184</v>
      </c>
      <c r="B1090" s="14" t="s">
        <v>495</v>
      </c>
      <c r="C1090" s="8"/>
      <c r="D1090" s="8"/>
      <c r="E1090" s="8"/>
      <c r="F1090" s="8">
        <f t="shared" si="162"/>
        <v>0</v>
      </c>
      <c r="G1090" s="8"/>
      <c r="H1090" s="202">
        <f t="shared" si="159"/>
        <v>0</v>
      </c>
      <c r="I1090" s="18">
        <f t="shared" si="163"/>
        <v>0</v>
      </c>
      <c r="J1090" s="10">
        <f t="shared" si="158"/>
        <v>0</v>
      </c>
      <c r="K1090" s="205">
        <v>0</v>
      </c>
      <c r="L1090" s="202">
        <v>0</v>
      </c>
      <c r="M1090" s="10">
        <f t="shared" si="160"/>
        <v>0</v>
      </c>
      <c r="N1090" s="11"/>
    </row>
    <row r="1091" spans="1:14" x14ac:dyDescent="0.35">
      <c r="A1091" s="9">
        <f t="shared" si="161"/>
        <v>185</v>
      </c>
      <c r="B1091" s="14" t="s">
        <v>496</v>
      </c>
      <c r="C1091" s="8"/>
      <c r="D1091" s="8"/>
      <c r="E1091" s="8"/>
      <c r="F1091" s="8">
        <f t="shared" si="162"/>
        <v>0</v>
      </c>
      <c r="G1091" s="8"/>
      <c r="H1091" s="202">
        <f t="shared" si="159"/>
        <v>0</v>
      </c>
      <c r="I1091" s="18">
        <f t="shared" si="163"/>
        <v>0</v>
      </c>
      <c r="J1091" s="10">
        <f t="shared" ref="J1091:J1114" si="164">I1091*0.22</f>
        <v>0</v>
      </c>
      <c r="K1091" s="205">
        <v>0</v>
      </c>
      <c r="L1091" s="202">
        <v>0</v>
      </c>
      <c r="M1091" s="10">
        <f t="shared" si="160"/>
        <v>0</v>
      </c>
      <c r="N1091" s="11"/>
    </row>
    <row r="1092" spans="1:14" x14ac:dyDescent="0.35">
      <c r="A1092" s="9">
        <f t="shared" si="161"/>
        <v>186</v>
      </c>
      <c r="B1092" s="14" t="s">
        <v>497</v>
      </c>
      <c r="C1092" s="8"/>
      <c r="D1092" s="8"/>
      <c r="E1092" s="8"/>
      <c r="F1092" s="8">
        <f t="shared" si="162"/>
        <v>0</v>
      </c>
      <c r="G1092" s="8"/>
      <c r="H1092" s="202">
        <f t="shared" si="159"/>
        <v>0</v>
      </c>
      <c r="I1092" s="18">
        <f t="shared" si="163"/>
        <v>0</v>
      </c>
      <c r="J1092" s="10">
        <f t="shared" si="164"/>
        <v>0</v>
      </c>
      <c r="K1092" s="205">
        <v>0</v>
      </c>
      <c r="L1092" s="202">
        <v>0</v>
      </c>
      <c r="M1092" s="10">
        <f t="shared" si="160"/>
        <v>0</v>
      </c>
      <c r="N1092" s="11"/>
    </row>
    <row r="1093" spans="1:14" x14ac:dyDescent="0.35">
      <c r="A1093" s="9">
        <f t="shared" si="161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162"/>
        <v>7086.2</v>
      </c>
      <c r="G1093" s="8">
        <v>120</v>
      </c>
      <c r="H1093" s="202">
        <f t="shared" si="159"/>
        <v>8.9179085388955373E-2</v>
      </c>
      <c r="I1093" s="18">
        <f t="shared" si="163"/>
        <v>381.81579513854297</v>
      </c>
      <c r="J1093" s="10">
        <f t="shared" si="164"/>
        <v>83.999474930479451</v>
      </c>
      <c r="K1093" s="205">
        <v>164.08951711567789</v>
      </c>
      <c r="L1093" s="202">
        <v>125.61439934392622</v>
      </c>
      <c r="M1093" s="10">
        <f t="shared" si="160"/>
        <v>755.51918652862662</v>
      </c>
      <c r="N1093" s="11">
        <f>M1093/F1093</f>
        <v>0.10661838312898686</v>
      </c>
    </row>
    <row r="1094" spans="1:14" x14ac:dyDescent="0.35">
      <c r="A1094" s="9">
        <f t="shared" si="161"/>
        <v>188</v>
      </c>
      <c r="B1094" s="14" t="s">
        <v>499</v>
      </c>
      <c r="C1094" s="8"/>
      <c r="D1094" s="8"/>
      <c r="E1094" s="8"/>
      <c r="F1094" s="8">
        <f t="shared" si="162"/>
        <v>0</v>
      </c>
      <c r="G1094" s="8"/>
      <c r="H1094" s="202">
        <f t="shared" si="159"/>
        <v>0</v>
      </c>
      <c r="I1094" s="18">
        <f t="shared" si="163"/>
        <v>0</v>
      </c>
      <c r="J1094" s="10">
        <f t="shared" si="164"/>
        <v>0</v>
      </c>
      <c r="K1094" s="205">
        <v>0</v>
      </c>
      <c r="L1094" s="202">
        <v>0</v>
      </c>
      <c r="M1094" s="10">
        <f t="shared" si="160"/>
        <v>0</v>
      </c>
      <c r="N1094" s="11"/>
    </row>
    <row r="1095" spans="1:14" x14ac:dyDescent="0.35">
      <c r="A1095" s="9">
        <f t="shared" si="161"/>
        <v>189</v>
      </c>
      <c r="B1095" s="14" t="s">
        <v>522</v>
      </c>
      <c r="C1095" s="8"/>
      <c r="D1095" s="8"/>
      <c r="E1095" s="8"/>
      <c r="F1095" s="8">
        <f t="shared" si="162"/>
        <v>0</v>
      </c>
      <c r="G1095" s="8"/>
      <c r="H1095" s="202">
        <f t="shared" si="159"/>
        <v>0</v>
      </c>
      <c r="I1095" s="18">
        <f t="shared" si="163"/>
        <v>0</v>
      </c>
      <c r="J1095" s="10">
        <f t="shared" si="164"/>
        <v>0</v>
      </c>
      <c r="K1095" s="205">
        <v>0</v>
      </c>
      <c r="L1095" s="202">
        <v>0</v>
      </c>
      <c r="M1095" s="10">
        <f t="shared" si="160"/>
        <v>0</v>
      </c>
      <c r="N1095" s="11"/>
    </row>
    <row r="1096" spans="1:14" x14ac:dyDescent="0.35">
      <c r="A1096" s="9">
        <f t="shared" si="161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162"/>
        <v>4464.3</v>
      </c>
      <c r="G1096" s="8">
        <v>99</v>
      </c>
      <c r="H1096" s="202">
        <f t="shared" si="159"/>
        <v>5.6182748285669819E-2</v>
      </c>
      <c r="I1096" s="18">
        <f t="shared" si="163"/>
        <v>240.54362764768103</v>
      </c>
      <c r="J1096" s="10">
        <f t="shared" si="164"/>
        <v>52.919598082489827</v>
      </c>
      <c r="K1096" s="205">
        <v>103.37625684563247</v>
      </c>
      <c r="L1096" s="202">
        <v>79.136965226932617</v>
      </c>
      <c r="M1096" s="10">
        <f t="shared" si="160"/>
        <v>475.97644780273595</v>
      </c>
      <c r="N1096" s="11">
        <f t="shared" ref="N1096:N1102" si="165">M1096/F1096</f>
        <v>0.10661838312898683</v>
      </c>
    </row>
    <row r="1097" spans="1:14" x14ac:dyDescent="0.35">
      <c r="A1097" s="9">
        <f t="shared" si="161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162"/>
        <v>4580.7000000000007</v>
      </c>
      <c r="G1097" s="8">
        <v>97</v>
      </c>
      <c r="H1097" s="202">
        <f t="shared" ref="H1097:H1114" si="166">2/158920.67*F1097</f>
        <v>5.7647630103749251E-2</v>
      </c>
      <c r="I1097" s="18">
        <f t="shared" si="163"/>
        <v>246.81544590769721</v>
      </c>
      <c r="J1097" s="10">
        <f t="shared" si="164"/>
        <v>54.299398099693384</v>
      </c>
      <c r="K1097" s="205">
        <v>106.07163939089862</v>
      </c>
      <c r="L1097" s="202">
        <v>81.200344200660851</v>
      </c>
      <c r="M1097" s="10">
        <f t="shared" ref="M1097:M1114" si="167">I1097+J1097+K1097+L1097</f>
        <v>488.38682759895005</v>
      </c>
      <c r="N1097" s="11">
        <f t="shared" si="165"/>
        <v>0.10661838312898683</v>
      </c>
    </row>
    <row r="1098" spans="1:14" x14ac:dyDescent="0.35">
      <c r="A1098" s="9">
        <f t="shared" si="161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162"/>
        <v>4605.3999999999996</v>
      </c>
      <c r="G1098" s="8">
        <v>98</v>
      </c>
      <c r="H1098" s="202">
        <f t="shared" si="166"/>
        <v>5.7958477018754062E-2</v>
      </c>
      <c r="I1098" s="18">
        <f t="shared" si="163"/>
        <v>248.14632143194456</v>
      </c>
      <c r="J1098" s="10">
        <f t="shared" si="164"/>
        <v>54.592190715027805</v>
      </c>
      <c r="K1098" s="205">
        <v>106.64359771450748</v>
      </c>
      <c r="L1098" s="202">
        <v>81.63819180075609</v>
      </c>
      <c r="M1098" s="10">
        <f t="shared" si="167"/>
        <v>491.02030166223597</v>
      </c>
      <c r="N1098" s="11">
        <f t="shared" si="165"/>
        <v>0.10661838312898685</v>
      </c>
    </row>
    <row r="1099" spans="1:14" x14ac:dyDescent="0.35">
      <c r="A1099" s="9">
        <f t="shared" si="161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162"/>
        <v>3144.4</v>
      </c>
      <c r="G1099" s="8">
        <v>70</v>
      </c>
      <c r="H1099" s="202">
        <f t="shared" si="166"/>
        <v>3.9571944920695337E-2</v>
      </c>
      <c r="I1099" s="18">
        <f t="shared" si="163"/>
        <v>169.42530358071105</v>
      </c>
      <c r="J1099" s="10">
        <f t="shared" si="164"/>
        <v>37.27356678775643</v>
      </c>
      <c r="K1099" s="205">
        <v>72.812378654079424</v>
      </c>
      <c r="L1099" s="202">
        <v>55.739594888239345</v>
      </c>
      <c r="M1099" s="10">
        <f t="shared" si="167"/>
        <v>335.25084391078627</v>
      </c>
      <c r="N1099" s="11">
        <f t="shared" si="165"/>
        <v>0.10661838312898686</v>
      </c>
    </row>
    <row r="1100" spans="1:14" x14ac:dyDescent="0.35">
      <c r="A1100" s="9">
        <f t="shared" ref="A1100:A1114" si="168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162"/>
        <v>3129.44</v>
      </c>
      <c r="G1100" s="8">
        <v>70</v>
      </c>
      <c r="H1100" s="202">
        <f t="shared" si="166"/>
        <v>3.9383674886344235E-2</v>
      </c>
      <c r="I1100" s="18">
        <f t="shared" si="163"/>
        <v>168.61923484213852</v>
      </c>
      <c r="J1100" s="10">
        <f t="shared" si="164"/>
        <v>37.096231665270473</v>
      </c>
      <c r="K1100" s="205">
        <v>72.465961790873394</v>
      </c>
      <c r="L1100" s="202">
        <v>55.474404600894204</v>
      </c>
      <c r="M1100" s="10">
        <f t="shared" si="167"/>
        <v>333.65583289917663</v>
      </c>
      <c r="N1100" s="11">
        <f t="shared" si="165"/>
        <v>0.10661838312898686</v>
      </c>
    </row>
    <row r="1101" spans="1:14" x14ac:dyDescent="0.35">
      <c r="A1101" s="9">
        <f t="shared" si="168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162"/>
        <v>2023.28</v>
      </c>
      <c r="G1101" s="8">
        <v>54</v>
      </c>
      <c r="H1101" s="202">
        <f t="shared" si="166"/>
        <v>2.5462767052265758E-2</v>
      </c>
      <c r="I1101" s="18">
        <f t="shared" si="163"/>
        <v>109.01756399592323</v>
      </c>
      <c r="J1101" s="10">
        <f t="shared" si="164"/>
        <v>23.98386407910311</v>
      </c>
      <c r="K1101" s="205">
        <v>46.851491376168994</v>
      </c>
      <c r="L1101" s="202">
        <v>35.86592276602115</v>
      </c>
      <c r="M1101" s="10">
        <f t="shared" si="167"/>
        <v>215.71884221721646</v>
      </c>
      <c r="N1101" s="11">
        <f t="shared" si="165"/>
        <v>0.10661838312898683</v>
      </c>
    </row>
    <row r="1102" spans="1:14" x14ac:dyDescent="0.35">
      <c r="A1102" s="9">
        <f t="shared" si="168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162"/>
        <v>1913.79</v>
      </c>
      <c r="G1102" s="8">
        <v>56</v>
      </c>
      <c r="H1102" s="202">
        <f t="shared" si="166"/>
        <v>2.4084846861015623E-2</v>
      </c>
      <c r="I1102" s="18">
        <f t="shared" si="163"/>
        <v>103.11806759309533</v>
      </c>
      <c r="J1102" s="10">
        <f t="shared" si="164"/>
        <v>22.685974870480972</v>
      </c>
      <c r="K1102" s="205">
        <v>44.316118224268749</v>
      </c>
      <c r="L1102" s="202">
        <v>33.925034760578669</v>
      </c>
      <c r="M1102" s="10">
        <f t="shared" si="167"/>
        <v>204.04519544842373</v>
      </c>
      <c r="N1102" s="69">
        <f t="shared" si="165"/>
        <v>0.10661838312898685</v>
      </c>
    </row>
    <row r="1103" spans="1:14" x14ac:dyDescent="0.35">
      <c r="A1103" s="9">
        <f t="shared" si="168"/>
        <v>197</v>
      </c>
      <c r="B1103" s="14" t="s">
        <v>523</v>
      </c>
      <c r="C1103" s="8"/>
      <c r="D1103" s="8"/>
      <c r="E1103" s="8"/>
      <c r="F1103" s="8">
        <f t="shared" si="162"/>
        <v>0</v>
      </c>
      <c r="G1103" s="8">
        <v>0</v>
      </c>
      <c r="H1103" s="202">
        <f t="shared" si="166"/>
        <v>0</v>
      </c>
      <c r="I1103" s="18">
        <f t="shared" si="163"/>
        <v>0</v>
      </c>
      <c r="J1103" s="10">
        <f t="shared" si="164"/>
        <v>0</v>
      </c>
      <c r="K1103" s="205">
        <v>0</v>
      </c>
      <c r="L1103" s="202">
        <v>0</v>
      </c>
      <c r="M1103" s="10">
        <f t="shared" si="167"/>
        <v>0</v>
      </c>
      <c r="N1103" s="69">
        <v>0</v>
      </c>
    </row>
    <row r="1104" spans="1:14" x14ac:dyDescent="0.35">
      <c r="A1104" s="9">
        <f t="shared" si="168"/>
        <v>198</v>
      </c>
      <c r="B1104" s="14" t="s">
        <v>537</v>
      </c>
      <c r="C1104" s="8"/>
      <c r="D1104" s="8"/>
      <c r="E1104" s="8"/>
      <c r="F1104" s="8">
        <f t="shared" si="162"/>
        <v>0</v>
      </c>
      <c r="G1104" s="8">
        <v>0</v>
      </c>
      <c r="H1104" s="202">
        <f t="shared" si="166"/>
        <v>0</v>
      </c>
      <c r="I1104" s="18">
        <f t="shared" si="163"/>
        <v>0</v>
      </c>
      <c r="J1104" s="10">
        <f t="shared" si="164"/>
        <v>0</v>
      </c>
      <c r="K1104" s="205">
        <v>0</v>
      </c>
      <c r="L1104" s="202">
        <v>0</v>
      </c>
      <c r="M1104" s="10">
        <f t="shared" si="167"/>
        <v>0</v>
      </c>
      <c r="N1104" s="69">
        <v>0</v>
      </c>
    </row>
    <row r="1105" spans="1:14" x14ac:dyDescent="0.35">
      <c r="A1105" s="9">
        <f t="shared" si="168"/>
        <v>199</v>
      </c>
      <c r="B1105" s="14" t="s">
        <v>549</v>
      </c>
      <c r="C1105" s="8"/>
      <c r="D1105" s="8"/>
      <c r="E1105" s="8"/>
      <c r="F1105" s="8">
        <f t="shared" si="162"/>
        <v>0</v>
      </c>
      <c r="G1105" s="8">
        <v>0</v>
      </c>
      <c r="H1105" s="202">
        <f t="shared" si="166"/>
        <v>0</v>
      </c>
      <c r="I1105" s="18">
        <f t="shared" si="163"/>
        <v>0</v>
      </c>
      <c r="J1105" s="10">
        <f t="shared" si="164"/>
        <v>0</v>
      </c>
      <c r="K1105" s="205">
        <v>0</v>
      </c>
      <c r="L1105" s="202">
        <v>0</v>
      </c>
      <c r="M1105" s="10">
        <f t="shared" si="167"/>
        <v>0</v>
      </c>
      <c r="N1105" s="69">
        <v>0</v>
      </c>
    </row>
    <row r="1106" spans="1:14" x14ac:dyDescent="0.35">
      <c r="A1106" s="9">
        <f t="shared" si="168"/>
        <v>200</v>
      </c>
      <c r="B1106" s="14" t="s">
        <v>550</v>
      </c>
      <c r="C1106" s="8">
        <v>3679.6</v>
      </c>
      <c r="D1106" s="8"/>
      <c r="E1106" s="8"/>
      <c r="F1106" s="8">
        <f t="shared" si="162"/>
        <v>3679.6</v>
      </c>
      <c r="G1106" s="8">
        <v>116</v>
      </c>
      <c r="H1106" s="202">
        <f t="shared" si="166"/>
        <v>4.6307380908978041E-2</v>
      </c>
      <c r="I1106" s="18">
        <f t="shared" si="163"/>
        <v>198.26273599274401</v>
      </c>
      <c r="J1106" s="10">
        <f t="shared" si="164"/>
        <v>43.617801918403686</v>
      </c>
      <c r="K1106" s="205">
        <v>85.20558087251959</v>
      </c>
      <c r="L1106" s="202">
        <v>65.226883777752661</v>
      </c>
      <c r="M1106" s="10">
        <f t="shared" si="167"/>
        <v>392.31300256141998</v>
      </c>
      <c r="N1106" s="69">
        <f>M1106/F1106</f>
        <v>0.10661838312898685</v>
      </c>
    </row>
    <row r="1107" spans="1:14" x14ac:dyDescent="0.35">
      <c r="A1107" s="9">
        <f t="shared" si="168"/>
        <v>201</v>
      </c>
      <c r="B1107" s="14" t="s">
        <v>557</v>
      </c>
      <c r="C1107" s="8">
        <v>1676.3</v>
      </c>
      <c r="D1107" s="8">
        <v>65.5</v>
      </c>
      <c r="E1107" s="8"/>
      <c r="F1107" s="8">
        <f t="shared" si="162"/>
        <v>1741.8</v>
      </c>
      <c r="G1107" s="8">
        <v>56</v>
      </c>
      <c r="H1107" s="202">
        <f t="shared" si="166"/>
        <v>2.1920370710745176E-2</v>
      </c>
      <c r="I1107" s="18">
        <f t="shared" si="163"/>
        <v>93.850971179519931</v>
      </c>
      <c r="J1107" s="10">
        <f t="shared" si="164"/>
        <v>20.647213659494383</v>
      </c>
      <c r="K1107" s="205">
        <v>40.333482107771125</v>
      </c>
      <c r="L1107" s="202">
        <v>29.624733169197807</v>
      </c>
      <c r="M1107" s="10">
        <f t="shared" si="167"/>
        <v>184.45640011598326</v>
      </c>
      <c r="N1107" s="69">
        <f>M1107/F1107</f>
        <v>0.10589987376046806</v>
      </c>
    </row>
    <row r="1108" spans="1:14" x14ac:dyDescent="0.35">
      <c r="A1108" s="9">
        <f t="shared" si="168"/>
        <v>202</v>
      </c>
      <c r="B1108" s="14" t="s">
        <v>558</v>
      </c>
      <c r="C1108" s="8">
        <v>639</v>
      </c>
      <c r="D1108" s="8"/>
      <c r="E1108" s="8"/>
      <c r="F1108" s="8">
        <f t="shared" si="162"/>
        <v>639</v>
      </c>
      <c r="G1108" s="8">
        <v>26</v>
      </c>
      <c r="H1108" s="202">
        <f t="shared" si="166"/>
        <v>8.0417481250236351E-3</v>
      </c>
      <c r="I1108" s="18">
        <f t="shared" si="163"/>
        <v>34.430342509882443</v>
      </c>
      <c r="J1108" s="10">
        <f t="shared" si="164"/>
        <v>7.5746753521741379</v>
      </c>
      <c r="K1108" s="205">
        <v>14.796816550043488</v>
      </c>
      <c r="L1108" s="202">
        <v>11.217407341711569</v>
      </c>
      <c r="M1108" s="10">
        <f t="shared" si="167"/>
        <v>68.019241753811642</v>
      </c>
      <c r="N1108" s="69">
        <f>M1108/F1108</f>
        <v>0.10644638772114498</v>
      </c>
    </row>
    <row r="1109" spans="1:14" x14ac:dyDescent="0.35">
      <c r="A1109" s="9">
        <f t="shared" si="168"/>
        <v>203</v>
      </c>
      <c r="B1109" s="14" t="s">
        <v>559</v>
      </c>
      <c r="C1109" s="8"/>
      <c r="D1109" s="8"/>
      <c r="E1109" s="8"/>
      <c r="F1109" s="8"/>
      <c r="G1109" s="8"/>
      <c r="H1109" s="202">
        <f t="shared" si="166"/>
        <v>0</v>
      </c>
      <c r="I1109" s="18">
        <f t="shared" ref="I1109:I1114" si="169">H1109*$I$2</f>
        <v>0</v>
      </c>
      <c r="J1109" s="10">
        <f t="shared" si="164"/>
        <v>0</v>
      </c>
      <c r="K1109" s="205">
        <v>0</v>
      </c>
      <c r="L1109" s="202">
        <v>0</v>
      </c>
      <c r="M1109" s="10">
        <f t="shared" si="167"/>
        <v>0</v>
      </c>
      <c r="N1109" s="69"/>
    </row>
    <row r="1110" spans="1:14" ht="18" x14ac:dyDescent="0.4">
      <c r="A1110" s="9">
        <f t="shared" si="168"/>
        <v>204</v>
      </c>
      <c r="B1110" s="132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>C1110+D1110+E1110</f>
        <v>6066</v>
      </c>
      <c r="G1110" s="130">
        <v>172</v>
      </c>
      <c r="H1110" s="202">
        <f t="shared" si="166"/>
        <v>7.6339975158675077E-2</v>
      </c>
      <c r="I1110" s="18">
        <f t="shared" si="169"/>
        <v>326.84578664310942</v>
      </c>
      <c r="J1110" s="10">
        <f t="shared" si="164"/>
        <v>71.906073061484079</v>
      </c>
      <c r="K1110" s="205">
        <v>140.46555429196215</v>
      </c>
      <c r="L1110" s="202">
        <v>146.93607131541609</v>
      </c>
      <c r="M1110" s="10">
        <f t="shared" si="167"/>
        <v>686.15348531197174</v>
      </c>
      <c r="N1110" s="69">
        <f t="shared" ref="N1110:N1116" si="170">M1110/F1110</f>
        <v>0.11311465303527395</v>
      </c>
    </row>
    <row r="1111" spans="1:14" ht="18" x14ac:dyDescent="0.4">
      <c r="A1111" s="9">
        <f t="shared" si="168"/>
        <v>205</v>
      </c>
      <c r="B1111" s="132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>C1111+D1111+E1111</f>
        <v>6073.6</v>
      </c>
      <c r="G1111" s="130">
        <v>116</v>
      </c>
      <c r="H1111" s="202">
        <f t="shared" si="166"/>
        <v>7.6435620363291948E-2</v>
      </c>
      <c r="I1111" s="209">
        <f t="shared" si="169"/>
        <v>327.2552868044163</v>
      </c>
      <c r="J1111" s="10">
        <f t="shared" si="164"/>
        <v>71.996163096971586</v>
      </c>
      <c r="K1111" s="205">
        <v>140.64154146845718</v>
      </c>
      <c r="L1111" s="202">
        <v>147.12016530519472</v>
      </c>
      <c r="M1111" s="202">
        <f t="shared" si="167"/>
        <v>687.0131566750398</v>
      </c>
      <c r="N1111" s="210">
        <f t="shared" si="170"/>
        <v>0.11311465303527393</v>
      </c>
    </row>
    <row r="1112" spans="1:14" x14ac:dyDescent="0.35">
      <c r="A1112" s="9">
        <f t="shared" si="168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>C1112+D1112+E1112</f>
        <v>1388.6</v>
      </c>
      <c r="G1112" s="8">
        <v>60</v>
      </c>
      <c r="H1112" s="202">
        <f t="shared" si="166"/>
        <v>1.7475385675129608E-2</v>
      </c>
      <c r="I1112" s="209">
        <f t="shared" si="169"/>
        <v>74.819989998783655</v>
      </c>
      <c r="J1112" s="10">
        <f t="shared" si="164"/>
        <v>16.460397799732405</v>
      </c>
      <c r="K1112" s="205">
        <v>32.15470964223848</v>
      </c>
      <c r="L1112" s="202">
        <v>24.715742759155066</v>
      </c>
      <c r="M1112" s="202">
        <f t="shared" si="167"/>
        <v>148.1508401999096</v>
      </c>
      <c r="N1112" s="210">
        <f t="shared" si="170"/>
        <v>0.10669079662963388</v>
      </c>
    </row>
    <row r="1113" spans="1:14" x14ac:dyDescent="0.35">
      <c r="A1113" s="9">
        <f t="shared" si="168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>C1113+D1113+E1113</f>
        <v>4609.7</v>
      </c>
      <c r="G1113" s="8"/>
      <c r="H1113" s="202">
        <f t="shared" si="166"/>
        <v>5.8012592068734666E-2</v>
      </c>
      <c r="I1113" s="209">
        <f t="shared" si="169"/>
        <v>248.37801231268404</v>
      </c>
      <c r="J1113" s="10">
        <f t="shared" si="164"/>
        <v>54.643162708790491</v>
      </c>
      <c r="K1113" s="205">
        <v>106.74316940647178</v>
      </c>
      <c r="L1113" s="202">
        <v>0</v>
      </c>
      <c r="M1113" s="202">
        <f t="shared" si="167"/>
        <v>409.7643444279463</v>
      </c>
      <c r="N1113" s="210">
        <f t="shared" si="170"/>
        <v>8.8891759643349097E-2</v>
      </c>
    </row>
    <row r="1114" spans="1:14" x14ac:dyDescent="0.35">
      <c r="A1114" s="9">
        <f t="shared" si="168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8">
        <f>C1114+D1114+E1114</f>
        <v>608</v>
      </c>
      <c r="G1114" s="8">
        <v>0</v>
      </c>
      <c r="H1114" s="202">
        <f t="shared" si="166"/>
        <v>7.6516163693495622E-3</v>
      </c>
      <c r="I1114" s="209">
        <f t="shared" si="169"/>
        <v>32.760012904551679</v>
      </c>
      <c r="J1114" s="10">
        <f t="shared" si="164"/>
        <v>7.2072028390013694</v>
      </c>
      <c r="K1114" s="205">
        <v>14.078974119603194</v>
      </c>
      <c r="L1114" s="202">
        <v>0</v>
      </c>
      <c r="M1114" s="202">
        <f t="shared" si="167"/>
        <v>54.046189863156243</v>
      </c>
      <c r="N1114" s="210">
        <f t="shared" si="170"/>
        <v>8.8891759643349083E-2</v>
      </c>
    </row>
    <row r="1115" spans="1:14" s="167" customFormat="1" ht="18" x14ac:dyDescent="0.4">
      <c r="A1115" s="160"/>
      <c r="B1115" s="162" t="s">
        <v>1698</v>
      </c>
      <c r="C1115" s="169">
        <f>SUM(C907:C1114)</f>
        <v>158154.06000000003</v>
      </c>
      <c r="D1115" s="169">
        <f t="shared" ref="D1115" si="171">SUM(D907:D1114)</f>
        <v>265.3</v>
      </c>
      <c r="E1115" s="169">
        <f t="shared" ref="E1115:M1115" si="172">SUM(E907:E1114)</f>
        <v>501.31</v>
      </c>
      <c r="F1115" s="300">
        <f t="shared" si="172"/>
        <v>158920.67000000001</v>
      </c>
      <c r="G1115" s="169">
        <f t="shared" si="172"/>
        <v>3213</v>
      </c>
      <c r="H1115" s="169">
        <f t="shared" si="172"/>
        <v>1.9999999999999996</v>
      </c>
      <c r="I1115" s="169">
        <f t="shared" si="172"/>
        <v>8562.899999999996</v>
      </c>
      <c r="J1115" s="169">
        <f t="shared" si="172"/>
        <v>1883.8379999999997</v>
      </c>
      <c r="K1115" s="340">
        <f t="shared" si="172"/>
        <v>3680</v>
      </c>
      <c r="L1115" s="169">
        <f t="shared" si="172"/>
        <v>2802.2359446719383</v>
      </c>
      <c r="M1115" s="169">
        <f t="shared" si="172"/>
        <v>16928.973944671936</v>
      </c>
      <c r="N1115" s="221">
        <f t="shared" si="170"/>
        <v>0.10652468269025002</v>
      </c>
    </row>
    <row r="1116" spans="1:14" ht="18.5" thickBot="1" x14ac:dyDescent="0.45">
      <c r="A1116" s="19"/>
      <c r="B1116" s="13" t="s">
        <v>508</v>
      </c>
      <c r="C1116" s="15">
        <f t="shared" ref="C1116:L1116" si="173">C461+C526+C603+C724+C862+C905+C1115</f>
        <v>1173425.0399999998</v>
      </c>
      <c r="D1116" s="15">
        <f t="shared" si="173"/>
        <v>4870.0800000000008</v>
      </c>
      <c r="E1116" s="15">
        <f t="shared" si="173"/>
        <v>13711.509999999998</v>
      </c>
      <c r="F1116" s="15">
        <f t="shared" si="173"/>
        <v>1192006.6299999997</v>
      </c>
      <c r="G1116" s="15">
        <f t="shared" si="173"/>
        <v>24141</v>
      </c>
      <c r="H1116" s="224">
        <f t="shared" si="173"/>
        <v>13.997802287921751</v>
      </c>
      <c r="I1116" s="15">
        <f t="shared" si="173"/>
        <v>59795.563565635253</v>
      </c>
      <c r="J1116" s="15">
        <f t="shared" si="173"/>
        <v>13155.023984439758</v>
      </c>
      <c r="K1116" s="199">
        <f t="shared" si="173"/>
        <v>23562.668447446082</v>
      </c>
      <c r="L1116" s="199">
        <f t="shared" si="173"/>
        <v>17338.268215609478</v>
      </c>
      <c r="M1116" s="15">
        <f>I1116+J1116+K1116+L1116</f>
        <v>113851.52421313057</v>
      </c>
      <c r="N1116" s="82">
        <f t="shared" si="170"/>
        <v>9.5512492420558606E-2</v>
      </c>
    </row>
    <row r="1117" spans="1:14" x14ac:dyDescent="0.35">
      <c r="A1117" s="1"/>
    </row>
    <row r="1118" spans="1:14" x14ac:dyDescent="0.35">
      <c r="A1118" s="1"/>
    </row>
    <row r="1119" spans="1:14" x14ac:dyDescent="0.35">
      <c r="A1119" s="1"/>
    </row>
    <row r="1120" spans="1:14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233" spans="2:2" x14ac:dyDescent="0.35">
      <c r="B1233" s="49"/>
    </row>
    <row r="1234" spans="2:2" x14ac:dyDescent="0.35">
      <c r="B1234" s="49"/>
    </row>
    <row r="1235" spans="2:2" x14ac:dyDescent="0.35">
      <c r="B1235" s="49"/>
    </row>
    <row r="1236" spans="2:2" x14ac:dyDescent="0.35">
      <c r="B1236" s="49"/>
    </row>
    <row r="1237" spans="2:2" x14ac:dyDescent="0.35">
      <c r="B1237" s="49"/>
    </row>
    <row r="1238" spans="2:2" x14ac:dyDescent="0.35">
      <c r="B1238" s="49"/>
    </row>
    <row r="1239" spans="2:2" x14ac:dyDescent="0.35">
      <c r="B1239" s="49"/>
    </row>
    <row r="1240" spans="2:2" x14ac:dyDescent="0.35">
      <c r="B1240" s="49"/>
    </row>
    <row r="1241" spans="2:2" x14ac:dyDescent="0.35">
      <c r="B1241" s="49"/>
    </row>
    <row r="1242" spans="2:2" x14ac:dyDescent="0.35">
      <c r="B1242" s="49"/>
    </row>
    <row r="1243" spans="2:2" x14ac:dyDescent="0.35">
      <c r="B1243" s="49"/>
    </row>
    <row r="1244" spans="2:2" x14ac:dyDescent="0.35">
      <c r="B1244" s="49"/>
    </row>
    <row r="1245" spans="2:2" x14ac:dyDescent="0.35">
      <c r="B1245" s="49"/>
    </row>
    <row r="1246" spans="2:2" x14ac:dyDescent="0.35">
      <c r="B1246" s="49"/>
    </row>
    <row r="1247" spans="2:2" x14ac:dyDescent="0.35">
      <c r="B1247" s="49"/>
    </row>
    <row r="1248" spans="2:2" x14ac:dyDescent="0.35">
      <c r="B1248" s="49"/>
    </row>
    <row r="1249" spans="2:2" x14ac:dyDescent="0.35">
      <c r="B1249" s="49"/>
    </row>
    <row r="1250" spans="2:2" x14ac:dyDescent="0.35">
      <c r="B1250" s="49"/>
    </row>
    <row r="1251" spans="2:2" x14ac:dyDescent="0.35">
      <c r="B1251" s="49"/>
    </row>
    <row r="1252" spans="2:2" x14ac:dyDescent="0.35">
      <c r="B1252" s="49"/>
    </row>
    <row r="1253" spans="2:2" x14ac:dyDescent="0.35">
      <c r="B1253" s="49"/>
    </row>
    <row r="1254" spans="2:2" x14ac:dyDescent="0.35">
      <c r="B1254" s="49"/>
    </row>
    <row r="1255" spans="2:2" x14ac:dyDescent="0.35">
      <c r="B1255" s="49"/>
    </row>
    <row r="1256" spans="2:2" x14ac:dyDescent="0.35">
      <c r="B1256" s="49"/>
    </row>
    <row r="1257" spans="2:2" x14ac:dyDescent="0.35">
      <c r="B1257" s="49"/>
    </row>
    <row r="1258" spans="2:2" x14ac:dyDescent="0.35">
      <c r="B1258" s="49"/>
    </row>
    <row r="1259" spans="2:2" x14ac:dyDescent="0.35">
      <c r="B1259" s="49"/>
    </row>
    <row r="1260" spans="2:2" x14ac:dyDescent="0.35">
      <c r="B1260" s="49"/>
    </row>
    <row r="1261" spans="2:2" x14ac:dyDescent="0.35">
      <c r="B1261" s="49"/>
    </row>
    <row r="1262" spans="2:2" x14ac:dyDescent="0.35">
      <c r="B1262" s="49"/>
    </row>
    <row r="1263" spans="2:2" x14ac:dyDescent="0.35">
      <c r="B1263" s="49"/>
    </row>
    <row r="1264" spans="2:2" x14ac:dyDescent="0.35">
      <c r="B1264" s="49"/>
    </row>
    <row r="1265" spans="2:2" x14ac:dyDescent="0.35">
      <c r="B1265" s="49"/>
    </row>
    <row r="1266" spans="2:2" x14ac:dyDescent="0.35">
      <c r="B1266" s="49"/>
    </row>
    <row r="1267" spans="2:2" x14ac:dyDescent="0.35">
      <c r="B1267" s="49"/>
    </row>
    <row r="1268" spans="2:2" x14ac:dyDescent="0.35">
      <c r="B1268" s="49"/>
    </row>
    <row r="1269" spans="2:2" x14ac:dyDescent="0.35">
      <c r="B1269" s="49"/>
    </row>
    <row r="1270" spans="2:2" x14ac:dyDescent="0.35">
      <c r="B1270" s="49"/>
    </row>
    <row r="1271" spans="2:2" x14ac:dyDescent="0.35">
      <c r="B1271" s="49"/>
    </row>
    <row r="1272" spans="2:2" x14ac:dyDescent="0.35">
      <c r="B1272" s="49"/>
    </row>
    <row r="1273" spans="2:2" x14ac:dyDescent="0.35">
      <c r="B1273" s="49"/>
    </row>
    <row r="1274" spans="2:2" x14ac:dyDescent="0.35">
      <c r="B1274" s="49"/>
    </row>
    <row r="1275" spans="2:2" x14ac:dyDescent="0.35">
      <c r="B1275" s="49"/>
    </row>
    <row r="1276" spans="2:2" x14ac:dyDescent="0.35">
      <c r="B1276" s="49"/>
    </row>
    <row r="1277" spans="2:2" x14ac:dyDescent="0.35">
      <c r="B1277" s="49"/>
    </row>
    <row r="1278" spans="2:2" x14ac:dyDescent="0.35">
      <c r="B1278" s="49"/>
    </row>
    <row r="1279" spans="2:2" x14ac:dyDescent="0.35">
      <c r="B1279" s="49"/>
    </row>
    <row r="1280" spans="2:2" x14ac:dyDescent="0.35">
      <c r="B1280" s="49"/>
    </row>
    <row r="1281" spans="2:2" x14ac:dyDescent="0.35">
      <c r="B1281" s="49"/>
    </row>
    <row r="1282" spans="2:2" x14ac:dyDescent="0.35">
      <c r="B1282" s="49"/>
    </row>
    <row r="1283" spans="2:2" x14ac:dyDescent="0.35">
      <c r="B1283" s="49"/>
    </row>
    <row r="1284" spans="2:2" x14ac:dyDescent="0.35">
      <c r="B1284" s="49"/>
    </row>
    <row r="1285" spans="2:2" x14ac:dyDescent="0.35">
      <c r="B1285" s="49"/>
    </row>
    <row r="1286" spans="2:2" x14ac:dyDescent="0.35">
      <c r="B1286" s="49"/>
    </row>
    <row r="1287" spans="2:2" x14ac:dyDescent="0.35">
      <c r="B1287" s="49"/>
    </row>
    <row r="1288" spans="2:2" x14ac:dyDescent="0.35">
      <c r="B1288" s="49"/>
    </row>
    <row r="1289" spans="2:2" x14ac:dyDescent="0.35">
      <c r="B1289" s="49"/>
    </row>
    <row r="1290" spans="2:2" x14ac:dyDescent="0.35">
      <c r="B1290" s="49"/>
    </row>
    <row r="1291" spans="2:2" x14ac:dyDescent="0.35">
      <c r="B1291" s="49"/>
    </row>
    <row r="1292" spans="2:2" x14ac:dyDescent="0.35">
      <c r="B1292" s="49"/>
    </row>
    <row r="1293" spans="2:2" x14ac:dyDescent="0.35">
      <c r="B1293" s="49"/>
    </row>
    <row r="1294" spans="2:2" x14ac:dyDescent="0.35">
      <c r="B1294" s="49"/>
    </row>
    <row r="1295" spans="2:2" x14ac:dyDescent="0.35">
      <c r="B1295" s="49"/>
    </row>
    <row r="1296" spans="2:2" x14ac:dyDescent="0.35">
      <c r="B1296" s="49"/>
    </row>
  </sheetData>
  <mergeCells count="1">
    <mergeCell ref="B1:O1"/>
  </mergeCells>
  <phoneticPr fontId="0" type="noConversion"/>
  <pageMargins left="0.19685039370078741" right="0.19685039370078741" top="0.98425196850393704" bottom="0.98425196850393704" header="0.51181102362204722" footer="0.51181102362204722"/>
  <pageSetup paperSize="9" scale="57" orientation="landscape" r:id="rId1"/>
  <headerFooter alignWithMargins="0"/>
  <rowBreaks count="8" manualBreakCount="8">
    <brk id="402" max="11" man="1"/>
    <brk id="410" max="11" man="1"/>
    <brk id="461" max="16383" man="1"/>
    <brk id="526" max="16383" man="1"/>
    <brk id="603" max="11" man="1"/>
    <brk id="862" max="11" man="1"/>
    <brk id="905" max="16383" man="1"/>
    <brk id="96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0000"/>
  </sheetPr>
  <dimension ref="A1:P1298"/>
  <sheetViews>
    <sheetView view="pageBreakPreview" zoomScale="60" zoomScaleNormal="75" workbookViewId="0">
      <pane ySplit="3" topLeftCell="A1102" activePane="bottomLeft" state="frozen"/>
      <selection pane="bottomLeft" activeCell="K1115" sqref="K1115"/>
    </sheetView>
  </sheetViews>
  <sheetFormatPr defaultColWidth="9.1796875" defaultRowHeight="17.5" x14ac:dyDescent="0.35"/>
  <cols>
    <col min="1" max="1" width="9" style="2" customWidth="1"/>
    <col min="2" max="2" width="31.81640625" style="2" customWidth="1"/>
    <col min="3" max="3" width="16.7265625" style="2" customWidth="1"/>
    <col min="4" max="4" width="15.1796875" style="2" customWidth="1"/>
    <col min="5" max="6" width="16.7265625" style="2" customWidth="1"/>
    <col min="7" max="7" width="14.7265625" style="2" customWidth="1"/>
    <col min="8" max="8" width="14.81640625" style="192" customWidth="1"/>
    <col min="9" max="9" width="14.26953125" style="2" customWidth="1"/>
    <col min="10" max="10" width="12.26953125" style="2" customWidth="1"/>
    <col min="11" max="11" width="13.26953125" style="192" customWidth="1"/>
    <col min="12" max="12" width="14.453125" style="192" customWidth="1"/>
    <col min="13" max="14" width="14.81640625" style="2" customWidth="1"/>
    <col min="15" max="15" width="13.7265625" style="2" customWidth="1"/>
    <col min="16" max="16384" width="9.1796875" style="2"/>
  </cols>
  <sheetData>
    <row r="1" spans="1:16" ht="30" customHeight="1" x14ac:dyDescent="0.35">
      <c r="B1" s="376" t="s">
        <v>1262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</row>
    <row r="2" spans="1:16" ht="18" thickBot="1" x14ac:dyDescent="0.4">
      <c r="A2" s="1"/>
      <c r="I2" s="305">
        <v>4281.45</v>
      </c>
      <c r="K2" s="195"/>
      <c r="O2" s="116">
        <v>4281.45</v>
      </c>
      <c r="P2" s="2" t="s">
        <v>580</v>
      </c>
    </row>
    <row r="3" spans="1:16" ht="90.75" customHeight="1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230" t="s">
        <v>1253</v>
      </c>
      <c r="G3" s="230" t="s">
        <v>1422</v>
      </c>
      <c r="H3" s="231" t="s">
        <v>1417</v>
      </c>
      <c r="I3" s="230" t="s">
        <v>1427</v>
      </c>
      <c r="J3" s="230" t="s">
        <v>1428</v>
      </c>
      <c r="K3" s="231" t="s">
        <v>1429</v>
      </c>
      <c r="L3" s="231" t="s">
        <v>1430</v>
      </c>
      <c r="M3" s="236" t="s">
        <v>1446</v>
      </c>
      <c r="N3" s="236" t="s">
        <v>1447</v>
      </c>
    </row>
    <row r="4" spans="1:16" x14ac:dyDescent="0.35">
      <c r="A4" s="5">
        <v>1</v>
      </c>
      <c r="B4" s="23">
        <v>2</v>
      </c>
      <c r="C4" s="23">
        <v>3</v>
      </c>
      <c r="D4" s="23"/>
      <c r="E4" s="23"/>
      <c r="F4" s="23"/>
      <c r="G4" s="23"/>
      <c r="H4" s="194">
        <v>4</v>
      </c>
      <c r="I4" s="23">
        <v>5</v>
      </c>
      <c r="J4" s="23">
        <v>8</v>
      </c>
      <c r="K4" s="194">
        <v>9</v>
      </c>
      <c r="L4" s="194">
        <v>10</v>
      </c>
      <c r="M4" s="23">
        <v>11</v>
      </c>
      <c r="N4" s="23">
        <v>13</v>
      </c>
    </row>
    <row r="5" spans="1:16" ht="18" x14ac:dyDescent="0.4">
      <c r="A5" s="5"/>
      <c r="B5" s="7" t="s">
        <v>1693</v>
      </c>
      <c r="C5" s="23"/>
      <c r="D5" s="23"/>
      <c r="E5" s="23"/>
      <c r="F5" s="23"/>
      <c r="G5" s="8"/>
      <c r="H5" s="195"/>
      <c r="I5" s="8"/>
      <c r="J5" s="8"/>
      <c r="K5" s="195"/>
      <c r="L5" s="195"/>
      <c r="M5" s="8"/>
      <c r="N5" s="8"/>
    </row>
    <row r="6" spans="1:16" x14ac:dyDescent="0.35">
      <c r="A6" s="9">
        <v>1</v>
      </c>
      <c r="B6" s="14" t="s">
        <v>1456</v>
      </c>
      <c r="C6" s="8"/>
      <c r="D6" s="8"/>
      <c r="E6" s="8"/>
      <c r="F6" s="8">
        <f>C6+D6+E6</f>
        <v>0</v>
      </c>
      <c r="G6" s="8"/>
      <c r="H6" s="217">
        <f>0/138380.65*F6</f>
        <v>0</v>
      </c>
      <c r="I6" s="18">
        <f>H6*$I$2</f>
        <v>0</v>
      </c>
      <c r="J6" s="10">
        <f t="shared" ref="J6:J61" si="0">I6*0.22</f>
        <v>0</v>
      </c>
      <c r="K6" s="202">
        <f t="shared" ref="K6:K68" si="1">I6*0.49</f>
        <v>0</v>
      </c>
      <c r="L6" s="202">
        <v>0</v>
      </c>
      <c r="M6" s="10">
        <f t="shared" ref="M6:M68" si="2">I6+J6+K6+L6</f>
        <v>0</v>
      </c>
      <c r="N6" s="11"/>
    </row>
    <row r="7" spans="1:16" x14ac:dyDescent="0.35">
      <c r="A7" s="9">
        <v>2</v>
      </c>
      <c r="B7" s="14" t="s">
        <v>1457</v>
      </c>
      <c r="C7" s="8"/>
      <c r="D7" s="8"/>
      <c r="E7" s="8"/>
      <c r="F7" s="8">
        <f t="shared" ref="F7:F59" si="3">C7+D7+E7</f>
        <v>0</v>
      </c>
      <c r="G7" s="8"/>
      <c r="H7" s="217">
        <f t="shared" ref="H7:H59" si="4">0/138380.65*F7</f>
        <v>0</v>
      </c>
      <c r="I7" s="18">
        <f t="shared" ref="I7:I62" si="5">H7*$I$2</f>
        <v>0</v>
      </c>
      <c r="J7" s="10">
        <f t="shared" si="0"/>
        <v>0</v>
      </c>
      <c r="K7" s="202">
        <f t="shared" si="1"/>
        <v>0</v>
      </c>
      <c r="L7" s="202">
        <v>0</v>
      </c>
      <c r="M7" s="10">
        <f t="shared" si="2"/>
        <v>0</v>
      </c>
      <c r="N7" s="11"/>
    </row>
    <row r="8" spans="1:16" x14ac:dyDescent="0.35">
      <c r="A8" s="9">
        <f t="shared" ref="A8:A71" si="6">A7+1</f>
        <v>3</v>
      </c>
      <c r="B8" s="14" t="s">
        <v>1458</v>
      </c>
      <c r="C8" s="8"/>
      <c r="D8" s="8"/>
      <c r="E8" s="8"/>
      <c r="F8" s="8">
        <f t="shared" si="3"/>
        <v>0</v>
      </c>
      <c r="G8" s="8"/>
      <c r="H8" s="217">
        <f t="shared" si="4"/>
        <v>0</v>
      </c>
      <c r="I8" s="18">
        <f t="shared" si="5"/>
        <v>0</v>
      </c>
      <c r="J8" s="10">
        <f t="shared" si="0"/>
        <v>0</v>
      </c>
      <c r="K8" s="202">
        <f t="shared" si="1"/>
        <v>0</v>
      </c>
      <c r="L8" s="202">
        <v>0</v>
      </c>
      <c r="M8" s="10">
        <f t="shared" si="2"/>
        <v>0</v>
      </c>
      <c r="N8" s="11"/>
    </row>
    <row r="9" spans="1:16" x14ac:dyDescent="0.35">
      <c r="A9" s="9">
        <f t="shared" si="6"/>
        <v>4</v>
      </c>
      <c r="B9" s="14" t="s">
        <v>1459</v>
      </c>
      <c r="C9" s="8"/>
      <c r="D9" s="8"/>
      <c r="E9" s="8"/>
      <c r="F9" s="8">
        <f t="shared" si="3"/>
        <v>0</v>
      </c>
      <c r="G9" s="8"/>
      <c r="H9" s="217">
        <f t="shared" si="4"/>
        <v>0</v>
      </c>
      <c r="I9" s="18">
        <f t="shared" si="5"/>
        <v>0</v>
      </c>
      <c r="J9" s="10">
        <f t="shared" si="0"/>
        <v>0</v>
      </c>
      <c r="K9" s="202">
        <f t="shared" si="1"/>
        <v>0</v>
      </c>
      <c r="L9" s="202">
        <v>0</v>
      </c>
      <c r="M9" s="10">
        <f t="shared" si="2"/>
        <v>0</v>
      </c>
      <c r="N9" s="11"/>
    </row>
    <row r="10" spans="1:16" x14ac:dyDescent="0.35">
      <c r="A10" s="9">
        <f t="shared" si="6"/>
        <v>5</v>
      </c>
      <c r="B10" s="14" t="s">
        <v>1460</v>
      </c>
      <c r="C10" s="8"/>
      <c r="D10" s="8"/>
      <c r="E10" s="8"/>
      <c r="F10" s="8">
        <f t="shared" si="3"/>
        <v>0</v>
      </c>
      <c r="G10" s="8"/>
      <c r="H10" s="217">
        <f t="shared" si="4"/>
        <v>0</v>
      </c>
      <c r="I10" s="18">
        <f t="shared" si="5"/>
        <v>0</v>
      </c>
      <c r="J10" s="10">
        <f t="shared" si="0"/>
        <v>0</v>
      </c>
      <c r="K10" s="202">
        <f t="shared" si="1"/>
        <v>0</v>
      </c>
      <c r="L10" s="202">
        <v>0</v>
      </c>
      <c r="M10" s="10">
        <f t="shared" si="2"/>
        <v>0</v>
      </c>
      <c r="N10" s="11"/>
    </row>
    <row r="11" spans="1:16" x14ac:dyDescent="0.35">
      <c r="A11" s="9">
        <f t="shared" si="6"/>
        <v>6</v>
      </c>
      <c r="B11" s="14" t="s">
        <v>1461</v>
      </c>
      <c r="C11" s="8"/>
      <c r="D11" s="8"/>
      <c r="E11" s="8"/>
      <c r="F11" s="8">
        <f t="shared" si="3"/>
        <v>0</v>
      </c>
      <c r="G11" s="8"/>
      <c r="H11" s="217">
        <f t="shared" si="4"/>
        <v>0</v>
      </c>
      <c r="I11" s="18">
        <f t="shared" si="5"/>
        <v>0</v>
      </c>
      <c r="J11" s="10">
        <f t="shared" si="0"/>
        <v>0</v>
      </c>
      <c r="K11" s="202">
        <f t="shared" si="1"/>
        <v>0</v>
      </c>
      <c r="L11" s="202">
        <v>0</v>
      </c>
      <c r="M11" s="10">
        <f t="shared" si="2"/>
        <v>0</v>
      </c>
      <c r="N11" s="11"/>
    </row>
    <row r="12" spans="1:16" x14ac:dyDescent="0.35">
      <c r="A12" s="9">
        <f t="shared" si="6"/>
        <v>7</v>
      </c>
      <c r="B12" s="14" t="s">
        <v>1462</v>
      </c>
      <c r="C12" s="8"/>
      <c r="D12" s="8"/>
      <c r="E12" s="8"/>
      <c r="F12" s="8">
        <f t="shared" si="3"/>
        <v>0</v>
      </c>
      <c r="G12" s="8"/>
      <c r="H12" s="217">
        <f t="shared" si="4"/>
        <v>0</v>
      </c>
      <c r="I12" s="18">
        <f t="shared" si="5"/>
        <v>0</v>
      </c>
      <c r="J12" s="10">
        <f t="shared" si="0"/>
        <v>0</v>
      </c>
      <c r="K12" s="202">
        <f t="shared" si="1"/>
        <v>0</v>
      </c>
      <c r="L12" s="202">
        <v>0</v>
      </c>
      <c r="M12" s="10">
        <f t="shared" si="2"/>
        <v>0</v>
      </c>
      <c r="N12" s="11"/>
    </row>
    <row r="13" spans="1:16" x14ac:dyDescent="0.35">
      <c r="A13" s="9">
        <f t="shared" si="6"/>
        <v>8</v>
      </c>
      <c r="B13" s="14" t="s">
        <v>1463</v>
      </c>
      <c r="C13" s="8"/>
      <c r="D13" s="8"/>
      <c r="E13" s="8"/>
      <c r="F13" s="8">
        <f t="shared" si="3"/>
        <v>0</v>
      </c>
      <c r="G13" s="8"/>
      <c r="H13" s="217">
        <f t="shared" si="4"/>
        <v>0</v>
      </c>
      <c r="I13" s="18">
        <f t="shared" si="5"/>
        <v>0</v>
      </c>
      <c r="J13" s="10">
        <f t="shared" si="0"/>
        <v>0</v>
      </c>
      <c r="K13" s="202">
        <f t="shared" si="1"/>
        <v>0</v>
      </c>
      <c r="L13" s="202">
        <v>0</v>
      </c>
      <c r="M13" s="10">
        <f t="shared" si="2"/>
        <v>0</v>
      </c>
      <c r="N13" s="11"/>
    </row>
    <row r="14" spans="1:16" x14ac:dyDescent="0.35">
      <c r="A14" s="9">
        <f t="shared" si="6"/>
        <v>9</v>
      </c>
      <c r="B14" s="14" t="s">
        <v>1464</v>
      </c>
      <c r="C14" s="8"/>
      <c r="D14" s="8"/>
      <c r="E14" s="8"/>
      <c r="F14" s="8">
        <f t="shared" si="3"/>
        <v>0</v>
      </c>
      <c r="G14" s="8"/>
      <c r="H14" s="217">
        <f t="shared" si="4"/>
        <v>0</v>
      </c>
      <c r="I14" s="18">
        <f t="shared" si="5"/>
        <v>0</v>
      </c>
      <c r="J14" s="10">
        <f t="shared" si="0"/>
        <v>0</v>
      </c>
      <c r="K14" s="202">
        <f t="shared" si="1"/>
        <v>0</v>
      </c>
      <c r="L14" s="202">
        <v>0</v>
      </c>
      <c r="M14" s="10">
        <f t="shared" si="2"/>
        <v>0</v>
      </c>
      <c r="N14" s="11"/>
    </row>
    <row r="15" spans="1:16" x14ac:dyDescent="0.35">
      <c r="A15" s="9">
        <f t="shared" si="6"/>
        <v>10</v>
      </c>
      <c r="B15" s="14" t="s">
        <v>1465</v>
      </c>
      <c r="C15" s="8"/>
      <c r="D15" s="8"/>
      <c r="E15" s="8"/>
      <c r="F15" s="8">
        <f t="shared" si="3"/>
        <v>0</v>
      </c>
      <c r="G15" s="8"/>
      <c r="H15" s="217">
        <f t="shared" si="4"/>
        <v>0</v>
      </c>
      <c r="I15" s="18">
        <f t="shared" si="5"/>
        <v>0</v>
      </c>
      <c r="J15" s="10">
        <f t="shared" si="0"/>
        <v>0</v>
      </c>
      <c r="K15" s="202">
        <f t="shared" si="1"/>
        <v>0</v>
      </c>
      <c r="L15" s="202">
        <v>0</v>
      </c>
      <c r="M15" s="10">
        <f t="shared" si="2"/>
        <v>0</v>
      </c>
      <c r="N15" s="11"/>
    </row>
    <row r="16" spans="1:16" x14ac:dyDescent="0.35">
      <c r="A16" s="9">
        <f t="shared" si="6"/>
        <v>11</v>
      </c>
      <c r="B16" s="14" t="s">
        <v>1466</v>
      </c>
      <c r="C16" s="8"/>
      <c r="D16" s="8"/>
      <c r="E16" s="8"/>
      <c r="F16" s="8">
        <f t="shared" si="3"/>
        <v>0</v>
      </c>
      <c r="G16" s="8"/>
      <c r="H16" s="217">
        <f t="shared" si="4"/>
        <v>0</v>
      </c>
      <c r="I16" s="18">
        <f t="shared" si="5"/>
        <v>0</v>
      </c>
      <c r="J16" s="10">
        <f t="shared" si="0"/>
        <v>0</v>
      </c>
      <c r="K16" s="202">
        <f t="shared" si="1"/>
        <v>0</v>
      </c>
      <c r="L16" s="202">
        <v>0</v>
      </c>
      <c r="M16" s="10">
        <f t="shared" si="2"/>
        <v>0</v>
      </c>
      <c r="N16" s="11"/>
    </row>
    <row r="17" spans="1:14" x14ac:dyDescent="0.35">
      <c r="A17" s="9">
        <f t="shared" si="6"/>
        <v>12</v>
      </c>
      <c r="B17" s="14" t="s">
        <v>1467</v>
      </c>
      <c r="C17" s="8"/>
      <c r="D17" s="8"/>
      <c r="E17" s="8"/>
      <c r="F17" s="8">
        <f t="shared" si="3"/>
        <v>0</v>
      </c>
      <c r="G17" s="8"/>
      <c r="H17" s="217">
        <f t="shared" si="4"/>
        <v>0</v>
      </c>
      <c r="I17" s="18">
        <f t="shared" si="5"/>
        <v>0</v>
      </c>
      <c r="J17" s="10">
        <f t="shared" si="0"/>
        <v>0</v>
      </c>
      <c r="K17" s="202">
        <f t="shared" si="1"/>
        <v>0</v>
      </c>
      <c r="L17" s="202">
        <v>0</v>
      </c>
      <c r="M17" s="10">
        <f t="shared" si="2"/>
        <v>0</v>
      </c>
      <c r="N17" s="11"/>
    </row>
    <row r="18" spans="1:14" x14ac:dyDescent="0.35">
      <c r="A18" s="9">
        <f t="shared" si="6"/>
        <v>13</v>
      </c>
      <c r="B18" s="14" t="s">
        <v>1468</v>
      </c>
      <c r="C18" s="8"/>
      <c r="D18" s="8"/>
      <c r="E18" s="8"/>
      <c r="F18" s="8">
        <f t="shared" si="3"/>
        <v>0</v>
      </c>
      <c r="G18" s="8"/>
      <c r="H18" s="217">
        <f t="shared" si="4"/>
        <v>0</v>
      </c>
      <c r="I18" s="18">
        <f t="shared" si="5"/>
        <v>0</v>
      </c>
      <c r="J18" s="10">
        <f t="shared" si="0"/>
        <v>0</v>
      </c>
      <c r="K18" s="202">
        <f t="shared" si="1"/>
        <v>0</v>
      </c>
      <c r="L18" s="202">
        <v>0</v>
      </c>
      <c r="M18" s="10">
        <f t="shared" si="2"/>
        <v>0</v>
      </c>
      <c r="N18" s="11"/>
    </row>
    <row r="19" spans="1:14" x14ac:dyDescent="0.35">
      <c r="A19" s="9">
        <f t="shared" si="6"/>
        <v>14</v>
      </c>
      <c r="B19" s="14" t="s">
        <v>1469</v>
      </c>
      <c r="C19" s="8"/>
      <c r="D19" s="8"/>
      <c r="E19" s="8"/>
      <c r="F19" s="8">
        <f t="shared" si="3"/>
        <v>0</v>
      </c>
      <c r="G19" s="8"/>
      <c r="H19" s="217">
        <f t="shared" si="4"/>
        <v>0</v>
      </c>
      <c r="I19" s="18">
        <f t="shared" si="5"/>
        <v>0</v>
      </c>
      <c r="J19" s="10">
        <f t="shared" si="0"/>
        <v>0</v>
      </c>
      <c r="K19" s="202">
        <f t="shared" si="1"/>
        <v>0</v>
      </c>
      <c r="L19" s="202">
        <v>0</v>
      </c>
      <c r="M19" s="10">
        <f t="shared" si="2"/>
        <v>0</v>
      </c>
      <c r="N19" s="11"/>
    </row>
    <row r="20" spans="1:14" x14ac:dyDescent="0.35">
      <c r="A20" s="9">
        <f t="shared" si="6"/>
        <v>15</v>
      </c>
      <c r="B20" s="14" t="s">
        <v>1470</v>
      </c>
      <c r="C20" s="8"/>
      <c r="D20" s="8"/>
      <c r="E20" s="8"/>
      <c r="F20" s="8">
        <f t="shared" si="3"/>
        <v>0</v>
      </c>
      <c r="G20" s="8"/>
      <c r="H20" s="217">
        <f t="shared" si="4"/>
        <v>0</v>
      </c>
      <c r="I20" s="18">
        <f t="shared" si="5"/>
        <v>0</v>
      </c>
      <c r="J20" s="10">
        <f t="shared" si="0"/>
        <v>0</v>
      </c>
      <c r="K20" s="202">
        <f t="shared" si="1"/>
        <v>0</v>
      </c>
      <c r="L20" s="202">
        <v>0</v>
      </c>
      <c r="M20" s="10">
        <f t="shared" si="2"/>
        <v>0</v>
      </c>
      <c r="N20" s="11"/>
    </row>
    <row r="21" spans="1:14" x14ac:dyDescent="0.35">
      <c r="A21" s="9">
        <f t="shared" si="6"/>
        <v>16</v>
      </c>
      <c r="B21" s="14" t="s">
        <v>1471</v>
      </c>
      <c r="C21" s="8"/>
      <c r="D21" s="8"/>
      <c r="E21" s="8"/>
      <c r="F21" s="8">
        <f t="shared" si="3"/>
        <v>0</v>
      </c>
      <c r="G21" s="8"/>
      <c r="H21" s="217">
        <f t="shared" si="4"/>
        <v>0</v>
      </c>
      <c r="I21" s="18">
        <f t="shared" si="5"/>
        <v>0</v>
      </c>
      <c r="J21" s="10">
        <f t="shared" si="0"/>
        <v>0</v>
      </c>
      <c r="K21" s="202">
        <f t="shared" si="1"/>
        <v>0</v>
      </c>
      <c r="L21" s="202">
        <v>0</v>
      </c>
      <c r="M21" s="10">
        <f t="shared" si="2"/>
        <v>0</v>
      </c>
      <c r="N21" s="11"/>
    </row>
    <row r="22" spans="1:14" x14ac:dyDescent="0.35">
      <c r="A22" s="9">
        <f t="shared" si="6"/>
        <v>17</v>
      </c>
      <c r="B22" s="14" t="s">
        <v>1472</v>
      </c>
      <c r="C22" s="8"/>
      <c r="D22" s="8"/>
      <c r="E22" s="8"/>
      <c r="F22" s="8">
        <f t="shared" si="3"/>
        <v>0</v>
      </c>
      <c r="G22" s="8"/>
      <c r="H22" s="217">
        <f t="shared" si="4"/>
        <v>0</v>
      </c>
      <c r="I22" s="18">
        <f t="shared" si="5"/>
        <v>0</v>
      </c>
      <c r="J22" s="10">
        <f t="shared" si="0"/>
        <v>0</v>
      </c>
      <c r="K22" s="202">
        <f t="shared" si="1"/>
        <v>0</v>
      </c>
      <c r="L22" s="202">
        <v>0</v>
      </c>
      <c r="M22" s="10">
        <f t="shared" si="2"/>
        <v>0</v>
      </c>
      <c r="N22" s="11"/>
    </row>
    <row r="23" spans="1:14" x14ac:dyDescent="0.35">
      <c r="A23" s="9">
        <f t="shared" si="6"/>
        <v>18</v>
      </c>
      <c r="B23" s="14" t="s">
        <v>1473</v>
      </c>
      <c r="C23" s="8"/>
      <c r="D23" s="8"/>
      <c r="E23" s="8"/>
      <c r="F23" s="8">
        <f t="shared" si="3"/>
        <v>0</v>
      </c>
      <c r="G23" s="8"/>
      <c r="H23" s="217">
        <f t="shared" si="4"/>
        <v>0</v>
      </c>
      <c r="I23" s="18">
        <f t="shared" si="5"/>
        <v>0</v>
      </c>
      <c r="J23" s="10">
        <f t="shared" si="0"/>
        <v>0</v>
      </c>
      <c r="K23" s="202">
        <f t="shared" si="1"/>
        <v>0</v>
      </c>
      <c r="L23" s="202">
        <v>0</v>
      </c>
      <c r="M23" s="10">
        <f t="shared" si="2"/>
        <v>0</v>
      </c>
      <c r="N23" s="11"/>
    </row>
    <row r="24" spans="1:14" x14ac:dyDescent="0.35">
      <c r="A24" s="9">
        <f t="shared" si="6"/>
        <v>19</v>
      </c>
      <c r="B24" s="14" t="s">
        <v>1474</v>
      </c>
      <c r="C24" s="8"/>
      <c r="D24" s="8"/>
      <c r="E24" s="8"/>
      <c r="F24" s="8">
        <f t="shared" si="3"/>
        <v>0</v>
      </c>
      <c r="G24" s="8"/>
      <c r="H24" s="217">
        <f t="shared" si="4"/>
        <v>0</v>
      </c>
      <c r="I24" s="18">
        <f t="shared" si="5"/>
        <v>0</v>
      </c>
      <c r="J24" s="10">
        <f t="shared" si="0"/>
        <v>0</v>
      </c>
      <c r="K24" s="202">
        <f t="shared" si="1"/>
        <v>0</v>
      </c>
      <c r="L24" s="202">
        <v>0</v>
      </c>
      <c r="M24" s="10">
        <f t="shared" si="2"/>
        <v>0</v>
      </c>
      <c r="N24" s="11"/>
    </row>
    <row r="25" spans="1:14" x14ac:dyDescent="0.35">
      <c r="A25" s="9">
        <f t="shared" si="6"/>
        <v>20</v>
      </c>
      <c r="B25" s="14" t="s">
        <v>1475</v>
      </c>
      <c r="C25" s="8"/>
      <c r="D25" s="8"/>
      <c r="E25" s="8"/>
      <c r="F25" s="8">
        <f t="shared" si="3"/>
        <v>0</v>
      </c>
      <c r="G25" s="8"/>
      <c r="H25" s="217">
        <f t="shared" si="4"/>
        <v>0</v>
      </c>
      <c r="I25" s="18">
        <f t="shared" si="5"/>
        <v>0</v>
      </c>
      <c r="J25" s="10">
        <f t="shared" si="0"/>
        <v>0</v>
      </c>
      <c r="K25" s="202">
        <f t="shared" si="1"/>
        <v>0</v>
      </c>
      <c r="L25" s="202">
        <v>0</v>
      </c>
      <c r="M25" s="10">
        <f t="shared" si="2"/>
        <v>0</v>
      </c>
      <c r="N25" s="11"/>
    </row>
    <row r="26" spans="1:14" x14ac:dyDescent="0.35">
      <c r="A26" s="9">
        <f t="shared" si="6"/>
        <v>21</v>
      </c>
      <c r="B26" s="14" t="s">
        <v>1476</v>
      </c>
      <c r="C26" s="8"/>
      <c r="D26" s="8"/>
      <c r="E26" s="8"/>
      <c r="F26" s="8">
        <f t="shared" si="3"/>
        <v>0</v>
      </c>
      <c r="G26" s="8"/>
      <c r="H26" s="217">
        <f t="shared" si="4"/>
        <v>0</v>
      </c>
      <c r="I26" s="18">
        <f t="shared" si="5"/>
        <v>0</v>
      </c>
      <c r="J26" s="10">
        <f t="shared" si="0"/>
        <v>0</v>
      </c>
      <c r="K26" s="202">
        <f t="shared" si="1"/>
        <v>0</v>
      </c>
      <c r="L26" s="202">
        <v>0</v>
      </c>
      <c r="M26" s="10">
        <f t="shared" si="2"/>
        <v>0</v>
      </c>
      <c r="N26" s="11"/>
    </row>
    <row r="27" spans="1:14" x14ac:dyDescent="0.35">
      <c r="A27" s="9">
        <f t="shared" si="6"/>
        <v>22</v>
      </c>
      <c r="B27" s="14" t="s">
        <v>1477</v>
      </c>
      <c r="C27" s="8"/>
      <c r="D27" s="8"/>
      <c r="E27" s="8"/>
      <c r="F27" s="8">
        <f t="shared" si="3"/>
        <v>0</v>
      </c>
      <c r="G27" s="8"/>
      <c r="H27" s="217">
        <f t="shared" si="4"/>
        <v>0</v>
      </c>
      <c r="I27" s="18">
        <f t="shared" si="5"/>
        <v>0</v>
      </c>
      <c r="J27" s="10">
        <f t="shared" si="0"/>
        <v>0</v>
      </c>
      <c r="K27" s="202">
        <f t="shared" si="1"/>
        <v>0</v>
      </c>
      <c r="L27" s="202">
        <v>0</v>
      </c>
      <c r="M27" s="10">
        <f t="shared" si="2"/>
        <v>0</v>
      </c>
      <c r="N27" s="11"/>
    </row>
    <row r="28" spans="1:14" x14ac:dyDescent="0.35">
      <c r="A28" s="9">
        <f t="shared" si="6"/>
        <v>23</v>
      </c>
      <c r="B28" s="14" t="s">
        <v>1478</v>
      </c>
      <c r="C28" s="8"/>
      <c r="D28" s="8"/>
      <c r="E28" s="8"/>
      <c r="F28" s="8">
        <f t="shared" si="3"/>
        <v>0</v>
      </c>
      <c r="G28" s="8"/>
      <c r="H28" s="217">
        <f t="shared" si="4"/>
        <v>0</v>
      </c>
      <c r="I28" s="18">
        <f t="shared" si="5"/>
        <v>0</v>
      </c>
      <c r="J28" s="10">
        <f t="shared" si="0"/>
        <v>0</v>
      </c>
      <c r="K28" s="202">
        <f t="shared" si="1"/>
        <v>0</v>
      </c>
      <c r="L28" s="202">
        <v>0</v>
      </c>
      <c r="M28" s="10">
        <f t="shared" si="2"/>
        <v>0</v>
      </c>
      <c r="N28" s="11"/>
    </row>
    <row r="29" spans="1:14" x14ac:dyDescent="0.35">
      <c r="A29" s="9">
        <f t="shared" si="6"/>
        <v>24</v>
      </c>
      <c r="B29" s="14" t="s">
        <v>1479</v>
      </c>
      <c r="C29" s="8"/>
      <c r="D29" s="8"/>
      <c r="E29" s="8"/>
      <c r="F29" s="8">
        <f t="shared" si="3"/>
        <v>0</v>
      </c>
      <c r="G29" s="8"/>
      <c r="H29" s="217">
        <f t="shared" si="4"/>
        <v>0</v>
      </c>
      <c r="I29" s="18">
        <f t="shared" si="5"/>
        <v>0</v>
      </c>
      <c r="J29" s="10">
        <f t="shared" si="0"/>
        <v>0</v>
      </c>
      <c r="K29" s="202">
        <f t="shared" si="1"/>
        <v>0</v>
      </c>
      <c r="L29" s="202">
        <v>0</v>
      </c>
      <c r="M29" s="10">
        <f t="shared" si="2"/>
        <v>0</v>
      </c>
      <c r="N29" s="11"/>
    </row>
    <row r="30" spans="1:14" x14ac:dyDescent="0.35">
      <c r="A30" s="9">
        <f t="shared" si="6"/>
        <v>25</v>
      </c>
      <c r="B30" s="14" t="s">
        <v>1480</v>
      </c>
      <c r="C30" s="8"/>
      <c r="D30" s="8"/>
      <c r="E30" s="8"/>
      <c r="F30" s="8">
        <f t="shared" si="3"/>
        <v>0</v>
      </c>
      <c r="G30" s="8"/>
      <c r="H30" s="217">
        <f t="shared" si="4"/>
        <v>0</v>
      </c>
      <c r="I30" s="18">
        <f t="shared" si="5"/>
        <v>0</v>
      </c>
      <c r="J30" s="10">
        <f t="shared" si="0"/>
        <v>0</v>
      </c>
      <c r="K30" s="202">
        <f t="shared" si="1"/>
        <v>0</v>
      </c>
      <c r="L30" s="202">
        <v>0</v>
      </c>
      <c r="M30" s="10">
        <f t="shared" si="2"/>
        <v>0</v>
      </c>
      <c r="N30" s="11"/>
    </row>
    <row r="31" spans="1:14" x14ac:dyDescent="0.35">
      <c r="A31" s="9">
        <f t="shared" si="6"/>
        <v>26</v>
      </c>
      <c r="B31" s="14" t="s">
        <v>1481</v>
      </c>
      <c r="C31" s="8"/>
      <c r="D31" s="8"/>
      <c r="E31" s="8"/>
      <c r="F31" s="8">
        <f t="shared" si="3"/>
        <v>0</v>
      </c>
      <c r="G31" s="8"/>
      <c r="H31" s="217">
        <f t="shared" si="4"/>
        <v>0</v>
      </c>
      <c r="I31" s="18">
        <f t="shared" si="5"/>
        <v>0</v>
      </c>
      <c r="J31" s="10">
        <f t="shared" si="0"/>
        <v>0</v>
      </c>
      <c r="K31" s="202">
        <f t="shared" si="1"/>
        <v>0</v>
      </c>
      <c r="L31" s="202">
        <v>0</v>
      </c>
      <c r="M31" s="10">
        <f t="shared" si="2"/>
        <v>0</v>
      </c>
      <c r="N31" s="11"/>
    </row>
    <row r="32" spans="1:14" x14ac:dyDescent="0.35">
      <c r="A32" s="9">
        <f t="shared" si="6"/>
        <v>27</v>
      </c>
      <c r="B32" s="14" t="s">
        <v>1482</v>
      </c>
      <c r="C32" s="8"/>
      <c r="D32" s="8"/>
      <c r="E32" s="8"/>
      <c r="F32" s="8">
        <f t="shared" si="3"/>
        <v>0</v>
      </c>
      <c r="G32" s="8"/>
      <c r="H32" s="217">
        <f t="shared" si="4"/>
        <v>0</v>
      </c>
      <c r="I32" s="18">
        <f t="shared" si="5"/>
        <v>0</v>
      </c>
      <c r="J32" s="10">
        <f t="shared" si="0"/>
        <v>0</v>
      </c>
      <c r="K32" s="202">
        <f t="shared" si="1"/>
        <v>0</v>
      </c>
      <c r="L32" s="202">
        <v>0</v>
      </c>
      <c r="M32" s="10">
        <f t="shared" si="2"/>
        <v>0</v>
      </c>
      <c r="N32" s="11"/>
    </row>
    <row r="33" spans="1:14" x14ac:dyDescent="0.35">
      <c r="A33" s="9">
        <f t="shared" si="6"/>
        <v>28</v>
      </c>
      <c r="B33" s="14" t="s">
        <v>1483</v>
      </c>
      <c r="C33" s="8"/>
      <c r="D33" s="8"/>
      <c r="E33" s="8"/>
      <c r="F33" s="8">
        <f t="shared" si="3"/>
        <v>0</v>
      </c>
      <c r="G33" s="8"/>
      <c r="H33" s="217">
        <f t="shared" si="4"/>
        <v>0</v>
      </c>
      <c r="I33" s="18">
        <f t="shared" si="5"/>
        <v>0</v>
      </c>
      <c r="J33" s="10">
        <f t="shared" si="0"/>
        <v>0</v>
      </c>
      <c r="K33" s="202">
        <f t="shared" si="1"/>
        <v>0</v>
      </c>
      <c r="L33" s="202">
        <v>0</v>
      </c>
      <c r="M33" s="10">
        <f t="shared" si="2"/>
        <v>0</v>
      </c>
      <c r="N33" s="11"/>
    </row>
    <row r="34" spans="1:14" x14ac:dyDescent="0.35">
      <c r="A34" s="9">
        <f t="shared" si="6"/>
        <v>29</v>
      </c>
      <c r="B34" s="14" t="s">
        <v>1484</v>
      </c>
      <c r="C34" s="8"/>
      <c r="D34" s="8"/>
      <c r="E34" s="8"/>
      <c r="F34" s="8">
        <f t="shared" si="3"/>
        <v>0</v>
      </c>
      <c r="G34" s="8"/>
      <c r="H34" s="217">
        <f t="shared" si="4"/>
        <v>0</v>
      </c>
      <c r="I34" s="18">
        <f t="shared" si="5"/>
        <v>0</v>
      </c>
      <c r="J34" s="10">
        <f t="shared" si="0"/>
        <v>0</v>
      </c>
      <c r="K34" s="202">
        <f t="shared" si="1"/>
        <v>0</v>
      </c>
      <c r="L34" s="202">
        <v>0</v>
      </c>
      <c r="M34" s="10">
        <f t="shared" si="2"/>
        <v>0</v>
      </c>
      <c r="N34" s="11"/>
    </row>
    <row r="35" spans="1:14" x14ac:dyDescent="0.35">
      <c r="A35" s="9">
        <f t="shared" si="6"/>
        <v>30</v>
      </c>
      <c r="B35" s="14" t="s">
        <v>1485</v>
      </c>
      <c r="C35" s="8"/>
      <c r="D35" s="8"/>
      <c r="E35" s="8"/>
      <c r="F35" s="8">
        <f t="shared" si="3"/>
        <v>0</v>
      </c>
      <c r="G35" s="8"/>
      <c r="H35" s="217">
        <f t="shared" si="4"/>
        <v>0</v>
      </c>
      <c r="I35" s="18">
        <f t="shared" si="5"/>
        <v>0</v>
      </c>
      <c r="J35" s="10">
        <f t="shared" si="0"/>
        <v>0</v>
      </c>
      <c r="K35" s="202">
        <f t="shared" si="1"/>
        <v>0</v>
      </c>
      <c r="L35" s="202">
        <v>0</v>
      </c>
      <c r="M35" s="10">
        <f t="shared" si="2"/>
        <v>0</v>
      </c>
      <c r="N35" s="11"/>
    </row>
    <row r="36" spans="1:14" x14ac:dyDescent="0.35">
      <c r="A36" s="9">
        <f t="shared" si="6"/>
        <v>31</v>
      </c>
      <c r="B36" s="14" t="s">
        <v>1486</v>
      </c>
      <c r="C36" s="8"/>
      <c r="D36" s="8"/>
      <c r="E36" s="8"/>
      <c r="F36" s="8">
        <f t="shared" si="3"/>
        <v>0</v>
      </c>
      <c r="G36" s="8"/>
      <c r="H36" s="217">
        <f t="shared" si="4"/>
        <v>0</v>
      </c>
      <c r="I36" s="18">
        <f t="shared" si="5"/>
        <v>0</v>
      </c>
      <c r="J36" s="10">
        <f t="shared" si="0"/>
        <v>0</v>
      </c>
      <c r="K36" s="202">
        <f t="shared" si="1"/>
        <v>0</v>
      </c>
      <c r="L36" s="202">
        <v>0</v>
      </c>
      <c r="M36" s="10">
        <f t="shared" si="2"/>
        <v>0</v>
      </c>
      <c r="N36" s="11"/>
    </row>
    <row r="37" spans="1:14" x14ac:dyDescent="0.35">
      <c r="A37" s="9">
        <f t="shared" si="6"/>
        <v>32</v>
      </c>
      <c r="B37" s="14" t="s">
        <v>1487</v>
      </c>
      <c r="C37" s="8"/>
      <c r="D37" s="8"/>
      <c r="E37" s="8"/>
      <c r="F37" s="8">
        <f t="shared" si="3"/>
        <v>0</v>
      </c>
      <c r="G37" s="8"/>
      <c r="H37" s="217">
        <f t="shared" si="4"/>
        <v>0</v>
      </c>
      <c r="I37" s="18">
        <f t="shared" si="5"/>
        <v>0</v>
      </c>
      <c r="J37" s="10">
        <f t="shared" si="0"/>
        <v>0</v>
      </c>
      <c r="K37" s="202">
        <f t="shared" si="1"/>
        <v>0</v>
      </c>
      <c r="L37" s="202">
        <v>0</v>
      </c>
      <c r="M37" s="10">
        <f t="shared" si="2"/>
        <v>0</v>
      </c>
      <c r="N37" s="11"/>
    </row>
    <row r="38" spans="1:14" x14ac:dyDescent="0.35">
      <c r="A38" s="9">
        <f t="shared" si="6"/>
        <v>33</v>
      </c>
      <c r="B38" s="14" t="s">
        <v>1488</v>
      </c>
      <c r="C38" s="8"/>
      <c r="D38" s="8"/>
      <c r="E38" s="8"/>
      <c r="F38" s="8">
        <f t="shared" si="3"/>
        <v>0</v>
      </c>
      <c r="G38" s="8"/>
      <c r="H38" s="217">
        <f t="shared" si="4"/>
        <v>0</v>
      </c>
      <c r="I38" s="18">
        <f t="shared" si="5"/>
        <v>0</v>
      </c>
      <c r="J38" s="10">
        <f t="shared" si="0"/>
        <v>0</v>
      </c>
      <c r="K38" s="202">
        <f t="shared" si="1"/>
        <v>0</v>
      </c>
      <c r="L38" s="202">
        <v>0</v>
      </c>
      <c r="M38" s="10">
        <f t="shared" si="2"/>
        <v>0</v>
      </c>
      <c r="N38" s="11"/>
    </row>
    <row r="39" spans="1:14" x14ac:dyDescent="0.35">
      <c r="A39" s="9">
        <f t="shared" si="6"/>
        <v>34</v>
      </c>
      <c r="B39" s="14" t="s">
        <v>1489</v>
      </c>
      <c r="C39" s="8"/>
      <c r="D39" s="8"/>
      <c r="E39" s="8"/>
      <c r="F39" s="8">
        <f t="shared" si="3"/>
        <v>0</v>
      </c>
      <c r="G39" s="8"/>
      <c r="H39" s="217">
        <f t="shared" si="4"/>
        <v>0</v>
      </c>
      <c r="I39" s="18">
        <f t="shared" si="5"/>
        <v>0</v>
      </c>
      <c r="J39" s="10">
        <f t="shared" si="0"/>
        <v>0</v>
      </c>
      <c r="K39" s="202">
        <f t="shared" si="1"/>
        <v>0</v>
      </c>
      <c r="L39" s="202">
        <v>0</v>
      </c>
      <c r="M39" s="10">
        <f t="shared" si="2"/>
        <v>0</v>
      </c>
      <c r="N39" s="11"/>
    </row>
    <row r="40" spans="1:14" x14ac:dyDescent="0.35">
      <c r="A40" s="9">
        <f t="shared" si="6"/>
        <v>35</v>
      </c>
      <c r="B40" s="14" t="s">
        <v>1490</v>
      </c>
      <c r="C40" s="8"/>
      <c r="D40" s="8"/>
      <c r="E40" s="8"/>
      <c r="F40" s="8">
        <f t="shared" si="3"/>
        <v>0</v>
      </c>
      <c r="G40" s="8"/>
      <c r="H40" s="217">
        <f t="shared" si="4"/>
        <v>0</v>
      </c>
      <c r="I40" s="18">
        <f t="shared" si="5"/>
        <v>0</v>
      </c>
      <c r="J40" s="10">
        <f t="shared" si="0"/>
        <v>0</v>
      </c>
      <c r="K40" s="202">
        <f t="shared" si="1"/>
        <v>0</v>
      </c>
      <c r="L40" s="202">
        <v>0</v>
      </c>
      <c r="M40" s="10">
        <f t="shared" si="2"/>
        <v>0</v>
      </c>
      <c r="N40" s="11"/>
    </row>
    <row r="41" spans="1:14" x14ac:dyDescent="0.35">
      <c r="A41" s="9">
        <f t="shared" si="6"/>
        <v>36</v>
      </c>
      <c r="B41" s="14" t="s">
        <v>1491</v>
      </c>
      <c r="C41" s="8"/>
      <c r="D41" s="8"/>
      <c r="E41" s="8"/>
      <c r="F41" s="8">
        <f t="shared" si="3"/>
        <v>0</v>
      </c>
      <c r="G41" s="8"/>
      <c r="H41" s="217">
        <f t="shared" si="4"/>
        <v>0</v>
      </c>
      <c r="I41" s="18">
        <f t="shared" si="5"/>
        <v>0</v>
      </c>
      <c r="J41" s="10">
        <f t="shared" si="0"/>
        <v>0</v>
      </c>
      <c r="K41" s="202">
        <f t="shared" si="1"/>
        <v>0</v>
      </c>
      <c r="L41" s="202">
        <v>0</v>
      </c>
      <c r="M41" s="10">
        <f t="shared" si="2"/>
        <v>0</v>
      </c>
      <c r="N41" s="11"/>
    </row>
    <row r="42" spans="1:14" x14ac:dyDescent="0.35">
      <c r="A42" s="9">
        <f t="shared" si="6"/>
        <v>37</v>
      </c>
      <c r="B42" s="14" t="s">
        <v>1492</v>
      </c>
      <c r="C42" s="8"/>
      <c r="D42" s="8"/>
      <c r="E42" s="8"/>
      <c r="F42" s="8">
        <f t="shared" si="3"/>
        <v>0</v>
      </c>
      <c r="G42" s="8"/>
      <c r="H42" s="217">
        <f t="shared" si="4"/>
        <v>0</v>
      </c>
      <c r="I42" s="18">
        <f t="shared" si="5"/>
        <v>0</v>
      </c>
      <c r="J42" s="10">
        <f t="shared" si="0"/>
        <v>0</v>
      </c>
      <c r="K42" s="202">
        <f t="shared" si="1"/>
        <v>0</v>
      </c>
      <c r="L42" s="202">
        <v>0</v>
      </c>
      <c r="M42" s="10">
        <f t="shared" si="2"/>
        <v>0</v>
      </c>
      <c r="N42" s="11"/>
    </row>
    <row r="43" spans="1:14" x14ac:dyDescent="0.35">
      <c r="A43" s="9">
        <f t="shared" si="6"/>
        <v>38</v>
      </c>
      <c r="B43" s="14" t="s">
        <v>1493</v>
      </c>
      <c r="C43" s="8"/>
      <c r="D43" s="8"/>
      <c r="E43" s="8"/>
      <c r="F43" s="8">
        <f t="shared" si="3"/>
        <v>0</v>
      </c>
      <c r="G43" s="8"/>
      <c r="H43" s="217">
        <f t="shared" si="4"/>
        <v>0</v>
      </c>
      <c r="I43" s="18">
        <f t="shared" si="5"/>
        <v>0</v>
      </c>
      <c r="J43" s="10">
        <f t="shared" si="0"/>
        <v>0</v>
      </c>
      <c r="K43" s="202">
        <f t="shared" si="1"/>
        <v>0</v>
      </c>
      <c r="L43" s="202">
        <v>0</v>
      </c>
      <c r="M43" s="10">
        <f t="shared" si="2"/>
        <v>0</v>
      </c>
      <c r="N43" s="11"/>
    </row>
    <row r="44" spans="1:14" x14ac:dyDescent="0.35">
      <c r="A44" s="9">
        <f t="shared" si="6"/>
        <v>39</v>
      </c>
      <c r="B44" s="14" t="s">
        <v>1494</v>
      </c>
      <c r="C44" s="8"/>
      <c r="D44" s="8"/>
      <c r="E44" s="8"/>
      <c r="F44" s="8">
        <f t="shared" si="3"/>
        <v>0</v>
      </c>
      <c r="G44" s="8"/>
      <c r="H44" s="217">
        <f t="shared" si="4"/>
        <v>0</v>
      </c>
      <c r="I44" s="18">
        <f t="shared" si="5"/>
        <v>0</v>
      </c>
      <c r="J44" s="10">
        <f t="shared" si="0"/>
        <v>0</v>
      </c>
      <c r="K44" s="202">
        <f t="shared" si="1"/>
        <v>0</v>
      </c>
      <c r="L44" s="202">
        <v>0</v>
      </c>
      <c r="M44" s="10">
        <f t="shared" si="2"/>
        <v>0</v>
      </c>
      <c r="N44" s="11"/>
    </row>
    <row r="45" spans="1:14" x14ac:dyDescent="0.35">
      <c r="A45" s="9">
        <f t="shared" si="6"/>
        <v>40</v>
      </c>
      <c r="B45" s="14" t="s">
        <v>1495</v>
      </c>
      <c r="C45" s="8"/>
      <c r="D45" s="8"/>
      <c r="E45" s="8"/>
      <c r="F45" s="8">
        <f t="shared" si="3"/>
        <v>0</v>
      </c>
      <c r="G45" s="8"/>
      <c r="H45" s="217">
        <f t="shared" si="4"/>
        <v>0</v>
      </c>
      <c r="I45" s="18">
        <f t="shared" si="5"/>
        <v>0</v>
      </c>
      <c r="J45" s="10">
        <f t="shared" si="0"/>
        <v>0</v>
      </c>
      <c r="K45" s="202">
        <f t="shared" si="1"/>
        <v>0</v>
      </c>
      <c r="L45" s="202">
        <v>0</v>
      </c>
      <c r="M45" s="10">
        <f t="shared" si="2"/>
        <v>0</v>
      </c>
      <c r="N45" s="11"/>
    </row>
    <row r="46" spans="1:14" x14ac:dyDescent="0.35">
      <c r="A46" s="9">
        <f t="shared" si="6"/>
        <v>41</v>
      </c>
      <c r="B46" s="14" t="s">
        <v>1496</v>
      </c>
      <c r="C46" s="8"/>
      <c r="D46" s="8"/>
      <c r="E46" s="8"/>
      <c r="F46" s="8">
        <f t="shared" si="3"/>
        <v>0</v>
      </c>
      <c r="G46" s="8"/>
      <c r="H46" s="217">
        <f t="shared" si="4"/>
        <v>0</v>
      </c>
      <c r="I46" s="18">
        <f t="shared" si="5"/>
        <v>0</v>
      </c>
      <c r="J46" s="10">
        <f t="shared" si="0"/>
        <v>0</v>
      </c>
      <c r="K46" s="202">
        <f t="shared" si="1"/>
        <v>0</v>
      </c>
      <c r="L46" s="202">
        <v>0</v>
      </c>
      <c r="M46" s="10">
        <f t="shared" si="2"/>
        <v>0</v>
      </c>
      <c r="N46" s="11"/>
    </row>
    <row r="47" spans="1:14" x14ac:dyDescent="0.35">
      <c r="A47" s="9">
        <f t="shared" si="6"/>
        <v>42</v>
      </c>
      <c r="B47" s="14" t="s">
        <v>1497</v>
      </c>
      <c r="C47" s="8"/>
      <c r="D47" s="8"/>
      <c r="E47" s="8"/>
      <c r="F47" s="8">
        <f t="shared" si="3"/>
        <v>0</v>
      </c>
      <c r="G47" s="8"/>
      <c r="H47" s="217">
        <f t="shared" si="4"/>
        <v>0</v>
      </c>
      <c r="I47" s="18">
        <f t="shared" si="5"/>
        <v>0</v>
      </c>
      <c r="J47" s="10">
        <f t="shared" si="0"/>
        <v>0</v>
      </c>
      <c r="K47" s="202">
        <f t="shared" si="1"/>
        <v>0</v>
      </c>
      <c r="L47" s="202">
        <v>0</v>
      </c>
      <c r="M47" s="10">
        <f t="shared" si="2"/>
        <v>0</v>
      </c>
      <c r="N47" s="11"/>
    </row>
    <row r="48" spans="1:14" x14ac:dyDescent="0.35">
      <c r="A48" s="9">
        <f t="shared" si="6"/>
        <v>43</v>
      </c>
      <c r="B48" s="14" t="s">
        <v>1498</v>
      </c>
      <c r="C48" s="8"/>
      <c r="D48" s="8"/>
      <c r="E48" s="8"/>
      <c r="F48" s="8">
        <f t="shared" si="3"/>
        <v>0</v>
      </c>
      <c r="G48" s="8"/>
      <c r="H48" s="217">
        <f t="shared" si="4"/>
        <v>0</v>
      </c>
      <c r="I48" s="18">
        <f t="shared" si="5"/>
        <v>0</v>
      </c>
      <c r="J48" s="10">
        <f t="shared" si="0"/>
        <v>0</v>
      </c>
      <c r="K48" s="202">
        <f t="shared" si="1"/>
        <v>0</v>
      </c>
      <c r="L48" s="202">
        <v>0</v>
      </c>
      <c r="M48" s="10">
        <f t="shared" si="2"/>
        <v>0</v>
      </c>
      <c r="N48" s="11"/>
    </row>
    <row r="49" spans="1:14" x14ac:dyDescent="0.35">
      <c r="A49" s="9">
        <f t="shared" si="6"/>
        <v>44</v>
      </c>
      <c r="B49" s="14" t="s">
        <v>1499</v>
      </c>
      <c r="C49" s="8"/>
      <c r="D49" s="8"/>
      <c r="E49" s="8"/>
      <c r="F49" s="8">
        <f t="shared" si="3"/>
        <v>0</v>
      </c>
      <c r="G49" s="8"/>
      <c r="H49" s="217">
        <f t="shared" si="4"/>
        <v>0</v>
      </c>
      <c r="I49" s="18">
        <f t="shared" si="5"/>
        <v>0</v>
      </c>
      <c r="J49" s="10">
        <f t="shared" si="0"/>
        <v>0</v>
      </c>
      <c r="K49" s="202">
        <f t="shared" si="1"/>
        <v>0</v>
      </c>
      <c r="L49" s="202">
        <v>0</v>
      </c>
      <c r="M49" s="10">
        <f t="shared" si="2"/>
        <v>0</v>
      </c>
      <c r="N49" s="11"/>
    </row>
    <row r="50" spans="1:14" x14ac:dyDescent="0.35">
      <c r="A50" s="9">
        <f t="shared" si="6"/>
        <v>45</v>
      </c>
      <c r="B50" s="14" t="s">
        <v>1500</v>
      </c>
      <c r="C50" s="8"/>
      <c r="D50" s="8"/>
      <c r="E50" s="8"/>
      <c r="F50" s="8">
        <f t="shared" si="3"/>
        <v>0</v>
      </c>
      <c r="G50" s="8"/>
      <c r="H50" s="217">
        <f t="shared" si="4"/>
        <v>0</v>
      </c>
      <c r="I50" s="18">
        <f t="shared" si="5"/>
        <v>0</v>
      </c>
      <c r="J50" s="10">
        <f t="shared" si="0"/>
        <v>0</v>
      </c>
      <c r="K50" s="202">
        <f t="shared" si="1"/>
        <v>0</v>
      </c>
      <c r="L50" s="202">
        <v>0</v>
      </c>
      <c r="M50" s="10">
        <f t="shared" si="2"/>
        <v>0</v>
      </c>
      <c r="N50" s="11"/>
    </row>
    <row r="51" spans="1:14" x14ac:dyDescent="0.35">
      <c r="A51" s="9">
        <f t="shared" si="6"/>
        <v>46</v>
      </c>
      <c r="B51" s="14" t="s">
        <v>1501</v>
      </c>
      <c r="C51" s="8"/>
      <c r="D51" s="8"/>
      <c r="E51" s="8"/>
      <c r="F51" s="8">
        <f t="shared" si="3"/>
        <v>0</v>
      </c>
      <c r="G51" s="8"/>
      <c r="H51" s="217">
        <f t="shared" si="4"/>
        <v>0</v>
      </c>
      <c r="I51" s="18">
        <f t="shared" si="5"/>
        <v>0</v>
      </c>
      <c r="J51" s="10">
        <f t="shared" si="0"/>
        <v>0</v>
      </c>
      <c r="K51" s="202">
        <f t="shared" si="1"/>
        <v>0</v>
      </c>
      <c r="L51" s="202">
        <v>0</v>
      </c>
      <c r="M51" s="10">
        <f t="shared" si="2"/>
        <v>0</v>
      </c>
      <c r="N51" s="11"/>
    </row>
    <row r="52" spans="1:14" x14ac:dyDescent="0.35">
      <c r="A52" s="9">
        <f t="shared" si="6"/>
        <v>47</v>
      </c>
      <c r="B52" s="14" t="s">
        <v>1502</v>
      </c>
      <c r="C52" s="8"/>
      <c r="D52" s="8"/>
      <c r="E52" s="8"/>
      <c r="F52" s="8">
        <f t="shared" si="3"/>
        <v>0</v>
      </c>
      <c r="G52" s="8"/>
      <c r="H52" s="217">
        <f t="shared" si="4"/>
        <v>0</v>
      </c>
      <c r="I52" s="18">
        <f t="shared" si="5"/>
        <v>0</v>
      </c>
      <c r="J52" s="10">
        <f t="shared" si="0"/>
        <v>0</v>
      </c>
      <c r="K52" s="202">
        <f t="shared" si="1"/>
        <v>0</v>
      </c>
      <c r="L52" s="202">
        <v>0</v>
      </c>
      <c r="M52" s="10">
        <f t="shared" si="2"/>
        <v>0</v>
      </c>
      <c r="N52" s="11"/>
    </row>
    <row r="53" spans="1:14" x14ac:dyDescent="0.35">
      <c r="A53" s="9">
        <f t="shared" si="6"/>
        <v>48</v>
      </c>
      <c r="B53" s="14" t="s">
        <v>1503</v>
      </c>
      <c r="C53" s="8"/>
      <c r="D53" s="8"/>
      <c r="E53" s="8"/>
      <c r="F53" s="8">
        <f t="shared" si="3"/>
        <v>0</v>
      </c>
      <c r="G53" s="8"/>
      <c r="H53" s="217">
        <f t="shared" si="4"/>
        <v>0</v>
      </c>
      <c r="I53" s="18">
        <f t="shared" si="5"/>
        <v>0</v>
      </c>
      <c r="J53" s="10">
        <f t="shared" si="0"/>
        <v>0</v>
      </c>
      <c r="K53" s="202">
        <f t="shared" si="1"/>
        <v>0</v>
      </c>
      <c r="L53" s="202">
        <v>0</v>
      </c>
      <c r="M53" s="10">
        <f t="shared" si="2"/>
        <v>0</v>
      </c>
      <c r="N53" s="11"/>
    </row>
    <row r="54" spans="1:14" x14ac:dyDescent="0.35">
      <c r="A54" s="9">
        <f t="shared" si="6"/>
        <v>49</v>
      </c>
      <c r="B54" s="14" t="s">
        <v>1504</v>
      </c>
      <c r="C54" s="8"/>
      <c r="D54" s="8"/>
      <c r="E54" s="8"/>
      <c r="F54" s="8">
        <f t="shared" si="3"/>
        <v>0</v>
      </c>
      <c r="G54" s="8"/>
      <c r="H54" s="217">
        <f t="shared" si="4"/>
        <v>0</v>
      </c>
      <c r="I54" s="18">
        <f t="shared" si="5"/>
        <v>0</v>
      </c>
      <c r="J54" s="10">
        <f t="shared" si="0"/>
        <v>0</v>
      </c>
      <c r="K54" s="202">
        <f t="shared" si="1"/>
        <v>0</v>
      </c>
      <c r="L54" s="202">
        <v>0</v>
      </c>
      <c r="M54" s="10">
        <f t="shared" si="2"/>
        <v>0</v>
      </c>
      <c r="N54" s="11"/>
    </row>
    <row r="55" spans="1:14" x14ac:dyDescent="0.35">
      <c r="A55" s="9">
        <f t="shared" si="6"/>
        <v>50</v>
      </c>
      <c r="B55" s="14" t="s">
        <v>1505</v>
      </c>
      <c r="C55" s="8"/>
      <c r="D55" s="8"/>
      <c r="E55" s="8"/>
      <c r="F55" s="8">
        <f t="shared" si="3"/>
        <v>0</v>
      </c>
      <c r="G55" s="8"/>
      <c r="H55" s="217">
        <f t="shared" si="4"/>
        <v>0</v>
      </c>
      <c r="I55" s="18">
        <f t="shared" si="5"/>
        <v>0</v>
      </c>
      <c r="J55" s="10">
        <f t="shared" si="0"/>
        <v>0</v>
      </c>
      <c r="K55" s="202">
        <f t="shared" si="1"/>
        <v>0</v>
      </c>
      <c r="L55" s="202">
        <v>0</v>
      </c>
      <c r="M55" s="10">
        <f t="shared" si="2"/>
        <v>0</v>
      </c>
      <c r="N55" s="11"/>
    </row>
    <row r="56" spans="1:14" x14ac:dyDescent="0.35">
      <c r="A56" s="9">
        <f t="shared" si="6"/>
        <v>51</v>
      </c>
      <c r="B56" s="14" t="s">
        <v>1506</v>
      </c>
      <c r="C56" s="8"/>
      <c r="D56" s="8"/>
      <c r="E56" s="8"/>
      <c r="F56" s="8">
        <f t="shared" si="3"/>
        <v>0</v>
      </c>
      <c r="G56" s="8"/>
      <c r="H56" s="217">
        <f t="shared" si="4"/>
        <v>0</v>
      </c>
      <c r="I56" s="18">
        <f t="shared" si="5"/>
        <v>0</v>
      </c>
      <c r="J56" s="10">
        <f t="shared" si="0"/>
        <v>0</v>
      </c>
      <c r="K56" s="202">
        <f t="shared" si="1"/>
        <v>0</v>
      </c>
      <c r="L56" s="202">
        <v>0</v>
      </c>
      <c r="M56" s="10">
        <f t="shared" si="2"/>
        <v>0</v>
      </c>
      <c r="N56" s="11"/>
    </row>
    <row r="57" spans="1:14" x14ac:dyDescent="0.35">
      <c r="A57" s="9">
        <f t="shared" si="6"/>
        <v>52</v>
      </c>
      <c r="B57" s="14" t="s">
        <v>1507</v>
      </c>
      <c r="C57" s="8"/>
      <c r="D57" s="8"/>
      <c r="E57" s="8"/>
      <c r="F57" s="8">
        <f t="shared" si="3"/>
        <v>0</v>
      </c>
      <c r="G57" s="8"/>
      <c r="H57" s="217">
        <f t="shared" si="4"/>
        <v>0</v>
      </c>
      <c r="I57" s="18">
        <f t="shared" si="5"/>
        <v>0</v>
      </c>
      <c r="J57" s="10">
        <f t="shared" si="0"/>
        <v>0</v>
      </c>
      <c r="K57" s="202">
        <f t="shared" si="1"/>
        <v>0</v>
      </c>
      <c r="L57" s="202">
        <v>0</v>
      </c>
      <c r="M57" s="10">
        <f t="shared" si="2"/>
        <v>0</v>
      </c>
      <c r="N57" s="11"/>
    </row>
    <row r="58" spans="1:14" x14ac:dyDescent="0.35">
      <c r="A58" s="9">
        <f t="shared" si="6"/>
        <v>53</v>
      </c>
      <c r="B58" s="14" t="s">
        <v>1508</v>
      </c>
      <c r="C58" s="8"/>
      <c r="D58" s="8"/>
      <c r="E58" s="8"/>
      <c r="F58" s="8">
        <f t="shared" si="3"/>
        <v>0</v>
      </c>
      <c r="G58" s="8"/>
      <c r="H58" s="217">
        <f t="shared" si="4"/>
        <v>0</v>
      </c>
      <c r="I58" s="18">
        <f t="shared" si="5"/>
        <v>0</v>
      </c>
      <c r="J58" s="10">
        <f t="shared" si="0"/>
        <v>0</v>
      </c>
      <c r="K58" s="202">
        <f t="shared" si="1"/>
        <v>0</v>
      </c>
      <c r="L58" s="202">
        <v>0</v>
      </c>
      <c r="M58" s="10">
        <f t="shared" si="2"/>
        <v>0</v>
      </c>
      <c r="N58" s="11"/>
    </row>
    <row r="59" spans="1:14" x14ac:dyDescent="0.35">
      <c r="A59" s="9">
        <f t="shared" si="6"/>
        <v>54</v>
      </c>
      <c r="B59" s="14" t="s">
        <v>1509</v>
      </c>
      <c r="C59" s="8"/>
      <c r="D59" s="8"/>
      <c r="E59" s="8"/>
      <c r="F59" s="8">
        <f t="shared" si="3"/>
        <v>0</v>
      </c>
      <c r="G59" s="8"/>
      <c r="H59" s="217">
        <f t="shared" si="4"/>
        <v>0</v>
      </c>
      <c r="I59" s="18">
        <f t="shared" si="5"/>
        <v>0</v>
      </c>
      <c r="J59" s="10">
        <f t="shared" si="0"/>
        <v>0</v>
      </c>
      <c r="K59" s="202">
        <f t="shared" si="1"/>
        <v>0</v>
      </c>
      <c r="L59" s="202">
        <v>0</v>
      </c>
      <c r="M59" s="10">
        <f t="shared" si="2"/>
        <v>0</v>
      </c>
      <c r="N59" s="11"/>
    </row>
    <row r="60" spans="1:14" x14ac:dyDescent="0.35">
      <c r="A60" s="9">
        <f t="shared" si="6"/>
        <v>55</v>
      </c>
      <c r="B60" s="14" t="s">
        <v>1510</v>
      </c>
      <c r="C60" s="8"/>
      <c r="D60" s="8"/>
      <c r="E60" s="8"/>
      <c r="F60" s="8">
        <f t="shared" ref="F60:F110" si="7">C60+D60+E60</f>
        <v>0</v>
      </c>
      <c r="G60" s="8"/>
      <c r="H60" s="217">
        <f t="shared" ref="H60:H110" si="8">0/138380.65*F60</f>
        <v>0</v>
      </c>
      <c r="I60" s="18">
        <f t="shared" si="5"/>
        <v>0</v>
      </c>
      <c r="J60" s="10">
        <f t="shared" si="0"/>
        <v>0</v>
      </c>
      <c r="K60" s="202">
        <f t="shared" si="1"/>
        <v>0</v>
      </c>
      <c r="L60" s="202">
        <v>0</v>
      </c>
      <c r="M60" s="10">
        <f t="shared" si="2"/>
        <v>0</v>
      </c>
      <c r="N60" s="11"/>
    </row>
    <row r="61" spans="1:14" x14ac:dyDescent="0.35">
      <c r="A61" s="9">
        <f t="shared" si="6"/>
        <v>56</v>
      </c>
      <c r="B61" s="14" t="s">
        <v>1511</v>
      </c>
      <c r="C61" s="8"/>
      <c r="D61" s="8"/>
      <c r="E61" s="8"/>
      <c r="F61" s="8">
        <f t="shared" si="7"/>
        <v>0</v>
      </c>
      <c r="G61" s="8"/>
      <c r="H61" s="217">
        <f t="shared" si="8"/>
        <v>0</v>
      </c>
      <c r="I61" s="18">
        <f t="shared" si="5"/>
        <v>0</v>
      </c>
      <c r="J61" s="10">
        <f t="shared" si="0"/>
        <v>0</v>
      </c>
      <c r="K61" s="202">
        <f t="shared" si="1"/>
        <v>0</v>
      </c>
      <c r="L61" s="202">
        <v>0</v>
      </c>
      <c r="M61" s="10">
        <f t="shared" si="2"/>
        <v>0</v>
      </c>
      <c r="N61" s="11"/>
    </row>
    <row r="62" spans="1:14" x14ac:dyDescent="0.35">
      <c r="A62" s="9">
        <f t="shared" si="6"/>
        <v>57</v>
      </c>
      <c r="B62" s="14" t="s">
        <v>1512</v>
      </c>
      <c r="C62" s="8"/>
      <c r="D62" s="8"/>
      <c r="E62" s="8"/>
      <c r="F62" s="8">
        <f t="shared" si="7"/>
        <v>0</v>
      </c>
      <c r="G62" s="8"/>
      <c r="H62" s="217">
        <f t="shared" si="8"/>
        <v>0</v>
      </c>
      <c r="I62" s="18">
        <f t="shared" si="5"/>
        <v>0</v>
      </c>
      <c r="J62" s="10">
        <f t="shared" ref="J62:J122" si="9">I62*0.22</f>
        <v>0</v>
      </c>
      <c r="K62" s="202">
        <f t="shared" si="1"/>
        <v>0</v>
      </c>
      <c r="L62" s="202">
        <v>0</v>
      </c>
      <c r="M62" s="10">
        <f t="shared" si="2"/>
        <v>0</v>
      </c>
      <c r="N62" s="11"/>
    </row>
    <row r="63" spans="1:14" x14ac:dyDescent="0.35">
      <c r="A63" s="9">
        <f t="shared" si="6"/>
        <v>58</v>
      </c>
      <c r="B63" s="14" t="s">
        <v>1513</v>
      </c>
      <c r="C63" s="8"/>
      <c r="D63" s="8"/>
      <c r="E63" s="8"/>
      <c r="F63" s="8">
        <f t="shared" si="7"/>
        <v>0</v>
      </c>
      <c r="G63" s="8"/>
      <c r="H63" s="217">
        <f t="shared" si="8"/>
        <v>0</v>
      </c>
      <c r="I63" s="18">
        <f t="shared" ref="I63:I121" si="10">H63*$I$2</f>
        <v>0</v>
      </c>
      <c r="J63" s="10">
        <f t="shared" si="9"/>
        <v>0</v>
      </c>
      <c r="K63" s="202">
        <f t="shared" si="1"/>
        <v>0</v>
      </c>
      <c r="L63" s="202">
        <v>0</v>
      </c>
      <c r="M63" s="10">
        <f t="shared" si="2"/>
        <v>0</v>
      </c>
      <c r="N63" s="11"/>
    </row>
    <row r="64" spans="1:14" x14ac:dyDescent="0.35">
      <c r="A64" s="9">
        <f t="shared" si="6"/>
        <v>59</v>
      </c>
      <c r="B64" s="14" t="s">
        <v>1514</v>
      </c>
      <c r="C64" s="8"/>
      <c r="D64" s="8"/>
      <c r="E64" s="8"/>
      <c r="F64" s="8">
        <f t="shared" si="7"/>
        <v>0</v>
      </c>
      <c r="G64" s="8"/>
      <c r="H64" s="217">
        <f t="shared" si="8"/>
        <v>0</v>
      </c>
      <c r="I64" s="18">
        <f t="shared" si="10"/>
        <v>0</v>
      </c>
      <c r="J64" s="10">
        <f t="shared" si="9"/>
        <v>0</v>
      </c>
      <c r="K64" s="202">
        <f t="shared" si="1"/>
        <v>0</v>
      </c>
      <c r="L64" s="202">
        <v>0</v>
      </c>
      <c r="M64" s="10">
        <f t="shared" si="2"/>
        <v>0</v>
      </c>
      <c r="N64" s="11"/>
    </row>
    <row r="65" spans="1:14" x14ac:dyDescent="0.35">
      <c r="A65" s="9">
        <f t="shared" si="6"/>
        <v>60</v>
      </c>
      <c r="B65" s="14" t="s">
        <v>1515</v>
      </c>
      <c r="C65" s="8"/>
      <c r="D65" s="8"/>
      <c r="E65" s="8"/>
      <c r="F65" s="8">
        <f t="shared" si="7"/>
        <v>0</v>
      </c>
      <c r="G65" s="8"/>
      <c r="H65" s="217">
        <f t="shared" si="8"/>
        <v>0</v>
      </c>
      <c r="I65" s="18">
        <f t="shared" si="10"/>
        <v>0</v>
      </c>
      <c r="J65" s="10">
        <f t="shared" si="9"/>
        <v>0</v>
      </c>
      <c r="K65" s="202">
        <f t="shared" si="1"/>
        <v>0</v>
      </c>
      <c r="L65" s="202">
        <v>0</v>
      </c>
      <c r="M65" s="10">
        <f t="shared" si="2"/>
        <v>0</v>
      </c>
      <c r="N65" s="11"/>
    </row>
    <row r="66" spans="1:14" x14ac:dyDescent="0.35">
      <c r="A66" s="9">
        <f t="shared" si="6"/>
        <v>61</v>
      </c>
      <c r="B66" s="14" t="s">
        <v>1516</v>
      </c>
      <c r="C66" s="8"/>
      <c r="D66" s="8"/>
      <c r="E66" s="8"/>
      <c r="F66" s="8">
        <f t="shared" si="7"/>
        <v>0</v>
      </c>
      <c r="G66" s="8"/>
      <c r="H66" s="217">
        <f t="shared" si="8"/>
        <v>0</v>
      </c>
      <c r="I66" s="18">
        <f t="shared" si="10"/>
        <v>0</v>
      </c>
      <c r="J66" s="10">
        <f t="shared" si="9"/>
        <v>0</v>
      </c>
      <c r="K66" s="202">
        <f t="shared" si="1"/>
        <v>0</v>
      </c>
      <c r="L66" s="202">
        <v>0</v>
      </c>
      <c r="M66" s="10">
        <f t="shared" si="2"/>
        <v>0</v>
      </c>
      <c r="N66" s="11"/>
    </row>
    <row r="67" spans="1:14" x14ac:dyDescent="0.35">
      <c r="A67" s="9">
        <f t="shared" si="6"/>
        <v>62</v>
      </c>
      <c r="B67" s="14" t="s">
        <v>1517</v>
      </c>
      <c r="C67" s="8"/>
      <c r="D67" s="8"/>
      <c r="E67" s="8"/>
      <c r="F67" s="8">
        <f t="shared" si="7"/>
        <v>0</v>
      </c>
      <c r="G67" s="8"/>
      <c r="H67" s="217">
        <f t="shared" si="8"/>
        <v>0</v>
      </c>
      <c r="I67" s="18">
        <f t="shared" si="10"/>
        <v>0</v>
      </c>
      <c r="J67" s="10">
        <f t="shared" si="9"/>
        <v>0</v>
      </c>
      <c r="K67" s="202">
        <f t="shared" si="1"/>
        <v>0</v>
      </c>
      <c r="L67" s="202">
        <v>0</v>
      </c>
      <c r="M67" s="10">
        <f t="shared" si="2"/>
        <v>0</v>
      </c>
      <c r="N67" s="11"/>
    </row>
    <row r="68" spans="1:14" x14ac:dyDescent="0.35">
      <c r="A68" s="9">
        <f t="shared" si="6"/>
        <v>63</v>
      </c>
      <c r="B68" s="14" t="s">
        <v>1518</v>
      </c>
      <c r="C68" s="8"/>
      <c r="D68" s="8"/>
      <c r="E68" s="8"/>
      <c r="F68" s="8">
        <f t="shared" si="7"/>
        <v>0</v>
      </c>
      <c r="G68" s="8"/>
      <c r="H68" s="217">
        <f t="shared" si="8"/>
        <v>0</v>
      </c>
      <c r="I68" s="18">
        <f t="shared" si="10"/>
        <v>0</v>
      </c>
      <c r="J68" s="10">
        <f t="shared" si="9"/>
        <v>0</v>
      </c>
      <c r="K68" s="202">
        <f t="shared" si="1"/>
        <v>0</v>
      </c>
      <c r="L68" s="202">
        <v>0</v>
      </c>
      <c r="M68" s="10">
        <f t="shared" si="2"/>
        <v>0</v>
      </c>
      <c r="N68" s="11"/>
    </row>
    <row r="69" spans="1:14" x14ac:dyDescent="0.35">
      <c r="A69" s="9">
        <f t="shared" si="6"/>
        <v>64</v>
      </c>
      <c r="B69" s="14" t="s">
        <v>1519</v>
      </c>
      <c r="C69" s="8"/>
      <c r="D69" s="8"/>
      <c r="E69" s="8"/>
      <c r="F69" s="8">
        <f t="shared" si="7"/>
        <v>0</v>
      </c>
      <c r="G69" s="8"/>
      <c r="H69" s="217">
        <f t="shared" si="8"/>
        <v>0</v>
      </c>
      <c r="I69" s="18">
        <f t="shared" si="10"/>
        <v>0</v>
      </c>
      <c r="J69" s="10">
        <f t="shared" si="9"/>
        <v>0</v>
      </c>
      <c r="K69" s="202">
        <f t="shared" ref="K69:K131" si="11">I69*0.49</f>
        <v>0</v>
      </c>
      <c r="L69" s="202">
        <v>0</v>
      </c>
      <c r="M69" s="10">
        <f t="shared" ref="M69:M131" si="12">I69+J69+K69+L69</f>
        <v>0</v>
      </c>
      <c r="N69" s="11"/>
    </row>
    <row r="70" spans="1:14" x14ac:dyDescent="0.35">
      <c r="A70" s="9">
        <f t="shared" si="6"/>
        <v>65</v>
      </c>
      <c r="B70" s="14" t="s">
        <v>1520</v>
      </c>
      <c r="C70" s="8"/>
      <c r="D70" s="8"/>
      <c r="E70" s="8"/>
      <c r="F70" s="8">
        <f t="shared" si="7"/>
        <v>0</v>
      </c>
      <c r="G70" s="8"/>
      <c r="H70" s="217">
        <f t="shared" si="8"/>
        <v>0</v>
      </c>
      <c r="I70" s="18">
        <f t="shared" si="10"/>
        <v>0</v>
      </c>
      <c r="J70" s="10">
        <f t="shared" si="9"/>
        <v>0</v>
      </c>
      <c r="K70" s="202">
        <f t="shared" si="11"/>
        <v>0</v>
      </c>
      <c r="L70" s="202">
        <v>0</v>
      </c>
      <c r="M70" s="10">
        <f t="shared" si="12"/>
        <v>0</v>
      </c>
      <c r="N70" s="11"/>
    </row>
    <row r="71" spans="1:14" x14ac:dyDescent="0.35">
      <c r="A71" s="9">
        <f t="shared" si="6"/>
        <v>66</v>
      </c>
      <c r="B71" s="14" t="s">
        <v>1521</v>
      </c>
      <c r="C71" s="8"/>
      <c r="D71" s="8"/>
      <c r="E71" s="8"/>
      <c r="F71" s="8">
        <f t="shared" si="7"/>
        <v>0</v>
      </c>
      <c r="G71" s="8"/>
      <c r="H71" s="217">
        <f t="shared" si="8"/>
        <v>0</v>
      </c>
      <c r="I71" s="18">
        <f t="shared" si="10"/>
        <v>0</v>
      </c>
      <c r="J71" s="10">
        <f t="shared" si="9"/>
        <v>0</v>
      </c>
      <c r="K71" s="202">
        <f t="shared" si="11"/>
        <v>0</v>
      </c>
      <c r="L71" s="202">
        <v>0</v>
      </c>
      <c r="M71" s="10">
        <f t="shared" si="12"/>
        <v>0</v>
      </c>
      <c r="N71" s="11"/>
    </row>
    <row r="72" spans="1:14" x14ac:dyDescent="0.35">
      <c r="A72" s="9">
        <f t="shared" ref="A72:A135" si="13">A71+1</f>
        <v>67</v>
      </c>
      <c r="B72" s="14" t="s">
        <v>1522</v>
      </c>
      <c r="C72" s="8"/>
      <c r="D72" s="8"/>
      <c r="E72" s="8"/>
      <c r="F72" s="8">
        <f t="shared" si="7"/>
        <v>0</v>
      </c>
      <c r="G72" s="8"/>
      <c r="H72" s="217">
        <f t="shared" si="8"/>
        <v>0</v>
      </c>
      <c r="I72" s="18">
        <f t="shared" si="10"/>
        <v>0</v>
      </c>
      <c r="J72" s="10">
        <f t="shared" si="9"/>
        <v>0</v>
      </c>
      <c r="K72" s="202">
        <f t="shared" si="11"/>
        <v>0</v>
      </c>
      <c r="L72" s="202">
        <v>0</v>
      </c>
      <c r="M72" s="10">
        <f t="shared" si="12"/>
        <v>0</v>
      </c>
      <c r="N72" s="11"/>
    </row>
    <row r="73" spans="1:14" x14ac:dyDescent="0.35">
      <c r="A73" s="9">
        <f t="shared" si="13"/>
        <v>68</v>
      </c>
      <c r="B73" s="14" t="s">
        <v>1523</v>
      </c>
      <c r="C73" s="8"/>
      <c r="D73" s="8"/>
      <c r="E73" s="8"/>
      <c r="F73" s="8">
        <f t="shared" si="7"/>
        <v>0</v>
      </c>
      <c r="G73" s="8"/>
      <c r="H73" s="217">
        <f t="shared" si="8"/>
        <v>0</v>
      </c>
      <c r="I73" s="18">
        <f t="shared" si="10"/>
        <v>0</v>
      </c>
      <c r="J73" s="10">
        <f t="shared" si="9"/>
        <v>0</v>
      </c>
      <c r="K73" s="202">
        <f t="shared" si="11"/>
        <v>0</v>
      </c>
      <c r="L73" s="202">
        <v>0</v>
      </c>
      <c r="M73" s="10">
        <f t="shared" si="12"/>
        <v>0</v>
      </c>
      <c r="N73" s="11"/>
    </row>
    <row r="74" spans="1:14" x14ac:dyDescent="0.35">
      <c r="A74" s="9">
        <f t="shared" si="13"/>
        <v>69</v>
      </c>
      <c r="B74" s="14" t="s">
        <v>1524</v>
      </c>
      <c r="C74" s="8"/>
      <c r="D74" s="8"/>
      <c r="E74" s="8"/>
      <c r="F74" s="8">
        <f t="shared" si="7"/>
        <v>0</v>
      </c>
      <c r="G74" s="8"/>
      <c r="H74" s="217">
        <f t="shared" si="8"/>
        <v>0</v>
      </c>
      <c r="I74" s="18">
        <f t="shared" si="10"/>
        <v>0</v>
      </c>
      <c r="J74" s="10">
        <f t="shared" si="9"/>
        <v>0</v>
      </c>
      <c r="K74" s="202">
        <f t="shared" si="11"/>
        <v>0</v>
      </c>
      <c r="L74" s="202">
        <v>0</v>
      </c>
      <c r="M74" s="10">
        <f t="shared" si="12"/>
        <v>0</v>
      </c>
      <c r="N74" s="11"/>
    </row>
    <row r="75" spans="1:14" x14ac:dyDescent="0.35">
      <c r="A75" s="9">
        <f t="shared" si="13"/>
        <v>70</v>
      </c>
      <c r="B75" s="14" t="s">
        <v>1525</v>
      </c>
      <c r="C75" s="8"/>
      <c r="D75" s="8"/>
      <c r="E75" s="8"/>
      <c r="F75" s="8">
        <f t="shared" si="7"/>
        <v>0</v>
      </c>
      <c r="G75" s="8"/>
      <c r="H75" s="217">
        <f t="shared" si="8"/>
        <v>0</v>
      </c>
      <c r="I75" s="18">
        <f t="shared" si="10"/>
        <v>0</v>
      </c>
      <c r="J75" s="10">
        <f t="shared" si="9"/>
        <v>0</v>
      </c>
      <c r="K75" s="202">
        <f t="shared" si="11"/>
        <v>0</v>
      </c>
      <c r="L75" s="202">
        <v>0</v>
      </c>
      <c r="M75" s="10">
        <f t="shared" si="12"/>
        <v>0</v>
      </c>
      <c r="N75" s="11"/>
    </row>
    <row r="76" spans="1:14" x14ac:dyDescent="0.35">
      <c r="A76" s="9">
        <f t="shared" si="13"/>
        <v>71</v>
      </c>
      <c r="B76" s="14" t="s">
        <v>1526</v>
      </c>
      <c r="C76" s="8"/>
      <c r="D76" s="8"/>
      <c r="E76" s="8"/>
      <c r="F76" s="8">
        <f t="shared" si="7"/>
        <v>0</v>
      </c>
      <c r="G76" s="8"/>
      <c r="H76" s="217">
        <f t="shared" si="8"/>
        <v>0</v>
      </c>
      <c r="I76" s="18">
        <f t="shared" si="10"/>
        <v>0</v>
      </c>
      <c r="J76" s="10">
        <f t="shared" si="9"/>
        <v>0</v>
      </c>
      <c r="K76" s="202">
        <f t="shared" si="11"/>
        <v>0</v>
      </c>
      <c r="L76" s="202">
        <v>0</v>
      </c>
      <c r="M76" s="10">
        <f t="shared" si="12"/>
        <v>0</v>
      </c>
      <c r="N76" s="11"/>
    </row>
    <row r="77" spans="1:14" x14ac:dyDescent="0.35">
      <c r="A77" s="9">
        <f t="shared" si="13"/>
        <v>72</v>
      </c>
      <c r="B77" s="14" t="s">
        <v>1527</v>
      </c>
      <c r="C77" s="8"/>
      <c r="D77" s="8"/>
      <c r="E77" s="8"/>
      <c r="F77" s="8">
        <f t="shared" si="7"/>
        <v>0</v>
      </c>
      <c r="G77" s="8"/>
      <c r="H77" s="217">
        <f t="shared" si="8"/>
        <v>0</v>
      </c>
      <c r="I77" s="18">
        <f t="shared" si="10"/>
        <v>0</v>
      </c>
      <c r="J77" s="10">
        <f t="shared" si="9"/>
        <v>0</v>
      </c>
      <c r="K77" s="202">
        <f t="shared" si="11"/>
        <v>0</v>
      </c>
      <c r="L77" s="202">
        <v>0</v>
      </c>
      <c r="M77" s="10">
        <f t="shared" si="12"/>
        <v>0</v>
      </c>
      <c r="N77" s="11"/>
    </row>
    <row r="78" spans="1:14" x14ac:dyDescent="0.35">
      <c r="A78" s="9">
        <f t="shared" si="13"/>
        <v>73</v>
      </c>
      <c r="B78" s="14" t="s">
        <v>1528</v>
      </c>
      <c r="C78" s="8"/>
      <c r="D78" s="8"/>
      <c r="E78" s="8"/>
      <c r="F78" s="8">
        <f t="shared" si="7"/>
        <v>0</v>
      </c>
      <c r="G78" s="8"/>
      <c r="H78" s="217">
        <f t="shared" si="8"/>
        <v>0</v>
      </c>
      <c r="I78" s="18">
        <f t="shared" si="10"/>
        <v>0</v>
      </c>
      <c r="J78" s="10">
        <f t="shared" si="9"/>
        <v>0</v>
      </c>
      <c r="K78" s="202">
        <f t="shared" si="11"/>
        <v>0</v>
      </c>
      <c r="L78" s="202">
        <v>0</v>
      </c>
      <c r="M78" s="10">
        <f t="shared" si="12"/>
        <v>0</v>
      </c>
      <c r="N78" s="11"/>
    </row>
    <row r="79" spans="1:14" x14ac:dyDescent="0.35">
      <c r="A79" s="9">
        <f t="shared" si="13"/>
        <v>74</v>
      </c>
      <c r="B79" s="14" t="s">
        <v>1529</v>
      </c>
      <c r="C79" s="8"/>
      <c r="D79" s="8"/>
      <c r="E79" s="8"/>
      <c r="F79" s="8">
        <f t="shared" si="7"/>
        <v>0</v>
      </c>
      <c r="G79" s="8"/>
      <c r="H79" s="217">
        <f t="shared" si="8"/>
        <v>0</v>
      </c>
      <c r="I79" s="18">
        <f t="shared" si="10"/>
        <v>0</v>
      </c>
      <c r="J79" s="10">
        <f t="shared" si="9"/>
        <v>0</v>
      </c>
      <c r="K79" s="202">
        <f t="shared" si="11"/>
        <v>0</v>
      </c>
      <c r="L79" s="202">
        <v>0</v>
      </c>
      <c r="M79" s="10">
        <f t="shared" si="12"/>
        <v>0</v>
      </c>
      <c r="N79" s="11"/>
    </row>
    <row r="80" spans="1:14" x14ac:dyDescent="0.35">
      <c r="A80" s="9">
        <f t="shared" si="13"/>
        <v>75</v>
      </c>
      <c r="B80" s="8" t="s">
        <v>1530</v>
      </c>
      <c r="C80" s="8"/>
      <c r="D80" s="8"/>
      <c r="E80" s="8"/>
      <c r="F80" s="8">
        <f t="shared" si="7"/>
        <v>0</v>
      </c>
      <c r="G80" s="8"/>
      <c r="H80" s="217">
        <f t="shared" si="8"/>
        <v>0</v>
      </c>
      <c r="I80" s="18">
        <f t="shared" si="10"/>
        <v>0</v>
      </c>
      <c r="J80" s="10">
        <f t="shared" si="9"/>
        <v>0</v>
      </c>
      <c r="K80" s="202">
        <f t="shared" si="11"/>
        <v>0</v>
      </c>
      <c r="L80" s="202">
        <v>0</v>
      </c>
      <c r="M80" s="10">
        <f t="shared" si="12"/>
        <v>0</v>
      </c>
      <c r="N80" s="11"/>
    </row>
    <row r="81" spans="1:14" x14ac:dyDescent="0.35">
      <c r="A81" s="9">
        <f t="shared" si="13"/>
        <v>76</v>
      </c>
      <c r="B81" s="8" t="s">
        <v>1531</v>
      </c>
      <c r="C81" s="8"/>
      <c r="D81" s="8"/>
      <c r="E81" s="8"/>
      <c r="F81" s="8">
        <f t="shared" si="7"/>
        <v>0</v>
      </c>
      <c r="G81" s="8"/>
      <c r="H81" s="217">
        <f t="shared" si="8"/>
        <v>0</v>
      </c>
      <c r="I81" s="18">
        <f t="shared" si="10"/>
        <v>0</v>
      </c>
      <c r="J81" s="10">
        <f t="shared" si="9"/>
        <v>0</v>
      </c>
      <c r="K81" s="202">
        <f t="shared" si="11"/>
        <v>0</v>
      </c>
      <c r="L81" s="202">
        <v>0</v>
      </c>
      <c r="M81" s="10">
        <f t="shared" si="12"/>
        <v>0</v>
      </c>
      <c r="N81" s="11"/>
    </row>
    <row r="82" spans="1:14" x14ac:dyDescent="0.35">
      <c r="A82" s="9">
        <f t="shared" si="13"/>
        <v>77</v>
      </c>
      <c r="B82" s="8" t="s">
        <v>1532</v>
      </c>
      <c r="C82" s="8"/>
      <c r="D82" s="8"/>
      <c r="E82" s="8"/>
      <c r="F82" s="8">
        <f t="shared" si="7"/>
        <v>0</v>
      </c>
      <c r="G82" s="8"/>
      <c r="H82" s="217">
        <f t="shared" si="8"/>
        <v>0</v>
      </c>
      <c r="I82" s="18">
        <f t="shared" si="10"/>
        <v>0</v>
      </c>
      <c r="J82" s="10">
        <f t="shared" si="9"/>
        <v>0</v>
      </c>
      <c r="K82" s="202">
        <f t="shared" si="11"/>
        <v>0</v>
      </c>
      <c r="L82" s="202">
        <v>0</v>
      </c>
      <c r="M82" s="10">
        <f t="shared" si="12"/>
        <v>0</v>
      </c>
      <c r="N82" s="11"/>
    </row>
    <row r="83" spans="1:14" x14ac:dyDescent="0.35">
      <c r="A83" s="9">
        <f t="shared" si="13"/>
        <v>78</v>
      </c>
      <c r="B83" s="8" t="s">
        <v>1533</v>
      </c>
      <c r="C83" s="8"/>
      <c r="D83" s="8"/>
      <c r="E83" s="8"/>
      <c r="F83" s="8">
        <f t="shared" si="7"/>
        <v>0</v>
      </c>
      <c r="G83" s="8"/>
      <c r="H83" s="217">
        <f t="shared" si="8"/>
        <v>0</v>
      </c>
      <c r="I83" s="18">
        <f t="shared" si="10"/>
        <v>0</v>
      </c>
      <c r="J83" s="10">
        <f t="shared" si="9"/>
        <v>0</v>
      </c>
      <c r="K83" s="202">
        <f t="shared" si="11"/>
        <v>0</v>
      </c>
      <c r="L83" s="202">
        <v>0</v>
      </c>
      <c r="M83" s="10">
        <f t="shared" si="12"/>
        <v>0</v>
      </c>
      <c r="N83" s="11"/>
    </row>
    <row r="84" spans="1:14" x14ac:dyDescent="0.35">
      <c r="A84" s="9">
        <f t="shared" si="13"/>
        <v>79</v>
      </c>
      <c r="B84" s="8" t="s">
        <v>1534</v>
      </c>
      <c r="C84" s="8"/>
      <c r="D84" s="8"/>
      <c r="E84" s="8"/>
      <c r="F84" s="8">
        <f t="shared" si="7"/>
        <v>0</v>
      </c>
      <c r="G84" s="8"/>
      <c r="H84" s="217">
        <f t="shared" si="8"/>
        <v>0</v>
      </c>
      <c r="I84" s="18">
        <f t="shared" si="10"/>
        <v>0</v>
      </c>
      <c r="J84" s="10">
        <f t="shared" si="9"/>
        <v>0</v>
      </c>
      <c r="K84" s="202">
        <f t="shared" si="11"/>
        <v>0</v>
      </c>
      <c r="L84" s="202">
        <v>0</v>
      </c>
      <c r="M84" s="10">
        <f t="shared" si="12"/>
        <v>0</v>
      </c>
      <c r="N84" s="11"/>
    </row>
    <row r="85" spans="1:14" x14ac:dyDescent="0.35">
      <c r="A85" s="9">
        <f t="shared" si="13"/>
        <v>80</v>
      </c>
      <c r="B85" s="8" t="s">
        <v>1535</v>
      </c>
      <c r="C85" s="8"/>
      <c r="D85" s="8"/>
      <c r="E85" s="8"/>
      <c r="F85" s="8">
        <f t="shared" si="7"/>
        <v>0</v>
      </c>
      <c r="G85" s="8"/>
      <c r="H85" s="217">
        <f t="shared" si="8"/>
        <v>0</v>
      </c>
      <c r="I85" s="18">
        <f t="shared" si="10"/>
        <v>0</v>
      </c>
      <c r="J85" s="10">
        <f t="shared" si="9"/>
        <v>0</v>
      </c>
      <c r="K85" s="202">
        <f t="shared" si="11"/>
        <v>0</v>
      </c>
      <c r="L85" s="202">
        <v>0</v>
      </c>
      <c r="M85" s="10">
        <f t="shared" si="12"/>
        <v>0</v>
      </c>
      <c r="N85" s="11"/>
    </row>
    <row r="86" spans="1:14" x14ac:dyDescent="0.35">
      <c r="A86" s="9">
        <f t="shared" si="13"/>
        <v>81</v>
      </c>
      <c r="B86" s="8" t="s">
        <v>1536</v>
      </c>
      <c r="C86" s="8"/>
      <c r="D86" s="8"/>
      <c r="E86" s="8"/>
      <c r="F86" s="8">
        <f t="shared" si="7"/>
        <v>0</v>
      </c>
      <c r="G86" s="8"/>
      <c r="H86" s="217">
        <f t="shared" si="8"/>
        <v>0</v>
      </c>
      <c r="I86" s="18">
        <f t="shared" si="10"/>
        <v>0</v>
      </c>
      <c r="J86" s="10">
        <f t="shared" si="9"/>
        <v>0</v>
      </c>
      <c r="K86" s="202">
        <f t="shared" si="11"/>
        <v>0</v>
      </c>
      <c r="L86" s="202">
        <v>0</v>
      </c>
      <c r="M86" s="10">
        <f t="shared" si="12"/>
        <v>0</v>
      </c>
      <c r="N86" s="11"/>
    </row>
    <row r="87" spans="1:14" x14ac:dyDescent="0.35">
      <c r="A87" s="9">
        <f t="shared" si="13"/>
        <v>82</v>
      </c>
      <c r="B87" s="8" t="s">
        <v>1537</v>
      </c>
      <c r="C87" s="8"/>
      <c r="D87" s="8"/>
      <c r="E87" s="8"/>
      <c r="F87" s="8">
        <f t="shared" si="7"/>
        <v>0</v>
      </c>
      <c r="G87" s="8"/>
      <c r="H87" s="217">
        <f t="shared" si="8"/>
        <v>0</v>
      </c>
      <c r="I87" s="18">
        <f t="shared" si="10"/>
        <v>0</v>
      </c>
      <c r="J87" s="10">
        <f t="shared" si="9"/>
        <v>0</v>
      </c>
      <c r="K87" s="202">
        <f t="shared" si="11"/>
        <v>0</v>
      </c>
      <c r="L87" s="202">
        <v>0</v>
      </c>
      <c r="M87" s="10">
        <f t="shared" si="12"/>
        <v>0</v>
      </c>
      <c r="N87" s="11"/>
    </row>
    <row r="88" spans="1:14" x14ac:dyDescent="0.35">
      <c r="A88" s="9">
        <f t="shared" si="13"/>
        <v>83</v>
      </c>
      <c r="B88" s="8" t="s">
        <v>1538</v>
      </c>
      <c r="C88" s="8"/>
      <c r="D88" s="8"/>
      <c r="E88" s="8"/>
      <c r="F88" s="8">
        <f t="shared" si="7"/>
        <v>0</v>
      </c>
      <c r="G88" s="8"/>
      <c r="H88" s="217">
        <f t="shared" si="8"/>
        <v>0</v>
      </c>
      <c r="I88" s="18">
        <f t="shared" si="10"/>
        <v>0</v>
      </c>
      <c r="J88" s="10">
        <f t="shared" si="9"/>
        <v>0</v>
      </c>
      <c r="K88" s="202">
        <f t="shared" si="11"/>
        <v>0</v>
      </c>
      <c r="L88" s="202">
        <v>0</v>
      </c>
      <c r="M88" s="10">
        <f t="shared" si="12"/>
        <v>0</v>
      </c>
      <c r="N88" s="11"/>
    </row>
    <row r="89" spans="1:14" x14ac:dyDescent="0.35">
      <c r="A89" s="9">
        <f t="shared" si="13"/>
        <v>84</v>
      </c>
      <c r="B89" s="8" t="s">
        <v>1539</v>
      </c>
      <c r="C89" s="8"/>
      <c r="D89" s="8"/>
      <c r="E89" s="8"/>
      <c r="F89" s="8">
        <f t="shared" si="7"/>
        <v>0</v>
      </c>
      <c r="G89" s="8"/>
      <c r="H89" s="217">
        <f t="shared" si="8"/>
        <v>0</v>
      </c>
      <c r="I89" s="18">
        <f t="shared" si="10"/>
        <v>0</v>
      </c>
      <c r="J89" s="10">
        <f t="shared" si="9"/>
        <v>0</v>
      </c>
      <c r="K89" s="202">
        <f t="shared" si="11"/>
        <v>0</v>
      </c>
      <c r="L89" s="202">
        <v>0</v>
      </c>
      <c r="M89" s="10">
        <f t="shared" si="12"/>
        <v>0</v>
      </c>
      <c r="N89" s="11"/>
    </row>
    <row r="90" spans="1:14" x14ac:dyDescent="0.35">
      <c r="A90" s="9">
        <f t="shared" si="13"/>
        <v>85</v>
      </c>
      <c r="B90" s="8" t="s">
        <v>1540</v>
      </c>
      <c r="C90" s="8"/>
      <c r="D90" s="8"/>
      <c r="E90" s="8"/>
      <c r="F90" s="8">
        <f t="shared" si="7"/>
        <v>0</v>
      </c>
      <c r="G90" s="8"/>
      <c r="H90" s="217">
        <f t="shared" si="8"/>
        <v>0</v>
      </c>
      <c r="I90" s="18">
        <f t="shared" si="10"/>
        <v>0</v>
      </c>
      <c r="J90" s="10">
        <f t="shared" si="9"/>
        <v>0</v>
      </c>
      <c r="K90" s="202">
        <f t="shared" si="11"/>
        <v>0</v>
      </c>
      <c r="L90" s="202">
        <v>0</v>
      </c>
      <c r="M90" s="10">
        <f t="shared" si="12"/>
        <v>0</v>
      </c>
      <c r="N90" s="11"/>
    </row>
    <row r="91" spans="1:14" x14ac:dyDescent="0.35">
      <c r="A91" s="9">
        <f t="shared" si="13"/>
        <v>86</v>
      </c>
      <c r="B91" s="8" t="s">
        <v>1541</v>
      </c>
      <c r="C91" s="8"/>
      <c r="D91" s="8"/>
      <c r="E91" s="8"/>
      <c r="F91" s="8">
        <f t="shared" si="7"/>
        <v>0</v>
      </c>
      <c r="G91" s="8"/>
      <c r="H91" s="217">
        <f t="shared" si="8"/>
        <v>0</v>
      </c>
      <c r="I91" s="18">
        <f t="shared" si="10"/>
        <v>0</v>
      </c>
      <c r="J91" s="10">
        <f t="shared" si="9"/>
        <v>0</v>
      </c>
      <c r="K91" s="202">
        <f t="shared" si="11"/>
        <v>0</v>
      </c>
      <c r="L91" s="202">
        <v>0</v>
      </c>
      <c r="M91" s="10">
        <f t="shared" si="12"/>
        <v>0</v>
      </c>
      <c r="N91" s="11"/>
    </row>
    <row r="92" spans="1:14" x14ac:dyDescent="0.35">
      <c r="A92" s="9">
        <f t="shared" si="13"/>
        <v>87</v>
      </c>
      <c r="B92" s="8" t="s">
        <v>1542</v>
      </c>
      <c r="C92" s="8"/>
      <c r="D92" s="8"/>
      <c r="E92" s="8"/>
      <c r="F92" s="8">
        <f t="shared" si="7"/>
        <v>0</v>
      </c>
      <c r="G92" s="8"/>
      <c r="H92" s="217">
        <f t="shared" si="8"/>
        <v>0</v>
      </c>
      <c r="I92" s="18">
        <f t="shared" si="10"/>
        <v>0</v>
      </c>
      <c r="J92" s="10">
        <f t="shared" si="9"/>
        <v>0</v>
      </c>
      <c r="K92" s="202">
        <f t="shared" si="11"/>
        <v>0</v>
      </c>
      <c r="L92" s="202">
        <v>0</v>
      </c>
      <c r="M92" s="10">
        <f t="shared" si="12"/>
        <v>0</v>
      </c>
      <c r="N92" s="11"/>
    </row>
    <row r="93" spans="1:14" x14ac:dyDescent="0.35">
      <c r="A93" s="9">
        <f t="shared" si="13"/>
        <v>88</v>
      </c>
      <c r="B93" s="8" t="s">
        <v>1543</v>
      </c>
      <c r="C93" s="8"/>
      <c r="D93" s="8"/>
      <c r="E93" s="8"/>
      <c r="F93" s="8">
        <f t="shared" si="7"/>
        <v>0</v>
      </c>
      <c r="G93" s="8"/>
      <c r="H93" s="217">
        <f t="shared" si="8"/>
        <v>0</v>
      </c>
      <c r="I93" s="18">
        <f t="shared" si="10"/>
        <v>0</v>
      </c>
      <c r="J93" s="10">
        <f t="shared" si="9"/>
        <v>0</v>
      </c>
      <c r="K93" s="202">
        <f t="shared" si="11"/>
        <v>0</v>
      </c>
      <c r="L93" s="202">
        <v>0</v>
      </c>
      <c r="M93" s="10">
        <f t="shared" si="12"/>
        <v>0</v>
      </c>
      <c r="N93" s="11"/>
    </row>
    <row r="94" spans="1:14" x14ac:dyDescent="0.35">
      <c r="A94" s="9">
        <f t="shared" si="13"/>
        <v>89</v>
      </c>
      <c r="B94" s="8" t="s">
        <v>1544</v>
      </c>
      <c r="C94" s="8"/>
      <c r="D94" s="8"/>
      <c r="E94" s="8"/>
      <c r="F94" s="8">
        <f t="shared" si="7"/>
        <v>0</v>
      </c>
      <c r="G94" s="8"/>
      <c r="H94" s="217">
        <f t="shared" si="8"/>
        <v>0</v>
      </c>
      <c r="I94" s="18">
        <f t="shared" si="10"/>
        <v>0</v>
      </c>
      <c r="J94" s="10">
        <f t="shared" si="9"/>
        <v>0</v>
      </c>
      <c r="K94" s="202">
        <f t="shared" si="11"/>
        <v>0</v>
      </c>
      <c r="L94" s="202">
        <v>0</v>
      </c>
      <c r="M94" s="10">
        <f t="shared" si="12"/>
        <v>0</v>
      </c>
      <c r="N94" s="11"/>
    </row>
    <row r="95" spans="1:14" x14ac:dyDescent="0.35">
      <c r="A95" s="9">
        <f t="shared" si="13"/>
        <v>90</v>
      </c>
      <c r="B95" s="8" t="s">
        <v>1545</v>
      </c>
      <c r="C95" s="8"/>
      <c r="D95" s="8"/>
      <c r="E95" s="8"/>
      <c r="F95" s="8">
        <f t="shared" si="7"/>
        <v>0</v>
      </c>
      <c r="G95" s="8"/>
      <c r="H95" s="217">
        <f t="shared" si="8"/>
        <v>0</v>
      </c>
      <c r="I95" s="18">
        <f t="shared" si="10"/>
        <v>0</v>
      </c>
      <c r="J95" s="10">
        <f t="shared" si="9"/>
        <v>0</v>
      </c>
      <c r="K95" s="202">
        <f t="shared" si="11"/>
        <v>0</v>
      </c>
      <c r="L95" s="202">
        <v>0</v>
      </c>
      <c r="M95" s="10">
        <f t="shared" si="12"/>
        <v>0</v>
      </c>
      <c r="N95" s="11"/>
    </row>
    <row r="96" spans="1:14" x14ac:dyDescent="0.35">
      <c r="A96" s="9">
        <f t="shared" si="13"/>
        <v>91</v>
      </c>
      <c r="B96" s="8" t="s">
        <v>1546</v>
      </c>
      <c r="C96" s="8"/>
      <c r="D96" s="8"/>
      <c r="E96" s="8"/>
      <c r="F96" s="8">
        <f t="shared" si="7"/>
        <v>0</v>
      </c>
      <c r="G96" s="8"/>
      <c r="H96" s="217">
        <f t="shared" si="8"/>
        <v>0</v>
      </c>
      <c r="I96" s="18">
        <f t="shared" si="10"/>
        <v>0</v>
      </c>
      <c r="J96" s="10">
        <f t="shared" si="9"/>
        <v>0</v>
      </c>
      <c r="K96" s="202">
        <f t="shared" si="11"/>
        <v>0</v>
      </c>
      <c r="L96" s="202">
        <v>0</v>
      </c>
      <c r="M96" s="10">
        <f t="shared" si="12"/>
        <v>0</v>
      </c>
      <c r="N96" s="11"/>
    </row>
    <row r="97" spans="1:14" x14ac:dyDescent="0.35">
      <c r="A97" s="9">
        <f t="shared" si="13"/>
        <v>92</v>
      </c>
      <c r="B97" s="8" t="s">
        <v>1547</v>
      </c>
      <c r="C97" s="8"/>
      <c r="D97" s="8"/>
      <c r="E97" s="8"/>
      <c r="F97" s="8">
        <f t="shared" si="7"/>
        <v>0</v>
      </c>
      <c r="G97" s="8"/>
      <c r="H97" s="217">
        <f t="shared" si="8"/>
        <v>0</v>
      </c>
      <c r="I97" s="18">
        <f t="shared" si="10"/>
        <v>0</v>
      </c>
      <c r="J97" s="10">
        <f t="shared" si="9"/>
        <v>0</v>
      </c>
      <c r="K97" s="202">
        <f t="shared" si="11"/>
        <v>0</v>
      </c>
      <c r="L97" s="202">
        <v>0</v>
      </c>
      <c r="M97" s="10">
        <f t="shared" si="12"/>
        <v>0</v>
      </c>
      <c r="N97" s="11"/>
    </row>
    <row r="98" spans="1:14" x14ac:dyDescent="0.35">
      <c r="A98" s="9">
        <f t="shared" si="13"/>
        <v>93</v>
      </c>
      <c r="B98" s="8" t="s">
        <v>1548</v>
      </c>
      <c r="C98" s="8"/>
      <c r="D98" s="8"/>
      <c r="E98" s="8"/>
      <c r="F98" s="8">
        <f t="shared" si="7"/>
        <v>0</v>
      </c>
      <c r="G98" s="8"/>
      <c r="H98" s="217">
        <f t="shared" si="8"/>
        <v>0</v>
      </c>
      <c r="I98" s="18">
        <f t="shared" si="10"/>
        <v>0</v>
      </c>
      <c r="J98" s="10">
        <f t="shared" si="9"/>
        <v>0</v>
      </c>
      <c r="K98" s="202">
        <f t="shared" si="11"/>
        <v>0</v>
      </c>
      <c r="L98" s="202">
        <v>0</v>
      </c>
      <c r="M98" s="10">
        <f t="shared" si="12"/>
        <v>0</v>
      </c>
      <c r="N98" s="11"/>
    </row>
    <row r="99" spans="1:14" x14ac:dyDescent="0.35">
      <c r="A99" s="9">
        <f t="shared" si="13"/>
        <v>94</v>
      </c>
      <c r="B99" s="8" t="s">
        <v>1549</v>
      </c>
      <c r="C99" s="8"/>
      <c r="D99" s="8"/>
      <c r="E99" s="8"/>
      <c r="F99" s="8">
        <f t="shared" si="7"/>
        <v>0</v>
      </c>
      <c r="G99" s="8"/>
      <c r="H99" s="217">
        <f t="shared" si="8"/>
        <v>0</v>
      </c>
      <c r="I99" s="18">
        <f t="shared" si="10"/>
        <v>0</v>
      </c>
      <c r="J99" s="10">
        <f t="shared" si="9"/>
        <v>0</v>
      </c>
      <c r="K99" s="202">
        <f t="shared" si="11"/>
        <v>0</v>
      </c>
      <c r="L99" s="202">
        <v>0</v>
      </c>
      <c r="M99" s="10">
        <f t="shared" si="12"/>
        <v>0</v>
      </c>
      <c r="N99" s="11"/>
    </row>
    <row r="100" spans="1:14" x14ac:dyDescent="0.35">
      <c r="A100" s="9">
        <f t="shared" si="13"/>
        <v>95</v>
      </c>
      <c r="B100" s="8" t="s">
        <v>1550</v>
      </c>
      <c r="C100" s="8"/>
      <c r="D100" s="8"/>
      <c r="E100" s="8"/>
      <c r="F100" s="8">
        <f t="shared" si="7"/>
        <v>0</v>
      </c>
      <c r="G100" s="8"/>
      <c r="H100" s="217">
        <f t="shared" si="8"/>
        <v>0</v>
      </c>
      <c r="I100" s="18">
        <f t="shared" si="10"/>
        <v>0</v>
      </c>
      <c r="J100" s="10">
        <f t="shared" si="9"/>
        <v>0</v>
      </c>
      <c r="K100" s="202">
        <f t="shared" si="11"/>
        <v>0</v>
      </c>
      <c r="L100" s="202">
        <v>0</v>
      </c>
      <c r="M100" s="10">
        <f t="shared" si="12"/>
        <v>0</v>
      </c>
      <c r="N100" s="11"/>
    </row>
    <row r="101" spans="1:14" x14ac:dyDescent="0.35">
      <c r="A101" s="9">
        <f t="shared" si="13"/>
        <v>96</v>
      </c>
      <c r="B101" s="8" t="s">
        <v>1551</v>
      </c>
      <c r="C101" s="8"/>
      <c r="D101" s="8"/>
      <c r="E101" s="8"/>
      <c r="F101" s="8">
        <f t="shared" si="7"/>
        <v>0</v>
      </c>
      <c r="G101" s="8"/>
      <c r="H101" s="217">
        <f t="shared" si="8"/>
        <v>0</v>
      </c>
      <c r="I101" s="18">
        <f t="shared" si="10"/>
        <v>0</v>
      </c>
      <c r="J101" s="10">
        <f t="shared" si="9"/>
        <v>0</v>
      </c>
      <c r="K101" s="202">
        <f t="shared" si="11"/>
        <v>0</v>
      </c>
      <c r="L101" s="202">
        <v>0</v>
      </c>
      <c r="M101" s="10">
        <f t="shared" si="12"/>
        <v>0</v>
      </c>
      <c r="N101" s="11"/>
    </row>
    <row r="102" spans="1:14" x14ac:dyDescent="0.35">
      <c r="A102" s="9">
        <f t="shared" si="13"/>
        <v>97</v>
      </c>
      <c r="B102" s="8" t="s">
        <v>1552</v>
      </c>
      <c r="C102" s="8"/>
      <c r="D102" s="8"/>
      <c r="E102" s="8"/>
      <c r="F102" s="8">
        <f t="shared" si="7"/>
        <v>0</v>
      </c>
      <c r="G102" s="8"/>
      <c r="H102" s="217">
        <f t="shared" si="8"/>
        <v>0</v>
      </c>
      <c r="I102" s="18">
        <f t="shared" si="10"/>
        <v>0</v>
      </c>
      <c r="J102" s="10">
        <f t="shared" si="9"/>
        <v>0</v>
      </c>
      <c r="K102" s="202">
        <f t="shared" si="11"/>
        <v>0</v>
      </c>
      <c r="L102" s="202">
        <v>0</v>
      </c>
      <c r="M102" s="10">
        <f t="shared" si="12"/>
        <v>0</v>
      </c>
      <c r="N102" s="11"/>
    </row>
    <row r="103" spans="1:14" x14ac:dyDescent="0.35">
      <c r="A103" s="9">
        <f t="shared" si="13"/>
        <v>98</v>
      </c>
      <c r="B103" s="8" t="s">
        <v>1553</v>
      </c>
      <c r="C103" s="8"/>
      <c r="D103" s="8"/>
      <c r="E103" s="8"/>
      <c r="F103" s="8">
        <f t="shared" si="7"/>
        <v>0</v>
      </c>
      <c r="G103" s="8"/>
      <c r="H103" s="217">
        <f t="shared" si="8"/>
        <v>0</v>
      </c>
      <c r="I103" s="18">
        <f t="shared" si="10"/>
        <v>0</v>
      </c>
      <c r="J103" s="10">
        <f t="shared" si="9"/>
        <v>0</v>
      </c>
      <c r="K103" s="202">
        <f t="shared" si="11"/>
        <v>0</v>
      </c>
      <c r="L103" s="202">
        <v>0</v>
      </c>
      <c r="M103" s="10">
        <f t="shared" si="12"/>
        <v>0</v>
      </c>
      <c r="N103" s="11"/>
    </row>
    <row r="104" spans="1:14" x14ac:dyDescent="0.35">
      <c r="A104" s="9">
        <f t="shared" si="13"/>
        <v>99</v>
      </c>
      <c r="B104" s="8" t="s">
        <v>1554</v>
      </c>
      <c r="C104" s="8"/>
      <c r="D104" s="8"/>
      <c r="E104" s="8"/>
      <c r="F104" s="8">
        <f t="shared" si="7"/>
        <v>0</v>
      </c>
      <c r="G104" s="8"/>
      <c r="H104" s="217">
        <f t="shared" si="8"/>
        <v>0</v>
      </c>
      <c r="I104" s="18">
        <f t="shared" si="10"/>
        <v>0</v>
      </c>
      <c r="J104" s="10">
        <f t="shared" si="9"/>
        <v>0</v>
      </c>
      <c r="K104" s="202">
        <f t="shared" si="11"/>
        <v>0</v>
      </c>
      <c r="L104" s="202">
        <v>0</v>
      </c>
      <c r="M104" s="10">
        <f t="shared" si="12"/>
        <v>0</v>
      </c>
      <c r="N104" s="11"/>
    </row>
    <row r="105" spans="1:14" x14ac:dyDescent="0.35">
      <c r="A105" s="9">
        <f t="shared" si="13"/>
        <v>100</v>
      </c>
      <c r="B105" s="8" t="s">
        <v>1555</v>
      </c>
      <c r="C105" s="8"/>
      <c r="D105" s="8"/>
      <c r="E105" s="8"/>
      <c r="F105" s="8">
        <f t="shared" si="7"/>
        <v>0</v>
      </c>
      <c r="G105" s="8"/>
      <c r="H105" s="217">
        <f t="shared" si="8"/>
        <v>0</v>
      </c>
      <c r="I105" s="18">
        <f t="shared" si="10"/>
        <v>0</v>
      </c>
      <c r="J105" s="10">
        <f t="shared" si="9"/>
        <v>0</v>
      </c>
      <c r="K105" s="202">
        <f t="shared" si="11"/>
        <v>0</v>
      </c>
      <c r="L105" s="202">
        <v>0</v>
      </c>
      <c r="M105" s="10">
        <f t="shared" si="12"/>
        <v>0</v>
      </c>
      <c r="N105" s="11"/>
    </row>
    <row r="106" spans="1:14" x14ac:dyDescent="0.35">
      <c r="A106" s="9">
        <f t="shared" si="13"/>
        <v>101</v>
      </c>
      <c r="B106" s="8" t="s">
        <v>1556</v>
      </c>
      <c r="C106" s="8"/>
      <c r="D106" s="8"/>
      <c r="E106" s="8"/>
      <c r="F106" s="8">
        <f t="shared" si="7"/>
        <v>0</v>
      </c>
      <c r="G106" s="8"/>
      <c r="H106" s="217">
        <f t="shared" si="8"/>
        <v>0</v>
      </c>
      <c r="I106" s="18">
        <f t="shared" si="10"/>
        <v>0</v>
      </c>
      <c r="J106" s="10">
        <f t="shared" si="9"/>
        <v>0</v>
      </c>
      <c r="K106" s="202">
        <f t="shared" si="11"/>
        <v>0</v>
      </c>
      <c r="L106" s="202">
        <v>0</v>
      </c>
      <c r="M106" s="10">
        <f t="shared" si="12"/>
        <v>0</v>
      </c>
      <c r="N106" s="11"/>
    </row>
    <row r="107" spans="1:14" x14ac:dyDescent="0.35">
      <c r="A107" s="9">
        <f t="shared" si="13"/>
        <v>102</v>
      </c>
      <c r="B107" s="8" t="s">
        <v>1557</v>
      </c>
      <c r="C107" s="8"/>
      <c r="D107" s="8"/>
      <c r="E107" s="8"/>
      <c r="F107" s="8">
        <f t="shared" si="7"/>
        <v>0</v>
      </c>
      <c r="G107" s="8"/>
      <c r="H107" s="217">
        <f t="shared" si="8"/>
        <v>0</v>
      </c>
      <c r="I107" s="18">
        <f t="shared" si="10"/>
        <v>0</v>
      </c>
      <c r="J107" s="10">
        <f t="shared" si="9"/>
        <v>0</v>
      </c>
      <c r="K107" s="202">
        <f t="shared" si="11"/>
        <v>0</v>
      </c>
      <c r="L107" s="202">
        <v>0</v>
      </c>
      <c r="M107" s="10">
        <f t="shared" si="12"/>
        <v>0</v>
      </c>
      <c r="N107" s="11"/>
    </row>
    <row r="108" spans="1:14" x14ac:dyDescent="0.35">
      <c r="A108" s="9">
        <f t="shared" si="13"/>
        <v>103</v>
      </c>
      <c r="B108" s="8" t="s">
        <v>1558</v>
      </c>
      <c r="C108" s="8"/>
      <c r="D108" s="8"/>
      <c r="E108" s="8"/>
      <c r="F108" s="8">
        <f t="shared" si="7"/>
        <v>0</v>
      </c>
      <c r="G108" s="8"/>
      <c r="H108" s="217">
        <f t="shared" si="8"/>
        <v>0</v>
      </c>
      <c r="I108" s="18">
        <f t="shared" si="10"/>
        <v>0</v>
      </c>
      <c r="J108" s="10">
        <f t="shared" si="9"/>
        <v>0</v>
      </c>
      <c r="K108" s="202">
        <f t="shared" si="11"/>
        <v>0</v>
      </c>
      <c r="L108" s="202">
        <v>0</v>
      </c>
      <c r="M108" s="10">
        <f t="shared" si="12"/>
        <v>0</v>
      </c>
      <c r="N108" s="11"/>
    </row>
    <row r="109" spans="1:14" x14ac:dyDescent="0.35">
      <c r="A109" s="9">
        <f t="shared" si="13"/>
        <v>104</v>
      </c>
      <c r="B109" s="8" t="s">
        <v>1559</v>
      </c>
      <c r="C109" s="8"/>
      <c r="D109" s="8"/>
      <c r="E109" s="8"/>
      <c r="F109" s="8">
        <f t="shared" si="7"/>
        <v>0</v>
      </c>
      <c r="G109" s="8"/>
      <c r="H109" s="217">
        <f t="shared" si="8"/>
        <v>0</v>
      </c>
      <c r="I109" s="18">
        <f t="shared" si="10"/>
        <v>0</v>
      </c>
      <c r="J109" s="10">
        <f t="shared" si="9"/>
        <v>0</v>
      </c>
      <c r="K109" s="202">
        <f t="shared" si="11"/>
        <v>0</v>
      </c>
      <c r="L109" s="202">
        <v>0</v>
      </c>
      <c r="M109" s="10">
        <f t="shared" si="12"/>
        <v>0</v>
      </c>
      <c r="N109" s="11"/>
    </row>
    <row r="110" spans="1:14" x14ac:dyDescent="0.35">
      <c r="A110" s="9">
        <f t="shared" si="13"/>
        <v>105</v>
      </c>
      <c r="B110" s="8" t="s">
        <v>1560</v>
      </c>
      <c r="C110" s="8"/>
      <c r="D110" s="8"/>
      <c r="E110" s="8"/>
      <c r="F110" s="8">
        <f t="shared" si="7"/>
        <v>0</v>
      </c>
      <c r="G110" s="8"/>
      <c r="H110" s="217">
        <f t="shared" si="8"/>
        <v>0</v>
      </c>
      <c r="I110" s="18">
        <f t="shared" si="10"/>
        <v>0</v>
      </c>
      <c r="J110" s="10">
        <f t="shared" si="9"/>
        <v>0</v>
      </c>
      <c r="K110" s="202">
        <f t="shared" si="11"/>
        <v>0</v>
      </c>
      <c r="L110" s="202">
        <v>0</v>
      </c>
      <c r="M110" s="10">
        <f t="shared" si="12"/>
        <v>0</v>
      </c>
      <c r="N110" s="11"/>
    </row>
    <row r="111" spans="1:14" x14ac:dyDescent="0.35">
      <c r="A111" s="9">
        <f t="shared" si="13"/>
        <v>106</v>
      </c>
      <c r="B111" s="8" t="s">
        <v>1561</v>
      </c>
      <c r="C111" s="8"/>
      <c r="D111" s="8"/>
      <c r="E111" s="8"/>
      <c r="F111" s="8">
        <f t="shared" ref="F111:F172" si="14">C111+D111+E111</f>
        <v>0</v>
      </c>
      <c r="G111" s="8"/>
      <c r="H111" s="217">
        <f t="shared" ref="H111:H172" si="15">0/138380.65*F111</f>
        <v>0</v>
      </c>
      <c r="I111" s="18">
        <f t="shared" si="10"/>
        <v>0</v>
      </c>
      <c r="J111" s="10">
        <f t="shared" si="9"/>
        <v>0</v>
      </c>
      <c r="K111" s="202">
        <f t="shared" si="11"/>
        <v>0</v>
      </c>
      <c r="L111" s="202">
        <v>0</v>
      </c>
      <c r="M111" s="10">
        <f t="shared" si="12"/>
        <v>0</v>
      </c>
      <c r="N111" s="11"/>
    </row>
    <row r="112" spans="1:14" x14ac:dyDescent="0.35">
      <c r="A112" s="9">
        <f t="shared" si="13"/>
        <v>107</v>
      </c>
      <c r="B112" s="8" t="s">
        <v>1562</v>
      </c>
      <c r="C112" s="8"/>
      <c r="D112" s="8"/>
      <c r="E112" s="8"/>
      <c r="F112" s="8">
        <f t="shared" si="14"/>
        <v>0</v>
      </c>
      <c r="G112" s="8"/>
      <c r="H112" s="217">
        <f t="shared" si="15"/>
        <v>0</v>
      </c>
      <c r="I112" s="18">
        <f t="shared" si="10"/>
        <v>0</v>
      </c>
      <c r="J112" s="10">
        <f t="shared" si="9"/>
        <v>0</v>
      </c>
      <c r="K112" s="202">
        <f t="shared" si="11"/>
        <v>0</v>
      </c>
      <c r="L112" s="202">
        <v>0</v>
      </c>
      <c r="M112" s="10">
        <f t="shared" si="12"/>
        <v>0</v>
      </c>
      <c r="N112" s="11"/>
    </row>
    <row r="113" spans="1:14" x14ac:dyDescent="0.35">
      <c r="A113" s="9">
        <f t="shared" si="13"/>
        <v>108</v>
      </c>
      <c r="B113" s="8" t="s">
        <v>1563</v>
      </c>
      <c r="C113" s="8"/>
      <c r="D113" s="8"/>
      <c r="E113" s="8"/>
      <c r="F113" s="8">
        <f t="shared" si="14"/>
        <v>0</v>
      </c>
      <c r="G113" s="8"/>
      <c r="H113" s="217">
        <f t="shared" si="15"/>
        <v>0</v>
      </c>
      <c r="I113" s="18">
        <f t="shared" si="10"/>
        <v>0</v>
      </c>
      <c r="J113" s="10">
        <f t="shared" si="9"/>
        <v>0</v>
      </c>
      <c r="K113" s="202">
        <f t="shared" si="11"/>
        <v>0</v>
      </c>
      <c r="L113" s="202">
        <v>0</v>
      </c>
      <c r="M113" s="10">
        <f t="shared" si="12"/>
        <v>0</v>
      </c>
      <c r="N113" s="11"/>
    </row>
    <row r="114" spans="1:14" x14ac:dyDescent="0.35">
      <c r="A114" s="9">
        <f t="shared" si="13"/>
        <v>109</v>
      </c>
      <c r="B114" s="8" t="s">
        <v>1564</v>
      </c>
      <c r="C114" s="8"/>
      <c r="D114" s="8"/>
      <c r="E114" s="8"/>
      <c r="F114" s="8">
        <f t="shared" si="14"/>
        <v>0</v>
      </c>
      <c r="G114" s="8"/>
      <c r="H114" s="217">
        <f t="shared" si="15"/>
        <v>0</v>
      </c>
      <c r="I114" s="18">
        <f t="shared" si="10"/>
        <v>0</v>
      </c>
      <c r="J114" s="10">
        <f t="shared" si="9"/>
        <v>0</v>
      </c>
      <c r="K114" s="202">
        <f t="shared" si="11"/>
        <v>0</v>
      </c>
      <c r="L114" s="202">
        <v>0</v>
      </c>
      <c r="M114" s="10">
        <f t="shared" si="12"/>
        <v>0</v>
      </c>
      <c r="N114" s="11"/>
    </row>
    <row r="115" spans="1:14" x14ac:dyDescent="0.35">
      <c r="A115" s="9">
        <f t="shared" si="13"/>
        <v>110</v>
      </c>
      <c r="B115" s="8" t="s">
        <v>1565</v>
      </c>
      <c r="C115" s="8"/>
      <c r="D115" s="8"/>
      <c r="E115" s="8"/>
      <c r="F115" s="8">
        <f t="shared" si="14"/>
        <v>0</v>
      </c>
      <c r="G115" s="8"/>
      <c r="H115" s="217">
        <f t="shared" si="15"/>
        <v>0</v>
      </c>
      <c r="I115" s="18">
        <f t="shared" si="10"/>
        <v>0</v>
      </c>
      <c r="J115" s="10">
        <f t="shared" si="9"/>
        <v>0</v>
      </c>
      <c r="K115" s="202">
        <f t="shared" si="11"/>
        <v>0</v>
      </c>
      <c r="L115" s="202">
        <v>0</v>
      </c>
      <c r="M115" s="10">
        <f t="shared" si="12"/>
        <v>0</v>
      </c>
      <c r="N115" s="11"/>
    </row>
    <row r="116" spans="1:14" x14ac:dyDescent="0.35">
      <c r="A116" s="9">
        <f t="shared" si="13"/>
        <v>111</v>
      </c>
      <c r="B116" s="8" t="s">
        <v>1566</v>
      </c>
      <c r="C116" s="8"/>
      <c r="D116" s="8"/>
      <c r="E116" s="8"/>
      <c r="F116" s="8">
        <f t="shared" si="14"/>
        <v>0</v>
      </c>
      <c r="G116" s="8"/>
      <c r="H116" s="217">
        <f t="shared" si="15"/>
        <v>0</v>
      </c>
      <c r="I116" s="18">
        <f t="shared" si="10"/>
        <v>0</v>
      </c>
      <c r="J116" s="10">
        <f t="shared" si="9"/>
        <v>0</v>
      </c>
      <c r="K116" s="202">
        <f t="shared" si="11"/>
        <v>0</v>
      </c>
      <c r="L116" s="202">
        <v>0</v>
      </c>
      <c r="M116" s="10">
        <f t="shared" si="12"/>
        <v>0</v>
      </c>
      <c r="N116" s="11"/>
    </row>
    <row r="117" spans="1:14" x14ac:dyDescent="0.35">
      <c r="A117" s="9">
        <f t="shared" si="13"/>
        <v>112</v>
      </c>
      <c r="B117" s="8" t="s">
        <v>1567</v>
      </c>
      <c r="C117" s="8"/>
      <c r="D117" s="8"/>
      <c r="E117" s="8"/>
      <c r="F117" s="8">
        <f t="shared" si="14"/>
        <v>0</v>
      </c>
      <c r="G117" s="8"/>
      <c r="H117" s="217">
        <f t="shared" si="15"/>
        <v>0</v>
      </c>
      <c r="I117" s="18">
        <f t="shared" si="10"/>
        <v>0</v>
      </c>
      <c r="J117" s="10">
        <f t="shared" si="9"/>
        <v>0</v>
      </c>
      <c r="K117" s="202">
        <f t="shared" si="11"/>
        <v>0</v>
      </c>
      <c r="L117" s="202">
        <v>0</v>
      </c>
      <c r="M117" s="10">
        <f t="shared" si="12"/>
        <v>0</v>
      </c>
      <c r="N117" s="11"/>
    </row>
    <row r="118" spans="1:14" x14ac:dyDescent="0.35">
      <c r="A118" s="9">
        <f t="shared" si="13"/>
        <v>113</v>
      </c>
      <c r="B118" s="8" t="s">
        <v>1568</v>
      </c>
      <c r="C118" s="8"/>
      <c r="D118" s="8"/>
      <c r="E118" s="8"/>
      <c r="F118" s="8">
        <f t="shared" si="14"/>
        <v>0</v>
      </c>
      <c r="G118" s="8"/>
      <c r="H118" s="217">
        <f t="shared" si="15"/>
        <v>0</v>
      </c>
      <c r="I118" s="18">
        <f t="shared" si="10"/>
        <v>0</v>
      </c>
      <c r="J118" s="10">
        <f t="shared" si="9"/>
        <v>0</v>
      </c>
      <c r="K118" s="202">
        <f t="shared" si="11"/>
        <v>0</v>
      </c>
      <c r="L118" s="202">
        <v>0</v>
      </c>
      <c r="M118" s="10">
        <f t="shared" si="12"/>
        <v>0</v>
      </c>
      <c r="N118" s="11"/>
    </row>
    <row r="119" spans="1:14" x14ac:dyDescent="0.35">
      <c r="A119" s="9">
        <f t="shared" si="13"/>
        <v>114</v>
      </c>
      <c r="B119" s="8" t="s">
        <v>1569</v>
      </c>
      <c r="C119" s="8"/>
      <c r="D119" s="8"/>
      <c r="E119" s="8"/>
      <c r="F119" s="8">
        <f t="shared" si="14"/>
        <v>0</v>
      </c>
      <c r="G119" s="8"/>
      <c r="H119" s="217">
        <f t="shared" si="15"/>
        <v>0</v>
      </c>
      <c r="I119" s="18">
        <f t="shared" si="10"/>
        <v>0</v>
      </c>
      <c r="J119" s="10">
        <f t="shared" si="9"/>
        <v>0</v>
      </c>
      <c r="K119" s="202">
        <f t="shared" si="11"/>
        <v>0</v>
      </c>
      <c r="L119" s="202">
        <v>0</v>
      </c>
      <c r="M119" s="10">
        <f t="shared" si="12"/>
        <v>0</v>
      </c>
      <c r="N119" s="11"/>
    </row>
    <row r="120" spans="1:14" x14ac:dyDescent="0.35">
      <c r="A120" s="9">
        <f t="shared" si="13"/>
        <v>115</v>
      </c>
      <c r="B120" s="8" t="s">
        <v>1570</v>
      </c>
      <c r="C120" s="8"/>
      <c r="D120" s="8"/>
      <c r="E120" s="8"/>
      <c r="F120" s="8">
        <f t="shared" si="14"/>
        <v>0</v>
      </c>
      <c r="G120" s="8"/>
      <c r="H120" s="217">
        <f t="shared" si="15"/>
        <v>0</v>
      </c>
      <c r="I120" s="18">
        <f t="shared" si="10"/>
        <v>0</v>
      </c>
      <c r="J120" s="10">
        <f t="shared" si="9"/>
        <v>0</v>
      </c>
      <c r="K120" s="202">
        <f t="shared" si="11"/>
        <v>0</v>
      </c>
      <c r="L120" s="202">
        <v>0</v>
      </c>
      <c r="M120" s="10">
        <f t="shared" si="12"/>
        <v>0</v>
      </c>
      <c r="N120" s="11"/>
    </row>
    <row r="121" spans="1:14" x14ac:dyDescent="0.35">
      <c r="A121" s="9">
        <f t="shared" si="13"/>
        <v>116</v>
      </c>
      <c r="B121" s="8" t="s">
        <v>1571</v>
      </c>
      <c r="C121" s="8"/>
      <c r="D121" s="8"/>
      <c r="E121" s="8"/>
      <c r="F121" s="8">
        <f t="shared" si="14"/>
        <v>0</v>
      </c>
      <c r="G121" s="8"/>
      <c r="H121" s="217">
        <f t="shared" si="15"/>
        <v>0</v>
      </c>
      <c r="I121" s="18">
        <f t="shared" si="10"/>
        <v>0</v>
      </c>
      <c r="J121" s="10">
        <f t="shared" si="9"/>
        <v>0</v>
      </c>
      <c r="K121" s="202">
        <f t="shared" si="11"/>
        <v>0</v>
      </c>
      <c r="L121" s="202">
        <v>0</v>
      </c>
      <c r="M121" s="10">
        <f t="shared" si="12"/>
        <v>0</v>
      </c>
      <c r="N121" s="11"/>
    </row>
    <row r="122" spans="1:14" x14ac:dyDescent="0.35">
      <c r="A122" s="9">
        <f t="shared" si="13"/>
        <v>117</v>
      </c>
      <c r="B122" s="8" t="s">
        <v>1572</v>
      </c>
      <c r="C122" s="8"/>
      <c r="D122" s="8"/>
      <c r="E122" s="8"/>
      <c r="F122" s="8">
        <f t="shared" si="14"/>
        <v>0</v>
      </c>
      <c r="G122" s="8"/>
      <c r="H122" s="217">
        <f t="shared" si="15"/>
        <v>0</v>
      </c>
      <c r="I122" s="18">
        <f t="shared" ref="I122:I184" si="16">H122*$I$2</f>
        <v>0</v>
      </c>
      <c r="J122" s="10">
        <f t="shared" si="9"/>
        <v>0</v>
      </c>
      <c r="K122" s="202">
        <f t="shared" si="11"/>
        <v>0</v>
      </c>
      <c r="L122" s="202">
        <v>0</v>
      </c>
      <c r="M122" s="10">
        <f t="shared" si="12"/>
        <v>0</v>
      </c>
      <c r="N122" s="11"/>
    </row>
    <row r="123" spans="1:14" x14ac:dyDescent="0.35">
      <c r="A123" s="9">
        <f t="shared" si="13"/>
        <v>118</v>
      </c>
      <c r="B123" s="8" t="s">
        <v>1573</v>
      </c>
      <c r="C123" s="8"/>
      <c r="D123" s="8"/>
      <c r="E123" s="8"/>
      <c r="F123" s="8">
        <f t="shared" si="14"/>
        <v>0</v>
      </c>
      <c r="G123" s="8"/>
      <c r="H123" s="217">
        <f t="shared" si="15"/>
        <v>0</v>
      </c>
      <c r="I123" s="18">
        <f t="shared" si="16"/>
        <v>0</v>
      </c>
      <c r="J123" s="10">
        <f t="shared" ref="J123:J185" si="17">I123*0.22</f>
        <v>0</v>
      </c>
      <c r="K123" s="202">
        <f t="shared" si="11"/>
        <v>0</v>
      </c>
      <c r="L123" s="202">
        <v>0</v>
      </c>
      <c r="M123" s="10">
        <f t="shared" si="12"/>
        <v>0</v>
      </c>
      <c r="N123" s="11"/>
    </row>
    <row r="124" spans="1:14" x14ac:dyDescent="0.35">
      <c r="A124" s="9">
        <f t="shared" si="13"/>
        <v>119</v>
      </c>
      <c r="B124" s="8" t="s">
        <v>1574</v>
      </c>
      <c r="C124" s="8"/>
      <c r="D124" s="8"/>
      <c r="E124" s="8"/>
      <c r="F124" s="8">
        <f t="shared" si="14"/>
        <v>0</v>
      </c>
      <c r="G124" s="8"/>
      <c r="H124" s="217">
        <f t="shared" si="15"/>
        <v>0</v>
      </c>
      <c r="I124" s="18">
        <f t="shared" si="16"/>
        <v>0</v>
      </c>
      <c r="J124" s="10">
        <f t="shared" si="17"/>
        <v>0</v>
      </c>
      <c r="K124" s="202">
        <f t="shared" si="11"/>
        <v>0</v>
      </c>
      <c r="L124" s="202">
        <v>0</v>
      </c>
      <c r="M124" s="10">
        <f t="shared" si="12"/>
        <v>0</v>
      </c>
      <c r="N124" s="11"/>
    </row>
    <row r="125" spans="1:14" x14ac:dyDescent="0.35">
      <c r="A125" s="9">
        <f t="shared" si="13"/>
        <v>120</v>
      </c>
      <c r="B125" s="8" t="s">
        <v>1575</v>
      </c>
      <c r="C125" s="8"/>
      <c r="D125" s="8"/>
      <c r="E125" s="8"/>
      <c r="F125" s="8">
        <f t="shared" si="14"/>
        <v>0</v>
      </c>
      <c r="G125" s="8"/>
      <c r="H125" s="217">
        <f t="shared" si="15"/>
        <v>0</v>
      </c>
      <c r="I125" s="18">
        <f t="shared" si="16"/>
        <v>0</v>
      </c>
      <c r="J125" s="10">
        <f t="shared" si="17"/>
        <v>0</v>
      </c>
      <c r="K125" s="202">
        <f t="shared" si="11"/>
        <v>0</v>
      </c>
      <c r="L125" s="202">
        <v>0</v>
      </c>
      <c r="M125" s="10">
        <f t="shared" si="12"/>
        <v>0</v>
      </c>
      <c r="N125" s="11"/>
    </row>
    <row r="126" spans="1:14" x14ac:dyDescent="0.35">
      <c r="A126" s="9">
        <f t="shared" si="13"/>
        <v>121</v>
      </c>
      <c r="B126" s="8" t="s">
        <v>1576</v>
      </c>
      <c r="C126" s="8"/>
      <c r="D126" s="8"/>
      <c r="E126" s="8"/>
      <c r="F126" s="8">
        <f t="shared" si="14"/>
        <v>0</v>
      </c>
      <c r="G126" s="8"/>
      <c r="H126" s="217">
        <f t="shared" si="15"/>
        <v>0</v>
      </c>
      <c r="I126" s="18">
        <f t="shared" si="16"/>
        <v>0</v>
      </c>
      <c r="J126" s="10">
        <f t="shared" si="17"/>
        <v>0</v>
      </c>
      <c r="K126" s="202">
        <f t="shared" si="11"/>
        <v>0</v>
      </c>
      <c r="L126" s="202">
        <v>0</v>
      </c>
      <c r="M126" s="10">
        <f t="shared" si="12"/>
        <v>0</v>
      </c>
      <c r="N126" s="11"/>
    </row>
    <row r="127" spans="1:14" x14ac:dyDescent="0.35">
      <c r="A127" s="9">
        <f t="shared" si="13"/>
        <v>122</v>
      </c>
      <c r="B127" s="8" t="s">
        <v>1577</v>
      </c>
      <c r="C127" s="8"/>
      <c r="D127" s="8"/>
      <c r="E127" s="8"/>
      <c r="F127" s="8">
        <f t="shared" si="14"/>
        <v>0</v>
      </c>
      <c r="G127" s="8"/>
      <c r="H127" s="217">
        <f t="shared" si="15"/>
        <v>0</v>
      </c>
      <c r="I127" s="18">
        <f t="shared" si="16"/>
        <v>0</v>
      </c>
      <c r="J127" s="10">
        <f t="shared" si="17"/>
        <v>0</v>
      </c>
      <c r="K127" s="202">
        <f t="shared" si="11"/>
        <v>0</v>
      </c>
      <c r="L127" s="202">
        <v>0</v>
      </c>
      <c r="M127" s="10">
        <f t="shared" si="12"/>
        <v>0</v>
      </c>
      <c r="N127" s="11"/>
    </row>
    <row r="128" spans="1:14" x14ac:dyDescent="0.35">
      <c r="A128" s="9">
        <f t="shared" si="13"/>
        <v>123</v>
      </c>
      <c r="B128" s="8" t="s">
        <v>1578</v>
      </c>
      <c r="C128" s="8"/>
      <c r="D128" s="8"/>
      <c r="E128" s="8"/>
      <c r="F128" s="8">
        <f t="shared" si="14"/>
        <v>0</v>
      </c>
      <c r="G128" s="8"/>
      <c r="H128" s="217">
        <f t="shared" si="15"/>
        <v>0</v>
      </c>
      <c r="I128" s="18">
        <f t="shared" si="16"/>
        <v>0</v>
      </c>
      <c r="J128" s="10">
        <f t="shared" si="17"/>
        <v>0</v>
      </c>
      <c r="K128" s="202">
        <f t="shared" si="11"/>
        <v>0</v>
      </c>
      <c r="L128" s="202">
        <v>0</v>
      </c>
      <c r="M128" s="10">
        <f t="shared" si="12"/>
        <v>0</v>
      </c>
      <c r="N128" s="11"/>
    </row>
    <row r="129" spans="1:14" x14ac:dyDescent="0.35">
      <c r="A129" s="9">
        <f t="shared" si="13"/>
        <v>124</v>
      </c>
      <c r="B129" s="8" t="s">
        <v>1579</v>
      </c>
      <c r="C129" s="8"/>
      <c r="D129" s="8"/>
      <c r="E129" s="8"/>
      <c r="F129" s="8">
        <f t="shared" si="14"/>
        <v>0</v>
      </c>
      <c r="G129" s="8"/>
      <c r="H129" s="217">
        <f t="shared" si="15"/>
        <v>0</v>
      </c>
      <c r="I129" s="18">
        <f t="shared" si="16"/>
        <v>0</v>
      </c>
      <c r="J129" s="10">
        <f t="shared" si="17"/>
        <v>0</v>
      </c>
      <c r="K129" s="202">
        <f t="shared" si="11"/>
        <v>0</v>
      </c>
      <c r="L129" s="202">
        <v>0</v>
      </c>
      <c r="M129" s="10">
        <f t="shared" si="12"/>
        <v>0</v>
      </c>
      <c r="N129" s="11"/>
    </row>
    <row r="130" spans="1:14" x14ac:dyDescent="0.35">
      <c r="A130" s="9">
        <f t="shared" si="13"/>
        <v>125</v>
      </c>
      <c r="B130" s="8" t="s">
        <v>1580</v>
      </c>
      <c r="C130" s="8"/>
      <c r="D130" s="8"/>
      <c r="E130" s="8"/>
      <c r="F130" s="8">
        <f t="shared" si="14"/>
        <v>0</v>
      </c>
      <c r="G130" s="8"/>
      <c r="H130" s="217">
        <f t="shared" si="15"/>
        <v>0</v>
      </c>
      <c r="I130" s="18">
        <f t="shared" si="16"/>
        <v>0</v>
      </c>
      <c r="J130" s="10">
        <f t="shared" si="17"/>
        <v>0</v>
      </c>
      <c r="K130" s="202">
        <f t="shared" si="11"/>
        <v>0</v>
      </c>
      <c r="L130" s="202">
        <v>0</v>
      </c>
      <c r="M130" s="10">
        <f t="shared" si="12"/>
        <v>0</v>
      </c>
      <c r="N130" s="11"/>
    </row>
    <row r="131" spans="1:14" x14ac:dyDescent="0.35">
      <c r="A131" s="9">
        <f t="shared" si="13"/>
        <v>126</v>
      </c>
      <c r="B131" s="8" t="s">
        <v>1581</v>
      </c>
      <c r="C131" s="8"/>
      <c r="D131" s="8"/>
      <c r="E131" s="8"/>
      <c r="F131" s="8">
        <f t="shared" si="14"/>
        <v>0</v>
      </c>
      <c r="G131" s="8"/>
      <c r="H131" s="217">
        <f t="shared" si="15"/>
        <v>0</v>
      </c>
      <c r="I131" s="18">
        <f t="shared" si="16"/>
        <v>0</v>
      </c>
      <c r="J131" s="10">
        <f t="shared" si="17"/>
        <v>0</v>
      </c>
      <c r="K131" s="202">
        <f t="shared" si="11"/>
        <v>0</v>
      </c>
      <c r="L131" s="202">
        <v>0</v>
      </c>
      <c r="M131" s="10">
        <f t="shared" si="12"/>
        <v>0</v>
      </c>
      <c r="N131" s="11"/>
    </row>
    <row r="132" spans="1:14" x14ac:dyDescent="0.35">
      <c r="A132" s="9">
        <f t="shared" si="13"/>
        <v>127</v>
      </c>
      <c r="B132" s="8" t="s">
        <v>1582</v>
      </c>
      <c r="C132" s="8"/>
      <c r="D132" s="8"/>
      <c r="E132" s="8"/>
      <c r="F132" s="8">
        <f t="shared" si="14"/>
        <v>0</v>
      </c>
      <c r="G132" s="8"/>
      <c r="H132" s="217">
        <f t="shared" si="15"/>
        <v>0</v>
      </c>
      <c r="I132" s="18">
        <f t="shared" si="16"/>
        <v>0</v>
      </c>
      <c r="J132" s="10">
        <f t="shared" si="17"/>
        <v>0</v>
      </c>
      <c r="K132" s="202">
        <f t="shared" ref="K132:K195" si="18">I132*0.49</f>
        <v>0</v>
      </c>
      <c r="L132" s="202">
        <v>0</v>
      </c>
      <c r="M132" s="10">
        <f t="shared" ref="M132:M195" si="19">I132+J132+K132+L132</f>
        <v>0</v>
      </c>
      <c r="N132" s="11"/>
    </row>
    <row r="133" spans="1:14" x14ac:dyDescent="0.35">
      <c r="A133" s="9">
        <f t="shared" si="13"/>
        <v>128</v>
      </c>
      <c r="B133" s="8" t="s">
        <v>1583</v>
      </c>
      <c r="C133" s="8"/>
      <c r="D133" s="8"/>
      <c r="E133" s="8"/>
      <c r="F133" s="8">
        <f t="shared" si="14"/>
        <v>0</v>
      </c>
      <c r="G133" s="8"/>
      <c r="H133" s="217">
        <f t="shared" si="15"/>
        <v>0</v>
      </c>
      <c r="I133" s="18">
        <f t="shared" si="16"/>
        <v>0</v>
      </c>
      <c r="J133" s="10">
        <f t="shared" si="17"/>
        <v>0</v>
      </c>
      <c r="K133" s="202">
        <f t="shared" si="18"/>
        <v>0</v>
      </c>
      <c r="L133" s="202">
        <v>0</v>
      </c>
      <c r="M133" s="10">
        <f t="shared" si="19"/>
        <v>0</v>
      </c>
      <c r="N133" s="11"/>
    </row>
    <row r="134" spans="1:14" x14ac:dyDescent="0.35">
      <c r="A134" s="9">
        <f t="shared" si="13"/>
        <v>129</v>
      </c>
      <c r="B134" s="8" t="s">
        <v>1584</v>
      </c>
      <c r="C134" s="8"/>
      <c r="D134" s="8"/>
      <c r="E134" s="8"/>
      <c r="F134" s="8">
        <f t="shared" si="14"/>
        <v>0</v>
      </c>
      <c r="G134" s="8"/>
      <c r="H134" s="217">
        <f t="shared" si="15"/>
        <v>0</v>
      </c>
      <c r="I134" s="18">
        <f t="shared" si="16"/>
        <v>0</v>
      </c>
      <c r="J134" s="10">
        <f t="shared" si="17"/>
        <v>0</v>
      </c>
      <c r="K134" s="202">
        <f t="shared" si="18"/>
        <v>0</v>
      </c>
      <c r="L134" s="202">
        <v>0</v>
      </c>
      <c r="M134" s="10">
        <f t="shared" si="19"/>
        <v>0</v>
      </c>
      <c r="N134" s="11"/>
    </row>
    <row r="135" spans="1:14" x14ac:dyDescent="0.35">
      <c r="A135" s="9">
        <f t="shared" si="13"/>
        <v>130</v>
      </c>
      <c r="B135" s="8" t="s">
        <v>1585</v>
      </c>
      <c r="C135" s="8"/>
      <c r="D135" s="8"/>
      <c r="E135" s="8"/>
      <c r="F135" s="8">
        <f t="shared" si="14"/>
        <v>0</v>
      </c>
      <c r="G135" s="8"/>
      <c r="H135" s="217">
        <f t="shared" si="15"/>
        <v>0</v>
      </c>
      <c r="I135" s="18">
        <f t="shared" si="16"/>
        <v>0</v>
      </c>
      <c r="J135" s="10">
        <f t="shared" si="17"/>
        <v>0</v>
      </c>
      <c r="K135" s="202">
        <f t="shared" si="18"/>
        <v>0</v>
      </c>
      <c r="L135" s="202">
        <v>0</v>
      </c>
      <c r="M135" s="10">
        <f t="shared" si="19"/>
        <v>0</v>
      </c>
      <c r="N135" s="11"/>
    </row>
    <row r="136" spans="1:14" x14ac:dyDescent="0.35">
      <c r="A136" s="9">
        <f t="shared" ref="A136:A199" si="20">A135+1</f>
        <v>131</v>
      </c>
      <c r="B136" s="8" t="s">
        <v>1586</v>
      </c>
      <c r="C136" s="8"/>
      <c r="D136" s="8"/>
      <c r="E136" s="8"/>
      <c r="F136" s="8">
        <f t="shared" si="14"/>
        <v>0</v>
      </c>
      <c r="G136" s="8"/>
      <c r="H136" s="217">
        <f t="shared" si="15"/>
        <v>0</v>
      </c>
      <c r="I136" s="18">
        <f t="shared" si="16"/>
        <v>0</v>
      </c>
      <c r="J136" s="10">
        <f t="shared" si="17"/>
        <v>0</v>
      </c>
      <c r="K136" s="202">
        <f t="shared" si="18"/>
        <v>0</v>
      </c>
      <c r="L136" s="202">
        <v>0</v>
      </c>
      <c r="M136" s="10">
        <f t="shared" si="19"/>
        <v>0</v>
      </c>
      <c r="N136" s="11"/>
    </row>
    <row r="137" spans="1:14" x14ac:dyDescent="0.35">
      <c r="A137" s="9">
        <f t="shared" si="20"/>
        <v>132</v>
      </c>
      <c r="B137" s="8" t="s">
        <v>1587</v>
      </c>
      <c r="C137" s="8"/>
      <c r="D137" s="8"/>
      <c r="E137" s="8"/>
      <c r="F137" s="8">
        <f t="shared" si="14"/>
        <v>0</v>
      </c>
      <c r="G137" s="8"/>
      <c r="H137" s="217">
        <f t="shared" si="15"/>
        <v>0</v>
      </c>
      <c r="I137" s="18">
        <f t="shared" si="16"/>
        <v>0</v>
      </c>
      <c r="J137" s="10">
        <f t="shared" si="17"/>
        <v>0</v>
      </c>
      <c r="K137" s="202">
        <f t="shared" si="18"/>
        <v>0</v>
      </c>
      <c r="L137" s="202">
        <v>0</v>
      </c>
      <c r="M137" s="10">
        <f t="shared" si="19"/>
        <v>0</v>
      </c>
      <c r="N137" s="11"/>
    </row>
    <row r="138" spans="1:14" x14ac:dyDescent="0.35">
      <c r="A138" s="9">
        <f t="shared" si="20"/>
        <v>133</v>
      </c>
      <c r="B138" s="8" t="s">
        <v>1588</v>
      </c>
      <c r="C138" s="8"/>
      <c r="D138" s="8"/>
      <c r="E138" s="8"/>
      <c r="F138" s="8">
        <f t="shared" si="14"/>
        <v>0</v>
      </c>
      <c r="G138" s="8"/>
      <c r="H138" s="217">
        <f t="shared" si="15"/>
        <v>0</v>
      </c>
      <c r="I138" s="18">
        <f t="shared" si="16"/>
        <v>0</v>
      </c>
      <c r="J138" s="10">
        <f t="shared" si="17"/>
        <v>0</v>
      </c>
      <c r="K138" s="202">
        <f t="shared" si="18"/>
        <v>0</v>
      </c>
      <c r="L138" s="202">
        <v>0</v>
      </c>
      <c r="M138" s="10">
        <f t="shared" si="19"/>
        <v>0</v>
      </c>
      <c r="N138" s="11"/>
    </row>
    <row r="139" spans="1:14" x14ac:dyDescent="0.35">
      <c r="A139" s="9">
        <f t="shared" si="20"/>
        <v>134</v>
      </c>
      <c r="B139" s="8" t="s">
        <v>1589</v>
      </c>
      <c r="C139" s="8"/>
      <c r="D139" s="8"/>
      <c r="E139" s="8"/>
      <c r="F139" s="8">
        <f t="shared" si="14"/>
        <v>0</v>
      </c>
      <c r="G139" s="8"/>
      <c r="H139" s="217">
        <f t="shared" si="15"/>
        <v>0</v>
      </c>
      <c r="I139" s="18">
        <f t="shared" si="16"/>
        <v>0</v>
      </c>
      <c r="J139" s="10">
        <f t="shared" si="17"/>
        <v>0</v>
      </c>
      <c r="K139" s="202">
        <f t="shared" si="18"/>
        <v>0</v>
      </c>
      <c r="L139" s="202">
        <v>0</v>
      </c>
      <c r="M139" s="10">
        <f t="shared" si="19"/>
        <v>0</v>
      </c>
      <c r="N139" s="11"/>
    </row>
    <row r="140" spans="1:14" x14ac:dyDescent="0.35">
      <c r="A140" s="9">
        <f t="shared" si="20"/>
        <v>135</v>
      </c>
      <c r="B140" s="8" t="s">
        <v>1590</v>
      </c>
      <c r="C140" s="8"/>
      <c r="D140" s="8"/>
      <c r="E140" s="8"/>
      <c r="F140" s="8">
        <f t="shared" si="14"/>
        <v>0</v>
      </c>
      <c r="G140" s="8"/>
      <c r="H140" s="217">
        <f t="shared" si="15"/>
        <v>0</v>
      </c>
      <c r="I140" s="18">
        <f t="shared" si="16"/>
        <v>0</v>
      </c>
      <c r="J140" s="10">
        <f t="shared" si="17"/>
        <v>0</v>
      </c>
      <c r="K140" s="202">
        <f t="shared" si="18"/>
        <v>0</v>
      </c>
      <c r="L140" s="202">
        <v>0</v>
      </c>
      <c r="M140" s="10">
        <f t="shared" si="19"/>
        <v>0</v>
      </c>
      <c r="N140" s="11"/>
    </row>
    <row r="141" spans="1:14" x14ac:dyDescent="0.35">
      <c r="A141" s="9">
        <f t="shared" si="20"/>
        <v>136</v>
      </c>
      <c r="B141" s="8" t="s">
        <v>1591</v>
      </c>
      <c r="C141" s="8"/>
      <c r="D141" s="8"/>
      <c r="E141" s="8"/>
      <c r="F141" s="8">
        <f t="shared" si="14"/>
        <v>0</v>
      </c>
      <c r="G141" s="8"/>
      <c r="H141" s="217">
        <f t="shared" si="15"/>
        <v>0</v>
      </c>
      <c r="I141" s="18">
        <f t="shared" si="16"/>
        <v>0</v>
      </c>
      <c r="J141" s="10">
        <f t="shared" si="17"/>
        <v>0</v>
      </c>
      <c r="K141" s="202">
        <f t="shared" si="18"/>
        <v>0</v>
      </c>
      <c r="L141" s="202">
        <v>0</v>
      </c>
      <c r="M141" s="10">
        <f t="shared" si="19"/>
        <v>0</v>
      </c>
      <c r="N141" s="11"/>
    </row>
    <row r="142" spans="1:14" x14ac:dyDescent="0.35">
      <c r="A142" s="9">
        <f t="shared" si="20"/>
        <v>137</v>
      </c>
      <c r="B142" s="8" t="s">
        <v>1592</v>
      </c>
      <c r="C142" s="8"/>
      <c r="D142" s="8"/>
      <c r="E142" s="8"/>
      <c r="F142" s="8">
        <f t="shared" si="14"/>
        <v>0</v>
      </c>
      <c r="G142" s="8"/>
      <c r="H142" s="217">
        <f t="shared" si="15"/>
        <v>0</v>
      </c>
      <c r="I142" s="18">
        <f t="shared" si="16"/>
        <v>0</v>
      </c>
      <c r="J142" s="10">
        <f t="shared" si="17"/>
        <v>0</v>
      </c>
      <c r="K142" s="202">
        <f t="shared" si="18"/>
        <v>0</v>
      </c>
      <c r="L142" s="202">
        <v>0</v>
      </c>
      <c r="M142" s="10">
        <f t="shared" si="19"/>
        <v>0</v>
      </c>
      <c r="N142" s="11"/>
    </row>
    <row r="143" spans="1:14" x14ac:dyDescent="0.35">
      <c r="A143" s="9">
        <f t="shared" si="20"/>
        <v>138</v>
      </c>
      <c r="B143" s="8" t="s">
        <v>1593</v>
      </c>
      <c r="C143" s="8"/>
      <c r="D143" s="8"/>
      <c r="E143" s="8"/>
      <c r="F143" s="8">
        <f t="shared" si="14"/>
        <v>0</v>
      </c>
      <c r="G143" s="8"/>
      <c r="H143" s="217">
        <f t="shared" si="15"/>
        <v>0</v>
      </c>
      <c r="I143" s="18">
        <f t="shared" si="16"/>
        <v>0</v>
      </c>
      <c r="J143" s="10">
        <f t="shared" si="17"/>
        <v>0</v>
      </c>
      <c r="K143" s="202">
        <f t="shared" si="18"/>
        <v>0</v>
      </c>
      <c r="L143" s="202">
        <v>0</v>
      </c>
      <c r="M143" s="10">
        <f t="shared" si="19"/>
        <v>0</v>
      </c>
      <c r="N143" s="11"/>
    </row>
    <row r="144" spans="1:14" x14ac:dyDescent="0.35">
      <c r="A144" s="9">
        <f t="shared" si="20"/>
        <v>139</v>
      </c>
      <c r="B144" s="8" t="s">
        <v>1594</v>
      </c>
      <c r="C144" s="8"/>
      <c r="D144" s="8"/>
      <c r="E144" s="8"/>
      <c r="F144" s="8">
        <f t="shared" si="14"/>
        <v>0</v>
      </c>
      <c r="G144" s="8"/>
      <c r="H144" s="217">
        <f t="shared" si="15"/>
        <v>0</v>
      </c>
      <c r="I144" s="18">
        <f t="shared" si="16"/>
        <v>0</v>
      </c>
      <c r="J144" s="10">
        <f t="shared" si="17"/>
        <v>0</v>
      </c>
      <c r="K144" s="202">
        <f t="shared" si="18"/>
        <v>0</v>
      </c>
      <c r="L144" s="202">
        <v>0</v>
      </c>
      <c r="M144" s="10">
        <f t="shared" si="19"/>
        <v>0</v>
      </c>
      <c r="N144" s="11"/>
    </row>
    <row r="145" spans="1:14" x14ac:dyDescent="0.35">
      <c r="A145" s="9">
        <f t="shared" si="20"/>
        <v>140</v>
      </c>
      <c r="B145" s="8" t="s">
        <v>1595</v>
      </c>
      <c r="C145" s="8"/>
      <c r="D145" s="8"/>
      <c r="E145" s="8"/>
      <c r="F145" s="8">
        <f t="shared" si="14"/>
        <v>0</v>
      </c>
      <c r="G145" s="8"/>
      <c r="H145" s="217">
        <f t="shared" si="15"/>
        <v>0</v>
      </c>
      <c r="I145" s="18">
        <f t="shared" si="16"/>
        <v>0</v>
      </c>
      <c r="J145" s="10">
        <f t="shared" si="17"/>
        <v>0</v>
      </c>
      <c r="K145" s="202">
        <f t="shared" si="18"/>
        <v>0</v>
      </c>
      <c r="L145" s="202">
        <v>0</v>
      </c>
      <c r="M145" s="10">
        <f t="shared" si="19"/>
        <v>0</v>
      </c>
      <c r="N145" s="11"/>
    </row>
    <row r="146" spans="1:14" x14ac:dyDescent="0.35">
      <c r="A146" s="9">
        <f t="shared" si="20"/>
        <v>141</v>
      </c>
      <c r="B146" s="8" t="s">
        <v>1596</v>
      </c>
      <c r="C146" s="8"/>
      <c r="D146" s="8"/>
      <c r="E146" s="8"/>
      <c r="F146" s="8">
        <f t="shared" si="14"/>
        <v>0</v>
      </c>
      <c r="G146" s="8"/>
      <c r="H146" s="217">
        <f t="shared" si="15"/>
        <v>0</v>
      </c>
      <c r="I146" s="18">
        <f t="shared" si="16"/>
        <v>0</v>
      </c>
      <c r="J146" s="10">
        <f t="shared" si="17"/>
        <v>0</v>
      </c>
      <c r="K146" s="202">
        <f t="shared" si="18"/>
        <v>0</v>
      </c>
      <c r="L146" s="202">
        <v>0</v>
      </c>
      <c r="M146" s="10">
        <f t="shared" si="19"/>
        <v>0</v>
      </c>
      <c r="N146" s="11"/>
    </row>
    <row r="147" spans="1:14" x14ac:dyDescent="0.35">
      <c r="A147" s="9">
        <f t="shared" si="20"/>
        <v>142</v>
      </c>
      <c r="B147" s="8" t="s">
        <v>1597</v>
      </c>
      <c r="C147" s="8"/>
      <c r="D147" s="8"/>
      <c r="E147" s="8"/>
      <c r="F147" s="8">
        <f t="shared" si="14"/>
        <v>0</v>
      </c>
      <c r="G147" s="8"/>
      <c r="H147" s="217">
        <f t="shared" si="15"/>
        <v>0</v>
      </c>
      <c r="I147" s="18">
        <f t="shared" si="16"/>
        <v>0</v>
      </c>
      <c r="J147" s="10">
        <f t="shared" si="17"/>
        <v>0</v>
      </c>
      <c r="K147" s="202">
        <f t="shared" si="18"/>
        <v>0</v>
      </c>
      <c r="L147" s="202">
        <v>0</v>
      </c>
      <c r="M147" s="10">
        <f t="shared" si="19"/>
        <v>0</v>
      </c>
      <c r="N147" s="11"/>
    </row>
    <row r="148" spans="1:14" x14ac:dyDescent="0.35">
      <c r="A148" s="9">
        <f t="shared" si="20"/>
        <v>143</v>
      </c>
      <c r="B148" s="8" t="s">
        <v>1598</v>
      </c>
      <c r="C148" s="8"/>
      <c r="D148" s="8"/>
      <c r="E148" s="8"/>
      <c r="F148" s="8">
        <f t="shared" si="14"/>
        <v>0</v>
      </c>
      <c r="G148" s="8"/>
      <c r="H148" s="217">
        <f t="shared" si="15"/>
        <v>0</v>
      </c>
      <c r="I148" s="18">
        <f t="shared" si="16"/>
        <v>0</v>
      </c>
      <c r="J148" s="10">
        <f t="shared" si="17"/>
        <v>0</v>
      </c>
      <c r="K148" s="202">
        <f t="shared" si="18"/>
        <v>0</v>
      </c>
      <c r="L148" s="202">
        <v>0</v>
      </c>
      <c r="M148" s="10">
        <f t="shared" si="19"/>
        <v>0</v>
      </c>
      <c r="N148" s="11"/>
    </row>
    <row r="149" spans="1:14" x14ac:dyDescent="0.35">
      <c r="A149" s="9">
        <f t="shared" si="20"/>
        <v>144</v>
      </c>
      <c r="B149" s="8" t="s">
        <v>1599</v>
      </c>
      <c r="C149" s="8"/>
      <c r="D149" s="8"/>
      <c r="E149" s="8"/>
      <c r="F149" s="8">
        <f t="shared" si="14"/>
        <v>0</v>
      </c>
      <c r="G149" s="8"/>
      <c r="H149" s="217">
        <f t="shared" si="15"/>
        <v>0</v>
      </c>
      <c r="I149" s="18">
        <f t="shared" si="16"/>
        <v>0</v>
      </c>
      <c r="J149" s="10">
        <f t="shared" si="17"/>
        <v>0</v>
      </c>
      <c r="K149" s="202">
        <f t="shared" si="18"/>
        <v>0</v>
      </c>
      <c r="L149" s="202">
        <v>0</v>
      </c>
      <c r="M149" s="10">
        <f t="shared" si="19"/>
        <v>0</v>
      </c>
      <c r="N149" s="11"/>
    </row>
    <row r="150" spans="1:14" x14ac:dyDescent="0.35">
      <c r="A150" s="9">
        <f t="shared" si="20"/>
        <v>145</v>
      </c>
      <c r="B150" s="8" t="s">
        <v>1600</v>
      </c>
      <c r="C150" s="8"/>
      <c r="D150" s="8"/>
      <c r="E150" s="8"/>
      <c r="F150" s="8">
        <f t="shared" si="14"/>
        <v>0</v>
      </c>
      <c r="G150" s="8"/>
      <c r="H150" s="217">
        <f t="shared" si="15"/>
        <v>0</v>
      </c>
      <c r="I150" s="18">
        <f t="shared" si="16"/>
        <v>0</v>
      </c>
      <c r="J150" s="10">
        <f t="shared" si="17"/>
        <v>0</v>
      </c>
      <c r="K150" s="202">
        <f t="shared" si="18"/>
        <v>0</v>
      </c>
      <c r="L150" s="202">
        <v>0</v>
      </c>
      <c r="M150" s="10">
        <f t="shared" si="19"/>
        <v>0</v>
      </c>
      <c r="N150" s="11"/>
    </row>
    <row r="151" spans="1:14" x14ac:dyDescent="0.35">
      <c r="A151" s="9">
        <f t="shared" si="20"/>
        <v>146</v>
      </c>
      <c r="B151" s="8" t="s">
        <v>1601</v>
      </c>
      <c r="C151" s="8"/>
      <c r="D151" s="8"/>
      <c r="E151" s="8"/>
      <c r="F151" s="8">
        <f t="shared" si="14"/>
        <v>0</v>
      </c>
      <c r="G151" s="8"/>
      <c r="H151" s="217">
        <f t="shared" si="15"/>
        <v>0</v>
      </c>
      <c r="I151" s="18">
        <f t="shared" si="16"/>
        <v>0</v>
      </c>
      <c r="J151" s="10">
        <f t="shared" si="17"/>
        <v>0</v>
      </c>
      <c r="K151" s="202">
        <f t="shared" si="18"/>
        <v>0</v>
      </c>
      <c r="L151" s="202">
        <v>0</v>
      </c>
      <c r="M151" s="10">
        <f t="shared" si="19"/>
        <v>0</v>
      </c>
      <c r="N151" s="11"/>
    </row>
    <row r="152" spans="1:14" x14ac:dyDescent="0.35">
      <c r="A152" s="9">
        <f t="shared" si="20"/>
        <v>147</v>
      </c>
      <c r="B152" s="8" t="s">
        <v>1602</v>
      </c>
      <c r="C152" s="8"/>
      <c r="D152" s="8"/>
      <c r="E152" s="8"/>
      <c r="F152" s="8">
        <f t="shared" si="14"/>
        <v>0</v>
      </c>
      <c r="G152" s="8"/>
      <c r="H152" s="217">
        <f t="shared" si="15"/>
        <v>0</v>
      </c>
      <c r="I152" s="18">
        <f t="shared" si="16"/>
        <v>0</v>
      </c>
      <c r="J152" s="10">
        <f t="shared" si="17"/>
        <v>0</v>
      </c>
      <c r="K152" s="202">
        <f t="shared" si="18"/>
        <v>0</v>
      </c>
      <c r="L152" s="202">
        <v>0</v>
      </c>
      <c r="M152" s="10">
        <f t="shared" si="19"/>
        <v>0</v>
      </c>
      <c r="N152" s="11"/>
    </row>
    <row r="153" spans="1:14" x14ac:dyDescent="0.35">
      <c r="A153" s="9">
        <f t="shared" si="20"/>
        <v>148</v>
      </c>
      <c r="B153" s="8" t="s">
        <v>1603</v>
      </c>
      <c r="C153" s="8"/>
      <c r="D153" s="8"/>
      <c r="E153" s="8"/>
      <c r="F153" s="8">
        <f t="shared" si="14"/>
        <v>0</v>
      </c>
      <c r="G153" s="8"/>
      <c r="H153" s="217">
        <f t="shared" si="15"/>
        <v>0</v>
      </c>
      <c r="I153" s="18">
        <f t="shared" si="16"/>
        <v>0</v>
      </c>
      <c r="J153" s="10">
        <f t="shared" si="17"/>
        <v>0</v>
      </c>
      <c r="K153" s="202">
        <f t="shared" si="18"/>
        <v>0</v>
      </c>
      <c r="L153" s="202">
        <v>0</v>
      </c>
      <c r="M153" s="10">
        <f t="shared" si="19"/>
        <v>0</v>
      </c>
      <c r="N153" s="11"/>
    </row>
    <row r="154" spans="1:14" x14ac:dyDescent="0.35">
      <c r="A154" s="9">
        <f t="shared" si="20"/>
        <v>149</v>
      </c>
      <c r="B154" s="8" t="s">
        <v>1604</v>
      </c>
      <c r="C154" s="8"/>
      <c r="D154" s="8"/>
      <c r="E154" s="8"/>
      <c r="F154" s="8">
        <f t="shared" si="14"/>
        <v>0</v>
      </c>
      <c r="G154" s="8"/>
      <c r="H154" s="217">
        <f t="shared" si="15"/>
        <v>0</v>
      </c>
      <c r="I154" s="18">
        <f t="shared" si="16"/>
        <v>0</v>
      </c>
      <c r="J154" s="10">
        <f t="shared" si="17"/>
        <v>0</v>
      </c>
      <c r="K154" s="202">
        <f t="shared" si="18"/>
        <v>0</v>
      </c>
      <c r="L154" s="202">
        <v>0</v>
      </c>
      <c r="M154" s="10">
        <f t="shared" si="19"/>
        <v>0</v>
      </c>
      <c r="N154" s="11"/>
    </row>
    <row r="155" spans="1:14" x14ac:dyDescent="0.35">
      <c r="A155" s="9">
        <f t="shared" si="20"/>
        <v>150</v>
      </c>
      <c r="B155" s="8" t="s">
        <v>1605</v>
      </c>
      <c r="C155" s="8"/>
      <c r="D155" s="8"/>
      <c r="E155" s="8"/>
      <c r="F155" s="8">
        <f t="shared" si="14"/>
        <v>0</v>
      </c>
      <c r="G155" s="8"/>
      <c r="H155" s="217">
        <f t="shared" si="15"/>
        <v>0</v>
      </c>
      <c r="I155" s="18">
        <f t="shared" si="16"/>
        <v>0</v>
      </c>
      <c r="J155" s="10">
        <f t="shared" si="17"/>
        <v>0</v>
      </c>
      <c r="K155" s="202">
        <f t="shared" si="18"/>
        <v>0</v>
      </c>
      <c r="L155" s="202">
        <v>0</v>
      </c>
      <c r="M155" s="10">
        <f t="shared" si="19"/>
        <v>0</v>
      </c>
      <c r="N155" s="11"/>
    </row>
    <row r="156" spans="1:14" x14ac:dyDescent="0.35">
      <c r="A156" s="9">
        <f t="shared" si="20"/>
        <v>151</v>
      </c>
      <c r="B156" s="8" t="s">
        <v>1606</v>
      </c>
      <c r="C156" s="8"/>
      <c r="D156" s="8"/>
      <c r="E156" s="8"/>
      <c r="F156" s="8">
        <f t="shared" si="14"/>
        <v>0</v>
      </c>
      <c r="G156" s="8"/>
      <c r="H156" s="217">
        <f t="shared" si="15"/>
        <v>0</v>
      </c>
      <c r="I156" s="18">
        <f t="shared" si="16"/>
        <v>0</v>
      </c>
      <c r="J156" s="10">
        <f t="shared" si="17"/>
        <v>0</v>
      </c>
      <c r="K156" s="202">
        <f t="shared" si="18"/>
        <v>0</v>
      </c>
      <c r="L156" s="202">
        <v>0</v>
      </c>
      <c r="M156" s="10">
        <f t="shared" si="19"/>
        <v>0</v>
      </c>
      <c r="N156" s="11"/>
    </row>
    <row r="157" spans="1:14" x14ac:dyDescent="0.35">
      <c r="A157" s="9">
        <f t="shared" si="20"/>
        <v>152</v>
      </c>
      <c r="B157" s="8" t="s">
        <v>1607</v>
      </c>
      <c r="C157" s="8"/>
      <c r="D157" s="8"/>
      <c r="E157" s="8"/>
      <c r="F157" s="8">
        <f t="shared" si="14"/>
        <v>0</v>
      </c>
      <c r="G157" s="8"/>
      <c r="H157" s="217">
        <f t="shared" si="15"/>
        <v>0</v>
      </c>
      <c r="I157" s="18">
        <f t="shared" si="16"/>
        <v>0</v>
      </c>
      <c r="J157" s="10">
        <f t="shared" si="17"/>
        <v>0</v>
      </c>
      <c r="K157" s="202">
        <f t="shared" si="18"/>
        <v>0</v>
      </c>
      <c r="L157" s="202">
        <v>0</v>
      </c>
      <c r="M157" s="10">
        <f t="shared" si="19"/>
        <v>0</v>
      </c>
      <c r="N157" s="11"/>
    </row>
    <row r="158" spans="1:14" x14ac:dyDescent="0.35">
      <c r="A158" s="9">
        <f t="shared" si="20"/>
        <v>153</v>
      </c>
      <c r="B158" s="8" t="s">
        <v>1608</v>
      </c>
      <c r="C158" s="8"/>
      <c r="D158" s="8"/>
      <c r="E158" s="8"/>
      <c r="F158" s="8">
        <f t="shared" si="14"/>
        <v>0</v>
      </c>
      <c r="G158" s="8"/>
      <c r="H158" s="217">
        <f t="shared" si="15"/>
        <v>0</v>
      </c>
      <c r="I158" s="18">
        <f t="shared" si="16"/>
        <v>0</v>
      </c>
      <c r="J158" s="10">
        <f t="shared" si="17"/>
        <v>0</v>
      </c>
      <c r="K158" s="202">
        <f t="shared" si="18"/>
        <v>0</v>
      </c>
      <c r="L158" s="202">
        <v>0</v>
      </c>
      <c r="M158" s="10">
        <f t="shared" si="19"/>
        <v>0</v>
      </c>
      <c r="N158" s="11"/>
    </row>
    <row r="159" spans="1:14" x14ac:dyDescent="0.35">
      <c r="A159" s="9">
        <f t="shared" si="20"/>
        <v>154</v>
      </c>
      <c r="B159" s="8" t="s">
        <v>1609</v>
      </c>
      <c r="C159" s="8"/>
      <c r="D159" s="8"/>
      <c r="E159" s="8"/>
      <c r="F159" s="8">
        <f t="shared" si="14"/>
        <v>0</v>
      </c>
      <c r="G159" s="8"/>
      <c r="H159" s="217">
        <f t="shared" si="15"/>
        <v>0</v>
      </c>
      <c r="I159" s="18">
        <f t="shared" si="16"/>
        <v>0</v>
      </c>
      <c r="J159" s="10">
        <f t="shared" si="17"/>
        <v>0</v>
      </c>
      <c r="K159" s="202">
        <f t="shared" si="18"/>
        <v>0</v>
      </c>
      <c r="L159" s="202">
        <v>0</v>
      </c>
      <c r="M159" s="10">
        <f t="shared" si="19"/>
        <v>0</v>
      </c>
      <c r="N159" s="11"/>
    </row>
    <row r="160" spans="1:14" x14ac:dyDescent="0.35">
      <c r="A160" s="9">
        <f t="shared" si="20"/>
        <v>155</v>
      </c>
      <c r="B160" s="8" t="s">
        <v>1610</v>
      </c>
      <c r="C160" s="8"/>
      <c r="D160" s="8"/>
      <c r="E160" s="8"/>
      <c r="F160" s="8">
        <f t="shared" si="14"/>
        <v>0</v>
      </c>
      <c r="G160" s="8"/>
      <c r="H160" s="217">
        <f t="shared" si="15"/>
        <v>0</v>
      </c>
      <c r="I160" s="18">
        <f t="shared" si="16"/>
        <v>0</v>
      </c>
      <c r="J160" s="10">
        <f t="shared" si="17"/>
        <v>0</v>
      </c>
      <c r="K160" s="202">
        <f t="shared" si="18"/>
        <v>0</v>
      </c>
      <c r="L160" s="202">
        <v>0</v>
      </c>
      <c r="M160" s="10">
        <f t="shared" si="19"/>
        <v>0</v>
      </c>
      <c r="N160" s="11"/>
    </row>
    <row r="161" spans="1:14" x14ac:dyDescent="0.35">
      <c r="A161" s="9">
        <f t="shared" si="20"/>
        <v>156</v>
      </c>
      <c r="B161" s="8" t="s">
        <v>1611</v>
      </c>
      <c r="C161" s="8"/>
      <c r="D161" s="8"/>
      <c r="E161" s="8"/>
      <c r="F161" s="8">
        <f t="shared" si="14"/>
        <v>0</v>
      </c>
      <c r="G161" s="8"/>
      <c r="H161" s="217">
        <f t="shared" si="15"/>
        <v>0</v>
      </c>
      <c r="I161" s="18">
        <f t="shared" si="16"/>
        <v>0</v>
      </c>
      <c r="J161" s="10">
        <f t="shared" si="17"/>
        <v>0</v>
      </c>
      <c r="K161" s="202">
        <f t="shared" si="18"/>
        <v>0</v>
      </c>
      <c r="L161" s="202">
        <v>0</v>
      </c>
      <c r="M161" s="10">
        <f t="shared" si="19"/>
        <v>0</v>
      </c>
      <c r="N161" s="11"/>
    </row>
    <row r="162" spans="1:14" x14ac:dyDescent="0.35">
      <c r="A162" s="9">
        <f t="shared" si="20"/>
        <v>157</v>
      </c>
      <c r="B162" s="8" t="s">
        <v>1612</v>
      </c>
      <c r="C162" s="8"/>
      <c r="D162" s="8"/>
      <c r="E162" s="8"/>
      <c r="F162" s="8">
        <f t="shared" si="14"/>
        <v>0</v>
      </c>
      <c r="G162" s="8"/>
      <c r="H162" s="217">
        <f t="shared" si="15"/>
        <v>0</v>
      </c>
      <c r="I162" s="18">
        <f t="shared" si="16"/>
        <v>0</v>
      </c>
      <c r="J162" s="10">
        <f t="shared" si="17"/>
        <v>0</v>
      </c>
      <c r="K162" s="202">
        <f t="shared" si="18"/>
        <v>0</v>
      </c>
      <c r="L162" s="202">
        <v>0</v>
      </c>
      <c r="M162" s="10">
        <f t="shared" si="19"/>
        <v>0</v>
      </c>
      <c r="N162" s="11"/>
    </row>
    <row r="163" spans="1:14" x14ac:dyDescent="0.35">
      <c r="A163" s="9">
        <f t="shared" si="20"/>
        <v>158</v>
      </c>
      <c r="B163" s="8" t="s">
        <v>1613</v>
      </c>
      <c r="C163" s="8"/>
      <c r="D163" s="8"/>
      <c r="E163" s="8"/>
      <c r="F163" s="8">
        <f t="shared" si="14"/>
        <v>0</v>
      </c>
      <c r="G163" s="8"/>
      <c r="H163" s="217">
        <f t="shared" si="15"/>
        <v>0</v>
      </c>
      <c r="I163" s="18">
        <f t="shared" si="16"/>
        <v>0</v>
      </c>
      <c r="J163" s="10">
        <f t="shared" si="17"/>
        <v>0</v>
      </c>
      <c r="K163" s="202">
        <f t="shared" si="18"/>
        <v>0</v>
      </c>
      <c r="L163" s="202">
        <v>0</v>
      </c>
      <c r="M163" s="10">
        <f t="shared" si="19"/>
        <v>0</v>
      </c>
      <c r="N163" s="11"/>
    </row>
    <row r="164" spans="1:14" x14ac:dyDescent="0.35">
      <c r="A164" s="9">
        <f t="shared" si="20"/>
        <v>159</v>
      </c>
      <c r="B164" s="8" t="s">
        <v>1614</v>
      </c>
      <c r="C164" s="8"/>
      <c r="D164" s="8"/>
      <c r="E164" s="8"/>
      <c r="F164" s="8">
        <f t="shared" si="14"/>
        <v>0</v>
      </c>
      <c r="G164" s="8"/>
      <c r="H164" s="217">
        <f t="shared" si="15"/>
        <v>0</v>
      </c>
      <c r="I164" s="18">
        <f t="shared" si="16"/>
        <v>0</v>
      </c>
      <c r="J164" s="10">
        <f t="shared" si="17"/>
        <v>0</v>
      </c>
      <c r="K164" s="202">
        <f t="shared" si="18"/>
        <v>0</v>
      </c>
      <c r="L164" s="202">
        <v>0</v>
      </c>
      <c r="M164" s="10">
        <f t="shared" si="19"/>
        <v>0</v>
      </c>
      <c r="N164" s="11"/>
    </row>
    <row r="165" spans="1:14" x14ac:dyDescent="0.35">
      <c r="A165" s="9">
        <f t="shared" si="20"/>
        <v>160</v>
      </c>
      <c r="B165" s="8" t="s">
        <v>1615</v>
      </c>
      <c r="C165" s="8"/>
      <c r="D165" s="8"/>
      <c r="E165" s="8"/>
      <c r="F165" s="8">
        <f t="shared" si="14"/>
        <v>0</v>
      </c>
      <c r="G165" s="8"/>
      <c r="H165" s="217">
        <f t="shared" si="15"/>
        <v>0</v>
      </c>
      <c r="I165" s="18">
        <f t="shared" si="16"/>
        <v>0</v>
      </c>
      <c r="J165" s="10">
        <f t="shared" si="17"/>
        <v>0</v>
      </c>
      <c r="K165" s="202">
        <f t="shared" si="18"/>
        <v>0</v>
      </c>
      <c r="L165" s="202">
        <v>0</v>
      </c>
      <c r="M165" s="10">
        <f t="shared" si="19"/>
        <v>0</v>
      </c>
      <c r="N165" s="11"/>
    </row>
    <row r="166" spans="1:14" x14ac:dyDescent="0.35">
      <c r="A166" s="9">
        <f t="shared" si="20"/>
        <v>161</v>
      </c>
      <c r="B166" s="8" t="s">
        <v>1616</v>
      </c>
      <c r="C166" s="8"/>
      <c r="D166" s="8"/>
      <c r="E166" s="8"/>
      <c r="F166" s="8">
        <f t="shared" si="14"/>
        <v>0</v>
      </c>
      <c r="G166" s="8"/>
      <c r="H166" s="217">
        <f t="shared" si="15"/>
        <v>0</v>
      </c>
      <c r="I166" s="18">
        <f t="shared" si="16"/>
        <v>0</v>
      </c>
      <c r="J166" s="10">
        <f t="shared" si="17"/>
        <v>0</v>
      </c>
      <c r="K166" s="202">
        <f t="shared" si="18"/>
        <v>0</v>
      </c>
      <c r="L166" s="202">
        <v>0</v>
      </c>
      <c r="M166" s="10">
        <f t="shared" si="19"/>
        <v>0</v>
      </c>
      <c r="N166" s="11"/>
    </row>
    <row r="167" spans="1:14" x14ac:dyDescent="0.35">
      <c r="A167" s="9">
        <f t="shared" si="20"/>
        <v>162</v>
      </c>
      <c r="B167" s="8" t="s">
        <v>1617</v>
      </c>
      <c r="C167" s="8"/>
      <c r="D167" s="8"/>
      <c r="E167" s="8"/>
      <c r="F167" s="8">
        <f t="shared" si="14"/>
        <v>0</v>
      </c>
      <c r="G167" s="8"/>
      <c r="H167" s="217">
        <f t="shared" si="15"/>
        <v>0</v>
      </c>
      <c r="I167" s="18">
        <f t="shared" si="16"/>
        <v>0</v>
      </c>
      <c r="J167" s="10">
        <f t="shared" si="17"/>
        <v>0</v>
      </c>
      <c r="K167" s="202">
        <f t="shared" si="18"/>
        <v>0</v>
      </c>
      <c r="L167" s="202">
        <v>0</v>
      </c>
      <c r="M167" s="10">
        <f t="shared" si="19"/>
        <v>0</v>
      </c>
      <c r="N167" s="11"/>
    </row>
    <row r="168" spans="1:14" x14ac:dyDescent="0.35">
      <c r="A168" s="9">
        <f t="shared" si="20"/>
        <v>163</v>
      </c>
      <c r="B168" s="8" t="s">
        <v>1618</v>
      </c>
      <c r="C168" s="8"/>
      <c r="D168" s="8"/>
      <c r="E168" s="8"/>
      <c r="F168" s="8">
        <f t="shared" si="14"/>
        <v>0</v>
      </c>
      <c r="G168" s="8"/>
      <c r="H168" s="217">
        <f t="shared" si="15"/>
        <v>0</v>
      </c>
      <c r="I168" s="18">
        <f t="shared" si="16"/>
        <v>0</v>
      </c>
      <c r="J168" s="10">
        <f t="shared" si="17"/>
        <v>0</v>
      </c>
      <c r="K168" s="202">
        <f t="shared" si="18"/>
        <v>0</v>
      </c>
      <c r="L168" s="202">
        <v>0</v>
      </c>
      <c r="M168" s="10">
        <f t="shared" si="19"/>
        <v>0</v>
      </c>
      <c r="N168" s="11"/>
    </row>
    <row r="169" spans="1:14" x14ac:dyDescent="0.35">
      <c r="A169" s="9">
        <f t="shared" si="20"/>
        <v>164</v>
      </c>
      <c r="B169" s="8" t="s">
        <v>1619</v>
      </c>
      <c r="C169" s="8"/>
      <c r="D169" s="8"/>
      <c r="E169" s="8"/>
      <c r="F169" s="8">
        <f t="shared" si="14"/>
        <v>0</v>
      </c>
      <c r="G169" s="8"/>
      <c r="H169" s="217">
        <f t="shared" si="15"/>
        <v>0</v>
      </c>
      <c r="I169" s="18">
        <f t="shared" si="16"/>
        <v>0</v>
      </c>
      <c r="J169" s="10">
        <f t="shared" si="17"/>
        <v>0</v>
      </c>
      <c r="K169" s="202">
        <f t="shared" si="18"/>
        <v>0</v>
      </c>
      <c r="L169" s="202">
        <v>0</v>
      </c>
      <c r="M169" s="10">
        <f t="shared" si="19"/>
        <v>0</v>
      </c>
      <c r="N169" s="11"/>
    </row>
    <row r="170" spans="1:14" x14ac:dyDescent="0.35">
      <c r="A170" s="9">
        <f t="shared" si="20"/>
        <v>165</v>
      </c>
      <c r="B170" s="8" t="s">
        <v>1620</v>
      </c>
      <c r="C170" s="8"/>
      <c r="D170" s="8"/>
      <c r="E170" s="8"/>
      <c r="F170" s="8">
        <f t="shared" si="14"/>
        <v>0</v>
      </c>
      <c r="G170" s="8"/>
      <c r="H170" s="217">
        <f t="shared" si="15"/>
        <v>0</v>
      </c>
      <c r="I170" s="18">
        <f t="shared" si="16"/>
        <v>0</v>
      </c>
      <c r="J170" s="10">
        <f t="shared" si="17"/>
        <v>0</v>
      </c>
      <c r="K170" s="202">
        <f t="shared" si="18"/>
        <v>0</v>
      </c>
      <c r="L170" s="202">
        <v>0</v>
      </c>
      <c r="M170" s="10">
        <f t="shared" si="19"/>
        <v>0</v>
      </c>
      <c r="N170" s="11"/>
    </row>
    <row r="171" spans="1:14" x14ac:dyDescent="0.35">
      <c r="A171" s="9">
        <f t="shared" si="20"/>
        <v>166</v>
      </c>
      <c r="B171" s="8" t="s">
        <v>1621</v>
      </c>
      <c r="C171" s="8"/>
      <c r="D171" s="8"/>
      <c r="E171" s="8"/>
      <c r="F171" s="8">
        <f t="shared" si="14"/>
        <v>0</v>
      </c>
      <c r="G171" s="8"/>
      <c r="H171" s="217">
        <f t="shared" si="15"/>
        <v>0</v>
      </c>
      <c r="I171" s="18">
        <f t="shared" si="16"/>
        <v>0</v>
      </c>
      <c r="J171" s="10">
        <f t="shared" si="17"/>
        <v>0</v>
      </c>
      <c r="K171" s="202">
        <f t="shared" si="18"/>
        <v>0</v>
      </c>
      <c r="L171" s="202">
        <v>0</v>
      </c>
      <c r="M171" s="10">
        <f t="shared" si="19"/>
        <v>0</v>
      </c>
      <c r="N171" s="11"/>
    </row>
    <row r="172" spans="1:14" x14ac:dyDescent="0.35">
      <c r="A172" s="9">
        <f t="shared" si="20"/>
        <v>167</v>
      </c>
      <c r="B172" s="8" t="s">
        <v>1622</v>
      </c>
      <c r="C172" s="8"/>
      <c r="D172" s="8"/>
      <c r="E172" s="8"/>
      <c r="F172" s="8">
        <f t="shared" si="14"/>
        <v>0</v>
      </c>
      <c r="G172" s="8"/>
      <c r="H172" s="217">
        <f t="shared" si="15"/>
        <v>0</v>
      </c>
      <c r="I172" s="18">
        <f t="shared" si="16"/>
        <v>0</v>
      </c>
      <c r="J172" s="10">
        <f t="shared" si="17"/>
        <v>0</v>
      </c>
      <c r="K172" s="202">
        <f t="shared" si="18"/>
        <v>0</v>
      </c>
      <c r="L172" s="202">
        <v>0</v>
      </c>
      <c r="M172" s="10">
        <f t="shared" si="19"/>
        <v>0</v>
      </c>
      <c r="N172" s="11"/>
    </row>
    <row r="173" spans="1:14" x14ac:dyDescent="0.35">
      <c r="A173" s="9">
        <f t="shared" si="20"/>
        <v>168</v>
      </c>
      <c r="B173" s="8" t="s">
        <v>1623</v>
      </c>
      <c r="C173" s="8"/>
      <c r="D173" s="8"/>
      <c r="E173" s="8"/>
      <c r="F173" s="8">
        <f t="shared" ref="F173:F229" si="21">C173+D173+E173</f>
        <v>0</v>
      </c>
      <c r="G173" s="8"/>
      <c r="H173" s="217">
        <f t="shared" ref="H173:H229" si="22">0/138380.65*F173</f>
        <v>0</v>
      </c>
      <c r="I173" s="18">
        <f t="shared" si="16"/>
        <v>0</v>
      </c>
      <c r="J173" s="10">
        <f t="shared" si="17"/>
        <v>0</v>
      </c>
      <c r="K173" s="202">
        <f t="shared" si="18"/>
        <v>0</v>
      </c>
      <c r="L173" s="202">
        <v>0</v>
      </c>
      <c r="M173" s="10">
        <f t="shared" si="19"/>
        <v>0</v>
      </c>
      <c r="N173" s="11"/>
    </row>
    <row r="174" spans="1:14" x14ac:dyDescent="0.35">
      <c r="A174" s="9">
        <f t="shared" si="20"/>
        <v>169</v>
      </c>
      <c r="B174" s="8" t="s">
        <v>1624</v>
      </c>
      <c r="C174" s="8"/>
      <c r="D174" s="8"/>
      <c r="E174" s="8"/>
      <c r="F174" s="8">
        <f t="shared" si="21"/>
        <v>0</v>
      </c>
      <c r="G174" s="8"/>
      <c r="H174" s="217">
        <f t="shared" si="22"/>
        <v>0</v>
      </c>
      <c r="I174" s="18">
        <f t="shared" si="16"/>
        <v>0</v>
      </c>
      <c r="J174" s="10">
        <f t="shared" si="17"/>
        <v>0</v>
      </c>
      <c r="K174" s="202">
        <f t="shared" si="18"/>
        <v>0</v>
      </c>
      <c r="L174" s="202">
        <v>0</v>
      </c>
      <c r="M174" s="10">
        <f t="shared" si="19"/>
        <v>0</v>
      </c>
      <c r="N174" s="11"/>
    </row>
    <row r="175" spans="1:14" x14ac:dyDescent="0.35">
      <c r="A175" s="9">
        <f t="shared" si="20"/>
        <v>170</v>
      </c>
      <c r="B175" s="8" t="s">
        <v>1625</v>
      </c>
      <c r="C175" s="8"/>
      <c r="D175" s="8"/>
      <c r="E175" s="8"/>
      <c r="F175" s="8">
        <f t="shared" si="21"/>
        <v>0</v>
      </c>
      <c r="G175" s="8"/>
      <c r="H175" s="217">
        <f t="shared" si="22"/>
        <v>0</v>
      </c>
      <c r="I175" s="18">
        <f t="shared" si="16"/>
        <v>0</v>
      </c>
      <c r="J175" s="10">
        <f t="shared" si="17"/>
        <v>0</v>
      </c>
      <c r="K175" s="202">
        <f t="shared" si="18"/>
        <v>0</v>
      </c>
      <c r="L175" s="202">
        <v>0</v>
      </c>
      <c r="M175" s="10">
        <f t="shared" si="19"/>
        <v>0</v>
      </c>
      <c r="N175" s="11"/>
    </row>
    <row r="176" spans="1:14" x14ac:dyDescent="0.35">
      <c r="A176" s="9">
        <f t="shared" si="20"/>
        <v>171</v>
      </c>
      <c r="B176" s="8" t="s">
        <v>1627</v>
      </c>
      <c r="C176" s="8"/>
      <c r="D176" s="8"/>
      <c r="E176" s="8"/>
      <c r="F176" s="8">
        <f t="shared" si="21"/>
        <v>0</v>
      </c>
      <c r="G176" s="8"/>
      <c r="H176" s="217">
        <f t="shared" si="22"/>
        <v>0</v>
      </c>
      <c r="I176" s="18">
        <f t="shared" si="16"/>
        <v>0</v>
      </c>
      <c r="J176" s="10">
        <f t="shared" si="17"/>
        <v>0</v>
      </c>
      <c r="K176" s="202">
        <f t="shared" si="18"/>
        <v>0</v>
      </c>
      <c r="L176" s="202">
        <v>0</v>
      </c>
      <c r="M176" s="10">
        <f t="shared" si="19"/>
        <v>0</v>
      </c>
      <c r="N176" s="11"/>
    </row>
    <row r="177" spans="1:14" x14ac:dyDescent="0.35">
      <c r="A177" s="9">
        <f t="shared" si="20"/>
        <v>172</v>
      </c>
      <c r="B177" s="8" t="s">
        <v>1628</v>
      </c>
      <c r="C177" s="8"/>
      <c r="D177" s="8"/>
      <c r="E177" s="8"/>
      <c r="F177" s="8">
        <f t="shared" si="21"/>
        <v>0</v>
      </c>
      <c r="G177" s="8"/>
      <c r="H177" s="217">
        <f t="shared" si="22"/>
        <v>0</v>
      </c>
      <c r="I177" s="18">
        <f t="shared" si="16"/>
        <v>0</v>
      </c>
      <c r="J177" s="10">
        <f t="shared" si="17"/>
        <v>0</v>
      </c>
      <c r="K177" s="202">
        <f t="shared" si="18"/>
        <v>0</v>
      </c>
      <c r="L177" s="202">
        <v>0</v>
      </c>
      <c r="M177" s="10">
        <f t="shared" si="19"/>
        <v>0</v>
      </c>
      <c r="N177" s="11"/>
    </row>
    <row r="178" spans="1:14" x14ac:dyDescent="0.35">
      <c r="A178" s="9">
        <f t="shared" si="20"/>
        <v>173</v>
      </c>
      <c r="B178" s="8" t="s">
        <v>1629</v>
      </c>
      <c r="C178" s="8"/>
      <c r="D178" s="8"/>
      <c r="E178" s="8"/>
      <c r="F178" s="8">
        <f t="shared" si="21"/>
        <v>0</v>
      </c>
      <c r="G178" s="8"/>
      <c r="H178" s="217">
        <f t="shared" si="22"/>
        <v>0</v>
      </c>
      <c r="I178" s="18">
        <f t="shared" si="16"/>
        <v>0</v>
      </c>
      <c r="J178" s="10">
        <f t="shared" si="17"/>
        <v>0</v>
      </c>
      <c r="K178" s="202">
        <f t="shared" si="18"/>
        <v>0</v>
      </c>
      <c r="L178" s="202">
        <v>0</v>
      </c>
      <c r="M178" s="10">
        <f t="shared" si="19"/>
        <v>0</v>
      </c>
      <c r="N178" s="11"/>
    </row>
    <row r="179" spans="1:14" x14ac:dyDescent="0.35">
      <c r="A179" s="9">
        <f t="shared" si="20"/>
        <v>174</v>
      </c>
      <c r="B179" s="8" t="s">
        <v>1630</v>
      </c>
      <c r="C179" s="8"/>
      <c r="D179" s="8"/>
      <c r="E179" s="8"/>
      <c r="F179" s="8">
        <f t="shared" si="21"/>
        <v>0</v>
      </c>
      <c r="G179" s="8"/>
      <c r="H179" s="217">
        <f t="shared" si="22"/>
        <v>0</v>
      </c>
      <c r="I179" s="18">
        <f t="shared" si="16"/>
        <v>0</v>
      </c>
      <c r="J179" s="10">
        <f t="shared" si="17"/>
        <v>0</v>
      </c>
      <c r="K179" s="202">
        <f t="shared" si="18"/>
        <v>0</v>
      </c>
      <c r="L179" s="202">
        <v>0</v>
      </c>
      <c r="M179" s="10">
        <f t="shared" si="19"/>
        <v>0</v>
      </c>
      <c r="N179" s="11"/>
    </row>
    <row r="180" spans="1:14" x14ac:dyDescent="0.35">
      <c r="A180" s="9">
        <f t="shared" si="20"/>
        <v>175</v>
      </c>
      <c r="B180" s="8" t="s">
        <v>1631</v>
      </c>
      <c r="C180" s="8"/>
      <c r="D180" s="8"/>
      <c r="E180" s="8"/>
      <c r="F180" s="8">
        <f t="shared" si="21"/>
        <v>0</v>
      </c>
      <c r="G180" s="8"/>
      <c r="H180" s="217">
        <f t="shared" si="22"/>
        <v>0</v>
      </c>
      <c r="I180" s="18">
        <f t="shared" si="16"/>
        <v>0</v>
      </c>
      <c r="J180" s="10">
        <f t="shared" si="17"/>
        <v>0</v>
      </c>
      <c r="K180" s="202">
        <f t="shared" si="18"/>
        <v>0</v>
      </c>
      <c r="L180" s="202">
        <v>0</v>
      </c>
      <c r="M180" s="10">
        <f t="shared" si="19"/>
        <v>0</v>
      </c>
      <c r="N180" s="11"/>
    </row>
    <row r="181" spans="1:14" x14ac:dyDescent="0.35">
      <c r="A181" s="9">
        <f t="shared" si="20"/>
        <v>176</v>
      </c>
      <c r="B181" s="8" t="s">
        <v>1632</v>
      </c>
      <c r="C181" s="8"/>
      <c r="D181" s="8"/>
      <c r="E181" s="8"/>
      <c r="F181" s="8">
        <f t="shared" si="21"/>
        <v>0</v>
      </c>
      <c r="G181" s="8"/>
      <c r="H181" s="217">
        <f t="shared" si="22"/>
        <v>0</v>
      </c>
      <c r="I181" s="18">
        <f t="shared" si="16"/>
        <v>0</v>
      </c>
      <c r="J181" s="10">
        <f t="shared" si="17"/>
        <v>0</v>
      </c>
      <c r="K181" s="202">
        <f t="shared" si="18"/>
        <v>0</v>
      </c>
      <c r="L181" s="202">
        <v>0</v>
      </c>
      <c r="M181" s="10">
        <f t="shared" si="19"/>
        <v>0</v>
      </c>
      <c r="N181" s="11"/>
    </row>
    <row r="182" spans="1:14" x14ac:dyDescent="0.35">
      <c r="A182" s="9">
        <f t="shared" si="20"/>
        <v>177</v>
      </c>
      <c r="B182" s="8" t="s">
        <v>1633</v>
      </c>
      <c r="C182" s="8"/>
      <c r="D182" s="8"/>
      <c r="E182" s="8"/>
      <c r="F182" s="8">
        <f t="shared" si="21"/>
        <v>0</v>
      </c>
      <c r="G182" s="8"/>
      <c r="H182" s="217">
        <f t="shared" si="22"/>
        <v>0</v>
      </c>
      <c r="I182" s="18">
        <f t="shared" si="16"/>
        <v>0</v>
      </c>
      <c r="J182" s="10">
        <f t="shared" si="17"/>
        <v>0</v>
      </c>
      <c r="K182" s="202">
        <f t="shared" si="18"/>
        <v>0</v>
      </c>
      <c r="L182" s="202">
        <v>0</v>
      </c>
      <c r="M182" s="10">
        <f t="shared" si="19"/>
        <v>0</v>
      </c>
      <c r="N182" s="11"/>
    </row>
    <row r="183" spans="1:14" x14ac:dyDescent="0.35">
      <c r="A183" s="9">
        <f t="shared" si="20"/>
        <v>178</v>
      </c>
      <c r="B183" s="8" t="s">
        <v>1634</v>
      </c>
      <c r="C183" s="8"/>
      <c r="D183" s="8"/>
      <c r="E183" s="8"/>
      <c r="F183" s="8">
        <f t="shared" si="21"/>
        <v>0</v>
      </c>
      <c r="G183" s="8"/>
      <c r="H183" s="217">
        <f t="shared" si="22"/>
        <v>0</v>
      </c>
      <c r="I183" s="18">
        <f t="shared" si="16"/>
        <v>0</v>
      </c>
      <c r="J183" s="10">
        <f t="shared" si="17"/>
        <v>0</v>
      </c>
      <c r="K183" s="202">
        <f t="shared" si="18"/>
        <v>0</v>
      </c>
      <c r="L183" s="202">
        <v>0</v>
      </c>
      <c r="M183" s="10">
        <f t="shared" si="19"/>
        <v>0</v>
      </c>
      <c r="N183" s="11"/>
    </row>
    <row r="184" spans="1:14" x14ac:dyDescent="0.35">
      <c r="A184" s="9">
        <f t="shared" si="20"/>
        <v>179</v>
      </c>
      <c r="B184" s="8" t="s">
        <v>1635</v>
      </c>
      <c r="C184" s="8"/>
      <c r="D184" s="8"/>
      <c r="E184" s="8"/>
      <c r="F184" s="8">
        <f t="shared" si="21"/>
        <v>0</v>
      </c>
      <c r="G184" s="8"/>
      <c r="H184" s="217">
        <f t="shared" si="22"/>
        <v>0</v>
      </c>
      <c r="I184" s="18">
        <f t="shared" si="16"/>
        <v>0</v>
      </c>
      <c r="J184" s="10">
        <f t="shared" si="17"/>
        <v>0</v>
      </c>
      <c r="K184" s="202">
        <f t="shared" si="18"/>
        <v>0</v>
      </c>
      <c r="L184" s="202">
        <v>0</v>
      </c>
      <c r="M184" s="10">
        <f t="shared" si="19"/>
        <v>0</v>
      </c>
      <c r="N184" s="11"/>
    </row>
    <row r="185" spans="1:14" x14ac:dyDescent="0.35">
      <c r="A185" s="9">
        <f t="shared" si="20"/>
        <v>180</v>
      </c>
      <c r="B185" s="8" t="s">
        <v>1636</v>
      </c>
      <c r="C185" s="8"/>
      <c r="D185" s="8"/>
      <c r="E185" s="8"/>
      <c r="F185" s="8">
        <f t="shared" si="21"/>
        <v>0</v>
      </c>
      <c r="G185" s="8"/>
      <c r="H185" s="217">
        <f t="shared" si="22"/>
        <v>0</v>
      </c>
      <c r="I185" s="18">
        <f t="shared" ref="I185:I244" si="23">H185*$I$2</f>
        <v>0</v>
      </c>
      <c r="J185" s="10">
        <f t="shared" si="17"/>
        <v>0</v>
      </c>
      <c r="K185" s="202">
        <f t="shared" si="18"/>
        <v>0</v>
      </c>
      <c r="L185" s="202">
        <v>0</v>
      </c>
      <c r="M185" s="10">
        <f t="shared" si="19"/>
        <v>0</v>
      </c>
      <c r="N185" s="11"/>
    </row>
    <row r="186" spans="1:14" x14ac:dyDescent="0.35">
      <c r="A186" s="9">
        <f t="shared" si="20"/>
        <v>181</v>
      </c>
      <c r="B186" s="8" t="s">
        <v>1637</v>
      </c>
      <c r="C186" s="8"/>
      <c r="D186" s="8"/>
      <c r="E186" s="8"/>
      <c r="F186" s="8">
        <f t="shared" si="21"/>
        <v>0</v>
      </c>
      <c r="G186" s="8"/>
      <c r="H186" s="217">
        <f t="shared" si="22"/>
        <v>0</v>
      </c>
      <c r="I186" s="18">
        <f t="shared" si="23"/>
        <v>0</v>
      </c>
      <c r="J186" s="10">
        <f t="shared" ref="J186:J245" si="24">I186*0.22</f>
        <v>0</v>
      </c>
      <c r="K186" s="202">
        <f t="shared" si="18"/>
        <v>0</v>
      </c>
      <c r="L186" s="202">
        <v>0</v>
      </c>
      <c r="M186" s="10">
        <f t="shared" si="19"/>
        <v>0</v>
      </c>
      <c r="N186" s="11"/>
    </row>
    <row r="187" spans="1:14" x14ac:dyDescent="0.35">
      <c r="A187" s="9">
        <f t="shared" si="20"/>
        <v>182</v>
      </c>
      <c r="B187" s="8" t="s">
        <v>1638</v>
      </c>
      <c r="C187" s="8"/>
      <c r="D187" s="8"/>
      <c r="E187" s="8"/>
      <c r="F187" s="8">
        <f t="shared" si="21"/>
        <v>0</v>
      </c>
      <c r="G187" s="8"/>
      <c r="H187" s="217">
        <f t="shared" si="22"/>
        <v>0</v>
      </c>
      <c r="I187" s="18">
        <f t="shared" si="23"/>
        <v>0</v>
      </c>
      <c r="J187" s="10">
        <f t="shared" si="24"/>
        <v>0</v>
      </c>
      <c r="K187" s="202">
        <f t="shared" si="18"/>
        <v>0</v>
      </c>
      <c r="L187" s="202">
        <v>0</v>
      </c>
      <c r="M187" s="10">
        <f t="shared" si="19"/>
        <v>0</v>
      </c>
      <c r="N187" s="11"/>
    </row>
    <row r="188" spans="1:14" x14ac:dyDescent="0.35">
      <c r="A188" s="9">
        <f t="shared" si="20"/>
        <v>183</v>
      </c>
      <c r="B188" s="8" t="s">
        <v>1639</v>
      </c>
      <c r="C188" s="8"/>
      <c r="D188" s="8"/>
      <c r="E188" s="8"/>
      <c r="F188" s="8">
        <f t="shared" si="21"/>
        <v>0</v>
      </c>
      <c r="G188" s="8"/>
      <c r="H188" s="217">
        <f t="shared" si="22"/>
        <v>0</v>
      </c>
      <c r="I188" s="18">
        <f t="shared" si="23"/>
        <v>0</v>
      </c>
      <c r="J188" s="10">
        <f t="shared" si="24"/>
        <v>0</v>
      </c>
      <c r="K188" s="202">
        <f t="shared" si="18"/>
        <v>0</v>
      </c>
      <c r="L188" s="202">
        <v>0</v>
      </c>
      <c r="M188" s="10">
        <f t="shared" si="19"/>
        <v>0</v>
      </c>
      <c r="N188" s="11"/>
    </row>
    <row r="189" spans="1:14" x14ac:dyDescent="0.35">
      <c r="A189" s="9">
        <f t="shared" si="20"/>
        <v>184</v>
      </c>
      <c r="B189" s="8" t="s">
        <v>1640</v>
      </c>
      <c r="C189" s="8"/>
      <c r="D189" s="8"/>
      <c r="E189" s="8"/>
      <c r="F189" s="8">
        <f t="shared" si="21"/>
        <v>0</v>
      </c>
      <c r="G189" s="8"/>
      <c r="H189" s="217">
        <f t="shared" si="22"/>
        <v>0</v>
      </c>
      <c r="I189" s="18">
        <f t="shared" si="23"/>
        <v>0</v>
      </c>
      <c r="J189" s="10">
        <f t="shared" si="24"/>
        <v>0</v>
      </c>
      <c r="K189" s="202">
        <f t="shared" si="18"/>
        <v>0</v>
      </c>
      <c r="L189" s="202">
        <v>0</v>
      </c>
      <c r="M189" s="10">
        <f t="shared" si="19"/>
        <v>0</v>
      </c>
      <c r="N189" s="11"/>
    </row>
    <row r="190" spans="1:14" x14ac:dyDescent="0.35">
      <c r="A190" s="9">
        <f t="shared" si="20"/>
        <v>185</v>
      </c>
      <c r="B190" s="8" t="s">
        <v>1641</v>
      </c>
      <c r="C190" s="8"/>
      <c r="D190" s="8"/>
      <c r="E190" s="8"/>
      <c r="F190" s="8">
        <f t="shared" si="21"/>
        <v>0</v>
      </c>
      <c r="G190" s="8"/>
      <c r="H190" s="217">
        <f t="shared" si="22"/>
        <v>0</v>
      </c>
      <c r="I190" s="18">
        <f t="shared" si="23"/>
        <v>0</v>
      </c>
      <c r="J190" s="10">
        <f t="shared" si="24"/>
        <v>0</v>
      </c>
      <c r="K190" s="202">
        <f t="shared" si="18"/>
        <v>0</v>
      </c>
      <c r="L190" s="202">
        <v>0</v>
      </c>
      <c r="M190" s="10">
        <f t="shared" si="19"/>
        <v>0</v>
      </c>
      <c r="N190" s="11"/>
    </row>
    <row r="191" spans="1:14" x14ac:dyDescent="0.35">
      <c r="A191" s="9">
        <f t="shared" si="20"/>
        <v>186</v>
      </c>
      <c r="B191" s="8" t="s">
        <v>1642</v>
      </c>
      <c r="C191" s="8"/>
      <c r="D191" s="8"/>
      <c r="E191" s="8"/>
      <c r="F191" s="8">
        <f t="shared" si="21"/>
        <v>0</v>
      </c>
      <c r="G191" s="8"/>
      <c r="H191" s="217">
        <f t="shared" si="22"/>
        <v>0</v>
      </c>
      <c r="I191" s="18">
        <f t="shared" si="23"/>
        <v>0</v>
      </c>
      <c r="J191" s="10">
        <f t="shared" si="24"/>
        <v>0</v>
      </c>
      <c r="K191" s="202">
        <f t="shared" si="18"/>
        <v>0</v>
      </c>
      <c r="L191" s="202">
        <v>0</v>
      </c>
      <c r="M191" s="10">
        <f t="shared" si="19"/>
        <v>0</v>
      </c>
      <c r="N191" s="11"/>
    </row>
    <row r="192" spans="1:14" x14ac:dyDescent="0.35">
      <c r="A192" s="9">
        <f t="shared" si="20"/>
        <v>187</v>
      </c>
      <c r="B192" s="8" t="s">
        <v>1643</v>
      </c>
      <c r="C192" s="8"/>
      <c r="D192" s="8"/>
      <c r="E192" s="8"/>
      <c r="F192" s="8">
        <f t="shared" si="21"/>
        <v>0</v>
      </c>
      <c r="G192" s="8"/>
      <c r="H192" s="217">
        <f t="shared" si="22"/>
        <v>0</v>
      </c>
      <c r="I192" s="18">
        <f t="shared" si="23"/>
        <v>0</v>
      </c>
      <c r="J192" s="10">
        <f t="shared" si="24"/>
        <v>0</v>
      </c>
      <c r="K192" s="202">
        <f t="shared" si="18"/>
        <v>0</v>
      </c>
      <c r="L192" s="202">
        <v>0</v>
      </c>
      <c r="M192" s="10">
        <f t="shared" si="19"/>
        <v>0</v>
      </c>
      <c r="N192" s="11"/>
    </row>
    <row r="193" spans="1:14" x14ac:dyDescent="0.35">
      <c r="A193" s="9">
        <f t="shared" si="20"/>
        <v>188</v>
      </c>
      <c r="B193" s="8" t="s">
        <v>1644</v>
      </c>
      <c r="C193" s="8"/>
      <c r="D193" s="8"/>
      <c r="E193" s="8"/>
      <c r="F193" s="8">
        <f t="shared" si="21"/>
        <v>0</v>
      </c>
      <c r="G193" s="8"/>
      <c r="H193" s="217">
        <f t="shared" si="22"/>
        <v>0</v>
      </c>
      <c r="I193" s="18">
        <f t="shared" si="23"/>
        <v>0</v>
      </c>
      <c r="J193" s="10">
        <f t="shared" si="24"/>
        <v>0</v>
      </c>
      <c r="K193" s="202">
        <f t="shared" si="18"/>
        <v>0</v>
      </c>
      <c r="L193" s="202">
        <v>0</v>
      </c>
      <c r="M193" s="10">
        <f t="shared" si="19"/>
        <v>0</v>
      </c>
      <c r="N193" s="11"/>
    </row>
    <row r="194" spans="1:14" x14ac:dyDescent="0.35">
      <c r="A194" s="9">
        <f t="shared" si="20"/>
        <v>189</v>
      </c>
      <c r="B194" s="8" t="s">
        <v>1645</v>
      </c>
      <c r="C194" s="8"/>
      <c r="D194" s="8"/>
      <c r="E194" s="8"/>
      <c r="F194" s="8">
        <f t="shared" si="21"/>
        <v>0</v>
      </c>
      <c r="G194" s="8"/>
      <c r="H194" s="217">
        <f t="shared" si="22"/>
        <v>0</v>
      </c>
      <c r="I194" s="18">
        <f t="shared" si="23"/>
        <v>0</v>
      </c>
      <c r="J194" s="10">
        <f t="shared" si="24"/>
        <v>0</v>
      </c>
      <c r="K194" s="202">
        <f t="shared" si="18"/>
        <v>0</v>
      </c>
      <c r="L194" s="202">
        <v>0</v>
      </c>
      <c r="M194" s="10">
        <f t="shared" si="19"/>
        <v>0</v>
      </c>
      <c r="N194" s="11"/>
    </row>
    <row r="195" spans="1:14" x14ac:dyDescent="0.35">
      <c r="A195" s="9">
        <f t="shared" si="20"/>
        <v>190</v>
      </c>
      <c r="B195" s="8" t="s">
        <v>1646</v>
      </c>
      <c r="C195" s="8"/>
      <c r="D195" s="8"/>
      <c r="E195" s="8"/>
      <c r="F195" s="8">
        <f t="shared" si="21"/>
        <v>0</v>
      </c>
      <c r="G195" s="8"/>
      <c r="H195" s="217">
        <f t="shared" si="22"/>
        <v>0</v>
      </c>
      <c r="I195" s="18">
        <f t="shared" si="23"/>
        <v>0</v>
      </c>
      <c r="J195" s="10">
        <f t="shared" si="24"/>
        <v>0</v>
      </c>
      <c r="K195" s="202">
        <f t="shared" si="18"/>
        <v>0</v>
      </c>
      <c r="L195" s="202">
        <v>0</v>
      </c>
      <c r="M195" s="10">
        <f t="shared" si="19"/>
        <v>0</v>
      </c>
      <c r="N195" s="11"/>
    </row>
    <row r="196" spans="1:14" x14ac:dyDescent="0.35">
      <c r="A196" s="9">
        <f t="shared" si="20"/>
        <v>191</v>
      </c>
      <c r="B196" s="8" t="s">
        <v>1647</v>
      </c>
      <c r="C196" s="8"/>
      <c r="D196" s="8"/>
      <c r="E196" s="8"/>
      <c r="F196" s="8">
        <f t="shared" si="21"/>
        <v>0</v>
      </c>
      <c r="G196" s="8"/>
      <c r="H196" s="217">
        <f t="shared" si="22"/>
        <v>0</v>
      </c>
      <c r="I196" s="18">
        <f t="shared" si="23"/>
        <v>0</v>
      </c>
      <c r="J196" s="10">
        <f t="shared" si="24"/>
        <v>0</v>
      </c>
      <c r="K196" s="202">
        <f t="shared" ref="K196:K258" si="25">I196*0.49</f>
        <v>0</v>
      </c>
      <c r="L196" s="202">
        <v>0</v>
      </c>
      <c r="M196" s="10">
        <f t="shared" ref="M196:M258" si="26">I196+J196+K196+L196</f>
        <v>0</v>
      </c>
      <c r="N196" s="11"/>
    </row>
    <row r="197" spans="1:14" x14ac:dyDescent="0.35">
      <c r="A197" s="9">
        <f t="shared" si="20"/>
        <v>192</v>
      </c>
      <c r="B197" s="8" t="s">
        <v>1648</v>
      </c>
      <c r="C197" s="8"/>
      <c r="D197" s="8"/>
      <c r="E197" s="8"/>
      <c r="F197" s="8">
        <f t="shared" si="21"/>
        <v>0</v>
      </c>
      <c r="G197" s="8"/>
      <c r="H197" s="217">
        <f t="shared" si="22"/>
        <v>0</v>
      </c>
      <c r="I197" s="18">
        <f t="shared" si="23"/>
        <v>0</v>
      </c>
      <c r="J197" s="10">
        <f t="shared" si="24"/>
        <v>0</v>
      </c>
      <c r="K197" s="202">
        <f t="shared" si="25"/>
        <v>0</v>
      </c>
      <c r="L197" s="202">
        <v>0</v>
      </c>
      <c r="M197" s="10">
        <f t="shared" si="26"/>
        <v>0</v>
      </c>
      <c r="N197" s="11"/>
    </row>
    <row r="198" spans="1:14" x14ac:dyDescent="0.35">
      <c r="A198" s="9">
        <f t="shared" si="20"/>
        <v>193</v>
      </c>
      <c r="B198" s="8" t="s">
        <v>1649</v>
      </c>
      <c r="C198" s="8"/>
      <c r="D198" s="8"/>
      <c r="E198" s="8"/>
      <c r="F198" s="8">
        <f t="shared" si="21"/>
        <v>0</v>
      </c>
      <c r="G198" s="8"/>
      <c r="H198" s="217">
        <f t="shared" si="22"/>
        <v>0</v>
      </c>
      <c r="I198" s="18">
        <f t="shared" si="23"/>
        <v>0</v>
      </c>
      <c r="J198" s="10">
        <f t="shared" si="24"/>
        <v>0</v>
      </c>
      <c r="K198" s="202">
        <f t="shared" si="25"/>
        <v>0</v>
      </c>
      <c r="L198" s="202">
        <v>0</v>
      </c>
      <c r="M198" s="10">
        <f t="shared" si="26"/>
        <v>0</v>
      </c>
      <c r="N198" s="11"/>
    </row>
    <row r="199" spans="1:14" x14ac:dyDescent="0.35">
      <c r="A199" s="9">
        <f t="shared" si="20"/>
        <v>194</v>
      </c>
      <c r="B199" s="8" t="s">
        <v>1650</v>
      </c>
      <c r="C199" s="8"/>
      <c r="D199" s="8"/>
      <c r="E199" s="8"/>
      <c r="F199" s="8">
        <f t="shared" si="21"/>
        <v>0</v>
      </c>
      <c r="G199" s="8"/>
      <c r="H199" s="217">
        <f t="shared" si="22"/>
        <v>0</v>
      </c>
      <c r="I199" s="18">
        <f t="shared" si="23"/>
        <v>0</v>
      </c>
      <c r="J199" s="10">
        <f t="shared" si="24"/>
        <v>0</v>
      </c>
      <c r="K199" s="202">
        <f t="shared" si="25"/>
        <v>0</v>
      </c>
      <c r="L199" s="202">
        <v>0</v>
      </c>
      <c r="M199" s="10">
        <f t="shared" si="26"/>
        <v>0</v>
      </c>
      <c r="N199" s="11"/>
    </row>
    <row r="200" spans="1:14" x14ac:dyDescent="0.35">
      <c r="A200" s="9">
        <f t="shared" ref="A200:A263" si="27">A199+1</f>
        <v>195</v>
      </c>
      <c r="B200" s="8" t="s">
        <v>1651</v>
      </c>
      <c r="C200" s="8"/>
      <c r="D200" s="8"/>
      <c r="E200" s="8"/>
      <c r="F200" s="8">
        <f t="shared" si="21"/>
        <v>0</v>
      </c>
      <c r="G200" s="8"/>
      <c r="H200" s="217">
        <f t="shared" si="22"/>
        <v>0</v>
      </c>
      <c r="I200" s="18">
        <f t="shared" si="23"/>
        <v>0</v>
      </c>
      <c r="J200" s="10">
        <f t="shared" si="24"/>
        <v>0</v>
      </c>
      <c r="K200" s="202">
        <f t="shared" si="25"/>
        <v>0</v>
      </c>
      <c r="L200" s="202">
        <v>0</v>
      </c>
      <c r="M200" s="10">
        <f t="shared" si="26"/>
        <v>0</v>
      </c>
      <c r="N200" s="11"/>
    </row>
    <row r="201" spans="1:14" x14ac:dyDescent="0.35">
      <c r="A201" s="9">
        <f t="shared" si="27"/>
        <v>196</v>
      </c>
      <c r="B201" s="8" t="s">
        <v>1652</v>
      </c>
      <c r="C201" s="8"/>
      <c r="D201" s="8"/>
      <c r="E201" s="8"/>
      <c r="F201" s="8">
        <f t="shared" si="21"/>
        <v>0</v>
      </c>
      <c r="G201" s="8"/>
      <c r="H201" s="217">
        <f t="shared" si="22"/>
        <v>0</v>
      </c>
      <c r="I201" s="18">
        <f t="shared" si="23"/>
        <v>0</v>
      </c>
      <c r="J201" s="10">
        <f t="shared" si="24"/>
        <v>0</v>
      </c>
      <c r="K201" s="202">
        <f t="shared" si="25"/>
        <v>0</v>
      </c>
      <c r="L201" s="202">
        <v>0</v>
      </c>
      <c r="M201" s="10">
        <f t="shared" si="26"/>
        <v>0</v>
      </c>
      <c r="N201" s="11"/>
    </row>
    <row r="202" spans="1:14" x14ac:dyDescent="0.35">
      <c r="A202" s="9">
        <f t="shared" si="27"/>
        <v>197</v>
      </c>
      <c r="B202" s="8" t="s">
        <v>1653</v>
      </c>
      <c r="C202" s="8"/>
      <c r="D202" s="8"/>
      <c r="E202" s="8"/>
      <c r="F202" s="8">
        <f t="shared" si="21"/>
        <v>0</v>
      </c>
      <c r="G202" s="8"/>
      <c r="H202" s="217">
        <f t="shared" si="22"/>
        <v>0</v>
      </c>
      <c r="I202" s="18">
        <f t="shared" si="23"/>
        <v>0</v>
      </c>
      <c r="J202" s="10">
        <f t="shared" si="24"/>
        <v>0</v>
      </c>
      <c r="K202" s="202">
        <f t="shared" si="25"/>
        <v>0</v>
      </c>
      <c r="L202" s="202">
        <v>0</v>
      </c>
      <c r="M202" s="10">
        <f t="shared" si="26"/>
        <v>0</v>
      </c>
      <c r="N202" s="11"/>
    </row>
    <row r="203" spans="1:14" x14ac:dyDescent="0.35">
      <c r="A203" s="9">
        <f t="shared" si="27"/>
        <v>198</v>
      </c>
      <c r="B203" s="8" t="s">
        <v>1654</v>
      </c>
      <c r="C203" s="8"/>
      <c r="D203" s="8"/>
      <c r="E203" s="8"/>
      <c r="F203" s="8">
        <f t="shared" si="21"/>
        <v>0</v>
      </c>
      <c r="G203" s="8"/>
      <c r="H203" s="217">
        <f t="shared" si="22"/>
        <v>0</v>
      </c>
      <c r="I203" s="18">
        <f t="shared" si="23"/>
        <v>0</v>
      </c>
      <c r="J203" s="10">
        <f t="shared" si="24"/>
        <v>0</v>
      </c>
      <c r="K203" s="202">
        <f t="shared" si="25"/>
        <v>0</v>
      </c>
      <c r="L203" s="202">
        <v>0</v>
      </c>
      <c r="M203" s="10">
        <f t="shared" si="26"/>
        <v>0</v>
      </c>
      <c r="N203" s="11"/>
    </row>
    <row r="204" spans="1:14" x14ac:dyDescent="0.35">
      <c r="A204" s="9">
        <f t="shared" si="27"/>
        <v>199</v>
      </c>
      <c r="B204" s="8" t="s">
        <v>1655</v>
      </c>
      <c r="C204" s="8"/>
      <c r="D204" s="8"/>
      <c r="E204" s="8"/>
      <c r="F204" s="8">
        <f t="shared" si="21"/>
        <v>0</v>
      </c>
      <c r="G204" s="8"/>
      <c r="H204" s="217">
        <f t="shared" si="22"/>
        <v>0</v>
      </c>
      <c r="I204" s="18">
        <f t="shared" si="23"/>
        <v>0</v>
      </c>
      <c r="J204" s="10">
        <f t="shared" si="24"/>
        <v>0</v>
      </c>
      <c r="K204" s="202">
        <f t="shared" si="25"/>
        <v>0</v>
      </c>
      <c r="L204" s="202">
        <v>0</v>
      </c>
      <c r="M204" s="10">
        <f t="shared" si="26"/>
        <v>0</v>
      </c>
      <c r="N204" s="11"/>
    </row>
    <row r="205" spans="1:14" x14ac:dyDescent="0.35">
      <c r="A205" s="9">
        <f t="shared" si="27"/>
        <v>200</v>
      </c>
      <c r="B205" s="8" t="s">
        <v>1656</v>
      </c>
      <c r="C205" s="8"/>
      <c r="D205" s="8"/>
      <c r="E205" s="8"/>
      <c r="F205" s="8">
        <f t="shared" si="21"/>
        <v>0</v>
      </c>
      <c r="G205" s="8"/>
      <c r="H205" s="217">
        <f t="shared" si="22"/>
        <v>0</v>
      </c>
      <c r="I205" s="18">
        <f t="shared" si="23"/>
        <v>0</v>
      </c>
      <c r="J205" s="10">
        <f t="shared" si="24"/>
        <v>0</v>
      </c>
      <c r="K205" s="202">
        <f t="shared" si="25"/>
        <v>0</v>
      </c>
      <c r="L205" s="202">
        <v>0</v>
      </c>
      <c r="M205" s="10">
        <f t="shared" si="26"/>
        <v>0</v>
      </c>
      <c r="N205" s="11"/>
    </row>
    <row r="206" spans="1:14" x14ac:dyDescent="0.35">
      <c r="A206" s="9">
        <f t="shared" si="27"/>
        <v>201</v>
      </c>
      <c r="B206" s="8" t="s">
        <v>1657</v>
      </c>
      <c r="C206" s="8"/>
      <c r="D206" s="8"/>
      <c r="E206" s="8"/>
      <c r="F206" s="8">
        <f t="shared" si="21"/>
        <v>0</v>
      </c>
      <c r="G206" s="8"/>
      <c r="H206" s="217">
        <f t="shared" si="22"/>
        <v>0</v>
      </c>
      <c r="I206" s="18">
        <f t="shared" si="23"/>
        <v>0</v>
      </c>
      <c r="J206" s="10">
        <f t="shared" si="24"/>
        <v>0</v>
      </c>
      <c r="K206" s="202">
        <f t="shared" si="25"/>
        <v>0</v>
      </c>
      <c r="L206" s="202">
        <v>0</v>
      </c>
      <c r="M206" s="10">
        <f t="shared" si="26"/>
        <v>0</v>
      </c>
      <c r="N206" s="11"/>
    </row>
    <row r="207" spans="1:14" x14ac:dyDescent="0.35">
      <c r="A207" s="9">
        <f t="shared" si="27"/>
        <v>202</v>
      </c>
      <c r="B207" s="8" t="s">
        <v>1658</v>
      </c>
      <c r="C207" s="8"/>
      <c r="D207" s="8"/>
      <c r="E207" s="8"/>
      <c r="F207" s="8">
        <f t="shared" si="21"/>
        <v>0</v>
      </c>
      <c r="G207" s="8"/>
      <c r="H207" s="217">
        <f t="shared" si="22"/>
        <v>0</v>
      </c>
      <c r="I207" s="18">
        <f t="shared" si="23"/>
        <v>0</v>
      </c>
      <c r="J207" s="10">
        <f t="shared" si="24"/>
        <v>0</v>
      </c>
      <c r="K207" s="202">
        <f t="shared" si="25"/>
        <v>0</v>
      </c>
      <c r="L207" s="202">
        <v>0</v>
      </c>
      <c r="M207" s="10">
        <f t="shared" si="26"/>
        <v>0</v>
      </c>
      <c r="N207" s="11"/>
    </row>
    <row r="208" spans="1:14" x14ac:dyDescent="0.35">
      <c r="A208" s="9">
        <f t="shared" si="27"/>
        <v>203</v>
      </c>
      <c r="B208" s="8" t="s">
        <v>1659</v>
      </c>
      <c r="C208" s="8"/>
      <c r="D208" s="8"/>
      <c r="E208" s="8"/>
      <c r="F208" s="8">
        <f t="shared" si="21"/>
        <v>0</v>
      </c>
      <c r="G208" s="8"/>
      <c r="H208" s="217">
        <f t="shared" si="22"/>
        <v>0</v>
      </c>
      <c r="I208" s="18">
        <f t="shared" si="23"/>
        <v>0</v>
      </c>
      <c r="J208" s="10">
        <f t="shared" si="24"/>
        <v>0</v>
      </c>
      <c r="K208" s="202">
        <f t="shared" si="25"/>
        <v>0</v>
      </c>
      <c r="L208" s="202">
        <v>0</v>
      </c>
      <c r="M208" s="10">
        <f t="shared" si="26"/>
        <v>0</v>
      </c>
      <c r="N208" s="11"/>
    </row>
    <row r="209" spans="1:14" x14ac:dyDescent="0.35">
      <c r="A209" s="9">
        <f t="shared" si="27"/>
        <v>204</v>
      </c>
      <c r="B209" s="8" t="s">
        <v>1660</v>
      </c>
      <c r="C209" s="8"/>
      <c r="D209" s="8"/>
      <c r="E209" s="8"/>
      <c r="F209" s="8">
        <f t="shared" si="21"/>
        <v>0</v>
      </c>
      <c r="G209" s="8"/>
      <c r="H209" s="217">
        <f t="shared" si="22"/>
        <v>0</v>
      </c>
      <c r="I209" s="18">
        <f t="shared" si="23"/>
        <v>0</v>
      </c>
      <c r="J209" s="10">
        <f t="shared" si="24"/>
        <v>0</v>
      </c>
      <c r="K209" s="202">
        <f t="shared" si="25"/>
        <v>0</v>
      </c>
      <c r="L209" s="202">
        <v>0</v>
      </c>
      <c r="M209" s="10">
        <f t="shared" si="26"/>
        <v>0</v>
      </c>
      <c r="N209" s="11"/>
    </row>
    <row r="210" spans="1:14" x14ac:dyDescent="0.35">
      <c r="A210" s="9">
        <f t="shared" si="27"/>
        <v>205</v>
      </c>
      <c r="B210" s="8" t="s">
        <v>1661</v>
      </c>
      <c r="C210" s="8"/>
      <c r="D210" s="8"/>
      <c r="E210" s="8"/>
      <c r="F210" s="8">
        <f t="shared" si="21"/>
        <v>0</v>
      </c>
      <c r="G210" s="8"/>
      <c r="H210" s="217">
        <f t="shared" si="22"/>
        <v>0</v>
      </c>
      <c r="I210" s="18">
        <f t="shared" si="23"/>
        <v>0</v>
      </c>
      <c r="J210" s="10">
        <f t="shared" si="24"/>
        <v>0</v>
      </c>
      <c r="K210" s="202">
        <f t="shared" si="25"/>
        <v>0</v>
      </c>
      <c r="L210" s="202">
        <v>0</v>
      </c>
      <c r="M210" s="10">
        <f t="shared" si="26"/>
        <v>0</v>
      </c>
      <c r="N210" s="11"/>
    </row>
    <row r="211" spans="1:14" x14ac:dyDescent="0.35">
      <c r="A211" s="9">
        <f t="shared" si="27"/>
        <v>206</v>
      </c>
      <c r="B211" s="8" t="s">
        <v>1662</v>
      </c>
      <c r="C211" s="8"/>
      <c r="D211" s="8"/>
      <c r="E211" s="8"/>
      <c r="F211" s="8">
        <f t="shared" si="21"/>
        <v>0</v>
      </c>
      <c r="G211" s="8"/>
      <c r="H211" s="217">
        <f t="shared" si="22"/>
        <v>0</v>
      </c>
      <c r="I211" s="18">
        <f t="shared" si="23"/>
        <v>0</v>
      </c>
      <c r="J211" s="10">
        <f t="shared" si="24"/>
        <v>0</v>
      </c>
      <c r="K211" s="202">
        <f t="shared" si="25"/>
        <v>0</v>
      </c>
      <c r="L211" s="202">
        <v>0</v>
      </c>
      <c r="M211" s="10">
        <f t="shared" si="26"/>
        <v>0</v>
      </c>
      <c r="N211" s="11"/>
    </row>
    <row r="212" spans="1:14" x14ac:dyDescent="0.35">
      <c r="A212" s="9">
        <f t="shared" si="27"/>
        <v>207</v>
      </c>
      <c r="B212" s="8" t="s">
        <v>1663</v>
      </c>
      <c r="C212" s="8"/>
      <c r="D212" s="8"/>
      <c r="E212" s="8"/>
      <c r="F212" s="8">
        <f t="shared" si="21"/>
        <v>0</v>
      </c>
      <c r="G212" s="8"/>
      <c r="H212" s="217">
        <f t="shared" si="22"/>
        <v>0</v>
      </c>
      <c r="I212" s="18">
        <f t="shared" si="23"/>
        <v>0</v>
      </c>
      <c r="J212" s="10">
        <f t="shared" si="24"/>
        <v>0</v>
      </c>
      <c r="K212" s="202">
        <f t="shared" si="25"/>
        <v>0</v>
      </c>
      <c r="L212" s="202">
        <v>0</v>
      </c>
      <c r="M212" s="10">
        <f t="shared" si="26"/>
        <v>0</v>
      </c>
      <c r="N212" s="11"/>
    </row>
    <row r="213" spans="1:14" x14ac:dyDescent="0.35">
      <c r="A213" s="9">
        <f t="shared" si="27"/>
        <v>208</v>
      </c>
      <c r="B213" s="8" t="s">
        <v>1664</v>
      </c>
      <c r="C213" s="8"/>
      <c r="D213" s="8"/>
      <c r="E213" s="8"/>
      <c r="F213" s="8">
        <f t="shared" si="21"/>
        <v>0</v>
      </c>
      <c r="G213" s="8"/>
      <c r="H213" s="217">
        <f t="shared" si="22"/>
        <v>0</v>
      </c>
      <c r="I213" s="18">
        <f t="shared" si="23"/>
        <v>0</v>
      </c>
      <c r="J213" s="10">
        <f t="shared" si="24"/>
        <v>0</v>
      </c>
      <c r="K213" s="202">
        <f t="shared" si="25"/>
        <v>0</v>
      </c>
      <c r="L213" s="202">
        <v>0</v>
      </c>
      <c r="M213" s="10">
        <f t="shared" si="26"/>
        <v>0</v>
      </c>
      <c r="N213" s="11"/>
    </row>
    <row r="214" spans="1:14" x14ac:dyDescent="0.35">
      <c r="A214" s="9">
        <f t="shared" si="27"/>
        <v>209</v>
      </c>
      <c r="B214" s="8" t="s">
        <v>1665</v>
      </c>
      <c r="C214" s="8"/>
      <c r="D214" s="8"/>
      <c r="E214" s="8"/>
      <c r="F214" s="8">
        <f t="shared" si="21"/>
        <v>0</v>
      </c>
      <c r="G214" s="8"/>
      <c r="H214" s="217">
        <f t="shared" si="22"/>
        <v>0</v>
      </c>
      <c r="I214" s="18">
        <f t="shared" si="23"/>
        <v>0</v>
      </c>
      <c r="J214" s="10">
        <f t="shared" si="24"/>
        <v>0</v>
      </c>
      <c r="K214" s="202">
        <f t="shared" si="25"/>
        <v>0</v>
      </c>
      <c r="L214" s="202">
        <v>0</v>
      </c>
      <c r="M214" s="10">
        <f t="shared" si="26"/>
        <v>0</v>
      </c>
      <c r="N214" s="11"/>
    </row>
    <row r="215" spans="1:14" x14ac:dyDescent="0.35">
      <c r="A215" s="9">
        <f t="shared" si="27"/>
        <v>210</v>
      </c>
      <c r="B215" s="8" t="s">
        <v>1666</v>
      </c>
      <c r="C215" s="8"/>
      <c r="D215" s="8"/>
      <c r="E215" s="8"/>
      <c r="F215" s="8">
        <f t="shared" si="21"/>
        <v>0</v>
      </c>
      <c r="G215" s="8"/>
      <c r="H215" s="217">
        <f t="shared" si="22"/>
        <v>0</v>
      </c>
      <c r="I215" s="18">
        <f t="shared" si="23"/>
        <v>0</v>
      </c>
      <c r="J215" s="10">
        <f t="shared" si="24"/>
        <v>0</v>
      </c>
      <c r="K215" s="202">
        <f t="shared" si="25"/>
        <v>0</v>
      </c>
      <c r="L215" s="202">
        <v>0</v>
      </c>
      <c r="M215" s="10">
        <f t="shared" si="26"/>
        <v>0</v>
      </c>
      <c r="N215" s="11"/>
    </row>
    <row r="216" spans="1:14" x14ac:dyDescent="0.35">
      <c r="A216" s="9">
        <f t="shared" si="27"/>
        <v>211</v>
      </c>
      <c r="B216" s="8" t="s">
        <v>1667</v>
      </c>
      <c r="C216" s="8"/>
      <c r="D216" s="8"/>
      <c r="E216" s="8"/>
      <c r="F216" s="8">
        <f t="shared" si="21"/>
        <v>0</v>
      </c>
      <c r="G216" s="8"/>
      <c r="H216" s="217">
        <f t="shared" si="22"/>
        <v>0</v>
      </c>
      <c r="I216" s="18">
        <f t="shared" si="23"/>
        <v>0</v>
      </c>
      <c r="J216" s="10">
        <f t="shared" si="24"/>
        <v>0</v>
      </c>
      <c r="K216" s="202">
        <f t="shared" si="25"/>
        <v>0</v>
      </c>
      <c r="L216" s="202">
        <v>0</v>
      </c>
      <c r="M216" s="10">
        <f t="shared" si="26"/>
        <v>0</v>
      </c>
      <c r="N216" s="11"/>
    </row>
    <row r="217" spans="1:14" x14ac:dyDescent="0.35">
      <c r="A217" s="9">
        <f t="shared" si="27"/>
        <v>212</v>
      </c>
      <c r="B217" s="8" t="s">
        <v>1668</v>
      </c>
      <c r="C217" s="8"/>
      <c r="D217" s="8"/>
      <c r="E217" s="8"/>
      <c r="F217" s="8">
        <f t="shared" si="21"/>
        <v>0</v>
      </c>
      <c r="G217" s="8"/>
      <c r="H217" s="217">
        <f t="shared" si="22"/>
        <v>0</v>
      </c>
      <c r="I217" s="18">
        <f t="shared" si="23"/>
        <v>0</v>
      </c>
      <c r="J217" s="10">
        <f t="shared" si="24"/>
        <v>0</v>
      </c>
      <c r="K217" s="202">
        <f t="shared" si="25"/>
        <v>0</v>
      </c>
      <c r="L217" s="202">
        <v>0</v>
      </c>
      <c r="M217" s="10">
        <f t="shared" si="26"/>
        <v>0</v>
      </c>
      <c r="N217" s="11"/>
    </row>
    <row r="218" spans="1:14" x14ac:dyDescent="0.35">
      <c r="A218" s="9">
        <f t="shared" si="27"/>
        <v>213</v>
      </c>
      <c r="B218" s="8" t="s">
        <v>1669</v>
      </c>
      <c r="C218" s="8"/>
      <c r="D218" s="8"/>
      <c r="E218" s="8"/>
      <c r="F218" s="8">
        <f t="shared" si="21"/>
        <v>0</v>
      </c>
      <c r="G218" s="8"/>
      <c r="H218" s="217">
        <f t="shared" si="22"/>
        <v>0</v>
      </c>
      <c r="I218" s="18">
        <f t="shared" si="23"/>
        <v>0</v>
      </c>
      <c r="J218" s="10">
        <f t="shared" si="24"/>
        <v>0</v>
      </c>
      <c r="K218" s="202">
        <f t="shared" si="25"/>
        <v>0</v>
      </c>
      <c r="L218" s="202">
        <v>0</v>
      </c>
      <c r="M218" s="10">
        <f t="shared" si="26"/>
        <v>0</v>
      </c>
      <c r="N218" s="11"/>
    </row>
    <row r="219" spans="1:14" x14ac:dyDescent="0.35">
      <c r="A219" s="9">
        <f t="shared" si="27"/>
        <v>214</v>
      </c>
      <c r="B219" s="8" t="s">
        <v>1670</v>
      </c>
      <c r="C219" s="8"/>
      <c r="D219" s="8"/>
      <c r="E219" s="8"/>
      <c r="F219" s="8">
        <f t="shared" si="21"/>
        <v>0</v>
      </c>
      <c r="G219" s="8"/>
      <c r="H219" s="217">
        <f t="shared" si="22"/>
        <v>0</v>
      </c>
      <c r="I219" s="18">
        <f t="shared" si="23"/>
        <v>0</v>
      </c>
      <c r="J219" s="10">
        <f t="shared" si="24"/>
        <v>0</v>
      </c>
      <c r="K219" s="202">
        <f t="shared" si="25"/>
        <v>0</v>
      </c>
      <c r="L219" s="202">
        <v>0</v>
      </c>
      <c r="M219" s="10">
        <f t="shared" si="26"/>
        <v>0</v>
      </c>
      <c r="N219" s="11"/>
    </row>
    <row r="220" spans="1:14" x14ac:dyDescent="0.35">
      <c r="A220" s="9">
        <f t="shared" si="27"/>
        <v>215</v>
      </c>
      <c r="B220" s="8" t="s">
        <v>1671</v>
      </c>
      <c r="C220" s="8"/>
      <c r="D220" s="8"/>
      <c r="E220" s="8"/>
      <c r="F220" s="8">
        <f t="shared" si="21"/>
        <v>0</v>
      </c>
      <c r="G220" s="8"/>
      <c r="H220" s="217">
        <f t="shared" si="22"/>
        <v>0</v>
      </c>
      <c r="I220" s="18">
        <f t="shared" si="23"/>
        <v>0</v>
      </c>
      <c r="J220" s="10">
        <f t="shared" si="24"/>
        <v>0</v>
      </c>
      <c r="K220" s="202">
        <f t="shared" si="25"/>
        <v>0</v>
      </c>
      <c r="L220" s="202">
        <v>0</v>
      </c>
      <c r="M220" s="10">
        <f t="shared" si="26"/>
        <v>0</v>
      </c>
      <c r="N220" s="11"/>
    </row>
    <row r="221" spans="1:14" x14ac:dyDescent="0.35">
      <c r="A221" s="9">
        <f t="shared" si="27"/>
        <v>216</v>
      </c>
      <c r="B221" s="8" t="s">
        <v>1672</v>
      </c>
      <c r="C221" s="8"/>
      <c r="D221" s="8"/>
      <c r="E221" s="8"/>
      <c r="F221" s="8">
        <f t="shared" si="21"/>
        <v>0</v>
      </c>
      <c r="G221" s="8"/>
      <c r="H221" s="217">
        <f t="shared" si="22"/>
        <v>0</v>
      </c>
      <c r="I221" s="18">
        <f t="shared" si="23"/>
        <v>0</v>
      </c>
      <c r="J221" s="10">
        <f t="shared" si="24"/>
        <v>0</v>
      </c>
      <c r="K221" s="202">
        <f t="shared" si="25"/>
        <v>0</v>
      </c>
      <c r="L221" s="202">
        <v>0</v>
      </c>
      <c r="M221" s="10">
        <f t="shared" si="26"/>
        <v>0</v>
      </c>
      <c r="N221" s="11"/>
    </row>
    <row r="222" spans="1:14" x14ac:dyDescent="0.35">
      <c r="A222" s="9">
        <f t="shared" si="27"/>
        <v>217</v>
      </c>
      <c r="B222" s="8" t="s">
        <v>1673</v>
      </c>
      <c r="C222" s="8"/>
      <c r="D222" s="8"/>
      <c r="E222" s="8"/>
      <c r="F222" s="8">
        <f t="shared" si="21"/>
        <v>0</v>
      </c>
      <c r="G222" s="8"/>
      <c r="H222" s="217">
        <f t="shared" si="22"/>
        <v>0</v>
      </c>
      <c r="I222" s="18">
        <f t="shared" si="23"/>
        <v>0</v>
      </c>
      <c r="J222" s="10">
        <f t="shared" si="24"/>
        <v>0</v>
      </c>
      <c r="K222" s="202">
        <f t="shared" si="25"/>
        <v>0</v>
      </c>
      <c r="L222" s="202">
        <v>0</v>
      </c>
      <c r="M222" s="10">
        <f t="shared" si="26"/>
        <v>0</v>
      </c>
      <c r="N222" s="11"/>
    </row>
    <row r="223" spans="1:14" x14ac:dyDescent="0.35">
      <c r="A223" s="9">
        <f t="shared" si="27"/>
        <v>218</v>
      </c>
      <c r="B223" s="8" t="s">
        <v>1674</v>
      </c>
      <c r="C223" s="8"/>
      <c r="D223" s="8"/>
      <c r="E223" s="8"/>
      <c r="F223" s="8">
        <f t="shared" si="21"/>
        <v>0</v>
      </c>
      <c r="G223" s="8"/>
      <c r="H223" s="217">
        <f t="shared" si="22"/>
        <v>0</v>
      </c>
      <c r="I223" s="18">
        <f t="shared" si="23"/>
        <v>0</v>
      </c>
      <c r="J223" s="10">
        <f t="shared" si="24"/>
        <v>0</v>
      </c>
      <c r="K223" s="202">
        <f t="shared" si="25"/>
        <v>0</v>
      </c>
      <c r="L223" s="202">
        <v>0</v>
      </c>
      <c r="M223" s="10">
        <f t="shared" si="26"/>
        <v>0</v>
      </c>
      <c r="N223" s="11"/>
    </row>
    <row r="224" spans="1:14" x14ac:dyDescent="0.35">
      <c r="A224" s="9">
        <f t="shared" si="27"/>
        <v>219</v>
      </c>
      <c r="B224" s="8" t="s">
        <v>1675</v>
      </c>
      <c r="C224" s="8"/>
      <c r="D224" s="8"/>
      <c r="E224" s="8"/>
      <c r="F224" s="8">
        <f t="shared" si="21"/>
        <v>0</v>
      </c>
      <c r="G224" s="8"/>
      <c r="H224" s="217">
        <f t="shared" si="22"/>
        <v>0</v>
      </c>
      <c r="I224" s="18">
        <f t="shared" si="23"/>
        <v>0</v>
      </c>
      <c r="J224" s="10">
        <f t="shared" si="24"/>
        <v>0</v>
      </c>
      <c r="K224" s="202">
        <f t="shared" si="25"/>
        <v>0</v>
      </c>
      <c r="L224" s="202">
        <v>0</v>
      </c>
      <c r="M224" s="10">
        <f t="shared" si="26"/>
        <v>0</v>
      </c>
      <c r="N224" s="11"/>
    </row>
    <row r="225" spans="1:14" x14ac:dyDescent="0.35">
      <c r="A225" s="9">
        <f t="shared" si="27"/>
        <v>220</v>
      </c>
      <c r="B225" s="8" t="s">
        <v>1676</v>
      </c>
      <c r="C225" s="8"/>
      <c r="D225" s="8"/>
      <c r="E225" s="8"/>
      <c r="F225" s="8">
        <f t="shared" si="21"/>
        <v>0</v>
      </c>
      <c r="G225" s="8"/>
      <c r="H225" s="217">
        <f t="shared" si="22"/>
        <v>0</v>
      </c>
      <c r="I225" s="18">
        <f t="shared" si="23"/>
        <v>0</v>
      </c>
      <c r="J225" s="10">
        <f t="shared" si="24"/>
        <v>0</v>
      </c>
      <c r="K225" s="202">
        <f t="shared" si="25"/>
        <v>0</v>
      </c>
      <c r="L225" s="202">
        <v>0</v>
      </c>
      <c r="M225" s="10">
        <f t="shared" si="26"/>
        <v>0</v>
      </c>
      <c r="N225" s="11"/>
    </row>
    <row r="226" spans="1:14" x14ac:dyDescent="0.35">
      <c r="A226" s="9">
        <f t="shared" si="27"/>
        <v>221</v>
      </c>
      <c r="B226" s="8" t="s">
        <v>1677</v>
      </c>
      <c r="C226" s="8"/>
      <c r="D226" s="8"/>
      <c r="E226" s="8"/>
      <c r="F226" s="8">
        <f t="shared" si="21"/>
        <v>0</v>
      </c>
      <c r="G226" s="8"/>
      <c r="H226" s="217">
        <f t="shared" si="22"/>
        <v>0</v>
      </c>
      <c r="I226" s="18">
        <f t="shared" si="23"/>
        <v>0</v>
      </c>
      <c r="J226" s="10">
        <f t="shared" si="24"/>
        <v>0</v>
      </c>
      <c r="K226" s="202">
        <f t="shared" si="25"/>
        <v>0</v>
      </c>
      <c r="L226" s="202">
        <v>0</v>
      </c>
      <c r="M226" s="10">
        <f t="shared" si="26"/>
        <v>0</v>
      </c>
      <c r="N226" s="11"/>
    </row>
    <row r="227" spans="1:14" x14ac:dyDescent="0.35">
      <c r="A227" s="9">
        <f t="shared" si="27"/>
        <v>222</v>
      </c>
      <c r="B227" s="8" t="s">
        <v>1678</v>
      </c>
      <c r="C227" s="8"/>
      <c r="D227" s="8"/>
      <c r="E227" s="8"/>
      <c r="F227" s="8">
        <f t="shared" si="21"/>
        <v>0</v>
      </c>
      <c r="G227" s="8"/>
      <c r="H227" s="217">
        <f t="shared" si="22"/>
        <v>0</v>
      </c>
      <c r="I227" s="18">
        <f t="shared" si="23"/>
        <v>0</v>
      </c>
      <c r="J227" s="10">
        <f t="shared" si="24"/>
        <v>0</v>
      </c>
      <c r="K227" s="202">
        <f t="shared" si="25"/>
        <v>0</v>
      </c>
      <c r="L227" s="202">
        <v>0</v>
      </c>
      <c r="M227" s="10">
        <f t="shared" si="26"/>
        <v>0</v>
      </c>
      <c r="N227" s="11"/>
    </row>
    <row r="228" spans="1:14" x14ac:dyDescent="0.35">
      <c r="A228" s="9">
        <f t="shared" si="27"/>
        <v>223</v>
      </c>
      <c r="B228" s="8" t="s">
        <v>1679</v>
      </c>
      <c r="C228" s="8"/>
      <c r="D228" s="8"/>
      <c r="E228" s="8"/>
      <c r="F228" s="8">
        <f t="shared" si="21"/>
        <v>0</v>
      </c>
      <c r="G228" s="8"/>
      <c r="H228" s="217">
        <f t="shared" si="22"/>
        <v>0</v>
      </c>
      <c r="I228" s="18">
        <f t="shared" si="23"/>
        <v>0</v>
      </c>
      <c r="J228" s="10">
        <f t="shared" si="24"/>
        <v>0</v>
      </c>
      <c r="K228" s="202">
        <f t="shared" si="25"/>
        <v>0</v>
      </c>
      <c r="L228" s="202">
        <v>0</v>
      </c>
      <c r="M228" s="10">
        <f t="shared" si="26"/>
        <v>0</v>
      </c>
      <c r="N228" s="11"/>
    </row>
    <row r="229" spans="1:14" x14ac:dyDescent="0.35">
      <c r="A229" s="9">
        <f t="shared" si="27"/>
        <v>224</v>
      </c>
      <c r="B229" s="8" t="s">
        <v>1680</v>
      </c>
      <c r="C229" s="8"/>
      <c r="D229" s="8"/>
      <c r="E229" s="8"/>
      <c r="F229" s="8">
        <f t="shared" si="21"/>
        <v>0</v>
      </c>
      <c r="G229" s="8"/>
      <c r="H229" s="217">
        <f t="shared" si="22"/>
        <v>0</v>
      </c>
      <c r="I229" s="18">
        <f t="shared" si="23"/>
        <v>0</v>
      </c>
      <c r="J229" s="10">
        <f t="shared" si="24"/>
        <v>0</v>
      </c>
      <c r="K229" s="202">
        <f t="shared" si="25"/>
        <v>0</v>
      </c>
      <c r="L229" s="202">
        <v>0</v>
      </c>
      <c r="M229" s="10">
        <f t="shared" si="26"/>
        <v>0</v>
      </c>
      <c r="N229" s="11"/>
    </row>
    <row r="230" spans="1:14" x14ac:dyDescent="0.35">
      <c r="A230" s="9">
        <f t="shared" si="27"/>
        <v>225</v>
      </c>
      <c r="B230" s="8" t="s">
        <v>1681</v>
      </c>
      <c r="C230" s="8"/>
      <c r="D230" s="8"/>
      <c r="E230" s="8"/>
      <c r="F230" s="8">
        <f t="shared" ref="F230:F242" si="28">C230+D230+E230</f>
        <v>0</v>
      </c>
      <c r="G230" s="8"/>
      <c r="H230" s="217">
        <f t="shared" ref="H230:H242" si="29">0/138380.65*F230</f>
        <v>0</v>
      </c>
      <c r="I230" s="18">
        <f t="shared" si="23"/>
        <v>0</v>
      </c>
      <c r="J230" s="10">
        <f t="shared" si="24"/>
        <v>0</v>
      </c>
      <c r="K230" s="202">
        <f t="shared" si="25"/>
        <v>0</v>
      </c>
      <c r="L230" s="202">
        <v>0</v>
      </c>
      <c r="M230" s="10">
        <f t="shared" si="26"/>
        <v>0</v>
      </c>
      <c r="N230" s="11"/>
    </row>
    <row r="231" spans="1:14" x14ac:dyDescent="0.35">
      <c r="A231" s="9">
        <f t="shared" si="27"/>
        <v>226</v>
      </c>
      <c r="B231" s="8" t="s">
        <v>1682</v>
      </c>
      <c r="C231" s="8"/>
      <c r="D231" s="8"/>
      <c r="E231" s="8"/>
      <c r="F231" s="8">
        <f t="shared" si="28"/>
        <v>0</v>
      </c>
      <c r="G231" s="8"/>
      <c r="H231" s="217">
        <f t="shared" si="29"/>
        <v>0</v>
      </c>
      <c r="I231" s="18">
        <f t="shared" si="23"/>
        <v>0</v>
      </c>
      <c r="J231" s="10">
        <f t="shared" si="24"/>
        <v>0</v>
      </c>
      <c r="K231" s="202">
        <f t="shared" si="25"/>
        <v>0</v>
      </c>
      <c r="L231" s="202">
        <v>0</v>
      </c>
      <c r="M231" s="10">
        <f t="shared" si="26"/>
        <v>0</v>
      </c>
      <c r="N231" s="11"/>
    </row>
    <row r="232" spans="1:14" x14ac:dyDescent="0.35">
      <c r="A232" s="9">
        <f t="shared" si="27"/>
        <v>227</v>
      </c>
      <c r="B232" s="8" t="s">
        <v>1683</v>
      </c>
      <c r="C232" s="8"/>
      <c r="D232" s="8"/>
      <c r="E232" s="8"/>
      <c r="F232" s="8">
        <f t="shared" si="28"/>
        <v>0</v>
      </c>
      <c r="G232" s="8"/>
      <c r="H232" s="217">
        <f t="shared" si="29"/>
        <v>0</v>
      </c>
      <c r="I232" s="18">
        <f t="shared" si="23"/>
        <v>0</v>
      </c>
      <c r="J232" s="10">
        <f t="shared" si="24"/>
        <v>0</v>
      </c>
      <c r="K232" s="202">
        <f t="shared" si="25"/>
        <v>0</v>
      </c>
      <c r="L232" s="202">
        <v>0</v>
      </c>
      <c r="M232" s="10">
        <f t="shared" si="26"/>
        <v>0</v>
      </c>
      <c r="N232" s="11"/>
    </row>
    <row r="233" spans="1:14" x14ac:dyDescent="0.35">
      <c r="A233" s="9">
        <f t="shared" si="27"/>
        <v>228</v>
      </c>
      <c r="B233" s="8" t="s">
        <v>1684</v>
      </c>
      <c r="C233" s="8"/>
      <c r="D233" s="8"/>
      <c r="E233" s="8"/>
      <c r="F233" s="8">
        <f t="shared" si="28"/>
        <v>0</v>
      </c>
      <c r="G233" s="8"/>
      <c r="H233" s="217">
        <f t="shared" si="29"/>
        <v>0</v>
      </c>
      <c r="I233" s="18">
        <f t="shared" si="23"/>
        <v>0</v>
      </c>
      <c r="J233" s="10">
        <f t="shared" si="24"/>
        <v>0</v>
      </c>
      <c r="K233" s="202">
        <f t="shared" si="25"/>
        <v>0</v>
      </c>
      <c r="L233" s="202">
        <v>0</v>
      </c>
      <c r="M233" s="10">
        <f t="shared" si="26"/>
        <v>0</v>
      </c>
      <c r="N233" s="11"/>
    </row>
    <row r="234" spans="1:14" x14ac:dyDescent="0.35">
      <c r="A234" s="9">
        <f t="shared" si="27"/>
        <v>229</v>
      </c>
      <c r="B234" s="8" t="s">
        <v>1685</v>
      </c>
      <c r="C234" s="8"/>
      <c r="D234" s="8"/>
      <c r="E234" s="8"/>
      <c r="F234" s="8">
        <f t="shared" si="28"/>
        <v>0</v>
      </c>
      <c r="G234" s="8"/>
      <c r="H234" s="217">
        <f t="shared" si="29"/>
        <v>0</v>
      </c>
      <c r="I234" s="18">
        <f t="shared" si="23"/>
        <v>0</v>
      </c>
      <c r="J234" s="10">
        <f t="shared" si="24"/>
        <v>0</v>
      </c>
      <c r="K234" s="202">
        <f t="shared" si="25"/>
        <v>0</v>
      </c>
      <c r="L234" s="202">
        <v>0</v>
      </c>
      <c r="M234" s="10">
        <f t="shared" si="26"/>
        <v>0</v>
      </c>
      <c r="N234" s="11"/>
    </row>
    <row r="235" spans="1:14" x14ac:dyDescent="0.35">
      <c r="A235" s="9">
        <f t="shared" si="27"/>
        <v>230</v>
      </c>
      <c r="B235" s="8" t="s">
        <v>1686</v>
      </c>
      <c r="C235" s="8"/>
      <c r="D235" s="8"/>
      <c r="E235" s="8"/>
      <c r="F235" s="8">
        <f t="shared" si="28"/>
        <v>0</v>
      </c>
      <c r="G235" s="8"/>
      <c r="H235" s="217">
        <f t="shared" si="29"/>
        <v>0</v>
      </c>
      <c r="I235" s="18">
        <f t="shared" si="23"/>
        <v>0</v>
      </c>
      <c r="J235" s="10">
        <f t="shared" si="24"/>
        <v>0</v>
      </c>
      <c r="K235" s="202">
        <f t="shared" si="25"/>
        <v>0</v>
      </c>
      <c r="L235" s="202">
        <v>0</v>
      </c>
      <c r="M235" s="10">
        <f t="shared" si="26"/>
        <v>0</v>
      </c>
      <c r="N235" s="11"/>
    </row>
    <row r="236" spans="1:14" x14ac:dyDescent="0.35">
      <c r="A236" s="9">
        <f t="shared" si="27"/>
        <v>231</v>
      </c>
      <c r="B236" s="8" t="s">
        <v>1687</v>
      </c>
      <c r="C236" s="8"/>
      <c r="D236" s="8"/>
      <c r="E236" s="8"/>
      <c r="F236" s="8">
        <f t="shared" si="28"/>
        <v>0</v>
      </c>
      <c r="G236" s="8"/>
      <c r="H236" s="217">
        <f t="shared" si="29"/>
        <v>0</v>
      </c>
      <c r="I236" s="18">
        <f t="shared" si="23"/>
        <v>0</v>
      </c>
      <c r="J236" s="10">
        <f t="shared" si="24"/>
        <v>0</v>
      </c>
      <c r="K236" s="202">
        <f t="shared" si="25"/>
        <v>0</v>
      </c>
      <c r="L236" s="202">
        <v>0</v>
      </c>
      <c r="M236" s="10">
        <f t="shared" si="26"/>
        <v>0</v>
      </c>
      <c r="N236" s="11"/>
    </row>
    <row r="237" spans="1:14" x14ac:dyDescent="0.35">
      <c r="A237" s="9">
        <f t="shared" si="27"/>
        <v>232</v>
      </c>
      <c r="B237" s="8" t="s">
        <v>1688</v>
      </c>
      <c r="C237" s="8"/>
      <c r="D237" s="8"/>
      <c r="E237" s="8"/>
      <c r="F237" s="8">
        <f t="shared" si="28"/>
        <v>0</v>
      </c>
      <c r="G237" s="8"/>
      <c r="H237" s="217">
        <f t="shared" si="29"/>
        <v>0</v>
      </c>
      <c r="I237" s="18">
        <f t="shared" si="23"/>
        <v>0</v>
      </c>
      <c r="J237" s="10">
        <f t="shared" si="24"/>
        <v>0</v>
      </c>
      <c r="K237" s="202">
        <f t="shared" si="25"/>
        <v>0</v>
      </c>
      <c r="L237" s="202">
        <v>0</v>
      </c>
      <c r="M237" s="10">
        <f t="shared" si="26"/>
        <v>0</v>
      </c>
      <c r="N237" s="11"/>
    </row>
    <row r="238" spans="1:14" x14ac:dyDescent="0.35">
      <c r="A238" s="9">
        <f t="shared" si="27"/>
        <v>233</v>
      </c>
      <c r="B238" s="8" t="s">
        <v>1689</v>
      </c>
      <c r="C238" s="8"/>
      <c r="D238" s="8"/>
      <c r="E238" s="8"/>
      <c r="F238" s="8">
        <f t="shared" si="28"/>
        <v>0</v>
      </c>
      <c r="G238" s="8"/>
      <c r="H238" s="217">
        <f t="shared" si="29"/>
        <v>0</v>
      </c>
      <c r="I238" s="18">
        <f t="shared" si="23"/>
        <v>0</v>
      </c>
      <c r="J238" s="10">
        <f t="shared" si="24"/>
        <v>0</v>
      </c>
      <c r="K238" s="202">
        <f t="shared" si="25"/>
        <v>0</v>
      </c>
      <c r="L238" s="202">
        <v>0</v>
      </c>
      <c r="M238" s="10">
        <f t="shared" si="26"/>
        <v>0</v>
      </c>
      <c r="N238" s="11"/>
    </row>
    <row r="239" spans="1:14" x14ac:dyDescent="0.35">
      <c r="A239" s="9">
        <f t="shared" si="27"/>
        <v>234</v>
      </c>
      <c r="B239" s="8" t="s">
        <v>1690</v>
      </c>
      <c r="C239" s="8"/>
      <c r="D239" s="8"/>
      <c r="E239" s="8"/>
      <c r="F239" s="8">
        <f t="shared" si="28"/>
        <v>0</v>
      </c>
      <c r="G239" s="8"/>
      <c r="H239" s="217">
        <f t="shared" si="29"/>
        <v>0</v>
      </c>
      <c r="I239" s="18">
        <f t="shared" si="23"/>
        <v>0</v>
      </c>
      <c r="J239" s="10">
        <f t="shared" si="24"/>
        <v>0</v>
      </c>
      <c r="K239" s="202">
        <f t="shared" si="25"/>
        <v>0</v>
      </c>
      <c r="L239" s="202">
        <v>0</v>
      </c>
      <c r="M239" s="10">
        <f t="shared" si="26"/>
        <v>0</v>
      </c>
      <c r="N239" s="11"/>
    </row>
    <row r="240" spans="1:14" x14ac:dyDescent="0.35">
      <c r="A240" s="9">
        <f t="shared" si="27"/>
        <v>235</v>
      </c>
      <c r="B240" s="8" t="s">
        <v>1691</v>
      </c>
      <c r="C240" s="8"/>
      <c r="D240" s="8"/>
      <c r="E240" s="8"/>
      <c r="F240" s="8">
        <f t="shared" si="28"/>
        <v>0</v>
      </c>
      <c r="G240" s="8"/>
      <c r="H240" s="217">
        <f t="shared" si="29"/>
        <v>0</v>
      </c>
      <c r="I240" s="18">
        <f t="shared" si="23"/>
        <v>0</v>
      </c>
      <c r="J240" s="10">
        <f t="shared" si="24"/>
        <v>0</v>
      </c>
      <c r="K240" s="202">
        <f t="shared" si="25"/>
        <v>0</v>
      </c>
      <c r="L240" s="202">
        <v>0</v>
      </c>
      <c r="M240" s="10">
        <f t="shared" si="26"/>
        <v>0</v>
      </c>
      <c r="N240" s="11"/>
    </row>
    <row r="241" spans="1:14" x14ac:dyDescent="0.35">
      <c r="A241" s="9">
        <f t="shared" si="27"/>
        <v>236</v>
      </c>
      <c r="B241" s="8" t="s">
        <v>1692</v>
      </c>
      <c r="C241" s="8"/>
      <c r="D241" s="8"/>
      <c r="E241" s="8"/>
      <c r="F241" s="8">
        <f t="shared" si="28"/>
        <v>0</v>
      </c>
      <c r="G241" s="8"/>
      <c r="H241" s="217">
        <f t="shared" si="29"/>
        <v>0</v>
      </c>
      <c r="I241" s="18">
        <f t="shared" si="23"/>
        <v>0</v>
      </c>
      <c r="J241" s="10">
        <f t="shared" si="24"/>
        <v>0</v>
      </c>
      <c r="K241" s="202">
        <f t="shared" si="25"/>
        <v>0</v>
      </c>
      <c r="L241" s="202">
        <v>0</v>
      </c>
      <c r="M241" s="10">
        <f t="shared" si="26"/>
        <v>0</v>
      </c>
      <c r="N241" s="11"/>
    </row>
    <row r="242" spans="1:14" x14ac:dyDescent="0.35">
      <c r="A242" s="9">
        <f t="shared" si="27"/>
        <v>237</v>
      </c>
      <c r="B242" s="8" t="s">
        <v>534</v>
      </c>
      <c r="C242" s="8"/>
      <c r="D242" s="8"/>
      <c r="E242" s="8"/>
      <c r="F242" s="8">
        <f t="shared" si="28"/>
        <v>0</v>
      </c>
      <c r="G242" s="8"/>
      <c r="H242" s="217">
        <f t="shared" si="29"/>
        <v>0</v>
      </c>
      <c r="I242" s="18">
        <f t="shared" si="23"/>
        <v>0</v>
      </c>
      <c r="J242" s="10">
        <f t="shared" si="24"/>
        <v>0</v>
      </c>
      <c r="K242" s="202">
        <f t="shared" si="25"/>
        <v>0</v>
      </c>
      <c r="L242" s="202">
        <v>0</v>
      </c>
      <c r="M242" s="10">
        <f t="shared" si="26"/>
        <v>0</v>
      </c>
      <c r="N242" s="11"/>
    </row>
    <row r="243" spans="1:14" x14ac:dyDescent="0.35">
      <c r="A243" s="9">
        <f t="shared" si="27"/>
        <v>238</v>
      </c>
      <c r="B243" s="14" t="s">
        <v>547</v>
      </c>
      <c r="C243" s="8"/>
      <c r="D243" s="8"/>
      <c r="E243" s="8"/>
      <c r="F243" s="8"/>
      <c r="G243" s="8"/>
      <c r="H243" s="217"/>
      <c r="I243" s="18">
        <f t="shared" si="23"/>
        <v>0</v>
      </c>
      <c r="J243" s="10">
        <f t="shared" si="24"/>
        <v>0</v>
      </c>
      <c r="K243" s="202">
        <f t="shared" si="25"/>
        <v>0</v>
      </c>
      <c r="L243" s="202">
        <v>0</v>
      </c>
      <c r="M243" s="10">
        <f t="shared" si="26"/>
        <v>0</v>
      </c>
      <c r="N243" s="11"/>
    </row>
    <row r="244" spans="1:14" x14ac:dyDescent="0.35">
      <c r="A244" s="9">
        <f t="shared" si="27"/>
        <v>239</v>
      </c>
      <c r="B244" s="14" t="s">
        <v>548</v>
      </c>
      <c r="C244" s="8"/>
      <c r="D244" s="8"/>
      <c r="E244" s="8"/>
      <c r="F244" s="8"/>
      <c r="G244" s="8"/>
      <c r="H244" s="217"/>
      <c r="I244" s="18">
        <f t="shared" si="23"/>
        <v>0</v>
      </c>
      <c r="J244" s="10">
        <f t="shared" si="24"/>
        <v>0</v>
      </c>
      <c r="K244" s="202">
        <f t="shared" si="25"/>
        <v>0</v>
      </c>
      <c r="L244" s="202">
        <v>0</v>
      </c>
      <c r="M244" s="10">
        <f t="shared" si="26"/>
        <v>0</v>
      </c>
      <c r="N244" s="11"/>
    </row>
    <row r="245" spans="1:14" s="145" customFormat="1" x14ac:dyDescent="0.35">
      <c r="A245" s="9">
        <f t="shared" si="27"/>
        <v>240</v>
      </c>
      <c r="B245" s="138" t="s">
        <v>551</v>
      </c>
      <c r="C245" s="139">
        <v>1829.3</v>
      </c>
      <c r="D245" s="139">
        <v>222</v>
      </c>
      <c r="E245" s="139">
        <f>димвенканали!E245</f>
        <v>0</v>
      </c>
      <c r="F245" s="139"/>
      <c r="G245" s="139"/>
      <c r="H245" s="217"/>
      <c r="I245" s="141">
        <f t="shared" ref="I245:I305" si="30">H245*$I$2</f>
        <v>0</v>
      </c>
      <c r="J245" s="10">
        <f t="shared" si="24"/>
        <v>0</v>
      </c>
      <c r="K245" s="202">
        <f t="shared" si="25"/>
        <v>0</v>
      </c>
      <c r="L245" s="202">
        <v>0</v>
      </c>
      <c r="M245" s="10">
        <f t="shared" si="26"/>
        <v>0</v>
      </c>
      <c r="N245" s="140"/>
    </row>
    <row r="246" spans="1:14" s="145" customFormat="1" x14ac:dyDescent="0.35">
      <c r="A246" s="9">
        <f t="shared" si="27"/>
        <v>241</v>
      </c>
      <c r="B246" s="138" t="s">
        <v>552</v>
      </c>
      <c r="C246" s="139">
        <v>2200.46</v>
      </c>
      <c r="D246" s="139"/>
      <c r="E246" s="139">
        <f>димвенканали!E246</f>
        <v>0</v>
      </c>
      <c r="F246" s="139"/>
      <c r="G246" s="139"/>
      <c r="H246" s="217"/>
      <c r="I246" s="141">
        <f t="shared" si="30"/>
        <v>0</v>
      </c>
      <c r="J246" s="10">
        <f t="shared" ref="J246:J306" si="31">I246*0.22</f>
        <v>0</v>
      </c>
      <c r="K246" s="202">
        <f t="shared" si="25"/>
        <v>0</v>
      </c>
      <c r="L246" s="202">
        <v>0</v>
      </c>
      <c r="M246" s="10">
        <f t="shared" si="26"/>
        <v>0</v>
      </c>
      <c r="N246" s="140"/>
    </row>
    <row r="247" spans="1:14" s="145" customFormat="1" x14ac:dyDescent="0.35">
      <c r="A247" s="9">
        <f t="shared" si="27"/>
        <v>242</v>
      </c>
      <c r="B247" s="138" t="s">
        <v>553</v>
      </c>
      <c r="C247" s="139">
        <v>1202.04</v>
      </c>
      <c r="D247" s="139"/>
      <c r="E247" s="139">
        <f>димвенканали!E247</f>
        <v>0</v>
      </c>
      <c r="F247" s="139"/>
      <c r="G247" s="139"/>
      <c r="H247" s="217"/>
      <c r="I247" s="141">
        <f t="shared" si="30"/>
        <v>0</v>
      </c>
      <c r="J247" s="10">
        <f t="shared" si="31"/>
        <v>0</v>
      </c>
      <c r="K247" s="202">
        <f t="shared" si="25"/>
        <v>0</v>
      </c>
      <c r="L247" s="202">
        <v>0</v>
      </c>
      <c r="M247" s="10">
        <f t="shared" si="26"/>
        <v>0</v>
      </c>
      <c r="N247" s="140"/>
    </row>
    <row r="248" spans="1:14" s="145" customFormat="1" x14ac:dyDescent="0.35">
      <c r="A248" s="9">
        <f t="shared" si="27"/>
        <v>243</v>
      </c>
      <c r="B248" s="138" t="s">
        <v>554</v>
      </c>
      <c r="C248" s="139">
        <v>1991.48</v>
      </c>
      <c r="D248" s="139">
        <v>74</v>
      </c>
      <c r="E248" s="139">
        <f>димвенканали!E248</f>
        <v>0</v>
      </c>
      <c r="F248" s="139"/>
      <c r="G248" s="139"/>
      <c r="H248" s="217"/>
      <c r="I248" s="141">
        <f t="shared" si="30"/>
        <v>0</v>
      </c>
      <c r="J248" s="10">
        <f t="shared" si="31"/>
        <v>0</v>
      </c>
      <c r="K248" s="202">
        <f t="shared" si="25"/>
        <v>0</v>
      </c>
      <c r="L248" s="202">
        <v>0</v>
      </c>
      <c r="M248" s="10">
        <f t="shared" si="26"/>
        <v>0</v>
      </c>
      <c r="N248" s="140"/>
    </row>
    <row r="249" spans="1:14" s="145" customFormat="1" x14ac:dyDescent="0.35">
      <c r="A249" s="9">
        <f t="shared" si="27"/>
        <v>244</v>
      </c>
      <c r="B249" s="138" t="s">
        <v>555</v>
      </c>
      <c r="C249" s="139">
        <v>179.2</v>
      </c>
      <c r="D249" s="139"/>
      <c r="E249" s="139">
        <f>димвенканали!E249</f>
        <v>0</v>
      </c>
      <c r="F249" s="139"/>
      <c r="G249" s="139"/>
      <c r="H249" s="217"/>
      <c r="I249" s="141">
        <f t="shared" si="30"/>
        <v>0</v>
      </c>
      <c r="J249" s="10">
        <f t="shared" si="31"/>
        <v>0</v>
      </c>
      <c r="K249" s="202">
        <f t="shared" si="25"/>
        <v>0</v>
      </c>
      <c r="L249" s="202">
        <v>0</v>
      </c>
      <c r="M249" s="10">
        <f t="shared" si="26"/>
        <v>0</v>
      </c>
      <c r="N249" s="140"/>
    </row>
    <row r="250" spans="1:14" x14ac:dyDescent="0.35">
      <c r="A250" s="9">
        <f t="shared" si="27"/>
        <v>245</v>
      </c>
      <c r="B250" s="14" t="s">
        <v>1199</v>
      </c>
      <c r="C250" s="8"/>
      <c r="D250" s="8"/>
      <c r="E250" s="8"/>
      <c r="F250" s="8">
        <f t="shared" ref="F250:F310" si="32">C250+D250+E250</f>
        <v>0</v>
      </c>
      <c r="G250" s="8"/>
      <c r="H250" s="217">
        <f>0/104082.08*F250</f>
        <v>0</v>
      </c>
      <c r="I250" s="18">
        <f t="shared" si="30"/>
        <v>0</v>
      </c>
      <c r="J250" s="10">
        <f t="shared" si="31"/>
        <v>0</v>
      </c>
      <c r="K250" s="202">
        <f t="shared" si="25"/>
        <v>0</v>
      </c>
      <c r="L250" s="202">
        <v>0</v>
      </c>
      <c r="M250" s="10">
        <f t="shared" si="26"/>
        <v>0</v>
      </c>
      <c r="N250" s="11"/>
    </row>
    <row r="251" spans="1:14" x14ac:dyDescent="0.35">
      <c r="A251" s="9">
        <f t="shared" si="27"/>
        <v>246</v>
      </c>
      <c r="B251" s="14" t="s">
        <v>1200</v>
      </c>
      <c r="C251" s="8"/>
      <c r="D251" s="8"/>
      <c r="E251" s="8"/>
      <c r="F251" s="8">
        <f t="shared" si="32"/>
        <v>0</v>
      </c>
      <c r="G251" s="8"/>
      <c r="H251" s="217">
        <f t="shared" ref="H251:H311" si="33">0/104082.08*F251</f>
        <v>0</v>
      </c>
      <c r="I251" s="18">
        <f t="shared" si="30"/>
        <v>0</v>
      </c>
      <c r="J251" s="10">
        <f t="shared" si="31"/>
        <v>0</v>
      </c>
      <c r="K251" s="202">
        <f t="shared" si="25"/>
        <v>0</v>
      </c>
      <c r="L251" s="202">
        <v>0</v>
      </c>
      <c r="M251" s="10">
        <f t="shared" si="26"/>
        <v>0</v>
      </c>
      <c r="N251" s="11"/>
    </row>
    <row r="252" spans="1:14" x14ac:dyDescent="0.35">
      <c r="A252" s="9">
        <f t="shared" si="27"/>
        <v>247</v>
      </c>
      <c r="B252" s="14" t="s">
        <v>1201</v>
      </c>
      <c r="C252" s="8"/>
      <c r="D252" s="8"/>
      <c r="E252" s="8"/>
      <c r="F252" s="8">
        <f t="shared" si="32"/>
        <v>0</v>
      </c>
      <c r="G252" s="8"/>
      <c r="H252" s="217">
        <f t="shared" si="33"/>
        <v>0</v>
      </c>
      <c r="I252" s="18">
        <f t="shared" si="30"/>
        <v>0</v>
      </c>
      <c r="J252" s="10">
        <f t="shared" si="31"/>
        <v>0</v>
      </c>
      <c r="K252" s="202">
        <f t="shared" si="25"/>
        <v>0</v>
      </c>
      <c r="L252" s="202">
        <v>0</v>
      </c>
      <c r="M252" s="10">
        <f t="shared" si="26"/>
        <v>0</v>
      </c>
      <c r="N252" s="11"/>
    </row>
    <row r="253" spans="1:14" x14ac:dyDescent="0.35">
      <c r="A253" s="9">
        <f t="shared" si="27"/>
        <v>248</v>
      </c>
      <c r="B253" s="14" t="s">
        <v>1202</v>
      </c>
      <c r="C253" s="8"/>
      <c r="D253" s="8"/>
      <c r="E253" s="8"/>
      <c r="F253" s="8">
        <f t="shared" si="32"/>
        <v>0</v>
      </c>
      <c r="G253" s="8"/>
      <c r="H253" s="217">
        <f t="shared" si="33"/>
        <v>0</v>
      </c>
      <c r="I253" s="18">
        <f t="shared" si="30"/>
        <v>0</v>
      </c>
      <c r="J253" s="10">
        <f t="shared" si="31"/>
        <v>0</v>
      </c>
      <c r="K253" s="202">
        <f t="shared" si="25"/>
        <v>0</v>
      </c>
      <c r="L253" s="202">
        <v>0</v>
      </c>
      <c r="M253" s="10">
        <f t="shared" si="26"/>
        <v>0</v>
      </c>
      <c r="N253" s="11"/>
    </row>
    <row r="254" spans="1:14" x14ac:dyDescent="0.35">
      <c r="A254" s="9">
        <f t="shared" si="27"/>
        <v>249</v>
      </c>
      <c r="B254" s="14" t="s">
        <v>1203</v>
      </c>
      <c r="C254" s="8"/>
      <c r="D254" s="8"/>
      <c r="E254" s="8"/>
      <c r="F254" s="8">
        <f t="shared" si="32"/>
        <v>0</v>
      </c>
      <c r="G254" s="8"/>
      <c r="H254" s="217">
        <f t="shared" si="33"/>
        <v>0</v>
      </c>
      <c r="I254" s="18">
        <f t="shared" si="30"/>
        <v>0</v>
      </c>
      <c r="J254" s="10">
        <f t="shared" si="31"/>
        <v>0</v>
      </c>
      <c r="K254" s="202">
        <f t="shared" si="25"/>
        <v>0</v>
      </c>
      <c r="L254" s="202">
        <v>0</v>
      </c>
      <c r="M254" s="10">
        <f t="shared" si="26"/>
        <v>0</v>
      </c>
      <c r="N254" s="11"/>
    </row>
    <row r="255" spans="1:14" x14ac:dyDescent="0.35">
      <c r="A255" s="9">
        <f t="shared" si="27"/>
        <v>250</v>
      </c>
      <c r="B255" s="14" t="s">
        <v>1204</v>
      </c>
      <c r="C255" s="8"/>
      <c r="D255" s="8"/>
      <c r="E255" s="8"/>
      <c r="F255" s="8">
        <f t="shared" si="32"/>
        <v>0</v>
      </c>
      <c r="G255" s="8"/>
      <c r="H255" s="217">
        <f t="shared" si="33"/>
        <v>0</v>
      </c>
      <c r="I255" s="18">
        <f t="shared" si="30"/>
        <v>0</v>
      </c>
      <c r="J255" s="10">
        <f t="shared" si="31"/>
        <v>0</v>
      </c>
      <c r="K255" s="202">
        <f t="shared" si="25"/>
        <v>0</v>
      </c>
      <c r="L255" s="202">
        <v>0</v>
      </c>
      <c r="M255" s="10">
        <f t="shared" si="26"/>
        <v>0</v>
      </c>
      <c r="N255" s="11"/>
    </row>
    <row r="256" spans="1:14" x14ac:dyDescent="0.35">
      <c r="A256" s="9">
        <f t="shared" si="27"/>
        <v>251</v>
      </c>
      <c r="B256" s="14" t="s">
        <v>1205</v>
      </c>
      <c r="C256" s="8"/>
      <c r="D256" s="8"/>
      <c r="E256" s="8"/>
      <c r="F256" s="8">
        <f t="shared" si="32"/>
        <v>0</v>
      </c>
      <c r="G256" s="8"/>
      <c r="H256" s="217">
        <f t="shared" si="33"/>
        <v>0</v>
      </c>
      <c r="I256" s="18">
        <f t="shared" si="30"/>
        <v>0</v>
      </c>
      <c r="J256" s="10">
        <f t="shared" si="31"/>
        <v>0</v>
      </c>
      <c r="K256" s="202">
        <f t="shared" si="25"/>
        <v>0</v>
      </c>
      <c r="L256" s="202">
        <v>0</v>
      </c>
      <c r="M256" s="10">
        <f t="shared" si="26"/>
        <v>0</v>
      </c>
      <c r="N256" s="11"/>
    </row>
    <row r="257" spans="1:14" x14ac:dyDescent="0.35">
      <c r="A257" s="9">
        <f t="shared" si="27"/>
        <v>252</v>
      </c>
      <c r="B257" s="14" t="s">
        <v>1206</v>
      </c>
      <c r="C257" s="8"/>
      <c r="D257" s="8"/>
      <c r="E257" s="8"/>
      <c r="F257" s="8">
        <f t="shared" si="32"/>
        <v>0</v>
      </c>
      <c r="G257" s="8"/>
      <c r="H257" s="217">
        <f t="shared" si="33"/>
        <v>0</v>
      </c>
      <c r="I257" s="18">
        <f t="shared" si="30"/>
        <v>0</v>
      </c>
      <c r="J257" s="10">
        <f t="shared" si="31"/>
        <v>0</v>
      </c>
      <c r="K257" s="202">
        <f t="shared" si="25"/>
        <v>0</v>
      </c>
      <c r="L257" s="202">
        <v>0</v>
      </c>
      <c r="M257" s="10">
        <f t="shared" si="26"/>
        <v>0</v>
      </c>
      <c r="N257" s="11"/>
    </row>
    <row r="258" spans="1:14" x14ac:dyDescent="0.35">
      <c r="A258" s="9">
        <f t="shared" si="27"/>
        <v>253</v>
      </c>
      <c r="B258" s="14" t="s">
        <v>1207</v>
      </c>
      <c r="C258" s="8"/>
      <c r="D258" s="8"/>
      <c r="E258" s="8"/>
      <c r="F258" s="8">
        <f t="shared" si="32"/>
        <v>0</v>
      </c>
      <c r="G258" s="8"/>
      <c r="H258" s="217">
        <f t="shared" si="33"/>
        <v>0</v>
      </c>
      <c r="I258" s="18">
        <f t="shared" si="30"/>
        <v>0</v>
      </c>
      <c r="J258" s="10">
        <f t="shared" si="31"/>
        <v>0</v>
      </c>
      <c r="K258" s="202">
        <f t="shared" si="25"/>
        <v>0</v>
      </c>
      <c r="L258" s="202">
        <v>0</v>
      </c>
      <c r="M258" s="10">
        <f t="shared" si="26"/>
        <v>0</v>
      </c>
      <c r="N258" s="11"/>
    </row>
    <row r="259" spans="1:14" x14ac:dyDescent="0.35">
      <c r="A259" s="9">
        <f t="shared" si="27"/>
        <v>254</v>
      </c>
      <c r="B259" s="14" t="s">
        <v>1208</v>
      </c>
      <c r="C259" s="8"/>
      <c r="D259" s="8"/>
      <c r="E259" s="8"/>
      <c r="F259" s="8">
        <f t="shared" si="32"/>
        <v>0</v>
      </c>
      <c r="G259" s="8"/>
      <c r="H259" s="217">
        <f t="shared" si="33"/>
        <v>0</v>
      </c>
      <c r="I259" s="18">
        <f t="shared" si="30"/>
        <v>0</v>
      </c>
      <c r="J259" s="10">
        <f t="shared" si="31"/>
        <v>0</v>
      </c>
      <c r="K259" s="202">
        <f t="shared" ref="K259:K322" si="34">I259*0.49</f>
        <v>0</v>
      </c>
      <c r="L259" s="202">
        <v>0</v>
      </c>
      <c r="M259" s="10">
        <f t="shared" ref="M259:M322" si="35">I259+J259+K259+L259</f>
        <v>0</v>
      </c>
      <c r="N259" s="11"/>
    </row>
    <row r="260" spans="1:14" x14ac:dyDescent="0.35">
      <c r="A260" s="9">
        <f t="shared" si="27"/>
        <v>255</v>
      </c>
      <c r="B260" s="14" t="s">
        <v>1209</v>
      </c>
      <c r="C260" s="8"/>
      <c r="D260" s="8"/>
      <c r="E260" s="8"/>
      <c r="F260" s="8">
        <f t="shared" si="32"/>
        <v>0</v>
      </c>
      <c r="G260" s="8"/>
      <c r="H260" s="217">
        <f t="shared" si="33"/>
        <v>0</v>
      </c>
      <c r="I260" s="18">
        <f t="shared" si="30"/>
        <v>0</v>
      </c>
      <c r="J260" s="10">
        <f t="shared" si="31"/>
        <v>0</v>
      </c>
      <c r="K260" s="202">
        <f t="shared" si="34"/>
        <v>0</v>
      </c>
      <c r="L260" s="202">
        <v>0</v>
      </c>
      <c r="M260" s="10">
        <f t="shared" si="35"/>
        <v>0</v>
      </c>
      <c r="N260" s="11"/>
    </row>
    <row r="261" spans="1:14" x14ac:dyDescent="0.35">
      <c r="A261" s="9">
        <f t="shared" si="27"/>
        <v>256</v>
      </c>
      <c r="B261" s="14" t="s">
        <v>1210</v>
      </c>
      <c r="C261" s="8"/>
      <c r="D261" s="8"/>
      <c r="E261" s="8"/>
      <c r="F261" s="8">
        <f t="shared" si="32"/>
        <v>0</v>
      </c>
      <c r="G261" s="8"/>
      <c r="H261" s="217">
        <f t="shared" si="33"/>
        <v>0</v>
      </c>
      <c r="I261" s="18">
        <f t="shared" si="30"/>
        <v>0</v>
      </c>
      <c r="J261" s="10">
        <f t="shared" si="31"/>
        <v>0</v>
      </c>
      <c r="K261" s="202">
        <f t="shared" si="34"/>
        <v>0</v>
      </c>
      <c r="L261" s="202">
        <v>0</v>
      </c>
      <c r="M261" s="10">
        <f t="shared" si="35"/>
        <v>0</v>
      </c>
      <c r="N261" s="11"/>
    </row>
    <row r="262" spans="1:14" x14ac:dyDescent="0.35">
      <c r="A262" s="9">
        <f t="shared" si="27"/>
        <v>257</v>
      </c>
      <c r="B262" s="14" t="s">
        <v>1211</v>
      </c>
      <c r="C262" s="8"/>
      <c r="D262" s="8"/>
      <c r="E262" s="8"/>
      <c r="F262" s="8">
        <f t="shared" si="32"/>
        <v>0</v>
      </c>
      <c r="G262" s="8"/>
      <c r="H262" s="217">
        <f t="shared" si="33"/>
        <v>0</v>
      </c>
      <c r="I262" s="18">
        <f t="shared" si="30"/>
        <v>0</v>
      </c>
      <c r="J262" s="10">
        <f t="shared" si="31"/>
        <v>0</v>
      </c>
      <c r="K262" s="202">
        <f t="shared" si="34"/>
        <v>0</v>
      </c>
      <c r="L262" s="202">
        <v>0</v>
      </c>
      <c r="M262" s="10">
        <f t="shared" si="35"/>
        <v>0</v>
      </c>
      <c r="N262" s="11"/>
    </row>
    <row r="263" spans="1:14" x14ac:dyDescent="0.35">
      <c r="A263" s="9">
        <f t="shared" si="27"/>
        <v>258</v>
      </c>
      <c r="B263" s="14" t="s">
        <v>1212</v>
      </c>
      <c r="C263" s="8"/>
      <c r="D263" s="8"/>
      <c r="E263" s="8"/>
      <c r="F263" s="8">
        <f t="shared" si="32"/>
        <v>0</v>
      </c>
      <c r="G263" s="8"/>
      <c r="H263" s="217">
        <f t="shared" si="33"/>
        <v>0</v>
      </c>
      <c r="I263" s="18">
        <f t="shared" si="30"/>
        <v>0</v>
      </c>
      <c r="J263" s="10">
        <f t="shared" si="31"/>
        <v>0</v>
      </c>
      <c r="K263" s="202">
        <f t="shared" si="34"/>
        <v>0</v>
      </c>
      <c r="L263" s="202">
        <v>0</v>
      </c>
      <c r="M263" s="10">
        <f t="shared" si="35"/>
        <v>0</v>
      </c>
      <c r="N263" s="11"/>
    </row>
    <row r="264" spans="1:14" x14ac:dyDescent="0.35">
      <c r="A264" s="9">
        <f t="shared" ref="A264:A327" si="36">A263+1</f>
        <v>259</v>
      </c>
      <c r="B264" s="14" t="s">
        <v>1213</v>
      </c>
      <c r="C264" s="8"/>
      <c r="D264" s="8"/>
      <c r="E264" s="8"/>
      <c r="F264" s="8">
        <f t="shared" si="32"/>
        <v>0</v>
      </c>
      <c r="G264" s="8"/>
      <c r="H264" s="217">
        <f t="shared" si="33"/>
        <v>0</v>
      </c>
      <c r="I264" s="18">
        <f t="shared" si="30"/>
        <v>0</v>
      </c>
      <c r="J264" s="10">
        <f t="shared" si="31"/>
        <v>0</v>
      </c>
      <c r="K264" s="202">
        <f t="shared" si="34"/>
        <v>0</v>
      </c>
      <c r="L264" s="202">
        <v>0</v>
      </c>
      <c r="M264" s="10">
        <f t="shared" si="35"/>
        <v>0</v>
      </c>
      <c r="N264" s="11"/>
    </row>
    <row r="265" spans="1:14" x14ac:dyDescent="0.35">
      <c r="A265" s="9">
        <f t="shared" si="36"/>
        <v>260</v>
      </c>
      <c r="B265" s="14" t="s">
        <v>1214</v>
      </c>
      <c r="C265" s="8"/>
      <c r="D265" s="8"/>
      <c r="E265" s="8"/>
      <c r="F265" s="8">
        <f t="shared" si="32"/>
        <v>0</v>
      </c>
      <c r="G265" s="8"/>
      <c r="H265" s="217">
        <f t="shared" si="33"/>
        <v>0</v>
      </c>
      <c r="I265" s="18">
        <f t="shared" si="30"/>
        <v>0</v>
      </c>
      <c r="J265" s="10">
        <f t="shared" si="31"/>
        <v>0</v>
      </c>
      <c r="K265" s="202">
        <f t="shared" si="34"/>
        <v>0</v>
      </c>
      <c r="L265" s="202">
        <v>0</v>
      </c>
      <c r="M265" s="10">
        <f t="shared" si="35"/>
        <v>0</v>
      </c>
      <c r="N265" s="11"/>
    </row>
    <row r="266" spans="1:14" x14ac:dyDescent="0.35">
      <c r="A266" s="9">
        <f t="shared" si="36"/>
        <v>261</v>
      </c>
      <c r="B266" s="14" t="s">
        <v>1215</v>
      </c>
      <c r="C266" s="8"/>
      <c r="D266" s="8"/>
      <c r="E266" s="8"/>
      <c r="F266" s="8">
        <f t="shared" si="32"/>
        <v>0</v>
      </c>
      <c r="G266" s="8"/>
      <c r="H266" s="217">
        <f t="shared" si="33"/>
        <v>0</v>
      </c>
      <c r="I266" s="18">
        <f t="shared" si="30"/>
        <v>0</v>
      </c>
      <c r="J266" s="10">
        <f t="shared" si="31"/>
        <v>0</v>
      </c>
      <c r="K266" s="202">
        <f t="shared" si="34"/>
        <v>0</v>
      </c>
      <c r="L266" s="202">
        <v>0</v>
      </c>
      <c r="M266" s="10">
        <f t="shared" si="35"/>
        <v>0</v>
      </c>
      <c r="N266" s="11"/>
    </row>
    <row r="267" spans="1:14" x14ac:dyDescent="0.35">
      <c r="A267" s="9">
        <f t="shared" si="36"/>
        <v>262</v>
      </c>
      <c r="B267" s="14" t="s">
        <v>1216</v>
      </c>
      <c r="C267" s="8"/>
      <c r="D267" s="8"/>
      <c r="E267" s="8"/>
      <c r="F267" s="8">
        <f t="shared" si="32"/>
        <v>0</v>
      </c>
      <c r="G267" s="8"/>
      <c r="H267" s="217">
        <f t="shared" si="33"/>
        <v>0</v>
      </c>
      <c r="I267" s="18">
        <f t="shared" si="30"/>
        <v>0</v>
      </c>
      <c r="J267" s="10">
        <f t="shared" si="31"/>
        <v>0</v>
      </c>
      <c r="K267" s="202">
        <f t="shared" si="34"/>
        <v>0</v>
      </c>
      <c r="L267" s="202">
        <v>0</v>
      </c>
      <c r="M267" s="10">
        <f t="shared" si="35"/>
        <v>0</v>
      </c>
      <c r="N267" s="11"/>
    </row>
    <row r="268" spans="1:14" x14ac:dyDescent="0.35">
      <c r="A268" s="9">
        <f t="shared" si="36"/>
        <v>263</v>
      </c>
      <c r="B268" s="14" t="s">
        <v>1217</v>
      </c>
      <c r="C268" s="8"/>
      <c r="D268" s="8"/>
      <c r="E268" s="8"/>
      <c r="F268" s="8">
        <f t="shared" si="32"/>
        <v>0</v>
      </c>
      <c r="G268" s="8"/>
      <c r="H268" s="217">
        <f t="shared" si="33"/>
        <v>0</v>
      </c>
      <c r="I268" s="18">
        <f t="shared" si="30"/>
        <v>0</v>
      </c>
      <c r="J268" s="10">
        <f t="shared" si="31"/>
        <v>0</v>
      </c>
      <c r="K268" s="202">
        <f t="shared" si="34"/>
        <v>0</v>
      </c>
      <c r="L268" s="202">
        <v>0</v>
      </c>
      <c r="M268" s="10">
        <f t="shared" si="35"/>
        <v>0</v>
      </c>
      <c r="N268" s="11"/>
    </row>
    <row r="269" spans="1:14" x14ac:dyDescent="0.35">
      <c r="A269" s="9">
        <f t="shared" si="36"/>
        <v>264</v>
      </c>
      <c r="B269" s="14" t="s">
        <v>1218</v>
      </c>
      <c r="C269" s="8"/>
      <c r="D269" s="8"/>
      <c r="E269" s="8"/>
      <c r="F269" s="8">
        <f t="shared" si="32"/>
        <v>0</v>
      </c>
      <c r="G269" s="8"/>
      <c r="H269" s="217">
        <f t="shared" si="33"/>
        <v>0</v>
      </c>
      <c r="I269" s="18">
        <f t="shared" si="30"/>
        <v>0</v>
      </c>
      <c r="J269" s="10">
        <f t="shared" si="31"/>
        <v>0</v>
      </c>
      <c r="K269" s="202">
        <f t="shared" si="34"/>
        <v>0</v>
      </c>
      <c r="L269" s="202">
        <v>0</v>
      </c>
      <c r="M269" s="10">
        <f t="shared" si="35"/>
        <v>0</v>
      </c>
      <c r="N269" s="11"/>
    </row>
    <row r="270" spans="1:14" x14ac:dyDescent="0.35">
      <c r="A270" s="9">
        <f t="shared" si="36"/>
        <v>265</v>
      </c>
      <c r="B270" s="14" t="s">
        <v>1219</v>
      </c>
      <c r="C270" s="8"/>
      <c r="D270" s="8"/>
      <c r="E270" s="8"/>
      <c r="F270" s="8">
        <f t="shared" si="32"/>
        <v>0</v>
      </c>
      <c r="G270" s="8"/>
      <c r="H270" s="217">
        <f t="shared" si="33"/>
        <v>0</v>
      </c>
      <c r="I270" s="18">
        <f t="shared" si="30"/>
        <v>0</v>
      </c>
      <c r="J270" s="10">
        <f t="shared" si="31"/>
        <v>0</v>
      </c>
      <c r="K270" s="202">
        <f t="shared" si="34"/>
        <v>0</v>
      </c>
      <c r="L270" s="202">
        <v>0</v>
      </c>
      <c r="M270" s="10">
        <f t="shared" si="35"/>
        <v>0</v>
      </c>
      <c r="N270" s="11"/>
    </row>
    <row r="271" spans="1:14" x14ac:dyDescent="0.35">
      <c r="A271" s="9">
        <f t="shared" si="36"/>
        <v>266</v>
      </c>
      <c r="B271" s="14" t="s">
        <v>1220</v>
      </c>
      <c r="C271" s="8"/>
      <c r="D271" s="8"/>
      <c r="E271" s="8"/>
      <c r="F271" s="8">
        <f t="shared" si="32"/>
        <v>0</v>
      </c>
      <c r="G271" s="8"/>
      <c r="H271" s="217">
        <f t="shared" si="33"/>
        <v>0</v>
      </c>
      <c r="I271" s="18">
        <f t="shared" si="30"/>
        <v>0</v>
      </c>
      <c r="J271" s="10">
        <f t="shared" si="31"/>
        <v>0</v>
      </c>
      <c r="K271" s="202">
        <f t="shared" si="34"/>
        <v>0</v>
      </c>
      <c r="L271" s="202">
        <v>0</v>
      </c>
      <c r="M271" s="10">
        <f t="shared" si="35"/>
        <v>0</v>
      </c>
      <c r="N271" s="11"/>
    </row>
    <row r="272" spans="1:14" x14ac:dyDescent="0.35">
      <c r="A272" s="9">
        <f t="shared" si="36"/>
        <v>267</v>
      </c>
      <c r="B272" s="14" t="s">
        <v>1221</v>
      </c>
      <c r="C272" s="8"/>
      <c r="D272" s="8"/>
      <c r="E272" s="8"/>
      <c r="F272" s="8">
        <f t="shared" si="32"/>
        <v>0</v>
      </c>
      <c r="G272" s="8"/>
      <c r="H272" s="217">
        <f t="shared" si="33"/>
        <v>0</v>
      </c>
      <c r="I272" s="18">
        <f t="shared" si="30"/>
        <v>0</v>
      </c>
      <c r="J272" s="10">
        <f t="shared" si="31"/>
        <v>0</v>
      </c>
      <c r="K272" s="202">
        <f t="shared" si="34"/>
        <v>0</v>
      </c>
      <c r="L272" s="202">
        <v>0</v>
      </c>
      <c r="M272" s="10">
        <f t="shared" si="35"/>
        <v>0</v>
      </c>
      <c r="N272" s="11"/>
    </row>
    <row r="273" spans="1:14" x14ac:dyDescent="0.35">
      <c r="A273" s="9">
        <f t="shared" si="36"/>
        <v>268</v>
      </c>
      <c r="B273" s="14" t="s">
        <v>1222</v>
      </c>
      <c r="C273" s="8"/>
      <c r="D273" s="8"/>
      <c r="E273" s="8"/>
      <c r="F273" s="8">
        <f t="shared" si="32"/>
        <v>0</v>
      </c>
      <c r="G273" s="8"/>
      <c r="H273" s="217">
        <f t="shared" si="33"/>
        <v>0</v>
      </c>
      <c r="I273" s="18">
        <f t="shared" si="30"/>
        <v>0</v>
      </c>
      <c r="J273" s="10">
        <f t="shared" si="31"/>
        <v>0</v>
      </c>
      <c r="K273" s="202">
        <f t="shared" si="34"/>
        <v>0</v>
      </c>
      <c r="L273" s="202">
        <v>0</v>
      </c>
      <c r="M273" s="10">
        <f t="shared" si="35"/>
        <v>0</v>
      </c>
      <c r="N273" s="11"/>
    </row>
    <row r="274" spans="1:14" x14ac:dyDescent="0.35">
      <c r="A274" s="9">
        <f t="shared" si="36"/>
        <v>269</v>
      </c>
      <c r="B274" s="14" t="s">
        <v>1223</v>
      </c>
      <c r="C274" s="8"/>
      <c r="D274" s="8"/>
      <c r="E274" s="8"/>
      <c r="F274" s="8">
        <f t="shared" si="32"/>
        <v>0</v>
      </c>
      <c r="G274" s="8"/>
      <c r="H274" s="217">
        <f t="shared" si="33"/>
        <v>0</v>
      </c>
      <c r="I274" s="18">
        <f t="shared" si="30"/>
        <v>0</v>
      </c>
      <c r="J274" s="10">
        <f t="shared" si="31"/>
        <v>0</v>
      </c>
      <c r="K274" s="202">
        <f t="shared" si="34"/>
        <v>0</v>
      </c>
      <c r="L274" s="202">
        <v>0</v>
      </c>
      <c r="M274" s="10">
        <f t="shared" si="35"/>
        <v>0</v>
      </c>
      <c r="N274" s="11"/>
    </row>
    <row r="275" spans="1:14" x14ac:dyDescent="0.35">
      <c r="A275" s="9">
        <f t="shared" si="36"/>
        <v>270</v>
      </c>
      <c r="B275" s="14" t="s">
        <v>1224</v>
      </c>
      <c r="C275" s="8"/>
      <c r="D275" s="8"/>
      <c r="E275" s="8"/>
      <c r="F275" s="8">
        <f t="shared" si="32"/>
        <v>0</v>
      </c>
      <c r="G275" s="8"/>
      <c r="H275" s="217">
        <f t="shared" si="33"/>
        <v>0</v>
      </c>
      <c r="I275" s="18">
        <f t="shared" si="30"/>
        <v>0</v>
      </c>
      <c r="J275" s="10">
        <f t="shared" si="31"/>
        <v>0</v>
      </c>
      <c r="K275" s="202">
        <f t="shared" si="34"/>
        <v>0</v>
      </c>
      <c r="L275" s="202">
        <v>0</v>
      </c>
      <c r="M275" s="10">
        <f t="shared" si="35"/>
        <v>0</v>
      </c>
      <c r="N275" s="11"/>
    </row>
    <row r="276" spans="1:14" x14ac:dyDescent="0.35">
      <c r="A276" s="9">
        <f t="shared" si="36"/>
        <v>271</v>
      </c>
      <c r="B276" s="14" t="s">
        <v>1225</v>
      </c>
      <c r="C276" s="8"/>
      <c r="D276" s="8"/>
      <c r="E276" s="8"/>
      <c r="F276" s="8">
        <f t="shared" si="32"/>
        <v>0</v>
      </c>
      <c r="G276" s="8"/>
      <c r="H276" s="217">
        <f t="shared" si="33"/>
        <v>0</v>
      </c>
      <c r="I276" s="18">
        <f t="shared" si="30"/>
        <v>0</v>
      </c>
      <c r="J276" s="10">
        <f t="shared" si="31"/>
        <v>0</v>
      </c>
      <c r="K276" s="202">
        <f t="shared" si="34"/>
        <v>0</v>
      </c>
      <c r="L276" s="202">
        <v>0</v>
      </c>
      <c r="M276" s="10">
        <f t="shared" si="35"/>
        <v>0</v>
      </c>
      <c r="N276" s="11"/>
    </row>
    <row r="277" spans="1:14" x14ac:dyDescent="0.35">
      <c r="A277" s="9">
        <f t="shared" si="36"/>
        <v>272</v>
      </c>
      <c r="B277" s="14" t="s">
        <v>1226</v>
      </c>
      <c r="C277" s="8"/>
      <c r="D277" s="8"/>
      <c r="E277" s="8"/>
      <c r="F277" s="8">
        <f t="shared" si="32"/>
        <v>0</v>
      </c>
      <c r="G277" s="8"/>
      <c r="H277" s="217">
        <f t="shared" si="33"/>
        <v>0</v>
      </c>
      <c r="I277" s="18">
        <f t="shared" si="30"/>
        <v>0</v>
      </c>
      <c r="J277" s="10">
        <f t="shared" si="31"/>
        <v>0</v>
      </c>
      <c r="K277" s="202">
        <f t="shared" si="34"/>
        <v>0</v>
      </c>
      <c r="L277" s="202">
        <v>0</v>
      </c>
      <c r="M277" s="10">
        <f t="shared" si="35"/>
        <v>0</v>
      </c>
      <c r="N277" s="11"/>
    </row>
    <row r="278" spans="1:14" x14ac:dyDescent="0.35">
      <c r="A278" s="9">
        <f t="shared" si="36"/>
        <v>273</v>
      </c>
      <c r="B278" s="14" t="s">
        <v>1227</v>
      </c>
      <c r="C278" s="8"/>
      <c r="D278" s="8"/>
      <c r="E278" s="8"/>
      <c r="F278" s="8">
        <f t="shared" si="32"/>
        <v>0</v>
      </c>
      <c r="G278" s="8"/>
      <c r="H278" s="217">
        <f t="shared" si="33"/>
        <v>0</v>
      </c>
      <c r="I278" s="18">
        <f t="shared" si="30"/>
        <v>0</v>
      </c>
      <c r="J278" s="10">
        <f t="shared" si="31"/>
        <v>0</v>
      </c>
      <c r="K278" s="202">
        <f t="shared" si="34"/>
        <v>0</v>
      </c>
      <c r="L278" s="202">
        <v>0</v>
      </c>
      <c r="M278" s="10">
        <f t="shared" si="35"/>
        <v>0</v>
      </c>
      <c r="N278" s="11"/>
    </row>
    <row r="279" spans="1:14" x14ac:dyDescent="0.35">
      <c r="A279" s="9">
        <f t="shared" si="36"/>
        <v>274</v>
      </c>
      <c r="B279" s="14" t="s">
        <v>1228</v>
      </c>
      <c r="C279" s="8"/>
      <c r="D279" s="8"/>
      <c r="E279" s="8"/>
      <c r="F279" s="8">
        <f t="shared" si="32"/>
        <v>0</v>
      </c>
      <c r="G279" s="8"/>
      <c r="H279" s="217">
        <f t="shared" si="33"/>
        <v>0</v>
      </c>
      <c r="I279" s="18">
        <f t="shared" si="30"/>
        <v>0</v>
      </c>
      <c r="J279" s="10">
        <f t="shared" si="31"/>
        <v>0</v>
      </c>
      <c r="K279" s="202">
        <f t="shared" si="34"/>
        <v>0</v>
      </c>
      <c r="L279" s="202">
        <v>0</v>
      </c>
      <c r="M279" s="10">
        <f t="shared" si="35"/>
        <v>0</v>
      </c>
      <c r="N279" s="11"/>
    </row>
    <row r="280" spans="1:14" x14ac:dyDescent="0.35">
      <c r="A280" s="9">
        <f t="shared" si="36"/>
        <v>275</v>
      </c>
      <c r="B280" s="14" t="s">
        <v>1229</v>
      </c>
      <c r="C280" s="8"/>
      <c r="D280" s="8"/>
      <c r="E280" s="8"/>
      <c r="F280" s="8">
        <f t="shared" si="32"/>
        <v>0</v>
      </c>
      <c r="G280" s="8"/>
      <c r="H280" s="217">
        <f t="shared" si="33"/>
        <v>0</v>
      </c>
      <c r="I280" s="18">
        <f t="shared" si="30"/>
        <v>0</v>
      </c>
      <c r="J280" s="10">
        <f t="shared" si="31"/>
        <v>0</v>
      </c>
      <c r="K280" s="202">
        <f t="shared" si="34"/>
        <v>0</v>
      </c>
      <c r="L280" s="202">
        <v>0</v>
      </c>
      <c r="M280" s="10">
        <f t="shared" si="35"/>
        <v>0</v>
      </c>
      <c r="N280" s="11"/>
    </row>
    <row r="281" spans="1:14" x14ac:dyDescent="0.35">
      <c r="A281" s="9">
        <f t="shared" si="36"/>
        <v>276</v>
      </c>
      <c r="B281" s="14" t="s">
        <v>1230</v>
      </c>
      <c r="C281" s="8"/>
      <c r="D281" s="8"/>
      <c r="E281" s="8"/>
      <c r="F281" s="8">
        <f t="shared" si="32"/>
        <v>0</v>
      </c>
      <c r="G281" s="8"/>
      <c r="H281" s="217">
        <f t="shared" si="33"/>
        <v>0</v>
      </c>
      <c r="I281" s="18">
        <f t="shared" si="30"/>
        <v>0</v>
      </c>
      <c r="J281" s="10">
        <f t="shared" si="31"/>
        <v>0</v>
      </c>
      <c r="K281" s="202">
        <f t="shared" si="34"/>
        <v>0</v>
      </c>
      <c r="L281" s="202">
        <v>0</v>
      </c>
      <c r="M281" s="10">
        <f t="shared" si="35"/>
        <v>0</v>
      </c>
      <c r="N281" s="11"/>
    </row>
    <row r="282" spans="1:14" x14ac:dyDescent="0.35">
      <c r="A282" s="9">
        <f t="shared" si="36"/>
        <v>277</v>
      </c>
      <c r="B282" s="14" t="s">
        <v>1231</v>
      </c>
      <c r="C282" s="8"/>
      <c r="D282" s="8"/>
      <c r="E282" s="8"/>
      <c r="F282" s="8">
        <f t="shared" si="32"/>
        <v>0</v>
      </c>
      <c r="G282" s="8"/>
      <c r="H282" s="217">
        <f t="shared" si="33"/>
        <v>0</v>
      </c>
      <c r="I282" s="18">
        <f t="shared" si="30"/>
        <v>0</v>
      </c>
      <c r="J282" s="10">
        <f t="shared" si="31"/>
        <v>0</v>
      </c>
      <c r="K282" s="202">
        <f t="shared" si="34"/>
        <v>0</v>
      </c>
      <c r="L282" s="202">
        <v>0</v>
      </c>
      <c r="M282" s="10">
        <f t="shared" si="35"/>
        <v>0</v>
      </c>
      <c r="N282" s="11"/>
    </row>
    <row r="283" spans="1:14" x14ac:dyDescent="0.35">
      <c r="A283" s="9">
        <f t="shared" si="36"/>
        <v>278</v>
      </c>
      <c r="B283" s="14" t="s">
        <v>1232</v>
      </c>
      <c r="C283" s="8"/>
      <c r="D283" s="8"/>
      <c r="E283" s="8"/>
      <c r="F283" s="8">
        <f t="shared" si="32"/>
        <v>0</v>
      </c>
      <c r="G283" s="8"/>
      <c r="H283" s="217">
        <f t="shared" si="33"/>
        <v>0</v>
      </c>
      <c r="I283" s="18">
        <f t="shared" si="30"/>
        <v>0</v>
      </c>
      <c r="J283" s="10">
        <f t="shared" si="31"/>
        <v>0</v>
      </c>
      <c r="K283" s="202">
        <f t="shared" si="34"/>
        <v>0</v>
      </c>
      <c r="L283" s="202">
        <v>0</v>
      </c>
      <c r="M283" s="10">
        <f t="shared" si="35"/>
        <v>0</v>
      </c>
      <c r="N283" s="11"/>
    </row>
    <row r="284" spans="1:14" x14ac:dyDescent="0.35">
      <c r="A284" s="9">
        <f t="shared" si="36"/>
        <v>279</v>
      </c>
      <c r="B284" s="14" t="s">
        <v>1233</v>
      </c>
      <c r="C284" s="8"/>
      <c r="D284" s="8"/>
      <c r="E284" s="8"/>
      <c r="F284" s="8">
        <f t="shared" si="32"/>
        <v>0</v>
      </c>
      <c r="G284" s="8"/>
      <c r="H284" s="217">
        <f t="shared" si="33"/>
        <v>0</v>
      </c>
      <c r="I284" s="18">
        <f t="shared" si="30"/>
        <v>0</v>
      </c>
      <c r="J284" s="10">
        <f t="shared" si="31"/>
        <v>0</v>
      </c>
      <c r="K284" s="202">
        <f t="shared" si="34"/>
        <v>0</v>
      </c>
      <c r="L284" s="202">
        <v>0</v>
      </c>
      <c r="M284" s="10">
        <f t="shared" si="35"/>
        <v>0</v>
      </c>
      <c r="N284" s="11"/>
    </row>
    <row r="285" spans="1:14" x14ac:dyDescent="0.35">
      <c r="A285" s="9">
        <f t="shared" si="36"/>
        <v>280</v>
      </c>
      <c r="B285" s="14" t="s">
        <v>1234</v>
      </c>
      <c r="C285" s="8"/>
      <c r="D285" s="8"/>
      <c r="E285" s="8"/>
      <c r="F285" s="8">
        <f t="shared" si="32"/>
        <v>0</v>
      </c>
      <c r="G285" s="8"/>
      <c r="H285" s="217">
        <f t="shared" si="33"/>
        <v>0</v>
      </c>
      <c r="I285" s="18">
        <f t="shared" si="30"/>
        <v>0</v>
      </c>
      <c r="J285" s="10">
        <f t="shared" si="31"/>
        <v>0</v>
      </c>
      <c r="K285" s="202">
        <f t="shared" si="34"/>
        <v>0</v>
      </c>
      <c r="L285" s="202">
        <v>0</v>
      </c>
      <c r="M285" s="10">
        <f t="shared" si="35"/>
        <v>0</v>
      </c>
      <c r="N285" s="11"/>
    </row>
    <row r="286" spans="1:14" x14ac:dyDescent="0.35">
      <c r="A286" s="9">
        <f t="shared" si="36"/>
        <v>281</v>
      </c>
      <c r="B286" s="14" t="s">
        <v>1235</v>
      </c>
      <c r="C286" s="8"/>
      <c r="D286" s="8"/>
      <c r="E286" s="8"/>
      <c r="F286" s="8">
        <f t="shared" si="32"/>
        <v>0</v>
      </c>
      <c r="G286" s="8"/>
      <c r="H286" s="217">
        <f t="shared" si="33"/>
        <v>0</v>
      </c>
      <c r="I286" s="18">
        <f t="shared" si="30"/>
        <v>0</v>
      </c>
      <c r="J286" s="10">
        <f t="shared" si="31"/>
        <v>0</v>
      </c>
      <c r="K286" s="202">
        <f t="shared" si="34"/>
        <v>0</v>
      </c>
      <c r="L286" s="202">
        <v>0</v>
      </c>
      <c r="M286" s="10">
        <f t="shared" si="35"/>
        <v>0</v>
      </c>
      <c r="N286" s="11"/>
    </row>
    <row r="287" spans="1:14" x14ac:dyDescent="0.35">
      <c r="A287" s="9">
        <f t="shared" si="36"/>
        <v>282</v>
      </c>
      <c r="B287" s="14" t="s">
        <v>1236</v>
      </c>
      <c r="C287" s="8"/>
      <c r="D287" s="8"/>
      <c r="E287" s="8"/>
      <c r="F287" s="8">
        <f t="shared" si="32"/>
        <v>0</v>
      </c>
      <c r="G287" s="8"/>
      <c r="H287" s="217">
        <f t="shared" si="33"/>
        <v>0</v>
      </c>
      <c r="I287" s="18">
        <f t="shared" si="30"/>
        <v>0</v>
      </c>
      <c r="J287" s="10">
        <f t="shared" si="31"/>
        <v>0</v>
      </c>
      <c r="K287" s="202">
        <f t="shared" si="34"/>
        <v>0</v>
      </c>
      <c r="L287" s="202">
        <v>0</v>
      </c>
      <c r="M287" s="10">
        <f t="shared" si="35"/>
        <v>0</v>
      </c>
      <c r="N287" s="11"/>
    </row>
    <row r="288" spans="1:14" x14ac:dyDescent="0.35">
      <c r="A288" s="9">
        <f t="shared" si="36"/>
        <v>283</v>
      </c>
      <c r="B288" s="14" t="s">
        <v>1237</v>
      </c>
      <c r="C288" s="8"/>
      <c r="D288" s="8"/>
      <c r="E288" s="8"/>
      <c r="F288" s="8">
        <f t="shared" si="32"/>
        <v>0</v>
      </c>
      <c r="G288" s="8"/>
      <c r="H288" s="217">
        <f t="shared" si="33"/>
        <v>0</v>
      </c>
      <c r="I288" s="18">
        <f t="shared" si="30"/>
        <v>0</v>
      </c>
      <c r="J288" s="10">
        <f t="shared" si="31"/>
        <v>0</v>
      </c>
      <c r="K288" s="202">
        <f t="shared" si="34"/>
        <v>0</v>
      </c>
      <c r="L288" s="202">
        <v>0</v>
      </c>
      <c r="M288" s="10">
        <f t="shared" si="35"/>
        <v>0</v>
      </c>
      <c r="N288" s="11"/>
    </row>
    <row r="289" spans="1:14" x14ac:dyDescent="0.35">
      <c r="A289" s="9">
        <f t="shared" si="36"/>
        <v>284</v>
      </c>
      <c r="B289" s="14" t="s">
        <v>1238</v>
      </c>
      <c r="C289" s="8"/>
      <c r="D289" s="8"/>
      <c r="E289" s="8"/>
      <c r="F289" s="8">
        <f t="shared" si="32"/>
        <v>0</v>
      </c>
      <c r="G289" s="8"/>
      <c r="H289" s="217">
        <f t="shared" si="33"/>
        <v>0</v>
      </c>
      <c r="I289" s="18">
        <f t="shared" si="30"/>
        <v>0</v>
      </c>
      <c r="J289" s="10">
        <f t="shared" si="31"/>
        <v>0</v>
      </c>
      <c r="K289" s="202">
        <f t="shared" si="34"/>
        <v>0</v>
      </c>
      <c r="L289" s="202">
        <v>0</v>
      </c>
      <c r="M289" s="10">
        <f t="shared" si="35"/>
        <v>0</v>
      </c>
      <c r="N289" s="11"/>
    </row>
    <row r="290" spans="1:14" x14ac:dyDescent="0.35">
      <c r="A290" s="9">
        <f t="shared" si="36"/>
        <v>285</v>
      </c>
      <c r="B290" s="14" t="s">
        <v>1239</v>
      </c>
      <c r="C290" s="8"/>
      <c r="D290" s="8"/>
      <c r="E290" s="8"/>
      <c r="F290" s="8">
        <f t="shared" si="32"/>
        <v>0</v>
      </c>
      <c r="G290" s="8"/>
      <c r="H290" s="217">
        <f t="shared" si="33"/>
        <v>0</v>
      </c>
      <c r="I290" s="18">
        <f t="shared" si="30"/>
        <v>0</v>
      </c>
      <c r="J290" s="10">
        <f t="shared" si="31"/>
        <v>0</v>
      </c>
      <c r="K290" s="202">
        <f t="shared" si="34"/>
        <v>0</v>
      </c>
      <c r="L290" s="202">
        <v>0</v>
      </c>
      <c r="M290" s="10">
        <f t="shared" si="35"/>
        <v>0</v>
      </c>
      <c r="N290" s="11"/>
    </row>
    <row r="291" spans="1:14" x14ac:dyDescent="0.35">
      <c r="A291" s="9">
        <f t="shared" si="36"/>
        <v>286</v>
      </c>
      <c r="B291" s="14" t="s">
        <v>1240</v>
      </c>
      <c r="C291" s="8"/>
      <c r="D291" s="8"/>
      <c r="E291" s="8"/>
      <c r="F291" s="8">
        <f t="shared" si="32"/>
        <v>0</v>
      </c>
      <c r="G291" s="8"/>
      <c r="H291" s="217">
        <f t="shared" si="33"/>
        <v>0</v>
      </c>
      <c r="I291" s="18">
        <f t="shared" si="30"/>
        <v>0</v>
      </c>
      <c r="J291" s="10">
        <f t="shared" si="31"/>
        <v>0</v>
      </c>
      <c r="K291" s="202">
        <f t="shared" si="34"/>
        <v>0</v>
      </c>
      <c r="L291" s="202">
        <v>0</v>
      </c>
      <c r="M291" s="10">
        <f t="shared" si="35"/>
        <v>0</v>
      </c>
      <c r="N291" s="11"/>
    </row>
    <row r="292" spans="1:14" x14ac:dyDescent="0.35">
      <c r="A292" s="9">
        <f t="shared" si="36"/>
        <v>287</v>
      </c>
      <c r="B292" s="14" t="s">
        <v>1241</v>
      </c>
      <c r="C292" s="8"/>
      <c r="D292" s="8"/>
      <c r="E292" s="8"/>
      <c r="F292" s="8">
        <f t="shared" si="32"/>
        <v>0</v>
      </c>
      <c r="G292" s="8"/>
      <c r="H292" s="217">
        <f t="shared" si="33"/>
        <v>0</v>
      </c>
      <c r="I292" s="18">
        <f t="shared" si="30"/>
        <v>0</v>
      </c>
      <c r="J292" s="10">
        <f t="shared" si="31"/>
        <v>0</v>
      </c>
      <c r="K292" s="202">
        <f t="shared" si="34"/>
        <v>0</v>
      </c>
      <c r="L292" s="202">
        <v>0</v>
      </c>
      <c r="M292" s="10">
        <f t="shared" si="35"/>
        <v>0</v>
      </c>
      <c r="N292" s="11"/>
    </row>
    <row r="293" spans="1:14" x14ac:dyDescent="0.35">
      <c r="A293" s="9">
        <f t="shared" si="36"/>
        <v>288</v>
      </c>
      <c r="B293" s="14" t="s">
        <v>1242</v>
      </c>
      <c r="C293" s="8"/>
      <c r="D293" s="8"/>
      <c r="E293" s="8"/>
      <c r="F293" s="8">
        <f t="shared" si="32"/>
        <v>0</v>
      </c>
      <c r="G293" s="8"/>
      <c r="H293" s="217">
        <f t="shared" si="33"/>
        <v>0</v>
      </c>
      <c r="I293" s="18">
        <f t="shared" si="30"/>
        <v>0</v>
      </c>
      <c r="J293" s="10">
        <f t="shared" si="31"/>
        <v>0</v>
      </c>
      <c r="K293" s="202">
        <f t="shared" si="34"/>
        <v>0</v>
      </c>
      <c r="L293" s="202">
        <v>0</v>
      </c>
      <c r="M293" s="10">
        <f t="shared" si="35"/>
        <v>0</v>
      </c>
      <c r="N293" s="11"/>
    </row>
    <row r="294" spans="1:14" x14ac:dyDescent="0.35">
      <c r="A294" s="9">
        <f t="shared" si="36"/>
        <v>289</v>
      </c>
      <c r="B294" s="14" t="s">
        <v>1243</v>
      </c>
      <c r="C294" s="8"/>
      <c r="D294" s="8"/>
      <c r="E294" s="8"/>
      <c r="F294" s="8">
        <f t="shared" si="32"/>
        <v>0</v>
      </c>
      <c r="G294" s="8"/>
      <c r="H294" s="217">
        <f t="shared" si="33"/>
        <v>0</v>
      </c>
      <c r="I294" s="18">
        <f t="shared" si="30"/>
        <v>0</v>
      </c>
      <c r="J294" s="10">
        <f t="shared" si="31"/>
        <v>0</v>
      </c>
      <c r="K294" s="202">
        <f t="shared" si="34"/>
        <v>0</v>
      </c>
      <c r="L294" s="202">
        <v>0</v>
      </c>
      <c r="M294" s="10">
        <f t="shared" si="35"/>
        <v>0</v>
      </c>
      <c r="N294" s="11"/>
    </row>
    <row r="295" spans="1:14" x14ac:dyDescent="0.35">
      <c r="A295" s="9">
        <f t="shared" si="36"/>
        <v>290</v>
      </c>
      <c r="B295" s="14" t="s">
        <v>1244</v>
      </c>
      <c r="C295" s="8"/>
      <c r="D295" s="8"/>
      <c r="E295" s="8"/>
      <c r="F295" s="8">
        <f t="shared" si="32"/>
        <v>0</v>
      </c>
      <c r="G295" s="8"/>
      <c r="H295" s="217">
        <f t="shared" si="33"/>
        <v>0</v>
      </c>
      <c r="I295" s="18">
        <f t="shared" si="30"/>
        <v>0</v>
      </c>
      <c r="J295" s="10">
        <f t="shared" si="31"/>
        <v>0</v>
      </c>
      <c r="K295" s="202">
        <f t="shared" si="34"/>
        <v>0</v>
      </c>
      <c r="L295" s="202">
        <v>0</v>
      </c>
      <c r="M295" s="10">
        <f t="shared" si="35"/>
        <v>0</v>
      </c>
      <c r="N295" s="11"/>
    </row>
    <row r="296" spans="1:14" x14ac:dyDescent="0.35">
      <c r="A296" s="9">
        <f t="shared" si="36"/>
        <v>291</v>
      </c>
      <c r="B296" s="14" t="s">
        <v>1245</v>
      </c>
      <c r="C296" s="8"/>
      <c r="D296" s="8"/>
      <c r="E296" s="8"/>
      <c r="F296" s="8">
        <f t="shared" si="32"/>
        <v>0</v>
      </c>
      <c r="G296" s="8"/>
      <c r="H296" s="217">
        <f t="shared" si="33"/>
        <v>0</v>
      </c>
      <c r="I296" s="18">
        <f t="shared" si="30"/>
        <v>0</v>
      </c>
      <c r="J296" s="10">
        <f t="shared" si="31"/>
        <v>0</v>
      </c>
      <c r="K296" s="202">
        <f t="shared" si="34"/>
        <v>0</v>
      </c>
      <c r="L296" s="202">
        <v>0</v>
      </c>
      <c r="M296" s="10">
        <f t="shared" si="35"/>
        <v>0</v>
      </c>
      <c r="N296" s="11"/>
    </row>
    <row r="297" spans="1:14" x14ac:dyDescent="0.35">
      <c r="A297" s="9">
        <f t="shared" si="36"/>
        <v>292</v>
      </c>
      <c r="B297" s="14" t="s">
        <v>1246</v>
      </c>
      <c r="C297" s="8"/>
      <c r="D297" s="8"/>
      <c r="E297" s="8"/>
      <c r="F297" s="8">
        <f t="shared" si="32"/>
        <v>0</v>
      </c>
      <c r="G297" s="8"/>
      <c r="H297" s="217">
        <f t="shared" si="33"/>
        <v>0</v>
      </c>
      <c r="I297" s="18">
        <f t="shared" si="30"/>
        <v>0</v>
      </c>
      <c r="J297" s="10">
        <f t="shared" si="31"/>
        <v>0</v>
      </c>
      <c r="K297" s="202">
        <f t="shared" si="34"/>
        <v>0</v>
      </c>
      <c r="L297" s="202">
        <v>0</v>
      </c>
      <c r="M297" s="10">
        <f t="shared" si="35"/>
        <v>0</v>
      </c>
      <c r="N297" s="11"/>
    </row>
    <row r="298" spans="1:14" x14ac:dyDescent="0.35">
      <c r="A298" s="9">
        <f t="shared" si="36"/>
        <v>293</v>
      </c>
      <c r="B298" s="14" t="s">
        <v>1247</v>
      </c>
      <c r="C298" s="8"/>
      <c r="D298" s="8"/>
      <c r="E298" s="8"/>
      <c r="F298" s="8">
        <f t="shared" si="32"/>
        <v>0</v>
      </c>
      <c r="G298" s="8"/>
      <c r="H298" s="217">
        <f t="shared" si="33"/>
        <v>0</v>
      </c>
      <c r="I298" s="18">
        <f t="shared" si="30"/>
        <v>0</v>
      </c>
      <c r="J298" s="10">
        <f t="shared" si="31"/>
        <v>0</v>
      </c>
      <c r="K298" s="202">
        <f t="shared" si="34"/>
        <v>0</v>
      </c>
      <c r="L298" s="202">
        <v>0</v>
      </c>
      <c r="M298" s="10">
        <f t="shared" si="35"/>
        <v>0</v>
      </c>
      <c r="N298" s="11"/>
    </row>
    <row r="299" spans="1:14" x14ac:dyDescent="0.35">
      <c r="A299" s="9">
        <f t="shared" si="36"/>
        <v>294</v>
      </c>
      <c r="B299" s="14" t="s">
        <v>1248</v>
      </c>
      <c r="C299" s="8"/>
      <c r="D299" s="8"/>
      <c r="E299" s="8"/>
      <c r="F299" s="8">
        <f t="shared" si="32"/>
        <v>0</v>
      </c>
      <c r="G299" s="8"/>
      <c r="H299" s="217">
        <f t="shared" si="33"/>
        <v>0</v>
      </c>
      <c r="I299" s="18">
        <f t="shared" si="30"/>
        <v>0</v>
      </c>
      <c r="J299" s="10">
        <f t="shared" si="31"/>
        <v>0</v>
      </c>
      <c r="K299" s="202">
        <f t="shared" si="34"/>
        <v>0</v>
      </c>
      <c r="L299" s="202">
        <v>0</v>
      </c>
      <c r="M299" s="10">
        <f t="shared" si="35"/>
        <v>0</v>
      </c>
      <c r="N299" s="11"/>
    </row>
    <row r="300" spans="1:14" x14ac:dyDescent="0.35">
      <c r="A300" s="9">
        <f t="shared" si="36"/>
        <v>295</v>
      </c>
      <c r="B300" s="14" t="s">
        <v>1249</v>
      </c>
      <c r="C300" s="8"/>
      <c r="D300" s="8"/>
      <c r="E300" s="8"/>
      <c r="F300" s="8">
        <f t="shared" si="32"/>
        <v>0</v>
      </c>
      <c r="G300" s="8"/>
      <c r="H300" s="217">
        <f t="shared" si="33"/>
        <v>0</v>
      </c>
      <c r="I300" s="18">
        <f t="shared" si="30"/>
        <v>0</v>
      </c>
      <c r="J300" s="10">
        <f t="shared" si="31"/>
        <v>0</v>
      </c>
      <c r="K300" s="202">
        <f t="shared" si="34"/>
        <v>0</v>
      </c>
      <c r="L300" s="202">
        <v>0</v>
      </c>
      <c r="M300" s="10">
        <f t="shared" si="35"/>
        <v>0</v>
      </c>
      <c r="N300" s="11"/>
    </row>
    <row r="301" spans="1:14" x14ac:dyDescent="0.35">
      <c r="A301" s="9">
        <f t="shared" si="36"/>
        <v>296</v>
      </c>
      <c r="B301" s="14" t="s">
        <v>1250</v>
      </c>
      <c r="C301" s="8"/>
      <c r="D301" s="8"/>
      <c r="E301" s="8"/>
      <c r="F301" s="8">
        <f t="shared" si="32"/>
        <v>0</v>
      </c>
      <c r="G301" s="8"/>
      <c r="H301" s="217">
        <f t="shared" si="33"/>
        <v>0</v>
      </c>
      <c r="I301" s="18">
        <f t="shared" si="30"/>
        <v>0</v>
      </c>
      <c r="J301" s="10">
        <f t="shared" si="31"/>
        <v>0</v>
      </c>
      <c r="K301" s="202">
        <f t="shared" si="34"/>
        <v>0</v>
      </c>
      <c r="L301" s="202">
        <v>0</v>
      </c>
      <c r="M301" s="10">
        <f t="shared" si="35"/>
        <v>0</v>
      </c>
      <c r="N301" s="11"/>
    </row>
    <row r="302" spans="1:14" x14ac:dyDescent="0.35">
      <c r="A302" s="9">
        <f t="shared" si="36"/>
        <v>297</v>
      </c>
      <c r="B302" s="14" t="s">
        <v>1251</v>
      </c>
      <c r="C302" s="8"/>
      <c r="D302" s="8"/>
      <c r="E302" s="8"/>
      <c r="F302" s="8">
        <f t="shared" si="32"/>
        <v>0</v>
      </c>
      <c r="G302" s="8"/>
      <c r="H302" s="217">
        <f t="shared" si="33"/>
        <v>0</v>
      </c>
      <c r="I302" s="18">
        <f t="shared" si="30"/>
        <v>0</v>
      </c>
      <c r="J302" s="10">
        <f t="shared" si="31"/>
        <v>0</v>
      </c>
      <c r="K302" s="202">
        <f t="shared" si="34"/>
        <v>0</v>
      </c>
      <c r="L302" s="202">
        <v>0</v>
      </c>
      <c r="M302" s="10">
        <f t="shared" si="35"/>
        <v>0</v>
      </c>
      <c r="N302" s="11"/>
    </row>
    <row r="303" spans="1:14" x14ac:dyDescent="0.35">
      <c r="A303" s="9">
        <f t="shared" si="36"/>
        <v>298</v>
      </c>
      <c r="B303" s="14" t="s">
        <v>1252</v>
      </c>
      <c r="C303" s="8"/>
      <c r="D303" s="8"/>
      <c r="E303" s="8"/>
      <c r="F303" s="8">
        <f t="shared" si="32"/>
        <v>0</v>
      </c>
      <c r="G303" s="8"/>
      <c r="H303" s="217">
        <f t="shared" si="33"/>
        <v>0</v>
      </c>
      <c r="I303" s="18">
        <f t="shared" si="30"/>
        <v>0</v>
      </c>
      <c r="J303" s="10">
        <f t="shared" si="31"/>
        <v>0</v>
      </c>
      <c r="K303" s="202">
        <f t="shared" si="34"/>
        <v>0</v>
      </c>
      <c r="L303" s="202">
        <v>0</v>
      </c>
      <c r="M303" s="10">
        <f t="shared" si="35"/>
        <v>0</v>
      </c>
      <c r="N303" s="11"/>
    </row>
    <row r="304" spans="1:14" x14ac:dyDescent="0.35">
      <c r="A304" s="9">
        <f t="shared" si="36"/>
        <v>299</v>
      </c>
      <c r="B304" s="14" t="s">
        <v>1263</v>
      </c>
      <c r="C304" s="8"/>
      <c r="D304" s="8"/>
      <c r="E304" s="8"/>
      <c r="F304" s="8">
        <f t="shared" si="32"/>
        <v>0</v>
      </c>
      <c r="G304" s="8"/>
      <c r="H304" s="217">
        <f t="shared" si="33"/>
        <v>0</v>
      </c>
      <c r="I304" s="18">
        <f t="shared" si="30"/>
        <v>0</v>
      </c>
      <c r="J304" s="10">
        <f t="shared" si="31"/>
        <v>0</v>
      </c>
      <c r="K304" s="202">
        <f t="shared" si="34"/>
        <v>0</v>
      </c>
      <c r="L304" s="202">
        <v>0</v>
      </c>
      <c r="M304" s="10">
        <f t="shared" si="35"/>
        <v>0</v>
      </c>
      <c r="N304" s="11"/>
    </row>
    <row r="305" spans="1:14" x14ac:dyDescent="0.35">
      <c r="A305" s="9">
        <f t="shared" si="36"/>
        <v>300</v>
      </c>
      <c r="B305" s="14" t="s">
        <v>1264</v>
      </c>
      <c r="C305" s="8"/>
      <c r="D305" s="8"/>
      <c r="E305" s="8"/>
      <c r="F305" s="8">
        <f t="shared" si="32"/>
        <v>0</v>
      </c>
      <c r="G305" s="8"/>
      <c r="H305" s="217">
        <f t="shared" si="33"/>
        <v>0</v>
      </c>
      <c r="I305" s="18">
        <f t="shared" si="30"/>
        <v>0</v>
      </c>
      <c r="J305" s="10">
        <f t="shared" si="31"/>
        <v>0</v>
      </c>
      <c r="K305" s="202">
        <f t="shared" si="34"/>
        <v>0</v>
      </c>
      <c r="L305" s="202">
        <v>0</v>
      </c>
      <c r="M305" s="10">
        <f t="shared" si="35"/>
        <v>0</v>
      </c>
      <c r="N305" s="11"/>
    </row>
    <row r="306" spans="1:14" x14ac:dyDescent="0.35">
      <c r="A306" s="9">
        <f t="shared" si="36"/>
        <v>301</v>
      </c>
      <c r="B306" s="14" t="s">
        <v>1265</v>
      </c>
      <c r="C306" s="8"/>
      <c r="D306" s="8"/>
      <c r="E306" s="8"/>
      <c r="F306" s="8">
        <f t="shared" si="32"/>
        <v>0</v>
      </c>
      <c r="G306" s="8"/>
      <c r="H306" s="217">
        <f t="shared" si="33"/>
        <v>0</v>
      </c>
      <c r="I306" s="18">
        <f t="shared" ref="I306:I367" si="37">H306*$I$2</f>
        <v>0</v>
      </c>
      <c r="J306" s="10">
        <f t="shared" si="31"/>
        <v>0</v>
      </c>
      <c r="K306" s="202">
        <f t="shared" si="34"/>
        <v>0</v>
      </c>
      <c r="L306" s="202">
        <v>0</v>
      </c>
      <c r="M306" s="10">
        <f t="shared" si="35"/>
        <v>0</v>
      </c>
      <c r="N306" s="11"/>
    </row>
    <row r="307" spans="1:14" x14ac:dyDescent="0.35">
      <c r="A307" s="9">
        <f t="shared" si="36"/>
        <v>302</v>
      </c>
      <c r="B307" s="14" t="s">
        <v>1266</v>
      </c>
      <c r="C307" s="8"/>
      <c r="D307" s="8"/>
      <c r="E307" s="8"/>
      <c r="F307" s="8">
        <f t="shared" si="32"/>
        <v>0</v>
      </c>
      <c r="G307" s="8"/>
      <c r="H307" s="217">
        <f t="shared" si="33"/>
        <v>0</v>
      </c>
      <c r="I307" s="18">
        <f t="shared" si="37"/>
        <v>0</v>
      </c>
      <c r="J307" s="10">
        <f t="shared" ref="J307:J368" si="38">I307*0.22</f>
        <v>0</v>
      </c>
      <c r="K307" s="202">
        <f t="shared" si="34"/>
        <v>0</v>
      </c>
      <c r="L307" s="202">
        <v>0</v>
      </c>
      <c r="M307" s="10">
        <f t="shared" si="35"/>
        <v>0</v>
      </c>
      <c r="N307" s="11"/>
    </row>
    <row r="308" spans="1:14" x14ac:dyDescent="0.35">
      <c r="A308" s="9">
        <f t="shared" si="36"/>
        <v>303</v>
      </c>
      <c r="B308" s="14" t="s">
        <v>1267</v>
      </c>
      <c r="C308" s="8"/>
      <c r="D308" s="8"/>
      <c r="E308" s="8"/>
      <c r="F308" s="8">
        <f t="shared" si="32"/>
        <v>0</v>
      </c>
      <c r="G308" s="8"/>
      <c r="H308" s="217">
        <f t="shared" si="33"/>
        <v>0</v>
      </c>
      <c r="I308" s="18">
        <f t="shared" si="37"/>
        <v>0</v>
      </c>
      <c r="J308" s="10">
        <f t="shared" si="38"/>
        <v>0</v>
      </c>
      <c r="K308" s="202">
        <f t="shared" si="34"/>
        <v>0</v>
      </c>
      <c r="L308" s="202">
        <v>0</v>
      </c>
      <c r="M308" s="10">
        <f t="shared" si="35"/>
        <v>0</v>
      </c>
      <c r="N308" s="11"/>
    </row>
    <row r="309" spans="1:14" x14ac:dyDescent="0.35">
      <c r="A309" s="9">
        <f t="shared" si="36"/>
        <v>304</v>
      </c>
      <c r="B309" s="14" t="s">
        <v>1268</v>
      </c>
      <c r="C309" s="8"/>
      <c r="D309" s="8"/>
      <c r="E309" s="8"/>
      <c r="F309" s="8">
        <f t="shared" si="32"/>
        <v>0</v>
      </c>
      <c r="G309" s="8"/>
      <c r="H309" s="217">
        <f t="shared" si="33"/>
        <v>0</v>
      </c>
      <c r="I309" s="18">
        <f t="shared" si="37"/>
        <v>0</v>
      </c>
      <c r="J309" s="10">
        <f t="shared" si="38"/>
        <v>0</v>
      </c>
      <c r="K309" s="202">
        <f t="shared" si="34"/>
        <v>0</v>
      </c>
      <c r="L309" s="202">
        <v>0</v>
      </c>
      <c r="M309" s="10">
        <f t="shared" si="35"/>
        <v>0</v>
      </c>
      <c r="N309" s="11"/>
    </row>
    <row r="310" spans="1:14" x14ac:dyDescent="0.35">
      <c r="A310" s="9">
        <f t="shared" si="36"/>
        <v>305</v>
      </c>
      <c r="B310" s="14" t="s">
        <v>1269</v>
      </c>
      <c r="C310" s="8"/>
      <c r="D310" s="8"/>
      <c r="E310" s="8"/>
      <c r="F310" s="8">
        <f t="shared" si="32"/>
        <v>0</v>
      </c>
      <c r="G310" s="8"/>
      <c r="H310" s="217">
        <f t="shared" si="33"/>
        <v>0</v>
      </c>
      <c r="I310" s="18">
        <f t="shared" si="37"/>
        <v>0</v>
      </c>
      <c r="J310" s="10">
        <f t="shared" si="38"/>
        <v>0</v>
      </c>
      <c r="K310" s="202">
        <f t="shared" si="34"/>
        <v>0</v>
      </c>
      <c r="L310" s="202">
        <v>0</v>
      </c>
      <c r="M310" s="10">
        <f t="shared" si="35"/>
        <v>0</v>
      </c>
      <c r="N310" s="11"/>
    </row>
    <row r="311" spans="1:14" x14ac:dyDescent="0.35">
      <c r="A311" s="9">
        <f t="shared" si="36"/>
        <v>306</v>
      </c>
      <c r="B311" s="14" t="s">
        <v>1270</v>
      </c>
      <c r="C311" s="8"/>
      <c r="D311" s="8"/>
      <c r="E311" s="8"/>
      <c r="F311" s="8">
        <f t="shared" ref="F311:F371" si="39">C311+D311+E311</f>
        <v>0</v>
      </c>
      <c r="G311" s="8"/>
      <c r="H311" s="217">
        <f t="shared" si="33"/>
        <v>0</v>
      </c>
      <c r="I311" s="18">
        <f t="shared" si="37"/>
        <v>0</v>
      </c>
      <c r="J311" s="10">
        <f t="shared" si="38"/>
        <v>0</v>
      </c>
      <c r="K311" s="202">
        <f t="shared" si="34"/>
        <v>0</v>
      </c>
      <c r="L311" s="202">
        <v>0</v>
      </c>
      <c r="M311" s="10">
        <f t="shared" si="35"/>
        <v>0</v>
      </c>
      <c r="N311" s="11"/>
    </row>
    <row r="312" spans="1:14" x14ac:dyDescent="0.35">
      <c r="A312" s="9">
        <f t="shared" si="36"/>
        <v>307</v>
      </c>
      <c r="B312" s="14" t="s">
        <v>1271</v>
      </c>
      <c r="C312" s="8"/>
      <c r="D312" s="8"/>
      <c r="E312" s="8"/>
      <c r="F312" s="8">
        <f t="shared" si="39"/>
        <v>0</v>
      </c>
      <c r="G312" s="8"/>
      <c r="H312" s="217">
        <f t="shared" ref="H312:H372" si="40">0/104082.08*F312</f>
        <v>0</v>
      </c>
      <c r="I312" s="18">
        <f t="shared" si="37"/>
        <v>0</v>
      </c>
      <c r="J312" s="10">
        <f t="shared" si="38"/>
        <v>0</v>
      </c>
      <c r="K312" s="202">
        <f t="shared" si="34"/>
        <v>0</v>
      </c>
      <c r="L312" s="202">
        <v>0</v>
      </c>
      <c r="M312" s="10">
        <f t="shared" si="35"/>
        <v>0</v>
      </c>
      <c r="N312" s="11"/>
    </row>
    <row r="313" spans="1:14" x14ac:dyDescent="0.35">
      <c r="A313" s="9">
        <f t="shared" si="36"/>
        <v>308</v>
      </c>
      <c r="B313" s="14" t="s">
        <v>1272</v>
      </c>
      <c r="C313" s="8"/>
      <c r="D313" s="8"/>
      <c r="E313" s="8"/>
      <c r="F313" s="8">
        <f t="shared" si="39"/>
        <v>0</v>
      </c>
      <c r="G313" s="8"/>
      <c r="H313" s="217">
        <f t="shared" si="40"/>
        <v>0</v>
      </c>
      <c r="I313" s="18">
        <f t="shared" si="37"/>
        <v>0</v>
      </c>
      <c r="J313" s="10">
        <f t="shared" si="38"/>
        <v>0</v>
      </c>
      <c r="K313" s="202">
        <f t="shared" si="34"/>
        <v>0</v>
      </c>
      <c r="L313" s="202">
        <v>0</v>
      </c>
      <c r="M313" s="10">
        <f t="shared" si="35"/>
        <v>0</v>
      </c>
      <c r="N313" s="11"/>
    </row>
    <row r="314" spans="1:14" x14ac:dyDescent="0.35">
      <c r="A314" s="9">
        <f t="shared" si="36"/>
        <v>309</v>
      </c>
      <c r="B314" s="14" t="s">
        <v>1273</v>
      </c>
      <c r="C314" s="8"/>
      <c r="D314" s="8"/>
      <c r="E314" s="8"/>
      <c r="F314" s="8">
        <f t="shared" si="39"/>
        <v>0</v>
      </c>
      <c r="G314" s="8"/>
      <c r="H314" s="217">
        <f t="shared" si="40"/>
        <v>0</v>
      </c>
      <c r="I314" s="18">
        <f t="shared" si="37"/>
        <v>0</v>
      </c>
      <c r="J314" s="10">
        <f t="shared" si="38"/>
        <v>0</v>
      </c>
      <c r="K314" s="202">
        <f t="shared" si="34"/>
        <v>0</v>
      </c>
      <c r="L314" s="202">
        <v>0</v>
      </c>
      <c r="M314" s="10">
        <f t="shared" si="35"/>
        <v>0</v>
      </c>
      <c r="N314" s="11"/>
    </row>
    <row r="315" spans="1:14" x14ac:dyDescent="0.35">
      <c r="A315" s="9">
        <f t="shared" si="36"/>
        <v>310</v>
      </c>
      <c r="B315" s="14" t="s">
        <v>1274</v>
      </c>
      <c r="C315" s="8"/>
      <c r="D315" s="8"/>
      <c r="E315" s="8"/>
      <c r="F315" s="8">
        <f t="shared" si="39"/>
        <v>0</v>
      </c>
      <c r="G315" s="8"/>
      <c r="H315" s="217">
        <f t="shared" si="40"/>
        <v>0</v>
      </c>
      <c r="I315" s="18">
        <f t="shared" si="37"/>
        <v>0</v>
      </c>
      <c r="J315" s="10">
        <f t="shared" si="38"/>
        <v>0</v>
      </c>
      <c r="K315" s="202">
        <f t="shared" si="34"/>
        <v>0</v>
      </c>
      <c r="L315" s="202">
        <v>0</v>
      </c>
      <c r="M315" s="10">
        <f t="shared" si="35"/>
        <v>0</v>
      </c>
      <c r="N315" s="11"/>
    </row>
    <row r="316" spans="1:14" x14ac:dyDescent="0.35">
      <c r="A316" s="9">
        <f t="shared" si="36"/>
        <v>311</v>
      </c>
      <c r="B316" s="14" t="s">
        <v>1275</v>
      </c>
      <c r="C316" s="8"/>
      <c r="D316" s="8"/>
      <c r="E316" s="8"/>
      <c r="F316" s="8">
        <f t="shared" si="39"/>
        <v>0</v>
      </c>
      <c r="G316" s="8"/>
      <c r="H316" s="217">
        <f t="shared" si="40"/>
        <v>0</v>
      </c>
      <c r="I316" s="18">
        <f t="shared" si="37"/>
        <v>0</v>
      </c>
      <c r="J316" s="10">
        <f t="shared" si="38"/>
        <v>0</v>
      </c>
      <c r="K316" s="202">
        <f t="shared" si="34"/>
        <v>0</v>
      </c>
      <c r="L316" s="202">
        <v>0</v>
      </c>
      <c r="M316" s="10">
        <f t="shared" si="35"/>
        <v>0</v>
      </c>
      <c r="N316" s="11"/>
    </row>
    <row r="317" spans="1:14" x14ac:dyDescent="0.35">
      <c r="A317" s="9">
        <f t="shared" si="36"/>
        <v>312</v>
      </c>
      <c r="B317" s="14" t="s">
        <v>1276</v>
      </c>
      <c r="C317" s="8"/>
      <c r="D317" s="8"/>
      <c r="E317" s="8"/>
      <c r="F317" s="8">
        <f t="shared" si="39"/>
        <v>0</v>
      </c>
      <c r="G317" s="8"/>
      <c r="H317" s="217">
        <f t="shared" si="40"/>
        <v>0</v>
      </c>
      <c r="I317" s="18">
        <f t="shared" si="37"/>
        <v>0</v>
      </c>
      <c r="J317" s="10">
        <f t="shared" si="38"/>
        <v>0</v>
      </c>
      <c r="K317" s="202">
        <f t="shared" si="34"/>
        <v>0</v>
      </c>
      <c r="L317" s="202">
        <v>0</v>
      </c>
      <c r="M317" s="10">
        <f t="shared" si="35"/>
        <v>0</v>
      </c>
      <c r="N317" s="11"/>
    </row>
    <row r="318" spans="1:14" x14ac:dyDescent="0.35">
      <c r="A318" s="9">
        <f t="shared" si="36"/>
        <v>313</v>
      </c>
      <c r="B318" s="14" t="s">
        <v>1277</v>
      </c>
      <c r="C318" s="8"/>
      <c r="D318" s="8"/>
      <c r="E318" s="8"/>
      <c r="F318" s="8">
        <f t="shared" si="39"/>
        <v>0</v>
      </c>
      <c r="G318" s="8"/>
      <c r="H318" s="217">
        <f t="shared" si="40"/>
        <v>0</v>
      </c>
      <c r="I318" s="18">
        <f t="shared" si="37"/>
        <v>0</v>
      </c>
      <c r="J318" s="10">
        <f t="shared" si="38"/>
        <v>0</v>
      </c>
      <c r="K318" s="202">
        <f t="shared" si="34"/>
        <v>0</v>
      </c>
      <c r="L318" s="202">
        <v>0</v>
      </c>
      <c r="M318" s="10">
        <f t="shared" si="35"/>
        <v>0</v>
      </c>
      <c r="N318" s="11"/>
    </row>
    <row r="319" spans="1:14" x14ac:dyDescent="0.35">
      <c r="A319" s="9">
        <f t="shared" si="36"/>
        <v>314</v>
      </c>
      <c r="B319" s="14" t="s">
        <v>1278</v>
      </c>
      <c r="C319" s="8"/>
      <c r="D319" s="8"/>
      <c r="E319" s="8"/>
      <c r="F319" s="8">
        <f t="shared" si="39"/>
        <v>0</v>
      </c>
      <c r="G319" s="8"/>
      <c r="H319" s="217">
        <f t="shared" si="40"/>
        <v>0</v>
      </c>
      <c r="I319" s="18">
        <f t="shared" si="37"/>
        <v>0</v>
      </c>
      <c r="J319" s="10">
        <f t="shared" si="38"/>
        <v>0</v>
      </c>
      <c r="K319" s="202">
        <f t="shared" si="34"/>
        <v>0</v>
      </c>
      <c r="L319" s="202">
        <v>0</v>
      </c>
      <c r="M319" s="10">
        <f t="shared" si="35"/>
        <v>0</v>
      </c>
      <c r="N319" s="11"/>
    </row>
    <row r="320" spans="1:14" x14ac:dyDescent="0.35">
      <c r="A320" s="9">
        <f t="shared" si="36"/>
        <v>315</v>
      </c>
      <c r="B320" s="14" t="s">
        <v>1279</v>
      </c>
      <c r="C320" s="8"/>
      <c r="D320" s="8"/>
      <c r="E320" s="8"/>
      <c r="F320" s="8">
        <f t="shared" si="39"/>
        <v>0</v>
      </c>
      <c r="G320" s="8"/>
      <c r="H320" s="217">
        <f t="shared" si="40"/>
        <v>0</v>
      </c>
      <c r="I320" s="18">
        <f t="shared" si="37"/>
        <v>0</v>
      </c>
      <c r="J320" s="10">
        <f t="shared" si="38"/>
        <v>0</v>
      </c>
      <c r="K320" s="202">
        <f t="shared" si="34"/>
        <v>0</v>
      </c>
      <c r="L320" s="202">
        <v>0</v>
      </c>
      <c r="M320" s="10">
        <f t="shared" si="35"/>
        <v>0</v>
      </c>
      <c r="N320" s="11"/>
    </row>
    <row r="321" spans="1:14" x14ac:dyDescent="0.35">
      <c r="A321" s="9">
        <f t="shared" si="36"/>
        <v>316</v>
      </c>
      <c r="B321" s="14" t="s">
        <v>1280</v>
      </c>
      <c r="C321" s="8"/>
      <c r="D321" s="8"/>
      <c r="E321" s="8"/>
      <c r="F321" s="8">
        <f t="shared" si="39"/>
        <v>0</v>
      </c>
      <c r="G321" s="8"/>
      <c r="H321" s="217">
        <f t="shared" si="40"/>
        <v>0</v>
      </c>
      <c r="I321" s="18">
        <f t="shared" si="37"/>
        <v>0</v>
      </c>
      <c r="J321" s="10">
        <f t="shared" si="38"/>
        <v>0</v>
      </c>
      <c r="K321" s="202">
        <f t="shared" si="34"/>
        <v>0</v>
      </c>
      <c r="L321" s="202">
        <v>0</v>
      </c>
      <c r="M321" s="10">
        <f t="shared" si="35"/>
        <v>0</v>
      </c>
      <c r="N321" s="11"/>
    </row>
    <row r="322" spans="1:14" x14ac:dyDescent="0.35">
      <c r="A322" s="9">
        <f t="shared" si="36"/>
        <v>317</v>
      </c>
      <c r="B322" s="14" t="s">
        <v>1281</v>
      </c>
      <c r="C322" s="8"/>
      <c r="D322" s="8"/>
      <c r="E322" s="8"/>
      <c r="F322" s="8">
        <f t="shared" si="39"/>
        <v>0</v>
      </c>
      <c r="G322" s="8"/>
      <c r="H322" s="217">
        <f t="shared" si="40"/>
        <v>0</v>
      </c>
      <c r="I322" s="18">
        <f t="shared" si="37"/>
        <v>0</v>
      </c>
      <c r="J322" s="10">
        <f t="shared" si="38"/>
        <v>0</v>
      </c>
      <c r="K322" s="202">
        <f t="shared" si="34"/>
        <v>0</v>
      </c>
      <c r="L322" s="202">
        <v>0</v>
      </c>
      <c r="M322" s="10">
        <f t="shared" si="35"/>
        <v>0</v>
      </c>
      <c r="N322" s="11"/>
    </row>
    <row r="323" spans="1:14" x14ac:dyDescent="0.35">
      <c r="A323" s="9">
        <f t="shared" si="36"/>
        <v>318</v>
      </c>
      <c r="B323" s="14" t="s">
        <v>1282</v>
      </c>
      <c r="C323" s="8"/>
      <c r="D323" s="8"/>
      <c r="E323" s="8"/>
      <c r="F323" s="8">
        <f t="shared" si="39"/>
        <v>0</v>
      </c>
      <c r="G323" s="8"/>
      <c r="H323" s="217">
        <f t="shared" si="40"/>
        <v>0</v>
      </c>
      <c r="I323" s="18">
        <f t="shared" si="37"/>
        <v>0</v>
      </c>
      <c r="J323" s="10">
        <f t="shared" si="38"/>
        <v>0</v>
      </c>
      <c r="K323" s="202">
        <f t="shared" ref="K323:K386" si="41">I323*0.49</f>
        <v>0</v>
      </c>
      <c r="L323" s="202">
        <v>0</v>
      </c>
      <c r="M323" s="10">
        <f t="shared" ref="M323:M386" si="42">I323+J323+K323+L323</f>
        <v>0</v>
      </c>
      <c r="N323" s="11"/>
    </row>
    <row r="324" spans="1:14" x14ac:dyDescent="0.35">
      <c r="A324" s="9">
        <f t="shared" si="36"/>
        <v>319</v>
      </c>
      <c r="B324" s="14" t="s">
        <v>1283</v>
      </c>
      <c r="C324" s="8"/>
      <c r="D324" s="8"/>
      <c r="E324" s="8"/>
      <c r="F324" s="8">
        <f t="shared" si="39"/>
        <v>0</v>
      </c>
      <c r="G324" s="8"/>
      <c r="H324" s="217">
        <f t="shared" si="40"/>
        <v>0</v>
      </c>
      <c r="I324" s="18">
        <f t="shared" si="37"/>
        <v>0</v>
      </c>
      <c r="J324" s="10">
        <f t="shared" si="38"/>
        <v>0</v>
      </c>
      <c r="K324" s="202">
        <f t="shared" si="41"/>
        <v>0</v>
      </c>
      <c r="L324" s="202">
        <v>0</v>
      </c>
      <c r="M324" s="10">
        <f t="shared" si="42"/>
        <v>0</v>
      </c>
      <c r="N324" s="11"/>
    </row>
    <row r="325" spans="1:14" x14ac:dyDescent="0.35">
      <c r="A325" s="9">
        <f t="shared" si="36"/>
        <v>320</v>
      </c>
      <c r="B325" s="14" t="s">
        <v>1284</v>
      </c>
      <c r="C325" s="8"/>
      <c r="D325" s="8"/>
      <c r="E325" s="8"/>
      <c r="F325" s="8">
        <f t="shared" si="39"/>
        <v>0</v>
      </c>
      <c r="G325" s="8"/>
      <c r="H325" s="217">
        <f t="shared" si="40"/>
        <v>0</v>
      </c>
      <c r="I325" s="18">
        <f t="shared" si="37"/>
        <v>0</v>
      </c>
      <c r="J325" s="10">
        <f t="shared" si="38"/>
        <v>0</v>
      </c>
      <c r="K325" s="202">
        <f t="shared" si="41"/>
        <v>0</v>
      </c>
      <c r="L325" s="202">
        <v>0</v>
      </c>
      <c r="M325" s="10">
        <f t="shared" si="42"/>
        <v>0</v>
      </c>
      <c r="N325" s="11"/>
    </row>
    <row r="326" spans="1:14" x14ac:dyDescent="0.35">
      <c r="A326" s="9">
        <f t="shared" si="36"/>
        <v>321</v>
      </c>
      <c r="B326" s="14" t="s">
        <v>1285</v>
      </c>
      <c r="C326" s="8"/>
      <c r="D326" s="8"/>
      <c r="E326" s="8"/>
      <c r="F326" s="8">
        <f t="shared" si="39"/>
        <v>0</v>
      </c>
      <c r="G326" s="8"/>
      <c r="H326" s="217">
        <f t="shared" si="40"/>
        <v>0</v>
      </c>
      <c r="I326" s="18">
        <f t="shared" si="37"/>
        <v>0</v>
      </c>
      <c r="J326" s="10">
        <f t="shared" si="38"/>
        <v>0</v>
      </c>
      <c r="K326" s="202">
        <f t="shared" si="41"/>
        <v>0</v>
      </c>
      <c r="L326" s="202">
        <v>0</v>
      </c>
      <c r="M326" s="10">
        <f t="shared" si="42"/>
        <v>0</v>
      </c>
      <c r="N326" s="11"/>
    </row>
    <row r="327" spans="1:14" x14ac:dyDescent="0.35">
      <c r="A327" s="9">
        <f t="shared" si="36"/>
        <v>322</v>
      </c>
      <c r="B327" s="14" t="s">
        <v>1286</v>
      </c>
      <c r="C327" s="8"/>
      <c r="D327" s="8"/>
      <c r="E327" s="8"/>
      <c r="F327" s="8">
        <f t="shared" si="39"/>
        <v>0</v>
      </c>
      <c r="G327" s="8"/>
      <c r="H327" s="217">
        <f t="shared" si="40"/>
        <v>0</v>
      </c>
      <c r="I327" s="18">
        <f t="shared" si="37"/>
        <v>0</v>
      </c>
      <c r="J327" s="10">
        <f t="shared" si="38"/>
        <v>0</v>
      </c>
      <c r="K327" s="202">
        <f t="shared" si="41"/>
        <v>0</v>
      </c>
      <c r="L327" s="202">
        <v>0</v>
      </c>
      <c r="M327" s="10">
        <f t="shared" si="42"/>
        <v>0</v>
      </c>
      <c r="N327" s="11"/>
    </row>
    <row r="328" spans="1:14" x14ac:dyDescent="0.35">
      <c r="A328" s="9">
        <f t="shared" ref="A328:A391" si="43">A327+1</f>
        <v>323</v>
      </c>
      <c r="B328" s="14" t="s">
        <v>1287</v>
      </c>
      <c r="C328" s="8"/>
      <c r="D328" s="8"/>
      <c r="E328" s="8"/>
      <c r="F328" s="8">
        <f t="shared" si="39"/>
        <v>0</v>
      </c>
      <c r="G328" s="8"/>
      <c r="H328" s="217">
        <f t="shared" si="40"/>
        <v>0</v>
      </c>
      <c r="I328" s="18">
        <f t="shared" si="37"/>
        <v>0</v>
      </c>
      <c r="J328" s="10">
        <f t="shared" si="38"/>
        <v>0</v>
      </c>
      <c r="K328" s="202">
        <f t="shared" si="41"/>
        <v>0</v>
      </c>
      <c r="L328" s="202">
        <v>0</v>
      </c>
      <c r="M328" s="10">
        <f t="shared" si="42"/>
        <v>0</v>
      </c>
      <c r="N328" s="11"/>
    </row>
    <row r="329" spans="1:14" x14ac:dyDescent="0.35">
      <c r="A329" s="9">
        <f t="shared" si="43"/>
        <v>324</v>
      </c>
      <c r="B329" s="14" t="s">
        <v>1288</v>
      </c>
      <c r="C329" s="8"/>
      <c r="D329" s="8"/>
      <c r="E329" s="8"/>
      <c r="F329" s="8">
        <f t="shared" si="39"/>
        <v>0</v>
      </c>
      <c r="G329" s="8"/>
      <c r="H329" s="217">
        <f t="shared" si="40"/>
        <v>0</v>
      </c>
      <c r="I329" s="18">
        <f t="shared" si="37"/>
        <v>0</v>
      </c>
      <c r="J329" s="10">
        <f t="shared" si="38"/>
        <v>0</v>
      </c>
      <c r="K329" s="202">
        <f t="shared" si="41"/>
        <v>0</v>
      </c>
      <c r="L329" s="202">
        <v>0</v>
      </c>
      <c r="M329" s="10">
        <f t="shared" si="42"/>
        <v>0</v>
      </c>
      <c r="N329" s="11"/>
    </row>
    <row r="330" spans="1:14" x14ac:dyDescent="0.35">
      <c r="A330" s="9">
        <f t="shared" si="43"/>
        <v>325</v>
      </c>
      <c r="B330" s="14" t="s">
        <v>1289</v>
      </c>
      <c r="C330" s="8"/>
      <c r="D330" s="8"/>
      <c r="E330" s="8"/>
      <c r="F330" s="8">
        <f t="shared" si="39"/>
        <v>0</v>
      </c>
      <c r="G330" s="8"/>
      <c r="H330" s="217">
        <f t="shared" si="40"/>
        <v>0</v>
      </c>
      <c r="I330" s="18">
        <f t="shared" si="37"/>
        <v>0</v>
      </c>
      <c r="J330" s="10">
        <f t="shared" si="38"/>
        <v>0</v>
      </c>
      <c r="K330" s="202">
        <f t="shared" si="41"/>
        <v>0</v>
      </c>
      <c r="L330" s="202">
        <v>0</v>
      </c>
      <c r="M330" s="10">
        <f t="shared" si="42"/>
        <v>0</v>
      </c>
      <c r="N330" s="11"/>
    </row>
    <row r="331" spans="1:14" x14ac:dyDescent="0.35">
      <c r="A331" s="9">
        <f t="shared" si="43"/>
        <v>326</v>
      </c>
      <c r="B331" s="14" t="s">
        <v>1290</v>
      </c>
      <c r="C331" s="8"/>
      <c r="D331" s="8"/>
      <c r="E331" s="8"/>
      <c r="F331" s="8">
        <f t="shared" si="39"/>
        <v>0</v>
      </c>
      <c r="G331" s="8"/>
      <c r="H331" s="217">
        <f t="shared" si="40"/>
        <v>0</v>
      </c>
      <c r="I331" s="18">
        <f t="shared" si="37"/>
        <v>0</v>
      </c>
      <c r="J331" s="10">
        <f t="shared" si="38"/>
        <v>0</v>
      </c>
      <c r="K331" s="202">
        <f t="shared" si="41"/>
        <v>0</v>
      </c>
      <c r="L331" s="202">
        <v>0</v>
      </c>
      <c r="M331" s="10">
        <f t="shared" si="42"/>
        <v>0</v>
      </c>
      <c r="N331" s="11"/>
    </row>
    <row r="332" spans="1:14" x14ac:dyDescent="0.35">
      <c r="A332" s="9">
        <f t="shared" si="43"/>
        <v>327</v>
      </c>
      <c r="B332" s="14" t="s">
        <v>1291</v>
      </c>
      <c r="C332" s="8"/>
      <c r="D332" s="8"/>
      <c r="E332" s="8"/>
      <c r="F332" s="8">
        <f t="shared" si="39"/>
        <v>0</v>
      </c>
      <c r="G332" s="8"/>
      <c r="H332" s="217">
        <f t="shared" si="40"/>
        <v>0</v>
      </c>
      <c r="I332" s="18">
        <f t="shared" si="37"/>
        <v>0</v>
      </c>
      <c r="J332" s="10">
        <f t="shared" si="38"/>
        <v>0</v>
      </c>
      <c r="K332" s="202">
        <f t="shared" si="41"/>
        <v>0</v>
      </c>
      <c r="L332" s="202">
        <v>0</v>
      </c>
      <c r="M332" s="10">
        <f t="shared" si="42"/>
        <v>0</v>
      </c>
      <c r="N332" s="11"/>
    </row>
    <row r="333" spans="1:14" x14ac:dyDescent="0.35">
      <c r="A333" s="9">
        <f t="shared" si="43"/>
        <v>328</v>
      </c>
      <c r="B333" s="14" t="s">
        <v>1292</v>
      </c>
      <c r="C333" s="8"/>
      <c r="D333" s="8"/>
      <c r="E333" s="8"/>
      <c r="F333" s="8">
        <f t="shared" si="39"/>
        <v>0</v>
      </c>
      <c r="G333" s="8"/>
      <c r="H333" s="217">
        <f t="shared" si="40"/>
        <v>0</v>
      </c>
      <c r="I333" s="18">
        <f t="shared" si="37"/>
        <v>0</v>
      </c>
      <c r="J333" s="10">
        <f t="shared" si="38"/>
        <v>0</v>
      </c>
      <c r="K333" s="202">
        <f t="shared" si="41"/>
        <v>0</v>
      </c>
      <c r="L333" s="202">
        <v>0</v>
      </c>
      <c r="M333" s="10">
        <f t="shared" si="42"/>
        <v>0</v>
      </c>
      <c r="N333" s="11"/>
    </row>
    <row r="334" spans="1:14" x14ac:dyDescent="0.35">
      <c r="A334" s="9">
        <f t="shared" si="43"/>
        <v>329</v>
      </c>
      <c r="B334" s="14" t="s">
        <v>1293</v>
      </c>
      <c r="C334" s="8"/>
      <c r="D334" s="8"/>
      <c r="E334" s="8"/>
      <c r="F334" s="8">
        <f t="shared" si="39"/>
        <v>0</v>
      </c>
      <c r="G334" s="8"/>
      <c r="H334" s="217">
        <f t="shared" si="40"/>
        <v>0</v>
      </c>
      <c r="I334" s="18">
        <f t="shared" si="37"/>
        <v>0</v>
      </c>
      <c r="J334" s="10">
        <f t="shared" si="38"/>
        <v>0</v>
      </c>
      <c r="K334" s="202">
        <f t="shared" si="41"/>
        <v>0</v>
      </c>
      <c r="L334" s="202">
        <v>0</v>
      </c>
      <c r="M334" s="10">
        <f t="shared" si="42"/>
        <v>0</v>
      </c>
      <c r="N334" s="11"/>
    </row>
    <row r="335" spans="1:14" x14ac:dyDescent="0.35">
      <c r="A335" s="9">
        <f t="shared" si="43"/>
        <v>330</v>
      </c>
      <c r="B335" s="14" t="s">
        <v>1294</v>
      </c>
      <c r="C335" s="8"/>
      <c r="D335" s="8"/>
      <c r="E335" s="8"/>
      <c r="F335" s="8">
        <f t="shared" si="39"/>
        <v>0</v>
      </c>
      <c r="G335" s="8"/>
      <c r="H335" s="217">
        <f t="shared" si="40"/>
        <v>0</v>
      </c>
      <c r="I335" s="18">
        <f t="shared" si="37"/>
        <v>0</v>
      </c>
      <c r="J335" s="10">
        <f t="shared" si="38"/>
        <v>0</v>
      </c>
      <c r="K335" s="202">
        <f t="shared" si="41"/>
        <v>0</v>
      </c>
      <c r="L335" s="202">
        <v>0</v>
      </c>
      <c r="M335" s="10">
        <f t="shared" si="42"/>
        <v>0</v>
      </c>
      <c r="N335" s="11"/>
    </row>
    <row r="336" spans="1:14" x14ac:dyDescent="0.35">
      <c r="A336" s="9">
        <f t="shared" si="43"/>
        <v>331</v>
      </c>
      <c r="B336" s="14" t="s">
        <v>1295</v>
      </c>
      <c r="C336" s="8"/>
      <c r="D336" s="8"/>
      <c r="E336" s="8"/>
      <c r="F336" s="8">
        <f t="shared" si="39"/>
        <v>0</v>
      </c>
      <c r="G336" s="8"/>
      <c r="H336" s="217">
        <f t="shared" si="40"/>
        <v>0</v>
      </c>
      <c r="I336" s="18">
        <f t="shared" si="37"/>
        <v>0</v>
      </c>
      <c r="J336" s="10">
        <f t="shared" si="38"/>
        <v>0</v>
      </c>
      <c r="K336" s="202">
        <f t="shared" si="41"/>
        <v>0</v>
      </c>
      <c r="L336" s="202">
        <v>0</v>
      </c>
      <c r="M336" s="10">
        <f t="shared" si="42"/>
        <v>0</v>
      </c>
      <c r="N336" s="11"/>
    </row>
    <row r="337" spans="1:14" x14ac:dyDescent="0.35">
      <c r="A337" s="9">
        <f t="shared" si="43"/>
        <v>332</v>
      </c>
      <c r="B337" s="14" t="s">
        <v>1296</v>
      </c>
      <c r="C337" s="8"/>
      <c r="D337" s="8"/>
      <c r="E337" s="8"/>
      <c r="F337" s="8">
        <f t="shared" si="39"/>
        <v>0</v>
      </c>
      <c r="G337" s="8"/>
      <c r="H337" s="217">
        <f t="shared" si="40"/>
        <v>0</v>
      </c>
      <c r="I337" s="18">
        <f t="shared" si="37"/>
        <v>0</v>
      </c>
      <c r="J337" s="10">
        <f t="shared" si="38"/>
        <v>0</v>
      </c>
      <c r="K337" s="202">
        <f t="shared" si="41"/>
        <v>0</v>
      </c>
      <c r="L337" s="202">
        <v>0</v>
      </c>
      <c r="M337" s="10">
        <f t="shared" si="42"/>
        <v>0</v>
      </c>
      <c r="N337" s="11"/>
    </row>
    <row r="338" spans="1:14" x14ac:dyDescent="0.35">
      <c r="A338" s="9">
        <f t="shared" si="43"/>
        <v>333</v>
      </c>
      <c r="B338" s="14" t="s">
        <v>1297</v>
      </c>
      <c r="C338" s="8"/>
      <c r="D338" s="8"/>
      <c r="E338" s="8"/>
      <c r="F338" s="8">
        <f t="shared" si="39"/>
        <v>0</v>
      </c>
      <c r="G338" s="8"/>
      <c r="H338" s="217">
        <f t="shared" si="40"/>
        <v>0</v>
      </c>
      <c r="I338" s="18">
        <f t="shared" si="37"/>
        <v>0</v>
      </c>
      <c r="J338" s="10">
        <f t="shared" si="38"/>
        <v>0</v>
      </c>
      <c r="K338" s="202">
        <f t="shared" si="41"/>
        <v>0</v>
      </c>
      <c r="L338" s="202">
        <v>0</v>
      </c>
      <c r="M338" s="10">
        <f t="shared" si="42"/>
        <v>0</v>
      </c>
      <c r="N338" s="11"/>
    </row>
    <row r="339" spans="1:14" x14ac:dyDescent="0.35">
      <c r="A339" s="9">
        <f t="shared" si="43"/>
        <v>334</v>
      </c>
      <c r="B339" s="14" t="s">
        <v>1298</v>
      </c>
      <c r="C339" s="8"/>
      <c r="D339" s="8"/>
      <c r="E339" s="8"/>
      <c r="F339" s="8">
        <f t="shared" si="39"/>
        <v>0</v>
      </c>
      <c r="G339" s="8"/>
      <c r="H339" s="217">
        <f t="shared" si="40"/>
        <v>0</v>
      </c>
      <c r="I339" s="18">
        <f t="shared" si="37"/>
        <v>0</v>
      </c>
      <c r="J339" s="10">
        <f t="shared" si="38"/>
        <v>0</v>
      </c>
      <c r="K339" s="202">
        <f t="shared" si="41"/>
        <v>0</v>
      </c>
      <c r="L339" s="202">
        <v>0</v>
      </c>
      <c r="M339" s="10">
        <f t="shared" si="42"/>
        <v>0</v>
      </c>
      <c r="N339" s="11"/>
    </row>
    <row r="340" spans="1:14" x14ac:dyDescent="0.35">
      <c r="A340" s="9">
        <f t="shared" si="43"/>
        <v>335</v>
      </c>
      <c r="B340" s="14" t="s">
        <v>1299</v>
      </c>
      <c r="C340" s="8"/>
      <c r="D340" s="8"/>
      <c r="E340" s="8"/>
      <c r="F340" s="8">
        <f t="shared" si="39"/>
        <v>0</v>
      </c>
      <c r="G340" s="8"/>
      <c r="H340" s="217">
        <f t="shared" si="40"/>
        <v>0</v>
      </c>
      <c r="I340" s="18">
        <f t="shared" si="37"/>
        <v>0</v>
      </c>
      <c r="J340" s="10">
        <f t="shared" si="38"/>
        <v>0</v>
      </c>
      <c r="K340" s="202">
        <f t="shared" si="41"/>
        <v>0</v>
      </c>
      <c r="L340" s="202">
        <v>0</v>
      </c>
      <c r="M340" s="10">
        <f t="shared" si="42"/>
        <v>0</v>
      </c>
      <c r="N340" s="11"/>
    </row>
    <row r="341" spans="1:14" x14ac:dyDescent="0.35">
      <c r="A341" s="9">
        <f t="shared" si="43"/>
        <v>336</v>
      </c>
      <c r="B341" s="14" t="s">
        <v>1300</v>
      </c>
      <c r="C341" s="8"/>
      <c r="D341" s="8"/>
      <c r="E341" s="8"/>
      <c r="F341" s="8">
        <f t="shared" si="39"/>
        <v>0</v>
      </c>
      <c r="G341" s="8"/>
      <c r="H341" s="217">
        <f t="shared" si="40"/>
        <v>0</v>
      </c>
      <c r="I341" s="18">
        <f t="shared" si="37"/>
        <v>0</v>
      </c>
      <c r="J341" s="10">
        <f t="shared" si="38"/>
        <v>0</v>
      </c>
      <c r="K341" s="202">
        <f t="shared" si="41"/>
        <v>0</v>
      </c>
      <c r="L341" s="202">
        <v>0</v>
      </c>
      <c r="M341" s="10">
        <f t="shared" si="42"/>
        <v>0</v>
      </c>
      <c r="N341" s="11"/>
    </row>
    <row r="342" spans="1:14" x14ac:dyDescent="0.35">
      <c r="A342" s="9">
        <f t="shared" si="43"/>
        <v>337</v>
      </c>
      <c r="B342" s="14" t="s">
        <v>1301</v>
      </c>
      <c r="C342" s="8"/>
      <c r="D342" s="8"/>
      <c r="E342" s="8"/>
      <c r="F342" s="8">
        <f t="shared" si="39"/>
        <v>0</v>
      </c>
      <c r="G342" s="8"/>
      <c r="H342" s="217">
        <f t="shared" si="40"/>
        <v>0</v>
      </c>
      <c r="I342" s="18">
        <f t="shared" si="37"/>
        <v>0</v>
      </c>
      <c r="J342" s="10">
        <f t="shared" si="38"/>
        <v>0</v>
      </c>
      <c r="K342" s="202">
        <f t="shared" si="41"/>
        <v>0</v>
      </c>
      <c r="L342" s="202">
        <v>0</v>
      </c>
      <c r="M342" s="10">
        <f t="shared" si="42"/>
        <v>0</v>
      </c>
      <c r="N342" s="11"/>
    </row>
    <row r="343" spans="1:14" x14ac:dyDescent="0.35">
      <c r="A343" s="9">
        <f t="shared" si="43"/>
        <v>338</v>
      </c>
      <c r="B343" s="14" t="s">
        <v>1302</v>
      </c>
      <c r="C343" s="8"/>
      <c r="D343" s="8"/>
      <c r="E343" s="8"/>
      <c r="F343" s="8">
        <f t="shared" si="39"/>
        <v>0</v>
      </c>
      <c r="G343" s="8"/>
      <c r="H343" s="217">
        <f t="shared" si="40"/>
        <v>0</v>
      </c>
      <c r="I343" s="18">
        <f t="shared" si="37"/>
        <v>0</v>
      </c>
      <c r="J343" s="10">
        <f t="shared" si="38"/>
        <v>0</v>
      </c>
      <c r="K343" s="202">
        <f t="shared" si="41"/>
        <v>0</v>
      </c>
      <c r="L343" s="202">
        <v>0</v>
      </c>
      <c r="M343" s="10">
        <f t="shared" si="42"/>
        <v>0</v>
      </c>
      <c r="N343" s="11"/>
    </row>
    <row r="344" spans="1:14" x14ac:dyDescent="0.35">
      <c r="A344" s="9">
        <f t="shared" si="43"/>
        <v>339</v>
      </c>
      <c r="B344" s="14" t="s">
        <v>1303</v>
      </c>
      <c r="C344" s="8"/>
      <c r="D344" s="8"/>
      <c r="E344" s="8"/>
      <c r="F344" s="8">
        <f t="shared" si="39"/>
        <v>0</v>
      </c>
      <c r="G344" s="8"/>
      <c r="H344" s="217">
        <f t="shared" si="40"/>
        <v>0</v>
      </c>
      <c r="I344" s="18">
        <f t="shared" si="37"/>
        <v>0</v>
      </c>
      <c r="J344" s="10">
        <f t="shared" si="38"/>
        <v>0</v>
      </c>
      <c r="K344" s="202">
        <f t="shared" si="41"/>
        <v>0</v>
      </c>
      <c r="L344" s="202">
        <v>0</v>
      </c>
      <c r="M344" s="10">
        <f t="shared" si="42"/>
        <v>0</v>
      </c>
      <c r="N344" s="11"/>
    </row>
    <row r="345" spans="1:14" x14ac:dyDescent="0.35">
      <c r="A345" s="9">
        <f t="shared" si="43"/>
        <v>340</v>
      </c>
      <c r="B345" s="14" t="s">
        <v>1304</v>
      </c>
      <c r="C345" s="8"/>
      <c r="D345" s="8"/>
      <c r="E345" s="8"/>
      <c r="F345" s="8">
        <f t="shared" si="39"/>
        <v>0</v>
      </c>
      <c r="G345" s="8"/>
      <c r="H345" s="217">
        <f t="shared" si="40"/>
        <v>0</v>
      </c>
      <c r="I345" s="18">
        <f t="shared" si="37"/>
        <v>0</v>
      </c>
      <c r="J345" s="10">
        <f t="shared" si="38"/>
        <v>0</v>
      </c>
      <c r="K345" s="202">
        <f t="shared" si="41"/>
        <v>0</v>
      </c>
      <c r="L345" s="202">
        <v>0</v>
      </c>
      <c r="M345" s="10">
        <f t="shared" si="42"/>
        <v>0</v>
      </c>
      <c r="N345" s="11"/>
    </row>
    <row r="346" spans="1:14" x14ac:dyDescent="0.35">
      <c r="A346" s="9">
        <f t="shared" si="43"/>
        <v>341</v>
      </c>
      <c r="B346" s="14" t="s">
        <v>1305</v>
      </c>
      <c r="C346" s="8"/>
      <c r="D346" s="8"/>
      <c r="E346" s="8"/>
      <c r="F346" s="8">
        <f t="shared" si="39"/>
        <v>0</v>
      </c>
      <c r="G346" s="8"/>
      <c r="H346" s="217">
        <f t="shared" si="40"/>
        <v>0</v>
      </c>
      <c r="I346" s="18">
        <f t="shared" si="37"/>
        <v>0</v>
      </c>
      <c r="J346" s="10">
        <f t="shared" si="38"/>
        <v>0</v>
      </c>
      <c r="K346" s="202">
        <f t="shared" si="41"/>
        <v>0</v>
      </c>
      <c r="L346" s="202">
        <v>0</v>
      </c>
      <c r="M346" s="10">
        <f t="shared" si="42"/>
        <v>0</v>
      </c>
      <c r="N346" s="11"/>
    </row>
    <row r="347" spans="1:14" x14ac:dyDescent="0.35">
      <c r="A347" s="9">
        <f t="shared" si="43"/>
        <v>342</v>
      </c>
      <c r="B347" s="14" t="s">
        <v>1306</v>
      </c>
      <c r="C347" s="8"/>
      <c r="D347" s="8"/>
      <c r="E347" s="8"/>
      <c r="F347" s="8">
        <f t="shared" si="39"/>
        <v>0</v>
      </c>
      <c r="G347" s="8"/>
      <c r="H347" s="217">
        <f t="shared" si="40"/>
        <v>0</v>
      </c>
      <c r="I347" s="18">
        <f t="shared" si="37"/>
        <v>0</v>
      </c>
      <c r="J347" s="10">
        <f t="shared" si="38"/>
        <v>0</v>
      </c>
      <c r="K347" s="202">
        <f t="shared" si="41"/>
        <v>0</v>
      </c>
      <c r="L347" s="202">
        <v>0</v>
      </c>
      <c r="M347" s="10">
        <f t="shared" si="42"/>
        <v>0</v>
      </c>
      <c r="N347" s="11"/>
    </row>
    <row r="348" spans="1:14" x14ac:dyDescent="0.35">
      <c r="A348" s="9">
        <f t="shared" si="43"/>
        <v>343</v>
      </c>
      <c r="B348" s="14" t="s">
        <v>1307</v>
      </c>
      <c r="C348" s="8"/>
      <c r="D348" s="8"/>
      <c r="E348" s="8"/>
      <c r="F348" s="8">
        <f t="shared" si="39"/>
        <v>0</v>
      </c>
      <c r="G348" s="8"/>
      <c r="H348" s="217">
        <f t="shared" si="40"/>
        <v>0</v>
      </c>
      <c r="I348" s="18">
        <f t="shared" si="37"/>
        <v>0</v>
      </c>
      <c r="J348" s="10">
        <f t="shared" si="38"/>
        <v>0</v>
      </c>
      <c r="K348" s="202">
        <f t="shared" si="41"/>
        <v>0</v>
      </c>
      <c r="L348" s="202">
        <v>0</v>
      </c>
      <c r="M348" s="10">
        <f t="shared" si="42"/>
        <v>0</v>
      </c>
      <c r="N348" s="11"/>
    </row>
    <row r="349" spans="1:14" x14ac:dyDescent="0.35">
      <c r="A349" s="9">
        <f t="shared" si="43"/>
        <v>344</v>
      </c>
      <c r="B349" s="14" t="s">
        <v>1308</v>
      </c>
      <c r="C349" s="8"/>
      <c r="D349" s="8"/>
      <c r="E349" s="8"/>
      <c r="F349" s="8">
        <f t="shared" si="39"/>
        <v>0</v>
      </c>
      <c r="G349" s="8"/>
      <c r="H349" s="217">
        <f t="shared" si="40"/>
        <v>0</v>
      </c>
      <c r="I349" s="18">
        <f t="shared" si="37"/>
        <v>0</v>
      </c>
      <c r="J349" s="10">
        <f t="shared" si="38"/>
        <v>0</v>
      </c>
      <c r="K349" s="202">
        <f t="shared" si="41"/>
        <v>0</v>
      </c>
      <c r="L349" s="202">
        <v>0</v>
      </c>
      <c r="M349" s="10">
        <f t="shared" si="42"/>
        <v>0</v>
      </c>
      <c r="N349" s="11"/>
    </row>
    <row r="350" spans="1:14" x14ac:dyDescent="0.35">
      <c r="A350" s="9">
        <f t="shared" si="43"/>
        <v>345</v>
      </c>
      <c r="B350" s="14" t="s">
        <v>1309</v>
      </c>
      <c r="C350" s="8"/>
      <c r="D350" s="8"/>
      <c r="E350" s="8"/>
      <c r="F350" s="8">
        <f t="shared" si="39"/>
        <v>0</v>
      </c>
      <c r="G350" s="8"/>
      <c r="H350" s="217">
        <f t="shared" si="40"/>
        <v>0</v>
      </c>
      <c r="I350" s="18">
        <f t="shared" si="37"/>
        <v>0</v>
      </c>
      <c r="J350" s="10">
        <f t="shared" si="38"/>
        <v>0</v>
      </c>
      <c r="K350" s="202">
        <f t="shared" si="41"/>
        <v>0</v>
      </c>
      <c r="L350" s="202">
        <v>0</v>
      </c>
      <c r="M350" s="10">
        <f t="shared" si="42"/>
        <v>0</v>
      </c>
      <c r="N350" s="11"/>
    </row>
    <row r="351" spans="1:14" x14ac:dyDescent="0.35">
      <c r="A351" s="9">
        <f t="shared" si="43"/>
        <v>346</v>
      </c>
      <c r="B351" s="14" t="s">
        <v>1310</v>
      </c>
      <c r="C351" s="8"/>
      <c r="D351" s="8"/>
      <c r="E351" s="8"/>
      <c r="F351" s="8">
        <f t="shared" si="39"/>
        <v>0</v>
      </c>
      <c r="G351" s="8"/>
      <c r="H351" s="217">
        <f t="shared" si="40"/>
        <v>0</v>
      </c>
      <c r="I351" s="18">
        <f t="shared" si="37"/>
        <v>0</v>
      </c>
      <c r="J351" s="10">
        <f t="shared" si="38"/>
        <v>0</v>
      </c>
      <c r="K351" s="202">
        <f t="shared" si="41"/>
        <v>0</v>
      </c>
      <c r="L351" s="202">
        <v>0</v>
      </c>
      <c r="M351" s="10">
        <f t="shared" si="42"/>
        <v>0</v>
      </c>
      <c r="N351" s="11"/>
    </row>
    <row r="352" spans="1:14" x14ac:dyDescent="0.35">
      <c r="A352" s="9">
        <f t="shared" si="43"/>
        <v>347</v>
      </c>
      <c r="B352" s="14" t="s">
        <v>1311</v>
      </c>
      <c r="C352" s="8"/>
      <c r="D352" s="8"/>
      <c r="E352" s="8"/>
      <c r="F352" s="8">
        <f t="shared" si="39"/>
        <v>0</v>
      </c>
      <c r="G352" s="8"/>
      <c r="H352" s="217">
        <f t="shared" si="40"/>
        <v>0</v>
      </c>
      <c r="I352" s="18">
        <f t="shared" si="37"/>
        <v>0</v>
      </c>
      <c r="J352" s="10">
        <f t="shared" si="38"/>
        <v>0</v>
      </c>
      <c r="K352" s="202">
        <f t="shared" si="41"/>
        <v>0</v>
      </c>
      <c r="L352" s="202">
        <v>0</v>
      </c>
      <c r="M352" s="10">
        <f t="shared" si="42"/>
        <v>0</v>
      </c>
      <c r="N352" s="11"/>
    </row>
    <row r="353" spans="1:14" x14ac:dyDescent="0.35">
      <c r="A353" s="9">
        <f t="shared" si="43"/>
        <v>348</v>
      </c>
      <c r="B353" s="14" t="s">
        <v>1312</v>
      </c>
      <c r="C353" s="8"/>
      <c r="D353" s="8"/>
      <c r="E353" s="8"/>
      <c r="F353" s="8">
        <f t="shared" si="39"/>
        <v>0</v>
      </c>
      <c r="G353" s="8"/>
      <c r="H353" s="217">
        <f t="shared" si="40"/>
        <v>0</v>
      </c>
      <c r="I353" s="18">
        <f t="shared" si="37"/>
        <v>0</v>
      </c>
      <c r="J353" s="10">
        <f t="shared" si="38"/>
        <v>0</v>
      </c>
      <c r="K353" s="202">
        <f t="shared" si="41"/>
        <v>0</v>
      </c>
      <c r="L353" s="202">
        <v>0</v>
      </c>
      <c r="M353" s="10">
        <f t="shared" si="42"/>
        <v>0</v>
      </c>
      <c r="N353" s="11"/>
    </row>
    <row r="354" spans="1:14" x14ac:dyDescent="0.35">
      <c r="A354" s="9">
        <f t="shared" si="43"/>
        <v>349</v>
      </c>
      <c r="B354" s="14" t="s">
        <v>1313</v>
      </c>
      <c r="C354" s="8"/>
      <c r="D354" s="8"/>
      <c r="E354" s="8"/>
      <c r="F354" s="8">
        <f t="shared" si="39"/>
        <v>0</v>
      </c>
      <c r="G354" s="8"/>
      <c r="H354" s="217">
        <f t="shared" si="40"/>
        <v>0</v>
      </c>
      <c r="I354" s="18">
        <f t="shared" si="37"/>
        <v>0</v>
      </c>
      <c r="J354" s="10">
        <f t="shared" si="38"/>
        <v>0</v>
      </c>
      <c r="K354" s="202">
        <f t="shared" si="41"/>
        <v>0</v>
      </c>
      <c r="L354" s="202">
        <v>0</v>
      </c>
      <c r="M354" s="10">
        <f t="shared" si="42"/>
        <v>0</v>
      </c>
      <c r="N354" s="11"/>
    </row>
    <row r="355" spans="1:14" x14ac:dyDescent="0.35">
      <c r="A355" s="9">
        <f t="shared" si="43"/>
        <v>350</v>
      </c>
      <c r="B355" s="14" t="s">
        <v>1314</v>
      </c>
      <c r="C355" s="8"/>
      <c r="D355" s="8"/>
      <c r="E355" s="8"/>
      <c r="F355" s="8">
        <f t="shared" si="39"/>
        <v>0</v>
      </c>
      <c r="G355" s="8"/>
      <c r="H355" s="217">
        <f t="shared" si="40"/>
        <v>0</v>
      </c>
      <c r="I355" s="18">
        <f t="shared" si="37"/>
        <v>0</v>
      </c>
      <c r="J355" s="10">
        <f t="shared" si="38"/>
        <v>0</v>
      </c>
      <c r="K355" s="202">
        <f t="shared" si="41"/>
        <v>0</v>
      </c>
      <c r="L355" s="202">
        <v>0</v>
      </c>
      <c r="M355" s="10">
        <f t="shared" si="42"/>
        <v>0</v>
      </c>
      <c r="N355" s="11"/>
    </row>
    <row r="356" spans="1:14" x14ac:dyDescent="0.35">
      <c r="A356" s="9">
        <f t="shared" si="43"/>
        <v>351</v>
      </c>
      <c r="B356" s="14" t="s">
        <v>1315</v>
      </c>
      <c r="C356" s="8"/>
      <c r="D356" s="8"/>
      <c r="E356" s="8"/>
      <c r="F356" s="8">
        <f t="shared" si="39"/>
        <v>0</v>
      </c>
      <c r="G356" s="8"/>
      <c r="H356" s="217">
        <f t="shared" si="40"/>
        <v>0</v>
      </c>
      <c r="I356" s="18">
        <f t="shared" si="37"/>
        <v>0</v>
      </c>
      <c r="J356" s="10">
        <f t="shared" si="38"/>
        <v>0</v>
      </c>
      <c r="K356" s="202">
        <f t="shared" si="41"/>
        <v>0</v>
      </c>
      <c r="L356" s="202">
        <v>0</v>
      </c>
      <c r="M356" s="10">
        <f t="shared" si="42"/>
        <v>0</v>
      </c>
      <c r="N356" s="11"/>
    </row>
    <row r="357" spans="1:14" x14ac:dyDescent="0.35">
      <c r="A357" s="9">
        <f t="shared" si="43"/>
        <v>352</v>
      </c>
      <c r="B357" s="14" t="s">
        <v>1316</v>
      </c>
      <c r="C357" s="8"/>
      <c r="D357" s="8"/>
      <c r="E357" s="8"/>
      <c r="F357" s="8">
        <f t="shared" si="39"/>
        <v>0</v>
      </c>
      <c r="G357" s="8"/>
      <c r="H357" s="217">
        <f t="shared" si="40"/>
        <v>0</v>
      </c>
      <c r="I357" s="18">
        <f t="shared" si="37"/>
        <v>0</v>
      </c>
      <c r="J357" s="10">
        <f t="shared" si="38"/>
        <v>0</v>
      </c>
      <c r="K357" s="202">
        <f t="shared" si="41"/>
        <v>0</v>
      </c>
      <c r="L357" s="202">
        <v>0</v>
      </c>
      <c r="M357" s="10">
        <f t="shared" si="42"/>
        <v>0</v>
      </c>
      <c r="N357" s="11"/>
    </row>
    <row r="358" spans="1:14" x14ac:dyDescent="0.35">
      <c r="A358" s="9">
        <f t="shared" si="43"/>
        <v>353</v>
      </c>
      <c r="B358" s="14" t="s">
        <v>1317</v>
      </c>
      <c r="C358" s="8"/>
      <c r="D358" s="8"/>
      <c r="E358" s="8"/>
      <c r="F358" s="8">
        <f t="shared" si="39"/>
        <v>0</v>
      </c>
      <c r="G358" s="8"/>
      <c r="H358" s="217">
        <f t="shared" si="40"/>
        <v>0</v>
      </c>
      <c r="I358" s="18">
        <f t="shared" si="37"/>
        <v>0</v>
      </c>
      <c r="J358" s="10">
        <f t="shared" si="38"/>
        <v>0</v>
      </c>
      <c r="K358" s="202">
        <f t="shared" si="41"/>
        <v>0</v>
      </c>
      <c r="L358" s="202">
        <v>0</v>
      </c>
      <c r="M358" s="10">
        <f t="shared" si="42"/>
        <v>0</v>
      </c>
      <c r="N358" s="11"/>
    </row>
    <row r="359" spans="1:14" x14ac:dyDescent="0.35">
      <c r="A359" s="9">
        <f t="shared" si="43"/>
        <v>354</v>
      </c>
      <c r="B359" s="14" t="s">
        <v>1318</v>
      </c>
      <c r="C359" s="8"/>
      <c r="D359" s="8"/>
      <c r="E359" s="8"/>
      <c r="F359" s="8">
        <f t="shared" si="39"/>
        <v>0</v>
      </c>
      <c r="G359" s="8"/>
      <c r="H359" s="217">
        <f t="shared" si="40"/>
        <v>0</v>
      </c>
      <c r="I359" s="18">
        <f t="shared" si="37"/>
        <v>0</v>
      </c>
      <c r="J359" s="10">
        <f t="shared" si="38"/>
        <v>0</v>
      </c>
      <c r="K359" s="202">
        <f t="shared" si="41"/>
        <v>0</v>
      </c>
      <c r="L359" s="202">
        <v>0</v>
      </c>
      <c r="M359" s="10">
        <f t="shared" si="42"/>
        <v>0</v>
      </c>
      <c r="N359" s="11"/>
    </row>
    <row r="360" spans="1:14" x14ac:dyDescent="0.35">
      <c r="A360" s="9">
        <f t="shared" si="43"/>
        <v>355</v>
      </c>
      <c r="B360" s="14" t="s">
        <v>1319</v>
      </c>
      <c r="C360" s="8"/>
      <c r="D360" s="8"/>
      <c r="E360" s="8"/>
      <c r="F360" s="8">
        <f t="shared" si="39"/>
        <v>0</v>
      </c>
      <c r="G360" s="8"/>
      <c r="H360" s="217">
        <f t="shared" si="40"/>
        <v>0</v>
      </c>
      <c r="I360" s="18">
        <f t="shared" si="37"/>
        <v>0</v>
      </c>
      <c r="J360" s="10">
        <f t="shared" si="38"/>
        <v>0</v>
      </c>
      <c r="K360" s="202">
        <f t="shared" si="41"/>
        <v>0</v>
      </c>
      <c r="L360" s="202">
        <v>0</v>
      </c>
      <c r="M360" s="10">
        <f t="shared" si="42"/>
        <v>0</v>
      </c>
      <c r="N360" s="11"/>
    </row>
    <row r="361" spans="1:14" x14ac:dyDescent="0.35">
      <c r="A361" s="9">
        <f t="shared" si="43"/>
        <v>356</v>
      </c>
      <c r="B361" s="14" t="s">
        <v>1320</v>
      </c>
      <c r="C361" s="8"/>
      <c r="D361" s="8"/>
      <c r="E361" s="8"/>
      <c r="F361" s="8">
        <f t="shared" si="39"/>
        <v>0</v>
      </c>
      <c r="G361" s="8"/>
      <c r="H361" s="217">
        <f t="shared" si="40"/>
        <v>0</v>
      </c>
      <c r="I361" s="18">
        <f t="shared" si="37"/>
        <v>0</v>
      </c>
      <c r="J361" s="10">
        <f t="shared" si="38"/>
        <v>0</v>
      </c>
      <c r="K361" s="202">
        <f t="shared" si="41"/>
        <v>0</v>
      </c>
      <c r="L361" s="202">
        <v>0</v>
      </c>
      <c r="M361" s="10">
        <f t="shared" si="42"/>
        <v>0</v>
      </c>
      <c r="N361" s="11"/>
    </row>
    <row r="362" spans="1:14" x14ac:dyDescent="0.35">
      <c r="A362" s="9">
        <f t="shared" si="43"/>
        <v>357</v>
      </c>
      <c r="B362" s="14" t="s">
        <v>1321</v>
      </c>
      <c r="C362" s="8"/>
      <c r="D362" s="8"/>
      <c r="E362" s="8"/>
      <c r="F362" s="8">
        <f t="shared" si="39"/>
        <v>0</v>
      </c>
      <c r="G362" s="8"/>
      <c r="H362" s="217">
        <f t="shared" si="40"/>
        <v>0</v>
      </c>
      <c r="I362" s="18">
        <f t="shared" si="37"/>
        <v>0</v>
      </c>
      <c r="J362" s="10">
        <f t="shared" si="38"/>
        <v>0</v>
      </c>
      <c r="K362" s="202">
        <f t="shared" si="41"/>
        <v>0</v>
      </c>
      <c r="L362" s="202">
        <v>0</v>
      </c>
      <c r="M362" s="10">
        <f t="shared" si="42"/>
        <v>0</v>
      </c>
      <c r="N362" s="11"/>
    </row>
    <row r="363" spans="1:14" x14ac:dyDescent="0.35">
      <c r="A363" s="9">
        <f t="shared" si="43"/>
        <v>358</v>
      </c>
      <c r="B363" s="14" t="s">
        <v>1322</v>
      </c>
      <c r="C363" s="8"/>
      <c r="D363" s="8"/>
      <c r="E363" s="8"/>
      <c r="F363" s="8">
        <f t="shared" si="39"/>
        <v>0</v>
      </c>
      <c r="G363" s="8"/>
      <c r="H363" s="217">
        <f t="shared" si="40"/>
        <v>0</v>
      </c>
      <c r="I363" s="18">
        <f t="shared" si="37"/>
        <v>0</v>
      </c>
      <c r="J363" s="10">
        <f t="shared" si="38"/>
        <v>0</v>
      </c>
      <c r="K363" s="202">
        <f t="shared" si="41"/>
        <v>0</v>
      </c>
      <c r="L363" s="202">
        <v>0</v>
      </c>
      <c r="M363" s="10">
        <f t="shared" si="42"/>
        <v>0</v>
      </c>
      <c r="N363" s="11"/>
    </row>
    <row r="364" spans="1:14" x14ac:dyDescent="0.35">
      <c r="A364" s="9">
        <f t="shared" si="43"/>
        <v>359</v>
      </c>
      <c r="B364" s="14" t="s">
        <v>1323</v>
      </c>
      <c r="C364" s="8"/>
      <c r="D364" s="8"/>
      <c r="E364" s="8"/>
      <c r="F364" s="8">
        <f t="shared" si="39"/>
        <v>0</v>
      </c>
      <c r="G364" s="8"/>
      <c r="H364" s="217">
        <f t="shared" si="40"/>
        <v>0</v>
      </c>
      <c r="I364" s="18">
        <f t="shared" si="37"/>
        <v>0</v>
      </c>
      <c r="J364" s="10">
        <f t="shared" si="38"/>
        <v>0</v>
      </c>
      <c r="K364" s="202">
        <f t="shared" si="41"/>
        <v>0</v>
      </c>
      <c r="L364" s="202">
        <v>0</v>
      </c>
      <c r="M364" s="10">
        <f t="shared" si="42"/>
        <v>0</v>
      </c>
      <c r="N364" s="11"/>
    </row>
    <row r="365" spans="1:14" x14ac:dyDescent="0.35">
      <c r="A365" s="9">
        <f t="shared" si="43"/>
        <v>360</v>
      </c>
      <c r="B365" s="14" t="s">
        <v>1324</v>
      </c>
      <c r="C365" s="8"/>
      <c r="D365" s="8"/>
      <c r="E365" s="8"/>
      <c r="F365" s="8">
        <f t="shared" si="39"/>
        <v>0</v>
      </c>
      <c r="G365" s="8"/>
      <c r="H365" s="217">
        <f t="shared" si="40"/>
        <v>0</v>
      </c>
      <c r="I365" s="18">
        <f t="shared" si="37"/>
        <v>0</v>
      </c>
      <c r="J365" s="10">
        <f t="shared" si="38"/>
        <v>0</v>
      </c>
      <c r="K365" s="202">
        <f t="shared" si="41"/>
        <v>0</v>
      </c>
      <c r="L365" s="202">
        <v>0</v>
      </c>
      <c r="M365" s="10">
        <f t="shared" si="42"/>
        <v>0</v>
      </c>
      <c r="N365" s="11"/>
    </row>
    <row r="366" spans="1:14" x14ac:dyDescent="0.35">
      <c r="A366" s="9">
        <f t="shared" si="43"/>
        <v>361</v>
      </c>
      <c r="B366" s="14" t="s">
        <v>1325</v>
      </c>
      <c r="C366" s="8"/>
      <c r="D366" s="8"/>
      <c r="E366" s="8"/>
      <c r="F366" s="8">
        <f t="shared" si="39"/>
        <v>0</v>
      </c>
      <c r="G366" s="8"/>
      <c r="H366" s="217">
        <f t="shared" si="40"/>
        <v>0</v>
      </c>
      <c r="I366" s="18">
        <f t="shared" si="37"/>
        <v>0</v>
      </c>
      <c r="J366" s="10">
        <f t="shared" si="38"/>
        <v>0</v>
      </c>
      <c r="K366" s="202">
        <f t="shared" si="41"/>
        <v>0</v>
      </c>
      <c r="L366" s="202">
        <v>0</v>
      </c>
      <c r="M366" s="10">
        <f t="shared" si="42"/>
        <v>0</v>
      </c>
      <c r="N366" s="11"/>
    </row>
    <row r="367" spans="1:14" x14ac:dyDescent="0.35">
      <c r="A367" s="9">
        <f t="shared" si="43"/>
        <v>362</v>
      </c>
      <c r="B367" s="14" t="s">
        <v>1326</v>
      </c>
      <c r="C367" s="8"/>
      <c r="D367" s="8"/>
      <c r="E367" s="8"/>
      <c r="F367" s="8">
        <f t="shared" si="39"/>
        <v>0</v>
      </c>
      <c r="G367" s="8"/>
      <c r="H367" s="217">
        <f t="shared" si="40"/>
        <v>0</v>
      </c>
      <c r="I367" s="18">
        <f t="shared" si="37"/>
        <v>0</v>
      </c>
      <c r="J367" s="10">
        <f t="shared" si="38"/>
        <v>0</v>
      </c>
      <c r="K367" s="202">
        <f t="shared" si="41"/>
        <v>0</v>
      </c>
      <c r="L367" s="202">
        <v>0</v>
      </c>
      <c r="M367" s="10">
        <f t="shared" si="42"/>
        <v>0</v>
      </c>
      <c r="N367" s="11"/>
    </row>
    <row r="368" spans="1:14" x14ac:dyDescent="0.35">
      <c r="A368" s="9">
        <f t="shared" si="43"/>
        <v>363</v>
      </c>
      <c r="B368" s="14" t="s">
        <v>1327</v>
      </c>
      <c r="C368" s="8"/>
      <c r="D368" s="8"/>
      <c r="E368" s="8"/>
      <c r="F368" s="8">
        <f t="shared" si="39"/>
        <v>0</v>
      </c>
      <c r="G368" s="8"/>
      <c r="H368" s="217">
        <f t="shared" si="40"/>
        <v>0</v>
      </c>
      <c r="I368" s="18">
        <f t="shared" ref="I368:I430" si="44">H368*$I$2</f>
        <v>0</v>
      </c>
      <c r="J368" s="10">
        <f t="shared" si="38"/>
        <v>0</v>
      </c>
      <c r="K368" s="202">
        <f t="shared" si="41"/>
        <v>0</v>
      </c>
      <c r="L368" s="202">
        <v>0</v>
      </c>
      <c r="M368" s="10">
        <f t="shared" si="42"/>
        <v>0</v>
      </c>
      <c r="N368" s="11"/>
    </row>
    <row r="369" spans="1:14" x14ac:dyDescent="0.35">
      <c r="A369" s="9">
        <f t="shared" si="43"/>
        <v>364</v>
      </c>
      <c r="B369" s="14" t="s">
        <v>1328</v>
      </c>
      <c r="C369" s="8"/>
      <c r="D369" s="8"/>
      <c r="E369" s="8"/>
      <c r="F369" s="8">
        <f t="shared" si="39"/>
        <v>0</v>
      </c>
      <c r="G369" s="8"/>
      <c r="H369" s="217">
        <f t="shared" si="40"/>
        <v>0</v>
      </c>
      <c r="I369" s="18">
        <f t="shared" si="44"/>
        <v>0</v>
      </c>
      <c r="J369" s="10">
        <f t="shared" ref="J369:J431" si="45">I369*0.22</f>
        <v>0</v>
      </c>
      <c r="K369" s="202">
        <f t="shared" si="41"/>
        <v>0</v>
      </c>
      <c r="L369" s="202">
        <v>0</v>
      </c>
      <c r="M369" s="10">
        <f t="shared" si="42"/>
        <v>0</v>
      </c>
      <c r="N369" s="11"/>
    </row>
    <row r="370" spans="1:14" x14ac:dyDescent="0.35">
      <c r="A370" s="9">
        <f t="shared" si="43"/>
        <v>365</v>
      </c>
      <c r="B370" s="14" t="s">
        <v>1329</v>
      </c>
      <c r="C370" s="8"/>
      <c r="D370" s="8"/>
      <c r="E370" s="8"/>
      <c r="F370" s="8">
        <f t="shared" si="39"/>
        <v>0</v>
      </c>
      <c r="G370" s="8"/>
      <c r="H370" s="217">
        <f t="shared" si="40"/>
        <v>0</v>
      </c>
      <c r="I370" s="18">
        <f t="shared" si="44"/>
        <v>0</v>
      </c>
      <c r="J370" s="10">
        <f t="shared" si="45"/>
        <v>0</v>
      </c>
      <c r="K370" s="202">
        <f t="shared" si="41"/>
        <v>0</v>
      </c>
      <c r="L370" s="202">
        <v>0</v>
      </c>
      <c r="M370" s="10">
        <f t="shared" si="42"/>
        <v>0</v>
      </c>
      <c r="N370" s="11"/>
    </row>
    <row r="371" spans="1:14" x14ac:dyDescent="0.35">
      <c r="A371" s="9">
        <f t="shared" si="43"/>
        <v>366</v>
      </c>
      <c r="B371" s="14" t="s">
        <v>1330</v>
      </c>
      <c r="C371" s="8"/>
      <c r="D371" s="8"/>
      <c r="E371" s="8"/>
      <c r="F371" s="8">
        <f t="shared" si="39"/>
        <v>0</v>
      </c>
      <c r="G371" s="8"/>
      <c r="H371" s="217">
        <f t="shared" si="40"/>
        <v>0</v>
      </c>
      <c r="I371" s="18">
        <f t="shared" si="44"/>
        <v>0</v>
      </c>
      <c r="J371" s="10">
        <f t="shared" si="45"/>
        <v>0</v>
      </c>
      <c r="K371" s="202">
        <f t="shared" si="41"/>
        <v>0</v>
      </c>
      <c r="L371" s="202">
        <v>0</v>
      </c>
      <c r="M371" s="10">
        <f t="shared" si="42"/>
        <v>0</v>
      </c>
      <c r="N371" s="11"/>
    </row>
    <row r="372" spans="1:14" x14ac:dyDescent="0.35">
      <c r="A372" s="9">
        <f t="shared" si="43"/>
        <v>367</v>
      </c>
      <c r="B372" s="14" t="s">
        <v>1331</v>
      </c>
      <c r="C372" s="8"/>
      <c r="D372" s="8"/>
      <c r="E372" s="8"/>
      <c r="F372" s="8">
        <f t="shared" ref="F372:F434" si="46">C372+D372+E372</f>
        <v>0</v>
      </c>
      <c r="G372" s="8"/>
      <c r="H372" s="217">
        <f t="shared" si="40"/>
        <v>0</v>
      </c>
      <c r="I372" s="18">
        <f t="shared" si="44"/>
        <v>0</v>
      </c>
      <c r="J372" s="10">
        <f t="shared" si="45"/>
        <v>0</v>
      </c>
      <c r="K372" s="202">
        <f t="shared" si="41"/>
        <v>0</v>
      </c>
      <c r="L372" s="202">
        <v>0</v>
      </c>
      <c r="M372" s="10">
        <f t="shared" si="42"/>
        <v>0</v>
      </c>
      <c r="N372" s="11"/>
    </row>
    <row r="373" spans="1:14" x14ac:dyDescent="0.35">
      <c r="A373" s="9">
        <f t="shared" si="43"/>
        <v>368</v>
      </c>
      <c r="B373" s="14" t="s">
        <v>1332</v>
      </c>
      <c r="C373" s="8"/>
      <c r="D373" s="8"/>
      <c r="E373" s="8"/>
      <c r="F373" s="8">
        <f t="shared" si="46"/>
        <v>0</v>
      </c>
      <c r="G373" s="8"/>
      <c r="H373" s="217">
        <f t="shared" ref="H373:H435" si="47">0/104082.08*F373</f>
        <v>0</v>
      </c>
      <c r="I373" s="18">
        <f t="shared" si="44"/>
        <v>0</v>
      </c>
      <c r="J373" s="10">
        <f t="shared" si="45"/>
        <v>0</v>
      </c>
      <c r="K373" s="202">
        <f t="shared" si="41"/>
        <v>0</v>
      </c>
      <c r="L373" s="202">
        <v>0</v>
      </c>
      <c r="M373" s="10">
        <f t="shared" si="42"/>
        <v>0</v>
      </c>
      <c r="N373" s="11"/>
    </row>
    <row r="374" spans="1:14" x14ac:dyDescent="0.35">
      <c r="A374" s="9">
        <f t="shared" si="43"/>
        <v>369</v>
      </c>
      <c r="B374" s="14" t="s">
        <v>1333</v>
      </c>
      <c r="C374" s="8"/>
      <c r="D374" s="8"/>
      <c r="E374" s="8"/>
      <c r="F374" s="8">
        <f t="shared" si="46"/>
        <v>0</v>
      </c>
      <c r="G374" s="8"/>
      <c r="H374" s="217">
        <f t="shared" si="47"/>
        <v>0</v>
      </c>
      <c r="I374" s="18">
        <f t="shared" si="44"/>
        <v>0</v>
      </c>
      <c r="J374" s="10">
        <f t="shared" si="45"/>
        <v>0</v>
      </c>
      <c r="K374" s="202">
        <f t="shared" si="41"/>
        <v>0</v>
      </c>
      <c r="L374" s="202">
        <v>0</v>
      </c>
      <c r="M374" s="10">
        <f t="shared" si="42"/>
        <v>0</v>
      </c>
      <c r="N374" s="11"/>
    </row>
    <row r="375" spans="1:14" x14ac:dyDescent="0.35">
      <c r="A375" s="9">
        <f t="shared" si="43"/>
        <v>370</v>
      </c>
      <c r="B375" s="14" t="s">
        <v>1334</v>
      </c>
      <c r="C375" s="8"/>
      <c r="D375" s="8"/>
      <c r="E375" s="8"/>
      <c r="F375" s="8">
        <f t="shared" si="46"/>
        <v>0</v>
      </c>
      <c r="G375" s="8"/>
      <c r="H375" s="217">
        <f t="shared" si="47"/>
        <v>0</v>
      </c>
      <c r="I375" s="18">
        <f t="shared" si="44"/>
        <v>0</v>
      </c>
      <c r="J375" s="10">
        <f t="shared" si="45"/>
        <v>0</v>
      </c>
      <c r="K375" s="202">
        <f t="shared" si="41"/>
        <v>0</v>
      </c>
      <c r="L375" s="202">
        <v>0</v>
      </c>
      <c r="M375" s="10">
        <f t="shared" si="42"/>
        <v>0</v>
      </c>
      <c r="N375" s="11"/>
    </row>
    <row r="376" spans="1:14" x14ac:dyDescent="0.35">
      <c r="A376" s="9">
        <f t="shared" si="43"/>
        <v>371</v>
      </c>
      <c r="B376" s="14" t="s">
        <v>1335</v>
      </c>
      <c r="C376" s="8"/>
      <c r="D376" s="8"/>
      <c r="E376" s="8"/>
      <c r="F376" s="8">
        <f t="shared" si="46"/>
        <v>0</v>
      </c>
      <c r="G376" s="8"/>
      <c r="H376" s="217">
        <f t="shared" si="47"/>
        <v>0</v>
      </c>
      <c r="I376" s="18">
        <f t="shared" si="44"/>
        <v>0</v>
      </c>
      <c r="J376" s="10">
        <f t="shared" si="45"/>
        <v>0</v>
      </c>
      <c r="K376" s="202">
        <f t="shared" si="41"/>
        <v>0</v>
      </c>
      <c r="L376" s="202">
        <v>0</v>
      </c>
      <c r="M376" s="10">
        <f t="shared" si="42"/>
        <v>0</v>
      </c>
      <c r="N376" s="11"/>
    </row>
    <row r="377" spans="1:14" x14ac:dyDescent="0.35">
      <c r="A377" s="9">
        <f t="shared" si="43"/>
        <v>372</v>
      </c>
      <c r="B377" s="14" t="s">
        <v>1336</v>
      </c>
      <c r="C377" s="8"/>
      <c r="D377" s="8"/>
      <c r="E377" s="8"/>
      <c r="F377" s="8">
        <f t="shared" si="46"/>
        <v>0</v>
      </c>
      <c r="G377" s="8"/>
      <c r="H377" s="217">
        <f t="shared" si="47"/>
        <v>0</v>
      </c>
      <c r="I377" s="18">
        <f t="shared" si="44"/>
        <v>0</v>
      </c>
      <c r="J377" s="10">
        <f t="shared" si="45"/>
        <v>0</v>
      </c>
      <c r="K377" s="202">
        <f t="shared" si="41"/>
        <v>0</v>
      </c>
      <c r="L377" s="202">
        <v>0</v>
      </c>
      <c r="M377" s="10">
        <f t="shared" si="42"/>
        <v>0</v>
      </c>
      <c r="N377" s="11"/>
    </row>
    <row r="378" spans="1:14" x14ac:dyDescent="0.35">
      <c r="A378" s="9">
        <f t="shared" si="43"/>
        <v>373</v>
      </c>
      <c r="B378" s="14" t="s">
        <v>1337</v>
      </c>
      <c r="C378" s="8"/>
      <c r="D378" s="8"/>
      <c r="E378" s="8"/>
      <c r="F378" s="8">
        <f t="shared" si="46"/>
        <v>0</v>
      </c>
      <c r="G378" s="8"/>
      <c r="H378" s="217">
        <f t="shared" si="47"/>
        <v>0</v>
      </c>
      <c r="I378" s="18">
        <f t="shared" si="44"/>
        <v>0</v>
      </c>
      <c r="J378" s="10">
        <f t="shared" si="45"/>
        <v>0</v>
      </c>
      <c r="K378" s="202">
        <f t="shared" si="41"/>
        <v>0</v>
      </c>
      <c r="L378" s="202">
        <v>0</v>
      </c>
      <c r="M378" s="10">
        <f t="shared" si="42"/>
        <v>0</v>
      </c>
      <c r="N378" s="11"/>
    </row>
    <row r="379" spans="1:14" x14ac:dyDescent="0.35">
      <c r="A379" s="9">
        <f t="shared" si="43"/>
        <v>374</v>
      </c>
      <c r="B379" s="14" t="s">
        <v>1338</v>
      </c>
      <c r="C379" s="8"/>
      <c r="D379" s="8"/>
      <c r="E379" s="8"/>
      <c r="F379" s="8">
        <f t="shared" si="46"/>
        <v>0</v>
      </c>
      <c r="G379" s="8"/>
      <c r="H379" s="217">
        <f t="shared" si="47"/>
        <v>0</v>
      </c>
      <c r="I379" s="18">
        <f t="shared" si="44"/>
        <v>0</v>
      </c>
      <c r="J379" s="10">
        <f t="shared" si="45"/>
        <v>0</v>
      </c>
      <c r="K379" s="202">
        <f t="shared" si="41"/>
        <v>0</v>
      </c>
      <c r="L379" s="202">
        <v>0</v>
      </c>
      <c r="M379" s="10">
        <f t="shared" si="42"/>
        <v>0</v>
      </c>
      <c r="N379" s="11"/>
    </row>
    <row r="380" spans="1:14" x14ac:dyDescent="0.35">
      <c r="A380" s="9">
        <f t="shared" si="43"/>
        <v>375</v>
      </c>
      <c r="B380" s="14" t="s">
        <v>1339</v>
      </c>
      <c r="C380" s="8"/>
      <c r="D380" s="8"/>
      <c r="E380" s="8"/>
      <c r="F380" s="8">
        <f t="shared" si="46"/>
        <v>0</v>
      </c>
      <c r="G380" s="8"/>
      <c r="H380" s="217">
        <f t="shared" si="47"/>
        <v>0</v>
      </c>
      <c r="I380" s="18">
        <f t="shared" si="44"/>
        <v>0</v>
      </c>
      <c r="J380" s="10">
        <f t="shared" si="45"/>
        <v>0</v>
      </c>
      <c r="K380" s="202">
        <f t="shared" si="41"/>
        <v>0</v>
      </c>
      <c r="L380" s="202">
        <v>0</v>
      </c>
      <c r="M380" s="10">
        <f t="shared" si="42"/>
        <v>0</v>
      </c>
      <c r="N380" s="11"/>
    </row>
    <row r="381" spans="1:14" x14ac:dyDescent="0.35">
      <c r="A381" s="9">
        <f t="shared" si="43"/>
        <v>376</v>
      </c>
      <c r="B381" s="14" t="s">
        <v>1340</v>
      </c>
      <c r="C381" s="8"/>
      <c r="D381" s="8"/>
      <c r="E381" s="8"/>
      <c r="F381" s="8">
        <f t="shared" si="46"/>
        <v>0</v>
      </c>
      <c r="G381" s="8"/>
      <c r="H381" s="217">
        <f t="shared" si="47"/>
        <v>0</v>
      </c>
      <c r="I381" s="18">
        <f t="shared" si="44"/>
        <v>0</v>
      </c>
      <c r="J381" s="10">
        <f t="shared" si="45"/>
        <v>0</v>
      </c>
      <c r="K381" s="202">
        <f t="shared" si="41"/>
        <v>0</v>
      </c>
      <c r="L381" s="202">
        <v>0</v>
      </c>
      <c r="M381" s="10">
        <f t="shared" si="42"/>
        <v>0</v>
      </c>
      <c r="N381" s="11"/>
    </row>
    <row r="382" spans="1:14" x14ac:dyDescent="0.35">
      <c r="A382" s="9">
        <f t="shared" si="43"/>
        <v>377</v>
      </c>
      <c r="B382" s="14" t="s">
        <v>1341</v>
      </c>
      <c r="C382" s="8"/>
      <c r="D382" s="8"/>
      <c r="E382" s="8"/>
      <c r="F382" s="8">
        <f t="shared" si="46"/>
        <v>0</v>
      </c>
      <c r="G382" s="8"/>
      <c r="H382" s="217">
        <f t="shared" si="47"/>
        <v>0</v>
      </c>
      <c r="I382" s="18">
        <f t="shared" si="44"/>
        <v>0</v>
      </c>
      <c r="J382" s="10">
        <f t="shared" si="45"/>
        <v>0</v>
      </c>
      <c r="K382" s="202">
        <f t="shared" si="41"/>
        <v>0</v>
      </c>
      <c r="L382" s="202">
        <v>0</v>
      </c>
      <c r="M382" s="10">
        <f t="shared" si="42"/>
        <v>0</v>
      </c>
      <c r="N382" s="11"/>
    </row>
    <row r="383" spans="1:14" x14ac:dyDescent="0.35">
      <c r="A383" s="9">
        <f t="shared" si="43"/>
        <v>378</v>
      </c>
      <c r="B383" s="14" t="s">
        <v>1342</v>
      </c>
      <c r="C383" s="8"/>
      <c r="D383" s="8"/>
      <c r="E383" s="8"/>
      <c r="F383" s="8">
        <f t="shared" si="46"/>
        <v>0</v>
      </c>
      <c r="G383" s="8"/>
      <c r="H383" s="217">
        <f t="shared" si="47"/>
        <v>0</v>
      </c>
      <c r="I383" s="18">
        <f t="shared" si="44"/>
        <v>0</v>
      </c>
      <c r="J383" s="10">
        <f t="shared" si="45"/>
        <v>0</v>
      </c>
      <c r="K383" s="202">
        <f t="shared" si="41"/>
        <v>0</v>
      </c>
      <c r="L383" s="202">
        <v>0</v>
      </c>
      <c r="M383" s="10">
        <f t="shared" si="42"/>
        <v>0</v>
      </c>
      <c r="N383" s="11"/>
    </row>
    <row r="384" spans="1:14" x14ac:dyDescent="0.35">
      <c r="A384" s="9">
        <f t="shared" si="43"/>
        <v>379</v>
      </c>
      <c r="B384" s="14" t="s">
        <v>1343</v>
      </c>
      <c r="C384" s="8"/>
      <c r="D384" s="8"/>
      <c r="E384" s="8"/>
      <c r="F384" s="8">
        <f t="shared" si="46"/>
        <v>0</v>
      </c>
      <c r="G384" s="8"/>
      <c r="H384" s="217">
        <f t="shared" si="47"/>
        <v>0</v>
      </c>
      <c r="I384" s="18">
        <f t="shared" si="44"/>
        <v>0</v>
      </c>
      <c r="J384" s="10">
        <f t="shared" si="45"/>
        <v>0</v>
      </c>
      <c r="K384" s="202">
        <f t="shared" si="41"/>
        <v>0</v>
      </c>
      <c r="L384" s="202">
        <v>0</v>
      </c>
      <c r="M384" s="10">
        <f t="shared" si="42"/>
        <v>0</v>
      </c>
      <c r="N384" s="11"/>
    </row>
    <row r="385" spans="1:14" x14ac:dyDescent="0.35">
      <c r="A385" s="9">
        <f t="shared" si="43"/>
        <v>380</v>
      </c>
      <c r="B385" s="14" t="s">
        <v>1344</v>
      </c>
      <c r="C385" s="8"/>
      <c r="D385" s="8"/>
      <c r="E385" s="8"/>
      <c r="F385" s="8">
        <f t="shared" si="46"/>
        <v>0</v>
      </c>
      <c r="G385" s="8"/>
      <c r="H385" s="217">
        <f t="shared" si="47"/>
        <v>0</v>
      </c>
      <c r="I385" s="18">
        <f t="shared" si="44"/>
        <v>0</v>
      </c>
      <c r="J385" s="10">
        <f t="shared" si="45"/>
        <v>0</v>
      </c>
      <c r="K385" s="202">
        <f t="shared" si="41"/>
        <v>0</v>
      </c>
      <c r="L385" s="202">
        <v>0</v>
      </c>
      <c r="M385" s="10">
        <f t="shared" si="42"/>
        <v>0</v>
      </c>
      <c r="N385" s="11"/>
    </row>
    <row r="386" spans="1:14" x14ac:dyDescent="0.35">
      <c r="A386" s="9">
        <f t="shared" si="43"/>
        <v>381</v>
      </c>
      <c r="B386" s="14" t="s">
        <v>1345</v>
      </c>
      <c r="C386" s="8"/>
      <c r="D386" s="8"/>
      <c r="E386" s="8"/>
      <c r="F386" s="8">
        <f t="shared" si="46"/>
        <v>0</v>
      </c>
      <c r="G386" s="8"/>
      <c r="H386" s="217">
        <f t="shared" si="47"/>
        <v>0</v>
      </c>
      <c r="I386" s="18">
        <f t="shared" si="44"/>
        <v>0</v>
      </c>
      <c r="J386" s="10">
        <f t="shared" si="45"/>
        <v>0</v>
      </c>
      <c r="K386" s="202">
        <f t="shared" si="41"/>
        <v>0</v>
      </c>
      <c r="L386" s="202">
        <v>0</v>
      </c>
      <c r="M386" s="10">
        <f t="shared" si="42"/>
        <v>0</v>
      </c>
      <c r="N386" s="11"/>
    </row>
    <row r="387" spans="1:14" x14ac:dyDescent="0.35">
      <c r="A387" s="9">
        <f t="shared" si="43"/>
        <v>382</v>
      </c>
      <c r="B387" s="14" t="s">
        <v>1346</v>
      </c>
      <c r="C387" s="8"/>
      <c r="D387" s="8"/>
      <c r="E387" s="8"/>
      <c r="F387" s="8">
        <f t="shared" si="46"/>
        <v>0</v>
      </c>
      <c r="G387" s="8"/>
      <c r="H387" s="217">
        <f t="shared" si="47"/>
        <v>0</v>
      </c>
      <c r="I387" s="18">
        <f t="shared" si="44"/>
        <v>0</v>
      </c>
      <c r="J387" s="10">
        <f t="shared" si="45"/>
        <v>0</v>
      </c>
      <c r="K387" s="202">
        <f t="shared" ref="K387:K450" si="48">I387*0.49</f>
        <v>0</v>
      </c>
      <c r="L387" s="202">
        <v>0</v>
      </c>
      <c r="M387" s="10">
        <f t="shared" ref="M387:M450" si="49">I387+J387+K387+L387</f>
        <v>0</v>
      </c>
      <c r="N387" s="11"/>
    </row>
    <row r="388" spans="1:14" x14ac:dyDescent="0.35">
      <c r="A388" s="9">
        <f t="shared" si="43"/>
        <v>383</v>
      </c>
      <c r="B388" s="14" t="s">
        <v>1347</v>
      </c>
      <c r="C388" s="8"/>
      <c r="D388" s="8"/>
      <c r="E388" s="8"/>
      <c r="F388" s="8">
        <f t="shared" si="46"/>
        <v>0</v>
      </c>
      <c r="G388" s="8"/>
      <c r="H388" s="217">
        <f t="shared" si="47"/>
        <v>0</v>
      </c>
      <c r="I388" s="18">
        <f t="shared" si="44"/>
        <v>0</v>
      </c>
      <c r="J388" s="10">
        <f t="shared" si="45"/>
        <v>0</v>
      </c>
      <c r="K388" s="202">
        <f t="shared" si="48"/>
        <v>0</v>
      </c>
      <c r="L388" s="202">
        <v>0</v>
      </c>
      <c r="M388" s="10">
        <f t="shared" si="49"/>
        <v>0</v>
      </c>
      <c r="N388" s="11"/>
    </row>
    <row r="389" spans="1:14" x14ac:dyDescent="0.35">
      <c r="A389" s="9">
        <f t="shared" si="43"/>
        <v>384</v>
      </c>
      <c r="B389" s="14" t="s">
        <v>1348</v>
      </c>
      <c r="C389" s="8"/>
      <c r="D389" s="8"/>
      <c r="E389" s="8"/>
      <c r="F389" s="8">
        <f t="shared" si="46"/>
        <v>0</v>
      </c>
      <c r="G389" s="8"/>
      <c r="H389" s="217">
        <f t="shared" si="47"/>
        <v>0</v>
      </c>
      <c r="I389" s="18">
        <f t="shared" si="44"/>
        <v>0</v>
      </c>
      <c r="J389" s="10">
        <f t="shared" si="45"/>
        <v>0</v>
      </c>
      <c r="K389" s="202">
        <f t="shared" si="48"/>
        <v>0</v>
      </c>
      <c r="L389" s="202">
        <v>0</v>
      </c>
      <c r="M389" s="10">
        <f t="shared" si="49"/>
        <v>0</v>
      </c>
      <c r="N389" s="11"/>
    </row>
    <row r="390" spans="1:14" x14ac:dyDescent="0.35">
      <c r="A390" s="9">
        <f t="shared" si="43"/>
        <v>385</v>
      </c>
      <c r="B390" s="14" t="s">
        <v>1349</v>
      </c>
      <c r="C390" s="8"/>
      <c r="D390" s="8"/>
      <c r="E390" s="8"/>
      <c r="F390" s="8">
        <f t="shared" si="46"/>
        <v>0</v>
      </c>
      <c r="G390" s="8"/>
      <c r="H390" s="217">
        <f t="shared" si="47"/>
        <v>0</v>
      </c>
      <c r="I390" s="18">
        <f t="shared" si="44"/>
        <v>0</v>
      </c>
      <c r="J390" s="10">
        <f t="shared" si="45"/>
        <v>0</v>
      </c>
      <c r="K390" s="202">
        <f t="shared" si="48"/>
        <v>0</v>
      </c>
      <c r="L390" s="202">
        <v>0</v>
      </c>
      <c r="M390" s="10">
        <f t="shared" si="49"/>
        <v>0</v>
      </c>
      <c r="N390" s="11"/>
    </row>
    <row r="391" spans="1:14" x14ac:dyDescent="0.35">
      <c r="A391" s="9">
        <f t="shared" si="43"/>
        <v>386</v>
      </c>
      <c r="B391" s="14" t="s">
        <v>1350</v>
      </c>
      <c r="C391" s="8"/>
      <c r="D391" s="8"/>
      <c r="E391" s="8"/>
      <c r="F391" s="8">
        <f t="shared" si="46"/>
        <v>0</v>
      </c>
      <c r="G391" s="8"/>
      <c r="H391" s="217">
        <f t="shared" si="47"/>
        <v>0</v>
      </c>
      <c r="I391" s="18">
        <f t="shared" si="44"/>
        <v>0</v>
      </c>
      <c r="J391" s="10">
        <f t="shared" si="45"/>
        <v>0</v>
      </c>
      <c r="K391" s="202">
        <f t="shared" si="48"/>
        <v>0</v>
      </c>
      <c r="L391" s="202">
        <v>0</v>
      </c>
      <c r="M391" s="10">
        <f t="shared" si="49"/>
        <v>0</v>
      </c>
      <c r="N391" s="11"/>
    </row>
    <row r="392" spans="1:14" x14ac:dyDescent="0.35">
      <c r="A392" s="9">
        <f t="shared" ref="A392:A455" si="50">A391+1</f>
        <v>387</v>
      </c>
      <c r="B392" s="14" t="s">
        <v>1351</v>
      </c>
      <c r="C392" s="8"/>
      <c r="D392" s="8"/>
      <c r="E392" s="8"/>
      <c r="F392" s="8">
        <f t="shared" si="46"/>
        <v>0</v>
      </c>
      <c r="G392" s="8"/>
      <c r="H392" s="217">
        <f t="shared" si="47"/>
        <v>0</v>
      </c>
      <c r="I392" s="18">
        <f t="shared" si="44"/>
        <v>0</v>
      </c>
      <c r="J392" s="10">
        <f t="shared" si="45"/>
        <v>0</v>
      </c>
      <c r="K392" s="202">
        <f t="shared" si="48"/>
        <v>0</v>
      </c>
      <c r="L392" s="202">
        <v>0</v>
      </c>
      <c r="M392" s="10">
        <f t="shared" si="49"/>
        <v>0</v>
      </c>
      <c r="N392" s="11"/>
    </row>
    <row r="393" spans="1:14" x14ac:dyDescent="0.35">
      <c r="A393" s="9">
        <f t="shared" si="50"/>
        <v>388</v>
      </c>
      <c r="B393" s="14" t="s">
        <v>1352</v>
      </c>
      <c r="C393" s="8"/>
      <c r="D393" s="8"/>
      <c r="E393" s="8"/>
      <c r="F393" s="8">
        <f t="shared" si="46"/>
        <v>0</v>
      </c>
      <c r="G393" s="8"/>
      <c r="H393" s="217">
        <f t="shared" si="47"/>
        <v>0</v>
      </c>
      <c r="I393" s="18">
        <f t="shared" si="44"/>
        <v>0</v>
      </c>
      <c r="J393" s="10">
        <f t="shared" si="45"/>
        <v>0</v>
      </c>
      <c r="K393" s="202">
        <f t="shared" si="48"/>
        <v>0</v>
      </c>
      <c r="L393" s="202">
        <v>0</v>
      </c>
      <c r="M393" s="10">
        <f t="shared" si="49"/>
        <v>0</v>
      </c>
      <c r="N393" s="11"/>
    </row>
    <row r="394" spans="1:14" x14ac:dyDescent="0.35">
      <c r="A394" s="9">
        <f t="shared" si="50"/>
        <v>389</v>
      </c>
      <c r="B394" s="14" t="s">
        <v>1353</v>
      </c>
      <c r="C394" s="8"/>
      <c r="D394" s="8"/>
      <c r="E394" s="8"/>
      <c r="F394" s="8">
        <f t="shared" si="46"/>
        <v>0</v>
      </c>
      <c r="G394" s="8"/>
      <c r="H394" s="217">
        <f t="shared" si="47"/>
        <v>0</v>
      </c>
      <c r="I394" s="18">
        <f t="shared" si="44"/>
        <v>0</v>
      </c>
      <c r="J394" s="10">
        <f t="shared" si="45"/>
        <v>0</v>
      </c>
      <c r="K394" s="202">
        <f t="shared" si="48"/>
        <v>0</v>
      </c>
      <c r="L394" s="202">
        <v>0</v>
      </c>
      <c r="M394" s="10">
        <f t="shared" si="49"/>
        <v>0</v>
      </c>
      <c r="N394" s="11"/>
    </row>
    <row r="395" spans="1:14" x14ac:dyDescent="0.35">
      <c r="A395" s="9">
        <f t="shared" si="50"/>
        <v>390</v>
      </c>
      <c r="B395" s="14" t="s">
        <v>1354</v>
      </c>
      <c r="C395" s="8"/>
      <c r="D395" s="8"/>
      <c r="E395" s="8"/>
      <c r="F395" s="8">
        <f t="shared" si="46"/>
        <v>0</v>
      </c>
      <c r="G395" s="8"/>
      <c r="H395" s="217">
        <f t="shared" si="47"/>
        <v>0</v>
      </c>
      <c r="I395" s="18">
        <f t="shared" si="44"/>
        <v>0</v>
      </c>
      <c r="J395" s="10">
        <f t="shared" si="45"/>
        <v>0</v>
      </c>
      <c r="K395" s="202">
        <f t="shared" si="48"/>
        <v>0</v>
      </c>
      <c r="L395" s="202">
        <v>0</v>
      </c>
      <c r="M395" s="10">
        <f t="shared" si="49"/>
        <v>0</v>
      </c>
      <c r="N395" s="11"/>
    </row>
    <row r="396" spans="1:14" x14ac:dyDescent="0.35">
      <c r="A396" s="9">
        <f t="shared" si="50"/>
        <v>391</v>
      </c>
      <c r="B396" s="14" t="s">
        <v>1355</v>
      </c>
      <c r="C396" s="8"/>
      <c r="D396" s="8"/>
      <c r="E396" s="8"/>
      <c r="F396" s="8">
        <f t="shared" si="46"/>
        <v>0</v>
      </c>
      <c r="G396" s="8"/>
      <c r="H396" s="217">
        <f t="shared" si="47"/>
        <v>0</v>
      </c>
      <c r="I396" s="18">
        <f t="shared" si="44"/>
        <v>0</v>
      </c>
      <c r="J396" s="10">
        <f t="shared" si="45"/>
        <v>0</v>
      </c>
      <c r="K396" s="202">
        <f t="shared" si="48"/>
        <v>0</v>
      </c>
      <c r="L396" s="202">
        <v>0</v>
      </c>
      <c r="M396" s="10">
        <f t="shared" si="49"/>
        <v>0</v>
      </c>
      <c r="N396" s="11"/>
    </row>
    <row r="397" spans="1:14" x14ac:dyDescent="0.35">
      <c r="A397" s="9">
        <f t="shared" si="50"/>
        <v>392</v>
      </c>
      <c r="B397" s="14" t="s">
        <v>1356</v>
      </c>
      <c r="C397" s="8"/>
      <c r="D397" s="8"/>
      <c r="E397" s="8"/>
      <c r="F397" s="8">
        <f t="shared" si="46"/>
        <v>0</v>
      </c>
      <c r="G397" s="8"/>
      <c r="H397" s="217">
        <f t="shared" si="47"/>
        <v>0</v>
      </c>
      <c r="I397" s="18">
        <f t="shared" si="44"/>
        <v>0</v>
      </c>
      <c r="J397" s="10">
        <f t="shared" si="45"/>
        <v>0</v>
      </c>
      <c r="K397" s="202">
        <f t="shared" si="48"/>
        <v>0</v>
      </c>
      <c r="L397" s="202">
        <v>0</v>
      </c>
      <c r="M397" s="10">
        <f t="shared" si="49"/>
        <v>0</v>
      </c>
      <c r="N397" s="11"/>
    </row>
    <row r="398" spans="1:14" x14ac:dyDescent="0.35">
      <c r="A398" s="9">
        <f t="shared" si="50"/>
        <v>393</v>
      </c>
      <c r="B398" s="14" t="s">
        <v>1357</v>
      </c>
      <c r="C398" s="8"/>
      <c r="D398" s="8"/>
      <c r="E398" s="8"/>
      <c r="F398" s="8">
        <f t="shared" si="46"/>
        <v>0</v>
      </c>
      <c r="G398" s="8"/>
      <c r="H398" s="217">
        <f t="shared" si="47"/>
        <v>0</v>
      </c>
      <c r="I398" s="18">
        <f t="shared" si="44"/>
        <v>0</v>
      </c>
      <c r="J398" s="10">
        <f t="shared" si="45"/>
        <v>0</v>
      </c>
      <c r="K398" s="202">
        <f t="shared" si="48"/>
        <v>0</v>
      </c>
      <c r="L398" s="202">
        <v>0</v>
      </c>
      <c r="M398" s="10">
        <f t="shared" si="49"/>
        <v>0</v>
      </c>
      <c r="N398" s="11"/>
    </row>
    <row r="399" spans="1:14" x14ac:dyDescent="0.35">
      <c r="A399" s="9">
        <f t="shared" si="50"/>
        <v>394</v>
      </c>
      <c r="B399" s="14" t="s">
        <v>1358</v>
      </c>
      <c r="C399" s="8"/>
      <c r="D399" s="8"/>
      <c r="E399" s="8"/>
      <c r="F399" s="8">
        <f t="shared" si="46"/>
        <v>0</v>
      </c>
      <c r="G399" s="8"/>
      <c r="H399" s="217">
        <f t="shared" si="47"/>
        <v>0</v>
      </c>
      <c r="I399" s="18">
        <f t="shared" si="44"/>
        <v>0</v>
      </c>
      <c r="J399" s="10">
        <f t="shared" si="45"/>
        <v>0</v>
      </c>
      <c r="K399" s="202">
        <f t="shared" si="48"/>
        <v>0</v>
      </c>
      <c r="L399" s="202">
        <v>0</v>
      </c>
      <c r="M399" s="10">
        <f t="shared" si="49"/>
        <v>0</v>
      </c>
      <c r="N399" s="11"/>
    </row>
    <row r="400" spans="1:14" x14ac:dyDescent="0.35">
      <c r="A400" s="9">
        <f t="shared" si="50"/>
        <v>395</v>
      </c>
      <c r="B400" s="14" t="s">
        <v>1359</v>
      </c>
      <c r="C400" s="8"/>
      <c r="D400" s="8"/>
      <c r="E400" s="8"/>
      <c r="F400" s="8">
        <f t="shared" si="46"/>
        <v>0</v>
      </c>
      <c r="G400" s="8"/>
      <c r="H400" s="217">
        <f t="shared" si="47"/>
        <v>0</v>
      </c>
      <c r="I400" s="18">
        <f t="shared" si="44"/>
        <v>0</v>
      </c>
      <c r="J400" s="10">
        <f t="shared" si="45"/>
        <v>0</v>
      </c>
      <c r="K400" s="202">
        <f t="shared" si="48"/>
        <v>0</v>
      </c>
      <c r="L400" s="202">
        <v>0</v>
      </c>
      <c r="M400" s="10">
        <f t="shared" si="49"/>
        <v>0</v>
      </c>
      <c r="N400" s="11"/>
    </row>
    <row r="401" spans="1:14" x14ac:dyDescent="0.35">
      <c r="A401" s="9">
        <f t="shared" si="50"/>
        <v>396</v>
      </c>
      <c r="B401" s="14" t="s">
        <v>1360</v>
      </c>
      <c r="C401" s="8"/>
      <c r="D401" s="8"/>
      <c r="E401" s="8"/>
      <c r="F401" s="8">
        <f t="shared" si="46"/>
        <v>0</v>
      </c>
      <c r="G401" s="8"/>
      <c r="H401" s="217">
        <f t="shared" si="47"/>
        <v>0</v>
      </c>
      <c r="I401" s="18">
        <f t="shared" si="44"/>
        <v>0</v>
      </c>
      <c r="J401" s="10">
        <f t="shared" si="45"/>
        <v>0</v>
      </c>
      <c r="K401" s="202">
        <f t="shared" si="48"/>
        <v>0</v>
      </c>
      <c r="L401" s="202">
        <v>0</v>
      </c>
      <c r="M401" s="10">
        <f t="shared" si="49"/>
        <v>0</v>
      </c>
      <c r="N401" s="11"/>
    </row>
    <row r="402" spans="1:14" x14ac:dyDescent="0.35">
      <c r="A402" s="9">
        <f t="shared" si="50"/>
        <v>397</v>
      </c>
      <c r="B402" s="14" t="s">
        <v>1361</v>
      </c>
      <c r="C402" s="8"/>
      <c r="D402" s="8"/>
      <c r="E402" s="8"/>
      <c r="F402" s="8">
        <f t="shared" si="46"/>
        <v>0</v>
      </c>
      <c r="G402" s="8"/>
      <c r="H402" s="217">
        <f t="shared" si="47"/>
        <v>0</v>
      </c>
      <c r="I402" s="18">
        <f t="shared" si="44"/>
        <v>0</v>
      </c>
      <c r="J402" s="10">
        <f t="shared" si="45"/>
        <v>0</v>
      </c>
      <c r="K402" s="202">
        <f t="shared" si="48"/>
        <v>0</v>
      </c>
      <c r="L402" s="202">
        <v>0</v>
      </c>
      <c r="M402" s="10">
        <f t="shared" si="49"/>
        <v>0</v>
      </c>
      <c r="N402" s="11"/>
    </row>
    <row r="403" spans="1:14" x14ac:dyDescent="0.35">
      <c r="A403" s="9">
        <f t="shared" si="50"/>
        <v>398</v>
      </c>
      <c r="B403" s="14" t="s">
        <v>1362</v>
      </c>
      <c r="C403" s="8"/>
      <c r="D403" s="8"/>
      <c r="E403" s="8"/>
      <c r="F403" s="8">
        <f t="shared" si="46"/>
        <v>0</v>
      </c>
      <c r="G403" s="8"/>
      <c r="H403" s="217">
        <f t="shared" si="47"/>
        <v>0</v>
      </c>
      <c r="I403" s="18">
        <f t="shared" si="44"/>
        <v>0</v>
      </c>
      <c r="J403" s="10">
        <f t="shared" si="45"/>
        <v>0</v>
      </c>
      <c r="K403" s="202">
        <f t="shared" si="48"/>
        <v>0</v>
      </c>
      <c r="L403" s="202">
        <v>0</v>
      </c>
      <c r="M403" s="10">
        <f t="shared" si="49"/>
        <v>0</v>
      </c>
      <c r="N403" s="11"/>
    </row>
    <row r="404" spans="1:14" x14ac:dyDescent="0.35">
      <c r="A404" s="9">
        <f t="shared" si="50"/>
        <v>399</v>
      </c>
      <c r="B404" s="14" t="s">
        <v>1363</v>
      </c>
      <c r="C404" s="8"/>
      <c r="D404" s="8"/>
      <c r="E404" s="8"/>
      <c r="F404" s="8">
        <f t="shared" si="46"/>
        <v>0</v>
      </c>
      <c r="G404" s="8"/>
      <c r="H404" s="217">
        <f t="shared" si="47"/>
        <v>0</v>
      </c>
      <c r="I404" s="18">
        <f t="shared" si="44"/>
        <v>0</v>
      </c>
      <c r="J404" s="10">
        <f t="shared" si="45"/>
        <v>0</v>
      </c>
      <c r="K404" s="202">
        <f t="shared" si="48"/>
        <v>0</v>
      </c>
      <c r="L404" s="202">
        <v>0</v>
      </c>
      <c r="M404" s="10">
        <f t="shared" si="49"/>
        <v>0</v>
      </c>
      <c r="N404" s="11"/>
    </row>
    <row r="405" spans="1:14" x14ac:dyDescent="0.35">
      <c r="A405" s="9">
        <f t="shared" si="50"/>
        <v>400</v>
      </c>
      <c r="B405" s="14" t="s">
        <v>1364</v>
      </c>
      <c r="C405" s="8"/>
      <c r="D405" s="8"/>
      <c r="E405" s="8"/>
      <c r="F405" s="8">
        <f t="shared" si="46"/>
        <v>0</v>
      </c>
      <c r="G405" s="8"/>
      <c r="H405" s="217">
        <f t="shared" si="47"/>
        <v>0</v>
      </c>
      <c r="I405" s="18">
        <f t="shared" si="44"/>
        <v>0</v>
      </c>
      <c r="J405" s="10">
        <f t="shared" si="45"/>
        <v>0</v>
      </c>
      <c r="K405" s="202">
        <f t="shared" si="48"/>
        <v>0</v>
      </c>
      <c r="L405" s="202">
        <v>0</v>
      </c>
      <c r="M405" s="10">
        <f t="shared" si="49"/>
        <v>0</v>
      </c>
      <c r="N405" s="11"/>
    </row>
    <row r="406" spans="1:14" x14ac:dyDescent="0.35">
      <c r="A406" s="9">
        <f t="shared" si="50"/>
        <v>401</v>
      </c>
      <c r="B406" s="14" t="s">
        <v>1365</v>
      </c>
      <c r="C406" s="8"/>
      <c r="D406" s="8"/>
      <c r="E406" s="8"/>
      <c r="F406" s="8">
        <f t="shared" si="46"/>
        <v>0</v>
      </c>
      <c r="G406" s="8"/>
      <c r="H406" s="217">
        <f t="shared" si="47"/>
        <v>0</v>
      </c>
      <c r="I406" s="18">
        <f t="shared" si="44"/>
        <v>0</v>
      </c>
      <c r="J406" s="10">
        <f t="shared" si="45"/>
        <v>0</v>
      </c>
      <c r="K406" s="202">
        <f t="shared" si="48"/>
        <v>0</v>
      </c>
      <c r="L406" s="202">
        <v>0</v>
      </c>
      <c r="M406" s="10">
        <f t="shared" si="49"/>
        <v>0</v>
      </c>
      <c r="N406" s="11"/>
    </row>
    <row r="407" spans="1:14" x14ac:dyDescent="0.35">
      <c r="A407" s="9">
        <f t="shared" si="50"/>
        <v>402</v>
      </c>
      <c r="B407" s="14" t="s">
        <v>1366</v>
      </c>
      <c r="C407" s="8"/>
      <c r="D407" s="8"/>
      <c r="E407" s="8"/>
      <c r="F407" s="8">
        <f t="shared" si="46"/>
        <v>0</v>
      </c>
      <c r="G407" s="8"/>
      <c r="H407" s="217">
        <f t="shared" si="47"/>
        <v>0</v>
      </c>
      <c r="I407" s="18">
        <f t="shared" si="44"/>
        <v>0</v>
      </c>
      <c r="J407" s="10">
        <f t="shared" si="45"/>
        <v>0</v>
      </c>
      <c r="K407" s="202">
        <f t="shared" si="48"/>
        <v>0</v>
      </c>
      <c r="L407" s="202">
        <v>0</v>
      </c>
      <c r="M407" s="10">
        <f t="shared" si="49"/>
        <v>0</v>
      </c>
      <c r="N407" s="11"/>
    </row>
    <row r="408" spans="1:14" x14ac:dyDescent="0.35">
      <c r="A408" s="9">
        <f t="shared" si="50"/>
        <v>403</v>
      </c>
      <c r="B408" s="14" t="s">
        <v>1367</v>
      </c>
      <c r="C408" s="8"/>
      <c r="D408" s="8"/>
      <c r="E408" s="8"/>
      <c r="F408" s="8">
        <f t="shared" si="46"/>
        <v>0</v>
      </c>
      <c r="G408" s="8"/>
      <c r="H408" s="217">
        <f t="shared" si="47"/>
        <v>0</v>
      </c>
      <c r="I408" s="18">
        <f t="shared" si="44"/>
        <v>0</v>
      </c>
      <c r="J408" s="10">
        <f t="shared" si="45"/>
        <v>0</v>
      </c>
      <c r="K408" s="202">
        <f t="shared" si="48"/>
        <v>0</v>
      </c>
      <c r="L408" s="202">
        <v>0</v>
      </c>
      <c r="M408" s="10">
        <f t="shared" si="49"/>
        <v>0</v>
      </c>
      <c r="N408" s="11"/>
    </row>
    <row r="409" spans="1:14" x14ac:dyDescent="0.35">
      <c r="A409" s="9">
        <f t="shared" si="50"/>
        <v>404</v>
      </c>
      <c r="B409" s="14" t="s">
        <v>1368</v>
      </c>
      <c r="C409" s="8"/>
      <c r="D409" s="8"/>
      <c r="E409" s="8"/>
      <c r="F409" s="8">
        <f t="shared" si="46"/>
        <v>0</v>
      </c>
      <c r="G409" s="8"/>
      <c r="H409" s="217">
        <f t="shared" si="47"/>
        <v>0</v>
      </c>
      <c r="I409" s="18">
        <f t="shared" si="44"/>
        <v>0</v>
      </c>
      <c r="J409" s="10">
        <f t="shared" si="45"/>
        <v>0</v>
      </c>
      <c r="K409" s="202">
        <f t="shared" si="48"/>
        <v>0</v>
      </c>
      <c r="L409" s="202">
        <v>0</v>
      </c>
      <c r="M409" s="10">
        <f t="shared" si="49"/>
        <v>0</v>
      </c>
      <c r="N409" s="11"/>
    </row>
    <row r="410" spans="1:14" x14ac:dyDescent="0.35">
      <c r="A410" s="9">
        <f t="shared" si="50"/>
        <v>405</v>
      </c>
      <c r="B410" s="14" t="s">
        <v>1369</v>
      </c>
      <c r="C410" s="8"/>
      <c r="D410" s="8"/>
      <c r="E410" s="8"/>
      <c r="F410" s="8">
        <f t="shared" si="46"/>
        <v>0</v>
      </c>
      <c r="G410" s="8"/>
      <c r="H410" s="217">
        <f t="shared" si="47"/>
        <v>0</v>
      </c>
      <c r="I410" s="18">
        <f t="shared" si="44"/>
        <v>0</v>
      </c>
      <c r="J410" s="10">
        <f t="shared" si="45"/>
        <v>0</v>
      </c>
      <c r="K410" s="202">
        <f t="shared" si="48"/>
        <v>0</v>
      </c>
      <c r="L410" s="202">
        <v>0</v>
      </c>
      <c r="M410" s="10">
        <f t="shared" si="49"/>
        <v>0</v>
      </c>
      <c r="N410" s="11"/>
    </row>
    <row r="411" spans="1:14" x14ac:dyDescent="0.35">
      <c r="A411" s="9">
        <f t="shared" si="50"/>
        <v>406</v>
      </c>
      <c r="B411" s="14" t="s">
        <v>1370</v>
      </c>
      <c r="C411" s="8"/>
      <c r="D411" s="8"/>
      <c r="E411" s="8"/>
      <c r="F411" s="8">
        <f t="shared" si="46"/>
        <v>0</v>
      </c>
      <c r="G411" s="8"/>
      <c r="H411" s="217">
        <f t="shared" si="47"/>
        <v>0</v>
      </c>
      <c r="I411" s="18">
        <f t="shared" si="44"/>
        <v>0</v>
      </c>
      <c r="J411" s="10">
        <f t="shared" si="45"/>
        <v>0</v>
      </c>
      <c r="K411" s="202">
        <f t="shared" si="48"/>
        <v>0</v>
      </c>
      <c r="L411" s="202">
        <v>0</v>
      </c>
      <c r="M411" s="10">
        <f t="shared" si="49"/>
        <v>0</v>
      </c>
      <c r="N411" s="11"/>
    </row>
    <row r="412" spans="1:14" x14ac:dyDescent="0.35">
      <c r="A412" s="9">
        <f t="shared" si="50"/>
        <v>407</v>
      </c>
      <c r="B412" s="14" t="s">
        <v>1371</v>
      </c>
      <c r="C412" s="8"/>
      <c r="D412" s="8"/>
      <c r="E412" s="8"/>
      <c r="F412" s="8">
        <f t="shared" si="46"/>
        <v>0</v>
      </c>
      <c r="G412" s="8"/>
      <c r="H412" s="217">
        <f t="shared" si="47"/>
        <v>0</v>
      </c>
      <c r="I412" s="18">
        <f t="shared" si="44"/>
        <v>0</v>
      </c>
      <c r="J412" s="10">
        <f t="shared" si="45"/>
        <v>0</v>
      </c>
      <c r="K412" s="202">
        <f t="shared" si="48"/>
        <v>0</v>
      </c>
      <c r="L412" s="202">
        <v>0</v>
      </c>
      <c r="M412" s="10">
        <f t="shared" si="49"/>
        <v>0</v>
      </c>
      <c r="N412" s="11"/>
    </row>
    <row r="413" spans="1:14" x14ac:dyDescent="0.35">
      <c r="A413" s="9">
        <f t="shared" si="50"/>
        <v>408</v>
      </c>
      <c r="B413" s="14" t="s">
        <v>1372</v>
      </c>
      <c r="C413" s="8"/>
      <c r="D413" s="8"/>
      <c r="E413" s="8"/>
      <c r="F413" s="8">
        <f t="shared" si="46"/>
        <v>0</v>
      </c>
      <c r="G413" s="8"/>
      <c r="H413" s="217">
        <f t="shared" si="47"/>
        <v>0</v>
      </c>
      <c r="I413" s="18">
        <f t="shared" si="44"/>
        <v>0</v>
      </c>
      <c r="J413" s="10">
        <f t="shared" si="45"/>
        <v>0</v>
      </c>
      <c r="K413" s="202">
        <f t="shared" si="48"/>
        <v>0</v>
      </c>
      <c r="L413" s="202">
        <v>0</v>
      </c>
      <c r="M413" s="10">
        <f t="shared" si="49"/>
        <v>0</v>
      </c>
      <c r="N413" s="11"/>
    </row>
    <row r="414" spans="1:14" x14ac:dyDescent="0.35">
      <c r="A414" s="9">
        <f t="shared" si="50"/>
        <v>409</v>
      </c>
      <c r="B414" s="14" t="s">
        <v>1373</v>
      </c>
      <c r="C414" s="8"/>
      <c r="D414" s="8"/>
      <c r="E414" s="8"/>
      <c r="F414" s="8">
        <f t="shared" si="46"/>
        <v>0</v>
      </c>
      <c r="G414" s="8"/>
      <c r="H414" s="217">
        <f t="shared" si="47"/>
        <v>0</v>
      </c>
      <c r="I414" s="18">
        <f t="shared" si="44"/>
        <v>0</v>
      </c>
      <c r="J414" s="10">
        <f t="shared" si="45"/>
        <v>0</v>
      </c>
      <c r="K414" s="202">
        <f t="shared" si="48"/>
        <v>0</v>
      </c>
      <c r="L414" s="202">
        <v>0</v>
      </c>
      <c r="M414" s="10">
        <f t="shared" si="49"/>
        <v>0</v>
      </c>
      <c r="N414" s="11"/>
    </row>
    <row r="415" spans="1:14" x14ac:dyDescent="0.35">
      <c r="A415" s="9">
        <f t="shared" si="50"/>
        <v>410</v>
      </c>
      <c r="B415" s="14" t="s">
        <v>1374</v>
      </c>
      <c r="C415" s="8"/>
      <c r="D415" s="8"/>
      <c r="E415" s="8"/>
      <c r="F415" s="8">
        <f t="shared" si="46"/>
        <v>0</v>
      </c>
      <c r="G415" s="8"/>
      <c r="H415" s="217">
        <f t="shared" si="47"/>
        <v>0</v>
      </c>
      <c r="I415" s="18">
        <f t="shared" si="44"/>
        <v>0</v>
      </c>
      <c r="J415" s="10">
        <f t="shared" si="45"/>
        <v>0</v>
      </c>
      <c r="K415" s="202">
        <f t="shared" si="48"/>
        <v>0</v>
      </c>
      <c r="L415" s="202">
        <v>0</v>
      </c>
      <c r="M415" s="10">
        <f t="shared" si="49"/>
        <v>0</v>
      </c>
      <c r="N415" s="11"/>
    </row>
    <row r="416" spans="1:14" x14ac:dyDescent="0.35">
      <c r="A416" s="9">
        <f t="shared" si="50"/>
        <v>411</v>
      </c>
      <c r="B416" s="14" t="s">
        <v>1375</v>
      </c>
      <c r="C416" s="8"/>
      <c r="D416" s="8"/>
      <c r="E416" s="8"/>
      <c r="F416" s="8">
        <f t="shared" si="46"/>
        <v>0</v>
      </c>
      <c r="G416" s="8"/>
      <c r="H416" s="217">
        <f t="shared" si="47"/>
        <v>0</v>
      </c>
      <c r="I416" s="18">
        <f t="shared" si="44"/>
        <v>0</v>
      </c>
      <c r="J416" s="10">
        <f t="shared" si="45"/>
        <v>0</v>
      </c>
      <c r="K416" s="202">
        <f t="shared" si="48"/>
        <v>0</v>
      </c>
      <c r="L416" s="202">
        <v>0</v>
      </c>
      <c r="M416" s="10">
        <f t="shared" si="49"/>
        <v>0</v>
      </c>
      <c r="N416" s="11"/>
    </row>
    <row r="417" spans="1:14" x14ac:dyDescent="0.35">
      <c r="A417" s="9">
        <f t="shared" si="50"/>
        <v>412</v>
      </c>
      <c r="B417" s="14" t="s">
        <v>1376</v>
      </c>
      <c r="C417" s="8"/>
      <c r="D417" s="8"/>
      <c r="E417" s="8"/>
      <c r="F417" s="8">
        <f t="shared" si="46"/>
        <v>0</v>
      </c>
      <c r="G417" s="8"/>
      <c r="H417" s="217">
        <f t="shared" si="47"/>
        <v>0</v>
      </c>
      <c r="I417" s="18">
        <f t="shared" si="44"/>
        <v>0</v>
      </c>
      <c r="J417" s="10">
        <f t="shared" si="45"/>
        <v>0</v>
      </c>
      <c r="K417" s="202">
        <f t="shared" si="48"/>
        <v>0</v>
      </c>
      <c r="L417" s="202">
        <v>0</v>
      </c>
      <c r="M417" s="10">
        <f t="shared" si="49"/>
        <v>0</v>
      </c>
      <c r="N417" s="11"/>
    </row>
    <row r="418" spans="1:14" x14ac:dyDescent="0.35">
      <c r="A418" s="9">
        <f t="shared" si="50"/>
        <v>413</v>
      </c>
      <c r="B418" s="14" t="s">
        <v>1377</v>
      </c>
      <c r="C418" s="8"/>
      <c r="D418" s="8"/>
      <c r="E418" s="8"/>
      <c r="F418" s="8">
        <f t="shared" si="46"/>
        <v>0</v>
      </c>
      <c r="G418" s="8"/>
      <c r="H418" s="217">
        <f t="shared" si="47"/>
        <v>0</v>
      </c>
      <c r="I418" s="18">
        <f t="shared" si="44"/>
        <v>0</v>
      </c>
      <c r="J418" s="10">
        <f t="shared" si="45"/>
        <v>0</v>
      </c>
      <c r="K418" s="202">
        <f t="shared" si="48"/>
        <v>0</v>
      </c>
      <c r="L418" s="202">
        <v>0</v>
      </c>
      <c r="M418" s="10">
        <f t="shared" si="49"/>
        <v>0</v>
      </c>
      <c r="N418" s="11"/>
    </row>
    <row r="419" spans="1:14" x14ac:dyDescent="0.35">
      <c r="A419" s="9">
        <f t="shared" si="50"/>
        <v>414</v>
      </c>
      <c r="B419" s="14" t="s">
        <v>1378</v>
      </c>
      <c r="C419" s="8"/>
      <c r="D419" s="8"/>
      <c r="E419" s="8"/>
      <c r="F419" s="8">
        <f t="shared" si="46"/>
        <v>0</v>
      </c>
      <c r="G419" s="8"/>
      <c r="H419" s="217">
        <f t="shared" si="47"/>
        <v>0</v>
      </c>
      <c r="I419" s="18">
        <f t="shared" si="44"/>
        <v>0</v>
      </c>
      <c r="J419" s="10">
        <f t="shared" si="45"/>
        <v>0</v>
      </c>
      <c r="K419" s="202">
        <f t="shared" si="48"/>
        <v>0</v>
      </c>
      <c r="L419" s="202">
        <v>0</v>
      </c>
      <c r="M419" s="10">
        <f t="shared" si="49"/>
        <v>0</v>
      </c>
      <c r="N419" s="11"/>
    </row>
    <row r="420" spans="1:14" x14ac:dyDescent="0.35">
      <c r="A420" s="9">
        <f t="shared" si="50"/>
        <v>415</v>
      </c>
      <c r="B420" s="14" t="s">
        <v>1379</v>
      </c>
      <c r="C420" s="8"/>
      <c r="D420" s="8"/>
      <c r="E420" s="8"/>
      <c r="F420" s="8">
        <f t="shared" si="46"/>
        <v>0</v>
      </c>
      <c r="G420" s="8"/>
      <c r="H420" s="217">
        <f t="shared" si="47"/>
        <v>0</v>
      </c>
      <c r="I420" s="18">
        <f t="shared" si="44"/>
        <v>0</v>
      </c>
      <c r="J420" s="10">
        <f t="shared" si="45"/>
        <v>0</v>
      </c>
      <c r="K420" s="202">
        <f t="shared" si="48"/>
        <v>0</v>
      </c>
      <c r="L420" s="202">
        <v>0</v>
      </c>
      <c r="M420" s="10">
        <f t="shared" si="49"/>
        <v>0</v>
      </c>
      <c r="N420" s="11"/>
    </row>
    <row r="421" spans="1:14" x14ac:dyDescent="0.35">
      <c r="A421" s="9">
        <f t="shared" si="50"/>
        <v>416</v>
      </c>
      <c r="B421" s="14" t="s">
        <v>1380</v>
      </c>
      <c r="C421" s="8"/>
      <c r="D421" s="8"/>
      <c r="E421" s="8"/>
      <c r="F421" s="8">
        <f t="shared" si="46"/>
        <v>0</v>
      </c>
      <c r="G421" s="8"/>
      <c r="H421" s="217">
        <f t="shared" si="47"/>
        <v>0</v>
      </c>
      <c r="I421" s="18">
        <f t="shared" si="44"/>
        <v>0</v>
      </c>
      <c r="J421" s="10">
        <f t="shared" si="45"/>
        <v>0</v>
      </c>
      <c r="K421" s="202">
        <f t="shared" si="48"/>
        <v>0</v>
      </c>
      <c r="L421" s="202">
        <v>0</v>
      </c>
      <c r="M421" s="10">
        <f t="shared" si="49"/>
        <v>0</v>
      </c>
      <c r="N421" s="11"/>
    </row>
    <row r="422" spans="1:14" x14ac:dyDescent="0.35">
      <c r="A422" s="9">
        <f t="shared" si="50"/>
        <v>417</v>
      </c>
      <c r="B422" s="14" t="s">
        <v>1381</v>
      </c>
      <c r="C422" s="8"/>
      <c r="D422" s="8"/>
      <c r="E422" s="8"/>
      <c r="F422" s="8">
        <f t="shared" si="46"/>
        <v>0</v>
      </c>
      <c r="G422" s="8"/>
      <c r="H422" s="217">
        <f t="shared" si="47"/>
        <v>0</v>
      </c>
      <c r="I422" s="18">
        <f t="shared" si="44"/>
        <v>0</v>
      </c>
      <c r="J422" s="10">
        <f t="shared" si="45"/>
        <v>0</v>
      </c>
      <c r="K422" s="202">
        <f t="shared" si="48"/>
        <v>0</v>
      </c>
      <c r="L422" s="202">
        <v>0</v>
      </c>
      <c r="M422" s="10">
        <f t="shared" si="49"/>
        <v>0</v>
      </c>
      <c r="N422" s="11"/>
    </row>
    <row r="423" spans="1:14" x14ac:dyDescent="0.35">
      <c r="A423" s="9">
        <f t="shared" si="50"/>
        <v>418</v>
      </c>
      <c r="B423" s="14" t="s">
        <v>1382</v>
      </c>
      <c r="C423" s="8"/>
      <c r="D423" s="8"/>
      <c r="E423" s="8"/>
      <c r="F423" s="8">
        <f t="shared" si="46"/>
        <v>0</v>
      </c>
      <c r="G423" s="8"/>
      <c r="H423" s="217">
        <f t="shared" si="47"/>
        <v>0</v>
      </c>
      <c r="I423" s="18">
        <f t="shared" si="44"/>
        <v>0</v>
      </c>
      <c r="J423" s="10">
        <f t="shared" si="45"/>
        <v>0</v>
      </c>
      <c r="K423" s="202">
        <f t="shared" si="48"/>
        <v>0</v>
      </c>
      <c r="L423" s="202">
        <v>0</v>
      </c>
      <c r="M423" s="10">
        <f t="shared" si="49"/>
        <v>0</v>
      </c>
      <c r="N423" s="11"/>
    </row>
    <row r="424" spans="1:14" x14ac:dyDescent="0.35">
      <c r="A424" s="9">
        <f t="shared" si="50"/>
        <v>419</v>
      </c>
      <c r="B424" s="14" t="s">
        <v>1383</v>
      </c>
      <c r="C424" s="8"/>
      <c r="D424" s="8"/>
      <c r="E424" s="8"/>
      <c r="F424" s="8">
        <f t="shared" si="46"/>
        <v>0</v>
      </c>
      <c r="G424" s="8"/>
      <c r="H424" s="217">
        <f t="shared" si="47"/>
        <v>0</v>
      </c>
      <c r="I424" s="18">
        <f t="shared" si="44"/>
        <v>0</v>
      </c>
      <c r="J424" s="10">
        <f t="shared" si="45"/>
        <v>0</v>
      </c>
      <c r="K424" s="202">
        <f t="shared" si="48"/>
        <v>0</v>
      </c>
      <c r="L424" s="202">
        <v>0</v>
      </c>
      <c r="M424" s="10">
        <f t="shared" si="49"/>
        <v>0</v>
      </c>
      <c r="N424" s="11"/>
    </row>
    <row r="425" spans="1:14" x14ac:dyDescent="0.35">
      <c r="A425" s="9">
        <f t="shared" si="50"/>
        <v>420</v>
      </c>
      <c r="B425" s="14" t="s">
        <v>1384</v>
      </c>
      <c r="C425" s="8"/>
      <c r="D425" s="8"/>
      <c r="E425" s="8"/>
      <c r="F425" s="8">
        <f t="shared" si="46"/>
        <v>0</v>
      </c>
      <c r="G425" s="8"/>
      <c r="H425" s="217">
        <f t="shared" si="47"/>
        <v>0</v>
      </c>
      <c r="I425" s="18">
        <f t="shared" si="44"/>
        <v>0</v>
      </c>
      <c r="J425" s="10">
        <f t="shared" si="45"/>
        <v>0</v>
      </c>
      <c r="K425" s="202">
        <f t="shared" si="48"/>
        <v>0</v>
      </c>
      <c r="L425" s="202">
        <v>0</v>
      </c>
      <c r="M425" s="10">
        <f t="shared" si="49"/>
        <v>0</v>
      </c>
      <c r="N425" s="11"/>
    </row>
    <row r="426" spans="1:14" x14ac:dyDescent="0.35">
      <c r="A426" s="9">
        <f t="shared" si="50"/>
        <v>421</v>
      </c>
      <c r="B426" s="14" t="s">
        <v>1385</v>
      </c>
      <c r="C426" s="8"/>
      <c r="D426" s="8"/>
      <c r="E426" s="8"/>
      <c r="F426" s="8">
        <f t="shared" si="46"/>
        <v>0</v>
      </c>
      <c r="G426" s="8"/>
      <c r="H426" s="217">
        <f t="shared" si="47"/>
        <v>0</v>
      </c>
      <c r="I426" s="18">
        <f t="shared" si="44"/>
        <v>0</v>
      </c>
      <c r="J426" s="10">
        <f t="shared" si="45"/>
        <v>0</v>
      </c>
      <c r="K426" s="202">
        <f t="shared" si="48"/>
        <v>0</v>
      </c>
      <c r="L426" s="202">
        <v>0</v>
      </c>
      <c r="M426" s="10">
        <f t="shared" si="49"/>
        <v>0</v>
      </c>
      <c r="N426" s="11"/>
    </row>
    <row r="427" spans="1:14" x14ac:dyDescent="0.35">
      <c r="A427" s="9">
        <f t="shared" si="50"/>
        <v>422</v>
      </c>
      <c r="B427" s="14" t="s">
        <v>1386</v>
      </c>
      <c r="C427" s="8"/>
      <c r="D427" s="8"/>
      <c r="E427" s="8"/>
      <c r="F427" s="8">
        <f t="shared" si="46"/>
        <v>0</v>
      </c>
      <c r="G427" s="8"/>
      <c r="H427" s="217">
        <f t="shared" si="47"/>
        <v>0</v>
      </c>
      <c r="I427" s="18">
        <f t="shared" si="44"/>
        <v>0</v>
      </c>
      <c r="J427" s="10">
        <f t="shared" si="45"/>
        <v>0</v>
      </c>
      <c r="K427" s="202">
        <f t="shared" si="48"/>
        <v>0</v>
      </c>
      <c r="L427" s="202">
        <v>0</v>
      </c>
      <c r="M427" s="10">
        <f t="shared" si="49"/>
        <v>0</v>
      </c>
      <c r="N427" s="11"/>
    </row>
    <row r="428" spans="1:14" x14ac:dyDescent="0.35">
      <c r="A428" s="9">
        <f t="shared" si="50"/>
        <v>423</v>
      </c>
      <c r="B428" s="14" t="s">
        <v>1387</v>
      </c>
      <c r="C428" s="8"/>
      <c r="D428" s="8"/>
      <c r="E428" s="8"/>
      <c r="F428" s="8">
        <f t="shared" si="46"/>
        <v>0</v>
      </c>
      <c r="G428" s="8"/>
      <c r="H428" s="217">
        <f t="shared" si="47"/>
        <v>0</v>
      </c>
      <c r="I428" s="18">
        <f t="shared" si="44"/>
        <v>0</v>
      </c>
      <c r="J428" s="10">
        <f t="shared" si="45"/>
        <v>0</v>
      </c>
      <c r="K428" s="202">
        <f t="shared" si="48"/>
        <v>0</v>
      </c>
      <c r="L428" s="202">
        <v>0</v>
      </c>
      <c r="M428" s="10">
        <f t="shared" si="49"/>
        <v>0</v>
      </c>
      <c r="N428" s="11"/>
    </row>
    <row r="429" spans="1:14" x14ac:dyDescent="0.35">
      <c r="A429" s="9">
        <f t="shared" si="50"/>
        <v>424</v>
      </c>
      <c r="B429" s="14" t="s">
        <v>1388</v>
      </c>
      <c r="C429" s="8"/>
      <c r="D429" s="8"/>
      <c r="E429" s="8"/>
      <c r="F429" s="8">
        <f t="shared" si="46"/>
        <v>0</v>
      </c>
      <c r="G429" s="8"/>
      <c r="H429" s="217">
        <f t="shared" si="47"/>
        <v>0</v>
      </c>
      <c r="I429" s="18">
        <f t="shared" si="44"/>
        <v>0</v>
      </c>
      <c r="J429" s="10">
        <f t="shared" si="45"/>
        <v>0</v>
      </c>
      <c r="K429" s="202">
        <f t="shared" si="48"/>
        <v>0</v>
      </c>
      <c r="L429" s="202">
        <v>0</v>
      </c>
      <c r="M429" s="10">
        <f t="shared" si="49"/>
        <v>0</v>
      </c>
      <c r="N429" s="11"/>
    </row>
    <row r="430" spans="1:14" x14ac:dyDescent="0.35">
      <c r="A430" s="9">
        <f t="shared" si="50"/>
        <v>425</v>
      </c>
      <c r="B430" s="14" t="s">
        <v>1389</v>
      </c>
      <c r="C430" s="8"/>
      <c r="D430" s="8"/>
      <c r="E430" s="8"/>
      <c r="F430" s="8">
        <f t="shared" si="46"/>
        <v>0</v>
      </c>
      <c r="G430" s="8"/>
      <c r="H430" s="217">
        <f t="shared" si="47"/>
        <v>0</v>
      </c>
      <c r="I430" s="18">
        <f t="shared" si="44"/>
        <v>0</v>
      </c>
      <c r="J430" s="10">
        <f t="shared" si="45"/>
        <v>0</v>
      </c>
      <c r="K430" s="202">
        <f t="shared" si="48"/>
        <v>0</v>
      </c>
      <c r="L430" s="202">
        <v>0</v>
      </c>
      <c r="M430" s="10">
        <f t="shared" si="49"/>
        <v>0</v>
      </c>
      <c r="N430" s="11"/>
    </row>
    <row r="431" spans="1:14" x14ac:dyDescent="0.35">
      <c r="A431" s="9">
        <f t="shared" si="50"/>
        <v>426</v>
      </c>
      <c r="B431" s="14" t="s">
        <v>1390</v>
      </c>
      <c r="C431" s="8"/>
      <c r="D431" s="8"/>
      <c r="E431" s="8"/>
      <c r="F431" s="8">
        <f t="shared" si="46"/>
        <v>0</v>
      </c>
      <c r="G431" s="8"/>
      <c r="H431" s="217">
        <f t="shared" si="47"/>
        <v>0</v>
      </c>
      <c r="I431" s="18">
        <f t="shared" ref="I431:I460" si="51">H431*$I$2</f>
        <v>0</v>
      </c>
      <c r="J431" s="10">
        <f t="shared" si="45"/>
        <v>0</v>
      </c>
      <c r="K431" s="202">
        <f t="shared" si="48"/>
        <v>0</v>
      </c>
      <c r="L431" s="202">
        <v>0</v>
      </c>
      <c r="M431" s="10">
        <f t="shared" si="49"/>
        <v>0</v>
      </c>
      <c r="N431" s="11"/>
    </row>
    <row r="432" spans="1:14" x14ac:dyDescent="0.35">
      <c r="A432" s="9">
        <f t="shared" si="50"/>
        <v>427</v>
      </c>
      <c r="B432" s="14" t="s">
        <v>1391</v>
      </c>
      <c r="C432" s="8"/>
      <c r="D432" s="8"/>
      <c r="E432" s="8"/>
      <c r="F432" s="8">
        <f t="shared" si="46"/>
        <v>0</v>
      </c>
      <c r="G432" s="8"/>
      <c r="H432" s="217">
        <f t="shared" si="47"/>
        <v>0</v>
      </c>
      <c r="I432" s="18">
        <f t="shared" si="51"/>
        <v>0</v>
      </c>
      <c r="J432" s="10">
        <f t="shared" ref="J432:J498" si="52">I432*0.22</f>
        <v>0</v>
      </c>
      <c r="K432" s="202">
        <f t="shared" si="48"/>
        <v>0</v>
      </c>
      <c r="L432" s="202">
        <v>0</v>
      </c>
      <c r="M432" s="10">
        <f t="shared" si="49"/>
        <v>0</v>
      </c>
      <c r="N432" s="11"/>
    </row>
    <row r="433" spans="1:14" x14ac:dyDescent="0.35">
      <c r="A433" s="9">
        <f t="shared" si="50"/>
        <v>428</v>
      </c>
      <c r="B433" s="14" t="s">
        <v>1392</v>
      </c>
      <c r="C433" s="8"/>
      <c r="D433" s="8"/>
      <c r="E433" s="8"/>
      <c r="F433" s="8">
        <f t="shared" si="46"/>
        <v>0</v>
      </c>
      <c r="G433" s="8"/>
      <c r="H433" s="217">
        <f t="shared" si="47"/>
        <v>0</v>
      </c>
      <c r="I433" s="18">
        <f t="shared" si="51"/>
        <v>0</v>
      </c>
      <c r="J433" s="10">
        <f t="shared" si="52"/>
        <v>0</v>
      </c>
      <c r="K433" s="202">
        <f t="shared" si="48"/>
        <v>0</v>
      </c>
      <c r="L433" s="202">
        <v>0</v>
      </c>
      <c r="M433" s="10">
        <f t="shared" si="49"/>
        <v>0</v>
      </c>
      <c r="N433" s="11"/>
    </row>
    <row r="434" spans="1:14" x14ac:dyDescent="0.35">
      <c r="A434" s="9">
        <f t="shared" si="50"/>
        <v>429</v>
      </c>
      <c r="B434" s="14" t="s">
        <v>1393</v>
      </c>
      <c r="C434" s="8"/>
      <c r="D434" s="8"/>
      <c r="E434" s="8"/>
      <c r="F434" s="8">
        <f t="shared" si="46"/>
        <v>0</v>
      </c>
      <c r="G434" s="8"/>
      <c r="H434" s="217">
        <f t="shared" si="47"/>
        <v>0</v>
      </c>
      <c r="I434" s="18">
        <f t="shared" si="51"/>
        <v>0</v>
      </c>
      <c r="J434" s="10">
        <f t="shared" si="52"/>
        <v>0</v>
      </c>
      <c r="K434" s="202">
        <f t="shared" si="48"/>
        <v>0</v>
      </c>
      <c r="L434" s="202">
        <v>0</v>
      </c>
      <c r="M434" s="10">
        <f t="shared" si="49"/>
        <v>0</v>
      </c>
      <c r="N434" s="11"/>
    </row>
    <row r="435" spans="1:14" x14ac:dyDescent="0.35">
      <c r="A435" s="9">
        <f t="shared" si="50"/>
        <v>430</v>
      </c>
      <c r="B435" s="14" t="s">
        <v>1394</v>
      </c>
      <c r="C435" s="8"/>
      <c r="D435" s="8"/>
      <c r="E435" s="8"/>
      <c r="F435" s="8">
        <f t="shared" ref="F435:F455" si="53">C435+D435+E435</f>
        <v>0</v>
      </c>
      <c r="G435" s="8"/>
      <c r="H435" s="217">
        <f t="shared" si="47"/>
        <v>0</v>
      </c>
      <c r="I435" s="18">
        <f t="shared" si="51"/>
        <v>0</v>
      </c>
      <c r="J435" s="10">
        <f t="shared" si="52"/>
        <v>0</v>
      </c>
      <c r="K435" s="202">
        <f t="shared" si="48"/>
        <v>0</v>
      </c>
      <c r="L435" s="202">
        <v>0</v>
      </c>
      <c r="M435" s="10">
        <f t="shared" si="49"/>
        <v>0</v>
      </c>
      <c r="N435" s="11"/>
    </row>
    <row r="436" spans="1:14" x14ac:dyDescent="0.35">
      <c r="A436" s="9">
        <f t="shared" si="50"/>
        <v>431</v>
      </c>
      <c r="B436" s="14" t="s">
        <v>1395</v>
      </c>
      <c r="C436" s="8"/>
      <c r="D436" s="8"/>
      <c r="E436" s="8"/>
      <c r="F436" s="8">
        <f t="shared" si="53"/>
        <v>0</v>
      </c>
      <c r="G436" s="8"/>
      <c r="H436" s="217">
        <f t="shared" ref="H436:H455" si="54">0/104082.08*F436</f>
        <v>0</v>
      </c>
      <c r="I436" s="18">
        <f t="shared" si="51"/>
        <v>0</v>
      </c>
      <c r="J436" s="10">
        <f t="shared" si="52"/>
        <v>0</v>
      </c>
      <c r="K436" s="202">
        <f t="shared" si="48"/>
        <v>0</v>
      </c>
      <c r="L436" s="202">
        <v>0</v>
      </c>
      <c r="M436" s="10">
        <f t="shared" si="49"/>
        <v>0</v>
      </c>
      <c r="N436" s="11"/>
    </row>
    <row r="437" spans="1:14" x14ac:dyDescent="0.35">
      <c r="A437" s="9">
        <f t="shared" si="50"/>
        <v>432</v>
      </c>
      <c r="B437" s="14" t="s">
        <v>1396</v>
      </c>
      <c r="C437" s="8"/>
      <c r="D437" s="8"/>
      <c r="E437" s="8"/>
      <c r="F437" s="8">
        <f t="shared" si="53"/>
        <v>0</v>
      </c>
      <c r="G437" s="8"/>
      <c r="H437" s="217">
        <f t="shared" si="54"/>
        <v>0</v>
      </c>
      <c r="I437" s="18">
        <f t="shared" si="51"/>
        <v>0</v>
      </c>
      <c r="J437" s="10">
        <f t="shared" si="52"/>
        <v>0</v>
      </c>
      <c r="K437" s="202">
        <f t="shared" si="48"/>
        <v>0</v>
      </c>
      <c r="L437" s="202">
        <v>0</v>
      </c>
      <c r="M437" s="10">
        <f t="shared" si="49"/>
        <v>0</v>
      </c>
      <c r="N437" s="11"/>
    </row>
    <row r="438" spans="1:14" x14ac:dyDescent="0.35">
      <c r="A438" s="9">
        <f t="shared" si="50"/>
        <v>433</v>
      </c>
      <c r="B438" s="14" t="s">
        <v>1397</v>
      </c>
      <c r="C438" s="8"/>
      <c r="D438" s="8"/>
      <c r="E438" s="8"/>
      <c r="F438" s="8">
        <f t="shared" si="53"/>
        <v>0</v>
      </c>
      <c r="G438" s="8"/>
      <c r="H438" s="217">
        <f t="shared" si="54"/>
        <v>0</v>
      </c>
      <c r="I438" s="18">
        <f t="shared" si="51"/>
        <v>0</v>
      </c>
      <c r="J438" s="10">
        <f t="shared" si="52"/>
        <v>0</v>
      </c>
      <c r="K438" s="202">
        <f t="shared" si="48"/>
        <v>0</v>
      </c>
      <c r="L438" s="202">
        <v>0</v>
      </c>
      <c r="M438" s="10">
        <f t="shared" si="49"/>
        <v>0</v>
      </c>
      <c r="N438" s="11"/>
    </row>
    <row r="439" spans="1:14" x14ac:dyDescent="0.35">
      <c r="A439" s="9">
        <f t="shared" si="50"/>
        <v>434</v>
      </c>
      <c r="B439" s="14" t="s">
        <v>1398</v>
      </c>
      <c r="C439" s="8"/>
      <c r="D439" s="8"/>
      <c r="E439" s="8"/>
      <c r="F439" s="8">
        <f t="shared" si="53"/>
        <v>0</v>
      </c>
      <c r="G439" s="8"/>
      <c r="H439" s="217">
        <f t="shared" si="54"/>
        <v>0</v>
      </c>
      <c r="I439" s="18">
        <f t="shared" si="51"/>
        <v>0</v>
      </c>
      <c r="J439" s="10">
        <f t="shared" si="52"/>
        <v>0</v>
      </c>
      <c r="K439" s="202">
        <f t="shared" si="48"/>
        <v>0</v>
      </c>
      <c r="L439" s="202">
        <v>0</v>
      </c>
      <c r="M439" s="10">
        <f t="shared" si="49"/>
        <v>0</v>
      </c>
      <c r="N439" s="11"/>
    </row>
    <row r="440" spans="1:14" x14ac:dyDescent="0.35">
      <c r="A440" s="9">
        <f t="shared" si="50"/>
        <v>435</v>
      </c>
      <c r="B440" s="14" t="s">
        <v>1399</v>
      </c>
      <c r="C440" s="8"/>
      <c r="D440" s="8"/>
      <c r="E440" s="8"/>
      <c r="F440" s="8">
        <f t="shared" si="53"/>
        <v>0</v>
      </c>
      <c r="G440" s="8"/>
      <c r="H440" s="217">
        <f t="shared" si="54"/>
        <v>0</v>
      </c>
      <c r="I440" s="18">
        <f t="shared" si="51"/>
        <v>0</v>
      </c>
      <c r="J440" s="10">
        <f t="shared" si="52"/>
        <v>0</v>
      </c>
      <c r="K440" s="202">
        <f t="shared" si="48"/>
        <v>0</v>
      </c>
      <c r="L440" s="202">
        <v>0</v>
      </c>
      <c r="M440" s="10">
        <f t="shared" si="49"/>
        <v>0</v>
      </c>
      <c r="N440" s="11"/>
    </row>
    <row r="441" spans="1:14" x14ac:dyDescent="0.35">
      <c r="A441" s="9">
        <f t="shared" si="50"/>
        <v>436</v>
      </c>
      <c r="B441" s="14" t="s">
        <v>1400</v>
      </c>
      <c r="C441" s="8"/>
      <c r="D441" s="8"/>
      <c r="E441" s="8"/>
      <c r="F441" s="8">
        <f t="shared" si="53"/>
        <v>0</v>
      </c>
      <c r="G441" s="8"/>
      <c r="H441" s="217">
        <f t="shared" si="54"/>
        <v>0</v>
      </c>
      <c r="I441" s="18">
        <f t="shared" si="51"/>
        <v>0</v>
      </c>
      <c r="J441" s="10">
        <f t="shared" si="52"/>
        <v>0</v>
      </c>
      <c r="K441" s="202">
        <f t="shared" si="48"/>
        <v>0</v>
      </c>
      <c r="L441" s="202">
        <v>0</v>
      </c>
      <c r="M441" s="10">
        <f t="shared" si="49"/>
        <v>0</v>
      </c>
      <c r="N441" s="11"/>
    </row>
    <row r="442" spans="1:14" x14ac:dyDescent="0.35">
      <c r="A442" s="9">
        <f t="shared" si="50"/>
        <v>437</v>
      </c>
      <c r="B442" s="14" t="s">
        <v>1401</v>
      </c>
      <c r="C442" s="8"/>
      <c r="D442" s="8"/>
      <c r="E442" s="8"/>
      <c r="F442" s="8">
        <f t="shared" si="53"/>
        <v>0</v>
      </c>
      <c r="G442" s="8"/>
      <c r="H442" s="217">
        <f t="shared" si="54"/>
        <v>0</v>
      </c>
      <c r="I442" s="18">
        <f t="shared" si="51"/>
        <v>0</v>
      </c>
      <c r="J442" s="10">
        <f t="shared" si="52"/>
        <v>0</v>
      </c>
      <c r="K442" s="202">
        <f t="shared" si="48"/>
        <v>0</v>
      </c>
      <c r="L442" s="202">
        <v>0</v>
      </c>
      <c r="M442" s="10">
        <f t="shared" si="49"/>
        <v>0</v>
      </c>
      <c r="N442" s="11"/>
    </row>
    <row r="443" spans="1:14" x14ac:dyDescent="0.35">
      <c r="A443" s="9">
        <f t="shared" si="50"/>
        <v>438</v>
      </c>
      <c r="B443" s="14" t="s">
        <v>1402</v>
      </c>
      <c r="C443" s="8"/>
      <c r="D443" s="8"/>
      <c r="E443" s="8"/>
      <c r="F443" s="8">
        <f t="shared" si="53"/>
        <v>0</v>
      </c>
      <c r="G443" s="8"/>
      <c r="H443" s="217">
        <f t="shared" si="54"/>
        <v>0</v>
      </c>
      <c r="I443" s="18">
        <f t="shared" si="51"/>
        <v>0</v>
      </c>
      <c r="J443" s="10">
        <f t="shared" si="52"/>
        <v>0</v>
      </c>
      <c r="K443" s="202">
        <f t="shared" si="48"/>
        <v>0</v>
      </c>
      <c r="L443" s="202">
        <v>0</v>
      </c>
      <c r="M443" s="10">
        <f t="shared" si="49"/>
        <v>0</v>
      </c>
      <c r="N443" s="11"/>
    </row>
    <row r="444" spans="1:14" x14ac:dyDescent="0.35">
      <c r="A444" s="9">
        <f t="shared" si="50"/>
        <v>439</v>
      </c>
      <c r="B444" s="14" t="s">
        <v>1403</v>
      </c>
      <c r="C444" s="8"/>
      <c r="D444" s="8"/>
      <c r="E444" s="8"/>
      <c r="F444" s="8">
        <f t="shared" si="53"/>
        <v>0</v>
      </c>
      <c r="G444" s="8"/>
      <c r="H444" s="217">
        <f t="shared" si="54"/>
        <v>0</v>
      </c>
      <c r="I444" s="18">
        <f t="shared" si="51"/>
        <v>0</v>
      </c>
      <c r="J444" s="10">
        <f t="shared" si="52"/>
        <v>0</v>
      </c>
      <c r="K444" s="202">
        <f t="shared" si="48"/>
        <v>0</v>
      </c>
      <c r="L444" s="202">
        <v>0</v>
      </c>
      <c r="M444" s="10">
        <f t="shared" si="49"/>
        <v>0</v>
      </c>
      <c r="N444" s="11"/>
    </row>
    <row r="445" spans="1:14" x14ac:dyDescent="0.35">
      <c r="A445" s="9">
        <f t="shared" si="50"/>
        <v>440</v>
      </c>
      <c r="B445" s="14" t="s">
        <v>1404</v>
      </c>
      <c r="C445" s="8"/>
      <c r="D445" s="8"/>
      <c r="E445" s="8"/>
      <c r="F445" s="8">
        <f t="shared" si="53"/>
        <v>0</v>
      </c>
      <c r="G445" s="8"/>
      <c r="H445" s="217">
        <f t="shared" si="54"/>
        <v>0</v>
      </c>
      <c r="I445" s="18">
        <f t="shared" si="51"/>
        <v>0</v>
      </c>
      <c r="J445" s="10">
        <f t="shared" si="52"/>
        <v>0</v>
      </c>
      <c r="K445" s="202">
        <f t="shared" si="48"/>
        <v>0</v>
      </c>
      <c r="L445" s="202">
        <v>0</v>
      </c>
      <c r="M445" s="10">
        <f t="shared" si="49"/>
        <v>0</v>
      </c>
      <c r="N445" s="11"/>
    </row>
    <row r="446" spans="1:14" x14ac:dyDescent="0.35">
      <c r="A446" s="9">
        <f t="shared" si="50"/>
        <v>441</v>
      </c>
      <c r="B446" s="14" t="s">
        <v>1405</v>
      </c>
      <c r="C446" s="8"/>
      <c r="D446" s="8"/>
      <c r="E446" s="8"/>
      <c r="F446" s="8">
        <f t="shared" si="53"/>
        <v>0</v>
      </c>
      <c r="G446" s="8"/>
      <c r="H446" s="217">
        <f t="shared" si="54"/>
        <v>0</v>
      </c>
      <c r="I446" s="18">
        <f t="shared" si="51"/>
        <v>0</v>
      </c>
      <c r="J446" s="10">
        <f t="shared" si="52"/>
        <v>0</v>
      </c>
      <c r="K446" s="202">
        <f t="shared" si="48"/>
        <v>0</v>
      </c>
      <c r="L446" s="202">
        <v>0</v>
      </c>
      <c r="M446" s="10">
        <f t="shared" si="49"/>
        <v>0</v>
      </c>
      <c r="N446" s="11"/>
    </row>
    <row r="447" spans="1:14" x14ac:dyDescent="0.35">
      <c r="A447" s="9">
        <f t="shared" si="50"/>
        <v>442</v>
      </c>
      <c r="B447" s="14" t="s">
        <v>1406</v>
      </c>
      <c r="C447" s="8"/>
      <c r="D447" s="8"/>
      <c r="E447" s="8"/>
      <c r="F447" s="8">
        <f t="shared" si="53"/>
        <v>0</v>
      </c>
      <c r="G447" s="8"/>
      <c r="H447" s="217">
        <f t="shared" si="54"/>
        <v>0</v>
      </c>
      <c r="I447" s="18">
        <f t="shared" si="51"/>
        <v>0</v>
      </c>
      <c r="J447" s="10">
        <f t="shared" si="52"/>
        <v>0</v>
      </c>
      <c r="K447" s="202">
        <f t="shared" si="48"/>
        <v>0</v>
      </c>
      <c r="L447" s="202">
        <v>0</v>
      </c>
      <c r="M447" s="10">
        <f t="shared" si="49"/>
        <v>0</v>
      </c>
      <c r="N447" s="11"/>
    </row>
    <row r="448" spans="1:14" x14ac:dyDescent="0.35">
      <c r="A448" s="9">
        <f t="shared" si="50"/>
        <v>443</v>
      </c>
      <c r="B448" s="14" t="s">
        <v>1407</v>
      </c>
      <c r="C448" s="8"/>
      <c r="D448" s="8"/>
      <c r="E448" s="8"/>
      <c r="F448" s="8">
        <f t="shared" si="53"/>
        <v>0</v>
      </c>
      <c r="G448" s="8"/>
      <c r="H448" s="217">
        <f t="shared" si="54"/>
        <v>0</v>
      </c>
      <c r="I448" s="18">
        <f t="shared" si="51"/>
        <v>0</v>
      </c>
      <c r="J448" s="10">
        <f t="shared" si="52"/>
        <v>0</v>
      </c>
      <c r="K448" s="202">
        <f t="shared" si="48"/>
        <v>0</v>
      </c>
      <c r="L448" s="202">
        <v>0</v>
      </c>
      <c r="M448" s="10">
        <f t="shared" si="49"/>
        <v>0</v>
      </c>
      <c r="N448" s="11"/>
    </row>
    <row r="449" spans="1:14" x14ac:dyDescent="0.35">
      <c r="A449" s="9">
        <f t="shared" si="50"/>
        <v>444</v>
      </c>
      <c r="B449" s="14" t="s">
        <v>1408</v>
      </c>
      <c r="C449" s="8"/>
      <c r="D449" s="8"/>
      <c r="E449" s="8"/>
      <c r="F449" s="8">
        <f t="shared" si="53"/>
        <v>0</v>
      </c>
      <c r="G449" s="8"/>
      <c r="H449" s="217">
        <f t="shared" si="54"/>
        <v>0</v>
      </c>
      <c r="I449" s="18">
        <f t="shared" si="51"/>
        <v>0</v>
      </c>
      <c r="J449" s="10">
        <f t="shared" si="52"/>
        <v>0</v>
      </c>
      <c r="K449" s="202">
        <f t="shared" si="48"/>
        <v>0</v>
      </c>
      <c r="L449" s="202">
        <v>0</v>
      </c>
      <c r="M449" s="10">
        <f t="shared" si="49"/>
        <v>0</v>
      </c>
      <c r="N449" s="11"/>
    </row>
    <row r="450" spans="1:14" x14ac:dyDescent="0.35">
      <c r="A450" s="9">
        <f t="shared" si="50"/>
        <v>445</v>
      </c>
      <c r="B450" s="14" t="s">
        <v>1409</v>
      </c>
      <c r="C450" s="8"/>
      <c r="D450" s="8"/>
      <c r="E450" s="8"/>
      <c r="F450" s="8">
        <f t="shared" si="53"/>
        <v>0</v>
      </c>
      <c r="G450" s="8"/>
      <c r="H450" s="217">
        <f t="shared" si="54"/>
        <v>0</v>
      </c>
      <c r="I450" s="18">
        <f t="shared" si="51"/>
        <v>0</v>
      </c>
      <c r="J450" s="10">
        <f t="shared" si="52"/>
        <v>0</v>
      </c>
      <c r="K450" s="202">
        <f t="shared" si="48"/>
        <v>0</v>
      </c>
      <c r="L450" s="202">
        <v>0</v>
      </c>
      <c r="M450" s="10">
        <f t="shared" si="49"/>
        <v>0</v>
      </c>
      <c r="N450" s="11"/>
    </row>
    <row r="451" spans="1:14" x14ac:dyDescent="0.35">
      <c r="A451" s="9">
        <f t="shared" si="50"/>
        <v>446</v>
      </c>
      <c r="B451" s="14" t="s">
        <v>1410</v>
      </c>
      <c r="C451" s="8"/>
      <c r="D451" s="8"/>
      <c r="E451" s="8"/>
      <c r="F451" s="8">
        <f t="shared" si="53"/>
        <v>0</v>
      </c>
      <c r="G451" s="8"/>
      <c r="H451" s="217">
        <f t="shared" si="54"/>
        <v>0</v>
      </c>
      <c r="I451" s="18">
        <f t="shared" si="51"/>
        <v>0</v>
      </c>
      <c r="J451" s="10">
        <f t="shared" si="52"/>
        <v>0</v>
      </c>
      <c r="K451" s="202">
        <f t="shared" ref="K451:K460" si="55">I451*0.49</f>
        <v>0</v>
      </c>
      <c r="L451" s="202">
        <v>0</v>
      </c>
      <c r="M451" s="10">
        <f t="shared" ref="M451:M455" si="56">I451+J451+K451+L451</f>
        <v>0</v>
      </c>
      <c r="N451" s="11"/>
    </row>
    <row r="452" spans="1:14" x14ac:dyDescent="0.35">
      <c r="A452" s="9">
        <f t="shared" si="50"/>
        <v>447</v>
      </c>
      <c r="B452" s="14" t="s">
        <v>1411</v>
      </c>
      <c r="C452" s="8"/>
      <c r="D452" s="8"/>
      <c r="E452" s="8"/>
      <c r="F452" s="8">
        <f t="shared" si="53"/>
        <v>0</v>
      </c>
      <c r="G452" s="8"/>
      <c r="H452" s="217">
        <f t="shared" si="54"/>
        <v>0</v>
      </c>
      <c r="I452" s="18">
        <f t="shared" si="51"/>
        <v>0</v>
      </c>
      <c r="J452" s="10">
        <f t="shared" si="52"/>
        <v>0</v>
      </c>
      <c r="K452" s="202">
        <f t="shared" si="55"/>
        <v>0</v>
      </c>
      <c r="L452" s="202">
        <v>0</v>
      </c>
      <c r="M452" s="10">
        <f t="shared" si="56"/>
        <v>0</v>
      </c>
      <c r="N452" s="11"/>
    </row>
    <row r="453" spans="1:14" x14ac:dyDescent="0.35">
      <c r="A453" s="9">
        <f t="shared" si="50"/>
        <v>448</v>
      </c>
      <c r="B453" s="14" t="s">
        <v>1412</v>
      </c>
      <c r="C453" s="8"/>
      <c r="D453" s="8"/>
      <c r="E453" s="8"/>
      <c r="F453" s="8">
        <f t="shared" si="53"/>
        <v>0</v>
      </c>
      <c r="G453" s="8"/>
      <c r="H453" s="217">
        <f t="shared" si="54"/>
        <v>0</v>
      </c>
      <c r="I453" s="18">
        <f t="shared" si="51"/>
        <v>0</v>
      </c>
      <c r="J453" s="10">
        <f t="shared" si="52"/>
        <v>0</v>
      </c>
      <c r="K453" s="202">
        <f t="shared" si="55"/>
        <v>0</v>
      </c>
      <c r="L453" s="202">
        <v>0</v>
      </c>
      <c r="M453" s="10">
        <f t="shared" si="56"/>
        <v>0</v>
      </c>
      <c r="N453" s="11"/>
    </row>
    <row r="454" spans="1:14" x14ac:dyDescent="0.35">
      <c r="A454" s="9">
        <f t="shared" si="50"/>
        <v>449</v>
      </c>
      <c r="B454" s="14" t="s">
        <v>1413</v>
      </c>
      <c r="C454" s="8"/>
      <c r="D454" s="8"/>
      <c r="E454" s="8"/>
      <c r="F454" s="8">
        <f t="shared" si="53"/>
        <v>0</v>
      </c>
      <c r="G454" s="8"/>
      <c r="H454" s="217">
        <f t="shared" si="54"/>
        <v>0</v>
      </c>
      <c r="I454" s="18">
        <f t="shared" si="51"/>
        <v>0</v>
      </c>
      <c r="J454" s="10">
        <f t="shared" si="52"/>
        <v>0</v>
      </c>
      <c r="K454" s="202">
        <f t="shared" si="55"/>
        <v>0</v>
      </c>
      <c r="L454" s="202">
        <v>0</v>
      </c>
      <c r="M454" s="10">
        <f t="shared" si="56"/>
        <v>0</v>
      </c>
      <c r="N454" s="11"/>
    </row>
    <row r="455" spans="1:14" x14ac:dyDescent="0.35">
      <c r="A455" s="9">
        <f t="shared" si="50"/>
        <v>450</v>
      </c>
      <c r="B455" s="14" t="s">
        <v>1414</v>
      </c>
      <c r="C455" s="8"/>
      <c r="D455" s="8"/>
      <c r="E455" s="8"/>
      <c r="F455" s="8">
        <f t="shared" si="53"/>
        <v>0</v>
      </c>
      <c r="G455" s="8"/>
      <c r="H455" s="217">
        <f t="shared" si="54"/>
        <v>0</v>
      </c>
      <c r="I455" s="18">
        <f t="shared" si="51"/>
        <v>0</v>
      </c>
      <c r="J455" s="10">
        <f t="shared" si="52"/>
        <v>0</v>
      </c>
      <c r="K455" s="202">
        <f t="shared" si="55"/>
        <v>0</v>
      </c>
      <c r="L455" s="202">
        <v>0</v>
      </c>
      <c r="M455" s="10">
        <f t="shared" si="56"/>
        <v>0</v>
      </c>
      <c r="N455" s="11"/>
    </row>
    <row r="456" spans="1:14" s="192" customFormat="1" x14ac:dyDescent="0.35">
      <c r="A456" s="9">
        <f t="shared" ref="A456:A460" si="57">A455+1</f>
        <v>451</v>
      </c>
      <c r="B456" s="195" t="str">
        <f>димвенканали!B456</f>
        <v>Голубовича, 35а</v>
      </c>
      <c r="C456" s="195"/>
      <c r="D456" s="195"/>
      <c r="E456" s="195"/>
      <c r="F456" s="195">
        <f>C456+D456+E456</f>
        <v>0</v>
      </c>
      <c r="G456" s="195"/>
      <c r="H456" s="217">
        <f>0/104082.08*F456</f>
        <v>0</v>
      </c>
      <c r="I456" s="209">
        <f t="shared" si="51"/>
        <v>0</v>
      </c>
      <c r="J456" s="202">
        <f t="shared" si="52"/>
        <v>0</v>
      </c>
      <c r="K456" s="202">
        <f t="shared" si="55"/>
        <v>0</v>
      </c>
      <c r="L456" s="202">
        <v>0</v>
      </c>
      <c r="M456" s="202">
        <v>0</v>
      </c>
      <c r="N456" s="217"/>
    </row>
    <row r="457" spans="1:14" s="192" customFormat="1" x14ac:dyDescent="0.35">
      <c r="A457" s="9">
        <f t="shared" si="57"/>
        <v>452</v>
      </c>
      <c r="B457" s="195" t="str">
        <f>димвенканали!B457</f>
        <v>Морозенка, 5</v>
      </c>
      <c r="C457" s="195"/>
      <c r="D457" s="195"/>
      <c r="E457" s="195"/>
      <c r="F457" s="195">
        <f>C457+D457+E457</f>
        <v>0</v>
      </c>
      <c r="G457" s="195"/>
      <c r="H457" s="217">
        <f>0/104082.08*F457</f>
        <v>0</v>
      </c>
      <c r="I457" s="209">
        <f t="shared" si="51"/>
        <v>0</v>
      </c>
      <c r="J457" s="202">
        <f t="shared" si="52"/>
        <v>0</v>
      </c>
      <c r="K457" s="202">
        <f t="shared" si="55"/>
        <v>0</v>
      </c>
      <c r="L457" s="202">
        <v>0</v>
      </c>
      <c r="M457" s="202">
        <v>0</v>
      </c>
      <c r="N457" s="217"/>
    </row>
    <row r="458" spans="1:14" s="192" customFormat="1" x14ac:dyDescent="0.35">
      <c r="A458" s="9">
        <f t="shared" si="57"/>
        <v>453</v>
      </c>
      <c r="B458" s="195" t="str">
        <f>димвенканали!B458</f>
        <v>Голубовича, 35</v>
      </c>
      <c r="C458" s="195"/>
      <c r="D458" s="195"/>
      <c r="E458" s="195"/>
      <c r="F458" s="195">
        <f>C458+D458+E458</f>
        <v>0</v>
      </c>
      <c r="G458" s="195"/>
      <c r="H458" s="217">
        <f>0/104082.08*F458</f>
        <v>0</v>
      </c>
      <c r="I458" s="209">
        <f t="shared" si="51"/>
        <v>0</v>
      </c>
      <c r="J458" s="202">
        <f t="shared" si="52"/>
        <v>0</v>
      </c>
      <c r="K458" s="202">
        <f t="shared" si="55"/>
        <v>0</v>
      </c>
      <c r="L458" s="202">
        <v>0</v>
      </c>
      <c r="M458" s="202">
        <v>0</v>
      </c>
      <c r="N458" s="217"/>
    </row>
    <row r="459" spans="1:14" s="192" customFormat="1" x14ac:dyDescent="0.35">
      <c r="A459" s="9">
        <f t="shared" si="57"/>
        <v>454</v>
      </c>
      <c r="B459" s="182" t="s">
        <v>1930</v>
      </c>
      <c r="C459" s="195"/>
      <c r="D459" s="195"/>
      <c r="E459" s="195"/>
      <c r="F459" s="195">
        <f t="shared" ref="F459:F460" si="58">C459+D459+E459</f>
        <v>0</v>
      </c>
      <c r="G459" s="195"/>
      <c r="H459" s="217">
        <f t="shared" ref="H459:H460" si="59">0/104082.08*F459</f>
        <v>0</v>
      </c>
      <c r="I459" s="209">
        <f t="shared" si="51"/>
        <v>0</v>
      </c>
      <c r="J459" s="202">
        <f t="shared" si="52"/>
        <v>0</v>
      </c>
      <c r="K459" s="202">
        <f t="shared" si="55"/>
        <v>0</v>
      </c>
      <c r="L459" s="202">
        <v>0</v>
      </c>
      <c r="M459" s="202">
        <v>0</v>
      </c>
      <c r="N459" s="217"/>
    </row>
    <row r="460" spans="1:14" s="192" customFormat="1" x14ac:dyDescent="0.35">
      <c r="A460" s="9">
        <f t="shared" si="57"/>
        <v>455</v>
      </c>
      <c r="B460" s="182" t="s">
        <v>1931</v>
      </c>
      <c r="C460" s="195"/>
      <c r="D460" s="195"/>
      <c r="E460" s="195"/>
      <c r="F460" s="195">
        <f t="shared" si="58"/>
        <v>0</v>
      </c>
      <c r="G460" s="195"/>
      <c r="H460" s="217">
        <f t="shared" si="59"/>
        <v>0</v>
      </c>
      <c r="I460" s="209">
        <f t="shared" si="51"/>
        <v>0</v>
      </c>
      <c r="J460" s="202">
        <f t="shared" si="52"/>
        <v>0</v>
      </c>
      <c r="K460" s="202">
        <f t="shared" si="55"/>
        <v>0</v>
      </c>
      <c r="L460" s="202">
        <v>0</v>
      </c>
      <c r="M460" s="202">
        <v>0</v>
      </c>
      <c r="N460" s="217"/>
    </row>
    <row r="461" spans="1:14" s="25" customFormat="1" ht="18" x14ac:dyDescent="0.4">
      <c r="A461" s="12"/>
      <c r="B461" s="17" t="s">
        <v>1431</v>
      </c>
      <c r="C461" s="13">
        <f>SUM(C250:C455)</f>
        <v>0</v>
      </c>
      <c r="D461" s="13">
        <f t="shared" ref="D461:I461" si="60">SUM(D250:D455)</f>
        <v>0</v>
      </c>
      <c r="E461" s="13">
        <f t="shared" si="60"/>
        <v>0</v>
      </c>
      <c r="F461" s="13">
        <f t="shared" si="60"/>
        <v>0</v>
      </c>
      <c r="G461" s="13">
        <f t="shared" si="60"/>
        <v>0</v>
      </c>
      <c r="H461" s="198">
        <f t="shared" si="60"/>
        <v>0</v>
      </c>
      <c r="I461" s="13">
        <f t="shared" si="60"/>
        <v>0</v>
      </c>
      <c r="J461" s="10">
        <f t="shared" si="52"/>
        <v>0</v>
      </c>
      <c r="K461" s="202">
        <f>I461*0.49</f>
        <v>0</v>
      </c>
      <c r="L461" s="199">
        <v>0</v>
      </c>
      <c r="M461" s="15">
        <f>I461+J461+K461+L461</f>
        <v>0</v>
      </c>
      <c r="N461" s="11"/>
    </row>
    <row r="462" spans="1:14" ht="18" x14ac:dyDescent="0.4">
      <c r="A462" s="9"/>
      <c r="B462" s="7" t="s">
        <v>1699</v>
      </c>
      <c r="C462" s="8"/>
      <c r="D462" s="8"/>
      <c r="E462" s="8"/>
      <c r="F462" s="8"/>
      <c r="G462" s="8"/>
      <c r="H462" s="195"/>
      <c r="I462" s="8"/>
      <c r="J462" s="10"/>
      <c r="K462" s="202"/>
      <c r="L462" s="202"/>
      <c r="M462" s="8"/>
      <c r="N462" s="11"/>
    </row>
    <row r="463" spans="1:14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61">C463+D463+E463</f>
        <v>2596.5</v>
      </c>
      <c r="G463" s="8">
        <v>60</v>
      </c>
      <c r="H463" s="202">
        <f>1/121150.5*F463</f>
        <v>2.1432020503423427E-2</v>
      </c>
      <c r="I463" s="18">
        <f t="shared" ref="I463:I519" si="62">H463*$I$2</f>
        <v>91.760124184382235</v>
      </c>
      <c r="J463" s="10">
        <f t="shared" si="52"/>
        <v>20.187227320564091</v>
      </c>
      <c r="K463" s="205">
        <v>37.524918117769033</v>
      </c>
      <c r="L463" s="202">
        <v>20.916786459894606</v>
      </c>
      <c r="M463" s="10">
        <f t="shared" ref="M463:M493" si="63">I463+J463+K463+L463</f>
        <v>170.38905608260998</v>
      </c>
      <c r="N463" s="11">
        <f>M463/F463</f>
        <v>6.562259044198343E-2</v>
      </c>
    </row>
    <row r="464" spans="1:14" x14ac:dyDescent="0.35">
      <c r="A464" s="9">
        <f t="shared" ref="A464:A525" si="64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61"/>
        <v>2681.11</v>
      </c>
      <c r="G464" s="8">
        <v>43</v>
      </c>
      <c r="H464" s="202">
        <f t="shared" ref="H464:H525" si="65">1/121150.5*F464</f>
        <v>2.2130408046190479E-2</v>
      </c>
      <c r="I464" s="18">
        <f>H464*$I$2</f>
        <v>94.750235529362229</v>
      </c>
      <c r="J464" s="10">
        <f t="shared" si="52"/>
        <v>20.845051816459691</v>
      </c>
      <c r="K464" s="205">
        <v>38.747711617458783</v>
      </c>
      <c r="L464" s="202">
        <v>21.598384496625471</v>
      </c>
      <c r="M464" s="10">
        <f t="shared" si="63"/>
        <v>175.94138345990618</v>
      </c>
      <c r="N464" s="11">
        <f>M464/F464</f>
        <v>6.5622590441983417E-2</v>
      </c>
    </row>
    <row r="465" spans="1:14" x14ac:dyDescent="0.35">
      <c r="A465" s="9">
        <f t="shared" si="64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61"/>
        <v>2592.2999999999997</v>
      </c>
      <c r="G465" s="8">
        <v>45</v>
      </c>
      <c r="H465" s="202">
        <f t="shared" si="65"/>
        <v>2.1397352879269995E-2</v>
      </c>
      <c r="I465" s="18">
        <f t="shared" si="62"/>
        <v>91.611696484950514</v>
      </c>
      <c r="J465" s="10">
        <f t="shared" si="52"/>
        <v>20.154573226689113</v>
      </c>
      <c r="K465" s="205">
        <v>37.464219232309901</v>
      </c>
      <c r="L465" s="202">
        <v>20.882952258804078</v>
      </c>
      <c r="M465" s="10">
        <f t="shared" si="63"/>
        <v>170.11344120275359</v>
      </c>
      <c r="N465" s="11">
        <f>M465/F465</f>
        <v>6.5622590441983417E-2</v>
      </c>
    </row>
    <row r="466" spans="1:14" x14ac:dyDescent="0.35">
      <c r="A466" s="9">
        <f t="shared" si="64"/>
        <v>4</v>
      </c>
      <c r="B466" s="14" t="s">
        <v>1703</v>
      </c>
      <c r="C466" s="8"/>
      <c r="D466" s="8"/>
      <c r="E466" s="8"/>
      <c r="F466" s="8">
        <f t="shared" si="61"/>
        <v>0</v>
      </c>
      <c r="G466" s="8">
        <v>0</v>
      </c>
      <c r="H466" s="202">
        <f t="shared" si="65"/>
        <v>0</v>
      </c>
      <c r="I466" s="18">
        <f t="shared" si="62"/>
        <v>0</v>
      </c>
      <c r="J466" s="10">
        <f t="shared" si="52"/>
        <v>0</v>
      </c>
      <c r="K466" s="205">
        <v>0</v>
      </c>
      <c r="L466" s="202">
        <v>0</v>
      </c>
      <c r="M466" s="10">
        <f t="shared" si="63"/>
        <v>0</v>
      </c>
      <c r="N466" s="11"/>
    </row>
    <row r="467" spans="1:14" x14ac:dyDescent="0.35">
      <c r="A467" s="9">
        <f t="shared" si="64"/>
        <v>5</v>
      </c>
      <c r="B467" s="14" t="s">
        <v>1704</v>
      </c>
      <c r="C467" s="8"/>
      <c r="D467" s="8"/>
      <c r="E467" s="8"/>
      <c r="F467" s="8">
        <f t="shared" si="61"/>
        <v>0</v>
      </c>
      <c r="G467" s="8">
        <v>0</v>
      </c>
      <c r="H467" s="202">
        <f t="shared" si="65"/>
        <v>0</v>
      </c>
      <c r="I467" s="18">
        <f t="shared" si="62"/>
        <v>0</v>
      </c>
      <c r="J467" s="10">
        <f t="shared" si="52"/>
        <v>0</v>
      </c>
      <c r="K467" s="205">
        <v>0</v>
      </c>
      <c r="L467" s="202">
        <v>0</v>
      </c>
      <c r="M467" s="10">
        <f t="shared" si="63"/>
        <v>0</v>
      </c>
      <c r="N467" s="11"/>
    </row>
    <row r="468" spans="1:14" x14ac:dyDescent="0.35">
      <c r="A468" s="9">
        <f t="shared" si="64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61"/>
        <v>2597.8000000000002</v>
      </c>
      <c r="G468" s="8">
        <v>60</v>
      </c>
      <c r="H468" s="202">
        <f t="shared" si="65"/>
        <v>2.1442750958518535E-2</v>
      </c>
      <c r="I468" s="18">
        <f t="shared" si="62"/>
        <v>91.80606609134918</v>
      </c>
      <c r="J468" s="10">
        <f t="shared" si="52"/>
        <v>20.197334540096819</v>
      </c>
      <c r="K468" s="205">
        <v>37.543705868030194</v>
      </c>
      <c r="L468" s="202">
        <v>20.927258950708342</v>
      </c>
      <c r="M468" s="10">
        <f t="shared" si="63"/>
        <v>170.47436545018454</v>
      </c>
      <c r="N468" s="11">
        <f t="shared" ref="N468:N474" si="66">M468/F468</f>
        <v>6.5622590441983417E-2</v>
      </c>
    </row>
    <row r="469" spans="1:14" x14ac:dyDescent="0.35">
      <c r="A469" s="9">
        <f t="shared" si="64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61"/>
        <v>3555.9</v>
      </c>
      <c r="G469" s="8">
        <v>80</v>
      </c>
      <c r="H469" s="202">
        <f t="shared" si="65"/>
        <v>2.9351096363613851E-2</v>
      </c>
      <c r="I469" s="18">
        <f t="shared" si="62"/>
        <v>125.66525152599452</v>
      </c>
      <c r="J469" s="10">
        <f t="shared" si="52"/>
        <v>27.646355335718795</v>
      </c>
      <c r="K469" s="205">
        <v>51.390277810504486</v>
      </c>
      <c r="L469" s="202">
        <v>28.645484680431053</v>
      </c>
      <c r="M469" s="10">
        <f t="shared" si="63"/>
        <v>233.34736935264883</v>
      </c>
      <c r="N469" s="11">
        <f t="shared" si="66"/>
        <v>6.5622590441983417E-2</v>
      </c>
    </row>
    <row r="470" spans="1:14" x14ac:dyDescent="0.35">
      <c r="A470" s="9">
        <f t="shared" si="64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61"/>
        <v>3656</v>
      </c>
      <c r="G470" s="8">
        <v>80</v>
      </c>
      <c r="H470" s="202">
        <f t="shared" si="65"/>
        <v>3.0177341405937242E-2</v>
      </c>
      <c r="I470" s="18">
        <f t="shared" si="62"/>
        <v>129.20277836245</v>
      </c>
      <c r="J470" s="10">
        <f t="shared" si="52"/>
        <v>28.424611239739001</v>
      </c>
      <c r="K470" s="205">
        <v>52.836934580613743</v>
      </c>
      <c r="L470" s="202">
        <v>29.45186647308865</v>
      </c>
      <c r="M470" s="10">
        <f t="shared" si="63"/>
        <v>239.91619065589137</v>
      </c>
      <c r="N470" s="11">
        <f t="shared" si="66"/>
        <v>6.5622590441983417E-2</v>
      </c>
    </row>
    <row r="471" spans="1:14" x14ac:dyDescent="0.35">
      <c r="A471" s="9">
        <f t="shared" si="64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61"/>
        <v>2610.1999999999998</v>
      </c>
      <c r="G471" s="8">
        <v>60</v>
      </c>
      <c r="H471" s="202">
        <f t="shared" si="65"/>
        <v>2.1545102991733418E-2</v>
      </c>
      <c r="I471" s="18">
        <f t="shared" si="62"/>
        <v>92.24428120395703</v>
      </c>
      <c r="J471" s="10">
        <f t="shared" si="52"/>
        <v>20.293741864870547</v>
      </c>
      <c r="K471" s="205">
        <v>37.722912101290476</v>
      </c>
      <c r="L471" s="202">
        <v>21.027150401547043</v>
      </c>
      <c r="M471" s="10">
        <f t="shared" si="63"/>
        <v>171.28808557166508</v>
      </c>
      <c r="N471" s="11">
        <f t="shared" si="66"/>
        <v>6.5622590441983403E-2</v>
      </c>
    </row>
    <row r="472" spans="1:14" x14ac:dyDescent="0.35">
      <c r="A472" s="9">
        <f t="shared" si="64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61"/>
        <v>3617.86</v>
      </c>
      <c r="G472" s="8">
        <v>80</v>
      </c>
      <c r="H472" s="202">
        <f t="shared" si="65"/>
        <v>2.9862526361839198E-2</v>
      </c>
      <c r="I472" s="18">
        <f t="shared" si="62"/>
        <v>127.85491349189643</v>
      </c>
      <c r="J472" s="10">
        <f t="shared" si="52"/>
        <v>28.128080968217215</v>
      </c>
      <c r="K472" s="205">
        <v>52.285730892182507</v>
      </c>
      <c r="L472" s="202">
        <v>29.144619704137995</v>
      </c>
      <c r="M472" s="10">
        <f t="shared" si="63"/>
        <v>237.41334505643414</v>
      </c>
      <c r="N472" s="11">
        <f t="shared" si="66"/>
        <v>6.5622590441983417E-2</v>
      </c>
    </row>
    <row r="473" spans="1:14" x14ac:dyDescent="0.35">
      <c r="A473" s="9">
        <f t="shared" si="64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61"/>
        <v>2642.1</v>
      </c>
      <c r="G473" s="8">
        <v>60</v>
      </c>
      <c r="H473" s="202">
        <f t="shared" si="65"/>
        <v>2.1808411851374939E-2</v>
      </c>
      <c r="I473" s="18">
        <f t="shared" si="62"/>
        <v>93.371624921069227</v>
      </c>
      <c r="J473" s="10">
        <f t="shared" si="52"/>
        <v>20.54175748263523</v>
      </c>
      <c r="K473" s="205">
        <v>38.183934588468155</v>
      </c>
      <c r="L473" s="202">
        <v>21.284129214591772</v>
      </c>
      <c r="M473" s="10">
        <f t="shared" si="63"/>
        <v>173.38144620676439</v>
      </c>
      <c r="N473" s="11">
        <f t="shared" si="66"/>
        <v>6.5622590441983417E-2</v>
      </c>
    </row>
    <row r="474" spans="1:14" x14ac:dyDescent="0.35">
      <c r="A474" s="9">
        <f t="shared" si="64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61"/>
        <v>3623.6</v>
      </c>
      <c r="G474" s="8">
        <v>80</v>
      </c>
      <c r="H474" s="202">
        <f t="shared" si="65"/>
        <v>2.9909905448182218E-2</v>
      </c>
      <c r="I474" s="18">
        <f t="shared" si="62"/>
        <v>128.05776468111975</v>
      </c>
      <c r="J474" s="10">
        <f t="shared" si="52"/>
        <v>28.172708229846346</v>
      </c>
      <c r="K474" s="205">
        <v>52.368686035643314</v>
      </c>
      <c r="L474" s="202">
        <v>29.19085977896172</v>
      </c>
      <c r="M474" s="10">
        <f t="shared" si="63"/>
        <v>237.79001872557112</v>
      </c>
      <c r="N474" s="11">
        <f t="shared" si="66"/>
        <v>6.5622590441983417E-2</v>
      </c>
    </row>
    <row r="475" spans="1:14" x14ac:dyDescent="0.35">
      <c r="A475" s="9">
        <f t="shared" si="64"/>
        <v>13</v>
      </c>
      <c r="B475" s="14" t="s">
        <v>1712</v>
      </c>
      <c r="C475" s="8"/>
      <c r="D475" s="8"/>
      <c r="E475" s="8"/>
      <c r="F475" s="8">
        <f t="shared" si="61"/>
        <v>0</v>
      </c>
      <c r="G475" s="8">
        <v>0</v>
      </c>
      <c r="H475" s="202">
        <f t="shared" si="65"/>
        <v>0</v>
      </c>
      <c r="I475" s="18">
        <f t="shared" si="62"/>
        <v>0</v>
      </c>
      <c r="J475" s="10">
        <f t="shared" si="52"/>
        <v>0</v>
      </c>
      <c r="K475" s="205">
        <v>0</v>
      </c>
      <c r="L475" s="202">
        <v>0</v>
      </c>
      <c r="M475" s="10">
        <f t="shared" si="63"/>
        <v>0</v>
      </c>
      <c r="N475" s="11"/>
    </row>
    <row r="476" spans="1:14" x14ac:dyDescent="0.35">
      <c r="A476" s="9">
        <f t="shared" si="64"/>
        <v>14</v>
      </c>
      <c r="B476" s="14" t="s">
        <v>1713</v>
      </c>
      <c r="C476" s="8"/>
      <c r="D476" s="8"/>
      <c r="E476" s="8"/>
      <c r="F476" s="8">
        <f t="shared" si="61"/>
        <v>0</v>
      </c>
      <c r="G476" s="8">
        <v>0</v>
      </c>
      <c r="H476" s="202">
        <f t="shared" si="65"/>
        <v>0</v>
      </c>
      <c r="I476" s="18">
        <f t="shared" si="62"/>
        <v>0</v>
      </c>
      <c r="J476" s="10">
        <f t="shared" si="52"/>
        <v>0</v>
      </c>
      <c r="K476" s="205">
        <v>0</v>
      </c>
      <c r="L476" s="202">
        <v>0</v>
      </c>
      <c r="M476" s="10">
        <f t="shared" si="63"/>
        <v>0</v>
      </c>
      <c r="N476" s="11"/>
    </row>
    <row r="477" spans="1:14" x14ac:dyDescent="0.35">
      <c r="A477" s="9">
        <f t="shared" si="64"/>
        <v>15</v>
      </c>
      <c r="B477" s="14" t="s">
        <v>1714</v>
      </c>
      <c r="C477" s="8"/>
      <c r="D477" s="8"/>
      <c r="E477" s="8"/>
      <c r="F477" s="8">
        <f t="shared" si="61"/>
        <v>0</v>
      </c>
      <c r="G477" s="8">
        <v>0</v>
      </c>
      <c r="H477" s="202">
        <f t="shared" si="65"/>
        <v>0</v>
      </c>
      <c r="I477" s="18">
        <f t="shared" si="62"/>
        <v>0</v>
      </c>
      <c r="J477" s="10">
        <f t="shared" si="52"/>
        <v>0</v>
      </c>
      <c r="K477" s="205">
        <v>0</v>
      </c>
      <c r="L477" s="202">
        <v>0</v>
      </c>
      <c r="M477" s="10">
        <f t="shared" si="63"/>
        <v>0</v>
      </c>
      <c r="N477" s="11"/>
    </row>
    <row r="478" spans="1:14" x14ac:dyDescent="0.35">
      <c r="A478" s="9">
        <f t="shared" si="64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61"/>
        <v>3629.3</v>
      </c>
      <c r="G478" s="8">
        <v>79</v>
      </c>
      <c r="H478" s="202">
        <f t="shared" si="65"/>
        <v>2.9956954366676159E-2</v>
      </c>
      <c r="I478" s="18">
        <f t="shared" si="62"/>
        <v>128.25920227320563</v>
      </c>
      <c r="J478" s="10">
        <f t="shared" si="52"/>
        <v>28.217024500105239</v>
      </c>
      <c r="K478" s="205">
        <v>52.451063094480709</v>
      </c>
      <c r="L478" s="202">
        <v>29.236777623298863</v>
      </c>
      <c r="M478" s="10">
        <f t="shared" si="63"/>
        <v>238.16406749109046</v>
      </c>
      <c r="N478" s="11">
        <f>M478/F478</f>
        <v>6.562259044198343E-2</v>
      </c>
    </row>
    <row r="479" spans="1:14" x14ac:dyDescent="0.35">
      <c r="A479" s="9">
        <f t="shared" si="64"/>
        <v>17</v>
      </c>
      <c r="B479" s="14" t="s">
        <v>1716</v>
      </c>
      <c r="C479" s="8"/>
      <c r="D479" s="8"/>
      <c r="E479" s="8"/>
      <c r="F479" s="8">
        <f t="shared" si="61"/>
        <v>0</v>
      </c>
      <c r="G479" s="8">
        <v>0</v>
      </c>
      <c r="H479" s="202">
        <f t="shared" si="65"/>
        <v>0</v>
      </c>
      <c r="I479" s="18">
        <f t="shared" si="62"/>
        <v>0</v>
      </c>
      <c r="J479" s="10">
        <f t="shared" si="52"/>
        <v>0</v>
      </c>
      <c r="K479" s="205">
        <v>0</v>
      </c>
      <c r="L479" s="202">
        <v>0</v>
      </c>
      <c r="M479" s="10">
        <f t="shared" si="63"/>
        <v>0</v>
      </c>
      <c r="N479" s="11"/>
    </row>
    <row r="480" spans="1:14" x14ac:dyDescent="0.35">
      <c r="A480" s="9">
        <f t="shared" si="64"/>
        <v>18</v>
      </c>
      <c r="B480" s="14" t="s">
        <v>1717</v>
      </c>
      <c r="C480" s="8"/>
      <c r="D480" s="8"/>
      <c r="E480" s="8"/>
      <c r="F480" s="8">
        <f t="shared" si="61"/>
        <v>0</v>
      </c>
      <c r="G480" s="8">
        <v>0</v>
      </c>
      <c r="H480" s="202">
        <f t="shared" si="65"/>
        <v>0</v>
      </c>
      <c r="I480" s="18">
        <f t="shared" si="62"/>
        <v>0</v>
      </c>
      <c r="J480" s="10">
        <f t="shared" si="52"/>
        <v>0</v>
      </c>
      <c r="K480" s="205">
        <v>0</v>
      </c>
      <c r="L480" s="202">
        <v>0</v>
      </c>
      <c r="M480" s="10">
        <f t="shared" si="63"/>
        <v>0</v>
      </c>
      <c r="N480" s="11"/>
    </row>
    <row r="481" spans="1:14" x14ac:dyDescent="0.35">
      <c r="A481" s="9">
        <f t="shared" si="64"/>
        <v>19</v>
      </c>
      <c r="B481" s="14" t="s">
        <v>1718</v>
      </c>
      <c r="C481" s="8"/>
      <c r="D481" s="8"/>
      <c r="E481" s="8"/>
      <c r="F481" s="8">
        <f t="shared" si="61"/>
        <v>0</v>
      </c>
      <c r="G481" s="8">
        <v>0</v>
      </c>
      <c r="H481" s="202">
        <f t="shared" si="65"/>
        <v>0</v>
      </c>
      <c r="I481" s="18">
        <f t="shared" si="62"/>
        <v>0</v>
      </c>
      <c r="J481" s="10">
        <f t="shared" si="52"/>
        <v>0</v>
      </c>
      <c r="K481" s="205">
        <v>0</v>
      </c>
      <c r="L481" s="202">
        <v>0</v>
      </c>
      <c r="M481" s="10">
        <f t="shared" si="63"/>
        <v>0</v>
      </c>
      <c r="N481" s="11"/>
    </row>
    <row r="482" spans="1:14" x14ac:dyDescent="0.35">
      <c r="A482" s="9">
        <f t="shared" si="64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61"/>
        <v>2797.7</v>
      </c>
      <c r="G482" s="8">
        <v>60</v>
      </c>
      <c r="H482" s="202">
        <f t="shared" si="65"/>
        <v>2.3092764784297212E-2</v>
      </c>
      <c r="I482" s="18">
        <f t="shared" si="62"/>
        <v>98.870517785729291</v>
      </c>
      <c r="J482" s="10">
        <f t="shared" si="52"/>
        <v>21.751513912860442</v>
      </c>
      <c r="K482" s="205">
        <v>40.432683773573046</v>
      </c>
      <c r="L482" s="202">
        <v>22.537605807374209</v>
      </c>
      <c r="M482" s="10">
        <f t="shared" si="63"/>
        <v>183.592321279537</v>
      </c>
      <c r="N482" s="11">
        <f>M482/F482</f>
        <v>6.5622590441983417E-2</v>
      </c>
    </row>
    <row r="483" spans="1:14" x14ac:dyDescent="0.35">
      <c r="A483" s="9">
        <f t="shared" si="64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61"/>
        <v>2617</v>
      </c>
      <c r="G483" s="8">
        <v>60</v>
      </c>
      <c r="H483" s="202">
        <f t="shared" si="65"/>
        <v>2.1601231526077066E-2</v>
      </c>
      <c r="I483" s="18">
        <f t="shared" si="62"/>
        <v>92.484592717322656</v>
      </c>
      <c r="J483" s="10">
        <f t="shared" si="52"/>
        <v>20.346610397810984</v>
      </c>
      <c r="K483" s="205">
        <v>37.821186487271923</v>
      </c>
      <c r="L483" s="202">
        <v>21.081929584265044</v>
      </c>
      <c r="M483" s="10">
        <f t="shared" si="63"/>
        <v>171.7343191866706</v>
      </c>
      <c r="N483" s="11">
        <f>M483/F483</f>
        <v>6.5622590441983417E-2</v>
      </c>
    </row>
    <row r="484" spans="1:14" x14ac:dyDescent="0.35">
      <c r="A484" s="9">
        <f t="shared" si="64"/>
        <v>22</v>
      </c>
      <c r="B484" s="14" t="s">
        <v>1721</v>
      </c>
      <c r="C484" s="8"/>
      <c r="D484" s="8"/>
      <c r="E484" s="8"/>
      <c r="F484" s="8">
        <f t="shared" si="61"/>
        <v>0</v>
      </c>
      <c r="G484" s="8">
        <v>0</v>
      </c>
      <c r="H484" s="202">
        <f t="shared" si="65"/>
        <v>0</v>
      </c>
      <c r="I484" s="18">
        <f t="shared" si="62"/>
        <v>0</v>
      </c>
      <c r="J484" s="10">
        <f t="shared" si="52"/>
        <v>0</v>
      </c>
      <c r="K484" s="205">
        <v>0</v>
      </c>
      <c r="L484" s="202">
        <v>0</v>
      </c>
      <c r="M484" s="10">
        <f t="shared" si="63"/>
        <v>0</v>
      </c>
      <c r="N484" s="11"/>
    </row>
    <row r="485" spans="1:14" x14ac:dyDescent="0.35">
      <c r="A485" s="9">
        <f t="shared" si="64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61"/>
        <v>6480.4</v>
      </c>
      <c r="G485" s="8">
        <v>120</v>
      </c>
      <c r="H485" s="202">
        <f t="shared" si="65"/>
        <v>5.3490493229495534E-2</v>
      </c>
      <c r="I485" s="18">
        <f t="shared" si="62"/>
        <v>229.01687223742366</v>
      </c>
      <c r="J485" s="10">
        <f t="shared" si="52"/>
        <v>50.383711892233201</v>
      </c>
      <c r="K485" s="205">
        <v>93.655489840319817</v>
      </c>
      <c r="L485" s="202">
        <v>52.20456113025265</v>
      </c>
      <c r="M485" s="10">
        <f t="shared" si="63"/>
        <v>425.26063510022936</v>
      </c>
      <c r="N485" s="11">
        <f>M485/F485</f>
        <v>6.562259044198343E-2</v>
      </c>
    </row>
    <row r="486" spans="1:14" x14ac:dyDescent="0.35">
      <c r="A486" s="9">
        <f t="shared" si="64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61"/>
        <v>1923</v>
      </c>
      <c r="G486" s="8">
        <v>36</v>
      </c>
      <c r="H486" s="202">
        <f t="shared" si="65"/>
        <v>1.5872819344534276E-2</v>
      </c>
      <c r="I486" s="18">
        <f t="shared" si="62"/>
        <v>67.958682382656278</v>
      </c>
      <c r="J486" s="10">
        <f t="shared" si="52"/>
        <v>14.95091012418438</v>
      </c>
      <c r="K486" s="205">
        <v>27.791418270930041</v>
      </c>
      <c r="L486" s="202">
        <v>15.491230642163424</v>
      </c>
      <c r="M486" s="10">
        <f t="shared" si="63"/>
        <v>126.19224141993412</v>
      </c>
      <c r="N486" s="11">
        <f>M486/F486</f>
        <v>6.5622590441983417E-2</v>
      </c>
    </row>
    <row r="487" spans="1:14" x14ac:dyDescent="0.35">
      <c r="A487" s="9">
        <f t="shared" si="64"/>
        <v>25</v>
      </c>
      <c r="B487" s="14" t="s">
        <v>1723</v>
      </c>
      <c r="C487" s="8"/>
      <c r="D487" s="8"/>
      <c r="E487" s="8"/>
      <c r="F487" s="8">
        <f t="shared" si="61"/>
        <v>0</v>
      </c>
      <c r="G487" s="8"/>
      <c r="H487" s="202">
        <f t="shared" si="65"/>
        <v>0</v>
      </c>
      <c r="I487" s="18">
        <f t="shared" si="62"/>
        <v>0</v>
      </c>
      <c r="J487" s="10">
        <f t="shared" si="52"/>
        <v>0</v>
      </c>
      <c r="K487" s="205">
        <v>0</v>
      </c>
      <c r="L487" s="202">
        <v>0</v>
      </c>
      <c r="M487" s="10">
        <f t="shared" si="63"/>
        <v>0</v>
      </c>
      <c r="N487" s="11"/>
    </row>
    <row r="488" spans="1:14" x14ac:dyDescent="0.35">
      <c r="A488" s="9">
        <f t="shared" si="64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61"/>
        <v>3576.1</v>
      </c>
      <c r="G488" s="8">
        <v>80</v>
      </c>
      <c r="H488" s="202">
        <f t="shared" si="65"/>
        <v>2.9517831127399387E-2</v>
      </c>
      <c r="I488" s="18">
        <f t="shared" si="62"/>
        <v>126.3791180804041</v>
      </c>
      <c r="J488" s="10">
        <f t="shared" si="52"/>
        <v>27.8034059776889</v>
      </c>
      <c r="K488" s="205">
        <v>51.682210545331728</v>
      </c>
      <c r="L488" s="202">
        <v>28.808211076152169</v>
      </c>
      <c r="M488" s="10">
        <f t="shared" si="63"/>
        <v>234.67294567957688</v>
      </c>
      <c r="N488" s="11">
        <f>M488/F488</f>
        <v>6.5622590441983417E-2</v>
      </c>
    </row>
    <row r="489" spans="1:14" x14ac:dyDescent="0.35">
      <c r="A489" s="9">
        <f t="shared" si="64"/>
        <v>27</v>
      </c>
      <c r="B489" s="14" t="s">
        <v>1725</v>
      </c>
      <c r="C489" s="8"/>
      <c r="D489" s="8"/>
      <c r="E489" s="8"/>
      <c r="F489" s="8">
        <f t="shared" si="61"/>
        <v>0</v>
      </c>
      <c r="G489" s="8">
        <v>0</v>
      </c>
      <c r="H489" s="202">
        <f t="shared" si="65"/>
        <v>0</v>
      </c>
      <c r="I489" s="18">
        <f t="shared" si="62"/>
        <v>0</v>
      </c>
      <c r="J489" s="10">
        <f t="shared" si="52"/>
        <v>0</v>
      </c>
      <c r="K489" s="205">
        <v>0</v>
      </c>
      <c r="L489" s="202">
        <v>0</v>
      </c>
      <c r="M489" s="10">
        <f t="shared" si="63"/>
        <v>0</v>
      </c>
      <c r="N489" s="11"/>
    </row>
    <row r="490" spans="1:14" x14ac:dyDescent="0.35">
      <c r="A490" s="9">
        <f t="shared" si="64"/>
        <v>28</v>
      </c>
      <c r="B490" s="14" t="s">
        <v>1726</v>
      </c>
      <c r="C490" s="8"/>
      <c r="D490" s="8"/>
      <c r="E490" s="8"/>
      <c r="F490" s="8">
        <f t="shared" si="61"/>
        <v>0</v>
      </c>
      <c r="G490" s="8"/>
      <c r="H490" s="202">
        <f t="shared" si="65"/>
        <v>0</v>
      </c>
      <c r="I490" s="18">
        <f t="shared" si="62"/>
        <v>0</v>
      </c>
      <c r="J490" s="10">
        <f t="shared" si="52"/>
        <v>0</v>
      </c>
      <c r="K490" s="205">
        <v>0</v>
      </c>
      <c r="L490" s="202">
        <v>0</v>
      </c>
      <c r="M490" s="10">
        <f t="shared" si="63"/>
        <v>0</v>
      </c>
      <c r="N490" s="11"/>
    </row>
    <row r="491" spans="1:14" x14ac:dyDescent="0.35">
      <c r="A491" s="9">
        <f t="shared" si="64"/>
        <v>29</v>
      </c>
      <c r="B491" s="14" t="s">
        <v>1727</v>
      </c>
      <c r="C491" s="8"/>
      <c r="D491" s="8"/>
      <c r="E491" s="8"/>
      <c r="F491" s="8">
        <f t="shared" si="61"/>
        <v>0</v>
      </c>
      <c r="G491" s="8"/>
      <c r="H491" s="202">
        <f t="shared" si="65"/>
        <v>0</v>
      </c>
      <c r="I491" s="18">
        <f t="shared" si="62"/>
        <v>0</v>
      </c>
      <c r="J491" s="10">
        <f t="shared" si="52"/>
        <v>0</v>
      </c>
      <c r="K491" s="205">
        <v>0</v>
      </c>
      <c r="L491" s="202">
        <v>0</v>
      </c>
      <c r="M491" s="10">
        <f t="shared" si="63"/>
        <v>0</v>
      </c>
      <c r="N491" s="11"/>
    </row>
    <row r="492" spans="1:14" x14ac:dyDescent="0.35">
      <c r="A492" s="9">
        <f t="shared" si="64"/>
        <v>30</v>
      </c>
      <c r="B492" s="14" t="s">
        <v>1728</v>
      </c>
      <c r="C492" s="8"/>
      <c r="D492" s="8"/>
      <c r="E492" s="8"/>
      <c r="F492" s="8">
        <f t="shared" si="61"/>
        <v>0</v>
      </c>
      <c r="G492" s="8"/>
      <c r="H492" s="202">
        <f t="shared" si="65"/>
        <v>0</v>
      </c>
      <c r="I492" s="18">
        <f t="shared" si="62"/>
        <v>0</v>
      </c>
      <c r="J492" s="10">
        <f t="shared" si="52"/>
        <v>0</v>
      </c>
      <c r="K492" s="205">
        <v>0</v>
      </c>
      <c r="L492" s="202">
        <v>0</v>
      </c>
      <c r="M492" s="10">
        <f t="shared" si="63"/>
        <v>0</v>
      </c>
      <c r="N492" s="11"/>
    </row>
    <row r="493" spans="1:14" x14ac:dyDescent="0.35">
      <c r="A493" s="9">
        <f t="shared" si="64"/>
        <v>31</v>
      </c>
      <c r="B493" s="14" t="s">
        <v>1729</v>
      </c>
      <c r="C493" s="8"/>
      <c r="D493" s="8"/>
      <c r="E493" s="8"/>
      <c r="F493" s="8">
        <f t="shared" si="61"/>
        <v>0</v>
      </c>
      <c r="G493" s="8"/>
      <c r="H493" s="202">
        <f t="shared" si="65"/>
        <v>0</v>
      </c>
      <c r="I493" s="18">
        <f t="shared" si="62"/>
        <v>0</v>
      </c>
      <c r="J493" s="10">
        <f t="shared" si="52"/>
        <v>0</v>
      </c>
      <c r="K493" s="205">
        <v>0</v>
      </c>
      <c r="L493" s="202">
        <v>0</v>
      </c>
      <c r="M493" s="10">
        <f t="shared" si="63"/>
        <v>0</v>
      </c>
      <c r="N493" s="11"/>
    </row>
    <row r="494" spans="1:14" x14ac:dyDescent="0.35">
      <c r="A494" s="9">
        <f t="shared" si="64"/>
        <v>32</v>
      </c>
      <c r="B494" s="14" t="s">
        <v>1730</v>
      </c>
      <c r="C494" s="8"/>
      <c r="D494" s="8"/>
      <c r="E494" s="8"/>
      <c r="F494" s="8">
        <f t="shared" si="61"/>
        <v>0</v>
      </c>
      <c r="G494" s="8"/>
      <c r="H494" s="202">
        <f t="shared" si="65"/>
        <v>0</v>
      </c>
      <c r="I494" s="18">
        <f t="shared" si="62"/>
        <v>0</v>
      </c>
      <c r="J494" s="10">
        <f t="shared" si="52"/>
        <v>0</v>
      </c>
      <c r="K494" s="205">
        <v>0</v>
      </c>
      <c r="L494" s="202">
        <v>0</v>
      </c>
      <c r="M494" s="10">
        <f t="shared" ref="M494:M523" si="67">I494+J494+K494+L494</f>
        <v>0</v>
      </c>
      <c r="N494" s="11"/>
    </row>
    <row r="495" spans="1:14" x14ac:dyDescent="0.35">
      <c r="A495" s="9">
        <f t="shared" si="64"/>
        <v>33</v>
      </c>
      <c r="B495" s="14" t="s">
        <v>1731</v>
      </c>
      <c r="C495" s="8"/>
      <c r="D495" s="8"/>
      <c r="E495" s="8"/>
      <c r="F495" s="8">
        <f t="shared" si="61"/>
        <v>0</v>
      </c>
      <c r="G495" s="8"/>
      <c r="H495" s="202">
        <f t="shared" si="65"/>
        <v>0</v>
      </c>
      <c r="I495" s="18">
        <f t="shared" si="62"/>
        <v>0</v>
      </c>
      <c r="J495" s="10">
        <f t="shared" si="52"/>
        <v>0</v>
      </c>
      <c r="K495" s="205">
        <v>0</v>
      </c>
      <c r="L495" s="202">
        <v>0</v>
      </c>
      <c r="M495" s="10">
        <f t="shared" si="67"/>
        <v>0</v>
      </c>
      <c r="N495" s="11"/>
    </row>
    <row r="496" spans="1:14" x14ac:dyDescent="0.35">
      <c r="A496" s="9">
        <f t="shared" si="64"/>
        <v>34</v>
      </c>
      <c r="B496" s="14" t="s">
        <v>1732</v>
      </c>
      <c r="C496" s="8"/>
      <c r="D496" s="8"/>
      <c r="E496" s="8"/>
      <c r="F496" s="8">
        <f t="shared" si="61"/>
        <v>0</v>
      </c>
      <c r="G496" s="8"/>
      <c r="H496" s="202">
        <f t="shared" si="65"/>
        <v>0</v>
      </c>
      <c r="I496" s="18">
        <f t="shared" si="62"/>
        <v>0</v>
      </c>
      <c r="J496" s="10">
        <f t="shared" si="52"/>
        <v>0</v>
      </c>
      <c r="K496" s="205">
        <v>0</v>
      </c>
      <c r="L496" s="202">
        <v>0</v>
      </c>
      <c r="M496" s="10">
        <f t="shared" si="67"/>
        <v>0</v>
      </c>
      <c r="N496" s="11"/>
    </row>
    <row r="497" spans="1:14" x14ac:dyDescent="0.35">
      <c r="A497" s="9">
        <f t="shared" si="64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61"/>
        <v>2432.9</v>
      </c>
      <c r="G497" s="8">
        <v>57</v>
      </c>
      <c r="H497" s="202">
        <f t="shared" si="65"/>
        <v>2.0081634000685095E-2</v>
      </c>
      <c r="I497" s="18">
        <f t="shared" si="62"/>
        <v>85.9785118922332</v>
      </c>
      <c r="J497" s="10">
        <f t="shared" si="52"/>
        <v>18.915272616291304</v>
      </c>
      <c r="K497" s="205">
        <v>35.160552007980087</v>
      </c>
      <c r="L497" s="202">
        <v>19.598863769796875</v>
      </c>
      <c r="M497" s="10">
        <f t="shared" si="67"/>
        <v>159.65320028630146</v>
      </c>
      <c r="N497" s="11">
        <f t="shared" ref="N497:N503" si="68">M497/F497</f>
        <v>6.5622590441983417E-2</v>
      </c>
    </row>
    <row r="498" spans="1:14" x14ac:dyDescent="0.35">
      <c r="A498" s="9">
        <f t="shared" si="64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61"/>
        <v>2587.4</v>
      </c>
      <c r="G498" s="8">
        <v>60</v>
      </c>
      <c r="H498" s="202">
        <f t="shared" si="65"/>
        <v>2.1356907317757665E-2</v>
      </c>
      <c r="I498" s="18">
        <f t="shared" si="62"/>
        <v>91.438530835613548</v>
      </c>
      <c r="J498" s="10">
        <f t="shared" si="52"/>
        <v>20.11647678383498</v>
      </c>
      <c r="K498" s="205">
        <v>37.393403865940918</v>
      </c>
      <c r="L498" s="202">
        <v>20.843479024198462</v>
      </c>
      <c r="M498" s="10">
        <f t="shared" si="67"/>
        <v>169.79189050958792</v>
      </c>
      <c r="N498" s="11">
        <f t="shared" si="68"/>
        <v>6.5622590441983417E-2</v>
      </c>
    </row>
    <row r="499" spans="1:14" x14ac:dyDescent="0.35">
      <c r="A499" s="9">
        <f t="shared" si="64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61"/>
        <v>2744.2</v>
      </c>
      <c r="G499" s="8">
        <v>60</v>
      </c>
      <c r="H499" s="202">
        <f t="shared" si="65"/>
        <v>2.2651165286152342E-2</v>
      </c>
      <c r="I499" s="18">
        <f t="shared" si="62"/>
        <v>96.979831614396943</v>
      </c>
      <c r="J499" s="10">
        <f t="shared" ref="J499:J555" si="69">I499*0.22</f>
        <v>21.335562955167326</v>
      </c>
      <c r="K499" s="205">
        <v>39.659495589748417</v>
      </c>
      <c r="L499" s="202">
        <v>22.106622531578193</v>
      </c>
      <c r="M499" s="10">
        <f t="shared" si="67"/>
        <v>180.08151269089086</v>
      </c>
      <c r="N499" s="11">
        <f t="shared" si="68"/>
        <v>6.5622590441983417E-2</v>
      </c>
    </row>
    <row r="500" spans="1:14" x14ac:dyDescent="0.35">
      <c r="A500" s="9">
        <f t="shared" si="64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61"/>
        <v>3583.6</v>
      </c>
      <c r="G500" s="8">
        <v>80</v>
      </c>
      <c r="H500" s="202">
        <f t="shared" si="65"/>
        <v>2.957973759910194E-2</v>
      </c>
      <c r="I500" s="18">
        <f t="shared" si="62"/>
        <v>126.644167543675</v>
      </c>
      <c r="J500" s="10">
        <f t="shared" si="69"/>
        <v>27.861716859608499</v>
      </c>
      <c r="K500" s="205">
        <v>51.790601412223033</v>
      </c>
      <c r="L500" s="202">
        <v>28.868629292385254</v>
      </c>
      <c r="M500" s="10">
        <f t="shared" si="67"/>
        <v>235.16511510789178</v>
      </c>
      <c r="N500" s="11">
        <f t="shared" si="68"/>
        <v>6.5622590441983417E-2</v>
      </c>
    </row>
    <row r="501" spans="1:14" x14ac:dyDescent="0.35">
      <c r="A501" s="9">
        <f t="shared" si="64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61"/>
        <v>3561.7</v>
      </c>
      <c r="G501" s="8">
        <v>80</v>
      </c>
      <c r="H501" s="202">
        <f t="shared" si="65"/>
        <v>2.9398970701730486E-2</v>
      </c>
      <c r="I501" s="18">
        <f t="shared" si="62"/>
        <v>125.87022311092399</v>
      </c>
      <c r="J501" s="10">
        <f t="shared" si="69"/>
        <v>27.691449084403278</v>
      </c>
      <c r="K501" s="205">
        <v>51.474100080900428</v>
      </c>
      <c r="L501" s="202">
        <v>28.69220810098464</v>
      </c>
      <c r="M501" s="10">
        <f t="shared" si="67"/>
        <v>233.72798037721233</v>
      </c>
      <c r="N501" s="11">
        <f t="shared" si="68"/>
        <v>6.5622590441983417E-2</v>
      </c>
    </row>
    <row r="502" spans="1:14" x14ac:dyDescent="0.35">
      <c r="A502" s="9">
        <f t="shared" si="64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61"/>
        <v>3555.5</v>
      </c>
      <c r="G502" s="8">
        <v>80</v>
      </c>
      <c r="H502" s="202">
        <f t="shared" si="65"/>
        <v>2.9347794685123045E-2</v>
      </c>
      <c r="I502" s="18">
        <f t="shared" si="62"/>
        <v>125.65111555462006</v>
      </c>
      <c r="J502" s="10">
        <f t="shared" si="69"/>
        <v>27.643245422016413</v>
      </c>
      <c r="K502" s="205">
        <v>51.384496964270284</v>
      </c>
      <c r="L502" s="202">
        <v>28.642262375565288</v>
      </c>
      <c r="M502" s="10">
        <f t="shared" si="67"/>
        <v>233.32112031647205</v>
      </c>
      <c r="N502" s="11">
        <f t="shared" si="68"/>
        <v>6.5622590441983417E-2</v>
      </c>
    </row>
    <row r="503" spans="1:14" x14ac:dyDescent="0.35">
      <c r="A503" s="9">
        <f t="shared" si="64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61"/>
        <v>3553.2999999999997</v>
      </c>
      <c r="G503" s="8">
        <v>79</v>
      </c>
      <c r="H503" s="202">
        <f t="shared" si="65"/>
        <v>2.9329635453423628E-2</v>
      </c>
      <c r="I503" s="18">
        <f t="shared" si="62"/>
        <v>125.57336771206059</v>
      </c>
      <c r="J503" s="10">
        <f t="shared" si="69"/>
        <v>27.626140896653329</v>
      </c>
      <c r="K503" s="205">
        <v>51.352702309982163</v>
      </c>
      <c r="L503" s="202">
        <v>28.624539698803581</v>
      </c>
      <c r="M503" s="10">
        <f t="shared" si="67"/>
        <v>233.17675061749966</v>
      </c>
      <c r="N503" s="11">
        <f t="shared" si="68"/>
        <v>6.5622590441983417E-2</v>
      </c>
    </row>
    <row r="504" spans="1:14" x14ac:dyDescent="0.35">
      <c r="A504" s="9">
        <f t="shared" si="64"/>
        <v>42</v>
      </c>
      <c r="B504" s="14" t="s">
        <v>1740</v>
      </c>
      <c r="C504" s="8"/>
      <c r="D504" s="8"/>
      <c r="E504" s="8"/>
      <c r="F504" s="8">
        <f t="shared" si="61"/>
        <v>0</v>
      </c>
      <c r="G504" s="8"/>
      <c r="H504" s="202">
        <f t="shared" si="65"/>
        <v>0</v>
      </c>
      <c r="I504" s="18">
        <f t="shared" si="62"/>
        <v>0</v>
      </c>
      <c r="J504" s="10">
        <f t="shared" si="69"/>
        <v>0</v>
      </c>
      <c r="K504" s="205">
        <v>0</v>
      </c>
      <c r="L504" s="202">
        <v>0</v>
      </c>
      <c r="M504" s="10">
        <f t="shared" si="67"/>
        <v>0</v>
      </c>
      <c r="N504" s="11"/>
    </row>
    <row r="505" spans="1:14" x14ac:dyDescent="0.35">
      <c r="A505" s="9">
        <f t="shared" si="64"/>
        <v>43</v>
      </c>
      <c r="B505" s="14" t="s">
        <v>1741</v>
      </c>
      <c r="C505" s="8"/>
      <c r="D505" s="8"/>
      <c r="E505" s="8"/>
      <c r="F505" s="8">
        <f t="shared" si="61"/>
        <v>0</v>
      </c>
      <c r="G505" s="8"/>
      <c r="H505" s="202">
        <f t="shared" si="65"/>
        <v>0</v>
      </c>
      <c r="I505" s="18">
        <f t="shared" si="62"/>
        <v>0</v>
      </c>
      <c r="J505" s="10">
        <f t="shared" si="69"/>
        <v>0</v>
      </c>
      <c r="K505" s="205">
        <v>0</v>
      </c>
      <c r="L505" s="202">
        <v>0</v>
      </c>
      <c r="M505" s="10">
        <f t="shared" si="67"/>
        <v>0</v>
      </c>
      <c r="N505" s="11"/>
    </row>
    <row r="506" spans="1:14" x14ac:dyDescent="0.35">
      <c r="A506" s="9">
        <f t="shared" si="64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61"/>
        <v>3517.1000000000004</v>
      </c>
      <c r="G506" s="8">
        <v>72</v>
      </c>
      <c r="H506" s="202">
        <f t="shared" si="65"/>
        <v>2.9030833550005984E-2</v>
      </c>
      <c r="I506" s="18">
        <f t="shared" si="62"/>
        <v>124.29406230267311</v>
      </c>
      <c r="J506" s="10">
        <f t="shared" si="69"/>
        <v>27.344693706588085</v>
      </c>
      <c r="K506" s="205">
        <v>50.829535725786819</v>
      </c>
      <c r="L506" s="202">
        <v>28.332921108451888</v>
      </c>
      <c r="M506" s="10">
        <f t="shared" si="67"/>
        <v>230.80121284349991</v>
      </c>
      <c r="N506" s="11">
        <f>M506/F506</f>
        <v>6.5622590441983417E-2</v>
      </c>
    </row>
    <row r="507" spans="1:14" x14ac:dyDescent="0.35">
      <c r="A507" s="9">
        <f t="shared" si="64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61"/>
        <v>2684.4</v>
      </c>
      <c r="G507" s="8">
        <v>50</v>
      </c>
      <c r="H507" s="202">
        <f t="shared" si="65"/>
        <v>2.2157564351777334E-2</v>
      </c>
      <c r="I507" s="18">
        <f t="shared" si="62"/>
        <v>94.86650389391707</v>
      </c>
      <c r="J507" s="10">
        <f t="shared" si="69"/>
        <v>20.870630856661755</v>
      </c>
      <c r="K507" s="205">
        <v>38.795259077735103</v>
      </c>
      <c r="L507" s="202">
        <v>21.624887954146384</v>
      </c>
      <c r="M507" s="10">
        <f t="shared" si="67"/>
        <v>176.1572817824603</v>
      </c>
      <c r="N507" s="11">
        <f>M507/F507</f>
        <v>6.5622590441983417E-2</v>
      </c>
    </row>
    <row r="508" spans="1:14" x14ac:dyDescent="0.35">
      <c r="A508" s="9">
        <f t="shared" si="64"/>
        <v>46</v>
      </c>
      <c r="B508" s="14" t="s">
        <v>1744</v>
      </c>
      <c r="C508" s="8"/>
      <c r="D508" s="8"/>
      <c r="E508" s="8"/>
      <c r="F508" s="8">
        <f t="shared" si="61"/>
        <v>0</v>
      </c>
      <c r="G508" s="8"/>
      <c r="H508" s="202">
        <f t="shared" si="65"/>
        <v>0</v>
      </c>
      <c r="I508" s="18">
        <f t="shared" si="62"/>
        <v>0</v>
      </c>
      <c r="J508" s="10">
        <f t="shared" si="69"/>
        <v>0</v>
      </c>
      <c r="K508" s="205">
        <v>0</v>
      </c>
      <c r="L508" s="202">
        <v>0</v>
      </c>
      <c r="M508" s="10">
        <f t="shared" si="67"/>
        <v>0</v>
      </c>
      <c r="N508" s="11"/>
    </row>
    <row r="509" spans="1:14" x14ac:dyDescent="0.35">
      <c r="A509" s="9">
        <f t="shared" si="64"/>
        <v>47</v>
      </c>
      <c r="B509" s="14" t="s">
        <v>1745</v>
      </c>
      <c r="C509" s="8"/>
      <c r="D509" s="8"/>
      <c r="E509" s="8"/>
      <c r="F509" s="8">
        <f t="shared" si="61"/>
        <v>0</v>
      </c>
      <c r="G509" s="8"/>
      <c r="H509" s="202">
        <f t="shared" si="65"/>
        <v>0</v>
      </c>
      <c r="I509" s="18">
        <f t="shared" si="62"/>
        <v>0</v>
      </c>
      <c r="J509" s="10">
        <f t="shared" si="69"/>
        <v>0</v>
      </c>
      <c r="K509" s="205">
        <v>0</v>
      </c>
      <c r="L509" s="202">
        <v>0</v>
      </c>
      <c r="M509" s="10">
        <f t="shared" si="67"/>
        <v>0</v>
      </c>
      <c r="N509" s="11"/>
    </row>
    <row r="510" spans="1:14" x14ac:dyDescent="0.35">
      <c r="A510" s="9">
        <f t="shared" si="64"/>
        <v>48</v>
      </c>
      <c r="B510" s="14" t="s">
        <v>1746</v>
      </c>
      <c r="C510" s="8"/>
      <c r="D510" s="8"/>
      <c r="E510" s="8"/>
      <c r="F510" s="8">
        <f t="shared" si="61"/>
        <v>0</v>
      </c>
      <c r="G510" s="8"/>
      <c r="H510" s="202">
        <f t="shared" si="65"/>
        <v>0</v>
      </c>
      <c r="I510" s="18">
        <f t="shared" si="62"/>
        <v>0</v>
      </c>
      <c r="J510" s="10">
        <f t="shared" si="69"/>
        <v>0</v>
      </c>
      <c r="K510" s="205">
        <v>0</v>
      </c>
      <c r="L510" s="202">
        <v>0</v>
      </c>
      <c r="M510" s="10">
        <f t="shared" si="67"/>
        <v>0</v>
      </c>
      <c r="N510" s="11"/>
    </row>
    <row r="511" spans="1:14" x14ac:dyDescent="0.35">
      <c r="A511" s="9">
        <f t="shared" si="64"/>
        <v>49</v>
      </c>
      <c r="B511" s="14" t="s">
        <v>1747</v>
      </c>
      <c r="C511" s="8"/>
      <c r="D511" s="8"/>
      <c r="E511" s="8"/>
      <c r="F511" s="8">
        <f t="shared" si="61"/>
        <v>0</v>
      </c>
      <c r="G511" s="8"/>
      <c r="H511" s="202">
        <f t="shared" si="65"/>
        <v>0</v>
      </c>
      <c r="I511" s="18">
        <f t="shared" si="62"/>
        <v>0</v>
      </c>
      <c r="J511" s="10">
        <f t="shared" si="69"/>
        <v>0</v>
      </c>
      <c r="K511" s="205">
        <v>0</v>
      </c>
      <c r="L511" s="202">
        <v>0</v>
      </c>
      <c r="M511" s="10">
        <f t="shared" si="67"/>
        <v>0</v>
      </c>
      <c r="N511" s="11"/>
    </row>
    <row r="512" spans="1:14" x14ac:dyDescent="0.35">
      <c r="A512" s="9">
        <f t="shared" si="64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61"/>
        <v>2581.4</v>
      </c>
      <c r="G512" s="8">
        <v>60</v>
      </c>
      <c r="H512" s="202">
        <f t="shared" si="65"/>
        <v>2.1307382140395622E-2</v>
      </c>
      <c r="I512" s="18">
        <f t="shared" si="62"/>
        <v>91.226491264996838</v>
      </c>
      <c r="J512" s="10">
        <f t="shared" si="69"/>
        <v>20.069828078299306</v>
      </c>
      <c r="K512" s="205">
        <v>37.306691172427875</v>
      </c>
      <c r="L512" s="202">
        <v>20.795144451211993</v>
      </c>
      <c r="M512" s="10">
        <f t="shared" si="67"/>
        <v>169.398154966936</v>
      </c>
      <c r="N512" s="11">
        <f>M512/F512</f>
        <v>6.5622590441983417E-2</v>
      </c>
    </row>
    <row r="513" spans="1:14" x14ac:dyDescent="0.35">
      <c r="A513" s="9">
        <f t="shared" si="64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61"/>
        <v>3240.3</v>
      </c>
      <c r="G513" s="8">
        <v>80</v>
      </c>
      <c r="H513" s="202">
        <f t="shared" si="65"/>
        <v>2.6746072034370471E-2</v>
      </c>
      <c r="I513" s="18">
        <f t="shared" si="62"/>
        <v>114.51197011155544</v>
      </c>
      <c r="J513" s="10">
        <f t="shared" si="69"/>
        <v>25.192633424542198</v>
      </c>
      <c r="K513" s="205">
        <v>46.82919013171847</v>
      </c>
      <c r="L513" s="202">
        <v>26.103086141342771</v>
      </c>
      <c r="M513" s="10">
        <f t="shared" si="67"/>
        <v>212.63687980915887</v>
      </c>
      <c r="N513" s="11">
        <f>M513/F513</f>
        <v>6.5622590441983417E-2</v>
      </c>
    </row>
    <row r="514" spans="1:14" x14ac:dyDescent="0.35">
      <c r="A514" s="9">
        <f t="shared" si="64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61"/>
        <v>3544.97</v>
      </c>
      <c r="G514" s="8">
        <v>80</v>
      </c>
      <c r="H514" s="202">
        <f t="shared" si="65"/>
        <v>2.9260877998852661E-2</v>
      </c>
      <c r="I514" s="18">
        <f t="shared" si="62"/>
        <v>125.27898610818772</v>
      </c>
      <c r="J514" s="10">
        <f t="shared" si="69"/>
        <v>27.561376943801299</v>
      </c>
      <c r="K514" s="205">
        <v>51.232316187154893</v>
      </c>
      <c r="L514" s="202">
        <v>28.557435199974034</v>
      </c>
      <c r="M514" s="10">
        <f t="shared" si="67"/>
        <v>232.63011443911793</v>
      </c>
      <c r="N514" s="11">
        <f>M514/F514</f>
        <v>6.5622590441983417E-2</v>
      </c>
    </row>
    <row r="515" spans="1:14" x14ac:dyDescent="0.35">
      <c r="A515" s="9">
        <f t="shared" si="64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61"/>
        <v>2778.9</v>
      </c>
      <c r="G515" s="8">
        <v>60</v>
      </c>
      <c r="H515" s="202">
        <f t="shared" si="65"/>
        <v>2.2937585895229484E-2</v>
      </c>
      <c r="I515" s="18">
        <f t="shared" si="62"/>
        <v>98.206127131130273</v>
      </c>
      <c r="J515" s="10">
        <f t="shared" si="69"/>
        <v>21.605347968848662</v>
      </c>
      <c r="K515" s="205">
        <v>40.16098400056552</v>
      </c>
      <c r="L515" s="202">
        <v>22.386157478683277</v>
      </c>
      <c r="M515" s="10">
        <f t="shared" si="67"/>
        <v>182.35861657922774</v>
      </c>
      <c r="N515" s="11">
        <f>M515/F515</f>
        <v>6.562259044198343E-2</v>
      </c>
    </row>
    <row r="516" spans="1:14" x14ac:dyDescent="0.35">
      <c r="A516" s="9">
        <f t="shared" si="64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61"/>
        <v>2581.6999999999998</v>
      </c>
      <c r="G516" s="8">
        <v>60</v>
      </c>
      <c r="H516" s="202">
        <f t="shared" si="65"/>
        <v>2.1309858399263724E-2</v>
      </c>
      <c r="I516" s="18">
        <f t="shared" si="62"/>
        <v>91.237093243527667</v>
      </c>
      <c r="J516" s="10">
        <f t="shared" si="69"/>
        <v>20.072160513576087</v>
      </c>
      <c r="K516" s="205">
        <v>37.311026807103524</v>
      </c>
      <c r="L516" s="202">
        <v>20.797561179861315</v>
      </c>
      <c r="M516" s="10">
        <f t="shared" si="67"/>
        <v>169.4178417440686</v>
      </c>
      <c r="N516" s="11">
        <f>M516/F516</f>
        <v>6.562259044198343E-2</v>
      </c>
    </row>
    <row r="517" spans="1:14" x14ac:dyDescent="0.35">
      <c r="A517" s="9">
        <f t="shared" si="64"/>
        <v>55</v>
      </c>
      <c r="B517" s="14" t="s">
        <v>1753</v>
      </c>
      <c r="C517" s="8"/>
      <c r="D517" s="8"/>
      <c r="E517" s="8"/>
      <c r="F517" s="8">
        <f t="shared" si="61"/>
        <v>0</v>
      </c>
      <c r="G517" s="8">
        <v>0</v>
      </c>
      <c r="H517" s="202">
        <f t="shared" si="65"/>
        <v>0</v>
      </c>
      <c r="I517" s="18">
        <f t="shared" si="62"/>
        <v>0</v>
      </c>
      <c r="J517" s="10">
        <f t="shared" si="69"/>
        <v>0</v>
      </c>
      <c r="K517" s="205">
        <v>0</v>
      </c>
      <c r="L517" s="202">
        <v>0</v>
      </c>
      <c r="M517" s="10">
        <f t="shared" si="67"/>
        <v>0</v>
      </c>
      <c r="N517" s="11"/>
    </row>
    <row r="518" spans="1:14" x14ac:dyDescent="0.35">
      <c r="A518" s="9">
        <f t="shared" si="64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61"/>
        <v>2599.2399999999998</v>
      </c>
      <c r="G518" s="8">
        <v>60</v>
      </c>
      <c r="H518" s="202">
        <f t="shared" si="65"/>
        <v>2.1454637001085422E-2</v>
      </c>
      <c r="I518" s="18">
        <f t="shared" si="62"/>
        <v>91.856955588297183</v>
      </c>
      <c r="J518" s="10">
        <f t="shared" si="69"/>
        <v>20.208530229425381</v>
      </c>
      <c r="K518" s="205">
        <v>37.564516914473316</v>
      </c>
      <c r="L518" s="202">
        <v>20.938859248225096</v>
      </c>
      <c r="M518" s="10">
        <f t="shared" si="67"/>
        <v>170.56886198042096</v>
      </c>
      <c r="N518" s="11">
        <f>M518/F518</f>
        <v>6.5622590441983417E-2</v>
      </c>
    </row>
    <row r="519" spans="1:14" x14ac:dyDescent="0.35">
      <c r="A519" s="9">
        <f t="shared" si="64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70">C519+D519+E519</f>
        <v>3555.8</v>
      </c>
      <c r="G519" s="8">
        <v>80</v>
      </c>
      <c r="H519" s="202">
        <f t="shared" si="65"/>
        <v>2.935027094399115E-2</v>
      </c>
      <c r="I519" s="18">
        <f t="shared" si="62"/>
        <v>125.66171753315091</v>
      </c>
      <c r="J519" s="10">
        <f t="shared" si="69"/>
        <v>27.645577857293201</v>
      </c>
      <c r="K519" s="205">
        <v>51.388832598945939</v>
      </c>
      <c r="L519" s="202">
        <v>28.644679104214614</v>
      </c>
      <c r="M519" s="10">
        <f t="shared" si="67"/>
        <v>233.34080709360467</v>
      </c>
      <c r="N519" s="11">
        <f>M519/F519</f>
        <v>6.5622590441983417E-2</v>
      </c>
    </row>
    <row r="520" spans="1:14" x14ac:dyDescent="0.35">
      <c r="A520" s="9">
        <f t="shared" si="64"/>
        <v>58</v>
      </c>
      <c r="B520" s="14" t="s">
        <v>1756</v>
      </c>
      <c r="C520" s="8"/>
      <c r="D520" s="8"/>
      <c r="E520" s="8"/>
      <c r="F520" s="8">
        <f t="shared" si="70"/>
        <v>0</v>
      </c>
      <c r="G520" s="8">
        <v>0</v>
      </c>
      <c r="H520" s="202">
        <f t="shared" si="65"/>
        <v>0</v>
      </c>
      <c r="I520" s="18">
        <f t="shared" ref="I520:I525" si="71">H520*$I$2</f>
        <v>0</v>
      </c>
      <c r="J520" s="10">
        <f t="shared" si="69"/>
        <v>0</v>
      </c>
      <c r="K520" s="205">
        <v>0</v>
      </c>
      <c r="L520" s="202">
        <v>0</v>
      </c>
      <c r="M520" s="10">
        <f t="shared" si="67"/>
        <v>0</v>
      </c>
      <c r="N520" s="11"/>
    </row>
    <row r="521" spans="1:14" x14ac:dyDescent="0.35">
      <c r="A521" s="9">
        <f t="shared" si="64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70"/>
        <v>2601.4</v>
      </c>
      <c r="G521" s="8">
        <v>60</v>
      </c>
      <c r="H521" s="202">
        <f t="shared" si="65"/>
        <v>2.1472466064935761E-2</v>
      </c>
      <c r="I521" s="18">
        <f t="shared" si="71"/>
        <v>91.933289833719215</v>
      </c>
      <c r="J521" s="10">
        <f t="shared" si="69"/>
        <v>20.225323763418228</v>
      </c>
      <c r="K521" s="205">
        <v>37.595733484138016</v>
      </c>
      <c r="L521" s="202">
        <v>20.956259694500226</v>
      </c>
      <c r="M521" s="10">
        <f t="shared" si="67"/>
        <v>170.71060677577569</v>
      </c>
      <c r="N521" s="11">
        <f>M521/F521</f>
        <v>6.562259044198343E-2</v>
      </c>
    </row>
    <row r="522" spans="1:14" x14ac:dyDescent="0.35">
      <c r="A522" s="9">
        <f t="shared" si="64"/>
        <v>60</v>
      </c>
      <c r="B522" s="14" t="s">
        <v>1758</v>
      </c>
      <c r="C522" s="8"/>
      <c r="D522" s="8"/>
      <c r="E522" s="8"/>
      <c r="F522" s="8">
        <f t="shared" si="70"/>
        <v>0</v>
      </c>
      <c r="G522" s="8">
        <v>0</v>
      </c>
      <c r="H522" s="202">
        <f t="shared" si="65"/>
        <v>0</v>
      </c>
      <c r="I522" s="18">
        <f t="shared" si="71"/>
        <v>0</v>
      </c>
      <c r="J522" s="10">
        <f t="shared" si="69"/>
        <v>0</v>
      </c>
      <c r="K522" s="205">
        <v>0</v>
      </c>
      <c r="L522" s="202">
        <v>0</v>
      </c>
      <c r="M522" s="10">
        <f t="shared" si="67"/>
        <v>0</v>
      </c>
      <c r="N522" s="11"/>
    </row>
    <row r="523" spans="1:14" x14ac:dyDescent="0.35">
      <c r="A523" s="9">
        <f t="shared" si="64"/>
        <v>61</v>
      </c>
      <c r="B523" s="14" t="s">
        <v>556</v>
      </c>
      <c r="C523" s="8"/>
      <c r="D523" s="8"/>
      <c r="E523" s="8"/>
      <c r="F523" s="8">
        <f t="shared" si="70"/>
        <v>0</v>
      </c>
      <c r="G523" s="8">
        <v>0</v>
      </c>
      <c r="H523" s="202">
        <f t="shared" si="65"/>
        <v>0</v>
      </c>
      <c r="I523" s="18">
        <f t="shared" si="71"/>
        <v>0</v>
      </c>
      <c r="J523" s="10">
        <f t="shared" si="69"/>
        <v>0</v>
      </c>
      <c r="K523" s="205">
        <v>0</v>
      </c>
      <c r="L523" s="202">
        <v>0</v>
      </c>
      <c r="M523" s="10">
        <f t="shared" si="67"/>
        <v>0</v>
      </c>
      <c r="N523" s="11"/>
    </row>
    <row r="524" spans="1:14" x14ac:dyDescent="0.35">
      <c r="A524" s="9">
        <f t="shared" si="64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70"/>
        <v>7769.2999999999993</v>
      </c>
      <c r="G524" s="8">
        <v>130</v>
      </c>
      <c r="H524" s="202">
        <f t="shared" si="65"/>
        <v>6.4129326746484736E-2</v>
      </c>
      <c r="I524" s="18">
        <f t="shared" si="71"/>
        <v>274.56650599873706</v>
      </c>
      <c r="J524" s="10">
        <f t="shared" si="69"/>
        <v>60.404631319722149</v>
      </c>
      <c r="K524" s="205">
        <v>112.28282161847984</v>
      </c>
      <c r="L524" s="202">
        <v>81.150798551849874</v>
      </c>
      <c r="M524" s="10">
        <f t="shared" ref="M524:M525" si="72">I524+J524+K524+L524</f>
        <v>528.40475748878896</v>
      </c>
      <c r="N524" s="11">
        <f>M524/F524</f>
        <v>6.8011887491638764E-2</v>
      </c>
    </row>
    <row r="525" spans="1:14" x14ac:dyDescent="0.35">
      <c r="A525" s="9">
        <f t="shared" si="64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70"/>
        <v>10480.52</v>
      </c>
      <c r="G525" s="8">
        <v>191</v>
      </c>
      <c r="H525" s="202">
        <f t="shared" si="65"/>
        <v>8.6508268641070404E-2</v>
      </c>
      <c r="I525" s="18">
        <f t="shared" si="71"/>
        <v>370.38082677331084</v>
      </c>
      <c r="J525" s="10">
        <f t="shared" si="69"/>
        <v>81.483781890128384</v>
      </c>
      <c r="K525" s="205">
        <v>151.46568643621825</v>
      </c>
      <c r="L525" s="202">
        <v>100.36889898854835</v>
      </c>
      <c r="M525" s="10">
        <f t="shared" si="72"/>
        <v>703.6991940882059</v>
      </c>
      <c r="N525" s="11">
        <f>M525/F525</f>
        <v>6.7143538115304005E-2</v>
      </c>
    </row>
    <row r="526" spans="1:14" ht="18" x14ac:dyDescent="0.4">
      <c r="A526" s="12"/>
      <c r="B526" s="17" t="s">
        <v>1698</v>
      </c>
      <c r="C526" s="186">
        <f t="shared" ref="C526:M526" si="73">SUM(C463:C525)</f>
        <v>118611.99999999999</v>
      </c>
      <c r="D526" s="186">
        <f t="shared" si="73"/>
        <v>156.9</v>
      </c>
      <c r="E526" s="186">
        <f t="shared" si="73"/>
        <v>2381.6</v>
      </c>
      <c r="F526" s="300">
        <f t="shared" si="73"/>
        <v>121150.5</v>
      </c>
      <c r="G526" s="186">
        <f t="shared" si="73"/>
        <v>2562</v>
      </c>
      <c r="H526" s="224">
        <f t="shared" si="73"/>
        <v>1</v>
      </c>
      <c r="I526" s="186">
        <f t="shared" si="73"/>
        <v>4281.45</v>
      </c>
      <c r="J526" s="186">
        <f t="shared" si="73"/>
        <v>941.91899999999987</v>
      </c>
      <c r="K526" s="341">
        <f t="shared" si="73"/>
        <v>1750.881029241971</v>
      </c>
      <c r="L526" s="224">
        <f t="shared" si="73"/>
        <v>1010.4631021766191</v>
      </c>
      <c r="M526" s="186">
        <f t="shared" si="73"/>
        <v>7984.7131314185908</v>
      </c>
      <c r="N526" s="16">
        <f>M526/F526</f>
        <v>6.5907389003087818E-2</v>
      </c>
    </row>
    <row r="527" spans="1:14" ht="18" x14ac:dyDescent="0.4">
      <c r="A527" s="9"/>
      <c r="B527" s="7" t="s">
        <v>507</v>
      </c>
      <c r="C527" s="93"/>
      <c r="D527" s="93"/>
      <c r="E527" s="93"/>
      <c r="F527" s="93"/>
      <c r="G527" s="8"/>
      <c r="H527" s="195"/>
      <c r="I527" s="8"/>
      <c r="J527" s="10"/>
      <c r="K527" s="205"/>
      <c r="L527" s="195"/>
      <c r="M527" s="8"/>
      <c r="N527" s="11"/>
    </row>
    <row r="528" spans="1:14" x14ac:dyDescent="0.35">
      <c r="A528" s="9">
        <v>1</v>
      </c>
      <c r="B528" s="8" t="s">
        <v>1759</v>
      </c>
      <c r="C528" s="8"/>
      <c r="D528" s="8"/>
      <c r="E528" s="8"/>
      <c r="F528" s="8">
        <f t="shared" ref="F528:F581" si="74">C528+D528+E528</f>
        <v>0</v>
      </c>
      <c r="G528" s="8"/>
      <c r="H528" s="202">
        <f>2/195810.39*F528</f>
        <v>0</v>
      </c>
      <c r="I528" s="18">
        <f t="shared" ref="I528:I582" si="75">H528*$I$2</f>
        <v>0</v>
      </c>
      <c r="J528" s="10">
        <f t="shared" si="69"/>
        <v>0</v>
      </c>
      <c r="K528" s="205">
        <v>0</v>
      </c>
      <c r="L528" s="202">
        <v>0</v>
      </c>
      <c r="M528" s="10">
        <f t="shared" ref="M528:M557" si="76">I528+J528+K528+L528</f>
        <v>0</v>
      </c>
      <c r="N528" s="11"/>
    </row>
    <row r="529" spans="1:14" x14ac:dyDescent="0.35">
      <c r="A529" s="9">
        <f t="shared" ref="A529:A592" si="77">A528+1</f>
        <v>2</v>
      </c>
      <c r="B529" s="8" t="s">
        <v>1760</v>
      </c>
      <c r="C529" s="8"/>
      <c r="D529" s="8"/>
      <c r="E529" s="8"/>
      <c r="F529" s="8">
        <f t="shared" si="74"/>
        <v>0</v>
      </c>
      <c r="G529" s="8"/>
      <c r="H529" s="202">
        <f t="shared" ref="H529:H592" si="78">2/195810.39*F529</f>
        <v>0</v>
      </c>
      <c r="I529" s="18">
        <f t="shared" si="75"/>
        <v>0</v>
      </c>
      <c r="J529" s="10">
        <f t="shared" si="69"/>
        <v>0</v>
      </c>
      <c r="K529" s="205">
        <v>0</v>
      </c>
      <c r="L529" s="202">
        <v>0</v>
      </c>
      <c r="M529" s="10">
        <f t="shared" si="76"/>
        <v>0</v>
      </c>
      <c r="N529" s="11"/>
    </row>
    <row r="530" spans="1:14" x14ac:dyDescent="0.35">
      <c r="A530" s="9">
        <f t="shared" si="77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74"/>
        <v>4212.6899999999996</v>
      </c>
      <c r="G530" s="8">
        <v>81</v>
      </c>
      <c r="H530" s="202">
        <f t="shared" si="78"/>
        <v>4.3028258102136459E-2</v>
      </c>
      <c r="I530" s="18">
        <f t="shared" si="75"/>
        <v>184.22333565139215</v>
      </c>
      <c r="J530" s="10">
        <f t="shared" si="69"/>
        <v>40.529133843306276</v>
      </c>
      <c r="K530" s="205">
        <v>72.903700257883671</v>
      </c>
      <c r="L530" s="202">
        <v>37.61730775232693</v>
      </c>
      <c r="M530" s="10">
        <f t="shared" si="76"/>
        <v>335.27347750490907</v>
      </c>
      <c r="N530" s="11">
        <f t="shared" ref="N530:N538" si="79">M530/F530</f>
        <v>7.9586553367304289E-2</v>
      </c>
    </row>
    <row r="531" spans="1:14" x14ac:dyDescent="0.35">
      <c r="A531" s="9">
        <f t="shared" si="77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74"/>
        <v>4354.84</v>
      </c>
      <c r="G531" s="8">
        <v>84</v>
      </c>
      <c r="H531" s="202">
        <f t="shared" si="78"/>
        <v>4.4480172885616544E-2</v>
      </c>
      <c r="I531" s="18">
        <f t="shared" si="75"/>
        <v>190.43963620112294</v>
      </c>
      <c r="J531" s="10">
        <f t="shared" si="69"/>
        <v>41.896719964247048</v>
      </c>
      <c r="K531" s="205">
        <v>75.363710605585069</v>
      </c>
      <c r="L531" s="202">
        <v>38.886639295116289</v>
      </c>
      <c r="M531" s="10">
        <f t="shared" si="76"/>
        <v>346.58670606607137</v>
      </c>
      <c r="N531" s="11">
        <f t="shared" si="79"/>
        <v>7.9586553367304275E-2</v>
      </c>
    </row>
    <row r="532" spans="1:14" x14ac:dyDescent="0.35">
      <c r="A532" s="9">
        <f t="shared" si="77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74"/>
        <v>8583.89</v>
      </c>
      <c r="G532" s="8">
        <v>144</v>
      </c>
      <c r="H532" s="202">
        <f t="shared" si="78"/>
        <v>8.7675531415876348E-2</v>
      </c>
      <c r="I532" s="18">
        <f t="shared" si="75"/>
        <v>375.37840398050378</v>
      </c>
      <c r="J532" s="10">
        <f t="shared" si="69"/>
        <v>82.583248875710837</v>
      </c>
      <c r="K532" s="205">
        <v>148.55053270158618</v>
      </c>
      <c r="L532" s="202">
        <v>76.650034026268628</v>
      </c>
      <c r="M532" s="10">
        <f t="shared" si="76"/>
        <v>683.16221958406948</v>
      </c>
      <c r="N532" s="11">
        <f t="shared" si="79"/>
        <v>7.9586553367304275E-2</v>
      </c>
    </row>
    <row r="533" spans="1:14" x14ac:dyDescent="0.35">
      <c r="A533" s="9">
        <f t="shared" si="77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74"/>
        <v>4134.84</v>
      </c>
      <c r="G533" s="8">
        <v>70</v>
      </c>
      <c r="H533" s="202">
        <f t="shared" si="78"/>
        <v>4.2233101113786663E-2</v>
      </c>
      <c r="I533" s="18">
        <f t="shared" si="75"/>
        <v>180.81891076362189</v>
      </c>
      <c r="J533" s="10">
        <f t="shared" si="69"/>
        <v>39.780160367996814</v>
      </c>
      <c r="K533" s="205">
        <v>71.556448723810135</v>
      </c>
      <c r="L533" s="202">
        <v>36.922144469835544</v>
      </c>
      <c r="M533" s="10">
        <f t="shared" si="76"/>
        <v>329.07766432526438</v>
      </c>
      <c r="N533" s="11">
        <f t="shared" si="79"/>
        <v>7.9586553367304261E-2</v>
      </c>
    </row>
    <row r="534" spans="1:14" x14ac:dyDescent="0.35">
      <c r="A534" s="9">
        <f t="shared" si="77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74"/>
        <v>4246.29</v>
      </c>
      <c r="G534" s="8">
        <v>72</v>
      </c>
      <c r="H534" s="202">
        <f t="shared" si="78"/>
        <v>4.3371447245470478E-2</v>
      </c>
      <c r="I534" s="18">
        <f t="shared" si="75"/>
        <v>185.69268280911956</v>
      </c>
      <c r="J534" s="10">
        <f t="shared" si="69"/>
        <v>40.852390218006306</v>
      </c>
      <c r="K534" s="205">
        <v>73.485172981645675</v>
      </c>
      <c r="L534" s="202">
        <v>37.917339689278897</v>
      </c>
      <c r="M534" s="10">
        <f t="shared" si="76"/>
        <v>337.94758569805043</v>
      </c>
      <c r="N534" s="11">
        <f t="shared" si="79"/>
        <v>7.9586553367304261E-2</v>
      </c>
    </row>
    <row r="535" spans="1:14" x14ac:dyDescent="0.35">
      <c r="A535" s="9">
        <f t="shared" si="77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74"/>
        <v>4417.1200000000008</v>
      </c>
      <c r="G535" s="8">
        <v>72</v>
      </c>
      <c r="H535" s="202">
        <f t="shared" si="78"/>
        <v>4.511629847629639E-2</v>
      </c>
      <c r="I535" s="18">
        <f t="shared" si="75"/>
        <v>193.16317611133917</v>
      </c>
      <c r="J535" s="10">
        <f t="shared" si="69"/>
        <v>42.495898744494617</v>
      </c>
      <c r="K535" s="205">
        <v>76.441511832843915</v>
      </c>
      <c r="L535" s="202">
        <v>38.374799097911321</v>
      </c>
      <c r="M535" s="10">
        <f t="shared" si="76"/>
        <v>350.47538578658902</v>
      </c>
      <c r="N535" s="11">
        <f t="shared" si="79"/>
        <v>7.9344773469271601E-2</v>
      </c>
    </row>
    <row r="536" spans="1:14" x14ac:dyDescent="0.35">
      <c r="A536" s="9">
        <f t="shared" si="77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74"/>
        <v>4186.7700000000004</v>
      </c>
      <c r="G536" s="8">
        <v>72</v>
      </c>
      <c r="H536" s="202">
        <f t="shared" si="78"/>
        <v>4.2763512191564511E-2</v>
      </c>
      <c r="I536" s="18">
        <f t="shared" si="75"/>
        <v>183.08983927257387</v>
      </c>
      <c r="J536" s="10">
        <f t="shared" si="69"/>
        <v>40.279764639966253</v>
      </c>
      <c r="K536" s="205">
        <v>72.455135585267286</v>
      </c>
      <c r="L536" s="202">
        <v>37.385854543821125</v>
      </c>
      <c r="M536" s="10">
        <f t="shared" si="76"/>
        <v>333.2105940416285</v>
      </c>
      <c r="N536" s="11">
        <f t="shared" si="79"/>
        <v>7.9586553367304261E-2</v>
      </c>
    </row>
    <row r="537" spans="1:14" x14ac:dyDescent="0.35">
      <c r="A537" s="9">
        <f t="shared" si="77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74"/>
        <v>4207.92</v>
      </c>
      <c r="G537" s="8">
        <v>72</v>
      </c>
      <c r="H537" s="202">
        <f t="shared" si="78"/>
        <v>4.2979537500538151E-2</v>
      </c>
      <c r="I537" s="18">
        <f t="shared" si="75"/>
        <v>184.01474083167906</v>
      </c>
      <c r="J537" s="10">
        <f t="shared" si="69"/>
        <v>40.483242982969394</v>
      </c>
      <c r="K537" s="205">
        <v>72.821151897992465</v>
      </c>
      <c r="L537" s="202">
        <v>37.574713932706075</v>
      </c>
      <c r="M537" s="10">
        <f t="shared" si="76"/>
        <v>334.89384964534696</v>
      </c>
      <c r="N537" s="11">
        <f t="shared" si="79"/>
        <v>7.9586553367304261E-2</v>
      </c>
    </row>
    <row r="538" spans="1:14" x14ac:dyDescent="0.35">
      <c r="A538" s="9">
        <f t="shared" si="77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74"/>
        <v>6478.67</v>
      </c>
      <c r="G538" s="8">
        <v>107</v>
      </c>
      <c r="H538" s="202">
        <f t="shared" si="78"/>
        <v>6.6172893072732247E-2</v>
      </c>
      <c r="I538" s="18">
        <f t="shared" si="75"/>
        <v>283.31593304624948</v>
      </c>
      <c r="J538" s="10">
        <f t="shared" si="69"/>
        <v>62.329505270174884</v>
      </c>
      <c r="K538" s="205">
        <v>112.11815152544888</v>
      </c>
      <c r="L538" s="202">
        <v>57.851425862279896</v>
      </c>
      <c r="M538" s="10">
        <f t="shared" si="76"/>
        <v>515.61501570415317</v>
      </c>
      <c r="N538" s="11">
        <f t="shared" si="79"/>
        <v>7.9586553367304275E-2</v>
      </c>
    </row>
    <row r="539" spans="1:14" x14ac:dyDescent="0.35">
      <c r="A539" s="9">
        <f t="shared" si="77"/>
        <v>12</v>
      </c>
      <c r="B539" s="8" t="s">
        <v>1770</v>
      </c>
      <c r="C539" s="8"/>
      <c r="D539" s="8"/>
      <c r="E539" s="8"/>
      <c r="F539" s="8">
        <f t="shared" si="74"/>
        <v>0</v>
      </c>
      <c r="G539" s="8"/>
      <c r="H539" s="202">
        <f t="shared" si="78"/>
        <v>0</v>
      </c>
      <c r="I539" s="18">
        <f t="shared" si="75"/>
        <v>0</v>
      </c>
      <c r="J539" s="10">
        <f t="shared" si="69"/>
        <v>0</v>
      </c>
      <c r="K539" s="205">
        <v>0</v>
      </c>
      <c r="L539" s="202">
        <v>0</v>
      </c>
      <c r="M539" s="10">
        <f t="shared" si="76"/>
        <v>0</v>
      </c>
      <c r="N539" s="11"/>
    </row>
    <row r="540" spans="1:14" x14ac:dyDescent="0.35">
      <c r="A540" s="9">
        <f t="shared" si="77"/>
        <v>13</v>
      </c>
      <c r="B540" s="8" t="s">
        <v>1771</v>
      </c>
      <c r="C540" s="8"/>
      <c r="D540" s="8"/>
      <c r="E540" s="8"/>
      <c r="F540" s="8">
        <f t="shared" si="74"/>
        <v>0</v>
      </c>
      <c r="G540" s="8"/>
      <c r="H540" s="202">
        <f t="shared" si="78"/>
        <v>0</v>
      </c>
      <c r="I540" s="18">
        <f t="shared" si="75"/>
        <v>0</v>
      </c>
      <c r="J540" s="10">
        <f t="shared" si="69"/>
        <v>0</v>
      </c>
      <c r="K540" s="205">
        <v>0</v>
      </c>
      <c r="L540" s="202">
        <v>0</v>
      </c>
      <c r="M540" s="10">
        <f t="shared" si="76"/>
        <v>0</v>
      </c>
      <c r="N540" s="11"/>
    </row>
    <row r="541" spans="1:14" x14ac:dyDescent="0.35">
      <c r="A541" s="9">
        <f t="shared" si="77"/>
        <v>14</v>
      </c>
      <c r="B541" s="8" t="s">
        <v>1772</v>
      </c>
      <c r="C541" s="8"/>
      <c r="D541" s="8"/>
      <c r="E541" s="8"/>
      <c r="F541" s="8">
        <f t="shared" si="74"/>
        <v>0</v>
      </c>
      <c r="G541" s="8"/>
      <c r="H541" s="202">
        <f t="shared" si="78"/>
        <v>0</v>
      </c>
      <c r="I541" s="18">
        <f t="shared" si="75"/>
        <v>0</v>
      </c>
      <c r="J541" s="10">
        <f t="shared" si="69"/>
        <v>0</v>
      </c>
      <c r="K541" s="205">
        <v>0</v>
      </c>
      <c r="L541" s="202">
        <v>0</v>
      </c>
      <c r="M541" s="10">
        <f t="shared" si="76"/>
        <v>0</v>
      </c>
      <c r="N541" s="11"/>
    </row>
    <row r="542" spans="1:14" x14ac:dyDescent="0.35">
      <c r="A542" s="9">
        <f t="shared" si="77"/>
        <v>15</v>
      </c>
      <c r="B542" s="8" t="s">
        <v>1773</v>
      </c>
      <c r="C542" s="8"/>
      <c r="D542" s="8"/>
      <c r="E542" s="8"/>
      <c r="F542" s="8">
        <f t="shared" si="74"/>
        <v>0</v>
      </c>
      <c r="G542" s="8"/>
      <c r="H542" s="202">
        <f t="shared" si="78"/>
        <v>0</v>
      </c>
      <c r="I542" s="18">
        <f t="shared" si="75"/>
        <v>0</v>
      </c>
      <c r="J542" s="10">
        <f t="shared" si="69"/>
        <v>0</v>
      </c>
      <c r="K542" s="205">
        <v>0</v>
      </c>
      <c r="L542" s="202">
        <v>0</v>
      </c>
      <c r="M542" s="10">
        <f t="shared" si="76"/>
        <v>0</v>
      </c>
      <c r="N542" s="11"/>
    </row>
    <row r="543" spans="1:14" x14ac:dyDescent="0.35">
      <c r="A543" s="9">
        <f t="shared" si="77"/>
        <v>16</v>
      </c>
      <c r="B543" s="8" t="s">
        <v>0</v>
      </c>
      <c r="C543" s="8"/>
      <c r="D543" s="8"/>
      <c r="E543" s="8"/>
      <c r="F543" s="8">
        <f t="shared" si="74"/>
        <v>0</v>
      </c>
      <c r="G543" s="8"/>
      <c r="H543" s="202">
        <f t="shared" si="78"/>
        <v>0</v>
      </c>
      <c r="I543" s="18">
        <f t="shared" si="75"/>
        <v>0</v>
      </c>
      <c r="J543" s="10">
        <f t="shared" si="69"/>
        <v>0</v>
      </c>
      <c r="K543" s="205">
        <v>0</v>
      </c>
      <c r="L543" s="202">
        <v>0</v>
      </c>
      <c r="M543" s="10">
        <f t="shared" si="76"/>
        <v>0</v>
      </c>
      <c r="N543" s="11"/>
    </row>
    <row r="544" spans="1:14" x14ac:dyDescent="0.35">
      <c r="A544" s="9">
        <f t="shared" si="77"/>
        <v>17</v>
      </c>
      <c r="B544" s="8" t="s">
        <v>1</v>
      </c>
      <c r="C544" s="8"/>
      <c r="D544" s="8"/>
      <c r="E544" s="8"/>
      <c r="F544" s="8">
        <f t="shared" si="74"/>
        <v>0</v>
      </c>
      <c r="G544" s="8"/>
      <c r="H544" s="202">
        <f t="shared" si="78"/>
        <v>0</v>
      </c>
      <c r="I544" s="18">
        <f t="shared" si="75"/>
        <v>0</v>
      </c>
      <c r="J544" s="10">
        <f t="shared" si="69"/>
        <v>0</v>
      </c>
      <c r="K544" s="205">
        <v>0</v>
      </c>
      <c r="L544" s="202">
        <v>0</v>
      </c>
      <c r="M544" s="10">
        <f t="shared" si="76"/>
        <v>0</v>
      </c>
      <c r="N544" s="11"/>
    </row>
    <row r="545" spans="1:14" x14ac:dyDescent="0.35">
      <c r="A545" s="9">
        <f t="shared" si="77"/>
        <v>18</v>
      </c>
      <c r="B545" s="8" t="s">
        <v>2</v>
      </c>
      <c r="C545" s="8"/>
      <c r="D545" s="8"/>
      <c r="E545" s="8"/>
      <c r="F545" s="8">
        <f t="shared" si="74"/>
        <v>0</v>
      </c>
      <c r="G545" s="8"/>
      <c r="H545" s="202">
        <f t="shared" si="78"/>
        <v>0</v>
      </c>
      <c r="I545" s="18">
        <f t="shared" si="75"/>
        <v>0</v>
      </c>
      <c r="J545" s="10">
        <f t="shared" si="69"/>
        <v>0</v>
      </c>
      <c r="K545" s="205">
        <v>0</v>
      </c>
      <c r="L545" s="202">
        <v>0</v>
      </c>
      <c r="M545" s="10">
        <f t="shared" si="76"/>
        <v>0</v>
      </c>
      <c r="N545" s="11"/>
    </row>
    <row r="546" spans="1:14" x14ac:dyDescent="0.35">
      <c r="A546" s="9">
        <f t="shared" si="77"/>
        <v>19</v>
      </c>
      <c r="B546" s="8" t="s">
        <v>3</v>
      </c>
      <c r="C546" s="8"/>
      <c r="D546" s="8"/>
      <c r="E546" s="8"/>
      <c r="F546" s="8">
        <f t="shared" si="74"/>
        <v>0</v>
      </c>
      <c r="G546" s="8"/>
      <c r="H546" s="202">
        <f t="shared" si="78"/>
        <v>0</v>
      </c>
      <c r="I546" s="18">
        <f t="shared" si="75"/>
        <v>0</v>
      </c>
      <c r="J546" s="10">
        <f t="shared" si="69"/>
        <v>0</v>
      </c>
      <c r="K546" s="205">
        <v>0</v>
      </c>
      <c r="L546" s="202">
        <v>0</v>
      </c>
      <c r="M546" s="10">
        <f t="shared" si="76"/>
        <v>0</v>
      </c>
      <c r="N546" s="11"/>
    </row>
    <row r="547" spans="1:14" x14ac:dyDescent="0.35">
      <c r="A547" s="9">
        <f t="shared" si="77"/>
        <v>20</v>
      </c>
      <c r="B547" s="8" t="s">
        <v>4</v>
      </c>
      <c r="C547" s="8"/>
      <c r="D547" s="8"/>
      <c r="E547" s="8"/>
      <c r="F547" s="8">
        <f t="shared" si="74"/>
        <v>0</v>
      </c>
      <c r="G547" s="8"/>
      <c r="H547" s="202">
        <f t="shared" si="78"/>
        <v>0</v>
      </c>
      <c r="I547" s="18">
        <f t="shared" si="75"/>
        <v>0</v>
      </c>
      <c r="J547" s="10">
        <f t="shared" si="69"/>
        <v>0</v>
      </c>
      <c r="K547" s="205">
        <v>0</v>
      </c>
      <c r="L547" s="202">
        <v>0</v>
      </c>
      <c r="M547" s="10">
        <f t="shared" si="76"/>
        <v>0</v>
      </c>
      <c r="N547" s="11"/>
    </row>
    <row r="548" spans="1:14" x14ac:dyDescent="0.35">
      <c r="A548" s="9">
        <f t="shared" si="77"/>
        <v>21</v>
      </c>
      <c r="B548" s="8" t="s">
        <v>5</v>
      </c>
      <c r="C548" s="8"/>
      <c r="D548" s="8"/>
      <c r="E548" s="8"/>
      <c r="F548" s="8">
        <f t="shared" si="74"/>
        <v>0</v>
      </c>
      <c r="G548" s="8"/>
      <c r="H548" s="202">
        <f t="shared" si="78"/>
        <v>0</v>
      </c>
      <c r="I548" s="18">
        <f t="shared" si="75"/>
        <v>0</v>
      </c>
      <c r="J548" s="10">
        <f t="shared" si="69"/>
        <v>0</v>
      </c>
      <c r="K548" s="205">
        <v>0</v>
      </c>
      <c r="L548" s="202">
        <v>0</v>
      </c>
      <c r="M548" s="10">
        <f t="shared" si="76"/>
        <v>0</v>
      </c>
      <c r="N548" s="11"/>
    </row>
    <row r="549" spans="1:14" x14ac:dyDescent="0.35">
      <c r="A549" s="9">
        <f t="shared" si="77"/>
        <v>22</v>
      </c>
      <c r="B549" s="8" t="s">
        <v>6</v>
      </c>
      <c r="C549" s="8"/>
      <c r="D549" s="8"/>
      <c r="E549" s="8"/>
      <c r="F549" s="8">
        <f t="shared" si="74"/>
        <v>0</v>
      </c>
      <c r="G549" s="8"/>
      <c r="H549" s="202">
        <f t="shared" si="78"/>
        <v>0</v>
      </c>
      <c r="I549" s="18">
        <f t="shared" si="75"/>
        <v>0</v>
      </c>
      <c r="J549" s="10">
        <f t="shared" si="69"/>
        <v>0</v>
      </c>
      <c r="K549" s="205">
        <v>0</v>
      </c>
      <c r="L549" s="202">
        <v>0</v>
      </c>
      <c r="M549" s="10">
        <f t="shared" si="76"/>
        <v>0</v>
      </c>
      <c r="N549" s="11"/>
    </row>
    <row r="550" spans="1:14" x14ac:dyDescent="0.35">
      <c r="A550" s="9">
        <f t="shared" si="77"/>
        <v>23</v>
      </c>
      <c r="B550" s="8" t="s">
        <v>7</v>
      </c>
      <c r="C550" s="8"/>
      <c r="D550" s="8"/>
      <c r="E550" s="8"/>
      <c r="F550" s="8">
        <f t="shared" si="74"/>
        <v>0</v>
      </c>
      <c r="G550" s="8"/>
      <c r="H550" s="202">
        <f t="shared" si="78"/>
        <v>0</v>
      </c>
      <c r="I550" s="18">
        <f t="shared" si="75"/>
        <v>0</v>
      </c>
      <c r="J550" s="10">
        <f t="shared" si="69"/>
        <v>0</v>
      </c>
      <c r="K550" s="205">
        <v>0</v>
      </c>
      <c r="L550" s="202">
        <v>0</v>
      </c>
      <c r="M550" s="10">
        <f t="shared" si="76"/>
        <v>0</v>
      </c>
      <c r="N550" s="11"/>
    </row>
    <row r="551" spans="1:14" x14ac:dyDescent="0.35">
      <c r="A551" s="9">
        <f t="shared" si="77"/>
        <v>24</v>
      </c>
      <c r="B551" s="8" t="s">
        <v>8</v>
      </c>
      <c r="C551" s="8"/>
      <c r="D551" s="8"/>
      <c r="E551" s="8"/>
      <c r="F551" s="8">
        <f t="shared" si="74"/>
        <v>0</v>
      </c>
      <c r="G551" s="8"/>
      <c r="H551" s="202">
        <f t="shared" si="78"/>
        <v>0</v>
      </c>
      <c r="I551" s="18">
        <f t="shared" si="75"/>
        <v>0</v>
      </c>
      <c r="J551" s="10">
        <f t="shared" si="69"/>
        <v>0</v>
      </c>
      <c r="K551" s="205">
        <v>0</v>
      </c>
      <c r="L551" s="202">
        <v>0</v>
      </c>
      <c r="M551" s="10">
        <f t="shared" si="76"/>
        <v>0</v>
      </c>
      <c r="N551" s="11"/>
    </row>
    <row r="552" spans="1:14" x14ac:dyDescent="0.35">
      <c r="A552" s="9">
        <f t="shared" si="77"/>
        <v>25</v>
      </c>
      <c r="B552" s="8" t="s">
        <v>9</v>
      </c>
      <c r="C552" s="8"/>
      <c r="D552" s="8"/>
      <c r="E552" s="8"/>
      <c r="F552" s="8">
        <f t="shared" si="74"/>
        <v>0</v>
      </c>
      <c r="G552" s="8"/>
      <c r="H552" s="202">
        <f t="shared" si="78"/>
        <v>0</v>
      </c>
      <c r="I552" s="18">
        <f t="shared" si="75"/>
        <v>0</v>
      </c>
      <c r="J552" s="10">
        <f t="shared" si="69"/>
        <v>0</v>
      </c>
      <c r="K552" s="205">
        <v>0</v>
      </c>
      <c r="L552" s="202">
        <v>0</v>
      </c>
      <c r="M552" s="10">
        <f t="shared" si="76"/>
        <v>0</v>
      </c>
      <c r="N552" s="11"/>
    </row>
    <row r="553" spans="1:14" x14ac:dyDescent="0.35">
      <c r="A553" s="9">
        <f t="shared" si="77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74"/>
        <v>4825.5600000000004</v>
      </c>
      <c r="G553" s="8">
        <v>80</v>
      </c>
      <c r="H553" s="202">
        <f t="shared" si="78"/>
        <v>4.9288089360324548E-2</v>
      </c>
      <c r="I553" s="18">
        <f t="shared" si="75"/>
        <v>211.02449019176152</v>
      </c>
      <c r="J553" s="10">
        <f t="shared" si="69"/>
        <v>46.425387842187533</v>
      </c>
      <c r="K553" s="205">
        <v>83.509866573717318</v>
      </c>
      <c r="L553" s="202">
        <v>43.089943859462423</v>
      </c>
      <c r="M553" s="10">
        <f t="shared" si="76"/>
        <v>384.04968846712882</v>
      </c>
      <c r="N553" s="11">
        <f t="shared" ref="N553:N565" si="80">M553/F553</f>
        <v>7.9586553367304275E-2</v>
      </c>
    </row>
    <row r="554" spans="1:14" x14ac:dyDescent="0.35">
      <c r="A554" s="9">
        <f t="shared" si="77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74"/>
        <v>4234.8</v>
      </c>
      <c r="G554" s="8">
        <v>72</v>
      </c>
      <c r="H554" s="202">
        <f t="shared" si="78"/>
        <v>4.3254088815205365E-2</v>
      </c>
      <c r="I554" s="18">
        <f t="shared" si="75"/>
        <v>185.19021855786099</v>
      </c>
      <c r="J554" s="10">
        <f t="shared" si="69"/>
        <v>40.741848082729419</v>
      </c>
      <c r="K554" s="205">
        <v>73.286330077002063</v>
      </c>
      <c r="L554" s="202">
        <v>37.814739482267647</v>
      </c>
      <c r="M554" s="10">
        <f t="shared" si="76"/>
        <v>337.03313619986011</v>
      </c>
      <c r="N554" s="11">
        <f t="shared" si="80"/>
        <v>7.9586553367304261E-2</v>
      </c>
    </row>
    <row r="555" spans="1:14" x14ac:dyDescent="0.35">
      <c r="A555" s="9">
        <f t="shared" si="77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74"/>
        <v>7259.45</v>
      </c>
      <c r="G555" s="8">
        <v>120</v>
      </c>
      <c r="H555" s="202">
        <f t="shared" si="78"/>
        <v>7.4147750790956493E-2</v>
      </c>
      <c r="I555" s="18">
        <f t="shared" si="75"/>
        <v>317.45988762394069</v>
      </c>
      <c r="J555" s="10">
        <f t="shared" si="69"/>
        <v>69.841175277266956</v>
      </c>
      <c r="K555" s="205">
        <v>125.6301239438681</v>
      </c>
      <c r="L555" s="202">
        <v>64.823417997201261</v>
      </c>
      <c r="M555" s="10">
        <f t="shared" si="76"/>
        <v>577.75460484227688</v>
      </c>
      <c r="N555" s="11">
        <f t="shared" si="80"/>
        <v>7.9586553367304261E-2</v>
      </c>
    </row>
    <row r="556" spans="1:14" x14ac:dyDescent="0.35">
      <c r="A556" s="9">
        <f t="shared" si="77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74"/>
        <v>4310.6400000000003</v>
      </c>
      <c r="G556" s="8">
        <v>72</v>
      </c>
      <c r="H556" s="202">
        <f t="shared" si="78"/>
        <v>4.4028715738730718E-2</v>
      </c>
      <c r="I556" s="18">
        <f t="shared" si="75"/>
        <v>188.50674499958862</v>
      </c>
      <c r="J556" s="10">
        <f t="shared" ref="J556:J613" si="81">I556*0.22</f>
        <v>41.471483899909494</v>
      </c>
      <c r="K556" s="205">
        <v>74.598797082064848</v>
      </c>
      <c r="L556" s="202">
        <v>38.491954425673519</v>
      </c>
      <c r="M556" s="10">
        <f t="shared" si="76"/>
        <v>343.06898040723644</v>
      </c>
      <c r="N556" s="11">
        <f t="shared" si="80"/>
        <v>7.9586553367304261E-2</v>
      </c>
    </row>
    <row r="557" spans="1:14" x14ac:dyDescent="0.35">
      <c r="A557" s="9">
        <f t="shared" si="77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74"/>
        <v>4423.5</v>
      </c>
      <c r="G557" s="8">
        <v>118</v>
      </c>
      <c r="H557" s="202">
        <f t="shared" si="78"/>
        <v>4.5181463557679449E-2</v>
      </c>
      <c r="I557" s="18">
        <f t="shared" si="75"/>
        <v>193.44217714902666</v>
      </c>
      <c r="J557" s="10">
        <f t="shared" si="81"/>
        <v>42.557278972785866</v>
      </c>
      <c r="K557" s="205">
        <v>76.551922427415377</v>
      </c>
      <c r="L557" s="202">
        <v>39.49974027104254</v>
      </c>
      <c r="M557" s="10">
        <f t="shared" si="76"/>
        <v>352.05111882027046</v>
      </c>
      <c r="N557" s="11">
        <f t="shared" si="80"/>
        <v>7.9586553367304275E-2</v>
      </c>
    </row>
    <row r="558" spans="1:14" x14ac:dyDescent="0.35">
      <c r="A558" s="9">
        <f t="shared" si="77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74"/>
        <v>4220</v>
      </c>
      <c r="G558" s="8">
        <v>163</v>
      </c>
      <c r="H558" s="202">
        <f t="shared" si="78"/>
        <v>4.3102922168736804E-2</v>
      </c>
      <c r="I558" s="18">
        <f t="shared" si="75"/>
        <v>184.54300611933817</v>
      </c>
      <c r="J558" s="10">
        <f t="shared" si="81"/>
        <v>40.599461346254401</v>
      </c>
      <c r="K558" s="205">
        <v>73.030205186773571</v>
      </c>
      <c r="L558" s="202">
        <v>37.682582557657845</v>
      </c>
      <c r="M558" s="10">
        <f t="shared" ref="M558:M588" si="82">I558+J558+K558+L558</f>
        <v>335.85525521002398</v>
      </c>
      <c r="N558" s="11">
        <f t="shared" si="80"/>
        <v>7.9586553367304261E-2</v>
      </c>
    </row>
    <row r="559" spans="1:14" x14ac:dyDescent="0.35">
      <c r="A559" s="9">
        <f t="shared" si="77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74"/>
        <v>4073.3</v>
      </c>
      <c r="G559" s="8">
        <v>162</v>
      </c>
      <c r="H559" s="202">
        <f t="shared" si="78"/>
        <v>4.1604533855430247E-2</v>
      </c>
      <c r="I559" s="18">
        <f t="shared" si="75"/>
        <v>178.12773147533181</v>
      </c>
      <c r="J559" s="10">
        <f t="shared" si="81"/>
        <v>39.188100924573</v>
      </c>
      <c r="K559" s="205">
        <v>70.491453741062742</v>
      </c>
      <c r="L559" s="202">
        <v>36.372621690072918</v>
      </c>
      <c r="M559" s="10">
        <f t="shared" si="82"/>
        <v>324.17990783104051</v>
      </c>
      <c r="N559" s="11">
        <f t="shared" si="80"/>
        <v>7.9586553367304275E-2</v>
      </c>
    </row>
    <row r="560" spans="1:14" x14ac:dyDescent="0.35">
      <c r="A560" s="9">
        <f t="shared" si="77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74"/>
        <v>3931.82</v>
      </c>
      <c r="G560" s="8">
        <v>108</v>
      </c>
      <c r="H560" s="202">
        <f t="shared" si="78"/>
        <v>4.0159462426891647E-2</v>
      </c>
      <c r="I560" s="18">
        <f t="shared" si="75"/>
        <v>171.94073040761523</v>
      </c>
      <c r="J560" s="10">
        <f t="shared" si="81"/>
        <v>37.826960689675353</v>
      </c>
      <c r="K560" s="205">
        <v>68.043038236364936</v>
      </c>
      <c r="L560" s="202">
        <v>35.10927292697874</v>
      </c>
      <c r="M560" s="10">
        <f t="shared" si="82"/>
        <v>312.92000226063431</v>
      </c>
      <c r="N560" s="11">
        <f t="shared" si="80"/>
        <v>7.9586553367304275E-2</v>
      </c>
    </row>
    <row r="561" spans="1:14" x14ac:dyDescent="0.35">
      <c r="A561" s="9">
        <f t="shared" si="77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74"/>
        <v>4123.59</v>
      </c>
      <c r="G561" s="8">
        <v>72</v>
      </c>
      <c r="H561" s="202">
        <f t="shared" si="78"/>
        <v>4.2118194034545357E-2</v>
      </c>
      <c r="I561" s="18">
        <f t="shared" si="75"/>
        <v>180.32694184920422</v>
      </c>
      <c r="J561" s="10">
        <f t="shared" si="81"/>
        <v>39.671927206824925</v>
      </c>
      <c r="K561" s="205">
        <v>71.361759195764847</v>
      </c>
      <c r="L561" s="202">
        <v>36.821687348088233</v>
      </c>
      <c r="M561" s="10">
        <f t="shared" si="82"/>
        <v>328.1823155998822</v>
      </c>
      <c r="N561" s="11">
        <f t="shared" si="80"/>
        <v>7.9586553367304261E-2</v>
      </c>
    </row>
    <row r="562" spans="1:14" x14ac:dyDescent="0.35">
      <c r="A562" s="9">
        <f t="shared" si="77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74"/>
        <v>4198.01</v>
      </c>
      <c r="G562" s="8">
        <v>72</v>
      </c>
      <c r="H562" s="202">
        <f t="shared" si="78"/>
        <v>4.2878317131179816E-2</v>
      </c>
      <c r="I562" s="18">
        <f t="shared" si="75"/>
        <v>183.58137088128981</v>
      </c>
      <c r="J562" s="10">
        <f t="shared" si="81"/>
        <v>40.387901593883761</v>
      </c>
      <c r="K562" s="205">
        <v>72.649652055954348</v>
      </c>
      <c r="L562" s="202">
        <v>37.486222370349111</v>
      </c>
      <c r="M562" s="10">
        <f t="shared" si="82"/>
        <v>334.10514690147704</v>
      </c>
      <c r="N562" s="11">
        <f t="shared" si="80"/>
        <v>7.9586553367304275E-2</v>
      </c>
    </row>
    <row r="563" spans="1:14" x14ac:dyDescent="0.35">
      <c r="A563" s="9">
        <f t="shared" si="77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74"/>
        <v>4228.12</v>
      </c>
      <c r="G563" s="8">
        <v>72</v>
      </c>
      <c r="H563" s="202">
        <f t="shared" si="78"/>
        <v>4.3185859545042525E-2</v>
      </c>
      <c r="I563" s="18">
        <f t="shared" si="75"/>
        <v>184.89809834912231</v>
      </c>
      <c r="J563" s="10">
        <f t="shared" si="81"/>
        <v>40.677581636806906</v>
      </c>
      <c r="K563" s="205">
        <v>73.170727761682713</v>
      </c>
      <c r="L563" s="202">
        <v>37.755090275754583</v>
      </c>
      <c r="M563" s="10">
        <f t="shared" si="82"/>
        <v>336.50149802336648</v>
      </c>
      <c r="N563" s="11">
        <f t="shared" si="80"/>
        <v>7.9586553367304261E-2</v>
      </c>
    </row>
    <row r="564" spans="1:14" x14ac:dyDescent="0.35">
      <c r="A564" s="9">
        <f t="shared" si="77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74"/>
        <v>4331.46</v>
      </c>
      <c r="G564" s="8">
        <v>72</v>
      </c>
      <c r="H564" s="202">
        <f t="shared" si="78"/>
        <v>4.4241370440046619E-2</v>
      </c>
      <c r="I564" s="18">
        <f t="shared" si="75"/>
        <v>189.4172154705376</v>
      </c>
      <c r="J564" s="10">
        <f t="shared" si="81"/>
        <v>41.671787403518273</v>
      </c>
      <c r="K564" s="205">
        <v>74.959102501967351</v>
      </c>
      <c r="L564" s="202">
        <v>38.677867072320538</v>
      </c>
      <c r="M564" s="10">
        <f t="shared" si="82"/>
        <v>344.72597244834378</v>
      </c>
      <c r="N564" s="11">
        <f t="shared" si="80"/>
        <v>7.9586553367304275E-2</v>
      </c>
    </row>
    <row r="565" spans="1:14" x14ac:dyDescent="0.35">
      <c r="A565" s="9">
        <f t="shared" si="77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74"/>
        <v>6367.69</v>
      </c>
      <c r="G565" s="8">
        <v>108</v>
      </c>
      <c r="H565" s="202">
        <f t="shared" si="78"/>
        <v>6.5039347503470069E-2</v>
      </c>
      <c r="I565" s="18">
        <f t="shared" si="75"/>
        <v>278.46271436873189</v>
      </c>
      <c r="J565" s="10">
        <f t="shared" si="81"/>
        <v>61.261797161121017</v>
      </c>
      <c r="K565" s="205">
        <v>110.19756096345169</v>
      </c>
      <c r="L565" s="202">
        <v>56.860427518145102</v>
      </c>
      <c r="M565" s="10">
        <f t="shared" si="82"/>
        <v>506.78250001144971</v>
      </c>
      <c r="N565" s="11">
        <f t="shared" si="80"/>
        <v>7.9586553367304275E-2</v>
      </c>
    </row>
    <row r="566" spans="1:14" x14ac:dyDescent="0.35">
      <c r="A566" s="9">
        <f t="shared" si="77"/>
        <v>39</v>
      </c>
      <c r="B566" s="8" t="s">
        <v>23</v>
      </c>
      <c r="C566" s="8"/>
      <c r="D566" s="8"/>
      <c r="E566" s="8"/>
      <c r="F566" s="8">
        <f t="shared" si="74"/>
        <v>0</v>
      </c>
      <c r="G566" s="8"/>
      <c r="H566" s="202">
        <f t="shared" si="78"/>
        <v>0</v>
      </c>
      <c r="I566" s="18">
        <f t="shared" si="75"/>
        <v>0</v>
      </c>
      <c r="J566" s="10">
        <f t="shared" si="81"/>
        <v>0</v>
      </c>
      <c r="K566" s="205">
        <v>0</v>
      </c>
      <c r="L566" s="202">
        <v>0</v>
      </c>
      <c r="M566" s="10">
        <f t="shared" si="82"/>
        <v>0</v>
      </c>
      <c r="N566" s="11"/>
    </row>
    <row r="567" spans="1:14" x14ac:dyDescent="0.35">
      <c r="A567" s="9">
        <f t="shared" si="77"/>
        <v>40</v>
      </c>
      <c r="B567" s="8" t="s">
        <v>24</v>
      </c>
      <c r="C567" s="8"/>
      <c r="D567" s="8"/>
      <c r="E567" s="8"/>
      <c r="F567" s="8">
        <f t="shared" si="74"/>
        <v>0</v>
      </c>
      <c r="G567" s="8"/>
      <c r="H567" s="202">
        <f t="shared" si="78"/>
        <v>0</v>
      </c>
      <c r="I567" s="18">
        <f t="shared" si="75"/>
        <v>0</v>
      </c>
      <c r="J567" s="10">
        <f t="shared" si="81"/>
        <v>0</v>
      </c>
      <c r="K567" s="205">
        <v>0</v>
      </c>
      <c r="L567" s="202">
        <v>0</v>
      </c>
      <c r="M567" s="10">
        <f t="shared" si="82"/>
        <v>0</v>
      </c>
      <c r="N567" s="11"/>
    </row>
    <row r="568" spans="1:14" x14ac:dyDescent="0.35">
      <c r="A568" s="9">
        <f t="shared" si="77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74"/>
        <v>6172.16</v>
      </c>
      <c r="G568" s="8">
        <v>106</v>
      </c>
      <c r="H568" s="202">
        <f t="shared" si="78"/>
        <v>6.3042211396443268E-2</v>
      </c>
      <c r="I568" s="18">
        <f t="shared" si="75"/>
        <v>269.91207598330203</v>
      </c>
      <c r="J568" s="10">
        <f t="shared" si="81"/>
        <v>59.380656716326449</v>
      </c>
      <c r="K568" s="205">
        <v>106.8137704373451</v>
      </c>
      <c r="L568" s="202">
        <v>55.114438094567177</v>
      </c>
      <c r="M568" s="10">
        <f t="shared" si="82"/>
        <v>491.22094123154073</v>
      </c>
      <c r="N568" s="11">
        <f>M568/F568</f>
        <v>7.9586553367304275E-2</v>
      </c>
    </row>
    <row r="569" spans="1:14" x14ac:dyDescent="0.35">
      <c r="A569" s="9">
        <f t="shared" si="77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74"/>
        <v>11059.29</v>
      </c>
      <c r="G569" s="8">
        <v>216</v>
      </c>
      <c r="H569" s="202">
        <f t="shared" si="78"/>
        <v>0.1129591744340022</v>
      </c>
      <c r="I569" s="18">
        <f t="shared" si="75"/>
        <v>483.62905738045873</v>
      </c>
      <c r="J569" s="10">
        <f t="shared" si="81"/>
        <v>106.39839262370093</v>
      </c>
      <c r="K569" s="205">
        <v>191.38915116588461</v>
      </c>
      <c r="L569" s="202">
        <v>98.754172619450216</v>
      </c>
      <c r="M569" s="10">
        <f t="shared" si="82"/>
        <v>880.17077378949443</v>
      </c>
      <c r="N569" s="11">
        <f>M569/F569</f>
        <v>7.9586553367304261E-2</v>
      </c>
    </row>
    <row r="570" spans="1:14" x14ac:dyDescent="0.35">
      <c r="A570" s="9">
        <f t="shared" si="77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74"/>
        <v>3145.5800000000004</v>
      </c>
      <c r="G570" s="8">
        <v>68</v>
      </c>
      <c r="H570" s="202">
        <f t="shared" si="78"/>
        <v>3.2128836472875628E-2</v>
      </c>
      <c r="I570" s="18">
        <f t="shared" si="75"/>
        <v>137.55800691679335</v>
      </c>
      <c r="J570" s="10">
        <f t="shared" si="81"/>
        <v>30.262761521694536</v>
      </c>
      <c r="K570" s="205">
        <v>54.436576500334411</v>
      </c>
      <c r="L570" s="202">
        <v>28.088525602302699</v>
      </c>
      <c r="M570" s="10">
        <f t="shared" si="82"/>
        <v>250.34587054112498</v>
      </c>
      <c r="N570" s="11">
        <f>M570/F570</f>
        <v>7.9586553367304261E-2</v>
      </c>
    </row>
    <row r="571" spans="1:14" x14ac:dyDescent="0.35">
      <c r="A571" s="9">
        <f t="shared" si="77"/>
        <v>44</v>
      </c>
      <c r="B571" s="8" t="s">
        <v>28</v>
      </c>
      <c r="C571" s="8"/>
      <c r="D571" s="8"/>
      <c r="E571" s="8"/>
      <c r="F571" s="8">
        <f t="shared" si="74"/>
        <v>0</v>
      </c>
      <c r="G571" s="8"/>
      <c r="H571" s="202">
        <f t="shared" si="78"/>
        <v>0</v>
      </c>
      <c r="I571" s="18">
        <f t="shared" si="75"/>
        <v>0</v>
      </c>
      <c r="J571" s="10">
        <f t="shared" si="81"/>
        <v>0</v>
      </c>
      <c r="K571" s="205">
        <v>0</v>
      </c>
      <c r="L571" s="202">
        <v>0</v>
      </c>
      <c r="M571" s="10">
        <f t="shared" si="82"/>
        <v>0</v>
      </c>
      <c r="N571" s="11"/>
    </row>
    <row r="572" spans="1:14" x14ac:dyDescent="0.35">
      <c r="A572" s="9">
        <f t="shared" si="77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74"/>
        <v>3100.1</v>
      </c>
      <c r="G572" s="8">
        <v>68</v>
      </c>
      <c r="H572" s="202">
        <f t="shared" si="78"/>
        <v>3.1664305453862791E-2</v>
      </c>
      <c r="I572" s="18">
        <f t="shared" si="75"/>
        <v>135.56914058544083</v>
      </c>
      <c r="J572" s="10">
        <f t="shared" si="81"/>
        <v>29.825210928796984</v>
      </c>
      <c r="K572" s="205">
        <v>53.649511634956568</v>
      </c>
      <c r="L572" s="202">
        <v>27.68241094478557</v>
      </c>
      <c r="M572" s="10">
        <f t="shared" si="82"/>
        <v>246.72627409397998</v>
      </c>
      <c r="N572" s="11">
        <f t="shared" ref="N572:N581" si="83">M572/F572</f>
        <v>7.9586553367304275E-2</v>
      </c>
    </row>
    <row r="573" spans="1:14" x14ac:dyDescent="0.35">
      <c r="A573" s="9">
        <f t="shared" si="77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74"/>
        <v>2324.65</v>
      </c>
      <c r="G573" s="8">
        <v>53</v>
      </c>
      <c r="H573" s="202">
        <f t="shared" si="78"/>
        <v>2.3743888156292421E-2</v>
      </c>
      <c r="I573" s="18">
        <f t="shared" si="75"/>
        <v>101.65826994675818</v>
      </c>
      <c r="J573" s="10">
        <f t="shared" si="81"/>
        <v>22.364819388286801</v>
      </c>
      <c r="K573" s="205">
        <v>40.229778788491267</v>
      </c>
      <c r="L573" s="202">
        <v>20.758013161767611</v>
      </c>
      <c r="M573" s="10">
        <f t="shared" si="82"/>
        <v>185.01088128530387</v>
      </c>
      <c r="N573" s="11">
        <f t="shared" si="83"/>
        <v>7.9586553367304261E-2</v>
      </c>
    </row>
    <row r="574" spans="1:14" x14ac:dyDescent="0.35">
      <c r="A574" s="9">
        <f t="shared" si="77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74"/>
        <v>4512.62</v>
      </c>
      <c r="G574" s="8">
        <v>82</v>
      </c>
      <c r="H574" s="202">
        <f t="shared" si="78"/>
        <v>4.609173190452253E-2</v>
      </c>
      <c r="I574" s="18">
        <f t="shared" si="75"/>
        <v>197.33944556261798</v>
      </c>
      <c r="J574" s="10">
        <f t="shared" si="81"/>
        <v>43.414678023775956</v>
      </c>
      <c r="K574" s="205">
        <v>78.094209604250736</v>
      </c>
      <c r="L574" s="202">
        <v>40.295539265719896</v>
      </c>
      <c r="M574" s="10">
        <f t="shared" si="82"/>
        <v>359.14387245636453</v>
      </c>
      <c r="N574" s="11">
        <f t="shared" si="83"/>
        <v>7.9586553367304261E-2</v>
      </c>
    </row>
    <row r="575" spans="1:14" x14ac:dyDescent="0.35">
      <c r="A575" s="9">
        <f t="shared" si="77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74"/>
        <v>11115.95</v>
      </c>
      <c r="G575" s="8">
        <v>212</v>
      </c>
      <c r="H575" s="202">
        <f t="shared" si="78"/>
        <v>0.1135378975548744</v>
      </c>
      <c r="I575" s="18">
        <f t="shared" si="75"/>
        <v>486.10683148631693</v>
      </c>
      <c r="J575" s="10">
        <f t="shared" si="81"/>
        <v>106.94350292698972</v>
      </c>
      <c r="K575" s="205">
        <v>192.36969415779993</v>
      </c>
      <c r="L575" s="202">
        <v>99.260119332179329</v>
      </c>
      <c r="M575" s="10">
        <f t="shared" si="82"/>
        <v>884.68014790328596</v>
      </c>
      <c r="N575" s="11">
        <f t="shared" si="83"/>
        <v>7.9586553367304275E-2</v>
      </c>
    </row>
    <row r="576" spans="1:14" x14ac:dyDescent="0.35">
      <c r="A576" s="9">
        <f t="shared" si="77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74"/>
        <v>3259.72</v>
      </c>
      <c r="G576" s="8">
        <v>68</v>
      </c>
      <c r="H576" s="202">
        <f t="shared" si="78"/>
        <v>3.3294658163951357E-2</v>
      </c>
      <c r="I576" s="18">
        <f t="shared" si="75"/>
        <v>142.54941419604953</v>
      </c>
      <c r="J576" s="10">
        <f t="shared" si="81"/>
        <v>31.360871123130895</v>
      </c>
      <c r="K576" s="205">
        <v>56.411853187542533</v>
      </c>
      <c r="L576" s="202">
        <v>29.107741235746079</v>
      </c>
      <c r="M576" s="10">
        <f t="shared" si="82"/>
        <v>259.42987974246904</v>
      </c>
      <c r="N576" s="11">
        <f t="shared" si="83"/>
        <v>7.9586553367304261E-2</v>
      </c>
    </row>
    <row r="577" spans="1:14" x14ac:dyDescent="0.35">
      <c r="A577" s="9">
        <f t="shared" si="77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74"/>
        <v>3223.22</v>
      </c>
      <c r="G577" s="8">
        <v>67</v>
      </c>
      <c r="H577" s="202">
        <f t="shared" si="78"/>
        <v>3.2921848529079582E-2</v>
      </c>
      <c r="I577" s="18">
        <f t="shared" si="75"/>
        <v>140.95324838482776</v>
      </c>
      <c r="J577" s="10">
        <f t="shared" si="81"/>
        <v>31.009714644662107</v>
      </c>
      <c r="K577" s="205">
        <v>55.780193829884425</v>
      </c>
      <c r="L577" s="202">
        <v>28.781813685188137</v>
      </c>
      <c r="M577" s="10">
        <f t="shared" si="82"/>
        <v>256.52497054456239</v>
      </c>
      <c r="N577" s="11">
        <f t="shared" si="83"/>
        <v>7.9586553367304247E-2</v>
      </c>
    </row>
    <row r="578" spans="1:14" x14ac:dyDescent="0.35">
      <c r="A578" s="9">
        <f t="shared" si="77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74"/>
        <v>4167.8999999999996</v>
      </c>
      <c r="G578" s="8">
        <v>69</v>
      </c>
      <c r="H578" s="202">
        <f t="shared" si="78"/>
        <v>4.2570774717317093E-2</v>
      </c>
      <c r="I578" s="18">
        <f t="shared" si="75"/>
        <v>182.26464341345726</v>
      </c>
      <c r="J578" s="10">
        <f t="shared" si="81"/>
        <v>40.098221550960595</v>
      </c>
      <c r="K578" s="205">
        <v>72.128576350225956</v>
      </c>
      <c r="L578" s="202">
        <v>37.217354464943632</v>
      </c>
      <c r="M578" s="10">
        <f t="shared" si="82"/>
        <v>331.70879577958743</v>
      </c>
      <c r="N578" s="11">
        <f t="shared" si="83"/>
        <v>7.9586553367304275E-2</v>
      </c>
    </row>
    <row r="579" spans="1:14" x14ac:dyDescent="0.35">
      <c r="A579" s="9">
        <f t="shared" si="77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74"/>
        <v>6158.52</v>
      </c>
      <c r="G579" s="8">
        <v>129</v>
      </c>
      <c r="H579" s="202">
        <f t="shared" si="78"/>
        <v>6.2902892946589822E-2</v>
      </c>
      <c r="I579" s="18">
        <f t="shared" si="75"/>
        <v>269.31559100617699</v>
      </c>
      <c r="J579" s="10">
        <f t="shared" si="81"/>
        <v>59.24943002135894</v>
      </c>
      <c r="K579" s="205">
        <v>106.57772020067506</v>
      </c>
      <c r="L579" s="202">
        <v>54.992639415399772</v>
      </c>
      <c r="M579" s="10">
        <f t="shared" si="82"/>
        <v>490.13538064361074</v>
      </c>
      <c r="N579" s="11">
        <f t="shared" si="83"/>
        <v>7.9586553367304275E-2</v>
      </c>
    </row>
    <row r="580" spans="1:14" x14ac:dyDescent="0.35">
      <c r="A580" s="9">
        <f t="shared" si="77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74"/>
        <v>3211.24</v>
      </c>
      <c r="G580" s="8">
        <v>70</v>
      </c>
      <c r="H580" s="202">
        <f t="shared" si="78"/>
        <v>3.2799485257140847E-2</v>
      </c>
      <c r="I580" s="18">
        <f t="shared" si="75"/>
        <v>140.42935615418568</v>
      </c>
      <c r="J580" s="10">
        <f t="shared" si="81"/>
        <v>30.89445835392085</v>
      </c>
      <c r="K580" s="205">
        <v>55.572871114685952</v>
      </c>
      <c r="L580" s="202">
        <v>28.674838012429664</v>
      </c>
      <c r="M580" s="10">
        <f t="shared" si="82"/>
        <v>255.57152363522212</v>
      </c>
      <c r="N580" s="11">
        <f t="shared" si="83"/>
        <v>7.9586553367304261E-2</v>
      </c>
    </row>
    <row r="581" spans="1:14" x14ac:dyDescent="0.35">
      <c r="A581" s="9">
        <f t="shared" si="77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74"/>
        <v>3235.04</v>
      </c>
      <c r="G581" s="8">
        <v>70</v>
      </c>
      <c r="H581" s="202">
        <f t="shared" si="78"/>
        <v>3.3042577567002449E-2</v>
      </c>
      <c r="I581" s="18">
        <f t="shared" si="75"/>
        <v>141.47014372424263</v>
      </c>
      <c r="J581" s="10">
        <f t="shared" si="81"/>
        <v>31.123431619333378</v>
      </c>
      <c r="K581" s="205">
        <v>55.984747627350693</v>
      </c>
      <c r="L581" s="202">
        <v>28.887360634437307</v>
      </c>
      <c r="M581" s="10">
        <f t="shared" si="82"/>
        <v>257.46568360536401</v>
      </c>
      <c r="N581" s="11">
        <f t="shared" si="83"/>
        <v>7.9586553367304275E-2</v>
      </c>
    </row>
    <row r="582" spans="1:14" x14ac:dyDescent="0.35">
      <c r="A582" s="9">
        <f t="shared" si="77"/>
        <v>55</v>
      </c>
      <c r="B582" s="8" t="s">
        <v>1776</v>
      </c>
      <c r="C582" s="8">
        <f>димвенканали!C582</f>
        <v>3258.3</v>
      </c>
      <c r="D582" s="8"/>
      <c r="E582" s="8"/>
      <c r="F582" s="8">
        <f t="shared" ref="F582:F602" si="84">C582+D582+E582</f>
        <v>3258.3</v>
      </c>
      <c r="G582" s="8">
        <v>91</v>
      </c>
      <c r="H582" s="202">
        <f t="shared" si="78"/>
        <v>3.3280154337060462E-2</v>
      </c>
      <c r="I582" s="18">
        <f t="shared" si="75"/>
        <v>142.48731678640752</v>
      </c>
      <c r="J582" s="10">
        <f t="shared" si="81"/>
        <v>31.347209693009653</v>
      </c>
      <c r="K582" s="205">
        <v>56.387279042669263</v>
      </c>
      <c r="L582" s="202">
        <v>0</v>
      </c>
      <c r="M582" s="10">
        <f t="shared" si="82"/>
        <v>230.22180552208644</v>
      </c>
      <c r="N582" s="11"/>
    </row>
    <row r="583" spans="1:14" x14ac:dyDescent="0.35">
      <c r="A583" s="9">
        <f t="shared" si="77"/>
        <v>56</v>
      </c>
      <c r="B583" s="8" t="s">
        <v>39</v>
      </c>
      <c r="C583" s="8"/>
      <c r="D583" s="8"/>
      <c r="E583" s="8"/>
      <c r="F583" s="8">
        <f t="shared" si="84"/>
        <v>0</v>
      </c>
      <c r="G583" s="8"/>
      <c r="H583" s="202">
        <f t="shared" si="78"/>
        <v>0</v>
      </c>
      <c r="I583" s="18">
        <f t="shared" ref="I583:I602" si="85">H583*$I$2</f>
        <v>0</v>
      </c>
      <c r="J583" s="10">
        <f t="shared" si="81"/>
        <v>0</v>
      </c>
      <c r="K583" s="205">
        <v>0</v>
      </c>
      <c r="L583" s="202">
        <v>0</v>
      </c>
      <c r="M583" s="10">
        <f t="shared" si="82"/>
        <v>0</v>
      </c>
      <c r="N583" s="11"/>
    </row>
    <row r="584" spans="1:14" x14ac:dyDescent="0.35">
      <c r="A584" s="9">
        <f t="shared" si="77"/>
        <v>57</v>
      </c>
      <c r="B584" s="8" t="s">
        <v>40</v>
      </c>
      <c r="C584" s="8"/>
      <c r="D584" s="8"/>
      <c r="E584" s="8"/>
      <c r="F584" s="8">
        <f t="shared" si="84"/>
        <v>0</v>
      </c>
      <c r="G584" s="8"/>
      <c r="H584" s="202">
        <f t="shared" si="78"/>
        <v>0</v>
      </c>
      <c r="I584" s="18">
        <f t="shared" si="85"/>
        <v>0</v>
      </c>
      <c r="J584" s="10">
        <f t="shared" si="81"/>
        <v>0</v>
      </c>
      <c r="K584" s="205">
        <v>0</v>
      </c>
      <c r="L584" s="202">
        <v>0</v>
      </c>
      <c r="M584" s="10">
        <f t="shared" si="82"/>
        <v>0</v>
      </c>
      <c r="N584" s="11"/>
    </row>
    <row r="585" spans="1:14" x14ac:dyDescent="0.35">
      <c r="A585" s="9">
        <f t="shared" si="77"/>
        <v>58</v>
      </c>
      <c r="B585" s="8" t="s">
        <v>41</v>
      </c>
      <c r="C585" s="8"/>
      <c r="D585" s="8"/>
      <c r="E585" s="8"/>
      <c r="F585" s="8">
        <f t="shared" si="84"/>
        <v>0</v>
      </c>
      <c r="G585" s="8"/>
      <c r="H585" s="202">
        <f t="shared" si="78"/>
        <v>0</v>
      </c>
      <c r="I585" s="18">
        <f t="shared" si="85"/>
        <v>0</v>
      </c>
      <c r="J585" s="10">
        <f t="shared" si="81"/>
        <v>0</v>
      </c>
      <c r="K585" s="205">
        <v>0</v>
      </c>
      <c r="L585" s="202">
        <v>0</v>
      </c>
      <c r="M585" s="10">
        <f t="shared" si="82"/>
        <v>0</v>
      </c>
      <c r="N585" s="11"/>
    </row>
    <row r="586" spans="1:14" x14ac:dyDescent="0.35">
      <c r="A586" s="9">
        <f t="shared" si="77"/>
        <v>59</v>
      </c>
      <c r="B586" s="8" t="s">
        <v>42</v>
      </c>
      <c r="C586" s="8"/>
      <c r="D586" s="8"/>
      <c r="E586" s="8"/>
      <c r="F586" s="8">
        <f t="shared" si="84"/>
        <v>0</v>
      </c>
      <c r="G586" s="8"/>
      <c r="H586" s="202">
        <f t="shared" si="78"/>
        <v>0</v>
      </c>
      <c r="I586" s="18">
        <f t="shared" si="85"/>
        <v>0</v>
      </c>
      <c r="J586" s="10">
        <f t="shared" si="81"/>
        <v>0</v>
      </c>
      <c r="K586" s="205">
        <v>0</v>
      </c>
      <c r="L586" s="202">
        <v>0</v>
      </c>
      <c r="M586" s="10">
        <f t="shared" si="82"/>
        <v>0</v>
      </c>
      <c r="N586" s="11"/>
    </row>
    <row r="587" spans="1:14" x14ac:dyDescent="0.35">
      <c r="A587" s="9">
        <f t="shared" si="77"/>
        <v>60</v>
      </c>
      <c r="B587" s="8" t="s">
        <v>43</v>
      </c>
      <c r="C587" s="8"/>
      <c r="D587" s="8"/>
      <c r="E587" s="8"/>
      <c r="F587" s="8">
        <f t="shared" si="84"/>
        <v>0</v>
      </c>
      <c r="G587" s="8"/>
      <c r="H587" s="202">
        <f t="shared" si="78"/>
        <v>0</v>
      </c>
      <c r="I587" s="18">
        <f t="shared" si="85"/>
        <v>0</v>
      </c>
      <c r="J587" s="10">
        <f t="shared" si="81"/>
        <v>0</v>
      </c>
      <c r="K587" s="205">
        <v>0</v>
      </c>
      <c r="L587" s="202">
        <v>0</v>
      </c>
      <c r="M587" s="10">
        <f t="shared" si="82"/>
        <v>0</v>
      </c>
      <c r="N587" s="11"/>
    </row>
    <row r="588" spans="1:14" x14ac:dyDescent="0.35">
      <c r="A588" s="9">
        <f t="shared" si="77"/>
        <v>61</v>
      </c>
      <c r="B588" s="8" t="s">
        <v>44</v>
      </c>
      <c r="C588" s="8"/>
      <c r="D588" s="8"/>
      <c r="E588" s="8"/>
      <c r="F588" s="8">
        <f t="shared" si="84"/>
        <v>0</v>
      </c>
      <c r="G588" s="8"/>
      <c r="H588" s="202">
        <f t="shared" si="78"/>
        <v>0</v>
      </c>
      <c r="I588" s="18">
        <f t="shared" si="85"/>
        <v>0</v>
      </c>
      <c r="J588" s="10">
        <f t="shared" si="81"/>
        <v>0</v>
      </c>
      <c r="K588" s="205">
        <v>0</v>
      </c>
      <c r="L588" s="202">
        <v>0</v>
      </c>
      <c r="M588" s="10">
        <f t="shared" si="82"/>
        <v>0</v>
      </c>
      <c r="N588" s="11"/>
    </row>
    <row r="589" spans="1:14" x14ac:dyDescent="0.35">
      <c r="A589" s="9">
        <f t="shared" si="77"/>
        <v>62</v>
      </c>
      <c r="B589" s="8" t="s">
        <v>45</v>
      </c>
      <c r="C589" s="8"/>
      <c r="D589" s="8"/>
      <c r="E589" s="8"/>
      <c r="F589" s="8">
        <f t="shared" si="84"/>
        <v>0</v>
      </c>
      <c r="G589" s="8"/>
      <c r="H589" s="202">
        <f t="shared" si="78"/>
        <v>0</v>
      </c>
      <c r="I589" s="18">
        <f t="shared" si="85"/>
        <v>0</v>
      </c>
      <c r="J589" s="10">
        <f t="shared" si="81"/>
        <v>0</v>
      </c>
      <c r="K589" s="205">
        <v>0</v>
      </c>
      <c r="L589" s="202">
        <v>0</v>
      </c>
      <c r="M589" s="10">
        <f t="shared" ref="M589:M602" si="86">I589+J589+K589+L589</f>
        <v>0</v>
      </c>
      <c r="N589" s="11"/>
    </row>
    <row r="590" spans="1:14" x14ac:dyDescent="0.35">
      <c r="A590" s="9">
        <f t="shared" si="77"/>
        <v>63</v>
      </c>
      <c r="B590" s="8" t="s">
        <v>46</v>
      </c>
      <c r="C590" s="8"/>
      <c r="D590" s="8"/>
      <c r="E590" s="8"/>
      <c r="F590" s="8">
        <f t="shared" si="84"/>
        <v>0</v>
      </c>
      <c r="G590" s="8"/>
      <c r="H590" s="202">
        <f t="shared" si="78"/>
        <v>0</v>
      </c>
      <c r="I590" s="18">
        <f t="shared" si="85"/>
        <v>0</v>
      </c>
      <c r="J590" s="10">
        <f t="shared" si="81"/>
        <v>0</v>
      </c>
      <c r="K590" s="205">
        <v>0</v>
      </c>
      <c r="L590" s="202">
        <v>0</v>
      </c>
      <c r="M590" s="10">
        <f t="shared" si="86"/>
        <v>0</v>
      </c>
      <c r="N590" s="11"/>
    </row>
    <row r="591" spans="1:14" x14ac:dyDescent="0.35">
      <c r="A591" s="9">
        <f t="shared" si="77"/>
        <v>64</v>
      </c>
      <c r="B591" s="8" t="s">
        <v>47</v>
      </c>
      <c r="C591" s="8"/>
      <c r="D591" s="8"/>
      <c r="E591" s="8"/>
      <c r="F591" s="8">
        <f t="shared" si="84"/>
        <v>0</v>
      </c>
      <c r="G591" s="8"/>
      <c r="H591" s="202">
        <f t="shared" si="78"/>
        <v>0</v>
      </c>
      <c r="I591" s="18">
        <f t="shared" si="85"/>
        <v>0</v>
      </c>
      <c r="J591" s="10">
        <f t="shared" si="81"/>
        <v>0</v>
      </c>
      <c r="K591" s="205">
        <v>0</v>
      </c>
      <c r="L591" s="202">
        <v>0</v>
      </c>
      <c r="M591" s="10">
        <f t="shared" si="86"/>
        <v>0</v>
      </c>
      <c r="N591" s="11"/>
    </row>
    <row r="592" spans="1:14" x14ac:dyDescent="0.35">
      <c r="A592" s="9">
        <f t="shared" si="77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84"/>
        <v>6690.05</v>
      </c>
      <c r="G592" s="24">
        <v>108</v>
      </c>
      <c r="H592" s="202">
        <f t="shared" si="78"/>
        <v>6.8331920486956799E-2</v>
      </c>
      <c r="I592" s="18">
        <f t="shared" si="85"/>
        <v>292.55970096888115</v>
      </c>
      <c r="J592" s="10">
        <f t="shared" si="81"/>
        <v>64.363134213153856</v>
      </c>
      <c r="K592" s="205">
        <v>115.77623796440155</v>
      </c>
      <c r="L592" s="202">
        <v>59.738948208497369</v>
      </c>
      <c r="M592" s="10">
        <f t="shared" si="86"/>
        <v>532.43802135493388</v>
      </c>
      <c r="N592" s="11">
        <f>M592/F592</f>
        <v>7.9586553367304261E-2</v>
      </c>
    </row>
    <row r="593" spans="1:14" x14ac:dyDescent="0.35">
      <c r="A593" s="9">
        <f t="shared" ref="A593:A602" si="87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84"/>
        <v>7080.5</v>
      </c>
      <c r="G593" s="8">
        <v>139</v>
      </c>
      <c r="H593" s="202">
        <f t="shared" ref="H593:H602" si="88">2/195810.39*F593</f>
        <v>7.2319962183824874E-2</v>
      </c>
      <c r="I593" s="18">
        <f t="shared" si="85"/>
        <v>309.634302091937</v>
      </c>
      <c r="J593" s="10">
        <f t="shared" si="81"/>
        <v>68.119546460226147</v>
      </c>
      <c r="K593" s="205">
        <v>122.5332625177607</v>
      </c>
      <c r="L593" s="202">
        <v>63.225480047274026</v>
      </c>
      <c r="M593" s="10">
        <f t="shared" si="86"/>
        <v>563.51259111719787</v>
      </c>
      <c r="N593" s="11">
        <f>M593/F593</f>
        <v>7.9586553367304275E-2</v>
      </c>
    </row>
    <row r="594" spans="1:14" x14ac:dyDescent="0.35">
      <c r="A594" s="9">
        <f t="shared" si="87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84"/>
        <v>1902.1</v>
      </c>
      <c r="G594" s="8">
        <v>30</v>
      </c>
      <c r="H594" s="202">
        <f t="shared" si="88"/>
        <v>1.9427978259989164E-2</v>
      </c>
      <c r="I594" s="18">
        <f t="shared" si="85"/>
        <v>83.179917521230607</v>
      </c>
      <c r="J594" s="10">
        <f t="shared" si="81"/>
        <v>18.299581854670734</v>
      </c>
      <c r="K594" s="205">
        <v>32.917240115109479</v>
      </c>
      <c r="L594" s="202">
        <v>16.984843668938627</v>
      </c>
      <c r="M594" s="10">
        <f t="shared" si="86"/>
        <v>151.38158315994943</v>
      </c>
      <c r="N594" s="11">
        <f>M594/F594</f>
        <v>7.9586553367304261E-2</v>
      </c>
    </row>
    <row r="595" spans="1:14" x14ac:dyDescent="0.35">
      <c r="A595" s="9">
        <f t="shared" si="87"/>
        <v>68</v>
      </c>
      <c r="B595" s="8" t="s">
        <v>51</v>
      </c>
      <c r="C595" s="8"/>
      <c r="D595" s="8"/>
      <c r="E595" s="8"/>
      <c r="F595" s="8">
        <f t="shared" si="84"/>
        <v>0</v>
      </c>
      <c r="G595" s="8"/>
      <c r="H595" s="202">
        <f t="shared" si="88"/>
        <v>0</v>
      </c>
      <c r="I595" s="18">
        <f t="shared" si="85"/>
        <v>0</v>
      </c>
      <c r="J595" s="10">
        <f t="shared" si="81"/>
        <v>0</v>
      </c>
      <c r="K595" s="205">
        <v>0</v>
      </c>
      <c r="L595" s="202">
        <v>0</v>
      </c>
      <c r="M595" s="10">
        <f t="shared" si="86"/>
        <v>0</v>
      </c>
      <c r="N595" s="11"/>
    </row>
    <row r="596" spans="1:14" x14ac:dyDescent="0.35">
      <c r="A596" s="9">
        <f t="shared" si="87"/>
        <v>69</v>
      </c>
      <c r="B596" s="8" t="s">
        <v>52</v>
      </c>
      <c r="C596" s="8"/>
      <c r="D596" s="8"/>
      <c r="E596" s="8"/>
      <c r="F596" s="8">
        <f t="shared" si="84"/>
        <v>0</v>
      </c>
      <c r="G596" s="8"/>
      <c r="H596" s="202">
        <f t="shared" si="88"/>
        <v>0</v>
      </c>
      <c r="I596" s="18">
        <f t="shared" si="85"/>
        <v>0</v>
      </c>
      <c r="J596" s="10">
        <f t="shared" si="81"/>
        <v>0</v>
      </c>
      <c r="K596" s="205">
        <v>0</v>
      </c>
      <c r="L596" s="202">
        <v>0</v>
      </c>
      <c r="M596" s="10">
        <f t="shared" si="86"/>
        <v>0</v>
      </c>
      <c r="N596" s="11"/>
    </row>
    <row r="597" spans="1:14" x14ac:dyDescent="0.35">
      <c r="A597" s="9">
        <f t="shared" si="87"/>
        <v>70</v>
      </c>
      <c r="B597" s="8" t="s">
        <v>53</v>
      </c>
      <c r="C597" s="8"/>
      <c r="D597" s="8"/>
      <c r="E597" s="8"/>
      <c r="F597" s="8">
        <f t="shared" si="84"/>
        <v>0</v>
      </c>
      <c r="G597" s="8"/>
      <c r="H597" s="202">
        <f t="shared" si="88"/>
        <v>0</v>
      </c>
      <c r="I597" s="18">
        <f t="shared" si="85"/>
        <v>0</v>
      </c>
      <c r="J597" s="10">
        <f t="shared" si="81"/>
        <v>0</v>
      </c>
      <c r="K597" s="205">
        <v>0</v>
      </c>
      <c r="L597" s="202">
        <v>0</v>
      </c>
      <c r="M597" s="10">
        <f t="shared" si="86"/>
        <v>0</v>
      </c>
      <c r="N597" s="11"/>
    </row>
    <row r="598" spans="1:14" x14ac:dyDescent="0.35">
      <c r="A598" s="9">
        <f t="shared" si="87"/>
        <v>71</v>
      </c>
      <c r="B598" s="8" t="s">
        <v>54</v>
      </c>
      <c r="C598" s="8"/>
      <c r="D598" s="8"/>
      <c r="E598" s="8"/>
      <c r="F598" s="8">
        <f t="shared" si="84"/>
        <v>0</v>
      </c>
      <c r="G598" s="8"/>
      <c r="H598" s="202">
        <f t="shared" si="88"/>
        <v>0</v>
      </c>
      <c r="I598" s="18">
        <f t="shared" si="85"/>
        <v>0</v>
      </c>
      <c r="J598" s="10">
        <f t="shared" si="81"/>
        <v>0</v>
      </c>
      <c r="K598" s="205">
        <v>0</v>
      </c>
      <c r="L598" s="202">
        <v>0</v>
      </c>
      <c r="M598" s="10">
        <f t="shared" si="86"/>
        <v>0</v>
      </c>
      <c r="N598" s="11"/>
    </row>
    <row r="599" spans="1:14" x14ac:dyDescent="0.35">
      <c r="A599" s="9">
        <f t="shared" si="87"/>
        <v>72</v>
      </c>
      <c r="B599" s="8" t="s">
        <v>55</v>
      </c>
      <c r="C599" s="8"/>
      <c r="D599" s="8"/>
      <c r="E599" s="8"/>
      <c r="F599" s="8">
        <f t="shared" si="84"/>
        <v>0</v>
      </c>
      <c r="G599" s="8"/>
      <c r="H599" s="202">
        <f t="shared" si="88"/>
        <v>0</v>
      </c>
      <c r="I599" s="18">
        <f t="shared" si="85"/>
        <v>0</v>
      </c>
      <c r="J599" s="10">
        <f t="shared" si="81"/>
        <v>0</v>
      </c>
      <c r="K599" s="205">
        <v>0</v>
      </c>
      <c r="L599" s="202">
        <v>0</v>
      </c>
      <c r="M599" s="10">
        <f t="shared" si="86"/>
        <v>0</v>
      </c>
      <c r="N599" s="11"/>
    </row>
    <row r="600" spans="1:14" x14ac:dyDescent="0.35">
      <c r="A600" s="9">
        <f t="shared" si="87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84"/>
        <v>3448.7</v>
      </c>
      <c r="G600" s="8">
        <v>60</v>
      </c>
      <c r="H600" s="202">
        <f t="shared" si="88"/>
        <v>3.5224892815953229E-2</v>
      </c>
      <c r="I600" s="18">
        <f t="shared" si="85"/>
        <v>150.81361734686294</v>
      </c>
      <c r="J600" s="10">
        <f t="shared" si="81"/>
        <v>33.17899581630985</v>
      </c>
      <c r="K600" s="205">
        <v>59.6822911439872</v>
      </c>
      <c r="L600" s="202">
        <v>30.795242290662234</v>
      </c>
      <c r="M600" s="10">
        <f t="shared" si="86"/>
        <v>274.47014659782224</v>
      </c>
      <c r="N600" s="11">
        <f>M600/F600</f>
        <v>7.9586553367304275E-2</v>
      </c>
    </row>
    <row r="601" spans="1:14" x14ac:dyDescent="0.35">
      <c r="A601" s="9">
        <f t="shared" si="87"/>
        <v>74</v>
      </c>
      <c r="B601" s="8" t="s">
        <v>57</v>
      </c>
      <c r="C601" s="8"/>
      <c r="D601" s="8"/>
      <c r="E601" s="8"/>
      <c r="F601" s="8">
        <f t="shared" si="84"/>
        <v>0</v>
      </c>
      <c r="G601" s="8"/>
      <c r="H601" s="202">
        <f t="shared" si="88"/>
        <v>0</v>
      </c>
      <c r="I601" s="18">
        <f t="shared" si="85"/>
        <v>0</v>
      </c>
      <c r="J601" s="10">
        <f t="shared" si="81"/>
        <v>0</v>
      </c>
      <c r="K601" s="205">
        <v>0</v>
      </c>
      <c r="L601" s="202">
        <v>0</v>
      </c>
      <c r="M601" s="10">
        <f t="shared" si="86"/>
        <v>0</v>
      </c>
      <c r="N601" s="11"/>
    </row>
    <row r="602" spans="1:14" x14ac:dyDescent="0.35">
      <c r="A602" s="9">
        <f t="shared" si="87"/>
        <v>75</v>
      </c>
      <c r="B602" s="8" t="s">
        <v>525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84"/>
        <v>3393.78</v>
      </c>
      <c r="G602" s="8">
        <v>120</v>
      </c>
      <c r="H602" s="202">
        <f t="shared" si="88"/>
        <v>3.4663941990003701E-2</v>
      </c>
      <c r="I602" s="18">
        <f t="shared" si="85"/>
        <v>148.41193443310135</v>
      </c>
      <c r="J602" s="10">
        <f t="shared" si="81"/>
        <v>32.650625575282298</v>
      </c>
      <c r="K602" s="205">
        <v>58.731860132409565</v>
      </c>
      <c r="L602" s="202">
        <v>30.304832946096699</v>
      </c>
      <c r="M602" s="10">
        <f t="shared" si="86"/>
        <v>270.09925308688992</v>
      </c>
      <c r="N602" s="69">
        <f>M602/F602</f>
        <v>7.9586553367304275E-2</v>
      </c>
    </row>
    <row r="603" spans="1:14" ht="18" x14ac:dyDescent="0.4">
      <c r="A603" s="9"/>
      <c r="B603" s="13" t="s">
        <v>1698</v>
      </c>
      <c r="C603" s="15">
        <f t="shared" ref="C603:M603" si="89">SUM(C528:C602)</f>
        <v>194819.99</v>
      </c>
      <c r="D603" s="15">
        <f t="shared" si="89"/>
        <v>446.20000000000005</v>
      </c>
      <c r="E603" s="15">
        <f t="shared" si="89"/>
        <v>544.20000000000005</v>
      </c>
      <c r="F603" s="297">
        <f t="shared" si="89"/>
        <v>195810.39</v>
      </c>
      <c r="G603" s="15">
        <f t="shared" si="89"/>
        <v>3891</v>
      </c>
      <c r="H603" s="15">
        <f t="shared" si="89"/>
        <v>1.9999999999999998</v>
      </c>
      <c r="I603" s="15">
        <f t="shared" si="89"/>
        <v>8562.9</v>
      </c>
      <c r="J603" s="15">
        <f t="shared" si="89"/>
        <v>1883.8379999999995</v>
      </c>
      <c r="K603" s="341">
        <f t="shared" si="89"/>
        <v>3388.6428813749185</v>
      </c>
      <c r="L603" s="15">
        <f t="shared" si="89"/>
        <v>1718.3301400949449</v>
      </c>
      <c r="M603" s="15">
        <f t="shared" si="89"/>
        <v>15553.71102146986</v>
      </c>
      <c r="N603" s="82">
        <f>M603/F603</f>
        <v>7.9432511326236868E-2</v>
      </c>
    </row>
    <row r="604" spans="1:14" ht="18" x14ac:dyDescent="0.4">
      <c r="A604" s="9"/>
      <c r="B604" s="7" t="s">
        <v>58</v>
      </c>
      <c r="C604" s="8"/>
      <c r="D604" s="8"/>
      <c r="E604" s="8"/>
      <c r="F604" s="8"/>
      <c r="G604" s="8"/>
      <c r="H604" s="195"/>
      <c r="I604" s="8"/>
      <c r="J604" s="10">
        <f t="shared" si="81"/>
        <v>0</v>
      </c>
      <c r="K604" s="202"/>
      <c r="L604" s="202"/>
      <c r="M604" s="8"/>
      <c r="N604" s="11"/>
    </row>
    <row r="605" spans="1:14" x14ac:dyDescent="0.35">
      <c r="A605" s="9">
        <v>1</v>
      </c>
      <c r="B605" s="14" t="s">
        <v>59</v>
      </c>
      <c r="C605" s="8"/>
      <c r="D605" s="8"/>
      <c r="E605" s="8"/>
      <c r="F605" s="8">
        <f t="shared" ref="F605:F664" si="90">C605+D605+E605</f>
        <v>0</v>
      </c>
      <c r="G605" s="8">
        <v>0</v>
      </c>
      <c r="H605" s="202">
        <f>1/55887.1*F605</f>
        <v>0</v>
      </c>
      <c r="I605" s="18">
        <f t="shared" ref="I605:I664" si="91">H605*$I$2</f>
        <v>0</v>
      </c>
      <c r="J605" s="10">
        <f t="shared" si="81"/>
        <v>0</v>
      </c>
      <c r="K605" s="202">
        <v>0</v>
      </c>
      <c r="L605" s="202">
        <v>0</v>
      </c>
      <c r="M605" s="10">
        <f t="shared" ref="M605:M636" si="92">I605+J605+K605+L605</f>
        <v>0</v>
      </c>
      <c r="N605" s="11"/>
    </row>
    <row r="606" spans="1:14" x14ac:dyDescent="0.35">
      <c r="A606" s="9">
        <f t="shared" ref="A606:A669" si="93">A605+1</f>
        <v>2</v>
      </c>
      <c r="B606" s="14" t="s">
        <v>60</v>
      </c>
      <c r="C606" s="8">
        <v>0</v>
      </c>
      <c r="D606" s="8">
        <v>0</v>
      </c>
      <c r="E606" s="8">
        <v>20.3</v>
      </c>
      <c r="F606" s="8">
        <f t="shared" si="90"/>
        <v>20.3</v>
      </c>
      <c r="G606" s="8"/>
      <c r="H606" s="202">
        <f t="shared" ref="H606:H669" si="94">1/55887.1*F606</f>
        <v>3.632323022665338E-4</v>
      </c>
      <c r="I606" s="18">
        <f t="shared" si="91"/>
        <v>1.5551609405390512</v>
      </c>
      <c r="J606" s="10">
        <f t="shared" si="81"/>
        <v>0.34213540691859129</v>
      </c>
      <c r="K606" s="202">
        <v>0.43050518418343925</v>
      </c>
      <c r="L606" s="202">
        <v>2.3219351637525634</v>
      </c>
      <c r="M606" s="10">
        <f t="shared" si="92"/>
        <v>4.6497366953936456</v>
      </c>
      <c r="N606" s="11">
        <v>0</v>
      </c>
    </row>
    <row r="607" spans="1:14" x14ac:dyDescent="0.35">
      <c r="A607" s="9">
        <f t="shared" si="93"/>
        <v>3</v>
      </c>
      <c r="B607" s="14" t="s">
        <v>61</v>
      </c>
      <c r="C607" s="8"/>
      <c r="D607" s="8"/>
      <c r="E607" s="8"/>
      <c r="F607" s="8">
        <f t="shared" si="90"/>
        <v>0</v>
      </c>
      <c r="G607" s="8"/>
      <c r="H607" s="202">
        <f t="shared" si="94"/>
        <v>0</v>
      </c>
      <c r="I607" s="18">
        <f t="shared" si="91"/>
        <v>0</v>
      </c>
      <c r="J607" s="10">
        <f t="shared" si="81"/>
        <v>0</v>
      </c>
      <c r="K607" s="202">
        <v>0</v>
      </c>
      <c r="L607" s="202">
        <v>0</v>
      </c>
      <c r="M607" s="10">
        <f t="shared" si="92"/>
        <v>0</v>
      </c>
      <c r="N607" s="11"/>
    </row>
    <row r="608" spans="1:14" x14ac:dyDescent="0.35">
      <c r="A608" s="9">
        <f t="shared" si="93"/>
        <v>4</v>
      </c>
      <c r="B608" s="14" t="s">
        <v>62</v>
      </c>
      <c r="C608" s="8">
        <v>0</v>
      </c>
      <c r="D608" s="8">
        <v>0</v>
      </c>
      <c r="E608" s="8">
        <v>0</v>
      </c>
      <c r="F608" s="8">
        <f t="shared" si="90"/>
        <v>0</v>
      </c>
      <c r="G608" s="8"/>
      <c r="H608" s="202">
        <f t="shared" si="94"/>
        <v>0</v>
      </c>
      <c r="I608" s="18">
        <f t="shared" si="91"/>
        <v>0</v>
      </c>
      <c r="J608" s="10">
        <f t="shared" si="81"/>
        <v>0</v>
      </c>
      <c r="K608" s="202">
        <v>0</v>
      </c>
      <c r="L608" s="202">
        <v>0</v>
      </c>
      <c r="M608" s="10">
        <f t="shared" si="92"/>
        <v>0</v>
      </c>
      <c r="N608" s="11">
        <v>0</v>
      </c>
    </row>
    <row r="609" spans="1:14" x14ac:dyDescent="0.35">
      <c r="A609" s="9">
        <f t="shared" si="93"/>
        <v>5</v>
      </c>
      <c r="B609" s="14" t="s">
        <v>63</v>
      </c>
      <c r="C609" s="8">
        <v>0</v>
      </c>
      <c r="D609" s="8">
        <v>0</v>
      </c>
      <c r="E609" s="8">
        <v>0</v>
      </c>
      <c r="F609" s="8">
        <f t="shared" si="90"/>
        <v>0</v>
      </c>
      <c r="G609" s="8"/>
      <c r="H609" s="202">
        <f t="shared" si="94"/>
        <v>0</v>
      </c>
      <c r="I609" s="18">
        <f t="shared" si="91"/>
        <v>0</v>
      </c>
      <c r="J609" s="10">
        <f t="shared" si="81"/>
        <v>0</v>
      </c>
      <c r="K609" s="202">
        <v>0</v>
      </c>
      <c r="L609" s="202">
        <v>0</v>
      </c>
      <c r="M609" s="10">
        <f t="shared" si="92"/>
        <v>0</v>
      </c>
      <c r="N609" s="11">
        <v>0</v>
      </c>
    </row>
    <row r="610" spans="1:14" x14ac:dyDescent="0.35">
      <c r="A610" s="9">
        <f t="shared" si="93"/>
        <v>6</v>
      </c>
      <c r="B610" s="14" t="s">
        <v>64</v>
      </c>
      <c r="C610" s="8"/>
      <c r="D610" s="8"/>
      <c r="E610" s="8"/>
      <c r="F610" s="8">
        <f t="shared" si="90"/>
        <v>0</v>
      </c>
      <c r="G610" s="8"/>
      <c r="H610" s="202">
        <f t="shared" si="94"/>
        <v>0</v>
      </c>
      <c r="I610" s="18">
        <f t="shared" si="91"/>
        <v>0</v>
      </c>
      <c r="J610" s="10">
        <f t="shared" si="81"/>
        <v>0</v>
      </c>
      <c r="K610" s="202">
        <v>0</v>
      </c>
      <c r="L610" s="202">
        <v>0</v>
      </c>
      <c r="M610" s="10">
        <f t="shared" si="92"/>
        <v>0</v>
      </c>
      <c r="N610" s="11"/>
    </row>
    <row r="611" spans="1:14" x14ac:dyDescent="0.35">
      <c r="A611" s="9">
        <f t="shared" si="93"/>
        <v>7</v>
      </c>
      <c r="B611" s="14" t="s">
        <v>65</v>
      </c>
      <c r="C611" s="8"/>
      <c r="D611" s="8"/>
      <c r="E611" s="8"/>
      <c r="F611" s="8">
        <f t="shared" si="90"/>
        <v>0</v>
      </c>
      <c r="G611" s="8"/>
      <c r="H611" s="202">
        <f t="shared" si="94"/>
        <v>0</v>
      </c>
      <c r="I611" s="18">
        <f t="shared" si="91"/>
        <v>0</v>
      </c>
      <c r="J611" s="10">
        <f t="shared" si="81"/>
        <v>0</v>
      </c>
      <c r="K611" s="202">
        <v>0</v>
      </c>
      <c r="L611" s="202">
        <v>0</v>
      </c>
      <c r="M611" s="10">
        <f t="shared" si="92"/>
        <v>0</v>
      </c>
      <c r="N611" s="11"/>
    </row>
    <row r="612" spans="1:14" x14ac:dyDescent="0.35">
      <c r="A612" s="9">
        <f t="shared" si="93"/>
        <v>8</v>
      </c>
      <c r="B612" s="14" t="s">
        <v>66</v>
      </c>
      <c r="C612" s="8"/>
      <c r="D612" s="8"/>
      <c r="E612" s="8"/>
      <c r="F612" s="8">
        <f t="shared" si="90"/>
        <v>0</v>
      </c>
      <c r="G612" s="8"/>
      <c r="H612" s="202">
        <f t="shared" si="94"/>
        <v>0</v>
      </c>
      <c r="I612" s="18">
        <f t="shared" si="91"/>
        <v>0</v>
      </c>
      <c r="J612" s="10">
        <f t="shared" si="81"/>
        <v>0</v>
      </c>
      <c r="K612" s="202">
        <v>0</v>
      </c>
      <c r="L612" s="202">
        <v>0</v>
      </c>
      <c r="M612" s="10">
        <f t="shared" si="92"/>
        <v>0</v>
      </c>
      <c r="N612" s="11"/>
    </row>
    <row r="613" spans="1:14" x14ac:dyDescent="0.35">
      <c r="A613" s="9">
        <f t="shared" si="93"/>
        <v>9</v>
      </c>
      <c r="B613" s="14" t="s">
        <v>67</v>
      </c>
      <c r="C613" s="8"/>
      <c r="D613" s="8">
        <v>0</v>
      </c>
      <c r="E613" s="8">
        <v>0</v>
      </c>
      <c r="F613" s="8">
        <f t="shared" si="90"/>
        <v>0</v>
      </c>
      <c r="G613" s="8"/>
      <c r="H613" s="202">
        <f t="shared" si="94"/>
        <v>0</v>
      </c>
      <c r="I613" s="18">
        <f t="shared" si="91"/>
        <v>0</v>
      </c>
      <c r="J613" s="10">
        <f t="shared" si="81"/>
        <v>0</v>
      </c>
      <c r="K613" s="202">
        <v>0</v>
      </c>
      <c r="L613" s="202">
        <v>0</v>
      </c>
      <c r="M613" s="10">
        <f t="shared" si="92"/>
        <v>0</v>
      </c>
      <c r="N613" s="11">
        <v>0</v>
      </c>
    </row>
    <row r="614" spans="1:14" x14ac:dyDescent="0.35">
      <c r="A614" s="9">
        <f t="shared" si="93"/>
        <v>10</v>
      </c>
      <c r="B614" s="14" t="s">
        <v>68</v>
      </c>
      <c r="C614" s="8"/>
      <c r="D614" s="8">
        <v>0</v>
      </c>
      <c r="E614" s="8">
        <v>0</v>
      </c>
      <c r="F614" s="8">
        <f t="shared" si="90"/>
        <v>0</v>
      </c>
      <c r="G614" s="8"/>
      <c r="H614" s="202">
        <f t="shared" si="94"/>
        <v>0</v>
      </c>
      <c r="I614" s="18">
        <f t="shared" si="91"/>
        <v>0</v>
      </c>
      <c r="J614" s="10">
        <f t="shared" ref="J614:J672" si="95">I614*0.22</f>
        <v>0</v>
      </c>
      <c r="K614" s="202">
        <v>0</v>
      </c>
      <c r="L614" s="202">
        <v>0</v>
      </c>
      <c r="M614" s="10">
        <f t="shared" si="92"/>
        <v>0</v>
      </c>
      <c r="N614" s="11">
        <v>0</v>
      </c>
    </row>
    <row r="615" spans="1:14" x14ac:dyDescent="0.35">
      <c r="A615" s="9">
        <f t="shared" si="93"/>
        <v>11</v>
      </c>
      <c r="B615" s="14" t="s">
        <v>69</v>
      </c>
      <c r="C615" s="8"/>
      <c r="D615" s="8">
        <v>0</v>
      </c>
      <c r="E615" s="8">
        <v>0</v>
      </c>
      <c r="F615" s="8">
        <f t="shared" si="90"/>
        <v>0</v>
      </c>
      <c r="G615" s="8"/>
      <c r="H615" s="202">
        <f t="shared" si="94"/>
        <v>0</v>
      </c>
      <c r="I615" s="18">
        <f t="shared" si="91"/>
        <v>0</v>
      </c>
      <c r="J615" s="10">
        <f t="shared" si="95"/>
        <v>0</v>
      </c>
      <c r="K615" s="202">
        <v>0</v>
      </c>
      <c r="L615" s="202">
        <v>0</v>
      </c>
      <c r="M615" s="10">
        <f t="shared" si="92"/>
        <v>0</v>
      </c>
      <c r="N615" s="11">
        <v>0</v>
      </c>
    </row>
    <row r="616" spans="1:14" x14ac:dyDescent="0.35">
      <c r="A616" s="9">
        <f t="shared" si="93"/>
        <v>12</v>
      </c>
      <c r="B616" s="14" t="s">
        <v>70</v>
      </c>
      <c r="C616" s="8"/>
      <c r="D616" s="8">
        <v>0</v>
      </c>
      <c r="E616" s="8">
        <v>0</v>
      </c>
      <c r="F616" s="8">
        <f t="shared" si="90"/>
        <v>0</v>
      </c>
      <c r="G616" s="8"/>
      <c r="H616" s="202">
        <f t="shared" si="94"/>
        <v>0</v>
      </c>
      <c r="I616" s="18">
        <f t="shared" si="91"/>
        <v>0</v>
      </c>
      <c r="J616" s="10">
        <f t="shared" si="95"/>
        <v>0</v>
      </c>
      <c r="K616" s="202">
        <v>0</v>
      </c>
      <c r="L616" s="202">
        <v>0</v>
      </c>
      <c r="M616" s="10">
        <f t="shared" si="92"/>
        <v>0</v>
      </c>
      <c r="N616" s="11">
        <v>0</v>
      </c>
    </row>
    <row r="617" spans="1:14" x14ac:dyDescent="0.35">
      <c r="A617" s="9">
        <f t="shared" si="93"/>
        <v>13</v>
      </c>
      <c r="B617" s="14" t="s">
        <v>71</v>
      </c>
      <c r="C617" s="8"/>
      <c r="D617" s="8">
        <v>0</v>
      </c>
      <c r="E617" s="8">
        <v>0</v>
      </c>
      <c r="F617" s="8">
        <f t="shared" si="90"/>
        <v>0</v>
      </c>
      <c r="G617" s="8"/>
      <c r="H617" s="202">
        <f t="shared" si="94"/>
        <v>0</v>
      </c>
      <c r="I617" s="18">
        <f t="shared" si="91"/>
        <v>0</v>
      </c>
      <c r="J617" s="10">
        <f t="shared" si="95"/>
        <v>0</v>
      </c>
      <c r="K617" s="202">
        <v>0</v>
      </c>
      <c r="L617" s="202">
        <v>0</v>
      </c>
      <c r="M617" s="10">
        <f t="shared" si="92"/>
        <v>0</v>
      </c>
      <c r="N617" s="11">
        <v>0</v>
      </c>
    </row>
    <row r="618" spans="1:14" x14ac:dyDescent="0.35">
      <c r="A618" s="9">
        <f t="shared" si="93"/>
        <v>14</v>
      </c>
      <c r="B618" s="14" t="s">
        <v>72</v>
      </c>
      <c r="C618" s="8"/>
      <c r="D618" s="8"/>
      <c r="E618" s="8"/>
      <c r="F618" s="8">
        <f t="shared" si="90"/>
        <v>0</v>
      </c>
      <c r="G618" s="8"/>
      <c r="H618" s="202">
        <f t="shared" si="94"/>
        <v>0</v>
      </c>
      <c r="I618" s="18">
        <f t="shared" si="91"/>
        <v>0</v>
      </c>
      <c r="J618" s="10">
        <f t="shared" si="95"/>
        <v>0</v>
      </c>
      <c r="K618" s="202">
        <v>0</v>
      </c>
      <c r="L618" s="202">
        <v>0</v>
      </c>
      <c r="M618" s="10">
        <f t="shared" si="92"/>
        <v>0</v>
      </c>
      <c r="N618" s="11"/>
    </row>
    <row r="619" spans="1:14" x14ac:dyDescent="0.35">
      <c r="A619" s="9">
        <f t="shared" si="93"/>
        <v>15</v>
      </c>
      <c r="B619" s="14" t="s">
        <v>73</v>
      </c>
      <c r="C619" s="8"/>
      <c r="D619" s="8"/>
      <c r="E619" s="8"/>
      <c r="F619" s="8">
        <f t="shared" si="90"/>
        <v>0</v>
      </c>
      <c r="G619" s="8"/>
      <c r="H619" s="202">
        <f t="shared" si="94"/>
        <v>0</v>
      </c>
      <c r="I619" s="18">
        <f t="shared" si="91"/>
        <v>0</v>
      </c>
      <c r="J619" s="10">
        <f t="shared" si="95"/>
        <v>0</v>
      </c>
      <c r="K619" s="202">
        <v>0</v>
      </c>
      <c r="L619" s="202">
        <v>0</v>
      </c>
      <c r="M619" s="10">
        <f t="shared" si="92"/>
        <v>0</v>
      </c>
      <c r="N619" s="11"/>
    </row>
    <row r="620" spans="1:14" x14ac:dyDescent="0.35">
      <c r="A620" s="9">
        <f t="shared" si="93"/>
        <v>16</v>
      </c>
      <c r="B620" s="14" t="s">
        <v>74</v>
      </c>
      <c r="C620" s="8"/>
      <c r="D620" s="8"/>
      <c r="E620" s="8"/>
      <c r="F620" s="8">
        <f t="shared" si="90"/>
        <v>0</v>
      </c>
      <c r="G620" s="8"/>
      <c r="H620" s="202">
        <f t="shared" si="94"/>
        <v>0</v>
      </c>
      <c r="I620" s="18">
        <f t="shared" si="91"/>
        <v>0</v>
      </c>
      <c r="J620" s="10">
        <f t="shared" si="95"/>
        <v>0</v>
      </c>
      <c r="K620" s="202">
        <v>0</v>
      </c>
      <c r="L620" s="202">
        <v>0</v>
      </c>
      <c r="M620" s="10">
        <f t="shared" si="92"/>
        <v>0</v>
      </c>
      <c r="N620" s="11"/>
    </row>
    <row r="621" spans="1:14" x14ac:dyDescent="0.35">
      <c r="A621" s="9">
        <f t="shared" si="93"/>
        <v>17</v>
      </c>
      <c r="B621" s="14" t="s">
        <v>75</v>
      </c>
      <c r="C621" s="8"/>
      <c r="D621" s="8"/>
      <c r="E621" s="8"/>
      <c r="F621" s="8">
        <f t="shared" si="90"/>
        <v>0</v>
      </c>
      <c r="G621" s="8"/>
      <c r="H621" s="202">
        <f t="shared" si="94"/>
        <v>0</v>
      </c>
      <c r="I621" s="18">
        <f t="shared" si="91"/>
        <v>0</v>
      </c>
      <c r="J621" s="10">
        <f t="shared" si="95"/>
        <v>0</v>
      </c>
      <c r="K621" s="202">
        <v>0</v>
      </c>
      <c r="L621" s="202">
        <v>0</v>
      </c>
      <c r="M621" s="10">
        <f t="shared" si="92"/>
        <v>0</v>
      </c>
      <c r="N621" s="11"/>
    </row>
    <row r="622" spans="1:14" x14ac:dyDescent="0.35">
      <c r="A622" s="9">
        <f t="shared" si="93"/>
        <v>18</v>
      </c>
      <c r="B622" s="14" t="s">
        <v>76</v>
      </c>
      <c r="C622" s="8"/>
      <c r="D622" s="8"/>
      <c r="E622" s="8"/>
      <c r="F622" s="8">
        <f t="shared" si="90"/>
        <v>0</v>
      </c>
      <c r="G622" s="8"/>
      <c r="H622" s="202">
        <f t="shared" si="94"/>
        <v>0</v>
      </c>
      <c r="I622" s="18">
        <f t="shared" si="91"/>
        <v>0</v>
      </c>
      <c r="J622" s="10">
        <f t="shared" si="95"/>
        <v>0</v>
      </c>
      <c r="K622" s="202">
        <v>0</v>
      </c>
      <c r="L622" s="202">
        <v>0</v>
      </c>
      <c r="M622" s="10">
        <f t="shared" si="92"/>
        <v>0</v>
      </c>
      <c r="N622" s="11"/>
    </row>
    <row r="623" spans="1:14" x14ac:dyDescent="0.35">
      <c r="A623" s="9">
        <f t="shared" si="93"/>
        <v>19</v>
      </c>
      <c r="B623" s="14" t="s">
        <v>77</v>
      </c>
      <c r="C623" s="8"/>
      <c r="D623" s="8"/>
      <c r="E623" s="8"/>
      <c r="F623" s="8"/>
      <c r="G623" s="8"/>
      <c r="H623" s="202">
        <f t="shared" si="94"/>
        <v>0</v>
      </c>
      <c r="I623" s="18">
        <f t="shared" si="91"/>
        <v>0</v>
      </c>
      <c r="J623" s="10">
        <f t="shared" si="95"/>
        <v>0</v>
      </c>
      <c r="K623" s="202">
        <v>0</v>
      </c>
      <c r="L623" s="202">
        <v>6.9314911784928732</v>
      </c>
      <c r="M623" s="10">
        <f t="shared" si="92"/>
        <v>6.9314911784928732</v>
      </c>
      <c r="N623" s="11">
        <v>0</v>
      </c>
    </row>
    <row r="624" spans="1:14" x14ac:dyDescent="0.35">
      <c r="A624" s="9">
        <f t="shared" si="93"/>
        <v>20</v>
      </c>
      <c r="B624" s="14" t="s">
        <v>78</v>
      </c>
      <c r="C624" s="8"/>
      <c r="D624" s="8"/>
      <c r="E624" s="8">
        <v>0</v>
      </c>
      <c r="F624" s="8">
        <f t="shared" si="90"/>
        <v>0</v>
      </c>
      <c r="G624" s="8"/>
      <c r="H624" s="202">
        <f t="shared" si="94"/>
        <v>0</v>
      </c>
      <c r="I624" s="18">
        <f t="shared" si="91"/>
        <v>0</v>
      </c>
      <c r="J624" s="10">
        <f t="shared" si="95"/>
        <v>0</v>
      </c>
      <c r="K624" s="202">
        <v>0</v>
      </c>
      <c r="L624" s="202">
        <v>0</v>
      </c>
      <c r="M624" s="10">
        <f t="shared" si="92"/>
        <v>0</v>
      </c>
      <c r="N624" s="11">
        <v>0</v>
      </c>
    </row>
    <row r="625" spans="1:14" x14ac:dyDescent="0.35">
      <c r="A625" s="9">
        <f t="shared" si="93"/>
        <v>21</v>
      </c>
      <c r="B625" s="14" t="s">
        <v>79</v>
      </c>
      <c r="C625" s="8"/>
      <c r="D625" s="8"/>
      <c r="E625" s="8">
        <v>0</v>
      </c>
      <c r="F625" s="8">
        <f t="shared" si="90"/>
        <v>0</v>
      </c>
      <c r="G625" s="8"/>
      <c r="H625" s="202">
        <f t="shared" si="94"/>
        <v>0</v>
      </c>
      <c r="I625" s="18">
        <f t="shared" si="91"/>
        <v>0</v>
      </c>
      <c r="J625" s="10">
        <f t="shared" si="95"/>
        <v>0</v>
      </c>
      <c r="K625" s="202">
        <v>0</v>
      </c>
      <c r="L625" s="202">
        <v>0</v>
      </c>
      <c r="M625" s="10">
        <f t="shared" si="92"/>
        <v>0</v>
      </c>
      <c r="N625" s="11">
        <v>0</v>
      </c>
    </row>
    <row r="626" spans="1:14" x14ac:dyDescent="0.35">
      <c r="A626" s="9">
        <f t="shared" si="93"/>
        <v>22</v>
      </c>
      <c r="B626" s="14" t="s">
        <v>80</v>
      </c>
      <c r="C626" s="8"/>
      <c r="D626" s="8"/>
      <c r="E626" s="8"/>
      <c r="F626" s="8">
        <f t="shared" si="90"/>
        <v>0</v>
      </c>
      <c r="G626" s="8"/>
      <c r="H626" s="202">
        <f t="shared" si="94"/>
        <v>0</v>
      </c>
      <c r="I626" s="18">
        <f t="shared" si="91"/>
        <v>0</v>
      </c>
      <c r="J626" s="10">
        <f t="shared" si="95"/>
        <v>0</v>
      </c>
      <c r="K626" s="202">
        <v>0</v>
      </c>
      <c r="L626" s="202">
        <v>0</v>
      </c>
      <c r="M626" s="10">
        <f t="shared" si="92"/>
        <v>0</v>
      </c>
      <c r="N626" s="11">
        <v>0</v>
      </c>
    </row>
    <row r="627" spans="1:14" x14ac:dyDescent="0.35">
      <c r="A627" s="9">
        <f t="shared" si="93"/>
        <v>23</v>
      </c>
      <c r="B627" s="14" t="s">
        <v>81</v>
      </c>
      <c r="C627" s="8"/>
      <c r="D627" s="8"/>
      <c r="E627" s="8"/>
      <c r="F627" s="8">
        <f t="shared" si="90"/>
        <v>0</v>
      </c>
      <c r="G627" s="8"/>
      <c r="H627" s="202">
        <f t="shared" si="94"/>
        <v>0</v>
      </c>
      <c r="I627" s="18">
        <f t="shared" si="91"/>
        <v>0</v>
      </c>
      <c r="J627" s="10">
        <f t="shared" si="95"/>
        <v>0</v>
      </c>
      <c r="K627" s="202">
        <v>0</v>
      </c>
      <c r="L627" s="202">
        <v>0</v>
      </c>
      <c r="M627" s="10">
        <f t="shared" si="92"/>
        <v>0</v>
      </c>
      <c r="N627" s="11">
        <v>0</v>
      </c>
    </row>
    <row r="628" spans="1:14" x14ac:dyDescent="0.35">
      <c r="A628" s="9">
        <f t="shared" si="93"/>
        <v>24</v>
      </c>
      <c r="B628" s="14" t="s">
        <v>82</v>
      </c>
      <c r="C628" s="8"/>
      <c r="D628" s="8"/>
      <c r="E628" s="8"/>
      <c r="F628" s="8">
        <f t="shared" si="90"/>
        <v>0</v>
      </c>
      <c r="G628" s="8"/>
      <c r="H628" s="202">
        <f t="shared" si="94"/>
        <v>0</v>
      </c>
      <c r="I628" s="18">
        <f t="shared" si="91"/>
        <v>0</v>
      </c>
      <c r="J628" s="10">
        <f t="shared" si="95"/>
        <v>0</v>
      </c>
      <c r="K628" s="202">
        <v>0</v>
      </c>
      <c r="L628" s="202">
        <v>0</v>
      </c>
      <c r="M628" s="10">
        <f t="shared" si="92"/>
        <v>0</v>
      </c>
      <c r="N628" s="11">
        <v>0</v>
      </c>
    </row>
    <row r="629" spans="1:14" x14ac:dyDescent="0.35">
      <c r="A629" s="9">
        <f t="shared" si="93"/>
        <v>25</v>
      </c>
      <c r="B629" s="14" t="s">
        <v>83</v>
      </c>
      <c r="C629" s="8"/>
      <c r="D629" s="8"/>
      <c r="E629" s="8"/>
      <c r="F629" s="8">
        <f t="shared" si="90"/>
        <v>0</v>
      </c>
      <c r="G629" s="8"/>
      <c r="H629" s="202">
        <f t="shared" si="94"/>
        <v>0</v>
      </c>
      <c r="I629" s="18">
        <f t="shared" si="91"/>
        <v>0</v>
      </c>
      <c r="J629" s="10">
        <f t="shared" si="95"/>
        <v>0</v>
      </c>
      <c r="K629" s="202">
        <v>0</v>
      </c>
      <c r="L629" s="202">
        <v>0</v>
      </c>
      <c r="M629" s="10">
        <f t="shared" si="92"/>
        <v>0</v>
      </c>
      <c r="N629" s="11">
        <v>0</v>
      </c>
    </row>
    <row r="630" spans="1:14" x14ac:dyDescent="0.35">
      <c r="A630" s="9">
        <f t="shared" si="93"/>
        <v>26</v>
      </c>
      <c r="B630" s="14" t="s">
        <v>84</v>
      </c>
      <c r="C630" s="8"/>
      <c r="D630" s="8"/>
      <c r="E630" s="8"/>
      <c r="F630" s="8">
        <f t="shared" si="90"/>
        <v>0</v>
      </c>
      <c r="G630" s="8"/>
      <c r="H630" s="202">
        <f t="shared" si="94"/>
        <v>0</v>
      </c>
      <c r="I630" s="18">
        <f t="shared" si="91"/>
        <v>0</v>
      </c>
      <c r="J630" s="10">
        <f t="shared" si="95"/>
        <v>0</v>
      </c>
      <c r="K630" s="202">
        <v>0</v>
      </c>
      <c r="L630" s="202">
        <v>0</v>
      </c>
      <c r="M630" s="10">
        <f t="shared" si="92"/>
        <v>0</v>
      </c>
      <c r="N630" s="11">
        <v>0</v>
      </c>
    </row>
    <row r="631" spans="1:14" x14ac:dyDescent="0.35">
      <c r="A631" s="9">
        <f t="shared" si="93"/>
        <v>27</v>
      </c>
      <c r="B631" s="14" t="s">
        <v>85</v>
      </c>
      <c r="C631" s="8"/>
      <c r="D631" s="8"/>
      <c r="E631" s="8"/>
      <c r="F631" s="8">
        <f t="shared" si="90"/>
        <v>0</v>
      </c>
      <c r="G631" s="8"/>
      <c r="H631" s="202">
        <f t="shared" si="94"/>
        <v>0</v>
      </c>
      <c r="I631" s="18">
        <f t="shared" si="91"/>
        <v>0</v>
      </c>
      <c r="J631" s="10">
        <f t="shared" si="95"/>
        <v>0</v>
      </c>
      <c r="K631" s="202">
        <v>0</v>
      </c>
      <c r="L631" s="202">
        <v>0</v>
      </c>
      <c r="M631" s="10">
        <f t="shared" si="92"/>
        <v>0</v>
      </c>
      <c r="N631" s="11"/>
    </row>
    <row r="632" spans="1:14" x14ac:dyDescent="0.35">
      <c r="A632" s="9">
        <f t="shared" si="93"/>
        <v>28</v>
      </c>
      <c r="B632" s="14" t="s">
        <v>86</v>
      </c>
      <c r="C632" s="8"/>
      <c r="D632" s="8"/>
      <c r="E632" s="8"/>
      <c r="F632" s="8">
        <f t="shared" si="90"/>
        <v>0</v>
      </c>
      <c r="G632" s="8"/>
      <c r="H632" s="202">
        <f t="shared" si="94"/>
        <v>0</v>
      </c>
      <c r="I632" s="18">
        <f t="shared" si="91"/>
        <v>0</v>
      </c>
      <c r="J632" s="10">
        <f t="shared" si="95"/>
        <v>0</v>
      </c>
      <c r="K632" s="202">
        <v>0</v>
      </c>
      <c r="L632" s="202">
        <v>0</v>
      </c>
      <c r="M632" s="10">
        <f t="shared" si="92"/>
        <v>0</v>
      </c>
      <c r="N632" s="11">
        <v>0</v>
      </c>
    </row>
    <row r="633" spans="1:14" x14ac:dyDescent="0.35">
      <c r="A633" s="9">
        <f t="shared" si="93"/>
        <v>29</v>
      </c>
      <c r="B633" s="14" t="s">
        <v>87</v>
      </c>
      <c r="C633" s="8"/>
      <c r="D633" s="8"/>
      <c r="E633" s="8"/>
      <c r="F633" s="8">
        <f t="shared" si="90"/>
        <v>0</v>
      </c>
      <c r="G633" s="8"/>
      <c r="H633" s="202">
        <f t="shared" si="94"/>
        <v>0</v>
      </c>
      <c r="I633" s="18">
        <f t="shared" si="91"/>
        <v>0</v>
      </c>
      <c r="J633" s="10">
        <f t="shared" si="95"/>
        <v>0</v>
      </c>
      <c r="K633" s="202">
        <v>0</v>
      </c>
      <c r="L633" s="202">
        <v>0</v>
      </c>
      <c r="M633" s="10">
        <f t="shared" si="92"/>
        <v>0</v>
      </c>
      <c r="N633" s="11">
        <v>0</v>
      </c>
    </row>
    <row r="634" spans="1:14" x14ac:dyDescent="0.35">
      <c r="A634" s="9">
        <f t="shared" si="93"/>
        <v>30</v>
      </c>
      <c r="B634" s="14" t="s">
        <v>88</v>
      </c>
      <c r="C634" s="8"/>
      <c r="D634" s="8"/>
      <c r="E634" s="8"/>
      <c r="F634" s="8">
        <f t="shared" si="90"/>
        <v>0</v>
      </c>
      <c r="G634" s="8"/>
      <c r="H634" s="202">
        <f t="shared" si="94"/>
        <v>0</v>
      </c>
      <c r="I634" s="18">
        <f t="shared" si="91"/>
        <v>0</v>
      </c>
      <c r="J634" s="10">
        <f t="shared" si="95"/>
        <v>0</v>
      </c>
      <c r="K634" s="202">
        <v>0</v>
      </c>
      <c r="L634" s="202">
        <v>0</v>
      </c>
      <c r="M634" s="10">
        <f t="shared" si="92"/>
        <v>0</v>
      </c>
      <c r="N634" s="11">
        <v>0</v>
      </c>
    </row>
    <row r="635" spans="1:14" x14ac:dyDescent="0.35">
      <c r="A635" s="9">
        <f t="shared" si="93"/>
        <v>31</v>
      </c>
      <c r="B635" s="14" t="s">
        <v>89</v>
      </c>
      <c r="C635" s="8"/>
      <c r="D635" s="8"/>
      <c r="E635" s="8"/>
      <c r="F635" s="8">
        <f t="shared" si="90"/>
        <v>0</v>
      </c>
      <c r="G635" s="8"/>
      <c r="H635" s="202">
        <f t="shared" si="94"/>
        <v>0</v>
      </c>
      <c r="I635" s="18">
        <f t="shared" si="91"/>
        <v>0</v>
      </c>
      <c r="J635" s="10">
        <f t="shared" si="95"/>
        <v>0</v>
      </c>
      <c r="K635" s="202">
        <v>0</v>
      </c>
      <c r="L635" s="202">
        <v>0</v>
      </c>
      <c r="M635" s="10">
        <f t="shared" si="92"/>
        <v>0</v>
      </c>
      <c r="N635" s="11">
        <v>0</v>
      </c>
    </row>
    <row r="636" spans="1:14" x14ac:dyDescent="0.35">
      <c r="A636" s="9">
        <f t="shared" si="93"/>
        <v>32</v>
      </c>
      <c r="B636" s="14" t="s">
        <v>90</v>
      </c>
      <c r="C636" s="8"/>
      <c r="D636" s="8"/>
      <c r="E636" s="8"/>
      <c r="F636" s="8">
        <f t="shared" si="90"/>
        <v>0</v>
      </c>
      <c r="G636" s="8"/>
      <c r="H636" s="202">
        <f t="shared" si="94"/>
        <v>0</v>
      </c>
      <c r="I636" s="18">
        <f t="shared" si="91"/>
        <v>0</v>
      </c>
      <c r="J636" s="10">
        <f t="shared" si="95"/>
        <v>0</v>
      </c>
      <c r="K636" s="202">
        <v>0</v>
      </c>
      <c r="L636" s="202">
        <v>0</v>
      </c>
      <c r="M636" s="10">
        <f t="shared" si="92"/>
        <v>0</v>
      </c>
      <c r="N636" s="11">
        <v>0</v>
      </c>
    </row>
    <row r="637" spans="1:14" x14ac:dyDescent="0.35">
      <c r="A637" s="9">
        <f t="shared" si="93"/>
        <v>33</v>
      </c>
      <c r="B637" s="14" t="s">
        <v>91</v>
      </c>
      <c r="C637" s="8">
        <v>4212.95</v>
      </c>
      <c r="D637" s="8">
        <v>0</v>
      </c>
      <c r="E637" s="8">
        <v>0</v>
      </c>
      <c r="F637" s="8">
        <f t="shared" si="90"/>
        <v>4212.95</v>
      </c>
      <c r="G637" s="8">
        <v>72</v>
      </c>
      <c r="H637" s="202">
        <f t="shared" si="94"/>
        <v>7.5383227972108058E-2</v>
      </c>
      <c r="I637" s="18">
        <f t="shared" si="91"/>
        <v>322.74952140118205</v>
      </c>
      <c r="J637" s="10">
        <f t="shared" si="95"/>
        <v>71.004894708260053</v>
      </c>
      <c r="K637" s="202">
        <v>89.344670724414783</v>
      </c>
      <c r="L637" s="202">
        <v>480.94368865953646</v>
      </c>
      <c r="M637" s="10">
        <f t="shared" ref="M637:M668" si="96">I637+J637+K637+L637</f>
        <v>964.04277549339326</v>
      </c>
      <c r="N637" s="11">
        <f>M637/F637</f>
        <v>0.22882843980901585</v>
      </c>
    </row>
    <row r="638" spans="1:14" x14ac:dyDescent="0.35">
      <c r="A638" s="9">
        <f t="shared" si="93"/>
        <v>34</v>
      </c>
      <c r="B638" s="14" t="s">
        <v>92</v>
      </c>
      <c r="C638" s="8"/>
      <c r="D638" s="8"/>
      <c r="E638" s="8"/>
      <c r="F638" s="8">
        <f t="shared" si="90"/>
        <v>0</v>
      </c>
      <c r="G638" s="8"/>
      <c r="H638" s="202">
        <f t="shared" si="94"/>
        <v>0</v>
      </c>
      <c r="I638" s="18">
        <f t="shared" si="91"/>
        <v>0</v>
      </c>
      <c r="J638" s="10">
        <f t="shared" si="95"/>
        <v>0</v>
      </c>
      <c r="K638" s="202">
        <v>0</v>
      </c>
      <c r="L638" s="202">
        <v>0</v>
      </c>
      <c r="M638" s="10">
        <f t="shared" si="96"/>
        <v>0</v>
      </c>
      <c r="N638" s="11">
        <v>0</v>
      </c>
    </row>
    <row r="639" spans="1:14" x14ac:dyDescent="0.35">
      <c r="A639" s="9">
        <f t="shared" si="93"/>
        <v>35</v>
      </c>
      <c r="B639" s="14" t="s">
        <v>93</v>
      </c>
      <c r="C639" s="8"/>
      <c r="D639" s="8"/>
      <c r="E639" s="8"/>
      <c r="F639" s="8">
        <f t="shared" si="90"/>
        <v>0</v>
      </c>
      <c r="G639" s="8">
        <v>0</v>
      </c>
      <c r="H639" s="202">
        <f t="shared" si="94"/>
        <v>0</v>
      </c>
      <c r="I639" s="18">
        <f t="shared" si="91"/>
        <v>0</v>
      </c>
      <c r="J639" s="10">
        <f t="shared" si="95"/>
        <v>0</v>
      </c>
      <c r="K639" s="202">
        <v>0</v>
      </c>
      <c r="L639" s="202">
        <v>0</v>
      </c>
      <c r="M639" s="10">
        <f t="shared" si="96"/>
        <v>0</v>
      </c>
      <c r="N639" s="11"/>
    </row>
    <row r="640" spans="1:14" x14ac:dyDescent="0.35">
      <c r="A640" s="9">
        <f t="shared" si="93"/>
        <v>36</v>
      </c>
      <c r="B640" s="14" t="s">
        <v>94</v>
      </c>
      <c r="C640" s="8"/>
      <c r="D640" s="8"/>
      <c r="E640" s="8"/>
      <c r="F640" s="8">
        <f t="shared" si="90"/>
        <v>0</v>
      </c>
      <c r="G640" s="8">
        <v>0</v>
      </c>
      <c r="H640" s="202">
        <f t="shared" si="94"/>
        <v>0</v>
      </c>
      <c r="I640" s="18">
        <f t="shared" si="91"/>
        <v>0</v>
      </c>
      <c r="J640" s="10">
        <f t="shared" si="95"/>
        <v>0</v>
      </c>
      <c r="K640" s="202">
        <v>0</v>
      </c>
      <c r="L640" s="202">
        <v>0</v>
      </c>
      <c r="M640" s="10">
        <f t="shared" si="96"/>
        <v>0</v>
      </c>
      <c r="N640" s="11"/>
    </row>
    <row r="641" spans="1:14" x14ac:dyDescent="0.35">
      <c r="A641" s="9">
        <f t="shared" si="93"/>
        <v>37</v>
      </c>
      <c r="B641" s="14" t="s">
        <v>95</v>
      </c>
      <c r="C641" s="8"/>
      <c r="D641" s="8"/>
      <c r="E641" s="8"/>
      <c r="F641" s="8">
        <f t="shared" si="90"/>
        <v>0</v>
      </c>
      <c r="G641" s="8">
        <v>0</v>
      </c>
      <c r="H641" s="202">
        <f t="shared" si="94"/>
        <v>0</v>
      </c>
      <c r="I641" s="18">
        <f t="shared" si="91"/>
        <v>0</v>
      </c>
      <c r="J641" s="10">
        <f t="shared" si="95"/>
        <v>0</v>
      </c>
      <c r="K641" s="202">
        <v>0</v>
      </c>
      <c r="L641" s="202">
        <v>0</v>
      </c>
      <c r="M641" s="10">
        <f t="shared" si="96"/>
        <v>0</v>
      </c>
      <c r="N641" s="11"/>
    </row>
    <row r="642" spans="1:14" x14ac:dyDescent="0.35">
      <c r="A642" s="9">
        <f t="shared" si="93"/>
        <v>38</v>
      </c>
      <c r="B642" s="14" t="s">
        <v>96</v>
      </c>
      <c r="C642" s="8"/>
      <c r="D642" s="8"/>
      <c r="E642" s="8"/>
      <c r="F642" s="8">
        <f t="shared" si="90"/>
        <v>0</v>
      </c>
      <c r="G642" s="8">
        <v>0</v>
      </c>
      <c r="H642" s="202">
        <f t="shared" si="94"/>
        <v>0</v>
      </c>
      <c r="I642" s="18">
        <f t="shared" si="91"/>
        <v>0</v>
      </c>
      <c r="J642" s="10">
        <f t="shared" si="95"/>
        <v>0</v>
      </c>
      <c r="K642" s="202">
        <v>0</v>
      </c>
      <c r="L642" s="202">
        <v>0</v>
      </c>
      <c r="M642" s="10">
        <f t="shared" si="96"/>
        <v>0</v>
      </c>
      <c r="N642" s="11"/>
    </row>
    <row r="643" spans="1:14" x14ac:dyDescent="0.35">
      <c r="A643" s="9">
        <f t="shared" si="93"/>
        <v>39</v>
      </c>
      <c r="B643" s="14" t="s">
        <v>97</v>
      </c>
      <c r="C643" s="8"/>
      <c r="D643" s="8"/>
      <c r="E643" s="8"/>
      <c r="F643" s="8">
        <f t="shared" si="90"/>
        <v>0</v>
      </c>
      <c r="G643" s="8">
        <v>0</v>
      </c>
      <c r="H643" s="202">
        <f t="shared" si="94"/>
        <v>0</v>
      </c>
      <c r="I643" s="18">
        <f t="shared" si="91"/>
        <v>0</v>
      </c>
      <c r="J643" s="10">
        <f t="shared" si="95"/>
        <v>0</v>
      </c>
      <c r="K643" s="202">
        <v>0</v>
      </c>
      <c r="L643" s="202">
        <v>0</v>
      </c>
      <c r="M643" s="10">
        <f t="shared" si="96"/>
        <v>0</v>
      </c>
      <c r="N643" s="11"/>
    </row>
    <row r="644" spans="1:14" x14ac:dyDescent="0.35">
      <c r="A644" s="9">
        <f t="shared" si="93"/>
        <v>40</v>
      </c>
      <c r="B644" s="14" t="s">
        <v>98</v>
      </c>
      <c r="C644" s="8"/>
      <c r="D644" s="8"/>
      <c r="E644" s="8"/>
      <c r="F644" s="8">
        <f t="shared" si="90"/>
        <v>0</v>
      </c>
      <c r="G644" s="8"/>
      <c r="H644" s="202">
        <f t="shared" si="94"/>
        <v>0</v>
      </c>
      <c r="I644" s="18">
        <f t="shared" si="91"/>
        <v>0</v>
      </c>
      <c r="J644" s="10">
        <f t="shared" si="95"/>
        <v>0</v>
      </c>
      <c r="K644" s="202">
        <v>0</v>
      </c>
      <c r="L644" s="202">
        <v>0</v>
      </c>
      <c r="M644" s="10">
        <f t="shared" si="96"/>
        <v>0</v>
      </c>
      <c r="N644" s="11">
        <v>0</v>
      </c>
    </row>
    <row r="645" spans="1:14" x14ac:dyDescent="0.35">
      <c r="A645" s="9">
        <f t="shared" si="93"/>
        <v>41</v>
      </c>
      <c r="B645" s="14" t="s">
        <v>99</v>
      </c>
      <c r="C645" s="8"/>
      <c r="D645" s="8"/>
      <c r="E645" s="8"/>
      <c r="F645" s="8">
        <f t="shared" si="90"/>
        <v>0</v>
      </c>
      <c r="G645" s="8"/>
      <c r="H645" s="202">
        <f t="shared" si="94"/>
        <v>0</v>
      </c>
      <c r="I645" s="18">
        <f t="shared" si="91"/>
        <v>0</v>
      </c>
      <c r="J645" s="10">
        <f t="shared" si="95"/>
        <v>0</v>
      </c>
      <c r="K645" s="202">
        <v>0</v>
      </c>
      <c r="L645" s="202">
        <v>0</v>
      </c>
      <c r="M645" s="10">
        <f t="shared" si="96"/>
        <v>0</v>
      </c>
      <c r="N645" s="11"/>
    </row>
    <row r="646" spans="1:14" x14ac:dyDescent="0.35">
      <c r="A646" s="9">
        <f t="shared" si="93"/>
        <v>42</v>
      </c>
      <c r="B646" s="14" t="s">
        <v>100</v>
      </c>
      <c r="C646" s="8"/>
      <c r="D646" s="8"/>
      <c r="E646" s="8"/>
      <c r="F646" s="8">
        <f t="shared" si="90"/>
        <v>0</v>
      </c>
      <c r="G646" s="8"/>
      <c r="H646" s="202">
        <f t="shared" si="94"/>
        <v>0</v>
      </c>
      <c r="I646" s="18">
        <f t="shared" si="91"/>
        <v>0</v>
      </c>
      <c r="J646" s="10">
        <f t="shared" si="95"/>
        <v>0</v>
      </c>
      <c r="K646" s="202">
        <v>0</v>
      </c>
      <c r="L646" s="202">
        <v>0</v>
      </c>
      <c r="M646" s="10">
        <f t="shared" si="96"/>
        <v>0</v>
      </c>
      <c r="N646" s="11"/>
    </row>
    <row r="647" spans="1:14" x14ac:dyDescent="0.35">
      <c r="A647" s="9">
        <f t="shared" si="93"/>
        <v>43</v>
      </c>
      <c r="B647" s="14" t="s">
        <v>101</v>
      </c>
      <c r="C647" s="8"/>
      <c r="D647" s="8"/>
      <c r="E647" s="8"/>
      <c r="F647" s="8">
        <f t="shared" si="90"/>
        <v>0</v>
      </c>
      <c r="G647" s="8"/>
      <c r="H647" s="202">
        <f t="shared" si="94"/>
        <v>0</v>
      </c>
      <c r="I647" s="18">
        <f t="shared" si="91"/>
        <v>0</v>
      </c>
      <c r="J647" s="10">
        <f t="shared" si="95"/>
        <v>0</v>
      </c>
      <c r="K647" s="202">
        <v>0</v>
      </c>
      <c r="L647" s="202">
        <v>0</v>
      </c>
      <c r="M647" s="10">
        <f t="shared" si="96"/>
        <v>0</v>
      </c>
      <c r="N647" s="11"/>
    </row>
    <row r="648" spans="1:14" x14ac:dyDescent="0.35">
      <c r="A648" s="9">
        <f t="shared" si="93"/>
        <v>44</v>
      </c>
      <c r="B648" s="14" t="s">
        <v>102</v>
      </c>
      <c r="C648" s="8"/>
      <c r="D648" s="8"/>
      <c r="E648" s="8"/>
      <c r="F648" s="8">
        <f t="shared" si="90"/>
        <v>0</v>
      </c>
      <c r="G648" s="8"/>
      <c r="H648" s="202">
        <f t="shared" si="94"/>
        <v>0</v>
      </c>
      <c r="I648" s="18">
        <f t="shared" si="91"/>
        <v>0</v>
      </c>
      <c r="J648" s="10">
        <f t="shared" si="95"/>
        <v>0</v>
      </c>
      <c r="K648" s="202">
        <v>0</v>
      </c>
      <c r="L648" s="202">
        <v>0</v>
      </c>
      <c r="M648" s="10">
        <f t="shared" si="96"/>
        <v>0</v>
      </c>
      <c r="N648" s="11"/>
    </row>
    <row r="649" spans="1:14" x14ac:dyDescent="0.35">
      <c r="A649" s="9">
        <f t="shared" si="93"/>
        <v>45</v>
      </c>
      <c r="B649" s="14" t="s">
        <v>103</v>
      </c>
      <c r="C649" s="8"/>
      <c r="D649" s="8"/>
      <c r="E649" s="8"/>
      <c r="F649" s="8">
        <f t="shared" si="90"/>
        <v>0</v>
      </c>
      <c r="G649" s="8"/>
      <c r="H649" s="202">
        <f t="shared" si="94"/>
        <v>0</v>
      </c>
      <c r="I649" s="18">
        <f t="shared" si="91"/>
        <v>0</v>
      </c>
      <c r="J649" s="10">
        <f t="shared" si="95"/>
        <v>0</v>
      </c>
      <c r="K649" s="202">
        <v>0</v>
      </c>
      <c r="L649" s="202">
        <v>0</v>
      </c>
      <c r="M649" s="10">
        <f t="shared" si="96"/>
        <v>0</v>
      </c>
      <c r="N649" s="11">
        <v>0</v>
      </c>
    </row>
    <row r="650" spans="1:14" x14ac:dyDescent="0.35">
      <c r="A650" s="9">
        <f t="shared" si="93"/>
        <v>46</v>
      </c>
      <c r="B650" s="14" t="s">
        <v>104</v>
      </c>
      <c r="C650" s="8"/>
      <c r="D650" s="8"/>
      <c r="E650" s="8"/>
      <c r="F650" s="8">
        <f t="shared" si="90"/>
        <v>0</v>
      </c>
      <c r="G650" s="8"/>
      <c r="H650" s="202">
        <f t="shared" si="94"/>
        <v>0</v>
      </c>
      <c r="I650" s="18">
        <f t="shared" si="91"/>
        <v>0</v>
      </c>
      <c r="J650" s="10">
        <f t="shared" si="95"/>
        <v>0</v>
      </c>
      <c r="K650" s="202">
        <v>0</v>
      </c>
      <c r="L650" s="202">
        <v>0</v>
      </c>
      <c r="M650" s="10">
        <f t="shared" si="96"/>
        <v>0</v>
      </c>
      <c r="N650" s="11"/>
    </row>
    <row r="651" spans="1:14" x14ac:dyDescent="0.35">
      <c r="A651" s="9">
        <f t="shared" si="93"/>
        <v>47</v>
      </c>
      <c r="B651" s="14" t="s">
        <v>105</v>
      </c>
      <c r="C651" s="8"/>
      <c r="D651" s="8"/>
      <c r="E651" s="8"/>
      <c r="F651" s="8">
        <f t="shared" si="90"/>
        <v>0</v>
      </c>
      <c r="G651" s="8"/>
      <c r="H651" s="202">
        <f t="shared" si="94"/>
        <v>0</v>
      </c>
      <c r="I651" s="18">
        <f t="shared" si="91"/>
        <v>0</v>
      </c>
      <c r="J651" s="10">
        <f t="shared" si="95"/>
        <v>0</v>
      </c>
      <c r="K651" s="202">
        <v>0</v>
      </c>
      <c r="L651" s="202">
        <v>0</v>
      </c>
      <c r="M651" s="10">
        <f t="shared" si="96"/>
        <v>0</v>
      </c>
      <c r="N651" s="11"/>
    </row>
    <row r="652" spans="1:14" x14ac:dyDescent="0.35">
      <c r="A652" s="9">
        <f t="shared" si="93"/>
        <v>48</v>
      </c>
      <c r="B652" s="14" t="s">
        <v>106</v>
      </c>
      <c r="C652" s="8"/>
      <c r="D652" s="8"/>
      <c r="E652" s="8"/>
      <c r="F652" s="8">
        <f t="shared" si="90"/>
        <v>0</v>
      </c>
      <c r="G652" s="8"/>
      <c r="H652" s="202">
        <f t="shared" si="94"/>
        <v>0</v>
      </c>
      <c r="I652" s="18">
        <f t="shared" si="91"/>
        <v>0</v>
      </c>
      <c r="J652" s="10">
        <f t="shared" si="95"/>
        <v>0</v>
      </c>
      <c r="K652" s="202">
        <v>0</v>
      </c>
      <c r="L652" s="202">
        <v>0</v>
      </c>
      <c r="M652" s="10">
        <f t="shared" si="96"/>
        <v>0</v>
      </c>
      <c r="N652" s="11">
        <v>0</v>
      </c>
    </row>
    <row r="653" spans="1:14" x14ac:dyDescent="0.35">
      <c r="A653" s="9">
        <f t="shared" si="93"/>
        <v>49</v>
      </c>
      <c r="B653" s="14" t="s">
        <v>107</v>
      </c>
      <c r="C653" s="8"/>
      <c r="D653" s="8"/>
      <c r="E653" s="8"/>
      <c r="F653" s="8">
        <f t="shared" si="90"/>
        <v>0</v>
      </c>
      <c r="G653" s="8"/>
      <c r="H653" s="202">
        <f t="shared" si="94"/>
        <v>0</v>
      </c>
      <c r="I653" s="18">
        <f t="shared" si="91"/>
        <v>0</v>
      </c>
      <c r="J653" s="10">
        <f t="shared" si="95"/>
        <v>0</v>
      </c>
      <c r="K653" s="202">
        <v>0</v>
      </c>
      <c r="L653" s="202">
        <v>0</v>
      </c>
      <c r="M653" s="10">
        <f t="shared" si="96"/>
        <v>0</v>
      </c>
      <c r="N653" s="11"/>
    </row>
    <row r="654" spans="1:14" x14ac:dyDescent="0.35">
      <c r="A654" s="9">
        <f t="shared" si="93"/>
        <v>50</v>
      </c>
      <c r="B654" s="14" t="s">
        <v>108</v>
      </c>
      <c r="C654" s="8"/>
      <c r="D654" s="8"/>
      <c r="E654" s="8"/>
      <c r="F654" s="8">
        <f t="shared" si="90"/>
        <v>0</v>
      </c>
      <c r="G654" s="8"/>
      <c r="H654" s="202">
        <f t="shared" si="94"/>
        <v>0</v>
      </c>
      <c r="I654" s="18">
        <f t="shared" si="91"/>
        <v>0</v>
      </c>
      <c r="J654" s="10">
        <f t="shared" si="95"/>
        <v>0</v>
      </c>
      <c r="K654" s="202">
        <v>0</v>
      </c>
      <c r="L654" s="202">
        <v>0</v>
      </c>
      <c r="M654" s="10">
        <f t="shared" si="96"/>
        <v>0</v>
      </c>
      <c r="N654" s="11"/>
    </row>
    <row r="655" spans="1:14" x14ac:dyDescent="0.35">
      <c r="A655" s="9">
        <f t="shared" si="93"/>
        <v>51</v>
      </c>
      <c r="B655" s="65" t="s">
        <v>109</v>
      </c>
      <c r="C655" s="8"/>
      <c r="D655" s="8"/>
      <c r="E655" s="8"/>
      <c r="F655" s="8">
        <f t="shared" si="90"/>
        <v>0</v>
      </c>
      <c r="G655" s="8"/>
      <c r="H655" s="202">
        <f t="shared" si="94"/>
        <v>0</v>
      </c>
      <c r="I655" s="18">
        <f t="shared" si="91"/>
        <v>0</v>
      </c>
      <c r="J655" s="10">
        <f t="shared" si="95"/>
        <v>0</v>
      </c>
      <c r="K655" s="202">
        <v>0</v>
      </c>
      <c r="L655" s="202">
        <v>0</v>
      </c>
      <c r="M655" s="10">
        <f t="shared" si="96"/>
        <v>0</v>
      </c>
      <c r="N655" s="11"/>
    </row>
    <row r="656" spans="1:14" x14ac:dyDescent="0.35">
      <c r="A656" s="9">
        <f t="shared" si="93"/>
        <v>52</v>
      </c>
      <c r="B656" s="14" t="s">
        <v>110</v>
      </c>
      <c r="C656" s="8"/>
      <c r="D656" s="8"/>
      <c r="E656" s="8"/>
      <c r="F656" s="8">
        <f t="shared" si="90"/>
        <v>0</v>
      </c>
      <c r="G656" s="8"/>
      <c r="H656" s="202">
        <f t="shared" si="94"/>
        <v>0</v>
      </c>
      <c r="I656" s="18">
        <f t="shared" si="91"/>
        <v>0</v>
      </c>
      <c r="J656" s="10">
        <f t="shared" si="95"/>
        <v>0</v>
      </c>
      <c r="K656" s="202">
        <v>0</v>
      </c>
      <c r="L656" s="202">
        <v>0</v>
      </c>
      <c r="M656" s="10">
        <f t="shared" si="96"/>
        <v>0</v>
      </c>
      <c r="N656" s="11">
        <v>0</v>
      </c>
    </row>
    <row r="657" spans="1:14" x14ac:dyDescent="0.35">
      <c r="A657" s="9">
        <f t="shared" si="93"/>
        <v>53</v>
      </c>
      <c r="B657" s="14" t="s">
        <v>111</v>
      </c>
      <c r="C657" s="8"/>
      <c r="D657" s="8"/>
      <c r="E657" s="8"/>
      <c r="F657" s="8">
        <f t="shared" si="90"/>
        <v>0</v>
      </c>
      <c r="G657" s="8"/>
      <c r="H657" s="202">
        <f t="shared" si="94"/>
        <v>0</v>
      </c>
      <c r="I657" s="18">
        <f t="shared" si="91"/>
        <v>0</v>
      </c>
      <c r="J657" s="10">
        <f t="shared" si="95"/>
        <v>0</v>
      </c>
      <c r="K657" s="202">
        <v>0</v>
      </c>
      <c r="L657" s="202">
        <v>0</v>
      </c>
      <c r="M657" s="10">
        <f t="shared" si="96"/>
        <v>0</v>
      </c>
      <c r="N657" s="11">
        <v>0</v>
      </c>
    </row>
    <row r="658" spans="1:14" x14ac:dyDescent="0.35">
      <c r="A658" s="9">
        <f t="shared" si="93"/>
        <v>54</v>
      </c>
      <c r="B658" s="14" t="s">
        <v>112</v>
      </c>
      <c r="C658" s="8"/>
      <c r="D658" s="8"/>
      <c r="E658" s="8"/>
      <c r="F658" s="8">
        <f t="shared" si="90"/>
        <v>0</v>
      </c>
      <c r="G658" s="8"/>
      <c r="H658" s="202">
        <f t="shared" si="94"/>
        <v>0</v>
      </c>
      <c r="I658" s="18">
        <f t="shared" si="91"/>
        <v>0</v>
      </c>
      <c r="J658" s="10">
        <f t="shared" si="95"/>
        <v>0</v>
      </c>
      <c r="K658" s="202">
        <v>0</v>
      </c>
      <c r="L658" s="202">
        <v>0</v>
      </c>
      <c r="M658" s="10">
        <f t="shared" si="96"/>
        <v>0</v>
      </c>
      <c r="N658" s="11">
        <v>0</v>
      </c>
    </row>
    <row r="659" spans="1:14" x14ac:dyDescent="0.35">
      <c r="A659" s="9">
        <f t="shared" si="93"/>
        <v>55</v>
      </c>
      <c r="B659" s="14" t="s">
        <v>113</v>
      </c>
      <c r="C659" s="8"/>
      <c r="D659" s="8"/>
      <c r="E659" s="8"/>
      <c r="F659" s="8">
        <f t="shared" si="90"/>
        <v>0</v>
      </c>
      <c r="G659" s="8"/>
      <c r="H659" s="202">
        <f t="shared" si="94"/>
        <v>0</v>
      </c>
      <c r="I659" s="18">
        <f t="shared" si="91"/>
        <v>0</v>
      </c>
      <c r="J659" s="10">
        <f t="shared" si="95"/>
        <v>0</v>
      </c>
      <c r="K659" s="202">
        <v>0</v>
      </c>
      <c r="L659" s="202">
        <v>0</v>
      </c>
      <c r="M659" s="10">
        <f t="shared" si="96"/>
        <v>0</v>
      </c>
      <c r="N659" s="11"/>
    </row>
    <row r="660" spans="1:14" x14ac:dyDescent="0.35">
      <c r="A660" s="9">
        <f t="shared" si="93"/>
        <v>56</v>
      </c>
      <c r="B660" s="14" t="s">
        <v>114</v>
      </c>
      <c r="C660" s="8"/>
      <c r="D660" s="8"/>
      <c r="E660" s="8"/>
      <c r="F660" s="8">
        <f t="shared" si="90"/>
        <v>0</v>
      </c>
      <c r="G660" s="8"/>
      <c r="H660" s="202">
        <f t="shared" si="94"/>
        <v>0</v>
      </c>
      <c r="I660" s="18">
        <f t="shared" si="91"/>
        <v>0</v>
      </c>
      <c r="J660" s="10">
        <f t="shared" si="95"/>
        <v>0</v>
      </c>
      <c r="K660" s="202">
        <v>0</v>
      </c>
      <c r="L660" s="202">
        <v>0</v>
      </c>
      <c r="M660" s="10">
        <f t="shared" si="96"/>
        <v>0</v>
      </c>
      <c r="N660" s="11"/>
    </row>
    <row r="661" spans="1:14" x14ac:dyDescent="0.35">
      <c r="A661" s="9">
        <f t="shared" si="93"/>
        <v>57</v>
      </c>
      <c r="B661" s="14" t="s">
        <v>115</v>
      </c>
      <c r="C661" s="8"/>
      <c r="D661" s="8"/>
      <c r="E661" s="8"/>
      <c r="F661" s="8">
        <f t="shared" si="90"/>
        <v>0</v>
      </c>
      <c r="G661" s="8"/>
      <c r="H661" s="202">
        <f t="shared" si="94"/>
        <v>0</v>
      </c>
      <c r="I661" s="18">
        <f t="shared" si="91"/>
        <v>0</v>
      </c>
      <c r="J661" s="10">
        <f t="shared" si="95"/>
        <v>0</v>
      </c>
      <c r="K661" s="202">
        <v>0</v>
      </c>
      <c r="L661" s="202">
        <v>0</v>
      </c>
      <c r="M661" s="10">
        <f t="shared" si="96"/>
        <v>0</v>
      </c>
      <c r="N661" s="11"/>
    </row>
    <row r="662" spans="1:14" x14ac:dyDescent="0.35">
      <c r="A662" s="9">
        <f t="shared" si="93"/>
        <v>58</v>
      </c>
      <c r="B662" s="14" t="s">
        <v>116</v>
      </c>
      <c r="C662" s="8"/>
      <c r="D662" s="8"/>
      <c r="E662" s="8"/>
      <c r="F662" s="8">
        <f t="shared" si="90"/>
        <v>0</v>
      </c>
      <c r="G662" s="8"/>
      <c r="H662" s="202">
        <f t="shared" si="94"/>
        <v>0</v>
      </c>
      <c r="I662" s="18">
        <f t="shared" si="91"/>
        <v>0</v>
      </c>
      <c r="J662" s="10">
        <f t="shared" si="95"/>
        <v>0</v>
      </c>
      <c r="K662" s="202">
        <v>0</v>
      </c>
      <c r="L662" s="202">
        <v>0</v>
      </c>
      <c r="M662" s="10">
        <f t="shared" si="96"/>
        <v>0</v>
      </c>
      <c r="N662" s="11"/>
    </row>
    <row r="663" spans="1:14" x14ac:dyDescent="0.35">
      <c r="A663" s="9">
        <f t="shared" si="93"/>
        <v>59</v>
      </c>
      <c r="B663" s="14" t="s">
        <v>117</v>
      </c>
      <c r="C663" s="8"/>
      <c r="D663" s="8"/>
      <c r="E663" s="8"/>
      <c r="F663" s="8">
        <f t="shared" si="90"/>
        <v>0</v>
      </c>
      <c r="G663" s="8"/>
      <c r="H663" s="202">
        <f t="shared" si="94"/>
        <v>0</v>
      </c>
      <c r="I663" s="18">
        <f t="shared" si="91"/>
        <v>0</v>
      </c>
      <c r="J663" s="10">
        <f t="shared" si="95"/>
        <v>0</v>
      </c>
      <c r="K663" s="202">
        <v>0</v>
      </c>
      <c r="L663" s="202">
        <v>0</v>
      </c>
      <c r="M663" s="10">
        <f t="shared" si="96"/>
        <v>0</v>
      </c>
      <c r="N663" s="11"/>
    </row>
    <row r="664" spans="1:14" x14ac:dyDescent="0.35">
      <c r="A664" s="9">
        <f t="shared" si="93"/>
        <v>60</v>
      </c>
      <c r="B664" s="14" t="s">
        <v>118</v>
      </c>
      <c r="C664" s="8"/>
      <c r="D664" s="8"/>
      <c r="E664" s="8"/>
      <c r="F664" s="8">
        <f t="shared" si="90"/>
        <v>0</v>
      </c>
      <c r="G664" s="8"/>
      <c r="H664" s="202">
        <f t="shared" si="94"/>
        <v>0</v>
      </c>
      <c r="I664" s="18">
        <f t="shared" si="91"/>
        <v>0</v>
      </c>
      <c r="J664" s="10">
        <f t="shared" si="95"/>
        <v>0</v>
      </c>
      <c r="K664" s="202">
        <v>0</v>
      </c>
      <c r="L664" s="202">
        <v>0</v>
      </c>
      <c r="M664" s="10">
        <f t="shared" si="96"/>
        <v>0</v>
      </c>
      <c r="N664" s="11"/>
    </row>
    <row r="665" spans="1:14" x14ac:dyDescent="0.35">
      <c r="A665" s="9">
        <f t="shared" si="93"/>
        <v>61</v>
      </c>
      <c r="B665" s="14" t="s">
        <v>119</v>
      </c>
      <c r="C665" s="8"/>
      <c r="D665" s="8"/>
      <c r="E665" s="8"/>
      <c r="F665" s="8">
        <f t="shared" ref="F665:F716" si="97">C665+D665+E665</f>
        <v>0</v>
      </c>
      <c r="G665" s="8"/>
      <c r="H665" s="202">
        <f t="shared" si="94"/>
        <v>0</v>
      </c>
      <c r="I665" s="18">
        <f t="shared" ref="I665:I716" si="98">H665*$I$2</f>
        <v>0</v>
      </c>
      <c r="J665" s="10">
        <f t="shared" si="95"/>
        <v>0</v>
      </c>
      <c r="K665" s="202">
        <v>0</v>
      </c>
      <c r="L665" s="202">
        <v>0</v>
      </c>
      <c r="M665" s="10">
        <f t="shared" si="96"/>
        <v>0</v>
      </c>
      <c r="N665" s="11"/>
    </row>
    <row r="666" spans="1:14" x14ac:dyDescent="0.35">
      <c r="A666" s="9">
        <f t="shared" si="93"/>
        <v>62</v>
      </c>
      <c r="B666" s="14" t="s">
        <v>120</v>
      </c>
      <c r="C666" s="8"/>
      <c r="D666" s="8"/>
      <c r="E666" s="8"/>
      <c r="F666" s="8">
        <f t="shared" si="97"/>
        <v>0</v>
      </c>
      <c r="G666" s="8"/>
      <c r="H666" s="202">
        <f t="shared" si="94"/>
        <v>0</v>
      </c>
      <c r="I666" s="18">
        <f t="shared" si="98"/>
        <v>0</v>
      </c>
      <c r="J666" s="10">
        <f t="shared" si="95"/>
        <v>0</v>
      </c>
      <c r="K666" s="202">
        <v>0</v>
      </c>
      <c r="L666" s="202">
        <v>0</v>
      </c>
      <c r="M666" s="10">
        <f t="shared" si="96"/>
        <v>0</v>
      </c>
      <c r="N666" s="11"/>
    </row>
    <row r="667" spans="1:14" x14ac:dyDescent="0.35">
      <c r="A667" s="9">
        <f t="shared" si="93"/>
        <v>63</v>
      </c>
      <c r="B667" s="14" t="s">
        <v>121</v>
      </c>
      <c r="C667" s="8"/>
      <c r="D667" s="8"/>
      <c r="E667" s="8"/>
      <c r="F667" s="8">
        <f t="shared" si="97"/>
        <v>0</v>
      </c>
      <c r="G667" s="8"/>
      <c r="H667" s="202">
        <f t="shared" si="94"/>
        <v>0</v>
      </c>
      <c r="I667" s="18">
        <f t="shared" si="98"/>
        <v>0</v>
      </c>
      <c r="J667" s="10">
        <f t="shared" si="95"/>
        <v>0</v>
      </c>
      <c r="K667" s="202">
        <v>0</v>
      </c>
      <c r="L667" s="202">
        <v>0</v>
      </c>
      <c r="M667" s="10">
        <f t="shared" si="96"/>
        <v>0</v>
      </c>
      <c r="N667" s="11">
        <v>0</v>
      </c>
    </row>
    <row r="668" spans="1:14" x14ac:dyDescent="0.35">
      <c r="A668" s="9">
        <f t="shared" si="93"/>
        <v>64</v>
      </c>
      <c r="B668" s="14" t="s">
        <v>122</v>
      </c>
      <c r="C668" s="8"/>
      <c r="D668" s="8"/>
      <c r="E668" s="8"/>
      <c r="F668" s="8">
        <f t="shared" si="97"/>
        <v>0</v>
      </c>
      <c r="G668" s="8"/>
      <c r="H668" s="202">
        <f t="shared" si="94"/>
        <v>0</v>
      </c>
      <c r="I668" s="18">
        <f t="shared" si="98"/>
        <v>0</v>
      </c>
      <c r="J668" s="10">
        <f t="shared" si="95"/>
        <v>0</v>
      </c>
      <c r="K668" s="202">
        <v>0</v>
      </c>
      <c r="L668" s="202">
        <v>0</v>
      </c>
      <c r="M668" s="10">
        <f t="shared" si="96"/>
        <v>0</v>
      </c>
      <c r="N668" s="11"/>
    </row>
    <row r="669" spans="1:14" x14ac:dyDescent="0.35">
      <c r="A669" s="9">
        <f t="shared" si="93"/>
        <v>65</v>
      </c>
      <c r="B669" s="14" t="s">
        <v>123</v>
      </c>
      <c r="C669" s="8"/>
      <c r="D669" s="8"/>
      <c r="E669" s="8"/>
      <c r="F669" s="8">
        <f t="shared" si="97"/>
        <v>0</v>
      </c>
      <c r="G669" s="8"/>
      <c r="H669" s="202">
        <f t="shared" si="94"/>
        <v>0</v>
      </c>
      <c r="I669" s="18">
        <f t="shared" si="98"/>
        <v>0</v>
      </c>
      <c r="J669" s="10">
        <f t="shared" si="95"/>
        <v>0</v>
      </c>
      <c r="K669" s="202">
        <v>0</v>
      </c>
      <c r="L669" s="202">
        <v>0</v>
      </c>
      <c r="M669" s="10">
        <f t="shared" ref="M669:M700" si="99">I669+J669+K669+L669</f>
        <v>0</v>
      </c>
      <c r="N669" s="11"/>
    </row>
    <row r="670" spans="1:14" x14ac:dyDescent="0.35">
      <c r="A670" s="9">
        <f t="shared" ref="A670:A723" si="100">A669+1</f>
        <v>66</v>
      </c>
      <c r="B670" s="14" t="s">
        <v>124</v>
      </c>
      <c r="C670" s="8"/>
      <c r="D670" s="8"/>
      <c r="E670" s="8"/>
      <c r="F670" s="8">
        <f t="shared" si="97"/>
        <v>0</v>
      </c>
      <c r="G670" s="8"/>
      <c r="H670" s="202">
        <f t="shared" ref="H670:H723" si="101">1/55887.1*F670</f>
        <v>0</v>
      </c>
      <c r="I670" s="18">
        <f t="shared" si="98"/>
        <v>0</v>
      </c>
      <c r="J670" s="10">
        <f t="shared" si="95"/>
        <v>0</v>
      </c>
      <c r="K670" s="202">
        <v>0</v>
      </c>
      <c r="L670" s="202">
        <v>0</v>
      </c>
      <c r="M670" s="10">
        <f t="shared" si="99"/>
        <v>0</v>
      </c>
      <c r="N670" s="11"/>
    </row>
    <row r="671" spans="1:14" x14ac:dyDescent="0.35">
      <c r="A671" s="9">
        <f t="shared" si="100"/>
        <v>67</v>
      </c>
      <c r="B671" s="14" t="s">
        <v>125</v>
      </c>
      <c r="C671" s="8"/>
      <c r="D671" s="8"/>
      <c r="E671" s="8"/>
      <c r="F671" s="8">
        <f t="shared" si="97"/>
        <v>0</v>
      </c>
      <c r="G671" s="8"/>
      <c r="H671" s="202">
        <f t="shared" si="101"/>
        <v>0</v>
      </c>
      <c r="I671" s="18">
        <f t="shared" si="98"/>
        <v>0</v>
      </c>
      <c r="J671" s="10">
        <f t="shared" si="95"/>
        <v>0</v>
      </c>
      <c r="K671" s="202">
        <v>0</v>
      </c>
      <c r="L671" s="202">
        <v>0</v>
      </c>
      <c r="M671" s="10">
        <f t="shared" si="99"/>
        <v>0</v>
      </c>
      <c r="N671" s="11"/>
    </row>
    <row r="672" spans="1:14" x14ac:dyDescent="0.35">
      <c r="A672" s="9">
        <f t="shared" si="100"/>
        <v>68</v>
      </c>
      <c r="B672" s="14" t="s">
        <v>126</v>
      </c>
      <c r="C672" s="8"/>
      <c r="D672" s="8"/>
      <c r="E672" s="8"/>
      <c r="F672" s="8">
        <f t="shared" si="97"/>
        <v>0</v>
      </c>
      <c r="G672" s="8"/>
      <c r="H672" s="202">
        <f t="shared" si="101"/>
        <v>0</v>
      </c>
      <c r="I672" s="18">
        <f t="shared" si="98"/>
        <v>0</v>
      </c>
      <c r="J672" s="10">
        <f t="shared" si="95"/>
        <v>0</v>
      </c>
      <c r="K672" s="202">
        <v>0</v>
      </c>
      <c r="L672" s="202">
        <v>0</v>
      </c>
      <c r="M672" s="10">
        <f t="shared" si="99"/>
        <v>0</v>
      </c>
      <c r="N672" s="11"/>
    </row>
    <row r="673" spans="1:14" x14ac:dyDescent="0.35">
      <c r="A673" s="9">
        <f t="shared" si="100"/>
        <v>69</v>
      </c>
      <c r="B673" s="14" t="s">
        <v>127</v>
      </c>
      <c r="C673" s="8"/>
      <c r="D673" s="8"/>
      <c r="E673" s="8"/>
      <c r="F673" s="8">
        <f t="shared" si="97"/>
        <v>0</v>
      </c>
      <c r="G673" s="8"/>
      <c r="H673" s="202">
        <f t="shared" si="101"/>
        <v>0</v>
      </c>
      <c r="I673" s="18">
        <f t="shared" si="98"/>
        <v>0</v>
      </c>
      <c r="J673" s="10">
        <f t="shared" ref="J673:J723" si="102">I673*0.22</f>
        <v>0</v>
      </c>
      <c r="K673" s="202">
        <v>0</v>
      </c>
      <c r="L673" s="202">
        <v>0</v>
      </c>
      <c r="M673" s="10">
        <f t="shared" si="99"/>
        <v>0</v>
      </c>
      <c r="N673" s="11"/>
    </row>
    <row r="674" spans="1:14" x14ac:dyDescent="0.35">
      <c r="A674" s="9">
        <f t="shared" si="100"/>
        <v>70</v>
      </c>
      <c r="B674" s="14" t="s">
        <v>128</v>
      </c>
      <c r="C674" s="8"/>
      <c r="D674" s="8"/>
      <c r="E674" s="8"/>
      <c r="F674" s="8">
        <f t="shared" si="97"/>
        <v>0</v>
      </c>
      <c r="G674" s="8"/>
      <c r="H674" s="202">
        <f t="shared" si="101"/>
        <v>0</v>
      </c>
      <c r="I674" s="18">
        <f t="shared" si="98"/>
        <v>0</v>
      </c>
      <c r="J674" s="10">
        <f t="shared" si="102"/>
        <v>0</v>
      </c>
      <c r="K674" s="202">
        <v>0</v>
      </c>
      <c r="L674" s="202">
        <v>0</v>
      </c>
      <c r="M674" s="10">
        <f t="shared" si="99"/>
        <v>0</v>
      </c>
      <c r="N674" s="11"/>
    </row>
    <row r="675" spans="1:14" x14ac:dyDescent="0.35">
      <c r="A675" s="9">
        <f t="shared" si="100"/>
        <v>71</v>
      </c>
      <c r="B675" s="14" t="s">
        <v>129</v>
      </c>
      <c r="C675" s="8"/>
      <c r="D675" s="8"/>
      <c r="E675" s="8"/>
      <c r="F675" s="8">
        <f t="shared" si="97"/>
        <v>0</v>
      </c>
      <c r="G675" s="8"/>
      <c r="H675" s="202">
        <f t="shared" si="101"/>
        <v>0</v>
      </c>
      <c r="I675" s="18">
        <f t="shared" si="98"/>
        <v>0</v>
      </c>
      <c r="J675" s="10">
        <f t="shared" si="102"/>
        <v>0</v>
      </c>
      <c r="K675" s="202">
        <v>0</v>
      </c>
      <c r="L675" s="202">
        <v>0</v>
      </c>
      <c r="M675" s="10">
        <f t="shared" si="99"/>
        <v>0</v>
      </c>
      <c r="N675" s="11"/>
    </row>
    <row r="676" spans="1:14" x14ac:dyDescent="0.35">
      <c r="A676" s="9">
        <f t="shared" si="100"/>
        <v>72</v>
      </c>
      <c r="B676" s="14" t="s">
        <v>130</v>
      </c>
      <c r="C676" s="8"/>
      <c r="D676" s="8"/>
      <c r="E676" s="8"/>
      <c r="F676" s="8">
        <f t="shared" si="97"/>
        <v>0</v>
      </c>
      <c r="G676" s="8"/>
      <c r="H676" s="202">
        <f t="shared" si="101"/>
        <v>0</v>
      </c>
      <c r="I676" s="18">
        <f t="shared" si="98"/>
        <v>0</v>
      </c>
      <c r="J676" s="10">
        <f t="shared" si="102"/>
        <v>0</v>
      </c>
      <c r="K676" s="202">
        <v>0</v>
      </c>
      <c r="L676" s="202">
        <v>0</v>
      </c>
      <c r="M676" s="10">
        <f t="shared" si="99"/>
        <v>0</v>
      </c>
      <c r="N676" s="11">
        <v>0</v>
      </c>
    </row>
    <row r="677" spans="1:14" x14ac:dyDescent="0.35">
      <c r="A677" s="9">
        <f t="shared" si="100"/>
        <v>73</v>
      </c>
      <c r="B677" s="14" t="s">
        <v>131</v>
      </c>
      <c r="C677" s="8"/>
      <c r="D677" s="8"/>
      <c r="E677" s="8"/>
      <c r="F677" s="8">
        <f t="shared" si="97"/>
        <v>0</v>
      </c>
      <c r="G677" s="8"/>
      <c r="H677" s="202">
        <f t="shared" si="101"/>
        <v>0</v>
      </c>
      <c r="I677" s="18">
        <f t="shared" si="98"/>
        <v>0</v>
      </c>
      <c r="J677" s="10">
        <f t="shared" si="102"/>
        <v>0</v>
      </c>
      <c r="K677" s="202">
        <v>0</v>
      </c>
      <c r="L677" s="202">
        <v>0</v>
      </c>
      <c r="M677" s="10">
        <f t="shared" si="99"/>
        <v>0</v>
      </c>
      <c r="N677" s="11"/>
    </row>
    <row r="678" spans="1:14" x14ac:dyDescent="0.35">
      <c r="A678" s="9">
        <f t="shared" si="100"/>
        <v>74</v>
      </c>
      <c r="B678" s="14" t="s">
        <v>132</v>
      </c>
      <c r="C678" s="8"/>
      <c r="D678" s="8"/>
      <c r="E678" s="8"/>
      <c r="F678" s="8">
        <f t="shared" si="97"/>
        <v>0</v>
      </c>
      <c r="G678" s="8"/>
      <c r="H678" s="202">
        <f t="shared" si="101"/>
        <v>0</v>
      </c>
      <c r="I678" s="18">
        <f t="shared" si="98"/>
        <v>0</v>
      </c>
      <c r="J678" s="10">
        <f t="shared" si="102"/>
        <v>0</v>
      </c>
      <c r="K678" s="202">
        <v>0</v>
      </c>
      <c r="L678" s="202">
        <v>0</v>
      </c>
      <c r="M678" s="10">
        <f t="shared" si="99"/>
        <v>0</v>
      </c>
      <c r="N678" s="11">
        <v>0</v>
      </c>
    </row>
    <row r="679" spans="1:14" x14ac:dyDescent="0.35">
      <c r="A679" s="9">
        <f t="shared" si="100"/>
        <v>75</v>
      </c>
      <c r="B679" s="14" t="s">
        <v>133</v>
      </c>
      <c r="C679" s="8"/>
      <c r="D679" s="8"/>
      <c r="E679" s="8"/>
      <c r="F679" s="8">
        <f t="shared" si="97"/>
        <v>0</v>
      </c>
      <c r="G679" s="8"/>
      <c r="H679" s="202">
        <f t="shared" si="101"/>
        <v>0</v>
      </c>
      <c r="I679" s="18">
        <f t="shared" si="98"/>
        <v>0</v>
      </c>
      <c r="J679" s="10">
        <f t="shared" si="102"/>
        <v>0</v>
      </c>
      <c r="K679" s="202">
        <v>0</v>
      </c>
      <c r="L679" s="202">
        <v>0</v>
      </c>
      <c r="M679" s="10">
        <f t="shared" si="99"/>
        <v>0</v>
      </c>
      <c r="N679" s="11"/>
    </row>
    <row r="680" spans="1:14" x14ac:dyDescent="0.35">
      <c r="A680" s="9">
        <f t="shared" si="100"/>
        <v>76</v>
      </c>
      <c r="B680" s="14" t="s">
        <v>134</v>
      </c>
      <c r="C680" s="8"/>
      <c r="D680" s="8"/>
      <c r="E680" s="8"/>
      <c r="F680" s="8">
        <f t="shared" si="97"/>
        <v>0</v>
      </c>
      <c r="G680" s="8"/>
      <c r="H680" s="202">
        <f t="shared" si="101"/>
        <v>0</v>
      </c>
      <c r="I680" s="18">
        <f t="shared" si="98"/>
        <v>0</v>
      </c>
      <c r="J680" s="10">
        <f t="shared" si="102"/>
        <v>0</v>
      </c>
      <c r="K680" s="202">
        <v>0</v>
      </c>
      <c r="L680" s="202">
        <v>0</v>
      </c>
      <c r="M680" s="10">
        <f t="shared" si="99"/>
        <v>0</v>
      </c>
      <c r="N680" s="11"/>
    </row>
    <row r="681" spans="1:14" x14ac:dyDescent="0.35">
      <c r="A681" s="9">
        <f t="shared" si="100"/>
        <v>77</v>
      </c>
      <c r="B681" s="14" t="s">
        <v>135</v>
      </c>
      <c r="C681" s="8"/>
      <c r="D681" s="8"/>
      <c r="E681" s="8"/>
      <c r="F681" s="8">
        <f t="shared" si="97"/>
        <v>0</v>
      </c>
      <c r="G681" s="8"/>
      <c r="H681" s="202">
        <f t="shared" si="101"/>
        <v>0</v>
      </c>
      <c r="I681" s="18">
        <f t="shared" si="98"/>
        <v>0</v>
      </c>
      <c r="J681" s="10">
        <f t="shared" si="102"/>
        <v>0</v>
      </c>
      <c r="K681" s="202">
        <v>0</v>
      </c>
      <c r="L681" s="202">
        <v>0</v>
      </c>
      <c r="M681" s="10">
        <f t="shared" si="99"/>
        <v>0</v>
      </c>
      <c r="N681" s="11"/>
    </row>
    <row r="682" spans="1:14" x14ac:dyDescent="0.35">
      <c r="A682" s="9">
        <f t="shared" si="100"/>
        <v>78</v>
      </c>
      <c r="B682" s="14" t="s">
        <v>136</v>
      </c>
      <c r="C682" s="8"/>
      <c r="D682" s="8"/>
      <c r="E682" s="8"/>
      <c r="F682" s="8">
        <f t="shared" si="97"/>
        <v>0</v>
      </c>
      <c r="G682" s="8"/>
      <c r="H682" s="202">
        <f t="shared" si="101"/>
        <v>0</v>
      </c>
      <c r="I682" s="18">
        <f t="shared" si="98"/>
        <v>0</v>
      </c>
      <c r="J682" s="10">
        <f t="shared" si="102"/>
        <v>0</v>
      </c>
      <c r="K682" s="202">
        <v>0</v>
      </c>
      <c r="L682" s="202">
        <v>0</v>
      </c>
      <c r="M682" s="10">
        <f t="shared" si="99"/>
        <v>0</v>
      </c>
      <c r="N682" s="11"/>
    </row>
    <row r="683" spans="1:14" x14ac:dyDescent="0.35">
      <c r="A683" s="9">
        <f t="shared" si="100"/>
        <v>79</v>
      </c>
      <c r="B683" s="14" t="s">
        <v>137</v>
      </c>
      <c r="C683" s="8"/>
      <c r="D683" s="8"/>
      <c r="E683" s="8"/>
      <c r="F683" s="8">
        <f t="shared" si="97"/>
        <v>0</v>
      </c>
      <c r="G683" s="8"/>
      <c r="H683" s="202">
        <f t="shared" si="101"/>
        <v>0</v>
      </c>
      <c r="I683" s="18">
        <f t="shared" si="98"/>
        <v>0</v>
      </c>
      <c r="J683" s="10">
        <f t="shared" si="102"/>
        <v>0</v>
      </c>
      <c r="K683" s="202">
        <v>0</v>
      </c>
      <c r="L683" s="202">
        <v>0</v>
      </c>
      <c r="M683" s="10">
        <f t="shared" si="99"/>
        <v>0</v>
      </c>
      <c r="N683" s="11"/>
    </row>
    <row r="684" spans="1:14" x14ac:dyDescent="0.35">
      <c r="A684" s="9">
        <f t="shared" si="100"/>
        <v>80</v>
      </c>
      <c r="B684" s="14" t="s">
        <v>138</v>
      </c>
      <c r="C684" s="8"/>
      <c r="D684" s="8"/>
      <c r="E684" s="8"/>
      <c r="F684" s="8">
        <f t="shared" si="97"/>
        <v>0</v>
      </c>
      <c r="G684" s="8"/>
      <c r="H684" s="202">
        <f t="shared" si="101"/>
        <v>0</v>
      </c>
      <c r="I684" s="18">
        <f t="shared" si="98"/>
        <v>0</v>
      </c>
      <c r="J684" s="10">
        <f t="shared" si="102"/>
        <v>0</v>
      </c>
      <c r="K684" s="202">
        <v>0</v>
      </c>
      <c r="L684" s="202">
        <v>0</v>
      </c>
      <c r="M684" s="10">
        <f t="shared" si="99"/>
        <v>0</v>
      </c>
      <c r="N684" s="11"/>
    </row>
    <row r="685" spans="1:14" x14ac:dyDescent="0.35">
      <c r="A685" s="9">
        <f t="shared" si="100"/>
        <v>81</v>
      </c>
      <c r="B685" s="65" t="s">
        <v>139</v>
      </c>
      <c r="C685" s="8"/>
      <c r="D685" s="8"/>
      <c r="E685" s="8"/>
      <c r="F685" s="8">
        <f t="shared" si="97"/>
        <v>0</v>
      </c>
      <c r="G685" s="8"/>
      <c r="H685" s="202">
        <f t="shared" si="101"/>
        <v>0</v>
      </c>
      <c r="I685" s="18">
        <f t="shared" si="98"/>
        <v>0</v>
      </c>
      <c r="J685" s="10">
        <f t="shared" si="102"/>
        <v>0</v>
      </c>
      <c r="K685" s="202">
        <v>0</v>
      </c>
      <c r="L685" s="202">
        <v>0</v>
      </c>
      <c r="M685" s="10">
        <f t="shared" si="99"/>
        <v>0</v>
      </c>
      <c r="N685" s="11"/>
    </row>
    <row r="686" spans="1:14" x14ac:dyDescent="0.35">
      <c r="A686" s="9">
        <f t="shared" si="100"/>
        <v>82</v>
      </c>
      <c r="B686" s="14" t="s">
        <v>140</v>
      </c>
      <c r="C686" s="8"/>
      <c r="D686" s="8"/>
      <c r="E686" s="8"/>
      <c r="F686" s="8">
        <f t="shared" si="97"/>
        <v>0</v>
      </c>
      <c r="G686" s="8"/>
      <c r="H686" s="202">
        <f t="shared" si="101"/>
        <v>0</v>
      </c>
      <c r="I686" s="18">
        <f t="shared" si="98"/>
        <v>0</v>
      </c>
      <c r="J686" s="10">
        <f t="shared" si="102"/>
        <v>0</v>
      </c>
      <c r="K686" s="202">
        <v>0</v>
      </c>
      <c r="L686" s="202">
        <v>0</v>
      </c>
      <c r="M686" s="10">
        <f t="shared" si="99"/>
        <v>0</v>
      </c>
      <c r="N686" s="11">
        <v>0</v>
      </c>
    </row>
    <row r="687" spans="1:14" x14ac:dyDescent="0.35">
      <c r="A687" s="9">
        <f t="shared" si="100"/>
        <v>83</v>
      </c>
      <c r="B687" s="14" t="s">
        <v>141</v>
      </c>
      <c r="C687" s="8"/>
      <c r="D687" s="8"/>
      <c r="E687" s="8"/>
      <c r="F687" s="8">
        <f t="shared" si="97"/>
        <v>0</v>
      </c>
      <c r="G687" s="8"/>
      <c r="H687" s="202">
        <f t="shared" si="101"/>
        <v>0</v>
      </c>
      <c r="I687" s="18">
        <f t="shared" si="98"/>
        <v>0</v>
      </c>
      <c r="J687" s="10">
        <f t="shared" si="102"/>
        <v>0</v>
      </c>
      <c r="K687" s="202">
        <v>0</v>
      </c>
      <c r="L687" s="202">
        <v>0</v>
      </c>
      <c r="M687" s="10">
        <f t="shared" si="99"/>
        <v>0</v>
      </c>
      <c r="N687" s="11"/>
    </row>
    <row r="688" spans="1:14" x14ac:dyDescent="0.35">
      <c r="A688" s="9">
        <f t="shared" si="100"/>
        <v>84</v>
      </c>
      <c r="B688" s="14" t="s">
        <v>142</v>
      </c>
      <c r="C688" s="8"/>
      <c r="D688" s="8"/>
      <c r="E688" s="8"/>
      <c r="F688" s="8">
        <f t="shared" si="97"/>
        <v>0</v>
      </c>
      <c r="G688" s="8"/>
      <c r="H688" s="202">
        <f t="shared" si="101"/>
        <v>0</v>
      </c>
      <c r="I688" s="18">
        <f t="shared" si="98"/>
        <v>0</v>
      </c>
      <c r="J688" s="10">
        <f t="shared" si="102"/>
        <v>0</v>
      </c>
      <c r="K688" s="202">
        <v>0</v>
      </c>
      <c r="L688" s="202">
        <v>0</v>
      </c>
      <c r="M688" s="10">
        <f t="shared" si="99"/>
        <v>0</v>
      </c>
      <c r="N688" s="11">
        <v>0</v>
      </c>
    </row>
    <row r="689" spans="1:14" x14ac:dyDescent="0.35">
      <c r="A689" s="9">
        <f t="shared" si="100"/>
        <v>85</v>
      </c>
      <c r="B689" s="14" t="s">
        <v>143</v>
      </c>
      <c r="C689" s="8"/>
      <c r="D689" s="8"/>
      <c r="E689" s="8"/>
      <c r="F689" s="8">
        <f t="shared" si="97"/>
        <v>0</v>
      </c>
      <c r="G689" s="8"/>
      <c r="H689" s="202">
        <f t="shared" si="101"/>
        <v>0</v>
      </c>
      <c r="I689" s="18">
        <f t="shared" si="98"/>
        <v>0</v>
      </c>
      <c r="J689" s="10">
        <f t="shared" si="102"/>
        <v>0</v>
      </c>
      <c r="K689" s="202">
        <v>0</v>
      </c>
      <c r="L689" s="202">
        <v>0</v>
      </c>
      <c r="M689" s="10">
        <f t="shared" si="99"/>
        <v>0</v>
      </c>
      <c r="N689" s="11"/>
    </row>
    <row r="690" spans="1:14" x14ac:dyDescent="0.35">
      <c r="A690" s="9">
        <f t="shared" si="100"/>
        <v>86</v>
      </c>
      <c r="B690" s="14" t="s">
        <v>144</v>
      </c>
      <c r="C690" s="8"/>
      <c r="D690" s="8"/>
      <c r="E690" s="8"/>
      <c r="F690" s="8">
        <f t="shared" si="97"/>
        <v>0</v>
      </c>
      <c r="G690" s="8"/>
      <c r="H690" s="202">
        <f t="shared" si="101"/>
        <v>0</v>
      </c>
      <c r="I690" s="18">
        <f t="shared" si="98"/>
        <v>0</v>
      </c>
      <c r="J690" s="10">
        <f t="shared" si="102"/>
        <v>0</v>
      </c>
      <c r="K690" s="202">
        <v>0</v>
      </c>
      <c r="L690" s="202">
        <v>0</v>
      </c>
      <c r="M690" s="10">
        <f t="shared" si="99"/>
        <v>0</v>
      </c>
      <c r="N690" s="11"/>
    </row>
    <row r="691" spans="1:14" x14ac:dyDescent="0.35">
      <c r="A691" s="9">
        <f t="shared" si="100"/>
        <v>87</v>
      </c>
      <c r="B691" s="14" t="s">
        <v>145</v>
      </c>
      <c r="C691" s="8"/>
      <c r="D691" s="8"/>
      <c r="E691" s="8"/>
      <c r="F691" s="8">
        <f t="shared" si="97"/>
        <v>0</v>
      </c>
      <c r="G691" s="8"/>
      <c r="H691" s="202">
        <f t="shared" si="101"/>
        <v>0</v>
      </c>
      <c r="I691" s="18">
        <f t="shared" si="98"/>
        <v>0</v>
      </c>
      <c r="J691" s="10">
        <f t="shared" si="102"/>
        <v>0</v>
      </c>
      <c r="K691" s="202">
        <v>0</v>
      </c>
      <c r="L691" s="202">
        <v>0</v>
      </c>
      <c r="M691" s="10">
        <f t="shared" si="99"/>
        <v>0</v>
      </c>
      <c r="N691" s="11"/>
    </row>
    <row r="692" spans="1:14" x14ac:dyDescent="0.35">
      <c r="A692" s="9">
        <f t="shared" si="100"/>
        <v>88</v>
      </c>
      <c r="B692" s="14" t="s">
        <v>146</v>
      </c>
      <c r="C692" s="8"/>
      <c r="D692" s="8"/>
      <c r="E692" s="8"/>
      <c r="F692" s="8">
        <f t="shared" si="97"/>
        <v>0</v>
      </c>
      <c r="G692" s="8"/>
      <c r="H692" s="202">
        <f t="shared" si="101"/>
        <v>0</v>
      </c>
      <c r="I692" s="18">
        <f t="shared" si="98"/>
        <v>0</v>
      </c>
      <c r="J692" s="10">
        <f t="shared" si="102"/>
        <v>0</v>
      </c>
      <c r="K692" s="202">
        <v>0</v>
      </c>
      <c r="L692" s="202">
        <v>0</v>
      </c>
      <c r="M692" s="10">
        <f t="shared" si="99"/>
        <v>0</v>
      </c>
      <c r="N692" s="11"/>
    </row>
    <row r="693" spans="1:14" x14ac:dyDescent="0.35">
      <c r="A693" s="9">
        <f t="shared" si="100"/>
        <v>89</v>
      </c>
      <c r="B693" s="14" t="s">
        <v>147</v>
      </c>
      <c r="C693" s="8"/>
      <c r="D693" s="8"/>
      <c r="E693" s="8"/>
      <c r="F693" s="8">
        <f t="shared" si="97"/>
        <v>0</v>
      </c>
      <c r="G693" s="8"/>
      <c r="H693" s="202">
        <f t="shared" si="101"/>
        <v>0</v>
      </c>
      <c r="I693" s="18">
        <f t="shared" si="98"/>
        <v>0</v>
      </c>
      <c r="J693" s="10">
        <f t="shared" si="102"/>
        <v>0</v>
      </c>
      <c r="K693" s="202">
        <v>0</v>
      </c>
      <c r="L693" s="202">
        <v>0</v>
      </c>
      <c r="M693" s="10">
        <f t="shared" si="99"/>
        <v>0</v>
      </c>
      <c r="N693" s="11">
        <v>0</v>
      </c>
    </row>
    <row r="694" spans="1:14" x14ac:dyDescent="0.35">
      <c r="A694" s="9">
        <f t="shared" si="100"/>
        <v>90</v>
      </c>
      <c r="B694" s="14" t="s">
        <v>524</v>
      </c>
      <c r="C694" s="8"/>
      <c r="D694" s="8"/>
      <c r="E694" s="8"/>
      <c r="F694" s="8">
        <f t="shared" si="97"/>
        <v>0</v>
      </c>
      <c r="G694" s="8"/>
      <c r="H694" s="202">
        <f t="shared" si="101"/>
        <v>0</v>
      </c>
      <c r="I694" s="18">
        <f t="shared" si="98"/>
        <v>0</v>
      </c>
      <c r="J694" s="10">
        <f t="shared" si="102"/>
        <v>0</v>
      </c>
      <c r="K694" s="202">
        <v>0</v>
      </c>
      <c r="L694" s="202">
        <v>0</v>
      </c>
      <c r="M694" s="10">
        <f t="shared" si="99"/>
        <v>0</v>
      </c>
      <c r="N694" s="11"/>
    </row>
    <row r="695" spans="1:14" x14ac:dyDescent="0.35">
      <c r="A695" s="9">
        <f t="shared" si="100"/>
        <v>91</v>
      </c>
      <c r="B695" s="14" t="s">
        <v>535</v>
      </c>
      <c r="C695" s="8"/>
      <c r="D695" s="8"/>
      <c r="E695" s="8"/>
      <c r="F695" s="8">
        <f t="shared" si="97"/>
        <v>0</v>
      </c>
      <c r="G695" s="8"/>
      <c r="H695" s="202">
        <f t="shared" si="101"/>
        <v>0</v>
      </c>
      <c r="I695" s="18">
        <f t="shared" si="98"/>
        <v>0</v>
      </c>
      <c r="J695" s="10">
        <f t="shared" si="102"/>
        <v>0</v>
      </c>
      <c r="K695" s="202">
        <v>0</v>
      </c>
      <c r="L695" s="202">
        <v>0</v>
      </c>
      <c r="M695" s="10">
        <f t="shared" si="99"/>
        <v>0</v>
      </c>
      <c r="N695" s="11"/>
    </row>
    <row r="696" spans="1:14" x14ac:dyDescent="0.35">
      <c r="A696" s="9">
        <f t="shared" si="100"/>
        <v>92</v>
      </c>
      <c r="B696" s="14" t="s">
        <v>284</v>
      </c>
      <c r="C696" s="8"/>
      <c r="D696" s="8"/>
      <c r="E696" s="8"/>
      <c r="F696" s="8">
        <f t="shared" si="97"/>
        <v>0</v>
      </c>
      <c r="G696" s="8"/>
      <c r="H696" s="202">
        <f t="shared" si="101"/>
        <v>0</v>
      </c>
      <c r="I696" s="18">
        <f t="shared" si="98"/>
        <v>0</v>
      </c>
      <c r="J696" s="10">
        <f t="shared" si="102"/>
        <v>0</v>
      </c>
      <c r="K696" s="202">
        <v>0</v>
      </c>
      <c r="L696" s="202">
        <v>0</v>
      </c>
      <c r="M696" s="10">
        <f t="shared" si="99"/>
        <v>0</v>
      </c>
      <c r="N696" s="11"/>
    </row>
    <row r="697" spans="1:14" x14ac:dyDescent="0.35">
      <c r="A697" s="9">
        <f t="shared" si="100"/>
        <v>93</v>
      </c>
      <c r="B697" s="14" t="s">
        <v>285</v>
      </c>
      <c r="C697" s="8"/>
      <c r="D697" s="8"/>
      <c r="E697" s="8"/>
      <c r="F697" s="8">
        <f t="shared" si="97"/>
        <v>0</v>
      </c>
      <c r="G697" s="8"/>
      <c r="H697" s="202">
        <f t="shared" si="101"/>
        <v>0</v>
      </c>
      <c r="I697" s="18">
        <f t="shared" si="98"/>
        <v>0</v>
      </c>
      <c r="J697" s="10">
        <f t="shared" si="102"/>
        <v>0</v>
      </c>
      <c r="K697" s="202">
        <v>0</v>
      </c>
      <c r="L697" s="202">
        <v>0</v>
      </c>
      <c r="M697" s="10">
        <f t="shared" si="99"/>
        <v>0</v>
      </c>
      <c r="N697" s="11"/>
    </row>
    <row r="698" spans="1:14" x14ac:dyDescent="0.35">
      <c r="A698" s="9">
        <f t="shared" si="100"/>
        <v>94</v>
      </c>
      <c r="B698" s="14" t="s">
        <v>286</v>
      </c>
      <c r="C698" s="8"/>
      <c r="D698" s="8"/>
      <c r="E698" s="8"/>
      <c r="F698" s="8">
        <f t="shared" si="97"/>
        <v>0</v>
      </c>
      <c r="G698" s="8"/>
      <c r="H698" s="202">
        <f t="shared" si="101"/>
        <v>0</v>
      </c>
      <c r="I698" s="18">
        <f t="shared" si="98"/>
        <v>0</v>
      </c>
      <c r="J698" s="10">
        <f t="shared" si="102"/>
        <v>0</v>
      </c>
      <c r="K698" s="202">
        <v>0</v>
      </c>
      <c r="L698" s="202">
        <v>0</v>
      </c>
      <c r="M698" s="10">
        <f t="shared" si="99"/>
        <v>0</v>
      </c>
      <c r="N698" s="11"/>
    </row>
    <row r="699" spans="1:14" x14ac:dyDescent="0.35">
      <c r="A699" s="9">
        <f t="shared" si="100"/>
        <v>95</v>
      </c>
      <c r="B699" s="14" t="s">
        <v>287</v>
      </c>
      <c r="C699" s="8"/>
      <c r="D699" s="8"/>
      <c r="E699" s="8"/>
      <c r="F699" s="8">
        <f t="shared" si="97"/>
        <v>0</v>
      </c>
      <c r="G699" s="8"/>
      <c r="H699" s="202">
        <f t="shared" si="101"/>
        <v>0</v>
      </c>
      <c r="I699" s="18">
        <f t="shared" si="98"/>
        <v>0</v>
      </c>
      <c r="J699" s="10">
        <f t="shared" si="102"/>
        <v>0</v>
      </c>
      <c r="K699" s="202">
        <v>0</v>
      </c>
      <c r="L699" s="202">
        <v>0</v>
      </c>
      <c r="M699" s="10">
        <f t="shared" si="99"/>
        <v>0</v>
      </c>
      <c r="N699" s="11"/>
    </row>
    <row r="700" spans="1:14" x14ac:dyDescent="0.35">
      <c r="A700" s="9">
        <f t="shared" si="100"/>
        <v>96</v>
      </c>
      <c r="B700" s="14" t="s">
        <v>288</v>
      </c>
      <c r="C700" s="8"/>
      <c r="D700" s="8"/>
      <c r="E700" s="8"/>
      <c r="F700" s="8">
        <f t="shared" si="97"/>
        <v>0</v>
      </c>
      <c r="G700" s="8"/>
      <c r="H700" s="202">
        <f t="shared" si="101"/>
        <v>0</v>
      </c>
      <c r="I700" s="18">
        <f t="shared" si="98"/>
        <v>0</v>
      </c>
      <c r="J700" s="10">
        <f t="shared" si="102"/>
        <v>0</v>
      </c>
      <c r="K700" s="202">
        <v>0</v>
      </c>
      <c r="L700" s="202">
        <v>0</v>
      </c>
      <c r="M700" s="10">
        <f t="shared" si="99"/>
        <v>0</v>
      </c>
      <c r="N700" s="11"/>
    </row>
    <row r="701" spans="1:14" x14ac:dyDescent="0.35">
      <c r="A701" s="9">
        <f t="shared" si="100"/>
        <v>97</v>
      </c>
      <c r="B701" s="14" t="s">
        <v>289</v>
      </c>
      <c r="C701" s="8"/>
      <c r="D701" s="8"/>
      <c r="E701" s="8"/>
      <c r="F701" s="8">
        <f t="shared" si="97"/>
        <v>0</v>
      </c>
      <c r="G701" s="8"/>
      <c r="H701" s="202">
        <f t="shared" si="101"/>
        <v>0</v>
      </c>
      <c r="I701" s="18">
        <f t="shared" si="98"/>
        <v>0</v>
      </c>
      <c r="J701" s="10">
        <f t="shared" si="102"/>
        <v>0</v>
      </c>
      <c r="K701" s="202">
        <v>0</v>
      </c>
      <c r="L701" s="202">
        <v>0</v>
      </c>
      <c r="M701" s="10">
        <f t="shared" ref="M701:M723" si="103">I701+J701+K701+L701</f>
        <v>0</v>
      </c>
      <c r="N701" s="11"/>
    </row>
    <row r="702" spans="1:14" x14ac:dyDescent="0.35">
      <c r="A702" s="9">
        <f t="shared" si="100"/>
        <v>98</v>
      </c>
      <c r="B702" s="14" t="s">
        <v>290</v>
      </c>
      <c r="C702" s="8"/>
      <c r="D702" s="8"/>
      <c r="E702" s="8"/>
      <c r="F702" s="8">
        <f t="shared" si="97"/>
        <v>0</v>
      </c>
      <c r="G702" s="8"/>
      <c r="H702" s="202">
        <f t="shared" si="101"/>
        <v>0</v>
      </c>
      <c r="I702" s="18">
        <f t="shared" si="98"/>
        <v>0</v>
      </c>
      <c r="J702" s="10">
        <f t="shared" si="102"/>
        <v>0</v>
      </c>
      <c r="K702" s="202">
        <v>0</v>
      </c>
      <c r="L702" s="202">
        <v>0</v>
      </c>
      <c r="M702" s="10">
        <f t="shared" si="103"/>
        <v>0</v>
      </c>
      <c r="N702" s="11"/>
    </row>
    <row r="703" spans="1:14" x14ac:dyDescent="0.35">
      <c r="A703" s="9">
        <f t="shared" si="100"/>
        <v>99</v>
      </c>
      <c r="B703" s="14" t="s">
        <v>291</v>
      </c>
      <c r="C703" s="8"/>
      <c r="D703" s="8"/>
      <c r="E703" s="8"/>
      <c r="F703" s="8">
        <f t="shared" si="97"/>
        <v>0</v>
      </c>
      <c r="G703" s="8"/>
      <c r="H703" s="202">
        <f t="shared" si="101"/>
        <v>0</v>
      </c>
      <c r="I703" s="18">
        <f t="shared" si="98"/>
        <v>0</v>
      </c>
      <c r="J703" s="10">
        <f t="shared" si="102"/>
        <v>0</v>
      </c>
      <c r="K703" s="202">
        <v>0</v>
      </c>
      <c r="L703" s="202">
        <v>0</v>
      </c>
      <c r="M703" s="10">
        <f t="shared" si="103"/>
        <v>0</v>
      </c>
      <c r="N703" s="11"/>
    </row>
    <row r="704" spans="1:14" x14ac:dyDescent="0.35">
      <c r="A704" s="9">
        <f t="shared" si="100"/>
        <v>100</v>
      </c>
      <c r="B704" s="14" t="s">
        <v>292</v>
      </c>
      <c r="C704" s="8"/>
      <c r="D704" s="8"/>
      <c r="E704" s="8"/>
      <c r="F704" s="8">
        <f t="shared" si="97"/>
        <v>0</v>
      </c>
      <c r="G704" s="8"/>
      <c r="H704" s="202">
        <f t="shared" si="101"/>
        <v>0</v>
      </c>
      <c r="I704" s="18">
        <f t="shared" si="98"/>
        <v>0</v>
      </c>
      <c r="J704" s="10">
        <f t="shared" si="102"/>
        <v>0</v>
      </c>
      <c r="K704" s="202">
        <v>0</v>
      </c>
      <c r="L704" s="202">
        <v>0</v>
      </c>
      <c r="M704" s="10">
        <f t="shared" si="103"/>
        <v>0</v>
      </c>
      <c r="N704" s="11"/>
    </row>
    <row r="705" spans="1:15" x14ac:dyDescent="0.35">
      <c r="A705" s="9">
        <f t="shared" si="100"/>
        <v>101</v>
      </c>
      <c r="B705" s="14" t="s">
        <v>294</v>
      </c>
      <c r="C705" s="8"/>
      <c r="D705" s="8"/>
      <c r="E705" s="8"/>
      <c r="F705" s="8">
        <f t="shared" si="97"/>
        <v>0</v>
      </c>
      <c r="G705" s="8"/>
      <c r="H705" s="202">
        <f t="shared" si="101"/>
        <v>0</v>
      </c>
      <c r="I705" s="18">
        <f t="shared" si="98"/>
        <v>0</v>
      </c>
      <c r="J705" s="10">
        <f t="shared" si="102"/>
        <v>0</v>
      </c>
      <c r="K705" s="202">
        <v>0</v>
      </c>
      <c r="L705" s="202">
        <v>0</v>
      </c>
      <c r="M705" s="10">
        <f t="shared" si="103"/>
        <v>0</v>
      </c>
      <c r="N705" s="11"/>
    </row>
    <row r="706" spans="1:15" x14ac:dyDescent="0.35">
      <c r="A706" s="9">
        <f t="shared" si="100"/>
        <v>102</v>
      </c>
      <c r="B706" s="14" t="s">
        <v>295</v>
      </c>
      <c r="C706" s="8"/>
      <c r="D706" s="8"/>
      <c r="E706" s="8"/>
      <c r="F706" s="8">
        <f t="shared" si="97"/>
        <v>0</v>
      </c>
      <c r="G706" s="8"/>
      <c r="H706" s="202">
        <f t="shared" si="101"/>
        <v>0</v>
      </c>
      <c r="I706" s="18">
        <f t="shared" si="98"/>
        <v>0</v>
      </c>
      <c r="J706" s="10">
        <f t="shared" si="102"/>
        <v>0</v>
      </c>
      <c r="K706" s="202">
        <v>0</v>
      </c>
      <c r="L706" s="202">
        <v>0</v>
      </c>
      <c r="M706" s="10">
        <f t="shared" si="103"/>
        <v>0</v>
      </c>
      <c r="N706" s="11"/>
    </row>
    <row r="707" spans="1:15" x14ac:dyDescent="0.35">
      <c r="A707" s="9">
        <f t="shared" si="100"/>
        <v>103</v>
      </c>
      <c r="B707" s="14" t="s">
        <v>296</v>
      </c>
      <c r="C707" s="8"/>
      <c r="D707" s="8"/>
      <c r="E707" s="8"/>
      <c r="F707" s="8">
        <f t="shared" si="97"/>
        <v>0</v>
      </c>
      <c r="G707" s="8"/>
      <c r="H707" s="202">
        <f t="shared" si="101"/>
        <v>0</v>
      </c>
      <c r="I707" s="18">
        <f t="shared" si="98"/>
        <v>0</v>
      </c>
      <c r="J707" s="10">
        <f t="shared" si="102"/>
        <v>0</v>
      </c>
      <c r="K707" s="202">
        <v>0</v>
      </c>
      <c r="L707" s="202">
        <v>0</v>
      </c>
      <c r="M707" s="10">
        <f t="shared" si="103"/>
        <v>0</v>
      </c>
      <c r="N707" s="11"/>
    </row>
    <row r="708" spans="1:15" x14ac:dyDescent="0.35">
      <c r="A708" s="9">
        <f t="shared" si="100"/>
        <v>104</v>
      </c>
      <c r="B708" s="14" t="s">
        <v>297</v>
      </c>
      <c r="C708" s="8"/>
      <c r="D708" s="8"/>
      <c r="E708" s="8"/>
      <c r="F708" s="8">
        <f t="shared" si="97"/>
        <v>0</v>
      </c>
      <c r="G708" s="8"/>
      <c r="H708" s="202">
        <f t="shared" si="101"/>
        <v>0</v>
      </c>
      <c r="I708" s="18">
        <f t="shared" si="98"/>
        <v>0</v>
      </c>
      <c r="J708" s="10">
        <f t="shared" si="102"/>
        <v>0</v>
      </c>
      <c r="K708" s="202">
        <v>0</v>
      </c>
      <c r="L708" s="202">
        <v>0</v>
      </c>
      <c r="M708" s="10">
        <f t="shared" si="103"/>
        <v>0</v>
      </c>
      <c r="N708" s="11"/>
    </row>
    <row r="709" spans="1:15" x14ac:dyDescent="0.35">
      <c r="A709" s="9">
        <f t="shared" si="100"/>
        <v>105</v>
      </c>
      <c r="B709" s="14" t="s">
        <v>298</v>
      </c>
      <c r="C709" s="8">
        <v>4108.8</v>
      </c>
      <c r="D709" s="8">
        <v>0</v>
      </c>
      <c r="E709" s="8">
        <v>118</v>
      </c>
      <c r="F709" s="8">
        <f t="shared" si="97"/>
        <v>4226.8</v>
      </c>
      <c r="G709" s="8">
        <v>70</v>
      </c>
      <c r="H709" s="202">
        <f t="shared" si="101"/>
        <v>7.5631049025624883E-2</v>
      </c>
      <c r="I709" s="18">
        <f t="shared" si="98"/>
        <v>323.81055485076166</v>
      </c>
      <c r="J709" s="10">
        <f t="shared" si="102"/>
        <v>71.238322067167573</v>
      </c>
      <c r="K709" s="202">
        <v>89.638389778648332</v>
      </c>
      <c r="L709" s="202">
        <v>24.742260489505554</v>
      </c>
      <c r="M709" s="10">
        <f t="shared" si="103"/>
        <v>509.42952718608313</v>
      </c>
      <c r="N709" s="11">
        <f t="shared" ref="N709:N715" si="104">M709/F709</f>
        <v>0.12052368865006224</v>
      </c>
    </row>
    <row r="710" spans="1:15" x14ac:dyDescent="0.35">
      <c r="A710" s="9">
        <f t="shared" si="100"/>
        <v>106</v>
      </c>
      <c r="B710" s="14" t="s">
        <v>301</v>
      </c>
      <c r="C710" s="8">
        <v>4420.8999999999996</v>
      </c>
      <c r="D710" s="8">
        <v>0</v>
      </c>
      <c r="E710" s="8">
        <v>0</v>
      </c>
      <c r="F710" s="8">
        <f t="shared" si="97"/>
        <v>4420.8999999999996</v>
      </c>
      <c r="G710" s="8">
        <v>77</v>
      </c>
      <c r="H710" s="202">
        <f t="shared" si="101"/>
        <v>7.9104122418232475E-2</v>
      </c>
      <c r="I710" s="18">
        <f t="shared" si="98"/>
        <v>338.6803449275414</v>
      </c>
      <c r="J710" s="10">
        <f t="shared" si="102"/>
        <v>74.509675884059106</v>
      </c>
      <c r="K710" s="202">
        <v>93.754697968303759</v>
      </c>
      <c r="L710" s="202">
        <v>25.878456373155835</v>
      </c>
      <c r="M710" s="10">
        <f t="shared" si="103"/>
        <v>532.82317515306011</v>
      </c>
      <c r="N710" s="11">
        <f t="shared" si="104"/>
        <v>0.12052368865006224</v>
      </c>
    </row>
    <row r="711" spans="1:15" x14ac:dyDescent="0.35">
      <c r="A711" s="9">
        <f t="shared" si="100"/>
        <v>107</v>
      </c>
      <c r="B711" s="14" t="s">
        <v>302</v>
      </c>
      <c r="C711" s="8">
        <v>6184.2</v>
      </c>
      <c r="D711" s="8">
        <v>208.9</v>
      </c>
      <c r="E711" s="8">
        <v>36.6</v>
      </c>
      <c r="F711" s="8">
        <f t="shared" si="97"/>
        <v>6429.7</v>
      </c>
      <c r="G711" s="8">
        <v>104</v>
      </c>
      <c r="H711" s="202">
        <f t="shared" si="101"/>
        <v>0.11504801644744495</v>
      </c>
      <c r="I711" s="18">
        <f t="shared" si="98"/>
        <v>492.57233001891314</v>
      </c>
      <c r="J711" s="10">
        <f t="shared" si="102"/>
        <v>108.3659126041609</v>
      </c>
      <c r="K711" s="202">
        <v>136.35562476572704</v>
      </c>
      <c r="L711" s="202">
        <v>37.637293524504081</v>
      </c>
      <c r="M711" s="10">
        <f t="shared" si="103"/>
        <v>774.93116091330523</v>
      </c>
      <c r="N711" s="11">
        <f t="shared" si="104"/>
        <v>0.12052368865006226</v>
      </c>
    </row>
    <row r="712" spans="1:15" x14ac:dyDescent="0.35">
      <c r="A712" s="9">
        <f t="shared" si="100"/>
        <v>108</v>
      </c>
      <c r="B712" s="14" t="s">
        <v>303</v>
      </c>
      <c r="C712" s="8">
        <v>3391.6</v>
      </c>
      <c r="D712" s="8">
        <v>0</v>
      </c>
      <c r="E712" s="8">
        <v>0</v>
      </c>
      <c r="F712" s="8">
        <f t="shared" si="97"/>
        <v>3391.6</v>
      </c>
      <c r="G712" s="8">
        <v>70</v>
      </c>
      <c r="H712" s="202">
        <f t="shared" si="101"/>
        <v>6.0686634303801779E-2</v>
      </c>
      <c r="I712" s="18">
        <f t="shared" si="98"/>
        <v>259.82679044001213</v>
      </c>
      <c r="J712" s="10">
        <f t="shared" si="102"/>
        <v>57.161893896802667</v>
      </c>
      <c r="K712" s="202">
        <v>71.926176486529684</v>
      </c>
      <c r="L712" s="202">
        <v>19.853281602206639</v>
      </c>
      <c r="M712" s="10">
        <f t="shared" si="103"/>
        <v>408.76814242555116</v>
      </c>
      <c r="N712" s="11">
        <f t="shared" si="104"/>
        <v>0.12052368865006226</v>
      </c>
    </row>
    <row r="713" spans="1:15" x14ac:dyDescent="0.35">
      <c r="A713" s="9">
        <f t="shared" si="100"/>
        <v>109</v>
      </c>
      <c r="B713" s="14" t="s">
        <v>304</v>
      </c>
      <c r="C713" s="8">
        <v>4546.3</v>
      </c>
      <c r="D713" s="8">
        <v>0</v>
      </c>
      <c r="E713" s="8">
        <v>0</v>
      </c>
      <c r="F713" s="8">
        <f t="shared" si="97"/>
        <v>4546.3</v>
      </c>
      <c r="G713" s="8">
        <v>100</v>
      </c>
      <c r="H713" s="202">
        <f t="shared" si="101"/>
        <v>8.1347931812529195E-2</v>
      </c>
      <c r="I713" s="18">
        <f t="shared" si="98"/>
        <v>348.2871026587531</v>
      </c>
      <c r="J713" s="10">
        <f t="shared" si="102"/>
        <v>76.62316258492568</v>
      </c>
      <c r="K713" s="202">
        <v>96.414074820353193</v>
      </c>
      <c r="L713" s="202">
        <v>26.612505645745976</v>
      </c>
      <c r="M713" s="10">
        <f t="shared" si="103"/>
        <v>547.93684570977791</v>
      </c>
      <c r="N713" s="11">
        <f t="shared" si="104"/>
        <v>0.12052368865006223</v>
      </c>
    </row>
    <row r="714" spans="1:15" x14ac:dyDescent="0.35">
      <c r="A714" s="9">
        <f t="shared" si="100"/>
        <v>110</v>
      </c>
      <c r="B714" s="14" t="s">
        <v>305</v>
      </c>
      <c r="C714" s="8">
        <v>3942.03</v>
      </c>
      <c r="D714" s="8">
        <v>0</v>
      </c>
      <c r="E714" s="8">
        <v>0</v>
      </c>
      <c r="F714" s="8">
        <f t="shared" si="97"/>
        <v>3942.03</v>
      </c>
      <c r="G714" s="8">
        <v>105</v>
      </c>
      <c r="H714" s="202">
        <f t="shared" si="101"/>
        <v>7.0535597660282973E-2</v>
      </c>
      <c r="I714" s="18">
        <f t="shared" si="98"/>
        <v>301.99463460261853</v>
      </c>
      <c r="J714" s="10">
        <f t="shared" si="102"/>
        <v>66.438819612576083</v>
      </c>
      <c r="K714" s="202">
        <v>83.599229123479958</v>
      </c>
      <c r="L714" s="202">
        <v>105.3827911583694</v>
      </c>
      <c r="M714" s="10">
        <f t="shared" si="103"/>
        <v>557.41547449704399</v>
      </c>
      <c r="N714" s="11">
        <f t="shared" si="104"/>
        <v>0.14140315383115906</v>
      </c>
    </row>
    <row r="715" spans="1:15" x14ac:dyDescent="0.35">
      <c r="A715" s="9">
        <f t="shared" si="100"/>
        <v>111</v>
      </c>
      <c r="B715" s="14" t="s">
        <v>1188</v>
      </c>
      <c r="C715" s="8">
        <v>5423.9</v>
      </c>
      <c r="D715" s="8">
        <v>0</v>
      </c>
      <c r="E715" s="8">
        <v>0</v>
      </c>
      <c r="F715" s="8">
        <f t="shared" si="97"/>
        <v>5423.9</v>
      </c>
      <c r="G715" s="8">
        <v>100</v>
      </c>
      <c r="H715" s="202">
        <f t="shared" si="101"/>
        <v>9.7051018929234123E-2</v>
      </c>
      <c r="I715" s="18">
        <f t="shared" si="98"/>
        <v>415.51908499456943</v>
      </c>
      <c r="J715" s="10">
        <f t="shared" si="102"/>
        <v>91.414198698805279</v>
      </c>
      <c r="K715" s="202">
        <v>115.0254713543131</v>
      </c>
      <c r="L715" s="202">
        <v>31.74967982138477</v>
      </c>
      <c r="M715" s="10">
        <f t="shared" si="103"/>
        <v>653.70843486907268</v>
      </c>
      <c r="N715" s="11">
        <f t="shared" si="104"/>
        <v>0.12052368865006227</v>
      </c>
    </row>
    <row r="716" spans="1:15" x14ac:dyDescent="0.35">
      <c r="A716" s="9">
        <f t="shared" si="100"/>
        <v>112</v>
      </c>
      <c r="B716" s="14" t="s">
        <v>306</v>
      </c>
      <c r="C716" s="8"/>
      <c r="D716" s="8"/>
      <c r="E716" s="8"/>
      <c r="F716" s="8">
        <f t="shared" si="97"/>
        <v>0</v>
      </c>
      <c r="G716" s="8"/>
      <c r="H716" s="202">
        <f t="shared" si="101"/>
        <v>0</v>
      </c>
      <c r="I716" s="18">
        <f t="shared" si="98"/>
        <v>0</v>
      </c>
      <c r="J716" s="10">
        <f t="shared" si="102"/>
        <v>0</v>
      </c>
      <c r="K716" s="202">
        <v>0</v>
      </c>
      <c r="L716" s="202">
        <v>0</v>
      </c>
      <c r="M716" s="10">
        <f t="shared" si="103"/>
        <v>0</v>
      </c>
      <c r="N716" s="11"/>
    </row>
    <row r="717" spans="1:15" x14ac:dyDescent="0.35">
      <c r="A717" s="9">
        <f t="shared" si="100"/>
        <v>113</v>
      </c>
      <c r="B717" s="14" t="s">
        <v>307</v>
      </c>
      <c r="C717" s="8"/>
      <c r="D717" s="8"/>
      <c r="E717" s="8"/>
      <c r="F717" s="8">
        <f>C717+D717+E717</f>
        <v>0</v>
      </c>
      <c r="G717" s="8"/>
      <c r="H717" s="202">
        <f t="shared" si="101"/>
        <v>0</v>
      </c>
      <c r="I717" s="18">
        <f t="shared" ref="I717:I723" si="105">H717*$I$2</f>
        <v>0</v>
      </c>
      <c r="J717" s="10">
        <f t="shared" si="102"/>
        <v>0</v>
      </c>
      <c r="K717" s="202">
        <v>0</v>
      </c>
      <c r="L717" s="202">
        <v>0</v>
      </c>
      <c r="M717" s="10">
        <f t="shared" si="103"/>
        <v>0</v>
      </c>
      <c r="N717" s="11"/>
    </row>
    <row r="718" spans="1:15" x14ac:dyDescent="0.35">
      <c r="A718" s="9">
        <f t="shared" si="100"/>
        <v>114</v>
      </c>
      <c r="B718" s="14" t="s">
        <v>309</v>
      </c>
      <c r="C718" s="8">
        <v>5911.3</v>
      </c>
      <c r="D718" s="8">
        <v>0</v>
      </c>
      <c r="E718" s="8">
        <v>0</v>
      </c>
      <c r="F718" s="8">
        <f>C718+D718+E718</f>
        <v>5911.3</v>
      </c>
      <c r="G718" s="8">
        <v>129</v>
      </c>
      <c r="H718" s="202">
        <f t="shared" si="101"/>
        <v>0.10577217282700302</v>
      </c>
      <c r="I718" s="18">
        <f t="shared" si="105"/>
        <v>452.85826935017207</v>
      </c>
      <c r="J718" s="10">
        <f t="shared" si="102"/>
        <v>99.628819257037861</v>
      </c>
      <c r="K718" s="202">
        <v>125.36183720510169</v>
      </c>
      <c r="L718" s="202">
        <v>34.602754904801309</v>
      </c>
      <c r="M718" s="10">
        <f t="shared" si="103"/>
        <v>712.45168071711282</v>
      </c>
      <c r="N718" s="11">
        <f t="shared" ref="N718:N724" si="106">M718/F718</f>
        <v>0.12052368865006222</v>
      </c>
    </row>
    <row r="719" spans="1:15" x14ac:dyDescent="0.35">
      <c r="A719" s="9">
        <f t="shared" si="100"/>
        <v>115</v>
      </c>
      <c r="B719" s="14" t="s">
        <v>310</v>
      </c>
      <c r="C719" s="8">
        <v>3419.4</v>
      </c>
      <c r="D719" s="8">
        <v>0</v>
      </c>
      <c r="E719" s="8">
        <v>0</v>
      </c>
      <c r="F719" s="8">
        <f>C719+D719+E719</f>
        <v>3419.4</v>
      </c>
      <c r="G719" s="8">
        <v>70</v>
      </c>
      <c r="H719" s="202">
        <f t="shared" si="101"/>
        <v>6.1184065732521463E-2</v>
      </c>
      <c r="I719" s="18">
        <f t="shared" si="105"/>
        <v>261.956518230504</v>
      </c>
      <c r="J719" s="10">
        <f t="shared" si="102"/>
        <v>57.630434010710879</v>
      </c>
      <c r="K719" s="202">
        <v>72.515735310189768</v>
      </c>
      <c r="L719" s="202">
        <v>20.016013418618172</v>
      </c>
      <c r="M719" s="10">
        <f t="shared" si="103"/>
        <v>412.11870097002281</v>
      </c>
      <c r="N719" s="11">
        <f t="shared" si="106"/>
        <v>0.12052368865006223</v>
      </c>
    </row>
    <row r="720" spans="1:15" s="192" customFormat="1" x14ac:dyDescent="0.35">
      <c r="A720" s="9">
        <f t="shared" si="100"/>
        <v>116</v>
      </c>
      <c r="B720" s="182" t="s">
        <v>589</v>
      </c>
      <c r="C720" s="195">
        <v>1763.8</v>
      </c>
      <c r="D720" s="195"/>
      <c r="E720" s="195"/>
      <c r="F720" s="195">
        <v>1763.8</v>
      </c>
      <c r="G720" s="195">
        <v>48</v>
      </c>
      <c r="H720" s="202">
        <f t="shared" si="101"/>
        <v>3.1560055898409475E-2</v>
      </c>
      <c r="I720" s="209">
        <f t="shared" si="105"/>
        <v>135.12280132624525</v>
      </c>
      <c r="J720" s="202">
        <f t="shared" si="102"/>
        <v>29.727016291773957</v>
      </c>
      <c r="K720" s="202">
        <v>37.405174574519705</v>
      </c>
      <c r="L720" s="202">
        <v>50.200081949616184</v>
      </c>
      <c r="M720" s="202">
        <f t="shared" si="103"/>
        <v>252.4550741421551</v>
      </c>
      <c r="N720" s="217">
        <f t="shared" si="106"/>
        <v>0.14313134943993372</v>
      </c>
      <c r="O720" s="217"/>
    </row>
    <row r="721" spans="1:15" s="192" customFormat="1" x14ac:dyDescent="0.35">
      <c r="A721" s="9">
        <f t="shared" si="100"/>
        <v>117</v>
      </c>
      <c r="B721" s="182" t="s">
        <v>590</v>
      </c>
      <c r="C721" s="195">
        <v>3931</v>
      </c>
      <c r="D721" s="195"/>
      <c r="E721" s="195"/>
      <c r="F721" s="195">
        <v>3931</v>
      </c>
      <c r="G721" s="195">
        <v>106</v>
      </c>
      <c r="H721" s="202">
        <f t="shared" si="101"/>
        <v>7.0338235478312527E-2</v>
      </c>
      <c r="I721" s="209">
        <f t="shared" si="105"/>
        <v>301.14963828862113</v>
      </c>
      <c r="J721" s="202">
        <f t="shared" si="102"/>
        <v>66.252920423496647</v>
      </c>
      <c r="K721" s="202">
        <v>83.365314237689631</v>
      </c>
      <c r="L721" s="202">
        <v>111.88146169857197</v>
      </c>
      <c r="M721" s="202">
        <f t="shared" si="103"/>
        <v>562.64933464837941</v>
      </c>
      <c r="N721" s="217">
        <f t="shared" si="106"/>
        <v>0.14313134943993372</v>
      </c>
      <c r="O721" s="217"/>
    </row>
    <row r="722" spans="1:15" s="192" customFormat="1" x14ac:dyDescent="0.35">
      <c r="A722" s="9">
        <f t="shared" si="100"/>
        <v>118</v>
      </c>
      <c r="B722" s="182" t="s">
        <v>591</v>
      </c>
      <c r="C722" s="195">
        <v>2191.9</v>
      </c>
      <c r="D722" s="195"/>
      <c r="E722" s="195"/>
      <c r="F722" s="195">
        <v>2191.9</v>
      </c>
      <c r="G722" s="195">
        <v>98</v>
      </c>
      <c r="H722" s="202">
        <f t="shared" si="101"/>
        <v>3.9220142036355446E-2</v>
      </c>
      <c r="I722" s="209">
        <f t="shared" si="105"/>
        <v>167.91907712155401</v>
      </c>
      <c r="J722" s="202">
        <f t="shared" si="102"/>
        <v>36.942196966741882</v>
      </c>
      <c r="K722" s="202">
        <v>46.483956315846328</v>
      </c>
      <c r="L722" s="202">
        <v>62.38437443324851</v>
      </c>
      <c r="M722" s="202">
        <f t="shared" si="103"/>
        <v>313.72960483739075</v>
      </c>
      <c r="N722" s="217">
        <f t="shared" si="106"/>
        <v>0.14313134943993372</v>
      </c>
      <c r="O722" s="217"/>
    </row>
    <row r="723" spans="1:15" s="192" customFormat="1" x14ac:dyDescent="0.35">
      <c r="A723" s="9">
        <f t="shared" si="100"/>
        <v>119</v>
      </c>
      <c r="B723" s="182" t="s">
        <v>592</v>
      </c>
      <c r="C723" s="195">
        <v>2055.21</v>
      </c>
      <c r="D723" s="195"/>
      <c r="E723" s="195"/>
      <c r="F723" s="195">
        <v>2055.21</v>
      </c>
      <c r="G723" s="195">
        <v>89</v>
      </c>
      <c r="H723" s="202">
        <f t="shared" si="101"/>
        <v>3.6774318223704583E-2</v>
      </c>
      <c r="I723" s="209">
        <f t="shared" si="105"/>
        <v>157.44740475887997</v>
      </c>
      <c r="J723" s="202">
        <f t="shared" si="102"/>
        <v>34.638429046953597</v>
      </c>
      <c r="K723" s="202">
        <v>43.585150718504735</v>
      </c>
      <c r="L723" s="202">
        <v>58.493996158107883</v>
      </c>
      <c r="M723" s="202">
        <f t="shared" si="103"/>
        <v>294.16498068244618</v>
      </c>
      <c r="N723" s="217">
        <f t="shared" si="106"/>
        <v>0.14313134943993372</v>
      </c>
      <c r="O723" s="217"/>
    </row>
    <row r="724" spans="1:15" s="192" customFormat="1" ht="18" x14ac:dyDescent="0.4">
      <c r="A724" s="246"/>
      <c r="B724" s="251" t="s">
        <v>1698</v>
      </c>
      <c r="C724" s="224">
        <f t="shared" ref="C724:M724" si="107">SUM(C605:C723)</f>
        <v>55503.29</v>
      </c>
      <c r="D724" s="224">
        <f t="shared" si="107"/>
        <v>208.9</v>
      </c>
      <c r="E724" s="224">
        <f t="shared" si="107"/>
        <v>174.9</v>
      </c>
      <c r="F724" s="300">
        <f t="shared" si="107"/>
        <v>55887.090000000004</v>
      </c>
      <c r="G724" s="224">
        <f t="shared" si="107"/>
        <v>1238</v>
      </c>
      <c r="H724" s="224">
        <f t="shared" si="107"/>
        <v>0.99999982106783158</v>
      </c>
      <c r="I724" s="224">
        <f t="shared" si="107"/>
        <v>4281.4492339108674</v>
      </c>
      <c r="J724" s="224">
        <f t="shared" si="107"/>
        <v>941.91883146039083</v>
      </c>
      <c r="K724" s="340">
        <f t="shared" si="107"/>
        <v>1185.2060085678054</v>
      </c>
      <c r="L724" s="224">
        <f t="shared" si="107"/>
        <v>1099.6320661796181</v>
      </c>
      <c r="M724" s="224">
        <f t="shared" si="107"/>
        <v>7508.2061401186811</v>
      </c>
      <c r="N724" s="229">
        <f t="shared" si="106"/>
        <v>0.13434598473670181</v>
      </c>
    </row>
    <row r="725" spans="1:15" ht="18" x14ac:dyDescent="0.4">
      <c r="A725" s="9"/>
      <c r="B725" s="7" t="s">
        <v>148</v>
      </c>
      <c r="C725" s="8"/>
      <c r="D725" s="8"/>
      <c r="E725" s="8"/>
      <c r="F725" s="8"/>
      <c r="G725" s="8"/>
      <c r="H725" s="195"/>
      <c r="I725" s="8"/>
      <c r="J725" s="10">
        <f t="shared" ref="J725:J769" si="108">I725*0.22</f>
        <v>0</v>
      </c>
      <c r="K725" s="202"/>
      <c r="L725" s="195"/>
      <c r="M725" s="8"/>
      <c r="N725" s="11"/>
    </row>
    <row r="726" spans="1:15" x14ac:dyDescent="0.35">
      <c r="A726" s="9">
        <v>1</v>
      </c>
      <c r="B726" s="8" t="s">
        <v>149</v>
      </c>
      <c r="C726" s="8"/>
      <c r="D726" s="8"/>
      <c r="E726" s="8"/>
      <c r="F726" s="8">
        <f t="shared" ref="F726:F764" si="109">C726+D726+E726</f>
        <v>0</v>
      </c>
      <c r="G726" s="8"/>
      <c r="H726" s="202">
        <f>2/173218.21*F726</f>
        <v>0</v>
      </c>
      <c r="I726" s="18">
        <f t="shared" ref="I726:I755" si="110">H726*$O$2</f>
        <v>0</v>
      </c>
      <c r="J726" s="10">
        <f t="shared" si="108"/>
        <v>0</v>
      </c>
      <c r="K726" s="202">
        <v>0</v>
      </c>
      <c r="L726" s="202">
        <v>0</v>
      </c>
      <c r="M726" s="10">
        <f t="shared" ref="M726:M755" si="111">I726+J726+K726+L726</f>
        <v>0</v>
      </c>
      <c r="N726" s="11"/>
    </row>
    <row r="727" spans="1:15" x14ac:dyDescent="0.35">
      <c r="A727" s="9">
        <v>2</v>
      </c>
      <c r="B727" s="8" t="s">
        <v>151</v>
      </c>
      <c r="C727" s="8"/>
      <c r="D727" s="8"/>
      <c r="E727" s="8"/>
      <c r="F727" s="8">
        <f t="shared" si="109"/>
        <v>0</v>
      </c>
      <c r="G727" s="8"/>
      <c r="H727" s="202">
        <f t="shared" ref="H727:H788" si="112">2/173218.21*F727</f>
        <v>0</v>
      </c>
      <c r="I727" s="18">
        <f t="shared" si="110"/>
        <v>0</v>
      </c>
      <c r="J727" s="10">
        <f t="shared" si="108"/>
        <v>0</v>
      </c>
      <c r="K727" s="202">
        <v>0</v>
      </c>
      <c r="L727" s="202">
        <v>0</v>
      </c>
      <c r="M727" s="10">
        <f t="shared" si="111"/>
        <v>0</v>
      </c>
      <c r="N727" s="11"/>
    </row>
    <row r="728" spans="1:15" x14ac:dyDescent="0.35">
      <c r="A728" s="9">
        <v>3</v>
      </c>
      <c r="B728" s="8" t="s">
        <v>152</v>
      </c>
      <c r="C728" s="8"/>
      <c r="D728" s="8"/>
      <c r="E728" s="8"/>
      <c r="F728" s="8">
        <f t="shared" si="109"/>
        <v>0</v>
      </c>
      <c r="G728" s="8"/>
      <c r="H728" s="202">
        <f t="shared" si="112"/>
        <v>0</v>
      </c>
      <c r="I728" s="18">
        <f t="shared" si="110"/>
        <v>0</v>
      </c>
      <c r="J728" s="10">
        <f t="shared" si="108"/>
        <v>0</v>
      </c>
      <c r="K728" s="202">
        <v>0</v>
      </c>
      <c r="L728" s="202">
        <v>0</v>
      </c>
      <c r="M728" s="10">
        <f t="shared" si="111"/>
        <v>0</v>
      </c>
      <c r="N728" s="11"/>
    </row>
    <row r="729" spans="1:15" x14ac:dyDescent="0.35">
      <c r="A729" s="9">
        <v>4</v>
      </c>
      <c r="B729" s="8" t="s">
        <v>153</v>
      </c>
      <c r="C729" s="8"/>
      <c r="D729" s="8"/>
      <c r="E729" s="8"/>
      <c r="F729" s="8">
        <f t="shared" si="109"/>
        <v>0</v>
      </c>
      <c r="G729" s="8"/>
      <c r="H729" s="202">
        <f t="shared" si="112"/>
        <v>0</v>
      </c>
      <c r="I729" s="18">
        <f t="shared" si="110"/>
        <v>0</v>
      </c>
      <c r="J729" s="10">
        <f t="shared" si="108"/>
        <v>0</v>
      </c>
      <c r="K729" s="202">
        <v>0</v>
      </c>
      <c r="L729" s="202">
        <v>0</v>
      </c>
      <c r="M729" s="10">
        <f t="shared" si="111"/>
        <v>0</v>
      </c>
      <c r="N729" s="11"/>
    </row>
    <row r="730" spans="1:15" x14ac:dyDescent="0.35">
      <c r="A730" s="9">
        <v>5</v>
      </c>
      <c r="B730" s="8" t="s">
        <v>154</v>
      </c>
      <c r="C730" s="8"/>
      <c r="D730" s="8"/>
      <c r="E730" s="8"/>
      <c r="F730" s="8">
        <f t="shared" si="109"/>
        <v>0</v>
      </c>
      <c r="G730" s="8"/>
      <c r="H730" s="202">
        <f t="shared" si="112"/>
        <v>0</v>
      </c>
      <c r="I730" s="18">
        <f t="shared" si="110"/>
        <v>0</v>
      </c>
      <c r="J730" s="10">
        <f t="shared" si="108"/>
        <v>0</v>
      </c>
      <c r="K730" s="202">
        <v>0</v>
      </c>
      <c r="L730" s="202">
        <v>0</v>
      </c>
      <c r="M730" s="10">
        <f t="shared" si="111"/>
        <v>0</v>
      </c>
      <c r="N730" s="11"/>
    </row>
    <row r="731" spans="1:15" x14ac:dyDescent="0.35">
      <c r="A731" s="9">
        <v>6</v>
      </c>
      <c r="B731" s="8" t="s">
        <v>155</v>
      </c>
      <c r="C731" s="8"/>
      <c r="D731" s="8"/>
      <c r="E731" s="8"/>
      <c r="F731" s="8">
        <f t="shared" si="109"/>
        <v>0</v>
      </c>
      <c r="G731" s="8"/>
      <c r="H731" s="202">
        <f t="shared" si="112"/>
        <v>0</v>
      </c>
      <c r="I731" s="18">
        <f t="shared" si="110"/>
        <v>0</v>
      </c>
      <c r="J731" s="10">
        <f t="shared" si="108"/>
        <v>0</v>
      </c>
      <c r="K731" s="202">
        <v>0</v>
      </c>
      <c r="L731" s="202">
        <v>0</v>
      </c>
      <c r="M731" s="10">
        <f t="shared" si="111"/>
        <v>0</v>
      </c>
      <c r="N731" s="11"/>
    </row>
    <row r="732" spans="1:15" x14ac:dyDescent="0.35">
      <c r="A732" s="9">
        <v>7</v>
      </c>
      <c r="B732" s="8" t="s">
        <v>156</v>
      </c>
      <c r="C732" s="8"/>
      <c r="D732" s="8"/>
      <c r="E732" s="8"/>
      <c r="F732" s="8">
        <f t="shared" si="109"/>
        <v>0</v>
      </c>
      <c r="G732" s="8"/>
      <c r="H732" s="202">
        <f t="shared" si="112"/>
        <v>0</v>
      </c>
      <c r="I732" s="18">
        <f t="shared" si="110"/>
        <v>0</v>
      </c>
      <c r="J732" s="10">
        <f t="shared" si="108"/>
        <v>0</v>
      </c>
      <c r="K732" s="202">
        <v>0</v>
      </c>
      <c r="L732" s="202">
        <v>0</v>
      </c>
      <c r="M732" s="10">
        <f t="shared" si="111"/>
        <v>0</v>
      </c>
      <c r="N732" s="11"/>
    </row>
    <row r="733" spans="1:15" x14ac:dyDescent="0.35">
      <c r="A733" s="9">
        <v>8</v>
      </c>
      <c r="B733" s="8" t="s">
        <v>157</v>
      </c>
      <c r="C733" s="8"/>
      <c r="D733" s="8"/>
      <c r="E733" s="8"/>
      <c r="F733" s="8">
        <f t="shared" si="109"/>
        <v>0</v>
      </c>
      <c r="G733" s="8"/>
      <c r="H733" s="202">
        <f t="shared" si="112"/>
        <v>0</v>
      </c>
      <c r="I733" s="18">
        <f t="shared" si="110"/>
        <v>0</v>
      </c>
      <c r="J733" s="10">
        <f t="shared" si="108"/>
        <v>0</v>
      </c>
      <c r="K733" s="202">
        <v>0</v>
      </c>
      <c r="L733" s="202">
        <v>0</v>
      </c>
      <c r="M733" s="10">
        <f t="shared" si="111"/>
        <v>0</v>
      </c>
      <c r="N733" s="11"/>
    </row>
    <row r="734" spans="1:15" x14ac:dyDescent="0.35">
      <c r="A734" s="9">
        <v>9</v>
      </c>
      <c r="B734" s="8" t="s">
        <v>158</v>
      </c>
      <c r="C734" s="8"/>
      <c r="D734" s="8"/>
      <c r="E734" s="8"/>
      <c r="F734" s="8">
        <f t="shared" si="109"/>
        <v>0</v>
      </c>
      <c r="G734" s="8"/>
      <c r="H734" s="202">
        <f t="shared" si="112"/>
        <v>0</v>
      </c>
      <c r="I734" s="18">
        <f t="shared" si="110"/>
        <v>0</v>
      </c>
      <c r="J734" s="10">
        <f t="shared" si="108"/>
        <v>0</v>
      </c>
      <c r="K734" s="202">
        <v>0</v>
      </c>
      <c r="L734" s="202">
        <v>0</v>
      </c>
      <c r="M734" s="10">
        <f t="shared" si="111"/>
        <v>0</v>
      </c>
      <c r="N734" s="11"/>
    </row>
    <row r="735" spans="1:15" x14ac:dyDescent="0.35">
      <c r="A735" s="9">
        <v>10</v>
      </c>
      <c r="B735" s="8" t="s">
        <v>159</v>
      </c>
      <c r="C735" s="8"/>
      <c r="D735" s="8"/>
      <c r="E735" s="8"/>
      <c r="F735" s="8">
        <f t="shared" si="109"/>
        <v>0</v>
      </c>
      <c r="G735" s="8"/>
      <c r="H735" s="202">
        <f t="shared" si="112"/>
        <v>0</v>
      </c>
      <c r="I735" s="18">
        <f t="shared" si="110"/>
        <v>0</v>
      </c>
      <c r="J735" s="10">
        <f t="shared" si="108"/>
        <v>0</v>
      </c>
      <c r="K735" s="202">
        <v>0</v>
      </c>
      <c r="L735" s="202">
        <v>0</v>
      </c>
      <c r="M735" s="10">
        <f t="shared" si="111"/>
        <v>0</v>
      </c>
      <c r="N735" s="11"/>
    </row>
    <row r="736" spans="1:15" x14ac:dyDescent="0.35">
      <c r="A736" s="9">
        <v>11</v>
      </c>
      <c r="B736" s="8" t="s">
        <v>160</v>
      </c>
      <c r="C736" s="8"/>
      <c r="D736" s="8"/>
      <c r="E736" s="8"/>
      <c r="F736" s="8">
        <f t="shared" si="109"/>
        <v>0</v>
      </c>
      <c r="G736" s="8"/>
      <c r="H736" s="202">
        <f t="shared" si="112"/>
        <v>0</v>
      </c>
      <c r="I736" s="18">
        <f t="shared" si="110"/>
        <v>0</v>
      </c>
      <c r="J736" s="10">
        <f t="shared" si="108"/>
        <v>0</v>
      </c>
      <c r="K736" s="202">
        <v>0</v>
      </c>
      <c r="L736" s="202">
        <v>0</v>
      </c>
      <c r="M736" s="10">
        <f t="shared" si="111"/>
        <v>0</v>
      </c>
      <c r="N736" s="11"/>
    </row>
    <row r="737" spans="1:14" x14ac:dyDescent="0.35">
      <c r="A737" s="9">
        <v>12</v>
      </c>
      <c r="B737" s="8" t="s">
        <v>161</v>
      </c>
      <c r="C737" s="8"/>
      <c r="D737" s="8"/>
      <c r="E737" s="8"/>
      <c r="F737" s="8">
        <f t="shared" si="109"/>
        <v>0</v>
      </c>
      <c r="G737" s="8"/>
      <c r="H737" s="202">
        <f t="shared" si="112"/>
        <v>0</v>
      </c>
      <c r="I737" s="18">
        <f t="shared" si="110"/>
        <v>0</v>
      </c>
      <c r="J737" s="10">
        <f t="shared" si="108"/>
        <v>0</v>
      </c>
      <c r="K737" s="202">
        <v>0</v>
      </c>
      <c r="L737" s="202">
        <v>0</v>
      </c>
      <c r="M737" s="10">
        <f t="shared" si="111"/>
        <v>0</v>
      </c>
      <c r="N737" s="11"/>
    </row>
    <row r="738" spans="1:14" x14ac:dyDescent="0.35">
      <c r="A738" s="9">
        <v>13</v>
      </c>
      <c r="B738" s="8" t="s">
        <v>162</v>
      </c>
      <c r="C738" s="8"/>
      <c r="D738" s="8"/>
      <c r="E738" s="8"/>
      <c r="F738" s="8">
        <f t="shared" si="109"/>
        <v>0</v>
      </c>
      <c r="G738" s="8"/>
      <c r="H738" s="202">
        <f t="shared" si="112"/>
        <v>0</v>
      </c>
      <c r="I738" s="18">
        <f t="shared" si="110"/>
        <v>0</v>
      </c>
      <c r="J738" s="10">
        <f t="shared" si="108"/>
        <v>0</v>
      </c>
      <c r="K738" s="202">
        <v>0</v>
      </c>
      <c r="L738" s="202">
        <v>0</v>
      </c>
      <c r="M738" s="10">
        <f t="shared" si="111"/>
        <v>0</v>
      </c>
      <c r="N738" s="11"/>
    </row>
    <row r="739" spans="1:14" x14ac:dyDescent="0.35">
      <c r="A739" s="9">
        <v>14</v>
      </c>
      <c r="B739" s="8" t="s">
        <v>163</v>
      </c>
      <c r="C739" s="8">
        <f>димвенканали!C739</f>
        <v>6972.44</v>
      </c>
      <c r="D739" s="8">
        <v>0</v>
      </c>
      <c r="E739" s="8">
        <v>123.3</v>
      </c>
      <c r="F739" s="8">
        <f t="shared" si="109"/>
        <v>7095.74</v>
      </c>
      <c r="G739" s="8">
        <v>118</v>
      </c>
      <c r="H739" s="202">
        <f t="shared" si="112"/>
        <v>8.1928337673042584E-2</v>
      </c>
      <c r="I739" s="18">
        <f t="shared" si="110"/>
        <v>350.77208133024817</v>
      </c>
      <c r="J739" s="10">
        <f t="shared" si="108"/>
        <v>77.169857892654605</v>
      </c>
      <c r="K739" s="202">
        <v>147.73317849203039</v>
      </c>
      <c r="L739" s="202">
        <v>74.109434103782093</v>
      </c>
      <c r="M739" s="10">
        <f t="shared" si="111"/>
        <v>649.78455181871516</v>
      </c>
      <c r="N739" s="11">
        <f>M739/F739</f>
        <v>9.157389529756095E-2</v>
      </c>
    </row>
    <row r="740" spans="1:14" x14ac:dyDescent="0.35">
      <c r="A740" s="9">
        <v>15</v>
      </c>
      <c r="B740" s="8" t="s">
        <v>164</v>
      </c>
      <c r="C740" s="8">
        <f>димвенканали!C740</f>
        <v>2574.58</v>
      </c>
      <c r="D740" s="8">
        <v>0</v>
      </c>
      <c r="E740" s="8">
        <v>0</v>
      </c>
      <c r="F740" s="8">
        <f t="shared" si="109"/>
        <v>2574.58</v>
      </c>
      <c r="G740" s="8">
        <v>84</v>
      </c>
      <c r="H740" s="202">
        <f t="shared" si="112"/>
        <v>2.9726435806027556E-2</v>
      </c>
      <c r="I740" s="18">
        <f t="shared" si="110"/>
        <v>127.27224858171668</v>
      </c>
      <c r="J740" s="10">
        <f t="shared" si="108"/>
        <v>27.999894687977669</v>
      </c>
      <c r="K740" s="202">
        <v>53.602709045428888</v>
      </c>
      <c r="L740" s="202">
        <v>26.889467040071271</v>
      </c>
      <c r="M740" s="10">
        <f t="shared" si="111"/>
        <v>235.76431935519452</v>
      </c>
      <c r="N740" s="11">
        <f>M740/F740</f>
        <v>9.1573895297560964E-2</v>
      </c>
    </row>
    <row r="741" spans="1:14" x14ac:dyDescent="0.35">
      <c r="A741" s="9">
        <v>16</v>
      </c>
      <c r="B741" s="8" t="s">
        <v>165</v>
      </c>
      <c r="C741" s="8"/>
      <c r="D741" s="8"/>
      <c r="E741" s="8"/>
      <c r="F741" s="8">
        <f t="shared" si="109"/>
        <v>0</v>
      </c>
      <c r="G741" s="8"/>
      <c r="H741" s="202">
        <f t="shared" si="112"/>
        <v>0</v>
      </c>
      <c r="I741" s="18">
        <f t="shared" si="110"/>
        <v>0</v>
      </c>
      <c r="J741" s="10">
        <f t="shared" si="108"/>
        <v>0</v>
      </c>
      <c r="K741" s="202">
        <v>0</v>
      </c>
      <c r="L741" s="202">
        <v>0</v>
      </c>
      <c r="M741" s="10">
        <f t="shared" si="111"/>
        <v>0</v>
      </c>
      <c r="N741" s="11"/>
    </row>
    <row r="742" spans="1:14" x14ac:dyDescent="0.35">
      <c r="A742" s="9">
        <v>17</v>
      </c>
      <c r="B742" s="8" t="s">
        <v>166</v>
      </c>
      <c r="C742" s="8">
        <f>димвенканали!C742</f>
        <v>665.9</v>
      </c>
      <c r="D742" s="8">
        <v>0</v>
      </c>
      <c r="E742" s="8">
        <v>0</v>
      </c>
      <c r="F742" s="8">
        <f t="shared" si="109"/>
        <v>665.9</v>
      </c>
      <c r="G742" s="8">
        <v>12</v>
      </c>
      <c r="H742" s="202">
        <f t="shared" si="112"/>
        <v>7.6885680783792881E-3</v>
      </c>
      <c r="I742" s="18">
        <f t="shared" si="110"/>
        <v>32.918219799177002</v>
      </c>
      <c r="J742" s="10">
        <f t="shared" si="108"/>
        <v>7.2420083558189408</v>
      </c>
      <c r="K742" s="202">
        <v>13.864025958933532</v>
      </c>
      <c r="L742" s="202">
        <v>6.9548027647163657</v>
      </c>
      <c r="M742" s="10">
        <f t="shared" si="111"/>
        <v>60.979056878645835</v>
      </c>
      <c r="N742" s="11">
        <f>M742/F742</f>
        <v>9.157389529756095E-2</v>
      </c>
    </row>
    <row r="743" spans="1:14" x14ac:dyDescent="0.35">
      <c r="A743" s="9">
        <v>18</v>
      </c>
      <c r="B743" s="8" t="s">
        <v>167</v>
      </c>
      <c r="C743" s="8"/>
      <c r="D743" s="8"/>
      <c r="E743" s="8"/>
      <c r="F743" s="8">
        <f t="shared" si="109"/>
        <v>0</v>
      </c>
      <c r="G743" s="8"/>
      <c r="H743" s="202">
        <f t="shared" si="112"/>
        <v>0</v>
      </c>
      <c r="I743" s="18">
        <f t="shared" si="110"/>
        <v>0</v>
      </c>
      <c r="J743" s="10">
        <f t="shared" si="108"/>
        <v>0</v>
      </c>
      <c r="K743" s="202">
        <v>0</v>
      </c>
      <c r="L743" s="202">
        <v>0</v>
      </c>
      <c r="M743" s="10">
        <f t="shared" si="111"/>
        <v>0</v>
      </c>
      <c r="N743" s="11"/>
    </row>
    <row r="744" spans="1:14" x14ac:dyDescent="0.35">
      <c r="A744" s="9">
        <v>19</v>
      </c>
      <c r="B744" s="8" t="s">
        <v>168</v>
      </c>
      <c r="C744" s="8"/>
      <c r="D744" s="8"/>
      <c r="E744" s="8"/>
      <c r="F744" s="8">
        <f t="shared" si="109"/>
        <v>0</v>
      </c>
      <c r="G744" s="8"/>
      <c r="H744" s="202">
        <f t="shared" si="112"/>
        <v>0</v>
      </c>
      <c r="I744" s="18">
        <f t="shared" si="110"/>
        <v>0</v>
      </c>
      <c r="J744" s="10">
        <f t="shared" si="108"/>
        <v>0</v>
      </c>
      <c r="K744" s="202">
        <v>0</v>
      </c>
      <c r="L744" s="202">
        <v>0</v>
      </c>
      <c r="M744" s="10">
        <f t="shared" si="111"/>
        <v>0</v>
      </c>
      <c r="N744" s="11"/>
    </row>
    <row r="745" spans="1:14" x14ac:dyDescent="0.35">
      <c r="A745" s="9">
        <v>20</v>
      </c>
      <c r="B745" s="8" t="s">
        <v>169</v>
      </c>
      <c r="C745" s="8"/>
      <c r="D745" s="8"/>
      <c r="E745" s="8"/>
      <c r="F745" s="8">
        <f t="shared" si="109"/>
        <v>0</v>
      </c>
      <c r="G745" s="8"/>
      <c r="H745" s="202">
        <f t="shared" si="112"/>
        <v>0</v>
      </c>
      <c r="I745" s="18">
        <f t="shared" si="110"/>
        <v>0</v>
      </c>
      <c r="J745" s="10">
        <f t="shared" si="108"/>
        <v>0</v>
      </c>
      <c r="K745" s="202">
        <v>0</v>
      </c>
      <c r="L745" s="202">
        <v>0</v>
      </c>
      <c r="M745" s="10">
        <f t="shared" si="111"/>
        <v>0</v>
      </c>
      <c r="N745" s="11"/>
    </row>
    <row r="746" spans="1:14" x14ac:dyDescent="0.35">
      <c r="A746" s="9">
        <v>21</v>
      </c>
      <c r="B746" s="8" t="s">
        <v>170</v>
      </c>
      <c r="C746" s="8"/>
      <c r="D746" s="8"/>
      <c r="E746" s="8"/>
      <c r="F746" s="8">
        <f t="shared" si="109"/>
        <v>0</v>
      </c>
      <c r="G746" s="8"/>
      <c r="H746" s="202">
        <f t="shared" si="112"/>
        <v>0</v>
      </c>
      <c r="I746" s="18">
        <f t="shared" si="110"/>
        <v>0</v>
      </c>
      <c r="J746" s="10">
        <f t="shared" si="108"/>
        <v>0</v>
      </c>
      <c r="K746" s="202">
        <v>0</v>
      </c>
      <c r="L746" s="202">
        <v>0</v>
      </c>
      <c r="M746" s="10">
        <f t="shared" si="111"/>
        <v>0</v>
      </c>
      <c r="N746" s="11"/>
    </row>
    <row r="747" spans="1:14" x14ac:dyDescent="0.35">
      <c r="A747" s="9">
        <v>22</v>
      </c>
      <c r="B747" s="8" t="s">
        <v>171</v>
      </c>
      <c r="C747" s="8"/>
      <c r="D747" s="8"/>
      <c r="E747" s="8"/>
      <c r="F747" s="8">
        <f t="shared" si="109"/>
        <v>0</v>
      </c>
      <c r="G747" s="8"/>
      <c r="H747" s="202">
        <f t="shared" si="112"/>
        <v>0</v>
      </c>
      <c r="I747" s="18">
        <f t="shared" si="110"/>
        <v>0</v>
      </c>
      <c r="J747" s="10">
        <f t="shared" si="108"/>
        <v>0</v>
      </c>
      <c r="K747" s="202">
        <v>0</v>
      </c>
      <c r="L747" s="202">
        <v>0</v>
      </c>
      <c r="M747" s="10">
        <f t="shared" si="111"/>
        <v>0</v>
      </c>
      <c r="N747" s="11"/>
    </row>
    <row r="748" spans="1:14" x14ac:dyDescent="0.35">
      <c r="A748" s="9">
        <v>23</v>
      </c>
      <c r="B748" s="8" t="s">
        <v>172</v>
      </c>
      <c r="C748" s="8"/>
      <c r="D748" s="8"/>
      <c r="E748" s="8"/>
      <c r="F748" s="8">
        <f t="shared" si="109"/>
        <v>0</v>
      </c>
      <c r="G748" s="8"/>
      <c r="H748" s="202">
        <f t="shared" si="112"/>
        <v>0</v>
      </c>
      <c r="I748" s="18">
        <f t="shared" si="110"/>
        <v>0</v>
      </c>
      <c r="J748" s="10">
        <f t="shared" si="108"/>
        <v>0</v>
      </c>
      <c r="K748" s="202">
        <v>0</v>
      </c>
      <c r="L748" s="202">
        <v>0</v>
      </c>
      <c r="M748" s="10">
        <f t="shared" si="111"/>
        <v>0</v>
      </c>
      <c r="N748" s="11"/>
    </row>
    <row r="749" spans="1:14" x14ac:dyDescent="0.35">
      <c r="A749" s="9">
        <v>24</v>
      </c>
      <c r="B749" s="8" t="s">
        <v>173</v>
      </c>
      <c r="C749" s="8"/>
      <c r="D749" s="8"/>
      <c r="E749" s="8"/>
      <c r="F749" s="8">
        <f t="shared" si="109"/>
        <v>0</v>
      </c>
      <c r="G749" s="8"/>
      <c r="H749" s="202">
        <f t="shared" si="112"/>
        <v>0</v>
      </c>
      <c r="I749" s="18">
        <f t="shared" si="110"/>
        <v>0</v>
      </c>
      <c r="J749" s="10">
        <f t="shared" si="108"/>
        <v>0</v>
      </c>
      <c r="K749" s="202">
        <v>0</v>
      </c>
      <c r="L749" s="202">
        <v>0</v>
      </c>
      <c r="M749" s="10">
        <f t="shared" si="111"/>
        <v>0</v>
      </c>
      <c r="N749" s="11"/>
    </row>
    <row r="750" spans="1:14" x14ac:dyDescent="0.35">
      <c r="A750" s="9">
        <v>25</v>
      </c>
      <c r="B750" s="8" t="s">
        <v>174</v>
      </c>
      <c r="C750" s="8"/>
      <c r="D750" s="8"/>
      <c r="E750" s="8"/>
      <c r="F750" s="8">
        <f t="shared" si="109"/>
        <v>0</v>
      </c>
      <c r="G750" s="8"/>
      <c r="H750" s="202">
        <f t="shared" si="112"/>
        <v>0</v>
      </c>
      <c r="I750" s="18">
        <f t="shared" si="110"/>
        <v>0</v>
      </c>
      <c r="J750" s="10">
        <f t="shared" si="108"/>
        <v>0</v>
      </c>
      <c r="K750" s="202">
        <v>0</v>
      </c>
      <c r="L750" s="202">
        <v>0</v>
      </c>
      <c r="M750" s="10">
        <f t="shared" si="111"/>
        <v>0</v>
      </c>
      <c r="N750" s="11"/>
    </row>
    <row r="751" spans="1:14" x14ac:dyDescent="0.35">
      <c r="A751" s="9">
        <v>26</v>
      </c>
      <c r="B751" s="8" t="s">
        <v>175</v>
      </c>
      <c r="C751" s="8"/>
      <c r="D751" s="8"/>
      <c r="E751" s="8"/>
      <c r="F751" s="8">
        <f t="shared" si="109"/>
        <v>0</v>
      </c>
      <c r="G751" s="8"/>
      <c r="H751" s="202">
        <f t="shared" si="112"/>
        <v>0</v>
      </c>
      <c r="I751" s="18">
        <f t="shared" si="110"/>
        <v>0</v>
      </c>
      <c r="J751" s="10">
        <f t="shared" si="108"/>
        <v>0</v>
      </c>
      <c r="K751" s="202">
        <v>0</v>
      </c>
      <c r="L751" s="202">
        <v>0</v>
      </c>
      <c r="M751" s="10">
        <f t="shared" si="111"/>
        <v>0</v>
      </c>
      <c r="N751" s="11"/>
    </row>
    <row r="752" spans="1:14" x14ac:dyDescent="0.35">
      <c r="A752" s="9">
        <v>27</v>
      </c>
      <c r="B752" s="8" t="s">
        <v>176</v>
      </c>
      <c r="C752" s="8"/>
      <c r="D752" s="8"/>
      <c r="E752" s="8"/>
      <c r="F752" s="8">
        <f t="shared" si="109"/>
        <v>0</v>
      </c>
      <c r="G752" s="8"/>
      <c r="H752" s="202">
        <f t="shared" si="112"/>
        <v>0</v>
      </c>
      <c r="I752" s="18">
        <f t="shared" si="110"/>
        <v>0</v>
      </c>
      <c r="J752" s="10">
        <f t="shared" si="108"/>
        <v>0</v>
      </c>
      <c r="K752" s="202">
        <v>0</v>
      </c>
      <c r="L752" s="202">
        <v>0</v>
      </c>
      <c r="M752" s="10">
        <f t="shared" si="111"/>
        <v>0</v>
      </c>
      <c r="N752" s="11"/>
    </row>
    <row r="753" spans="1:14" x14ac:dyDescent="0.35">
      <c r="A753" s="9">
        <v>28</v>
      </c>
      <c r="B753" s="8" t="s">
        <v>177</v>
      </c>
      <c r="C753" s="8"/>
      <c r="D753" s="8"/>
      <c r="E753" s="8"/>
      <c r="F753" s="8">
        <f t="shared" si="109"/>
        <v>0</v>
      </c>
      <c r="G753" s="8"/>
      <c r="H753" s="202">
        <f t="shared" si="112"/>
        <v>0</v>
      </c>
      <c r="I753" s="18">
        <f t="shared" si="110"/>
        <v>0</v>
      </c>
      <c r="J753" s="10">
        <f t="shared" si="108"/>
        <v>0</v>
      </c>
      <c r="K753" s="202">
        <v>0</v>
      </c>
      <c r="L753" s="202">
        <v>0</v>
      </c>
      <c r="M753" s="10">
        <f t="shared" si="111"/>
        <v>0</v>
      </c>
      <c r="N753" s="11"/>
    </row>
    <row r="754" spans="1:14" x14ac:dyDescent="0.35">
      <c r="A754" s="9">
        <v>29</v>
      </c>
      <c r="B754" s="8" t="s">
        <v>178</v>
      </c>
      <c r="C754" s="8"/>
      <c r="D754" s="8"/>
      <c r="E754" s="8"/>
      <c r="F754" s="8">
        <f t="shared" si="109"/>
        <v>0</v>
      </c>
      <c r="G754" s="8"/>
      <c r="H754" s="202">
        <f t="shared" si="112"/>
        <v>0</v>
      </c>
      <c r="I754" s="18">
        <f t="shared" si="110"/>
        <v>0</v>
      </c>
      <c r="J754" s="10">
        <f t="shared" si="108"/>
        <v>0</v>
      </c>
      <c r="K754" s="202">
        <v>0</v>
      </c>
      <c r="L754" s="202">
        <v>0</v>
      </c>
      <c r="M754" s="10">
        <f t="shared" si="111"/>
        <v>0</v>
      </c>
      <c r="N754" s="11"/>
    </row>
    <row r="755" spans="1:14" x14ac:dyDescent="0.35">
      <c r="A755" s="9">
        <v>30</v>
      </c>
      <c r="B755" s="8" t="s">
        <v>179</v>
      </c>
      <c r="C755" s="8"/>
      <c r="D755" s="8"/>
      <c r="E755" s="8"/>
      <c r="F755" s="8">
        <f t="shared" si="109"/>
        <v>0</v>
      </c>
      <c r="G755" s="8"/>
      <c r="H755" s="202">
        <f t="shared" si="112"/>
        <v>0</v>
      </c>
      <c r="I755" s="18">
        <f t="shared" si="110"/>
        <v>0</v>
      </c>
      <c r="J755" s="10">
        <f t="shared" si="108"/>
        <v>0</v>
      </c>
      <c r="K755" s="202">
        <v>0</v>
      </c>
      <c r="L755" s="202">
        <v>0</v>
      </c>
      <c r="M755" s="10">
        <f t="shared" si="111"/>
        <v>0</v>
      </c>
      <c r="N755" s="11"/>
    </row>
    <row r="756" spans="1:14" x14ac:dyDescent="0.35">
      <c r="A756" s="9">
        <v>31</v>
      </c>
      <c r="B756" s="8" t="s">
        <v>180</v>
      </c>
      <c r="C756" s="8"/>
      <c r="D756" s="8"/>
      <c r="E756" s="8"/>
      <c r="F756" s="8">
        <f t="shared" si="109"/>
        <v>0</v>
      </c>
      <c r="G756" s="8"/>
      <c r="H756" s="202">
        <f t="shared" si="112"/>
        <v>0</v>
      </c>
      <c r="I756" s="18">
        <f t="shared" ref="I756:I787" si="113">H756*$O$2</f>
        <v>0</v>
      </c>
      <c r="J756" s="10">
        <f t="shared" si="108"/>
        <v>0</v>
      </c>
      <c r="K756" s="202">
        <v>0</v>
      </c>
      <c r="L756" s="202">
        <v>0</v>
      </c>
      <c r="M756" s="10">
        <f t="shared" ref="M756:M787" si="114">I756+J756+K756+L756</f>
        <v>0</v>
      </c>
      <c r="N756" s="11"/>
    </row>
    <row r="757" spans="1:14" x14ac:dyDescent="0.35">
      <c r="A757" s="9">
        <v>32</v>
      </c>
      <c r="B757" s="8" t="s">
        <v>181</v>
      </c>
      <c r="C757" s="8"/>
      <c r="D757" s="8"/>
      <c r="E757" s="8"/>
      <c r="F757" s="8">
        <f t="shared" si="109"/>
        <v>0</v>
      </c>
      <c r="G757" s="8"/>
      <c r="H757" s="202">
        <f t="shared" si="112"/>
        <v>0</v>
      </c>
      <c r="I757" s="18">
        <f t="shared" si="113"/>
        <v>0</v>
      </c>
      <c r="J757" s="10">
        <f t="shared" si="108"/>
        <v>0</v>
      </c>
      <c r="K757" s="202">
        <v>0</v>
      </c>
      <c r="L757" s="202">
        <v>0</v>
      </c>
      <c r="M757" s="10">
        <f t="shared" si="114"/>
        <v>0</v>
      </c>
      <c r="N757" s="11"/>
    </row>
    <row r="758" spans="1:14" x14ac:dyDescent="0.35">
      <c r="A758" s="9">
        <v>33</v>
      </c>
      <c r="B758" s="8" t="s">
        <v>182</v>
      </c>
      <c r="C758" s="8"/>
      <c r="D758" s="8"/>
      <c r="E758" s="8"/>
      <c r="F758" s="8">
        <f t="shared" si="109"/>
        <v>0</v>
      </c>
      <c r="G758" s="8"/>
      <c r="H758" s="202">
        <f t="shared" si="112"/>
        <v>0</v>
      </c>
      <c r="I758" s="18">
        <f t="shared" si="113"/>
        <v>0</v>
      </c>
      <c r="J758" s="10">
        <f t="shared" si="108"/>
        <v>0</v>
      </c>
      <c r="K758" s="202">
        <v>0</v>
      </c>
      <c r="L758" s="202">
        <v>0</v>
      </c>
      <c r="M758" s="10">
        <f t="shared" si="114"/>
        <v>0</v>
      </c>
      <c r="N758" s="11"/>
    </row>
    <row r="759" spans="1:14" x14ac:dyDescent="0.35">
      <c r="A759" s="9">
        <v>34</v>
      </c>
      <c r="B759" s="8" t="s">
        <v>183</v>
      </c>
      <c r="C759" s="8"/>
      <c r="D759" s="8"/>
      <c r="E759" s="8"/>
      <c r="F759" s="8">
        <f t="shared" si="109"/>
        <v>0</v>
      </c>
      <c r="G759" s="8"/>
      <c r="H759" s="202">
        <f t="shared" si="112"/>
        <v>0</v>
      </c>
      <c r="I759" s="18">
        <f t="shared" si="113"/>
        <v>0</v>
      </c>
      <c r="J759" s="10">
        <f t="shared" si="108"/>
        <v>0</v>
      </c>
      <c r="K759" s="202">
        <v>0</v>
      </c>
      <c r="L759" s="202">
        <v>0</v>
      </c>
      <c r="M759" s="10">
        <f t="shared" si="114"/>
        <v>0</v>
      </c>
      <c r="N759" s="11"/>
    </row>
    <row r="760" spans="1:14" x14ac:dyDescent="0.35">
      <c r="A760" s="9">
        <v>35</v>
      </c>
      <c r="B760" s="8" t="s">
        <v>184</v>
      </c>
      <c r="C760" s="8"/>
      <c r="D760" s="8"/>
      <c r="E760" s="8"/>
      <c r="F760" s="8">
        <f t="shared" si="109"/>
        <v>0</v>
      </c>
      <c r="G760" s="8"/>
      <c r="H760" s="202">
        <f t="shared" si="112"/>
        <v>0</v>
      </c>
      <c r="I760" s="18">
        <f t="shared" si="113"/>
        <v>0</v>
      </c>
      <c r="J760" s="10">
        <f t="shared" si="108"/>
        <v>0</v>
      </c>
      <c r="K760" s="202">
        <v>0</v>
      </c>
      <c r="L760" s="202">
        <v>0</v>
      </c>
      <c r="M760" s="10">
        <f t="shared" si="114"/>
        <v>0</v>
      </c>
      <c r="N760" s="11"/>
    </row>
    <row r="761" spans="1:14" x14ac:dyDescent="0.35">
      <c r="A761" s="9">
        <v>36</v>
      </c>
      <c r="B761" s="8" t="s">
        <v>185</v>
      </c>
      <c r="C761" s="8"/>
      <c r="D761" s="8"/>
      <c r="E761" s="8"/>
      <c r="F761" s="8">
        <f t="shared" si="109"/>
        <v>0</v>
      </c>
      <c r="G761" s="8"/>
      <c r="H761" s="202">
        <f t="shared" si="112"/>
        <v>0</v>
      </c>
      <c r="I761" s="18">
        <f t="shared" si="113"/>
        <v>0</v>
      </c>
      <c r="J761" s="10">
        <f t="shared" si="108"/>
        <v>0</v>
      </c>
      <c r="K761" s="202">
        <v>0</v>
      </c>
      <c r="L761" s="202">
        <v>0</v>
      </c>
      <c r="M761" s="10">
        <f t="shared" si="114"/>
        <v>0</v>
      </c>
      <c r="N761" s="11"/>
    </row>
    <row r="762" spans="1:14" x14ac:dyDescent="0.35">
      <c r="A762" s="9">
        <v>37</v>
      </c>
      <c r="B762" s="8" t="s">
        <v>186</v>
      </c>
      <c r="C762" s="8"/>
      <c r="D762" s="8"/>
      <c r="E762" s="8"/>
      <c r="F762" s="8">
        <f t="shared" si="109"/>
        <v>0</v>
      </c>
      <c r="G762" s="8"/>
      <c r="H762" s="202">
        <f t="shared" si="112"/>
        <v>0</v>
      </c>
      <c r="I762" s="18">
        <f t="shared" si="113"/>
        <v>0</v>
      </c>
      <c r="J762" s="10">
        <f t="shared" si="108"/>
        <v>0</v>
      </c>
      <c r="K762" s="202">
        <v>0</v>
      </c>
      <c r="L762" s="202">
        <v>0</v>
      </c>
      <c r="M762" s="10">
        <f t="shared" si="114"/>
        <v>0</v>
      </c>
      <c r="N762" s="11"/>
    </row>
    <row r="763" spans="1:14" x14ac:dyDescent="0.35">
      <c r="A763" s="9">
        <v>38</v>
      </c>
      <c r="B763" s="8" t="s">
        <v>187</v>
      </c>
      <c r="C763" s="8"/>
      <c r="D763" s="8"/>
      <c r="E763" s="8"/>
      <c r="F763" s="8">
        <f t="shared" si="109"/>
        <v>0</v>
      </c>
      <c r="G763" s="8"/>
      <c r="H763" s="202">
        <f t="shared" si="112"/>
        <v>0</v>
      </c>
      <c r="I763" s="18">
        <f t="shared" si="113"/>
        <v>0</v>
      </c>
      <c r="J763" s="10">
        <f t="shared" si="108"/>
        <v>0</v>
      </c>
      <c r="K763" s="202">
        <v>0</v>
      </c>
      <c r="L763" s="202">
        <v>0</v>
      </c>
      <c r="M763" s="10">
        <f t="shared" si="114"/>
        <v>0</v>
      </c>
      <c r="N763" s="11"/>
    </row>
    <row r="764" spans="1:14" x14ac:dyDescent="0.35">
      <c r="A764" s="9">
        <v>39</v>
      </c>
      <c r="B764" s="8" t="s">
        <v>188</v>
      </c>
      <c r="C764" s="8"/>
      <c r="D764" s="8"/>
      <c r="E764" s="8"/>
      <c r="F764" s="8">
        <f t="shared" si="109"/>
        <v>0</v>
      </c>
      <c r="G764" s="8"/>
      <c r="H764" s="202">
        <f t="shared" si="112"/>
        <v>0</v>
      </c>
      <c r="I764" s="18">
        <f t="shared" si="113"/>
        <v>0</v>
      </c>
      <c r="J764" s="10">
        <f t="shared" si="108"/>
        <v>0</v>
      </c>
      <c r="K764" s="202">
        <v>0</v>
      </c>
      <c r="L764" s="202">
        <v>0</v>
      </c>
      <c r="M764" s="10">
        <f t="shared" si="114"/>
        <v>0</v>
      </c>
      <c r="N764" s="11"/>
    </row>
    <row r="765" spans="1:14" x14ac:dyDescent="0.35">
      <c r="A765" s="9">
        <v>40</v>
      </c>
      <c r="B765" s="8" t="s">
        <v>189</v>
      </c>
      <c r="C765" s="8"/>
      <c r="D765" s="8"/>
      <c r="E765" s="8"/>
      <c r="F765" s="8">
        <f t="shared" ref="F765:F803" si="115">C765+D765+E765</f>
        <v>0</v>
      </c>
      <c r="G765" s="8"/>
      <c r="H765" s="202">
        <f t="shared" si="112"/>
        <v>0</v>
      </c>
      <c r="I765" s="18">
        <f t="shared" si="113"/>
        <v>0</v>
      </c>
      <c r="J765" s="10">
        <f t="shared" si="108"/>
        <v>0</v>
      </c>
      <c r="K765" s="202">
        <v>0</v>
      </c>
      <c r="L765" s="202">
        <v>0</v>
      </c>
      <c r="M765" s="10">
        <f t="shared" si="114"/>
        <v>0</v>
      </c>
      <c r="N765" s="11"/>
    </row>
    <row r="766" spans="1:14" x14ac:dyDescent="0.35">
      <c r="A766" s="9">
        <v>41</v>
      </c>
      <c r="B766" s="8" t="s">
        <v>190</v>
      </c>
      <c r="C766" s="8"/>
      <c r="D766" s="8"/>
      <c r="E766" s="8"/>
      <c r="F766" s="8">
        <f t="shared" si="115"/>
        <v>0</v>
      </c>
      <c r="G766" s="8"/>
      <c r="H766" s="202">
        <f t="shared" si="112"/>
        <v>0</v>
      </c>
      <c r="I766" s="18">
        <f t="shared" si="113"/>
        <v>0</v>
      </c>
      <c r="J766" s="10">
        <f t="shared" si="108"/>
        <v>0</v>
      </c>
      <c r="K766" s="202">
        <v>0</v>
      </c>
      <c r="L766" s="202">
        <v>0</v>
      </c>
      <c r="M766" s="10">
        <f t="shared" si="114"/>
        <v>0</v>
      </c>
      <c r="N766" s="11"/>
    </row>
    <row r="767" spans="1:14" x14ac:dyDescent="0.35">
      <c r="A767" s="9">
        <v>42</v>
      </c>
      <c r="B767" s="8" t="s">
        <v>191</v>
      </c>
      <c r="C767" s="8"/>
      <c r="D767" s="8"/>
      <c r="E767" s="8"/>
      <c r="F767" s="8">
        <f t="shared" si="115"/>
        <v>0</v>
      </c>
      <c r="G767" s="8"/>
      <c r="H767" s="202">
        <f t="shared" si="112"/>
        <v>0</v>
      </c>
      <c r="I767" s="18">
        <f t="shared" si="113"/>
        <v>0</v>
      </c>
      <c r="J767" s="10">
        <f t="shared" si="108"/>
        <v>0</v>
      </c>
      <c r="K767" s="202">
        <v>0</v>
      </c>
      <c r="L767" s="202">
        <v>0</v>
      </c>
      <c r="M767" s="10">
        <f t="shared" si="114"/>
        <v>0</v>
      </c>
      <c r="N767" s="11"/>
    </row>
    <row r="768" spans="1:14" x14ac:dyDescent="0.35">
      <c r="A768" s="9">
        <v>43</v>
      </c>
      <c r="B768" s="8" t="s">
        <v>192</v>
      </c>
      <c r="C768" s="8"/>
      <c r="D768" s="8"/>
      <c r="E768" s="8"/>
      <c r="F768" s="8">
        <f t="shared" si="115"/>
        <v>0</v>
      </c>
      <c r="G768" s="8"/>
      <c r="H768" s="202">
        <f t="shared" si="112"/>
        <v>0</v>
      </c>
      <c r="I768" s="18">
        <f t="shared" si="113"/>
        <v>0</v>
      </c>
      <c r="J768" s="10">
        <f t="shared" si="108"/>
        <v>0</v>
      </c>
      <c r="K768" s="202">
        <v>0</v>
      </c>
      <c r="L768" s="202">
        <v>0</v>
      </c>
      <c r="M768" s="10">
        <f t="shared" si="114"/>
        <v>0</v>
      </c>
      <c r="N768" s="11"/>
    </row>
    <row r="769" spans="1:14" x14ac:dyDescent="0.35">
      <c r="A769" s="9">
        <v>44</v>
      </c>
      <c r="B769" s="8" t="s">
        <v>193</v>
      </c>
      <c r="C769" s="8">
        <f>димвенканали!C769</f>
        <v>6819.2</v>
      </c>
      <c r="D769" s="8">
        <v>0</v>
      </c>
      <c r="E769" s="8">
        <v>390.5</v>
      </c>
      <c r="F769" s="8">
        <f t="shared" si="115"/>
        <v>7209.7</v>
      </c>
      <c r="G769" s="8">
        <v>115</v>
      </c>
      <c r="H769" s="202">
        <f t="shared" si="112"/>
        <v>8.3244134666903669E-2</v>
      </c>
      <c r="I769" s="18">
        <f t="shared" si="113"/>
        <v>356.40560036961472</v>
      </c>
      <c r="J769" s="10">
        <f t="shared" si="108"/>
        <v>78.409232081315238</v>
      </c>
      <c r="K769" s="202">
        <v>150.10582363136069</v>
      </c>
      <c r="L769" s="202">
        <v>75.299656844534582</v>
      </c>
      <c r="M769" s="10">
        <f t="shared" si="114"/>
        <v>660.22031292682527</v>
      </c>
      <c r="N769" s="11">
        <f>M769/F769</f>
        <v>9.1573895297560964E-2</v>
      </c>
    </row>
    <row r="770" spans="1:14" x14ac:dyDescent="0.35">
      <c r="A770" s="9">
        <v>45</v>
      </c>
      <c r="B770" s="8" t="s">
        <v>194</v>
      </c>
      <c r="C770" s="8">
        <f>димвенканали!C770</f>
        <v>6078.6</v>
      </c>
      <c r="D770" s="8">
        <v>0</v>
      </c>
      <c r="E770" s="8">
        <v>0</v>
      </c>
      <c r="F770" s="8">
        <f t="shared" si="115"/>
        <v>6078.6</v>
      </c>
      <c r="G770" s="8">
        <v>162</v>
      </c>
      <c r="H770" s="202">
        <f t="shared" si="112"/>
        <v>7.0184306834714438E-2</v>
      </c>
      <c r="I770" s="18">
        <f t="shared" si="113"/>
        <v>300.49060049748812</v>
      </c>
      <c r="J770" s="10">
        <f t="shared" ref="J770:J820" si="116">I770*0.22</f>
        <v>66.10793210944739</v>
      </c>
      <c r="K770" s="202">
        <v>126.55634208435708</v>
      </c>
      <c r="L770" s="202">
        <v>63.486205264461475</v>
      </c>
      <c r="M770" s="10">
        <f t="shared" si="114"/>
        <v>556.64107995575409</v>
      </c>
      <c r="N770" s="11">
        <f>M770/F770</f>
        <v>9.1573895297560964E-2</v>
      </c>
    </row>
    <row r="771" spans="1:14" x14ac:dyDescent="0.35">
      <c r="A771" s="9">
        <v>46</v>
      </c>
      <c r="B771" s="14" t="s">
        <v>195</v>
      </c>
      <c r="C771" s="8"/>
      <c r="D771" s="8"/>
      <c r="E771" s="8"/>
      <c r="F771" s="8">
        <f t="shared" si="115"/>
        <v>0</v>
      </c>
      <c r="G771" s="8"/>
      <c r="H771" s="202">
        <f t="shared" si="112"/>
        <v>0</v>
      </c>
      <c r="I771" s="18">
        <f t="shared" si="113"/>
        <v>0</v>
      </c>
      <c r="J771" s="10">
        <f t="shared" si="116"/>
        <v>0</v>
      </c>
      <c r="K771" s="202">
        <v>0</v>
      </c>
      <c r="L771" s="202">
        <v>0</v>
      </c>
      <c r="M771" s="10">
        <f t="shared" si="114"/>
        <v>0</v>
      </c>
      <c r="N771" s="11"/>
    </row>
    <row r="772" spans="1:14" x14ac:dyDescent="0.35">
      <c r="A772" s="9">
        <v>47</v>
      </c>
      <c r="B772" s="14" t="s">
        <v>196</v>
      </c>
      <c r="C772" s="8"/>
      <c r="D772" s="8"/>
      <c r="E772" s="8"/>
      <c r="F772" s="8">
        <f t="shared" si="115"/>
        <v>0</v>
      </c>
      <c r="G772" s="8"/>
      <c r="H772" s="202">
        <f t="shared" si="112"/>
        <v>0</v>
      </c>
      <c r="I772" s="18">
        <f t="shared" si="113"/>
        <v>0</v>
      </c>
      <c r="J772" s="10">
        <f t="shared" si="116"/>
        <v>0</v>
      </c>
      <c r="K772" s="202">
        <v>0</v>
      </c>
      <c r="L772" s="202">
        <v>0</v>
      </c>
      <c r="M772" s="10">
        <f t="shared" si="114"/>
        <v>0</v>
      </c>
      <c r="N772" s="11"/>
    </row>
    <row r="773" spans="1:14" x14ac:dyDescent="0.35">
      <c r="A773" s="9">
        <v>48</v>
      </c>
      <c r="B773" s="14" t="s">
        <v>197</v>
      </c>
      <c r="C773" s="8"/>
      <c r="D773" s="8"/>
      <c r="E773" s="8"/>
      <c r="F773" s="8">
        <f t="shared" si="115"/>
        <v>0</v>
      </c>
      <c r="G773" s="8"/>
      <c r="H773" s="202">
        <f t="shared" si="112"/>
        <v>0</v>
      </c>
      <c r="I773" s="18">
        <f t="shared" si="113"/>
        <v>0</v>
      </c>
      <c r="J773" s="10">
        <f t="shared" si="116"/>
        <v>0</v>
      </c>
      <c r="K773" s="202">
        <v>0</v>
      </c>
      <c r="L773" s="202">
        <v>0</v>
      </c>
      <c r="M773" s="10">
        <f t="shared" si="114"/>
        <v>0</v>
      </c>
      <c r="N773" s="11"/>
    </row>
    <row r="774" spans="1:14" x14ac:dyDescent="0.35">
      <c r="A774" s="9">
        <v>49</v>
      </c>
      <c r="B774" s="14" t="s">
        <v>198</v>
      </c>
      <c r="C774" s="8"/>
      <c r="D774" s="8"/>
      <c r="E774" s="8"/>
      <c r="F774" s="8">
        <f t="shared" si="115"/>
        <v>0</v>
      </c>
      <c r="G774" s="8"/>
      <c r="H774" s="202">
        <f t="shared" si="112"/>
        <v>0</v>
      </c>
      <c r="I774" s="18">
        <f t="shared" si="113"/>
        <v>0</v>
      </c>
      <c r="J774" s="10">
        <f t="shared" si="116"/>
        <v>0</v>
      </c>
      <c r="K774" s="202">
        <v>0</v>
      </c>
      <c r="L774" s="202">
        <v>0</v>
      </c>
      <c r="M774" s="10">
        <f t="shared" si="114"/>
        <v>0</v>
      </c>
      <c r="N774" s="11"/>
    </row>
    <row r="775" spans="1:14" x14ac:dyDescent="0.35">
      <c r="A775" s="9">
        <v>50</v>
      </c>
      <c r="B775" s="14" t="s">
        <v>199</v>
      </c>
      <c r="C775" s="8"/>
      <c r="D775" s="8"/>
      <c r="E775" s="8"/>
      <c r="F775" s="8">
        <f t="shared" si="115"/>
        <v>0</v>
      </c>
      <c r="G775" s="8"/>
      <c r="H775" s="202">
        <f t="shared" si="112"/>
        <v>0</v>
      </c>
      <c r="I775" s="18">
        <f t="shared" si="113"/>
        <v>0</v>
      </c>
      <c r="J775" s="10">
        <f t="shared" si="116"/>
        <v>0</v>
      </c>
      <c r="K775" s="202">
        <v>0</v>
      </c>
      <c r="L775" s="202">
        <v>0</v>
      </c>
      <c r="M775" s="10">
        <f t="shared" si="114"/>
        <v>0</v>
      </c>
      <c r="N775" s="11"/>
    </row>
    <row r="776" spans="1:14" x14ac:dyDescent="0.35">
      <c r="A776" s="9">
        <v>51</v>
      </c>
      <c r="B776" s="14" t="s">
        <v>200</v>
      </c>
      <c r="C776" s="8"/>
      <c r="D776" s="8"/>
      <c r="E776" s="8"/>
      <c r="F776" s="8">
        <f t="shared" si="115"/>
        <v>0</v>
      </c>
      <c r="G776" s="8"/>
      <c r="H776" s="202">
        <f t="shared" si="112"/>
        <v>0</v>
      </c>
      <c r="I776" s="18">
        <f t="shared" si="113"/>
        <v>0</v>
      </c>
      <c r="J776" s="10">
        <f t="shared" si="116"/>
        <v>0</v>
      </c>
      <c r="K776" s="202">
        <v>0</v>
      </c>
      <c r="L776" s="202">
        <v>0</v>
      </c>
      <c r="M776" s="10">
        <f t="shared" si="114"/>
        <v>0</v>
      </c>
      <c r="N776" s="11"/>
    </row>
    <row r="777" spans="1:14" x14ac:dyDescent="0.35">
      <c r="A777" s="9">
        <v>52</v>
      </c>
      <c r="B777" s="8" t="s">
        <v>201</v>
      </c>
      <c r="C777" s="8"/>
      <c r="D777" s="8"/>
      <c r="E777" s="8"/>
      <c r="F777" s="8">
        <f t="shared" si="115"/>
        <v>0</v>
      </c>
      <c r="G777" s="8"/>
      <c r="H777" s="202">
        <f t="shared" si="112"/>
        <v>0</v>
      </c>
      <c r="I777" s="18">
        <f t="shared" si="113"/>
        <v>0</v>
      </c>
      <c r="J777" s="10">
        <f t="shared" si="116"/>
        <v>0</v>
      </c>
      <c r="K777" s="202">
        <v>0</v>
      </c>
      <c r="L777" s="202">
        <v>0</v>
      </c>
      <c r="M777" s="10">
        <f t="shared" si="114"/>
        <v>0</v>
      </c>
      <c r="N777" s="11"/>
    </row>
    <row r="778" spans="1:14" x14ac:dyDescent="0.35">
      <c r="A778" s="9">
        <v>53</v>
      </c>
      <c r="B778" s="8" t="s">
        <v>202</v>
      </c>
      <c r="C778" s="8"/>
      <c r="D778" s="8"/>
      <c r="E778" s="8"/>
      <c r="F778" s="8">
        <f t="shared" si="115"/>
        <v>0</v>
      </c>
      <c r="G778" s="8"/>
      <c r="H778" s="202">
        <f t="shared" si="112"/>
        <v>0</v>
      </c>
      <c r="I778" s="18">
        <f t="shared" si="113"/>
        <v>0</v>
      </c>
      <c r="J778" s="10">
        <f t="shared" si="116"/>
        <v>0</v>
      </c>
      <c r="K778" s="202">
        <v>0</v>
      </c>
      <c r="L778" s="202">
        <v>0</v>
      </c>
      <c r="M778" s="10">
        <f t="shared" si="114"/>
        <v>0</v>
      </c>
      <c r="N778" s="11"/>
    </row>
    <row r="779" spans="1:14" x14ac:dyDescent="0.35">
      <c r="A779" s="9">
        <v>54</v>
      </c>
      <c r="B779" s="8" t="s">
        <v>203</v>
      </c>
      <c r="C779" s="8"/>
      <c r="D779" s="8"/>
      <c r="E779" s="8"/>
      <c r="F779" s="8">
        <f t="shared" si="115"/>
        <v>0</v>
      </c>
      <c r="G779" s="8"/>
      <c r="H779" s="202">
        <f t="shared" si="112"/>
        <v>0</v>
      </c>
      <c r="I779" s="18">
        <f t="shared" si="113"/>
        <v>0</v>
      </c>
      <c r="J779" s="10">
        <f t="shared" si="116"/>
        <v>0</v>
      </c>
      <c r="K779" s="202">
        <v>0</v>
      </c>
      <c r="L779" s="202">
        <v>0</v>
      </c>
      <c r="M779" s="10">
        <f t="shared" si="114"/>
        <v>0</v>
      </c>
      <c r="N779" s="11"/>
    </row>
    <row r="780" spans="1:14" x14ac:dyDescent="0.35">
      <c r="A780" s="9">
        <v>55</v>
      </c>
      <c r="B780" s="8" t="s">
        <v>204</v>
      </c>
      <c r="C780" s="8"/>
      <c r="D780" s="8"/>
      <c r="E780" s="8"/>
      <c r="F780" s="8">
        <f t="shared" si="115"/>
        <v>0</v>
      </c>
      <c r="G780" s="8"/>
      <c r="H780" s="202">
        <f t="shared" si="112"/>
        <v>0</v>
      </c>
      <c r="I780" s="18">
        <f t="shared" si="113"/>
        <v>0</v>
      </c>
      <c r="J780" s="10">
        <f t="shared" si="116"/>
        <v>0</v>
      </c>
      <c r="K780" s="202">
        <v>0</v>
      </c>
      <c r="L780" s="202">
        <v>0</v>
      </c>
      <c r="M780" s="10">
        <f t="shared" si="114"/>
        <v>0</v>
      </c>
      <c r="N780" s="11"/>
    </row>
    <row r="781" spans="1:14" x14ac:dyDescent="0.35">
      <c r="A781" s="9">
        <v>56</v>
      </c>
      <c r="B781" s="8" t="s">
        <v>205</v>
      </c>
      <c r="C781" s="8"/>
      <c r="D781" s="8"/>
      <c r="E781" s="8"/>
      <c r="F781" s="8">
        <f t="shared" si="115"/>
        <v>0</v>
      </c>
      <c r="G781" s="8"/>
      <c r="H781" s="202">
        <f t="shared" si="112"/>
        <v>0</v>
      </c>
      <c r="I781" s="18">
        <f t="shared" si="113"/>
        <v>0</v>
      </c>
      <c r="J781" s="10">
        <f t="shared" si="116"/>
        <v>0</v>
      </c>
      <c r="K781" s="202">
        <v>0</v>
      </c>
      <c r="L781" s="202">
        <v>0</v>
      </c>
      <c r="M781" s="10">
        <f t="shared" si="114"/>
        <v>0</v>
      </c>
      <c r="N781" s="11"/>
    </row>
    <row r="782" spans="1:14" x14ac:dyDescent="0.35">
      <c r="A782" s="9">
        <v>57</v>
      </c>
      <c r="B782" s="8" t="s">
        <v>206</v>
      </c>
      <c r="C782" s="8"/>
      <c r="D782" s="8"/>
      <c r="E782" s="8"/>
      <c r="F782" s="8">
        <f t="shared" si="115"/>
        <v>0</v>
      </c>
      <c r="G782" s="8"/>
      <c r="H782" s="202">
        <f t="shared" si="112"/>
        <v>0</v>
      </c>
      <c r="I782" s="18">
        <f t="shared" si="113"/>
        <v>0</v>
      </c>
      <c r="J782" s="10">
        <f t="shared" si="116"/>
        <v>0</v>
      </c>
      <c r="K782" s="202">
        <v>0</v>
      </c>
      <c r="L782" s="202">
        <v>0</v>
      </c>
      <c r="M782" s="10">
        <f t="shared" si="114"/>
        <v>0</v>
      </c>
      <c r="N782" s="11"/>
    </row>
    <row r="783" spans="1:14" x14ac:dyDescent="0.35">
      <c r="A783" s="9">
        <v>58</v>
      </c>
      <c r="B783" s="8" t="s">
        <v>207</v>
      </c>
      <c r="C783" s="8"/>
      <c r="D783" s="8"/>
      <c r="E783" s="8"/>
      <c r="F783" s="8">
        <f t="shared" si="115"/>
        <v>0</v>
      </c>
      <c r="G783" s="8"/>
      <c r="H783" s="202">
        <f t="shared" si="112"/>
        <v>0</v>
      </c>
      <c r="I783" s="18">
        <f t="shared" si="113"/>
        <v>0</v>
      </c>
      <c r="J783" s="10">
        <f t="shared" si="116"/>
        <v>0</v>
      </c>
      <c r="K783" s="202">
        <v>0</v>
      </c>
      <c r="L783" s="202">
        <v>0</v>
      </c>
      <c r="M783" s="10">
        <f t="shared" si="114"/>
        <v>0</v>
      </c>
      <c r="N783" s="11"/>
    </row>
    <row r="784" spans="1:14" x14ac:dyDescent="0.35">
      <c r="A784" s="9">
        <v>59</v>
      </c>
      <c r="B784" s="8" t="s">
        <v>208</v>
      </c>
      <c r="C784" s="8"/>
      <c r="D784" s="8"/>
      <c r="E784" s="8"/>
      <c r="F784" s="8">
        <f t="shared" si="115"/>
        <v>0</v>
      </c>
      <c r="G784" s="8"/>
      <c r="H784" s="202">
        <f t="shared" si="112"/>
        <v>0</v>
      </c>
      <c r="I784" s="18">
        <f t="shared" si="113"/>
        <v>0</v>
      </c>
      <c r="J784" s="10">
        <f t="shared" si="116"/>
        <v>0</v>
      </c>
      <c r="K784" s="202">
        <v>0</v>
      </c>
      <c r="L784" s="202">
        <v>0</v>
      </c>
      <c r="M784" s="10">
        <f t="shared" si="114"/>
        <v>0</v>
      </c>
      <c r="N784" s="11"/>
    </row>
    <row r="785" spans="1:14" x14ac:dyDescent="0.35">
      <c r="A785" s="9">
        <v>60</v>
      </c>
      <c r="B785" s="8" t="s">
        <v>209</v>
      </c>
      <c r="C785" s="8"/>
      <c r="D785" s="8"/>
      <c r="E785" s="8"/>
      <c r="F785" s="8">
        <f t="shared" si="115"/>
        <v>0</v>
      </c>
      <c r="G785" s="8"/>
      <c r="H785" s="202">
        <f t="shared" si="112"/>
        <v>0</v>
      </c>
      <c r="I785" s="18">
        <f t="shared" si="113"/>
        <v>0</v>
      </c>
      <c r="J785" s="10">
        <f t="shared" si="116"/>
        <v>0</v>
      </c>
      <c r="K785" s="202">
        <v>0</v>
      </c>
      <c r="L785" s="202">
        <v>0</v>
      </c>
      <c r="M785" s="10">
        <f t="shared" si="114"/>
        <v>0</v>
      </c>
      <c r="N785" s="11"/>
    </row>
    <row r="786" spans="1:14" x14ac:dyDescent="0.35">
      <c r="A786" s="9">
        <v>61</v>
      </c>
      <c r="B786" s="8" t="s">
        <v>210</v>
      </c>
      <c r="C786" s="8"/>
      <c r="D786" s="8"/>
      <c r="E786" s="8"/>
      <c r="F786" s="8">
        <f t="shared" si="115"/>
        <v>0</v>
      </c>
      <c r="G786" s="8"/>
      <c r="H786" s="202">
        <f t="shared" si="112"/>
        <v>0</v>
      </c>
      <c r="I786" s="18">
        <f t="shared" si="113"/>
        <v>0</v>
      </c>
      <c r="J786" s="10">
        <f t="shared" si="116"/>
        <v>0</v>
      </c>
      <c r="K786" s="202">
        <v>0</v>
      </c>
      <c r="L786" s="202">
        <v>0</v>
      </c>
      <c r="M786" s="10">
        <f t="shared" si="114"/>
        <v>0</v>
      </c>
      <c r="N786" s="11"/>
    </row>
    <row r="787" spans="1:14" x14ac:dyDescent="0.35">
      <c r="A787" s="9">
        <v>62</v>
      </c>
      <c r="B787" s="8" t="s">
        <v>211</v>
      </c>
      <c r="C787" s="8"/>
      <c r="D787" s="8"/>
      <c r="E787" s="8"/>
      <c r="F787" s="8">
        <f t="shared" si="115"/>
        <v>0</v>
      </c>
      <c r="G787" s="8"/>
      <c r="H787" s="202">
        <f t="shared" si="112"/>
        <v>0</v>
      </c>
      <c r="I787" s="18">
        <f t="shared" si="113"/>
        <v>0</v>
      </c>
      <c r="J787" s="10">
        <f t="shared" si="116"/>
        <v>0</v>
      </c>
      <c r="K787" s="202">
        <v>0</v>
      </c>
      <c r="L787" s="202">
        <v>0</v>
      </c>
      <c r="M787" s="10">
        <f t="shared" si="114"/>
        <v>0</v>
      </c>
      <c r="N787" s="11"/>
    </row>
    <row r="788" spans="1:14" x14ac:dyDescent="0.35">
      <c r="A788" s="9">
        <v>63</v>
      </c>
      <c r="B788" s="8" t="s">
        <v>212</v>
      </c>
      <c r="C788" s="8"/>
      <c r="D788" s="8"/>
      <c r="E788" s="8"/>
      <c r="F788" s="8">
        <f t="shared" si="115"/>
        <v>0</v>
      </c>
      <c r="G788" s="8"/>
      <c r="H788" s="202">
        <f t="shared" si="112"/>
        <v>0</v>
      </c>
      <c r="I788" s="18">
        <f t="shared" ref="I788:I817" si="117">H788*$O$2</f>
        <v>0</v>
      </c>
      <c r="J788" s="10">
        <f t="shared" si="116"/>
        <v>0</v>
      </c>
      <c r="K788" s="202">
        <v>0</v>
      </c>
      <c r="L788" s="202">
        <v>0</v>
      </c>
      <c r="M788" s="10">
        <f t="shared" ref="M788:M817" si="118">I788+J788+K788+L788</f>
        <v>0</v>
      </c>
      <c r="N788" s="11"/>
    </row>
    <row r="789" spans="1:14" x14ac:dyDescent="0.35">
      <c r="A789" s="9">
        <v>64</v>
      </c>
      <c r="B789" s="8" t="s">
        <v>213</v>
      </c>
      <c r="C789" s="8">
        <f>димвенканали!C789</f>
        <v>6638.08</v>
      </c>
      <c r="D789" s="8">
        <v>0</v>
      </c>
      <c r="E789" s="8">
        <v>0</v>
      </c>
      <c r="F789" s="8">
        <f t="shared" si="115"/>
        <v>6638.08</v>
      </c>
      <c r="G789" s="8">
        <v>120</v>
      </c>
      <c r="H789" s="202">
        <f t="shared" ref="H789:H850" si="119">2/173218.21*F789</f>
        <v>7.6644135740693786E-2</v>
      </c>
      <c r="I789" s="18">
        <f t="shared" si="117"/>
        <v>328.14803496699341</v>
      </c>
      <c r="J789" s="10">
        <f t="shared" si="116"/>
        <v>72.19256769273855</v>
      </c>
      <c r="K789" s="202">
        <v>138.20470556761902</v>
      </c>
      <c r="L789" s="202">
        <v>69.329534669482513</v>
      </c>
      <c r="M789" s="10">
        <f t="shared" si="118"/>
        <v>607.87484289683357</v>
      </c>
      <c r="N789" s="11">
        <f>M789/F789</f>
        <v>9.1573895297560978E-2</v>
      </c>
    </row>
    <row r="790" spans="1:14" x14ac:dyDescent="0.35">
      <c r="A790" s="9">
        <v>65</v>
      </c>
      <c r="B790" s="8" t="s">
        <v>214</v>
      </c>
      <c r="C790" s="8"/>
      <c r="D790" s="8"/>
      <c r="E790" s="8"/>
      <c r="F790" s="8">
        <f t="shared" si="115"/>
        <v>0</v>
      </c>
      <c r="G790" s="8"/>
      <c r="H790" s="202">
        <f t="shared" si="119"/>
        <v>0</v>
      </c>
      <c r="I790" s="18">
        <f t="shared" si="117"/>
        <v>0</v>
      </c>
      <c r="J790" s="10">
        <f t="shared" si="116"/>
        <v>0</v>
      </c>
      <c r="K790" s="202">
        <v>0</v>
      </c>
      <c r="L790" s="202">
        <v>0</v>
      </c>
      <c r="M790" s="10">
        <f t="shared" si="118"/>
        <v>0</v>
      </c>
      <c r="N790" s="11"/>
    </row>
    <row r="791" spans="1:14" x14ac:dyDescent="0.35">
      <c r="A791" s="9">
        <v>66</v>
      </c>
      <c r="B791" s="8" t="s">
        <v>215</v>
      </c>
      <c r="C791" s="8">
        <f>димвенканали!C791</f>
        <v>4236.49</v>
      </c>
      <c r="D791" s="8">
        <v>0</v>
      </c>
      <c r="E791" s="8">
        <v>0</v>
      </c>
      <c r="F791" s="8">
        <f t="shared" si="115"/>
        <v>4236.49</v>
      </c>
      <c r="G791" s="8">
        <v>69</v>
      </c>
      <c r="H791" s="202">
        <f t="shared" si="119"/>
        <v>4.891506499230075E-2</v>
      </c>
      <c r="I791" s="18">
        <f t="shared" si="117"/>
        <v>209.42740501128603</v>
      </c>
      <c r="J791" s="10">
        <f t="shared" si="116"/>
        <v>46.074029102482925</v>
      </c>
      <c r="K791" s="202">
        <v>88.203645194116717</v>
      </c>
      <c r="L791" s="202">
        <v>44.246812381278318</v>
      </c>
      <c r="M791" s="10">
        <f t="shared" si="118"/>
        <v>387.95189168916397</v>
      </c>
      <c r="N791" s="11">
        <f>M791/F791</f>
        <v>9.157389529756095E-2</v>
      </c>
    </row>
    <row r="792" spans="1:14" x14ac:dyDescent="0.35">
      <c r="A792" s="9">
        <v>67</v>
      </c>
      <c r="B792" s="8" t="s">
        <v>216</v>
      </c>
      <c r="C792" s="8">
        <f>димвенканали!C792</f>
        <v>5395.1</v>
      </c>
      <c r="D792" s="8">
        <v>0</v>
      </c>
      <c r="E792" s="8">
        <v>0</v>
      </c>
      <c r="F792" s="8">
        <f t="shared" si="115"/>
        <v>5395.1</v>
      </c>
      <c r="G792" s="8">
        <v>108</v>
      </c>
      <c r="H792" s="202">
        <f t="shared" si="119"/>
        <v>6.2292526865391357E-2</v>
      </c>
      <c r="I792" s="18">
        <f t="shared" si="117"/>
        <v>266.70233914782983</v>
      </c>
      <c r="J792" s="10">
        <f t="shared" si="116"/>
        <v>58.674514612522565</v>
      </c>
      <c r="K792" s="202">
        <v>112.3258844436737</v>
      </c>
      <c r="L792" s="202">
        <v>56.347584315845118</v>
      </c>
      <c r="M792" s="10">
        <f t="shared" si="118"/>
        <v>494.0503225198712</v>
      </c>
      <c r="N792" s="11">
        <f>M792/F792</f>
        <v>9.1573895297560964E-2</v>
      </c>
    </row>
    <row r="793" spans="1:14" x14ac:dyDescent="0.35">
      <c r="A793" s="9">
        <v>68</v>
      </c>
      <c r="B793" s="8" t="s">
        <v>217</v>
      </c>
      <c r="C793" s="8">
        <f>димвенканали!C793</f>
        <v>4042.93</v>
      </c>
      <c r="D793" s="8">
        <v>0</v>
      </c>
      <c r="E793" s="8">
        <v>0</v>
      </c>
      <c r="F793" s="8">
        <f t="shared" si="115"/>
        <v>4042.93</v>
      </c>
      <c r="G793" s="8">
        <v>72</v>
      </c>
      <c r="H793" s="202">
        <f t="shared" si="119"/>
        <v>4.6680196037125657E-2</v>
      </c>
      <c r="I793" s="18">
        <f t="shared" si="117"/>
        <v>199.85892532315162</v>
      </c>
      <c r="J793" s="10">
        <f t="shared" si="116"/>
        <v>43.968963571093354</v>
      </c>
      <c r="K793" s="202">
        <v>84.173729494144979</v>
      </c>
      <c r="L793" s="202">
        <v>42.225230126978126</v>
      </c>
      <c r="M793" s="10">
        <f t="shared" si="118"/>
        <v>370.22684851536809</v>
      </c>
      <c r="N793" s="11">
        <f>M793/F793</f>
        <v>9.157389529756095E-2</v>
      </c>
    </row>
    <row r="794" spans="1:14" x14ac:dyDescent="0.35">
      <c r="A794" s="9">
        <v>69</v>
      </c>
      <c r="B794" s="8" t="s">
        <v>218</v>
      </c>
      <c r="C794" s="8"/>
      <c r="D794" s="8"/>
      <c r="E794" s="8"/>
      <c r="F794" s="8">
        <f t="shared" si="115"/>
        <v>0</v>
      </c>
      <c r="G794" s="8"/>
      <c r="H794" s="202">
        <f t="shared" si="119"/>
        <v>0</v>
      </c>
      <c r="I794" s="18">
        <f t="shared" si="117"/>
        <v>0</v>
      </c>
      <c r="J794" s="10">
        <f t="shared" si="116"/>
        <v>0</v>
      </c>
      <c r="K794" s="202">
        <v>0</v>
      </c>
      <c r="L794" s="202">
        <v>0</v>
      </c>
      <c r="M794" s="10">
        <f t="shared" si="118"/>
        <v>0</v>
      </c>
      <c r="N794" s="11"/>
    </row>
    <row r="795" spans="1:14" x14ac:dyDescent="0.35">
      <c r="A795" s="9">
        <v>70</v>
      </c>
      <c r="B795" s="8" t="s">
        <v>219</v>
      </c>
      <c r="C795" s="8"/>
      <c r="D795" s="8"/>
      <c r="E795" s="8"/>
      <c r="F795" s="8">
        <f t="shared" si="115"/>
        <v>0</v>
      </c>
      <c r="G795" s="8"/>
      <c r="H795" s="202">
        <f t="shared" si="119"/>
        <v>0</v>
      </c>
      <c r="I795" s="18">
        <f t="shared" si="117"/>
        <v>0</v>
      </c>
      <c r="J795" s="10">
        <f t="shared" si="116"/>
        <v>0</v>
      </c>
      <c r="K795" s="202">
        <v>0</v>
      </c>
      <c r="L795" s="202">
        <v>0</v>
      </c>
      <c r="M795" s="10">
        <f t="shared" si="118"/>
        <v>0</v>
      </c>
      <c r="N795" s="11"/>
    </row>
    <row r="796" spans="1:14" x14ac:dyDescent="0.35">
      <c r="A796" s="9">
        <v>71</v>
      </c>
      <c r="B796" s="8" t="s">
        <v>220</v>
      </c>
      <c r="C796" s="8"/>
      <c r="D796" s="8"/>
      <c r="E796" s="8"/>
      <c r="F796" s="8">
        <f t="shared" si="115"/>
        <v>0</v>
      </c>
      <c r="G796" s="8"/>
      <c r="H796" s="202">
        <f t="shared" si="119"/>
        <v>0</v>
      </c>
      <c r="I796" s="18">
        <f t="shared" si="117"/>
        <v>0</v>
      </c>
      <c r="J796" s="10">
        <f t="shared" si="116"/>
        <v>0</v>
      </c>
      <c r="K796" s="202">
        <v>0</v>
      </c>
      <c r="L796" s="202">
        <v>0</v>
      </c>
      <c r="M796" s="10">
        <f t="shared" si="118"/>
        <v>0</v>
      </c>
      <c r="N796" s="11"/>
    </row>
    <row r="797" spans="1:14" x14ac:dyDescent="0.35">
      <c r="A797" s="9">
        <v>72</v>
      </c>
      <c r="B797" s="8" t="s">
        <v>221</v>
      </c>
      <c r="C797" s="8"/>
      <c r="D797" s="8"/>
      <c r="E797" s="8"/>
      <c r="F797" s="8">
        <f t="shared" si="115"/>
        <v>0</v>
      </c>
      <c r="G797" s="8"/>
      <c r="H797" s="202">
        <f t="shared" si="119"/>
        <v>0</v>
      </c>
      <c r="I797" s="18">
        <f t="shared" si="117"/>
        <v>0</v>
      </c>
      <c r="J797" s="10">
        <f t="shared" si="116"/>
        <v>0</v>
      </c>
      <c r="K797" s="202">
        <v>0</v>
      </c>
      <c r="L797" s="202">
        <v>0</v>
      </c>
      <c r="M797" s="10">
        <f t="shared" si="118"/>
        <v>0</v>
      </c>
      <c r="N797" s="11"/>
    </row>
    <row r="798" spans="1:14" x14ac:dyDescent="0.35">
      <c r="A798" s="9">
        <v>73</v>
      </c>
      <c r="B798" s="8" t="s">
        <v>222</v>
      </c>
      <c r="C798" s="8"/>
      <c r="D798" s="8"/>
      <c r="E798" s="8"/>
      <c r="F798" s="8">
        <f t="shared" si="115"/>
        <v>0</v>
      </c>
      <c r="G798" s="8"/>
      <c r="H798" s="202">
        <f t="shared" si="119"/>
        <v>0</v>
      </c>
      <c r="I798" s="18">
        <f t="shared" si="117"/>
        <v>0</v>
      </c>
      <c r="J798" s="10">
        <f t="shared" si="116"/>
        <v>0</v>
      </c>
      <c r="K798" s="202">
        <v>0</v>
      </c>
      <c r="L798" s="202">
        <v>0</v>
      </c>
      <c r="M798" s="10">
        <f t="shared" si="118"/>
        <v>0</v>
      </c>
      <c r="N798" s="11"/>
    </row>
    <row r="799" spans="1:14" x14ac:dyDescent="0.35">
      <c r="A799" s="9">
        <v>74</v>
      </c>
      <c r="B799" s="8" t="s">
        <v>223</v>
      </c>
      <c r="C799" s="8"/>
      <c r="D799" s="8"/>
      <c r="E799" s="8"/>
      <c r="F799" s="8">
        <f t="shared" si="115"/>
        <v>0</v>
      </c>
      <c r="G799" s="8"/>
      <c r="H799" s="202">
        <f t="shared" si="119"/>
        <v>0</v>
      </c>
      <c r="I799" s="18">
        <f t="shared" si="117"/>
        <v>0</v>
      </c>
      <c r="J799" s="10">
        <f t="shared" si="116"/>
        <v>0</v>
      </c>
      <c r="K799" s="202">
        <v>0</v>
      </c>
      <c r="L799" s="202">
        <v>0</v>
      </c>
      <c r="M799" s="10">
        <f t="shared" si="118"/>
        <v>0</v>
      </c>
      <c r="N799" s="11"/>
    </row>
    <row r="800" spans="1:14" x14ac:dyDescent="0.35">
      <c r="A800" s="9">
        <v>75</v>
      </c>
      <c r="B800" s="8" t="s">
        <v>224</v>
      </c>
      <c r="C800" s="8"/>
      <c r="D800" s="8"/>
      <c r="E800" s="8"/>
      <c r="F800" s="8">
        <f t="shared" si="115"/>
        <v>0</v>
      </c>
      <c r="G800" s="8"/>
      <c r="H800" s="202">
        <f t="shared" si="119"/>
        <v>0</v>
      </c>
      <c r="I800" s="18">
        <f t="shared" si="117"/>
        <v>0</v>
      </c>
      <c r="J800" s="10">
        <f t="shared" si="116"/>
        <v>0</v>
      </c>
      <c r="K800" s="202">
        <v>0</v>
      </c>
      <c r="L800" s="202">
        <v>0</v>
      </c>
      <c r="M800" s="10">
        <f t="shared" si="118"/>
        <v>0</v>
      </c>
      <c r="N800" s="11"/>
    </row>
    <row r="801" spans="1:14" x14ac:dyDescent="0.35">
      <c r="A801" s="9">
        <v>76</v>
      </c>
      <c r="B801" s="8" t="s">
        <v>225</v>
      </c>
      <c r="C801" s="8"/>
      <c r="D801" s="8"/>
      <c r="E801" s="8"/>
      <c r="F801" s="8">
        <f t="shared" si="115"/>
        <v>0</v>
      </c>
      <c r="G801" s="8"/>
      <c r="H801" s="202">
        <f t="shared" si="119"/>
        <v>0</v>
      </c>
      <c r="I801" s="18">
        <f t="shared" si="117"/>
        <v>0</v>
      </c>
      <c r="J801" s="10">
        <f t="shared" si="116"/>
        <v>0</v>
      </c>
      <c r="K801" s="202">
        <v>0</v>
      </c>
      <c r="L801" s="202">
        <v>0</v>
      </c>
      <c r="M801" s="10">
        <f t="shared" si="118"/>
        <v>0</v>
      </c>
      <c r="N801" s="11"/>
    </row>
    <row r="802" spans="1:14" x14ac:dyDescent="0.35">
      <c r="A802" s="9">
        <v>77</v>
      </c>
      <c r="B802" s="8" t="s">
        <v>226</v>
      </c>
      <c r="C802" s="8"/>
      <c r="D802" s="8"/>
      <c r="E802" s="8"/>
      <c r="F802" s="8">
        <f t="shared" si="115"/>
        <v>0</v>
      </c>
      <c r="G802" s="8"/>
      <c r="H802" s="202">
        <f t="shared" si="119"/>
        <v>0</v>
      </c>
      <c r="I802" s="18">
        <f t="shared" si="117"/>
        <v>0</v>
      </c>
      <c r="J802" s="10">
        <f t="shared" si="116"/>
        <v>0</v>
      </c>
      <c r="K802" s="202">
        <v>0</v>
      </c>
      <c r="L802" s="202">
        <v>0</v>
      </c>
      <c r="M802" s="10">
        <f t="shared" si="118"/>
        <v>0</v>
      </c>
      <c r="N802" s="11"/>
    </row>
    <row r="803" spans="1:14" x14ac:dyDescent="0.35">
      <c r="A803" s="9">
        <v>78</v>
      </c>
      <c r="B803" s="8" t="s">
        <v>227</v>
      </c>
      <c r="C803" s="8"/>
      <c r="D803" s="8"/>
      <c r="E803" s="8"/>
      <c r="F803" s="8">
        <f t="shared" si="115"/>
        <v>0</v>
      </c>
      <c r="G803" s="8"/>
      <c r="H803" s="202">
        <f t="shared" si="119"/>
        <v>0</v>
      </c>
      <c r="I803" s="18">
        <f t="shared" si="117"/>
        <v>0</v>
      </c>
      <c r="J803" s="10">
        <f t="shared" si="116"/>
        <v>0</v>
      </c>
      <c r="K803" s="202">
        <v>0</v>
      </c>
      <c r="L803" s="202">
        <v>0</v>
      </c>
      <c r="M803" s="10">
        <f t="shared" si="118"/>
        <v>0</v>
      </c>
      <c r="N803" s="11"/>
    </row>
    <row r="804" spans="1:14" x14ac:dyDescent="0.35">
      <c r="A804" s="9">
        <v>79</v>
      </c>
      <c r="B804" s="8" t="s">
        <v>228</v>
      </c>
      <c r="C804" s="8"/>
      <c r="D804" s="8"/>
      <c r="E804" s="8"/>
      <c r="F804" s="8">
        <f t="shared" ref="F804:F847" si="120">C804+D804+E804</f>
        <v>0</v>
      </c>
      <c r="G804" s="8"/>
      <c r="H804" s="202">
        <f t="shared" si="119"/>
        <v>0</v>
      </c>
      <c r="I804" s="18">
        <f t="shared" si="117"/>
        <v>0</v>
      </c>
      <c r="J804" s="10">
        <f t="shared" si="116"/>
        <v>0</v>
      </c>
      <c r="K804" s="202">
        <v>0</v>
      </c>
      <c r="L804" s="202">
        <v>0</v>
      </c>
      <c r="M804" s="10">
        <f t="shared" si="118"/>
        <v>0</v>
      </c>
      <c r="N804" s="11"/>
    </row>
    <row r="805" spans="1:14" x14ac:dyDescent="0.35">
      <c r="A805" s="9">
        <v>80</v>
      </c>
      <c r="B805" s="8" t="s">
        <v>229</v>
      </c>
      <c r="C805" s="8"/>
      <c r="D805" s="8"/>
      <c r="E805" s="8"/>
      <c r="F805" s="8">
        <f t="shared" si="120"/>
        <v>0</v>
      </c>
      <c r="G805" s="8"/>
      <c r="H805" s="202">
        <f t="shared" si="119"/>
        <v>0</v>
      </c>
      <c r="I805" s="18">
        <f t="shared" si="117"/>
        <v>0</v>
      </c>
      <c r="J805" s="10">
        <f t="shared" si="116"/>
        <v>0</v>
      </c>
      <c r="K805" s="202">
        <v>0</v>
      </c>
      <c r="L805" s="202">
        <v>0</v>
      </c>
      <c r="M805" s="10">
        <f t="shared" si="118"/>
        <v>0</v>
      </c>
      <c r="N805" s="11"/>
    </row>
    <row r="806" spans="1:14" x14ac:dyDescent="0.35">
      <c r="A806" s="9">
        <v>81</v>
      </c>
      <c r="B806" s="8" t="s">
        <v>230</v>
      </c>
      <c r="C806" s="8"/>
      <c r="D806" s="8"/>
      <c r="E806" s="8"/>
      <c r="F806" s="8">
        <f t="shared" si="120"/>
        <v>0</v>
      </c>
      <c r="G806" s="8"/>
      <c r="H806" s="202">
        <f t="shared" si="119"/>
        <v>0</v>
      </c>
      <c r="I806" s="18">
        <f t="shared" si="117"/>
        <v>0</v>
      </c>
      <c r="J806" s="10">
        <f t="shared" si="116"/>
        <v>0</v>
      </c>
      <c r="K806" s="202">
        <v>0</v>
      </c>
      <c r="L806" s="202">
        <v>0</v>
      </c>
      <c r="M806" s="10">
        <f t="shared" si="118"/>
        <v>0</v>
      </c>
      <c r="N806" s="11"/>
    </row>
    <row r="807" spans="1:14" x14ac:dyDescent="0.35">
      <c r="A807" s="9">
        <v>82</v>
      </c>
      <c r="B807" s="8" t="s">
        <v>231</v>
      </c>
      <c r="C807" s="8"/>
      <c r="D807" s="8"/>
      <c r="E807" s="8"/>
      <c r="F807" s="8">
        <f t="shared" si="120"/>
        <v>0</v>
      </c>
      <c r="G807" s="8"/>
      <c r="H807" s="202">
        <f t="shared" si="119"/>
        <v>0</v>
      </c>
      <c r="I807" s="18">
        <f t="shared" si="117"/>
        <v>0</v>
      </c>
      <c r="J807" s="10">
        <f t="shared" si="116"/>
        <v>0</v>
      </c>
      <c r="K807" s="202">
        <v>0</v>
      </c>
      <c r="L807" s="202">
        <v>0</v>
      </c>
      <c r="M807" s="10">
        <f t="shared" si="118"/>
        <v>0</v>
      </c>
      <c r="N807" s="11"/>
    </row>
    <row r="808" spans="1:14" x14ac:dyDescent="0.35">
      <c r="A808" s="9">
        <v>83</v>
      </c>
      <c r="B808" s="8" t="s">
        <v>232</v>
      </c>
      <c r="C808" s="8"/>
      <c r="D808" s="8"/>
      <c r="E808" s="8"/>
      <c r="F808" s="8">
        <f t="shared" si="120"/>
        <v>0</v>
      </c>
      <c r="G808" s="8"/>
      <c r="H808" s="202">
        <f t="shared" si="119"/>
        <v>0</v>
      </c>
      <c r="I808" s="18">
        <f t="shared" si="117"/>
        <v>0</v>
      </c>
      <c r="J808" s="10">
        <f t="shared" si="116"/>
        <v>0</v>
      </c>
      <c r="K808" s="202">
        <v>0</v>
      </c>
      <c r="L808" s="202">
        <v>0</v>
      </c>
      <c r="M808" s="10">
        <f t="shared" si="118"/>
        <v>0</v>
      </c>
      <c r="N808" s="11"/>
    </row>
    <row r="809" spans="1:14" x14ac:dyDescent="0.35">
      <c r="A809" s="9">
        <v>84</v>
      </c>
      <c r="B809" s="8" t="s">
        <v>233</v>
      </c>
      <c r="C809" s="8"/>
      <c r="D809" s="8"/>
      <c r="E809" s="8"/>
      <c r="F809" s="8">
        <f t="shared" si="120"/>
        <v>0</v>
      </c>
      <c r="G809" s="8"/>
      <c r="H809" s="202">
        <f t="shared" si="119"/>
        <v>0</v>
      </c>
      <c r="I809" s="18">
        <f t="shared" si="117"/>
        <v>0</v>
      </c>
      <c r="J809" s="10">
        <f t="shared" si="116"/>
        <v>0</v>
      </c>
      <c r="K809" s="202">
        <v>0</v>
      </c>
      <c r="L809" s="202">
        <v>0</v>
      </c>
      <c r="M809" s="10">
        <f t="shared" si="118"/>
        <v>0</v>
      </c>
      <c r="N809" s="11"/>
    </row>
    <row r="810" spans="1:14" x14ac:dyDescent="0.35">
      <c r="A810" s="9">
        <v>85</v>
      </c>
      <c r="B810" s="8" t="s">
        <v>234</v>
      </c>
      <c r="C810" s="8"/>
      <c r="D810" s="8"/>
      <c r="E810" s="8"/>
      <c r="F810" s="8">
        <f t="shared" si="120"/>
        <v>0</v>
      </c>
      <c r="G810" s="8"/>
      <c r="H810" s="202">
        <f t="shared" si="119"/>
        <v>0</v>
      </c>
      <c r="I810" s="18">
        <f t="shared" si="117"/>
        <v>0</v>
      </c>
      <c r="J810" s="10">
        <f t="shared" si="116"/>
        <v>0</v>
      </c>
      <c r="K810" s="202">
        <v>0</v>
      </c>
      <c r="L810" s="202">
        <v>0</v>
      </c>
      <c r="M810" s="10">
        <f t="shared" si="118"/>
        <v>0</v>
      </c>
      <c r="N810" s="11"/>
    </row>
    <row r="811" spans="1:14" x14ac:dyDescent="0.35">
      <c r="A811" s="9">
        <v>86</v>
      </c>
      <c r="B811" s="8" t="s">
        <v>235</v>
      </c>
      <c r="C811" s="8"/>
      <c r="D811" s="8"/>
      <c r="E811" s="8"/>
      <c r="F811" s="8">
        <f t="shared" si="120"/>
        <v>0</v>
      </c>
      <c r="G811" s="8"/>
      <c r="H811" s="202">
        <f t="shared" si="119"/>
        <v>0</v>
      </c>
      <c r="I811" s="18">
        <f t="shared" si="117"/>
        <v>0</v>
      </c>
      <c r="J811" s="10">
        <f t="shared" si="116"/>
        <v>0</v>
      </c>
      <c r="K811" s="202">
        <v>0</v>
      </c>
      <c r="L811" s="202">
        <v>0</v>
      </c>
      <c r="M811" s="10">
        <f t="shared" si="118"/>
        <v>0</v>
      </c>
      <c r="N811" s="11"/>
    </row>
    <row r="812" spans="1:14" x14ac:dyDescent="0.35">
      <c r="A812" s="9">
        <v>87</v>
      </c>
      <c r="B812" s="8" t="s">
        <v>236</v>
      </c>
      <c r="C812" s="8"/>
      <c r="D812" s="8"/>
      <c r="E812" s="8"/>
      <c r="F812" s="8">
        <f t="shared" si="120"/>
        <v>0</v>
      </c>
      <c r="G812" s="8"/>
      <c r="H812" s="202">
        <f t="shared" si="119"/>
        <v>0</v>
      </c>
      <c r="I812" s="18">
        <f t="shared" si="117"/>
        <v>0</v>
      </c>
      <c r="J812" s="10">
        <f t="shared" si="116"/>
        <v>0</v>
      </c>
      <c r="K812" s="202">
        <v>0</v>
      </c>
      <c r="L812" s="202">
        <v>0</v>
      </c>
      <c r="M812" s="10">
        <f t="shared" si="118"/>
        <v>0</v>
      </c>
      <c r="N812" s="11"/>
    </row>
    <row r="813" spans="1:14" x14ac:dyDescent="0.35">
      <c r="A813" s="9">
        <v>88</v>
      </c>
      <c r="B813" s="8" t="s">
        <v>237</v>
      </c>
      <c r="C813" s="8"/>
      <c r="D813" s="8"/>
      <c r="E813" s="8"/>
      <c r="F813" s="8">
        <f t="shared" si="120"/>
        <v>0</v>
      </c>
      <c r="G813" s="8"/>
      <c r="H813" s="202">
        <f t="shared" si="119"/>
        <v>0</v>
      </c>
      <c r="I813" s="18">
        <f t="shared" si="117"/>
        <v>0</v>
      </c>
      <c r="J813" s="10">
        <f t="shared" si="116"/>
        <v>0</v>
      </c>
      <c r="K813" s="202">
        <v>0</v>
      </c>
      <c r="L813" s="202">
        <v>0</v>
      </c>
      <c r="M813" s="10">
        <f t="shared" si="118"/>
        <v>0</v>
      </c>
      <c r="N813" s="11"/>
    </row>
    <row r="814" spans="1:14" x14ac:dyDescent="0.35">
      <c r="A814" s="9">
        <v>89</v>
      </c>
      <c r="B814" s="8" t="s">
        <v>238</v>
      </c>
      <c r="C814" s="8"/>
      <c r="D814" s="8"/>
      <c r="E814" s="8"/>
      <c r="F814" s="8">
        <f t="shared" si="120"/>
        <v>0</v>
      </c>
      <c r="G814" s="8"/>
      <c r="H814" s="202">
        <f t="shared" si="119"/>
        <v>0</v>
      </c>
      <c r="I814" s="18">
        <f t="shared" si="117"/>
        <v>0</v>
      </c>
      <c r="J814" s="10">
        <f t="shared" si="116"/>
        <v>0</v>
      </c>
      <c r="K814" s="202">
        <v>0</v>
      </c>
      <c r="L814" s="202">
        <v>0</v>
      </c>
      <c r="M814" s="10">
        <f t="shared" si="118"/>
        <v>0</v>
      </c>
      <c r="N814" s="11"/>
    </row>
    <row r="815" spans="1:14" x14ac:dyDescent="0.35">
      <c r="A815" s="9">
        <v>90</v>
      </c>
      <c r="B815" s="8" t="s">
        <v>239</v>
      </c>
      <c r="C815" s="8"/>
      <c r="D815" s="8"/>
      <c r="E815" s="8"/>
      <c r="F815" s="8">
        <f t="shared" si="120"/>
        <v>0</v>
      </c>
      <c r="G815" s="8"/>
      <c r="H815" s="202">
        <f t="shared" si="119"/>
        <v>0</v>
      </c>
      <c r="I815" s="18">
        <f t="shared" si="117"/>
        <v>0</v>
      </c>
      <c r="J815" s="10">
        <f t="shared" si="116"/>
        <v>0</v>
      </c>
      <c r="K815" s="202">
        <v>0</v>
      </c>
      <c r="L815" s="202">
        <v>0</v>
      </c>
      <c r="M815" s="10">
        <f t="shared" si="118"/>
        <v>0</v>
      </c>
      <c r="N815" s="11"/>
    </row>
    <row r="816" spans="1:14" x14ac:dyDescent="0.35">
      <c r="A816" s="9">
        <v>91</v>
      </c>
      <c r="B816" s="8" t="s">
        <v>240</v>
      </c>
      <c r="C816" s="8">
        <f>димвенканали!C816</f>
        <v>2230.3000000000002</v>
      </c>
      <c r="D816" s="8">
        <v>0</v>
      </c>
      <c r="E816" s="8">
        <v>0</v>
      </c>
      <c r="F816" s="8">
        <f t="shared" si="120"/>
        <v>2230.3000000000002</v>
      </c>
      <c r="G816" s="8">
        <v>40</v>
      </c>
      <c r="H816" s="202">
        <f t="shared" si="119"/>
        <v>2.5751334112042844E-2</v>
      </c>
      <c r="I816" s="18">
        <f t="shared" si="117"/>
        <v>110.25304943400583</v>
      </c>
      <c r="J816" s="10">
        <f t="shared" si="116"/>
        <v>24.255670875481282</v>
      </c>
      <c r="K816" s="202">
        <v>46.434805670835658</v>
      </c>
      <c r="L816" s="202">
        <v>0.11258228963626905</v>
      </c>
      <c r="M816" s="10">
        <f t="shared" si="118"/>
        <v>181.05610826995903</v>
      </c>
      <c r="N816" s="11">
        <f>M816/F816</f>
        <v>8.1180158844083306E-2</v>
      </c>
    </row>
    <row r="817" spans="1:14" x14ac:dyDescent="0.35">
      <c r="A817" s="9">
        <v>92</v>
      </c>
      <c r="B817" s="8" t="s">
        <v>241</v>
      </c>
      <c r="C817" s="8"/>
      <c r="D817" s="8"/>
      <c r="E817" s="8"/>
      <c r="F817" s="8">
        <f t="shared" si="120"/>
        <v>0</v>
      </c>
      <c r="G817" s="8"/>
      <c r="H817" s="202">
        <f t="shared" si="119"/>
        <v>0</v>
      </c>
      <c r="I817" s="18">
        <f t="shared" si="117"/>
        <v>0</v>
      </c>
      <c r="J817" s="10">
        <f t="shared" si="116"/>
        <v>0</v>
      </c>
      <c r="K817" s="202">
        <v>0</v>
      </c>
      <c r="L817" s="202">
        <v>0</v>
      </c>
      <c r="M817" s="10">
        <f t="shared" si="118"/>
        <v>0</v>
      </c>
      <c r="N817" s="11"/>
    </row>
    <row r="818" spans="1:14" x14ac:dyDescent="0.35">
      <c r="A818" s="9">
        <v>93</v>
      </c>
      <c r="B818" s="8" t="s">
        <v>242</v>
      </c>
      <c r="C818" s="8"/>
      <c r="D818" s="8"/>
      <c r="E818" s="8"/>
      <c r="F818" s="8">
        <f t="shared" si="120"/>
        <v>0</v>
      </c>
      <c r="G818" s="8"/>
      <c r="H818" s="202">
        <f t="shared" si="119"/>
        <v>0</v>
      </c>
      <c r="I818" s="18">
        <f t="shared" ref="I818:I849" si="121">H818*$O$2</f>
        <v>0</v>
      </c>
      <c r="J818" s="10">
        <f t="shared" si="116"/>
        <v>0</v>
      </c>
      <c r="K818" s="202">
        <v>0</v>
      </c>
      <c r="L818" s="202">
        <v>0</v>
      </c>
      <c r="M818" s="10">
        <f t="shared" ref="M818:M849" si="122">I818+J818+K818+L818</f>
        <v>0</v>
      </c>
      <c r="N818" s="11"/>
    </row>
    <row r="819" spans="1:14" x14ac:dyDescent="0.35">
      <c r="A819" s="9">
        <v>94</v>
      </c>
      <c r="B819" s="8" t="s">
        <v>243</v>
      </c>
      <c r="C819" s="8">
        <f>димвенканали!C819</f>
        <v>4767.16</v>
      </c>
      <c r="D819" s="8">
        <v>0</v>
      </c>
      <c r="E819" s="8">
        <v>0</v>
      </c>
      <c r="F819" s="8">
        <f t="shared" si="120"/>
        <v>4767.16</v>
      </c>
      <c r="G819" s="8">
        <v>80</v>
      </c>
      <c r="H819" s="202">
        <f t="shared" si="119"/>
        <v>5.5042249888161296E-2</v>
      </c>
      <c r="I819" s="18">
        <f t="shared" si="121"/>
        <v>235.66064078366816</v>
      </c>
      <c r="J819" s="10">
        <f t="shared" si="116"/>
        <v>51.845340972406994</v>
      </c>
      <c r="K819" s="202">
        <v>99.252184998332453</v>
      </c>
      <c r="L819" s="202">
        <v>49.789243952313058</v>
      </c>
      <c r="M819" s="10">
        <f t="shared" si="122"/>
        <v>436.5474107067206</v>
      </c>
      <c r="N819" s="11">
        <f>M819/F819</f>
        <v>9.1573895297560937E-2</v>
      </c>
    </row>
    <row r="820" spans="1:14" x14ac:dyDescent="0.35">
      <c r="A820" s="9">
        <v>95</v>
      </c>
      <c r="B820" s="8" t="s">
        <v>244</v>
      </c>
      <c r="C820" s="8">
        <f>димвенканали!C820</f>
        <v>5138.5</v>
      </c>
      <c r="D820" s="8">
        <v>0</v>
      </c>
      <c r="E820" s="8">
        <v>51.8</v>
      </c>
      <c r="F820" s="8">
        <f t="shared" si="120"/>
        <v>5190.3</v>
      </c>
      <c r="G820" s="8">
        <v>67</v>
      </c>
      <c r="H820" s="202">
        <f t="shared" si="119"/>
        <v>5.9927879407136245E-2</v>
      </c>
      <c r="I820" s="18">
        <f t="shared" si="121"/>
        <v>256.57821928768345</v>
      </c>
      <c r="J820" s="10">
        <f t="shared" si="116"/>
        <v>56.447208243290362</v>
      </c>
      <c r="K820" s="202">
        <v>108.06195214694807</v>
      </c>
      <c r="L820" s="202">
        <v>54.208609085008788</v>
      </c>
      <c r="M820" s="10">
        <f t="shared" si="122"/>
        <v>475.29598876293073</v>
      </c>
      <c r="N820" s="11">
        <f>M820/F820</f>
        <v>9.1573895297560978E-2</v>
      </c>
    </row>
    <row r="821" spans="1:14" x14ac:dyDescent="0.35">
      <c r="A821" s="9">
        <v>96</v>
      </c>
      <c r="B821" s="8" t="s">
        <v>245</v>
      </c>
      <c r="C821" s="8">
        <f>димвенканали!C821</f>
        <v>2683</v>
      </c>
      <c r="D821" s="8">
        <v>0</v>
      </c>
      <c r="E821" s="8">
        <v>0</v>
      </c>
      <c r="F821" s="8">
        <f t="shared" si="120"/>
        <v>2683</v>
      </c>
      <c r="G821" s="8">
        <v>44</v>
      </c>
      <c r="H821" s="202">
        <f t="shared" si="119"/>
        <v>3.0978267238762024E-2</v>
      </c>
      <c r="I821" s="18">
        <f t="shared" si="121"/>
        <v>132.63190226939767</v>
      </c>
      <c r="J821" s="10">
        <f t="shared" ref="J821:J871" si="123">I821*0.22</f>
        <v>29.179018499267489</v>
      </c>
      <c r="K821" s="202">
        <v>55.860011484935683</v>
      </c>
      <c r="L821" s="202">
        <v>28.021828829755229</v>
      </c>
      <c r="M821" s="10">
        <f t="shared" si="122"/>
        <v>245.69276108335609</v>
      </c>
      <c r="N821" s="11">
        <f>M821/F821</f>
        <v>9.1573895297560978E-2</v>
      </c>
    </row>
    <row r="822" spans="1:14" x14ac:dyDescent="0.35">
      <c r="A822" s="9">
        <v>97</v>
      </c>
      <c r="B822" s="8" t="s">
        <v>246</v>
      </c>
      <c r="C822" s="8">
        <f>димвенканали!C822</f>
        <v>3593.8</v>
      </c>
      <c r="D822" s="8">
        <v>0</v>
      </c>
      <c r="E822" s="8">
        <v>0</v>
      </c>
      <c r="F822" s="8">
        <f t="shared" si="120"/>
        <v>3593.8</v>
      </c>
      <c r="G822" s="8">
        <v>72</v>
      </c>
      <c r="H822" s="202">
        <f t="shared" si="119"/>
        <v>4.1494482595103604E-2</v>
      </c>
      <c r="I822" s="18">
        <f t="shared" si="121"/>
        <v>177.65655250680632</v>
      </c>
      <c r="J822" s="10">
        <f t="shared" si="123"/>
        <v>39.084441551497392</v>
      </c>
      <c r="K822" s="202">
        <v>74.822851015490826</v>
      </c>
      <c r="L822" s="202">
        <v>37.534419846580079</v>
      </c>
      <c r="M822" s="10">
        <f t="shared" si="122"/>
        <v>329.09826492037462</v>
      </c>
      <c r="N822" s="11">
        <f>M822/F822</f>
        <v>9.1573895297560964E-2</v>
      </c>
    </row>
    <row r="823" spans="1:14" x14ac:dyDescent="0.35">
      <c r="A823" s="9">
        <v>98</v>
      </c>
      <c r="B823" s="8" t="s">
        <v>247</v>
      </c>
      <c r="C823" s="8"/>
      <c r="D823" s="8"/>
      <c r="E823" s="8"/>
      <c r="F823" s="8">
        <f t="shared" si="120"/>
        <v>0</v>
      </c>
      <c r="G823" s="8"/>
      <c r="H823" s="202">
        <f t="shared" si="119"/>
        <v>0</v>
      </c>
      <c r="I823" s="18">
        <f t="shared" si="121"/>
        <v>0</v>
      </c>
      <c r="J823" s="10">
        <f t="shared" si="123"/>
        <v>0</v>
      </c>
      <c r="K823" s="202">
        <v>0</v>
      </c>
      <c r="L823" s="202">
        <v>0</v>
      </c>
      <c r="M823" s="10">
        <f t="shared" si="122"/>
        <v>0</v>
      </c>
      <c r="N823" s="11"/>
    </row>
    <row r="824" spans="1:14" x14ac:dyDescent="0.35">
      <c r="A824" s="9">
        <v>99</v>
      </c>
      <c r="B824" s="8" t="s">
        <v>248</v>
      </c>
      <c r="C824" s="8"/>
      <c r="D824" s="8"/>
      <c r="E824" s="8"/>
      <c r="F824" s="8">
        <f t="shared" si="120"/>
        <v>0</v>
      </c>
      <c r="G824" s="8"/>
      <c r="H824" s="202">
        <f t="shared" si="119"/>
        <v>0</v>
      </c>
      <c r="I824" s="18">
        <f t="shared" si="121"/>
        <v>0</v>
      </c>
      <c r="J824" s="10">
        <f t="shared" si="123"/>
        <v>0</v>
      </c>
      <c r="K824" s="202">
        <v>0</v>
      </c>
      <c r="L824" s="202">
        <v>0</v>
      </c>
      <c r="M824" s="10">
        <f t="shared" si="122"/>
        <v>0</v>
      </c>
      <c r="N824" s="11"/>
    </row>
    <row r="825" spans="1:14" x14ac:dyDescent="0.35">
      <c r="A825" s="9">
        <v>100</v>
      </c>
      <c r="B825" s="8" t="s">
        <v>249</v>
      </c>
      <c r="C825" s="8">
        <f>димвенканали!C825</f>
        <v>3949.68</v>
      </c>
      <c r="D825" s="8">
        <v>0</v>
      </c>
      <c r="E825" s="8">
        <v>0</v>
      </c>
      <c r="F825" s="8">
        <f t="shared" si="120"/>
        <v>3949.68</v>
      </c>
      <c r="G825" s="8">
        <v>60</v>
      </c>
      <c r="H825" s="202">
        <f t="shared" si="119"/>
        <v>4.5603519399028541E-2</v>
      </c>
      <c r="I825" s="18">
        <f t="shared" si="121"/>
        <v>195.24918813097074</v>
      </c>
      <c r="J825" s="10">
        <f t="shared" si="123"/>
        <v>42.954821388813563</v>
      </c>
      <c r="K825" s="202">
        <v>82.232266180328267</v>
      </c>
      <c r="L825" s="202">
        <v>41.251307078757968</v>
      </c>
      <c r="M825" s="10">
        <f t="shared" si="122"/>
        <v>361.68758277887054</v>
      </c>
      <c r="N825" s="11">
        <f>M825/F825</f>
        <v>9.157389529756095E-2</v>
      </c>
    </row>
    <row r="826" spans="1:14" x14ac:dyDescent="0.35">
      <c r="A826" s="9">
        <v>101</v>
      </c>
      <c r="B826" s="8" t="s">
        <v>250</v>
      </c>
      <c r="C826" s="8"/>
      <c r="D826" s="8"/>
      <c r="E826" s="8"/>
      <c r="F826" s="8">
        <f t="shared" si="120"/>
        <v>0</v>
      </c>
      <c r="G826" s="8"/>
      <c r="H826" s="202">
        <f t="shared" si="119"/>
        <v>0</v>
      </c>
      <c r="I826" s="18">
        <f t="shared" si="121"/>
        <v>0</v>
      </c>
      <c r="J826" s="10">
        <f t="shared" si="123"/>
        <v>0</v>
      </c>
      <c r="K826" s="202">
        <v>0</v>
      </c>
      <c r="L826" s="202">
        <v>0</v>
      </c>
      <c r="M826" s="10">
        <f t="shared" si="122"/>
        <v>0</v>
      </c>
      <c r="N826" s="11"/>
    </row>
    <row r="827" spans="1:14" x14ac:dyDescent="0.35">
      <c r="A827" s="9">
        <v>102</v>
      </c>
      <c r="B827" s="8" t="s">
        <v>251</v>
      </c>
      <c r="C827" s="8"/>
      <c r="D827" s="8"/>
      <c r="E827" s="8"/>
      <c r="F827" s="8">
        <f t="shared" si="120"/>
        <v>0</v>
      </c>
      <c r="G827" s="8"/>
      <c r="H827" s="202">
        <f t="shared" si="119"/>
        <v>0</v>
      </c>
      <c r="I827" s="18">
        <f t="shared" si="121"/>
        <v>0</v>
      </c>
      <c r="J827" s="10">
        <f t="shared" si="123"/>
        <v>0</v>
      </c>
      <c r="K827" s="202">
        <v>0</v>
      </c>
      <c r="L827" s="202">
        <v>0</v>
      </c>
      <c r="M827" s="10">
        <f t="shared" si="122"/>
        <v>0</v>
      </c>
      <c r="N827" s="11"/>
    </row>
    <row r="828" spans="1:14" x14ac:dyDescent="0.35">
      <c r="A828" s="9">
        <v>103</v>
      </c>
      <c r="B828" s="8" t="s">
        <v>252</v>
      </c>
      <c r="C828" s="8">
        <f>димвенканали!C828</f>
        <v>6375.55</v>
      </c>
      <c r="D828" s="8">
        <v>0</v>
      </c>
      <c r="E828" s="8">
        <v>169.5</v>
      </c>
      <c r="F828" s="8">
        <f t="shared" si="120"/>
        <v>6545.05</v>
      </c>
      <c r="G828" s="8">
        <v>106</v>
      </c>
      <c r="H828" s="202">
        <f t="shared" si="119"/>
        <v>7.5569999251233463E-2</v>
      </c>
      <c r="I828" s="18">
        <f t="shared" si="121"/>
        <v>323.54917329419351</v>
      </c>
      <c r="J828" s="10">
        <f t="shared" si="123"/>
        <v>71.180818124722578</v>
      </c>
      <c r="K828" s="202">
        <v>136.26782264982418</v>
      </c>
      <c r="L828" s="202">
        <v>68.357909348561122</v>
      </c>
      <c r="M828" s="10">
        <f t="shared" si="122"/>
        <v>599.35572341730131</v>
      </c>
      <c r="N828" s="11">
        <f t="shared" ref="N828:N833" si="124">M828/F828</f>
        <v>9.157389529756095E-2</v>
      </c>
    </row>
    <row r="829" spans="1:14" x14ac:dyDescent="0.35">
      <c r="A829" s="9">
        <v>104</v>
      </c>
      <c r="B829" s="8" t="s">
        <v>253</v>
      </c>
      <c r="C829" s="8">
        <f>димвенканали!C829</f>
        <v>5034.24</v>
      </c>
      <c r="D829" s="8">
        <v>204.9</v>
      </c>
      <c r="E829" s="8">
        <v>106.7</v>
      </c>
      <c r="F829" s="8">
        <f t="shared" si="120"/>
        <v>5345.8399999999992</v>
      </c>
      <c r="G829" s="8">
        <v>101</v>
      </c>
      <c r="H829" s="202">
        <f t="shared" si="119"/>
        <v>6.1723764493352054E-2</v>
      </c>
      <c r="I829" s="18">
        <f t="shared" si="121"/>
        <v>264.26721149006215</v>
      </c>
      <c r="J829" s="10">
        <f t="shared" si="123"/>
        <v>58.138786527813672</v>
      </c>
      <c r="K829" s="202">
        <v>111.30029213441242</v>
      </c>
      <c r="L829" s="202">
        <v>55.833102285224996</v>
      </c>
      <c r="M829" s="10">
        <f t="shared" si="122"/>
        <v>489.53939243751324</v>
      </c>
      <c r="N829" s="11">
        <f t="shared" si="124"/>
        <v>9.1573895297560964E-2</v>
      </c>
    </row>
    <row r="830" spans="1:14" x14ac:dyDescent="0.35">
      <c r="A830" s="9">
        <v>105</v>
      </c>
      <c r="B830" s="8" t="s">
        <v>254</v>
      </c>
      <c r="C830" s="8">
        <f>димвенканали!C830</f>
        <v>4025.8</v>
      </c>
      <c r="D830" s="8">
        <v>0</v>
      </c>
      <c r="E830" s="8">
        <v>0</v>
      </c>
      <c r="F830" s="8">
        <f t="shared" si="120"/>
        <v>4025.8</v>
      </c>
      <c r="G830" s="8">
        <v>70</v>
      </c>
      <c r="H830" s="202">
        <f t="shared" si="119"/>
        <v>4.6482410827360481E-2</v>
      </c>
      <c r="I830" s="18">
        <f t="shared" si="121"/>
        <v>199.01211783680253</v>
      </c>
      <c r="J830" s="10">
        <f t="shared" si="123"/>
        <v>43.782665924096555</v>
      </c>
      <c r="K830" s="202">
        <v>83.817083203896416</v>
      </c>
      <c r="L830" s="202">
        <v>42.046320724125465</v>
      </c>
      <c r="M830" s="10">
        <f t="shared" si="122"/>
        <v>368.65818768892098</v>
      </c>
      <c r="N830" s="11">
        <f t="shared" si="124"/>
        <v>9.1573895297560978E-2</v>
      </c>
    </row>
    <row r="831" spans="1:14" x14ac:dyDescent="0.35">
      <c r="A831" s="9">
        <v>106</v>
      </c>
      <c r="B831" s="8" t="s">
        <v>255</v>
      </c>
      <c r="C831" s="8">
        <f>димвенканали!C831</f>
        <v>5829.59</v>
      </c>
      <c r="D831" s="8">
        <v>0</v>
      </c>
      <c r="E831" s="8">
        <v>0</v>
      </c>
      <c r="F831" s="8">
        <f t="shared" si="120"/>
        <v>5829.59</v>
      </c>
      <c r="G831" s="8">
        <v>108</v>
      </c>
      <c r="H831" s="202">
        <f t="shared" si="119"/>
        <v>6.7309204961764707E-2</v>
      </c>
      <c r="I831" s="18">
        <f t="shared" si="121"/>
        <v>288.18099558354749</v>
      </c>
      <c r="J831" s="10">
        <f t="shared" si="123"/>
        <v>63.399819028380449</v>
      </c>
      <c r="K831" s="202">
        <v>121.37195838705411</v>
      </c>
      <c r="L831" s="202">
        <v>60.88549128872635</v>
      </c>
      <c r="M831" s="10">
        <f t="shared" si="122"/>
        <v>533.8382642877084</v>
      </c>
      <c r="N831" s="11">
        <f t="shared" si="124"/>
        <v>9.1573895297560964E-2</v>
      </c>
    </row>
    <row r="832" spans="1:14" x14ac:dyDescent="0.35">
      <c r="A832" s="9">
        <v>107</v>
      </c>
      <c r="B832" s="8" t="s">
        <v>256</v>
      </c>
      <c r="C832" s="8">
        <f>димвенканали!C832</f>
        <v>4802</v>
      </c>
      <c r="D832" s="8">
        <v>0</v>
      </c>
      <c r="E832" s="8">
        <v>0</v>
      </c>
      <c r="F832" s="8">
        <f t="shared" si="120"/>
        <v>4802</v>
      </c>
      <c r="G832" s="8">
        <v>80</v>
      </c>
      <c r="H832" s="202">
        <f t="shared" si="119"/>
        <v>5.5444517063188682E-2</v>
      </c>
      <c r="I832" s="18">
        <f t="shared" si="121"/>
        <v>237.38292758018918</v>
      </c>
      <c r="J832" s="10">
        <f t="shared" si="123"/>
        <v>52.224244067641621</v>
      </c>
      <c r="K832" s="202">
        <v>99.977553168341842</v>
      </c>
      <c r="L832" s="202">
        <v>50.153120402715103</v>
      </c>
      <c r="M832" s="10">
        <f t="shared" si="122"/>
        <v>439.73784521888774</v>
      </c>
      <c r="N832" s="11">
        <f t="shared" si="124"/>
        <v>9.1573895297560964E-2</v>
      </c>
    </row>
    <row r="833" spans="1:14" x14ac:dyDescent="0.35">
      <c r="A833" s="9">
        <v>108</v>
      </c>
      <c r="B833" s="8" t="s">
        <v>257</v>
      </c>
      <c r="C833" s="8">
        <f>димвенканали!C833</f>
        <v>4841.7</v>
      </c>
      <c r="D833" s="8">
        <v>0</v>
      </c>
      <c r="E833" s="8">
        <v>0</v>
      </c>
      <c r="F833" s="8">
        <f t="shared" si="120"/>
        <v>4841.7</v>
      </c>
      <c r="G833" s="8">
        <v>80</v>
      </c>
      <c r="H833" s="202">
        <f t="shared" si="119"/>
        <v>5.5902898430828955E-2</v>
      </c>
      <c r="I833" s="18">
        <f t="shared" si="121"/>
        <v>239.34546448667263</v>
      </c>
      <c r="J833" s="10">
        <f t="shared" si="123"/>
        <v>52.656002187067976</v>
      </c>
      <c r="K833" s="202">
        <v>100.80410645047077</v>
      </c>
      <c r="L833" s="202">
        <v>50.567755737989529</v>
      </c>
      <c r="M833" s="10">
        <f t="shared" si="122"/>
        <v>443.37332886220088</v>
      </c>
      <c r="N833" s="11">
        <f t="shared" si="124"/>
        <v>9.1573895297560964E-2</v>
      </c>
    </row>
    <row r="834" spans="1:14" x14ac:dyDescent="0.35">
      <c r="A834" s="9">
        <v>109</v>
      </c>
      <c r="B834" s="8" t="s">
        <v>258</v>
      </c>
      <c r="C834" s="8"/>
      <c r="D834" s="8"/>
      <c r="E834" s="8"/>
      <c r="F834" s="8">
        <f t="shared" si="120"/>
        <v>0</v>
      </c>
      <c r="G834" s="8"/>
      <c r="H834" s="202">
        <f t="shared" si="119"/>
        <v>0</v>
      </c>
      <c r="I834" s="18">
        <f t="shared" si="121"/>
        <v>0</v>
      </c>
      <c r="J834" s="10">
        <f t="shared" si="123"/>
        <v>0</v>
      </c>
      <c r="K834" s="202">
        <v>0</v>
      </c>
      <c r="L834" s="202">
        <v>0</v>
      </c>
      <c r="M834" s="10">
        <f t="shared" si="122"/>
        <v>0</v>
      </c>
      <c r="N834" s="11"/>
    </row>
    <row r="835" spans="1:14" x14ac:dyDescent="0.35">
      <c r="A835" s="9">
        <v>110</v>
      </c>
      <c r="B835" s="8" t="s">
        <v>259</v>
      </c>
      <c r="C835" s="8"/>
      <c r="D835" s="8"/>
      <c r="E835" s="8"/>
      <c r="F835" s="8">
        <f t="shared" si="120"/>
        <v>0</v>
      </c>
      <c r="G835" s="8"/>
      <c r="H835" s="202">
        <f t="shared" si="119"/>
        <v>0</v>
      </c>
      <c r="I835" s="18">
        <f t="shared" si="121"/>
        <v>0</v>
      </c>
      <c r="J835" s="10">
        <f t="shared" si="123"/>
        <v>0</v>
      </c>
      <c r="K835" s="202">
        <v>0</v>
      </c>
      <c r="L835" s="202">
        <v>0</v>
      </c>
      <c r="M835" s="10">
        <f t="shared" si="122"/>
        <v>0</v>
      </c>
      <c r="N835" s="11"/>
    </row>
    <row r="836" spans="1:14" x14ac:dyDescent="0.35">
      <c r="A836" s="9">
        <v>111</v>
      </c>
      <c r="B836" s="8" t="s">
        <v>260</v>
      </c>
      <c r="C836" s="8"/>
      <c r="D836" s="8"/>
      <c r="E836" s="8"/>
      <c r="F836" s="8">
        <f t="shared" si="120"/>
        <v>0</v>
      </c>
      <c r="G836" s="8"/>
      <c r="H836" s="202">
        <f t="shared" si="119"/>
        <v>0</v>
      </c>
      <c r="I836" s="18">
        <f t="shared" si="121"/>
        <v>0</v>
      </c>
      <c r="J836" s="10">
        <f t="shared" si="123"/>
        <v>0</v>
      </c>
      <c r="K836" s="202">
        <v>0</v>
      </c>
      <c r="L836" s="202">
        <v>0</v>
      </c>
      <c r="M836" s="10">
        <f t="shared" si="122"/>
        <v>0</v>
      </c>
      <c r="N836" s="11"/>
    </row>
    <row r="837" spans="1:14" x14ac:dyDescent="0.35">
      <c r="A837" s="9">
        <v>112</v>
      </c>
      <c r="B837" s="8" t="s">
        <v>261</v>
      </c>
      <c r="C837" s="8"/>
      <c r="D837" s="8"/>
      <c r="E837" s="8"/>
      <c r="F837" s="8">
        <f t="shared" si="120"/>
        <v>0</v>
      </c>
      <c r="G837" s="8"/>
      <c r="H837" s="202">
        <f t="shared" si="119"/>
        <v>0</v>
      </c>
      <c r="I837" s="18">
        <f t="shared" si="121"/>
        <v>0</v>
      </c>
      <c r="J837" s="10">
        <f t="shared" si="123"/>
        <v>0</v>
      </c>
      <c r="K837" s="202">
        <v>0</v>
      </c>
      <c r="L837" s="202">
        <v>0</v>
      </c>
      <c r="M837" s="10">
        <f t="shared" si="122"/>
        <v>0</v>
      </c>
      <c r="N837" s="11"/>
    </row>
    <row r="838" spans="1:14" x14ac:dyDescent="0.35">
      <c r="A838" s="9">
        <v>113</v>
      </c>
      <c r="B838" s="8" t="s">
        <v>262</v>
      </c>
      <c r="C838" s="8"/>
      <c r="D838" s="8"/>
      <c r="E838" s="8"/>
      <c r="F838" s="8">
        <f t="shared" si="120"/>
        <v>0</v>
      </c>
      <c r="G838" s="8"/>
      <c r="H838" s="202">
        <f t="shared" si="119"/>
        <v>0</v>
      </c>
      <c r="I838" s="18">
        <f t="shared" si="121"/>
        <v>0</v>
      </c>
      <c r="J838" s="10">
        <f t="shared" si="123"/>
        <v>0</v>
      </c>
      <c r="K838" s="202">
        <v>0</v>
      </c>
      <c r="L838" s="202">
        <v>0</v>
      </c>
      <c r="M838" s="10">
        <f t="shared" si="122"/>
        <v>0</v>
      </c>
      <c r="N838" s="11"/>
    </row>
    <row r="839" spans="1:14" x14ac:dyDescent="0.35">
      <c r="A839" s="9">
        <v>114</v>
      </c>
      <c r="B839" s="8" t="s">
        <v>263</v>
      </c>
      <c r="C839" s="8"/>
      <c r="D839" s="8"/>
      <c r="E839" s="8"/>
      <c r="F839" s="8">
        <f t="shared" si="120"/>
        <v>0</v>
      </c>
      <c r="G839" s="8"/>
      <c r="H839" s="202">
        <f t="shared" si="119"/>
        <v>0</v>
      </c>
      <c r="I839" s="18">
        <f t="shared" si="121"/>
        <v>0</v>
      </c>
      <c r="J839" s="10">
        <f t="shared" si="123"/>
        <v>0</v>
      </c>
      <c r="K839" s="202">
        <v>0</v>
      </c>
      <c r="L839" s="202">
        <v>0</v>
      </c>
      <c r="M839" s="10">
        <f t="shared" si="122"/>
        <v>0</v>
      </c>
      <c r="N839" s="11"/>
    </row>
    <row r="840" spans="1:14" x14ac:dyDescent="0.35">
      <c r="A840" s="9">
        <v>115</v>
      </c>
      <c r="B840" s="8" t="s">
        <v>264</v>
      </c>
      <c r="C840" s="8"/>
      <c r="D840" s="8"/>
      <c r="E840" s="8"/>
      <c r="F840" s="8">
        <f t="shared" si="120"/>
        <v>0</v>
      </c>
      <c r="G840" s="8"/>
      <c r="H840" s="202">
        <f t="shared" si="119"/>
        <v>0</v>
      </c>
      <c r="I840" s="18">
        <f t="shared" si="121"/>
        <v>0</v>
      </c>
      <c r="J840" s="10">
        <f t="shared" si="123"/>
        <v>0</v>
      </c>
      <c r="K840" s="202">
        <v>0</v>
      </c>
      <c r="L840" s="202">
        <v>0</v>
      </c>
      <c r="M840" s="10">
        <f t="shared" si="122"/>
        <v>0</v>
      </c>
      <c r="N840" s="11"/>
    </row>
    <row r="841" spans="1:14" x14ac:dyDescent="0.35">
      <c r="A841" s="9">
        <v>116</v>
      </c>
      <c r="B841" s="8" t="s">
        <v>265</v>
      </c>
      <c r="C841" s="8"/>
      <c r="D841" s="8"/>
      <c r="E841" s="8"/>
      <c r="F841" s="8">
        <f t="shared" si="120"/>
        <v>0</v>
      </c>
      <c r="G841" s="8"/>
      <c r="H841" s="202">
        <f t="shared" si="119"/>
        <v>0</v>
      </c>
      <c r="I841" s="18">
        <f t="shared" si="121"/>
        <v>0</v>
      </c>
      <c r="J841" s="10">
        <f t="shared" si="123"/>
        <v>0</v>
      </c>
      <c r="K841" s="202">
        <v>0</v>
      </c>
      <c r="L841" s="202">
        <v>0</v>
      </c>
      <c r="M841" s="10">
        <f t="shared" si="122"/>
        <v>0</v>
      </c>
      <c r="N841" s="11"/>
    </row>
    <row r="842" spans="1:14" x14ac:dyDescent="0.35">
      <c r="A842" s="9">
        <v>117</v>
      </c>
      <c r="B842" s="8" t="s">
        <v>266</v>
      </c>
      <c r="C842" s="8"/>
      <c r="D842" s="8"/>
      <c r="E842" s="8"/>
      <c r="F842" s="8">
        <f t="shared" si="120"/>
        <v>0</v>
      </c>
      <c r="G842" s="8"/>
      <c r="H842" s="202">
        <f t="shared" si="119"/>
        <v>0</v>
      </c>
      <c r="I842" s="18">
        <f t="shared" si="121"/>
        <v>0</v>
      </c>
      <c r="J842" s="10">
        <f t="shared" si="123"/>
        <v>0</v>
      </c>
      <c r="K842" s="202">
        <v>0</v>
      </c>
      <c r="L842" s="202">
        <v>0</v>
      </c>
      <c r="M842" s="10">
        <f t="shared" si="122"/>
        <v>0</v>
      </c>
      <c r="N842" s="11"/>
    </row>
    <row r="843" spans="1:14" x14ac:dyDescent="0.35">
      <c r="A843" s="9">
        <v>118</v>
      </c>
      <c r="B843" s="8" t="s">
        <v>267</v>
      </c>
      <c r="C843" s="8"/>
      <c r="D843" s="8"/>
      <c r="E843" s="8"/>
      <c r="F843" s="8">
        <f t="shared" si="120"/>
        <v>0</v>
      </c>
      <c r="G843" s="8"/>
      <c r="H843" s="202">
        <f t="shared" si="119"/>
        <v>0</v>
      </c>
      <c r="I843" s="18">
        <f t="shared" si="121"/>
        <v>0</v>
      </c>
      <c r="J843" s="10">
        <f t="shared" si="123"/>
        <v>0</v>
      </c>
      <c r="K843" s="202">
        <v>0</v>
      </c>
      <c r="L843" s="202">
        <v>0</v>
      </c>
      <c r="M843" s="10">
        <f t="shared" si="122"/>
        <v>0</v>
      </c>
      <c r="N843" s="11"/>
    </row>
    <row r="844" spans="1:14" x14ac:dyDescent="0.35">
      <c r="A844" s="9">
        <v>119</v>
      </c>
      <c r="B844" s="8" t="s">
        <v>268</v>
      </c>
      <c r="C844" s="8">
        <f>димвенканали!C844</f>
        <v>5265.83</v>
      </c>
      <c r="D844" s="8">
        <v>0</v>
      </c>
      <c r="E844" s="8">
        <v>1489.9</v>
      </c>
      <c r="F844" s="8">
        <f t="shared" si="120"/>
        <v>6755.73</v>
      </c>
      <c r="G844" s="8">
        <v>96</v>
      </c>
      <c r="H844" s="202">
        <f t="shared" si="119"/>
        <v>7.8002537954872067E-2</v>
      </c>
      <c r="I844" s="18">
        <f t="shared" si="121"/>
        <v>333.96396612688699</v>
      </c>
      <c r="J844" s="10">
        <f t="shared" si="123"/>
        <v>73.472072547915133</v>
      </c>
      <c r="K844" s="202">
        <v>140.65417644022529</v>
      </c>
      <c r="L844" s="202">
        <v>70.558296563564028</v>
      </c>
      <c r="M844" s="10">
        <f t="shared" si="122"/>
        <v>618.64851167859138</v>
      </c>
      <c r="N844" s="11">
        <f t="shared" ref="N844:N859" si="125">M844/F844</f>
        <v>9.157389529756095E-2</v>
      </c>
    </row>
    <row r="845" spans="1:14" x14ac:dyDescent="0.35">
      <c r="A845" s="9">
        <v>120</v>
      </c>
      <c r="B845" s="8" t="s">
        <v>269</v>
      </c>
      <c r="C845" s="8">
        <f>димвенканали!C845</f>
        <v>3884.83</v>
      </c>
      <c r="D845" s="8">
        <v>0</v>
      </c>
      <c r="E845" s="8">
        <v>230.5</v>
      </c>
      <c r="F845" s="8">
        <f t="shared" si="120"/>
        <v>4115.33</v>
      </c>
      <c r="G845" s="8">
        <v>65</v>
      </c>
      <c r="H845" s="202">
        <f t="shared" si="119"/>
        <v>4.7516135861235376E-2</v>
      </c>
      <c r="I845" s="18">
        <f t="shared" si="121"/>
        <v>203.43795988308619</v>
      </c>
      <c r="J845" s="10">
        <f t="shared" si="123"/>
        <v>44.756351174278961</v>
      </c>
      <c r="K845" s="202">
        <v>85.681096184979623</v>
      </c>
      <c r="L845" s="202">
        <v>42.981391292566748</v>
      </c>
      <c r="M845" s="10">
        <f t="shared" si="122"/>
        <v>376.85679853491149</v>
      </c>
      <c r="N845" s="11">
        <f t="shared" si="125"/>
        <v>9.157389529756095E-2</v>
      </c>
    </row>
    <row r="846" spans="1:14" x14ac:dyDescent="0.35">
      <c r="A846" s="9">
        <v>121</v>
      </c>
      <c r="B846" s="8" t="s">
        <v>270</v>
      </c>
      <c r="C846" s="8">
        <f>димвенканали!C846</f>
        <v>4215.83</v>
      </c>
      <c r="D846" s="8">
        <v>0</v>
      </c>
      <c r="E846" s="8">
        <v>0</v>
      </c>
      <c r="F846" s="8">
        <f t="shared" si="120"/>
        <v>4215.83</v>
      </c>
      <c r="G846" s="8">
        <v>84</v>
      </c>
      <c r="H846" s="202">
        <f t="shared" si="119"/>
        <v>4.8676521943045135E-2</v>
      </c>
      <c r="I846" s="18">
        <f t="shared" si="121"/>
        <v>208.40609487305059</v>
      </c>
      <c r="J846" s="10">
        <f t="shared" si="123"/>
        <v>45.849340872071132</v>
      </c>
      <c r="K846" s="202">
        <v>87.77350436769899</v>
      </c>
      <c r="L846" s="202">
        <v>44.031034899495708</v>
      </c>
      <c r="M846" s="10">
        <f t="shared" si="122"/>
        <v>386.05997501231639</v>
      </c>
      <c r="N846" s="11">
        <f t="shared" si="125"/>
        <v>9.157389529756095E-2</v>
      </c>
    </row>
    <row r="847" spans="1:14" x14ac:dyDescent="0.35">
      <c r="A847" s="9">
        <v>122</v>
      </c>
      <c r="B847" s="8" t="s">
        <v>271</v>
      </c>
      <c r="C847" s="8">
        <f>димвенканали!C847</f>
        <v>4235.75</v>
      </c>
      <c r="D847" s="8">
        <v>0</v>
      </c>
      <c r="E847" s="8">
        <v>0</v>
      </c>
      <c r="F847" s="8">
        <f t="shared" si="120"/>
        <v>4235.75</v>
      </c>
      <c r="G847" s="8">
        <v>84</v>
      </c>
      <c r="H847" s="202">
        <f t="shared" si="119"/>
        <v>4.8906520855976979E-2</v>
      </c>
      <c r="I847" s="18">
        <f t="shared" si="121"/>
        <v>209.39082371882262</v>
      </c>
      <c r="J847" s="10">
        <f t="shared" si="123"/>
        <v>46.065981218140976</v>
      </c>
      <c r="K847" s="202">
        <v>88.188238407497693</v>
      </c>
      <c r="L847" s="202">
        <v>44.239083662182523</v>
      </c>
      <c r="M847" s="10">
        <f t="shared" si="122"/>
        <v>387.88412700664378</v>
      </c>
      <c r="N847" s="11">
        <f t="shared" si="125"/>
        <v>9.157389529756095E-2</v>
      </c>
    </row>
    <row r="848" spans="1:14" x14ac:dyDescent="0.35">
      <c r="A848" s="9">
        <v>123</v>
      </c>
      <c r="B848" s="8" t="s">
        <v>272</v>
      </c>
      <c r="C848" s="8">
        <f>димвенканали!C848</f>
        <v>4215</v>
      </c>
      <c r="D848" s="8">
        <v>0</v>
      </c>
      <c r="E848" s="8">
        <v>0</v>
      </c>
      <c r="F848" s="8">
        <f t="shared" ref="F848:F860" si="126">C848+D848+E848</f>
        <v>4215</v>
      </c>
      <c r="G848" s="8">
        <v>84</v>
      </c>
      <c r="H848" s="202">
        <f t="shared" si="119"/>
        <v>4.8666938655006313E-2</v>
      </c>
      <c r="I848" s="18">
        <f t="shared" si="121"/>
        <v>208.36506450447678</v>
      </c>
      <c r="J848" s="10">
        <f t="shared" si="123"/>
        <v>45.840314190984891</v>
      </c>
      <c r="K848" s="202">
        <v>87.75622378270738</v>
      </c>
      <c r="L848" s="202">
        <v>44.022366201050424</v>
      </c>
      <c r="M848" s="10">
        <f t="shared" si="122"/>
        <v>385.98396867921946</v>
      </c>
      <c r="N848" s="11">
        <f t="shared" si="125"/>
        <v>9.1573895297560964E-2</v>
      </c>
    </row>
    <row r="849" spans="1:14" x14ac:dyDescent="0.35">
      <c r="A849" s="9">
        <v>124</v>
      </c>
      <c r="B849" s="8" t="s">
        <v>273</v>
      </c>
      <c r="C849" s="8">
        <f>димвенканали!C849</f>
        <v>4962.2</v>
      </c>
      <c r="D849" s="8">
        <v>0</v>
      </c>
      <c r="E849" s="8">
        <v>0</v>
      </c>
      <c r="F849" s="8">
        <f t="shared" si="126"/>
        <v>4962.2</v>
      </c>
      <c r="G849" s="8">
        <v>90</v>
      </c>
      <c r="H849" s="202">
        <f t="shared" si="119"/>
        <v>5.7294207115983938E-2</v>
      </c>
      <c r="I849" s="18">
        <f t="shared" si="121"/>
        <v>245.30228305672941</v>
      </c>
      <c r="J849" s="10">
        <f t="shared" si="123"/>
        <v>53.966502272480469</v>
      </c>
      <c r="K849" s="202">
        <v>103.31291427154224</v>
      </c>
      <c r="L849" s="202">
        <v>51.826283644804846</v>
      </c>
      <c r="M849" s="10">
        <f t="shared" si="122"/>
        <v>454.40798324555698</v>
      </c>
      <c r="N849" s="11">
        <f t="shared" si="125"/>
        <v>9.1573895297560964E-2</v>
      </c>
    </row>
    <row r="850" spans="1:14" x14ac:dyDescent="0.35">
      <c r="A850" s="9">
        <v>125</v>
      </c>
      <c r="B850" s="8" t="s">
        <v>274</v>
      </c>
      <c r="C850" s="8">
        <f>димвенканали!C850</f>
        <v>3826.09</v>
      </c>
      <c r="D850" s="8">
        <v>0</v>
      </c>
      <c r="E850" s="8">
        <v>0</v>
      </c>
      <c r="F850" s="8">
        <f t="shared" si="126"/>
        <v>3826.09</v>
      </c>
      <c r="G850" s="8">
        <v>65</v>
      </c>
      <c r="H850" s="202">
        <f t="shared" si="119"/>
        <v>4.4176533171656727E-2</v>
      </c>
      <c r="I850" s="18">
        <f t="shared" ref="I850:I860" si="127">H850*$O$2</f>
        <v>189.13961794778967</v>
      </c>
      <c r="J850" s="10">
        <f t="shared" si="123"/>
        <v>41.610715948513729</v>
      </c>
      <c r="K850" s="202">
        <v>79.659124615131418</v>
      </c>
      <c r="L850" s="202">
        <v>39.960506547610208</v>
      </c>
      <c r="M850" s="10">
        <f t="shared" ref="M850:M860" si="128">I850+J850+K850+L850</f>
        <v>350.36996505904506</v>
      </c>
      <c r="N850" s="11">
        <f t="shared" si="125"/>
        <v>9.1573895297560964E-2</v>
      </c>
    </row>
    <row r="851" spans="1:14" x14ac:dyDescent="0.35">
      <c r="A851" s="9">
        <v>126</v>
      </c>
      <c r="B851" s="8" t="s">
        <v>275</v>
      </c>
      <c r="C851" s="8">
        <f>димвенканали!C851</f>
        <v>3985.25</v>
      </c>
      <c r="D851" s="8">
        <v>0</v>
      </c>
      <c r="E851" s="8">
        <v>0</v>
      </c>
      <c r="F851" s="8">
        <f t="shared" si="126"/>
        <v>3985.25</v>
      </c>
      <c r="G851" s="8">
        <v>72</v>
      </c>
      <c r="H851" s="202">
        <f t="shared" ref="H851:H860" si="129">2/173218.21*F851</f>
        <v>4.6014215249078033E-2</v>
      </c>
      <c r="I851" s="18">
        <f t="shared" si="127"/>
        <v>197.00756187816515</v>
      </c>
      <c r="J851" s="10">
        <f t="shared" si="123"/>
        <v>43.341663613196332</v>
      </c>
      <c r="K851" s="202">
        <v>82.972832937137511</v>
      </c>
      <c r="L851" s="202">
        <v>41.622807806105868</v>
      </c>
      <c r="M851" s="10">
        <f t="shared" si="128"/>
        <v>364.94486623460489</v>
      </c>
      <c r="N851" s="11">
        <f t="shared" si="125"/>
        <v>9.1573895297560978E-2</v>
      </c>
    </row>
    <row r="852" spans="1:14" x14ac:dyDescent="0.35">
      <c r="A852" s="9">
        <v>127</v>
      </c>
      <c r="B852" s="8" t="s">
        <v>276</v>
      </c>
      <c r="C852" s="8">
        <f>димвенканали!C852</f>
        <v>3992.96</v>
      </c>
      <c r="D852" s="8">
        <v>0</v>
      </c>
      <c r="E852" s="8">
        <v>0</v>
      </c>
      <c r="F852" s="8">
        <f t="shared" si="126"/>
        <v>3992.96</v>
      </c>
      <c r="G852" s="8">
        <v>72</v>
      </c>
      <c r="H852" s="202">
        <f t="shared" si="129"/>
        <v>4.6103235912667614E-2</v>
      </c>
      <c r="I852" s="18">
        <f t="shared" si="127"/>
        <v>197.38869939829075</v>
      </c>
      <c r="J852" s="10">
        <f t="shared" si="123"/>
        <v>43.42551386762397</v>
      </c>
      <c r="K852" s="202">
        <v>83.133354997722236</v>
      </c>
      <c r="L852" s="202">
        <v>41.703332703712057</v>
      </c>
      <c r="M852" s="10">
        <f t="shared" si="128"/>
        <v>365.65090096734906</v>
      </c>
      <c r="N852" s="11">
        <f t="shared" si="125"/>
        <v>9.1573895297560978E-2</v>
      </c>
    </row>
    <row r="853" spans="1:14" x14ac:dyDescent="0.35">
      <c r="A853" s="9">
        <v>128</v>
      </c>
      <c r="B853" s="8" t="s">
        <v>277</v>
      </c>
      <c r="C853" s="8">
        <f>димвенканали!C853</f>
        <v>4337.99</v>
      </c>
      <c r="D853" s="8">
        <v>0</v>
      </c>
      <c r="E853" s="8">
        <v>0</v>
      </c>
      <c r="F853" s="8">
        <f t="shared" si="126"/>
        <v>4337.99</v>
      </c>
      <c r="G853" s="8">
        <v>72</v>
      </c>
      <c r="H853" s="202">
        <f t="shared" si="129"/>
        <v>5.0086997204277769E-2</v>
      </c>
      <c r="I853" s="18">
        <f t="shared" si="127"/>
        <v>214.44497418025506</v>
      </c>
      <c r="J853" s="10">
        <f t="shared" si="123"/>
        <v>47.177894319656112</v>
      </c>
      <c r="K853" s="202">
        <v>90.316873358753682</v>
      </c>
      <c r="L853" s="202">
        <v>45.306900203201593</v>
      </c>
      <c r="M853" s="10">
        <f t="shared" si="128"/>
        <v>397.24664206186651</v>
      </c>
      <c r="N853" s="11">
        <f t="shared" si="125"/>
        <v>9.1573895297560978E-2</v>
      </c>
    </row>
    <row r="854" spans="1:14" x14ac:dyDescent="0.35">
      <c r="A854" s="9">
        <v>129</v>
      </c>
      <c r="B854" s="8" t="s">
        <v>278</v>
      </c>
      <c r="C854" s="8">
        <f>димвенканали!C854</f>
        <v>3093.3</v>
      </c>
      <c r="D854" s="8">
        <v>0</v>
      </c>
      <c r="E854" s="8">
        <v>0</v>
      </c>
      <c r="F854" s="8">
        <f t="shared" si="126"/>
        <v>3093.3</v>
      </c>
      <c r="G854" s="8">
        <v>55</v>
      </c>
      <c r="H854" s="202">
        <f t="shared" si="129"/>
        <v>3.5715644446389333E-2</v>
      </c>
      <c r="I854" s="18">
        <f t="shared" si="127"/>
        <v>152.9147459149936</v>
      </c>
      <c r="J854" s="10">
        <f t="shared" si="123"/>
        <v>33.641244101298589</v>
      </c>
      <c r="K854" s="202">
        <v>64.402450065729255</v>
      </c>
      <c r="L854" s="202">
        <v>32.307090241923909</v>
      </c>
      <c r="M854" s="10">
        <f t="shared" si="128"/>
        <v>283.26553032394537</v>
      </c>
      <c r="N854" s="11">
        <f t="shared" si="125"/>
        <v>9.1573895297560978E-2</v>
      </c>
    </row>
    <row r="855" spans="1:14" x14ac:dyDescent="0.35">
      <c r="A855" s="9">
        <v>130</v>
      </c>
      <c r="B855" s="8" t="s">
        <v>279</v>
      </c>
      <c r="C855" s="8">
        <f>димвенканали!C855</f>
        <v>4114.87</v>
      </c>
      <c r="D855" s="8">
        <v>0</v>
      </c>
      <c r="E855" s="8">
        <v>0</v>
      </c>
      <c r="F855" s="8">
        <f t="shared" si="126"/>
        <v>4114.87</v>
      </c>
      <c r="G855" s="8">
        <v>72</v>
      </c>
      <c r="H855" s="202">
        <f t="shared" si="129"/>
        <v>4.7510824641358439E-2</v>
      </c>
      <c r="I855" s="18">
        <f t="shared" si="127"/>
        <v>203.41522016074407</v>
      </c>
      <c r="J855" s="10">
        <f t="shared" si="123"/>
        <v>44.751348435363695</v>
      </c>
      <c r="K855" s="202">
        <v>85.671518993297539</v>
      </c>
      <c r="L855" s="202">
        <v>42.976586953669369</v>
      </c>
      <c r="M855" s="10">
        <f t="shared" si="128"/>
        <v>376.81467454307466</v>
      </c>
      <c r="N855" s="11">
        <f t="shared" si="125"/>
        <v>9.1573895297560964E-2</v>
      </c>
    </row>
    <row r="856" spans="1:14" x14ac:dyDescent="0.35">
      <c r="A856" s="9">
        <v>131</v>
      </c>
      <c r="B856" s="8" t="s">
        <v>280</v>
      </c>
      <c r="C856" s="8">
        <f>димвенканали!C856</f>
        <v>5499.38</v>
      </c>
      <c r="D856" s="8">
        <v>0</v>
      </c>
      <c r="E856" s="8">
        <v>0</v>
      </c>
      <c r="F856" s="8">
        <f t="shared" si="126"/>
        <v>5499.38</v>
      </c>
      <c r="G856" s="8">
        <v>108</v>
      </c>
      <c r="H856" s="202">
        <f t="shared" si="129"/>
        <v>6.3496557319233357E-2</v>
      </c>
      <c r="I856" s="18">
        <f t="shared" si="127"/>
        <v>271.85733533443164</v>
      </c>
      <c r="J856" s="10">
        <f t="shared" si="123"/>
        <v>59.808613773574962</v>
      </c>
      <c r="K856" s="202">
        <v>114.49699215804159</v>
      </c>
      <c r="L856" s="202">
        <v>57.436707055452601</v>
      </c>
      <c r="M856" s="10">
        <f t="shared" si="128"/>
        <v>503.59964832150075</v>
      </c>
      <c r="N856" s="11">
        <f t="shared" si="125"/>
        <v>9.157389529756095E-2</v>
      </c>
    </row>
    <row r="857" spans="1:14" x14ac:dyDescent="0.35">
      <c r="A857" s="9">
        <v>132</v>
      </c>
      <c r="B857" s="8" t="s">
        <v>281</v>
      </c>
      <c r="C857" s="8">
        <f>димвенканали!C857</f>
        <v>9903.31</v>
      </c>
      <c r="D857" s="8">
        <v>0</v>
      </c>
      <c r="E857" s="8">
        <v>0</v>
      </c>
      <c r="F857" s="8">
        <f t="shared" si="126"/>
        <v>9903.31</v>
      </c>
      <c r="G857" s="8">
        <v>180</v>
      </c>
      <c r="H857" s="202">
        <f>2/173218.21*F857</f>
        <v>0.11434490634674034</v>
      </c>
      <c r="I857" s="18">
        <f t="shared" si="127"/>
        <v>489.56199927825139</v>
      </c>
      <c r="J857" s="10">
        <f t="shared" si="123"/>
        <v>107.70363984121531</v>
      </c>
      <c r="K857" s="202">
        <v>206.18673512444218</v>
      </c>
      <c r="L857" s="202">
        <v>103.43229879537952</v>
      </c>
      <c r="M857" s="10">
        <f t="shared" si="128"/>
        <v>906.88467303928837</v>
      </c>
      <c r="N857" s="11">
        <f t="shared" si="125"/>
        <v>9.1573895297560964E-2</v>
      </c>
    </row>
    <row r="858" spans="1:14" x14ac:dyDescent="0.35">
      <c r="A858" s="9">
        <v>133</v>
      </c>
      <c r="B858" s="8" t="s">
        <v>282</v>
      </c>
      <c r="C858" s="8">
        <f>димвенканали!C858</f>
        <v>3585.51</v>
      </c>
      <c r="D858" s="8">
        <v>0</v>
      </c>
      <c r="E858" s="8">
        <v>0</v>
      </c>
      <c r="F858" s="8">
        <f t="shared" si="126"/>
        <v>3585.51</v>
      </c>
      <c r="G858" s="8">
        <v>72</v>
      </c>
      <c r="H858" s="202">
        <f t="shared" si="129"/>
        <v>4.1398765176017011E-2</v>
      </c>
      <c r="I858" s="18">
        <f t="shared" si="127"/>
        <v>177.24674316285802</v>
      </c>
      <c r="J858" s="10">
        <f t="shared" si="123"/>
        <v>38.994283495828768</v>
      </c>
      <c r="K858" s="202">
        <v>74.650253365393866</v>
      </c>
      <c r="L858" s="202">
        <v>37.447837304277179</v>
      </c>
      <c r="M858" s="10">
        <f t="shared" si="128"/>
        <v>328.33911732835782</v>
      </c>
      <c r="N858" s="11">
        <f t="shared" si="125"/>
        <v>9.1573895297560964E-2</v>
      </c>
    </row>
    <row r="859" spans="1:14" x14ac:dyDescent="0.35">
      <c r="A859" s="9">
        <v>134</v>
      </c>
      <c r="B859" s="8" t="s">
        <v>283</v>
      </c>
      <c r="C859" s="8">
        <f>димвенканали!C859</f>
        <v>4638.37</v>
      </c>
      <c r="D859" s="8">
        <v>0</v>
      </c>
      <c r="E859" s="8">
        <v>0</v>
      </c>
      <c r="F859" s="8">
        <f t="shared" si="126"/>
        <v>4638.37</v>
      </c>
      <c r="G859" s="8">
        <v>100</v>
      </c>
      <c r="H859" s="202">
        <f t="shared" si="129"/>
        <v>5.355522378391972E-2</v>
      </c>
      <c r="I859" s="18">
        <f t="shared" si="127"/>
        <v>229.29401286966308</v>
      </c>
      <c r="J859" s="10">
        <f t="shared" si="123"/>
        <v>50.444682831325878</v>
      </c>
      <c r="K859" s="202">
        <v>96.570779527164035</v>
      </c>
      <c r="L859" s="202">
        <v>48.444133503194848</v>
      </c>
      <c r="M859" s="10">
        <f t="shared" si="128"/>
        <v>424.75360873134787</v>
      </c>
      <c r="N859" s="11">
        <f t="shared" si="125"/>
        <v>9.1573895297560964E-2</v>
      </c>
    </row>
    <row r="860" spans="1:14" x14ac:dyDescent="0.35">
      <c r="A860" s="9">
        <v>135</v>
      </c>
      <c r="B860" s="8" t="s">
        <v>526</v>
      </c>
      <c r="C860" s="8"/>
      <c r="D860" s="8"/>
      <c r="E860" s="8"/>
      <c r="F860" s="8">
        <f t="shared" si="126"/>
        <v>0</v>
      </c>
      <c r="G860" s="8"/>
      <c r="H860" s="202">
        <f t="shared" si="129"/>
        <v>0</v>
      </c>
      <c r="I860" s="18">
        <f t="shared" si="127"/>
        <v>0</v>
      </c>
      <c r="J860" s="10">
        <f t="shared" si="123"/>
        <v>0</v>
      </c>
      <c r="K860" s="202">
        <v>0</v>
      </c>
      <c r="L860" s="202">
        <v>0</v>
      </c>
      <c r="M860" s="10">
        <f t="shared" si="128"/>
        <v>0</v>
      </c>
      <c r="N860" s="11"/>
    </row>
    <row r="861" spans="1:14" s="192" customFormat="1" x14ac:dyDescent="0.35">
      <c r="A861" s="9">
        <v>136</v>
      </c>
      <c r="B861" s="235" t="s">
        <v>587</v>
      </c>
      <c r="C861" s="195"/>
      <c r="D861" s="195"/>
      <c r="E861" s="195"/>
      <c r="F861" s="195"/>
      <c r="G861" s="195"/>
      <c r="H861" s="217"/>
      <c r="I861" s="209"/>
      <c r="J861" s="202">
        <f t="shared" si="123"/>
        <v>0</v>
      </c>
      <c r="K861" s="202">
        <v>0</v>
      </c>
      <c r="L861" s="202"/>
      <c r="M861" s="202"/>
      <c r="N861" s="217"/>
    </row>
    <row r="862" spans="1:14" ht="18" x14ac:dyDescent="0.4">
      <c r="A862" s="12"/>
      <c r="B862" s="13" t="s">
        <v>1698</v>
      </c>
      <c r="C862" s="186">
        <f t="shared" ref="C862:M862" si="130">SUM(C726:C861)</f>
        <v>170451.10999999996</v>
      </c>
      <c r="D862" s="186">
        <f t="shared" si="130"/>
        <v>204.9</v>
      </c>
      <c r="E862" s="186">
        <f t="shared" si="130"/>
        <v>2562.1999999999998</v>
      </c>
      <c r="F862" s="300">
        <f t="shared" si="130"/>
        <v>173218.20999999996</v>
      </c>
      <c r="G862" s="186">
        <f t="shared" si="130"/>
        <v>3139</v>
      </c>
      <c r="H862" s="186">
        <f t="shared" si="130"/>
        <v>2.0000000000000004</v>
      </c>
      <c r="I862" s="186">
        <f t="shared" si="130"/>
        <v>8562.9</v>
      </c>
      <c r="J862" s="186">
        <f t="shared" si="130"/>
        <v>1883.838</v>
      </c>
      <c r="K862" s="340">
        <f t="shared" si="130"/>
        <v>3606.3999999999992</v>
      </c>
      <c r="L862" s="186">
        <f t="shared" si="130"/>
        <v>1785.9470757587351</v>
      </c>
      <c r="M862" s="186">
        <f t="shared" si="130"/>
        <v>15839.085075758736</v>
      </c>
      <c r="N862" s="16">
        <f>M862/F862</f>
        <v>9.1440069007517971E-2</v>
      </c>
    </row>
    <row r="863" spans="1:14" ht="18" x14ac:dyDescent="0.4">
      <c r="A863" s="9"/>
      <c r="B863" s="13" t="s">
        <v>1170</v>
      </c>
      <c r="C863" s="8"/>
      <c r="D863" s="8"/>
      <c r="E863" s="8"/>
      <c r="F863" s="8"/>
      <c r="G863" s="8"/>
      <c r="H863" s="195"/>
      <c r="I863" s="8"/>
      <c r="J863" s="10">
        <f t="shared" si="123"/>
        <v>0</v>
      </c>
      <c r="K863" s="202"/>
      <c r="L863" s="195"/>
      <c r="M863" s="8"/>
      <c r="N863" s="11"/>
    </row>
    <row r="864" spans="1:14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900" si="131">C864+D864+E864</f>
        <v>7464.2</v>
      </c>
      <c r="G864" s="8">
        <v>136</v>
      </c>
      <c r="H864" s="202">
        <f>2/182162.29*F864</f>
        <v>8.1951099758352838E-2</v>
      </c>
      <c r="I864" s="18">
        <f t="shared" ref="I864:I902" si="132">H864*$I$2</f>
        <v>350.86953606039975</v>
      </c>
      <c r="J864" s="10">
        <f t="shared" si="123"/>
        <v>77.191297933287942</v>
      </c>
      <c r="K864" s="205">
        <v>143.81864150349082</v>
      </c>
      <c r="L864" s="202">
        <v>90.175822326518457</v>
      </c>
      <c r="M864" s="10">
        <f t="shared" ref="M864:M900" si="133">I864+J864+K864+L864</f>
        <v>662.05529782369695</v>
      </c>
      <c r="N864" s="11">
        <f t="shared" ref="N864:N900" si="134">M864/F864</f>
        <v>8.8697422071179352E-2</v>
      </c>
    </row>
    <row r="865" spans="1:14" x14ac:dyDescent="0.35">
      <c r="A865" s="9">
        <f t="shared" ref="A865:A904" si="135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31"/>
        <v>7486.75</v>
      </c>
      <c r="G865" s="8">
        <v>142</v>
      </c>
      <c r="H865" s="202">
        <f t="shared" ref="H865:H904" si="136">2/182162.29*F865</f>
        <v>8.2198681186978928E-2</v>
      </c>
      <c r="I865" s="18">
        <f t="shared" si="132"/>
        <v>351.92954356799089</v>
      </c>
      <c r="J865" s="10">
        <f t="shared" si="123"/>
        <v>77.424499584957999</v>
      </c>
      <c r="K865" s="205">
        <v>144.25313017821867</v>
      </c>
      <c r="L865" s="202">
        <v>90.448251360234465</v>
      </c>
      <c r="M865" s="10">
        <f t="shared" si="133"/>
        <v>664.0554246914021</v>
      </c>
      <c r="N865" s="11">
        <f t="shared" si="134"/>
        <v>8.8697422071179366E-2</v>
      </c>
    </row>
    <row r="866" spans="1:14" x14ac:dyDescent="0.35">
      <c r="A866" s="9">
        <f t="shared" si="135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31"/>
        <v>4319.2999999999993</v>
      </c>
      <c r="G866" s="8">
        <v>93</v>
      </c>
      <c r="H866" s="202">
        <f t="shared" si="136"/>
        <v>4.7422548322158219E-2</v>
      </c>
      <c r="I866" s="18">
        <f t="shared" si="132"/>
        <v>203.03726951390431</v>
      </c>
      <c r="J866" s="10">
        <f t="shared" si="123"/>
        <v>44.668199293058947</v>
      </c>
      <c r="K866" s="205">
        <v>83.223367306078046</v>
      </c>
      <c r="L866" s="202">
        <v>52.181939039003666</v>
      </c>
      <c r="M866" s="10">
        <f t="shared" si="133"/>
        <v>383.11077515204499</v>
      </c>
      <c r="N866" s="11">
        <f t="shared" si="134"/>
        <v>8.8697422071179366E-2</v>
      </c>
    </row>
    <row r="867" spans="1:14" x14ac:dyDescent="0.35">
      <c r="A867" s="9">
        <f t="shared" si="135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31"/>
        <v>5738.17</v>
      </c>
      <c r="G867" s="8">
        <v>118</v>
      </c>
      <c r="H867" s="202">
        <f t="shared" si="136"/>
        <v>6.3000635312610534E-2</v>
      </c>
      <c r="I867" s="18">
        <f t="shared" si="132"/>
        <v>269.73407005917636</v>
      </c>
      <c r="J867" s="10">
        <f t="shared" si="123"/>
        <v>59.341495413018798</v>
      </c>
      <c r="K867" s="205">
        <v>110.56185714692612</v>
      </c>
      <c r="L867" s="202">
        <v>69.323463787058017</v>
      </c>
      <c r="M867" s="10">
        <f t="shared" si="133"/>
        <v>508.96088640617927</v>
      </c>
      <c r="N867" s="11">
        <f t="shared" si="134"/>
        <v>8.8697422071179366E-2</v>
      </c>
    </row>
    <row r="868" spans="1:14" x14ac:dyDescent="0.35">
      <c r="A868" s="9">
        <f t="shared" si="135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31"/>
        <v>5759.7</v>
      </c>
      <c r="G868" s="8">
        <v>117</v>
      </c>
      <c r="H868" s="202">
        <f t="shared" si="136"/>
        <v>6.3237017936039336E-2</v>
      </c>
      <c r="I868" s="18">
        <f t="shared" si="132"/>
        <v>270.74613044225561</v>
      </c>
      <c r="J868" s="10">
        <f t="shared" si="123"/>
        <v>59.564148697296233</v>
      </c>
      <c r="K868" s="205">
        <v>110.97669267539133</v>
      </c>
      <c r="L868" s="202">
        <v>69.583570088428544</v>
      </c>
      <c r="M868" s="10">
        <f t="shared" si="133"/>
        <v>510.8705419033717</v>
      </c>
      <c r="N868" s="11">
        <f t="shared" si="134"/>
        <v>8.8697422071179352E-2</v>
      </c>
    </row>
    <row r="869" spans="1:14" x14ac:dyDescent="0.35">
      <c r="A869" s="9">
        <f t="shared" si="135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31"/>
        <v>2764</v>
      </c>
      <c r="G869" s="8">
        <v>59</v>
      </c>
      <c r="H869" s="202">
        <f t="shared" si="136"/>
        <v>3.0346566240466125E-2</v>
      </c>
      <c r="I869" s="18">
        <f t="shared" si="132"/>
        <v>129.92730603024367</v>
      </c>
      <c r="J869" s="10">
        <f t="shared" si="123"/>
        <v>28.584007326653609</v>
      </c>
      <c r="K869" s="205">
        <v>53.256172813650302</v>
      </c>
      <c r="L869" s="202">
        <v>33.39218843419215</v>
      </c>
      <c r="M869" s="10">
        <f t="shared" si="133"/>
        <v>245.15967460473973</v>
      </c>
      <c r="N869" s="11">
        <f t="shared" si="134"/>
        <v>8.8697422071179352E-2</v>
      </c>
    </row>
    <row r="870" spans="1:14" x14ac:dyDescent="0.35">
      <c r="A870" s="9">
        <f t="shared" si="135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31"/>
        <v>2796.1</v>
      </c>
      <c r="G870" s="8">
        <v>60</v>
      </c>
      <c r="H870" s="202">
        <f t="shared" si="136"/>
        <v>3.0698999227556919E-2</v>
      </c>
      <c r="I870" s="18">
        <f t="shared" si="132"/>
        <v>131.43623024282357</v>
      </c>
      <c r="J870" s="10">
        <f t="shared" si="123"/>
        <v>28.915970653421187</v>
      </c>
      <c r="K870" s="205">
        <v>53.874668887209701</v>
      </c>
      <c r="L870" s="202">
        <v>33.779992069770145</v>
      </c>
      <c r="M870" s="10">
        <f t="shared" si="133"/>
        <v>248.00686185322462</v>
      </c>
      <c r="N870" s="11">
        <f t="shared" si="134"/>
        <v>8.8697422071179366E-2</v>
      </c>
    </row>
    <row r="871" spans="1:14" x14ac:dyDescent="0.35">
      <c r="A871" s="9">
        <f t="shared" si="135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31"/>
        <v>4337</v>
      </c>
      <c r="G871" s="8">
        <v>94</v>
      </c>
      <c r="H871" s="202">
        <f t="shared" si="136"/>
        <v>4.7616880529993334E-2</v>
      </c>
      <c r="I871" s="18">
        <f t="shared" si="132"/>
        <v>203.86929314513995</v>
      </c>
      <c r="J871" s="10">
        <f t="shared" si="123"/>
        <v>44.851244491930792</v>
      </c>
      <c r="K871" s="205">
        <v>83.564407197106135</v>
      </c>
      <c r="L871" s="202">
        <v>52.395774688527986</v>
      </c>
      <c r="M871" s="10">
        <f t="shared" si="133"/>
        <v>384.68071952270486</v>
      </c>
      <c r="N871" s="11">
        <f t="shared" si="134"/>
        <v>8.8697422071179352E-2</v>
      </c>
    </row>
    <row r="872" spans="1:14" x14ac:dyDescent="0.35">
      <c r="A872" s="9">
        <f t="shared" si="135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31"/>
        <v>4335.5</v>
      </c>
      <c r="G872" s="8">
        <v>95</v>
      </c>
      <c r="H872" s="202">
        <f t="shared" si="136"/>
        <v>4.7600411698820871E-2</v>
      </c>
      <c r="I872" s="18">
        <f t="shared" si="132"/>
        <v>203.79878266791661</v>
      </c>
      <c r="J872" s="10">
        <f t="shared" ref="J872:J923" si="137">I872*0.22</f>
        <v>44.835732186941655</v>
      </c>
      <c r="K872" s="205">
        <v>83.535505511425796</v>
      </c>
      <c r="L872" s="202">
        <v>52.37765302331406</v>
      </c>
      <c r="M872" s="10">
        <f t="shared" si="133"/>
        <v>384.54767338959812</v>
      </c>
      <c r="N872" s="11">
        <f t="shared" si="134"/>
        <v>8.8697422071179366E-2</v>
      </c>
    </row>
    <row r="873" spans="1:14" x14ac:dyDescent="0.35">
      <c r="A873" s="9">
        <f t="shared" si="135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31"/>
        <v>4326.2</v>
      </c>
      <c r="G873" s="8">
        <v>95</v>
      </c>
      <c r="H873" s="202">
        <f t="shared" si="136"/>
        <v>4.7498304945551573E-2</v>
      </c>
      <c r="I873" s="18">
        <f t="shared" si="132"/>
        <v>203.36161770913176</v>
      </c>
      <c r="J873" s="10">
        <f t="shared" si="137"/>
        <v>44.739555896008987</v>
      </c>
      <c r="K873" s="205">
        <v>83.356315060207649</v>
      </c>
      <c r="L873" s="202">
        <v>52.265298698987728</v>
      </c>
      <c r="M873" s="10">
        <f t="shared" si="133"/>
        <v>383.72278736433617</v>
      </c>
      <c r="N873" s="11">
        <f t="shared" si="134"/>
        <v>8.8697422071179366E-2</v>
      </c>
    </row>
    <row r="874" spans="1:14" x14ac:dyDescent="0.35">
      <c r="A874" s="9">
        <f t="shared" si="135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31"/>
        <v>4335.3999999999996</v>
      </c>
      <c r="G874" s="8">
        <v>95</v>
      </c>
      <c r="H874" s="202">
        <f t="shared" si="136"/>
        <v>4.7599313776742702E-2</v>
      </c>
      <c r="I874" s="18">
        <f t="shared" si="132"/>
        <v>203.79408196943504</v>
      </c>
      <c r="J874" s="10">
        <f t="shared" si="137"/>
        <v>44.834698033275707</v>
      </c>
      <c r="K874" s="205">
        <v>83.533578732380434</v>
      </c>
      <c r="L874" s="202">
        <v>52.376444912299796</v>
      </c>
      <c r="M874" s="10">
        <f t="shared" si="133"/>
        <v>384.53880364739098</v>
      </c>
      <c r="N874" s="11">
        <f t="shared" si="134"/>
        <v>8.8697422071179366E-2</v>
      </c>
    </row>
    <row r="875" spans="1:14" x14ac:dyDescent="0.35">
      <c r="A875" s="9">
        <f t="shared" si="135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31"/>
        <v>4342.7</v>
      </c>
      <c r="G875" s="8">
        <v>94</v>
      </c>
      <c r="H875" s="202">
        <f t="shared" si="136"/>
        <v>4.7679462088448712E-2</v>
      </c>
      <c r="I875" s="18">
        <f t="shared" si="132"/>
        <v>204.13723295858873</v>
      </c>
      <c r="J875" s="10">
        <f t="shared" si="137"/>
        <v>44.910191250889518</v>
      </c>
      <c r="K875" s="205">
        <v>83.674233602691444</v>
      </c>
      <c r="L875" s="202">
        <v>52.464637016340895</v>
      </c>
      <c r="M875" s="10">
        <f t="shared" si="133"/>
        <v>385.18629482851054</v>
      </c>
      <c r="N875" s="11">
        <f t="shared" si="134"/>
        <v>8.8697422071179352E-2</v>
      </c>
    </row>
    <row r="876" spans="1:14" x14ac:dyDescent="0.35">
      <c r="A876" s="9">
        <f t="shared" si="135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31"/>
        <v>4234.1000000000004</v>
      </c>
      <c r="G876" s="8">
        <v>71</v>
      </c>
      <c r="H876" s="202">
        <f t="shared" si="136"/>
        <v>4.6487118711562095E-2</v>
      </c>
      <c r="I876" s="18">
        <f t="shared" si="132"/>
        <v>199.03227440761754</v>
      </c>
      <c r="J876" s="10">
        <f t="shared" si="137"/>
        <v>43.787100369675855</v>
      </c>
      <c r="K876" s="205">
        <v>81.581751559434437</v>
      </c>
      <c r="L876" s="202">
        <v>51.152628454852746</v>
      </c>
      <c r="M876" s="10">
        <f t="shared" si="133"/>
        <v>375.55375479158056</v>
      </c>
      <c r="N876" s="11">
        <f t="shared" si="134"/>
        <v>8.8697422071179366E-2</v>
      </c>
    </row>
    <row r="877" spans="1:14" x14ac:dyDescent="0.35">
      <c r="A877" s="9">
        <f t="shared" si="135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31"/>
        <v>6197.58</v>
      </c>
      <c r="G877" s="8">
        <v>105</v>
      </c>
      <c r="H877" s="202">
        <f t="shared" si="136"/>
        <v>6.8044599131905956E-2</v>
      </c>
      <c r="I877" s="18">
        <f t="shared" si="132"/>
        <v>291.32954895329874</v>
      </c>
      <c r="J877" s="10">
        <f t="shared" si="137"/>
        <v>64.092500769725717</v>
      </c>
      <c r="K877" s="205">
        <v>119.41367275919784</v>
      </c>
      <c r="L877" s="202">
        <v>74.873646597677492</v>
      </c>
      <c r="M877" s="10">
        <f t="shared" si="133"/>
        <v>549.70936907989972</v>
      </c>
      <c r="N877" s="11">
        <f t="shared" si="134"/>
        <v>8.8697422071179352E-2</v>
      </c>
    </row>
    <row r="878" spans="1:14" x14ac:dyDescent="0.35">
      <c r="A878" s="9">
        <f t="shared" si="135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31"/>
        <v>4892.5999999999995</v>
      </c>
      <c r="G878" s="8">
        <v>131</v>
      </c>
      <c r="H878" s="202">
        <f t="shared" si="136"/>
        <v>5.3716935596275162E-2</v>
      </c>
      <c r="I878" s="18">
        <f t="shared" si="132"/>
        <v>229.98637390867228</v>
      </c>
      <c r="J878" s="10">
        <f t="shared" si="137"/>
        <v>50.597002259907903</v>
      </c>
      <c r="K878" s="205">
        <v>94.269591573106183</v>
      </c>
      <c r="L878" s="202">
        <v>59.108039483765737</v>
      </c>
      <c r="M878" s="10">
        <f t="shared" si="133"/>
        <v>433.96100722545214</v>
      </c>
      <c r="N878" s="11">
        <f t="shared" si="134"/>
        <v>8.8697422071179366E-2</v>
      </c>
    </row>
    <row r="879" spans="1:14" x14ac:dyDescent="0.35">
      <c r="A879" s="9">
        <f t="shared" si="135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31"/>
        <v>3972.7</v>
      </c>
      <c r="G879" s="8">
        <v>120</v>
      </c>
      <c r="H879" s="202">
        <f t="shared" si="136"/>
        <v>4.3617150399240148E-2</v>
      </c>
      <c r="I879" s="18">
        <f t="shared" si="132"/>
        <v>186.74464857682673</v>
      </c>
      <c r="J879" s="10">
        <f t="shared" si="137"/>
        <v>41.083822686901883</v>
      </c>
      <c r="K879" s="205">
        <v>76.545151134872839</v>
      </c>
      <c r="L879" s="202">
        <v>47.994626263572776</v>
      </c>
      <c r="M879" s="10">
        <f t="shared" si="133"/>
        <v>352.36824866217427</v>
      </c>
      <c r="N879" s="11">
        <f t="shared" si="134"/>
        <v>8.8697422071179366E-2</v>
      </c>
    </row>
    <row r="880" spans="1:14" x14ac:dyDescent="0.35">
      <c r="A880" s="9">
        <f t="shared" si="135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31"/>
        <v>4010.6</v>
      </c>
      <c r="G880" s="8">
        <v>119</v>
      </c>
      <c r="H880" s="202">
        <f t="shared" si="136"/>
        <v>4.4033262866864487E-2</v>
      </c>
      <c r="I880" s="18">
        <f t="shared" si="132"/>
        <v>188.52621330133695</v>
      </c>
      <c r="J880" s="10">
        <f t="shared" si="137"/>
        <v>41.475766926294128</v>
      </c>
      <c r="K880" s="205">
        <v>77.27540039306291</v>
      </c>
      <c r="L880" s="202">
        <v>48.452500337977938</v>
      </c>
      <c r="M880" s="10">
        <f t="shared" si="133"/>
        <v>355.72988095867191</v>
      </c>
      <c r="N880" s="11">
        <f t="shared" si="134"/>
        <v>8.8697422071179352E-2</v>
      </c>
    </row>
    <row r="881" spans="1:14" x14ac:dyDescent="0.35">
      <c r="A881" s="9">
        <f t="shared" si="135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31"/>
        <v>4152</v>
      </c>
      <c r="G881" s="8">
        <v>70</v>
      </c>
      <c r="H881" s="202">
        <f t="shared" si="136"/>
        <v>4.5585724685389052E-2</v>
      </c>
      <c r="I881" s="18">
        <f t="shared" si="132"/>
        <v>195.17300095425895</v>
      </c>
      <c r="J881" s="10">
        <f t="shared" si="137"/>
        <v>42.938060209936971</v>
      </c>
      <c r="K881" s="205">
        <v>79.999865963196839</v>
      </c>
      <c r="L881" s="202">
        <v>50.160769312143927</v>
      </c>
      <c r="M881" s="10">
        <f t="shared" si="133"/>
        <v>368.2716964395367</v>
      </c>
      <c r="N881" s="11">
        <f t="shared" si="134"/>
        <v>8.8697422071179352E-2</v>
      </c>
    </row>
    <row r="882" spans="1:14" x14ac:dyDescent="0.35">
      <c r="A882" s="9">
        <f t="shared" si="135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31"/>
        <v>5734.5</v>
      </c>
      <c r="G882" s="8">
        <v>116</v>
      </c>
      <c r="H882" s="202">
        <f t="shared" si="136"/>
        <v>6.2960341572341899E-2</v>
      </c>
      <c r="I882" s="18">
        <f t="shared" si="132"/>
        <v>269.56155442490319</v>
      </c>
      <c r="J882" s="10">
        <f t="shared" si="137"/>
        <v>59.303541973478701</v>
      </c>
      <c r="K882" s="205">
        <v>110.49114435596152</v>
      </c>
      <c r="L882" s="202">
        <v>69.279126112834618</v>
      </c>
      <c r="M882" s="10">
        <f t="shared" si="133"/>
        <v>508.63536686717799</v>
      </c>
      <c r="N882" s="11">
        <f t="shared" si="134"/>
        <v>8.8697422071179352E-2</v>
      </c>
    </row>
    <row r="883" spans="1:14" x14ac:dyDescent="0.35">
      <c r="A883" s="9">
        <f t="shared" si="135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131"/>
        <v>5710</v>
      </c>
      <c r="G883" s="8">
        <v>118</v>
      </c>
      <c r="H883" s="202">
        <f t="shared" si="136"/>
        <v>6.2691350663191592E-2</v>
      </c>
      <c r="I883" s="18">
        <f t="shared" si="132"/>
        <v>268.40988329692163</v>
      </c>
      <c r="J883" s="10">
        <f t="shared" si="137"/>
        <v>59.050174325322757</v>
      </c>
      <c r="K883" s="205">
        <v>110.01908348984922</v>
      </c>
      <c r="L883" s="202">
        <v>68.983138914340515</v>
      </c>
      <c r="M883" s="10">
        <f t="shared" si="133"/>
        <v>506.46228002643409</v>
      </c>
      <c r="N883" s="11">
        <f t="shared" si="134"/>
        <v>8.8697422071179352E-2</v>
      </c>
    </row>
    <row r="884" spans="1:14" x14ac:dyDescent="0.35">
      <c r="A884" s="9">
        <f t="shared" si="135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31"/>
        <v>5805.91</v>
      </c>
      <c r="G884" s="8">
        <v>118</v>
      </c>
      <c r="H884" s="202">
        <f t="shared" si="136"/>
        <v>6.3744367728359147E-2</v>
      </c>
      <c r="I884" s="18">
        <f t="shared" si="132"/>
        <v>272.91832321058325</v>
      </c>
      <c r="J884" s="10">
        <f t="shared" si="137"/>
        <v>60.042031106328317</v>
      </c>
      <c r="K884" s="205">
        <v>111.86705727225052</v>
      </c>
      <c r="L884" s="202">
        <v>70.141838188118868</v>
      </c>
      <c r="M884" s="10">
        <f t="shared" si="133"/>
        <v>514.96924977728099</v>
      </c>
      <c r="N884" s="11">
        <f t="shared" si="134"/>
        <v>8.8697422071179366E-2</v>
      </c>
    </row>
    <row r="885" spans="1:14" x14ac:dyDescent="0.35">
      <c r="A885" s="9">
        <f t="shared" si="135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31"/>
        <v>4379.5</v>
      </c>
      <c r="G885" s="8">
        <v>95</v>
      </c>
      <c r="H885" s="202">
        <f t="shared" si="136"/>
        <v>4.8083497413213237E-2</v>
      </c>
      <c r="I885" s="18">
        <f t="shared" si="132"/>
        <v>205.86708999980181</v>
      </c>
      <c r="J885" s="10">
        <f t="shared" si="137"/>
        <v>45.290759799956398</v>
      </c>
      <c r="K885" s="205">
        <v>84.383288291382598</v>
      </c>
      <c r="L885" s="202">
        <v>52.909221869589189</v>
      </c>
      <c r="M885" s="10">
        <f t="shared" si="133"/>
        <v>388.45035996073</v>
      </c>
      <c r="N885" s="11">
        <f t="shared" si="134"/>
        <v>8.8697422071179352E-2</v>
      </c>
    </row>
    <row r="886" spans="1:14" x14ac:dyDescent="0.35">
      <c r="A886" s="9">
        <f t="shared" si="135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31"/>
        <v>3384.13</v>
      </c>
      <c r="G886" s="8">
        <v>70</v>
      </c>
      <c r="H886" s="202">
        <f t="shared" si="136"/>
        <v>3.7155110423787489E-2</v>
      </c>
      <c r="I886" s="18">
        <f t="shared" si="132"/>
        <v>159.07774752392493</v>
      </c>
      <c r="J886" s="10">
        <f t="shared" si="137"/>
        <v>34.997104455263482</v>
      </c>
      <c r="K886" s="205">
        <v>65.204707707618809</v>
      </c>
      <c r="L886" s="202">
        <v>40.884047266932953</v>
      </c>
      <c r="M886" s="10">
        <f t="shared" si="133"/>
        <v>300.16360695374016</v>
      </c>
      <c r="N886" s="11">
        <f t="shared" si="134"/>
        <v>8.8697422071179338E-2</v>
      </c>
    </row>
    <row r="887" spans="1:14" x14ac:dyDescent="0.35">
      <c r="A887" s="9">
        <f t="shared" si="135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131"/>
        <v>4489.03</v>
      </c>
      <c r="G887" s="8">
        <v>73</v>
      </c>
      <c r="H887" s="202">
        <f t="shared" si="136"/>
        <v>4.9286051465426785E-2</v>
      </c>
      <c r="I887" s="18">
        <f t="shared" si="132"/>
        <v>211.0157650466515</v>
      </c>
      <c r="J887" s="10">
        <f t="shared" si="137"/>
        <v>46.423468310263331</v>
      </c>
      <c r="K887" s="205">
        <v>86.493689379761449</v>
      </c>
      <c r="L887" s="202">
        <v>54.232465863509979</v>
      </c>
      <c r="M887" s="10">
        <f t="shared" si="133"/>
        <v>398.16538860018625</v>
      </c>
      <c r="N887" s="11">
        <f t="shared" si="134"/>
        <v>8.8697422071179352E-2</v>
      </c>
    </row>
    <row r="888" spans="1:14" x14ac:dyDescent="0.35">
      <c r="A888" s="9">
        <f t="shared" si="135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31"/>
        <v>2188.04</v>
      </c>
      <c r="G888" s="8">
        <v>40</v>
      </c>
      <c r="H888" s="202">
        <f t="shared" si="136"/>
        <v>2.4022974239070006E-2</v>
      </c>
      <c r="I888" s="18">
        <f t="shared" si="132"/>
        <v>102.85316305586628</v>
      </c>
      <c r="J888" s="10">
        <f t="shared" si="137"/>
        <v>22.62769587229058</v>
      </c>
      <c r="K888" s="205">
        <v>42.158696224015706</v>
      </c>
      <c r="L888" s="202">
        <v>26.433952236450722</v>
      </c>
      <c r="M888" s="10">
        <f t="shared" si="133"/>
        <v>194.07350738862328</v>
      </c>
      <c r="N888" s="11">
        <f t="shared" si="134"/>
        <v>8.8697422071179366E-2</v>
      </c>
    </row>
    <row r="889" spans="1:14" x14ac:dyDescent="0.35">
      <c r="A889" s="9">
        <f t="shared" si="135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31"/>
        <v>2637.65</v>
      </c>
      <c r="G889" s="8">
        <v>41</v>
      </c>
      <c r="H889" s="202">
        <f t="shared" si="136"/>
        <v>2.895934169470531E-2</v>
      </c>
      <c r="I889" s="18">
        <f t="shared" si="132"/>
        <v>123.98797349879605</v>
      </c>
      <c r="J889" s="10">
        <f t="shared" si="137"/>
        <v>27.27735416973513</v>
      </c>
      <c r="K889" s="205">
        <v>50.821687489842525</v>
      </c>
      <c r="L889" s="202">
        <v>31.865740167672548</v>
      </c>
      <c r="M889" s="10">
        <f t="shared" si="133"/>
        <v>233.95275532604626</v>
      </c>
      <c r="N889" s="11">
        <f t="shared" si="134"/>
        <v>8.8697422071179366E-2</v>
      </c>
    </row>
    <row r="890" spans="1:14" x14ac:dyDescent="0.35">
      <c r="A890" s="9">
        <f t="shared" si="135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131"/>
        <v>2209.6999999999998</v>
      </c>
      <c r="G890" s="8">
        <v>40</v>
      </c>
      <c r="H890" s="202">
        <f t="shared" si="136"/>
        <v>2.4260784161200432E-2</v>
      </c>
      <c r="I890" s="18">
        <f t="shared" si="132"/>
        <v>103.87133434697158</v>
      </c>
      <c r="J890" s="10">
        <f t="shared" si="137"/>
        <v>22.851693556333746</v>
      </c>
      <c r="K890" s="205">
        <v>42.576036565239896</v>
      </c>
      <c r="L890" s="202">
        <v>26.695629082139792</v>
      </c>
      <c r="M890" s="10">
        <f t="shared" si="133"/>
        <v>195.99469355068501</v>
      </c>
      <c r="N890" s="11">
        <f t="shared" si="134"/>
        <v>8.8697422071179366E-2</v>
      </c>
    </row>
    <row r="891" spans="1:14" x14ac:dyDescent="0.35">
      <c r="A891" s="9">
        <f t="shared" si="135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131"/>
        <v>1908.5</v>
      </c>
      <c r="G891" s="8">
        <v>35</v>
      </c>
      <c r="H891" s="202">
        <f t="shared" si="136"/>
        <v>2.0953842861769031E-2</v>
      </c>
      <c r="I891" s="18">
        <f t="shared" si="132"/>
        <v>89.71283052052101</v>
      </c>
      <c r="J891" s="10">
        <f t="shared" si="137"/>
        <v>19.736822714514624</v>
      </c>
      <c r="K891" s="205">
        <v>36.772578080626488</v>
      </c>
      <c r="L891" s="202">
        <v>23.056798707183692</v>
      </c>
      <c r="M891" s="10">
        <f t="shared" si="133"/>
        <v>169.27903002284583</v>
      </c>
      <c r="N891" s="11">
        <f t="shared" si="134"/>
        <v>8.8697422071179366E-2</v>
      </c>
    </row>
    <row r="892" spans="1:14" x14ac:dyDescent="0.35">
      <c r="A892" s="9">
        <f t="shared" si="135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131"/>
        <v>10070.24</v>
      </c>
      <c r="G892" s="8">
        <v>190</v>
      </c>
      <c r="H892" s="202">
        <f t="shared" si="136"/>
        <v>0.11056338828415035</v>
      </c>
      <c r="I892" s="18">
        <f t="shared" si="132"/>
        <v>473.37161876917554</v>
      </c>
      <c r="J892" s="10">
        <f t="shared" si="137"/>
        <v>104.14175612921862</v>
      </c>
      <c r="K892" s="205">
        <v>194.03127413709618</v>
      </c>
      <c r="L892" s="202">
        <v>121.65967860258289</v>
      </c>
      <c r="M892" s="10">
        <f t="shared" si="133"/>
        <v>893.20432763807321</v>
      </c>
      <c r="N892" s="11">
        <f t="shared" si="134"/>
        <v>8.8697422071179366E-2</v>
      </c>
    </row>
    <row r="893" spans="1:14" x14ac:dyDescent="0.35">
      <c r="A893" s="9">
        <f t="shared" si="135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131"/>
        <v>4250.6000000000004</v>
      </c>
      <c r="G893" s="8">
        <v>163</v>
      </c>
      <c r="H893" s="202">
        <f t="shared" si="136"/>
        <v>4.6668275854459235E-2</v>
      </c>
      <c r="I893" s="18">
        <f t="shared" si="132"/>
        <v>199.80788965707447</v>
      </c>
      <c r="J893" s="10">
        <f t="shared" si="137"/>
        <v>43.957735724556386</v>
      </c>
      <c r="K893" s="205">
        <v>81.899670101918232</v>
      </c>
      <c r="L893" s="202">
        <v>51.35196677220592</v>
      </c>
      <c r="M893" s="10">
        <f t="shared" si="133"/>
        <v>377.01726225575499</v>
      </c>
      <c r="N893" s="11">
        <f t="shared" si="134"/>
        <v>8.8697422071179352E-2</v>
      </c>
    </row>
    <row r="894" spans="1:14" x14ac:dyDescent="0.35">
      <c r="A894" s="9">
        <f t="shared" si="135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131"/>
        <v>4238.2299999999996</v>
      </c>
      <c r="G894" s="8">
        <v>71</v>
      </c>
      <c r="H894" s="202">
        <f t="shared" si="136"/>
        <v>4.6532462893390282E-2</v>
      </c>
      <c r="I894" s="18">
        <f t="shared" si="132"/>
        <v>199.22641325490582</v>
      </c>
      <c r="J894" s="10">
        <f t="shared" si="137"/>
        <v>43.829810916079282</v>
      </c>
      <c r="K894" s="205">
        <v>81.66132753400764</v>
      </c>
      <c r="L894" s="202">
        <v>51.202523439741739</v>
      </c>
      <c r="M894" s="10">
        <f t="shared" si="133"/>
        <v>375.92007514473448</v>
      </c>
      <c r="N894" s="11">
        <f t="shared" si="134"/>
        <v>8.8697422071179366E-2</v>
      </c>
    </row>
    <row r="895" spans="1:14" x14ac:dyDescent="0.35">
      <c r="A895" s="9">
        <f t="shared" si="135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131"/>
        <v>4245.3999999999996</v>
      </c>
      <c r="G895" s="8">
        <v>72</v>
      </c>
      <c r="H895" s="202">
        <f t="shared" si="136"/>
        <v>4.6611183906394675E-2</v>
      </c>
      <c r="I895" s="18">
        <f t="shared" si="132"/>
        <v>199.56345333603346</v>
      </c>
      <c r="J895" s="10">
        <f t="shared" si="137"/>
        <v>43.903959733927358</v>
      </c>
      <c r="K895" s="205">
        <v>81.799477591559679</v>
      </c>
      <c r="L895" s="202">
        <v>51.289144999464312</v>
      </c>
      <c r="M895" s="10">
        <f t="shared" si="133"/>
        <v>376.55603566098483</v>
      </c>
      <c r="N895" s="11">
        <f t="shared" si="134"/>
        <v>8.8697422071179366E-2</v>
      </c>
    </row>
    <row r="896" spans="1:14" x14ac:dyDescent="0.35">
      <c r="A896" s="9">
        <f t="shared" si="135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131"/>
        <v>4246.87</v>
      </c>
      <c r="G896" s="8">
        <v>72</v>
      </c>
      <c r="H896" s="202">
        <f t="shared" si="136"/>
        <v>4.662732336094369E-2</v>
      </c>
      <c r="I896" s="18">
        <f t="shared" si="132"/>
        <v>199.63255360371235</v>
      </c>
      <c r="J896" s="10">
        <f t="shared" si="137"/>
        <v>43.919161792816716</v>
      </c>
      <c r="K896" s="205">
        <v>81.827801243526437</v>
      </c>
      <c r="L896" s="202">
        <v>51.306904231373956</v>
      </c>
      <c r="M896" s="10">
        <f t="shared" si="133"/>
        <v>376.68642087142945</v>
      </c>
      <c r="N896" s="11">
        <f t="shared" si="134"/>
        <v>8.8697422071179352E-2</v>
      </c>
    </row>
    <row r="897" spans="1:14" x14ac:dyDescent="0.35">
      <c r="A897" s="9">
        <f t="shared" si="135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31"/>
        <v>4173.55</v>
      </c>
      <c r="G897" s="8">
        <v>70</v>
      </c>
      <c r="H897" s="202">
        <f t="shared" si="136"/>
        <v>4.5822326893233505E-2</v>
      </c>
      <c r="I897" s="18">
        <f t="shared" si="132"/>
        <v>196.18600147703458</v>
      </c>
      <c r="J897" s="10">
        <f t="shared" si="137"/>
        <v>43.160920324947611</v>
      </c>
      <c r="K897" s="205">
        <v>80.415086847471144</v>
      </c>
      <c r="L897" s="202">
        <v>50.421117235717311</v>
      </c>
      <c r="M897" s="10">
        <f t="shared" si="133"/>
        <v>370.18312588517068</v>
      </c>
      <c r="N897" s="11">
        <f t="shared" si="134"/>
        <v>8.8697422071179366E-2</v>
      </c>
    </row>
    <row r="898" spans="1:14" x14ac:dyDescent="0.35">
      <c r="A898" s="9">
        <f t="shared" si="135"/>
        <v>35</v>
      </c>
      <c r="B898" s="14" t="s">
        <v>536</v>
      </c>
      <c r="C898" s="8">
        <f>димвенканали!C898</f>
        <v>2393.84</v>
      </c>
      <c r="D898" s="8"/>
      <c r="E898" s="8"/>
      <c r="F898" s="8">
        <f t="shared" si="131"/>
        <v>2393.84</v>
      </c>
      <c r="G898" s="8">
        <v>94</v>
      </c>
      <c r="H898" s="202">
        <f t="shared" si="136"/>
        <v>2.6282497875932502E-2</v>
      </c>
      <c r="I898" s="18">
        <f t="shared" si="132"/>
        <v>112.5272005309112</v>
      </c>
      <c r="J898" s="10">
        <f t="shared" si="137"/>
        <v>24.755984116800466</v>
      </c>
      <c r="K898" s="205">
        <v>46.124007499359131</v>
      </c>
      <c r="L898" s="202">
        <v>28.920244703801206</v>
      </c>
      <c r="M898" s="10">
        <f t="shared" si="133"/>
        <v>212.327436850872</v>
      </c>
      <c r="N898" s="69">
        <f t="shared" si="134"/>
        <v>8.8697422071179352E-2</v>
      </c>
    </row>
    <row r="899" spans="1:14" x14ac:dyDescent="0.35">
      <c r="A899" s="9">
        <f t="shared" si="135"/>
        <v>36</v>
      </c>
      <c r="B899" s="65" t="s">
        <v>1189</v>
      </c>
      <c r="C899" s="8">
        <v>1450.7</v>
      </c>
      <c r="D899" s="8"/>
      <c r="E899" s="8"/>
      <c r="F899" s="8">
        <f t="shared" si="131"/>
        <v>1450.7</v>
      </c>
      <c r="G899" s="8">
        <v>25</v>
      </c>
      <c r="H899" s="202">
        <f t="shared" si="136"/>
        <v>1.5927555587932057E-2</v>
      </c>
      <c r="I899" s="18">
        <f t="shared" si="132"/>
        <v>68.193032871951701</v>
      </c>
      <c r="J899" s="10">
        <f t="shared" si="137"/>
        <v>15.002467231829375</v>
      </c>
      <c r="K899" s="205">
        <v>27.951783610984986</v>
      </c>
      <c r="L899" s="202">
        <v>17.526066483893832</v>
      </c>
      <c r="M899" s="10">
        <f t="shared" si="133"/>
        <v>128.6733501986599</v>
      </c>
      <c r="N899" s="69">
        <f t="shared" si="134"/>
        <v>8.8697422071179366E-2</v>
      </c>
    </row>
    <row r="900" spans="1:14" x14ac:dyDescent="0.35">
      <c r="A900" s="9">
        <f t="shared" si="135"/>
        <v>37</v>
      </c>
      <c r="B900" s="65" t="s">
        <v>308</v>
      </c>
      <c r="C900" s="8">
        <v>3971.3</v>
      </c>
      <c r="D900" s="8">
        <v>214</v>
      </c>
      <c r="E900" s="8"/>
      <c r="F900" s="8">
        <f t="shared" si="131"/>
        <v>4185.3</v>
      </c>
      <c r="G900" s="8">
        <v>162</v>
      </c>
      <c r="H900" s="202">
        <f t="shared" si="136"/>
        <v>4.5951332737417826E-2</v>
      </c>
      <c r="I900" s="18">
        <f t="shared" si="132"/>
        <v>196.73833354861753</v>
      </c>
      <c r="J900" s="10">
        <f t="shared" si="137"/>
        <v>43.282433380695856</v>
      </c>
      <c r="K900" s="205">
        <v>80.641483385300518</v>
      </c>
      <c r="L900" s="202">
        <v>50.563070279893054</v>
      </c>
      <c r="M900" s="10">
        <f t="shared" si="133"/>
        <v>371.22532059450697</v>
      </c>
      <c r="N900" s="69">
        <f t="shared" si="134"/>
        <v>8.8697422071179352E-2</v>
      </c>
    </row>
    <row r="901" spans="1:14" x14ac:dyDescent="0.35">
      <c r="A901" s="9">
        <f t="shared" si="135"/>
        <v>38</v>
      </c>
      <c r="B901" s="65" t="s">
        <v>1777</v>
      </c>
      <c r="C901" s="8">
        <v>70.5</v>
      </c>
      <c r="D901" s="8">
        <v>0</v>
      </c>
      <c r="E901" s="8">
        <v>0</v>
      </c>
      <c r="F901" s="8">
        <v>70.5</v>
      </c>
      <c r="G901" s="8">
        <v>0</v>
      </c>
      <c r="H901" s="202">
        <f t="shared" si="136"/>
        <v>7.7403506510595574E-4</v>
      </c>
      <c r="I901" s="18">
        <v>0</v>
      </c>
      <c r="J901" s="10">
        <v>0</v>
      </c>
      <c r="K901" s="205">
        <v>0</v>
      </c>
      <c r="L901" s="202">
        <v>0</v>
      </c>
      <c r="M901" s="10">
        <v>0</v>
      </c>
      <c r="N901" s="69">
        <v>0</v>
      </c>
    </row>
    <row r="902" spans="1:14" x14ac:dyDescent="0.35">
      <c r="A902" s="9">
        <f t="shared" si="135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>C902+D902+E902</f>
        <v>12677.6</v>
      </c>
      <c r="G902" s="8">
        <v>249</v>
      </c>
      <c r="H902" s="202">
        <f t="shared" si="136"/>
        <v>0.13919016938137965</v>
      </c>
      <c r="I902" s="18">
        <f t="shared" si="132"/>
        <v>595.93575069790791</v>
      </c>
      <c r="J902" s="10">
        <f t="shared" si="137"/>
        <v>131.10586515353975</v>
      </c>
      <c r="K902" s="205">
        <v>244.26934025410029</v>
      </c>
      <c r="L902" s="202">
        <v>360.82127164330097</v>
      </c>
      <c r="M902" s="10">
        <f>I902+J902+K902+L902</f>
        <v>1332.1322277488489</v>
      </c>
      <c r="N902" s="69">
        <f>M902/F902</f>
        <v>0.10507763517928069</v>
      </c>
    </row>
    <row r="903" spans="1:14" s="192" customFormat="1" x14ac:dyDescent="0.35">
      <c r="A903" s="9">
        <f t="shared" si="135"/>
        <v>40</v>
      </c>
      <c r="B903" s="182" t="s">
        <v>597</v>
      </c>
      <c r="C903" s="195">
        <f>димвенканали!C903</f>
        <v>3362.1</v>
      </c>
      <c r="D903" s="195">
        <f>димвенканали!D903</f>
        <v>0</v>
      </c>
      <c r="E903" s="195">
        <f>димвенканали!E903</f>
        <v>0</v>
      </c>
      <c r="F903" s="195">
        <f>C903+D903+E903</f>
        <v>3362.1</v>
      </c>
      <c r="G903" s="195">
        <v>109</v>
      </c>
      <c r="H903" s="202">
        <f t="shared" si="136"/>
        <v>3.6913238189967855E-2</v>
      </c>
      <c r="I903" s="209">
        <f>88.583082804295*1.15*1.35*1.2</f>
        <v>165.03028326440156</v>
      </c>
      <c r="J903" s="202">
        <f t="shared" si="137"/>
        <v>36.306662318168343</v>
      </c>
      <c r="K903" s="205">
        <v>68.762618026833991</v>
      </c>
      <c r="L903" s="202">
        <v>29.550326687044439</v>
      </c>
      <c r="M903" s="202">
        <f>I903+J903+K903+L903</f>
        <v>299.64989029644835</v>
      </c>
      <c r="N903" s="210">
        <f>M903/F903</f>
        <v>8.9125811337095379E-2</v>
      </c>
    </row>
    <row r="904" spans="1:14" s="192" customFormat="1" x14ac:dyDescent="0.35">
      <c r="A904" s="9">
        <f t="shared" si="135"/>
        <v>41</v>
      </c>
      <c r="B904" s="182" t="s">
        <v>598</v>
      </c>
      <c r="C904" s="195">
        <f>димвенканали!C904</f>
        <v>2646.8</v>
      </c>
      <c r="D904" s="195">
        <f>димвенканали!D904</f>
        <v>78.7</v>
      </c>
      <c r="E904" s="195">
        <f>димвенканали!E904</f>
        <v>160.30000000000001</v>
      </c>
      <c r="F904" s="195">
        <f>C904+D904+E904</f>
        <v>2885.8</v>
      </c>
      <c r="G904" s="195">
        <v>78</v>
      </c>
      <c r="H904" s="202">
        <f t="shared" si="136"/>
        <v>3.1683835331670455E-2</v>
      </c>
      <c r="I904" s="209">
        <f>76.0337468714894*1.15*1.35*1.15</f>
        <v>135.74875082068536</v>
      </c>
      <c r="J904" s="202">
        <f t="shared" si="137"/>
        <v>29.864725180550778</v>
      </c>
      <c r="K904" s="205">
        <v>59.021196008993641</v>
      </c>
      <c r="L904" s="202">
        <v>25.364008433262796</v>
      </c>
      <c r="M904" s="202">
        <f>I904+J904+K904+L904</f>
        <v>249.99868044349259</v>
      </c>
      <c r="N904" s="210">
        <f>M904/F904</f>
        <v>8.6630632907163552E-2</v>
      </c>
    </row>
    <row r="905" spans="1:14" ht="18" x14ac:dyDescent="0.4">
      <c r="A905" s="9"/>
      <c r="B905" s="17" t="s">
        <v>1698</v>
      </c>
      <c r="C905" s="15">
        <f t="shared" ref="C905:M905" si="138">SUM(C864:C904)</f>
        <v>180124.45999999996</v>
      </c>
      <c r="D905" s="15">
        <f t="shared" si="138"/>
        <v>1050.4299999999998</v>
      </c>
      <c r="E905" s="15">
        <f t="shared" si="138"/>
        <v>987.39999999999986</v>
      </c>
      <c r="F905" s="297">
        <f t="shared" si="138"/>
        <v>182162.28999999998</v>
      </c>
      <c r="G905" s="15">
        <f t="shared" si="138"/>
        <v>3915</v>
      </c>
      <c r="H905" s="15">
        <f t="shared" si="138"/>
        <v>2.0000000000000004</v>
      </c>
      <c r="I905" s="15">
        <f t="shared" si="138"/>
        <v>8566.6701012263693</v>
      </c>
      <c r="J905" s="15">
        <f t="shared" si="138"/>
        <v>1884.6674222698014</v>
      </c>
      <c r="K905" s="341">
        <f t="shared" si="138"/>
        <v>3515.9070390953484</v>
      </c>
      <c r="L905" s="15">
        <f t="shared" si="138"/>
        <v>2386.965527815722</v>
      </c>
      <c r="M905" s="15">
        <f t="shared" si="138"/>
        <v>16354.210090407241</v>
      </c>
      <c r="N905" s="69">
        <f>M905/F905</f>
        <v>8.9778241645991838E-2</v>
      </c>
    </row>
    <row r="906" spans="1:14" ht="18" x14ac:dyDescent="0.4">
      <c r="A906" s="9"/>
      <c r="B906" s="7" t="s">
        <v>311</v>
      </c>
      <c r="C906" s="8"/>
      <c r="D906" s="8"/>
      <c r="E906" s="8"/>
      <c r="F906" s="8"/>
      <c r="G906" s="8"/>
      <c r="H906" s="195"/>
      <c r="I906" s="8"/>
      <c r="J906" s="10">
        <f t="shared" si="137"/>
        <v>0</v>
      </c>
      <c r="K906" s="202"/>
      <c r="L906" s="195"/>
      <c r="M906" s="8"/>
      <c r="N906" s="11"/>
    </row>
    <row r="907" spans="1:14" x14ac:dyDescent="0.35">
      <c r="A907" s="9">
        <v>1</v>
      </c>
      <c r="B907" s="14" t="s">
        <v>312</v>
      </c>
      <c r="C907" s="8"/>
      <c r="D907" s="8"/>
      <c r="E907" s="8"/>
      <c r="F907" s="8">
        <f t="shared" ref="F907:F961" si="139">C907+D907+E907</f>
        <v>0</v>
      </c>
      <c r="G907" s="8"/>
      <c r="H907" s="202">
        <f>1/101296.67*F907</f>
        <v>0</v>
      </c>
      <c r="I907" s="18">
        <f t="shared" ref="I907:I964" si="140">H907*$I$2</f>
        <v>0</v>
      </c>
      <c r="J907" s="10">
        <f t="shared" si="137"/>
        <v>0</v>
      </c>
      <c r="K907" s="205">
        <v>0</v>
      </c>
      <c r="L907" s="202">
        <v>0</v>
      </c>
      <c r="M907" s="10">
        <f t="shared" ref="M907:M969" si="141">I907+J907+K907+L907</f>
        <v>0</v>
      </c>
      <c r="N907" s="11"/>
    </row>
    <row r="908" spans="1:14" x14ac:dyDescent="0.35">
      <c r="A908" s="9">
        <f t="shared" ref="A908:A971" si="142">A907+1</f>
        <v>2</v>
      </c>
      <c r="B908" s="14" t="s">
        <v>313</v>
      </c>
      <c r="C908" s="8"/>
      <c r="D908" s="8"/>
      <c r="E908" s="8"/>
      <c r="F908" s="8">
        <f t="shared" si="139"/>
        <v>0</v>
      </c>
      <c r="G908" s="8"/>
      <c r="H908" s="202">
        <f t="shared" ref="H908:H970" si="143">1/101296.67*F908</f>
        <v>0</v>
      </c>
      <c r="I908" s="18">
        <f t="shared" si="140"/>
        <v>0</v>
      </c>
      <c r="J908" s="10">
        <f t="shared" si="137"/>
        <v>0</v>
      </c>
      <c r="K908" s="205">
        <v>0</v>
      </c>
      <c r="L908" s="202">
        <v>0</v>
      </c>
      <c r="M908" s="10">
        <f t="shared" si="141"/>
        <v>0</v>
      </c>
      <c r="N908" s="11"/>
    </row>
    <row r="909" spans="1:14" x14ac:dyDescent="0.35">
      <c r="A909" s="9">
        <f t="shared" si="142"/>
        <v>3</v>
      </c>
      <c r="B909" s="14" t="s">
        <v>314</v>
      </c>
      <c r="C909" s="8"/>
      <c r="D909" s="8"/>
      <c r="E909" s="8"/>
      <c r="F909" s="8">
        <f t="shared" si="139"/>
        <v>0</v>
      </c>
      <c r="G909" s="8"/>
      <c r="H909" s="202">
        <f t="shared" si="143"/>
        <v>0</v>
      </c>
      <c r="I909" s="18">
        <f t="shared" si="140"/>
        <v>0</v>
      </c>
      <c r="J909" s="10">
        <f t="shared" si="137"/>
        <v>0</v>
      </c>
      <c r="K909" s="205">
        <v>0</v>
      </c>
      <c r="L909" s="202">
        <v>0</v>
      </c>
      <c r="M909" s="10">
        <f t="shared" si="141"/>
        <v>0</v>
      </c>
      <c r="N909" s="11"/>
    </row>
    <row r="910" spans="1:14" x14ac:dyDescent="0.35">
      <c r="A910" s="9">
        <f t="shared" si="142"/>
        <v>4</v>
      </c>
      <c r="B910" s="14" t="s">
        <v>315</v>
      </c>
      <c r="C910" s="8"/>
      <c r="D910" s="8"/>
      <c r="E910" s="8"/>
      <c r="F910" s="8">
        <f t="shared" si="139"/>
        <v>0</v>
      </c>
      <c r="G910" s="8"/>
      <c r="H910" s="202">
        <f t="shared" si="143"/>
        <v>0</v>
      </c>
      <c r="I910" s="18">
        <f t="shared" si="140"/>
        <v>0</v>
      </c>
      <c r="J910" s="10">
        <f t="shared" si="137"/>
        <v>0</v>
      </c>
      <c r="K910" s="205">
        <v>0</v>
      </c>
      <c r="L910" s="202">
        <v>0</v>
      </c>
      <c r="M910" s="10">
        <f t="shared" si="141"/>
        <v>0</v>
      </c>
      <c r="N910" s="11">
        <v>0</v>
      </c>
    </row>
    <row r="911" spans="1:14" x14ac:dyDescent="0.35">
      <c r="A911" s="9">
        <f t="shared" si="142"/>
        <v>5</v>
      </c>
      <c r="B911" s="14" t="s">
        <v>316</v>
      </c>
      <c r="C911" s="8"/>
      <c r="D911" s="8"/>
      <c r="E911" s="8"/>
      <c r="F911" s="8">
        <f t="shared" si="139"/>
        <v>0</v>
      </c>
      <c r="G911" s="8"/>
      <c r="H911" s="202">
        <f t="shared" si="143"/>
        <v>0</v>
      </c>
      <c r="I911" s="18">
        <f t="shared" si="140"/>
        <v>0</v>
      </c>
      <c r="J911" s="10">
        <f t="shared" si="137"/>
        <v>0</v>
      </c>
      <c r="K911" s="205">
        <v>0</v>
      </c>
      <c r="L911" s="202">
        <v>0</v>
      </c>
      <c r="M911" s="10">
        <f t="shared" si="141"/>
        <v>0</v>
      </c>
      <c r="N911" s="11">
        <v>0</v>
      </c>
    </row>
    <row r="912" spans="1:14" x14ac:dyDescent="0.35">
      <c r="A912" s="9">
        <f t="shared" si="142"/>
        <v>6</v>
      </c>
      <c r="B912" s="14" t="s">
        <v>317</v>
      </c>
      <c r="C912" s="8"/>
      <c r="D912" s="8"/>
      <c r="E912" s="8"/>
      <c r="F912" s="8">
        <v>0</v>
      </c>
      <c r="G912" s="8"/>
      <c r="H912" s="202">
        <f t="shared" si="143"/>
        <v>0</v>
      </c>
      <c r="I912" s="18">
        <f t="shared" si="140"/>
        <v>0</v>
      </c>
      <c r="J912" s="10">
        <f t="shared" si="137"/>
        <v>0</v>
      </c>
      <c r="K912" s="205">
        <v>0</v>
      </c>
      <c r="L912" s="202">
        <v>0</v>
      </c>
      <c r="M912" s="10">
        <f t="shared" si="141"/>
        <v>0</v>
      </c>
      <c r="N912" s="11">
        <v>0</v>
      </c>
    </row>
    <row r="913" spans="1:14" x14ac:dyDescent="0.35">
      <c r="A913" s="9">
        <f t="shared" si="142"/>
        <v>7</v>
      </c>
      <c r="B913" s="14" t="s">
        <v>318</v>
      </c>
      <c r="C913" s="8"/>
      <c r="D913" s="8"/>
      <c r="E913" s="8"/>
      <c r="F913" s="8">
        <f t="shared" si="139"/>
        <v>0</v>
      </c>
      <c r="G913" s="8"/>
      <c r="H913" s="202">
        <f t="shared" si="143"/>
        <v>0</v>
      </c>
      <c r="I913" s="18">
        <f t="shared" si="140"/>
        <v>0</v>
      </c>
      <c r="J913" s="10">
        <f t="shared" si="137"/>
        <v>0</v>
      </c>
      <c r="K913" s="205">
        <v>0</v>
      </c>
      <c r="L913" s="202">
        <v>0</v>
      </c>
      <c r="M913" s="10">
        <f t="shared" si="141"/>
        <v>0</v>
      </c>
      <c r="N913" s="11"/>
    </row>
    <row r="914" spans="1:14" x14ac:dyDescent="0.35">
      <c r="A914" s="9">
        <f t="shared" si="142"/>
        <v>8</v>
      </c>
      <c r="B914" s="14" t="s">
        <v>319</v>
      </c>
      <c r="C914" s="8"/>
      <c r="D914" s="8"/>
      <c r="E914" s="8"/>
      <c r="F914" s="8">
        <f t="shared" si="139"/>
        <v>0</v>
      </c>
      <c r="G914" s="8"/>
      <c r="H914" s="202">
        <f t="shared" si="143"/>
        <v>0</v>
      </c>
      <c r="I914" s="18">
        <f t="shared" si="140"/>
        <v>0</v>
      </c>
      <c r="J914" s="10">
        <f t="shared" si="137"/>
        <v>0</v>
      </c>
      <c r="K914" s="205">
        <v>0</v>
      </c>
      <c r="L914" s="202">
        <v>0</v>
      </c>
      <c r="M914" s="10">
        <f t="shared" si="141"/>
        <v>0</v>
      </c>
      <c r="N914" s="11"/>
    </row>
    <row r="915" spans="1:14" x14ac:dyDescent="0.35">
      <c r="A915" s="9">
        <f t="shared" si="142"/>
        <v>9</v>
      </c>
      <c r="B915" s="14" t="s">
        <v>320</v>
      </c>
      <c r="C915" s="8"/>
      <c r="D915" s="8"/>
      <c r="E915" s="8"/>
      <c r="F915" s="8">
        <f t="shared" si="139"/>
        <v>0</v>
      </c>
      <c r="G915" s="8"/>
      <c r="H915" s="202">
        <f t="shared" si="143"/>
        <v>0</v>
      </c>
      <c r="I915" s="18">
        <f t="shared" si="140"/>
        <v>0</v>
      </c>
      <c r="J915" s="10">
        <f t="shared" si="137"/>
        <v>0</v>
      </c>
      <c r="K915" s="205">
        <v>0</v>
      </c>
      <c r="L915" s="202">
        <v>0</v>
      </c>
      <c r="M915" s="10">
        <f t="shared" si="141"/>
        <v>0</v>
      </c>
      <c r="N915" s="11">
        <v>0</v>
      </c>
    </row>
    <row r="916" spans="1:14" x14ac:dyDescent="0.35">
      <c r="A916" s="9">
        <f t="shared" si="142"/>
        <v>10</v>
      </c>
      <c r="B916" s="14" t="s">
        <v>321</v>
      </c>
      <c r="C916" s="8"/>
      <c r="D916" s="8"/>
      <c r="E916" s="8"/>
      <c r="F916" s="8">
        <f t="shared" si="139"/>
        <v>0</v>
      </c>
      <c r="G916" s="8"/>
      <c r="H916" s="202">
        <f t="shared" si="143"/>
        <v>0</v>
      </c>
      <c r="I916" s="18">
        <f t="shared" si="140"/>
        <v>0</v>
      </c>
      <c r="J916" s="10">
        <f t="shared" si="137"/>
        <v>0</v>
      </c>
      <c r="K916" s="205">
        <v>0</v>
      </c>
      <c r="L916" s="202">
        <v>0</v>
      </c>
      <c r="M916" s="10">
        <f t="shared" si="141"/>
        <v>0</v>
      </c>
      <c r="N916" s="11">
        <v>0</v>
      </c>
    </row>
    <row r="917" spans="1:14" x14ac:dyDescent="0.35">
      <c r="A917" s="9">
        <f t="shared" si="142"/>
        <v>11</v>
      </c>
      <c r="B917" s="14" t="s">
        <v>322</v>
      </c>
      <c r="C917" s="8"/>
      <c r="D917" s="8"/>
      <c r="E917" s="8"/>
      <c r="F917" s="8">
        <f t="shared" si="139"/>
        <v>0</v>
      </c>
      <c r="G917" s="8"/>
      <c r="H917" s="202">
        <f t="shared" si="143"/>
        <v>0</v>
      </c>
      <c r="I917" s="18">
        <f t="shared" si="140"/>
        <v>0</v>
      </c>
      <c r="J917" s="10">
        <f t="shared" si="137"/>
        <v>0</v>
      </c>
      <c r="K917" s="205">
        <v>0</v>
      </c>
      <c r="L917" s="202">
        <v>0</v>
      </c>
      <c r="M917" s="10">
        <f t="shared" si="141"/>
        <v>0</v>
      </c>
      <c r="N917" s="11"/>
    </row>
    <row r="918" spans="1:14" x14ac:dyDescent="0.35">
      <c r="A918" s="9">
        <f t="shared" si="142"/>
        <v>12</v>
      </c>
      <c r="B918" s="14" t="s">
        <v>323</v>
      </c>
      <c r="C918" s="8"/>
      <c r="D918" s="8"/>
      <c r="E918" s="8"/>
      <c r="F918" s="8">
        <f t="shared" si="139"/>
        <v>0</v>
      </c>
      <c r="G918" s="8"/>
      <c r="H918" s="202">
        <f t="shared" si="143"/>
        <v>0</v>
      </c>
      <c r="I918" s="18">
        <f t="shared" si="140"/>
        <v>0</v>
      </c>
      <c r="J918" s="10">
        <f t="shared" si="137"/>
        <v>0</v>
      </c>
      <c r="K918" s="205">
        <v>0</v>
      </c>
      <c r="L918" s="202">
        <v>0</v>
      </c>
      <c r="M918" s="10">
        <f t="shared" si="141"/>
        <v>0</v>
      </c>
      <c r="N918" s="11"/>
    </row>
    <row r="919" spans="1:14" x14ac:dyDescent="0.35">
      <c r="A919" s="9">
        <f t="shared" si="142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39"/>
        <v>4787.4799999999996</v>
      </c>
      <c r="G919" s="8">
        <v>80</v>
      </c>
      <c r="H919" s="202">
        <f t="shared" si="143"/>
        <v>4.7261968236468187E-2</v>
      </c>
      <c r="I919" s="18">
        <f t="shared" si="140"/>
        <v>202.34975390602671</v>
      </c>
      <c r="J919" s="10">
        <f t="shared" si="137"/>
        <v>44.516945859325872</v>
      </c>
      <c r="K919" s="205">
        <v>86.962021555101458</v>
      </c>
      <c r="L919" s="202">
        <v>19.319966722895586</v>
      </c>
      <c r="M919" s="10">
        <f t="shared" si="141"/>
        <v>353.14868804334958</v>
      </c>
      <c r="N919" s="11">
        <f>M919/F919</f>
        <v>7.3765047173742687E-2</v>
      </c>
    </row>
    <row r="920" spans="1:14" x14ac:dyDescent="0.35">
      <c r="A920" s="9">
        <f t="shared" si="142"/>
        <v>14</v>
      </c>
      <c r="B920" s="14" t="s">
        <v>325</v>
      </c>
      <c r="C920" s="8"/>
      <c r="D920" s="8"/>
      <c r="E920" s="8"/>
      <c r="F920" s="8">
        <f t="shared" si="139"/>
        <v>0</v>
      </c>
      <c r="G920" s="8"/>
      <c r="H920" s="202">
        <f t="shared" si="143"/>
        <v>0</v>
      </c>
      <c r="I920" s="18">
        <f t="shared" si="140"/>
        <v>0</v>
      </c>
      <c r="J920" s="10">
        <f t="shared" si="137"/>
        <v>0</v>
      </c>
      <c r="K920" s="205">
        <v>0</v>
      </c>
      <c r="L920" s="202">
        <v>0</v>
      </c>
      <c r="M920" s="10">
        <f t="shared" si="141"/>
        <v>0</v>
      </c>
      <c r="N920" s="11"/>
    </row>
    <row r="921" spans="1:14" x14ac:dyDescent="0.35">
      <c r="A921" s="9">
        <f t="shared" si="142"/>
        <v>15</v>
      </c>
      <c r="B921" s="14" t="s">
        <v>326</v>
      </c>
      <c r="C921" s="8"/>
      <c r="D921" s="8"/>
      <c r="E921" s="8"/>
      <c r="F921" s="8">
        <f t="shared" si="139"/>
        <v>0</v>
      </c>
      <c r="G921" s="8"/>
      <c r="H921" s="202">
        <f t="shared" si="143"/>
        <v>0</v>
      </c>
      <c r="I921" s="18">
        <f t="shared" si="140"/>
        <v>0</v>
      </c>
      <c r="J921" s="10">
        <f t="shared" si="137"/>
        <v>0</v>
      </c>
      <c r="K921" s="205">
        <v>0</v>
      </c>
      <c r="L921" s="202">
        <v>0</v>
      </c>
      <c r="M921" s="10">
        <f t="shared" si="141"/>
        <v>0</v>
      </c>
      <c r="N921" s="11"/>
    </row>
    <row r="922" spans="1:14" x14ac:dyDescent="0.35">
      <c r="A922" s="9">
        <f t="shared" si="142"/>
        <v>16</v>
      </c>
      <c r="B922" s="14" t="s">
        <v>327</v>
      </c>
      <c r="C922" s="8"/>
      <c r="D922" s="8"/>
      <c r="E922" s="8"/>
      <c r="F922" s="8">
        <f t="shared" si="139"/>
        <v>0</v>
      </c>
      <c r="G922" s="8"/>
      <c r="H922" s="202">
        <f t="shared" si="143"/>
        <v>0</v>
      </c>
      <c r="I922" s="18">
        <f t="shared" si="140"/>
        <v>0</v>
      </c>
      <c r="J922" s="10">
        <f t="shared" si="137"/>
        <v>0</v>
      </c>
      <c r="K922" s="205">
        <v>0</v>
      </c>
      <c r="L922" s="202">
        <v>0</v>
      </c>
      <c r="M922" s="10">
        <f t="shared" si="141"/>
        <v>0</v>
      </c>
      <c r="N922" s="11"/>
    </row>
    <row r="923" spans="1:14" x14ac:dyDescent="0.35">
      <c r="A923" s="9">
        <f t="shared" si="142"/>
        <v>17</v>
      </c>
      <c r="B923" s="14" t="s">
        <v>328</v>
      </c>
      <c r="C923" s="8"/>
      <c r="D923" s="8"/>
      <c r="E923" s="8"/>
      <c r="F923" s="8">
        <f t="shared" si="139"/>
        <v>0</v>
      </c>
      <c r="G923" s="8"/>
      <c r="H923" s="202">
        <f t="shared" si="143"/>
        <v>0</v>
      </c>
      <c r="I923" s="18">
        <f t="shared" si="140"/>
        <v>0</v>
      </c>
      <c r="J923" s="10">
        <f t="shared" si="137"/>
        <v>0</v>
      </c>
      <c r="K923" s="205">
        <v>0</v>
      </c>
      <c r="L923" s="202">
        <v>0</v>
      </c>
      <c r="M923" s="10">
        <f t="shared" si="141"/>
        <v>0</v>
      </c>
      <c r="N923" s="11"/>
    </row>
    <row r="924" spans="1:14" x14ac:dyDescent="0.35">
      <c r="A924" s="9">
        <f t="shared" si="142"/>
        <v>18</v>
      </c>
      <c r="B924" s="14" t="s">
        <v>329</v>
      </c>
      <c r="C924" s="8"/>
      <c r="D924" s="8"/>
      <c r="E924" s="8"/>
      <c r="F924" s="8">
        <f t="shared" si="139"/>
        <v>0</v>
      </c>
      <c r="G924" s="8"/>
      <c r="H924" s="202">
        <f t="shared" si="143"/>
        <v>0</v>
      </c>
      <c r="I924" s="18">
        <f t="shared" si="140"/>
        <v>0</v>
      </c>
      <c r="J924" s="10">
        <f t="shared" ref="J924:J978" si="144">I924*0.22</f>
        <v>0</v>
      </c>
      <c r="K924" s="205">
        <v>0</v>
      </c>
      <c r="L924" s="202">
        <v>0</v>
      </c>
      <c r="M924" s="10">
        <f t="shared" si="141"/>
        <v>0</v>
      </c>
      <c r="N924" s="11"/>
    </row>
    <row r="925" spans="1:14" x14ac:dyDescent="0.35">
      <c r="A925" s="9">
        <f t="shared" si="142"/>
        <v>19</v>
      </c>
      <c r="B925" s="14" t="s">
        <v>330</v>
      </c>
      <c r="C925" s="8"/>
      <c r="D925" s="8"/>
      <c r="E925" s="8"/>
      <c r="F925" s="8">
        <f t="shared" si="139"/>
        <v>0</v>
      </c>
      <c r="G925" s="8"/>
      <c r="H925" s="202">
        <f t="shared" si="143"/>
        <v>0</v>
      </c>
      <c r="I925" s="18">
        <f t="shared" si="140"/>
        <v>0</v>
      </c>
      <c r="J925" s="10">
        <f t="shared" si="144"/>
        <v>0</v>
      </c>
      <c r="K925" s="205">
        <v>0</v>
      </c>
      <c r="L925" s="202">
        <v>0</v>
      </c>
      <c r="M925" s="10">
        <f t="shared" si="141"/>
        <v>0</v>
      </c>
      <c r="N925" s="11"/>
    </row>
    <row r="926" spans="1:14" x14ac:dyDescent="0.35">
      <c r="A926" s="9">
        <f t="shared" si="142"/>
        <v>20</v>
      </c>
      <c r="B926" s="14" t="s">
        <v>331</v>
      </c>
      <c r="C926" s="8"/>
      <c r="D926" s="8"/>
      <c r="E926" s="8"/>
      <c r="F926" s="8">
        <f t="shared" si="139"/>
        <v>0</v>
      </c>
      <c r="G926" s="8"/>
      <c r="H926" s="202">
        <f t="shared" si="143"/>
        <v>0</v>
      </c>
      <c r="I926" s="18">
        <f t="shared" si="140"/>
        <v>0</v>
      </c>
      <c r="J926" s="10">
        <f t="shared" si="144"/>
        <v>0</v>
      </c>
      <c r="K926" s="205">
        <v>0</v>
      </c>
      <c r="L926" s="202">
        <v>0</v>
      </c>
      <c r="M926" s="10">
        <f t="shared" si="141"/>
        <v>0</v>
      </c>
      <c r="N926" s="11"/>
    </row>
    <row r="927" spans="1:14" x14ac:dyDescent="0.35">
      <c r="A927" s="9">
        <f t="shared" si="142"/>
        <v>21</v>
      </c>
      <c r="B927" s="14" t="s">
        <v>332</v>
      </c>
      <c r="C927" s="8"/>
      <c r="D927" s="8"/>
      <c r="E927" s="8"/>
      <c r="F927" s="8">
        <f t="shared" si="139"/>
        <v>0</v>
      </c>
      <c r="G927" s="8"/>
      <c r="H927" s="202">
        <f t="shared" si="143"/>
        <v>0</v>
      </c>
      <c r="I927" s="18">
        <f t="shared" si="140"/>
        <v>0</v>
      </c>
      <c r="J927" s="10">
        <f t="shared" si="144"/>
        <v>0</v>
      </c>
      <c r="K927" s="205">
        <v>0</v>
      </c>
      <c r="L927" s="202">
        <v>0</v>
      </c>
      <c r="M927" s="10">
        <f t="shared" si="141"/>
        <v>0</v>
      </c>
      <c r="N927" s="11"/>
    </row>
    <row r="928" spans="1:14" x14ac:dyDescent="0.35">
      <c r="A928" s="9">
        <f t="shared" si="142"/>
        <v>22</v>
      </c>
      <c r="B928" s="14" t="s">
        <v>333</v>
      </c>
      <c r="C928" s="8"/>
      <c r="D928" s="8"/>
      <c r="E928" s="8"/>
      <c r="F928" s="8">
        <f t="shared" si="139"/>
        <v>0</v>
      </c>
      <c r="G928" s="8"/>
      <c r="H928" s="202">
        <f t="shared" si="143"/>
        <v>0</v>
      </c>
      <c r="I928" s="18">
        <f t="shared" si="140"/>
        <v>0</v>
      </c>
      <c r="J928" s="10">
        <f t="shared" si="144"/>
        <v>0</v>
      </c>
      <c r="K928" s="205">
        <v>0</v>
      </c>
      <c r="L928" s="202">
        <v>0</v>
      </c>
      <c r="M928" s="10">
        <f t="shared" si="141"/>
        <v>0</v>
      </c>
      <c r="N928" s="11"/>
    </row>
    <row r="929" spans="1:14" x14ac:dyDescent="0.35">
      <c r="A929" s="9">
        <f t="shared" si="142"/>
        <v>23</v>
      </c>
      <c r="B929" s="14" t="s">
        <v>334</v>
      </c>
      <c r="C929" s="8"/>
      <c r="D929" s="8"/>
      <c r="E929" s="8"/>
      <c r="F929" s="8">
        <f t="shared" si="139"/>
        <v>0</v>
      </c>
      <c r="G929" s="8"/>
      <c r="H929" s="202">
        <f t="shared" si="143"/>
        <v>0</v>
      </c>
      <c r="I929" s="18">
        <f t="shared" si="140"/>
        <v>0</v>
      </c>
      <c r="J929" s="10">
        <f t="shared" si="144"/>
        <v>0</v>
      </c>
      <c r="K929" s="205">
        <v>0</v>
      </c>
      <c r="L929" s="202">
        <v>0</v>
      </c>
      <c r="M929" s="10">
        <f t="shared" si="141"/>
        <v>0</v>
      </c>
      <c r="N929" s="11"/>
    </row>
    <row r="930" spans="1:14" x14ac:dyDescent="0.35">
      <c r="A930" s="9">
        <f t="shared" si="142"/>
        <v>24</v>
      </c>
      <c r="B930" s="14" t="s">
        <v>335</v>
      </c>
      <c r="C930" s="8"/>
      <c r="D930" s="8"/>
      <c r="E930" s="8"/>
      <c r="F930" s="8">
        <f t="shared" si="139"/>
        <v>0</v>
      </c>
      <c r="G930" s="8"/>
      <c r="H930" s="202">
        <f t="shared" si="143"/>
        <v>0</v>
      </c>
      <c r="I930" s="18">
        <f t="shared" si="140"/>
        <v>0</v>
      </c>
      <c r="J930" s="10">
        <f t="shared" si="144"/>
        <v>0</v>
      </c>
      <c r="K930" s="205">
        <v>0</v>
      </c>
      <c r="L930" s="202">
        <v>0</v>
      </c>
      <c r="M930" s="10">
        <f t="shared" si="141"/>
        <v>0</v>
      </c>
      <c r="N930" s="11"/>
    </row>
    <row r="931" spans="1:14" x14ac:dyDescent="0.35">
      <c r="A931" s="9">
        <f t="shared" si="142"/>
        <v>25</v>
      </c>
      <c r="B931" s="14" t="s">
        <v>336</v>
      </c>
      <c r="C931" s="8"/>
      <c r="D931" s="8"/>
      <c r="E931" s="8"/>
      <c r="F931" s="8">
        <f t="shared" si="139"/>
        <v>0</v>
      </c>
      <c r="G931" s="8"/>
      <c r="H931" s="202">
        <f t="shared" si="143"/>
        <v>0</v>
      </c>
      <c r="I931" s="18">
        <f t="shared" si="140"/>
        <v>0</v>
      </c>
      <c r="J931" s="10">
        <f t="shared" si="144"/>
        <v>0</v>
      </c>
      <c r="K931" s="205">
        <v>0</v>
      </c>
      <c r="L931" s="202">
        <v>0</v>
      </c>
      <c r="M931" s="10">
        <f t="shared" si="141"/>
        <v>0</v>
      </c>
      <c r="N931" s="11"/>
    </row>
    <row r="932" spans="1:14" x14ac:dyDescent="0.35">
      <c r="A932" s="9">
        <f t="shared" si="142"/>
        <v>26</v>
      </c>
      <c r="B932" s="14" t="s">
        <v>337</v>
      </c>
      <c r="C932" s="8"/>
      <c r="D932" s="8"/>
      <c r="E932" s="8"/>
      <c r="F932" s="8">
        <f t="shared" si="139"/>
        <v>0</v>
      </c>
      <c r="G932" s="8"/>
      <c r="H932" s="202">
        <f t="shared" si="143"/>
        <v>0</v>
      </c>
      <c r="I932" s="18">
        <f t="shared" si="140"/>
        <v>0</v>
      </c>
      <c r="J932" s="10">
        <f t="shared" si="144"/>
        <v>0</v>
      </c>
      <c r="K932" s="205">
        <v>0</v>
      </c>
      <c r="L932" s="202">
        <v>0</v>
      </c>
      <c r="M932" s="10">
        <f t="shared" si="141"/>
        <v>0</v>
      </c>
      <c r="N932" s="11"/>
    </row>
    <row r="933" spans="1:14" x14ac:dyDescent="0.35">
      <c r="A933" s="9">
        <f t="shared" si="142"/>
        <v>27</v>
      </c>
      <c r="B933" s="14" t="s">
        <v>338</v>
      </c>
      <c r="C933" s="8"/>
      <c r="D933" s="8"/>
      <c r="E933" s="8"/>
      <c r="F933" s="8"/>
      <c r="G933" s="8">
        <v>8</v>
      </c>
      <c r="H933" s="202">
        <f t="shared" si="143"/>
        <v>0</v>
      </c>
      <c r="I933" s="18">
        <f t="shared" si="140"/>
        <v>0</v>
      </c>
      <c r="J933" s="10">
        <f t="shared" si="144"/>
        <v>0</v>
      </c>
      <c r="K933" s="205">
        <v>0</v>
      </c>
      <c r="L933" s="202">
        <v>1.5427789313298399</v>
      </c>
      <c r="M933" s="10">
        <f t="shared" si="141"/>
        <v>1.5427789313298399</v>
      </c>
      <c r="N933" s="11"/>
    </row>
    <row r="934" spans="1:14" x14ac:dyDescent="0.35">
      <c r="A934" s="9">
        <f t="shared" si="142"/>
        <v>28</v>
      </c>
      <c r="B934" s="14" t="s">
        <v>339</v>
      </c>
      <c r="C934" s="8"/>
      <c r="D934" s="8"/>
      <c r="E934" s="8"/>
      <c r="F934" s="8"/>
      <c r="G934" s="8">
        <v>9</v>
      </c>
      <c r="H934" s="202">
        <f t="shared" si="143"/>
        <v>0</v>
      </c>
      <c r="I934" s="18">
        <f t="shared" si="140"/>
        <v>0</v>
      </c>
      <c r="J934" s="10">
        <f t="shared" si="144"/>
        <v>0</v>
      </c>
      <c r="K934" s="205">
        <v>0</v>
      </c>
      <c r="L934" s="202">
        <v>1.5223995601469582</v>
      </c>
      <c r="M934" s="10">
        <f t="shared" si="141"/>
        <v>1.5223995601469582</v>
      </c>
      <c r="N934" s="11"/>
    </row>
    <row r="935" spans="1:14" x14ac:dyDescent="0.35">
      <c r="A935" s="9">
        <f t="shared" si="142"/>
        <v>29</v>
      </c>
      <c r="B935" s="14" t="s">
        <v>340</v>
      </c>
      <c r="C935" s="8"/>
      <c r="D935" s="8"/>
      <c r="E935" s="8"/>
      <c r="F935" s="8"/>
      <c r="G935" s="8">
        <v>21</v>
      </c>
      <c r="H935" s="202">
        <f t="shared" si="143"/>
        <v>0</v>
      </c>
      <c r="I935" s="18">
        <f t="shared" si="140"/>
        <v>0</v>
      </c>
      <c r="J935" s="10">
        <f t="shared" si="144"/>
        <v>0</v>
      </c>
      <c r="K935" s="205">
        <v>0</v>
      </c>
      <c r="L935" s="202">
        <v>5.9110265227972345</v>
      </c>
      <c r="M935" s="10">
        <f t="shared" si="141"/>
        <v>5.9110265227972345</v>
      </c>
      <c r="N935" s="11"/>
    </row>
    <row r="936" spans="1:14" x14ac:dyDescent="0.35">
      <c r="A936" s="9">
        <f t="shared" si="142"/>
        <v>30</v>
      </c>
      <c r="B936" s="14" t="s">
        <v>341</v>
      </c>
      <c r="C936" s="8"/>
      <c r="D936" s="8"/>
      <c r="E936" s="8"/>
      <c r="F936" s="8">
        <f t="shared" si="139"/>
        <v>0</v>
      </c>
      <c r="G936" s="8"/>
      <c r="H936" s="202">
        <f t="shared" si="143"/>
        <v>0</v>
      </c>
      <c r="I936" s="18">
        <f t="shared" si="140"/>
        <v>0</v>
      </c>
      <c r="J936" s="10">
        <f t="shared" si="144"/>
        <v>0</v>
      </c>
      <c r="K936" s="205">
        <v>0</v>
      </c>
      <c r="L936" s="202">
        <v>0</v>
      </c>
      <c r="M936" s="10">
        <f t="shared" si="141"/>
        <v>0</v>
      </c>
      <c r="N936" s="11"/>
    </row>
    <row r="937" spans="1:14" x14ac:dyDescent="0.35">
      <c r="A937" s="9">
        <f t="shared" si="142"/>
        <v>31</v>
      </c>
      <c r="B937" s="14" t="s">
        <v>342</v>
      </c>
      <c r="C937" s="8"/>
      <c r="D937" s="8"/>
      <c r="E937" s="8"/>
      <c r="F937" s="8">
        <f t="shared" si="139"/>
        <v>0</v>
      </c>
      <c r="G937" s="8"/>
      <c r="H937" s="202">
        <f t="shared" si="143"/>
        <v>0</v>
      </c>
      <c r="I937" s="18">
        <f t="shared" si="140"/>
        <v>0</v>
      </c>
      <c r="J937" s="10">
        <f t="shared" si="144"/>
        <v>0</v>
      </c>
      <c r="K937" s="205">
        <v>0</v>
      </c>
      <c r="L937" s="202">
        <v>0</v>
      </c>
      <c r="M937" s="10">
        <f t="shared" si="141"/>
        <v>0</v>
      </c>
      <c r="N937" s="11"/>
    </row>
    <row r="938" spans="1:14" x14ac:dyDescent="0.35">
      <c r="A938" s="9">
        <f t="shared" si="142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39"/>
        <v>3174</v>
      </c>
      <c r="G938" s="8">
        <v>120</v>
      </c>
      <c r="H938" s="202">
        <f t="shared" si="143"/>
        <v>3.1333705244209906E-2</v>
      </c>
      <c r="I938" s="18">
        <f t="shared" si="140"/>
        <v>134.1536923178225</v>
      </c>
      <c r="J938" s="10">
        <f t="shared" si="144"/>
        <v>29.513812309920951</v>
      </c>
      <c r="K938" s="205">
        <v>57.65401764934623</v>
      </c>
      <c r="L938" s="202">
        <v>12.808737452369638</v>
      </c>
      <c r="M938" s="10">
        <f t="shared" si="141"/>
        <v>234.13025972945931</v>
      </c>
      <c r="N938" s="11">
        <f>M938/F938</f>
        <v>7.3765047173742701E-2</v>
      </c>
    </row>
    <row r="939" spans="1:14" x14ac:dyDescent="0.35">
      <c r="A939" s="9">
        <f t="shared" si="142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39"/>
        <v>7564.79</v>
      </c>
      <c r="G939" s="8">
        <v>144</v>
      </c>
      <c r="H939" s="202">
        <f t="shared" si="143"/>
        <v>7.4679552644721689E-2</v>
      </c>
      <c r="I939" s="18">
        <f t="shared" si="140"/>
        <v>319.73677067074368</v>
      </c>
      <c r="J939" s="10">
        <f t="shared" si="144"/>
        <v>70.342089547563617</v>
      </c>
      <c r="K939" s="205">
        <v>137.41037686628792</v>
      </c>
      <c r="L939" s="202">
        <v>30.527854124861779</v>
      </c>
      <c r="M939" s="10">
        <f t="shared" si="141"/>
        <v>558.01709120945691</v>
      </c>
      <c r="N939" s="11">
        <f>M939/F939</f>
        <v>7.3765047173742687E-2</v>
      </c>
    </row>
    <row r="940" spans="1:14" x14ac:dyDescent="0.35">
      <c r="A940" s="9">
        <f t="shared" si="142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39"/>
        <v>7586.48</v>
      </c>
      <c r="G940" s="8">
        <v>144</v>
      </c>
      <c r="H940" s="202">
        <f t="shared" si="143"/>
        <v>7.4893676169216619E-2</v>
      </c>
      <c r="I940" s="18">
        <f t="shared" si="140"/>
        <v>320.65352983469251</v>
      </c>
      <c r="J940" s="10">
        <f t="shared" si="144"/>
        <v>70.543776563632349</v>
      </c>
      <c r="K940" s="205">
        <v>137.80436415135858</v>
      </c>
      <c r="L940" s="202">
        <v>30.615384532972019</v>
      </c>
      <c r="M940" s="10">
        <f t="shared" si="141"/>
        <v>559.6170550826555</v>
      </c>
      <c r="N940" s="11">
        <f>M940/F940</f>
        <v>7.3765047173742701E-2</v>
      </c>
    </row>
    <row r="941" spans="1:14" x14ac:dyDescent="0.35">
      <c r="A941" s="9">
        <f t="shared" si="142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39"/>
        <v>4003.9</v>
      </c>
      <c r="G941" s="8">
        <v>72</v>
      </c>
      <c r="H941" s="202">
        <f t="shared" si="143"/>
        <v>3.9526472094294912E-2</v>
      </c>
      <c r="I941" s="18">
        <f t="shared" si="140"/>
        <v>169.23061394811896</v>
      </c>
      <c r="J941" s="10">
        <f t="shared" si="144"/>
        <v>37.230735068586171</v>
      </c>
      <c r="K941" s="205">
        <v>72.728708653502636</v>
      </c>
      <c r="L941" s="202">
        <v>16.157814708740641</v>
      </c>
      <c r="M941" s="10">
        <f t="shared" si="141"/>
        <v>295.34787237894841</v>
      </c>
      <c r="N941" s="11">
        <f>M941/F941</f>
        <v>7.3765047173742701E-2</v>
      </c>
    </row>
    <row r="942" spans="1:14" x14ac:dyDescent="0.35">
      <c r="A942" s="9">
        <f t="shared" si="142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39"/>
        <v>3984.06</v>
      </c>
      <c r="G942" s="8">
        <v>72</v>
      </c>
      <c r="H942" s="202">
        <f t="shared" si="143"/>
        <v>3.9330611756536522E-2</v>
      </c>
      <c r="I942" s="18">
        <f t="shared" si="140"/>
        <v>168.39204770502329</v>
      </c>
      <c r="J942" s="10">
        <f t="shared" si="144"/>
        <v>37.04625049510512</v>
      </c>
      <c r="K942" s="205">
        <v>72.368325632027208</v>
      </c>
      <c r="L942" s="202">
        <v>16.07775001086571</v>
      </c>
      <c r="M942" s="10">
        <f t="shared" si="141"/>
        <v>293.88437384302131</v>
      </c>
      <c r="N942" s="11">
        <f>M942/F942</f>
        <v>7.3765047173742687E-2</v>
      </c>
    </row>
    <row r="943" spans="1:14" x14ac:dyDescent="0.35">
      <c r="A943" s="9">
        <f t="shared" si="142"/>
        <v>37</v>
      </c>
      <c r="B943" s="14" t="s">
        <v>348</v>
      </c>
      <c r="C943" s="8"/>
      <c r="D943" s="8"/>
      <c r="E943" s="8"/>
      <c r="F943" s="8"/>
      <c r="G943" s="8"/>
      <c r="H943" s="202">
        <f t="shared" si="143"/>
        <v>0</v>
      </c>
      <c r="I943" s="18">
        <f t="shared" si="140"/>
        <v>0</v>
      </c>
      <c r="J943" s="10">
        <f t="shared" si="144"/>
        <v>0</v>
      </c>
      <c r="K943" s="205">
        <v>0</v>
      </c>
      <c r="L943" s="202">
        <v>0</v>
      </c>
      <c r="M943" s="10">
        <f t="shared" si="141"/>
        <v>0</v>
      </c>
      <c r="N943" s="11">
        <v>0</v>
      </c>
    </row>
    <row r="944" spans="1:14" x14ac:dyDescent="0.35">
      <c r="A944" s="9">
        <f t="shared" si="142"/>
        <v>38</v>
      </c>
      <c r="B944" s="14" t="s">
        <v>349</v>
      </c>
      <c r="C944" s="8"/>
      <c r="D944" s="8"/>
      <c r="E944" s="8"/>
      <c r="F944" s="8">
        <f t="shared" si="139"/>
        <v>0</v>
      </c>
      <c r="G944" s="8"/>
      <c r="H944" s="202">
        <f t="shared" si="143"/>
        <v>0</v>
      </c>
      <c r="I944" s="18">
        <f t="shared" si="140"/>
        <v>0</v>
      </c>
      <c r="J944" s="10">
        <f t="shared" si="144"/>
        <v>0</v>
      </c>
      <c r="K944" s="205">
        <v>0</v>
      </c>
      <c r="L944" s="202">
        <v>0</v>
      </c>
      <c r="M944" s="10">
        <f t="shared" si="141"/>
        <v>0</v>
      </c>
      <c r="N944" s="11"/>
    </row>
    <row r="945" spans="1:14" x14ac:dyDescent="0.35">
      <c r="A945" s="9">
        <f t="shared" si="142"/>
        <v>39</v>
      </c>
      <c r="B945" s="14" t="s">
        <v>350</v>
      </c>
      <c r="C945" s="8"/>
      <c r="D945" s="8"/>
      <c r="E945" s="8"/>
      <c r="F945" s="8">
        <f t="shared" si="139"/>
        <v>0</v>
      </c>
      <c r="G945" s="8"/>
      <c r="H945" s="202">
        <f t="shared" si="143"/>
        <v>0</v>
      </c>
      <c r="I945" s="18">
        <f t="shared" si="140"/>
        <v>0</v>
      </c>
      <c r="J945" s="10">
        <f t="shared" si="144"/>
        <v>0</v>
      </c>
      <c r="K945" s="205">
        <v>0</v>
      </c>
      <c r="L945" s="202">
        <v>0</v>
      </c>
      <c r="M945" s="10">
        <f t="shared" si="141"/>
        <v>0</v>
      </c>
      <c r="N945" s="11"/>
    </row>
    <row r="946" spans="1:14" x14ac:dyDescent="0.35">
      <c r="A946" s="9">
        <f t="shared" si="142"/>
        <v>40</v>
      </c>
      <c r="B946" s="14" t="s">
        <v>351</v>
      </c>
      <c r="C946" s="8"/>
      <c r="D946" s="8"/>
      <c r="E946" s="8"/>
      <c r="F946" s="8">
        <f t="shared" si="139"/>
        <v>0</v>
      </c>
      <c r="G946" s="8"/>
      <c r="H946" s="202">
        <f t="shared" si="143"/>
        <v>0</v>
      </c>
      <c r="I946" s="18">
        <f t="shared" si="140"/>
        <v>0</v>
      </c>
      <c r="J946" s="10">
        <f t="shared" si="144"/>
        <v>0</v>
      </c>
      <c r="K946" s="205">
        <v>0</v>
      </c>
      <c r="L946" s="202">
        <v>0</v>
      </c>
      <c r="M946" s="10">
        <f t="shared" si="141"/>
        <v>0</v>
      </c>
      <c r="N946" s="11"/>
    </row>
    <row r="947" spans="1:14" x14ac:dyDescent="0.35">
      <c r="A947" s="9">
        <f t="shared" si="142"/>
        <v>41</v>
      </c>
      <c r="B947" s="14" t="s">
        <v>352</v>
      </c>
      <c r="C947" s="8"/>
      <c r="D947" s="8"/>
      <c r="E947" s="8"/>
      <c r="F947" s="8">
        <f t="shared" si="139"/>
        <v>0</v>
      </c>
      <c r="G947" s="8"/>
      <c r="H947" s="202">
        <f t="shared" si="143"/>
        <v>0</v>
      </c>
      <c r="I947" s="18">
        <f t="shared" si="140"/>
        <v>0</v>
      </c>
      <c r="J947" s="10">
        <f t="shared" si="144"/>
        <v>0</v>
      </c>
      <c r="K947" s="205">
        <v>0</v>
      </c>
      <c r="L947" s="202">
        <v>0</v>
      </c>
      <c r="M947" s="10">
        <f t="shared" si="141"/>
        <v>0</v>
      </c>
      <c r="N947" s="11"/>
    </row>
    <row r="948" spans="1:14" x14ac:dyDescent="0.35">
      <c r="A948" s="9">
        <f t="shared" si="142"/>
        <v>42</v>
      </c>
      <c r="B948" s="14" t="s">
        <v>353</v>
      </c>
      <c r="C948" s="8"/>
      <c r="D948" s="8"/>
      <c r="E948" s="8"/>
      <c r="F948" s="8">
        <f t="shared" si="139"/>
        <v>0</v>
      </c>
      <c r="G948" s="8"/>
      <c r="H948" s="202">
        <f t="shared" si="143"/>
        <v>0</v>
      </c>
      <c r="I948" s="18">
        <f t="shared" si="140"/>
        <v>0</v>
      </c>
      <c r="J948" s="10">
        <f t="shared" si="144"/>
        <v>0</v>
      </c>
      <c r="K948" s="205">
        <v>0</v>
      </c>
      <c r="L948" s="202">
        <v>0</v>
      </c>
      <c r="M948" s="10">
        <f t="shared" si="141"/>
        <v>0</v>
      </c>
      <c r="N948" s="11"/>
    </row>
    <row r="949" spans="1:14" x14ac:dyDescent="0.35">
      <c r="A949" s="9">
        <f t="shared" si="142"/>
        <v>43</v>
      </c>
      <c r="B949" s="14" t="s">
        <v>354</v>
      </c>
      <c r="C949" s="8"/>
      <c r="D949" s="8"/>
      <c r="E949" s="8"/>
      <c r="F949" s="8">
        <f t="shared" si="139"/>
        <v>0</v>
      </c>
      <c r="G949" s="8"/>
      <c r="H949" s="202">
        <f t="shared" si="143"/>
        <v>0</v>
      </c>
      <c r="I949" s="18">
        <f t="shared" si="140"/>
        <v>0</v>
      </c>
      <c r="J949" s="10">
        <f t="shared" si="144"/>
        <v>0</v>
      </c>
      <c r="K949" s="205">
        <v>0</v>
      </c>
      <c r="L949" s="202">
        <v>0</v>
      </c>
      <c r="M949" s="10">
        <f t="shared" si="141"/>
        <v>0</v>
      </c>
      <c r="N949" s="11"/>
    </row>
    <row r="950" spans="1:14" x14ac:dyDescent="0.35">
      <c r="A950" s="9">
        <f t="shared" si="142"/>
        <v>44</v>
      </c>
      <c r="B950" s="14" t="s">
        <v>355</v>
      </c>
      <c r="C950" s="8"/>
      <c r="D950" s="8"/>
      <c r="E950" s="8"/>
      <c r="F950" s="8">
        <f t="shared" si="139"/>
        <v>0</v>
      </c>
      <c r="G950" s="8"/>
      <c r="H950" s="202">
        <f t="shared" si="143"/>
        <v>0</v>
      </c>
      <c r="I950" s="18">
        <f t="shared" si="140"/>
        <v>0</v>
      </c>
      <c r="J950" s="10">
        <f t="shared" si="144"/>
        <v>0</v>
      </c>
      <c r="K950" s="205">
        <v>0</v>
      </c>
      <c r="L950" s="202">
        <v>0</v>
      </c>
      <c r="M950" s="10">
        <f t="shared" si="141"/>
        <v>0</v>
      </c>
      <c r="N950" s="11"/>
    </row>
    <row r="951" spans="1:14" x14ac:dyDescent="0.35">
      <c r="A951" s="9">
        <f t="shared" si="142"/>
        <v>45</v>
      </c>
      <c r="B951" s="14" t="s">
        <v>356</v>
      </c>
      <c r="C951" s="8"/>
      <c r="D951" s="8"/>
      <c r="E951" s="8"/>
      <c r="F951" s="8">
        <f t="shared" si="139"/>
        <v>0</v>
      </c>
      <c r="G951" s="8"/>
      <c r="H951" s="202">
        <f t="shared" si="143"/>
        <v>0</v>
      </c>
      <c r="I951" s="18">
        <f t="shared" si="140"/>
        <v>0</v>
      </c>
      <c r="J951" s="10">
        <f t="shared" si="144"/>
        <v>0</v>
      </c>
      <c r="K951" s="205">
        <v>0</v>
      </c>
      <c r="L951" s="202">
        <v>0</v>
      </c>
      <c r="M951" s="10">
        <f t="shared" si="141"/>
        <v>0</v>
      </c>
      <c r="N951" s="11"/>
    </row>
    <row r="952" spans="1:14" x14ac:dyDescent="0.35">
      <c r="A952" s="9">
        <f t="shared" si="142"/>
        <v>46</v>
      </c>
      <c r="B952" s="14" t="s">
        <v>357</v>
      </c>
      <c r="C952" s="8"/>
      <c r="D952" s="8"/>
      <c r="E952" s="8"/>
      <c r="F952" s="8">
        <f t="shared" si="139"/>
        <v>0</v>
      </c>
      <c r="G952" s="8"/>
      <c r="H952" s="202">
        <f t="shared" si="143"/>
        <v>0</v>
      </c>
      <c r="I952" s="18">
        <f t="shared" si="140"/>
        <v>0</v>
      </c>
      <c r="J952" s="10">
        <f t="shared" si="144"/>
        <v>0</v>
      </c>
      <c r="K952" s="205">
        <v>0</v>
      </c>
      <c r="L952" s="202">
        <v>0</v>
      </c>
      <c r="M952" s="10">
        <f t="shared" si="141"/>
        <v>0</v>
      </c>
      <c r="N952" s="11"/>
    </row>
    <row r="953" spans="1:14" x14ac:dyDescent="0.35">
      <c r="A953" s="9">
        <f t="shared" si="142"/>
        <v>47</v>
      </c>
      <c r="B953" s="14" t="s">
        <v>358</v>
      </c>
      <c r="C953" s="8"/>
      <c r="D953" s="8"/>
      <c r="E953" s="8"/>
      <c r="F953" s="8">
        <f t="shared" si="139"/>
        <v>0</v>
      </c>
      <c r="G953" s="8"/>
      <c r="H953" s="202">
        <f t="shared" si="143"/>
        <v>0</v>
      </c>
      <c r="I953" s="18">
        <f t="shared" si="140"/>
        <v>0</v>
      </c>
      <c r="J953" s="10">
        <f t="shared" si="144"/>
        <v>0</v>
      </c>
      <c r="K953" s="205">
        <v>0</v>
      </c>
      <c r="L953" s="202">
        <v>0</v>
      </c>
      <c r="M953" s="10">
        <f t="shared" si="141"/>
        <v>0</v>
      </c>
      <c r="N953" s="11"/>
    </row>
    <row r="954" spans="1:14" x14ac:dyDescent="0.35">
      <c r="A954" s="9">
        <f t="shared" si="142"/>
        <v>48</v>
      </c>
      <c r="B954" s="14" t="s">
        <v>359</v>
      </c>
      <c r="C954" s="8"/>
      <c r="D954" s="8"/>
      <c r="E954" s="8"/>
      <c r="F954" s="8">
        <f t="shared" si="139"/>
        <v>0</v>
      </c>
      <c r="G954" s="8"/>
      <c r="H954" s="202">
        <f t="shared" si="143"/>
        <v>0</v>
      </c>
      <c r="I954" s="18">
        <f t="shared" si="140"/>
        <v>0</v>
      </c>
      <c r="J954" s="10">
        <f t="shared" si="144"/>
        <v>0</v>
      </c>
      <c r="K954" s="205">
        <v>0</v>
      </c>
      <c r="L954" s="202">
        <v>0</v>
      </c>
      <c r="M954" s="10">
        <f t="shared" si="141"/>
        <v>0</v>
      </c>
      <c r="N954" s="11"/>
    </row>
    <row r="955" spans="1:14" x14ac:dyDescent="0.35">
      <c r="A955" s="9">
        <f t="shared" si="142"/>
        <v>49</v>
      </c>
      <c r="B955" s="14" t="s">
        <v>360</v>
      </c>
      <c r="C955" s="8"/>
      <c r="D955" s="8"/>
      <c r="E955" s="8"/>
      <c r="F955" s="8">
        <f t="shared" si="139"/>
        <v>0</v>
      </c>
      <c r="G955" s="8"/>
      <c r="H955" s="202">
        <f t="shared" si="143"/>
        <v>0</v>
      </c>
      <c r="I955" s="18">
        <f t="shared" si="140"/>
        <v>0</v>
      </c>
      <c r="J955" s="10">
        <f t="shared" si="144"/>
        <v>0</v>
      </c>
      <c r="K955" s="205">
        <v>0</v>
      </c>
      <c r="L955" s="202">
        <v>0</v>
      </c>
      <c r="M955" s="10">
        <f t="shared" si="141"/>
        <v>0</v>
      </c>
      <c r="N955" s="11"/>
    </row>
    <row r="956" spans="1:14" x14ac:dyDescent="0.35">
      <c r="A956" s="9">
        <f t="shared" si="142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39"/>
        <v>4184.29</v>
      </c>
      <c r="G956" s="8">
        <v>84</v>
      </c>
      <c r="H956" s="202">
        <f t="shared" si="143"/>
        <v>4.1307280881000337E-2</v>
      </c>
      <c r="I956" s="18">
        <f t="shared" si="140"/>
        <v>176.85505772795889</v>
      </c>
      <c r="J956" s="10">
        <f t="shared" si="144"/>
        <v>38.908112700150959</v>
      </c>
      <c r="K956" s="205">
        <v>76.00539682104062</v>
      </c>
      <c r="L956" s="202">
        <v>16.885781989469358</v>
      </c>
      <c r="M956" s="10">
        <f t="shared" si="141"/>
        <v>308.65434923861983</v>
      </c>
      <c r="N956" s="11">
        <f>M956/F956</f>
        <v>7.3765047173742701E-2</v>
      </c>
    </row>
    <row r="957" spans="1:14" x14ac:dyDescent="0.35">
      <c r="A957" s="9">
        <f t="shared" si="142"/>
        <v>51</v>
      </c>
      <c r="B957" s="14" t="s">
        <v>362</v>
      </c>
      <c r="C957" s="8"/>
      <c r="D957" s="8"/>
      <c r="E957" s="8"/>
      <c r="F957" s="8">
        <f t="shared" si="139"/>
        <v>0</v>
      </c>
      <c r="G957" s="8"/>
      <c r="H957" s="202">
        <f t="shared" si="143"/>
        <v>0</v>
      </c>
      <c r="I957" s="18">
        <f t="shared" si="140"/>
        <v>0</v>
      </c>
      <c r="J957" s="10">
        <f t="shared" si="144"/>
        <v>0</v>
      </c>
      <c r="K957" s="205">
        <v>0</v>
      </c>
      <c r="L957" s="202">
        <v>0</v>
      </c>
      <c r="M957" s="10">
        <f t="shared" si="141"/>
        <v>0</v>
      </c>
      <c r="N957" s="11"/>
    </row>
    <row r="958" spans="1:14" x14ac:dyDescent="0.35">
      <c r="A958" s="9">
        <f t="shared" si="142"/>
        <v>52</v>
      </c>
      <c r="B958" s="14" t="s">
        <v>363</v>
      </c>
      <c r="C958" s="8"/>
      <c r="D958" s="8"/>
      <c r="E958" s="8"/>
      <c r="F958" s="8">
        <f t="shared" si="139"/>
        <v>0</v>
      </c>
      <c r="G958" s="8"/>
      <c r="H958" s="202">
        <f t="shared" si="143"/>
        <v>0</v>
      </c>
      <c r="I958" s="18">
        <f t="shared" si="140"/>
        <v>0</v>
      </c>
      <c r="J958" s="10">
        <f t="shared" si="144"/>
        <v>0</v>
      </c>
      <c r="K958" s="205">
        <v>0</v>
      </c>
      <c r="L958" s="202">
        <v>0</v>
      </c>
      <c r="M958" s="10">
        <f t="shared" si="141"/>
        <v>0</v>
      </c>
      <c r="N958" s="11"/>
    </row>
    <row r="959" spans="1:14" x14ac:dyDescent="0.35">
      <c r="A959" s="9">
        <f t="shared" si="142"/>
        <v>53</v>
      </c>
      <c r="B959" s="14" t="s">
        <v>364</v>
      </c>
      <c r="C959" s="8"/>
      <c r="D959" s="8"/>
      <c r="E959" s="8"/>
      <c r="F959" s="8">
        <f t="shared" si="139"/>
        <v>0</v>
      </c>
      <c r="G959" s="8"/>
      <c r="H959" s="202">
        <f t="shared" si="143"/>
        <v>0</v>
      </c>
      <c r="I959" s="18">
        <f t="shared" si="140"/>
        <v>0</v>
      </c>
      <c r="J959" s="10">
        <f t="shared" si="144"/>
        <v>0</v>
      </c>
      <c r="K959" s="205">
        <v>0</v>
      </c>
      <c r="L959" s="202">
        <v>0</v>
      </c>
      <c r="M959" s="10">
        <f t="shared" si="141"/>
        <v>0</v>
      </c>
      <c r="N959" s="11"/>
    </row>
    <row r="960" spans="1:14" x14ac:dyDescent="0.35">
      <c r="A960" s="9">
        <f t="shared" si="142"/>
        <v>54</v>
      </c>
      <c r="B960" s="14" t="s">
        <v>365</v>
      </c>
      <c r="C960" s="8"/>
      <c r="D960" s="8"/>
      <c r="E960" s="8"/>
      <c r="F960" s="8">
        <f t="shared" si="139"/>
        <v>0</v>
      </c>
      <c r="G960" s="8"/>
      <c r="H960" s="202">
        <f t="shared" si="143"/>
        <v>0</v>
      </c>
      <c r="I960" s="18">
        <f t="shared" si="140"/>
        <v>0</v>
      </c>
      <c r="J960" s="10">
        <f t="shared" si="144"/>
        <v>0</v>
      </c>
      <c r="K960" s="205">
        <v>0</v>
      </c>
      <c r="L960" s="202">
        <v>0</v>
      </c>
      <c r="M960" s="10">
        <f t="shared" si="141"/>
        <v>0</v>
      </c>
      <c r="N960" s="11"/>
    </row>
    <row r="961" spans="1:14" x14ac:dyDescent="0.35">
      <c r="A961" s="9">
        <f t="shared" si="142"/>
        <v>55</v>
      </c>
      <c r="B961" s="14" t="s">
        <v>366</v>
      </c>
      <c r="C961" s="8"/>
      <c r="D961" s="8"/>
      <c r="E961" s="8"/>
      <c r="F961" s="8">
        <f t="shared" si="139"/>
        <v>0</v>
      </c>
      <c r="G961" s="8"/>
      <c r="H961" s="202">
        <f t="shared" si="143"/>
        <v>0</v>
      </c>
      <c r="I961" s="18">
        <f t="shared" si="140"/>
        <v>0</v>
      </c>
      <c r="J961" s="10">
        <f t="shared" si="144"/>
        <v>0</v>
      </c>
      <c r="K961" s="205">
        <v>0</v>
      </c>
      <c r="L961" s="202">
        <v>0</v>
      </c>
      <c r="M961" s="10">
        <f t="shared" si="141"/>
        <v>0</v>
      </c>
      <c r="N961" s="11"/>
    </row>
    <row r="962" spans="1:14" x14ac:dyDescent="0.35">
      <c r="A962" s="9">
        <f t="shared" si="142"/>
        <v>56</v>
      </c>
      <c r="B962" s="14" t="s">
        <v>367</v>
      </c>
      <c r="C962" s="8"/>
      <c r="D962" s="8"/>
      <c r="E962" s="8"/>
      <c r="F962" s="8">
        <f t="shared" ref="F962:F1008" si="145">C962+D962+E962</f>
        <v>0</v>
      </c>
      <c r="G962" s="8"/>
      <c r="H962" s="202">
        <f t="shared" si="143"/>
        <v>0</v>
      </c>
      <c r="I962" s="18">
        <f t="shared" si="140"/>
        <v>0</v>
      </c>
      <c r="J962" s="10">
        <f t="shared" si="144"/>
        <v>0</v>
      </c>
      <c r="K962" s="205">
        <v>0</v>
      </c>
      <c r="L962" s="202">
        <v>0</v>
      </c>
      <c r="M962" s="10">
        <f t="shared" si="141"/>
        <v>0</v>
      </c>
      <c r="N962" s="11"/>
    </row>
    <row r="963" spans="1:14" x14ac:dyDescent="0.35">
      <c r="A963" s="9">
        <f t="shared" si="142"/>
        <v>57</v>
      </c>
      <c r="B963" s="14" t="s">
        <v>368</v>
      </c>
      <c r="C963" s="8"/>
      <c r="D963" s="8"/>
      <c r="E963" s="8"/>
      <c r="F963" s="8">
        <f t="shared" si="145"/>
        <v>0</v>
      </c>
      <c r="G963" s="8"/>
      <c r="H963" s="202">
        <f t="shared" si="143"/>
        <v>0</v>
      </c>
      <c r="I963" s="18">
        <f t="shared" si="140"/>
        <v>0</v>
      </c>
      <c r="J963" s="10">
        <f t="shared" si="144"/>
        <v>0</v>
      </c>
      <c r="K963" s="205">
        <v>0</v>
      </c>
      <c r="L963" s="202">
        <v>0</v>
      </c>
      <c r="M963" s="10">
        <f t="shared" si="141"/>
        <v>0</v>
      </c>
      <c r="N963" s="11"/>
    </row>
    <row r="964" spans="1:14" x14ac:dyDescent="0.35">
      <c r="A964" s="9">
        <f t="shared" si="142"/>
        <v>58</v>
      </c>
      <c r="B964" s="14" t="s">
        <v>369</v>
      </c>
      <c r="C964" s="8"/>
      <c r="D964" s="8"/>
      <c r="E964" s="8"/>
      <c r="F964" s="8">
        <f t="shared" si="145"/>
        <v>0</v>
      </c>
      <c r="G964" s="8"/>
      <c r="H964" s="202">
        <f t="shared" si="143"/>
        <v>0</v>
      </c>
      <c r="I964" s="18">
        <f t="shared" si="140"/>
        <v>0</v>
      </c>
      <c r="J964" s="10">
        <f t="shared" si="144"/>
        <v>0</v>
      </c>
      <c r="K964" s="205">
        <v>0</v>
      </c>
      <c r="L964" s="202">
        <v>0</v>
      </c>
      <c r="M964" s="10">
        <f t="shared" si="141"/>
        <v>0</v>
      </c>
      <c r="N964" s="11"/>
    </row>
    <row r="965" spans="1:14" x14ac:dyDescent="0.35">
      <c r="A965" s="9">
        <f t="shared" si="142"/>
        <v>59</v>
      </c>
      <c r="B965" s="14" t="s">
        <v>370</v>
      </c>
      <c r="C965" s="8"/>
      <c r="D965" s="8"/>
      <c r="E965" s="8"/>
      <c r="F965" s="8">
        <f t="shared" si="145"/>
        <v>0</v>
      </c>
      <c r="G965" s="8"/>
      <c r="H965" s="202">
        <f t="shared" si="143"/>
        <v>0</v>
      </c>
      <c r="I965" s="18">
        <f t="shared" ref="I965:I1019" si="146">H965*$I$2</f>
        <v>0</v>
      </c>
      <c r="J965" s="10">
        <f t="shared" si="144"/>
        <v>0</v>
      </c>
      <c r="K965" s="205">
        <v>0</v>
      </c>
      <c r="L965" s="202">
        <v>0</v>
      </c>
      <c r="M965" s="10">
        <f t="shared" si="141"/>
        <v>0</v>
      </c>
      <c r="N965" s="11"/>
    </row>
    <row r="966" spans="1:14" x14ac:dyDescent="0.35">
      <c r="A966" s="9">
        <f t="shared" si="142"/>
        <v>60</v>
      </c>
      <c r="B966" s="14" t="s">
        <v>371</v>
      </c>
      <c r="C966" s="8"/>
      <c r="D966" s="8"/>
      <c r="E966" s="8"/>
      <c r="F966" s="8">
        <f t="shared" si="145"/>
        <v>0</v>
      </c>
      <c r="G966" s="8"/>
      <c r="H966" s="202">
        <f t="shared" si="143"/>
        <v>0</v>
      </c>
      <c r="I966" s="18">
        <f t="shared" si="146"/>
        <v>0</v>
      </c>
      <c r="J966" s="10">
        <f t="shared" si="144"/>
        <v>0</v>
      </c>
      <c r="K966" s="205">
        <v>0</v>
      </c>
      <c r="L966" s="202">
        <v>0</v>
      </c>
      <c r="M966" s="10">
        <f t="shared" si="141"/>
        <v>0</v>
      </c>
      <c r="N966" s="11"/>
    </row>
    <row r="967" spans="1:14" x14ac:dyDescent="0.35">
      <c r="A967" s="9">
        <f t="shared" si="142"/>
        <v>61</v>
      </c>
      <c r="B967" s="14" t="s">
        <v>372</v>
      </c>
      <c r="C967" s="8"/>
      <c r="D967" s="8"/>
      <c r="E967" s="8"/>
      <c r="F967" s="8">
        <f t="shared" si="145"/>
        <v>0</v>
      </c>
      <c r="G967" s="8"/>
      <c r="H967" s="202">
        <f t="shared" si="143"/>
        <v>0</v>
      </c>
      <c r="I967" s="18">
        <f t="shared" si="146"/>
        <v>0</v>
      </c>
      <c r="J967" s="10">
        <f t="shared" si="144"/>
        <v>0</v>
      </c>
      <c r="K967" s="205">
        <v>0</v>
      </c>
      <c r="L967" s="202">
        <v>0</v>
      </c>
      <c r="M967" s="10">
        <f t="shared" si="141"/>
        <v>0</v>
      </c>
      <c r="N967" s="11"/>
    </row>
    <row r="968" spans="1:14" x14ac:dyDescent="0.35">
      <c r="A968" s="9">
        <f t="shared" si="142"/>
        <v>62</v>
      </c>
      <c r="B968" s="14" t="s">
        <v>373</v>
      </c>
      <c r="C968" s="8"/>
      <c r="D968" s="8"/>
      <c r="E968" s="8"/>
      <c r="F968" s="8">
        <f t="shared" si="145"/>
        <v>0</v>
      </c>
      <c r="G968" s="8"/>
      <c r="H968" s="202">
        <f t="shared" si="143"/>
        <v>0</v>
      </c>
      <c r="I968" s="18">
        <f t="shared" si="146"/>
        <v>0</v>
      </c>
      <c r="J968" s="10">
        <f t="shared" si="144"/>
        <v>0</v>
      </c>
      <c r="K968" s="205">
        <v>0</v>
      </c>
      <c r="L968" s="202">
        <v>0</v>
      </c>
      <c r="M968" s="10">
        <f t="shared" si="141"/>
        <v>0</v>
      </c>
      <c r="N968" s="11"/>
    </row>
    <row r="969" spans="1:14" x14ac:dyDescent="0.35">
      <c r="A969" s="9">
        <f t="shared" si="142"/>
        <v>63</v>
      </c>
      <c r="B969" s="14" t="s">
        <v>374</v>
      </c>
      <c r="C969" s="8"/>
      <c r="D969" s="8"/>
      <c r="E969" s="8"/>
      <c r="F969" s="8">
        <f t="shared" si="145"/>
        <v>0</v>
      </c>
      <c r="G969" s="8"/>
      <c r="H969" s="202">
        <f t="shared" si="143"/>
        <v>0</v>
      </c>
      <c r="I969" s="18">
        <f t="shared" si="146"/>
        <v>0</v>
      </c>
      <c r="J969" s="10">
        <f t="shared" si="144"/>
        <v>0</v>
      </c>
      <c r="K969" s="205">
        <v>0</v>
      </c>
      <c r="L969" s="202">
        <v>0</v>
      </c>
      <c r="M969" s="10">
        <f t="shared" si="141"/>
        <v>0</v>
      </c>
      <c r="N969" s="11"/>
    </row>
    <row r="970" spans="1:14" x14ac:dyDescent="0.35">
      <c r="A970" s="9">
        <f t="shared" si="142"/>
        <v>64</v>
      </c>
      <c r="B970" s="14" t="s">
        <v>375</v>
      </c>
      <c r="C970" s="8"/>
      <c r="D970" s="8"/>
      <c r="E970" s="8"/>
      <c r="F970" s="8">
        <f t="shared" si="145"/>
        <v>0</v>
      </c>
      <c r="G970" s="8"/>
      <c r="H970" s="202">
        <f t="shared" si="143"/>
        <v>0</v>
      </c>
      <c r="I970" s="18">
        <f t="shared" si="146"/>
        <v>0</v>
      </c>
      <c r="J970" s="10">
        <f t="shared" si="144"/>
        <v>0</v>
      </c>
      <c r="K970" s="205">
        <v>0</v>
      </c>
      <c r="L970" s="202">
        <v>0</v>
      </c>
      <c r="M970" s="10">
        <f t="shared" ref="M970:M1032" si="147">I970+J970+K970+L970</f>
        <v>0</v>
      </c>
      <c r="N970" s="11"/>
    </row>
    <row r="971" spans="1:14" x14ac:dyDescent="0.35">
      <c r="A971" s="9">
        <f t="shared" si="142"/>
        <v>65</v>
      </c>
      <c r="B971" s="14" t="s">
        <v>376</v>
      </c>
      <c r="C971" s="8"/>
      <c r="D971" s="8"/>
      <c r="E971" s="8"/>
      <c r="F971" s="8">
        <f t="shared" si="145"/>
        <v>0</v>
      </c>
      <c r="G971" s="8"/>
      <c r="H971" s="202">
        <f t="shared" ref="H971:H1033" si="148">1/101296.67*F971</f>
        <v>0</v>
      </c>
      <c r="I971" s="18">
        <f t="shared" si="146"/>
        <v>0</v>
      </c>
      <c r="J971" s="10">
        <f t="shared" si="144"/>
        <v>0</v>
      </c>
      <c r="K971" s="205">
        <v>0</v>
      </c>
      <c r="L971" s="202">
        <v>0</v>
      </c>
      <c r="M971" s="10">
        <f t="shared" si="147"/>
        <v>0</v>
      </c>
      <c r="N971" s="11"/>
    </row>
    <row r="972" spans="1:14" x14ac:dyDescent="0.35">
      <c r="A972" s="9">
        <f t="shared" ref="A972:A1035" si="149">A971+1</f>
        <v>66</v>
      </c>
      <c r="B972" s="14" t="s">
        <v>377</v>
      </c>
      <c r="C972" s="8"/>
      <c r="D972" s="8"/>
      <c r="E972" s="8"/>
      <c r="F972" s="8">
        <f t="shared" si="145"/>
        <v>0</v>
      </c>
      <c r="G972" s="8"/>
      <c r="H972" s="202">
        <f t="shared" si="148"/>
        <v>0</v>
      </c>
      <c r="I972" s="18">
        <f t="shared" si="146"/>
        <v>0</v>
      </c>
      <c r="J972" s="10">
        <f t="shared" si="144"/>
        <v>0</v>
      </c>
      <c r="K972" s="205">
        <v>0</v>
      </c>
      <c r="L972" s="202">
        <v>0</v>
      </c>
      <c r="M972" s="10">
        <f t="shared" si="147"/>
        <v>0</v>
      </c>
      <c r="N972" s="11"/>
    </row>
    <row r="973" spans="1:14" x14ac:dyDescent="0.35">
      <c r="A973" s="9">
        <f t="shared" si="149"/>
        <v>67</v>
      </c>
      <c r="B973" s="14" t="s">
        <v>378</v>
      </c>
      <c r="C973" s="8"/>
      <c r="D973" s="8"/>
      <c r="E973" s="8"/>
      <c r="F973" s="8">
        <f t="shared" si="145"/>
        <v>0</v>
      </c>
      <c r="G973" s="8"/>
      <c r="H973" s="202">
        <f t="shared" si="148"/>
        <v>0</v>
      </c>
      <c r="I973" s="18">
        <f t="shared" si="146"/>
        <v>0</v>
      </c>
      <c r="J973" s="10">
        <f t="shared" si="144"/>
        <v>0</v>
      </c>
      <c r="K973" s="205">
        <v>0</v>
      </c>
      <c r="L973" s="202">
        <v>0</v>
      </c>
      <c r="M973" s="10">
        <f t="shared" si="147"/>
        <v>0</v>
      </c>
      <c r="N973" s="11"/>
    </row>
    <row r="974" spans="1:14" x14ac:dyDescent="0.35">
      <c r="A974" s="9">
        <f t="shared" si="149"/>
        <v>68</v>
      </c>
      <c r="B974" s="14" t="s">
        <v>379</v>
      </c>
      <c r="C974" s="8"/>
      <c r="D974" s="8"/>
      <c r="E974" s="8"/>
      <c r="F974" s="8">
        <f t="shared" si="145"/>
        <v>0</v>
      </c>
      <c r="G974" s="8"/>
      <c r="H974" s="202">
        <f t="shared" si="148"/>
        <v>0</v>
      </c>
      <c r="I974" s="18">
        <f t="shared" si="146"/>
        <v>0</v>
      </c>
      <c r="J974" s="10">
        <f t="shared" si="144"/>
        <v>0</v>
      </c>
      <c r="K974" s="205">
        <v>0</v>
      </c>
      <c r="L974" s="202">
        <v>0</v>
      </c>
      <c r="M974" s="10">
        <f t="shared" si="147"/>
        <v>0</v>
      </c>
      <c r="N974" s="11"/>
    </row>
    <row r="975" spans="1:14" x14ac:dyDescent="0.35">
      <c r="A975" s="9">
        <f t="shared" si="149"/>
        <v>69</v>
      </c>
      <c r="B975" s="14" t="s">
        <v>380</v>
      </c>
      <c r="C975" s="8"/>
      <c r="D975" s="8"/>
      <c r="E975" s="8"/>
      <c r="F975" s="8">
        <f t="shared" si="145"/>
        <v>0</v>
      </c>
      <c r="G975" s="8"/>
      <c r="H975" s="202">
        <f t="shared" si="148"/>
        <v>0</v>
      </c>
      <c r="I975" s="18">
        <f t="shared" si="146"/>
        <v>0</v>
      </c>
      <c r="J975" s="10">
        <f t="shared" si="144"/>
        <v>0</v>
      </c>
      <c r="K975" s="205">
        <v>0</v>
      </c>
      <c r="L975" s="202">
        <v>0</v>
      </c>
      <c r="M975" s="10">
        <f t="shared" si="147"/>
        <v>0</v>
      </c>
      <c r="N975" s="11"/>
    </row>
    <row r="976" spans="1:14" x14ac:dyDescent="0.35">
      <c r="A976" s="9">
        <f t="shared" si="149"/>
        <v>70</v>
      </c>
      <c r="B976" s="14" t="s">
        <v>381</v>
      </c>
      <c r="C976" s="8"/>
      <c r="D976" s="8"/>
      <c r="E976" s="8"/>
      <c r="F976" s="8">
        <f t="shared" si="145"/>
        <v>0</v>
      </c>
      <c r="G976" s="8"/>
      <c r="H976" s="202">
        <f t="shared" si="148"/>
        <v>0</v>
      </c>
      <c r="I976" s="18">
        <f t="shared" si="146"/>
        <v>0</v>
      </c>
      <c r="J976" s="10">
        <f t="shared" si="144"/>
        <v>0</v>
      </c>
      <c r="K976" s="205">
        <v>0</v>
      </c>
      <c r="L976" s="202">
        <v>0</v>
      </c>
      <c r="M976" s="10">
        <f t="shared" si="147"/>
        <v>0</v>
      </c>
      <c r="N976" s="11"/>
    </row>
    <row r="977" spans="1:14" x14ac:dyDescent="0.35">
      <c r="A977" s="9">
        <f t="shared" si="149"/>
        <v>71</v>
      </c>
      <c r="B977" s="14" t="s">
        <v>382</v>
      </c>
      <c r="C977" s="8"/>
      <c r="D977" s="8"/>
      <c r="E977" s="8"/>
      <c r="F977" s="8">
        <f t="shared" si="145"/>
        <v>0</v>
      </c>
      <c r="G977" s="8"/>
      <c r="H977" s="202">
        <f t="shared" si="148"/>
        <v>0</v>
      </c>
      <c r="I977" s="18">
        <f t="shared" si="146"/>
        <v>0</v>
      </c>
      <c r="J977" s="10">
        <f t="shared" si="144"/>
        <v>0</v>
      </c>
      <c r="K977" s="205">
        <v>0</v>
      </c>
      <c r="L977" s="202">
        <v>0</v>
      </c>
      <c r="M977" s="10">
        <f t="shared" si="147"/>
        <v>0</v>
      </c>
      <c r="N977" s="11"/>
    </row>
    <row r="978" spans="1:14" x14ac:dyDescent="0.35">
      <c r="A978" s="9">
        <f t="shared" si="149"/>
        <v>72</v>
      </c>
      <c r="B978" s="14" t="s">
        <v>383</v>
      </c>
      <c r="C978" s="8"/>
      <c r="D978" s="8"/>
      <c r="E978" s="8"/>
      <c r="F978" s="8">
        <f t="shared" si="145"/>
        <v>0</v>
      </c>
      <c r="G978" s="8"/>
      <c r="H978" s="202">
        <f t="shared" si="148"/>
        <v>0</v>
      </c>
      <c r="I978" s="18">
        <f t="shared" si="146"/>
        <v>0</v>
      </c>
      <c r="J978" s="10">
        <f t="shared" si="144"/>
        <v>0</v>
      </c>
      <c r="K978" s="205">
        <v>0</v>
      </c>
      <c r="L978" s="202">
        <v>0</v>
      </c>
      <c r="M978" s="10">
        <f t="shared" si="147"/>
        <v>0</v>
      </c>
      <c r="N978" s="11"/>
    </row>
    <row r="979" spans="1:14" x14ac:dyDescent="0.35">
      <c r="A979" s="9">
        <f t="shared" si="149"/>
        <v>73</v>
      </c>
      <c r="B979" s="14" t="s">
        <v>384</v>
      </c>
      <c r="C979" s="8"/>
      <c r="D979" s="8"/>
      <c r="E979" s="8"/>
      <c r="F979" s="8">
        <f t="shared" si="145"/>
        <v>0</v>
      </c>
      <c r="G979" s="8"/>
      <c r="H979" s="202">
        <f t="shared" si="148"/>
        <v>0</v>
      </c>
      <c r="I979" s="18">
        <f t="shared" si="146"/>
        <v>0</v>
      </c>
      <c r="J979" s="10">
        <f t="shared" ref="J979:J1031" si="150">I979*0.22</f>
        <v>0</v>
      </c>
      <c r="K979" s="205">
        <v>0</v>
      </c>
      <c r="L979" s="202">
        <v>0</v>
      </c>
      <c r="M979" s="10">
        <f t="shared" si="147"/>
        <v>0</v>
      </c>
      <c r="N979" s="11"/>
    </row>
    <row r="980" spans="1:14" x14ac:dyDescent="0.35">
      <c r="A980" s="9">
        <f t="shared" si="149"/>
        <v>74</v>
      </c>
      <c r="B980" s="14" t="s">
        <v>385</v>
      </c>
      <c r="C980" s="8"/>
      <c r="D980" s="8"/>
      <c r="E980" s="8"/>
      <c r="F980" s="8">
        <f t="shared" si="145"/>
        <v>0</v>
      </c>
      <c r="G980" s="8"/>
      <c r="H980" s="202">
        <f t="shared" si="148"/>
        <v>0</v>
      </c>
      <c r="I980" s="18">
        <f t="shared" si="146"/>
        <v>0</v>
      </c>
      <c r="J980" s="10">
        <f t="shared" si="150"/>
        <v>0</v>
      </c>
      <c r="K980" s="205">
        <v>0</v>
      </c>
      <c r="L980" s="202">
        <v>0</v>
      </c>
      <c r="M980" s="10">
        <f t="shared" si="147"/>
        <v>0</v>
      </c>
      <c r="N980" s="11"/>
    </row>
    <row r="981" spans="1:14" x14ac:dyDescent="0.35">
      <c r="A981" s="9">
        <f t="shared" si="149"/>
        <v>75</v>
      </c>
      <c r="B981" s="14" t="s">
        <v>386</v>
      </c>
      <c r="C981" s="8"/>
      <c r="D981" s="8"/>
      <c r="E981" s="8"/>
      <c r="F981" s="8">
        <f t="shared" si="145"/>
        <v>0</v>
      </c>
      <c r="G981" s="8"/>
      <c r="H981" s="202">
        <f t="shared" si="148"/>
        <v>0</v>
      </c>
      <c r="I981" s="18">
        <f t="shared" si="146"/>
        <v>0</v>
      </c>
      <c r="J981" s="10">
        <f t="shared" si="150"/>
        <v>0</v>
      </c>
      <c r="K981" s="205">
        <v>0</v>
      </c>
      <c r="L981" s="202">
        <v>0</v>
      </c>
      <c r="M981" s="10">
        <f t="shared" si="147"/>
        <v>0</v>
      </c>
      <c r="N981" s="11"/>
    </row>
    <row r="982" spans="1:14" x14ac:dyDescent="0.35">
      <c r="A982" s="9">
        <f t="shared" si="149"/>
        <v>76</v>
      </c>
      <c r="B982" s="14" t="s">
        <v>387</v>
      </c>
      <c r="C982" s="8"/>
      <c r="D982" s="8"/>
      <c r="E982" s="8"/>
      <c r="F982" s="8">
        <f t="shared" si="145"/>
        <v>0</v>
      </c>
      <c r="G982" s="8"/>
      <c r="H982" s="202">
        <f t="shared" si="148"/>
        <v>0</v>
      </c>
      <c r="I982" s="18">
        <f t="shared" si="146"/>
        <v>0</v>
      </c>
      <c r="J982" s="10">
        <f t="shared" si="150"/>
        <v>0</v>
      </c>
      <c r="K982" s="205">
        <v>0</v>
      </c>
      <c r="L982" s="202">
        <v>0</v>
      </c>
      <c r="M982" s="10">
        <f t="shared" si="147"/>
        <v>0</v>
      </c>
      <c r="N982" s="11"/>
    </row>
    <row r="983" spans="1:14" x14ac:dyDescent="0.35">
      <c r="A983" s="9">
        <f t="shared" si="149"/>
        <v>77</v>
      </c>
      <c r="B983" s="14" t="s">
        <v>388</v>
      </c>
      <c r="C983" s="8"/>
      <c r="D983" s="8"/>
      <c r="E983" s="8"/>
      <c r="F983" s="8">
        <f t="shared" si="145"/>
        <v>0</v>
      </c>
      <c r="G983" s="8"/>
      <c r="H983" s="202">
        <f t="shared" si="148"/>
        <v>0</v>
      </c>
      <c r="I983" s="18">
        <f t="shared" si="146"/>
        <v>0</v>
      </c>
      <c r="J983" s="10">
        <f t="shared" si="150"/>
        <v>0</v>
      </c>
      <c r="K983" s="205">
        <v>0</v>
      </c>
      <c r="L983" s="202">
        <v>0</v>
      </c>
      <c r="M983" s="10">
        <f t="shared" si="147"/>
        <v>0</v>
      </c>
      <c r="N983" s="11"/>
    </row>
    <row r="984" spans="1:14" x14ac:dyDescent="0.35">
      <c r="A984" s="9">
        <f t="shared" si="149"/>
        <v>78</v>
      </c>
      <c r="B984" s="14" t="s">
        <v>389</v>
      </c>
      <c r="C984" s="8"/>
      <c r="D984" s="8"/>
      <c r="E984" s="8"/>
      <c r="F984" s="8">
        <f t="shared" si="145"/>
        <v>0</v>
      </c>
      <c r="G984" s="8"/>
      <c r="H984" s="202">
        <f t="shared" si="148"/>
        <v>0</v>
      </c>
      <c r="I984" s="18">
        <f t="shared" si="146"/>
        <v>0</v>
      </c>
      <c r="J984" s="10">
        <f t="shared" si="150"/>
        <v>0</v>
      </c>
      <c r="K984" s="205">
        <v>0</v>
      </c>
      <c r="L984" s="202">
        <v>0</v>
      </c>
      <c r="M984" s="10">
        <f t="shared" si="147"/>
        <v>0</v>
      </c>
      <c r="N984" s="11"/>
    </row>
    <row r="985" spans="1:14" x14ac:dyDescent="0.35">
      <c r="A985" s="9">
        <f t="shared" si="149"/>
        <v>79</v>
      </c>
      <c r="B985" s="14" t="s">
        <v>390</v>
      </c>
      <c r="C985" s="8"/>
      <c r="D985" s="8"/>
      <c r="E985" s="8"/>
      <c r="F985" s="8">
        <f t="shared" si="145"/>
        <v>0</v>
      </c>
      <c r="G985" s="8"/>
      <c r="H985" s="202">
        <f t="shared" si="148"/>
        <v>0</v>
      </c>
      <c r="I985" s="18">
        <f t="shared" si="146"/>
        <v>0</v>
      </c>
      <c r="J985" s="10">
        <f t="shared" si="150"/>
        <v>0</v>
      </c>
      <c r="K985" s="205">
        <v>0</v>
      </c>
      <c r="L985" s="202">
        <v>0</v>
      </c>
      <c r="M985" s="10">
        <f t="shared" si="147"/>
        <v>0</v>
      </c>
      <c r="N985" s="11"/>
    </row>
    <row r="986" spans="1:14" x14ac:dyDescent="0.35">
      <c r="A986" s="9">
        <f t="shared" si="149"/>
        <v>80</v>
      </c>
      <c r="B986" s="14" t="s">
        <v>391</v>
      </c>
      <c r="C986" s="8"/>
      <c r="D986" s="8"/>
      <c r="E986" s="8"/>
      <c r="F986" s="8">
        <f t="shared" si="145"/>
        <v>0</v>
      </c>
      <c r="G986" s="8"/>
      <c r="H986" s="202">
        <f t="shared" si="148"/>
        <v>0</v>
      </c>
      <c r="I986" s="18">
        <f t="shared" si="146"/>
        <v>0</v>
      </c>
      <c r="J986" s="10">
        <f t="shared" si="150"/>
        <v>0</v>
      </c>
      <c r="K986" s="205">
        <v>0</v>
      </c>
      <c r="L986" s="202">
        <v>0</v>
      </c>
      <c r="M986" s="10">
        <f t="shared" si="147"/>
        <v>0</v>
      </c>
      <c r="N986" s="11"/>
    </row>
    <row r="987" spans="1:14" x14ac:dyDescent="0.35">
      <c r="A987" s="9">
        <f t="shared" si="149"/>
        <v>81</v>
      </c>
      <c r="B987" s="14" t="s">
        <v>392</v>
      </c>
      <c r="C987" s="8"/>
      <c r="D987" s="8"/>
      <c r="E987" s="8"/>
      <c r="F987" s="8">
        <f t="shared" si="145"/>
        <v>0</v>
      </c>
      <c r="G987" s="8"/>
      <c r="H987" s="202">
        <f t="shared" si="148"/>
        <v>0</v>
      </c>
      <c r="I987" s="18">
        <f t="shared" si="146"/>
        <v>0</v>
      </c>
      <c r="J987" s="10">
        <f t="shared" si="150"/>
        <v>0</v>
      </c>
      <c r="K987" s="205">
        <v>0</v>
      </c>
      <c r="L987" s="202">
        <v>0</v>
      </c>
      <c r="M987" s="10">
        <f t="shared" si="147"/>
        <v>0</v>
      </c>
      <c r="N987" s="11"/>
    </row>
    <row r="988" spans="1:14" x14ac:dyDescent="0.35">
      <c r="A988" s="9">
        <f t="shared" si="149"/>
        <v>82</v>
      </c>
      <c r="B988" s="14" t="s">
        <v>393</v>
      </c>
      <c r="C988" s="8"/>
      <c r="D988" s="8"/>
      <c r="E988" s="8"/>
      <c r="F988" s="8">
        <f t="shared" si="145"/>
        <v>0</v>
      </c>
      <c r="G988" s="8"/>
      <c r="H988" s="202">
        <f t="shared" si="148"/>
        <v>0</v>
      </c>
      <c r="I988" s="18">
        <f t="shared" si="146"/>
        <v>0</v>
      </c>
      <c r="J988" s="10">
        <f t="shared" si="150"/>
        <v>0</v>
      </c>
      <c r="K988" s="205">
        <v>0</v>
      </c>
      <c r="L988" s="202">
        <v>0</v>
      </c>
      <c r="M988" s="10">
        <f t="shared" si="147"/>
        <v>0</v>
      </c>
      <c r="N988" s="11"/>
    </row>
    <row r="989" spans="1:14" x14ac:dyDescent="0.35">
      <c r="A989" s="9">
        <f t="shared" si="149"/>
        <v>83</v>
      </c>
      <c r="B989" s="14" t="s">
        <v>394</v>
      </c>
      <c r="C989" s="8"/>
      <c r="D989" s="8"/>
      <c r="E989" s="8"/>
      <c r="F989" s="8">
        <f t="shared" si="145"/>
        <v>0</v>
      </c>
      <c r="G989" s="8"/>
      <c r="H989" s="202">
        <f t="shared" si="148"/>
        <v>0</v>
      </c>
      <c r="I989" s="18">
        <f t="shared" si="146"/>
        <v>0</v>
      </c>
      <c r="J989" s="10">
        <f t="shared" si="150"/>
        <v>0</v>
      </c>
      <c r="K989" s="205">
        <v>0</v>
      </c>
      <c r="L989" s="202">
        <v>0</v>
      </c>
      <c r="M989" s="10">
        <f t="shared" si="147"/>
        <v>0</v>
      </c>
      <c r="N989" s="11"/>
    </row>
    <row r="990" spans="1:14" x14ac:dyDescent="0.35">
      <c r="A990" s="9">
        <f t="shared" si="149"/>
        <v>84</v>
      </c>
      <c r="B990" s="14" t="s">
        <v>395</v>
      </c>
      <c r="C990" s="8"/>
      <c r="D990" s="8"/>
      <c r="E990" s="8"/>
      <c r="F990" s="8"/>
      <c r="G990" s="8">
        <v>23</v>
      </c>
      <c r="H990" s="202">
        <f t="shared" si="148"/>
        <v>0</v>
      </c>
      <c r="I990" s="18">
        <f t="shared" si="146"/>
        <v>0</v>
      </c>
      <c r="J990" s="10">
        <f t="shared" si="150"/>
        <v>0</v>
      </c>
      <c r="K990" s="205">
        <v>0</v>
      </c>
      <c r="L990" s="202">
        <v>3.1271237088346662</v>
      </c>
      <c r="M990" s="10">
        <f t="shared" si="147"/>
        <v>3.1271237088346662</v>
      </c>
      <c r="N990" s="11"/>
    </row>
    <row r="991" spans="1:14" x14ac:dyDescent="0.35">
      <c r="A991" s="9">
        <f t="shared" si="149"/>
        <v>85</v>
      </c>
      <c r="B991" s="14" t="s">
        <v>396</v>
      </c>
      <c r="C991" s="8"/>
      <c r="D991" s="8"/>
      <c r="E991" s="8"/>
      <c r="F991" s="8"/>
      <c r="G991" s="8">
        <v>25</v>
      </c>
      <c r="H991" s="202">
        <f t="shared" si="148"/>
        <v>0</v>
      </c>
      <c r="I991" s="18">
        <f t="shared" si="146"/>
        <v>0</v>
      </c>
      <c r="J991" s="10">
        <f t="shared" si="150"/>
        <v>0</v>
      </c>
      <c r="K991" s="205">
        <v>0</v>
      </c>
      <c r="L991" s="202">
        <v>3.1347911950222853</v>
      </c>
      <c r="M991" s="10">
        <f t="shared" si="147"/>
        <v>3.1347911950222853</v>
      </c>
      <c r="N991" s="11"/>
    </row>
    <row r="992" spans="1:14" x14ac:dyDescent="0.35">
      <c r="A992" s="9">
        <f t="shared" si="149"/>
        <v>86</v>
      </c>
      <c r="B992" s="14" t="s">
        <v>397</v>
      </c>
      <c r="C992" s="8"/>
      <c r="D992" s="8"/>
      <c r="E992" s="8"/>
      <c r="F992" s="8">
        <f t="shared" si="145"/>
        <v>0</v>
      </c>
      <c r="G992" s="8"/>
      <c r="H992" s="202">
        <f t="shared" si="148"/>
        <v>0</v>
      </c>
      <c r="I992" s="18">
        <f t="shared" si="146"/>
        <v>0</v>
      </c>
      <c r="J992" s="10">
        <f t="shared" si="150"/>
        <v>0</v>
      </c>
      <c r="K992" s="205">
        <v>0</v>
      </c>
      <c r="L992" s="202">
        <v>0</v>
      </c>
      <c r="M992" s="10">
        <f t="shared" si="147"/>
        <v>0</v>
      </c>
      <c r="N992" s="11"/>
    </row>
    <row r="993" spans="1:14" x14ac:dyDescent="0.35">
      <c r="A993" s="9">
        <f t="shared" si="149"/>
        <v>87</v>
      </c>
      <c r="B993" s="14" t="s">
        <v>398</v>
      </c>
      <c r="C993" s="8"/>
      <c r="D993" s="8"/>
      <c r="E993" s="8"/>
      <c r="F993" s="8">
        <f t="shared" si="145"/>
        <v>0</v>
      </c>
      <c r="G993" s="8"/>
      <c r="H993" s="202">
        <f t="shared" si="148"/>
        <v>0</v>
      </c>
      <c r="I993" s="18">
        <f t="shared" si="146"/>
        <v>0</v>
      </c>
      <c r="J993" s="10">
        <f t="shared" si="150"/>
        <v>0</v>
      </c>
      <c r="K993" s="205">
        <v>0</v>
      </c>
      <c r="L993" s="202">
        <v>0</v>
      </c>
      <c r="M993" s="10">
        <f t="shared" si="147"/>
        <v>0</v>
      </c>
      <c r="N993" s="11"/>
    </row>
    <row r="994" spans="1:14" x14ac:dyDescent="0.35">
      <c r="A994" s="9">
        <f t="shared" si="149"/>
        <v>88</v>
      </c>
      <c r="B994" s="14" t="s">
        <v>399</v>
      </c>
      <c r="C994" s="8"/>
      <c r="D994" s="8"/>
      <c r="E994" s="8"/>
      <c r="F994" s="8">
        <f t="shared" si="145"/>
        <v>0</v>
      </c>
      <c r="G994" s="8"/>
      <c r="H994" s="202">
        <f t="shared" si="148"/>
        <v>0</v>
      </c>
      <c r="I994" s="18">
        <f t="shared" si="146"/>
        <v>0</v>
      </c>
      <c r="J994" s="10">
        <f t="shared" si="150"/>
        <v>0</v>
      </c>
      <c r="K994" s="205">
        <v>0</v>
      </c>
      <c r="L994" s="202">
        <v>0</v>
      </c>
      <c r="M994" s="10">
        <f t="shared" si="147"/>
        <v>0</v>
      </c>
      <c r="N994" s="11"/>
    </row>
    <row r="995" spans="1:14" x14ac:dyDescent="0.35">
      <c r="A995" s="9">
        <f t="shared" si="149"/>
        <v>89</v>
      </c>
      <c r="B995" s="14" t="s">
        <v>400</v>
      </c>
      <c r="C995" s="8"/>
      <c r="D995" s="8"/>
      <c r="E995" s="8"/>
      <c r="F995" s="8">
        <f t="shared" si="145"/>
        <v>0</v>
      </c>
      <c r="G995" s="8"/>
      <c r="H995" s="202">
        <f t="shared" si="148"/>
        <v>0</v>
      </c>
      <c r="I995" s="18">
        <f t="shared" si="146"/>
        <v>0</v>
      </c>
      <c r="J995" s="10">
        <f t="shared" si="150"/>
        <v>0</v>
      </c>
      <c r="K995" s="205">
        <v>0</v>
      </c>
      <c r="L995" s="202">
        <v>0</v>
      </c>
      <c r="M995" s="10">
        <f t="shared" si="147"/>
        <v>0</v>
      </c>
      <c r="N995" s="11"/>
    </row>
    <row r="996" spans="1:14" x14ac:dyDescent="0.35">
      <c r="A996" s="9">
        <f t="shared" si="149"/>
        <v>90</v>
      </c>
      <c r="B996" s="14" t="s">
        <v>401</v>
      </c>
      <c r="C996" s="8"/>
      <c r="D996" s="8"/>
      <c r="E996" s="8"/>
      <c r="F996" s="8">
        <f t="shared" si="145"/>
        <v>0</v>
      </c>
      <c r="G996" s="8"/>
      <c r="H996" s="202">
        <f t="shared" si="148"/>
        <v>0</v>
      </c>
      <c r="I996" s="18">
        <f t="shared" si="146"/>
        <v>0</v>
      </c>
      <c r="J996" s="10">
        <f t="shared" si="150"/>
        <v>0</v>
      </c>
      <c r="K996" s="205">
        <v>0</v>
      </c>
      <c r="L996" s="202">
        <v>0</v>
      </c>
      <c r="M996" s="10">
        <f t="shared" si="147"/>
        <v>0</v>
      </c>
      <c r="N996" s="11"/>
    </row>
    <row r="997" spans="1:14" x14ac:dyDescent="0.35">
      <c r="A997" s="9">
        <f t="shared" si="149"/>
        <v>91</v>
      </c>
      <c r="B997" s="14" t="s">
        <v>402</v>
      </c>
      <c r="C997" s="8"/>
      <c r="D997" s="8"/>
      <c r="E997" s="8"/>
      <c r="F997" s="8">
        <f t="shared" si="145"/>
        <v>0</v>
      </c>
      <c r="G997" s="8"/>
      <c r="H997" s="202">
        <f t="shared" si="148"/>
        <v>0</v>
      </c>
      <c r="I997" s="18">
        <f t="shared" si="146"/>
        <v>0</v>
      </c>
      <c r="J997" s="10">
        <f t="shared" si="150"/>
        <v>0</v>
      </c>
      <c r="K997" s="205">
        <v>0</v>
      </c>
      <c r="L997" s="202">
        <v>0</v>
      </c>
      <c r="M997" s="10">
        <f t="shared" si="147"/>
        <v>0</v>
      </c>
      <c r="N997" s="11"/>
    </row>
    <row r="998" spans="1:14" x14ac:dyDescent="0.35">
      <c r="A998" s="9">
        <f t="shared" si="149"/>
        <v>92</v>
      </c>
      <c r="B998" s="14" t="s">
        <v>403</v>
      </c>
      <c r="C998" s="8"/>
      <c r="D998" s="8"/>
      <c r="E998" s="8"/>
      <c r="F998" s="8">
        <f t="shared" si="145"/>
        <v>0</v>
      </c>
      <c r="G998" s="8"/>
      <c r="H998" s="202">
        <f t="shared" si="148"/>
        <v>0</v>
      </c>
      <c r="I998" s="18">
        <f t="shared" si="146"/>
        <v>0</v>
      </c>
      <c r="J998" s="10">
        <f t="shared" si="150"/>
        <v>0</v>
      </c>
      <c r="K998" s="205">
        <v>0</v>
      </c>
      <c r="L998" s="202">
        <v>0</v>
      </c>
      <c r="M998" s="10">
        <f t="shared" si="147"/>
        <v>0</v>
      </c>
      <c r="N998" s="11"/>
    </row>
    <row r="999" spans="1:14" x14ac:dyDescent="0.35">
      <c r="A999" s="9">
        <f t="shared" si="149"/>
        <v>93</v>
      </c>
      <c r="B999" s="14" t="s">
        <v>404</v>
      </c>
      <c r="C999" s="8"/>
      <c r="D999" s="8"/>
      <c r="E999" s="8"/>
      <c r="F999" s="8">
        <f t="shared" si="145"/>
        <v>0</v>
      </c>
      <c r="G999" s="8"/>
      <c r="H999" s="202">
        <f t="shared" si="148"/>
        <v>0</v>
      </c>
      <c r="I999" s="18">
        <f t="shared" si="146"/>
        <v>0</v>
      </c>
      <c r="J999" s="10">
        <f t="shared" si="150"/>
        <v>0</v>
      </c>
      <c r="K999" s="205">
        <v>0</v>
      </c>
      <c r="L999" s="202">
        <v>0</v>
      </c>
      <c r="M999" s="10">
        <f t="shared" si="147"/>
        <v>0</v>
      </c>
      <c r="N999" s="11"/>
    </row>
    <row r="1000" spans="1:14" x14ac:dyDescent="0.35">
      <c r="A1000" s="9">
        <f t="shared" si="149"/>
        <v>94</v>
      </c>
      <c r="B1000" s="14" t="s">
        <v>405</v>
      </c>
      <c r="C1000" s="8"/>
      <c r="D1000" s="8"/>
      <c r="E1000" s="8"/>
      <c r="F1000" s="8">
        <f t="shared" si="145"/>
        <v>0</v>
      </c>
      <c r="G1000" s="8"/>
      <c r="H1000" s="202">
        <f t="shared" si="148"/>
        <v>0</v>
      </c>
      <c r="I1000" s="18">
        <f t="shared" si="146"/>
        <v>0</v>
      </c>
      <c r="J1000" s="10">
        <f t="shared" si="150"/>
        <v>0</v>
      </c>
      <c r="K1000" s="205">
        <v>0</v>
      </c>
      <c r="L1000" s="202">
        <v>0</v>
      </c>
      <c r="M1000" s="10">
        <f t="shared" si="147"/>
        <v>0</v>
      </c>
      <c r="N1000" s="11"/>
    </row>
    <row r="1001" spans="1:14" x14ac:dyDescent="0.35">
      <c r="A1001" s="9">
        <f t="shared" si="149"/>
        <v>95</v>
      </c>
      <c r="B1001" s="14" t="s">
        <v>406</v>
      </c>
      <c r="C1001" s="8"/>
      <c r="D1001" s="8"/>
      <c r="E1001" s="8"/>
      <c r="F1001" s="8">
        <f t="shared" si="145"/>
        <v>0</v>
      </c>
      <c r="G1001" s="8"/>
      <c r="H1001" s="202">
        <f t="shared" si="148"/>
        <v>0</v>
      </c>
      <c r="I1001" s="18">
        <f t="shared" si="146"/>
        <v>0</v>
      </c>
      <c r="J1001" s="10">
        <f t="shared" si="150"/>
        <v>0</v>
      </c>
      <c r="K1001" s="205">
        <v>0</v>
      </c>
      <c r="L1001" s="202">
        <v>0</v>
      </c>
      <c r="M1001" s="10">
        <f t="shared" si="147"/>
        <v>0</v>
      </c>
      <c r="N1001" s="11"/>
    </row>
    <row r="1002" spans="1:14" x14ac:dyDescent="0.35">
      <c r="A1002" s="9">
        <f t="shared" si="149"/>
        <v>96</v>
      </c>
      <c r="B1002" s="14" t="s">
        <v>407</v>
      </c>
      <c r="C1002" s="8"/>
      <c r="D1002" s="8"/>
      <c r="E1002" s="8"/>
      <c r="F1002" s="8"/>
      <c r="G1002" s="8">
        <v>9</v>
      </c>
      <c r="H1002" s="202">
        <f t="shared" si="148"/>
        <v>0</v>
      </c>
      <c r="I1002" s="18">
        <f t="shared" si="146"/>
        <v>0</v>
      </c>
      <c r="J1002" s="10">
        <f t="shared" si="150"/>
        <v>0</v>
      </c>
      <c r="K1002" s="205">
        <v>0</v>
      </c>
      <c r="L1002" s="202">
        <v>2.1561778263393498</v>
      </c>
      <c r="M1002" s="10">
        <f t="shared" si="147"/>
        <v>2.1561778263393498</v>
      </c>
      <c r="N1002" s="11"/>
    </row>
    <row r="1003" spans="1:14" x14ac:dyDescent="0.35">
      <c r="A1003" s="9">
        <f t="shared" si="149"/>
        <v>97</v>
      </c>
      <c r="B1003" s="14" t="s">
        <v>408</v>
      </c>
      <c r="C1003" s="8"/>
      <c r="D1003" s="8"/>
      <c r="E1003" s="8"/>
      <c r="F1003" s="8"/>
      <c r="G1003" s="8">
        <v>9</v>
      </c>
      <c r="H1003" s="202">
        <f t="shared" si="148"/>
        <v>0</v>
      </c>
      <c r="I1003" s="18">
        <f t="shared" si="146"/>
        <v>0</v>
      </c>
      <c r="J1003" s="10">
        <f t="shared" si="150"/>
        <v>0</v>
      </c>
      <c r="K1003" s="205">
        <v>0</v>
      </c>
      <c r="L1003" s="202">
        <v>1.5621494227511927</v>
      </c>
      <c r="M1003" s="10">
        <f t="shared" si="147"/>
        <v>1.5621494227511927</v>
      </c>
      <c r="N1003" s="11"/>
    </row>
    <row r="1004" spans="1:14" x14ac:dyDescent="0.35">
      <c r="A1004" s="9">
        <f t="shared" si="149"/>
        <v>98</v>
      </c>
      <c r="B1004" s="14" t="s">
        <v>409</v>
      </c>
      <c r="C1004" s="8"/>
      <c r="D1004" s="8"/>
      <c r="E1004" s="8"/>
      <c r="F1004" s="8"/>
      <c r="G1004" s="8">
        <v>32</v>
      </c>
      <c r="H1004" s="202">
        <f t="shared" si="148"/>
        <v>0</v>
      </c>
      <c r="I1004" s="18">
        <f t="shared" si="146"/>
        <v>0</v>
      </c>
      <c r="J1004" s="10">
        <f t="shared" si="150"/>
        <v>0</v>
      </c>
      <c r="K1004" s="205">
        <v>0</v>
      </c>
      <c r="L1004" s="202">
        <v>5.9107843916544685</v>
      </c>
      <c r="M1004" s="10">
        <f t="shared" si="147"/>
        <v>5.9107843916544685</v>
      </c>
      <c r="N1004" s="11"/>
    </row>
    <row r="1005" spans="1:14" x14ac:dyDescent="0.35">
      <c r="A1005" s="9">
        <f t="shared" si="149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45"/>
        <v>3203.8</v>
      </c>
      <c r="G1005" s="8">
        <v>120</v>
      </c>
      <c r="H1005" s="202">
        <f t="shared" si="148"/>
        <v>3.1627890630560714E-2</v>
      </c>
      <c r="I1005" s="18">
        <f t="shared" si="146"/>
        <v>135.41323234021417</v>
      </c>
      <c r="J1005" s="10">
        <f t="shared" si="150"/>
        <v>29.790911114847116</v>
      </c>
      <c r="K1005" s="205">
        <v>58.195318760231714</v>
      </c>
      <c r="L1005" s="202">
        <v>12.928995919943869</v>
      </c>
      <c r="M1005" s="10">
        <f t="shared" si="147"/>
        <v>236.32845813523687</v>
      </c>
      <c r="N1005" s="11">
        <f>M1005/F1005</f>
        <v>7.3765047173742701E-2</v>
      </c>
    </row>
    <row r="1006" spans="1:14" x14ac:dyDescent="0.35">
      <c r="A1006" s="9">
        <f t="shared" si="149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45"/>
        <v>4027.6</v>
      </c>
      <c r="G1006" s="8">
        <v>72</v>
      </c>
      <c r="H1006" s="202">
        <f t="shared" si="148"/>
        <v>3.9760438324379276E-2</v>
      </c>
      <c r="I1006" s="18">
        <f t="shared" si="146"/>
        <v>170.23232866391365</v>
      </c>
      <c r="J1006" s="10">
        <f t="shared" si="150"/>
        <v>37.451112306061006</v>
      </c>
      <c r="K1006" s="205">
        <v>73.159206516857864</v>
      </c>
      <c r="L1006" s="202">
        <v>16.253456510133571</v>
      </c>
      <c r="M1006" s="10">
        <f t="shared" si="147"/>
        <v>297.09610399696606</v>
      </c>
      <c r="N1006" s="11">
        <f>M1006/F1006</f>
        <v>7.3765047173742687E-2</v>
      </c>
    </row>
    <row r="1007" spans="1:14" x14ac:dyDescent="0.35">
      <c r="A1007" s="9">
        <f t="shared" si="149"/>
        <v>101</v>
      </c>
      <c r="B1007" s="14" t="s">
        <v>412</v>
      </c>
      <c r="C1007" s="8"/>
      <c r="D1007" s="8"/>
      <c r="E1007" s="8"/>
      <c r="F1007" s="8">
        <f t="shared" si="145"/>
        <v>0</v>
      </c>
      <c r="G1007" s="8"/>
      <c r="H1007" s="202">
        <f t="shared" si="148"/>
        <v>0</v>
      </c>
      <c r="I1007" s="18">
        <f t="shared" si="146"/>
        <v>0</v>
      </c>
      <c r="J1007" s="10">
        <f t="shared" si="150"/>
        <v>0</v>
      </c>
      <c r="K1007" s="205">
        <v>0</v>
      </c>
      <c r="L1007" s="202">
        <v>0</v>
      </c>
      <c r="M1007" s="10">
        <f t="shared" si="147"/>
        <v>0</v>
      </c>
      <c r="N1007" s="11"/>
    </row>
    <row r="1008" spans="1:14" x14ac:dyDescent="0.35">
      <c r="A1008" s="9">
        <f t="shared" si="149"/>
        <v>102</v>
      </c>
      <c r="B1008" s="14" t="s">
        <v>413</v>
      </c>
      <c r="C1008" s="8"/>
      <c r="D1008" s="8"/>
      <c r="E1008" s="8"/>
      <c r="F1008" s="8">
        <f t="shared" si="145"/>
        <v>0</v>
      </c>
      <c r="G1008" s="8"/>
      <c r="H1008" s="202">
        <f t="shared" si="148"/>
        <v>0</v>
      </c>
      <c r="I1008" s="18">
        <f t="shared" si="146"/>
        <v>0</v>
      </c>
      <c r="J1008" s="10">
        <f t="shared" si="150"/>
        <v>0</v>
      </c>
      <c r="K1008" s="205">
        <v>0</v>
      </c>
      <c r="L1008" s="202">
        <v>0</v>
      </c>
      <c r="M1008" s="10">
        <f t="shared" si="147"/>
        <v>0</v>
      </c>
      <c r="N1008" s="11"/>
    </row>
    <row r="1009" spans="1:14" x14ac:dyDescent="0.35">
      <c r="A1009" s="9">
        <f t="shared" si="149"/>
        <v>103</v>
      </c>
      <c r="B1009" s="14" t="s">
        <v>414</v>
      </c>
      <c r="C1009" s="8"/>
      <c r="D1009" s="8"/>
      <c r="E1009" s="8"/>
      <c r="F1009" s="8">
        <f t="shared" ref="F1009:F1060" si="151">C1009+D1009+E1009</f>
        <v>0</v>
      </c>
      <c r="G1009" s="8"/>
      <c r="H1009" s="202">
        <f t="shared" si="148"/>
        <v>0</v>
      </c>
      <c r="I1009" s="18">
        <f t="shared" si="146"/>
        <v>0</v>
      </c>
      <c r="J1009" s="10">
        <f t="shared" si="150"/>
        <v>0</v>
      </c>
      <c r="K1009" s="205">
        <v>0</v>
      </c>
      <c r="L1009" s="202">
        <v>0</v>
      </c>
      <c r="M1009" s="10">
        <f t="shared" si="147"/>
        <v>0</v>
      </c>
      <c r="N1009" s="11"/>
    </row>
    <row r="1010" spans="1:14" x14ac:dyDescent="0.35">
      <c r="A1010" s="9">
        <f t="shared" si="149"/>
        <v>104</v>
      </c>
      <c r="B1010" s="14" t="s">
        <v>415</v>
      </c>
      <c r="C1010" s="8"/>
      <c r="D1010" s="8"/>
      <c r="E1010" s="8"/>
      <c r="F1010" s="8">
        <f t="shared" si="151"/>
        <v>0</v>
      </c>
      <c r="G1010" s="8"/>
      <c r="H1010" s="202">
        <f t="shared" si="148"/>
        <v>0</v>
      </c>
      <c r="I1010" s="18">
        <f t="shared" si="146"/>
        <v>0</v>
      </c>
      <c r="J1010" s="10">
        <f t="shared" si="150"/>
        <v>0</v>
      </c>
      <c r="K1010" s="205">
        <v>0</v>
      </c>
      <c r="L1010" s="202">
        <v>0</v>
      </c>
      <c r="M1010" s="10">
        <f t="shared" si="147"/>
        <v>0</v>
      </c>
      <c r="N1010" s="11"/>
    </row>
    <row r="1011" spans="1:14" x14ac:dyDescent="0.35">
      <c r="A1011" s="9">
        <f t="shared" si="149"/>
        <v>105</v>
      </c>
      <c r="B1011" s="14" t="s">
        <v>416</v>
      </c>
      <c r="C1011" s="8"/>
      <c r="D1011" s="8"/>
      <c r="E1011" s="8"/>
      <c r="F1011" s="8">
        <f t="shared" si="151"/>
        <v>0</v>
      </c>
      <c r="G1011" s="8"/>
      <c r="H1011" s="202">
        <f t="shared" si="148"/>
        <v>0</v>
      </c>
      <c r="I1011" s="18">
        <f t="shared" si="146"/>
        <v>0</v>
      </c>
      <c r="J1011" s="10">
        <f t="shared" si="150"/>
        <v>0</v>
      </c>
      <c r="K1011" s="205">
        <v>0</v>
      </c>
      <c r="L1011" s="202">
        <v>0</v>
      </c>
      <c r="M1011" s="10">
        <f t="shared" si="147"/>
        <v>0</v>
      </c>
      <c r="N1011" s="11"/>
    </row>
    <row r="1012" spans="1:14" x14ac:dyDescent="0.35">
      <c r="A1012" s="9">
        <f t="shared" si="149"/>
        <v>106</v>
      </c>
      <c r="B1012" s="14" t="s">
        <v>417</v>
      </c>
      <c r="C1012" s="8"/>
      <c r="D1012" s="8"/>
      <c r="E1012" s="8"/>
      <c r="F1012" s="8">
        <f t="shared" si="151"/>
        <v>0</v>
      </c>
      <c r="G1012" s="8"/>
      <c r="H1012" s="202">
        <f t="shared" si="148"/>
        <v>0</v>
      </c>
      <c r="I1012" s="18">
        <f t="shared" si="146"/>
        <v>0</v>
      </c>
      <c r="J1012" s="10">
        <f t="shared" si="150"/>
        <v>0</v>
      </c>
      <c r="K1012" s="205">
        <v>0</v>
      </c>
      <c r="L1012" s="202">
        <v>0</v>
      </c>
      <c r="M1012" s="10">
        <f t="shared" si="147"/>
        <v>0</v>
      </c>
      <c r="N1012" s="11"/>
    </row>
    <row r="1013" spans="1:14" x14ac:dyDescent="0.35">
      <c r="A1013" s="9">
        <f t="shared" si="149"/>
        <v>107</v>
      </c>
      <c r="B1013" s="14" t="s">
        <v>418</v>
      </c>
      <c r="C1013" s="8"/>
      <c r="D1013" s="8"/>
      <c r="E1013" s="8"/>
      <c r="F1013" s="8">
        <f t="shared" si="151"/>
        <v>0</v>
      </c>
      <c r="G1013" s="8"/>
      <c r="H1013" s="202">
        <f t="shared" si="148"/>
        <v>0</v>
      </c>
      <c r="I1013" s="18">
        <f t="shared" si="146"/>
        <v>0</v>
      </c>
      <c r="J1013" s="10">
        <f t="shared" si="150"/>
        <v>0</v>
      </c>
      <c r="K1013" s="205">
        <v>0</v>
      </c>
      <c r="L1013" s="202">
        <v>0</v>
      </c>
      <c r="M1013" s="10">
        <f t="shared" si="147"/>
        <v>0</v>
      </c>
      <c r="N1013" s="11"/>
    </row>
    <row r="1014" spans="1:14" x14ac:dyDescent="0.35">
      <c r="A1014" s="9">
        <f t="shared" si="149"/>
        <v>108</v>
      </c>
      <c r="B1014" s="14" t="s">
        <v>419</v>
      </c>
      <c r="C1014" s="8"/>
      <c r="D1014" s="8"/>
      <c r="E1014" s="8"/>
      <c r="F1014" s="8">
        <f t="shared" si="151"/>
        <v>0</v>
      </c>
      <c r="G1014" s="8"/>
      <c r="H1014" s="202">
        <f t="shared" si="148"/>
        <v>0</v>
      </c>
      <c r="I1014" s="18">
        <f t="shared" si="146"/>
        <v>0</v>
      </c>
      <c r="J1014" s="10">
        <f t="shared" si="150"/>
        <v>0</v>
      </c>
      <c r="K1014" s="205">
        <v>0</v>
      </c>
      <c r="L1014" s="202">
        <v>0</v>
      </c>
      <c r="M1014" s="10">
        <f t="shared" si="147"/>
        <v>0</v>
      </c>
      <c r="N1014" s="11"/>
    </row>
    <row r="1015" spans="1:14" x14ac:dyDescent="0.35">
      <c r="A1015" s="9">
        <f t="shared" si="149"/>
        <v>109</v>
      </c>
      <c r="B1015" s="14" t="s">
        <v>420</v>
      </c>
      <c r="C1015" s="8"/>
      <c r="D1015" s="8"/>
      <c r="E1015" s="8"/>
      <c r="F1015" s="8">
        <f t="shared" si="151"/>
        <v>0</v>
      </c>
      <c r="G1015" s="8"/>
      <c r="H1015" s="202">
        <f t="shared" si="148"/>
        <v>0</v>
      </c>
      <c r="I1015" s="18">
        <f t="shared" si="146"/>
        <v>0</v>
      </c>
      <c r="J1015" s="10">
        <f t="shared" si="150"/>
        <v>0</v>
      </c>
      <c r="K1015" s="205">
        <v>0</v>
      </c>
      <c r="L1015" s="202">
        <v>0</v>
      </c>
      <c r="M1015" s="10">
        <f t="shared" si="147"/>
        <v>0</v>
      </c>
      <c r="N1015" s="11"/>
    </row>
    <row r="1016" spans="1:14" x14ac:dyDescent="0.35">
      <c r="A1016" s="9">
        <f t="shared" si="149"/>
        <v>110</v>
      </c>
      <c r="B1016" s="14" t="s">
        <v>421</v>
      </c>
      <c r="C1016" s="8"/>
      <c r="D1016" s="8"/>
      <c r="E1016" s="8"/>
      <c r="F1016" s="8">
        <f t="shared" si="151"/>
        <v>0</v>
      </c>
      <c r="G1016" s="8"/>
      <c r="H1016" s="202">
        <f t="shared" si="148"/>
        <v>0</v>
      </c>
      <c r="I1016" s="18">
        <f t="shared" si="146"/>
        <v>0</v>
      </c>
      <c r="J1016" s="10">
        <f t="shared" si="150"/>
        <v>0</v>
      </c>
      <c r="K1016" s="205">
        <v>0</v>
      </c>
      <c r="L1016" s="202">
        <v>0</v>
      </c>
      <c r="M1016" s="10">
        <f t="shared" si="147"/>
        <v>0</v>
      </c>
      <c r="N1016" s="11"/>
    </row>
    <row r="1017" spans="1:14" x14ac:dyDescent="0.35">
      <c r="A1017" s="9">
        <f t="shared" si="149"/>
        <v>111</v>
      </c>
      <c r="B1017" s="14" t="s">
        <v>422</v>
      </c>
      <c r="C1017" s="8"/>
      <c r="D1017" s="8"/>
      <c r="E1017" s="8"/>
      <c r="F1017" s="8">
        <f t="shared" si="151"/>
        <v>0</v>
      </c>
      <c r="G1017" s="8"/>
      <c r="H1017" s="202">
        <f t="shared" si="148"/>
        <v>0</v>
      </c>
      <c r="I1017" s="18">
        <f t="shared" si="146"/>
        <v>0</v>
      </c>
      <c r="J1017" s="10">
        <f t="shared" si="150"/>
        <v>0</v>
      </c>
      <c r="K1017" s="205">
        <v>0</v>
      </c>
      <c r="L1017" s="202">
        <v>0</v>
      </c>
      <c r="M1017" s="10">
        <f t="shared" si="147"/>
        <v>0</v>
      </c>
      <c r="N1017" s="11"/>
    </row>
    <row r="1018" spans="1:14" x14ac:dyDescent="0.35">
      <c r="A1018" s="9">
        <f t="shared" si="149"/>
        <v>112</v>
      </c>
      <c r="B1018" s="14" t="s">
        <v>423</v>
      </c>
      <c r="C1018" s="8"/>
      <c r="D1018" s="8"/>
      <c r="E1018" s="8"/>
      <c r="F1018" s="8">
        <f t="shared" si="151"/>
        <v>0</v>
      </c>
      <c r="G1018" s="8"/>
      <c r="H1018" s="202">
        <f t="shared" si="148"/>
        <v>0</v>
      </c>
      <c r="I1018" s="18">
        <f t="shared" si="146"/>
        <v>0</v>
      </c>
      <c r="J1018" s="10">
        <f t="shared" si="150"/>
        <v>0</v>
      </c>
      <c r="K1018" s="205">
        <v>0</v>
      </c>
      <c r="L1018" s="202">
        <v>0</v>
      </c>
      <c r="M1018" s="10">
        <f t="shared" si="147"/>
        <v>0</v>
      </c>
      <c r="N1018" s="11"/>
    </row>
    <row r="1019" spans="1:14" x14ac:dyDescent="0.35">
      <c r="A1019" s="9">
        <f t="shared" si="149"/>
        <v>113</v>
      </c>
      <c r="B1019" s="14" t="s">
        <v>424</v>
      </c>
      <c r="C1019" s="8"/>
      <c r="D1019" s="8"/>
      <c r="E1019" s="8"/>
      <c r="F1019" s="8">
        <f t="shared" si="151"/>
        <v>0</v>
      </c>
      <c r="G1019" s="8"/>
      <c r="H1019" s="202">
        <f t="shared" si="148"/>
        <v>0</v>
      </c>
      <c r="I1019" s="18">
        <f t="shared" si="146"/>
        <v>0</v>
      </c>
      <c r="J1019" s="10">
        <f t="shared" si="150"/>
        <v>0</v>
      </c>
      <c r="K1019" s="205">
        <v>0</v>
      </c>
      <c r="L1019" s="202">
        <v>0</v>
      </c>
      <c r="M1019" s="10">
        <f t="shared" si="147"/>
        <v>0</v>
      </c>
      <c r="N1019" s="11"/>
    </row>
    <row r="1020" spans="1:14" x14ac:dyDescent="0.35">
      <c r="A1020" s="9">
        <f t="shared" si="149"/>
        <v>114</v>
      </c>
      <c r="B1020" s="14" t="s">
        <v>425</v>
      </c>
      <c r="C1020" s="8"/>
      <c r="D1020" s="8"/>
      <c r="E1020" s="8"/>
      <c r="F1020" s="8">
        <f t="shared" si="151"/>
        <v>0</v>
      </c>
      <c r="G1020" s="8"/>
      <c r="H1020" s="202">
        <f t="shared" si="148"/>
        <v>0</v>
      </c>
      <c r="I1020" s="18">
        <f t="shared" ref="I1020:I1075" si="152">H1020*$I$2</f>
        <v>0</v>
      </c>
      <c r="J1020" s="10">
        <f t="shared" si="150"/>
        <v>0</v>
      </c>
      <c r="K1020" s="205">
        <v>0</v>
      </c>
      <c r="L1020" s="202">
        <v>0</v>
      </c>
      <c r="M1020" s="10">
        <f t="shared" si="147"/>
        <v>0</v>
      </c>
      <c r="N1020" s="11"/>
    </row>
    <row r="1021" spans="1:14" x14ac:dyDescent="0.35">
      <c r="A1021" s="9">
        <f t="shared" si="149"/>
        <v>115</v>
      </c>
      <c r="B1021" s="14" t="s">
        <v>426</v>
      </c>
      <c r="C1021" s="8"/>
      <c r="D1021" s="8"/>
      <c r="E1021" s="8"/>
      <c r="F1021" s="8">
        <f t="shared" si="151"/>
        <v>0</v>
      </c>
      <c r="G1021" s="8"/>
      <c r="H1021" s="202">
        <f t="shared" si="148"/>
        <v>0</v>
      </c>
      <c r="I1021" s="18">
        <f t="shared" si="152"/>
        <v>0</v>
      </c>
      <c r="J1021" s="10">
        <f t="shared" si="150"/>
        <v>0</v>
      </c>
      <c r="K1021" s="205">
        <v>0</v>
      </c>
      <c r="L1021" s="202">
        <v>0</v>
      </c>
      <c r="M1021" s="10">
        <f t="shared" si="147"/>
        <v>0</v>
      </c>
      <c r="N1021" s="11"/>
    </row>
    <row r="1022" spans="1:14" x14ac:dyDescent="0.35">
      <c r="A1022" s="9">
        <f t="shared" si="149"/>
        <v>116</v>
      </c>
      <c r="B1022" s="14" t="s">
        <v>427</v>
      </c>
      <c r="C1022" s="8"/>
      <c r="D1022" s="8"/>
      <c r="E1022" s="8"/>
      <c r="F1022" s="8">
        <f t="shared" si="151"/>
        <v>0</v>
      </c>
      <c r="G1022" s="8"/>
      <c r="H1022" s="202">
        <f t="shared" si="148"/>
        <v>0</v>
      </c>
      <c r="I1022" s="18">
        <f t="shared" si="152"/>
        <v>0</v>
      </c>
      <c r="J1022" s="10">
        <f t="shared" si="150"/>
        <v>0</v>
      </c>
      <c r="K1022" s="205">
        <v>0</v>
      </c>
      <c r="L1022" s="202">
        <v>0</v>
      </c>
      <c r="M1022" s="10">
        <f t="shared" si="147"/>
        <v>0</v>
      </c>
      <c r="N1022" s="11"/>
    </row>
    <row r="1023" spans="1:14" x14ac:dyDescent="0.35">
      <c r="A1023" s="9">
        <f t="shared" si="149"/>
        <v>117</v>
      </c>
      <c r="B1023" s="14" t="s">
        <v>428</v>
      </c>
      <c r="C1023" s="8"/>
      <c r="D1023" s="8"/>
      <c r="E1023" s="8"/>
      <c r="F1023" s="8">
        <f t="shared" si="151"/>
        <v>0</v>
      </c>
      <c r="G1023" s="8"/>
      <c r="H1023" s="202">
        <f t="shared" si="148"/>
        <v>0</v>
      </c>
      <c r="I1023" s="18">
        <f t="shared" si="152"/>
        <v>0</v>
      </c>
      <c r="J1023" s="10">
        <f t="shared" si="150"/>
        <v>0</v>
      </c>
      <c r="K1023" s="205">
        <v>0</v>
      </c>
      <c r="L1023" s="202">
        <v>0</v>
      </c>
      <c r="M1023" s="10">
        <f t="shared" si="147"/>
        <v>0</v>
      </c>
      <c r="N1023" s="11"/>
    </row>
    <row r="1024" spans="1:14" x14ac:dyDescent="0.35">
      <c r="A1024" s="9">
        <f t="shared" si="149"/>
        <v>118</v>
      </c>
      <c r="B1024" s="14" t="s">
        <v>429</v>
      </c>
      <c r="C1024" s="8"/>
      <c r="D1024" s="8"/>
      <c r="E1024" s="8"/>
      <c r="F1024" s="8">
        <f t="shared" si="151"/>
        <v>0</v>
      </c>
      <c r="G1024" s="8"/>
      <c r="H1024" s="202">
        <f t="shared" si="148"/>
        <v>0</v>
      </c>
      <c r="I1024" s="18">
        <f t="shared" si="152"/>
        <v>0</v>
      </c>
      <c r="J1024" s="10">
        <f t="shared" si="150"/>
        <v>0</v>
      </c>
      <c r="K1024" s="205">
        <v>0</v>
      </c>
      <c r="L1024" s="202">
        <v>0</v>
      </c>
      <c r="M1024" s="10">
        <f t="shared" si="147"/>
        <v>0</v>
      </c>
      <c r="N1024" s="11"/>
    </row>
    <row r="1025" spans="1:14" x14ac:dyDescent="0.35">
      <c r="A1025" s="9">
        <f t="shared" si="149"/>
        <v>119</v>
      </c>
      <c r="B1025" s="14" t="s">
        <v>430</v>
      </c>
      <c r="C1025" s="8"/>
      <c r="D1025" s="8"/>
      <c r="E1025" s="8"/>
      <c r="F1025" s="8">
        <f t="shared" si="151"/>
        <v>0</v>
      </c>
      <c r="G1025" s="8"/>
      <c r="H1025" s="202">
        <f t="shared" si="148"/>
        <v>0</v>
      </c>
      <c r="I1025" s="18">
        <f t="shared" si="152"/>
        <v>0</v>
      </c>
      <c r="J1025" s="10">
        <f t="shared" si="150"/>
        <v>0</v>
      </c>
      <c r="K1025" s="205">
        <v>0</v>
      </c>
      <c r="L1025" s="202">
        <v>0</v>
      </c>
      <c r="M1025" s="10">
        <f t="shared" si="147"/>
        <v>0</v>
      </c>
      <c r="N1025" s="11"/>
    </row>
    <row r="1026" spans="1:14" x14ac:dyDescent="0.35">
      <c r="A1026" s="9">
        <f t="shared" si="149"/>
        <v>120</v>
      </c>
      <c r="B1026" s="14" t="s">
        <v>431</v>
      </c>
      <c r="C1026" s="8"/>
      <c r="D1026" s="8"/>
      <c r="E1026" s="8"/>
      <c r="F1026" s="8">
        <f t="shared" si="151"/>
        <v>0</v>
      </c>
      <c r="G1026" s="8"/>
      <c r="H1026" s="202">
        <f t="shared" si="148"/>
        <v>0</v>
      </c>
      <c r="I1026" s="18">
        <f t="shared" si="152"/>
        <v>0</v>
      </c>
      <c r="J1026" s="10">
        <f t="shared" si="150"/>
        <v>0</v>
      </c>
      <c r="K1026" s="205">
        <v>0</v>
      </c>
      <c r="L1026" s="202">
        <v>0</v>
      </c>
      <c r="M1026" s="10">
        <f t="shared" si="147"/>
        <v>0</v>
      </c>
      <c r="N1026" s="11"/>
    </row>
    <row r="1027" spans="1:14" x14ac:dyDescent="0.35">
      <c r="A1027" s="9">
        <f t="shared" si="149"/>
        <v>121</v>
      </c>
      <c r="B1027" s="14" t="s">
        <v>432</v>
      </c>
      <c r="C1027" s="8"/>
      <c r="D1027" s="8"/>
      <c r="E1027" s="8"/>
      <c r="F1027" s="8">
        <f t="shared" si="151"/>
        <v>0</v>
      </c>
      <c r="G1027" s="8"/>
      <c r="H1027" s="202">
        <f t="shared" si="148"/>
        <v>0</v>
      </c>
      <c r="I1027" s="18">
        <f t="shared" si="152"/>
        <v>0</v>
      </c>
      <c r="J1027" s="10">
        <f t="shared" si="150"/>
        <v>0</v>
      </c>
      <c r="K1027" s="205">
        <v>0</v>
      </c>
      <c r="L1027" s="202">
        <v>0</v>
      </c>
      <c r="M1027" s="10">
        <f t="shared" si="147"/>
        <v>0</v>
      </c>
      <c r="N1027" s="11"/>
    </row>
    <row r="1028" spans="1:14" x14ac:dyDescent="0.35">
      <c r="A1028" s="9">
        <f t="shared" si="149"/>
        <v>122</v>
      </c>
      <c r="B1028" s="14" t="s">
        <v>433</v>
      </c>
      <c r="C1028" s="8"/>
      <c r="D1028" s="8"/>
      <c r="E1028" s="8"/>
      <c r="F1028" s="8">
        <f t="shared" si="151"/>
        <v>0</v>
      </c>
      <c r="G1028" s="8"/>
      <c r="H1028" s="202">
        <f t="shared" si="148"/>
        <v>0</v>
      </c>
      <c r="I1028" s="18">
        <f t="shared" si="152"/>
        <v>0</v>
      </c>
      <c r="J1028" s="10">
        <f t="shared" si="150"/>
        <v>0</v>
      </c>
      <c r="K1028" s="205">
        <v>0</v>
      </c>
      <c r="L1028" s="202">
        <v>0</v>
      </c>
      <c r="M1028" s="10">
        <f t="shared" si="147"/>
        <v>0</v>
      </c>
      <c r="N1028" s="11"/>
    </row>
    <row r="1029" spans="1:14" x14ac:dyDescent="0.35">
      <c r="A1029" s="9">
        <f t="shared" si="149"/>
        <v>123</v>
      </c>
      <c r="B1029" s="14" t="s">
        <v>434</v>
      </c>
      <c r="C1029" s="8"/>
      <c r="D1029" s="8"/>
      <c r="E1029" s="8"/>
      <c r="F1029" s="8">
        <f t="shared" si="151"/>
        <v>0</v>
      </c>
      <c r="G1029" s="8"/>
      <c r="H1029" s="202">
        <f t="shared" si="148"/>
        <v>0</v>
      </c>
      <c r="I1029" s="18">
        <f t="shared" si="152"/>
        <v>0</v>
      </c>
      <c r="J1029" s="10">
        <f t="shared" si="150"/>
        <v>0</v>
      </c>
      <c r="K1029" s="205">
        <v>0</v>
      </c>
      <c r="L1029" s="202">
        <v>0</v>
      </c>
      <c r="M1029" s="10">
        <f t="shared" si="147"/>
        <v>0</v>
      </c>
      <c r="N1029" s="11"/>
    </row>
    <row r="1030" spans="1:14" x14ac:dyDescent="0.35">
      <c r="A1030" s="9">
        <f t="shared" si="149"/>
        <v>124</v>
      </c>
      <c r="B1030" s="14" t="s">
        <v>435</v>
      </c>
      <c r="C1030" s="8"/>
      <c r="D1030" s="8"/>
      <c r="E1030" s="8"/>
      <c r="F1030" s="8">
        <f t="shared" si="151"/>
        <v>0</v>
      </c>
      <c r="G1030" s="8"/>
      <c r="H1030" s="202">
        <f t="shared" si="148"/>
        <v>0</v>
      </c>
      <c r="I1030" s="18">
        <f t="shared" si="152"/>
        <v>0</v>
      </c>
      <c r="J1030" s="10">
        <f t="shared" si="150"/>
        <v>0</v>
      </c>
      <c r="K1030" s="205">
        <v>0</v>
      </c>
      <c r="L1030" s="202">
        <v>0</v>
      </c>
      <c r="M1030" s="10">
        <f t="shared" si="147"/>
        <v>0</v>
      </c>
      <c r="N1030" s="11"/>
    </row>
    <row r="1031" spans="1:14" x14ac:dyDescent="0.35">
      <c r="A1031" s="9">
        <f t="shared" si="149"/>
        <v>125</v>
      </c>
      <c r="B1031" s="14" t="s">
        <v>436</v>
      </c>
      <c r="C1031" s="8"/>
      <c r="D1031" s="8"/>
      <c r="E1031" s="8"/>
      <c r="F1031" s="8">
        <f t="shared" si="151"/>
        <v>0</v>
      </c>
      <c r="G1031" s="8"/>
      <c r="H1031" s="202">
        <f t="shared" si="148"/>
        <v>0</v>
      </c>
      <c r="I1031" s="18">
        <f t="shared" si="152"/>
        <v>0</v>
      </c>
      <c r="J1031" s="10">
        <f t="shared" si="150"/>
        <v>0</v>
      </c>
      <c r="K1031" s="205">
        <v>0</v>
      </c>
      <c r="L1031" s="202">
        <v>0</v>
      </c>
      <c r="M1031" s="10">
        <f t="shared" si="147"/>
        <v>0</v>
      </c>
      <c r="N1031" s="11"/>
    </row>
    <row r="1032" spans="1:14" x14ac:dyDescent="0.35">
      <c r="A1032" s="9">
        <f t="shared" si="149"/>
        <v>126</v>
      </c>
      <c r="B1032" s="14" t="s">
        <v>437</v>
      </c>
      <c r="C1032" s="8"/>
      <c r="D1032" s="8"/>
      <c r="E1032" s="8"/>
      <c r="F1032" s="8">
        <f t="shared" si="151"/>
        <v>0</v>
      </c>
      <c r="G1032" s="8"/>
      <c r="H1032" s="202">
        <f t="shared" si="148"/>
        <v>0</v>
      </c>
      <c r="I1032" s="18">
        <f t="shared" si="152"/>
        <v>0</v>
      </c>
      <c r="J1032" s="10">
        <f t="shared" ref="J1032:J1090" si="153">I1032*0.22</f>
        <v>0</v>
      </c>
      <c r="K1032" s="205">
        <v>0</v>
      </c>
      <c r="L1032" s="202">
        <v>0</v>
      </c>
      <c r="M1032" s="10">
        <f t="shared" si="147"/>
        <v>0</v>
      </c>
      <c r="N1032" s="11"/>
    </row>
    <row r="1033" spans="1:14" x14ac:dyDescent="0.35">
      <c r="A1033" s="9">
        <f t="shared" si="149"/>
        <v>127</v>
      </c>
      <c r="B1033" s="14" t="s">
        <v>438</v>
      </c>
      <c r="C1033" s="8"/>
      <c r="D1033" s="8"/>
      <c r="E1033" s="8"/>
      <c r="F1033" s="8">
        <f t="shared" si="151"/>
        <v>0</v>
      </c>
      <c r="G1033" s="8"/>
      <c r="H1033" s="202">
        <f t="shared" si="148"/>
        <v>0</v>
      </c>
      <c r="I1033" s="18">
        <f t="shared" si="152"/>
        <v>0</v>
      </c>
      <c r="J1033" s="10">
        <f t="shared" si="153"/>
        <v>0</v>
      </c>
      <c r="K1033" s="205">
        <v>0</v>
      </c>
      <c r="L1033" s="202">
        <v>0</v>
      </c>
      <c r="M1033" s="10">
        <f t="shared" ref="M1033:M1096" si="154">I1033+J1033+K1033+L1033</f>
        <v>0</v>
      </c>
      <c r="N1033" s="11"/>
    </row>
    <row r="1034" spans="1:14" x14ac:dyDescent="0.35">
      <c r="A1034" s="9">
        <f t="shared" si="149"/>
        <v>128</v>
      </c>
      <c r="B1034" s="14" t="s">
        <v>439</v>
      </c>
      <c r="C1034" s="8"/>
      <c r="D1034" s="8"/>
      <c r="E1034" s="8"/>
      <c r="F1034" s="8">
        <f t="shared" si="151"/>
        <v>0</v>
      </c>
      <c r="G1034" s="8"/>
      <c r="H1034" s="202">
        <f t="shared" ref="H1034:H1097" si="155">1/101296.67*F1034</f>
        <v>0</v>
      </c>
      <c r="I1034" s="18">
        <f t="shared" si="152"/>
        <v>0</v>
      </c>
      <c r="J1034" s="10">
        <f t="shared" si="153"/>
        <v>0</v>
      </c>
      <c r="K1034" s="205">
        <v>0</v>
      </c>
      <c r="L1034" s="202">
        <v>0</v>
      </c>
      <c r="M1034" s="10">
        <f t="shared" si="154"/>
        <v>0</v>
      </c>
      <c r="N1034" s="11"/>
    </row>
    <row r="1035" spans="1:14" x14ac:dyDescent="0.35">
      <c r="A1035" s="9">
        <f t="shared" si="149"/>
        <v>129</v>
      </c>
      <c r="B1035" s="14" t="s">
        <v>440</v>
      </c>
      <c r="C1035" s="8"/>
      <c r="D1035" s="8"/>
      <c r="E1035" s="8"/>
      <c r="F1035" s="8">
        <f t="shared" si="151"/>
        <v>0</v>
      </c>
      <c r="G1035" s="8"/>
      <c r="H1035" s="202">
        <f t="shared" si="155"/>
        <v>0</v>
      </c>
      <c r="I1035" s="18">
        <f t="shared" si="152"/>
        <v>0</v>
      </c>
      <c r="J1035" s="10">
        <f t="shared" si="153"/>
        <v>0</v>
      </c>
      <c r="K1035" s="205">
        <v>0</v>
      </c>
      <c r="L1035" s="202">
        <v>0</v>
      </c>
      <c r="M1035" s="10">
        <f t="shared" si="154"/>
        <v>0</v>
      </c>
      <c r="N1035" s="11"/>
    </row>
    <row r="1036" spans="1:14" x14ac:dyDescent="0.35">
      <c r="A1036" s="9">
        <f t="shared" ref="A1036:A1099" si="156">A1035+1</f>
        <v>130</v>
      </c>
      <c r="B1036" s="14" t="s">
        <v>441</v>
      </c>
      <c r="C1036" s="8"/>
      <c r="D1036" s="8"/>
      <c r="E1036" s="8"/>
      <c r="F1036" s="8">
        <f t="shared" si="151"/>
        <v>0</v>
      </c>
      <c r="G1036" s="8"/>
      <c r="H1036" s="202">
        <f t="shared" si="155"/>
        <v>0</v>
      </c>
      <c r="I1036" s="18">
        <f t="shared" si="152"/>
        <v>0</v>
      </c>
      <c r="J1036" s="10">
        <f t="shared" si="153"/>
        <v>0</v>
      </c>
      <c r="K1036" s="205">
        <v>0</v>
      </c>
      <c r="L1036" s="202">
        <v>0</v>
      </c>
      <c r="M1036" s="10">
        <f t="shared" si="154"/>
        <v>0</v>
      </c>
      <c r="N1036" s="11"/>
    </row>
    <row r="1037" spans="1:14" x14ac:dyDescent="0.35">
      <c r="A1037" s="9">
        <f t="shared" si="156"/>
        <v>131</v>
      </c>
      <c r="B1037" s="14" t="s">
        <v>442</v>
      </c>
      <c r="C1037" s="8"/>
      <c r="D1037" s="8"/>
      <c r="E1037" s="8"/>
      <c r="F1037" s="8">
        <f t="shared" si="151"/>
        <v>0</v>
      </c>
      <c r="G1037" s="8"/>
      <c r="H1037" s="202">
        <f t="shared" si="155"/>
        <v>0</v>
      </c>
      <c r="I1037" s="18">
        <f t="shared" si="152"/>
        <v>0</v>
      </c>
      <c r="J1037" s="10">
        <f t="shared" si="153"/>
        <v>0</v>
      </c>
      <c r="K1037" s="205">
        <v>0</v>
      </c>
      <c r="L1037" s="202">
        <v>0</v>
      </c>
      <c r="M1037" s="10">
        <f t="shared" si="154"/>
        <v>0</v>
      </c>
      <c r="N1037" s="11"/>
    </row>
    <row r="1038" spans="1:14" x14ac:dyDescent="0.35">
      <c r="A1038" s="9">
        <f t="shared" si="156"/>
        <v>132</v>
      </c>
      <c r="B1038" s="14" t="s">
        <v>443</v>
      </c>
      <c r="C1038" s="8"/>
      <c r="D1038" s="8"/>
      <c r="E1038" s="8"/>
      <c r="F1038" s="8">
        <f t="shared" si="151"/>
        <v>0</v>
      </c>
      <c r="G1038" s="8"/>
      <c r="H1038" s="202">
        <f t="shared" si="155"/>
        <v>0</v>
      </c>
      <c r="I1038" s="18">
        <f t="shared" si="152"/>
        <v>0</v>
      </c>
      <c r="J1038" s="10">
        <f t="shared" si="153"/>
        <v>0</v>
      </c>
      <c r="K1038" s="205">
        <v>0</v>
      </c>
      <c r="L1038" s="202">
        <v>0</v>
      </c>
      <c r="M1038" s="10">
        <f t="shared" si="154"/>
        <v>0</v>
      </c>
      <c r="N1038" s="11"/>
    </row>
    <row r="1039" spans="1:14" x14ac:dyDescent="0.35">
      <c r="A1039" s="9">
        <f t="shared" si="156"/>
        <v>133</v>
      </c>
      <c r="B1039" s="14" t="s">
        <v>444</v>
      </c>
      <c r="C1039" s="8"/>
      <c r="D1039" s="8"/>
      <c r="E1039" s="8"/>
      <c r="F1039" s="8">
        <f t="shared" si="151"/>
        <v>0</v>
      </c>
      <c r="G1039" s="8"/>
      <c r="H1039" s="202">
        <f t="shared" si="155"/>
        <v>0</v>
      </c>
      <c r="I1039" s="18">
        <f t="shared" si="152"/>
        <v>0</v>
      </c>
      <c r="J1039" s="10">
        <f t="shared" si="153"/>
        <v>0</v>
      </c>
      <c r="K1039" s="205">
        <v>0</v>
      </c>
      <c r="L1039" s="202">
        <v>0</v>
      </c>
      <c r="M1039" s="10">
        <f t="shared" si="154"/>
        <v>0</v>
      </c>
      <c r="N1039" s="11"/>
    </row>
    <row r="1040" spans="1:14" x14ac:dyDescent="0.35">
      <c r="A1040" s="9">
        <f t="shared" si="156"/>
        <v>134</v>
      </c>
      <c r="B1040" s="14" t="s">
        <v>445</v>
      </c>
      <c r="C1040" s="8"/>
      <c r="D1040" s="8"/>
      <c r="E1040" s="8"/>
      <c r="F1040" s="8">
        <f t="shared" si="151"/>
        <v>0</v>
      </c>
      <c r="G1040" s="8"/>
      <c r="H1040" s="202">
        <f t="shared" si="155"/>
        <v>0</v>
      </c>
      <c r="I1040" s="18">
        <f t="shared" si="152"/>
        <v>0</v>
      </c>
      <c r="J1040" s="10">
        <f t="shared" si="153"/>
        <v>0</v>
      </c>
      <c r="K1040" s="205">
        <v>0</v>
      </c>
      <c r="L1040" s="202">
        <v>0</v>
      </c>
      <c r="M1040" s="10">
        <f t="shared" si="154"/>
        <v>0</v>
      </c>
      <c r="N1040" s="11"/>
    </row>
    <row r="1041" spans="1:14" x14ac:dyDescent="0.35">
      <c r="A1041" s="9">
        <f t="shared" si="156"/>
        <v>135</v>
      </c>
      <c r="B1041" s="14" t="s">
        <v>446</v>
      </c>
      <c r="C1041" s="8"/>
      <c r="D1041" s="8"/>
      <c r="E1041" s="8"/>
      <c r="F1041" s="8">
        <f t="shared" si="151"/>
        <v>0</v>
      </c>
      <c r="G1041" s="8"/>
      <c r="H1041" s="202">
        <f t="shared" si="155"/>
        <v>0</v>
      </c>
      <c r="I1041" s="18">
        <f t="shared" si="152"/>
        <v>0</v>
      </c>
      <c r="J1041" s="10">
        <f t="shared" si="153"/>
        <v>0</v>
      </c>
      <c r="K1041" s="205">
        <v>0</v>
      </c>
      <c r="L1041" s="202">
        <v>0</v>
      </c>
      <c r="M1041" s="10">
        <f t="shared" si="154"/>
        <v>0</v>
      </c>
      <c r="N1041" s="11"/>
    </row>
    <row r="1042" spans="1:14" x14ac:dyDescent="0.35">
      <c r="A1042" s="9">
        <f t="shared" si="156"/>
        <v>136</v>
      </c>
      <c r="B1042" s="14" t="s">
        <v>447</v>
      </c>
      <c r="C1042" s="8"/>
      <c r="D1042" s="8"/>
      <c r="E1042" s="8"/>
      <c r="F1042" s="8">
        <f t="shared" si="151"/>
        <v>0</v>
      </c>
      <c r="G1042" s="8"/>
      <c r="H1042" s="202">
        <f t="shared" si="155"/>
        <v>0</v>
      </c>
      <c r="I1042" s="18">
        <f t="shared" si="152"/>
        <v>0</v>
      </c>
      <c r="J1042" s="10">
        <f t="shared" si="153"/>
        <v>0</v>
      </c>
      <c r="K1042" s="205">
        <v>0</v>
      </c>
      <c r="L1042" s="202">
        <v>0</v>
      </c>
      <c r="M1042" s="10">
        <f t="shared" si="154"/>
        <v>0</v>
      </c>
      <c r="N1042" s="11"/>
    </row>
    <row r="1043" spans="1:14" x14ac:dyDescent="0.35">
      <c r="A1043" s="9">
        <f t="shared" si="156"/>
        <v>137</v>
      </c>
      <c r="B1043" s="14" t="s">
        <v>448</v>
      </c>
      <c r="C1043" s="8"/>
      <c r="D1043" s="8"/>
      <c r="E1043" s="8"/>
      <c r="F1043" s="8">
        <f t="shared" si="151"/>
        <v>0</v>
      </c>
      <c r="G1043" s="8"/>
      <c r="H1043" s="202">
        <f t="shared" si="155"/>
        <v>0</v>
      </c>
      <c r="I1043" s="18">
        <f t="shared" si="152"/>
        <v>0</v>
      </c>
      <c r="J1043" s="10">
        <f t="shared" si="153"/>
        <v>0</v>
      </c>
      <c r="K1043" s="205">
        <v>0</v>
      </c>
      <c r="L1043" s="202">
        <v>0</v>
      </c>
      <c r="M1043" s="10">
        <f t="shared" si="154"/>
        <v>0</v>
      </c>
      <c r="N1043" s="11"/>
    </row>
    <row r="1044" spans="1:14" x14ac:dyDescent="0.35">
      <c r="A1044" s="9">
        <f t="shared" si="156"/>
        <v>138</v>
      </c>
      <c r="B1044" s="14" t="s">
        <v>449</v>
      </c>
      <c r="C1044" s="8"/>
      <c r="D1044" s="8"/>
      <c r="E1044" s="8"/>
      <c r="F1044" s="8">
        <f t="shared" si="151"/>
        <v>0</v>
      </c>
      <c r="G1044" s="8"/>
      <c r="H1044" s="202">
        <f t="shared" si="155"/>
        <v>0</v>
      </c>
      <c r="I1044" s="18">
        <f t="shared" si="152"/>
        <v>0</v>
      </c>
      <c r="J1044" s="10">
        <f t="shared" si="153"/>
        <v>0</v>
      </c>
      <c r="K1044" s="205">
        <v>0</v>
      </c>
      <c r="L1044" s="202">
        <v>0</v>
      </c>
      <c r="M1044" s="10">
        <f t="shared" si="154"/>
        <v>0</v>
      </c>
      <c r="N1044" s="11"/>
    </row>
    <row r="1045" spans="1:14" x14ac:dyDescent="0.35">
      <c r="A1045" s="9">
        <f t="shared" si="156"/>
        <v>139</v>
      </c>
      <c r="B1045" s="14" t="s">
        <v>450</v>
      </c>
      <c r="C1045" s="8"/>
      <c r="D1045" s="8"/>
      <c r="E1045" s="8"/>
      <c r="F1045" s="8">
        <f t="shared" si="151"/>
        <v>0</v>
      </c>
      <c r="G1045" s="8"/>
      <c r="H1045" s="202">
        <f t="shared" si="155"/>
        <v>0</v>
      </c>
      <c r="I1045" s="18">
        <f t="shared" si="152"/>
        <v>0</v>
      </c>
      <c r="J1045" s="10">
        <f t="shared" si="153"/>
        <v>0</v>
      </c>
      <c r="K1045" s="205">
        <v>0</v>
      </c>
      <c r="L1045" s="202">
        <v>0</v>
      </c>
      <c r="M1045" s="10">
        <f t="shared" si="154"/>
        <v>0</v>
      </c>
      <c r="N1045" s="11"/>
    </row>
    <row r="1046" spans="1:14" x14ac:dyDescent="0.35">
      <c r="A1046" s="9">
        <f t="shared" si="156"/>
        <v>140</v>
      </c>
      <c r="B1046" s="14" t="s">
        <v>451</v>
      </c>
      <c r="C1046" s="8"/>
      <c r="D1046" s="8"/>
      <c r="E1046" s="8"/>
      <c r="F1046" s="8">
        <f t="shared" si="151"/>
        <v>0</v>
      </c>
      <c r="G1046" s="8"/>
      <c r="H1046" s="202">
        <f t="shared" si="155"/>
        <v>0</v>
      </c>
      <c r="I1046" s="18">
        <f t="shared" si="152"/>
        <v>0</v>
      </c>
      <c r="J1046" s="10">
        <f t="shared" si="153"/>
        <v>0</v>
      </c>
      <c r="K1046" s="205">
        <v>0</v>
      </c>
      <c r="L1046" s="202">
        <v>0</v>
      </c>
      <c r="M1046" s="10">
        <f t="shared" si="154"/>
        <v>0</v>
      </c>
      <c r="N1046" s="11"/>
    </row>
    <row r="1047" spans="1:14" x14ac:dyDescent="0.35">
      <c r="A1047" s="9">
        <f t="shared" si="156"/>
        <v>141</v>
      </c>
      <c r="B1047" s="14" t="s">
        <v>452</v>
      </c>
      <c r="C1047" s="8"/>
      <c r="D1047" s="8"/>
      <c r="E1047" s="8"/>
      <c r="F1047" s="8">
        <f t="shared" si="151"/>
        <v>0</v>
      </c>
      <c r="G1047" s="8"/>
      <c r="H1047" s="202">
        <f t="shared" si="155"/>
        <v>0</v>
      </c>
      <c r="I1047" s="18">
        <f t="shared" si="152"/>
        <v>0</v>
      </c>
      <c r="J1047" s="10">
        <f t="shared" si="153"/>
        <v>0</v>
      </c>
      <c r="K1047" s="205">
        <v>0</v>
      </c>
      <c r="L1047" s="202">
        <v>0</v>
      </c>
      <c r="M1047" s="10">
        <f t="shared" si="154"/>
        <v>0</v>
      </c>
      <c r="N1047" s="11"/>
    </row>
    <row r="1048" spans="1:14" x14ac:dyDescent="0.35">
      <c r="A1048" s="9">
        <f t="shared" si="156"/>
        <v>142</v>
      </c>
      <c r="B1048" s="14" t="s">
        <v>453</v>
      </c>
      <c r="C1048" s="8"/>
      <c r="D1048" s="8"/>
      <c r="E1048" s="8"/>
      <c r="F1048" s="8">
        <f t="shared" si="151"/>
        <v>0</v>
      </c>
      <c r="G1048" s="8"/>
      <c r="H1048" s="202">
        <f t="shared" si="155"/>
        <v>0</v>
      </c>
      <c r="I1048" s="18">
        <f t="shared" si="152"/>
        <v>0</v>
      </c>
      <c r="J1048" s="10">
        <f t="shared" si="153"/>
        <v>0</v>
      </c>
      <c r="K1048" s="205">
        <v>0</v>
      </c>
      <c r="L1048" s="202">
        <v>0</v>
      </c>
      <c r="M1048" s="10">
        <f t="shared" si="154"/>
        <v>0</v>
      </c>
      <c r="N1048" s="11"/>
    </row>
    <row r="1049" spans="1:14" x14ac:dyDescent="0.35">
      <c r="A1049" s="9">
        <f t="shared" si="156"/>
        <v>143</v>
      </c>
      <c r="B1049" s="14" t="s">
        <v>454</v>
      </c>
      <c r="C1049" s="8"/>
      <c r="D1049" s="8"/>
      <c r="E1049" s="8"/>
      <c r="F1049" s="8">
        <f t="shared" si="151"/>
        <v>0</v>
      </c>
      <c r="G1049" s="8"/>
      <c r="H1049" s="202">
        <f t="shared" si="155"/>
        <v>0</v>
      </c>
      <c r="I1049" s="18">
        <f t="shared" si="152"/>
        <v>0</v>
      </c>
      <c r="J1049" s="10">
        <f t="shared" si="153"/>
        <v>0</v>
      </c>
      <c r="K1049" s="205">
        <v>0</v>
      </c>
      <c r="L1049" s="202">
        <v>0</v>
      </c>
      <c r="M1049" s="10">
        <f t="shared" si="154"/>
        <v>0</v>
      </c>
      <c r="N1049" s="11"/>
    </row>
    <row r="1050" spans="1:14" x14ac:dyDescent="0.35">
      <c r="A1050" s="9">
        <f t="shared" si="156"/>
        <v>144</v>
      </c>
      <c r="B1050" s="14" t="s">
        <v>455</v>
      </c>
      <c r="C1050" s="8"/>
      <c r="D1050" s="8"/>
      <c r="E1050" s="8"/>
      <c r="F1050" s="8">
        <f t="shared" si="151"/>
        <v>0</v>
      </c>
      <c r="G1050" s="8"/>
      <c r="H1050" s="202">
        <f t="shared" si="155"/>
        <v>0</v>
      </c>
      <c r="I1050" s="18">
        <f t="shared" si="152"/>
        <v>0</v>
      </c>
      <c r="J1050" s="10">
        <f t="shared" si="153"/>
        <v>0</v>
      </c>
      <c r="K1050" s="205">
        <v>0</v>
      </c>
      <c r="L1050" s="202">
        <v>0</v>
      </c>
      <c r="M1050" s="10">
        <f t="shared" si="154"/>
        <v>0</v>
      </c>
      <c r="N1050" s="11"/>
    </row>
    <row r="1051" spans="1:14" x14ac:dyDescent="0.35">
      <c r="A1051" s="9">
        <f t="shared" si="156"/>
        <v>145</v>
      </c>
      <c r="B1051" s="14" t="s">
        <v>456</v>
      </c>
      <c r="C1051" s="8"/>
      <c r="D1051" s="8"/>
      <c r="E1051" s="8"/>
      <c r="F1051" s="8">
        <f t="shared" si="151"/>
        <v>0</v>
      </c>
      <c r="G1051" s="8"/>
      <c r="H1051" s="202">
        <f t="shared" si="155"/>
        <v>0</v>
      </c>
      <c r="I1051" s="18">
        <f t="shared" si="152"/>
        <v>0</v>
      </c>
      <c r="J1051" s="10">
        <f t="shared" si="153"/>
        <v>0</v>
      </c>
      <c r="K1051" s="205">
        <v>0</v>
      </c>
      <c r="L1051" s="202">
        <v>0</v>
      </c>
      <c r="M1051" s="10">
        <f t="shared" si="154"/>
        <v>0</v>
      </c>
      <c r="N1051" s="11"/>
    </row>
    <row r="1052" spans="1:14" x14ac:dyDescent="0.35">
      <c r="A1052" s="9">
        <f t="shared" si="156"/>
        <v>146</v>
      </c>
      <c r="B1052" s="14" t="s">
        <v>457</v>
      </c>
      <c r="C1052" s="8"/>
      <c r="D1052" s="8"/>
      <c r="E1052" s="8"/>
      <c r="F1052" s="8">
        <f t="shared" si="151"/>
        <v>0</v>
      </c>
      <c r="G1052" s="8"/>
      <c r="H1052" s="202">
        <f t="shared" si="155"/>
        <v>0</v>
      </c>
      <c r="I1052" s="18">
        <f t="shared" si="152"/>
        <v>0</v>
      </c>
      <c r="J1052" s="10">
        <f t="shared" si="153"/>
        <v>0</v>
      </c>
      <c r="K1052" s="205">
        <v>0</v>
      </c>
      <c r="L1052" s="202">
        <v>0</v>
      </c>
      <c r="M1052" s="10">
        <f t="shared" si="154"/>
        <v>0</v>
      </c>
      <c r="N1052" s="11"/>
    </row>
    <row r="1053" spans="1:14" x14ac:dyDescent="0.35">
      <c r="A1053" s="9">
        <f t="shared" si="156"/>
        <v>147</v>
      </c>
      <c r="B1053" s="14" t="s">
        <v>458</v>
      </c>
      <c r="C1053" s="8"/>
      <c r="D1053" s="8"/>
      <c r="E1053" s="8"/>
      <c r="F1053" s="8">
        <f t="shared" si="151"/>
        <v>0</v>
      </c>
      <c r="G1053" s="8"/>
      <c r="H1053" s="202">
        <f t="shared" si="155"/>
        <v>0</v>
      </c>
      <c r="I1053" s="18">
        <f t="shared" si="152"/>
        <v>0</v>
      </c>
      <c r="J1053" s="10">
        <f t="shared" si="153"/>
        <v>0</v>
      </c>
      <c r="K1053" s="205">
        <v>0</v>
      </c>
      <c r="L1053" s="202">
        <v>0</v>
      </c>
      <c r="M1053" s="10">
        <f t="shared" si="154"/>
        <v>0</v>
      </c>
      <c r="N1053" s="11"/>
    </row>
    <row r="1054" spans="1:14" x14ac:dyDescent="0.35">
      <c r="A1054" s="9">
        <f t="shared" si="156"/>
        <v>148</v>
      </c>
      <c r="B1054" s="14" t="s">
        <v>459</v>
      </c>
      <c r="C1054" s="8"/>
      <c r="D1054" s="8"/>
      <c r="E1054" s="8"/>
      <c r="F1054" s="8">
        <f t="shared" si="151"/>
        <v>0</v>
      </c>
      <c r="G1054" s="8"/>
      <c r="H1054" s="202">
        <f t="shared" si="155"/>
        <v>0</v>
      </c>
      <c r="I1054" s="18">
        <f t="shared" si="152"/>
        <v>0</v>
      </c>
      <c r="J1054" s="10">
        <f t="shared" si="153"/>
        <v>0</v>
      </c>
      <c r="K1054" s="205">
        <v>0</v>
      </c>
      <c r="L1054" s="202">
        <v>0</v>
      </c>
      <c r="M1054" s="10">
        <f t="shared" si="154"/>
        <v>0</v>
      </c>
      <c r="N1054" s="11"/>
    </row>
    <row r="1055" spans="1:14" x14ac:dyDescent="0.35">
      <c r="A1055" s="9">
        <f t="shared" si="156"/>
        <v>149</v>
      </c>
      <c r="B1055" s="14" t="s">
        <v>460</v>
      </c>
      <c r="C1055" s="8"/>
      <c r="D1055" s="8"/>
      <c r="E1055" s="8"/>
      <c r="F1055" s="8">
        <f t="shared" si="151"/>
        <v>0</v>
      </c>
      <c r="G1055" s="8"/>
      <c r="H1055" s="202">
        <f t="shared" si="155"/>
        <v>0</v>
      </c>
      <c r="I1055" s="18">
        <f t="shared" si="152"/>
        <v>0</v>
      </c>
      <c r="J1055" s="10">
        <f t="shared" si="153"/>
        <v>0</v>
      </c>
      <c r="K1055" s="205">
        <v>0</v>
      </c>
      <c r="L1055" s="202">
        <v>0</v>
      </c>
      <c r="M1055" s="10">
        <f t="shared" si="154"/>
        <v>0</v>
      </c>
      <c r="N1055" s="11"/>
    </row>
    <row r="1056" spans="1:14" x14ac:dyDescent="0.35">
      <c r="A1056" s="9">
        <f t="shared" si="156"/>
        <v>150</v>
      </c>
      <c r="B1056" s="14" t="s">
        <v>461</v>
      </c>
      <c r="C1056" s="8"/>
      <c r="D1056" s="8"/>
      <c r="E1056" s="8"/>
      <c r="F1056" s="8">
        <f t="shared" si="151"/>
        <v>0</v>
      </c>
      <c r="G1056" s="8"/>
      <c r="H1056" s="202">
        <f t="shared" si="155"/>
        <v>0</v>
      </c>
      <c r="I1056" s="18">
        <f t="shared" si="152"/>
        <v>0</v>
      </c>
      <c r="J1056" s="10">
        <f t="shared" si="153"/>
        <v>0</v>
      </c>
      <c r="K1056" s="205">
        <v>0</v>
      </c>
      <c r="L1056" s="202">
        <v>0</v>
      </c>
      <c r="M1056" s="10">
        <f t="shared" si="154"/>
        <v>0</v>
      </c>
      <c r="N1056" s="11"/>
    </row>
    <row r="1057" spans="1:14" x14ac:dyDescent="0.35">
      <c r="A1057" s="9">
        <f t="shared" si="156"/>
        <v>151</v>
      </c>
      <c r="B1057" s="14" t="s">
        <v>462</v>
      </c>
      <c r="C1057" s="8"/>
      <c r="D1057" s="8"/>
      <c r="E1057" s="8"/>
      <c r="F1057" s="8">
        <f t="shared" si="151"/>
        <v>0</v>
      </c>
      <c r="G1057" s="8"/>
      <c r="H1057" s="202">
        <f t="shared" si="155"/>
        <v>0</v>
      </c>
      <c r="I1057" s="18">
        <f t="shared" si="152"/>
        <v>0</v>
      </c>
      <c r="J1057" s="10">
        <f t="shared" si="153"/>
        <v>0</v>
      </c>
      <c r="K1057" s="205">
        <v>0</v>
      </c>
      <c r="L1057" s="202">
        <v>0</v>
      </c>
      <c r="M1057" s="10">
        <f t="shared" si="154"/>
        <v>0</v>
      </c>
      <c r="N1057" s="11"/>
    </row>
    <row r="1058" spans="1:14" x14ac:dyDescent="0.35">
      <c r="A1058" s="9">
        <f t="shared" si="156"/>
        <v>152</v>
      </c>
      <c r="B1058" s="14" t="s">
        <v>463</v>
      </c>
      <c r="C1058" s="8"/>
      <c r="D1058" s="8"/>
      <c r="E1058" s="8"/>
      <c r="F1058" s="8">
        <f t="shared" si="151"/>
        <v>0</v>
      </c>
      <c r="G1058" s="8"/>
      <c r="H1058" s="202">
        <f t="shared" si="155"/>
        <v>0</v>
      </c>
      <c r="I1058" s="18">
        <f t="shared" si="152"/>
        <v>0</v>
      </c>
      <c r="J1058" s="10">
        <f t="shared" si="153"/>
        <v>0</v>
      </c>
      <c r="K1058" s="205">
        <v>0</v>
      </c>
      <c r="L1058" s="202">
        <v>0</v>
      </c>
      <c r="M1058" s="10">
        <f t="shared" si="154"/>
        <v>0</v>
      </c>
      <c r="N1058" s="11"/>
    </row>
    <row r="1059" spans="1:14" x14ac:dyDescent="0.35">
      <c r="A1059" s="9">
        <f t="shared" si="156"/>
        <v>153</v>
      </c>
      <c r="B1059" s="14" t="s">
        <v>464</v>
      </c>
      <c r="C1059" s="8"/>
      <c r="D1059" s="8"/>
      <c r="E1059" s="8"/>
      <c r="F1059" s="8">
        <f t="shared" si="151"/>
        <v>0</v>
      </c>
      <c r="G1059" s="8"/>
      <c r="H1059" s="202">
        <f t="shared" si="155"/>
        <v>0</v>
      </c>
      <c r="I1059" s="18">
        <f t="shared" si="152"/>
        <v>0</v>
      </c>
      <c r="J1059" s="10">
        <f t="shared" si="153"/>
        <v>0</v>
      </c>
      <c r="K1059" s="205">
        <v>0</v>
      </c>
      <c r="L1059" s="202">
        <v>0</v>
      </c>
      <c r="M1059" s="10">
        <f t="shared" si="154"/>
        <v>0</v>
      </c>
      <c r="N1059" s="11"/>
    </row>
    <row r="1060" spans="1:14" x14ac:dyDescent="0.35">
      <c r="A1060" s="9">
        <f t="shared" si="156"/>
        <v>154</v>
      </c>
      <c r="B1060" s="14" t="s">
        <v>465</v>
      </c>
      <c r="C1060" s="8"/>
      <c r="D1060" s="8"/>
      <c r="E1060" s="8"/>
      <c r="F1060" s="8">
        <f t="shared" si="151"/>
        <v>0</v>
      </c>
      <c r="G1060" s="8"/>
      <c r="H1060" s="202">
        <f t="shared" si="155"/>
        <v>0</v>
      </c>
      <c r="I1060" s="18">
        <f t="shared" si="152"/>
        <v>0</v>
      </c>
      <c r="J1060" s="10">
        <f t="shared" si="153"/>
        <v>0</v>
      </c>
      <c r="K1060" s="205">
        <v>0</v>
      </c>
      <c r="L1060" s="202">
        <v>0</v>
      </c>
      <c r="M1060" s="10">
        <f t="shared" si="154"/>
        <v>0</v>
      </c>
      <c r="N1060" s="11"/>
    </row>
    <row r="1061" spans="1:14" x14ac:dyDescent="0.35">
      <c r="A1061" s="9">
        <f t="shared" si="156"/>
        <v>155</v>
      </c>
      <c r="B1061" s="14" t="s">
        <v>466</v>
      </c>
      <c r="C1061" s="8"/>
      <c r="D1061" s="8"/>
      <c r="E1061" s="8"/>
      <c r="F1061" s="8">
        <f t="shared" ref="F1061:F1103" si="157">C1061+D1061+E1061</f>
        <v>0</v>
      </c>
      <c r="G1061" s="8"/>
      <c r="H1061" s="202">
        <f t="shared" si="155"/>
        <v>0</v>
      </c>
      <c r="I1061" s="18">
        <f t="shared" si="152"/>
        <v>0</v>
      </c>
      <c r="J1061" s="10">
        <f t="shared" si="153"/>
        <v>0</v>
      </c>
      <c r="K1061" s="205">
        <v>0</v>
      </c>
      <c r="L1061" s="202">
        <v>0</v>
      </c>
      <c r="M1061" s="10">
        <f t="shared" si="154"/>
        <v>0</v>
      </c>
      <c r="N1061" s="11"/>
    </row>
    <row r="1062" spans="1:14" x14ac:dyDescent="0.35">
      <c r="A1062" s="9">
        <f t="shared" si="156"/>
        <v>156</v>
      </c>
      <c r="B1062" s="14" t="s">
        <v>467</v>
      </c>
      <c r="C1062" s="8"/>
      <c r="D1062" s="8"/>
      <c r="E1062" s="8"/>
      <c r="F1062" s="8">
        <f t="shared" si="157"/>
        <v>0</v>
      </c>
      <c r="G1062" s="8"/>
      <c r="H1062" s="202">
        <f t="shared" si="155"/>
        <v>0</v>
      </c>
      <c r="I1062" s="18">
        <f t="shared" si="152"/>
        <v>0</v>
      </c>
      <c r="J1062" s="10">
        <f t="shared" si="153"/>
        <v>0</v>
      </c>
      <c r="K1062" s="205">
        <v>0</v>
      </c>
      <c r="L1062" s="202">
        <v>0</v>
      </c>
      <c r="M1062" s="10">
        <f t="shared" si="154"/>
        <v>0</v>
      </c>
      <c r="N1062" s="11"/>
    </row>
    <row r="1063" spans="1:14" x14ac:dyDescent="0.35">
      <c r="A1063" s="9">
        <f t="shared" si="156"/>
        <v>157</v>
      </c>
      <c r="B1063" s="14" t="s">
        <v>468</v>
      </c>
      <c r="C1063" s="8"/>
      <c r="D1063" s="8"/>
      <c r="E1063" s="8"/>
      <c r="F1063" s="8">
        <f t="shared" si="157"/>
        <v>0</v>
      </c>
      <c r="G1063" s="8"/>
      <c r="H1063" s="202">
        <f t="shared" si="155"/>
        <v>0</v>
      </c>
      <c r="I1063" s="18">
        <f t="shared" si="152"/>
        <v>0</v>
      </c>
      <c r="J1063" s="10">
        <f t="shared" si="153"/>
        <v>0</v>
      </c>
      <c r="K1063" s="205">
        <v>0</v>
      </c>
      <c r="L1063" s="202">
        <v>0</v>
      </c>
      <c r="M1063" s="10">
        <f t="shared" si="154"/>
        <v>0</v>
      </c>
      <c r="N1063" s="11"/>
    </row>
    <row r="1064" spans="1:14" x14ac:dyDescent="0.35">
      <c r="A1064" s="9">
        <f t="shared" si="156"/>
        <v>158</v>
      </c>
      <c r="B1064" s="14" t="s">
        <v>469</v>
      </c>
      <c r="C1064" s="8"/>
      <c r="D1064" s="8"/>
      <c r="E1064" s="8"/>
      <c r="F1064" s="8">
        <f t="shared" si="157"/>
        <v>0</v>
      </c>
      <c r="G1064" s="8"/>
      <c r="H1064" s="202">
        <f t="shared" si="155"/>
        <v>0</v>
      </c>
      <c r="I1064" s="18">
        <f t="shared" si="152"/>
        <v>0</v>
      </c>
      <c r="J1064" s="10">
        <f t="shared" si="153"/>
        <v>0</v>
      </c>
      <c r="K1064" s="205">
        <v>0</v>
      </c>
      <c r="L1064" s="202">
        <v>0</v>
      </c>
      <c r="M1064" s="10">
        <f t="shared" si="154"/>
        <v>0</v>
      </c>
      <c r="N1064" s="11"/>
    </row>
    <row r="1065" spans="1:14" x14ac:dyDescent="0.35">
      <c r="A1065" s="9">
        <f t="shared" si="156"/>
        <v>159</v>
      </c>
      <c r="B1065" s="14" t="s">
        <v>470</v>
      </c>
      <c r="C1065" s="8"/>
      <c r="D1065" s="8"/>
      <c r="E1065" s="8"/>
      <c r="F1065" s="8">
        <f t="shared" si="157"/>
        <v>0</v>
      </c>
      <c r="G1065" s="8"/>
      <c r="H1065" s="202">
        <f t="shared" si="155"/>
        <v>0</v>
      </c>
      <c r="I1065" s="18">
        <f t="shared" si="152"/>
        <v>0</v>
      </c>
      <c r="J1065" s="10">
        <f t="shared" si="153"/>
        <v>0</v>
      </c>
      <c r="K1065" s="205">
        <v>0</v>
      </c>
      <c r="L1065" s="202">
        <v>0</v>
      </c>
      <c r="M1065" s="10">
        <f t="shared" si="154"/>
        <v>0</v>
      </c>
      <c r="N1065" s="11"/>
    </row>
    <row r="1066" spans="1:14" x14ac:dyDescent="0.35">
      <c r="A1066" s="9">
        <f t="shared" si="156"/>
        <v>160</v>
      </c>
      <c r="B1066" s="14" t="s">
        <v>471</v>
      </c>
      <c r="C1066" s="8"/>
      <c r="D1066" s="8"/>
      <c r="E1066" s="8"/>
      <c r="F1066" s="8">
        <f t="shared" si="157"/>
        <v>0</v>
      </c>
      <c r="G1066" s="8"/>
      <c r="H1066" s="202">
        <f t="shared" si="155"/>
        <v>0</v>
      </c>
      <c r="I1066" s="18">
        <f t="shared" si="152"/>
        <v>0</v>
      </c>
      <c r="J1066" s="10">
        <f t="shared" si="153"/>
        <v>0</v>
      </c>
      <c r="K1066" s="205">
        <v>0</v>
      </c>
      <c r="L1066" s="202">
        <v>0</v>
      </c>
      <c r="M1066" s="10">
        <f t="shared" si="154"/>
        <v>0</v>
      </c>
      <c r="N1066" s="11"/>
    </row>
    <row r="1067" spans="1:14" x14ac:dyDescent="0.35">
      <c r="A1067" s="9">
        <f t="shared" si="156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57"/>
        <v>4237</v>
      </c>
      <c r="G1067" s="8">
        <v>84</v>
      </c>
      <c r="H1067" s="202">
        <f t="shared" si="155"/>
        <v>4.182763362309936E-2</v>
      </c>
      <c r="I1067" s="18">
        <f t="shared" si="152"/>
        <v>179.08292197561875</v>
      </c>
      <c r="J1067" s="10">
        <f t="shared" si="153"/>
        <v>39.398242834636122</v>
      </c>
      <c r="K1067" s="205">
        <v>76.962845866502818</v>
      </c>
      <c r="L1067" s="202">
        <v>17.098494198390092</v>
      </c>
      <c r="M1067" s="10">
        <f t="shared" si="154"/>
        <v>312.54250487514776</v>
      </c>
      <c r="N1067" s="11">
        <f>M1067/F1067</f>
        <v>7.3765047173742687E-2</v>
      </c>
    </row>
    <row r="1068" spans="1:14" x14ac:dyDescent="0.35">
      <c r="A1068" s="9">
        <f t="shared" si="156"/>
        <v>162</v>
      </c>
      <c r="B1068" s="14" t="s">
        <v>473</v>
      </c>
      <c r="C1068" s="8"/>
      <c r="D1068" s="8"/>
      <c r="E1068" s="8"/>
      <c r="F1068" s="8">
        <f t="shared" si="157"/>
        <v>0</v>
      </c>
      <c r="G1068" s="8"/>
      <c r="H1068" s="202">
        <f t="shared" si="155"/>
        <v>0</v>
      </c>
      <c r="I1068" s="18">
        <f t="shared" si="152"/>
        <v>0</v>
      </c>
      <c r="J1068" s="10">
        <f t="shared" si="153"/>
        <v>0</v>
      </c>
      <c r="K1068" s="205">
        <v>0</v>
      </c>
      <c r="L1068" s="202">
        <v>0</v>
      </c>
      <c r="M1068" s="10">
        <f t="shared" si="154"/>
        <v>0</v>
      </c>
      <c r="N1068" s="11"/>
    </row>
    <row r="1069" spans="1:14" x14ac:dyDescent="0.35">
      <c r="A1069" s="9">
        <f t="shared" si="156"/>
        <v>163</v>
      </c>
      <c r="B1069" s="14" t="s">
        <v>474</v>
      </c>
      <c r="C1069" s="8"/>
      <c r="D1069" s="8"/>
      <c r="E1069" s="8"/>
      <c r="F1069" s="8">
        <f t="shared" si="157"/>
        <v>0</v>
      </c>
      <c r="G1069" s="8"/>
      <c r="H1069" s="202">
        <f t="shared" si="155"/>
        <v>0</v>
      </c>
      <c r="I1069" s="18">
        <f t="shared" si="152"/>
        <v>0</v>
      </c>
      <c r="J1069" s="10">
        <f t="shared" si="153"/>
        <v>0</v>
      </c>
      <c r="K1069" s="205">
        <v>0</v>
      </c>
      <c r="L1069" s="202">
        <v>0</v>
      </c>
      <c r="M1069" s="10">
        <f t="shared" si="154"/>
        <v>0</v>
      </c>
      <c r="N1069" s="11"/>
    </row>
    <row r="1070" spans="1:14" x14ac:dyDescent="0.35">
      <c r="A1070" s="9">
        <f t="shared" si="156"/>
        <v>164</v>
      </c>
      <c r="B1070" s="14" t="s">
        <v>475</v>
      </c>
      <c r="C1070" s="8"/>
      <c r="D1070" s="8"/>
      <c r="E1070" s="8"/>
      <c r="F1070" s="8">
        <f t="shared" si="157"/>
        <v>0</v>
      </c>
      <c r="G1070" s="8"/>
      <c r="H1070" s="202">
        <f t="shared" si="155"/>
        <v>0</v>
      </c>
      <c r="I1070" s="18">
        <f t="shared" si="152"/>
        <v>0</v>
      </c>
      <c r="J1070" s="10">
        <f t="shared" si="153"/>
        <v>0</v>
      </c>
      <c r="K1070" s="205">
        <v>0</v>
      </c>
      <c r="L1070" s="202">
        <v>0</v>
      </c>
      <c r="M1070" s="10">
        <f t="shared" si="154"/>
        <v>0</v>
      </c>
      <c r="N1070" s="11"/>
    </row>
    <row r="1071" spans="1:14" x14ac:dyDescent="0.35">
      <c r="A1071" s="9">
        <f t="shared" si="156"/>
        <v>165</v>
      </c>
      <c r="B1071" s="14" t="s">
        <v>476</v>
      </c>
      <c r="C1071" s="8"/>
      <c r="D1071" s="8"/>
      <c r="E1071" s="8"/>
      <c r="F1071" s="8">
        <f t="shared" si="157"/>
        <v>0</v>
      </c>
      <c r="G1071" s="8"/>
      <c r="H1071" s="202">
        <f t="shared" si="155"/>
        <v>0</v>
      </c>
      <c r="I1071" s="18">
        <f t="shared" si="152"/>
        <v>0</v>
      </c>
      <c r="J1071" s="10">
        <f t="shared" si="153"/>
        <v>0</v>
      </c>
      <c r="K1071" s="205">
        <v>0</v>
      </c>
      <c r="L1071" s="202">
        <v>0</v>
      </c>
      <c r="M1071" s="10">
        <f t="shared" si="154"/>
        <v>0</v>
      </c>
      <c r="N1071" s="11"/>
    </row>
    <row r="1072" spans="1:14" x14ac:dyDescent="0.35">
      <c r="A1072" s="9">
        <f t="shared" si="156"/>
        <v>166</v>
      </c>
      <c r="B1072" s="14" t="s">
        <v>477</v>
      </c>
      <c r="C1072" s="8"/>
      <c r="D1072" s="8"/>
      <c r="E1072" s="8"/>
      <c r="F1072" s="8">
        <f t="shared" si="157"/>
        <v>0</v>
      </c>
      <c r="G1072" s="8"/>
      <c r="H1072" s="202">
        <f t="shared" si="155"/>
        <v>0</v>
      </c>
      <c r="I1072" s="18">
        <f t="shared" si="152"/>
        <v>0</v>
      </c>
      <c r="J1072" s="10">
        <f t="shared" si="153"/>
        <v>0</v>
      </c>
      <c r="K1072" s="205">
        <v>0</v>
      </c>
      <c r="L1072" s="202">
        <v>0</v>
      </c>
      <c r="M1072" s="10">
        <f t="shared" si="154"/>
        <v>0</v>
      </c>
      <c r="N1072" s="11"/>
    </row>
    <row r="1073" spans="1:14" x14ac:dyDescent="0.35">
      <c r="A1073" s="9">
        <f t="shared" si="156"/>
        <v>167</v>
      </c>
      <c r="B1073" s="14" t="s">
        <v>478</v>
      </c>
      <c r="C1073" s="8"/>
      <c r="D1073" s="8"/>
      <c r="E1073" s="8"/>
      <c r="F1073" s="8">
        <f t="shared" si="157"/>
        <v>0</v>
      </c>
      <c r="G1073" s="8"/>
      <c r="H1073" s="202">
        <f t="shared" si="155"/>
        <v>0</v>
      </c>
      <c r="I1073" s="18">
        <f t="shared" si="152"/>
        <v>0</v>
      </c>
      <c r="J1073" s="10">
        <f t="shared" si="153"/>
        <v>0</v>
      </c>
      <c r="K1073" s="205">
        <v>0</v>
      </c>
      <c r="L1073" s="202">
        <v>0</v>
      </c>
      <c r="M1073" s="10">
        <f t="shared" si="154"/>
        <v>0</v>
      </c>
      <c r="N1073" s="11"/>
    </row>
    <row r="1074" spans="1:14" x14ac:dyDescent="0.35">
      <c r="A1074" s="9">
        <f t="shared" si="156"/>
        <v>168</v>
      </c>
      <c r="B1074" s="14" t="s">
        <v>479</v>
      </c>
      <c r="C1074" s="8"/>
      <c r="D1074" s="8"/>
      <c r="E1074" s="8"/>
      <c r="F1074" s="8">
        <f t="shared" si="157"/>
        <v>0</v>
      </c>
      <c r="G1074" s="8"/>
      <c r="H1074" s="202">
        <f t="shared" si="155"/>
        <v>0</v>
      </c>
      <c r="I1074" s="18">
        <f t="shared" si="152"/>
        <v>0</v>
      </c>
      <c r="J1074" s="10">
        <f t="shared" si="153"/>
        <v>0</v>
      </c>
      <c r="K1074" s="205">
        <v>0</v>
      </c>
      <c r="L1074" s="202">
        <v>0</v>
      </c>
      <c r="M1074" s="10">
        <f t="shared" si="154"/>
        <v>0</v>
      </c>
      <c r="N1074" s="11"/>
    </row>
    <row r="1075" spans="1:14" x14ac:dyDescent="0.35">
      <c r="A1075" s="9">
        <f t="shared" si="156"/>
        <v>169</v>
      </c>
      <c r="B1075" s="14" t="s">
        <v>480</v>
      </c>
      <c r="C1075" s="8"/>
      <c r="D1075" s="8"/>
      <c r="E1075" s="8"/>
      <c r="F1075" s="8">
        <f t="shared" si="157"/>
        <v>0</v>
      </c>
      <c r="G1075" s="8"/>
      <c r="H1075" s="202">
        <f t="shared" si="155"/>
        <v>0</v>
      </c>
      <c r="I1075" s="18">
        <f t="shared" si="152"/>
        <v>0</v>
      </c>
      <c r="J1075" s="10">
        <f t="shared" si="153"/>
        <v>0</v>
      </c>
      <c r="K1075" s="205">
        <v>0</v>
      </c>
      <c r="L1075" s="202">
        <v>0</v>
      </c>
      <c r="M1075" s="10">
        <f t="shared" si="154"/>
        <v>0</v>
      </c>
      <c r="N1075" s="11"/>
    </row>
    <row r="1076" spans="1:14" x14ac:dyDescent="0.35">
      <c r="A1076" s="9">
        <f t="shared" si="156"/>
        <v>170</v>
      </c>
      <c r="B1076" s="14" t="s">
        <v>481</v>
      </c>
      <c r="C1076" s="8"/>
      <c r="D1076" s="8"/>
      <c r="E1076" s="8"/>
      <c r="F1076" s="8">
        <f t="shared" si="157"/>
        <v>0</v>
      </c>
      <c r="G1076" s="8"/>
      <c r="H1076" s="202">
        <f t="shared" si="155"/>
        <v>0</v>
      </c>
      <c r="I1076" s="18">
        <f t="shared" ref="I1076:I1114" si="158">H1076*$I$2</f>
        <v>0</v>
      </c>
      <c r="J1076" s="10">
        <f t="shared" si="153"/>
        <v>0</v>
      </c>
      <c r="K1076" s="205">
        <v>0</v>
      </c>
      <c r="L1076" s="202">
        <v>0</v>
      </c>
      <c r="M1076" s="10">
        <f t="shared" si="154"/>
        <v>0</v>
      </c>
      <c r="N1076" s="11"/>
    </row>
    <row r="1077" spans="1:14" x14ac:dyDescent="0.35">
      <c r="A1077" s="9">
        <f t="shared" si="156"/>
        <v>171</v>
      </c>
      <c r="B1077" s="14" t="s">
        <v>482</v>
      </c>
      <c r="C1077" s="8"/>
      <c r="D1077" s="8"/>
      <c r="E1077" s="8"/>
      <c r="F1077" s="8">
        <f t="shared" si="157"/>
        <v>0</v>
      </c>
      <c r="G1077" s="8"/>
      <c r="H1077" s="202">
        <f t="shared" si="155"/>
        <v>0</v>
      </c>
      <c r="I1077" s="18">
        <f t="shared" si="158"/>
        <v>0</v>
      </c>
      <c r="J1077" s="10">
        <f t="shared" si="153"/>
        <v>0</v>
      </c>
      <c r="K1077" s="205">
        <v>0</v>
      </c>
      <c r="L1077" s="202">
        <v>0</v>
      </c>
      <c r="M1077" s="10">
        <f t="shared" si="154"/>
        <v>0</v>
      </c>
      <c r="N1077" s="11"/>
    </row>
    <row r="1078" spans="1:14" x14ac:dyDescent="0.35">
      <c r="A1078" s="9">
        <f t="shared" si="156"/>
        <v>172</v>
      </c>
      <c r="B1078" s="14" t="s">
        <v>483</v>
      </c>
      <c r="C1078" s="8"/>
      <c r="D1078" s="8"/>
      <c r="E1078" s="8"/>
      <c r="F1078" s="8"/>
      <c r="G1078" s="8">
        <v>98</v>
      </c>
      <c r="H1078" s="202">
        <f t="shared" si="155"/>
        <v>0</v>
      </c>
      <c r="I1078" s="18">
        <f t="shared" si="158"/>
        <v>0</v>
      </c>
      <c r="J1078" s="10">
        <f t="shared" si="153"/>
        <v>0</v>
      </c>
      <c r="K1078" s="205">
        <v>0</v>
      </c>
      <c r="L1078" s="202">
        <v>17.910279209706623</v>
      </c>
      <c r="M1078" s="10">
        <f t="shared" si="154"/>
        <v>17.910279209706623</v>
      </c>
      <c r="N1078" s="11"/>
    </row>
    <row r="1079" spans="1:14" x14ac:dyDescent="0.35">
      <c r="A1079" s="9">
        <f t="shared" si="156"/>
        <v>173</v>
      </c>
      <c r="B1079" s="14" t="s">
        <v>484</v>
      </c>
      <c r="C1079" s="8"/>
      <c r="D1079" s="8"/>
      <c r="E1079" s="8"/>
      <c r="F1079" s="8"/>
      <c r="G1079" s="8">
        <v>40</v>
      </c>
      <c r="H1079" s="202">
        <f t="shared" si="155"/>
        <v>0</v>
      </c>
      <c r="I1079" s="18">
        <f t="shared" si="158"/>
        <v>0</v>
      </c>
      <c r="J1079" s="10">
        <f t="shared" si="153"/>
        <v>0</v>
      </c>
      <c r="K1079" s="205">
        <v>0</v>
      </c>
      <c r="L1079" s="202">
        <v>7.1348783839125911</v>
      </c>
      <c r="M1079" s="10">
        <f t="shared" si="154"/>
        <v>7.1348783839125911</v>
      </c>
      <c r="N1079" s="11"/>
    </row>
    <row r="1080" spans="1:14" x14ac:dyDescent="0.35">
      <c r="A1080" s="9">
        <f t="shared" si="156"/>
        <v>174</v>
      </c>
      <c r="B1080" s="14" t="s">
        <v>485</v>
      </c>
      <c r="C1080" s="8"/>
      <c r="D1080" s="8"/>
      <c r="E1080" s="8"/>
      <c r="F1080" s="8">
        <f t="shared" si="157"/>
        <v>0</v>
      </c>
      <c r="G1080" s="8"/>
      <c r="H1080" s="202">
        <f t="shared" si="155"/>
        <v>0</v>
      </c>
      <c r="I1080" s="18">
        <f t="shared" si="158"/>
        <v>0</v>
      </c>
      <c r="J1080" s="10">
        <f t="shared" si="153"/>
        <v>0</v>
      </c>
      <c r="K1080" s="205">
        <v>0</v>
      </c>
      <c r="L1080" s="202">
        <v>0</v>
      </c>
      <c r="M1080" s="10">
        <f t="shared" si="154"/>
        <v>0</v>
      </c>
      <c r="N1080" s="11"/>
    </row>
    <row r="1081" spans="1:14" x14ac:dyDescent="0.35">
      <c r="A1081" s="9">
        <f t="shared" si="156"/>
        <v>175</v>
      </c>
      <c r="B1081" s="14" t="s">
        <v>486</v>
      </c>
      <c r="C1081" s="8"/>
      <c r="D1081" s="8"/>
      <c r="E1081" s="8"/>
      <c r="F1081" s="8">
        <f t="shared" si="157"/>
        <v>0</v>
      </c>
      <c r="G1081" s="8"/>
      <c r="H1081" s="202">
        <f t="shared" si="155"/>
        <v>0</v>
      </c>
      <c r="I1081" s="18">
        <f t="shared" si="158"/>
        <v>0</v>
      </c>
      <c r="J1081" s="10">
        <f t="shared" si="153"/>
        <v>0</v>
      </c>
      <c r="K1081" s="205">
        <v>0</v>
      </c>
      <c r="L1081" s="202">
        <v>0</v>
      </c>
      <c r="M1081" s="10">
        <f t="shared" si="154"/>
        <v>0</v>
      </c>
      <c r="N1081" s="11"/>
    </row>
    <row r="1082" spans="1:14" x14ac:dyDescent="0.35">
      <c r="A1082" s="9">
        <f t="shared" si="156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157"/>
        <v>13043.19</v>
      </c>
      <c r="G1082" s="8">
        <v>235</v>
      </c>
      <c r="H1082" s="202">
        <f t="shared" si="155"/>
        <v>0.12876227816768313</v>
      </c>
      <c r="I1082" s="18">
        <f t="shared" si="158"/>
        <v>551.28925586102685</v>
      </c>
      <c r="J1082" s="10">
        <f t="shared" si="153"/>
        <v>121.2836362894259</v>
      </c>
      <c r="K1082" s="205">
        <v>236.92259182853695</v>
      </c>
      <c r="L1082" s="202">
        <v>52.636041667099285</v>
      </c>
      <c r="M1082" s="10">
        <f t="shared" si="154"/>
        <v>962.13152564608902</v>
      </c>
      <c r="N1082" s="11">
        <f>M1082/F1082</f>
        <v>7.3765047173742701E-2</v>
      </c>
    </row>
    <row r="1083" spans="1:14" x14ac:dyDescent="0.35">
      <c r="A1083" s="9">
        <f t="shared" si="156"/>
        <v>177</v>
      </c>
      <c r="B1083" s="14" t="s">
        <v>488</v>
      </c>
      <c r="C1083" s="8"/>
      <c r="D1083" s="8"/>
      <c r="E1083" s="8"/>
      <c r="F1083" s="8">
        <f t="shared" si="157"/>
        <v>0</v>
      </c>
      <c r="G1083" s="8"/>
      <c r="H1083" s="202">
        <f t="shared" si="155"/>
        <v>0</v>
      </c>
      <c r="I1083" s="18">
        <f t="shared" si="158"/>
        <v>0</v>
      </c>
      <c r="J1083" s="10">
        <f t="shared" si="153"/>
        <v>0</v>
      </c>
      <c r="K1083" s="205">
        <v>0</v>
      </c>
      <c r="L1083" s="202">
        <v>0</v>
      </c>
      <c r="M1083" s="10">
        <f t="shared" si="154"/>
        <v>0</v>
      </c>
      <c r="N1083" s="11"/>
    </row>
    <row r="1084" spans="1:14" x14ac:dyDescent="0.35">
      <c r="A1084" s="9">
        <f t="shared" si="156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157"/>
        <v>6404.15</v>
      </c>
      <c r="G1084" s="8">
        <v>106</v>
      </c>
      <c r="H1084" s="202">
        <f t="shared" si="155"/>
        <v>6.322172288585598E-2</v>
      </c>
      <c r="I1084" s="18">
        <f t="shared" si="158"/>
        <v>270.68064544964807</v>
      </c>
      <c r="J1084" s="10">
        <f t="shared" si="153"/>
        <v>59.549741998922578</v>
      </c>
      <c r="K1084" s="205">
        <v>116.327970109975</v>
      </c>
      <c r="L1084" s="202">
        <v>25.844069299178638</v>
      </c>
      <c r="M1084" s="10">
        <f t="shared" si="154"/>
        <v>472.40242685772427</v>
      </c>
      <c r="N1084" s="11">
        <f>M1084/F1084</f>
        <v>7.3765047173742701E-2</v>
      </c>
    </row>
    <row r="1085" spans="1:14" x14ac:dyDescent="0.35">
      <c r="A1085" s="9">
        <f t="shared" si="156"/>
        <v>179</v>
      </c>
      <c r="B1085" s="14" t="s">
        <v>490</v>
      </c>
      <c r="C1085" s="8"/>
      <c r="D1085" s="8"/>
      <c r="E1085" s="8"/>
      <c r="F1085" s="8">
        <f t="shared" si="157"/>
        <v>0</v>
      </c>
      <c r="G1085" s="8"/>
      <c r="H1085" s="202">
        <f t="shared" si="155"/>
        <v>0</v>
      </c>
      <c r="I1085" s="18">
        <f t="shared" si="158"/>
        <v>0</v>
      </c>
      <c r="J1085" s="10">
        <f t="shared" si="153"/>
        <v>0</v>
      </c>
      <c r="K1085" s="205">
        <v>0</v>
      </c>
      <c r="L1085" s="202">
        <v>0</v>
      </c>
      <c r="M1085" s="10">
        <f t="shared" si="154"/>
        <v>0</v>
      </c>
      <c r="N1085" s="11"/>
    </row>
    <row r="1086" spans="1:14" x14ac:dyDescent="0.35">
      <c r="A1086" s="9">
        <f t="shared" si="156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157"/>
        <v>6656</v>
      </c>
      <c r="G1086" s="8">
        <v>120</v>
      </c>
      <c r="H1086" s="202">
        <f t="shared" si="155"/>
        <v>6.57079842802335E-2</v>
      </c>
      <c r="I1086" s="18">
        <f t="shared" si="158"/>
        <v>281.32544929660571</v>
      </c>
      <c r="J1086" s="10">
        <f t="shared" si="153"/>
        <v>61.891598845253256</v>
      </c>
      <c r="K1086" s="205">
        <v>120.90269107562963</v>
      </c>
      <c r="L1086" s="202">
        <v>26.86041477094275</v>
      </c>
      <c r="M1086" s="10">
        <f t="shared" si="154"/>
        <v>490.98015398843131</v>
      </c>
      <c r="N1086" s="11">
        <f>M1086/F1086</f>
        <v>7.3765047173742687E-2</v>
      </c>
    </row>
    <row r="1087" spans="1:14" x14ac:dyDescent="0.35">
      <c r="A1087" s="9">
        <f t="shared" si="156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157"/>
        <v>7072</v>
      </c>
      <c r="G1087" s="8">
        <v>120</v>
      </c>
      <c r="H1087" s="202">
        <f t="shared" si="155"/>
        <v>6.9814733297748094E-2</v>
      </c>
      <c r="I1087" s="18">
        <f t="shared" si="158"/>
        <v>298.90828987764354</v>
      </c>
      <c r="J1087" s="10">
        <f t="shared" si="153"/>
        <v>65.759823773081578</v>
      </c>
      <c r="K1087" s="205">
        <v>128.45910926785649</v>
      </c>
      <c r="L1087" s="202">
        <v>28.539190694126674</v>
      </c>
      <c r="M1087" s="10">
        <f t="shared" si="154"/>
        <v>521.66641361270831</v>
      </c>
      <c r="N1087" s="11">
        <f>M1087/F1087</f>
        <v>7.3765047173742687E-2</v>
      </c>
    </row>
    <row r="1088" spans="1:14" x14ac:dyDescent="0.35">
      <c r="A1088" s="9">
        <f t="shared" si="156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157"/>
        <v>10869.85</v>
      </c>
      <c r="G1088" s="8">
        <v>156</v>
      </c>
      <c r="H1088" s="202">
        <f t="shared" si="155"/>
        <v>0.10730708126930531</v>
      </c>
      <c r="I1088" s="18">
        <f t="shared" si="158"/>
        <v>459.42990310046719</v>
      </c>
      <c r="J1088" s="10">
        <f t="shared" si="153"/>
        <v>101.07457868210278</v>
      </c>
      <c r="K1088" s="205">
        <v>197.44502953552177</v>
      </c>
      <c r="L1088" s="202">
        <v>43.865486703415286</v>
      </c>
      <c r="M1088" s="10">
        <f t="shared" si="154"/>
        <v>801.81499802150699</v>
      </c>
      <c r="N1088" s="11">
        <f>M1088/F1088</f>
        <v>7.3765047173742687E-2</v>
      </c>
    </row>
    <row r="1089" spans="1:14" x14ac:dyDescent="0.35">
      <c r="A1089" s="9">
        <f t="shared" si="156"/>
        <v>183</v>
      </c>
      <c r="B1089" s="14" t="s">
        <v>494</v>
      </c>
      <c r="C1089" s="8"/>
      <c r="D1089" s="8"/>
      <c r="E1089" s="8"/>
      <c r="F1089" s="8">
        <f t="shared" si="157"/>
        <v>0</v>
      </c>
      <c r="G1089" s="8"/>
      <c r="H1089" s="202">
        <f t="shared" si="155"/>
        <v>0</v>
      </c>
      <c r="I1089" s="18">
        <f t="shared" si="158"/>
        <v>0</v>
      </c>
      <c r="J1089" s="10">
        <f t="shared" si="153"/>
        <v>0</v>
      </c>
      <c r="K1089" s="205">
        <v>0</v>
      </c>
      <c r="L1089" s="202">
        <v>0</v>
      </c>
      <c r="M1089" s="10">
        <f t="shared" si="154"/>
        <v>0</v>
      </c>
      <c r="N1089" s="11"/>
    </row>
    <row r="1090" spans="1:14" x14ac:dyDescent="0.35">
      <c r="A1090" s="9">
        <f t="shared" si="156"/>
        <v>184</v>
      </c>
      <c r="B1090" s="14" t="s">
        <v>495</v>
      </c>
      <c r="C1090" s="8"/>
      <c r="D1090" s="8"/>
      <c r="E1090" s="8"/>
      <c r="F1090" s="8">
        <f t="shared" si="157"/>
        <v>0</v>
      </c>
      <c r="G1090" s="8"/>
      <c r="H1090" s="202">
        <f t="shared" si="155"/>
        <v>0</v>
      </c>
      <c r="I1090" s="18">
        <f t="shared" si="158"/>
        <v>0</v>
      </c>
      <c r="J1090" s="10">
        <f t="shared" si="153"/>
        <v>0</v>
      </c>
      <c r="K1090" s="205">
        <v>0</v>
      </c>
      <c r="L1090" s="202">
        <v>0</v>
      </c>
      <c r="M1090" s="10">
        <f t="shared" si="154"/>
        <v>0</v>
      </c>
      <c r="N1090" s="11"/>
    </row>
    <row r="1091" spans="1:14" x14ac:dyDescent="0.35">
      <c r="A1091" s="9">
        <f t="shared" si="156"/>
        <v>185</v>
      </c>
      <c r="B1091" s="14" t="s">
        <v>496</v>
      </c>
      <c r="C1091" s="8"/>
      <c r="D1091" s="8"/>
      <c r="E1091" s="8"/>
      <c r="F1091" s="8">
        <f t="shared" si="157"/>
        <v>0</v>
      </c>
      <c r="G1091" s="8"/>
      <c r="H1091" s="202">
        <f t="shared" si="155"/>
        <v>0</v>
      </c>
      <c r="I1091" s="18">
        <f t="shared" si="158"/>
        <v>0</v>
      </c>
      <c r="J1091" s="10">
        <f t="shared" ref="J1091:J1114" si="159">I1091*0.22</f>
        <v>0</v>
      </c>
      <c r="K1091" s="205">
        <v>0</v>
      </c>
      <c r="L1091" s="202">
        <v>0</v>
      </c>
      <c r="M1091" s="10">
        <f t="shared" si="154"/>
        <v>0</v>
      </c>
      <c r="N1091" s="11"/>
    </row>
    <row r="1092" spans="1:14" x14ac:dyDescent="0.35">
      <c r="A1092" s="9">
        <f t="shared" si="156"/>
        <v>186</v>
      </c>
      <c r="B1092" s="14" t="s">
        <v>497</v>
      </c>
      <c r="C1092" s="8"/>
      <c r="D1092" s="8"/>
      <c r="E1092" s="8"/>
      <c r="F1092" s="8">
        <f t="shared" si="157"/>
        <v>0</v>
      </c>
      <c r="G1092" s="8"/>
      <c r="H1092" s="202">
        <f t="shared" si="155"/>
        <v>0</v>
      </c>
      <c r="I1092" s="18">
        <f t="shared" si="158"/>
        <v>0</v>
      </c>
      <c r="J1092" s="10">
        <f t="shared" si="159"/>
        <v>0</v>
      </c>
      <c r="K1092" s="205">
        <v>0</v>
      </c>
      <c r="L1092" s="202">
        <v>0</v>
      </c>
      <c r="M1092" s="10">
        <f t="shared" si="154"/>
        <v>0</v>
      </c>
      <c r="N1092" s="11"/>
    </row>
    <row r="1093" spans="1:14" x14ac:dyDescent="0.35">
      <c r="A1093" s="9">
        <f t="shared" si="156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157"/>
        <v>7086.2</v>
      </c>
      <c r="G1093" s="8">
        <v>120</v>
      </c>
      <c r="H1093" s="202">
        <f t="shared" si="155"/>
        <v>6.9954915595942108E-2</v>
      </c>
      <c r="I1093" s="18">
        <f t="shared" si="158"/>
        <v>299.50847337824632</v>
      </c>
      <c r="J1093" s="10">
        <f t="shared" si="159"/>
        <v>65.891864143214192</v>
      </c>
      <c r="K1093" s="205">
        <v>128.71704469653349</v>
      </c>
      <c r="L1093" s="202">
        <v>28.596495064581511</v>
      </c>
      <c r="M1093" s="10">
        <f t="shared" si="154"/>
        <v>522.71387728257548</v>
      </c>
      <c r="N1093" s="11">
        <f>M1093/F1093</f>
        <v>7.3765047173742701E-2</v>
      </c>
    </row>
    <row r="1094" spans="1:14" x14ac:dyDescent="0.35">
      <c r="A1094" s="9">
        <f t="shared" si="156"/>
        <v>188</v>
      </c>
      <c r="B1094" s="14" t="s">
        <v>499</v>
      </c>
      <c r="C1094" s="8"/>
      <c r="D1094" s="8"/>
      <c r="E1094" s="8"/>
      <c r="F1094" s="8">
        <f t="shared" si="157"/>
        <v>0</v>
      </c>
      <c r="G1094" s="8"/>
      <c r="H1094" s="202">
        <f t="shared" si="155"/>
        <v>0</v>
      </c>
      <c r="I1094" s="18">
        <f t="shared" si="158"/>
        <v>0</v>
      </c>
      <c r="J1094" s="10">
        <f t="shared" si="159"/>
        <v>0</v>
      </c>
      <c r="K1094" s="205">
        <v>0</v>
      </c>
      <c r="L1094" s="202">
        <v>0</v>
      </c>
      <c r="M1094" s="10">
        <f t="shared" si="154"/>
        <v>0</v>
      </c>
      <c r="N1094" s="11"/>
    </row>
    <row r="1095" spans="1:14" x14ac:dyDescent="0.35">
      <c r="A1095" s="9">
        <f t="shared" si="156"/>
        <v>189</v>
      </c>
      <c r="B1095" s="14" t="s">
        <v>522</v>
      </c>
      <c r="C1095" s="8"/>
      <c r="D1095" s="8"/>
      <c r="E1095" s="8"/>
      <c r="F1095" s="8">
        <f t="shared" si="157"/>
        <v>0</v>
      </c>
      <c r="G1095" s="8"/>
      <c r="H1095" s="202">
        <f t="shared" si="155"/>
        <v>0</v>
      </c>
      <c r="I1095" s="18">
        <f t="shared" si="158"/>
        <v>0</v>
      </c>
      <c r="J1095" s="10">
        <f t="shared" si="159"/>
        <v>0</v>
      </c>
      <c r="K1095" s="205">
        <v>0</v>
      </c>
      <c r="L1095" s="202">
        <v>0</v>
      </c>
      <c r="M1095" s="10">
        <f t="shared" si="154"/>
        <v>0</v>
      </c>
      <c r="N1095" s="11"/>
    </row>
    <row r="1096" spans="1:14" x14ac:dyDescent="0.35">
      <c r="A1096" s="9">
        <f t="shared" si="156"/>
        <v>190</v>
      </c>
      <c r="B1096" s="14" t="s">
        <v>501</v>
      </c>
      <c r="C1096" s="8"/>
      <c r="D1096" s="8"/>
      <c r="E1096" s="8"/>
      <c r="F1096" s="8"/>
      <c r="G1096" s="8">
        <v>99</v>
      </c>
      <c r="H1096" s="202">
        <f t="shared" si="155"/>
        <v>0</v>
      </c>
      <c r="I1096" s="18">
        <f t="shared" si="158"/>
        <v>0</v>
      </c>
      <c r="J1096" s="10">
        <f t="shared" si="159"/>
        <v>0</v>
      </c>
      <c r="K1096" s="205">
        <v>0</v>
      </c>
      <c r="L1096" s="202">
        <v>18.015767677572075</v>
      </c>
      <c r="M1096" s="10">
        <f t="shared" si="154"/>
        <v>18.015767677572075</v>
      </c>
      <c r="N1096" s="11"/>
    </row>
    <row r="1097" spans="1:14" x14ac:dyDescent="0.35">
      <c r="A1097" s="9">
        <f t="shared" si="156"/>
        <v>191</v>
      </c>
      <c r="B1097" s="14" t="s">
        <v>502</v>
      </c>
      <c r="C1097" s="8"/>
      <c r="D1097" s="8"/>
      <c r="E1097" s="8"/>
      <c r="F1097" s="8"/>
      <c r="G1097" s="8">
        <v>97</v>
      </c>
      <c r="H1097" s="202">
        <f t="shared" si="155"/>
        <v>0</v>
      </c>
      <c r="I1097" s="18">
        <f t="shared" si="158"/>
        <v>0</v>
      </c>
      <c r="J1097" s="10">
        <f t="shared" si="159"/>
        <v>0</v>
      </c>
      <c r="K1097" s="205">
        <v>0</v>
      </c>
      <c r="L1097" s="202">
        <v>18.485502094539889</v>
      </c>
      <c r="M1097" s="10">
        <f t="shared" ref="M1097:M1114" si="160">I1097+J1097+K1097+L1097</f>
        <v>18.485502094539889</v>
      </c>
      <c r="N1097" s="11"/>
    </row>
    <row r="1098" spans="1:14" x14ac:dyDescent="0.35">
      <c r="A1098" s="9">
        <f t="shared" si="156"/>
        <v>192</v>
      </c>
      <c r="B1098" s="14" t="s">
        <v>503</v>
      </c>
      <c r="C1098" s="8"/>
      <c r="D1098" s="8"/>
      <c r="E1098" s="8"/>
      <c r="F1098" s="8"/>
      <c r="G1098" s="8">
        <v>98</v>
      </c>
      <c r="H1098" s="202">
        <f t="shared" ref="H1098:H1114" si="161">1/101296.67*F1098</f>
        <v>0</v>
      </c>
      <c r="I1098" s="18">
        <f t="shared" si="158"/>
        <v>0</v>
      </c>
      <c r="J1098" s="10">
        <f t="shared" si="159"/>
        <v>0</v>
      </c>
      <c r="K1098" s="205">
        <v>0</v>
      </c>
      <c r="L1098" s="202">
        <v>18.585179414978928</v>
      </c>
      <c r="M1098" s="10">
        <f t="shared" si="160"/>
        <v>18.585179414978928</v>
      </c>
      <c r="N1098" s="11"/>
    </row>
    <row r="1099" spans="1:14" x14ac:dyDescent="0.35">
      <c r="A1099" s="9">
        <f t="shared" si="156"/>
        <v>193</v>
      </c>
      <c r="B1099" s="14" t="s">
        <v>504</v>
      </c>
      <c r="C1099" s="8"/>
      <c r="D1099" s="8"/>
      <c r="E1099" s="8"/>
      <c r="F1099" s="8"/>
      <c r="G1099" s="8">
        <v>70</v>
      </c>
      <c r="H1099" s="202">
        <f t="shared" si="161"/>
        <v>0</v>
      </c>
      <c r="I1099" s="18">
        <f t="shared" si="158"/>
        <v>0</v>
      </c>
      <c r="J1099" s="10">
        <f t="shared" si="159"/>
        <v>0</v>
      </c>
      <c r="K1099" s="205">
        <v>0</v>
      </c>
      <c r="L1099" s="202">
        <v>12.689286088604627</v>
      </c>
      <c r="M1099" s="10">
        <f t="shared" si="160"/>
        <v>12.689286088604627</v>
      </c>
      <c r="N1099" s="11"/>
    </row>
    <row r="1100" spans="1:14" x14ac:dyDescent="0.35">
      <c r="A1100" s="9">
        <f t="shared" ref="A1100:A1114" si="162">A1099+1</f>
        <v>194</v>
      </c>
      <c r="B1100" s="14" t="s">
        <v>505</v>
      </c>
      <c r="C1100" s="8"/>
      <c r="D1100" s="8"/>
      <c r="E1100" s="8"/>
      <c r="F1100" s="8"/>
      <c r="G1100" s="8">
        <v>70</v>
      </c>
      <c r="H1100" s="202">
        <f t="shared" si="161"/>
        <v>0</v>
      </c>
      <c r="I1100" s="18">
        <f t="shared" si="158"/>
        <v>0</v>
      </c>
      <c r="J1100" s="10">
        <f t="shared" si="159"/>
        <v>0</v>
      </c>
      <c r="K1100" s="205">
        <v>0</v>
      </c>
      <c r="L1100" s="202">
        <v>12.628914723674741</v>
      </c>
      <c r="M1100" s="10">
        <f t="shared" si="160"/>
        <v>12.628914723674741</v>
      </c>
      <c r="N1100" s="11"/>
    </row>
    <row r="1101" spans="1:14" x14ac:dyDescent="0.35">
      <c r="A1101" s="9">
        <f t="shared" si="162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157"/>
        <v>2023.28</v>
      </c>
      <c r="G1101" s="8">
        <v>54</v>
      </c>
      <c r="H1101" s="202">
        <f t="shared" si="161"/>
        <v>1.9973805654223385E-2</v>
      </c>
      <c r="I1101" s="18">
        <f t="shared" si="158"/>
        <v>85.516850218274712</v>
      </c>
      <c r="J1101" s="10">
        <f t="shared" si="159"/>
        <v>18.813707048020436</v>
      </c>
      <c r="K1101" s="205">
        <v>36.75180240377103</v>
      </c>
      <c r="L1101" s="202">
        <v>8.1649849756239572</v>
      </c>
      <c r="M1101" s="10">
        <f t="shared" si="160"/>
        <v>149.24734464569013</v>
      </c>
      <c r="N1101" s="11">
        <f>M1101/F1101</f>
        <v>7.3765047173742701E-2</v>
      </c>
    </row>
    <row r="1102" spans="1:14" x14ac:dyDescent="0.35">
      <c r="A1102" s="9">
        <f t="shared" si="162"/>
        <v>196</v>
      </c>
      <c r="B1102" s="14" t="s">
        <v>500</v>
      </c>
      <c r="C1102" s="8"/>
      <c r="D1102" s="8"/>
      <c r="E1102" s="8"/>
      <c r="F1102" s="8"/>
      <c r="G1102" s="8">
        <v>56</v>
      </c>
      <c r="H1102" s="202">
        <f t="shared" si="161"/>
        <v>0</v>
      </c>
      <c r="I1102" s="18">
        <f t="shared" si="158"/>
        <v>0</v>
      </c>
      <c r="J1102" s="10">
        <f t="shared" si="159"/>
        <v>0</v>
      </c>
      <c r="K1102" s="205">
        <v>0</v>
      </c>
      <c r="L1102" s="202">
        <v>7.7231359952648031</v>
      </c>
      <c r="M1102" s="10">
        <f t="shared" si="160"/>
        <v>7.7231359952648031</v>
      </c>
      <c r="N1102" s="69"/>
    </row>
    <row r="1103" spans="1:14" x14ac:dyDescent="0.35">
      <c r="A1103" s="9">
        <f t="shared" si="162"/>
        <v>197</v>
      </c>
      <c r="B1103" s="14" t="s">
        <v>523</v>
      </c>
      <c r="C1103" s="8"/>
      <c r="D1103" s="8"/>
      <c r="E1103" s="8"/>
      <c r="F1103" s="8">
        <f t="shared" si="157"/>
        <v>0</v>
      </c>
      <c r="G1103" s="8">
        <v>0</v>
      </c>
      <c r="H1103" s="202">
        <f t="shared" si="161"/>
        <v>0</v>
      </c>
      <c r="I1103" s="18">
        <f t="shared" si="158"/>
        <v>0</v>
      </c>
      <c r="J1103" s="10">
        <f t="shared" si="159"/>
        <v>0</v>
      </c>
      <c r="K1103" s="205">
        <v>0</v>
      </c>
      <c r="L1103" s="202">
        <v>0</v>
      </c>
      <c r="M1103" s="10">
        <f t="shared" si="160"/>
        <v>0</v>
      </c>
      <c r="N1103" s="69">
        <v>0</v>
      </c>
    </row>
    <row r="1104" spans="1:14" x14ac:dyDescent="0.35">
      <c r="A1104" s="9">
        <f t="shared" si="162"/>
        <v>198</v>
      </c>
      <c r="B1104" s="14" t="s">
        <v>537</v>
      </c>
      <c r="C1104" s="8"/>
      <c r="D1104" s="8"/>
      <c r="E1104" s="8"/>
      <c r="F1104" s="8">
        <v>0</v>
      </c>
      <c r="G1104" s="8">
        <v>0</v>
      </c>
      <c r="H1104" s="202">
        <f t="shared" si="161"/>
        <v>0</v>
      </c>
      <c r="I1104" s="18">
        <f t="shared" si="158"/>
        <v>0</v>
      </c>
      <c r="J1104" s="10">
        <f t="shared" si="159"/>
        <v>0</v>
      </c>
      <c r="K1104" s="205">
        <v>0</v>
      </c>
      <c r="L1104" s="202">
        <v>0</v>
      </c>
      <c r="M1104" s="10">
        <f t="shared" si="160"/>
        <v>0</v>
      </c>
      <c r="N1104" s="69">
        <v>0</v>
      </c>
    </row>
    <row r="1105" spans="1:14" x14ac:dyDescent="0.35">
      <c r="A1105" s="9">
        <f t="shared" si="162"/>
        <v>199</v>
      </c>
      <c r="B1105" s="14" t="s">
        <v>549</v>
      </c>
      <c r="C1105" s="8"/>
      <c r="D1105" s="8"/>
      <c r="E1105" s="8"/>
      <c r="F1105" s="8">
        <v>0</v>
      </c>
      <c r="G1105" s="8">
        <v>0</v>
      </c>
      <c r="H1105" s="202">
        <f t="shared" si="161"/>
        <v>0</v>
      </c>
      <c r="I1105" s="18">
        <f t="shared" si="158"/>
        <v>0</v>
      </c>
      <c r="J1105" s="10">
        <f t="shared" si="159"/>
        <v>0</v>
      </c>
      <c r="K1105" s="205">
        <v>0</v>
      </c>
      <c r="L1105" s="202">
        <v>0</v>
      </c>
      <c r="M1105" s="10">
        <f t="shared" si="160"/>
        <v>0</v>
      </c>
      <c r="N1105" s="69">
        <v>0</v>
      </c>
    </row>
    <row r="1106" spans="1:14" x14ac:dyDescent="0.35">
      <c r="A1106" s="9">
        <f t="shared" si="162"/>
        <v>200</v>
      </c>
      <c r="B1106" s="14" t="s">
        <v>550</v>
      </c>
      <c r="C1106" s="8"/>
      <c r="D1106" s="8">
        <f>'слюсарі ц.о. г.в.'!D1106</f>
        <v>0</v>
      </c>
      <c r="E1106" s="8">
        <f>'слюсарі ц.о. г.в.'!E1106</f>
        <v>0</v>
      </c>
      <c r="F1106" s="8">
        <v>0</v>
      </c>
      <c r="G1106" s="8">
        <v>0</v>
      </c>
      <c r="H1106" s="202">
        <f t="shared" si="161"/>
        <v>0</v>
      </c>
      <c r="I1106" s="18">
        <f t="shared" si="158"/>
        <v>0</v>
      </c>
      <c r="J1106" s="10">
        <f t="shared" si="159"/>
        <v>0</v>
      </c>
      <c r="K1106" s="205">
        <v>0</v>
      </c>
      <c r="L1106" s="202">
        <v>0</v>
      </c>
      <c r="M1106" s="10">
        <f t="shared" si="160"/>
        <v>0</v>
      </c>
      <c r="N1106" s="69">
        <v>0</v>
      </c>
    </row>
    <row r="1107" spans="1:14" x14ac:dyDescent="0.35">
      <c r="A1107" s="9">
        <f t="shared" si="162"/>
        <v>201</v>
      </c>
      <c r="B1107" s="14" t="s">
        <v>557</v>
      </c>
      <c r="C1107" s="8"/>
      <c r="D1107" s="8"/>
      <c r="E1107" s="8"/>
      <c r="F1107" s="8"/>
      <c r="G1107" s="8">
        <v>0</v>
      </c>
      <c r="H1107" s="202">
        <f t="shared" si="161"/>
        <v>0</v>
      </c>
      <c r="I1107" s="18">
        <f t="shared" si="158"/>
        <v>0</v>
      </c>
      <c r="J1107" s="10">
        <f t="shared" si="159"/>
        <v>0</v>
      </c>
      <c r="K1107" s="205">
        <v>0</v>
      </c>
      <c r="L1107" s="202">
        <v>0</v>
      </c>
      <c r="M1107" s="10">
        <f t="shared" si="160"/>
        <v>0</v>
      </c>
      <c r="N1107" s="69"/>
    </row>
    <row r="1108" spans="1:14" x14ac:dyDescent="0.35">
      <c r="A1108" s="9">
        <f t="shared" si="162"/>
        <v>202</v>
      </c>
      <c r="B1108" s="14" t="s">
        <v>558</v>
      </c>
      <c r="C1108" s="8"/>
      <c r="D1108" s="8"/>
      <c r="E1108" s="8"/>
      <c r="F1108" s="8"/>
      <c r="G1108" s="8">
        <v>0</v>
      </c>
      <c r="H1108" s="202">
        <f t="shared" si="161"/>
        <v>0</v>
      </c>
      <c r="I1108" s="18">
        <f t="shared" si="158"/>
        <v>0</v>
      </c>
      <c r="J1108" s="10">
        <f t="shared" si="159"/>
        <v>0</v>
      </c>
      <c r="K1108" s="205">
        <v>0</v>
      </c>
      <c r="L1108" s="202">
        <v>0</v>
      </c>
      <c r="M1108" s="10">
        <f t="shared" si="160"/>
        <v>0</v>
      </c>
      <c r="N1108" s="69"/>
    </row>
    <row r="1109" spans="1:14" x14ac:dyDescent="0.35">
      <c r="A1109" s="9">
        <f t="shared" si="162"/>
        <v>203</v>
      </c>
      <c r="B1109" s="14" t="s">
        <v>559</v>
      </c>
      <c r="C1109" s="8"/>
      <c r="D1109" s="8"/>
      <c r="E1109" s="8"/>
      <c r="F1109" s="8"/>
      <c r="G1109" s="8">
        <v>0</v>
      </c>
      <c r="H1109" s="202">
        <f t="shared" si="161"/>
        <v>0</v>
      </c>
      <c r="I1109" s="18">
        <f t="shared" si="158"/>
        <v>0</v>
      </c>
      <c r="J1109" s="10">
        <f t="shared" si="159"/>
        <v>0</v>
      </c>
      <c r="K1109" s="205">
        <v>0</v>
      </c>
      <c r="L1109" s="202">
        <v>0</v>
      </c>
      <c r="M1109" s="10">
        <f t="shared" si="160"/>
        <v>0</v>
      </c>
      <c r="N1109" s="69"/>
    </row>
    <row r="1110" spans="1:14" x14ac:dyDescent="0.35">
      <c r="A1110" s="9">
        <f t="shared" si="162"/>
        <v>204</v>
      </c>
      <c r="B1110" s="132" t="s">
        <v>585</v>
      </c>
      <c r="C1110" s="8"/>
      <c r="D1110" s="8"/>
      <c r="E1110" s="8"/>
      <c r="F1110" s="8"/>
      <c r="G1110" s="8">
        <v>0</v>
      </c>
      <c r="H1110" s="202">
        <f t="shared" si="161"/>
        <v>0</v>
      </c>
      <c r="I1110" s="18">
        <f t="shared" si="158"/>
        <v>0</v>
      </c>
      <c r="J1110" s="10">
        <f t="shared" si="159"/>
        <v>0</v>
      </c>
      <c r="K1110" s="205">
        <v>0</v>
      </c>
      <c r="L1110" s="202">
        <v>0</v>
      </c>
      <c r="M1110" s="10">
        <f t="shared" si="160"/>
        <v>0</v>
      </c>
      <c r="N1110" s="69"/>
    </row>
    <row r="1111" spans="1:14" x14ac:dyDescent="0.35">
      <c r="A1111" s="9">
        <f t="shared" si="162"/>
        <v>205</v>
      </c>
      <c r="B1111" s="132" t="s">
        <v>586</v>
      </c>
      <c r="C1111" s="8"/>
      <c r="D1111" s="8"/>
      <c r="E1111" s="8"/>
      <c r="F1111" s="8"/>
      <c r="G1111" s="8">
        <v>0</v>
      </c>
      <c r="H1111" s="202">
        <f t="shared" si="161"/>
        <v>0</v>
      </c>
      <c r="I1111" s="18">
        <f t="shared" si="158"/>
        <v>0</v>
      </c>
      <c r="J1111" s="10">
        <f t="shared" si="159"/>
        <v>0</v>
      </c>
      <c r="K1111" s="205">
        <v>0</v>
      </c>
      <c r="L1111" s="202">
        <v>0</v>
      </c>
      <c r="M1111" s="10">
        <f t="shared" si="160"/>
        <v>0</v>
      </c>
      <c r="N1111" s="69"/>
    </row>
    <row r="1112" spans="1:14" x14ac:dyDescent="0.35">
      <c r="A1112" s="9">
        <f t="shared" si="162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>C1112+D1112+E1112</f>
        <v>1388.6</v>
      </c>
      <c r="G1112" s="8">
        <v>60</v>
      </c>
      <c r="H1112" s="202">
        <f t="shared" si="161"/>
        <v>1.3708249244521069E-2</v>
      </c>
      <c r="I1112" s="18">
        <f t="shared" si="158"/>
        <v>58.69118372795473</v>
      </c>
      <c r="J1112" s="10">
        <f t="shared" si="159"/>
        <v>12.912060420150041</v>
      </c>
      <c r="K1112" s="205">
        <v>25.223178609918765</v>
      </c>
      <c r="L1112" s="202">
        <v>5.6037217474355634</v>
      </c>
      <c r="M1112" s="10">
        <f t="shared" si="160"/>
        <v>102.4301445054591</v>
      </c>
      <c r="N1112" s="11">
        <f>M1112/F1112</f>
        <v>7.3765047173742687E-2</v>
      </c>
    </row>
    <row r="1113" spans="1:14" x14ac:dyDescent="0.35">
      <c r="A1113" s="9">
        <f t="shared" si="162"/>
        <v>207</v>
      </c>
      <c r="B1113" s="122" t="s">
        <v>595</v>
      </c>
      <c r="C1113" s="8"/>
      <c r="D1113" s="8"/>
      <c r="E1113" s="8"/>
      <c r="F1113" s="8"/>
      <c r="G1113" s="8">
        <v>0</v>
      </c>
      <c r="H1113" s="202">
        <f t="shared" si="161"/>
        <v>0</v>
      </c>
      <c r="I1113" s="18">
        <f t="shared" si="158"/>
        <v>0</v>
      </c>
      <c r="J1113" s="10">
        <f t="shared" si="159"/>
        <v>0</v>
      </c>
      <c r="K1113" s="205">
        <v>0</v>
      </c>
      <c r="L1113" s="202">
        <v>0</v>
      </c>
      <c r="M1113" s="10">
        <f t="shared" si="160"/>
        <v>0</v>
      </c>
      <c r="N1113" s="69"/>
    </row>
    <row r="1114" spans="1:14" x14ac:dyDescent="0.35">
      <c r="A1114" s="9">
        <f t="shared" si="162"/>
        <v>208</v>
      </c>
      <c r="B1114" s="122" t="s">
        <v>596</v>
      </c>
      <c r="C1114" s="8"/>
      <c r="D1114" s="8"/>
      <c r="E1114" s="8"/>
      <c r="F1114" s="8"/>
      <c r="G1114" s="8">
        <v>0</v>
      </c>
      <c r="H1114" s="202">
        <f t="shared" si="161"/>
        <v>0</v>
      </c>
      <c r="I1114" s="18">
        <f t="shared" si="158"/>
        <v>0</v>
      </c>
      <c r="J1114" s="10">
        <f t="shared" si="159"/>
        <v>0</v>
      </c>
      <c r="K1114" s="205">
        <v>0</v>
      </c>
      <c r="L1114" s="202">
        <v>0</v>
      </c>
      <c r="M1114" s="10">
        <f t="shared" si="160"/>
        <v>0</v>
      </c>
      <c r="N1114" s="69"/>
    </row>
    <row r="1115" spans="1:14" s="167" customFormat="1" ht="18" x14ac:dyDescent="0.4">
      <c r="A1115" s="160"/>
      <c r="B1115" s="162" t="s">
        <v>1698</v>
      </c>
      <c r="C1115" s="169">
        <f t="shared" ref="C1115:M1115" si="163">SUM(C907:C1114)</f>
        <v>101078.56</v>
      </c>
      <c r="D1115" s="169">
        <f t="shared" si="163"/>
        <v>22.7</v>
      </c>
      <c r="E1115" s="169">
        <f t="shared" si="163"/>
        <v>195.41</v>
      </c>
      <c r="F1115" s="300">
        <f t="shared" si="163"/>
        <v>101296.67000000001</v>
      </c>
      <c r="G1115" s="169">
        <f t="shared" si="163"/>
        <v>2727</v>
      </c>
      <c r="H1115" s="169">
        <f t="shared" si="163"/>
        <v>1</v>
      </c>
      <c r="I1115" s="169">
        <f t="shared" si="163"/>
        <v>4281.4500000000007</v>
      </c>
      <c r="J1115" s="169">
        <f t="shared" si="163"/>
        <v>941.91900000000021</v>
      </c>
      <c r="K1115" s="340">
        <f t="shared" si="163"/>
        <v>1840.0000000000005</v>
      </c>
      <c r="L1115" s="169">
        <f t="shared" si="163"/>
        <v>546.82481624017601</v>
      </c>
      <c r="M1115" s="169">
        <f t="shared" si="163"/>
        <v>7610.1938162401748</v>
      </c>
      <c r="N1115" s="171">
        <f>M1115/F1115</f>
        <v>7.5127778793124919E-2</v>
      </c>
    </row>
    <row r="1116" spans="1:14" ht="18.5" thickBot="1" x14ac:dyDescent="0.45">
      <c r="A1116" s="19"/>
      <c r="B1116" s="13" t="s">
        <v>508</v>
      </c>
      <c r="C1116" s="15">
        <f t="shared" ref="C1116:M1116" si="164">C461+C526+C603+C724+C862+C905+C1115</f>
        <v>820589.40999999992</v>
      </c>
      <c r="D1116" s="15">
        <f t="shared" si="164"/>
        <v>2090.0299999999997</v>
      </c>
      <c r="E1116" s="15">
        <f t="shared" si="164"/>
        <v>6845.7099999999991</v>
      </c>
      <c r="F1116" s="15">
        <f t="shared" si="164"/>
        <v>829525.15</v>
      </c>
      <c r="G1116" s="15">
        <f t="shared" si="164"/>
        <v>17472</v>
      </c>
      <c r="H1116" s="15">
        <f t="shared" si="164"/>
        <v>8.9999998210678314</v>
      </c>
      <c r="I1116" s="15">
        <f t="shared" si="164"/>
        <v>38536.819335137232</v>
      </c>
      <c r="J1116" s="15">
        <f t="shared" si="164"/>
        <v>8478.100253730192</v>
      </c>
      <c r="K1116" s="15">
        <f t="shared" si="164"/>
        <v>15287.036958280041</v>
      </c>
      <c r="L1116" s="15">
        <f t="shared" si="164"/>
        <v>8548.1627282658155</v>
      </c>
      <c r="M1116" s="15">
        <f t="shared" si="164"/>
        <v>70850.119275413294</v>
      </c>
      <c r="N1116" s="16">
        <f>M1116/F1116</f>
        <v>8.5410453529242952E-2</v>
      </c>
    </row>
    <row r="1117" spans="1:14" x14ac:dyDescent="0.35">
      <c r="A1117" s="1"/>
    </row>
    <row r="1118" spans="1:14" x14ac:dyDescent="0.35">
      <c r="A1118" s="1"/>
    </row>
    <row r="1119" spans="1:14" x14ac:dyDescent="0.35">
      <c r="A1119" s="1"/>
    </row>
    <row r="1120" spans="1:14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235" spans="2:2" x14ac:dyDescent="0.35">
      <c r="B1235" s="49"/>
    </row>
    <row r="1236" spans="2:2" x14ac:dyDescent="0.35">
      <c r="B1236" s="49"/>
    </row>
    <row r="1237" spans="2:2" x14ac:dyDescent="0.35">
      <c r="B1237" s="49"/>
    </row>
    <row r="1238" spans="2:2" x14ac:dyDescent="0.35">
      <c r="B1238" s="49"/>
    </row>
    <row r="1239" spans="2:2" x14ac:dyDescent="0.35">
      <c r="B1239" s="49"/>
    </row>
    <row r="1240" spans="2:2" x14ac:dyDescent="0.35">
      <c r="B1240" s="49"/>
    </row>
    <row r="1241" spans="2:2" x14ac:dyDescent="0.35">
      <c r="B1241" s="49"/>
    </row>
    <row r="1242" spans="2:2" x14ac:dyDescent="0.35">
      <c r="B1242" s="49"/>
    </row>
    <row r="1243" spans="2:2" x14ac:dyDescent="0.35">
      <c r="B1243" s="49"/>
    </row>
    <row r="1244" spans="2:2" x14ac:dyDescent="0.35">
      <c r="B1244" s="49"/>
    </row>
    <row r="1245" spans="2:2" x14ac:dyDescent="0.35">
      <c r="B1245" s="49"/>
    </row>
    <row r="1246" spans="2:2" x14ac:dyDescent="0.35">
      <c r="B1246" s="49"/>
    </row>
    <row r="1247" spans="2:2" x14ac:dyDescent="0.35">
      <c r="B1247" s="49"/>
    </row>
    <row r="1248" spans="2:2" x14ac:dyDescent="0.35">
      <c r="B1248" s="49"/>
    </row>
    <row r="1249" spans="2:2" x14ac:dyDescent="0.35">
      <c r="B1249" s="49"/>
    </row>
    <row r="1250" spans="2:2" x14ac:dyDescent="0.35">
      <c r="B1250" s="49"/>
    </row>
    <row r="1251" spans="2:2" x14ac:dyDescent="0.35">
      <c r="B1251" s="49"/>
    </row>
    <row r="1252" spans="2:2" x14ac:dyDescent="0.35">
      <c r="B1252" s="49"/>
    </row>
    <row r="1253" spans="2:2" x14ac:dyDescent="0.35">
      <c r="B1253" s="49"/>
    </row>
    <row r="1254" spans="2:2" x14ac:dyDescent="0.35">
      <c r="B1254" s="49"/>
    </row>
    <row r="1255" spans="2:2" x14ac:dyDescent="0.35">
      <c r="B1255" s="49"/>
    </row>
    <row r="1256" spans="2:2" x14ac:dyDescent="0.35">
      <c r="B1256" s="49"/>
    </row>
    <row r="1257" spans="2:2" x14ac:dyDescent="0.35">
      <c r="B1257" s="49"/>
    </row>
    <row r="1258" spans="2:2" x14ac:dyDescent="0.35">
      <c r="B1258" s="49"/>
    </row>
    <row r="1259" spans="2:2" x14ac:dyDescent="0.35">
      <c r="B1259" s="49"/>
    </row>
    <row r="1260" spans="2:2" x14ac:dyDescent="0.35">
      <c r="B1260" s="49"/>
    </row>
    <row r="1261" spans="2:2" x14ac:dyDescent="0.35">
      <c r="B1261" s="49"/>
    </row>
    <row r="1262" spans="2:2" x14ac:dyDescent="0.35">
      <c r="B1262" s="49"/>
    </row>
    <row r="1263" spans="2:2" x14ac:dyDescent="0.35">
      <c r="B1263" s="49"/>
    </row>
    <row r="1264" spans="2:2" x14ac:dyDescent="0.35">
      <c r="B1264" s="49"/>
    </row>
    <row r="1265" spans="2:2" x14ac:dyDescent="0.35">
      <c r="B1265" s="49"/>
    </row>
    <row r="1266" spans="2:2" x14ac:dyDescent="0.35">
      <c r="B1266" s="49"/>
    </row>
    <row r="1267" spans="2:2" x14ac:dyDescent="0.35">
      <c r="B1267" s="49"/>
    </row>
    <row r="1268" spans="2:2" x14ac:dyDescent="0.35">
      <c r="B1268" s="49"/>
    </row>
    <row r="1269" spans="2:2" x14ac:dyDescent="0.35">
      <c r="B1269" s="49"/>
    </row>
    <row r="1270" spans="2:2" x14ac:dyDescent="0.35">
      <c r="B1270" s="49"/>
    </row>
    <row r="1271" spans="2:2" x14ac:dyDescent="0.35">
      <c r="B1271" s="49"/>
    </row>
    <row r="1272" spans="2:2" x14ac:dyDescent="0.35">
      <c r="B1272" s="49"/>
    </row>
    <row r="1273" spans="2:2" x14ac:dyDescent="0.35">
      <c r="B1273" s="49"/>
    </row>
    <row r="1274" spans="2:2" x14ac:dyDescent="0.35">
      <c r="B1274" s="49"/>
    </row>
    <row r="1275" spans="2:2" x14ac:dyDescent="0.35">
      <c r="B1275" s="49"/>
    </row>
    <row r="1276" spans="2:2" x14ac:dyDescent="0.35">
      <c r="B1276" s="49"/>
    </row>
    <row r="1277" spans="2:2" x14ac:dyDescent="0.35">
      <c r="B1277" s="49"/>
    </row>
    <row r="1278" spans="2:2" x14ac:dyDescent="0.35">
      <c r="B1278" s="49"/>
    </row>
    <row r="1279" spans="2:2" x14ac:dyDescent="0.35">
      <c r="B1279" s="49"/>
    </row>
    <row r="1280" spans="2:2" x14ac:dyDescent="0.35">
      <c r="B1280" s="49"/>
    </row>
    <row r="1281" spans="2:2" x14ac:dyDescent="0.35">
      <c r="B1281" s="49"/>
    </row>
    <row r="1282" spans="2:2" x14ac:dyDescent="0.35">
      <c r="B1282" s="49"/>
    </row>
    <row r="1283" spans="2:2" x14ac:dyDescent="0.35">
      <c r="B1283" s="49"/>
    </row>
    <row r="1284" spans="2:2" x14ac:dyDescent="0.35">
      <c r="B1284" s="49"/>
    </row>
    <row r="1285" spans="2:2" x14ac:dyDescent="0.35">
      <c r="B1285" s="49"/>
    </row>
    <row r="1286" spans="2:2" x14ac:dyDescent="0.35">
      <c r="B1286" s="49"/>
    </row>
    <row r="1287" spans="2:2" x14ac:dyDescent="0.35">
      <c r="B1287" s="49"/>
    </row>
    <row r="1288" spans="2:2" x14ac:dyDescent="0.35">
      <c r="B1288" s="49"/>
    </row>
    <row r="1289" spans="2:2" x14ac:dyDescent="0.35">
      <c r="B1289" s="49"/>
    </row>
    <row r="1290" spans="2:2" x14ac:dyDescent="0.35">
      <c r="B1290" s="49"/>
    </row>
    <row r="1291" spans="2:2" x14ac:dyDescent="0.35">
      <c r="B1291" s="49"/>
    </row>
    <row r="1292" spans="2:2" x14ac:dyDescent="0.35">
      <c r="B1292" s="49"/>
    </row>
    <row r="1293" spans="2:2" x14ac:dyDescent="0.35">
      <c r="B1293" s="49"/>
    </row>
    <row r="1294" spans="2:2" x14ac:dyDescent="0.35">
      <c r="B1294" s="49"/>
    </row>
    <row r="1295" spans="2:2" x14ac:dyDescent="0.35">
      <c r="B1295" s="49"/>
    </row>
    <row r="1296" spans="2:2" x14ac:dyDescent="0.35">
      <c r="B1296" s="49"/>
    </row>
    <row r="1297" spans="2:2" x14ac:dyDescent="0.35">
      <c r="B1297" s="49"/>
    </row>
    <row r="1298" spans="2:2" x14ac:dyDescent="0.35">
      <c r="B1298" s="49"/>
    </row>
  </sheetData>
  <mergeCells count="1">
    <mergeCell ref="B1:O1"/>
  </mergeCells>
  <phoneticPr fontId="0" type="noConversion"/>
  <pageMargins left="0.75" right="0.75" top="1" bottom="1" header="0.5" footer="0.5"/>
  <pageSetup paperSize="9" scale="37" orientation="portrait" r:id="rId1"/>
  <headerFooter alignWithMargins="0"/>
  <colBreaks count="1" manualBreakCount="1">
    <brk id="1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indexed="9"/>
  </sheetPr>
  <dimension ref="A1:O1296"/>
  <sheetViews>
    <sheetView view="pageBreakPreview" zoomScale="60" zoomScaleNormal="84" workbookViewId="0">
      <pane ySplit="4" topLeftCell="A473" activePane="bottomLeft" state="frozen"/>
      <selection pane="bottomLeft" activeCell="O1102" sqref="O1102"/>
    </sheetView>
  </sheetViews>
  <sheetFormatPr defaultColWidth="6.54296875" defaultRowHeight="17.5" x14ac:dyDescent="0.35"/>
  <cols>
    <col min="1" max="1" width="9" style="2" customWidth="1"/>
    <col min="2" max="2" width="29.1796875" style="2" customWidth="1"/>
    <col min="3" max="6" width="17.1796875" style="2" customWidth="1"/>
    <col min="7" max="7" width="18.1796875" style="2" customWidth="1"/>
    <col min="8" max="8" width="19.81640625" style="2" customWidth="1"/>
    <col min="9" max="9" width="20.54296875" style="2" customWidth="1"/>
    <col min="10" max="10" width="14.453125" style="2" customWidth="1"/>
    <col min="11" max="11" width="18.54296875" style="2" customWidth="1"/>
    <col min="12" max="16384" width="6.54296875" style="2"/>
  </cols>
  <sheetData>
    <row r="1" spans="1:15" ht="42.75" customHeight="1" x14ac:dyDescent="0.35">
      <c r="B1" s="377" t="s">
        <v>1181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</row>
    <row r="2" spans="1:15" ht="18.75" customHeight="1" thickBot="1" x14ac:dyDescent="0.4">
      <c r="A2" s="1"/>
      <c r="L2" s="21"/>
      <c r="M2" s="21"/>
      <c r="N2" s="21"/>
      <c r="O2" s="21"/>
    </row>
    <row r="3" spans="1:15" ht="94.5" customHeight="1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230" t="s">
        <v>1253</v>
      </c>
      <c r="G3" s="230" t="s">
        <v>1435</v>
      </c>
      <c r="H3" s="230" t="s">
        <v>1436</v>
      </c>
      <c r="I3" s="230" t="s">
        <v>1444</v>
      </c>
      <c r="J3" s="230" t="s">
        <v>1443</v>
      </c>
      <c r="K3" s="230" t="s">
        <v>1445</v>
      </c>
    </row>
    <row r="4" spans="1:15" x14ac:dyDescent="0.35">
      <c r="A4" s="5">
        <v>1</v>
      </c>
      <c r="B4" s="23">
        <v>2</v>
      </c>
      <c r="C4" s="23">
        <v>3</v>
      </c>
      <c r="D4" s="23"/>
      <c r="E4" s="23"/>
      <c r="F4" s="23"/>
      <c r="G4" s="22">
        <v>4</v>
      </c>
      <c r="H4" s="22">
        <v>5</v>
      </c>
      <c r="I4" s="22">
        <v>6</v>
      </c>
      <c r="J4" s="22">
        <v>7</v>
      </c>
      <c r="K4" s="22">
        <v>8</v>
      </c>
    </row>
    <row r="5" spans="1:15" ht="18" x14ac:dyDescent="0.4">
      <c r="A5" s="5"/>
      <c r="B5" s="7" t="s">
        <v>1693</v>
      </c>
      <c r="C5" s="23"/>
      <c r="D5" s="23"/>
      <c r="E5" s="23"/>
      <c r="F5" s="23"/>
      <c r="G5" s="8"/>
      <c r="H5" s="8"/>
      <c r="I5" s="8"/>
      <c r="J5" s="8"/>
      <c r="K5" s="8"/>
    </row>
    <row r="6" spans="1:15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C6+D6+E6</f>
        <v>359.58</v>
      </c>
      <c r="G6" s="8">
        <v>49.5</v>
      </c>
      <c r="H6" s="8">
        <v>7.4999999999999997E-2</v>
      </c>
      <c r="I6" s="10">
        <f>G6*H6</f>
        <v>3.7124999999999999</v>
      </c>
      <c r="J6" s="10">
        <v>0</v>
      </c>
      <c r="K6" s="11">
        <f>(I6+J6)/F6</f>
        <v>1.0324545302853328E-2</v>
      </c>
    </row>
    <row r="7" spans="1:15" x14ac:dyDescent="0.35">
      <c r="A7" s="9">
        <f t="shared" ref="A7:A70" si="0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 t="shared" ref="F7:F59" si="1">C7+D7+E7</f>
        <v>201.72</v>
      </c>
      <c r="G7" s="8">
        <v>28.2</v>
      </c>
      <c r="H7" s="8">
        <v>7.4999999999999997E-2</v>
      </c>
      <c r="I7" s="10">
        <f t="shared" ref="I7:I59" si="2">G7*H7</f>
        <v>2.1149999999999998</v>
      </c>
      <c r="J7" s="10">
        <v>0</v>
      </c>
      <c r="K7" s="11">
        <f t="shared" ref="K7:K59" si="3">(I7+J7)/F7</f>
        <v>1.0484830458060677E-2</v>
      </c>
    </row>
    <row r="8" spans="1:15" x14ac:dyDescent="0.35">
      <c r="A8" s="9">
        <f t="shared" si="0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1"/>
        <v>585.14</v>
      </c>
      <c r="G8" s="8">
        <v>80</v>
      </c>
      <c r="H8" s="8">
        <v>7.4999999999999997E-2</v>
      </c>
      <c r="I8" s="10">
        <f t="shared" si="2"/>
        <v>6</v>
      </c>
      <c r="J8" s="10">
        <v>0</v>
      </c>
      <c r="K8" s="11">
        <f t="shared" si="3"/>
        <v>1.0253956318146086E-2</v>
      </c>
    </row>
    <row r="9" spans="1:15" x14ac:dyDescent="0.35">
      <c r="A9" s="9">
        <f t="shared" si="0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1"/>
        <v>1489.2</v>
      </c>
      <c r="G9" s="8">
        <v>205.1</v>
      </c>
      <c r="H9" s="8">
        <v>7.4999999999999997E-2</v>
      </c>
      <c r="I9" s="10">
        <f t="shared" si="2"/>
        <v>15.382499999999999</v>
      </c>
      <c r="J9" s="10">
        <v>0</v>
      </c>
      <c r="K9" s="11">
        <f t="shared" si="3"/>
        <v>1.0329371474617243E-2</v>
      </c>
    </row>
    <row r="10" spans="1:15" x14ac:dyDescent="0.35">
      <c r="A10" s="9">
        <f t="shared" si="0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 t="shared" si="1"/>
        <v>336.7</v>
      </c>
      <c r="G10" s="8">
        <v>46.1</v>
      </c>
      <c r="H10" s="8">
        <v>7.4999999999999997E-2</v>
      </c>
      <c r="I10" s="10">
        <f t="shared" si="2"/>
        <v>3.4575</v>
      </c>
      <c r="J10" s="10">
        <v>0</v>
      </c>
      <c r="K10" s="11">
        <f t="shared" si="3"/>
        <v>1.0268785268785269E-2</v>
      </c>
    </row>
    <row r="11" spans="1:15" x14ac:dyDescent="0.35">
      <c r="A11" s="9">
        <f t="shared" si="0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1"/>
        <v>2519.1999999999998</v>
      </c>
      <c r="G11" s="8">
        <v>354</v>
      </c>
      <c r="H11" s="8">
        <v>7.4999999999999997E-2</v>
      </c>
      <c r="I11" s="10">
        <f t="shared" si="2"/>
        <v>26.55</v>
      </c>
      <c r="J11" s="10">
        <v>0</v>
      </c>
      <c r="K11" s="11">
        <f t="shared" si="3"/>
        <v>1.053906001905367E-2</v>
      </c>
    </row>
    <row r="12" spans="1:15" x14ac:dyDescent="0.35">
      <c r="A12" s="9">
        <f t="shared" si="0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 t="shared" si="1"/>
        <v>157</v>
      </c>
      <c r="G12" s="8">
        <v>21.6</v>
      </c>
      <c r="H12" s="8">
        <v>7.4999999999999997E-2</v>
      </c>
      <c r="I12" s="10">
        <f t="shared" si="2"/>
        <v>1.62</v>
      </c>
      <c r="J12" s="10">
        <v>0</v>
      </c>
      <c r="K12" s="11">
        <f t="shared" si="3"/>
        <v>1.0318471337579618E-2</v>
      </c>
    </row>
    <row r="13" spans="1:15" x14ac:dyDescent="0.35">
      <c r="A13" s="9">
        <f t="shared" si="0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1"/>
        <v>2085.1999999999998</v>
      </c>
      <c r="G13" s="8">
        <v>287</v>
      </c>
      <c r="H13" s="8">
        <v>7.4999999999999997E-2</v>
      </c>
      <c r="I13" s="10">
        <f t="shared" si="2"/>
        <v>21.524999999999999</v>
      </c>
      <c r="J13" s="10">
        <v>0</v>
      </c>
      <c r="K13" s="11">
        <f t="shared" si="3"/>
        <v>1.0322750815269519E-2</v>
      </c>
    </row>
    <row r="14" spans="1:15" x14ac:dyDescent="0.35">
      <c r="A14" s="9">
        <f t="shared" si="0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1"/>
        <v>2093.6</v>
      </c>
      <c r="G14" s="8">
        <v>288.8</v>
      </c>
      <c r="H14" s="8">
        <v>7.4999999999999997E-2</v>
      </c>
      <c r="I14" s="10">
        <f t="shared" si="2"/>
        <v>21.66</v>
      </c>
      <c r="J14" s="10">
        <v>0</v>
      </c>
      <c r="K14" s="11">
        <f t="shared" si="3"/>
        <v>1.0345815819640811E-2</v>
      </c>
    </row>
    <row r="15" spans="1:15" x14ac:dyDescent="0.35">
      <c r="A15" s="9">
        <f t="shared" si="0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1"/>
        <v>2063.25</v>
      </c>
      <c r="G15" s="8">
        <v>283</v>
      </c>
      <c r="H15" s="8">
        <v>7.4999999999999997E-2</v>
      </c>
      <c r="I15" s="10">
        <f t="shared" si="2"/>
        <v>21.224999999999998</v>
      </c>
      <c r="J15" s="10">
        <v>0</v>
      </c>
      <c r="K15" s="11">
        <f t="shared" si="3"/>
        <v>1.0287168302435477E-2</v>
      </c>
    </row>
    <row r="16" spans="1:15" x14ac:dyDescent="0.35">
      <c r="A16" s="9">
        <f t="shared" si="0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 t="shared" si="1"/>
        <v>225</v>
      </c>
      <c r="G16" s="8">
        <v>31.5</v>
      </c>
      <c r="H16" s="8">
        <v>7.4999999999999997E-2</v>
      </c>
      <c r="I16" s="10">
        <f t="shared" si="2"/>
        <v>2.3624999999999998</v>
      </c>
      <c r="J16" s="10">
        <v>0</v>
      </c>
      <c r="K16" s="11">
        <f t="shared" si="3"/>
        <v>1.0499999999999999E-2</v>
      </c>
    </row>
    <row r="17" spans="1:11" x14ac:dyDescent="0.35">
      <c r="A17" s="9">
        <f t="shared" si="0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 t="shared" si="1"/>
        <v>594.6</v>
      </c>
      <c r="G17" s="8">
        <v>76.5</v>
      </c>
      <c r="H17" s="8">
        <v>7.4999999999999997E-2</v>
      </c>
      <c r="I17" s="10">
        <f t="shared" si="2"/>
        <v>5.7374999999999998</v>
      </c>
      <c r="J17" s="10">
        <v>0</v>
      </c>
      <c r="K17" s="11">
        <f t="shared" si="3"/>
        <v>9.6493440968718463E-3</v>
      </c>
    </row>
    <row r="18" spans="1:11" x14ac:dyDescent="0.35">
      <c r="A18" s="9">
        <f t="shared" si="0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 t="shared" si="1"/>
        <v>720.56000000000006</v>
      </c>
      <c r="G18" s="8">
        <v>80</v>
      </c>
      <c r="H18" s="8">
        <v>7.4999999999999997E-2</v>
      </c>
      <c r="I18" s="10">
        <f t="shared" si="2"/>
        <v>6</v>
      </c>
      <c r="J18" s="10">
        <v>0</v>
      </c>
      <c r="K18" s="11">
        <f t="shared" si="3"/>
        <v>8.3268568890862652E-3</v>
      </c>
    </row>
    <row r="19" spans="1:11" x14ac:dyDescent="0.35">
      <c r="A19" s="9">
        <f t="shared" si="0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 t="shared" si="1"/>
        <v>714.65</v>
      </c>
      <c r="G19" s="8">
        <v>99.5</v>
      </c>
      <c r="H19" s="8">
        <v>7.4999999999999997E-2</v>
      </c>
      <c r="I19" s="10">
        <f t="shared" si="2"/>
        <v>7.4624999999999995</v>
      </c>
      <c r="J19" s="10">
        <v>0</v>
      </c>
      <c r="K19" s="11">
        <f t="shared" si="3"/>
        <v>1.0442174491009584E-2</v>
      </c>
    </row>
    <row r="20" spans="1:11" x14ac:dyDescent="0.35">
      <c r="A20" s="9">
        <f t="shared" si="0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 t="shared" si="1"/>
        <v>589.14</v>
      </c>
      <c r="G20" s="8">
        <v>82.7</v>
      </c>
      <c r="H20" s="8">
        <v>7.4999999999999997E-2</v>
      </c>
      <c r="I20" s="10">
        <f t="shared" si="2"/>
        <v>6.2024999999999997</v>
      </c>
      <c r="J20" s="10">
        <v>0</v>
      </c>
      <c r="K20" s="11">
        <f t="shared" si="3"/>
        <v>1.0528057847031265E-2</v>
      </c>
    </row>
    <row r="21" spans="1:11" x14ac:dyDescent="0.35">
      <c r="A21" s="9">
        <f t="shared" si="0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 t="shared" si="1"/>
        <v>1124.6099999999999</v>
      </c>
      <c r="G21" s="8">
        <v>157.1</v>
      </c>
      <c r="H21" s="8">
        <v>7.4999999999999997E-2</v>
      </c>
      <c r="I21" s="10">
        <f t="shared" si="2"/>
        <v>11.782499999999999</v>
      </c>
      <c r="J21" s="10">
        <v>0</v>
      </c>
      <c r="K21" s="11">
        <f t="shared" si="3"/>
        <v>1.0476965347987302E-2</v>
      </c>
    </row>
    <row r="22" spans="1:11" x14ac:dyDescent="0.35">
      <c r="A22" s="9">
        <f t="shared" si="0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 t="shared" si="1"/>
        <v>1240</v>
      </c>
      <c r="G22" s="8">
        <v>169</v>
      </c>
      <c r="H22" s="8">
        <v>7.4999999999999997E-2</v>
      </c>
      <c r="I22" s="10">
        <f t="shared" si="2"/>
        <v>12.674999999999999</v>
      </c>
      <c r="J22" s="10">
        <v>0</v>
      </c>
      <c r="K22" s="11">
        <f t="shared" si="3"/>
        <v>1.0221774193548387E-2</v>
      </c>
    </row>
    <row r="23" spans="1:11" x14ac:dyDescent="0.35">
      <c r="A23" s="9">
        <f t="shared" si="0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 t="shared" si="1"/>
        <v>762.66000000000008</v>
      </c>
      <c r="G23" s="8">
        <v>77</v>
      </c>
      <c r="H23" s="8">
        <v>7.4999999999999997E-2</v>
      </c>
      <c r="I23" s="10">
        <f t="shared" si="2"/>
        <v>5.7749999999999995</v>
      </c>
      <c r="J23" s="10">
        <v>0</v>
      </c>
      <c r="K23" s="11">
        <f t="shared" si="3"/>
        <v>7.5721815750137665E-3</v>
      </c>
    </row>
    <row r="24" spans="1:11" x14ac:dyDescent="0.35">
      <c r="A24" s="9">
        <f t="shared" si="0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 t="shared" si="1"/>
        <v>566</v>
      </c>
      <c r="G24" s="8">
        <v>81</v>
      </c>
      <c r="H24" s="8">
        <v>7.4999999999999997E-2</v>
      </c>
      <c r="I24" s="10">
        <f t="shared" si="2"/>
        <v>6.0750000000000002</v>
      </c>
      <c r="J24" s="10">
        <v>0</v>
      </c>
      <c r="K24" s="11">
        <f t="shared" si="3"/>
        <v>1.073321554770318E-2</v>
      </c>
    </row>
    <row r="25" spans="1:11" x14ac:dyDescent="0.35">
      <c r="A25" s="9">
        <f t="shared" si="0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 t="shared" si="1"/>
        <v>678.79</v>
      </c>
      <c r="G25" s="8">
        <v>91.8</v>
      </c>
      <c r="H25" s="8">
        <v>7.4999999999999997E-2</v>
      </c>
      <c r="I25" s="10">
        <f t="shared" si="2"/>
        <v>6.8849999999999998</v>
      </c>
      <c r="J25" s="10">
        <v>0</v>
      </c>
      <c r="K25" s="11">
        <f t="shared" si="3"/>
        <v>1.0143048660115795E-2</v>
      </c>
    </row>
    <row r="26" spans="1:11" x14ac:dyDescent="0.35">
      <c r="A26" s="9">
        <f t="shared" si="0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 t="shared" si="1"/>
        <v>941.65</v>
      </c>
      <c r="G26" s="8">
        <v>109.6</v>
      </c>
      <c r="H26" s="8">
        <v>7.4999999999999997E-2</v>
      </c>
      <c r="I26" s="10">
        <f t="shared" si="2"/>
        <v>8.2199999999999989</v>
      </c>
      <c r="J26" s="10">
        <v>0</v>
      </c>
      <c r="K26" s="11">
        <f t="shared" si="3"/>
        <v>8.7293580417352502E-3</v>
      </c>
    </row>
    <row r="27" spans="1:11" x14ac:dyDescent="0.35">
      <c r="A27" s="9">
        <f t="shared" si="0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 t="shared" si="1"/>
        <v>1038.9000000000001</v>
      </c>
      <c r="G27" s="8">
        <v>96</v>
      </c>
      <c r="H27" s="8">
        <v>7.4999999999999997E-2</v>
      </c>
      <c r="I27" s="10">
        <f t="shared" si="2"/>
        <v>7.1999999999999993</v>
      </c>
      <c r="J27" s="10">
        <v>0</v>
      </c>
      <c r="K27" s="11">
        <f t="shared" si="3"/>
        <v>6.9304071614207322E-3</v>
      </c>
    </row>
    <row r="28" spans="1:11" x14ac:dyDescent="0.35">
      <c r="A28" s="9">
        <f t="shared" si="0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 t="shared" si="1"/>
        <v>282.89999999999998</v>
      </c>
      <c r="G28" s="8">
        <v>34.4</v>
      </c>
      <c r="H28" s="8">
        <v>7.4999999999999997E-2</v>
      </c>
      <c r="I28" s="10">
        <f t="shared" si="2"/>
        <v>2.5799999999999996</v>
      </c>
      <c r="J28" s="10">
        <v>0</v>
      </c>
      <c r="K28" s="11">
        <f t="shared" si="3"/>
        <v>9.1198303287380687E-3</v>
      </c>
    </row>
    <row r="29" spans="1:11" x14ac:dyDescent="0.35">
      <c r="A29" s="9">
        <f t="shared" si="0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 t="shared" si="1"/>
        <v>148.1</v>
      </c>
      <c r="G29" s="8">
        <v>20.7</v>
      </c>
      <c r="H29" s="8">
        <v>7.4999999999999997E-2</v>
      </c>
      <c r="I29" s="10">
        <f t="shared" si="2"/>
        <v>1.5525</v>
      </c>
      <c r="J29" s="10">
        <v>0</v>
      </c>
      <c r="K29" s="11">
        <f t="shared" si="3"/>
        <v>1.0482781904118839E-2</v>
      </c>
    </row>
    <row r="30" spans="1:11" x14ac:dyDescent="0.35">
      <c r="A30" s="9">
        <f t="shared" si="0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 t="shared" si="1"/>
        <v>337.2</v>
      </c>
      <c r="G30" s="8">
        <v>47</v>
      </c>
      <c r="H30" s="8">
        <v>7.4999999999999997E-2</v>
      </c>
      <c r="I30" s="10">
        <f t="shared" si="2"/>
        <v>3.5249999999999999</v>
      </c>
      <c r="J30" s="10">
        <v>0</v>
      </c>
      <c r="K30" s="11">
        <f t="shared" si="3"/>
        <v>1.045373665480427E-2</v>
      </c>
    </row>
    <row r="31" spans="1:11" x14ac:dyDescent="0.35">
      <c r="A31" s="9">
        <f t="shared" si="0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 t="shared" si="1"/>
        <v>284.3</v>
      </c>
      <c r="G31" s="8">
        <v>39</v>
      </c>
      <c r="H31" s="8">
        <v>7.4999999999999997E-2</v>
      </c>
      <c r="I31" s="10">
        <f t="shared" si="2"/>
        <v>2.9249999999999998</v>
      </c>
      <c r="J31" s="10">
        <v>0</v>
      </c>
      <c r="K31" s="11">
        <f t="shared" si="3"/>
        <v>1.0288427717200139E-2</v>
      </c>
    </row>
    <row r="32" spans="1:11" x14ac:dyDescent="0.35">
      <c r="A32" s="9">
        <f t="shared" si="0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 t="shared" si="1"/>
        <v>213.73</v>
      </c>
      <c r="G32" s="8">
        <v>21.2</v>
      </c>
      <c r="H32" s="8">
        <v>7.4999999999999997E-2</v>
      </c>
      <c r="I32" s="10">
        <f t="shared" si="2"/>
        <v>1.5899999999999999</v>
      </c>
      <c r="J32" s="10">
        <v>0</v>
      </c>
      <c r="K32" s="11">
        <f t="shared" si="3"/>
        <v>7.4392925653862345E-3</v>
      </c>
    </row>
    <row r="33" spans="1:11" x14ac:dyDescent="0.35">
      <c r="A33" s="9">
        <f t="shared" si="0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 t="shared" si="1"/>
        <v>251.7</v>
      </c>
      <c r="G33" s="8">
        <v>35</v>
      </c>
      <c r="H33" s="8">
        <v>7.4999999999999997E-2</v>
      </c>
      <c r="I33" s="10">
        <f t="shared" si="2"/>
        <v>2.625</v>
      </c>
      <c r="J33" s="10">
        <v>0</v>
      </c>
      <c r="K33" s="11">
        <f t="shared" si="3"/>
        <v>1.0429082240762813E-2</v>
      </c>
    </row>
    <row r="34" spans="1:11" x14ac:dyDescent="0.35">
      <c r="A34" s="9">
        <f t="shared" si="0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 t="shared" si="1"/>
        <v>132.6</v>
      </c>
      <c r="G34" s="8">
        <v>18.600000000000001</v>
      </c>
      <c r="H34" s="8">
        <v>7.4999999999999997E-2</v>
      </c>
      <c r="I34" s="10">
        <f t="shared" si="2"/>
        <v>1.395</v>
      </c>
      <c r="J34" s="10">
        <v>0</v>
      </c>
      <c r="K34" s="11">
        <f t="shared" si="3"/>
        <v>1.0520361990950227E-2</v>
      </c>
    </row>
    <row r="35" spans="1:11" ht="18.75" customHeight="1" x14ac:dyDescent="0.35">
      <c r="A35" s="9">
        <f t="shared" si="0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 t="shared" si="1"/>
        <v>241.3</v>
      </c>
      <c r="G35" s="8">
        <v>28</v>
      </c>
      <c r="H35" s="8">
        <v>7.4999999999999997E-2</v>
      </c>
      <c r="I35" s="10">
        <f t="shared" si="2"/>
        <v>2.1</v>
      </c>
      <c r="J35" s="10">
        <v>0</v>
      </c>
      <c r="K35" s="11">
        <f t="shared" si="3"/>
        <v>8.7028595109821805E-3</v>
      </c>
    </row>
    <row r="36" spans="1:11" x14ac:dyDescent="0.35">
      <c r="A36" s="9">
        <f t="shared" si="0"/>
        <v>31</v>
      </c>
      <c r="B36" s="14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 t="shared" si="1"/>
        <v>176.4</v>
      </c>
      <c r="G36" s="8">
        <v>24.7</v>
      </c>
      <c r="H36" s="8">
        <v>7.4999999999999997E-2</v>
      </c>
      <c r="I36" s="10">
        <f t="shared" si="2"/>
        <v>1.8524999999999998</v>
      </c>
      <c r="J36" s="10">
        <v>0</v>
      </c>
      <c r="K36" s="11">
        <f t="shared" si="3"/>
        <v>1.0501700680272107E-2</v>
      </c>
    </row>
    <row r="37" spans="1:11" x14ac:dyDescent="0.35">
      <c r="A37" s="9">
        <f t="shared" si="0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 t="shared" si="1"/>
        <v>127</v>
      </c>
      <c r="G37" s="8">
        <v>17.8</v>
      </c>
      <c r="H37" s="8">
        <v>7.4999999999999997E-2</v>
      </c>
      <c r="I37" s="10">
        <f t="shared" si="2"/>
        <v>1.335</v>
      </c>
      <c r="J37" s="10">
        <v>0</v>
      </c>
      <c r="K37" s="11">
        <f t="shared" si="3"/>
        <v>1.0511811023622046E-2</v>
      </c>
    </row>
    <row r="38" spans="1:11" x14ac:dyDescent="0.35">
      <c r="A38" s="9">
        <f t="shared" si="0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 t="shared" si="1"/>
        <v>272.96999999999997</v>
      </c>
      <c r="G38" s="8">
        <v>33.5</v>
      </c>
      <c r="H38" s="8">
        <v>7.4999999999999997E-2</v>
      </c>
      <c r="I38" s="10">
        <f t="shared" si="2"/>
        <v>2.5124999999999997</v>
      </c>
      <c r="J38" s="10">
        <v>0</v>
      </c>
      <c r="K38" s="11">
        <f t="shared" si="3"/>
        <v>9.2043081657324985E-3</v>
      </c>
    </row>
    <row r="39" spans="1:11" x14ac:dyDescent="0.35">
      <c r="A39" s="9">
        <f t="shared" si="0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 t="shared" si="1"/>
        <v>226.2</v>
      </c>
      <c r="G39" s="8">
        <v>31.3</v>
      </c>
      <c r="H39" s="8">
        <v>7.4999999999999997E-2</v>
      </c>
      <c r="I39" s="10">
        <f t="shared" si="2"/>
        <v>2.3475000000000001</v>
      </c>
      <c r="J39" s="10">
        <v>0</v>
      </c>
      <c r="K39" s="11">
        <f t="shared" si="3"/>
        <v>1.0377984084880637E-2</v>
      </c>
    </row>
    <row r="40" spans="1:11" x14ac:dyDescent="0.35">
      <c r="A40" s="9">
        <f t="shared" si="0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 t="shared" si="1"/>
        <v>262.41000000000003</v>
      </c>
      <c r="G40" s="8">
        <v>36.200000000000003</v>
      </c>
      <c r="H40" s="8">
        <v>7.4999999999999997E-2</v>
      </c>
      <c r="I40" s="10">
        <f t="shared" si="2"/>
        <v>2.7150000000000003</v>
      </c>
      <c r="J40" s="10">
        <v>0</v>
      </c>
      <c r="K40" s="11">
        <f t="shared" si="3"/>
        <v>1.0346404481536528E-2</v>
      </c>
    </row>
    <row r="41" spans="1:11" x14ac:dyDescent="0.35">
      <c r="A41" s="9">
        <f t="shared" si="0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 t="shared" si="1"/>
        <v>267.33999999999997</v>
      </c>
      <c r="G41" s="8">
        <v>32.299999999999997</v>
      </c>
      <c r="H41" s="8">
        <v>7.4999999999999997E-2</v>
      </c>
      <c r="I41" s="10">
        <f t="shared" si="2"/>
        <v>2.4224999999999999</v>
      </c>
      <c r="J41" s="10">
        <v>0</v>
      </c>
      <c r="K41" s="11">
        <f t="shared" si="3"/>
        <v>9.0614947258173123E-3</v>
      </c>
    </row>
    <row r="42" spans="1:11" x14ac:dyDescent="0.35">
      <c r="A42" s="9">
        <f t="shared" si="0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 t="shared" si="1"/>
        <v>306.2</v>
      </c>
      <c r="G42" s="8">
        <v>42.8</v>
      </c>
      <c r="H42" s="8">
        <v>7.4999999999999997E-2</v>
      </c>
      <c r="I42" s="10">
        <f t="shared" si="2"/>
        <v>3.2099999999999995</v>
      </c>
      <c r="J42" s="10">
        <v>0</v>
      </c>
      <c r="K42" s="11">
        <f t="shared" si="3"/>
        <v>1.0483344219464402E-2</v>
      </c>
    </row>
    <row r="43" spans="1:11" x14ac:dyDescent="0.35">
      <c r="A43" s="9">
        <f t="shared" si="0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1"/>
        <v>1193.93</v>
      </c>
      <c r="G43" s="8">
        <v>160</v>
      </c>
      <c r="H43" s="8">
        <v>7.4999999999999997E-2</v>
      </c>
      <c r="I43" s="10">
        <f t="shared" si="2"/>
        <v>12</v>
      </c>
      <c r="J43" s="10">
        <v>0</v>
      </c>
      <c r="K43" s="11">
        <f t="shared" si="3"/>
        <v>1.0050840501536941E-2</v>
      </c>
    </row>
    <row r="44" spans="1:11" x14ac:dyDescent="0.35">
      <c r="A44" s="9">
        <f t="shared" si="0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 t="shared" si="1"/>
        <v>124.9</v>
      </c>
      <c r="G44" s="8">
        <v>17.399999999999999</v>
      </c>
      <c r="H44" s="8">
        <v>7.4999999999999997E-2</v>
      </c>
      <c r="I44" s="10">
        <f t="shared" si="2"/>
        <v>1.3049999999999999</v>
      </c>
      <c r="J44" s="10">
        <v>0</v>
      </c>
      <c r="K44" s="11">
        <f t="shared" si="3"/>
        <v>1.0448358686949559E-2</v>
      </c>
    </row>
    <row r="45" spans="1:11" x14ac:dyDescent="0.35">
      <c r="A45" s="9">
        <f t="shared" si="0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 t="shared" si="1"/>
        <v>199.53</v>
      </c>
      <c r="G45" s="8">
        <v>27.7</v>
      </c>
      <c r="H45" s="8">
        <v>7.4999999999999997E-2</v>
      </c>
      <c r="I45" s="10">
        <f t="shared" si="2"/>
        <v>2.0774999999999997</v>
      </c>
      <c r="J45" s="10">
        <v>0</v>
      </c>
      <c r="K45" s="11">
        <f t="shared" si="3"/>
        <v>1.0411968125093969E-2</v>
      </c>
    </row>
    <row r="46" spans="1:11" x14ac:dyDescent="0.35">
      <c r="A46" s="9">
        <f t="shared" si="0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 t="shared" si="1"/>
        <v>693.48</v>
      </c>
      <c r="G46" s="8">
        <v>91.5</v>
      </c>
      <c r="H46" s="8">
        <v>7.4999999999999997E-2</v>
      </c>
      <c r="I46" s="10">
        <f t="shared" si="2"/>
        <v>6.8624999999999998</v>
      </c>
      <c r="J46" s="10">
        <v>0</v>
      </c>
      <c r="K46" s="11">
        <f t="shared" si="3"/>
        <v>9.8957432081675026E-3</v>
      </c>
    </row>
    <row r="47" spans="1:11" x14ac:dyDescent="0.35">
      <c r="A47" s="9">
        <f t="shared" si="0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 t="shared" si="1"/>
        <v>457.42</v>
      </c>
      <c r="G47" s="8">
        <v>63.5</v>
      </c>
      <c r="H47" s="8">
        <v>7.4999999999999997E-2</v>
      </c>
      <c r="I47" s="10">
        <f t="shared" si="2"/>
        <v>4.7625000000000002</v>
      </c>
      <c r="J47" s="10">
        <v>0</v>
      </c>
      <c r="K47" s="11">
        <f t="shared" si="3"/>
        <v>1.0411656683135848E-2</v>
      </c>
    </row>
    <row r="48" spans="1:11" x14ac:dyDescent="0.35">
      <c r="A48" s="9">
        <f t="shared" si="0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 t="shared" si="1"/>
        <v>330.04</v>
      </c>
      <c r="G48" s="8">
        <v>45.4</v>
      </c>
      <c r="H48" s="8">
        <v>7.4999999999999997E-2</v>
      </c>
      <c r="I48" s="10">
        <f t="shared" si="2"/>
        <v>3.4049999999999998</v>
      </c>
      <c r="J48" s="10">
        <v>0</v>
      </c>
      <c r="K48" s="11">
        <f t="shared" si="3"/>
        <v>1.0316931281056841E-2</v>
      </c>
    </row>
    <row r="49" spans="1:11" x14ac:dyDescent="0.35">
      <c r="A49" s="9">
        <f t="shared" si="0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 t="shared" si="1"/>
        <v>254.9</v>
      </c>
      <c r="G49" s="8">
        <v>35.6</v>
      </c>
      <c r="H49" s="8">
        <v>7.4999999999999997E-2</v>
      </c>
      <c r="I49" s="10">
        <f t="shared" si="2"/>
        <v>2.67</v>
      </c>
      <c r="J49" s="10">
        <v>0</v>
      </c>
      <c r="K49" s="11">
        <f t="shared" si="3"/>
        <v>1.0474695959199686E-2</v>
      </c>
    </row>
    <row r="50" spans="1:11" x14ac:dyDescent="0.35">
      <c r="A50" s="9">
        <f t="shared" si="0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 t="shared" si="1"/>
        <v>217.6</v>
      </c>
      <c r="G50" s="8">
        <v>30</v>
      </c>
      <c r="H50" s="8">
        <v>7.4999999999999997E-2</v>
      </c>
      <c r="I50" s="10">
        <f t="shared" si="2"/>
        <v>2.25</v>
      </c>
      <c r="J50" s="10">
        <v>0</v>
      </c>
      <c r="K50" s="11">
        <f t="shared" si="3"/>
        <v>1.0340073529411764E-2</v>
      </c>
    </row>
    <row r="51" spans="1:11" x14ac:dyDescent="0.35">
      <c r="A51" s="9">
        <f t="shared" si="0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 t="shared" si="1"/>
        <v>405.5</v>
      </c>
      <c r="G51" s="8">
        <v>52.4</v>
      </c>
      <c r="H51" s="8">
        <v>7.4999999999999997E-2</v>
      </c>
      <c r="I51" s="10">
        <f t="shared" si="2"/>
        <v>3.9299999999999997</v>
      </c>
      <c r="J51" s="10">
        <v>0</v>
      </c>
      <c r="K51" s="11">
        <f t="shared" si="3"/>
        <v>9.6917385943279897E-3</v>
      </c>
    </row>
    <row r="52" spans="1:11" x14ac:dyDescent="0.35">
      <c r="A52" s="9">
        <f t="shared" si="0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 t="shared" si="1"/>
        <v>341</v>
      </c>
      <c r="G52" s="8">
        <v>47</v>
      </c>
      <c r="H52" s="8">
        <v>7.4999999999999997E-2</v>
      </c>
      <c r="I52" s="10">
        <f t="shared" si="2"/>
        <v>3.5249999999999999</v>
      </c>
      <c r="J52" s="10">
        <v>0</v>
      </c>
      <c r="K52" s="11">
        <f t="shared" si="3"/>
        <v>1.0337243401759531E-2</v>
      </c>
    </row>
    <row r="53" spans="1:11" x14ac:dyDescent="0.35">
      <c r="A53" s="9">
        <f t="shared" si="0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 t="shared" si="1"/>
        <v>485.09999999999997</v>
      </c>
      <c r="G53" s="8">
        <v>58.7</v>
      </c>
      <c r="H53" s="8">
        <v>7.4999999999999997E-2</v>
      </c>
      <c r="I53" s="10">
        <f t="shared" si="2"/>
        <v>4.4024999999999999</v>
      </c>
      <c r="J53" s="10">
        <v>0</v>
      </c>
      <c r="K53" s="11">
        <f t="shared" si="3"/>
        <v>9.0754483611626465E-3</v>
      </c>
    </row>
    <row r="54" spans="1:11" x14ac:dyDescent="0.35">
      <c r="A54" s="9">
        <f t="shared" si="0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 t="shared" si="1"/>
        <v>467.06</v>
      </c>
      <c r="G54" s="8">
        <v>65</v>
      </c>
      <c r="H54" s="8">
        <v>7.4999999999999997E-2</v>
      </c>
      <c r="I54" s="10">
        <f t="shared" si="2"/>
        <v>4.875</v>
      </c>
      <c r="J54" s="10">
        <v>0</v>
      </c>
      <c r="K54" s="11">
        <f t="shared" si="3"/>
        <v>1.0437631139468162E-2</v>
      </c>
    </row>
    <row r="55" spans="1:11" x14ac:dyDescent="0.35">
      <c r="A55" s="9">
        <f t="shared" si="0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 t="shared" si="1"/>
        <v>209.8</v>
      </c>
      <c r="G55" s="8">
        <v>22.7</v>
      </c>
      <c r="H55" s="8">
        <v>7.4999999999999997E-2</v>
      </c>
      <c r="I55" s="10">
        <f t="shared" si="2"/>
        <v>1.7024999999999999</v>
      </c>
      <c r="J55" s="10">
        <v>0</v>
      </c>
      <c r="K55" s="11">
        <f t="shared" si="3"/>
        <v>8.1148713060057182E-3</v>
      </c>
    </row>
    <row r="56" spans="1:11" x14ac:dyDescent="0.35">
      <c r="A56" s="9">
        <f t="shared" si="0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 t="shared" si="1"/>
        <v>457.9</v>
      </c>
      <c r="G56" s="8">
        <v>63.4</v>
      </c>
      <c r="H56" s="8">
        <v>7.4999999999999997E-2</v>
      </c>
      <c r="I56" s="10">
        <f t="shared" si="2"/>
        <v>4.7549999999999999</v>
      </c>
      <c r="J56" s="10">
        <v>0</v>
      </c>
      <c r="K56" s="11">
        <f t="shared" si="3"/>
        <v>1.0384363398121861E-2</v>
      </c>
    </row>
    <row r="57" spans="1:11" x14ac:dyDescent="0.35">
      <c r="A57" s="9">
        <f t="shared" si="0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 t="shared" si="1"/>
        <v>360.51</v>
      </c>
      <c r="G57" s="8">
        <v>50.2</v>
      </c>
      <c r="H57" s="8">
        <v>7.4999999999999997E-2</v>
      </c>
      <c r="I57" s="10">
        <f t="shared" si="2"/>
        <v>3.7650000000000001</v>
      </c>
      <c r="J57" s="10">
        <v>0</v>
      </c>
      <c r="K57" s="11">
        <f t="shared" si="3"/>
        <v>1.0443538320712325E-2</v>
      </c>
    </row>
    <row r="58" spans="1:11" x14ac:dyDescent="0.35">
      <c r="A58" s="9">
        <f t="shared" si="0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 t="shared" si="1"/>
        <v>584.1</v>
      </c>
      <c r="G58" s="8">
        <v>75.2</v>
      </c>
      <c r="H58" s="8">
        <v>7.4999999999999997E-2</v>
      </c>
      <c r="I58" s="10">
        <f t="shared" si="2"/>
        <v>5.64</v>
      </c>
      <c r="J58" s="10">
        <v>0</v>
      </c>
      <c r="K58" s="11">
        <f t="shared" si="3"/>
        <v>9.6558808423215202E-3</v>
      </c>
    </row>
    <row r="59" spans="1:11" x14ac:dyDescent="0.35">
      <c r="A59" s="9">
        <f t="shared" si="0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 t="shared" si="1"/>
        <v>306.8</v>
      </c>
      <c r="G59" s="8">
        <v>42.7</v>
      </c>
      <c r="H59" s="8">
        <v>7.4999999999999997E-2</v>
      </c>
      <c r="I59" s="10">
        <f t="shared" si="2"/>
        <v>3.2025000000000001</v>
      </c>
      <c r="J59" s="10">
        <v>0</v>
      </c>
      <c r="K59" s="11">
        <f t="shared" si="3"/>
        <v>1.0438396349413298E-2</v>
      </c>
    </row>
    <row r="60" spans="1:11" x14ac:dyDescent="0.35">
      <c r="A60" s="9">
        <f t="shared" si="0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 t="shared" ref="F60:F110" si="4">C60+D60+E60</f>
        <v>315.39</v>
      </c>
      <c r="G60" s="8">
        <v>43.6</v>
      </c>
      <c r="H60" s="8">
        <v>7.4999999999999997E-2</v>
      </c>
      <c r="I60" s="10">
        <f t="shared" ref="I60:I110" si="5">G60*H60</f>
        <v>3.27</v>
      </c>
      <c r="J60" s="10">
        <v>0</v>
      </c>
      <c r="K60" s="11">
        <f t="shared" ref="K60:K110" si="6">(I60+J60)/F60</f>
        <v>1.0368115666317892E-2</v>
      </c>
    </row>
    <row r="61" spans="1:11" x14ac:dyDescent="0.35">
      <c r="A61" s="9">
        <f t="shared" si="0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 t="shared" si="4"/>
        <v>418.84</v>
      </c>
      <c r="G61" s="8">
        <v>58.3</v>
      </c>
      <c r="H61" s="8">
        <v>7.4999999999999997E-2</v>
      </c>
      <c r="I61" s="10">
        <f t="shared" si="5"/>
        <v>4.3724999999999996</v>
      </c>
      <c r="J61" s="10">
        <v>0</v>
      </c>
      <c r="K61" s="11">
        <f t="shared" si="6"/>
        <v>1.0439547321172762E-2</v>
      </c>
    </row>
    <row r="62" spans="1:11" x14ac:dyDescent="0.35">
      <c r="A62" s="9">
        <f t="shared" si="0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 t="shared" si="4"/>
        <v>563.6</v>
      </c>
      <c r="G62" s="8">
        <v>78.7</v>
      </c>
      <c r="H62" s="8">
        <v>7.4999999999999997E-2</v>
      </c>
      <c r="I62" s="10">
        <f t="shared" si="5"/>
        <v>5.9024999999999999</v>
      </c>
      <c r="J62" s="10">
        <v>0</v>
      </c>
      <c r="K62" s="11">
        <f t="shared" si="6"/>
        <v>1.0472853087295954E-2</v>
      </c>
    </row>
    <row r="63" spans="1:11" x14ac:dyDescent="0.35">
      <c r="A63" s="9">
        <f t="shared" si="0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si="4"/>
        <v>2383.1</v>
      </c>
      <c r="G63" s="8">
        <v>321.5</v>
      </c>
      <c r="H63" s="8">
        <v>7.4999999999999997E-2</v>
      </c>
      <c r="I63" s="10">
        <f t="shared" si="5"/>
        <v>24.112500000000001</v>
      </c>
      <c r="J63" s="10">
        <v>0</v>
      </c>
      <c r="K63" s="11">
        <f t="shared" si="6"/>
        <v>1.0118123452645714E-2</v>
      </c>
    </row>
    <row r="64" spans="1:11" x14ac:dyDescent="0.35">
      <c r="A64" s="9">
        <f t="shared" si="0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 t="shared" si="4"/>
        <v>355.23</v>
      </c>
      <c r="G64" s="8">
        <v>49.1</v>
      </c>
      <c r="H64" s="8">
        <v>7.4999999999999997E-2</v>
      </c>
      <c r="I64" s="10">
        <f t="shared" si="5"/>
        <v>3.6825000000000001</v>
      </c>
      <c r="J64" s="10">
        <v>0</v>
      </c>
      <c r="K64" s="11">
        <f t="shared" si="6"/>
        <v>1.0366523097711342E-2</v>
      </c>
    </row>
    <row r="65" spans="1:11" x14ac:dyDescent="0.35">
      <c r="A65" s="9">
        <f t="shared" si="0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4"/>
        <v>2568.7999999999997</v>
      </c>
      <c r="G65" s="8">
        <v>5.0999999999999996</v>
      </c>
      <c r="H65" s="8">
        <v>7.4999999999999997E-2</v>
      </c>
      <c r="I65" s="10">
        <f t="shared" si="5"/>
        <v>0.38249999999999995</v>
      </c>
      <c r="J65" s="10">
        <v>0</v>
      </c>
      <c r="K65" s="11">
        <f t="shared" si="6"/>
        <v>1.4890221114917472E-4</v>
      </c>
    </row>
    <row r="66" spans="1:11" x14ac:dyDescent="0.35">
      <c r="A66" s="9">
        <f t="shared" si="0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 t="shared" si="4"/>
        <v>2750.3</v>
      </c>
      <c r="G66" s="8">
        <v>19.100000000000001</v>
      </c>
      <c r="H66" s="8">
        <v>7.4999999999999997E-2</v>
      </c>
      <c r="I66" s="10">
        <f t="shared" si="5"/>
        <v>1.4325000000000001</v>
      </c>
      <c r="J66" s="10">
        <v>0</v>
      </c>
      <c r="K66" s="11">
        <f t="shared" si="6"/>
        <v>5.2085227066138245E-4</v>
      </c>
    </row>
    <row r="67" spans="1:11" x14ac:dyDescent="0.35">
      <c r="A67" s="9">
        <f t="shared" si="0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 t="shared" si="4"/>
        <v>281.31</v>
      </c>
      <c r="G67" s="8">
        <v>11.5</v>
      </c>
      <c r="H67" s="8">
        <v>7.4999999999999997E-2</v>
      </c>
      <c r="I67" s="10">
        <f t="shared" si="5"/>
        <v>0.86249999999999993</v>
      </c>
      <c r="J67" s="10">
        <v>0</v>
      </c>
      <c r="K67" s="11">
        <f t="shared" si="6"/>
        <v>3.0660125839820835E-3</v>
      </c>
    </row>
    <row r="68" spans="1:11" x14ac:dyDescent="0.35">
      <c r="A68" s="9">
        <f t="shared" si="0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 t="shared" si="4"/>
        <v>266.3</v>
      </c>
      <c r="G68" s="8">
        <v>374.4</v>
      </c>
      <c r="H68" s="8">
        <v>7.4999999999999997E-2</v>
      </c>
      <c r="I68" s="10">
        <f t="shared" si="5"/>
        <v>28.08</v>
      </c>
      <c r="J68" s="10">
        <v>0</v>
      </c>
      <c r="K68" s="11">
        <f t="shared" si="6"/>
        <v>0.10544498685692827</v>
      </c>
    </row>
    <row r="69" spans="1:11" x14ac:dyDescent="0.35">
      <c r="A69" s="9">
        <f t="shared" si="0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4"/>
        <v>1469.1</v>
      </c>
      <c r="G69" s="8">
        <v>31.8</v>
      </c>
      <c r="H69" s="8">
        <v>7.4999999999999997E-2</v>
      </c>
      <c r="I69" s="10">
        <f t="shared" si="5"/>
        <v>2.3849999999999998</v>
      </c>
      <c r="J69" s="10">
        <v>0</v>
      </c>
      <c r="K69" s="11">
        <f t="shared" si="6"/>
        <v>1.6234429242393301E-3</v>
      </c>
    </row>
    <row r="70" spans="1:11" x14ac:dyDescent="0.35">
      <c r="A70" s="9">
        <f t="shared" si="0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 t="shared" si="4"/>
        <v>230.5</v>
      </c>
      <c r="G70" s="8">
        <v>36.6</v>
      </c>
      <c r="H70" s="8">
        <v>7.4999999999999997E-2</v>
      </c>
      <c r="I70" s="10">
        <f t="shared" si="5"/>
        <v>2.7450000000000001</v>
      </c>
      <c r="J70" s="10">
        <v>0</v>
      </c>
      <c r="K70" s="11">
        <f t="shared" si="6"/>
        <v>1.190889370932755E-2</v>
      </c>
    </row>
    <row r="71" spans="1:11" x14ac:dyDescent="0.35">
      <c r="A71" s="9">
        <f t="shared" ref="A71:A134" si="7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 t="shared" si="4"/>
        <v>269.60000000000002</v>
      </c>
      <c r="G71" s="8">
        <v>202.7</v>
      </c>
      <c r="H71" s="8">
        <v>7.4999999999999997E-2</v>
      </c>
      <c r="I71" s="10">
        <f t="shared" si="5"/>
        <v>15.202499999999999</v>
      </c>
      <c r="J71" s="10">
        <v>0</v>
      </c>
      <c r="K71" s="11">
        <f t="shared" si="6"/>
        <v>5.6389094955489605E-2</v>
      </c>
    </row>
    <row r="72" spans="1:11" x14ac:dyDescent="0.35">
      <c r="A72" s="9">
        <f t="shared" si="7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 t="shared" si="4"/>
        <v>172.4</v>
      </c>
      <c r="G72" s="8">
        <v>38.5</v>
      </c>
      <c r="H72" s="8">
        <v>7.4999999999999997E-2</v>
      </c>
      <c r="I72" s="10">
        <f t="shared" si="5"/>
        <v>2.8874999999999997</v>
      </c>
      <c r="J72" s="10">
        <v>0</v>
      </c>
      <c r="K72" s="11">
        <f t="shared" si="6"/>
        <v>1.6748839907192573E-2</v>
      </c>
    </row>
    <row r="73" spans="1:11" x14ac:dyDescent="0.35">
      <c r="A73" s="9">
        <f t="shared" si="7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 t="shared" si="4"/>
        <v>384.4</v>
      </c>
      <c r="G73" s="8">
        <v>32</v>
      </c>
      <c r="H73" s="8">
        <v>7.4999999999999997E-2</v>
      </c>
      <c r="I73" s="10">
        <f t="shared" si="5"/>
        <v>2.4</v>
      </c>
      <c r="J73" s="10">
        <v>0</v>
      </c>
      <c r="K73" s="11">
        <f t="shared" si="6"/>
        <v>6.2434963579604576E-3</v>
      </c>
    </row>
    <row r="74" spans="1:11" x14ac:dyDescent="0.35">
      <c r="A74" s="9">
        <f t="shared" si="7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 t="shared" si="4"/>
        <v>655.6</v>
      </c>
      <c r="G74" s="8">
        <v>24.1</v>
      </c>
      <c r="H74" s="8">
        <v>7.4999999999999997E-2</v>
      </c>
      <c r="I74" s="10">
        <f t="shared" si="5"/>
        <v>1.8075000000000001</v>
      </c>
      <c r="J74" s="10">
        <v>0</v>
      </c>
      <c r="K74" s="11">
        <f t="shared" si="6"/>
        <v>2.7570164734594263E-3</v>
      </c>
    </row>
    <row r="75" spans="1:11" x14ac:dyDescent="0.35">
      <c r="A75" s="9">
        <f t="shared" si="7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 t="shared" si="4"/>
        <v>364.4</v>
      </c>
      <c r="G75" s="8">
        <v>46.1</v>
      </c>
      <c r="H75" s="8">
        <v>7.4999999999999997E-2</v>
      </c>
      <c r="I75" s="10">
        <f t="shared" si="5"/>
        <v>3.4575</v>
      </c>
      <c r="J75" s="10">
        <v>0</v>
      </c>
      <c r="K75" s="11">
        <f t="shared" si="6"/>
        <v>9.4881997804610319E-3</v>
      </c>
    </row>
    <row r="76" spans="1:11" x14ac:dyDescent="0.35">
      <c r="A76" s="9">
        <f t="shared" si="7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 t="shared" si="4"/>
        <v>192.4</v>
      </c>
      <c r="G76" s="8">
        <v>12</v>
      </c>
      <c r="H76" s="8">
        <v>7.4999999999999997E-2</v>
      </c>
      <c r="I76" s="10">
        <f t="shared" si="5"/>
        <v>0.89999999999999991</v>
      </c>
      <c r="J76" s="10">
        <v>0</v>
      </c>
      <c r="K76" s="11">
        <f t="shared" si="6"/>
        <v>4.6777546777546771E-3</v>
      </c>
    </row>
    <row r="77" spans="1:11" x14ac:dyDescent="0.35">
      <c r="A77" s="9">
        <f t="shared" si="7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 t="shared" si="4"/>
        <v>242.3</v>
      </c>
      <c r="G77" s="8">
        <v>26.6</v>
      </c>
      <c r="H77" s="8">
        <v>7.4999999999999997E-2</v>
      </c>
      <c r="I77" s="10">
        <f t="shared" si="5"/>
        <v>1.9950000000000001</v>
      </c>
      <c r="J77" s="10">
        <v>0</v>
      </c>
      <c r="K77" s="11">
        <f t="shared" si="6"/>
        <v>8.2335947172926128E-3</v>
      </c>
    </row>
    <row r="78" spans="1:11" x14ac:dyDescent="0.35">
      <c r="A78" s="9">
        <f t="shared" si="7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 t="shared" si="4"/>
        <v>720.34</v>
      </c>
      <c r="G78" s="8">
        <v>49.8</v>
      </c>
      <c r="H78" s="8">
        <v>7.4999999999999997E-2</v>
      </c>
      <c r="I78" s="10">
        <f t="shared" si="5"/>
        <v>3.7349999999999994</v>
      </c>
      <c r="J78" s="10">
        <v>0</v>
      </c>
      <c r="K78" s="11">
        <f t="shared" si="6"/>
        <v>5.1850515034567004E-3</v>
      </c>
    </row>
    <row r="79" spans="1:11" x14ac:dyDescent="0.35">
      <c r="A79" s="9">
        <f t="shared" si="7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 t="shared" si="4"/>
        <v>608.94999999999993</v>
      </c>
      <c r="G79" s="8">
        <v>26.9</v>
      </c>
      <c r="H79" s="8">
        <v>7.4999999999999997E-2</v>
      </c>
      <c r="I79" s="10">
        <f t="shared" si="5"/>
        <v>2.0174999999999996</v>
      </c>
      <c r="J79" s="10">
        <v>0</v>
      </c>
      <c r="K79" s="11">
        <f t="shared" si="6"/>
        <v>3.3130798916167171E-3</v>
      </c>
    </row>
    <row r="80" spans="1:11" x14ac:dyDescent="0.35">
      <c r="A80" s="9">
        <f t="shared" si="7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 t="shared" si="4"/>
        <v>1274.75</v>
      </c>
      <c r="G80" s="8">
        <v>21.9</v>
      </c>
      <c r="H80" s="8">
        <v>7.4999999999999997E-2</v>
      </c>
      <c r="I80" s="10">
        <f t="shared" si="5"/>
        <v>1.6424999999999998</v>
      </c>
      <c r="J80" s="10">
        <v>0</v>
      </c>
      <c r="K80" s="11">
        <f t="shared" si="6"/>
        <v>1.2884879388115316E-3</v>
      </c>
    </row>
    <row r="81" spans="1:11" x14ac:dyDescent="0.35">
      <c r="A81" s="9">
        <f t="shared" si="7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 t="shared" si="4"/>
        <v>636.95000000000005</v>
      </c>
      <c r="G81" s="8">
        <v>23.2</v>
      </c>
      <c r="H81" s="8">
        <v>7.4999999999999997E-2</v>
      </c>
      <c r="I81" s="10">
        <f t="shared" si="5"/>
        <v>1.74</v>
      </c>
      <c r="J81" s="10">
        <v>0</v>
      </c>
      <c r="K81" s="11">
        <f t="shared" si="6"/>
        <v>2.7317685846612763E-3</v>
      </c>
    </row>
    <row r="82" spans="1:11" x14ac:dyDescent="0.35">
      <c r="A82" s="9">
        <f t="shared" si="7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 t="shared" si="4"/>
        <v>1083.03</v>
      </c>
      <c r="G82" s="8">
        <v>95.2</v>
      </c>
      <c r="H82" s="8">
        <v>7.4999999999999997E-2</v>
      </c>
      <c r="I82" s="10">
        <f t="shared" si="5"/>
        <v>7.14</v>
      </c>
      <c r="J82" s="10">
        <v>0</v>
      </c>
      <c r="K82" s="11">
        <f t="shared" si="6"/>
        <v>6.5926151630148746E-3</v>
      </c>
    </row>
    <row r="83" spans="1:11" x14ac:dyDescent="0.35">
      <c r="A83" s="9">
        <f t="shared" si="7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 t="shared" si="4"/>
        <v>830.01</v>
      </c>
      <c r="G83" s="8">
        <v>81.099999999999994</v>
      </c>
      <c r="H83" s="8">
        <v>7.4999999999999997E-2</v>
      </c>
      <c r="I83" s="10">
        <f t="shared" si="5"/>
        <v>6.0824999999999996</v>
      </c>
      <c r="J83" s="10">
        <v>0</v>
      </c>
      <c r="K83" s="11">
        <f t="shared" si="6"/>
        <v>7.3282249611450459E-3</v>
      </c>
    </row>
    <row r="84" spans="1:11" x14ac:dyDescent="0.35">
      <c r="A84" s="9">
        <f t="shared" si="7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 t="shared" si="4"/>
        <v>546.18000000000006</v>
      </c>
      <c r="G84" s="8">
        <v>89</v>
      </c>
      <c r="H84" s="8">
        <v>7.4999999999999997E-2</v>
      </c>
      <c r="I84" s="10">
        <f t="shared" si="5"/>
        <v>6.6749999999999998</v>
      </c>
      <c r="J84" s="10">
        <v>0</v>
      </c>
      <c r="K84" s="11">
        <f t="shared" si="6"/>
        <v>1.2221245743161593E-2</v>
      </c>
    </row>
    <row r="85" spans="1:11" x14ac:dyDescent="0.35">
      <c r="A85" s="9">
        <f t="shared" si="7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 t="shared" si="4"/>
        <v>516.38</v>
      </c>
      <c r="G85" s="8">
        <v>150.9</v>
      </c>
      <c r="H85" s="8">
        <v>7.4999999999999997E-2</v>
      </c>
      <c r="I85" s="10">
        <f t="shared" si="5"/>
        <v>11.317500000000001</v>
      </c>
      <c r="J85" s="10">
        <v>0</v>
      </c>
      <c r="K85" s="11">
        <f t="shared" si="6"/>
        <v>2.1916999109183162E-2</v>
      </c>
    </row>
    <row r="86" spans="1:11" x14ac:dyDescent="0.35">
      <c r="A86" s="9">
        <f t="shared" si="7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 t="shared" si="4"/>
        <v>342</v>
      </c>
      <c r="G86" s="8">
        <v>116.1</v>
      </c>
      <c r="H86" s="8">
        <v>7.4999999999999997E-2</v>
      </c>
      <c r="I86" s="10">
        <f t="shared" si="5"/>
        <v>8.7074999999999996</v>
      </c>
      <c r="J86" s="10">
        <v>0</v>
      </c>
      <c r="K86" s="11">
        <f t="shared" si="6"/>
        <v>2.5460526315789472E-2</v>
      </c>
    </row>
    <row r="87" spans="1:11" x14ac:dyDescent="0.35">
      <c r="A87" s="9">
        <f t="shared" si="7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 t="shared" si="4"/>
        <v>736.69999999999993</v>
      </c>
      <c r="G87" s="8">
        <v>49.5</v>
      </c>
      <c r="H87" s="8">
        <v>7.4999999999999997E-2</v>
      </c>
      <c r="I87" s="10">
        <f t="shared" si="5"/>
        <v>3.7124999999999999</v>
      </c>
      <c r="J87" s="10">
        <v>0</v>
      </c>
      <c r="K87" s="11">
        <f t="shared" si="6"/>
        <v>5.0393647346273929E-3</v>
      </c>
    </row>
    <row r="88" spans="1:11" x14ac:dyDescent="0.35">
      <c r="A88" s="9">
        <f t="shared" si="7"/>
        <v>83</v>
      </c>
      <c r="B88" s="8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8">
        <f t="shared" si="4"/>
        <v>214.1</v>
      </c>
      <c r="G88" s="8">
        <v>66.900000000000006</v>
      </c>
      <c r="H88" s="8">
        <v>7.4999999999999997E-2</v>
      </c>
      <c r="I88" s="10">
        <f t="shared" si="5"/>
        <v>5.0175000000000001</v>
      </c>
      <c r="J88" s="10">
        <v>0</v>
      </c>
      <c r="K88" s="11">
        <f t="shared" si="6"/>
        <v>2.3435310602522186E-2</v>
      </c>
    </row>
    <row r="89" spans="1:11" x14ac:dyDescent="0.35">
      <c r="A89" s="9">
        <f t="shared" si="7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 t="shared" si="4"/>
        <v>511.78</v>
      </c>
      <c r="G89" s="8">
        <v>71.7</v>
      </c>
      <c r="H89" s="8">
        <v>7.4999999999999997E-2</v>
      </c>
      <c r="I89" s="10">
        <f t="shared" si="5"/>
        <v>5.3775000000000004</v>
      </c>
      <c r="J89" s="10">
        <v>0</v>
      </c>
      <c r="K89" s="11">
        <f t="shared" si="6"/>
        <v>1.0507444605103756E-2</v>
      </c>
    </row>
    <row r="90" spans="1:11" x14ac:dyDescent="0.35">
      <c r="A90" s="9">
        <f t="shared" si="7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 t="shared" si="4"/>
        <v>243</v>
      </c>
      <c r="G90" s="8">
        <v>47.9</v>
      </c>
      <c r="H90" s="8">
        <v>7.4999999999999997E-2</v>
      </c>
      <c r="I90" s="10">
        <f t="shared" si="5"/>
        <v>3.5924999999999998</v>
      </c>
      <c r="J90" s="10">
        <v>0</v>
      </c>
      <c r="K90" s="11">
        <f t="shared" si="6"/>
        <v>1.478395061728395E-2</v>
      </c>
    </row>
    <row r="91" spans="1:11" x14ac:dyDescent="0.35">
      <c r="A91" s="9">
        <f t="shared" si="7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 t="shared" si="4"/>
        <v>468.8</v>
      </c>
      <c r="G91" s="8">
        <v>95.4</v>
      </c>
      <c r="H91" s="8">
        <v>7.4999999999999997E-2</v>
      </c>
      <c r="I91" s="10">
        <f t="shared" si="5"/>
        <v>7.1550000000000002</v>
      </c>
      <c r="J91" s="10">
        <v>0</v>
      </c>
      <c r="K91" s="11">
        <f t="shared" si="6"/>
        <v>1.5262372013651878E-2</v>
      </c>
    </row>
    <row r="92" spans="1:11" x14ac:dyDescent="0.35">
      <c r="A92" s="9">
        <f t="shared" si="7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 t="shared" si="4"/>
        <v>303.22000000000003</v>
      </c>
      <c r="G92" s="8">
        <v>29.7</v>
      </c>
      <c r="H92" s="8">
        <v>7.4999999999999997E-2</v>
      </c>
      <c r="I92" s="10">
        <f t="shared" si="5"/>
        <v>2.2275</v>
      </c>
      <c r="J92" s="10">
        <v>0</v>
      </c>
      <c r="K92" s="11">
        <f t="shared" si="6"/>
        <v>7.3461513092803899E-3</v>
      </c>
    </row>
    <row r="93" spans="1:11" x14ac:dyDescent="0.35">
      <c r="A93" s="9">
        <f t="shared" si="7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 t="shared" si="4"/>
        <v>242.77</v>
      </c>
      <c r="G93" s="8">
        <v>68.7</v>
      </c>
      <c r="H93" s="8">
        <v>7.4999999999999997E-2</v>
      </c>
      <c r="I93" s="10">
        <f t="shared" si="5"/>
        <v>5.1524999999999999</v>
      </c>
      <c r="J93" s="10">
        <v>0</v>
      </c>
      <c r="K93" s="11">
        <f t="shared" si="6"/>
        <v>2.1223792066565061E-2</v>
      </c>
    </row>
    <row r="94" spans="1:11" x14ac:dyDescent="0.35">
      <c r="A94" s="9">
        <f t="shared" si="7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 t="shared" si="4"/>
        <v>474.8</v>
      </c>
      <c r="G94" s="8">
        <v>33.9</v>
      </c>
      <c r="H94" s="8">
        <v>7.4999999999999997E-2</v>
      </c>
      <c r="I94" s="10">
        <f t="shared" si="5"/>
        <v>2.5425</v>
      </c>
      <c r="J94" s="10">
        <v>0</v>
      </c>
      <c r="K94" s="11">
        <f t="shared" si="6"/>
        <v>5.3548862679022747E-3</v>
      </c>
    </row>
    <row r="95" spans="1:11" x14ac:dyDescent="0.35">
      <c r="A95" s="9">
        <f t="shared" si="7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 t="shared" si="4"/>
        <v>325.19</v>
      </c>
      <c r="G95" s="8">
        <v>4.25</v>
      </c>
      <c r="H95" s="8">
        <v>7.4999999999999997E-2</v>
      </c>
      <c r="I95" s="10">
        <f t="shared" si="5"/>
        <v>0.31874999999999998</v>
      </c>
      <c r="J95" s="10">
        <v>0</v>
      </c>
      <c r="K95" s="11">
        <f t="shared" si="6"/>
        <v>9.8019619299486447E-4</v>
      </c>
    </row>
    <row r="96" spans="1:11" x14ac:dyDescent="0.35">
      <c r="A96" s="9">
        <f t="shared" si="7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 t="shared" si="4"/>
        <v>309</v>
      </c>
      <c r="G96" s="8">
        <v>65.599999999999994</v>
      </c>
      <c r="H96" s="8">
        <v>7.4999999999999997E-2</v>
      </c>
      <c r="I96" s="10">
        <f t="shared" si="5"/>
        <v>4.919999999999999</v>
      </c>
      <c r="J96" s="10">
        <v>0</v>
      </c>
      <c r="K96" s="11">
        <f t="shared" si="6"/>
        <v>1.5922330097087375E-2</v>
      </c>
    </row>
    <row r="97" spans="1:11" x14ac:dyDescent="0.35">
      <c r="A97" s="9">
        <f t="shared" si="7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 t="shared" si="4"/>
        <v>556.29999999999995</v>
      </c>
      <c r="G97" s="8">
        <v>42.4</v>
      </c>
      <c r="H97" s="8">
        <v>7.4999999999999997E-2</v>
      </c>
      <c r="I97" s="10">
        <f t="shared" si="5"/>
        <v>3.1799999999999997</v>
      </c>
      <c r="J97" s="10">
        <v>0</v>
      </c>
      <c r="K97" s="11">
        <f t="shared" si="6"/>
        <v>5.7163401042602908E-3</v>
      </c>
    </row>
    <row r="98" spans="1:11" x14ac:dyDescent="0.35">
      <c r="A98" s="9">
        <f t="shared" si="7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 t="shared" si="4"/>
        <v>537.9</v>
      </c>
      <c r="G98" s="8">
        <v>34</v>
      </c>
      <c r="H98" s="8">
        <v>7.4999999999999997E-2</v>
      </c>
      <c r="I98" s="10">
        <f t="shared" si="5"/>
        <v>2.5499999999999998</v>
      </c>
      <c r="J98" s="10">
        <v>0</v>
      </c>
      <c r="K98" s="11">
        <f t="shared" si="6"/>
        <v>4.7406581148912432E-3</v>
      </c>
    </row>
    <row r="99" spans="1:11" x14ac:dyDescent="0.35">
      <c r="A99" s="9">
        <f t="shared" si="7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 t="shared" si="4"/>
        <v>207.22</v>
      </c>
      <c r="G99" s="8">
        <v>63.5</v>
      </c>
      <c r="H99" s="8">
        <v>7.4999999999999997E-2</v>
      </c>
      <c r="I99" s="10">
        <f t="shared" si="5"/>
        <v>4.7625000000000002</v>
      </c>
      <c r="J99" s="10">
        <v>0</v>
      </c>
      <c r="K99" s="11">
        <f t="shared" si="6"/>
        <v>2.2982820191101247E-2</v>
      </c>
    </row>
    <row r="100" spans="1:11" x14ac:dyDescent="0.35">
      <c r="A100" s="9">
        <f t="shared" si="7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 t="shared" si="4"/>
        <v>261.62</v>
      </c>
      <c r="G100" s="8">
        <v>45.4</v>
      </c>
      <c r="H100" s="8">
        <v>7.4999999999999997E-2</v>
      </c>
      <c r="I100" s="10">
        <f t="shared" si="5"/>
        <v>3.4049999999999998</v>
      </c>
      <c r="J100" s="10">
        <v>0</v>
      </c>
      <c r="K100" s="11">
        <f t="shared" si="6"/>
        <v>1.3015060010702545E-2</v>
      </c>
    </row>
    <row r="101" spans="1:11" x14ac:dyDescent="0.35">
      <c r="A101" s="9">
        <f t="shared" si="7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 t="shared" si="4"/>
        <v>263.7</v>
      </c>
      <c r="G101" s="8">
        <v>43.3</v>
      </c>
      <c r="H101" s="8">
        <v>7.4999999999999997E-2</v>
      </c>
      <c r="I101" s="10">
        <f t="shared" si="5"/>
        <v>3.2474999999999996</v>
      </c>
      <c r="J101" s="10">
        <v>0</v>
      </c>
      <c r="K101" s="11">
        <f t="shared" si="6"/>
        <v>1.2315130830489192E-2</v>
      </c>
    </row>
    <row r="102" spans="1:11" x14ac:dyDescent="0.35">
      <c r="A102" s="9">
        <f t="shared" si="7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 t="shared" si="4"/>
        <v>208.8</v>
      </c>
      <c r="G102" s="8">
        <v>77.7</v>
      </c>
      <c r="H102" s="8">
        <v>7.4999999999999997E-2</v>
      </c>
      <c r="I102" s="10">
        <f t="shared" si="5"/>
        <v>5.8274999999999997</v>
      </c>
      <c r="J102" s="10">
        <v>0</v>
      </c>
      <c r="K102" s="11">
        <f t="shared" si="6"/>
        <v>2.7909482758620686E-2</v>
      </c>
    </row>
    <row r="103" spans="1:11" x14ac:dyDescent="0.35">
      <c r="A103" s="9">
        <f t="shared" si="7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4"/>
        <v>1631.7</v>
      </c>
      <c r="G103" s="8">
        <v>75.3</v>
      </c>
      <c r="H103" s="8">
        <v>7.4999999999999997E-2</v>
      </c>
      <c r="I103" s="10">
        <f t="shared" si="5"/>
        <v>5.6475</v>
      </c>
      <c r="J103" s="10">
        <v>0</v>
      </c>
      <c r="K103" s="11">
        <f t="shared" si="6"/>
        <v>3.4611141753998894E-3</v>
      </c>
    </row>
    <row r="104" spans="1:11" x14ac:dyDescent="0.35">
      <c r="A104" s="9">
        <f t="shared" si="7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4"/>
        <v>1506.1</v>
      </c>
      <c r="G104" s="8">
        <v>28.9</v>
      </c>
      <c r="H104" s="8">
        <v>7.4999999999999997E-2</v>
      </c>
      <c r="I104" s="10">
        <f t="shared" si="5"/>
        <v>2.1675</v>
      </c>
      <c r="J104" s="10">
        <v>0</v>
      </c>
      <c r="K104" s="11">
        <f t="shared" si="6"/>
        <v>1.4391474669676648E-3</v>
      </c>
    </row>
    <row r="105" spans="1:11" x14ac:dyDescent="0.35">
      <c r="A105" s="9">
        <f t="shared" si="7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4"/>
        <v>2013.2</v>
      </c>
      <c r="G105" s="8">
        <v>36.4</v>
      </c>
      <c r="H105" s="8">
        <v>7.4999999999999997E-2</v>
      </c>
      <c r="I105" s="10">
        <f t="shared" si="5"/>
        <v>2.73</v>
      </c>
      <c r="J105" s="10">
        <v>0</v>
      </c>
      <c r="K105" s="11">
        <f t="shared" si="6"/>
        <v>1.3560500695410291E-3</v>
      </c>
    </row>
    <row r="106" spans="1:11" x14ac:dyDescent="0.35">
      <c r="A106" s="9">
        <f t="shared" si="7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 t="shared" si="4"/>
        <v>780.96</v>
      </c>
      <c r="G106" s="8">
        <v>36.799999999999997</v>
      </c>
      <c r="H106" s="8">
        <v>7.4999999999999997E-2</v>
      </c>
      <c r="I106" s="10">
        <f t="shared" si="5"/>
        <v>2.76</v>
      </c>
      <c r="J106" s="10">
        <v>0</v>
      </c>
      <c r="K106" s="11">
        <f t="shared" si="6"/>
        <v>3.5341118623232939E-3</v>
      </c>
    </row>
    <row r="107" spans="1:11" x14ac:dyDescent="0.35">
      <c r="A107" s="9">
        <f t="shared" si="7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 t="shared" si="4"/>
        <v>529.01</v>
      </c>
      <c r="G107" s="8">
        <v>29.2</v>
      </c>
      <c r="H107" s="8">
        <v>7.4999999999999997E-2</v>
      </c>
      <c r="I107" s="10">
        <f t="shared" si="5"/>
        <v>2.19</v>
      </c>
      <c r="J107" s="10">
        <v>0</v>
      </c>
      <c r="K107" s="11">
        <f t="shared" si="6"/>
        <v>4.1398083212037581E-3</v>
      </c>
    </row>
    <row r="108" spans="1:11" x14ac:dyDescent="0.35">
      <c r="A108" s="9">
        <f t="shared" si="7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 t="shared" si="4"/>
        <v>720.28</v>
      </c>
      <c r="G108" s="8">
        <v>216.5</v>
      </c>
      <c r="H108" s="8">
        <v>7.4999999999999997E-2</v>
      </c>
      <c r="I108" s="10">
        <f t="shared" si="5"/>
        <v>16.237500000000001</v>
      </c>
      <c r="J108" s="10">
        <v>0</v>
      </c>
      <c r="K108" s="11">
        <f t="shared" si="6"/>
        <v>2.2543316488032435E-2</v>
      </c>
    </row>
    <row r="109" spans="1:11" x14ac:dyDescent="0.35">
      <c r="A109" s="9">
        <f t="shared" si="7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 t="shared" si="4"/>
        <v>499.4</v>
      </c>
      <c r="G109" s="8">
        <v>208.1</v>
      </c>
      <c r="H109" s="8">
        <v>7.4999999999999997E-2</v>
      </c>
      <c r="I109" s="10">
        <f t="shared" si="5"/>
        <v>15.607499999999998</v>
      </c>
      <c r="J109" s="10">
        <v>0</v>
      </c>
      <c r="K109" s="11">
        <f t="shared" si="6"/>
        <v>3.1252503003604326E-2</v>
      </c>
    </row>
    <row r="110" spans="1:11" x14ac:dyDescent="0.35">
      <c r="A110" s="9">
        <f t="shared" si="7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 t="shared" si="4"/>
        <v>595.1</v>
      </c>
      <c r="G110" s="8">
        <v>277.3</v>
      </c>
      <c r="H110" s="8">
        <v>7.4999999999999997E-2</v>
      </c>
      <c r="I110" s="10">
        <f t="shared" si="5"/>
        <v>20.797499999999999</v>
      </c>
      <c r="J110" s="10">
        <v>0</v>
      </c>
      <c r="K110" s="11">
        <f t="shared" si="6"/>
        <v>3.4947907914636193E-2</v>
      </c>
    </row>
    <row r="111" spans="1:11" x14ac:dyDescent="0.35">
      <c r="A111" s="9">
        <f t="shared" si="7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 t="shared" ref="F111:F172" si="8">C111+D111+E111</f>
        <v>804.1</v>
      </c>
      <c r="G111" s="8">
        <v>104.8</v>
      </c>
      <c r="H111" s="8">
        <v>7.4999999999999997E-2</v>
      </c>
      <c r="I111" s="10">
        <f t="shared" ref="I111:I172" si="9">G111*H111</f>
        <v>7.8599999999999994</v>
      </c>
      <c r="J111" s="10">
        <v>0</v>
      </c>
      <c r="K111" s="11">
        <f t="shared" ref="K111:K172" si="10">(I111+J111)/F111</f>
        <v>9.7749036189528661E-3</v>
      </c>
    </row>
    <row r="112" spans="1:11" x14ac:dyDescent="0.35">
      <c r="A112" s="9">
        <f t="shared" si="7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 t="shared" si="8"/>
        <v>844.6</v>
      </c>
      <c r="G112" s="8">
        <v>73.900000000000006</v>
      </c>
      <c r="H112" s="8">
        <v>7.4999999999999997E-2</v>
      </c>
      <c r="I112" s="10">
        <f t="shared" si="9"/>
        <v>5.5425000000000004</v>
      </c>
      <c r="J112" s="10">
        <v>0</v>
      </c>
      <c r="K112" s="11">
        <f t="shared" si="10"/>
        <v>6.562278001420791E-3</v>
      </c>
    </row>
    <row r="113" spans="1:11" x14ac:dyDescent="0.35">
      <c r="A113" s="9">
        <f t="shared" si="7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 t="shared" si="8"/>
        <v>1017</v>
      </c>
      <c r="G113" s="8">
        <v>91.9</v>
      </c>
      <c r="H113" s="8">
        <v>7.4999999999999997E-2</v>
      </c>
      <c r="I113" s="10">
        <f t="shared" si="9"/>
        <v>6.8925000000000001</v>
      </c>
      <c r="J113" s="10">
        <v>0</v>
      </c>
      <c r="K113" s="11">
        <f t="shared" si="10"/>
        <v>6.7772861356932158E-3</v>
      </c>
    </row>
    <row r="114" spans="1:11" x14ac:dyDescent="0.35">
      <c r="A114" s="9">
        <f t="shared" si="7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 t="shared" si="8"/>
        <v>630.4</v>
      </c>
      <c r="G114" s="8">
        <v>69.400000000000006</v>
      </c>
      <c r="H114" s="8">
        <v>7.4999999999999997E-2</v>
      </c>
      <c r="I114" s="10">
        <f t="shared" si="9"/>
        <v>5.2050000000000001</v>
      </c>
      <c r="J114" s="10">
        <v>0</v>
      </c>
      <c r="K114" s="11">
        <f t="shared" si="10"/>
        <v>8.2566624365482243E-3</v>
      </c>
    </row>
    <row r="115" spans="1:11" x14ac:dyDescent="0.35">
      <c r="A115" s="9">
        <f t="shared" si="7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 t="shared" si="8"/>
        <v>777.76</v>
      </c>
      <c r="G115" s="8">
        <v>83.3</v>
      </c>
      <c r="H115" s="8">
        <v>7.4999999999999997E-2</v>
      </c>
      <c r="I115" s="10">
        <f t="shared" si="9"/>
        <v>6.2474999999999996</v>
      </c>
      <c r="J115" s="10">
        <v>0</v>
      </c>
      <c r="K115" s="11">
        <f t="shared" si="10"/>
        <v>8.0326836041966672E-3</v>
      </c>
    </row>
    <row r="116" spans="1:11" x14ac:dyDescent="0.35">
      <c r="A116" s="9">
        <f t="shared" si="7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 t="shared" si="8"/>
        <v>906.27</v>
      </c>
      <c r="G116" s="8">
        <v>112.6</v>
      </c>
      <c r="H116" s="8">
        <v>7.4999999999999997E-2</v>
      </c>
      <c r="I116" s="10">
        <f t="shared" si="9"/>
        <v>8.4449999999999985</v>
      </c>
      <c r="J116" s="10">
        <v>0</v>
      </c>
      <c r="K116" s="11">
        <f t="shared" si="10"/>
        <v>9.3184150418749358E-3</v>
      </c>
    </row>
    <row r="117" spans="1:11" x14ac:dyDescent="0.35">
      <c r="A117" s="9">
        <f t="shared" si="7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 t="shared" si="8"/>
        <v>895.68</v>
      </c>
      <c r="G117" s="8">
        <v>117.8</v>
      </c>
      <c r="H117" s="8">
        <v>7.4999999999999997E-2</v>
      </c>
      <c r="I117" s="10">
        <f t="shared" si="9"/>
        <v>8.8349999999999991</v>
      </c>
      <c r="J117" s="10">
        <v>0</v>
      </c>
      <c r="K117" s="11">
        <f t="shared" si="10"/>
        <v>9.8640139335476953E-3</v>
      </c>
    </row>
    <row r="118" spans="1:11" x14ac:dyDescent="0.35">
      <c r="A118" s="9">
        <f t="shared" si="7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 t="shared" si="8"/>
        <v>898.84</v>
      </c>
      <c r="G118" s="8">
        <v>141.6</v>
      </c>
      <c r="H118" s="8">
        <v>7.4999999999999997E-2</v>
      </c>
      <c r="I118" s="10">
        <f t="shared" si="9"/>
        <v>10.62</v>
      </c>
      <c r="J118" s="10">
        <v>0</v>
      </c>
      <c r="K118" s="11">
        <f t="shared" si="10"/>
        <v>1.1815228516754928E-2</v>
      </c>
    </row>
    <row r="119" spans="1:11" x14ac:dyDescent="0.35">
      <c r="A119" s="9">
        <f t="shared" si="7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 t="shared" si="8"/>
        <v>956.6</v>
      </c>
      <c r="G119" s="8">
        <v>88.3</v>
      </c>
      <c r="H119" s="8">
        <v>7.4999999999999997E-2</v>
      </c>
      <c r="I119" s="10">
        <f t="shared" si="9"/>
        <v>6.6224999999999996</v>
      </c>
      <c r="J119" s="10">
        <v>0</v>
      </c>
      <c r="K119" s="11">
        <f t="shared" si="10"/>
        <v>6.9229563035751616E-3</v>
      </c>
    </row>
    <row r="120" spans="1:11" x14ac:dyDescent="0.35">
      <c r="A120" s="9">
        <f t="shared" si="7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 t="shared" si="8"/>
        <v>854.55</v>
      </c>
      <c r="G120" s="8">
        <v>107.6</v>
      </c>
      <c r="H120" s="8">
        <v>7.4999999999999997E-2</v>
      </c>
      <c r="I120" s="10">
        <f t="shared" si="9"/>
        <v>8.0699999999999985</v>
      </c>
      <c r="J120" s="10">
        <v>0</v>
      </c>
      <c r="K120" s="11">
        <f t="shared" si="10"/>
        <v>9.4435667895383518E-3</v>
      </c>
    </row>
    <row r="121" spans="1:11" x14ac:dyDescent="0.35">
      <c r="A121" s="9">
        <f t="shared" si="7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 t="shared" si="8"/>
        <v>763.97</v>
      </c>
      <c r="G121" s="8">
        <v>125.5</v>
      </c>
      <c r="H121" s="8">
        <v>7.4999999999999997E-2</v>
      </c>
      <c r="I121" s="10">
        <f t="shared" si="9"/>
        <v>9.4124999999999996</v>
      </c>
      <c r="J121" s="10">
        <v>0</v>
      </c>
      <c r="K121" s="11">
        <f t="shared" si="10"/>
        <v>1.2320509967668886E-2</v>
      </c>
    </row>
    <row r="122" spans="1:11" x14ac:dyDescent="0.35">
      <c r="A122" s="9">
        <f t="shared" si="7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 t="shared" si="8"/>
        <v>522.74</v>
      </c>
      <c r="G122" s="8">
        <v>124.9</v>
      </c>
      <c r="H122" s="8">
        <v>7.4999999999999997E-2</v>
      </c>
      <c r="I122" s="10">
        <f t="shared" si="9"/>
        <v>9.3674999999999997</v>
      </c>
      <c r="J122" s="10">
        <v>0</v>
      </c>
      <c r="K122" s="11">
        <f t="shared" si="10"/>
        <v>1.7919998469602478E-2</v>
      </c>
    </row>
    <row r="123" spans="1:11" x14ac:dyDescent="0.35">
      <c r="A123" s="9">
        <f t="shared" si="7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 t="shared" si="8"/>
        <v>600.19999999999993</v>
      </c>
      <c r="G123" s="8">
        <v>125.3</v>
      </c>
      <c r="H123" s="8">
        <v>7.4999999999999997E-2</v>
      </c>
      <c r="I123" s="10">
        <f t="shared" si="9"/>
        <v>9.3974999999999991</v>
      </c>
      <c r="J123" s="10">
        <v>0</v>
      </c>
      <c r="K123" s="11">
        <f t="shared" si="10"/>
        <v>1.5657280906364545E-2</v>
      </c>
    </row>
    <row r="124" spans="1:11" x14ac:dyDescent="0.35">
      <c r="A124" s="9">
        <f t="shared" si="7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 t="shared" si="8"/>
        <v>965.16</v>
      </c>
      <c r="G124" s="8">
        <v>133.30000000000001</v>
      </c>
      <c r="H124" s="8">
        <v>7.4999999999999997E-2</v>
      </c>
      <c r="I124" s="10">
        <f t="shared" si="9"/>
        <v>9.9975000000000005</v>
      </c>
      <c r="J124" s="10">
        <v>0</v>
      </c>
      <c r="K124" s="11">
        <f t="shared" si="10"/>
        <v>1.0358386174313068E-2</v>
      </c>
    </row>
    <row r="125" spans="1:11" x14ac:dyDescent="0.35">
      <c r="A125" s="9">
        <f t="shared" si="7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 t="shared" si="8"/>
        <v>1184.0999999999999</v>
      </c>
      <c r="G125" s="8">
        <v>112.5</v>
      </c>
      <c r="H125" s="8">
        <v>7.4999999999999997E-2</v>
      </c>
      <c r="I125" s="10">
        <f t="shared" si="9"/>
        <v>8.4375</v>
      </c>
      <c r="J125" s="10">
        <v>0</v>
      </c>
      <c r="K125" s="11">
        <f t="shared" si="10"/>
        <v>7.1256650620724607E-3</v>
      </c>
    </row>
    <row r="126" spans="1:11" x14ac:dyDescent="0.35">
      <c r="A126" s="9">
        <f t="shared" si="7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 t="shared" si="8"/>
        <v>1096.8</v>
      </c>
      <c r="G126" s="8">
        <v>87</v>
      </c>
      <c r="H126" s="8">
        <v>7.4999999999999997E-2</v>
      </c>
      <c r="I126" s="10">
        <f t="shared" si="9"/>
        <v>6.5249999999999995</v>
      </c>
      <c r="J126" s="10">
        <v>0</v>
      </c>
      <c r="K126" s="11">
        <f t="shared" si="10"/>
        <v>5.9491247264770236E-3</v>
      </c>
    </row>
    <row r="127" spans="1:11" x14ac:dyDescent="0.35">
      <c r="A127" s="9">
        <f t="shared" si="7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 t="shared" si="8"/>
        <v>703.61</v>
      </c>
      <c r="G127" s="8">
        <v>73</v>
      </c>
      <c r="H127" s="8">
        <v>7.4999999999999997E-2</v>
      </c>
      <c r="I127" s="10">
        <f t="shared" si="9"/>
        <v>5.4749999999999996</v>
      </c>
      <c r="J127" s="10">
        <v>0</v>
      </c>
      <c r="K127" s="11">
        <f t="shared" si="10"/>
        <v>7.781299299327752E-3</v>
      </c>
    </row>
    <row r="128" spans="1:11" x14ac:dyDescent="0.35">
      <c r="A128" s="9">
        <f t="shared" si="7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 t="shared" si="8"/>
        <v>1018.12</v>
      </c>
      <c r="G128" s="8">
        <v>81</v>
      </c>
      <c r="H128" s="8">
        <v>7.4999999999999997E-2</v>
      </c>
      <c r="I128" s="10">
        <f t="shared" si="9"/>
        <v>6.0750000000000002</v>
      </c>
      <c r="J128" s="10">
        <v>0</v>
      </c>
      <c r="K128" s="11">
        <f t="shared" si="10"/>
        <v>5.9668801320080147E-3</v>
      </c>
    </row>
    <row r="129" spans="1:11" x14ac:dyDescent="0.35">
      <c r="A129" s="9">
        <f t="shared" si="7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 t="shared" si="8"/>
        <v>176.9</v>
      </c>
      <c r="G129" s="8">
        <v>134.19999999999999</v>
      </c>
      <c r="H129" s="8">
        <v>7.4999999999999997E-2</v>
      </c>
      <c r="I129" s="10">
        <f t="shared" si="9"/>
        <v>10.065</v>
      </c>
      <c r="J129" s="10">
        <v>0</v>
      </c>
      <c r="K129" s="11">
        <f t="shared" si="10"/>
        <v>5.6896551724137927E-2</v>
      </c>
    </row>
    <row r="130" spans="1:11" x14ac:dyDescent="0.35">
      <c r="A130" s="9">
        <f t="shared" si="7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 t="shared" si="8"/>
        <v>198.8</v>
      </c>
      <c r="G130" s="8">
        <v>165.4</v>
      </c>
      <c r="H130" s="8">
        <v>7.4999999999999997E-2</v>
      </c>
      <c r="I130" s="10">
        <f t="shared" si="9"/>
        <v>12.404999999999999</v>
      </c>
      <c r="J130" s="10">
        <v>0</v>
      </c>
      <c r="K130" s="11">
        <f t="shared" si="10"/>
        <v>6.2399396378269613E-2</v>
      </c>
    </row>
    <row r="131" spans="1:11" x14ac:dyDescent="0.35">
      <c r="A131" s="9">
        <f t="shared" si="7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 t="shared" si="8"/>
        <v>197.25</v>
      </c>
      <c r="G131" s="8">
        <v>153.30000000000001</v>
      </c>
      <c r="H131" s="8">
        <v>7.4999999999999997E-2</v>
      </c>
      <c r="I131" s="10">
        <f t="shared" si="9"/>
        <v>11.4975</v>
      </c>
      <c r="J131" s="10">
        <v>0</v>
      </c>
      <c r="K131" s="11">
        <f t="shared" si="10"/>
        <v>5.8288973384030419E-2</v>
      </c>
    </row>
    <row r="132" spans="1:11" x14ac:dyDescent="0.35">
      <c r="A132" s="9">
        <f t="shared" si="7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 t="shared" si="8"/>
        <v>158.5</v>
      </c>
      <c r="G132" s="8">
        <v>87.5</v>
      </c>
      <c r="H132" s="8">
        <v>7.4999999999999997E-2</v>
      </c>
      <c r="I132" s="10">
        <f t="shared" si="9"/>
        <v>6.5625</v>
      </c>
      <c r="J132" s="10">
        <v>0</v>
      </c>
      <c r="K132" s="11">
        <f t="shared" si="10"/>
        <v>4.140378548895899E-2</v>
      </c>
    </row>
    <row r="133" spans="1:11" x14ac:dyDescent="0.35">
      <c r="A133" s="9">
        <f t="shared" si="7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 t="shared" si="8"/>
        <v>184.5</v>
      </c>
      <c r="G133" s="8">
        <v>137.9</v>
      </c>
      <c r="H133" s="8">
        <v>7.4999999999999997E-2</v>
      </c>
      <c r="I133" s="10">
        <f t="shared" si="9"/>
        <v>10.342499999999999</v>
      </c>
      <c r="J133" s="10">
        <v>0</v>
      </c>
      <c r="K133" s="11">
        <f t="shared" si="10"/>
        <v>5.6056910569105688E-2</v>
      </c>
    </row>
    <row r="134" spans="1:11" x14ac:dyDescent="0.35">
      <c r="A134" s="9">
        <f t="shared" si="7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 t="shared" si="8"/>
        <v>188.15</v>
      </c>
      <c r="G134" s="8">
        <v>24.7</v>
      </c>
      <c r="H134" s="8">
        <v>7.4999999999999997E-2</v>
      </c>
      <c r="I134" s="10">
        <f t="shared" si="9"/>
        <v>1.8524999999999998</v>
      </c>
      <c r="J134" s="10">
        <v>0</v>
      </c>
      <c r="K134" s="11">
        <f t="shared" si="10"/>
        <v>9.8458676587828853E-3</v>
      </c>
    </row>
    <row r="135" spans="1:11" x14ac:dyDescent="0.35">
      <c r="A135" s="9">
        <f t="shared" ref="A135:A198" si="11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 t="shared" si="8"/>
        <v>162.19999999999999</v>
      </c>
      <c r="G135" s="8">
        <v>17.5</v>
      </c>
      <c r="H135" s="8">
        <v>7.4999999999999997E-2</v>
      </c>
      <c r="I135" s="10">
        <f t="shared" si="9"/>
        <v>1.3125</v>
      </c>
      <c r="J135" s="10">
        <v>0</v>
      </c>
      <c r="K135" s="11">
        <f t="shared" si="10"/>
        <v>8.0918618988902596E-3</v>
      </c>
    </row>
    <row r="136" spans="1:11" x14ac:dyDescent="0.35">
      <c r="A136" s="9">
        <f t="shared" si="11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 t="shared" si="8"/>
        <v>193.5</v>
      </c>
      <c r="G136" s="8">
        <v>27.3</v>
      </c>
      <c r="H136" s="8">
        <v>7.4999999999999997E-2</v>
      </c>
      <c r="I136" s="10">
        <f t="shared" si="9"/>
        <v>2.0474999999999999</v>
      </c>
      <c r="J136" s="10">
        <v>0</v>
      </c>
      <c r="K136" s="11">
        <f t="shared" si="10"/>
        <v>1.058139534883721E-2</v>
      </c>
    </row>
    <row r="137" spans="1:11" x14ac:dyDescent="0.35">
      <c r="A137" s="9">
        <f t="shared" si="11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 t="shared" si="8"/>
        <v>163.30000000000001</v>
      </c>
      <c r="G137" s="8">
        <v>22.2</v>
      </c>
      <c r="H137" s="8">
        <v>7.4999999999999997E-2</v>
      </c>
      <c r="I137" s="10">
        <f t="shared" si="9"/>
        <v>1.6649999999999998</v>
      </c>
      <c r="J137" s="10">
        <v>0</v>
      </c>
      <c r="K137" s="11">
        <f t="shared" si="10"/>
        <v>1.0195958358848742E-2</v>
      </c>
    </row>
    <row r="138" spans="1:11" x14ac:dyDescent="0.35">
      <c r="A138" s="9">
        <f t="shared" si="11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 t="shared" si="8"/>
        <v>558.29999999999995</v>
      </c>
      <c r="G138" s="8">
        <v>25.7</v>
      </c>
      <c r="H138" s="8">
        <v>7.4999999999999997E-2</v>
      </c>
      <c r="I138" s="10">
        <f t="shared" si="9"/>
        <v>1.9274999999999998</v>
      </c>
      <c r="J138" s="10">
        <v>0</v>
      </c>
      <c r="K138" s="11">
        <f t="shared" si="10"/>
        <v>3.4524449220849004E-3</v>
      </c>
    </row>
    <row r="139" spans="1:11" x14ac:dyDescent="0.35">
      <c r="A139" s="9">
        <f t="shared" si="11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 t="shared" si="8"/>
        <v>357.76</v>
      </c>
      <c r="G139" s="8">
        <v>26.1</v>
      </c>
      <c r="H139" s="8">
        <v>7.4999999999999997E-2</v>
      </c>
      <c r="I139" s="10">
        <f t="shared" si="9"/>
        <v>1.9575</v>
      </c>
      <c r="J139" s="10">
        <v>0</v>
      </c>
      <c r="K139" s="11">
        <f t="shared" si="10"/>
        <v>5.4715451699463326E-3</v>
      </c>
    </row>
    <row r="140" spans="1:11" x14ac:dyDescent="0.35">
      <c r="A140" s="9">
        <f t="shared" si="11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 t="shared" si="8"/>
        <v>185.8</v>
      </c>
      <c r="G140" s="8">
        <v>22.6</v>
      </c>
      <c r="H140" s="8">
        <v>7.4999999999999997E-2</v>
      </c>
      <c r="I140" s="10">
        <f t="shared" si="9"/>
        <v>1.6950000000000001</v>
      </c>
      <c r="J140" s="10">
        <v>0</v>
      </c>
      <c r="K140" s="11">
        <f t="shared" si="10"/>
        <v>9.1227125941872982E-3</v>
      </c>
    </row>
    <row r="141" spans="1:11" x14ac:dyDescent="0.35">
      <c r="A141" s="9">
        <f t="shared" si="11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 t="shared" si="8"/>
        <v>389.5</v>
      </c>
      <c r="G141" s="8">
        <v>27.1</v>
      </c>
      <c r="H141" s="8">
        <v>7.4999999999999997E-2</v>
      </c>
      <c r="I141" s="10">
        <f t="shared" si="9"/>
        <v>2.0325000000000002</v>
      </c>
      <c r="J141" s="10">
        <v>0</v>
      </c>
      <c r="K141" s="11">
        <f t="shared" si="10"/>
        <v>5.218228498074455E-3</v>
      </c>
    </row>
    <row r="142" spans="1:11" x14ac:dyDescent="0.35">
      <c r="A142" s="9">
        <f t="shared" si="11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 t="shared" si="8"/>
        <v>354.15</v>
      </c>
      <c r="G142" s="8">
        <v>22.9</v>
      </c>
      <c r="H142" s="8">
        <v>7.4999999999999997E-2</v>
      </c>
      <c r="I142" s="10">
        <f t="shared" si="9"/>
        <v>1.7174999999999998</v>
      </c>
      <c r="J142" s="10">
        <v>0</v>
      </c>
      <c r="K142" s="11">
        <f t="shared" si="10"/>
        <v>4.8496399830580258E-3</v>
      </c>
    </row>
    <row r="143" spans="1:11" x14ac:dyDescent="0.35">
      <c r="A143" s="9">
        <f t="shared" si="11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 t="shared" si="8"/>
        <v>262.89999999999998</v>
      </c>
      <c r="G143" s="8">
        <v>78.2</v>
      </c>
      <c r="H143" s="8">
        <v>7.4999999999999997E-2</v>
      </c>
      <c r="I143" s="10">
        <f t="shared" si="9"/>
        <v>5.8650000000000002</v>
      </c>
      <c r="J143" s="10">
        <v>0</v>
      </c>
      <c r="K143" s="11">
        <f t="shared" si="10"/>
        <v>2.2308862685431727E-2</v>
      </c>
    </row>
    <row r="144" spans="1:11" x14ac:dyDescent="0.35">
      <c r="A144" s="9">
        <f t="shared" si="11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 t="shared" si="8"/>
        <v>146.1</v>
      </c>
      <c r="G144" s="8">
        <v>43.6</v>
      </c>
      <c r="H144" s="8">
        <v>7.4999999999999997E-2</v>
      </c>
      <c r="I144" s="10">
        <f t="shared" si="9"/>
        <v>3.27</v>
      </c>
      <c r="J144" s="10">
        <v>0</v>
      </c>
      <c r="K144" s="11">
        <f t="shared" si="10"/>
        <v>2.238193018480493E-2</v>
      </c>
    </row>
    <row r="145" spans="1:11" x14ac:dyDescent="0.35">
      <c r="A145" s="9">
        <f t="shared" si="11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 t="shared" si="8"/>
        <v>733.66</v>
      </c>
      <c r="G145" s="8">
        <v>26</v>
      </c>
      <c r="H145" s="8">
        <v>7.4999999999999997E-2</v>
      </c>
      <c r="I145" s="10">
        <f t="shared" si="9"/>
        <v>1.95</v>
      </c>
      <c r="J145" s="10">
        <v>0</v>
      </c>
      <c r="K145" s="11">
        <f t="shared" si="10"/>
        <v>2.6579069323664915E-3</v>
      </c>
    </row>
    <row r="146" spans="1:11" x14ac:dyDescent="0.35">
      <c r="A146" s="9">
        <f t="shared" si="11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 t="shared" si="8"/>
        <v>506.03</v>
      </c>
      <c r="G146" s="8">
        <v>54.5</v>
      </c>
      <c r="H146" s="8">
        <v>7.4999999999999997E-2</v>
      </c>
      <c r="I146" s="10">
        <f t="shared" si="9"/>
        <v>4.0874999999999995</v>
      </c>
      <c r="J146" s="10">
        <v>0</v>
      </c>
      <c r="K146" s="11">
        <f t="shared" si="10"/>
        <v>8.0775843329446862E-3</v>
      </c>
    </row>
    <row r="147" spans="1:11" x14ac:dyDescent="0.35">
      <c r="A147" s="9">
        <f t="shared" si="11"/>
        <v>142</v>
      </c>
      <c r="B147" s="8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 t="shared" si="8"/>
        <v>126.7</v>
      </c>
      <c r="G147" s="8">
        <v>49.4</v>
      </c>
      <c r="H147" s="8">
        <v>7.4999999999999997E-2</v>
      </c>
      <c r="I147" s="10">
        <f t="shared" si="9"/>
        <v>3.7049999999999996</v>
      </c>
      <c r="J147" s="10">
        <v>0</v>
      </c>
      <c r="K147" s="11">
        <f t="shared" si="10"/>
        <v>2.9242304656669296E-2</v>
      </c>
    </row>
    <row r="148" spans="1:11" x14ac:dyDescent="0.35">
      <c r="A148" s="9">
        <f t="shared" si="11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 t="shared" si="8"/>
        <v>307.49</v>
      </c>
      <c r="G148" s="8">
        <v>36.799999999999997</v>
      </c>
      <c r="H148" s="8">
        <v>7.4999999999999997E-2</v>
      </c>
      <c r="I148" s="10">
        <f t="shared" si="9"/>
        <v>2.76</v>
      </c>
      <c r="J148" s="10">
        <v>0</v>
      </c>
      <c r="K148" s="11">
        <f t="shared" si="10"/>
        <v>8.9759016553383839E-3</v>
      </c>
    </row>
    <row r="149" spans="1:11" x14ac:dyDescent="0.35">
      <c r="A149" s="9">
        <f t="shared" si="11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 t="shared" si="8"/>
        <v>123.77</v>
      </c>
      <c r="G149" s="8">
        <v>20.5</v>
      </c>
      <c r="H149" s="8">
        <v>7.4999999999999997E-2</v>
      </c>
      <c r="I149" s="10">
        <f t="shared" si="9"/>
        <v>1.5374999999999999</v>
      </c>
      <c r="J149" s="10">
        <v>0</v>
      </c>
      <c r="K149" s="11">
        <f t="shared" si="10"/>
        <v>1.2422234790336915E-2</v>
      </c>
    </row>
    <row r="150" spans="1:11" x14ac:dyDescent="0.35">
      <c r="A150" s="9">
        <f t="shared" si="11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 t="shared" si="8"/>
        <v>748.80000000000007</v>
      </c>
      <c r="G150" s="8">
        <v>102.1</v>
      </c>
      <c r="H150" s="8">
        <v>7.4999999999999997E-2</v>
      </c>
      <c r="I150" s="10">
        <f t="shared" si="9"/>
        <v>7.6574999999999989</v>
      </c>
      <c r="J150" s="10">
        <v>0</v>
      </c>
      <c r="K150" s="11">
        <f t="shared" si="10"/>
        <v>1.0226362179487178E-2</v>
      </c>
    </row>
    <row r="151" spans="1:11" x14ac:dyDescent="0.35">
      <c r="A151" s="9">
        <f t="shared" si="11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 t="shared" si="8"/>
        <v>435.2</v>
      </c>
      <c r="G151" s="8">
        <v>61.2</v>
      </c>
      <c r="H151" s="8">
        <v>7.4999999999999997E-2</v>
      </c>
      <c r="I151" s="10">
        <f t="shared" si="9"/>
        <v>4.59</v>
      </c>
      <c r="J151" s="10">
        <v>0</v>
      </c>
      <c r="K151" s="11">
        <f t="shared" si="10"/>
        <v>1.0546875000000001E-2</v>
      </c>
    </row>
    <row r="152" spans="1:11" x14ac:dyDescent="0.35">
      <c r="A152" s="9">
        <f t="shared" si="11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 t="shared" si="8"/>
        <v>406.1</v>
      </c>
      <c r="G152" s="8">
        <v>17.899999999999999</v>
      </c>
      <c r="H152" s="8">
        <v>7.4999999999999997E-2</v>
      </c>
      <c r="I152" s="10">
        <f t="shared" si="9"/>
        <v>1.3424999999999998</v>
      </c>
      <c r="J152" s="10">
        <v>0</v>
      </c>
      <c r="K152" s="11">
        <f t="shared" si="10"/>
        <v>3.3058360009849785E-3</v>
      </c>
    </row>
    <row r="153" spans="1:11" x14ac:dyDescent="0.35">
      <c r="A153" s="9">
        <f t="shared" si="11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 t="shared" si="8"/>
        <v>487.2</v>
      </c>
      <c r="G153" s="8">
        <v>42.7</v>
      </c>
      <c r="H153" s="8">
        <v>7.4999999999999997E-2</v>
      </c>
      <c r="I153" s="10">
        <f t="shared" si="9"/>
        <v>3.2025000000000001</v>
      </c>
      <c r="J153" s="10">
        <v>0</v>
      </c>
      <c r="K153" s="11">
        <f t="shared" si="10"/>
        <v>6.5732758620689656E-3</v>
      </c>
    </row>
    <row r="154" spans="1:11" x14ac:dyDescent="0.35">
      <c r="A154" s="9">
        <f t="shared" si="11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 t="shared" si="8"/>
        <v>399.95</v>
      </c>
      <c r="G154" s="8">
        <v>17.2</v>
      </c>
      <c r="H154" s="8">
        <v>7.4999999999999997E-2</v>
      </c>
      <c r="I154" s="10">
        <f t="shared" si="9"/>
        <v>1.2899999999999998</v>
      </c>
      <c r="J154" s="10">
        <v>0</v>
      </c>
      <c r="K154" s="11">
        <f t="shared" si="10"/>
        <v>3.2254031753969244E-3</v>
      </c>
    </row>
    <row r="155" spans="1:11" x14ac:dyDescent="0.35">
      <c r="A155" s="9">
        <f t="shared" si="11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 t="shared" si="8"/>
        <v>489.3</v>
      </c>
      <c r="G155" s="8">
        <v>74.8</v>
      </c>
      <c r="H155" s="8">
        <v>7.4999999999999997E-2</v>
      </c>
      <c r="I155" s="10">
        <f t="shared" si="9"/>
        <v>5.6099999999999994</v>
      </c>
      <c r="J155" s="10">
        <v>0</v>
      </c>
      <c r="K155" s="11">
        <f t="shared" si="10"/>
        <v>1.1465358675659103E-2</v>
      </c>
    </row>
    <row r="156" spans="1:11" x14ac:dyDescent="0.35">
      <c r="A156" s="9">
        <f t="shared" si="11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 t="shared" si="8"/>
        <v>420.6</v>
      </c>
      <c r="G156" s="8">
        <v>60.9</v>
      </c>
      <c r="H156" s="8">
        <v>7.4999999999999997E-2</v>
      </c>
      <c r="I156" s="10">
        <f t="shared" si="9"/>
        <v>4.5674999999999999</v>
      </c>
      <c r="J156" s="10">
        <v>0</v>
      </c>
      <c r="K156" s="11">
        <f t="shared" si="10"/>
        <v>1.0859486447931525E-2</v>
      </c>
    </row>
    <row r="157" spans="1:11" x14ac:dyDescent="0.35">
      <c r="A157" s="9">
        <f t="shared" si="11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 t="shared" si="8"/>
        <v>427.2</v>
      </c>
      <c r="G157" s="8">
        <v>61.6</v>
      </c>
      <c r="H157" s="8">
        <v>7.4999999999999997E-2</v>
      </c>
      <c r="I157" s="10">
        <f t="shared" si="9"/>
        <v>4.62</v>
      </c>
      <c r="J157" s="10">
        <v>0</v>
      </c>
      <c r="K157" s="11">
        <f t="shared" si="10"/>
        <v>1.0814606741573035E-2</v>
      </c>
    </row>
    <row r="158" spans="1:11" x14ac:dyDescent="0.35">
      <c r="A158" s="9">
        <f t="shared" si="11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 t="shared" si="8"/>
        <v>464.8</v>
      </c>
      <c r="G158" s="8">
        <v>68.2</v>
      </c>
      <c r="H158" s="8">
        <v>7.4999999999999997E-2</v>
      </c>
      <c r="I158" s="10">
        <f t="shared" si="9"/>
        <v>5.1150000000000002</v>
      </c>
      <c r="J158" s="10">
        <v>0</v>
      </c>
      <c r="K158" s="11">
        <f t="shared" si="10"/>
        <v>1.1004733218588641E-2</v>
      </c>
    </row>
    <row r="159" spans="1:11" x14ac:dyDescent="0.35">
      <c r="A159" s="9">
        <f t="shared" si="11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 t="shared" si="8"/>
        <v>515.5</v>
      </c>
      <c r="G159" s="8">
        <v>56</v>
      </c>
      <c r="H159" s="8">
        <v>7.4999999999999997E-2</v>
      </c>
      <c r="I159" s="10">
        <f t="shared" si="9"/>
        <v>4.2</v>
      </c>
      <c r="J159" s="10">
        <v>0</v>
      </c>
      <c r="K159" s="11">
        <f t="shared" si="10"/>
        <v>8.147429679922406E-3</v>
      </c>
    </row>
    <row r="160" spans="1:11" x14ac:dyDescent="0.35">
      <c r="A160" s="9">
        <f t="shared" si="11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 t="shared" si="8"/>
        <v>556.9</v>
      </c>
      <c r="G160" s="8">
        <v>68.5</v>
      </c>
      <c r="H160" s="8">
        <v>7.4999999999999997E-2</v>
      </c>
      <c r="I160" s="10">
        <f t="shared" si="9"/>
        <v>5.1375000000000002</v>
      </c>
      <c r="J160" s="10">
        <v>0</v>
      </c>
      <c r="K160" s="11">
        <f t="shared" si="10"/>
        <v>9.2251750763153173E-3</v>
      </c>
    </row>
    <row r="161" spans="1:11" x14ac:dyDescent="0.35">
      <c r="A161" s="9">
        <f t="shared" si="11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 t="shared" si="8"/>
        <v>342.9</v>
      </c>
      <c r="G161" s="8">
        <v>58.9</v>
      </c>
      <c r="H161" s="8">
        <v>7.4999999999999997E-2</v>
      </c>
      <c r="I161" s="10">
        <f t="shared" si="9"/>
        <v>4.4174999999999995</v>
      </c>
      <c r="J161" s="10">
        <v>0</v>
      </c>
      <c r="K161" s="11">
        <f t="shared" si="10"/>
        <v>1.2882764654418196E-2</v>
      </c>
    </row>
    <row r="162" spans="1:11" x14ac:dyDescent="0.35">
      <c r="A162" s="9">
        <f t="shared" si="11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 t="shared" si="8"/>
        <v>514.78</v>
      </c>
      <c r="G162" s="8">
        <v>49.8</v>
      </c>
      <c r="H162" s="8">
        <v>7.4999999999999997E-2</v>
      </c>
      <c r="I162" s="10">
        <f t="shared" si="9"/>
        <v>3.7349999999999994</v>
      </c>
      <c r="J162" s="10">
        <v>0</v>
      </c>
      <c r="K162" s="11">
        <f t="shared" si="10"/>
        <v>7.2555266327363139E-3</v>
      </c>
    </row>
    <row r="163" spans="1:11" x14ac:dyDescent="0.35">
      <c r="A163" s="9">
        <f t="shared" si="11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 t="shared" si="8"/>
        <v>378.9</v>
      </c>
      <c r="G163" s="8">
        <v>64.7</v>
      </c>
      <c r="H163" s="8">
        <v>7.4999999999999997E-2</v>
      </c>
      <c r="I163" s="10">
        <f t="shared" si="9"/>
        <v>4.8525</v>
      </c>
      <c r="J163" s="10">
        <v>0</v>
      </c>
      <c r="K163" s="11">
        <f t="shared" si="10"/>
        <v>1.2806809184481394E-2</v>
      </c>
    </row>
    <row r="164" spans="1:11" x14ac:dyDescent="0.35">
      <c r="A164" s="9">
        <f t="shared" si="11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8"/>
        <v>391.9</v>
      </c>
      <c r="G164" s="8">
        <v>72.099999999999994</v>
      </c>
      <c r="H164" s="8">
        <v>7.4999999999999997E-2</v>
      </c>
      <c r="I164" s="10">
        <f t="shared" si="9"/>
        <v>5.4074999999999998</v>
      </c>
      <c r="J164" s="10">
        <v>0</v>
      </c>
      <c r="K164" s="11">
        <f t="shared" si="10"/>
        <v>1.3798162796631794E-2</v>
      </c>
    </row>
    <row r="165" spans="1:11" x14ac:dyDescent="0.35">
      <c r="A165" s="9">
        <f t="shared" si="11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 t="shared" si="8"/>
        <v>381.3</v>
      </c>
      <c r="G165" s="8">
        <v>77.8</v>
      </c>
      <c r="H165" s="8">
        <v>7.4999999999999997E-2</v>
      </c>
      <c r="I165" s="10">
        <f t="shared" si="9"/>
        <v>5.835</v>
      </c>
      <c r="J165" s="10">
        <v>0</v>
      </c>
      <c r="K165" s="11">
        <f t="shared" si="10"/>
        <v>1.5302911093627065E-2</v>
      </c>
    </row>
    <row r="166" spans="1:11" x14ac:dyDescent="0.35">
      <c r="A166" s="9">
        <f t="shared" si="11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8"/>
        <v>2512.2399999999998</v>
      </c>
      <c r="G166" s="8">
        <v>47.9</v>
      </c>
      <c r="H166" s="8">
        <v>7.4999999999999997E-2</v>
      </c>
      <c r="I166" s="10">
        <f t="shared" si="9"/>
        <v>3.5924999999999998</v>
      </c>
      <c r="J166" s="10">
        <v>0</v>
      </c>
      <c r="K166" s="11">
        <f t="shared" si="10"/>
        <v>1.4299987262363469E-3</v>
      </c>
    </row>
    <row r="167" spans="1:11" x14ac:dyDescent="0.35">
      <c r="A167" s="9">
        <f t="shared" si="11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 t="shared" si="8"/>
        <v>124.1</v>
      </c>
      <c r="G167" s="8">
        <v>72</v>
      </c>
      <c r="H167" s="8">
        <v>7.4999999999999997E-2</v>
      </c>
      <c r="I167" s="10">
        <f t="shared" si="9"/>
        <v>5.3999999999999995</v>
      </c>
      <c r="J167" s="10">
        <v>0</v>
      </c>
      <c r="K167" s="11">
        <f t="shared" si="10"/>
        <v>4.3513295729250605E-2</v>
      </c>
    </row>
    <row r="168" spans="1:11" x14ac:dyDescent="0.35">
      <c r="A168" s="9">
        <f t="shared" si="11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 t="shared" si="8"/>
        <v>147.35</v>
      </c>
      <c r="G168" s="8">
        <v>53</v>
      </c>
      <c r="H168" s="8">
        <v>7.4999999999999997E-2</v>
      </c>
      <c r="I168" s="10">
        <f t="shared" si="9"/>
        <v>3.9749999999999996</v>
      </c>
      <c r="J168" s="10">
        <v>0</v>
      </c>
      <c r="K168" s="11">
        <f t="shared" si="10"/>
        <v>2.697658635900916E-2</v>
      </c>
    </row>
    <row r="169" spans="1:11" x14ac:dyDescent="0.35">
      <c r="A169" s="9">
        <f t="shared" si="11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 t="shared" si="8"/>
        <v>118.2</v>
      </c>
      <c r="G169" s="8">
        <v>54.8</v>
      </c>
      <c r="H169" s="8">
        <v>7.4999999999999997E-2</v>
      </c>
      <c r="I169" s="10">
        <f t="shared" si="9"/>
        <v>4.1099999999999994</v>
      </c>
      <c r="J169" s="10">
        <v>0</v>
      </c>
      <c r="K169" s="11">
        <f t="shared" si="10"/>
        <v>3.4771573604060906E-2</v>
      </c>
    </row>
    <row r="170" spans="1:11" x14ac:dyDescent="0.35">
      <c r="A170" s="9">
        <f t="shared" si="11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 t="shared" si="8"/>
        <v>111.8</v>
      </c>
      <c r="G170" s="8">
        <v>53.4</v>
      </c>
      <c r="H170" s="8">
        <v>7.4999999999999997E-2</v>
      </c>
      <c r="I170" s="10">
        <f t="shared" si="9"/>
        <v>4.0049999999999999</v>
      </c>
      <c r="J170" s="10">
        <v>0</v>
      </c>
      <c r="K170" s="11">
        <f t="shared" si="10"/>
        <v>3.5822898032200359E-2</v>
      </c>
    </row>
    <row r="171" spans="1:11" x14ac:dyDescent="0.35">
      <c r="A171" s="9">
        <f t="shared" si="11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 t="shared" si="8"/>
        <v>177.1</v>
      </c>
      <c r="G171" s="8">
        <v>343</v>
      </c>
      <c r="H171" s="8">
        <v>7.4999999999999997E-2</v>
      </c>
      <c r="I171" s="10">
        <f t="shared" si="9"/>
        <v>25.724999999999998</v>
      </c>
      <c r="J171" s="10">
        <v>0</v>
      </c>
      <c r="K171" s="11">
        <f t="shared" si="10"/>
        <v>0.14525691699604742</v>
      </c>
    </row>
    <row r="172" spans="1:11" x14ac:dyDescent="0.35">
      <c r="A172" s="9">
        <f t="shared" si="11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 t="shared" si="8"/>
        <v>572.56000000000006</v>
      </c>
      <c r="G172" s="8">
        <v>17.2</v>
      </c>
      <c r="H172" s="8">
        <v>7.4999999999999997E-2</v>
      </c>
      <c r="I172" s="10">
        <f t="shared" si="9"/>
        <v>1.2899999999999998</v>
      </c>
      <c r="J172" s="10">
        <v>0</v>
      </c>
      <c r="K172" s="11">
        <f t="shared" si="10"/>
        <v>2.2530389828140278E-3</v>
      </c>
    </row>
    <row r="173" spans="1:11" x14ac:dyDescent="0.35">
      <c r="A173" s="9">
        <f t="shared" si="11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 t="shared" ref="F173:F229" si="12">C173+D173+E173</f>
        <v>546.79999999999995</v>
      </c>
      <c r="G173" s="8">
        <v>20.6</v>
      </c>
      <c r="H173" s="8">
        <v>7.4999999999999997E-2</v>
      </c>
      <c r="I173" s="10">
        <f t="shared" ref="I173:I229" si="13">G173*H173</f>
        <v>1.5450000000000002</v>
      </c>
      <c r="J173" s="10">
        <v>0</v>
      </c>
      <c r="K173" s="11">
        <f t="shared" ref="K173:K229" si="14">(I173+J173)/F173</f>
        <v>2.8255303584491594E-3</v>
      </c>
    </row>
    <row r="174" spans="1:11" x14ac:dyDescent="0.35">
      <c r="A174" s="9">
        <f t="shared" si="11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 t="shared" si="12"/>
        <v>695</v>
      </c>
      <c r="G174" s="8">
        <v>16.5</v>
      </c>
      <c r="H174" s="8">
        <v>7.4999999999999997E-2</v>
      </c>
      <c r="I174" s="10">
        <f t="shared" si="13"/>
        <v>1.2375</v>
      </c>
      <c r="J174" s="10">
        <v>0</v>
      </c>
      <c r="K174" s="11">
        <f t="shared" si="14"/>
        <v>1.7805755395683455E-3</v>
      </c>
    </row>
    <row r="175" spans="1:11" x14ac:dyDescent="0.35">
      <c r="A175" s="9">
        <f t="shared" si="11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 t="shared" si="12"/>
        <v>641.82000000000005</v>
      </c>
      <c r="G175" s="8">
        <v>15.7</v>
      </c>
      <c r="H175" s="8">
        <v>7.4999999999999997E-2</v>
      </c>
      <c r="I175" s="10">
        <f t="shared" si="13"/>
        <v>1.1775</v>
      </c>
      <c r="J175" s="10">
        <v>0</v>
      </c>
      <c r="K175" s="11">
        <f t="shared" si="14"/>
        <v>1.8346265308030287E-3</v>
      </c>
    </row>
    <row r="176" spans="1:11" x14ac:dyDescent="0.35">
      <c r="A176" s="9">
        <f t="shared" si="11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 t="shared" si="12"/>
        <v>611.88</v>
      </c>
      <c r="G176" s="8">
        <v>25.2</v>
      </c>
      <c r="H176" s="8">
        <v>7.4999999999999997E-2</v>
      </c>
      <c r="I176" s="10">
        <f t="shared" si="13"/>
        <v>1.89</v>
      </c>
      <c r="J176" s="10">
        <v>0</v>
      </c>
      <c r="K176" s="11">
        <f t="shared" si="14"/>
        <v>3.0888409492057264E-3</v>
      </c>
    </row>
    <row r="177" spans="1:11" x14ac:dyDescent="0.35">
      <c r="A177" s="9">
        <f t="shared" si="11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 t="shared" si="12"/>
        <v>427.6</v>
      </c>
      <c r="G177" s="8">
        <v>74.400000000000006</v>
      </c>
      <c r="H177" s="8">
        <v>7.4999999999999997E-2</v>
      </c>
      <c r="I177" s="10">
        <f t="shared" si="13"/>
        <v>5.58</v>
      </c>
      <c r="J177" s="10">
        <v>0</v>
      </c>
      <c r="K177" s="11">
        <f t="shared" si="14"/>
        <v>1.304957904583723E-2</v>
      </c>
    </row>
    <row r="178" spans="1:11" x14ac:dyDescent="0.35">
      <c r="A178" s="9">
        <f t="shared" si="11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 t="shared" si="12"/>
        <v>411.9</v>
      </c>
      <c r="G178" s="8">
        <v>76</v>
      </c>
      <c r="H178" s="8">
        <v>7.4999999999999997E-2</v>
      </c>
      <c r="I178" s="10">
        <f t="shared" si="13"/>
        <v>5.7</v>
      </c>
      <c r="J178" s="10">
        <v>0</v>
      </c>
      <c r="K178" s="11">
        <f t="shared" si="14"/>
        <v>1.3838310269482885E-2</v>
      </c>
    </row>
    <row r="179" spans="1:11" x14ac:dyDescent="0.35">
      <c r="A179" s="9">
        <f t="shared" si="11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 t="shared" si="12"/>
        <v>635.29999999999995</v>
      </c>
      <c r="G179" s="8">
        <v>96.3</v>
      </c>
      <c r="H179" s="8">
        <v>7.4999999999999997E-2</v>
      </c>
      <c r="I179" s="10">
        <f t="shared" si="13"/>
        <v>7.2224999999999993</v>
      </c>
      <c r="J179" s="10">
        <v>0</v>
      </c>
      <c r="K179" s="11">
        <f t="shared" si="14"/>
        <v>1.1368644734770974E-2</v>
      </c>
    </row>
    <row r="180" spans="1:11" x14ac:dyDescent="0.35">
      <c r="A180" s="9">
        <f t="shared" si="11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 t="shared" si="12"/>
        <v>650.69999999999993</v>
      </c>
      <c r="G180" s="8">
        <v>87.5</v>
      </c>
      <c r="H180" s="8">
        <v>7.4999999999999997E-2</v>
      </c>
      <c r="I180" s="10">
        <f t="shared" si="13"/>
        <v>6.5625</v>
      </c>
      <c r="J180" s="10">
        <v>0</v>
      </c>
      <c r="K180" s="11">
        <f t="shared" si="14"/>
        <v>1.008529276164131E-2</v>
      </c>
    </row>
    <row r="181" spans="1:11" x14ac:dyDescent="0.35">
      <c r="A181" s="9">
        <f t="shared" si="11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 t="shared" si="12"/>
        <v>650.29999999999995</v>
      </c>
      <c r="G181" s="8">
        <v>17.7</v>
      </c>
      <c r="H181" s="8">
        <v>7.4999999999999997E-2</v>
      </c>
      <c r="I181" s="10">
        <f t="shared" si="13"/>
        <v>1.3274999999999999</v>
      </c>
      <c r="J181" s="10">
        <v>0</v>
      </c>
      <c r="K181" s="11">
        <f t="shared" si="14"/>
        <v>2.0413655236044903E-3</v>
      </c>
    </row>
    <row r="182" spans="1:11" x14ac:dyDescent="0.35">
      <c r="A182" s="9">
        <f t="shared" si="11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 t="shared" si="12"/>
        <v>702.91</v>
      </c>
      <c r="G182" s="8">
        <v>85.1</v>
      </c>
      <c r="H182" s="8">
        <v>7.4999999999999997E-2</v>
      </c>
      <c r="I182" s="10">
        <f t="shared" si="13"/>
        <v>6.3824999999999994</v>
      </c>
      <c r="J182" s="10">
        <v>0</v>
      </c>
      <c r="K182" s="11">
        <f t="shared" si="14"/>
        <v>9.0801098291388646E-3</v>
      </c>
    </row>
    <row r="183" spans="1:11" x14ac:dyDescent="0.35">
      <c r="A183" s="9">
        <f t="shared" si="11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 t="shared" si="12"/>
        <v>592.9</v>
      </c>
      <c r="G183" s="8">
        <v>59.9</v>
      </c>
      <c r="H183" s="8">
        <v>7.4999999999999997E-2</v>
      </c>
      <c r="I183" s="10">
        <f t="shared" si="13"/>
        <v>4.4924999999999997</v>
      </c>
      <c r="J183" s="10">
        <v>0</v>
      </c>
      <c r="K183" s="11">
        <f t="shared" si="14"/>
        <v>7.5771630966436163E-3</v>
      </c>
    </row>
    <row r="184" spans="1:11" x14ac:dyDescent="0.35">
      <c r="A184" s="9">
        <f t="shared" si="11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 t="shared" si="12"/>
        <v>1245.1200000000001</v>
      </c>
      <c r="G184" s="8">
        <v>52</v>
      </c>
      <c r="H184" s="8">
        <v>7.4999999999999997E-2</v>
      </c>
      <c r="I184" s="10">
        <f t="shared" si="13"/>
        <v>3.9</v>
      </c>
      <c r="J184" s="10">
        <v>0</v>
      </c>
      <c r="K184" s="11">
        <f t="shared" si="14"/>
        <v>3.1322282189668463E-3</v>
      </c>
    </row>
    <row r="185" spans="1:11" x14ac:dyDescent="0.35">
      <c r="A185" s="9">
        <f t="shared" si="11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 t="shared" si="12"/>
        <v>274.64999999999998</v>
      </c>
      <c r="G185" s="8">
        <v>82.5</v>
      </c>
      <c r="H185" s="8">
        <v>7.4999999999999997E-2</v>
      </c>
      <c r="I185" s="10">
        <f t="shared" si="13"/>
        <v>6.1875</v>
      </c>
      <c r="J185" s="10">
        <v>0</v>
      </c>
      <c r="K185" s="11">
        <f t="shared" si="14"/>
        <v>2.2528672856362644E-2</v>
      </c>
    </row>
    <row r="186" spans="1:11" x14ac:dyDescent="0.35">
      <c r="A186" s="9">
        <f t="shared" si="11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 t="shared" si="12"/>
        <v>446.05</v>
      </c>
      <c r="G186" s="8">
        <v>82.2</v>
      </c>
      <c r="H186" s="8">
        <v>7.4999999999999997E-2</v>
      </c>
      <c r="I186" s="10">
        <f t="shared" si="13"/>
        <v>6.165</v>
      </c>
      <c r="J186" s="10">
        <v>0</v>
      </c>
      <c r="K186" s="11">
        <f t="shared" si="14"/>
        <v>1.3821320479766842E-2</v>
      </c>
    </row>
    <row r="187" spans="1:11" x14ac:dyDescent="0.35">
      <c r="A187" s="9">
        <f t="shared" si="11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 t="shared" si="12"/>
        <v>784</v>
      </c>
      <c r="G187" s="8">
        <v>91</v>
      </c>
      <c r="H187" s="8">
        <v>7.4999999999999997E-2</v>
      </c>
      <c r="I187" s="10">
        <f t="shared" si="13"/>
        <v>6.8250000000000002</v>
      </c>
      <c r="J187" s="10">
        <v>0</v>
      </c>
      <c r="K187" s="11">
        <f t="shared" si="14"/>
        <v>8.7053571428571432E-3</v>
      </c>
    </row>
    <row r="188" spans="1:11" x14ac:dyDescent="0.35">
      <c r="A188" s="9">
        <f t="shared" si="11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 t="shared" si="12"/>
        <v>322.09999999999997</v>
      </c>
      <c r="G188" s="8">
        <v>76.8</v>
      </c>
      <c r="H188" s="8">
        <v>7.4999999999999997E-2</v>
      </c>
      <c r="I188" s="10">
        <f t="shared" si="13"/>
        <v>5.76</v>
      </c>
      <c r="J188" s="10">
        <v>0</v>
      </c>
      <c r="K188" s="11">
        <f t="shared" si="14"/>
        <v>1.7882645141260478E-2</v>
      </c>
    </row>
    <row r="189" spans="1:11" x14ac:dyDescent="0.35">
      <c r="A189" s="9">
        <f t="shared" si="11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 t="shared" si="12"/>
        <v>543.79999999999995</v>
      </c>
      <c r="G189" s="8">
        <v>83</v>
      </c>
      <c r="H189" s="8">
        <v>7.4999999999999997E-2</v>
      </c>
      <c r="I189" s="10">
        <f t="shared" si="13"/>
        <v>6.2249999999999996</v>
      </c>
      <c r="J189" s="10">
        <v>0</v>
      </c>
      <c r="K189" s="11">
        <f t="shared" si="14"/>
        <v>1.1447223243839648E-2</v>
      </c>
    </row>
    <row r="190" spans="1:11" x14ac:dyDescent="0.35">
      <c r="A190" s="9">
        <f t="shared" si="11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 t="shared" si="12"/>
        <v>556.6</v>
      </c>
      <c r="G190" s="8">
        <v>158.1</v>
      </c>
      <c r="H190" s="8">
        <v>7.4999999999999997E-2</v>
      </c>
      <c r="I190" s="10">
        <f t="shared" si="13"/>
        <v>11.8575</v>
      </c>
      <c r="J190" s="10">
        <v>0</v>
      </c>
      <c r="K190" s="11">
        <f t="shared" si="14"/>
        <v>2.1303449514911966E-2</v>
      </c>
    </row>
    <row r="191" spans="1:11" x14ac:dyDescent="0.35">
      <c r="A191" s="9">
        <f t="shared" si="11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 t="shared" si="12"/>
        <v>151.5</v>
      </c>
      <c r="G191" s="8">
        <v>37.9</v>
      </c>
      <c r="H191" s="8">
        <v>7.4999999999999997E-2</v>
      </c>
      <c r="I191" s="10">
        <f t="shared" si="13"/>
        <v>2.8424999999999998</v>
      </c>
      <c r="J191" s="10">
        <v>0</v>
      </c>
      <c r="K191" s="11">
        <f t="shared" si="14"/>
        <v>1.8762376237623762E-2</v>
      </c>
    </row>
    <row r="192" spans="1:11" x14ac:dyDescent="0.35">
      <c r="A192" s="9">
        <f t="shared" si="11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 t="shared" si="12"/>
        <v>359.79999999999995</v>
      </c>
      <c r="G192" s="8">
        <v>41.8</v>
      </c>
      <c r="H192" s="8">
        <v>7.4999999999999997E-2</v>
      </c>
      <c r="I192" s="10">
        <f t="shared" si="13"/>
        <v>3.1349999999999998</v>
      </c>
      <c r="J192" s="10">
        <v>0</v>
      </c>
      <c r="K192" s="11">
        <f t="shared" si="14"/>
        <v>8.7131739855475267E-3</v>
      </c>
    </row>
    <row r="193" spans="1:11" x14ac:dyDescent="0.35">
      <c r="A193" s="9">
        <f t="shared" si="11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 t="shared" si="12"/>
        <v>383</v>
      </c>
      <c r="G193" s="8">
        <v>90.7</v>
      </c>
      <c r="H193" s="8">
        <v>7.4999999999999997E-2</v>
      </c>
      <c r="I193" s="10">
        <f t="shared" si="13"/>
        <v>6.8025000000000002</v>
      </c>
      <c r="J193" s="10">
        <v>0</v>
      </c>
      <c r="K193" s="11">
        <f t="shared" si="14"/>
        <v>1.7761096605744126E-2</v>
      </c>
    </row>
    <row r="194" spans="1:11" x14ac:dyDescent="0.35">
      <c r="A194" s="9">
        <f t="shared" si="11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 t="shared" si="12"/>
        <v>353.6</v>
      </c>
      <c r="G194" s="8">
        <v>40.5</v>
      </c>
      <c r="H194" s="8">
        <v>7.4999999999999997E-2</v>
      </c>
      <c r="I194" s="10">
        <f t="shared" si="13"/>
        <v>3.0375000000000001</v>
      </c>
      <c r="J194" s="10">
        <v>0</v>
      </c>
      <c r="K194" s="11">
        <f t="shared" si="14"/>
        <v>8.5902149321266958E-3</v>
      </c>
    </row>
    <row r="195" spans="1:11" x14ac:dyDescent="0.35">
      <c r="A195" s="9">
        <f t="shared" si="11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 t="shared" si="12"/>
        <v>548.24</v>
      </c>
      <c r="G195" s="8">
        <v>75.2</v>
      </c>
      <c r="H195" s="8">
        <v>7.4999999999999997E-2</v>
      </c>
      <c r="I195" s="10">
        <f t="shared" si="13"/>
        <v>5.64</v>
      </c>
      <c r="J195" s="10">
        <v>0</v>
      </c>
      <c r="K195" s="11">
        <f t="shared" si="14"/>
        <v>1.0287465343645118E-2</v>
      </c>
    </row>
    <row r="196" spans="1:11" x14ac:dyDescent="0.35">
      <c r="A196" s="9">
        <f t="shared" si="11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 t="shared" si="12"/>
        <v>287</v>
      </c>
      <c r="G196" s="8">
        <v>21.2</v>
      </c>
      <c r="H196" s="8">
        <v>7.4999999999999997E-2</v>
      </c>
      <c r="I196" s="10">
        <f t="shared" si="13"/>
        <v>1.5899999999999999</v>
      </c>
      <c r="J196" s="10">
        <v>0</v>
      </c>
      <c r="K196" s="11">
        <f t="shared" si="14"/>
        <v>5.5400696864111492E-3</v>
      </c>
    </row>
    <row r="197" spans="1:11" x14ac:dyDescent="0.35">
      <c r="A197" s="9">
        <f t="shared" si="11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 t="shared" si="12"/>
        <v>163</v>
      </c>
      <c r="G197" s="8">
        <v>42.3</v>
      </c>
      <c r="H197" s="8">
        <v>7.4999999999999997E-2</v>
      </c>
      <c r="I197" s="10">
        <f t="shared" si="13"/>
        <v>3.1724999999999999</v>
      </c>
      <c r="J197" s="10">
        <v>0</v>
      </c>
      <c r="K197" s="11">
        <f t="shared" si="14"/>
        <v>1.946319018404908E-2</v>
      </c>
    </row>
    <row r="198" spans="1:11" x14ac:dyDescent="0.35">
      <c r="A198" s="9">
        <f t="shared" si="11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 t="shared" si="12"/>
        <v>250.48</v>
      </c>
      <c r="G198" s="8">
        <v>53.2</v>
      </c>
      <c r="H198" s="8">
        <v>7.4999999999999997E-2</v>
      </c>
      <c r="I198" s="10">
        <f t="shared" si="13"/>
        <v>3.99</v>
      </c>
      <c r="J198" s="10">
        <v>0</v>
      </c>
      <c r="K198" s="11">
        <f t="shared" si="14"/>
        <v>1.5929415522197381E-2</v>
      </c>
    </row>
    <row r="199" spans="1:11" x14ac:dyDescent="0.35">
      <c r="A199" s="9">
        <f t="shared" ref="A199:A262" si="15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 t="shared" si="12"/>
        <v>849.38</v>
      </c>
      <c r="G199" s="8">
        <v>71.900000000000006</v>
      </c>
      <c r="H199" s="8">
        <v>7.4999999999999997E-2</v>
      </c>
      <c r="I199" s="10">
        <f t="shared" si="13"/>
        <v>5.3925000000000001</v>
      </c>
      <c r="J199" s="10">
        <v>0</v>
      </c>
      <c r="K199" s="11">
        <f t="shared" si="14"/>
        <v>6.3487484989050835E-3</v>
      </c>
    </row>
    <row r="200" spans="1:11" x14ac:dyDescent="0.35">
      <c r="A200" s="9">
        <f t="shared" si="15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 t="shared" si="12"/>
        <v>413.7</v>
      </c>
      <c r="G200" s="8">
        <v>69</v>
      </c>
      <c r="H200" s="8">
        <v>7.4999999999999997E-2</v>
      </c>
      <c r="I200" s="10">
        <f t="shared" si="13"/>
        <v>5.1749999999999998</v>
      </c>
      <c r="J200" s="10">
        <v>0</v>
      </c>
      <c r="K200" s="11">
        <f t="shared" si="14"/>
        <v>1.2509064539521391E-2</v>
      </c>
    </row>
    <row r="201" spans="1:11" x14ac:dyDescent="0.35">
      <c r="A201" s="9">
        <f t="shared" si="15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 t="shared" si="12"/>
        <v>301.8</v>
      </c>
      <c r="G201" s="8">
        <v>21.5</v>
      </c>
      <c r="H201" s="8">
        <v>7.4999999999999997E-2</v>
      </c>
      <c r="I201" s="10">
        <f t="shared" si="13"/>
        <v>1.6125</v>
      </c>
      <c r="J201" s="10">
        <v>0</v>
      </c>
      <c r="K201" s="11">
        <f t="shared" si="14"/>
        <v>5.342942345924453E-3</v>
      </c>
    </row>
    <row r="202" spans="1:11" x14ac:dyDescent="0.35">
      <c r="A202" s="9">
        <f t="shared" si="15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 t="shared" si="12"/>
        <v>417.1</v>
      </c>
      <c r="G202" s="8">
        <v>35</v>
      </c>
      <c r="H202" s="8">
        <v>7.4999999999999997E-2</v>
      </c>
      <c r="I202" s="10">
        <f t="shared" si="13"/>
        <v>2.625</v>
      </c>
      <c r="J202" s="10">
        <v>0</v>
      </c>
      <c r="K202" s="11">
        <f t="shared" si="14"/>
        <v>6.2934548070007193E-3</v>
      </c>
    </row>
    <row r="203" spans="1:11" x14ac:dyDescent="0.35">
      <c r="A203" s="9">
        <f t="shared" si="15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 t="shared" si="12"/>
        <v>191.3</v>
      </c>
      <c r="G203" s="8">
        <v>31.9</v>
      </c>
      <c r="H203" s="8">
        <v>7.4999999999999997E-2</v>
      </c>
      <c r="I203" s="10">
        <f t="shared" si="13"/>
        <v>2.3924999999999996</v>
      </c>
      <c r="J203" s="10">
        <v>0</v>
      </c>
      <c r="K203" s="11">
        <f t="shared" si="14"/>
        <v>1.250653423941453E-2</v>
      </c>
    </row>
    <row r="204" spans="1:11" x14ac:dyDescent="0.35">
      <c r="A204" s="9">
        <f t="shared" si="15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 t="shared" si="12"/>
        <v>319.3</v>
      </c>
      <c r="G204" s="8">
        <v>34.5</v>
      </c>
      <c r="H204" s="8">
        <v>7.4999999999999997E-2</v>
      </c>
      <c r="I204" s="10">
        <f t="shared" si="13"/>
        <v>2.5874999999999999</v>
      </c>
      <c r="J204" s="10">
        <v>0</v>
      </c>
      <c r="K204" s="11">
        <f t="shared" si="14"/>
        <v>8.1036642655809583E-3</v>
      </c>
    </row>
    <row r="205" spans="1:11" x14ac:dyDescent="0.35">
      <c r="A205" s="9">
        <f t="shared" si="15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 t="shared" si="12"/>
        <v>481.74</v>
      </c>
      <c r="G205" s="8">
        <v>118.8</v>
      </c>
      <c r="H205" s="8">
        <v>7.4999999999999997E-2</v>
      </c>
      <c r="I205" s="10">
        <f t="shared" si="13"/>
        <v>8.91</v>
      </c>
      <c r="J205" s="10">
        <v>0</v>
      </c>
      <c r="K205" s="11">
        <f t="shared" si="14"/>
        <v>1.8495453979324946E-2</v>
      </c>
    </row>
    <row r="206" spans="1:11" x14ac:dyDescent="0.35">
      <c r="A206" s="9">
        <f t="shared" si="15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 t="shared" si="12"/>
        <v>503.3</v>
      </c>
      <c r="G206" s="8">
        <v>57.9</v>
      </c>
      <c r="H206" s="8">
        <v>7.4999999999999997E-2</v>
      </c>
      <c r="I206" s="10">
        <f t="shared" si="13"/>
        <v>4.3424999999999994</v>
      </c>
      <c r="J206" s="10">
        <v>0</v>
      </c>
      <c r="K206" s="11">
        <f t="shared" si="14"/>
        <v>8.6280548380687442E-3</v>
      </c>
    </row>
    <row r="207" spans="1:11" x14ac:dyDescent="0.35">
      <c r="A207" s="9">
        <f t="shared" si="15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 t="shared" si="12"/>
        <v>727.33</v>
      </c>
      <c r="G207" s="8">
        <v>54.4</v>
      </c>
      <c r="H207" s="8">
        <v>7.4999999999999997E-2</v>
      </c>
      <c r="I207" s="10">
        <f t="shared" si="13"/>
        <v>4.08</v>
      </c>
      <c r="J207" s="10">
        <v>0</v>
      </c>
      <c r="K207" s="11">
        <f t="shared" si="14"/>
        <v>5.6095582472880257E-3</v>
      </c>
    </row>
    <row r="208" spans="1:11" x14ac:dyDescent="0.35">
      <c r="A208" s="9">
        <f t="shared" si="15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 t="shared" si="12"/>
        <v>628.35</v>
      </c>
      <c r="G208" s="8">
        <v>26.8</v>
      </c>
      <c r="H208" s="8">
        <v>7.4999999999999997E-2</v>
      </c>
      <c r="I208" s="10">
        <f t="shared" si="13"/>
        <v>2.0099999999999998</v>
      </c>
      <c r="J208" s="10">
        <v>0</v>
      </c>
      <c r="K208" s="11">
        <f t="shared" si="14"/>
        <v>3.1988541417999517E-3</v>
      </c>
    </row>
    <row r="209" spans="1:11" x14ac:dyDescent="0.35">
      <c r="A209" s="9">
        <f t="shared" si="15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12"/>
        <v>2817.6</v>
      </c>
      <c r="G209" s="8">
        <v>44.7</v>
      </c>
      <c r="H209" s="8">
        <v>7.4999999999999997E-2</v>
      </c>
      <c r="I209" s="10">
        <f t="shared" si="13"/>
        <v>3.3525</v>
      </c>
      <c r="J209" s="10">
        <v>0</v>
      </c>
      <c r="K209" s="11">
        <f t="shared" si="14"/>
        <v>1.1898424190800682E-3</v>
      </c>
    </row>
    <row r="210" spans="1:11" x14ac:dyDescent="0.35">
      <c r="A210" s="9">
        <f t="shared" si="15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 t="shared" si="12"/>
        <v>629.26</v>
      </c>
      <c r="G210" s="8">
        <v>67</v>
      </c>
      <c r="H210" s="8">
        <v>7.4999999999999997E-2</v>
      </c>
      <c r="I210" s="10">
        <f t="shared" si="13"/>
        <v>5.0249999999999995</v>
      </c>
      <c r="J210" s="10">
        <v>0</v>
      </c>
      <c r="K210" s="11">
        <f t="shared" si="14"/>
        <v>7.9855703524775133E-3</v>
      </c>
    </row>
    <row r="211" spans="1:11" x14ac:dyDescent="0.35">
      <c r="A211" s="9">
        <f t="shared" si="15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 t="shared" si="12"/>
        <v>531.4</v>
      </c>
      <c r="G211" s="8">
        <v>70.099999999999994</v>
      </c>
      <c r="H211" s="8">
        <v>7.4999999999999997E-2</v>
      </c>
      <c r="I211" s="10">
        <f t="shared" si="13"/>
        <v>5.2574999999999994</v>
      </c>
      <c r="J211" s="10">
        <v>0</v>
      </c>
      <c r="K211" s="11">
        <f t="shared" si="14"/>
        <v>9.8936770794128704E-3</v>
      </c>
    </row>
    <row r="212" spans="1:11" x14ac:dyDescent="0.35">
      <c r="A212" s="9">
        <f t="shared" si="15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 t="shared" si="12"/>
        <v>423.85</v>
      </c>
      <c r="G212" s="8">
        <v>13.6</v>
      </c>
      <c r="H212" s="8">
        <v>7.4999999999999997E-2</v>
      </c>
      <c r="I212" s="10">
        <f t="shared" si="13"/>
        <v>1.02</v>
      </c>
      <c r="J212" s="10">
        <v>0</v>
      </c>
      <c r="K212" s="11">
        <f t="shared" si="14"/>
        <v>2.406511737643034E-3</v>
      </c>
    </row>
    <row r="213" spans="1:11" x14ac:dyDescent="0.35">
      <c r="A213" s="9">
        <f t="shared" si="15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 t="shared" si="12"/>
        <v>379.4</v>
      </c>
      <c r="G213" s="8">
        <v>93.5</v>
      </c>
      <c r="H213" s="8">
        <v>7.4999999999999997E-2</v>
      </c>
      <c r="I213" s="10">
        <f t="shared" si="13"/>
        <v>7.0125000000000002</v>
      </c>
      <c r="J213" s="10">
        <v>0</v>
      </c>
      <c r="K213" s="11">
        <f t="shared" si="14"/>
        <v>1.8483131259884027E-2</v>
      </c>
    </row>
    <row r="214" spans="1:11" x14ac:dyDescent="0.35">
      <c r="A214" s="9">
        <f t="shared" si="15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12"/>
        <v>2490.7000000000003</v>
      </c>
      <c r="G214" s="8">
        <v>82.1</v>
      </c>
      <c r="H214" s="8">
        <v>7.4999999999999997E-2</v>
      </c>
      <c r="I214" s="10">
        <f t="shared" si="13"/>
        <v>6.1574999999999998</v>
      </c>
      <c r="J214" s="10">
        <v>0</v>
      </c>
      <c r="K214" s="11">
        <f t="shared" si="14"/>
        <v>2.4721965712450312E-3</v>
      </c>
    </row>
    <row r="215" spans="1:11" x14ac:dyDescent="0.35">
      <c r="A215" s="9">
        <f t="shared" si="15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 t="shared" si="12"/>
        <v>635.55000000000007</v>
      </c>
      <c r="G215" s="8">
        <v>355.7</v>
      </c>
      <c r="H215" s="8">
        <v>7.4999999999999997E-2</v>
      </c>
      <c r="I215" s="10">
        <f t="shared" si="13"/>
        <v>26.677499999999998</v>
      </c>
      <c r="J215" s="10">
        <v>0</v>
      </c>
      <c r="K215" s="11">
        <f t="shared" si="14"/>
        <v>4.1975454330894495E-2</v>
      </c>
    </row>
    <row r="216" spans="1:11" x14ac:dyDescent="0.35">
      <c r="A216" s="9">
        <f t="shared" si="15"/>
        <v>211</v>
      </c>
      <c r="B216" s="8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 t="shared" si="12"/>
        <v>185.1</v>
      </c>
      <c r="G216" s="8">
        <v>83.3</v>
      </c>
      <c r="H216" s="8">
        <v>7.4999999999999997E-2</v>
      </c>
      <c r="I216" s="10">
        <f t="shared" si="13"/>
        <v>6.2474999999999996</v>
      </c>
      <c r="J216" s="10">
        <v>0</v>
      </c>
      <c r="K216" s="11">
        <f t="shared" si="14"/>
        <v>3.3752025931928685E-2</v>
      </c>
    </row>
    <row r="217" spans="1:11" x14ac:dyDescent="0.35">
      <c r="A217" s="9">
        <f t="shared" si="15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 t="shared" si="12"/>
        <v>243.18</v>
      </c>
      <c r="G217" s="8">
        <v>76.599999999999994</v>
      </c>
      <c r="H217" s="8">
        <v>7.4999999999999997E-2</v>
      </c>
      <c r="I217" s="10">
        <f t="shared" si="13"/>
        <v>5.7449999999999992</v>
      </c>
      <c r="J217" s="10">
        <v>0</v>
      </c>
      <c r="K217" s="11">
        <f t="shared" si="14"/>
        <v>2.3624475697014553E-2</v>
      </c>
    </row>
    <row r="218" spans="1:11" x14ac:dyDescent="0.35">
      <c r="A218" s="9">
        <f t="shared" si="15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 t="shared" si="12"/>
        <v>187.37</v>
      </c>
      <c r="G218" s="8">
        <v>59.2</v>
      </c>
      <c r="H218" s="8">
        <v>7.4999999999999997E-2</v>
      </c>
      <c r="I218" s="10">
        <f t="shared" si="13"/>
        <v>4.4400000000000004</v>
      </c>
      <c r="J218" s="10">
        <v>0</v>
      </c>
      <c r="K218" s="11">
        <f t="shared" si="14"/>
        <v>2.3696429524470302E-2</v>
      </c>
    </row>
    <row r="219" spans="1:11" x14ac:dyDescent="0.35">
      <c r="A219" s="9">
        <f t="shared" si="15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 t="shared" si="12"/>
        <v>227.1</v>
      </c>
      <c r="G219" s="8">
        <v>53</v>
      </c>
      <c r="H219" s="8">
        <v>7.4999999999999997E-2</v>
      </c>
      <c r="I219" s="10">
        <f t="shared" si="13"/>
        <v>3.9749999999999996</v>
      </c>
      <c r="J219" s="10">
        <v>0</v>
      </c>
      <c r="K219" s="11">
        <f t="shared" si="14"/>
        <v>1.7503302509907528E-2</v>
      </c>
    </row>
    <row r="220" spans="1:11" x14ac:dyDescent="0.35">
      <c r="A220" s="9">
        <f t="shared" si="15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 t="shared" si="12"/>
        <v>195.09</v>
      </c>
      <c r="G220" s="8">
        <v>325.3</v>
      </c>
      <c r="H220" s="8">
        <v>7.4999999999999997E-2</v>
      </c>
      <c r="I220" s="10">
        <f t="shared" si="13"/>
        <v>24.397500000000001</v>
      </c>
      <c r="J220" s="10">
        <v>0</v>
      </c>
      <c r="K220" s="11">
        <f t="shared" si="14"/>
        <v>0.1250576656927572</v>
      </c>
    </row>
    <row r="221" spans="1:11" x14ac:dyDescent="0.35">
      <c r="A221" s="9">
        <f t="shared" si="15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 t="shared" si="12"/>
        <v>194.05</v>
      </c>
      <c r="G221" s="8">
        <v>13.5</v>
      </c>
      <c r="H221" s="8">
        <v>7.4999999999999997E-2</v>
      </c>
      <c r="I221" s="10">
        <f t="shared" si="13"/>
        <v>1.0125</v>
      </c>
      <c r="J221" s="10">
        <v>0</v>
      </c>
      <c r="K221" s="11">
        <f t="shared" si="14"/>
        <v>5.2177273898479769E-3</v>
      </c>
    </row>
    <row r="222" spans="1:11" x14ac:dyDescent="0.35">
      <c r="A222" s="9">
        <f t="shared" si="15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 t="shared" si="12"/>
        <v>127.3</v>
      </c>
      <c r="G222" s="8">
        <v>27.3</v>
      </c>
      <c r="H222" s="8">
        <v>7.4999999999999997E-2</v>
      </c>
      <c r="I222" s="10">
        <f t="shared" si="13"/>
        <v>2.0474999999999999</v>
      </c>
      <c r="J222" s="10">
        <v>0</v>
      </c>
      <c r="K222" s="11">
        <f t="shared" si="14"/>
        <v>1.6084053417124902E-2</v>
      </c>
    </row>
    <row r="223" spans="1:11" x14ac:dyDescent="0.35">
      <c r="A223" s="9">
        <f t="shared" si="15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 t="shared" si="12"/>
        <v>116.4</v>
      </c>
      <c r="G223" s="8">
        <v>26.1</v>
      </c>
      <c r="H223" s="8">
        <v>7.4999999999999997E-2</v>
      </c>
      <c r="I223" s="10">
        <f t="shared" si="13"/>
        <v>1.9575</v>
      </c>
      <c r="J223" s="10">
        <v>0</v>
      </c>
      <c r="K223" s="11">
        <f t="shared" si="14"/>
        <v>1.681701030927835E-2</v>
      </c>
    </row>
    <row r="224" spans="1:11" x14ac:dyDescent="0.35">
      <c r="A224" s="9">
        <f t="shared" si="15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 t="shared" si="12"/>
        <v>182.2</v>
      </c>
      <c r="G224" s="8">
        <v>31.8</v>
      </c>
      <c r="H224" s="8">
        <v>7.4999999999999997E-2</v>
      </c>
      <c r="I224" s="10">
        <f t="shared" si="13"/>
        <v>2.3849999999999998</v>
      </c>
      <c r="J224" s="10">
        <v>0</v>
      </c>
      <c r="K224" s="11">
        <f t="shared" si="14"/>
        <v>1.3090010976948408E-2</v>
      </c>
    </row>
    <row r="225" spans="1:11" x14ac:dyDescent="0.35">
      <c r="A225" s="9">
        <f t="shared" si="15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 t="shared" si="12"/>
        <v>113.4</v>
      </c>
      <c r="G225" s="8">
        <v>27.2</v>
      </c>
      <c r="H225" s="8">
        <v>7.4999999999999997E-2</v>
      </c>
      <c r="I225" s="10">
        <f t="shared" si="13"/>
        <v>2.04</v>
      </c>
      <c r="J225" s="10">
        <v>0</v>
      </c>
      <c r="K225" s="11">
        <f t="shared" si="14"/>
        <v>1.7989417989417989E-2</v>
      </c>
    </row>
    <row r="226" spans="1:11" x14ac:dyDescent="0.35">
      <c r="A226" s="9">
        <f t="shared" si="15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 t="shared" si="12"/>
        <v>186.10000000000002</v>
      </c>
      <c r="G226" s="8">
        <v>5.4</v>
      </c>
      <c r="H226" s="8">
        <v>7.4999999999999997E-2</v>
      </c>
      <c r="I226" s="10">
        <f t="shared" si="13"/>
        <v>0.40500000000000003</v>
      </c>
      <c r="J226" s="10">
        <v>0</v>
      </c>
      <c r="K226" s="11">
        <f t="shared" si="14"/>
        <v>2.1762493283181083E-3</v>
      </c>
    </row>
    <row r="227" spans="1:11" x14ac:dyDescent="0.35">
      <c r="A227" s="9">
        <f t="shared" si="15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 t="shared" si="12"/>
        <v>182.7</v>
      </c>
      <c r="G227" s="8">
        <v>27</v>
      </c>
      <c r="H227" s="8">
        <v>7.4999999999999997E-2</v>
      </c>
      <c r="I227" s="10">
        <f t="shared" si="13"/>
        <v>2.0249999999999999</v>
      </c>
      <c r="J227" s="10">
        <v>0</v>
      </c>
      <c r="K227" s="11">
        <f t="shared" si="14"/>
        <v>1.1083743842364532E-2</v>
      </c>
    </row>
    <row r="228" spans="1:11" x14ac:dyDescent="0.35">
      <c r="A228" s="9">
        <f t="shared" si="15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 t="shared" si="12"/>
        <v>258.8</v>
      </c>
      <c r="G228" s="8">
        <v>16</v>
      </c>
      <c r="H228" s="8">
        <v>7.4999999999999997E-2</v>
      </c>
      <c r="I228" s="10">
        <f t="shared" si="13"/>
        <v>1.2</v>
      </c>
      <c r="J228" s="10">
        <v>0</v>
      </c>
      <c r="K228" s="11">
        <f t="shared" si="14"/>
        <v>4.6367851622874804E-3</v>
      </c>
    </row>
    <row r="229" spans="1:11" x14ac:dyDescent="0.35">
      <c r="A229" s="9">
        <f t="shared" si="15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 t="shared" si="12"/>
        <v>164.85</v>
      </c>
      <c r="G229" s="8">
        <v>25.4</v>
      </c>
      <c r="H229" s="8">
        <v>7.4999999999999997E-2</v>
      </c>
      <c r="I229" s="10">
        <f t="shared" si="13"/>
        <v>1.9049999999999998</v>
      </c>
      <c r="J229" s="10">
        <v>0</v>
      </c>
      <c r="K229" s="11">
        <f t="shared" si="14"/>
        <v>1.1555959963603275E-2</v>
      </c>
    </row>
    <row r="230" spans="1:11" x14ac:dyDescent="0.35">
      <c r="A230" s="9">
        <f t="shared" si="15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 t="shared" ref="F230:F249" si="16">C230+D230+E230</f>
        <v>188.2</v>
      </c>
      <c r="G230" s="8">
        <v>12.2</v>
      </c>
      <c r="H230" s="8">
        <v>7.4999999999999997E-2</v>
      </c>
      <c r="I230" s="10">
        <f t="shared" ref="I230:I250" si="17">G230*H230</f>
        <v>0.91499999999999992</v>
      </c>
      <c r="J230" s="10">
        <v>0</v>
      </c>
      <c r="K230" s="11">
        <f t="shared" ref="K230:K249" si="18">(I230+J230)/F230</f>
        <v>4.8618490967056319E-3</v>
      </c>
    </row>
    <row r="231" spans="1:11" x14ac:dyDescent="0.35">
      <c r="A231" s="9">
        <f t="shared" si="15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 t="shared" si="16"/>
        <v>146.69999999999999</v>
      </c>
      <c r="G231" s="8">
        <v>18.899999999999999</v>
      </c>
      <c r="H231" s="8">
        <v>7.4999999999999997E-2</v>
      </c>
      <c r="I231" s="10">
        <f t="shared" si="17"/>
        <v>1.4174999999999998</v>
      </c>
      <c r="J231" s="10">
        <v>0</v>
      </c>
      <c r="K231" s="11">
        <f t="shared" si="18"/>
        <v>9.6625766871165641E-3</v>
      </c>
    </row>
    <row r="232" spans="1:11" x14ac:dyDescent="0.35">
      <c r="A232" s="9">
        <f t="shared" si="15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 t="shared" si="16"/>
        <v>472.42</v>
      </c>
      <c r="G232" s="8">
        <v>25.5</v>
      </c>
      <c r="H232" s="8">
        <v>7.4999999999999997E-2</v>
      </c>
      <c r="I232" s="10">
        <f t="shared" si="17"/>
        <v>1.9124999999999999</v>
      </c>
      <c r="J232" s="10">
        <v>0</v>
      </c>
      <c r="K232" s="11">
        <f t="shared" si="18"/>
        <v>4.0483044748317173E-3</v>
      </c>
    </row>
    <row r="233" spans="1:11" x14ac:dyDescent="0.35">
      <c r="A233" s="9">
        <f t="shared" si="15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 t="shared" si="16"/>
        <v>260.05</v>
      </c>
      <c r="G233" s="8">
        <v>10.7</v>
      </c>
      <c r="H233" s="8">
        <v>7.4999999999999997E-2</v>
      </c>
      <c r="I233" s="10">
        <f t="shared" si="17"/>
        <v>0.80249999999999988</v>
      </c>
      <c r="J233" s="10">
        <v>0</v>
      </c>
      <c r="K233" s="11">
        <f t="shared" si="18"/>
        <v>3.0859450105748887E-3</v>
      </c>
    </row>
    <row r="234" spans="1:11" x14ac:dyDescent="0.35">
      <c r="A234" s="9">
        <f t="shared" si="15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 t="shared" si="16"/>
        <v>233.91</v>
      </c>
      <c r="G234" s="8">
        <v>36.1</v>
      </c>
      <c r="H234" s="8">
        <v>7.4999999999999997E-2</v>
      </c>
      <c r="I234" s="10">
        <f t="shared" si="17"/>
        <v>2.7075</v>
      </c>
      <c r="J234" s="10">
        <v>0</v>
      </c>
      <c r="K234" s="11">
        <f t="shared" si="18"/>
        <v>1.1574964730024369E-2</v>
      </c>
    </row>
    <row r="235" spans="1:11" x14ac:dyDescent="0.35">
      <c r="A235" s="9">
        <f t="shared" si="15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 t="shared" si="16"/>
        <v>267.60000000000002</v>
      </c>
      <c r="G235" s="8">
        <v>23</v>
      </c>
      <c r="H235" s="8">
        <v>7.4999999999999997E-2</v>
      </c>
      <c r="I235" s="10">
        <f t="shared" si="17"/>
        <v>1.7249999999999999</v>
      </c>
      <c r="J235" s="10">
        <v>0</v>
      </c>
      <c r="K235" s="11">
        <f t="shared" si="18"/>
        <v>6.4461883408071735E-3</v>
      </c>
    </row>
    <row r="236" spans="1:11" x14ac:dyDescent="0.35">
      <c r="A236" s="9">
        <f t="shared" si="15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 t="shared" si="16"/>
        <v>214.65</v>
      </c>
      <c r="G236" s="8">
        <v>26</v>
      </c>
      <c r="H236" s="8">
        <v>7.4999999999999997E-2</v>
      </c>
      <c r="I236" s="10">
        <f t="shared" si="17"/>
        <v>1.95</v>
      </c>
      <c r="J236" s="10">
        <v>0</v>
      </c>
      <c r="K236" s="11">
        <f t="shared" si="18"/>
        <v>9.0845562543675745E-3</v>
      </c>
    </row>
    <row r="237" spans="1:11" x14ac:dyDescent="0.35">
      <c r="A237" s="9">
        <f t="shared" si="15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 t="shared" si="16"/>
        <v>189.78</v>
      </c>
      <c r="G237" s="8">
        <v>20.5</v>
      </c>
      <c r="H237" s="8">
        <v>7.4999999999999997E-2</v>
      </c>
      <c r="I237" s="10">
        <f t="shared" si="17"/>
        <v>1.5374999999999999</v>
      </c>
      <c r="J237" s="10">
        <v>0</v>
      </c>
      <c r="K237" s="11">
        <f t="shared" si="18"/>
        <v>8.1014859310780899E-3</v>
      </c>
    </row>
    <row r="238" spans="1:11" x14ac:dyDescent="0.35">
      <c r="A238" s="9">
        <f t="shared" si="15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 t="shared" si="16"/>
        <v>406.04</v>
      </c>
      <c r="G238" s="8">
        <v>65.5</v>
      </c>
      <c r="H238" s="8">
        <v>7.4999999999999997E-2</v>
      </c>
      <c r="I238" s="10">
        <f t="shared" si="17"/>
        <v>4.9124999999999996</v>
      </c>
      <c r="J238" s="10">
        <v>0</v>
      </c>
      <c r="K238" s="11">
        <f t="shared" si="18"/>
        <v>1.2098561718057333E-2</v>
      </c>
    </row>
    <row r="239" spans="1:11" x14ac:dyDescent="0.35">
      <c r="A239" s="9">
        <f t="shared" si="15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 t="shared" si="16"/>
        <v>732.01</v>
      </c>
      <c r="G239" s="8">
        <v>36</v>
      </c>
      <c r="H239" s="8">
        <v>7.4999999999999997E-2</v>
      </c>
      <c r="I239" s="10">
        <f t="shared" si="17"/>
        <v>2.6999999999999997</v>
      </c>
      <c r="J239" s="10">
        <v>0</v>
      </c>
      <c r="K239" s="11">
        <f t="shared" si="18"/>
        <v>3.6884742011721147E-3</v>
      </c>
    </row>
    <row r="240" spans="1:11" x14ac:dyDescent="0.35">
      <c r="A240" s="9">
        <f t="shared" si="15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 t="shared" si="16"/>
        <v>985.05</v>
      </c>
      <c r="G240" s="8">
        <v>32.4</v>
      </c>
      <c r="H240" s="8">
        <v>7.4999999999999997E-2</v>
      </c>
      <c r="I240" s="10">
        <f t="shared" si="17"/>
        <v>2.4299999999999997</v>
      </c>
      <c r="J240" s="10">
        <v>0</v>
      </c>
      <c r="K240" s="11">
        <f t="shared" si="18"/>
        <v>2.4668798538145268E-3</v>
      </c>
    </row>
    <row r="241" spans="1:11" x14ac:dyDescent="0.35">
      <c r="A241" s="9">
        <f t="shared" si="15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 t="shared" si="16"/>
        <v>589.46</v>
      </c>
      <c r="G241" s="8">
        <v>29.1</v>
      </c>
      <c r="H241" s="8">
        <v>7.4999999999999997E-2</v>
      </c>
      <c r="I241" s="10">
        <f t="shared" si="17"/>
        <v>2.1825000000000001</v>
      </c>
      <c r="J241" s="10">
        <v>0</v>
      </c>
      <c r="K241" s="11">
        <f t="shared" si="18"/>
        <v>3.7025413089946729E-3</v>
      </c>
    </row>
    <row r="242" spans="1:11" x14ac:dyDescent="0.35">
      <c r="A242" s="9">
        <f t="shared" si="15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 t="shared" si="16"/>
        <v>229.7</v>
      </c>
      <c r="G242" s="8">
        <v>25.3</v>
      </c>
      <c r="H242" s="8">
        <v>7.4999999999999997E-2</v>
      </c>
      <c r="I242" s="10">
        <f t="shared" si="17"/>
        <v>1.8975</v>
      </c>
      <c r="J242" s="10">
        <v>0</v>
      </c>
      <c r="K242" s="69">
        <f t="shared" si="18"/>
        <v>8.2607749238136699E-3</v>
      </c>
    </row>
    <row r="243" spans="1:11" x14ac:dyDescent="0.35">
      <c r="A243" s="9">
        <f t="shared" si="15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16"/>
        <v>3064.9700000000003</v>
      </c>
      <c r="G243" s="8">
        <v>25.9</v>
      </c>
      <c r="H243" s="8">
        <v>7.4999999999999997E-2</v>
      </c>
      <c r="I243" s="10">
        <f t="shared" si="17"/>
        <v>1.9424999999999999</v>
      </c>
      <c r="J243" s="10">
        <v>0</v>
      </c>
      <c r="K243" s="69">
        <f t="shared" si="18"/>
        <v>6.3377455570527599E-4</v>
      </c>
    </row>
    <row r="244" spans="1:11" x14ac:dyDescent="0.35">
      <c r="A244" s="9">
        <f t="shared" si="15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16"/>
        <v>3276.1600000000003</v>
      </c>
      <c r="G244" s="8">
        <v>56.8</v>
      </c>
      <c r="H244" s="8">
        <v>7.4999999999999997E-2</v>
      </c>
      <c r="I244" s="10">
        <f t="shared" si="17"/>
        <v>4.26</v>
      </c>
      <c r="J244" s="10">
        <v>0</v>
      </c>
      <c r="K244" s="69">
        <f t="shared" si="18"/>
        <v>1.3003027935143581E-3</v>
      </c>
    </row>
    <row r="245" spans="1:11" s="192" customFormat="1" x14ac:dyDescent="0.35">
      <c r="A245" s="9">
        <f t="shared" si="15"/>
        <v>240</v>
      </c>
      <c r="B245" s="182" t="s">
        <v>551</v>
      </c>
      <c r="C245" s="195">
        <f>димвенканали!C245</f>
        <v>1829.3</v>
      </c>
      <c r="D245" s="195">
        <f>димвенканали!D245</f>
        <v>222</v>
      </c>
      <c r="E245" s="195">
        <f>димвенканали!E245</f>
        <v>0</v>
      </c>
      <c r="F245" s="195">
        <f t="shared" si="16"/>
        <v>2051.3000000000002</v>
      </c>
      <c r="G245" s="195">
        <v>262</v>
      </c>
      <c r="H245" s="8">
        <v>7.4999999999999997E-2</v>
      </c>
      <c r="I245" s="202">
        <f t="shared" si="17"/>
        <v>19.649999999999999</v>
      </c>
      <c r="J245" s="202">
        <v>0</v>
      </c>
      <c r="K245" s="210">
        <f t="shared" si="18"/>
        <v>9.5792911812021628E-3</v>
      </c>
    </row>
    <row r="246" spans="1:11" s="192" customFormat="1" x14ac:dyDescent="0.35">
      <c r="A246" s="9">
        <f t="shared" si="15"/>
        <v>241</v>
      </c>
      <c r="B246" s="182" t="s">
        <v>552</v>
      </c>
      <c r="C246" s="195">
        <f>димвенканали!C246</f>
        <v>2200.46</v>
      </c>
      <c r="D246" s="195">
        <f>димвенканали!D246</f>
        <v>0</v>
      </c>
      <c r="E246" s="195">
        <f>димвенканали!E246</f>
        <v>0</v>
      </c>
      <c r="F246" s="195">
        <f t="shared" si="16"/>
        <v>2200.46</v>
      </c>
      <c r="G246" s="195">
        <v>153</v>
      </c>
      <c r="H246" s="8">
        <v>7.4999999999999997E-2</v>
      </c>
      <c r="I246" s="202">
        <f t="shared" si="17"/>
        <v>11.475</v>
      </c>
      <c r="J246" s="202">
        <v>0</v>
      </c>
      <c r="K246" s="210">
        <f t="shared" si="18"/>
        <v>5.2148187197222397E-3</v>
      </c>
    </row>
    <row r="247" spans="1:11" s="192" customFormat="1" x14ac:dyDescent="0.35">
      <c r="A247" s="9">
        <f t="shared" si="15"/>
        <v>242</v>
      </c>
      <c r="B247" s="182" t="s">
        <v>553</v>
      </c>
      <c r="C247" s="195">
        <f>димвенканали!C247</f>
        <v>1202.04</v>
      </c>
      <c r="D247" s="195">
        <f>димвенканали!D247</f>
        <v>0</v>
      </c>
      <c r="E247" s="195">
        <f>димвенканали!E247</f>
        <v>0</v>
      </c>
      <c r="F247" s="195">
        <f t="shared" si="16"/>
        <v>1202.04</v>
      </c>
      <c r="G247" s="195">
        <v>86.6</v>
      </c>
      <c r="H247" s="8">
        <v>7.4999999999999997E-2</v>
      </c>
      <c r="I247" s="202">
        <f t="shared" si="17"/>
        <v>6.4949999999999992</v>
      </c>
      <c r="J247" s="202">
        <v>0</v>
      </c>
      <c r="K247" s="210">
        <f t="shared" si="18"/>
        <v>5.4033143655785165E-3</v>
      </c>
    </row>
    <row r="248" spans="1:11" s="192" customFormat="1" x14ac:dyDescent="0.35">
      <c r="A248" s="9">
        <f t="shared" si="15"/>
        <v>243</v>
      </c>
      <c r="B248" s="182" t="s">
        <v>554</v>
      </c>
      <c r="C248" s="195">
        <f>димвенканали!C248</f>
        <v>1991.48</v>
      </c>
      <c r="D248" s="195">
        <f>димвенканали!D248</f>
        <v>74</v>
      </c>
      <c r="E248" s="195">
        <f>димвенканали!E248</f>
        <v>0</v>
      </c>
      <c r="F248" s="195">
        <f t="shared" si="16"/>
        <v>2065.48</v>
      </c>
      <c r="G248" s="195">
        <v>193.5</v>
      </c>
      <c r="H248" s="8">
        <v>7.4999999999999997E-2</v>
      </c>
      <c r="I248" s="202">
        <f t="shared" si="17"/>
        <v>14.512499999999999</v>
      </c>
      <c r="J248" s="202">
        <v>0</v>
      </c>
      <c r="K248" s="210">
        <f t="shared" si="18"/>
        <v>7.0262118248542709E-3</v>
      </c>
    </row>
    <row r="249" spans="1:11" s="192" customFormat="1" x14ac:dyDescent="0.35">
      <c r="A249" s="9">
        <f t="shared" si="15"/>
        <v>244</v>
      </c>
      <c r="B249" s="182" t="s">
        <v>555</v>
      </c>
      <c r="C249" s="195">
        <f>димвенканали!C249</f>
        <v>179.2</v>
      </c>
      <c r="D249" s="195">
        <f>димвенканали!D249</f>
        <v>0</v>
      </c>
      <c r="E249" s="195">
        <f>димвенканали!E249</f>
        <v>0</v>
      </c>
      <c r="F249" s="195">
        <f t="shared" si="16"/>
        <v>179.2</v>
      </c>
      <c r="G249" s="195">
        <v>12</v>
      </c>
      <c r="H249" s="8">
        <v>7.4999999999999997E-2</v>
      </c>
      <c r="I249" s="202">
        <f t="shared" si="17"/>
        <v>0.89999999999999991</v>
      </c>
      <c r="J249" s="202">
        <v>0</v>
      </c>
      <c r="K249" s="210">
        <f t="shared" si="18"/>
        <v>5.0223214285714281E-3</v>
      </c>
    </row>
    <row r="250" spans="1:11" x14ac:dyDescent="0.35">
      <c r="A250" s="9">
        <f t="shared" si="15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19">C250+D250+E250</f>
        <v>885.79</v>
      </c>
      <c r="G250" s="8">
        <v>394.3</v>
      </c>
      <c r="H250" s="8">
        <v>7.4999999999999997E-2</v>
      </c>
      <c r="I250" s="10">
        <f t="shared" si="17"/>
        <v>29.572499999999998</v>
      </c>
      <c r="J250" s="10">
        <v>0</v>
      </c>
      <c r="K250" s="11">
        <f>(I250+J250)/F250</f>
        <v>3.3385452533896298E-2</v>
      </c>
    </row>
    <row r="251" spans="1:11" x14ac:dyDescent="0.35">
      <c r="A251" s="9">
        <f t="shared" si="15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19"/>
        <v>530.1</v>
      </c>
      <c r="G251" s="8">
        <v>39.5</v>
      </c>
      <c r="H251" s="8">
        <v>7.4999999999999997E-2</v>
      </c>
      <c r="I251" s="10">
        <f t="shared" ref="I251:I311" si="20">G251*H251</f>
        <v>2.9624999999999999</v>
      </c>
      <c r="J251" s="10">
        <v>0</v>
      </c>
      <c r="K251" s="11">
        <f t="shared" ref="K251:K311" si="21">(I251+J251)/F251</f>
        <v>5.5885681946802488E-3</v>
      </c>
    </row>
    <row r="252" spans="1:11" x14ac:dyDescent="0.35">
      <c r="A252" s="9">
        <f t="shared" si="15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19"/>
        <v>543.29999999999995</v>
      </c>
      <c r="G252" s="8">
        <v>21.7</v>
      </c>
      <c r="H252" s="8">
        <v>7.4999999999999997E-2</v>
      </c>
      <c r="I252" s="10">
        <f t="shared" si="20"/>
        <v>1.6274999999999999</v>
      </c>
      <c r="J252" s="10">
        <v>0</v>
      </c>
      <c r="K252" s="11">
        <f t="shared" si="21"/>
        <v>2.9955825510767533E-3</v>
      </c>
    </row>
    <row r="253" spans="1:11" x14ac:dyDescent="0.35">
      <c r="A253" s="9">
        <f t="shared" si="15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19"/>
        <v>453.6</v>
      </c>
      <c r="G253" s="8">
        <v>30</v>
      </c>
      <c r="H253" s="8">
        <v>7.4999999999999997E-2</v>
      </c>
      <c r="I253" s="10">
        <f t="shared" si="20"/>
        <v>2.25</v>
      </c>
      <c r="J253" s="10">
        <v>0</v>
      </c>
      <c r="K253" s="11">
        <f t="shared" si="21"/>
        <v>4.96031746031746E-3</v>
      </c>
    </row>
    <row r="254" spans="1:11" x14ac:dyDescent="0.35">
      <c r="A254" s="9">
        <f t="shared" si="15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19"/>
        <v>442.1</v>
      </c>
      <c r="G254" s="8">
        <v>23.8</v>
      </c>
      <c r="H254" s="8">
        <v>7.4999999999999997E-2</v>
      </c>
      <c r="I254" s="10">
        <f t="shared" si="20"/>
        <v>1.7849999999999999</v>
      </c>
      <c r="J254" s="10">
        <v>0</v>
      </c>
      <c r="K254" s="11">
        <f t="shared" si="21"/>
        <v>4.0375480660484048E-3</v>
      </c>
    </row>
    <row r="255" spans="1:11" x14ac:dyDescent="0.35">
      <c r="A255" s="9">
        <f t="shared" si="15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19"/>
        <v>560.20000000000005</v>
      </c>
      <c r="G255" s="8">
        <v>39.4</v>
      </c>
      <c r="H255" s="8">
        <v>7.4999999999999997E-2</v>
      </c>
      <c r="I255" s="10">
        <f t="shared" si="20"/>
        <v>2.9549999999999996</v>
      </c>
      <c r="J255" s="10">
        <v>0</v>
      </c>
      <c r="K255" s="11">
        <f t="shared" si="21"/>
        <v>5.2749018207782928E-3</v>
      </c>
    </row>
    <row r="256" spans="1:11" x14ac:dyDescent="0.35">
      <c r="A256" s="9">
        <f t="shared" si="15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19"/>
        <v>831.1</v>
      </c>
      <c r="G256" s="8">
        <v>23.2</v>
      </c>
      <c r="H256" s="8">
        <v>7.4999999999999997E-2</v>
      </c>
      <c r="I256" s="10">
        <f t="shared" si="20"/>
        <v>1.74</v>
      </c>
      <c r="J256" s="10">
        <v>0</v>
      </c>
      <c r="K256" s="11">
        <f t="shared" si="21"/>
        <v>2.093610877150764E-3</v>
      </c>
    </row>
    <row r="257" spans="1:11" x14ac:dyDescent="0.35">
      <c r="A257" s="9">
        <f t="shared" si="15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19"/>
        <v>778.5</v>
      </c>
      <c r="G257" s="8">
        <v>57.4</v>
      </c>
      <c r="H257" s="8">
        <v>7.4999999999999997E-2</v>
      </c>
      <c r="I257" s="10">
        <f t="shared" si="20"/>
        <v>4.3049999999999997</v>
      </c>
      <c r="J257" s="10">
        <v>0</v>
      </c>
      <c r="K257" s="11">
        <f t="shared" si="21"/>
        <v>5.5298651252408473E-3</v>
      </c>
    </row>
    <row r="258" spans="1:11" x14ac:dyDescent="0.35">
      <c r="A258" s="9">
        <f t="shared" si="15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19"/>
        <v>791.9</v>
      </c>
      <c r="G258" s="8">
        <v>40</v>
      </c>
      <c r="H258" s="8">
        <v>7.4999999999999997E-2</v>
      </c>
      <c r="I258" s="10">
        <f t="shared" si="20"/>
        <v>3</v>
      </c>
      <c r="J258" s="10">
        <v>0</v>
      </c>
      <c r="K258" s="11">
        <f t="shared" si="21"/>
        <v>3.7883571157974493E-3</v>
      </c>
    </row>
    <row r="259" spans="1:11" x14ac:dyDescent="0.35">
      <c r="A259" s="9">
        <f t="shared" si="15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19"/>
        <v>397</v>
      </c>
      <c r="G259" s="8">
        <v>40.4</v>
      </c>
      <c r="H259" s="8">
        <v>7.4999999999999997E-2</v>
      </c>
      <c r="I259" s="10">
        <f t="shared" si="20"/>
        <v>3.03</v>
      </c>
      <c r="J259" s="10">
        <v>0</v>
      </c>
      <c r="K259" s="11">
        <f t="shared" si="21"/>
        <v>7.6322418136020144E-3</v>
      </c>
    </row>
    <row r="260" spans="1:11" x14ac:dyDescent="0.35">
      <c r="A260" s="9">
        <f t="shared" si="15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19"/>
        <v>442.3</v>
      </c>
      <c r="G260" s="8">
        <v>26</v>
      </c>
      <c r="H260" s="8">
        <v>7.4999999999999997E-2</v>
      </c>
      <c r="I260" s="10">
        <f t="shared" si="20"/>
        <v>1.95</v>
      </c>
      <c r="J260" s="10">
        <v>0</v>
      </c>
      <c r="K260" s="11">
        <f t="shared" si="21"/>
        <v>4.4087723264752427E-3</v>
      </c>
    </row>
    <row r="261" spans="1:11" x14ac:dyDescent="0.35">
      <c r="A261" s="9">
        <f t="shared" si="15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19"/>
        <v>484.7</v>
      </c>
      <c r="G261" s="8">
        <v>0</v>
      </c>
      <c r="H261" s="8">
        <v>7.4999999999999997E-2</v>
      </c>
      <c r="I261" s="10">
        <f t="shared" si="20"/>
        <v>0</v>
      </c>
      <c r="J261" s="10">
        <v>0</v>
      </c>
      <c r="K261" s="11">
        <f t="shared" si="21"/>
        <v>0</v>
      </c>
    </row>
    <row r="262" spans="1:11" x14ac:dyDescent="0.35">
      <c r="A262" s="9">
        <f t="shared" si="15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19"/>
        <v>554.70000000000005</v>
      </c>
      <c r="G262" s="8">
        <v>31.1</v>
      </c>
      <c r="H262" s="8">
        <v>7.4999999999999997E-2</v>
      </c>
      <c r="I262" s="10">
        <f t="shared" si="20"/>
        <v>2.3325</v>
      </c>
      <c r="J262" s="10">
        <v>0</v>
      </c>
      <c r="K262" s="11">
        <f t="shared" si="21"/>
        <v>4.2049756625202805E-3</v>
      </c>
    </row>
    <row r="263" spans="1:11" x14ac:dyDescent="0.35">
      <c r="A263" s="9">
        <f t="shared" ref="A263:A326" si="22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19"/>
        <v>380.3</v>
      </c>
      <c r="G263" s="8">
        <v>33.799999999999997</v>
      </c>
      <c r="H263" s="8">
        <v>7.4999999999999997E-2</v>
      </c>
      <c r="I263" s="10">
        <f t="shared" si="20"/>
        <v>2.5349999999999997</v>
      </c>
      <c r="J263" s="10">
        <v>0</v>
      </c>
      <c r="K263" s="11">
        <f t="shared" si="21"/>
        <v>6.6657901656586895E-3</v>
      </c>
    </row>
    <row r="264" spans="1:11" x14ac:dyDescent="0.35">
      <c r="A264" s="9">
        <f t="shared" si="22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19"/>
        <v>372</v>
      </c>
      <c r="G264" s="8">
        <v>41.7</v>
      </c>
      <c r="H264" s="8">
        <v>7.4999999999999997E-2</v>
      </c>
      <c r="I264" s="10">
        <f t="shared" si="20"/>
        <v>3.1274999999999999</v>
      </c>
      <c r="J264" s="10">
        <v>0</v>
      </c>
      <c r="K264" s="11">
        <f t="shared" si="21"/>
        <v>8.4072580645161293E-3</v>
      </c>
    </row>
    <row r="265" spans="1:11" x14ac:dyDescent="0.35">
      <c r="A265" s="9">
        <f t="shared" si="22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19"/>
        <v>367.70000000000005</v>
      </c>
      <c r="G265" s="8">
        <v>37.9</v>
      </c>
      <c r="H265" s="8">
        <v>7.4999999999999997E-2</v>
      </c>
      <c r="I265" s="10">
        <f t="shared" si="20"/>
        <v>2.8424999999999998</v>
      </c>
      <c r="J265" s="10">
        <v>0</v>
      </c>
      <c r="K265" s="11">
        <f t="shared" si="21"/>
        <v>7.7304868098993732E-3</v>
      </c>
    </row>
    <row r="266" spans="1:11" x14ac:dyDescent="0.35">
      <c r="A266" s="9">
        <f t="shared" si="22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19"/>
        <v>246.5</v>
      </c>
      <c r="G266" s="8">
        <v>26</v>
      </c>
      <c r="H266" s="8">
        <v>7.4999999999999997E-2</v>
      </c>
      <c r="I266" s="10">
        <f t="shared" si="20"/>
        <v>1.95</v>
      </c>
      <c r="J266" s="10">
        <v>0</v>
      </c>
      <c r="K266" s="11">
        <f t="shared" si="21"/>
        <v>7.9107505070993914E-3</v>
      </c>
    </row>
    <row r="267" spans="1:11" x14ac:dyDescent="0.35">
      <c r="A267" s="9">
        <f t="shared" si="22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19"/>
        <v>255.7</v>
      </c>
      <c r="G267" s="8">
        <v>27</v>
      </c>
      <c r="H267" s="8">
        <v>7.4999999999999997E-2</v>
      </c>
      <c r="I267" s="10">
        <f t="shared" si="20"/>
        <v>2.0249999999999999</v>
      </c>
      <c r="J267" s="10">
        <v>0</v>
      </c>
      <c r="K267" s="11">
        <f t="shared" si="21"/>
        <v>7.9194368400469298E-3</v>
      </c>
    </row>
    <row r="268" spans="1:11" x14ac:dyDescent="0.35">
      <c r="A268" s="9">
        <f t="shared" si="22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19"/>
        <v>460.8</v>
      </c>
      <c r="G268" s="8">
        <v>29.7</v>
      </c>
      <c r="H268" s="8">
        <v>7.4999999999999997E-2</v>
      </c>
      <c r="I268" s="10">
        <f t="shared" si="20"/>
        <v>2.2275</v>
      </c>
      <c r="J268" s="10">
        <v>0</v>
      </c>
      <c r="K268" s="11">
        <f t="shared" si="21"/>
        <v>4.8339843750000002E-3</v>
      </c>
    </row>
    <row r="269" spans="1:11" x14ac:dyDescent="0.35">
      <c r="A269" s="9">
        <f t="shared" si="22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19"/>
        <v>473.6</v>
      </c>
      <c r="G269" s="8">
        <v>37.299999999999997</v>
      </c>
      <c r="H269" s="8">
        <v>7.4999999999999997E-2</v>
      </c>
      <c r="I269" s="10">
        <f t="shared" si="20"/>
        <v>2.7974999999999999</v>
      </c>
      <c r="J269" s="10">
        <v>0</v>
      </c>
      <c r="K269" s="11">
        <f t="shared" si="21"/>
        <v>5.906883445945945E-3</v>
      </c>
    </row>
    <row r="270" spans="1:11" x14ac:dyDescent="0.35">
      <c r="A270" s="9">
        <f t="shared" si="22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19"/>
        <v>500.2</v>
      </c>
      <c r="G270" s="8">
        <v>33.1</v>
      </c>
      <c r="H270" s="8">
        <v>7.4999999999999997E-2</v>
      </c>
      <c r="I270" s="10">
        <f t="shared" si="20"/>
        <v>2.4824999999999999</v>
      </c>
      <c r="J270" s="10">
        <v>0</v>
      </c>
      <c r="K270" s="11">
        <f t="shared" si="21"/>
        <v>4.9630147940823667E-3</v>
      </c>
    </row>
    <row r="271" spans="1:11" x14ac:dyDescent="0.35">
      <c r="A271" s="9">
        <f t="shared" si="22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19"/>
        <v>640.4</v>
      </c>
      <c r="G271" s="8">
        <v>34.799999999999997</v>
      </c>
      <c r="H271" s="8">
        <v>7.4999999999999997E-2</v>
      </c>
      <c r="I271" s="10">
        <f t="shared" si="20"/>
        <v>2.61</v>
      </c>
      <c r="J271" s="10">
        <v>0</v>
      </c>
      <c r="K271" s="11">
        <f t="shared" si="21"/>
        <v>4.0755777638975636E-3</v>
      </c>
    </row>
    <row r="272" spans="1:11" x14ac:dyDescent="0.35">
      <c r="A272" s="9">
        <f t="shared" si="22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19"/>
        <v>525.6</v>
      </c>
      <c r="G272" s="8">
        <v>32.200000000000003</v>
      </c>
      <c r="H272" s="8">
        <v>7.4999999999999997E-2</v>
      </c>
      <c r="I272" s="10">
        <f t="shared" si="20"/>
        <v>2.415</v>
      </c>
      <c r="J272" s="10">
        <v>0</v>
      </c>
      <c r="K272" s="11">
        <f t="shared" si="21"/>
        <v>4.5947488584474885E-3</v>
      </c>
    </row>
    <row r="273" spans="1:11" x14ac:dyDescent="0.35">
      <c r="A273" s="9">
        <f t="shared" si="22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19"/>
        <v>631.6</v>
      </c>
      <c r="G273" s="8">
        <v>40.700000000000003</v>
      </c>
      <c r="H273" s="8">
        <v>7.4999999999999997E-2</v>
      </c>
      <c r="I273" s="10">
        <f t="shared" si="20"/>
        <v>3.0525000000000002</v>
      </c>
      <c r="J273" s="10">
        <v>0</v>
      </c>
      <c r="K273" s="11">
        <f t="shared" si="21"/>
        <v>4.8329639012032934E-3</v>
      </c>
    </row>
    <row r="274" spans="1:11" x14ac:dyDescent="0.35">
      <c r="A274" s="9">
        <f t="shared" si="22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19"/>
        <v>508.9</v>
      </c>
      <c r="G274" s="8">
        <v>30.5</v>
      </c>
      <c r="H274" s="8">
        <v>7.4999999999999997E-2</v>
      </c>
      <c r="I274" s="10">
        <f t="shared" si="20"/>
        <v>2.2875000000000001</v>
      </c>
      <c r="J274" s="10">
        <v>0</v>
      </c>
      <c r="K274" s="11">
        <f t="shared" si="21"/>
        <v>4.494989192375713E-3</v>
      </c>
    </row>
    <row r="275" spans="1:11" x14ac:dyDescent="0.35">
      <c r="A275" s="9">
        <f t="shared" si="22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19"/>
        <v>574.5</v>
      </c>
      <c r="G275" s="8">
        <v>47.1</v>
      </c>
      <c r="H275" s="8">
        <v>7.4999999999999997E-2</v>
      </c>
      <c r="I275" s="10">
        <f t="shared" si="20"/>
        <v>3.5325000000000002</v>
      </c>
      <c r="J275" s="10">
        <v>0</v>
      </c>
      <c r="K275" s="11">
        <f t="shared" si="21"/>
        <v>6.1488250652741517E-3</v>
      </c>
    </row>
    <row r="276" spans="1:11" x14ac:dyDescent="0.35">
      <c r="A276" s="9">
        <f t="shared" si="22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19"/>
        <v>944.72</v>
      </c>
      <c r="G276" s="8">
        <v>40.299999999999997</v>
      </c>
      <c r="H276" s="8">
        <v>7.4999999999999997E-2</v>
      </c>
      <c r="I276" s="10">
        <f t="shared" si="20"/>
        <v>3.0224999999999995</v>
      </c>
      <c r="J276" s="10">
        <v>0</v>
      </c>
      <c r="K276" s="11">
        <f t="shared" si="21"/>
        <v>3.1993606571259201E-3</v>
      </c>
    </row>
    <row r="277" spans="1:11" x14ac:dyDescent="0.35">
      <c r="A277" s="9">
        <f t="shared" si="22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19"/>
        <v>476.5</v>
      </c>
      <c r="G277" s="8">
        <v>47.4</v>
      </c>
      <c r="H277" s="8">
        <v>7.4999999999999997E-2</v>
      </c>
      <c r="I277" s="10">
        <f t="shared" si="20"/>
        <v>3.5549999999999997</v>
      </c>
      <c r="J277" s="10">
        <v>0</v>
      </c>
      <c r="K277" s="11">
        <f t="shared" si="21"/>
        <v>7.460650577124868E-3</v>
      </c>
    </row>
    <row r="278" spans="1:11" x14ac:dyDescent="0.35">
      <c r="A278" s="9">
        <f t="shared" si="22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19"/>
        <v>561.4</v>
      </c>
      <c r="G278" s="8">
        <v>45.8</v>
      </c>
      <c r="H278" s="8">
        <v>7.4999999999999997E-2</v>
      </c>
      <c r="I278" s="10">
        <f t="shared" si="20"/>
        <v>3.4349999999999996</v>
      </c>
      <c r="J278" s="10">
        <v>0</v>
      </c>
      <c r="K278" s="11">
        <f t="shared" si="21"/>
        <v>6.1186319914499458E-3</v>
      </c>
    </row>
    <row r="279" spans="1:11" x14ac:dyDescent="0.35">
      <c r="A279" s="9">
        <f t="shared" si="22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19"/>
        <v>756.1</v>
      </c>
      <c r="G279" s="8">
        <v>41.3</v>
      </c>
      <c r="H279" s="8">
        <v>7.4999999999999997E-2</v>
      </c>
      <c r="I279" s="10">
        <f t="shared" si="20"/>
        <v>3.0974999999999997</v>
      </c>
      <c r="J279" s="10">
        <v>0</v>
      </c>
      <c r="K279" s="11">
        <f t="shared" si="21"/>
        <v>4.096680333289247E-3</v>
      </c>
    </row>
    <row r="280" spans="1:11" x14ac:dyDescent="0.35">
      <c r="A280" s="9">
        <f t="shared" si="22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19"/>
        <v>642.6</v>
      </c>
      <c r="G280" s="8">
        <v>24</v>
      </c>
      <c r="H280" s="8">
        <v>7.4999999999999997E-2</v>
      </c>
      <c r="I280" s="10">
        <f t="shared" si="20"/>
        <v>1.7999999999999998</v>
      </c>
      <c r="J280" s="10">
        <v>0</v>
      </c>
      <c r="K280" s="11">
        <f t="shared" si="21"/>
        <v>2.8011204481792713E-3</v>
      </c>
    </row>
    <row r="281" spans="1:11" x14ac:dyDescent="0.35">
      <c r="A281" s="9">
        <f t="shared" si="22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19"/>
        <v>631.4</v>
      </c>
      <c r="G281" s="8">
        <v>34</v>
      </c>
      <c r="H281" s="8">
        <v>7.4999999999999997E-2</v>
      </c>
      <c r="I281" s="10">
        <f t="shared" si="20"/>
        <v>2.5499999999999998</v>
      </c>
      <c r="J281" s="10">
        <v>0</v>
      </c>
      <c r="K281" s="11">
        <f t="shared" si="21"/>
        <v>4.0386442825467214E-3</v>
      </c>
    </row>
    <row r="282" spans="1:11" x14ac:dyDescent="0.35">
      <c r="A282" s="9">
        <f t="shared" si="22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19"/>
        <v>461.4</v>
      </c>
      <c r="G282" s="8">
        <v>36</v>
      </c>
      <c r="H282" s="8">
        <v>7.4999999999999997E-2</v>
      </c>
      <c r="I282" s="10">
        <f t="shared" si="20"/>
        <v>2.6999999999999997</v>
      </c>
      <c r="J282" s="10">
        <v>0</v>
      </c>
      <c r="K282" s="11">
        <f t="shared" si="21"/>
        <v>5.8517555266579969E-3</v>
      </c>
    </row>
    <row r="283" spans="1:11" x14ac:dyDescent="0.35">
      <c r="A283" s="9">
        <f t="shared" si="22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19"/>
        <v>515.79999999999995</v>
      </c>
      <c r="G283" s="8">
        <v>30.9</v>
      </c>
      <c r="H283" s="8">
        <v>7.4999999999999997E-2</v>
      </c>
      <c r="I283" s="10">
        <f t="shared" si="20"/>
        <v>2.3174999999999999</v>
      </c>
      <c r="J283" s="10">
        <v>0</v>
      </c>
      <c r="K283" s="11">
        <f t="shared" si="21"/>
        <v>4.4930205506010087E-3</v>
      </c>
    </row>
    <row r="284" spans="1:11" x14ac:dyDescent="0.35">
      <c r="A284" s="9">
        <f t="shared" si="22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19"/>
        <v>604.9</v>
      </c>
      <c r="G284" s="8">
        <v>26.5</v>
      </c>
      <c r="H284" s="8">
        <v>7.4999999999999997E-2</v>
      </c>
      <c r="I284" s="10">
        <f t="shared" si="20"/>
        <v>1.9874999999999998</v>
      </c>
      <c r="J284" s="10">
        <v>0</v>
      </c>
      <c r="K284" s="11">
        <f t="shared" si="21"/>
        <v>3.285667052405356E-3</v>
      </c>
    </row>
    <row r="285" spans="1:11" x14ac:dyDescent="0.35">
      <c r="A285" s="9">
        <f t="shared" si="22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19"/>
        <v>571.70000000000005</v>
      </c>
      <c r="G285" s="8">
        <v>35.799999999999997</v>
      </c>
      <c r="H285" s="8">
        <v>7.4999999999999997E-2</v>
      </c>
      <c r="I285" s="10">
        <f t="shared" si="20"/>
        <v>2.6849999999999996</v>
      </c>
      <c r="J285" s="10">
        <v>0</v>
      </c>
      <c r="K285" s="11">
        <f t="shared" si="21"/>
        <v>4.6965191534021327E-3</v>
      </c>
    </row>
    <row r="286" spans="1:11" x14ac:dyDescent="0.35">
      <c r="A286" s="9">
        <f t="shared" si="22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19"/>
        <v>522.5</v>
      </c>
      <c r="G286" s="8">
        <v>31.3</v>
      </c>
      <c r="H286" s="8">
        <v>7.4999999999999997E-2</v>
      </c>
      <c r="I286" s="10">
        <f t="shared" si="20"/>
        <v>2.3475000000000001</v>
      </c>
      <c r="J286" s="10">
        <v>0</v>
      </c>
      <c r="K286" s="11">
        <f t="shared" si="21"/>
        <v>4.4928229665071777E-3</v>
      </c>
    </row>
    <row r="287" spans="1:11" x14ac:dyDescent="0.35">
      <c r="A287" s="9">
        <f t="shared" si="22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19"/>
        <v>324.7</v>
      </c>
      <c r="G287" s="8">
        <v>32.799999999999997</v>
      </c>
      <c r="H287" s="8">
        <v>7.4999999999999997E-2</v>
      </c>
      <c r="I287" s="10">
        <f t="shared" si="20"/>
        <v>2.4599999999999995</v>
      </c>
      <c r="J287" s="10">
        <v>0</v>
      </c>
      <c r="K287" s="11">
        <f t="shared" si="21"/>
        <v>7.5762242069602696E-3</v>
      </c>
    </row>
    <row r="288" spans="1:11" x14ac:dyDescent="0.35">
      <c r="A288" s="9">
        <f t="shared" si="22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19"/>
        <v>519.5</v>
      </c>
      <c r="G288" s="8">
        <v>23.3</v>
      </c>
      <c r="H288" s="8">
        <v>7.4999999999999997E-2</v>
      </c>
      <c r="I288" s="10">
        <f t="shared" si="20"/>
        <v>1.7475000000000001</v>
      </c>
      <c r="J288" s="10">
        <v>0</v>
      </c>
      <c r="K288" s="11">
        <f t="shared" si="21"/>
        <v>3.3638113570741098E-3</v>
      </c>
    </row>
    <row r="289" spans="1:11" x14ac:dyDescent="0.35">
      <c r="A289" s="9">
        <f t="shared" si="22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19"/>
        <v>221.7</v>
      </c>
      <c r="G289" s="8">
        <v>38</v>
      </c>
      <c r="H289" s="8">
        <v>7.4999999999999997E-2</v>
      </c>
      <c r="I289" s="10">
        <f t="shared" si="20"/>
        <v>2.85</v>
      </c>
      <c r="J289" s="10">
        <v>0</v>
      </c>
      <c r="K289" s="11">
        <f t="shared" si="21"/>
        <v>1.2855209742895807E-2</v>
      </c>
    </row>
    <row r="290" spans="1:11" x14ac:dyDescent="0.35">
      <c r="A290" s="9">
        <f t="shared" si="22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19"/>
        <v>312.5</v>
      </c>
      <c r="G290" s="8">
        <v>34.6</v>
      </c>
      <c r="H290" s="8">
        <v>7.4999999999999997E-2</v>
      </c>
      <c r="I290" s="10">
        <f t="shared" si="20"/>
        <v>2.5950000000000002</v>
      </c>
      <c r="J290" s="10">
        <v>0</v>
      </c>
      <c r="K290" s="11">
        <f t="shared" si="21"/>
        <v>8.3040000000000006E-3</v>
      </c>
    </row>
    <row r="291" spans="1:11" x14ac:dyDescent="0.35">
      <c r="A291" s="9">
        <f t="shared" si="22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19"/>
        <v>644.1</v>
      </c>
      <c r="G291" s="8">
        <v>41.9</v>
      </c>
      <c r="H291" s="8">
        <v>7.4999999999999997E-2</v>
      </c>
      <c r="I291" s="10">
        <f t="shared" si="20"/>
        <v>3.1424999999999996</v>
      </c>
      <c r="J291" s="10">
        <v>0</v>
      </c>
      <c r="K291" s="11">
        <f t="shared" si="21"/>
        <v>4.8789007918025144E-3</v>
      </c>
    </row>
    <row r="292" spans="1:11" x14ac:dyDescent="0.35">
      <c r="A292" s="9">
        <f t="shared" si="22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19"/>
        <v>451.9</v>
      </c>
      <c r="G292" s="8">
        <v>55.7</v>
      </c>
      <c r="H292" s="8">
        <v>7.4999999999999997E-2</v>
      </c>
      <c r="I292" s="10">
        <f t="shared" si="20"/>
        <v>4.1775000000000002</v>
      </c>
      <c r="J292" s="10">
        <v>0</v>
      </c>
      <c r="K292" s="11">
        <f t="shared" si="21"/>
        <v>9.2443018366895335E-3</v>
      </c>
    </row>
    <row r="293" spans="1:11" x14ac:dyDescent="0.35">
      <c r="A293" s="9">
        <f t="shared" si="22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19"/>
        <v>556.5</v>
      </c>
      <c r="G293" s="8">
        <v>47.9</v>
      </c>
      <c r="H293" s="8">
        <v>7.4999999999999997E-2</v>
      </c>
      <c r="I293" s="10">
        <f t="shared" si="20"/>
        <v>3.5924999999999998</v>
      </c>
      <c r="J293" s="10">
        <v>0</v>
      </c>
      <c r="K293" s="11">
        <f t="shared" si="21"/>
        <v>6.4555256064690028E-3</v>
      </c>
    </row>
    <row r="294" spans="1:11" x14ac:dyDescent="0.35">
      <c r="A294" s="9">
        <f t="shared" si="22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19"/>
        <v>484.3</v>
      </c>
      <c r="G294" s="8">
        <v>34.1</v>
      </c>
      <c r="H294" s="8">
        <v>7.4999999999999997E-2</v>
      </c>
      <c r="I294" s="10">
        <f t="shared" si="20"/>
        <v>2.5575000000000001</v>
      </c>
      <c r="J294" s="10">
        <v>0</v>
      </c>
      <c r="K294" s="11">
        <f t="shared" si="21"/>
        <v>5.280817674994838E-3</v>
      </c>
    </row>
    <row r="295" spans="1:11" x14ac:dyDescent="0.35">
      <c r="A295" s="9">
        <f t="shared" si="22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19"/>
        <v>554.70000000000005</v>
      </c>
      <c r="G295" s="8">
        <v>47.5</v>
      </c>
      <c r="H295" s="8">
        <v>7.4999999999999997E-2</v>
      </c>
      <c r="I295" s="10">
        <f t="shared" si="20"/>
        <v>3.5625</v>
      </c>
      <c r="J295" s="10">
        <v>0</v>
      </c>
      <c r="K295" s="11">
        <f t="shared" si="21"/>
        <v>6.4223904813412646E-3</v>
      </c>
    </row>
    <row r="296" spans="1:11" x14ac:dyDescent="0.35">
      <c r="A296" s="9">
        <f t="shared" si="22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19"/>
        <v>401</v>
      </c>
      <c r="G296" s="8">
        <v>37.1</v>
      </c>
      <c r="H296" s="8">
        <v>7.4999999999999997E-2</v>
      </c>
      <c r="I296" s="10">
        <f t="shared" si="20"/>
        <v>2.7825000000000002</v>
      </c>
      <c r="J296" s="10">
        <v>0</v>
      </c>
      <c r="K296" s="11">
        <f t="shared" si="21"/>
        <v>6.9389027431421453E-3</v>
      </c>
    </row>
    <row r="297" spans="1:11" x14ac:dyDescent="0.35">
      <c r="A297" s="9">
        <f t="shared" si="22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19"/>
        <v>456.4</v>
      </c>
      <c r="G297" s="8">
        <v>26.6</v>
      </c>
      <c r="H297" s="8">
        <v>7.4999999999999997E-2</v>
      </c>
      <c r="I297" s="10">
        <f t="shared" si="20"/>
        <v>1.9950000000000001</v>
      </c>
      <c r="J297" s="10">
        <v>0</v>
      </c>
      <c r="K297" s="11">
        <f t="shared" si="21"/>
        <v>4.3711656441717799E-3</v>
      </c>
    </row>
    <row r="298" spans="1:11" x14ac:dyDescent="0.35">
      <c r="A298" s="9">
        <f t="shared" si="22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19"/>
        <v>419</v>
      </c>
      <c r="G298" s="8">
        <v>22</v>
      </c>
      <c r="H298" s="8">
        <v>7.4999999999999997E-2</v>
      </c>
      <c r="I298" s="10">
        <f t="shared" si="20"/>
        <v>1.65</v>
      </c>
      <c r="J298" s="10">
        <v>0</v>
      </c>
      <c r="K298" s="11">
        <f t="shared" si="21"/>
        <v>3.9379474940334129E-3</v>
      </c>
    </row>
    <row r="299" spans="1:11" x14ac:dyDescent="0.35">
      <c r="A299" s="9">
        <f t="shared" si="22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19"/>
        <v>450.7</v>
      </c>
      <c r="G299" s="8">
        <v>35.799999999999997</v>
      </c>
      <c r="H299" s="8">
        <v>7.4999999999999997E-2</v>
      </c>
      <c r="I299" s="10">
        <f t="shared" si="20"/>
        <v>2.6849999999999996</v>
      </c>
      <c r="J299" s="10">
        <v>0</v>
      </c>
      <c r="K299" s="11">
        <f t="shared" si="21"/>
        <v>5.9573996006212554E-3</v>
      </c>
    </row>
    <row r="300" spans="1:11" x14ac:dyDescent="0.35">
      <c r="A300" s="9">
        <f t="shared" si="22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19"/>
        <v>403.5</v>
      </c>
      <c r="G300" s="8">
        <v>35.299999999999997</v>
      </c>
      <c r="H300" s="8">
        <v>7.4999999999999997E-2</v>
      </c>
      <c r="I300" s="10">
        <f t="shared" si="20"/>
        <v>2.6474999999999995</v>
      </c>
      <c r="J300" s="10">
        <v>0</v>
      </c>
      <c r="K300" s="11">
        <f t="shared" si="21"/>
        <v>6.5613382899628245E-3</v>
      </c>
    </row>
    <row r="301" spans="1:11" x14ac:dyDescent="0.35">
      <c r="A301" s="9">
        <f t="shared" si="22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19"/>
        <v>453.72</v>
      </c>
      <c r="G301" s="8">
        <v>28.6</v>
      </c>
      <c r="H301" s="8">
        <v>7.4999999999999997E-2</v>
      </c>
      <c r="I301" s="10">
        <f t="shared" si="20"/>
        <v>2.145</v>
      </c>
      <c r="J301" s="10">
        <v>0</v>
      </c>
      <c r="K301" s="11">
        <f t="shared" si="21"/>
        <v>4.7275852948955302E-3</v>
      </c>
    </row>
    <row r="302" spans="1:11" x14ac:dyDescent="0.35">
      <c r="A302" s="9">
        <f t="shared" si="22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19"/>
        <v>535.75</v>
      </c>
      <c r="G302" s="8">
        <v>27.9</v>
      </c>
      <c r="H302" s="8">
        <v>7.4999999999999997E-2</v>
      </c>
      <c r="I302" s="10">
        <f t="shared" si="20"/>
        <v>2.0924999999999998</v>
      </c>
      <c r="J302" s="10">
        <v>0</v>
      </c>
      <c r="K302" s="11">
        <f t="shared" si="21"/>
        <v>3.9057396173588425E-3</v>
      </c>
    </row>
    <row r="303" spans="1:11" x14ac:dyDescent="0.35">
      <c r="A303" s="9">
        <f t="shared" si="22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19"/>
        <v>133.4</v>
      </c>
      <c r="G303" s="8">
        <v>31.2</v>
      </c>
      <c r="H303" s="8">
        <v>7.4999999999999997E-2</v>
      </c>
      <c r="I303" s="10">
        <f t="shared" si="20"/>
        <v>2.34</v>
      </c>
      <c r="J303" s="10">
        <v>0</v>
      </c>
      <c r="K303" s="11">
        <f t="shared" si="21"/>
        <v>1.7541229385307344E-2</v>
      </c>
    </row>
    <row r="304" spans="1:11" x14ac:dyDescent="0.35">
      <c r="A304" s="9">
        <f t="shared" si="22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19"/>
        <v>506.7</v>
      </c>
      <c r="G304" s="8">
        <v>20.8</v>
      </c>
      <c r="H304" s="8">
        <v>7.4999999999999997E-2</v>
      </c>
      <c r="I304" s="10">
        <f t="shared" si="20"/>
        <v>1.56</v>
      </c>
      <c r="J304" s="10">
        <v>0</v>
      </c>
      <c r="K304" s="11">
        <f t="shared" si="21"/>
        <v>3.0787448194197751E-3</v>
      </c>
    </row>
    <row r="305" spans="1:11" x14ac:dyDescent="0.35">
      <c r="A305" s="9">
        <f t="shared" si="22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19"/>
        <v>269.3</v>
      </c>
      <c r="G305" s="8">
        <v>23.7</v>
      </c>
      <c r="H305" s="8">
        <v>7.4999999999999997E-2</v>
      </c>
      <c r="I305" s="10">
        <f t="shared" si="20"/>
        <v>1.7774999999999999</v>
      </c>
      <c r="J305" s="10">
        <v>0</v>
      </c>
      <c r="K305" s="11">
        <f t="shared" si="21"/>
        <v>6.6004455997029331E-3</v>
      </c>
    </row>
    <row r="306" spans="1:11" x14ac:dyDescent="0.35">
      <c r="A306" s="9">
        <f t="shared" si="22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19"/>
        <v>294</v>
      </c>
      <c r="G306" s="8">
        <v>33.9</v>
      </c>
      <c r="H306" s="8">
        <v>7.4999999999999997E-2</v>
      </c>
      <c r="I306" s="10">
        <f t="shared" si="20"/>
        <v>2.5425</v>
      </c>
      <c r="J306" s="10">
        <v>0</v>
      </c>
      <c r="K306" s="11">
        <f t="shared" si="21"/>
        <v>8.647959183673469E-3</v>
      </c>
    </row>
    <row r="307" spans="1:11" x14ac:dyDescent="0.35">
      <c r="A307" s="9">
        <f t="shared" si="22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19"/>
        <v>302.59999999999997</v>
      </c>
      <c r="G307" s="8">
        <v>34.6</v>
      </c>
      <c r="H307" s="8">
        <v>7.4999999999999997E-2</v>
      </c>
      <c r="I307" s="10">
        <f t="shared" si="20"/>
        <v>2.5950000000000002</v>
      </c>
      <c r="J307" s="10">
        <v>0</v>
      </c>
      <c r="K307" s="11">
        <f t="shared" si="21"/>
        <v>8.5756774619960355E-3</v>
      </c>
    </row>
    <row r="308" spans="1:11" x14ac:dyDescent="0.35">
      <c r="A308" s="9">
        <f t="shared" si="22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19"/>
        <v>621.4</v>
      </c>
      <c r="G308" s="8">
        <v>33</v>
      </c>
      <c r="H308" s="8">
        <v>7.4999999999999997E-2</v>
      </c>
      <c r="I308" s="10">
        <f t="shared" si="20"/>
        <v>2.4750000000000001</v>
      </c>
      <c r="J308" s="10">
        <v>0</v>
      </c>
      <c r="K308" s="11">
        <f t="shared" si="21"/>
        <v>3.9829417444480208E-3</v>
      </c>
    </row>
    <row r="309" spans="1:11" x14ac:dyDescent="0.35">
      <c r="A309" s="9">
        <f t="shared" si="22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19"/>
        <v>240.2</v>
      </c>
      <c r="G309" s="8">
        <v>34.700000000000003</v>
      </c>
      <c r="H309" s="8">
        <v>7.4999999999999997E-2</v>
      </c>
      <c r="I309" s="10">
        <f t="shared" si="20"/>
        <v>2.6025</v>
      </c>
      <c r="J309" s="10">
        <v>0</v>
      </c>
      <c r="K309" s="11">
        <f t="shared" si="21"/>
        <v>1.0834721065778518E-2</v>
      </c>
    </row>
    <row r="310" spans="1:11" x14ac:dyDescent="0.35">
      <c r="A310" s="9">
        <f t="shared" si="22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19"/>
        <v>580.6</v>
      </c>
      <c r="G310" s="8">
        <v>23.6</v>
      </c>
      <c r="H310" s="8">
        <v>7.4999999999999997E-2</v>
      </c>
      <c r="I310" s="10">
        <f t="shared" si="20"/>
        <v>1.77</v>
      </c>
      <c r="J310" s="10">
        <v>0</v>
      </c>
      <c r="K310" s="11">
        <f t="shared" si="21"/>
        <v>3.0485704443678954E-3</v>
      </c>
    </row>
    <row r="311" spans="1:11" x14ac:dyDescent="0.35">
      <c r="A311" s="9">
        <f t="shared" si="22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23">C311+D311+E311</f>
        <v>630.29999999999995</v>
      </c>
      <c r="G311" s="8">
        <v>33.299999999999997</v>
      </c>
      <c r="H311" s="8">
        <v>7.4999999999999997E-2</v>
      </c>
      <c r="I311" s="10">
        <f t="shared" si="20"/>
        <v>2.4974999999999996</v>
      </c>
      <c r="J311" s="10">
        <v>0</v>
      </c>
      <c r="K311" s="11">
        <f t="shared" si="21"/>
        <v>3.9623988576868155E-3</v>
      </c>
    </row>
    <row r="312" spans="1:11" x14ac:dyDescent="0.35">
      <c r="A312" s="9">
        <f t="shared" si="22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23"/>
        <v>751.9</v>
      </c>
      <c r="G312" s="8">
        <v>30.2</v>
      </c>
      <c r="H312" s="8">
        <v>7.4999999999999997E-2</v>
      </c>
      <c r="I312" s="10">
        <f t="shared" ref="I312:I372" si="24">G312*H312</f>
        <v>2.2649999999999997</v>
      </c>
      <c r="J312" s="10">
        <v>0</v>
      </c>
      <c r="K312" s="11">
        <f t="shared" ref="K312:K372" si="25">(I312+J312)/F312</f>
        <v>3.0123686660460166E-3</v>
      </c>
    </row>
    <row r="313" spans="1:11" x14ac:dyDescent="0.35">
      <c r="A313" s="9">
        <f t="shared" si="22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23"/>
        <v>212.8</v>
      </c>
      <c r="G313" s="8">
        <v>47.5</v>
      </c>
      <c r="H313" s="8">
        <v>7.4999999999999997E-2</v>
      </c>
      <c r="I313" s="10">
        <f t="shared" si="24"/>
        <v>3.5625</v>
      </c>
      <c r="J313" s="10">
        <v>0</v>
      </c>
      <c r="K313" s="11">
        <f t="shared" si="25"/>
        <v>1.6741071428571428E-2</v>
      </c>
    </row>
    <row r="314" spans="1:11" x14ac:dyDescent="0.35">
      <c r="A314" s="9">
        <f t="shared" si="22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23"/>
        <v>387.9</v>
      </c>
      <c r="G314" s="8">
        <v>28.23</v>
      </c>
      <c r="H314" s="8">
        <v>7.4999999999999997E-2</v>
      </c>
      <c r="I314" s="10">
        <f t="shared" si="24"/>
        <v>2.1172499999999999</v>
      </c>
      <c r="J314" s="10">
        <v>0</v>
      </c>
      <c r="K314" s="11">
        <f t="shared" si="25"/>
        <v>5.4582366589327148E-3</v>
      </c>
    </row>
    <row r="315" spans="1:11" x14ac:dyDescent="0.35">
      <c r="A315" s="9">
        <f t="shared" si="22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23"/>
        <v>474.4</v>
      </c>
      <c r="G315" s="8">
        <v>27.5</v>
      </c>
      <c r="H315" s="8">
        <v>7.4999999999999997E-2</v>
      </c>
      <c r="I315" s="10">
        <f t="shared" si="24"/>
        <v>2.0625</v>
      </c>
      <c r="J315" s="10">
        <v>0</v>
      </c>
      <c r="K315" s="11">
        <f t="shared" si="25"/>
        <v>4.3475969645868466E-3</v>
      </c>
    </row>
    <row r="316" spans="1:11" x14ac:dyDescent="0.35">
      <c r="A316" s="9">
        <f t="shared" si="22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23"/>
        <v>549.4</v>
      </c>
      <c r="G316" s="8">
        <v>36.200000000000003</v>
      </c>
      <c r="H316" s="8">
        <v>7.4999999999999997E-2</v>
      </c>
      <c r="I316" s="10">
        <f t="shared" si="24"/>
        <v>2.7150000000000003</v>
      </c>
      <c r="J316" s="10">
        <v>0</v>
      </c>
      <c r="K316" s="11">
        <f t="shared" si="25"/>
        <v>4.9417546414270118E-3</v>
      </c>
    </row>
    <row r="317" spans="1:11" x14ac:dyDescent="0.35">
      <c r="A317" s="9">
        <f t="shared" si="22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23"/>
        <v>189</v>
      </c>
      <c r="G317" s="8">
        <v>37.5</v>
      </c>
      <c r="H317" s="8">
        <v>7.4999999999999997E-2</v>
      </c>
      <c r="I317" s="10">
        <f t="shared" si="24"/>
        <v>2.8125</v>
      </c>
      <c r="J317" s="10">
        <v>0</v>
      </c>
      <c r="K317" s="11">
        <f t="shared" si="25"/>
        <v>1.488095238095238E-2</v>
      </c>
    </row>
    <row r="318" spans="1:11" x14ac:dyDescent="0.35">
      <c r="A318" s="9">
        <f t="shared" si="22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23"/>
        <v>276.5</v>
      </c>
      <c r="G318" s="8">
        <v>9</v>
      </c>
      <c r="H318" s="8">
        <v>7.4999999999999997E-2</v>
      </c>
      <c r="I318" s="10">
        <f t="shared" si="24"/>
        <v>0.67499999999999993</v>
      </c>
      <c r="J318" s="10">
        <v>0</v>
      </c>
      <c r="K318" s="11">
        <f t="shared" si="25"/>
        <v>2.4412296564195295E-3</v>
      </c>
    </row>
    <row r="319" spans="1:11" x14ac:dyDescent="0.35">
      <c r="A319" s="9">
        <f t="shared" si="22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23"/>
        <v>627.9</v>
      </c>
      <c r="G319" s="8">
        <v>16.2</v>
      </c>
      <c r="H319" s="8">
        <v>7.4999999999999997E-2</v>
      </c>
      <c r="I319" s="10">
        <f t="shared" si="24"/>
        <v>1.2149999999999999</v>
      </c>
      <c r="J319" s="10">
        <v>0</v>
      </c>
      <c r="K319" s="11">
        <f t="shared" si="25"/>
        <v>1.9350215002388914E-3</v>
      </c>
    </row>
    <row r="320" spans="1:11" x14ac:dyDescent="0.35">
      <c r="A320" s="9">
        <f t="shared" si="22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23"/>
        <v>645.70000000000005</v>
      </c>
      <c r="G320" s="8">
        <v>29.5</v>
      </c>
      <c r="H320" s="8">
        <v>7.4999999999999997E-2</v>
      </c>
      <c r="I320" s="10">
        <f t="shared" si="24"/>
        <v>2.2124999999999999</v>
      </c>
      <c r="J320" s="10">
        <v>0</v>
      </c>
      <c r="K320" s="11">
        <f t="shared" si="25"/>
        <v>3.4265138609261264E-3</v>
      </c>
    </row>
    <row r="321" spans="1:11" x14ac:dyDescent="0.35">
      <c r="A321" s="9">
        <f t="shared" si="22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23"/>
        <v>443.59999999999997</v>
      </c>
      <c r="G321" s="8">
        <v>48</v>
      </c>
      <c r="H321" s="8">
        <v>7.4999999999999997E-2</v>
      </c>
      <c r="I321" s="10">
        <f t="shared" si="24"/>
        <v>3.5999999999999996</v>
      </c>
      <c r="J321" s="10">
        <v>0</v>
      </c>
      <c r="K321" s="11">
        <f t="shared" si="25"/>
        <v>8.1154192966636611E-3</v>
      </c>
    </row>
    <row r="322" spans="1:11" x14ac:dyDescent="0.35">
      <c r="A322" s="9">
        <f t="shared" si="22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23"/>
        <v>710.6</v>
      </c>
      <c r="G322" s="8">
        <v>35.200000000000003</v>
      </c>
      <c r="H322" s="8">
        <v>7.4999999999999997E-2</v>
      </c>
      <c r="I322" s="10">
        <f t="shared" si="24"/>
        <v>2.64</v>
      </c>
      <c r="J322" s="10">
        <v>0</v>
      </c>
      <c r="K322" s="11">
        <f t="shared" si="25"/>
        <v>3.7151702786377711E-3</v>
      </c>
    </row>
    <row r="323" spans="1:11" x14ac:dyDescent="0.35">
      <c r="A323" s="9">
        <f t="shared" si="22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23"/>
        <v>212.4</v>
      </c>
      <c r="G323" s="8">
        <v>27</v>
      </c>
      <c r="H323" s="8">
        <v>7.4999999999999997E-2</v>
      </c>
      <c r="I323" s="10">
        <f t="shared" si="24"/>
        <v>2.0249999999999999</v>
      </c>
      <c r="J323" s="10">
        <v>0</v>
      </c>
      <c r="K323" s="11">
        <f t="shared" si="25"/>
        <v>9.5338983050847446E-3</v>
      </c>
    </row>
    <row r="324" spans="1:11" x14ac:dyDescent="0.35">
      <c r="A324" s="9">
        <f t="shared" si="22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23"/>
        <v>1420.2</v>
      </c>
      <c r="G324" s="8">
        <v>10.6</v>
      </c>
      <c r="H324" s="8">
        <v>7.4999999999999997E-2</v>
      </c>
      <c r="I324" s="10">
        <f t="shared" si="24"/>
        <v>0.79499999999999993</v>
      </c>
      <c r="J324" s="10">
        <v>0</v>
      </c>
      <c r="K324" s="11">
        <f t="shared" si="25"/>
        <v>5.5978031263202363E-4</v>
      </c>
    </row>
    <row r="325" spans="1:11" x14ac:dyDescent="0.35">
      <c r="A325" s="9">
        <f t="shared" si="22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23"/>
        <v>438.5</v>
      </c>
      <c r="G325" s="8">
        <v>24.5</v>
      </c>
      <c r="H325" s="8">
        <v>7.4999999999999997E-2</v>
      </c>
      <c r="I325" s="10">
        <f t="shared" si="24"/>
        <v>1.8374999999999999</v>
      </c>
      <c r="J325" s="10">
        <v>0</v>
      </c>
      <c r="K325" s="11">
        <f t="shared" si="25"/>
        <v>4.1904218928164195E-3</v>
      </c>
    </row>
    <row r="326" spans="1:11" x14ac:dyDescent="0.35">
      <c r="A326" s="9">
        <f t="shared" si="22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23"/>
        <v>515.1</v>
      </c>
      <c r="G326" s="8">
        <v>12.5</v>
      </c>
      <c r="H326" s="8">
        <v>7.4999999999999997E-2</v>
      </c>
      <c r="I326" s="10">
        <f t="shared" si="24"/>
        <v>0.9375</v>
      </c>
      <c r="J326" s="10">
        <v>0</v>
      </c>
      <c r="K326" s="11">
        <f t="shared" si="25"/>
        <v>1.8200349446709375E-3</v>
      </c>
    </row>
    <row r="327" spans="1:11" x14ac:dyDescent="0.35">
      <c r="A327" s="9">
        <f t="shared" ref="A327:A390" si="26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23"/>
        <v>508.41</v>
      </c>
      <c r="G327" s="8">
        <v>25</v>
      </c>
      <c r="H327" s="8">
        <v>7.4999999999999997E-2</v>
      </c>
      <c r="I327" s="10">
        <f t="shared" si="24"/>
        <v>1.875</v>
      </c>
      <c r="J327" s="10">
        <v>0</v>
      </c>
      <c r="K327" s="11">
        <f t="shared" si="25"/>
        <v>3.6879683719832418E-3</v>
      </c>
    </row>
    <row r="328" spans="1:11" x14ac:dyDescent="0.35">
      <c r="A328" s="9">
        <f t="shared" si="26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23"/>
        <v>448.2</v>
      </c>
      <c r="G328" s="8">
        <v>23.6</v>
      </c>
      <c r="H328" s="8">
        <v>7.4999999999999997E-2</v>
      </c>
      <c r="I328" s="10">
        <f t="shared" si="24"/>
        <v>1.77</v>
      </c>
      <c r="J328" s="10">
        <v>0</v>
      </c>
      <c r="K328" s="11">
        <f t="shared" si="25"/>
        <v>3.9491298527443109E-3</v>
      </c>
    </row>
    <row r="329" spans="1:11" x14ac:dyDescent="0.35">
      <c r="A329" s="9">
        <f t="shared" si="26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23"/>
        <v>328</v>
      </c>
      <c r="G329" s="8">
        <v>21.9</v>
      </c>
      <c r="H329" s="8">
        <v>7.4999999999999997E-2</v>
      </c>
      <c r="I329" s="10">
        <f t="shared" si="24"/>
        <v>1.6424999999999998</v>
      </c>
      <c r="J329" s="10">
        <v>0</v>
      </c>
      <c r="K329" s="11">
        <f t="shared" si="25"/>
        <v>5.0076219512195114E-3</v>
      </c>
    </row>
    <row r="330" spans="1:11" x14ac:dyDescent="0.35">
      <c r="A330" s="9">
        <f t="shared" si="26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23"/>
        <v>441.4</v>
      </c>
      <c r="G330" s="8">
        <v>10.3</v>
      </c>
      <c r="H330" s="8">
        <v>7.4999999999999997E-2</v>
      </c>
      <c r="I330" s="10">
        <f t="shared" si="24"/>
        <v>0.77250000000000008</v>
      </c>
      <c r="J330" s="10">
        <v>0</v>
      </c>
      <c r="K330" s="11">
        <f t="shared" si="25"/>
        <v>1.7501132759401906E-3</v>
      </c>
    </row>
    <row r="331" spans="1:11" x14ac:dyDescent="0.35">
      <c r="A331" s="9">
        <f t="shared" si="26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23"/>
        <v>426.4</v>
      </c>
      <c r="G331" s="8">
        <v>23.1</v>
      </c>
      <c r="H331" s="8">
        <v>7.4999999999999997E-2</v>
      </c>
      <c r="I331" s="10">
        <f t="shared" si="24"/>
        <v>1.7325000000000002</v>
      </c>
      <c r="J331" s="10">
        <v>0</v>
      </c>
      <c r="K331" s="11">
        <f t="shared" si="25"/>
        <v>4.0630863039399631E-3</v>
      </c>
    </row>
    <row r="332" spans="1:11" x14ac:dyDescent="0.35">
      <c r="A332" s="9">
        <f t="shared" si="26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23"/>
        <v>219.4</v>
      </c>
      <c r="G332" s="8">
        <v>27.6</v>
      </c>
      <c r="H332" s="8">
        <v>7.4999999999999997E-2</v>
      </c>
      <c r="I332" s="10">
        <f t="shared" si="24"/>
        <v>2.0699999999999998</v>
      </c>
      <c r="J332" s="10">
        <v>0</v>
      </c>
      <c r="K332" s="11">
        <f t="shared" si="25"/>
        <v>9.4348222424794886E-3</v>
      </c>
    </row>
    <row r="333" spans="1:11" x14ac:dyDescent="0.35">
      <c r="A333" s="9">
        <f t="shared" si="26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23"/>
        <v>579.9</v>
      </c>
      <c r="G333" s="8">
        <v>40</v>
      </c>
      <c r="H333" s="8">
        <v>7.4999999999999997E-2</v>
      </c>
      <c r="I333" s="10">
        <f t="shared" si="24"/>
        <v>3</v>
      </c>
      <c r="J333" s="10">
        <v>0</v>
      </c>
      <c r="K333" s="11">
        <f t="shared" si="25"/>
        <v>5.1733057423693739E-3</v>
      </c>
    </row>
    <row r="334" spans="1:11" x14ac:dyDescent="0.35">
      <c r="A334" s="9">
        <f t="shared" si="26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23"/>
        <v>503.4</v>
      </c>
      <c r="G334" s="8">
        <v>19</v>
      </c>
      <c r="H334" s="8">
        <v>7.4999999999999997E-2</v>
      </c>
      <c r="I334" s="10">
        <f t="shared" si="24"/>
        <v>1.425</v>
      </c>
      <c r="J334" s="10">
        <v>0</v>
      </c>
      <c r="K334" s="11">
        <f t="shared" si="25"/>
        <v>2.8307508939213353E-3</v>
      </c>
    </row>
    <row r="335" spans="1:11" x14ac:dyDescent="0.35">
      <c r="A335" s="9">
        <f t="shared" si="26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23"/>
        <v>579</v>
      </c>
      <c r="G335" s="8">
        <v>78.5</v>
      </c>
      <c r="H335" s="8">
        <v>7.4999999999999997E-2</v>
      </c>
      <c r="I335" s="10">
        <f t="shared" si="24"/>
        <v>5.8875000000000002</v>
      </c>
      <c r="J335" s="10">
        <v>0</v>
      </c>
      <c r="K335" s="11">
        <f t="shared" si="25"/>
        <v>1.016839378238342E-2</v>
      </c>
    </row>
    <row r="336" spans="1:11" x14ac:dyDescent="0.35">
      <c r="A336" s="9">
        <f t="shared" si="26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23"/>
        <v>546.79999999999995</v>
      </c>
      <c r="G336" s="8">
        <v>44.1</v>
      </c>
      <c r="H336" s="8">
        <v>7.4999999999999997E-2</v>
      </c>
      <c r="I336" s="10">
        <f t="shared" si="24"/>
        <v>3.3075000000000001</v>
      </c>
      <c r="J336" s="10">
        <v>0</v>
      </c>
      <c r="K336" s="11">
        <f t="shared" si="25"/>
        <v>6.0488295537673743E-3</v>
      </c>
    </row>
    <row r="337" spans="1:11" x14ac:dyDescent="0.35">
      <c r="A337" s="9">
        <f t="shared" si="26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23"/>
        <v>528.70000000000005</v>
      </c>
      <c r="G337" s="8">
        <v>64</v>
      </c>
      <c r="H337" s="8">
        <v>7.4999999999999997E-2</v>
      </c>
      <c r="I337" s="10">
        <f t="shared" si="24"/>
        <v>4.8</v>
      </c>
      <c r="J337" s="10">
        <v>0</v>
      </c>
      <c r="K337" s="11">
        <f t="shared" si="25"/>
        <v>9.0788727066389244E-3</v>
      </c>
    </row>
    <row r="338" spans="1:11" x14ac:dyDescent="0.35">
      <c r="A338" s="9">
        <f t="shared" si="26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23"/>
        <v>495.8</v>
      </c>
      <c r="G338" s="8">
        <v>68</v>
      </c>
      <c r="H338" s="8">
        <v>7.4999999999999997E-2</v>
      </c>
      <c r="I338" s="10">
        <f t="shared" si="24"/>
        <v>5.0999999999999996</v>
      </c>
      <c r="J338" s="10">
        <v>0</v>
      </c>
      <c r="K338" s="11">
        <f t="shared" si="25"/>
        <v>1.0286405808793867E-2</v>
      </c>
    </row>
    <row r="339" spans="1:11" x14ac:dyDescent="0.35">
      <c r="A339" s="9">
        <f t="shared" si="26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23"/>
        <v>1650.7</v>
      </c>
      <c r="G339" s="8">
        <v>43</v>
      </c>
      <c r="H339" s="8">
        <v>7.4999999999999997E-2</v>
      </c>
      <c r="I339" s="10">
        <f t="shared" si="24"/>
        <v>3.2250000000000001</v>
      </c>
      <c r="J339" s="10">
        <v>0</v>
      </c>
      <c r="K339" s="11">
        <f t="shared" si="25"/>
        <v>1.9537166050766341E-3</v>
      </c>
    </row>
    <row r="340" spans="1:11" x14ac:dyDescent="0.35">
      <c r="A340" s="9">
        <f t="shared" si="26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23"/>
        <v>297.8</v>
      </c>
      <c r="G340" s="8">
        <v>62</v>
      </c>
      <c r="H340" s="8">
        <v>7.4999999999999997E-2</v>
      </c>
      <c r="I340" s="10">
        <f t="shared" si="24"/>
        <v>4.6499999999999995</v>
      </c>
      <c r="J340" s="10">
        <v>0</v>
      </c>
      <c r="K340" s="11">
        <f t="shared" si="25"/>
        <v>1.5614506380120885E-2</v>
      </c>
    </row>
    <row r="341" spans="1:11" x14ac:dyDescent="0.35">
      <c r="A341" s="9">
        <f t="shared" si="26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23"/>
        <v>343.75</v>
      </c>
      <c r="G341" s="8">
        <v>20.8</v>
      </c>
      <c r="H341" s="8">
        <v>7.4999999999999997E-2</v>
      </c>
      <c r="I341" s="10">
        <f t="shared" si="24"/>
        <v>1.56</v>
      </c>
      <c r="J341" s="10">
        <v>0</v>
      </c>
      <c r="K341" s="11">
        <f t="shared" si="25"/>
        <v>4.5381818181818179E-3</v>
      </c>
    </row>
    <row r="342" spans="1:11" x14ac:dyDescent="0.35">
      <c r="A342" s="9">
        <f t="shared" si="26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23"/>
        <v>3142.7</v>
      </c>
      <c r="G342" s="8">
        <v>28.4</v>
      </c>
      <c r="H342" s="8">
        <v>7.4999999999999997E-2</v>
      </c>
      <c r="I342" s="10">
        <f t="shared" si="24"/>
        <v>2.13</v>
      </c>
      <c r="J342" s="10">
        <v>0</v>
      </c>
      <c r="K342" s="11">
        <f t="shared" si="25"/>
        <v>6.7776116078531196E-4</v>
      </c>
    </row>
    <row r="343" spans="1:11" x14ac:dyDescent="0.35">
      <c r="A343" s="9">
        <f t="shared" si="26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23"/>
        <v>599.09999999999991</v>
      </c>
      <c r="G343" s="8">
        <v>72.099999999999994</v>
      </c>
      <c r="H343" s="8">
        <v>7.4999999999999997E-2</v>
      </c>
      <c r="I343" s="10">
        <f t="shared" si="24"/>
        <v>5.4074999999999998</v>
      </c>
      <c r="J343" s="10">
        <v>0</v>
      </c>
      <c r="K343" s="11">
        <f t="shared" si="25"/>
        <v>9.0260390585878824E-3</v>
      </c>
    </row>
    <row r="344" spans="1:11" x14ac:dyDescent="0.35">
      <c r="A344" s="9">
        <f t="shared" si="26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23"/>
        <v>354.4</v>
      </c>
      <c r="G344" s="8">
        <v>11</v>
      </c>
      <c r="H344" s="8">
        <v>7.4999999999999997E-2</v>
      </c>
      <c r="I344" s="10">
        <f t="shared" si="24"/>
        <v>0.82499999999999996</v>
      </c>
      <c r="J344" s="10">
        <v>0</v>
      </c>
      <c r="K344" s="11">
        <f t="shared" si="25"/>
        <v>2.3278781038374718E-3</v>
      </c>
    </row>
    <row r="345" spans="1:11" x14ac:dyDescent="0.35">
      <c r="A345" s="9">
        <f t="shared" si="26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23"/>
        <v>190.2</v>
      </c>
      <c r="G345" s="8">
        <v>39.799999999999997</v>
      </c>
      <c r="H345" s="8">
        <v>7.4999999999999997E-2</v>
      </c>
      <c r="I345" s="10">
        <f t="shared" si="24"/>
        <v>2.9849999999999999</v>
      </c>
      <c r="J345" s="10">
        <v>0</v>
      </c>
      <c r="K345" s="11">
        <f t="shared" si="25"/>
        <v>1.5694006309148266E-2</v>
      </c>
    </row>
    <row r="346" spans="1:11" x14ac:dyDescent="0.35">
      <c r="A346" s="9">
        <f t="shared" si="26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23"/>
        <v>396.04</v>
      </c>
      <c r="G346" s="8">
        <v>31.7</v>
      </c>
      <c r="H346" s="8">
        <v>7.4999999999999997E-2</v>
      </c>
      <c r="I346" s="10">
        <f t="shared" si="24"/>
        <v>2.3774999999999999</v>
      </c>
      <c r="J346" s="10">
        <v>0</v>
      </c>
      <c r="K346" s="11">
        <f t="shared" si="25"/>
        <v>6.0031814968185028E-3</v>
      </c>
    </row>
    <row r="347" spans="1:11" x14ac:dyDescent="0.35">
      <c r="A347" s="9">
        <f t="shared" si="26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 t="shared" si="23"/>
        <v>507.3</v>
      </c>
      <c r="G347" s="8">
        <v>45.4</v>
      </c>
      <c r="H347" s="8">
        <v>7.4999999999999997E-2</v>
      </c>
      <c r="I347" s="10">
        <f t="shared" si="24"/>
        <v>3.4049999999999998</v>
      </c>
      <c r="J347" s="10">
        <v>0</v>
      </c>
      <c r="K347" s="11">
        <f t="shared" si="25"/>
        <v>6.7120047309284442E-3</v>
      </c>
    </row>
    <row r="348" spans="1:11" x14ac:dyDescent="0.35">
      <c r="A348" s="9">
        <f t="shared" si="26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23"/>
        <v>306.2</v>
      </c>
      <c r="G348" s="8">
        <v>38.799999999999997</v>
      </c>
      <c r="H348" s="8">
        <v>7.4999999999999997E-2</v>
      </c>
      <c r="I348" s="10">
        <f t="shared" si="24"/>
        <v>2.9099999999999997</v>
      </c>
      <c r="J348" s="10">
        <v>0</v>
      </c>
      <c r="K348" s="11">
        <f t="shared" si="25"/>
        <v>9.5035924232527748E-3</v>
      </c>
    </row>
    <row r="349" spans="1:11" x14ac:dyDescent="0.35">
      <c r="A349" s="9">
        <f t="shared" si="26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23"/>
        <v>504.4</v>
      </c>
      <c r="G349" s="8">
        <v>36</v>
      </c>
      <c r="H349" s="8">
        <v>7.4999999999999997E-2</v>
      </c>
      <c r="I349" s="10">
        <f t="shared" si="24"/>
        <v>2.6999999999999997</v>
      </c>
      <c r="J349" s="10">
        <v>0</v>
      </c>
      <c r="K349" s="11">
        <f t="shared" si="25"/>
        <v>5.3528945281522602E-3</v>
      </c>
    </row>
    <row r="350" spans="1:11" x14ac:dyDescent="0.35">
      <c r="A350" s="9">
        <f t="shared" si="26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23"/>
        <v>322.5</v>
      </c>
      <c r="G350" s="8">
        <v>37.6</v>
      </c>
      <c r="H350" s="8">
        <v>7.4999999999999997E-2</v>
      </c>
      <c r="I350" s="10">
        <f t="shared" si="24"/>
        <v>2.82</v>
      </c>
      <c r="J350" s="10">
        <v>0</v>
      </c>
      <c r="K350" s="11">
        <f t="shared" si="25"/>
        <v>8.7441860465116272E-3</v>
      </c>
    </row>
    <row r="351" spans="1:11" x14ac:dyDescent="0.35">
      <c r="A351" s="9">
        <f t="shared" si="26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23"/>
        <v>397.8</v>
      </c>
      <c r="G351" s="8">
        <v>31.8</v>
      </c>
      <c r="H351" s="8">
        <v>7.4999999999999997E-2</v>
      </c>
      <c r="I351" s="10">
        <f t="shared" si="24"/>
        <v>2.3849999999999998</v>
      </c>
      <c r="J351" s="10">
        <v>0</v>
      </c>
      <c r="K351" s="11">
        <f t="shared" si="25"/>
        <v>5.9954751131221715E-3</v>
      </c>
    </row>
    <row r="352" spans="1:11" x14ac:dyDescent="0.35">
      <c r="A352" s="9">
        <f t="shared" si="26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23"/>
        <v>142</v>
      </c>
      <c r="G352" s="8">
        <v>32</v>
      </c>
      <c r="H352" s="8">
        <v>7.4999999999999997E-2</v>
      </c>
      <c r="I352" s="10">
        <f t="shared" si="24"/>
        <v>2.4</v>
      </c>
      <c r="J352" s="10">
        <v>0</v>
      </c>
      <c r="K352" s="11">
        <f t="shared" si="25"/>
        <v>1.6901408450704224E-2</v>
      </c>
    </row>
    <row r="353" spans="1:11" x14ac:dyDescent="0.35">
      <c r="A353" s="9">
        <f t="shared" si="26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23"/>
        <v>156.19999999999999</v>
      </c>
      <c r="G353" s="8">
        <v>36.5</v>
      </c>
      <c r="H353" s="8">
        <v>7.4999999999999997E-2</v>
      </c>
      <c r="I353" s="10">
        <f t="shared" si="24"/>
        <v>2.7374999999999998</v>
      </c>
      <c r="J353" s="10">
        <v>0</v>
      </c>
      <c r="K353" s="11">
        <f t="shared" si="25"/>
        <v>1.7525608194622278E-2</v>
      </c>
    </row>
    <row r="354" spans="1:11" x14ac:dyDescent="0.35">
      <c r="A354" s="9">
        <f t="shared" si="26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23"/>
        <v>591.70000000000005</v>
      </c>
      <c r="G354" s="8">
        <v>4</v>
      </c>
      <c r="H354" s="8">
        <v>7.4999999999999997E-2</v>
      </c>
      <c r="I354" s="10">
        <f t="shared" si="24"/>
        <v>0.3</v>
      </c>
      <c r="J354" s="10">
        <v>0</v>
      </c>
      <c r="K354" s="11">
        <f t="shared" si="25"/>
        <v>5.0701368936961289E-4</v>
      </c>
    </row>
    <row r="355" spans="1:11" x14ac:dyDescent="0.35">
      <c r="A355" s="9">
        <f t="shared" si="26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23"/>
        <v>432.9</v>
      </c>
      <c r="G355" s="8">
        <v>55.2</v>
      </c>
      <c r="H355" s="8">
        <v>7.4999999999999997E-2</v>
      </c>
      <c r="I355" s="10">
        <f t="shared" si="24"/>
        <v>4.1399999999999997</v>
      </c>
      <c r="J355" s="10">
        <v>0</v>
      </c>
      <c r="K355" s="11">
        <f t="shared" si="25"/>
        <v>9.5634095634095639E-3</v>
      </c>
    </row>
    <row r="356" spans="1:11" x14ac:dyDescent="0.35">
      <c r="A356" s="9">
        <f t="shared" si="26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23"/>
        <v>326.39999999999998</v>
      </c>
      <c r="G356" s="8">
        <v>33.299999999999997</v>
      </c>
      <c r="H356" s="8">
        <v>7.4999999999999997E-2</v>
      </c>
      <c r="I356" s="10">
        <f t="shared" si="24"/>
        <v>2.4974999999999996</v>
      </c>
      <c r="J356" s="10">
        <v>0</v>
      </c>
      <c r="K356" s="11">
        <f t="shared" si="25"/>
        <v>7.6516544117647056E-3</v>
      </c>
    </row>
    <row r="357" spans="1:11" x14ac:dyDescent="0.35">
      <c r="A357" s="9">
        <f t="shared" si="26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23"/>
        <v>150.30000000000001</v>
      </c>
      <c r="G357" s="8">
        <v>36.700000000000003</v>
      </c>
      <c r="H357" s="8">
        <v>7.4999999999999997E-2</v>
      </c>
      <c r="I357" s="10">
        <f t="shared" si="24"/>
        <v>2.7524999999999999</v>
      </c>
      <c r="J357" s="10">
        <v>0</v>
      </c>
      <c r="K357" s="11">
        <f t="shared" si="25"/>
        <v>1.8313373253493012E-2</v>
      </c>
    </row>
    <row r="358" spans="1:11" x14ac:dyDescent="0.35">
      <c r="A358" s="9">
        <f t="shared" si="26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23"/>
        <v>303.5</v>
      </c>
      <c r="G358" s="8">
        <v>25.2</v>
      </c>
      <c r="H358" s="8">
        <v>7.4999999999999997E-2</v>
      </c>
      <c r="I358" s="10">
        <f t="shared" si="24"/>
        <v>1.89</v>
      </c>
      <c r="J358" s="10">
        <v>0</v>
      </c>
      <c r="K358" s="11">
        <f t="shared" si="25"/>
        <v>6.2273476112026356E-3</v>
      </c>
    </row>
    <row r="359" spans="1:11" x14ac:dyDescent="0.35">
      <c r="A359" s="9">
        <f t="shared" si="26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23"/>
        <v>555.70000000000005</v>
      </c>
      <c r="G359" s="8">
        <v>35.299999999999997</v>
      </c>
      <c r="H359" s="8">
        <v>7.4999999999999997E-2</v>
      </c>
      <c r="I359" s="10">
        <f t="shared" si="24"/>
        <v>2.6474999999999995</v>
      </c>
      <c r="J359" s="10">
        <v>0</v>
      </c>
      <c r="K359" s="11">
        <f t="shared" si="25"/>
        <v>4.7642612920640618E-3</v>
      </c>
    </row>
    <row r="360" spans="1:11" x14ac:dyDescent="0.35">
      <c r="A360" s="9">
        <f t="shared" si="26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23"/>
        <v>360.4</v>
      </c>
      <c r="G360" s="8">
        <v>57.6</v>
      </c>
      <c r="H360" s="8">
        <v>7.4999999999999997E-2</v>
      </c>
      <c r="I360" s="10">
        <f t="shared" si="24"/>
        <v>4.32</v>
      </c>
      <c r="J360" s="10">
        <v>0</v>
      </c>
      <c r="K360" s="11">
        <f t="shared" si="25"/>
        <v>1.1986681465038847E-2</v>
      </c>
    </row>
    <row r="361" spans="1:11" x14ac:dyDescent="0.35">
      <c r="A361" s="9">
        <f t="shared" si="26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23"/>
        <v>428.8</v>
      </c>
      <c r="G361" s="8">
        <v>8.1999999999999993</v>
      </c>
      <c r="H361" s="8">
        <v>7.4999999999999997E-2</v>
      </c>
      <c r="I361" s="10">
        <f t="shared" si="24"/>
        <v>0.61499999999999988</v>
      </c>
      <c r="J361" s="10">
        <v>0</v>
      </c>
      <c r="K361" s="11">
        <f t="shared" si="25"/>
        <v>1.4342350746268653E-3</v>
      </c>
    </row>
    <row r="362" spans="1:11" x14ac:dyDescent="0.35">
      <c r="A362" s="9">
        <f t="shared" si="26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23"/>
        <v>1100.2</v>
      </c>
      <c r="G362" s="8">
        <v>42.8</v>
      </c>
      <c r="H362" s="8">
        <v>7.4999999999999997E-2</v>
      </c>
      <c r="I362" s="10">
        <f t="shared" si="24"/>
        <v>3.2099999999999995</v>
      </c>
      <c r="J362" s="10">
        <v>0</v>
      </c>
      <c r="K362" s="11">
        <f t="shared" si="25"/>
        <v>2.9176513361207049E-3</v>
      </c>
    </row>
    <row r="363" spans="1:11" x14ac:dyDescent="0.35">
      <c r="A363" s="9">
        <f t="shared" si="26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23"/>
        <v>419.4</v>
      </c>
      <c r="G363" s="8">
        <v>35.1</v>
      </c>
      <c r="H363" s="8">
        <v>7.4999999999999997E-2</v>
      </c>
      <c r="I363" s="10">
        <f t="shared" si="24"/>
        <v>2.6324999999999998</v>
      </c>
      <c r="J363" s="10">
        <v>0</v>
      </c>
      <c r="K363" s="11">
        <f t="shared" si="25"/>
        <v>6.2768240343347636E-3</v>
      </c>
    </row>
    <row r="364" spans="1:11" x14ac:dyDescent="0.35">
      <c r="A364" s="9">
        <f t="shared" si="26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23"/>
        <v>149.6</v>
      </c>
      <c r="G364" s="8">
        <v>99</v>
      </c>
      <c r="H364" s="8">
        <v>7.4999999999999997E-2</v>
      </c>
      <c r="I364" s="10">
        <f t="shared" si="24"/>
        <v>7.4249999999999998</v>
      </c>
      <c r="J364" s="10">
        <v>0</v>
      </c>
      <c r="K364" s="11">
        <f t="shared" si="25"/>
        <v>4.9632352941176475E-2</v>
      </c>
    </row>
    <row r="365" spans="1:11" x14ac:dyDescent="0.35">
      <c r="A365" s="9">
        <f t="shared" si="26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23"/>
        <v>253.1</v>
      </c>
      <c r="G365" s="8">
        <v>34.1</v>
      </c>
      <c r="H365" s="8">
        <v>7.4999999999999997E-2</v>
      </c>
      <c r="I365" s="10">
        <f t="shared" si="24"/>
        <v>2.5575000000000001</v>
      </c>
      <c r="J365" s="10">
        <v>0</v>
      </c>
      <c r="K365" s="11">
        <f t="shared" si="25"/>
        <v>1.0104701698933228E-2</v>
      </c>
    </row>
    <row r="366" spans="1:11" x14ac:dyDescent="0.35">
      <c r="A366" s="9">
        <f t="shared" si="26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23"/>
        <v>360.3</v>
      </c>
      <c r="G366" s="8">
        <v>23.8</v>
      </c>
      <c r="H366" s="8">
        <v>7.4999999999999997E-2</v>
      </c>
      <c r="I366" s="10">
        <f t="shared" si="24"/>
        <v>1.7849999999999999</v>
      </c>
      <c r="J366" s="10">
        <v>0</v>
      </c>
      <c r="K366" s="11">
        <f t="shared" si="25"/>
        <v>4.9542048293089091E-3</v>
      </c>
    </row>
    <row r="367" spans="1:11" x14ac:dyDescent="0.35">
      <c r="A367" s="9">
        <f t="shared" si="26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23"/>
        <v>1535.2</v>
      </c>
      <c r="G367" s="8">
        <v>33.5</v>
      </c>
      <c r="H367" s="8">
        <v>7.4999999999999997E-2</v>
      </c>
      <c r="I367" s="10">
        <f t="shared" si="24"/>
        <v>2.5124999999999997</v>
      </c>
      <c r="J367" s="10">
        <v>0</v>
      </c>
      <c r="K367" s="11">
        <f t="shared" si="25"/>
        <v>1.6365945805106824E-3</v>
      </c>
    </row>
    <row r="368" spans="1:11" x14ac:dyDescent="0.35">
      <c r="A368" s="9">
        <f t="shared" si="26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23"/>
        <v>191.4</v>
      </c>
      <c r="G368" s="8">
        <v>33.700000000000003</v>
      </c>
      <c r="H368" s="8">
        <v>7.4999999999999997E-2</v>
      </c>
      <c r="I368" s="10">
        <f t="shared" si="24"/>
        <v>2.5275000000000003</v>
      </c>
      <c r="J368" s="10">
        <v>0</v>
      </c>
      <c r="K368" s="11">
        <f t="shared" si="25"/>
        <v>1.3205329153605018E-2</v>
      </c>
    </row>
    <row r="369" spans="1:11" x14ac:dyDescent="0.35">
      <c r="A369" s="9">
        <f t="shared" si="26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23"/>
        <v>442.3</v>
      </c>
      <c r="G369" s="8">
        <v>24.4</v>
      </c>
      <c r="H369" s="8">
        <v>7.4999999999999997E-2</v>
      </c>
      <c r="I369" s="10">
        <f t="shared" si="24"/>
        <v>1.8299999999999998</v>
      </c>
      <c r="J369" s="10">
        <v>0</v>
      </c>
      <c r="K369" s="11">
        <f t="shared" si="25"/>
        <v>4.1374632602306123E-3</v>
      </c>
    </row>
    <row r="370" spans="1:11" x14ac:dyDescent="0.35">
      <c r="A370" s="9">
        <f t="shared" si="26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23"/>
        <v>503.5</v>
      </c>
      <c r="G370" s="8">
        <v>45.5</v>
      </c>
      <c r="H370" s="8">
        <v>7.4999999999999997E-2</v>
      </c>
      <c r="I370" s="10">
        <f t="shared" si="24"/>
        <v>3.4125000000000001</v>
      </c>
      <c r="J370" s="10">
        <v>0</v>
      </c>
      <c r="K370" s="11">
        <f t="shared" si="25"/>
        <v>6.777557100297915E-3</v>
      </c>
    </row>
    <row r="371" spans="1:11" x14ac:dyDescent="0.35">
      <c r="A371" s="9">
        <f t="shared" si="26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23"/>
        <v>570.5</v>
      </c>
      <c r="G371" s="8">
        <v>30</v>
      </c>
      <c r="H371" s="8">
        <v>7.4999999999999997E-2</v>
      </c>
      <c r="I371" s="10">
        <f t="shared" si="24"/>
        <v>2.25</v>
      </c>
      <c r="J371" s="10">
        <v>0</v>
      </c>
      <c r="K371" s="11">
        <f t="shared" si="25"/>
        <v>3.9439088518843117E-3</v>
      </c>
    </row>
    <row r="372" spans="1:11" x14ac:dyDescent="0.35">
      <c r="A372" s="9">
        <f t="shared" si="26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4" si="27">C372+D372+E372</f>
        <v>227.9</v>
      </c>
      <c r="G372" s="8">
        <v>33</v>
      </c>
      <c r="H372" s="8">
        <v>7.4999999999999997E-2</v>
      </c>
      <c r="I372" s="10">
        <f t="shared" si="24"/>
        <v>2.4750000000000001</v>
      </c>
      <c r="J372" s="10">
        <v>0</v>
      </c>
      <c r="K372" s="11">
        <f t="shared" si="25"/>
        <v>1.0860026327336552E-2</v>
      </c>
    </row>
    <row r="373" spans="1:11" x14ac:dyDescent="0.35">
      <c r="A373" s="9">
        <f t="shared" si="26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27"/>
        <v>130.5</v>
      </c>
      <c r="G373" s="8">
        <v>31</v>
      </c>
      <c r="H373" s="8">
        <v>7.4999999999999997E-2</v>
      </c>
      <c r="I373" s="10">
        <f t="shared" ref="I373:I435" si="28">G373*H373</f>
        <v>2.3249999999999997</v>
      </c>
      <c r="J373" s="10">
        <v>0</v>
      </c>
      <c r="K373" s="11">
        <f t="shared" ref="K373:K435" si="29">(I373+J373)/F373</f>
        <v>1.7816091954022985E-2</v>
      </c>
    </row>
    <row r="374" spans="1:11" x14ac:dyDescent="0.35">
      <c r="A374" s="9">
        <f t="shared" si="26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27"/>
        <v>384.3</v>
      </c>
      <c r="G374" s="8">
        <v>40</v>
      </c>
      <c r="H374" s="8">
        <v>7.4999999999999997E-2</v>
      </c>
      <c r="I374" s="10">
        <f t="shared" si="28"/>
        <v>3</v>
      </c>
      <c r="J374" s="10">
        <v>0</v>
      </c>
      <c r="K374" s="11">
        <f t="shared" si="29"/>
        <v>7.8064012490241998E-3</v>
      </c>
    </row>
    <row r="375" spans="1:11" x14ac:dyDescent="0.35">
      <c r="A375" s="9">
        <f t="shared" si="26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27"/>
        <v>383.3</v>
      </c>
      <c r="G375" s="8">
        <v>19.600000000000001</v>
      </c>
      <c r="H375" s="8">
        <v>7.4999999999999997E-2</v>
      </c>
      <c r="I375" s="10">
        <f t="shared" si="28"/>
        <v>1.47</v>
      </c>
      <c r="J375" s="10">
        <v>0</v>
      </c>
      <c r="K375" s="11">
        <f t="shared" si="29"/>
        <v>3.8351160970519172E-3</v>
      </c>
    </row>
    <row r="376" spans="1:11" x14ac:dyDescent="0.35">
      <c r="A376" s="9">
        <f t="shared" si="26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27"/>
        <v>503.6</v>
      </c>
      <c r="G376" s="8">
        <v>40.799999999999997</v>
      </c>
      <c r="H376" s="8">
        <v>7.4999999999999997E-2</v>
      </c>
      <c r="I376" s="10">
        <f t="shared" si="28"/>
        <v>3.0599999999999996</v>
      </c>
      <c r="J376" s="10">
        <v>0</v>
      </c>
      <c r="K376" s="11">
        <f t="shared" si="29"/>
        <v>6.0762509928514686E-3</v>
      </c>
    </row>
    <row r="377" spans="1:11" x14ac:dyDescent="0.35">
      <c r="A377" s="9">
        <f t="shared" si="26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27"/>
        <v>387.4</v>
      </c>
      <c r="G377" s="8">
        <v>37.6</v>
      </c>
      <c r="H377" s="8">
        <v>7.4999999999999997E-2</v>
      </c>
      <c r="I377" s="10">
        <f t="shared" si="28"/>
        <v>2.82</v>
      </c>
      <c r="J377" s="10">
        <v>0</v>
      </c>
      <c r="K377" s="11">
        <f t="shared" si="29"/>
        <v>7.279297883324729E-3</v>
      </c>
    </row>
    <row r="378" spans="1:11" x14ac:dyDescent="0.35">
      <c r="A378" s="9">
        <f t="shared" si="26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27"/>
        <v>147</v>
      </c>
      <c r="G378" s="8">
        <v>40.799999999999997</v>
      </c>
      <c r="H378" s="8">
        <v>7.4999999999999997E-2</v>
      </c>
      <c r="I378" s="10">
        <f t="shared" si="28"/>
        <v>3.0599999999999996</v>
      </c>
      <c r="J378" s="10">
        <v>0</v>
      </c>
      <c r="K378" s="11">
        <f t="shared" si="29"/>
        <v>2.0816326530612241E-2</v>
      </c>
    </row>
    <row r="379" spans="1:11" x14ac:dyDescent="0.35">
      <c r="A379" s="9">
        <f t="shared" si="26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27"/>
        <v>203.69</v>
      </c>
      <c r="G379" s="8">
        <v>30.2</v>
      </c>
      <c r="H379" s="8">
        <v>7.4999999999999997E-2</v>
      </c>
      <c r="I379" s="10">
        <f t="shared" si="28"/>
        <v>2.2649999999999997</v>
      </c>
      <c r="J379" s="10">
        <v>0</v>
      </c>
      <c r="K379" s="11">
        <f t="shared" si="29"/>
        <v>1.111983897098532E-2</v>
      </c>
    </row>
    <row r="380" spans="1:11" x14ac:dyDescent="0.35">
      <c r="A380" s="9">
        <f t="shared" si="26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27"/>
        <v>138.9</v>
      </c>
      <c r="G380" s="8">
        <v>17.899999999999999</v>
      </c>
      <c r="H380" s="8">
        <v>7.4999999999999997E-2</v>
      </c>
      <c r="I380" s="10">
        <f t="shared" si="28"/>
        <v>1.3424999999999998</v>
      </c>
      <c r="J380" s="10">
        <v>0</v>
      </c>
      <c r="K380" s="11">
        <f t="shared" si="29"/>
        <v>9.6652267818574493E-3</v>
      </c>
    </row>
    <row r="381" spans="1:11" x14ac:dyDescent="0.35">
      <c r="A381" s="9">
        <f t="shared" si="26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27"/>
        <v>338.8</v>
      </c>
      <c r="G381" s="8">
        <v>12</v>
      </c>
      <c r="H381" s="8">
        <v>7.4999999999999997E-2</v>
      </c>
      <c r="I381" s="10">
        <f t="shared" si="28"/>
        <v>0.89999999999999991</v>
      </c>
      <c r="J381" s="10">
        <v>0</v>
      </c>
      <c r="K381" s="11">
        <f t="shared" si="29"/>
        <v>2.6564344746162925E-3</v>
      </c>
    </row>
    <row r="382" spans="1:11" x14ac:dyDescent="0.35">
      <c r="A382" s="9">
        <f t="shared" si="26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27"/>
        <v>386.9</v>
      </c>
      <c r="G382" s="8">
        <v>26.7</v>
      </c>
      <c r="H382" s="8">
        <v>7.4999999999999997E-2</v>
      </c>
      <c r="I382" s="10">
        <f t="shared" si="28"/>
        <v>2.0024999999999999</v>
      </c>
      <c r="J382" s="10">
        <v>0</v>
      </c>
      <c r="K382" s="11">
        <f t="shared" si="29"/>
        <v>5.1757560093047298E-3</v>
      </c>
    </row>
    <row r="383" spans="1:11" x14ac:dyDescent="0.35">
      <c r="A383" s="9">
        <f t="shared" si="26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27"/>
        <v>972.7</v>
      </c>
      <c r="G383" s="8">
        <v>26.7</v>
      </c>
      <c r="H383" s="8">
        <v>7.4999999999999997E-2</v>
      </c>
      <c r="I383" s="10">
        <f t="shared" si="28"/>
        <v>2.0024999999999999</v>
      </c>
      <c r="J383" s="10">
        <v>0</v>
      </c>
      <c r="K383" s="11">
        <f t="shared" si="29"/>
        <v>2.0587025804461806E-3</v>
      </c>
    </row>
    <row r="384" spans="1:11" x14ac:dyDescent="0.35">
      <c r="A384" s="9">
        <f t="shared" si="26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27"/>
        <v>598.79999999999995</v>
      </c>
      <c r="G384" s="8">
        <v>80.5</v>
      </c>
      <c r="H384" s="8">
        <v>7.4999999999999997E-2</v>
      </c>
      <c r="I384" s="10">
        <f t="shared" si="28"/>
        <v>6.0374999999999996</v>
      </c>
      <c r="J384" s="10">
        <v>0</v>
      </c>
      <c r="K384" s="11">
        <f t="shared" si="29"/>
        <v>1.0082665330661322E-2</v>
      </c>
    </row>
    <row r="385" spans="1:11" x14ac:dyDescent="0.35">
      <c r="A385" s="9">
        <f t="shared" si="26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27"/>
        <v>464.2</v>
      </c>
      <c r="G385" s="8">
        <v>50</v>
      </c>
      <c r="H385" s="8">
        <v>7.4999999999999997E-2</v>
      </c>
      <c r="I385" s="10">
        <f t="shared" si="28"/>
        <v>3.75</v>
      </c>
      <c r="J385" s="10">
        <v>0</v>
      </c>
      <c r="K385" s="11">
        <f t="shared" si="29"/>
        <v>8.0784144765187419E-3</v>
      </c>
    </row>
    <row r="386" spans="1:11" x14ac:dyDescent="0.35">
      <c r="A386" s="9">
        <f t="shared" si="26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27"/>
        <v>606.78</v>
      </c>
      <c r="G386" s="8">
        <v>40.700000000000003</v>
      </c>
      <c r="H386" s="8">
        <v>7.4999999999999997E-2</v>
      </c>
      <c r="I386" s="10">
        <f t="shared" si="28"/>
        <v>3.0525000000000002</v>
      </c>
      <c r="J386" s="10">
        <v>0</v>
      </c>
      <c r="K386" s="11">
        <f t="shared" si="29"/>
        <v>5.0306536141599923E-3</v>
      </c>
    </row>
    <row r="387" spans="1:11" x14ac:dyDescent="0.35">
      <c r="A387" s="9">
        <f t="shared" si="26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27"/>
        <v>305</v>
      </c>
      <c r="G387" s="8">
        <v>52.9</v>
      </c>
      <c r="H387" s="8">
        <v>7.4999999999999997E-2</v>
      </c>
      <c r="I387" s="10">
        <f t="shared" si="28"/>
        <v>3.9674999999999998</v>
      </c>
      <c r="J387" s="10">
        <v>0</v>
      </c>
      <c r="K387" s="11">
        <f t="shared" si="29"/>
        <v>1.3008196721311475E-2</v>
      </c>
    </row>
    <row r="388" spans="1:11" x14ac:dyDescent="0.35">
      <c r="A388" s="9">
        <f t="shared" si="26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27"/>
        <v>759.8</v>
      </c>
      <c r="G388" s="8">
        <v>28.9</v>
      </c>
      <c r="H388" s="8">
        <v>7.4999999999999997E-2</v>
      </c>
      <c r="I388" s="10">
        <f t="shared" si="28"/>
        <v>2.1675</v>
      </c>
      <c r="J388" s="10">
        <v>0</v>
      </c>
      <c r="K388" s="11">
        <f t="shared" si="29"/>
        <v>2.8527244011581996E-3</v>
      </c>
    </row>
    <row r="389" spans="1:11" x14ac:dyDescent="0.35">
      <c r="A389" s="9">
        <f t="shared" si="26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27"/>
        <v>530.20000000000005</v>
      </c>
      <c r="G389" s="8">
        <v>40.799999999999997</v>
      </c>
      <c r="H389" s="8">
        <v>7.4999999999999997E-2</v>
      </c>
      <c r="I389" s="10">
        <f t="shared" si="28"/>
        <v>3.0599999999999996</v>
      </c>
      <c r="J389" s="10">
        <v>0</v>
      </c>
      <c r="K389" s="11">
        <f t="shared" si="29"/>
        <v>5.7714070162202926E-3</v>
      </c>
    </row>
    <row r="390" spans="1:11" x14ac:dyDescent="0.35">
      <c r="A390" s="9">
        <f t="shared" si="26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27"/>
        <v>123.5</v>
      </c>
      <c r="G390" s="8">
        <v>88.8</v>
      </c>
      <c r="H390" s="8">
        <v>7.4999999999999997E-2</v>
      </c>
      <c r="I390" s="10">
        <f t="shared" si="28"/>
        <v>6.6599999999999993</v>
      </c>
      <c r="J390" s="10">
        <v>0</v>
      </c>
      <c r="K390" s="11">
        <f t="shared" si="29"/>
        <v>5.392712550607287E-2</v>
      </c>
    </row>
    <row r="391" spans="1:11" x14ac:dyDescent="0.35">
      <c r="A391" s="9">
        <f t="shared" ref="A391:A454" si="30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27"/>
        <v>298.8</v>
      </c>
      <c r="G391" s="8">
        <v>55.7</v>
      </c>
      <c r="H391" s="8">
        <v>7.4999999999999997E-2</v>
      </c>
      <c r="I391" s="10">
        <f t="shared" si="28"/>
        <v>4.1775000000000002</v>
      </c>
      <c r="J391" s="10">
        <v>0</v>
      </c>
      <c r="K391" s="11">
        <f t="shared" si="29"/>
        <v>1.3980923694779117E-2</v>
      </c>
    </row>
    <row r="392" spans="1:11" x14ac:dyDescent="0.35">
      <c r="A392" s="9">
        <f t="shared" si="30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27"/>
        <v>217.3</v>
      </c>
      <c r="G392" s="8">
        <v>24.2</v>
      </c>
      <c r="H392" s="8">
        <v>7.4999999999999997E-2</v>
      </c>
      <c r="I392" s="10">
        <f t="shared" si="28"/>
        <v>1.8149999999999999</v>
      </c>
      <c r="J392" s="10">
        <v>0</v>
      </c>
      <c r="K392" s="11">
        <f t="shared" si="29"/>
        <v>8.3525080533824198E-3</v>
      </c>
    </row>
    <row r="393" spans="1:11" x14ac:dyDescent="0.35">
      <c r="A393" s="9">
        <f t="shared" si="30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27"/>
        <v>293.89999999999998</v>
      </c>
      <c r="G393" s="8">
        <v>29.3</v>
      </c>
      <c r="H393" s="8">
        <v>7.4999999999999997E-2</v>
      </c>
      <c r="I393" s="10">
        <f t="shared" si="28"/>
        <v>2.1974999999999998</v>
      </c>
      <c r="J393" s="10">
        <v>0</v>
      </c>
      <c r="K393" s="11">
        <f t="shared" si="29"/>
        <v>7.4770330044232735E-3</v>
      </c>
    </row>
    <row r="394" spans="1:11" x14ac:dyDescent="0.35">
      <c r="A394" s="9">
        <f t="shared" si="30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27"/>
        <v>198.9</v>
      </c>
      <c r="G394" s="8">
        <v>28</v>
      </c>
      <c r="H394" s="8">
        <v>7.4999999999999997E-2</v>
      </c>
      <c r="I394" s="10">
        <f t="shared" si="28"/>
        <v>2.1</v>
      </c>
      <c r="J394" s="10">
        <v>0</v>
      </c>
      <c r="K394" s="11">
        <f t="shared" si="29"/>
        <v>1.0558069381598794E-2</v>
      </c>
    </row>
    <row r="395" spans="1:11" x14ac:dyDescent="0.35">
      <c r="A395" s="9">
        <f t="shared" si="30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27"/>
        <v>95.6</v>
      </c>
      <c r="G395" s="8">
        <v>49.2</v>
      </c>
      <c r="H395" s="8">
        <v>7.4999999999999997E-2</v>
      </c>
      <c r="I395" s="10">
        <f t="shared" si="28"/>
        <v>3.69</v>
      </c>
      <c r="J395" s="10">
        <v>0</v>
      </c>
      <c r="K395" s="11">
        <f t="shared" si="29"/>
        <v>3.8598326359832638E-2</v>
      </c>
    </row>
    <row r="396" spans="1:11" x14ac:dyDescent="0.35">
      <c r="A396" s="9">
        <f t="shared" si="30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27"/>
        <v>408.7</v>
      </c>
      <c r="G396" s="8">
        <v>14.9</v>
      </c>
      <c r="H396" s="8">
        <v>7.4999999999999997E-2</v>
      </c>
      <c r="I396" s="10">
        <f t="shared" si="28"/>
        <v>1.1174999999999999</v>
      </c>
      <c r="J396" s="10">
        <v>0</v>
      </c>
      <c r="K396" s="11">
        <f t="shared" si="29"/>
        <v>2.7342794225593344E-3</v>
      </c>
    </row>
    <row r="397" spans="1:11" x14ac:dyDescent="0.35">
      <c r="A397" s="9">
        <f t="shared" si="30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27"/>
        <v>449.5</v>
      </c>
      <c r="G397" s="8">
        <v>11.8</v>
      </c>
      <c r="H397" s="8">
        <v>7.4999999999999997E-2</v>
      </c>
      <c r="I397" s="10">
        <f t="shared" si="28"/>
        <v>0.88500000000000001</v>
      </c>
      <c r="J397" s="10">
        <v>0</v>
      </c>
      <c r="K397" s="11">
        <f t="shared" si="29"/>
        <v>1.9688542825361515E-3</v>
      </c>
    </row>
    <row r="398" spans="1:11" x14ac:dyDescent="0.35">
      <c r="A398" s="9">
        <f t="shared" si="30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27"/>
        <v>364.8</v>
      </c>
      <c r="G398" s="8">
        <v>52.7</v>
      </c>
      <c r="H398" s="8">
        <v>7.4999999999999997E-2</v>
      </c>
      <c r="I398" s="10">
        <f t="shared" si="28"/>
        <v>3.9525000000000001</v>
      </c>
      <c r="J398" s="10">
        <v>0</v>
      </c>
      <c r="K398" s="11">
        <f t="shared" si="29"/>
        <v>1.0834703947368421E-2</v>
      </c>
    </row>
    <row r="399" spans="1:11" x14ac:dyDescent="0.35">
      <c r="A399" s="9">
        <f t="shared" si="30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27"/>
        <v>326.3</v>
      </c>
      <c r="G399" s="8">
        <v>50.7</v>
      </c>
      <c r="H399" s="8">
        <v>7.4999999999999997E-2</v>
      </c>
      <c r="I399" s="10">
        <f t="shared" si="28"/>
        <v>3.8025000000000002</v>
      </c>
      <c r="J399" s="10">
        <v>0</v>
      </c>
      <c r="K399" s="11">
        <f t="shared" si="29"/>
        <v>1.1653386454183267E-2</v>
      </c>
    </row>
    <row r="400" spans="1:11" x14ac:dyDescent="0.35">
      <c r="A400" s="9">
        <f t="shared" si="30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27"/>
        <v>634.70000000000005</v>
      </c>
      <c r="G400" s="8">
        <v>24.7</v>
      </c>
      <c r="H400" s="8">
        <v>7.4999999999999997E-2</v>
      </c>
      <c r="I400" s="10">
        <f t="shared" si="28"/>
        <v>1.8524999999999998</v>
      </c>
      <c r="J400" s="10">
        <v>0</v>
      </c>
      <c r="K400" s="11">
        <f t="shared" si="29"/>
        <v>2.9187017488577277E-3</v>
      </c>
    </row>
    <row r="401" spans="1:11" x14ac:dyDescent="0.35">
      <c r="A401" s="9">
        <f t="shared" si="30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27"/>
        <v>267.10000000000002</v>
      </c>
      <c r="G401" s="8">
        <v>22</v>
      </c>
      <c r="H401" s="8">
        <v>7.4999999999999997E-2</v>
      </c>
      <c r="I401" s="10">
        <f t="shared" si="28"/>
        <v>1.65</v>
      </c>
      <c r="J401" s="10">
        <v>0</v>
      </c>
      <c r="K401" s="11">
        <f t="shared" si="29"/>
        <v>6.177461624859602E-3</v>
      </c>
    </row>
    <row r="402" spans="1:11" x14ac:dyDescent="0.35">
      <c r="A402" s="9">
        <f t="shared" si="30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27"/>
        <v>224.6</v>
      </c>
      <c r="G402" s="8">
        <v>46</v>
      </c>
      <c r="H402" s="8">
        <v>7.4999999999999997E-2</v>
      </c>
      <c r="I402" s="10">
        <f t="shared" si="28"/>
        <v>3.4499999999999997</v>
      </c>
      <c r="J402" s="10">
        <v>0</v>
      </c>
      <c r="K402" s="11">
        <f t="shared" si="29"/>
        <v>1.5360641139804095E-2</v>
      </c>
    </row>
    <row r="403" spans="1:11" x14ac:dyDescent="0.35">
      <c r="A403" s="9">
        <f t="shared" si="30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27"/>
        <v>572.29999999999995</v>
      </c>
      <c r="G403" s="8">
        <v>50.7</v>
      </c>
      <c r="H403" s="8">
        <v>7.4999999999999997E-2</v>
      </c>
      <c r="I403" s="10">
        <f t="shared" si="28"/>
        <v>3.8025000000000002</v>
      </c>
      <c r="J403" s="10">
        <v>0</v>
      </c>
      <c r="K403" s="11">
        <f t="shared" si="29"/>
        <v>6.6442425301415347E-3</v>
      </c>
    </row>
    <row r="404" spans="1:11" x14ac:dyDescent="0.35">
      <c r="A404" s="9">
        <f t="shared" si="30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27"/>
        <v>227.9</v>
      </c>
      <c r="G404" s="8">
        <v>31.8</v>
      </c>
      <c r="H404" s="8">
        <v>7.4999999999999997E-2</v>
      </c>
      <c r="I404" s="10">
        <f t="shared" si="28"/>
        <v>2.3849999999999998</v>
      </c>
      <c r="J404" s="10">
        <v>0</v>
      </c>
      <c r="K404" s="11">
        <f t="shared" si="29"/>
        <v>1.0465116279069766E-2</v>
      </c>
    </row>
    <row r="405" spans="1:11" x14ac:dyDescent="0.35">
      <c r="A405" s="9">
        <f t="shared" si="30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27"/>
        <v>659.6</v>
      </c>
      <c r="G405" s="8">
        <v>34.1</v>
      </c>
      <c r="H405" s="8">
        <v>7.4999999999999997E-2</v>
      </c>
      <c r="I405" s="10">
        <f t="shared" si="28"/>
        <v>2.5575000000000001</v>
      </c>
      <c r="J405" s="10">
        <v>0</v>
      </c>
      <c r="K405" s="11">
        <f t="shared" si="29"/>
        <v>3.8773499090357794E-3</v>
      </c>
    </row>
    <row r="406" spans="1:11" x14ac:dyDescent="0.35">
      <c r="A406" s="9">
        <f t="shared" si="30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27"/>
        <v>824.8</v>
      </c>
      <c r="G406" s="8">
        <v>25.9</v>
      </c>
      <c r="H406" s="8">
        <v>7.4999999999999997E-2</v>
      </c>
      <c r="I406" s="10">
        <f t="shared" si="28"/>
        <v>1.9424999999999999</v>
      </c>
      <c r="J406" s="10">
        <v>0</v>
      </c>
      <c r="K406" s="11">
        <f t="shared" si="29"/>
        <v>2.3551163918525703E-3</v>
      </c>
    </row>
    <row r="407" spans="1:11" x14ac:dyDescent="0.35">
      <c r="A407" s="9">
        <f t="shared" si="30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27"/>
        <v>162.80000000000001</v>
      </c>
      <c r="G407" s="8">
        <v>60.3</v>
      </c>
      <c r="H407" s="8">
        <v>7.4999999999999997E-2</v>
      </c>
      <c r="I407" s="10">
        <f t="shared" si="28"/>
        <v>4.5225</v>
      </c>
      <c r="J407" s="10">
        <v>0</v>
      </c>
      <c r="K407" s="11">
        <f t="shared" si="29"/>
        <v>2.7779484029484026E-2</v>
      </c>
    </row>
    <row r="408" spans="1:11" x14ac:dyDescent="0.35">
      <c r="A408" s="9">
        <f t="shared" si="30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27"/>
        <v>163.30000000000001</v>
      </c>
      <c r="G408" s="8">
        <v>55</v>
      </c>
      <c r="H408" s="8">
        <v>7.4999999999999997E-2</v>
      </c>
      <c r="I408" s="10">
        <f t="shared" si="28"/>
        <v>4.125</v>
      </c>
      <c r="J408" s="10">
        <v>0</v>
      </c>
      <c r="K408" s="11">
        <f t="shared" si="29"/>
        <v>2.5260257195345987E-2</v>
      </c>
    </row>
    <row r="409" spans="1:11" x14ac:dyDescent="0.35">
      <c r="A409" s="9">
        <f t="shared" si="30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27"/>
        <v>449.9</v>
      </c>
      <c r="G409" s="8">
        <v>23.8</v>
      </c>
      <c r="H409" s="8">
        <v>7.4999999999999997E-2</v>
      </c>
      <c r="I409" s="10">
        <f t="shared" si="28"/>
        <v>1.7849999999999999</v>
      </c>
      <c r="J409" s="10">
        <v>0</v>
      </c>
      <c r="K409" s="11">
        <f t="shared" si="29"/>
        <v>3.9675483440764613E-3</v>
      </c>
    </row>
    <row r="410" spans="1:11" x14ac:dyDescent="0.35">
      <c r="A410" s="9">
        <f t="shared" si="30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27"/>
        <v>434.1</v>
      </c>
      <c r="G410" s="8">
        <v>10</v>
      </c>
      <c r="H410" s="8">
        <v>7.4999999999999997E-2</v>
      </c>
      <c r="I410" s="10">
        <f t="shared" si="28"/>
        <v>0.75</v>
      </c>
      <c r="J410" s="10">
        <v>0</v>
      </c>
      <c r="K410" s="11">
        <f t="shared" si="29"/>
        <v>1.7277125086385624E-3</v>
      </c>
    </row>
    <row r="411" spans="1:11" x14ac:dyDescent="0.35">
      <c r="A411" s="9">
        <f t="shared" si="30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27"/>
        <v>271.3</v>
      </c>
      <c r="G411" s="8">
        <v>33.6</v>
      </c>
      <c r="H411" s="8">
        <v>7.4999999999999997E-2</v>
      </c>
      <c r="I411" s="10">
        <f t="shared" si="28"/>
        <v>2.52</v>
      </c>
      <c r="J411" s="10">
        <v>0</v>
      </c>
      <c r="K411" s="11">
        <f t="shared" si="29"/>
        <v>9.2886103943973456E-3</v>
      </c>
    </row>
    <row r="412" spans="1:11" x14ac:dyDescent="0.35">
      <c r="A412" s="9">
        <f t="shared" si="30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27"/>
        <v>527.4</v>
      </c>
      <c r="G412" s="8">
        <v>29.1</v>
      </c>
      <c r="H412" s="8">
        <v>7.4999999999999997E-2</v>
      </c>
      <c r="I412" s="10">
        <f t="shared" si="28"/>
        <v>2.1825000000000001</v>
      </c>
      <c r="J412" s="10">
        <v>0</v>
      </c>
      <c r="K412" s="11">
        <f t="shared" si="29"/>
        <v>4.1382252559726967E-3</v>
      </c>
    </row>
    <row r="413" spans="1:11" x14ac:dyDescent="0.35">
      <c r="A413" s="9">
        <f t="shared" si="30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27"/>
        <v>882.9</v>
      </c>
      <c r="G413" s="8">
        <v>33.5</v>
      </c>
      <c r="H413" s="8">
        <v>7.4999999999999997E-2</v>
      </c>
      <c r="I413" s="10">
        <f t="shared" si="28"/>
        <v>2.5124999999999997</v>
      </c>
      <c r="J413" s="10">
        <v>0</v>
      </c>
      <c r="K413" s="11">
        <f t="shared" si="29"/>
        <v>2.8457356439007815E-3</v>
      </c>
    </row>
    <row r="414" spans="1:11" x14ac:dyDescent="0.35">
      <c r="A414" s="9">
        <f t="shared" si="30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27"/>
        <v>1085.3</v>
      </c>
      <c r="G414" s="8">
        <v>18.100000000000001</v>
      </c>
      <c r="H414" s="8">
        <v>7.4999999999999997E-2</v>
      </c>
      <c r="I414" s="10">
        <f t="shared" si="28"/>
        <v>1.3575000000000002</v>
      </c>
      <c r="J414" s="10">
        <v>0</v>
      </c>
      <c r="K414" s="11">
        <f t="shared" si="29"/>
        <v>1.2508062286925275E-3</v>
      </c>
    </row>
    <row r="415" spans="1:11" x14ac:dyDescent="0.35">
      <c r="A415" s="9">
        <f t="shared" si="30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27"/>
        <v>488.2</v>
      </c>
      <c r="G415" s="8">
        <v>47.3</v>
      </c>
      <c r="H415" s="8">
        <v>7.4999999999999997E-2</v>
      </c>
      <c r="I415" s="10">
        <f t="shared" si="28"/>
        <v>3.5474999999999999</v>
      </c>
      <c r="J415" s="10">
        <v>0</v>
      </c>
      <c r="K415" s="11">
        <f t="shared" si="29"/>
        <v>7.2664891437935275E-3</v>
      </c>
    </row>
    <row r="416" spans="1:11" x14ac:dyDescent="0.35">
      <c r="A416" s="9">
        <f t="shared" si="30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27"/>
        <v>531.9</v>
      </c>
      <c r="G416" s="8">
        <v>35</v>
      </c>
      <c r="H416" s="8">
        <v>7.4999999999999997E-2</v>
      </c>
      <c r="I416" s="10">
        <f t="shared" si="28"/>
        <v>2.625</v>
      </c>
      <c r="J416" s="10">
        <v>0</v>
      </c>
      <c r="K416" s="11">
        <f t="shared" si="29"/>
        <v>4.9351381838691486E-3</v>
      </c>
    </row>
    <row r="417" spans="1:11" x14ac:dyDescent="0.35">
      <c r="A417" s="9">
        <f t="shared" si="30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27"/>
        <v>917.2</v>
      </c>
      <c r="G417" s="8">
        <v>45</v>
      </c>
      <c r="H417" s="8">
        <v>7.4999999999999997E-2</v>
      </c>
      <c r="I417" s="10">
        <f t="shared" si="28"/>
        <v>3.375</v>
      </c>
      <c r="J417" s="10">
        <v>0</v>
      </c>
      <c r="K417" s="11">
        <f t="shared" si="29"/>
        <v>3.6796772786742257E-3</v>
      </c>
    </row>
    <row r="418" spans="1:11" x14ac:dyDescent="0.35">
      <c r="A418" s="9">
        <f t="shared" si="30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27"/>
        <v>246.1</v>
      </c>
      <c r="G418" s="8">
        <v>39</v>
      </c>
      <c r="H418" s="8">
        <v>7.4999999999999997E-2</v>
      </c>
      <c r="I418" s="10">
        <f t="shared" si="28"/>
        <v>2.9249999999999998</v>
      </c>
      <c r="J418" s="10">
        <v>0</v>
      </c>
      <c r="K418" s="11">
        <f t="shared" si="29"/>
        <v>1.1885412433969931E-2</v>
      </c>
    </row>
    <row r="419" spans="1:11" x14ac:dyDescent="0.35">
      <c r="A419" s="9">
        <f t="shared" si="30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27"/>
        <v>246.2</v>
      </c>
      <c r="G419" s="8">
        <v>50</v>
      </c>
      <c r="H419" s="8">
        <v>7.4999999999999997E-2</v>
      </c>
      <c r="I419" s="10">
        <f t="shared" si="28"/>
        <v>3.75</v>
      </c>
      <c r="J419" s="10">
        <v>0</v>
      </c>
      <c r="K419" s="11">
        <f t="shared" si="29"/>
        <v>1.5231519090170594E-2</v>
      </c>
    </row>
    <row r="420" spans="1:11" x14ac:dyDescent="0.35">
      <c r="A420" s="9">
        <f t="shared" si="30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27"/>
        <v>192.4</v>
      </c>
      <c r="G420" s="8">
        <v>17.5</v>
      </c>
      <c r="H420" s="8">
        <v>7.4999999999999997E-2</v>
      </c>
      <c r="I420" s="10">
        <f t="shared" si="28"/>
        <v>1.3125</v>
      </c>
      <c r="J420" s="10">
        <v>0</v>
      </c>
      <c r="K420" s="11">
        <f t="shared" si="29"/>
        <v>6.8217255717255712E-3</v>
      </c>
    </row>
    <row r="421" spans="1:11" x14ac:dyDescent="0.35">
      <c r="A421" s="9">
        <f t="shared" si="30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27"/>
        <v>246.4</v>
      </c>
      <c r="G421" s="8">
        <v>17.600000000000001</v>
      </c>
      <c r="H421" s="8">
        <v>7.4999999999999997E-2</v>
      </c>
      <c r="I421" s="10">
        <f t="shared" si="28"/>
        <v>1.32</v>
      </c>
      <c r="J421" s="10">
        <v>0</v>
      </c>
      <c r="K421" s="11">
        <f t="shared" si="29"/>
        <v>5.3571428571428572E-3</v>
      </c>
    </row>
    <row r="422" spans="1:11" x14ac:dyDescent="0.35">
      <c r="A422" s="9">
        <f t="shared" si="30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27"/>
        <v>245.5</v>
      </c>
      <c r="G422" s="8">
        <v>17.2</v>
      </c>
      <c r="H422" s="8">
        <v>7.4999999999999997E-2</v>
      </c>
      <c r="I422" s="10">
        <f t="shared" si="28"/>
        <v>1.2899999999999998</v>
      </c>
      <c r="J422" s="10">
        <v>0</v>
      </c>
      <c r="K422" s="11">
        <f t="shared" si="29"/>
        <v>5.2545824847250499E-3</v>
      </c>
    </row>
    <row r="423" spans="1:11" x14ac:dyDescent="0.35">
      <c r="A423" s="9">
        <f t="shared" si="30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27"/>
        <v>307.8</v>
      </c>
      <c r="G423" s="8">
        <v>17.5</v>
      </c>
      <c r="H423" s="8">
        <v>7.4999999999999997E-2</v>
      </c>
      <c r="I423" s="10">
        <f t="shared" si="28"/>
        <v>1.3125</v>
      </c>
      <c r="J423" s="10">
        <v>0</v>
      </c>
      <c r="K423" s="11">
        <f t="shared" si="29"/>
        <v>4.2641325536062376E-3</v>
      </c>
    </row>
    <row r="424" spans="1:11" x14ac:dyDescent="0.35">
      <c r="A424" s="9">
        <f t="shared" si="30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27"/>
        <v>272.2</v>
      </c>
      <c r="G424" s="8">
        <v>17.600000000000001</v>
      </c>
      <c r="H424" s="8">
        <v>7.4999999999999997E-2</v>
      </c>
      <c r="I424" s="10">
        <f t="shared" si="28"/>
        <v>1.32</v>
      </c>
      <c r="J424" s="10">
        <v>0</v>
      </c>
      <c r="K424" s="11">
        <f t="shared" si="29"/>
        <v>4.8493754592211615E-3</v>
      </c>
    </row>
    <row r="425" spans="1:11" x14ac:dyDescent="0.35">
      <c r="A425" s="9">
        <f t="shared" si="30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27"/>
        <v>246.2</v>
      </c>
      <c r="G425" s="8">
        <v>17.5</v>
      </c>
      <c r="H425" s="8">
        <v>7.4999999999999997E-2</v>
      </c>
      <c r="I425" s="10">
        <f t="shared" si="28"/>
        <v>1.3125</v>
      </c>
      <c r="J425" s="10">
        <v>0</v>
      </c>
      <c r="K425" s="11">
        <f t="shared" si="29"/>
        <v>5.3310316815597079E-3</v>
      </c>
    </row>
    <row r="426" spans="1:11" x14ac:dyDescent="0.35">
      <c r="A426" s="9">
        <f t="shared" si="30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27"/>
        <v>289</v>
      </c>
      <c r="G426" s="8">
        <v>17</v>
      </c>
      <c r="H426" s="8">
        <v>7.4999999999999997E-2</v>
      </c>
      <c r="I426" s="10">
        <f t="shared" si="28"/>
        <v>1.2749999999999999</v>
      </c>
      <c r="J426" s="10">
        <v>0</v>
      </c>
      <c r="K426" s="11">
        <f t="shared" si="29"/>
        <v>4.4117647058823529E-3</v>
      </c>
    </row>
    <row r="427" spans="1:11" x14ac:dyDescent="0.35">
      <c r="A427" s="9">
        <f t="shared" si="30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27"/>
        <v>1625.6</v>
      </c>
      <c r="G427" s="8">
        <v>17.600000000000001</v>
      </c>
      <c r="H427" s="8">
        <v>7.4999999999999997E-2</v>
      </c>
      <c r="I427" s="10">
        <f t="shared" si="28"/>
        <v>1.32</v>
      </c>
      <c r="J427" s="10">
        <v>0</v>
      </c>
      <c r="K427" s="11">
        <f t="shared" si="29"/>
        <v>8.1200787401574813E-4</v>
      </c>
    </row>
    <row r="428" spans="1:11" x14ac:dyDescent="0.35">
      <c r="A428" s="9">
        <f t="shared" si="30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27"/>
        <v>877.19999999999993</v>
      </c>
      <c r="G428" s="8">
        <v>17.5</v>
      </c>
      <c r="H428" s="8">
        <v>7.4999999999999997E-2</v>
      </c>
      <c r="I428" s="10">
        <f t="shared" si="28"/>
        <v>1.3125</v>
      </c>
      <c r="J428" s="10">
        <v>0</v>
      </c>
      <c r="K428" s="11">
        <f t="shared" si="29"/>
        <v>1.4962380300957594E-3</v>
      </c>
    </row>
    <row r="429" spans="1:11" x14ac:dyDescent="0.35">
      <c r="A429" s="9">
        <f t="shared" si="30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27"/>
        <v>722.80000000000007</v>
      </c>
      <c r="G429" s="8">
        <v>70</v>
      </c>
      <c r="H429" s="8">
        <v>7.4999999999999997E-2</v>
      </c>
      <c r="I429" s="10">
        <f t="shared" si="28"/>
        <v>5.25</v>
      </c>
      <c r="J429" s="10">
        <v>0</v>
      </c>
      <c r="K429" s="11">
        <f t="shared" si="29"/>
        <v>7.2634200332042055E-3</v>
      </c>
    </row>
    <row r="430" spans="1:11" x14ac:dyDescent="0.35">
      <c r="A430" s="9">
        <f t="shared" si="30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27"/>
        <v>1175.7</v>
      </c>
      <c r="G430" s="8">
        <v>71</v>
      </c>
      <c r="H430" s="8">
        <v>7.4999999999999997E-2</v>
      </c>
      <c r="I430" s="10">
        <f t="shared" si="28"/>
        <v>5.3250000000000002</v>
      </c>
      <c r="J430" s="10">
        <v>0</v>
      </c>
      <c r="K430" s="11">
        <f t="shared" si="29"/>
        <v>4.5292166368971678E-3</v>
      </c>
    </row>
    <row r="431" spans="1:11" x14ac:dyDescent="0.35">
      <c r="A431" s="9">
        <f t="shared" si="30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27"/>
        <v>448.1</v>
      </c>
      <c r="G431" s="8">
        <v>51.8</v>
      </c>
      <c r="H431" s="8">
        <v>7.4999999999999997E-2</v>
      </c>
      <c r="I431" s="10">
        <f t="shared" si="28"/>
        <v>3.8849999999999998</v>
      </c>
      <c r="J431" s="10">
        <v>0</v>
      </c>
      <c r="K431" s="11">
        <f t="shared" si="29"/>
        <v>8.6699397455925007E-3</v>
      </c>
    </row>
    <row r="432" spans="1:11" x14ac:dyDescent="0.35">
      <c r="A432" s="9">
        <f t="shared" si="30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27"/>
        <v>728.30000000000007</v>
      </c>
      <c r="G432" s="8">
        <v>72.099999999999994</v>
      </c>
      <c r="H432" s="8">
        <v>7.4999999999999997E-2</v>
      </c>
      <c r="I432" s="10">
        <f t="shared" si="28"/>
        <v>5.4074999999999998</v>
      </c>
      <c r="J432" s="10">
        <v>0</v>
      </c>
      <c r="K432" s="11">
        <f t="shared" si="29"/>
        <v>7.4248249347796226E-3</v>
      </c>
    </row>
    <row r="433" spans="1:11" x14ac:dyDescent="0.35">
      <c r="A433" s="9">
        <f t="shared" si="30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27"/>
        <v>476.2</v>
      </c>
      <c r="G433" s="8">
        <v>32.700000000000003</v>
      </c>
      <c r="H433" s="8">
        <v>7.4999999999999997E-2</v>
      </c>
      <c r="I433" s="10">
        <f t="shared" si="28"/>
        <v>2.4525000000000001</v>
      </c>
      <c r="J433" s="10">
        <v>0</v>
      </c>
      <c r="K433" s="11">
        <f t="shared" si="29"/>
        <v>5.1501469970600591E-3</v>
      </c>
    </row>
    <row r="434" spans="1:11" x14ac:dyDescent="0.35">
      <c r="A434" s="9">
        <f t="shared" si="30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si="27"/>
        <v>845.1</v>
      </c>
      <c r="G434" s="8">
        <v>50.1</v>
      </c>
      <c r="H434" s="8">
        <v>7.4999999999999997E-2</v>
      </c>
      <c r="I434" s="10">
        <f t="shared" si="28"/>
        <v>3.7574999999999998</v>
      </c>
      <c r="J434" s="10">
        <v>0</v>
      </c>
      <c r="K434" s="11">
        <f t="shared" si="29"/>
        <v>4.4462193823216183E-3</v>
      </c>
    </row>
    <row r="435" spans="1:11" x14ac:dyDescent="0.35">
      <c r="A435" s="9">
        <f t="shared" si="30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ref="F435:F455" si="31">C435+D435+E435</f>
        <v>407</v>
      </c>
      <c r="G435" s="8">
        <v>45.9</v>
      </c>
      <c r="H435" s="8">
        <v>7.4999999999999997E-2</v>
      </c>
      <c r="I435" s="10">
        <f t="shared" si="28"/>
        <v>3.4424999999999999</v>
      </c>
      <c r="J435" s="10">
        <v>0</v>
      </c>
      <c r="K435" s="11">
        <f t="shared" si="29"/>
        <v>8.4582309582309587E-3</v>
      </c>
    </row>
    <row r="436" spans="1:11" x14ac:dyDescent="0.35">
      <c r="A436" s="9">
        <f t="shared" si="30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31"/>
        <v>499.89</v>
      </c>
      <c r="G436" s="8">
        <v>57.7</v>
      </c>
      <c r="H436" s="8">
        <v>7.4999999999999997E-2</v>
      </c>
      <c r="I436" s="10">
        <f t="shared" ref="I436:I455" si="32">G436*H436</f>
        <v>4.3274999999999997</v>
      </c>
      <c r="J436" s="10">
        <v>0</v>
      </c>
      <c r="K436" s="11">
        <f t="shared" ref="K436:K455" si="33">(I436+J436)/F436</f>
        <v>8.6569045189941775E-3</v>
      </c>
    </row>
    <row r="437" spans="1:11" x14ac:dyDescent="0.35">
      <c r="A437" s="9">
        <f t="shared" si="30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31"/>
        <v>398.1</v>
      </c>
      <c r="G437" s="8">
        <v>75.2</v>
      </c>
      <c r="H437" s="8">
        <v>7.4999999999999997E-2</v>
      </c>
      <c r="I437" s="10">
        <f t="shared" si="32"/>
        <v>5.64</v>
      </c>
      <c r="J437" s="10">
        <v>0</v>
      </c>
      <c r="K437" s="11">
        <f t="shared" si="33"/>
        <v>1.416729464958553E-2</v>
      </c>
    </row>
    <row r="438" spans="1:11" x14ac:dyDescent="0.35">
      <c r="A438" s="9">
        <f t="shared" si="30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31"/>
        <v>455.8</v>
      </c>
      <c r="G438" s="8">
        <v>47.6</v>
      </c>
      <c r="H438" s="8">
        <v>7.4999999999999997E-2</v>
      </c>
      <c r="I438" s="10">
        <f t="shared" si="32"/>
        <v>3.57</v>
      </c>
      <c r="J438" s="10">
        <v>0</v>
      </c>
      <c r="K438" s="11">
        <f t="shared" si="33"/>
        <v>7.8323826239578755E-3</v>
      </c>
    </row>
    <row r="439" spans="1:11" x14ac:dyDescent="0.35">
      <c r="A439" s="9">
        <f t="shared" si="30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31"/>
        <v>1434.3000000000002</v>
      </c>
      <c r="G439" s="8">
        <v>57.4</v>
      </c>
      <c r="H439" s="8">
        <v>7.4999999999999997E-2</v>
      </c>
      <c r="I439" s="10">
        <f t="shared" si="32"/>
        <v>4.3049999999999997</v>
      </c>
      <c r="J439" s="10">
        <v>0</v>
      </c>
      <c r="K439" s="11">
        <f t="shared" si="33"/>
        <v>3.0014641288433376E-3</v>
      </c>
    </row>
    <row r="440" spans="1:11" x14ac:dyDescent="0.35">
      <c r="A440" s="9">
        <f t="shared" si="30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31"/>
        <v>613.5</v>
      </c>
      <c r="G440" s="8">
        <v>73.3</v>
      </c>
      <c r="H440" s="8">
        <v>7.4999999999999997E-2</v>
      </c>
      <c r="I440" s="10">
        <f t="shared" si="32"/>
        <v>5.4974999999999996</v>
      </c>
      <c r="J440" s="10">
        <v>0</v>
      </c>
      <c r="K440" s="11">
        <f t="shared" si="33"/>
        <v>8.9608801955990205E-3</v>
      </c>
    </row>
    <row r="441" spans="1:11" x14ac:dyDescent="0.35">
      <c r="A441" s="9">
        <f t="shared" si="30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31"/>
        <v>289</v>
      </c>
      <c r="G441" s="8">
        <v>111.8</v>
      </c>
      <c r="H441" s="8">
        <v>7.4999999999999997E-2</v>
      </c>
      <c r="I441" s="10">
        <f t="shared" si="32"/>
        <v>8.3849999999999998</v>
      </c>
      <c r="J441" s="10">
        <v>0</v>
      </c>
      <c r="K441" s="11">
        <f t="shared" si="33"/>
        <v>2.9013840830449826E-2</v>
      </c>
    </row>
    <row r="442" spans="1:11" x14ac:dyDescent="0.35">
      <c r="A442" s="9">
        <f t="shared" si="30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31"/>
        <v>525.79999999999995</v>
      </c>
      <c r="G442" s="8">
        <v>53.3</v>
      </c>
      <c r="H442" s="8">
        <v>7.4999999999999997E-2</v>
      </c>
      <c r="I442" s="10">
        <f t="shared" si="32"/>
        <v>3.9974999999999996</v>
      </c>
      <c r="J442" s="10">
        <v>0</v>
      </c>
      <c r="K442" s="11">
        <f t="shared" si="33"/>
        <v>7.602700646633701E-3</v>
      </c>
    </row>
    <row r="443" spans="1:11" x14ac:dyDescent="0.35">
      <c r="A443" s="9">
        <f t="shared" si="30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31"/>
        <v>547</v>
      </c>
      <c r="G443" s="8">
        <v>37.5</v>
      </c>
      <c r="H443" s="8">
        <v>7.4999999999999997E-2</v>
      </c>
      <c r="I443" s="10">
        <f t="shared" si="32"/>
        <v>2.8125</v>
      </c>
      <c r="J443" s="10">
        <v>0</v>
      </c>
      <c r="K443" s="11">
        <f t="shared" si="33"/>
        <v>5.1416819012797075E-3</v>
      </c>
    </row>
    <row r="444" spans="1:11" x14ac:dyDescent="0.35">
      <c r="A444" s="9">
        <f t="shared" si="30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31"/>
        <v>651.29999999999995</v>
      </c>
      <c r="G444" s="8">
        <v>54.3</v>
      </c>
      <c r="H444" s="8">
        <v>7.4999999999999997E-2</v>
      </c>
      <c r="I444" s="10">
        <f t="shared" si="32"/>
        <v>4.0724999999999998</v>
      </c>
      <c r="J444" s="10">
        <v>0</v>
      </c>
      <c r="K444" s="11">
        <f t="shared" si="33"/>
        <v>6.2528788576692767E-3</v>
      </c>
    </row>
    <row r="445" spans="1:11" x14ac:dyDescent="0.35">
      <c r="A445" s="9">
        <f t="shared" si="30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31"/>
        <v>277.90000000000003</v>
      </c>
      <c r="G445" s="8">
        <v>48.3</v>
      </c>
      <c r="H445" s="8">
        <v>7.4999999999999997E-2</v>
      </c>
      <c r="I445" s="10">
        <f t="shared" si="32"/>
        <v>3.6224999999999996</v>
      </c>
      <c r="J445" s="10">
        <v>0</v>
      </c>
      <c r="K445" s="11">
        <f t="shared" si="33"/>
        <v>1.30352644836272E-2</v>
      </c>
    </row>
    <row r="446" spans="1:11" x14ac:dyDescent="0.35">
      <c r="A446" s="9">
        <f t="shared" si="30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31"/>
        <v>610.70000000000005</v>
      </c>
      <c r="G446" s="8">
        <v>64.2</v>
      </c>
      <c r="H446" s="8">
        <v>7.4999999999999997E-2</v>
      </c>
      <c r="I446" s="10">
        <f t="shared" si="32"/>
        <v>4.8150000000000004</v>
      </c>
      <c r="J446" s="10">
        <v>0</v>
      </c>
      <c r="K446" s="11">
        <f t="shared" si="33"/>
        <v>7.8843949566071714E-3</v>
      </c>
    </row>
    <row r="447" spans="1:11" x14ac:dyDescent="0.35">
      <c r="A447" s="9">
        <f t="shared" si="30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31"/>
        <v>282.10000000000002</v>
      </c>
      <c r="G447" s="8">
        <v>45.2</v>
      </c>
      <c r="H447" s="8">
        <v>7.4999999999999997E-2</v>
      </c>
      <c r="I447" s="10">
        <f t="shared" si="32"/>
        <v>3.39</v>
      </c>
      <c r="J447" s="10">
        <v>0</v>
      </c>
      <c r="K447" s="11">
        <f t="shared" si="33"/>
        <v>1.2017015242821694E-2</v>
      </c>
    </row>
    <row r="448" spans="1:11" x14ac:dyDescent="0.35">
      <c r="A448" s="9">
        <f t="shared" si="30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31"/>
        <v>188.5</v>
      </c>
      <c r="G448" s="8">
        <v>57.8</v>
      </c>
      <c r="H448" s="8">
        <v>7.4999999999999997E-2</v>
      </c>
      <c r="I448" s="10">
        <f t="shared" si="32"/>
        <v>4.335</v>
      </c>
      <c r="J448" s="10">
        <v>0</v>
      </c>
      <c r="K448" s="11">
        <f t="shared" si="33"/>
        <v>2.2997347480106102E-2</v>
      </c>
    </row>
    <row r="449" spans="1:11" x14ac:dyDescent="0.35">
      <c r="A449" s="9">
        <f t="shared" si="30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31"/>
        <v>505.8</v>
      </c>
      <c r="G449" s="8">
        <v>21</v>
      </c>
      <c r="H449" s="8">
        <v>7.4999999999999997E-2</v>
      </c>
      <c r="I449" s="10">
        <f t="shared" si="32"/>
        <v>1.575</v>
      </c>
      <c r="J449" s="10">
        <v>0</v>
      </c>
      <c r="K449" s="11">
        <f t="shared" si="33"/>
        <v>3.1138790035587188E-3</v>
      </c>
    </row>
    <row r="450" spans="1:11" x14ac:dyDescent="0.35">
      <c r="A450" s="9">
        <f t="shared" si="30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31"/>
        <v>248.8</v>
      </c>
      <c r="G450" s="8">
        <v>10.6</v>
      </c>
      <c r="H450" s="8">
        <v>7.4999999999999997E-2</v>
      </c>
      <c r="I450" s="10">
        <f t="shared" si="32"/>
        <v>0.79499999999999993</v>
      </c>
      <c r="J450" s="10">
        <v>0</v>
      </c>
      <c r="K450" s="11">
        <f t="shared" si="33"/>
        <v>3.1953376205787775E-3</v>
      </c>
    </row>
    <row r="451" spans="1:11" x14ac:dyDescent="0.35">
      <c r="A451" s="9">
        <f t="shared" si="30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31"/>
        <v>370</v>
      </c>
      <c r="G451" s="8">
        <v>52.6</v>
      </c>
      <c r="H451" s="8">
        <v>7.4999999999999997E-2</v>
      </c>
      <c r="I451" s="10">
        <f t="shared" si="32"/>
        <v>3.9449999999999998</v>
      </c>
      <c r="J451" s="10">
        <v>0</v>
      </c>
      <c r="K451" s="11">
        <f t="shared" si="33"/>
        <v>1.0662162162162162E-2</v>
      </c>
    </row>
    <row r="452" spans="1:11" x14ac:dyDescent="0.35">
      <c r="A452" s="9">
        <f t="shared" si="30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31"/>
        <v>388.1</v>
      </c>
      <c r="G452" s="8">
        <v>35.9</v>
      </c>
      <c r="H452" s="8">
        <v>7.4999999999999997E-2</v>
      </c>
      <c r="I452" s="10">
        <f t="shared" si="32"/>
        <v>2.6924999999999999</v>
      </c>
      <c r="J452" s="10">
        <v>0</v>
      </c>
      <c r="K452" s="11">
        <f t="shared" si="33"/>
        <v>6.9376449368719392E-3</v>
      </c>
    </row>
    <row r="453" spans="1:11" x14ac:dyDescent="0.35">
      <c r="A453" s="9">
        <f t="shared" si="30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31"/>
        <v>1686.83</v>
      </c>
      <c r="G453" s="8">
        <v>43</v>
      </c>
      <c r="H453" s="8">
        <v>7.4999999999999997E-2</v>
      </c>
      <c r="I453" s="10">
        <f t="shared" si="32"/>
        <v>3.2250000000000001</v>
      </c>
      <c r="J453" s="10">
        <v>0</v>
      </c>
      <c r="K453" s="11">
        <f t="shared" si="33"/>
        <v>1.9118701943882906E-3</v>
      </c>
    </row>
    <row r="454" spans="1:11" x14ac:dyDescent="0.35">
      <c r="A454" s="9">
        <f t="shared" si="30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 t="shared" si="31"/>
        <v>488.5</v>
      </c>
      <c r="G454" s="8">
        <v>50</v>
      </c>
      <c r="H454" s="8">
        <v>7.4999999999999997E-2</v>
      </c>
      <c r="I454" s="10">
        <f t="shared" si="32"/>
        <v>3.75</v>
      </c>
      <c r="J454" s="10">
        <v>0</v>
      </c>
      <c r="K454" s="11">
        <f t="shared" si="33"/>
        <v>7.6765609007164786E-3</v>
      </c>
    </row>
    <row r="455" spans="1:11" x14ac:dyDescent="0.35">
      <c r="A455" s="9">
        <f t="shared" ref="A455:A460" si="34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 t="shared" si="31"/>
        <v>250.6</v>
      </c>
      <c r="G455" s="8">
        <v>116.6</v>
      </c>
      <c r="H455" s="8">
        <v>7.4999999999999997E-2</v>
      </c>
      <c r="I455" s="10">
        <f t="shared" si="32"/>
        <v>8.7449999999999992</v>
      </c>
      <c r="J455" s="10">
        <v>0</v>
      </c>
      <c r="K455" s="11">
        <f t="shared" si="33"/>
        <v>3.4896249002394249E-2</v>
      </c>
    </row>
    <row r="456" spans="1:11" x14ac:dyDescent="0.35">
      <c r="A456" s="9">
        <f t="shared" si="34"/>
        <v>451</v>
      </c>
      <c r="B456" s="204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8">
        <f>C456+D456+E456</f>
        <v>1341.5</v>
      </c>
      <c r="G456" s="8">
        <v>62</v>
      </c>
      <c r="H456" s="8">
        <v>7.4999999999999997E-2</v>
      </c>
      <c r="I456" s="10">
        <f>G456*H456</f>
        <v>4.6499999999999995</v>
      </c>
      <c r="J456" s="10">
        <v>0</v>
      </c>
      <c r="K456" s="11">
        <f t="shared" ref="K456:K461" si="35">(I456+J456)/F456</f>
        <v>3.4662691017517699E-3</v>
      </c>
    </row>
    <row r="457" spans="1:11" x14ac:dyDescent="0.35">
      <c r="A457" s="9">
        <f t="shared" si="34"/>
        <v>452</v>
      </c>
      <c r="B457" s="204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8">
        <f>C457+D457+E457</f>
        <v>2020</v>
      </c>
      <c r="G457" s="8">
        <v>402</v>
      </c>
      <c r="H457" s="8">
        <v>7.4999999999999997E-2</v>
      </c>
      <c r="I457" s="10">
        <f>G457*H457</f>
        <v>30.15</v>
      </c>
      <c r="J457" s="10">
        <v>0</v>
      </c>
      <c r="K457" s="11">
        <f t="shared" si="35"/>
        <v>1.4925742574257425E-2</v>
      </c>
    </row>
    <row r="458" spans="1:11" ht="18.75" customHeight="1" x14ac:dyDescent="0.35">
      <c r="A458" s="9">
        <f t="shared" si="34"/>
        <v>453</v>
      </c>
      <c r="B458" s="204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8">
        <f>C458+D458+E458</f>
        <v>421</v>
      </c>
      <c r="G458" s="8">
        <v>98</v>
      </c>
      <c r="H458" s="8">
        <v>7.4999999999999997E-2</v>
      </c>
      <c r="I458" s="10">
        <f>G458*H458</f>
        <v>7.35</v>
      </c>
      <c r="J458" s="10">
        <v>0</v>
      </c>
      <c r="K458" s="11">
        <f t="shared" si="35"/>
        <v>1.7458432304038003E-2</v>
      </c>
    </row>
    <row r="459" spans="1:11" ht="18.75" customHeight="1" x14ac:dyDescent="0.35">
      <c r="A459" s="9">
        <f t="shared" si="34"/>
        <v>454</v>
      </c>
      <c r="B459" s="14" t="s">
        <v>1930</v>
      </c>
      <c r="C459" s="8">
        <f>димвенканали!C459</f>
        <v>456.1</v>
      </c>
      <c r="D459" s="8">
        <f>димвенканали!D459</f>
        <v>0</v>
      </c>
      <c r="E459" s="8">
        <f>димвенканали!E459</f>
        <v>0</v>
      </c>
      <c r="F459" s="8">
        <f t="shared" ref="F459:F460" si="36">C459+D459+E459</f>
        <v>456.1</v>
      </c>
      <c r="G459" s="8">
        <v>77</v>
      </c>
      <c r="H459" s="8">
        <v>7.4999999999999997E-2</v>
      </c>
      <c r="I459" s="10">
        <f t="shared" ref="I459:I460" si="37">G459*H459</f>
        <v>5.7749999999999995</v>
      </c>
      <c r="J459" s="10">
        <v>0</v>
      </c>
      <c r="K459" s="11">
        <f t="shared" si="35"/>
        <v>1.2661696996272745E-2</v>
      </c>
    </row>
    <row r="460" spans="1:11" ht="18.75" customHeight="1" x14ac:dyDescent="0.35">
      <c r="A460" s="9">
        <f t="shared" si="34"/>
        <v>455</v>
      </c>
      <c r="B460" s="14" t="s">
        <v>1931</v>
      </c>
      <c r="C460" s="8">
        <f>димвенканали!C460</f>
        <v>352</v>
      </c>
      <c r="D460" s="8">
        <f>димвенканали!D460</f>
        <v>0</v>
      </c>
      <c r="E460" s="8">
        <f>димвенканали!E460</f>
        <v>0</v>
      </c>
      <c r="F460" s="8">
        <f t="shared" si="36"/>
        <v>352</v>
      </c>
      <c r="G460" s="8">
        <v>161</v>
      </c>
      <c r="H460" s="8">
        <v>7.4999999999999997E-2</v>
      </c>
      <c r="I460" s="10">
        <f t="shared" si="37"/>
        <v>12.074999999999999</v>
      </c>
      <c r="J460" s="10">
        <v>0</v>
      </c>
      <c r="K460" s="11">
        <f t="shared" si="35"/>
        <v>3.4303977272727271E-2</v>
      </c>
    </row>
    <row r="461" spans="1:11" ht="18" x14ac:dyDescent="0.4">
      <c r="A461" s="12"/>
      <c r="B461" s="17" t="s">
        <v>1431</v>
      </c>
      <c r="C461" s="13">
        <f>SUM(C6:C460)</f>
        <v>242326.82000000004</v>
      </c>
      <c r="D461" s="13">
        <f t="shared" ref="D461:J461" si="38">SUM(D6:D458)</f>
        <v>3406.1</v>
      </c>
      <c r="E461" s="13">
        <f t="shared" si="38"/>
        <v>7304.800000000002</v>
      </c>
      <c r="F461" s="13">
        <f>SUM(F6:F460)</f>
        <v>253037.72000000003</v>
      </c>
      <c r="G461" s="13">
        <f>SUM(G6:G460)</f>
        <v>26245.679999999975</v>
      </c>
      <c r="H461" s="13">
        <f>SUM(H6:H460)</f>
        <v>34.124999999999865</v>
      </c>
      <c r="I461" s="15">
        <f>SUM(I8:I460)</f>
        <v>1962.5984999999996</v>
      </c>
      <c r="J461" s="13">
        <f t="shared" si="38"/>
        <v>0</v>
      </c>
      <c r="K461" s="16">
        <f t="shared" si="35"/>
        <v>7.7561499526631814E-3</v>
      </c>
    </row>
    <row r="462" spans="1:11" ht="18" x14ac:dyDescent="0.4">
      <c r="A462" s="9"/>
      <c r="B462" s="7" t="s">
        <v>1699</v>
      </c>
      <c r="C462" s="8"/>
      <c r="D462" s="8"/>
      <c r="E462" s="8"/>
      <c r="F462" s="8"/>
      <c r="G462" s="8"/>
      <c r="H462" s="8"/>
      <c r="I462" s="8"/>
      <c r="J462" s="8"/>
      <c r="K462" s="11"/>
    </row>
    <row r="463" spans="1:11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39">C463+D463+E463</f>
        <v>2596.5</v>
      </c>
      <c r="G463" s="8">
        <v>474</v>
      </c>
      <c r="H463" s="8">
        <v>7.4999999999999997E-2</v>
      </c>
      <c r="I463" s="11">
        <f>G463*H463</f>
        <v>35.549999999999997</v>
      </c>
      <c r="J463" s="11">
        <v>0</v>
      </c>
      <c r="K463" s="11">
        <f>(I463+J463)/F463</f>
        <v>1.3691507798960138E-2</v>
      </c>
    </row>
    <row r="464" spans="1:11" x14ac:dyDescent="0.35">
      <c r="A464" s="9">
        <f t="shared" ref="A464:A525" si="40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39"/>
        <v>2681.11</v>
      </c>
      <c r="G464" s="8">
        <v>419</v>
      </c>
      <c r="H464" s="8">
        <v>7.4999999999999997E-2</v>
      </c>
      <c r="I464" s="11">
        <f t="shared" ref="I464:I519" si="41">G464*H464</f>
        <v>31.424999999999997</v>
      </c>
      <c r="J464" s="11">
        <v>0</v>
      </c>
      <c r="K464" s="11">
        <f t="shared" ref="K464:K519" si="42">(I464+J464)/F464</f>
        <v>1.1720891720220354E-2</v>
      </c>
    </row>
    <row r="465" spans="1:11" x14ac:dyDescent="0.35">
      <c r="A465" s="9">
        <f t="shared" si="40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39"/>
        <v>2592.2999999999997</v>
      </c>
      <c r="G465" s="8">
        <v>329</v>
      </c>
      <c r="H465" s="8">
        <v>7.4999999999999997E-2</v>
      </c>
      <c r="I465" s="11">
        <f t="shared" si="41"/>
        <v>24.675000000000001</v>
      </c>
      <c r="J465" s="11">
        <v>0</v>
      </c>
      <c r="K465" s="11">
        <f t="shared" si="42"/>
        <v>9.5185742390926989E-3</v>
      </c>
    </row>
    <row r="466" spans="1:11" x14ac:dyDescent="0.35">
      <c r="A466" s="9">
        <f t="shared" si="40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39"/>
        <v>2536.9</v>
      </c>
      <c r="G466" s="8">
        <v>370</v>
      </c>
      <c r="H466" s="8">
        <v>7.4999999999999997E-2</v>
      </c>
      <c r="I466" s="11">
        <f t="shared" si="41"/>
        <v>27.75</v>
      </c>
      <c r="J466" s="11">
        <v>0</v>
      </c>
      <c r="K466" s="11">
        <f t="shared" si="42"/>
        <v>1.0938547045606843E-2</v>
      </c>
    </row>
    <row r="467" spans="1:11" x14ac:dyDescent="0.35">
      <c r="A467" s="9">
        <f t="shared" si="40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39"/>
        <v>3312.3</v>
      </c>
      <c r="G467" s="8">
        <v>333</v>
      </c>
      <c r="H467" s="8">
        <v>7.4999999999999997E-2</v>
      </c>
      <c r="I467" s="11">
        <f t="shared" si="41"/>
        <v>24.974999999999998</v>
      </c>
      <c r="J467" s="11">
        <v>0</v>
      </c>
      <c r="K467" s="11">
        <f t="shared" si="42"/>
        <v>7.5400778914953342E-3</v>
      </c>
    </row>
    <row r="468" spans="1:11" x14ac:dyDescent="0.35">
      <c r="A468" s="9">
        <f t="shared" si="40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39"/>
        <v>2597.8000000000002</v>
      </c>
      <c r="G468" s="8">
        <v>368</v>
      </c>
      <c r="H468" s="8">
        <v>7.4999999999999997E-2</v>
      </c>
      <c r="I468" s="11">
        <f t="shared" si="41"/>
        <v>27.599999999999998</v>
      </c>
      <c r="J468" s="11">
        <v>0</v>
      </c>
      <c r="K468" s="11">
        <f t="shared" si="42"/>
        <v>1.062437447070598E-2</v>
      </c>
    </row>
    <row r="469" spans="1:11" x14ac:dyDescent="0.35">
      <c r="A469" s="9">
        <f t="shared" si="40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39"/>
        <v>3555.9</v>
      </c>
      <c r="G469" s="8">
        <v>419</v>
      </c>
      <c r="H469" s="8">
        <v>7.4999999999999997E-2</v>
      </c>
      <c r="I469" s="11">
        <f t="shared" si="41"/>
        <v>31.424999999999997</v>
      </c>
      <c r="J469" s="11">
        <v>0</v>
      </c>
      <c r="K469" s="11">
        <f t="shared" si="42"/>
        <v>8.837425124441068E-3</v>
      </c>
    </row>
    <row r="470" spans="1:11" x14ac:dyDescent="0.35">
      <c r="A470" s="9">
        <f t="shared" si="40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39"/>
        <v>3656</v>
      </c>
      <c r="G470" s="8">
        <v>419</v>
      </c>
      <c r="H470" s="8">
        <v>7.4999999999999997E-2</v>
      </c>
      <c r="I470" s="11">
        <f t="shared" si="41"/>
        <v>31.424999999999997</v>
      </c>
      <c r="J470" s="11">
        <v>0</v>
      </c>
      <c r="K470" s="11">
        <f t="shared" si="42"/>
        <v>8.5954595185995623E-3</v>
      </c>
    </row>
    <row r="471" spans="1:11" x14ac:dyDescent="0.35">
      <c r="A471" s="9">
        <f t="shared" si="40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39"/>
        <v>2610.1999999999998</v>
      </c>
      <c r="G471" s="8">
        <v>370</v>
      </c>
      <c r="H471" s="8">
        <v>7.4999999999999997E-2</v>
      </c>
      <c r="I471" s="11">
        <f t="shared" si="41"/>
        <v>27.75</v>
      </c>
      <c r="J471" s="11">
        <v>0</v>
      </c>
      <c r="K471" s="11">
        <f t="shared" si="42"/>
        <v>1.0631369243736113E-2</v>
      </c>
    </row>
    <row r="472" spans="1:11" x14ac:dyDescent="0.35">
      <c r="A472" s="9">
        <f t="shared" si="40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39"/>
        <v>3617.86</v>
      </c>
      <c r="G472" s="8">
        <v>416</v>
      </c>
      <c r="H472" s="8">
        <v>7.4999999999999997E-2</v>
      </c>
      <c r="I472" s="11">
        <f t="shared" si="41"/>
        <v>31.2</v>
      </c>
      <c r="J472" s="11">
        <v>0</v>
      </c>
      <c r="K472" s="11">
        <f t="shared" si="42"/>
        <v>8.6238826267461977E-3</v>
      </c>
    </row>
    <row r="473" spans="1:11" x14ac:dyDescent="0.35">
      <c r="A473" s="9">
        <f t="shared" si="40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39"/>
        <v>2642.1</v>
      </c>
      <c r="G473" s="8">
        <v>370</v>
      </c>
      <c r="H473" s="8">
        <v>7.4999999999999997E-2</v>
      </c>
      <c r="I473" s="11">
        <f t="shared" si="41"/>
        <v>27.75</v>
      </c>
      <c r="J473" s="11">
        <v>0</v>
      </c>
      <c r="K473" s="11">
        <f t="shared" si="42"/>
        <v>1.0503008970137392E-2</v>
      </c>
    </row>
    <row r="474" spans="1:11" x14ac:dyDescent="0.35">
      <c r="A474" s="9">
        <f t="shared" si="40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39"/>
        <v>3623.6</v>
      </c>
      <c r="G474" s="8">
        <v>391</v>
      </c>
      <c r="H474" s="8">
        <v>7.4999999999999997E-2</v>
      </c>
      <c r="I474" s="11">
        <f t="shared" si="41"/>
        <v>29.324999999999999</v>
      </c>
      <c r="J474" s="11">
        <v>0</v>
      </c>
      <c r="K474" s="11">
        <f t="shared" si="42"/>
        <v>8.0927806601170105E-3</v>
      </c>
    </row>
    <row r="475" spans="1:11" x14ac:dyDescent="0.35">
      <c r="A475" s="9">
        <f t="shared" si="40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39"/>
        <v>3546</v>
      </c>
      <c r="G475" s="8">
        <v>419</v>
      </c>
      <c r="H475" s="8">
        <v>7.4999999999999997E-2</v>
      </c>
      <c r="I475" s="11">
        <f t="shared" si="41"/>
        <v>31.424999999999997</v>
      </c>
      <c r="J475" s="11">
        <v>0</v>
      </c>
      <c r="K475" s="11">
        <f t="shared" si="42"/>
        <v>8.8620981387478835E-3</v>
      </c>
    </row>
    <row r="476" spans="1:11" x14ac:dyDescent="0.35">
      <c r="A476" s="9">
        <f t="shared" si="40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39"/>
        <v>3601.2000000000003</v>
      </c>
      <c r="G476" s="8">
        <v>419</v>
      </c>
      <c r="H476" s="8">
        <v>7.4999999999999997E-2</v>
      </c>
      <c r="I476" s="11">
        <f t="shared" si="41"/>
        <v>31.424999999999997</v>
      </c>
      <c r="J476" s="11">
        <v>0</v>
      </c>
      <c r="K476" s="11">
        <f t="shared" si="42"/>
        <v>8.726257914028656E-3</v>
      </c>
    </row>
    <row r="477" spans="1:11" x14ac:dyDescent="0.35">
      <c r="A477" s="9">
        <f t="shared" si="40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39"/>
        <v>3591.7</v>
      </c>
      <c r="G477" s="8">
        <v>419</v>
      </c>
      <c r="H477" s="8">
        <v>7.4999999999999997E-2</v>
      </c>
      <c r="I477" s="11">
        <f t="shared" si="41"/>
        <v>31.424999999999997</v>
      </c>
      <c r="J477" s="11">
        <v>0</v>
      </c>
      <c r="K477" s="11">
        <f t="shared" si="42"/>
        <v>8.7493387532366282E-3</v>
      </c>
    </row>
    <row r="478" spans="1:11" x14ac:dyDescent="0.35">
      <c r="A478" s="9">
        <f t="shared" si="40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39"/>
        <v>3629.3</v>
      </c>
      <c r="G478" s="8">
        <v>419</v>
      </c>
      <c r="H478" s="8">
        <v>7.4999999999999997E-2</v>
      </c>
      <c r="I478" s="11">
        <f t="shared" si="41"/>
        <v>31.424999999999997</v>
      </c>
      <c r="J478" s="11">
        <v>0</v>
      </c>
      <c r="K478" s="11">
        <f t="shared" si="42"/>
        <v>8.6586945140936251E-3</v>
      </c>
    </row>
    <row r="479" spans="1:11" x14ac:dyDescent="0.35">
      <c r="A479" s="9">
        <f t="shared" si="40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39"/>
        <v>3581.9</v>
      </c>
      <c r="G479" s="8">
        <v>394</v>
      </c>
      <c r="H479" s="8">
        <v>7.4999999999999997E-2</v>
      </c>
      <c r="I479" s="11">
        <f t="shared" si="41"/>
        <v>29.549999999999997</v>
      </c>
      <c r="J479" s="11">
        <v>0</v>
      </c>
      <c r="K479" s="11">
        <f t="shared" si="42"/>
        <v>8.2498115525279862E-3</v>
      </c>
    </row>
    <row r="480" spans="1:11" x14ac:dyDescent="0.35">
      <c r="A480" s="9">
        <f t="shared" si="40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39"/>
        <v>2962.6</v>
      </c>
      <c r="G480" s="8">
        <v>339</v>
      </c>
      <c r="H480" s="8">
        <v>7.4999999999999997E-2</v>
      </c>
      <c r="I480" s="11">
        <f t="shared" si="41"/>
        <v>25.425000000000001</v>
      </c>
      <c r="J480" s="11">
        <v>0</v>
      </c>
      <c r="K480" s="11">
        <f t="shared" si="42"/>
        <v>8.58198879362722E-3</v>
      </c>
    </row>
    <row r="481" spans="1:11" x14ac:dyDescent="0.35">
      <c r="A481" s="9">
        <f t="shared" si="40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39"/>
        <v>3131.5</v>
      </c>
      <c r="G481" s="8">
        <v>416</v>
      </c>
      <c r="H481" s="8">
        <v>7.4999999999999997E-2</v>
      </c>
      <c r="I481" s="11">
        <f t="shared" si="41"/>
        <v>31.2</v>
      </c>
      <c r="J481" s="11">
        <v>0</v>
      </c>
      <c r="K481" s="11">
        <f t="shared" si="42"/>
        <v>9.9632763851189524E-3</v>
      </c>
    </row>
    <row r="482" spans="1:11" x14ac:dyDescent="0.35">
      <c r="A482" s="9">
        <f t="shared" si="40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39"/>
        <v>2797.7</v>
      </c>
      <c r="G482" s="8">
        <v>370</v>
      </c>
      <c r="H482" s="8">
        <v>7.4999999999999997E-2</v>
      </c>
      <c r="I482" s="11">
        <f t="shared" si="41"/>
        <v>27.75</v>
      </c>
      <c r="J482" s="11">
        <v>0</v>
      </c>
      <c r="K482" s="11">
        <f t="shared" si="42"/>
        <v>9.9188619222933122E-3</v>
      </c>
    </row>
    <row r="483" spans="1:11" x14ac:dyDescent="0.35">
      <c r="A483" s="9">
        <f t="shared" si="40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39"/>
        <v>2617</v>
      </c>
      <c r="G483" s="8">
        <v>371</v>
      </c>
      <c r="H483" s="8">
        <v>7.4999999999999997E-2</v>
      </c>
      <c r="I483" s="11">
        <f t="shared" si="41"/>
        <v>27.824999999999999</v>
      </c>
      <c r="J483" s="11">
        <v>0</v>
      </c>
      <c r="K483" s="11">
        <f t="shared" si="42"/>
        <v>1.0632403515475735E-2</v>
      </c>
    </row>
    <row r="484" spans="1:11" x14ac:dyDescent="0.35">
      <c r="A484" s="9">
        <f t="shared" si="40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39"/>
        <v>3127.7</v>
      </c>
      <c r="G484" s="8">
        <v>419</v>
      </c>
      <c r="H484" s="8">
        <v>7.4999999999999997E-2</v>
      </c>
      <c r="I484" s="11">
        <f t="shared" si="41"/>
        <v>31.424999999999997</v>
      </c>
      <c r="J484" s="11">
        <v>0</v>
      </c>
      <c r="K484" s="11">
        <f t="shared" si="42"/>
        <v>1.004731911628353E-2</v>
      </c>
    </row>
    <row r="485" spans="1:11" x14ac:dyDescent="0.35">
      <c r="A485" s="9">
        <f t="shared" si="40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39"/>
        <v>6480.4</v>
      </c>
      <c r="G485" s="8">
        <v>404</v>
      </c>
      <c r="H485" s="8">
        <v>7.4999999999999997E-2</v>
      </c>
      <c r="I485" s="11">
        <f t="shared" si="41"/>
        <v>30.299999999999997</v>
      </c>
      <c r="J485" s="11">
        <v>0</v>
      </c>
      <c r="K485" s="11">
        <f t="shared" si="42"/>
        <v>4.6756373063391145E-3</v>
      </c>
    </row>
    <row r="486" spans="1:11" x14ac:dyDescent="0.35">
      <c r="A486" s="9">
        <f t="shared" si="40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39"/>
        <v>1923</v>
      </c>
      <c r="G486" s="8">
        <v>227.8</v>
      </c>
      <c r="H486" s="8">
        <v>7.4999999999999997E-2</v>
      </c>
      <c r="I486" s="11">
        <f t="shared" si="41"/>
        <v>17.085000000000001</v>
      </c>
      <c r="J486" s="11">
        <v>0</v>
      </c>
      <c r="K486" s="11">
        <f t="shared" si="42"/>
        <v>8.8845553822152895E-3</v>
      </c>
    </row>
    <row r="487" spans="1:11" x14ac:dyDescent="0.35">
      <c r="A487" s="9">
        <f t="shared" si="40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39"/>
        <v>176.3</v>
      </c>
      <c r="G487" s="8"/>
      <c r="H487" s="8">
        <v>7.4999999999999997E-2</v>
      </c>
      <c r="I487" s="11">
        <f t="shared" si="41"/>
        <v>0</v>
      </c>
      <c r="J487" s="11">
        <v>0</v>
      </c>
      <c r="K487" s="11">
        <f t="shared" si="42"/>
        <v>0</v>
      </c>
    </row>
    <row r="488" spans="1:11" x14ac:dyDescent="0.35">
      <c r="A488" s="9">
        <f t="shared" si="40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39"/>
        <v>3576.1</v>
      </c>
      <c r="G488" s="8">
        <v>419</v>
      </c>
      <c r="H488" s="8">
        <v>7.4999999999999997E-2</v>
      </c>
      <c r="I488" s="11">
        <f t="shared" si="41"/>
        <v>31.424999999999997</v>
      </c>
      <c r="J488" s="11">
        <v>0</v>
      </c>
      <c r="K488" s="11">
        <f t="shared" si="42"/>
        <v>8.7875059422275661E-3</v>
      </c>
    </row>
    <row r="489" spans="1:11" x14ac:dyDescent="0.35">
      <c r="A489" s="9">
        <f t="shared" si="40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39"/>
        <v>1071.5</v>
      </c>
      <c r="G489" s="8">
        <v>180</v>
      </c>
      <c r="H489" s="8">
        <v>7.4999999999999997E-2</v>
      </c>
      <c r="I489" s="11">
        <f t="shared" si="41"/>
        <v>13.5</v>
      </c>
      <c r="J489" s="11">
        <v>0</v>
      </c>
      <c r="K489" s="11">
        <f t="shared" si="42"/>
        <v>1.2599160055996267E-2</v>
      </c>
    </row>
    <row r="490" spans="1:11" x14ac:dyDescent="0.35">
      <c r="A490" s="9">
        <f t="shared" si="40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39"/>
        <v>218</v>
      </c>
      <c r="G490" s="8">
        <v>35</v>
      </c>
      <c r="H490" s="8">
        <v>7.4999999999999997E-2</v>
      </c>
      <c r="I490" s="11">
        <f t="shared" si="41"/>
        <v>2.625</v>
      </c>
      <c r="J490" s="11">
        <v>0</v>
      </c>
      <c r="K490" s="11">
        <f t="shared" si="42"/>
        <v>1.2041284403669725E-2</v>
      </c>
    </row>
    <row r="491" spans="1:11" x14ac:dyDescent="0.35">
      <c r="A491" s="9">
        <f t="shared" si="40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39"/>
        <v>224.4</v>
      </c>
      <c r="G491" s="8">
        <v>30</v>
      </c>
      <c r="H491" s="8">
        <v>7.4999999999999997E-2</v>
      </c>
      <c r="I491" s="11">
        <f t="shared" si="41"/>
        <v>2.25</v>
      </c>
      <c r="J491" s="11">
        <v>0</v>
      </c>
      <c r="K491" s="11">
        <f t="shared" si="42"/>
        <v>1.0026737967914439E-2</v>
      </c>
    </row>
    <row r="492" spans="1:11" x14ac:dyDescent="0.35">
      <c r="A492" s="9">
        <f t="shared" si="40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39"/>
        <v>790.7</v>
      </c>
      <c r="G492" s="8">
        <v>35</v>
      </c>
      <c r="H492" s="8">
        <v>7.4999999999999997E-2</v>
      </c>
      <c r="I492" s="11">
        <f t="shared" si="41"/>
        <v>2.625</v>
      </c>
      <c r="J492" s="11">
        <v>0</v>
      </c>
      <c r="K492" s="11">
        <f t="shared" si="42"/>
        <v>3.3198431769318323E-3</v>
      </c>
    </row>
    <row r="493" spans="1:11" x14ac:dyDescent="0.35">
      <c r="A493" s="9">
        <f t="shared" si="40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39"/>
        <v>357.5</v>
      </c>
      <c r="G493" s="8"/>
      <c r="H493" s="8">
        <v>7.4999999999999997E-2</v>
      </c>
      <c r="I493" s="11">
        <f t="shared" si="41"/>
        <v>0</v>
      </c>
      <c r="J493" s="11">
        <v>0</v>
      </c>
      <c r="K493" s="11">
        <f t="shared" si="42"/>
        <v>0</v>
      </c>
    </row>
    <row r="494" spans="1:11" x14ac:dyDescent="0.35">
      <c r="A494" s="9">
        <f t="shared" si="40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39"/>
        <v>614.74</v>
      </c>
      <c r="G494" s="8"/>
      <c r="H494" s="8">
        <v>7.4999999999999997E-2</v>
      </c>
      <c r="I494" s="11">
        <f t="shared" si="41"/>
        <v>0</v>
      </c>
      <c r="J494" s="11">
        <v>0</v>
      </c>
      <c r="K494" s="11">
        <f t="shared" si="42"/>
        <v>0</v>
      </c>
    </row>
    <row r="495" spans="1:11" x14ac:dyDescent="0.35">
      <c r="A495" s="9">
        <f t="shared" si="40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39"/>
        <v>627.29999999999995</v>
      </c>
      <c r="G495" s="8"/>
      <c r="H495" s="8">
        <v>7.4999999999999997E-2</v>
      </c>
      <c r="I495" s="11">
        <f t="shared" si="41"/>
        <v>0</v>
      </c>
      <c r="J495" s="11">
        <v>0</v>
      </c>
      <c r="K495" s="11">
        <f t="shared" si="42"/>
        <v>0</v>
      </c>
    </row>
    <row r="496" spans="1:11" x14ac:dyDescent="0.35">
      <c r="A496" s="9">
        <f t="shared" si="40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39"/>
        <v>268.60000000000002</v>
      </c>
      <c r="G496" s="8">
        <v>20</v>
      </c>
      <c r="H496" s="8">
        <v>7.4999999999999997E-2</v>
      </c>
      <c r="I496" s="11">
        <f t="shared" si="41"/>
        <v>1.5</v>
      </c>
      <c r="J496" s="11">
        <v>0</v>
      </c>
      <c r="K496" s="11">
        <f t="shared" si="42"/>
        <v>5.5845122859270284E-3</v>
      </c>
    </row>
    <row r="497" spans="1:11" x14ac:dyDescent="0.35">
      <c r="A497" s="9">
        <f t="shared" si="40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39"/>
        <v>2432.9</v>
      </c>
      <c r="G497" s="8">
        <v>317</v>
      </c>
      <c r="H497" s="8">
        <v>7.4999999999999997E-2</v>
      </c>
      <c r="I497" s="11">
        <f t="shared" si="41"/>
        <v>23.774999999999999</v>
      </c>
      <c r="J497" s="11">
        <v>0</v>
      </c>
      <c r="K497" s="11">
        <f t="shared" si="42"/>
        <v>9.7722882157096468E-3</v>
      </c>
    </row>
    <row r="498" spans="1:11" x14ac:dyDescent="0.35">
      <c r="A498" s="9">
        <f t="shared" si="40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39"/>
        <v>2587.4</v>
      </c>
      <c r="G498" s="8">
        <v>317</v>
      </c>
      <c r="H498" s="8">
        <v>7.4999999999999997E-2</v>
      </c>
      <c r="I498" s="11">
        <f t="shared" si="41"/>
        <v>23.774999999999999</v>
      </c>
      <c r="J498" s="11">
        <v>0</v>
      </c>
      <c r="K498" s="11">
        <f t="shared" si="42"/>
        <v>9.188760918296358E-3</v>
      </c>
    </row>
    <row r="499" spans="1:11" x14ac:dyDescent="0.35">
      <c r="A499" s="9">
        <f t="shared" si="40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39"/>
        <v>2744.2</v>
      </c>
      <c r="G499" s="8">
        <v>320</v>
      </c>
      <c r="H499" s="8">
        <v>7.4999999999999997E-2</v>
      </c>
      <c r="I499" s="11">
        <f t="shared" si="41"/>
        <v>24</v>
      </c>
      <c r="J499" s="11">
        <v>0</v>
      </c>
      <c r="K499" s="11">
        <f t="shared" si="42"/>
        <v>8.7457182421106332E-3</v>
      </c>
    </row>
    <row r="500" spans="1:11" x14ac:dyDescent="0.35">
      <c r="A500" s="9">
        <f t="shared" si="40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39"/>
        <v>3583.6</v>
      </c>
      <c r="G500" s="8">
        <v>419</v>
      </c>
      <c r="H500" s="8">
        <v>7.4999999999999997E-2</v>
      </c>
      <c r="I500" s="11">
        <f t="shared" si="41"/>
        <v>31.424999999999997</v>
      </c>
      <c r="J500" s="11">
        <v>0</v>
      </c>
      <c r="K500" s="11">
        <f t="shared" si="42"/>
        <v>8.7691148565688121E-3</v>
      </c>
    </row>
    <row r="501" spans="1:11" x14ac:dyDescent="0.35">
      <c r="A501" s="9">
        <f t="shared" si="40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39"/>
        <v>3561.7</v>
      </c>
      <c r="G501" s="8">
        <v>419</v>
      </c>
      <c r="H501" s="8">
        <v>7.4999999999999997E-2</v>
      </c>
      <c r="I501" s="11">
        <f t="shared" si="41"/>
        <v>31.424999999999997</v>
      </c>
      <c r="J501" s="11">
        <v>0</v>
      </c>
      <c r="K501" s="11">
        <f t="shared" si="42"/>
        <v>8.8230339444647209E-3</v>
      </c>
    </row>
    <row r="502" spans="1:11" x14ac:dyDescent="0.35">
      <c r="A502" s="9">
        <f t="shared" si="40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39"/>
        <v>3555.5</v>
      </c>
      <c r="G502" s="8">
        <v>419</v>
      </c>
      <c r="H502" s="8">
        <v>7.4999999999999997E-2</v>
      </c>
      <c r="I502" s="11">
        <f t="shared" si="41"/>
        <v>31.424999999999997</v>
      </c>
      <c r="J502" s="11">
        <v>0</v>
      </c>
      <c r="K502" s="11">
        <f t="shared" si="42"/>
        <v>8.838419350302348E-3</v>
      </c>
    </row>
    <row r="503" spans="1:11" x14ac:dyDescent="0.35">
      <c r="A503" s="9">
        <f t="shared" si="40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39"/>
        <v>3553.2999999999997</v>
      </c>
      <c r="G503" s="8">
        <v>419</v>
      </c>
      <c r="H503" s="8">
        <v>7.4999999999999997E-2</v>
      </c>
      <c r="I503" s="11">
        <f t="shared" si="41"/>
        <v>31.424999999999997</v>
      </c>
      <c r="J503" s="11">
        <v>0</v>
      </c>
      <c r="K503" s="11">
        <f t="shared" si="42"/>
        <v>8.8438915937297715E-3</v>
      </c>
    </row>
    <row r="504" spans="1:11" x14ac:dyDescent="0.35">
      <c r="A504" s="9">
        <f t="shared" si="40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39"/>
        <v>194.9</v>
      </c>
      <c r="G504" s="8">
        <v>25</v>
      </c>
      <c r="H504" s="8">
        <v>7.4999999999999997E-2</v>
      </c>
      <c r="I504" s="11">
        <f t="shared" si="41"/>
        <v>1.875</v>
      </c>
      <c r="J504" s="11">
        <v>0</v>
      </c>
      <c r="K504" s="11">
        <f t="shared" si="42"/>
        <v>9.6203181118522316E-3</v>
      </c>
    </row>
    <row r="505" spans="1:11" x14ac:dyDescent="0.35">
      <c r="A505" s="9">
        <f t="shared" si="40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39"/>
        <v>234.1</v>
      </c>
      <c r="G505" s="8">
        <v>20</v>
      </c>
      <c r="H505" s="8">
        <v>7.4999999999999997E-2</v>
      </c>
      <c r="I505" s="11">
        <f t="shared" si="41"/>
        <v>1.5</v>
      </c>
      <c r="J505" s="11">
        <v>0</v>
      </c>
      <c r="K505" s="11">
        <f t="shared" si="42"/>
        <v>6.4075181546347712E-3</v>
      </c>
    </row>
    <row r="506" spans="1:11" x14ac:dyDescent="0.35">
      <c r="A506" s="9">
        <f t="shared" si="40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39"/>
        <v>3517.1000000000004</v>
      </c>
      <c r="G506" s="8">
        <v>416</v>
      </c>
      <c r="H506" s="8">
        <v>7.4999999999999997E-2</v>
      </c>
      <c r="I506" s="11">
        <f t="shared" si="41"/>
        <v>31.2</v>
      </c>
      <c r="J506" s="11">
        <v>0</v>
      </c>
      <c r="K506" s="11">
        <f t="shared" si="42"/>
        <v>8.8709448124875603E-3</v>
      </c>
    </row>
    <row r="507" spans="1:11" x14ac:dyDescent="0.35">
      <c r="A507" s="9">
        <f t="shared" si="40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39"/>
        <v>2684.4</v>
      </c>
      <c r="G507" s="8">
        <v>419</v>
      </c>
      <c r="H507" s="8">
        <v>7.4999999999999997E-2</v>
      </c>
      <c r="I507" s="11">
        <f t="shared" si="41"/>
        <v>31.424999999999997</v>
      </c>
      <c r="J507" s="11">
        <v>0</v>
      </c>
      <c r="K507" s="11">
        <f t="shared" si="42"/>
        <v>1.1706526598122484E-2</v>
      </c>
    </row>
    <row r="508" spans="1:11" x14ac:dyDescent="0.35">
      <c r="A508" s="9">
        <f t="shared" si="40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39"/>
        <v>94</v>
      </c>
      <c r="G508" s="8">
        <v>25</v>
      </c>
      <c r="H508" s="8">
        <v>7.4999999999999997E-2</v>
      </c>
      <c r="I508" s="11">
        <f t="shared" si="41"/>
        <v>1.875</v>
      </c>
      <c r="J508" s="11">
        <v>0</v>
      </c>
      <c r="K508" s="11">
        <f t="shared" si="42"/>
        <v>1.9946808510638299E-2</v>
      </c>
    </row>
    <row r="509" spans="1:11" x14ac:dyDescent="0.35">
      <c r="A509" s="9">
        <f t="shared" si="40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39"/>
        <v>222.7</v>
      </c>
      <c r="G509" s="8">
        <v>15</v>
      </c>
      <c r="H509" s="8">
        <v>7.4999999999999997E-2</v>
      </c>
      <c r="I509" s="11">
        <f t="shared" si="41"/>
        <v>1.125</v>
      </c>
      <c r="J509" s="11">
        <v>0</v>
      </c>
      <c r="K509" s="11">
        <f t="shared" si="42"/>
        <v>5.0516389762011674E-3</v>
      </c>
    </row>
    <row r="510" spans="1:11" x14ac:dyDescent="0.35">
      <c r="A510" s="9">
        <f t="shared" si="40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39"/>
        <v>229.6</v>
      </c>
      <c r="G510" s="8">
        <v>32</v>
      </c>
      <c r="H510" s="8">
        <v>7.4999999999999997E-2</v>
      </c>
      <c r="I510" s="11">
        <f t="shared" si="41"/>
        <v>2.4</v>
      </c>
      <c r="J510" s="11">
        <v>0</v>
      </c>
      <c r="K510" s="11">
        <f t="shared" si="42"/>
        <v>1.0452961672473867E-2</v>
      </c>
    </row>
    <row r="511" spans="1:11" x14ac:dyDescent="0.35">
      <c r="A511" s="9">
        <f t="shared" si="40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39"/>
        <v>66.400000000000006</v>
      </c>
      <c r="G511" s="8"/>
      <c r="H511" s="8">
        <v>7.4999999999999997E-2</v>
      </c>
      <c r="I511" s="11">
        <f t="shared" si="41"/>
        <v>0</v>
      </c>
      <c r="J511" s="11">
        <v>0</v>
      </c>
      <c r="K511" s="11">
        <f t="shared" si="42"/>
        <v>0</v>
      </c>
    </row>
    <row r="512" spans="1:11" x14ac:dyDescent="0.35">
      <c r="A512" s="9">
        <f t="shared" si="40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39"/>
        <v>2581.4</v>
      </c>
      <c r="G512" s="8">
        <v>374</v>
      </c>
      <c r="H512" s="8">
        <v>7.4999999999999997E-2</v>
      </c>
      <c r="I512" s="11">
        <f t="shared" si="41"/>
        <v>28.05</v>
      </c>
      <c r="J512" s="11">
        <v>0</v>
      </c>
      <c r="K512" s="11">
        <f t="shared" si="42"/>
        <v>1.0866196637483536E-2</v>
      </c>
    </row>
    <row r="513" spans="1:11" x14ac:dyDescent="0.35">
      <c r="A513" s="9">
        <f t="shared" si="40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39"/>
        <v>3240.3</v>
      </c>
      <c r="G513" s="8">
        <v>413</v>
      </c>
      <c r="H513" s="8">
        <v>7.4999999999999997E-2</v>
      </c>
      <c r="I513" s="11">
        <f t="shared" si="41"/>
        <v>30.974999999999998</v>
      </c>
      <c r="J513" s="11">
        <v>0</v>
      </c>
      <c r="K513" s="11">
        <f t="shared" si="42"/>
        <v>9.5593000648088126E-3</v>
      </c>
    </row>
    <row r="514" spans="1:11" x14ac:dyDescent="0.35">
      <c r="A514" s="9">
        <f t="shared" si="40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39"/>
        <v>3544.97</v>
      </c>
      <c r="G514" s="8">
        <v>419</v>
      </c>
      <c r="H514" s="8">
        <v>7.4999999999999997E-2</v>
      </c>
      <c r="I514" s="11">
        <f t="shared" si="41"/>
        <v>31.424999999999997</v>
      </c>
      <c r="J514" s="11">
        <v>0</v>
      </c>
      <c r="K514" s="11">
        <f t="shared" si="42"/>
        <v>8.8646730437775215E-3</v>
      </c>
    </row>
    <row r="515" spans="1:11" x14ac:dyDescent="0.35">
      <c r="A515" s="9">
        <f t="shared" si="40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39"/>
        <v>2778.9</v>
      </c>
      <c r="G515" s="8">
        <v>368</v>
      </c>
      <c r="H515" s="8">
        <v>7.4999999999999997E-2</v>
      </c>
      <c r="I515" s="11">
        <f t="shared" si="41"/>
        <v>27.599999999999998</v>
      </c>
      <c r="J515" s="11">
        <v>0</v>
      </c>
      <c r="K515" s="11">
        <f t="shared" si="42"/>
        <v>9.9319874770592669E-3</v>
      </c>
    </row>
    <row r="516" spans="1:11" x14ac:dyDescent="0.35">
      <c r="A516" s="9">
        <f t="shared" si="40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39"/>
        <v>2581.6999999999998</v>
      </c>
      <c r="G516" s="8">
        <v>368</v>
      </c>
      <c r="H516" s="8">
        <v>7.4999999999999997E-2</v>
      </c>
      <c r="I516" s="11">
        <f t="shared" si="41"/>
        <v>27.599999999999998</v>
      </c>
      <c r="J516" s="11">
        <v>0</v>
      </c>
      <c r="K516" s="11">
        <f t="shared" si="42"/>
        <v>1.0690630204903746E-2</v>
      </c>
    </row>
    <row r="517" spans="1:11" x14ac:dyDescent="0.35">
      <c r="A517" s="9">
        <f t="shared" si="40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39"/>
        <v>3517.8</v>
      </c>
      <c r="G517" s="8">
        <v>407</v>
      </c>
      <c r="H517" s="8">
        <v>7.4999999999999997E-2</v>
      </c>
      <c r="I517" s="11">
        <f t="shared" si="41"/>
        <v>30.524999999999999</v>
      </c>
      <c r="J517" s="11">
        <v>0</v>
      </c>
      <c r="K517" s="11">
        <f t="shared" si="42"/>
        <v>8.6772983114446513E-3</v>
      </c>
    </row>
    <row r="518" spans="1:11" x14ac:dyDescent="0.35">
      <c r="A518" s="9">
        <f t="shared" si="40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39"/>
        <v>2599.2399999999998</v>
      </c>
      <c r="G518" s="8">
        <v>416</v>
      </c>
      <c r="H518" s="8">
        <v>7.4999999999999997E-2</v>
      </c>
      <c r="I518" s="11">
        <f t="shared" si="41"/>
        <v>31.2</v>
      </c>
      <c r="J518" s="11">
        <v>0</v>
      </c>
      <c r="K518" s="11">
        <f t="shared" si="42"/>
        <v>1.2003508717932935E-2</v>
      </c>
    </row>
    <row r="519" spans="1:11" x14ac:dyDescent="0.35">
      <c r="A519" s="9">
        <f t="shared" si="40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43">C519+D519+E519</f>
        <v>3555.8</v>
      </c>
      <c r="G519" s="8">
        <v>371</v>
      </c>
      <c r="H519" s="8">
        <v>7.4999999999999997E-2</v>
      </c>
      <c r="I519" s="11">
        <f t="shared" si="41"/>
        <v>27.824999999999999</v>
      </c>
      <c r="J519" s="11">
        <v>0</v>
      </c>
      <c r="K519" s="11">
        <f t="shared" si="42"/>
        <v>7.8252432645255637E-3</v>
      </c>
    </row>
    <row r="520" spans="1:11" x14ac:dyDescent="0.35">
      <c r="A520" s="9">
        <f t="shared" si="40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43"/>
        <v>4424.8999999999996</v>
      </c>
      <c r="G520" s="8">
        <v>433</v>
      </c>
      <c r="H520" s="8">
        <v>7.4999999999999997E-2</v>
      </c>
      <c r="I520" s="11">
        <f t="shared" ref="I520:I525" si="44">G520*H520</f>
        <v>32.475000000000001</v>
      </c>
      <c r="J520" s="11">
        <v>0</v>
      </c>
      <c r="K520" s="11">
        <f t="shared" ref="K520:K526" si="45">(I520+J520)/F520</f>
        <v>7.3391489073199407E-3</v>
      </c>
    </row>
    <row r="521" spans="1:11" x14ac:dyDescent="0.35">
      <c r="A521" s="9">
        <f t="shared" si="40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43"/>
        <v>2601.4</v>
      </c>
      <c r="G521" s="8">
        <v>377</v>
      </c>
      <c r="H521" s="8">
        <v>7.4999999999999997E-2</v>
      </c>
      <c r="I521" s="11">
        <f t="shared" si="44"/>
        <v>28.274999999999999</v>
      </c>
      <c r="J521" s="11">
        <v>0</v>
      </c>
      <c r="K521" s="11">
        <f t="shared" si="45"/>
        <v>1.0869147382178826E-2</v>
      </c>
    </row>
    <row r="522" spans="1:11" x14ac:dyDescent="0.35">
      <c r="A522" s="9">
        <f t="shared" si="40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43"/>
        <v>4398.29</v>
      </c>
      <c r="G522" s="8">
        <v>449</v>
      </c>
      <c r="H522" s="8">
        <v>7.4999999999999997E-2</v>
      </c>
      <c r="I522" s="11">
        <f t="shared" si="44"/>
        <v>33.674999999999997</v>
      </c>
      <c r="J522" s="11">
        <v>0</v>
      </c>
      <c r="K522" s="11">
        <f t="shared" si="45"/>
        <v>7.6563846403943344E-3</v>
      </c>
    </row>
    <row r="523" spans="1:11" x14ac:dyDescent="0.35">
      <c r="A523" s="9">
        <f t="shared" si="40"/>
        <v>61</v>
      </c>
      <c r="B523" s="14" t="s">
        <v>556</v>
      </c>
      <c r="C523" s="8">
        <v>3237.1</v>
      </c>
      <c r="D523" s="8"/>
      <c r="E523" s="8"/>
      <c r="F523" s="8">
        <f t="shared" si="43"/>
        <v>3237.1</v>
      </c>
      <c r="G523" s="8">
        <v>375</v>
      </c>
      <c r="H523" s="8">
        <v>7.4999999999999997E-2</v>
      </c>
      <c r="I523" s="11">
        <f t="shared" si="44"/>
        <v>28.125</v>
      </c>
      <c r="J523" s="11">
        <v>0</v>
      </c>
      <c r="K523" s="11">
        <f t="shared" si="45"/>
        <v>8.6883321491458415E-3</v>
      </c>
    </row>
    <row r="524" spans="1:11" x14ac:dyDescent="0.35">
      <c r="A524" s="9">
        <f t="shared" si="40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43"/>
        <v>7769.2999999999993</v>
      </c>
      <c r="G524" s="8">
        <v>795</v>
      </c>
      <c r="H524" s="8">
        <v>7.4999999999999997E-2</v>
      </c>
      <c r="I524" s="11">
        <f t="shared" si="44"/>
        <v>59.625</v>
      </c>
      <c r="J524" s="11">
        <v>0</v>
      </c>
      <c r="K524" s="11">
        <f t="shared" si="45"/>
        <v>7.6744365644266545E-3</v>
      </c>
    </row>
    <row r="525" spans="1:11" x14ac:dyDescent="0.35">
      <c r="A525" s="9">
        <f t="shared" si="40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43"/>
        <v>10480.52</v>
      </c>
      <c r="G525" s="8">
        <v>1036</v>
      </c>
      <c r="H525" s="8">
        <v>7.4999999999999997E-2</v>
      </c>
      <c r="I525" s="11">
        <f t="shared" si="44"/>
        <v>77.7</v>
      </c>
      <c r="J525" s="11">
        <v>0</v>
      </c>
      <c r="K525" s="11">
        <f t="shared" si="45"/>
        <v>7.4137542793678178E-3</v>
      </c>
    </row>
    <row r="526" spans="1:11" ht="18" x14ac:dyDescent="0.4">
      <c r="A526" s="12"/>
      <c r="B526" s="17" t="s">
        <v>1698</v>
      </c>
      <c r="C526" s="15">
        <f>SUM(C463:C525)</f>
        <v>167186.52999999997</v>
      </c>
      <c r="D526" s="15">
        <f t="shared" ref="D526:J526" si="46">SUM(D463:D525)</f>
        <v>232.40000000000003</v>
      </c>
      <c r="E526" s="15">
        <f t="shared" si="46"/>
        <v>4092.2000000000003</v>
      </c>
      <c r="F526" s="15">
        <f t="shared" si="46"/>
        <v>171511.12999999995</v>
      </c>
      <c r="G526" s="15">
        <f t="shared" si="46"/>
        <v>20196.8</v>
      </c>
      <c r="H526" s="15">
        <f t="shared" si="46"/>
        <v>4.7250000000000059</v>
      </c>
      <c r="I526" s="15">
        <f t="shared" si="46"/>
        <v>1514.7599999999995</v>
      </c>
      <c r="J526" s="15">
        <f t="shared" si="46"/>
        <v>0</v>
      </c>
      <c r="K526" s="16">
        <f t="shared" si="45"/>
        <v>8.8318466562490733E-3</v>
      </c>
    </row>
    <row r="527" spans="1:11" ht="18" x14ac:dyDescent="0.4">
      <c r="A527" s="9"/>
      <c r="B527" s="7" t="s">
        <v>507</v>
      </c>
      <c r="C527" s="195"/>
      <c r="D527" s="195"/>
      <c r="E527" s="195"/>
      <c r="F527" s="195"/>
      <c r="G527" s="8"/>
      <c r="H527" s="8"/>
      <c r="I527" s="8"/>
      <c r="J527" s="8"/>
      <c r="K527" s="11"/>
    </row>
    <row r="528" spans="1:11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47">C528+D528+E528</f>
        <v>94.51</v>
      </c>
      <c r="G528" s="8"/>
      <c r="H528" s="8">
        <v>7.4999999999999997E-2</v>
      </c>
      <c r="I528" s="11">
        <f>G528*H528</f>
        <v>0</v>
      </c>
      <c r="J528" s="11">
        <v>0</v>
      </c>
      <c r="K528" s="11">
        <f>(I528+J528)/F528</f>
        <v>0</v>
      </c>
    </row>
    <row r="529" spans="1:11" x14ac:dyDescent="0.35">
      <c r="A529" s="9">
        <f t="shared" ref="A529:A592" si="48">A528+1</f>
        <v>2</v>
      </c>
      <c r="B529" s="8" t="s">
        <v>1760</v>
      </c>
      <c r="C529" s="8">
        <f>димвенканали!C529</f>
        <v>107.2</v>
      </c>
      <c r="D529" s="8">
        <f>димвенканали!D529</f>
        <v>0</v>
      </c>
      <c r="E529" s="8">
        <f>димвенканали!E529</f>
        <v>0</v>
      </c>
      <c r="F529" s="8">
        <f t="shared" si="47"/>
        <v>107.2</v>
      </c>
      <c r="G529" s="8"/>
      <c r="H529" s="8">
        <v>7.4999999999999997E-2</v>
      </c>
      <c r="I529" s="11">
        <f t="shared" ref="I529:I582" si="49">G529*H529</f>
        <v>0</v>
      </c>
      <c r="J529" s="11">
        <v>0</v>
      </c>
      <c r="K529" s="11">
        <f t="shared" ref="K529:K582" si="50">(I529+J529)/F529</f>
        <v>0</v>
      </c>
    </row>
    <row r="530" spans="1:11" x14ac:dyDescent="0.35">
      <c r="A530" s="9">
        <f t="shared" si="48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47"/>
        <v>4212.6899999999996</v>
      </c>
      <c r="G530" s="8">
        <v>389</v>
      </c>
      <c r="H530" s="8">
        <v>7.4999999999999997E-2</v>
      </c>
      <c r="I530" s="11">
        <f t="shared" si="49"/>
        <v>29.174999999999997</v>
      </c>
      <c r="J530" s="11">
        <v>0</v>
      </c>
      <c r="K530" s="11">
        <f t="shared" si="50"/>
        <v>6.9255036568083572E-3</v>
      </c>
    </row>
    <row r="531" spans="1:11" x14ac:dyDescent="0.35">
      <c r="A531" s="9">
        <f t="shared" si="48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47"/>
        <v>4354.84</v>
      </c>
      <c r="G531" s="8">
        <v>362</v>
      </c>
      <c r="H531" s="8">
        <v>7.4999999999999997E-2</v>
      </c>
      <c r="I531" s="11">
        <f t="shared" si="49"/>
        <v>27.15</v>
      </c>
      <c r="J531" s="11">
        <v>0</v>
      </c>
      <c r="K531" s="11">
        <f t="shared" si="50"/>
        <v>6.2344425972021928E-3</v>
      </c>
    </row>
    <row r="532" spans="1:11" x14ac:dyDescent="0.35">
      <c r="A532" s="9">
        <f t="shared" si="48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47"/>
        <v>8583.89</v>
      </c>
      <c r="G532" s="8">
        <v>1200</v>
      </c>
      <c r="H532" s="8">
        <v>7.4999999999999997E-2</v>
      </c>
      <c r="I532" s="11">
        <f t="shared" si="49"/>
        <v>90</v>
      </c>
      <c r="J532" s="11">
        <v>0</v>
      </c>
      <c r="K532" s="11">
        <f t="shared" si="50"/>
        <v>1.0484756910911022E-2</v>
      </c>
    </row>
    <row r="533" spans="1:11" x14ac:dyDescent="0.35">
      <c r="A533" s="9">
        <f t="shared" si="48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47"/>
        <v>4134.84</v>
      </c>
      <c r="G533" s="8">
        <v>536</v>
      </c>
      <c r="H533" s="8">
        <v>7.4999999999999997E-2</v>
      </c>
      <c r="I533" s="11">
        <f t="shared" si="49"/>
        <v>40.199999999999996</v>
      </c>
      <c r="J533" s="11">
        <v>0</v>
      </c>
      <c r="K533" s="11">
        <f t="shared" si="50"/>
        <v>9.7222625301099912E-3</v>
      </c>
    </row>
    <row r="534" spans="1:11" x14ac:dyDescent="0.35">
      <c r="A534" s="9">
        <f t="shared" si="48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47"/>
        <v>4246.29</v>
      </c>
      <c r="G534" s="8">
        <v>568</v>
      </c>
      <c r="H534" s="8">
        <v>7.4999999999999997E-2</v>
      </c>
      <c r="I534" s="11">
        <f t="shared" si="49"/>
        <v>42.6</v>
      </c>
      <c r="J534" s="11">
        <v>0</v>
      </c>
      <c r="K534" s="11">
        <f t="shared" si="50"/>
        <v>1.0032287008188324E-2</v>
      </c>
    </row>
    <row r="535" spans="1:11" x14ac:dyDescent="0.35">
      <c r="A535" s="9">
        <f t="shared" si="48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47"/>
        <v>4417.1200000000008</v>
      </c>
      <c r="G535" s="8">
        <v>572</v>
      </c>
      <c r="H535" s="8">
        <v>7.4999999999999997E-2</v>
      </c>
      <c r="I535" s="11">
        <f t="shared" si="49"/>
        <v>42.9</v>
      </c>
      <c r="J535" s="11">
        <v>0</v>
      </c>
      <c r="K535" s="11">
        <f t="shared" si="50"/>
        <v>9.7122106712065753E-3</v>
      </c>
    </row>
    <row r="536" spans="1:11" x14ac:dyDescent="0.35">
      <c r="A536" s="9">
        <f t="shared" si="48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47"/>
        <v>4186.7700000000004</v>
      </c>
      <c r="G536" s="8">
        <v>534</v>
      </c>
      <c r="H536" s="8">
        <v>7.4999999999999997E-2</v>
      </c>
      <c r="I536" s="11">
        <f t="shared" si="49"/>
        <v>40.049999999999997</v>
      </c>
      <c r="J536" s="11">
        <v>0</v>
      </c>
      <c r="K536" s="11">
        <f t="shared" si="50"/>
        <v>9.5658467028281926E-3</v>
      </c>
    </row>
    <row r="537" spans="1:11" x14ac:dyDescent="0.35">
      <c r="A537" s="9">
        <f t="shared" si="48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47"/>
        <v>4207.92</v>
      </c>
      <c r="G537" s="8">
        <v>564</v>
      </c>
      <c r="H537" s="8">
        <v>7.4999999999999997E-2</v>
      </c>
      <c r="I537" s="11">
        <f t="shared" si="49"/>
        <v>42.3</v>
      </c>
      <c r="J537" s="11">
        <v>0</v>
      </c>
      <c r="K537" s="11">
        <f t="shared" si="50"/>
        <v>1.0052472480465407E-2</v>
      </c>
    </row>
    <row r="538" spans="1:11" x14ac:dyDescent="0.35">
      <c r="A538" s="9">
        <f t="shared" si="48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47"/>
        <v>6478.67</v>
      </c>
      <c r="G538" s="8">
        <v>1000</v>
      </c>
      <c r="H538" s="8">
        <v>7.4999999999999997E-2</v>
      </c>
      <c r="I538" s="11">
        <f t="shared" si="49"/>
        <v>75</v>
      </c>
      <c r="J538" s="11">
        <v>0</v>
      </c>
      <c r="K538" s="11">
        <f t="shared" si="50"/>
        <v>1.1576450104728285E-2</v>
      </c>
    </row>
    <row r="539" spans="1:11" x14ac:dyDescent="0.35">
      <c r="A539" s="9">
        <f t="shared" si="48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47"/>
        <v>109.54</v>
      </c>
      <c r="G539" s="8"/>
      <c r="H539" s="8">
        <v>7.4999999999999997E-2</v>
      </c>
      <c r="I539" s="11">
        <f t="shared" si="49"/>
        <v>0</v>
      </c>
      <c r="J539" s="11">
        <v>0</v>
      </c>
      <c r="K539" s="11">
        <f t="shared" si="50"/>
        <v>0</v>
      </c>
    </row>
    <row r="540" spans="1:11" x14ac:dyDescent="0.35">
      <c r="A540" s="9">
        <f t="shared" si="48"/>
        <v>13</v>
      </c>
      <c r="B540" s="8" t="s">
        <v>1771</v>
      </c>
      <c r="C540" s="8">
        <f>димвенканали!C540</f>
        <v>103</v>
      </c>
      <c r="D540" s="8">
        <f>димвенканали!D540</f>
        <v>0</v>
      </c>
      <c r="E540" s="8">
        <f>димвенканали!E540</f>
        <v>0</v>
      </c>
      <c r="F540" s="8">
        <f t="shared" si="47"/>
        <v>103</v>
      </c>
      <c r="G540" s="8"/>
      <c r="H540" s="8">
        <v>7.4999999999999997E-2</v>
      </c>
      <c r="I540" s="11">
        <f t="shared" si="49"/>
        <v>0</v>
      </c>
      <c r="J540" s="11">
        <v>0</v>
      </c>
      <c r="K540" s="11">
        <f t="shared" si="50"/>
        <v>0</v>
      </c>
    </row>
    <row r="541" spans="1:11" x14ac:dyDescent="0.35">
      <c r="A541" s="9">
        <f t="shared" si="48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 t="shared" si="47"/>
        <v>123.3</v>
      </c>
      <c r="G541" s="8"/>
      <c r="H541" s="8">
        <v>7.4999999999999997E-2</v>
      </c>
      <c r="I541" s="11">
        <f t="shared" si="49"/>
        <v>0</v>
      </c>
      <c r="J541" s="11">
        <v>0</v>
      </c>
      <c r="K541" s="11">
        <f t="shared" si="50"/>
        <v>0</v>
      </c>
    </row>
    <row r="542" spans="1:11" x14ac:dyDescent="0.35">
      <c r="A542" s="9">
        <f t="shared" si="48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47"/>
        <v>218.9</v>
      </c>
      <c r="G542" s="8">
        <v>45</v>
      </c>
      <c r="H542" s="8">
        <v>7.4999999999999997E-2</v>
      </c>
      <c r="I542" s="11">
        <f t="shared" si="49"/>
        <v>3.375</v>
      </c>
      <c r="J542" s="11">
        <v>0</v>
      </c>
      <c r="K542" s="11">
        <f t="shared" si="50"/>
        <v>1.5417999086340794E-2</v>
      </c>
    </row>
    <row r="543" spans="1:11" x14ac:dyDescent="0.35">
      <c r="A543" s="9">
        <f t="shared" si="48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47"/>
        <v>164.3</v>
      </c>
      <c r="G543" s="8">
        <v>40</v>
      </c>
      <c r="H543" s="8">
        <v>7.4999999999999997E-2</v>
      </c>
      <c r="I543" s="11">
        <f t="shared" si="49"/>
        <v>3</v>
      </c>
      <c r="J543" s="11">
        <v>0</v>
      </c>
      <c r="K543" s="11">
        <f t="shared" si="50"/>
        <v>1.8259281801582469E-2</v>
      </c>
    </row>
    <row r="544" spans="1:11" x14ac:dyDescent="0.35">
      <c r="A544" s="9">
        <f t="shared" si="48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47"/>
        <v>250.1</v>
      </c>
      <c r="G544" s="8">
        <v>58</v>
      </c>
      <c r="H544" s="8">
        <v>7.4999999999999997E-2</v>
      </c>
      <c r="I544" s="11">
        <f t="shared" si="49"/>
        <v>4.3499999999999996</v>
      </c>
      <c r="J544" s="11">
        <v>0</v>
      </c>
      <c r="K544" s="11">
        <f t="shared" si="50"/>
        <v>1.7393042782886843E-2</v>
      </c>
    </row>
    <row r="545" spans="1:11" x14ac:dyDescent="0.35">
      <c r="A545" s="9">
        <f t="shared" si="48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47"/>
        <v>856.6</v>
      </c>
      <c r="G545" s="8">
        <v>70</v>
      </c>
      <c r="H545" s="8">
        <v>7.4999999999999997E-2</v>
      </c>
      <c r="I545" s="11">
        <f t="shared" si="49"/>
        <v>5.25</v>
      </c>
      <c r="J545" s="11">
        <v>0</v>
      </c>
      <c r="K545" s="11">
        <f t="shared" si="50"/>
        <v>6.1288816250291847E-3</v>
      </c>
    </row>
    <row r="546" spans="1:11" x14ac:dyDescent="0.35">
      <c r="A546" s="9">
        <f t="shared" si="48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47"/>
        <v>212.1</v>
      </c>
      <c r="G546" s="8">
        <v>43</v>
      </c>
      <c r="H546" s="8">
        <v>7.4999999999999997E-2</v>
      </c>
      <c r="I546" s="11">
        <f t="shared" si="49"/>
        <v>3.2250000000000001</v>
      </c>
      <c r="J546" s="11">
        <v>0</v>
      </c>
      <c r="K546" s="11">
        <f t="shared" si="50"/>
        <v>1.5205091937765206E-2</v>
      </c>
    </row>
    <row r="547" spans="1:11" x14ac:dyDescent="0.35">
      <c r="A547" s="9">
        <f t="shared" si="48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47"/>
        <v>773.5</v>
      </c>
      <c r="G547" s="8">
        <v>58</v>
      </c>
      <c r="H547" s="8">
        <v>7.4999999999999997E-2</v>
      </c>
      <c r="I547" s="11">
        <f t="shared" si="49"/>
        <v>4.3499999999999996</v>
      </c>
      <c r="J547" s="11">
        <v>0</v>
      </c>
      <c r="K547" s="11">
        <f t="shared" si="50"/>
        <v>5.6237879767291532E-3</v>
      </c>
    </row>
    <row r="548" spans="1:11" x14ac:dyDescent="0.35">
      <c r="A548" s="9">
        <f t="shared" si="48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47"/>
        <v>1431.7</v>
      </c>
      <c r="G548" s="8">
        <v>196</v>
      </c>
      <c r="H548" s="8">
        <v>7.4999999999999997E-2</v>
      </c>
      <c r="I548" s="11">
        <f t="shared" si="49"/>
        <v>14.7</v>
      </c>
      <c r="J548" s="11">
        <v>0</v>
      </c>
      <c r="K548" s="11">
        <f t="shared" si="50"/>
        <v>1.0267514144024586E-2</v>
      </c>
    </row>
    <row r="549" spans="1:11" x14ac:dyDescent="0.35">
      <c r="A549" s="9">
        <f t="shared" si="48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47"/>
        <v>1073.5999999999999</v>
      </c>
      <c r="G549" s="8">
        <v>39</v>
      </c>
      <c r="H549" s="8">
        <v>7.4999999999999997E-2</v>
      </c>
      <c r="I549" s="11">
        <f t="shared" si="49"/>
        <v>2.9249999999999998</v>
      </c>
      <c r="J549" s="11">
        <v>0</v>
      </c>
      <c r="K549" s="11">
        <f t="shared" si="50"/>
        <v>2.7244783904619972E-3</v>
      </c>
    </row>
    <row r="550" spans="1:11" x14ac:dyDescent="0.35">
      <c r="A550" s="9">
        <f t="shared" si="48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47"/>
        <v>244.9</v>
      </c>
      <c r="G550" s="8">
        <v>0</v>
      </c>
      <c r="H550" s="8">
        <v>7.4999999999999997E-2</v>
      </c>
      <c r="I550" s="11">
        <f t="shared" si="49"/>
        <v>0</v>
      </c>
      <c r="J550" s="11">
        <v>0</v>
      </c>
      <c r="K550" s="11">
        <f t="shared" si="50"/>
        <v>0</v>
      </c>
    </row>
    <row r="551" spans="1:11" x14ac:dyDescent="0.35">
      <c r="A551" s="9">
        <f t="shared" si="48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47"/>
        <v>336.6</v>
      </c>
      <c r="G551" s="8">
        <v>0</v>
      </c>
      <c r="H551" s="8">
        <v>7.4999999999999997E-2</v>
      </c>
      <c r="I551" s="11">
        <f t="shared" si="49"/>
        <v>0</v>
      </c>
      <c r="J551" s="11">
        <v>0</v>
      </c>
      <c r="K551" s="11">
        <f t="shared" si="50"/>
        <v>0</v>
      </c>
    </row>
    <row r="552" spans="1:11" x14ac:dyDescent="0.35">
      <c r="A552" s="9">
        <f t="shared" si="48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47"/>
        <v>150.80000000000001</v>
      </c>
      <c r="G552" s="8">
        <v>0</v>
      </c>
      <c r="H552" s="8">
        <v>7.4999999999999997E-2</v>
      </c>
      <c r="I552" s="11">
        <f t="shared" si="49"/>
        <v>0</v>
      </c>
      <c r="J552" s="11">
        <v>0</v>
      </c>
      <c r="K552" s="11">
        <f t="shared" si="50"/>
        <v>0</v>
      </c>
    </row>
    <row r="553" spans="1:11" x14ac:dyDescent="0.35">
      <c r="A553" s="9">
        <f t="shared" si="48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47"/>
        <v>4825.5600000000004</v>
      </c>
      <c r="G553" s="8">
        <v>518</v>
      </c>
      <c r="H553" s="8">
        <v>7.4999999999999997E-2</v>
      </c>
      <c r="I553" s="11">
        <f t="shared" si="49"/>
        <v>38.85</v>
      </c>
      <c r="J553" s="11">
        <v>0</v>
      </c>
      <c r="K553" s="11">
        <f t="shared" si="50"/>
        <v>8.0508790689577999E-3</v>
      </c>
    </row>
    <row r="554" spans="1:11" x14ac:dyDescent="0.35">
      <c r="A554" s="9">
        <f t="shared" si="48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47"/>
        <v>4234.8</v>
      </c>
      <c r="G554" s="8">
        <v>500</v>
      </c>
      <c r="H554" s="8">
        <v>7.4999999999999997E-2</v>
      </c>
      <c r="I554" s="11">
        <f t="shared" si="49"/>
        <v>37.5</v>
      </c>
      <c r="J554" s="11">
        <v>0</v>
      </c>
      <c r="K554" s="11">
        <f t="shared" si="50"/>
        <v>8.8551997733068849E-3</v>
      </c>
    </row>
    <row r="555" spans="1:11" x14ac:dyDescent="0.35">
      <c r="A555" s="9">
        <f t="shared" si="48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47"/>
        <v>7259.45</v>
      </c>
      <c r="G555" s="8">
        <v>801</v>
      </c>
      <c r="H555" s="8">
        <v>7.4999999999999997E-2</v>
      </c>
      <c r="I555" s="11">
        <f t="shared" si="49"/>
        <v>60.074999999999996</v>
      </c>
      <c r="J555" s="11">
        <v>0</v>
      </c>
      <c r="K555" s="11">
        <f t="shared" si="50"/>
        <v>8.2754203142111314E-3</v>
      </c>
    </row>
    <row r="556" spans="1:11" x14ac:dyDescent="0.35">
      <c r="A556" s="9">
        <f t="shared" si="48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47"/>
        <v>4310.6400000000003</v>
      </c>
      <c r="G556" s="8">
        <v>408</v>
      </c>
      <c r="H556" s="8">
        <v>7.4999999999999997E-2</v>
      </c>
      <c r="I556" s="11">
        <f t="shared" si="49"/>
        <v>30.599999999999998</v>
      </c>
      <c r="J556" s="11">
        <v>0</v>
      </c>
      <c r="K556" s="11">
        <f t="shared" si="50"/>
        <v>7.0987138800734919E-3</v>
      </c>
    </row>
    <row r="557" spans="1:11" x14ac:dyDescent="0.35">
      <c r="A557" s="9">
        <f t="shared" si="48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47"/>
        <v>4423.5</v>
      </c>
      <c r="G557" s="8">
        <v>310</v>
      </c>
      <c r="H557" s="8">
        <v>7.4999999999999997E-2</v>
      </c>
      <c r="I557" s="11">
        <f t="shared" si="49"/>
        <v>23.25</v>
      </c>
      <c r="J557" s="11">
        <v>0</v>
      </c>
      <c r="K557" s="11">
        <f t="shared" si="50"/>
        <v>5.2560189894879624E-3</v>
      </c>
    </row>
    <row r="558" spans="1:11" x14ac:dyDescent="0.35">
      <c r="A558" s="9">
        <f t="shared" si="48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47"/>
        <v>4220</v>
      </c>
      <c r="G558" s="8">
        <v>385</v>
      </c>
      <c r="H558" s="8">
        <v>7.4999999999999997E-2</v>
      </c>
      <c r="I558" s="11">
        <f t="shared" si="49"/>
        <v>28.875</v>
      </c>
      <c r="J558" s="11">
        <v>0</v>
      </c>
      <c r="K558" s="11">
        <f t="shared" si="50"/>
        <v>6.8424170616113748E-3</v>
      </c>
    </row>
    <row r="559" spans="1:11" x14ac:dyDescent="0.35">
      <c r="A559" s="9">
        <f t="shared" si="48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47"/>
        <v>4073.3</v>
      </c>
      <c r="G559" s="8">
        <v>317</v>
      </c>
      <c r="H559" s="8">
        <v>7.4999999999999997E-2</v>
      </c>
      <c r="I559" s="11">
        <f t="shared" si="49"/>
        <v>23.774999999999999</v>
      </c>
      <c r="J559" s="11">
        <v>0</v>
      </c>
      <c r="K559" s="11">
        <f t="shared" si="50"/>
        <v>5.8367908084354207E-3</v>
      </c>
    </row>
    <row r="560" spans="1:11" x14ac:dyDescent="0.35">
      <c r="A560" s="9">
        <f t="shared" si="48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47"/>
        <v>3931.82</v>
      </c>
      <c r="G560" s="8">
        <v>456</v>
      </c>
      <c r="H560" s="8">
        <v>7.4999999999999997E-2</v>
      </c>
      <c r="I560" s="11">
        <f t="shared" si="49"/>
        <v>34.199999999999996</v>
      </c>
      <c r="J560" s="11">
        <v>0</v>
      </c>
      <c r="K560" s="11">
        <f t="shared" si="50"/>
        <v>8.6982618736361258E-3</v>
      </c>
    </row>
    <row r="561" spans="1:11" x14ac:dyDescent="0.35">
      <c r="A561" s="9">
        <f t="shared" si="48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47"/>
        <v>4123.59</v>
      </c>
      <c r="G561" s="8">
        <v>464</v>
      </c>
      <c r="H561" s="8">
        <v>7.4999999999999997E-2</v>
      </c>
      <c r="I561" s="11">
        <f t="shared" si="49"/>
        <v>34.799999999999997</v>
      </c>
      <c r="J561" s="11">
        <v>0</v>
      </c>
      <c r="K561" s="11">
        <f t="shared" si="50"/>
        <v>8.439248324881958E-3</v>
      </c>
    </row>
    <row r="562" spans="1:11" x14ac:dyDescent="0.35">
      <c r="A562" s="9">
        <f t="shared" si="48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47"/>
        <v>4198.01</v>
      </c>
      <c r="G562" s="8">
        <v>476</v>
      </c>
      <c r="H562" s="8">
        <v>7.4999999999999997E-2</v>
      </c>
      <c r="I562" s="11">
        <f t="shared" si="49"/>
        <v>35.699999999999996</v>
      </c>
      <c r="J562" s="11">
        <v>0</v>
      </c>
      <c r="K562" s="11">
        <f t="shared" si="50"/>
        <v>8.5040292900683875E-3</v>
      </c>
    </row>
    <row r="563" spans="1:11" x14ac:dyDescent="0.35">
      <c r="A563" s="9">
        <f t="shared" si="48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47"/>
        <v>4228.12</v>
      </c>
      <c r="G563" s="8">
        <v>476</v>
      </c>
      <c r="H563" s="8">
        <v>7.4999999999999997E-2</v>
      </c>
      <c r="I563" s="11">
        <f t="shared" si="49"/>
        <v>35.699999999999996</v>
      </c>
      <c r="J563" s="11">
        <v>0</v>
      </c>
      <c r="K563" s="11">
        <f t="shared" si="50"/>
        <v>8.4434689649300395E-3</v>
      </c>
    </row>
    <row r="564" spans="1:11" x14ac:dyDescent="0.35">
      <c r="A564" s="9">
        <f t="shared" si="48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47"/>
        <v>4331.46</v>
      </c>
      <c r="G564" s="8">
        <v>439</v>
      </c>
      <c r="H564" s="8">
        <v>7.4999999999999997E-2</v>
      </c>
      <c r="I564" s="11">
        <f t="shared" si="49"/>
        <v>32.924999999999997</v>
      </c>
      <c r="J564" s="11">
        <v>0</v>
      </c>
      <c r="K564" s="11">
        <f t="shared" si="50"/>
        <v>7.6013630507958049E-3</v>
      </c>
    </row>
    <row r="565" spans="1:11" x14ac:dyDescent="0.35">
      <c r="A565" s="9">
        <f t="shared" si="48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47"/>
        <v>6367.69</v>
      </c>
      <c r="G565" s="8">
        <v>800</v>
      </c>
      <c r="H565" s="8">
        <v>7.4999999999999997E-2</v>
      </c>
      <c r="I565" s="11">
        <f t="shared" si="49"/>
        <v>60</v>
      </c>
      <c r="J565" s="11">
        <v>0</v>
      </c>
      <c r="K565" s="11">
        <f t="shared" si="50"/>
        <v>9.4225692519579324E-3</v>
      </c>
    </row>
    <row r="566" spans="1:11" x14ac:dyDescent="0.35">
      <c r="A566" s="9">
        <f t="shared" si="48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47"/>
        <v>168.2</v>
      </c>
      <c r="G566" s="8">
        <v>27</v>
      </c>
      <c r="H566" s="8">
        <v>7.4999999999999997E-2</v>
      </c>
      <c r="I566" s="11">
        <f t="shared" si="49"/>
        <v>2.0249999999999999</v>
      </c>
      <c r="J566" s="11">
        <v>0</v>
      </c>
      <c r="K566" s="11">
        <f t="shared" si="50"/>
        <v>1.2039239001189061E-2</v>
      </c>
    </row>
    <row r="567" spans="1:11" x14ac:dyDescent="0.35">
      <c r="A567" s="9">
        <f t="shared" si="48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47"/>
        <v>35.1</v>
      </c>
      <c r="G567" s="8">
        <v>0</v>
      </c>
      <c r="H567" s="8">
        <v>7.4999999999999997E-2</v>
      </c>
      <c r="I567" s="11">
        <f t="shared" si="49"/>
        <v>0</v>
      </c>
      <c r="J567" s="11">
        <v>0</v>
      </c>
      <c r="K567" s="11">
        <f t="shared" si="50"/>
        <v>0</v>
      </c>
    </row>
    <row r="568" spans="1:11" x14ac:dyDescent="0.35">
      <c r="A568" s="9">
        <f t="shared" si="48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47"/>
        <v>6172.16</v>
      </c>
      <c r="G568" s="8">
        <v>779</v>
      </c>
      <c r="H568" s="8">
        <v>7.4999999999999997E-2</v>
      </c>
      <c r="I568" s="11">
        <f t="shared" si="49"/>
        <v>58.424999999999997</v>
      </c>
      <c r="J568" s="11">
        <v>0</v>
      </c>
      <c r="K568" s="11">
        <f t="shared" si="50"/>
        <v>9.4658920053919526E-3</v>
      </c>
    </row>
    <row r="569" spans="1:11" x14ac:dyDescent="0.35">
      <c r="A569" s="9">
        <f t="shared" si="48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47"/>
        <v>11059.29</v>
      </c>
      <c r="G569" s="8">
        <v>1400</v>
      </c>
      <c r="H569" s="8">
        <v>7.4999999999999997E-2</v>
      </c>
      <c r="I569" s="11">
        <f t="shared" si="49"/>
        <v>105</v>
      </c>
      <c r="J569" s="11">
        <v>0</v>
      </c>
      <c r="K569" s="11">
        <f t="shared" si="50"/>
        <v>9.4942803742374057E-3</v>
      </c>
    </row>
    <row r="570" spans="1:11" x14ac:dyDescent="0.35">
      <c r="A570" s="9">
        <f t="shared" si="48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47"/>
        <v>3145.5800000000004</v>
      </c>
      <c r="G570" s="8">
        <v>498</v>
      </c>
      <c r="H570" s="8">
        <v>7.4999999999999997E-2</v>
      </c>
      <c r="I570" s="11">
        <f t="shared" si="49"/>
        <v>37.35</v>
      </c>
      <c r="J570" s="11">
        <v>0</v>
      </c>
      <c r="K570" s="11">
        <f t="shared" si="50"/>
        <v>1.18738038771864E-2</v>
      </c>
    </row>
    <row r="571" spans="1:11" x14ac:dyDescent="0.35">
      <c r="A571" s="9">
        <f t="shared" si="48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47"/>
        <v>851.4</v>
      </c>
      <c r="G571" s="8">
        <v>85</v>
      </c>
      <c r="H571" s="8">
        <v>7.4999999999999997E-2</v>
      </c>
      <c r="I571" s="11">
        <f t="shared" si="49"/>
        <v>6.375</v>
      </c>
      <c r="J571" s="11">
        <v>0</v>
      </c>
      <c r="K571" s="11">
        <f t="shared" si="50"/>
        <v>7.487667371388302E-3</v>
      </c>
    </row>
    <row r="572" spans="1:11" x14ac:dyDescent="0.35">
      <c r="A572" s="9">
        <f t="shared" si="48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47"/>
        <v>3100.1</v>
      </c>
      <c r="G572" s="8">
        <v>508</v>
      </c>
      <c r="H572" s="8">
        <v>7.4999999999999997E-2</v>
      </c>
      <c r="I572" s="11">
        <f t="shared" si="49"/>
        <v>38.1</v>
      </c>
      <c r="J572" s="11">
        <v>0</v>
      </c>
      <c r="K572" s="11">
        <f t="shared" si="50"/>
        <v>1.2289926131415116E-2</v>
      </c>
    </row>
    <row r="573" spans="1:11" x14ac:dyDescent="0.35">
      <c r="A573" s="9">
        <f t="shared" si="48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47"/>
        <v>2324.65</v>
      </c>
      <c r="G573" s="8">
        <v>223</v>
      </c>
      <c r="H573" s="8">
        <v>7.4999999999999997E-2</v>
      </c>
      <c r="I573" s="11">
        <f t="shared" si="49"/>
        <v>16.724999999999998</v>
      </c>
      <c r="J573" s="11">
        <v>0</v>
      </c>
      <c r="K573" s="11">
        <f t="shared" si="50"/>
        <v>7.1946314498956823E-3</v>
      </c>
    </row>
    <row r="574" spans="1:11" x14ac:dyDescent="0.35">
      <c r="A574" s="9">
        <f t="shared" si="48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47"/>
        <v>4512.62</v>
      </c>
      <c r="G574" s="8">
        <v>362</v>
      </c>
      <c r="H574" s="8">
        <v>7.4999999999999997E-2</v>
      </c>
      <c r="I574" s="11">
        <f t="shared" si="49"/>
        <v>27.15</v>
      </c>
      <c r="J574" s="11">
        <v>0</v>
      </c>
      <c r="K574" s="11">
        <f t="shared" si="50"/>
        <v>6.0164605040973979E-3</v>
      </c>
    </row>
    <row r="575" spans="1:11" x14ac:dyDescent="0.35">
      <c r="A575" s="9">
        <f t="shared" si="48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47"/>
        <v>11115.95</v>
      </c>
      <c r="G575" s="8">
        <v>1400</v>
      </c>
      <c r="H575" s="8">
        <v>7.4999999999999997E-2</v>
      </c>
      <c r="I575" s="11">
        <f t="shared" si="49"/>
        <v>105</v>
      </c>
      <c r="J575" s="11">
        <v>0</v>
      </c>
      <c r="K575" s="11">
        <f t="shared" si="50"/>
        <v>9.4458863165091597E-3</v>
      </c>
    </row>
    <row r="576" spans="1:11" x14ac:dyDescent="0.35">
      <c r="A576" s="9">
        <f t="shared" si="48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47"/>
        <v>3259.72</v>
      </c>
      <c r="G576" s="8">
        <v>688</v>
      </c>
      <c r="H576" s="8">
        <v>7.4999999999999997E-2</v>
      </c>
      <c r="I576" s="11">
        <f t="shared" si="49"/>
        <v>51.6</v>
      </c>
      <c r="J576" s="11">
        <v>0</v>
      </c>
      <c r="K576" s="11">
        <f t="shared" si="50"/>
        <v>1.5829580454762987E-2</v>
      </c>
    </row>
    <row r="577" spans="1:11" x14ac:dyDescent="0.35">
      <c r="A577" s="9">
        <f t="shared" si="48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47"/>
        <v>3223.22</v>
      </c>
      <c r="G577" s="8">
        <v>628</v>
      </c>
      <c r="H577" s="8">
        <v>7.4999999999999997E-2</v>
      </c>
      <c r="I577" s="11">
        <f t="shared" si="49"/>
        <v>47.1</v>
      </c>
      <c r="J577" s="11">
        <v>0</v>
      </c>
      <c r="K577" s="11">
        <f t="shared" si="50"/>
        <v>1.4612716476070514E-2</v>
      </c>
    </row>
    <row r="578" spans="1:11" x14ac:dyDescent="0.35">
      <c r="A578" s="9">
        <f t="shared" si="48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47"/>
        <v>4167.8999999999996</v>
      </c>
      <c r="G578" s="8">
        <v>860</v>
      </c>
      <c r="H578" s="8">
        <v>7.4999999999999997E-2</v>
      </c>
      <c r="I578" s="11">
        <f t="shared" si="49"/>
        <v>64.5</v>
      </c>
      <c r="J578" s="11">
        <v>0</v>
      </c>
      <c r="K578" s="11">
        <f t="shared" si="50"/>
        <v>1.5475419275894336E-2</v>
      </c>
    </row>
    <row r="579" spans="1:11" x14ac:dyDescent="0.35">
      <c r="A579" s="9">
        <f t="shared" si="48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47"/>
        <v>6158.52</v>
      </c>
      <c r="G579" s="8">
        <v>1270</v>
      </c>
      <c r="H579" s="8">
        <v>7.4999999999999997E-2</v>
      </c>
      <c r="I579" s="11">
        <f t="shared" si="49"/>
        <v>95.25</v>
      </c>
      <c r="J579" s="11">
        <v>0</v>
      </c>
      <c r="K579" s="11">
        <f t="shared" si="50"/>
        <v>1.5466378285692016E-2</v>
      </c>
    </row>
    <row r="580" spans="1:11" x14ac:dyDescent="0.35">
      <c r="A580" s="9">
        <f t="shared" si="48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47"/>
        <v>3211.24</v>
      </c>
      <c r="G580" s="8">
        <v>660</v>
      </c>
      <c r="H580" s="8">
        <v>7.4999999999999997E-2</v>
      </c>
      <c r="I580" s="11">
        <f t="shared" si="49"/>
        <v>49.5</v>
      </c>
      <c r="J580" s="11">
        <v>0</v>
      </c>
      <c r="K580" s="11">
        <f t="shared" si="50"/>
        <v>1.5414606195737474E-2</v>
      </c>
    </row>
    <row r="581" spans="1:11" x14ac:dyDescent="0.35">
      <c r="A581" s="9">
        <f t="shared" si="48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47"/>
        <v>3235.04</v>
      </c>
      <c r="G581" s="8">
        <v>650</v>
      </c>
      <c r="H581" s="8">
        <v>7.4999999999999997E-2</v>
      </c>
      <c r="I581" s="11">
        <f t="shared" si="49"/>
        <v>48.75</v>
      </c>
      <c r="J581" s="11">
        <v>0</v>
      </c>
      <c r="K581" s="11">
        <f t="shared" si="50"/>
        <v>1.506936544834067E-2</v>
      </c>
    </row>
    <row r="582" spans="1:11" s="180" customFormat="1" x14ac:dyDescent="0.35">
      <c r="A582" s="9">
        <f t="shared" si="48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2" si="51">C582+D582+E582</f>
        <v>3508.3</v>
      </c>
      <c r="G582" s="174">
        <v>410</v>
      </c>
      <c r="H582" s="8">
        <v>7.4999999999999997E-2</v>
      </c>
      <c r="I582" s="176">
        <f t="shared" si="49"/>
        <v>30.75</v>
      </c>
      <c r="J582" s="176">
        <v>0</v>
      </c>
      <c r="K582" s="11">
        <f t="shared" si="50"/>
        <v>8.7649288829347548E-3</v>
      </c>
    </row>
    <row r="583" spans="1:11" x14ac:dyDescent="0.35">
      <c r="A583" s="9">
        <f t="shared" si="48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51"/>
        <v>76.7</v>
      </c>
      <c r="G583" s="8">
        <v>0</v>
      </c>
      <c r="H583" s="8">
        <v>7.4999999999999997E-2</v>
      </c>
      <c r="I583" s="11">
        <f t="shared" ref="I583:I602" si="52">G583*H583</f>
        <v>0</v>
      </c>
      <c r="J583" s="11">
        <v>0</v>
      </c>
      <c r="K583" s="11">
        <f t="shared" ref="K583:K603" si="53">(I583+J583)/F583</f>
        <v>0</v>
      </c>
    </row>
    <row r="584" spans="1:11" x14ac:dyDescent="0.35">
      <c r="A584" s="9">
        <f t="shared" si="48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51"/>
        <v>329.5</v>
      </c>
      <c r="G584" s="8">
        <v>0</v>
      </c>
      <c r="H584" s="8">
        <v>7.4999999999999997E-2</v>
      </c>
      <c r="I584" s="11">
        <f t="shared" si="52"/>
        <v>0</v>
      </c>
      <c r="J584" s="11">
        <v>0</v>
      </c>
      <c r="K584" s="11">
        <f t="shared" si="53"/>
        <v>0</v>
      </c>
    </row>
    <row r="585" spans="1:11" x14ac:dyDescent="0.35">
      <c r="A585" s="9">
        <f t="shared" si="48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51"/>
        <v>329.2</v>
      </c>
      <c r="G585" s="8">
        <v>0</v>
      </c>
      <c r="H585" s="8">
        <v>7.4999999999999997E-2</v>
      </c>
      <c r="I585" s="11">
        <f t="shared" si="52"/>
        <v>0</v>
      </c>
      <c r="J585" s="11">
        <v>0</v>
      </c>
      <c r="K585" s="11">
        <f t="shared" si="53"/>
        <v>0</v>
      </c>
    </row>
    <row r="586" spans="1:11" x14ac:dyDescent="0.35">
      <c r="A586" s="9">
        <f t="shared" si="48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51"/>
        <v>325.10000000000002</v>
      </c>
      <c r="G586" s="8">
        <v>0</v>
      </c>
      <c r="H586" s="8">
        <v>7.4999999999999997E-2</v>
      </c>
      <c r="I586" s="11">
        <f t="shared" si="52"/>
        <v>0</v>
      </c>
      <c r="J586" s="11">
        <v>0</v>
      </c>
      <c r="K586" s="11">
        <f t="shared" si="53"/>
        <v>0</v>
      </c>
    </row>
    <row r="587" spans="1:11" x14ac:dyDescent="0.35">
      <c r="A587" s="9">
        <f t="shared" si="48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51"/>
        <v>329.3</v>
      </c>
      <c r="G587" s="8">
        <v>0</v>
      </c>
      <c r="H587" s="8">
        <v>7.4999999999999997E-2</v>
      </c>
      <c r="I587" s="11">
        <f t="shared" si="52"/>
        <v>0</v>
      </c>
      <c r="J587" s="11">
        <v>0</v>
      </c>
      <c r="K587" s="11">
        <f t="shared" si="53"/>
        <v>0</v>
      </c>
    </row>
    <row r="588" spans="1:11" x14ac:dyDescent="0.35">
      <c r="A588" s="9">
        <f t="shared" si="48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51"/>
        <v>377.4</v>
      </c>
      <c r="G588" s="8">
        <v>0</v>
      </c>
      <c r="H588" s="8">
        <v>7.4999999999999997E-2</v>
      </c>
      <c r="I588" s="11">
        <f t="shared" si="52"/>
        <v>0</v>
      </c>
      <c r="J588" s="11">
        <v>0</v>
      </c>
      <c r="K588" s="11">
        <f t="shared" si="53"/>
        <v>0</v>
      </c>
    </row>
    <row r="589" spans="1:11" x14ac:dyDescent="0.35">
      <c r="A589" s="9">
        <f t="shared" si="48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51"/>
        <v>324.31</v>
      </c>
      <c r="G589" s="8">
        <v>0</v>
      </c>
      <c r="H589" s="8">
        <v>7.4999999999999997E-2</v>
      </c>
      <c r="I589" s="11">
        <f t="shared" si="52"/>
        <v>0</v>
      </c>
      <c r="J589" s="11">
        <v>0</v>
      </c>
      <c r="K589" s="11">
        <f t="shared" si="53"/>
        <v>0</v>
      </c>
    </row>
    <row r="590" spans="1:11" x14ac:dyDescent="0.35">
      <c r="A590" s="9">
        <f t="shared" si="48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51"/>
        <v>332</v>
      </c>
      <c r="G590" s="8">
        <v>0</v>
      </c>
      <c r="H590" s="8">
        <v>7.4999999999999997E-2</v>
      </c>
      <c r="I590" s="11">
        <f t="shared" si="52"/>
        <v>0</v>
      </c>
      <c r="J590" s="11">
        <v>0</v>
      </c>
      <c r="K590" s="11">
        <f t="shared" si="53"/>
        <v>0</v>
      </c>
    </row>
    <row r="591" spans="1:11" x14ac:dyDescent="0.35">
      <c r="A591" s="9">
        <f t="shared" si="48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51"/>
        <v>309.2</v>
      </c>
      <c r="G591" s="8">
        <v>0</v>
      </c>
      <c r="H591" s="8">
        <v>7.4999999999999997E-2</v>
      </c>
      <c r="I591" s="11">
        <f t="shared" si="52"/>
        <v>0</v>
      </c>
      <c r="J591" s="11">
        <v>0</v>
      </c>
      <c r="K591" s="11">
        <f t="shared" si="53"/>
        <v>0</v>
      </c>
    </row>
    <row r="592" spans="1:11" x14ac:dyDescent="0.35">
      <c r="A592" s="9">
        <f t="shared" si="48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51"/>
        <v>6690.05</v>
      </c>
      <c r="G592" s="8">
        <v>747</v>
      </c>
      <c r="H592" s="8">
        <v>7.4999999999999997E-2</v>
      </c>
      <c r="I592" s="11">
        <f t="shared" si="52"/>
        <v>56.024999999999999</v>
      </c>
      <c r="J592" s="11">
        <v>0</v>
      </c>
      <c r="K592" s="11">
        <f t="shared" si="53"/>
        <v>8.3743768731175394E-3</v>
      </c>
    </row>
    <row r="593" spans="1:11" x14ac:dyDescent="0.35">
      <c r="A593" s="9">
        <f t="shared" ref="A593:A602" si="54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51"/>
        <v>7080.5</v>
      </c>
      <c r="G593" s="8">
        <v>980</v>
      </c>
      <c r="H593" s="8">
        <v>7.4999999999999997E-2</v>
      </c>
      <c r="I593" s="11">
        <f t="shared" si="52"/>
        <v>73.5</v>
      </c>
      <c r="J593" s="11">
        <v>0</v>
      </c>
      <c r="K593" s="11">
        <f t="shared" si="53"/>
        <v>1.0380622837370242E-2</v>
      </c>
    </row>
    <row r="594" spans="1:11" x14ac:dyDescent="0.35">
      <c r="A594" s="9">
        <f t="shared" si="54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51"/>
        <v>1902.1</v>
      </c>
      <c r="G594" s="8">
        <v>203</v>
      </c>
      <c r="H594" s="8">
        <v>7.4999999999999997E-2</v>
      </c>
      <c r="I594" s="11">
        <f t="shared" si="52"/>
        <v>15.225</v>
      </c>
      <c r="J594" s="11">
        <v>0</v>
      </c>
      <c r="K594" s="11">
        <f t="shared" si="53"/>
        <v>8.0043110246569588E-3</v>
      </c>
    </row>
    <row r="595" spans="1:11" x14ac:dyDescent="0.35">
      <c r="A595" s="9">
        <f t="shared" si="54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51"/>
        <v>2315.9899999999998</v>
      </c>
      <c r="G595" s="8">
        <v>30</v>
      </c>
      <c r="H595" s="8">
        <v>7.4999999999999997E-2</v>
      </c>
      <c r="I595" s="11">
        <f t="shared" si="52"/>
        <v>2.25</v>
      </c>
      <c r="J595" s="11">
        <v>0</v>
      </c>
      <c r="K595" s="11">
        <f t="shared" si="53"/>
        <v>9.7150678543517037E-4</v>
      </c>
    </row>
    <row r="596" spans="1:11" x14ac:dyDescent="0.35">
      <c r="A596" s="9">
        <f t="shared" si="54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51"/>
        <v>2390.8000000000002</v>
      </c>
      <c r="G596" s="8">
        <v>30</v>
      </c>
      <c r="H596" s="8">
        <v>7.4999999999999997E-2</v>
      </c>
      <c r="I596" s="11">
        <f t="shared" si="52"/>
        <v>2.25</v>
      </c>
      <c r="J596" s="11">
        <v>0</v>
      </c>
      <c r="K596" s="11">
        <f t="shared" si="53"/>
        <v>9.4110757905303659E-4</v>
      </c>
    </row>
    <row r="597" spans="1:11" x14ac:dyDescent="0.35">
      <c r="A597" s="9">
        <f t="shared" si="54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51"/>
        <v>2393.3000000000002</v>
      </c>
      <c r="G597" s="8">
        <v>30</v>
      </c>
      <c r="H597" s="8">
        <v>7.4999999999999997E-2</v>
      </c>
      <c r="I597" s="11">
        <f t="shared" si="52"/>
        <v>2.25</v>
      </c>
      <c r="J597" s="11">
        <v>0</v>
      </c>
      <c r="K597" s="11">
        <f t="shared" si="53"/>
        <v>9.4012451426900084E-4</v>
      </c>
    </row>
    <row r="598" spans="1:11" x14ac:dyDescent="0.35">
      <c r="A598" s="9">
        <f t="shared" si="54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51"/>
        <v>3729.61</v>
      </c>
      <c r="G598" s="8">
        <v>558</v>
      </c>
      <c r="H598" s="8">
        <v>7.4999999999999997E-2</v>
      </c>
      <c r="I598" s="11">
        <f t="shared" si="52"/>
        <v>41.85</v>
      </c>
      <c r="J598" s="11">
        <v>0</v>
      </c>
      <c r="K598" s="11">
        <f t="shared" si="53"/>
        <v>1.1221012384672928E-2</v>
      </c>
    </row>
    <row r="599" spans="1:11" x14ac:dyDescent="0.35">
      <c r="A599" s="9">
        <f t="shared" si="54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51"/>
        <v>4033.36</v>
      </c>
      <c r="G599" s="8">
        <v>430</v>
      </c>
      <c r="H599" s="8">
        <v>7.4999999999999997E-2</v>
      </c>
      <c r="I599" s="11">
        <f t="shared" si="52"/>
        <v>32.25</v>
      </c>
      <c r="J599" s="11">
        <v>0</v>
      </c>
      <c r="K599" s="11">
        <f t="shared" si="53"/>
        <v>7.9958149037031162E-3</v>
      </c>
    </row>
    <row r="600" spans="1:11" x14ac:dyDescent="0.35">
      <c r="A600" s="9">
        <f t="shared" si="54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51"/>
        <v>3448.7</v>
      </c>
      <c r="G600" s="8">
        <v>570</v>
      </c>
      <c r="H600" s="8">
        <v>7.4999999999999997E-2</v>
      </c>
      <c r="I600" s="11">
        <f t="shared" si="52"/>
        <v>42.75</v>
      </c>
      <c r="J600" s="11">
        <v>0</v>
      </c>
      <c r="K600" s="11">
        <f t="shared" si="53"/>
        <v>1.2395975295038711E-2</v>
      </c>
    </row>
    <row r="601" spans="1:11" x14ac:dyDescent="0.35">
      <c r="A601" s="9">
        <f t="shared" si="54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51"/>
        <v>6256.34</v>
      </c>
      <c r="G601" s="8">
        <v>894</v>
      </c>
      <c r="H601" s="8">
        <v>7.4999999999999997E-2</v>
      </c>
      <c r="I601" s="11">
        <f t="shared" si="52"/>
        <v>67.05</v>
      </c>
      <c r="J601" s="11">
        <v>0</v>
      </c>
      <c r="K601" s="11">
        <f t="shared" si="53"/>
        <v>1.0717128544804151E-2</v>
      </c>
    </row>
    <row r="602" spans="1:11" x14ac:dyDescent="0.35">
      <c r="A602" s="9">
        <f t="shared" si="54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51"/>
        <v>3393.78</v>
      </c>
      <c r="G602" s="8">
        <v>150</v>
      </c>
      <c r="H602" s="8">
        <v>7.4999999999999997E-2</v>
      </c>
      <c r="I602" s="11">
        <f t="shared" si="52"/>
        <v>11.25</v>
      </c>
      <c r="J602" s="11">
        <v>0</v>
      </c>
      <c r="K602" s="69">
        <f t="shared" si="53"/>
        <v>3.314887824196029E-3</v>
      </c>
    </row>
    <row r="603" spans="1:11" ht="18" x14ac:dyDescent="0.4">
      <c r="A603" s="9"/>
      <c r="B603" s="13" t="s">
        <v>1698</v>
      </c>
      <c r="C603" s="15">
        <f t="shared" ref="C603:J603" si="55">SUM(C528:C602)</f>
        <v>225620.44999999995</v>
      </c>
      <c r="D603" s="15">
        <f t="shared" si="55"/>
        <v>463.5</v>
      </c>
      <c r="E603" s="15">
        <f t="shared" si="55"/>
        <v>1133.9000000000001</v>
      </c>
      <c r="F603" s="15">
        <f t="shared" si="55"/>
        <v>227217.84999999992</v>
      </c>
      <c r="G603" s="15">
        <f t="shared" si="55"/>
        <v>27694</v>
      </c>
      <c r="H603" s="15">
        <f t="shared" si="55"/>
        <v>5.625000000000008</v>
      </c>
      <c r="I603" s="15">
        <f t="shared" si="55"/>
        <v>2077.0499999999997</v>
      </c>
      <c r="J603" s="15">
        <f t="shared" si="55"/>
        <v>0</v>
      </c>
      <c r="K603" s="82">
        <f t="shared" si="53"/>
        <v>9.1412272407295492E-3</v>
      </c>
    </row>
    <row r="604" spans="1:11" ht="18" x14ac:dyDescent="0.4">
      <c r="A604" s="9"/>
      <c r="B604" s="7" t="s">
        <v>58</v>
      </c>
      <c r="C604" s="8"/>
      <c r="D604" s="8"/>
      <c r="E604" s="8"/>
      <c r="F604" s="8"/>
      <c r="G604" s="8"/>
      <c r="H604" s="8"/>
      <c r="I604" s="8"/>
      <c r="J604" s="8"/>
      <c r="K604" s="11"/>
    </row>
    <row r="605" spans="1:11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ref="F605:F664" si="56">C605+D605+E605</f>
        <v>399.3</v>
      </c>
      <c r="G605" s="8">
        <v>0</v>
      </c>
      <c r="H605" s="8">
        <v>7.4999999999999997E-2</v>
      </c>
      <c r="I605" s="10">
        <f>G605*H605</f>
        <v>0</v>
      </c>
      <c r="J605" s="10">
        <v>0</v>
      </c>
      <c r="K605" s="11">
        <f>(I605+J605)/F605</f>
        <v>0</v>
      </c>
    </row>
    <row r="606" spans="1:11" x14ac:dyDescent="0.35">
      <c r="A606" s="9">
        <f t="shared" ref="A606:A669" si="57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si="56"/>
        <v>4745.5</v>
      </c>
      <c r="G606" s="8">
        <v>469.1</v>
      </c>
      <c r="H606" s="8">
        <v>7.4999999999999997E-2</v>
      </c>
      <c r="I606" s="10">
        <f t="shared" ref="I606:I663" si="58">G606*H606</f>
        <v>35.182499999999997</v>
      </c>
      <c r="J606" s="10">
        <v>0</v>
      </c>
      <c r="K606" s="11">
        <f t="shared" ref="K606:K663" si="59">(I606+J606)/F606</f>
        <v>7.4138657675692759E-3</v>
      </c>
    </row>
    <row r="607" spans="1:11" x14ac:dyDescent="0.35">
      <c r="A607" s="9">
        <f t="shared" si="57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56"/>
        <v>418.7</v>
      </c>
      <c r="G607" s="8">
        <v>0</v>
      </c>
      <c r="H607" s="8">
        <v>7.4999999999999997E-2</v>
      </c>
      <c r="I607" s="10">
        <f t="shared" si="58"/>
        <v>0</v>
      </c>
      <c r="J607" s="10">
        <v>0</v>
      </c>
      <c r="K607" s="11">
        <f t="shared" si="59"/>
        <v>0</v>
      </c>
    </row>
    <row r="608" spans="1:11" x14ac:dyDescent="0.35">
      <c r="A608" s="9">
        <f t="shared" si="57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56"/>
        <v>1518.6</v>
      </c>
      <c r="G608" s="8">
        <v>21</v>
      </c>
      <c r="H608" s="8">
        <v>7.4999999999999997E-2</v>
      </c>
      <c r="I608" s="10">
        <f t="shared" si="58"/>
        <v>1.575</v>
      </c>
      <c r="J608" s="10">
        <v>0</v>
      </c>
      <c r="K608" s="11">
        <f t="shared" si="59"/>
        <v>1.0371394705649942E-3</v>
      </c>
    </row>
    <row r="609" spans="1:11" x14ac:dyDescent="0.35">
      <c r="A609" s="9">
        <f t="shared" si="57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56"/>
        <v>1507.3</v>
      </c>
      <c r="G609" s="8">
        <v>20</v>
      </c>
      <c r="H609" s="8">
        <v>7.4999999999999997E-2</v>
      </c>
      <c r="I609" s="10">
        <f t="shared" si="58"/>
        <v>1.5</v>
      </c>
      <c r="J609" s="10">
        <v>0</v>
      </c>
      <c r="K609" s="11">
        <f t="shared" si="59"/>
        <v>9.9515690307171775E-4</v>
      </c>
    </row>
    <row r="610" spans="1:11" x14ac:dyDescent="0.35">
      <c r="A610" s="9">
        <f t="shared" si="57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56"/>
        <v>512.9</v>
      </c>
      <c r="G610" s="8">
        <v>0</v>
      </c>
      <c r="H610" s="8">
        <v>7.4999999999999997E-2</v>
      </c>
      <c r="I610" s="10">
        <f t="shared" si="58"/>
        <v>0</v>
      </c>
      <c r="J610" s="10">
        <v>0</v>
      </c>
      <c r="K610" s="11">
        <f t="shared" si="59"/>
        <v>0</v>
      </c>
    </row>
    <row r="611" spans="1:11" x14ac:dyDescent="0.35">
      <c r="A611" s="9">
        <f t="shared" si="57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56"/>
        <v>304.10000000000002</v>
      </c>
      <c r="G611" s="8">
        <v>0</v>
      </c>
      <c r="H611" s="8">
        <v>7.4999999999999997E-2</v>
      </c>
      <c r="I611" s="10">
        <f t="shared" si="58"/>
        <v>0</v>
      </c>
      <c r="J611" s="10">
        <v>0</v>
      </c>
      <c r="K611" s="11">
        <f t="shared" si="59"/>
        <v>0</v>
      </c>
    </row>
    <row r="612" spans="1:11" x14ac:dyDescent="0.35">
      <c r="A612" s="9">
        <f t="shared" si="57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56"/>
        <v>288.5</v>
      </c>
      <c r="G612" s="8">
        <v>0</v>
      </c>
      <c r="H612" s="8">
        <v>7.4999999999999997E-2</v>
      </c>
      <c r="I612" s="10">
        <f t="shared" si="58"/>
        <v>0</v>
      </c>
      <c r="J612" s="10">
        <v>0</v>
      </c>
      <c r="K612" s="11">
        <f t="shared" si="59"/>
        <v>0</v>
      </c>
    </row>
    <row r="613" spans="1:11" x14ac:dyDescent="0.35">
      <c r="A613" s="9">
        <f t="shared" si="57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56"/>
        <v>3428.74</v>
      </c>
      <c r="G613" s="8">
        <v>377.5</v>
      </c>
      <c r="H613" s="8">
        <v>7.4999999999999997E-2</v>
      </c>
      <c r="I613" s="10">
        <f t="shared" si="58"/>
        <v>28.3125</v>
      </c>
      <c r="J613" s="10">
        <v>0</v>
      </c>
      <c r="K613" s="11">
        <f t="shared" si="59"/>
        <v>8.2574065108465509E-3</v>
      </c>
    </row>
    <row r="614" spans="1:11" x14ac:dyDescent="0.35">
      <c r="A614" s="9">
        <f t="shared" si="57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56"/>
        <v>3234.7</v>
      </c>
      <c r="G614" s="8">
        <v>21</v>
      </c>
      <c r="H614" s="8">
        <v>7.4999999999999997E-2</v>
      </c>
      <c r="I614" s="10">
        <f t="shared" si="58"/>
        <v>1.575</v>
      </c>
      <c r="J614" s="10">
        <v>0</v>
      </c>
      <c r="K614" s="11">
        <f t="shared" si="59"/>
        <v>4.8690759575849383E-4</v>
      </c>
    </row>
    <row r="615" spans="1:11" x14ac:dyDescent="0.35">
      <c r="A615" s="9">
        <f t="shared" si="57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56"/>
        <v>4590.05</v>
      </c>
      <c r="G615" s="8">
        <v>559.4</v>
      </c>
      <c r="H615" s="8">
        <v>7.4999999999999997E-2</v>
      </c>
      <c r="I615" s="10">
        <f t="shared" si="58"/>
        <v>41.954999999999998</v>
      </c>
      <c r="J615" s="10">
        <v>0</v>
      </c>
      <c r="K615" s="11">
        <f t="shared" si="59"/>
        <v>9.1404233069356539E-3</v>
      </c>
    </row>
    <row r="616" spans="1:11" x14ac:dyDescent="0.35">
      <c r="A616" s="9">
        <f t="shared" si="57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56"/>
        <v>4652.09</v>
      </c>
      <c r="G616" s="8">
        <v>563.20000000000005</v>
      </c>
      <c r="H616" s="8">
        <v>7.4999999999999997E-2</v>
      </c>
      <c r="I616" s="10">
        <f t="shared" si="58"/>
        <v>42.24</v>
      </c>
      <c r="J616" s="10">
        <v>0</v>
      </c>
      <c r="K616" s="11">
        <f t="shared" si="59"/>
        <v>9.079789943874688E-3</v>
      </c>
    </row>
    <row r="617" spans="1:11" x14ac:dyDescent="0.35">
      <c r="A617" s="9">
        <f t="shared" si="57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56"/>
        <v>4635.5</v>
      </c>
      <c r="G617" s="8">
        <v>524.9</v>
      </c>
      <c r="H617" s="8">
        <v>7.4999999999999997E-2</v>
      </c>
      <c r="I617" s="10">
        <f t="shared" si="58"/>
        <v>39.3675</v>
      </c>
      <c r="J617" s="10">
        <v>0</v>
      </c>
      <c r="K617" s="11">
        <f t="shared" si="59"/>
        <v>8.4926113687843821E-3</v>
      </c>
    </row>
    <row r="618" spans="1:11" x14ac:dyDescent="0.35">
      <c r="A618" s="9">
        <f t="shared" si="57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56"/>
        <v>760.7</v>
      </c>
      <c r="G618" s="8">
        <v>0</v>
      </c>
      <c r="H618" s="8">
        <v>7.4999999999999997E-2</v>
      </c>
      <c r="I618" s="10">
        <f t="shared" si="58"/>
        <v>0</v>
      </c>
      <c r="J618" s="10">
        <v>0</v>
      </c>
      <c r="K618" s="11">
        <f t="shared" si="59"/>
        <v>0</v>
      </c>
    </row>
    <row r="619" spans="1:11" x14ac:dyDescent="0.35">
      <c r="A619" s="9">
        <f t="shared" si="57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56"/>
        <v>195.3</v>
      </c>
      <c r="G619" s="8">
        <v>0</v>
      </c>
      <c r="H619" s="8">
        <v>7.4999999999999997E-2</v>
      </c>
      <c r="I619" s="10">
        <f t="shared" si="58"/>
        <v>0</v>
      </c>
      <c r="J619" s="10">
        <v>0</v>
      </c>
      <c r="K619" s="11">
        <f t="shared" si="59"/>
        <v>0</v>
      </c>
    </row>
    <row r="620" spans="1:11" x14ac:dyDescent="0.35">
      <c r="A620" s="9">
        <f t="shared" si="57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56"/>
        <v>1221.2</v>
      </c>
      <c r="G620" s="8">
        <v>245.8</v>
      </c>
      <c r="H620" s="8">
        <v>7.4999999999999997E-2</v>
      </c>
      <c r="I620" s="10">
        <f t="shared" si="58"/>
        <v>18.434999999999999</v>
      </c>
      <c r="J620" s="10">
        <v>0</v>
      </c>
      <c r="K620" s="11">
        <f t="shared" si="59"/>
        <v>1.5095807402554862E-2</v>
      </c>
    </row>
    <row r="621" spans="1:11" x14ac:dyDescent="0.35">
      <c r="A621" s="9">
        <f t="shared" si="57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56"/>
        <v>967.5</v>
      </c>
      <c r="G621" s="8">
        <v>102.4</v>
      </c>
      <c r="H621" s="8">
        <v>7.4999999999999997E-2</v>
      </c>
      <c r="I621" s="10">
        <f t="shared" si="58"/>
        <v>7.68</v>
      </c>
      <c r="J621" s="10">
        <v>0</v>
      </c>
      <c r="K621" s="11">
        <f t="shared" si="59"/>
        <v>7.9379844961240311E-3</v>
      </c>
    </row>
    <row r="622" spans="1:11" x14ac:dyDescent="0.35">
      <c r="A622" s="9">
        <f t="shared" si="57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56"/>
        <v>1147.9000000000001</v>
      </c>
      <c r="G622" s="8">
        <v>206</v>
      </c>
      <c r="H622" s="8">
        <v>7.4999999999999997E-2</v>
      </c>
      <c r="I622" s="10">
        <f t="shared" si="58"/>
        <v>15.45</v>
      </c>
      <c r="J622" s="10">
        <v>0</v>
      </c>
      <c r="K622" s="11">
        <f t="shared" si="59"/>
        <v>1.3459360571478351E-2</v>
      </c>
    </row>
    <row r="623" spans="1:11" x14ac:dyDescent="0.35">
      <c r="A623" s="9">
        <f t="shared" si="57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56"/>
        <v>2522.14</v>
      </c>
      <c r="G623" s="8">
        <v>369.8</v>
      </c>
      <c r="H623" s="8">
        <v>7.4999999999999997E-2</v>
      </c>
      <c r="I623" s="10">
        <f t="shared" si="58"/>
        <v>27.734999999999999</v>
      </c>
      <c r="J623" s="10">
        <v>0</v>
      </c>
      <c r="K623" s="11">
        <f t="shared" si="59"/>
        <v>1.0996613986535245E-2</v>
      </c>
    </row>
    <row r="624" spans="1:11" x14ac:dyDescent="0.35">
      <c r="A624" s="9">
        <f t="shared" si="57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56"/>
        <v>5364.3</v>
      </c>
      <c r="G624" s="8">
        <v>495.8</v>
      </c>
      <c r="H624" s="8">
        <v>7.4999999999999997E-2</v>
      </c>
      <c r="I624" s="10">
        <f t="shared" si="58"/>
        <v>37.185000000000002</v>
      </c>
      <c r="J624" s="10">
        <v>0</v>
      </c>
      <c r="K624" s="11">
        <f t="shared" si="59"/>
        <v>6.9319389295900676E-3</v>
      </c>
    </row>
    <row r="625" spans="1:11" x14ac:dyDescent="0.35">
      <c r="A625" s="9">
        <f t="shared" si="57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56"/>
        <v>1516</v>
      </c>
      <c r="G625" s="8">
        <v>20</v>
      </c>
      <c r="H625" s="8">
        <v>7.4999999999999997E-2</v>
      </c>
      <c r="I625" s="10">
        <f t="shared" si="58"/>
        <v>1.5</v>
      </c>
      <c r="J625" s="10">
        <v>0</v>
      </c>
      <c r="K625" s="11">
        <f t="shared" si="59"/>
        <v>9.8944591029023754E-4</v>
      </c>
    </row>
    <row r="626" spans="1:11" x14ac:dyDescent="0.35">
      <c r="A626" s="9">
        <f t="shared" si="57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56"/>
        <v>4518</v>
      </c>
      <c r="G626" s="8">
        <v>1050.2</v>
      </c>
      <c r="H626" s="8">
        <v>7.4999999999999997E-2</v>
      </c>
      <c r="I626" s="10">
        <f t="shared" si="58"/>
        <v>78.765000000000001</v>
      </c>
      <c r="J626" s="10">
        <v>0</v>
      </c>
      <c r="K626" s="11">
        <f t="shared" si="59"/>
        <v>1.7433598937583002E-2</v>
      </c>
    </row>
    <row r="627" spans="1:11" x14ac:dyDescent="0.35">
      <c r="A627" s="9">
        <f t="shared" si="57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56"/>
        <v>4688</v>
      </c>
      <c r="G627" s="8">
        <v>924.7</v>
      </c>
      <c r="H627" s="8">
        <v>7.4999999999999997E-2</v>
      </c>
      <c r="I627" s="10">
        <f t="shared" si="58"/>
        <v>69.352500000000006</v>
      </c>
      <c r="J627" s="10">
        <v>0</v>
      </c>
      <c r="K627" s="11">
        <f t="shared" si="59"/>
        <v>1.4793622013651879E-2</v>
      </c>
    </row>
    <row r="628" spans="1:11" x14ac:dyDescent="0.35">
      <c r="A628" s="9">
        <f t="shared" si="57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56"/>
        <v>3216</v>
      </c>
      <c r="G628" s="8">
        <v>690.9</v>
      </c>
      <c r="H628" s="8">
        <v>7.4999999999999997E-2</v>
      </c>
      <c r="I628" s="10">
        <f t="shared" si="58"/>
        <v>51.817499999999995</v>
      </c>
      <c r="J628" s="10">
        <v>0</v>
      </c>
      <c r="K628" s="11">
        <f t="shared" si="59"/>
        <v>1.611240671641791E-2</v>
      </c>
    </row>
    <row r="629" spans="1:11" x14ac:dyDescent="0.35">
      <c r="A629" s="9">
        <f t="shared" si="57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56"/>
        <v>5920.8</v>
      </c>
      <c r="G629" s="8">
        <v>1285.4000000000001</v>
      </c>
      <c r="H629" s="8">
        <v>7.4999999999999997E-2</v>
      </c>
      <c r="I629" s="10">
        <f t="shared" si="58"/>
        <v>96.405000000000001</v>
      </c>
      <c r="J629" s="10">
        <v>0</v>
      </c>
      <c r="K629" s="11">
        <f t="shared" si="59"/>
        <v>1.6282428050263479E-2</v>
      </c>
    </row>
    <row r="630" spans="1:11" x14ac:dyDescent="0.35">
      <c r="A630" s="9">
        <f t="shared" si="57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56"/>
        <v>5856.4</v>
      </c>
      <c r="G630" s="8">
        <v>1270.4000000000001</v>
      </c>
      <c r="H630" s="8">
        <v>7.4999999999999997E-2</v>
      </c>
      <c r="I630" s="10">
        <f t="shared" si="58"/>
        <v>95.28</v>
      </c>
      <c r="J630" s="10">
        <v>0</v>
      </c>
      <c r="K630" s="11">
        <f t="shared" si="59"/>
        <v>1.6269380506795984E-2</v>
      </c>
    </row>
    <row r="631" spans="1:11" x14ac:dyDescent="0.35">
      <c r="A631" s="9">
        <f t="shared" si="57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56"/>
        <v>161.19999999999999</v>
      </c>
      <c r="G631" s="8"/>
      <c r="H631" s="8">
        <v>7.4999999999999997E-2</v>
      </c>
      <c r="I631" s="10">
        <f t="shared" si="58"/>
        <v>0</v>
      </c>
      <c r="J631" s="10">
        <v>0</v>
      </c>
      <c r="K631" s="11">
        <f t="shared" si="59"/>
        <v>0</v>
      </c>
    </row>
    <row r="632" spans="1:11" x14ac:dyDescent="0.35">
      <c r="A632" s="9">
        <f t="shared" si="57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56"/>
        <v>2414.8000000000002</v>
      </c>
      <c r="G632" s="8">
        <v>50</v>
      </c>
      <c r="H632" s="8">
        <v>7.4999999999999997E-2</v>
      </c>
      <c r="I632" s="10">
        <f t="shared" si="58"/>
        <v>3.75</v>
      </c>
      <c r="J632" s="10">
        <v>0</v>
      </c>
      <c r="K632" s="11">
        <f t="shared" si="59"/>
        <v>1.5529236375683285E-3</v>
      </c>
    </row>
    <row r="633" spans="1:11" x14ac:dyDescent="0.35">
      <c r="A633" s="9">
        <f t="shared" si="57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56"/>
        <v>1474.5</v>
      </c>
      <c r="G633" s="8">
        <v>362.4</v>
      </c>
      <c r="H633" s="8">
        <v>7.4999999999999997E-2</v>
      </c>
      <c r="I633" s="10">
        <f t="shared" si="58"/>
        <v>27.179999999999996</v>
      </c>
      <c r="J633" s="10">
        <v>0</v>
      </c>
      <c r="K633" s="11">
        <f t="shared" si="59"/>
        <v>1.8433367243133263E-2</v>
      </c>
    </row>
    <row r="634" spans="1:11" x14ac:dyDescent="0.35">
      <c r="A634" s="9">
        <f t="shared" si="57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56"/>
        <v>3142.9</v>
      </c>
      <c r="G634" s="8">
        <v>0</v>
      </c>
      <c r="H634" s="8">
        <v>7.4999999999999997E-2</v>
      </c>
      <c r="I634" s="10">
        <f t="shared" si="58"/>
        <v>0</v>
      </c>
      <c r="J634" s="10">
        <v>0</v>
      </c>
      <c r="K634" s="11">
        <f t="shared" si="59"/>
        <v>0</v>
      </c>
    </row>
    <row r="635" spans="1:11" x14ac:dyDescent="0.35">
      <c r="A635" s="9">
        <f t="shared" si="57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56"/>
        <v>3236.6000000000004</v>
      </c>
      <c r="G635" s="8">
        <v>489.8</v>
      </c>
      <c r="H635" s="8">
        <v>7.4999999999999997E-2</v>
      </c>
      <c r="I635" s="10">
        <f t="shared" si="58"/>
        <v>36.734999999999999</v>
      </c>
      <c r="J635" s="10">
        <v>0</v>
      </c>
      <c r="K635" s="11">
        <f t="shared" si="59"/>
        <v>1.1349873323858369E-2</v>
      </c>
    </row>
    <row r="636" spans="1:11" x14ac:dyDescent="0.35">
      <c r="A636" s="9">
        <f t="shared" si="57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56"/>
        <v>3226.9</v>
      </c>
      <c r="G636" s="8">
        <v>487.5</v>
      </c>
      <c r="H636" s="8">
        <v>7.4999999999999997E-2</v>
      </c>
      <c r="I636" s="10">
        <f t="shared" si="58"/>
        <v>36.5625</v>
      </c>
      <c r="J636" s="10">
        <v>0</v>
      </c>
      <c r="K636" s="11">
        <f t="shared" si="59"/>
        <v>1.1330533948991292E-2</v>
      </c>
    </row>
    <row r="637" spans="1:11" x14ac:dyDescent="0.35">
      <c r="A637" s="9">
        <f t="shared" si="57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56"/>
        <v>4204.75</v>
      </c>
      <c r="G637" s="8">
        <v>713</v>
      </c>
      <c r="H637" s="8">
        <v>7.4999999999999997E-2</v>
      </c>
      <c r="I637" s="10">
        <f t="shared" si="58"/>
        <v>53.475000000000001</v>
      </c>
      <c r="J637" s="10">
        <v>0</v>
      </c>
      <c r="K637" s="11">
        <f t="shared" si="59"/>
        <v>1.2717759676556277E-2</v>
      </c>
    </row>
    <row r="638" spans="1:11" x14ac:dyDescent="0.35">
      <c r="A638" s="9">
        <f t="shared" si="57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56"/>
        <v>1489.2</v>
      </c>
      <c r="G638" s="8">
        <v>10</v>
      </c>
      <c r="H638" s="8">
        <v>7.4999999999999997E-2</v>
      </c>
      <c r="I638" s="10">
        <f t="shared" si="58"/>
        <v>0.75</v>
      </c>
      <c r="J638" s="10">
        <v>0</v>
      </c>
      <c r="K638" s="11">
        <f t="shared" si="59"/>
        <v>5.036261079774375E-4</v>
      </c>
    </row>
    <row r="639" spans="1:11" x14ac:dyDescent="0.35">
      <c r="A639" s="9">
        <f t="shared" si="57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56"/>
        <v>308</v>
      </c>
      <c r="G639" s="8">
        <v>0</v>
      </c>
      <c r="H639" s="8">
        <v>7.4999999999999997E-2</v>
      </c>
      <c r="I639" s="10">
        <f t="shared" si="58"/>
        <v>0</v>
      </c>
      <c r="J639" s="10">
        <v>0</v>
      </c>
      <c r="K639" s="11">
        <f t="shared" si="59"/>
        <v>0</v>
      </c>
    </row>
    <row r="640" spans="1:11" x14ac:dyDescent="0.35">
      <c r="A640" s="9">
        <f t="shared" si="57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56"/>
        <v>547.4</v>
      </c>
      <c r="G640" s="8">
        <v>104.9</v>
      </c>
      <c r="H640" s="8">
        <v>7.4999999999999997E-2</v>
      </c>
      <c r="I640" s="10">
        <f t="shared" si="58"/>
        <v>7.8674999999999997</v>
      </c>
      <c r="J640" s="10">
        <v>0</v>
      </c>
      <c r="K640" s="11">
        <f t="shared" si="59"/>
        <v>1.4372488125685057E-2</v>
      </c>
    </row>
    <row r="641" spans="1:11" x14ac:dyDescent="0.35">
      <c r="A641" s="9">
        <f t="shared" si="57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56"/>
        <v>307.3</v>
      </c>
      <c r="G641" s="8">
        <v>0</v>
      </c>
      <c r="H641" s="8">
        <v>7.4999999999999997E-2</v>
      </c>
      <c r="I641" s="10">
        <f t="shared" si="58"/>
        <v>0</v>
      </c>
      <c r="J641" s="10">
        <v>0</v>
      </c>
      <c r="K641" s="11">
        <f t="shared" si="59"/>
        <v>0</v>
      </c>
    </row>
    <row r="642" spans="1:11" x14ac:dyDescent="0.35">
      <c r="A642" s="9">
        <f t="shared" si="57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56"/>
        <v>137.69999999999999</v>
      </c>
      <c r="G642" s="8">
        <v>0</v>
      </c>
      <c r="H642" s="8">
        <v>7.4999999999999997E-2</v>
      </c>
      <c r="I642" s="10">
        <f t="shared" si="58"/>
        <v>0</v>
      </c>
      <c r="J642" s="10">
        <v>0</v>
      </c>
      <c r="K642" s="11">
        <f t="shared" si="59"/>
        <v>0</v>
      </c>
    </row>
    <row r="643" spans="1:11" x14ac:dyDescent="0.35">
      <c r="A643" s="9">
        <f t="shared" si="57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56"/>
        <v>536.1</v>
      </c>
      <c r="G643" s="8">
        <v>112.1</v>
      </c>
      <c r="H643" s="8">
        <v>7.4999999999999997E-2</v>
      </c>
      <c r="I643" s="10">
        <f t="shared" si="58"/>
        <v>8.4074999999999989</v>
      </c>
      <c r="J643" s="10">
        <v>0</v>
      </c>
      <c r="K643" s="11">
        <f t="shared" si="59"/>
        <v>1.5682708449916059E-2</v>
      </c>
    </row>
    <row r="644" spans="1:11" x14ac:dyDescent="0.35">
      <c r="A644" s="9">
        <f t="shared" si="57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56"/>
        <v>4434.25</v>
      </c>
      <c r="G644" s="8">
        <v>952.7</v>
      </c>
      <c r="H644" s="8">
        <v>7.4999999999999997E-2</v>
      </c>
      <c r="I644" s="10">
        <f t="shared" si="58"/>
        <v>71.452500000000001</v>
      </c>
      <c r="J644" s="10">
        <v>0</v>
      </c>
      <c r="K644" s="11">
        <f t="shared" si="59"/>
        <v>1.6113773467891977E-2</v>
      </c>
    </row>
    <row r="645" spans="1:11" x14ac:dyDescent="0.35">
      <c r="A645" s="9">
        <f t="shared" si="57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56"/>
        <v>349</v>
      </c>
      <c r="G645" s="8">
        <v>18</v>
      </c>
      <c r="H645" s="8">
        <v>7.4999999999999997E-2</v>
      </c>
      <c r="I645" s="10">
        <f t="shared" si="58"/>
        <v>1.3499999999999999</v>
      </c>
      <c r="J645" s="10">
        <v>0</v>
      </c>
      <c r="K645" s="11">
        <f t="shared" si="59"/>
        <v>3.8681948424068766E-3</v>
      </c>
    </row>
    <row r="646" spans="1:11" x14ac:dyDescent="0.35">
      <c r="A646" s="9">
        <f t="shared" si="57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56"/>
        <v>406.5</v>
      </c>
      <c r="G646" s="8">
        <v>12</v>
      </c>
      <c r="H646" s="8">
        <v>7.4999999999999997E-2</v>
      </c>
      <c r="I646" s="10">
        <f t="shared" si="58"/>
        <v>0.89999999999999991</v>
      </c>
      <c r="J646" s="10">
        <v>0</v>
      </c>
      <c r="K646" s="11">
        <f t="shared" si="59"/>
        <v>2.2140221402214021E-3</v>
      </c>
    </row>
    <row r="647" spans="1:11" x14ac:dyDescent="0.35">
      <c r="A647" s="9">
        <f t="shared" si="57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56"/>
        <v>404.1</v>
      </c>
      <c r="G647" s="8">
        <v>0</v>
      </c>
      <c r="H647" s="8">
        <v>7.4999999999999997E-2</v>
      </c>
      <c r="I647" s="10">
        <f t="shared" si="58"/>
        <v>0</v>
      </c>
      <c r="J647" s="10">
        <v>0</v>
      </c>
      <c r="K647" s="11">
        <f t="shared" si="59"/>
        <v>0</v>
      </c>
    </row>
    <row r="648" spans="1:11" x14ac:dyDescent="0.35">
      <c r="A648" s="9">
        <f t="shared" si="57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56"/>
        <v>408.5</v>
      </c>
      <c r="G648" s="8">
        <v>10</v>
      </c>
      <c r="H648" s="8">
        <v>7.4999999999999997E-2</v>
      </c>
      <c r="I648" s="10">
        <f t="shared" si="58"/>
        <v>0.75</v>
      </c>
      <c r="J648" s="10">
        <v>0</v>
      </c>
      <c r="K648" s="11">
        <f t="shared" si="59"/>
        <v>1.8359853121175031E-3</v>
      </c>
    </row>
    <row r="649" spans="1:11" x14ac:dyDescent="0.35">
      <c r="A649" s="9">
        <f t="shared" si="57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56"/>
        <v>1814.6</v>
      </c>
      <c r="G649" s="8">
        <v>224</v>
      </c>
      <c r="H649" s="8">
        <v>7.4999999999999997E-2</v>
      </c>
      <c r="I649" s="10">
        <f t="shared" si="58"/>
        <v>16.8</v>
      </c>
      <c r="J649" s="10">
        <v>0</v>
      </c>
      <c r="K649" s="11">
        <f t="shared" si="59"/>
        <v>9.2582387302986898E-3</v>
      </c>
    </row>
    <row r="650" spans="1:11" x14ac:dyDescent="0.35">
      <c r="A650" s="9">
        <f t="shared" si="57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56"/>
        <v>358.3</v>
      </c>
      <c r="G650" s="8">
        <v>0</v>
      </c>
      <c r="H650" s="8">
        <v>7.4999999999999997E-2</v>
      </c>
      <c r="I650" s="10">
        <f t="shared" si="58"/>
        <v>0</v>
      </c>
      <c r="J650" s="10">
        <v>0</v>
      </c>
      <c r="K650" s="11">
        <f t="shared" si="59"/>
        <v>0</v>
      </c>
    </row>
    <row r="651" spans="1:11" x14ac:dyDescent="0.35">
      <c r="A651" s="9">
        <f t="shared" si="57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56"/>
        <v>341</v>
      </c>
      <c r="G651" s="8">
        <v>0</v>
      </c>
      <c r="H651" s="8">
        <v>7.4999999999999997E-2</v>
      </c>
      <c r="I651" s="10">
        <f t="shared" si="58"/>
        <v>0</v>
      </c>
      <c r="J651" s="10">
        <v>0</v>
      </c>
      <c r="K651" s="11">
        <f t="shared" si="59"/>
        <v>0</v>
      </c>
    </row>
    <row r="652" spans="1:11" x14ac:dyDescent="0.35">
      <c r="A652" s="9">
        <f t="shared" si="57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56"/>
        <v>2259.8000000000002</v>
      </c>
      <c r="G652" s="8">
        <v>26</v>
      </c>
      <c r="H652" s="8">
        <v>7.4999999999999997E-2</v>
      </c>
      <c r="I652" s="10">
        <f t="shared" si="58"/>
        <v>1.95</v>
      </c>
      <c r="J652" s="10">
        <v>0</v>
      </c>
      <c r="K652" s="11">
        <f t="shared" si="59"/>
        <v>8.6290822196654563E-4</v>
      </c>
    </row>
    <row r="653" spans="1:11" x14ac:dyDescent="0.35">
      <c r="A653" s="9">
        <f t="shared" si="57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56"/>
        <v>383.21</v>
      </c>
      <c r="G653" s="8">
        <v>0</v>
      </c>
      <c r="H653" s="8">
        <v>7.4999999999999997E-2</v>
      </c>
      <c r="I653" s="10">
        <f t="shared" si="58"/>
        <v>0</v>
      </c>
      <c r="J653" s="10">
        <v>0</v>
      </c>
      <c r="K653" s="11">
        <f t="shared" si="59"/>
        <v>0</v>
      </c>
    </row>
    <row r="654" spans="1:11" x14ac:dyDescent="0.35">
      <c r="A654" s="9">
        <f t="shared" si="57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56"/>
        <v>122.4</v>
      </c>
      <c r="G654" s="8">
        <v>0</v>
      </c>
      <c r="H654" s="8">
        <v>7.4999999999999997E-2</v>
      </c>
      <c r="I654" s="10">
        <f t="shared" si="58"/>
        <v>0</v>
      </c>
      <c r="J654" s="10">
        <v>0</v>
      </c>
      <c r="K654" s="11">
        <f t="shared" si="59"/>
        <v>0</v>
      </c>
    </row>
    <row r="655" spans="1:11" x14ac:dyDescent="0.35">
      <c r="A655" s="9">
        <f t="shared" si="57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56"/>
        <v>186.3</v>
      </c>
      <c r="G655" s="8">
        <v>40.5</v>
      </c>
      <c r="H655" s="8">
        <v>7.4999999999999997E-2</v>
      </c>
      <c r="I655" s="10">
        <f t="shared" si="58"/>
        <v>3.0375000000000001</v>
      </c>
      <c r="J655" s="10">
        <v>0</v>
      </c>
      <c r="K655" s="11">
        <f t="shared" si="59"/>
        <v>1.6304347826086956E-2</v>
      </c>
    </row>
    <row r="656" spans="1:11" x14ac:dyDescent="0.35">
      <c r="A656" s="9">
        <f t="shared" si="57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56"/>
        <v>989.04</v>
      </c>
      <c r="G656" s="8">
        <v>48.6</v>
      </c>
      <c r="H656" s="8">
        <v>7.4999999999999997E-2</v>
      </c>
      <c r="I656" s="10">
        <f t="shared" si="58"/>
        <v>3.645</v>
      </c>
      <c r="J656" s="10">
        <v>0</v>
      </c>
      <c r="K656" s="11">
        <f t="shared" si="59"/>
        <v>3.685391895171075E-3</v>
      </c>
    </row>
    <row r="657" spans="1:11" x14ac:dyDescent="0.35">
      <c r="A657" s="9">
        <f t="shared" si="57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56"/>
        <v>336.3</v>
      </c>
      <c r="G657" s="8">
        <v>48</v>
      </c>
      <c r="H657" s="8">
        <v>7.4999999999999997E-2</v>
      </c>
      <c r="I657" s="10">
        <f t="shared" si="58"/>
        <v>3.5999999999999996</v>
      </c>
      <c r="J657" s="10">
        <v>0</v>
      </c>
      <c r="K657" s="11">
        <f t="shared" si="59"/>
        <v>1.0704727921498661E-2</v>
      </c>
    </row>
    <row r="658" spans="1:11" x14ac:dyDescent="0.35">
      <c r="A658" s="9">
        <f t="shared" si="57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56"/>
        <v>990</v>
      </c>
      <c r="G658" s="8">
        <v>48.5</v>
      </c>
      <c r="H658" s="8">
        <v>7.4999999999999997E-2</v>
      </c>
      <c r="I658" s="10">
        <f t="shared" si="58"/>
        <v>3.6374999999999997</v>
      </c>
      <c r="J658" s="10">
        <v>0</v>
      </c>
      <c r="K658" s="11">
        <f t="shared" si="59"/>
        <v>3.674242424242424E-3</v>
      </c>
    </row>
    <row r="659" spans="1:11" x14ac:dyDescent="0.35">
      <c r="A659" s="9">
        <f t="shared" si="57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56"/>
        <v>329.6</v>
      </c>
      <c r="G659" s="8">
        <v>50.7</v>
      </c>
      <c r="H659" s="8">
        <v>7.4999999999999997E-2</v>
      </c>
      <c r="I659" s="10">
        <f t="shared" si="58"/>
        <v>3.8025000000000002</v>
      </c>
      <c r="J659" s="10">
        <v>0</v>
      </c>
      <c r="K659" s="11">
        <f t="shared" si="59"/>
        <v>1.1536711165048544E-2</v>
      </c>
    </row>
    <row r="660" spans="1:11" x14ac:dyDescent="0.35">
      <c r="A660" s="9">
        <f t="shared" si="57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56"/>
        <v>564.20000000000005</v>
      </c>
      <c r="G660" s="8">
        <v>35.200000000000003</v>
      </c>
      <c r="H660" s="8">
        <v>7.4999999999999997E-2</v>
      </c>
      <c r="I660" s="10">
        <f t="shared" si="58"/>
        <v>2.64</v>
      </c>
      <c r="J660" s="10">
        <v>0</v>
      </c>
      <c r="K660" s="11">
        <f t="shared" si="59"/>
        <v>4.6791917759659695E-3</v>
      </c>
    </row>
    <row r="661" spans="1:11" x14ac:dyDescent="0.35">
      <c r="A661" s="9">
        <f t="shared" si="57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56"/>
        <v>123.2</v>
      </c>
      <c r="G661" s="8">
        <v>30.7</v>
      </c>
      <c r="H661" s="8">
        <v>7.4999999999999997E-2</v>
      </c>
      <c r="I661" s="10">
        <f t="shared" si="58"/>
        <v>2.3024999999999998</v>
      </c>
      <c r="J661" s="10">
        <v>0</v>
      </c>
      <c r="K661" s="11">
        <f t="shared" si="59"/>
        <v>1.8689123376623373E-2</v>
      </c>
    </row>
    <row r="662" spans="1:11" x14ac:dyDescent="0.35">
      <c r="A662" s="9">
        <f t="shared" si="57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56"/>
        <v>325.3</v>
      </c>
      <c r="G662" s="8">
        <v>29.1</v>
      </c>
      <c r="H662" s="8">
        <v>7.4999999999999997E-2</v>
      </c>
      <c r="I662" s="10">
        <f t="shared" si="58"/>
        <v>2.1825000000000001</v>
      </c>
      <c r="J662" s="10">
        <v>0</v>
      </c>
      <c r="K662" s="11">
        <f t="shared" si="59"/>
        <v>6.7091915155241318E-3</v>
      </c>
    </row>
    <row r="663" spans="1:11" x14ac:dyDescent="0.35">
      <c r="A663" s="9">
        <f t="shared" si="57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si="56"/>
        <v>314.2</v>
      </c>
      <c r="G663" s="8">
        <v>30.5</v>
      </c>
      <c r="H663" s="8">
        <v>7.4999999999999997E-2</v>
      </c>
      <c r="I663" s="10">
        <f t="shared" si="58"/>
        <v>2.2875000000000001</v>
      </c>
      <c r="J663" s="10">
        <v>0</v>
      </c>
      <c r="K663" s="11">
        <f t="shared" si="59"/>
        <v>7.2803946530872058E-3</v>
      </c>
    </row>
    <row r="664" spans="1:11" x14ac:dyDescent="0.35">
      <c r="A664" s="9">
        <f t="shared" si="57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56"/>
        <v>418.8</v>
      </c>
      <c r="G664" s="8">
        <v>0</v>
      </c>
      <c r="H664" s="8">
        <v>7.4999999999999997E-2</v>
      </c>
      <c r="I664" s="10">
        <f t="shared" ref="I664:I715" si="60">G664*H664</f>
        <v>0</v>
      </c>
      <c r="J664" s="10">
        <v>0</v>
      </c>
      <c r="K664" s="11">
        <f t="shared" ref="K664:K724" si="61">(I664+J664)/F664</f>
        <v>0</v>
      </c>
    </row>
    <row r="665" spans="1:11" x14ac:dyDescent="0.35">
      <c r="A665" s="9">
        <f t="shared" si="57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ref="F665:F716" si="62">C665+D665+E665</f>
        <v>435.7</v>
      </c>
      <c r="G665" s="8">
        <v>0</v>
      </c>
      <c r="H665" s="8">
        <v>7.4999999999999997E-2</v>
      </c>
      <c r="I665" s="10">
        <f t="shared" si="60"/>
        <v>0</v>
      </c>
      <c r="J665" s="10">
        <v>0</v>
      </c>
      <c r="K665" s="11">
        <f t="shared" si="61"/>
        <v>0</v>
      </c>
    </row>
    <row r="666" spans="1:11" x14ac:dyDescent="0.35">
      <c r="A666" s="9">
        <f t="shared" si="57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62"/>
        <v>416.2</v>
      </c>
      <c r="G666" s="8">
        <v>0</v>
      </c>
      <c r="H666" s="8">
        <v>7.4999999999999997E-2</v>
      </c>
      <c r="I666" s="10">
        <f t="shared" si="60"/>
        <v>0</v>
      </c>
      <c r="J666" s="10">
        <v>0</v>
      </c>
      <c r="K666" s="11">
        <f t="shared" si="61"/>
        <v>0</v>
      </c>
    </row>
    <row r="667" spans="1:11" x14ac:dyDescent="0.35">
      <c r="A667" s="9">
        <f t="shared" si="57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62"/>
        <v>4569.2</v>
      </c>
      <c r="G667" s="8">
        <v>560.20000000000005</v>
      </c>
      <c r="H667" s="8">
        <v>7.4999999999999997E-2</v>
      </c>
      <c r="I667" s="10">
        <f t="shared" si="60"/>
        <v>42.015000000000001</v>
      </c>
      <c r="J667" s="10">
        <v>0</v>
      </c>
      <c r="K667" s="11">
        <f t="shared" si="61"/>
        <v>9.1952639411713218E-3</v>
      </c>
    </row>
    <row r="668" spans="1:11" x14ac:dyDescent="0.35">
      <c r="A668" s="9">
        <f t="shared" si="57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62"/>
        <v>310</v>
      </c>
      <c r="G668" s="8">
        <v>0</v>
      </c>
      <c r="H668" s="8">
        <v>7.4999999999999997E-2</v>
      </c>
      <c r="I668" s="10">
        <f t="shared" si="60"/>
        <v>0</v>
      </c>
      <c r="J668" s="10">
        <v>0</v>
      </c>
      <c r="K668" s="11">
        <f t="shared" si="61"/>
        <v>0</v>
      </c>
    </row>
    <row r="669" spans="1:11" x14ac:dyDescent="0.35">
      <c r="A669" s="9">
        <f t="shared" si="57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si="62"/>
        <v>336.4</v>
      </c>
      <c r="G669" s="8">
        <v>0</v>
      </c>
      <c r="H669" s="8">
        <v>7.4999999999999997E-2</v>
      </c>
      <c r="I669" s="10">
        <f t="shared" si="60"/>
        <v>0</v>
      </c>
      <c r="J669" s="10">
        <v>0</v>
      </c>
      <c r="K669" s="11">
        <f t="shared" si="61"/>
        <v>0</v>
      </c>
    </row>
    <row r="670" spans="1:11" x14ac:dyDescent="0.35">
      <c r="A670" s="9">
        <f t="shared" ref="A670:A723" si="63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62"/>
        <v>133.69999999999999</v>
      </c>
      <c r="G670" s="8">
        <v>0</v>
      </c>
      <c r="H670" s="8">
        <v>7.4999999999999997E-2</v>
      </c>
      <c r="I670" s="10">
        <f t="shared" si="60"/>
        <v>0</v>
      </c>
      <c r="J670" s="10">
        <v>0</v>
      </c>
      <c r="K670" s="11">
        <f t="shared" si="61"/>
        <v>0</v>
      </c>
    </row>
    <row r="671" spans="1:11" x14ac:dyDescent="0.35">
      <c r="A671" s="9">
        <f t="shared" si="63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62"/>
        <v>136.80000000000001</v>
      </c>
      <c r="G671" s="8">
        <v>0</v>
      </c>
      <c r="H671" s="8">
        <v>7.4999999999999997E-2</v>
      </c>
      <c r="I671" s="10">
        <f t="shared" si="60"/>
        <v>0</v>
      </c>
      <c r="J671" s="10">
        <v>0</v>
      </c>
      <c r="K671" s="11">
        <f t="shared" si="61"/>
        <v>0</v>
      </c>
    </row>
    <row r="672" spans="1:11" x14ac:dyDescent="0.35">
      <c r="A672" s="9">
        <f t="shared" si="63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62"/>
        <v>126.6</v>
      </c>
      <c r="G672" s="8">
        <v>0</v>
      </c>
      <c r="H672" s="8">
        <v>7.4999999999999997E-2</v>
      </c>
      <c r="I672" s="10">
        <f t="shared" si="60"/>
        <v>0</v>
      </c>
      <c r="J672" s="10">
        <v>0</v>
      </c>
      <c r="K672" s="11">
        <f t="shared" si="61"/>
        <v>0</v>
      </c>
    </row>
    <row r="673" spans="1:11" x14ac:dyDescent="0.35">
      <c r="A673" s="9">
        <f t="shared" si="63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62"/>
        <v>360.6</v>
      </c>
      <c r="G673" s="8">
        <v>0</v>
      </c>
      <c r="H673" s="8">
        <v>7.4999999999999997E-2</v>
      </c>
      <c r="I673" s="10">
        <f t="shared" si="60"/>
        <v>0</v>
      </c>
      <c r="J673" s="10">
        <v>0</v>
      </c>
      <c r="K673" s="11">
        <f t="shared" si="61"/>
        <v>0</v>
      </c>
    </row>
    <row r="674" spans="1:11" x14ac:dyDescent="0.35">
      <c r="A674" s="9">
        <f t="shared" si="63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62"/>
        <v>132.1</v>
      </c>
      <c r="G674" s="8">
        <v>0</v>
      </c>
      <c r="H674" s="8">
        <v>7.4999999999999997E-2</v>
      </c>
      <c r="I674" s="10">
        <f t="shared" si="60"/>
        <v>0</v>
      </c>
      <c r="J674" s="10">
        <v>0</v>
      </c>
      <c r="K674" s="11">
        <f t="shared" si="61"/>
        <v>0</v>
      </c>
    </row>
    <row r="675" spans="1:11" x14ac:dyDescent="0.35">
      <c r="A675" s="9">
        <f t="shared" si="63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62"/>
        <v>381.1</v>
      </c>
      <c r="G675" s="8">
        <v>0</v>
      </c>
      <c r="H675" s="8">
        <v>7.4999999999999997E-2</v>
      </c>
      <c r="I675" s="10">
        <f t="shared" si="60"/>
        <v>0</v>
      </c>
      <c r="J675" s="10">
        <v>0</v>
      </c>
      <c r="K675" s="11">
        <f t="shared" si="61"/>
        <v>0</v>
      </c>
    </row>
    <row r="676" spans="1:11" x14ac:dyDescent="0.35">
      <c r="A676" s="9">
        <f t="shared" si="63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62"/>
        <v>4362.6399999999994</v>
      </c>
      <c r="G676" s="8">
        <v>498.7</v>
      </c>
      <c r="H676" s="8">
        <v>7.4999999999999997E-2</v>
      </c>
      <c r="I676" s="10">
        <f t="shared" si="60"/>
        <v>37.402499999999996</v>
      </c>
      <c r="J676" s="10">
        <v>0</v>
      </c>
      <c r="K676" s="11">
        <f t="shared" si="61"/>
        <v>8.5733638347422671E-3</v>
      </c>
    </row>
    <row r="677" spans="1:11" x14ac:dyDescent="0.35">
      <c r="A677" s="9">
        <f t="shared" si="63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62"/>
        <v>33.4</v>
      </c>
      <c r="G677" s="8">
        <v>0</v>
      </c>
      <c r="H677" s="8">
        <v>7.4999999999999997E-2</v>
      </c>
      <c r="I677" s="10">
        <f t="shared" si="60"/>
        <v>0</v>
      </c>
      <c r="J677" s="10">
        <v>0</v>
      </c>
      <c r="K677" s="11">
        <f t="shared" si="61"/>
        <v>0</v>
      </c>
    </row>
    <row r="678" spans="1:11" x14ac:dyDescent="0.35">
      <c r="A678" s="9">
        <f t="shared" si="63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62"/>
        <v>3952.23</v>
      </c>
      <c r="G678" s="8">
        <v>242.3</v>
      </c>
      <c r="H678" s="8">
        <v>7.4999999999999997E-2</v>
      </c>
      <c r="I678" s="10">
        <f t="shared" si="60"/>
        <v>18.172499999999999</v>
      </c>
      <c r="J678" s="10">
        <v>0</v>
      </c>
      <c r="K678" s="11">
        <f t="shared" si="61"/>
        <v>4.5980370575599092E-3</v>
      </c>
    </row>
    <row r="679" spans="1:11" x14ac:dyDescent="0.35">
      <c r="A679" s="9">
        <f t="shared" si="63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62"/>
        <v>83</v>
      </c>
      <c r="G679" s="8">
        <v>0</v>
      </c>
      <c r="H679" s="8">
        <v>7.4999999999999997E-2</v>
      </c>
      <c r="I679" s="10">
        <f t="shared" si="60"/>
        <v>0</v>
      </c>
      <c r="J679" s="10">
        <v>0</v>
      </c>
      <c r="K679" s="11">
        <f t="shared" si="61"/>
        <v>0</v>
      </c>
    </row>
    <row r="680" spans="1:11" x14ac:dyDescent="0.35">
      <c r="A680" s="9">
        <f t="shared" si="63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62"/>
        <v>120.4</v>
      </c>
      <c r="G680" s="8">
        <v>0</v>
      </c>
      <c r="H680" s="8">
        <v>7.4999999999999997E-2</v>
      </c>
      <c r="I680" s="10">
        <f t="shared" si="60"/>
        <v>0</v>
      </c>
      <c r="J680" s="10">
        <v>0</v>
      </c>
      <c r="K680" s="11">
        <f t="shared" si="61"/>
        <v>0</v>
      </c>
    </row>
    <row r="681" spans="1:11" x14ac:dyDescent="0.35">
      <c r="A681" s="9">
        <f t="shared" si="63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62"/>
        <v>128.19999999999999</v>
      </c>
      <c r="G681" s="8">
        <v>0</v>
      </c>
      <c r="H681" s="8">
        <v>7.4999999999999997E-2</v>
      </c>
      <c r="I681" s="10">
        <f t="shared" si="60"/>
        <v>0</v>
      </c>
      <c r="J681" s="10">
        <v>0</v>
      </c>
      <c r="K681" s="11">
        <f t="shared" si="61"/>
        <v>0</v>
      </c>
    </row>
    <row r="682" spans="1:11" x14ac:dyDescent="0.35">
      <c r="A682" s="9">
        <f t="shared" si="63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62"/>
        <v>121.8</v>
      </c>
      <c r="G682" s="8">
        <v>0</v>
      </c>
      <c r="H682" s="8">
        <v>7.4999999999999997E-2</v>
      </c>
      <c r="I682" s="10">
        <f t="shared" si="60"/>
        <v>0</v>
      </c>
      <c r="J682" s="10">
        <v>0</v>
      </c>
      <c r="K682" s="11">
        <f t="shared" si="61"/>
        <v>0</v>
      </c>
    </row>
    <row r="683" spans="1:11" x14ac:dyDescent="0.35">
      <c r="A683" s="9">
        <f t="shared" si="63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62"/>
        <v>96.5</v>
      </c>
      <c r="G683" s="8">
        <v>0</v>
      </c>
      <c r="H683" s="8">
        <v>7.4999999999999997E-2</v>
      </c>
      <c r="I683" s="10">
        <f t="shared" si="60"/>
        <v>0</v>
      </c>
      <c r="J683" s="10">
        <v>0</v>
      </c>
      <c r="K683" s="11">
        <f t="shared" si="61"/>
        <v>0</v>
      </c>
    </row>
    <row r="684" spans="1:11" x14ac:dyDescent="0.35">
      <c r="A684" s="9">
        <f t="shared" si="63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62"/>
        <v>433.8</v>
      </c>
      <c r="G684" s="8">
        <v>0</v>
      </c>
      <c r="H684" s="8">
        <v>7.4999999999999997E-2</v>
      </c>
      <c r="I684" s="10">
        <f t="shared" si="60"/>
        <v>0</v>
      </c>
      <c r="J684" s="10">
        <v>0</v>
      </c>
      <c r="K684" s="11">
        <f t="shared" si="61"/>
        <v>0</v>
      </c>
    </row>
    <row r="685" spans="1:11" x14ac:dyDescent="0.35">
      <c r="A685" s="9">
        <f t="shared" si="63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62"/>
        <v>233.7</v>
      </c>
      <c r="G685" s="8">
        <v>0</v>
      </c>
      <c r="H685" s="8">
        <v>7.4999999999999997E-2</v>
      </c>
      <c r="I685" s="10">
        <f t="shared" si="60"/>
        <v>0</v>
      </c>
      <c r="J685" s="10">
        <v>0</v>
      </c>
      <c r="K685" s="11">
        <f t="shared" si="61"/>
        <v>0</v>
      </c>
    </row>
    <row r="686" spans="1:11" x14ac:dyDescent="0.35">
      <c r="A686" s="9">
        <f t="shared" si="63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62"/>
        <v>1511.8</v>
      </c>
      <c r="G686" s="8">
        <v>19</v>
      </c>
      <c r="H686" s="8">
        <v>7.4999999999999997E-2</v>
      </c>
      <c r="I686" s="10">
        <f t="shared" si="60"/>
        <v>1.425</v>
      </c>
      <c r="J686" s="10">
        <v>0</v>
      </c>
      <c r="K686" s="11">
        <f t="shared" si="61"/>
        <v>9.4258499801561058E-4</v>
      </c>
    </row>
    <row r="687" spans="1:11" x14ac:dyDescent="0.35">
      <c r="A687" s="9">
        <f t="shared" si="63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62"/>
        <v>63.2</v>
      </c>
      <c r="G687" s="8">
        <v>0</v>
      </c>
      <c r="H687" s="8">
        <v>7.4999999999999997E-2</v>
      </c>
      <c r="I687" s="10">
        <f t="shared" si="60"/>
        <v>0</v>
      </c>
      <c r="J687" s="10">
        <v>0</v>
      </c>
      <c r="K687" s="11">
        <f t="shared" si="61"/>
        <v>0</v>
      </c>
    </row>
    <row r="688" spans="1:11" x14ac:dyDescent="0.35">
      <c r="A688" s="9">
        <f t="shared" si="63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62"/>
        <v>1307.8</v>
      </c>
      <c r="G688" s="8">
        <v>351.3</v>
      </c>
      <c r="H688" s="8">
        <v>7.4999999999999997E-2</v>
      </c>
      <c r="I688" s="10">
        <f t="shared" si="60"/>
        <v>26.3475</v>
      </c>
      <c r="J688" s="10">
        <v>0</v>
      </c>
      <c r="K688" s="11">
        <f t="shared" si="61"/>
        <v>2.0146429117602081E-2</v>
      </c>
    </row>
    <row r="689" spans="1:11" x14ac:dyDescent="0.35">
      <c r="A689" s="9">
        <f t="shared" si="63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62"/>
        <v>122</v>
      </c>
      <c r="G689" s="8">
        <v>0</v>
      </c>
      <c r="H689" s="8">
        <v>7.4999999999999997E-2</v>
      </c>
      <c r="I689" s="10">
        <f t="shared" si="60"/>
        <v>0</v>
      </c>
      <c r="J689" s="10">
        <v>0</v>
      </c>
      <c r="K689" s="11">
        <f t="shared" si="61"/>
        <v>0</v>
      </c>
    </row>
    <row r="690" spans="1:11" x14ac:dyDescent="0.35">
      <c r="A690" s="9">
        <f t="shared" si="63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62"/>
        <v>305.10000000000002</v>
      </c>
      <c r="G690" s="8">
        <v>0</v>
      </c>
      <c r="H690" s="8">
        <v>7.4999999999999997E-2</v>
      </c>
      <c r="I690" s="10">
        <f t="shared" si="60"/>
        <v>0</v>
      </c>
      <c r="J690" s="10">
        <v>0</v>
      </c>
      <c r="K690" s="11">
        <f t="shared" si="61"/>
        <v>0</v>
      </c>
    </row>
    <row r="691" spans="1:11" x14ac:dyDescent="0.35">
      <c r="A691" s="9">
        <f t="shared" si="63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62"/>
        <v>390.7</v>
      </c>
      <c r="G691" s="8">
        <v>24</v>
      </c>
      <c r="H691" s="8">
        <v>7.4999999999999997E-2</v>
      </c>
      <c r="I691" s="10">
        <f t="shared" si="60"/>
        <v>1.7999999999999998</v>
      </c>
      <c r="J691" s="10">
        <v>0</v>
      </c>
      <c r="K691" s="11">
        <f t="shared" si="61"/>
        <v>4.6071154338367028E-3</v>
      </c>
    </row>
    <row r="692" spans="1:11" x14ac:dyDescent="0.35">
      <c r="A692" s="9">
        <f t="shared" si="63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62"/>
        <v>306.89999999999998</v>
      </c>
      <c r="G692" s="8">
        <v>0</v>
      </c>
      <c r="H692" s="8">
        <v>7.4999999999999997E-2</v>
      </c>
      <c r="I692" s="10">
        <f t="shared" si="60"/>
        <v>0</v>
      </c>
      <c r="J692" s="10">
        <v>0</v>
      </c>
      <c r="K692" s="11">
        <f t="shared" si="61"/>
        <v>0</v>
      </c>
    </row>
    <row r="693" spans="1:11" x14ac:dyDescent="0.35">
      <c r="A693" s="9">
        <f t="shared" si="63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62"/>
        <v>6304.0500000000011</v>
      </c>
      <c r="G693" s="8">
        <v>1389.5</v>
      </c>
      <c r="H693" s="8">
        <v>7.4999999999999997E-2</v>
      </c>
      <c r="I693" s="10">
        <f t="shared" si="60"/>
        <v>104.21249999999999</v>
      </c>
      <c r="J693" s="10">
        <v>0</v>
      </c>
      <c r="K693" s="11">
        <f t="shared" si="61"/>
        <v>1.6531039569800361E-2</v>
      </c>
    </row>
    <row r="694" spans="1:11" x14ac:dyDescent="0.35">
      <c r="A694" s="9">
        <f t="shared" si="63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62"/>
        <v>125.9</v>
      </c>
      <c r="G694" s="8">
        <v>0</v>
      </c>
      <c r="H694" s="8">
        <v>7.4999999999999997E-2</v>
      </c>
      <c r="I694" s="10">
        <f t="shared" si="60"/>
        <v>0</v>
      </c>
      <c r="J694" s="10">
        <v>0</v>
      </c>
      <c r="K694" s="11">
        <f t="shared" si="61"/>
        <v>0</v>
      </c>
    </row>
    <row r="695" spans="1:11" x14ac:dyDescent="0.35">
      <c r="A695" s="9">
        <f t="shared" si="63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62"/>
        <v>144.75</v>
      </c>
      <c r="G695" s="8">
        <v>0</v>
      </c>
      <c r="H695" s="8">
        <v>7.4999999999999997E-2</v>
      </c>
      <c r="I695" s="10">
        <f t="shared" si="60"/>
        <v>0</v>
      </c>
      <c r="J695" s="10">
        <v>0</v>
      </c>
      <c r="K695" s="11">
        <f t="shared" si="61"/>
        <v>0</v>
      </c>
    </row>
    <row r="696" spans="1:11" x14ac:dyDescent="0.35">
      <c r="A696" s="9">
        <f t="shared" si="63"/>
        <v>92</v>
      </c>
      <c r="B696" s="14" t="s">
        <v>284</v>
      </c>
      <c r="C696" s="8">
        <f>димвенканали!C696</f>
        <v>122.4</v>
      </c>
      <c r="D696" s="8">
        <f>димвенканали!D696</f>
        <v>130.1</v>
      </c>
      <c r="E696" s="8">
        <f>димвенканали!E696</f>
        <v>0</v>
      </c>
      <c r="F696" s="8">
        <f t="shared" si="62"/>
        <v>252.5</v>
      </c>
      <c r="G696" s="8">
        <v>0</v>
      </c>
      <c r="H696" s="8">
        <v>7.4999999999999997E-2</v>
      </c>
      <c r="I696" s="10">
        <f t="shared" si="60"/>
        <v>0</v>
      </c>
      <c r="J696" s="10">
        <v>0</v>
      </c>
      <c r="K696" s="11">
        <f t="shared" si="61"/>
        <v>0</v>
      </c>
    </row>
    <row r="697" spans="1:11" x14ac:dyDescent="0.35">
      <c r="A697" s="9">
        <f t="shared" si="63"/>
        <v>93</v>
      </c>
      <c r="B697" s="14" t="s">
        <v>285</v>
      </c>
      <c r="C697" s="8">
        <f>димвенканали!C697</f>
        <v>250.2</v>
      </c>
      <c r="D697" s="8">
        <f>димвенканали!D697</f>
        <v>0</v>
      </c>
      <c r="E697" s="8">
        <f>димвенканали!E697</f>
        <v>182.9</v>
      </c>
      <c r="F697" s="8">
        <f t="shared" si="62"/>
        <v>433.1</v>
      </c>
      <c r="G697" s="8">
        <v>0</v>
      </c>
      <c r="H697" s="8">
        <v>7.4999999999999997E-2</v>
      </c>
      <c r="I697" s="10">
        <f t="shared" si="60"/>
        <v>0</v>
      </c>
      <c r="J697" s="10">
        <v>0</v>
      </c>
      <c r="K697" s="11">
        <f t="shared" si="61"/>
        <v>0</v>
      </c>
    </row>
    <row r="698" spans="1:11" x14ac:dyDescent="0.35">
      <c r="A698" s="9">
        <f t="shared" si="63"/>
        <v>94</v>
      </c>
      <c r="B698" s="14" t="s">
        <v>286</v>
      </c>
      <c r="C698" s="8">
        <f>димвенканали!C698</f>
        <v>327.2</v>
      </c>
      <c r="D698" s="8">
        <f>димвенканали!D698</f>
        <v>32.299999999999997</v>
      </c>
      <c r="E698" s="8">
        <f>димвенканали!E698</f>
        <v>188.7</v>
      </c>
      <c r="F698" s="8">
        <f t="shared" si="62"/>
        <v>548.20000000000005</v>
      </c>
      <c r="G698" s="8">
        <v>0</v>
      </c>
      <c r="H698" s="8">
        <v>7.4999999999999997E-2</v>
      </c>
      <c r="I698" s="10">
        <f t="shared" si="60"/>
        <v>0</v>
      </c>
      <c r="J698" s="10">
        <v>0</v>
      </c>
      <c r="K698" s="11">
        <f t="shared" si="61"/>
        <v>0</v>
      </c>
    </row>
    <row r="699" spans="1:11" x14ac:dyDescent="0.35">
      <c r="A699" s="9">
        <f t="shared" si="63"/>
        <v>95</v>
      </c>
      <c r="B699" s="14" t="s">
        <v>287</v>
      </c>
      <c r="C699" s="8">
        <f>димвенканали!C699</f>
        <v>103.4</v>
      </c>
      <c r="D699" s="8">
        <f>димвенканали!D699</f>
        <v>0</v>
      </c>
      <c r="E699" s="8">
        <f>димвенканали!E699</f>
        <v>91</v>
      </c>
      <c r="F699" s="8">
        <f t="shared" si="62"/>
        <v>194.4</v>
      </c>
      <c r="G699" s="8">
        <v>0</v>
      </c>
      <c r="H699" s="8">
        <v>7.4999999999999997E-2</v>
      </c>
      <c r="I699" s="10">
        <f t="shared" si="60"/>
        <v>0</v>
      </c>
      <c r="J699" s="10">
        <v>0</v>
      </c>
      <c r="K699" s="11">
        <f t="shared" si="61"/>
        <v>0</v>
      </c>
    </row>
    <row r="700" spans="1:11" x14ac:dyDescent="0.35">
      <c r="A700" s="9">
        <f t="shared" si="63"/>
        <v>96</v>
      </c>
      <c r="B700" s="14" t="s">
        <v>288</v>
      </c>
      <c r="C700" s="8">
        <f>димвенканали!C700</f>
        <v>208.6</v>
      </c>
      <c r="D700" s="8">
        <f>димвенканали!D700</f>
        <v>0</v>
      </c>
      <c r="E700" s="8">
        <f>димвенканали!E700</f>
        <v>50.5</v>
      </c>
      <c r="F700" s="8">
        <f t="shared" si="62"/>
        <v>259.10000000000002</v>
      </c>
      <c r="G700" s="8">
        <v>0</v>
      </c>
      <c r="H700" s="8">
        <v>7.4999999999999997E-2</v>
      </c>
      <c r="I700" s="10">
        <f t="shared" si="60"/>
        <v>0</v>
      </c>
      <c r="J700" s="10">
        <v>0</v>
      </c>
      <c r="K700" s="11">
        <f t="shared" si="61"/>
        <v>0</v>
      </c>
    </row>
    <row r="701" spans="1:11" x14ac:dyDescent="0.35">
      <c r="A701" s="9">
        <f t="shared" si="63"/>
        <v>97</v>
      </c>
      <c r="B701" s="14" t="s">
        <v>289</v>
      </c>
      <c r="C701" s="8">
        <f>димвенканали!C701</f>
        <v>71.2</v>
      </c>
      <c r="D701" s="8">
        <f>димвенканали!D701</f>
        <v>38.9</v>
      </c>
      <c r="E701" s="8">
        <f>димвенканали!E701</f>
        <v>0</v>
      </c>
      <c r="F701" s="8">
        <f t="shared" si="62"/>
        <v>110.1</v>
      </c>
      <c r="G701" s="8">
        <v>0</v>
      </c>
      <c r="H701" s="8">
        <v>7.4999999999999997E-2</v>
      </c>
      <c r="I701" s="10">
        <f t="shared" si="60"/>
        <v>0</v>
      </c>
      <c r="J701" s="10">
        <v>0</v>
      </c>
      <c r="K701" s="11">
        <f t="shared" si="61"/>
        <v>0</v>
      </c>
    </row>
    <row r="702" spans="1:11" x14ac:dyDescent="0.35">
      <c r="A702" s="9">
        <f t="shared" si="63"/>
        <v>98</v>
      </c>
      <c r="B702" s="14" t="s">
        <v>290</v>
      </c>
      <c r="C702" s="8">
        <f>димвенканали!C702</f>
        <v>158.30000000000001</v>
      </c>
      <c r="D702" s="8">
        <f>димвенканали!D702</f>
        <v>0</v>
      </c>
      <c r="E702" s="8">
        <f>димвенканали!E702</f>
        <v>0</v>
      </c>
      <c r="F702" s="8">
        <f t="shared" si="62"/>
        <v>158.30000000000001</v>
      </c>
      <c r="G702" s="8">
        <v>0</v>
      </c>
      <c r="H702" s="8">
        <v>7.4999999999999997E-2</v>
      </c>
      <c r="I702" s="10">
        <f t="shared" si="60"/>
        <v>0</v>
      </c>
      <c r="J702" s="10">
        <v>0</v>
      </c>
      <c r="K702" s="11">
        <f t="shared" si="61"/>
        <v>0</v>
      </c>
    </row>
    <row r="703" spans="1:11" x14ac:dyDescent="0.35">
      <c r="A703" s="9">
        <f t="shared" si="63"/>
        <v>99</v>
      </c>
      <c r="B703" s="14" t="s">
        <v>291</v>
      </c>
      <c r="C703" s="8">
        <f>димвенканали!C703</f>
        <v>88.6</v>
      </c>
      <c r="D703" s="8">
        <f>димвенканали!D703</f>
        <v>0</v>
      </c>
      <c r="E703" s="8">
        <f>димвенканали!E703</f>
        <v>0</v>
      </c>
      <c r="F703" s="8">
        <f t="shared" si="62"/>
        <v>88.6</v>
      </c>
      <c r="G703" s="8">
        <v>0</v>
      </c>
      <c r="H703" s="8">
        <v>7.4999999999999997E-2</v>
      </c>
      <c r="I703" s="10">
        <f t="shared" si="60"/>
        <v>0</v>
      </c>
      <c r="J703" s="10">
        <v>0</v>
      </c>
      <c r="K703" s="11">
        <f t="shared" si="61"/>
        <v>0</v>
      </c>
    </row>
    <row r="704" spans="1:11" x14ac:dyDescent="0.35">
      <c r="A704" s="9">
        <f t="shared" si="63"/>
        <v>100</v>
      </c>
      <c r="B704" s="14" t="s">
        <v>292</v>
      </c>
      <c r="C704" s="8">
        <f>димвенканали!C704</f>
        <v>102.5</v>
      </c>
      <c r="D704" s="8">
        <f>димвенканали!D704</f>
        <v>0</v>
      </c>
      <c r="E704" s="8">
        <f>димвенканали!E704</f>
        <v>0</v>
      </c>
      <c r="F704" s="8">
        <f t="shared" si="62"/>
        <v>102.5</v>
      </c>
      <c r="G704" s="8">
        <v>0</v>
      </c>
      <c r="H704" s="8">
        <v>7.4999999999999997E-2</v>
      </c>
      <c r="I704" s="10">
        <f t="shared" si="60"/>
        <v>0</v>
      </c>
      <c r="J704" s="10">
        <v>0</v>
      </c>
      <c r="K704" s="11">
        <f t="shared" si="61"/>
        <v>0</v>
      </c>
    </row>
    <row r="705" spans="1:11" x14ac:dyDescent="0.35">
      <c r="A705" s="9">
        <f t="shared" si="63"/>
        <v>101</v>
      </c>
      <c r="B705" s="14" t="s">
        <v>294</v>
      </c>
      <c r="C705" s="8">
        <f>димвенканали!C705</f>
        <v>74.400000000000006</v>
      </c>
      <c r="D705" s="8">
        <f>димвенканали!D705</f>
        <v>0</v>
      </c>
      <c r="E705" s="8">
        <f>димвенканали!E705</f>
        <v>0</v>
      </c>
      <c r="F705" s="8">
        <f t="shared" si="62"/>
        <v>74.400000000000006</v>
      </c>
      <c r="G705" s="8">
        <v>0</v>
      </c>
      <c r="H705" s="8">
        <v>7.4999999999999997E-2</v>
      </c>
      <c r="I705" s="10">
        <f t="shared" si="60"/>
        <v>0</v>
      </c>
      <c r="J705" s="10">
        <v>0</v>
      </c>
      <c r="K705" s="11">
        <f t="shared" si="61"/>
        <v>0</v>
      </c>
    </row>
    <row r="706" spans="1:11" x14ac:dyDescent="0.35">
      <c r="A706" s="9">
        <f t="shared" si="63"/>
        <v>102</v>
      </c>
      <c r="B706" s="14" t="s">
        <v>295</v>
      </c>
      <c r="C706" s="8">
        <f>димвенканали!C706</f>
        <v>66.400000000000006</v>
      </c>
      <c r="D706" s="8">
        <f>димвенканали!D706</f>
        <v>0</v>
      </c>
      <c r="E706" s="8">
        <f>димвенканали!E706</f>
        <v>0</v>
      </c>
      <c r="F706" s="8">
        <f t="shared" si="62"/>
        <v>66.400000000000006</v>
      </c>
      <c r="G706" s="8">
        <v>0</v>
      </c>
      <c r="H706" s="8">
        <v>7.4999999999999997E-2</v>
      </c>
      <c r="I706" s="10">
        <f t="shared" si="60"/>
        <v>0</v>
      </c>
      <c r="J706" s="10">
        <v>0</v>
      </c>
      <c r="K706" s="11">
        <f t="shared" si="61"/>
        <v>0</v>
      </c>
    </row>
    <row r="707" spans="1:11" x14ac:dyDescent="0.35">
      <c r="A707" s="9">
        <f t="shared" si="63"/>
        <v>103</v>
      </c>
      <c r="B707" s="14" t="s">
        <v>296</v>
      </c>
      <c r="C707" s="8">
        <f>димвенканали!C707</f>
        <v>292.8</v>
      </c>
      <c r="D707" s="8">
        <f>димвенканали!D707</f>
        <v>0</v>
      </c>
      <c r="E707" s="8">
        <f>димвенканали!E707</f>
        <v>0</v>
      </c>
      <c r="F707" s="8">
        <f t="shared" si="62"/>
        <v>292.8</v>
      </c>
      <c r="G707" s="8">
        <v>0</v>
      </c>
      <c r="H707" s="8">
        <v>7.4999999999999997E-2</v>
      </c>
      <c r="I707" s="10">
        <f t="shared" si="60"/>
        <v>0</v>
      </c>
      <c r="J707" s="10">
        <v>0</v>
      </c>
      <c r="K707" s="11">
        <f t="shared" si="61"/>
        <v>0</v>
      </c>
    </row>
    <row r="708" spans="1:11" x14ac:dyDescent="0.35">
      <c r="A708" s="9">
        <f t="shared" si="63"/>
        <v>104</v>
      </c>
      <c r="B708" s="14" t="s">
        <v>297</v>
      </c>
      <c r="C708" s="8">
        <f>димвенканали!C708</f>
        <v>80.5</v>
      </c>
      <c r="D708" s="8">
        <f>димвенканали!D708</f>
        <v>0</v>
      </c>
      <c r="E708" s="8">
        <f>димвенканали!E708</f>
        <v>0</v>
      </c>
      <c r="F708" s="8">
        <f t="shared" si="62"/>
        <v>80.5</v>
      </c>
      <c r="G708" s="8">
        <v>0</v>
      </c>
      <c r="H708" s="8">
        <v>7.4999999999999997E-2</v>
      </c>
      <c r="I708" s="10">
        <f t="shared" si="60"/>
        <v>0</v>
      </c>
      <c r="J708" s="10">
        <v>0</v>
      </c>
      <c r="K708" s="11">
        <f t="shared" si="61"/>
        <v>0</v>
      </c>
    </row>
    <row r="709" spans="1:11" x14ac:dyDescent="0.35">
      <c r="A709" s="9">
        <f t="shared" si="63"/>
        <v>105</v>
      </c>
      <c r="B709" s="14" t="s">
        <v>298</v>
      </c>
      <c r="C709" s="8">
        <f>димвенканали!C709</f>
        <v>4108.8</v>
      </c>
      <c r="D709" s="8">
        <f>димвенканали!D709</f>
        <v>0</v>
      </c>
      <c r="E709" s="8">
        <f>димвенканали!E709</f>
        <v>118</v>
      </c>
      <c r="F709" s="8">
        <f t="shared" si="62"/>
        <v>4226.8</v>
      </c>
      <c r="G709" s="8">
        <v>323</v>
      </c>
      <c r="H709" s="8">
        <v>7.4999999999999997E-2</v>
      </c>
      <c r="I709" s="10">
        <f t="shared" si="60"/>
        <v>24.224999999999998</v>
      </c>
      <c r="J709" s="10">
        <v>0</v>
      </c>
      <c r="K709" s="11">
        <f t="shared" si="61"/>
        <v>5.7312860793034912E-3</v>
      </c>
    </row>
    <row r="710" spans="1:11" x14ac:dyDescent="0.35">
      <c r="A710" s="9">
        <f t="shared" si="63"/>
        <v>106</v>
      </c>
      <c r="B710" s="14" t="s">
        <v>301</v>
      </c>
      <c r="C710" s="8">
        <f>димвенканали!C710</f>
        <v>4420.8999999999996</v>
      </c>
      <c r="D710" s="8">
        <f>димвенканали!D710</f>
        <v>0</v>
      </c>
      <c r="E710" s="8">
        <f>димвенканали!E710</f>
        <v>0</v>
      </c>
      <c r="F710" s="8">
        <f t="shared" si="62"/>
        <v>4420.8999999999996</v>
      </c>
      <c r="G710" s="8">
        <v>323</v>
      </c>
      <c r="H710" s="8">
        <v>7.4999999999999997E-2</v>
      </c>
      <c r="I710" s="10">
        <f t="shared" si="60"/>
        <v>24.224999999999998</v>
      </c>
      <c r="J710" s="10">
        <v>0</v>
      </c>
      <c r="K710" s="11">
        <f t="shared" si="61"/>
        <v>5.4796534642267414E-3</v>
      </c>
    </row>
    <row r="711" spans="1:11" x14ac:dyDescent="0.35">
      <c r="A711" s="9">
        <f t="shared" si="63"/>
        <v>107</v>
      </c>
      <c r="B711" s="14" t="s">
        <v>302</v>
      </c>
      <c r="C711" s="8">
        <f>димвенканали!C711</f>
        <v>6184.2</v>
      </c>
      <c r="D711" s="8">
        <f>димвенканали!D711</f>
        <v>208.9</v>
      </c>
      <c r="E711" s="8">
        <f>димвенканали!E711</f>
        <v>36.6</v>
      </c>
      <c r="F711" s="8">
        <f t="shared" si="62"/>
        <v>6429.7</v>
      </c>
      <c r="G711" s="8">
        <v>398</v>
      </c>
      <c r="H711" s="8">
        <v>7.4999999999999997E-2</v>
      </c>
      <c r="I711" s="10">
        <f t="shared" si="60"/>
        <v>29.849999999999998</v>
      </c>
      <c r="J711" s="10">
        <v>0</v>
      </c>
      <c r="K711" s="11">
        <f t="shared" si="61"/>
        <v>4.6425183134516379E-3</v>
      </c>
    </row>
    <row r="712" spans="1:11" x14ac:dyDescent="0.35">
      <c r="A712" s="9">
        <f t="shared" si="63"/>
        <v>108</v>
      </c>
      <c r="B712" s="14" t="s">
        <v>303</v>
      </c>
      <c r="C712" s="8">
        <f>димвенканали!C712</f>
        <v>3391.6</v>
      </c>
      <c r="D712" s="8">
        <f>димвенканали!D712</f>
        <v>0</v>
      </c>
      <c r="E712" s="8">
        <f>димвенканали!E712</f>
        <v>0</v>
      </c>
      <c r="F712" s="8">
        <f t="shared" si="62"/>
        <v>3391.6</v>
      </c>
      <c r="G712" s="8">
        <v>454</v>
      </c>
      <c r="H712" s="8">
        <v>7.4999999999999997E-2</v>
      </c>
      <c r="I712" s="10">
        <f t="shared" si="60"/>
        <v>34.049999999999997</v>
      </c>
      <c r="J712" s="10">
        <v>0</v>
      </c>
      <c r="K712" s="11">
        <f t="shared" si="61"/>
        <v>1.0039509376105673E-2</v>
      </c>
    </row>
    <row r="713" spans="1:11" x14ac:dyDescent="0.35">
      <c r="A713" s="9">
        <f t="shared" si="63"/>
        <v>109</v>
      </c>
      <c r="B713" s="14" t="s">
        <v>304</v>
      </c>
      <c r="C713" s="8">
        <f>димвенканали!C713</f>
        <v>4546.3</v>
      </c>
      <c r="D713" s="8">
        <f>димвенканали!D713</f>
        <v>0</v>
      </c>
      <c r="E713" s="8">
        <f>димвенканали!E713</f>
        <v>0</v>
      </c>
      <c r="F713" s="8">
        <f t="shared" si="62"/>
        <v>4546.3</v>
      </c>
      <c r="G713" s="8">
        <v>593</v>
      </c>
      <c r="H713" s="8">
        <v>7.4999999999999997E-2</v>
      </c>
      <c r="I713" s="10">
        <f t="shared" si="60"/>
        <v>44.475000000000001</v>
      </c>
      <c r="J713" s="10">
        <v>0</v>
      </c>
      <c r="K713" s="11">
        <f t="shared" si="61"/>
        <v>9.782680421441611E-3</v>
      </c>
    </row>
    <row r="714" spans="1:11" x14ac:dyDescent="0.35">
      <c r="A714" s="9">
        <f t="shared" si="63"/>
        <v>110</v>
      </c>
      <c r="B714" s="14" t="s">
        <v>305</v>
      </c>
      <c r="C714" s="8">
        <f>димвенканали!C714</f>
        <v>3942.03</v>
      </c>
      <c r="D714" s="8">
        <f>димвенканали!D714</f>
        <v>0</v>
      </c>
      <c r="E714" s="8">
        <f>димвенканали!E714</f>
        <v>0</v>
      </c>
      <c r="F714" s="8">
        <f t="shared" si="62"/>
        <v>3942.03</v>
      </c>
      <c r="G714" s="8">
        <v>335</v>
      </c>
      <c r="H714" s="8">
        <v>7.4999999999999997E-2</v>
      </c>
      <c r="I714" s="10">
        <f t="shared" si="60"/>
        <v>25.125</v>
      </c>
      <c r="J714" s="10">
        <v>0</v>
      </c>
      <c r="K714" s="11">
        <f t="shared" si="61"/>
        <v>6.3736196832596403E-3</v>
      </c>
    </row>
    <row r="715" spans="1:11" x14ac:dyDescent="0.35">
      <c r="A715" s="9">
        <f t="shared" si="63"/>
        <v>111</v>
      </c>
      <c r="B715" s="14" t="s">
        <v>1188</v>
      </c>
      <c r="C715" s="8">
        <f>димвенканали!C715</f>
        <v>5423.9</v>
      </c>
      <c r="D715" s="8">
        <f>димвенканали!D715</f>
        <v>0</v>
      </c>
      <c r="E715" s="8">
        <f>димвенканали!E715</f>
        <v>0</v>
      </c>
      <c r="F715" s="8">
        <f t="shared" si="62"/>
        <v>5423.9</v>
      </c>
      <c r="G715" s="8">
        <v>398</v>
      </c>
      <c r="H715" s="8">
        <v>7.4999999999999997E-2</v>
      </c>
      <c r="I715" s="10">
        <f t="shared" si="60"/>
        <v>29.849999999999998</v>
      </c>
      <c r="J715" s="10">
        <v>0</v>
      </c>
      <c r="K715" s="11">
        <f t="shared" si="61"/>
        <v>5.503420048304725E-3</v>
      </c>
    </row>
    <row r="716" spans="1:11" x14ac:dyDescent="0.35">
      <c r="A716" s="9">
        <f t="shared" si="63"/>
        <v>112</v>
      </c>
      <c r="B716" s="14" t="s">
        <v>306</v>
      </c>
      <c r="C716" s="8">
        <f>димвенканали!C716</f>
        <v>92.4</v>
      </c>
      <c r="D716" s="8">
        <f>димвенканали!D716</f>
        <v>0</v>
      </c>
      <c r="E716" s="8">
        <f>димвенканали!E716</f>
        <v>0</v>
      </c>
      <c r="F716" s="8">
        <f t="shared" si="62"/>
        <v>92.4</v>
      </c>
      <c r="G716" s="8"/>
      <c r="H716" s="8">
        <v>7.4999999999999997E-2</v>
      </c>
      <c r="I716" s="10">
        <f>G716*H716</f>
        <v>0</v>
      </c>
      <c r="J716" s="10">
        <v>0</v>
      </c>
      <c r="K716" s="11">
        <f t="shared" si="61"/>
        <v>0</v>
      </c>
    </row>
    <row r="717" spans="1:11" x14ac:dyDescent="0.35">
      <c r="A717" s="9">
        <f t="shared" si="63"/>
        <v>113</v>
      </c>
      <c r="B717" s="14" t="s">
        <v>307</v>
      </c>
      <c r="C717" s="8">
        <f>димвенканали!C717</f>
        <v>26.1</v>
      </c>
      <c r="D717" s="8">
        <f>димвенканали!D717</f>
        <v>0</v>
      </c>
      <c r="E717" s="8">
        <f>димвенканали!E717</f>
        <v>0</v>
      </c>
      <c r="F717" s="8">
        <f>C717+D717+E717</f>
        <v>26.1</v>
      </c>
      <c r="G717" s="8"/>
      <c r="H717" s="8">
        <v>7.4999999999999997E-2</v>
      </c>
      <c r="I717" s="10">
        <f>G717*H717</f>
        <v>0</v>
      </c>
      <c r="J717" s="10">
        <v>0</v>
      </c>
      <c r="K717" s="11">
        <f t="shared" si="61"/>
        <v>0</v>
      </c>
    </row>
    <row r="718" spans="1:11" x14ac:dyDescent="0.35">
      <c r="A718" s="9">
        <f t="shared" si="63"/>
        <v>114</v>
      </c>
      <c r="B718" s="14" t="s">
        <v>309</v>
      </c>
      <c r="C718" s="8">
        <f>димвенканали!C718</f>
        <v>5911.3</v>
      </c>
      <c r="D718" s="8">
        <f>димвенканали!D718</f>
        <v>0</v>
      </c>
      <c r="E718" s="8">
        <f>димвенканали!E718</f>
        <v>0</v>
      </c>
      <c r="F718" s="8">
        <f>C718+D718+E718</f>
        <v>5911.3</v>
      </c>
      <c r="G718" s="8">
        <v>735</v>
      </c>
      <c r="H718" s="8">
        <v>7.4999999999999997E-2</v>
      </c>
      <c r="I718" s="10">
        <f>G718*H718</f>
        <v>55.125</v>
      </c>
      <c r="J718" s="10">
        <v>0</v>
      </c>
      <c r="K718" s="11">
        <f t="shared" si="61"/>
        <v>9.325359903912844E-3</v>
      </c>
    </row>
    <row r="719" spans="1:11" x14ac:dyDescent="0.35">
      <c r="A719" s="9">
        <f t="shared" si="63"/>
        <v>115</v>
      </c>
      <c r="B719" s="14" t="s">
        <v>310</v>
      </c>
      <c r="C719" s="8">
        <f>димвенканали!C719</f>
        <v>3419.4</v>
      </c>
      <c r="D719" s="8">
        <f>димвенканали!D719</f>
        <v>0</v>
      </c>
      <c r="E719" s="8">
        <f>димвенканали!E719</f>
        <v>0</v>
      </c>
      <c r="F719" s="8">
        <f>C719+D719+E719</f>
        <v>3419.4</v>
      </c>
      <c r="G719" s="8">
        <v>454</v>
      </c>
      <c r="H719" s="8">
        <v>7.4999999999999997E-2</v>
      </c>
      <c r="I719" s="10">
        <f>G719*H719</f>
        <v>34.049999999999997</v>
      </c>
      <c r="J719" s="10">
        <v>0</v>
      </c>
      <c r="K719" s="11">
        <f t="shared" si="61"/>
        <v>9.9578873486576586E-3</v>
      </c>
    </row>
    <row r="720" spans="1:11" s="192" customFormat="1" x14ac:dyDescent="0.35">
      <c r="A720" s="9">
        <f t="shared" si="63"/>
        <v>116</v>
      </c>
      <c r="B720" s="182" t="s">
        <v>589</v>
      </c>
      <c r="C720" s="195">
        <v>1763.8</v>
      </c>
      <c r="D720" s="195">
        <v>0</v>
      </c>
      <c r="E720" s="195">
        <v>0</v>
      </c>
      <c r="F720" s="195">
        <v>1763.8</v>
      </c>
      <c r="G720" s="195">
        <v>97</v>
      </c>
      <c r="H720" s="8">
        <v>7.4999999999999997E-2</v>
      </c>
      <c r="I720" s="202">
        <v>3.395</v>
      </c>
      <c r="J720" s="202">
        <v>0</v>
      </c>
      <c r="K720" s="217">
        <f t="shared" si="61"/>
        <v>1.9248214083229392E-3</v>
      </c>
    </row>
    <row r="721" spans="1:11" s="192" customFormat="1" x14ac:dyDescent="0.35">
      <c r="A721" s="9">
        <f t="shared" si="63"/>
        <v>117</v>
      </c>
      <c r="B721" s="182" t="s">
        <v>590</v>
      </c>
      <c r="C721" s="195">
        <v>3931</v>
      </c>
      <c r="D721" s="195">
        <v>0</v>
      </c>
      <c r="E721" s="195">
        <v>0</v>
      </c>
      <c r="F721" s="195">
        <v>3931</v>
      </c>
      <c r="G721" s="195">
        <v>170</v>
      </c>
      <c r="H721" s="8">
        <v>7.4999999999999997E-2</v>
      </c>
      <c r="I721" s="202">
        <v>5.95</v>
      </c>
      <c r="J721" s="202">
        <v>0</v>
      </c>
      <c r="K721" s="217">
        <f t="shared" si="61"/>
        <v>1.5136097685067413E-3</v>
      </c>
    </row>
    <row r="722" spans="1:11" s="192" customFormat="1" x14ac:dyDescent="0.35">
      <c r="A722" s="9">
        <f t="shared" si="63"/>
        <v>118</v>
      </c>
      <c r="B722" s="182" t="s">
        <v>591</v>
      </c>
      <c r="C722" s="195">
        <v>2191.9</v>
      </c>
      <c r="D722" s="195">
        <v>0</v>
      </c>
      <c r="E722" s="195">
        <v>0</v>
      </c>
      <c r="F722" s="195">
        <v>2191.9</v>
      </c>
      <c r="G722" s="195">
        <v>470</v>
      </c>
      <c r="H722" s="8">
        <v>7.4999999999999997E-2</v>
      </c>
      <c r="I722" s="202">
        <v>16.45</v>
      </c>
      <c r="J722" s="202">
        <v>0</v>
      </c>
      <c r="K722" s="217">
        <f t="shared" si="61"/>
        <v>7.5049044208221173E-3</v>
      </c>
    </row>
    <row r="723" spans="1:11" s="192" customFormat="1" x14ac:dyDescent="0.35">
      <c r="A723" s="9">
        <f t="shared" si="63"/>
        <v>119</v>
      </c>
      <c r="B723" s="182" t="s">
        <v>592</v>
      </c>
      <c r="C723" s="195">
        <v>2055.21</v>
      </c>
      <c r="D723" s="195">
        <v>0</v>
      </c>
      <c r="E723" s="195">
        <v>0</v>
      </c>
      <c r="F723" s="195">
        <v>2055.21</v>
      </c>
      <c r="G723" s="195">
        <v>470</v>
      </c>
      <c r="H723" s="8">
        <v>7.4999999999999997E-2</v>
      </c>
      <c r="I723" s="202">
        <v>16.45</v>
      </c>
      <c r="J723" s="202">
        <v>0</v>
      </c>
      <c r="K723" s="217">
        <f t="shared" si="61"/>
        <v>8.0040482481108979E-3</v>
      </c>
    </row>
    <row r="724" spans="1:11" ht="18" x14ac:dyDescent="0.4">
      <c r="A724" s="12"/>
      <c r="B724" s="17" t="s">
        <v>1698</v>
      </c>
      <c r="C724" s="13">
        <f t="shared" ref="C724:J724" si="64">SUM(C605:C723)</f>
        <v>183525.5799999999</v>
      </c>
      <c r="D724" s="13">
        <f t="shared" si="64"/>
        <v>786.9</v>
      </c>
      <c r="E724" s="13">
        <f t="shared" si="64"/>
        <v>2783.2</v>
      </c>
      <c r="F724" s="13">
        <f t="shared" si="64"/>
        <v>187095.67999999993</v>
      </c>
      <c r="G724" s="13">
        <f t="shared" si="64"/>
        <v>21456.700000000004</v>
      </c>
      <c r="H724" s="13">
        <f t="shared" si="64"/>
        <v>8.9250000000000043</v>
      </c>
      <c r="I724" s="13">
        <f t="shared" si="64"/>
        <v>1560.9724999999996</v>
      </c>
      <c r="J724" s="13">
        <f t="shared" si="64"/>
        <v>0</v>
      </c>
      <c r="K724" s="16">
        <f t="shared" si="61"/>
        <v>8.3431776725149415E-3</v>
      </c>
    </row>
    <row r="725" spans="1:11" ht="18" x14ac:dyDescent="0.4">
      <c r="A725" s="9"/>
      <c r="B725" s="7" t="s">
        <v>148</v>
      </c>
      <c r="C725" s="8"/>
      <c r="D725" s="8"/>
      <c r="E725" s="8"/>
      <c r="F725" s="8"/>
      <c r="G725" s="8"/>
      <c r="H725" s="8"/>
      <c r="I725" s="8"/>
      <c r="J725" s="8"/>
      <c r="K725" s="11"/>
    </row>
    <row r="726" spans="1:11" x14ac:dyDescent="0.35">
      <c r="A726" s="9">
        <v>1</v>
      </c>
      <c r="B726" s="8" t="s">
        <v>149</v>
      </c>
      <c r="C726" s="8">
        <f>димвенканали!C726</f>
        <v>106.7</v>
      </c>
      <c r="D726" s="8">
        <v>0</v>
      </c>
      <c r="E726" s="8">
        <v>0</v>
      </c>
      <c r="F726" s="8">
        <f t="shared" ref="F726:F764" si="65">C726+D726+E726</f>
        <v>106.7</v>
      </c>
      <c r="G726" s="8"/>
      <c r="H726" s="8">
        <v>7.4999999999999997E-2</v>
      </c>
      <c r="I726" s="10"/>
      <c r="J726" s="10"/>
      <c r="K726" s="11">
        <f t="shared" ref="K726:K738" si="66">(I726+J726)/F726/1.2</f>
        <v>0</v>
      </c>
    </row>
    <row r="727" spans="1:11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v>0</v>
      </c>
      <c r="E727" s="8">
        <v>0</v>
      </c>
      <c r="F727" s="8">
        <f t="shared" si="65"/>
        <v>45.2</v>
      </c>
      <c r="G727" s="8"/>
      <c r="H727" s="8">
        <v>7.4999999999999997E-2</v>
      </c>
      <c r="I727" s="10"/>
      <c r="J727" s="10"/>
      <c r="K727" s="11">
        <f t="shared" si="66"/>
        <v>0</v>
      </c>
    </row>
    <row r="728" spans="1:11" x14ac:dyDescent="0.35">
      <c r="A728" s="9">
        <f t="shared" ref="A728:A791" si="67">1+A727</f>
        <v>3</v>
      </c>
      <c r="B728" s="8" t="s">
        <v>152</v>
      </c>
      <c r="C728" s="8">
        <f>димвенканали!C728</f>
        <v>70.599999999999994</v>
      </c>
      <c r="D728" s="8">
        <v>0</v>
      </c>
      <c r="E728" s="8">
        <v>0</v>
      </c>
      <c r="F728" s="8">
        <f t="shared" si="65"/>
        <v>70.599999999999994</v>
      </c>
      <c r="G728" s="8"/>
      <c r="H728" s="8">
        <v>7.4999999999999997E-2</v>
      </c>
      <c r="I728" s="10"/>
      <c r="J728" s="10"/>
      <c r="K728" s="11">
        <f t="shared" si="66"/>
        <v>0</v>
      </c>
    </row>
    <row r="729" spans="1:11" x14ac:dyDescent="0.35">
      <c r="A729" s="9">
        <f t="shared" si="67"/>
        <v>4</v>
      </c>
      <c r="B729" s="8" t="s">
        <v>153</v>
      </c>
      <c r="C729" s="8">
        <f>димвенканали!C729</f>
        <v>66.3</v>
      </c>
      <c r="D729" s="8">
        <v>0</v>
      </c>
      <c r="E729" s="8">
        <v>0</v>
      </c>
      <c r="F729" s="8">
        <f t="shared" si="65"/>
        <v>66.3</v>
      </c>
      <c r="G729" s="8"/>
      <c r="H729" s="8">
        <v>7.4999999999999997E-2</v>
      </c>
      <c r="I729" s="10"/>
      <c r="J729" s="10"/>
      <c r="K729" s="11">
        <f t="shared" si="66"/>
        <v>0</v>
      </c>
    </row>
    <row r="730" spans="1:11" x14ac:dyDescent="0.35">
      <c r="A730" s="9">
        <f t="shared" si="67"/>
        <v>5</v>
      </c>
      <c r="B730" s="8" t="s">
        <v>154</v>
      </c>
      <c r="C730" s="8">
        <f>димвенканали!C730</f>
        <v>141.1</v>
      </c>
      <c r="D730" s="8">
        <v>0</v>
      </c>
      <c r="E730" s="8">
        <v>0</v>
      </c>
      <c r="F730" s="8">
        <f t="shared" si="65"/>
        <v>141.1</v>
      </c>
      <c r="G730" s="8"/>
      <c r="H730" s="8">
        <v>7.4999999999999997E-2</v>
      </c>
      <c r="I730" s="10"/>
      <c r="J730" s="10"/>
      <c r="K730" s="11">
        <f t="shared" si="66"/>
        <v>0</v>
      </c>
    </row>
    <row r="731" spans="1:11" x14ac:dyDescent="0.35">
      <c r="A731" s="9">
        <f t="shared" si="67"/>
        <v>6</v>
      </c>
      <c r="B731" s="8" t="s">
        <v>155</v>
      </c>
      <c r="C731" s="8">
        <f>димвенканали!C731</f>
        <v>83.9</v>
      </c>
      <c r="D731" s="8">
        <v>0</v>
      </c>
      <c r="E731" s="8">
        <v>0</v>
      </c>
      <c r="F731" s="8">
        <f t="shared" si="65"/>
        <v>83.9</v>
      </c>
      <c r="G731" s="8"/>
      <c r="H731" s="8">
        <v>7.4999999999999997E-2</v>
      </c>
      <c r="I731" s="10"/>
      <c r="J731" s="10"/>
      <c r="K731" s="11">
        <f t="shared" si="66"/>
        <v>0</v>
      </c>
    </row>
    <row r="732" spans="1:11" x14ac:dyDescent="0.35">
      <c r="A732" s="9">
        <f t="shared" si="67"/>
        <v>7</v>
      </c>
      <c r="B732" s="8" t="s">
        <v>156</v>
      </c>
      <c r="C732" s="8">
        <f>димвенканали!C732</f>
        <v>47.3</v>
      </c>
      <c r="D732" s="8">
        <v>0</v>
      </c>
      <c r="E732" s="8">
        <v>0</v>
      </c>
      <c r="F732" s="8">
        <f t="shared" si="65"/>
        <v>47.3</v>
      </c>
      <c r="G732" s="8"/>
      <c r="H732" s="8">
        <v>7.4999999999999997E-2</v>
      </c>
      <c r="I732" s="10"/>
      <c r="J732" s="10"/>
      <c r="K732" s="11">
        <f t="shared" si="66"/>
        <v>0</v>
      </c>
    </row>
    <row r="733" spans="1:11" x14ac:dyDescent="0.35">
      <c r="A733" s="9">
        <f t="shared" si="67"/>
        <v>8</v>
      </c>
      <c r="B733" s="8" t="s">
        <v>157</v>
      </c>
      <c r="C733" s="8">
        <f>димвенканали!C733</f>
        <v>133.19999999999999</v>
      </c>
      <c r="D733" s="8">
        <v>0</v>
      </c>
      <c r="E733" s="8">
        <v>0</v>
      </c>
      <c r="F733" s="8">
        <f t="shared" si="65"/>
        <v>133.19999999999999</v>
      </c>
      <c r="G733" s="8"/>
      <c r="H733" s="8">
        <v>7.4999999999999997E-2</v>
      </c>
      <c r="I733" s="10"/>
      <c r="J733" s="10"/>
      <c r="K733" s="11">
        <f t="shared" si="66"/>
        <v>0</v>
      </c>
    </row>
    <row r="734" spans="1:11" x14ac:dyDescent="0.35">
      <c r="A734" s="9">
        <f t="shared" si="67"/>
        <v>9</v>
      </c>
      <c r="B734" s="8" t="s">
        <v>158</v>
      </c>
      <c r="C734" s="8">
        <f>димвенканали!C734</f>
        <v>87.4</v>
      </c>
      <c r="D734" s="8">
        <v>0</v>
      </c>
      <c r="E734" s="8">
        <v>0</v>
      </c>
      <c r="F734" s="8">
        <f t="shared" si="65"/>
        <v>87.4</v>
      </c>
      <c r="G734" s="8"/>
      <c r="H734" s="8">
        <v>7.4999999999999997E-2</v>
      </c>
      <c r="I734" s="10"/>
      <c r="J734" s="10"/>
      <c r="K734" s="11">
        <f t="shared" si="66"/>
        <v>0</v>
      </c>
    </row>
    <row r="735" spans="1:11" x14ac:dyDescent="0.35">
      <c r="A735" s="9">
        <f t="shared" si="67"/>
        <v>10</v>
      </c>
      <c r="B735" s="8" t="s">
        <v>159</v>
      </c>
      <c r="C735" s="8">
        <f>димвенканали!C735</f>
        <v>102.5</v>
      </c>
      <c r="D735" s="8">
        <v>0</v>
      </c>
      <c r="E735" s="8">
        <v>0</v>
      </c>
      <c r="F735" s="8">
        <f t="shared" si="65"/>
        <v>102.5</v>
      </c>
      <c r="G735" s="8"/>
      <c r="H735" s="8">
        <v>7.4999999999999997E-2</v>
      </c>
      <c r="I735" s="10"/>
      <c r="J735" s="10"/>
      <c r="K735" s="11">
        <f t="shared" si="66"/>
        <v>0</v>
      </c>
    </row>
    <row r="736" spans="1:11" x14ac:dyDescent="0.35">
      <c r="A736" s="9">
        <f t="shared" si="67"/>
        <v>11</v>
      </c>
      <c r="B736" s="8" t="s">
        <v>160</v>
      </c>
      <c r="C736" s="8">
        <f>димвенканали!C736</f>
        <v>138.08000000000001</v>
      </c>
      <c r="D736" s="8">
        <v>0</v>
      </c>
      <c r="E736" s="8">
        <v>0</v>
      </c>
      <c r="F736" s="8">
        <f t="shared" si="65"/>
        <v>138.08000000000001</v>
      </c>
      <c r="G736" s="8"/>
      <c r="H736" s="8">
        <v>7.4999999999999997E-2</v>
      </c>
      <c r="I736" s="10"/>
      <c r="J736" s="10"/>
      <c r="K736" s="11">
        <f t="shared" si="66"/>
        <v>0</v>
      </c>
    </row>
    <row r="737" spans="1:11" x14ac:dyDescent="0.35">
      <c r="A737" s="9">
        <f t="shared" si="67"/>
        <v>12</v>
      </c>
      <c r="B737" s="8" t="s">
        <v>161</v>
      </c>
      <c r="C737" s="8">
        <f>димвенканали!C737</f>
        <v>67.69</v>
      </c>
      <c r="D737" s="8">
        <v>0</v>
      </c>
      <c r="E737" s="8">
        <v>0</v>
      </c>
      <c r="F737" s="8">
        <f t="shared" si="65"/>
        <v>67.69</v>
      </c>
      <c r="G737" s="8"/>
      <c r="H737" s="8">
        <v>7.4999999999999997E-2</v>
      </c>
      <c r="I737" s="10"/>
      <c r="J737" s="10"/>
      <c r="K737" s="11">
        <f t="shared" si="66"/>
        <v>0</v>
      </c>
    </row>
    <row r="738" spans="1:11" x14ac:dyDescent="0.35">
      <c r="A738" s="9">
        <f t="shared" si="67"/>
        <v>13</v>
      </c>
      <c r="B738" s="8" t="s">
        <v>162</v>
      </c>
      <c r="C738" s="8">
        <f>димвенканали!C738</f>
        <v>97.3</v>
      </c>
      <c r="D738" s="8">
        <v>0</v>
      </c>
      <c r="E738" s="8">
        <v>0</v>
      </c>
      <c r="F738" s="8">
        <f t="shared" si="65"/>
        <v>97.3</v>
      </c>
      <c r="G738" s="8"/>
      <c r="H738" s="8">
        <v>7.4999999999999997E-2</v>
      </c>
      <c r="I738" s="10"/>
      <c r="J738" s="10"/>
      <c r="K738" s="11">
        <f t="shared" si="66"/>
        <v>0</v>
      </c>
    </row>
    <row r="739" spans="1:11" x14ac:dyDescent="0.35">
      <c r="A739" s="9">
        <f t="shared" si="67"/>
        <v>14</v>
      </c>
      <c r="B739" s="8" t="s">
        <v>163</v>
      </c>
      <c r="C739" s="8">
        <f>димвенканали!C739</f>
        <v>6972.44</v>
      </c>
      <c r="D739" s="8">
        <v>0</v>
      </c>
      <c r="E739" s="8">
        <v>123.3</v>
      </c>
      <c r="F739" s="8">
        <f t="shared" si="65"/>
        <v>7095.74</v>
      </c>
      <c r="G739" s="8">
        <v>544.70000000000005</v>
      </c>
      <c r="H739" s="8">
        <v>7.4999999999999997E-2</v>
      </c>
      <c r="I739" s="10">
        <f>G739*H739</f>
        <v>40.852499999999999</v>
      </c>
      <c r="J739" s="10">
        <v>0</v>
      </c>
      <c r="K739" s="11">
        <f>(I739+J739)/F739</f>
        <v>5.7573276360182307E-3</v>
      </c>
    </row>
    <row r="740" spans="1:11" x14ac:dyDescent="0.35">
      <c r="A740" s="9">
        <f t="shared" si="67"/>
        <v>15</v>
      </c>
      <c r="B740" s="8" t="s">
        <v>164</v>
      </c>
      <c r="C740" s="8">
        <f>димвенканали!C740</f>
        <v>2574.58</v>
      </c>
      <c r="D740" s="8">
        <v>0</v>
      </c>
      <c r="E740" s="8">
        <v>0</v>
      </c>
      <c r="F740" s="8">
        <f t="shared" si="65"/>
        <v>2574.58</v>
      </c>
      <c r="G740" s="8">
        <v>201</v>
      </c>
      <c r="H740" s="8">
        <v>7.4999999999999997E-2</v>
      </c>
      <c r="I740" s="10">
        <f t="shared" ref="I740:I779" si="68">G740*H740</f>
        <v>15.074999999999999</v>
      </c>
      <c r="J740" s="10">
        <v>0</v>
      </c>
      <c r="K740" s="11">
        <f t="shared" ref="K740:K779" si="69">(I740+J740)/F740</f>
        <v>5.8553239751726492E-3</v>
      </c>
    </row>
    <row r="741" spans="1:11" x14ac:dyDescent="0.35">
      <c r="A741" s="9">
        <f t="shared" si="67"/>
        <v>16</v>
      </c>
      <c r="B741" s="8" t="s">
        <v>165</v>
      </c>
      <c r="C741" s="8">
        <f>димвенканали!C741</f>
        <v>316.8</v>
      </c>
      <c r="D741" s="8">
        <v>0</v>
      </c>
      <c r="E741" s="8">
        <v>0</v>
      </c>
      <c r="F741" s="8">
        <f t="shared" si="65"/>
        <v>316.8</v>
      </c>
      <c r="G741" s="8"/>
      <c r="H741" s="8">
        <v>7.4999999999999997E-2</v>
      </c>
      <c r="I741" s="10">
        <f t="shared" si="68"/>
        <v>0</v>
      </c>
      <c r="J741" s="10">
        <v>0</v>
      </c>
      <c r="K741" s="11">
        <f t="shared" si="69"/>
        <v>0</v>
      </c>
    </row>
    <row r="742" spans="1:11" x14ac:dyDescent="0.35">
      <c r="A742" s="9">
        <f t="shared" si="67"/>
        <v>17</v>
      </c>
      <c r="B742" s="8" t="s">
        <v>166</v>
      </c>
      <c r="C742" s="8">
        <f>димвенканали!C742</f>
        <v>665.9</v>
      </c>
      <c r="D742" s="8">
        <v>0</v>
      </c>
      <c r="E742" s="8">
        <v>0</v>
      </c>
      <c r="F742" s="8">
        <f t="shared" si="65"/>
        <v>665.9</v>
      </c>
      <c r="G742" s="8"/>
      <c r="H742" s="8">
        <v>7.4999999999999997E-2</v>
      </c>
      <c r="I742" s="10">
        <f t="shared" si="68"/>
        <v>0</v>
      </c>
      <c r="J742" s="10">
        <v>0</v>
      </c>
      <c r="K742" s="11">
        <f t="shared" si="69"/>
        <v>0</v>
      </c>
    </row>
    <row r="743" spans="1:11" x14ac:dyDescent="0.35">
      <c r="A743" s="9">
        <f t="shared" si="67"/>
        <v>18</v>
      </c>
      <c r="B743" s="8" t="s">
        <v>167</v>
      </c>
      <c r="C743" s="8">
        <f>димвенканали!C743</f>
        <v>266.8</v>
      </c>
      <c r="D743" s="8">
        <v>0</v>
      </c>
      <c r="E743" s="8">
        <v>0</v>
      </c>
      <c r="F743" s="8">
        <f t="shared" si="65"/>
        <v>266.8</v>
      </c>
      <c r="G743" s="8"/>
      <c r="H743" s="8">
        <v>7.4999999999999997E-2</v>
      </c>
      <c r="I743" s="10">
        <f t="shared" si="68"/>
        <v>0</v>
      </c>
      <c r="J743" s="10">
        <v>0</v>
      </c>
      <c r="K743" s="11">
        <f t="shared" si="69"/>
        <v>0</v>
      </c>
    </row>
    <row r="744" spans="1:11" x14ac:dyDescent="0.35">
      <c r="A744" s="9">
        <f t="shared" si="67"/>
        <v>19</v>
      </c>
      <c r="B744" s="8" t="s">
        <v>168</v>
      </c>
      <c r="C744" s="8">
        <f>димвенканали!C744</f>
        <v>1121.3800000000001</v>
      </c>
      <c r="D744" s="8">
        <v>0</v>
      </c>
      <c r="E744" s="8">
        <v>0</v>
      </c>
      <c r="F744" s="8">
        <f t="shared" si="65"/>
        <v>1121.3800000000001</v>
      </c>
      <c r="G744" s="8">
        <v>150</v>
      </c>
      <c r="H744" s="8">
        <v>7.4999999999999997E-2</v>
      </c>
      <c r="I744" s="10">
        <f t="shared" si="68"/>
        <v>11.25</v>
      </c>
      <c r="J744" s="10">
        <v>0</v>
      </c>
      <c r="K744" s="11">
        <f t="shared" si="69"/>
        <v>1.0032281652963312E-2</v>
      </c>
    </row>
    <row r="745" spans="1:11" x14ac:dyDescent="0.35">
      <c r="A745" s="9">
        <f t="shared" si="67"/>
        <v>20</v>
      </c>
      <c r="B745" s="8" t="s">
        <v>169</v>
      </c>
      <c r="C745" s="8">
        <f>димвенканали!C745</f>
        <v>166.08</v>
      </c>
      <c r="D745" s="8">
        <v>0</v>
      </c>
      <c r="E745" s="8">
        <v>0</v>
      </c>
      <c r="F745" s="8">
        <f t="shared" si="65"/>
        <v>166.08</v>
      </c>
      <c r="G745" s="8"/>
      <c r="H745" s="8">
        <v>7.4999999999999997E-2</v>
      </c>
      <c r="I745" s="10">
        <f t="shared" si="68"/>
        <v>0</v>
      </c>
      <c r="J745" s="10">
        <v>0</v>
      </c>
      <c r="K745" s="11">
        <f t="shared" si="69"/>
        <v>0</v>
      </c>
    </row>
    <row r="746" spans="1:11" x14ac:dyDescent="0.35">
      <c r="A746" s="9">
        <f t="shared" si="67"/>
        <v>21</v>
      </c>
      <c r="B746" s="8" t="s">
        <v>170</v>
      </c>
      <c r="C746" s="8">
        <f>димвенканали!C746</f>
        <v>1580.97</v>
      </c>
      <c r="D746" s="8">
        <v>103.95</v>
      </c>
      <c r="E746" s="8">
        <v>98.1</v>
      </c>
      <c r="F746" s="8">
        <f t="shared" si="65"/>
        <v>1783.02</v>
      </c>
      <c r="G746" s="8">
        <v>150</v>
      </c>
      <c r="H746" s="8">
        <v>7.4999999999999997E-2</v>
      </c>
      <c r="I746" s="10">
        <f t="shared" si="68"/>
        <v>11.25</v>
      </c>
      <c r="J746" s="10">
        <v>0</v>
      </c>
      <c r="K746" s="11">
        <f t="shared" si="69"/>
        <v>6.30951980347949E-3</v>
      </c>
    </row>
    <row r="747" spans="1:11" x14ac:dyDescent="0.35">
      <c r="A747" s="9">
        <f t="shared" si="67"/>
        <v>22</v>
      </c>
      <c r="B747" s="8" t="s">
        <v>171</v>
      </c>
      <c r="C747" s="8">
        <f>димвенканали!C747</f>
        <v>132.97999999999999</v>
      </c>
      <c r="D747" s="8">
        <v>0</v>
      </c>
      <c r="E747" s="8">
        <v>0</v>
      </c>
      <c r="F747" s="8">
        <f t="shared" si="65"/>
        <v>132.97999999999999</v>
      </c>
      <c r="G747" s="8"/>
      <c r="H747" s="8">
        <v>7.4999999999999997E-2</v>
      </c>
      <c r="I747" s="10">
        <f t="shared" si="68"/>
        <v>0</v>
      </c>
      <c r="J747" s="10">
        <v>0</v>
      </c>
      <c r="K747" s="11">
        <f t="shared" si="69"/>
        <v>0</v>
      </c>
    </row>
    <row r="748" spans="1:11" x14ac:dyDescent="0.35">
      <c r="A748" s="9">
        <f t="shared" si="67"/>
        <v>23</v>
      </c>
      <c r="B748" s="8" t="s">
        <v>172</v>
      </c>
      <c r="C748" s="8">
        <f>димвенканали!C748</f>
        <v>386.3</v>
      </c>
      <c r="D748" s="8">
        <v>0</v>
      </c>
      <c r="E748" s="8">
        <v>0</v>
      </c>
      <c r="F748" s="8">
        <f t="shared" si="65"/>
        <v>386.3</v>
      </c>
      <c r="G748" s="8"/>
      <c r="H748" s="8">
        <v>7.4999999999999997E-2</v>
      </c>
      <c r="I748" s="10">
        <f t="shared" si="68"/>
        <v>0</v>
      </c>
      <c r="J748" s="10">
        <v>0</v>
      </c>
      <c r="K748" s="11">
        <f t="shared" si="69"/>
        <v>0</v>
      </c>
    </row>
    <row r="749" spans="1:11" x14ac:dyDescent="0.35">
      <c r="A749" s="9">
        <f t="shared" si="67"/>
        <v>24</v>
      </c>
      <c r="B749" s="8" t="s">
        <v>173</v>
      </c>
      <c r="C749" s="8">
        <f>димвенканали!C749</f>
        <v>392.7</v>
      </c>
      <c r="D749" s="8">
        <v>0</v>
      </c>
      <c r="E749" s="8">
        <v>0</v>
      </c>
      <c r="F749" s="8">
        <f t="shared" si="65"/>
        <v>392.7</v>
      </c>
      <c r="G749" s="8"/>
      <c r="H749" s="8">
        <v>7.4999999999999997E-2</v>
      </c>
      <c r="I749" s="10">
        <f t="shared" si="68"/>
        <v>0</v>
      </c>
      <c r="J749" s="10">
        <v>0</v>
      </c>
      <c r="K749" s="11">
        <f t="shared" si="69"/>
        <v>0</v>
      </c>
    </row>
    <row r="750" spans="1:11" x14ac:dyDescent="0.35">
      <c r="A750" s="9">
        <f t="shared" si="67"/>
        <v>25</v>
      </c>
      <c r="B750" s="8" t="s">
        <v>174</v>
      </c>
      <c r="C750" s="8">
        <f>димвенканали!C750</f>
        <v>392.7</v>
      </c>
      <c r="D750" s="8">
        <v>0</v>
      </c>
      <c r="E750" s="8">
        <v>0</v>
      </c>
      <c r="F750" s="8">
        <f t="shared" si="65"/>
        <v>392.7</v>
      </c>
      <c r="G750" s="8"/>
      <c r="H750" s="8">
        <v>7.4999999999999997E-2</v>
      </c>
      <c r="I750" s="10">
        <f t="shared" si="68"/>
        <v>0</v>
      </c>
      <c r="J750" s="10">
        <v>0</v>
      </c>
      <c r="K750" s="11">
        <f t="shared" si="69"/>
        <v>0</v>
      </c>
    </row>
    <row r="751" spans="1:11" x14ac:dyDescent="0.35">
      <c r="A751" s="9">
        <f t="shared" si="67"/>
        <v>26</v>
      </c>
      <c r="B751" s="8" t="s">
        <v>175</v>
      </c>
      <c r="C751" s="8">
        <f>димвенканали!C751</f>
        <v>461.2</v>
      </c>
      <c r="D751" s="8">
        <v>0</v>
      </c>
      <c r="E751" s="8">
        <v>0</v>
      </c>
      <c r="F751" s="8">
        <f t="shared" si="65"/>
        <v>461.2</v>
      </c>
      <c r="G751" s="8"/>
      <c r="H751" s="8">
        <v>7.4999999999999997E-2</v>
      </c>
      <c r="I751" s="10">
        <f t="shared" si="68"/>
        <v>0</v>
      </c>
      <c r="J751" s="10">
        <v>0</v>
      </c>
      <c r="K751" s="11">
        <f t="shared" si="69"/>
        <v>0</v>
      </c>
    </row>
    <row r="752" spans="1:11" x14ac:dyDescent="0.35">
      <c r="A752" s="9">
        <f t="shared" si="67"/>
        <v>27</v>
      </c>
      <c r="B752" s="8" t="s">
        <v>176</v>
      </c>
      <c r="C752" s="8">
        <f>димвенканали!C752</f>
        <v>399.3</v>
      </c>
      <c r="D752" s="8">
        <v>0</v>
      </c>
      <c r="E752" s="8">
        <v>0</v>
      </c>
      <c r="F752" s="8">
        <f t="shared" si="65"/>
        <v>399.3</v>
      </c>
      <c r="G752" s="8"/>
      <c r="H752" s="8">
        <v>7.4999999999999997E-2</v>
      </c>
      <c r="I752" s="10">
        <f t="shared" si="68"/>
        <v>0</v>
      </c>
      <c r="J752" s="10">
        <v>0</v>
      </c>
      <c r="K752" s="11">
        <f t="shared" si="69"/>
        <v>0</v>
      </c>
    </row>
    <row r="753" spans="1:11" x14ac:dyDescent="0.35">
      <c r="A753" s="9">
        <f t="shared" si="67"/>
        <v>28</v>
      </c>
      <c r="B753" s="8" t="s">
        <v>177</v>
      </c>
      <c r="C753" s="8">
        <f>димвенканали!C753</f>
        <v>309.5</v>
      </c>
      <c r="D753" s="8">
        <v>0</v>
      </c>
      <c r="E753" s="8">
        <v>0</v>
      </c>
      <c r="F753" s="8">
        <f t="shared" si="65"/>
        <v>309.5</v>
      </c>
      <c r="G753" s="8"/>
      <c r="H753" s="8">
        <v>7.4999999999999997E-2</v>
      </c>
      <c r="I753" s="10">
        <f t="shared" si="68"/>
        <v>0</v>
      </c>
      <c r="J753" s="10">
        <v>0</v>
      </c>
      <c r="K753" s="11">
        <f t="shared" si="69"/>
        <v>0</v>
      </c>
    </row>
    <row r="754" spans="1:11" x14ac:dyDescent="0.35">
      <c r="A754" s="9">
        <f t="shared" si="67"/>
        <v>29</v>
      </c>
      <c r="B754" s="8" t="s">
        <v>178</v>
      </c>
      <c r="C754" s="8">
        <f>димвенканали!C754</f>
        <v>1851.7</v>
      </c>
      <c r="D754" s="8">
        <v>0</v>
      </c>
      <c r="E754" s="8">
        <v>0</v>
      </c>
      <c r="F754" s="8">
        <f t="shared" si="65"/>
        <v>1851.7</v>
      </c>
      <c r="G754" s="8"/>
      <c r="H754" s="8">
        <v>7.4999999999999997E-2</v>
      </c>
      <c r="I754" s="10">
        <f t="shared" si="68"/>
        <v>0</v>
      </c>
      <c r="J754" s="10">
        <v>0</v>
      </c>
      <c r="K754" s="11">
        <f t="shared" si="69"/>
        <v>0</v>
      </c>
    </row>
    <row r="755" spans="1:11" x14ac:dyDescent="0.35">
      <c r="A755" s="9">
        <f t="shared" si="67"/>
        <v>30</v>
      </c>
      <c r="B755" s="8" t="s">
        <v>179</v>
      </c>
      <c r="C755" s="8">
        <f>димвенканали!C755</f>
        <v>303</v>
      </c>
      <c r="D755" s="8">
        <v>0</v>
      </c>
      <c r="E755" s="8">
        <v>0</v>
      </c>
      <c r="F755" s="8">
        <f t="shared" si="65"/>
        <v>303</v>
      </c>
      <c r="G755" s="8"/>
      <c r="H755" s="8">
        <v>7.4999999999999997E-2</v>
      </c>
      <c r="I755" s="10">
        <f t="shared" si="68"/>
        <v>0</v>
      </c>
      <c r="J755" s="10">
        <v>0</v>
      </c>
      <c r="K755" s="11">
        <f t="shared" si="69"/>
        <v>0</v>
      </c>
    </row>
    <row r="756" spans="1:11" x14ac:dyDescent="0.35">
      <c r="A756" s="9">
        <f t="shared" si="67"/>
        <v>31</v>
      </c>
      <c r="B756" s="8" t="s">
        <v>180</v>
      </c>
      <c r="C756" s="8">
        <f>димвенканали!C756</f>
        <v>42.8</v>
      </c>
      <c r="D756" s="8">
        <v>0</v>
      </c>
      <c r="E756" s="8">
        <v>0</v>
      </c>
      <c r="F756" s="8">
        <f t="shared" si="65"/>
        <v>42.8</v>
      </c>
      <c r="G756" s="8"/>
      <c r="H756" s="8">
        <v>7.4999999999999997E-2</v>
      </c>
      <c r="I756" s="10">
        <f t="shared" si="68"/>
        <v>0</v>
      </c>
      <c r="J756" s="10">
        <v>0</v>
      </c>
      <c r="K756" s="11">
        <f t="shared" si="69"/>
        <v>0</v>
      </c>
    </row>
    <row r="757" spans="1:11" x14ac:dyDescent="0.35">
      <c r="A757" s="9">
        <f t="shared" si="67"/>
        <v>32</v>
      </c>
      <c r="B757" s="8" t="s">
        <v>181</v>
      </c>
      <c r="C757" s="8">
        <f>димвенканали!C757</f>
        <v>126.19</v>
      </c>
      <c r="D757" s="8">
        <v>0</v>
      </c>
      <c r="E757" s="8">
        <v>0</v>
      </c>
      <c r="F757" s="8">
        <f t="shared" si="65"/>
        <v>126.19</v>
      </c>
      <c r="G757" s="8"/>
      <c r="H757" s="8">
        <v>7.4999999999999997E-2</v>
      </c>
      <c r="I757" s="10">
        <f t="shared" si="68"/>
        <v>0</v>
      </c>
      <c r="J757" s="10">
        <v>0</v>
      </c>
      <c r="K757" s="11">
        <f t="shared" si="69"/>
        <v>0</v>
      </c>
    </row>
    <row r="758" spans="1:11" x14ac:dyDescent="0.35">
      <c r="A758" s="9">
        <f t="shared" si="67"/>
        <v>33</v>
      </c>
      <c r="B758" s="8" t="s">
        <v>182</v>
      </c>
      <c r="C758" s="8">
        <f>димвенканали!C758</f>
        <v>91.2</v>
      </c>
      <c r="D758" s="8">
        <v>0</v>
      </c>
      <c r="E758" s="8">
        <v>0</v>
      </c>
      <c r="F758" s="8">
        <f t="shared" si="65"/>
        <v>91.2</v>
      </c>
      <c r="G758" s="8"/>
      <c r="H758" s="8">
        <v>7.4999999999999997E-2</v>
      </c>
      <c r="I758" s="10">
        <f t="shared" si="68"/>
        <v>0</v>
      </c>
      <c r="J758" s="10">
        <v>0</v>
      </c>
      <c r="K758" s="11">
        <f t="shared" si="69"/>
        <v>0</v>
      </c>
    </row>
    <row r="759" spans="1:11" x14ac:dyDescent="0.35">
      <c r="A759" s="9">
        <f t="shared" si="67"/>
        <v>34</v>
      </c>
      <c r="B759" s="8" t="s">
        <v>183</v>
      </c>
      <c r="C759" s="8">
        <f>димвенканали!C759</f>
        <v>127</v>
      </c>
      <c r="D759" s="8">
        <v>0</v>
      </c>
      <c r="E759" s="8">
        <v>0</v>
      </c>
      <c r="F759" s="8">
        <f t="shared" si="65"/>
        <v>127</v>
      </c>
      <c r="G759" s="8"/>
      <c r="H759" s="8">
        <v>7.4999999999999997E-2</v>
      </c>
      <c r="I759" s="10">
        <f t="shared" si="68"/>
        <v>0</v>
      </c>
      <c r="J759" s="10">
        <v>0</v>
      </c>
      <c r="K759" s="11">
        <f t="shared" si="69"/>
        <v>0</v>
      </c>
    </row>
    <row r="760" spans="1:11" x14ac:dyDescent="0.35">
      <c r="A760" s="9">
        <f t="shared" si="67"/>
        <v>35</v>
      </c>
      <c r="B760" s="8" t="s">
        <v>184</v>
      </c>
      <c r="C760" s="8">
        <f>димвенканали!C760</f>
        <v>83.1</v>
      </c>
      <c r="D760" s="8">
        <v>0</v>
      </c>
      <c r="E760" s="8">
        <v>0</v>
      </c>
      <c r="F760" s="8">
        <f t="shared" si="65"/>
        <v>83.1</v>
      </c>
      <c r="G760" s="8"/>
      <c r="H760" s="8">
        <v>7.4999999999999997E-2</v>
      </c>
      <c r="I760" s="10">
        <f t="shared" si="68"/>
        <v>0</v>
      </c>
      <c r="J760" s="10">
        <v>0</v>
      </c>
      <c r="K760" s="11">
        <f t="shared" si="69"/>
        <v>0</v>
      </c>
    </row>
    <row r="761" spans="1:11" x14ac:dyDescent="0.35">
      <c r="A761" s="9">
        <f t="shared" si="67"/>
        <v>36</v>
      </c>
      <c r="B761" s="8" t="s">
        <v>185</v>
      </c>
      <c r="C761" s="8">
        <f>димвенканали!C761</f>
        <v>64.7</v>
      </c>
      <c r="D761" s="8">
        <v>0</v>
      </c>
      <c r="E761" s="8">
        <v>0</v>
      </c>
      <c r="F761" s="8">
        <f t="shared" si="65"/>
        <v>64.7</v>
      </c>
      <c r="G761" s="8"/>
      <c r="H761" s="8">
        <v>7.4999999999999997E-2</v>
      </c>
      <c r="I761" s="10">
        <f t="shared" si="68"/>
        <v>0</v>
      </c>
      <c r="J761" s="10">
        <v>0</v>
      </c>
      <c r="K761" s="11">
        <f t="shared" si="69"/>
        <v>0</v>
      </c>
    </row>
    <row r="762" spans="1:11" x14ac:dyDescent="0.35">
      <c r="A762" s="9">
        <f t="shared" si="67"/>
        <v>37</v>
      </c>
      <c r="B762" s="8" t="s">
        <v>186</v>
      </c>
      <c r="C762" s="8">
        <f>димвенканали!C762</f>
        <v>211.4</v>
      </c>
      <c r="D762" s="8">
        <v>0</v>
      </c>
      <c r="E762" s="8">
        <v>0</v>
      </c>
      <c r="F762" s="8">
        <f t="shared" si="65"/>
        <v>211.4</v>
      </c>
      <c r="G762" s="8"/>
      <c r="H762" s="8">
        <v>7.4999999999999997E-2</v>
      </c>
      <c r="I762" s="10">
        <f t="shared" si="68"/>
        <v>0</v>
      </c>
      <c r="J762" s="10">
        <v>0</v>
      </c>
      <c r="K762" s="11">
        <f t="shared" si="69"/>
        <v>0</v>
      </c>
    </row>
    <row r="763" spans="1:11" x14ac:dyDescent="0.35">
      <c r="A763" s="9">
        <f t="shared" si="67"/>
        <v>38</v>
      </c>
      <c r="B763" s="8" t="s">
        <v>187</v>
      </c>
      <c r="C763" s="8">
        <f>димвенканали!C763</f>
        <v>37.799999999999997</v>
      </c>
      <c r="D763" s="8">
        <v>0</v>
      </c>
      <c r="E763" s="8">
        <v>0</v>
      </c>
      <c r="F763" s="8">
        <f t="shared" si="65"/>
        <v>37.799999999999997</v>
      </c>
      <c r="G763" s="8"/>
      <c r="H763" s="8">
        <v>7.4999999999999997E-2</v>
      </c>
      <c r="I763" s="10">
        <f t="shared" si="68"/>
        <v>0</v>
      </c>
      <c r="J763" s="10">
        <v>0</v>
      </c>
      <c r="K763" s="11">
        <f t="shared" si="69"/>
        <v>0</v>
      </c>
    </row>
    <row r="764" spans="1:11" x14ac:dyDescent="0.35">
      <c r="A764" s="9">
        <f t="shared" si="67"/>
        <v>39</v>
      </c>
      <c r="B764" s="8" t="s">
        <v>188</v>
      </c>
      <c r="C764" s="8">
        <f>димвенканали!C764</f>
        <v>132.80000000000001</v>
      </c>
      <c r="D764" s="8">
        <v>0</v>
      </c>
      <c r="E764" s="8">
        <v>0</v>
      </c>
      <c r="F764" s="8">
        <f t="shared" si="65"/>
        <v>132.80000000000001</v>
      </c>
      <c r="G764" s="8"/>
      <c r="H764" s="8">
        <v>7.4999999999999997E-2</v>
      </c>
      <c r="I764" s="10">
        <f t="shared" si="68"/>
        <v>0</v>
      </c>
      <c r="J764" s="10">
        <v>0</v>
      </c>
      <c r="K764" s="11">
        <f t="shared" si="69"/>
        <v>0</v>
      </c>
    </row>
    <row r="765" spans="1:11" x14ac:dyDescent="0.35">
      <c r="A765" s="9">
        <f t="shared" si="67"/>
        <v>40</v>
      </c>
      <c r="B765" s="8" t="s">
        <v>189</v>
      </c>
      <c r="C765" s="8">
        <f>димвенканали!C765</f>
        <v>3464.11</v>
      </c>
      <c r="D765" s="8">
        <v>203.9</v>
      </c>
      <c r="E765" s="8">
        <v>0</v>
      </c>
      <c r="F765" s="8">
        <f t="shared" ref="F765:F803" si="70">C765+D765+E765</f>
        <v>3668.01</v>
      </c>
      <c r="G765" s="8">
        <v>185</v>
      </c>
      <c r="H765" s="8">
        <v>7.4999999999999997E-2</v>
      </c>
      <c r="I765" s="10">
        <f t="shared" si="68"/>
        <v>13.875</v>
      </c>
      <c r="J765" s="10">
        <v>0</v>
      </c>
      <c r="K765" s="11">
        <f t="shared" si="69"/>
        <v>3.7827050635085508E-3</v>
      </c>
    </row>
    <row r="766" spans="1:11" x14ac:dyDescent="0.35">
      <c r="A766" s="9">
        <f t="shared" si="67"/>
        <v>41</v>
      </c>
      <c r="B766" s="8" t="s">
        <v>190</v>
      </c>
      <c r="C766" s="8">
        <f>димвенканали!C766</f>
        <v>3464.39</v>
      </c>
      <c r="D766" s="8">
        <v>0</v>
      </c>
      <c r="E766" s="8">
        <v>204.7</v>
      </c>
      <c r="F766" s="8">
        <f t="shared" si="70"/>
        <v>3669.0899999999997</v>
      </c>
      <c r="G766" s="8">
        <v>185</v>
      </c>
      <c r="H766" s="8">
        <v>7.4999999999999997E-2</v>
      </c>
      <c r="I766" s="10">
        <f t="shared" si="68"/>
        <v>13.875</v>
      </c>
      <c r="J766" s="10">
        <v>0</v>
      </c>
      <c r="K766" s="11">
        <f t="shared" si="69"/>
        <v>3.7815916208106099E-3</v>
      </c>
    </row>
    <row r="767" spans="1:11" x14ac:dyDescent="0.35">
      <c r="A767" s="9">
        <f t="shared" si="67"/>
        <v>42</v>
      </c>
      <c r="B767" s="8" t="s">
        <v>191</v>
      </c>
      <c r="C767" s="8">
        <f>димвенканали!C767</f>
        <v>31.4</v>
      </c>
      <c r="D767" s="8">
        <v>0</v>
      </c>
      <c r="E767" s="8">
        <v>0</v>
      </c>
      <c r="F767" s="8">
        <f t="shared" si="70"/>
        <v>31.4</v>
      </c>
      <c r="G767" s="8"/>
      <c r="H767" s="8">
        <v>7.4999999999999997E-2</v>
      </c>
      <c r="I767" s="10">
        <f t="shared" si="68"/>
        <v>0</v>
      </c>
      <c r="J767" s="10">
        <v>0</v>
      </c>
      <c r="K767" s="11">
        <f t="shared" si="69"/>
        <v>0</v>
      </c>
    </row>
    <row r="768" spans="1:11" x14ac:dyDescent="0.35">
      <c r="A768" s="9">
        <f t="shared" si="67"/>
        <v>43</v>
      </c>
      <c r="B768" s="8" t="s">
        <v>192</v>
      </c>
      <c r="C768" s="8">
        <f>димвенканали!C768</f>
        <v>160.9</v>
      </c>
      <c r="D768" s="8">
        <v>0</v>
      </c>
      <c r="E768" s="8">
        <v>0</v>
      </c>
      <c r="F768" s="8">
        <f t="shared" si="70"/>
        <v>160.9</v>
      </c>
      <c r="G768" s="8"/>
      <c r="H768" s="8">
        <v>7.4999999999999997E-2</v>
      </c>
      <c r="I768" s="10">
        <f t="shared" si="68"/>
        <v>0</v>
      </c>
      <c r="J768" s="10">
        <v>0</v>
      </c>
      <c r="K768" s="11">
        <f t="shared" si="69"/>
        <v>0</v>
      </c>
    </row>
    <row r="769" spans="1:11" x14ac:dyDescent="0.35">
      <c r="A769" s="9">
        <f t="shared" si="67"/>
        <v>44</v>
      </c>
      <c r="B769" s="8" t="s">
        <v>193</v>
      </c>
      <c r="C769" s="8">
        <f>димвенканали!C769</f>
        <v>6819.2</v>
      </c>
      <c r="D769" s="8">
        <v>0</v>
      </c>
      <c r="E769" s="8">
        <v>390.5</v>
      </c>
      <c r="F769" s="8">
        <f t="shared" si="70"/>
        <v>7209.7</v>
      </c>
      <c r="G769" s="8">
        <v>503</v>
      </c>
      <c r="H769" s="8">
        <v>7.4999999999999997E-2</v>
      </c>
      <c r="I769" s="10">
        <f t="shared" si="68"/>
        <v>37.725000000000001</v>
      </c>
      <c r="J769" s="10">
        <v>0</v>
      </c>
      <c r="K769" s="11">
        <f t="shared" si="69"/>
        <v>5.2325339473209709E-3</v>
      </c>
    </row>
    <row r="770" spans="1:11" x14ac:dyDescent="0.35">
      <c r="A770" s="9">
        <f t="shared" si="67"/>
        <v>45</v>
      </c>
      <c r="B770" s="8" t="s">
        <v>194</v>
      </c>
      <c r="C770" s="8">
        <f>димвенканали!C770</f>
        <v>6078.6</v>
      </c>
      <c r="D770" s="8">
        <v>0</v>
      </c>
      <c r="E770" s="8">
        <v>0</v>
      </c>
      <c r="F770" s="8">
        <f t="shared" si="70"/>
        <v>6078.6</v>
      </c>
      <c r="G770" s="8">
        <v>272</v>
      </c>
      <c r="H770" s="8">
        <v>7.4999999999999997E-2</v>
      </c>
      <c r="I770" s="10">
        <f t="shared" si="68"/>
        <v>20.399999999999999</v>
      </c>
      <c r="J770" s="10">
        <v>0</v>
      </c>
      <c r="K770" s="11">
        <f t="shared" si="69"/>
        <v>3.356035929325831E-3</v>
      </c>
    </row>
    <row r="771" spans="1:11" x14ac:dyDescent="0.35">
      <c r="A771" s="9">
        <f t="shared" si="67"/>
        <v>46</v>
      </c>
      <c r="B771" s="14" t="s">
        <v>195</v>
      </c>
      <c r="C771" s="8">
        <f>димвенканали!C771</f>
        <v>87.8</v>
      </c>
      <c r="D771" s="8">
        <v>0</v>
      </c>
      <c r="E771" s="8">
        <v>0</v>
      </c>
      <c r="F771" s="8">
        <f t="shared" si="70"/>
        <v>87.8</v>
      </c>
      <c r="G771" s="8"/>
      <c r="H771" s="8">
        <v>7.4999999999999997E-2</v>
      </c>
      <c r="I771" s="10">
        <f t="shared" si="68"/>
        <v>0</v>
      </c>
      <c r="J771" s="10">
        <v>0</v>
      </c>
      <c r="K771" s="11">
        <f t="shared" si="69"/>
        <v>0</v>
      </c>
    </row>
    <row r="772" spans="1:11" x14ac:dyDescent="0.35">
      <c r="A772" s="9">
        <f t="shared" si="67"/>
        <v>47</v>
      </c>
      <c r="B772" s="14" t="s">
        <v>196</v>
      </c>
      <c r="C772" s="8">
        <f>димвенканали!C772</f>
        <v>204.9</v>
      </c>
      <c r="D772" s="8">
        <v>0</v>
      </c>
      <c r="E772" s="8">
        <v>0</v>
      </c>
      <c r="F772" s="8">
        <f t="shared" si="70"/>
        <v>204.9</v>
      </c>
      <c r="G772" s="8"/>
      <c r="H772" s="8">
        <v>7.4999999999999997E-2</v>
      </c>
      <c r="I772" s="10">
        <f t="shared" si="68"/>
        <v>0</v>
      </c>
      <c r="J772" s="10">
        <v>0</v>
      </c>
      <c r="K772" s="11">
        <f t="shared" si="69"/>
        <v>0</v>
      </c>
    </row>
    <row r="773" spans="1:11" x14ac:dyDescent="0.35">
      <c r="A773" s="9">
        <f t="shared" si="67"/>
        <v>48</v>
      </c>
      <c r="B773" s="14" t="s">
        <v>197</v>
      </c>
      <c r="C773" s="8">
        <f>димвенканали!C773</f>
        <v>119.9</v>
      </c>
      <c r="D773" s="8">
        <v>0</v>
      </c>
      <c r="E773" s="8">
        <v>0</v>
      </c>
      <c r="F773" s="8">
        <f t="shared" si="70"/>
        <v>119.9</v>
      </c>
      <c r="G773" s="8"/>
      <c r="H773" s="8">
        <v>7.4999999999999997E-2</v>
      </c>
      <c r="I773" s="10">
        <f t="shared" si="68"/>
        <v>0</v>
      </c>
      <c r="J773" s="10">
        <v>0</v>
      </c>
      <c r="K773" s="11">
        <f t="shared" si="69"/>
        <v>0</v>
      </c>
    </row>
    <row r="774" spans="1:11" x14ac:dyDescent="0.35">
      <c r="A774" s="9">
        <f t="shared" si="67"/>
        <v>49</v>
      </c>
      <c r="B774" s="14" t="s">
        <v>198</v>
      </c>
      <c r="C774" s="8">
        <f>димвенканали!C774</f>
        <v>99</v>
      </c>
      <c r="D774" s="8">
        <v>0</v>
      </c>
      <c r="E774" s="8">
        <v>0</v>
      </c>
      <c r="F774" s="8">
        <f t="shared" si="70"/>
        <v>99</v>
      </c>
      <c r="G774" s="8"/>
      <c r="H774" s="8">
        <v>7.4999999999999997E-2</v>
      </c>
      <c r="I774" s="10">
        <f t="shared" si="68"/>
        <v>0</v>
      </c>
      <c r="J774" s="10">
        <v>0</v>
      </c>
      <c r="K774" s="11">
        <f t="shared" si="69"/>
        <v>0</v>
      </c>
    </row>
    <row r="775" spans="1:11" x14ac:dyDescent="0.35">
      <c r="A775" s="9">
        <f t="shared" si="67"/>
        <v>50</v>
      </c>
      <c r="B775" s="14" t="s">
        <v>199</v>
      </c>
      <c r="C775" s="8">
        <f>димвенканали!C775</f>
        <v>81.2</v>
      </c>
      <c r="D775" s="8">
        <v>0</v>
      </c>
      <c r="E775" s="8">
        <v>0</v>
      </c>
      <c r="F775" s="8">
        <f t="shared" si="70"/>
        <v>81.2</v>
      </c>
      <c r="G775" s="8"/>
      <c r="H775" s="8">
        <v>7.4999999999999997E-2</v>
      </c>
      <c r="I775" s="10">
        <f t="shared" si="68"/>
        <v>0</v>
      </c>
      <c r="J775" s="10">
        <v>0</v>
      </c>
      <c r="K775" s="11">
        <f t="shared" si="69"/>
        <v>0</v>
      </c>
    </row>
    <row r="776" spans="1:11" x14ac:dyDescent="0.35">
      <c r="A776" s="9">
        <f t="shared" si="67"/>
        <v>51</v>
      </c>
      <c r="B776" s="14" t="s">
        <v>200</v>
      </c>
      <c r="C776" s="8">
        <f>димвенканали!C776</f>
        <v>60.2</v>
      </c>
      <c r="D776" s="8">
        <v>0</v>
      </c>
      <c r="E776" s="8">
        <v>0</v>
      </c>
      <c r="F776" s="8">
        <f t="shared" si="70"/>
        <v>60.2</v>
      </c>
      <c r="G776" s="8"/>
      <c r="H776" s="8">
        <v>7.4999999999999997E-2</v>
      </c>
      <c r="I776" s="10">
        <f t="shared" si="68"/>
        <v>0</v>
      </c>
      <c r="J776" s="10">
        <v>0</v>
      </c>
      <c r="K776" s="11">
        <f t="shared" si="69"/>
        <v>0</v>
      </c>
    </row>
    <row r="777" spans="1:11" x14ac:dyDescent="0.35">
      <c r="A777" s="9">
        <f t="shared" si="67"/>
        <v>52</v>
      </c>
      <c r="B777" s="8" t="s">
        <v>201</v>
      </c>
      <c r="C777" s="8">
        <f>димвенканали!C777</f>
        <v>104.2</v>
      </c>
      <c r="D777" s="8">
        <v>0</v>
      </c>
      <c r="E777" s="8">
        <v>0</v>
      </c>
      <c r="F777" s="8">
        <f t="shared" si="70"/>
        <v>104.2</v>
      </c>
      <c r="G777" s="8"/>
      <c r="H777" s="8">
        <v>7.4999999999999997E-2</v>
      </c>
      <c r="I777" s="10">
        <f t="shared" si="68"/>
        <v>0</v>
      </c>
      <c r="J777" s="10">
        <v>0</v>
      </c>
      <c r="K777" s="11">
        <f t="shared" si="69"/>
        <v>0</v>
      </c>
    </row>
    <row r="778" spans="1:11" x14ac:dyDescent="0.35">
      <c r="A778" s="9">
        <f t="shared" si="67"/>
        <v>53</v>
      </c>
      <c r="B778" s="8" t="s">
        <v>202</v>
      </c>
      <c r="C778" s="8">
        <f>димвенканали!C778</f>
        <v>234.9</v>
      </c>
      <c r="D778" s="8">
        <v>0</v>
      </c>
      <c r="E778" s="8">
        <v>0</v>
      </c>
      <c r="F778" s="8">
        <f t="shared" si="70"/>
        <v>234.9</v>
      </c>
      <c r="G778" s="8"/>
      <c r="H778" s="8">
        <v>7.4999999999999997E-2</v>
      </c>
      <c r="I778" s="10">
        <f t="shared" si="68"/>
        <v>0</v>
      </c>
      <c r="J778" s="10">
        <v>0</v>
      </c>
      <c r="K778" s="11">
        <f t="shared" si="69"/>
        <v>0</v>
      </c>
    </row>
    <row r="779" spans="1:11" x14ac:dyDescent="0.35">
      <c r="A779" s="9">
        <f t="shared" si="67"/>
        <v>54</v>
      </c>
      <c r="B779" s="8" t="s">
        <v>203</v>
      </c>
      <c r="C779" s="8">
        <f>димвенканали!C779</f>
        <v>126.6</v>
      </c>
      <c r="D779" s="8">
        <v>0</v>
      </c>
      <c r="E779" s="8">
        <v>0</v>
      </c>
      <c r="F779" s="8">
        <f t="shared" si="70"/>
        <v>126.6</v>
      </c>
      <c r="G779" s="8"/>
      <c r="H779" s="8">
        <v>7.4999999999999997E-2</v>
      </c>
      <c r="I779" s="10">
        <f t="shared" si="68"/>
        <v>0</v>
      </c>
      <c r="J779" s="10">
        <v>0</v>
      </c>
      <c r="K779" s="11">
        <f t="shared" si="69"/>
        <v>0</v>
      </c>
    </row>
    <row r="780" spans="1:11" x14ac:dyDescent="0.35">
      <c r="A780" s="9">
        <f t="shared" si="67"/>
        <v>55</v>
      </c>
      <c r="B780" s="8" t="s">
        <v>204</v>
      </c>
      <c r="C780" s="8">
        <f>димвенканали!C780</f>
        <v>89.7</v>
      </c>
      <c r="D780" s="8">
        <v>0</v>
      </c>
      <c r="E780" s="8">
        <v>0</v>
      </c>
      <c r="F780" s="8">
        <f t="shared" si="70"/>
        <v>89.7</v>
      </c>
      <c r="G780" s="8"/>
      <c r="H780" s="8">
        <v>7.4999999999999997E-2</v>
      </c>
      <c r="I780" s="10">
        <f t="shared" ref="I780:I825" si="71">G780*H780</f>
        <v>0</v>
      </c>
      <c r="J780" s="10">
        <v>0</v>
      </c>
      <c r="K780" s="11">
        <f t="shared" ref="K780:K825" si="72">(I780+J780)/F780</f>
        <v>0</v>
      </c>
    </row>
    <row r="781" spans="1:11" x14ac:dyDescent="0.35">
      <c r="A781" s="9">
        <f t="shared" si="67"/>
        <v>56</v>
      </c>
      <c r="B781" s="8" t="s">
        <v>205</v>
      </c>
      <c r="C781" s="8">
        <f>димвенканали!C781</f>
        <v>82.2</v>
      </c>
      <c r="D781" s="8">
        <v>0</v>
      </c>
      <c r="E781" s="8">
        <v>0</v>
      </c>
      <c r="F781" s="8">
        <f t="shared" si="70"/>
        <v>82.2</v>
      </c>
      <c r="G781" s="8"/>
      <c r="H781" s="8">
        <v>7.4999999999999997E-2</v>
      </c>
      <c r="I781" s="10">
        <f t="shared" si="71"/>
        <v>0</v>
      </c>
      <c r="J781" s="10">
        <v>0</v>
      </c>
      <c r="K781" s="11">
        <f t="shared" si="72"/>
        <v>0</v>
      </c>
    </row>
    <row r="782" spans="1:11" x14ac:dyDescent="0.35">
      <c r="A782" s="9">
        <f t="shared" si="67"/>
        <v>57</v>
      </c>
      <c r="B782" s="8" t="s">
        <v>206</v>
      </c>
      <c r="C782" s="8">
        <f>димвенканали!C782</f>
        <v>95.49</v>
      </c>
      <c r="D782" s="8">
        <v>0</v>
      </c>
      <c r="E782" s="8">
        <v>0</v>
      </c>
      <c r="F782" s="8">
        <f t="shared" si="70"/>
        <v>95.49</v>
      </c>
      <c r="G782" s="8"/>
      <c r="H782" s="8">
        <v>7.4999999999999997E-2</v>
      </c>
      <c r="I782" s="10">
        <f t="shared" si="71"/>
        <v>0</v>
      </c>
      <c r="J782" s="10">
        <v>0</v>
      </c>
      <c r="K782" s="11">
        <f t="shared" si="72"/>
        <v>0</v>
      </c>
    </row>
    <row r="783" spans="1:11" x14ac:dyDescent="0.35">
      <c r="A783" s="9">
        <f t="shared" si="67"/>
        <v>58</v>
      </c>
      <c r="B783" s="8" t="s">
        <v>207</v>
      </c>
      <c r="C783" s="8">
        <f>димвенканали!C783</f>
        <v>152.59</v>
      </c>
      <c r="D783" s="8">
        <v>142.80000000000001</v>
      </c>
      <c r="E783" s="8">
        <v>0</v>
      </c>
      <c r="F783" s="8">
        <f t="shared" si="70"/>
        <v>295.39</v>
      </c>
      <c r="G783" s="8"/>
      <c r="H783" s="8">
        <v>7.4999999999999997E-2</v>
      </c>
      <c r="I783" s="10">
        <f t="shared" si="71"/>
        <v>0</v>
      </c>
      <c r="J783" s="10">
        <v>0</v>
      </c>
      <c r="K783" s="11">
        <f t="shared" si="72"/>
        <v>0</v>
      </c>
    </row>
    <row r="784" spans="1:11" x14ac:dyDescent="0.35">
      <c r="A784" s="9">
        <f t="shared" si="67"/>
        <v>59</v>
      </c>
      <c r="B784" s="8" t="s">
        <v>208</v>
      </c>
      <c r="C784" s="8">
        <f>димвенканали!C784</f>
        <v>220.1</v>
      </c>
      <c r="D784" s="8">
        <v>0</v>
      </c>
      <c r="E784" s="8">
        <v>0</v>
      </c>
      <c r="F784" s="8">
        <f t="shared" si="70"/>
        <v>220.1</v>
      </c>
      <c r="G784" s="8"/>
      <c r="H784" s="8">
        <v>7.4999999999999997E-2</v>
      </c>
      <c r="I784" s="10">
        <f t="shared" si="71"/>
        <v>0</v>
      </c>
      <c r="J784" s="10">
        <v>0</v>
      </c>
      <c r="K784" s="11">
        <f t="shared" si="72"/>
        <v>0</v>
      </c>
    </row>
    <row r="785" spans="1:11" x14ac:dyDescent="0.35">
      <c r="A785" s="9">
        <f t="shared" si="67"/>
        <v>60</v>
      </c>
      <c r="B785" s="8" t="s">
        <v>209</v>
      </c>
      <c r="C785" s="8">
        <f>димвенканали!C785</f>
        <v>211.98</v>
      </c>
      <c r="D785" s="8">
        <v>0</v>
      </c>
      <c r="E785" s="8">
        <v>0</v>
      </c>
      <c r="F785" s="8">
        <f t="shared" si="70"/>
        <v>211.98</v>
      </c>
      <c r="G785" s="8"/>
      <c r="H785" s="8">
        <v>7.4999999999999997E-2</v>
      </c>
      <c r="I785" s="10">
        <f t="shared" si="71"/>
        <v>0</v>
      </c>
      <c r="J785" s="10">
        <v>0</v>
      </c>
      <c r="K785" s="11">
        <f t="shared" si="72"/>
        <v>0</v>
      </c>
    </row>
    <row r="786" spans="1:11" x14ac:dyDescent="0.35">
      <c r="A786" s="9">
        <f t="shared" si="67"/>
        <v>61</v>
      </c>
      <c r="B786" s="8" t="s">
        <v>210</v>
      </c>
      <c r="C786" s="8">
        <f>димвенканали!C786</f>
        <v>102.18</v>
      </c>
      <c r="D786" s="8">
        <v>0</v>
      </c>
      <c r="E786" s="8">
        <v>0</v>
      </c>
      <c r="F786" s="8">
        <f t="shared" si="70"/>
        <v>102.18</v>
      </c>
      <c r="G786" s="8"/>
      <c r="H786" s="8">
        <v>7.4999999999999997E-2</v>
      </c>
      <c r="I786" s="10">
        <f t="shared" si="71"/>
        <v>0</v>
      </c>
      <c r="J786" s="10">
        <v>0</v>
      </c>
      <c r="K786" s="11">
        <f t="shared" si="72"/>
        <v>0</v>
      </c>
    </row>
    <row r="787" spans="1:11" x14ac:dyDescent="0.35">
      <c r="A787" s="9">
        <f t="shared" si="67"/>
        <v>62</v>
      </c>
      <c r="B787" s="8" t="s">
        <v>211</v>
      </c>
      <c r="C787" s="8">
        <f>димвенканали!C787</f>
        <v>200.28</v>
      </c>
      <c r="D787" s="8">
        <v>0</v>
      </c>
      <c r="E787" s="8">
        <v>0</v>
      </c>
      <c r="F787" s="8">
        <f t="shared" si="70"/>
        <v>200.28</v>
      </c>
      <c r="G787" s="8"/>
      <c r="H787" s="8">
        <v>7.4999999999999997E-2</v>
      </c>
      <c r="I787" s="10">
        <f t="shared" si="71"/>
        <v>0</v>
      </c>
      <c r="J787" s="10">
        <v>0</v>
      </c>
      <c r="K787" s="11">
        <f t="shared" si="72"/>
        <v>0</v>
      </c>
    </row>
    <row r="788" spans="1:11" x14ac:dyDescent="0.35">
      <c r="A788" s="9">
        <f t="shared" si="67"/>
        <v>63</v>
      </c>
      <c r="B788" s="8" t="s">
        <v>212</v>
      </c>
      <c r="C788" s="8">
        <f>димвенканали!C788</f>
        <v>183.1</v>
      </c>
      <c r="D788" s="8">
        <v>0</v>
      </c>
      <c r="E788" s="8">
        <v>0</v>
      </c>
      <c r="F788" s="8">
        <f t="shared" si="70"/>
        <v>183.1</v>
      </c>
      <c r="G788" s="8"/>
      <c r="H788" s="8">
        <v>7.4999999999999997E-2</v>
      </c>
      <c r="I788" s="10">
        <f t="shared" si="71"/>
        <v>0</v>
      </c>
      <c r="J788" s="10">
        <v>0</v>
      </c>
      <c r="K788" s="11">
        <f t="shared" si="72"/>
        <v>0</v>
      </c>
    </row>
    <row r="789" spans="1:11" x14ac:dyDescent="0.35">
      <c r="A789" s="9">
        <f t="shared" si="67"/>
        <v>64</v>
      </c>
      <c r="B789" s="8" t="s">
        <v>213</v>
      </c>
      <c r="C789" s="8">
        <f>димвенканали!C789</f>
        <v>6638.08</v>
      </c>
      <c r="D789" s="8">
        <v>0</v>
      </c>
      <c r="E789" s="8">
        <v>0</v>
      </c>
      <c r="F789" s="8">
        <f t="shared" si="70"/>
        <v>6638.08</v>
      </c>
      <c r="G789" s="8">
        <v>538</v>
      </c>
      <c r="H789" s="8">
        <v>7.4999999999999997E-2</v>
      </c>
      <c r="I789" s="10">
        <f t="shared" si="71"/>
        <v>40.35</v>
      </c>
      <c r="J789" s="10">
        <v>0</v>
      </c>
      <c r="K789" s="11">
        <f t="shared" si="72"/>
        <v>6.0785648862321639E-3</v>
      </c>
    </row>
    <row r="790" spans="1:11" x14ac:dyDescent="0.35">
      <c r="A790" s="9">
        <f t="shared" si="67"/>
        <v>65</v>
      </c>
      <c r="B790" s="8" t="s">
        <v>214</v>
      </c>
      <c r="C790" s="8">
        <f>димвенканали!C790</f>
        <v>174.99</v>
      </c>
      <c r="D790" s="8">
        <v>0</v>
      </c>
      <c r="E790" s="8">
        <v>0</v>
      </c>
      <c r="F790" s="8">
        <f t="shared" si="70"/>
        <v>174.99</v>
      </c>
      <c r="G790" s="8"/>
      <c r="H790" s="8">
        <v>7.4999999999999997E-2</v>
      </c>
      <c r="I790" s="10">
        <f t="shared" si="71"/>
        <v>0</v>
      </c>
      <c r="J790" s="10">
        <v>0</v>
      </c>
      <c r="K790" s="11">
        <f t="shared" si="72"/>
        <v>0</v>
      </c>
    </row>
    <row r="791" spans="1:11" x14ac:dyDescent="0.35">
      <c r="A791" s="9">
        <f t="shared" si="67"/>
        <v>66</v>
      </c>
      <c r="B791" s="8" t="s">
        <v>215</v>
      </c>
      <c r="C791" s="8">
        <f>димвенканали!C791</f>
        <v>4236.49</v>
      </c>
      <c r="D791" s="8">
        <v>0</v>
      </c>
      <c r="E791" s="8">
        <v>0</v>
      </c>
      <c r="F791" s="8">
        <f t="shared" si="70"/>
        <v>4236.49</v>
      </c>
      <c r="G791" s="8">
        <v>494</v>
      </c>
      <c r="H791" s="8">
        <v>7.4999999999999997E-2</v>
      </c>
      <c r="I791" s="10">
        <f t="shared" si="71"/>
        <v>37.049999999999997</v>
      </c>
      <c r="J791" s="10">
        <v>0</v>
      </c>
      <c r="K791" s="11">
        <f t="shared" si="72"/>
        <v>8.7454472924520053E-3</v>
      </c>
    </row>
    <row r="792" spans="1:11" x14ac:dyDescent="0.35">
      <c r="A792" s="9">
        <f t="shared" ref="A792:A855" si="73">1+A791</f>
        <v>67</v>
      </c>
      <c r="B792" s="8" t="s">
        <v>216</v>
      </c>
      <c r="C792" s="8">
        <f>димвенканали!C792</f>
        <v>5395.1</v>
      </c>
      <c r="D792" s="8">
        <v>0</v>
      </c>
      <c r="E792" s="8">
        <v>0</v>
      </c>
      <c r="F792" s="8">
        <f t="shared" si="70"/>
        <v>5395.1</v>
      </c>
      <c r="G792" s="8">
        <v>305</v>
      </c>
      <c r="H792" s="8">
        <v>7.4999999999999997E-2</v>
      </c>
      <c r="I792" s="10">
        <f t="shared" si="71"/>
        <v>22.875</v>
      </c>
      <c r="J792" s="10">
        <v>0</v>
      </c>
      <c r="K792" s="11">
        <f t="shared" si="72"/>
        <v>4.239958480843728E-3</v>
      </c>
    </row>
    <row r="793" spans="1:11" x14ac:dyDescent="0.35">
      <c r="A793" s="9">
        <f t="shared" si="73"/>
        <v>68</v>
      </c>
      <c r="B793" s="8" t="s">
        <v>217</v>
      </c>
      <c r="C793" s="8">
        <f>димвенканали!C793</f>
        <v>4042.93</v>
      </c>
      <c r="D793" s="8">
        <v>0</v>
      </c>
      <c r="E793" s="8">
        <v>0</v>
      </c>
      <c r="F793" s="8">
        <f t="shared" si="70"/>
        <v>4042.93</v>
      </c>
      <c r="G793" s="8">
        <v>385.2</v>
      </c>
      <c r="H793" s="8">
        <v>7.4999999999999997E-2</v>
      </c>
      <c r="I793" s="10">
        <f t="shared" si="71"/>
        <v>28.889999999999997</v>
      </c>
      <c r="J793" s="10">
        <v>0</v>
      </c>
      <c r="K793" s="11">
        <f t="shared" si="72"/>
        <v>7.1458076197213399E-3</v>
      </c>
    </row>
    <row r="794" spans="1:11" x14ac:dyDescent="0.35">
      <c r="A794" s="9">
        <f t="shared" si="73"/>
        <v>69</v>
      </c>
      <c r="B794" s="8" t="s">
        <v>218</v>
      </c>
      <c r="C794" s="8">
        <f>димвенканали!C794</f>
        <v>68.8</v>
      </c>
      <c r="D794" s="8">
        <v>0</v>
      </c>
      <c r="E794" s="8">
        <v>0</v>
      </c>
      <c r="F794" s="8">
        <f t="shared" si="70"/>
        <v>68.8</v>
      </c>
      <c r="G794" s="8"/>
      <c r="H794" s="8">
        <v>7.4999999999999997E-2</v>
      </c>
      <c r="I794" s="10">
        <f t="shared" si="71"/>
        <v>0</v>
      </c>
      <c r="J794" s="10">
        <v>0</v>
      </c>
      <c r="K794" s="11">
        <f t="shared" si="72"/>
        <v>0</v>
      </c>
    </row>
    <row r="795" spans="1:11" x14ac:dyDescent="0.35">
      <c r="A795" s="9">
        <f t="shared" si="73"/>
        <v>70</v>
      </c>
      <c r="B795" s="8" t="s">
        <v>219</v>
      </c>
      <c r="C795" s="8">
        <f>димвенканали!C795</f>
        <v>57.6</v>
      </c>
      <c r="D795" s="8">
        <v>0</v>
      </c>
      <c r="E795" s="8">
        <v>0</v>
      </c>
      <c r="F795" s="8">
        <f t="shared" si="70"/>
        <v>57.6</v>
      </c>
      <c r="G795" s="8"/>
      <c r="H795" s="8">
        <v>7.4999999999999997E-2</v>
      </c>
      <c r="I795" s="10">
        <f t="shared" si="71"/>
        <v>0</v>
      </c>
      <c r="J795" s="10">
        <v>0</v>
      </c>
      <c r="K795" s="11">
        <f t="shared" si="72"/>
        <v>0</v>
      </c>
    </row>
    <row r="796" spans="1:11" x14ac:dyDescent="0.35">
      <c r="A796" s="9">
        <f t="shared" si="73"/>
        <v>71</v>
      </c>
      <c r="B796" s="8" t="s">
        <v>220</v>
      </c>
      <c r="C796" s="8">
        <f>димвенканали!C796</f>
        <v>86.7</v>
      </c>
      <c r="D796" s="8">
        <v>0</v>
      </c>
      <c r="E796" s="8">
        <v>0</v>
      </c>
      <c r="F796" s="8">
        <f t="shared" si="70"/>
        <v>86.7</v>
      </c>
      <c r="G796" s="8"/>
      <c r="H796" s="8">
        <v>7.4999999999999997E-2</v>
      </c>
      <c r="I796" s="10">
        <f t="shared" si="71"/>
        <v>0</v>
      </c>
      <c r="J796" s="10">
        <v>0</v>
      </c>
      <c r="K796" s="11">
        <f t="shared" si="72"/>
        <v>0</v>
      </c>
    </row>
    <row r="797" spans="1:11" x14ac:dyDescent="0.35">
      <c r="A797" s="9">
        <f t="shared" si="73"/>
        <v>72</v>
      </c>
      <c r="B797" s="8" t="s">
        <v>221</v>
      </c>
      <c r="C797" s="8">
        <f>димвенканали!C797</f>
        <v>118.58</v>
      </c>
      <c r="D797" s="8">
        <v>0</v>
      </c>
      <c r="E797" s="8">
        <v>0</v>
      </c>
      <c r="F797" s="8">
        <f t="shared" si="70"/>
        <v>118.58</v>
      </c>
      <c r="G797" s="8"/>
      <c r="H797" s="8">
        <v>7.4999999999999997E-2</v>
      </c>
      <c r="I797" s="10">
        <f t="shared" si="71"/>
        <v>0</v>
      </c>
      <c r="J797" s="10">
        <v>0</v>
      </c>
      <c r="K797" s="11">
        <f t="shared" si="72"/>
        <v>0</v>
      </c>
    </row>
    <row r="798" spans="1:11" x14ac:dyDescent="0.35">
      <c r="A798" s="9">
        <f t="shared" si="73"/>
        <v>73</v>
      </c>
      <c r="B798" s="8" t="s">
        <v>222</v>
      </c>
      <c r="C798" s="8">
        <f>димвенканали!C798</f>
        <v>77.8</v>
      </c>
      <c r="D798" s="8">
        <v>0</v>
      </c>
      <c r="E798" s="8">
        <v>0</v>
      </c>
      <c r="F798" s="8">
        <f t="shared" si="70"/>
        <v>77.8</v>
      </c>
      <c r="G798" s="8"/>
      <c r="H798" s="8">
        <v>7.4999999999999997E-2</v>
      </c>
      <c r="I798" s="10">
        <f t="shared" si="71"/>
        <v>0</v>
      </c>
      <c r="J798" s="10">
        <v>0</v>
      </c>
      <c r="K798" s="11">
        <f t="shared" si="72"/>
        <v>0</v>
      </c>
    </row>
    <row r="799" spans="1:11" x14ac:dyDescent="0.35">
      <c r="A799" s="9">
        <f t="shared" si="73"/>
        <v>74</v>
      </c>
      <c r="B799" s="8" t="s">
        <v>223</v>
      </c>
      <c r="C799" s="8">
        <f>димвенканали!C799</f>
        <v>64.5</v>
      </c>
      <c r="D799" s="8">
        <v>0</v>
      </c>
      <c r="E799" s="8">
        <v>0</v>
      </c>
      <c r="F799" s="8">
        <f t="shared" si="70"/>
        <v>64.5</v>
      </c>
      <c r="G799" s="8"/>
      <c r="H799" s="8">
        <v>7.4999999999999997E-2</v>
      </c>
      <c r="I799" s="10">
        <f t="shared" si="71"/>
        <v>0</v>
      </c>
      <c r="J799" s="10">
        <v>0</v>
      </c>
      <c r="K799" s="11">
        <f t="shared" si="72"/>
        <v>0</v>
      </c>
    </row>
    <row r="800" spans="1:11" x14ac:dyDescent="0.35">
      <c r="A800" s="9">
        <f t="shared" si="73"/>
        <v>75</v>
      </c>
      <c r="B800" s="8" t="s">
        <v>224</v>
      </c>
      <c r="C800" s="8">
        <f>димвенканали!C800</f>
        <v>122.1</v>
      </c>
      <c r="D800" s="8">
        <v>0</v>
      </c>
      <c r="E800" s="8">
        <v>0</v>
      </c>
      <c r="F800" s="8">
        <f t="shared" si="70"/>
        <v>122.1</v>
      </c>
      <c r="G800" s="8"/>
      <c r="H800" s="8">
        <v>7.4999999999999997E-2</v>
      </c>
      <c r="I800" s="10">
        <f t="shared" si="71"/>
        <v>0</v>
      </c>
      <c r="J800" s="10">
        <v>0</v>
      </c>
      <c r="K800" s="11">
        <f t="shared" si="72"/>
        <v>0</v>
      </c>
    </row>
    <row r="801" spans="1:11" x14ac:dyDescent="0.35">
      <c r="A801" s="9">
        <f t="shared" si="73"/>
        <v>76</v>
      </c>
      <c r="B801" s="8" t="s">
        <v>225</v>
      </c>
      <c r="C801" s="8">
        <f>димвенканали!C801</f>
        <v>321.89999999999998</v>
      </c>
      <c r="D801" s="8">
        <v>0</v>
      </c>
      <c r="E801" s="8">
        <v>0</v>
      </c>
      <c r="F801" s="8">
        <f t="shared" si="70"/>
        <v>321.89999999999998</v>
      </c>
      <c r="G801" s="8"/>
      <c r="H801" s="8">
        <v>7.4999999999999997E-2</v>
      </c>
      <c r="I801" s="10">
        <f t="shared" si="71"/>
        <v>0</v>
      </c>
      <c r="J801" s="10">
        <v>0</v>
      </c>
      <c r="K801" s="11">
        <f t="shared" si="72"/>
        <v>0</v>
      </c>
    </row>
    <row r="802" spans="1:11" x14ac:dyDescent="0.35">
      <c r="A802" s="9">
        <f t="shared" si="73"/>
        <v>77</v>
      </c>
      <c r="B802" s="8" t="s">
        <v>226</v>
      </c>
      <c r="C802" s="8">
        <f>димвенканали!C802</f>
        <v>131.80000000000001</v>
      </c>
      <c r="D802" s="8">
        <v>0</v>
      </c>
      <c r="E802" s="8">
        <v>0</v>
      </c>
      <c r="F802" s="8">
        <f t="shared" si="70"/>
        <v>131.80000000000001</v>
      </c>
      <c r="G802" s="8"/>
      <c r="H802" s="8">
        <v>7.4999999999999997E-2</v>
      </c>
      <c r="I802" s="10">
        <f t="shared" si="71"/>
        <v>0</v>
      </c>
      <c r="J802" s="10">
        <v>0</v>
      </c>
      <c r="K802" s="11">
        <f t="shared" si="72"/>
        <v>0</v>
      </c>
    </row>
    <row r="803" spans="1:11" x14ac:dyDescent="0.35">
      <c r="A803" s="9">
        <f t="shared" si="73"/>
        <v>78</v>
      </c>
      <c r="B803" s="8" t="s">
        <v>227</v>
      </c>
      <c r="C803" s="8">
        <f>димвенканали!C803</f>
        <v>266.8</v>
      </c>
      <c r="D803" s="8">
        <v>0</v>
      </c>
      <c r="E803" s="8">
        <v>0</v>
      </c>
      <c r="F803" s="8">
        <f t="shared" si="70"/>
        <v>266.8</v>
      </c>
      <c r="G803" s="8"/>
      <c r="H803" s="8">
        <v>7.4999999999999997E-2</v>
      </c>
      <c r="I803" s="10">
        <f t="shared" si="71"/>
        <v>0</v>
      </c>
      <c r="J803" s="10">
        <v>0</v>
      </c>
      <c r="K803" s="11">
        <f t="shared" si="72"/>
        <v>0</v>
      </c>
    </row>
    <row r="804" spans="1:11" x14ac:dyDescent="0.35">
      <c r="A804" s="9">
        <f t="shared" si="73"/>
        <v>79</v>
      </c>
      <c r="B804" s="8" t="s">
        <v>228</v>
      </c>
      <c r="C804" s="8">
        <f>димвенканали!C804</f>
        <v>309.60000000000002</v>
      </c>
      <c r="D804" s="8">
        <v>0</v>
      </c>
      <c r="E804" s="8">
        <v>0</v>
      </c>
      <c r="F804" s="8">
        <f t="shared" ref="F804:F847" si="74">C804+D804+E804</f>
        <v>309.60000000000002</v>
      </c>
      <c r="G804" s="8"/>
      <c r="H804" s="8">
        <v>7.4999999999999997E-2</v>
      </c>
      <c r="I804" s="10">
        <f t="shared" si="71"/>
        <v>0</v>
      </c>
      <c r="J804" s="10">
        <v>0</v>
      </c>
      <c r="K804" s="11">
        <f t="shared" si="72"/>
        <v>0</v>
      </c>
    </row>
    <row r="805" spans="1:11" x14ac:dyDescent="0.35">
      <c r="A805" s="9">
        <f t="shared" si="73"/>
        <v>80</v>
      </c>
      <c r="B805" s="8" t="s">
        <v>229</v>
      </c>
      <c r="C805" s="8">
        <f>димвенканали!C805</f>
        <v>339.5</v>
      </c>
      <c r="D805" s="8">
        <v>0</v>
      </c>
      <c r="E805" s="8">
        <v>0</v>
      </c>
      <c r="F805" s="8">
        <f t="shared" si="74"/>
        <v>339.5</v>
      </c>
      <c r="G805" s="8"/>
      <c r="H805" s="8">
        <v>7.4999999999999997E-2</v>
      </c>
      <c r="I805" s="10">
        <f t="shared" si="71"/>
        <v>0</v>
      </c>
      <c r="J805" s="10">
        <v>0</v>
      </c>
      <c r="K805" s="11">
        <f t="shared" si="72"/>
        <v>0</v>
      </c>
    </row>
    <row r="806" spans="1:11" x14ac:dyDescent="0.35">
      <c r="A806" s="9">
        <f t="shared" si="73"/>
        <v>81</v>
      </c>
      <c r="B806" s="8" t="s">
        <v>230</v>
      </c>
      <c r="C806" s="8">
        <f>димвенканали!C806</f>
        <v>1490.07</v>
      </c>
      <c r="D806" s="8">
        <v>0</v>
      </c>
      <c r="E806" s="8">
        <v>0</v>
      </c>
      <c r="F806" s="8">
        <f t="shared" si="74"/>
        <v>1490.07</v>
      </c>
      <c r="G806" s="8"/>
      <c r="H806" s="8">
        <v>7.4999999999999997E-2</v>
      </c>
      <c r="I806" s="10">
        <f t="shared" si="71"/>
        <v>0</v>
      </c>
      <c r="J806" s="10">
        <v>0</v>
      </c>
      <c r="K806" s="11">
        <f t="shared" si="72"/>
        <v>0</v>
      </c>
    </row>
    <row r="807" spans="1:11" x14ac:dyDescent="0.35">
      <c r="A807" s="9">
        <f t="shared" si="73"/>
        <v>82</v>
      </c>
      <c r="B807" s="8" t="s">
        <v>231</v>
      </c>
      <c r="C807" s="8">
        <f>димвенканали!C807</f>
        <v>1153.5999999999999</v>
      </c>
      <c r="D807" s="8">
        <v>0</v>
      </c>
      <c r="E807" s="8">
        <v>0</v>
      </c>
      <c r="F807" s="8">
        <f t="shared" si="74"/>
        <v>1153.5999999999999</v>
      </c>
      <c r="G807" s="8"/>
      <c r="H807" s="8">
        <v>7.4999999999999997E-2</v>
      </c>
      <c r="I807" s="10">
        <f t="shared" si="71"/>
        <v>0</v>
      </c>
      <c r="J807" s="10">
        <v>0</v>
      </c>
      <c r="K807" s="11">
        <f t="shared" si="72"/>
        <v>0</v>
      </c>
    </row>
    <row r="808" spans="1:11" x14ac:dyDescent="0.35">
      <c r="A808" s="9">
        <f t="shared" si="73"/>
        <v>83</v>
      </c>
      <c r="B808" s="8" t="s">
        <v>232</v>
      </c>
      <c r="C808" s="8">
        <f>димвенканали!C808</f>
        <v>337.9</v>
      </c>
      <c r="D808" s="8">
        <v>0</v>
      </c>
      <c r="E808" s="8">
        <v>0</v>
      </c>
      <c r="F808" s="8">
        <f t="shared" si="74"/>
        <v>337.9</v>
      </c>
      <c r="G808" s="8"/>
      <c r="H808" s="8">
        <v>7.4999999999999997E-2</v>
      </c>
      <c r="I808" s="10">
        <f t="shared" si="71"/>
        <v>0</v>
      </c>
      <c r="J808" s="10">
        <v>0</v>
      </c>
      <c r="K808" s="11">
        <f t="shared" si="72"/>
        <v>0</v>
      </c>
    </row>
    <row r="809" spans="1:11" x14ac:dyDescent="0.35">
      <c r="A809" s="9">
        <f t="shared" si="73"/>
        <v>84</v>
      </c>
      <c r="B809" s="8" t="s">
        <v>233</v>
      </c>
      <c r="C809" s="8">
        <f>димвенканали!C809</f>
        <v>376.7</v>
      </c>
      <c r="D809" s="8">
        <v>0</v>
      </c>
      <c r="E809" s="8">
        <v>0</v>
      </c>
      <c r="F809" s="8">
        <f t="shared" si="74"/>
        <v>376.7</v>
      </c>
      <c r="G809" s="8"/>
      <c r="H809" s="8">
        <v>7.4999999999999997E-2</v>
      </c>
      <c r="I809" s="10">
        <f t="shared" si="71"/>
        <v>0</v>
      </c>
      <c r="J809" s="10">
        <v>0</v>
      </c>
      <c r="K809" s="11">
        <f t="shared" si="72"/>
        <v>0</v>
      </c>
    </row>
    <row r="810" spans="1:11" x14ac:dyDescent="0.35">
      <c r="A810" s="9">
        <f t="shared" si="73"/>
        <v>85</v>
      </c>
      <c r="B810" s="8" t="s">
        <v>234</v>
      </c>
      <c r="C810" s="8">
        <f>димвенканали!C810</f>
        <v>331.2</v>
      </c>
      <c r="D810" s="8">
        <v>0</v>
      </c>
      <c r="E810" s="8">
        <v>0</v>
      </c>
      <c r="F810" s="8">
        <f t="shared" si="74"/>
        <v>331.2</v>
      </c>
      <c r="G810" s="8"/>
      <c r="H810" s="8">
        <v>7.4999999999999997E-2</v>
      </c>
      <c r="I810" s="10">
        <f>G810*H810</f>
        <v>0</v>
      </c>
      <c r="J810" s="10">
        <v>0</v>
      </c>
      <c r="K810" s="11">
        <f t="shared" si="72"/>
        <v>0</v>
      </c>
    </row>
    <row r="811" spans="1:11" x14ac:dyDescent="0.35">
      <c r="A811" s="9">
        <f t="shared" si="73"/>
        <v>86</v>
      </c>
      <c r="B811" s="8" t="s">
        <v>235</v>
      </c>
      <c r="C811" s="8">
        <f>димвенканали!C811</f>
        <v>4543.6099999999997</v>
      </c>
      <c r="D811" s="8">
        <v>0</v>
      </c>
      <c r="E811" s="8">
        <v>0</v>
      </c>
      <c r="F811" s="8">
        <f t="shared" si="74"/>
        <v>4543.6099999999997</v>
      </c>
      <c r="G811" s="8">
        <v>485.2</v>
      </c>
      <c r="H811" s="8">
        <v>7.4999999999999997E-2</v>
      </c>
      <c r="I811" s="10">
        <f t="shared" si="71"/>
        <v>36.39</v>
      </c>
      <c r="J811" s="10">
        <v>0</v>
      </c>
      <c r="K811" s="11">
        <f t="shared" si="72"/>
        <v>8.0090500725194299E-3</v>
      </c>
    </row>
    <row r="812" spans="1:11" x14ac:dyDescent="0.35">
      <c r="A812" s="9">
        <f t="shared" si="73"/>
        <v>87</v>
      </c>
      <c r="B812" s="8" t="s">
        <v>236</v>
      </c>
      <c r="C812" s="8">
        <f>димвенканали!C812</f>
        <v>4442.1000000000004</v>
      </c>
      <c r="D812" s="8">
        <v>0</v>
      </c>
      <c r="E812" s="8">
        <v>0</v>
      </c>
      <c r="F812" s="8">
        <f t="shared" si="74"/>
        <v>4442.1000000000004</v>
      </c>
      <c r="G812" s="8">
        <v>485.2</v>
      </c>
      <c r="H812" s="8">
        <v>7.4999999999999997E-2</v>
      </c>
      <c r="I812" s="10">
        <f t="shared" si="71"/>
        <v>36.39</v>
      </c>
      <c r="J812" s="10">
        <v>0</v>
      </c>
      <c r="K812" s="11">
        <f t="shared" si="72"/>
        <v>8.1920713176200435E-3</v>
      </c>
    </row>
    <row r="813" spans="1:11" x14ac:dyDescent="0.35">
      <c r="A813" s="9">
        <f t="shared" si="73"/>
        <v>88</v>
      </c>
      <c r="B813" s="8" t="s">
        <v>237</v>
      </c>
      <c r="C813" s="8">
        <f>димвенканали!C813</f>
        <v>2681.07</v>
      </c>
      <c r="D813" s="8">
        <v>1283.7</v>
      </c>
      <c r="E813" s="8">
        <v>0</v>
      </c>
      <c r="F813" s="8">
        <f t="shared" si="74"/>
        <v>3964.7700000000004</v>
      </c>
      <c r="G813" s="8">
        <v>385</v>
      </c>
      <c r="H813" s="8">
        <v>7.4999999999999997E-2</v>
      </c>
      <c r="I813" s="10">
        <f t="shared" si="71"/>
        <v>28.875</v>
      </c>
      <c r="J813" s="10">
        <v>0</v>
      </c>
      <c r="K813" s="11">
        <f t="shared" si="72"/>
        <v>7.2828940896949882E-3</v>
      </c>
    </row>
    <row r="814" spans="1:11" x14ac:dyDescent="0.35">
      <c r="A814" s="9">
        <f t="shared" si="73"/>
        <v>89</v>
      </c>
      <c r="B814" s="8" t="s">
        <v>238</v>
      </c>
      <c r="C814" s="8">
        <f>димвенканали!C814</f>
        <v>4513.9799999999996</v>
      </c>
      <c r="D814" s="8">
        <v>0</v>
      </c>
      <c r="E814" s="8">
        <v>0</v>
      </c>
      <c r="F814" s="8">
        <f t="shared" si="74"/>
        <v>4513.9799999999996</v>
      </c>
      <c r="G814" s="8">
        <v>485.2</v>
      </c>
      <c r="H814" s="8">
        <v>7.4999999999999997E-2</v>
      </c>
      <c r="I814" s="10">
        <f t="shared" si="71"/>
        <v>36.39</v>
      </c>
      <c r="J814" s="10">
        <v>0</v>
      </c>
      <c r="K814" s="11">
        <f t="shared" si="72"/>
        <v>8.0616218946472969E-3</v>
      </c>
    </row>
    <row r="815" spans="1:11" x14ac:dyDescent="0.35">
      <c r="A815" s="9">
        <f t="shared" si="73"/>
        <v>90</v>
      </c>
      <c r="B815" s="8" t="s">
        <v>239</v>
      </c>
      <c r="C815" s="8">
        <f>димвенканали!C815</f>
        <v>6160.06</v>
      </c>
      <c r="D815" s="8">
        <v>98.8</v>
      </c>
      <c r="E815" s="8">
        <v>0</v>
      </c>
      <c r="F815" s="8">
        <f t="shared" si="74"/>
        <v>6258.8600000000006</v>
      </c>
      <c r="G815" s="8">
        <v>352.1</v>
      </c>
      <c r="H815" s="8">
        <v>7.4999999999999997E-2</v>
      </c>
      <c r="I815" s="10">
        <f t="shared" si="71"/>
        <v>26.407500000000002</v>
      </c>
      <c r="J815" s="10">
        <v>0</v>
      </c>
      <c r="K815" s="11">
        <f t="shared" si="72"/>
        <v>4.2192188353789668E-3</v>
      </c>
    </row>
    <row r="816" spans="1:11" x14ac:dyDescent="0.35">
      <c r="A816" s="9">
        <f t="shared" si="73"/>
        <v>91</v>
      </c>
      <c r="B816" s="8" t="s">
        <v>240</v>
      </c>
      <c r="C816" s="8">
        <f>димвенканали!C816</f>
        <v>2230.3000000000002</v>
      </c>
      <c r="D816" s="8">
        <v>0</v>
      </c>
      <c r="E816" s="8">
        <v>0</v>
      </c>
      <c r="F816" s="8">
        <f t="shared" si="74"/>
        <v>2230.3000000000002</v>
      </c>
      <c r="G816" s="8">
        <v>535</v>
      </c>
      <c r="H816" s="8">
        <v>7.4999999999999997E-2</v>
      </c>
      <c r="I816" s="10">
        <f t="shared" si="71"/>
        <v>40.125</v>
      </c>
      <c r="J816" s="10">
        <v>0</v>
      </c>
      <c r="K816" s="11">
        <f t="shared" si="72"/>
        <v>1.7990853248441911E-2</v>
      </c>
    </row>
    <row r="817" spans="1:11" x14ac:dyDescent="0.35">
      <c r="A817" s="9">
        <f t="shared" si="73"/>
        <v>92</v>
      </c>
      <c r="B817" s="8" t="s">
        <v>241</v>
      </c>
      <c r="C817" s="8">
        <f>димвенканали!C817</f>
        <v>3177.46</v>
      </c>
      <c r="D817" s="8">
        <v>0</v>
      </c>
      <c r="E817" s="8">
        <v>0</v>
      </c>
      <c r="F817" s="8">
        <f t="shared" si="74"/>
        <v>3177.46</v>
      </c>
      <c r="G817" s="8">
        <v>480.3</v>
      </c>
      <c r="H817" s="8">
        <v>7.4999999999999997E-2</v>
      </c>
      <c r="I817" s="10">
        <f t="shared" si="71"/>
        <v>36.022500000000001</v>
      </c>
      <c r="J817" s="10">
        <v>0</v>
      </c>
      <c r="K817" s="11">
        <f t="shared" si="72"/>
        <v>1.1336885436795428E-2</v>
      </c>
    </row>
    <row r="818" spans="1:11" x14ac:dyDescent="0.35">
      <c r="A818" s="9">
        <f t="shared" si="73"/>
        <v>93</v>
      </c>
      <c r="B818" s="8" t="s">
        <v>242</v>
      </c>
      <c r="C818" s="8">
        <f>димвенканали!C818</f>
        <v>6153.96</v>
      </c>
      <c r="D818" s="8">
        <v>0</v>
      </c>
      <c r="E818" s="8">
        <v>0</v>
      </c>
      <c r="F818" s="8">
        <f t="shared" si="74"/>
        <v>6153.96</v>
      </c>
      <c r="G818" s="8">
        <v>485.2</v>
      </c>
      <c r="H818" s="8">
        <v>7.4999999999999997E-2</v>
      </c>
      <c r="I818" s="10">
        <f t="shared" si="71"/>
        <v>36.39</v>
      </c>
      <c r="J818" s="10">
        <v>0</v>
      </c>
      <c r="K818" s="11">
        <f t="shared" si="72"/>
        <v>5.9132656045863151E-3</v>
      </c>
    </row>
    <row r="819" spans="1:11" x14ac:dyDescent="0.35">
      <c r="A819" s="9">
        <f t="shared" si="73"/>
        <v>94</v>
      </c>
      <c r="B819" s="8" t="s">
        <v>243</v>
      </c>
      <c r="C819" s="8">
        <f>димвенканали!C819</f>
        <v>4767.16</v>
      </c>
      <c r="D819" s="8">
        <v>0</v>
      </c>
      <c r="E819" s="8">
        <v>0</v>
      </c>
      <c r="F819" s="8">
        <f t="shared" si="74"/>
        <v>4767.16</v>
      </c>
      <c r="G819" s="8">
        <v>150</v>
      </c>
      <c r="H819" s="8">
        <v>7.4999999999999997E-2</v>
      </c>
      <c r="I819" s="10">
        <f t="shared" si="71"/>
        <v>11.25</v>
      </c>
      <c r="J819" s="10">
        <v>0</v>
      </c>
      <c r="K819" s="11">
        <f t="shared" si="72"/>
        <v>2.3598956191946568E-3</v>
      </c>
    </row>
    <row r="820" spans="1:11" x14ac:dyDescent="0.35">
      <c r="A820" s="9">
        <f t="shared" si="73"/>
        <v>95</v>
      </c>
      <c r="B820" s="8" t="s">
        <v>244</v>
      </c>
      <c r="C820" s="8">
        <f>димвенканали!C820</f>
        <v>5138.5</v>
      </c>
      <c r="D820" s="8">
        <v>0</v>
      </c>
      <c r="E820" s="8">
        <v>51.8</v>
      </c>
      <c r="F820" s="8">
        <f t="shared" si="74"/>
        <v>5190.3</v>
      </c>
      <c r="G820" s="8">
        <v>384.2</v>
      </c>
      <c r="H820" s="8">
        <v>7.4999999999999997E-2</v>
      </c>
      <c r="I820" s="10">
        <f t="shared" si="71"/>
        <v>28.814999999999998</v>
      </c>
      <c r="J820" s="10">
        <v>0</v>
      </c>
      <c r="K820" s="11">
        <f t="shared" si="72"/>
        <v>5.5517022137448694E-3</v>
      </c>
    </row>
    <row r="821" spans="1:11" x14ac:dyDescent="0.35">
      <c r="A821" s="9">
        <f t="shared" si="73"/>
        <v>96</v>
      </c>
      <c r="B821" s="8" t="s">
        <v>245</v>
      </c>
      <c r="C821" s="8">
        <f>димвенканали!C821</f>
        <v>2683</v>
      </c>
      <c r="D821" s="8">
        <v>0</v>
      </c>
      <c r="E821" s="8">
        <v>0</v>
      </c>
      <c r="F821" s="8">
        <f t="shared" si="74"/>
        <v>2683</v>
      </c>
      <c r="G821" s="8"/>
      <c r="H821" s="8">
        <v>7.4999999999999997E-2</v>
      </c>
      <c r="I821" s="10">
        <f t="shared" si="71"/>
        <v>0</v>
      </c>
      <c r="J821" s="10">
        <v>0</v>
      </c>
      <c r="K821" s="11">
        <f t="shared" si="72"/>
        <v>0</v>
      </c>
    </row>
    <row r="822" spans="1:11" x14ac:dyDescent="0.35">
      <c r="A822" s="9">
        <f t="shared" si="73"/>
        <v>97</v>
      </c>
      <c r="B822" s="8" t="s">
        <v>246</v>
      </c>
      <c r="C822" s="8">
        <f>димвенканали!C822</f>
        <v>3593.8</v>
      </c>
      <c r="D822" s="8">
        <v>0</v>
      </c>
      <c r="E822" s="8">
        <v>0</v>
      </c>
      <c r="F822" s="8">
        <f t="shared" si="74"/>
        <v>3593.8</v>
      </c>
      <c r="G822" s="8">
        <v>400.7</v>
      </c>
      <c r="H822" s="8">
        <v>7.4999999999999997E-2</v>
      </c>
      <c r="I822" s="10">
        <f t="shared" si="71"/>
        <v>30.052499999999998</v>
      </c>
      <c r="J822" s="10">
        <v>0</v>
      </c>
      <c r="K822" s="11">
        <f t="shared" si="72"/>
        <v>8.3623184373086967E-3</v>
      </c>
    </row>
    <row r="823" spans="1:11" x14ac:dyDescent="0.35">
      <c r="A823" s="9">
        <f t="shared" si="73"/>
        <v>98</v>
      </c>
      <c r="B823" s="8" t="s">
        <v>247</v>
      </c>
      <c r="C823" s="8">
        <f>димвенканали!C823</f>
        <v>6136.78</v>
      </c>
      <c r="D823" s="8">
        <v>0</v>
      </c>
      <c r="E823" s="8">
        <v>0</v>
      </c>
      <c r="F823" s="8">
        <f t="shared" si="74"/>
        <v>6136.78</v>
      </c>
      <c r="G823" s="8">
        <v>540</v>
      </c>
      <c r="H823" s="8">
        <v>7.4999999999999997E-2</v>
      </c>
      <c r="I823" s="10">
        <f t="shared" si="71"/>
        <v>40.5</v>
      </c>
      <c r="J823" s="10">
        <v>0</v>
      </c>
      <c r="K823" s="11">
        <f t="shared" si="72"/>
        <v>6.5995522081612832E-3</v>
      </c>
    </row>
    <row r="824" spans="1:11" x14ac:dyDescent="0.35">
      <c r="A824" s="9">
        <f t="shared" si="73"/>
        <v>99</v>
      </c>
      <c r="B824" s="8" t="s">
        <v>248</v>
      </c>
      <c r="C824" s="8">
        <f>димвенканали!C824</f>
        <v>4533.76</v>
      </c>
      <c r="D824" s="8">
        <v>0</v>
      </c>
      <c r="E824" s="8">
        <v>104</v>
      </c>
      <c r="F824" s="8">
        <f t="shared" si="74"/>
        <v>4637.76</v>
      </c>
      <c r="G824" s="8">
        <v>389</v>
      </c>
      <c r="H824" s="8">
        <v>7.4999999999999997E-2</v>
      </c>
      <c r="I824" s="10">
        <f t="shared" si="71"/>
        <v>29.174999999999997</v>
      </c>
      <c r="J824" s="10">
        <v>0</v>
      </c>
      <c r="K824" s="11">
        <f t="shared" si="72"/>
        <v>6.2907524322086518E-3</v>
      </c>
    </row>
    <row r="825" spans="1:11" x14ac:dyDescent="0.35">
      <c r="A825" s="9">
        <f t="shared" si="73"/>
        <v>100</v>
      </c>
      <c r="B825" s="8" t="s">
        <v>249</v>
      </c>
      <c r="C825" s="8">
        <f>димвенканали!C825</f>
        <v>3949.68</v>
      </c>
      <c r="D825" s="8">
        <v>0</v>
      </c>
      <c r="E825" s="8">
        <v>0</v>
      </c>
      <c r="F825" s="8">
        <f t="shared" si="74"/>
        <v>3949.68</v>
      </c>
      <c r="G825" s="8">
        <v>385</v>
      </c>
      <c r="H825" s="8">
        <v>7.4999999999999997E-2</v>
      </c>
      <c r="I825" s="10">
        <f t="shared" si="71"/>
        <v>28.875</v>
      </c>
      <c r="J825" s="10">
        <v>0</v>
      </c>
      <c r="K825" s="11">
        <f t="shared" si="72"/>
        <v>7.3107188430455126E-3</v>
      </c>
    </row>
    <row r="826" spans="1:11" x14ac:dyDescent="0.35">
      <c r="A826" s="9">
        <f t="shared" si="73"/>
        <v>101</v>
      </c>
      <c r="B826" s="8" t="s">
        <v>250</v>
      </c>
      <c r="C826" s="8">
        <f>димвенканали!C826</f>
        <v>77</v>
      </c>
      <c r="D826" s="8">
        <v>0</v>
      </c>
      <c r="E826" s="8">
        <v>0</v>
      </c>
      <c r="F826" s="8">
        <f t="shared" si="74"/>
        <v>77</v>
      </c>
      <c r="G826" s="8"/>
      <c r="H826" s="8">
        <v>7.4999999999999997E-2</v>
      </c>
      <c r="I826" s="10">
        <f t="shared" ref="I826:I861" si="75">G826*H826</f>
        <v>0</v>
      </c>
      <c r="J826" s="10">
        <v>0</v>
      </c>
      <c r="K826" s="11">
        <f t="shared" ref="K826:K871" si="76">(I826+J826)/F826</f>
        <v>0</v>
      </c>
    </row>
    <row r="827" spans="1:11" x14ac:dyDescent="0.35">
      <c r="A827" s="9">
        <f t="shared" si="73"/>
        <v>102</v>
      </c>
      <c r="B827" s="8" t="s">
        <v>251</v>
      </c>
      <c r="C827" s="8">
        <f>димвенканали!C827</f>
        <v>34.799999999999997</v>
      </c>
      <c r="D827" s="8">
        <v>0</v>
      </c>
      <c r="E827" s="8">
        <v>0</v>
      </c>
      <c r="F827" s="8">
        <f t="shared" si="74"/>
        <v>34.799999999999997</v>
      </c>
      <c r="G827" s="8"/>
      <c r="H827" s="8">
        <v>7.4999999999999997E-2</v>
      </c>
      <c r="I827" s="10">
        <f t="shared" si="75"/>
        <v>0</v>
      </c>
      <c r="J827" s="10">
        <v>0</v>
      </c>
      <c r="K827" s="11">
        <f t="shared" si="76"/>
        <v>0</v>
      </c>
    </row>
    <row r="828" spans="1:11" x14ac:dyDescent="0.35">
      <c r="A828" s="9">
        <f t="shared" si="73"/>
        <v>103</v>
      </c>
      <c r="B828" s="8" t="s">
        <v>252</v>
      </c>
      <c r="C828" s="8">
        <f>димвенканали!C828</f>
        <v>6375.55</v>
      </c>
      <c r="D828" s="8">
        <v>0</v>
      </c>
      <c r="E828" s="8">
        <v>169.5</v>
      </c>
      <c r="F828" s="8">
        <f t="shared" si="74"/>
        <v>6545.05</v>
      </c>
      <c r="G828" s="8">
        <v>550</v>
      </c>
      <c r="H828" s="8">
        <v>7.4999999999999997E-2</v>
      </c>
      <c r="I828" s="10">
        <f t="shared" si="75"/>
        <v>41.25</v>
      </c>
      <c r="J828" s="10">
        <v>0</v>
      </c>
      <c r="K828" s="11">
        <f t="shared" si="76"/>
        <v>6.3024728611698914E-3</v>
      </c>
    </row>
    <row r="829" spans="1:11" x14ac:dyDescent="0.35">
      <c r="A829" s="9">
        <f t="shared" si="73"/>
        <v>104</v>
      </c>
      <c r="B829" s="8" t="s">
        <v>253</v>
      </c>
      <c r="C829" s="8">
        <f>димвенканали!C829</f>
        <v>5034.24</v>
      </c>
      <c r="D829" s="8">
        <v>204.9</v>
      </c>
      <c r="E829" s="8">
        <v>106.7</v>
      </c>
      <c r="F829" s="8">
        <f t="shared" si="74"/>
        <v>5345.8399999999992</v>
      </c>
      <c r="G829" s="8">
        <v>484</v>
      </c>
      <c r="H829" s="8">
        <v>7.4999999999999997E-2</v>
      </c>
      <c r="I829" s="10">
        <f t="shared" si="75"/>
        <v>36.299999999999997</v>
      </c>
      <c r="J829" s="10">
        <v>0</v>
      </c>
      <c r="K829" s="11">
        <f t="shared" si="76"/>
        <v>6.7903266839261936E-3</v>
      </c>
    </row>
    <row r="830" spans="1:11" x14ac:dyDescent="0.35">
      <c r="A830" s="9">
        <f t="shared" si="73"/>
        <v>105</v>
      </c>
      <c r="B830" s="8" t="s">
        <v>254</v>
      </c>
      <c r="C830" s="8">
        <f>димвенканали!C830</f>
        <v>4025.8</v>
      </c>
      <c r="D830" s="8">
        <v>0</v>
      </c>
      <c r="E830" s="8">
        <v>0</v>
      </c>
      <c r="F830" s="8">
        <f t="shared" si="74"/>
        <v>4025.8</v>
      </c>
      <c r="G830" s="8">
        <v>435</v>
      </c>
      <c r="H830" s="8">
        <v>7.4999999999999997E-2</v>
      </c>
      <c r="I830" s="10">
        <f t="shared" si="75"/>
        <v>32.625</v>
      </c>
      <c r="J830" s="10">
        <v>0</v>
      </c>
      <c r="K830" s="11">
        <f t="shared" si="76"/>
        <v>8.1039793333002128E-3</v>
      </c>
    </row>
    <row r="831" spans="1:11" x14ac:dyDescent="0.35">
      <c r="A831" s="9">
        <f t="shared" si="73"/>
        <v>106</v>
      </c>
      <c r="B831" s="8" t="s">
        <v>255</v>
      </c>
      <c r="C831" s="8">
        <f>димвенканали!C831</f>
        <v>5829.59</v>
      </c>
      <c r="D831" s="8">
        <v>0</v>
      </c>
      <c r="E831" s="8">
        <v>0</v>
      </c>
      <c r="F831" s="8">
        <f t="shared" si="74"/>
        <v>5829.59</v>
      </c>
      <c r="G831" s="8">
        <v>332</v>
      </c>
      <c r="H831" s="8">
        <v>7.4999999999999997E-2</v>
      </c>
      <c r="I831" s="10">
        <f t="shared" si="75"/>
        <v>24.9</v>
      </c>
      <c r="J831" s="10">
        <v>0</v>
      </c>
      <c r="K831" s="11">
        <f t="shared" si="76"/>
        <v>4.2713123907513221E-3</v>
      </c>
    </row>
    <row r="832" spans="1:11" x14ac:dyDescent="0.35">
      <c r="A832" s="9">
        <f t="shared" si="73"/>
        <v>107</v>
      </c>
      <c r="B832" s="8" t="s">
        <v>256</v>
      </c>
      <c r="C832" s="8">
        <f>димвенканали!C832</f>
        <v>4802</v>
      </c>
      <c r="D832" s="8">
        <v>0</v>
      </c>
      <c r="E832" s="8">
        <v>0</v>
      </c>
      <c r="F832" s="8">
        <f t="shared" si="74"/>
        <v>4802</v>
      </c>
      <c r="G832" s="8">
        <v>285</v>
      </c>
      <c r="H832" s="8">
        <v>7.4999999999999997E-2</v>
      </c>
      <c r="I832" s="10">
        <f t="shared" si="75"/>
        <v>21.375</v>
      </c>
      <c r="J832" s="10">
        <v>0</v>
      </c>
      <c r="K832" s="11">
        <f t="shared" si="76"/>
        <v>4.4512703040399835E-3</v>
      </c>
    </row>
    <row r="833" spans="1:11" x14ac:dyDescent="0.35">
      <c r="A833" s="9">
        <f t="shared" si="73"/>
        <v>108</v>
      </c>
      <c r="B833" s="8" t="s">
        <v>257</v>
      </c>
      <c r="C833" s="8">
        <f>димвенканали!C833</f>
        <v>4841.7</v>
      </c>
      <c r="D833" s="8">
        <v>0</v>
      </c>
      <c r="E833" s="8">
        <v>0</v>
      </c>
      <c r="F833" s="8">
        <f t="shared" si="74"/>
        <v>4841.7</v>
      </c>
      <c r="G833" s="8">
        <v>298</v>
      </c>
      <c r="H833" s="8">
        <v>7.4999999999999997E-2</v>
      </c>
      <c r="I833" s="10">
        <f t="shared" si="75"/>
        <v>22.349999999999998</v>
      </c>
      <c r="J833" s="10">
        <v>0</v>
      </c>
      <c r="K833" s="11">
        <f t="shared" si="76"/>
        <v>4.6161472210174111E-3</v>
      </c>
    </row>
    <row r="834" spans="1:11" x14ac:dyDescent="0.35">
      <c r="A834" s="9">
        <f t="shared" si="73"/>
        <v>109</v>
      </c>
      <c r="B834" s="8" t="s">
        <v>258</v>
      </c>
      <c r="C834" s="8">
        <f>димвенканали!C834</f>
        <v>103.9</v>
      </c>
      <c r="D834" s="8">
        <v>0</v>
      </c>
      <c r="E834" s="8">
        <v>0</v>
      </c>
      <c r="F834" s="8">
        <f t="shared" si="74"/>
        <v>103.9</v>
      </c>
      <c r="G834" s="8"/>
      <c r="H834" s="8">
        <v>7.4999999999999997E-2</v>
      </c>
      <c r="I834" s="10">
        <f t="shared" si="75"/>
        <v>0</v>
      </c>
      <c r="J834" s="10">
        <v>0</v>
      </c>
      <c r="K834" s="11">
        <f t="shared" si="76"/>
        <v>0</v>
      </c>
    </row>
    <row r="835" spans="1:11" x14ac:dyDescent="0.35">
      <c r="A835" s="9">
        <f t="shared" si="73"/>
        <v>110</v>
      </c>
      <c r="B835" s="8" t="s">
        <v>259</v>
      </c>
      <c r="C835" s="8">
        <f>димвенканали!C835</f>
        <v>81.400000000000006</v>
      </c>
      <c r="D835" s="8">
        <v>0</v>
      </c>
      <c r="E835" s="8">
        <v>0</v>
      </c>
      <c r="F835" s="8">
        <f t="shared" si="74"/>
        <v>81.400000000000006</v>
      </c>
      <c r="G835" s="8"/>
      <c r="H835" s="8">
        <v>7.4999999999999997E-2</v>
      </c>
      <c r="I835" s="10">
        <f t="shared" si="75"/>
        <v>0</v>
      </c>
      <c r="J835" s="10">
        <v>0</v>
      </c>
      <c r="K835" s="11">
        <f t="shared" si="76"/>
        <v>0</v>
      </c>
    </row>
    <row r="836" spans="1:11" x14ac:dyDescent="0.35">
      <c r="A836" s="9">
        <f t="shared" si="73"/>
        <v>111</v>
      </c>
      <c r="B836" s="8" t="s">
        <v>260</v>
      </c>
      <c r="C836" s="8">
        <f>димвенканали!C836</f>
        <v>103.2</v>
      </c>
      <c r="D836" s="8">
        <v>0</v>
      </c>
      <c r="E836" s="8">
        <v>0</v>
      </c>
      <c r="F836" s="8">
        <f t="shared" si="74"/>
        <v>103.2</v>
      </c>
      <c r="G836" s="8"/>
      <c r="H836" s="8">
        <v>7.4999999999999997E-2</v>
      </c>
      <c r="I836" s="10">
        <f t="shared" si="75"/>
        <v>0</v>
      </c>
      <c r="J836" s="10">
        <v>0</v>
      </c>
      <c r="K836" s="11">
        <f t="shared" si="76"/>
        <v>0</v>
      </c>
    </row>
    <row r="837" spans="1:11" x14ac:dyDescent="0.35">
      <c r="A837" s="9">
        <f t="shared" si="73"/>
        <v>112</v>
      </c>
      <c r="B837" s="8" t="s">
        <v>261</v>
      </c>
      <c r="C837" s="8">
        <f>димвенканали!C837</f>
        <v>189.3</v>
      </c>
      <c r="D837" s="8">
        <v>0</v>
      </c>
      <c r="E837" s="8">
        <v>0</v>
      </c>
      <c r="F837" s="8">
        <f t="shared" si="74"/>
        <v>189.3</v>
      </c>
      <c r="G837" s="8"/>
      <c r="H837" s="8">
        <v>7.4999999999999997E-2</v>
      </c>
      <c r="I837" s="10">
        <f t="shared" si="75"/>
        <v>0</v>
      </c>
      <c r="J837" s="10">
        <v>0</v>
      </c>
      <c r="K837" s="11">
        <f t="shared" si="76"/>
        <v>0</v>
      </c>
    </row>
    <row r="838" spans="1:11" x14ac:dyDescent="0.35">
      <c r="A838" s="9">
        <f t="shared" si="73"/>
        <v>113</v>
      </c>
      <c r="B838" s="8" t="s">
        <v>262</v>
      </c>
      <c r="C838" s="8">
        <f>димвенканали!C838</f>
        <v>95.8</v>
      </c>
      <c r="D838" s="8">
        <v>0</v>
      </c>
      <c r="E838" s="8">
        <v>0</v>
      </c>
      <c r="F838" s="8">
        <f t="shared" si="74"/>
        <v>95.8</v>
      </c>
      <c r="G838" s="8"/>
      <c r="H838" s="8">
        <v>7.4999999999999997E-2</v>
      </c>
      <c r="I838" s="10">
        <f t="shared" si="75"/>
        <v>0</v>
      </c>
      <c r="J838" s="10">
        <v>0</v>
      </c>
      <c r="K838" s="11">
        <f t="shared" si="76"/>
        <v>0</v>
      </c>
    </row>
    <row r="839" spans="1:11" x14ac:dyDescent="0.35">
      <c r="A839" s="9">
        <f t="shared" si="73"/>
        <v>114</v>
      </c>
      <c r="B839" s="8" t="s">
        <v>263</v>
      </c>
      <c r="C839" s="8">
        <f>димвенканали!C839</f>
        <v>88.4</v>
      </c>
      <c r="D839" s="8">
        <v>0</v>
      </c>
      <c r="E839" s="8">
        <v>0</v>
      </c>
      <c r="F839" s="8">
        <f t="shared" si="74"/>
        <v>88.4</v>
      </c>
      <c r="G839" s="8"/>
      <c r="H839" s="8">
        <v>7.4999999999999997E-2</v>
      </c>
      <c r="I839" s="10">
        <f t="shared" si="75"/>
        <v>0</v>
      </c>
      <c r="J839" s="10">
        <v>0</v>
      </c>
      <c r="K839" s="11">
        <f t="shared" si="76"/>
        <v>0</v>
      </c>
    </row>
    <row r="840" spans="1:11" x14ac:dyDescent="0.35">
      <c r="A840" s="9">
        <f t="shared" si="73"/>
        <v>115</v>
      </c>
      <c r="B840" s="8" t="s">
        <v>264</v>
      </c>
      <c r="C840" s="8">
        <f>димвенканали!C840</f>
        <v>106.3</v>
      </c>
      <c r="D840" s="8">
        <v>0</v>
      </c>
      <c r="E840" s="8">
        <v>0</v>
      </c>
      <c r="F840" s="8">
        <f t="shared" si="74"/>
        <v>106.3</v>
      </c>
      <c r="G840" s="8"/>
      <c r="H840" s="8">
        <v>7.4999999999999997E-2</v>
      </c>
      <c r="I840" s="10">
        <f t="shared" si="75"/>
        <v>0</v>
      </c>
      <c r="J840" s="10">
        <v>0</v>
      </c>
      <c r="K840" s="11">
        <f t="shared" si="76"/>
        <v>0</v>
      </c>
    </row>
    <row r="841" spans="1:11" x14ac:dyDescent="0.35">
      <c r="A841" s="9">
        <f t="shared" si="73"/>
        <v>116</v>
      </c>
      <c r="B841" s="8" t="s">
        <v>265</v>
      </c>
      <c r="C841" s="8">
        <f>димвенканали!C841</f>
        <v>81.489999999999995</v>
      </c>
      <c r="D841" s="8">
        <v>0</v>
      </c>
      <c r="E841" s="8">
        <v>0</v>
      </c>
      <c r="F841" s="8">
        <f t="shared" si="74"/>
        <v>81.489999999999995</v>
      </c>
      <c r="G841" s="8"/>
      <c r="H841" s="8">
        <v>7.4999999999999997E-2</v>
      </c>
      <c r="I841" s="10">
        <f t="shared" si="75"/>
        <v>0</v>
      </c>
      <c r="J841" s="10">
        <v>0</v>
      </c>
      <c r="K841" s="11">
        <f t="shared" si="76"/>
        <v>0</v>
      </c>
    </row>
    <row r="842" spans="1:11" x14ac:dyDescent="0.35">
      <c r="A842" s="9">
        <f t="shared" si="73"/>
        <v>117</v>
      </c>
      <c r="B842" s="8" t="s">
        <v>266</v>
      </c>
      <c r="C842" s="8">
        <f>димвенканали!C842</f>
        <v>153.19999999999999</v>
      </c>
      <c r="D842" s="8">
        <v>0</v>
      </c>
      <c r="E842" s="8">
        <v>0</v>
      </c>
      <c r="F842" s="8">
        <f t="shared" si="74"/>
        <v>153.19999999999999</v>
      </c>
      <c r="G842" s="8"/>
      <c r="H842" s="8">
        <v>7.4999999999999997E-2</v>
      </c>
      <c r="I842" s="10">
        <f t="shared" si="75"/>
        <v>0</v>
      </c>
      <c r="J842" s="10">
        <v>0</v>
      </c>
      <c r="K842" s="11">
        <f t="shared" si="76"/>
        <v>0</v>
      </c>
    </row>
    <row r="843" spans="1:11" x14ac:dyDescent="0.35">
      <c r="A843" s="9">
        <f t="shared" si="73"/>
        <v>118</v>
      </c>
      <c r="B843" s="8" t="s">
        <v>267</v>
      </c>
      <c r="C843" s="8">
        <f>димвенканали!C843</f>
        <v>130.4</v>
      </c>
      <c r="D843" s="8">
        <v>0</v>
      </c>
      <c r="E843" s="8">
        <v>0</v>
      </c>
      <c r="F843" s="8">
        <f t="shared" si="74"/>
        <v>130.4</v>
      </c>
      <c r="G843" s="8"/>
      <c r="H843" s="8">
        <v>7.4999999999999997E-2</v>
      </c>
      <c r="I843" s="10">
        <f t="shared" si="75"/>
        <v>0</v>
      </c>
      <c r="J843" s="10">
        <v>0</v>
      </c>
      <c r="K843" s="11">
        <f t="shared" si="76"/>
        <v>0</v>
      </c>
    </row>
    <row r="844" spans="1:11" x14ac:dyDescent="0.35">
      <c r="A844" s="9">
        <f t="shared" si="73"/>
        <v>119</v>
      </c>
      <c r="B844" s="8" t="s">
        <v>268</v>
      </c>
      <c r="C844" s="8">
        <f>димвенканали!C844</f>
        <v>5265.83</v>
      </c>
      <c r="D844" s="8">
        <v>0</v>
      </c>
      <c r="E844" s="8">
        <v>1489.9</v>
      </c>
      <c r="F844" s="8">
        <f t="shared" si="74"/>
        <v>6755.73</v>
      </c>
      <c r="G844" s="8">
        <v>485</v>
      </c>
      <c r="H844" s="8">
        <v>7.4999999999999997E-2</v>
      </c>
      <c r="I844" s="10">
        <f t="shared" si="75"/>
        <v>36.375</v>
      </c>
      <c r="J844" s="10">
        <v>0</v>
      </c>
      <c r="K844" s="11">
        <f t="shared" si="76"/>
        <v>5.3843182009938231E-3</v>
      </c>
    </row>
    <row r="845" spans="1:11" x14ac:dyDescent="0.35">
      <c r="A845" s="9">
        <f t="shared" si="73"/>
        <v>120</v>
      </c>
      <c r="B845" s="8" t="s">
        <v>269</v>
      </c>
      <c r="C845" s="8">
        <f>димвенканали!C845</f>
        <v>3884.83</v>
      </c>
      <c r="D845" s="8">
        <v>0</v>
      </c>
      <c r="E845" s="8">
        <v>230.5</v>
      </c>
      <c r="F845" s="8">
        <f t="shared" si="74"/>
        <v>4115.33</v>
      </c>
      <c r="G845" s="8">
        <v>480.2</v>
      </c>
      <c r="H845" s="8">
        <v>7.4999999999999997E-2</v>
      </c>
      <c r="I845" s="10">
        <f t="shared" si="75"/>
        <v>36.015000000000001</v>
      </c>
      <c r="J845" s="10">
        <v>0</v>
      </c>
      <c r="K845" s="11">
        <f t="shared" si="76"/>
        <v>8.7514245516155456E-3</v>
      </c>
    </row>
    <row r="846" spans="1:11" x14ac:dyDescent="0.35">
      <c r="A846" s="9">
        <f t="shared" si="73"/>
        <v>121</v>
      </c>
      <c r="B846" s="8" t="s">
        <v>270</v>
      </c>
      <c r="C846" s="8">
        <f>димвенканали!C846</f>
        <v>4215.83</v>
      </c>
      <c r="D846" s="8">
        <v>0</v>
      </c>
      <c r="E846" s="8">
        <v>0</v>
      </c>
      <c r="F846" s="8">
        <f t="shared" si="74"/>
        <v>4215.83</v>
      </c>
      <c r="G846" s="8">
        <v>124</v>
      </c>
      <c r="H846" s="8">
        <v>7.4999999999999997E-2</v>
      </c>
      <c r="I846" s="10">
        <f t="shared" si="75"/>
        <v>9.2999999999999989</v>
      </c>
      <c r="J846" s="10">
        <v>0</v>
      </c>
      <c r="K846" s="11">
        <f t="shared" si="76"/>
        <v>2.2059713033969583E-3</v>
      </c>
    </row>
    <row r="847" spans="1:11" x14ac:dyDescent="0.35">
      <c r="A847" s="9">
        <f t="shared" si="73"/>
        <v>122</v>
      </c>
      <c r="B847" s="8" t="s">
        <v>271</v>
      </c>
      <c r="C847" s="8">
        <f>димвенканали!C847</f>
        <v>4235.75</v>
      </c>
      <c r="D847" s="8">
        <v>0</v>
      </c>
      <c r="E847" s="8">
        <v>0</v>
      </c>
      <c r="F847" s="8">
        <f t="shared" si="74"/>
        <v>4235.75</v>
      </c>
      <c r="G847" s="8">
        <v>124</v>
      </c>
      <c r="H847" s="8">
        <v>7.4999999999999997E-2</v>
      </c>
      <c r="I847" s="10">
        <f t="shared" si="75"/>
        <v>9.2999999999999989</v>
      </c>
      <c r="J847" s="10">
        <v>0</v>
      </c>
      <c r="K847" s="11">
        <f t="shared" si="76"/>
        <v>2.1955970017116209E-3</v>
      </c>
    </row>
    <row r="848" spans="1:11" x14ac:dyDescent="0.35">
      <c r="A848" s="9">
        <f t="shared" si="73"/>
        <v>123</v>
      </c>
      <c r="B848" s="8" t="s">
        <v>272</v>
      </c>
      <c r="C848" s="8">
        <f>димвенканали!C848</f>
        <v>4215</v>
      </c>
      <c r="D848" s="8">
        <v>0</v>
      </c>
      <c r="E848" s="8">
        <v>0</v>
      </c>
      <c r="F848" s="8">
        <f t="shared" ref="F848:F860" si="77">C848+D848+E848</f>
        <v>4215</v>
      </c>
      <c r="G848" s="8">
        <v>124</v>
      </c>
      <c r="H848" s="8">
        <v>7.4999999999999997E-2</v>
      </c>
      <c r="I848" s="10">
        <f t="shared" si="75"/>
        <v>9.2999999999999989</v>
      </c>
      <c r="J848" s="10">
        <v>0</v>
      </c>
      <c r="K848" s="11">
        <f t="shared" si="76"/>
        <v>2.2064056939501775E-3</v>
      </c>
    </row>
    <row r="849" spans="1:11" x14ac:dyDescent="0.35">
      <c r="A849" s="9">
        <f t="shared" si="73"/>
        <v>124</v>
      </c>
      <c r="B849" s="8" t="s">
        <v>273</v>
      </c>
      <c r="C849" s="8">
        <f>димвенканали!C849</f>
        <v>4962.2</v>
      </c>
      <c r="D849" s="8">
        <v>0</v>
      </c>
      <c r="E849" s="8">
        <v>0</v>
      </c>
      <c r="F849" s="8">
        <f t="shared" si="77"/>
        <v>4962.2</v>
      </c>
      <c r="G849" s="8">
        <v>399.1</v>
      </c>
      <c r="H849" s="8">
        <v>7.4999999999999997E-2</v>
      </c>
      <c r="I849" s="10">
        <f t="shared" si="75"/>
        <v>29.932500000000001</v>
      </c>
      <c r="J849" s="10">
        <v>0</v>
      </c>
      <c r="K849" s="11">
        <f t="shared" si="76"/>
        <v>6.0321026963846688E-3</v>
      </c>
    </row>
    <row r="850" spans="1:11" x14ac:dyDescent="0.35">
      <c r="A850" s="9">
        <f t="shared" si="73"/>
        <v>125</v>
      </c>
      <c r="B850" s="8" t="s">
        <v>274</v>
      </c>
      <c r="C850" s="8">
        <f>димвенканали!C850</f>
        <v>3826.09</v>
      </c>
      <c r="D850" s="8">
        <v>0</v>
      </c>
      <c r="E850" s="8">
        <v>0</v>
      </c>
      <c r="F850" s="8">
        <f t="shared" si="77"/>
        <v>3826.09</v>
      </c>
      <c r="G850" s="8">
        <v>385</v>
      </c>
      <c r="H850" s="8">
        <v>7.4999999999999997E-2</v>
      </c>
      <c r="I850" s="10">
        <f t="shared" si="75"/>
        <v>28.875</v>
      </c>
      <c r="J850" s="10">
        <v>0</v>
      </c>
      <c r="K850" s="11">
        <f t="shared" si="76"/>
        <v>7.5468689968087518E-3</v>
      </c>
    </row>
    <row r="851" spans="1:11" x14ac:dyDescent="0.35">
      <c r="A851" s="9">
        <f t="shared" si="73"/>
        <v>126</v>
      </c>
      <c r="B851" s="8" t="s">
        <v>275</v>
      </c>
      <c r="C851" s="8">
        <f>димвенканали!C851</f>
        <v>3985.25</v>
      </c>
      <c r="D851" s="8">
        <v>0</v>
      </c>
      <c r="E851" s="8">
        <v>0</v>
      </c>
      <c r="F851" s="8">
        <f t="shared" si="77"/>
        <v>3985.25</v>
      </c>
      <c r="G851" s="8">
        <v>549</v>
      </c>
      <c r="H851" s="8">
        <v>7.4999999999999997E-2</v>
      </c>
      <c r="I851" s="10">
        <f t="shared" si="75"/>
        <v>41.174999999999997</v>
      </c>
      <c r="J851" s="10">
        <v>0</v>
      </c>
      <c r="K851" s="11">
        <f t="shared" si="76"/>
        <v>1.0331848692051941E-2</v>
      </c>
    </row>
    <row r="852" spans="1:11" x14ac:dyDescent="0.35">
      <c r="A852" s="9">
        <f t="shared" si="73"/>
        <v>127</v>
      </c>
      <c r="B852" s="8" t="s">
        <v>276</v>
      </c>
      <c r="C852" s="8">
        <f>димвенканали!C852</f>
        <v>3992.96</v>
      </c>
      <c r="D852" s="8">
        <v>0</v>
      </c>
      <c r="E852" s="8">
        <v>0</v>
      </c>
      <c r="F852" s="8">
        <f t="shared" si="77"/>
        <v>3992.96</v>
      </c>
      <c r="G852" s="8">
        <v>549</v>
      </c>
      <c r="H852" s="8">
        <v>7.4999999999999997E-2</v>
      </c>
      <c r="I852" s="10">
        <f t="shared" si="75"/>
        <v>41.174999999999997</v>
      </c>
      <c r="J852" s="10">
        <v>0</v>
      </c>
      <c r="K852" s="11">
        <f t="shared" si="76"/>
        <v>1.0311898942138163E-2</v>
      </c>
    </row>
    <row r="853" spans="1:11" x14ac:dyDescent="0.35">
      <c r="A853" s="9">
        <f t="shared" si="73"/>
        <v>128</v>
      </c>
      <c r="B853" s="8" t="s">
        <v>277</v>
      </c>
      <c r="C853" s="8">
        <f>димвенканали!C853</f>
        <v>4337.99</v>
      </c>
      <c r="D853" s="8">
        <v>0</v>
      </c>
      <c r="E853" s="8">
        <v>0</v>
      </c>
      <c r="F853" s="8">
        <f t="shared" si="77"/>
        <v>4337.99</v>
      </c>
      <c r="G853" s="8">
        <v>475</v>
      </c>
      <c r="H853" s="8">
        <v>7.4999999999999997E-2</v>
      </c>
      <c r="I853" s="10">
        <f t="shared" si="75"/>
        <v>35.625</v>
      </c>
      <c r="J853" s="10">
        <v>0</v>
      </c>
      <c r="K853" s="11">
        <f t="shared" si="76"/>
        <v>8.2123287513341438E-3</v>
      </c>
    </row>
    <row r="854" spans="1:11" x14ac:dyDescent="0.35">
      <c r="A854" s="9">
        <f t="shared" si="73"/>
        <v>129</v>
      </c>
      <c r="B854" s="8" t="s">
        <v>278</v>
      </c>
      <c r="C854" s="8">
        <f>димвенканали!C854</f>
        <v>3093.3</v>
      </c>
      <c r="D854" s="8">
        <v>0</v>
      </c>
      <c r="E854" s="8">
        <v>0</v>
      </c>
      <c r="F854" s="8">
        <f t="shared" si="77"/>
        <v>3093.3</v>
      </c>
      <c r="G854" s="8">
        <v>375</v>
      </c>
      <c r="H854" s="8">
        <v>7.4999999999999997E-2</v>
      </c>
      <c r="I854" s="10">
        <f t="shared" si="75"/>
        <v>28.125</v>
      </c>
      <c r="J854" s="10">
        <v>0</v>
      </c>
      <c r="K854" s="11">
        <f t="shared" si="76"/>
        <v>9.0922315973232457E-3</v>
      </c>
    </row>
    <row r="855" spans="1:11" x14ac:dyDescent="0.35">
      <c r="A855" s="9">
        <f t="shared" si="73"/>
        <v>130</v>
      </c>
      <c r="B855" s="8" t="s">
        <v>279</v>
      </c>
      <c r="C855" s="8">
        <f>димвенканали!C855</f>
        <v>4114.87</v>
      </c>
      <c r="D855" s="8">
        <v>0</v>
      </c>
      <c r="E855" s="8">
        <v>0</v>
      </c>
      <c r="F855" s="8">
        <f t="shared" si="77"/>
        <v>4114.87</v>
      </c>
      <c r="G855" s="8">
        <v>389</v>
      </c>
      <c r="H855" s="8">
        <v>7.4999999999999997E-2</v>
      </c>
      <c r="I855" s="10">
        <f t="shared" si="75"/>
        <v>29.174999999999997</v>
      </c>
      <c r="J855" s="10">
        <v>0</v>
      </c>
      <c r="K855" s="11">
        <f t="shared" si="76"/>
        <v>7.0901389351303926E-3</v>
      </c>
    </row>
    <row r="856" spans="1:11" x14ac:dyDescent="0.35">
      <c r="A856" s="9">
        <f t="shared" ref="A856:A861" si="78">1+A855</f>
        <v>131</v>
      </c>
      <c r="B856" s="8" t="s">
        <v>280</v>
      </c>
      <c r="C856" s="8">
        <f>димвенканали!C856</f>
        <v>5499.38</v>
      </c>
      <c r="D856" s="8">
        <v>0</v>
      </c>
      <c r="E856" s="8">
        <v>0</v>
      </c>
      <c r="F856" s="8">
        <f t="shared" si="77"/>
        <v>5499.38</v>
      </c>
      <c r="G856" s="8">
        <v>485.2</v>
      </c>
      <c r="H856" s="8">
        <v>7.4999999999999997E-2</v>
      </c>
      <c r="I856" s="10">
        <f t="shared" si="75"/>
        <v>36.39</v>
      </c>
      <c r="J856" s="10">
        <v>0</v>
      </c>
      <c r="K856" s="11">
        <f t="shared" si="76"/>
        <v>6.617109565078245E-3</v>
      </c>
    </row>
    <row r="857" spans="1:11" x14ac:dyDescent="0.35">
      <c r="A857" s="9">
        <f t="shared" si="78"/>
        <v>132</v>
      </c>
      <c r="B857" s="8" t="s">
        <v>281</v>
      </c>
      <c r="C857" s="8">
        <f>димвенканали!C857</f>
        <v>9903.31</v>
      </c>
      <c r="D857" s="8">
        <v>0</v>
      </c>
      <c r="E857" s="8">
        <v>0</v>
      </c>
      <c r="F857" s="8">
        <f t="shared" si="77"/>
        <v>9903.31</v>
      </c>
      <c r="G857" s="8">
        <v>485.2</v>
      </c>
      <c r="H857" s="8">
        <v>7.4999999999999997E-2</v>
      </c>
      <c r="I857" s="10">
        <f t="shared" si="75"/>
        <v>36.39</v>
      </c>
      <c r="J857" s="10">
        <v>0</v>
      </c>
      <c r="K857" s="11">
        <f t="shared" si="76"/>
        <v>3.6745290211050649E-3</v>
      </c>
    </row>
    <row r="858" spans="1:11" x14ac:dyDescent="0.35">
      <c r="A858" s="9">
        <f t="shared" si="78"/>
        <v>133</v>
      </c>
      <c r="B858" s="8" t="s">
        <v>282</v>
      </c>
      <c r="C858" s="8">
        <f>димвенканали!C858</f>
        <v>3585.51</v>
      </c>
      <c r="D858" s="8">
        <v>0</v>
      </c>
      <c r="E858" s="8">
        <v>0</v>
      </c>
      <c r="F858" s="8">
        <f t="shared" si="77"/>
        <v>3585.51</v>
      </c>
      <c r="G858" s="8">
        <v>385.2</v>
      </c>
      <c r="H858" s="8">
        <v>7.4999999999999997E-2</v>
      </c>
      <c r="I858" s="10">
        <f t="shared" si="75"/>
        <v>28.889999999999997</v>
      </c>
      <c r="J858" s="10">
        <v>0</v>
      </c>
      <c r="K858" s="11">
        <f t="shared" si="76"/>
        <v>8.0574311604206927E-3</v>
      </c>
    </row>
    <row r="859" spans="1:11" x14ac:dyDescent="0.35">
      <c r="A859" s="9">
        <f t="shared" si="78"/>
        <v>134</v>
      </c>
      <c r="B859" s="8" t="s">
        <v>283</v>
      </c>
      <c r="C859" s="8">
        <f>димвенканали!C859</f>
        <v>4638.37</v>
      </c>
      <c r="D859" s="8">
        <v>0</v>
      </c>
      <c r="E859" s="8">
        <v>0</v>
      </c>
      <c r="F859" s="8">
        <f t="shared" si="77"/>
        <v>4638.37</v>
      </c>
      <c r="G859" s="8">
        <v>399.1</v>
      </c>
      <c r="H859" s="8">
        <v>7.4999999999999997E-2</v>
      </c>
      <c r="I859" s="10">
        <f t="shared" si="75"/>
        <v>29.932500000000001</v>
      </c>
      <c r="J859" s="10">
        <v>0</v>
      </c>
      <c r="K859" s="11">
        <f t="shared" si="76"/>
        <v>6.4532368051707827E-3</v>
      </c>
    </row>
    <row r="860" spans="1:11" x14ac:dyDescent="0.35">
      <c r="A860" s="9">
        <f t="shared" si="78"/>
        <v>135</v>
      </c>
      <c r="B860" s="8" t="s">
        <v>526</v>
      </c>
      <c r="C860" s="8">
        <f>димвенканали!C860</f>
        <v>24.2</v>
      </c>
      <c r="D860" s="8">
        <v>0</v>
      </c>
      <c r="E860" s="8">
        <v>0</v>
      </c>
      <c r="F860" s="8">
        <f t="shared" si="77"/>
        <v>24.2</v>
      </c>
      <c r="G860" s="8">
        <v>0</v>
      </c>
      <c r="H860" s="8">
        <v>7.4999999999999997E-2</v>
      </c>
      <c r="I860" s="10">
        <f t="shared" si="75"/>
        <v>0</v>
      </c>
      <c r="J860" s="10">
        <v>0</v>
      </c>
      <c r="K860" s="11">
        <f t="shared" si="76"/>
        <v>0</v>
      </c>
    </row>
    <row r="861" spans="1:11" x14ac:dyDescent="0.35">
      <c r="A861" s="9">
        <f t="shared" si="78"/>
        <v>136</v>
      </c>
      <c r="B861" s="135" t="s">
        <v>587</v>
      </c>
      <c r="C861" s="8">
        <f>димвенканали!C861</f>
        <v>8386.2000000000007</v>
      </c>
      <c r="D861" s="8">
        <v>0</v>
      </c>
      <c r="E861" s="8">
        <v>0</v>
      </c>
      <c r="F861" s="8">
        <f>C861+D861+E861</f>
        <v>8386.2000000000007</v>
      </c>
      <c r="G861" s="134">
        <v>775</v>
      </c>
      <c r="H861" s="8">
        <v>7.4999999999999997E-2</v>
      </c>
      <c r="I861" s="10">
        <f t="shared" si="75"/>
        <v>58.125</v>
      </c>
      <c r="J861" s="10">
        <v>0</v>
      </c>
      <c r="K861" s="11">
        <f t="shared" si="76"/>
        <v>6.9310295485440357E-3</v>
      </c>
    </row>
    <row r="862" spans="1:11" ht="18" x14ac:dyDescent="0.4">
      <c r="A862" s="12"/>
      <c r="B862" s="13" t="s">
        <v>1698</v>
      </c>
      <c r="C862" s="13">
        <f>SUM(C726:C861)</f>
        <v>248042.40999999989</v>
      </c>
      <c r="D862" s="13">
        <f t="shared" ref="D862:J862" si="79">SUM(D726:D861)</f>
        <v>2038.0500000000002</v>
      </c>
      <c r="E862" s="13">
        <f t="shared" si="79"/>
        <v>2969</v>
      </c>
      <c r="F862" s="13">
        <f t="shared" si="79"/>
        <v>253049.45999999993</v>
      </c>
      <c r="G862" s="13">
        <f t="shared" si="79"/>
        <v>19227.000000000004</v>
      </c>
      <c r="H862" s="13">
        <f t="shared" si="79"/>
        <v>10.199999999999992</v>
      </c>
      <c r="I862" s="13">
        <f t="shared" si="79"/>
        <v>1442.0249999999999</v>
      </c>
      <c r="J862" s="13">
        <f t="shared" si="79"/>
        <v>0</v>
      </c>
      <c r="K862" s="16">
        <f t="shared" si="76"/>
        <v>5.6985895168478141E-3</v>
      </c>
    </row>
    <row r="863" spans="1:11" ht="18" x14ac:dyDescent="0.4">
      <c r="A863" s="9"/>
      <c r="B863" s="13" t="s">
        <v>1170</v>
      </c>
      <c r="C863" s="8"/>
      <c r="D863" s="8"/>
      <c r="E863" s="8"/>
      <c r="F863" s="8"/>
      <c r="G863" s="8"/>
      <c r="H863" s="8"/>
      <c r="I863" s="8"/>
      <c r="J863" s="8"/>
      <c r="K863" s="11"/>
    </row>
    <row r="864" spans="1:11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96" si="80">C864+D864+E864</f>
        <v>7464.2</v>
      </c>
      <c r="G864" s="8">
        <v>810</v>
      </c>
      <c r="H864" s="8">
        <v>7.4999999999999997E-2</v>
      </c>
      <c r="I864" s="10">
        <f>G864*H864</f>
        <v>60.75</v>
      </c>
      <c r="J864" s="10">
        <v>0</v>
      </c>
      <c r="K864" s="11">
        <f t="shared" si="76"/>
        <v>8.1388494413332981E-3</v>
      </c>
    </row>
    <row r="865" spans="1:11" x14ac:dyDescent="0.35">
      <c r="A865" s="9">
        <f t="shared" ref="A865:A904" si="81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80"/>
        <v>7486.75</v>
      </c>
      <c r="G865" s="8">
        <v>841</v>
      </c>
      <c r="H865" s="8">
        <v>7.4999999999999997E-2</v>
      </c>
      <c r="I865" s="10">
        <f t="shared" ref="I865:I904" si="82">G865*H865</f>
        <v>63.074999999999996</v>
      </c>
      <c r="J865" s="10">
        <v>0</v>
      </c>
      <c r="K865" s="11">
        <f t="shared" si="76"/>
        <v>8.4248839616656093E-3</v>
      </c>
    </row>
    <row r="866" spans="1:11" x14ac:dyDescent="0.35">
      <c r="A866" s="9">
        <f t="shared" si="81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80"/>
        <v>4319.2999999999993</v>
      </c>
      <c r="G866" s="8">
        <v>502</v>
      </c>
      <c r="H866" s="8">
        <v>7.4999999999999997E-2</v>
      </c>
      <c r="I866" s="10">
        <f t="shared" si="82"/>
        <v>37.65</v>
      </c>
      <c r="J866" s="10">
        <v>0</v>
      </c>
      <c r="K866" s="11">
        <f t="shared" si="76"/>
        <v>8.7166902044312749E-3</v>
      </c>
    </row>
    <row r="867" spans="1:11" x14ac:dyDescent="0.35">
      <c r="A867" s="9">
        <f t="shared" si="81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80"/>
        <v>5738.17</v>
      </c>
      <c r="G867" s="8">
        <v>657</v>
      </c>
      <c r="H867" s="8">
        <v>7.4999999999999997E-2</v>
      </c>
      <c r="I867" s="10">
        <f t="shared" si="82"/>
        <v>49.274999999999999</v>
      </c>
      <c r="J867" s="10">
        <v>0</v>
      </c>
      <c r="K867" s="11">
        <f t="shared" si="76"/>
        <v>8.587232514895864E-3</v>
      </c>
    </row>
    <row r="868" spans="1:11" x14ac:dyDescent="0.35">
      <c r="A868" s="9">
        <f t="shared" si="81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80"/>
        <v>5759.7</v>
      </c>
      <c r="G868" s="8">
        <v>660</v>
      </c>
      <c r="H868" s="8">
        <v>7.4999999999999997E-2</v>
      </c>
      <c r="I868" s="10">
        <f t="shared" si="82"/>
        <v>49.5</v>
      </c>
      <c r="J868" s="10">
        <v>0</v>
      </c>
      <c r="K868" s="11">
        <f t="shared" si="76"/>
        <v>8.5941976144590874E-3</v>
      </c>
    </row>
    <row r="869" spans="1:11" x14ac:dyDescent="0.35">
      <c r="A869" s="9">
        <f t="shared" si="81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80"/>
        <v>2764</v>
      </c>
      <c r="G869" s="8">
        <v>346</v>
      </c>
      <c r="H869" s="8">
        <v>7.4999999999999997E-2</v>
      </c>
      <c r="I869" s="10">
        <f t="shared" si="82"/>
        <v>25.95</v>
      </c>
      <c r="J869" s="10">
        <v>0</v>
      </c>
      <c r="K869" s="11">
        <f t="shared" si="76"/>
        <v>9.388567293777135E-3</v>
      </c>
    </row>
    <row r="870" spans="1:11" x14ac:dyDescent="0.35">
      <c r="A870" s="9">
        <f t="shared" si="81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80"/>
        <v>2796.1</v>
      </c>
      <c r="G870" s="8">
        <v>349</v>
      </c>
      <c r="H870" s="8">
        <v>7.4999999999999997E-2</v>
      </c>
      <c r="I870" s="10">
        <f t="shared" si="82"/>
        <v>26.175000000000001</v>
      </c>
      <c r="J870" s="10">
        <v>0</v>
      </c>
      <c r="K870" s="11">
        <f t="shared" si="76"/>
        <v>9.3612531740638761E-3</v>
      </c>
    </row>
    <row r="871" spans="1:11" x14ac:dyDescent="0.35">
      <c r="A871" s="9">
        <f t="shared" si="81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80"/>
        <v>4337</v>
      </c>
      <c r="G871" s="8">
        <v>510</v>
      </c>
      <c r="H871" s="8">
        <v>7.4999999999999997E-2</v>
      </c>
      <c r="I871" s="10">
        <f t="shared" si="82"/>
        <v>38.25</v>
      </c>
      <c r="J871" s="10">
        <v>0</v>
      </c>
      <c r="K871" s="11">
        <f t="shared" si="76"/>
        <v>8.8194604565367766E-3</v>
      </c>
    </row>
    <row r="872" spans="1:11" x14ac:dyDescent="0.35">
      <c r="A872" s="9">
        <f t="shared" si="81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80"/>
        <v>4335.5</v>
      </c>
      <c r="G872" s="8">
        <v>510</v>
      </c>
      <c r="H872" s="8">
        <v>7.4999999999999997E-2</v>
      </c>
      <c r="I872" s="10">
        <f t="shared" si="82"/>
        <v>38.25</v>
      </c>
      <c r="J872" s="10">
        <v>0</v>
      </c>
      <c r="K872" s="11">
        <f t="shared" ref="K872:K905" si="83">(I872+J872)/F872</f>
        <v>8.8225118210125703E-3</v>
      </c>
    </row>
    <row r="873" spans="1:11" x14ac:dyDescent="0.35">
      <c r="A873" s="9">
        <f t="shared" si="81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80"/>
        <v>4326.2</v>
      </c>
      <c r="G873" s="8">
        <v>509</v>
      </c>
      <c r="H873" s="8">
        <v>7.4999999999999997E-2</v>
      </c>
      <c r="I873" s="10">
        <f t="shared" si="82"/>
        <v>38.174999999999997</v>
      </c>
      <c r="J873" s="10">
        <v>0</v>
      </c>
      <c r="K873" s="11">
        <f t="shared" si="83"/>
        <v>8.8241412787203547E-3</v>
      </c>
    </row>
    <row r="874" spans="1:11" x14ac:dyDescent="0.35">
      <c r="A874" s="9">
        <f t="shared" si="81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80"/>
        <v>4335.3999999999996</v>
      </c>
      <c r="G874" s="8">
        <v>510</v>
      </c>
      <c r="H874" s="8">
        <v>7.4999999999999997E-2</v>
      </c>
      <c r="I874" s="10">
        <f t="shared" si="82"/>
        <v>38.25</v>
      </c>
      <c r="J874" s="10">
        <v>0</v>
      </c>
      <c r="K874" s="11">
        <f t="shared" si="83"/>
        <v>8.8227153203856625E-3</v>
      </c>
    </row>
    <row r="875" spans="1:11" x14ac:dyDescent="0.35">
      <c r="A875" s="9">
        <f t="shared" si="81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80"/>
        <v>4342.7</v>
      </c>
      <c r="G875" s="8">
        <v>511</v>
      </c>
      <c r="H875" s="8">
        <v>7.4999999999999997E-2</v>
      </c>
      <c r="I875" s="10">
        <f t="shared" si="82"/>
        <v>38.324999999999996</v>
      </c>
      <c r="J875" s="10">
        <v>0</v>
      </c>
      <c r="K875" s="11">
        <f t="shared" si="83"/>
        <v>8.8251548575770822E-3</v>
      </c>
    </row>
    <row r="876" spans="1:11" x14ac:dyDescent="0.35">
      <c r="A876" s="9">
        <f t="shared" si="81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80"/>
        <v>4234.1000000000004</v>
      </c>
      <c r="G876" s="8">
        <v>500</v>
      </c>
      <c r="H876" s="8">
        <v>7.4999999999999997E-2</v>
      </c>
      <c r="I876" s="10">
        <f t="shared" si="82"/>
        <v>37.5</v>
      </c>
      <c r="J876" s="10">
        <v>0</v>
      </c>
      <c r="K876" s="11">
        <f t="shared" si="83"/>
        <v>8.8566637538083654E-3</v>
      </c>
    </row>
    <row r="877" spans="1:11" x14ac:dyDescent="0.35">
      <c r="A877" s="9">
        <f t="shared" si="81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80"/>
        <v>6197.58</v>
      </c>
      <c r="G877" s="8">
        <v>715</v>
      </c>
      <c r="H877" s="8">
        <v>7.4999999999999997E-2</v>
      </c>
      <c r="I877" s="10">
        <f t="shared" si="82"/>
        <v>53.625</v>
      </c>
      <c r="J877" s="10">
        <v>0</v>
      </c>
      <c r="K877" s="11">
        <f t="shared" si="83"/>
        <v>8.6525708421674261E-3</v>
      </c>
    </row>
    <row r="878" spans="1:11" x14ac:dyDescent="0.35">
      <c r="A878" s="9">
        <f t="shared" si="81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80"/>
        <v>4892.5999999999995</v>
      </c>
      <c r="G878" s="8">
        <v>352</v>
      </c>
      <c r="H878" s="8">
        <v>7.4999999999999997E-2</v>
      </c>
      <c r="I878" s="10">
        <f t="shared" si="82"/>
        <v>26.4</v>
      </c>
      <c r="J878" s="10">
        <v>0</v>
      </c>
      <c r="K878" s="11">
        <f t="shared" si="83"/>
        <v>5.3959040183133716E-3</v>
      </c>
    </row>
    <row r="879" spans="1:11" x14ac:dyDescent="0.35">
      <c r="A879" s="9">
        <f t="shared" si="81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80"/>
        <v>3972.7</v>
      </c>
      <c r="G879" s="8">
        <v>300</v>
      </c>
      <c r="H879" s="8">
        <v>7.4999999999999997E-2</v>
      </c>
      <c r="I879" s="10">
        <f t="shared" si="82"/>
        <v>22.5</v>
      </c>
      <c r="J879" s="10">
        <v>0</v>
      </c>
      <c r="K879" s="11">
        <f t="shared" si="83"/>
        <v>5.6636544415636725E-3</v>
      </c>
    </row>
    <row r="880" spans="1:11" x14ac:dyDescent="0.35">
      <c r="A880" s="9">
        <f t="shared" si="81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80"/>
        <v>4010.6</v>
      </c>
      <c r="G880" s="8">
        <v>335</v>
      </c>
      <c r="H880" s="8">
        <v>7.4999999999999997E-2</v>
      </c>
      <c r="I880" s="10">
        <f t="shared" si="82"/>
        <v>25.125</v>
      </c>
      <c r="J880" s="10">
        <v>0</v>
      </c>
      <c r="K880" s="11">
        <f t="shared" si="83"/>
        <v>6.2646486809953628E-3</v>
      </c>
    </row>
    <row r="881" spans="1:11" x14ac:dyDescent="0.35">
      <c r="A881" s="9">
        <f t="shared" si="81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80"/>
        <v>4152</v>
      </c>
      <c r="G881" s="8">
        <v>478</v>
      </c>
      <c r="H881" s="8">
        <v>7.4999999999999997E-2</v>
      </c>
      <c r="I881" s="10">
        <f t="shared" si="82"/>
        <v>35.85</v>
      </c>
      <c r="J881" s="10">
        <v>0</v>
      </c>
      <c r="K881" s="11">
        <f t="shared" si="83"/>
        <v>8.6343930635838159E-3</v>
      </c>
    </row>
    <row r="882" spans="1:11" x14ac:dyDescent="0.35">
      <c r="A882" s="9">
        <f t="shared" si="81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80"/>
        <v>5734.5</v>
      </c>
      <c r="G882" s="8">
        <v>657</v>
      </c>
      <c r="H882" s="8">
        <v>7.4999999999999997E-2</v>
      </c>
      <c r="I882" s="10">
        <f t="shared" si="82"/>
        <v>49.274999999999999</v>
      </c>
      <c r="J882" s="10">
        <v>0</v>
      </c>
      <c r="K882" s="11">
        <f t="shared" si="83"/>
        <v>8.5927282239079261E-3</v>
      </c>
    </row>
    <row r="883" spans="1:11" x14ac:dyDescent="0.35">
      <c r="A883" s="9">
        <f t="shared" si="81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80"/>
        <v>5710</v>
      </c>
      <c r="G883" s="8">
        <v>648</v>
      </c>
      <c r="H883" s="8">
        <v>7.4999999999999997E-2</v>
      </c>
      <c r="I883" s="10">
        <f t="shared" si="82"/>
        <v>48.6</v>
      </c>
      <c r="J883" s="10">
        <v>0</v>
      </c>
      <c r="K883" s="11">
        <f t="shared" si="83"/>
        <v>8.5113835376532405E-3</v>
      </c>
    </row>
    <row r="884" spans="1:11" x14ac:dyDescent="0.35">
      <c r="A884" s="9">
        <f t="shared" si="81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80"/>
        <v>5805.91</v>
      </c>
      <c r="G884" s="8">
        <v>664</v>
      </c>
      <c r="H884" s="8">
        <v>7.4999999999999997E-2</v>
      </c>
      <c r="I884" s="10">
        <f t="shared" si="82"/>
        <v>49.8</v>
      </c>
      <c r="J884" s="10">
        <v>0</v>
      </c>
      <c r="K884" s="11">
        <f t="shared" si="83"/>
        <v>8.5774667537044155E-3</v>
      </c>
    </row>
    <row r="885" spans="1:11" x14ac:dyDescent="0.35">
      <c r="A885" s="9">
        <f t="shared" si="81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80"/>
        <v>4379.5</v>
      </c>
      <c r="G885" s="8">
        <v>515</v>
      </c>
      <c r="H885" s="8">
        <v>7.4999999999999997E-2</v>
      </c>
      <c r="I885" s="10">
        <f t="shared" si="82"/>
        <v>38.625</v>
      </c>
      <c r="J885" s="10">
        <v>0</v>
      </c>
      <c r="K885" s="11">
        <f t="shared" si="83"/>
        <v>8.819499942915858E-3</v>
      </c>
    </row>
    <row r="886" spans="1:11" x14ac:dyDescent="0.35">
      <c r="A886" s="9">
        <f t="shared" si="81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80"/>
        <v>3384.13</v>
      </c>
      <c r="G886" s="8">
        <v>411</v>
      </c>
      <c r="H886" s="8">
        <v>7.4999999999999997E-2</v>
      </c>
      <c r="I886" s="10">
        <f t="shared" si="82"/>
        <v>30.824999999999999</v>
      </c>
      <c r="J886" s="10">
        <v>0</v>
      </c>
      <c r="K886" s="11">
        <f t="shared" si="83"/>
        <v>9.1086926329662279E-3</v>
      </c>
    </row>
    <row r="887" spans="1:11" x14ac:dyDescent="0.35">
      <c r="A887" s="9">
        <f t="shared" si="81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80"/>
        <v>4489.03</v>
      </c>
      <c r="G887" s="8">
        <v>476</v>
      </c>
      <c r="H887" s="8">
        <v>7.4999999999999997E-2</v>
      </c>
      <c r="I887" s="10">
        <f t="shared" si="82"/>
        <v>35.699999999999996</v>
      </c>
      <c r="J887" s="10">
        <v>0</v>
      </c>
      <c r="K887" s="11">
        <f t="shared" si="83"/>
        <v>7.9527202981490436E-3</v>
      </c>
    </row>
    <row r="888" spans="1:11" x14ac:dyDescent="0.35">
      <c r="A888" s="9">
        <f t="shared" si="81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80"/>
        <v>2188.04</v>
      </c>
      <c r="G888" s="8">
        <v>279</v>
      </c>
      <c r="H888" s="8">
        <v>7.4999999999999997E-2</v>
      </c>
      <c r="I888" s="10">
        <f t="shared" si="82"/>
        <v>20.925000000000001</v>
      </c>
      <c r="J888" s="10">
        <v>0</v>
      </c>
      <c r="K888" s="11">
        <f t="shared" si="83"/>
        <v>9.5633535035922566E-3</v>
      </c>
    </row>
    <row r="889" spans="1:11" x14ac:dyDescent="0.35">
      <c r="A889" s="9">
        <f t="shared" si="81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80"/>
        <v>2637.65</v>
      </c>
      <c r="G889" s="8">
        <v>333</v>
      </c>
      <c r="H889" s="8">
        <v>7.4999999999999997E-2</v>
      </c>
      <c r="I889" s="10">
        <f t="shared" si="82"/>
        <v>24.974999999999998</v>
      </c>
      <c r="J889" s="10">
        <v>0</v>
      </c>
      <c r="K889" s="11">
        <f t="shared" si="83"/>
        <v>9.4686558110439207E-3</v>
      </c>
    </row>
    <row r="890" spans="1:11" x14ac:dyDescent="0.35">
      <c r="A890" s="9">
        <f t="shared" si="81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80"/>
        <v>2209.6999999999998</v>
      </c>
      <c r="G890" s="8">
        <v>287</v>
      </c>
      <c r="H890" s="8">
        <v>7.4999999999999997E-2</v>
      </c>
      <c r="I890" s="10">
        <f t="shared" si="82"/>
        <v>21.524999999999999</v>
      </c>
      <c r="J890" s="10">
        <v>0</v>
      </c>
      <c r="K890" s="11">
        <f t="shared" si="83"/>
        <v>9.7411413314024524E-3</v>
      </c>
    </row>
    <row r="891" spans="1:11" x14ac:dyDescent="0.35">
      <c r="A891" s="9">
        <f t="shared" si="81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80"/>
        <v>1908.5</v>
      </c>
      <c r="G891" s="8">
        <v>263</v>
      </c>
      <c r="H891" s="8">
        <v>7.4999999999999997E-2</v>
      </c>
      <c r="I891" s="10">
        <f t="shared" si="82"/>
        <v>19.724999999999998</v>
      </c>
      <c r="J891" s="10">
        <v>0</v>
      </c>
      <c r="K891" s="11">
        <f t="shared" si="83"/>
        <v>1.0335341891537855E-2</v>
      </c>
    </row>
    <row r="892" spans="1:11" x14ac:dyDescent="0.35">
      <c r="A892" s="9">
        <f t="shared" si="81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80"/>
        <v>10070.24</v>
      </c>
      <c r="G892" s="8">
        <v>1048</v>
      </c>
      <c r="H892" s="8">
        <v>7.4999999999999997E-2</v>
      </c>
      <c r="I892" s="10">
        <f t="shared" si="82"/>
        <v>78.599999999999994</v>
      </c>
      <c r="J892" s="10">
        <v>0</v>
      </c>
      <c r="K892" s="11">
        <f t="shared" si="83"/>
        <v>7.8051764406806582E-3</v>
      </c>
    </row>
    <row r="893" spans="1:11" x14ac:dyDescent="0.35">
      <c r="A893" s="9">
        <f t="shared" si="81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80"/>
        <v>4250.6000000000004</v>
      </c>
      <c r="G893" s="8">
        <v>481</v>
      </c>
      <c r="H893" s="8">
        <v>7.4999999999999997E-2</v>
      </c>
      <c r="I893" s="10">
        <f t="shared" si="82"/>
        <v>36.074999999999996</v>
      </c>
      <c r="J893" s="10">
        <v>0</v>
      </c>
      <c r="K893" s="11">
        <f t="shared" si="83"/>
        <v>8.4870371241707043E-3</v>
      </c>
    </row>
    <row r="894" spans="1:11" x14ac:dyDescent="0.35">
      <c r="A894" s="9">
        <f t="shared" si="81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80"/>
        <v>4238.2299999999996</v>
      </c>
      <c r="G894" s="8">
        <v>501</v>
      </c>
      <c r="H894" s="8">
        <v>7.4999999999999997E-2</v>
      </c>
      <c r="I894" s="10">
        <f t="shared" si="82"/>
        <v>37.574999999999996</v>
      </c>
      <c r="J894" s="10">
        <v>0</v>
      </c>
      <c r="K894" s="11">
        <f t="shared" si="83"/>
        <v>8.8657293256854865E-3</v>
      </c>
    </row>
    <row r="895" spans="1:11" x14ac:dyDescent="0.35">
      <c r="A895" s="9">
        <f t="shared" si="81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80"/>
        <v>4245.3999999999996</v>
      </c>
      <c r="G895" s="8">
        <v>502</v>
      </c>
      <c r="H895" s="8">
        <v>7.4999999999999997E-2</v>
      </c>
      <c r="I895" s="10">
        <f t="shared" si="82"/>
        <v>37.65</v>
      </c>
      <c r="J895" s="10">
        <v>0</v>
      </c>
      <c r="K895" s="11">
        <f t="shared" si="83"/>
        <v>8.8684222923635005E-3</v>
      </c>
    </row>
    <row r="896" spans="1:11" x14ac:dyDescent="0.35">
      <c r="A896" s="9">
        <f t="shared" si="81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80"/>
        <v>4246.87</v>
      </c>
      <c r="G896" s="8">
        <v>511</v>
      </c>
      <c r="H896" s="8">
        <v>7.4999999999999997E-2</v>
      </c>
      <c r="I896" s="10">
        <f t="shared" si="82"/>
        <v>38.324999999999996</v>
      </c>
      <c r="J896" s="10">
        <v>0</v>
      </c>
      <c r="K896" s="11">
        <f t="shared" si="83"/>
        <v>9.0242931853341396E-3</v>
      </c>
    </row>
    <row r="897" spans="1:11" x14ac:dyDescent="0.35">
      <c r="A897" s="9">
        <f t="shared" si="81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ref="F897:F902" si="84">C897+D897+E897</f>
        <v>4173.55</v>
      </c>
      <c r="G897" s="8">
        <v>493</v>
      </c>
      <c r="H897" s="8">
        <v>7.4999999999999997E-2</v>
      </c>
      <c r="I897" s="10">
        <f t="shared" si="82"/>
        <v>36.975000000000001</v>
      </c>
      <c r="J897" s="10">
        <v>0</v>
      </c>
      <c r="K897" s="11">
        <f t="shared" si="83"/>
        <v>8.8593643301266307E-3</v>
      </c>
    </row>
    <row r="898" spans="1:11" x14ac:dyDescent="0.35">
      <c r="A898" s="9">
        <f t="shared" si="81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84"/>
        <v>2393.84</v>
      </c>
      <c r="G898" s="8">
        <v>180</v>
      </c>
      <c r="H898" s="8">
        <v>7.4999999999999997E-2</v>
      </c>
      <c r="I898" s="10">
        <f t="shared" si="82"/>
        <v>13.5</v>
      </c>
      <c r="J898" s="10">
        <v>0</v>
      </c>
      <c r="K898" s="69">
        <f t="shared" si="83"/>
        <v>5.6394746516057878E-3</v>
      </c>
    </row>
    <row r="899" spans="1:11" x14ac:dyDescent="0.35">
      <c r="A899" s="9">
        <f t="shared" si="81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84"/>
        <v>1450.7</v>
      </c>
      <c r="G899" s="8">
        <v>322</v>
      </c>
      <c r="H899" s="8">
        <v>7.4999999999999997E-2</v>
      </c>
      <c r="I899" s="10">
        <f t="shared" si="82"/>
        <v>24.15</v>
      </c>
      <c r="J899" s="10">
        <v>0</v>
      </c>
      <c r="K899" s="69">
        <f t="shared" si="83"/>
        <v>1.6647135865444265E-2</v>
      </c>
    </row>
    <row r="900" spans="1:11" x14ac:dyDescent="0.35">
      <c r="A900" s="9">
        <f t="shared" si="81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8">
        <f t="shared" si="84"/>
        <v>4185.3</v>
      </c>
      <c r="G900" s="8">
        <v>340</v>
      </c>
      <c r="H900" s="8">
        <v>7.4999999999999997E-2</v>
      </c>
      <c r="I900" s="10">
        <f t="shared" si="82"/>
        <v>25.5</v>
      </c>
      <c r="J900" s="10">
        <v>0</v>
      </c>
      <c r="K900" s="69">
        <f t="shared" si="83"/>
        <v>6.0927532076553654E-3</v>
      </c>
    </row>
    <row r="901" spans="1:11" x14ac:dyDescent="0.35">
      <c r="A901" s="9">
        <f t="shared" si="81"/>
        <v>38</v>
      </c>
      <c r="B901" s="65" t="s">
        <v>1777</v>
      </c>
      <c r="C901" s="8">
        <v>70.5</v>
      </c>
      <c r="D901" s="8">
        <v>0</v>
      </c>
      <c r="E901" s="8">
        <v>0</v>
      </c>
      <c r="F901" s="8">
        <v>70.5</v>
      </c>
      <c r="G901" s="8">
        <v>0</v>
      </c>
      <c r="H901" s="8">
        <v>7.4999999999999997E-2</v>
      </c>
      <c r="I901" s="10">
        <v>0</v>
      </c>
      <c r="J901" s="10">
        <v>0</v>
      </c>
      <c r="K901" s="69">
        <v>0</v>
      </c>
    </row>
    <row r="902" spans="1:11" x14ac:dyDescent="0.35">
      <c r="A902" s="9">
        <f t="shared" si="81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84"/>
        <v>12677.6</v>
      </c>
      <c r="G902" s="8">
        <v>363</v>
      </c>
      <c r="H902" s="8">
        <v>7.4999999999999997E-2</v>
      </c>
      <c r="I902" s="10">
        <f t="shared" si="82"/>
        <v>27.224999999999998</v>
      </c>
      <c r="J902" s="10">
        <v>0</v>
      </c>
      <c r="K902" s="69">
        <f t="shared" si="83"/>
        <v>2.1474884836246606E-3</v>
      </c>
    </row>
    <row r="903" spans="1:11" x14ac:dyDescent="0.35">
      <c r="A903" s="9">
        <f t="shared" si="81"/>
        <v>40</v>
      </c>
      <c r="B903" s="14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C903+D903+E903</f>
        <v>3362.1</v>
      </c>
      <c r="G903" s="156">
        <v>972</v>
      </c>
      <c r="H903" s="8">
        <v>7.4999999999999997E-2</v>
      </c>
      <c r="I903" s="10">
        <f t="shared" si="82"/>
        <v>72.899999999999991</v>
      </c>
      <c r="J903" s="10">
        <v>0</v>
      </c>
      <c r="K903" s="69">
        <f t="shared" si="83"/>
        <v>2.1682876773445166E-2</v>
      </c>
    </row>
    <row r="904" spans="1:11" x14ac:dyDescent="0.35">
      <c r="A904" s="9">
        <f t="shared" si="81"/>
        <v>41</v>
      </c>
      <c r="B904" s="14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C904+D904+E904</f>
        <v>2885.8</v>
      </c>
      <c r="G904" s="8">
        <v>191</v>
      </c>
      <c r="H904" s="8">
        <v>7.4999999999999997E-2</v>
      </c>
      <c r="I904" s="10">
        <f t="shared" si="82"/>
        <v>14.324999999999999</v>
      </c>
      <c r="J904" s="10">
        <v>0</v>
      </c>
      <c r="K904" s="69">
        <f t="shared" si="83"/>
        <v>4.9639614664910934E-3</v>
      </c>
    </row>
    <row r="905" spans="1:11" ht="18" x14ac:dyDescent="0.4">
      <c r="A905" s="9"/>
      <c r="B905" s="17" t="s">
        <v>1698</v>
      </c>
      <c r="C905" s="13">
        <f>SUM(C864:C902)</f>
        <v>174115.55999999997</v>
      </c>
      <c r="D905" s="13">
        <f t="shared" ref="D905:J905" si="85">SUM(D864:D902)</f>
        <v>971.7299999999999</v>
      </c>
      <c r="E905" s="13">
        <f t="shared" si="85"/>
        <v>827.09999999999991</v>
      </c>
      <c r="F905" s="13">
        <f t="shared" si="85"/>
        <v>175914.38999999998</v>
      </c>
      <c r="G905" s="13">
        <f t="shared" si="85"/>
        <v>18669</v>
      </c>
      <c r="H905" s="13">
        <f t="shared" si="85"/>
        <v>2.9250000000000016</v>
      </c>
      <c r="I905" s="13">
        <f t="shared" si="85"/>
        <v>1400.175</v>
      </c>
      <c r="J905" s="13">
        <f t="shared" si="85"/>
        <v>0</v>
      </c>
      <c r="K905" s="82">
        <f t="shared" si="83"/>
        <v>7.9594113932350847E-3</v>
      </c>
    </row>
    <row r="906" spans="1:11" ht="18" x14ac:dyDescent="0.4">
      <c r="A906" s="9"/>
      <c r="B906" s="7" t="s">
        <v>311</v>
      </c>
      <c r="C906" s="8"/>
      <c r="D906" s="8"/>
      <c r="E906" s="8"/>
      <c r="F906" s="8"/>
      <c r="G906" s="8"/>
      <c r="H906" s="8"/>
      <c r="I906" s="8"/>
      <c r="J906" s="8"/>
      <c r="K906" s="11"/>
    </row>
    <row r="907" spans="1:11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 t="shared" ref="F907:F961" si="86">C907+D907+E907</f>
        <v>209.7</v>
      </c>
      <c r="G907" s="11"/>
      <c r="H907" s="8">
        <v>7.4999999999999997E-2</v>
      </c>
      <c r="I907" s="8">
        <f>G907*H907</f>
        <v>0</v>
      </c>
      <c r="J907" s="10">
        <v>0</v>
      </c>
      <c r="K907" s="11">
        <f>(I907+J907)/F907</f>
        <v>0</v>
      </c>
    </row>
    <row r="908" spans="1:11" x14ac:dyDescent="0.35">
      <c r="A908" s="9">
        <f t="shared" ref="A908:A971" si="87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86"/>
        <v>306</v>
      </c>
      <c r="G908" s="11"/>
      <c r="H908" s="8">
        <v>7.4999999999999997E-2</v>
      </c>
      <c r="I908" s="8">
        <f t="shared" ref="I908:I962" si="88">G908*H908</f>
        <v>0</v>
      </c>
      <c r="J908" s="10">
        <v>0</v>
      </c>
      <c r="K908" s="11">
        <f t="shared" ref="K908:K962" si="89">(I908+J908)/F908</f>
        <v>0</v>
      </c>
    </row>
    <row r="909" spans="1:11" x14ac:dyDescent="0.35">
      <c r="A909" s="9">
        <f t="shared" si="87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86"/>
        <v>419.5</v>
      </c>
      <c r="G909" s="11"/>
      <c r="H909" s="8">
        <v>7.4999999999999997E-2</v>
      </c>
      <c r="I909" s="8">
        <f t="shared" si="88"/>
        <v>0</v>
      </c>
      <c r="J909" s="10">
        <v>0</v>
      </c>
      <c r="K909" s="11">
        <f t="shared" si="89"/>
        <v>0</v>
      </c>
    </row>
    <row r="910" spans="1:11" x14ac:dyDescent="0.35">
      <c r="A910" s="9">
        <f t="shared" si="87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86"/>
        <v>734.75</v>
      </c>
      <c r="G910" s="11"/>
      <c r="H910" s="8">
        <v>7.4999999999999997E-2</v>
      </c>
      <c r="I910" s="8">
        <f t="shared" si="88"/>
        <v>0</v>
      </c>
      <c r="J910" s="10">
        <v>0</v>
      </c>
      <c r="K910" s="11">
        <f t="shared" si="89"/>
        <v>0</v>
      </c>
    </row>
    <row r="911" spans="1:11" x14ac:dyDescent="0.35">
      <c r="A911" s="9">
        <f t="shared" si="87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86"/>
        <v>737</v>
      </c>
      <c r="G911" s="11"/>
      <c r="H911" s="8">
        <v>7.4999999999999997E-2</v>
      </c>
      <c r="I911" s="8">
        <f t="shared" si="88"/>
        <v>0</v>
      </c>
      <c r="J911" s="10">
        <v>0</v>
      </c>
      <c r="K911" s="11">
        <f t="shared" si="89"/>
        <v>0</v>
      </c>
    </row>
    <row r="912" spans="1:11" x14ac:dyDescent="0.35">
      <c r="A912" s="9">
        <f t="shared" si="87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86"/>
        <v>839.8</v>
      </c>
      <c r="G912" s="11"/>
      <c r="H912" s="8">
        <v>7.4999999999999997E-2</v>
      </c>
      <c r="I912" s="8">
        <f t="shared" si="88"/>
        <v>0</v>
      </c>
      <c r="J912" s="10">
        <v>0</v>
      </c>
      <c r="K912" s="11">
        <f t="shared" si="89"/>
        <v>0</v>
      </c>
    </row>
    <row r="913" spans="1:11" x14ac:dyDescent="0.35">
      <c r="A913" s="9">
        <f t="shared" si="87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86"/>
        <v>410.1</v>
      </c>
      <c r="G913" s="11"/>
      <c r="H913" s="8">
        <v>7.4999999999999997E-2</v>
      </c>
      <c r="I913" s="8">
        <f t="shared" si="88"/>
        <v>0</v>
      </c>
      <c r="J913" s="10">
        <v>0</v>
      </c>
      <c r="K913" s="11">
        <f t="shared" si="89"/>
        <v>0</v>
      </c>
    </row>
    <row r="914" spans="1:11" x14ac:dyDescent="0.35">
      <c r="A914" s="9">
        <f t="shared" si="87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86"/>
        <v>364.6</v>
      </c>
      <c r="G914" s="11"/>
      <c r="H914" s="8">
        <v>7.4999999999999997E-2</v>
      </c>
      <c r="I914" s="8">
        <f t="shared" si="88"/>
        <v>0</v>
      </c>
      <c r="J914" s="10">
        <v>0</v>
      </c>
      <c r="K914" s="11">
        <f t="shared" si="89"/>
        <v>0</v>
      </c>
    </row>
    <row r="915" spans="1:11" x14ac:dyDescent="0.35">
      <c r="A915" s="9">
        <f t="shared" si="87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86"/>
        <v>753.65</v>
      </c>
      <c r="G915" s="11"/>
      <c r="H915" s="8">
        <v>7.4999999999999997E-2</v>
      </c>
      <c r="I915" s="8">
        <f t="shared" si="88"/>
        <v>0</v>
      </c>
      <c r="J915" s="10">
        <v>0</v>
      </c>
      <c r="K915" s="11">
        <f t="shared" si="89"/>
        <v>0</v>
      </c>
    </row>
    <row r="916" spans="1:11" x14ac:dyDescent="0.35">
      <c r="A916" s="9">
        <f t="shared" si="87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86"/>
        <v>769.2</v>
      </c>
      <c r="G916" s="11"/>
      <c r="H916" s="8">
        <v>7.4999999999999997E-2</v>
      </c>
      <c r="I916" s="8">
        <f t="shared" si="88"/>
        <v>0</v>
      </c>
      <c r="J916" s="10">
        <v>0</v>
      </c>
      <c r="K916" s="11">
        <f t="shared" si="89"/>
        <v>0</v>
      </c>
    </row>
    <row r="917" spans="1:11" x14ac:dyDescent="0.35">
      <c r="A917" s="9">
        <f t="shared" si="87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86"/>
        <v>373.5</v>
      </c>
      <c r="G917" s="11"/>
      <c r="H917" s="8">
        <v>7.4999999999999997E-2</v>
      </c>
      <c r="I917" s="8">
        <f t="shared" si="88"/>
        <v>0</v>
      </c>
      <c r="J917" s="10">
        <v>0</v>
      </c>
      <c r="K917" s="11">
        <f t="shared" si="89"/>
        <v>0</v>
      </c>
    </row>
    <row r="918" spans="1:11" x14ac:dyDescent="0.35">
      <c r="A918" s="9">
        <f t="shared" si="87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86"/>
        <v>331.8</v>
      </c>
      <c r="G918" s="11"/>
      <c r="H918" s="8">
        <v>7.4999999999999997E-2</v>
      </c>
      <c r="I918" s="8">
        <f t="shared" si="88"/>
        <v>0</v>
      </c>
      <c r="J918" s="10">
        <v>0</v>
      </c>
      <c r="K918" s="11">
        <f t="shared" si="89"/>
        <v>0</v>
      </c>
    </row>
    <row r="919" spans="1:11" x14ac:dyDescent="0.35">
      <c r="A919" s="9">
        <f t="shared" si="87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86"/>
        <v>4787.4799999999996</v>
      </c>
      <c r="G919" s="11">
        <v>503</v>
      </c>
      <c r="H919" s="8">
        <v>7.4999999999999997E-2</v>
      </c>
      <c r="I919" s="8">
        <f t="shared" si="88"/>
        <v>37.725000000000001</v>
      </c>
      <c r="J919" s="10">
        <v>0</v>
      </c>
      <c r="K919" s="11">
        <f t="shared" si="89"/>
        <v>7.8799284801189771E-3</v>
      </c>
    </row>
    <row r="920" spans="1:11" x14ac:dyDescent="0.35">
      <c r="A920" s="9">
        <f t="shared" si="87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86"/>
        <v>186.8</v>
      </c>
      <c r="G920" s="11"/>
      <c r="H920" s="8">
        <v>7.4999999999999997E-2</v>
      </c>
      <c r="I920" s="8">
        <f t="shared" si="88"/>
        <v>0</v>
      </c>
      <c r="J920" s="10">
        <v>0</v>
      </c>
      <c r="K920" s="11">
        <f t="shared" si="89"/>
        <v>0</v>
      </c>
    </row>
    <row r="921" spans="1:11" x14ac:dyDescent="0.35">
      <c r="A921" s="9">
        <f t="shared" si="87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86"/>
        <v>196.8</v>
      </c>
      <c r="G921" s="11"/>
      <c r="H921" s="8">
        <v>7.4999999999999997E-2</v>
      </c>
      <c r="I921" s="8">
        <f t="shared" si="88"/>
        <v>0</v>
      </c>
      <c r="J921" s="10">
        <v>0</v>
      </c>
      <c r="K921" s="11">
        <f t="shared" si="89"/>
        <v>0</v>
      </c>
    </row>
    <row r="922" spans="1:11" x14ac:dyDescent="0.35">
      <c r="A922" s="9">
        <f t="shared" si="87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86"/>
        <v>144.1</v>
      </c>
      <c r="G922" s="11"/>
      <c r="H922" s="8">
        <v>7.4999999999999997E-2</v>
      </c>
      <c r="I922" s="8">
        <f t="shared" si="88"/>
        <v>0</v>
      </c>
      <c r="J922" s="10">
        <v>0</v>
      </c>
      <c r="K922" s="11">
        <f t="shared" si="89"/>
        <v>0</v>
      </c>
    </row>
    <row r="923" spans="1:11" x14ac:dyDescent="0.35">
      <c r="A923" s="9">
        <f t="shared" si="87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86"/>
        <v>194.1</v>
      </c>
      <c r="G923" s="11"/>
      <c r="H923" s="8">
        <v>7.4999999999999997E-2</v>
      </c>
      <c r="I923" s="8">
        <f t="shared" si="88"/>
        <v>0</v>
      </c>
      <c r="J923" s="10">
        <v>0</v>
      </c>
      <c r="K923" s="11">
        <f t="shared" si="89"/>
        <v>0</v>
      </c>
    </row>
    <row r="924" spans="1:11" x14ac:dyDescent="0.35">
      <c r="A924" s="9">
        <f t="shared" si="87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86"/>
        <v>130.5</v>
      </c>
      <c r="G924" s="11"/>
      <c r="H924" s="8">
        <v>7.4999999999999997E-2</v>
      </c>
      <c r="I924" s="8">
        <f t="shared" si="88"/>
        <v>0</v>
      </c>
      <c r="J924" s="10">
        <v>0</v>
      </c>
      <c r="K924" s="11">
        <f t="shared" si="89"/>
        <v>0</v>
      </c>
    </row>
    <row r="925" spans="1:11" x14ac:dyDescent="0.35">
      <c r="A925" s="9">
        <f t="shared" si="87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86"/>
        <v>137.6</v>
      </c>
      <c r="G925" s="11"/>
      <c r="H925" s="8">
        <v>7.4999999999999997E-2</v>
      </c>
      <c r="I925" s="8">
        <f t="shared" si="88"/>
        <v>0</v>
      </c>
      <c r="J925" s="10">
        <v>0</v>
      </c>
      <c r="K925" s="11">
        <f t="shared" si="89"/>
        <v>0</v>
      </c>
    </row>
    <row r="926" spans="1:11" x14ac:dyDescent="0.35">
      <c r="A926" s="9">
        <f t="shared" si="87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86"/>
        <v>136.69999999999999</v>
      </c>
      <c r="G926" s="11"/>
      <c r="H926" s="8">
        <v>7.4999999999999997E-2</v>
      </c>
      <c r="I926" s="8">
        <f t="shared" si="88"/>
        <v>0</v>
      </c>
      <c r="J926" s="10">
        <v>0</v>
      </c>
      <c r="K926" s="11">
        <f t="shared" si="89"/>
        <v>0</v>
      </c>
    </row>
    <row r="927" spans="1:11" x14ac:dyDescent="0.35">
      <c r="A927" s="9">
        <f t="shared" si="87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86"/>
        <v>221.2</v>
      </c>
      <c r="G927" s="11"/>
      <c r="H927" s="8">
        <v>7.4999999999999997E-2</v>
      </c>
      <c r="I927" s="8">
        <f t="shared" si="88"/>
        <v>0</v>
      </c>
      <c r="J927" s="10">
        <v>0</v>
      </c>
      <c r="K927" s="11">
        <f t="shared" si="89"/>
        <v>0</v>
      </c>
    </row>
    <row r="928" spans="1:11" x14ac:dyDescent="0.35">
      <c r="A928" s="9">
        <f t="shared" si="87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86"/>
        <v>275.3</v>
      </c>
      <c r="G928" s="11"/>
      <c r="H928" s="8">
        <v>7.4999999999999997E-2</v>
      </c>
      <c r="I928" s="8">
        <f t="shared" si="88"/>
        <v>0</v>
      </c>
      <c r="J928" s="10">
        <v>0</v>
      </c>
      <c r="K928" s="11">
        <f t="shared" si="89"/>
        <v>0</v>
      </c>
    </row>
    <row r="929" spans="1:11" x14ac:dyDescent="0.35">
      <c r="A929" s="9">
        <f t="shared" si="87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86"/>
        <v>332.45</v>
      </c>
      <c r="G929" s="11"/>
      <c r="H929" s="8">
        <v>7.4999999999999997E-2</v>
      </c>
      <c r="I929" s="8">
        <f t="shared" si="88"/>
        <v>0</v>
      </c>
      <c r="J929" s="10">
        <v>0</v>
      </c>
      <c r="K929" s="11">
        <f t="shared" si="89"/>
        <v>0</v>
      </c>
    </row>
    <row r="930" spans="1:11" x14ac:dyDescent="0.35">
      <c r="A930" s="9">
        <f t="shared" si="87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86"/>
        <v>94.6</v>
      </c>
      <c r="G930" s="11"/>
      <c r="H930" s="8">
        <v>7.4999999999999997E-2</v>
      </c>
      <c r="I930" s="8">
        <f t="shared" si="88"/>
        <v>0</v>
      </c>
      <c r="J930" s="10">
        <v>0</v>
      </c>
      <c r="K930" s="11">
        <f t="shared" si="89"/>
        <v>0</v>
      </c>
    </row>
    <row r="931" spans="1:11" x14ac:dyDescent="0.35">
      <c r="A931" s="9">
        <f t="shared" si="87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86"/>
        <v>208</v>
      </c>
      <c r="G931" s="11"/>
      <c r="H931" s="8">
        <v>7.4999999999999997E-2</v>
      </c>
      <c r="I931" s="8">
        <f t="shared" si="88"/>
        <v>0</v>
      </c>
      <c r="J931" s="10">
        <v>0</v>
      </c>
      <c r="K931" s="11">
        <f t="shared" si="89"/>
        <v>0</v>
      </c>
    </row>
    <row r="932" spans="1:11" x14ac:dyDescent="0.35">
      <c r="A932" s="9">
        <f t="shared" si="87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86"/>
        <v>141</v>
      </c>
      <c r="G932" s="11"/>
      <c r="H932" s="8">
        <v>7.4999999999999997E-2</v>
      </c>
      <c r="I932" s="8">
        <f t="shared" si="88"/>
        <v>0</v>
      </c>
      <c r="J932" s="10">
        <v>0</v>
      </c>
      <c r="K932" s="11">
        <f t="shared" si="89"/>
        <v>0</v>
      </c>
    </row>
    <row r="933" spans="1:11" x14ac:dyDescent="0.35">
      <c r="A933" s="9">
        <f t="shared" si="87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86"/>
        <v>382.3</v>
      </c>
      <c r="G933" s="11"/>
      <c r="H933" s="8">
        <v>7.4999999999999997E-2</v>
      </c>
      <c r="I933" s="8">
        <f t="shared" si="88"/>
        <v>0</v>
      </c>
      <c r="J933" s="10">
        <v>0</v>
      </c>
      <c r="K933" s="11">
        <f t="shared" si="89"/>
        <v>0</v>
      </c>
    </row>
    <row r="934" spans="1:11" x14ac:dyDescent="0.35">
      <c r="A934" s="9">
        <f t="shared" si="87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86"/>
        <v>377.25</v>
      </c>
      <c r="G934" s="11"/>
      <c r="H934" s="8">
        <v>7.4999999999999997E-2</v>
      </c>
      <c r="I934" s="8">
        <f t="shared" si="88"/>
        <v>0</v>
      </c>
      <c r="J934" s="10">
        <v>0</v>
      </c>
      <c r="K934" s="11">
        <f t="shared" si="89"/>
        <v>0</v>
      </c>
    </row>
    <row r="935" spans="1:11" x14ac:dyDescent="0.35">
      <c r="A935" s="9">
        <f t="shared" si="87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86"/>
        <v>1464.75</v>
      </c>
      <c r="G935" s="11">
        <v>192.9</v>
      </c>
      <c r="H935" s="8">
        <v>7.4999999999999997E-2</v>
      </c>
      <c r="I935" s="8">
        <f t="shared" si="88"/>
        <v>14.467499999999999</v>
      </c>
      <c r="J935" s="10">
        <v>0</v>
      </c>
      <c r="K935" s="11">
        <f t="shared" si="89"/>
        <v>9.8771121351766515E-3</v>
      </c>
    </row>
    <row r="936" spans="1:11" x14ac:dyDescent="0.35">
      <c r="A936" s="9">
        <f t="shared" si="87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86"/>
        <v>363</v>
      </c>
      <c r="G936" s="11"/>
      <c r="H936" s="8">
        <v>7.4999999999999997E-2</v>
      </c>
      <c r="I936" s="8">
        <f t="shared" si="88"/>
        <v>0</v>
      </c>
      <c r="J936" s="10">
        <v>0</v>
      </c>
      <c r="K936" s="11">
        <f t="shared" si="89"/>
        <v>0</v>
      </c>
    </row>
    <row r="937" spans="1:11" x14ac:dyDescent="0.35">
      <c r="A937" s="9">
        <f t="shared" si="87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86"/>
        <v>356.7</v>
      </c>
      <c r="G937" s="11"/>
      <c r="H937" s="8">
        <v>7.4999999999999997E-2</v>
      </c>
      <c r="I937" s="8">
        <f t="shared" si="88"/>
        <v>0</v>
      </c>
      <c r="J937" s="10">
        <v>0</v>
      </c>
      <c r="K937" s="11">
        <f t="shared" si="89"/>
        <v>0</v>
      </c>
    </row>
    <row r="938" spans="1:11" x14ac:dyDescent="0.35">
      <c r="A938" s="9">
        <f t="shared" si="87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86"/>
        <v>3174</v>
      </c>
      <c r="G938" s="11">
        <v>716.2</v>
      </c>
      <c r="H938" s="8">
        <v>7.4999999999999997E-2</v>
      </c>
      <c r="I938" s="8">
        <f t="shared" si="88"/>
        <v>53.715000000000003</v>
      </c>
      <c r="J938" s="10">
        <v>0</v>
      </c>
      <c r="K938" s="11">
        <f t="shared" si="89"/>
        <v>1.6923440453686201E-2</v>
      </c>
    </row>
    <row r="939" spans="1:11" x14ac:dyDescent="0.35">
      <c r="A939" s="9">
        <f t="shared" si="87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86"/>
        <v>7564.79</v>
      </c>
      <c r="G939" s="11">
        <v>855.2</v>
      </c>
      <c r="H939" s="8">
        <v>7.4999999999999997E-2</v>
      </c>
      <c r="I939" s="8">
        <f t="shared" si="88"/>
        <v>64.14</v>
      </c>
      <c r="J939" s="10">
        <v>0</v>
      </c>
      <c r="K939" s="11">
        <f t="shared" si="89"/>
        <v>8.4787548629902485E-3</v>
      </c>
    </row>
    <row r="940" spans="1:11" x14ac:dyDescent="0.35">
      <c r="A940" s="9">
        <f t="shared" si="87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86"/>
        <v>7586.48</v>
      </c>
      <c r="G940" s="11">
        <v>855.2</v>
      </c>
      <c r="H940" s="8">
        <v>7.4999999999999997E-2</v>
      </c>
      <c r="I940" s="8">
        <f t="shared" si="88"/>
        <v>64.14</v>
      </c>
      <c r="J940" s="10">
        <v>0</v>
      </c>
      <c r="K940" s="11">
        <f t="shared" si="89"/>
        <v>8.4545138193206863E-3</v>
      </c>
    </row>
    <row r="941" spans="1:11" x14ac:dyDescent="0.35">
      <c r="A941" s="9">
        <f t="shared" si="87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86"/>
        <v>4003.9</v>
      </c>
      <c r="G941" s="11">
        <v>439.7</v>
      </c>
      <c r="H941" s="8">
        <v>7.4999999999999997E-2</v>
      </c>
      <c r="I941" s="8">
        <f t="shared" si="88"/>
        <v>32.977499999999999</v>
      </c>
      <c r="J941" s="10">
        <v>0</v>
      </c>
      <c r="K941" s="11">
        <f t="shared" si="89"/>
        <v>8.2363445640500511E-3</v>
      </c>
    </row>
    <row r="942" spans="1:11" x14ac:dyDescent="0.35">
      <c r="A942" s="9">
        <f t="shared" si="87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86"/>
        <v>3984.06</v>
      </c>
      <c r="G942" s="11">
        <v>439.7</v>
      </c>
      <c r="H942" s="8">
        <v>7.4999999999999997E-2</v>
      </c>
      <c r="I942" s="8">
        <f t="shared" si="88"/>
        <v>32.977499999999999</v>
      </c>
      <c r="J942" s="10">
        <v>0</v>
      </c>
      <c r="K942" s="11">
        <f t="shared" si="89"/>
        <v>8.2773602807186646E-3</v>
      </c>
    </row>
    <row r="943" spans="1:11" x14ac:dyDescent="0.35">
      <c r="A943" s="9">
        <f t="shared" si="87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86"/>
        <v>82.8</v>
      </c>
      <c r="G943" s="11"/>
      <c r="H943" s="8">
        <v>7.4999999999999997E-2</v>
      </c>
      <c r="I943" s="8">
        <f t="shared" si="88"/>
        <v>0</v>
      </c>
      <c r="J943" s="10">
        <v>0</v>
      </c>
      <c r="K943" s="11">
        <f t="shared" si="89"/>
        <v>0</v>
      </c>
    </row>
    <row r="944" spans="1:11" x14ac:dyDescent="0.35">
      <c r="A944" s="9">
        <f t="shared" si="87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86"/>
        <v>334.8</v>
      </c>
      <c r="G944" s="11"/>
      <c r="H944" s="8">
        <v>7.4999999999999997E-2</v>
      </c>
      <c r="I944" s="8">
        <f t="shared" si="88"/>
        <v>0</v>
      </c>
      <c r="J944" s="10">
        <v>0</v>
      </c>
      <c r="K944" s="11">
        <f t="shared" si="89"/>
        <v>0</v>
      </c>
    </row>
    <row r="945" spans="1:11" x14ac:dyDescent="0.35">
      <c r="A945" s="9">
        <f t="shared" si="87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86"/>
        <v>435.7</v>
      </c>
      <c r="G945" s="11"/>
      <c r="H945" s="8">
        <v>7.4999999999999997E-2</v>
      </c>
      <c r="I945" s="8">
        <f t="shared" si="88"/>
        <v>0</v>
      </c>
      <c r="J945" s="10">
        <v>0</v>
      </c>
      <c r="K945" s="11">
        <f t="shared" si="89"/>
        <v>0</v>
      </c>
    </row>
    <row r="946" spans="1:11" x14ac:dyDescent="0.35">
      <c r="A946" s="9">
        <f t="shared" si="87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86"/>
        <v>431.1</v>
      </c>
      <c r="G946" s="11"/>
      <c r="H946" s="8">
        <v>7.4999999999999997E-2</v>
      </c>
      <c r="I946" s="8">
        <f t="shared" si="88"/>
        <v>0</v>
      </c>
      <c r="J946" s="10">
        <v>0</v>
      </c>
      <c r="K946" s="11">
        <f t="shared" si="89"/>
        <v>0</v>
      </c>
    </row>
    <row r="947" spans="1:11" x14ac:dyDescent="0.35">
      <c r="A947" s="9">
        <f t="shared" si="87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86"/>
        <v>174.4</v>
      </c>
      <c r="G947" s="11"/>
      <c r="H947" s="8">
        <v>7.4999999999999997E-2</v>
      </c>
      <c r="I947" s="8">
        <f t="shared" si="88"/>
        <v>0</v>
      </c>
      <c r="J947" s="10">
        <v>0</v>
      </c>
      <c r="K947" s="11">
        <f t="shared" si="89"/>
        <v>0</v>
      </c>
    </row>
    <row r="948" spans="1:11" x14ac:dyDescent="0.35">
      <c r="A948" s="9">
        <f t="shared" si="87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86"/>
        <v>345.2</v>
      </c>
      <c r="G948" s="11"/>
      <c r="H948" s="8">
        <v>7.4999999999999997E-2</v>
      </c>
      <c r="I948" s="8">
        <f t="shared" si="88"/>
        <v>0</v>
      </c>
      <c r="J948" s="10">
        <v>0</v>
      </c>
      <c r="K948" s="11">
        <f t="shared" si="89"/>
        <v>0</v>
      </c>
    </row>
    <row r="949" spans="1:11" x14ac:dyDescent="0.35">
      <c r="A949" s="9">
        <f t="shared" si="87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86"/>
        <v>344.6</v>
      </c>
      <c r="G949" s="11"/>
      <c r="H949" s="8">
        <v>7.4999999999999997E-2</v>
      </c>
      <c r="I949" s="8">
        <f t="shared" si="88"/>
        <v>0</v>
      </c>
      <c r="J949" s="10">
        <v>0</v>
      </c>
      <c r="K949" s="11">
        <f t="shared" si="89"/>
        <v>0</v>
      </c>
    </row>
    <row r="950" spans="1:11" x14ac:dyDescent="0.35">
      <c r="A950" s="9">
        <f t="shared" si="87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86"/>
        <v>332.1</v>
      </c>
      <c r="G950" s="11"/>
      <c r="H950" s="8">
        <v>7.4999999999999997E-2</v>
      </c>
      <c r="I950" s="8">
        <f t="shared" si="88"/>
        <v>0</v>
      </c>
      <c r="J950" s="10">
        <v>0</v>
      </c>
      <c r="K950" s="11">
        <f t="shared" si="89"/>
        <v>0</v>
      </c>
    </row>
    <row r="951" spans="1:11" x14ac:dyDescent="0.35">
      <c r="A951" s="9">
        <f t="shared" si="87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86"/>
        <v>335.1</v>
      </c>
      <c r="G951" s="11"/>
      <c r="H951" s="8">
        <v>7.4999999999999997E-2</v>
      </c>
      <c r="I951" s="8">
        <f t="shared" si="88"/>
        <v>0</v>
      </c>
      <c r="J951" s="10">
        <v>0</v>
      </c>
      <c r="K951" s="11">
        <f t="shared" si="89"/>
        <v>0</v>
      </c>
    </row>
    <row r="952" spans="1:11" x14ac:dyDescent="0.35">
      <c r="A952" s="9">
        <f t="shared" si="87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86"/>
        <v>326.89999999999998</v>
      </c>
      <c r="G952" s="11"/>
      <c r="H952" s="8">
        <v>7.4999999999999997E-2</v>
      </c>
      <c r="I952" s="8">
        <f t="shared" si="88"/>
        <v>0</v>
      </c>
      <c r="J952" s="10">
        <v>0</v>
      </c>
      <c r="K952" s="11">
        <f t="shared" si="89"/>
        <v>0</v>
      </c>
    </row>
    <row r="953" spans="1:11" x14ac:dyDescent="0.35">
      <c r="A953" s="9">
        <f t="shared" si="87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86"/>
        <v>199</v>
      </c>
      <c r="G953" s="11"/>
      <c r="H953" s="8">
        <v>7.4999999999999997E-2</v>
      </c>
      <c r="I953" s="8">
        <f t="shared" si="88"/>
        <v>0</v>
      </c>
      <c r="J953" s="10">
        <v>0</v>
      </c>
      <c r="K953" s="11">
        <f t="shared" si="89"/>
        <v>0</v>
      </c>
    </row>
    <row r="954" spans="1:11" x14ac:dyDescent="0.35">
      <c r="A954" s="9">
        <f t="shared" si="87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86"/>
        <v>242.5</v>
      </c>
      <c r="G954" s="11"/>
      <c r="H954" s="8">
        <v>7.4999999999999997E-2</v>
      </c>
      <c r="I954" s="8">
        <f t="shared" si="88"/>
        <v>0</v>
      </c>
      <c r="J954" s="10">
        <v>0</v>
      </c>
      <c r="K954" s="11">
        <f t="shared" si="89"/>
        <v>0</v>
      </c>
    </row>
    <row r="955" spans="1:11" x14ac:dyDescent="0.35">
      <c r="A955" s="9">
        <f t="shared" si="87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86"/>
        <v>312.5</v>
      </c>
      <c r="G955" s="11"/>
      <c r="H955" s="8">
        <v>7.4999999999999997E-2</v>
      </c>
      <c r="I955" s="8">
        <f t="shared" si="88"/>
        <v>0</v>
      </c>
      <c r="J955" s="10">
        <v>0</v>
      </c>
      <c r="K955" s="11">
        <f t="shared" si="89"/>
        <v>0</v>
      </c>
    </row>
    <row r="956" spans="1:11" x14ac:dyDescent="0.35">
      <c r="A956" s="9">
        <f t="shared" si="87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86"/>
        <v>4184.29</v>
      </c>
      <c r="G956" s="11">
        <v>347.5</v>
      </c>
      <c r="H956" s="8">
        <v>7.4999999999999997E-2</v>
      </c>
      <c r="I956" s="8">
        <f t="shared" si="88"/>
        <v>26.0625</v>
      </c>
      <c r="J956" s="10">
        <v>0</v>
      </c>
      <c r="K956" s="11">
        <f t="shared" si="89"/>
        <v>6.2286552796292803E-3</v>
      </c>
    </row>
    <row r="957" spans="1:11" x14ac:dyDescent="0.35">
      <c r="A957" s="9">
        <f t="shared" si="87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86"/>
        <v>429.5</v>
      </c>
      <c r="G957" s="11"/>
      <c r="H957" s="8">
        <v>7.4999999999999997E-2</v>
      </c>
      <c r="I957" s="8">
        <f t="shared" si="88"/>
        <v>0</v>
      </c>
      <c r="J957" s="10">
        <v>0</v>
      </c>
      <c r="K957" s="11">
        <f t="shared" si="89"/>
        <v>0</v>
      </c>
    </row>
    <row r="958" spans="1:11" x14ac:dyDescent="0.35">
      <c r="A958" s="9">
        <f t="shared" si="87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86"/>
        <v>313</v>
      </c>
      <c r="G958" s="11"/>
      <c r="H958" s="8">
        <v>7.4999999999999997E-2</v>
      </c>
      <c r="I958" s="8">
        <f t="shared" si="88"/>
        <v>0</v>
      </c>
      <c r="J958" s="10">
        <v>0</v>
      </c>
      <c r="K958" s="11">
        <f t="shared" si="89"/>
        <v>0</v>
      </c>
    </row>
    <row r="959" spans="1:11" x14ac:dyDescent="0.35">
      <c r="A959" s="9">
        <f t="shared" si="87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86"/>
        <v>348.9</v>
      </c>
      <c r="G959" s="11"/>
      <c r="H959" s="8">
        <v>7.4999999999999997E-2</v>
      </c>
      <c r="I959" s="8">
        <f t="shared" si="88"/>
        <v>0</v>
      </c>
      <c r="J959" s="10">
        <v>0</v>
      </c>
      <c r="K959" s="11">
        <f t="shared" si="89"/>
        <v>0</v>
      </c>
    </row>
    <row r="960" spans="1:11" x14ac:dyDescent="0.35">
      <c r="A960" s="9">
        <f t="shared" si="87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86"/>
        <v>345</v>
      </c>
      <c r="G960" s="11"/>
      <c r="H960" s="8">
        <v>7.4999999999999997E-2</v>
      </c>
      <c r="I960" s="8">
        <f t="shared" si="88"/>
        <v>0</v>
      </c>
      <c r="J960" s="10">
        <v>0</v>
      </c>
      <c r="K960" s="11">
        <f t="shared" si="89"/>
        <v>0</v>
      </c>
    </row>
    <row r="961" spans="1:11" x14ac:dyDescent="0.35">
      <c r="A961" s="9">
        <f t="shared" si="87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86"/>
        <v>139.5</v>
      </c>
      <c r="G961" s="11"/>
      <c r="H961" s="8">
        <v>7.4999999999999997E-2</v>
      </c>
      <c r="I961" s="8">
        <f t="shared" si="88"/>
        <v>0</v>
      </c>
      <c r="J961" s="10">
        <v>0</v>
      </c>
      <c r="K961" s="11">
        <f t="shared" si="89"/>
        <v>0</v>
      </c>
    </row>
    <row r="962" spans="1:11" x14ac:dyDescent="0.35">
      <c r="A962" s="9">
        <f t="shared" si="87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 t="shared" ref="F962:F1008" si="90">C962+D962+E962</f>
        <v>70.400000000000006</v>
      </c>
      <c r="G962" s="11"/>
      <c r="H962" s="8">
        <v>7.4999999999999997E-2</v>
      </c>
      <c r="I962" s="8">
        <f t="shared" si="88"/>
        <v>0</v>
      </c>
      <c r="J962" s="10">
        <v>0</v>
      </c>
      <c r="K962" s="11">
        <f t="shared" si="89"/>
        <v>0</v>
      </c>
    </row>
    <row r="963" spans="1:11" x14ac:dyDescent="0.35">
      <c r="A963" s="9">
        <f t="shared" si="87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 t="shared" si="90"/>
        <v>126.1</v>
      </c>
      <c r="G963" s="11"/>
      <c r="H963" s="8">
        <v>7.4999999999999997E-2</v>
      </c>
      <c r="I963" s="8">
        <f t="shared" ref="I963:I1009" si="91">G963*H963</f>
        <v>0</v>
      </c>
      <c r="J963" s="10">
        <v>0</v>
      </c>
      <c r="K963" s="11">
        <f t="shared" ref="K963:K1009" si="92">(I963+J963)/F963</f>
        <v>0</v>
      </c>
    </row>
    <row r="964" spans="1:11" x14ac:dyDescent="0.35">
      <c r="A964" s="9">
        <f t="shared" si="87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 t="shared" si="90"/>
        <v>165.8</v>
      </c>
      <c r="G964" s="11"/>
      <c r="H964" s="8">
        <v>7.4999999999999997E-2</v>
      </c>
      <c r="I964" s="8">
        <f t="shared" si="91"/>
        <v>0</v>
      </c>
      <c r="J964" s="10">
        <v>0</v>
      </c>
      <c r="K964" s="11">
        <f t="shared" si="92"/>
        <v>0</v>
      </c>
    </row>
    <row r="965" spans="1:11" x14ac:dyDescent="0.35">
      <c r="A965" s="9">
        <f t="shared" si="87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si="90"/>
        <v>100.4</v>
      </c>
      <c r="G965" s="11"/>
      <c r="H965" s="8">
        <v>7.4999999999999997E-2</v>
      </c>
      <c r="I965" s="8">
        <f t="shared" si="91"/>
        <v>0</v>
      </c>
      <c r="J965" s="10">
        <v>0</v>
      </c>
      <c r="K965" s="11">
        <f t="shared" si="92"/>
        <v>0</v>
      </c>
    </row>
    <row r="966" spans="1:11" x14ac:dyDescent="0.35">
      <c r="A966" s="9">
        <f t="shared" si="87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90"/>
        <v>102.7</v>
      </c>
      <c r="G966" s="11"/>
      <c r="H966" s="8">
        <v>7.4999999999999997E-2</v>
      </c>
      <c r="I966" s="8">
        <f t="shared" si="91"/>
        <v>0</v>
      </c>
      <c r="J966" s="10">
        <v>0</v>
      </c>
      <c r="K966" s="11">
        <f t="shared" si="92"/>
        <v>0</v>
      </c>
    </row>
    <row r="967" spans="1:11" x14ac:dyDescent="0.35">
      <c r="A967" s="9">
        <f t="shared" si="87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90"/>
        <v>84.9</v>
      </c>
      <c r="G967" s="11"/>
      <c r="H967" s="8">
        <v>7.4999999999999997E-2</v>
      </c>
      <c r="I967" s="8">
        <f t="shared" si="91"/>
        <v>0</v>
      </c>
      <c r="J967" s="10">
        <v>0</v>
      </c>
      <c r="K967" s="11">
        <f t="shared" si="92"/>
        <v>0</v>
      </c>
    </row>
    <row r="968" spans="1:11" x14ac:dyDescent="0.35">
      <c r="A968" s="9">
        <f t="shared" si="87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90"/>
        <v>97.9</v>
      </c>
      <c r="G968" s="11"/>
      <c r="H968" s="8">
        <v>7.4999999999999997E-2</v>
      </c>
      <c r="I968" s="8">
        <f t="shared" si="91"/>
        <v>0</v>
      </c>
      <c r="J968" s="10">
        <v>0</v>
      </c>
      <c r="K968" s="11">
        <f t="shared" si="92"/>
        <v>0</v>
      </c>
    </row>
    <row r="969" spans="1:11" x14ac:dyDescent="0.35">
      <c r="A969" s="9">
        <f t="shared" si="87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90"/>
        <v>65.099999999999994</v>
      </c>
      <c r="G969" s="11"/>
      <c r="H969" s="8">
        <v>7.4999999999999997E-2</v>
      </c>
      <c r="I969" s="8">
        <f t="shared" si="91"/>
        <v>0</v>
      </c>
      <c r="J969" s="10">
        <v>0</v>
      </c>
      <c r="K969" s="11">
        <f t="shared" si="92"/>
        <v>0</v>
      </c>
    </row>
    <row r="970" spans="1:11" x14ac:dyDescent="0.35">
      <c r="A970" s="9">
        <f t="shared" si="87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90"/>
        <v>185</v>
      </c>
      <c r="G970" s="11"/>
      <c r="H970" s="8">
        <v>7.4999999999999997E-2</v>
      </c>
      <c r="I970" s="8">
        <f t="shared" si="91"/>
        <v>0</v>
      </c>
      <c r="J970" s="10">
        <v>0</v>
      </c>
      <c r="K970" s="11">
        <f t="shared" si="92"/>
        <v>0</v>
      </c>
    </row>
    <row r="971" spans="1:11" x14ac:dyDescent="0.35">
      <c r="A971" s="9">
        <f t="shared" si="87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90"/>
        <v>527.4</v>
      </c>
      <c r="G971" s="11"/>
      <c r="H971" s="8">
        <v>7.4999999999999997E-2</v>
      </c>
      <c r="I971" s="8">
        <f t="shared" si="91"/>
        <v>0</v>
      </c>
      <c r="J971" s="10">
        <v>0</v>
      </c>
      <c r="K971" s="11">
        <f t="shared" si="92"/>
        <v>0</v>
      </c>
    </row>
    <row r="972" spans="1:11" x14ac:dyDescent="0.35">
      <c r="A972" s="9">
        <f t="shared" ref="A972:A1035" si="93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90"/>
        <v>520.9</v>
      </c>
      <c r="G972" s="11"/>
      <c r="H972" s="8">
        <v>7.4999999999999997E-2</v>
      </c>
      <c r="I972" s="8">
        <f t="shared" si="91"/>
        <v>0</v>
      </c>
      <c r="J972" s="10">
        <v>0</v>
      </c>
      <c r="K972" s="11">
        <f t="shared" si="92"/>
        <v>0</v>
      </c>
    </row>
    <row r="973" spans="1:11" x14ac:dyDescent="0.35">
      <c r="A973" s="9">
        <f t="shared" si="93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90"/>
        <v>308.3</v>
      </c>
      <c r="G973" s="11"/>
      <c r="H973" s="8">
        <v>7.4999999999999997E-2</v>
      </c>
      <c r="I973" s="8">
        <f t="shared" si="91"/>
        <v>0</v>
      </c>
      <c r="J973" s="10">
        <v>0</v>
      </c>
      <c r="K973" s="11">
        <f t="shared" si="92"/>
        <v>0</v>
      </c>
    </row>
    <row r="974" spans="1:11" x14ac:dyDescent="0.35">
      <c r="A974" s="9">
        <f t="shared" si="93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90"/>
        <v>524.94000000000005</v>
      </c>
      <c r="G974" s="11"/>
      <c r="H974" s="8">
        <v>7.4999999999999997E-2</v>
      </c>
      <c r="I974" s="8">
        <f t="shared" si="91"/>
        <v>0</v>
      </c>
      <c r="J974" s="10">
        <v>0</v>
      </c>
      <c r="K974" s="11">
        <f t="shared" si="92"/>
        <v>0</v>
      </c>
    </row>
    <row r="975" spans="1:11" x14ac:dyDescent="0.35">
      <c r="A975" s="9">
        <f t="shared" si="93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90"/>
        <v>522.54999999999995</v>
      </c>
      <c r="G975" s="11"/>
      <c r="H975" s="8">
        <v>7.4999999999999997E-2</v>
      </c>
      <c r="I975" s="8">
        <f t="shared" si="91"/>
        <v>0</v>
      </c>
      <c r="J975" s="10">
        <v>0</v>
      </c>
      <c r="K975" s="11">
        <f t="shared" si="92"/>
        <v>0</v>
      </c>
    </row>
    <row r="976" spans="1:11" x14ac:dyDescent="0.35">
      <c r="A976" s="9">
        <f t="shared" si="93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90"/>
        <v>315.77999999999997</v>
      </c>
      <c r="G976" s="11"/>
      <c r="H976" s="8">
        <v>7.4999999999999997E-2</v>
      </c>
      <c r="I976" s="8">
        <f t="shared" si="91"/>
        <v>0</v>
      </c>
      <c r="J976" s="10">
        <v>0</v>
      </c>
      <c r="K976" s="11">
        <f t="shared" si="92"/>
        <v>0</v>
      </c>
    </row>
    <row r="977" spans="1:11" x14ac:dyDescent="0.35">
      <c r="A977" s="9">
        <f t="shared" si="93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90"/>
        <v>538.4</v>
      </c>
      <c r="G977" s="11"/>
      <c r="H977" s="8">
        <v>7.4999999999999997E-2</v>
      </c>
      <c r="I977" s="8">
        <f t="shared" si="91"/>
        <v>0</v>
      </c>
      <c r="J977" s="10">
        <v>0</v>
      </c>
      <c r="K977" s="11">
        <f t="shared" si="92"/>
        <v>0</v>
      </c>
    </row>
    <row r="978" spans="1:11" x14ac:dyDescent="0.35">
      <c r="A978" s="9">
        <f t="shared" si="93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90"/>
        <v>509.66</v>
      </c>
      <c r="G978" s="11"/>
      <c r="H978" s="8">
        <v>7.4999999999999997E-2</v>
      </c>
      <c r="I978" s="8">
        <f t="shared" si="91"/>
        <v>0</v>
      </c>
      <c r="J978" s="10">
        <v>0</v>
      </c>
      <c r="K978" s="11">
        <f t="shared" si="92"/>
        <v>0</v>
      </c>
    </row>
    <row r="979" spans="1:11" x14ac:dyDescent="0.35">
      <c r="A979" s="9">
        <f t="shared" si="93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90"/>
        <v>508.2</v>
      </c>
      <c r="G979" s="11"/>
      <c r="H979" s="8">
        <v>7.4999999999999997E-2</v>
      </c>
      <c r="I979" s="8">
        <f t="shared" si="91"/>
        <v>0</v>
      </c>
      <c r="J979" s="10">
        <v>0</v>
      </c>
      <c r="K979" s="11">
        <f t="shared" si="92"/>
        <v>0</v>
      </c>
    </row>
    <row r="980" spans="1:11" x14ac:dyDescent="0.35">
      <c r="A980" s="9">
        <f t="shared" si="93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90"/>
        <v>362.92</v>
      </c>
      <c r="G980" s="11"/>
      <c r="H980" s="8">
        <v>7.4999999999999997E-2</v>
      </c>
      <c r="I980" s="8">
        <f t="shared" si="91"/>
        <v>0</v>
      </c>
      <c r="J980" s="10">
        <v>0</v>
      </c>
      <c r="K980" s="11">
        <f t="shared" si="92"/>
        <v>0</v>
      </c>
    </row>
    <row r="981" spans="1:11" x14ac:dyDescent="0.35">
      <c r="A981" s="9">
        <f t="shared" si="93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90"/>
        <v>507.8</v>
      </c>
      <c r="G981" s="11"/>
      <c r="H981" s="8">
        <v>7.4999999999999997E-2</v>
      </c>
      <c r="I981" s="8">
        <f t="shared" si="91"/>
        <v>0</v>
      </c>
      <c r="J981" s="10">
        <v>0</v>
      </c>
      <c r="K981" s="11">
        <f t="shared" si="92"/>
        <v>0</v>
      </c>
    </row>
    <row r="982" spans="1:11" x14ac:dyDescent="0.35">
      <c r="A982" s="9">
        <f t="shared" si="93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90"/>
        <v>511.64</v>
      </c>
      <c r="G982" s="11"/>
      <c r="H982" s="8">
        <v>7.4999999999999997E-2</v>
      </c>
      <c r="I982" s="8">
        <f t="shared" si="91"/>
        <v>0</v>
      </c>
      <c r="J982" s="10">
        <v>0</v>
      </c>
      <c r="K982" s="11">
        <f t="shared" si="92"/>
        <v>0</v>
      </c>
    </row>
    <row r="983" spans="1:11" x14ac:dyDescent="0.35">
      <c r="A983" s="9">
        <f t="shared" si="93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90"/>
        <v>317.8</v>
      </c>
      <c r="G983" s="11"/>
      <c r="H983" s="8">
        <v>7.4999999999999997E-2</v>
      </c>
      <c r="I983" s="8">
        <f t="shared" si="91"/>
        <v>0</v>
      </c>
      <c r="J983" s="10">
        <v>0</v>
      </c>
      <c r="K983" s="11">
        <f t="shared" si="92"/>
        <v>0</v>
      </c>
    </row>
    <row r="984" spans="1:11" x14ac:dyDescent="0.35">
      <c r="A984" s="9">
        <f t="shared" si="93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90"/>
        <v>514.9</v>
      </c>
      <c r="G984" s="11"/>
      <c r="H984" s="8">
        <v>7.4999999999999997E-2</v>
      </c>
      <c r="I984" s="8">
        <f t="shared" si="91"/>
        <v>0</v>
      </c>
      <c r="J984" s="10">
        <v>0</v>
      </c>
      <c r="K984" s="11">
        <f t="shared" si="92"/>
        <v>0</v>
      </c>
    </row>
    <row r="985" spans="1:11" x14ac:dyDescent="0.35">
      <c r="A985" s="9">
        <f t="shared" si="93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90"/>
        <v>513.5</v>
      </c>
      <c r="G985" s="11"/>
      <c r="H985" s="8">
        <v>7.4999999999999997E-2</v>
      </c>
      <c r="I985" s="8">
        <f t="shared" si="91"/>
        <v>0</v>
      </c>
      <c r="J985" s="10">
        <v>0</v>
      </c>
      <c r="K985" s="11">
        <f t="shared" si="92"/>
        <v>0</v>
      </c>
    </row>
    <row r="986" spans="1:11" x14ac:dyDescent="0.35">
      <c r="A986" s="9">
        <f t="shared" si="93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90"/>
        <v>314.7</v>
      </c>
      <c r="G986" s="11"/>
      <c r="H986" s="8">
        <v>7.4999999999999997E-2</v>
      </c>
      <c r="I986" s="8">
        <f t="shared" si="91"/>
        <v>0</v>
      </c>
      <c r="J986" s="10">
        <v>0</v>
      </c>
      <c r="K986" s="11">
        <f t="shared" si="92"/>
        <v>0</v>
      </c>
    </row>
    <row r="987" spans="1:11" x14ac:dyDescent="0.35">
      <c r="A987" s="9">
        <f t="shared" si="93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90"/>
        <v>368.4</v>
      </c>
      <c r="G987" s="11"/>
      <c r="H987" s="8">
        <v>7.4999999999999997E-2</v>
      </c>
      <c r="I987" s="8">
        <f t="shared" si="91"/>
        <v>0</v>
      </c>
      <c r="J987" s="10">
        <v>0</v>
      </c>
      <c r="K987" s="11">
        <f t="shared" si="92"/>
        <v>0</v>
      </c>
    </row>
    <row r="988" spans="1:11" x14ac:dyDescent="0.35">
      <c r="A988" s="9">
        <f t="shared" si="93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90"/>
        <v>506.3</v>
      </c>
      <c r="G988" s="11"/>
      <c r="H988" s="8">
        <v>7.4999999999999997E-2</v>
      </c>
      <c r="I988" s="8">
        <f t="shared" si="91"/>
        <v>0</v>
      </c>
      <c r="J988" s="10">
        <v>0</v>
      </c>
      <c r="K988" s="11">
        <f t="shared" si="92"/>
        <v>0</v>
      </c>
    </row>
    <row r="989" spans="1:11" x14ac:dyDescent="0.35">
      <c r="A989" s="9">
        <f t="shared" si="93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90"/>
        <v>312.3</v>
      </c>
      <c r="G989" s="11"/>
      <c r="H989" s="8">
        <v>7.4999999999999997E-2</v>
      </c>
      <c r="I989" s="8">
        <f t="shared" si="91"/>
        <v>0</v>
      </c>
      <c r="J989" s="10">
        <v>0</v>
      </c>
      <c r="K989" s="11">
        <f t="shared" si="92"/>
        <v>0</v>
      </c>
    </row>
    <row r="990" spans="1:11" x14ac:dyDescent="0.35">
      <c r="A990" s="9">
        <f t="shared" si="93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90"/>
        <v>774.9</v>
      </c>
      <c r="G990" s="11"/>
      <c r="H990" s="8">
        <v>7.4999999999999997E-2</v>
      </c>
      <c r="I990" s="8">
        <f t="shared" si="91"/>
        <v>0</v>
      </c>
      <c r="J990" s="10">
        <v>0</v>
      </c>
      <c r="K990" s="11">
        <f t="shared" si="92"/>
        <v>0</v>
      </c>
    </row>
    <row r="991" spans="1:11" x14ac:dyDescent="0.35">
      <c r="A991" s="9">
        <f t="shared" si="93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90"/>
        <v>776.8</v>
      </c>
      <c r="G991" s="11"/>
      <c r="H991" s="8">
        <v>7.4999999999999997E-2</v>
      </c>
      <c r="I991" s="8">
        <f t="shared" si="91"/>
        <v>0</v>
      </c>
      <c r="J991" s="10">
        <v>0</v>
      </c>
      <c r="K991" s="11">
        <f t="shared" si="92"/>
        <v>0</v>
      </c>
    </row>
    <row r="992" spans="1:11" x14ac:dyDescent="0.35">
      <c r="A992" s="9">
        <f t="shared" si="93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90"/>
        <v>312.8</v>
      </c>
      <c r="G992" s="11"/>
      <c r="H992" s="8">
        <v>7.4999999999999997E-2</v>
      </c>
      <c r="I992" s="8">
        <f t="shared" si="91"/>
        <v>0</v>
      </c>
      <c r="J992" s="10">
        <v>0</v>
      </c>
      <c r="K992" s="11">
        <f t="shared" si="92"/>
        <v>0</v>
      </c>
    </row>
    <row r="993" spans="1:11" x14ac:dyDescent="0.35">
      <c r="A993" s="9">
        <f t="shared" si="93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90"/>
        <v>317.2</v>
      </c>
      <c r="G993" s="11"/>
      <c r="H993" s="8">
        <v>7.4999999999999997E-2</v>
      </c>
      <c r="I993" s="8">
        <f t="shared" si="91"/>
        <v>0</v>
      </c>
      <c r="J993" s="10">
        <v>0</v>
      </c>
      <c r="K993" s="11">
        <f t="shared" si="92"/>
        <v>0</v>
      </c>
    </row>
    <row r="994" spans="1:11" x14ac:dyDescent="0.35">
      <c r="A994" s="9">
        <f t="shared" si="93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90"/>
        <v>329.5</v>
      </c>
      <c r="G994" s="11"/>
      <c r="H994" s="8">
        <v>7.4999999999999997E-2</v>
      </c>
      <c r="I994" s="8">
        <f t="shared" si="91"/>
        <v>0</v>
      </c>
      <c r="J994" s="10">
        <v>0</v>
      </c>
      <c r="K994" s="11">
        <f t="shared" si="92"/>
        <v>0</v>
      </c>
    </row>
    <row r="995" spans="1:11" x14ac:dyDescent="0.35">
      <c r="A995" s="9">
        <f t="shared" si="93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90"/>
        <v>314.2</v>
      </c>
      <c r="G995" s="11"/>
      <c r="H995" s="8">
        <v>7.4999999999999997E-2</v>
      </c>
      <c r="I995" s="8">
        <f t="shared" si="91"/>
        <v>0</v>
      </c>
      <c r="J995" s="10">
        <v>0</v>
      </c>
      <c r="K995" s="11">
        <f t="shared" si="92"/>
        <v>0</v>
      </c>
    </row>
    <row r="996" spans="1:11" x14ac:dyDescent="0.35">
      <c r="A996" s="9">
        <f t="shared" si="93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90"/>
        <v>317.7</v>
      </c>
      <c r="G996" s="11"/>
      <c r="H996" s="8">
        <v>7.4999999999999997E-2</v>
      </c>
      <c r="I996" s="8">
        <f t="shared" si="91"/>
        <v>0</v>
      </c>
      <c r="J996" s="10">
        <v>0</v>
      </c>
      <c r="K996" s="11">
        <f t="shared" si="92"/>
        <v>0</v>
      </c>
    </row>
    <row r="997" spans="1:11" x14ac:dyDescent="0.35">
      <c r="A997" s="9">
        <f t="shared" si="93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90"/>
        <v>197.7</v>
      </c>
      <c r="G997" s="11"/>
      <c r="H997" s="8">
        <v>7.4999999999999997E-2</v>
      </c>
      <c r="I997" s="8">
        <f t="shared" si="91"/>
        <v>0</v>
      </c>
      <c r="J997" s="10">
        <v>0</v>
      </c>
      <c r="K997" s="11">
        <f t="shared" si="92"/>
        <v>0</v>
      </c>
    </row>
    <row r="998" spans="1:11" x14ac:dyDescent="0.35">
      <c r="A998" s="9">
        <f t="shared" si="93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90"/>
        <v>208</v>
      </c>
      <c r="G998" s="11"/>
      <c r="H998" s="8">
        <v>7.4999999999999997E-2</v>
      </c>
      <c r="I998" s="8">
        <f t="shared" si="91"/>
        <v>0</v>
      </c>
      <c r="J998" s="10">
        <v>0</v>
      </c>
      <c r="K998" s="11">
        <f t="shared" si="92"/>
        <v>0</v>
      </c>
    </row>
    <row r="999" spans="1:11" x14ac:dyDescent="0.35">
      <c r="A999" s="9">
        <f t="shared" si="93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90"/>
        <v>160.5</v>
      </c>
      <c r="G999" s="11"/>
      <c r="H999" s="8">
        <v>7.4999999999999997E-2</v>
      </c>
      <c r="I999" s="8">
        <f t="shared" si="91"/>
        <v>0</v>
      </c>
      <c r="J999" s="10">
        <v>0</v>
      </c>
      <c r="K999" s="11">
        <f t="shared" si="92"/>
        <v>0</v>
      </c>
    </row>
    <row r="1000" spans="1:11" x14ac:dyDescent="0.35">
      <c r="A1000" s="9">
        <f t="shared" si="93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90"/>
        <v>167.7</v>
      </c>
      <c r="G1000" s="11"/>
      <c r="H1000" s="8">
        <v>7.4999999999999997E-2</v>
      </c>
      <c r="I1000" s="8">
        <f t="shared" si="91"/>
        <v>0</v>
      </c>
      <c r="J1000" s="10">
        <v>0</v>
      </c>
      <c r="K1000" s="11">
        <f t="shared" si="92"/>
        <v>0</v>
      </c>
    </row>
    <row r="1001" spans="1:11" x14ac:dyDescent="0.35">
      <c r="A1001" s="9">
        <f t="shared" si="93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90"/>
        <v>221.9</v>
      </c>
      <c r="G1001" s="11"/>
      <c r="H1001" s="8">
        <v>7.4999999999999997E-2</v>
      </c>
      <c r="I1001" s="8">
        <f t="shared" si="91"/>
        <v>0</v>
      </c>
      <c r="J1001" s="10">
        <v>0</v>
      </c>
      <c r="K1001" s="11">
        <f t="shared" si="92"/>
        <v>0</v>
      </c>
    </row>
    <row r="1002" spans="1:11" x14ac:dyDescent="0.35">
      <c r="A1002" s="9">
        <f t="shared" si="93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90"/>
        <v>534.29999999999995</v>
      </c>
      <c r="G1002" s="11"/>
      <c r="H1002" s="8">
        <v>7.4999999999999997E-2</v>
      </c>
      <c r="I1002" s="8">
        <f t="shared" si="91"/>
        <v>0</v>
      </c>
      <c r="J1002" s="10">
        <v>0</v>
      </c>
      <c r="K1002" s="11">
        <f t="shared" si="92"/>
        <v>0</v>
      </c>
    </row>
    <row r="1003" spans="1:11" x14ac:dyDescent="0.35">
      <c r="A1003" s="9">
        <f t="shared" si="93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90"/>
        <v>387.1</v>
      </c>
      <c r="G1003" s="11"/>
      <c r="H1003" s="8">
        <v>7.4999999999999997E-2</v>
      </c>
      <c r="I1003" s="8">
        <f t="shared" si="91"/>
        <v>0</v>
      </c>
      <c r="J1003" s="10">
        <v>0</v>
      </c>
      <c r="K1003" s="11">
        <f t="shared" si="92"/>
        <v>0</v>
      </c>
    </row>
    <row r="1004" spans="1:11" x14ac:dyDescent="0.35">
      <c r="A1004" s="9">
        <f t="shared" si="93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90"/>
        <v>1464.69</v>
      </c>
      <c r="G1004" s="11">
        <v>348.9</v>
      </c>
      <c r="H1004" s="8">
        <v>7.4999999999999997E-2</v>
      </c>
      <c r="I1004" s="8">
        <f t="shared" si="91"/>
        <v>26.167499999999997</v>
      </c>
      <c r="J1004" s="10">
        <v>0</v>
      </c>
      <c r="K1004" s="11">
        <f t="shared" si="92"/>
        <v>1.7865555168670499E-2</v>
      </c>
    </row>
    <row r="1005" spans="1:11" x14ac:dyDescent="0.35">
      <c r="A1005" s="9">
        <f t="shared" si="93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90"/>
        <v>3203.8</v>
      </c>
      <c r="G1005" s="11">
        <v>656.9</v>
      </c>
      <c r="H1005" s="8">
        <v>7.4999999999999997E-2</v>
      </c>
      <c r="I1005" s="8">
        <f t="shared" si="91"/>
        <v>49.267499999999998</v>
      </c>
      <c r="J1005" s="10">
        <v>0</v>
      </c>
      <c r="K1005" s="11">
        <f t="shared" si="92"/>
        <v>1.5377832573818589E-2</v>
      </c>
    </row>
    <row r="1006" spans="1:11" x14ac:dyDescent="0.35">
      <c r="A1006" s="9">
        <f t="shared" si="93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90"/>
        <v>4027.6</v>
      </c>
      <c r="G1006" s="11">
        <v>379.3</v>
      </c>
      <c r="H1006" s="8">
        <v>7.4999999999999997E-2</v>
      </c>
      <c r="I1006" s="8">
        <f t="shared" si="91"/>
        <v>28.447500000000002</v>
      </c>
      <c r="J1006" s="10">
        <v>0</v>
      </c>
      <c r="K1006" s="11">
        <f t="shared" si="92"/>
        <v>7.0631393385639099E-3</v>
      </c>
    </row>
    <row r="1007" spans="1:11" x14ac:dyDescent="0.35">
      <c r="A1007" s="9">
        <f t="shared" si="93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90"/>
        <v>318.5</v>
      </c>
      <c r="G1007" s="11"/>
      <c r="H1007" s="8">
        <v>7.4999999999999997E-2</v>
      </c>
      <c r="I1007" s="8">
        <f t="shared" si="91"/>
        <v>0</v>
      </c>
      <c r="J1007" s="10">
        <v>0</v>
      </c>
      <c r="K1007" s="11">
        <f t="shared" si="92"/>
        <v>0</v>
      </c>
    </row>
    <row r="1008" spans="1:11" x14ac:dyDescent="0.35">
      <c r="A1008" s="9">
        <f t="shared" si="93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si="90"/>
        <v>308</v>
      </c>
      <c r="G1008" s="11"/>
      <c r="H1008" s="8">
        <v>7.4999999999999997E-2</v>
      </c>
      <c r="I1008" s="8">
        <f t="shared" si="91"/>
        <v>0</v>
      </c>
      <c r="J1008" s="10">
        <v>0</v>
      </c>
      <c r="K1008" s="11">
        <f t="shared" si="92"/>
        <v>0</v>
      </c>
    </row>
    <row r="1009" spans="1:11" x14ac:dyDescent="0.35">
      <c r="A1009" s="9">
        <f t="shared" si="93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ref="F1009:F1060" si="94">C1009+D1009+E1009</f>
        <v>304</v>
      </c>
      <c r="G1009" s="11"/>
      <c r="H1009" s="8">
        <v>7.4999999999999997E-2</v>
      </c>
      <c r="I1009" s="8">
        <f t="shared" si="91"/>
        <v>0</v>
      </c>
      <c r="J1009" s="10">
        <v>0</v>
      </c>
      <c r="K1009" s="11">
        <f t="shared" si="92"/>
        <v>0</v>
      </c>
    </row>
    <row r="1010" spans="1:11" x14ac:dyDescent="0.35">
      <c r="A1010" s="9">
        <f t="shared" si="93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94"/>
        <v>318.10000000000002</v>
      </c>
      <c r="G1010" s="11"/>
      <c r="H1010" s="8">
        <v>7.4999999999999997E-2</v>
      </c>
      <c r="I1010" s="8">
        <f t="shared" ref="I1010:I1061" si="95">G1010*H1010</f>
        <v>0</v>
      </c>
      <c r="J1010" s="10">
        <v>0</v>
      </c>
      <c r="K1010" s="11">
        <f t="shared" ref="K1010:K1061" si="96">(I1010+J1010)/F1010</f>
        <v>0</v>
      </c>
    </row>
    <row r="1011" spans="1:11" x14ac:dyDescent="0.35">
      <c r="A1011" s="9">
        <f t="shared" si="93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94"/>
        <v>203.7</v>
      </c>
      <c r="G1011" s="11"/>
      <c r="H1011" s="8">
        <v>7.4999999999999997E-2</v>
      </c>
      <c r="I1011" s="8">
        <f t="shared" si="95"/>
        <v>0</v>
      </c>
      <c r="J1011" s="10">
        <v>0</v>
      </c>
      <c r="K1011" s="11">
        <f t="shared" si="96"/>
        <v>0</v>
      </c>
    </row>
    <row r="1012" spans="1:11" x14ac:dyDescent="0.35">
      <c r="A1012" s="9">
        <f t="shared" si="93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94"/>
        <v>341</v>
      </c>
      <c r="G1012" s="11"/>
      <c r="H1012" s="8">
        <v>7.4999999999999997E-2</v>
      </c>
      <c r="I1012" s="8">
        <f t="shared" si="95"/>
        <v>0</v>
      </c>
      <c r="J1012" s="10">
        <v>0</v>
      </c>
      <c r="K1012" s="11">
        <f t="shared" si="96"/>
        <v>0</v>
      </c>
    </row>
    <row r="1013" spans="1:11" x14ac:dyDescent="0.35">
      <c r="A1013" s="9">
        <f t="shared" si="93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94"/>
        <v>154.69999999999999</v>
      </c>
      <c r="G1013" s="11"/>
      <c r="H1013" s="8">
        <v>7.4999999999999997E-2</v>
      </c>
      <c r="I1013" s="8">
        <f t="shared" si="95"/>
        <v>0</v>
      </c>
      <c r="J1013" s="10">
        <v>0</v>
      </c>
      <c r="K1013" s="11">
        <f t="shared" si="96"/>
        <v>0</v>
      </c>
    </row>
    <row r="1014" spans="1:11" x14ac:dyDescent="0.35">
      <c r="A1014" s="9">
        <f t="shared" si="93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94"/>
        <v>415.2</v>
      </c>
      <c r="G1014" s="11"/>
      <c r="H1014" s="8">
        <v>7.4999999999999997E-2</v>
      </c>
      <c r="I1014" s="8">
        <f t="shared" si="95"/>
        <v>0</v>
      </c>
      <c r="J1014" s="10">
        <v>0</v>
      </c>
      <c r="K1014" s="11">
        <f t="shared" si="96"/>
        <v>0</v>
      </c>
    </row>
    <row r="1015" spans="1:11" x14ac:dyDescent="0.35">
      <c r="A1015" s="9">
        <f t="shared" si="93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94"/>
        <v>144.4</v>
      </c>
      <c r="G1015" s="11"/>
      <c r="H1015" s="8">
        <v>7.4999999999999997E-2</v>
      </c>
      <c r="I1015" s="8">
        <f t="shared" si="95"/>
        <v>0</v>
      </c>
      <c r="J1015" s="10">
        <v>0</v>
      </c>
      <c r="K1015" s="11">
        <f t="shared" si="96"/>
        <v>0</v>
      </c>
    </row>
    <row r="1016" spans="1:11" x14ac:dyDescent="0.35">
      <c r="A1016" s="9">
        <f t="shared" si="93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94"/>
        <v>325.10000000000002</v>
      </c>
      <c r="G1016" s="11"/>
      <c r="H1016" s="8">
        <v>7.4999999999999997E-2</v>
      </c>
      <c r="I1016" s="8">
        <f t="shared" si="95"/>
        <v>0</v>
      </c>
      <c r="J1016" s="10">
        <v>0</v>
      </c>
      <c r="K1016" s="11">
        <f t="shared" si="96"/>
        <v>0</v>
      </c>
    </row>
    <row r="1017" spans="1:11" x14ac:dyDescent="0.35">
      <c r="A1017" s="9">
        <f t="shared" si="93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94"/>
        <v>116.4</v>
      </c>
      <c r="G1017" s="11"/>
      <c r="H1017" s="8">
        <v>7.4999999999999997E-2</v>
      </c>
      <c r="I1017" s="8">
        <f t="shared" si="95"/>
        <v>0</v>
      </c>
      <c r="J1017" s="10">
        <v>0</v>
      </c>
      <c r="K1017" s="11">
        <f t="shared" si="96"/>
        <v>0</v>
      </c>
    </row>
    <row r="1018" spans="1:11" x14ac:dyDescent="0.35">
      <c r="A1018" s="9">
        <f t="shared" si="93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94"/>
        <v>323.89999999999998</v>
      </c>
      <c r="G1018" s="11"/>
      <c r="H1018" s="8">
        <v>7.4999999999999997E-2</v>
      </c>
      <c r="I1018" s="8">
        <f t="shared" si="95"/>
        <v>0</v>
      </c>
      <c r="J1018" s="10">
        <v>0</v>
      </c>
      <c r="K1018" s="11">
        <f t="shared" si="96"/>
        <v>0</v>
      </c>
    </row>
    <row r="1019" spans="1:11" x14ac:dyDescent="0.35">
      <c r="A1019" s="9">
        <f t="shared" si="93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94"/>
        <v>176.7</v>
      </c>
      <c r="G1019" s="11"/>
      <c r="H1019" s="8">
        <v>7.4999999999999997E-2</v>
      </c>
      <c r="I1019" s="8">
        <f t="shared" si="95"/>
        <v>0</v>
      </c>
      <c r="J1019" s="10">
        <v>0</v>
      </c>
      <c r="K1019" s="11">
        <f t="shared" si="96"/>
        <v>0</v>
      </c>
    </row>
    <row r="1020" spans="1:11" x14ac:dyDescent="0.35">
      <c r="A1020" s="9">
        <f t="shared" si="93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si="94"/>
        <v>248.4</v>
      </c>
      <c r="G1020" s="11"/>
      <c r="H1020" s="8">
        <v>7.4999999999999997E-2</v>
      </c>
      <c r="I1020" s="8">
        <f t="shared" si="95"/>
        <v>0</v>
      </c>
      <c r="J1020" s="10">
        <v>0</v>
      </c>
      <c r="K1020" s="11">
        <f t="shared" si="96"/>
        <v>0</v>
      </c>
    </row>
    <row r="1021" spans="1:11" x14ac:dyDescent="0.35">
      <c r="A1021" s="9">
        <f t="shared" si="93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94"/>
        <v>192.4</v>
      </c>
      <c r="G1021" s="11"/>
      <c r="H1021" s="8">
        <v>7.4999999999999997E-2</v>
      </c>
      <c r="I1021" s="8">
        <f t="shared" si="95"/>
        <v>0</v>
      </c>
      <c r="J1021" s="10">
        <v>0</v>
      </c>
      <c r="K1021" s="11">
        <f t="shared" si="96"/>
        <v>0</v>
      </c>
    </row>
    <row r="1022" spans="1:11" x14ac:dyDescent="0.35">
      <c r="A1022" s="9">
        <f t="shared" si="93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94"/>
        <v>114.5</v>
      </c>
      <c r="G1022" s="11"/>
      <c r="H1022" s="8">
        <v>7.4999999999999997E-2</v>
      </c>
      <c r="I1022" s="8">
        <f t="shared" si="95"/>
        <v>0</v>
      </c>
      <c r="J1022" s="10">
        <v>0</v>
      </c>
      <c r="K1022" s="11">
        <f t="shared" si="96"/>
        <v>0</v>
      </c>
    </row>
    <row r="1023" spans="1:11" x14ac:dyDescent="0.35">
      <c r="A1023" s="9">
        <f t="shared" si="93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94"/>
        <v>617.4</v>
      </c>
      <c r="G1023" s="11"/>
      <c r="H1023" s="8">
        <v>7.4999999999999997E-2</v>
      </c>
      <c r="I1023" s="8">
        <f t="shared" si="95"/>
        <v>0</v>
      </c>
      <c r="J1023" s="10">
        <v>0</v>
      </c>
      <c r="K1023" s="11">
        <f t="shared" si="96"/>
        <v>0</v>
      </c>
    </row>
    <row r="1024" spans="1:11" x14ac:dyDescent="0.35">
      <c r="A1024" s="9">
        <f t="shared" si="93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94"/>
        <v>852.7</v>
      </c>
      <c r="G1024" s="11">
        <v>320.39999999999998</v>
      </c>
      <c r="H1024" s="8">
        <v>7.4999999999999997E-2</v>
      </c>
      <c r="I1024" s="8">
        <f t="shared" si="95"/>
        <v>24.029999999999998</v>
      </c>
      <c r="J1024" s="10">
        <v>0</v>
      </c>
      <c r="K1024" s="11">
        <f t="shared" si="96"/>
        <v>2.8181071889292829E-2</v>
      </c>
    </row>
    <row r="1025" spans="1:11" x14ac:dyDescent="0.35">
      <c r="A1025" s="9">
        <f t="shared" si="93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94"/>
        <v>66.45</v>
      </c>
      <c r="G1025" s="11"/>
      <c r="H1025" s="8">
        <v>7.4999999999999997E-2</v>
      </c>
      <c r="I1025" s="8">
        <f t="shared" si="95"/>
        <v>0</v>
      </c>
      <c r="J1025" s="10">
        <v>0</v>
      </c>
      <c r="K1025" s="11">
        <f t="shared" si="96"/>
        <v>0</v>
      </c>
    </row>
    <row r="1026" spans="1:11" x14ac:dyDescent="0.35">
      <c r="A1026" s="9">
        <f t="shared" si="93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94"/>
        <v>26.4</v>
      </c>
      <c r="G1026" s="11"/>
      <c r="H1026" s="8">
        <v>7.4999999999999997E-2</v>
      </c>
      <c r="I1026" s="8">
        <f t="shared" si="95"/>
        <v>0</v>
      </c>
      <c r="J1026" s="10">
        <v>0</v>
      </c>
      <c r="K1026" s="11">
        <f t="shared" si="96"/>
        <v>0</v>
      </c>
    </row>
    <row r="1027" spans="1:11" x14ac:dyDescent="0.35">
      <c r="A1027" s="9">
        <f t="shared" si="93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94"/>
        <v>85.8</v>
      </c>
      <c r="G1027" s="11"/>
      <c r="H1027" s="8">
        <v>7.4999999999999997E-2</v>
      </c>
      <c r="I1027" s="8">
        <f t="shared" si="95"/>
        <v>0</v>
      </c>
      <c r="J1027" s="10">
        <v>0</v>
      </c>
      <c r="K1027" s="11">
        <f t="shared" si="96"/>
        <v>0</v>
      </c>
    </row>
    <row r="1028" spans="1:11" x14ac:dyDescent="0.35">
      <c r="A1028" s="9">
        <f t="shared" si="93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94"/>
        <v>62.4</v>
      </c>
      <c r="G1028" s="11"/>
      <c r="H1028" s="8">
        <v>7.4999999999999997E-2</v>
      </c>
      <c r="I1028" s="8">
        <f t="shared" si="95"/>
        <v>0</v>
      </c>
      <c r="J1028" s="10">
        <v>0</v>
      </c>
      <c r="K1028" s="11">
        <f t="shared" si="96"/>
        <v>0</v>
      </c>
    </row>
    <row r="1029" spans="1:11" x14ac:dyDescent="0.35">
      <c r="A1029" s="9">
        <f t="shared" si="93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94"/>
        <v>35.4</v>
      </c>
      <c r="G1029" s="11"/>
      <c r="H1029" s="8">
        <v>7.4999999999999997E-2</v>
      </c>
      <c r="I1029" s="8">
        <f t="shared" si="95"/>
        <v>0</v>
      </c>
      <c r="J1029" s="10">
        <v>0</v>
      </c>
      <c r="K1029" s="11">
        <f t="shared" si="96"/>
        <v>0</v>
      </c>
    </row>
    <row r="1030" spans="1:11" x14ac:dyDescent="0.35">
      <c r="A1030" s="9">
        <f t="shared" si="93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94"/>
        <v>71.2</v>
      </c>
      <c r="G1030" s="11"/>
      <c r="H1030" s="8">
        <v>7.4999999999999997E-2</v>
      </c>
      <c r="I1030" s="8">
        <f t="shared" si="95"/>
        <v>0</v>
      </c>
      <c r="J1030" s="10">
        <v>0</v>
      </c>
      <c r="K1030" s="11">
        <f t="shared" si="96"/>
        <v>0</v>
      </c>
    </row>
    <row r="1031" spans="1:11" x14ac:dyDescent="0.35">
      <c r="A1031" s="9">
        <f t="shared" si="93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94"/>
        <v>69.400000000000006</v>
      </c>
      <c r="G1031" s="11"/>
      <c r="H1031" s="8">
        <v>7.4999999999999997E-2</v>
      </c>
      <c r="I1031" s="8">
        <f t="shared" si="95"/>
        <v>0</v>
      </c>
      <c r="J1031" s="10">
        <v>0</v>
      </c>
      <c r="K1031" s="11">
        <f t="shared" si="96"/>
        <v>0</v>
      </c>
    </row>
    <row r="1032" spans="1:11" x14ac:dyDescent="0.35">
      <c r="A1032" s="9">
        <f t="shared" si="93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94"/>
        <v>19.600000000000001</v>
      </c>
      <c r="G1032" s="11"/>
      <c r="H1032" s="8">
        <v>7.4999999999999997E-2</v>
      </c>
      <c r="I1032" s="8">
        <f t="shared" si="95"/>
        <v>0</v>
      </c>
      <c r="J1032" s="10">
        <v>0</v>
      </c>
      <c r="K1032" s="11">
        <f t="shared" si="96"/>
        <v>0</v>
      </c>
    </row>
    <row r="1033" spans="1:11" x14ac:dyDescent="0.35">
      <c r="A1033" s="9">
        <f t="shared" si="93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94"/>
        <v>310.10000000000002</v>
      </c>
      <c r="G1033" s="11"/>
      <c r="H1033" s="8">
        <v>7.4999999999999997E-2</v>
      </c>
      <c r="I1033" s="8">
        <f t="shared" si="95"/>
        <v>0</v>
      </c>
      <c r="J1033" s="10">
        <v>0</v>
      </c>
      <c r="K1033" s="11">
        <f t="shared" si="96"/>
        <v>0</v>
      </c>
    </row>
    <row r="1034" spans="1:11" x14ac:dyDescent="0.35">
      <c r="A1034" s="9">
        <f t="shared" si="93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94"/>
        <v>384.2</v>
      </c>
      <c r="G1034" s="11"/>
      <c r="H1034" s="8">
        <v>7.4999999999999997E-2</v>
      </c>
      <c r="I1034" s="8">
        <f t="shared" si="95"/>
        <v>0</v>
      </c>
      <c r="J1034" s="10">
        <v>0</v>
      </c>
      <c r="K1034" s="11">
        <f t="shared" si="96"/>
        <v>0</v>
      </c>
    </row>
    <row r="1035" spans="1:11" x14ac:dyDescent="0.35">
      <c r="A1035" s="9">
        <f t="shared" si="93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94"/>
        <v>387.4</v>
      </c>
      <c r="G1035" s="11"/>
      <c r="H1035" s="8">
        <v>7.4999999999999997E-2</v>
      </c>
      <c r="I1035" s="8">
        <f t="shared" si="95"/>
        <v>0</v>
      </c>
      <c r="J1035" s="10">
        <v>0</v>
      </c>
      <c r="K1035" s="11">
        <f t="shared" si="96"/>
        <v>0</v>
      </c>
    </row>
    <row r="1036" spans="1:11" x14ac:dyDescent="0.35">
      <c r="A1036" s="9">
        <f t="shared" ref="A1036:A1099" si="97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94"/>
        <v>306.2</v>
      </c>
      <c r="G1036" s="11"/>
      <c r="H1036" s="8">
        <v>7.4999999999999997E-2</v>
      </c>
      <c r="I1036" s="8">
        <f t="shared" si="95"/>
        <v>0</v>
      </c>
      <c r="J1036" s="10">
        <v>0</v>
      </c>
      <c r="K1036" s="11">
        <f t="shared" si="96"/>
        <v>0</v>
      </c>
    </row>
    <row r="1037" spans="1:11" x14ac:dyDescent="0.35">
      <c r="A1037" s="9">
        <f t="shared" si="97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94"/>
        <v>407.7</v>
      </c>
      <c r="G1037" s="11"/>
      <c r="H1037" s="8">
        <v>7.4999999999999997E-2</v>
      </c>
      <c r="I1037" s="8">
        <f t="shared" si="95"/>
        <v>0</v>
      </c>
      <c r="J1037" s="10">
        <v>0</v>
      </c>
      <c r="K1037" s="11">
        <f t="shared" si="96"/>
        <v>0</v>
      </c>
    </row>
    <row r="1038" spans="1:11" x14ac:dyDescent="0.35">
      <c r="A1038" s="9">
        <f t="shared" si="97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94"/>
        <v>304.3</v>
      </c>
      <c r="G1038" s="11"/>
      <c r="H1038" s="8">
        <v>7.4999999999999997E-2</v>
      </c>
      <c r="I1038" s="8">
        <f t="shared" si="95"/>
        <v>0</v>
      </c>
      <c r="J1038" s="10">
        <v>0</v>
      </c>
      <c r="K1038" s="11">
        <f t="shared" si="96"/>
        <v>0</v>
      </c>
    </row>
    <row r="1039" spans="1:11" x14ac:dyDescent="0.35">
      <c r="A1039" s="9">
        <f t="shared" si="97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94"/>
        <v>413.7</v>
      </c>
      <c r="G1039" s="11"/>
      <c r="H1039" s="8">
        <v>7.4999999999999997E-2</v>
      </c>
      <c r="I1039" s="8">
        <f t="shared" si="95"/>
        <v>0</v>
      </c>
      <c r="J1039" s="10">
        <v>0</v>
      </c>
      <c r="K1039" s="11">
        <f t="shared" si="96"/>
        <v>0</v>
      </c>
    </row>
    <row r="1040" spans="1:11" x14ac:dyDescent="0.35">
      <c r="A1040" s="9">
        <f t="shared" si="97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94"/>
        <v>387.6</v>
      </c>
      <c r="G1040" s="11"/>
      <c r="H1040" s="8">
        <v>7.4999999999999997E-2</v>
      </c>
      <c r="I1040" s="8">
        <f t="shared" si="95"/>
        <v>0</v>
      </c>
      <c r="J1040" s="10">
        <v>0</v>
      </c>
      <c r="K1040" s="11">
        <f t="shared" si="96"/>
        <v>0</v>
      </c>
    </row>
    <row r="1041" spans="1:11" x14ac:dyDescent="0.35">
      <c r="A1041" s="9">
        <f t="shared" si="97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94"/>
        <v>189.8</v>
      </c>
      <c r="G1041" s="11"/>
      <c r="H1041" s="8">
        <v>7.4999999999999997E-2</v>
      </c>
      <c r="I1041" s="8">
        <f t="shared" si="95"/>
        <v>0</v>
      </c>
      <c r="J1041" s="10">
        <v>0</v>
      </c>
      <c r="K1041" s="11">
        <f t="shared" si="96"/>
        <v>0</v>
      </c>
    </row>
    <row r="1042" spans="1:11" x14ac:dyDescent="0.35">
      <c r="A1042" s="9">
        <f t="shared" si="97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94"/>
        <v>372.5</v>
      </c>
      <c r="G1042" s="11"/>
      <c r="H1042" s="8">
        <v>7.4999999999999997E-2</v>
      </c>
      <c r="I1042" s="8">
        <f t="shared" si="95"/>
        <v>0</v>
      </c>
      <c r="J1042" s="10">
        <v>0</v>
      </c>
      <c r="K1042" s="11">
        <f t="shared" si="96"/>
        <v>0</v>
      </c>
    </row>
    <row r="1043" spans="1:11" x14ac:dyDescent="0.35">
      <c r="A1043" s="9">
        <f t="shared" si="97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94"/>
        <v>370.7</v>
      </c>
      <c r="G1043" s="11"/>
      <c r="H1043" s="8">
        <v>7.4999999999999997E-2</v>
      </c>
      <c r="I1043" s="8">
        <f t="shared" si="95"/>
        <v>0</v>
      </c>
      <c r="J1043" s="10">
        <v>0</v>
      </c>
      <c r="K1043" s="11">
        <f t="shared" si="96"/>
        <v>0</v>
      </c>
    </row>
    <row r="1044" spans="1:11" x14ac:dyDescent="0.35">
      <c r="A1044" s="9">
        <f t="shared" si="97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94"/>
        <v>409.1</v>
      </c>
      <c r="G1044" s="11"/>
      <c r="H1044" s="8">
        <v>7.4999999999999997E-2</v>
      </c>
      <c r="I1044" s="8">
        <f t="shared" si="95"/>
        <v>0</v>
      </c>
      <c r="J1044" s="10">
        <v>0</v>
      </c>
      <c r="K1044" s="11">
        <f t="shared" si="96"/>
        <v>0</v>
      </c>
    </row>
    <row r="1045" spans="1:11" x14ac:dyDescent="0.35">
      <c r="A1045" s="9">
        <f t="shared" si="97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94"/>
        <v>373.1</v>
      </c>
      <c r="G1045" s="11"/>
      <c r="H1045" s="8">
        <v>7.4999999999999997E-2</v>
      </c>
      <c r="I1045" s="8">
        <f t="shared" si="95"/>
        <v>0</v>
      </c>
      <c r="J1045" s="10">
        <v>0</v>
      </c>
      <c r="K1045" s="11">
        <f t="shared" si="96"/>
        <v>0</v>
      </c>
    </row>
    <row r="1046" spans="1:11" x14ac:dyDescent="0.35">
      <c r="A1046" s="9">
        <f t="shared" si="97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94"/>
        <v>374</v>
      </c>
      <c r="G1046" s="11"/>
      <c r="H1046" s="8">
        <v>7.4999999999999997E-2</v>
      </c>
      <c r="I1046" s="8">
        <f t="shared" si="95"/>
        <v>0</v>
      </c>
      <c r="J1046" s="10">
        <v>0</v>
      </c>
      <c r="K1046" s="11">
        <f t="shared" si="96"/>
        <v>0</v>
      </c>
    </row>
    <row r="1047" spans="1:11" x14ac:dyDescent="0.35">
      <c r="A1047" s="9">
        <f t="shared" si="97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94"/>
        <v>327.2</v>
      </c>
      <c r="G1047" s="11"/>
      <c r="H1047" s="8">
        <v>7.4999999999999997E-2</v>
      </c>
      <c r="I1047" s="8">
        <f t="shared" si="95"/>
        <v>0</v>
      </c>
      <c r="J1047" s="10">
        <v>0</v>
      </c>
      <c r="K1047" s="11">
        <f t="shared" si="96"/>
        <v>0</v>
      </c>
    </row>
    <row r="1048" spans="1:11" x14ac:dyDescent="0.35">
      <c r="A1048" s="9">
        <f t="shared" si="97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94"/>
        <v>198.1</v>
      </c>
      <c r="G1048" s="11"/>
      <c r="H1048" s="8">
        <v>7.4999999999999997E-2</v>
      </c>
      <c r="I1048" s="8">
        <f t="shared" si="95"/>
        <v>0</v>
      </c>
      <c r="J1048" s="10">
        <v>0</v>
      </c>
      <c r="K1048" s="11">
        <f t="shared" si="96"/>
        <v>0</v>
      </c>
    </row>
    <row r="1049" spans="1:11" x14ac:dyDescent="0.35">
      <c r="A1049" s="9">
        <f t="shared" si="97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94"/>
        <v>308</v>
      </c>
      <c r="G1049" s="11"/>
      <c r="H1049" s="8">
        <v>7.4999999999999997E-2</v>
      </c>
      <c r="I1049" s="8">
        <f t="shared" si="95"/>
        <v>0</v>
      </c>
      <c r="J1049" s="10">
        <v>0</v>
      </c>
      <c r="K1049" s="11">
        <f t="shared" si="96"/>
        <v>0</v>
      </c>
    </row>
    <row r="1050" spans="1:11" x14ac:dyDescent="0.35">
      <c r="A1050" s="9">
        <f t="shared" si="97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94"/>
        <v>333.2</v>
      </c>
      <c r="G1050" s="11"/>
      <c r="H1050" s="8">
        <v>7.4999999999999997E-2</v>
      </c>
      <c r="I1050" s="8">
        <f t="shared" si="95"/>
        <v>0</v>
      </c>
      <c r="J1050" s="10">
        <v>0</v>
      </c>
      <c r="K1050" s="11">
        <f t="shared" si="96"/>
        <v>0</v>
      </c>
    </row>
    <row r="1051" spans="1:11" x14ac:dyDescent="0.35">
      <c r="A1051" s="9">
        <f t="shared" si="97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94"/>
        <v>356.2</v>
      </c>
      <c r="G1051" s="11"/>
      <c r="H1051" s="8">
        <v>7.4999999999999997E-2</v>
      </c>
      <c r="I1051" s="8">
        <f t="shared" si="95"/>
        <v>0</v>
      </c>
      <c r="J1051" s="10">
        <v>0</v>
      </c>
      <c r="K1051" s="11">
        <f t="shared" si="96"/>
        <v>0</v>
      </c>
    </row>
    <row r="1052" spans="1:11" x14ac:dyDescent="0.35">
      <c r="A1052" s="9">
        <f t="shared" si="97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94"/>
        <v>339.8</v>
      </c>
      <c r="G1052" s="11"/>
      <c r="H1052" s="8">
        <v>7.4999999999999997E-2</v>
      </c>
      <c r="I1052" s="8">
        <f t="shared" si="95"/>
        <v>0</v>
      </c>
      <c r="J1052" s="10">
        <v>0</v>
      </c>
      <c r="K1052" s="11">
        <f t="shared" si="96"/>
        <v>0</v>
      </c>
    </row>
    <row r="1053" spans="1:11" x14ac:dyDescent="0.35">
      <c r="A1053" s="9">
        <f t="shared" si="97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94"/>
        <v>392.1</v>
      </c>
      <c r="G1053" s="11"/>
      <c r="H1053" s="8">
        <v>7.4999999999999997E-2</v>
      </c>
      <c r="I1053" s="8">
        <f t="shared" si="95"/>
        <v>0</v>
      </c>
      <c r="J1053" s="10">
        <v>0</v>
      </c>
      <c r="K1053" s="11">
        <f t="shared" si="96"/>
        <v>0</v>
      </c>
    </row>
    <row r="1054" spans="1:11" x14ac:dyDescent="0.35">
      <c r="A1054" s="9">
        <f t="shared" si="97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94"/>
        <v>355.1</v>
      </c>
      <c r="G1054" s="11"/>
      <c r="H1054" s="8">
        <v>7.4999999999999997E-2</v>
      </c>
      <c r="I1054" s="8">
        <f t="shared" si="95"/>
        <v>0</v>
      </c>
      <c r="J1054" s="10">
        <v>0</v>
      </c>
      <c r="K1054" s="11">
        <f t="shared" si="96"/>
        <v>0</v>
      </c>
    </row>
    <row r="1055" spans="1:11" x14ac:dyDescent="0.35">
      <c r="A1055" s="9">
        <f t="shared" si="97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94"/>
        <v>196.9</v>
      </c>
      <c r="G1055" s="11"/>
      <c r="H1055" s="8">
        <v>7.4999999999999997E-2</v>
      </c>
      <c r="I1055" s="8">
        <f t="shared" si="95"/>
        <v>0</v>
      </c>
      <c r="J1055" s="10">
        <v>0</v>
      </c>
      <c r="K1055" s="11">
        <f t="shared" si="96"/>
        <v>0</v>
      </c>
    </row>
    <row r="1056" spans="1:11" x14ac:dyDescent="0.35">
      <c r="A1056" s="9">
        <f t="shared" si="97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94"/>
        <v>393.6</v>
      </c>
      <c r="G1056" s="11"/>
      <c r="H1056" s="8">
        <v>7.4999999999999997E-2</v>
      </c>
      <c r="I1056" s="8">
        <f t="shared" si="95"/>
        <v>0</v>
      </c>
      <c r="J1056" s="10">
        <v>0</v>
      </c>
      <c r="K1056" s="11">
        <f t="shared" si="96"/>
        <v>0</v>
      </c>
    </row>
    <row r="1057" spans="1:11" x14ac:dyDescent="0.35">
      <c r="A1057" s="9">
        <f t="shared" si="97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94"/>
        <v>352.2</v>
      </c>
      <c r="G1057" s="11"/>
      <c r="H1057" s="8">
        <v>7.4999999999999997E-2</v>
      </c>
      <c r="I1057" s="8">
        <f t="shared" si="95"/>
        <v>0</v>
      </c>
      <c r="J1057" s="10">
        <v>0</v>
      </c>
      <c r="K1057" s="11">
        <f t="shared" si="96"/>
        <v>0</v>
      </c>
    </row>
    <row r="1058" spans="1:11" x14ac:dyDescent="0.35">
      <c r="A1058" s="9">
        <f t="shared" si="97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si="94"/>
        <v>361.1</v>
      </c>
      <c r="G1058" s="11"/>
      <c r="H1058" s="8">
        <v>7.4999999999999997E-2</v>
      </c>
      <c r="I1058" s="8">
        <f t="shared" si="95"/>
        <v>0</v>
      </c>
      <c r="J1058" s="10">
        <v>0</v>
      </c>
      <c r="K1058" s="11">
        <f t="shared" si="96"/>
        <v>0</v>
      </c>
    </row>
    <row r="1059" spans="1:11" x14ac:dyDescent="0.35">
      <c r="A1059" s="9">
        <f t="shared" si="97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94"/>
        <v>370.4</v>
      </c>
      <c r="G1059" s="11"/>
      <c r="H1059" s="8">
        <v>7.4999999999999997E-2</v>
      </c>
      <c r="I1059" s="8">
        <f t="shared" si="95"/>
        <v>0</v>
      </c>
      <c r="J1059" s="10">
        <v>0</v>
      </c>
      <c r="K1059" s="11">
        <f t="shared" si="96"/>
        <v>0</v>
      </c>
    </row>
    <row r="1060" spans="1:11" x14ac:dyDescent="0.35">
      <c r="A1060" s="9">
        <f t="shared" si="97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94"/>
        <v>419.9</v>
      </c>
      <c r="G1060" s="11"/>
      <c r="H1060" s="8">
        <v>7.4999999999999997E-2</v>
      </c>
      <c r="I1060" s="8">
        <f t="shared" si="95"/>
        <v>0</v>
      </c>
      <c r="J1060" s="10">
        <v>0</v>
      </c>
      <c r="K1060" s="11">
        <f t="shared" si="96"/>
        <v>0</v>
      </c>
    </row>
    <row r="1061" spans="1:11" x14ac:dyDescent="0.35">
      <c r="A1061" s="9">
        <f t="shared" si="97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ref="F1061:F1105" si="98">C1061+D1061+E1061</f>
        <v>551.79999999999995</v>
      </c>
      <c r="G1061" s="11"/>
      <c r="H1061" s="8">
        <v>7.4999999999999997E-2</v>
      </c>
      <c r="I1061" s="8">
        <f t="shared" si="95"/>
        <v>0</v>
      </c>
      <c r="J1061" s="10">
        <v>0</v>
      </c>
      <c r="K1061" s="11">
        <f t="shared" si="96"/>
        <v>0</v>
      </c>
    </row>
    <row r="1062" spans="1:11" x14ac:dyDescent="0.35">
      <c r="A1062" s="9">
        <f t="shared" si="97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98"/>
        <v>551.20000000000005</v>
      </c>
      <c r="G1062" s="11"/>
      <c r="H1062" s="8">
        <v>7.4999999999999997E-2</v>
      </c>
      <c r="I1062" s="8">
        <f t="shared" ref="I1062:I1116" si="99">G1062*H1062</f>
        <v>0</v>
      </c>
      <c r="J1062" s="10">
        <v>0</v>
      </c>
      <c r="K1062" s="11">
        <f t="shared" ref="K1062:K1116" si="100">(I1062+J1062)/F1062</f>
        <v>0</v>
      </c>
    </row>
    <row r="1063" spans="1:11" x14ac:dyDescent="0.35">
      <c r="A1063" s="9">
        <f t="shared" si="97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98"/>
        <v>317.2</v>
      </c>
      <c r="G1063" s="11"/>
      <c r="H1063" s="8">
        <v>7.4999999999999997E-2</v>
      </c>
      <c r="I1063" s="8">
        <f t="shared" si="99"/>
        <v>0</v>
      </c>
      <c r="J1063" s="10">
        <v>0</v>
      </c>
      <c r="K1063" s="11">
        <f t="shared" si="100"/>
        <v>0</v>
      </c>
    </row>
    <row r="1064" spans="1:11" x14ac:dyDescent="0.35">
      <c r="A1064" s="9">
        <f t="shared" si="97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98"/>
        <v>554.52</v>
      </c>
      <c r="G1064" s="11"/>
      <c r="H1064" s="8">
        <v>7.4999999999999997E-2</v>
      </c>
      <c r="I1064" s="8">
        <f t="shared" si="99"/>
        <v>0</v>
      </c>
      <c r="J1064" s="10">
        <v>0</v>
      </c>
      <c r="K1064" s="11">
        <f t="shared" si="100"/>
        <v>0</v>
      </c>
    </row>
    <row r="1065" spans="1:11" x14ac:dyDescent="0.35">
      <c r="A1065" s="9">
        <f t="shared" si="97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98"/>
        <v>315</v>
      </c>
      <c r="G1065" s="11"/>
      <c r="H1065" s="8">
        <v>7.4999999999999997E-2</v>
      </c>
      <c r="I1065" s="8">
        <f t="shared" si="99"/>
        <v>0</v>
      </c>
      <c r="J1065" s="10">
        <v>0</v>
      </c>
      <c r="K1065" s="11">
        <f t="shared" si="100"/>
        <v>0</v>
      </c>
    </row>
    <row r="1066" spans="1:11" x14ac:dyDescent="0.35">
      <c r="A1066" s="9">
        <f t="shared" si="97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98"/>
        <v>930.4</v>
      </c>
      <c r="G1066" s="11"/>
      <c r="H1066" s="8">
        <v>7.4999999999999997E-2</v>
      </c>
      <c r="I1066" s="8">
        <f t="shared" si="99"/>
        <v>0</v>
      </c>
      <c r="J1066" s="10">
        <v>0</v>
      </c>
      <c r="K1066" s="11">
        <f t="shared" si="100"/>
        <v>0</v>
      </c>
    </row>
    <row r="1067" spans="1:11" x14ac:dyDescent="0.35">
      <c r="A1067" s="9">
        <f t="shared" si="97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98"/>
        <v>4237</v>
      </c>
      <c r="G1067" s="11">
        <v>345.5</v>
      </c>
      <c r="H1067" s="8">
        <v>7.4999999999999997E-2</v>
      </c>
      <c r="I1067" s="8">
        <f t="shared" si="99"/>
        <v>25.912499999999998</v>
      </c>
      <c r="J1067" s="10">
        <v>0</v>
      </c>
      <c r="K1067" s="11">
        <f t="shared" si="100"/>
        <v>6.1157658720793007E-3</v>
      </c>
    </row>
    <row r="1068" spans="1:11" x14ac:dyDescent="0.35">
      <c r="A1068" s="9">
        <f t="shared" si="97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98"/>
        <v>313.39999999999998</v>
      </c>
      <c r="G1068" s="11"/>
      <c r="H1068" s="8">
        <v>7.4999999999999997E-2</v>
      </c>
      <c r="I1068" s="8">
        <f t="shared" si="99"/>
        <v>0</v>
      </c>
      <c r="J1068" s="10">
        <v>0</v>
      </c>
      <c r="K1068" s="11">
        <f t="shared" si="100"/>
        <v>0</v>
      </c>
    </row>
    <row r="1069" spans="1:11" x14ac:dyDescent="0.35">
      <c r="A1069" s="9">
        <f t="shared" si="97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98"/>
        <v>311</v>
      </c>
      <c r="G1069" s="11"/>
      <c r="H1069" s="8">
        <v>7.4999999999999997E-2</v>
      </c>
      <c r="I1069" s="8">
        <f t="shared" si="99"/>
        <v>0</v>
      </c>
      <c r="J1069" s="10">
        <v>0</v>
      </c>
      <c r="K1069" s="11">
        <f t="shared" si="100"/>
        <v>0</v>
      </c>
    </row>
    <row r="1070" spans="1:11" x14ac:dyDescent="0.35">
      <c r="A1070" s="9">
        <f t="shared" si="97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98"/>
        <v>302.3</v>
      </c>
      <c r="G1070" s="11"/>
      <c r="H1070" s="8">
        <v>7.4999999999999997E-2</v>
      </c>
      <c r="I1070" s="8">
        <f t="shared" si="99"/>
        <v>0</v>
      </c>
      <c r="J1070" s="10">
        <v>0</v>
      </c>
      <c r="K1070" s="11">
        <f t="shared" si="100"/>
        <v>0</v>
      </c>
    </row>
    <row r="1071" spans="1:11" x14ac:dyDescent="0.35">
      <c r="A1071" s="9">
        <f t="shared" si="97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98"/>
        <v>314.10000000000002</v>
      </c>
      <c r="G1071" s="11"/>
      <c r="H1071" s="8">
        <v>7.4999999999999997E-2</v>
      </c>
      <c r="I1071" s="8">
        <f t="shared" si="99"/>
        <v>0</v>
      </c>
      <c r="J1071" s="10">
        <v>0</v>
      </c>
      <c r="K1071" s="11">
        <f t="shared" si="100"/>
        <v>0</v>
      </c>
    </row>
    <row r="1072" spans="1:11" x14ac:dyDescent="0.35">
      <c r="A1072" s="9">
        <f t="shared" si="97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98"/>
        <v>317.10000000000002</v>
      </c>
      <c r="G1072" s="11"/>
      <c r="H1072" s="8">
        <v>7.4999999999999997E-2</v>
      </c>
      <c r="I1072" s="8">
        <f t="shared" si="99"/>
        <v>0</v>
      </c>
      <c r="J1072" s="10">
        <v>0</v>
      </c>
      <c r="K1072" s="11">
        <f t="shared" si="100"/>
        <v>0</v>
      </c>
    </row>
    <row r="1073" spans="1:11" x14ac:dyDescent="0.35">
      <c r="A1073" s="9">
        <f t="shared" si="97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98"/>
        <v>126.9</v>
      </c>
      <c r="G1073" s="11"/>
      <c r="H1073" s="8">
        <v>7.4999999999999997E-2</v>
      </c>
      <c r="I1073" s="8">
        <f t="shared" si="99"/>
        <v>0</v>
      </c>
      <c r="J1073" s="10">
        <v>0</v>
      </c>
      <c r="K1073" s="11">
        <f t="shared" si="100"/>
        <v>0</v>
      </c>
    </row>
    <row r="1074" spans="1:11" x14ac:dyDescent="0.35">
      <c r="A1074" s="9">
        <f t="shared" si="97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98"/>
        <v>137</v>
      </c>
      <c r="G1074" s="11"/>
      <c r="H1074" s="8">
        <v>7.4999999999999997E-2</v>
      </c>
      <c r="I1074" s="8">
        <f t="shared" si="99"/>
        <v>0</v>
      </c>
      <c r="J1074" s="10">
        <v>0</v>
      </c>
      <c r="K1074" s="11">
        <f t="shared" si="100"/>
        <v>0</v>
      </c>
    </row>
    <row r="1075" spans="1:11" x14ac:dyDescent="0.35">
      <c r="A1075" s="9">
        <f t="shared" si="97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98"/>
        <v>135.30000000000001</v>
      </c>
      <c r="G1075" s="11"/>
      <c r="H1075" s="8">
        <v>7.4999999999999997E-2</v>
      </c>
      <c r="I1075" s="8">
        <f t="shared" si="99"/>
        <v>0</v>
      </c>
      <c r="J1075" s="10">
        <v>0</v>
      </c>
      <c r="K1075" s="11">
        <f t="shared" si="100"/>
        <v>0</v>
      </c>
    </row>
    <row r="1076" spans="1:11" x14ac:dyDescent="0.35">
      <c r="A1076" s="9">
        <f t="shared" si="97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98"/>
        <v>149.19999999999999</v>
      </c>
      <c r="G1076" s="11"/>
      <c r="H1076" s="8">
        <v>7.4999999999999997E-2</v>
      </c>
      <c r="I1076" s="8">
        <f t="shared" si="99"/>
        <v>0</v>
      </c>
      <c r="J1076" s="10">
        <v>0</v>
      </c>
      <c r="K1076" s="11">
        <f t="shared" si="100"/>
        <v>0</v>
      </c>
    </row>
    <row r="1077" spans="1:11" x14ac:dyDescent="0.35">
      <c r="A1077" s="9">
        <f t="shared" si="97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si="98"/>
        <v>378.9</v>
      </c>
      <c r="G1077" s="11"/>
      <c r="H1077" s="8">
        <v>7.4999999999999997E-2</v>
      </c>
      <c r="I1077" s="8">
        <f t="shared" si="99"/>
        <v>0</v>
      </c>
      <c r="J1077" s="10">
        <v>0</v>
      </c>
      <c r="K1077" s="11">
        <f t="shared" si="100"/>
        <v>0</v>
      </c>
    </row>
    <row r="1078" spans="1:11" x14ac:dyDescent="0.35">
      <c r="A1078" s="9">
        <f t="shared" si="97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98"/>
        <v>4438.16</v>
      </c>
      <c r="G1078" s="11">
        <v>786.3</v>
      </c>
      <c r="H1078" s="8">
        <v>7.4999999999999997E-2</v>
      </c>
      <c r="I1078" s="8">
        <f t="shared" si="99"/>
        <v>58.972499999999997</v>
      </c>
      <c r="J1078" s="10">
        <v>0</v>
      </c>
      <c r="K1078" s="11">
        <f t="shared" si="100"/>
        <v>1.3287601168051624E-2</v>
      </c>
    </row>
    <row r="1079" spans="1:11" x14ac:dyDescent="0.35">
      <c r="A1079" s="9">
        <f t="shared" si="97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98"/>
        <v>1768.02</v>
      </c>
      <c r="G1079" s="11">
        <v>360.5</v>
      </c>
      <c r="H1079" s="8">
        <v>7.4999999999999997E-2</v>
      </c>
      <c r="I1079" s="8">
        <f t="shared" si="99"/>
        <v>27.037499999999998</v>
      </c>
      <c r="J1079" s="10">
        <v>0</v>
      </c>
      <c r="K1079" s="11">
        <f t="shared" si="100"/>
        <v>1.5292530627481588E-2</v>
      </c>
    </row>
    <row r="1080" spans="1:11" x14ac:dyDescent="0.35">
      <c r="A1080" s="9">
        <f t="shared" si="97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98"/>
        <v>126.3</v>
      </c>
      <c r="G1080" s="11"/>
      <c r="H1080" s="8">
        <v>7.4999999999999997E-2</v>
      </c>
      <c r="I1080" s="8">
        <f t="shared" si="99"/>
        <v>0</v>
      </c>
      <c r="J1080" s="10">
        <v>0</v>
      </c>
      <c r="K1080" s="11">
        <f t="shared" si="100"/>
        <v>0</v>
      </c>
    </row>
    <row r="1081" spans="1:11" x14ac:dyDescent="0.35">
      <c r="A1081" s="9">
        <f t="shared" si="97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98"/>
        <v>943.1</v>
      </c>
      <c r="G1081" s="11"/>
      <c r="H1081" s="8">
        <v>7.4999999999999997E-2</v>
      </c>
      <c r="I1081" s="8">
        <f t="shared" si="99"/>
        <v>0</v>
      </c>
      <c r="J1081" s="10">
        <v>0</v>
      </c>
      <c r="K1081" s="11">
        <f t="shared" si="100"/>
        <v>0</v>
      </c>
    </row>
    <row r="1082" spans="1:11" x14ac:dyDescent="0.35">
      <c r="A1082" s="9">
        <f t="shared" si="97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98"/>
        <v>13043.19</v>
      </c>
      <c r="G1082" s="11">
        <v>1406.4</v>
      </c>
      <c r="H1082" s="8">
        <v>7.4999999999999997E-2</v>
      </c>
      <c r="I1082" s="8">
        <f t="shared" si="99"/>
        <v>105.48</v>
      </c>
      <c r="J1082" s="10">
        <v>0</v>
      </c>
      <c r="K1082" s="11">
        <f t="shared" si="100"/>
        <v>8.086978722229762E-3</v>
      </c>
    </row>
    <row r="1083" spans="1:11" x14ac:dyDescent="0.35">
      <c r="A1083" s="9">
        <f t="shared" si="97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98"/>
        <v>222</v>
      </c>
      <c r="G1083" s="11"/>
      <c r="H1083" s="8">
        <v>7.4999999999999997E-2</v>
      </c>
      <c r="I1083" s="8">
        <f t="shared" si="99"/>
        <v>0</v>
      </c>
      <c r="J1083" s="10">
        <v>0</v>
      </c>
      <c r="K1083" s="11">
        <f t="shared" si="100"/>
        <v>0</v>
      </c>
    </row>
    <row r="1084" spans="1:11" x14ac:dyDescent="0.35">
      <c r="A1084" s="9">
        <f t="shared" si="97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98"/>
        <v>6404.15</v>
      </c>
      <c r="G1084" s="11">
        <v>733.45</v>
      </c>
      <c r="H1084" s="8">
        <v>7.4999999999999997E-2</v>
      </c>
      <c r="I1084" s="8">
        <f t="shared" si="99"/>
        <v>55.008749999999999</v>
      </c>
      <c r="J1084" s="10">
        <v>0</v>
      </c>
      <c r="K1084" s="11">
        <f t="shared" si="100"/>
        <v>8.5895474028559616E-3</v>
      </c>
    </row>
    <row r="1085" spans="1:11" x14ac:dyDescent="0.35">
      <c r="A1085" s="9">
        <f t="shared" si="97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98"/>
        <v>97.3</v>
      </c>
      <c r="G1085" s="11"/>
      <c r="H1085" s="8">
        <v>7.4999999999999997E-2</v>
      </c>
      <c r="I1085" s="8">
        <f t="shared" si="99"/>
        <v>0</v>
      </c>
      <c r="J1085" s="10">
        <v>0</v>
      </c>
      <c r="K1085" s="11">
        <f t="shared" si="100"/>
        <v>0</v>
      </c>
    </row>
    <row r="1086" spans="1:11" x14ac:dyDescent="0.35">
      <c r="A1086" s="9">
        <f t="shared" si="97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98"/>
        <v>6656</v>
      </c>
      <c r="G1086" s="11">
        <v>760.8</v>
      </c>
      <c r="H1086" s="8">
        <v>7.4999999999999997E-2</v>
      </c>
      <c r="I1086" s="8">
        <f t="shared" si="99"/>
        <v>57.059999999999995</v>
      </c>
      <c r="J1086" s="10">
        <v>0</v>
      </c>
      <c r="K1086" s="11">
        <f t="shared" si="100"/>
        <v>8.5727163461538462E-3</v>
      </c>
    </row>
    <row r="1087" spans="1:11" x14ac:dyDescent="0.35">
      <c r="A1087" s="9">
        <f t="shared" si="97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98"/>
        <v>7072</v>
      </c>
      <c r="G1087" s="11">
        <v>761.8</v>
      </c>
      <c r="H1087" s="8">
        <v>7.4999999999999997E-2</v>
      </c>
      <c r="I1087" s="8">
        <f t="shared" si="99"/>
        <v>57.134999999999998</v>
      </c>
      <c r="J1087" s="10">
        <v>0</v>
      </c>
      <c r="K1087" s="11">
        <f t="shared" si="100"/>
        <v>8.0790441176470593E-3</v>
      </c>
    </row>
    <row r="1088" spans="1:11" x14ac:dyDescent="0.35">
      <c r="A1088" s="9">
        <f t="shared" si="97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98"/>
        <v>10869.85</v>
      </c>
      <c r="G1088" s="11">
        <v>1038</v>
      </c>
      <c r="H1088" s="8">
        <v>7.4999999999999997E-2</v>
      </c>
      <c r="I1088" s="8">
        <f t="shared" si="99"/>
        <v>77.849999999999994</v>
      </c>
      <c r="J1088" s="10">
        <v>0</v>
      </c>
      <c r="K1088" s="11">
        <f t="shared" si="100"/>
        <v>7.1620123552762907E-3</v>
      </c>
    </row>
    <row r="1089" spans="1:11" x14ac:dyDescent="0.35">
      <c r="A1089" s="9">
        <f t="shared" si="97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98"/>
        <v>128</v>
      </c>
      <c r="G1089" s="11"/>
      <c r="H1089" s="8">
        <v>7.4999999999999997E-2</v>
      </c>
      <c r="I1089" s="8">
        <f t="shared" si="99"/>
        <v>0</v>
      </c>
      <c r="J1089" s="10">
        <v>0</v>
      </c>
      <c r="K1089" s="11">
        <f t="shared" si="100"/>
        <v>0</v>
      </c>
    </row>
    <row r="1090" spans="1:11" x14ac:dyDescent="0.35">
      <c r="A1090" s="9">
        <f t="shared" si="97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98"/>
        <v>98.2</v>
      </c>
      <c r="G1090" s="11"/>
      <c r="H1090" s="8">
        <v>7.4999999999999997E-2</v>
      </c>
      <c r="I1090" s="8">
        <f t="shared" si="99"/>
        <v>0</v>
      </c>
      <c r="J1090" s="10">
        <v>0</v>
      </c>
      <c r="K1090" s="11">
        <f t="shared" si="100"/>
        <v>0</v>
      </c>
    </row>
    <row r="1091" spans="1:11" x14ac:dyDescent="0.35">
      <c r="A1091" s="9">
        <f t="shared" si="97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98"/>
        <v>223.5</v>
      </c>
      <c r="G1091" s="11"/>
      <c r="H1091" s="8">
        <v>7.4999999999999997E-2</v>
      </c>
      <c r="I1091" s="8">
        <f t="shared" si="99"/>
        <v>0</v>
      </c>
      <c r="J1091" s="10">
        <v>0</v>
      </c>
      <c r="K1091" s="11">
        <f t="shared" si="100"/>
        <v>0</v>
      </c>
    </row>
    <row r="1092" spans="1:11" x14ac:dyDescent="0.35">
      <c r="A1092" s="9">
        <f t="shared" si="97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si="98"/>
        <v>34.6</v>
      </c>
      <c r="G1092" s="11"/>
      <c r="H1092" s="8">
        <v>7.4999999999999997E-2</v>
      </c>
      <c r="I1092" s="8">
        <f t="shared" si="99"/>
        <v>0</v>
      </c>
      <c r="J1092" s="10">
        <v>0</v>
      </c>
      <c r="K1092" s="11">
        <f t="shared" si="100"/>
        <v>0</v>
      </c>
    </row>
    <row r="1093" spans="1:11" x14ac:dyDescent="0.35">
      <c r="A1093" s="9">
        <f t="shared" si="97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98"/>
        <v>7086.2</v>
      </c>
      <c r="G1093" s="11">
        <v>710.8</v>
      </c>
      <c r="H1093" s="8">
        <v>7.4999999999999997E-2</v>
      </c>
      <c r="I1093" s="8">
        <f t="shared" si="99"/>
        <v>53.309999999999995</v>
      </c>
      <c r="J1093" s="10">
        <v>0</v>
      </c>
      <c r="K1093" s="11">
        <f t="shared" si="100"/>
        <v>7.5230730151562191E-3</v>
      </c>
    </row>
    <row r="1094" spans="1:11" x14ac:dyDescent="0.35">
      <c r="A1094" s="9">
        <f t="shared" si="97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98"/>
        <v>145</v>
      </c>
      <c r="G1094" s="11"/>
      <c r="H1094" s="8">
        <v>7.4999999999999997E-2</v>
      </c>
      <c r="I1094" s="8">
        <f t="shared" si="99"/>
        <v>0</v>
      </c>
      <c r="J1094" s="10">
        <v>0</v>
      </c>
      <c r="K1094" s="11">
        <f t="shared" si="100"/>
        <v>0</v>
      </c>
    </row>
    <row r="1095" spans="1:11" x14ac:dyDescent="0.35">
      <c r="A1095" s="9">
        <f t="shared" si="97"/>
        <v>189</v>
      </c>
      <c r="B1095" s="14" t="s">
        <v>528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98"/>
        <v>48.3</v>
      </c>
      <c r="G1095" s="11"/>
      <c r="H1095" s="8">
        <v>7.4999999999999997E-2</v>
      </c>
      <c r="I1095" s="8">
        <f t="shared" si="99"/>
        <v>0</v>
      </c>
      <c r="J1095" s="10">
        <v>0</v>
      </c>
      <c r="K1095" s="11">
        <f t="shared" si="100"/>
        <v>0</v>
      </c>
    </row>
    <row r="1096" spans="1:11" x14ac:dyDescent="0.35">
      <c r="A1096" s="9">
        <f t="shared" si="97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98"/>
        <v>4464.3</v>
      </c>
      <c r="G1096" s="11">
        <v>906</v>
      </c>
      <c r="H1096" s="8">
        <v>7.4999999999999997E-2</v>
      </c>
      <c r="I1096" s="8">
        <f t="shared" si="99"/>
        <v>67.95</v>
      </c>
      <c r="J1096" s="10">
        <v>0</v>
      </c>
      <c r="K1096" s="11">
        <f t="shared" si="100"/>
        <v>1.5220751293595861E-2</v>
      </c>
    </row>
    <row r="1097" spans="1:11" x14ac:dyDescent="0.35">
      <c r="A1097" s="9">
        <f t="shared" si="97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98"/>
        <v>4580.7000000000007</v>
      </c>
      <c r="G1097" s="11">
        <v>970</v>
      </c>
      <c r="H1097" s="8">
        <v>7.4999999999999997E-2</v>
      </c>
      <c r="I1097" s="8">
        <f t="shared" si="99"/>
        <v>72.75</v>
      </c>
      <c r="J1097" s="10">
        <v>0</v>
      </c>
      <c r="K1097" s="11">
        <f t="shared" si="100"/>
        <v>1.5881852118671817E-2</v>
      </c>
    </row>
    <row r="1098" spans="1:11" x14ac:dyDescent="0.35">
      <c r="A1098" s="9">
        <f t="shared" si="97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98"/>
        <v>4605.3999999999996</v>
      </c>
      <c r="G1098" s="11">
        <v>905.25</v>
      </c>
      <c r="H1098" s="8">
        <v>7.4999999999999997E-2</v>
      </c>
      <c r="I1098" s="8">
        <f t="shared" si="99"/>
        <v>67.893749999999997</v>
      </c>
      <c r="J1098" s="10">
        <v>0</v>
      </c>
      <c r="K1098" s="11">
        <f t="shared" si="100"/>
        <v>1.474220480305728E-2</v>
      </c>
    </row>
    <row r="1099" spans="1:11" x14ac:dyDescent="0.35">
      <c r="A1099" s="9">
        <f t="shared" si="97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98"/>
        <v>3144.4</v>
      </c>
      <c r="G1099" s="11">
        <v>665</v>
      </c>
      <c r="H1099" s="8">
        <v>7.4999999999999997E-2</v>
      </c>
      <c r="I1099" s="8">
        <f t="shared" si="99"/>
        <v>49.875</v>
      </c>
      <c r="J1099" s="10">
        <v>0</v>
      </c>
      <c r="K1099" s="11">
        <f t="shared" si="100"/>
        <v>1.5861531611754229E-2</v>
      </c>
    </row>
    <row r="1100" spans="1:11" x14ac:dyDescent="0.35">
      <c r="A1100" s="9">
        <f t="shared" ref="A1100:A1114" si="101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98"/>
        <v>3129.44</v>
      </c>
      <c r="G1100" s="11">
        <v>665</v>
      </c>
      <c r="H1100" s="8">
        <v>7.4999999999999997E-2</v>
      </c>
      <c r="I1100" s="8">
        <f t="shared" si="99"/>
        <v>49.875</v>
      </c>
      <c r="J1100" s="10">
        <v>0</v>
      </c>
      <c r="K1100" s="11">
        <f t="shared" si="100"/>
        <v>1.5937356204304923E-2</v>
      </c>
    </row>
    <row r="1101" spans="1:11" x14ac:dyDescent="0.35">
      <c r="A1101" s="9">
        <f t="shared" si="101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98"/>
        <v>2023.28</v>
      </c>
      <c r="G1101" s="11">
        <v>320</v>
      </c>
      <c r="H1101" s="8">
        <v>7.4999999999999997E-2</v>
      </c>
      <c r="I1101" s="8">
        <f t="shared" si="99"/>
        <v>24</v>
      </c>
      <c r="J1101" s="10">
        <v>0</v>
      </c>
      <c r="K1101" s="11">
        <f t="shared" si="100"/>
        <v>1.186192716776719E-2</v>
      </c>
    </row>
    <row r="1102" spans="1:11" x14ac:dyDescent="0.35">
      <c r="A1102" s="9">
        <f t="shared" si="101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98"/>
        <v>1913.79</v>
      </c>
      <c r="G1102" s="11">
        <v>232.2</v>
      </c>
      <c r="H1102" s="8">
        <v>7.4999999999999997E-2</v>
      </c>
      <c r="I1102" s="8">
        <f t="shared" si="99"/>
        <v>17.414999999999999</v>
      </c>
      <c r="J1102" s="10">
        <v>0</v>
      </c>
      <c r="K1102" s="69">
        <f t="shared" si="100"/>
        <v>9.099744486072139E-3</v>
      </c>
    </row>
    <row r="1103" spans="1:11" x14ac:dyDescent="0.35">
      <c r="A1103" s="9">
        <f t="shared" si="101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 t="shared" si="98"/>
        <v>695.35</v>
      </c>
      <c r="G1103" s="11">
        <v>0</v>
      </c>
      <c r="H1103" s="8">
        <v>7.4999999999999997E-2</v>
      </c>
      <c r="I1103" s="8">
        <f t="shared" si="99"/>
        <v>0</v>
      </c>
      <c r="J1103" s="10">
        <v>0</v>
      </c>
      <c r="K1103" s="69">
        <f t="shared" si="100"/>
        <v>0</v>
      </c>
    </row>
    <row r="1104" spans="1:11" x14ac:dyDescent="0.35">
      <c r="A1104" s="9">
        <f t="shared" si="101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 t="shared" si="98"/>
        <v>1487.8</v>
      </c>
      <c r="G1104" s="11">
        <v>57</v>
      </c>
      <c r="H1104" s="8">
        <v>7.4999999999999997E-2</v>
      </c>
      <c r="I1104" s="8">
        <f t="shared" si="99"/>
        <v>4.2749999999999995</v>
      </c>
      <c r="J1104" s="10">
        <v>0</v>
      </c>
      <c r="K1104" s="69">
        <f t="shared" si="100"/>
        <v>2.8733700766232018E-3</v>
      </c>
    </row>
    <row r="1105" spans="1:12" x14ac:dyDescent="0.35">
      <c r="A1105" s="9">
        <f t="shared" si="101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 t="shared" si="98"/>
        <v>1266.08</v>
      </c>
      <c r="G1105" s="11">
        <v>20</v>
      </c>
      <c r="H1105" s="8">
        <v>7.4999999999999997E-2</v>
      </c>
      <c r="I1105" s="8">
        <f t="shared" si="99"/>
        <v>1.5</v>
      </c>
      <c r="J1105" s="10">
        <v>0</v>
      </c>
      <c r="K1105" s="69">
        <f t="shared" si="100"/>
        <v>1.1847592569189942E-3</v>
      </c>
    </row>
    <row r="1106" spans="1:12" x14ac:dyDescent="0.35">
      <c r="A1106" s="9">
        <f t="shared" si="101"/>
        <v>200</v>
      </c>
      <c r="B1106" s="14" t="str">
        <f>'гаряча вода'!B1106</f>
        <v>Широка,81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 t="shared" ref="F1106:F1114" si="102">C1106+D1106+E1106</f>
        <v>3679.6</v>
      </c>
      <c r="G1106" s="11">
        <v>70</v>
      </c>
      <c r="H1106" s="8">
        <v>7.4999999999999997E-2</v>
      </c>
      <c r="I1106" s="8">
        <f t="shared" si="99"/>
        <v>5.25</v>
      </c>
      <c r="J1106" s="10">
        <v>0</v>
      </c>
      <c r="K1106" s="69">
        <f t="shared" si="100"/>
        <v>1.4267855201652354E-3</v>
      </c>
    </row>
    <row r="1107" spans="1:12" x14ac:dyDescent="0.35">
      <c r="A1107" s="9">
        <f t="shared" si="101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 t="shared" si="102"/>
        <v>1671.2</v>
      </c>
      <c r="G1107" s="11">
        <v>200</v>
      </c>
      <c r="H1107" s="8">
        <v>7.4999999999999997E-2</v>
      </c>
      <c r="I1107" s="8">
        <f t="shared" si="99"/>
        <v>15</v>
      </c>
      <c r="J1107" s="10">
        <v>0</v>
      </c>
      <c r="K1107" s="69">
        <f t="shared" si="100"/>
        <v>8.9755864049784577E-3</v>
      </c>
    </row>
    <row r="1108" spans="1:12" x14ac:dyDescent="0.35">
      <c r="A1108" s="9">
        <f t="shared" si="101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 t="shared" si="102"/>
        <v>632.79999999999995</v>
      </c>
      <c r="G1108" s="11">
        <v>150.5</v>
      </c>
      <c r="H1108" s="8">
        <v>7.4999999999999997E-2</v>
      </c>
      <c r="I1108" s="8">
        <f t="shared" si="99"/>
        <v>11.2875</v>
      </c>
      <c r="J1108" s="10">
        <v>0</v>
      </c>
      <c r="K1108" s="69">
        <f t="shared" si="100"/>
        <v>1.7837389380530973E-2</v>
      </c>
    </row>
    <row r="1109" spans="1:12" x14ac:dyDescent="0.35">
      <c r="A1109" s="9">
        <f t="shared" si="101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 t="shared" si="102"/>
        <v>514.6</v>
      </c>
      <c r="G1109" s="71">
        <v>29.8</v>
      </c>
      <c r="H1109" s="8">
        <v>7.4999999999999997E-2</v>
      </c>
      <c r="I1109" s="8">
        <f t="shared" si="99"/>
        <v>2.2349999999999999</v>
      </c>
      <c r="J1109" s="10">
        <v>0</v>
      </c>
      <c r="K1109" s="69">
        <f t="shared" si="100"/>
        <v>4.3431791682860474E-3</v>
      </c>
    </row>
    <row r="1110" spans="1:12" ht="18" x14ac:dyDescent="0.4">
      <c r="A1110" s="9">
        <f t="shared" si="101"/>
        <v>204</v>
      </c>
      <c r="B1110" s="124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 t="shared" si="102"/>
        <v>6066</v>
      </c>
      <c r="G1110" s="125">
        <v>1205</v>
      </c>
      <c r="H1110" s="8">
        <v>7.4999999999999997E-2</v>
      </c>
      <c r="I1110" s="8">
        <f t="shared" si="99"/>
        <v>90.375</v>
      </c>
      <c r="J1110" s="10">
        <v>0</v>
      </c>
      <c r="K1110" s="69">
        <f t="shared" si="100"/>
        <v>1.4898615232443126E-2</v>
      </c>
    </row>
    <row r="1111" spans="1:12" ht="18" x14ac:dyDescent="0.4">
      <c r="A1111" s="9">
        <f t="shared" si="101"/>
        <v>205</v>
      </c>
      <c r="B1111" s="126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 t="shared" si="102"/>
        <v>6073.6</v>
      </c>
      <c r="G1111" s="125">
        <v>1065</v>
      </c>
      <c r="H1111" s="8">
        <v>7.4999999999999997E-2</v>
      </c>
      <c r="I1111" s="8">
        <f t="shared" si="99"/>
        <v>79.875</v>
      </c>
      <c r="J1111" s="10">
        <v>0</v>
      </c>
      <c r="K1111" s="69">
        <f t="shared" si="100"/>
        <v>1.3151178872497366E-2</v>
      </c>
    </row>
    <row r="1112" spans="1:12" x14ac:dyDescent="0.35">
      <c r="A1112" s="9">
        <f t="shared" si="101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 t="shared" si="102"/>
        <v>1388.6</v>
      </c>
      <c r="G1112" s="71">
        <v>132</v>
      </c>
      <c r="H1112" s="8">
        <v>7.4999999999999997E-2</v>
      </c>
      <c r="I1112" s="8">
        <f t="shared" si="99"/>
        <v>9.9</v>
      </c>
      <c r="J1112" s="10"/>
      <c r="K1112" s="69">
        <f t="shared" si="100"/>
        <v>7.1294829324499501E-3</v>
      </c>
    </row>
    <row r="1113" spans="1:12" x14ac:dyDescent="0.35">
      <c r="A1113" s="9">
        <f t="shared" si="101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 t="shared" si="102"/>
        <v>4609.7</v>
      </c>
      <c r="G1113" s="8">
        <v>150.6</v>
      </c>
      <c r="H1113" s="8">
        <v>7.4999999999999997E-2</v>
      </c>
      <c r="I1113" s="8">
        <f t="shared" si="99"/>
        <v>11.295</v>
      </c>
      <c r="J1113" s="10"/>
      <c r="K1113" s="69">
        <f t="shared" si="100"/>
        <v>2.4502679133132309E-3</v>
      </c>
    </row>
    <row r="1114" spans="1:12" x14ac:dyDescent="0.35">
      <c r="A1114" s="9">
        <f t="shared" si="101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8">
        <f t="shared" si="102"/>
        <v>608</v>
      </c>
      <c r="G1114" s="71">
        <v>132</v>
      </c>
      <c r="H1114" s="8">
        <v>7.4999999999999997E-2</v>
      </c>
      <c r="I1114" s="8">
        <f t="shared" si="99"/>
        <v>9.9</v>
      </c>
      <c r="J1114" s="10"/>
      <c r="K1114" s="69">
        <f t="shared" si="100"/>
        <v>1.6282894736842107E-2</v>
      </c>
    </row>
    <row r="1115" spans="1:12" ht="18" x14ac:dyDescent="0.4">
      <c r="A1115" s="12"/>
      <c r="B1115" s="13" t="s">
        <v>1698</v>
      </c>
      <c r="C1115" s="13">
        <f>SUM(C907:C1114)</f>
        <v>212131.79999999996</v>
      </c>
      <c r="D1115" s="13">
        <f t="shared" ref="D1115:J1115" si="103">SUM(D907:D1114)</f>
        <v>369.20000000000005</v>
      </c>
      <c r="E1115" s="13">
        <f t="shared" si="103"/>
        <v>577.21</v>
      </c>
      <c r="F1115" s="13">
        <f t="shared" si="103"/>
        <v>213078.21000000002</v>
      </c>
      <c r="G1115" s="13">
        <f t="shared" si="103"/>
        <v>20833.799999999996</v>
      </c>
      <c r="H1115" s="13">
        <f t="shared" si="103"/>
        <v>15.599999999999941</v>
      </c>
      <c r="I1115" s="13">
        <f t="shared" si="103"/>
        <v>1562.5350000000001</v>
      </c>
      <c r="J1115" s="13">
        <f t="shared" si="103"/>
        <v>0</v>
      </c>
      <c r="K1115" s="69">
        <f t="shared" si="100"/>
        <v>7.333152460779542E-3</v>
      </c>
    </row>
    <row r="1116" spans="1:12" ht="18.5" thickBot="1" x14ac:dyDescent="0.45">
      <c r="A1116" s="19"/>
      <c r="B1116" s="13" t="s">
        <v>508</v>
      </c>
      <c r="C1116" s="15">
        <f>C461+C526+C603+C724+C862+C905+C1115</f>
        <v>1452949.15</v>
      </c>
      <c r="D1116" s="15">
        <f>D461+D526+D603+D724+D862+D905+D1115</f>
        <v>8267.8799999999992</v>
      </c>
      <c r="E1116" s="15">
        <f>E461+E526+E603+E724+E862+E905+E1115</f>
        <v>19687.41</v>
      </c>
      <c r="F1116" s="15">
        <f>F461+F526+F603+F724+F862+F905+F1115</f>
        <v>1480904.4399999997</v>
      </c>
      <c r="G1116" s="15">
        <f>G461+G526+G603+G724+G862+G905+G1115</f>
        <v>154322.97999999998</v>
      </c>
      <c r="H1116" s="13">
        <v>0.05</v>
      </c>
      <c r="I1116" s="13">
        <f t="shared" si="99"/>
        <v>7716.1489999999994</v>
      </c>
      <c r="J1116" s="16">
        <f>SUM(J908:J1105)</f>
        <v>0</v>
      </c>
      <c r="K1116" s="82">
        <f t="shared" si="100"/>
        <v>5.2104300531369873E-3</v>
      </c>
      <c r="L1116" s="20"/>
    </row>
    <row r="1117" spans="1:12" x14ac:dyDescent="0.35">
      <c r="A1117" s="1"/>
    </row>
    <row r="1118" spans="1:12" x14ac:dyDescent="0.35">
      <c r="A1118" s="1"/>
    </row>
    <row r="1119" spans="1:12" x14ac:dyDescent="0.35">
      <c r="A1119" s="1"/>
    </row>
    <row r="1120" spans="1:12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233" spans="2:2" x14ac:dyDescent="0.35">
      <c r="B1233" s="49"/>
    </row>
    <row r="1234" spans="2:2" x14ac:dyDescent="0.35">
      <c r="B1234" s="49"/>
    </row>
    <row r="1235" spans="2:2" x14ac:dyDescent="0.35">
      <c r="B1235" s="49"/>
    </row>
    <row r="1236" spans="2:2" x14ac:dyDescent="0.35">
      <c r="B1236" s="49"/>
    </row>
    <row r="1237" spans="2:2" x14ac:dyDescent="0.35">
      <c r="B1237" s="49"/>
    </row>
    <row r="1238" spans="2:2" x14ac:dyDescent="0.35">
      <c r="B1238" s="49"/>
    </row>
    <row r="1239" spans="2:2" x14ac:dyDescent="0.35">
      <c r="B1239" s="49"/>
    </row>
    <row r="1240" spans="2:2" x14ac:dyDescent="0.35">
      <c r="B1240" s="49"/>
    </row>
    <row r="1241" spans="2:2" x14ac:dyDescent="0.35">
      <c r="B1241" s="49"/>
    </row>
    <row r="1242" spans="2:2" x14ac:dyDescent="0.35">
      <c r="B1242" s="49"/>
    </row>
    <row r="1243" spans="2:2" x14ac:dyDescent="0.35">
      <c r="B1243" s="49"/>
    </row>
    <row r="1244" spans="2:2" x14ac:dyDescent="0.35">
      <c r="B1244" s="49"/>
    </row>
    <row r="1245" spans="2:2" x14ac:dyDescent="0.35">
      <c r="B1245" s="49"/>
    </row>
    <row r="1246" spans="2:2" x14ac:dyDescent="0.35">
      <c r="B1246" s="49"/>
    </row>
    <row r="1247" spans="2:2" x14ac:dyDescent="0.35">
      <c r="B1247" s="49"/>
    </row>
    <row r="1248" spans="2:2" x14ac:dyDescent="0.35">
      <c r="B1248" s="49"/>
    </row>
    <row r="1249" spans="2:2" x14ac:dyDescent="0.35">
      <c r="B1249" s="49"/>
    </row>
    <row r="1250" spans="2:2" x14ac:dyDescent="0.35">
      <c r="B1250" s="49"/>
    </row>
    <row r="1251" spans="2:2" x14ac:dyDescent="0.35">
      <c r="B1251" s="49"/>
    </row>
    <row r="1252" spans="2:2" x14ac:dyDescent="0.35">
      <c r="B1252" s="49"/>
    </row>
    <row r="1253" spans="2:2" x14ac:dyDescent="0.35">
      <c r="B1253" s="49"/>
    </row>
    <row r="1254" spans="2:2" x14ac:dyDescent="0.35">
      <c r="B1254" s="49"/>
    </row>
    <row r="1255" spans="2:2" x14ac:dyDescent="0.35">
      <c r="B1255" s="49"/>
    </row>
    <row r="1256" spans="2:2" x14ac:dyDescent="0.35">
      <c r="B1256" s="49"/>
    </row>
    <row r="1257" spans="2:2" x14ac:dyDescent="0.35">
      <c r="B1257" s="49"/>
    </row>
    <row r="1258" spans="2:2" x14ac:dyDescent="0.35">
      <c r="B1258" s="49"/>
    </row>
    <row r="1259" spans="2:2" x14ac:dyDescent="0.35">
      <c r="B1259" s="49"/>
    </row>
    <row r="1260" spans="2:2" x14ac:dyDescent="0.35">
      <c r="B1260" s="49"/>
    </row>
    <row r="1261" spans="2:2" x14ac:dyDescent="0.35">
      <c r="B1261" s="49"/>
    </row>
    <row r="1262" spans="2:2" x14ac:dyDescent="0.35">
      <c r="B1262" s="49"/>
    </row>
    <row r="1263" spans="2:2" x14ac:dyDescent="0.35">
      <c r="B1263" s="49"/>
    </row>
    <row r="1264" spans="2:2" x14ac:dyDescent="0.35">
      <c r="B1264" s="49"/>
    </row>
    <row r="1265" spans="2:2" x14ac:dyDescent="0.35">
      <c r="B1265" s="49"/>
    </row>
    <row r="1266" spans="2:2" x14ac:dyDescent="0.35">
      <c r="B1266" s="49"/>
    </row>
    <row r="1267" spans="2:2" x14ac:dyDescent="0.35">
      <c r="B1267" s="49"/>
    </row>
    <row r="1268" spans="2:2" x14ac:dyDescent="0.35">
      <c r="B1268" s="49"/>
    </row>
    <row r="1269" spans="2:2" x14ac:dyDescent="0.35">
      <c r="B1269" s="49"/>
    </row>
    <row r="1270" spans="2:2" x14ac:dyDescent="0.35">
      <c r="B1270" s="49"/>
    </row>
    <row r="1271" spans="2:2" x14ac:dyDescent="0.35">
      <c r="B1271" s="49"/>
    </row>
    <row r="1272" spans="2:2" x14ac:dyDescent="0.35">
      <c r="B1272" s="49"/>
    </row>
    <row r="1273" spans="2:2" x14ac:dyDescent="0.35">
      <c r="B1273" s="49"/>
    </row>
    <row r="1274" spans="2:2" x14ac:dyDescent="0.35">
      <c r="B1274" s="49"/>
    </row>
    <row r="1275" spans="2:2" x14ac:dyDescent="0.35">
      <c r="B1275" s="49"/>
    </row>
    <row r="1276" spans="2:2" x14ac:dyDescent="0.35">
      <c r="B1276" s="49"/>
    </row>
    <row r="1277" spans="2:2" x14ac:dyDescent="0.35">
      <c r="B1277" s="49"/>
    </row>
    <row r="1278" spans="2:2" x14ac:dyDescent="0.35">
      <c r="B1278" s="49"/>
    </row>
    <row r="1279" spans="2:2" x14ac:dyDescent="0.35">
      <c r="B1279" s="49"/>
    </row>
    <row r="1280" spans="2:2" x14ac:dyDescent="0.35">
      <c r="B1280" s="49"/>
    </row>
    <row r="1281" spans="2:2" x14ac:dyDescent="0.35">
      <c r="B1281" s="49"/>
    </row>
    <row r="1282" spans="2:2" x14ac:dyDescent="0.35">
      <c r="B1282" s="49"/>
    </row>
    <row r="1283" spans="2:2" x14ac:dyDescent="0.35">
      <c r="B1283" s="49"/>
    </row>
    <row r="1284" spans="2:2" x14ac:dyDescent="0.35">
      <c r="B1284" s="49"/>
    </row>
    <row r="1285" spans="2:2" x14ac:dyDescent="0.35">
      <c r="B1285" s="49"/>
    </row>
    <row r="1286" spans="2:2" x14ac:dyDescent="0.35">
      <c r="B1286" s="49"/>
    </row>
    <row r="1287" spans="2:2" x14ac:dyDescent="0.35">
      <c r="B1287" s="49"/>
    </row>
    <row r="1288" spans="2:2" x14ac:dyDescent="0.35">
      <c r="B1288" s="49"/>
    </row>
    <row r="1289" spans="2:2" x14ac:dyDescent="0.35">
      <c r="B1289" s="49"/>
    </row>
    <row r="1290" spans="2:2" x14ac:dyDescent="0.35">
      <c r="B1290" s="49"/>
    </row>
    <row r="1291" spans="2:2" x14ac:dyDescent="0.35">
      <c r="B1291" s="49"/>
    </row>
    <row r="1292" spans="2:2" x14ac:dyDescent="0.35">
      <c r="B1292" s="49"/>
    </row>
    <row r="1293" spans="2:2" x14ac:dyDescent="0.35">
      <c r="B1293" s="49"/>
    </row>
    <row r="1294" spans="2:2" x14ac:dyDescent="0.35">
      <c r="B1294" s="49"/>
    </row>
    <row r="1295" spans="2:2" x14ac:dyDescent="0.35">
      <c r="B1295" s="49"/>
    </row>
    <row r="1296" spans="2:2" x14ac:dyDescent="0.35">
      <c r="B1296" s="49"/>
    </row>
  </sheetData>
  <mergeCells count="1">
    <mergeCell ref="B1:L1"/>
  </mergeCells>
  <phoneticPr fontId="0" type="noConversion"/>
  <pageMargins left="0" right="0" top="0.98425196850393704" bottom="0.98425196850393704" header="0.51181102362204722" footer="0.51181102362204722"/>
  <pageSetup paperSize="9" scale="74" orientation="landscape" r:id="rId1"/>
  <headerFooter alignWithMargins="0"/>
  <rowBreaks count="4" manualBreakCount="4">
    <brk id="392" max="10" man="1"/>
    <brk id="461" max="16383" man="1"/>
    <brk id="526" max="16383" man="1"/>
    <brk id="603" max="16383" man="1"/>
  </rowBreaks>
  <colBreaks count="1" manualBreakCount="1">
    <brk id="1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indexed="9"/>
  </sheetPr>
  <dimension ref="A1:K1302"/>
  <sheetViews>
    <sheetView view="pageBreakPreview" zoomScale="60" zoomScaleNormal="75" workbookViewId="0">
      <pane ySplit="3" topLeftCell="A1105" activePane="bottomLeft" state="frozen"/>
      <selection pane="bottomLeft" activeCell="G3" sqref="G3"/>
    </sheetView>
  </sheetViews>
  <sheetFormatPr defaultColWidth="20" defaultRowHeight="17.5" x14ac:dyDescent="0.35"/>
  <cols>
    <col min="1" max="1" width="9" style="2" customWidth="1"/>
    <col min="2" max="2" width="31.1796875" style="2" customWidth="1"/>
    <col min="3" max="6" width="16.7265625" style="2" customWidth="1"/>
    <col min="7" max="7" width="20" style="2"/>
    <col min="8" max="8" width="20" style="2" customWidth="1"/>
    <col min="9" max="16384" width="20" style="2"/>
  </cols>
  <sheetData>
    <row r="1" spans="1:9" ht="37.5" customHeight="1" x14ac:dyDescent="0.35">
      <c r="A1" s="64"/>
      <c r="B1" s="378" t="s">
        <v>1440</v>
      </c>
      <c r="C1" s="378"/>
      <c r="D1" s="378"/>
      <c r="E1" s="378"/>
      <c r="F1" s="378"/>
      <c r="G1" s="378"/>
      <c r="H1" s="378"/>
      <c r="I1" s="378"/>
    </row>
    <row r="2" spans="1:9" ht="18" thickBot="1" x14ac:dyDescent="0.4">
      <c r="A2" s="1"/>
      <c r="G2" s="116">
        <f>0.11792+0.0278</f>
        <v>0.14571999999999999</v>
      </c>
    </row>
    <row r="3" spans="1:9" ht="100.5" customHeight="1" x14ac:dyDescent="0.35">
      <c r="A3" s="3" t="s">
        <v>1424</v>
      </c>
      <c r="B3" s="45" t="s">
        <v>1425</v>
      </c>
      <c r="C3" s="232" t="s">
        <v>1426</v>
      </c>
      <c r="D3" s="232" t="s">
        <v>1254</v>
      </c>
      <c r="E3" s="232" t="s">
        <v>1255</v>
      </c>
      <c r="F3" s="232" t="s">
        <v>1253</v>
      </c>
      <c r="G3" s="232" t="s">
        <v>1442</v>
      </c>
      <c r="H3" s="232" t="s">
        <v>1441</v>
      </c>
    </row>
    <row r="4" spans="1:9" x14ac:dyDescent="0.35">
      <c r="A4" s="5">
        <v>1</v>
      </c>
      <c r="B4" s="23">
        <v>2</v>
      </c>
      <c r="C4" s="23">
        <v>3</v>
      </c>
      <c r="D4" s="23"/>
      <c r="E4" s="23"/>
      <c r="F4" s="23"/>
      <c r="G4" s="6">
        <v>4</v>
      </c>
      <c r="H4" s="6">
        <v>6</v>
      </c>
    </row>
    <row r="5" spans="1:9" ht="18" x14ac:dyDescent="0.4">
      <c r="A5" s="5"/>
      <c r="B5" s="7" t="s">
        <v>1693</v>
      </c>
      <c r="C5" s="23"/>
      <c r="D5" s="23"/>
      <c r="E5" s="23"/>
      <c r="F5" s="23"/>
      <c r="G5" s="8"/>
      <c r="H5" s="8"/>
    </row>
    <row r="6" spans="1:9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C6+D6+E6</f>
        <v>359.58</v>
      </c>
      <c r="G6" s="10">
        <f>F6*$G$2</f>
        <v>52.397997599999997</v>
      </c>
      <c r="H6" s="69">
        <f>G6/F6</f>
        <v>0.14571999999999999</v>
      </c>
    </row>
    <row r="7" spans="1:9" x14ac:dyDescent="0.35">
      <c r="A7" s="9">
        <f t="shared" ref="A7:A70" si="0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 t="shared" ref="F7:F59" si="1">C7+D7+E7</f>
        <v>201.72</v>
      </c>
      <c r="G7" s="10">
        <f t="shared" ref="G7:G62" si="2">F7*$G$2</f>
        <v>29.394638399999998</v>
      </c>
      <c r="H7" s="69">
        <f>G7/F7</f>
        <v>0.14571999999999999</v>
      </c>
    </row>
    <row r="8" spans="1:9" x14ac:dyDescent="0.35">
      <c r="A8" s="9">
        <f t="shared" si="0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1"/>
        <v>585.14</v>
      </c>
      <c r="G8" s="10">
        <f t="shared" si="2"/>
        <v>85.266600799999992</v>
      </c>
      <c r="H8" s="69">
        <f t="shared" ref="H8:H70" si="3">G8/F8</f>
        <v>0.14571999999999999</v>
      </c>
    </row>
    <row r="9" spans="1:9" x14ac:dyDescent="0.35">
      <c r="A9" s="9">
        <f t="shared" si="0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1"/>
        <v>1489.2</v>
      </c>
      <c r="G9" s="10">
        <f t="shared" si="2"/>
        <v>217.006224</v>
      </c>
      <c r="H9" s="69">
        <f t="shared" si="3"/>
        <v>0.14571999999999999</v>
      </c>
    </row>
    <row r="10" spans="1:9" x14ac:dyDescent="0.35">
      <c r="A10" s="9">
        <f t="shared" si="0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 t="shared" si="1"/>
        <v>336.7</v>
      </c>
      <c r="G10" s="10">
        <f t="shared" si="2"/>
        <v>49.063923999999993</v>
      </c>
      <c r="H10" s="69">
        <f t="shared" si="3"/>
        <v>0.14571999999999999</v>
      </c>
    </row>
    <row r="11" spans="1:9" x14ac:dyDescent="0.35">
      <c r="A11" s="9">
        <f t="shared" si="0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1"/>
        <v>2519.1999999999998</v>
      </c>
      <c r="G11" s="10">
        <f t="shared" si="2"/>
        <v>367.09782399999995</v>
      </c>
      <c r="H11" s="69">
        <f t="shared" si="3"/>
        <v>0.14571999999999999</v>
      </c>
    </row>
    <row r="12" spans="1:9" x14ac:dyDescent="0.35">
      <c r="A12" s="9">
        <f t="shared" si="0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 t="shared" si="1"/>
        <v>157</v>
      </c>
      <c r="G12" s="10">
        <f t="shared" si="2"/>
        <v>22.878039999999999</v>
      </c>
      <c r="H12" s="69">
        <f t="shared" si="3"/>
        <v>0.14571999999999999</v>
      </c>
    </row>
    <row r="13" spans="1:9" x14ac:dyDescent="0.35">
      <c r="A13" s="9">
        <f t="shared" si="0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1"/>
        <v>2085.1999999999998</v>
      </c>
      <c r="G13" s="10">
        <f t="shared" si="2"/>
        <v>303.85534399999995</v>
      </c>
      <c r="H13" s="69">
        <f t="shared" si="3"/>
        <v>0.14571999999999999</v>
      </c>
    </row>
    <row r="14" spans="1:9" x14ac:dyDescent="0.35">
      <c r="A14" s="9">
        <f t="shared" si="0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1"/>
        <v>2093.6</v>
      </c>
      <c r="G14" s="10">
        <f t="shared" si="2"/>
        <v>305.07939199999998</v>
      </c>
      <c r="H14" s="69">
        <f t="shared" si="3"/>
        <v>0.14571999999999999</v>
      </c>
    </row>
    <row r="15" spans="1:9" x14ac:dyDescent="0.35">
      <c r="A15" s="9">
        <f t="shared" si="0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1"/>
        <v>2063.25</v>
      </c>
      <c r="G15" s="10">
        <f t="shared" si="2"/>
        <v>300.65679</v>
      </c>
      <c r="H15" s="69">
        <f t="shared" si="3"/>
        <v>0.14571999999999999</v>
      </c>
    </row>
    <row r="16" spans="1:9" x14ac:dyDescent="0.35">
      <c r="A16" s="9">
        <f t="shared" si="0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 t="shared" si="1"/>
        <v>225</v>
      </c>
      <c r="G16" s="10">
        <f t="shared" si="2"/>
        <v>32.786999999999999</v>
      </c>
      <c r="H16" s="69">
        <f t="shared" si="3"/>
        <v>0.14571999999999999</v>
      </c>
    </row>
    <row r="17" spans="1:8" x14ac:dyDescent="0.35">
      <c r="A17" s="9">
        <f t="shared" si="0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 t="shared" si="1"/>
        <v>594.6</v>
      </c>
      <c r="G17" s="10">
        <f t="shared" si="2"/>
        <v>86.645111999999997</v>
      </c>
      <c r="H17" s="69">
        <f t="shared" si="3"/>
        <v>0.14571999999999999</v>
      </c>
    </row>
    <row r="18" spans="1:8" x14ac:dyDescent="0.35">
      <c r="A18" s="9">
        <f t="shared" si="0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 t="shared" si="1"/>
        <v>720.56000000000006</v>
      </c>
      <c r="G18" s="10">
        <f t="shared" si="2"/>
        <v>105.00000319999999</v>
      </c>
      <c r="H18" s="69">
        <f t="shared" si="3"/>
        <v>0.14571999999999999</v>
      </c>
    </row>
    <row r="19" spans="1:8" x14ac:dyDescent="0.35">
      <c r="A19" s="9">
        <f t="shared" si="0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 t="shared" si="1"/>
        <v>714.65</v>
      </c>
      <c r="G19" s="10">
        <f t="shared" si="2"/>
        <v>104.13879799999999</v>
      </c>
      <c r="H19" s="69">
        <f t="shared" si="3"/>
        <v>0.14571999999999999</v>
      </c>
    </row>
    <row r="20" spans="1:8" x14ac:dyDescent="0.35">
      <c r="A20" s="9">
        <f t="shared" si="0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 t="shared" si="1"/>
        <v>589.14</v>
      </c>
      <c r="G20" s="10">
        <f t="shared" si="2"/>
        <v>85.849480799999995</v>
      </c>
      <c r="H20" s="69">
        <f t="shared" si="3"/>
        <v>0.14571999999999999</v>
      </c>
    </row>
    <row r="21" spans="1:8" x14ac:dyDescent="0.35">
      <c r="A21" s="9">
        <f t="shared" si="0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 t="shared" si="1"/>
        <v>1124.6099999999999</v>
      </c>
      <c r="G21" s="10">
        <f t="shared" si="2"/>
        <v>163.87816919999997</v>
      </c>
      <c r="H21" s="69">
        <f t="shared" si="3"/>
        <v>0.14571999999999999</v>
      </c>
    </row>
    <row r="22" spans="1:8" x14ac:dyDescent="0.35">
      <c r="A22" s="9">
        <f t="shared" si="0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 t="shared" si="1"/>
        <v>1240</v>
      </c>
      <c r="G22" s="10">
        <f t="shared" si="2"/>
        <v>180.69279999999998</v>
      </c>
      <c r="H22" s="69">
        <f t="shared" si="3"/>
        <v>0.14571999999999999</v>
      </c>
    </row>
    <row r="23" spans="1:8" x14ac:dyDescent="0.35">
      <c r="A23" s="9">
        <f t="shared" si="0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 t="shared" si="1"/>
        <v>762.66000000000008</v>
      </c>
      <c r="G23" s="10">
        <f t="shared" si="2"/>
        <v>111.13481520000001</v>
      </c>
      <c r="H23" s="69">
        <f t="shared" si="3"/>
        <v>0.14571999999999999</v>
      </c>
    </row>
    <row r="24" spans="1:8" x14ac:dyDescent="0.35">
      <c r="A24" s="9">
        <f t="shared" si="0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 t="shared" si="1"/>
        <v>566</v>
      </c>
      <c r="G24" s="10">
        <f t="shared" si="2"/>
        <v>82.477519999999998</v>
      </c>
      <c r="H24" s="69">
        <f t="shared" si="3"/>
        <v>0.14571999999999999</v>
      </c>
    </row>
    <row r="25" spans="1:8" x14ac:dyDescent="0.35">
      <c r="A25" s="9">
        <f t="shared" si="0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 t="shared" si="1"/>
        <v>678.79</v>
      </c>
      <c r="G25" s="10">
        <f t="shared" si="2"/>
        <v>98.913278799999986</v>
      </c>
      <c r="H25" s="69">
        <f t="shared" si="3"/>
        <v>0.14571999999999999</v>
      </c>
    </row>
    <row r="26" spans="1:8" x14ac:dyDescent="0.35">
      <c r="A26" s="9">
        <f t="shared" si="0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 t="shared" si="1"/>
        <v>941.65</v>
      </c>
      <c r="G26" s="10">
        <f t="shared" si="2"/>
        <v>137.21723799999998</v>
      </c>
      <c r="H26" s="69">
        <f t="shared" si="3"/>
        <v>0.14571999999999999</v>
      </c>
    </row>
    <row r="27" spans="1:8" x14ac:dyDescent="0.35">
      <c r="A27" s="9">
        <f t="shared" si="0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 t="shared" si="1"/>
        <v>1038.9000000000001</v>
      </c>
      <c r="G27" s="10">
        <f t="shared" si="2"/>
        <v>151.388508</v>
      </c>
      <c r="H27" s="69">
        <f t="shared" si="3"/>
        <v>0.14571999999999999</v>
      </c>
    </row>
    <row r="28" spans="1:8" x14ac:dyDescent="0.35">
      <c r="A28" s="9">
        <f t="shared" si="0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 t="shared" si="1"/>
        <v>282.89999999999998</v>
      </c>
      <c r="G28" s="10">
        <f t="shared" si="2"/>
        <v>41.224187999999991</v>
      </c>
      <c r="H28" s="69">
        <f t="shared" si="3"/>
        <v>0.14571999999999999</v>
      </c>
    </row>
    <row r="29" spans="1:8" x14ac:dyDescent="0.35">
      <c r="A29" s="9">
        <f t="shared" si="0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 t="shared" si="1"/>
        <v>148.1</v>
      </c>
      <c r="G29" s="10">
        <f t="shared" si="2"/>
        <v>21.581131999999997</v>
      </c>
      <c r="H29" s="69">
        <f t="shared" si="3"/>
        <v>0.14571999999999999</v>
      </c>
    </row>
    <row r="30" spans="1:8" x14ac:dyDescent="0.35">
      <c r="A30" s="9">
        <f t="shared" si="0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 t="shared" si="1"/>
        <v>337.2</v>
      </c>
      <c r="G30" s="10">
        <f t="shared" si="2"/>
        <v>49.136783999999992</v>
      </c>
      <c r="H30" s="69">
        <f t="shared" si="3"/>
        <v>0.14571999999999999</v>
      </c>
    </row>
    <row r="31" spans="1:8" x14ac:dyDescent="0.35">
      <c r="A31" s="9">
        <f t="shared" si="0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 t="shared" si="1"/>
        <v>284.3</v>
      </c>
      <c r="G31" s="10">
        <f t="shared" si="2"/>
        <v>41.428196</v>
      </c>
      <c r="H31" s="69">
        <f t="shared" si="3"/>
        <v>0.14571999999999999</v>
      </c>
    </row>
    <row r="32" spans="1:8" x14ac:dyDescent="0.35">
      <c r="A32" s="9">
        <f t="shared" si="0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 t="shared" si="1"/>
        <v>213.73</v>
      </c>
      <c r="G32" s="10">
        <f t="shared" si="2"/>
        <v>31.144735599999997</v>
      </c>
      <c r="H32" s="69">
        <f t="shared" si="3"/>
        <v>0.14571999999999999</v>
      </c>
    </row>
    <row r="33" spans="1:8" x14ac:dyDescent="0.35">
      <c r="A33" s="9">
        <f t="shared" si="0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 t="shared" si="1"/>
        <v>251.7</v>
      </c>
      <c r="G33" s="10">
        <f t="shared" si="2"/>
        <v>36.677723999999998</v>
      </c>
      <c r="H33" s="69">
        <f t="shared" si="3"/>
        <v>0.14571999999999999</v>
      </c>
    </row>
    <row r="34" spans="1:8" x14ac:dyDescent="0.35">
      <c r="A34" s="9">
        <f t="shared" si="0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 t="shared" si="1"/>
        <v>132.6</v>
      </c>
      <c r="G34" s="10">
        <f t="shared" si="2"/>
        <v>19.322471999999998</v>
      </c>
      <c r="H34" s="69">
        <f t="shared" si="3"/>
        <v>0.14571999999999999</v>
      </c>
    </row>
    <row r="35" spans="1:8" x14ac:dyDescent="0.35">
      <c r="A35" s="9">
        <f t="shared" si="0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 t="shared" si="1"/>
        <v>241.3</v>
      </c>
      <c r="G35" s="10">
        <f t="shared" si="2"/>
        <v>35.162236</v>
      </c>
      <c r="H35" s="69">
        <f t="shared" si="3"/>
        <v>0.14571999999999999</v>
      </c>
    </row>
    <row r="36" spans="1:8" x14ac:dyDescent="0.35">
      <c r="A36" s="9">
        <f t="shared" si="0"/>
        <v>31</v>
      </c>
      <c r="B36" s="14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 t="shared" si="1"/>
        <v>176.4</v>
      </c>
      <c r="G36" s="10">
        <f t="shared" si="2"/>
        <v>25.705007999999999</v>
      </c>
      <c r="H36" s="69">
        <f t="shared" si="3"/>
        <v>0.14571999999999999</v>
      </c>
    </row>
    <row r="37" spans="1:8" x14ac:dyDescent="0.35">
      <c r="A37" s="9">
        <f t="shared" si="0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 t="shared" si="1"/>
        <v>127</v>
      </c>
      <c r="G37" s="10">
        <f t="shared" si="2"/>
        <v>18.506439999999998</v>
      </c>
      <c r="H37" s="69">
        <f t="shared" si="3"/>
        <v>0.14571999999999999</v>
      </c>
    </row>
    <row r="38" spans="1:8" x14ac:dyDescent="0.35">
      <c r="A38" s="9">
        <f t="shared" si="0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 t="shared" si="1"/>
        <v>272.96999999999997</v>
      </c>
      <c r="G38" s="10">
        <f t="shared" si="2"/>
        <v>39.777188399999993</v>
      </c>
      <c r="H38" s="69">
        <f t="shared" si="3"/>
        <v>0.14571999999999999</v>
      </c>
    </row>
    <row r="39" spans="1:8" x14ac:dyDescent="0.35">
      <c r="A39" s="9">
        <f t="shared" si="0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 t="shared" si="1"/>
        <v>226.2</v>
      </c>
      <c r="G39" s="10">
        <f t="shared" si="2"/>
        <v>32.961863999999998</v>
      </c>
      <c r="H39" s="69">
        <f t="shared" si="3"/>
        <v>0.14571999999999999</v>
      </c>
    </row>
    <row r="40" spans="1:8" x14ac:dyDescent="0.35">
      <c r="A40" s="9">
        <f t="shared" si="0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 t="shared" si="1"/>
        <v>262.41000000000003</v>
      </c>
      <c r="G40" s="10">
        <f t="shared" si="2"/>
        <v>38.238385200000003</v>
      </c>
      <c r="H40" s="69">
        <f t="shared" si="3"/>
        <v>0.14571999999999999</v>
      </c>
    </row>
    <row r="41" spans="1:8" x14ac:dyDescent="0.35">
      <c r="A41" s="9">
        <f t="shared" si="0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 t="shared" si="1"/>
        <v>267.33999999999997</v>
      </c>
      <c r="G41" s="10">
        <f t="shared" si="2"/>
        <v>38.956784799999994</v>
      </c>
      <c r="H41" s="69">
        <f t="shared" si="3"/>
        <v>0.14571999999999999</v>
      </c>
    </row>
    <row r="42" spans="1:8" x14ac:dyDescent="0.35">
      <c r="A42" s="9">
        <f t="shared" si="0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 t="shared" si="1"/>
        <v>306.2</v>
      </c>
      <c r="G42" s="10">
        <f t="shared" si="2"/>
        <v>44.619463999999994</v>
      </c>
      <c r="H42" s="69">
        <f t="shared" si="3"/>
        <v>0.14571999999999999</v>
      </c>
    </row>
    <row r="43" spans="1:8" x14ac:dyDescent="0.35">
      <c r="A43" s="9">
        <f t="shared" si="0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1"/>
        <v>1193.93</v>
      </c>
      <c r="G43" s="10">
        <f t="shared" si="2"/>
        <v>173.97947959999999</v>
      </c>
      <c r="H43" s="69">
        <f t="shared" si="3"/>
        <v>0.14571999999999999</v>
      </c>
    </row>
    <row r="44" spans="1:8" x14ac:dyDescent="0.35">
      <c r="A44" s="9">
        <f t="shared" si="0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 t="shared" si="1"/>
        <v>124.9</v>
      </c>
      <c r="G44" s="10">
        <f t="shared" si="2"/>
        <v>18.200427999999999</v>
      </c>
      <c r="H44" s="69">
        <f t="shared" si="3"/>
        <v>0.14571999999999999</v>
      </c>
    </row>
    <row r="45" spans="1:8" x14ac:dyDescent="0.35">
      <c r="A45" s="9">
        <f t="shared" si="0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 t="shared" si="1"/>
        <v>199.53</v>
      </c>
      <c r="G45" s="10">
        <f t="shared" si="2"/>
        <v>29.075511599999999</v>
      </c>
      <c r="H45" s="69">
        <f t="shared" si="3"/>
        <v>0.14571999999999999</v>
      </c>
    </row>
    <row r="46" spans="1:8" x14ac:dyDescent="0.35">
      <c r="A46" s="9">
        <f t="shared" si="0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 t="shared" si="1"/>
        <v>693.48</v>
      </c>
      <c r="G46" s="10">
        <f t="shared" si="2"/>
        <v>101.05390559999999</v>
      </c>
      <c r="H46" s="69">
        <f t="shared" si="3"/>
        <v>0.14571999999999999</v>
      </c>
    </row>
    <row r="47" spans="1:8" x14ac:dyDescent="0.35">
      <c r="A47" s="9">
        <f t="shared" si="0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 t="shared" si="1"/>
        <v>457.42</v>
      </c>
      <c r="G47" s="10">
        <f t="shared" si="2"/>
        <v>66.655242399999992</v>
      </c>
      <c r="H47" s="69">
        <f t="shared" si="3"/>
        <v>0.14571999999999999</v>
      </c>
    </row>
    <row r="48" spans="1:8" x14ac:dyDescent="0.35">
      <c r="A48" s="9">
        <f t="shared" si="0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 t="shared" si="1"/>
        <v>330.04</v>
      </c>
      <c r="G48" s="10">
        <f t="shared" si="2"/>
        <v>48.093428799999998</v>
      </c>
      <c r="H48" s="69">
        <f t="shared" si="3"/>
        <v>0.14571999999999999</v>
      </c>
    </row>
    <row r="49" spans="1:8" x14ac:dyDescent="0.35">
      <c r="A49" s="9">
        <f t="shared" si="0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 t="shared" si="1"/>
        <v>254.9</v>
      </c>
      <c r="G49" s="10">
        <f t="shared" si="2"/>
        <v>37.144027999999999</v>
      </c>
      <c r="H49" s="69">
        <f t="shared" si="3"/>
        <v>0.14571999999999999</v>
      </c>
    </row>
    <row r="50" spans="1:8" x14ac:dyDescent="0.35">
      <c r="A50" s="9">
        <f t="shared" si="0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 t="shared" si="1"/>
        <v>217.6</v>
      </c>
      <c r="G50" s="10">
        <f t="shared" si="2"/>
        <v>31.708671999999996</v>
      </c>
      <c r="H50" s="69">
        <f t="shared" si="3"/>
        <v>0.14571999999999999</v>
      </c>
    </row>
    <row r="51" spans="1:8" x14ac:dyDescent="0.35">
      <c r="A51" s="9">
        <f t="shared" si="0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 t="shared" si="1"/>
        <v>405.5</v>
      </c>
      <c r="G51" s="10">
        <f t="shared" si="2"/>
        <v>59.089459999999995</v>
      </c>
      <c r="H51" s="69">
        <f t="shared" si="3"/>
        <v>0.14571999999999999</v>
      </c>
    </row>
    <row r="52" spans="1:8" x14ac:dyDescent="0.35">
      <c r="A52" s="9">
        <f t="shared" si="0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 t="shared" si="1"/>
        <v>341</v>
      </c>
      <c r="G52" s="10">
        <f t="shared" si="2"/>
        <v>49.690519999999999</v>
      </c>
      <c r="H52" s="69">
        <f t="shared" si="3"/>
        <v>0.14571999999999999</v>
      </c>
    </row>
    <row r="53" spans="1:8" x14ac:dyDescent="0.35">
      <c r="A53" s="9">
        <f t="shared" si="0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 t="shared" si="1"/>
        <v>485.09999999999997</v>
      </c>
      <c r="G53" s="10">
        <f t="shared" si="2"/>
        <v>70.688771999999986</v>
      </c>
      <c r="H53" s="69">
        <f t="shared" si="3"/>
        <v>0.14571999999999999</v>
      </c>
    </row>
    <row r="54" spans="1:8" x14ac:dyDescent="0.35">
      <c r="A54" s="9">
        <f t="shared" si="0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 t="shared" si="1"/>
        <v>467.06</v>
      </c>
      <c r="G54" s="10">
        <f t="shared" si="2"/>
        <v>68.059983199999991</v>
      </c>
      <c r="H54" s="69">
        <f t="shared" si="3"/>
        <v>0.14571999999999999</v>
      </c>
    </row>
    <row r="55" spans="1:8" x14ac:dyDescent="0.35">
      <c r="A55" s="9">
        <f t="shared" si="0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 t="shared" si="1"/>
        <v>209.8</v>
      </c>
      <c r="G55" s="10">
        <f t="shared" si="2"/>
        <v>30.572056</v>
      </c>
      <c r="H55" s="69">
        <f t="shared" si="3"/>
        <v>0.14571999999999999</v>
      </c>
    </row>
    <row r="56" spans="1:8" x14ac:dyDescent="0.35">
      <c r="A56" s="9">
        <f t="shared" si="0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 t="shared" si="1"/>
        <v>457.9</v>
      </c>
      <c r="G56" s="10">
        <f t="shared" si="2"/>
        <v>66.725187999999989</v>
      </c>
      <c r="H56" s="69">
        <f t="shared" si="3"/>
        <v>0.14571999999999999</v>
      </c>
    </row>
    <row r="57" spans="1:8" x14ac:dyDescent="0.35">
      <c r="A57" s="9">
        <f t="shared" si="0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 t="shared" si="1"/>
        <v>360.51</v>
      </c>
      <c r="G57" s="10">
        <f t="shared" si="2"/>
        <v>52.533517199999991</v>
      </c>
      <c r="H57" s="69">
        <f t="shared" si="3"/>
        <v>0.14571999999999999</v>
      </c>
    </row>
    <row r="58" spans="1:8" x14ac:dyDescent="0.35">
      <c r="A58" s="9">
        <f t="shared" si="0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 t="shared" si="1"/>
        <v>584.1</v>
      </c>
      <c r="G58" s="10">
        <f t="shared" si="2"/>
        <v>85.115051999999991</v>
      </c>
      <c r="H58" s="69">
        <f t="shared" si="3"/>
        <v>0.14571999999999999</v>
      </c>
    </row>
    <row r="59" spans="1:8" ht="17.25" customHeight="1" x14ac:dyDescent="0.35">
      <c r="A59" s="9">
        <f t="shared" si="0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 t="shared" si="1"/>
        <v>306.8</v>
      </c>
      <c r="G59" s="10">
        <f t="shared" si="2"/>
        <v>44.706896</v>
      </c>
      <c r="H59" s="69">
        <f t="shared" si="3"/>
        <v>0.14571999999999999</v>
      </c>
    </row>
    <row r="60" spans="1:8" x14ac:dyDescent="0.35">
      <c r="A60" s="9">
        <f t="shared" si="0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 t="shared" ref="F60:F110" si="4">C60+D60+E60</f>
        <v>315.39</v>
      </c>
      <c r="G60" s="10">
        <f t="shared" si="2"/>
        <v>45.958630799999995</v>
      </c>
      <c r="H60" s="69">
        <f t="shared" si="3"/>
        <v>0.14571999999999999</v>
      </c>
    </row>
    <row r="61" spans="1:8" x14ac:dyDescent="0.35">
      <c r="A61" s="9">
        <f t="shared" si="0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 t="shared" si="4"/>
        <v>418.84</v>
      </c>
      <c r="G61" s="10">
        <f t="shared" si="2"/>
        <v>61.033364799999994</v>
      </c>
      <c r="H61" s="69">
        <f t="shared" si="3"/>
        <v>0.14571999999999999</v>
      </c>
    </row>
    <row r="62" spans="1:8" x14ac:dyDescent="0.35">
      <c r="A62" s="9">
        <f t="shared" si="0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 t="shared" si="4"/>
        <v>563.6</v>
      </c>
      <c r="G62" s="10">
        <f t="shared" si="2"/>
        <v>82.127791999999999</v>
      </c>
      <c r="H62" s="69">
        <f t="shared" si="3"/>
        <v>0.14571999999999999</v>
      </c>
    </row>
    <row r="63" spans="1:8" x14ac:dyDescent="0.35">
      <c r="A63" s="9">
        <f t="shared" si="0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si="4"/>
        <v>2383.1</v>
      </c>
      <c r="G63" s="10">
        <f t="shared" ref="G63:G123" si="5">F63*$G$2</f>
        <v>347.26533199999994</v>
      </c>
      <c r="H63" s="69">
        <f t="shared" si="3"/>
        <v>0.14571999999999999</v>
      </c>
    </row>
    <row r="64" spans="1:8" x14ac:dyDescent="0.35">
      <c r="A64" s="9">
        <f t="shared" si="0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 t="shared" si="4"/>
        <v>355.23</v>
      </c>
      <c r="G64" s="10">
        <f t="shared" si="5"/>
        <v>51.764115599999997</v>
      </c>
      <c r="H64" s="69">
        <f t="shared" si="3"/>
        <v>0.14571999999999999</v>
      </c>
    </row>
    <row r="65" spans="1:8" x14ac:dyDescent="0.35">
      <c r="A65" s="9">
        <f t="shared" si="0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4"/>
        <v>2568.7999999999997</v>
      </c>
      <c r="G65" s="10">
        <f t="shared" si="5"/>
        <v>374.32553599999994</v>
      </c>
      <c r="H65" s="69">
        <f t="shared" si="3"/>
        <v>0.14571999999999999</v>
      </c>
    </row>
    <row r="66" spans="1:8" x14ac:dyDescent="0.35">
      <c r="A66" s="9">
        <f t="shared" si="0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 t="shared" si="4"/>
        <v>2750.3</v>
      </c>
      <c r="G66" s="10">
        <f t="shared" si="5"/>
        <v>400.77371599999998</v>
      </c>
      <c r="H66" s="69">
        <f t="shared" si="3"/>
        <v>0.14571999999999999</v>
      </c>
    </row>
    <row r="67" spans="1:8" x14ac:dyDescent="0.35">
      <c r="A67" s="9">
        <f t="shared" si="0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 t="shared" si="4"/>
        <v>281.31</v>
      </c>
      <c r="G67" s="10">
        <f t="shared" si="5"/>
        <v>40.992493199999998</v>
      </c>
      <c r="H67" s="69">
        <f t="shared" si="3"/>
        <v>0.14571999999999999</v>
      </c>
    </row>
    <row r="68" spans="1:8" x14ac:dyDescent="0.35">
      <c r="A68" s="9">
        <f t="shared" si="0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 t="shared" si="4"/>
        <v>266.3</v>
      </c>
      <c r="G68" s="10">
        <f t="shared" si="5"/>
        <v>38.805236000000001</v>
      </c>
      <c r="H68" s="69">
        <f t="shared" si="3"/>
        <v>0.14571999999999999</v>
      </c>
    </row>
    <row r="69" spans="1:8" x14ac:dyDescent="0.35">
      <c r="A69" s="9">
        <f t="shared" si="0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4"/>
        <v>1469.1</v>
      </c>
      <c r="G69" s="10">
        <f t="shared" si="5"/>
        <v>214.07725199999996</v>
      </c>
      <c r="H69" s="69">
        <f t="shared" si="3"/>
        <v>0.14571999999999999</v>
      </c>
    </row>
    <row r="70" spans="1:8" x14ac:dyDescent="0.35">
      <c r="A70" s="9">
        <f t="shared" si="0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 t="shared" si="4"/>
        <v>230.5</v>
      </c>
      <c r="G70" s="10">
        <f t="shared" si="5"/>
        <v>33.588459999999998</v>
      </c>
      <c r="H70" s="69">
        <f t="shared" si="3"/>
        <v>0.14571999999999999</v>
      </c>
    </row>
    <row r="71" spans="1:8" x14ac:dyDescent="0.35">
      <c r="A71" s="9">
        <f t="shared" ref="A71:A134" si="6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 t="shared" si="4"/>
        <v>269.60000000000002</v>
      </c>
      <c r="G71" s="10">
        <f t="shared" si="5"/>
        <v>39.286112000000003</v>
      </c>
      <c r="H71" s="69">
        <f t="shared" ref="H71:H133" si="7">G71/F71</f>
        <v>0.14571999999999999</v>
      </c>
    </row>
    <row r="72" spans="1:8" x14ac:dyDescent="0.35">
      <c r="A72" s="9">
        <f t="shared" si="6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 t="shared" si="4"/>
        <v>172.4</v>
      </c>
      <c r="G72" s="10">
        <f t="shared" si="5"/>
        <v>25.122128</v>
      </c>
      <c r="H72" s="69">
        <f t="shared" si="7"/>
        <v>0.14571999999999999</v>
      </c>
    </row>
    <row r="73" spans="1:8" x14ac:dyDescent="0.35">
      <c r="A73" s="9">
        <f t="shared" si="6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 t="shared" si="4"/>
        <v>384.4</v>
      </c>
      <c r="G73" s="10">
        <f t="shared" si="5"/>
        <v>56.014767999999989</v>
      </c>
      <c r="H73" s="69">
        <f t="shared" si="7"/>
        <v>0.14571999999999999</v>
      </c>
    </row>
    <row r="74" spans="1:8" x14ac:dyDescent="0.35">
      <c r="A74" s="9">
        <f t="shared" si="6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 t="shared" si="4"/>
        <v>655.6</v>
      </c>
      <c r="G74" s="10">
        <f t="shared" si="5"/>
        <v>95.534031999999996</v>
      </c>
      <c r="H74" s="69">
        <f t="shared" si="7"/>
        <v>0.14571999999999999</v>
      </c>
    </row>
    <row r="75" spans="1:8" x14ac:dyDescent="0.35">
      <c r="A75" s="9">
        <f t="shared" si="6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 t="shared" si="4"/>
        <v>364.4</v>
      </c>
      <c r="G75" s="10">
        <f t="shared" si="5"/>
        <v>53.100367999999996</v>
      </c>
      <c r="H75" s="69">
        <f t="shared" si="7"/>
        <v>0.14571999999999999</v>
      </c>
    </row>
    <row r="76" spans="1:8" x14ac:dyDescent="0.35">
      <c r="A76" s="9">
        <f t="shared" si="6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 t="shared" si="4"/>
        <v>192.4</v>
      </c>
      <c r="G76" s="10">
        <f t="shared" si="5"/>
        <v>28.036527999999997</v>
      </c>
      <c r="H76" s="69">
        <f t="shared" si="7"/>
        <v>0.14571999999999999</v>
      </c>
    </row>
    <row r="77" spans="1:8" x14ac:dyDescent="0.35">
      <c r="A77" s="9">
        <f t="shared" si="6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 t="shared" si="4"/>
        <v>242.3</v>
      </c>
      <c r="G77" s="10">
        <f t="shared" si="5"/>
        <v>35.307955999999997</v>
      </c>
      <c r="H77" s="69">
        <f t="shared" si="7"/>
        <v>0.14571999999999999</v>
      </c>
    </row>
    <row r="78" spans="1:8" x14ac:dyDescent="0.35">
      <c r="A78" s="9">
        <f t="shared" si="6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 t="shared" si="4"/>
        <v>720.34</v>
      </c>
      <c r="G78" s="10">
        <f t="shared" si="5"/>
        <v>104.9679448</v>
      </c>
      <c r="H78" s="69">
        <f t="shared" si="7"/>
        <v>0.14571999999999999</v>
      </c>
    </row>
    <row r="79" spans="1:8" x14ac:dyDescent="0.35">
      <c r="A79" s="9">
        <f t="shared" si="6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 t="shared" si="4"/>
        <v>608.94999999999993</v>
      </c>
      <c r="G79" s="10">
        <f t="shared" si="5"/>
        <v>88.736193999999983</v>
      </c>
      <c r="H79" s="69">
        <f t="shared" si="7"/>
        <v>0.14571999999999999</v>
      </c>
    </row>
    <row r="80" spans="1:8" x14ac:dyDescent="0.35">
      <c r="A80" s="9">
        <f t="shared" si="6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 t="shared" si="4"/>
        <v>1274.75</v>
      </c>
      <c r="G80" s="10">
        <f t="shared" si="5"/>
        <v>185.75656999999998</v>
      </c>
      <c r="H80" s="69">
        <f t="shared" si="7"/>
        <v>0.14571999999999999</v>
      </c>
    </row>
    <row r="81" spans="1:8" x14ac:dyDescent="0.35">
      <c r="A81" s="9">
        <f t="shared" si="6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 t="shared" si="4"/>
        <v>636.95000000000005</v>
      </c>
      <c r="G81" s="10">
        <f t="shared" si="5"/>
        <v>92.816354000000004</v>
      </c>
      <c r="H81" s="69">
        <f t="shared" si="7"/>
        <v>0.14571999999999999</v>
      </c>
    </row>
    <row r="82" spans="1:8" x14ac:dyDescent="0.35">
      <c r="A82" s="9">
        <f t="shared" si="6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 t="shared" si="4"/>
        <v>1083.03</v>
      </c>
      <c r="G82" s="10">
        <f t="shared" si="5"/>
        <v>157.81913159999999</v>
      </c>
      <c r="H82" s="69">
        <f t="shared" si="7"/>
        <v>0.14571999999999999</v>
      </c>
    </row>
    <row r="83" spans="1:8" x14ac:dyDescent="0.35">
      <c r="A83" s="9">
        <f t="shared" si="6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 t="shared" si="4"/>
        <v>830.01</v>
      </c>
      <c r="G83" s="10">
        <f t="shared" si="5"/>
        <v>120.94905719999998</v>
      </c>
      <c r="H83" s="69">
        <f t="shared" si="7"/>
        <v>0.14571999999999999</v>
      </c>
    </row>
    <row r="84" spans="1:8" x14ac:dyDescent="0.35">
      <c r="A84" s="9">
        <f t="shared" si="6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 t="shared" si="4"/>
        <v>546.18000000000006</v>
      </c>
      <c r="G84" s="10">
        <f t="shared" si="5"/>
        <v>79.589349600000006</v>
      </c>
      <c r="H84" s="69">
        <f t="shared" si="7"/>
        <v>0.14571999999999999</v>
      </c>
    </row>
    <row r="85" spans="1:8" x14ac:dyDescent="0.35">
      <c r="A85" s="9">
        <f t="shared" si="6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 t="shared" si="4"/>
        <v>516.38</v>
      </c>
      <c r="G85" s="10">
        <f t="shared" si="5"/>
        <v>75.246893599999993</v>
      </c>
      <c r="H85" s="69">
        <f t="shared" si="7"/>
        <v>0.14571999999999999</v>
      </c>
    </row>
    <row r="86" spans="1:8" x14ac:dyDescent="0.35">
      <c r="A86" s="9">
        <f t="shared" si="6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 t="shared" si="4"/>
        <v>342</v>
      </c>
      <c r="G86" s="10">
        <f t="shared" si="5"/>
        <v>49.836239999999997</v>
      </c>
      <c r="H86" s="69">
        <f t="shared" si="7"/>
        <v>0.14571999999999999</v>
      </c>
    </row>
    <row r="87" spans="1:8" x14ac:dyDescent="0.35">
      <c r="A87" s="9">
        <f t="shared" si="6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 t="shared" si="4"/>
        <v>736.69999999999993</v>
      </c>
      <c r="G87" s="10">
        <f t="shared" si="5"/>
        <v>107.35192399999998</v>
      </c>
      <c r="H87" s="69">
        <f t="shared" si="7"/>
        <v>0.14571999999999999</v>
      </c>
    </row>
    <row r="88" spans="1:8" s="206" customFormat="1" x14ac:dyDescent="0.35">
      <c r="A88" s="9">
        <f t="shared" si="6"/>
        <v>83</v>
      </c>
      <c r="B88" s="203" t="s">
        <v>1538</v>
      </c>
      <c r="C88" s="8">
        <v>0</v>
      </c>
      <c r="D88" s="204">
        <f>димвенканали!D88</f>
        <v>0</v>
      </c>
      <c r="E88" s="204">
        <f>димвенканали!E88</f>
        <v>0</v>
      </c>
      <c r="F88" s="204">
        <f t="shared" si="4"/>
        <v>0</v>
      </c>
      <c r="G88" s="205">
        <f t="shared" si="5"/>
        <v>0</v>
      </c>
      <c r="H88" s="69">
        <v>0</v>
      </c>
    </row>
    <row r="89" spans="1:8" x14ac:dyDescent="0.35">
      <c r="A89" s="9">
        <f t="shared" si="6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 t="shared" si="4"/>
        <v>511.78</v>
      </c>
      <c r="G89" s="10">
        <f t="shared" si="5"/>
        <v>74.576581599999983</v>
      </c>
      <c r="H89" s="69">
        <f t="shared" si="7"/>
        <v>0.14571999999999999</v>
      </c>
    </row>
    <row r="90" spans="1:8" x14ac:dyDescent="0.35">
      <c r="A90" s="9">
        <f t="shared" si="6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 t="shared" si="4"/>
        <v>243</v>
      </c>
      <c r="G90" s="10">
        <f t="shared" si="5"/>
        <v>35.409959999999998</v>
      </c>
      <c r="H90" s="69">
        <f t="shared" si="7"/>
        <v>0.14571999999999999</v>
      </c>
    </row>
    <row r="91" spans="1:8" x14ac:dyDescent="0.35">
      <c r="A91" s="9">
        <f t="shared" si="6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 t="shared" si="4"/>
        <v>468.8</v>
      </c>
      <c r="G91" s="10">
        <f t="shared" si="5"/>
        <v>68.313535999999999</v>
      </c>
      <c r="H91" s="69">
        <f t="shared" si="7"/>
        <v>0.14571999999999999</v>
      </c>
    </row>
    <row r="92" spans="1:8" x14ac:dyDescent="0.35">
      <c r="A92" s="9">
        <f t="shared" si="6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 t="shared" si="4"/>
        <v>303.22000000000003</v>
      </c>
      <c r="G92" s="10">
        <f t="shared" si="5"/>
        <v>44.185218400000004</v>
      </c>
      <c r="H92" s="69">
        <f t="shared" si="7"/>
        <v>0.14571999999999999</v>
      </c>
    </row>
    <row r="93" spans="1:8" x14ac:dyDescent="0.35">
      <c r="A93" s="9">
        <f t="shared" si="6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 t="shared" si="4"/>
        <v>242.77</v>
      </c>
      <c r="G93" s="10">
        <f t="shared" si="5"/>
        <v>35.376444399999997</v>
      </c>
      <c r="H93" s="69">
        <f t="shared" si="7"/>
        <v>0.14571999999999999</v>
      </c>
    </row>
    <row r="94" spans="1:8" x14ac:dyDescent="0.35">
      <c r="A94" s="9">
        <f t="shared" si="6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 t="shared" si="4"/>
        <v>474.8</v>
      </c>
      <c r="G94" s="10">
        <f t="shared" si="5"/>
        <v>69.187855999999996</v>
      </c>
      <c r="H94" s="69">
        <f t="shared" si="7"/>
        <v>0.14571999999999999</v>
      </c>
    </row>
    <row r="95" spans="1:8" x14ac:dyDescent="0.35">
      <c r="A95" s="9">
        <f t="shared" si="6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 t="shared" si="4"/>
        <v>325.19</v>
      </c>
      <c r="G95" s="10">
        <f t="shared" si="5"/>
        <v>47.386686799999993</v>
      </c>
      <c r="H95" s="69">
        <f t="shared" si="7"/>
        <v>0.14571999999999999</v>
      </c>
    </row>
    <row r="96" spans="1:8" x14ac:dyDescent="0.35">
      <c r="A96" s="9">
        <f t="shared" si="6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 t="shared" si="4"/>
        <v>309</v>
      </c>
      <c r="G96" s="10">
        <f t="shared" si="5"/>
        <v>45.027479999999997</v>
      </c>
      <c r="H96" s="69">
        <f t="shared" si="7"/>
        <v>0.14571999999999999</v>
      </c>
    </row>
    <row r="97" spans="1:8" x14ac:dyDescent="0.35">
      <c r="A97" s="9">
        <f t="shared" si="6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 t="shared" si="4"/>
        <v>556.29999999999995</v>
      </c>
      <c r="G97" s="10">
        <f t="shared" si="5"/>
        <v>81.064035999999987</v>
      </c>
      <c r="H97" s="69">
        <f t="shared" si="7"/>
        <v>0.14571999999999999</v>
      </c>
    </row>
    <row r="98" spans="1:8" x14ac:dyDescent="0.35">
      <c r="A98" s="9">
        <f t="shared" si="6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 t="shared" si="4"/>
        <v>537.9</v>
      </c>
      <c r="G98" s="10">
        <f t="shared" si="5"/>
        <v>78.382787999999991</v>
      </c>
      <c r="H98" s="69">
        <f t="shared" si="7"/>
        <v>0.14571999999999999</v>
      </c>
    </row>
    <row r="99" spans="1:8" x14ac:dyDescent="0.35">
      <c r="A99" s="9">
        <f t="shared" si="6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 t="shared" si="4"/>
        <v>207.22</v>
      </c>
      <c r="G99" s="10">
        <f t="shared" si="5"/>
        <v>30.196098399999997</v>
      </c>
      <c r="H99" s="69">
        <f t="shared" si="7"/>
        <v>0.14571999999999999</v>
      </c>
    </row>
    <row r="100" spans="1:8" x14ac:dyDescent="0.35">
      <c r="A100" s="9">
        <f t="shared" si="6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 t="shared" si="4"/>
        <v>261.62</v>
      </c>
      <c r="G100" s="10">
        <f t="shared" si="5"/>
        <v>38.123266399999999</v>
      </c>
      <c r="H100" s="69">
        <f t="shared" si="7"/>
        <v>0.14571999999999999</v>
      </c>
    </row>
    <row r="101" spans="1:8" x14ac:dyDescent="0.35">
      <c r="A101" s="9">
        <f t="shared" si="6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 t="shared" si="4"/>
        <v>263.7</v>
      </c>
      <c r="G101" s="10">
        <f t="shared" si="5"/>
        <v>38.426363999999992</v>
      </c>
      <c r="H101" s="69">
        <f t="shared" si="7"/>
        <v>0.14571999999999999</v>
      </c>
    </row>
    <row r="102" spans="1:8" x14ac:dyDescent="0.35">
      <c r="A102" s="9">
        <f t="shared" si="6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 t="shared" si="4"/>
        <v>208.8</v>
      </c>
      <c r="G102" s="10">
        <f t="shared" si="5"/>
        <v>30.426335999999999</v>
      </c>
      <c r="H102" s="69">
        <f t="shared" si="7"/>
        <v>0.14571999999999999</v>
      </c>
    </row>
    <row r="103" spans="1:8" x14ac:dyDescent="0.35">
      <c r="A103" s="9">
        <f t="shared" si="6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4"/>
        <v>1631.7</v>
      </c>
      <c r="G103" s="10">
        <f t="shared" si="5"/>
        <v>237.77132399999999</v>
      </c>
      <c r="H103" s="69">
        <f t="shared" si="7"/>
        <v>0.14571999999999999</v>
      </c>
    </row>
    <row r="104" spans="1:8" x14ac:dyDescent="0.35">
      <c r="A104" s="9">
        <f t="shared" si="6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4"/>
        <v>1506.1</v>
      </c>
      <c r="G104" s="10">
        <f t="shared" si="5"/>
        <v>219.46889199999998</v>
      </c>
      <c r="H104" s="69">
        <f t="shared" si="7"/>
        <v>0.14571999999999999</v>
      </c>
    </row>
    <row r="105" spans="1:8" x14ac:dyDescent="0.35">
      <c r="A105" s="9">
        <f t="shared" si="6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4"/>
        <v>2013.2</v>
      </c>
      <c r="G105" s="10">
        <f t="shared" si="5"/>
        <v>293.36350399999998</v>
      </c>
      <c r="H105" s="69">
        <f t="shared" si="7"/>
        <v>0.14571999999999999</v>
      </c>
    </row>
    <row r="106" spans="1:8" x14ac:dyDescent="0.35">
      <c r="A106" s="9">
        <f t="shared" si="6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 t="shared" si="4"/>
        <v>780.96</v>
      </c>
      <c r="G106" s="10">
        <f t="shared" si="5"/>
        <v>113.8014912</v>
      </c>
      <c r="H106" s="69">
        <f t="shared" si="7"/>
        <v>0.14571999999999999</v>
      </c>
    </row>
    <row r="107" spans="1:8" x14ac:dyDescent="0.35">
      <c r="A107" s="9">
        <f t="shared" si="6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 t="shared" si="4"/>
        <v>529.01</v>
      </c>
      <c r="G107" s="10">
        <f t="shared" si="5"/>
        <v>77.087337199999993</v>
      </c>
      <c r="H107" s="69">
        <f t="shared" si="7"/>
        <v>0.14571999999999999</v>
      </c>
    </row>
    <row r="108" spans="1:8" x14ac:dyDescent="0.35">
      <c r="A108" s="9">
        <f t="shared" si="6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 t="shared" si="4"/>
        <v>720.28</v>
      </c>
      <c r="G108" s="10">
        <f t="shared" si="5"/>
        <v>104.95920159999999</v>
      </c>
      <c r="H108" s="69">
        <f t="shared" si="7"/>
        <v>0.14571999999999999</v>
      </c>
    </row>
    <row r="109" spans="1:8" x14ac:dyDescent="0.35">
      <c r="A109" s="9">
        <f t="shared" si="6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 t="shared" si="4"/>
        <v>499.4</v>
      </c>
      <c r="G109" s="10">
        <f t="shared" si="5"/>
        <v>72.772567999999993</v>
      </c>
      <c r="H109" s="69">
        <f t="shared" si="7"/>
        <v>0.14571999999999999</v>
      </c>
    </row>
    <row r="110" spans="1:8" x14ac:dyDescent="0.35">
      <c r="A110" s="9">
        <f t="shared" si="6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 t="shared" si="4"/>
        <v>595.1</v>
      </c>
      <c r="G110" s="10">
        <f t="shared" si="5"/>
        <v>86.717972000000003</v>
      </c>
      <c r="H110" s="69">
        <f t="shared" si="7"/>
        <v>0.14571999999999999</v>
      </c>
    </row>
    <row r="111" spans="1:8" x14ac:dyDescent="0.35">
      <c r="A111" s="9">
        <f t="shared" si="6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 t="shared" ref="F111:F172" si="8">C111+D111+E111</f>
        <v>804.1</v>
      </c>
      <c r="G111" s="10">
        <f t="shared" si="5"/>
        <v>117.173452</v>
      </c>
      <c r="H111" s="69">
        <f t="shared" si="7"/>
        <v>0.14571999999999999</v>
      </c>
    </row>
    <row r="112" spans="1:8" x14ac:dyDescent="0.35">
      <c r="A112" s="9">
        <f t="shared" si="6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 t="shared" si="8"/>
        <v>844.6</v>
      </c>
      <c r="G112" s="10">
        <f t="shared" si="5"/>
        <v>123.07511199999999</v>
      </c>
      <c r="H112" s="69">
        <f t="shared" si="7"/>
        <v>0.14571999999999999</v>
      </c>
    </row>
    <row r="113" spans="1:8" x14ac:dyDescent="0.35">
      <c r="A113" s="9">
        <f t="shared" si="6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 t="shared" si="8"/>
        <v>1017</v>
      </c>
      <c r="G113" s="10">
        <f t="shared" si="5"/>
        <v>148.19723999999999</v>
      </c>
      <c r="H113" s="69">
        <f t="shared" si="7"/>
        <v>0.14571999999999999</v>
      </c>
    </row>
    <row r="114" spans="1:8" x14ac:dyDescent="0.35">
      <c r="A114" s="9">
        <f t="shared" si="6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 t="shared" si="8"/>
        <v>630.4</v>
      </c>
      <c r="G114" s="10">
        <f t="shared" si="5"/>
        <v>91.861887999999993</v>
      </c>
      <c r="H114" s="69">
        <f t="shared" si="7"/>
        <v>0.14571999999999999</v>
      </c>
    </row>
    <row r="115" spans="1:8" x14ac:dyDescent="0.35">
      <c r="A115" s="9">
        <f t="shared" si="6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 t="shared" si="8"/>
        <v>777.76</v>
      </c>
      <c r="G115" s="10">
        <f t="shared" si="5"/>
        <v>113.33518719999999</v>
      </c>
      <c r="H115" s="69">
        <f t="shared" si="7"/>
        <v>0.14571999999999999</v>
      </c>
    </row>
    <row r="116" spans="1:8" x14ac:dyDescent="0.35">
      <c r="A116" s="9">
        <f t="shared" si="6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 t="shared" si="8"/>
        <v>906.27</v>
      </c>
      <c r="G116" s="10">
        <f t="shared" si="5"/>
        <v>132.06166439999998</v>
      </c>
      <c r="H116" s="69">
        <f t="shared" si="7"/>
        <v>0.14571999999999999</v>
      </c>
    </row>
    <row r="117" spans="1:8" x14ac:dyDescent="0.35">
      <c r="A117" s="9">
        <f t="shared" si="6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 t="shared" si="8"/>
        <v>895.68</v>
      </c>
      <c r="G117" s="10">
        <f t="shared" si="5"/>
        <v>130.51848959999998</v>
      </c>
      <c r="H117" s="69">
        <f t="shared" si="7"/>
        <v>0.14571999999999999</v>
      </c>
    </row>
    <row r="118" spans="1:8" x14ac:dyDescent="0.35">
      <c r="A118" s="9">
        <f t="shared" si="6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 t="shared" si="8"/>
        <v>898.84</v>
      </c>
      <c r="G118" s="10">
        <f t="shared" si="5"/>
        <v>130.9789648</v>
      </c>
      <c r="H118" s="69">
        <f t="shared" si="7"/>
        <v>0.14571999999999999</v>
      </c>
    </row>
    <row r="119" spans="1:8" x14ac:dyDescent="0.35">
      <c r="A119" s="9">
        <f t="shared" si="6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 t="shared" si="8"/>
        <v>956.6</v>
      </c>
      <c r="G119" s="10">
        <f t="shared" si="5"/>
        <v>139.39575199999999</v>
      </c>
      <c r="H119" s="69">
        <f t="shared" si="7"/>
        <v>0.14571999999999999</v>
      </c>
    </row>
    <row r="120" spans="1:8" x14ac:dyDescent="0.35">
      <c r="A120" s="9">
        <f t="shared" si="6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 t="shared" si="8"/>
        <v>854.55</v>
      </c>
      <c r="G120" s="10">
        <f t="shared" si="5"/>
        <v>124.52502599999998</v>
      </c>
      <c r="H120" s="69">
        <f t="shared" si="7"/>
        <v>0.14571999999999999</v>
      </c>
    </row>
    <row r="121" spans="1:8" x14ac:dyDescent="0.35">
      <c r="A121" s="9">
        <f t="shared" si="6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 t="shared" si="8"/>
        <v>763.97</v>
      </c>
      <c r="G121" s="10">
        <f t="shared" si="5"/>
        <v>111.3257084</v>
      </c>
      <c r="H121" s="69">
        <f t="shared" si="7"/>
        <v>0.14571999999999999</v>
      </c>
    </row>
    <row r="122" spans="1:8" x14ac:dyDescent="0.35">
      <c r="A122" s="9">
        <f t="shared" si="6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 t="shared" si="8"/>
        <v>522.74</v>
      </c>
      <c r="G122" s="10">
        <f t="shared" si="5"/>
        <v>76.173672799999991</v>
      </c>
      <c r="H122" s="69">
        <f t="shared" si="7"/>
        <v>0.14571999999999999</v>
      </c>
    </row>
    <row r="123" spans="1:8" x14ac:dyDescent="0.35">
      <c r="A123" s="9">
        <f t="shared" si="6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 t="shared" si="8"/>
        <v>600.19999999999993</v>
      </c>
      <c r="G123" s="10">
        <f t="shared" si="5"/>
        <v>87.461143999999976</v>
      </c>
      <c r="H123" s="69">
        <f t="shared" si="7"/>
        <v>0.14571999999999999</v>
      </c>
    </row>
    <row r="124" spans="1:8" x14ac:dyDescent="0.35">
      <c r="A124" s="9">
        <f t="shared" si="6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 t="shared" si="8"/>
        <v>965.16</v>
      </c>
      <c r="G124" s="10">
        <f t="shared" ref="G124:G186" si="9">F124*$G$2</f>
        <v>140.64311519999998</v>
      </c>
      <c r="H124" s="69">
        <f t="shared" si="7"/>
        <v>0.14571999999999999</v>
      </c>
    </row>
    <row r="125" spans="1:8" x14ac:dyDescent="0.35">
      <c r="A125" s="9">
        <f t="shared" si="6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 t="shared" si="8"/>
        <v>1184.0999999999999</v>
      </c>
      <c r="G125" s="10">
        <f t="shared" si="9"/>
        <v>172.54705199999998</v>
      </c>
      <c r="H125" s="69">
        <f t="shared" si="7"/>
        <v>0.14571999999999999</v>
      </c>
    </row>
    <row r="126" spans="1:8" x14ac:dyDescent="0.35">
      <c r="A126" s="9">
        <f t="shared" si="6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 t="shared" si="8"/>
        <v>1096.8</v>
      </c>
      <c r="G126" s="10">
        <f t="shared" si="9"/>
        <v>159.82569599999999</v>
      </c>
      <c r="H126" s="69">
        <f t="shared" si="7"/>
        <v>0.14571999999999999</v>
      </c>
    </row>
    <row r="127" spans="1:8" x14ac:dyDescent="0.35">
      <c r="A127" s="9">
        <f t="shared" si="6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 t="shared" si="8"/>
        <v>703.61</v>
      </c>
      <c r="G127" s="10">
        <f t="shared" si="9"/>
        <v>102.53004919999999</v>
      </c>
      <c r="H127" s="69">
        <f t="shared" si="7"/>
        <v>0.14571999999999999</v>
      </c>
    </row>
    <row r="128" spans="1:8" x14ac:dyDescent="0.35">
      <c r="A128" s="9">
        <f t="shared" si="6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 t="shared" si="8"/>
        <v>1018.12</v>
      </c>
      <c r="G128" s="10">
        <f t="shared" si="9"/>
        <v>148.3604464</v>
      </c>
      <c r="H128" s="69">
        <f t="shared" si="7"/>
        <v>0.14571999999999999</v>
      </c>
    </row>
    <row r="129" spans="1:8" x14ac:dyDescent="0.35">
      <c r="A129" s="9">
        <f t="shared" si="6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 t="shared" si="8"/>
        <v>176.9</v>
      </c>
      <c r="G129" s="10">
        <f t="shared" si="9"/>
        <v>25.777867999999998</v>
      </c>
      <c r="H129" s="69">
        <f t="shared" si="7"/>
        <v>0.14571999999999999</v>
      </c>
    </row>
    <row r="130" spans="1:8" x14ac:dyDescent="0.35">
      <c r="A130" s="9">
        <f t="shared" si="6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 t="shared" si="8"/>
        <v>198.8</v>
      </c>
      <c r="G130" s="10">
        <f t="shared" si="9"/>
        <v>28.969135999999999</v>
      </c>
      <c r="H130" s="69">
        <f t="shared" si="7"/>
        <v>0.14571999999999999</v>
      </c>
    </row>
    <row r="131" spans="1:8" x14ac:dyDescent="0.35">
      <c r="A131" s="9">
        <f t="shared" si="6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 t="shared" si="8"/>
        <v>197.25</v>
      </c>
      <c r="G131" s="10">
        <f t="shared" si="9"/>
        <v>28.743269999999999</v>
      </c>
      <c r="H131" s="69">
        <f t="shared" si="7"/>
        <v>0.14571999999999999</v>
      </c>
    </row>
    <row r="132" spans="1:8" x14ac:dyDescent="0.35">
      <c r="A132" s="9">
        <f t="shared" si="6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 t="shared" si="8"/>
        <v>158.5</v>
      </c>
      <c r="G132" s="10">
        <f t="shared" si="9"/>
        <v>23.096619999999998</v>
      </c>
      <c r="H132" s="69">
        <f t="shared" si="7"/>
        <v>0.14571999999999999</v>
      </c>
    </row>
    <row r="133" spans="1:8" x14ac:dyDescent="0.35">
      <c r="A133" s="9">
        <f t="shared" si="6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 t="shared" si="8"/>
        <v>184.5</v>
      </c>
      <c r="G133" s="10">
        <f t="shared" si="9"/>
        <v>26.885339999999999</v>
      </c>
      <c r="H133" s="69">
        <f t="shared" si="7"/>
        <v>0.14571999999999999</v>
      </c>
    </row>
    <row r="134" spans="1:8" x14ac:dyDescent="0.35">
      <c r="A134" s="9">
        <f t="shared" si="6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 t="shared" si="8"/>
        <v>188.15</v>
      </c>
      <c r="G134" s="10">
        <f t="shared" si="9"/>
        <v>27.417217999999998</v>
      </c>
      <c r="H134" s="69">
        <f t="shared" ref="H134:H197" si="10">G134/F134</f>
        <v>0.14571999999999999</v>
      </c>
    </row>
    <row r="135" spans="1:8" x14ac:dyDescent="0.35">
      <c r="A135" s="9">
        <f t="shared" ref="A135:A198" si="11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 t="shared" si="8"/>
        <v>162.19999999999999</v>
      </c>
      <c r="G135" s="10">
        <f t="shared" si="9"/>
        <v>23.635783999999997</v>
      </c>
      <c r="H135" s="69">
        <f t="shared" si="10"/>
        <v>0.14571999999999999</v>
      </c>
    </row>
    <row r="136" spans="1:8" x14ac:dyDescent="0.35">
      <c r="A136" s="9">
        <f t="shared" si="11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 t="shared" si="8"/>
        <v>193.5</v>
      </c>
      <c r="G136" s="10">
        <f t="shared" si="9"/>
        <v>28.196819999999999</v>
      </c>
      <c r="H136" s="69">
        <f t="shared" si="10"/>
        <v>0.14571999999999999</v>
      </c>
    </row>
    <row r="137" spans="1:8" x14ac:dyDescent="0.35">
      <c r="A137" s="9">
        <f t="shared" si="11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 t="shared" si="8"/>
        <v>163.30000000000001</v>
      </c>
      <c r="G137" s="10">
        <f t="shared" si="9"/>
        <v>23.796075999999999</v>
      </c>
      <c r="H137" s="69">
        <f t="shared" si="10"/>
        <v>0.14571999999999999</v>
      </c>
    </row>
    <row r="138" spans="1:8" x14ac:dyDescent="0.35">
      <c r="A138" s="9">
        <f t="shared" si="11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 t="shared" si="8"/>
        <v>558.29999999999995</v>
      </c>
      <c r="G138" s="10">
        <f t="shared" si="9"/>
        <v>81.355475999999982</v>
      </c>
      <c r="H138" s="69">
        <f t="shared" si="10"/>
        <v>0.14571999999999999</v>
      </c>
    </row>
    <row r="139" spans="1:8" x14ac:dyDescent="0.35">
      <c r="A139" s="9">
        <f t="shared" si="11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 t="shared" si="8"/>
        <v>357.76</v>
      </c>
      <c r="G139" s="10">
        <f t="shared" si="9"/>
        <v>52.132787199999996</v>
      </c>
      <c r="H139" s="69">
        <f t="shared" si="10"/>
        <v>0.14571999999999999</v>
      </c>
    </row>
    <row r="140" spans="1:8" x14ac:dyDescent="0.35">
      <c r="A140" s="9">
        <f t="shared" si="11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 t="shared" si="8"/>
        <v>185.8</v>
      </c>
      <c r="G140" s="10">
        <f t="shared" si="9"/>
        <v>27.074776</v>
      </c>
      <c r="H140" s="69">
        <f t="shared" si="10"/>
        <v>0.14571999999999999</v>
      </c>
    </row>
    <row r="141" spans="1:8" x14ac:dyDescent="0.35">
      <c r="A141" s="9">
        <f t="shared" si="11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 t="shared" si="8"/>
        <v>389.5</v>
      </c>
      <c r="G141" s="10">
        <f t="shared" si="9"/>
        <v>56.757939999999998</v>
      </c>
      <c r="H141" s="69">
        <f t="shared" si="10"/>
        <v>0.14571999999999999</v>
      </c>
    </row>
    <row r="142" spans="1:8" x14ac:dyDescent="0.35">
      <c r="A142" s="9">
        <f t="shared" si="11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 t="shared" si="8"/>
        <v>354.15</v>
      </c>
      <c r="G142" s="10">
        <f t="shared" si="9"/>
        <v>51.606737999999993</v>
      </c>
      <c r="H142" s="69">
        <f t="shared" si="10"/>
        <v>0.14571999999999999</v>
      </c>
    </row>
    <row r="143" spans="1:8" x14ac:dyDescent="0.35">
      <c r="A143" s="9">
        <f t="shared" si="11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 t="shared" si="8"/>
        <v>262.89999999999998</v>
      </c>
      <c r="G143" s="10">
        <f t="shared" si="9"/>
        <v>38.30978799999999</v>
      </c>
      <c r="H143" s="69">
        <f t="shared" si="10"/>
        <v>0.14571999999999999</v>
      </c>
    </row>
    <row r="144" spans="1:8" x14ac:dyDescent="0.35">
      <c r="A144" s="9">
        <f t="shared" si="11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 t="shared" si="8"/>
        <v>146.1</v>
      </c>
      <c r="G144" s="10">
        <f t="shared" si="9"/>
        <v>21.289691999999999</v>
      </c>
      <c r="H144" s="69">
        <f t="shared" si="10"/>
        <v>0.14571999999999999</v>
      </c>
    </row>
    <row r="145" spans="1:8" x14ac:dyDescent="0.35">
      <c r="A145" s="9">
        <f t="shared" si="11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 t="shared" si="8"/>
        <v>733.66</v>
      </c>
      <c r="G145" s="10">
        <f t="shared" si="9"/>
        <v>106.90893519999999</v>
      </c>
      <c r="H145" s="69">
        <f t="shared" si="10"/>
        <v>0.14571999999999999</v>
      </c>
    </row>
    <row r="146" spans="1:8" x14ac:dyDescent="0.35">
      <c r="A146" s="9">
        <f t="shared" si="11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 t="shared" si="8"/>
        <v>506.03</v>
      </c>
      <c r="G146" s="10">
        <f t="shared" si="9"/>
        <v>73.738691599999996</v>
      </c>
      <c r="H146" s="69">
        <f t="shared" si="10"/>
        <v>0.14571999999999999</v>
      </c>
    </row>
    <row r="147" spans="1:8" x14ac:dyDescent="0.35">
      <c r="A147" s="9">
        <f t="shared" si="11"/>
        <v>142</v>
      </c>
      <c r="B147" s="8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 t="shared" si="8"/>
        <v>126.7</v>
      </c>
      <c r="G147" s="10">
        <f t="shared" si="9"/>
        <v>18.462723999999998</v>
      </c>
      <c r="H147" s="69">
        <f t="shared" si="10"/>
        <v>0.14571999999999999</v>
      </c>
    </row>
    <row r="148" spans="1:8" x14ac:dyDescent="0.35">
      <c r="A148" s="9">
        <f t="shared" si="11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 t="shared" si="8"/>
        <v>307.49</v>
      </c>
      <c r="G148" s="10">
        <f t="shared" si="9"/>
        <v>44.807442799999997</v>
      </c>
      <c r="H148" s="69">
        <f t="shared" si="10"/>
        <v>0.14571999999999999</v>
      </c>
    </row>
    <row r="149" spans="1:8" x14ac:dyDescent="0.35">
      <c r="A149" s="9">
        <f t="shared" si="11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 t="shared" si="8"/>
        <v>123.77</v>
      </c>
      <c r="G149" s="10">
        <f t="shared" si="9"/>
        <v>18.035764399999998</v>
      </c>
      <c r="H149" s="69">
        <f t="shared" si="10"/>
        <v>0.14571999999999999</v>
      </c>
    </row>
    <row r="150" spans="1:8" x14ac:dyDescent="0.35">
      <c r="A150" s="9">
        <f t="shared" si="11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 t="shared" si="8"/>
        <v>748.80000000000007</v>
      </c>
      <c r="G150" s="10">
        <f t="shared" si="9"/>
        <v>109.11513600000001</v>
      </c>
      <c r="H150" s="69">
        <f t="shared" si="10"/>
        <v>0.14571999999999999</v>
      </c>
    </row>
    <row r="151" spans="1:8" x14ac:dyDescent="0.35">
      <c r="A151" s="9">
        <f t="shared" si="11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 t="shared" si="8"/>
        <v>435.2</v>
      </c>
      <c r="G151" s="10">
        <f t="shared" si="9"/>
        <v>63.417343999999993</v>
      </c>
      <c r="H151" s="69">
        <f t="shared" si="10"/>
        <v>0.14571999999999999</v>
      </c>
    </row>
    <row r="152" spans="1:8" x14ac:dyDescent="0.35">
      <c r="A152" s="9">
        <f t="shared" si="11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 t="shared" si="8"/>
        <v>406.1</v>
      </c>
      <c r="G152" s="10">
        <f t="shared" si="9"/>
        <v>59.176891999999995</v>
      </c>
      <c r="H152" s="69">
        <f t="shared" si="10"/>
        <v>0.14571999999999999</v>
      </c>
    </row>
    <row r="153" spans="1:8" x14ac:dyDescent="0.35">
      <c r="A153" s="9">
        <f t="shared" si="11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 t="shared" si="8"/>
        <v>487.2</v>
      </c>
      <c r="G153" s="10">
        <f t="shared" si="9"/>
        <v>70.994783999999996</v>
      </c>
      <c r="H153" s="69">
        <f t="shared" si="10"/>
        <v>0.14571999999999999</v>
      </c>
    </row>
    <row r="154" spans="1:8" x14ac:dyDescent="0.35">
      <c r="A154" s="9">
        <f t="shared" si="11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 t="shared" si="8"/>
        <v>399.95</v>
      </c>
      <c r="G154" s="10">
        <f t="shared" si="9"/>
        <v>58.280713999999996</v>
      </c>
      <c r="H154" s="69">
        <f t="shared" si="10"/>
        <v>0.14571999999999999</v>
      </c>
    </row>
    <row r="155" spans="1:8" x14ac:dyDescent="0.35">
      <c r="A155" s="9">
        <f t="shared" si="11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 t="shared" si="8"/>
        <v>489.3</v>
      </c>
      <c r="G155" s="10">
        <f t="shared" si="9"/>
        <v>71.300795999999991</v>
      </c>
      <c r="H155" s="69">
        <f t="shared" si="10"/>
        <v>0.14571999999999999</v>
      </c>
    </row>
    <row r="156" spans="1:8" x14ac:dyDescent="0.35">
      <c r="A156" s="9">
        <f t="shared" si="11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 t="shared" si="8"/>
        <v>420.6</v>
      </c>
      <c r="G156" s="10">
        <f t="shared" si="9"/>
        <v>61.289831999999997</v>
      </c>
      <c r="H156" s="69">
        <f t="shared" si="10"/>
        <v>0.14571999999999999</v>
      </c>
    </row>
    <row r="157" spans="1:8" x14ac:dyDescent="0.35">
      <c r="A157" s="9">
        <f t="shared" si="11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 t="shared" si="8"/>
        <v>427.2</v>
      </c>
      <c r="G157" s="10">
        <f t="shared" si="9"/>
        <v>62.251583999999994</v>
      </c>
      <c r="H157" s="69">
        <f t="shared" si="10"/>
        <v>0.14571999999999999</v>
      </c>
    </row>
    <row r="158" spans="1:8" x14ac:dyDescent="0.35">
      <c r="A158" s="9">
        <f t="shared" si="11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 t="shared" si="8"/>
        <v>464.8</v>
      </c>
      <c r="G158" s="10">
        <f t="shared" si="9"/>
        <v>67.730655999999996</v>
      </c>
      <c r="H158" s="69">
        <f t="shared" si="10"/>
        <v>0.14571999999999999</v>
      </c>
    </row>
    <row r="159" spans="1:8" x14ac:dyDescent="0.35">
      <c r="A159" s="9">
        <f t="shared" si="11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 t="shared" si="8"/>
        <v>515.5</v>
      </c>
      <c r="G159" s="10">
        <f t="shared" si="9"/>
        <v>75.118659999999991</v>
      </c>
      <c r="H159" s="69">
        <f t="shared" si="10"/>
        <v>0.14571999999999999</v>
      </c>
    </row>
    <row r="160" spans="1:8" x14ac:dyDescent="0.35">
      <c r="A160" s="9">
        <f t="shared" si="11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 t="shared" si="8"/>
        <v>556.9</v>
      </c>
      <c r="G160" s="10">
        <f t="shared" si="9"/>
        <v>81.151467999999994</v>
      </c>
      <c r="H160" s="69">
        <f t="shared" si="10"/>
        <v>0.14571999999999999</v>
      </c>
    </row>
    <row r="161" spans="1:8" x14ac:dyDescent="0.35">
      <c r="A161" s="9">
        <f t="shared" si="11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 t="shared" si="8"/>
        <v>342.9</v>
      </c>
      <c r="G161" s="10">
        <f t="shared" si="9"/>
        <v>49.967387999999993</v>
      </c>
      <c r="H161" s="69">
        <f t="shared" si="10"/>
        <v>0.14571999999999999</v>
      </c>
    </row>
    <row r="162" spans="1:8" x14ac:dyDescent="0.35">
      <c r="A162" s="9">
        <f t="shared" si="11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 t="shared" si="8"/>
        <v>514.78</v>
      </c>
      <c r="G162" s="10">
        <f t="shared" si="9"/>
        <v>75.013741599999989</v>
      </c>
      <c r="H162" s="69">
        <f t="shared" si="10"/>
        <v>0.14571999999999999</v>
      </c>
    </row>
    <row r="163" spans="1:8" x14ac:dyDescent="0.35">
      <c r="A163" s="9">
        <f t="shared" si="11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 t="shared" si="8"/>
        <v>378.9</v>
      </c>
      <c r="G163" s="10">
        <f t="shared" si="9"/>
        <v>55.213307999999991</v>
      </c>
      <c r="H163" s="69">
        <f t="shared" si="10"/>
        <v>0.14571999999999999</v>
      </c>
    </row>
    <row r="164" spans="1:8" x14ac:dyDescent="0.35">
      <c r="A164" s="9">
        <f t="shared" si="11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8"/>
        <v>391.9</v>
      </c>
      <c r="G164" s="10">
        <f t="shared" si="9"/>
        <v>57.10766799999999</v>
      </c>
      <c r="H164" s="69">
        <f t="shared" si="10"/>
        <v>0.14571999999999999</v>
      </c>
    </row>
    <row r="165" spans="1:8" x14ac:dyDescent="0.35">
      <c r="A165" s="9">
        <f t="shared" si="11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 t="shared" si="8"/>
        <v>381.3</v>
      </c>
      <c r="G165" s="10">
        <f t="shared" si="9"/>
        <v>55.563035999999997</v>
      </c>
      <c r="H165" s="69">
        <f t="shared" si="10"/>
        <v>0.14571999999999999</v>
      </c>
    </row>
    <row r="166" spans="1:8" x14ac:dyDescent="0.35">
      <c r="A166" s="9">
        <f t="shared" si="11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8"/>
        <v>2512.2399999999998</v>
      </c>
      <c r="G166" s="10">
        <f t="shared" si="9"/>
        <v>366.08361279999991</v>
      </c>
      <c r="H166" s="69">
        <f t="shared" si="10"/>
        <v>0.14571999999999999</v>
      </c>
    </row>
    <row r="167" spans="1:8" x14ac:dyDescent="0.35">
      <c r="A167" s="9">
        <f t="shared" si="11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 t="shared" si="8"/>
        <v>124.1</v>
      </c>
      <c r="G167" s="10">
        <f t="shared" si="9"/>
        <v>18.083851999999997</v>
      </c>
      <c r="H167" s="69">
        <f t="shared" si="10"/>
        <v>0.14571999999999999</v>
      </c>
    </row>
    <row r="168" spans="1:8" x14ac:dyDescent="0.35">
      <c r="A168" s="9">
        <f t="shared" si="11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 t="shared" si="8"/>
        <v>147.35</v>
      </c>
      <c r="G168" s="10">
        <f t="shared" si="9"/>
        <v>21.471841999999999</v>
      </c>
      <c r="H168" s="69">
        <f t="shared" si="10"/>
        <v>0.14571999999999999</v>
      </c>
    </row>
    <row r="169" spans="1:8" x14ac:dyDescent="0.35">
      <c r="A169" s="9">
        <f t="shared" si="11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 t="shared" si="8"/>
        <v>118.2</v>
      </c>
      <c r="G169" s="10">
        <f t="shared" si="9"/>
        <v>17.224104000000001</v>
      </c>
      <c r="H169" s="69">
        <f t="shared" si="10"/>
        <v>0.14571999999999999</v>
      </c>
    </row>
    <row r="170" spans="1:8" x14ac:dyDescent="0.35">
      <c r="A170" s="9">
        <f t="shared" si="11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 t="shared" si="8"/>
        <v>111.8</v>
      </c>
      <c r="G170" s="10">
        <f t="shared" si="9"/>
        <v>16.291495999999999</v>
      </c>
      <c r="H170" s="69">
        <f t="shared" si="10"/>
        <v>0.14571999999999999</v>
      </c>
    </row>
    <row r="171" spans="1:8" x14ac:dyDescent="0.35">
      <c r="A171" s="9">
        <f t="shared" si="11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 t="shared" si="8"/>
        <v>177.1</v>
      </c>
      <c r="G171" s="10">
        <f t="shared" si="9"/>
        <v>25.807011999999997</v>
      </c>
      <c r="H171" s="69">
        <f t="shared" si="10"/>
        <v>0.14571999999999999</v>
      </c>
    </row>
    <row r="172" spans="1:8" x14ac:dyDescent="0.35">
      <c r="A172" s="9">
        <f t="shared" si="11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 t="shared" si="8"/>
        <v>572.56000000000006</v>
      </c>
      <c r="G172" s="10">
        <f t="shared" si="9"/>
        <v>83.433443199999999</v>
      </c>
      <c r="H172" s="69">
        <f t="shared" si="10"/>
        <v>0.14571999999999999</v>
      </c>
    </row>
    <row r="173" spans="1:8" x14ac:dyDescent="0.35">
      <c r="A173" s="9">
        <f t="shared" si="11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 t="shared" ref="F173:F229" si="12">C173+D173+E173</f>
        <v>546.79999999999995</v>
      </c>
      <c r="G173" s="10">
        <f t="shared" si="9"/>
        <v>79.679695999999993</v>
      </c>
      <c r="H173" s="69">
        <f t="shared" si="10"/>
        <v>0.14571999999999999</v>
      </c>
    </row>
    <row r="174" spans="1:8" x14ac:dyDescent="0.35">
      <c r="A174" s="9">
        <f t="shared" si="11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 t="shared" si="12"/>
        <v>695</v>
      </c>
      <c r="G174" s="10">
        <f t="shared" si="9"/>
        <v>101.27539999999999</v>
      </c>
      <c r="H174" s="69">
        <f t="shared" si="10"/>
        <v>0.14571999999999999</v>
      </c>
    </row>
    <row r="175" spans="1:8" x14ac:dyDescent="0.35">
      <c r="A175" s="9">
        <f t="shared" si="11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 t="shared" si="12"/>
        <v>641.82000000000005</v>
      </c>
      <c r="G175" s="10">
        <f t="shared" si="9"/>
        <v>93.526010400000004</v>
      </c>
      <c r="H175" s="69">
        <f t="shared" si="10"/>
        <v>0.14571999999999999</v>
      </c>
    </row>
    <row r="176" spans="1:8" x14ac:dyDescent="0.35">
      <c r="A176" s="9">
        <f t="shared" si="11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 t="shared" si="12"/>
        <v>611.88</v>
      </c>
      <c r="G176" s="10">
        <f t="shared" si="9"/>
        <v>89.163153599999987</v>
      </c>
      <c r="H176" s="69">
        <f t="shared" si="10"/>
        <v>0.14571999999999999</v>
      </c>
    </row>
    <row r="177" spans="1:8" x14ac:dyDescent="0.35">
      <c r="A177" s="9">
        <f t="shared" si="11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 t="shared" si="12"/>
        <v>427.6</v>
      </c>
      <c r="G177" s="10">
        <f t="shared" si="9"/>
        <v>62.309871999999999</v>
      </c>
      <c r="H177" s="69">
        <f t="shared" si="10"/>
        <v>0.14571999999999999</v>
      </c>
    </row>
    <row r="178" spans="1:8" x14ac:dyDescent="0.35">
      <c r="A178" s="9">
        <f t="shared" si="11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 t="shared" si="12"/>
        <v>411.9</v>
      </c>
      <c r="G178" s="10">
        <f t="shared" si="9"/>
        <v>60.02206799999999</v>
      </c>
      <c r="H178" s="69">
        <f t="shared" si="10"/>
        <v>0.14571999999999999</v>
      </c>
    </row>
    <row r="179" spans="1:8" x14ac:dyDescent="0.35">
      <c r="A179" s="9">
        <f t="shared" si="11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 t="shared" si="12"/>
        <v>635.29999999999995</v>
      </c>
      <c r="G179" s="10">
        <f t="shared" si="9"/>
        <v>92.575915999999992</v>
      </c>
      <c r="H179" s="69">
        <f t="shared" si="10"/>
        <v>0.14571999999999999</v>
      </c>
    </row>
    <row r="180" spans="1:8" x14ac:dyDescent="0.35">
      <c r="A180" s="9">
        <f t="shared" si="11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 t="shared" si="12"/>
        <v>650.69999999999993</v>
      </c>
      <c r="G180" s="10">
        <f t="shared" si="9"/>
        <v>94.820003999999983</v>
      </c>
      <c r="H180" s="69">
        <f t="shared" si="10"/>
        <v>0.14571999999999999</v>
      </c>
    </row>
    <row r="181" spans="1:8" x14ac:dyDescent="0.35">
      <c r="A181" s="9">
        <f t="shared" si="11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 t="shared" si="12"/>
        <v>650.29999999999995</v>
      </c>
      <c r="G181" s="10">
        <f t="shared" si="9"/>
        <v>94.761715999999993</v>
      </c>
      <c r="H181" s="69">
        <f t="shared" si="10"/>
        <v>0.14571999999999999</v>
      </c>
    </row>
    <row r="182" spans="1:8" x14ac:dyDescent="0.35">
      <c r="A182" s="9">
        <f t="shared" si="11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 t="shared" si="12"/>
        <v>702.91</v>
      </c>
      <c r="G182" s="10">
        <f t="shared" si="9"/>
        <v>102.42804519999999</v>
      </c>
      <c r="H182" s="69">
        <f t="shared" si="10"/>
        <v>0.14571999999999999</v>
      </c>
    </row>
    <row r="183" spans="1:8" x14ac:dyDescent="0.35">
      <c r="A183" s="9">
        <f t="shared" si="11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 t="shared" si="12"/>
        <v>592.9</v>
      </c>
      <c r="G183" s="10">
        <f t="shared" si="9"/>
        <v>86.397387999999992</v>
      </c>
      <c r="H183" s="69">
        <f t="shared" si="10"/>
        <v>0.14571999999999999</v>
      </c>
    </row>
    <row r="184" spans="1:8" x14ac:dyDescent="0.35">
      <c r="A184" s="9">
        <f t="shared" si="11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 t="shared" si="12"/>
        <v>1245.1200000000001</v>
      </c>
      <c r="G184" s="10">
        <f t="shared" si="9"/>
        <v>181.4388864</v>
      </c>
      <c r="H184" s="69">
        <f t="shared" si="10"/>
        <v>0.14571999999999999</v>
      </c>
    </row>
    <row r="185" spans="1:8" x14ac:dyDescent="0.35">
      <c r="A185" s="9">
        <f t="shared" si="11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 t="shared" si="12"/>
        <v>274.64999999999998</v>
      </c>
      <c r="G185" s="10">
        <f t="shared" si="9"/>
        <v>40.021997999999996</v>
      </c>
      <c r="H185" s="69">
        <f t="shared" si="10"/>
        <v>0.14571999999999999</v>
      </c>
    </row>
    <row r="186" spans="1:8" x14ac:dyDescent="0.35">
      <c r="A186" s="9">
        <f t="shared" si="11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 t="shared" si="12"/>
        <v>446.05</v>
      </c>
      <c r="G186" s="10">
        <f t="shared" si="9"/>
        <v>64.998406000000003</v>
      </c>
      <c r="H186" s="69">
        <f t="shared" si="10"/>
        <v>0.14572000000000002</v>
      </c>
    </row>
    <row r="187" spans="1:8" x14ac:dyDescent="0.35">
      <c r="A187" s="9">
        <f t="shared" si="11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 t="shared" si="12"/>
        <v>784</v>
      </c>
      <c r="G187" s="10">
        <f t="shared" ref="G187:G246" si="13">F187*$G$2</f>
        <v>114.24448</v>
      </c>
      <c r="H187" s="69">
        <f t="shared" si="10"/>
        <v>0.14571999999999999</v>
      </c>
    </row>
    <row r="188" spans="1:8" x14ac:dyDescent="0.35">
      <c r="A188" s="9">
        <f t="shared" si="11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 t="shared" si="12"/>
        <v>322.09999999999997</v>
      </c>
      <c r="G188" s="10">
        <f t="shared" si="13"/>
        <v>46.93641199999999</v>
      </c>
      <c r="H188" s="69">
        <f t="shared" si="10"/>
        <v>0.14571999999999999</v>
      </c>
    </row>
    <row r="189" spans="1:8" x14ac:dyDescent="0.35">
      <c r="A189" s="9">
        <f t="shared" si="11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 t="shared" si="12"/>
        <v>543.79999999999995</v>
      </c>
      <c r="G189" s="10">
        <f t="shared" si="13"/>
        <v>79.242535999999987</v>
      </c>
      <c r="H189" s="69">
        <f t="shared" si="10"/>
        <v>0.14571999999999999</v>
      </c>
    </row>
    <row r="190" spans="1:8" x14ac:dyDescent="0.35">
      <c r="A190" s="9">
        <f t="shared" si="11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 t="shared" si="12"/>
        <v>556.6</v>
      </c>
      <c r="G190" s="10">
        <f t="shared" si="13"/>
        <v>81.107751999999991</v>
      </c>
      <c r="H190" s="69">
        <f t="shared" si="10"/>
        <v>0.14571999999999999</v>
      </c>
    </row>
    <row r="191" spans="1:8" x14ac:dyDescent="0.35">
      <c r="A191" s="9">
        <f t="shared" si="11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 t="shared" si="12"/>
        <v>151.5</v>
      </c>
      <c r="G191" s="10">
        <f t="shared" si="13"/>
        <v>22.07658</v>
      </c>
      <c r="H191" s="69">
        <f t="shared" si="10"/>
        <v>0.14571999999999999</v>
      </c>
    </row>
    <row r="192" spans="1:8" x14ac:dyDescent="0.35">
      <c r="A192" s="9">
        <f t="shared" si="11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 t="shared" si="12"/>
        <v>359.79999999999995</v>
      </c>
      <c r="G192" s="10">
        <f t="shared" si="13"/>
        <v>52.430055999999986</v>
      </c>
      <c r="H192" s="69">
        <f t="shared" si="10"/>
        <v>0.14571999999999999</v>
      </c>
    </row>
    <row r="193" spans="1:8" x14ac:dyDescent="0.35">
      <c r="A193" s="9">
        <f t="shared" si="11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 t="shared" si="12"/>
        <v>383</v>
      </c>
      <c r="G193" s="10">
        <f t="shared" si="13"/>
        <v>55.810759999999995</v>
      </c>
      <c r="H193" s="69">
        <f t="shared" si="10"/>
        <v>0.14571999999999999</v>
      </c>
    </row>
    <row r="194" spans="1:8" x14ac:dyDescent="0.35">
      <c r="A194" s="9">
        <f t="shared" si="11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 t="shared" si="12"/>
        <v>353.6</v>
      </c>
      <c r="G194" s="10">
        <f t="shared" si="13"/>
        <v>51.526592000000001</v>
      </c>
      <c r="H194" s="69">
        <f t="shared" si="10"/>
        <v>0.14571999999999999</v>
      </c>
    </row>
    <row r="195" spans="1:8" x14ac:dyDescent="0.35">
      <c r="A195" s="9">
        <f t="shared" si="11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 t="shared" si="12"/>
        <v>548.24</v>
      </c>
      <c r="G195" s="10">
        <f t="shared" si="13"/>
        <v>79.889532799999998</v>
      </c>
      <c r="H195" s="69">
        <f t="shared" si="10"/>
        <v>0.14571999999999999</v>
      </c>
    </row>
    <row r="196" spans="1:8" x14ac:dyDescent="0.35">
      <c r="A196" s="9">
        <f t="shared" si="11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 t="shared" si="12"/>
        <v>287</v>
      </c>
      <c r="G196" s="10">
        <f t="shared" si="13"/>
        <v>41.821639999999995</v>
      </c>
      <c r="H196" s="69">
        <f t="shared" si="10"/>
        <v>0.14571999999999999</v>
      </c>
    </row>
    <row r="197" spans="1:8" x14ac:dyDescent="0.35">
      <c r="A197" s="9">
        <f t="shared" si="11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 t="shared" si="12"/>
        <v>163</v>
      </c>
      <c r="G197" s="10">
        <f t="shared" si="13"/>
        <v>23.752359999999999</v>
      </c>
      <c r="H197" s="69">
        <f t="shared" si="10"/>
        <v>0.14571999999999999</v>
      </c>
    </row>
    <row r="198" spans="1:8" x14ac:dyDescent="0.35">
      <c r="A198" s="9">
        <f t="shared" si="11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 t="shared" si="12"/>
        <v>250.48</v>
      </c>
      <c r="G198" s="10">
        <f t="shared" si="13"/>
        <v>36.499945599999997</v>
      </c>
      <c r="H198" s="69">
        <f t="shared" ref="H198:H260" si="14">G198/F198</f>
        <v>0.14571999999999999</v>
      </c>
    </row>
    <row r="199" spans="1:8" x14ac:dyDescent="0.35">
      <c r="A199" s="9">
        <f t="shared" ref="A199:A262" si="15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 t="shared" si="12"/>
        <v>849.38</v>
      </c>
      <c r="G199" s="10">
        <f t="shared" si="13"/>
        <v>123.77165359999999</v>
      </c>
      <c r="H199" s="69">
        <f t="shared" si="14"/>
        <v>0.14571999999999999</v>
      </c>
    </row>
    <row r="200" spans="1:8" x14ac:dyDescent="0.35">
      <c r="A200" s="9">
        <f t="shared" si="15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 t="shared" si="12"/>
        <v>413.7</v>
      </c>
      <c r="G200" s="10">
        <f t="shared" si="13"/>
        <v>60.284363999999997</v>
      </c>
      <c r="H200" s="69">
        <f t="shared" si="14"/>
        <v>0.14571999999999999</v>
      </c>
    </row>
    <row r="201" spans="1:8" x14ac:dyDescent="0.35">
      <c r="A201" s="9">
        <f t="shared" si="15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 t="shared" si="12"/>
        <v>301.8</v>
      </c>
      <c r="G201" s="10">
        <f t="shared" si="13"/>
        <v>43.978296</v>
      </c>
      <c r="H201" s="69">
        <f t="shared" si="14"/>
        <v>0.14571999999999999</v>
      </c>
    </row>
    <row r="202" spans="1:8" x14ac:dyDescent="0.35">
      <c r="A202" s="9">
        <f t="shared" si="15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 t="shared" si="12"/>
        <v>417.1</v>
      </c>
      <c r="G202" s="10">
        <f t="shared" si="13"/>
        <v>60.779812</v>
      </c>
      <c r="H202" s="69">
        <f t="shared" si="14"/>
        <v>0.14571999999999999</v>
      </c>
    </row>
    <row r="203" spans="1:8" x14ac:dyDescent="0.35">
      <c r="A203" s="9">
        <f t="shared" si="15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 t="shared" si="12"/>
        <v>191.3</v>
      </c>
      <c r="G203" s="10">
        <f t="shared" si="13"/>
        <v>27.876235999999999</v>
      </c>
      <c r="H203" s="69">
        <f t="shared" si="14"/>
        <v>0.14571999999999999</v>
      </c>
    </row>
    <row r="204" spans="1:8" x14ac:dyDescent="0.35">
      <c r="A204" s="9">
        <f t="shared" si="15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 t="shared" si="12"/>
        <v>319.3</v>
      </c>
      <c r="G204" s="10">
        <f t="shared" si="13"/>
        <v>46.528396000000001</v>
      </c>
      <c r="H204" s="69">
        <f t="shared" si="14"/>
        <v>0.14571999999999999</v>
      </c>
    </row>
    <row r="205" spans="1:8" x14ac:dyDescent="0.35">
      <c r="A205" s="9">
        <f t="shared" si="15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 t="shared" si="12"/>
        <v>481.74</v>
      </c>
      <c r="G205" s="10">
        <f t="shared" si="13"/>
        <v>70.199152799999993</v>
      </c>
      <c r="H205" s="69">
        <f t="shared" si="14"/>
        <v>0.14571999999999999</v>
      </c>
    </row>
    <row r="206" spans="1:8" x14ac:dyDescent="0.35">
      <c r="A206" s="9">
        <f t="shared" si="15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 t="shared" si="12"/>
        <v>503.3</v>
      </c>
      <c r="G206" s="10">
        <f t="shared" si="13"/>
        <v>73.340875999999994</v>
      </c>
      <c r="H206" s="69">
        <f t="shared" si="14"/>
        <v>0.14571999999999999</v>
      </c>
    </row>
    <row r="207" spans="1:8" x14ac:dyDescent="0.35">
      <c r="A207" s="9">
        <f t="shared" si="15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 t="shared" si="12"/>
        <v>727.33</v>
      </c>
      <c r="G207" s="10">
        <f t="shared" si="13"/>
        <v>105.9865276</v>
      </c>
      <c r="H207" s="69">
        <f t="shared" si="14"/>
        <v>0.14571999999999999</v>
      </c>
    </row>
    <row r="208" spans="1:8" x14ac:dyDescent="0.35">
      <c r="A208" s="9">
        <f t="shared" si="15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 t="shared" si="12"/>
        <v>628.35</v>
      </c>
      <c r="G208" s="10">
        <f t="shared" si="13"/>
        <v>91.563161999999991</v>
      </c>
      <c r="H208" s="69">
        <f t="shared" si="14"/>
        <v>0.14571999999999999</v>
      </c>
    </row>
    <row r="209" spans="1:8" x14ac:dyDescent="0.35">
      <c r="A209" s="9">
        <f t="shared" si="15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12"/>
        <v>2817.6</v>
      </c>
      <c r="G209" s="10">
        <f t="shared" si="13"/>
        <v>410.58067199999994</v>
      </c>
      <c r="H209" s="69">
        <f t="shared" si="14"/>
        <v>0.14571999999999999</v>
      </c>
    </row>
    <row r="210" spans="1:8" x14ac:dyDescent="0.35">
      <c r="A210" s="9">
        <f t="shared" si="15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 t="shared" si="12"/>
        <v>629.26</v>
      </c>
      <c r="G210" s="10">
        <f t="shared" si="13"/>
        <v>91.695767199999992</v>
      </c>
      <c r="H210" s="69">
        <f t="shared" si="14"/>
        <v>0.14571999999999999</v>
      </c>
    </row>
    <row r="211" spans="1:8" x14ac:dyDescent="0.35">
      <c r="A211" s="9">
        <f t="shared" si="15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 t="shared" si="12"/>
        <v>531.4</v>
      </c>
      <c r="G211" s="10">
        <f t="shared" si="13"/>
        <v>77.435607999999988</v>
      </c>
      <c r="H211" s="69">
        <f t="shared" si="14"/>
        <v>0.14571999999999999</v>
      </c>
    </row>
    <row r="212" spans="1:8" x14ac:dyDescent="0.35">
      <c r="A212" s="9">
        <f t="shared" si="15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 t="shared" si="12"/>
        <v>423.85</v>
      </c>
      <c r="G212" s="10">
        <f t="shared" si="13"/>
        <v>61.763421999999998</v>
      </c>
      <c r="H212" s="69">
        <f t="shared" si="14"/>
        <v>0.14571999999999999</v>
      </c>
    </row>
    <row r="213" spans="1:8" x14ac:dyDescent="0.35">
      <c r="A213" s="9">
        <f t="shared" si="15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 t="shared" si="12"/>
        <v>379.4</v>
      </c>
      <c r="G213" s="10">
        <f t="shared" si="13"/>
        <v>55.286167999999989</v>
      </c>
      <c r="H213" s="69">
        <f t="shared" si="14"/>
        <v>0.14571999999999999</v>
      </c>
    </row>
    <row r="214" spans="1:8" x14ac:dyDescent="0.35">
      <c r="A214" s="9">
        <f t="shared" si="15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12"/>
        <v>2490.7000000000003</v>
      </c>
      <c r="G214" s="10">
        <f t="shared" si="13"/>
        <v>362.94480400000003</v>
      </c>
      <c r="H214" s="69">
        <f t="shared" si="14"/>
        <v>0.14571999999999999</v>
      </c>
    </row>
    <row r="215" spans="1:8" x14ac:dyDescent="0.35">
      <c r="A215" s="9">
        <f t="shared" si="15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 t="shared" si="12"/>
        <v>635.55000000000007</v>
      </c>
      <c r="G215" s="10">
        <f t="shared" si="13"/>
        <v>92.612346000000002</v>
      </c>
      <c r="H215" s="69">
        <f t="shared" si="14"/>
        <v>0.14571999999999999</v>
      </c>
    </row>
    <row r="216" spans="1:8" x14ac:dyDescent="0.35">
      <c r="A216" s="9">
        <f t="shared" si="15"/>
        <v>211</v>
      </c>
      <c r="B216" s="8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 t="shared" si="12"/>
        <v>185.1</v>
      </c>
      <c r="G216" s="10">
        <f t="shared" si="13"/>
        <v>26.972771999999996</v>
      </c>
      <c r="H216" s="69">
        <f t="shared" si="14"/>
        <v>0.14571999999999999</v>
      </c>
    </row>
    <row r="217" spans="1:8" x14ac:dyDescent="0.35">
      <c r="A217" s="9">
        <f t="shared" si="15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 t="shared" si="12"/>
        <v>243.18</v>
      </c>
      <c r="G217" s="10">
        <f t="shared" si="13"/>
        <v>35.436189599999999</v>
      </c>
      <c r="H217" s="69">
        <f t="shared" si="14"/>
        <v>0.14571999999999999</v>
      </c>
    </row>
    <row r="218" spans="1:8" x14ac:dyDescent="0.35">
      <c r="A218" s="9">
        <f t="shared" si="15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 t="shared" si="12"/>
        <v>187.37</v>
      </c>
      <c r="G218" s="10">
        <f t="shared" si="13"/>
        <v>27.303556399999998</v>
      </c>
      <c r="H218" s="69">
        <f t="shared" si="14"/>
        <v>0.14571999999999999</v>
      </c>
    </row>
    <row r="219" spans="1:8" x14ac:dyDescent="0.35">
      <c r="A219" s="9">
        <f t="shared" si="15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 t="shared" si="12"/>
        <v>227.1</v>
      </c>
      <c r="G219" s="10">
        <f t="shared" si="13"/>
        <v>33.093011999999995</v>
      </c>
      <c r="H219" s="69">
        <f t="shared" si="14"/>
        <v>0.14571999999999999</v>
      </c>
    </row>
    <row r="220" spans="1:8" x14ac:dyDescent="0.35">
      <c r="A220" s="9">
        <f t="shared" si="15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 t="shared" si="12"/>
        <v>195.09</v>
      </c>
      <c r="G220" s="10">
        <f t="shared" si="13"/>
        <v>28.428514799999999</v>
      </c>
      <c r="H220" s="69">
        <f t="shared" si="14"/>
        <v>0.14571999999999999</v>
      </c>
    </row>
    <row r="221" spans="1:8" x14ac:dyDescent="0.35">
      <c r="A221" s="9">
        <f t="shared" si="15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 t="shared" si="12"/>
        <v>194.05</v>
      </c>
      <c r="G221" s="10">
        <f t="shared" si="13"/>
        <v>28.276965999999998</v>
      </c>
      <c r="H221" s="69">
        <f t="shared" si="14"/>
        <v>0.14571999999999999</v>
      </c>
    </row>
    <row r="222" spans="1:8" x14ac:dyDescent="0.35">
      <c r="A222" s="9">
        <f t="shared" si="15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 t="shared" si="12"/>
        <v>127.3</v>
      </c>
      <c r="G222" s="10">
        <f t="shared" si="13"/>
        <v>18.550155999999998</v>
      </c>
      <c r="H222" s="69">
        <f t="shared" si="14"/>
        <v>0.14571999999999999</v>
      </c>
    </row>
    <row r="223" spans="1:8" x14ac:dyDescent="0.35">
      <c r="A223" s="9">
        <f t="shared" si="15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 t="shared" si="12"/>
        <v>116.4</v>
      </c>
      <c r="G223" s="10">
        <f t="shared" si="13"/>
        <v>16.961807999999998</v>
      </c>
      <c r="H223" s="69">
        <f t="shared" si="14"/>
        <v>0.14571999999999996</v>
      </c>
    </row>
    <row r="224" spans="1:8" x14ac:dyDescent="0.35">
      <c r="A224" s="9">
        <f t="shared" si="15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 t="shared" si="12"/>
        <v>182.2</v>
      </c>
      <c r="G224" s="10">
        <f t="shared" si="13"/>
        <v>26.550183999999998</v>
      </c>
      <c r="H224" s="69">
        <f t="shared" si="14"/>
        <v>0.14571999999999999</v>
      </c>
    </row>
    <row r="225" spans="1:8" x14ac:dyDescent="0.35">
      <c r="A225" s="9">
        <f t="shared" si="15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 t="shared" si="12"/>
        <v>113.4</v>
      </c>
      <c r="G225" s="10">
        <f t="shared" si="13"/>
        <v>16.524647999999999</v>
      </c>
      <c r="H225" s="69">
        <f t="shared" si="14"/>
        <v>0.14571999999999999</v>
      </c>
    </row>
    <row r="226" spans="1:8" x14ac:dyDescent="0.35">
      <c r="A226" s="9">
        <f t="shared" si="15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 t="shared" si="12"/>
        <v>186.10000000000002</v>
      </c>
      <c r="G226" s="10">
        <f t="shared" si="13"/>
        <v>27.118492</v>
      </c>
      <c r="H226" s="69">
        <f t="shared" si="14"/>
        <v>0.14571999999999999</v>
      </c>
    </row>
    <row r="227" spans="1:8" x14ac:dyDescent="0.35">
      <c r="A227" s="9">
        <f t="shared" si="15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 t="shared" si="12"/>
        <v>182.7</v>
      </c>
      <c r="G227" s="10">
        <f t="shared" si="13"/>
        <v>26.623043999999997</v>
      </c>
      <c r="H227" s="69">
        <f t="shared" si="14"/>
        <v>0.14571999999999999</v>
      </c>
    </row>
    <row r="228" spans="1:8" x14ac:dyDescent="0.35">
      <c r="A228" s="9">
        <f t="shared" si="15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 t="shared" si="12"/>
        <v>258.8</v>
      </c>
      <c r="G228" s="10">
        <f t="shared" si="13"/>
        <v>37.712336000000001</v>
      </c>
      <c r="H228" s="69">
        <f t="shared" si="14"/>
        <v>0.14571999999999999</v>
      </c>
    </row>
    <row r="229" spans="1:8" x14ac:dyDescent="0.35">
      <c r="A229" s="9">
        <f t="shared" si="15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 t="shared" si="12"/>
        <v>164.85</v>
      </c>
      <c r="G229" s="10">
        <f t="shared" si="13"/>
        <v>24.021941999999996</v>
      </c>
      <c r="H229" s="69">
        <f t="shared" si="14"/>
        <v>0.14571999999999999</v>
      </c>
    </row>
    <row r="230" spans="1:8" x14ac:dyDescent="0.35">
      <c r="A230" s="9">
        <f t="shared" si="15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 t="shared" ref="F230:F249" si="16">C230+D230+E230</f>
        <v>188.2</v>
      </c>
      <c r="G230" s="10">
        <f t="shared" si="13"/>
        <v>27.424503999999995</v>
      </c>
      <c r="H230" s="69">
        <f t="shared" si="14"/>
        <v>0.14571999999999999</v>
      </c>
    </row>
    <row r="231" spans="1:8" x14ac:dyDescent="0.35">
      <c r="A231" s="9">
        <f t="shared" si="15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 t="shared" si="16"/>
        <v>146.69999999999999</v>
      </c>
      <c r="G231" s="10">
        <f t="shared" si="13"/>
        <v>21.377123999999995</v>
      </c>
      <c r="H231" s="69">
        <f t="shared" si="14"/>
        <v>0.14571999999999999</v>
      </c>
    </row>
    <row r="232" spans="1:8" x14ac:dyDescent="0.35">
      <c r="A232" s="9">
        <f t="shared" si="15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 t="shared" si="16"/>
        <v>472.42</v>
      </c>
      <c r="G232" s="10">
        <f t="shared" si="13"/>
        <v>68.841042399999992</v>
      </c>
      <c r="H232" s="69">
        <f t="shared" si="14"/>
        <v>0.14571999999999999</v>
      </c>
    </row>
    <row r="233" spans="1:8" x14ac:dyDescent="0.35">
      <c r="A233" s="9">
        <f t="shared" si="15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 t="shared" si="16"/>
        <v>260.05</v>
      </c>
      <c r="G233" s="10">
        <f t="shared" si="13"/>
        <v>37.894486000000001</v>
      </c>
      <c r="H233" s="69">
        <f t="shared" si="14"/>
        <v>0.14571999999999999</v>
      </c>
    </row>
    <row r="234" spans="1:8" x14ac:dyDescent="0.35">
      <c r="A234" s="9">
        <f t="shared" si="15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 t="shared" si="16"/>
        <v>233.91</v>
      </c>
      <c r="G234" s="10">
        <f t="shared" si="13"/>
        <v>34.085365199999998</v>
      </c>
      <c r="H234" s="69">
        <f t="shared" si="14"/>
        <v>0.14571999999999999</v>
      </c>
    </row>
    <row r="235" spans="1:8" x14ac:dyDescent="0.35">
      <c r="A235" s="9">
        <f t="shared" si="15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 t="shared" si="16"/>
        <v>267.60000000000002</v>
      </c>
      <c r="G235" s="10">
        <f t="shared" si="13"/>
        <v>38.994672000000001</v>
      </c>
      <c r="H235" s="69">
        <f t="shared" si="14"/>
        <v>0.14571999999999999</v>
      </c>
    </row>
    <row r="236" spans="1:8" x14ac:dyDescent="0.35">
      <c r="A236" s="9">
        <f t="shared" si="15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 t="shared" si="16"/>
        <v>214.65</v>
      </c>
      <c r="G236" s="10">
        <f t="shared" si="13"/>
        <v>31.278797999999998</v>
      </c>
      <c r="H236" s="69">
        <f t="shared" si="14"/>
        <v>0.14571999999999999</v>
      </c>
    </row>
    <row r="237" spans="1:8" x14ac:dyDescent="0.35">
      <c r="A237" s="9">
        <f t="shared" si="15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 t="shared" si="16"/>
        <v>189.78</v>
      </c>
      <c r="G237" s="10">
        <f t="shared" si="13"/>
        <v>27.654741599999998</v>
      </c>
      <c r="H237" s="69">
        <f t="shared" si="14"/>
        <v>0.14571999999999999</v>
      </c>
    </row>
    <row r="238" spans="1:8" x14ac:dyDescent="0.35">
      <c r="A238" s="9">
        <f t="shared" si="15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 t="shared" si="16"/>
        <v>406.04</v>
      </c>
      <c r="G238" s="10">
        <f t="shared" si="13"/>
        <v>59.168148799999997</v>
      </c>
      <c r="H238" s="69">
        <f t="shared" si="14"/>
        <v>0.14571999999999999</v>
      </c>
    </row>
    <row r="239" spans="1:8" x14ac:dyDescent="0.35">
      <c r="A239" s="9">
        <f t="shared" si="15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 t="shared" si="16"/>
        <v>732.01</v>
      </c>
      <c r="G239" s="10">
        <f t="shared" si="13"/>
        <v>106.66849719999999</v>
      </c>
      <c r="H239" s="69">
        <f t="shared" si="14"/>
        <v>0.14571999999999999</v>
      </c>
    </row>
    <row r="240" spans="1:8" x14ac:dyDescent="0.35">
      <c r="A240" s="9">
        <f t="shared" si="15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 t="shared" si="16"/>
        <v>985.05</v>
      </c>
      <c r="G240" s="10">
        <f t="shared" si="13"/>
        <v>143.54148599999999</v>
      </c>
      <c r="H240" s="69">
        <f t="shared" si="14"/>
        <v>0.14571999999999999</v>
      </c>
    </row>
    <row r="241" spans="1:8" x14ac:dyDescent="0.35">
      <c r="A241" s="9">
        <f t="shared" si="15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 t="shared" si="16"/>
        <v>589.46</v>
      </c>
      <c r="G241" s="10">
        <f t="shared" si="13"/>
        <v>85.896111199999993</v>
      </c>
      <c r="H241" s="69">
        <f t="shared" si="14"/>
        <v>0.14571999999999999</v>
      </c>
    </row>
    <row r="242" spans="1:8" x14ac:dyDescent="0.35">
      <c r="A242" s="9">
        <f t="shared" si="15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 t="shared" si="16"/>
        <v>229.7</v>
      </c>
      <c r="G242" s="10">
        <f t="shared" si="13"/>
        <v>33.471883999999996</v>
      </c>
      <c r="H242" s="69">
        <f t="shared" si="14"/>
        <v>0.14571999999999999</v>
      </c>
    </row>
    <row r="243" spans="1:8" x14ac:dyDescent="0.35">
      <c r="A243" s="9">
        <f t="shared" si="15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16"/>
        <v>3064.9700000000003</v>
      </c>
      <c r="G243" s="10">
        <f t="shared" si="13"/>
        <v>446.62742839999999</v>
      </c>
      <c r="H243" s="69">
        <f t="shared" si="14"/>
        <v>0.14571999999999999</v>
      </c>
    </row>
    <row r="244" spans="1:8" x14ac:dyDescent="0.35">
      <c r="A244" s="9">
        <f t="shared" si="15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16"/>
        <v>3276.1600000000003</v>
      </c>
      <c r="G244" s="10">
        <f t="shared" si="13"/>
        <v>477.4020352</v>
      </c>
      <c r="H244" s="69">
        <f t="shared" si="14"/>
        <v>0.14571999999999999</v>
      </c>
    </row>
    <row r="245" spans="1:8" s="145" customFormat="1" x14ac:dyDescent="0.35">
      <c r="A245" s="9">
        <f t="shared" si="15"/>
        <v>240</v>
      </c>
      <c r="B245" s="138" t="s">
        <v>551</v>
      </c>
      <c r="C245" s="8">
        <f>димвенканали!C245</f>
        <v>1829.3</v>
      </c>
      <c r="D245" s="139">
        <v>222</v>
      </c>
      <c r="E245" s="139">
        <f>димвенканали!E245</f>
        <v>0</v>
      </c>
      <c r="F245" s="139">
        <f t="shared" si="16"/>
        <v>2051.3000000000002</v>
      </c>
      <c r="G245" s="10">
        <f t="shared" si="13"/>
        <v>298.915436</v>
      </c>
      <c r="H245" s="69">
        <f t="shared" si="14"/>
        <v>0.14571999999999999</v>
      </c>
    </row>
    <row r="246" spans="1:8" s="145" customFormat="1" x14ac:dyDescent="0.35">
      <c r="A246" s="9">
        <f t="shared" si="15"/>
        <v>241</v>
      </c>
      <c r="B246" s="138" t="s">
        <v>552</v>
      </c>
      <c r="C246" s="8">
        <f>димвенканали!C246</f>
        <v>2200.46</v>
      </c>
      <c r="D246" s="139"/>
      <c r="E246" s="139">
        <f>димвенканали!E246</f>
        <v>0</v>
      </c>
      <c r="F246" s="139">
        <f t="shared" si="16"/>
        <v>2200.46</v>
      </c>
      <c r="G246" s="10">
        <f t="shared" si="13"/>
        <v>320.65103119999998</v>
      </c>
      <c r="H246" s="69">
        <f t="shared" si="14"/>
        <v>0.14571999999999999</v>
      </c>
    </row>
    <row r="247" spans="1:8" s="145" customFormat="1" x14ac:dyDescent="0.35">
      <c r="A247" s="9">
        <f t="shared" si="15"/>
        <v>242</v>
      </c>
      <c r="B247" s="138" t="s">
        <v>553</v>
      </c>
      <c r="C247" s="8">
        <f>димвенканали!C247</f>
        <v>1202.04</v>
      </c>
      <c r="D247" s="139"/>
      <c r="E247" s="139">
        <f>димвенканали!E247</f>
        <v>0</v>
      </c>
      <c r="F247" s="139">
        <f t="shared" si="16"/>
        <v>1202.04</v>
      </c>
      <c r="G247" s="10">
        <f t="shared" ref="G247:G307" si="17">F247*$G$2</f>
        <v>175.16126879999999</v>
      </c>
      <c r="H247" s="69">
        <f t="shared" si="14"/>
        <v>0.14571999999999999</v>
      </c>
    </row>
    <row r="248" spans="1:8" s="145" customFormat="1" x14ac:dyDescent="0.35">
      <c r="A248" s="9">
        <f t="shared" si="15"/>
        <v>243</v>
      </c>
      <c r="B248" s="138" t="s">
        <v>554</v>
      </c>
      <c r="C248" s="8">
        <f>димвенканали!C248</f>
        <v>1991.48</v>
      </c>
      <c r="D248" s="139">
        <v>74</v>
      </c>
      <c r="E248" s="139">
        <f>димвенканали!E248</f>
        <v>0</v>
      </c>
      <c r="F248" s="139">
        <f t="shared" si="16"/>
        <v>2065.48</v>
      </c>
      <c r="G248" s="10">
        <f t="shared" si="17"/>
        <v>300.98174559999995</v>
      </c>
      <c r="H248" s="69">
        <f t="shared" si="14"/>
        <v>0.14571999999999999</v>
      </c>
    </row>
    <row r="249" spans="1:8" s="145" customFormat="1" x14ac:dyDescent="0.35">
      <c r="A249" s="9">
        <f t="shared" si="15"/>
        <v>244</v>
      </c>
      <c r="B249" s="138" t="s">
        <v>555</v>
      </c>
      <c r="C249" s="8">
        <f>димвенканали!C249</f>
        <v>179.2</v>
      </c>
      <c r="D249" s="139"/>
      <c r="E249" s="139">
        <f>димвенканали!E249</f>
        <v>0</v>
      </c>
      <c r="F249" s="139">
        <f t="shared" si="16"/>
        <v>179.2</v>
      </c>
      <c r="G249" s="10">
        <f t="shared" si="17"/>
        <v>26.113023999999996</v>
      </c>
      <c r="H249" s="69">
        <f t="shared" si="14"/>
        <v>0.14571999999999999</v>
      </c>
    </row>
    <row r="250" spans="1:8" x14ac:dyDescent="0.35">
      <c r="A250" s="9">
        <f t="shared" si="15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18">C250+D250+E250</f>
        <v>885.79</v>
      </c>
      <c r="G250" s="10">
        <f t="shared" si="17"/>
        <v>129.07731879999997</v>
      </c>
      <c r="H250" s="69">
        <f t="shared" si="14"/>
        <v>0.14571999999999996</v>
      </c>
    </row>
    <row r="251" spans="1:8" x14ac:dyDescent="0.35">
      <c r="A251" s="9">
        <f t="shared" si="15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18"/>
        <v>530.1</v>
      </c>
      <c r="G251" s="10">
        <f t="shared" si="17"/>
        <v>77.246172000000001</v>
      </c>
      <c r="H251" s="69">
        <f t="shared" si="14"/>
        <v>0.14571999999999999</v>
      </c>
    </row>
    <row r="252" spans="1:8" x14ac:dyDescent="0.35">
      <c r="A252" s="9">
        <f t="shared" si="15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18"/>
        <v>543.29999999999995</v>
      </c>
      <c r="G252" s="10">
        <f t="shared" si="17"/>
        <v>79.169675999999981</v>
      </c>
      <c r="H252" s="69">
        <f t="shared" si="14"/>
        <v>0.14571999999999999</v>
      </c>
    </row>
    <row r="253" spans="1:8" x14ac:dyDescent="0.35">
      <c r="A253" s="9">
        <f t="shared" si="15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18"/>
        <v>453.6</v>
      </c>
      <c r="G253" s="10">
        <f t="shared" si="17"/>
        <v>66.098591999999996</v>
      </c>
      <c r="H253" s="69">
        <f t="shared" si="14"/>
        <v>0.14571999999999999</v>
      </c>
    </row>
    <row r="254" spans="1:8" x14ac:dyDescent="0.35">
      <c r="A254" s="9">
        <f t="shared" si="15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18"/>
        <v>442.1</v>
      </c>
      <c r="G254" s="10">
        <f t="shared" si="17"/>
        <v>64.422811999999993</v>
      </c>
      <c r="H254" s="69">
        <f t="shared" si="14"/>
        <v>0.14571999999999999</v>
      </c>
    </row>
    <row r="255" spans="1:8" x14ac:dyDescent="0.35">
      <c r="A255" s="9">
        <f t="shared" si="15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18"/>
        <v>560.20000000000005</v>
      </c>
      <c r="G255" s="10">
        <f t="shared" si="17"/>
        <v>81.632344000000003</v>
      </c>
      <c r="H255" s="69">
        <f t="shared" si="14"/>
        <v>0.14571999999999999</v>
      </c>
    </row>
    <row r="256" spans="1:8" x14ac:dyDescent="0.35">
      <c r="A256" s="9">
        <f t="shared" si="15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18"/>
        <v>831.1</v>
      </c>
      <c r="G256" s="10">
        <f t="shared" si="17"/>
        <v>121.10789199999999</v>
      </c>
      <c r="H256" s="69">
        <f t="shared" si="14"/>
        <v>0.14571999999999999</v>
      </c>
    </row>
    <row r="257" spans="1:8" x14ac:dyDescent="0.35">
      <c r="A257" s="9">
        <f t="shared" si="15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18"/>
        <v>778.5</v>
      </c>
      <c r="G257" s="10">
        <f t="shared" si="17"/>
        <v>113.44301999999999</v>
      </c>
      <c r="H257" s="69">
        <f t="shared" si="14"/>
        <v>0.14571999999999999</v>
      </c>
    </row>
    <row r="258" spans="1:8" x14ac:dyDescent="0.35">
      <c r="A258" s="9">
        <f t="shared" si="15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18"/>
        <v>791.9</v>
      </c>
      <c r="G258" s="10">
        <f t="shared" si="17"/>
        <v>115.39566799999999</v>
      </c>
      <c r="H258" s="69">
        <f t="shared" si="14"/>
        <v>0.14571999999999999</v>
      </c>
    </row>
    <row r="259" spans="1:8" x14ac:dyDescent="0.35">
      <c r="A259" s="9">
        <f t="shared" si="15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18"/>
        <v>397</v>
      </c>
      <c r="G259" s="10">
        <f t="shared" si="17"/>
        <v>57.850839999999998</v>
      </c>
      <c r="H259" s="69">
        <f t="shared" si="14"/>
        <v>0.14571999999999999</v>
      </c>
    </row>
    <row r="260" spans="1:8" x14ac:dyDescent="0.35">
      <c r="A260" s="9">
        <f t="shared" si="15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18"/>
        <v>442.3</v>
      </c>
      <c r="G260" s="10">
        <f t="shared" si="17"/>
        <v>64.451955999999996</v>
      </c>
      <c r="H260" s="69">
        <f t="shared" si="14"/>
        <v>0.14571999999999999</v>
      </c>
    </row>
    <row r="261" spans="1:8" x14ac:dyDescent="0.35">
      <c r="A261" s="9">
        <f t="shared" si="15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18"/>
        <v>484.7</v>
      </c>
      <c r="G261" s="10">
        <f t="shared" si="17"/>
        <v>70.630483999999996</v>
      </c>
      <c r="H261" s="69">
        <f t="shared" ref="H261:H324" si="19">G261/F261</f>
        <v>0.14571999999999999</v>
      </c>
    </row>
    <row r="262" spans="1:8" x14ac:dyDescent="0.35">
      <c r="A262" s="9">
        <f t="shared" si="15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18"/>
        <v>554.70000000000005</v>
      </c>
      <c r="G262" s="10">
        <f t="shared" si="17"/>
        <v>80.830883999999998</v>
      </c>
      <c r="H262" s="69">
        <f t="shared" si="19"/>
        <v>0.14571999999999999</v>
      </c>
    </row>
    <row r="263" spans="1:8" x14ac:dyDescent="0.35">
      <c r="A263" s="9">
        <f t="shared" ref="A263:A326" si="20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18"/>
        <v>380.3</v>
      </c>
      <c r="G263" s="10">
        <f t="shared" si="17"/>
        <v>55.417316</v>
      </c>
      <c r="H263" s="69">
        <f t="shared" si="19"/>
        <v>0.14571999999999999</v>
      </c>
    </row>
    <row r="264" spans="1:8" x14ac:dyDescent="0.35">
      <c r="A264" s="9">
        <f t="shared" si="20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18"/>
        <v>372</v>
      </c>
      <c r="G264" s="10">
        <f t="shared" si="17"/>
        <v>54.207839999999997</v>
      </c>
      <c r="H264" s="69">
        <f t="shared" si="19"/>
        <v>0.14571999999999999</v>
      </c>
    </row>
    <row r="265" spans="1:8" x14ac:dyDescent="0.35">
      <c r="A265" s="9">
        <f t="shared" si="20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18"/>
        <v>367.70000000000005</v>
      </c>
      <c r="G265" s="10">
        <f t="shared" si="17"/>
        <v>53.581244000000005</v>
      </c>
      <c r="H265" s="69">
        <f t="shared" si="19"/>
        <v>0.14571999999999999</v>
      </c>
    </row>
    <row r="266" spans="1:8" x14ac:dyDescent="0.35">
      <c r="A266" s="9">
        <f t="shared" si="20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18"/>
        <v>246.5</v>
      </c>
      <c r="G266" s="10">
        <f t="shared" si="17"/>
        <v>35.919979999999995</v>
      </c>
      <c r="H266" s="69">
        <f t="shared" si="19"/>
        <v>0.14571999999999999</v>
      </c>
    </row>
    <row r="267" spans="1:8" x14ac:dyDescent="0.35">
      <c r="A267" s="9">
        <f t="shared" si="20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18"/>
        <v>255.7</v>
      </c>
      <c r="G267" s="10">
        <f t="shared" si="17"/>
        <v>37.260603999999994</v>
      </c>
      <c r="H267" s="69">
        <f t="shared" si="19"/>
        <v>0.14571999999999999</v>
      </c>
    </row>
    <row r="268" spans="1:8" x14ac:dyDescent="0.35">
      <c r="A268" s="9">
        <f t="shared" si="20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18"/>
        <v>460.8</v>
      </c>
      <c r="G268" s="10">
        <f t="shared" si="17"/>
        <v>67.147775999999993</v>
      </c>
      <c r="H268" s="69">
        <f t="shared" si="19"/>
        <v>0.14571999999999999</v>
      </c>
    </row>
    <row r="269" spans="1:8" x14ac:dyDescent="0.35">
      <c r="A269" s="9">
        <f t="shared" si="20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18"/>
        <v>473.6</v>
      </c>
      <c r="G269" s="10">
        <f t="shared" si="17"/>
        <v>69.012991999999997</v>
      </c>
      <c r="H269" s="69">
        <f t="shared" si="19"/>
        <v>0.14571999999999999</v>
      </c>
    </row>
    <row r="270" spans="1:8" x14ac:dyDescent="0.35">
      <c r="A270" s="9">
        <f t="shared" si="20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18"/>
        <v>500.2</v>
      </c>
      <c r="G270" s="10">
        <f t="shared" si="17"/>
        <v>72.889143999999987</v>
      </c>
      <c r="H270" s="69">
        <f t="shared" si="19"/>
        <v>0.14571999999999999</v>
      </c>
    </row>
    <row r="271" spans="1:8" x14ac:dyDescent="0.35">
      <c r="A271" s="9">
        <f t="shared" si="20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18"/>
        <v>640.4</v>
      </c>
      <c r="G271" s="10">
        <f t="shared" si="17"/>
        <v>93.319087999999994</v>
      </c>
      <c r="H271" s="69">
        <f t="shared" si="19"/>
        <v>0.14571999999999999</v>
      </c>
    </row>
    <row r="272" spans="1:8" x14ac:dyDescent="0.35">
      <c r="A272" s="9">
        <f t="shared" si="20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18"/>
        <v>525.6</v>
      </c>
      <c r="G272" s="10">
        <f t="shared" si="17"/>
        <v>76.590431999999993</v>
      </c>
      <c r="H272" s="69">
        <f t="shared" si="19"/>
        <v>0.14571999999999999</v>
      </c>
    </row>
    <row r="273" spans="1:8" x14ac:dyDescent="0.35">
      <c r="A273" s="9">
        <f t="shared" si="20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18"/>
        <v>631.6</v>
      </c>
      <c r="G273" s="10">
        <f t="shared" si="17"/>
        <v>92.036751999999993</v>
      </c>
      <c r="H273" s="69">
        <f t="shared" si="19"/>
        <v>0.14571999999999999</v>
      </c>
    </row>
    <row r="274" spans="1:8" x14ac:dyDescent="0.35">
      <c r="A274" s="9">
        <f t="shared" si="20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18"/>
        <v>508.9</v>
      </c>
      <c r="G274" s="10">
        <f t="shared" si="17"/>
        <v>74.156907999999987</v>
      </c>
      <c r="H274" s="69">
        <f t="shared" si="19"/>
        <v>0.14571999999999999</v>
      </c>
    </row>
    <row r="275" spans="1:8" x14ac:dyDescent="0.35">
      <c r="A275" s="9">
        <f t="shared" si="20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18"/>
        <v>574.5</v>
      </c>
      <c r="G275" s="10">
        <f t="shared" si="17"/>
        <v>83.716139999999996</v>
      </c>
      <c r="H275" s="69">
        <f t="shared" si="19"/>
        <v>0.14571999999999999</v>
      </c>
    </row>
    <row r="276" spans="1:8" x14ac:dyDescent="0.35">
      <c r="A276" s="9">
        <f t="shared" si="20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18"/>
        <v>944.72</v>
      </c>
      <c r="G276" s="10">
        <f t="shared" si="17"/>
        <v>137.66459839999999</v>
      </c>
      <c r="H276" s="69">
        <f t="shared" si="19"/>
        <v>0.14571999999999999</v>
      </c>
    </row>
    <row r="277" spans="1:8" x14ac:dyDescent="0.35">
      <c r="A277" s="9">
        <f t="shared" si="20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18"/>
        <v>476.5</v>
      </c>
      <c r="G277" s="10">
        <f t="shared" si="17"/>
        <v>69.435579999999987</v>
      </c>
      <c r="H277" s="69">
        <f t="shared" si="19"/>
        <v>0.14571999999999996</v>
      </c>
    </row>
    <row r="278" spans="1:8" x14ac:dyDescent="0.35">
      <c r="A278" s="9">
        <f t="shared" si="20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18"/>
        <v>561.4</v>
      </c>
      <c r="G278" s="10">
        <f t="shared" si="17"/>
        <v>81.807207999999989</v>
      </c>
      <c r="H278" s="69">
        <f t="shared" si="19"/>
        <v>0.14571999999999999</v>
      </c>
    </row>
    <row r="279" spans="1:8" x14ac:dyDescent="0.35">
      <c r="A279" s="9">
        <f t="shared" si="20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18"/>
        <v>756.1</v>
      </c>
      <c r="G279" s="10">
        <f t="shared" si="17"/>
        <v>110.17889199999999</v>
      </c>
      <c r="H279" s="69">
        <f t="shared" si="19"/>
        <v>0.14571999999999999</v>
      </c>
    </row>
    <row r="280" spans="1:8" x14ac:dyDescent="0.35">
      <c r="A280" s="9">
        <f t="shared" si="20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18"/>
        <v>642.6</v>
      </c>
      <c r="G280" s="10">
        <f t="shared" si="17"/>
        <v>93.63967199999999</v>
      </c>
      <c r="H280" s="69">
        <f t="shared" si="19"/>
        <v>0.14571999999999999</v>
      </c>
    </row>
    <row r="281" spans="1:8" x14ac:dyDescent="0.35">
      <c r="A281" s="9">
        <f t="shared" si="20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18"/>
        <v>631.4</v>
      </c>
      <c r="G281" s="10">
        <f t="shared" si="17"/>
        <v>92.007607999999991</v>
      </c>
      <c r="H281" s="69">
        <f t="shared" si="19"/>
        <v>0.14571999999999999</v>
      </c>
    </row>
    <row r="282" spans="1:8" x14ac:dyDescent="0.35">
      <c r="A282" s="9">
        <f t="shared" si="20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18"/>
        <v>461.4</v>
      </c>
      <c r="G282" s="10">
        <f t="shared" si="17"/>
        <v>67.235207999999986</v>
      </c>
      <c r="H282" s="69">
        <f t="shared" si="19"/>
        <v>0.14571999999999999</v>
      </c>
    </row>
    <row r="283" spans="1:8" x14ac:dyDescent="0.35">
      <c r="A283" s="9">
        <f t="shared" si="20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18"/>
        <v>515.79999999999995</v>
      </c>
      <c r="G283" s="10">
        <f t="shared" si="17"/>
        <v>75.162375999999981</v>
      </c>
      <c r="H283" s="69">
        <f t="shared" si="19"/>
        <v>0.14571999999999999</v>
      </c>
    </row>
    <row r="284" spans="1:8" x14ac:dyDescent="0.35">
      <c r="A284" s="9">
        <f t="shared" si="20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18"/>
        <v>604.9</v>
      </c>
      <c r="G284" s="10">
        <f t="shared" si="17"/>
        <v>88.146027999999987</v>
      </c>
      <c r="H284" s="69">
        <f t="shared" si="19"/>
        <v>0.14571999999999999</v>
      </c>
    </row>
    <row r="285" spans="1:8" x14ac:dyDescent="0.35">
      <c r="A285" s="9">
        <f t="shared" si="20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18"/>
        <v>571.70000000000005</v>
      </c>
      <c r="G285" s="10">
        <f t="shared" si="17"/>
        <v>83.308124000000007</v>
      </c>
      <c r="H285" s="69">
        <f t="shared" si="19"/>
        <v>0.14571999999999999</v>
      </c>
    </row>
    <row r="286" spans="1:8" x14ac:dyDescent="0.35">
      <c r="A286" s="9">
        <f t="shared" si="20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18"/>
        <v>522.5</v>
      </c>
      <c r="G286" s="10">
        <f t="shared" si="17"/>
        <v>76.1387</v>
      </c>
      <c r="H286" s="69">
        <f t="shared" si="19"/>
        <v>0.14571999999999999</v>
      </c>
    </row>
    <row r="287" spans="1:8" x14ac:dyDescent="0.35">
      <c r="A287" s="9">
        <f t="shared" si="20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18"/>
        <v>324.7</v>
      </c>
      <c r="G287" s="10">
        <f t="shared" si="17"/>
        <v>47.315283999999991</v>
      </c>
      <c r="H287" s="69">
        <f t="shared" si="19"/>
        <v>0.14571999999999999</v>
      </c>
    </row>
    <row r="288" spans="1:8" x14ac:dyDescent="0.35">
      <c r="A288" s="9">
        <f t="shared" si="20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18"/>
        <v>519.5</v>
      </c>
      <c r="G288" s="10">
        <f t="shared" si="17"/>
        <v>75.701539999999994</v>
      </c>
      <c r="H288" s="69">
        <f t="shared" si="19"/>
        <v>0.14571999999999999</v>
      </c>
    </row>
    <row r="289" spans="1:8" x14ac:dyDescent="0.35">
      <c r="A289" s="9">
        <f t="shared" si="20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18"/>
        <v>221.7</v>
      </c>
      <c r="G289" s="10">
        <f t="shared" si="17"/>
        <v>32.306123999999997</v>
      </c>
      <c r="H289" s="69">
        <f t="shared" si="19"/>
        <v>0.14571999999999999</v>
      </c>
    </row>
    <row r="290" spans="1:8" x14ac:dyDescent="0.35">
      <c r="A290" s="9">
        <f t="shared" si="20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18"/>
        <v>312.5</v>
      </c>
      <c r="G290" s="10">
        <f t="shared" si="17"/>
        <v>45.537499999999994</v>
      </c>
      <c r="H290" s="69">
        <f t="shared" si="19"/>
        <v>0.14571999999999999</v>
      </c>
    </row>
    <row r="291" spans="1:8" x14ac:dyDescent="0.35">
      <c r="A291" s="9">
        <f t="shared" si="20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18"/>
        <v>644.1</v>
      </c>
      <c r="G291" s="10">
        <f t="shared" si="17"/>
        <v>93.858251999999993</v>
      </c>
      <c r="H291" s="69">
        <f t="shared" si="19"/>
        <v>0.14571999999999999</v>
      </c>
    </row>
    <row r="292" spans="1:8" x14ac:dyDescent="0.35">
      <c r="A292" s="9">
        <f t="shared" si="20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18"/>
        <v>451.9</v>
      </c>
      <c r="G292" s="10">
        <f t="shared" si="17"/>
        <v>65.850867999999991</v>
      </c>
      <c r="H292" s="69">
        <f t="shared" si="19"/>
        <v>0.14571999999999999</v>
      </c>
    </row>
    <row r="293" spans="1:8" x14ac:dyDescent="0.35">
      <c r="A293" s="9">
        <f t="shared" si="20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18"/>
        <v>556.5</v>
      </c>
      <c r="G293" s="10">
        <f t="shared" si="17"/>
        <v>81.09317999999999</v>
      </c>
      <c r="H293" s="69">
        <f t="shared" si="19"/>
        <v>0.14571999999999999</v>
      </c>
    </row>
    <row r="294" spans="1:8" x14ac:dyDescent="0.35">
      <c r="A294" s="9">
        <f t="shared" si="20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18"/>
        <v>484.3</v>
      </c>
      <c r="G294" s="10">
        <f t="shared" si="17"/>
        <v>70.572195999999991</v>
      </c>
      <c r="H294" s="69">
        <f t="shared" si="19"/>
        <v>0.14571999999999999</v>
      </c>
    </row>
    <row r="295" spans="1:8" x14ac:dyDescent="0.35">
      <c r="A295" s="9">
        <f t="shared" si="20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18"/>
        <v>554.70000000000005</v>
      </c>
      <c r="G295" s="10">
        <f t="shared" si="17"/>
        <v>80.830883999999998</v>
      </c>
      <c r="H295" s="69">
        <f t="shared" si="19"/>
        <v>0.14571999999999999</v>
      </c>
    </row>
    <row r="296" spans="1:8" x14ac:dyDescent="0.35">
      <c r="A296" s="9">
        <f t="shared" si="20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18"/>
        <v>401</v>
      </c>
      <c r="G296" s="10">
        <f t="shared" si="17"/>
        <v>58.433719999999994</v>
      </c>
      <c r="H296" s="69">
        <f t="shared" si="19"/>
        <v>0.14571999999999999</v>
      </c>
    </row>
    <row r="297" spans="1:8" x14ac:dyDescent="0.35">
      <c r="A297" s="9">
        <f t="shared" si="20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18"/>
        <v>456.4</v>
      </c>
      <c r="G297" s="10">
        <f t="shared" si="17"/>
        <v>66.506607999999986</v>
      </c>
      <c r="H297" s="69">
        <f t="shared" si="19"/>
        <v>0.14571999999999999</v>
      </c>
    </row>
    <row r="298" spans="1:8" x14ac:dyDescent="0.35">
      <c r="A298" s="9">
        <f t="shared" si="20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18"/>
        <v>419</v>
      </c>
      <c r="G298" s="10">
        <f t="shared" si="17"/>
        <v>61.056679999999993</v>
      </c>
      <c r="H298" s="69">
        <f t="shared" si="19"/>
        <v>0.14571999999999999</v>
      </c>
    </row>
    <row r="299" spans="1:8" x14ac:dyDescent="0.35">
      <c r="A299" s="9">
        <f t="shared" si="20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18"/>
        <v>450.7</v>
      </c>
      <c r="G299" s="10">
        <f t="shared" si="17"/>
        <v>65.676003999999992</v>
      </c>
      <c r="H299" s="69">
        <f t="shared" si="19"/>
        <v>0.14571999999999999</v>
      </c>
    </row>
    <row r="300" spans="1:8" x14ac:dyDescent="0.35">
      <c r="A300" s="9">
        <f t="shared" si="20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18"/>
        <v>403.5</v>
      </c>
      <c r="G300" s="10">
        <f t="shared" si="17"/>
        <v>58.798019999999994</v>
      </c>
      <c r="H300" s="69">
        <f t="shared" si="19"/>
        <v>0.14571999999999999</v>
      </c>
    </row>
    <row r="301" spans="1:8" x14ac:dyDescent="0.35">
      <c r="A301" s="9">
        <f t="shared" si="20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18"/>
        <v>453.72</v>
      </c>
      <c r="G301" s="10">
        <f t="shared" si="17"/>
        <v>66.116078399999992</v>
      </c>
      <c r="H301" s="69">
        <f t="shared" si="19"/>
        <v>0.14571999999999996</v>
      </c>
    </row>
    <row r="302" spans="1:8" x14ac:dyDescent="0.35">
      <c r="A302" s="9">
        <f t="shared" si="20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18"/>
        <v>535.75</v>
      </c>
      <c r="G302" s="10">
        <f t="shared" si="17"/>
        <v>78.069489999999988</v>
      </c>
      <c r="H302" s="69">
        <f t="shared" si="19"/>
        <v>0.14571999999999999</v>
      </c>
    </row>
    <row r="303" spans="1:8" x14ac:dyDescent="0.35">
      <c r="A303" s="9">
        <f t="shared" si="20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18"/>
        <v>133.4</v>
      </c>
      <c r="G303" s="10">
        <f t="shared" si="17"/>
        <v>19.439048</v>
      </c>
      <c r="H303" s="69">
        <f t="shared" si="19"/>
        <v>0.14571999999999999</v>
      </c>
    </row>
    <row r="304" spans="1:8" x14ac:dyDescent="0.35">
      <c r="A304" s="9">
        <f t="shared" si="20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18"/>
        <v>506.7</v>
      </c>
      <c r="G304" s="10">
        <f t="shared" si="17"/>
        <v>73.836323999999991</v>
      </c>
      <c r="H304" s="69">
        <f t="shared" si="19"/>
        <v>0.14571999999999999</v>
      </c>
    </row>
    <row r="305" spans="1:8" x14ac:dyDescent="0.35">
      <c r="A305" s="9">
        <f t="shared" si="20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18"/>
        <v>269.3</v>
      </c>
      <c r="G305" s="10">
        <f t="shared" si="17"/>
        <v>39.242395999999999</v>
      </c>
      <c r="H305" s="69">
        <f t="shared" si="19"/>
        <v>0.14571999999999999</v>
      </c>
    </row>
    <row r="306" spans="1:8" x14ac:dyDescent="0.35">
      <c r="A306" s="9">
        <f t="shared" si="20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18"/>
        <v>294</v>
      </c>
      <c r="G306" s="10">
        <f t="shared" si="17"/>
        <v>42.841679999999997</v>
      </c>
      <c r="H306" s="69">
        <f t="shared" si="19"/>
        <v>0.14571999999999999</v>
      </c>
    </row>
    <row r="307" spans="1:8" x14ac:dyDescent="0.35">
      <c r="A307" s="9">
        <f t="shared" si="20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18"/>
        <v>302.59999999999997</v>
      </c>
      <c r="G307" s="10">
        <f t="shared" si="17"/>
        <v>44.094871999999988</v>
      </c>
      <c r="H307" s="69">
        <f t="shared" si="19"/>
        <v>0.14571999999999999</v>
      </c>
    </row>
    <row r="308" spans="1:8" x14ac:dyDescent="0.35">
      <c r="A308" s="9">
        <f t="shared" si="20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18"/>
        <v>621.4</v>
      </c>
      <c r="G308" s="10">
        <f t="shared" ref="G308:G369" si="21">F308*$G$2</f>
        <v>90.55040799999999</v>
      </c>
      <c r="H308" s="69">
        <f t="shared" si="19"/>
        <v>0.14571999999999999</v>
      </c>
    </row>
    <row r="309" spans="1:8" x14ac:dyDescent="0.35">
      <c r="A309" s="9">
        <f t="shared" si="20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18"/>
        <v>240.2</v>
      </c>
      <c r="G309" s="10">
        <f t="shared" si="21"/>
        <v>35.001943999999995</v>
      </c>
      <c r="H309" s="69">
        <f t="shared" si="19"/>
        <v>0.14571999999999999</v>
      </c>
    </row>
    <row r="310" spans="1:8" x14ac:dyDescent="0.35">
      <c r="A310" s="9">
        <f t="shared" si="20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18"/>
        <v>580.6</v>
      </c>
      <c r="G310" s="10">
        <f t="shared" si="21"/>
        <v>84.605031999999994</v>
      </c>
      <c r="H310" s="69">
        <f t="shared" si="19"/>
        <v>0.14571999999999999</v>
      </c>
    </row>
    <row r="311" spans="1:8" x14ac:dyDescent="0.35">
      <c r="A311" s="9">
        <f t="shared" si="20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22">C311+D311+E311</f>
        <v>630.29999999999995</v>
      </c>
      <c r="G311" s="10">
        <f t="shared" si="21"/>
        <v>91.847315999999992</v>
      </c>
      <c r="H311" s="69">
        <f t="shared" si="19"/>
        <v>0.14571999999999999</v>
      </c>
    </row>
    <row r="312" spans="1:8" x14ac:dyDescent="0.35">
      <c r="A312" s="9">
        <f t="shared" si="20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22"/>
        <v>751.9</v>
      </c>
      <c r="G312" s="10">
        <f t="shared" si="21"/>
        <v>109.56686799999999</v>
      </c>
      <c r="H312" s="69">
        <f t="shared" si="19"/>
        <v>0.14571999999999999</v>
      </c>
    </row>
    <row r="313" spans="1:8" x14ac:dyDescent="0.35">
      <c r="A313" s="9">
        <f t="shared" si="20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22"/>
        <v>212.8</v>
      </c>
      <c r="G313" s="10">
        <f t="shared" si="21"/>
        <v>31.009215999999999</v>
      </c>
      <c r="H313" s="69">
        <f t="shared" si="19"/>
        <v>0.14571999999999999</v>
      </c>
    </row>
    <row r="314" spans="1:8" x14ac:dyDescent="0.35">
      <c r="A314" s="9">
        <f t="shared" si="20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22"/>
        <v>387.9</v>
      </c>
      <c r="G314" s="10">
        <f t="shared" si="21"/>
        <v>56.524787999999994</v>
      </c>
      <c r="H314" s="69">
        <f t="shared" si="19"/>
        <v>0.14571999999999999</v>
      </c>
    </row>
    <row r="315" spans="1:8" x14ac:dyDescent="0.35">
      <c r="A315" s="9">
        <f t="shared" si="20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22"/>
        <v>474.4</v>
      </c>
      <c r="G315" s="10">
        <f t="shared" si="21"/>
        <v>69.129567999999992</v>
      </c>
      <c r="H315" s="69">
        <f t="shared" si="19"/>
        <v>0.14571999999999999</v>
      </c>
    </row>
    <row r="316" spans="1:8" x14ac:dyDescent="0.35">
      <c r="A316" s="9">
        <f t="shared" si="20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22"/>
        <v>549.4</v>
      </c>
      <c r="G316" s="10">
        <f t="shared" si="21"/>
        <v>80.058567999999994</v>
      </c>
      <c r="H316" s="69">
        <f t="shared" si="19"/>
        <v>0.14571999999999999</v>
      </c>
    </row>
    <row r="317" spans="1:8" x14ac:dyDescent="0.35">
      <c r="A317" s="9">
        <f t="shared" si="20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22"/>
        <v>189</v>
      </c>
      <c r="G317" s="10">
        <f t="shared" si="21"/>
        <v>27.541079999999997</v>
      </c>
      <c r="H317" s="69">
        <f t="shared" si="19"/>
        <v>0.14571999999999999</v>
      </c>
    </row>
    <row r="318" spans="1:8" x14ac:dyDescent="0.35">
      <c r="A318" s="9">
        <f t="shared" si="20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22"/>
        <v>276.5</v>
      </c>
      <c r="G318" s="10">
        <f t="shared" si="21"/>
        <v>40.291579999999996</v>
      </c>
      <c r="H318" s="69">
        <f t="shared" si="19"/>
        <v>0.14571999999999999</v>
      </c>
    </row>
    <row r="319" spans="1:8" x14ac:dyDescent="0.35">
      <c r="A319" s="9">
        <f t="shared" si="20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22"/>
        <v>627.9</v>
      </c>
      <c r="G319" s="10">
        <f t="shared" si="21"/>
        <v>91.497587999999993</v>
      </c>
      <c r="H319" s="69">
        <f t="shared" si="19"/>
        <v>0.14571999999999999</v>
      </c>
    </row>
    <row r="320" spans="1:8" x14ac:dyDescent="0.35">
      <c r="A320" s="9">
        <f t="shared" si="20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22"/>
        <v>645.70000000000005</v>
      </c>
      <c r="G320" s="10">
        <f t="shared" si="21"/>
        <v>94.091403999999997</v>
      </c>
      <c r="H320" s="69">
        <f t="shared" si="19"/>
        <v>0.14571999999999999</v>
      </c>
    </row>
    <row r="321" spans="1:8" x14ac:dyDescent="0.35">
      <c r="A321" s="9">
        <f t="shared" si="20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22"/>
        <v>443.59999999999997</v>
      </c>
      <c r="G321" s="10">
        <f t="shared" si="21"/>
        <v>64.641391999999996</v>
      </c>
      <c r="H321" s="69">
        <f t="shared" si="19"/>
        <v>0.14572000000000002</v>
      </c>
    </row>
    <row r="322" spans="1:8" x14ac:dyDescent="0.35">
      <c r="A322" s="9">
        <f t="shared" si="20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22"/>
        <v>710.6</v>
      </c>
      <c r="G322" s="10">
        <f t="shared" si="21"/>
        <v>103.548632</v>
      </c>
      <c r="H322" s="69">
        <f t="shared" si="19"/>
        <v>0.14571999999999999</v>
      </c>
    </row>
    <row r="323" spans="1:8" x14ac:dyDescent="0.35">
      <c r="A323" s="9">
        <f t="shared" si="20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22"/>
        <v>212.4</v>
      </c>
      <c r="G323" s="10">
        <f t="shared" si="21"/>
        <v>30.950927999999998</v>
      </c>
      <c r="H323" s="69">
        <f t="shared" si="19"/>
        <v>0.14571999999999999</v>
      </c>
    </row>
    <row r="324" spans="1:8" x14ac:dyDescent="0.35">
      <c r="A324" s="9">
        <f t="shared" si="20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22"/>
        <v>1420.2</v>
      </c>
      <c r="G324" s="10">
        <f t="shared" si="21"/>
        <v>206.95154399999998</v>
      </c>
      <c r="H324" s="69">
        <f t="shared" si="19"/>
        <v>0.14571999999999999</v>
      </c>
    </row>
    <row r="325" spans="1:8" x14ac:dyDescent="0.35">
      <c r="A325" s="9">
        <f t="shared" si="20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22"/>
        <v>438.5</v>
      </c>
      <c r="G325" s="10">
        <f t="shared" si="21"/>
        <v>63.898219999999995</v>
      </c>
      <c r="H325" s="69">
        <f t="shared" ref="H325:H388" si="23">G325/F325</f>
        <v>0.14571999999999999</v>
      </c>
    </row>
    <row r="326" spans="1:8" x14ac:dyDescent="0.35">
      <c r="A326" s="9">
        <f t="shared" si="20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22"/>
        <v>515.1</v>
      </c>
      <c r="G326" s="10">
        <f t="shared" si="21"/>
        <v>75.060372000000001</v>
      </c>
      <c r="H326" s="69">
        <f t="shared" si="23"/>
        <v>0.14571999999999999</v>
      </c>
    </row>
    <row r="327" spans="1:8" x14ac:dyDescent="0.35">
      <c r="A327" s="9">
        <f t="shared" ref="A327:A390" si="24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22"/>
        <v>508.41</v>
      </c>
      <c r="G327" s="10">
        <f t="shared" si="21"/>
        <v>74.0855052</v>
      </c>
      <c r="H327" s="69">
        <f t="shared" si="23"/>
        <v>0.14571999999999999</v>
      </c>
    </row>
    <row r="328" spans="1:8" x14ac:dyDescent="0.35">
      <c r="A328" s="9">
        <f t="shared" si="24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22"/>
        <v>448.2</v>
      </c>
      <c r="G328" s="10">
        <f t="shared" si="21"/>
        <v>65.311703999999992</v>
      </c>
      <c r="H328" s="69">
        <f t="shared" si="23"/>
        <v>0.14571999999999999</v>
      </c>
    </row>
    <row r="329" spans="1:8" x14ac:dyDescent="0.35">
      <c r="A329" s="9">
        <f t="shared" si="24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22"/>
        <v>328</v>
      </c>
      <c r="G329" s="10">
        <f t="shared" si="21"/>
        <v>47.796159999999993</v>
      </c>
      <c r="H329" s="69">
        <f t="shared" si="23"/>
        <v>0.14571999999999999</v>
      </c>
    </row>
    <row r="330" spans="1:8" x14ac:dyDescent="0.35">
      <c r="A330" s="9">
        <f t="shared" si="24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22"/>
        <v>441.4</v>
      </c>
      <c r="G330" s="10">
        <f t="shared" si="21"/>
        <v>64.320807999999985</v>
      </c>
      <c r="H330" s="69">
        <f t="shared" si="23"/>
        <v>0.14571999999999996</v>
      </c>
    </row>
    <row r="331" spans="1:8" x14ac:dyDescent="0.35">
      <c r="A331" s="9">
        <f t="shared" si="24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22"/>
        <v>426.4</v>
      </c>
      <c r="G331" s="10">
        <f t="shared" si="21"/>
        <v>62.135007999999992</v>
      </c>
      <c r="H331" s="69">
        <f t="shared" si="23"/>
        <v>0.14571999999999999</v>
      </c>
    </row>
    <row r="332" spans="1:8" x14ac:dyDescent="0.35">
      <c r="A332" s="9">
        <f t="shared" si="24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22"/>
        <v>219.4</v>
      </c>
      <c r="G332" s="10">
        <f t="shared" si="21"/>
        <v>31.970967999999999</v>
      </c>
      <c r="H332" s="69">
        <f t="shared" si="23"/>
        <v>0.14571999999999999</v>
      </c>
    </row>
    <row r="333" spans="1:8" x14ac:dyDescent="0.35">
      <c r="A333" s="9">
        <f t="shared" si="24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22"/>
        <v>579.9</v>
      </c>
      <c r="G333" s="10">
        <f t="shared" si="21"/>
        <v>84.503027999999986</v>
      </c>
      <c r="H333" s="69">
        <f t="shared" si="23"/>
        <v>0.14571999999999999</v>
      </c>
    </row>
    <row r="334" spans="1:8" x14ac:dyDescent="0.35">
      <c r="A334" s="9">
        <f t="shared" si="24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22"/>
        <v>503.4</v>
      </c>
      <c r="G334" s="10">
        <f t="shared" si="21"/>
        <v>73.355447999999996</v>
      </c>
      <c r="H334" s="69">
        <f t="shared" si="23"/>
        <v>0.14571999999999999</v>
      </c>
    </row>
    <row r="335" spans="1:8" x14ac:dyDescent="0.35">
      <c r="A335" s="9">
        <f t="shared" si="24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22"/>
        <v>579</v>
      </c>
      <c r="G335" s="10">
        <f t="shared" si="21"/>
        <v>84.37187999999999</v>
      </c>
      <c r="H335" s="69">
        <f t="shared" si="23"/>
        <v>0.14571999999999999</v>
      </c>
    </row>
    <row r="336" spans="1:8" x14ac:dyDescent="0.35">
      <c r="A336" s="9">
        <f t="shared" si="24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22"/>
        <v>546.79999999999995</v>
      </c>
      <c r="G336" s="10">
        <f t="shared" si="21"/>
        <v>79.679695999999993</v>
      </c>
      <c r="H336" s="69">
        <f t="shared" si="23"/>
        <v>0.14571999999999999</v>
      </c>
    </row>
    <row r="337" spans="1:8" x14ac:dyDescent="0.35">
      <c r="A337" s="9">
        <f t="shared" si="24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22"/>
        <v>528.70000000000005</v>
      </c>
      <c r="G337" s="10">
        <f t="shared" si="21"/>
        <v>77.042164</v>
      </c>
      <c r="H337" s="69">
        <f t="shared" si="23"/>
        <v>0.14571999999999999</v>
      </c>
    </row>
    <row r="338" spans="1:8" x14ac:dyDescent="0.35">
      <c r="A338" s="9">
        <f t="shared" si="24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22"/>
        <v>495.8</v>
      </c>
      <c r="G338" s="10">
        <f t="shared" si="21"/>
        <v>72.247975999999994</v>
      </c>
      <c r="H338" s="69">
        <f t="shared" si="23"/>
        <v>0.14571999999999999</v>
      </c>
    </row>
    <row r="339" spans="1:8" x14ac:dyDescent="0.35">
      <c r="A339" s="9">
        <f t="shared" si="24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22"/>
        <v>1650.7</v>
      </c>
      <c r="G339" s="10">
        <f t="shared" si="21"/>
        <v>240.54000399999998</v>
      </c>
      <c r="H339" s="69">
        <f t="shared" si="23"/>
        <v>0.14571999999999999</v>
      </c>
    </row>
    <row r="340" spans="1:8" x14ac:dyDescent="0.35">
      <c r="A340" s="9">
        <f t="shared" si="24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22"/>
        <v>297.8</v>
      </c>
      <c r="G340" s="10">
        <f t="shared" si="21"/>
        <v>43.395415999999997</v>
      </c>
      <c r="H340" s="69">
        <f t="shared" si="23"/>
        <v>0.14571999999999999</v>
      </c>
    </row>
    <row r="341" spans="1:8" x14ac:dyDescent="0.35">
      <c r="A341" s="9">
        <f t="shared" si="24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22"/>
        <v>343.75</v>
      </c>
      <c r="G341" s="10">
        <f t="shared" si="21"/>
        <v>50.091249999999995</v>
      </c>
      <c r="H341" s="69">
        <f t="shared" si="23"/>
        <v>0.14571999999999999</v>
      </c>
    </row>
    <row r="342" spans="1:8" x14ac:dyDescent="0.35">
      <c r="A342" s="9">
        <f t="shared" si="24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22"/>
        <v>3142.7</v>
      </c>
      <c r="G342" s="10">
        <f t="shared" si="21"/>
        <v>457.95424399999996</v>
      </c>
      <c r="H342" s="69">
        <f t="shared" si="23"/>
        <v>0.14571999999999999</v>
      </c>
    </row>
    <row r="343" spans="1:8" x14ac:dyDescent="0.35">
      <c r="A343" s="9">
        <f t="shared" si="24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22"/>
        <v>599.09999999999991</v>
      </c>
      <c r="G343" s="10">
        <f t="shared" si="21"/>
        <v>87.300851999999978</v>
      </c>
      <c r="H343" s="69">
        <f t="shared" si="23"/>
        <v>0.14571999999999999</v>
      </c>
    </row>
    <row r="344" spans="1:8" x14ac:dyDescent="0.35">
      <c r="A344" s="9">
        <f t="shared" si="24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22"/>
        <v>354.4</v>
      </c>
      <c r="G344" s="10">
        <f t="shared" si="21"/>
        <v>51.643167999999996</v>
      </c>
      <c r="H344" s="69">
        <f t="shared" si="23"/>
        <v>0.14571999999999999</v>
      </c>
    </row>
    <row r="345" spans="1:8" x14ac:dyDescent="0.35">
      <c r="A345" s="9">
        <f t="shared" si="24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22"/>
        <v>190.2</v>
      </c>
      <c r="G345" s="10">
        <f t="shared" si="21"/>
        <v>27.715943999999997</v>
      </c>
      <c r="H345" s="69">
        <f t="shared" si="23"/>
        <v>0.14571999999999999</v>
      </c>
    </row>
    <row r="346" spans="1:8" x14ac:dyDescent="0.35">
      <c r="A346" s="9">
        <f t="shared" si="24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22"/>
        <v>396.04</v>
      </c>
      <c r="G346" s="10">
        <f t="shared" si="21"/>
        <v>57.710948799999997</v>
      </c>
      <c r="H346" s="69">
        <f t="shared" si="23"/>
        <v>0.14571999999999999</v>
      </c>
    </row>
    <row r="347" spans="1:8" x14ac:dyDescent="0.35">
      <c r="A347" s="9">
        <f t="shared" si="24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 t="shared" si="22"/>
        <v>507.3</v>
      </c>
      <c r="G347" s="10">
        <f t="shared" si="21"/>
        <v>73.923755999999997</v>
      </c>
      <c r="H347" s="69">
        <f t="shared" si="23"/>
        <v>0.14571999999999999</v>
      </c>
    </row>
    <row r="348" spans="1:8" x14ac:dyDescent="0.35">
      <c r="A348" s="9">
        <f t="shared" si="24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22"/>
        <v>306.2</v>
      </c>
      <c r="G348" s="10">
        <f t="shared" si="21"/>
        <v>44.619463999999994</v>
      </c>
      <c r="H348" s="69">
        <f t="shared" si="23"/>
        <v>0.14571999999999999</v>
      </c>
    </row>
    <row r="349" spans="1:8" x14ac:dyDescent="0.35">
      <c r="A349" s="9">
        <f t="shared" si="24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22"/>
        <v>504.4</v>
      </c>
      <c r="G349" s="10">
        <f t="shared" si="21"/>
        <v>73.501167999999993</v>
      </c>
      <c r="H349" s="69">
        <f t="shared" si="23"/>
        <v>0.14571999999999999</v>
      </c>
    </row>
    <row r="350" spans="1:8" x14ac:dyDescent="0.35">
      <c r="A350" s="9">
        <f t="shared" si="24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22"/>
        <v>322.5</v>
      </c>
      <c r="G350" s="10">
        <f t="shared" si="21"/>
        <v>46.994699999999995</v>
      </c>
      <c r="H350" s="69">
        <f t="shared" si="23"/>
        <v>0.14571999999999999</v>
      </c>
    </row>
    <row r="351" spans="1:8" x14ac:dyDescent="0.35">
      <c r="A351" s="9">
        <f t="shared" si="24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22"/>
        <v>397.8</v>
      </c>
      <c r="G351" s="10">
        <f t="shared" si="21"/>
        <v>57.967416</v>
      </c>
      <c r="H351" s="69">
        <f t="shared" si="23"/>
        <v>0.14571999999999999</v>
      </c>
    </row>
    <row r="352" spans="1:8" x14ac:dyDescent="0.35">
      <c r="A352" s="9">
        <f t="shared" si="24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22"/>
        <v>142</v>
      </c>
      <c r="G352" s="10">
        <f t="shared" si="21"/>
        <v>20.692239999999998</v>
      </c>
      <c r="H352" s="69">
        <f t="shared" si="23"/>
        <v>0.14571999999999999</v>
      </c>
    </row>
    <row r="353" spans="1:8" x14ac:dyDescent="0.35">
      <c r="A353" s="9">
        <f t="shared" si="24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22"/>
        <v>156.19999999999999</v>
      </c>
      <c r="G353" s="10">
        <f t="shared" si="21"/>
        <v>22.761463999999997</v>
      </c>
      <c r="H353" s="69">
        <f t="shared" si="23"/>
        <v>0.14571999999999999</v>
      </c>
    </row>
    <row r="354" spans="1:8" x14ac:dyDescent="0.35">
      <c r="A354" s="9">
        <f t="shared" si="24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22"/>
        <v>591.70000000000005</v>
      </c>
      <c r="G354" s="10">
        <f t="shared" si="21"/>
        <v>86.222523999999993</v>
      </c>
      <c r="H354" s="69">
        <f t="shared" si="23"/>
        <v>0.14571999999999999</v>
      </c>
    </row>
    <row r="355" spans="1:8" x14ac:dyDescent="0.35">
      <c r="A355" s="9">
        <f t="shared" si="24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22"/>
        <v>432.9</v>
      </c>
      <c r="G355" s="10">
        <f t="shared" si="21"/>
        <v>63.082187999999995</v>
      </c>
      <c r="H355" s="69">
        <f t="shared" si="23"/>
        <v>0.14571999999999999</v>
      </c>
    </row>
    <row r="356" spans="1:8" x14ac:dyDescent="0.35">
      <c r="A356" s="9">
        <f t="shared" si="24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22"/>
        <v>326.39999999999998</v>
      </c>
      <c r="G356" s="10">
        <f t="shared" si="21"/>
        <v>47.563007999999996</v>
      </c>
      <c r="H356" s="69">
        <f t="shared" si="23"/>
        <v>0.14571999999999999</v>
      </c>
    </row>
    <row r="357" spans="1:8" x14ac:dyDescent="0.35">
      <c r="A357" s="9">
        <f t="shared" si="24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22"/>
        <v>150.30000000000001</v>
      </c>
      <c r="G357" s="10">
        <f t="shared" si="21"/>
        <v>21.901716</v>
      </c>
      <c r="H357" s="69">
        <f t="shared" si="23"/>
        <v>0.14571999999999999</v>
      </c>
    </row>
    <row r="358" spans="1:8" x14ac:dyDescent="0.35">
      <c r="A358" s="9">
        <f t="shared" si="24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22"/>
        <v>303.5</v>
      </c>
      <c r="G358" s="10">
        <f t="shared" si="21"/>
        <v>44.226019999999998</v>
      </c>
      <c r="H358" s="69">
        <f t="shared" si="23"/>
        <v>0.14571999999999999</v>
      </c>
    </row>
    <row r="359" spans="1:8" x14ac:dyDescent="0.35">
      <c r="A359" s="9">
        <f t="shared" si="24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22"/>
        <v>555.70000000000005</v>
      </c>
      <c r="G359" s="10">
        <f t="shared" si="21"/>
        <v>80.976603999999995</v>
      </c>
      <c r="H359" s="69">
        <f t="shared" si="23"/>
        <v>0.14571999999999999</v>
      </c>
    </row>
    <row r="360" spans="1:8" x14ac:dyDescent="0.35">
      <c r="A360" s="9">
        <f t="shared" si="24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22"/>
        <v>360.4</v>
      </c>
      <c r="G360" s="10">
        <f t="shared" si="21"/>
        <v>52.517487999999993</v>
      </c>
      <c r="H360" s="69">
        <f t="shared" si="23"/>
        <v>0.14571999999999999</v>
      </c>
    </row>
    <row r="361" spans="1:8" x14ac:dyDescent="0.35">
      <c r="A361" s="9">
        <f t="shared" si="24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22"/>
        <v>428.8</v>
      </c>
      <c r="G361" s="10">
        <f t="shared" si="21"/>
        <v>62.484735999999998</v>
      </c>
      <c r="H361" s="69">
        <f t="shared" si="23"/>
        <v>0.14571999999999999</v>
      </c>
    </row>
    <row r="362" spans="1:8" x14ac:dyDescent="0.35">
      <c r="A362" s="9">
        <f t="shared" si="24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22"/>
        <v>1100.2</v>
      </c>
      <c r="G362" s="10">
        <f t="shared" si="21"/>
        <v>160.321144</v>
      </c>
      <c r="H362" s="69">
        <f t="shared" si="23"/>
        <v>0.14571999999999999</v>
      </c>
    </row>
    <row r="363" spans="1:8" x14ac:dyDescent="0.35">
      <c r="A363" s="9">
        <f t="shared" si="24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22"/>
        <v>419.4</v>
      </c>
      <c r="G363" s="10">
        <f t="shared" si="21"/>
        <v>61.11496799999999</v>
      </c>
      <c r="H363" s="69">
        <f t="shared" si="23"/>
        <v>0.14571999999999999</v>
      </c>
    </row>
    <row r="364" spans="1:8" x14ac:dyDescent="0.35">
      <c r="A364" s="9">
        <f t="shared" si="24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22"/>
        <v>149.6</v>
      </c>
      <c r="G364" s="10">
        <f t="shared" si="21"/>
        <v>21.799711999999996</v>
      </c>
      <c r="H364" s="69">
        <f t="shared" si="23"/>
        <v>0.14571999999999999</v>
      </c>
    </row>
    <row r="365" spans="1:8" x14ac:dyDescent="0.35">
      <c r="A365" s="9">
        <f t="shared" si="24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22"/>
        <v>253.1</v>
      </c>
      <c r="G365" s="10">
        <f t="shared" si="21"/>
        <v>36.881732</v>
      </c>
      <c r="H365" s="69">
        <f t="shared" si="23"/>
        <v>0.14571999999999999</v>
      </c>
    </row>
    <row r="366" spans="1:8" x14ac:dyDescent="0.35">
      <c r="A366" s="9">
        <f t="shared" si="24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22"/>
        <v>360.3</v>
      </c>
      <c r="G366" s="10">
        <f t="shared" si="21"/>
        <v>52.502915999999999</v>
      </c>
      <c r="H366" s="69">
        <f t="shared" si="23"/>
        <v>0.14571999999999999</v>
      </c>
    </row>
    <row r="367" spans="1:8" x14ac:dyDescent="0.35">
      <c r="A367" s="9">
        <f t="shared" si="24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22"/>
        <v>1535.2</v>
      </c>
      <c r="G367" s="10">
        <f t="shared" si="21"/>
        <v>223.70934399999999</v>
      </c>
      <c r="H367" s="69">
        <f t="shared" si="23"/>
        <v>0.14571999999999999</v>
      </c>
    </row>
    <row r="368" spans="1:8" x14ac:dyDescent="0.35">
      <c r="A368" s="9">
        <f t="shared" si="24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22"/>
        <v>191.4</v>
      </c>
      <c r="G368" s="10">
        <f t="shared" si="21"/>
        <v>27.890808</v>
      </c>
      <c r="H368" s="69">
        <f t="shared" si="23"/>
        <v>0.14571999999999999</v>
      </c>
    </row>
    <row r="369" spans="1:8" x14ac:dyDescent="0.35">
      <c r="A369" s="9">
        <f t="shared" si="24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22"/>
        <v>442.3</v>
      </c>
      <c r="G369" s="10">
        <f t="shared" si="21"/>
        <v>64.451955999999996</v>
      </c>
      <c r="H369" s="69">
        <f t="shared" si="23"/>
        <v>0.14571999999999999</v>
      </c>
    </row>
    <row r="370" spans="1:8" x14ac:dyDescent="0.35">
      <c r="A370" s="9">
        <f t="shared" si="24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22"/>
        <v>503.5</v>
      </c>
      <c r="G370" s="10">
        <f t="shared" ref="G370:G432" si="25">F370*$G$2</f>
        <v>73.370019999999997</v>
      </c>
      <c r="H370" s="69">
        <f t="shared" si="23"/>
        <v>0.14571999999999999</v>
      </c>
    </row>
    <row r="371" spans="1:8" x14ac:dyDescent="0.35">
      <c r="A371" s="9">
        <f t="shared" si="24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22"/>
        <v>570.5</v>
      </c>
      <c r="G371" s="10">
        <f t="shared" si="25"/>
        <v>83.133259999999993</v>
      </c>
      <c r="H371" s="69">
        <f t="shared" si="23"/>
        <v>0.14571999999999999</v>
      </c>
    </row>
    <row r="372" spans="1:8" x14ac:dyDescent="0.35">
      <c r="A372" s="9">
        <f t="shared" si="24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4" si="26">C372+D372+E372</f>
        <v>227.9</v>
      </c>
      <c r="G372" s="10">
        <f t="shared" si="25"/>
        <v>33.209587999999997</v>
      </c>
      <c r="H372" s="69">
        <f t="shared" si="23"/>
        <v>0.14571999999999999</v>
      </c>
    </row>
    <row r="373" spans="1:8" x14ac:dyDescent="0.35">
      <c r="A373" s="9">
        <f t="shared" si="24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26"/>
        <v>130.5</v>
      </c>
      <c r="G373" s="10">
        <f t="shared" si="25"/>
        <v>19.016459999999999</v>
      </c>
      <c r="H373" s="69">
        <f t="shared" si="23"/>
        <v>0.14571999999999999</v>
      </c>
    </row>
    <row r="374" spans="1:8" x14ac:dyDescent="0.35">
      <c r="A374" s="9">
        <f t="shared" si="24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26"/>
        <v>384.3</v>
      </c>
      <c r="G374" s="10">
        <f t="shared" si="25"/>
        <v>56.000195999999995</v>
      </c>
      <c r="H374" s="69">
        <f t="shared" si="23"/>
        <v>0.14571999999999999</v>
      </c>
    </row>
    <row r="375" spans="1:8" x14ac:dyDescent="0.35">
      <c r="A375" s="9">
        <f t="shared" si="24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26"/>
        <v>383.3</v>
      </c>
      <c r="G375" s="10">
        <f t="shared" si="25"/>
        <v>55.854475999999998</v>
      </c>
      <c r="H375" s="69">
        <f t="shared" si="23"/>
        <v>0.14571999999999999</v>
      </c>
    </row>
    <row r="376" spans="1:8" x14ac:dyDescent="0.35">
      <c r="A376" s="9">
        <f t="shared" si="24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26"/>
        <v>503.6</v>
      </c>
      <c r="G376" s="10">
        <f t="shared" si="25"/>
        <v>73.384591999999998</v>
      </c>
      <c r="H376" s="69">
        <f t="shared" si="23"/>
        <v>0.14571999999999999</v>
      </c>
    </row>
    <row r="377" spans="1:8" x14ac:dyDescent="0.35">
      <c r="A377" s="9">
        <f t="shared" si="24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26"/>
        <v>387.4</v>
      </c>
      <c r="G377" s="10">
        <f t="shared" si="25"/>
        <v>56.451927999999995</v>
      </c>
      <c r="H377" s="69">
        <f t="shared" si="23"/>
        <v>0.14571999999999999</v>
      </c>
    </row>
    <row r="378" spans="1:8" x14ac:dyDescent="0.35">
      <c r="A378" s="9">
        <f t="shared" si="24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26"/>
        <v>147</v>
      </c>
      <c r="G378" s="10">
        <f t="shared" si="25"/>
        <v>21.420839999999998</v>
      </c>
      <c r="H378" s="69">
        <f t="shared" si="23"/>
        <v>0.14571999999999999</v>
      </c>
    </row>
    <row r="379" spans="1:8" x14ac:dyDescent="0.35">
      <c r="A379" s="9">
        <f t="shared" si="24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26"/>
        <v>203.69</v>
      </c>
      <c r="G379" s="10">
        <f t="shared" si="25"/>
        <v>29.681706799999997</v>
      </c>
      <c r="H379" s="69">
        <f t="shared" si="23"/>
        <v>0.14571999999999999</v>
      </c>
    </row>
    <row r="380" spans="1:8" x14ac:dyDescent="0.35">
      <c r="A380" s="9">
        <f t="shared" si="24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26"/>
        <v>138.9</v>
      </c>
      <c r="G380" s="10">
        <f t="shared" si="25"/>
        <v>20.240507999999998</v>
      </c>
      <c r="H380" s="69">
        <f t="shared" si="23"/>
        <v>0.14571999999999999</v>
      </c>
    </row>
    <row r="381" spans="1:8" x14ac:dyDescent="0.35">
      <c r="A381" s="9">
        <f t="shared" si="24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26"/>
        <v>338.8</v>
      </c>
      <c r="G381" s="10">
        <f t="shared" si="25"/>
        <v>49.369935999999996</v>
      </c>
      <c r="H381" s="69">
        <f t="shared" si="23"/>
        <v>0.14571999999999999</v>
      </c>
    </row>
    <row r="382" spans="1:8" x14ac:dyDescent="0.35">
      <c r="A382" s="9">
        <f t="shared" si="24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26"/>
        <v>386.9</v>
      </c>
      <c r="G382" s="10">
        <f t="shared" si="25"/>
        <v>56.37906799999999</v>
      </c>
      <c r="H382" s="69">
        <f t="shared" si="23"/>
        <v>0.14571999999999999</v>
      </c>
    </row>
    <row r="383" spans="1:8" x14ac:dyDescent="0.35">
      <c r="A383" s="9">
        <f t="shared" si="24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26"/>
        <v>972.7</v>
      </c>
      <c r="G383" s="10">
        <f t="shared" si="25"/>
        <v>141.74184399999999</v>
      </c>
      <c r="H383" s="69">
        <f t="shared" si="23"/>
        <v>0.14571999999999999</v>
      </c>
    </row>
    <row r="384" spans="1:8" x14ac:dyDescent="0.35">
      <c r="A384" s="9">
        <f t="shared" si="24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26"/>
        <v>598.79999999999995</v>
      </c>
      <c r="G384" s="10">
        <f t="shared" si="25"/>
        <v>87.257135999999988</v>
      </c>
      <c r="H384" s="69">
        <f t="shared" si="23"/>
        <v>0.14571999999999999</v>
      </c>
    </row>
    <row r="385" spans="1:8" x14ac:dyDescent="0.35">
      <c r="A385" s="9">
        <f t="shared" si="24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26"/>
        <v>464.2</v>
      </c>
      <c r="G385" s="10">
        <f t="shared" si="25"/>
        <v>67.643223999999989</v>
      </c>
      <c r="H385" s="69">
        <f t="shared" si="23"/>
        <v>0.14571999999999999</v>
      </c>
    </row>
    <row r="386" spans="1:8" x14ac:dyDescent="0.35">
      <c r="A386" s="9">
        <f t="shared" si="24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26"/>
        <v>606.78</v>
      </c>
      <c r="G386" s="10">
        <f t="shared" si="25"/>
        <v>88.419981599999986</v>
      </c>
      <c r="H386" s="69">
        <f t="shared" si="23"/>
        <v>0.14571999999999999</v>
      </c>
    </row>
    <row r="387" spans="1:8" x14ac:dyDescent="0.35">
      <c r="A387" s="9">
        <f t="shared" si="24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26"/>
        <v>305</v>
      </c>
      <c r="G387" s="10">
        <f t="shared" si="25"/>
        <v>44.444599999999994</v>
      </c>
      <c r="H387" s="69">
        <f t="shared" si="23"/>
        <v>0.14571999999999999</v>
      </c>
    </row>
    <row r="388" spans="1:8" x14ac:dyDescent="0.35">
      <c r="A388" s="9">
        <f t="shared" si="24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26"/>
        <v>759.8</v>
      </c>
      <c r="G388" s="10">
        <f t="shared" si="25"/>
        <v>110.71805599999999</v>
      </c>
      <c r="H388" s="69">
        <f t="shared" si="23"/>
        <v>0.14571999999999999</v>
      </c>
    </row>
    <row r="389" spans="1:8" x14ac:dyDescent="0.35">
      <c r="A389" s="9">
        <f t="shared" si="24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26"/>
        <v>530.20000000000005</v>
      </c>
      <c r="G389" s="10">
        <f t="shared" si="25"/>
        <v>77.260744000000003</v>
      </c>
      <c r="H389" s="69">
        <f t="shared" ref="H389:H452" si="27">G389/F389</f>
        <v>0.14571999999999999</v>
      </c>
    </row>
    <row r="390" spans="1:8" x14ac:dyDescent="0.35">
      <c r="A390" s="9">
        <f t="shared" si="24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26"/>
        <v>123.5</v>
      </c>
      <c r="G390" s="10">
        <f t="shared" si="25"/>
        <v>17.996419999999997</v>
      </c>
      <c r="H390" s="69">
        <f t="shared" si="27"/>
        <v>0.14571999999999999</v>
      </c>
    </row>
    <row r="391" spans="1:8" x14ac:dyDescent="0.35">
      <c r="A391" s="9">
        <f t="shared" ref="A391:A454" si="28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26"/>
        <v>298.8</v>
      </c>
      <c r="G391" s="10">
        <f t="shared" si="25"/>
        <v>43.541136000000002</v>
      </c>
      <c r="H391" s="69">
        <f t="shared" si="27"/>
        <v>0.14571999999999999</v>
      </c>
    </row>
    <row r="392" spans="1:8" x14ac:dyDescent="0.35">
      <c r="A392" s="9">
        <f t="shared" si="28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26"/>
        <v>217.3</v>
      </c>
      <c r="G392" s="10">
        <f t="shared" si="25"/>
        <v>31.664956</v>
      </c>
      <c r="H392" s="69">
        <f t="shared" si="27"/>
        <v>0.14571999999999999</v>
      </c>
    </row>
    <row r="393" spans="1:8" x14ac:dyDescent="0.35">
      <c r="A393" s="9">
        <f t="shared" si="28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26"/>
        <v>293.89999999999998</v>
      </c>
      <c r="G393" s="10">
        <f t="shared" si="25"/>
        <v>42.827107999999996</v>
      </c>
      <c r="H393" s="69">
        <f t="shared" si="27"/>
        <v>0.14571999999999999</v>
      </c>
    </row>
    <row r="394" spans="1:8" x14ac:dyDescent="0.35">
      <c r="A394" s="9">
        <f t="shared" si="28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26"/>
        <v>198.9</v>
      </c>
      <c r="G394" s="10">
        <f t="shared" si="25"/>
        <v>28.983708</v>
      </c>
      <c r="H394" s="69">
        <f t="shared" si="27"/>
        <v>0.14571999999999999</v>
      </c>
    </row>
    <row r="395" spans="1:8" x14ac:dyDescent="0.35">
      <c r="A395" s="9">
        <f t="shared" si="28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26"/>
        <v>95.6</v>
      </c>
      <c r="G395" s="10">
        <f t="shared" si="25"/>
        <v>13.930831999999999</v>
      </c>
      <c r="H395" s="69">
        <f t="shared" si="27"/>
        <v>0.14571999999999999</v>
      </c>
    </row>
    <row r="396" spans="1:8" x14ac:dyDescent="0.35">
      <c r="A396" s="9">
        <f t="shared" si="28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26"/>
        <v>408.7</v>
      </c>
      <c r="G396" s="10">
        <f t="shared" si="25"/>
        <v>59.555763999999996</v>
      </c>
      <c r="H396" s="69">
        <f t="shared" si="27"/>
        <v>0.14571999999999999</v>
      </c>
    </row>
    <row r="397" spans="1:8" x14ac:dyDescent="0.35">
      <c r="A397" s="9">
        <f t="shared" si="28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26"/>
        <v>449.5</v>
      </c>
      <c r="G397" s="10">
        <f t="shared" si="25"/>
        <v>65.501139999999992</v>
      </c>
      <c r="H397" s="69">
        <f t="shared" si="27"/>
        <v>0.14571999999999999</v>
      </c>
    </row>
    <row r="398" spans="1:8" x14ac:dyDescent="0.35">
      <c r="A398" s="9">
        <f t="shared" si="28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26"/>
        <v>364.8</v>
      </c>
      <c r="G398" s="10">
        <f t="shared" si="25"/>
        <v>53.158656000000001</v>
      </c>
      <c r="H398" s="69">
        <f t="shared" si="27"/>
        <v>0.14571999999999999</v>
      </c>
    </row>
    <row r="399" spans="1:8" x14ac:dyDescent="0.35">
      <c r="A399" s="9">
        <f t="shared" si="28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26"/>
        <v>326.3</v>
      </c>
      <c r="G399" s="10">
        <f t="shared" si="25"/>
        <v>47.548435999999995</v>
      </c>
      <c r="H399" s="69">
        <f t="shared" si="27"/>
        <v>0.14571999999999999</v>
      </c>
    </row>
    <row r="400" spans="1:8" x14ac:dyDescent="0.35">
      <c r="A400" s="9">
        <f t="shared" si="28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26"/>
        <v>634.70000000000005</v>
      </c>
      <c r="G400" s="10">
        <f t="shared" si="25"/>
        <v>92.488484</v>
      </c>
      <c r="H400" s="69">
        <f t="shared" si="27"/>
        <v>0.14571999999999999</v>
      </c>
    </row>
    <row r="401" spans="1:8" x14ac:dyDescent="0.35">
      <c r="A401" s="9">
        <f t="shared" si="28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26"/>
        <v>267.10000000000002</v>
      </c>
      <c r="G401" s="10">
        <f t="shared" si="25"/>
        <v>38.921812000000003</v>
      </c>
      <c r="H401" s="69">
        <f t="shared" si="27"/>
        <v>0.14571999999999999</v>
      </c>
    </row>
    <row r="402" spans="1:8" x14ac:dyDescent="0.35">
      <c r="A402" s="9">
        <f t="shared" si="28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26"/>
        <v>224.6</v>
      </c>
      <c r="G402" s="10">
        <f t="shared" si="25"/>
        <v>32.728711999999994</v>
      </c>
      <c r="H402" s="69">
        <f t="shared" si="27"/>
        <v>0.14571999999999999</v>
      </c>
    </row>
    <row r="403" spans="1:8" x14ac:dyDescent="0.35">
      <c r="A403" s="9">
        <f t="shared" si="28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26"/>
        <v>572.29999999999995</v>
      </c>
      <c r="G403" s="10">
        <f t="shared" si="25"/>
        <v>83.395555999999985</v>
      </c>
      <c r="H403" s="69">
        <f t="shared" si="27"/>
        <v>0.14571999999999999</v>
      </c>
    </row>
    <row r="404" spans="1:8" x14ac:dyDescent="0.35">
      <c r="A404" s="9">
        <f t="shared" si="28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26"/>
        <v>227.9</v>
      </c>
      <c r="G404" s="10">
        <f t="shared" si="25"/>
        <v>33.209587999999997</v>
      </c>
      <c r="H404" s="69">
        <f t="shared" si="27"/>
        <v>0.14571999999999999</v>
      </c>
    </row>
    <row r="405" spans="1:8" x14ac:dyDescent="0.35">
      <c r="A405" s="9">
        <f t="shared" si="28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26"/>
        <v>659.6</v>
      </c>
      <c r="G405" s="10">
        <f t="shared" si="25"/>
        <v>96.116911999999999</v>
      </c>
      <c r="H405" s="69">
        <f t="shared" si="27"/>
        <v>0.14571999999999999</v>
      </c>
    </row>
    <row r="406" spans="1:8" x14ac:dyDescent="0.35">
      <c r="A406" s="9">
        <f t="shared" si="28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26"/>
        <v>824.8</v>
      </c>
      <c r="G406" s="10">
        <f t="shared" si="25"/>
        <v>120.18985599999998</v>
      </c>
      <c r="H406" s="69">
        <f t="shared" si="27"/>
        <v>0.14571999999999999</v>
      </c>
    </row>
    <row r="407" spans="1:8" x14ac:dyDescent="0.35">
      <c r="A407" s="9">
        <f t="shared" si="28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26"/>
        <v>162.80000000000001</v>
      </c>
      <c r="G407" s="10">
        <f t="shared" si="25"/>
        <v>23.723216000000001</v>
      </c>
      <c r="H407" s="69">
        <f t="shared" si="27"/>
        <v>0.14571999999999999</v>
      </c>
    </row>
    <row r="408" spans="1:8" x14ac:dyDescent="0.35">
      <c r="A408" s="9">
        <f t="shared" si="28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26"/>
        <v>163.30000000000001</v>
      </c>
      <c r="G408" s="10">
        <f t="shared" si="25"/>
        <v>23.796075999999999</v>
      </c>
      <c r="H408" s="69">
        <f t="shared" si="27"/>
        <v>0.14571999999999999</v>
      </c>
    </row>
    <row r="409" spans="1:8" x14ac:dyDescent="0.35">
      <c r="A409" s="9">
        <f t="shared" si="28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26"/>
        <v>449.9</v>
      </c>
      <c r="G409" s="10">
        <f t="shared" si="25"/>
        <v>65.559427999999997</v>
      </c>
      <c r="H409" s="69">
        <f t="shared" si="27"/>
        <v>0.14571999999999999</v>
      </c>
    </row>
    <row r="410" spans="1:8" x14ac:dyDescent="0.35">
      <c r="A410" s="9">
        <f t="shared" si="28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26"/>
        <v>434.1</v>
      </c>
      <c r="G410" s="10">
        <f t="shared" si="25"/>
        <v>63.257052000000002</v>
      </c>
      <c r="H410" s="69">
        <f t="shared" si="27"/>
        <v>0.14571999999999999</v>
      </c>
    </row>
    <row r="411" spans="1:8" x14ac:dyDescent="0.35">
      <c r="A411" s="9">
        <f t="shared" si="28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26"/>
        <v>271.3</v>
      </c>
      <c r="G411" s="10">
        <f t="shared" si="25"/>
        <v>39.533836000000001</v>
      </c>
      <c r="H411" s="69">
        <f t="shared" si="27"/>
        <v>0.14571999999999999</v>
      </c>
    </row>
    <row r="412" spans="1:8" x14ac:dyDescent="0.35">
      <c r="A412" s="9">
        <f t="shared" si="28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26"/>
        <v>527.4</v>
      </c>
      <c r="G412" s="10">
        <f t="shared" si="25"/>
        <v>76.852727999999985</v>
      </c>
      <c r="H412" s="69">
        <f t="shared" si="27"/>
        <v>0.14571999999999999</v>
      </c>
    </row>
    <row r="413" spans="1:8" x14ac:dyDescent="0.35">
      <c r="A413" s="9">
        <f t="shared" si="28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26"/>
        <v>882.9</v>
      </c>
      <c r="G413" s="10">
        <f t="shared" si="25"/>
        <v>128.65618799999999</v>
      </c>
      <c r="H413" s="69">
        <f t="shared" si="27"/>
        <v>0.14571999999999999</v>
      </c>
    </row>
    <row r="414" spans="1:8" x14ac:dyDescent="0.35">
      <c r="A414" s="9">
        <f t="shared" si="28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26"/>
        <v>1085.3</v>
      </c>
      <c r="G414" s="10">
        <f t="shared" si="25"/>
        <v>158.14991599999999</v>
      </c>
      <c r="H414" s="69">
        <f t="shared" si="27"/>
        <v>0.14571999999999999</v>
      </c>
    </row>
    <row r="415" spans="1:8" x14ac:dyDescent="0.35">
      <c r="A415" s="9">
        <f t="shared" si="28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26"/>
        <v>488.2</v>
      </c>
      <c r="G415" s="10">
        <f t="shared" si="25"/>
        <v>71.140503999999993</v>
      </c>
      <c r="H415" s="69">
        <f t="shared" si="27"/>
        <v>0.14571999999999999</v>
      </c>
    </row>
    <row r="416" spans="1:8" x14ac:dyDescent="0.35">
      <c r="A416" s="9">
        <f t="shared" si="28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26"/>
        <v>531.9</v>
      </c>
      <c r="G416" s="10">
        <f t="shared" si="25"/>
        <v>77.508467999999993</v>
      </c>
      <c r="H416" s="69">
        <f t="shared" si="27"/>
        <v>0.14571999999999999</v>
      </c>
    </row>
    <row r="417" spans="1:8" x14ac:dyDescent="0.35">
      <c r="A417" s="9">
        <f t="shared" si="28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26"/>
        <v>917.2</v>
      </c>
      <c r="G417" s="10">
        <f t="shared" si="25"/>
        <v>133.65438399999999</v>
      </c>
      <c r="H417" s="69">
        <f t="shared" si="27"/>
        <v>0.14571999999999999</v>
      </c>
    </row>
    <row r="418" spans="1:8" x14ac:dyDescent="0.35">
      <c r="A418" s="9">
        <f t="shared" si="28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26"/>
        <v>246.1</v>
      </c>
      <c r="G418" s="10">
        <f t="shared" si="25"/>
        <v>35.861691999999998</v>
      </c>
      <c r="H418" s="69">
        <f t="shared" si="27"/>
        <v>0.14571999999999999</v>
      </c>
    </row>
    <row r="419" spans="1:8" x14ac:dyDescent="0.35">
      <c r="A419" s="9">
        <f t="shared" si="28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26"/>
        <v>246.2</v>
      </c>
      <c r="G419" s="10">
        <f t="shared" si="25"/>
        <v>35.876263999999999</v>
      </c>
      <c r="H419" s="69">
        <f t="shared" si="27"/>
        <v>0.14572000000000002</v>
      </c>
    </row>
    <row r="420" spans="1:8" x14ac:dyDescent="0.35">
      <c r="A420" s="9">
        <f t="shared" si="28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26"/>
        <v>192.4</v>
      </c>
      <c r="G420" s="10">
        <f t="shared" si="25"/>
        <v>28.036527999999997</v>
      </c>
      <c r="H420" s="69">
        <f t="shared" si="27"/>
        <v>0.14571999999999999</v>
      </c>
    </row>
    <row r="421" spans="1:8" x14ac:dyDescent="0.35">
      <c r="A421" s="9">
        <f t="shared" si="28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26"/>
        <v>246.4</v>
      </c>
      <c r="G421" s="10">
        <f t="shared" si="25"/>
        <v>35.905408000000001</v>
      </c>
      <c r="H421" s="69">
        <f t="shared" si="27"/>
        <v>0.14571999999999999</v>
      </c>
    </row>
    <row r="422" spans="1:8" x14ac:dyDescent="0.35">
      <c r="A422" s="9">
        <f t="shared" si="28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26"/>
        <v>245.5</v>
      </c>
      <c r="G422" s="10">
        <f t="shared" si="25"/>
        <v>35.774259999999998</v>
      </c>
      <c r="H422" s="69">
        <f t="shared" si="27"/>
        <v>0.14571999999999999</v>
      </c>
    </row>
    <row r="423" spans="1:8" x14ac:dyDescent="0.35">
      <c r="A423" s="9">
        <f t="shared" si="28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26"/>
        <v>307.8</v>
      </c>
      <c r="G423" s="10">
        <f t="shared" si="25"/>
        <v>44.852615999999998</v>
      </c>
      <c r="H423" s="69">
        <f t="shared" si="27"/>
        <v>0.14571999999999999</v>
      </c>
    </row>
    <row r="424" spans="1:8" x14ac:dyDescent="0.35">
      <c r="A424" s="9">
        <f t="shared" si="28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26"/>
        <v>272.2</v>
      </c>
      <c r="G424" s="10">
        <f t="shared" si="25"/>
        <v>39.664983999999997</v>
      </c>
      <c r="H424" s="69">
        <f t="shared" si="27"/>
        <v>0.14571999999999999</v>
      </c>
    </row>
    <row r="425" spans="1:8" x14ac:dyDescent="0.35">
      <c r="A425" s="9">
        <f t="shared" si="28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26"/>
        <v>246.2</v>
      </c>
      <c r="G425" s="10">
        <f t="shared" si="25"/>
        <v>35.876263999999999</v>
      </c>
      <c r="H425" s="69">
        <f t="shared" si="27"/>
        <v>0.14572000000000002</v>
      </c>
    </row>
    <row r="426" spans="1:8" x14ac:dyDescent="0.35">
      <c r="A426" s="9">
        <f t="shared" si="28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26"/>
        <v>289</v>
      </c>
      <c r="G426" s="10">
        <f t="shared" si="25"/>
        <v>42.113079999999997</v>
      </c>
      <c r="H426" s="69">
        <f t="shared" si="27"/>
        <v>0.14571999999999999</v>
      </c>
    </row>
    <row r="427" spans="1:8" x14ac:dyDescent="0.35">
      <c r="A427" s="9">
        <f t="shared" si="28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26"/>
        <v>1625.6</v>
      </c>
      <c r="G427" s="10">
        <f t="shared" si="25"/>
        <v>236.88243199999997</v>
      </c>
      <c r="H427" s="69">
        <f t="shared" si="27"/>
        <v>0.14571999999999999</v>
      </c>
    </row>
    <row r="428" spans="1:8" x14ac:dyDescent="0.35">
      <c r="A428" s="9">
        <f t="shared" si="28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26"/>
        <v>877.19999999999993</v>
      </c>
      <c r="G428" s="10">
        <f t="shared" si="25"/>
        <v>127.82558399999998</v>
      </c>
      <c r="H428" s="69">
        <f t="shared" si="27"/>
        <v>0.14571999999999999</v>
      </c>
    </row>
    <row r="429" spans="1:8" x14ac:dyDescent="0.35">
      <c r="A429" s="9">
        <f t="shared" si="28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26"/>
        <v>722.80000000000007</v>
      </c>
      <c r="G429" s="10">
        <f t="shared" si="25"/>
        <v>105.32641599999999</v>
      </c>
      <c r="H429" s="69">
        <f t="shared" si="27"/>
        <v>0.14571999999999999</v>
      </c>
    </row>
    <row r="430" spans="1:8" x14ac:dyDescent="0.35">
      <c r="A430" s="9">
        <f t="shared" si="28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26"/>
        <v>1175.7</v>
      </c>
      <c r="G430" s="10">
        <f t="shared" si="25"/>
        <v>171.323004</v>
      </c>
      <c r="H430" s="69">
        <f t="shared" si="27"/>
        <v>0.14571999999999999</v>
      </c>
    </row>
    <row r="431" spans="1:8" x14ac:dyDescent="0.35">
      <c r="A431" s="9">
        <f t="shared" si="28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26"/>
        <v>448.1</v>
      </c>
      <c r="G431" s="10">
        <f t="shared" si="25"/>
        <v>65.297132000000005</v>
      </c>
      <c r="H431" s="69">
        <f t="shared" si="27"/>
        <v>0.14572000000000002</v>
      </c>
    </row>
    <row r="432" spans="1:8" x14ac:dyDescent="0.35">
      <c r="A432" s="9">
        <f t="shared" si="28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26"/>
        <v>728.30000000000007</v>
      </c>
      <c r="G432" s="10">
        <f t="shared" si="25"/>
        <v>106.127876</v>
      </c>
      <c r="H432" s="69">
        <f t="shared" si="27"/>
        <v>0.14571999999999999</v>
      </c>
    </row>
    <row r="433" spans="1:8" x14ac:dyDescent="0.35">
      <c r="A433" s="9">
        <f t="shared" si="28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26"/>
        <v>476.2</v>
      </c>
      <c r="G433" s="10">
        <f t="shared" ref="G433:G499" si="29">F433*$G$2</f>
        <v>69.391863999999998</v>
      </c>
      <c r="H433" s="69">
        <f t="shared" si="27"/>
        <v>0.14571999999999999</v>
      </c>
    </row>
    <row r="434" spans="1:8" x14ac:dyDescent="0.35">
      <c r="A434" s="9">
        <f t="shared" si="28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si="26"/>
        <v>845.1</v>
      </c>
      <c r="G434" s="10">
        <f t="shared" si="29"/>
        <v>123.147972</v>
      </c>
      <c r="H434" s="69">
        <f t="shared" si="27"/>
        <v>0.14571999999999999</v>
      </c>
    </row>
    <row r="435" spans="1:8" x14ac:dyDescent="0.35">
      <c r="A435" s="9">
        <f t="shared" si="28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ref="F435:F455" si="30">C435+D435+E435</f>
        <v>407</v>
      </c>
      <c r="G435" s="10">
        <f t="shared" si="29"/>
        <v>59.308039999999998</v>
      </c>
      <c r="H435" s="69">
        <f t="shared" si="27"/>
        <v>0.14571999999999999</v>
      </c>
    </row>
    <row r="436" spans="1:8" x14ac:dyDescent="0.35">
      <c r="A436" s="9">
        <f t="shared" si="28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30"/>
        <v>499.89</v>
      </c>
      <c r="G436" s="10">
        <f t="shared" si="29"/>
        <v>72.843970799999994</v>
      </c>
      <c r="H436" s="69">
        <f t="shared" si="27"/>
        <v>0.14571999999999999</v>
      </c>
    </row>
    <row r="437" spans="1:8" x14ac:dyDescent="0.35">
      <c r="A437" s="9">
        <f t="shared" si="28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30"/>
        <v>398.1</v>
      </c>
      <c r="G437" s="10">
        <f t="shared" si="29"/>
        <v>58.011131999999996</v>
      </c>
      <c r="H437" s="69">
        <f t="shared" si="27"/>
        <v>0.14571999999999999</v>
      </c>
    </row>
    <row r="438" spans="1:8" x14ac:dyDescent="0.35">
      <c r="A438" s="9">
        <f t="shared" si="28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30"/>
        <v>455.8</v>
      </c>
      <c r="G438" s="10">
        <f t="shared" si="29"/>
        <v>66.419175999999993</v>
      </c>
      <c r="H438" s="69">
        <f t="shared" si="27"/>
        <v>0.14571999999999999</v>
      </c>
    </row>
    <row r="439" spans="1:8" x14ac:dyDescent="0.35">
      <c r="A439" s="9">
        <f t="shared" si="28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30"/>
        <v>1434.3000000000002</v>
      </c>
      <c r="G439" s="10">
        <f t="shared" si="29"/>
        <v>209.00619600000002</v>
      </c>
      <c r="H439" s="69">
        <f t="shared" si="27"/>
        <v>0.14571999999999999</v>
      </c>
    </row>
    <row r="440" spans="1:8" x14ac:dyDescent="0.35">
      <c r="A440" s="9">
        <f t="shared" si="28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30"/>
        <v>613.5</v>
      </c>
      <c r="G440" s="10">
        <f t="shared" si="29"/>
        <v>89.39922</v>
      </c>
      <c r="H440" s="69">
        <f t="shared" si="27"/>
        <v>0.14571999999999999</v>
      </c>
    </row>
    <row r="441" spans="1:8" x14ac:dyDescent="0.35">
      <c r="A441" s="9">
        <f t="shared" si="28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30"/>
        <v>289</v>
      </c>
      <c r="G441" s="10">
        <f t="shared" si="29"/>
        <v>42.113079999999997</v>
      </c>
      <c r="H441" s="69">
        <f t="shared" si="27"/>
        <v>0.14571999999999999</v>
      </c>
    </row>
    <row r="442" spans="1:8" x14ac:dyDescent="0.35">
      <c r="A442" s="9">
        <f t="shared" si="28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30"/>
        <v>525.79999999999995</v>
      </c>
      <c r="G442" s="10">
        <f t="shared" si="29"/>
        <v>76.619575999999981</v>
      </c>
      <c r="H442" s="69">
        <f t="shared" si="27"/>
        <v>0.14571999999999999</v>
      </c>
    </row>
    <row r="443" spans="1:8" x14ac:dyDescent="0.35">
      <c r="A443" s="9">
        <f t="shared" si="28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30"/>
        <v>547</v>
      </c>
      <c r="G443" s="10">
        <f t="shared" si="29"/>
        <v>79.708839999999995</v>
      </c>
      <c r="H443" s="69">
        <f t="shared" si="27"/>
        <v>0.14571999999999999</v>
      </c>
    </row>
    <row r="444" spans="1:8" x14ac:dyDescent="0.35">
      <c r="A444" s="9">
        <f t="shared" si="28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30"/>
        <v>651.29999999999995</v>
      </c>
      <c r="G444" s="10">
        <f t="shared" si="29"/>
        <v>94.90743599999999</v>
      </c>
      <c r="H444" s="69">
        <f t="shared" si="27"/>
        <v>0.14571999999999999</v>
      </c>
    </row>
    <row r="445" spans="1:8" x14ac:dyDescent="0.35">
      <c r="A445" s="9">
        <f t="shared" si="28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30"/>
        <v>277.90000000000003</v>
      </c>
      <c r="G445" s="10">
        <f t="shared" si="29"/>
        <v>40.495588000000005</v>
      </c>
      <c r="H445" s="69">
        <f t="shared" si="27"/>
        <v>0.14571999999999999</v>
      </c>
    </row>
    <row r="446" spans="1:8" x14ac:dyDescent="0.35">
      <c r="A446" s="9">
        <f t="shared" si="28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30"/>
        <v>610.70000000000005</v>
      </c>
      <c r="G446" s="10">
        <f t="shared" si="29"/>
        <v>88.991203999999996</v>
      </c>
      <c r="H446" s="69">
        <f t="shared" si="27"/>
        <v>0.14571999999999999</v>
      </c>
    </row>
    <row r="447" spans="1:8" x14ac:dyDescent="0.35">
      <c r="A447" s="9">
        <f t="shared" si="28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30"/>
        <v>282.10000000000002</v>
      </c>
      <c r="G447" s="10">
        <f t="shared" si="29"/>
        <v>41.107612000000003</v>
      </c>
      <c r="H447" s="69">
        <f t="shared" si="27"/>
        <v>0.14571999999999999</v>
      </c>
    </row>
    <row r="448" spans="1:8" x14ac:dyDescent="0.35">
      <c r="A448" s="9">
        <f t="shared" si="28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30"/>
        <v>188.5</v>
      </c>
      <c r="G448" s="10">
        <f t="shared" si="29"/>
        <v>27.468219999999999</v>
      </c>
      <c r="H448" s="69">
        <f t="shared" si="27"/>
        <v>0.14571999999999999</v>
      </c>
    </row>
    <row r="449" spans="1:8" x14ac:dyDescent="0.35">
      <c r="A449" s="9">
        <f t="shared" si="28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30"/>
        <v>505.8</v>
      </c>
      <c r="G449" s="10">
        <f t="shared" si="29"/>
        <v>73.705175999999994</v>
      </c>
      <c r="H449" s="69">
        <f t="shared" si="27"/>
        <v>0.14571999999999999</v>
      </c>
    </row>
    <row r="450" spans="1:8" x14ac:dyDescent="0.35">
      <c r="A450" s="9">
        <f t="shared" si="28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30"/>
        <v>248.8</v>
      </c>
      <c r="G450" s="10">
        <f t="shared" si="29"/>
        <v>36.255136</v>
      </c>
      <c r="H450" s="69">
        <f t="shared" si="27"/>
        <v>0.14571999999999999</v>
      </c>
    </row>
    <row r="451" spans="1:8" x14ac:dyDescent="0.35">
      <c r="A451" s="9">
        <f t="shared" si="28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30"/>
        <v>370</v>
      </c>
      <c r="G451" s="10">
        <f t="shared" si="29"/>
        <v>53.916399999999996</v>
      </c>
      <c r="H451" s="69">
        <f t="shared" si="27"/>
        <v>0.14571999999999999</v>
      </c>
    </row>
    <row r="452" spans="1:8" x14ac:dyDescent="0.35">
      <c r="A452" s="9">
        <f t="shared" si="28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30"/>
        <v>388.1</v>
      </c>
      <c r="G452" s="10">
        <f t="shared" si="29"/>
        <v>56.553931999999996</v>
      </c>
      <c r="H452" s="69">
        <f t="shared" si="27"/>
        <v>0.14571999999999999</v>
      </c>
    </row>
    <row r="453" spans="1:8" x14ac:dyDescent="0.35">
      <c r="A453" s="9">
        <f t="shared" si="28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30"/>
        <v>1686.83</v>
      </c>
      <c r="G453" s="10">
        <f t="shared" si="29"/>
        <v>245.80486759999997</v>
      </c>
      <c r="H453" s="69">
        <f t="shared" ref="H453:H513" si="31">G453/F453</f>
        <v>0.14571999999999999</v>
      </c>
    </row>
    <row r="454" spans="1:8" x14ac:dyDescent="0.35">
      <c r="A454" s="9">
        <f t="shared" si="28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 t="shared" si="30"/>
        <v>488.5</v>
      </c>
      <c r="G454" s="10">
        <f t="shared" si="29"/>
        <v>71.184219999999996</v>
      </c>
      <c r="H454" s="69">
        <f t="shared" si="31"/>
        <v>0.14571999999999999</v>
      </c>
    </row>
    <row r="455" spans="1:8" x14ac:dyDescent="0.35">
      <c r="A455" s="9">
        <f t="shared" ref="A455:A460" si="32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 t="shared" si="30"/>
        <v>250.6</v>
      </c>
      <c r="G455" s="10">
        <f t="shared" si="29"/>
        <v>36.517431999999999</v>
      </c>
      <c r="H455" s="69">
        <f t="shared" si="31"/>
        <v>0.14571999999999999</v>
      </c>
    </row>
    <row r="456" spans="1:8" x14ac:dyDescent="0.35">
      <c r="A456" s="9">
        <f t="shared" si="32"/>
        <v>451</v>
      </c>
      <c r="B456" s="204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8">
        <f>C456+D456+E456</f>
        <v>1341.5</v>
      </c>
      <c r="G456" s="10">
        <f t="shared" si="29"/>
        <v>195.48337999999998</v>
      </c>
      <c r="H456" s="69">
        <f t="shared" si="31"/>
        <v>0.14571999999999999</v>
      </c>
    </row>
    <row r="457" spans="1:8" x14ac:dyDescent="0.35">
      <c r="A457" s="9">
        <f t="shared" si="32"/>
        <v>452</v>
      </c>
      <c r="B457" s="204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8">
        <f>C457+D457+E457</f>
        <v>2020</v>
      </c>
      <c r="G457" s="10">
        <f t="shared" si="29"/>
        <v>294.3544</v>
      </c>
      <c r="H457" s="69">
        <f t="shared" si="31"/>
        <v>0.14571999999999999</v>
      </c>
    </row>
    <row r="458" spans="1:8" x14ac:dyDescent="0.35">
      <c r="A458" s="9">
        <f t="shared" si="32"/>
        <v>453</v>
      </c>
      <c r="B458" s="204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8">
        <f>C458+D458+E458</f>
        <v>421</v>
      </c>
      <c r="G458" s="10">
        <f t="shared" si="29"/>
        <v>61.348119999999994</v>
      </c>
      <c r="H458" s="69">
        <f t="shared" si="31"/>
        <v>0.14571999999999999</v>
      </c>
    </row>
    <row r="459" spans="1:8" x14ac:dyDescent="0.35">
      <c r="A459" s="9">
        <f t="shared" si="32"/>
        <v>454</v>
      </c>
      <c r="B459" s="14" t="s">
        <v>1930</v>
      </c>
      <c r="C459" s="8">
        <f>димвенканали!C459</f>
        <v>456.1</v>
      </c>
      <c r="D459" s="8">
        <f>димвенканали!D459</f>
        <v>0</v>
      </c>
      <c r="E459" s="8">
        <f>димвенканали!E459</f>
        <v>0</v>
      </c>
      <c r="F459" s="8">
        <f t="shared" ref="F459:F460" si="33">C459+D459+E459</f>
        <v>456.1</v>
      </c>
      <c r="G459" s="10">
        <f t="shared" si="29"/>
        <v>66.462891999999997</v>
      </c>
      <c r="H459" s="69">
        <f t="shared" si="31"/>
        <v>0.14571999999999999</v>
      </c>
    </row>
    <row r="460" spans="1:8" x14ac:dyDescent="0.35">
      <c r="A460" s="9">
        <f t="shared" si="32"/>
        <v>455</v>
      </c>
      <c r="B460" s="14" t="s">
        <v>1931</v>
      </c>
      <c r="C460" s="8">
        <f>димвенканали!C460</f>
        <v>352</v>
      </c>
      <c r="D460" s="8">
        <f>димвенканали!D460</f>
        <v>0</v>
      </c>
      <c r="E460" s="8">
        <f>димвенканали!E460</f>
        <v>0</v>
      </c>
      <c r="F460" s="8">
        <f t="shared" si="33"/>
        <v>352</v>
      </c>
      <c r="G460" s="10">
        <f t="shared" si="29"/>
        <v>51.293439999999997</v>
      </c>
      <c r="H460" s="69">
        <f t="shared" si="31"/>
        <v>0.14571999999999999</v>
      </c>
    </row>
    <row r="461" spans="1:8" ht="18" x14ac:dyDescent="0.4">
      <c r="A461" s="12"/>
      <c r="B461" s="17" t="s">
        <v>1431</v>
      </c>
      <c r="C461" s="186">
        <f>SUM(C6:C460)</f>
        <v>242112.72000000003</v>
      </c>
      <c r="D461" s="186">
        <f>SUM(D6:D460)</f>
        <v>3406.1</v>
      </c>
      <c r="E461" s="186">
        <f>SUM(E6:E460)</f>
        <v>7304.800000000002</v>
      </c>
      <c r="F461" s="300">
        <f>SUM(F6:F460)</f>
        <v>252823.62000000005</v>
      </c>
      <c r="G461" s="186">
        <f t="shared" ref="G461" si="34">SUM(G6:G458)</f>
        <v>36723.70157439998</v>
      </c>
      <c r="H461" s="82">
        <f>G461/F461</f>
        <v>0.14525423524273551</v>
      </c>
    </row>
    <row r="462" spans="1:8" ht="18" x14ac:dyDescent="0.4">
      <c r="A462" s="9"/>
      <c r="B462" s="7" t="s">
        <v>1699</v>
      </c>
      <c r="C462" s="8"/>
      <c r="D462" s="8"/>
      <c r="E462" s="8"/>
      <c r="F462" s="8"/>
      <c r="G462" s="10"/>
      <c r="H462" s="69"/>
    </row>
    <row r="463" spans="1:8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35">C463+D463+E463</f>
        <v>2596.5</v>
      </c>
      <c r="G463" s="10">
        <f t="shared" si="29"/>
        <v>378.36197999999996</v>
      </c>
      <c r="H463" s="69">
        <f t="shared" si="31"/>
        <v>0.14571999999999999</v>
      </c>
    </row>
    <row r="464" spans="1:8" x14ac:dyDescent="0.35">
      <c r="A464" s="9">
        <f t="shared" ref="A464:A525" si="36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35"/>
        <v>2681.11</v>
      </c>
      <c r="G464" s="10">
        <f t="shared" si="29"/>
        <v>390.69134919999999</v>
      </c>
      <c r="H464" s="69">
        <f t="shared" si="31"/>
        <v>0.14571999999999999</v>
      </c>
    </row>
    <row r="465" spans="1:8" x14ac:dyDescent="0.35">
      <c r="A465" s="9">
        <f t="shared" si="36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35"/>
        <v>2592.2999999999997</v>
      </c>
      <c r="G465" s="10">
        <f t="shared" si="29"/>
        <v>377.74995599999994</v>
      </c>
      <c r="H465" s="69">
        <f t="shared" si="31"/>
        <v>0.14571999999999999</v>
      </c>
    </row>
    <row r="466" spans="1:8" x14ac:dyDescent="0.35">
      <c r="A466" s="9">
        <f t="shared" si="36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35"/>
        <v>2536.9</v>
      </c>
      <c r="G466" s="10">
        <f t="shared" si="29"/>
        <v>369.67706799999996</v>
      </c>
      <c r="H466" s="69">
        <f t="shared" si="31"/>
        <v>0.14571999999999999</v>
      </c>
    </row>
    <row r="467" spans="1:8" x14ac:dyDescent="0.35">
      <c r="A467" s="9">
        <f t="shared" si="36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35"/>
        <v>3312.3</v>
      </c>
      <c r="G467" s="10">
        <f t="shared" si="29"/>
        <v>482.66835599999996</v>
      </c>
      <c r="H467" s="69">
        <f t="shared" si="31"/>
        <v>0.14571999999999999</v>
      </c>
    </row>
    <row r="468" spans="1:8" x14ac:dyDescent="0.35">
      <c r="A468" s="9">
        <f t="shared" si="36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35"/>
        <v>2597.8000000000002</v>
      </c>
      <c r="G468" s="10">
        <f t="shared" si="29"/>
        <v>378.55141600000002</v>
      </c>
      <c r="H468" s="69">
        <f t="shared" si="31"/>
        <v>0.14571999999999999</v>
      </c>
    </row>
    <row r="469" spans="1:8" x14ac:dyDescent="0.35">
      <c r="A469" s="9">
        <f t="shared" si="36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35"/>
        <v>3555.9</v>
      </c>
      <c r="G469" s="10">
        <f t="shared" si="29"/>
        <v>518.16574800000001</v>
      </c>
      <c r="H469" s="69">
        <f t="shared" si="31"/>
        <v>0.14571999999999999</v>
      </c>
    </row>
    <row r="470" spans="1:8" x14ac:dyDescent="0.35">
      <c r="A470" s="9">
        <f t="shared" si="36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35"/>
        <v>3656</v>
      </c>
      <c r="G470" s="10">
        <f t="shared" si="29"/>
        <v>532.75231999999994</v>
      </c>
      <c r="H470" s="69">
        <f t="shared" si="31"/>
        <v>0.14571999999999999</v>
      </c>
    </row>
    <row r="471" spans="1:8" x14ac:dyDescent="0.35">
      <c r="A471" s="9">
        <f t="shared" si="36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35"/>
        <v>2610.1999999999998</v>
      </c>
      <c r="G471" s="10">
        <f t="shared" si="29"/>
        <v>380.35834399999993</v>
      </c>
      <c r="H471" s="69">
        <f t="shared" si="31"/>
        <v>0.14571999999999999</v>
      </c>
    </row>
    <row r="472" spans="1:8" x14ac:dyDescent="0.35">
      <c r="A472" s="9">
        <f t="shared" si="36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35"/>
        <v>3617.86</v>
      </c>
      <c r="G472" s="10">
        <f t="shared" si="29"/>
        <v>527.19455919999996</v>
      </c>
      <c r="H472" s="69">
        <f t="shared" si="31"/>
        <v>0.14571999999999999</v>
      </c>
    </row>
    <row r="473" spans="1:8" x14ac:dyDescent="0.35">
      <c r="A473" s="9">
        <f t="shared" si="36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35"/>
        <v>2642.1</v>
      </c>
      <c r="G473" s="10">
        <f t="shared" si="29"/>
        <v>385.00681199999997</v>
      </c>
      <c r="H473" s="69">
        <f t="shared" si="31"/>
        <v>0.14571999999999999</v>
      </c>
    </row>
    <row r="474" spans="1:8" x14ac:dyDescent="0.35">
      <c r="A474" s="9">
        <f t="shared" si="36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35"/>
        <v>3623.6</v>
      </c>
      <c r="G474" s="10">
        <f t="shared" si="29"/>
        <v>528.03099199999997</v>
      </c>
      <c r="H474" s="69">
        <f t="shared" si="31"/>
        <v>0.14571999999999999</v>
      </c>
    </row>
    <row r="475" spans="1:8" x14ac:dyDescent="0.35">
      <c r="A475" s="9">
        <f t="shared" si="36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35"/>
        <v>3546</v>
      </c>
      <c r="G475" s="10">
        <f t="shared" si="29"/>
        <v>516.72311999999999</v>
      </c>
      <c r="H475" s="69">
        <f t="shared" si="31"/>
        <v>0.14571999999999999</v>
      </c>
    </row>
    <row r="476" spans="1:8" x14ac:dyDescent="0.35">
      <c r="A476" s="9">
        <f t="shared" si="36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35"/>
        <v>3601.2000000000003</v>
      </c>
      <c r="G476" s="10">
        <f t="shared" si="29"/>
        <v>524.76686399999994</v>
      </c>
      <c r="H476" s="69">
        <f t="shared" si="31"/>
        <v>0.14571999999999996</v>
      </c>
    </row>
    <row r="477" spans="1:8" x14ac:dyDescent="0.35">
      <c r="A477" s="9">
        <f t="shared" si="36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35"/>
        <v>3591.7</v>
      </c>
      <c r="G477" s="10">
        <f t="shared" si="29"/>
        <v>523.38252399999988</v>
      </c>
      <c r="H477" s="69">
        <f t="shared" si="31"/>
        <v>0.14571999999999996</v>
      </c>
    </row>
    <row r="478" spans="1:8" x14ac:dyDescent="0.35">
      <c r="A478" s="9">
        <f t="shared" si="36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35"/>
        <v>3629.3</v>
      </c>
      <c r="G478" s="10">
        <f t="shared" si="29"/>
        <v>528.86159599999996</v>
      </c>
      <c r="H478" s="69">
        <f t="shared" si="31"/>
        <v>0.14571999999999999</v>
      </c>
    </row>
    <row r="479" spans="1:8" x14ac:dyDescent="0.35">
      <c r="A479" s="9">
        <f t="shared" si="36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35"/>
        <v>3581.9</v>
      </c>
      <c r="G479" s="10">
        <f t="shared" si="29"/>
        <v>521.95446800000002</v>
      </c>
      <c r="H479" s="69">
        <f t="shared" si="31"/>
        <v>0.14571999999999999</v>
      </c>
    </row>
    <row r="480" spans="1:8" x14ac:dyDescent="0.35">
      <c r="A480" s="9">
        <f t="shared" si="36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35"/>
        <v>2962.6</v>
      </c>
      <c r="G480" s="10">
        <f t="shared" si="29"/>
        <v>431.71007199999997</v>
      </c>
      <c r="H480" s="69">
        <f t="shared" si="31"/>
        <v>0.14571999999999999</v>
      </c>
    </row>
    <row r="481" spans="1:8" x14ac:dyDescent="0.35">
      <c r="A481" s="9">
        <f t="shared" si="36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35"/>
        <v>3131.5</v>
      </c>
      <c r="G481" s="10">
        <f t="shared" si="29"/>
        <v>456.32217999999995</v>
      </c>
      <c r="H481" s="69">
        <f t="shared" si="31"/>
        <v>0.14571999999999999</v>
      </c>
    </row>
    <row r="482" spans="1:8" x14ac:dyDescent="0.35">
      <c r="A482" s="9">
        <f t="shared" si="36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35"/>
        <v>2797.7</v>
      </c>
      <c r="G482" s="10">
        <f t="shared" si="29"/>
        <v>407.68084399999992</v>
      </c>
      <c r="H482" s="69">
        <f t="shared" si="31"/>
        <v>0.14571999999999999</v>
      </c>
    </row>
    <row r="483" spans="1:8" x14ac:dyDescent="0.35">
      <c r="A483" s="9">
        <f t="shared" si="36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35"/>
        <v>2617</v>
      </c>
      <c r="G483" s="10">
        <f t="shared" si="29"/>
        <v>381.34923999999995</v>
      </c>
      <c r="H483" s="69">
        <f t="shared" si="31"/>
        <v>0.14571999999999999</v>
      </c>
    </row>
    <row r="484" spans="1:8" x14ac:dyDescent="0.35">
      <c r="A484" s="9">
        <f t="shared" si="36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35"/>
        <v>3127.7</v>
      </c>
      <c r="G484" s="10">
        <f t="shared" si="29"/>
        <v>455.76844399999993</v>
      </c>
      <c r="H484" s="69">
        <f t="shared" si="31"/>
        <v>0.14571999999999999</v>
      </c>
    </row>
    <row r="485" spans="1:8" x14ac:dyDescent="0.35">
      <c r="A485" s="9">
        <f t="shared" si="36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35"/>
        <v>6480.4</v>
      </c>
      <c r="G485" s="10">
        <f t="shared" si="29"/>
        <v>944.3238879999999</v>
      </c>
      <c r="H485" s="69">
        <f t="shared" si="31"/>
        <v>0.14571999999999999</v>
      </c>
    </row>
    <row r="486" spans="1:8" x14ac:dyDescent="0.35">
      <c r="A486" s="9">
        <f t="shared" si="36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35"/>
        <v>1923</v>
      </c>
      <c r="G486" s="10">
        <f t="shared" si="29"/>
        <v>280.21956</v>
      </c>
      <c r="H486" s="69">
        <f t="shared" si="31"/>
        <v>0.14571999999999999</v>
      </c>
    </row>
    <row r="487" spans="1:8" x14ac:dyDescent="0.35">
      <c r="A487" s="9">
        <f t="shared" si="36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35"/>
        <v>176.3</v>
      </c>
      <c r="G487" s="10">
        <f t="shared" si="29"/>
        <v>25.690435999999998</v>
      </c>
      <c r="H487" s="69">
        <f t="shared" si="31"/>
        <v>0.14571999999999999</v>
      </c>
    </row>
    <row r="488" spans="1:8" x14ac:dyDescent="0.35">
      <c r="A488" s="9">
        <f t="shared" si="36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35"/>
        <v>3576.1</v>
      </c>
      <c r="G488" s="10">
        <f t="shared" si="29"/>
        <v>521.10929199999998</v>
      </c>
      <c r="H488" s="69">
        <f t="shared" si="31"/>
        <v>0.14571999999999999</v>
      </c>
    </row>
    <row r="489" spans="1:8" x14ac:dyDescent="0.35">
      <c r="A489" s="9">
        <f t="shared" si="36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35"/>
        <v>1071.5</v>
      </c>
      <c r="G489" s="10">
        <f t="shared" si="29"/>
        <v>156.13897999999998</v>
      </c>
      <c r="H489" s="69">
        <f t="shared" si="31"/>
        <v>0.14571999999999999</v>
      </c>
    </row>
    <row r="490" spans="1:8" x14ac:dyDescent="0.35">
      <c r="A490" s="9">
        <f t="shared" si="36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35"/>
        <v>218</v>
      </c>
      <c r="G490" s="10">
        <f t="shared" si="29"/>
        <v>31.766959999999997</v>
      </c>
      <c r="H490" s="69">
        <f t="shared" si="31"/>
        <v>0.14571999999999999</v>
      </c>
    </row>
    <row r="491" spans="1:8" x14ac:dyDescent="0.35">
      <c r="A491" s="9">
        <f t="shared" si="36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35"/>
        <v>224.4</v>
      </c>
      <c r="G491" s="10">
        <f t="shared" si="29"/>
        <v>32.699567999999999</v>
      </c>
      <c r="H491" s="69">
        <f t="shared" si="31"/>
        <v>0.14571999999999999</v>
      </c>
    </row>
    <row r="492" spans="1:8" x14ac:dyDescent="0.35">
      <c r="A492" s="9">
        <f t="shared" si="36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35"/>
        <v>790.7</v>
      </c>
      <c r="G492" s="10">
        <f t="shared" si="29"/>
        <v>115.220804</v>
      </c>
      <c r="H492" s="69">
        <f t="shared" si="31"/>
        <v>0.14571999999999999</v>
      </c>
    </row>
    <row r="493" spans="1:8" x14ac:dyDescent="0.35">
      <c r="A493" s="9">
        <f t="shared" si="36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35"/>
        <v>357.5</v>
      </c>
      <c r="G493" s="10">
        <f t="shared" si="29"/>
        <v>52.094899999999996</v>
      </c>
      <c r="H493" s="69">
        <f t="shared" si="31"/>
        <v>0.14571999999999999</v>
      </c>
    </row>
    <row r="494" spans="1:8" x14ac:dyDescent="0.35">
      <c r="A494" s="9">
        <f t="shared" si="36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35"/>
        <v>614.74</v>
      </c>
      <c r="G494" s="10">
        <f t="shared" si="29"/>
        <v>89.579912799999988</v>
      </c>
      <c r="H494" s="69">
        <f t="shared" si="31"/>
        <v>0.14571999999999999</v>
      </c>
    </row>
    <row r="495" spans="1:8" x14ac:dyDescent="0.35">
      <c r="A495" s="9">
        <f t="shared" si="36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35"/>
        <v>627.29999999999995</v>
      </c>
      <c r="G495" s="10">
        <f t="shared" si="29"/>
        <v>91.410155999999986</v>
      </c>
      <c r="H495" s="69">
        <f t="shared" si="31"/>
        <v>0.14571999999999999</v>
      </c>
    </row>
    <row r="496" spans="1:8" x14ac:dyDescent="0.35">
      <c r="A496" s="9">
        <f t="shared" si="36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35"/>
        <v>268.60000000000002</v>
      </c>
      <c r="G496" s="10">
        <f t="shared" si="29"/>
        <v>39.140391999999999</v>
      </c>
      <c r="H496" s="69">
        <f t="shared" si="31"/>
        <v>0.14571999999999999</v>
      </c>
    </row>
    <row r="497" spans="1:8" x14ac:dyDescent="0.35">
      <c r="A497" s="9">
        <f t="shared" si="36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35"/>
        <v>2432.9</v>
      </c>
      <c r="G497" s="10">
        <f t="shared" si="29"/>
        <v>354.52218799999997</v>
      </c>
      <c r="H497" s="69">
        <f t="shared" si="31"/>
        <v>0.14571999999999999</v>
      </c>
    </row>
    <row r="498" spans="1:8" x14ac:dyDescent="0.35">
      <c r="A498" s="9">
        <f t="shared" si="36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35"/>
        <v>2587.4</v>
      </c>
      <c r="G498" s="10">
        <f t="shared" si="29"/>
        <v>377.03592799999996</v>
      </c>
      <c r="H498" s="69">
        <f t="shared" si="31"/>
        <v>0.14571999999999999</v>
      </c>
    </row>
    <row r="499" spans="1:8" x14ac:dyDescent="0.35">
      <c r="A499" s="9">
        <f t="shared" si="36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35"/>
        <v>2744.2</v>
      </c>
      <c r="G499" s="10">
        <f t="shared" si="29"/>
        <v>399.88482399999992</v>
      </c>
      <c r="H499" s="69">
        <f t="shared" si="31"/>
        <v>0.14571999999999999</v>
      </c>
    </row>
    <row r="500" spans="1:8" x14ac:dyDescent="0.35">
      <c r="A500" s="9">
        <f t="shared" si="36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35"/>
        <v>3583.6</v>
      </c>
      <c r="G500" s="10">
        <f t="shared" ref="G500:G555" si="37">F500*$G$2</f>
        <v>522.20219199999997</v>
      </c>
      <c r="H500" s="69">
        <f t="shared" si="31"/>
        <v>0.14571999999999999</v>
      </c>
    </row>
    <row r="501" spans="1:8" x14ac:dyDescent="0.35">
      <c r="A501" s="9">
        <f t="shared" si="36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35"/>
        <v>3561.7</v>
      </c>
      <c r="G501" s="10">
        <f t="shared" si="37"/>
        <v>519.01092399999993</v>
      </c>
      <c r="H501" s="69">
        <f t="shared" si="31"/>
        <v>0.14571999999999999</v>
      </c>
    </row>
    <row r="502" spans="1:8" x14ac:dyDescent="0.35">
      <c r="A502" s="9">
        <f t="shared" si="36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35"/>
        <v>3555.5</v>
      </c>
      <c r="G502" s="10">
        <f t="shared" si="37"/>
        <v>518.10745999999995</v>
      </c>
      <c r="H502" s="69">
        <f t="shared" si="31"/>
        <v>0.14571999999999999</v>
      </c>
    </row>
    <row r="503" spans="1:8" x14ac:dyDescent="0.35">
      <c r="A503" s="9">
        <f t="shared" si="36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35"/>
        <v>3553.2999999999997</v>
      </c>
      <c r="G503" s="10">
        <f t="shared" si="37"/>
        <v>517.78687599999989</v>
      </c>
      <c r="H503" s="69">
        <f t="shared" si="31"/>
        <v>0.14571999999999999</v>
      </c>
    </row>
    <row r="504" spans="1:8" x14ac:dyDescent="0.35">
      <c r="A504" s="9">
        <f t="shared" si="36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35"/>
        <v>194.9</v>
      </c>
      <c r="G504" s="10">
        <f t="shared" si="37"/>
        <v>28.400827999999997</v>
      </c>
      <c r="H504" s="69">
        <f t="shared" si="31"/>
        <v>0.14571999999999999</v>
      </c>
    </row>
    <row r="505" spans="1:8" x14ac:dyDescent="0.35">
      <c r="A505" s="9">
        <f t="shared" si="36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35"/>
        <v>234.1</v>
      </c>
      <c r="G505" s="10">
        <f t="shared" si="37"/>
        <v>34.113051999999996</v>
      </c>
      <c r="H505" s="69">
        <f t="shared" si="31"/>
        <v>0.14571999999999999</v>
      </c>
    </row>
    <row r="506" spans="1:8" x14ac:dyDescent="0.35">
      <c r="A506" s="9">
        <f t="shared" si="36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35"/>
        <v>3517.1000000000004</v>
      </c>
      <c r="G506" s="10">
        <f t="shared" si="37"/>
        <v>512.51181199999996</v>
      </c>
      <c r="H506" s="69">
        <f t="shared" si="31"/>
        <v>0.14571999999999999</v>
      </c>
    </row>
    <row r="507" spans="1:8" x14ac:dyDescent="0.35">
      <c r="A507" s="9">
        <f t="shared" si="36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35"/>
        <v>2684.4</v>
      </c>
      <c r="G507" s="10">
        <f t="shared" si="37"/>
        <v>391.17076800000001</v>
      </c>
      <c r="H507" s="69">
        <f t="shared" si="31"/>
        <v>0.14571999999999999</v>
      </c>
    </row>
    <row r="508" spans="1:8" x14ac:dyDescent="0.35">
      <c r="A508" s="9">
        <f t="shared" si="36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35"/>
        <v>94</v>
      </c>
      <c r="G508" s="10">
        <f t="shared" si="37"/>
        <v>13.697679999999998</v>
      </c>
      <c r="H508" s="69">
        <f t="shared" si="31"/>
        <v>0.14571999999999999</v>
      </c>
    </row>
    <row r="509" spans="1:8" x14ac:dyDescent="0.35">
      <c r="A509" s="9">
        <f t="shared" si="36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35"/>
        <v>222.7</v>
      </c>
      <c r="G509" s="10">
        <f t="shared" si="37"/>
        <v>32.451843999999994</v>
      </c>
      <c r="H509" s="69">
        <f t="shared" si="31"/>
        <v>0.14571999999999999</v>
      </c>
    </row>
    <row r="510" spans="1:8" x14ac:dyDescent="0.35">
      <c r="A510" s="9">
        <f t="shared" si="36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35"/>
        <v>229.6</v>
      </c>
      <c r="G510" s="10">
        <f t="shared" si="37"/>
        <v>33.457311999999995</v>
      </c>
      <c r="H510" s="69">
        <f t="shared" si="31"/>
        <v>0.14571999999999999</v>
      </c>
    </row>
    <row r="511" spans="1:8" x14ac:dyDescent="0.35">
      <c r="A511" s="9">
        <f t="shared" si="36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35"/>
        <v>66.400000000000006</v>
      </c>
      <c r="G511" s="10">
        <f t="shared" si="37"/>
        <v>9.675808</v>
      </c>
      <c r="H511" s="69">
        <f t="shared" si="31"/>
        <v>0.14571999999999999</v>
      </c>
    </row>
    <row r="512" spans="1:8" x14ac:dyDescent="0.35">
      <c r="A512" s="9">
        <f t="shared" si="36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35"/>
        <v>2581.4</v>
      </c>
      <c r="G512" s="10">
        <f t="shared" si="37"/>
        <v>376.161608</v>
      </c>
      <c r="H512" s="69">
        <f t="shared" si="31"/>
        <v>0.14571999999999999</v>
      </c>
    </row>
    <row r="513" spans="1:8" x14ac:dyDescent="0.35">
      <c r="A513" s="9">
        <f t="shared" si="36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35"/>
        <v>3240.3</v>
      </c>
      <c r="G513" s="10">
        <f t="shared" si="37"/>
        <v>472.17651599999999</v>
      </c>
      <c r="H513" s="69">
        <f t="shared" si="31"/>
        <v>0.14571999999999999</v>
      </c>
    </row>
    <row r="514" spans="1:8" x14ac:dyDescent="0.35">
      <c r="A514" s="9">
        <f t="shared" si="36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35"/>
        <v>3544.97</v>
      </c>
      <c r="G514" s="10">
        <f t="shared" si="37"/>
        <v>516.57302839999988</v>
      </c>
      <c r="H514" s="69">
        <f t="shared" ref="H514:H574" si="38">G514/F514</f>
        <v>0.14571999999999999</v>
      </c>
    </row>
    <row r="515" spans="1:8" x14ac:dyDescent="0.35">
      <c r="A515" s="9">
        <f t="shared" si="36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35"/>
        <v>2778.9</v>
      </c>
      <c r="G515" s="10">
        <f t="shared" si="37"/>
        <v>404.94130799999999</v>
      </c>
      <c r="H515" s="69">
        <f t="shared" si="38"/>
        <v>0.14571999999999999</v>
      </c>
    </row>
    <row r="516" spans="1:8" x14ac:dyDescent="0.35">
      <c r="A516" s="9">
        <f t="shared" si="36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35"/>
        <v>2581.6999999999998</v>
      </c>
      <c r="G516" s="10">
        <f t="shared" si="37"/>
        <v>376.20532399999996</v>
      </c>
      <c r="H516" s="69">
        <f t="shared" si="38"/>
        <v>0.14571999999999999</v>
      </c>
    </row>
    <row r="517" spans="1:8" x14ac:dyDescent="0.35">
      <c r="A517" s="9">
        <f t="shared" si="36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35"/>
        <v>3517.8</v>
      </c>
      <c r="G517" s="10">
        <f t="shared" si="37"/>
        <v>512.61381600000004</v>
      </c>
      <c r="H517" s="69">
        <f t="shared" si="38"/>
        <v>0.14572000000000002</v>
      </c>
    </row>
    <row r="518" spans="1:8" x14ac:dyDescent="0.35">
      <c r="A518" s="9">
        <f t="shared" si="36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35"/>
        <v>2599.2399999999998</v>
      </c>
      <c r="G518" s="10">
        <f t="shared" si="37"/>
        <v>378.76125279999997</v>
      </c>
      <c r="H518" s="69">
        <f t="shared" si="38"/>
        <v>0.14571999999999999</v>
      </c>
    </row>
    <row r="519" spans="1:8" x14ac:dyDescent="0.35">
      <c r="A519" s="9">
        <f t="shared" si="36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39">C519+D519+E519</f>
        <v>3555.8</v>
      </c>
      <c r="G519" s="10">
        <f t="shared" si="37"/>
        <v>518.15117599999996</v>
      </c>
      <c r="H519" s="69">
        <f t="shared" si="38"/>
        <v>0.14571999999999999</v>
      </c>
    </row>
    <row r="520" spans="1:8" x14ac:dyDescent="0.35">
      <c r="A520" s="9">
        <f t="shared" si="36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39"/>
        <v>4424.8999999999996</v>
      </c>
      <c r="G520" s="10">
        <f t="shared" si="37"/>
        <v>644.79642799999988</v>
      </c>
      <c r="H520" s="69">
        <f t="shared" si="38"/>
        <v>0.14571999999999999</v>
      </c>
    </row>
    <row r="521" spans="1:8" x14ac:dyDescent="0.35">
      <c r="A521" s="9">
        <f t="shared" si="36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39"/>
        <v>2601.4</v>
      </c>
      <c r="G521" s="10">
        <f t="shared" si="37"/>
        <v>379.076008</v>
      </c>
      <c r="H521" s="69">
        <f t="shared" si="38"/>
        <v>0.14571999999999999</v>
      </c>
    </row>
    <row r="522" spans="1:8" x14ac:dyDescent="0.35">
      <c r="A522" s="9">
        <f t="shared" si="36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39"/>
        <v>4398.29</v>
      </c>
      <c r="G522" s="10">
        <f t="shared" si="37"/>
        <v>640.91881879999994</v>
      </c>
      <c r="H522" s="69">
        <f t="shared" si="38"/>
        <v>0.14571999999999999</v>
      </c>
    </row>
    <row r="523" spans="1:8" x14ac:dyDescent="0.35">
      <c r="A523" s="9">
        <f t="shared" si="36"/>
        <v>61</v>
      </c>
      <c r="B523" s="14" t="s">
        <v>556</v>
      </c>
      <c r="C523" s="8">
        <v>3237.1</v>
      </c>
      <c r="D523" s="8"/>
      <c r="E523" s="8"/>
      <c r="F523" s="8">
        <f t="shared" si="39"/>
        <v>3237.1</v>
      </c>
      <c r="G523" s="10">
        <f t="shared" si="37"/>
        <v>471.71021199999996</v>
      </c>
      <c r="H523" s="69">
        <f t="shared" si="38"/>
        <v>0.14571999999999999</v>
      </c>
    </row>
    <row r="524" spans="1:8" x14ac:dyDescent="0.35">
      <c r="A524" s="9">
        <f t="shared" si="36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39"/>
        <v>7769.2999999999993</v>
      </c>
      <c r="G524" s="10">
        <f t="shared" si="37"/>
        <v>1132.1423959999997</v>
      </c>
      <c r="H524" s="69">
        <f t="shared" si="38"/>
        <v>0.14571999999999999</v>
      </c>
    </row>
    <row r="525" spans="1:8" x14ac:dyDescent="0.35">
      <c r="A525" s="9">
        <f t="shared" si="36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39"/>
        <v>10480.52</v>
      </c>
      <c r="G525" s="10">
        <f t="shared" si="37"/>
        <v>1527.2213743999998</v>
      </c>
      <c r="H525" s="69">
        <f t="shared" si="38"/>
        <v>0.14571999999999999</v>
      </c>
    </row>
    <row r="526" spans="1:8" ht="18" x14ac:dyDescent="0.4">
      <c r="A526" s="12"/>
      <c r="B526" s="17" t="s">
        <v>1698</v>
      </c>
      <c r="C526" s="15">
        <f>SUM(C463:C525)</f>
        <v>167186.52999999997</v>
      </c>
      <c r="D526" s="15">
        <f t="shared" ref="D526:G526" si="40">SUM(D463:D525)</f>
        <v>232.40000000000003</v>
      </c>
      <c r="E526" s="15">
        <f t="shared" si="40"/>
        <v>4092.2000000000003</v>
      </c>
      <c r="F526" s="297">
        <f t="shared" si="40"/>
        <v>171511.12999999995</v>
      </c>
      <c r="G526" s="15">
        <f t="shared" si="40"/>
        <v>24992.601863599994</v>
      </c>
      <c r="H526" s="82">
        <f t="shared" si="38"/>
        <v>0.14572000000000002</v>
      </c>
    </row>
    <row r="527" spans="1:8" ht="18" x14ac:dyDescent="0.4">
      <c r="A527" s="9"/>
      <c r="B527" s="7" t="s">
        <v>507</v>
      </c>
      <c r="C527" s="8"/>
      <c r="D527" s="8"/>
      <c r="E527" s="8"/>
      <c r="F527" s="8"/>
      <c r="G527" s="10"/>
      <c r="H527" s="69"/>
    </row>
    <row r="528" spans="1:8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41">C528+D528+E528</f>
        <v>94.51</v>
      </c>
      <c r="G528" s="10">
        <f t="shared" si="37"/>
        <v>13.771997199999999</v>
      </c>
      <c r="H528" s="69">
        <f t="shared" si="38"/>
        <v>0.14571999999999999</v>
      </c>
    </row>
    <row r="529" spans="1:8" s="206" customFormat="1" x14ac:dyDescent="0.35">
      <c r="A529" s="187">
        <f t="shared" ref="A529:A592" si="42">A528+1</f>
        <v>2</v>
      </c>
      <c r="B529" s="203" t="s">
        <v>1760</v>
      </c>
      <c r="C529" s="204"/>
      <c r="D529" s="204">
        <f>димвенканали!D529</f>
        <v>0</v>
      </c>
      <c r="E529" s="204">
        <f>димвенканали!E529</f>
        <v>0</v>
      </c>
      <c r="F529" s="204">
        <f t="shared" si="41"/>
        <v>0</v>
      </c>
      <c r="G529" s="205">
        <f t="shared" si="37"/>
        <v>0</v>
      </c>
      <c r="H529" s="69">
        <v>0</v>
      </c>
    </row>
    <row r="530" spans="1:8" x14ac:dyDescent="0.35">
      <c r="A530" s="9">
        <f t="shared" si="42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41"/>
        <v>4212.6899999999996</v>
      </c>
      <c r="G530" s="10">
        <f t="shared" si="37"/>
        <v>613.87318679999987</v>
      </c>
      <c r="H530" s="69">
        <f t="shared" si="38"/>
        <v>0.14571999999999999</v>
      </c>
    </row>
    <row r="531" spans="1:8" x14ac:dyDescent="0.35">
      <c r="A531" s="9">
        <f t="shared" si="42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41"/>
        <v>4354.84</v>
      </c>
      <c r="G531" s="10">
        <f t="shared" si="37"/>
        <v>634.58728480000002</v>
      </c>
      <c r="H531" s="69">
        <f t="shared" si="38"/>
        <v>0.14571999999999999</v>
      </c>
    </row>
    <row r="532" spans="1:8" x14ac:dyDescent="0.35">
      <c r="A532" s="9">
        <f t="shared" si="42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41"/>
        <v>8583.89</v>
      </c>
      <c r="G532" s="10">
        <f t="shared" si="37"/>
        <v>1250.8444507999998</v>
      </c>
      <c r="H532" s="69">
        <f t="shared" si="38"/>
        <v>0.14571999999999999</v>
      </c>
    </row>
    <row r="533" spans="1:8" x14ac:dyDescent="0.35">
      <c r="A533" s="9">
        <f t="shared" si="42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41"/>
        <v>4134.84</v>
      </c>
      <c r="G533" s="10">
        <f t="shared" si="37"/>
        <v>602.52888480000001</v>
      </c>
      <c r="H533" s="69">
        <f t="shared" si="38"/>
        <v>0.14571999999999999</v>
      </c>
    </row>
    <row r="534" spans="1:8" x14ac:dyDescent="0.35">
      <c r="A534" s="9">
        <f t="shared" si="42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>C534+D534+E534</f>
        <v>4246.29</v>
      </c>
      <c r="G534" s="10">
        <f t="shared" si="37"/>
        <v>618.76937879999991</v>
      </c>
      <c r="H534" s="69">
        <f t="shared" si="38"/>
        <v>0.14571999999999999</v>
      </c>
    </row>
    <row r="535" spans="1:8" x14ac:dyDescent="0.35">
      <c r="A535" s="9">
        <f t="shared" si="42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41"/>
        <v>4417.1200000000008</v>
      </c>
      <c r="G535" s="10">
        <f t="shared" si="37"/>
        <v>643.66272640000011</v>
      </c>
      <c r="H535" s="69">
        <f t="shared" si="38"/>
        <v>0.14571999999999999</v>
      </c>
    </row>
    <row r="536" spans="1:8" x14ac:dyDescent="0.35">
      <c r="A536" s="9">
        <f t="shared" si="42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41"/>
        <v>4186.7700000000004</v>
      </c>
      <c r="G536" s="10">
        <f t="shared" si="37"/>
        <v>610.09612440000001</v>
      </c>
      <c r="H536" s="69">
        <f t="shared" si="38"/>
        <v>0.14571999999999999</v>
      </c>
    </row>
    <row r="537" spans="1:8" x14ac:dyDescent="0.35">
      <c r="A537" s="9">
        <f t="shared" si="42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41"/>
        <v>4207.92</v>
      </c>
      <c r="G537" s="10">
        <f t="shared" si="37"/>
        <v>613.17810239999994</v>
      </c>
      <c r="H537" s="69">
        <f t="shared" si="38"/>
        <v>0.14571999999999999</v>
      </c>
    </row>
    <row r="538" spans="1:8" x14ac:dyDescent="0.35">
      <c r="A538" s="9">
        <f t="shared" si="42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41"/>
        <v>6478.67</v>
      </c>
      <c r="G538" s="10">
        <f t="shared" si="37"/>
        <v>944.07179239999994</v>
      </c>
      <c r="H538" s="69">
        <f t="shared" si="38"/>
        <v>0.14571999999999999</v>
      </c>
    </row>
    <row r="539" spans="1:8" x14ac:dyDescent="0.35">
      <c r="A539" s="9">
        <f t="shared" si="42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41"/>
        <v>109.54</v>
      </c>
      <c r="G539" s="10">
        <f t="shared" si="37"/>
        <v>15.962168799999999</v>
      </c>
      <c r="H539" s="69">
        <f t="shared" si="38"/>
        <v>0.14571999999999999</v>
      </c>
    </row>
    <row r="540" spans="1:8" x14ac:dyDescent="0.35">
      <c r="A540" s="9">
        <f t="shared" si="42"/>
        <v>13</v>
      </c>
      <c r="B540" s="8" t="s">
        <v>1771</v>
      </c>
      <c r="C540" s="8">
        <f>димвенканали!C540</f>
        <v>103</v>
      </c>
      <c r="D540" s="8">
        <f>димвенканали!D540</f>
        <v>0</v>
      </c>
      <c r="E540" s="8">
        <f>димвенканали!E540</f>
        <v>0</v>
      </c>
      <c r="F540" s="8">
        <f t="shared" si="41"/>
        <v>103</v>
      </c>
      <c r="G540" s="10">
        <f t="shared" si="37"/>
        <v>15.00916</v>
      </c>
      <c r="H540" s="69">
        <f t="shared" si="38"/>
        <v>0.14571999999999999</v>
      </c>
    </row>
    <row r="541" spans="1:8" x14ac:dyDescent="0.35">
      <c r="A541" s="9">
        <f t="shared" si="42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 t="shared" si="41"/>
        <v>123.3</v>
      </c>
      <c r="G541" s="10">
        <f t="shared" si="37"/>
        <v>17.967275999999998</v>
      </c>
      <c r="H541" s="69">
        <f t="shared" si="38"/>
        <v>0.14571999999999999</v>
      </c>
    </row>
    <row r="542" spans="1:8" x14ac:dyDescent="0.35">
      <c r="A542" s="9">
        <f t="shared" si="42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41"/>
        <v>218.9</v>
      </c>
      <c r="G542" s="10">
        <f t="shared" si="37"/>
        <v>31.898107999999997</v>
      </c>
      <c r="H542" s="69">
        <f t="shared" si="38"/>
        <v>0.14571999999999999</v>
      </c>
    </row>
    <row r="543" spans="1:8" x14ac:dyDescent="0.35">
      <c r="A543" s="9">
        <f t="shared" si="42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41"/>
        <v>164.3</v>
      </c>
      <c r="G543" s="10">
        <f t="shared" si="37"/>
        <v>23.941796</v>
      </c>
      <c r="H543" s="69">
        <f t="shared" si="38"/>
        <v>0.14571999999999999</v>
      </c>
    </row>
    <row r="544" spans="1:8" x14ac:dyDescent="0.35">
      <c r="A544" s="9">
        <f t="shared" si="42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41"/>
        <v>250.1</v>
      </c>
      <c r="G544" s="10">
        <f t="shared" si="37"/>
        <v>36.444571999999994</v>
      </c>
      <c r="H544" s="69">
        <f t="shared" si="38"/>
        <v>0.14571999999999999</v>
      </c>
    </row>
    <row r="545" spans="1:8" x14ac:dyDescent="0.35">
      <c r="A545" s="9">
        <f t="shared" si="42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41"/>
        <v>856.6</v>
      </c>
      <c r="G545" s="10">
        <f t="shared" si="37"/>
        <v>124.823752</v>
      </c>
      <c r="H545" s="69">
        <f t="shared" si="38"/>
        <v>0.14571999999999999</v>
      </c>
    </row>
    <row r="546" spans="1:8" x14ac:dyDescent="0.35">
      <c r="A546" s="9">
        <f t="shared" si="42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41"/>
        <v>212.1</v>
      </c>
      <c r="G546" s="10">
        <f t="shared" si="37"/>
        <v>30.907211999999998</v>
      </c>
      <c r="H546" s="69">
        <f t="shared" si="38"/>
        <v>0.14571999999999999</v>
      </c>
    </row>
    <row r="547" spans="1:8" x14ac:dyDescent="0.35">
      <c r="A547" s="9">
        <f t="shared" si="42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41"/>
        <v>773.5</v>
      </c>
      <c r="G547" s="10">
        <f t="shared" si="37"/>
        <v>112.71441999999999</v>
      </c>
      <c r="H547" s="69">
        <f t="shared" si="38"/>
        <v>0.14571999999999999</v>
      </c>
    </row>
    <row r="548" spans="1:8" x14ac:dyDescent="0.35">
      <c r="A548" s="9">
        <f t="shared" si="42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41"/>
        <v>1431.7</v>
      </c>
      <c r="G548" s="10">
        <f t="shared" si="37"/>
        <v>208.62732399999999</v>
      </c>
      <c r="H548" s="69">
        <f t="shared" si="38"/>
        <v>0.14571999999999999</v>
      </c>
    </row>
    <row r="549" spans="1:8" x14ac:dyDescent="0.35">
      <c r="A549" s="9">
        <f t="shared" si="42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41"/>
        <v>1073.5999999999999</v>
      </c>
      <c r="G549" s="10">
        <f t="shared" si="37"/>
        <v>156.44499199999998</v>
      </c>
      <c r="H549" s="69">
        <f t="shared" si="38"/>
        <v>0.14571999999999999</v>
      </c>
    </row>
    <row r="550" spans="1:8" x14ac:dyDescent="0.35">
      <c r="A550" s="9">
        <f t="shared" si="42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41"/>
        <v>244.9</v>
      </c>
      <c r="G550" s="10">
        <f t="shared" si="37"/>
        <v>35.686827999999998</v>
      </c>
      <c r="H550" s="69">
        <f t="shared" si="38"/>
        <v>0.14571999999999999</v>
      </c>
    </row>
    <row r="551" spans="1:8" x14ac:dyDescent="0.35">
      <c r="A551" s="9">
        <f t="shared" si="42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41"/>
        <v>336.6</v>
      </c>
      <c r="G551" s="10">
        <f t="shared" si="37"/>
        <v>49.049351999999999</v>
      </c>
      <c r="H551" s="69">
        <f t="shared" si="38"/>
        <v>0.14571999999999999</v>
      </c>
    </row>
    <row r="552" spans="1:8" x14ac:dyDescent="0.35">
      <c r="A552" s="9">
        <f t="shared" si="42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41"/>
        <v>150.80000000000001</v>
      </c>
      <c r="G552" s="10">
        <f t="shared" si="37"/>
        <v>21.974575999999999</v>
      </c>
      <c r="H552" s="69">
        <f t="shared" si="38"/>
        <v>0.14571999999999999</v>
      </c>
    </row>
    <row r="553" spans="1:8" x14ac:dyDescent="0.35">
      <c r="A553" s="9">
        <f t="shared" si="42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41"/>
        <v>4825.5600000000004</v>
      </c>
      <c r="G553" s="10">
        <f t="shared" si="37"/>
        <v>703.18060319999995</v>
      </c>
      <c r="H553" s="69">
        <f t="shared" si="38"/>
        <v>0.14571999999999999</v>
      </c>
    </row>
    <row r="554" spans="1:8" x14ac:dyDescent="0.35">
      <c r="A554" s="9">
        <f t="shared" si="42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41"/>
        <v>4234.8</v>
      </c>
      <c r="G554" s="10">
        <f t="shared" si="37"/>
        <v>617.095056</v>
      </c>
      <c r="H554" s="69">
        <f t="shared" si="38"/>
        <v>0.14571999999999999</v>
      </c>
    </row>
    <row r="555" spans="1:8" x14ac:dyDescent="0.35">
      <c r="A555" s="9">
        <f t="shared" si="42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41"/>
        <v>7259.45</v>
      </c>
      <c r="G555" s="10">
        <f t="shared" si="37"/>
        <v>1057.8470539999998</v>
      </c>
      <c r="H555" s="69">
        <f t="shared" si="38"/>
        <v>0.14571999999999999</v>
      </c>
    </row>
    <row r="556" spans="1:8" x14ac:dyDescent="0.35">
      <c r="A556" s="9">
        <f t="shared" si="42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41"/>
        <v>4310.6400000000003</v>
      </c>
      <c r="G556" s="10">
        <f t="shared" ref="G556:G614" si="43">F556*$G$2</f>
        <v>628.1464608</v>
      </c>
      <c r="H556" s="69">
        <f t="shared" si="38"/>
        <v>0.14571999999999999</v>
      </c>
    </row>
    <row r="557" spans="1:8" x14ac:dyDescent="0.35">
      <c r="A557" s="9">
        <f t="shared" si="42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41"/>
        <v>4423.5</v>
      </c>
      <c r="G557" s="10">
        <f t="shared" si="43"/>
        <v>644.59241999999995</v>
      </c>
      <c r="H557" s="69">
        <f t="shared" si="38"/>
        <v>0.14571999999999999</v>
      </c>
    </row>
    <row r="558" spans="1:8" x14ac:dyDescent="0.35">
      <c r="A558" s="9">
        <f t="shared" si="42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41"/>
        <v>4220</v>
      </c>
      <c r="G558" s="10">
        <f t="shared" si="43"/>
        <v>614.9384</v>
      </c>
      <c r="H558" s="69">
        <f t="shared" si="38"/>
        <v>0.14571999999999999</v>
      </c>
    </row>
    <row r="559" spans="1:8" x14ac:dyDescent="0.35">
      <c r="A559" s="9">
        <f t="shared" si="42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41"/>
        <v>4073.3</v>
      </c>
      <c r="G559" s="10">
        <f t="shared" si="43"/>
        <v>593.56127600000002</v>
      </c>
      <c r="H559" s="69">
        <f t="shared" si="38"/>
        <v>0.14571999999999999</v>
      </c>
    </row>
    <row r="560" spans="1:8" x14ac:dyDescent="0.35">
      <c r="A560" s="9">
        <f t="shared" si="42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41"/>
        <v>3931.82</v>
      </c>
      <c r="G560" s="10">
        <f t="shared" si="43"/>
        <v>572.94481039999994</v>
      </c>
      <c r="H560" s="69">
        <f t="shared" si="38"/>
        <v>0.14571999999999999</v>
      </c>
    </row>
    <row r="561" spans="1:8" x14ac:dyDescent="0.35">
      <c r="A561" s="9">
        <f t="shared" si="42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41"/>
        <v>4123.59</v>
      </c>
      <c r="G561" s="10">
        <f t="shared" si="43"/>
        <v>600.88953479999998</v>
      </c>
      <c r="H561" s="69">
        <f t="shared" si="38"/>
        <v>0.14571999999999999</v>
      </c>
    </row>
    <row r="562" spans="1:8" x14ac:dyDescent="0.35">
      <c r="A562" s="9">
        <f t="shared" si="42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41"/>
        <v>4198.01</v>
      </c>
      <c r="G562" s="10">
        <f t="shared" si="43"/>
        <v>611.73401720000004</v>
      </c>
      <c r="H562" s="69">
        <f t="shared" si="38"/>
        <v>0.14571999999999999</v>
      </c>
    </row>
    <row r="563" spans="1:8" x14ac:dyDescent="0.35">
      <c r="A563" s="9">
        <f t="shared" si="42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41"/>
        <v>4228.12</v>
      </c>
      <c r="G563" s="10">
        <f t="shared" si="43"/>
        <v>616.12164639999992</v>
      </c>
      <c r="H563" s="69">
        <f t="shared" si="38"/>
        <v>0.14571999999999999</v>
      </c>
    </row>
    <row r="564" spans="1:8" x14ac:dyDescent="0.35">
      <c r="A564" s="9">
        <f t="shared" si="42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41"/>
        <v>4331.46</v>
      </c>
      <c r="G564" s="10">
        <f t="shared" si="43"/>
        <v>631.1803511999999</v>
      </c>
      <c r="H564" s="69">
        <f t="shared" si="38"/>
        <v>0.14571999999999999</v>
      </c>
    </row>
    <row r="565" spans="1:8" x14ac:dyDescent="0.35">
      <c r="A565" s="9">
        <f t="shared" si="42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41"/>
        <v>6367.69</v>
      </c>
      <c r="G565" s="10">
        <f t="shared" si="43"/>
        <v>927.8997867999999</v>
      </c>
      <c r="H565" s="69">
        <f t="shared" si="38"/>
        <v>0.14571999999999999</v>
      </c>
    </row>
    <row r="566" spans="1:8" x14ac:dyDescent="0.35">
      <c r="A566" s="9">
        <f t="shared" si="42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41"/>
        <v>168.2</v>
      </c>
      <c r="G566" s="10">
        <f t="shared" si="43"/>
        <v>24.510103999999995</v>
      </c>
      <c r="H566" s="69">
        <f t="shared" si="38"/>
        <v>0.14571999999999999</v>
      </c>
    </row>
    <row r="567" spans="1:8" x14ac:dyDescent="0.35">
      <c r="A567" s="9">
        <f t="shared" si="42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41"/>
        <v>35.1</v>
      </c>
      <c r="G567" s="10">
        <f t="shared" si="43"/>
        <v>5.1147719999999994</v>
      </c>
      <c r="H567" s="69">
        <f t="shared" si="38"/>
        <v>0.14571999999999999</v>
      </c>
    </row>
    <row r="568" spans="1:8" x14ac:dyDescent="0.35">
      <c r="A568" s="9">
        <f t="shared" si="42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41"/>
        <v>6172.16</v>
      </c>
      <c r="G568" s="10">
        <f t="shared" si="43"/>
        <v>899.40715519999992</v>
      </c>
      <c r="H568" s="69">
        <f t="shared" si="38"/>
        <v>0.14571999999999999</v>
      </c>
    </row>
    <row r="569" spans="1:8" x14ac:dyDescent="0.35">
      <c r="A569" s="9">
        <f t="shared" si="42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41"/>
        <v>11059.29</v>
      </c>
      <c r="G569" s="10">
        <f t="shared" si="43"/>
        <v>1611.5597388000001</v>
      </c>
      <c r="H569" s="69">
        <f t="shared" si="38"/>
        <v>0.14571999999999999</v>
      </c>
    </row>
    <row r="570" spans="1:8" x14ac:dyDescent="0.35">
      <c r="A570" s="9">
        <f t="shared" si="42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41"/>
        <v>3145.5800000000004</v>
      </c>
      <c r="G570" s="10">
        <f t="shared" si="43"/>
        <v>458.37391760000003</v>
      </c>
      <c r="H570" s="69">
        <f t="shared" si="38"/>
        <v>0.14571999999999999</v>
      </c>
    </row>
    <row r="571" spans="1:8" x14ac:dyDescent="0.35">
      <c r="A571" s="9">
        <f t="shared" si="42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41"/>
        <v>851.4</v>
      </c>
      <c r="G571" s="10">
        <f t="shared" si="43"/>
        <v>124.06600799999998</v>
      </c>
      <c r="H571" s="69">
        <f t="shared" si="38"/>
        <v>0.14571999999999999</v>
      </c>
    </row>
    <row r="572" spans="1:8" x14ac:dyDescent="0.35">
      <c r="A572" s="9">
        <f t="shared" si="42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41"/>
        <v>3100.1</v>
      </c>
      <c r="G572" s="10">
        <f t="shared" si="43"/>
        <v>451.74657199999996</v>
      </c>
      <c r="H572" s="69">
        <f t="shared" si="38"/>
        <v>0.14571999999999999</v>
      </c>
    </row>
    <row r="573" spans="1:8" x14ac:dyDescent="0.35">
      <c r="A573" s="9">
        <f t="shared" si="42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41"/>
        <v>2324.65</v>
      </c>
      <c r="G573" s="10">
        <f t="shared" si="43"/>
        <v>338.747998</v>
      </c>
      <c r="H573" s="69">
        <f t="shared" si="38"/>
        <v>0.14571999999999999</v>
      </c>
    </row>
    <row r="574" spans="1:8" x14ac:dyDescent="0.35">
      <c r="A574" s="9">
        <f t="shared" si="42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41"/>
        <v>4512.62</v>
      </c>
      <c r="G574" s="10">
        <f t="shared" si="43"/>
        <v>657.57898639999996</v>
      </c>
      <c r="H574" s="69">
        <f t="shared" si="38"/>
        <v>0.14571999999999999</v>
      </c>
    </row>
    <row r="575" spans="1:8" x14ac:dyDescent="0.35">
      <c r="A575" s="9">
        <f t="shared" si="42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41"/>
        <v>11115.95</v>
      </c>
      <c r="G575" s="10">
        <f t="shared" si="43"/>
        <v>1619.8162339999999</v>
      </c>
      <c r="H575" s="69">
        <f t="shared" ref="H575:H637" si="44">G575/F575</f>
        <v>0.14571999999999999</v>
      </c>
    </row>
    <row r="576" spans="1:8" x14ac:dyDescent="0.35">
      <c r="A576" s="9">
        <f t="shared" si="42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41"/>
        <v>3259.72</v>
      </c>
      <c r="G576" s="10">
        <f t="shared" si="43"/>
        <v>475.00639839999991</v>
      </c>
      <c r="H576" s="69">
        <f t="shared" si="44"/>
        <v>0.14571999999999999</v>
      </c>
    </row>
    <row r="577" spans="1:8" x14ac:dyDescent="0.35">
      <c r="A577" s="9">
        <f t="shared" si="42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41"/>
        <v>3223.22</v>
      </c>
      <c r="G577" s="10">
        <f t="shared" si="43"/>
        <v>469.68761839999991</v>
      </c>
      <c r="H577" s="69">
        <f t="shared" si="44"/>
        <v>0.14571999999999999</v>
      </c>
    </row>
    <row r="578" spans="1:8" x14ac:dyDescent="0.35">
      <c r="A578" s="9">
        <f t="shared" si="42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41"/>
        <v>4167.8999999999996</v>
      </c>
      <c r="G578" s="10">
        <f t="shared" si="43"/>
        <v>607.34638799999993</v>
      </c>
      <c r="H578" s="69">
        <f t="shared" si="44"/>
        <v>0.14571999999999999</v>
      </c>
    </row>
    <row r="579" spans="1:8" x14ac:dyDescent="0.35">
      <c r="A579" s="9">
        <f t="shared" si="42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41"/>
        <v>6158.52</v>
      </c>
      <c r="G579" s="10">
        <f t="shared" si="43"/>
        <v>897.41953439999997</v>
      </c>
      <c r="H579" s="69">
        <f t="shared" si="44"/>
        <v>0.14571999999999999</v>
      </c>
    </row>
    <row r="580" spans="1:8" x14ac:dyDescent="0.35">
      <c r="A580" s="9">
        <f t="shared" si="42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41"/>
        <v>3211.24</v>
      </c>
      <c r="G580" s="10">
        <f t="shared" si="43"/>
        <v>467.94189279999995</v>
      </c>
      <c r="H580" s="69">
        <f t="shared" si="44"/>
        <v>0.14571999999999999</v>
      </c>
    </row>
    <row r="581" spans="1:8" x14ac:dyDescent="0.35">
      <c r="A581" s="9">
        <f t="shared" si="42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41"/>
        <v>3235.04</v>
      </c>
      <c r="G581" s="10">
        <f t="shared" si="43"/>
        <v>471.41002879999996</v>
      </c>
      <c r="H581" s="69">
        <f t="shared" si="44"/>
        <v>0.14571999999999999</v>
      </c>
    </row>
    <row r="582" spans="1:8" s="180" customFormat="1" x14ac:dyDescent="0.35">
      <c r="A582" s="9">
        <f t="shared" si="42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2" si="45">C582+D582+E582</f>
        <v>3508.3</v>
      </c>
      <c r="G582" s="175">
        <f t="shared" si="43"/>
        <v>511.22947599999998</v>
      </c>
      <c r="H582" s="69">
        <f t="shared" si="44"/>
        <v>0.14571999999999999</v>
      </c>
    </row>
    <row r="583" spans="1:8" x14ac:dyDescent="0.35">
      <c r="A583" s="9">
        <f t="shared" si="42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45"/>
        <v>76.7</v>
      </c>
      <c r="G583" s="10">
        <f t="shared" si="43"/>
        <v>11.176724</v>
      </c>
      <c r="H583" s="69">
        <f t="shared" si="44"/>
        <v>0.14571999999999999</v>
      </c>
    </row>
    <row r="584" spans="1:8" x14ac:dyDescent="0.35">
      <c r="A584" s="9">
        <f t="shared" si="42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45"/>
        <v>329.5</v>
      </c>
      <c r="G584" s="10">
        <f t="shared" si="43"/>
        <v>48.014739999999996</v>
      </c>
      <c r="H584" s="69">
        <f t="shared" si="44"/>
        <v>0.14571999999999999</v>
      </c>
    </row>
    <row r="585" spans="1:8" x14ac:dyDescent="0.35">
      <c r="A585" s="9">
        <f t="shared" si="42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45"/>
        <v>329.2</v>
      </c>
      <c r="G585" s="10">
        <f t="shared" si="43"/>
        <v>47.971023999999993</v>
      </c>
      <c r="H585" s="69">
        <f t="shared" si="44"/>
        <v>0.14571999999999999</v>
      </c>
    </row>
    <row r="586" spans="1:8" x14ac:dyDescent="0.35">
      <c r="A586" s="9">
        <f t="shared" si="42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45"/>
        <v>325.10000000000002</v>
      </c>
      <c r="G586" s="10">
        <f t="shared" si="43"/>
        <v>47.373572000000003</v>
      </c>
      <c r="H586" s="69">
        <f t="shared" si="44"/>
        <v>0.14571999999999999</v>
      </c>
    </row>
    <row r="587" spans="1:8" x14ac:dyDescent="0.35">
      <c r="A587" s="9">
        <f t="shared" si="42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45"/>
        <v>329.3</v>
      </c>
      <c r="G587" s="10">
        <f t="shared" si="43"/>
        <v>47.985596000000001</v>
      </c>
      <c r="H587" s="69">
        <f t="shared" si="44"/>
        <v>0.14571999999999999</v>
      </c>
    </row>
    <row r="588" spans="1:8" x14ac:dyDescent="0.35">
      <c r="A588" s="9">
        <f t="shared" si="42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45"/>
        <v>377.4</v>
      </c>
      <c r="G588" s="10">
        <f t="shared" si="43"/>
        <v>54.994727999999995</v>
      </c>
      <c r="H588" s="69">
        <f t="shared" si="44"/>
        <v>0.14571999999999999</v>
      </c>
    </row>
    <row r="589" spans="1:8" x14ac:dyDescent="0.35">
      <c r="A589" s="9">
        <f t="shared" si="42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45"/>
        <v>324.31</v>
      </c>
      <c r="G589" s="10">
        <f t="shared" si="43"/>
        <v>47.258453199999998</v>
      </c>
      <c r="H589" s="69">
        <f t="shared" si="44"/>
        <v>0.14571999999999999</v>
      </c>
    </row>
    <row r="590" spans="1:8" x14ac:dyDescent="0.35">
      <c r="A590" s="9">
        <f t="shared" si="42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45"/>
        <v>332</v>
      </c>
      <c r="G590" s="10">
        <f t="shared" si="43"/>
        <v>48.379039999999996</v>
      </c>
      <c r="H590" s="69">
        <f t="shared" si="44"/>
        <v>0.14571999999999999</v>
      </c>
    </row>
    <row r="591" spans="1:8" x14ac:dyDescent="0.35">
      <c r="A591" s="9">
        <f t="shared" si="42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45"/>
        <v>309.2</v>
      </c>
      <c r="G591" s="10">
        <f t="shared" si="43"/>
        <v>45.056623999999992</v>
      </c>
      <c r="H591" s="69">
        <f t="shared" si="44"/>
        <v>0.14571999999999999</v>
      </c>
    </row>
    <row r="592" spans="1:8" x14ac:dyDescent="0.35">
      <c r="A592" s="9">
        <f t="shared" si="42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45"/>
        <v>6690.05</v>
      </c>
      <c r="G592" s="10">
        <f t="shared" si="43"/>
        <v>974.87408599999992</v>
      </c>
      <c r="H592" s="69">
        <f t="shared" si="44"/>
        <v>0.14571999999999999</v>
      </c>
    </row>
    <row r="593" spans="1:8" x14ac:dyDescent="0.35">
      <c r="A593" s="9">
        <f t="shared" ref="A593:A602" si="46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45"/>
        <v>7080.5</v>
      </c>
      <c r="G593" s="10">
        <f t="shared" si="43"/>
        <v>1031.77046</v>
      </c>
      <c r="H593" s="69">
        <f t="shared" si="44"/>
        <v>0.14571999999999999</v>
      </c>
    </row>
    <row r="594" spans="1:8" x14ac:dyDescent="0.35">
      <c r="A594" s="9">
        <f t="shared" si="46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45"/>
        <v>1902.1</v>
      </c>
      <c r="G594" s="10">
        <f t="shared" si="43"/>
        <v>277.17401199999995</v>
      </c>
      <c r="H594" s="69">
        <f t="shared" si="44"/>
        <v>0.14571999999999999</v>
      </c>
    </row>
    <row r="595" spans="1:8" x14ac:dyDescent="0.35">
      <c r="A595" s="9">
        <f t="shared" si="46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45"/>
        <v>2315.9899999999998</v>
      </c>
      <c r="G595" s="10">
        <f t="shared" si="43"/>
        <v>337.48606279999996</v>
      </c>
      <c r="H595" s="69">
        <f t="shared" si="44"/>
        <v>0.14571999999999999</v>
      </c>
    </row>
    <row r="596" spans="1:8" x14ac:dyDescent="0.35">
      <c r="A596" s="9">
        <f t="shared" si="46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45"/>
        <v>2390.8000000000002</v>
      </c>
      <c r="G596" s="10">
        <f t="shared" si="43"/>
        <v>348.38737600000002</v>
      </c>
      <c r="H596" s="69">
        <f t="shared" si="44"/>
        <v>0.14571999999999999</v>
      </c>
    </row>
    <row r="597" spans="1:8" x14ac:dyDescent="0.35">
      <c r="A597" s="9">
        <f t="shared" si="46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45"/>
        <v>2393.3000000000002</v>
      </c>
      <c r="G597" s="10">
        <f t="shared" si="43"/>
        <v>348.75167599999997</v>
      </c>
      <c r="H597" s="69">
        <f t="shared" si="44"/>
        <v>0.14571999999999999</v>
      </c>
    </row>
    <row r="598" spans="1:8" x14ac:dyDescent="0.35">
      <c r="A598" s="9">
        <f t="shared" si="46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45"/>
        <v>3729.61</v>
      </c>
      <c r="G598" s="10">
        <f t="shared" si="43"/>
        <v>543.47876919999999</v>
      </c>
      <c r="H598" s="69">
        <f t="shared" si="44"/>
        <v>0.14571999999999999</v>
      </c>
    </row>
    <row r="599" spans="1:8" x14ac:dyDescent="0.35">
      <c r="A599" s="9">
        <f t="shared" si="46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45"/>
        <v>4033.36</v>
      </c>
      <c r="G599" s="10">
        <f t="shared" si="43"/>
        <v>587.74121919999993</v>
      </c>
      <c r="H599" s="69">
        <f t="shared" si="44"/>
        <v>0.14571999999999999</v>
      </c>
    </row>
    <row r="600" spans="1:8" x14ac:dyDescent="0.35">
      <c r="A600" s="9">
        <f t="shared" si="46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45"/>
        <v>3448.7</v>
      </c>
      <c r="G600" s="10">
        <f t="shared" si="43"/>
        <v>502.54456399999992</v>
      </c>
      <c r="H600" s="69">
        <f t="shared" si="44"/>
        <v>0.14571999999999999</v>
      </c>
    </row>
    <row r="601" spans="1:8" x14ac:dyDescent="0.35">
      <c r="A601" s="9">
        <f t="shared" si="46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45"/>
        <v>6256.34</v>
      </c>
      <c r="G601" s="10">
        <f t="shared" si="43"/>
        <v>911.67386479999993</v>
      </c>
      <c r="H601" s="69">
        <f t="shared" si="44"/>
        <v>0.14571999999999999</v>
      </c>
    </row>
    <row r="602" spans="1:8" x14ac:dyDescent="0.35">
      <c r="A602" s="9">
        <f t="shared" si="46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45"/>
        <v>3393.78</v>
      </c>
      <c r="G602" s="10">
        <f t="shared" si="43"/>
        <v>494.54162159999998</v>
      </c>
      <c r="H602" s="69">
        <f t="shared" si="44"/>
        <v>0.14571999999999999</v>
      </c>
    </row>
    <row r="603" spans="1:8" ht="18" x14ac:dyDescent="0.4">
      <c r="A603" s="9"/>
      <c r="B603" s="13" t="s">
        <v>1698</v>
      </c>
      <c r="C603" s="15">
        <f>SUM(C528:C602)</f>
        <v>225513.24999999997</v>
      </c>
      <c r="D603" s="15">
        <f>SUM(D528:D602)</f>
        <v>463.5</v>
      </c>
      <c r="E603" s="15">
        <f>SUM(E528:E602)</f>
        <v>1133.9000000000001</v>
      </c>
      <c r="F603" s="15">
        <f>SUM(F528:F602)</f>
        <v>227110.64999999994</v>
      </c>
      <c r="G603" s="15">
        <f>SUM(G528:G602)</f>
        <v>33094.563918</v>
      </c>
      <c r="H603" s="82">
        <f t="shared" si="44"/>
        <v>0.14572000000000004</v>
      </c>
    </row>
    <row r="604" spans="1:8" ht="18" x14ac:dyDescent="0.4">
      <c r="A604" s="9"/>
      <c r="B604" s="7" t="s">
        <v>58</v>
      </c>
      <c r="C604" s="8"/>
      <c r="D604" s="8"/>
      <c r="E604" s="8"/>
      <c r="F604" s="8"/>
      <c r="G604" s="10"/>
      <c r="H604" s="69"/>
    </row>
    <row r="605" spans="1:8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ref="F605:F668" si="47">C605+D605+E605</f>
        <v>399.3</v>
      </c>
      <c r="G605" s="10">
        <f t="shared" si="43"/>
        <v>58.185995999999996</v>
      </c>
      <c r="H605" s="69">
        <f t="shared" si="44"/>
        <v>0.14571999999999999</v>
      </c>
    </row>
    <row r="606" spans="1:8" x14ac:dyDescent="0.35">
      <c r="A606" s="9">
        <f t="shared" ref="A606:A669" si="48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si="47"/>
        <v>4745.5</v>
      </c>
      <c r="G606" s="10">
        <f t="shared" si="43"/>
        <v>691.51425999999992</v>
      </c>
      <c r="H606" s="69">
        <f t="shared" si="44"/>
        <v>0.14571999999999999</v>
      </c>
    </row>
    <row r="607" spans="1:8" x14ac:dyDescent="0.35">
      <c r="A607" s="9">
        <f t="shared" si="48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47"/>
        <v>418.7</v>
      </c>
      <c r="G607" s="10">
        <f t="shared" si="43"/>
        <v>61.012963999999997</v>
      </c>
      <c r="H607" s="69">
        <f t="shared" si="44"/>
        <v>0.14571999999999999</v>
      </c>
    </row>
    <row r="608" spans="1:8" x14ac:dyDescent="0.35">
      <c r="A608" s="9">
        <f t="shared" si="48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47"/>
        <v>1518.6</v>
      </c>
      <c r="G608" s="10">
        <f t="shared" si="43"/>
        <v>221.29039199999997</v>
      </c>
      <c r="H608" s="69">
        <f t="shared" si="44"/>
        <v>0.14571999999999999</v>
      </c>
    </row>
    <row r="609" spans="1:8" x14ac:dyDescent="0.35">
      <c r="A609" s="9">
        <f t="shared" si="48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47"/>
        <v>1507.3</v>
      </c>
      <c r="G609" s="10">
        <f t="shared" si="43"/>
        <v>219.64375599999997</v>
      </c>
      <c r="H609" s="69">
        <f t="shared" si="44"/>
        <v>0.14571999999999999</v>
      </c>
    </row>
    <row r="610" spans="1:8" x14ac:dyDescent="0.35">
      <c r="A610" s="9">
        <f t="shared" si="48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47"/>
        <v>512.9</v>
      </c>
      <c r="G610" s="10">
        <f t="shared" si="43"/>
        <v>74.73978799999999</v>
      </c>
      <c r="H610" s="69">
        <f t="shared" si="44"/>
        <v>0.14571999999999999</v>
      </c>
    </row>
    <row r="611" spans="1:8" x14ac:dyDescent="0.35">
      <c r="A611" s="9">
        <f t="shared" si="48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47"/>
        <v>304.10000000000002</v>
      </c>
      <c r="G611" s="10">
        <f t="shared" si="43"/>
        <v>44.313451999999998</v>
      </c>
      <c r="H611" s="69">
        <f t="shared" si="44"/>
        <v>0.14571999999999999</v>
      </c>
    </row>
    <row r="612" spans="1:8" x14ac:dyDescent="0.35">
      <c r="A612" s="9">
        <f t="shared" si="48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47"/>
        <v>288.5</v>
      </c>
      <c r="G612" s="10">
        <f t="shared" si="43"/>
        <v>42.040219999999998</v>
      </c>
      <c r="H612" s="69">
        <f t="shared" si="44"/>
        <v>0.14571999999999999</v>
      </c>
    </row>
    <row r="613" spans="1:8" x14ac:dyDescent="0.35">
      <c r="A613" s="9">
        <f t="shared" si="48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47"/>
        <v>3428.74</v>
      </c>
      <c r="G613" s="10">
        <f t="shared" si="43"/>
        <v>499.63599279999994</v>
      </c>
      <c r="H613" s="69">
        <f t="shared" si="44"/>
        <v>0.14571999999999999</v>
      </c>
    </row>
    <row r="614" spans="1:8" x14ac:dyDescent="0.35">
      <c r="A614" s="9">
        <f t="shared" si="48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47"/>
        <v>3234.7</v>
      </c>
      <c r="G614" s="10">
        <f t="shared" si="43"/>
        <v>471.36048399999993</v>
      </c>
      <c r="H614" s="69">
        <f t="shared" si="44"/>
        <v>0.14571999999999999</v>
      </c>
    </row>
    <row r="615" spans="1:8" x14ac:dyDescent="0.35">
      <c r="A615" s="9">
        <f t="shared" si="48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47"/>
        <v>4590.05</v>
      </c>
      <c r="G615" s="10">
        <f t="shared" ref="G615:G673" si="49">F615*$G$2</f>
        <v>668.86208599999998</v>
      </c>
      <c r="H615" s="69">
        <f t="shared" si="44"/>
        <v>0.14571999999999999</v>
      </c>
    </row>
    <row r="616" spans="1:8" x14ac:dyDescent="0.35">
      <c r="A616" s="9">
        <f t="shared" si="48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47"/>
        <v>4652.09</v>
      </c>
      <c r="G616" s="10">
        <f t="shared" si="49"/>
        <v>677.90255479999996</v>
      </c>
      <c r="H616" s="69">
        <f t="shared" si="44"/>
        <v>0.14571999999999999</v>
      </c>
    </row>
    <row r="617" spans="1:8" x14ac:dyDescent="0.35">
      <c r="A617" s="9">
        <f t="shared" si="48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47"/>
        <v>4635.5</v>
      </c>
      <c r="G617" s="10">
        <f t="shared" si="49"/>
        <v>675.48505999999998</v>
      </c>
      <c r="H617" s="69">
        <f t="shared" si="44"/>
        <v>0.14571999999999999</v>
      </c>
    </row>
    <row r="618" spans="1:8" x14ac:dyDescent="0.35">
      <c r="A618" s="9">
        <f t="shared" si="48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47"/>
        <v>760.7</v>
      </c>
      <c r="G618" s="10">
        <f t="shared" si="49"/>
        <v>110.849204</v>
      </c>
      <c r="H618" s="69">
        <f t="shared" si="44"/>
        <v>0.14571999999999999</v>
      </c>
    </row>
    <row r="619" spans="1:8" x14ac:dyDescent="0.35">
      <c r="A619" s="9">
        <f t="shared" si="48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47"/>
        <v>195.3</v>
      </c>
      <c r="G619" s="10">
        <f t="shared" si="49"/>
        <v>28.459115999999998</v>
      </c>
      <c r="H619" s="69">
        <f t="shared" si="44"/>
        <v>0.14571999999999999</v>
      </c>
    </row>
    <row r="620" spans="1:8" x14ac:dyDescent="0.35">
      <c r="A620" s="9">
        <f t="shared" si="48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47"/>
        <v>1221.2</v>
      </c>
      <c r="G620" s="10">
        <f t="shared" si="49"/>
        <v>177.95326399999999</v>
      </c>
      <c r="H620" s="69">
        <f t="shared" si="44"/>
        <v>0.14571999999999999</v>
      </c>
    </row>
    <row r="621" spans="1:8" x14ac:dyDescent="0.35">
      <c r="A621" s="9">
        <f t="shared" si="48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47"/>
        <v>967.5</v>
      </c>
      <c r="G621" s="10">
        <f t="shared" si="49"/>
        <v>140.98409999999998</v>
      </c>
      <c r="H621" s="69">
        <f t="shared" si="44"/>
        <v>0.14571999999999999</v>
      </c>
    </row>
    <row r="622" spans="1:8" x14ac:dyDescent="0.35">
      <c r="A622" s="9">
        <f t="shared" si="48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47"/>
        <v>1147.9000000000001</v>
      </c>
      <c r="G622" s="10">
        <f t="shared" si="49"/>
        <v>167.27198799999999</v>
      </c>
      <c r="H622" s="69">
        <f t="shared" si="44"/>
        <v>0.14571999999999999</v>
      </c>
    </row>
    <row r="623" spans="1:8" x14ac:dyDescent="0.35">
      <c r="A623" s="9">
        <f t="shared" si="48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47"/>
        <v>2522.14</v>
      </c>
      <c r="G623" s="10">
        <f t="shared" si="49"/>
        <v>367.52624079999993</v>
      </c>
      <c r="H623" s="69">
        <f t="shared" si="44"/>
        <v>0.14571999999999999</v>
      </c>
    </row>
    <row r="624" spans="1:8" x14ac:dyDescent="0.35">
      <c r="A624" s="9">
        <f t="shared" si="48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47"/>
        <v>5364.3</v>
      </c>
      <c r="G624" s="10">
        <f t="shared" si="49"/>
        <v>781.68579599999998</v>
      </c>
      <c r="H624" s="69">
        <f t="shared" si="44"/>
        <v>0.14571999999999999</v>
      </c>
    </row>
    <row r="625" spans="1:8" x14ac:dyDescent="0.35">
      <c r="A625" s="9">
        <f t="shared" si="48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47"/>
        <v>1516</v>
      </c>
      <c r="G625" s="10">
        <f t="shared" si="49"/>
        <v>220.91152</v>
      </c>
      <c r="H625" s="69">
        <f t="shared" si="44"/>
        <v>0.14571999999999999</v>
      </c>
    </row>
    <row r="626" spans="1:8" x14ac:dyDescent="0.35">
      <c r="A626" s="9">
        <f t="shared" si="48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47"/>
        <v>4518</v>
      </c>
      <c r="G626" s="10">
        <f t="shared" si="49"/>
        <v>658.36295999999993</v>
      </c>
      <c r="H626" s="69">
        <f t="shared" si="44"/>
        <v>0.14571999999999999</v>
      </c>
    </row>
    <row r="627" spans="1:8" x14ac:dyDescent="0.35">
      <c r="A627" s="9">
        <f t="shared" si="48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47"/>
        <v>4688</v>
      </c>
      <c r="G627" s="10">
        <f t="shared" si="49"/>
        <v>683.13535999999999</v>
      </c>
      <c r="H627" s="69">
        <f t="shared" si="44"/>
        <v>0.14571999999999999</v>
      </c>
    </row>
    <row r="628" spans="1:8" x14ac:dyDescent="0.35">
      <c r="A628" s="9">
        <f t="shared" si="48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47"/>
        <v>3216</v>
      </c>
      <c r="G628" s="10">
        <f t="shared" si="49"/>
        <v>468.63551999999999</v>
      </c>
      <c r="H628" s="69">
        <f t="shared" si="44"/>
        <v>0.14571999999999999</v>
      </c>
    </row>
    <row r="629" spans="1:8" x14ac:dyDescent="0.35">
      <c r="A629" s="9">
        <f t="shared" si="48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47"/>
        <v>5920.8</v>
      </c>
      <c r="G629" s="10">
        <f t="shared" si="49"/>
        <v>862.77897599999994</v>
      </c>
      <c r="H629" s="69">
        <f t="shared" si="44"/>
        <v>0.14571999999999999</v>
      </c>
    </row>
    <row r="630" spans="1:8" x14ac:dyDescent="0.35">
      <c r="A630" s="9">
        <f t="shared" si="48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47"/>
        <v>5856.4</v>
      </c>
      <c r="G630" s="10">
        <f t="shared" si="49"/>
        <v>853.39460799999983</v>
      </c>
      <c r="H630" s="69">
        <f t="shared" si="44"/>
        <v>0.14571999999999999</v>
      </c>
    </row>
    <row r="631" spans="1:8" x14ac:dyDescent="0.35">
      <c r="A631" s="9">
        <f t="shared" si="48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47"/>
        <v>161.19999999999999</v>
      </c>
      <c r="G631" s="10">
        <f t="shared" si="49"/>
        <v>23.490063999999997</v>
      </c>
      <c r="H631" s="69">
        <f t="shared" si="44"/>
        <v>0.14571999999999999</v>
      </c>
    </row>
    <row r="632" spans="1:8" x14ac:dyDescent="0.35">
      <c r="A632" s="9">
        <f t="shared" si="48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47"/>
        <v>2414.8000000000002</v>
      </c>
      <c r="G632" s="10">
        <f t="shared" si="49"/>
        <v>351.88465600000001</v>
      </c>
      <c r="H632" s="69">
        <f t="shared" si="44"/>
        <v>0.14571999999999999</v>
      </c>
    </row>
    <row r="633" spans="1:8" x14ac:dyDescent="0.35">
      <c r="A633" s="9">
        <f t="shared" si="48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47"/>
        <v>1474.5</v>
      </c>
      <c r="G633" s="10">
        <f t="shared" si="49"/>
        <v>214.86413999999999</v>
      </c>
      <c r="H633" s="69">
        <f t="shared" si="44"/>
        <v>0.14571999999999999</v>
      </c>
    </row>
    <row r="634" spans="1:8" x14ac:dyDescent="0.35">
      <c r="A634" s="9">
        <f t="shared" si="48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47"/>
        <v>3142.9</v>
      </c>
      <c r="G634" s="10">
        <f t="shared" si="49"/>
        <v>457.98338799999999</v>
      </c>
      <c r="H634" s="69">
        <f t="shared" si="44"/>
        <v>0.14571999999999999</v>
      </c>
    </row>
    <row r="635" spans="1:8" x14ac:dyDescent="0.35">
      <c r="A635" s="9">
        <f t="shared" si="48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47"/>
        <v>3236.6000000000004</v>
      </c>
      <c r="G635" s="10">
        <f t="shared" si="49"/>
        <v>471.63735200000002</v>
      </c>
      <c r="H635" s="69">
        <f t="shared" si="44"/>
        <v>0.14571999999999999</v>
      </c>
    </row>
    <row r="636" spans="1:8" x14ac:dyDescent="0.35">
      <c r="A636" s="9">
        <f t="shared" si="48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47"/>
        <v>3226.9</v>
      </c>
      <c r="G636" s="10">
        <f t="shared" si="49"/>
        <v>470.22386799999998</v>
      </c>
      <c r="H636" s="69">
        <f t="shared" si="44"/>
        <v>0.14571999999999999</v>
      </c>
    </row>
    <row r="637" spans="1:8" x14ac:dyDescent="0.35">
      <c r="A637" s="9">
        <f t="shared" si="48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47"/>
        <v>4204.75</v>
      </c>
      <c r="G637" s="10">
        <f t="shared" si="49"/>
        <v>612.71616999999992</v>
      </c>
      <c r="H637" s="69">
        <f t="shared" si="44"/>
        <v>0.14571999999999999</v>
      </c>
    </row>
    <row r="638" spans="1:8" x14ac:dyDescent="0.35">
      <c r="A638" s="9">
        <f t="shared" si="48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47"/>
        <v>1489.2</v>
      </c>
      <c r="G638" s="10">
        <f t="shared" si="49"/>
        <v>217.006224</v>
      </c>
      <c r="H638" s="69">
        <f t="shared" ref="H638:H701" si="50">G638/F638</f>
        <v>0.14571999999999999</v>
      </c>
    </row>
    <row r="639" spans="1:8" x14ac:dyDescent="0.35">
      <c r="A639" s="9">
        <f t="shared" si="48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47"/>
        <v>308</v>
      </c>
      <c r="G639" s="10">
        <f t="shared" si="49"/>
        <v>44.88176</v>
      </c>
      <c r="H639" s="69">
        <f t="shared" si="50"/>
        <v>0.14571999999999999</v>
      </c>
    </row>
    <row r="640" spans="1:8" x14ac:dyDescent="0.35">
      <c r="A640" s="9">
        <f t="shared" si="48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47"/>
        <v>547.4</v>
      </c>
      <c r="G640" s="10">
        <f t="shared" si="49"/>
        <v>79.767127999999985</v>
      </c>
      <c r="H640" s="69">
        <f t="shared" si="50"/>
        <v>0.14571999999999999</v>
      </c>
    </row>
    <row r="641" spans="1:8" x14ac:dyDescent="0.35">
      <c r="A641" s="9">
        <f t="shared" si="48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47"/>
        <v>307.3</v>
      </c>
      <c r="G641" s="10">
        <f t="shared" si="49"/>
        <v>44.779755999999999</v>
      </c>
      <c r="H641" s="69">
        <f t="shared" si="50"/>
        <v>0.14571999999999999</v>
      </c>
    </row>
    <row r="642" spans="1:8" x14ac:dyDescent="0.35">
      <c r="A642" s="9">
        <f t="shared" si="48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47"/>
        <v>137.69999999999999</v>
      </c>
      <c r="G642" s="10">
        <f t="shared" si="49"/>
        <v>20.065643999999995</v>
      </c>
      <c r="H642" s="69">
        <f t="shared" si="50"/>
        <v>0.14571999999999999</v>
      </c>
    </row>
    <row r="643" spans="1:8" x14ac:dyDescent="0.35">
      <c r="A643" s="9">
        <f t="shared" si="48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47"/>
        <v>536.1</v>
      </c>
      <c r="G643" s="10">
        <f t="shared" si="49"/>
        <v>78.120491999999999</v>
      </c>
      <c r="H643" s="69">
        <f t="shared" si="50"/>
        <v>0.14571999999999999</v>
      </c>
    </row>
    <row r="644" spans="1:8" x14ac:dyDescent="0.35">
      <c r="A644" s="9">
        <f t="shared" si="48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47"/>
        <v>4434.25</v>
      </c>
      <c r="G644" s="10">
        <f t="shared" si="49"/>
        <v>646.15890999999999</v>
      </c>
      <c r="H644" s="69">
        <f t="shared" si="50"/>
        <v>0.14571999999999999</v>
      </c>
    </row>
    <row r="645" spans="1:8" x14ac:dyDescent="0.35">
      <c r="A645" s="9">
        <f t="shared" si="48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47"/>
        <v>349</v>
      </c>
      <c r="G645" s="10">
        <f t="shared" si="49"/>
        <v>50.856279999999998</v>
      </c>
      <c r="H645" s="69">
        <f t="shared" si="50"/>
        <v>0.14571999999999999</v>
      </c>
    </row>
    <row r="646" spans="1:8" x14ac:dyDescent="0.35">
      <c r="A646" s="9">
        <f t="shared" si="48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47"/>
        <v>406.5</v>
      </c>
      <c r="G646" s="10">
        <f t="shared" si="49"/>
        <v>59.235179999999993</v>
      </c>
      <c r="H646" s="69">
        <f t="shared" si="50"/>
        <v>0.14571999999999999</v>
      </c>
    </row>
    <row r="647" spans="1:8" x14ac:dyDescent="0.35">
      <c r="A647" s="9">
        <f t="shared" si="48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47"/>
        <v>404.1</v>
      </c>
      <c r="G647" s="10">
        <f t="shared" si="49"/>
        <v>58.885452000000001</v>
      </c>
      <c r="H647" s="69">
        <f t="shared" si="50"/>
        <v>0.14571999999999999</v>
      </c>
    </row>
    <row r="648" spans="1:8" x14ac:dyDescent="0.35">
      <c r="A648" s="9">
        <f t="shared" si="48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47"/>
        <v>408.5</v>
      </c>
      <c r="G648" s="10">
        <f t="shared" si="49"/>
        <v>59.526619999999994</v>
      </c>
      <c r="H648" s="69">
        <f t="shared" si="50"/>
        <v>0.14571999999999999</v>
      </c>
    </row>
    <row r="649" spans="1:8" x14ac:dyDescent="0.35">
      <c r="A649" s="9">
        <f t="shared" si="48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47"/>
        <v>1814.6</v>
      </c>
      <c r="G649" s="10">
        <f t="shared" si="49"/>
        <v>264.42351199999996</v>
      </c>
      <c r="H649" s="69">
        <f t="shared" si="50"/>
        <v>0.14571999999999999</v>
      </c>
    </row>
    <row r="650" spans="1:8" x14ac:dyDescent="0.35">
      <c r="A650" s="9">
        <f t="shared" si="48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47"/>
        <v>358.3</v>
      </c>
      <c r="G650" s="10">
        <f t="shared" si="49"/>
        <v>52.211475999999998</v>
      </c>
      <c r="H650" s="69">
        <f t="shared" si="50"/>
        <v>0.14571999999999999</v>
      </c>
    </row>
    <row r="651" spans="1:8" x14ac:dyDescent="0.35">
      <c r="A651" s="9">
        <f t="shared" si="48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47"/>
        <v>341</v>
      </c>
      <c r="G651" s="10">
        <f t="shared" si="49"/>
        <v>49.690519999999999</v>
      </c>
      <c r="H651" s="69">
        <f t="shared" si="50"/>
        <v>0.14571999999999999</v>
      </c>
    </row>
    <row r="652" spans="1:8" x14ac:dyDescent="0.35">
      <c r="A652" s="9">
        <f t="shared" si="48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47"/>
        <v>2259.8000000000002</v>
      </c>
      <c r="G652" s="10">
        <f t="shared" si="49"/>
        <v>329.29805599999997</v>
      </c>
      <c r="H652" s="69">
        <f t="shared" si="50"/>
        <v>0.14571999999999999</v>
      </c>
    </row>
    <row r="653" spans="1:8" x14ac:dyDescent="0.35">
      <c r="A653" s="9">
        <f t="shared" si="48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47"/>
        <v>383.21</v>
      </c>
      <c r="G653" s="10">
        <f t="shared" si="49"/>
        <v>55.841361199999994</v>
      </c>
      <c r="H653" s="69">
        <f t="shared" si="50"/>
        <v>0.14571999999999999</v>
      </c>
    </row>
    <row r="654" spans="1:8" x14ac:dyDescent="0.35">
      <c r="A654" s="9">
        <f t="shared" si="48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47"/>
        <v>122.4</v>
      </c>
      <c r="G654" s="10">
        <f t="shared" si="49"/>
        <v>17.836127999999999</v>
      </c>
      <c r="H654" s="69">
        <f t="shared" si="50"/>
        <v>0.14571999999999999</v>
      </c>
    </row>
    <row r="655" spans="1:8" x14ac:dyDescent="0.35">
      <c r="A655" s="9">
        <f t="shared" si="48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47"/>
        <v>186.3</v>
      </c>
      <c r="G655" s="10">
        <f t="shared" si="49"/>
        <v>27.147635999999999</v>
      </c>
      <c r="H655" s="69">
        <f t="shared" si="50"/>
        <v>0.14571999999999999</v>
      </c>
    </row>
    <row r="656" spans="1:8" x14ac:dyDescent="0.35">
      <c r="A656" s="9">
        <f t="shared" si="48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47"/>
        <v>989.04</v>
      </c>
      <c r="G656" s="10">
        <f t="shared" si="49"/>
        <v>144.12290879999998</v>
      </c>
      <c r="H656" s="69">
        <f t="shared" si="50"/>
        <v>0.14571999999999999</v>
      </c>
    </row>
    <row r="657" spans="1:8" x14ac:dyDescent="0.35">
      <c r="A657" s="9">
        <f t="shared" si="48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47"/>
        <v>336.3</v>
      </c>
      <c r="G657" s="10">
        <f t="shared" si="49"/>
        <v>49.005635999999996</v>
      </c>
      <c r="H657" s="69">
        <f t="shared" si="50"/>
        <v>0.14571999999999999</v>
      </c>
    </row>
    <row r="658" spans="1:8" x14ac:dyDescent="0.35">
      <c r="A658" s="9">
        <f t="shared" si="48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47"/>
        <v>990</v>
      </c>
      <c r="G658" s="10">
        <f t="shared" si="49"/>
        <v>144.2628</v>
      </c>
      <c r="H658" s="69">
        <f t="shared" si="50"/>
        <v>0.14571999999999999</v>
      </c>
    </row>
    <row r="659" spans="1:8" x14ac:dyDescent="0.35">
      <c r="A659" s="9">
        <f t="shared" si="48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47"/>
        <v>329.6</v>
      </c>
      <c r="G659" s="10">
        <f t="shared" si="49"/>
        <v>48.029311999999997</v>
      </c>
      <c r="H659" s="69">
        <f t="shared" si="50"/>
        <v>0.14571999999999999</v>
      </c>
    </row>
    <row r="660" spans="1:8" x14ac:dyDescent="0.35">
      <c r="A660" s="9">
        <f t="shared" si="48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47"/>
        <v>564.20000000000005</v>
      </c>
      <c r="G660" s="10">
        <f t="shared" si="49"/>
        <v>82.215224000000006</v>
      </c>
      <c r="H660" s="69">
        <f t="shared" si="50"/>
        <v>0.14571999999999999</v>
      </c>
    </row>
    <row r="661" spans="1:8" x14ac:dyDescent="0.35">
      <c r="A661" s="9">
        <f t="shared" si="48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47"/>
        <v>123.2</v>
      </c>
      <c r="G661" s="10">
        <f t="shared" si="49"/>
        <v>17.952704000000001</v>
      </c>
      <c r="H661" s="69">
        <f t="shared" si="50"/>
        <v>0.14571999999999999</v>
      </c>
    </row>
    <row r="662" spans="1:8" x14ac:dyDescent="0.35">
      <c r="A662" s="9">
        <f t="shared" si="48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47"/>
        <v>325.3</v>
      </c>
      <c r="G662" s="10">
        <f t="shared" si="49"/>
        <v>47.402715999999998</v>
      </c>
      <c r="H662" s="69">
        <f t="shared" si="50"/>
        <v>0.14571999999999999</v>
      </c>
    </row>
    <row r="663" spans="1:8" x14ac:dyDescent="0.35">
      <c r="A663" s="9">
        <f t="shared" si="48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si="47"/>
        <v>314.2</v>
      </c>
      <c r="G663" s="10">
        <f t="shared" si="49"/>
        <v>45.785223999999992</v>
      </c>
      <c r="H663" s="69">
        <f t="shared" si="50"/>
        <v>0.14571999999999999</v>
      </c>
    </row>
    <row r="664" spans="1:8" x14ac:dyDescent="0.35">
      <c r="A664" s="9">
        <f t="shared" si="48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47"/>
        <v>418.8</v>
      </c>
      <c r="G664" s="10">
        <f t="shared" si="49"/>
        <v>61.027535999999998</v>
      </c>
      <c r="H664" s="69">
        <f t="shared" si="50"/>
        <v>0.14571999999999999</v>
      </c>
    </row>
    <row r="665" spans="1:8" x14ac:dyDescent="0.35">
      <c r="A665" s="9">
        <f t="shared" si="48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si="47"/>
        <v>435.7</v>
      </c>
      <c r="G665" s="10">
        <f t="shared" si="49"/>
        <v>63.490203999999991</v>
      </c>
      <c r="H665" s="69">
        <f t="shared" si="50"/>
        <v>0.14571999999999999</v>
      </c>
    </row>
    <row r="666" spans="1:8" x14ac:dyDescent="0.35">
      <c r="A666" s="9">
        <f t="shared" si="48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47"/>
        <v>416.2</v>
      </c>
      <c r="G666" s="10">
        <f t="shared" si="49"/>
        <v>60.648663999999997</v>
      </c>
      <c r="H666" s="69">
        <f t="shared" si="50"/>
        <v>0.14571999999999999</v>
      </c>
    </row>
    <row r="667" spans="1:8" x14ac:dyDescent="0.35">
      <c r="A667" s="9">
        <f t="shared" si="48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47"/>
        <v>4569.2</v>
      </c>
      <c r="G667" s="10">
        <f t="shared" si="49"/>
        <v>665.82382399999995</v>
      </c>
      <c r="H667" s="69">
        <f t="shared" si="50"/>
        <v>0.14571999999999999</v>
      </c>
    </row>
    <row r="668" spans="1:8" x14ac:dyDescent="0.35">
      <c r="A668" s="9">
        <f t="shared" si="48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47"/>
        <v>310</v>
      </c>
      <c r="G668" s="10">
        <f t="shared" si="49"/>
        <v>45.173199999999994</v>
      </c>
      <c r="H668" s="69">
        <f t="shared" si="50"/>
        <v>0.14571999999999999</v>
      </c>
    </row>
    <row r="669" spans="1:8" x14ac:dyDescent="0.35">
      <c r="A669" s="9">
        <f t="shared" si="48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ref="F669:F723" si="51">C669+D669+E669</f>
        <v>336.4</v>
      </c>
      <c r="G669" s="10">
        <f t="shared" si="49"/>
        <v>49.02020799999999</v>
      </c>
      <c r="H669" s="69">
        <f t="shared" si="50"/>
        <v>0.14571999999999999</v>
      </c>
    </row>
    <row r="670" spans="1:8" x14ac:dyDescent="0.35">
      <c r="A670" s="9">
        <f t="shared" ref="A670:A723" si="52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51"/>
        <v>133.69999999999999</v>
      </c>
      <c r="G670" s="10">
        <f t="shared" si="49"/>
        <v>19.482763999999996</v>
      </c>
      <c r="H670" s="69">
        <f t="shared" si="50"/>
        <v>0.14571999999999999</v>
      </c>
    </row>
    <row r="671" spans="1:8" x14ac:dyDescent="0.35">
      <c r="A671" s="9">
        <f t="shared" si="52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51"/>
        <v>136.80000000000001</v>
      </c>
      <c r="G671" s="10">
        <f t="shared" si="49"/>
        <v>19.934495999999999</v>
      </c>
      <c r="H671" s="69">
        <f t="shared" si="50"/>
        <v>0.14571999999999999</v>
      </c>
    </row>
    <row r="672" spans="1:8" x14ac:dyDescent="0.35">
      <c r="A672" s="9">
        <f t="shared" si="52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51"/>
        <v>126.6</v>
      </c>
      <c r="G672" s="10">
        <f t="shared" si="49"/>
        <v>18.448151999999997</v>
      </c>
      <c r="H672" s="69">
        <f t="shared" si="50"/>
        <v>0.14571999999999999</v>
      </c>
    </row>
    <row r="673" spans="1:8" x14ac:dyDescent="0.35">
      <c r="A673" s="9">
        <f t="shared" si="52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51"/>
        <v>360.6</v>
      </c>
      <c r="G673" s="10">
        <f t="shared" si="49"/>
        <v>52.546632000000002</v>
      </c>
      <c r="H673" s="69">
        <f t="shared" si="50"/>
        <v>0.14571999999999999</v>
      </c>
    </row>
    <row r="674" spans="1:8" x14ac:dyDescent="0.35">
      <c r="A674" s="9">
        <f t="shared" si="52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51"/>
        <v>132.1</v>
      </c>
      <c r="G674" s="10">
        <f t="shared" ref="G674:G726" si="53">F674*$G$2</f>
        <v>19.249611999999999</v>
      </c>
      <c r="H674" s="69">
        <f t="shared" si="50"/>
        <v>0.14571999999999999</v>
      </c>
    </row>
    <row r="675" spans="1:8" x14ac:dyDescent="0.35">
      <c r="A675" s="9">
        <f t="shared" si="52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51"/>
        <v>381.1</v>
      </c>
      <c r="G675" s="10">
        <f t="shared" si="53"/>
        <v>55.533892000000002</v>
      </c>
      <c r="H675" s="69">
        <f t="shared" si="50"/>
        <v>0.14571999999999999</v>
      </c>
    </row>
    <row r="676" spans="1:8" x14ac:dyDescent="0.35">
      <c r="A676" s="9">
        <f t="shared" si="52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51"/>
        <v>4362.6399999999994</v>
      </c>
      <c r="G676" s="10">
        <f t="shared" si="53"/>
        <v>635.72390079999991</v>
      </c>
      <c r="H676" s="69">
        <f t="shared" si="50"/>
        <v>0.14571999999999999</v>
      </c>
    </row>
    <row r="677" spans="1:8" x14ac:dyDescent="0.35">
      <c r="A677" s="9">
        <f t="shared" si="52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51"/>
        <v>33.4</v>
      </c>
      <c r="G677" s="10">
        <f t="shared" si="53"/>
        <v>4.8670479999999996</v>
      </c>
      <c r="H677" s="69">
        <f t="shared" si="50"/>
        <v>0.14571999999999999</v>
      </c>
    </row>
    <row r="678" spans="1:8" x14ac:dyDescent="0.35">
      <c r="A678" s="9">
        <f t="shared" si="52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51"/>
        <v>3952.23</v>
      </c>
      <c r="G678" s="10">
        <f t="shared" si="53"/>
        <v>575.9189556</v>
      </c>
      <c r="H678" s="69">
        <f t="shared" si="50"/>
        <v>0.14571999999999999</v>
      </c>
    </row>
    <row r="679" spans="1:8" x14ac:dyDescent="0.35">
      <c r="A679" s="9">
        <f t="shared" si="52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51"/>
        <v>83</v>
      </c>
      <c r="G679" s="10">
        <f t="shared" si="53"/>
        <v>12.094759999999999</v>
      </c>
      <c r="H679" s="69">
        <f t="shared" si="50"/>
        <v>0.14571999999999999</v>
      </c>
    </row>
    <row r="680" spans="1:8" x14ac:dyDescent="0.35">
      <c r="A680" s="9">
        <f t="shared" si="52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51"/>
        <v>120.4</v>
      </c>
      <c r="G680" s="10">
        <f t="shared" si="53"/>
        <v>17.544688000000001</v>
      </c>
      <c r="H680" s="69">
        <f t="shared" si="50"/>
        <v>0.14571999999999999</v>
      </c>
    </row>
    <row r="681" spans="1:8" x14ac:dyDescent="0.35">
      <c r="A681" s="9">
        <f t="shared" si="52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51"/>
        <v>128.19999999999999</v>
      </c>
      <c r="G681" s="10">
        <f t="shared" si="53"/>
        <v>18.681303999999997</v>
      </c>
      <c r="H681" s="69">
        <f t="shared" si="50"/>
        <v>0.14571999999999999</v>
      </c>
    </row>
    <row r="682" spans="1:8" x14ac:dyDescent="0.35">
      <c r="A682" s="9">
        <f t="shared" si="52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51"/>
        <v>121.8</v>
      </c>
      <c r="G682" s="10">
        <f t="shared" si="53"/>
        <v>17.748695999999999</v>
      </c>
      <c r="H682" s="69">
        <f t="shared" si="50"/>
        <v>0.14571999999999999</v>
      </c>
    </row>
    <row r="683" spans="1:8" x14ac:dyDescent="0.35">
      <c r="A683" s="9">
        <f t="shared" si="52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51"/>
        <v>96.5</v>
      </c>
      <c r="G683" s="10">
        <f t="shared" si="53"/>
        <v>14.061979999999998</v>
      </c>
      <c r="H683" s="69">
        <f t="shared" si="50"/>
        <v>0.14571999999999999</v>
      </c>
    </row>
    <row r="684" spans="1:8" x14ac:dyDescent="0.35">
      <c r="A684" s="9">
        <f t="shared" si="52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51"/>
        <v>433.8</v>
      </c>
      <c r="G684" s="10">
        <f t="shared" si="53"/>
        <v>63.213335999999998</v>
      </c>
      <c r="H684" s="69">
        <f t="shared" si="50"/>
        <v>0.14571999999999999</v>
      </c>
    </row>
    <row r="685" spans="1:8" x14ac:dyDescent="0.35">
      <c r="A685" s="9">
        <f t="shared" si="52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51"/>
        <v>233.7</v>
      </c>
      <c r="G685" s="10">
        <f t="shared" si="53"/>
        <v>34.054763999999999</v>
      </c>
      <c r="H685" s="69">
        <f t="shared" si="50"/>
        <v>0.14571999999999999</v>
      </c>
    </row>
    <row r="686" spans="1:8" x14ac:dyDescent="0.35">
      <c r="A686" s="9">
        <f t="shared" si="52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51"/>
        <v>1511.8</v>
      </c>
      <c r="G686" s="10">
        <f t="shared" si="53"/>
        <v>220.29949599999998</v>
      </c>
      <c r="H686" s="69">
        <f t="shared" si="50"/>
        <v>0.14571999999999999</v>
      </c>
    </row>
    <row r="687" spans="1:8" x14ac:dyDescent="0.35">
      <c r="A687" s="9">
        <f t="shared" si="52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51"/>
        <v>63.2</v>
      </c>
      <c r="G687" s="10">
        <f t="shared" si="53"/>
        <v>9.209503999999999</v>
      </c>
      <c r="H687" s="69">
        <f t="shared" si="50"/>
        <v>0.14571999999999999</v>
      </c>
    </row>
    <row r="688" spans="1:8" x14ac:dyDescent="0.35">
      <c r="A688" s="9">
        <f t="shared" si="52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51"/>
        <v>1307.8</v>
      </c>
      <c r="G688" s="10">
        <f t="shared" si="53"/>
        <v>190.57261599999998</v>
      </c>
      <c r="H688" s="69">
        <f t="shared" si="50"/>
        <v>0.14571999999999999</v>
      </c>
    </row>
    <row r="689" spans="1:8" x14ac:dyDescent="0.35">
      <c r="A689" s="9">
        <f t="shared" si="52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51"/>
        <v>122</v>
      </c>
      <c r="G689" s="10">
        <f t="shared" si="53"/>
        <v>17.777839999999998</v>
      </c>
      <c r="H689" s="69">
        <f t="shared" si="50"/>
        <v>0.14571999999999999</v>
      </c>
    </row>
    <row r="690" spans="1:8" x14ac:dyDescent="0.35">
      <c r="A690" s="9">
        <f t="shared" si="52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51"/>
        <v>305.10000000000002</v>
      </c>
      <c r="G690" s="10">
        <f t="shared" si="53"/>
        <v>44.459172000000002</v>
      </c>
      <c r="H690" s="69">
        <f t="shared" si="50"/>
        <v>0.14571999999999999</v>
      </c>
    </row>
    <row r="691" spans="1:8" x14ac:dyDescent="0.35">
      <c r="A691" s="9">
        <f t="shared" si="52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51"/>
        <v>390.7</v>
      </c>
      <c r="G691" s="10">
        <f t="shared" si="53"/>
        <v>56.932803999999997</v>
      </c>
      <c r="H691" s="69">
        <f t="shared" si="50"/>
        <v>0.14571999999999999</v>
      </c>
    </row>
    <row r="692" spans="1:8" x14ac:dyDescent="0.35">
      <c r="A692" s="9">
        <f t="shared" si="52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51"/>
        <v>306.89999999999998</v>
      </c>
      <c r="G692" s="10">
        <f t="shared" si="53"/>
        <v>44.721467999999994</v>
      </c>
      <c r="H692" s="69">
        <f t="shared" si="50"/>
        <v>0.14571999999999999</v>
      </c>
    </row>
    <row r="693" spans="1:8" x14ac:dyDescent="0.35">
      <c r="A693" s="9">
        <f t="shared" si="52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51"/>
        <v>6304.0500000000011</v>
      </c>
      <c r="G693" s="10">
        <f t="shared" si="53"/>
        <v>918.62616600000013</v>
      </c>
      <c r="H693" s="69">
        <f t="shared" si="50"/>
        <v>0.14571999999999999</v>
      </c>
    </row>
    <row r="694" spans="1:8" s="206" customFormat="1" x14ac:dyDescent="0.35">
      <c r="A694" s="187">
        <f t="shared" si="52"/>
        <v>90</v>
      </c>
      <c r="B694" s="207" t="s">
        <v>524</v>
      </c>
      <c r="C694" s="204"/>
      <c r="D694" s="204">
        <f>димвенканали!D694</f>
        <v>0</v>
      </c>
      <c r="E694" s="204">
        <f>димвенканали!E694</f>
        <v>0</v>
      </c>
      <c r="F694" s="204">
        <f t="shared" si="51"/>
        <v>0</v>
      </c>
      <c r="G694" s="205">
        <f t="shared" si="53"/>
        <v>0</v>
      </c>
      <c r="H694" s="323">
        <v>0</v>
      </c>
    </row>
    <row r="695" spans="1:8" x14ac:dyDescent="0.35">
      <c r="A695" s="9">
        <f t="shared" si="52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51"/>
        <v>144.75</v>
      </c>
      <c r="G695" s="10">
        <f t="shared" si="53"/>
        <v>21.092969999999998</v>
      </c>
      <c r="H695" s="69">
        <f t="shared" si="50"/>
        <v>0.14571999999999999</v>
      </c>
    </row>
    <row r="696" spans="1:8" x14ac:dyDescent="0.35">
      <c r="A696" s="9">
        <f t="shared" si="52"/>
        <v>92</v>
      </c>
      <c r="B696" s="14" t="s">
        <v>284</v>
      </c>
      <c r="C696" s="8">
        <f>димвенканали!C696</f>
        <v>122.4</v>
      </c>
      <c r="D696" s="8">
        <f>димвенканали!D696</f>
        <v>130.1</v>
      </c>
      <c r="E696" s="8">
        <f>димвенканали!E696</f>
        <v>0</v>
      </c>
      <c r="F696" s="8">
        <f t="shared" si="51"/>
        <v>252.5</v>
      </c>
      <c r="G696" s="10">
        <f t="shared" si="53"/>
        <v>36.7943</v>
      </c>
      <c r="H696" s="69">
        <f t="shared" si="50"/>
        <v>0.14571999999999999</v>
      </c>
    </row>
    <row r="697" spans="1:8" x14ac:dyDescent="0.35">
      <c r="A697" s="9">
        <f t="shared" si="52"/>
        <v>93</v>
      </c>
      <c r="B697" s="14" t="s">
        <v>285</v>
      </c>
      <c r="C697" s="8">
        <f>димвенканали!C697</f>
        <v>250.2</v>
      </c>
      <c r="D697" s="8">
        <f>димвенканали!D697</f>
        <v>0</v>
      </c>
      <c r="E697" s="8">
        <f>димвенканали!E697</f>
        <v>182.9</v>
      </c>
      <c r="F697" s="8">
        <f t="shared" si="51"/>
        <v>433.1</v>
      </c>
      <c r="G697" s="10">
        <f t="shared" si="53"/>
        <v>63.111331999999997</v>
      </c>
      <c r="H697" s="69">
        <f t="shared" si="50"/>
        <v>0.14571999999999999</v>
      </c>
    </row>
    <row r="698" spans="1:8" x14ac:dyDescent="0.35">
      <c r="A698" s="9">
        <f t="shared" si="52"/>
        <v>94</v>
      </c>
      <c r="B698" s="14" t="s">
        <v>286</v>
      </c>
      <c r="C698" s="8">
        <f>димвенканали!C698</f>
        <v>327.2</v>
      </c>
      <c r="D698" s="8">
        <f>димвенканали!D698</f>
        <v>32.299999999999997</v>
      </c>
      <c r="E698" s="8">
        <f>димвенканали!E698</f>
        <v>188.7</v>
      </c>
      <c r="F698" s="8">
        <f t="shared" si="51"/>
        <v>548.20000000000005</v>
      </c>
      <c r="G698" s="10">
        <f t="shared" si="53"/>
        <v>79.883703999999994</v>
      </c>
      <c r="H698" s="69">
        <f t="shared" si="50"/>
        <v>0.14571999999999999</v>
      </c>
    </row>
    <row r="699" spans="1:8" x14ac:dyDescent="0.35">
      <c r="A699" s="9">
        <f t="shared" si="52"/>
        <v>95</v>
      </c>
      <c r="B699" s="14" t="s">
        <v>287</v>
      </c>
      <c r="C699" s="8">
        <f>димвенканали!C699</f>
        <v>103.4</v>
      </c>
      <c r="D699" s="8">
        <f>димвенканали!D699</f>
        <v>0</v>
      </c>
      <c r="E699" s="8">
        <f>димвенканали!E699</f>
        <v>91</v>
      </c>
      <c r="F699" s="8">
        <f t="shared" si="51"/>
        <v>194.4</v>
      </c>
      <c r="G699" s="10">
        <f t="shared" si="53"/>
        <v>28.327967999999998</v>
      </c>
      <c r="H699" s="69">
        <f t="shared" si="50"/>
        <v>0.14571999999999999</v>
      </c>
    </row>
    <row r="700" spans="1:8" x14ac:dyDescent="0.35">
      <c r="A700" s="9">
        <f t="shared" si="52"/>
        <v>96</v>
      </c>
      <c r="B700" s="14" t="s">
        <v>288</v>
      </c>
      <c r="C700" s="8">
        <f>димвенканали!C700</f>
        <v>208.6</v>
      </c>
      <c r="D700" s="8">
        <f>димвенканали!D700</f>
        <v>0</v>
      </c>
      <c r="E700" s="8">
        <f>димвенканали!E700</f>
        <v>50.5</v>
      </c>
      <c r="F700" s="8">
        <f t="shared" si="51"/>
        <v>259.10000000000002</v>
      </c>
      <c r="G700" s="10">
        <f t="shared" si="53"/>
        <v>37.756051999999997</v>
      </c>
      <c r="H700" s="69">
        <f t="shared" si="50"/>
        <v>0.14571999999999999</v>
      </c>
    </row>
    <row r="701" spans="1:8" x14ac:dyDescent="0.35">
      <c r="A701" s="9">
        <f t="shared" si="52"/>
        <v>97</v>
      </c>
      <c r="B701" s="14" t="s">
        <v>289</v>
      </c>
      <c r="C701" s="8">
        <f>димвенканали!C701</f>
        <v>71.2</v>
      </c>
      <c r="D701" s="8">
        <f>димвенканали!D701</f>
        <v>38.9</v>
      </c>
      <c r="E701" s="8">
        <f>димвенканали!E701</f>
        <v>0</v>
      </c>
      <c r="F701" s="8">
        <f t="shared" si="51"/>
        <v>110.1</v>
      </c>
      <c r="G701" s="10">
        <f t="shared" si="53"/>
        <v>16.043771999999997</v>
      </c>
      <c r="H701" s="69">
        <f t="shared" si="50"/>
        <v>0.14571999999999999</v>
      </c>
    </row>
    <row r="702" spans="1:8" x14ac:dyDescent="0.35">
      <c r="A702" s="9">
        <f t="shared" si="52"/>
        <v>98</v>
      </c>
      <c r="B702" s="14" t="s">
        <v>290</v>
      </c>
      <c r="C702" s="8">
        <f>димвенканали!C702</f>
        <v>158.30000000000001</v>
      </c>
      <c r="D702" s="8">
        <f>димвенканали!D702</f>
        <v>0</v>
      </c>
      <c r="E702" s="8">
        <f>димвенканали!E702</f>
        <v>0</v>
      </c>
      <c r="F702" s="8">
        <f t="shared" si="51"/>
        <v>158.30000000000001</v>
      </c>
      <c r="G702" s="10">
        <f t="shared" si="53"/>
        <v>23.067475999999999</v>
      </c>
      <c r="H702" s="69">
        <f t="shared" ref="H702:H757" si="54">G702/F702</f>
        <v>0.14571999999999999</v>
      </c>
    </row>
    <row r="703" spans="1:8" s="206" customFormat="1" x14ac:dyDescent="0.35">
      <c r="A703" s="187">
        <f t="shared" si="52"/>
        <v>99</v>
      </c>
      <c r="B703" s="322" t="s">
        <v>291</v>
      </c>
      <c r="C703" s="204"/>
      <c r="D703" s="204">
        <f>димвенканали!D703</f>
        <v>0</v>
      </c>
      <c r="E703" s="204">
        <f>димвенканали!E703</f>
        <v>0</v>
      </c>
      <c r="F703" s="204">
        <f t="shared" si="51"/>
        <v>0</v>
      </c>
      <c r="G703" s="205"/>
      <c r="H703" s="323">
        <v>0</v>
      </c>
    </row>
    <row r="704" spans="1:8" x14ac:dyDescent="0.35">
      <c r="A704" s="216">
        <f t="shared" si="52"/>
        <v>100</v>
      </c>
      <c r="B704" s="182" t="s">
        <v>292</v>
      </c>
      <c r="C704" s="195">
        <f>димвенканали!C704</f>
        <v>102.5</v>
      </c>
      <c r="D704" s="195">
        <f>димвенканали!D704</f>
        <v>0</v>
      </c>
      <c r="E704" s="8">
        <f>димвенканали!E704</f>
        <v>0</v>
      </c>
      <c r="F704" s="8">
        <f t="shared" si="51"/>
        <v>102.5</v>
      </c>
      <c r="G704" s="202">
        <f t="shared" si="53"/>
        <v>14.936299999999999</v>
      </c>
      <c r="H704" s="69">
        <f t="shared" si="54"/>
        <v>0.14571999999999999</v>
      </c>
    </row>
    <row r="705" spans="1:8" x14ac:dyDescent="0.35">
      <c r="A705" s="216">
        <f t="shared" si="52"/>
        <v>101</v>
      </c>
      <c r="B705" s="182" t="s">
        <v>294</v>
      </c>
      <c r="C705" s="195">
        <f>димвенканали!C705</f>
        <v>74.400000000000006</v>
      </c>
      <c r="D705" s="195">
        <f>димвенканали!D705</f>
        <v>0</v>
      </c>
      <c r="E705" s="8">
        <f>димвенканали!E705</f>
        <v>0</v>
      </c>
      <c r="F705" s="8">
        <f t="shared" si="51"/>
        <v>74.400000000000006</v>
      </c>
      <c r="G705" s="202">
        <f t="shared" si="53"/>
        <v>10.841568000000001</v>
      </c>
      <c r="H705" s="69">
        <f t="shared" si="54"/>
        <v>0.14571999999999999</v>
      </c>
    </row>
    <row r="706" spans="1:8" x14ac:dyDescent="0.35">
      <c r="A706" s="216">
        <f t="shared" si="52"/>
        <v>102</v>
      </c>
      <c r="B706" s="182" t="s">
        <v>295</v>
      </c>
      <c r="C706" s="195">
        <f>димвенканали!C706</f>
        <v>66.400000000000006</v>
      </c>
      <c r="D706" s="195">
        <f>димвенканали!D706</f>
        <v>0</v>
      </c>
      <c r="E706" s="8">
        <f>димвенканали!E706</f>
        <v>0</v>
      </c>
      <c r="F706" s="8">
        <f t="shared" si="51"/>
        <v>66.400000000000006</v>
      </c>
      <c r="G706" s="202">
        <f t="shared" si="53"/>
        <v>9.675808</v>
      </c>
      <c r="H706" s="69">
        <f t="shared" si="54"/>
        <v>0.14571999999999999</v>
      </c>
    </row>
    <row r="707" spans="1:8" x14ac:dyDescent="0.35">
      <c r="A707" s="216">
        <f t="shared" si="52"/>
        <v>103</v>
      </c>
      <c r="B707" s="182" t="s">
        <v>296</v>
      </c>
      <c r="C707" s="195">
        <f>димвенканали!C707</f>
        <v>292.8</v>
      </c>
      <c r="D707" s="195">
        <f>димвенканали!D707</f>
        <v>0</v>
      </c>
      <c r="E707" s="8">
        <f>димвенканали!E707</f>
        <v>0</v>
      </c>
      <c r="F707" s="8">
        <f t="shared" si="51"/>
        <v>292.8</v>
      </c>
      <c r="G707" s="202">
        <f t="shared" si="53"/>
        <v>42.666815999999997</v>
      </c>
      <c r="H707" s="69">
        <f t="shared" si="54"/>
        <v>0.14571999999999999</v>
      </c>
    </row>
    <row r="708" spans="1:8" x14ac:dyDescent="0.35">
      <c r="A708" s="216">
        <f t="shared" si="52"/>
        <v>104</v>
      </c>
      <c r="B708" s="182" t="s">
        <v>297</v>
      </c>
      <c r="C708" s="195">
        <f>димвенканали!C708</f>
        <v>80.5</v>
      </c>
      <c r="D708" s="195">
        <f>димвенканали!D708</f>
        <v>0</v>
      </c>
      <c r="E708" s="8">
        <f>димвенканали!E708</f>
        <v>0</v>
      </c>
      <c r="F708" s="8">
        <f t="shared" si="51"/>
        <v>80.5</v>
      </c>
      <c r="G708" s="202">
        <f t="shared" si="53"/>
        <v>11.730459999999999</v>
      </c>
      <c r="H708" s="69">
        <f t="shared" si="54"/>
        <v>0.14571999999999999</v>
      </c>
    </row>
    <row r="709" spans="1:8" x14ac:dyDescent="0.35">
      <c r="A709" s="216">
        <f t="shared" si="52"/>
        <v>105</v>
      </c>
      <c r="B709" s="182" t="s">
        <v>298</v>
      </c>
      <c r="C709" s="195">
        <f>димвенканали!C709</f>
        <v>4108.8</v>
      </c>
      <c r="D709" s="195">
        <f>димвенканали!D709</f>
        <v>0</v>
      </c>
      <c r="E709" s="8">
        <f>димвенканали!E709</f>
        <v>118</v>
      </c>
      <c r="F709" s="8">
        <f t="shared" si="51"/>
        <v>4226.8</v>
      </c>
      <c r="G709" s="202">
        <f t="shared" si="53"/>
        <v>615.92929600000002</v>
      </c>
      <c r="H709" s="69">
        <f t="shared" si="54"/>
        <v>0.14571999999999999</v>
      </c>
    </row>
    <row r="710" spans="1:8" x14ac:dyDescent="0.35">
      <c r="A710" s="216">
        <f t="shared" si="52"/>
        <v>106</v>
      </c>
      <c r="B710" s="182" t="s">
        <v>301</v>
      </c>
      <c r="C710" s="195">
        <f>димвенканали!C710</f>
        <v>4420.8999999999996</v>
      </c>
      <c r="D710" s="195">
        <f>димвенканали!D710</f>
        <v>0</v>
      </c>
      <c r="E710" s="8">
        <f>димвенканали!E710</f>
        <v>0</v>
      </c>
      <c r="F710" s="8">
        <f t="shared" si="51"/>
        <v>4420.8999999999996</v>
      </c>
      <c r="G710" s="202">
        <f t="shared" si="53"/>
        <v>644.21354799999995</v>
      </c>
      <c r="H710" s="69">
        <f t="shared" si="54"/>
        <v>0.14571999999999999</v>
      </c>
    </row>
    <row r="711" spans="1:8" x14ac:dyDescent="0.35">
      <c r="A711" s="216">
        <f t="shared" si="52"/>
        <v>107</v>
      </c>
      <c r="B711" s="182" t="s">
        <v>302</v>
      </c>
      <c r="C711" s="195">
        <f>димвенканали!C711</f>
        <v>6184.2</v>
      </c>
      <c r="D711" s="195">
        <f>димвенканали!D711</f>
        <v>208.9</v>
      </c>
      <c r="E711" s="8">
        <f>димвенканали!E711</f>
        <v>36.6</v>
      </c>
      <c r="F711" s="8">
        <f t="shared" si="51"/>
        <v>6429.7</v>
      </c>
      <c r="G711" s="202">
        <f t="shared" si="53"/>
        <v>936.93588399999987</v>
      </c>
      <c r="H711" s="69">
        <f t="shared" si="54"/>
        <v>0.14571999999999999</v>
      </c>
    </row>
    <row r="712" spans="1:8" x14ac:dyDescent="0.35">
      <c r="A712" s="216">
        <f t="shared" si="52"/>
        <v>108</v>
      </c>
      <c r="B712" s="182" t="s">
        <v>303</v>
      </c>
      <c r="C712" s="195">
        <f>димвенканали!C712</f>
        <v>3391.6</v>
      </c>
      <c r="D712" s="195">
        <f>димвенканали!D712</f>
        <v>0</v>
      </c>
      <c r="E712" s="8">
        <f>димвенканали!E712</f>
        <v>0</v>
      </c>
      <c r="F712" s="8">
        <f t="shared" si="51"/>
        <v>3391.6</v>
      </c>
      <c r="G712" s="202">
        <f t="shared" si="53"/>
        <v>494.22395199999994</v>
      </c>
      <c r="H712" s="69">
        <f t="shared" si="54"/>
        <v>0.14571999999999999</v>
      </c>
    </row>
    <row r="713" spans="1:8" x14ac:dyDescent="0.35">
      <c r="A713" s="216">
        <f t="shared" si="52"/>
        <v>109</v>
      </c>
      <c r="B713" s="182" t="s">
        <v>304</v>
      </c>
      <c r="C713" s="195">
        <f>димвенканали!C713</f>
        <v>4546.3</v>
      </c>
      <c r="D713" s="195">
        <f>димвенканали!D713</f>
        <v>0</v>
      </c>
      <c r="E713" s="8">
        <f>димвенканали!E713</f>
        <v>0</v>
      </c>
      <c r="F713" s="8">
        <f t="shared" si="51"/>
        <v>4546.3</v>
      </c>
      <c r="G713" s="202">
        <f t="shared" si="53"/>
        <v>662.48683599999993</v>
      </c>
      <c r="H713" s="69">
        <f t="shared" si="54"/>
        <v>0.14571999999999999</v>
      </c>
    </row>
    <row r="714" spans="1:8" x14ac:dyDescent="0.35">
      <c r="A714" s="216">
        <f t="shared" si="52"/>
        <v>110</v>
      </c>
      <c r="B714" s="182" t="s">
        <v>305</v>
      </c>
      <c r="C714" s="195">
        <f>димвенканали!C714</f>
        <v>3942.03</v>
      </c>
      <c r="D714" s="195">
        <f>димвенканали!D714</f>
        <v>0</v>
      </c>
      <c r="E714" s="8">
        <f>димвенканали!E714</f>
        <v>0</v>
      </c>
      <c r="F714" s="8">
        <f t="shared" si="51"/>
        <v>3942.03</v>
      </c>
      <c r="G714" s="202">
        <f t="shared" si="53"/>
        <v>574.43261159999997</v>
      </c>
      <c r="H714" s="69">
        <f t="shared" si="54"/>
        <v>0.14571999999999999</v>
      </c>
    </row>
    <row r="715" spans="1:8" x14ac:dyDescent="0.35">
      <c r="A715" s="216">
        <f t="shared" si="52"/>
        <v>111</v>
      </c>
      <c r="B715" s="182" t="s">
        <v>1188</v>
      </c>
      <c r="C715" s="195">
        <f>димвенканали!C715</f>
        <v>5423.9</v>
      </c>
      <c r="D715" s="195">
        <f>димвенканали!D715</f>
        <v>0</v>
      </c>
      <c r="E715" s="8">
        <f>димвенканали!E715</f>
        <v>0</v>
      </c>
      <c r="F715" s="8">
        <f t="shared" si="51"/>
        <v>5423.9</v>
      </c>
      <c r="G715" s="202">
        <f t="shared" si="53"/>
        <v>790.37070799999992</v>
      </c>
      <c r="H715" s="69">
        <f t="shared" si="54"/>
        <v>0.14571999999999999</v>
      </c>
    </row>
    <row r="716" spans="1:8" x14ac:dyDescent="0.35">
      <c r="A716" s="216">
        <f t="shared" si="52"/>
        <v>112</v>
      </c>
      <c r="B716" s="182" t="s">
        <v>306</v>
      </c>
      <c r="C716" s="195">
        <f>димвенканали!C716</f>
        <v>92.4</v>
      </c>
      <c r="D716" s="195">
        <f>димвенканали!D716</f>
        <v>0</v>
      </c>
      <c r="E716" s="8">
        <f>димвенканали!E716</f>
        <v>0</v>
      </c>
      <c r="F716" s="8">
        <f t="shared" si="51"/>
        <v>92.4</v>
      </c>
      <c r="G716" s="202">
        <f t="shared" si="53"/>
        <v>13.464528</v>
      </c>
      <c r="H716" s="69">
        <f t="shared" si="54"/>
        <v>0.14571999999999999</v>
      </c>
    </row>
    <row r="717" spans="1:8" s="206" customFormat="1" x14ac:dyDescent="0.35">
      <c r="A717" s="187">
        <f t="shared" si="52"/>
        <v>113</v>
      </c>
      <c r="B717" s="322" t="s">
        <v>307</v>
      </c>
      <c r="C717" s="204"/>
      <c r="D717" s="204">
        <f>димвенканали!D717</f>
        <v>0</v>
      </c>
      <c r="E717" s="204">
        <f>димвенканали!E717</f>
        <v>0</v>
      </c>
      <c r="F717" s="204">
        <f t="shared" si="51"/>
        <v>0</v>
      </c>
      <c r="G717" s="205">
        <f t="shared" si="53"/>
        <v>0</v>
      </c>
      <c r="H717" s="323">
        <v>0</v>
      </c>
    </row>
    <row r="718" spans="1:8" x14ac:dyDescent="0.35">
      <c r="A718" s="216">
        <f t="shared" si="52"/>
        <v>114</v>
      </c>
      <c r="B718" s="182" t="s">
        <v>309</v>
      </c>
      <c r="C718" s="195">
        <f>димвенканали!C718</f>
        <v>5911.3</v>
      </c>
      <c r="D718" s="195">
        <f>димвенканали!D718</f>
        <v>0</v>
      </c>
      <c r="E718" s="8">
        <f>димвенканали!E718</f>
        <v>0</v>
      </c>
      <c r="F718" s="8">
        <f t="shared" si="51"/>
        <v>5911.3</v>
      </c>
      <c r="G718" s="202">
        <f t="shared" si="53"/>
        <v>861.39463599999999</v>
      </c>
      <c r="H718" s="69">
        <f t="shared" si="54"/>
        <v>0.14571999999999999</v>
      </c>
    </row>
    <row r="719" spans="1:8" x14ac:dyDescent="0.35">
      <c r="A719" s="216">
        <f t="shared" si="52"/>
        <v>115</v>
      </c>
      <c r="B719" s="182" t="s">
        <v>310</v>
      </c>
      <c r="C719" s="195">
        <f>димвенканали!C719</f>
        <v>3419.4</v>
      </c>
      <c r="D719" s="195">
        <f>димвенканали!D719</f>
        <v>0</v>
      </c>
      <c r="E719" s="8">
        <f>димвенканали!E719</f>
        <v>0</v>
      </c>
      <c r="F719" s="8">
        <f t="shared" si="51"/>
        <v>3419.4</v>
      </c>
      <c r="G719" s="202">
        <f t="shared" si="53"/>
        <v>498.274968</v>
      </c>
      <c r="H719" s="69">
        <f t="shared" si="54"/>
        <v>0.14571999999999999</v>
      </c>
    </row>
    <row r="720" spans="1:8" x14ac:dyDescent="0.35">
      <c r="A720" s="216">
        <f t="shared" si="52"/>
        <v>116</v>
      </c>
      <c r="B720" s="182" t="s">
        <v>589</v>
      </c>
      <c r="C720" s="195">
        <v>1763.8</v>
      </c>
      <c r="D720" s="195">
        <f>димвенканали!D720</f>
        <v>0</v>
      </c>
      <c r="E720" s="8">
        <f>димвенканали!E720</f>
        <v>0</v>
      </c>
      <c r="F720" s="8">
        <f t="shared" si="51"/>
        <v>1763.8</v>
      </c>
      <c r="G720" s="202">
        <f t="shared" si="53"/>
        <v>257.02093599999995</v>
      </c>
      <c r="H720" s="69">
        <f t="shared" si="54"/>
        <v>0.14571999999999999</v>
      </c>
    </row>
    <row r="721" spans="1:8" x14ac:dyDescent="0.35">
      <c r="A721" s="216">
        <f t="shared" si="52"/>
        <v>117</v>
      </c>
      <c r="B721" s="182" t="s">
        <v>590</v>
      </c>
      <c r="C721" s="195">
        <v>3931</v>
      </c>
      <c r="D721" s="195">
        <f>димвенканали!D721</f>
        <v>0</v>
      </c>
      <c r="E721" s="8">
        <f>димвенканали!E721</f>
        <v>0</v>
      </c>
      <c r="F721" s="8">
        <f t="shared" si="51"/>
        <v>3931</v>
      </c>
      <c r="G721" s="202">
        <f t="shared" si="53"/>
        <v>572.82531999999992</v>
      </c>
      <c r="H721" s="69">
        <f t="shared" si="54"/>
        <v>0.14571999999999999</v>
      </c>
    </row>
    <row r="722" spans="1:8" x14ac:dyDescent="0.35">
      <c r="A722" s="216">
        <f t="shared" si="52"/>
        <v>118</v>
      </c>
      <c r="B722" s="182" t="s">
        <v>591</v>
      </c>
      <c r="C722" s="195">
        <v>2191.9</v>
      </c>
      <c r="D722" s="195">
        <f>димвенканали!D722</f>
        <v>0</v>
      </c>
      <c r="E722" s="8">
        <f>димвенканали!E722</f>
        <v>0</v>
      </c>
      <c r="F722" s="8">
        <f t="shared" si="51"/>
        <v>2191.9</v>
      </c>
      <c r="G722" s="202">
        <f t="shared" si="53"/>
        <v>319.40366799999998</v>
      </c>
      <c r="H722" s="69">
        <f t="shared" si="54"/>
        <v>0.14571999999999999</v>
      </c>
    </row>
    <row r="723" spans="1:8" x14ac:dyDescent="0.35">
      <c r="A723" s="216">
        <f t="shared" si="52"/>
        <v>119</v>
      </c>
      <c r="B723" s="182" t="s">
        <v>592</v>
      </c>
      <c r="C723" s="195">
        <v>2055.21</v>
      </c>
      <c r="D723" s="195">
        <f>димвенканали!D723</f>
        <v>0</v>
      </c>
      <c r="E723" s="8">
        <f>димвенканали!E723</f>
        <v>0</v>
      </c>
      <c r="F723" s="8">
        <f t="shared" si="51"/>
        <v>2055.21</v>
      </c>
      <c r="G723" s="202">
        <f t="shared" si="53"/>
        <v>299.48520120000001</v>
      </c>
      <c r="H723" s="69">
        <f t="shared" si="54"/>
        <v>0.14571999999999999</v>
      </c>
    </row>
    <row r="724" spans="1:8" ht="18" x14ac:dyDescent="0.4">
      <c r="A724" s="12"/>
      <c r="B724" s="17" t="s">
        <v>1698</v>
      </c>
      <c r="C724" s="186">
        <f>SUM(C605:C723)</f>
        <v>183284.97999999989</v>
      </c>
      <c r="D724" s="186">
        <f>SUM(D605:D723)</f>
        <v>786.9</v>
      </c>
      <c r="E724" s="8">
        <f>димвенканали!E724</f>
        <v>2783.2</v>
      </c>
      <c r="F724" s="300">
        <f>SUM(F605:F723)</f>
        <v>186855.07999999993</v>
      </c>
      <c r="G724" s="186">
        <f>SUM(G605:G723)</f>
        <v>27228.522257600005</v>
      </c>
      <c r="H724" s="82">
        <f t="shared" si="54"/>
        <v>0.14572000000000007</v>
      </c>
    </row>
    <row r="725" spans="1:8" ht="18" x14ac:dyDescent="0.4">
      <c r="A725" s="9"/>
      <c r="B725" s="7" t="s">
        <v>148</v>
      </c>
      <c r="C725" s="8"/>
      <c r="D725" s="8"/>
      <c r="E725" s="8"/>
      <c r="F725" s="8"/>
      <c r="G725" s="10"/>
      <c r="H725" s="69"/>
    </row>
    <row r="726" spans="1:8" x14ac:dyDescent="0.35">
      <c r="A726" s="9">
        <v>1</v>
      </c>
      <c r="B726" s="8" t="s">
        <v>149</v>
      </c>
      <c r="C726" s="8">
        <f>димвенканали!C726</f>
        <v>106.7</v>
      </c>
      <c r="D726" s="8">
        <v>0</v>
      </c>
      <c r="E726" s="8">
        <v>0</v>
      </c>
      <c r="F726" s="8">
        <f t="shared" ref="F726:F764" si="55">C726+D726+E726</f>
        <v>106.7</v>
      </c>
      <c r="G726" s="10">
        <f t="shared" si="53"/>
        <v>15.548323999999999</v>
      </c>
      <c r="H726" s="69">
        <f t="shared" si="54"/>
        <v>0.14571999999999999</v>
      </c>
    </row>
    <row r="727" spans="1:8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v>0</v>
      </c>
      <c r="E727" s="8">
        <v>0</v>
      </c>
      <c r="F727" s="8">
        <f t="shared" si="55"/>
        <v>45.2</v>
      </c>
      <c r="G727" s="10">
        <f t="shared" ref="G727:G773" si="56">F727*$G$2</f>
        <v>6.586544</v>
      </c>
      <c r="H727" s="69">
        <f t="shared" si="54"/>
        <v>0.14571999999999999</v>
      </c>
    </row>
    <row r="728" spans="1:8" x14ac:dyDescent="0.35">
      <c r="A728" s="9">
        <f t="shared" ref="A728:A791" si="57">1+A727</f>
        <v>3</v>
      </c>
      <c r="B728" s="8" t="s">
        <v>152</v>
      </c>
      <c r="C728" s="8">
        <f>димвенканали!C728</f>
        <v>70.599999999999994</v>
      </c>
      <c r="D728" s="8">
        <v>0</v>
      </c>
      <c r="E728" s="8">
        <v>0</v>
      </c>
      <c r="F728" s="8">
        <f t="shared" si="55"/>
        <v>70.599999999999994</v>
      </c>
      <c r="G728" s="10">
        <f t="shared" si="56"/>
        <v>10.287831999999998</v>
      </c>
      <c r="H728" s="69">
        <f t="shared" si="54"/>
        <v>0.14571999999999999</v>
      </c>
    </row>
    <row r="729" spans="1:8" x14ac:dyDescent="0.35">
      <c r="A729" s="9">
        <f t="shared" si="57"/>
        <v>4</v>
      </c>
      <c r="B729" s="8" t="s">
        <v>153</v>
      </c>
      <c r="C729" s="8">
        <f>димвенканали!C729</f>
        <v>66.3</v>
      </c>
      <c r="D729" s="8">
        <v>0</v>
      </c>
      <c r="E729" s="8">
        <v>0</v>
      </c>
      <c r="F729" s="8">
        <f t="shared" si="55"/>
        <v>66.3</v>
      </c>
      <c r="G729" s="10">
        <f t="shared" si="56"/>
        <v>9.6612359999999988</v>
      </c>
      <c r="H729" s="69">
        <f t="shared" si="54"/>
        <v>0.14571999999999999</v>
      </c>
    </row>
    <row r="730" spans="1:8" x14ac:dyDescent="0.35">
      <c r="A730" s="9">
        <f t="shared" si="57"/>
        <v>5</v>
      </c>
      <c r="B730" s="8" t="s">
        <v>154</v>
      </c>
      <c r="C730" s="8">
        <f>димвенканали!C730</f>
        <v>141.1</v>
      </c>
      <c r="D730" s="8">
        <v>0</v>
      </c>
      <c r="E730" s="8">
        <v>0</v>
      </c>
      <c r="F730" s="8">
        <f t="shared" si="55"/>
        <v>141.1</v>
      </c>
      <c r="G730" s="10">
        <f t="shared" si="56"/>
        <v>20.561091999999999</v>
      </c>
      <c r="H730" s="69">
        <f t="shared" si="54"/>
        <v>0.14571999999999999</v>
      </c>
    </row>
    <row r="731" spans="1:8" x14ac:dyDescent="0.35">
      <c r="A731" s="9">
        <f t="shared" si="57"/>
        <v>6</v>
      </c>
      <c r="B731" s="8" t="s">
        <v>155</v>
      </c>
      <c r="C731" s="8">
        <f>димвенканали!C731</f>
        <v>83.9</v>
      </c>
      <c r="D731" s="8">
        <v>0</v>
      </c>
      <c r="E731" s="8">
        <v>0</v>
      </c>
      <c r="F731" s="8">
        <f t="shared" si="55"/>
        <v>83.9</v>
      </c>
      <c r="G731" s="10">
        <f t="shared" si="56"/>
        <v>12.225908</v>
      </c>
      <c r="H731" s="69">
        <f t="shared" si="54"/>
        <v>0.14571999999999999</v>
      </c>
    </row>
    <row r="732" spans="1:8" x14ac:dyDescent="0.35">
      <c r="A732" s="9">
        <f t="shared" si="57"/>
        <v>7</v>
      </c>
      <c r="B732" s="8" t="s">
        <v>156</v>
      </c>
      <c r="C732" s="8">
        <f>димвенканали!C732</f>
        <v>47.3</v>
      </c>
      <c r="D732" s="8">
        <v>0</v>
      </c>
      <c r="E732" s="8">
        <v>0</v>
      </c>
      <c r="F732" s="8">
        <f t="shared" si="55"/>
        <v>47.3</v>
      </c>
      <c r="G732" s="10">
        <f t="shared" si="56"/>
        <v>6.892555999999999</v>
      </c>
      <c r="H732" s="69">
        <f t="shared" si="54"/>
        <v>0.14571999999999999</v>
      </c>
    </row>
    <row r="733" spans="1:8" x14ac:dyDescent="0.35">
      <c r="A733" s="9">
        <f t="shared" si="57"/>
        <v>8</v>
      </c>
      <c r="B733" s="8" t="s">
        <v>157</v>
      </c>
      <c r="C733" s="8">
        <f>димвенканали!C733</f>
        <v>133.19999999999999</v>
      </c>
      <c r="D733" s="8">
        <v>0</v>
      </c>
      <c r="E733" s="8">
        <v>0</v>
      </c>
      <c r="F733" s="8">
        <f t="shared" si="55"/>
        <v>133.19999999999999</v>
      </c>
      <c r="G733" s="10">
        <f t="shared" si="56"/>
        <v>19.409903999999997</v>
      </c>
      <c r="H733" s="69">
        <f t="shared" si="54"/>
        <v>0.14571999999999999</v>
      </c>
    </row>
    <row r="734" spans="1:8" x14ac:dyDescent="0.35">
      <c r="A734" s="9">
        <f t="shared" si="57"/>
        <v>9</v>
      </c>
      <c r="B734" s="8" t="s">
        <v>158</v>
      </c>
      <c r="C734" s="8">
        <f>димвенканали!C734</f>
        <v>87.4</v>
      </c>
      <c r="D734" s="8">
        <v>0</v>
      </c>
      <c r="E734" s="8">
        <v>0</v>
      </c>
      <c r="F734" s="8">
        <f t="shared" si="55"/>
        <v>87.4</v>
      </c>
      <c r="G734" s="10">
        <f t="shared" si="56"/>
        <v>12.735927999999999</v>
      </c>
      <c r="H734" s="69">
        <f t="shared" si="54"/>
        <v>0.14571999999999999</v>
      </c>
    </row>
    <row r="735" spans="1:8" x14ac:dyDescent="0.35">
      <c r="A735" s="9">
        <f t="shared" si="57"/>
        <v>10</v>
      </c>
      <c r="B735" s="8" t="s">
        <v>159</v>
      </c>
      <c r="C735" s="8">
        <f>димвенканали!C735</f>
        <v>102.5</v>
      </c>
      <c r="D735" s="8">
        <v>0</v>
      </c>
      <c r="E735" s="8">
        <v>0</v>
      </c>
      <c r="F735" s="8">
        <f t="shared" si="55"/>
        <v>102.5</v>
      </c>
      <c r="G735" s="10">
        <f t="shared" si="56"/>
        <v>14.936299999999999</v>
      </c>
      <c r="H735" s="69">
        <f t="shared" si="54"/>
        <v>0.14571999999999999</v>
      </c>
    </row>
    <row r="736" spans="1:8" x14ac:dyDescent="0.35">
      <c r="A736" s="9">
        <f t="shared" si="57"/>
        <v>11</v>
      </c>
      <c r="B736" s="8" t="s">
        <v>160</v>
      </c>
      <c r="C736" s="8">
        <f>димвенканали!C736</f>
        <v>138.08000000000001</v>
      </c>
      <c r="D736" s="8">
        <v>0</v>
      </c>
      <c r="E736" s="8">
        <v>0</v>
      </c>
      <c r="F736" s="8">
        <f t="shared" si="55"/>
        <v>138.08000000000001</v>
      </c>
      <c r="G736" s="10">
        <f t="shared" si="56"/>
        <v>20.121017600000002</v>
      </c>
      <c r="H736" s="69">
        <f t="shared" si="54"/>
        <v>0.14571999999999999</v>
      </c>
    </row>
    <row r="737" spans="1:8" x14ac:dyDescent="0.35">
      <c r="A737" s="9">
        <f t="shared" si="57"/>
        <v>12</v>
      </c>
      <c r="B737" s="8" t="s">
        <v>161</v>
      </c>
      <c r="C737" s="8">
        <f>димвенканали!C737</f>
        <v>67.69</v>
      </c>
      <c r="D737" s="8">
        <v>0</v>
      </c>
      <c r="E737" s="8">
        <v>0</v>
      </c>
      <c r="F737" s="8">
        <f t="shared" si="55"/>
        <v>67.69</v>
      </c>
      <c r="G737" s="10">
        <f t="shared" si="56"/>
        <v>9.8637867999999997</v>
      </c>
      <c r="H737" s="69">
        <f t="shared" si="54"/>
        <v>0.14571999999999999</v>
      </c>
    </row>
    <row r="738" spans="1:8" x14ac:dyDescent="0.35">
      <c r="A738" s="9">
        <f t="shared" si="57"/>
        <v>13</v>
      </c>
      <c r="B738" s="8" t="s">
        <v>162</v>
      </c>
      <c r="C738" s="8">
        <f>димвенканали!C738</f>
        <v>97.3</v>
      </c>
      <c r="D738" s="8">
        <v>0</v>
      </c>
      <c r="E738" s="8">
        <v>0</v>
      </c>
      <c r="F738" s="8">
        <f t="shared" si="55"/>
        <v>97.3</v>
      </c>
      <c r="G738" s="10">
        <f t="shared" si="56"/>
        <v>14.178555999999999</v>
      </c>
      <c r="H738" s="69">
        <f t="shared" si="54"/>
        <v>0.14571999999999999</v>
      </c>
    </row>
    <row r="739" spans="1:8" x14ac:dyDescent="0.35">
      <c r="A739" s="9">
        <f t="shared" si="57"/>
        <v>14</v>
      </c>
      <c r="B739" s="8" t="s">
        <v>163</v>
      </c>
      <c r="C739" s="8">
        <f>димвенканали!C739</f>
        <v>6972.44</v>
      </c>
      <c r="D739" s="8">
        <v>0</v>
      </c>
      <c r="E739" s="8">
        <v>123.3</v>
      </c>
      <c r="F739" s="8">
        <f t="shared" si="55"/>
        <v>7095.74</v>
      </c>
      <c r="G739" s="10">
        <f t="shared" si="56"/>
        <v>1033.9912327999998</v>
      </c>
      <c r="H739" s="69">
        <f t="shared" si="54"/>
        <v>0.14571999999999999</v>
      </c>
    </row>
    <row r="740" spans="1:8" x14ac:dyDescent="0.35">
      <c r="A740" s="9">
        <f t="shared" si="57"/>
        <v>15</v>
      </c>
      <c r="B740" s="8" t="s">
        <v>164</v>
      </c>
      <c r="C740" s="8">
        <f>димвенканали!C740</f>
        <v>2574.58</v>
      </c>
      <c r="D740" s="8">
        <v>0</v>
      </c>
      <c r="E740" s="8">
        <v>0</v>
      </c>
      <c r="F740" s="8">
        <f t="shared" si="55"/>
        <v>2574.58</v>
      </c>
      <c r="G740" s="10">
        <f t="shared" si="56"/>
        <v>375.16779759999997</v>
      </c>
      <c r="H740" s="69">
        <f t="shared" si="54"/>
        <v>0.14571999999999999</v>
      </c>
    </row>
    <row r="741" spans="1:8" x14ac:dyDescent="0.35">
      <c r="A741" s="9">
        <f t="shared" si="57"/>
        <v>16</v>
      </c>
      <c r="B741" s="8" t="s">
        <v>165</v>
      </c>
      <c r="C741" s="8">
        <f>димвенканали!C741</f>
        <v>316.8</v>
      </c>
      <c r="D741" s="8">
        <v>0</v>
      </c>
      <c r="E741" s="8">
        <v>0</v>
      </c>
      <c r="F741" s="8">
        <f t="shared" si="55"/>
        <v>316.8</v>
      </c>
      <c r="G741" s="10">
        <f t="shared" si="56"/>
        <v>46.164096000000001</v>
      </c>
      <c r="H741" s="69">
        <f t="shared" si="54"/>
        <v>0.14571999999999999</v>
      </c>
    </row>
    <row r="742" spans="1:8" x14ac:dyDescent="0.35">
      <c r="A742" s="9">
        <f t="shared" si="57"/>
        <v>17</v>
      </c>
      <c r="B742" s="8" t="s">
        <v>166</v>
      </c>
      <c r="C742" s="8">
        <f>димвенканали!C742</f>
        <v>665.9</v>
      </c>
      <c r="D742" s="8">
        <v>0</v>
      </c>
      <c r="E742" s="8">
        <v>0</v>
      </c>
      <c r="F742" s="8">
        <f t="shared" si="55"/>
        <v>665.9</v>
      </c>
      <c r="G742" s="10">
        <f t="shared" si="56"/>
        <v>97.034947999999986</v>
      </c>
      <c r="H742" s="69">
        <f t="shared" si="54"/>
        <v>0.14571999999999999</v>
      </c>
    </row>
    <row r="743" spans="1:8" x14ac:dyDescent="0.35">
      <c r="A743" s="9">
        <f t="shared" si="57"/>
        <v>18</v>
      </c>
      <c r="B743" s="8" t="s">
        <v>167</v>
      </c>
      <c r="C743" s="8">
        <f>димвенканали!C743</f>
        <v>266.8</v>
      </c>
      <c r="D743" s="8">
        <v>0</v>
      </c>
      <c r="E743" s="8">
        <v>0</v>
      </c>
      <c r="F743" s="8">
        <f t="shared" si="55"/>
        <v>266.8</v>
      </c>
      <c r="G743" s="10">
        <f t="shared" si="56"/>
        <v>38.878095999999999</v>
      </c>
      <c r="H743" s="69">
        <f t="shared" si="54"/>
        <v>0.14571999999999999</v>
      </c>
    </row>
    <row r="744" spans="1:8" x14ac:dyDescent="0.35">
      <c r="A744" s="9">
        <f t="shared" si="57"/>
        <v>19</v>
      </c>
      <c r="B744" s="8" t="s">
        <v>168</v>
      </c>
      <c r="C744" s="8">
        <f>димвенканали!C744</f>
        <v>1121.3800000000001</v>
      </c>
      <c r="D744" s="8">
        <v>0</v>
      </c>
      <c r="E744" s="8">
        <v>0</v>
      </c>
      <c r="F744" s="8">
        <f t="shared" si="55"/>
        <v>1121.3800000000001</v>
      </c>
      <c r="G744" s="10">
        <f t="shared" si="56"/>
        <v>163.40749360000001</v>
      </c>
      <c r="H744" s="69">
        <f t="shared" si="54"/>
        <v>0.14571999999999999</v>
      </c>
    </row>
    <row r="745" spans="1:8" x14ac:dyDescent="0.35">
      <c r="A745" s="9">
        <f t="shared" si="57"/>
        <v>20</v>
      </c>
      <c r="B745" s="8" t="s">
        <v>169</v>
      </c>
      <c r="C745" s="8">
        <f>димвенканали!C745</f>
        <v>166.08</v>
      </c>
      <c r="D745" s="8">
        <v>0</v>
      </c>
      <c r="E745" s="8">
        <v>0</v>
      </c>
      <c r="F745" s="8">
        <f t="shared" si="55"/>
        <v>166.08</v>
      </c>
      <c r="G745" s="10">
        <f t="shared" si="56"/>
        <v>24.201177600000001</v>
      </c>
      <c r="H745" s="69">
        <f t="shared" si="54"/>
        <v>0.14571999999999999</v>
      </c>
    </row>
    <row r="746" spans="1:8" x14ac:dyDescent="0.35">
      <c r="A746" s="9">
        <f t="shared" si="57"/>
        <v>21</v>
      </c>
      <c r="B746" s="8" t="s">
        <v>170</v>
      </c>
      <c r="C746" s="8">
        <f>димвенканали!C746</f>
        <v>1580.97</v>
      </c>
      <c r="D746" s="8">
        <v>103.95</v>
      </c>
      <c r="E746" s="8">
        <v>98.1</v>
      </c>
      <c r="F746" s="8">
        <f t="shared" si="55"/>
        <v>1783.02</v>
      </c>
      <c r="G746" s="10">
        <f t="shared" si="56"/>
        <v>259.82167439999995</v>
      </c>
      <c r="H746" s="69">
        <f t="shared" si="54"/>
        <v>0.14571999999999996</v>
      </c>
    </row>
    <row r="747" spans="1:8" x14ac:dyDescent="0.35">
      <c r="A747" s="9">
        <f t="shared" si="57"/>
        <v>22</v>
      </c>
      <c r="B747" s="8" t="s">
        <v>171</v>
      </c>
      <c r="C747" s="8">
        <f>димвенканали!C747</f>
        <v>132.97999999999999</v>
      </c>
      <c r="D747" s="8">
        <v>0</v>
      </c>
      <c r="E747" s="8">
        <v>0</v>
      </c>
      <c r="F747" s="8">
        <f t="shared" si="55"/>
        <v>132.97999999999999</v>
      </c>
      <c r="G747" s="10">
        <f t="shared" si="56"/>
        <v>19.377845599999997</v>
      </c>
      <c r="H747" s="69">
        <f t="shared" si="54"/>
        <v>0.14571999999999999</v>
      </c>
    </row>
    <row r="748" spans="1:8" x14ac:dyDescent="0.35">
      <c r="A748" s="9">
        <f t="shared" si="57"/>
        <v>23</v>
      </c>
      <c r="B748" s="8" t="s">
        <v>172</v>
      </c>
      <c r="C748" s="8">
        <f>димвенканали!C748</f>
        <v>386.3</v>
      </c>
      <c r="D748" s="8">
        <v>0</v>
      </c>
      <c r="E748" s="8">
        <v>0</v>
      </c>
      <c r="F748" s="8">
        <f t="shared" si="55"/>
        <v>386.3</v>
      </c>
      <c r="G748" s="10">
        <f t="shared" si="56"/>
        <v>56.291635999999997</v>
      </c>
      <c r="H748" s="69">
        <f t="shared" si="54"/>
        <v>0.14571999999999999</v>
      </c>
    </row>
    <row r="749" spans="1:8" x14ac:dyDescent="0.35">
      <c r="A749" s="9">
        <f t="shared" si="57"/>
        <v>24</v>
      </c>
      <c r="B749" s="8" t="s">
        <v>173</v>
      </c>
      <c r="C749" s="8">
        <f>димвенканали!C749</f>
        <v>392.7</v>
      </c>
      <c r="D749" s="8">
        <v>0</v>
      </c>
      <c r="E749" s="8">
        <v>0</v>
      </c>
      <c r="F749" s="8">
        <f t="shared" si="55"/>
        <v>392.7</v>
      </c>
      <c r="G749" s="10">
        <f t="shared" si="56"/>
        <v>57.224243999999992</v>
      </c>
      <c r="H749" s="69">
        <f t="shared" si="54"/>
        <v>0.14571999999999999</v>
      </c>
    </row>
    <row r="750" spans="1:8" x14ac:dyDescent="0.35">
      <c r="A750" s="9">
        <f t="shared" si="57"/>
        <v>25</v>
      </c>
      <c r="B750" s="8" t="s">
        <v>174</v>
      </c>
      <c r="C750" s="8">
        <f>димвенканали!C750</f>
        <v>392.7</v>
      </c>
      <c r="D750" s="8">
        <v>0</v>
      </c>
      <c r="E750" s="8">
        <v>0</v>
      </c>
      <c r="F750" s="8">
        <f t="shared" si="55"/>
        <v>392.7</v>
      </c>
      <c r="G750" s="10">
        <f t="shared" si="56"/>
        <v>57.224243999999992</v>
      </c>
      <c r="H750" s="69">
        <f t="shared" si="54"/>
        <v>0.14571999999999999</v>
      </c>
    </row>
    <row r="751" spans="1:8" x14ac:dyDescent="0.35">
      <c r="A751" s="9">
        <f t="shared" si="57"/>
        <v>26</v>
      </c>
      <c r="B751" s="8" t="s">
        <v>175</v>
      </c>
      <c r="C751" s="8">
        <f>димвенканали!C751</f>
        <v>461.2</v>
      </c>
      <c r="D751" s="8">
        <v>0</v>
      </c>
      <c r="E751" s="8">
        <v>0</v>
      </c>
      <c r="F751" s="8">
        <f t="shared" si="55"/>
        <v>461.2</v>
      </c>
      <c r="G751" s="10">
        <f t="shared" si="56"/>
        <v>67.206063999999998</v>
      </c>
      <c r="H751" s="69">
        <f t="shared" si="54"/>
        <v>0.14571999999999999</v>
      </c>
    </row>
    <row r="752" spans="1:8" x14ac:dyDescent="0.35">
      <c r="A752" s="9">
        <f t="shared" si="57"/>
        <v>27</v>
      </c>
      <c r="B752" s="8" t="s">
        <v>176</v>
      </c>
      <c r="C752" s="8">
        <f>димвенканали!C752</f>
        <v>399.3</v>
      </c>
      <c r="D752" s="8">
        <v>0</v>
      </c>
      <c r="E752" s="8">
        <v>0</v>
      </c>
      <c r="F752" s="8">
        <f t="shared" si="55"/>
        <v>399.3</v>
      </c>
      <c r="G752" s="10">
        <f t="shared" si="56"/>
        <v>58.185995999999996</v>
      </c>
      <c r="H752" s="69">
        <f t="shared" si="54"/>
        <v>0.14571999999999999</v>
      </c>
    </row>
    <row r="753" spans="1:8" x14ac:dyDescent="0.35">
      <c r="A753" s="9">
        <f t="shared" si="57"/>
        <v>28</v>
      </c>
      <c r="B753" s="8" t="s">
        <v>177</v>
      </c>
      <c r="C753" s="8">
        <f>димвенканали!C753</f>
        <v>309.5</v>
      </c>
      <c r="D753" s="8">
        <v>0</v>
      </c>
      <c r="E753" s="8">
        <v>0</v>
      </c>
      <c r="F753" s="8">
        <f t="shared" si="55"/>
        <v>309.5</v>
      </c>
      <c r="G753" s="10">
        <f t="shared" si="56"/>
        <v>45.100339999999996</v>
      </c>
      <c r="H753" s="69">
        <f t="shared" si="54"/>
        <v>0.14571999999999999</v>
      </c>
    </row>
    <row r="754" spans="1:8" x14ac:dyDescent="0.35">
      <c r="A754" s="9">
        <f t="shared" si="57"/>
        <v>29</v>
      </c>
      <c r="B754" s="8" t="s">
        <v>178</v>
      </c>
      <c r="C754" s="8">
        <f>димвенканали!C754</f>
        <v>1851.7</v>
      </c>
      <c r="D754" s="8">
        <v>0</v>
      </c>
      <c r="E754" s="8">
        <v>0</v>
      </c>
      <c r="F754" s="8">
        <f t="shared" si="55"/>
        <v>1851.7</v>
      </c>
      <c r="G754" s="10">
        <f t="shared" si="56"/>
        <v>269.829724</v>
      </c>
      <c r="H754" s="69">
        <f t="shared" si="54"/>
        <v>0.14571999999999999</v>
      </c>
    </row>
    <row r="755" spans="1:8" x14ac:dyDescent="0.35">
      <c r="A755" s="9">
        <f t="shared" si="57"/>
        <v>30</v>
      </c>
      <c r="B755" s="8" t="s">
        <v>179</v>
      </c>
      <c r="C755" s="8">
        <f>димвенканали!C755</f>
        <v>303</v>
      </c>
      <c r="D755" s="8">
        <v>0</v>
      </c>
      <c r="E755" s="8">
        <v>0</v>
      </c>
      <c r="F755" s="8">
        <f t="shared" si="55"/>
        <v>303</v>
      </c>
      <c r="G755" s="10">
        <f t="shared" si="56"/>
        <v>44.15316</v>
      </c>
      <c r="H755" s="69">
        <f t="shared" si="54"/>
        <v>0.14571999999999999</v>
      </c>
    </row>
    <row r="756" spans="1:8" x14ac:dyDescent="0.35">
      <c r="A756" s="9">
        <f t="shared" si="57"/>
        <v>31</v>
      </c>
      <c r="B756" s="8" t="s">
        <v>180</v>
      </c>
      <c r="C756" s="8">
        <f>димвенканали!C756</f>
        <v>42.8</v>
      </c>
      <c r="D756" s="8">
        <v>0</v>
      </c>
      <c r="E756" s="8">
        <v>0</v>
      </c>
      <c r="F756" s="8">
        <f t="shared" si="55"/>
        <v>42.8</v>
      </c>
      <c r="G756" s="10">
        <f t="shared" si="56"/>
        <v>6.2368159999999992</v>
      </c>
      <c r="H756" s="69">
        <f t="shared" si="54"/>
        <v>0.14571999999999999</v>
      </c>
    </row>
    <row r="757" spans="1:8" x14ac:dyDescent="0.35">
      <c r="A757" s="9">
        <f t="shared" si="57"/>
        <v>32</v>
      </c>
      <c r="B757" s="8" t="s">
        <v>181</v>
      </c>
      <c r="C757" s="8">
        <f>димвенканали!C757</f>
        <v>126.19</v>
      </c>
      <c r="D757" s="8">
        <v>0</v>
      </c>
      <c r="E757" s="8">
        <v>0</v>
      </c>
      <c r="F757" s="8">
        <f t="shared" si="55"/>
        <v>126.19</v>
      </c>
      <c r="G757" s="10">
        <f t="shared" si="56"/>
        <v>18.388406799999998</v>
      </c>
      <c r="H757" s="69">
        <f t="shared" si="54"/>
        <v>0.14571999999999999</v>
      </c>
    </row>
    <row r="758" spans="1:8" x14ac:dyDescent="0.35">
      <c r="A758" s="9">
        <f t="shared" si="57"/>
        <v>33</v>
      </c>
      <c r="B758" s="8" t="s">
        <v>182</v>
      </c>
      <c r="C758" s="8">
        <f>димвенканали!C758</f>
        <v>91.2</v>
      </c>
      <c r="D758" s="8">
        <v>0</v>
      </c>
      <c r="E758" s="8">
        <v>0</v>
      </c>
      <c r="F758" s="8">
        <f t="shared" si="55"/>
        <v>91.2</v>
      </c>
      <c r="G758" s="10">
        <f t="shared" si="56"/>
        <v>13.289664</v>
      </c>
      <c r="H758" s="69">
        <f t="shared" ref="H758:H819" si="58">G758/F758</f>
        <v>0.14571999999999999</v>
      </c>
    </row>
    <row r="759" spans="1:8" x14ac:dyDescent="0.35">
      <c r="A759" s="9">
        <f t="shared" si="57"/>
        <v>34</v>
      </c>
      <c r="B759" s="8" t="s">
        <v>183</v>
      </c>
      <c r="C759" s="8">
        <f>димвенканали!C759</f>
        <v>127</v>
      </c>
      <c r="D759" s="8">
        <v>0</v>
      </c>
      <c r="E759" s="8">
        <v>0</v>
      </c>
      <c r="F759" s="8">
        <f t="shared" si="55"/>
        <v>127</v>
      </c>
      <c r="G759" s="10">
        <f t="shared" si="56"/>
        <v>18.506439999999998</v>
      </c>
      <c r="H759" s="69">
        <f t="shared" si="58"/>
        <v>0.14571999999999999</v>
      </c>
    </row>
    <row r="760" spans="1:8" x14ac:dyDescent="0.35">
      <c r="A760" s="9">
        <f t="shared" si="57"/>
        <v>35</v>
      </c>
      <c r="B760" s="8" t="s">
        <v>184</v>
      </c>
      <c r="C760" s="8">
        <f>димвенканали!C760</f>
        <v>83.1</v>
      </c>
      <c r="D760" s="8">
        <v>0</v>
      </c>
      <c r="E760" s="8">
        <v>0</v>
      </c>
      <c r="F760" s="8">
        <f t="shared" si="55"/>
        <v>83.1</v>
      </c>
      <c r="G760" s="10">
        <f t="shared" si="56"/>
        <v>12.109331999999998</v>
      </c>
      <c r="H760" s="69">
        <f t="shared" si="58"/>
        <v>0.14571999999999999</v>
      </c>
    </row>
    <row r="761" spans="1:8" x14ac:dyDescent="0.35">
      <c r="A761" s="9">
        <f t="shared" si="57"/>
        <v>36</v>
      </c>
      <c r="B761" s="8" t="s">
        <v>185</v>
      </c>
      <c r="C761" s="8">
        <f>димвенканали!C761</f>
        <v>64.7</v>
      </c>
      <c r="D761" s="8">
        <v>0</v>
      </c>
      <c r="E761" s="8">
        <v>0</v>
      </c>
      <c r="F761" s="8">
        <f t="shared" si="55"/>
        <v>64.7</v>
      </c>
      <c r="G761" s="10">
        <f t="shared" si="56"/>
        <v>9.4280840000000001</v>
      </c>
      <c r="H761" s="69">
        <f t="shared" si="58"/>
        <v>0.14571999999999999</v>
      </c>
    </row>
    <row r="762" spans="1:8" x14ac:dyDescent="0.35">
      <c r="A762" s="9">
        <f t="shared" si="57"/>
        <v>37</v>
      </c>
      <c r="B762" s="8" t="s">
        <v>186</v>
      </c>
      <c r="C762" s="8">
        <f>димвенканали!C762</f>
        <v>211.4</v>
      </c>
      <c r="D762" s="8">
        <v>0</v>
      </c>
      <c r="E762" s="8">
        <v>0</v>
      </c>
      <c r="F762" s="8">
        <f t="shared" si="55"/>
        <v>211.4</v>
      </c>
      <c r="G762" s="10">
        <f t="shared" si="56"/>
        <v>30.805207999999997</v>
      </c>
      <c r="H762" s="69">
        <f t="shared" si="58"/>
        <v>0.14571999999999999</v>
      </c>
    </row>
    <row r="763" spans="1:8" x14ac:dyDescent="0.35">
      <c r="A763" s="9">
        <f t="shared" si="57"/>
        <v>38</v>
      </c>
      <c r="B763" s="8" t="s">
        <v>187</v>
      </c>
      <c r="C763" s="8">
        <f>димвенканали!C763</f>
        <v>37.799999999999997</v>
      </c>
      <c r="D763" s="8">
        <v>0</v>
      </c>
      <c r="E763" s="8">
        <v>0</v>
      </c>
      <c r="F763" s="8">
        <f t="shared" si="55"/>
        <v>37.799999999999997</v>
      </c>
      <c r="G763" s="10">
        <f t="shared" si="56"/>
        <v>5.5082159999999991</v>
      </c>
      <c r="H763" s="69">
        <f t="shared" si="58"/>
        <v>0.14571999999999999</v>
      </c>
    </row>
    <row r="764" spans="1:8" x14ac:dyDescent="0.35">
      <c r="A764" s="9">
        <f t="shared" si="57"/>
        <v>39</v>
      </c>
      <c r="B764" s="8" t="s">
        <v>188</v>
      </c>
      <c r="C764" s="8">
        <f>димвенканали!C764</f>
        <v>132.80000000000001</v>
      </c>
      <c r="D764" s="8">
        <v>0</v>
      </c>
      <c r="E764" s="8">
        <v>0</v>
      </c>
      <c r="F764" s="8">
        <f t="shared" si="55"/>
        <v>132.80000000000001</v>
      </c>
      <c r="G764" s="10">
        <f t="shared" si="56"/>
        <v>19.351616</v>
      </c>
      <c r="H764" s="69">
        <f t="shared" si="58"/>
        <v>0.14571999999999999</v>
      </c>
    </row>
    <row r="765" spans="1:8" x14ac:dyDescent="0.35">
      <c r="A765" s="9">
        <f t="shared" si="57"/>
        <v>40</v>
      </c>
      <c r="B765" s="8" t="s">
        <v>189</v>
      </c>
      <c r="C765" s="8">
        <f>димвенканали!C765</f>
        <v>3464.11</v>
      </c>
      <c r="D765" s="8">
        <v>203.9</v>
      </c>
      <c r="E765" s="8">
        <v>0</v>
      </c>
      <c r="F765" s="8">
        <f t="shared" ref="F765:F803" si="59">C765+D765+E765</f>
        <v>3668.01</v>
      </c>
      <c r="G765" s="10">
        <f t="shared" si="56"/>
        <v>534.50241719999997</v>
      </c>
      <c r="H765" s="69">
        <f t="shared" si="58"/>
        <v>0.14571999999999999</v>
      </c>
    </row>
    <row r="766" spans="1:8" x14ac:dyDescent="0.35">
      <c r="A766" s="9">
        <f t="shared" si="57"/>
        <v>41</v>
      </c>
      <c r="B766" s="8" t="s">
        <v>190</v>
      </c>
      <c r="C766" s="8">
        <f>димвенканали!C766</f>
        <v>3464.39</v>
      </c>
      <c r="D766" s="8">
        <v>0</v>
      </c>
      <c r="E766" s="8">
        <v>204.7</v>
      </c>
      <c r="F766" s="8">
        <f t="shared" si="59"/>
        <v>3669.0899999999997</v>
      </c>
      <c r="G766" s="10">
        <f t="shared" si="56"/>
        <v>534.65979479999987</v>
      </c>
      <c r="H766" s="69">
        <f t="shared" si="58"/>
        <v>0.14571999999999999</v>
      </c>
    </row>
    <row r="767" spans="1:8" x14ac:dyDescent="0.35">
      <c r="A767" s="9">
        <f t="shared" si="57"/>
        <v>42</v>
      </c>
      <c r="B767" s="8" t="s">
        <v>191</v>
      </c>
      <c r="C767" s="8">
        <f>димвенканали!C767</f>
        <v>31.4</v>
      </c>
      <c r="D767" s="8">
        <v>0</v>
      </c>
      <c r="E767" s="8">
        <v>0</v>
      </c>
      <c r="F767" s="8">
        <f t="shared" si="59"/>
        <v>31.4</v>
      </c>
      <c r="G767" s="10">
        <f t="shared" si="56"/>
        <v>4.575607999999999</v>
      </c>
      <c r="H767" s="69">
        <f t="shared" si="58"/>
        <v>0.14571999999999999</v>
      </c>
    </row>
    <row r="768" spans="1:8" x14ac:dyDescent="0.35">
      <c r="A768" s="9">
        <f t="shared" si="57"/>
        <v>43</v>
      </c>
      <c r="B768" s="8" t="s">
        <v>192</v>
      </c>
      <c r="C768" s="8">
        <f>димвенканали!C768</f>
        <v>160.9</v>
      </c>
      <c r="D768" s="8">
        <v>0</v>
      </c>
      <c r="E768" s="8">
        <v>0</v>
      </c>
      <c r="F768" s="8">
        <f t="shared" si="59"/>
        <v>160.9</v>
      </c>
      <c r="G768" s="10">
        <f t="shared" si="56"/>
        <v>23.446348</v>
      </c>
      <c r="H768" s="69">
        <f t="shared" si="58"/>
        <v>0.14571999999999999</v>
      </c>
    </row>
    <row r="769" spans="1:8" x14ac:dyDescent="0.35">
      <c r="A769" s="9">
        <f t="shared" si="57"/>
        <v>44</v>
      </c>
      <c r="B769" s="8" t="s">
        <v>193</v>
      </c>
      <c r="C769" s="8">
        <f>димвенканали!C769</f>
        <v>6819.2</v>
      </c>
      <c r="D769" s="8">
        <v>0</v>
      </c>
      <c r="E769" s="8">
        <v>390.5</v>
      </c>
      <c r="F769" s="8">
        <f t="shared" si="59"/>
        <v>7209.7</v>
      </c>
      <c r="G769" s="10">
        <f t="shared" si="56"/>
        <v>1050.5974839999999</v>
      </c>
      <c r="H769" s="69">
        <f t="shared" si="58"/>
        <v>0.14571999999999999</v>
      </c>
    </row>
    <row r="770" spans="1:8" x14ac:dyDescent="0.35">
      <c r="A770" s="9">
        <f t="shared" si="57"/>
        <v>45</v>
      </c>
      <c r="B770" s="8" t="s">
        <v>194</v>
      </c>
      <c r="C770" s="8">
        <f>димвенканали!C770</f>
        <v>6078.6</v>
      </c>
      <c r="D770" s="8">
        <v>0</v>
      </c>
      <c r="E770" s="8">
        <v>0</v>
      </c>
      <c r="F770" s="8">
        <f t="shared" si="59"/>
        <v>6078.6</v>
      </c>
      <c r="G770" s="10">
        <f t="shared" si="56"/>
        <v>885.77359200000001</v>
      </c>
      <c r="H770" s="69">
        <f t="shared" si="58"/>
        <v>0.14571999999999999</v>
      </c>
    </row>
    <row r="771" spans="1:8" x14ac:dyDescent="0.35">
      <c r="A771" s="9">
        <f t="shared" si="57"/>
        <v>46</v>
      </c>
      <c r="B771" s="14" t="s">
        <v>195</v>
      </c>
      <c r="C771" s="8">
        <f>димвенканали!C771</f>
        <v>87.8</v>
      </c>
      <c r="D771" s="8">
        <v>0</v>
      </c>
      <c r="E771" s="8">
        <v>0</v>
      </c>
      <c r="F771" s="8">
        <f t="shared" si="59"/>
        <v>87.8</v>
      </c>
      <c r="G771" s="10">
        <f t="shared" si="56"/>
        <v>12.794215999999999</v>
      </c>
      <c r="H771" s="69">
        <f t="shared" si="58"/>
        <v>0.14571999999999999</v>
      </c>
    </row>
    <row r="772" spans="1:8" x14ac:dyDescent="0.35">
      <c r="A772" s="9">
        <f t="shared" si="57"/>
        <v>47</v>
      </c>
      <c r="B772" s="14" t="s">
        <v>196</v>
      </c>
      <c r="C772" s="8">
        <f>димвенканали!C772</f>
        <v>204.9</v>
      </c>
      <c r="D772" s="8">
        <v>0</v>
      </c>
      <c r="E772" s="8">
        <v>0</v>
      </c>
      <c r="F772" s="8">
        <f t="shared" si="59"/>
        <v>204.9</v>
      </c>
      <c r="G772" s="10">
        <f t="shared" si="56"/>
        <v>29.858027999999997</v>
      </c>
      <c r="H772" s="69">
        <f t="shared" si="58"/>
        <v>0.14571999999999999</v>
      </c>
    </row>
    <row r="773" spans="1:8" x14ac:dyDescent="0.35">
      <c r="A773" s="9">
        <f t="shared" si="57"/>
        <v>48</v>
      </c>
      <c r="B773" s="14" t="s">
        <v>197</v>
      </c>
      <c r="C773" s="8">
        <f>димвенканали!C773</f>
        <v>119.9</v>
      </c>
      <c r="D773" s="8">
        <v>0</v>
      </c>
      <c r="E773" s="8">
        <v>0</v>
      </c>
      <c r="F773" s="8">
        <f t="shared" si="59"/>
        <v>119.9</v>
      </c>
      <c r="G773" s="10">
        <f t="shared" si="56"/>
        <v>17.471827999999999</v>
      </c>
      <c r="H773" s="69">
        <f t="shared" si="58"/>
        <v>0.14571999999999999</v>
      </c>
    </row>
    <row r="774" spans="1:8" x14ac:dyDescent="0.35">
      <c r="A774" s="9">
        <f t="shared" si="57"/>
        <v>49</v>
      </c>
      <c r="B774" s="14" t="s">
        <v>198</v>
      </c>
      <c r="C774" s="8">
        <f>димвенканали!C774</f>
        <v>99</v>
      </c>
      <c r="D774" s="8">
        <v>0</v>
      </c>
      <c r="E774" s="8">
        <v>0</v>
      </c>
      <c r="F774" s="8">
        <f t="shared" si="59"/>
        <v>99</v>
      </c>
      <c r="G774" s="10">
        <f t="shared" ref="G774:G824" si="60">F774*$G$2</f>
        <v>14.426279999999998</v>
      </c>
      <c r="H774" s="69">
        <f t="shared" si="58"/>
        <v>0.14571999999999999</v>
      </c>
    </row>
    <row r="775" spans="1:8" x14ac:dyDescent="0.35">
      <c r="A775" s="9">
        <f t="shared" si="57"/>
        <v>50</v>
      </c>
      <c r="B775" s="14" t="s">
        <v>199</v>
      </c>
      <c r="C775" s="8">
        <f>димвенканали!C775</f>
        <v>81.2</v>
      </c>
      <c r="D775" s="8">
        <v>0</v>
      </c>
      <c r="E775" s="8">
        <v>0</v>
      </c>
      <c r="F775" s="8">
        <f t="shared" si="59"/>
        <v>81.2</v>
      </c>
      <c r="G775" s="10">
        <f t="shared" si="60"/>
        <v>11.832464</v>
      </c>
      <c r="H775" s="69">
        <f t="shared" si="58"/>
        <v>0.14571999999999999</v>
      </c>
    </row>
    <row r="776" spans="1:8" x14ac:dyDescent="0.35">
      <c r="A776" s="9">
        <f t="shared" si="57"/>
        <v>51</v>
      </c>
      <c r="B776" s="14" t="s">
        <v>200</v>
      </c>
      <c r="C776" s="8">
        <f>димвенканали!C776</f>
        <v>60.2</v>
      </c>
      <c r="D776" s="8">
        <v>0</v>
      </c>
      <c r="E776" s="8">
        <v>0</v>
      </c>
      <c r="F776" s="8">
        <f t="shared" si="59"/>
        <v>60.2</v>
      </c>
      <c r="G776" s="10">
        <f t="shared" si="60"/>
        <v>8.7723440000000004</v>
      </c>
      <c r="H776" s="69">
        <f t="shared" si="58"/>
        <v>0.14571999999999999</v>
      </c>
    </row>
    <row r="777" spans="1:8" x14ac:dyDescent="0.35">
      <c r="A777" s="9">
        <f t="shared" si="57"/>
        <v>52</v>
      </c>
      <c r="B777" s="8" t="s">
        <v>201</v>
      </c>
      <c r="C777" s="8">
        <f>димвенканали!C777</f>
        <v>104.2</v>
      </c>
      <c r="D777" s="8">
        <v>0</v>
      </c>
      <c r="E777" s="8">
        <v>0</v>
      </c>
      <c r="F777" s="8">
        <f t="shared" si="59"/>
        <v>104.2</v>
      </c>
      <c r="G777" s="10">
        <f t="shared" si="60"/>
        <v>15.184023999999999</v>
      </c>
      <c r="H777" s="69">
        <f t="shared" si="58"/>
        <v>0.14571999999999999</v>
      </c>
    </row>
    <row r="778" spans="1:8" x14ac:dyDescent="0.35">
      <c r="A778" s="9">
        <f t="shared" si="57"/>
        <v>53</v>
      </c>
      <c r="B778" s="8" t="s">
        <v>202</v>
      </c>
      <c r="C778" s="8">
        <f>димвенканали!C778</f>
        <v>234.9</v>
      </c>
      <c r="D778" s="8">
        <v>0</v>
      </c>
      <c r="E778" s="8">
        <v>0</v>
      </c>
      <c r="F778" s="8">
        <f t="shared" si="59"/>
        <v>234.9</v>
      </c>
      <c r="G778" s="10">
        <f t="shared" si="60"/>
        <v>34.229627999999998</v>
      </c>
      <c r="H778" s="69">
        <f t="shared" si="58"/>
        <v>0.14571999999999999</v>
      </c>
    </row>
    <row r="779" spans="1:8" x14ac:dyDescent="0.35">
      <c r="A779" s="9">
        <f t="shared" si="57"/>
        <v>54</v>
      </c>
      <c r="B779" s="8" t="s">
        <v>203</v>
      </c>
      <c r="C779" s="8">
        <f>димвенканали!C779</f>
        <v>126.6</v>
      </c>
      <c r="D779" s="8">
        <v>0</v>
      </c>
      <c r="E779" s="8">
        <v>0</v>
      </c>
      <c r="F779" s="8">
        <f t="shared" si="59"/>
        <v>126.6</v>
      </c>
      <c r="G779" s="10">
        <f t="shared" si="60"/>
        <v>18.448151999999997</v>
      </c>
      <c r="H779" s="69">
        <f t="shared" si="58"/>
        <v>0.14571999999999999</v>
      </c>
    </row>
    <row r="780" spans="1:8" x14ac:dyDescent="0.35">
      <c r="A780" s="9">
        <f t="shared" si="57"/>
        <v>55</v>
      </c>
      <c r="B780" s="8" t="s">
        <v>204</v>
      </c>
      <c r="C780" s="8">
        <f>димвенканали!C780</f>
        <v>89.7</v>
      </c>
      <c r="D780" s="8">
        <v>0</v>
      </c>
      <c r="E780" s="8">
        <v>0</v>
      </c>
      <c r="F780" s="8">
        <f t="shared" si="59"/>
        <v>89.7</v>
      </c>
      <c r="G780" s="10">
        <f t="shared" si="60"/>
        <v>13.071083999999999</v>
      </c>
      <c r="H780" s="69">
        <f t="shared" si="58"/>
        <v>0.14571999999999999</v>
      </c>
    </row>
    <row r="781" spans="1:8" x14ac:dyDescent="0.35">
      <c r="A781" s="9">
        <f t="shared" si="57"/>
        <v>56</v>
      </c>
      <c r="B781" s="8" t="s">
        <v>205</v>
      </c>
      <c r="C781" s="8">
        <f>димвенканали!C781</f>
        <v>82.2</v>
      </c>
      <c r="D781" s="8">
        <v>0</v>
      </c>
      <c r="E781" s="8">
        <v>0</v>
      </c>
      <c r="F781" s="8">
        <f t="shared" si="59"/>
        <v>82.2</v>
      </c>
      <c r="G781" s="10">
        <f t="shared" si="60"/>
        <v>11.978183999999999</v>
      </c>
      <c r="H781" s="69">
        <f t="shared" si="58"/>
        <v>0.14571999999999999</v>
      </c>
    </row>
    <row r="782" spans="1:8" x14ac:dyDescent="0.35">
      <c r="A782" s="9">
        <f t="shared" si="57"/>
        <v>57</v>
      </c>
      <c r="B782" s="8" t="s">
        <v>206</v>
      </c>
      <c r="C782" s="8">
        <f>димвенканали!C782</f>
        <v>95.49</v>
      </c>
      <c r="D782" s="8">
        <v>0</v>
      </c>
      <c r="E782" s="8">
        <v>0</v>
      </c>
      <c r="F782" s="8">
        <f t="shared" si="59"/>
        <v>95.49</v>
      </c>
      <c r="G782" s="10">
        <f t="shared" si="60"/>
        <v>13.914802799999999</v>
      </c>
      <c r="H782" s="69">
        <f t="shared" si="58"/>
        <v>0.14571999999999999</v>
      </c>
    </row>
    <row r="783" spans="1:8" x14ac:dyDescent="0.35">
      <c r="A783" s="9">
        <f t="shared" si="57"/>
        <v>58</v>
      </c>
      <c r="B783" s="8" t="s">
        <v>207</v>
      </c>
      <c r="C783" s="8">
        <f>димвенканали!C783</f>
        <v>152.59</v>
      </c>
      <c r="D783" s="8">
        <v>142.80000000000001</v>
      </c>
      <c r="E783" s="8">
        <v>0</v>
      </c>
      <c r="F783" s="8">
        <f t="shared" si="59"/>
        <v>295.39</v>
      </c>
      <c r="G783" s="10">
        <f t="shared" si="60"/>
        <v>43.044230799999994</v>
      </c>
      <c r="H783" s="69">
        <f t="shared" si="58"/>
        <v>0.14571999999999999</v>
      </c>
    </row>
    <row r="784" spans="1:8" x14ac:dyDescent="0.35">
      <c r="A784" s="9">
        <f t="shared" si="57"/>
        <v>59</v>
      </c>
      <c r="B784" s="8" t="s">
        <v>208</v>
      </c>
      <c r="C784" s="8">
        <f>димвенканали!C784</f>
        <v>220.1</v>
      </c>
      <c r="D784" s="8">
        <v>0</v>
      </c>
      <c r="E784" s="8">
        <v>0</v>
      </c>
      <c r="F784" s="8">
        <f t="shared" si="59"/>
        <v>220.1</v>
      </c>
      <c r="G784" s="10">
        <f t="shared" si="60"/>
        <v>32.072972</v>
      </c>
      <c r="H784" s="69">
        <f t="shared" si="58"/>
        <v>0.14572000000000002</v>
      </c>
    </row>
    <row r="785" spans="1:8" x14ac:dyDescent="0.35">
      <c r="A785" s="9">
        <f t="shared" si="57"/>
        <v>60</v>
      </c>
      <c r="B785" s="8" t="s">
        <v>209</v>
      </c>
      <c r="C785" s="8">
        <f>димвенканали!C785</f>
        <v>211.98</v>
      </c>
      <c r="D785" s="8">
        <v>0</v>
      </c>
      <c r="E785" s="8">
        <v>0</v>
      </c>
      <c r="F785" s="8">
        <f t="shared" si="59"/>
        <v>211.98</v>
      </c>
      <c r="G785" s="10">
        <f t="shared" si="60"/>
        <v>30.889725599999995</v>
      </c>
      <c r="H785" s="69">
        <f t="shared" si="58"/>
        <v>0.14571999999999999</v>
      </c>
    </row>
    <row r="786" spans="1:8" x14ac:dyDescent="0.35">
      <c r="A786" s="9">
        <f t="shared" si="57"/>
        <v>61</v>
      </c>
      <c r="B786" s="8" t="s">
        <v>210</v>
      </c>
      <c r="C786" s="8">
        <f>димвенканали!C786</f>
        <v>102.18</v>
      </c>
      <c r="D786" s="8">
        <v>0</v>
      </c>
      <c r="E786" s="8">
        <v>0</v>
      </c>
      <c r="F786" s="8">
        <f t="shared" si="59"/>
        <v>102.18</v>
      </c>
      <c r="G786" s="10">
        <f t="shared" si="60"/>
        <v>14.8896696</v>
      </c>
      <c r="H786" s="69">
        <f t="shared" si="58"/>
        <v>0.14571999999999999</v>
      </c>
    </row>
    <row r="787" spans="1:8" x14ac:dyDescent="0.35">
      <c r="A787" s="9">
        <f t="shared" si="57"/>
        <v>62</v>
      </c>
      <c r="B787" s="8" t="s">
        <v>211</v>
      </c>
      <c r="C787" s="8">
        <f>димвенканали!C787</f>
        <v>200.28</v>
      </c>
      <c r="D787" s="8">
        <v>0</v>
      </c>
      <c r="E787" s="8">
        <v>0</v>
      </c>
      <c r="F787" s="8">
        <f t="shared" si="59"/>
        <v>200.28</v>
      </c>
      <c r="G787" s="10">
        <f t="shared" si="60"/>
        <v>29.184801599999997</v>
      </c>
      <c r="H787" s="69">
        <f t="shared" si="58"/>
        <v>0.14571999999999999</v>
      </c>
    </row>
    <row r="788" spans="1:8" x14ac:dyDescent="0.35">
      <c r="A788" s="9">
        <f t="shared" si="57"/>
        <v>63</v>
      </c>
      <c r="B788" s="8" t="s">
        <v>212</v>
      </c>
      <c r="C788" s="8">
        <f>димвенканали!C788</f>
        <v>183.1</v>
      </c>
      <c r="D788" s="8">
        <v>0</v>
      </c>
      <c r="E788" s="8">
        <v>0</v>
      </c>
      <c r="F788" s="8">
        <f t="shared" si="59"/>
        <v>183.1</v>
      </c>
      <c r="G788" s="10">
        <f t="shared" si="60"/>
        <v>26.681331999999998</v>
      </c>
      <c r="H788" s="69">
        <f t="shared" si="58"/>
        <v>0.14571999999999999</v>
      </c>
    </row>
    <row r="789" spans="1:8" x14ac:dyDescent="0.35">
      <c r="A789" s="9">
        <f t="shared" si="57"/>
        <v>64</v>
      </c>
      <c r="B789" s="8" t="s">
        <v>213</v>
      </c>
      <c r="C789" s="8">
        <f>димвенканали!C789</f>
        <v>6638.08</v>
      </c>
      <c r="D789" s="8">
        <v>0</v>
      </c>
      <c r="E789" s="8">
        <v>0</v>
      </c>
      <c r="F789" s="8">
        <f t="shared" si="59"/>
        <v>6638.08</v>
      </c>
      <c r="G789" s="10">
        <f t="shared" si="60"/>
        <v>967.30101759999991</v>
      </c>
      <c r="H789" s="69">
        <f t="shared" si="58"/>
        <v>0.14571999999999999</v>
      </c>
    </row>
    <row r="790" spans="1:8" x14ac:dyDescent="0.35">
      <c r="A790" s="9">
        <f t="shared" si="57"/>
        <v>65</v>
      </c>
      <c r="B790" s="8" t="s">
        <v>214</v>
      </c>
      <c r="C790" s="8">
        <f>димвенканали!C790</f>
        <v>174.99</v>
      </c>
      <c r="D790" s="8">
        <v>0</v>
      </c>
      <c r="E790" s="8">
        <v>0</v>
      </c>
      <c r="F790" s="8">
        <f t="shared" si="59"/>
        <v>174.99</v>
      </c>
      <c r="G790" s="10">
        <f t="shared" si="60"/>
        <v>25.4995428</v>
      </c>
      <c r="H790" s="69">
        <f t="shared" si="58"/>
        <v>0.14571999999999999</v>
      </c>
    </row>
    <row r="791" spans="1:8" x14ac:dyDescent="0.35">
      <c r="A791" s="9">
        <f t="shared" si="57"/>
        <v>66</v>
      </c>
      <c r="B791" s="8" t="s">
        <v>215</v>
      </c>
      <c r="C791" s="8">
        <f>димвенканали!C791</f>
        <v>4236.49</v>
      </c>
      <c r="D791" s="8">
        <v>0</v>
      </c>
      <c r="E791" s="8">
        <v>0</v>
      </c>
      <c r="F791" s="8">
        <f t="shared" si="59"/>
        <v>4236.49</v>
      </c>
      <c r="G791" s="10">
        <f t="shared" si="60"/>
        <v>617.34132279999994</v>
      </c>
      <c r="H791" s="69">
        <f t="shared" si="58"/>
        <v>0.14571999999999999</v>
      </c>
    </row>
    <row r="792" spans="1:8" x14ac:dyDescent="0.35">
      <c r="A792" s="9">
        <f t="shared" ref="A792:A855" si="61">1+A791</f>
        <v>67</v>
      </c>
      <c r="B792" s="8" t="s">
        <v>216</v>
      </c>
      <c r="C792" s="8">
        <f>димвенканали!C792</f>
        <v>5395.1</v>
      </c>
      <c r="D792" s="8">
        <v>0</v>
      </c>
      <c r="E792" s="8">
        <v>0</v>
      </c>
      <c r="F792" s="8">
        <f t="shared" si="59"/>
        <v>5395.1</v>
      </c>
      <c r="G792" s="10">
        <f t="shared" si="60"/>
        <v>786.17397199999994</v>
      </c>
      <c r="H792" s="69">
        <f t="shared" si="58"/>
        <v>0.14571999999999999</v>
      </c>
    </row>
    <row r="793" spans="1:8" x14ac:dyDescent="0.35">
      <c r="A793" s="9">
        <f t="shared" si="61"/>
        <v>68</v>
      </c>
      <c r="B793" s="8" t="s">
        <v>217</v>
      </c>
      <c r="C793" s="8">
        <f>димвенканали!C793</f>
        <v>4042.93</v>
      </c>
      <c r="D793" s="8">
        <v>0</v>
      </c>
      <c r="E793" s="8">
        <v>0</v>
      </c>
      <c r="F793" s="8">
        <f t="shared" si="59"/>
        <v>4042.93</v>
      </c>
      <c r="G793" s="10">
        <f t="shared" si="60"/>
        <v>589.13575959999991</v>
      </c>
      <c r="H793" s="69">
        <f t="shared" si="58"/>
        <v>0.14571999999999999</v>
      </c>
    </row>
    <row r="794" spans="1:8" x14ac:dyDescent="0.35">
      <c r="A794" s="9">
        <f t="shared" si="61"/>
        <v>69</v>
      </c>
      <c r="B794" s="8" t="s">
        <v>218</v>
      </c>
      <c r="C794" s="8">
        <f>димвенканали!C794</f>
        <v>68.8</v>
      </c>
      <c r="D794" s="8">
        <v>0</v>
      </c>
      <c r="E794" s="8">
        <v>0</v>
      </c>
      <c r="F794" s="8">
        <f t="shared" si="59"/>
        <v>68.8</v>
      </c>
      <c r="G794" s="10">
        <f t="shared" si="60"/>
        <v>10.025535999999999</v>
      </c>
      <c r="H794" s="69">
        <f t="shared" si="58"/>
        <v>0.14571999999999999</v>
      </c>
    </row>
    <row r="795" spans="1:8" x14ac:dyDescent="0.35">
      <c r="A795" s="9">
        <f t="shared" si="61"/>
        <v>70</v>
      </c>
      <c r="B795" s="8" t="s">
        <v>219</v>
      </c>
      <c r="C795" s="8">
        <f>димвенканали!C795</f>
        <v>57.6</v>
      </c>
      <c r="D795" s="8">
        <v>0</v>
      </c>
      <c r="E795" s="8">
        <v>0</v>
      </c>
      <c r="F795" s="8">
        <f t="shared" si="59"/>
        <v>57.6</v>
      </c>
      <c r="G795" s="10">
        <f t="shared" si="60"/>
        <v>8.3934719999999992</v>
      </c>
      <c r="H795" s="69">
        <f t="shared" si="58"/>
        <v>0.14571999999999999</v>
      </c>
    </row>
    <row r="796" spans="1:8" x14ac:dyDescent="0.35">
      <c r="A796" s="9">
        <f t="shared" si="61"/>
        <v>71</v>
      </c>
      <c r="B796" s="8" t="s">
        <v>220</v>
      </c>
      <c r="C796" s="8">
        <f>димвенканали!C796</f>
        <v>86.7</v>
      </c>
      <c r="D796" s="8">
        <v>0</v>
      </c>
      <c r="E796" s="8">
        <v>0</v>
      </c>
      <c r="F796" s="8">
        <f t="shared" si="59"/>
        <v>86.7</v>
      </c>
      <c r="G796" s="10">
        <f t="shared" si="60"/>
        <v>12.633923999999999</v>
      </c>
      <c r="H796" s="69">
        <f t="shared" si="58"/>
        <v>0.14571999999999999</v>
      </c>
    </row>
    <row r="797" spans="1:8" x14ac:dyDescent="0.35">
      <c r="A797" s="9">
        <f t="shared" si="61"/>
        <v>72</v>
      </c>
      <c r="B797" s="8" t="s">
        <v>221</v>
      </c>
      <c r="C797" s="8">
        <f>димвенканали!C797</f>
        <v>118.58</v>
      </c>
      <c r="D797" s="8">
        <v>0</v>
      </c>
      <c r="E797" s="8">
        <v>0</v>
      </c>
      <c r="F797" s="8">
        <f t="shared" si="59"/>
        <v>118.58</v>
      </c>
      <c r="G797" s="10">
        <f t="shared" si="60"/>
        <v>17.2794776</v>
      </c>
      <c r="H797" s="69">
        <f t="shared" si="58"/>
        <v>0.14571999999999999</v>
      </c>
    </row>
    <row r="798" spans="1:8" x14ac:dyDescent="0.35">
      <c r="A798" s="9">
        <f t="shared" si="61"/>
        <v>73</v>
      </c>
      <c r="B798" s="8" t="s">
        <v>222</v>
      </c>
      <c r="C798" s="8">
        <f>димвенканали!C798</f>
        <v>77.8</v>
      </c>
      <c r="D798" s="8">
        <v>0</v>
      </c>
      <c r="E798" s="8">
        <v>0</v>
      </c>
      <c r="F798" s="8">
        <f t="shared" si="59"/>
        <v>77.8</v>
      </c>
      <c r="G798" s="10">
        <f t="shared" si="60"/>
        <v>11.337015999999998</v>
      </c>
      <c r="H798" s="69">
        <f t="shared" si="58"/>
        <v>0.14571999999999999</v>
      </c>
    </row>
    <row r="799" spans="1:8" x14ac:dyDescent="0.35">
      <c r="A799" s="9">
        <f t="shared" si="61"/>
        <v>74</v>
      </c>
      <c r="B799" s="8" t="s">
        <v>223</v>
      </c>
      <c r="C799" s="8">
        <f>димвенканали!C799</f>
        <v>64.5</v>
      </c>
      <c r="D799" s="8">
        <v>0</v>
      </c>
      <c r="E799" s="8">
        <v>0</v>
      </c>
      <c r="F799" s="8">
        <f t="shared" si="59"/>
        <v>64.5</v>
      </c>
      <c r="G799" s="10">
        <f t="shared" si="60"/>
        <v>9.3989399999999996</v>
      </c>
      <c r="H799" s="69">
        <f t="shared" si="58"/>
        <v>0.14571999999999999</v>
      </c>
    </row>
    <row r="800" spans="1:8" x14ac:dyDescent="0.35">
      <c r="A800" s="9">
        <f t="shared" si="61"/>
        <v>75</v>
      </c>
      <c r="B800" s="8" t="s">
        <v>224</v>
      </c>
      <c r="C800" s="8">
        <f>димвенканали!C800</f>
        <v>122.1</v>
      </c>
      <c r="D800" s="8">
        <v>0</v>
      </c>
      <c r="E800" s="8">
        <v>0</v>
      </c>
      <c r="F800" s="8">
        <f t="shared" si="59"/>
        <v>122.1</v>
      </c>
      <c r="G800" s="10">
        <f t="shared" si="60"/>
        <v>17.792411999999999</v>
      </c>
      <c r="H800" s="69">
        <f t="shared" si="58"/>
        <v>0.14571999999999999</v>
      </c>
    </row>
    <row r="801" spans="1:8" x14ac:dyDescent="0.35">
      <c r="A801" s="9">
        <f t="shared" si="61"/>
        <v>76</v>
      </c>
      <c r="B801" s="8" t="s">
        <v>225</v>
      </c>
      <c r="C801" s="8">
        <f>димвенканали!C801</f>
        <v>321.89999999999998</v>
      </c>
      <c r="D801" s="8">
        <v>0</v>
      </c>
      <c r="E801" s="8">
        <v>0</v>
      </c>
      <c r="F801" s="8">
        <f t="shared" si="59"/>
        <v>321.89999999999998</v>
      </c>
      <c r="G801" s="10">
        <f t="shared" si="60"/>
        <v>46.907267999999995</v>
      </c>
      <c r="H801" s="69">
        <f t="shared" si="58"/>
        <v>0.14571999999999999</v>
      </c>
    </row>
    <row r="802" spans="1:8" x14ac:dyDescent="0.35">
      <c r="A802" s="9">
        <f t="shared" si="61"/>
        <v>77</v>
      </c>
      <c r="B802" s="8" t="s">
        <v>226</v>
      </c>
      <c r="C802" s="8">
        <f>димвенканали!C802</f>
        <v>131.80000000000001</v>
      </c>
      <c r="D802" s="8">
        <v>0</v>
      </c>
      <c r="E802" s="8">
        <v>0</v>
      </c>
      <c r="F802" s="8">
        <f t="shared" si="59"/>
        <v>131.80000000000001</v>
      </c>
      <c r="G802" s="10">
        <f t="shared" si="60"/>
        <v>19.205895999999999</v>
      </c>
      <c r="H802" s="69">
        <f t="shared" si="58"/>
        <v>0.14571999999999999</v>
      </c>
    </row>
    <row r="803" spans="1:8" x14ac:dyDescent="0.35">
      <c r="A803" s="9">
        <f t="shared" si="61"/>
        <v>78</v>
      </c>
      <c r="B803" s="8" t="s">
        <v>227</v>
      </c>
      <c r="C803" s="8">
        <f>димвенканали!C803</f>
        <v>266.8</v>
      </c>
      <c r="D803" s="8">
        <v>0</v>
      </c>
      <c r="E803" s="8">
        <v>0</v>
      </c>
      <c r="F803" s="8">
        <f t="shared" si="59"/>
        <v>266.8</v>
      </c>
      <c r="G803" s="10">
        <f t="shared" si="60"/>
        <v>38.878095999999999</v>
      </c>
      <c r="H803" s="69">
        <f t="shared" si="58"/>
        <v>0.14571999999999999</v>
      </c>
    </row>
    <row r="804" spans="1:8" x14ac:dyDescent="0.35">
      <c r="A804" s="9">
        <f t="shared" si="61"/>
        <v>79</v>
      </c>
      <c r="B804" s="8" t="s">
        <v>228</v>
      </c>
      <c r="C804" s="8">
        <f>димвенканали!C804</f>
        <v>309.60000000000002</v>
      </c>
      <c r="D804" s="8">
        <v>0</v>
      </c>
      <c r="E804" s="8">
        <v>0</v>
      </c>
      <c r="F804" s="8">
        <f t="shared" ref="F804:F847" si="62">C804+D804+E804</f>
        <v>309.60000000000002</v>
      </c>
      <c r="G804" s="10">
        <f t="shared" si="60"/>
        <v>45.114911999999997</v>
      </c>
      <c r="H804" s="69">
        <f t="shared" si="58"/>
        <v>0.14571999999999999</v>
      </c>
    </row>
    <row r="805" spans="1:8" x14ac:dyDescent="0.35">
      <c r="A805" s="9">
        <f t="shared" si="61"/>
        <v>80</v>
      </c>
      <c r="B805" s="8" t="s">
        <v>229</v>
      </c>
      <c r="C805" s="8">
        <f>димвенканали!C805</f>
        <v>339.5</v>
      </c>
      <c r="D805" s="8">
        <v>0</v>
      </c>
      <c r="E805" s="8">
        <v>0</v>
      </c>
      <c r="F805" s="8">
        <f t="shared" si="62"/>
        <v>339.5</v>
      </c>
      <c r="G805" s="10">
        <f t="shared" si="60"/>
        <v>49.471939999999996</v>
      </c>
      <c r="H805" s="69">
        <f t="shared" si="58"/>
        <v>0.14571999999999999</v>
      </c>
    </row>
    <row r="806" spans="1:8" x14ac:dyDescent="0.35">
      <c r="A806" s="9">
        <f t="shared" si="61"/>
        <v>81</v>
      </c>
      <c r="B806" s="8" t="s">
        <v>230</v>
      </c>
      <c r="C806" s="8">
        <f>димвенканали!C806</f>
        <v>1490.07</v>
      </c>
      <c r="D806" s="8">
        <v>0</v>
      </c>
      <c r="E806" s="8">
        <v>0</v>
      </c>
      <c r="F806" s="8">
        <f t="shared" si="62"/>
        <v>1490.07</v>
      </c>
      <c r="G806" s="10">
        <f t="shared" si="60"/>
        <v>217.13300039999999</v>
      </c>
      <c r="H806" s="69">
        <f t="shared" si="58"/>
        <v>0.14571999999999999</v>
      </c>
    </row>
    <row r="807" spans="1:8" x14ac:dyDescent="0.35">
      <c r="A807" s="9">
        <f t="shared" si="61"/>
        <v>82</v>
      </c>
      <c r="B807" s="8" t="s">
        <v>231</v>
      </c>
      <c r="C807" s="8">
        <f>димвенканали!C807</f>
        <v>1153.5999999999999</v>
      </c>
      <c r="D807" s="8">
        <v>0</v>
      </c>
      <c r="E807" s="8">
        <v>0</v>
      </c>
      <c r="F807" s="8">
        <f t="shared" si="62"/>
        <v>1153.5999999999999</v>
      </c>
      <c r="G807" s="10">
        <f t="shared" si="60"/>
        <v>168.10259199999999</v>
      </c>
      <c r="H807" s="69">
        <f t="shared" si="58"/>
        <v>0.14571999999999999</v>
      </c>
    </row>
    <row r="808" spans="1:8" x14ac:dyDescent="0.35">
      <c r="A808" s="9">
        <f t="shared" si="61"/>
        <v>83</v>
      </c>
      <c r="B808" s="8" t="s">
        <v>232</v>
      </c>
      <c r="C808" s="8">
        <f>димвенканали!C808</f>
        <v>337.9</v>
      </c>
      <c r="D808" s="8">
        <v>0</v>
      </c>
      <c r="E808" s="8">
        <v>0</v>
      </c>
      <c r="F808" s="8">
        <f t="shared" si="62"/>
        <v>337.9</v>
      </c>
      <c r="G808" s="10">
        <f t="shared" si="60"/>
        <v>49.238787999999992</v>
      </c>
      <c r="H808" s="69">
        <f t="shared" si="58"/>
        <v>0.14571999999999999</v>
      </c>
    </row>
    <row r="809" spans="1:8" x14ac:dyDescent="0.35">
      <c r="A809" s="9">
        <f t="shared" si="61"/>
        <v>84</v>
      </c>
      <c r="B809" s="8" t="s">
        <v>233</v>
      </c>
      <c r="C809" s="8">
        <f>димвенканали!C809</f>
        <v>376.7</v>
      </c>
      <c r="D809" s="8">
        <v>0</v>
      </c>
      <c r="E809" s="8">
        <v>0</v>
      </c>
      <c r="F809" s="8">
        <f t="shared" si="62"/>
        <v>376.7</v>
      </c>
      <c r="G809" s="10">
        <f t="shared" si="60"/>
        <v>54.892723999999994</v>
      </c>
      <c r="H809" s="69">
        <f t="shared" si="58"/>
        <v>0.14571999999999999</v>
      </c>
    </row>
    <row r="810" spans="1:8" x14ac:dyDescent="0.35">
      <c r="A810" s="9">
        <f t="shared" si="61"/>
        <v>85</v>
      </c>
      <c r="B810" s="8" t="s">
        <v>234</v>
      </c>
      <c r="C810" s="8">
        <f>димвенканали!C810</f>
        <v>331.2</v>
      </c>
      <c r="D810" s="8">
        <v>0</v>
      </c>
      <c r="E810" s="8">
        <v>0</v>
      </c>
      <c r="F810" s="8">
        <f t="shared" si="62"/>
        <v>331.2</v>
      </c>
      <c r="G810" s="10">
        <f t="shared" si="60"/>
        <v>48.262463999999994</v>
      </c>
      <c r="H810" s="69">
        <f t="shared" si="58"/>
        <v>0.14571999999999999</v>
      </c>
    </row>
    <row r="811" spans="1:8" x14ac:dyDescent="0.35">
      <c r="A811" s="9">
        <f t="shared" si="61"/>
        <v>86</v>
      </c>
      <c r="B811" s="8" t="s">
        <v>235</v>
      </c>
      <c r="C811" s="8">
        <f>димвенканали!C811</f>
        <v>4543.6099999999997</v>
      </c>
      <c r="D811" s="8">
        <v>0</v>
      </c>
      <c r="E811" s="8">
        <v>0</v>
      </c>
      <c r="F811" s="8">
        <f t="shared" si="62"/>
        <v>4543.6099999999997</v>
      </c>
      <c r="G811" s="10">
        <f t="shared" si="60"/>
        <v>662.09484919999989</v>
      </c>
      <c r="H811" s="69">
        <f t="shared" si="58"/>
        <v>0.14571999999999999</v>
      </c>
    </row>
    <row r="812" spans="1:8" x14ac:dyDescent="0.35">
      <c r="A812" s="9">
        <f t="shared" si="61"/>
        <v>87</v>
      </c>
      <c r="B812" s="8" t="s">
        <v>236</v>
      </c>
      <c r="C812" s="8">
        <f>димвенканали!C812</f>
        <v>4442.1000000000004</v>
      </c>
      <c r="D812" s="8">
        <v>0</v>
      </c>
      <c r="E812" s="8">
        <v>0</v>
      </c>
      <c r="F812" s="8">
        <f t="shared" si="62"/>
        <v>4442.1000000000004</v>
      </c>
      <c r="G812" s="10">
        <f t="shared" si="60"/>
        <v>647.30281200000002</v>
      </c>
      <c r="H812" s="69">
        <f t="shared" si="58"/>
        <v>0.14571999999999999</v>
      </c>
    </row>
    <row r="813" spans="1:8" x14ac:dyDescent="0.35">
      <c r="A813" s="9">
        <f t="shared" si="61"/>
        <v>88</v>
      </c>
      <c r="B813" s="8" t="s">
        <v>237</v>
      </c>
      <c r="C813" s="8">
        <f>димвенканали!C813</f>
        <v>2681.07</v>
      </c>
      <c r="D813" s="8">
        <v>1283.7</v>
      </c>
      <c r="E813" s="8">
        <v>0</v>
      </c>
      <c r="F813" s="8">
        <f t="shared" si="62"/>
        <v>3964.7700000000004</v>
      </c>
      <c r="G813" s="10">
        <f t="shared" si="60"/>
        <v>577.74628440000004</v>
      </c>
      <c r="H813" s="69">
        <f t="shared" si="58"/>
        <v>0.14571999999999999</v>
      </c>
    </row>
    <row r="814" spans="1:8" x14ac:dyDescent="0.35">
      <c r="A814" s="9">
        <f t="shared" si="61"/>
        <v>89</v>
      </c>
      <c r="B814" s="8" t="s">
        <v>238</v>
      </c>
      <c r="C814" s="8">
        <f>димвенканали!C814</f>
        <v>4513.9799999999996</v>
      </c>
      <c r="D814" s="8">
        <v>0</v>
      </c>
      <c r="E814" s="8">
        <v>0</v>
      </c>
      <c r="F814" s="8">
        <f t="shared" si="62"/>
        <v>4513.9799999999996</v>
      </c>
      <c r="G814" s="10">
        <f t="shared" si="60"/>
        <v>657.77716559999988</v>
      </c>
      <c r="H814" s="69">
        <f t="shared" si="58"/>
        <v>0.14571999999999999</v>
      </c>
    </row>
    <row r="815" spans="1:8" x14ac:dyDescent="0.35">
      <c r="A815" s="9">
        <f t="shared" si="61"/>
        <v>90</v>
      </c>
      <c r="B815" s="8" t="s">
        <v>239</v>
      </c>
      <c r="C815" s="8">
        <f>димвенканали!C815</f>
        <v>6160.06</v>
      </c>
      <c r="D815" s="8">
        <v>98.8</v>
      </c>
      <c r="E815" s="8">
        <v>0</v>
      </c>
      <c r="F815" s="8">
        <f t="shared" si="62"/>
        <v>6258.8600000000006</v>
      </c>
      <c r="G815" s="10">
        <f t="shared" si="60"/>
        <v>912.04107920000001</v>
      </c>
      <c r="H815" s="69">
        <f t="shared" si="58"/>
        <v>0.14571999999999999</v>
      </c>
    </row>
    <row r="816" spans="1:8" x14ac:dyDescent="0.35">
      <c r="A816" s="9">
        <f t="shared" si="61"/>
        <v>91</v>
      </c>
      <c r="B816" s="8" t="s">
        <v>240</v>
      </c>
      <c r="C816" s="8">
        <f>димвенканали!C816</f>
        <v>2230.3000000000002</v>
      </c>
      <c r="D816" s="8">
        <v>0</v>
      </c>
      <c r="E816" s="8">
        <v>0</v>
      </c>
      <c r="F816" s="8">
        <f t="shared" si="62"/>
        <v>2230.3000000000002</v>
      </c>
      <c r="G816" s="10">
        <f t="shared" si="60"/>
        <v>324.99931600000002</v>
      </c>
      <c r="H816" s="69">
        <f t="shared" si="58"/>
        <v>0.14571999999999999</v>
      </c>
    </row>
    <row r="817" spans="1:8" x14ac:dyDescent="0.35">
      <c r="A817" s="9">
        <f t="shared" si="61"/>
        <v>92</v>
      </c>
      <c r="B817" s="8" t="s">
        <v>241</v>
      </c>
      <c r="C817" s="8">
        <f>димвенканали!C817</f>
        <v>3177.46</v>
      </c>
      <c r="D817" s="8">
        <v>0</v>
      </c>
      <c r="E817" s="8">
        <v>0</v>
      </c>
      <c r="F817" s="8">
        <f t="shared" si="62"/>
        <v>3177.46</v>
      </c>
      <c r="G817" s="10">
        <f t="shared" si="60"/>
        <v>463.01947119999994</v>
      </c>
      <c r="H817" s="69">
        <f t="shared" si="58"/>
        <v>0.14571999999999999</v>
      </c>
    </row>
    <row r="818" spans="1:8" x14ac:dyDescent="0.35">
      <c r="A818" s="9">
        <f t="shared" si="61"/>
        <v>93</v>
      </c>
      <c r="B818" s="8" t="s">
        <v>242</v>
      </c>
      <c r="C818" s="8">
        <f>димвенканали!C818</f>
        <v>6153.96</v>
      </c>
      <c r="D818" s="8">
        <v>0</v>
      </c>
      <c r="E818" s="8">
        <v>0</v>
      </c>
      <c r="F818" s="8">
        <f t="shared" si="62"/>
        <v>6153.96</v>
      </c>
      <c r="G818" s="10">
        <f t="shared" si="60"/>
        <v>896.75505119999991</v>
      </c>
      <c r="H818" s="69">
        <f t="shared" si="58"/>
        <v>0.14571999999999999</v>
      </c>
    </row>
    <row r="819" spans="1:8" x14ac:dyDescent="0.35">
      <c r="A819" s="9">
        <f t="shared" si="61"/>
        <v>94</v>
      </c>
      <c r="B819" s="8" t="s">
        <v>243</v>
      </c>
      <c r="C819" s="8">
        <f>димвенканали!C819</f>
        <v>4767.16</v>
      </c>
      <c r="D819" s="8">
        <v>0</v>
      </c>
      <c r="E819" s="8">
        <v>0</v>
      </c>
      <c r="F819" s="8">
        <f t="shared" si="62"/>
        <v>4767.16</v>
      </c>
      <c r="G819" s="10">
        <f t="shared" si="60"/>
        <v>694.67055519999997</v>
      </c>
      <c r="H819" s="69">
        <f t="shared" si="58"/>
        <v>0.14571999999999999</v>
      </c>
    </row>
    <row r="820" spans="1:8" x14ac:dyDescent="0.35">
      <c r="A820" s="9">
        <f t="shared" si="61"/>
        <v>95</v>
      </c>
      <c r="B820" s="8" t="s">
        <v>244</v>
      </c>
      <c r="C820" s="8">
        <f>димвенканали!C820</f>
        <v>5138.5</v>
      </c>
      <c r="D820" s="8">
        <v>0</v>
      </c>
      <c r="E820" s="8">
        <v>51.8</v>
      </c>
      <c r="F820" s="8">
        <f t="shared" si="62"/>
        <v>5190.3</v>
      </c>
      <c r="G820" s="10">
        <f t="shared" si="60"/>
        <v>756.33051599999999</v>
      </c>
      <c r="H820" s="69">
        <f t="shared" ref="H820:H883" si="63">G820/F820</f>
        <v>0.14571999999999999</v>
      </c>
    </row>
    <row r="821" spans="1:8" x14ac:dyDescent="0.35">
      <c r="A821" s="9">
        <f t="shared" si="61"/>
        <v>96</v>
      </c>
      <c r="B821" s="8" t="s">
        <v>245</v>
      </c>
      <c r="C821" s="8">
        <f>димвенканали!C821</f>
        <v>2683</v>
      </c>
      <c r="D821" s="8">
        <v>0</v>
      </c>
      <c r="E821" s="8">
        <v>0</v>
      </c>
      <c r="F821" s="8">
        <f t="shared" si="62"/>
        <v>2683</v>
      </c>
      <c r="G821" s="10">
        <f t="shared" si="60"/>
        <v>390.96675999999997</v>
      </c>
      <c r="H821" s="69">
        <f t="shared" si="63"/>
        <v>0.14571999999999999</v>
      </c>
    </row>
    <row r="822" spans="1:8" x14ac:dyDescent="0.35">
      <c r="A822" s="9">
        <f t="shared" si="61"/>
        <v>97</v>
      </c>
      <c r="B822" s="8" t="s">
        <v>246</v>
      </c>
      <c r="C822" s="8">
        <f>димвенканали!C822</f>
        <v>3593.8</v>
      </c>
      <c r="D822" s="8">
        <v>0</v>
      </c>
      <c r="E822" s="8">
        <v>0</v>
      </c>
      <c r="F822" s="8">
        <f t="shared" si="62"/>
        <v>3593.8</v>
      </c>
      <c r="G822" s="10">
        <f t="shared" si="60"/>
        <v>523.688536</v>
      </c>
      <c r="H822" s="69">
        <f t="shared" si="63"/>
        <v>0.14571999999999999</v>
      </c>
    </row>
    <row r="823" spans="1:8" x14ac:dyDescent="0.35">
      <c r="A823" s="9">
        <f t="shared" si="61"/>
        <v>98</v>
      </c>
      <c r="B823" s="8" t="s">
        <v>247</v>
      </c>
      <c r="C823" s="8">
        <f>димвенканали!C823</f>
        <v>6136.78</v>
      </c>
      <c r="D823" s="8">
        <v>0</v>
      </c>
      <c r="E823" s="8">
        <v>0</v>
      </c>
      <c r="F823" s="8">
        <f t="shared" si="62"/>
        <v>6136.78</v>
      </c>
      <c r="G823" s="10">
        <f t="shared" si="60"/>
        <v>894.25158159999989</v>
      </c>
      <c r="H823" s="69">
        <f t="shared" si="63"/>
        <v>0.14571999999999999</v>
      </c>
    </row>
    <row r="824" spans="1:8" x14ac:dyDescent="0.35">
      <c r="A824" s="9">
        <f t="shared" si="61"/>
        <v>99</v>
      </c>
      <c r="B824" s="8" t="s">
        <v>248</v>
      </c>
      <c r="C824" s="8">
        <f>димвенканали!C824</f>
        <v>4533.76</v>
      </c>
      <c r="D824" s="8">
        <v>0</v>
      </c>
      <c r="E824" s="8">
        <v>104</v>
      </c>
      <c r="F824" s="8">
        <f t="shared" si="62"/>
        <v>4637.76</v>
      </c>
      <c r="G824" s="10">
        <f t="shared" si="60"/>
        <v>675.81438719999994</v>
      </c>
      <c r="H824" s="69">
        <f t="shared" si="63"/>
        <v>0.14571999999999999</v>
      </c>
    </row>
    <row r="825" spans="1:8" x14ac:dyDescent="0.35">
      <c r="A825" s="9">
        <f t="shared" si="61"/>
        <v>100</v>
      </c>
      <c r="B825" s="8" t="s">
        <v>249</v>
      </c>
      <c r="C825" s="8">
        <f>димвенканали!C825</f>
        <v>3949.68</v>
      </c>
      <c r="D825" s="8">
        <v>0</v>
      </c>
      <c r="E825" s="8">
        <v>0</v>
      </c>
      <c r="F825" s="8">
        <f t="shared" si="62"/>
        <v>3949.68</v>
      </c>
      <c r="G825" s="10">
        <f t="shared" ref="G825:G861" si="64">F825*$G$2</f>
        <v>575.54736959999991</v>
      </c>
      <c r="H825" s="69">
        <f t="shared" si="63"/>
        <v>0.14571999999999999</v>
      </c>
    </row>
    <row r="826" spans="1:8" x14ac:dyDescent="0.35">
      <c r="A826" s="9">
        <f t="shared" si="61"/>
        <v>101</v>
      </c>
      <c r="B826" s="8" t="s">
        <v>250</v>
      </c>
      <c r="C826" s="8">
        <f>димвенканали!C826</f>
        <v>77</v>
      </c>
      <c r="D826" s="8">
        <v>0</v>
      </c>
      <c r="E826" s="8">
        <v>0</v>
      </c>
      <c r="F826" s="8">
        <f t="shared" si="62"/>
        <v>77</v>
      </c>
      <c r="G826" s="10">
        <f t="shared" si="64"/>
        <v>11.22044</v>
      </c>
      <c r="H826" s="69">
        <f t="shared" si="63"/>
        <v>0.14571999999999999</v>
      </c>
    </row>
    <row r="827" spans="1:8" x14ac:dyDescent="0.35">
      <c r="A827" s="9">
        <f t="shared" si="61"/>
        <v>102</v>
      </c>
      <c r="B827" s="8" t="s">
        <v>251</v>
      </c>
      <c r="C827" s="8">
        <f>димвенканали!C827</f>
        <v>34.799999999999997</v>
      </c>
      <c r="D827" s="8">
        <v>0</v>
      </c>
      <c r="E827" s="8">
        <v>0</v>
      </c>
      <c r="F827" s="8">
        <f t="shared" si="62"/>
        <v>34.799999999999997</v>
      </c>
      <c r="G827" s="10">
        <f t="shared" si="64"/>
        <v>5.0710559999999996</v>
      </c>
      <c r="H827" s="69">
        <f t="shared" si="63"/>
        <v>0.14571999999999999</v>
      </c>
    </row>
    <row r="828" spans="1:8" x14ac:dyDescent="0.35">
      <c r="A828" s="9">
        <f t="shared" si="61"/>
        <v>103</v>
      </c>
      <c r="B828" s="8" t="s">
        <v>252</v>
      </c>
      <c r="C828" s="8">
        <f>димвенканали!C828</f>
        <v>6375.55</v>
      </c>
      <c r="D828" s="8">
        <v>0</v>
      </c>
      <c r="E828" s="8">
        <v>169.5</v>
      </c>
      <c r="F828" s="8">
        <f t="shared" si="62"/>
        <v>6545.05</v>
      </c>
      <c r="G828" s="10">
        <f t="shared" si="64"/>
        <v>953.744686</v>
      </c>
      <c r="H828" s="69">
        <f t="shared" si="63"/>
        <v>0.14571999999999999</v>
      </c>
    </row>
    <row r="829" spans="1:8" x14ac:dyDescent="0.35">
      <c r="A829" s="9">
        <f t="shared" si="61"/>
        <v>104</v>
      </c>
      <c r="B829" s="8" t="s">
        <v>253</v>
      </c>
      <c r="C829" s="8">
        <f>димвенканали!C829</f>
        <v>5034.24</v>
      </c>
      <c r="D829" s="8">
        <v>204.9</v>
      </c>
      <c r="E829" s="8">
        <v>106.7</v>
      </c>
      <c r="F829" s="8">
        <f t="shared" si="62"/>
        <v>5345.8399999999992</v>
      </c>
      <c r="G829" s="10">
        <f t="shared" si="64"/>
        <v>778.99580479999986</v>
      </c>
      <c r="H829" s="69">
        <f t="shared" si="63"/>
        <v>0.14571999999999999</v>
      </c>
    </row>
    <row r="830" spans="1:8" x14ac:dyDescent="0.35">
      <c r="A830" s="9">
        <f t="shared" si="61"/>
        <v>105</v>
      </c>
      <c r="B830" s="8" t="s">
        <v>254</v>
      </c>
      <c r="C830" s="8">
        <f>димвенканали!C830</f>
        <v>4025.8</v>
      </c>
      <c r="D830" s="8">
        <v>0</v>
      </c>
      <c r="E830" s="8">
        <v>0</v>
      </c>
      <c r="F830" s="8">
        <f t="shared" si="62"/>
        <v>4025.8</v>
      </c>
      <c r="G830" s="10">
        <f t="shared" si="64"/>
        <v>586.63957600000003</v>
      </c>
      <c r="H830" s="69">
        <f t="shared" si="63"/>
        <v>0.14571999999999999</v>
      </c>
    </row>
    <row r="831" spans="1:8" x14ac:dyDescent="0.35">
      <c r="A831" s="9">
        <f t="shared" si="61"/>
        <v>106</v>
      </c>
      <c r="B831" s="8" t="s">
        <v>255</v>
      </c>
      <c r="C831" s="8">
        <f>димвенканали!C831</f>
        <v>5829.59</v>
      </c>
      <c r="D831" s="8">
        <v>0</v>
      </c>
      <c r="E831" s="8">
        <v>0</v>
      </c>
      <c r="F831" s="8">
        <f t="shared" si="62"/>
        <v>5829.59</v>
      </c>
      <c r="G831" s="10">
        <f t="shared" si="64"/>
        <v>849.48785479999992</v>
      </c>
      <c r="H831" s="69">
        <f t="shared" si="63"/>
        <v>0.14571999999999999</v>
      </c>
    </row>
    <row r="832" spans="1:8" x14ac:dyDescent="0.35">
      <c r="A832" s="9">
        <f t="shared" si="61"/>
        <v>107</v>
      </c>
      <c r="B832" s="8" t="s">
        <v>256</v>
      </c>
      <c r="C832" s="8">
        <f>димвенканали!C832</f>
        <v>4802</v>
      </c>
      <c r="D832" s="8">
        <v>0</v>
      </c>
      <c r="E832" s="8">
        <v>0</v>
      </c>
      <c r="F832" s="8">
        <f t="shared" si="62"/>
        <v>4802</v>
      </c>
      <c r="G832" s="10">
        <f t="shared" si="64"/>
        <v>699.74743999999998</v>
      </c>
      <c r="H832" s="69">
        <f t="shared" si="63"/>
        <v>0.14571999999999999</v>
      </c>
    </row>
    <row r="833" spans="1:8" x14ac:dyDescent="0.35">
      <c r="A833" s="9">
        <f t="shared" si="61"/>
        <v>108</v>
      </c>
      <c r="B833" s="8" t="s">
        <v>257</v>
      </c>
      <c r="C833" s="8">
        <f>димвенканали!C833</f>
        <v>4841.7</v>
      </c>
      <c r="D833" s="8">
        <v>0</v>
      </c>
      <c r="E833" s="8">
        <v>0</v>
      </c>
      <c r="F833" s="8">
        <f t="shared" si="62"/>
        <v>4841.7</v>
      </c>
      <c r="G833" s="10">
        <f t="shared" si="64"/>
        <v>705.53252399999997</v>
      </c>
      <c r="H833" s="69">
        <f t="shared" si="63"/>
        <v>0.14571999999999999</v>
      </c>
    </row>
    <row r="834" spans="1:8" x14ac:dyDescent="0.35">
      <c r="A834" s="9">
        <f t="shared" si="61"/>
        <v>109</v>
      </c>
      <c r="B834" s="8" t="s">
        <v>258</v>
      </c>
      <c r="C834" s="8">
        <f>димвенканали!C834</f>
        <v>103.9</v>
      </c>
      <c r="D834" s="8">
        <v>0</v>
      </c>
      <c r="E834" s="8">
        <v>0</v>
      </c>
      <c r="F834" s="8">
        <f t="shared" si="62"/>
        <v>103.9</v>
      </c>
      <c r="G834" s="10">
        <f t="shared" si="64"/>
        <v>15.140307999999999</v>
      </c>
      <c r="H834" s="69">
        <f t="shared" si="63"/>
        <v>0.14571999999999999</v>
      </c>
    </row>
    <row r="835" spans="1:8" x14ac:dyDescent="0.35">
      <c r="A835" s="9">
        <f t="shared" si="61"/>
        <v>110</v>
      </c>
      <c r="B835" s="8" t="s">
        <v>259</v>
      </c>
      <c r="C835" s="8">
        <f>димвенканали!C835</f>
        <v>81.400000000000006</v>
      </c>
      <c r="D835" s="8">
        <v>0</v>
      </c>
      <c r="E835" s="8">
        <v>0</v>
      </c>
      <c r="F835" s="8">
        <f t="shared" si="62"/>
        <v>81.400000000000006</v>
      </c>
      <c r="G835" s="10">
        <f t="shared" si="64"/>
        <v>11.861608</v>
      </c>
      <c r="H835" s="69">
        <f t="shared" si="63"/>
        <v>0.14571999999999999</v>
      </c>
    </row>
    <row r="836" spans="1:8" x14ac:dyDescent="0.35">
      <c r="A836" s="9">
        <f t="shared" si="61"/>
        <v>111</v>
      </c>
      <c r="B836" s="8" t="s">
        <v>260</v>
      </c>
      <c r="C836" s="8">
        <f>димвенканали!C836</f>
        <v>103.2</v>
      </c>
      <c r="D836" s="8">
        <v>0</v>
      </c>
      <c r="E836" s="8">
        <v>0</v>
      </c>
      <c r="F836" s="8">
        <f t="shared" si="62"/>
        <v>103.2</v>
      </c>
      <c r="G836" s="10">
        <f t="shared" si="64"/>
        <v>15.038303999999998</v>
      </c>
      <c r="H836" s="69">
        <f t="shared" si="63"/>
        <v>0.14571999999999999</v>
      </c>
    </row>
    <row r="837" spans="1:8" x14ac:dyDescent="0.35">
      <c r="A837" s="9">
        <f t="shared" si="61"/>
        <v>112</v>
      </c>
      <c r="B837" s="8" t="s">
        <v>261</v>
      </c>
      <c r="C837" s="8">
        <f>димвенканали!C837</f>
        <v>189.3</v>
      </c>
      <c r="D837" s="8">
        <v>0</v>
      </c>
      <c r="E837" s="8">
        <v>0</v>
      </c>
      <c r="F837" s="8">
        <f t="shared" si="62"/>
        <v>189.3</v>
      </c>
      <c r="G837" s="10">
        <f t="shared" si="64"/>
        <v>27.584796000000001</v>
      </c>
      <c r="H837" s="69">
        <f t="shared" si="63"/>
        <v>0.14571999999999999</v>
      </c>
    </row>
    <row r="838" spans="1:8" x14ac:dyDescent="0.35">
      <c r="A838" s="9">
        <f t="shared" si="61"/>
        <v>113</v>
      </c>
      <c r="B838" s="8" t="s">
        <v>262</v>
      </c>
      <c r="C838" s="8">
        <f>димвенканали!C838</f>
        <v>95.8</v>
      </c>
      <c r="D838" s="8">
        <v>0</v>
      </c>
      <c r="E838" s="8">
        <v>0</v>
      </c>
      <c r="F838" s="8">
        <f t="shared" si="62"/>
        <v>95.8</v>
      </c>
      <c r="G838" s="10">
        <f t="shared" si="64"/>
        <v>13.959975999999999</v>
      </c>
      <c r="H838" s="69">
        <f t="shared" si="63"/>
        <v>0.14571999999999999</v>
      </c>
    </row>
    <row r="839" spans="1:8" x14ac:dyDescent="0.35">
      <c r="A839" s="9">
        <f t="shared" si="61"/>
        <v>114</v>
      </c>
      <c r="B839" s="8" t="s">
        <v>263</v>
      </c>
      <c r="C839" s="8">
        <f>димвенканали!C839</f>
        <v>88.4</v>
      </c>
      <c r="D839" s="8">
        <v>0</v>
      </c>
      <c r="E839" s="8">
        <v>0</v>
      </c>
      <c r="F839" s="8">
        <f t="shared" si="62"/>
        <v>88.4</v>
      </c>
      <c r="G839" s="10">
        <f t="shared" si="64"/>
        <v>12.881648</v>
      </c>
      <c r="H839" s="69">
        <f t="shared" si="63"/>
        <v>0.14571999999999999</v>
      </c>
    </row>
    <row r="840" spans="1:8" x14ac:dyDescent="0.35">
      <c r="A840" s="9">
        <f t="shared" si="61"/>
        <v>115</v>
      </c>
      <c r="B840" s="8" t="s">
        <v>264</v>
      </c>
      <c r="C840" s="8">
        <f>димвенканали!C840</f>
        <v>106.3</v>
      </c>
      <c r="D840" s="8">
        <v>0</v>
      </c>
      <c r="E840" s="8">
        <v>0</v>
      </c>
      <c r="F840" s="8">
        <f t="shared" si="62"/>
        <v>106.3</v>
      </c>
      <c r="G840" s="10">
        <f t="shared" si="64"/>
        <v>15.490035999999998</v>
      </c>
      <c r="H840" s="69">
        <f t="shared" si="63"/>
        <v>0.14571999999999999</v>
      </c>
    </row>
    <row r="841" spans="1:8" x14ac:dyDescent="0.35">
      <c r="A841" s="9">
        <f t="shared" si="61"/>
        <v>116</v>
      </c>
      <c r="B841" s="8" t="s">
        <v>265</v>
      </c>
      <c r="C841" s="8">
        <f>димвенканали!C841</f>
        <v>81.489999999999995</v>
      </c>
      <c r="D841" s="8">
        <v>0</v>
      </c>
      <c r="E841" s="8">
        <v>0</v>
      </c>
      <c r="F841" s="8">
        <f t="shared" si="62"/>
        <v>81.489999999999995</v>
      </c>
      <c r="G841" s="10">
        <f t="shared" si="64"/>
        <v>11.874722799999999</v>
      </c>
      <c r="H841" s="69">
        <f t="shared" si="63"/>
        <v>0.14571999999999999</v>
      </c>
    </row>
    <row r="842" spans="1:8" x14ac:dyDescent="0.35">
      <c r="A842" s="9">
        <f t="shared" si="61"/>
        <v>117</v>
      </c>
      <c r="B842" s="8" t="s">
        <v>266</v>
      </c>
      <c r="C842" s="8">
        <f>димвенканали!C842</f>
        <v>153.19999999999999</v>
      </c>
      <c r="D842" s="8">
        <v>0</v>
      </c>
      <c r="E842" s="8">
        <v>0</v>
      </c>
      <c r="F842" s="8">
        <f t="shared" si="62"/>
        <v>153.19999999999999</v>
      </c>
      <c r="G842" s="10">
        <f t="shared" si="64"/>
        <v>22.324303999999998</v>
      </c>
      <c r="H842" s="69">
        <f t="shared" si="63"/>
        <v>0.14571999999999999</v>
      </c>
    </row>
    <row r="843" spans="1:8" x14ac:dyDescent="0.35">
      <c r="A843" s="9">
        <f t="shared" si="61"/>
        <v>118</v>
      </c>
      <c r="B843" s="8" t="s">
        <v>267</v>
      </c>
      <c r="C843" s="8">
        <f>димвенканали!C843</f>
        <v>130.4</v>
      </c>
      <c r="D843" s="8">
        <v>0</v>
      </c>
      <c r="E843" s="8">
        <v>0</v>
      </c>
      <c r="F843" s="8">
        <f t="shared" si="62"/>
        <v>130.4</v>
      </c>
      <c r="G843" s="10">
        <f t="shared" si="64"/>
        <v>19.001888000000001</v>
      </c>
      <c r="H843" s="69">
        <f t="shared" si="63"/>
        <v>0.14571999999999999</v>
      </c>
    </row>
    <row r="844" spans="1:8" x14ac:dyDescent="0.35">
      <c r="A844" s="9">
        <f t="shared" si="61"/>
        <v>119</v>
      </c>
      <c r="B844" s="8" t="s">
        <v>268</v>
      </c>
      <c r="C844" s="8">
        <f>димвенканали!C844</f>
        <v>5265.83</v>
      </c>
      <c r="D844" s="8">
        <v>0</v>
      </c>
      <c r="E844" s="8">
        <v>1489.9</v>
      </c>
      <c r="F844" s="8">
        <f t="shared" si="62"/>
        <v>6755.73</v>
      </c>
      <c r="G844" s="10">
        <f t="shared" si="64"/>
        <v>984.44497559999991</v>
      </c>
      <c r="H844" s="69">
        <f t="shared" si="63"/>
        <v>0.14571999999999999</v>
      </c>
    </row>
    <row r="845" spans="1:8" x14ac:dyDescent="0.35">
      <c r="A845" s="9">
        <f t="shared" si="61"/>
        <v>120</v>
      </c>
      <c r="B845" s="8" t="s">
        <v>269</v>
      </c>
      <c r="C845" s="8">
        <f>димвенканали!C845</f>
        <v>3884.83</v>
      </c>
      <c r="D845" s="8">
        <v>0</v>
      </c>
      <c r="E845" s="8">
        <v>230.5</v>
      </c>
      <c r="F845" s="8">
        <f t="shared" si="62"/>
        <v>4115.33</v>
      </c>
      <c r="G845" s="10">
        <f t="shared" si="64"/>
        <v>599.68588759999989</v>
      </c>
      <c r="H845" s="69">
        <f t="shared" si="63"/>
        <v>0.14571999999999999</v>
      </c>
    </row>
    <row r="846" spans="1:8" x14ac:dyDescent="0.35">
      <c r="A846" s="9">
        <f t="shared" si="61"/>
        <v>121</v>
      </c>
      <c r="B846" s="8" t="s">
        <v>270</v>
      </c>
      <c r="C846" s="8">
        <f>димвенканали!C846</f>
        <v>4215.83</v>
      </c>
      <c r="D846" s="8">
        <v>0</v>
      </c>
      <c r="E846" s="8">
        <v>0</v>
      </c>
      <c r="F846" s="8">
        <f t="shared" si="62"/>
        <v>4215.83</v>
      </c>
      <c r="G846" s="10">
        <f t="shared" si="64"/>
        <v>614.3307476</v>
      </c>
      <c r="H846" s="69">
        <f t="shared" si="63"/>
        <v>0.14571999999999999</v>
      </c>
    </row>
    <row r="847" spans="1:8" x14ac:dyDescent="0.35">
      <c r="A847" s="9">
        <f t="shared" si="61"/>
        <v>122</v>
      </c>
      <c r="B847" s="8" t="s">
        <v>271</v>
      </c>
      <c r="C847" s="8">
        <f>димвенканали!C847</f>
        <v>4235.75</v>
      </c>
      <c r="D847" s="8">
        <v>0</v>
      </c>
      <c r="E847" s="8">
        <v>0</v>
      </c>
      <c r="F847" s="8">
        <f t="shared" si="62"/>
        <v>4235.75</v>
      </c>
      <c r="G847" s="10">
        <f t="shared" si="64"/>
        <v>617.23348999999996</v>
      </c>
      <c r="H847" s="69">
        <f t="shared" si="63"/>
        <v>0.14571999999999999</v>
      </c>
    </row>
    <row r="848" spans="1:8" x14ac:dyDescent="0.35">
      <c r="A848" s="9">
        <f t="shared" si="61"/>
        <v>123</v>
      </c>
      <c r="B848" s="8" t="s">
        <v>272</v>
      </c>
      <c r="C848" s="8">
        <f>димвенканали!C848</f>
        <v>4215</v>
      </c>
      <c r="D848" s="8">
        <v>0</v>
      </c>
      <c r="E848" s="8">
        <v>0</v>
      </c>
      <c r="F848" s="8">
        <f t="shared" ref="F848:F860" si="65">C848+D848+E848</f>
        <v>4215</v>
      </c>
      <c r="G848" s="10">
        <f t="shared" si="64"/>
        <v>614.20979999999997</v>
      </c>
      <c r="H848" s="69">
        <f t="shared" si="63"/>
        <v>0.14571999999999999</v>
      </c>
    </row>
    <row r="849" spans="1:8" x14ac:dyDescent="0.35">
      <c r="A849" s="9">
        <f t="shared" si="61"/>
        <v>124</v>
      </c>
      <c r="B849" s="8" t="s">
        <v>273</v>
      </c>
      <c r="C849" s="8">
        <f>димвенканали!C849</f>
        <v>4962.2</v>
      </c>
      <c r="D849" s="8">
        <v>0</v>
      </c>
      <c r="E849" s="8">
        <v>0</v>
      </c>
      <c r="F849" s="8">
        <f t="shared" si="65"/>
        <v>4962.2</v>
      </c>
      <c r="G849" s="10">
        <f t="shared" si="64"/>
        <v>723.09178399999996</v>
      </c>
      <c r="H849" s="69">
        <f t="shared" si="63"/>
        <v>0.14571999999999999</v>
      </c>
    </row>
    <row r="850" spans="1:8" x14ac:dyDescent="0.35">
      <c r="A850" s="9">
        <f t="shared" si="61"/>
        <v>125</v>
      </c>
      <c r="B850" s="8" t="s">
        <v>274</v>
      </c>
      <c r="C850" s="8">
        <f>димвенканали!C850</f>
        <v>3826.09</v>
      </c>
      <c r="D850" s="8">
        <v>0</v>
      </c>
      <c r="E850" s="8">
        <v>0</v>
      </c>
      <c r="F850" s="8">
        <f t="shared" si="65"/>
        <v>3826.09</v>
      </c>
      <c r="G850" s="10">
        <f t="shared" si="64"/>
        <v>557.53783479999993</v>
      </c>
      <c r="H850" s="69">
        <f t="shared" si="63"/>
        <v>0.14571999999999999</v>
      </c>
    </row>
    <row r="851" spans="1:8" x14ac:dyDescent="0.35">
      <c r="A851" s="9">
        <f t="shared" si="61"/>
        <v>126</v>
      </c>
      <c r="B851" s="8" t="s">
        <v>275</v>
      </c>
      <c r="C851" s="8">
        <f>димвенканали!C851</f>
        <v>3985.25</v>
      </c>
      <c r="D851" s="8">
        <v>0</v>
      </c>
      <c r="E851" s="8">
        <v>0</v>
      </c>
      <c r="F851" s="8">
        <f t="shared" si="65"/>
        <v>3985.25</v>
      </c>
      <c r="G851" s="10">
        <f t="shared" si="64"/>
        <v>580.73062999999991</v>
      </c>
      <c r="H851" s="69">
        <f t="shared" si="63"/>
        <v>0.14571999999999999</v>
      </c>
    </row>
    <row r="852" spans="1:8" x14ac:dyDescent="0.35">
      <c r="A852" s="9">
        <f t="shared" si="61"/>
        <v>127</v>
      </c>
      <c r="B852" s="8" t="s">
        <v>276</v>
      </c>
      <c r="C852" s="8">
        <f>димвенканали!C852</f>
        <v>3992.96</v>
      </c>
      <c r="D852" s="8">
        <v>0</v>
      </c>
      <c r="E852" s="8">
        <v>0</v>
      </c>
      <c r="F852" s="8">
        <f t="shared" si="65"/>
        <v>3992.96</v>
      </c>
      <c r="G852" s="10">
        <f t="shared" si="64"/>
        <v>581.85413119999998</v>
      </c>
      <c r="H852" s="69">
        <f t="shared" si="63"/>
        <v>0.14571999999999999</v>
      </c>
    </row>
    <row r="853" spans="1:8" x14ac:dyDescent="0.35">
      <c r="A853" s="9">
        <f t="shared" si="61"/>
        <v>128</v>
      </c>
      <c r="B853" s="8" t="s">
        <v>277</v>
      </c>
      <c r="C853" s="8">
        <f>димвенканали!C853</f>
        <v>4337.99</v>
      </c>
      <c r="D853" s="8">
        <v>0</v>
      </c>
      <c r="E853" s="8">
        <v>0</v>
      </c>
      <c r="F853" s="8">
        <f t="shared" si="65"/>
        <v>4337.99</v>
      </c>
      <c r="G853" s="10">
        <f t="shared" si="64"/>
        <v>632.13190279999992</v>
      </c>
      <c r="H853" s="69">
        <f t="shared" si="63"/>
        <v>0.14571999999999999</v>
      </c>
    </row>
    <row r="854" spans="1:8" x14ac:dyDescent="0.35">
      <c r="A854" s="9">
        <f t="shared" si="61"/>
        <v>129</v>
      </c>
      <c r="B854" s="8" t="s">
        <v>278</v>
      </c>
      <c r="C854" s="8">
        <f>димвенканали!C854</f>
        <v>3093.3</v>
      </c>
      <c r="D854" s="8">
        <v>0</v>
      </c>
      <c r="E854" s="8">
        <v>0</v>
      </c>
      <c r="F854" s="8">
        <f t="shared" si="65"/>
        <v>3093.3</v>
      </c>
      <c r="G854" s="10">
        <f t="shared" si="64"/>
        <v>450.75567599999999</v>
      </c>
      <c r="H854" s="69">
        <f t="shared" si="63"/>
        <v>0.14571999999999999</v>
      </c>
    </row>
    <row r="855" spans="1:8" x14ac:dyDescent="0.35">
      <c r="A855" s="9">
        <f t="shared" si="61"/>
        <v>130</v>
      </c>
      <c r="B855" s="8" t="s">
        <v>279</v>
      </c>
      <c r="C855" s="8">
        <f>димвенканали!C855</f>
        <v>4114.87</v>
      </c>
      <c r="D855" s="8">
        <v>0</v>
      </c>
      <c r="E855" s="8">
        <v>0</v>
      </c>
      <c r="F855" s="8">
        <f t="shared" si="65"/>
        <v>4114.87</v>
      </c>
      <c r="G855" s="10">
        <f t="shared" si="64"/>
        <v>599.61885639999991</v>
      </c>
      <c r="H855" s="69">
        <f t="shared" si="63"/>
        <v>0.14571999999999999</v>
      </c>
    </row>
    <row r="856" spans="1:8" x14ac:dyDescent="0.35">
      <c r="A856" s="9">
        <f t="shared" ref="A856:A861" si="66">1+A855</f>
        <v>131</v>
      </c>
      <c r="B856" s="8" t="s">
        <v>280</v>
      </c>
      <c r="C856" s="8">
        <f>димвенканали!C856</f>
        <v>5499.38</v>
      </c>
      <c r="D856" s="8">
        <v>0</v>
      </c>
      <c r="E856" s="8">
        <v>0</v>
      </c>
      <c r="F856" s="8">
        <f t="shared" si="65"/>
        <v>5499.38</v>
      </c>
      <c r="G856" s="10">
        <f t="shared" si="64"/>
        <v>801.36965359999999</v>
      </c>
      <c r="H856" s="69">
        <f t="shared" si="63"/>
        <v>0.14571999999999999</v>
      </c>
    </row>
    <row r="857" spans="1:8" x14ac:dyDescent="0.35">
      <c r="A857" s="9">
        <f t="shared" si="66"/>
        <v>132</v>
      </c>
      <c r="B857" s="8" t="s">
        <v>281</v>
      </c>
      <c r="C857" s="8">
        <f>димвенканали!C857</f>
        <v>9903.31</v>
      </c>
      <c r="D857" s="8">
        <v>0</v>
      </c>
      <c r="E857" s="8">
        <v>0</v>
      </c>
      <c r="F857" s="8">
        <f t="shared" si="65"/>
        <v>9903.31</v>
      </c>
      <c r="G857" s="10">
        <f t="shared" si="64"/>
        <v>1443.1103331999998</v>
      </c>
      <c r="H857" s="69">
        <f t="shared" si="63"/>
        <v>0.14571999999999999</v>
      </c>
    </row>
    <row r="858" spans="1:8" x14ac:dyDescent="0.35">
      <c r="A858" s="9">
        <f t="shared" si="66"/>
        <v>133</v>
      </c>
      <c r="B858" s="8" t="s">
        <v>282</v>
      </c>
      <c r="C858" s="8">
        <f>димвенканали!C858</f>
        <v>3585.51</v>
      </c>
      <c r="D858" s="8">
        <v>0</v>
      </c>
      <c r="E858" s="8">
        <v>0</v>
      </c>
      <c r="F858" s="8">
        <f t="shared" si="65"/>
        <v>3585.51</v>
      </c>
      <c r="G858" s="10">
        <f t="shared" si="64"/>
        <v>522.48051720000001</v>
      </c>
      <c r="H858" s="69">
        <f t="shared" si="63"/>
        <v>0.14571999999999999</v>
      </c>
    </row>
    <row r="859" spans="1:8" x14ac:dyDescent="0.35">
      <c r="A859" s="9">
        <f t="shared" si="66"/>
        <v>134</v>
      </c>
      <c r="B859" s="8" t="s">
        <v>283</v>
      </c>
      <c r="C859" s="8">
        <f>димвенканали!C859</f>
        <v>4638.37</v>
      </c>
      <c r="D859" s="8">
        <v>0</v>
      </c>
      <c r="E859" s="8">
        <v>0</v>
      </c>
      <c r="F859" s="8">
        <f t="shared" si="65"/>
        <v>4638.37</v>
      </c>
      <c r="G859" s="10">
        <f t="shared" si="64"/>
        <v>675.90327639999998</v>
      </c>
      <c r="H859" s="69">
        <f t="shared" si="63"/>
        <v>0.14571999999999999</v>
      </c>
    </row>
    <row r="860" spans="1:8" x14ac:dyDescent="0.35">
      <c r="A860" s="9">
        <f t="shared" si="66"/>
        <v>135</v>
      </c>
      <c r="B860" s="8" t="s">
        <v>526</v>
      </c>
      <c r="C860" s="8">
        <f>димвенканали!C860</f>
        <v>24.2</v>
      </c>
      <c r="D860" s="8">
        <v>0</v>
      </c>
      <c r="E860" s="8">
        <v>0</v>
      </c>
      <c r="F860" s="8">
        <f t="shared" si="65"/>
        <v>24.2</v>
      </c>
      <c r="G860" s="10">
        <f t="shared" si="64"/>
        <v>3.5264239999999996</v>
      </c>
      <c r="H860" s="69">
        <f t="shared" si="63"/>
        <v>0.14571999999999999</v>
      </c>
    </row>
    <row r="861" spans="1:8" x14ac:dyDescent="0.35">
      <c r="A861" s="9">
        <f t="shared" si="66"/>
        <v>136</v>
      </c>
      <c r="B861" s="135" t="s">
        <v>587</v>
      </c>
      <c r="C861" s="8">
        <f>димвенканали!C861</f>
        <v>8386.2000000000007</v>
      </c>
      <c r="D861" s="8">
        <v>0</v>
      </c>
      <c r="E861" s="8">
        <v>0</v>
      </c>
      <c r="F861" s="8">
        <f>C861+D861+E861</f>
        <v>8386.2000000000007</v>
      </c>
      <c r="G861" s="10">
        <f t="shared" si="64"/>
        <v>1222.0370640000001</v>
      </c>
      <c r="H861" s="69">
        <f t="shared" si="63"/>
        <v>0.14571999999999999</v>
      </c>
    </row>
    <row r="862" spans="1:8" ht="18" x14ac:dyDescent="0.4">
      <c r="A862" s="12"/>
      <c r="B862" s="13" t="s">
        <v>1698</v>
      </c>
      <c r="C862" s="15">
        <f>SUM(C726:C861)</f>
        <v>248042.40999999989</v>
      </c>
      <c r="D862" s="15">
        <f t="shared" ref="D862:G862" si="67">SUM(D726:D861)</f>
        <v>2038.0500000000002</v>
      </c>
      <c r="E862" s="15">
        <f t="shared" si="67"/>
        <v>2969</v>
      </c>
      <c r="F862" s="297">
        <f t="shared" si="67"/>
        <v>253049.45999999993</v>
      </c>
      <c r="G862" s="15">
        <f t="shared" si="67"/>
        <v>36874.367311199996</v>
      </c>
      <c r="H862" s="82">
        <f t="shared" si="63"/>
        <v>0.14572000000000002</v>
      </c>
    </row>
    <row r="863" spans="1:8" ht="18" x14ac:dyDescent="0.4">
      <c r="A863" s="9"/>
      <c r="B863" s="13" t="s">
        <v>1170</v>
      </c>
      <c r="C863" s="8"/>
      <c r="D863" s="8"/>
      <c r="E863" s="8"/>
      <c r="F863" s="8"/>
      <c r="G863" s="10"/>
      <c r="H863" s="69"/>
    </row>
    <row r="864" spans="1:8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89" si="68">C864+D864+E864</f>
        <v>7464.2</v>
      </c>
      <c r="G864" s="10">
        <f t="shared" ref="G864:G902" si="69">F864*$G$2</f>
        <v>1087.6832239999999</v>
      </c>
      <c r="H864" s="69">
        <f t="shared" si="63"/>
        <v>0.14571999999999999</v>
      </c>
    </row>
    <row r="865" spans="1:8" x14ac:dyDescent="0.35">
      <c r="A865" s="9">
        <f t="shared" ref="A865:A904" si="70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68"/>
        <v>7486.75</v>
      </c>
      <c r="G865" s="10">
        <f t="shared" si="69"/>
        <v>1090.96921</v>
      </c>
      <c r="H865" s="69">
        <f t="shared" si="63"/>
        <v>0.14571999999999999</v>
      </c>
    </row>
    <row r="866" spans="1:8" x14ac:dyDescent="0.35">
      <c r="A866" s="9">
        <f t="shared" si="70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68"/>
        <v>4319.2999999999993</v>
      </c>
      <c r="G866" s="10">
        <f t="shared" si="69"/>
        <v>629.40839599999981</v>
      </c>
      <c r="H866" s="69">
        <f t="shared" si="63"/>
        <v>0.14571999999999999</v>
      </c>
    </row>
    <row r="867" spans="1:8" x14ac:dyDescent="0.35">
      <c r="A867" s="9">
        <f t="shared" si="70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68"/>
        <v>5738.17</v>
      </c>
      <c r="G867" s="10">
        <f t="shared" si="69"/>
        <v>836.16613239999992</v>
      </c>
      <c r="H867" s="69">
        <f t="shared" si="63"/>
        <v>0.14571999999999999</v>
      </c>
    </row>
    <row r="868" spans="1:8" x14ac:dyDescent="0.35">
      <c r="A868" s="9">
        <f t="shared" si="70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68"/>
        <v>5759.7</v>
      </c>
      <c r="G868" s="10">
        <f t="shared" si="69"/>
        <v>839.30348399999991</v>
      </c>
      <c r="H868" s="69">
        <f t="shared" si="63"/>
        <v>0.14571999999999999</v>
      </c>
    </row>
    <row r="869" spans="1:8" x14ac:dyDescent="0.35">
      <c r="A869" s="9">
        <f t="shared" si="70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68"/>
        <v>2764</v>
      </c>
      <c r="G869" s="10">
        <f t="shared" si="69"/>
        <v>402.77007999999995</v>
      </c>
      <c r="H869" s="69">
        <f t="shared" si="63"/>
        <v>0.14571999999999999</v>
      </c>
    </row>
    <row r="870" spans="1:8" x14ac:dyDescent="0.35">
      <c r="A870" s="9">
        <f t="shared" si="70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68"/>
        <v>2796.1</v>
      </c>
      <c r="G870" s="10">
        <f t="shared" si="69"/>
        <v>407.44769199999996</v>
      </c>
      <c r="H870" s="69">
        <f t="shared" si="63"/>
        <v>0.14571999999999999</v>
      </c>
    </row>
    <row r="871" spans="1:8" x14ac:dyDescent="0.35">
      <c r="A871" s="9">
        <f t="shared" si="70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68"/>
        <v>4337</v>
      </c>
      <c r="G871" s="10">
        <f t="shared" si="69"/>
        <v>631.98763999999994</v>
      </c>
      <c r="H871" s="69">
        <f t="shared" si="63"/>
        <v>0.14571999999999999</v>
      </c>
    </row>
    <row r="872" spans="1:8" x14ac:dyDescent="0.35">
      <c r="A872" s="9">
        <f t="shared" si="70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68"/>
        <v>4335.5</v>
      </c>
      <c r="G872" s="10">
        <f t="shared" si="69"/>
        <v>631.76905999999997</v>
      </c>
      <c r="H872" s="69">
        <f t="shared" si="63"/>
        <v>0.14571999999999999</v>
      </c>
    </row>
    <row r="873" spans="1:8" x14ac:dyDescent="0.35">
      <c r="A873" s="9">
        <f t="shared" si="70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68"/>
        <v>4326.2</v>
      </c>
      <c r="G873" s="10">
        <f t="shared" si="69"/>
        <v>630.41386399999988</v>
      </c>
      <c r="H873" s="69">
        <f t="shared" si="63"/>
        <v>0.14571999999999999</v>
      </c>
    </row>
    <row r="874" spans="1:8" x14ac:dyDescent="0.35">
      <c r="A874" s="9">
        <f t="shared" si="70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68"/>
        <v>4335.3999999999996</v>
      </c>
      <c r="G874" s="10">
        <f t="shared" si="69"/>
        <v>631.75448799999992</v>
      </c>
      <c r="H874" s="69">
        <f t="shared" si="63"/>
        <v>0.14571999999999999</v>
      </c>
    </row>
    <row r="875" spans="1:8" x14ac:dyDescent="0.35">
      <c r="A875" s="9">
        <f t="shared" si="70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68"/>
        <v>4342.7</v>
      </c>
      <c r="G875" s="10">
        <f t="shared" si="69"/>
        <v>632.81824399999994</v>
      </c>
      <c r="H875" s="69">
        <f t="shared" si="63"/>
        <v>0.14571999999999999</v>
      </c>
    </row>
    <row r="876" spans="1:8" x14ac:dyDescent="0.35">
      <c r="A876" s="9">
        <f t="shared" si="70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68"/>
        <v>4234.1000000000004</v>
      </c>
      <c r="G876" s="10">
        <f t="shared" si="69"/>
        <v>616.99305200000003</v>
      </c>
      <c r="H876" s="69">
        <f t="shared" si="63"/>
        <v>0.14571999999999999</v>
      </c>
    </row>
    <row r="877" spans="1:8" x14ac:dyDescent="0.35">
      <c r="A877" s="9">
        <f t="shared" si="70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68"/>
        <v>6197.58</v>
      </c>
      <c r="G877" s="10">
        <f t="shared" si="69"/>
        <v>903.11135759999991</v>
      </c>
      <c r="H877" s="69">
        <f t="shared" si="63"/>
        <v>0.14571999999999999</v>
      </c>
    </row>
    <row r="878" spans="1:8" x14ac:dyDescent="0.35">
      <c r="A878" s="9">
        <f t="shared" si="70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68"/>
        <v>4892.5999999999995</v>
      </c>
      <c r="G878" s="10">
        <f t="shared" si="69"/>
        <v>712.94967199999985</v>
      </c>
      <c r="H878" s="69">
        <f t="shared" si="63"/>
        <v>0.14571999999999999</v>
      </c>
    </row>
    <row r="879" spans="1:8" x14ac:dyDescent="0.35">
      <c r="A879" s="9">
        <f t="shared" si="70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68"/>
        <v>3972.7</v>
      </c>
      <c r="G879" s="10">
        <f t="shared" si="69"/>
        <v>578.90184399999998</v>
      </c>
      <c r="H879" s="69">
        <f t="shared" si="63"/>
        <v>0.14572000000000002</v>
      </c>
    </row>
    <row r="880" spans="1:8" x14ac:dyDescent="0.35">
      <c r="A880" s="9">
        <f t="shared" si="70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68"/>
        <v>4010.6</v>
      </c>
      <c r="G880" s="10">
        <f t="shared" si="69"/>
        <v>584.42463199999997</v>
      </c>
      <c r="H880" s="69">
        <f t="shared" si="63"/>
        <v>0.14571999999999999</v>
      </c>
    </row>
    <row r="881" spans="1:8" x14ac:dyDescent="0.35">
      <c r="A881" s="9">
        <f t="shared" si="70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68"/>
        <v>4152</v>
      </c>
      <c r="G881" s="10">
        <f t="shared" si="69"/>
        <v>605.02943999999991</v>
      </c>
      <c r="H881" s="69">
        <f t="shared" si="63"/>
        <v>0.14571999999999999</v>
      </c>
    </row>
    <row r="882" spans="1:8" x14ac:dyDescent="0.35">
      <c r="A882" s="9">
        <f t="shared" si="70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68"/>
        <v>5734.5</v>
      </c>
      <c r="G882" s="10">
        <f t="shared" si="69"/>
        <v>835.63133999999991</v>
      </c>
      <c r="H882" s="69">
        <f t="shared" si="63"/>
        <v>0.14571999999999999</v>
      </c>
    </row>
    <row r="883" spans="1:8" x14ac:dyDescent="0.35">
      <c r="A883" s="9">
        <f t="shared" si="70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68"/>
        <v>5710</v>
      </c>
      <c r="G883" s="10">
        <f t="shared" si="69"/>
        <v>832.06119999999999</v>
      </c>
      <c r="H883" s="69">
        <f t="shared" si="63"/>
        <v>0.14571999999999999</v>
      </c>
    </row>
    <row r="884" spans="1:8" x14ac:dyDescent="0.35">
      <c r="A884" s="9">
        <f t="shared" si="70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68"/>
        <v>5805.91</v>
      </c>
      <c r="G884" s="10">
        <f t="shared" si="69"/>
        <v>846.0372051999999</v>
      </c>
      <c r="H884" s="69">
        <f t="shared" ref="H884:H945" si="71">G884/F884</f>
        <v>0.14571999999999999</v>
      </c>
    </row>
    <row r="885" spans="1:8" x14ac:dyDescent="0.35">
      <c r="A885" s="9">
        <f t="shared" si="70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68"/>
        <v>4379.5</v>
      </c>
      <c r="G885" s="10">
        <f t="shared" si="69"/>
        <v>638.1807399999999</v>
      </c>
      <c r="H885" s="69">
        <f t="shared" si="71"/>
        <v>0.14571999999999999</v>
      </c>
    </row>
    <row r="886" spans="1:8" x14ac:dyDescent="0.35">
      <c r="A886" s="9">
        <f t="shared" si="70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68"/>
        <v>3384.13</v>
      </c>
      <c r="G886" s="10">
        <f t="shared" si="69"/>
        <v>493.13542359999997</v>
      </c>
      <c r="H886" s="69">
        <f t="shared" si="71"/>
        <v>0.14571999999999999</v>
      </c>
    </row>
    <row r="887" spans="1:8" x14ac:dyDescent="0.35">
      <c r="A887" s="9">
        <f t="shared" si="70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68"/>
        <v>4489.03</v>
      </c>
      <c r="G887" s="10">
        <f t="shared" si="69"/>
        <v>654.14145159999987</v>
      </c>
      <c r="H887" s="69">
        <f t="shared" si="71"/>
        <v>0.14571999999999999</v>
      </c>
    </row>
    <row r="888" spans="1:8" x14ac:dyDescent="0.35">
      <c r="A888" s="9">
        <f t="shared" si="70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68"/>
        <v>2188.04</v>
      </c>
      <c r="G888" s="10">
        <f t="shared" si="69"/>
        <v>318.8411888</v>
      </c>
      <c r="H888" s="69">
        <f t="shared" si="71"/>
        <v>0.14571999999999999</v>
      </c>
    </row>
    <row r="889" spans="1:8" x14ac:dyDescent="0.35">
      <c r="A889" s="9">
        <f t="shared" si="70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68"/>
        <v>2637.65</v>
      </c>
      <c r="G889" s="10">
        <f t="shared" si="69"/>
        <v>384.35835800000001</v>
      </c>
      <c r="H889" s="69">
        <f t="shared" si="71"/>
        <v>0.14571999999999999</v>
      </c>
    </row>
    <row r="890" spans="1:8" x14ac:dyDescent="0.35">
      <c r="A890" s="9">
        <f t="shared" si="70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ref="F890:F901" si="72">C890+D890+E890</f>
        <v>2209.6999999999998</v>
      </c>
      <c r="G890" s="10">
        <f t="shared" si="69"/>
        <v>321.99748399999993</v>
      </c>
      <c r="H890" s="69">
        <f t="shared" si="71"/>
        <v>0.14571999999999999</v>
      </c>
    </row>
    <row r="891" spans="1:8" x14ac:dyDescent="0.35">
      <c r="A891" s="9">
        <f t="shared" si="70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72"/>
        <v>1908.5</v>
      </c>
      <c r="G891" s="10">
        <f t="shared" si="69"/>
        <v>278.10661999999996</v>
      </c>
      <c r="H891" s="69">
        <f t="shared" si="71"/>
        <v>0.14571999999999999</v>
      </c>
    </row>
    <row r="892" spans="1:8" x14ac:dyDescent="0.35">
      <c r="A892" s="9">
        <f t="shared" si="70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72"/>
        <v>10070.24</v>
      </c>
      <c r="G892" s="10">
        <f t="shared" si="69"/>
        <v>1467.4353727999999</v>
      </c>
      <c r="H892" s="69">
        <f t="shared" si="71"/>
        <v>0.14571999999999999</v>
      </c>
    </row>
    <row r="893" spans="1:8" x14ac:dyDescent="0.35">
      <c r="A893" s="9">
        <f t="shared" si="70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72"/>
        <v>4250.6000000000004</v>
      </c>
      <c r="G893" s="10">
        <f t="shared" si="69"/>
        <v>619.39743199999998</v>
      </c>
      <c r="H893" s="69">
        <f t="shared" si="71"/>
        <v>0.14571999999999999</v>
      </c>
    </row>
    <row r="894" spans="1:8" x14ac:dyDescent="0.35">
      <c r="A894" s="9">
        <f t="shared" si="70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72"/>
        <v>4238.2299999999996</v>
      </c>
      <c r="G894" s="10">
        <f t="shared" si="69"/>
        <v>617.59487559999991</v>
      </c>
      <c r="H894" s="69">
        <f t="shared" si="71"/>
        <v>0.14571999999999999</v>
      </c>
    </row>
    <row r="895" spans="1:8" x14ac:dyDescent="0.35">
      <c r="A895" s="9">
        <f t="shared" si="70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72"/>
        <v>4245.3999999999996</v>
      </c>
      <c r="G895" s="10">
        <f t="shared" si="69"/>
        <v>618.63968799999986</v>
      </c>
      <c r="H895" s="69">
        <f t="shared" si="71"/>
        <v>0.14571999999999999</v>
      </c>
    </row>
    <row r="896" spans="1:8" x14ac:dyDescent="0.35">
      <c r="A896" s="9">
        <f t="shared" si="70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72"/>
        <v>4246.87</v>
      </c>
      <c r="G896" s="10">
        <f t="shared" si="69"/>
        <v>618.85389639999994</v>
      </c>
      <c r="H896" s="69">
        <f t="shared" si="71"/>
        <v>0.14571999999999999</v>
      </c>
    </row>
    <row r="897" spans="1:8" x14ac:dyDescent="0.35">
      <c r="A897" s="9">
        <f t="shared" si="70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72"/>
        <v>4173.55</v>
      </c>
      <c r="G897" s="10">
        <f t="shared" si="69"/>
        <v>608.16970600000002</v>
      </c>
      <c r="H897" s="69">
        <f t="shared" si="71"/>
        <v>0.14571999999999999</v>
      </c>
    </row>
    <row r="898" spans="1:8" x14ac:dyDescent="0.35">
      <c r="A898" s="9">
        <f t="shared" si="70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72"/>
        <v>2393.84</v>
      </c>
      <c r="G898" s="10">
        <f t="shared" si="69"/>
        <v>348.83036479999998</v>
      </c>
      <c r="H898" s="69">
        <f t="shared" si="71"/>
        <v>0.14571999999999999</v>
      </c>
    </row>
    <row r="899" spans="1:8" x14ac:dyDescent="0.35">
      <c r="A899" s="9">
        <f t="shared" si="70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72"/>
        <v>1450.7</v>
      </c>
      <c r="G899" s="10">
        <f t="shared" si="69"/>
        <v>211.39600399999998</v>
      </c>
      <c r="H899" s="69">
        <f t="shared" si="71"/>
        <v>0.14571999999999999</v>
      </c>
    </row>
    <row r="900" spans="1:8" x14ac:dyDescent="0.35">
      <c r="A900" s="9">
        <f t="shared" si="70"/>
        <v>37</v>
      </c>
      <c r="B900" s="65" t="s">
        <v>1777</v>
      </c>
      <c r="C900" s="8">
        <v>70.5</v>
      </c>
      <c r="D900" s="8">
        <v>0</v>
      </c>
      <c r="E900" s="8">
        <v>0</v>
      </c>
      <c r="F900" s="8">
        <v>70.5</v>
      </c>
      <c r="G900" s="10">
        <v>6.0883800000000008</v>
      </c>
      <c r="H900" s="69">
        <f t="shared" si="71"/>
        <v>8.6360000000000006E-2</v>
      </c>
    </row>
    <row r="901" spans="1:8" x14ac:dyDescent="0.35">
      <c r="A901" s="9">
        <f t="shared" si="70"/>
        <v>38</v>
      </c>
      <c r="B901" s="65" t="s">
        <v>308</v>
      </c>
      <c r="C901" s="8">
        <f>димвенканали!C900</f>
        <v>3971.3</v>
      </c>
      <c r="D901" s="8">
        <f>димвенканали!D900</f>
        <v>214</v>
      </c>
      <c r="E901" s="8">
        <f>димвенканали!E900</f>
        <v>0</v>
      </c>
      <c r="F901" s="8">
        <f t="shared" si="72"/>
        <v>4185.3</v>
      </c>
      <c r="G901" s="10">
        <f t="shared" si="69"/>
        <v>609.88191599999993</v>
      </c>
      <c r="H901" s="69">
        <f t="shared" si="71"/>
        <v>0.14571999999999999</v>
      </c>
    </row>
    <row r="902" spans="1:8" x14ac:dyDescent="0.35">
      <c r="A902" s="9">
        <f t="shared" si="70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>C902+D902+E902</f>
        <v>12677.6</v>
      </c>
      <c r="G902" s="10">
        <f t="shared" si="69"/>
        <v>1847.379872</v>
      </c>
      <c r="H902" s="69">
        <f t="shared" si="71"/>
        <v>0.14571999999999999</v>
      </c>
    </row>
    <row r="903" spans="1:8" x14ac:dyDescent="0.35">
      <c r="A903" s="9">
        <f t="shared" si="70"/>
        <v>40</v>
      </c>
      <c r="B903" s="14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C903+D903+E903</f>
        <v>3362.1</v>
      </c>
      <c r="G903" s="10">
        <f>F903*0.0236</f>
        <v>79.345559999999992</v>
      </c>
      <c r="H903" s="69">
        <f t="shared" si="71"/>
        <v>2.3599999999999999E-2</v>
      </c>
    </row>
    <row r="904" spans="1:8" x14ac:dyDescent="0.35">
      <c r="A904" s="9">
        <f t="shared" si="70"/>
        <v>41</v>
      </c>
      <c r="B904" s="14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C904+D904+E904</f>
        <v>2885.8</v>
      </c>
      <c r="G904" s="10">
        <f>F904*0.0236</f>
        <v>68.104880000000009</v>
      </c>
      <c r="H904" s="69">
        <f t="shared" si="71"/>
        <v>2.3600000000000003E-2</v>
      </c>
    </row>
    <row r="905" spans="1:8" ht="18" x14ac:dyDescent="0.4">
      <c r="A905" s="9"/>
      <c r="B905" s="17" t="s">
        <v>1698</v>
      </c>
      <c r="C905" s="186">
        <f>SUM(C864:C904)</f>
        <v>180124.45999999996</v>
      </c>
      <c r="D905" s="186">
        <f t="shared" ref="D905:G905" si="73">SUM(D864:D904)</f>
        <v>1050.4299999999998</v>
      </c>
      <c r="E905" s="186">
        <f t="shared" si="73"/>
        <v>987.39999999999986</v>
      </c>
      <c r="F905" s="300">
        <f t="shared" si="73"/>
        <v>182162.28999999998</v>
      </c>
      <c r="G905" s="186">
        <f t="shared" si="73"/>
        <v>25777.5104708</v>
      </c>
      <c r="H905" s="82">
        <f t="shared" si="71"/>
        <v>0.14150848933003643</v>
      </c>
    </row>
    <row r="906" spans="1:8" ht="18" x14ac:dyDescent="0.4">
      <c r="A906" s="9"/>
      <c r="B906" s="7" t="s">
        <v>311</v>
      </c>
      <c r="C906" s="8"/>
      <c r="D906" s="8"/>
      <c r="E906" s="8"/>
      <c r="F906" s="8"/>
      <c r="G906" s="10"/>
      <c r="H906" s="69"/>
    </row>
    <row r="907" spans="1:8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 t="shared" ref="F907:F961" si="74">C907+D907+E907</f>
        <v>209.7</v>
      </c>
      <c r="G907" s="10">
        <f t="shared" ref="G907:G965" si="75">F907*$G$2</f>
        <v>30.557483999999995</v>
      </c>
      <c r="H907" s="69">
        <f t="shared" si="71"/>
        <v>0.14571999999999999</v>
      </c>
    </row>
    <row r="908" spans="1:8" x14ac:dyDescent="0.35">
      <c r="A908" s="9">
        <f t="shared" ref="A908:A971" si="76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74"/>
        <v>306</v>
      </c>
      <c r="G908" s="10">
        <f t="shared" si="75"/>
        <v>44.590319999999998</v>
      </c>
      <c r="H908" s="69">
        <f t="shared" si="71"/>
        <v>0.14571999999999999</v>
      </c>
    </row>
    <row r="909" spans="1:8" x14ac:dyDescent="0.35">
      <c r="A909" s="9">
        <f t="shared" si="76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74"/>
        <v>419.5</v>
      </c>
      <c r="G909" s="10">
        <f t="shared" si="75"/>
        <v>61.129539999999999</v>
      </c>
      <c r="H909" s="69">
        <f t="shared" si="71"/>
        <v>0.14571999999999999</v>
      </c>
    </row>
    <row r="910" spans="1:8" x14ac:dyDescent="0.35">
      <c r="A910" s="9">
        <f t="shared" si="76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74"/>
        <v>734.75</v>
      </c>
      <c r="G910" s="10">
        <f t="shared" si="75"/>
        <v>107.06777</v>
      </c>
      <c r="H910" s="69">
        <f t="shared" si="71"/>
        <v>0.14571999999999999</v>
      </c>
    </row>
    <row r="911" spans="1:8" x14ac:dyDescent="0.35">
      <c r="A911" s="9">
        <f t="shared" si="76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74"/>
        <v>737</v>
      </c>
      <c r="G911" s="10">
        <f t="shared" si="75"/>
        <v>107.39563999999999</v>
      </c>
      <c r="H911" s="69">
        <f t="shared" si="71"/>
        <v>0.14571999999999999</v>
      </c>
    </row>
    <row r="912" spans="1:8" x14ac:dyDescent="0.35">
      <c r="A912" s="9">
        <f t="shared" si="76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74"/>
        <v>839.8</v>
      </c>
      <c r="G912" s="10">
        <f t="shared" si="75"/>
        <v>122.37565599999998</v>
      </c>
      <c r="H912" s="69">
        <f t="shared" si="71"/>
        <v>0.14571999999999999</v>
      </c>
    </row>
    <row r="913" spans="1:8" x14ac:dyDescent="0.35">
      <c r="A913" s="9">
        <f t="shared" si="76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74"/>
        <v>410.1</v>
      </c>
      <c r="G913" s="10">
        <f t="shared" si="75"/>
        <v>59.759771999999998</v>
      </c>
      <c r="H913" s="69">
        <f t="shared" si="71"/>
        <v>0.14571999999999999</v>
      </c>
    </row>
    <row r="914" spans="1:8" x14ac:dyDescent="0.35">
      <c r="A914" s="9">
        <f t="shared" si="76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74"/>
        <v>364.6</v>
      </c>
      <c r="G914" s="10">
        <f t="shared" si="75"/>
        <v>53.129511999999998</v>
      </c>
      <c r="H914" s="69">
        <f t="shared" si="71"/>
        <v>0.14571999999999999</v>
      </c>
    </row>
    <row r="915" spans="1:8" x14ac:dyDescent="0.35">
      <c r="A915" s="9">
        <f t="shared" si="76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74"/>
        <v>753.65</v>
      </c>
      <c r="G915" s="10">
        <f t="shared" si="75"/>
        <v>109.82187799999998</v>
      </c>
      <c r="H915" s="69">
        <f t="shared" si="71"/>
        <v>0.14571999999999999</v>
      </c>
    </row>
    <row r="916" spans="1:8" x14ac:dyDescent="0.35">
      <c r="A916" s="9">
        <f t="shared" si="76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74"/>
        <v>769.2</v>
      </c>
      <c r="G916" s="10">
        <f t="shared" si="75"/>
        <v>112.087824</v>
      </c>
      <c r="H916" s="69">
        <f t="shared" si="71"/>
        <v>0.14571999999999999</v>
      </c>
    </row>
    <row r="917" spans="1:8" x14ac:dyDescent="0.35">
      <c r="A917" s="9">
        <f t="shared" si="76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74"/>
        <v>373.5</v>
      </c>
      <c r="G917" s="10">
        <f t="shared" si="75"/>
        <v>54.426419999999993</v>
      </c>
      <c r="H917" s="69">
        <f t="shared" si="71"/>
        <v>0.14571999999999999</v>
      </c>
    </row>
    <row r="918" spans="1:8" x14ac:dyDescent="0.35">
      <c r="A918" s="9">
        <f t="shared" si="76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74"/>
        <v>331.8</v>
      </c>
      <c r="G918" s="10">
        <f t="shared" si="75"/>
        <v>48.349896000000001</v>
      </c>
      <c r="H918" s="69">
        <f t="shared" si="71"/>
        <v>0.14571999999999999</v>
      </c>
    </row>
    <row r="919" spans="1:8" x14ac:dyDescent="0.35">
      <c r="A919" s="9">
        <f t="shared" si="76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74"/>
        <v>4787.4799999999996</v>
      </c>
      <c r="G919" s="10">
        <f t="shared" si="75"/>
        <v>697.63158559999988</v>
      </c>
      <c r="H919" s="69">
        <f t="shared" si="71"/>
        <v>0.14571999999999999</v>
      </c>
    </row>
    <row r="920" spans="1:8" x14ac:dyDescent="0.35">
      <c r="A920" s="9">
        <f t="shared" si="76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74"/>
        <v>186.8</v>
      </c>
      <c r="G920" s="10">
        <f t="shared" si="75"/>
        <v>27.220496000000001</v>
      </c>
      <c r="H920" s="69">
        <f t="shared" si="71"/>
        <v>0.14571999999999999</v>
      </c>
    </row>
    <row r="921" spans="1:8" x14ac:dyDescent="0.35">
      <c r="A921" s="9">
        <f t="shared" si="76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74"/>
        <v>196.8</v>
      </c>
      <c r="G921" s="10">
        <f t="shared" si="75"/>
        <v>28.677696000000001</v>
      </c>
      <c r="H921" s="69">
        <f t="shared" si="71"/>
        <v>0.14571999999999999</v>
      </c>
    </row>
    <row r="922" spans="1:8" x14ac:dyDescent="0.35">
      <c r="A922" s="9">
        <f t="shared" si="76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74"/>
        <v>144.1</v>
      </c>
      <c r="G922" s="10">
        <f t="shared" si="75"/>
        <v>20.998251999999997</v>
      </c>
      <c r="H922" s="69">
        <f t="shared" si="71"/>
        <v>0.14571999999999999</v>
      </c>
    </row>
    <row r="923" spans="1:8" x14ac:dyDescent="0.35">
      <c r="A923" s="9">
        <f t="shared" si="76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74"/>
        <v>194.1</v>
      </c>
      <c r="G923" s="10">
        <f t="shared" si="75"/>
        <v>28.284251999999999</v>
      </c>
      <c r="H923" s="69">
        <f t="shared" si="71"/>
        <v>0.14571999999999999</v>
      </c>
    </row>
    <row r="924" spans="1:8" x14ac:dyDescent="0.35">
      <c r="A924" s="9">
        <f t="shared" si="76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74"/>
        <v>130.5</v>
      </c>
      <c r="G924" s="10">
        <f t="shared" si="75"/>
        <v>19.016459999999999</v>
      </c>
      <c r="H924" s="69">
        <f t="shared" si="71"/>
        <v>0.14571999999999999</v>
      </c>
    </row>
    <row r="925" spans="1:8" x14ac:dyDescent="0.35">
      <c r="A925" s="9">
        <f t="shared" si="76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74"/>
        <v>137.6</v>
      </c>
      <c r="G925" s="10">
        <f t="shared" si="75"/>
        <v>20.051071999999998</v>
      </c>
      <c r="H925" s="69">
        <f t="shared" si="71"/>
        <v>0.14571999999999999</v>
      </c>
    </row>
    <row r="926" spans="1:8" x14ac:dyDescent="0.35">
      <c r="A926" s="9">
        <f t="shared" si="76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74"/>
        <v>136.69999999999999</v>
      </c>
      <c r="G926" s="10">
        <f t="shared" si="75"/>
        <v>19.919923999999998</v>
      </c>
      <c r="H926" s="69">
        <f t="shared" si="71"/>
        <v>0.14571999999999999</v>
      </c>
    </row>
    <row r="927" spans="1:8" x14ac:dyDescent="0.35">
      <c r="A927" s="9">
        <f t="shared" si="76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74"/>
        <v>221.2</v>
      </c>
      <c r="G927" s="10">
        <f t="shared" si="75"/>
        <v>32.233263999999998</v>
      </c>
      <c r="H927" s="69">
        <f t="shared" si="71"/>
        <v>0.14571999999999999</v>
      </c>
    </row>
    <row r="928" spans="1:8" x14ac:dyDescent="0.35">
      <c r="A928" s="9">
        <f t="shared" si="76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74"/>
        <v>275.3</v>
      </c>
      <c r="G928" s="10">
        <f t="shared" si="75"/>
        <v>40.116715999999997</v>
      </c>
      <c r="H928" s="69">
        <f t="shared" si="71"/>
        <v>0.14571999999999999</v>
      </c>
    </row>
    <row r="929" spans="1:8" x14ac:dyDescent="0.35">
      <c r="A929" s="9">
        <f t="shared" si="76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74"/>
        <v>332.45</v>
      </c>
      <c r="G929" s="10">
        <f t="shared" si="75"/>
        <v>48.444613999999994</v>
      </c>
      <c r="H929" s="69">
        <f t="shared" si="71"/>
        <v>0.14571999999999999</v>
      </c>
    </row>
    <row r="930" spans="1:8" x14ac:dyDescent="0.35">
      <c r="A930" s="9">
        <f t="shared" si="76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74"/>
        <v>94.6</v>
      </c>
      <c r="G930" s="10">
        <f t="shared" si="75"/>
        <v>13.785111999999998</v>
      </c>
      <c r="H930" s="69">
        <f t="shared" si="71"/>
        <v>0.14571999999999999</v>
      </c>
    </row>
    <row r="931" spans="1:8" x14ac:dyDescent="0.35">
      <c r="A931" s="9">
        <f t="shared" si="76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74"/>
        <v>208</v>
      </c>
      <c r="G931" s="10">
        <f t="shared" si="75"/>
        <v>30.309759999999997</v>
      </c>
      <c r="H931" s="69">
        <f t="shared" si="71"/>
        <v>0.14571999999999999</v>
      </c>
    </row>
    <row r="932" spans="1:8" x14ac:dyDescent="0.35">
      <c r="A932" s="9">
        <f t="shared" si="76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74"/>
        <v>141</v>
      </c>
      <c r="G932" s="10">
        <f t="shared" si="75"/>
        <v>20.546519999999997</v>
      </c>
      <c r="H932" s="69">
        <f t="shared" si="71"/>
        <v>0.14571999999999999</v>
      </c>
    </row>
    <row r="933" spans="1:8" x14ac:dyDescent="0.35">
      <c r="A933" s="9">
        <f t="shared" si="76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74"/>
        <v>382.3</v>
      </c>
      <c r="G933" s="10">
        <f t="shared" si="75"/>
        <v>55.708755999999994</v>
      </c>
      <c r="H933" s="69">
        <f t="shared" si="71"/>
        <v>0.14571999999999999</v>
      </c>
    </row>
    <row r="934" spans="1:8" x14ac:dyDescent="0.35">
      <c r="A934" s="9">
        <f t="shared" si="76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74"/>
        <v>377.25</v>
      </c>
      <c r="G934" s="10">
        <f t="shared" si="75"/>
        <v>54.972869999999993</v>
      </c>
      <c r="H934" s="69">
        <f t="shared" si="71"/>
        <v>0.14571999999999999</v>
      </c>
    </row>
    <row r="935" spans="1:8" x14ac:dyDescent="0.35">
      <c r="A935" s="9">
        <f t="shared" si="76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74"/>
        <v>1464.75</v>
      </c>
      <c r="G935" s="10">
        <f t="shared" si="75"/>
        <v>213.44336999999999</v>
      </c>
      <c r="H935" s="69">
        <f t="shared" si="71"/>
        <v>0.14571999999999999</v>
      </c>
    </row>
    <row r="936" spans="1:8" x14ac:dyDescent="0.35">
      <c r="A936" s="9">
        <f t="shared" si="76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74"/>
        <v>363</v>
      </c>
      <c r="G936" s="10">
        <f t="shared" si="75"/>
        <v>52.896359999999994</v>
      </c>
      <c r="H936" s="69">
        <f t="shared" si="71"/>
        <v>0.14571999999999999</v>
      </c>
    </row>
    <row r="937" spans="1:8" x14ac:dyDescent="0.35">
      <c r="A937" s="9">
        <f t="shared" si="76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74"/>
        <v>356.7</v>
      </c>
      <c r="G937" s="10">
        <f t="shared" si="75"/>
        <v>51.978323999999994</v>
      </c>
      <c r="H937" s="69">
        <f t="shared" si="71"/>
        <v>0.14571999999999999</v>
      </c>
    </row>
    <row r="938" spans="1:8" x14ac:dyDescent="0.35">
      <c r="A938" s="9">
        <f t="shared" si="76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74"/>
        <v>3174</v>
      </c>
      <c r="G938" s="10">
        <f t="shared" si="75"/>
        <v>462.51527999999996</v>
      </c>
      <c r="H938" s="69">
        <f t="shared" si="71"/>
        <v>0.14571999999999999</v>
      </c>
    </row>
    <row r="939" spans="1:8" x14ac:dyDescent="0.35">
      <c r="A939" s="9">
        <f t="shared" si="76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74"/>
        <v>7564.79</v>
      </c>
      <c r="G939" s="10">
        <f t="shared" si="75"/>
        <v>1102.3411987999998</v>
      </c>
      <c r="H939" s="69">
        <f t="shared" si="71"/>
        <v>0.14571999999999996</v>
      </c>
    </row>
    <row r="940" spans="1:8" x14ac:dyDescent="0.35">
      <c r="A940" s="9">
        <f t="shared" si="76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74"/>
        <v>7586.48</v>
      </c>
      <c r="G940" s="10">
        <f t="shared" si="75"/>
        <v>1105.5018655999997</v>
      </c>
      <c r="H940" s="69">
        <f t="shared" si="71"/>
        <v>0.14571999999999999</v>
      </c>
    </row>
    <row r="941" spans="1:8" x14ac:dyDescent="0.35">
      <c r="A941" s="9">
        <f t="shared" si="76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74"/>
        <v>4003.9</v>
      </c>
      <c r="G941" s="10">
        <f t="shared" si="75"/>
        <v>583.448308</v>
      </c>
      <c r="H941" s="69">
        <f t="shared" si="71"/>
        <v>0.14571999999999999</v>
      </c>
    </row>
    <row r="942" spans="1:8" x14ac:dyDescent="0.35">
      <c r="A942" s="9">
        <f t="shared" si="76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74"/>
        <v>3984.06</v>
      </c>
      <c r="G942" s="10">
        <f t="shared" si="75"/>
        <v>580.55722319999995</v>
      </c>
      <c r="H942" s="69">
        <f t="shared" si="71"/>
        <v>0.14571999999999999</v>
      </c>
    </row>
    <row r="943" spans="1:8" x14ac:dyDescent="0.35">
      <c r="A943" s="9">
        <f t="shared" si="76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74"/>
        <v>82.8</v>
      </c>
      <c r="G943" s="10">
        <f t="shared" si="75"/>
        <v>12.065615999999999</v>
      </c>
      <c r="H943" s="69">
        <f t="shared" si="71"/>
        <v>0.14571999999999999</v>
      </c>
    </row>
    <row r="944" spans="1:8" x14ac:dyDescent="0.35">
      <c r="A944" s="9">
        <f t="shared" si="76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74"/>
        <v>334.8</v>
      </c>
      <c r="G944" s="10">
        <f t="shared" si="75"/>
        <v>48.787056</v>
      </c>
      <c r="H944" s="69">
        <f t="shared" si="71"/>
        <v>0.14571999999999999</v>
      </c>
    </row>
    <row r="945" spans="1:8" x14ac:dyDescent="0.35">
      <c r="A945" s="9">
        <f t="shared" si="76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74"/>
        <v>435.7</v>
      </c>
      <c r="G945" s="10">
        <f t="shared" si="75"/>
        <v>63.490203999999991</v>
      </c>
      <c r="H945" s="69">
        <f t="shared" si="71"/>
        <v>0.14571999999999999</v>
      </c>
    </row>
    <row r="946" spans="1:8" x14ac:dyDescent="0.35">
      <c r="A946" s="9">
        <f t="shared" si="76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74"/>
        <v>431.1</v>
      </c>
      <c r="G946" s="10">
        <f t="shared" si="75"/>
        <v>62.819891999999996</v>
      </c>
      <c r="H946" s="69">
        <f t="shared" ref="H946:H1007" si="77">G946/F946</f>
        <v>0.14571999999999999</v>
      </c>
    </row>
    <row r="947" spans="1:8" x14ac:dyDescent="0.35">
      <c r="A947" s="9">
        <f t="shared" si="76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74"/>
        <v>174.4</v>
      </c>
      <c r="G947" s="10">
        <f t="shared" si="75"/>
        <v>25.413567999999998</v>
      </c>
      <c r="H947" s="69">
        <f t="shared" si="77"/>
        <v>0.14571999999999999</v>
      </c>
    </row>
    <row r="948" spans="1:8" x14ac:dyDescent="0.35">
      <c r="A948" s="9">
        <f t="shared" si="76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74"/>
        <v>345.2</v>
      </c>
      <c r="G948" s="10">
        <f t="shared" si="75"/>
        <v>50.302543999999997</v>
      </c>
      <c r="H948" s="69">
        <f t="shared" si="77"/>
        <v>0.14571999999999999</v>
      </c>
    </row>
    <row r="949" spans="1:8" x14ac:dyDescent="0.35">
      <c r="A949" s="9">
        <f t="shared" si="76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74"/>
        <v>344.6</v>
      </c>
      <c r="G949" s="10">
        <f t="shared" si="75"/>
        <v>50.215111999999998</v>
      </c>
      <c r="H949" s="69">
        <f t="shared" si="77"/>
        <v>0.14571999999999999</v>
      </c>
    </row>
    <row r="950" spans="1:8" x14ac:dyDescent="0.35">
      <c r="A950" s="9">
        <f t="shared" si="76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74"/>
        <v>332.1</v>
      </c>
      <c r="G950" s="10">
        <f t="shared" si="75"/>
        <v>48.393611999999997</v>
      </c>
      <c r="H950" s="69">
        <f t="shared" si="77"/>
        <v>0.14571999999999999</v>
      </c>
    </row>
    <row r="951" spans="1:8" x14ac:dyDescent="0.35">
      <c r="A951" s="9">
        <f t="shared" si="76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74"/>
        <v>335.1</v>
      </c>
      <c r="G951" s="10">
        <f t="shared" si="75"/>
        <v>48.830771999999996</v>
      </c>
      <c r="H951" s="69">
        <f t="shared" si="77"/>
        <v>0.14571999999999999</v>
      </c>
    </row>
    <row r="952" spans="1:8" x14ac:dyDescent="0.35">
      <c r="A952" s="9">
        <f t="shared" si="76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74"/>
        <v>326.89999999999998</v>
      </c>
      <c r="G952" s="10">
        <f t="shared" si="75"/>
        <v>47.635867999999995</v>
      </c>
      <c r="H952" s="69">
        <f t="shared" si="77"/>
        <v>0.14571999999999999</v>
      </c>
    </row>
    <row r="953" spans="1:8" x14ac:dyDescent="0.35">
      <c r="A953" s="9">
        <f t="shared" si="76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74"/>
        <v>199</v>
      </c>
      <c r="G953" s="10">
        <f t="shared" si="75"/>
        <v>28.998279999999998</v>
      </c>
      <c r="H953" s="69">
        <f t="shared" si="77"/>
        <v>0.14571999999999999</v>
      </c>
    </row>
    <row r="954" spans="1:8" x14ac:dyDescent="0.35">
      <c r="A954" s="9">
        <f t="shared" si="76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74"/>
        <v>242.5</v>
      </c>
      <c r="G954" s="10">
        <f t="shared" si="75"/>
        <v>35.3371</v>
      </c>
      <c r="H954" s="69">
        <f t="shared" si="77"/>
        <v>0.14571999999999999</v>
      </c>
    </row>
    <row r="955" spans="1:8" x14ac:dyDescent="0.35">
      <c r="A955" s="9">
        <f t="shared" si="76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74"/>
        <v>312.5</v>
      </c>
      <c r="G955" s="10">
        <f t="shared" si="75"/>
        <v>45.537499999999994</v>
      </c>
      <c r="H955" s="69">
        <f t="shared" si="77"/>
        <v>0.14571999999999999</v>
      </c>
    </row>
    <row r="956" spans="1:8" x14ac:dyDescent="0.35">
      <c r="A956" s="9">
        <f t="shared" si="76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74"/>
        <v>4184.29</v>
      </c>
      <c r="G956" s="10">
        <f t="shared" si="75"/>
        <v>609.73473879999995</v>
      </c>
      <c r="H956" s="69">
        <f t="shared" si="77"/>
        <v>0.14571999999999999</v>
      </c>
    </row>
    <row r="957" spans="1:8" x14ac:dyDescent="0.35">
      <c r="A957" s="9">
        <f t="shared" si="76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74"/>
        <v>429.5</v>
      </c>
      <c r="G957" s="10">
        <f t="shared" si="75"/>
        <v>62.586739999999992</v>
      </c>
      <c r="H957" s="69">
        <f t="shared" si="77"/>
        <v>0.14571999999999999</v>
      </c>
    </row>
    <row r="958" spans="1:8" x14ac:dyDescent="0.35">
      <c r="A958" s="9">
        <f t="shared" si="76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74"/>
        <v>313</v>
      </c>
      <c r="G958" s="10">
        <f t="shared" si="75"/>
        <v>45.610359999999993</v>
      </c>
      <c r="H958" s="69">
        <f t="shared" si="77"/>
        <v>0.14571999999999999</v>
      </c>
    </row>
    <row r="959" spans="1:8" x14ac:dyDescent="0.35">
      <c r="A959" s="9">
        <f t="shared" si="76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74"/>
        <v>348.9</v>
      </c>
      <c r="G959" s="10">
        <f t="shared" si="75"/>
        <v>50.84170799999999</v>
      </c>
      <c r="H959" s="69">
        <f t="shared" si="77"/>
        <v>0.14571999999999999</v>
      </c>
    </row>
    <row r="960" spans="1:8" x14ac:dyDescent="0.35">
      <c r="A960" s="9">
        <f t="shared" si="76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74"/>
        <v>345</v>
      </c>
      <c r="G960" s="10">
        <f t="shared" si="75"/>
        <v>50.273399999999995</v>
      </c>
      <c r="H960" s="69">
        <f t="shared" si="77"/>
        <v>0.14571999999999999</v>
      </c>
    </row>
    <row r="961" spans="1:8" x14ac:dyDescent="0.35">
      <c r="A961" s="9">
        <f t="shared" si="76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74"/>
        <v>139.5</v>
      </c>
      <c r="G961" s="10">
        <f t="shared" si="75"/>
        <v>20.327939999999998</v>
      </c>
      <c r="H961" s="69">
        <f t="shared" si="77"/>
        <v>0.14571999999999999</v>
      </c>
    </row>
    <row r="962" spans="1:8" x14ac:dyDescent="0.35">
      <c r="A962" s="9">
        <f t="shared" si="76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 t="shared" ref="F962:F1008" si="78">C962+D962+E962</f>
        <v>70.400000000000006</v>
      </c>
      <c r="G962" s="10">
        <f t="shared" si="75"/>
        <v>10.258687999999999</v>
      </c>
      <c r="H962" s="69">
        <f t="shared" si="77"/>
        <v>0.14571999999999999</v>
      </c>
    </row>
    <row r="963" spans="1:8" x14ac:dyDescent="0.35">
      <c r="A963" s="9">
        <f t="shared" si="76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 t="shared" si="78"/>
        <v>126.1</v>
      </c>
      <c r="G963" s="10">
        <f t="shared" si="75"/>
        <v>18.375291999999998</v>
      </c>
      <c r="H963" s="69">
        <f t="shared" si="77"/>
        <v>0.14571999999999999</v>
      </c>
    </row>
    <row r="964" spans="1:8" x14ac:dyDescent="0.35">
      <c r="A964" s="9">
        <f t="shared" si="76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 t="shared" si="78"/>
        <v>165.8</v>
      </c>
      <c r="G964" s="10">
        <f t="shared" si="75"/>
        <v>24.160375999999999</v>
      </c>
      <c r="H964" s="69">
        <f t="shared" si="77"/>
        <v>0.14571999999999999</v>
      </c>
    </row>
    <row r="965" spans="1:8" x14ac:dyDescent="0.35">
      <c r="A965" s="9">
        <f t="shared" si="76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si="78"/>
        <v>100.4</v>
      </c>
      <c r="G965" s="10">
        <f t="shared" si="75"/>
        <v>14.630288</v>
      </c>
      <c r="H965" s="69">
        <f t="shared" si="77"/>
        <v>0.14571999999999999</v>
      </c>
    </row>
    <row r="966" spans="1:8" x14ac:dyDescent="0.35">
      <c r="A966" s="9">
        <f t="shared" si="76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78"/>
        <v>102.7</v>
      </c>
      <c r="G966" s="10">
        <f t="shared" ref="G966:G1020" si="79">F966*$G$2</f>
        <v>14.965444</v>
      </c>
      <c r="H966" s="69">
        <f t="shared" si="77"/>
        <v>0.14571999999999999</v>
      </c>
    </row>
    <row r="967" spans="1:8" x14ac:dyDescent="0.35">
      <c r="A967" s="9">
        <f t="shared" si="76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78"/>
        <v>84.9</v>
      </c>
      <c r="G967" s="10">
        <f t="shared" si="79"/>
        <v>12.371627999999999</v>
      </c>
      <c r="H967" s="69">
        <f t="shared" si="77"/>
        <v>0.14571999999999999</v>
      </c>
    </row>
    <row r="968" spans="1:8" x14ac:dyDescent="0.35">
      <c r="A968" s="9">
        <f t="shared" si="76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78"/>
        <v>97.9</v>
      </c>
      <c r="G968" s="10">
        <f t="shared" si="79"/>
        <v>14.265988</v>
      </c>
      <c r="H968" s="69">
        <f t="shared" si="77"/>
        <v>0.14571999999999999</v>
      </c>
    </row>
    <row r="969" spans="1:8" x14ac:dyDescent="0.35">
      <c r="A969" s="9">
        <f t="shared" si="76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78"/>
        <v>65.099999999999994</v>
      </c>
      <c r="G969" s="10">
        <f t="shared" si="79"/>
        <v>9.4863719999999976</v>
      </c>
      <c r="H969" s="69">
        <f t="shared" si="77"/>
        <v>0.14571999999999999</v>
      </c>
    </row>
    <row r="970" spans="1:8" x14ac:dyDescent="0.35">
      <c r="A970" s="9">
        <f t="shared" si="76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78"/>
        <v>185</v>
      </c>
      <c r="G970" s="10">
        <f t="shared" si="79"/>
        <v>26.958199999999998</v>
      </c>
      <c r="H970" s="69">
        <f t="shared" si="77"/>
        <v>0.14571999999999999</v>
      </c>
    </row>
    <row r="971" spans="1:8" x14ac:dyDescent="0.35">
      <c r="A971" s="9">
        <f t="shared" si="76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78"/>
        <v>527.4</v>
      </c>
      <c r="G971" s="10">
        <f t="shared" si="79"/>
        <v>76.852727999999985</v>
      </c>
      <c r="H971" s="69">
        <f t="shared" si="77"/>
        <v>0.14571999999999999</v>
      </c>
    </row>
    <row r="972" spans="1:8" x14ac:dyDescent="0.35">
      <c r="A972" s="9">
        <f t="shared" ref="A972:A1035" si="80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78"/>
        <v>520.9</v>
      </c>
      <c r="G972" s="10">
        <f t="shared" si="79"/>
        <v>75.905547999999996</v>
      </c>
      <c r="H972" s="69">
        <f t="shared" si="77"/>
        <v>0.14571999999999999</v>
      </c>
    </row>
    <row r="973" spans="1:8" x14ac:dyDescent="0.35">
      <c r="A973" s="9">
        <f t="shared" si="80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78"/>
        <v>308.3</v>
      </c>
      <c r="G973" s="10">
        <f t="shared" si="79"/>
        <v>44.925475999999996</v>
      </c>
      <c r="H973" s="69">
        <f t="shared" si="77"/>
        <v>0.14571999999999999</v>
      </c>
    </row>
    <row r="974" spans="1:8" x14ac:dyDescent="0.35">
      <c r="A974" s="9">
        <f t="shared" si="80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78"/>
        <v>524.94000000000005</v>
      </c>
      <c r="G974" s="10">
        <f t="shared" si="79"/>
        <v>76.494256800000002</v>
      </c>
      <c r="H974" s="69">
        <f t="shared" si="77"/>
        <v>0.14571999999999999</v>
      </c>
    </row>
    <row r="975" spans="1:8" x14ac:dyDescent="0.35">
      <c r="A975" s="9">
        <f t="shared" si="80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78"/>
        <v>522.54999999999995</v>
      </c>
      <c r="G975" s="10">
        <f t="shared" si="79"/>
        <v>76.145985999999994</v>
      </c>
      <c r="H975" s="69">
        <f t="shared" si="77"/>
        <v>0.14571999999999999</v>
      </c>
    </row>
    <row r="976" spans="1:8" x14ac:dyDescent="0.35">
      <c r="A976" s="9">
        <f t="shared" si="80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78"/>
        <v>315.77999999999997</v>
      </c>
      <c r="G976" s="10">
        <f t="shared" si="79"/>
        <v>46.015461599999995</v>
      </c>
      <c r="H976" s="69">
        <f t="shared" si="77"/>
        <v>0.14571999999999999</v>
      </c>
    </row>
    <row r="977" spans="1:8" x14ac:dyDescent="0.35">
      <c r="A977" s="9">
        <f t="shared" si="80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78"/>
        <v>538.4</v>
      </c>
      <c r="G977" s="10">
        <f t="shared" si="79"/>
        <v>78.455647999999997</v>
      </c>
      <c r="H977" s="69">
        <f t="shared" si="77"/>
        <v>0.14571999999999999</v>
      </c>
    </row>
    <row r="978" spans="1:8" x14ac:dyDescent="0.35">
      <c r="A978" s="9">
        <f t="shared" si="80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78"/>
        <v>509.66</v>
      </c>
      <c r="G978" s="10">
        <f t="shared" si="79"/>
        <v>74.267655199999993</v>
      </c>
      <c r="H978" s="69">
        <f t="shared" si="77"/>
        <v>0.14571999999999999</v>
      </c>
    </row>
    <row r="979" spans="1:8" x14ac:dyDescent="0.35">
      <c r="A979" s="9">
        <f t="shared" si="80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78"/>
        <v>508.2</v>
      </c>
      <c r="G979" s="10">
        <f t="shared" si="79"/>
        <v>74.054903999999993</v>
      </c>
      <c r="H979" s="69">
        <f t="shared" si="77"/>
        <v>0.14571999999999999</v>
      </c>
    </row>
    <row r="980" spans="1:8" x14ac:dyDescent="0.35">
      <c r="A980" s="9">
        <f t="shared" si="80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78"/>
        <v>362.92</v>
      </c>
      <c r="G980" s="10">
        <f t="shared" si="79"/>
        <v>52.884702399999995</v>
      </c>
      <c r="H980" s="69">
        <f t="shared" si="77"/>
        <v>0.14571999999999999</v>
      </c>
    </row>
    <row r="981" spans="1:8" x14ac:dyDescent="0.35">
      <c r="A981" s="9">
        <f t="shared" si="80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78"/>
        <v>507.8</v>
      </c>
      <c r="G981" s="10">
        <f t="shared" si="79"/>
        <v>73.996615999999989</v>
      </c>
      <c r="H981" s="69">
        <f t="shared" si="77"/>
        <v>0.14571999999999999</v>
      </c>
    </row>
    <row r="982" spans="1:8" x14ac:dyDescent="0.35">
      <c r="A982" s="9">
        <f t="shared" si="80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78"/>
        <v>511.64</v>
      </c>
      <c r="G982" s="10">
        <f t="shared" si="79"/>
        <v>74.556180799999993</v>
      </c>
      <c r="H982" s="69">
        <f t="shared" si="77"/>
        <v>0.14571999999999999</v>
      </c>
    </row>
    <row r="983" spans="1:8" x14ac:dyDescent="0.35">
      <c r="A983" s="9">
        <f t="shared" si="80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78"/>
        <v>317.8</v>
      </c>
      <c r="G983" s="10">
        <f t="shared" si="79"/>
        <v>46.309815999999998</v>
      </c>
      <c r="H983" s="69">
        <f t="shared" si="77"/>
        <v>0.14571999999999999</v>
      </c>
    </row>
    <row r="984" spans="1:8" x14ac:dyDescent="0.35">
      <c r="A984" s="9">
        <f t="shared" si="80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78"/>
        <v>514.9</v>
      </c>
      <c r="G984" s="10">
        <f t="shared" si="79"/>
        <v>75.031227999999984</v>
      </c>
      <c r="H984" s="69">
        <f t="shared" si="77"/>
        <v>0.14571999999999999</v>
      </c>
    </row>
    <row r="985" spans="1:8" x14ac:dyDescent="0.35">
      <c r="A985" s="9">
        <f t="shared" si="80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78"/>
        <v>513.5</v>
      </c>
      <c r="G985" s="10">
        <f t="shared" si="79"/>
        <v>74.827219999999997</v>
      </c>
      <c r="H985" s="69">
        <f t="shared" si="77"/>
        <v>0.14571999999999999</v>
      </c>
    </row>
    <row r="986" spans="1:8" x14ac:dyDescent="0.35">
      <c r="A986" s="9">
        <f t="shared" si="80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78"/>
        <v>314.7</v>
      </c>
      <c r="G986" s="10">
        <f t="shared" si="79"/>
        <v>45.858083999999998</v>
      </c>
      <c r="H986" s="69">
        <f t="shared" si="77"/>
        <v>0.14571999999999999</v>
      </c>
    </row>
    <row r="987" spans="1:8" x14ac:dyDescent="0.35">
      <c r="A987" s="9">
        <f t="shared" si="80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78"/>
        <v>368.4</v>
      </c>
      <c r="G987" s="10">
        <f t="shared" si="79"/>
        <v>53.683247999999992</v>
      </c>
      <c r="H987" s="69">
        <f t="shared" si="77"/>
        <v>0.14571999999999999</v>
      </c>
    </row>
    <row r="988" spans="1:8" x14ac:dyDescent="0.35">
      <c r="A988" s="9">
        <f t="shared" si="80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78"/>
        <v>506.3</v>
      </c>
      <c r="G988" s="10">
        <f t="shared" si="79"/>
        <v>73.778036</v>
      </c>
      <c r="H988" s="69">
        <f t="shared" si="77"/>
        <v>0.14571999999999999</v>
      </c>
    </row>
    <row r="989" spans="1:8" x14ac:dyDescent="0.35">
      <c r="A989" s="9">
        <f t="shared" si="80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78"/>
        <v>312.3</v>
      </c>
      <c r="G989" s="10">
        <f t="shared" si="79"/>
        <v>45.508355999999999</v>
      </c>
      <c r="H989" s="69">
        <f t="shared" si="77"/>
        <v>0.14571999999999999</v>
      </c>
    </row>
    <row r="990" spans="1:8" x14ac:dyDescent="0.35">
      <c r="A990" s="9">
        <f t="shared" si="80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78"/>
        <v>774.9</v>
      </c>
      <c r="G990" s="10">
        <f t="shared" si="79"/>
        <v>112.91842799999999</v>
      </c>
      <c r="H990" s="69">
        <f t="shared" si="77"/>
        <v>0.14571999999999999</v>
      </c>
    </row>
    <row r="991" spans="1:8" x14ac:dyDescent="0.35">
      <c r="A991" s="9">
        <f t="shared" si="80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78"/>
        <v>776.8</v>
      </c>
      <c r="G991" s="10">
        <f t="shared" si="79"/>
        <v>113.19529599999998</v>
      </c>
      <c r="H991" s="69">
        <f t="shared" si="77"/>
        <v>0.14571999999999999</v>
      </c>
    </row>
    <row r="992" spans="1:8" x14ac:dyDescent="0.35">
      <c r="A992" s="9">
        <f t="shared" si="80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78"/>
        <v>312.8</v>
      </c>
      <c r="G992" s="10">
        <f t="shared" si="79"/>
        <v>45.581215999999998</v>
      </c>
      <c r="H992" s="69">
        <f t="shared" si="77"/>
        <v>0.14571999999999999</v>
      </c>
    </row>
    <row r="993" spans="1:8" x14ac:dyDescent="0.35">
      <c r="A993" s="9">
        <f t="shared" si="80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78"/>
        <v>317.2</v>
      </c>
      <c r="G993" s="10">
        <f t="shared" si="79"/>
        <v>46.222383999999998</v>
      </c>
      <c r="H993" s="69">
        <f t="shared" si="77"/>
        <v>0.14571999999999999</v>
      </c>
    </row>
    <row r="994" spans="1:8" x14ac:dyDescent="0.35">
      <c r="A994" s="9">
        <f t="shared" si="80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78"/>
        <v>329.5</v>
      </c>
      <c r="G994" s="10">
        <f t="shared" si="79"/>
        <v>48.014739999999996</v>
      </c>
      <c r="H994" s="69">
        <f t="shared" si="77"/>
        <v>0.14571999999999999</v>
      </c>
    </row>
    <row r="995" spans="1:8" x14ac:dyDescent="0.35">
      <c r="A995" s="9">
        <f t="shared" si="80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78"/>
        <v>314.2</v>
      </c>
      <c r="G995" s="10">
        <f t="shared" si="79"/>
        <v>45.785223999999992</v>
      </c>
      <c r="H995" s="69">
        <f t="shared" si="77"/>
        <v>0.14571999999999999</v>
      </c>
    </row>
    <row r="996" spans="1:8" x14ac:dyDescent="0.35">
      <c r="A996" s="9">
        <f t="shared" si="80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78"/>
        <v>317.7</v>
      </c>
      <c r="G996" s="10">
        <f t="shared" si="79"/>
        <v>46.295243999999997</v>
      </c>
      <c r="H996" s="69">
        <f t="shared" si="77"/>
        <v>0.14571999999999999</v>
      </c>
    </row>
    <row r="997" spans="1:8" x14ac:dyDescent="0.35">
      <c r="A997" s="9">
        <f t="shared" si="80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78"/>
        <v>197.7</v>
      </c>
      <c r="G997" s="10">
        <f t="shared" si="79"/>
        <v>28.808843999999997</v>
      </c>
      <c r="H997" s="69">
        <f t="shared" si="77"/>
        <v>0.14571999999999999</v>
      </c>
    </row>
    <row r="998" spans="1:8" x14ac:dyDescent="0.35">
      <c r="A998" s="9">
        <f t="shared" si="80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78"/>
        <v>208</v>
      </c>
      <c r="G998" s="10">
        <f t="shared" si="79"/>
        <v>30.309759999999997</v>
      </c>
      <c r="H998" s="69">
        <f t="shared" si="77"/>
        <v>0.14571999999999999</v>
      </c>
    </row>
    <row r="999" spans="1:8" x14ac:dyDescent="0.35">
      <c r="A999" s="9">
        <f t="shared" si="80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78"/>
        <v>160.5</v>
      </c>
      <c r="G999" s="10">
        <f t="shared" si="79"/>
        <v>23.388059999999999</v>
      </c>
      <c r="H999" s="69">
        <f t="shared" si="77"/>
        <v>0.14571999999999999</v>
      </c>
    </row>
    <row r="1000" spans="1:8" x14ac:dyDescent="0.35">
      <c r="A1000" s="9">
        <f t="shared" si="80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78"/>
        <v>167.7</v>
      </c>
      <c r="G1000" s="10">
        <f t="shared" si="79"/>
        <v>24.437243999999996</v>
      </c>
      <c r="H1000" s="69">
        <f t="shared" si="77"/>
        <v>0.14571999999999999</v>
      </c>
    </row>
    <row r="1001" spans="1:8" x14ac:dyDescent="0.35">
      <c r="A1001" s="9">
        <f t="shared" si="80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78"/>
        <v>221.9</v>
      </c>
      <c r="G1001" s="10">
        <f t="shared" si="79"/>
        <v>32.335267999999999</v>
      </c>
      <c r="H1001" s="69">
        <f t="shared" si="77"/>
        <v>0.14571999999999999</v>
      </c>
    </row>
    <row r="1002" spans="1:8" x14ac:dyDescent="0.35">
      <c r="A1002" s="9">
        <f t="shared" si="80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78"/>
        <v>534.29999999999995</v>
      </c>
      <c r="G1002" s="10">
        <f t="shared" si="79"/>
        <v>77.858195999999992</v>
      </c>
      <c r="H1002" s="69">
        <f t="shared" si="77"/>
        <v>0.14571999999999999</v>
      </c>
    </row>
    <row r="1003" spans="1:8" x14ac:dyDescent="0.35">
      <c r="A1003" s="9">
        <f t="shared" si="80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78"/>
        <v>387.1</v>
      </c>
      <c r="G1003" s="10">
        <f t="shared" si="79"/>
        <v>56.408211999999999</v>
      </c>
      <c r="H1003" s="69">
        <f t="shared" si="77"/>
        <v>0.14571999999999999</v>
      </c>
    </row>
    <row r="1004" spans="1:8" x14ac:dyDescent="0.35">
      <c r="A1004" s="9">
        <f t="shared" si="80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78"/>
        <v>1464.69</v>
      </c>
      <c r="G1004" s="10">
        <f t="shared" si="79"/>
        <v>213.43462679999999</v>
      </c>
      <c r="H1004" s="69">
        <f t="shared" si="77"/>
        <v>0.14571999999999999</v>
      </c>
    </row>
    <row r="1005" spans="1:8" x14ac:dyDescent="0.35">
      <c r="A1005" s="9">
        <f t="shared" si="80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78"/>
        <v>3203.8</v>
      </c>
      <c r="G1005" s="10">
        <f t="shared" si="79"/>
        <v>466.85773599999999</v>
      </c>
      <c r="H1005" s="69">
        <f t="shared" si="77"/>
        <v>0.14571999999999999</v>
      </c>
    </row>
    <row r="1006" spans="1:8" x14ac:dyDescent="0.35">
      <c r="A1006" s="9">
        <f t="shared" si="80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78"/>
        <v>4027.6</v>
      </c>
      <c r="G1006" s="10">
        <f t="shared" si="79"/>
        <v>586.90187199999991</v>
      </c>
      <c r="H1006" s="69">
        <f t="shared" si="77"/>
        <v>0.14571999999999999</v>
      </c>
    </row>
    <row r="1007" spans="1:8" x14ac:dyDescent="0.35">
      <c r="A1007" s="9">
        <f t="shared" si="80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78"/>
        <v>318.5</v>
      </c>
      <c r="G1007" s="10">
        <f t="shared" si="79"/>
        <v>46.411819999999999</v>
      </c>
      <c r="H1007" s="69">
        <f t="shared" si="77"/>
        <v>0.14571999999999999</v>
      </c>
    </row>
    <row r="1008" spans="1:8" x14ac:dyDescent="0.35">
      <c r="A1008" s="9">
        <f t="shared" si="80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si="78"/>
        <v>308</v>
      </c>
      <c r="G1008" s="10">
        <f t="shared" si="79"/>
        <v>44.88176</v>
      </c>
      <c r="H1008" s="69">
        <f t="shared" ref="H1008:H1071" si="81">G1008/F1008</f>
        <v>0.14571999999999999</v>
      </c>
    </row>
    <row r="1009" spans="1:8" x14ac:dyDescent="0.35">
      <c r="A1009" s="9">
        <f t="shared" si="80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ref="F1009:F1060" si="82">C1009+D1009+E1009</f>
        <v>304</v>
      </c>
      <c r="G1009" s="10">
        <f t="shared" si="79"/>
        <v>44.298879999999997</v>
      </c>
      <c r="H1009" s="69">
        <f t="shared" si="81"/>
        <v>0.14571999999999999</v>
      </c>
    </row>
    <row r="1010" spans="1:8" x14ac:dyDescent="0.35">
      <c r="A1010" s="9">
        <f t="shared" si="80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82"/>
        <v>318.10000000000002</v>
      </c>
      <c r="G1010" s="10">
        <f t="shared" si="79"/>
        <v>46.353532000000001</v>
      </c>
      <c r="H1010" s="69">
        <f t="shared" si="81"/>
        <v>0.14571999999999999</v>
      </c>
    </row>
    <row r="1011" spans="1:8" x14ac:dyDescent="0.35">
      <c r="A1011" s="9">
        <f t="shared" si="80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82"/>
        <v>203.7</v>
      </c>
      <c r="G1011" s="10">
        <f t="shared" si="79"/>
        <v>29.683163999999994</v>
      </c>
      <c r="H1011" s="69">
        <f t="shared" si="81"/>
        <v>0.14571999999999999</v>
      </c>
    </row>
    <row r="1012" spans="1:8" x14ac:dyDescent="0.35">
      <c r="A1012" s="9">
        <f t="shared" si="80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82"/>
        <v>341</v>
      </c>
      <c r="G1012" s="10">
        <f t="shared" si="79"/>
        <v>49.690519999999999</v>
      </c>
      <c r="H1012" s="69">
        <f t="shared" si="81"/>
        <v>0.14571999999999999</v>
      </c>
    </row>
    <row r="1013" spans="1:8" x14ac:dyDescent="0.35">
      <c r="A1013" s="9">
        <f t="shared" si="80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82"/>
        <v>154.69999999999999</v>
      </c>
      <c r="G1013" s="10">
        <f t="shared" si="79"/>
        <v>22.542883999999997</v>
      </c>
      <c r="H1013" s="69">
        <f t="shared" si="81"/>
        <v>0.14571999999999999</v>
      </c>
    </row>
    <row r="1014" spans="1:8" x14ac:dyDescent="0.35">
      <c r="A1014" s="9">
        <f t="shared" si="80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82"/>
        <v>415.2</v>
      </c>
      <c r="G1014" s="10">
        <f t="shared" si="79"/>
        <v>60.502943999999992</v>
      </c>
      <c r="H1014" s="69">
        <f t="shared" si="81"/>
        <v>0.14571999999999999</v>
      </c>
    </row>
    <row r="1015" spans="1:8" x14ac:dyDescent="0.35">
      <c r="A1015" s="9">
        <f t="shared" si="80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82"/>
        <v>144.4</v>
      </c>
      <c r="G1015" s="10">
        <f t="shared" si="79"/>
        <v>21.041968000000001</v>
      </c>
      <c r="H1015" s="69">
        <f t="shared" si="81"/>
        <v>0.14571999999999999</v>
      </c>
    </row>
    <row r="1016" spans="1:8" x14ac:dyDescent="0.35">
      <c r="A1016" s="9">
        <f t="shared" si="80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82"/>
        <v>325.10000000000002</v>
      </c>
      <c r="G1016" s="10">
        <f t="shared" si="79"/>
        <v>47.373572000000003</v>
      </c>
      <c r="H1016" s="69">
        <f t="shared" si="81"/>
        <v>0.14571999999999999</v>
      </c>
    </row>
    <row r="1017" spans="1:8" x14ac:dyDescent="0.35">
      <c r="A1017" s="9">
        <f t="shared" si="80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82"/>
        <v>116.4</v>
      </c>
      <c r="G1017" s="10">
        <f t="shared" si="79"/>
        <v>16.961807999999998</v>
      </c>
      <c r="H1017" s="69">
        <f t="shared" si="81"/>
        <v>0.14571999999999996</v>
      </c>
    </row>
    <row r="1018" spans="1:8" x14ac:dyDescent="0.35">
      <c r="A1018" s="9">
        <f t="shared" si="80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82"/>
        <v>323.89999999999998</v>
      </c>
      <c r="G1018" s="10">
        <f t="shared" si="79"/>
        <v>47.198707999999996</v>
      </c>
      <c r="H1018" s="69">
        <f t="shared" si="81"/>
        <v>0.14571999999999999</v>
      </c>
    </row>
    <row r="1019" spans="1:8" x14ac:dyDescent="0.35">
      <c r="A1019" s="9">
        <f t="shared" si="80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82"/>
        <v>176.7</v>
      </c>
      <c r="G1019" s="10">
        <f t="shared" si="79"/>
        <v>25.748723999999996</v>
      </c>
      <c r="H1019" s="69">
        <f t="shared" si="81"/>
        <v>0.14571999999999999</v>
      </c>
    </row>
    <row r="1020" spans="1:8" x14ac:dyDescent="0.35">
      <c r="A1020" s="9">
        <f t="shared" si="80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si="82"/>
        <v>248.4</v>
      </c>
      <c r="G1020" s="10">
        <f t="shared" si="79"/>
        <v>36.196847999999996</v>
      </c>
      <c r="H1020" s="69">
        <f t="shared" si="81"/>
        <v>0.14571999999999999</v>
      </c>
    </row>
    <row r="1021" spans="1:8" x14ac:dyDescent="0.35">
      <c r="A1021" s="9">
        <f t="shared" si="80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82"/>
        <v>192.4</v>
      </c>
      <c r="G1021" s="10">
        <f t="shared" ref="G1021:G1077" si="83">F1021*$G$2</f>
        <v>28.036527999999997</v>
      </c>
      <c r="H1021" s="69">
        <f t="shared" si="81"/>
        <v>0.14571999999999999</v>
      </c>
    </row>
    <row r="1022" spans="1:8" x14ac:dyDescent="0.35">
      <c r="A1022" s="9">
        <f t="shared" si="80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82"/>
        <v>114.5</v>
      </c>
      <c r="G1022" s="10">
        <f t="shared" si="83"/>
        <v>16.684939999999997</v>
      </c>
      <c r="H1022" s="69">
        <f t="shared" si="81"/>
        <v>0.14571999999999999</v>
      </c>
    </row>
    <row r="1023" spans="1:8" x14ac:dyDescent="0.35">
      <c r="A1023" s="9">
        <f t="shared" si="80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82"/>
        <v>617.4</v>
      </c>
      <c r="G1023" s="10">
        <f t="shared" si="83"/>
        <v>89.967527999999987</v>
      </c>
      <c r="H1023" s="69">
        <f t="shared" si="81"/>
        <v>0.14571999999999999</v>
      </c>
    </row>
    <row r="1024" spans="1:8" x14ac:dyDescent="0.35">
      <c r="A1024" s="9">
        <f t="shared" si="80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82"/>
        <v>852.7</v>
      </c>
      <c r="G1024" s="10">
        <f t="shared" si="83"/>
        <v>124.255444</v>
      </c>
      <c r="H1024" s="69">
        <f t="shared" si="81"/>
        <v>0.14571999999999999</v>
      </c>
    </row>
    <row r="1025" spans="1:8" x14ac:dyDescent="0.35">
      <c r="A1025" s="9">
        <f t="shared" si="80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82"/>
        <v>66.45</v>
      </c>
      <c r="G1025" s="10">
        <f t="shared" si="83"/>
        <v>9.6830939999999988</v>
      </c>
      <c r="H1025" s="69">
        <f t="shared" si="81"/>
        <v>0.14571999999999999</v>
      </c>
    </row>
    <row r="1026" spans="1:8" x14ac:dyDescent="0.35">
      <c r="A1026" s="9">
        <f t="shared" si="80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82"/>
        <v>26.4</v>
      </c>
      <c r="G1026" s="10">
        <f t="shared" si="83"/>
        <v>3.8470079999999993</v>
      </c>
      <c r="H1026" s="69">
        <f t="shared" si="81"/>
        <v>0.14571999999999999</v>
      </c>
    </row>
    <row r="1027" spans="1:8" x14ac:dyDescent="0.35">
      <c r="A1027" s="9">
        <f t="shared" si="80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82"/>
        <v>85.8</v>
      </c>
      <c r="G1027" s="10">
        <f t="shared" si="83"/>
        <v>12.502775999999999</v>
      </c>
      <c r="H1027" s="69">
        <f t="shared" si="81"/>
        <v>0.14571999999999999</v>
      </c>
    </row>
    <row r="1028" spans="1:8" x14ac:dyDescent="0.35">
      <c r="A1028" s="9">
        <f t="shared" si="80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82"/>
        <v>62.4</v>
      </c>
      <c r="G1028" s="10">
        <f t="shared" si="83"/>
        <v>9.0929279999999988</v>
      </c>
      <c r="H1028" s="69">
        <f t="shared" si="81"/>
        <v>0.14571999999999999</v>
      </c>
    </row>
    <row r="1029" spans="1:8" x14ac:dyDescent="0.35">
      <c r="A1029" s="9">
        <f t="shared" si="80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82"/>
        <v>35.4</v>
      </c>
      <c r="G1029" s="10">
        <f t="shared" si="83"/>
        <v>5.1584879999999993</v>
      </c>
      <c r="H1029" s="69">
        <f t="shared" si="81"/>
        <v>0.14571999999999999</v>
      </c>
    </row>
    <row r="1030" spans="1:8" x14ac:dyDescent="0.35">
      <c r="A1030" s="9">
        <f t="shared" si="80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82"/>
        <v>71.2</v>
      </c>
      <c r="G1030" s="10">
        <f t="shared" si="83"/>
        <v>10.375264</v>
      </c>
      <c r="H1030" s="69">
        <f t="shared" si="81"/>
        <v>0.14571999999999999</v>
      </c>
    </row>
    <row r="1031" spans="1:8" x14ac:dyDescent="0.35">
      <c r="A1031" s="9">
        <f t="shared" si="80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82"/>
        <v>69.400000000000006</v>
      </c>
      <c r="G1031" s="10">
        <f t="shared" si="83"/>
        <v>10.112968</v>
      </c>
      <c r="H1031" s="69">
        <f t="shared" si="81"/>
        <v>0.14571999999999999</v>
      </c>
    </row>
    <row r="1032" spans="1:8" x14ac:dyDescent="0.35">
      <c r="A1032" s="9">
        <f t="shared" si="80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82"/>
        <v>19.600000000000001</v>
      </c>
      <c r="G1032" s="10">
        <f t="shared" si="83"/>
        <v>2.856112</v>
      </c>
      <c r="H1032" s="69">
        <f t="shared" si="81"/>
        <v>0.14571999999999999</v>
      </c>
    </row>
    <row r="1033" spans="1:8" x14ac:dyDescent="0.35">
      <c r="A1033" s="9">
        <f t="shared" si="80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82"/>
        <v>310.10000000000002</v>
      </c>
      <c r="G1033" s="10">
        <f t="shared" si="83"/>
        <v>45.187772000000002</v>
      </c>
      <c r="H1033" s="69">
        <f t="shared" si="81"/>
        <v>0.14571999999999999</v>
      </c>
    </row>
    <row r="1034" spans="1:8" x14ac:dyDescent="0.35">
      <c r="A1034" s="9">
        <f t="shared" si="80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82"/>
        <v>384.2</v>
      </c>
      <c r="G1034" s="10">
        <f t="shared" si="83"/>
        <v>55.985623999999994</v>
      </c>
      <c r="H1034" s="69">
        <f t="shared" si="81"/>
        <v>0.14571999999999999</v>
      </c>
    </row>
    <row r="1035" spans="1:8" x14ac:dyDescent="0.35">
      <c r="A1035" s="9">
        <f t="shared" si="80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82"/>
        <v>387.4</v>
      </c>
      <c r="G1035" s="10">
        <f t="shared" si="83"/>
        <v>56.451927999999995</v>
      </c>
      <c r="H1035" s="69">
        <f t="shared" si="81"/>
        <v>0.14571999999999999</v>
      </c>
    </row>
    <row r="1036" spans="1:8" x14ac:dyDescent="0.35">
      <c r="A1036" s="9">
        <f t="shared" ref="A1036:A1099" si="84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82"/>
        <v>306.2</v>
      </c>
      <c r="G1036" s="10">
        <f t="shared" si="83"/>
        <v>44.619463999999994</v>
      </c>
      <c r="H1036" s="69">
        <f t="shared" si="81"/>
        <v>0.14571999999999999</v>
      </c>
    </row>
    <row r="1037" spans="1:8" x14ac:dyDescent="0.35">
      <c r="A1037" s="9">
        <f t="shared" si="84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82"/>
        <v>407.7</v>
      </c>
      <c r="G1037" s="10">
        <f t="shared" si="83"/>
        <v>59.410043999999992</v>
      </c>
      <c r="H1037" s="69">
        <f t="shared" si="81"/>
        <v>0.14571999999999999</v>
      </c>
    </row>
    <row r="1038" spans="1:8" x14ac:dyDescent="0.35">
      <c r="A1038" s="9">
        <f t="shared" si="84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82"/>
        <v>304.3</v>
      </c>
      <c r="G1038" s="10">
        <f t="shared" si="83"/>
        <v>44.342596</v>
      </c>
      <c r="H1038" s="69">
        <f t="shared" si="81"/>
        <v>0.14571999999999999</v>
      </c>
    </row>
    <row r="1039" spans="1:8" x14ac:dyDescent="0.35">
      <c r="A1039" s="9">
        <f t="shared" si="84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82"/>
        <v>413.7</v>
      </c>
      <c r="G1039" s="10">
        <f t="shared" si="83"/>
        <v>60.284363999999997</v>
      </c>
      <c r="H1039" s="69">
        <f t="shared" si="81"/>
        <v>0.14571999999999999</v>
      </c>
    </row>
    <row r="1040" spans="1:8" x14ac:dyDescent="0.35">
      <c r="A1040" s="9">
        <f t="shared" si="84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82"/>
        <v>387.6</v>
      </c>
      <c r="G1040" s="10">
        <f t="shared" si="83"/>
        <v>56.481071999999998</v>
      </c>
      <c r="H1040" s="69">
        <f t="shared" si="81"/>
        <v>0.14571999999999999</v>
      </c>
    </row>
    <row r="1041" spans="1:8" x14ac:dyDescent="0.35">
      <c r="A1041" s="9">
        <f t="shared" si="84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82"/>
        <v>189.8</v>
      </c>
      <c r="G1041" s="10">
        <f t="shared" si="83"/>
        <v>27.657655999999999</v>
      </c>
      <c r="H1041" s="69">
        <f t="shared" si="81"/>
        <v>0.14571999999999999</v>
      </c>
    </row>
    <row r="1042" spans="1:8" x14ac:dyDescent="0.35">
      <c r="A1042" s="9">
        <f t="shared" si="84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82"/>
        <v>372.5</v>
      </c>
      <c r="G1042" s="10">
        <f t="shared" si="83"/>
        <v>54.280699999999996</v>
      </c>
      <c r="H1042" s="69">
        <f t="shared" si="81"/>
        <v>0.14571999999999999</v>
      </c>
    </row>
    <row r="1043" spans="1:8" x14ac:dyDescent="0.35">
      <c r="A1043" s="9">
        <f t="shared" si="84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82"/>
        <v>370.7</v>
      </c>
      <c r="G1043" s="10">
        <f t="shared" si="83"/>
        <v>54.018403999999997</v>
      </c>
      <c r="H1043" s="69">
        <f t="shared" si="81"/>
        <v>0.14571999999999999</v>
      </c>
    </row>
    <row r="1044" spans="1:8" x14ac:dyDescent="0.35">
      <c r="A1044" s="9">
        <f t="shared" si="84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82"/>
        <v>409.1</v>
      </c>
      <c r="G1044" s="10">
        <f t="shared" si="83"/>
        <v>59.614052000000001</v>
      </c>
      <c r="H1044" s="69">
        <f t="shared" si="81"/>
        <v>0.14571999999999999</v>
      </c>
    </row>
    <row r="1045" spans="1:8" x14ac:dyDescent="0.35">
      <c r="A1045" s="9">
        <f t="shared" si="84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82"/>
        <v>373.1</v>
      </c>
      <c r="G1045" s="10">
        <f t="shared" si="83"/>
        <v>54.368131999999996</v>
      </c>
      <c r="H1045" s="69">
        <f t="shared" si="81"/>
        <v>0.14571999999999999</v>
      </c>
    </row>
    <row r="1046" spans="1:8" x14ac:dyDescent="0.35">
      <c r="A1046" s="9">
        <f t="shared" si="84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82"/>
        <v>374</v>
      </c>
      <c r="G1046" s="10">
        <f t="shared" si="83"/>
        <v>54.499279999999999</v>
      </c>
      <c r="H1046" s="69">
        <f t="shared" si="81"/>
        <v>0.14571999999999999</v>
      </c>
    </row>
    <row r="1047" spans="1:8" x14ac:dyDescent="0.35">
      <c r="A1047" s="9">
        <f t="shared" si="84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82"/>
        <v>327.2</v>
      </c>
      <c r="G1047" s="10">
        <f t="shared" si="83"/>
        <v>47.679583999999991</v>
      </c>
      <c r="H1047" s="69">
        <f t="shared" si="81"/>
        <v>0.14571999999999999</v>
      </c>
    </row>
    <row r="1048" spans="1:8" x14ac:dyDescent="0.35">
      <c r="A1048" s="9">
        <f t="shared" si="84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82"/>
        <v>198.1</v>
      </c>
      <c r="G1048" s="10">
        <f t="shared" si="83"/>
        <v>28.867131999999998</v>
      </c>
      <c r="H1048" s="69">
        <f t="shared" si="81"/>
        <v>0.14571999999999999</v>
      </c>
    </row>
    <row r="1049" spans="1:8" x14ac:dyDescent="0.35">
      <c r="A1049" s="9">
        <f t="shared" si="84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82"/>
        <v>308</v>
      </c>
      <c r="G1049" s="10">
        <f t="shared" si="83"/>
        <v>44.88176</v>
      </c>
      <c r="H1049" s="69">
        <f t="shared" si="81"/>
        <v>0.14571999999999999</v>
      </c>
    </row>
    <row r="1050" spans="1:8" x14ac:dyDescent="0.35">
      <c r="A1050" s="9">
        <f t="shared" si="84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82"/>
        <v>333.2</v>
      </c>
      <c r="G1050" s="10">
        <f t="shared" si="83"/>
        <v>48.553903999999996</v>
      </c>
      <c r="H1050" s="69">
        <f t="shared" si="81"/>
        <v>0.14571999999999999</v>
      </c>
    </row>
    <row r="1051" spans="1:8" x14ac:dyDescent="0.35">
      <c r="A1051" s="9">
        <f t="shared" si="84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82"/>
        <v>356.2</v>
      </c>
      <c r="G1051" s="10">
        <f t="shared" si="83"/>
        <v>51.905463999999995</v>
      </c>
      <c r="H1051" s="69">
        <f t="shared" si="81"/>
        <v>0.14571999999999999</v>
      </c>
    </row>
    <row r="1052" spans="1:8" x14ac:dyDescent="0.35">
      <c r="A1052" s="9">
        <f t="shared" si="84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82"/>
        <v>339.8</v>
      </c>
      <c r="G1052" s="10">
        <f t="shared" si="83"/>
        <v>49.515656</v>
      </c>
      <c r="H1052" s="69">
        <f t="shared" si="81"/>
        <v>0.14571999999999999</v>
      </c>
    </row>
    <row r="1053" spans="1:8" x14ac:dyDescent="0.35">
      <c r="A1053" s="9">
        <f t="shared" si="84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82"/>
        <v>392.1</v>
      </c>
      <c r="G1053" s="10">
        <f t="shared" si="83"/>
        <v>57.136811999999999</v>
      </c>
      <c r="H1053" s="69">
        <f t="shared" si="81"/>
        <v>0.14571999999999999</v>
      </c>
    </row>
    <row r="1054" spans="1:8" x14ac:dyDescent="0.35">
      <c r="A1054" s="9">
        <f t="shared" si="84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82"/>
        <v>355.1</v>
      </c>
      <c r="G1054" s="10">
        <f t="shared" si="83"/>
        <v>51.745171999999997</v>
      </c>
      <c r="H1054" s="69">
        <f t="shared" si="81"/>
        <v>0.14571999999999999</v>
      </c>
    </row>
    <row r="1055" spans="1:8" x14ac:dyDescent="0.35">
      <c r="A1055" s="9">
        <f t="shared" si="84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82"/>
        <v>196.9</v>
      </c>
      <c r="G1055" s="10">
        <f t="shared" si="83"/>
        <v>28.692267999999999</v>
      </c>
      <c r="H1055" s="69">
        <f t="shared" si="81"/>
        <v>0.14571999999999999</v>
      </c>
    </row>
    <row r="1056" spans="1:8" x14ac:dyDescent="0.35">
      <c r="A1056" s="9">
        <f t="shared" si="84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82"/>
        <v>393.6</v>
      </c>
      <c r="G1056" s="10">
        <f t="shared" si="83"/>
        <v>57.355392000000002</v>
      </c>
      <c r="H1056" s="69">
        <f t="shared" si="81"/>
        <v>0.14571999999999999</v>
      </c>
    </row>
    <row r="1057" spans="1:8" x14ac:dyDescent="0.35">
      <c r="A1057" s="9">
        <f t="shared" si="84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82"/>
        <v>352.2</v>
      </c>
      <c r="G1057" s="10">
        <f t="shared" si="83"/>
        <v>51.322583999999992</v>
      </c>
      <c r="H1057" s="69">
        <f t="shared" si="81"/>
        <v>0.14571999999999999</v>
      </c>
    </row>
    <row r="1058" spans="1:8" x14ac:dyDescent="0.35">
      <c r="A1058" s="9">
        <f t="shared" si="84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si="82"/>
        <v>361.1</v>
      </c>
      <c r="G1058" s="10">
        <f t="shared" si="83"/>
        <v>52.619492000000001</v>
      </c>
      <c r="H1058" s="69">
        <f t="shared" si="81"/>
        <v>0.14571999999999999</v>
      </c>
    </row>
    <row r="1059" spans="1:8" x14ac:dyDescent="0.35">
      <c r="A1059" s="9">
        <f t="shared" si="84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82"/>
        <v>370.4</v>
      </c>
      <c r="G1059" s="10">
        <f t="shared" si="83"/>
        <v>53.974687999999993</v>
      </c>
      <c r="H1059" s="69">
        <f t="shared" si="81"/>
        <v>0.14571999999999999</v>
      </c>
    </row>
    <row r="1060" spans="1:8" x14ac:dyDescent="0.35">
      <c r="A1060" s="9">
        <f t="shared" si="84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82"/>
        <v>419.9</v>
      </c>
      <c r="G1060" s="10">
        <f t="shared" si="83"/>
        <v>61.187827999999989</v>
      </c>
      <c r="H1060" s="69">
        <f t="shared" si="81"/>
        <v>0.14571999999999999</v>
      </c>
    </row>
    <row r="1061" spans="1:8" x14ac:dyDescent="0.35">
      <c r="A1061" s="9">
        <f t="shared" si="84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ref="F1061:F1103" si="85">C1061+D1061+E1061</f>
        <v>551.79999999999995</v>
      </c>
      <c r="G1061" s="10">
        <f t="shared" si="83"/>
        <v>80.408295999999993</v>
      </c>
      <c r="H1061" s="69">
        <f t="shared" si="81"/>
        <v>0.14571999999999999</v>
      </c>
    </row>
    <row r="1062" spans="1:8" x14ac:dyDescent="0.35">
      <c r="A1062" s="9">
        <f t="shared" si="84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85"/>
        <v>551.20000000000005</v>
      </c>
      <c r="G1062" s="10">
        <f t="shared" si="83"/>
        <v>80.320864</v>
      </c>
      <c r="H1062" s="69">
        <f t="shared" si="81"/>
        <v>0.14571999999999999</v>
      </c>
    </row>
    <row r="1063" spans="1:8" x14ac:dyDescent="0.35">
      <c r="A1063" s="9">
        <f t="shared" si="84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85"/>
        <v>317.2</v>
      </c>
      <c r="G1063" s="10">
        <f t="shared" si="83"/>
        <v>46.222383999999998</v>
      </c>
      <c r="H1063" s="69">
        <f t="shared" si="81"/>
        <v>0.14571999999999999</v>
      </c>
    </row>
    <row r="1064" spans="1:8" x14ac:dyDescent="0.35">
      <c r="A1064" s="9">
        <f t="shared" si="84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85"/>
        <v>554.52</v>
      </c>
      <c r="G1064" s="10">
        <f t="shared" si="83"/>
        <v>80.80465439999999</v>
      </c>
      <c r="H1064" s="69">
        <f t="shared" si="81"/>
        <v>0.14571999999999999</v>
      </c>
    </row>
    <row r="1065" spans="1:8" x14ac:dyDescent="0.35">
      <c r="A1065" s="9">
        <f t="shared" si="84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85"/>
        <v>315</v>
      </c>
      <c r="G1065" s="10">
        <f t="shared" si="83"/>
        <v>45.901799999999994</v>
      </c>
      <c r="H1065" s="69">
        <f t="shared" si="81"/>
        <v>0.14571999999999999</v>
      </c>
    </row>
    <row r="1066" spans="1:8" x14ac:dyDescent="0.35">
      <c r="A1066" s="9">
        <f t="shared" si="84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85"/>
        <v>930.4</v>
      </c>
      <c r="G1066" s="10">
        <f t="shared" si="83"/>
        <v>135.57788799999997</v>
      </c>
      <c r="H1066" s="69">
        <f t="shared" si="81"/>
        <v>0.14571999999999999</v>
      </c>
    </row>
    <row r="1067" spans="1:8" x14ac:dyDescent="0.35">
      <c r="A1067" s="9">
        <f t="shared" si="84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85"/>
        <v>4237</v>
      </c>
      <c r="G1067" s="10">
        <f t="shared" si="83"/>
        <v>617.41563999999994</v>
      </c>
      <c r="H1067" s="69">
        <f t="shared" si="81"/>
        <v>0.14571999999999999</v>
      </c>
    </row>
    <row r="1068" spans="1:8" x14ac:dyDescent="0.35">
      <c r="A1068" s="9">
        <f t="shared" si="84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85"/>
        <v>313.39999999999998</v>
      </c>
      <c r="G1068" s="10">
        <f t="shared" si="83"/>
        <v>45.66864799999999</v>
      </c>
      <c r="H1068" s="69">
        <f t="shared" si="81"/>
        <v>0.14571999999999999</v>
      </c>
    </row>
    <row r="1069" spans="1:8" x14ac:dyDescent="0.35">
      <c r="A1069" s="9">
        <f t="shared" si="84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85"/>
        <v>311</v>
      </c>
      <c r="G1069" s="10">
        <f t="shared" si="83"/>
        <v>45.318919999999999</v>
      </c>
      <c r="H1069" s="69">
        <f t="shared" si="81"/>
        <v>0.14571999999999999</v>
      </c>
    </row>
    <row r="1070" spans="1:8" x14ac:dyDescent="0.35">
      <c r="A1070" s="9">
        <f t="shared" si="84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85"/>
        <v>302.3</v>
      </c>
      <c r="G1070" s="10">
        <f t="shared" si="83"/>
        <v>44.051155999999999</v>
      </c>
      <c r="H1070" s="69">
        <f t="shared" si="81"/>
        <v>0.14571999999999999</v>
      </c>
    </row>
    <row r="1071" spans="1:8" x14ac:dyDescent="0.35">
      <c r="A1071" s="9">
        <f t="shared" si="84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85"/>
        <v>314.10000000000002</v>
      </c>
      <c r="G1071" s="10">
        <f t="shared" si="83"/>
        <v>45.770651999999998</v>
      </c>
      <c r="H1071" s="69">
        <f t="shared" si="81"/>
        <v>0.14571999999999999</v>
      </c>
    </row>
    <row r="1072" spans="1:8" x14ac:dyDescent="0.35">
      <c r="A1072" s="9">
        <f t="shared" si="84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85"/>
        <v>317.10000000000002</v>
      </c>
      <c r="G1072" s="10">
        <f t="shared" si="83"/>
        <v>46.207811999999997</v>
      </c>
      <c r="H1072" s="69">
        <f t="shared" ref="H1072:H1116" si="86">G1072/F1072</f>
        <v>0.14571999999999999</v>
      </c>
    </row>
    <row r="1073" spans="1:8" x14ac:dyDescent="0.35">
      <c r="A1073" s="9">
        <f t="shared" si="84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85"/>
        <v>126.9</v>
      </c>
      <c r="G1073" s="10">
        <f t="shared" si="83"/>
        <v>18.491868</v>
      </c>
      <c r="H1073" s="69">
        <f t="shared" si="86"/>
        <v>0.14571999999999999</v>
      </c>
    </row>
    <row r="1074" spans="1:8" x14ac:dyDescent="0.35">
      <c r="A1074" s="9">
        <f t="shared" si="84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85"/>
        <v>137</v>
      </c>
      <c r="G1074" s="10">
        <f t="shared" si="83"/>
        <v>19.963639999999998</v>
      </c>
      <c r="H1074" s="69">
        <f t="shared" si="86"/>
        <v>0.14571999999999999</v>
      </c>
    </row>
    <row r="1075" spans="1:8" x14ac:dyDescent="0.35">
      <c r="A1075" s="9">
        <f t="shared" si="84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85"/>
        <v>135.30000000000001</v>
      </c>
      <c r="G1075" s="10">
        <f t="shared" si="83"/>
        <v>19.715916</v>
      </c>
      <c r="H1075" s="69">
        <f t="shared" si="86"/>
        <v>0.14571999999999999</v>
      </c>
    </row>
    <row r="1076" spans="1:8" x14ac:dyDescent="0.35">
      <c r="A1076" s="9">
        <f t="shared" si="84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85"/>
        <v>149.19999999999999</v>
      </c>
      <c r="G1076" s="10">
        <f t="shared" si="83"/>
        <v>21.741423999999995</v>
      </c>
      <c r="H1076" s="69">
        <f t="shared" si="86"/>
        <v>0.14571999999999999</v>
      </c>
    </row>
    <row r="1077" spans="1:8" x14ac:dyDescent="0.35">
      <c r="A1077" s="9">
        <f t="shared" si="84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si="85"/>
        <v>378.9</v>
      </c>
      <c r="G1077" s="10">
        <f t="shared" si="83"/>
        <v>55.213307999999991</v>
      </c>
      <c r="H1077" s="69">
        <f t="shared" si="86"/>
        <v>0.14571999999999999</v>
      </c>
    </row>
    <row r="1078" spans="1:8" x14ac:dyDescent="0.35">
      <c r="A1078" s="9">
        <f t="shared" si="84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85"/>
        <v>4438.16</v>
      </c>
      <c r="G1078" s="10">
        <f t="shared" ref="G1078:G1114" si="87">F1078*$G$2</f>
        <v>646.72867519999988</v>
      </c>
      <c r="H1078" s="69">
        <f t="shared" si="86"/>
        <v>0.14571999999999999</v>
      </c>
    </row>
    <row r="1079" spans="1:8" x14ac:dyDescent="0.35">
      <c r="A1079" s="9">
        <f t="shared" si="84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85"/>
        <v>1768.02</v>
      </c>
      <c r="G1079" s="10">
        <f t="shared" si="87"/>
        <v>257.63587439999998</v>
      </c>
      <c r="H1079" s="69">
        <f t="shared" si="86"/>
        <v>0.14571999999999999</v>
      </c>
    </row>
    <row r="1080" spans="1:8" x14ac:dyDescent="0.35">
      <c r="A1080" s="9">
        <f t="shared" si="84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85"/>
        <v>126.3</v>
      </c>
      <c r="G1080" s="10">
        <f t="shared" si="87"/>
        <v>18.404435999999997</v>
      </c>
      <c r="H1080" s="69">
        <f t="shared" si="86"/>
        <v>0.14571999999999999</v>
      </c>
    </row>
    <row r="1081" spans="1:8" x14ac:dyDescent="0.35">
      <c r="A1081" s="9">
        <f t="shared" si="84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85"/>
        <v>943.1</v>
      </c>
      <c r="G1081" s="10">
        <f t="shared" si="87"/>
        <v>137.42853199999999</v>
      </c>
      <c r="H1081" s="69">
        <f t="shared" si="86"/>
        <v>0.14571999999999999</v>
      </c>
    </row>
    <row r="1082" spans="1:8" x14ac:dyDescent="0.35">
      <c r="A1082" s="9">
        <f t="shared" si="84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85"/>
        <v>13043.19</v>
      </c>
      <c r="G1082" s="10">
        <f t="shared" si="87"/>
        <v>1900.6536467999999</v>
      </c>
      <c r="H1082" s="69">
        <f t="shared" si="86"/>
        <v>0.14571999999999999</v>
      </c>
    </row>
    <row r="1083" spans="1:8" x14ac:dyDescent="0.35">
      <c r="A1083" s="9">
        <f t="shared" si="84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85"/>
        <v>222</v>
      </c>
      <c r="G1083" s="10">
        <f t="shared" si="87"/>
        <v>32.34984</v>
      </c>
      <c r="H1083" s="69">
        <f t="shared" si="86"/>
        <v>0.14571999999999999</v>
      </c>
    </row>
    <row r="1084" spans="1:8" x14ac:dyDescent="0.35">
      <c r="A1084" s="9">
        <f t="shared" si="84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85"/>
        <v>6404.15</v>
      </c>
      <c r="G1084" s="10">
        <f t="shared" si="87"/>
        <v>933.21273799999983</v>
      </c>
      <c r="H1084" s="69">
        <f t="shared" si="86"/>
        <v>0.14571999999999999</v>
      </c>
    </row>
    <row r="1085" spans="1:8" x14ac:dyDescent="0.35">
      <c r="A1085" s="9">
        <f t="shared" si="84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85"/>
        <v>97.3</v>
      </c>
      <c r="G1085" s="10">
        <f t="shared" si="87"/>
        <v>14.178555999999999</v>
      </c>
      <c r="H1085" s="69">
        <f t="shared" si="86"/>
        <v>0.14571999999999999</v>
      </c>
    </row>
    <row r="1086" spans="1:8" x14ac:dyDescent="0.35">
      <c r="A1086" s="9">
        <f t="shared" si="84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85"/>
        <v>6656</v>
      </c>
      <c r="G1086" s="10">
        <f t="shared" si="87"/>
        <v>969.91231999999991</v>
      </c>
      <c r="H1086" s="69">
        <f t="shared" si="86"/>
        <v>0.14571999999999999</v>
      </c>
    </row>
    <row r="1087" spans="1:8" x14ac:dyDescent="0.35">
      <c r="A1087" s="9">
        <f t="shared" si="84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85"/>
        <v>7072</v>
      </c>
      <c r="G1087" s="10">
        <f t="shared" si="87"/>
        <v>1030.5318399999999</v>
      </c>
      <c r="H1087" s="69">
        <f t="shared" si="86"/>
        <v>0.14571999999999999</v>
      </c>
    </row>
    <row r="1088" spans="1:8" x14ac:dyDescent="0.35">
      <c r="A1088" s="9">
        <f t="shared" si="84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85"/>
        <v>10869.85</v>
      </c>
      <c r="G1088" s="10">
        <f t="shared" si="87"/>
        <v>1583.9545419999999</v>
      </c>
      <c r="H1088" s="69">
        <f t="shared" si="86"/>
        <v>0.14571999999999999</v>
      </c>
    </row>
    <row r="1089" spans="1:8" x14ac:dyDescent="0.35">
      <c r="A1089" s="9">
        <f t="shared" si="84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85"/>
        <v>128</v>
      </c>
      <c r="G1089" s="10">
        <f t="shared" si="87"/>
        <v>18.652159999999999</v>
      </c>
      <c r="H1089" s="69">
        <f t="shared" si="86"/>
        <v>0.14571999999999999</v>
      </c>
    </row>
    <row r="1090" spans="1:8" x14ac:dyDescent="0.35">
      <c r="A1090" s="9">
        <f t="shared" si="84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85"/>
        <v>98.2</v>
      </c>
      <c r="G1090" s="10">
        <f t="shared" si="87"/>
        <v>14.309704</v>
      </c>
      <c r="H1090" s="69">
        <f t="shared" si="86"/>
        <v>0.14571999999999999</v>
      </c>
    </row>
    <row r="1091" spans="1:8" x14ac:dyDescent="0.35">
      <c r="A1091" s="9">
        <f t="shared" si="84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85"/>
        <v>223.5</v>
      </c>
      <c r="G1091" s="10">
        <f t="shared" si="87"/>
        <v>32.568419999999996</v>
      </c>
      <c r="H1091" s="69">
        <f t="shared" si="86"/>
        <v>0.14571999999999999</v>
      </c>
    </row>
    <row r="1092" spans="1:8" x14ac:dyDescent="0.35">
      <c r="A1092" s="9">
        <f t="shared" si="84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si="85"/>
        <v>34.6</v>
      </c>
      <c r="G1092" s="10">
        <f t="shared" si="87"/>
        <v>5.0419119999999999</v>
      </c>
      <c r="H1092" s="69">
        <f t="shared" si="86"/>
        <v>0.14571999999999999</v>
      </c>
    </row>
    <row r="1093" spans="1:8" x14ac:dyDescent="0.35">
      <c r="A1093" s="9">
        <f t="shared" si="84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85"/>
        <v>7086.2</v>
      </c>
      <c r="G1093" s="10">
        <f t="shared" si="87"/>
        <v>1032.601064</v>
      </c>
      <c r="H1093" s="69">
        <f t="shared" si="86"/>
        <v>0.14571999999999999</v>
      </c>
    </row>
    <row r="1094" spans="1:8" x14ac:dyDescent="0.35">
      <c r="A1094" s="9">
        <f t="shared" si="84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85"/>
        <v>145</v>
      </c>
      <c r="G1094" s="10">
        <f t="shared" si="87"/>
        <v>21.129399999999997</v>
      </c>
      <c r="H1094" s="69">
        <f t="shared" si="86"/>
        <v>0.14571999999999999</v>
      </c>
    </row>
    <row r="1095" spans="1:8" x14ac:dyDescent="0.35">
      <c r="A1095" s="9">
        <f t="shared" si="84"/>
        <v>189</v>
      </c>
      <c r="B1095" s="14" t="s">
        <v>522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85"/>
        <v>48.3</v>
      </c>
      <c r="G1095" s="10">
        <f t="shared" si="87"/>
        <v>7.0382759999999989</v>
      </c>
      <c r="H1095" s="69">
        <f t="shared" si="86"/>
        <v>0.14571999999999999</v>
      </c>
    </row>
    <row r="1096" spans="1:8" x14ac:dyDescent="0.35">
      <c r="A1096" s="9">
        <f t="shared" si="84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85"/>
        <v>4464.3</v>
      </c>
      <c r="G1096" s="10">
        <f t="shared" si="87"/>
        <v>650.53779599999996</v>
      </c>
      <c r="H1096" s="69">
        <f t="shared" si="86"/>
        <v>0.14571999999999999</v>
      </c>
    </row>
    <row r="1097" spans="1:8" x14ac:dyDescent="0.35">
      <c r="A1097" s="9">
        <f t="shared" si="84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85"/>
        <v>4580.7000000000007</v>
      </c>
      <c r="G1097" s="10">
        <f t="shared" si="87"/>
        <v>667.49960400000009</v>
      </c>
      <c r="H1097" s="69">
        <f t="shared" si="86"/>
        <v>0.14571999999999999</v>
      </c>
    </row>
    <row r="1098" spans="1:8" x14ac:dyDescent="0.35">
      <c r="A1098" s="9">
        <f t="shared" si="84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85"/>
        <v>4605.3999999999996</v>
      </c>
      <c r="G1098" s="10">
        <f t="shared" si="87"/>
        <v>671.09888799999987</v>
      </c>
      <c r="H1098" s="69">
        <f t="shared" si="86"/>
        <v>0.14571999999999999</v>
      </c>
    </row>
    <row r="1099" spans="1:8" x14ac:dyDescent="0.35">
      <c r="A1099" s="9">
        <f t="shared" si="84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85"/>
        <v>3144.4</v>
      </c>
      <c r="G1099" s="10">
        <f t="shared" si="87"/>
        <v>458.20196799999997</v>
      </c>
      <c r="H1099" s="69">
        <f t="shared" si="86"/>
        <v>0.14571999999999999</v>
      </c>
    </row>
    <row r="1100" spans="1:8" x14ac:dyDescent="0.35">
      <c r="A1100" s="9">
        <f t="shared" ref="A1100:A1114" si="88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85"/>
        <v>3129.44</v>
      </c>
      <c r="G1100" s="10">
        <f t="shared" si="87"/>
        <v>456.02199679999995</v>
      </c>
      <c r="H1100" s="69">
        <f t="shared" si="86"/>
        <v>0.14571999999999999</v>
      </c>
    </row>
    <row r="1101" spans="1:8" x14ac:dyDescent="0.35">
      <c r="A1101" s="9">
        <f t="shared" si="88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85"/>
        <v>2023.28</v>
      </c>
      <c r="G1101" s="10">
        <f t="shared" si="87"/>
        <v>294.83236159999996</v>
      </c>
      <c r="H1101" s="69">
        <f t="shared" si="86"/>
        <v>0.14571999999999999</v>
      </c>
    </row>
    <row r="1102" spans="1:8" x14ac:dyDescent="0.35">
      <c r="A1102" s="9">
        <f t="shared" si="88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85"/>
        <v>1913.79</v>
      </c>
      <c r="G1102" s="10">
        <f t="shared" si="87"/>
        <v>278.87747879999995</v>
      </c>
      <c r="H1102" s="69">
        <f t="shared" si="86"/>
        <v>0.14571999999999999</v>
      </c>
    </row>
    <row r="1103" spans="1:8" x14ac:dyDescent="0.35">
      <c r="A1103" s="9">
        <f t="shared" si="88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 t="shared" si="85"/>
        <v>695.35</v>
      </c>
      <c r="G1103" s="10">
        <f t="shared" si="87"/>
        <v>101.326402</v>
      </c>
      <c r="H1103" s="69">
        <f t="shared" si="86"/>
        <v>0.14571999999999999</v>
      </c>
    </row>
    <row r="1104" spans="1:8" x14ac:dyDescent="0.35">
      <c r="A1104" s="9">
        <f t="shared" si="88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>C1104+D1104+E1104</f>
        <v>1487.8</v>
      </c>
      <c r="G1104" s="10">
        <f t="shared" si="87"/>
        <v>216.80221599999999</v>
      </c>
      <c r="H1104" s="69">
        <f t="shared" si="86"/>
        <v>0.14571999999999999</v>
      </c>
    </row>
    <row r="1105" spans="1:11" x14ac:dyDescent="0.35">
      <c r="A1105" s="9">
        <f t="shared" si="88"/>
        <v>199</v>
      </c>
      <c r="B1105" s="14" t="str">
        <f>даратиз!B1105</f>
        <v>Левандівська,9а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>C1105+D1105+E1105</f>
        <v>1266.08</v>
      </c>
      <c r="G1105" s="10">
        <f t="shared" si="87"/>
        <v>184.49317759999997</v>
      </c>
      <c r="H1105" s="69">
        <f t="shared" si="86"/>
        <v>0.14571999999999999</v>
      </c>
    </row>
    <row r="1106" spans="1:11" x14ac:dyDescent="0.35">
      <c r="A1106" s="9">
        <f t="shared" si="88"/>
        <v>200</v>
      </c>
      <c r="B1106" s="14" t="str">
        <f>даратиз!B1106</f>
        <v>Широка,81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>C1106+D1106+E1106</f>
        <v>3679.6</v>
      </c>
      <c r="G1106" s="10">
        <f t="shared" si="87"/>
        <v>536.19131199999993</v>
      </c>
      <c r="H1106" s="69">
        <f t="shared" si="86"/>
        <v>0.14571999999999999</v>
      </c>
    </row>
    <row r="1107" spans="1:11" x14ac:dyDescent="0.35">
      <c r="A1107" s="9">
        <f t="shared" si="88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 t="shared" ref="F1107:F1114" si="89">C1107+D1107+E1107</f>
        <v>1671.2</v>
      </c>
      <c r="G1107" s="10">
        <f t="shared" si="87"/>
        <v>243.52726399999997</v>
      </c>
      <c r="H1107" s="69">
        <f t="shared" si="86"/>
        <v>0.14571999999999999</v>
      </c>
    </row>
    <row r="1108" spans="1:11" x14ac:dyDescent="0.35">
      <c r="A1108" s="9">
        <f t="shared" si="88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 t="shared" si="89"/>
        <v>632.79999999999995</v>
      </c>
      <c r="G1108" s="10">
        <f t="shared" si="87"/>
        <v>92.211615999999992</v>
      </c>
      <c r="H1108" s="69">
        <f t="shared" si="86"/>
        <v>0.14571999999999999</v>
      </c>
    </row>
    <row r="1109" spans="1:11" x14ac:dyDescent="0.35">
      <c r="A1109" s="9">
        <f t="shared" si="88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 t="shared" si="89"/>
        <v>514.6</v>
      </c>
      <c r="G1109" s="10">
        <f t="shared" si="87"/>
        <v>74.987511999999995</v>
      </c>
      <c r="H1109" s="69">
        <f t="shared" si="86"/>
        <v>0.14571999999999999</v>
      </c>
    </row>
    <row r="1110" spans="1:11" x14ac:dyDescent="0.35">
      <c r="A1110" s="9">
        <f t="shared" si="88"/>
        <v>204</v>
      </c>
      <c r="B1110" s="124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 t="shared" si="89"/>
        <v>6066</v>
      </c>
      <c r="G1110" s="10">
        <f t="shared" si="87"/>
        <v>883.93751999999995</v>
      </c>
      <c r="H1110" s="69">
        <f t="shared" si="86"/>
        <v>0.14571999999999999</v>
      </c>
    </row>
    <row r="1111" spans="1:11" x14ac:dyDescent="0.35">
      <c r="A1111" s="9">
        <f t="shared" si="88"/>
        <v>205</v>
      </c>
      <c r="B1111" s="126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 t="shared" si="89"/>
        <v>6073.6</v>
      </c>
      <c r="G1111" s="10">
        <f t="shared" si="87"/>
        <v>885.04499199999998</v>
      </c>
      <c r="H1111" s="69">
        <f t="shared" si="86"/>
        <v>0.14571999999999999</v>
      </c>
    </row>
    <row r="1112" spans="1:11" x14ac:dyDescent="0.35">
      <c r="A1112" s="9">
        <f t="shared" si="88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 t="shared" si="89"/>
        <v>1388.6</v>
      </c>
      <c r="G1112" s="10">
        <f t="shared" si="87"/>
        <v>202.34679199999997</v>
      </c>
      <c r="H1112" s="69">
        <f t="shared" si="86"/>
        <v>0.14571999999999999</v>
      </c>
    </row>
    <row r="1113" spans="1:11" x14ac:dyDescent="0.35">
      <c r="A1113" s="9">
        <f t="shared" si="88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 t="shared" si="89"/>
        <v>4609.7</v>
      </c>
      <c r="G1113" s="10">
        <f t="shared" si="87"/>
        <v>671.72548399999994</v>
      </c>
      <c r="H1113" s="69">
        <f t="shared" si="86"/>
        <v>0.14571999999999999</v>
      </c>
    </row>
    <row r="1114" spans="1:11" x14ac:dyDescent="0.35">
      <c r="A1114" s="9">
        <f t="shared" si="88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8">
        <f t="shared" si="89"/>
        <v>608</v>
      </c>
      <c r="G1114" s="10">
        <f t="shared" si="87"/>
        <v>88.597759999999994</v>
      </c>
      <c r="H1114" s="69">
        <f t="shared" si="86"/>
        <v>0.14571999999999999</v>
      </c>
    </row>
    <row r="1115" spans="1:11" ht="18" x14ac:dyDescent="0.4">
      <c r="A1115" s="12"/>
      <c r="B1115" s="13" t="s">
        <v>1698</v>
      </c>
      <c r="C1115" s="15">
        <f>SUM(C907:C1114)</f>
        <v>212131.79999999996</v>
      </c>
      <c r="D1115" s="15">
        <f t="shared" ref="D1115:G1115" si="90">SUM(D907:D1114)</f>
        <v>369.20000000000005</v>
      </c>
      <c r="E1115" s="15">
        <f t="shared" si="90"/>
        <v>577.21</v>
      </c>
      <c r="F1115" s="297">
        <f t="shared" si="90"/>
        <v>213078.21000000002</v>
      </c>
      <c r="G1115" s="15">
        <f t="shared" si="90"/>
        <v>31049.756761199991</v>
      </c>
      <c r="H1115" s="69">
        <f t="shared" si="86"/>
        <v>0.14571999999999993</v>
      </c>
      <c r="I1115" s="20"/>
      <c r="J1115" s="20"/>
      <c r="K1115" s="20"/>
    </row>
    <row r="1116" spans="1:11" ht="18.5" thickBot="1" x14ac:dyDescent="0.45">
      <c r="A1116" s="19"/>
      <c r="B1116" s="13" t="s">
        <v>508</v>
      </c>
      <c r="C1116" s="15">
        <f>C461+C526+C603+C724+C862+C905+C1115</f>
        <v>1458396.1499999997</v>
      </c>
      <c r="D1116" s="15">
        <f>D461+D526+D603+D724+D862+D905+D1115</f>
        <v>8346.58</v>
      </c>
      <c r="E1116" s="15">
        <f>E461+E526+E603+E724+E862+E905+E1115</f>
        <v>19847.710000000003</v>
      </c>
      <c r="F1116" s="15">
        <f>F461+F526+F603+F724+F862+F905+F1115</f>
        <v>1486590.4399999997</v>
      </c>
      <c r="G1116" s="15">
        <f>G461+G526+G603+G724+G862+G905+G1115</f>
        <v>215741.02415679998</v>
      </c>
      <c r="H1116" s="69">
        <f t="shared" si="86"/>
        <v>0.1451247218815695</v>
      </c>
    </row>
    <row r="1117" spans="1:11" x14ac:dyDescent="0.35">
      <c r="A1117" s="1"/>
    </row>
    <row r="1118" spans="1:11" x14ac:dyDescent="0.35">
      <c r="A1118" s="1"/>
    </row>
    <row r="1119" spans="1:11" x14ac:dyDescent="0.35">
      <c r="A1119" s="1"/>
    </row>
    <row r="1120" spans="1:1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239" spans="2:2" x14ac:dyDescent="0.35">
      <c r="B1239" s="49"/>
    </row>
    <row r="1240" spans="2:2" x14ac:dyDescent="0.35">
      <c r="B1240" s="49"/>
    </row>
    <row r="1241" spans="2:2" x14ac:dyDescent="0.35">
      <c r="B1241" s="49"/>
    </row>
    <row r="1242" spans="2:2" x14ac:dyDescent="0.35">
      <c r="B1242" s="49"/>
    </row>
    <row r="1243" spans="2:2" x14ac:dyDescent="0.35">
      <c r="B1243" s="49"/>
    </row>
    <row r="1244" spans="2:2" x14ac:dyDescent="0.35">
      <c r="B1244" s="49"/>
    </row>
    <row r="1245" spans="2:2" x14ac:dyDescent="0.35">
      <c r="B1245" s="49"/>
    </row>
    <row r="1246" spans="2:2" x14ac:dyDescent="0.35">
      <c r="B1246" s="49"/>
    </row>
    <row r="1247" spans="2:2" x14ac:dyDescent="0.35">
      <c r="B1247" s="49"/>
    </row>
    <row r="1248" spans="2:2" x14ac:dyDescent="0.35">
      <c r="B1248" s="49"/>
    </row>
    <row r="1249" spans="2:2" x14ac:dyDescent="0.35">
      <c r="B1249" s="49"/>
    </row>
    <row r="1250" spans="2:2" x14ac:dyDescent="0.35">
      <c r="B1250" s="49"/>
    </row>
    <row r="1251" spans="2:2" x14ac:dyDescent="0.35">
      <c r="B1251" s="49"/>
    </row>
    <row r="1252" spans="2:2" x14ac:dyDescent="0.35">
      <c r="B1252" s="49"/>
    </row>
    <row r="1253" spans="2:2" x14ac:dyDescent="0.35">
      <c r="B1253" s="49"/>
    </row>
    <row r="1254" spans="2:2" x14ac:dyDescent="0.35">
      <c r="B1254" s="49"/>
    </row>
    <row r="1255" spans="2:2" x14ac:dyDescent="0.35">
      <c r="B1255" s="49"/>
    </row>
    <row r="1256" spans="2:2" x14ac:dyDescent="0.35">
      <c r="B1256" s="49"/>
    </row>
    <row r="1257" spans="2:2" x14ac:dyDescent="0.35">
      <c r="B1257" s="49"/>
    </row>
    <row r="1258" spans="2:2" x14ac:dyDescent="0.35">
      <c r="B1258" s="49"/>
    </row>
    <row r="1259" spans="2:2" x14ac:dyDescent="0.35">
      <c r="B1259" s="49"/>
    </row>
    <row r="1260" spans="2:2" x14ac:dyDescent="0.35">
      <c r="B1260" s="49"/>
    </row>
    <row r="1261" spans="2:2" x14ac:dyDescent="0.35">
      <c r="B1261" s="49"/>
    </row>
    <row r="1262" spans="2:2" x14ac:dyDescent="0.35">
      <c r="B1262" s="49"/>
    </row>
    <row r="1263" spans="2:2" x14ac:dyDescent="0.35">
      <c r="B1263" s="49"/>
    </row>
    <row r="1264" spans="2:2" x14ac:dyDescent="0.35">
      <c r="B1264" s="49"/>
    </row>
    <row r="1265" spans="2:2" x14ac:dyDescent="0.35">
      <c r="B1265" s="49"/>
    </row>
    <row r="1266" spans="2:2" x14ac:dyDescent="0.35">
      <c r="B1266" s="49"/>
    </row>
    <row r="1267" spans="2:2" x14ac:dyDescent="0.35">
      <c r="B1267" s="49"/>
    </row>
    <row r="1268" spans="2:2" x14ac:dyDescent="0.35">
      <c r="B1268" s="49"/>
    </row>
    <row r="1269" spans="2:2" x14ac:dyDescent="0.35">
      <c r="B1269" s="49"/>
    </row>
    <row r="1270" spans="2:2" x14ac:dyDescent="0.35">
      <c r="B1270" s="49"/>
    </row>
    <row r="1271" spans="2:2" x14ac:dyDescent="0.35">
      <c r="B1271" s="49"/>
    </row>
    <row r="1272" spans="2:2" x14ac:dyDescent="0.35">
      <c r="B1272" s="49"/>
    </row>
    <row r="1273" spans="2:2" x14ac:dyDescent="0.35">
      <c r="B1273" s="49"/>
    </row>
    <row r="1274" spans="2:2" x14ac:dyDescent="0.35">
      <c r="B1274" s="49"/>
    </row>
    <row r="1275" spans="2:2" x14ac:dyDescent="0.35">
      <c r="B1275" s="49"/>
    </row>
    <row r="1276" spans="2:2" x14ac:dyDescent="0.35">
      <c r="B1276" s="49"/>
    </row>
    <row r="1277" spans="2:2" x14ac:dyDescent="0.35">
      <c r="B1277" s="49"/>
    </row>
    <row r="1278" spans="2:2" x14ac:dyDescent="0.35">
      <c r="B1278" s="49"/>
    </row>
    <row r="1279" spans="2:2" x14ac:dyDescent="0.35">
      <c r="B1279" s="49"/>
    </row>
    <row r="1280" spans="2:2" x14ac:dyDescent="0.35">
      <c r="B1280" s="49"/>
    </row>
    <row r="1281" spans="2:2" x14ac:dyDescent="0.35">
      <c r="B1281" s="49"/>
    </row>
    <row r="1282" spans="2:2" x14ac:dyDescent="0.35">
      <c r="B1282" s="49"/>
    </row>
    <row r="1283" spans="2:2" x14ac:dyDescent="0.35">
      <c r="B1283" s="49"/>
    </row>
    <row r="1284" spans="2:2" x14ac:dyDescent="0.35">
      <c r="B1284" s="49"/>
    </row>
    <row r="1285" spans="2:2" x14ac:dyDescent="0.35">
      <c r="B1285" s="49"/>
    </row>
    <row r="1286" spans="2:2" x14ac:dyDescent="0.35">
      <c r="B1286" s="49"/>
    </row>
    <row r="1287" spans="2:2" x14ac:dyDescent="0.35">
      <c r="B1287" s="49"/>
    </row>
    <row r="1288" spans="2:2" x14ac:dyDescent="0.35">
      <c r="B1288" s="49"/>
    </row>
    <row r="1289" spans="2:2" x14ac:dyDescent="0.35">
      <c r="B1289" s="49"/>
    </row>
    <row r="1290" spans="2:2" x14ac:dyDescent="0.35">
      <c r="B1290" s="49"/>
    </row>
    <row r="1291" spans="2:2" x14ac:dyDescent="0.35">
      <c r="B1291" s="49"/>
    </row>
    <row r="1292" spans="2:2" x14ac:dyDescent="0.35">
      <c r="B1292" s="49"/>
    </row>
    <row r="1293" spans="2:2" x14ac:dyDescent="0.35">
      <c r="B1293" s="49"/>
    </row>
    <row r="1294" spans="2:2" x14ac:dyDescent="0.35">
      <c r="B1294" s="49"/>
    </row>
    <row r="1295" spans="2:2" x14ac:dyDescent="0.35">
      <c r="B1295" s="49"/>
    </row>
    <row r="1296" spans="2:2" x14ac:dyDescent="0.35">
      <c r="B1296" s="49"/>
    </row>
    <row r="1297" spans="2:2" x14ac:dyDescent="0.35">
      <c r="B1297" s="49"/>
    </row>
    <row r="1298" spans="2:2" x14ac:dyDescent="0.35">
      <c r="B1298" s="49"/>
    </row>
    <row r="1299" spans="2:2" x14ac:dyDescent="0.35">
      <c r="B1299" s="49"/>
    </row>
    <row r="1300" spans="2:2" x14ac:dyDescent="0.35">
      <c r="B1300" s="49"/>
    </row>
    <row r="1301" spans="2:2" x14ac:dyDescent="0.35">
      <c r="B1301" s="49"/>
    </row>
    <row r="1302" spans="2:2" x14ac:dyDescent="0.35">
      <c r="B1302" s="49"/>
    </row>
  </sheetData>
  <mergeCells count="1">
    <mergeCell ref="B1:I1"/>
  </mergeCells>
  <phoneticPr fontId="0" type="noConversion"/>
  <pageMargins left="0.75" right="0.75" top="1" bottom="1" header="0.5" footer="0.5"/>
  <pageSetup paperSize="9" scale="75" orientation="landscape" r:id="rId1"/>
  <headerFooter alignWithMargins="0"/>
  <rowBreaks count="4" manualBreakCount="4">
    <brk id="395" max="8" man="1"/>
    <brk id="460" max="16383" man="1"/>
    <brk id="525" max="16383" man="1"/>
    <brk id="60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R1302"/>
  <sheetViews>
    <sheetView view="pageBreakPreview" topLeftCell="A1088" zoomScale="60" zoomScaleNormal="70" workbookViewId="0">
      <selection activeCell="G1111" sqref="G1111"/>
    </sheetView>
  </sheetViews>
  <sheetFormatPr defaultColWidth="12" defaultRowHeight="17.5" x14ac:dyDescent="0.35"/>
  <cols>
    <col min="1" max="1" width="9" style="2" customWidth="1"/>
    <col min="2" max="2" width="28.1796875" customWidth="1"/>
    <col min="3" max="3" width="18" customWidth="1"/>
    <col min="4" max="4" width="16.26953125" customWidth="1"/>
    <col min="5" max="6" width="17.1796875" customWidth="1"/>
    <col min="7" max="7" width="17.1796875" style="258" customWidth="1"/>
    <col min="8" max="9" width="17.1796875" style="192" customWidth="1"/>
    <col min="10" max="10" width="17.1796875" style="342" customWidth="1"/>
    <col min="11" max="11" width="17.7265625" style="192" customWidth="1"/>
    <col min="12" max="12" width="18.453125" style="61" customWidth="1"/>
    <col min="13" max="13" width="30.26953125" hidden="1" customWidth="1"/>
    <col min="14" max="17" width="12" hidden="1" customWidth="1"/>
  </cols>
  <sheetData>
    <row r="1" spans="1:18" x14ac:dyDescent="0.25">
      <c r="A1" s="379" t="s">
        <v>1256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</row>
    <row r="2" spans="1:18" ht="18.5" thickBot="1" x14ac:dyDescent="0.45">
      <c r="A2" s="1"/>
      <c r="B2" s="50"/>
      <c r="C2" s="51"/>
      <c r="D2" s="51"/>
      <c r="E2" s="51"/>
      <c r="F2" s="51"/>
      <c r="G2" s="252"/>
      <c r="H2" s="264">
        <v>4281.45</v>
      </c>
      <c r="I2" s="247"/>
    </row>
    <row r="3" spans="1:18" ht="70.5" thickBot="1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230" t="s">
        <v>1253</v>
      </c>
      <c r="G3" s="260" t="s">
        <v>299</v>
      </c>
      <c r="H3" s="261" t="s">
        <v>1427</v>
      </c>
      <c r="I3" s="261" t="s">
        <v>1428</v>
      </c>
      <c r="J3" s="343" t="s">
        <v>1429</v>
      </c>
      <c r="K3" s="261" t="s">
        <v>1430</v>
      </c>
      <c r="L3" s="262" t="s">
        <v>300</v>
      </c>
      <c r="M3" s="263"/>
      <c r="N3" s="263"/>
      <c r="O3" s="263"/>
      <c r="P3" s="263"/>
      <c r="Q3" s="263"/>
      <c r="R3" s="263"/>
    </row>
    <row r="4" spans="1:18" x14ac:dyDescent="0.35">
      <c r="A4" s="5">
        <v>1</v>
      </c>
      <c r="B4" s="23">
        <v>2</v>
      </c>
      <c r="C4" s="23">
        <v>3</v>
      </c>
      <c r="D4" s="23"/>
      <c r="E4" s="23"/>
      <c r="F4" s="23"/>
      <c r="G4" s="253">
        <v>4</v>
      </c>
      <c r="H4" s="254">
        <v>5</v>
      </c>
      <c r="I4" s="254">
        <v>8</v>
      </c>
      <c r="J4" s="344">
        <v>9</v>
      </c>
      <c r="K4" s="254">
        <v>10</v>
      </c>
      <c r="L4" s="62">
        <v>12</v>
      </c>
    </row>
    <row r="5" spans="1:18" ht="18" x14ac:dyDescent="0.4">
      <c r="A5" s="5"/>
      <c r="B5" s="7" t="s">
        <v>1693</v>
      </c>
      <c r="C5" s="23"/>
      <c r="D5" s="23"/>
      <c r="E5" s="23"/>
      <c r="F5" s="23"/>
      <c r="G5" s="314"/>
      <c r="H5" s="194"/>
      <c r="I5" s="194"/>
      <c r="J5" s="345"/>
      <c r="K5" s="194"/>
      <c r="L5" s="315"/>
    </row>
    <row r="6" spans="1:18" ht="18" x14ac:dyDescent="0.4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C6+D6+E6</f>
        <v>359.58</v>
      </c>
      <c r="G6" s="255">
        <f>1/252549.52*F6</f>
        <v>1.4237999739615424E-3</v>
      </c>
      <c r="H6" s="257">
        <f>G6*$H$2</f>
        <v>6.0959283985176453</v>
      </c>
      <c r="I6" s="256">
        <f t="shared" ref="I6:I61" si="0">H6*0.22</f>
        <v>1.3411042476738819</v>
      </c>
      <c r="J6" s="346">
        <v>2.5628440752260224</v>
      </c>
      <c r="K6" s="256">
        <v>1.9862294320225611</v>
      </c>
      <c r="L6" s="60">
        <f t="shared" ref="L6:L35" si="1">(H6+I6+J6+K6)/F6</f>
        <v>3.3333628548417912E-2</v>
      </c>
    </row>
    <row r="7" spans="1:18" ht="18" x14ac:dyDescent="0.4">
      <c r="A7" s="9">
        <f t="shared" ref="A7:A70" si="2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 t="shared" ref="F7:F59" si="3">C7+D7+E7</f>
        <v>201.72</v>
      </c>
      <c r="G7" s="255">
        <f t="shared" ref="G7:G70" si="4">1/252549.52*F7</f>
        <v>7.987344422590865E-4</v>
      </c>
      <c r="H7" s="257">
        <f t="shared" ref="H7:H70" si="5">G7*$H$2</f>
        <v>3.4197415778101656</v>
      </c>
      <c r="I7" s="256">
        <f t="shared" si="0"/>
        <v>0.75234314711823647</v>
      </c>
      <c r="J7" s="346">
        <v>1.4377243085115781</v>
      </c>
      <c r="K7" s="256">
        <v>1.1142505173468797</v>
      </c>
      <c r="L7" s="60">
        <f t="shared" si="1"/>
        <v>3.3333628548417905E-2</v>
      </c>
    </row>
    <row r="8" spans="1:18" ht="18" x14ac:dyDescent="0.4">
      <c r="A8" s="9">
        <f t="shared" si="2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3"/>
        <v>585.14</v>
      </c>
      <c r="G8" s="255">
        <f t="shared" si="4"/>
        <v>2.3169317447128785E-3</v>
      </c>
      <c r="H8" s="257">
        <f t="shared" si="5"/>
        <v>9.9198274184009527</v>
      </c>
      <c r="I8" s="256">
        <f t="shared" si="0"/>
        <v>2.1823620320482098</v>
      </c>
      <c r="J8" s="346">
        <v>4.1704838483167999</v>
      </c>
      <c r="K8" s="256">
        <v>3.2321661100552905</v>
      </c>
      <c r="L8" s="60">
        <f t="shared" si="1"/>
        <v>3.3333628548417905E-2</v>
      </c>
    </row>
    <row r="9" spans="1:18" ht="18" x14ac:dyDescent="0.4">
      <c r="A9" s="9">
        <f t="shared" si="2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3"/>
        <v>1489.2</v>
      </c>
      <c r="G9" s="255">
        <f t="shared" si="4"/>
        <v>5.8966653351786224E-3</v>
      </c>
      <c r="H9" s="257">
        <f t="shared" si="5"/>
        <v>25.246277799300511</v>
      </c>
      <c r="I9" s="256">
        <f t="shared" si="0"/>
        <v>5.5541811158461121</v>
      </c>
      <c r="J9" s="346">
        <v>10.614014674972449</v>
      </c>
      <c r="K9" s="256">
        <v>8.2259660441848776</v>
      </c>
      <c r="L9" s="60">
        <f t="shared" si="1"/>
        <v>3.3333628548417912E-2</v>
      </c>
    </row>
    <row r="10" spans="1:18" ht="18" x14ac:dyDescent="0.4">
      <c r="A10" s="9">
        <f t="shared" si="2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 t="shared" si="3"/>
        <v>336.7</v>
      </c>
      <c r="G10" s="255">
        <f t="shared" si="4"/>
        <v>1.3332038801736786E-3</v>
      </c>
      <c r="H10" s="257">
        <f t="shared" si="5"/>
        <v>5.7080457527695954</v>
      </c>
      <c r="I10" s="256">
        <f t="shared" si="0"/>
        <v>1.2557700656093109</v>
      </c>
      <c r="J10" s="346">
        <v>2.3997708441198111</v>
      </c>
      <c r="K10" s="256">
        <v>1.8598460697535912</v>
      </c>
      <c r="L10" s="60">
        <f t="shared" si="1"/>
        <v>3.3333628548417905E-2</v>
      </c>
    </row>
    <row r="11" spans="1:18" ht="18" x14ac:dyDescent="0.4">
      <c r="A11" s="9">
        <f t="shared" si="2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3"/>
        <v>2519.1999999999998</v>
      </c>
      <c r="G11" s="255">
        <f t="shared" si="4"/>
        <v>9.9750734034259898E-3</v>
      </c>
      <c r="H11" s="257">
        <f t="shared" si="5"/>
        <v>42.7077780230982</v>
      </c>
      <c r="I11" s="256">
        <f t="shared" si="0"/>
        <v>9.3957111650816039</v>
      </c>
      <c r="J11" s="346">
        <v>17.955161005365692</v>
      </c>
      <c r="K11" s="256">
        <v>13.915426845628891</v>
      </c>
      <c r="L11" s="60">
        <f t="shared" si="1"/>
        <v>3.3333628548417905E-2</v>
      </c>
    </row>
    <row r="12" spans="1:18" ht="18" x14ac:dyDescent="0.4">
      <c r="A12" s="9">
        <f t="shared" si="2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 t="shared" si="3"/>
        <v>157</v>
      </c>
      <c r="G12" s="255">
        <f t="shared" si="4"/>
        <v>6.2166025894644351E-4</v>
      </c>
      <c r="H12" s="257">
        <f t="shared" si="5"/>
        <v>2.6616073156662505</v>
      </c>
      <c r="I12" s="256">
        <f t="shared" si="0"/>
        <v>0.58555360944657509</v>
      </c>
      <c r="J12" s="346">
        <v>1.1189902658948927</v>
      </c>
      <c r="K12" s="256">
        <v>0.86722849109389322</v>
      </c>
      <c r="L12" s="60">
        <f t="shared" si="1"/>
        <v>3.3333628548417912E-2</v>
      </c>
    </row>
    <row r="13" spans="1:18" ht="18" x14ac:dyDescent="0.4">
      <c r="A13" s="9">
        <f t="shared" si="2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3"/>
        <v>2085.1999999999998</v>
      </c>
      <c r="G13" s="255">
        <f t="shared" si="4"/>
        <v>8.2565985474848651E-3</v>
      </c>
      <c r="H13" s="257">
        <f t="shared" si="5"/>
        <v>35.350213851129077</v>
      </c>
      <c r="I13" s="256">
        <f t="shared" si="0"/>
        <v>7.7770470472483968</v>
      </c>
      <c r="J13" s="346">
        <v>14.861901289452423</v>
      </c>
      <c r="K13" s="256">
        <v>11.518120061331121</v>
      </c>
      <c r="L13" s="60">
        <f t="shared" si="1"/>
        <v>3.3333628548417905E-2</v>
      </c>
    </row>
    <row r="14" spans="1:18" ht="18" x14ac:dyDescent="0.4">
      <c r="A14" s="9">
        <f t="shared" si="2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3"/>
        <v>2093.6</v>
      </c>
      <c r="G14" s="255">
        <f t="shared" si="4"/>
        <v>8.2898593511482425E-3</v>
      </c>
      <c r="H14" s="257">
        <f t="shared" si="5"/>
        <v>35.492618318973641</v>
      </c>
      <c r="I14" s="256">
        <f t="shared" si="0"/>
        <v>7.8083760301742009</v>
      </c>
      <c r="J14" s="346">
        <v>14.921770832341066</v>
      </c>
      <c r="K14" s="256">
        <v>11.56451954747882</v>
      </c>
      <c r="L14" s="60">
        <f t="shared" si="1"/>
        <v>3.3333628548417912E-2</v>
      </c>
    </row>
    <row r="15" spans="1:18" ht="18" x14ac:dyDescent="0.4">
      <c r="A15" s="9">
        <f t="shared" si="2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3"/>
        <v>2063.25</v>
      </c>
      <c r="G15" s="255">
        <f t="shared" si="4"/>
        <v>8.1696848998168772E-3</v>
      </c>
      <c r="H15" s="257">
        <f t="shared" si="5"/>
        <v>34.97809741432097</v>
      </c>
      <c r="I15" s="256">
        <f t="shared" si="0"/>
        <v>7.6951814311506137</v>
      </c>
      <c r="J15" s="346">
        <v>14.705456472023171</v>
      </c>
      <c r="K15" s="256">
        <v>11.396873785028504</v>
      </c>
      <c r="L15" s="60">
        <f t="shared" si="1"/>
        <v>3.3333628548417912E-2</v>
      </c>
    </row>
    <row r="16" spans="1:18" ht="18" x14ac:dyDescent="0.4">
      <c r="A16" s="9">
        <f t="shared" si="2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 t="shared" si="3"/>
        <v>225</v>
      </c>
      <c r="G16" s="255">
        <f t="shared" si="4"/>
        <v>8.9091438384044459E-4</v>
      </c>
      <c r="H16" s="257">
        <f t="shared" si="5"/>
        <v>3.8144053886936713</v>
      </c>
      <c r="I16" s="256">
        <f t="shared" si="0"/>
        <v>0.83916918551260766</v>
      </c>
      <c r="J16" s="346">
        <v>1.6036484702315341</v>
      </c>
      <c r="K16" s="256">
        <v>1.2428433789562163</v>
      </c>
      <c r="L16" s="60">
        <f t="shared" si="1"/>
        <v>3.3333628548417912E-2</v>
      </c>
    </row>
    <row r="17" spans="1:12" ht="18" x14ac:dyDescent="0.4">
      <c r="A17" s="9">
        <f t="shared" si="2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 t="shared" si="3"/>
        <v>594.6</v>
      </c>
      <c r="G17" s="255">
        <f t="shared" si="4"/>
        <v>2.3543897450290147E-3</v>
      </c>
      <c r="H17" s="257">
        <f t="shared" si="5"/>
        <v>10.080201973854475</v>
      </c>
      <c r="I17" s="256">
        <f t="shared" si="0"/>
        <v>2.2176444342479846</v>
      </c>
      <c r="J17" s="346">
        <v>4.2379083573318681</v>
      </c>
      <c r="K17" s="256">
        <v>3.2844207694549619</v>
      </c>
      <c r="L17" s="60">
        <f t="shared" si="1"/>
        <v>3.3333628548417905E-2</v>
      </c>
    </row>
    <row r="18" spans="1:12" ht="18" x14ac:dyDescent="0.4">
      <c r="A18" s="9">
        <f t="shared" si="2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 t="shared" si="3"/>
        <v>720.56000000000006</v>
      </c>
      <c r="G18" s="255">
        <f t="shared" si="4"/>
        <v>2.8531434152003145E-3</v>
      </c>
      <c r="H18" s="257">
        <f t="shared" si="5"/>
        <v>12.215590875009386</v>
      </c>
      <c r="I18" s="256">
        <f t="shared" si="0"/>
        <v>2.6874299925020648</v>
      </c>
      <c r="J18" s="346">
        <v>5.1356664076001532</v>
      </c>
      <c r="K18" s="256">
        <v>3.9801921117364061</v>
      </c>
      <c r="L18" s="60">
        <f t="shared" si="1"/>
        <v>3.3333628548417912E-2</v>
      </c>
    </row>
    <row r="19" spans="1:12" ht="18" x14ac:dyDescent="0.4">
      <c r="A19" s="9">
        <f t="shared" si="2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 t="shared" si="3"/>
        <v>714.65</v>
      </c>
      <c r="G19" s="255">
        <f t="shared" si="4"/>
        <v>2.8297420640514387E-3</v>
      </c>
      <c r="H19" s="257">
        <f t="shared" si="5"/>
        <v>12.115399160133032</v>
      </c>
      <c r="I19" s="256">
        <f t="shared" si="0"/>
        <v>2.6653878152292672</v>
      </c>
      <c r="J19" s="346">
        <v>5.0935439077820712</v>
      </c>
      <c r="K19" s="256">
        <v>3.9475467589824884</v>
      </c>
      <c r="L19" s="60">
        <f t="shared" si="1"/>
        <v>3.3333628548417905E-2</v>
      </c>
    </row>
    <row r="20" spans="1:12" ht="18" x14ac:dyDescent="0.4">
      <c r="A20" s="9">
        <f t="shared" si="2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 t="shared" si="3"/>
        <v>589.14</v>
      </c>
      <c r="G20" s="255">
        <f t="shared" si="4"/>
        <v>2.33277022264782E-3</v>
      </c>
      <c r="H20" s="257">
        <f t="shared" si="5"/>
        <v>9.9876390697555077</v>
      </c>
      <c r="I20" s="256">
        <f t="shared" si="0"/>
        <v>2.1972805953462116</v>
      </c>
      <c r="J20" s="346">
        <v>4.1989931544542491</v>
      </c>
      <c r="K20" s="256">
        <v>3.2542611034589566</v>
      </c>
      <c r="L20" s="60">
        <f t="shared" si="1"/>
        <v>3.3333628548417905E-2</v>
      </c>
    </row>
    <row r="21" spans="1:12" ht="18" x14ac:dyDescent="0.4">
      <c r="A21" s="9">
        <f t="shared" si="2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 t="shared" si="3"/>
        <v>1124.6099999999999</v>
      </c>
      <c r="G21" s="255">
        <f t="shared" si="4"/>
        <v>4.4530276676035653E-3</v>
      </c>
      <c r="H21" s="257">
        <f t="shared" si="5"/>
        <v>19.065415307461283</v>
      </c>
      <c r="I21" s="256">
        <f t="shared" si="0"/>
        <v>4.1943913676414821</v>
      </c>
      <c r="J21" s="346">
        <v>8.015462693809269</v>
      </c>
      <c r="K21" s="256">
        <v>6.2120626329242237</v>
      </c>
      <c r="L21" s="60">
        <f t="shared" si="1"/>
        <v>3.3333628548417905E-2</v>
      </c>
    </row>
    <row r="22" spans="1:12" ht="18" x14ac:dyDescent="0.4">
      <c r="A22" s="9">
        <f t="shared" si="2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 t="shared" si="3"/>
        <v>1240</v>
      </c>
      <c r="G22" s="255">
        <f t="shared" si="4"/>
        <v>4.9099281598317833E-3</v>
      </c>
      <c r="H22" s="257">
        <f t="shared" si="5"/>
        <v>21.021611919911788</v>
      </c>
      <c r="I22" s="256">
        <f t="shared" si="0"/>
        <v>4.6247546223805935</v>
      </c>
      <c r="J22" s="346">
        <v>8.8378849026093445</v>
      </c>
      <c r="K22" s="256">
        <v>6.8494479551364815</v>
      </c>
      <c r="L22" s="60">
        <f t="shared" si="1"/>
        <v>3.3333628548417905E-2</v>
      </c>
    </row>
    <row r="23" spans="1:12" ht="18" x14ac:dyDescent="0.4">
      <c r="A23" s="9">
        <f t="shared" si="2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 t="shared" si="3"/>
        <v>762.66000000000008</v>
      </c>
      <c r="G23" s="255">
        <f t="shared" si="4"/>
        <v>3.0198433954655712E-3</v>
      </c>
      <c r="H23" s="257">
        <f t="shared" si="5"/>
        <v>12.929308505516069</v>
      </c>
      <c r="I23" s="256">
        <f t="shared" si="0"/>
        <v>2.8444478712135353</v>
      </c>
      <c r="J23" s="346">
        <v>5.4357268546968092</v>
      </c>
      <c r="K23" s="256">
        <v>4.2127419173099918</v>
      </c>
      <c r="L23" s="60">
        <f t="shared" si="1"/>
        <v>3.3333628548417912E-2</v>
      </c>
    </row>
    <row r="24" spans="1:12" ht="18" x14ac:dyDescent="0.4">
      <c r="A24" s="9">
        <f t="shared" si="2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 t="shared" si="3"/>
        <v>566</v>
      </c>
      <c r="G24" s="255">
        <f t="shared" si="4"/>
        <v>2.2411446277941852E-3</v>
      </c>
      <c r="H24" s="257">
        <f t="shared" si="5"/>
        <v>9.5953486666694143</v>
      </c>
      <c r="I24" s="256">
        <f t="shared" si="0"/>
        <v>2.1109767066672713</v>
      </c>
      <c r="J24" s="346">
        <v>4.0340668184491042</v>
      </c>
      <c r="K24" s="256">
        <v>3.1264415666187486</v>
      </c>
      <c r="L24" s="60">
        <f t="shared" si="1"/>
        <v>3.3333628548417912E-2</v>
      </c>
    </row>
    <row r="25" spans="1:12" ht="18" x14ac:dyDescent="0.4">
      <c r="A25" s="9">
        <f t="shared" si="2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 t="shared" si="3"/>
        <v>678.79</v>
      </c>
      <c r="G25" s="255">
        <f t="shared" si="4"/>
        <v>2.6877501093646905E-3</v>
      </c>
      <c r="H25" s="257">
        <f t="shared" si="5"/>
        <v>11.507467705739455</v>
      </c>
      <c r="I25" s="256">
        <f t="shared" si="0"/>
        <v>2.5316428952626802</v>
      </c>
      <c r="J25" s="346">
        <v>4.8379579782598361</v>
      </c>
      <c r="K25" s="256">
        <v>3.7494651431186226</v>
      </c>
      <c r="L25" s="60">
        <f t="shared" si="1"/>
        <v>3.3333628548417912E-2</v>
      </c>
    </row>
    <row r="26" spans="1:12" ht="18" x14ac:dyDescent="0.4">
      <c r="A26" s="9">
        <f t="shared" si="2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 t="shared" si="3"/>
        <v>941.65</v>
      </c>
      <c r="G26" s="255">
        <f t="shared" si="4"/>
        <v>3.7285756868593537E-3</v>
      </c>
      <c r="H26" s="257">
        <f t="shared" si="5"/>
        <v>15.963710374503979</v>
      </c>
      <c r="I26" s="256">
        <f t="shared" si="0"/>
        <v>3.5120162823908752</v>
      </c>
      <c r="J26" s="346">
        <v>6.7114470310823302</v>
      </c>
      <c r="K26" s="256">
        <v>5.2014376346405387</v>
      </c>
      <c r="L26" s="60">
        <f t="shared" si="1"/>
        <v>3.3333628548417905E-2</v>
      </c>
    </row>
    <row r="27" spans="1:12" ht="18" x14ac:dyDescent="0.4">
      <c r="A27" s="9">
        <f t="shared" si="2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 t="shared" si="3"/>
        <v>1038.9000000000001</v>
      </c>
      <c r="G27" s="255">
        <f t="shared" si="4"/>
        <v>4.113648681652613E-3</v>
      </c>
      <c r="H27" s="257">
        <f t="shared" si="5"/>
        <v>17.61238114806158</v>
      </c>
      <c r="I27" s="256">
        <f t="shared" si="0"/>
        <v>3.8747238525735477</v>
      </c>
      <c r="J27" s="346">
        <v>7.4045795365490719</v>
      </c>
      <c r="K27" s="256">
        <v>5.7386221617671707</v>
      </c>
      <c r="L27" s="60">
        <f t="shared" si="1"/>
        <v>3.3333628548417912E-2</v>
      </c>
    </row>
    <row r="28" spans="1:12" ht="18" x14ac:dyDescent="0.4">
      <c r="A28" s="9">
        <f t="shared" si="2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 t="shared" si="3"/>
        <v>282.89999999999998</v>
      </c>
      <c r="G28" s="255">
        <f t="shared" si="4"/>
        <v>1.1201763519487189E-3</v>
      </c>
      <c r="H28" s="257">
        <f t="shared" si="5"/>
        <v>4.7959790420508428</v>
      </c>
      <c r="I28" s="256">
        <f t="shared" si="0"/>
        <v>1.0551153892511855</v>
      </c>
      <c r="J28" s="346">
        <v>2.0163206765711155</v>
      </c>
      <c r="K28" s="256">
        <v>1.5626684084742826</v>
      </c>
      <c r="L28" s="60">
        <f t="shared" si="1"/>
        <v>3.3333628548417912E-2</v>
      </c>
    </row>
    <row r="29" spans="1:12" ht="18" x14ac:dyDescent="0.4">
      <c r="A29" s="9">
        <f t="shared" si="2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 t="shared" si="3"/>
        <v>148.1</v>
      </c>
      <c r="G29" s="255">
        <f t="shared" si="4"/>
        <v>5.864196455411993E-4</v>
      </c>
      <c r="H29" s="257">
        <f t="shared" si="5"/>
        <v>2.5107263914023674</v>
      </c>
      <c r="I29" s="256">
        <f t="shared" si="0"/>
        <v>0.55235980610852087</v>
      </c>
      <c r="J29" s="346">
        <v>1.0555570597390678</v>
      </c>
      <c r="K29" s="256">
        <v>0.81806713077073623</v>
      </c>
      <c r="L29" s="60">
        <f t="shared" si="1"/>
        <v>3.3333628548417912E-2</v>
      </c>
    </row>
    <row r="30" spans="1:12" ht="18" x14ac:dyDescent="0.4">
      <c r="A30" s="9">
        <f t="shared" si="2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 t="shared" si="3"/>
        <v>337.2</v>
      </c>
      <c r="G30" s="255">
        <f t="shared" si="4"/>
        <v>1.3351836899155461E-3</v>
      </c>
      <c r="H30" s="257">
        <f t="shared" si="5"/>
        <v>5.7165222091889145</v>
      </c>
      <c r="I30" s="256">
        <f t="shared" si="0"/>
        <v>1.2576348860215611</v>
      </c>
      <c r="J30" s="346">
        <v>2.4033345073869925</v>
      </c>
      <c r="K30" s="256">
        <v>1.8626079439290497</v>
      </c>
      <c r="L30" s="60">
        <f t="shared" si="1"/>
        <v>3.3333628548417905E-2</v>
      </c>
    </row>
    <row r="31" spans="1:12" ht="18" x14ac:dyDescent="0.4">
      <c r="A31" s="9">
        <f t="shared" si="2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 t="shared" si="3"/>
        <v>284.3</v>
      </c>
      <c r="G31" s="255">
        <f t="shared" si="4"/>
        <v>1.1257198192259484E-3</v>
      </c>
      <c r="H31" s="257">
        <f t="shared" si="5"/>
        <v>4.8197131200249368</v>
      </c>
      <c r="I31" s="256">
        <f t="shared" si="0"/>
        <v>1.0603368864054861</v>
      </c>
      <c r="J31" s="346">
        <v>2.026298933719223</v>
      </c>
      <c r="K31" s="256">
        <v>1.570401656165566</v>
      </c>
      <c r="L31" s="60">
        <f t="shared" si="1"/>
        <v>3.3333628548417912E-2</v>
      </c>
    </row>
    <row r="32" spans="1:12" ht="18" x14ac:dyDescent="0.4">
      <c r="A32" s="9">
        <f t="shared" si="2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 t="shared" si="3"/>
        <v>213.73</v>
      </c>
      <c r="G32" s="255">
        <f t="shared" si="4"/>
        <v>8.4628947225874759E-4</v>
      </c>
      <c r="H32" s="257">
        <f t="shared" si="5"/>
        <v>3.6233460610022146</v>
      </c>
      <c r="I32" s="256">
        <f t="shared" si="0"/>
        <v>0.79713613342048717</v>
      </c>
      <c r="J32" s="346">
        <v>1.5233235001892702</v>
      </c>
      <c r="K32" s="256">
        <v>1.1805907350413871</v>
      </c>
      <c r="L32" s="60">
        <f t="shared" si="1"/>
        <v>3.3333628548417905E-2</v>
      </c>
    </row>
    <row r="33" spans="1:12" ht="18" x14ac:dyDescent="0.4">
      <c r="A33" s="9">
        <f t="shared" si="2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 t="shared" si="3"/>
        <v>251.7</v>
      </c>
      <c r="G33" s="255">
        <f t="shared" si="4"/>
        <v>9.9663622405617722E-4</v>
      </c>
      <c r="H33" s="257">
        <f t="shared" si="5"/>
        <v>4.2670481614853202</v>
      </c>
      <c r="I33" s="256">
        <f t="shared" si="0"/>
        <v>0.93875059552677043</v>
      </c>
      <c r="J33" s="346">
        <v>1.7939480886990098</v>
      </c>
      <c r="K33" s="256">
        <v>1.3903274599256874</v>
      </c>
      <c r="L33" s="60">
        <f t="shared" si="1"/>
        <v>3.3333628548417912E-2</v>
      </c>
    </row>
    <row r="34" spans="1:12" ht="19.5" customHeight="1" x14ac:dyDescent="0.4">
      <c r="A34" s="9">
        <f t="shared" si="2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 t="shared" si="3"/>
        <v>132.6</v>
      </c>
      <c r="G34" s="255">
        <f t="shared" si="4"/>
        <v>5.2504554354330197E-4</v>
      </c>
      <c r="H34" s="257">
        <f t="shared" si="5"/>
        <v>2.24795624240347</v>
      </c>
      <c r="I34" s="256">
        <f t="shared" si="0"/>
        <v>0.49455037332876339</v>
      </c>
      <c r="J34" s="346">
        <v>0.9450834984564509</v>
      </c>
      <c r="K34" s="256">
        <v>0.73244903133153016</v>
      </c>
      <c r="L34" s="60">
        <f t="shared" si="1"/>
        <v>3.3333628548417912E-2</v>
      </c>
    </row>
    <row r="35" spans="1:12" ht="18" x14ac:dyDescent="0.4">
      <c r="A35" s="9">
        <f t="shared" si="2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 t="shared" si="3"/>
        <v>241.3</v>
      </c>
      <c r="G35" s="255">
        <f t="shared" si="4"/>
        <v>9.5545618142533009E-4</v>
      </c>
      <c r="H35" s="257">
        <f t="shared" si="5"/>
        <v>4.0907378679634796</v>
      </c>
      <c r="I35" s="256">
        <f t="shared" si="0"/>
        <v>0.89996233095196554</v>
      </c>
      <c r="J35" s="346">
        <v>1.7198238927416412</v>
      </c>
      <c r="K35" s="256">
        <v>1.3328804770761558</v>
      </c>
      <c r="L35" s="60">
        <f t="shared" si="1"/>
        <v>3.3333628548417912E-2</v>
      </c>
    </row>
    <row r="36" spans="1:12" ht="18" x14ac:dyDescent="0.4">
      <c r="A36" s="9">
        <f t="shared" si="2"/>
        <v>31</v>
      </c>
      <c r="B36" s="89" t="s">
        <v>1486</v>
      </c>
      <c r="C36" s="8">
        <v>0</v>
      </c>
      <c r="D36" s="8">
        <f>димвенканали!D36</f>
        <v>0</v>
      </c>
      <c r="E36" s="8">
        <f>димвенканали!E36</f>
        <v>0</v>
      </c>
      <c r="F36" s="8">
        <f t="shared" si="3"/>
        <v>0</v>
      </c>
      <c r="G36" s="255">
        <f t="shared" si="4"/>
        <v>0</v>
      </c>
      <c r="H36" s="257">
        <f t="shared" si="5"/>
        <v>0</v>
      </c>
      <c r="I36" s="256">
        <f t="shared" si="0"/>
        <v>0</v>
      </c>
      <c r="J36" s="346">
        <v>0</v>
      </c>
      <c r="K36" s="256">
        <v>0</v>
      </c>
      <c r="L36" s="60">
        <v>0</v>
      </c>
    </row>
    <row r="37" spans="1:12" ht="18" x14ac:dyDescent="0.4">
      <c r="A37" s="9">
        <f t="shared" si="2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 t="shared" si="3"/>
        <v>127</v>
      </c>
      <c r="G37" s="255">
        <f t="shared" si="4"/>
        <v>5.0287167443438421E-4</v>
      </c>
      <c r="H37" s="257">
        <f t="shared" si="5"/>
        <v>2.1530199305070941</v>
      </c>
      <c r="I37" s="256">
        <f t="shared" si="0"/>
        <v>0.47366438471156069</v>
      </c>
      <c r="J37" s="346">
        <v>0.9051704698640215</v>
      </c>
      <c r="K37" s="256">
        <v>0.70151604056639771</v>
      </c>
      <c r="L37" s="60">
        <f t="shared" ref="L37:L68" si="6">(H37+I37+J37+K37)/F37</f>
        <v>3.3333628548417905E-2</v>
      </c>
    </row>
    <row r="38" spans="1:12" ht="18" x14ac:dyDescent="0.4">
      <c r="A38" s="9">
        <f t="shared" si="2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 t="shared" si="3"/>
        <v>272.96999999999997</v>
      </c>
      <c r="G38" s="255">
        <f t="shared" si="4"/>
        <v>1.0808573304752272E-3</v>
      </c>
      <c r="H38" s="257">
        <f t="shared" si="5"/>
        <v>4.6276366175631614</v>
      </c>
      <c r="I38" s="256">
        <f t="shared" si="0"/>
        <v>1.0180800558638956</v>
      </c>
      <c r="J38" s="346">
        <v>1.9455463240848969</v>
      </c>
      <c r="K38" s="256">
        <v>1.5078175873496817</v>
      </c>
      <c r="L38" s="60">
        <f t="shared" si="6"/>
        <v>3.3333628548417905E-2</v>
      </c>
    </row>
    <row r="39" spans="1:12" ht="18" x14ac:dyDescent="0.4">
      <c r="A39" s="9">
        <f t="shared" si="2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 t="shared" si="3"/>
        <v>226.2</v>
      </c>
      <c r="G39" s="255">
        <f t="shared" si="4"/>
        <v>8.9566592722092691E-4</v>
      </c>
      <c r="H39" s="257">
        <f t="shared" si="5"/>
        <v>3.8347488841000374</v>
      </c>
      <c r="I39" s="256">
        <f t="shared" si="0"/>
        <v>0.84364475450200827</v>
      </c>
      <c r="J39" s="346">
        <v>1.612201262072769</v>
      </c>
      <c r="K39" s="256">
        <v>1.2494718769773161</v>
      </c>
      <c r="L39" s="60">
        <f t="shared" si="6"/>
        <v>3.3333628548417912E-2</v>
      </c>
    </row>
    <row r="40" spans="1:12" ht="18" x14ac:dyDescent="0.4">
      <c r="A40" s="9">
        <f t="shared" si="2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 t="shared" si="3"/>
        <v>262.41000000000003</v>
      </c>
      <c r="G40" s="255">
        <f t="shared" si="4"/>
        <v>1.0390437487269827E-3</v>
      </c>
      <c r="H40" s="257">
        <f t="shared" si="5"/>
        <v>4.4486138579871399</v>
      </c>
      <c r="I40" s="256">
        <f t="shared" si="0"/>
        <v>0.97869504875717084</v>
      </c>
      <c r="J40" s="346">
        <v>1.8702817558820308</v>
      </c>
      <c r="K40" s="256">
        <v>1.4494868047640035</v>
      </c>
      <c r="L40" s="60">
        <f t="shared" si="6"/>
        <v>3.3333628548417912E-2</v>
      </c>
    </row>
    <row r="41" spans="1:12" ht="18" x14ac:dyDescent="0.4">
      <c r="A41" s="9">
        <f t="shared" si="2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 t="shared" si="3"/>
        <v>267.33999999999997</v>
      </c>
      <c r="G41" s="255">
        <f t="shared" si="4"/>
        <v>1.0585646727817974E-3</v>
      </c>
      <c r="H41" s="257">
        <f t="shared" si="5"/>
        <v>4.5321917182816263</v>
      </c>
      <c r="I41" s="256">
        <f t="shared" si="0"/>
        <v>0.99708217802195775</v>
      </c>
      <c r="J41" s="346">
        <v>1.9054194756964367</v>
      </c>
      <c r="K41" s="256">
        <v>1.4767188841340215</v>
      </c>
      <c r="L41" s="60">
        <f t="shared" si="6"/>
        <v>3.3333628548417905E-2</v>
      </c>
    </row>
    <row r="42" spans="1:12" ht="18" x14ac:dyDescent="0.4">
      <c r="A42" s="9">
        <f t="shared" si="2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 t="shared" si="3"/>
        <v>306.2</v>
      </c>
      <c r="G42" s="255">
        <f t="shared" si="4"/>
        <v>1.2124354859197517E-3</v>
      </c>
      <c r="H42" s="257">
        <f t="shared" si="5"/>
        <v>5.1909819111911206</v>
      </c>
      <c r="I42" s="256">
        <f t="shared" si="0"/>
        <v>1.1420160204620466</v>
      </c>
      <c r="J42" s="346">
        <v>2.1823873848217588</v>
      </c>
      <c r="K42" s="256">
        <v>1.6913717450506376</v>
      </c>
      <c r="L42" s="60">
        <f t="shared" si="6"/>
        <v>3.3333628548417912E-2</v>
      </c>
    </row>
    <row r="43" spans="1:12" ht="18" x14ac:dyDescent="0.4">
      <c r="A43" s="9">
        <f t="shared" si="2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3"/>
        <v>1193.93</v>
      </c>
      <c r="G43" s="255">
        <f t="shared" si="4"/>
        <v>4.7275084902160978E-3</v>
      </c>
      <c r="H43" s="257">
        <f t="shared" si="5"/>
        <v>20.240591225435711</v>
      </c>
      <c r="I43" s="256">
        <f t="shared" si="0"/>
        <v>4.4529300695958565</v>
      </c>
      <c r="J43" s="346">
        <v>8.509528969171269</v>
      </c>
      <c r="K43" s="256">
        <v>6.5949688686097581</v>
      </c>
      <c r="L43" s="60">
        <f t="shared" si="6"/>
        <v>3.3333628548417912E-2</v>
      </c>
    </row>
    <row r="44" spans="1:12" ht="18" x14ac:dyDescent="0.4">
      <c r="A44" s="9">
        <f t="shared" si="2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 t="shared" si="3"/>
        <v>124.9</v>
      </c>
      <c r="G44" s="255">
        <f t="shared" si="4"/>
        <v>4.9455647351854008E-4</v>
      </c>
      <c r="H44" s="257">
        <f t="shared" si="5"/>
        <v>2.1174188135459535</v>
      </c>
      <c r="I44" s="256">
        <f t="shared" si="0"/>
        <v>0.46583213898010978</v>
      </c>
      <c r="J44" s="346">
        <v>0.89020308414186056</v>
      </c>
      <c r="K44" s="256">
        <v>0.68991616902947306</v>
      </c>
      <c r="L44" s="60">
        <f t="shared" si="6"/>
        <v>3.3333628548417912E-2</v>
      </c>
    </row>
    <row r="45" spans="1:12" ht="18" x14ac:dyDescent="0.4">
      <c r="A45" s="9">
        <f t="shared" si="2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 t="shared" si="3"/>
        <v>199.53</v>
      </c>
      <c r="G45" s="255">
        <f t="shared" si="4"/>
        <v>7.9006287558970622E-4</v>
      </c>
      <c r="H45" s="257">
        <f t="shared" si="5"/>
        <v>3.3826146986935477</v>
      </c>
      <c r="I45" s="256">
        <f t="shared" si="0"/>
        <v>0.74417523371258054</v>
      </c>
      <c r="J45" s="346">
        <v>1.4221154634013247</v>
      </c>
      <c r="K45" s="256">
        <v>1.1021535084583727</v>
      </c>
      <c r="L45" s="60">
        <f t="shared" si="6"/>
        <v>3.3333628548417905E-2</v>
      </c>
    </row>
    <row r="46" spans="1:12" ht="18" x14ac:dyDescent="0.4">
      <c r="A46" s="9">
        <f t="shared" si="2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 t="shared" si="3"/>
        <v>693.48</v>
      </c>
      <c r="G46" s="255">
        <f t="shared" si="4"/>
        <v>2.7459169195807624E-3</v>
      </c>
      <c r="H46" s="257">
        <f t="shared" si="5"/>
        <v>11.756505995339054</v>
      </c>
      <c r="I46" s="256">
        <f t="shared" si="0"/>
        <v>2.5864313189745922</v>
      </c>
      <c r="J46" s="346">
        <v>4.9426584050496203</v>
      </c>
      <c r="K46" s="256">
        <v>3.8306090063935869</v>
      </c>
      <c r="L46" s="60">
        <f t="shared" si="6"/>
        <v>3.3333628548417905E-2</v>
      </c>
    </row>
    <row r="47" spans="1:12" ht="18" x14ac:dyDescent="0.4">
      <c r="A47" s="9">
        <f t="shared" si="2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 t="shared" si="3"/>
        <v>457.42</v>
      </c>
      <c r="G47" s="255">
        <f t="shared" si="4"/>
        <v>1.8112091442502051E-3</v>
      </c>
      <c r="H47" s="257">
        <f t="shared" si="5"/>
        <v>7.7546013906500404</v>
      </c>
      <c r="I47" s="256">
        <f t="shared" si="0"/>
        <v>1.7060123059430088</v>
      </c>
      <c r="J47" s="346">
        <v>3.2601817033480374</v>
      </c>
      <c r="K47" s="256">
        <v>2.5266729706762332</v>
      </c>
      <c r="L47" s="60">
        <f t="shared" si="6"/>
        <v>3.3333628548417905E-2</v>
      </c>
    </row>
    <row r="48" spans="1:12" ht="18" x14ac:dyDescent="0.4">
      <c r="A48" s="9">
        <f t="shared" si="2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 t="shared" si="3"/>
        <v>330.04</v>
      </c>
      <c r="G48" s="255">
        <f t="shared" si="4"/>
        <v>1.3068328144120016E-3</v>
      </c>
      <c r="H48" s="257">
        <f t="shared" si="5"/>
        <v>5.5951393532642637</v>
      </c>
      <c r="I48" s="256">
        <f t="shared" si="0"/>
        <v>1.230930657718138</v>
      </c>
      <c r="J48" s="346">
        <v>2.3523028494009584</v>
      </c>
      <c r="K48" s="256">
        <v>1.8230579057364875</v>
      </c>
      <c r="L48" s="60">
        <f t="shared" si="6"/>
        <v>3.3333628548417912E-2</v>
      </c>
    </row>
    <row r="49" spans="1:12" ht="18" x14ac:dyDescent="0.4">
      <c r="A49" s="9">
        <f t="shared" si="2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 t="shared" si="3"/>
        <v>254.9</v>
      </c>
      <c r="G49" s="255">
        <f t="shared" si="4"/>
        <v>1.0093070064041304E-3</v>
      </c>
      <c r="H49" s="257">
        <f t="shared" si="5"/>
        <v>4.3212974825689638</v>
      </c>
      <c r="I49" s="256">
        <f t="shared" si="0"/>
        <v>0.95068544616517203</v>
      </c>
      <c r="J49" s="346">
        <v>1.8167555336089694</v>
      </c>
      <c r="K49" s="256">
        <v>1.4080034546486204</v>
      </c>
      <c r="L49" s="60">
        <f t="shared" si="6"/>
        <v>3.3333628548417912E-2</v>
      </c>
    </row>
    <row r="50" spans="1:12" ht="18" x14ac:dyDescent="0.4">
      <c r="A50" s="9">
        <f t="shared" si="2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 t="shared" si="3"/>
        <v>217.6</v>
      </c>
      <c r="G50" s="255">
        <f t="shared" si="4"/>
        <v>8.616131996608032E-4</v>
      </c>
      <c r="H50" s="257">
        <f t="shared" si="5"/>
        <v>3.6889538336877457</v>
      </c>
      <c r="I50" s="256">
        <f t="shared" si="0"/>
        <v>0.811569843411304</v>
      </c>
      <c r="J50" s="346">
        <v>1.5509062538772527</v>
      </c>
      <c r="K50" s="256">
        <v>1.2019676411594342</v>
      </c>
      <c r="L50" s="60">
        <f t="shared" si="6"/>
        <v>3.3333628548417912E-2</v>
      </c>
    </row>
    <row r="51" spans="1:12" ht="18" x14ac:dyDescent="0.4">
      <c r="A51" s="9">
        <f t="shared" si="2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 t="shared" si="3"/>
        <v>405.5</v>
      </c>
      <c r="G51" s="255">
        <f t="shared" si="4"/>
        <v>1.6056257006546678E-3</v>
      </c>
      <c r="H51" s="257">
        <f t="shared" si="5"/>
        <v>6.874406156067927</v>
      </c>
      <c r="I51" s="256">
        <f t="shared" si="0"/>
        <v>1.5123693543349439</v>
      </c>
      <c r="J51" s="346">
        <v>2.8901309096839429</v>
      </c>
      <c r="K51" s="256">
        <v>2.2398799562966478</v>
      </c>
      <c r="L51" s="60">
        <f t="shared" si="6"/>
        <v>3.3333628548417905E-2</v>
      </c>
    </row>
    <row r="52" spans="1:12" ht="18" x14ac:dyDescent="0.4">
      <c r="A52" s="9">
        <f t="shared" si="2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 t="shared" si="3"/>
        <v>341</v>
      </c>
      <c r="G52" s="255">
        <f t="shared" si="4"/>
        <v>1.3502302439537405E-3</v>
      </c>
      <c r="H52" s="257">
        <f t="shared" si="5"/>
        <v>5.7809432779757417</v>
      </c>
      <c r="I52" s="256">
        <f t="shared" si="0"/>
        <v>1.2718075211546631</v>
      </c>
      <c r="J52" s="346">
        <v>2.4304183482175699</v>
      </c>
      <c r="K52" s="256">
        <v>1.8835981876625325</v>
      </c>
      <c r="L52" s="60">
        <f t="shared" si="6"/>
        <v>3.3333628548417912E-2</v>
      </c>
    </row>
    <row r="53" spans="1:12" ht="18" x14ac:dyDescent="0.4">
      <c r="A53" s="9">
        <f t="shared" si="2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 t="shared" si="3"/>
        <v>485.09999999999997</v>
      </c>
      <c r="G53" s="255">
        <f t="shared" si="4"/>
        <v>1.9208114115599982E-3</v>
      </c>
      <c r="H53" s="257">
        <f t="shared" si="5"/>
        <v>8.2238580180235541</v>
      </c>
      <c r="I53" s="256">
        <f t="shared" si="0"/>
        <v>1.809248763965182</v>
      </c>
      <c r="J53" s="346">
        <v>3.4574661018191879</v>
      </c>
      <c r="K53" s="256">
        <v>2.6795703250296028</v>
      </c>
      <c r="L53" s="60">
        <f t="shared" si="6"/>
        <v>3.3333628548417905E-2</v>
      </c>
    </row>
    <row r="54" spans="1:12" ht="18" x14ac:dyDescent="0.4">
      <c r="A54" s="9">
        <f t="shared" si="2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 t="shared" si="3"/>
        <v>467.06</v>
      </c>
      <c r="G54" s="255">
        <f t="shared" si="4"/>
        <v>1.8493798760734134E-3</v>
      </c>
      <c r="H54" s="257">
        <f t="shared" si="5"/>
        <v>7.9180274704145157</v>
      </c>
      <c r="I54" s="256">
        <f t="shared" si="0"/>
        <v>1.7419660434911934</v>
      </c>
      <c r="J54" s="346">
        <v>3.3288891311392907</v>
      </c>
      <c r="K54" s="256">
        <v>2.5799219047790687</v>
      </c>
      <c r="L54" s="60">
        <f t="shared" si="6"/>
        <v>3.3333628548417905E-2</v>
      </c>
    </row>
    <row r="55" spans="1:12" ht="18" x14ac:dyDescent="0.4">
      <c r="A55" s="9">
        <f t="shared" si="2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 t="shared" si="3"/>
        <v>209.8</v>
      </c>
      <c r="G55" s="255">
        <f t="shared" si="4"/>
        <v>8.3072816768766787E-4</v>
      </c>
      <c r="H55" s="257">
        <f t="shared" si="5"/>
        <v>3.5567211135463657</v>
      </c>
      <c r="I55" s="256">
        <f t="shared" si="0"/>
        <v>0.78247864498020048</v>
      </c>
      <c r="J55" s="346">
        <v>1.4953131069092263</v>
      </c>
      <c r="K55" s="256">
        <v>1.1588824040222856</v>
      </c>
      <c r="L55" s="60">
        <f t="shared" si="6"/>
        <v>3.3333628548417912E-2</v>
      </c>
    </row>
    <row r="56" spans="1:12" ht="18" x14ac:dyDescent="0.4">
      <c r="A56" s="9">
        <f t="shared" si="2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 t="shared" si="3"/>
        <v>457.9</v>
      </c>
      <c r="G56" s="255">
        <f t="shared" si="4"/>
        <v>1.8131097616023979E-3</v>
      </c>
      <c r="H56" s="257">
        <f t="shared" si="5"/>
        <v>7.7627387888125865</v>
      </c>
      <c r="I56" s="256">
        <f t="shared" si="0"/>
        <v>1.707802533538769</v>
      </c>
      <c r="J56" s="346">
        <v>3.2636028200845311</v>
      </c>
      <c r="K56" s="256">
        <v>2.529324369884673</v>
      </c>
      <c r="L56" s="60">
        <f t="shared" si="6"/>
        <v>3.3333628548417905E-2</v>
      </c>
    </row>
    <row r="57" spans="1:12" ht="18" x14ac:dyDescent="0.4">
      <c r="A57" s="9">
        <f t="shared" si="2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 t="shared" si="3"/>
        <v>360.51</v>
      </c>
      <c r="G57" s="255">
        <f t="shared" si="4"/>
        <v>1.4274824200814161E-3</v>
      </c>
      <c r="H57" s="257">
        <f t="shared" si="5"/>
        <v>6.1116946074575793</v>
      </c>
      <c r="I57" s="256">
        <f t="shared" si="0"/>
        <v>1.3445728136406674</v>
      </c>
      <c r="J57" s="346">
        <v>2.5694724889029796</v>
      </c>
      <c r="K57" s="256">
        <v>1.9913665179889137</v>
      </c>
      <c r="L57" s="60">
        <f t="shared" si="6"/>
        <v>3.3333628548417905E-2</v>
      </c>
    </row>
    <row r="58" spans="1:12" ht="18" x14ac:dyDescent="0.4">
      <c r="A58" s="9">
        <f t="shared" si="2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 t="shared" si="3"/>
        <v>584.1</v>
      </c>
      <c r="G58" s="255">
        <f t="shared" si="4"/>
        <v>2.3128137404497943E-3</v>
      </c>
      <c r="H58" s="257">
        <f t="shared" si="5"/>
        <v>9.9021963890487719</v>
      </c>
      <c r="I58" s="256">
        <f t="shared" si="0"/>
        <v>2.1784832055907297</v>
      </c>
      <c r="J58" s="346">
        <v>4.1630714287210635</v>
      </c>
      <c r="K58" s="256">
        <v>3.226421411770338</v>
      </c>
      <c r="L58" s="60">
        <f t="shared" si="6"/>
        <v>3.3333628548417912E-2</v>
      </c>
    </row>
    <row r="59" spans="1:12" ht="18" x14ac:dyDescent="0.4">
      <c r="A59" s="9">
        <f t="shared" si="2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 t="shared" si="3"/>
        <v>306.8</v>
      </c>
      <c r="G59" s="255">
        <f t="shared" si="4"/>
        <v>1.2148112576099929E-3</v>
      </c>
      <c r="H59" s="257">
        <f t="shared" si="5"/>
        <v>5.2011536588943041</v>
      </c>
      <c r="I59" s="256">
        <f t="shared" si="0"/>
        <v>1.144253804956747</v>
      </c>
      <c r="J59" s="346">
        <v>2.1866637807423763</v>
      </c>
      <c r="K59" s="256">
        <v>1.6946859940611878</v>
      </c>
      <c r="L59" s="60">
        <f t="shared" si="6"/>
        <v>3.3333628548417919E-2</v>
      </c>
    </row>
    <row r="60" spans="1:12" ht="18" x14ac:dyDescent="0.4">
      <c r="A60" s="9">
        <f t="shared" si="2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 t="shared" ref="F60:F110" si="7">C60+D60+E60</f>
        <v>315.39</v>
      </c>
      <c r="G60" s="255">
        <f t="shared" si="4"/>
        <v>1.248824388975279E-3</v>
      </c>
      <c r="H60" s="257">
        <f t="shared" si="5"/>
        <v>5.3467791801782081</v>
      </c>
      <c r="I60" s="256">
        <f t="shared" si="0"/>
        <v>1.1762914196392058</v>
      </c>
      <c r="J60" s="346">
        <v>2.2478875156725495</v>
      </c>
      <c r="K60" s="256">
        <v>1.7421349923955605</v>
      </c>
      <c r="L60" s="60">
        <f t="shared" si="6"/>
        <v>3.3333628548417912E-2</v>
      </c>
    </row>
    <row r="61" spans="1:12" ht="18" x14ac:dyDescent="0.4">
      <c r="A61" s="9">
        <f t="shared" si="2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 t="shared" si="7"/>
        <v>418.84</v>
      </c>
      <c r="G61" s="255">
        <f t="shared" si="4"/>
        <v>1.6584470245676968E-3</v>
      </c>
      <c r="H61" s="257">
        <f t="shared" si="5"/>
        <v>7.1005580133353652</v>
      </c>
      <c r="I61" s="256">
        <f t="shared" si="0"/>
        <v>1.5621227629337804</v>
      </c>
      <c r="J61" s="346">
        <v>2.9852094456523366</v>
      </c>
      <c r="K61" s="256">
        <v>2.3135667592978741</v>
      </c>
      <c r="L61" s="60">
        <f t="shared" si="6"/>
        <v>3.3333628548417912E-2</v>
      </c>
    </row>
    <row r="62" spans="1:12" ht="18" x14ac:dyDescent="0.4">
      <c r="A62" s="9">
        <f t="shared" si="2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 t="shared" si="7"/>
        <v>563.6</v>
      </c>
      <c r="G62" s="255">
        <f t="shared" si="4"/>
        <v>2.2316415410332203E-3</v>
      </c>
      <c r="H62" s="257">
        <f t="shared" si="5"/>
        <v>9.5546616758566802</v>
      </c>
      <c r="I62" s="256">
        <f t="shared" ref="I62:I122" si="8">H62*0.22</f>
        <v>2.1020255686884695</v>
      </c>
      <c r="J62" s="346">
        <v>4.0169612347666348</v>
      </c>
      <c r="K62" s="256">
        <v>3.1131845705765491</v>
      </c>
      <c r="L62" s="60">
        <f t="shared" si="6"/>
        <v>3.3333628548417905E-2</v>
      </c>
    </row>
    <row r="63" spans="1:12" ht="18" x14ac:dyDescent="0.4">
      <c r="A63" s="9">
        <f t="shared" si="2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si="7"/>
        <v>2383.1</v>
      </c>
      <c r="G63" s="255">
        <f t="shared" si="4"/>
        <v>9.436169191689615E-3</v>
      </c>
      <c r="H63" s="257">
        <f t="shared" si="5"/>
        <v>40.400486585759502</v>
      </c>
      <c r="I63" s="256">
        <f t="shared" si="8"/>
        <v>8.8881070488670897</v>
      </c>
      <c r="J63" s="346">
        <v>16.985131864038976</v>
      </c>
      <c r="K63" s="256">
        <v>13.163644695069152</v>
      </c>
      <c r="L63" s="60">
        <f t="shared" si="6"/>
        <v>3.3333628548417912E-2</v>
      </c>
    </row>
    <row r="64" spans="1:12" ht="18" x14ac:dyDescent="0.4">
      <c r="A64" s="9">
        <f t="shared" si="2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 t="shared" si="7"/>
        <v>355.23</v>
      </c>
      <c r="G64" s="255">
        <f t="shared" si="4"/>
        <v>1.4065756292072939E-3</v>
      </c>
      <c r="H64" s="257">
        <f t="shared" si="5"/>
        <v>6.0221832276695677</v>
      </c>
      <c r="I64" s="256">
        <f t="shared" si="8"/>
        <v>1.324880310087305</v>
      </c>
      <c r="J64" s="346">
        <v>2.5318402048015463</v>
      </c>
      <c r="K64" s="256">
        <v>1.9622011266960746</v>
      </c>
      <c r="L64" s="60">
        <f t="shared" si="6"/>
        <v>3.3333628548417905E-2</v>
      </c>
    </row>
    <row r="65" spans="1:12" ht="18" x14ac:dyDescent="0.4">
      <c r="A65" s="9">
        <f t="shared" si="2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7"/>
        <v>2568.7999999999997</v>
      </c>
      <c r="G65" s="255">
        <f t="shared" si="4"/>
        <v>1.0171470529819262E-2</v>
      </c>
      <c r="H65" s="257">
        <f t="shared" si="5"/>
        <v>43.548642499894676</v>
      </c>
      <c r="I65" s="256">
        <f t="shared" si="8"/>
        <v>9.5807013499768292</v>
      </c>
      <c r="J65" s="346">
        <v>18.308676401470063</v>
      </c>
      <c r="K65" s="256">
        <v>14.189404763834347</v>
      </c>
      <c r="L65" s="60">
        <f t="shared" si="6"/>
        <v>3.3333628548417912E-2</v>
      </c>
    </row>
    <row r="66" spans="1:12" ht="18" x14ac:dyDescent="0.4">
      <c r="A66" s="9">
        <f t="shared" si="2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 t="shared" si="7"/>
        <v>2750.3</v>
      </c>
      <c r="G66" s="255">
        <f t="shared" si="4"/>
        <v>1.0890141466117222E-2</v>
      </c>
      <c r="H66" s="257">
        <f t="shared" si="5"/>
        <v>46.625596180107578</v>
      </c>
      <c r="I66" s="256">
        <f t="shared" si="8"/>
        <v>10.257631159623667</v>
      </c>
      <c r="J66" s="346">
        <v>19.602286167456839</v>
      </c>
      <c r="K66" s="256">
        <v>15.191965089525699</v>
      </c>
      <c r="L66" s="60">
        <f t="shared" si="6"/>
        <v>3.3333628548417912E-2</v>
      </c>
    </row>
    <row r="67" spans="1:12" ht="18" x14ac:dyDescent="0.4">
      <c r="A67" s="9">
        <f t="shared" si="2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 t="shared" si="7"/>
        <v>281.31</v>
      </c>
      <c r="G67" s="255">
        <f t="shared" si="4"/>
        <v>1.1138805569695799E-3</v>
      </c>
      <c r="H67" s="257">
        <f t="shared" si="5"/>
        <v>4.7690239106374079</v>
      </c>
      <c r="I67" s="256">
        <f t="shared" si="8"/>
        <v>1.0491852603402299</v>
      </c>
      <c r="J67" s="346">
        <v>2.0049882273814794</v>
      </c>
      <c r="K67" s="256">
        <v>1.5538856485963255</v>
      </c>
      <c r="L67" s="60">
        <f t="shared" si="6"/>
        <v>3.3333628548417912E-2</v>
      </c>
    </row>
    <row r="68" spans="1:12" ht="18" x14ac:dyDescent="0.4">
      <c r="A68" s="9">
        <f t="shared" si="2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 t="shared" si="7"/>
        <v>266.3</v>
      </c>
      <c r="G68" s="255">
        <f t="shared" si="4"/>
        <v>1.0544466685187129E-3</v>
      </c>
      <c r="H68" s="257">
        <f t="shared" si="5"/>
        <v>4.5145606889294436</v>
      </c>
      <c r="I68" s="256">
        <f t="shared" si="8"/>
        <v>0.99320335156447759</v>
      </c>
      <c r="J68" s="346">
        <v>1.8980070561007005</v>
      </c>
      <c r="K68" s="256">
        <v>1.4709741858490686</v>
      </c>
      <c r="L68" s="60">
        <f t="shared" si="6"/>
        <v>3.3333628548417905E-2</v>
      </c>
    </row>
    <row r="69" spans="1:12" ht="18" x14ac:dyDescent="0.4">
      <c r="A69" s="9">
        <f t="shared" si="2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7"/>
        <v>1469.1</v>
      </c>
      <c r="G69" s="255">
        <f t="shared" si="4"/>
        <v>5.8170769835555426E-3</v>
      </c>
      <c r="H69" s="257">
        <f t="shared" si="5"/>
        <v>24.905524251243875</v>
      </c>
      <c r="I69" s="256">
        <f t="shared" si="8"/>
        <v>5.4792153352736523</v>
      </c>
      <c r="J69" s="346">
        <v>10.470755411631764</v>
      </c>
      <c r="K69" s="256">
        <v>8.1149387023314556</v>
      </c>
      <c r="L69" s="60">
        <f t="shared" ref="L69:L99" si="9">(H69+I69+J69+K69)/F69</f>
        <v>3.3333628548417912E-2</v>
      </c>
    </row>
    <row r="70" spans="1:12" ht="18" x14ac:dyDescent="0.4">
      <c r="A70" s="9">
        <f t="shared" si="2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 t="shared" si="7"/>
        <v>230.5</v>
      </c>
      <c r="G70" s="255">
        <f t="shared" si="4"/>
        <v>9.1269229100098871E-4</v>
      </c>
      <c r="H70" s="257">
        <f t="shared" si="5"/>
        <v>3.9076464093061829</v>
      </c>
      <c r="I70" s="256">
        <f t="shared" si="8"/>
        <v>0.85968221004736023</v>
      </c>
      <c r="J70" s="346">
        <v>1.6428487661705273</v>
      </c>
      <c r="K70" s="256">
        <v>1.2732239948862571</v>
      </c>
      <c r="L70" s="60">
        <f t="shared" si="9"/>
        <v>3.3333628548417905E-2</v>
      </c>
    </row>
    <row r="71" spans="1:12" ht="18" x14ac:dyDescent="0.4">
      <c r="A71" s="9">
        <f t="shared" ref="A71:A134" si="10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 t="shared" si="7"/>
        <v>269.60000000000002</v>
      </c>
      <c r="G71" s="255">
        <f t="shared" ref="G71:G134" si="11">1/252549.52*F71</f>
        <v>1.0675134128150395E-3</v>
      </c>
      <c r="H71" s="257">
        <f t="shared" ref="H71:H134" si="12">G71*$H$2</f>
        <v>4.5705053012969508</v>
      </c>
      <c r="I71" s="256">
        <f t="shared" si="8"/>
        <v>1.0055111662853291</v>
      </c>
      <c r="J71" s="346">
        <v>1.9215272336640963</v>
      </c>
      <c r="K71" s="256">
        <v>1.4892025554070933</v>
      </c>
      <c r="L71" s="60">
        <f t="shared" si="9"/>
        <v>3.3333628548417905E-2</v>
      </c>
    </row>
    <row r="72" spans="1:12" ht="18" x14ac:dyDescent="0.4">
      <c r="A72" s="9">
        <f t="shared" si="10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 t="shared" si="7"/>
        <v>172.4</v>
      </c>
      <c r="G72" s="255">
        <f t="shared" si="11"/>
        <v>6.8263839899596729E-4</v>
      </c>
      <c r="H72" s="257">
        <f t="shared" si="12"/>
        <v>2.922682173381284</v>
      </c>
      <c r="I72" s="256">
        <f t="shared" si="8"/>
        <v>0.64299007814388254</v>
      </c>
      <c r="J72" s="346">
        <v>1.2287510945240732</v>
      </c>
      <c r="K72" s="256">
        <v>0.95229421569800765</v>
      </c>
      <c r="L72" s="60">
        <f t="shared" si="9"/>
        <v>3.3333628548417912E-2</v>
      </c>
    </row>
    <row r="73" spans="1:12" ht="18" x14ac:dyDescent="0.4">
      <c r="A73" s="9">
        <f t="shared" si="10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 t="shared" si="7"/>
        <v>384.4</v>
      </c>
      <c r="G73" s="255">
        <f t="shared" si="11"/>
        <v>1.5220777295478528E-3</v>
      </c>
      <c r="H73" s="257">
        <f t="shared" si="12"/>
        <v>6.5166996951726546</v>
      </c>
      <c r="I73" s="256">
        <f t="shared" si="8"/>
        <v>1.433673932937984</v>
      </c>
      <c r="J73" s="346">
        <v>2.7397443198088967</v>
      </c>
      <c r="K73" s="256">
        <v>2.1233288660923093</v>
      </c>
      <c r="L73" s="60">
        <f t="shared" si="9"/>
        <v>3.3333628548417912E-2</v>
      </c>
    </row>
    <row r="74" spans="1:12" ht="18" x14ac:dyDescent="0.4">
      <c r="A74" s="9">
        <f t="shared" si="10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 t="shared" si="7"/>
        <v>655.6</v>
      </c>
      <c r="G74" s="255">
        <f t="shared" si="11"/>
        <v>2.5959265335368689E-3</v>
      </c>
      <c r="H74" s="257">
        <f t="shared" si="12"/>
        <v>11.114329657011426</v>
      </c>
      <c r="I74" s="256">
        <f t="shared" si="8"/>
        <v>2.4451525245425136</v>
      </c>
      <c r="J74" s="346">
        <v>4.6726752759279728</v>
      </c>
      <c r="K74" s="256">
        <v>3.6213694188608687</v>
      </c>
      <c r="L74" s="60">
        <f t="shared" si="9"/>
        <v>3.3333628548417905E-2</v>
      </c>
    </row>
    <row r="75" spans="1:12" ht="18" x14ac:dyDescent="0.4">
      <c r="A75" s="9">
        <f t="shared" si="10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 t="shared" si="7"/>
        <v>364.4</v>
      </c>
      <c r="G75" s="255">
        <f t="shared" si="11"/>
        <v>1.4428853398731466E-3</v>
      </c>
      <c r="H75" s="257">
        <f t="shared" si="12"/>
        <v>6.177641438399883</v>
      </c>
      <c r="I75" s="256">
        <f t="shared" si="8"/>
        <v>1.3590811164479744</v>
      </c>
      <c r="J75" s="346">
        <v>2.5971977891216493</v>
      </c>
      <c r="K75" s="256">
        <v>2.012853899073979</v>
      </c>
      <c r="L75" s="60">
        <f t="shared" si="9"/>
        <v>3.3333628548417912E-2</v>
      </c>
    </row>
    <row r="76" spans="1:12" ht="18" x14ac:dyDescent="0.4">
      <c r="A76" s="9">
        <f t="shared" si="10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 t="shared" si="7"/>
        <v>192.4</v>
      </c>
      <c r="G76" s="255">
        <f t="shared" si="11"/>
        <v>7.6183078867067349E-4</v>
      </c>
      <c r="H76" s="257">
        <f t="shared" si="12"/>
        <v>3.2617404301540547</v>
      </c>
      <c r="I76" s="256">
        <f t="shared" si="8"/>
        <v>0.71758289463389202</v>
      </c>
      <c r="J76" s="346">
        <v>1.3712976252113209</v>
      </c>
      <c r="K76" s="256">
        <v>1.0627691827163379</v>
      </c>
      <c r="L76" s="60">
        <f t="shared" si="9"/>
        <v>3.3333628548417905E-2</v>
      </c>
    </row>
    <row r="77" spans="1:12" ht="18" x14ac:dyDescent="0.4">
      <c r="A77" s="9">
        <f t="shared" si="10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 t="shared" si="7"/>
        <v>242.3</v>
      </c>
      <c r="G77" s="255">
        <f t="shared" si="11"/>
        <v>9.5941580090906544E-4</v>
      </c>
      <c r="H77" s="257">
        <f t="shared" si="12"/>
        <v>4.1076907808021179</v>
      </c>
      <c r="I77" s="256">
        <f t="shared" si="8"/>
        <v>0.90369197177646599</v>
      </c>
      <c r="J77" s="346">
        <v>1.7269512192760035</v>
      </c>
      <c r="K77" s="256">
        <v>1.3384042254270723</v>
      </c>
      <c r="L77" s="60">
        <f t="shared" si="9"/>
        <v>3.3333628548417912E-2</v>
      </c>
    </row>
    <row r="78" spans="1:12" ht="18" x14ac:dyDescent="0.4">
      <c r="A78" s="9">
        <f t="shared" si="10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 t="shared" si="7"/>
        <v>720.34</v>
      </c>
      <c r="G78" s="255">
        <f t="shared" si="11"/>
        <v>2.8522722989138927E-3</v>
      </c>
      <c r="H78" s="257">
        <f t="shared" si="12"/>
        <v>12.211861234184886</v>
      </c>
      <c r="I78" s="256">
        <f t="shared" si="8"/>
        <v>2.6866094715206748</v>
      </c>
      <c r="J78" s="346">
        <v>5.1340983957625932</v>
      </c>
      <c r="K78" s="256">
        <v>3.9789768870992046</v>
      </c>
      <c r="L78" s="60">
        <f t="shared" si="9"/>
        <v>3.3333628548417905E-2</v>
      </c>
    </row>
    <row r="79" spans="1:12" ht="18" x14ac:dyDescent="0.4">
      <c r="A79" s="9">
        <f t="shared" si="10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 t="shared" si="7"/>
        <v>608.94999999999993</v>
      </c>
      <c r="G79" s="255">
        <f t="shared" si="11"/>
        <v>2.4112102846206161E-3</v>
      </c>
      <c r="H79" s="257">
        <f t="shared" si="12"/>
        <v>10.323476273088936</v>
      </c>
      <c r="I79" s="256">
        <f t="shared" si="8"/>
        <v>2.271164780079566</v>
      </c>
      <c r="J79" s="346">
        <v>4.340185493099967</v>
      </c>
      <c r="K79" s="256">
        <v>3.3636865582906128</v>
      </c>
      <c r="L79" s="60">
        <f t="shared" si="9"/>
        <v>3.3333628548417905E-2</v>
      </c>
    </row>
    <row r="80" spans="1:12" ht="18" x14ac:dyDescent="0.4">
      <c r="A80" s="9">
        <f t="shared" si="10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 t="shared" si="7"/>
        <v>1274.75</v>
      </c>
      <c r="G80" s="255">
        <f t="shared" si="11"/>
        <v>5.0475249368915854E-3</v>
      </c>
      <c r="H80" s="257">
        <f t="shared" si="12"/>
        <v>21.610725641054479</v>
      </c>
      <c r="I80" s="256">
        <f t="shared" si="8"/>
        <v>4.7543596410319857</v>
      </c>
      <c r="J80" s="346">
        <v>9.0855594996784372</v>
      </c>
      <c r="K80" s="256">
        <v>7.0413982103308301</v>
      </c>
      <c r="L80" s="60">
        <f t="shared" si="9"/>
        <v>3.3333628548417912E-2</v>
      </c>
    </row>
    <row r="81" spans="1:12" ht="18" x14ac:dyDescent="0.4">
      <c r="A81" s="9">
        <f t="shared" si="10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 t="shared" si="7"/>
        <v>636.95000000000005</v>
      </c>
      <c r="G81" s="255">
        <f t="shared" si="11"/>
        <v>2.5220796301652052E-3</v>
      </c>
      <c r="H81" s="257">
        <f t="shared" si="12"/>
        <v>10.798157832570817</v>
      </c>
      <c r="I81" s="256">
        <f t="shared" si="8"/>
        <v>2.3755947231655798</v>
      </c>
      <c r="J81" s="346">
        <v>4.5397506360621138</v>
      </c>
      <c r="K81" s="256">
        <v>3.5183515121162756</v>
      </c>
      <c r="L81" s="60">
        <f t="shared" si="9"/>
        <v>3.3333628548417905E-2</v>
      </c>
    </row>
    <row r="82" spans="1:12" ht="18" x14ac:dyDescent="0.4">
      <c r="A82" s="9">
        <f t="shared" si="10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 t="shared" si="7"/>
        <v>1083.03</v>
      </c>
      <c r="G82" s="255">
        <f t="shared" si="11"/>
        <v>4.2883866894698518E-3</v>
      </c>
      <c r="H82" s="257">
        <f t="shared" si="12"/>
        <v>18.360513191630695</v>
      </c>
      <c r="I82" s="256">
        <f t="shared" si="8"/>
        <v>4.0393129021587528</v>
      </c>
      <c r="J82" s="346">
        <v>7.7191084565104822</v>
      </c>
      <c r="K82" s="256">
        <v>5.982385176493116</v>
      </c>
      <c r="L82" s="60">
        <f t="shared" si="9"/>
        <v>3.3333628548417905E-2</v>
      </c>
    </row>
    <row r="83" spans="1:12" ht="18" x14ac:dyDescent="0.4">
      <c r="A83" s="9">
        <f t="shared" si="10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 t="shared" si="7"/>
        <v>830.01</v>
      </c>
      <c r="G83" s="255">
        <f t="shared" si="11"/>
        <v>3.286523767695144E-3</v>
      </c>
      <c r="H83" s="257">
        <f t="shared" si="12"/>
        <v>14.071087185198374</v>
      </c>
      <c r="I83" s="256">
        <f t="shared" si="8"/>
        <v>3.0956391807436425</v>
      </c>
      <c r="J83" s="346">
        <v>5.9157522967861143</v>
      </c>
      <c r="K83" s="256">
        <v>4.5847663687442184</v>
      </c>
      <c r="L83" s="60">
        <f t="shared" si="9"/>
        <v>3.3333628548417912E-2</v>
      </c>
    </row>
    <row r="84" spans="1:12" ht="18" x14ac:dyDescent="0.4">
      <c r="A84" s="9">
        <f t="shared" si="10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 t="shared" si="7"/>
        <v>546.18000000000006</v>
      </c>
      <c r="G84" s="255">
        <f t="shared" si="11"/>
        <v>2.1626649696265513E-3</v>
      </c>
      <c r="H84" s="257">
        <f t="shared" si="12"/>
        <v>9.2593419342075975</v>
      </c>
      <c r="I84" s="256">
        <f t="shared" si="8"/>
        <v>2.0370552255256715</v>
      </c>
      <c r="J84" s="346">
        <v>3.892803206538042</v>
      </c>
      <c r="K84" s="256">
        <v>3.0169608743035838</v>
      </c>
      <c r="L84" s="60">
        <f t="shared" si="9"/>
        <v>3.3333628548417912E-2</v>
      </c>
    </row>
    <row r="85" spans="1:12" ht="18" x14ac:dyDescent="0.4">
      <c r="A85" s="9">
        <f t="shared" si="10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 t="shared" si="7"/>
        <v>516.38</v>
      </c>
      <c r="G85" s="255">
        <f t="shared" si="11"/>
        <v>2.0446683090112388E-3</v>
      </c>
      <c r="H85" s="257">
        <f t="shared" si="12"/>
        <v>8.754145131616168</v>
      </c>
      <c r="I85" s="256">
        <f t="shared" si="8"/>
        <v>1.9259119289555571</v>
      </c>
      <c r="J85" s="346">
        <v>3.6804088758140425</v>
      </c>
      <c r="K85" s="256">
        <v>2.852353173446271</v>
      </c>
      <c r="L85" s="60">
        <f t="shared" si="9"/>
        <v>3.3333628548417912E-2</v>
      </c>
    </row>
    <row r="86" spans="1:12" ht="18" x14ac:dyDescent="0.4">
      <c r="A86" s="9">
        <f t="shared" si="10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 t="shared" si="7"/>
        <v>342</v>
      </c>
      <c r="G86" s="255">
        <f t="shared" si="11"/>
        <v>1.3541898634374758E-3</v>
      </c>
      <c r="H86" s="257">
        <f t="shared" si="12"/>
        <v>5.7978961908143809</v>
      </c>
      <c r="I86" s="256">
        <f t="shared" si="8"/>
        <v>1.2755371619791638</v>
      </c>
      <c r="J86" s="346">
        <v>2.4375456747519322</v>
      </c>
      <c r="K86" s="256">
        <v>1.8891219360134488</v>
      </c>
      <c r="L86" s="60">
        <f t="shared" si="9"/>
        <v>3.3333628548417912E-2</v>
      </c>
    </row>
    <row r="87" spans="1:12" ht="18" x14ac:dyDescent="0.4">
      <c r="A87" s="9">
        <f t="shared" si="10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 t="shared" si="7"/>
        <v>736.69999999999993</v>
      </c>
      <c r="G87" s="255">
        <f t="shared" si="11"/>
        <v>2.917051673667802E-3</v>
      </c>
      <c r="H87" s="257">
        <f t="shared" si="12"/>
        <v>12.48921088822501</v>
      </c>
      <c r="I87" s="256">
        <f t="shared" si="8"/>
        <v>2.7476263954095024</v>
      </c>
      <c r="J87" s="346">
        <v>5.2507014578647615</v>
      </c>
      <c r="K87" s="256">
        <v>4.0693454101201985</v>
      </c>
      <c r="L87" s="60">
        <f t="shared" si="9"/>
        <v>3.3333628548417912E-2</v>
      </c>
    </row>
    <row r="88" spans="1:12" ht="18" x14ac:dyDescent="0.4">
      <c r="A88" s="9">
        <f t="shared" si="10"/>
        <v>83</v>
      </c>
      <c r="B88" s="8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8">
        <f t="shared" si="7"/>
        <v>214.1</v>
      </c>
      <c r="G88" s="255">
        <f t="shared" si="11"/>
        <v>8.4775453146772968E-4</v>
      </c>
      <c r="H88" s="257">
        <f t="shared" si="12"/>
        <v>3.6296186387525111</v>
      </c>
      <c r="I88" s="256">
        <f t="shared" si="8"/>
        <v>0.79851610052555244</v>
      </c>
      <c r="J88" s="346">
        <v>1.5259606110069843</v>
      </c>
      <c r="K88" s="256">
        <v>1.1826345219312264</v>
      </c>
      <c r="L88" s="60">
        <f t="shared" si="9"/>
        <v>3.3333628548417912E-2</v>
      </c>
    </row>
    <row r="89" spans="1:12" ht="18" x14ac:dyDescent="0.4">
      <c r="A89" s="9">
        <f t="shared" si="10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 t="shared" si="7"/>
        <v>511.78</v>
      </c>
      <c r="G89" s="255">
        <f t="shared" si="11"/>
        <v>2.0264540593860564E-3</v>
      </c>
      <c r="H89" s="257">
        <f t="shared" si="12"/>
        <v>8.6761617325584304</v>
      </c>
      <c r="I89" s="256">
        <f t="shared" si="8"/>
        <v>1.9087555811628547</v>
      </c>
      <c r="J89" s="346">
        <v>3.6476231737559761</v>
      </c>
      <c r="K89" s="256">
        <v>2.826943931032055</v>
      </c>
      <c r="L89" s="60">
        <f t="shared" si="9"/>
        <v>3.3333628548417905E-2</v>
      </c>
    </row>
    <row r="90" spans="1:12" ht="18" x14ac:dyDescent="0.4">
      <c r="A90" s="9">
        <f t="shared" si="10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 t="shared" si="7"/>
        <v>243</v>
      </c>
      <c r="G90" s="255">
        <f t="shared" si="11"/>
        <v>9.6218753454768008E-4</v>
      </c>
      <c r="H90" s="257">
        <f t="shared" si="12"/>
        <v>4.1195578197891649</v>
      </c>
      <c r="I90" s="256">
        <f t="shared" si="8"/>
        <v>0.90630272035361625</v>
      </c>
      <c r="J90" s="346">
        <v>1.7319403478500568</v>
      </c>
      <c r="K90" s="256">
        <v>1.3422708492727136</v>
      </c>
      <c r="L90" s="60">
        <f t="shared" si="9"/>
        <v>3.3333628548417905E-2</v>
      </c>
    </row>
    <row r="91" spans="1:12" ht="18" x14ac:dyDescent="0.4">
      <c r="A91" s="9">
        <f t="shared" si="10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 t="shared" si="7"/>
        <v>468.8</v>
      </c>
      <c r="G91" s="255">
        <f t="shared" si="11"/>
        <v>1.856269613975113E-3</v>
      </c>
      <c r="H91" s="257">
        <f t="shared" si="12"/>
        <v>7.9475255387537471</v>
      </c>
      <c r="I91" s="256">
        <f t="shared" si="8"/>
        <v>1.7484556185258244</v>
      </c>
      <c r="J91" s="346">
        <v>3.3412906793090813</v>
      </c>
      <c r="K91" s="256">
        <v>2.5895332269096634</v>
      </c>
      <c r="L91" s="60">
        <f t="shared" si="9"/>
        <v>3.3333628548417912E-2</v>
      </c>
    </row>
    <row r="92" spans="1:12" ht="18" x14ac:dyDescent="0.4">
      <c r="A92" s="9">
        <f t="shared" si="10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 t="shared" si="7"/>
        <v>303.22000000000003</v>
      </c>
      <c r="G92" s="255">
        <f t="shared" si="11"/>
        <v>1.2006358198582206E-3</v>
      </c>
      <c r="H92" s="257">
        <f t="shared" si="12"/>
        <v>5.1404622309319787</v>
      </c>
      <c r="I92" s="256">
        <f t="shared" si="8"/>
        <v>1.1309016908050353</v>
      </c>
      <c r="J92" s="346">
        <v>2.1611479517493595</v>
      </c>
      <c r="K92" s="256">
        <v>1.6749109749649063</v>
      </c>
      <c r="L92" s="60">
        <f t="shared" si="9"/>
        <v>3.3333628548417905E-2</v>
      </c>
    </row>
    <row r="93" spans="1:12" ht="18" x14ac:dyDescent="0.4">
      <c r="A93" s="9">
        <f t="shared" si="10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 t="shared" si="7"/>
        <v>242.77</v>
      </c>
      <c r="G93" s="255">
        <f t="shared" si="11"/>
        <v>9.6127682206642107E-4</v>
      </c>
      <c r="H93" s="257">
        <f t="shared" si="12"/>
        <v>4.1156586498362779</v>
      </c>
      <c r="I93" s="256">
        <f t="shared" si="8"/>
        <v>0.90544490296398117</v>
      </c>
      <c r="J93" s="346">
        <v>1.7303010627471536</v>
      </c>
      <c r="K93" s="256">
        <v>1.3410003871520029</v>
      </c>
      <c r="L93" s="60">
        <f t="shared" si="9"/>
        <v>3.3333628548417905E-2</v>
      </c>
    </row>
    <row r="94" spans="1:12" ht="18" x14ac:dyDescent="0.4">
      <c r="A94" s="9">
        <f t="shared" si="10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 t="shared" si="7"/>
        <v>474.8</v>
      </c>
      <c r="G94" s="255">
        <f t="shared" si="11"/>
        <v>1.8800273308775249E-3</v>
      </c>
      <c r="H94" s="257">
        <f t="shared" si="12"/>
        <v>8.0492430157855779</v>
      </c>
      <c r="I94" s="256">
        <f t="shared" si="8"/>
        <v>1.7708334634728271</v>
      </c>
      <c r="J94" s="346">
        <v>3.3840546385152552</v>
      </c>
      <c r="K94" s="256">
        <v>2.6226757170151624</v>
      </c>
      <c r="L94" s="60">
        <f t="shared" si="9"/>
        <v>3.3333628548417912E-2</v>
      </c>
    </row>
    <row r="95" spans="1:12" ht="18" x14ac:dyDescent="0.4">
      <c r="A95" s="9">
        <f t="shared" si="10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 t="shared" si="7"/>
        <v>325.19</v>
      </c>
      <c r="G95" s="255">
        <f t="shared" si="11"/>
        <v>1.2876286599158853E-3</v>
      </c>
      <c r="H95" s="257">
        <f t="shared" si="12"/>
        <v>5.5129177259968669</v>
      </c>
      <c r="I95" s="256">
        <f t="shared" si="8"/>
        <v>1.2128418997193107</v>
      </c>
      <c r="J95" s="346">
        <v>2.3177353157093004</v>
      </c>
      <c r="K95" s="256">
        <v>1.7962677262345421</v>
      </c>
      <c r="L95" s="60">
        <f t="shared" si="9"/>
        <v>3.3333628548417912E-2</v>
      </c>
    </row>
    <row r="96" spans="1:12" ht="18" x14ac:dyDescent="0.4">
      <c r="A96" s="9">
        <f t="shared" si="10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 t="shared" si="7"/>
        <v>309</v>
      </c>
      <c r="G96" s="255">
        <f t="shared" si="11"/>
        <v>1.2235224204742105E-3</v>
      </c>
      <c r="H96" s="257">
        <f t="shared" si="12"/>
        <v>5.2384500671393077</v>
      </c>
      <c r="I96" s="256">
        <f t="shared" si="8"/>
        <v>1.1524590147706477</v>
      </c>
      <c r="J96" s="346">
        <v>2.2023438991179738</v>
      </c>
      <c r="K96" s="256">
        <v>1.7068382404332036</v>
      </c>
      <c r="L96" s="60">
        <f t="shared" si="9"/>
        <v>3.3333628548417905E-2</v>
      </c>
    </row>
    <row r="97" spans="1:12" ht="18" x14ac:dyDescent="0.4">
      <c r="A97" s="9">
        <f t="shared" si="10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 t="shared" si="7"/>
        <v>556.29999999999995</v>
      </c>
      <c r="G97" s="255">
        <f t="shared" si="11"/>
        <v>2.2027363188019521E-3</v>
      </c>
      <c r="H97" s="257">
        <f t="shared" si="12"/>
        <v>9.4309054121346172</v>
      </c>
      <c r="I97" s="256">
        <f t="shared" si="8"/>
        <v>2.0747991906696157</v>
      </c>
      <c r="J97" s="346">
        <v>3.9649317510657887</v>
      </c>
      <c r="K97" s="256">
        <v>3.0728612076148583</v>
      </c>
      <c r="L97" s="60">
        <f t="shared" si="9"/>
        <v>3.3333628548417905E-2</v>
      </c>
    </row>
    <row r="98" spans="1:12" ht="18" x14ac:dyDescent="0.4">
      <c r="A98" s="9">
        <f t="shared" si="10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 t="shared" si="7"/>
        <v>537.9</v>
      </c>
      <c r="G98" s="255">
        <f t="shared" si="11"/>
        <v>2.1298793203012225E-3</v>
      </c>
      <c r="H98" s="257">
        <f t="shared" si="12"/>
        <v>9.1189718159036683</v>
      </c>
      <c r="I98" s="256">
        <f t="shared" si="8"/>
        <v>2.0061737994988071</v>
      </c>
      <c r="J98" s="346">
        <v>3.8337889428335212</v>
      </c>
      <c r="K98" s="256">
        <v>2.9712242379579945</v>
      </c>
      <c r="L98" s="60">
        <f t="shared" si="9"/>
        <v>3.3333628548417912E-2</v>
      </c>
    </row>
    <row r="99" spans="1:12" ht="18" x14ac:dyDescent="0.4">
      <c r="A99" s="9">
        <f t="shared" si="10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 t="shared" si="7"/>
        <v>207.22</v>
      </c>
      <c r="G99" s="255">
        <f t="shared" si="11"/>
        <v>8.2051234941963073E-4</v>
      </c>
      <c r="H99" s="257">
        <f t="shared" si="12"/>
        <v>3.5129825984226777</v>
      </c>
      <c r="I99" s="256">
        <f t="shared" si="8"/>
        <v>0.77285617165298914</v>
      </c>
      <c r="J99" s="346">
        <v>1.4769246044505713</v>
      </c>
      <c r="K99" s="256">
        <v>1.1446311332769208</v>
      </c>
      <c r="L99" s="60">
        <f t="shared" si="9"/>
        <v>3.3333628548417912E-2</v>
      </c>
    </row>
    <row r="100" spans="1:12" ht="18" x14ac:dyDescent="0.4">
      <c r="A100" s="9">
        <f t="shared" si="10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 t="shared" si="7"/>
        <v>261.62</v>
      </c>
      <c r="G100" s="255">
        <f t="shared" si="11"/>
        <v>1.0359156493348317E-3</v>
      </c>
      <c r="H100" s="257">
        <f t="shared" si="12"/>
        <v>4.4352210568446147</v>
      </c>
      <c r="I100" s="256">
        <f t="shared" si="8"/>
        <v>0.97574863250581523</v>
      </c>
      <c r="J100" s="346">
        <v>1.8646511679198843</v>
      </c>
      <c r="K100" s="256">
        <v>1.4451230435667795</v>
      </c>
      <c r="L100" s="60">
        <f t="shared" ref="L100:L131" si="13">(H100+I100+J100+K100)/F100</f>
        <v>3.3333628548417912E-2</v>
      </c>
    </row>
    <row r="101" spans="1:12" ht="18" x14ac:dyDescent="0.4">
      <c r="A101" s="9">
        <f t="shared" si="10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 t="shared" si="7"/>
        <v>263.7</v>
      </c>
      <c r="G101" s="255">
        <f t="shared" si="11"/>
        <v>1.044151657861001E-3</v>
      </c>
      <c r="H101" s="257">
        <f t="shared" si="12"/>
        <v>4.4704831155489826</v>
      </c>
      <c r="I101" s="256">
        <f t="shared" si="8"/>
        <v>0.98350628542077623</v>
      </c>
      <c r="J101" s="346">
        <v>1.8794760071113581</v>
      </c>
      <c r="K101" s="256">
        <v>1.4566124401366856</v>
      </c>
      <c r="L101" s="60">
        <f t="shared" si="13"/>
        <v>3.3333628548417905E-2</v>
      </c>
    </row>
    <row r="102" spans="1:12" ht="18" x14ac:dyDescent="0.4">
      <c r="A102" s="9">
        <f t="shared" si="10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 t="shared" si="7"/>
        <v>208.8</v>
      </c>
      <c r="G102" s="255">
        <f t="shared" si="11"/>
        <v>8.2676854820393263E-4</v>
      </c>
      <c r="H102" s="257">
        <f t="shared" si="12"/>
        <v>3.5397682007077274</v>
      </c>
      <c r="I102" s="256">
        <f t="shared" si="8"/>
        <v>0.77874900415570003</v>
      </c>
      <c r="J102" s="346">
        <v>1.4881857803748639</v>
      </c>
      <c r="K102" s="256">
        <v>1.1533586556713689</v>
      </c>
      <c r="L102" s="60">
        <f t="shared" si="13"/>
        <v>3.3333628548417912E-2</v>
      </c>
    </row>
    <row r="103" spans="1:12" ht="18" x14ac:dyDescent="0.4">
      <c r="A103" s="9">
        <f t="shared" si="10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7"/>
        <v>1631.7</v>
      </c>
      <c r="G103" s="255">
        <f t="shared" si="11"/>
        <v>6.4609111116109043E-3</v>
      </c>
      <c r="H103" s="257">
        <f t="shared" si="12"/>
        <v>27.662067878806504</v>
      </c>
      <c r="I103" s="256">
        <f t="shared" si="8"/>
        <v>6.0856549333374312</v>
      </c>
      <c r="J103" s="346">
        <v>11.629658706119086</v>
      </c>
      <c r="K103" s="256">
        <v>9.0131001841904812</v>
      </c>
      <c r="L103" s="60">
        <f t="shared" si="13"/>
        <v>3.3333628548417905E-2</v>
      </c>
    </row>
    <row r="104" spans="1:12" ht="18" x14ac:dyDescent="0.4">
      <c r="A104" s="9">
        <f t="shared" si="10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7"/>
        <v>1506.1</v>
      </c>
      <c r="G104" s="255">
        <f t="shared" si="11"/>
        <v>5.9635829044537483E-3</v>
      </c>
      <c r="H104" s="257">
        <f t="shared" si="12"/>
        <v>25.532782026273498</v>
      </c>
      <c r="I104" s="256">
        <f t="shared" si="8"/>
        <v>5.6172120457801693</v>
      </c>
      <c r="J104" s="346">
        <v>10.73446649340317</v>
      </c>
      <c r="K104" s="256">
        <v>8.3193173913153657</v>
      </c>
      <c r="L104" s="60">
        <f t="shared" si="13"/>
        <v>3.3333628548417905E-2</v>
      </c>
    </row>
    <row r="105" spans="1:12" ht="18" x14ac:dyDescent="0.4">
      <c r="A105" s="9">
        <f t="shared" si="10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7"/>
        <v>2013.2</v>
      </c>
      <c r="G105" s="255">
        <f t="shared" si="11"/>
        <v>7.9715059446559249E-3</v>
      </c>
      <c r="H105" s="257">
        <f t="shared" si="12"/>
        <v>34.129604126747111</v>
      </c>
      <c r="I105" s="256">
        <f t="shared" si="8"/>
        <v>7.5085129078843647</v>
      </c>
      <c r="J105" s="346">
        <v>14.348733778978334</v>
      </c>
      <c r="K105" s="256">
        <v>11.120410180065134</v>
      </c>
      <c r="L105" s="60">
        <f t="shared" si="13"/>
        <v>3.3333628548417912E-2</v>
      </c>
    </row>
    <row r="106" spans="1:12" ht="18" x14ac:dyDescent="0.4">
      <c r="A106" s="9">
        <f t="shared" si="10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 t="shared" si="7"/>
        <v>780.96</v>
      </c>
      <c r="G106" s="255">
        <f t="shared" si="11"/>
        <v>3.0923044320179272E-3</v>
      </c>
      <c r="H106" s="257">
        <f t="shared" si="12"/>
        <v>13.239546810463153</v>
      </c>
      <c r="I106" s="256">
        <f t="shared" si="8"/>
        <v>2.9127002983018939</v>
      </c>
      <c r="J106" s="346">
        <v>5.56615693027564</v>
      </c>
      <c r="K106" s="256">
        <v>4.3138265121317643</v>
      </c>
      <c r="L106" s="60">
        <f t="shared" si="13"/>
        <v>3.3333628548417905E-2</v>
      </c>
    </row>
    <row r="107" spans="1:12" ht="18" x14ac:dyDescent="0.4">
      <c r="A107" s="9">
        <f t="shared" si="10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 t="shared" si="7"/>
        <v>529.01</v>
      </c>
      <c r="G107" s="255">
        <f t="shared" si="11"/>
        <v>2.0946783030908159E-3</v>
      </c>
      <c r="H107" s="257">
        <f t="shared" si="12"/>
        <v>8.9682604207681731</v>
      </c>
      <c r="I107" s="256">
        <f t="shared" si="8"/>
        <v>1.9730172925689982</v>
      </c>
      <c r="J107" s="346">
        <v>3.7704270099430395</v>
      </c>
      <c r="K107" s="256">
        <v>2.9221181151183471</v>
      </c>
      <c r="L107" s="60">
        <f t="shared" si="13"/>
        <v>3.3333628548417912E-2</v>
      </c>
    </row>
    <row r="108" spans="1:12" ht="18" x14ac:dyDescent="0.4">
      <c r="A108" s="9">
        <f t="shared" si="10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 t="shared" si="7"/>
        <v>720.28</v>
      </c>
      <c r="G108" s="255">
        <f t="shared" si="11"/>
        <v>2.8520347217448681E-3</v>
      </c>
      <c r="H108" s="257">
        <f t="shared" si="12"/>
        <v>12.210844059414566</v>
      </c>
      <c r="I108" s="256">
        <f t="shared" si="8"/>
        <v>2.6863856930712045</v>
      </c>
      <c r="J108" s="346">
        <v>5.133670756170531</v>
      </c>
      <c r="K108" s="256">
        <v>3.9786454621981493</v>
      </c>
      <c r="L108" s="60">
        <f t="shared" si="13"/>
        <v>3.3333628548417905E-2</v>
      </c>
    </row>
    <row r="109" spans="1:12" ht="18" x14ac:dyDescent="0.4">
      <c r="A109" s="9">
        <f t="shared" si="10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 t="shared" si="7"/>
        <v>499.4</v>
      </c>
      <c r="G109" s="255">
        <f t="shared" si="11"/>
        <v>1.9774339701774135E-3</v>
      </c>
      <c r="H109" s="257">
        <f t="shared" si="12"/>
        <v>8.4662846716160871</v>
      </c>
      <c r="I109" s="256">
        <f t="shared" si="8"/>
        <v>1.8625826277555391</v>
      </c>
      <c r="J109" s="346">
        <v>3.5593868712605694</v>
      </c>
      <c r="K109" s="256">
        <v>2.7585599264477088</v>
      </c>
      <c r="L109" s="60">
        <f t="shared" si="13"/>
        <v>3.3333628548417912E-2</v>
      </c>
    </row>
    <row r="110" spans="1:12" ht="18" x14ac:dyDescent="0.4">
      <c r="A110" s="9">
        <f t="shared" si="10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 t="shared" si="7"/>
        <v>595.1</v>
      </c>
      <c r="G110" s="255">
        <f t="shared" si="11"/>
        <v>2.3563695547708825E-3</v>
      </c>
      <c r="H110" s="257">
        <f t="shared" si="12"/>
        <v>10.088678430273795</v>
      </c>
      <c r="I110" s="256">
        <f t="shared" si="8"/>
        <v>2.2195092546602351</v>
      </c>
      <c r="J110" s="346">
        <v>4.2414720205990495</v>
      </c>
      <c r="K110" s="256">
        <v>3.2871826436304197</v>
      </c>
      <c r="L110" s="60">
        <f t="shared" si="13"/>
        <v>3.3333628548417912E-2</v>
      </c>
    </row>
    <row r="111" spans="1:12" ht="18" x14ac:dyDescent="0.4">
      <c r="A111" s="9">
        <f t="shared" si="10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 t="shared" ref="F111:F172" si="14">C111+D111+E111</f>
        <v>804.1</v>
      </c>
      <c r="G111" s="255">
        <f t="shared" si="11"/>
        <v>3.183930026871562E-3</v>
      </c>
      <c r="H111" s="257">
        <f t="shared" si="12"/>
        <v>13.631837213549248</v>
      </c>
      <c r="I111" s="256">
        <f t="shared" si="8"/>
        <v>2.9990041869808346</v>
      </c>
      <c r="J111" s="346">
        <v>5.7310832662807858</v>
      </c>
      <c r="K111" s="256">
        <v>4.4416460489719718</v>
      </c>
      <c r="L111" s="60">
        <f t="shared" si="13"/>
        <v>3.3333628548417912E-2</v>
      </c>
    </row>
    <row r="112" spans="1:12" ht="18" x14ac:dyDescent="0.4">
      <c r="A112" s="9">
        <f t="shared" si="10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 t="shared" si="14"/>
        <v>844.6</v>
      </c>
      <c r="G112" s="255">
        <f t="shared" si="11"/>
        <v>3.3442946159628422E-3</v>
      </c>
      <c r="H112" s="257">
        <f t="shared" si="12"/>
        <v>14.31843018351411</v>
      </c>
      <c r="I112" s="256">
        <f t="shared" si="8"/>
        <v>3.1500546403731042</v>
      </c>
      <c r="J112" s="346">
        <v>6.0197399909224609</v>
      </c>
      <c r="K112" s="256">
        <v>4.6653578571840901</v>
      </c>
      <c r="L112" s="60">
        <f t="shared" si="13"/>
        <v>3.3333628548417905E-2</v>
      </c>
    </row>
    <row r="113" spans="1:12" ht="18" x14ac:dyDescent="0.4">
      <c r="A113" s="9">
        <f t="shared" si="10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 t="shared" si="14"/>
        <v>1017</v>
      </c>
      <c r="G113" s="255">
        <f t="shared" si="11"/>
        <v>4.0269330149588093E-3</v>
      </c>
      <c r="H113" s="257">
        <f t="shared" si="12"/>
        <v>17.241112356895393</v>
      </c>
      <c r="I113" s="256">
        <f t="shared" si="8"/>
        <v>3.7930447185169864</v>
      </c>
      <c r="J113" s="346">
        <v>7.2484910854465348</v>
      </c>
      <c r="K113" s="256">
        <v>5.6176520728820973</v>
      </c>
      <c r="L113" s="60">
        <f t="shared" si="13"/>
        <v>3.3333628548417912E-2</v>
      </c>
    </row>
    <row r="114" spans="1:12" ht="18" x14ac:dyDescent="0.4">
      <c r="A114" s="9">
        <f t="shared" si="10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 t="shared" si="14"/>
        <v>630.4</v>
      </c>
      <c r="G114" s="255">
        <f t="shared" si="11"/>
        <v>2.4961441225467389E-3</v>
      </c>
      <c r="H114" s="257">
        <f t="shared" si="12"/>
        <v>10.687116253477734</v>
      </c>
      <c r="I114" s="256">
        <f t="shared" si="8"/>
        <v>2.3511655757651018</v>
      </c>
      <c r="J114" s="346">
        <v>4.4930666472620402</v>
      </c>
      <c r="K114" s="256">
        <v>3.4821709604177724</v>
      </c>
      <c r="L114" s="60">
        <f t="shared" si="13"/>
        <v>3.3333628548417905E-2</v>
      </c>
    </row>
    <row r="115" spans="1:12" ht="18" x14ac:dyDescent="0.4">
      <c r="A115" s="9">
        <f t="shared" si="10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 t="shared" si="14"/>
        <v>777.76</v>
      </c>
      <c r="G115" s="255">
        <f t="shared" si="11"/>
        <v>3.0796336496699741E-3</v>
      </c>
      <c r="H115" s="257">
        <f t="shared" si="12"/>
        <v>13.18529748937951</v>
      </c>
      <c r="I115" s="256">
        <f t="shared" si="8"/>
        <v>2.9007654476634923</v>
      </c>
      <c r="J115" s="346">
        <v>5.5433494853656802</v>
      </c>
      <c r="K115" s="256">
        <v>4.2961505174088304</v>
      </c>
      <c r="L115" s="60">
        <f t="shared" si="13"/>
        <v>3.3333628548417912E-2</v>
      </c>
    </row>
    <row r="116" spans="1:12" ht="18" x14ac:dyDescent="0.4">
      <c r="A116" s="9">
        <f t="shared" si="10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 t="shared" si="14"/>
        <v>906.27</v>
      </c>
      <c r="G116" s="255">
        <f t="shared" si="11"/>
        <v>3.5884843495247987E-3</v>
      </c>
      <c r="H116" s="257">
        <f t="shared" si="12"/>
        <v>15.363916318272949</v>
      </c>
      <c r="I116" s="256">
        <f t="shared" si="8"/>
        <v>3.3800615900200488</v>
      </c>
      <c r="J116" s="346">
        <v>6.4592822182965888</v>
      </c>
      <c r="K116" s="256">
        <v>5.0060074179851117</v>
      </c>
      <c r="L116" s="60">
        <f t="shared" si="13"/>
        <v>3.3333628548417912E-2</v>
      </c>
    </row>
    <row r="117" spans="1:12" ht="18" x14ac:dyDescent="0.4">
      <c r="A117" s="9">
        <f t="shared" si="10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 t="shared" si="14"/>
        <v>895.68</v>
      </c>
      <c r="G117" s="255">
        <f t="shared" si="11"/>
        <v>3.5465519791920415E-3</v>
      </c>
      <c r="H117" s="257">
        <f t="shared" si="12"/>
        <v>15.184384971311765</v>
      </c>
      <c r="I117" s="256">
        <f t="shared" si="8"/>
        <v>3.3405646936885884</v>
      </c>
      <c r="J117" s="346">
        <v>6.3838038302976914</v>
      </c>
      <c r="K117" s="256">
        <v>4.9475109229489052</v>
      </c>
      <c r="L117" s="60">
        <f t="shared" si="13"/>
        <v>3.3333628548417905E-2</v>
      </c>
    </row>
    <row r="118" spans="1:12" ht="18" x14ac:dyDescent="0.4">
      <c r="A118" s="9">
        <f t="shared" si="10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 t="shared" si="14"/>
        <v>898.84</v>
      </c>
      <c r="G118" s="255">
        <f t="shared" si="11"/>
        <v>3.5590643767606455E-3</v>
      </c>
      <c r="H118" s="257">
        <f t="shared" si="12"/>
        <v>15.237956175881864</v>
      </c>
      <c r="I118" s="256">
        <f t="shared" si="8"/>
        <v>3.35235035869401</v>
      </c>
      <c r="J118" s="346">
        <v>6.4063261821462758</v>
      </c>
      <c r="K118" s="256">
        <v>4.9649659677378022</v>
      </c>
      <c r="L118" s="60">
        <f t="shared" si="13"/>
        <v>3.3333628548417905E-2</v>
      </c>
    </row>
    <row r="119" spans="1:12" ht="18" x14ac:dyDescent="0.4">
      <c r="A119" s="9">
        <f t="shared" si="10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 t="shared" si="14"/>
        <v>956.6</v>
      </c>
      <c r="G119" s="255">
        <f t="shared" si="11"/>
        <v>3.787771998141197E-3</v>
      </c>
      <c r="H119" s="257">
        <f t="shared" si="12"/>
        <v>16.217156421441626</v>
      </c>
      <c r="I119" s="256">
        <f t="shared" si="8"/>
        <v>3.5677744127171578</v>
      </c>
      <c r="J119" s="346">
        <v>6.8180005627710472</v>
      </c>
      <c r="K119" s="256">
        <v>5.2840176724867405</v>
      </c>
      <c r="L119" s="60">
        <f t="shared" si="13"/>
        <v>3.3333628548417905E-2</v>
      </c>
    </row>
    <row r="120" spans="1:12" ht="18" x14ac:dyDescent="0.4">
      <c r="A120" s="9">
        <f t="shared" si="10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 t="shared" si="14"/>
        <v>854.55</v>
      </c>
      <c r="G120" s="255">
        <f t="shared" si="11"/>
        <v>3.383692829826008E-3</v>
      </c>
      <c r="H120" s="257">
        <f t="shared" si="12"/>
        <v>14.487111666258562</v>
      </c>
      <c r="I120" s="256">
        <f t="shared" si="8"/>
        <v>3.1871645665768837</v>
      </c>
      <c r="J120" s="346">
        <v>6.0906568899393658</v>
      </c>
      <c r="K120" s="256">
        <v>4.7203191532757094</v>
      </c>
      <c r="L120" s="60">
        <f t="shared" si="13"/>
        <v>3.3333628548417912E-2</v>
      </c>
    </row>
    <row r="121" spans="1:12" ht="18" x14ac:dyDescent="0.4">
      <c r="A121" s="9">
        <f t="shared" si="10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 t="shared" si="14"/>
        <v>763.97</v>
      </c>
      <c r="G121" s="255">
        <f t="shared" si="11"/>
        <v>3.0250304969892641E-3</v>
      </c>
      <c r="H121" s="257">
        <f t="shared" si="12"/>
        <v>12.951516821334684</v>
      </c>
      <c r="I121" s="256">
        <f t="shared" si="8"/>
        <v>2.8493337006936303</v>
      </c>
      <c r="J121" s="346">
        <v>5.4450636524568239</v>
      </c>
      <c r="K121" s="256">
        <v>4.2199780276496917</v>
      </c>
      <c r="L121" s="60">
        <f t="shared" si="13"/>
        <v>3.3333628548417905E-2</v>
      </c>
    </row>
    <row r="122" spans="1:12" ht="18" x14ac:dyDescent="0.4">
      <c r="A122" s="9">
        <f t="shared" si="10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 t="shared" si="14"/>
        <v>522.74</v>
      </c>
      <c r="G122" s="255">
        <f t="shared" si="11"/>
        <v>2.0698514889277955E-3</v>
      </c>
      <c r="H122" s="257">
        <f t="shared" si="12"/>
        <v>8.8619656572699093</v>
      </c>
      <c r="I122" s="256">
        <f t="shared" si="8"/>
        <v>1.94963244459938</v>
      </c>
      <c r="J122" s="346">
        <v>3.7257386725725876</v>
      </c>
      <c r="K122" s="256">
        <v>2.8874842129581002</v>
      </c>
      <c r="L122" s="60">
        <f t="shared" si="13"/>
        <v>3.3333628548417912E-2</v>
      </c>
    </row>
    <row r="123" spans="1:12" ht="18" x14ac:dyDescent="0.4">
      <c r="A123" s="9">
        <f t="shared" si="10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 t="shared" si="14"/>
        <v>600.19999999999993</v>
      </c>
      <c r="G123" s="255">
        <f t="shared" si="11"/>
        <v>2.3765636141379323E-3</v>
      </c>
      <c r="H123" s="257">
        <f t="shared" si="12"/>
        <v>10.175138285750849</v>
      </c>
      <c r="I123" s="256">
        <f t="shared" ref="I123:I185" si="15">H123*0.22</f>
        <v>2.2385304228651868</v>
      </c>
      <c r="J123" s="346">
        <v>4.2778213859242964</v>
      </c>
      <c r="K123" s="256">
        <v>3.3153537602200931</v>
      </c>
      <c r="L123" s="60">
        <f t="shared" si="13"/>
        <v>3.3333628548417905E-2</v>
      </c>
    </row>
    <row r="124" spans="1:12" ht="18" x14ac:dyDescent="0.4">
      <c r="A124" s="9">
        <f t="shared" si="10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 t="shared" si="14"/>
        <v>965.16</v>
      </c>
      <c r="G124" s="255">
        <f t="shared" si="11"/>
        <v>3.8216663409219708E-3</v>
      </c>
      <c r="H124" s="257">
        <f t="shared" si="12"/>
        <v>16.362273355340371</v>
      </c>
      <c r="I124" s="256">
        <f t="shared" si="15"/>
        <v>3.5997001381748817</v>
      </c>
      <c r="J124" s="346">
        <v>6.8790104779051893</v>
      </c>
      <c r="K124" s="256">
        <v>5.3313009583705853</v>
      </c>
      <c r="L124" s="60">
        <f t="shared" si="13"/>
        <v>3.3333628548417905E-2</v>
      </c>
    </row>
    <row r="125" spans="1:12" ht="18" x14ac:dyDescent="0.4">
      <c r="A125" s="9">
        <f t="shared" si="10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 t="shared" si="14"/>
        <v>1184.0999999999999</v>
      </c>
      <c r="G125" s="255">
        <f t="shared" si="11"/>
        <v>4.6885854306909789E-3</v>
      </c>
      <c r="H125" s="257">
        <f t="shared" si="12"/>
        <v>20.073944092231891</v>
      </c>
      <c r="I125" s="256">
        <f t="shared" si="15"/>
        <v>4.4162677002910158</v>
      </c>
      <c r="J125" s="346">
        <v>8.4394673493384875</v>
      </c>
      <c r="K125" s="256">
        <v>6.5406704223202485</v>
      </c>
      <c r="L125" s="60">
        <f t="shared" si="13"/>
        <v>3.3333628548417905E-2</v>
      </c>
    </row>
    <row r="126" spans="1:12" ht="18" x14ac:dyDescent="0.4">
      <c r="A126" s="9">
        <f t="shared" si="10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 t="shared" si="14"/>
        <v>1096.8</v>
      </c>
      <c r="G126" s="255">
        <f t="shared" si="11"/>
        <v>4.3429106497608868E-3</v>
      </c>
      <c r="H126" s="257">
        <f t="shared" si="12"/>
        <v>18.593954801418747</v>
      </c>
      <c r="I126" s="256">
        <f t="shared" si="15"/>
        <v>4.0906700563121241</v>
      </c>
      <c r="J126" s="346">
        <v>7.8172517428886525</v>
      </c>
      <c r="K126" s="256">
        <v>6.0584471912852367</v>
      </c>
      <c r="L126" s="60">
        <f t="shared" si="13"/>
        <v>3.3333628548417912E-2</v>
      </c>
    </row>
    <row r="127" spans="1:12" ht="19.5" customHeight="1" x14ac:dyDescent="0.4">
      <c r="A127" s="9">
        <f t="shared" si="10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 t="shared" si="14"/>
        <v>703.61</v>
      </c>
      <c r="G127" s="255">
        <f t="shared" si="11"/>
        <v>2.786027864951001E-3</v>
      </c>
      <c r="H127" s="257">
        <f t="shared" si="12"/>
        <v>11.928239002394463</v>
      </c>
      <c r="I127" s="256">
        <f t="shared" si="15"/>
        <v>2.6242125805267817</v>
      </c>
      <c r="J127" s="346">
        <v>5.0148582228427108</v>
      </c>
      <c r="K127" s="256">
        <v>3.8865645771883703</v>
      </c>
      <c r="L127" s="60">
        <f t="shared" si="13"/>
        <v>3.3333628548417905E-2</v>
      </c>
    </row>
    <row r="128" spans="1:12" ht="20.25" customHeight="1" x14ac:dyDescent="0.4">
      <c r="A128" s="9">
        <f t="shared" si="10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 t="shared" si="14"/>
        <v>1018.12</v>
      </c>
      <c r="G128" s="255">
        <f t="shared" si="11"/>
        <v>4.031367788780593E-3</v>
      </c>
      <c r="H128" s="257">
        <f t="shared" si="12"/>
        <v>17.260099619274669</v>
      </c>
      <c r="I128" s="256">
        <f t="shared" si="15"/>
        <v>3.797221916240427</v>
      </c>
      <c r="J128" s="346">
        <v>7.2564736911650201</v>
      </c>
      <c r="K128" s="256">
        <v>5.6238386710351245</v>
      </c>
      <c r="L128" s="60">
        <f t="shared" si="13"/>
        <v>3.3333628548417912E-2</v>
      </c>
    </row>
    <row r="129" spans="1:12" ht="18" x14ac:dyDescent="0.4">
      <c r="A129" s="9">
        <f t="shared" si="10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 t="shared" si="14"/>
        <v>176.9</v>
      </c>
      <c r="G129" s="255">
        <f t="shared" si="11"/>
        <v>7.0045668667277617E-4</v>
      </c>
      <c r="H129" s="257">
        <f t="shared" si="12"/>
        <v>2.9989702811551573</v>
      </c>
      <c r="I129" s="256">
        <f t="shared" si="15"/>
        <v>0.65977346185413466</v>
      </c>
      <c r="J129" s="346">
        <v>1.2608240639287041</v>
      </c>
      <c r="K129" s="256">
        <v>0.97715108327713196</v>
      </c>
      <c r="L129" s="60">
        <f t="shared" si="13"/>
        <v>3.3333628548417905E-2</v>
      </c>
    </row>
    <row r="130" spans="1:12" ht="18" x14ac:dyDescent="0.4">
      <c r="A130" s="9">
        <f t="shared" si="10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 t="shared" si="14"/>
        <v>198.8</v>
      </c>
      <c r="G130" s="255">
        <f t="shared" si="11"/>
        <v>7.8717235336657953E-4</v>
      </c>
      <c r="H130" s="257">
        <f t="shared" si="12"/>
        <v>3.370239072321342</v>
      </c>
      <c r="I130" s="256">
        <f t="shared" si="15"/>
        <v>0.74145259591069523</v>
      </c>
      <c r="J130" s="346">
        <v>1.41691251503124</v>
      </c>
      <c r="K130" s="256">
        <v>1.0981211721622037</v>
      </c>
      <c r="L130" s="60">
        <f t="shared" si="13"/>
        <v>3.3333628548417905E-2</v>
      </c>
    </row>
    <row r="131" spans="1:12" ht="18" x14ac:dyDescent="0.4">
      <c r="A131" s="9">
        <f t="shared" si="10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 t="shared" si="14"/>
        <v>197.25</v>
      </c>
      <c r="G131" s="255">
        <f t="shared" si="11"/>
        <v>7.8103494316678968E-4</v>
      </c>
      <c r="H131" s="257">
        <f t="shared" si="12"/>
        <v>3.3439620574214515</v>
      </c>
      <c r="I131" s="256">
        <f t="shared" si="15"/>
        <v>0.73567165263271928</v>
      </c>
      <c r="J131" s="346">
        <v>1.4058651589029785</v>
      </c>
      <c r="K131" s="256">
        <v>1.0895593622182829</v>
      </c>
      <c r="L131" s="60">
        <f t="shared" si="13"/>
        <v>3.3333628548417898E-2</v>
      </c>
    </row>
    <row r="132" spans="1:12" ht="18" x14ac:dyDescent="0.4">
      <c r="A132" s="9">
        <f t="shared" si="10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 t="shared" si="14"/>
        <v>158.5</v>
      </c>
      <c r="G132" s="255">
        <f t="shared" si="11"/>
        <v>6.2759968817204654E-4</v>
      </c>
      <c r="H132" s="257">
        <f t="shared" si="12"/>
        <v>2.6870366849242084</v>
      </c>
      <c r="I132" s="256">
        <f t="shared" si="15"/>
        <v>0.59114807068332587</v>
      </c>
      <c r="J132" s="346">
        <v>1.1296812556964364</v>
      </c>
      <c r="K132" s="256">
        <v>0.87551411362026799</v>
      </c>
      <c r="L132" s="60">
        <f t="shared" ref="L132:L146" si="16">(H132+I132+J132+K132)/F132</f>
        <v>3.3333628548417905E-2</v>
      </c>
    </row>
    <row r="133" spans="1:12" ht="18" x14ac:dyDescent="0.4">
      <c r="A133" s="9">
        <f t="shared" si="10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 t="shared" si="14"/>
        <v>184.5</v>
      </c>
      <c r="G133" s="255">
        <f t="shared" si="11"/>
        <v>7.3054979474916452E-4</v>
      </c>
      <c r="H133" s="257">
        <f t="shared" si="12"/>
        <v>3.1278124187288103</v>
      </c>
      <c r="I133" s="256">
        <f t="shared" si="15"/>
        <v>0.68811873212033825</v>
      </c>
      <c r="J133" s="346">
        <v>1.3149917455898581</v>
      </c>
      <c r="K133" s="256">
        <v>1.0191315707440973</v>
      </c>
      <c r="L133" s="60">
        <f t="shared" si="16"/>
        <v>3.3333628548417905E-2</v>
      </c>
    </row>
    <row r="134" spans="1:12" ht="18" x14ac:dyDescent="0.4">
      <c r="A134" s="9">
        <f t="shared" si="10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 t="shared" si="14"/>
        <v>188.15</v>
      </c>
      <c r="G134" s="255">
        <f t="shared" si="11"/>
        <v>7.450024058647984E-4</v>
      </c>
      <c r="H134" s="257">
        <f t="shared" si="12"/>
        <v>3.189690550589841</v>
      </c>
      <c r="I134" s="256">
        <f t="shared" si="15"/>
        <v>0.70173192112976501</v>
      </c>
      <c r="J134" s="346">
        <v>1.3410064874402809</v>
      </c>
      <c r="K134" s="256">
        <v>1.0392932522249427</v>
      </c>
      <c r="L134" s="60">
        <f t="shared" si="16"/>
        <v>3.3333628548417912E-2</v>
      </c>
    </row>
    <row r="135" spans="1:12" ht="18" x14ac:dyDescent="0.4">
      <c r="A135" s="9">
        <f t="shared" ref="A135:A198" si="17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 t="shared" si="14"/>
        <v>162.19999999999999</v>
      </c>
      <c r="G135" s="255">
        <f t="shared" ref="G135:G198" si="18">1/252549.52*F135</f>
        <v>6.4225028026186712E-4</v>
      </c>
      <c r="H135" s="257">
        <f t="shared" ref="H135:H198" si="19">G135*$H$2</f>
        <v>2.7497624624271708</v>
      </c>
      <c r="I135" s="256">
        <f t="shared" si="15"/>
        <v>0.60494774173397758</v>
      </c>
      <c r="J135" s="346">
        <v>1.1560523638735769</v>
      </c>
      <c r="K135" s="256">
        <v>0.89595198251865915</v>
      </c>
      <c r="L135" s="60">
        <f t="shared" si="16"/>
        <v>3.3333628548417905E-2</v>
      </c>
    </row>
    <row r="136" spans="1:12" ht="18" x14ac:dyDescent="0.4">
      <c r="A136" s="9">
        <f t="shared" si="17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 t="shared" si="14"/>
        <v>193.5</v>
      </c>
      <c r="G136" s="255">
        <f t="shared" si="18"/>
        <v>7.6618637010278227E-4</v>
      </c>
      <c r="H136" s="257">
        <f t="shared" si="19"/>
        <v>3.2803886342765569</v>
      </c>
      <c r="I136" s="256">
        <f t="shared" si="15"/>
        <v>0.72168549954084249</v>
      </c>
      <c r="J136" s="346">
        <v>1.3791376843991194</v>
      </c>
      <c r="K136" s="256">
        <v>1.0688453059023459</v>
      </c>
      <c r="L136" s="60">
        <f t="shared" si="16"/>
        <v>3.3333628548417905E-2</v>
      </c>
    </row>
    <row r="137" spans="1:12" ht="18" x14ac:dyDescent="0.4">
      <c r="A137" s="9">
        <f t="shared" si="17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 t="shared" si="14"/>
        <v>163.30000000000001</v>
      </c>
      <c r="G137" s="255">
        <f t="shared" si="18"/>
        <v>6.4660586169397601E-4</v>
      </c>
      <c r="H137" s="257">
        <f t="shared" si="19"/>
        <v>2.7684106665496735</v>
      </c>
      <c r="I137" s="256">
        <f t="shared" si="15"/>
        <v>0.60905034664092816</v>
      </c>
      <c r="J137" s="346">
        <v>1.1638924230613759</v>
      </c>
      <c r="K137" s="256">
        <v>0.90202810570466729</v>
      </c>
      <c r="L137" s="60">
        <f t="shared" si="16"/>
        <v>3.3333628548417912E-2</v>
      </c>
    </row>
    <row r="138" spans="1:12" ht="18" x14ac:dyDescent="0.4">
      <c r="A138" s="9">
        <f t="shared" si="17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 t="shared" si="14"/>
        <v>558.29999999999995</v>
      </c>
      <c r="G138" s="255">
        <f t="shared" si="18"/>
        <v>2.2106555577694228E-3</v>
      </c>
      <c r="H138" s="257">
        <f t="shared" si="19"/>
        <v>9.4648112378118956</v>
      </c>
      <c r="I138" s="256">
        <f t="shared" si="15"/>
        <v>2.082258472318617</v>
      </c>
      <c r="J138" s="346">
        <v>3.9791864041345129</v>
      </c>
      <c r="K138" s="256">
        <v>3.0839087043166917</v>
      </c>
      <c r="L138" s="60">
        <f t="shared" si="16"/>
        <v>3.3333628548417912E-2</v>
      </c>
    </row>
    <row r="139" spans="1:12" ht="18" x14ac:dyDescent="0.4">
      <c r="A139" s="9">
        <f t="shared" si="17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 t="shared" si="14"/>
        <v>357.76</v>
      </c>
      <c r="G139" s="255">
        <f t="shared" si="18"/>
        <v>1.4165934665011442E-3</v>
      </c>
      <c r="H139" s="257">
        <f t="shared" si="19"/>
        <v>6.0650740971513235</v>
      </c>
      <c r="I139" s="256">
        <f t="shared" si="15"/>
        <v>1.3343163013732913</v>
      </c>
      <c r="J139" s="346">
        <v>2.5498723409334829</v>
      </c>
      <c r="K139" s="256">
        <v>1.9761762100238935</v>
      </c>
      <c r="L139" s="60">
        <f t="shared" si="16"/>
        <v>3.3333628548417912E-2</v>
      </c>
    </row>
    <row r="140" spans="1:12" ht="18" x14ac:dyDescent="0.4">
      <c r="A140" s="9">
        <f t="shared" si="17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 t="shared" si="14"/>
        <v>185.8</v>
      </c>
      <c r="G140" s="255">
        <f t="shared" si="18"/>
        <v>7.3569730007802048E-4</v>
      </c>
      <c r="H140" s="257">
        <f t="shared" si="19"/>
        <v>3.1498512054190408</v>
      </c>
      <c r="I140" s="256">
        <f t="shared" si="15"/>
        <v>0.69296726519218899</v>
      </c>
      <c r="J140" s="346">
        <v>1.3242572700845294</v>
      </c>
      <c r="K140" s="256">
        <v>1.0263124436002891</v>
      </c>
      <c r="L140" s="60">
        <f t="shared" si="16"/>
        <v>3.3333628548417912E-2</v>
      </c>
    </row>
    <row r="141" spans="1:12" ht="18" x14ac:dyDescent="0.4">
      <c r="A141" s="9">
        <f t="shared" si="17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 t="shared" si="14"/>
        <v>389.5</v>
      </c>
      <c r="G141" s="255">
        <f t="shared" si="18"/>
        <v>1.5422717889149028E-3</v>
      </c>
      <c r="H141" s="257">
        <f t="shared" si="19"/>
        <v>6.6031595506497105</v>
      </c>
      <c r="I141" s="256">
        <f t="shared" si="15"/>
        <v>1.4526951011429363</v>
      </c>
      <c r="J141" s="346">
        <v>2.7760936851341449</v>
      </c>
      <c r="K141" s="256">
        <v>2.1514999826819832</v>
      </c>
      <c r="L141" s="60">
        <f t="shared" si="16"/>
        <v>3.3333628548417905E-2</v>
      </c>
    </row>
    <row r="142" spans="1:12" ht="18" x14ac:dyDescent="0.4">
      <c r="A142" s="9">
        <f t="shared" si="17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 t="shared" si="14"/>
        <v>354.15</v>
      </c>
      <c r="G142" s="255">
        <f t="shared" si="18"/>
        <v>1.4022992401648597E-3</v>
      </c>
      <c r="H142" s="257">
        <f t="shared" si="19"/>
        <v>6.0038740818038381</v>
      </c>
      <c r="I142" s="256">
        <f t="shared" si="15"/>
        <v>1.3208522979968444</v>
      </c>
      <c r="J142" s="346">
        <v>2.5241426921444345</v>
      </c>
      <c r="K142" s="256">
        <v>1.9562354784770846</v>
      </c>
      <c r="L142" s="60">
        <f t="shared" si="16"/>
        <v>3.3333628548417912E-2</v>
      </c>
    </row>
    <row r="143" spans="1:12" ht="18" x14ac:dyDescent="0.4">
      <c r="A143" s="9">
        <f t="shared" si="17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 t="shared" si="14"/>
        <v>262.89999999999998</v>
      </c>
      <c r="G143" s="255">
        <f t="shared" si="18"/>
        <v>1.0409839622740127E-3</v>
      </c>
      <c r="H143" s="257">
        <f t="shared" si="19"/>
        <v>4.4569207852780712</v>
      </c>
      <c r="I143" s="256">
        <f t="shared" si="15"/>
        <v>0.98052257276117571</v>
      </c>
      <c r="J143" s="346">
        <v>1.8737741458838679</v>
      </c>
      <c r="K143" s="256">
        <v>1.4521934414559523</v>
      </c>
      <c r="L143" s="60">
        <f t="shared" si="16"/>
        <v>3.3333628548417912E-2</v>
      </c>
    </row>
    <row r="144" spans="1:12" ht="18" x14ac:dyDescent="0.4">
      <c r="A144" s="9">
        <f t="shared" si="17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 t="shared" si="14"/>
        <v>146.1</v>
      </c>
      <c r="G144" s="255">
        <f t="shared" si="18"/>
        <v>5.7850040657372859E-4</v>
      </c>
      <c r="H144" s="257">
        <f t="shared" si="19"/>
        <v>2.4768205657250904</v>
      </c>
      <c r="I144" s="256">
        <f t="shared" si="15"/>
        <v>0.54490052445951986</v>
      </c>
      <c r="J144" s="346">
        <v>1.0413024066703429</v>
      </c>
      <c r="K144" s="256">
        <v>0.8070196340689032</v>
      </c>
      <c r="L144" s="60">
        <f t="shared" si="16"/>
        <v>3.3333628548417912E-2</v>
      </c>
    </row>
    <row r="145" spans="1:16" ht="18" x14ac:dyDescent="0.4">
      <c r="A145" s="9">
        <f t="shared" si="17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 t="shared" si="14"/>
        <v>733.66</v>
      </c>
      <c r="G145" s="255">
        <f t="shared" si="18"/>
        <v>2.9050144304372466E-3</v>
      </c>
      <c r="H145" s="257">
        <f t="shared" si="19"/>
        <v>12.437674033195549</v>
      </c>
      <c r="I145" s="256">
        <f t="shared" si="15"/>
        <v>2.736288287303021</v>
      </c>
      <c r="J145" s="346">
        <v>5.2290343852002996</v>
      </c>
      <c r="K145" s="256">
        <v>4.0525532151334129</v>
      </c>
      <c r="L145" s="60">
        <f t="shared" si="16"/>
        <v>3.3333628548417912E-2</v>
      </c>
    </row>
    <row r="146" spans="1:16" ht="18" x14ac:dyDescent="0.4">
      <c r="A146" s="9">
        <f t="shared" si="17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 t="shared" si="14"/>
        <v>506.03</v>
      </c>
      <c r="G146" s="255">
        <f t="shared" si="18"/>
        <v>2.0036862473545784E-3</v>
      </c>
      <c r="H146" s="257">
        <f t="shared" si="19"/>
        <v>8.5786824837362587</v>
      </c>
      <c r="I146" s="256">
        <f t="shared" si="15"/>
        <v>1.887310146421977</v>
      </c>
      <c r="J146" s="346">
        <v>3.606641046183392</v>
      </c>
      <c r="K146" s="256">
        <v>2.7951823780142853</v>
      </c>
      <c r="L146" s="60">
        <f t="shared" si="16"/>
        <v>3.3333628548417905E-2</v>
      </c>
    </row>
    <row r="147" spans="1:16" ht="18" x14ac:dyDescent="0.4">
      <c r="A147" s="9">
        <f t="shared" si="17"/>
        <v>142</v>
      </c>
      <c r="B147" s="90" t="s">
        <v>1597</v>
      </c>
      <c r="C147" s="8">
        <v>0</v>
      </c>
      <c r="D147" s="8">
        <f>димвенканали!D147</f>
        <v>0</v>
      </c>
      <c r="E147" s="8">
        <f>димвенканали!E147</f>
        <v>0</v>
      </c>
      <c r="F147" s="8">
        <f t="shared" si="14"/>
        <v>0</v>
      </c>
      <c r="G147" s="255">
        <f t="shared" si="18"/>
        <v>0</v>
      </c>
      <c r="H147" s="257">
        <f t="shared" si="19"/>
        <v>0</v>
      </c>
      <c r="I147" s="256">
        <f t="shared" si="15"/>
        <v>0</v>
      </c>
      <c r="J147" s="346">
        <v>0</v>
      </c>
      <c r="K147" s="256">
        <v>0</v>
      </c>
      <c r="L147" s="60">
        <v>0</v>
      </c>
    </row>
    <row r="148" spans="1:16" ht="18" x14ac:dyDescent="0.4">
      <c r="A148" s="9">
        <f t="shared" si="17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 t="shared" si="14"/>
        <v>307.49</v>
      </c>
      <c r="G148" s="255">
        <f t="shared" si="18"/>
        <v>1.2175433950537703E-3</v>
      </c>
      <c r="H148" s="257">
        <f t="shared" si="19"/>
        <v>5.2128511687529642</v>
      </c>
      <c r="I148" s="256">
        <f t="shared" si="15"/>
        <v>1.1468272571256521</v>
      </c>
      <c r="J148" s="346">
        <v>2.1915816360510867</v>
      </c>
      <c r="K148" s="256">
        <v>1.6984973804233199</v>
      </c>
      <c r="L148" s="60">
        <f t="shared" ref="L148:L179" si="20">(H148+I148+J148+K148)/F148</f>
        <v>3.3333628548417905E-2</v>
      </c>
    </row>
    <row r="149" spans="1:16" ht="18" x14ac:dyDescent="0.4">
      <c r="A149" s="9">
        <f t="shared" si="17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 t="shared" si="14"/>
        <v>123.77</v>
      </c>
      <c r="G149" s="255">
        <f t="shared" si="18"/>
        <v>4.9008210350191914E-4</v>
      </c>
      <c r="H149" s="257">
        <f t="shared" si="19"/>
        <v>2.0982620220382917</v>
      </c>
      <c r="I149" s="256">
        <f t="shared" si="15"/>
        <v>0.46161764484842416</v>
      </c>
      <c r="J149" s="346">
        <v>0.88214920515803108</v>
      </c>
      <c r="K149" s="256">
        <v>0.68367433339293737</v>
      </c>
      <c r="L149" s="60">
        <f t="shared" si="20"/>
        <v>3.3333628548417905E-2</v>
      </c>
    </row>
    <row r="150" spans="1:16" ht="18" x14ac:dyDescent="0.4">
      <c r="A150" s="9">
        <f t="shared" si="17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 t="shared" si="14"/>
        <v>748.80000000000007</v>
      </c>
      <c r="G150" s="255">
        <f t="shared" si="18"/>
        <v>2.9649630694209999E-3</v>
      </c>
      <c r="H150" s="257">
        <f t="shared" si="19"/>
        <v>12.694341133572539</v>
      </c>
      <c r="I150" s="256">
        <f t="shared" si="15"/>
        <v>2.7927550493859585</v>
      </c>
      <c r="J150" s="346">
        <v>5.336942108930546</v>
      </c>
      <c r="K150" s="256">
        <v>4.1361827651662884</v>
      </c>
      <c r="L150" s="60">
        <f t="shared" si="20"/>
        <v>3.3333628548417905E-2</v>
      </c>
    </row>
    <row r="151" spans="1:16" ht="18" x14ac:dyDescent="0.4">
      <c r="A151" s="9">
        <f t="shared" si="17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 t="shared" si="14"/>
        <v>435.2</v>
      </c>
      <c r="G151" s="255">
        <f t="shared" si="18"/>
        <v>1.7232263993216064E-3</v>
      </c>
      <c r="H151" s="257">
        <f t="shared" si="19"/>
        <v>7.3779076673754913</v>
      </c>
      <c r="I151" s="256">
        <f t="shared" si="15"/>
        <v>1.623139686822608</v>
      </c>
      <c r="J151" s="346">
        <v>3.1018125077545053</v>
      </c>
      <c r="K151" s="256">
        <v>2.4039352823188684</v>
      </c>
      <c r="L151" s="60">
        <f t="shared" si="20"/>
        <v>3.3333628548417912E-2</v>
      </c>
    </row>
    <row r="152" spans="1:16" ht="18" x14ac:dyDescent="0.4">
      <c r="A152" s="9">
        <f t="shared" si="17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 t="shared" si="14"/>
        <v>406.1</v>
      </c>
      <c r="G152" s="255">
        <f t="shared" si="18"/>
        <v>1.608001472344909E-3</v>
      </c>
      <c r="H152" s="257">
        <f t="shared" si="19"/>
        <v>6.8845779037711106</v>
      </c>
      <c r="I152" s="256">
        <f t="shared" si="15"/>
        <v>1.5146071388296443</v>
      </c>
      <c r="J152" s="346">
        <v>2.8944073056045601</v>
      </c>
      <c r="K152" s="256">
        <v>2.2431942053071978</v>
      </c>
      <c r="L152" s="60">
        <f t="shared" si="20"/>
        <v>3.3333628548417905E-2</v>
      </c>
    </row>
    <row r="153" spans="1:16" ht="18" x14ac:dyDescent="0.4">
      <c r="A153" s="9">
        <f t="shared" si="17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 t="shared" si="14"/>
        <v>487.2</v>
      </c>
      <c r="G153" s="255">
        <f t="shared" si="18"/>
        <v>1.9291266124758426E-3</v>
      </c>
      <c r="H153" s="257">
        <f t="shared" si="19"/>
        <v>8.2594591349846951</v>
      </c>
      <c r="I153" s="256">
        <f t="shared" si="15"/>
        <v>1.817081009696633</v>
      </c>
      <c r="J153" s="346">
        <v>3.4724334875413487</v>
      </c>
      <c r="K153" s="256">
        <v>2.6911701965665271</v>
      </c>
      <c r="L153" s="60">
        <f t="shared" si="20"/>
        <v>3.3333628548417905E-2</v>
      </c>
    </row>
    <row r="154" spans="1:16" ht="18" x14ac:dyDescent="0.4">
      <c r="A154" s="9">
        <f t="shared" si="17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 t="shared" si="14"/>
        <v>399.95</v>
      </c>
      <c r="G154" s="255">
        <f t="shared" si="18"/>
        <v>1.5836498125199369E-3</v>
      </c>
      <c r="H154" s="257">
        <f t="shared" si="19"/>
        <v>6.7803174898134833</v>
      </c>
      <c r="I154" s="256">
        <f t="shared" si="15"/>
        <v>1.4916698477589663</v>
      </c>
      <c r="J154" s="346">
        <v>2.8505742474182316</v>
      </c>
      <c r="K154" s="256">
        <v>2.2092231529490611</v>
      </c>
      <c r="L154" s="60">
        <f t="shared" si="20"/>
        <v>3.3333628548417905E-2</v>
      </c>
    </row>
    <row r="155" spans="1:16" ht="18" x14ac:dyDescent="0.4">
      <c r="A155" s="9">
        <f t="shared" si="17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 t="shared" si="14"/>
        <v>489.3</v>
      </c>
      <c r="G155" s="255">
        <f t="shared" si="18"/>
        <v>1.9374418133916867E-3</v>
      </c>
      <c r="H155" s="257">
        <f t="shared" si="19"/>
        <v>8.2950602519458361</v>
      </c>
      <c r="I155" s="256">
        <f t="shared" si="15"/>
        <v>1.824913255428084</v>
      </c>
      <c r="J155" s="346">
        <v>3.48740087326351</v>
      </c>
      <c r="K155" s="256">
        <v>2.7027700681034519</v>
      </c>
      <c r="L155" s="60">
        <f t="shared" si="20"/>
        <v>3.3333628548417905E-2</v>
      </c>
    </row>
    <row r="156" spans="1:16" ht="18" x14ac:dyDescent="0.4">
      <c r="A156" s="9">
        <f t="shared" si="17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 t="shared" si="14"/>
        <v>420.6</v>
      </c>
      <c r="G156" s="255">
        <f t="shared" si="18"/>
        <v>1.6654159548590711E-3</v>
      </c>
      <c r="H156" s="257">
        <f t="shared" si="19"/>
        <v>7.1303951399313696</v>
      </c>
      <c r="I156" s="256">
        <f t="shared" si="15"/>
        <v>1.5686869307849014</v>
      </c>
      <c r="J156" s="346">
        <v>2.9977535403528148</v>
      </c>
      <c r="K156" s="256">
        <v>2.3232885563954873</v>
      </c>
      <c r="L156" s="60">
        <f t="shared" si="20"/>
        <v>3.3333628548417905E-2</v>
      </c>
    </row>
    <row r="157" spans="1:16" ht="18" x14ac:dyDescent="0.4">
      <c r="A157" s="9">
        <f t="shared" si="17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 t="shared" si="14"/>
        <v>427.2</v>
      </c>
      <c r="G157" s="255">
        <f t="shared" si="18"/>
        <v>1.691549443451724E-3</v>
      </c>
      <c r="H157" s="257">
        <f t="shared" si="19"/>
        <v>7.242284364666383</v>
      </c>
      <c r="I157" s="256">
        <f t="shared" si="15"/>
        <v>1.5933025602266042</v>
      </c>
      <c r="J157" s="346">
        <v>3.0447938954796059</v>
      </c>
      <c r="K157" s="256">
        <v>2.3597452955115363</v>
      </c>
      <c r="L157" s="60">
        <f t="shared" si="20"/>
        <v>3.3333628548417898E-2</v>
      </c>
    </row>
    <row r="158" spans="1:16" ht="18" x14ac:dyDescent="0.4">
      <c r="A158" s="9">
        <f t="shared" si="17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 t="shared" si="14"/>
        <v>464.8</v>
      </c>
      <c r="G158" s="255">
        <f t="shared" si="18"/>
        <v>1.8404311360401718E-3</v>
      </c>
      <c r="H158" s="257">
        <f t="shared" si="19"/>
        <v>7.879713887399193</v>
      </c>
      <c r="I158" s="256">
        <f t="shared" si="15"/>
        <v>1.7335370552278224</v>
      </c>
      <c r="J158" s="346">
        <v>3.3127813731716316</v>
      </c>
      <c r="K158" s="256">
        <v>2.5674382335059973</v>
      </c>
      <c r="L158" s="60">
        <f t="shared" si="20"/>
        <v>3.3333628548417912E-2</v>
      </c>
      <c r="P158" s="54"/>
    </row>
    <row r="159" spans="1:16" ht="18" x14ac:dyDescent="0.4">
      <c r="A159" s="9">
        <f t="shared" si="17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 t="shared" si="14"/>
        <v>515.5</v>
      </c>
      <c r="G159" s="255">
        <f t="shared" si="18"/>
        <v>2.0411838438655519E-3</v>
      </c>
      <c r="H159" s="257">
        <f t="shared" si="19"/>
        <v>8.7392265683181662</v>
      </c>
      <c r="I159" s="256">
        <f t="shared" si="15"/>
        <v>1.9226298450299966</v>
      </c>
      <c r="J159" s="346">
        <v>3.6741368284638036</v>
      </c>
      <c r="K159" s="256">
        <v>2.8474922748974647</v>
      </c>
      <c r="L159" s="60">
        <f t="shared" si="20"/>
        <v>3.3333628548417905E-2</v>
      </c>
      <c r="P159" s="57"/>
    </row>
    <row r="160" spans="1:16" ht="18" x14ac:dyDescent="0.4">
      <c r="A160" s="9">
        <f t="shared" si="17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 t="shared" si="14"/>
        <v>556.9</v>
      </c>
      <c r="G160" s="255">
        <f t="shared" si="18"/>
        <v>2.2051120904921936E-3</v>
      </c>
      <c r="H160" s="257">
        <f t="shared" si="19"/>
        <v>9.4410771598378016</v>
      </c>
      <c r="I160" s="256">
        <f t="shared" si="15"/>
        <v>2.0770369751643165</v>
      </c>
      <c r="J160" s="346">
        <v>3.9692081469864062</v>
      </c>
      <c r="K160" s="256">
        <v>3.0761754566254078</v>
      </c>
      <c r="L160" s="60">
        <f t="shared" si="20"/>
        <v>3.3333628548417905E-2</v>
      </c>
      <c r="P160" s="53"/>
    </row>
    <row r="161" spans="1:16" ht="18.5" thickBot="1" x14ac:dyDescent="0.45">
      <c r="A161" s="9">
        <f t="shared" si="17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 t="shared" si="14"/>
        <v>342.9</v>
      </c>
      <c r="G161" s="255">
        <f t="shared" si="18"/>
        <v>1.3577535209728373E-3</v>
      </c>
      <c r="H161" s="257">
        <f t="shared" si="19"/>
        <v>5.813153812369154</v>
      </c>
      <c r="I161" s="256">
        <f t="shared" si="15"/>
        <v>1.2788938387212139</v>
      </c>
      <c r="J161" s="346">
        <v>2.4439602686328579</v>
      </c>
      <c r="K161" s="256">
        <v>1.8940933095292738</v>
      </c>
      <c r="L161" s="60">
        <f t="shared" si="20"/>
        <v>3.3333628548417905E-2</v>
      </c>
      <c r="P161" s="58"/>
    </row>
    <row r="162" spans="1:16" ht="18.5" thickBot="1" x14ac:dyDescent="0.45">
      <c r="A162" s="9">
        <f t="shared" si="17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 t="shared" si="14"/>
        <v>514.78</v>
      </c>
      <c r="G162" s="255">
        <f t="shared" si="18"/>
        <v>2.0383329178372623E-3</v>
      </c>
      <c r="H162" s="257">
        <f t="shared" si="19"/>
        <v>8.7270204710743453</v>
      </c>
      <c r="I162" s="256">
        <f t="shared" si="15"/>
        <v>1.919944503636356</v>
      </c>
      <c r="J162" s="346">
        <v>3.6690051533590626</v>
      </c>
      <c r="K162" s="256">
        <v>2.843515176084805</v>
      </c>
      <c r="L162" s="60">
        <f t="shared" si="20"/>
        <v>3.3333628548417905E-2</v>
      </c>
      <c r="P162" s="58"/>
    </row>
    <row r="163" spans="1:16" ht="18" x14ac:dyDescent="0.4">
      <c r="A163" s="9">
        <f t="shared" si="17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 t="shared" si="14"/>
        <v>378.9</v>
      </c>
      <c r="G163" s="255">
        <f t="shared" si="18"/>
        <v>1.5002998223873085E-3</v>
      </c>
      <c r="H163" s="257">
        <f t="shared" si="19"/>
        <v>6.4234586745601421</v>
      </c>
      <c r="I163" s="256">
        <f t="shared" si="15"/>
        <v>1.4131609084032313</v>
      </c>
      <c r="J163" s="346">
        <v>2.7005440238699032</v>
      </c>
      <c r="K163" s="256">
        <v>2.0929482501622685</v>
      </c>
      <c r="L163" s="60">
        <f t="shared" si="20"/>
        <v>3.3333628548417905E-2</v>
      </c>
      <c r="P163" s="59"/>
    </row>
    <row r="164" spans="1:16" ht="18" x14ac:dyDescent="0.4">
      <c r="A164" s="9">
        <f t="shared" si="17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14"/>
        <v>391.9</v>
      </c>
      <c r="G164" s="255">
        <f t="shared" si="18"/>
        <v>1.5517748756758674E-3</v>
      </c>
      <c r="H164" s="257">
        <f t="shared" si="19"/>
        <v>6.6438465414624428</v>
      </c>
      <c r="I164" s="256">
        <f t="shared" si="15"/>
        <v>1.4616462391217375</v>
      </c>
      <c r="J164" s="346">
        <v>2.7931992688166143</v>
      </c>
      <c r="K164" s="256">
        <v>2.1647569787241832</v>
      </c>
      <c r="L164" s="60">
        <f t="shared" si="20"/>
        <v>3.3333628548417912E-2</v>
      </c>
      <c r="P164" s="55"/>
    </row>
    <row r="165" spans="1:16" ht="18" x14ac:dyDescent="0.4">
      <c r="A165" s="9">
        <f t="shared" si="17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 t="shared" si="14"/>
        <v>381.3</v>
      </c>
      <c r="G165" s="255">
        <f t="shared" si="18"/>
        <v>1.5098029091482734E-3</v>
      </c>
      <c r="H165" s="257">
        <f t="shared" si="19"/>
        <v>6.4641456653728744</v>
      </c>
      <c r="I165" s="256">
        <f t="shared" si="15"/>
        <v>1.4221120463820325</v>
      </c>
      <c r="J165" s="346">
        <v>2.7176496075523731</v>
      </c>
      <c r="K165" s="256">
        <v>2.106205246204468</v>
      </c>
      <c r="L165" s="60">
        <f t="shared" si="20"/>
        <v>3.3333628548417905E-2</v>
      </c>
    </row>
    <row r="166" spans="1:16" ht="18" x14ac:dyDescent="0.4">
      <c r="A166" s="9">
        <f t="shared" si="17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14"/>
        <v>2512.2399999999998</v>
      </c>
      <c r="G166" s="255">
        <f t="shared" si="18"/>
        <v>9.9475144518191925E-3</v>
      </c>
      <c r="H166" s="257">
        <f t="shared" si="19"/>
        <v>42.589785749741282</v>
      </c>
      <c r="I166" s="256">
        <f t="shared" si="15"/>
        <v>9.3697528649430826</v>
      </c>
      <c r="J166" s="346">
        <v>17.905554812686528</v>
      </c>
      <c r="K166" s="256">
        <v>13.876981557106509</v>
      </c>
      <c r="L166" s="60">
        <f t="shared" si="20"/>
        <v>3.3333628548417905E-2</v>
      </c>
    </row>
    <row r="167" spans="1:16" ht="18" x14ac:dyDescent="0.4">
      <c r="A167" s="9">
        <f t="shared" si="17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 t="shared" si="14"/>
        <v>124.1</v>
      </c>
      <c r="G167" s="255">
        <f t="shared" si="18"/>
        <v>4.913887779315518E-4</v>
      </c>
      <c r="H167" s="257">
        <f t="shared" si="19"/>
        <v>2.1038564832750422</v>
      </c>
      <c r="I167" s="256">
        <f t="shared" si="15"/>
        <v>0.46284842632050927</v>
      </c>
      <c r="J167" s="346">
        <v>0.88450122291437061</v>
      </c>
      <c r="K167" s="256">
        <v>0.6854971703487398</v>
      </c>
      <c r="L167" s="60">
        <f t="shared" si="20"/>
        <v>3.3333628548417905E-2</v>
      </c>
    </row>
    <row r="168" spans="1:16" ht="18" x14ac:dyDescent="0.4">
      <c r="A168" s="9">
        <f t="shared" si="17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 t="shared" si="14"/>
        <v>147.35</v>
      </c>
      <c r="G168" s="255">
        <f t="shared" si="18"/>
        <v>5.8344993092839773E-4</v>
      </c>
      <c r="H168" s="257">
        <f t="shared" si="19"/>
        <v>2.4980117067733882</v>
      </c>
      <c r="I168" s="256">
        <f t="shared" si="15"/>
        <v>0.54956257549014542</v>
      </c>
      <c r="J168" s="346">
        <v>1.0502115648382957</v>
      </c>
      <c r="K168" s="256">
        <v>0.81392431950754884</v>
      </c>
      <c r="L168" s="60">
        <f t="shared" si="20"/>
        <v>3.3333628548417898E-2</v>
      </c>
    </row>
    <row r="169" spans="1:16" ht="18" x14ac:dyDescent="0.4">
      <c r="A169" s="9">
        <f t="shared" si="17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 t="shared" si="14"/>
        <v>118.2</v>
      </c>
      <c r="G169" s="255">
        <f t="shared" si="18"/>
        <v>4.6802702297751354E-4</v>
      </c>
      <c r="H169" s="257">
        <f t="shared" si="19"/>
        <v>2.0038342975270753</v>
      </c>
      <c r="I169" s="256">
        <f t="shared" si="15"/>
        <v>0.44084354545595655</v>
      </c>
      <c r="J169" s="346">
        <v>0.84244999636163265</v>
      </c>
      <c r="K169" s="256">
        <v>0.65290705507833235</v>
      </c>
      <c r="L169" s="60">
        <f t="shared" si="20"/>
        <v>3.3333628548417905E-2</v>
      </c>
    </row>
    <row r="170" spans="1:16" ht="18" x14ac:dyDescent="0.4">
      <c r="A170" s="9">
        <f t="shared" si="17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 t="shared" si="14"/>
        <v>111.8</v>
      </c>
      <c r="G170" s="255">
        <f t="shared" si="18"/>
        <v>4.4268545828160755E-4</v>
      </c>
      <c r="H170" s="257">
        <f t="shared" si="19"/>
        <v>1.8953356553597887</v>
      </c>
      <c r="I170" s="256">
        <f t="shared" si="15"/>
        <v>0.41697384417915351</v>
      </c>
      <c r="J170" s="346">
        <v>0.79683510654171341</v>
      </c>
      <c r="K170" s="256">
        <v>0.61755506563246665</v>
      </c>
      <c r="L170" s="60">
        <f t="shared" si="20"/>
        <v>3.3333628548417912E-2</v>
      </c>
    </row>
    <row r="171" spans="1:16" ht="18" x14ac:dyDescent="0.4">
      <c r="A171" s="9">
        <f t="shared" si="17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 t="shared" si="14"/>
        <v>177.1</v>
      </c>
      <c r="G171" s="255">
        <f t="shared" si="18"/>
        <v>7.0124861056952324E-4</v>
      </c>
      <c r="H171" s="257">
        <f t="shared" si="19"/>
        <v>3.0023608637228851</v>
      </c>
      <c r="I171" s="256">
        <f t="shared" si="15"/>
        <v>0.6605193900190347</v>
      </c>
      <c r="J171" s="346">
        <v>1.2622495292355764</v>
      </c>
      <c r="K171" s="256">
        <v>0.97825583294731533</v>
      </c>
      <c r="L171" s="60">
        <f t="shared" si="20"/>
        <v>3.3333628548417912E-2</v>
      </c>
    </row>
    <row r="172" spans="1:16" ht="18" x14ac:dyDescent="0.4">
      <c r="A172" s="9">
        <f t="shared" si="17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 t="shared" si="14"/>
        <v>572.56000000000006</v>
      </c>
      <c r="G172" s="255">
        <f t="shared" si="18"/>
        <v>2.2671197316074887E-3</v>
      </c>
      <c r="H172" s="257">
        <f t="shared" si="19"/>
        <v>9.7065597748908825</v>
      </c>
      <c r="I172" s="256">
        <f t="shared" si="15"/>
        <v>2.1354431504759943</v>
      </c>
      <c r="J172" s="346">
        <v>4.0808220805145217</v>
      </c>
      <c r="K172" s="256">
        <v>3.1626773558007613</v>
      </c>
      <c r="L172" s="60">
        <f t="shared" si="20"/>
        <v>3.3333628548417905E-2</v>
      </c>
    </row>
    <row r="173" spans="1:16" ht="18" x14ac:dyDescent="0.4">
      <c r="A173" s="9">
        <f t="shared" si="17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 t="shared" ref="F173:F229" si="21">C173+D173+E173</f>
        <v>546.79999999999995</v>
      </c>
      <c r="G173" s="255">
        <f t="shared" si="18"/>
        <v>2.1651199337064668E-3</v>
      </c>
      <c r="H173" s="257">
        <f t="shared" si="19"/>
        <v>9.2698527401675523</v>
      </c>
      <c r="I173" s="256">
        <f t="shared" si="15"/>
        <v>2.0393676028368617</v>
      </c>
      <c r="J173" s="346">
        <v>3.8972221489893464</v>
      </c>
      <c r="K173" s="256">
        <v>3.0203855982811514</v>
      </c>
      <c r="L173" s="60">
        <f t="shared" si="20"/>
        <v>3.3333628548417905E-2</v>
      </c>
    </row>
    <row r="174" spans="1:16" ht="18" x14ac:dyDescent="0.4">
      <c r="A174" s="9">
        <f t="shared" si="17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 t="shared" si="21"/>
        <v>695</v>
      </c>
      <c r="G174" s="255">
        <f t="shared" si="18"/>
        <v>2.7519355411960399E-3</v>
      </c>
      <c r="H174" s="257">
        <f t="shared" si="19"/>
        <v>11.782274422853785</v>
      </c>
      <c r="I174" s="256">
        <f t="shared" si="15"/>
        <v>2.5921003730278329</v>
      </c>
      <c r="J174" s="346">
        <v>4.9534919413818503</v>
      </c>
      <c r="K174" s="256">
        <v>3.8390051038869792</v>
      </c>
      <c r="L174" s="60">
        <f t="shared" si="20"/>
        <v>3.3333628548417912E-2</v>
      </c>
    </row>
    <row r="175" spans="1:16" ht="18" x14ac:dyDescent="0.4">
      <c r="A175" s="9">
        <f t="shared" si="17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 t="shared" si="21"/>
        <v>641.82000000000005</v>
      </c>
      <c r="G175" s="255">
        <f t="shared" si="18"/>
        <v>2.5413629770509962E-3</v>
      </c>
      <c r="H175" s="257">
        <f t="shared" si="19"/>
        <v>10.880718518094987</v>
      </c>
      <c r="I175" s="256">
        <f t="shared" si="15"/>
        <v>2.393758073980897</v>
      </c>
      <c r="J175" s="346">
        <v>4.5744607162844595</v>
      </c>
      <c r="K175" s="256">
        <v>3.5452521665852395</v>
      </c>
      <c r="L175" s="60">
        <f t="shared" si="20"/>
        <v>3.3333628548417912E-2</v>
      </c>
    </row>
    <row r="176" spans="1:16" ht="18" x14ac:dyDescent="0.4">
      <c r="A176" s="9">
        <f t="shared" si="17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 t="shared" si="21"/>
        <v>611.88</v>
      </c>
      <c r="G176" s="255">
        <f t="shared" si="18"/>
        <v>2.422811969707961E-3</v>
      </c>
      <c r="H176" s="257">
        <f t="shared" si="19"/>
        <v>10.373148307706149</v>
      </c>
      <c r="I176" s="256">
        <f t="shared" si="15"/>
        <v>2.2820926276953526</v>
      </c>
      <c r="J176" s="346">
        <v>4.3610685598456493</v>
      </c>
      <c r="K176" s="256">
        <v>3.3798711409587985</v>
      </c>
      <c r="L176" s="60">
        <f t="shared" si="20"/>
        <v>3.3333628548417905E-2</v>
      </c>
    </row>
    <row r="177" spans="1:12" ht="18" x14ac:dyDescent="0.4">
      <c r="A177" s="9">
        <f t="shared" si="17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 t="shared" si="21"/>
        <v>427.6</v>
      </c>
      <c r="G177" s="255">
        <f t="shared" si="18"/>
        <v>1.6931332912452184E-3</v>
      </c>
      <c r="H177" s="257">
        <f t="shared" si="19"/>
        <v>7.2490655298018396</v>
      </c>
      <c r="I177" s="256">
        <f t="shared" si="15"/>
        <v>1.5947944165564047</v>
      </c>
      <c r="J177" s="346">
        <v>3.0476448260933515</v>
      </c>
      <c r="K177" s="256">
        <v>2.3619547948519033</v>
      </c>
      <c r="L177" s="60">
        <f t="shared" si="20"/>
        <v>3.3333628548417905E-2</v>
      </c>
    </row>
    <row r="178" spans="1:12" ht="18" x14ac:dyDescent="0.4">
      <c r="A178" s="9">
        <f t="shared" si="17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 t="shared" si="21"/>
        <v>411.9</v>
      </c>
      <c r="G178" s="255">
        <f t="shared" si="18"/>
        <v>1.6309672653505736E-3</v>
      </c>
      <c r="H178" s="257">
        <f t="shared" si="19"/>
        <v>6.9829047982352135</v>
      </c>
      <c r="I178" s="256">
        <f t="shared" si="15"/>
        <v>1.5362390556117469</v>
      </c>
      <c r="J178" s="346">
        <v>2.9357457995038616</v>
      </c>
      <c r="K178" s="256">
        <v>2.2752319457425134</v>
      </c>
      <c r="L178" s="60">
        <f t="shared" si="20"/>
        <v>3.3333628548417905E-2</v>
      </c>
    </row>
    <row r="179" spans="1:12" ht="18" x14ac:dyDescent="0.4">
      <c r="A179" s="9">
        <f t="shared" si="17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 t="shared" si="21"/>
        <v>635.29999999999995</v>
      </c>
      <c r="G179" s="255">
        <f t="shared" si="18"/>
        <v>2.5155462580170418E-3</v>
      </c>
      <c r="H179" s="257">
        <f t="shared" si="19"/>
        <v>10.770185526387063</v>
      </c>
      <c r="I179" s="256">
        <f t="shared" si="15"/>
        <v>2.3694408158051541</v>
      </c>
      <c r="J179" s="346">
        <v>4.5279905472804156</v>
      </c>
      <c r="K179" s="256">
        <v>3.5092373273372632</v>
      </c>
      <c r="L179" s="60">
        <f t="shared" si="20"/>
        <v>3.3333628548417912E-2</v>
      </c>
    </row>
    <row r="180" spans="1:12" ht="18" x14ac:dyDescent="0.4">
      <c r="A180" s="9">
        <f t="shared" si="17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 t="shared" si="21"/>
        <v>650.69999999999993</v>
      </c>
      <c r="G180" s="255">
        <f t="shared" si="18"/>
        <v>2.5765243980665656E-3</v>
      </c>
      <c r="H180" s="257">
        <f t="shared" si="19"/>
        <v>11.031260384102097</v>
      </c>
      <c r="I180" s="256">
        <f t="shared" si="15"/>
        <v>2.4268772845024613</v>
      </c>
      <c r="J180" s="346">
        <v>4.6377513759095965</v>
      </c>
      <c r="K180" s="256">
        <v>3.5943030519413779</v>
      </c>
      <c r="L180" s="60">
        <f t="shared" ref="L180:L211" si="22">(H180+I180+J180+K180)/F180</f>
        <v>3.3333628548417912E-2</v>
      </c>
    </row>
    <row r="181" spans="1:12" ht="18" x14ac:dyDescent="0.4">
      <c r="A181" s="9">
        <f t="shared" si="17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 t="shared" si="21"/>
        <v>650.29999999999995</v>
      </c>
      <c r="G181" s="255">
        <f t="shared" si="18"/>
        <v>2.5749405502730714E-3</v>
      </c>
      <c r="H181" s="257">
        <f t="shared" si="19"/>
        <v>11.024479218966642</v>
      </c>
      <c r="I181" s="256">
        <f t="shared" si="15"/>
        <v>2.4253854281726612</v>
      </c>
      <c r="J181" s="346">
        <v>4.6349004452958518</v>
      </c>
      <c r="K181" s="256">
        <v>3.5920935526010109</v>
      </c>
      <c r="L181" s="60">
        <f t="shared" si="22"/>
        <v>3.3333628548417912E-2</v>
      </c>
    </row>
    <row r="182" spans="1:12" ht="18" x14ac:dyDescent="0.4">
      <c r="A182" s="9">
        <f t="shared" si="17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 t="shared" si="21"/>
        <v>702.91</v>
      </c>
      <c r="G182" s="255">
        <f t="shared" si="18"/>
        <v>2.7832561313123859E-3</v>
      </c>
      <c r="H182" s="257">
        <f t="shared" si="19"/>
        <v>11.916371963407414</v>
      </c>
      <c r="I182" s="256">
        <f t="shared" si="15"/>
        <v>2.621601831949631</v>
      </c>
      <c r="J182" s="346">
        <v>5.0098690942686561</v>
      </c>
      <c r="K182" s="256">
        <v>3.8826979533427286</v>
      </c>
      <c r="L182" s="60">
        <f t="shared" si="22"/>
        <v>3.3333628548417905E-2</v>
      </c>
    </row>
    <row r="183" spans="1:12" ht="18" x14ac:dyDescent="0.4">
      <c r="A183" s="9">
        <f t="shared" si="17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 t="shared" si="21"/>
        <v>592.9</v>
      </c>
      <c r="G183" s="255">
        <f t="shared" si="18"/>
        <v>2.3476583919066645E-3</v>
      </c>
      <c r="H183" s="257">
        <f t="shared" si="19"/>
        <v>10.051382022028788</v>
      </c>
      <c r="I183" s="256">
        <f t="shared" si="15"/>
        <v>2.2113040448463335</v>
      </c>
      <c r="J183" s="346">
        <v>4.2257919022234516</v>
      </c>
      <c r="K183" s="256">
        <v>3.2750303972584032</v>
      </c>
      <c r="L183" s="60">
        <f t="shared" si="22"/>
        <v>3.3333628548417898E-2</v>
      </c>
    </row>
    <row r="184" spans="1:12" ht="18" x14ac:dyDescent="0.4">
      <c r="A184" s="9">
        <f t="shared" si="17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 t="shared" si="21"/>
        <v>1245.1200000000001</v>
      </c>
      <c r="G184" s="255">
        <f t="shared" si="18"/>
        <v>4.9302014115885084E-3</v>
      </c>
      <c r="H184" s="257">
        <f t="shared" si="19"/>
        <v>21.108410833645618</v>
      </c>
      <c r="I184" s="256">
        <f t="shared" si="15"/>
        <v>4.6438503834020359</v>
      </c>
      <c r="J184" s="346">
        <v>8.8743768144652808</v>
      </c>
      <c r="K184" s="256">
        <v>6.8777295466931738</v>
      </c>
      <c r="L184" s="60">
        <f t="shared" si="22"/>
        <v>3.3333628548417905E-2</v>
      </c>
    </row>
    <row r="185" spans="1:12" ht="18" x14ac:dyDescent="0.4">
      <c r="A185" s="9">
        <f t="shared" si="17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 t="shared" si="21"/>
        <v>274.64999999999998</v>
      </c>
      <c r="G185" s="255">
        <f t="shared" si="18"/>
        <v>1.0875094912079027E-3</v>
      </c>
      <c r="H185" s="257">
        <f t="shared" si="19"/>
        <v>4.6561175111320745</v>
      </c>
      <c r="I185" s="256">
        <f t="shared" si="15"/>
        <v>1.0243458524490563</v>
      </c>
      <c r="J185" s="346">
        <v>1.957520232662626</v>
      </c>
      <c r="K185" s="256">
        <v>1.5170974845792213</v>
      </c>
      <c r="L185" s="60">
        <f t="shared" si="22"/>
        <v>3.3333628548417905E-2</v>
      </c>
    </row>
    <row r="186" spans="1:12" ht="18" x14ac:dyDescent="0.4">
      <c r="A186" s="9">
        <f t="shared" si="17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 t="shared" si="21"/>
        <v>446.05</v>
      </c>
      <c r="G186" s="255">
        <f t="shared" si="18"/>
        <v>1.7661882707201346E-3</v>
      </c>
      <c r="H186" s="257">
        <f t="shared" si="19"/>
        <v>7.5618467716747197</v>
      </c>
      <c r="I186" s="256">
        <f t="shared" ref="I186:I245" si="23">H186*0.22</f>
        <v>1.6636062897684383</v>
      </c>
      <c r="J186" s="346">
        <v>3.1791440006523368</v>
      </c>
      <c r="K186" s="256">
        <v>2.4638679519263125</v>
      </c>
      <c r="L186" s="60">
        <f t="shared" si="22"/>
        <v>3.3333628548417905E-2</v>
      </c>
    </row>
    <row r="187" spans="1:12" ht="18" x14ac:dyDescent="0.4">
      <c r="A187" s="9">
        <f t="shared" si="17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 t="shared" si="21"/>
        <v>784</v>
      </c>
      <c r="G187" s="255">
        <f t="shared" si="18"/>
        <v>3.1043416752484822E-3</v>
      </c>
      <c r="H187" s="257">
        <f t="shared" si="19"/>
        <v>13.291083665492613</v>
      </c>
      <c r="I187" s="256">
        <f t="shared" si="23"/>
        <v>2.9240384064083749</v>
      </c>
      <c r="J187" s="346">
        <v>5.5878240029401018</v>
      </c>
      <c r="K187" s="256">
        <v>4.3306187071185498</v>
      </c>
      <c r="L187" s="60">
        <f t="shared" si="22"/>
        <v>3.3333628548417905E-2</v>
      </c>
    </row>
    <row r="188" spans="1:12" ht="18" x14ac:dyDescent="0.4">
      <c r="A188" s="9">
        <f t="shared" si="17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 t="shared" si="21"/>
        <v>322.09999999999997</v>
      </c>
      <c r="G188" s="255">
        <f t="shared" si="18"/>
        <v>1.2753934357111428E-3</v>
      </c>
      <c r="H188" s="257">
        <f t="shared" si="19"/>
        <v>5.4605332253254719</v>
      </c>
      <c r="I188" s="256">
        <f t="shared" si="23"/>
        <v>1.2013173095716039</v>
      </c>
      <c r="J188" s="346">
        <v>2.2957118767181202</v>
      </c>
      <c r="K188" s="256">
        <v>1.7791993438302101</v>
      </c>
      <c r="L188" s="60">
        <f t="shared" si="22"/>
        <v>3.3333628548417905E-2</v>
      </c>
    </row>
    <row r="189" spans="1:12" ht="18" x14ac:dyDescent="0.4">
      <c r="A189" s="9">
        <f t="shared" si="17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 t="shared" si="21"/>
        <v>543.79999999999995</v>
      </c>
      <c r="G189" s="255">
        <f t="shared" si="18"/>
        <v>2.153241075255261E-3</v>
      </c>
      <c r="H189" s="257">
        <f t="shared" si="19"/>
        <v>9.2189940016516374</v>
      </c>
      <c r="I189" s="256">
        <f t="shared" si="23"/>
        <v>2.0281786803633604</v>
      </c>
      <c r="J189" s="346">
        <v>3.875840169386259</v>
      </c>
      <c r="K189" s="256">
        <v>3.0038143532284014</v>
      </c>
      <c r="L189" s="60">
        <f t="shared" si="22"/>
        <v>3.3333628548417905E-2</v>
      </c>
    </row>
    <row r="190" spans="1:12" ht="18" x14ac:dyDescent="0.4">
      <c r="A190" s="9">
        <f t="shared" si="17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 t="shared" si="21"/>
        <v>556.6</v>
      </c>
      <c r="G190" s="255">
        <f t="shared" si="18"/>
        <v>2.2039242046470731E-3</v>
      </c>
      <c r="H190" s="257">
        <f t="shared" si="19"/>
        <v>9.4359912859862103</v>
      </c>
      <c r="I190" s="256">
        <f t="shared" si="23"/>
        <v>2.0759180829169663</v>
      </c>
      <c r="J190" s="346">
        <v>3.9670699490260981</v>
      </c>
      <c r="K190" s="256">
        <v>3.0745183321201339</v>
      </c>
      <c r="L190" s="60">
        <f t="shared" si="22"/>
        <v>3.3333628548417905E-2</v>
      </c>
    </row>
    <row r="191" spans="1:12" ht="18" x14ac:dyDescent="0.4">
      <c r="A191" s="9">
        <f t="shared" si="17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 t="shared" si="21"/>
        <v>151.5</v>
      </c>
      <c r="G191" s="255">
        <f t="shared" si="18"/>
        <v>5.9988235178589928E-4</v>
      </c>
      <c r="H191" s="257">
        <f t="shared" si="19"/>
        <v>2.5683662950537385</v>
      </c>
      <c r="I191" s="256">
        <f t="shared" si="23"/>
        <v>0.56504058491182252</v>
      </c>
      <c r="J191" s="346">
        <v>1.0797899699558997</v>
      </c>
      <c r="K191" s="256">
        <v>0.83684787516385239</v>
      </c>
      <c r="L191" s="60">
        <f t="shared" si="22"/>
        <v>3.3333628548417905E-2</v>
      </c>
    </row>
    <row r="192" spans="1:12" ht="18" x14ac:dyDescent="0.4">
      <c r="A192" s="9">
        <f t="shared" si="17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 t="shared" si="21"/>
        <v>359.79999999999995</v>
      </c>
      <c r="G192" s="255">
        <f t="shared" si="18"/>
        <v>1.424671090247964E-3</v>
      </c>
      <c r="H192" s="257">
        <f t="shared" si="19"/>
        <v>6.0996580393421453</v>
      </c>
      <c r="I192" s="256">
        <f t="shared" si="23"/>
        <v>1.341924768655272</v>
      </c>
      <c r="J192" s="346">
        <v>2.564412087063582</v>
      </c>
      <c r="K192" s="256">
        <v>1.9874446566597628</v>
      </c>
      <c r="L192" s="60">
        <f t="shared" si="22"/>
        <v>3.3333628548417905E-2</v>
      </c>
    </row>
    <row r="193" spans="1:12" ht="18" x14ac:dyDescent="0.4">
      <c r="A193" s="9">
        <f t="shared" si="17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 t="shared" si="21"/>
        <v>383</v>
      </c>
      <c r="G193" s="255">
        <f t="shared" si="18"/>
        <v>1.5165342622706233E-3</v>
      </c>
      <c r="H193" s="257">
        <f t="shared" si="19"/>
        <v>6.4929656171985597</v>
      </c>
      <c r="I193" s="256">
        <f t="shared" si="23"/>
        <v>1.4284524357836832</v>
      </c>
      <c r="J193" s="346">
        <v>2.7297660626607896</v>
      </c>
      <c r="K193" s="256">
        <v>2.1155956184010263</v>
      </c>
      <c r="L193" s="60">
        <f t="shared" si="22"/>
        <v>3.3333628548417905E-2</v>
      </c>
    </row>
    <row r="194" spans="1:12" ht="18" x14ac:dyDescent="0.4">
      <c r="A194" s="9">
        <f t="shared" si="17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 t="shared" si="21"/>
        <v>353.6</v>
      </c>
      <c r="G194" s="255">
        <f t="shared" si="18"/>
        <v>1.4001214494488055E-3</v>
      </c>
      <c r="H194" s="257">
        <f t="shared" si="19"/>
        <v>5.9945499797425876</v>
      </c>
      <c r="I194" s="256">
        <f t="shared" si="23"/>
        <v>1.3188009955433693</v>
      </c>
      <c r="J194" s="346">
        <v>2.5202226625505357</v>
      </c>
      <c r="K194" s="256">
        <v>1.9531974168840809</v>
      </c>
      <c r="L194" s="60">
        <f t="shared" si="22"/>
        <v>3.3333628548417905E-2</v>
      </c>
    </row>
    <row r="195" spans="1:12" ht="18" x14ac:dyDescent="0.4">
      <c r="A195" s="9">
        <f t="shared" si="17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 t="shared" si="21"/>
        <v>548.24</v>
      </c>
      <c r="G195" s="255">
        <f t="shared" si="18"/>
        <v>2.1708217857630461E-3</v>
      </c>
      <c r="H195" s="257">
        <f t="shared" si="19"/>
        <v>9.2942649346551924</v>
      </c>
      <c r="I195" s="256">
        <f t="shared" si="23"/>
        <v>2.0447382856241423</v>
      </c>
      <c r="J195" s="346">
        <v>3.9074854991988284</v>
      </c>
      <c r="K195" s="256">
        <v>3.0283397959064713</v>
      </c>
      <c r="L195" s="60">
        <f t="shared" si="22"/>
        <v>3.3333628548417905E-2</v>
      </c>
    </row>
    <row r="196" spans="1:12" ht="18" x14ac:dyDescent="0.4">
      <c r="A196" s="9">
        <f t="shared" si="17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 t="shared" si="21"/>
        <v>287</v>
      </c>
      <c r="G196" s="255">
        <f t="shared" si="18"/>
        <v>1.1364107918320338E-3</v>
      </c>
      <c r="H196" s="257">
        <f t="shared" si="19"/>
        <v>4.8654859846892604</v>
      </c>
      <c r="I196" s="256">
        <f t="shared" si="23"/>
        <v>1.0704069166316372</v>
      </c>
      <c r="J196" s="346">
        <v>2.0455427153620014</v>
      </c>
      <c r="K196" s="256">
        <v>1.5853157767130404</v>
      </c>
      <c r="L196" s="60">
        <f t="shared" si="22"/>
        <v>3.3333628548417905E-2</v>
      </c>
    </row>
    <row r="197" spans="1:12" ht="18" x14ac:dyDescent="0.4">
      <c r="A197" s="9">
        <f t="shared" si="17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 t="shared" si="21"/>
        <v>163</v>
      </c>
      <c r="G197" s="255">
        <f t="shared" si="18"/>
        <v>6.4541797584885541E-4</v>
      </c>
      <c r="H197" s="257">
        <f t="shared" si="19"/>
        <v>2.7633247926980817</v>
      </c>
      <c r="I197" s="256">
        <f t="shared" si="23"/>
        <v>0.60793145439357799</v>
      </c>
      <c r="J197" s="346">
        <v>1.1617542251010671</v>
      </c>
      <c r="K197" s="256">
        <v>0.90037098119939241</v>
      </c>
      <c r="L197" s="60">
        <f t="shared" si="22"/>
        <v>3.3333628548417912E-2</v>
      </c>
    </row>
    <row r="198" spans="1:12" ht="18" x14ac:dyDescent="0.4">
      <c r="A198" s="9">
        <f t="shared" si="17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 t="shared" si="21"/>
        <v>250.48</v>
      </c>
      <c r="G198" s="255">
        <f t="shared" si="18"/>
        <v>9.9180548828602024E-4</v>
      </c>
      <c r="H198" s="257">
        <f t="shared" si="19"/>
        <v>4.246365607822181</v>
      </c>
      <c r="I198" s="256">
        <f t="shared" si="23"/>
        <v>0.9342004337208798</v>
      </c>
      <c r="J198" s="346">
        <v>1.7852527503270874</v>
      </c>
      <c r="K198" s="256">
        <v>1.3835884869375692</v>
      </c>
      <c r="L198" s="60">
        <f t="shared" si="22"/>
        <v>3.3333628548417912E-2</v>
      </c>
    </row>
    <row r="199" spans="1:12" ht="18" x14ac:dyDescent="0.4">
      <c r="A199" s="9">
        <f t="shared" ref="A199:A262" si="24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 t="shared" si="21"/>
        <v>849.38</v>
      </c>
      <c r="G199" s="255">
        <f t="shared" ref="G199:G262" si="25">1/252549.52*F199</f>
        <v>3.3632215970950969E-3</v>
      </c>
      <c r="H199" s="257">
        <f t="shared" ref="H199:H262" si="26">G199*$H$2</f>
        <v>14.399465106882802</v>
      </c>
      <c r="I199" s="256">
        <f t="shared" si="23"/>
        <v>3.1678823235142164</v>
      </c>
      <c r="J199" s="346">
        <v>6.0538086117567138</v>
      </c>
      <c r="K199" s="256">
        <v>4.6917613743014712</v>
      </c>
      <c r="L199" s="60">
        <f t="shared" si="22"/>
        <v>3.3333628548417912E-2</v>
      </c>
    </row>
    <row r="200" spans="1:12" ht="18" x14ac:dyDescent="0.4">
      <c r="A200" s="9">
        <f t="shared" si="24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 t="shared" si="21"/>
        <v>413.7</v>
      </c>
      <c r="G200" s="255">
        <f t="shared" si="25"/>
        <v>1.6380945804212973E-3</v>
      </c>
      <c r="H200" s="257">
        <f t="shared" si="26"/>
        <v>7.0134200413447632</v>
      </c>
      <c r="I200" s="256">
        <f t="shared" si="23"/>
        <v>1.542952409095848</v>
      </c>
      <c r="J200" s="346">
        <v>2.9485749872657139</v>
      </c>
      <c r="K200" s="256">
        <v>2.285174692774163</v>
      </c>
      <c r="L200" s="60">
        <f t="shared" si="22"/>
        <v>3.3333628548417905E-2</v>
      </c>
    </row>
    <row r="201" spans="1:12" ht="18" x14ac:dyDescent="0.4">
      <c r="A201" s="9">
        <f t="shared" si="24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 t="shared" si="21"/>
        <v>301.8</v>
      </c>
      <c r="G201" s="255">
        <f t="shared" si="25"/>
        <v>1.1950131601913164E-3</v>
      </c>
      <c r="H201" s="257">
        <f t="shared" si="26"/>
        <v>5.1163890947011108</v>
      </c>
      <c r="I201" s="256">
        <f t="shared" si="23"/>
        <v>1.1256056008342443</v>
      </c>
      <c r="J201" s="346">
        <v>2.1510271480705647</v>
      </c>
      <c r="K201" s="256">
        <v>1.667067252306605</v>
      </c>
      <c r="L201" s="60">
        <f t="shared" si="22"/>
        <v>3.3333628548417912E-2</v>
      </c>
    </row>
    <row r="202" spans="1:12" ht="18" x14ac:dyDescent="0.4">
      <c r="A202" s="9">
        <f t="shared" si="24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 t="shared" si="21"/>
        <v>417.1</v>
      </c>
      <c r="G202" s="255">
        <f t="shared" si="25"/>
        <v>1.6515572866659975E-3</v>
      </c>
      <c r="H202" s="257">
        <f t="shared" si="26"/>
        <v>7.0710599449961347</v>
      </c>
      <c r="I202" s="256">
        <f t="shared" si="23"/>
        <v>1.5556331878991496</v>
      </c>
      <c r="J202" s="346">
        <v>2.9728078974825469</v>
      </c>
      <c r="K202" s="256">
        <v>2.3039554371672795</v>
      </c>
      <c r="L202" s="60">
        <f t="shared" si="22"/>
        <v>3.3333628548417905E-2</v>
      </c>
    </row>
    <row r="203" spans="1:12" ht="18" x14ac:dyDescent="0.4">
      <c r="A203" s="9">
        <f t="shared" si="24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 t="shared" si="21"/>
        <v>191.3</v>
      </c>
      <c r="G203" s="255">
        <f t="shared" si="25"/>
        <v>7.5747520723856471E-4</v>
      </c>
      <c r="H203" s="257">
        <f t="shared" si="26"/>
        <v>3.2430922260315529</v>
      </c>
      <c r="I203" s="256">
        <f t="shared" si="23"/>
        <v>0.71348028972694166</v>
      </c>
      <c r="J203" s="346">
        <v>1.3634575660235222</v>
      </c>
      <c r="K203" s="256">
        <v>1.0566930595303299</v>
      </c>
      <c r="L203" s="60">
        <f t="shared" si="22"/>
        <v>3.3333628548417912E-2</v>
      </c>
    </row>
    <row r="204" spans="1:12" ht="18" x14ac:dyDescent="0.4">
      <c r="A204" s="9">
        <f t="shared" si="24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 t="shared" si="21"/>
        <v>319.3</v>
      </c>
      <c r="G204" s="255">
        <f t="shared" si="25"/>
        <v>1.2643065011566843E-3</v>
      </c>
      <c r="H204" s="257">
        <f t="shared" si="26"/>
        <v>5.4130650693772857</v>
      </c>
      <c r="I204" s="256">
        <f t="shared" si="23"/>
        <v>1.1908743152630028</v>
      </c>
      <c r="J204" s="346">
        <v>2.2757553624219065</v>
      </c>
      <c r="K204" s="256">
        <v>1.7637328484476442</v>
      </c>
      <c r="L204" s="60">
        <f t="shared" si="22"/>
        <v>3.3333628548417905E-2</v>
      </c>
    </row>
    <row r="205" spans="1:12" ht="18" x14ac:dyDescent="0.4">
      <c r="A205" s="9">
        <f t="shared" si="24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 t="shared" si="21"/>
        <v>481.74</v>
      </c>
      <c r="G205" s="255">
        <f t="shared" si="25"/>
        <v>1.9075070900946478E-3</v>
      </c>
      <c r="H205" s="257">
        <f t="shared" si="26"/>
        <v>8.1668962308857296</v>
      </c>
      <c r="I205" s="256">
        <f t="shared" si="23"/>
        <v>1.7967171707948606</v>
      </c>
      <c r="J205" s="346">
        <v>3.4335182846637302</v>
      </c>
      <c r="K205" s="256">
        <v>2.6610105305705232</v>
      </c>
      <c r="L205" s="60">
        <f t="shared" si="22"/>
        <v>3.3333628548417905E-2</v>
      </c>
    </row>
    <row r="206" spans="1:12" ht="18" x14ac:dyDescent="0.4">
      <c r="A206" s="9">
        <f t="shared" si="24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 t="shared" si="21"/>
        <v>503.3</v>
      </c>
      <c r="G206" s="255">
        <f t="shared" si="25"/>
        <v>1.9928764861639812E-3</v>
      </c>
      <c r="H206" s="257">
        <f t="shared" si="26"/>
        <v>8.5324010316867778</v>
      </c>
      <c r="I206" s="256">
        <f t="shared" si="23"/>
        <v>1.8771282269710912</v>
      </c>
      <c r="J206" s="346">
        <v>3.5871834447445834</v>
      </c>
      <c r="K206" s="256">
        <v>2.7801025450162835</v>
      </c>
      <c r="L206" s="60">
        <f t="shared" si="22"/>
        <v>3.3333628548417912E-2</v>
      </c>
    </row>
    <row r="207" spans="1:12" ht="18" x14ac:dyDescent="0.4">
      <c r="A207" s="9">
        <f t="shared" si="24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 t="shared" si="21"/>
        <v>727.33</v>
      </c>
      <c r="G207" s="255">
        <f t="shared" si="25"/>
        <v>2.8799500391052026E-3</v>
      </c>
      <c r="H207" s="257">
        <f t="shared" si="26"/>
        <v>12.330362094926969</v>
      </c>
      <c r="I207" s="256">
        <f t="shared" si="23"/>
        <v>2.712679660883933</v>
      </c>
      <c r="J207" s="346">
        <v>5.183918408237786</v>
      </c>
      <c r="K207" s="256">
        <v>4.0175878880721108</v>
      </c>
      <c r="L207" s="60">
        <f t="shared" si="22"/>
        <v>3.3333628548417905E-2</v>
      </c>
    </row>
    <row r="208" spans="1:12" ht="18" x14ac:dyDescent="0.4">
      <c r="A208" s="9">
        <f t="shared" si="24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 t="shared" si="21"/>
        <v>628.35</v>
      </c>
      <c r="G208" s="255">
        <f t="shared" si="25"/>
        <v>2.4880269026050818E-3</v>
      </c>
      <c r="H208" s="257">
        <f t="shared" si="26"/>
        <v>10.652362782158526</v>
      </c>
      <c r="I208" s="256">
        <f t="shared" si="23"/>
        <v>2.3435198120748759</v>
      </c>
      <c r="J208" s="346">
        <v>4.4784556278665981</v>
      </c>
      <c r="K208" s="256">
        <v>3.470847276298394</v>
      </c>
      <c r="L208" s="60">
        <f t="shared" si="22"/>
        <v>3.3333628548417912E-2</v>
      </c>
    </row>
    <row r="209" spans="1:12" ht="18" x14ac:dyDescent="0.4">
      <c r="A209" s="9">
        <f t="shared" si="24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21"/>
        <v>2817.6</v>
      </c>
      <c r="G209" s="255">
        <f t="shared" si="25"/>
        <v>1.1156623857372606E-2</v>
      </c>
      <c r="H209" s="257">
        <f t="shared" si="26"/>
        <v>47.766527214147942</v>
      </c>
      <c r="I209" s="256">
        <f t="shared" si="23"/>
        <v>10.508635987112548</v>
      </c>
      <c r="J209" s="346">
        <v>20.081955243219422</v>
      </c>
      <c r="K209" s="256">
        <v>15.563713353542381</v>
      </c>
      <c r="L209" s="60">
        <f t="shared" si="22"/>
        <v>3.3333628548417905E-2</v>
      </c>
    </row>
    <row r="210" spans="1:12" ht="18" x14ac:dyDescent="0.4">
      <c r="A210" s="9">
        <f t="shared" si="24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 t="shared" si="21"/>
        <v>629.26</v>
      </c>
      <c r="G210" s="255">
        <f t="shared" si="25"/>
        <v>2.4916301563352805E-3</v>
      </c>
      <c r="H210" s="257">
        <f t="shared" si="26"/>
        <v>10.667789932841686</v>
      </c>
      <c r="I210" s="256">
        <f t="shared" si="23"/>
        <v>2.3469137852251709</v>
      </c>
      <c r="J210" s="346">
        <v>4.4849414950128681</v>
      </c>
      <c r="K210" s="256">
        <v>3.4758738872977277</v>
      </c>
      <c r="L210" s="60">
        <f t="shared" si="22"/>
        <v>3.3333628548417905E-2</v>
      </c>
    </row>
    <row r="211" spans="1:12" ht="18" x14ac:dyDescent="0.4">
      <c r="A211" s="9">
        <f t="shared" si="24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 t="shared" si="21"/>
        <v>531.4</v>
      </c>
      <c r="G211" s="255">
        <f t="shared" si="25"/>
        <v>2.104141793656943E-3</v>
      </c>
      <c r="H211" s="257">
        <f t="shared" si="26"/>
        <v>9.0087778824525184</v>
      </c>
      <c r="I211" s="256">
        <f t="shared" si="23"/>
        <v>1.981931134139554</v>
      </c>
      <c r="J211" s="346">
        <v>3.7874613203601655</v>
      </c>
      <c r="K211" s="256">
        <v>2.9353198736770376</v>
      </c>
      <c r="L211" s="60">
        <f t="shared" si="22"/>
        <v>3.3333628548417905E-2</v>
      </c>
    </row>
    <row r="212" spans="1:12" ht="18" x14ac:dyDescent="0.4">
      <c r="A212" s="9">
        <f t="shared" si="24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 t="shared" si="21"/>
        <v>423.85</v>
      </c>
      <c r="G212" s="255">
        <f t="shared" si="25"/>
        <v>1.6782847181812108E-3</v>
      </c>
      <c r="H212" s="257">
        <f t="shared" si="26"/>
        <v>7.1854921066569446</v>
      </c>
      <c r="I212" s="256">
        <f t="shared" si="23"/>
        <v>1.5808082634645277</v>
      </c>
      <c r="J212" s="346">
        <v>3.0209173515894925</v>
      </c>
      <c r="K212" s="256">
        <v>2.3412407385359657</v>
      </c>
      <c r="L212" s="60">
        <f t="shared" ref="L212:L215" si="27">(H212+I212+J212+K212)/F212</f>
        <v>3.3333628548417905E-2</v>
      </c>
    </row>
    <row r="213" spans="1:12" ht="18" x14ac:dyDescent="0.4">
      <c r="A213" s="9">
        <f t="shared" si="24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 t="shared" si="21"/>
        <v>379.4</v>
      </c>
      <c r="G213" s="255">
        <f t="shared" si="25"/>
        <v>1.5022796321291763E-3</v>
      </c>
      <c r="H213" s="257">
        <f t="shared" si="26"/>
        <v>6.4319351309794612</v>
      </c>
      <c r="I213" s="256">
        <f t="shared" si="23"/>
        <v>1.4150257288154815</v>
      </c>
      <c r="J213" s="346">
        <v>2.7041076871370846</v>
      </c>
      <c r="K213" s="256">
        <v>2.0957101243377267</v>
      </c>
      <c r="L213" s="60">
        <f t="shared" si="27"/>
        <v>3.3333628548417905E-2</v>
      </c>
    </row>
    <row r="214" spans="1:12" ht="18" x14ac:dyDescent="0.4">
      <c r="A214" s="9">
        <f t="shared" si="24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21"/>
        <v>2490.7000000000003</v>
      </c>
      <c r="G214" s="255">
        <f t="shared" si="25"/>
        <v>9.862224248139536E-3</v>
      </c>
      <c r="H214" s="257">
        <f t="shared" si="26"/>
        <v>42.224620007197018</v>
      </c>
      <c r="I214" s="256">
        <f t="shared" si="23"/>
        <v>9.2894164015833436</v>
      </c>
      <c r="J214" s="346">
        <v>17.752032199136369</v>
      </c>
      <c r="K214" s="256">
        <v>13.75800001762777</v>
      </c>
      <c r="L214" s="60">
        <f t="shared" si="27"/>
        <v>3.3333628548417912E-2</v>
      </c>
    </row>
    <row r="215" spans="1:12" ht="18" x14ac:dyDescent="0.4">
      <c r="A215" s="9">
        <f t="shared" si="24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 t="shared" si="21"/>
        <v>635.55000000000007</v>
      </c>
      <c r="G215" s="255">
        <f t="shared" si="25"/>
        <v>2.5165361628879759E-3</v>
      </c>
      <c r="H215" s="257">
        <f t="shared" si="26"/>
        <v>10.774423754596723</v>
      </c>
      <c r="I215" s="256">
        <f t="shared" si="23"/>
        <v>2.3703732260112793</v>
      </c>
      <c r="J215" s="346">
        <v>4.5297723789140072</v>
      </c>
      <c r="K215" s="256">
        <v>3.5106182644249926</v>
      </c>
      <c r="L215" s="60">
        <f t="shared" si="27"/>
        <v>3.3333628548417905E-2</v>
      </c>
    </row>
    <row r="216" spans="1:12" ht="18" x14ac:dyDescent="0.4">
      <c r="A216" s="9">
        <f t="shared" si="24"/>
        <v>211</v>
      </c>
      <c r="B216" s="90" t="s">
        <v>1667</v>
      </c>
      <c r="C216" s="8">
        <v>0</v>
      </c>
      <c r="D216" s="8">
        <f>димвенканали!D216</f>
        <v>0</v>
      </c>
      <c r="E216" s="8">
        <f>димвенканали!E216</f>
        <v>0</v>
      </c>
      <c r="F216" s="8">
        <f t="shared" si="21"/>
        <v>0</v>
      </c>
      <c r="G216" s="255">
        <f t="shared" si="25"/>
        <v>0</v>
      </c>
      <c r="H216" s="257">
        <f t="shared" si="26"/>
        <v>0</v>
      </c>
      <c r="I216" s="256">
        <f t="shared" si="23"/>
        <v>0</v>
      </c>
      <c r="J216" s="346">
        <v>0</v>
      </c>
      <c r="K216" s="256">
        <v>0</v>
      </c>
      <c r="L216" s="60">
        <v>0</v>
      </c>
    </row>
    <row r="217" spans="1:12" ht="18" x14ac:dyDescent="0.4">
      <c r="A217" s="9">
        <f t="shared" si="24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 t="shared" si="21"/>
        <v>243.18</v>
      </c>
      <c r="G217" s="255">
        <f t="shared" si="25"/>
        <v>9.6290026605475249E-4</v>
      </c>
      <c r="H217" s="257">
        <f t="shared" si="26"/>
        <v>4.1226093441001197</v>
      </c>
      <c r="I217" s="256">
        <f t="shared" si="23"/>
        <v>0.90697405570202638</v>
      </c>
      <c r="J217" s="346">
        <v>1.7332232666262422</v>
      </c>
      <c r="K217" s="256">
        <v>1.3432651239758788</v>
      </c>
      <c r="L217" s="60">
        <f t="shared" ref="L217:L279" si="28">(H217+I217+J217+K217)/F217</f>
        <v>3.3333628548417905E-2</v>
      </c>
    </row>
    <row r="218" spans="1:12" ht="18" x14ac:dyDescent="0.4">
      <c r="A218" s="9">
        <f t="shared" si="24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 t="shared" si="21"/>
        <v>187.37</v>
      </c>
      <c r="G218" s="255">
        <f t="shared" si="25"/>
        <v>7.4191390266748489E-4</v>
      </c>
      <c r="H218" s="257">
        <f t="shared" si="26"/>
        <v>3.1764672785757031</v>
      </c>
      <c r="I218" s="256">
        <f t="shared" si="23"/>
        <v>0.69882280128665464</v>
      </c>
      <c r="J218" s="346">
        <v>1.335447172743478</v>
      </c>
      <c r="K218" s="256">
        <v>1.0349847285112279</v>
      </c>
      <c r="L218" s="60">
        <f t="shared" si="28"/>
        <v>3.3333628548417905E-2</v>
      </c>
    </row>
    <row r="219" spans="1:12" ht="18" x14ac:dyDescent="0.4">
      <c r="A219" s="9">
        <f t="shared" si="24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 t="shared" si="21"/>
        <v>227.1</v>
      </c>
      <c r="G219" s="255">
        <f t="shared" si="25"/>
        <v>8.9922958475628873E-4</v>
      </c>
      <c r="H219" s="257">
        <f t="shared" si="26"/>
        <v>3.8500065056548123</v>
      </c>
      <c r="I219" s="256">
        <f t="shared" si="23"/>
        <v>0.84700143124405869</v>
      </c>
      <c r="J219" s="346">
        <v>1.6186158559536952</v>
      </c>
      <c r="K219" s="256">
        <v>1.2544432504931411</v>
      </c>
      <c r="L219" s="60">
        <f t="shared" si="28"/>
        <v>3.3333628548417912E-2</v>
      </c>
    </row>
    <row r="220" spans="1:12" ht="18" x14ac:dyDescent="0.4">
      <c r="A220" s="9">
        <f t="shared" si="24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 t="shared" si="21"/>
        <v>195.09</v>
      </c>
      <c r="G220" s="255">
        <f t="shared" si="25"/>
        <v>7.7248216508192145E-4</v>
      </c>
      <c r="H220" s="257">
        <f t="shared" si="26"/>
        <v>3.3073437656899927</v>
      </c>
      <c r="I220" s="256">
        <f t="shared" si="23"/>
        <v>0.72761562845179839</v>
      </c>
      <c r="J220" s="346">
        <v>1.3904701335887555</v>
      </c>
      <c r="K220" s="256">
        <v>1.0776280657803035</v>
      </c>
      <c r="L220" s="60">
        <f t="shared" si="28"/>
        <v>3.3333628548417912E-2</v>
      </c>
    </row>
    <row r="221" spans="1:12" ht="18" x14ac:dyDescent="0.4">
      <c r="A221" s="9">
        <f t="shared" si="24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 t="shared" si="21"/>
        <v>194.05</v>
      </c>
      <c r="G221" s="255">
        <f t="shared" si="25"/>
        <v>7.6836416081883677E-4</v>
      </c>
      <c r="H221" s="257">
        <f t="shared" si="26"/>
        <v>3.2897127363378087</v>
      </c>
      <c r="I221" s="256">
        <f t="shared" si="23"/>
        <v>0.72373680199431789</v>
      </c>
      <c r="J221" s="346">
        <v>1.3830577139930187</v>
      </c>
      <c r="K221" s="256">
        <v>1.0718833674953503</v>
      </c>
      <c r="L221" s="60">
        <f t="shared" si="28"/>
        <v>3.3333628548417912E-2</v>
      </c>
    </row>
    <row r="222" spans="1:12" ht="18" x14ac:dyDescent="0.4">
      <c r="A222" s="9">
        <f t="shared" si="24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 t="shared" si="21"/>
        <v>127.3</v>
      </c>
      <c r="G222" s="255">
        <f t="shared" si="25"/>
        <v>5.0405956027950482E-4</v>
      </c>
      <c r="H222" s="257">
        <f t="shared" si="26"/>
        <v>2.1581058043586858</v>
      </c>
      <c r="I222" s="256">
        <f t="shared" si="23"/>
        <v>0.47478327695891087</v>
      </c>
      <c r="J222" s="346">
        <v>0.90730866782433028</v>
      </c>
      <c r="K222" s="256">
        <v>0.70317316507167271</v>
      </c>
      <c r="L222" s="60">
        <f t="shared" si="28"/>
        <v>3.3333628548417905E-2</v>
      </c>
    </row>
    <row r="223" spans="1:12" ht="18" x14ac:dyDescent="0.4">
      <c r="A223" s="9">
        <f t="shared" si="24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 t="shared" si="21"/>
        <v>116.4</v>
      </c>
      <c r="G223" s="255">
        <f t="shared" si="25"/>
        <v>4.6089970790679001E-4</v>
      </c>
      <c r="H223" s="257">
        <f t="shared" si="26"/>
        <v>1.9733190544175261</v>
      </c>
      <c r="I223" s="256">
        <f t="shared" si="23"/>
        <v>0.43413019197185576</v>
      </c>
      <c r="J223" s="346">
        <v>0.82962080859978038</v>
      </c>
      <c r="K223" s="256">
        <v>0.6429643080466827</v>
      </c>
      <c r="L223" s="60">
        <f t="shared" si="28"/>
        <v>3.3333628548417912E-2</v>
      </c>
    </row>
    <row r="224" spans="1:12" ht="18" x14ac:dyDescent="0.4">
      <c r="A224" s="9">
        <f t="shared" si="24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 t="shared" si="21"/>
        <v>182.2</v>
      </c>
      <c r="G224" s="255">
        <f t="shared" si="25"/>
        <v>7.2144266993657332E-4</v>
      </c>
      <c r="H224" s="257">
        <f t="shared" si="26"/>
        <v>3.0888207191999415</v>
      </c>
      <c r="I224" s="256">
        <f t="shared" si="23"/>
        <v>0.67954055822398718</v>
      </c>
      <c r="J224" s="346">
        <v>1.2985988945608247</v>
      </c>
      <c r="K224" s="256">
        <v>1.0064269495369895</v>
      </c>
      <c r="L224" s="60">
        <f t="shared" si="28"/>
        <v>3.3333628548417912E-2</v>
      </c>
    </row>
    <row r="225" spans="1:12" ht="18" x14ac:dyDescent="0.4">
      <c r="A225" s="9">
        <f t="shared" si="24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 t="shared" si="21"/>
        <v>113.4</v>
      </c>
      <c r="G225" s="255">
        <f t="shared" si="25"/>
        <v>4.4902084945558406E-4</v>
      </c>
      <c r="H225" s="257">
        <f t="shared" si="26"/>
        <v>1.9224603159016103</v>
      </c>
      <c r="I225" s="256">
        <f t="shared" si="23"/>
        <v>0.42294126949835426</v>
      </c>
      <c r="J225" s="346">
        <v>0.8082388289966933</v>
      </c>
      <c r="K225" s="256">
        <v>0.62639306299393316</v>
      </c>
      <c r="L225" s="60">
        <f t="shared" si="28"/>
        <v>3.3333628548417905E-2</v>
      </c>
    </row>
    <row r="226" spans="1:12" ht="18" x14ac:dyDescent="0.4">
      <c r="A226" s="9">
        <f t="shared" si="24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 t="shared" si="21"/>
        <v>186.10000000000002</v>
      </c>
      <c r="G226" s="255">
        <f t="shared" si="25"/>
        <v>7.3688518592314109E-4</v>
      </c>
      <c r="H226" s="257">
        <f t="shared" si="26"/>
        <v>3.1549370792706322</v>
      </c>
      <c r="I226" s="256">
        <f t="shared" si="23"/>
        <v>0.69408615743953905</v>
      </c>
      <c r="J226" s="346">
        <v>1.326395468044838</v>
      </c>
      <c r="K226" s="256">
        <v>1.0279695681055641</v>
      </c>
      <c r="L226" s="60">
        <f t="shared" si="28"/>
        <v>3.3333628548417905E-2</v>
      </c>
    </row>
    <row r="227" spans="1:12" ht="18" x14ac:dyDescent="0.4">
      <c r="A227" s="9">
        <f t="shared" si="24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 t="shared" si="21"/>
        <v>182.7</v>
      </c>
      <c r="G227" s="255">
        <f t="shared" si="25"/>
        <v>7.2342247967844089E-4</v>
      </c>
      <c r="H227" s="257">
        <f t="shared" si="26"/>
        <v>3.0972971756192607</v>
      </c>
      <c r="I227" s="256">
        <f t="shared" si="23"/>
        <v>0.6814053786362374</v>
      </c>
      <c r="J227" s="346">
        <v>1.3021625578280056</v>
      </c>
      <c r="K227" s="256">
        <v>1.0091888237124476</v>
      </c>
      <c r="L227" s="60">
        <f t="shared" si="28"/>
        <v>3.3333628548417905E-2</v>
      </c>
    </row>
    <row r="228" spans="1:12" ht="18" x14ac:dyDescent="0.4">
      <c r="A228" s="9">
        <f t="shared" si="24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 t="shared" si="21"/>
        <v>258.8</v>
      </c>
      <c r="G228" s="255">
        <f t="shared" si="25"/>
        <v>1.0247495223906981E-3</v>
      </c>
      <c r="H228" s="257">
        <f t="shared" si="26"/>
        <v>4.3874138426396545</v>
      </c>
      <c r="I228" s="256">
        <f t="shared" si="23"/>
        <v>0.96523104538072402</v>
      </c>
      <c r="J228" s="346">
        <v>1.8445521070929827</v>
      </c>
      <c r="K228" s="256">
        <v>1.4295460732171947</v>
      </c>
      <c r="L228" s="60">
        <f t="shared" si="28"/>
        <v>3.3333628548417912E-2</v>
      </c>
    </row>
    <row r="229" spans="1:12" ht="18" x14ac:dyDescent="0.4">
      <c r="A229" s="9">
        <f t="shared" si="24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 t="shared" si="21"/>
        <v>164.85</v>
      </c>
      <c r="G229" s="255">
        <f t="shared" si="25"/>
        <v>6.5274327189376565E-4</v>
      </c>
      <c r="H229" s="257">
        <f t="shared" si="26"/>
        <v>2.7946876814495627</v>
      </c>
      <c r="I229" s="256">
        <f t="shared" si="23"/>
        <v>0.61483128991890379</v>
      </c>
      <c r="J229" s="346">
        <v>1.1749397791896372</v>
      </c>
      <c r="K229" s="256">
        <v>0.91058991564858793</v>
      </c>
      <c r="L229" s="60">
        <f t="shared" si="28"/>
        <v>3.3333628548417905E-2</v>
      </c>
    </row>
    <row r="230" spans="1:12" ht="18" x14ac:dyDescent="0.4">
      <c r="A230" s="9">
        <f t="shared" si="24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 t="shared" ref="F230:F249" si="29">C230+D230+E230</f>
        <v>188.2</v>
      </c>
      <c r="G230" s="255">
        <f t="shared" si="25"/>
        <v>7.4520038683898511E-4</v>
      </c>
      <c r="H230" s="257">
        <f t="shared" si="26"/>
        <v>3.1905381962317727</v>
      </c>
      <c r="I230" s="256">
        <f t="shared" si="23"/>
        <v>0.70191840317098997</v>
      </c>
      <c r="J230" s="346">
        <v>1.3413628537669988</v>
      </c>
      <c r="K230" s="256">
        <v>1.0395694396424884</v>
      </c>
      <c r="L230" s="60">
        <f t="shared" si="28"/>
        <v>3.3333628548417905E-2</v>
      </c>
    </row>
    <row r="231" spans="1:12" ht="18" x14ac:dyDescent="0.4">
      <c r="A231" s="9">
        <f t="shared" si="24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 t="shared" si="29"/>
        <v>146.69999999999999</v>
      </c>
      <c r="G231" s="255">
        <f t="shared" si="25"/>
        <v>5.808761782639698E-4</v>
      </c>
      <c r="H231" s="257">
        <f t="shared" si="26"/>
        <v>2.4869923134282734</v>
      </c>
      <c r="I231" s="256">
        <f t="shared" si="23"/>
        <v>0.54713830895422011</v>
      </c>
      <c r="J231" s="346">
        <v>1.0455788025909603</v>
      </c>
      <c r="K231" s="256">
        <v>0.81033388307945309</v>
      </c>
      <c r="L231" s="60">
        <f t="shared" si="28"/>
        <v>3.3333628548417905E-2</v>
      </c>
    </row>
    <row r="232" spans="1:12" ht="18" x14ac:dyDescent="0.4">
      <c r="A232" s="9">
        <f t="shared" si="24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 t="shared" si="29"/>
        <v>472.42</v>
      </c>
      <c r="G232" s="255">
        <f t="shared" si="25"/>
        <v>1.8706034365062348E-3</v>
      </c>
      <c r="H232" s="257">
        <f t="shared" si="26"/>
        <v>8.0088950832296177</v>
      </c>
      <c r="I232" s="256">
        <f t="shared" si="23"/>
        <v>1.7619569183105159</v>
      </c>
      <c r="J232" s="346">
        <v>3.3670916013634726</v>
      </c>
      <c r="K232" s="256">
        <v>2.6095291959399813</v>
      </c>
      <c r="L232" s="60">
        <f t="shared" si="28"/>
        <v>3.3333628548417905E-2</v>
      </c>
    </row>
    <row r="233" spans="1:12" ht="18" x14ac:dyDescent="0.4">
      <c r="A233" s="9">
        <f t="shared" si="24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 t="shared" si="29"/>
        <v>260.05</v>
      </c>
      <c r="G233" s="255">
        <f t="shared" si="25"/>
        <v>1.0296990467453671E-3</v>
      </c>
      <c r="H233" s="257">
        <f t="shared" si="26"/>
        <v>4.408604983687952</v>
      </c>
      <c r="I233" s="256">
        <f t="shared" si="23"/>
        <v>0.96989309641134946</v>
      </c>
      <c r="J233" s="346">
        <v>1.8534612652609355</v>
      </c>
      <c r="K233" s="256">
        <v>1.4364507586558406</v>
      </c>
      <c r="L233" s="60">
        <f t="shared" si="28"/>
        <v>3.3333628548417905E-2</v>
      </c>
    </row>
    <row r="234" spans="1:12" ht="18" x14ac:dyDescent="0.4">
      <c r="A234" s="9">
        <f t="shared" si="24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 t="shared" si="29"/>
        <v>233.91</v>
      </c>
      <c r="G234" s="255">
        <f t="shared" si="25"/>
        <v>9.2619459344052619E-4</v>
      </c>
      <c r="H234" s="257">
        <f t="shared" si="26"/>
        <v>3.9654558420859405</v>
      </c>
      <c r="I234" s="256">
        <f t="shared" si="23"/>
        <v>0.87240028525890689</v>
      </c>
      <c r="J234" s="346">
        <v>1.6671529496527029</v>
      </c>
      <c r="K234" s="256">
        <v>1.2920599767628826</v>
      </c>
      <c r="L234" s="60">
        <f t="shared" si="28"/>
        <v>3.3333628548417912E-2</v>
      </c>
    </row>
    <row r="235" spans="1:12" ht="18" x14ac:dyDescent="0.4">
      <c r="A235" s="9">
        <f t="shared" si="24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 t="shared" si="29"/>
        <v>267.60000000000002</v>
      </c>
      <c r="G235" s="255">
        <f t="shared" si="25"/>
        <v>1.0595941738475688E-3</v>
      </c>
      <c r="H235" s="257">
        <f t="shared" si="26"/>
        <v>4.5365994756196732</v>
      </c>
      <c r="I235" s="256">
        <f t="shared" si="23"/>
        <v>0.9980518846363281</v>
      </c>
      <c r="J235" s="346">
        <v>1.9072725805953714</v>
      </c>
      <c r="K235" s="256">
        <v>1.4781550587052603</v>
      </c>
      <c r="L235" s="60">
        <f t="shared" si="28"/>
        <v>3.3333628548417912E-2</v>
      </c>
    </row>
    <row r="236" spans="1:12" ht="18" x14ac:dyDescent="0.4">
      <c r="A236" s="9">
        <f t="shared" si="24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 t="shared" si="29"/>
        <v>214.65</v>
      </c>
      <c r="G236" s="255">
        <f t="shared" si="25"/>
        <v>8.4993232218378418E-4</v>
      </c>
      <c r="H236" s="257">
        <f t="shared" si="26"/>
        <v>3.6389427408137625</v>
      </c>
      <c r="I236" s="256">
        <f t="shared" si="23"/>
        <v>0.80056740297902773</v>
      </c>
      <c r="J236" s="346">
        <v>1.5298806406008836</v>
      </c>
      <c r="K236" s="256">
        <v>1.1856725835242306</v>
      </c>
      <c r="L236" s="60">
        <f t="shared" si="28"/>
        <v>3.3333628548417905E-2</v>
      </c>
    </row>
    <row r="237" spans="1:12" ht="18" x14ac:dyDescent="0.4">
      <c r="A237" s="9">
        <f t="shared" si="24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 t="shared" si="29"/>
        <v>189.78</v>
      </c>
      <c r="G237" s="255">
        <f t="shared" si="25"/>
        <v>7.5145658562328702E-4</v>
      </c>
      <c r="H237" s="257">
        <f t="shared" si="26"/>
        <v>3.2173237985168219</v>
      </c>
      <c r="I237" s="256">
        <f t="shared" si="23"/>
        <v>0.70781123567370086</v>
      </c>
      <c r="J237" s="346">
        <v>1.3526240296912915</v>
      </c>
      <c r="K237" s="256">
        <v>1.0482969620369367</v>
      </c>
      <c r="L237" s="60">
        <f t="shared" si="28"/>
        <v>3.3333628548417912E-2</v>
      </c>
    </row>
    <row r="238" spans="1:12" ht="18" x14ac:dyDescent="0.4">
      <c r="A238" s="9">
        <f t="shared" si="24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 t="shared" si="29"/>
        <v>406.04</v>
      </c>
      <c r="G238" s="255">
        <f t="shared" si="25"/>
        <v>1.6077638951758849E-3</v>
      </c>
      <c r="H238" s="257">
        <f t="shared" si="26"/>
        <v>6.8835607290007923</v>
      </c>
      <c r="I238" s="256">
        <f t="shared" si="23"/>
        <v>1.5143833603801744</v>
      </c>
      <c r="J238" s="346">
        <v>2.8939796660124983</v>
      </c>
      <c r="K238" s="256">
        <v>2.242862780406143</v>
      </c>
      <c r="L238" s="60">
        <f t="shared" si="28"/>
        <v>3.3333628548417905E-2</v>
      </c>
    </row>
    <row r="239" spans="1:12" ht="18" x14ac:dyDescent="0.4">
      <c r="A239" s="9">
        <f t="shared" si="24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 t="shared" si="29"/>
        <v>732.01</v>
      </c>
      <c r="G239" s="255">
        <f t="shared" si="25"/>
        <v>2.8984810582890837E-3</v>
      </c>
      <c r="H239" s="257">
        <f t="shared" si="26"/>
        <v>12.409701727011797</v>
      </c>
      <c r="I239" s="256">
        <f t="shared" si="23"/>
        <v>2.7301343799425952</v>
      </c>
      <c r="J239" s="346">
        <v>5.2172742964186023</v>
      </c>
      <c r="K239" s="256">
        <v>4.0434390303544001</v>
      </c>
      <c r="L239" s="60">
        <f t="shared" si="28"/>
        <v>3.3333628548417905E-2</v>
      </c>
    </row>
    <row r="240" spans="1:12" ht="18" x14ac:dyDescent="0.4">
      <c r="A240" s="9">
        <f t="shared" si="24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 t="shared" si="29"/>
        <v>985.05</v>
      </c>
      <c r="G240" s="255">
        <f t="shared" si="25"/>
        <v>3.9004231724534661E-3</v>
      </c>
      <c r="H240" s="257">
        <f t="shared" si="26"/>
        <v>16.699466791700893</v>
      </c>
      <c r="I240" s="256">
        <f t="shared" si="23"/>
        <v>3.6738826941741962</v>
      </c>
      <c r="J240" s="346">
        <v>7.0207730026736561</v>
      </c>
      <c r="K240" s="256">
        <v>5.4411683130703157</v>
      </c>
      <c r="L240" s="60">
        <f t="shared" si="28"/>
        <v>3.3333628548417912E-2</v>
      </c>
    </row>
    <row r="241" spans="1:12" ht="18" x14ac:dyDescent="0.4">
      <c r="A241" s="9">
        <f t="shared" si="24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 t="shared" si="29"/>
        <v>589.46</v>
      </c>
      <c r="G241" s="255">
        <f t="shared" si="25"/>
        <v>2.3340373008826154E-3</v>
      </c>
      <c r="H241" s="257">
        <f t="shared" si="26"/>
        <v>9.993064001863873</v>
      </c>
      <c r="I241" s="256">
        <f t="shared" si="23"/>
        <v>2.198474080410052</v>
      </c>
      <c r="J241" s="346">
        <v>4.2012738989452449</v>
      </c>
      <c r="K241" s="256">
        <v>3.2560287029312507</v>
      </c>
      <c r="L241" s="60">
        <f t="shared" si="28"/>
        <v>3.3333628548417905E-2</v>
      </c>
    </row>
    <row r="242" spans="1:12" ht="18" x14ac:dyDescent="0.4">
      <c r="A242" s="9">
        <f t="shared" si="24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 t="shared" si="29"/>
        <v>229.7</v>
      </c>
      <c r="G242" s="255">
        <f t="shared" si="25"/>
        <v>9.0952459541400043E-4</v>
      </c>
      <c r="H242" s="257">
        <f t="shared" si="26"/>
        <v>3.894084079035272</v>
      </c>
      <c r="I242" s="256">
        <f t="shared" si="23"/>
        <v>0.85669849738775983</v>
      </c>
      <c r="J242" s="346">
        <v>1.6371469049430374</v>
      </c>
      <c r="K242" s="256">
        <v>1.2688049962055239</v>
      </c>
      <c r="L242" s="60">
        <f t="shared" si="28"/>
        <v>3.3333628548417905E-2</v>
      </c>
    </row>
    <row r="243" spans="1:12" ht="18" x14ac:dyDescent="0.4">
      <c r="A243" s="9">
        <f t="shared" si="24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29"/>
        <v>3064.9700000000003</v>
      </c>
      <c r="G243" s="255">
        <f t="shared" si="25"/>
        <v>1.2136114929064211E-2</v>
      </c>
      <c r="H243" s="257">
        <f t="shared" si="26"/>
        <v>51.960169263041962</v>
      </c>
      <c r="I243" s="256">
        <f t="shared" si="23"/>
        <v>11.431237237869231</v>
      </c>
      <c r="J243" s="346">
        <v>21.845042008024649</v>
      </c>
      <c r="K243" s="256">
        <v>16.9301229831086</v>
      </c>
      <c r="L243" s="60">
        <f t="shared" si="28"/>
        <v>3.3333628548417905E-2</v>
      </c>
    </row>
    <row r="244" spans="1:12" ht="18" x14ac:dyDescent="0.4">
      <c r="A244" s="9">
        <f t="shared" si="24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29"/>
        <v>3276.1600000000003</v>
      </c>
      <c r="G244" s="255">
        <f t="shared" si="25"/>
        <v>1.2972346967834272E-2</v>
      </c>
      <c r="H244" s="257">
        <f t="shared" si="26"/>
        <v>55.540454925434041</v>
      </c>
      <c r="I244" s="256">
        <f t="shared" si="23"/>
        <v>12.218900083595489</v>
      </c>
      <c r="J244" s="346">
        <v>23.350262098816639</v>
      </c>
      <c r="K244" s="256">
        <v>18.096683397338658</v>
      </c>
      <c r="L244" s="60">
        <f t="shared" si="28"/>
        <v>3.3333628548417912E-2</v>
      </c>
    </row>
    <row r="245" spans="1:12" s="148" customFormat="1" ht="18" x14ac:dyDescent="0.4">
      <c r="A245" s="9">
        <f t="shared" si="24"/>
        <v>240</v>
      </c>
      <c r="B245" s="138" t="s">
        <v>551</v>
      </c>
      <c r="C245" s="8">
        <f>димвенканали!C245</f>
        <v>1829.3</v>
      </c>
      <c r="D245" s="139">
        <v>222</v>
      </c>
      <c r="E245" s="139">
        <f>димвенканали!E245</f>
        <v>0</v>
      </c>
      <c r="F245" s="139">
        <f t="shared" si="29"/>
        <v>2051.3000000000002</v>
      </c>
      <c r="G245" s="255">
        <f t="shared" si="25"/>
        <v>8.1223674469862398E-3</v>
      </c>
      <c r="H245" s="257">
        <f t="shared" si="26"/>
        <v>34.775510105899237</v>
      </c>
      <c r="I245" s="256">
        <f t="shared" si="23"/>
        <v>7.6506122232978324</v>
      </c>
      <c r="J245" s="346">
        <v>14.620284919937541</v>
      </c>
      <c r="K245" s="256">
        <v>6.3686507819824163</v>
      </c>
      <c r="L245" s="147">
        <f t="shared" si="28"/>
        <v>3.0914570287679532E-2</v>
      </c>
    </row>
    <row r="246" spans="1:12" s="148" customFormat="1" ht="18" x14ac:dyDescent="0.4">
      <c r="A246" s="9">
        <f t="shared" si="24"/>
        <v>241</v>
      </c>
      <c r="B246" s="138" t="s">
        <v>552</v>
      </c>
      <c r="C246" s="8">
        <f>димвенканали!C246</f>
        <v>2200.46</v>
      </c>
      <c r="D246" s="139"/>
      <c r="E246" s="139">
        <f>димвенканали!E246</f>
        <v>0</v>
      </c>
      <c r="F246" s="139">
        <f t="shared" si="29"/>
        <v>2200.46</v>
      </c>
      <c r="G246" s="255">
        <f t="shared" si="25"/>
        <v>8.7129842891801989E-3</v>
      </c>
      <c r="H246" s="257">
        <f t="shared" si="26"/>
        <v>37.30420658491056</v>
      </c>
      <c r="I246" s="256">
        <f t="shared" ref="I246:I306" si="30">H246*0.22</f>
        <v>8.2069254486803231</v>
      </c>
      <c r="J246" s="346">
        <v>15.683396945803029</v>
      </c>
      <c r="K246" s="256">
        <v>6.8317463558333875</v>
      </c>
      <c r="L246" s="147">
        <f t="shared" si="28"/>
        <v>3.0914570287679528E-2</v>
      </c>
    </row>
    <row r="247" spans="1:12" s="148" customFormat="1" ht="18" x14ac:dyDescent="0.4">
      <c r="A247" s="9">
        <f t="shared" si="24"/>
        <v>242</v>
      </c>
      <c r="B247" s="138" t="s">
        <v>553</v>
      </c>
      <c r="C247" s="8">
        <f>димвенканали!C247</f>
        <v>1202.04</v>
      </c>
      <c r="D247" s="139"/>
      <c r="E247" s="139">
        <f>димвенканали!E247</f>
        <v>0</v>
      </c>
      <c r="F247" s="139">
        <f t="shared" si="29"/>
        <v>1202.04</v>
      </c>
      <c r="G247" s="255">
        <f t="shared" si="25"/>
        <v>4.7596210042291911E-3</v>
      </c>
      <c r="H247" s="257">
        <f t="shared" si="26"/>
        <v>20.378079348557069</v>
      </c>
      <c r="I247" s="256">
        <f t="shared" si="30"/>
        <v>4.4831774566825553</v>
      </c>
      <c r="J247" s="346">
        <v>8.5673315873649489</v>
      </c>
      <c r="K247" s="256">
        <v>3.7319616759977299</v>
      </c>
      <c r="L247" s="147">
        <f t="shared" si="28"/>
        <v>3.0914570287679532E-2</v>
      </c>
    </row>
    <row r="248" spans="1:12" s="148" customFormat="1" ht="18" x14ac:dyDescent="0.4">
      <c r="A248" s="9">
        <f t="shared" si="24"/>
        <v>243</v>
      </c>
      <c r="B248" s="138" t="s">
        <v>554</v>
      </c>
      <c r="C248" s="8">
        <f>димвенканали!C248</f>
        <v>1991.48</v>
      </c>
      <c r="D248" s="139">
        <v>74</v>
      </c>
      <c r="E248" s="139">
        <f>димвенканали!E248</f>
        <v>0</v>
      </c>
      <c r="F248" s="139">
        <f t="shared" si="29"/>
        <v>2065.48</v>
      </c>
      <c r="G248" s="255">
        <f t="shared" si="25"/>
        <v>8.1785148512656062E-3</v>
      </c>
      <c r="H248" s="257">
        <f t="shared" si="26"/>
        <v>35.015902409951131</v>
      </c>
      <c r="I248" s="256">
        <f t="shared" si="30"/>
        <v>7.7034985301892487</v>
      </c>
      <c r="J248" s="346">
        <v>14.721350410194797</v>
      </c>
      <c r="K248" s="256">
        <v>6.4126752874611412</v>
      </c>
      <c r="L248" s="147">
        <f t="shared" si="28"/>
        <v>3.0914570287679532E-2</v>
      </c>
    </row>
    <row r="249" spans="1:12" s="148" customFormat="1" ht="18" x14ac:dyDescent="0.4">
      <c r="A249" s="9">
        <f t="shared" si="24"/>
        <v>244</v>
      </c>
      <c r="B249" s="138" t="s">
        <v>555</v>
      </c>
      <c r="C249" s="8">
        <f>димвенканали!C249</f>
        <v>179.2</v>
      </c>
      <c r="D249" s="139"/>
      <c r="E249" s="139">
        <f>димвенканали!E249</f>
        <v>0</v>
      </c>
      <c r="F249" s="139">
        <f t="shared" si="29"/>
        <v>179.2</v>
      </c>
      <c r="G249" s="255">
        <f t="shared" si="25"/>
        <v>7.0956381148536737E-4</v>
      </c>
      <c r="H249" s="257">
        <f t="shared" si="26"/>
        <v>3.0379619806840261</v>
      </c>
      <c r="I249" s="256">
        <f t="shared" si="30"/>
        <v>0.66835163575048573</v>
      </c>
      <c r="J249" s="346">
        <v>1.2772169149577375</v>
      </c>
      <c r="K249" s="256">
        <v>0.55636046415992235</v>
      </c>
      <c r="L249" s="147">
        <f t="shared" si="28"/>
        <v>3.0914570287679532E-2</v>
      </c>
    </row>
    <row r="250" spans="1:12" ht="18" x14ac:dyDescent="0.4">
      <c r="A250" s="9">
        <f t="shared" si="24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31">C250+D250+E250</f>
        <v>885.79</v>
      </c>
      <c r="G250" s="255">
        <f t="shared" si="25"/>
        <v>3.5073913424978993E-3</v>
      </c>
      <c r="H250" s="257">
        <f t="shared" si="26"/>
        <v>15.01672066333763</v>
      </c>
      <c r="I250" s="256">
        <f t="shared" si="30"/>
        <v>3.3036785459342783</v>
      </c>
      <c r="J250" s="346">
        <v>6.3133145708728478</v>
      </c>
      <c r="K250" s="256">
        <v>0</v>
      </c>
      <c r="L250" s="60">
        <f t="shared" si="28"/>
        <v>2.7809880197501392E-2</v>
      </c>
    </row>
    <row r="251" spans="1:12" ht="18" x14ac:dyDescent="0.4">
      <c r="A251" s="9">
        <f t="shared" si="24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31"/>
        <v>530.1</v>
      </c>
      <c r="G251" s="255">
        <f t="shared" si="25"/>
        <v>2.0989942883280874E-3</v>
      </c>
      <c r="H251" s="257">
        <f t="shared" si="26"/>
        <v>8.9867390957622888</v>
      </c>
      <c r="I251" s="256">
        <f t="shared" si="30"/>
        <v>1.9770826010677036</v>
      </c>
      <c r="J251" s="346">
        <v>3.7781957958654946</v>
      </c>
      <c r="K251" s="256">
        <v>0</v>
      </c>
      <c r="L251" s="60">
        <f t="shared" si="28"/>
        <v>2.7809880197501389E-2</v>
      </c>
    </row>
    <row r="252" spans="1:12" ht="18" x14ac:dyDescent="0.4">
      <c r="A252" s="9">
        <f t="shared" si="24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31"/>
        <v>543.29999999999995</v>
      </c>
      <c r="G252" s="255">
        <f t="shared" si="25"/>
        <v>2.1512612655133932E-3</v>
      </c>
      <c r="H252" s="257">
        <f t="shared" si="26"/>
        <v>9.2105175452323174</v>
      </c>
      <c r="I252" s="256">
        <f t="shared" si="30"/>
        <v>2.0263138599511099</v>
      </c>
      <c r="J252" s="346">
        <v>3.8722765061190771</v>
      </c>
      <c r="K252" s="256">
        <v>0</v>
      </c>
      <c r="L252" s="60">
        <f t="shared" si="28"/>
        <v>2.7809880197501389E-2</v>
      </c>
    </row>
    <row r="253" spans="1:12" ht="18" x14ac:dyDescent="0.4">
      <c r="A253" s="9">
        <f t="shared" si="24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31"/>
        <v>453.6</v>
      </c>
      <c r="G253" s="255">
        <f t="shared" si="25"/>
        <v>1.7960833978223362E-3</v>
      </c>
      <c r="H253" s="257">
        <f t="shared" si="26"/>
        <v>7.689841263606441</v>
      </c>
      <c r="I253" s="256">
        <f t="shared" si="30"/>
        <v>1.691765077993417</v>
      </c>
      <c r="J253" s="346">
        <v>3.2329553159867732</v>
      </c>
      <c r="K253" s="256">
        <v>0</v>
      </c>
      <c r="L253" s="60">
        <f t="shared" si="28"/>
        <v>2.7809880197501389E-2</v>
      </c>
    </row>
    <row r="254" spans="1:12" ht="18" x14ac:dyDescent="0.4">
      <c r="A254" s="9">
        <f t="shared" si="24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31"/>
        <v>442.1</v>
      </c>
      <c r="G254" s="255">
        <f t="shared" si="25"/>
        <v>1.7505477737593802E-3</v>
      </c>
      <c r="H254" s="257">
        <f t="shared" si="26"/>
        <v>7.4948827659620978</v>
      </c>
      <c r="I254" s="256">
        <f t="shared" si="30"/>
        <v>1.6488742085116614</v>
      </c>
      <c r="J254" s="346">
        <v>3.1509910608416059</v>
      </c>
      <c r="K254" s="256">
        <v>0</v>
      </c>
      <c r="L254" s="60">
        <f t="shared" si="28"/>
        <v>2.7809880197501389E-2</v>
      </c>
    </row>
    <row r="255" spans="1:12" ht="18" x14ac:dyDescent="0.4">
      <c r="A255" s="9">
        <f t="shared" si="24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31"/>
        <v>560.20000000000005</v>
      </c>
      <c r="G255" s="255">
        <f t="shared" si="25"/>
        <v>2.2181788347885203E-3</v>
      </c>
      <c r="H255" s="257">
        <f t="shared" si="26"/>
        <v>9.4970217722053096</v>
      </c>
      <c r="I255" s="256">
        <f t="shared" si="30"/>
        <v>2.089344789885168</v>
      </c>
      <c r="J255" s="346">
        <v>3.9927283245498026</v>
      </c>
      <c r="K255" s="256">
        <v>0</v>
      </c>
      <c r="L255" s="60">
        <f t="shared" si="28"/>
        <v>2.7809880197501392E-2</v>
      </c>
    </row>
    <row r="256" spans="1:12" ht="18" x14ac:dyDescent="0.4">
      <c r="A256" s="9">
        <f t="shared" si="24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31"/>
        <v>831.1</v>
      </c>
      <c r="G256" s="255">
        <f t="shared" si="25"/>
        <v>3.2908397529324155E-3</v>
      </c>
      <c r="H256" s="257">
        <f t="shared" si="26"/>
        <v>14.08956586019249</v>
      </c>
      <c r="I256" s="256">
        <f t="shared" si="30"/>
        <v>3.099704489242348</v>
      </c>
      <c r="J256" s="346">
        <v>5.9235210827085689</v>
      </c>
      <c r="K256" s="256">
        <v>0</v>
      </c>
      <c r="L256" s="60">
        <f t="shared" si="28"/>
        <v>2.7809880197501392E-2</v>
      </c>
    </row>
    <row r="257" spans="1:12" ht="18" x14ac:dyDescent="0.4">
      <c r="A257" s="9">
        <f t="shared" si="24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31"/>
        <v>778.5</v>
      </c>
      <c r="G257" s="255">
        <f t="shared" si="25"/>
        <v>3.0825637680879383E-3</v>
      </c>
      <c r="H257" s="257">
        <f t="shared" si="26"/>
        <v>13.197842644880103</v>
      </c>
      <c r="I257" s="256">
        <f t="shared" si="30"/>
        <v>2.9035253818736226</v>
      </c>
      <c r="J257" s="346">
        <v>5.5486237070011084</v>
      </c>
      <c r="K257" s="256">
        <v>0</v>
      </c>
      <c r="L257" s="60">
        <f t="shared" si="28"/>
        <v>2.7809880197501392E-2</v>
      </c>
    </row>
    <row r="258" spans="1:12" ht="18" x14ac:dyDescent="0.4">
      <c r="A258" s="9">
        <f t="shared" si="24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31"/>
        <v>791.9</v>
      </c>
      <c r="G258" s="255">
        <f t="shared" si="25"/>
        <v>3.1356226691699914E-3</v>
      </c>
      <c r="H258" s="257">
        <f t="shared" si="26"/>
        <v>13.425011676917858</v>
      </c>
      <c r="I258" s="256">
        <f t="shared" si="30"/>
        <v>2.953502568921929</v>
      </c>
      <c r="J258" s="346">
        <v>5.6441298825615638</v>
      </c>
      <c r="K258" s="256">
        <v>0</v>
      </c>
      <c r="L258" s="60">
        <f t="shared" si="28"/>
        <v>2.7809880197501392E-2</v>
      </c>
    </row>
    <row r="259" spans="1:12" ht="18" x14ac:dyDescent="0.4">
      <c r="A259" s="9">
        <f t="shared" si="24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31"/>
        <v>397</v>
      </c>
      <c r="G259" s="255">
        <f t="shared" si="25"/>
        <v>1.5719689350429176E-3</v>
      </c>
      <c r="H259" s="257">
        <f t="shared" si="26"/>
        <v>6.7303063969394996</v>
      </c>
      <c r="I259" s="256">
        <f t="shared" si="30"/>
        <v>1.4806674073266899</v>
      </c>
      <c r="J259" s="346">
        <v>2.8295486341418621</v>
      </c>
      <c r="K259" s="256">
        <v>0</v>
      </c>
      <c r="L259" s="60">
        <f t="shared" si="28"/>
        <v>2.7809880197501385E-2</v>
      </c>
    </row>
    <row r="260" spans="1:12" ht="18" x14ac:dyDescent="0.4">
      <c r="A260" s="9">
        <f t="shared" si="24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31"/>
        <v>442.3</v>
      </c>
      <c r="G260" s="255">
        <f t="shared" si="25"/>
        <v>1.7513396976561273E-3</v>
      </c>
      <c r="H260" s="257">
        <f t="shared" si="26"/>
        <v>7.4982733485298256</v>
      </c>
      <c r="I260" s="256">
        <f t="shared" si="30"/>
        <v>1.6496201366765617</v>
      </c>
      <c r="J260" s="346">
        <v>3.1524165261484782</v>
      </c>
      <c r="K260" s="256">
        <v>0</v>
      </c>
      <c r="L260" s="60">
        <f t="shared" si="28"/>
        <v>2.7809880197501389E-2</v>
      </c>
    </row>
    <row r="261" spans="1:12" ht="18" x14ac:dyDescent="0.4">
      <c r="A261" s="9">
        <f t="shared" si="24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31"/>
        <v>484.7</v>
      </c>
      <c r="G261" s="255">
        <f t="shared" si="25"/>
        <v>1.9192275637665043E-3</v>
      </c>
      <c r="H261" s="257">
        <f t="shared" si="26"/>
        <v>8.2170768528881002</v>
      </c>
      <c r="I261" s="256">
        <f t="shared" si="30"/>
        <v>1.8077569076353821</v>
      </c>
      <c r="J261" s="346">
        <v>3.4546151712054427</v>
      </c>
      <c r="K261" s="256">
        <v>0</v>
      </c>
      <c r="L261" s="60">
        <f t="shared" si="28"/>
        <v>2.7809880197501392E-2</v>
      </c>
    </row>
    <row r="262" spans="1:12" ht="18" x14ac:dyDescent="0.4">
      <c r="A262" s="9">
        <f t="shared" si="24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31"/>
        <v>554.70000000000005</v>
      </c>
      <c r="G262" s="255">
        <f t="shared" si="25"/>
        <v>2.196400927627976E-3</v>
      </c>
      <c r="H262" s="257">
        <f t="shared" si="26"/>
        <v>9.403780751592798</v>
      </c>
      <c r="I262" s="256">
        <f t="shared" si="30"/>
        <v>2.0688317653504158</v>
      </c>
      <c r="J262" s="346">
        <v>3.9535280286108092</v>
      </c>
      <c r="K262" s="256">
        <v>0</v>
      </c>
      <c r="L262" s="60">
        <f t="shared" si="28"/>
        <v>2.7809880197501392E-2</v>
      </c>
    </row>
    <row r="263" spans="1:12" ht="18" x14ac:dyDescent="0.4">
      <c r="A263" s="9">
        <f t="shared" ref="A263:A326" si="32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31"/>
        <v>380.3</v>
      </c>
      <c r="G263" s="255">
        <f t="shared" ref="G263:G326" si="33">1/252549.52*F263</f>
        <v>1.505843289664538E-3</v>
      </c>
      <c r="H263" s="257">
        <f t="shared" ref="H263:H326" si="34">G263*$H$2</f>
        <v>6.4471927525342361</v>
      </c>
      <c r="I263" s="256">
        <f t="shared" si="30"/>
        <v>1.418382405557532</v>
      </c>
      <c r="J263" s="346">
        <v>2.7105222810180107</v>
      </c>
      <c r="K263" s="256">
        <v>0</v>
      </c>
      <c r="L263" s="60">
        <f t="shared" si="28"/>
        <v>2.7809880197501389E-2</v>
      </c>
    </row>
    <row r="264" spans="1:12" ht="18" x14ac:dyDescent="0.4">
      <c r="A264" s="9">
        <f t="shared" si="32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31"/>
        <v>372</v>
      </c>
      <c r="G264" s="255">
        <f t="shared" si="33"/>
        <v>1.4729784479495349E-3</v>
      </c>
      <c r="H264" s="257">
        <f t="shared" si="34"/>
        <v>6.3064835759735356</v>
      </c>
      <c r="I264" s="256">
        <f t="shared" si="30"/>
        <v>1.3874263867141778</v>
      </c>
      <c r="J264" s="346">
        <v>2.6513654707828032</v>
      </c>
      <c r="K264" s="256">
        <v>0</v>
      </c>
      <c r="L264" s="60">
        <f t="shared" si="28"/>
        <v>2.7809880197501385E-2</v>
      </c>
    </row>
    <row r="265" spans="1:12" ht="18" x14ac:dyDescent="0.4">
      <c r="A265" s="9">
        <f t="shared" si="32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31"/>
        <v>367.70000000000005</v>
      </c>
      <c r="G265" s="255">
        <f t="shared" si="33"/>
        <v>1.4559520841694734E-3</v>
      </c>
      <c r="H265" s="257">
        <f t="shared" si="34"/>
        <v>6.2335860507673919</v>
      </c>
      <c r="I265" s="256">
        <f t="shared" si="30"/>
        <v>1.3713889311688263</v>
      </c>
      <c r="J265" s="346">
        <v>2.6207179666850453</v>
      </c>
      <c r="K265" s="256">
        <v>0</v>
      </c>
      <c r="L265" s="60">
        <f t="shared" si="28"/>
        <v>2.7809880197501392E-2</v>
      </c>
    </row>
    <row r="266" spans="1:12" ht="18" x14ac:dyDescent="0.4">
      <c r="A266" s="9">
        <f t="shared" si="32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31"/>
        <v>246.5</v>
      </c>
      <c r="G266" s="255">
        <f t="shared" si="33"/>
        <v>9.7604620274075371E-4</v>
      </c>
      <c r="H266" s="257">
        <f t="shared" si="34"/>
        <v>4.1788930147243999</v>
      </c>
      <c r="I266" s="256">
        <f t="shared" si="30"/>
        <v>0.91935646323936793</v>
      </c>
      <c r="J266" s="346">
        <v>1.7568859907203254</v>
      </c>
      <c r="K266" s="256">
        <v>0</v>
      </c>
      <c r="L266" s="60">
        <f t="shared" si="28"/>
        <v>2.7809880197501392E-2</v>
      </c>
    </row>
    <row r="267" spans="1:12" ht="18" x14ac:dyDescent="0.4">
      <c r="A267" s="9">
        <f t="shared" si="32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31"/>
        <v>255.7</v>
      </c>
      <c r="G267" s="255">
        <f t="shared" si="33"/>
        <v>1.0124747019911184E-3</v>
      </c>
      <c r="H267" s="257">
        <f t="shared" si="34"/>
        <v>4.3348598128398734</v>
      </c>
      <c r="I267" s="256">
        <f t="shared" si="30"/>
        <v>0.95366915882477221</v>
      </c>
      <c r="J267" s="346">
        <v>1.8224573948364589</v>
      </c>
      <c r="K267" s="256">
        <v>0</v>
      </c>
      <c r="L267" s="60">
        <f t="shared" si="28"/>
        <v>2.7809880197501389E-2</v>
      </c>
    </row>
    <row r="268" spans="1:12" ht="18" x14ac:dyDescent="0.4">
      <c r="A268" s="9">
        <f t="shared" si="32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31"/>
        <v>460.8</v>
      </c>
      <c r="G268" s="255">
        <f t="shared" si="33"/>
        <v>1.8245926581052306E-3</v>
      </c>
      <c r="H268" s="257">
        <f t="shared" si="34"/>
        <v>7.8119022360446388</v>
      </c>
      <c r="I268" s="256">
        <f t="shared" si="30"/>
        <v>1.7186184919298206</v>
      </c>
      <c r="J268" s="346">
        <v>3.2842720670341818</v>
      </c>
      <c r="K268" s="256">
        <v>0</v>
      </c>
      <c r="L268" s="60">
        <f t="shared" si="28"/>
        <v>2.7809880197501389E-2</v>
      </c>
    </row>
    <row r="269" spans="1:12" ht="18" x14ac:dyDescent="0.4">
      <c r="A269" s="9">
        <f t="shared" si="32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31"/>
        <v>473.6</v>
      </c>
      <c r="G269" s="255">
        <f t="shared" si="33"/>
        <v>1.8752757874970424E-3</v>
      </c>
      <c r="H269" s="257">
        <f t="shared" si="34"/>
        <v>8.0288995203792126</v>
      </c>
      <c r="I269" s="256">
        <f t="shared" si="30"/>
        <v>1.7663578944834268</v>
      </c>
      <c r="J269" s="346">
        <v>3.3755018466740205</v>
      </c>
      <c r="K269" s="256">
        <v>0</v>
      </c>
      <c r="L269" s="60">
        <f t="shared" si="28"/>
        <v>2.7809880197501392E-2</v>
      </c>
    </row>
    <row r="270" spans="1:12" ht="18" x14ac:dyDescent="0.4">
      <c r="A270" s="9">
        <f t="shared" si="32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31"/>
        <v>500.2</v>
      </c>
      <c r="G270" s="255">
        <f t="shared" si="33"/>
        <v>1.9806016657644017E-3</v>
      </c>
      <c r="H270" s="257">
        <f t="shared" si="34"/>
        <v>8.4798470018869967</v>
      </c>
      <c r="I270" s="256">
        <f t="shared" si="30"/>
        <v>1.8655663404151392</v>
      </c>
      <c r="J270" s="346">
        <v>3.5650887324880594</v>
      </c>
      <c r="K270" s="256">
        <v>0</v>
      </c>
      <c r="L270" s="60">
        <f t="shared" si="28"/>
        <v>2.7809880197501389E-2</v>
      </c>
    </row>
    <row r="271" spans="1:12" ht="18" x14ac:dyDescent="0.4">
      <c r="A271" s="9">
        <f t="shared" si="32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31"/>
        <v>640.4</v>
      </c>
      <c r="G271" s="255">
        <f t="shared" si="33"/>
        <v>2.535740317384092E-3</v>
      </c>
      <c r="H271" s="257">
        <f t="shared" si="34"/>
        <v>10.856645381864119</v>
      </c>
      <c r="I271" s="256">
        <f t="shared" si="30"/>
        <v>2.3884619840101062</v>
      </c>
      <c r="J271" s="346">
        <v>4.5643399126056634</v>
      </c>
      <c r="K271" s="256">
        <v>0</v>
      </c>
      <c r="L271" s="60">
        <f t="shared" si="28"/>
        <v>2.7809880197501392E-2</v>
      </c>
    </row>
    <row r="272" spans="1:12" ht="18" x14ac:dyDescent="0.4">
      <c r="A272" s="9">
        <f t="shared" si="32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31"/>
        <v>525.6</v>
      </c>
      <c r="G272" s="255">
        <f t="shared" si="33"/>
        <v>2.0811760006512786E-3</v>
      </c>
      <c r="H272" s="257">
        <f t="shared" si="34"/>
        <v>8.9104509879884173</v>
      </c>
      <c r="I272" s="256">
        <f t="shared" si="30"/>
        <v>1.9602992173574518</v>
      </c>
      <c r="J272" s="346">
        <v>3.7461228264608639</v>
      </c>
      <c r="K272" s="256">
        <v>0</v>
      </c>
      <c r="L272" s="60">
        <f t="shared" si="28"/>
        <v>2.7809880197501392E-2</v>
      </c>
    </row>
    <row r="273" spans="1:12" ht="18" x14ac:dyDescent="0.4">
      <c r="A273" s="9">
        <f t="shared" si="32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31"/>
        <v>631.6</v>
      </c>
      <c r="G273" s="255">
        <f t="shared" si="33"/>
        <v>2.5008956659272213E-3</v>
      </c>
      <c r="H273" s="257">
        <f t="shared" si="34"/>
        <v>10.707459748884101</v>
      </c>
      <c r="I273" s="256">
        <f t="shared" si="30"/>
        <v>2.3556411447545025</v>
      </c>
      <c r="J273" s="346">
        <v>4.5016194391032753</v>
      </c>
      <c r="K273" s="256">
        <v>0</v>
      </c>
      <c r="L273" s="60">
        <f t="shared" si="28"/>
        <v>2.7809880197501389E-2</v>
      </c>
    </row>
    <row r="274" spans="1:12" ht="18" x14ac:dyDescent="0.4">
      <c r="A274" s="9">
        <f t="shared" si="32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31"/>
        <v>508.9</v>
      </c>
      <c r="G274" s="255">
        <f t="shared" si="33"/>
        <v>2.0150503552728988E-3</v>
      </c>
      <c r="H274" s="257">
        <f t="shared" si="34"/>
        <v>8.627337343583152</v>
      </c>
      <c r="I274" s="256">
        <f t="shared" si="30"/>
        <v>1.8980142155882935</v>
      </c>
      <c r="J274" s="346">
        <v>3.6270964733370121</v>
      </c>
      <c r="K274" s="256">
        <v>0</v>
      </c>
      <c r="L274" s="60">
        <f t="shared" si="28"/>
        <v>2.7809880197501392E-2</v>
      </c>
    </row>
    <row r="275" spans="1:12" ht="18" x14ac:dyDescent="0.4">
      <c r="A275" s="9">
        <f t="shared" si="32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31"/>
        <v>574.5</v>
      </c>
      <c r="G275" s="255">
        <f t="shared" si="33"/>
        <v>2.2748013934059349E-3</v>
      </c>
      <c r="H275" s="257">
        <f t="shared" si="34"/>
        <v>9.7394484257978391</v>
      </c>
      <c r="I275" s="256">
        <f t="shared" si="30"/>
        <v>2.1426786536755245</v>
      </c>
      <c r="J275" s="346">
        <v>4.0946490939911833</v>
      </c>
      <c r="K275" s="256">
        <v>0</v>
      </c>
      <c r="L275" s="60">
        <f t="shared" si="28"/>
        <v>2.7809880197501385E-2</v>
      </c>
    </row>
    <row r="276" spans="1:12" ht="18" x14ac:dyDescent="0.4">
      <c r="A276" s="9">
        <f t="shared" si="32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31"/>
        <v>944.72</v>
      </c>
      <c r="G276" s="255">
        <f t="shared" si="33"/>
        <v>3.7407317186744214E-3</v>
      </c>
      <c r="H276" s="257">
        <f t="shared" si="34"/>
        <v>16.015755816918599</v>
      </c>
      <c r="I276" s="256">
        <f t="shared" si="30"/>
        <v>3.5234662797220917</v>
      </c>
      <c r="J276" s="346">
        <v>6.7333279235428218</v>
      </c>
      <c r="K276" s="256">
        <v>0</v>
      </c>
      <c r="L276" s="60">
        <f t="shared" si="28"/>
        <v>2.7809880197501392E-2</v>
      </c>
    </row>
    <row r="277" spans="1:12" ht="18" x14ac:dyDescent="0.4">
      <c r="A277" s="9">
        <f t="shared" si="32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31"/>
        <v>476.5</v>
      </c>
      <c r="G277" s="255">
        <f t="shared" si="33"/>
        <v>1.8867586839998749E-3</v>
      </c>
      <c r="H277" s="257">
        <f t="shared" si="34"/>
        <v>8.0780629676112632</v>
      </c>
      <c r="I277" s="256">
        <f t="shared" si="30"/>
        <v>1.7771738528744778</v>
      </c>
      <c r="J277" s="346">
        <v>3.3961710936236713</v>
      </c>
      <c r="K277" s="256">
        <v>0</v>
      </c>
      <c r="L277" s="60">
        <f t="shared" si="28"/>
        <v>2.7809880197501389E-2</v>
      </c>
    </row>
    <row r="278" spans="1:12" ht="18" x14ac:dyDescent="0.4">
      <c r="A278" s="9">
        <f t="shared" si="32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31"/>
        <v>561.4</v>
      </c>
      <c r="G278" s="255">
        <f t="shared" si="33"/>
        <v>2.2229303781690023E-3</v>
      </c>
      <c r="H278" s="257">
        <f t="shared" si="34"/>
        <v>9.5173652676116749</v>
      </c>
      <c r="I278" s="256">
        <f t="shared" si="30"/>
        <v>2.0938203588745683</v>
      </c>
      <c r="J278" s="346">
        <v>4.0012811163910369</v>
      </c>
      <c r="K278" s="256">
        <v>0</v>
      </c>
      <c r="L278" s="60">
        <f t="shared" si="28"/>
        <v>2.7809880197501392E-2</v>
      </c>
    </row>
    <row r="279" spans="1:12" ht="18" x14ac:dyDescent="0.4">
      <c r="A279" s="9">
        <f t="shared" si="32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31"/>
        <v>756.1</v>
      </c>
      <c r="G279" s="255">
        <f t="shared" si="33"/>
        <v>2.9938682916522672E-3</v>
      </c>
      <c r="H279" s="257">
        <f t="shared" si="34"/>
        <v>12.818097397294599</v>
      </c>
      <c r="I279" s="256">
        <f t="shared" si="30"/>
        <v>2.8199814274048118</v>
      </c>
      <c r="J279" s="346">
        <v>5.3889715926313908</v>
      </c>
      <c r="K279" s="256">
        <v>0</v>
      </c>
      <c r="L279" s="60">
        <f t="shared" si="28"/>
        <v>2.7809880197501389E-2</v>
      </c>
    </row>
    <row r="280" spans="1:12" ht="18" x14ac:dyDescent="0.4">
      <c r="A280" s="9">
        <f t="shared" si="32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31"/>
        <v>642.6</v>
      </c>
      <c r="G280" s="255">
        <f t="shared" si="33"/>
        <v>2.5444514802483095E-3</v>
      </c>
      <c r="H280" s="257">
        <f t="shared" si="34"/>
        <v>10.893941790109125</v>
      </c>
      <c r="I280" s="256">
        <f t="shared" si="30"/>
        <v>2.3966671938240074</v>
      </c>
      <c r="J280" s="346">
        <v>4.5800200309812622</v>
      </c>
      <c r="K280" s="256">
        <v>0</v>
      </c>
      <c r="L280" s="60">
        <f t="shared" ref="L280:L343" si="35">(H280+I280+J280+K280)/F280</f>
        <v>2.7809880197501392E-2</v>
      </c>
    </row>
    <row r="281" spans="1:12" ht="18" x14ac:dyDescent="0.4">
      <c r="A281" s="9">
        <f t="shared" si="32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31"/>
        <v>631.4</v>
      </c>
      <c r="G281" s="255">
        <f t="shared" si="33"/>
        <v>2.500103742030474E-3</v>
      </c>
      <c r="H281" s="257">
        <f t="shared" si="34"/>
        <v>10.704069166316373</v>
      </c>
      <c r="I281" s="256">
        <f t="shared" si="30"/>
        <v>2.3548952165896022</v>
      </c>
      <c r="J281" s="346">
        <v>4.500193973796403</v>
      </c>
      <c r="K281" s="256">
        <v>0</v>
      </c>
      <c r="L281" s="60">
        <f t="shared" si="35"/>
        <v>2.7809880197501389E-2</v>
      </c>
    </row>
    <row r="282" spans="1:12" ht="18" x14ac:dyDescent="0.4">
      <c r="A282" s="9">
        <f t="shared" si="32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31"/>
        <v>461.4</v>
      </c>
      <c r="G282" s="255">
        <f t="shared" si="33"/>
        <v>1.8269684297954716E-3</v>
      </c>
      <c r="H282" s="257">
        <f t="shared" si="34"/>
        <v>7.8220739837478215</v>
      </c>
      <c r="I282" s="256">
        <f t="shared" si="30"/>
        <v>1.7208562764245208</v>
      </c>
      <c r="J282" s="346">
        <v>3.2885484629547994</v>
      </c>
      <c r="K282" s="256">
        <v>0</v>
      </c>
      <c r="L282" s="60">
        <f t="shared" si="35"/>
        <v>2.7809880197501392E-2</v>
      </c>
    </row>
    <row r="283" spans="1:12" ht="18" x14ac:dyDescent="0.4">
      <c r="A283" s="9">
        <f t="shared" si="32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31"/>
        <v>515.79999999999995</v>
      </c>
      <c r="G283" s="255">
        <f t="shared" si="33"/>
        <v>2.0423717297106724E-3</v>
      </c>
      <c r="H283" s="257">
        <f t="shared" si="34"/>
        <v>8.7443124421697576</v>
      </c>
      <c r="I283" s="256">
        <f t="shared" si="30"/>
        <v>1.9237487372773467</v>
      </c>
      <c r="J283" s="346">
        <v>3.6762750264241126</v>
      </c>
      <c r="K283" s="256">
        <v>0</v>
      </c>
      <c r="L283" s="60">
        <f t="shared" si="35"/>
        <v>2.7809880197501392E-2</v>
      </c>
    </row>
    <row r="284" spans="1:12" ht="18" x14ac:dyDescent="0.4">
      <c r="A284" s="9">
        <f t="shared" si="32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31"/>
        <v>604.9</v>
      </c>
      <c r="G284" s="255">
        <f t="shared" si="33"/>
        <v>2.3951738257114883E-3</v>
      </c>
      <c r="H284" s="257">
        <f t="shared" si="34"/>
        <v>10.254816976092451</v>
      </c>
      <c r="I284" s="256">
        <f t="shared" si="30"/>
        <v>2.2560597347403393</v>
      </c>
      <c r="J284" s="346">
        <v>4.3113198206358003</v>
      </c>
      <c r="K284" s="256">
        <v>0</v>
      </c>
      <c r="L284" s="60">
        <f t="shared" si="35"/>
        <v>2.7809880197501392E-2</v>
      </c>
    </row>
    <row r="285" spans="1:12" ht="18" x14ac:dyDescent="0.4">
      <c r="A285" s="9">
        <f t="shared" si="32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31"/>
        <v>571.70000000000005</v>
      </c>
      <c r="G285" s="255">
        <f t="shared" si="33"/>
        <v>2.2637144588514764E-3</v>
      </c>
      <c r="H285" s="257">
        <f t="shared" si="34"/>
        <v>9.6919802698496529</v>
      </c>
      <c r="I285" s="256">
        <f t="shared" si="30"/>
        <v>2.1322356593669238</v>
      </c>
      <c r="J285" s="346">
        <v>4.07469257969497</v>
      </c>
      <c r="K285" s="256">
        <v>0</v>
      </c>
      <c r="L285" s="60">
        <f t="shared" si="35"/>
        <v>2.7809880197501392E-2</v>
      </c>
    </row>
    <row r="286" spans="1:12" ht="18" x14ac:dyDescent="0.4">
      <c r="A286" s="9">
        <f t="shared" si="32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31"/>
        <v>522.5</v>
      </c>
      <c r="G286" s="255">
        <f t="shared" si="33"/>
        <v>2.0689011802516991E-3</v>
      </c>
      <c r="H286" s="257">
        <f t="shared" si="34"/>
        <v>8.8578969581886362</v>
      </c>
      <c r="I286" s="256">
        <f t="shared" si="30"/>
        <v>1.9487373308014999</v>
      </c>
      <c r="J286" s="346">
        <v>3.7240281142043408</v>
      </c>
      <c r="K286" s="256">
        <v>0</v>
      </c>
      <c r="L286" s="60">
        <f t="shared" si="35"/>
        <v>2.7809880197501389E-2</v>
      </c>
    </row>
    <row r="287" spans="1:12" ht="18" x14ac:dyDescent="0.4">
      <c r="A287" s="9">
        <f t="shared" si="32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31"/>
        <v>324.7</v>
      </c>
      <c r="G287" s="255">
        <f t="shared" si="33"/>
        <v>1.2856884463688547E-3</v>
      </c>
      <c r="H287" s="257">
        <f t="shared" si="34"/>
        <v>5.504610798705933</v>
      </c>
      <c r="I287" s="256">
        <f t="shared" si="30"/>
        <v>1.2110143757153053</v>
      </c>
      <c r="J287" s="346">
        <v>2.3142429257074628</v>
      </c>
      <c r="K287" s="256">
        <v>0</v>
      </c>
      <c r="L287" s="60">
        <f t="shared" si="35"/>
        <v>2.7809880197501392E-2</v>
      </c>
    </row>
    <row r="288" spans="1:12" ht="18" x14ac:dyDescent="0.4">
      <c r="A288" s="9">
        <f t="shared" si="32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31"/>
        <v>519.5</v>
      </c>
      <c r="G288" s="255">
        <f t="shared" si="33"/>
        <v>2.0570223218004929E-3</v>
      </c>
      <c r="H288" s="257">
        <f t="shared" si="34"/>
        <v>8.8070382196727195</v>
      </c>
      <c r="I288" s="256">
        <f t="shared" si="30"/>
        <v>1.9375484083279984</v>
      </c>
      <c r="J288" s="346">
        <v>3.7026461346012538</v>
      </c>
      <c r="K288" s="256">
        <v>0</v>
      </c>
      <c r="L288" s="60">
        <f t="shared" si="35"/>
        <v>2.7809880197501389E-2</v>
      </c>
    </row>
    <row r="289" spans="1:12" ht="18" x14ac:dyDescent="0.4">
      <c r="A289" s="9">
        <f t="shared" si="32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31"/>
        <v>221.7</v>
      </c>
      <c r="G289" s="255">
        <f t="shared" si="33"/>
        <v>8.7784763954411804E-4</v>
      </c>
      <c r="H289" s="257">
        <f t="shared" si="34"/>
        <v>3.7584607763261642</v>
      </c>
      <c r="I289" s="256">
        <f t="shared" si="30"/>
        <v>0.82686137079175615</v>
      </c>
      <c r="J289" s="346">
        <v>1.5801282926681381</v>
      </c>
      <c r="K289" s="256">
        <v>0</v>
      </c>
      <c r="L289" s="60">
        <f t="shared" si="35"/>
        <v>2.7809880197501392E-2</v>
      </c>
    </row>
    <row r="290" spans="1:12" ht="18" x14ac:dyDescent="0.4">
      <c r="A290" s="9">
        <f t="shared" si="32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31"/>
        <v>312.5</v>
      </c>
      <c r="G290" s="255">
        <f t="shared" si="33"/>
        <v>1.2373810886672841E-3</v>
      </c>
      <c r="H290" s="257">
        <f t="shared" si="34"/>
        <v>5.2977852620745436</v>
      </c>
      <c r="I290" s="256">
        <f t="shared" si="30"/>
        <v>1.1655127576563995</v>
      </c>
      <c r="J290" s="346">
        <v>2.2272895419882417</v>
      </c>
      <c r="K290" s="256">
        <v>0</v>
      </c>
      <c r="L290" s="60">
        <f t="shared" si="35"/>
        <v>2.7809880197501389E-2</v>
      </c>
    </row>
    <row r="291" spans="1:12" ht="18" x14ac:dyDescent="0.4">
      <c r="A291" s="9">
        <f t="shared" si="32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31"/>
        <v>644.1</v>
      </c>
      <c r="G291" s="255">
        <f t="shared" si="33"/>
        <v>2.5503909094739129E-3</v>
      </c>
      <c r="H291" s="257">
        <f t="shared" si="34"/>
        <v>10.919371159367083</v>
      </c>
      <c r="I291" s="256">
        <f t="shared" si="30"/>
        <v>2.4022616550607583</v>
      </c>
      <c r="J291" s="346">
        <v>4.5907110207828055</v>
      </c>
      <c r="K291" s="256">
        <v>0</v>
      </c>
      <c r="L291" s="60">
        <f t="shared" si="35"/>
        <v>2.7809880197501396E-2</v>
      </c>
    </row>
    <row r="292" spans="1:12" ht="18" x14ac:dyDescent="0.4">
      <c r="A292" s="9">
        <f t="shared" si="32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31"/>
        <v>451.9</v>
      </c>
      <c r="G292" s="255">
        <f t="shared" si="33"/>
        <v>1.789352044699986E-3</v>
      </c>
      <c r="H292" s="257">
        <f t="shared" si="34"/>
        <v>7.6610213117807548</v>
      </c>
      <c r="I292" s="256">
        <f t="shared" si="30"/>
        <v>1.6854246885917661</v>
      </c>
      <c r="J292" s="346">
        <v>3.2208388608783567</v>
      </c>
      <c r="K292" s="256">
        <v>0</v>
      </c>
      <c r="L292" s="60">
        <f t="shared" si="35"/>
        <v>2.7809880197501385E-2</v>
      </c>
    </row>
    <row r="293" spans="1:12" ht="18" x14ac:dyDescent="0.4">
      <c r="A293" s="9">
        <f t="shared" si="32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31"/>
        <v>556.5</v>
      </c>
      <c r="G293" s="255">
        <f t="shared" si="33"/>
        <v>2.2035282426986994E-3</v>
      </c>
      <c r="H293" s="257">
        <f t="shared" si="34"/>
        <v>9.4342959947023459</v>
      </c>
      <c r="I293" s="256">
        <f t="shared" si="30"/>
        <v>2.075545118834516</v>
      </c>
      <c r="J293" s="346">
        <v>3.9663572163726615</v>
      </c>
      <c r="K293" s="256">
        <v>0</v>
      </c>
      <c r="L293" s="60">
        <f t="shared" si="35"/>
        <v>2.7809880197501389E-2</v>
      </c>
    </row>
    <row r="294" spans="1:12" ht="18" x14ac:dyDescent="0.4">
      <c r="A294" s="9">
        <f t="shared" si="32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31"/>
        <v>484.3</v>
      </c>
      <c r="G294" s="255">
        <f t="shared" si="33"/>
        <v>1.9176437159730102E-3</v>
      </c>
      <c r="H294" s="257">
        <f t="shared" si="34"/>
        <v>8.2102956877526445</v>
      </c>
      <c r="I294" s="256">
        <f t="shared" si="30"/>
        <v>1.8062650513055818</v>
      </c>
      <c r="J294" s="346">
        <v>3.451764240591698</v>
      </c>
      <c r="K294" s="256">
        <v>0</v>
      </c>
      <c r="L294" s="60">
        <f t="shared" si="35"/>
        <v>2.7809880197501392E-2</v>
      </c>
    </row>
    <row r="295" spans="1:12" ht="18" x14ac:dyDescent="0.4">
      <c r="A295" s="9">
        <f t="shared" si="32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31"/>
        <v>554.70000000000005</v>
      </c>
      <c r="G295" s="255">
        <f t="shared" si="33"/>
        <v>2.196400927627976E-3</v>
      </c>
      <c r="H295" s="257">
        <f t="shared" si="34"/>
        <v>9.403780751592798</v>
      </c>
      <c r="I295" s="256">
        <f t="shared" si="30"/>
        <v>2.0688317653504158</v>
      </c>
      <c r="J295" s="346">
        <v>3.9535280286108092</v>
      </c>
      <c r="K295" s="256">
        <v>0</v>
      </c>
      <c r="L295" s="60">
        <f t="shared" si="35"/>
        <v>2.7809880197501392E-2</v>
      </c>
    </row>
    <row r="296" spans="1:12" ht="18" x14ac:dyDescent="0.4">
      <c r="A296" s="9">
        <f t="shared" si="32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31"/>
        <v>401</v>
      </c>
      <c r="G296" s="255">
        <f t="shared" si="33"/>
        <v>1.587807412977859E-3</v>
      </c>
      <c r="H296" s="257">
        <f t="shared" si="34"/>
        <v>6.7981180482940546</v>
      </c>
      <c r="I296" s="256">
        <f t="shared" si="30"/>
        <v>1.4955859706246921</v>
      </c>
      <c r="J296" s="346">
        <v>2.8580579402793123</v>
      </c>
      <c r="K296" s="256">
        <v>0</v>
      </c>
      <c r="L296" s="60">
        <f t="shared" si="35"/>
        <v>2.7809880197501396E-2</v>
      </c>
    </row>
    <row r="297" spans="1:12" ht="18" x14ac:dyDescent="0.4">
      <c r="A297" s="9">
        <f t="shared" si="32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31"/>
        <v>456.4</v>
      </c>
      <c r="G297" s="255">
        <f t="shared" si="33"/>
        <v>1.807170332376795E-3</v>
      </c>
      <c r="H297" s="257">
        <f t="shared" si="34"/>
        <v>7.737309419554629</v>
      </c>
      <c r="I297" s="256">
        <f t="shared" si="30"/>
        <v>1.7022080723020183</v>
      </c>
      <c r="J297" s="346">
        <v>3.2529118302829869</v>
      </c>
      <c r="K297" s="256">
        <v>0</v>
      </c>
      <c r="L297" s="60">
        <f t="shared" si="35"/>
        <v>2.7809880197501392E-2</v>
      </c>
    </row>
    <row r="298" spans="1:12" ht="18" x14ac:dyDescent="0.4">
      <c r="A298" s="9">
        <f t="shared" si="32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31"/>
        <v>419</v>
      </c>
      <c r="G298" s="255">
        <f t="shared" si="33"/>
        <v>1.6590805636850945E-3</v>
      </c>
      <c r="H298" s="257">
        <f t="shared" si="34"/>
        <v>7.1032704793895478</v>
      </c>
      <c r="I298" s="256">
        <f t="shared" si="30"/>
        <v>1.5627195054657006</v>
      </c>
      <c r="J298" s="346">
        <v>2.9863498178978349</v>
      </c>
      <c r="K298" s="256">
        <v>0</v>
      </c>
      <c r="L298" s="60">
        <f t="shared" si="35"/>
        <v>2.7809880197501392E-2</v>
      </c>
    </row>
    <row r="299" spans="1:12" ht="18" x14ac:dyDescent="0.4">
      <c r="A299" s="9">
        <f t="shared" si="32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31"/>
        <v>450.7</v>
      </c>
      <c r="G299" s="255">
        <f t="shared" si="33"/>
        <v>1.7846005013195038E-3</v>
      </c>
      <c r="H299" s="257">
        <f t="shared" si="34"/>
        <v>7.6406778163743896</v>
      </c>
      <c r="I299" s="256">
        <f t="shared" si="30"/>
        <v>1.6809491196023658</v>
      </c>
      <c r="J299" s="346">
        <v>3.212286069037122</v>
      </c>
      <c r="K299" s="256">
        <v>0</v>
      </c>
      <c r="L299" s="60">
        <f t="shared" si="35"/>
        <v>2.7809880197501392E-2</v>
      </c>
    </row>
    <row r="300" spans="1:12" ht="18" x14ac:dyDescent="0.4">
      <c r="A300" s="9">
        <f t="shared" si="32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31"/>
        <v>403.5</v>
      </c>
      <c r="G300" s="255">
        <f t="shared" si="33"/>
        <v>1.5977064616871973E-3</v>
      </c>
      <c r="H300" s="257">
        <f t="shared" si="34"/>
        <v>6.8405003303906504</v>
      </c>
      <c r="I300" s="256">
        <f t="shared" si="30"/>
        <v>1.504910072685943</v>
      </c>
      <c r="J300" s="346">
        <v>2.8758762566152178</v>
      </c>
      <c r="K300" s="256">
        <v>0</v>
      </c>
      <c r="L300" s="60">
        <f t="shared" si="35"/>
        <v>2.7809880197501392E-2</v>
      </c>
    </row>
    <row r="301" spans="1:12" ht="18" x14ac:dyDescent="0.4">
      <c r="A301" s="9">
        <f t="shared" si="32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31"/>
        <v>453.72</v>
      </c>
      <c r="G301" s="255">
        <f t="shared" si="33"/>
        <v>1.7965585521603847E-3</v>
      </c>
      <c r="H301" s="257">
        <f t="shared" si="34"/>
        <v>7.6918756131470785</v>
      </c>
      <c r="I301" s="256">
        <f t="shared" si="30"/>
        <v>1.6922126348923572</v>
      </c>
      <c r="J301" s="346">
        <v>3.2338105951708966</v>
      </c>
      <c r="K301" s="256">
        <v>0</v>
      </c>
      <c r="L301" s="60">
        <f t="shared" si="35"/>
        <v>2.7809880197501396E-2</v>
      </c>
    </row>
    <row r="302" spans="1:12" ht="18" x14ac:dyDescent="0.4">
      <c r="A302" s="9">
        <f t="shared" si="32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31"/>
        <v>535.75</v>
      </c>
      <c r="G302" s="255">
        <f t="shared" si="33"/>
        <v>2.1213661384111918E-3</v>
      </c>
      <c r="H302" s="257">
        <f t="shared" si="34"/>
        <v>9.0825230533005961</v>
      </c>
      <c r="I302" s="256">
        <f t="shared" si="30"/>
        <v>1.9981550717261312</v>
      </c>
      <c r="J302" s="346">
        <v>3.8184651907846421</v>
      </c>
      <c r="K302" s="256">
        <v>0</v>
      </c>
      <c r="L302" s="60">
        <f t="shared" si="35"/>
        <v>2.7809880197501389E-2</v>
      </c>
    </row>
    <row r="303" spans="1:12" ht="18" x14ac:dyDescent="0.4">
      <c r="A303" s="9">
        <f t="shared" si="32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31"/>
        <v>133.4</v>
      </c>
      <c r="G303" s="255">
        <f t="shared" si="33"/>
        <v>5.2821323913029026E-4</v>
      </c>
      <c r="H303" s="257">
        <f t="shared" si="34"/>
        <v>2.2615185726743809</v>
      </c>
      <c r="I303" s="256">
        <f t="shared" si="30"/>
        <v>0.49753408598836379</v>
      </c>
      <c r="J303" s="346">
        <v>0.95078535968394084</v>
      </c>
      <c r="K303" s="256">
        <v>0</v>
      </c>
      <c r="L303" s="60">
        <f t="shared" si="35"/>
        <v>2.7809880197501389E-2</v>
      </c>
    </row>
    <row r="304" spans="1:12" ht="18" x14ac:dyDescent="0.4">
      <c r="A304" s="9">
        <f t="shared" si="32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31"/>
        <v>506.7</v>
      </c>
      <c r="G304" s="255">
        <f t="shared" si="33"/>
        <v>2.0063391924086812E-3</v>
      </c>
      <c r="H304" s="257">
        <f t="shared" si="34"/>
        <v>8.5900409353381484</v>
      </c>
      <c r="I304" s="256">
        <f t="shared" si="30"/>
        <v>1.8898090057743926</v>
      </c>
      <c r="J304" s="346">
        <v>3.6114163549614147</v>
      </c>
      <c r="K304" s="256">
        <v>0</v>
      </c>
      <c r="L304" s="60">
        <f t="shared" si="35"/>
        <v>2.7809880197501392E-2</v>
      </c>
    </row>
    <row r="305" spans="1:12" ht="18" x14ac:dyDescent="0.4">
      <c r="A305" s="9">
        <f t="shared" si="32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31"/>
        <v>269.3</v>
      </c>
      <c r="G305" s="255">
        <f t="shared" si="33"/>
        <v>1.0663255269699188E-3</v>
      </c>
      <c r="H305" s="257">
        <f t="shared" si="34"/>
        <v>4.5654194274453586</v>
      </c>
      <c r="I305" s="256">
        <f t="shared" si="30"/>
        <v>1.0043922740379789</v>
      </c>
      <c r="J305" s="346">
        <v>1.9193890357037873</v>
      </c>
      <c r="K305" s="256">
        <v>0</v>
      </c>
      <c r="L305" s="60">
        <f t="shared" si="35"/>
        <v>2.7809880197501392E-2</v>
      </c>
    </row>
    <row r="306" spans="1:12" ht="18" x14ac:dyDescent="0.4">
      <c r="A306" s="9">
        <f t="shared" si="32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31"/>
        <v>294</v>
      </c>
      <c r="G306" s="255">
        <f t="shared" si="33"/>
        <v>1.1641281282181808E-3</v>
      </c>
      <c r="H306" s="257">
        <f t="shared" si="34"/>
        <v>4.9841563745597304</v>
      </c>
      <c r="I306" s="256">
        <f t="shared" si="30"/>
        <v>1.0965144024031408</v>
      </c>
      <c r="J306" s="346">
        <v>2.0954340011025381</v>
      </c>
      <c r="K306" s="256">
        <v>0</v>
      </c>
      <c r="L306" s="60">
        <f t="shared" si="35"/>
        <v>2.7809880197501396E-2</v>
      </c>
    </row>
    <row r="307" spans="1:12" ht="18" x14ac:dyDescent="0.4">
      <c r="A307" s="9">
        <f t="shared" si="32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31"/>
        <v>302.59999999999997</v>
      </c>
      <c r="G307" s="255">
        <f t="shared" si="33"/>
        <v>1.1981808557783044E-3</v>
      </c>
      <c r="H307" s="257">
        <f t="shared" si="34"/>
        <v>5.1299514249720213</v>
      </c>
      <c r="I307" s="256">
        <f t="shared" ref="I307:I368" si="36">H307*0.22</f>
        <v>1.1285893134938447</v>
      </c>
      <c r="J307" s="346">
        <v>2.1567290092980542</v>
      </c>
      <c r="K307" s="256">
        <v>0</v>
      </c>
      <c r="L307" s="60">
        <f t="shared" si="35"/>
        <v>2.7809880197501392E-2</v>
      </c>
    </row>
    <row r="308" spans="1:12" ht="18" x14ac:dyDescent="0.4">
      <c r="A308" s="9">
        <f t="shared" si="32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31"/>
        <v>621.4</v>
      </c>
      <c r="G308" s="255">
        <f t="shared" si="33"/>
        <v>2.4605075471931209E-3</v>
      </c>
      <c r="H308" s="257">
        <f t="shared" si="34"/>
        <v>10.534540037929988</v>
      </c>
      <c r="I308" s="256">
        <f t="shared" si="36"/>
        <v>2.3175988083445973</v>
      </c>
      <c r="J308" s="346">
        <v>4.4289207084527789</v>
      </c>
      <c r="K308" s="256">
        <v>0</v>
      </c>
      <c r="L308" s="60">
        <f t="shared" si="35"/>
        <v>2.7809880197501392E-2</v>
      </c>
    </row>
    <row r="309" spans="1:12" ht="18" x14ac:dyDescent="0.4">
      <c r="A309" s="9">
        <f t="shared" si="32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31"/>
        <v>240.2</v>
      </c>
      <c r="G309" s="255">
        <f t="shared" si="33"/>
        <v>9.511005999932212E-4</v>
      </c>
      <c r="H309" s="257">
        <f t="shared" si="34"/>
        <v>4.0720896638409769</v>
      </c>
      <c r="I309" s="256">
        <f t="shared" si="36"/>
        <v>0.89585972604501496</v>
      </c>
      <c r="J309" s="346">
        <v>1.7119838335538422</v>
      </c>
      <c r="K309" s="256">
        <v>0</v>
      </c>
      <c r="L309" s="60">
        <f t="shared" si="35"/>
        <v>2.7809880197501392E-2</v>
      </c>
    </row>
    <row r="310" spans="1:12" ht="18" x14ac:dyDescent="0.4">
      <c r="A310" s="9">
        <f t="shared" si="32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31"/>
        <v>580.6</v>
      </c>
      <c r="G310" s="255">
        <f t="shared" si="33"/>
        <v>2.2989550722567207E-3</v>
      </c>
      <c r="H310" s="257">
        <f t="shared" si="34"/>
        <v>9.8428611941135369</v>
      </c>
      <c r="I310" s="256">
        <f t="shared" si="36"/>
        <v>2.1654294627049779</v>
      </c>
      <c r="J310" s="346">
        <v>4.1381257858507938</v>
      </c>
      <c r="K310" s="256">
        <v>0</v>
      </c>
      <c r="L310" s="60">
        <f t="shared" si="35"/>
        <v>2.7809880197501392E-2</v>
      </c>
    </row>
    <row r="311" spans="1:12" ht="18" x14ac:dyDescent="0.4">
      <c r="A311" s="9">
        <f t="shared" si="32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37">C311+D311+E311</f>
        <v>630.29999999999995</v>
      </c>
      <c r="G311" s="255">
        <f t="shared" si="33"/>
        <v>2.4957481605983652E-3</v>
      </c>
      <c r="H311" s="257">
        <f t="shared" si="34"/>
        <v>10.68542096219387</v>
      </c>
      <c r="I311" s="256">
        <f t="shared" si="36"/>
        <v>2.3507926116826514</v>
      </c>
      <c r="J311" s="346">
        <v>4.4923539146086044</v>
      </c>
      <c r="K311" s="256">
        <v>0</v>
      </c>
      <c r="L311" s="60">
        <f t="shared" si="35"/>
        <v>2.7809880197501392E-2</v>
      </c>
    </row>
    <row r="312" spans="1:12" ht="18" x14ac:dyDescent="0.4">
      <c r="A312" s="9">
        <f t="shared" si="32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37"/>
        <v>751.9</v>
      </c>
      <c r="G312" s="255">
        <f t="shared" si="33"/>
        <v>2.977237889820579E-3</v>
      </c>
      <c r="H312" s="257">
        <f t="shared" si="34"/>
        <v>12.746895163372317</v>
      </c>
      <c r="I312" s="256">
        <f t="shared" si="36"/>
        <v>2.8043169359419098</v>
      </c>
      <c r="J312" s="346">
        <v>5.3590368211870691</v>
      </c>
      <c r="K312" s="256">
        <v>0</v>
      </c>
      <c r="L312" s="60">
        <f t="shared" si="35"/>
        <v>2.7809880197501392E-2</v>
      </c>
    </row>
    <row r="313" spans="1:12" ht="18" x14ac:dyDescent="0.4">
      <c r="A313" s="9">
        <f t="shared" si="32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37"/>
        <v>212.8</v>
      </c>
      <c r="G313" s="255">
        <f t="shared" si="33"/>
        <v>8.4260702613887383E-4</v>
      </c>
      <c r="H313" s="257">
        <f t="shared" si="34"/>
        <v>3.607579852062281</v>
      </c>
      <c r="I313" s="256">
        <f t="shared" si="36"/>
        <v>0.79366756745370182</v>
      </c>
      <c r="J313" s="346">
        <v>1.5166950865123132</v>
      </c>
      <c r="K313" s="256">
        <v>0</v>
      </c>
      <c r="L313" s="60">
        <f t="shared" si="35"/>
        <v>2.7809880197501389E-2</v>
      </c>
    </row>
    <row r="314" spans="1:12" ht="18" x14ac:dyDescent="0.4">
      <c r="A314" s="9">
        <f t="shared" si="32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37"/>
        <v>387.9</v>
      </c>
      <c r="G314" s="255">
        <f t="shared" si="33"/>
        <v>1.5359363977409262E-3</v>
      </c>
      <c r="H314" s="257">
        <f t="shared" si="34"/>
        <v>6.5760348901078887</v>
      </c>
      <c r="I314" s="256">
        <f t="shared" si="36"/>
        <v>1.4467276758237355</v>
      </c>
      <c r="J314" s="346">
        <v>2.764689962679165</v>
      </c>
      <c r="K314" s="256">
        <v>0</v>
      </c>
      <c r="L314" s="60">
        <f t="shared" si="35"/>
        <v>2.7809880197501392E-2</v>
      </c>
    </row>
    <row r="315" spans="1:12" ht="18" x14ac:dyDescent="0.4">
      <c r="A315" s="9">
        <f t="shared" si="32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37"/>
        <v>474.4</v>
      </c>
      <c r="G315" s="255">
        <f t="shared" si="33"/>
        <v>1.8784434830840305E-3</v>
      </c>
      <c r="H315" s="257">
        <f t="shared" si="34"/>
        <v>8.0424618506501222</v>
      </c>
      <c r="I315" s="256">
        <f t="shared" si="36"/>
        <v>1.7693416071430268</v>
      </c>
      <c r="J315" s="346">
        <v>3.38120370790151</v>
      </c>
      <c r="K315" s="256">
        <v>0</v>
      </c>
      <c r="L315" s="60">
        <f t="shared" si="35"/>
        <v>2.7809880197501392E-2</v>
      </c>
    </row>
    <row r="316" spans="1:12" ht="18" x14ac:dyDescent="0.4">
      <c r="A316" s="9">
        <f t="shared" si="32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37"/>
        <v>549.4</v>
      </c>
      <c r="G316" s="255">
        <f t="shared" si="33"/>
        <v>2.1754149443641785E-3</v>
      </c>
      <c r="H316" s="257">
        <f t="shared" si="34"/>
        <v>9.3139303135480116</v>
      </c>
      <c r="I316" s="256">
        <f t="shared" si="36"/>
        <v>2.0490646689805625</v>
      </c>
      <c r="J316" s="346">
        <v>3.9157531979786886</v>
      </c>
      <c r="K316" s="256">
        <v>0</v>
      </c>
      <c r="L316" s="60">
        <f t="shared" si="35"/>
        <v>2.7809880197501389E-2</v>
      </c>
    </row>
    <row r="317" spans="1:12" ht="18" x14ac:dyDescent="0.4">
      <c r="A317" s="9">
        <f t="shared" si="32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37"/>
        <v>189</v>
      </c>
      <c r="G317" s="255">
        <f t="shared" si="33"/>
        <v>7.483680824259734E-4</v>
      </c>
      <c r="H317" s="257">
        <f t="shared" si="34"/>
        <v>3.2041005265026836</v>
      </c>
      <c r="I317" s="256">
        <f t="shared" si="36"/>
        <v>0.70490211583059037</v>
      </c>
      <c r="J317" s="346">
        <v>1.3470647149944888</v>
      </c>
      <c r="K317" s="256">
        <v>0</v>
      </c>
      <c r="L317" s="60">
        <f t="shared" si="35"/>
        <v>2.7809880197501389E-2</v>
      </c>
    </row>
    <row r="318" spans="1:12" ht="18" x14ac:dyDescent="0.4">
      <c r="A318" s="9">
        <f t="shared" si="32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37"/>
        <v>276.5</v>
      </c>
      <c r="G318" s="255">
        <f t="shared" si="33"/>
        <v>1.0948347872528129E-3</v>
      </c>
      <c r="H318" s="257">
        <f t="shared" si="34"/>
        <v>4.6874803998835555</v>
      </c>
      <c r="I318" s="256">
        <f t="shared" si="36"/>
        <v>1.0312456879743823</v>
      </c>
      <c r="J318" s="346">
        <v>1.9707057867511961</v>
      </c>
      <c r="K318" s="256">
        <v>0</v>
      </c>
      <c r="L318" s="60">
        <f t="shared" si="35"/>
        <v>2.7809880197501389E-2</v>
      </c>
    </row>
    <row r="319" spans="1:12" ht="18" x14ac:dyDescent="0.4">
      <c r="A319" s="9">
        <f t="shared" si="32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37"/>
        <v>627.9</v>
      </c>
      <c r="G319" s="255">
        <f t="shared" si="33"/>
        <v>2.4862450738374004E-3</v>
      </c>
      <c r="H319" s="257">
        <f t="shared" si="34"/>
        <v>10.644733971381138</v>
      </c>
      <c r="I319" s="256">
        <f t="shared" si="36"/>
        <v>2.3418414737038504</v>
      </c>
      <c r="J319" s="346">
        <v>4.4752483309261342</v>
      </c>
      <c r="K319" s="256">
        <v>0</v>
      </c>
      <c r="L319" s="60">
        <f t="shared" si="35"/>
        <v>2.7809880197501392E-2</v>
      </c>
    </row>
    <row r="320" spans="1:12" ht="18" x14ac:dyDescent="0.4">
      <c r="A320" s="9">
        <f t="shared" si="32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37"/>
        <v>645.70000000000005</v>
      </c>
      <c r="G320" s="255">
        <f t="shared" si="33"/>
        <v>2.5567263006478894E-3</v>
      </c>
      <c r="H320" s="257">
        <f t="shared" si="34"/>
        <v>10.946495819908906</v>
      </c>
      <c r="I320" s="256">
        <f t="shared" si="36"/>
        <v>2.4082290803799591</v>
      </c>
      <c r="J320" s="346">
        <v>4.6021147432377854</v>
      </c>
      <c r="K320" s="256">
        <v>0</v>
      </c>
      <c r="L320" s="60">
        <f t="shared" si="35"/>
        <v>2.7809880197501392E-2</v>
      </c>
    </row>
    <row r="321" spans="1:12" ht="18" x14ac:dyDescent="0.4">
      <c r="A321" s="9">
        <f t="shared" si="32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37"/>
        <v>443.59999999999997</v>
      </c>
      <c r="G321" s="255">
        <f t="shared" si="33"/>
        <v>1.7564872029849829E-3</v>
      </c>
      <c r="H321" s="257">
        <f t="shared" si="34"/>
        <v>7.5203121352200553</v>
      </c>
      <c r="I321" s="256">
        <f t="shared" si="36"/>
        <v>1.6544686697484121</v>
      </c>
      <c r="J321" s="346">
        <v>3.1616820506431491</v>
      </c>
      <c r="K321" s="256">
        <v>0</v>
      </c>
      <c r="L321" s="60">
        <f t="shared" si="35"/>
        <v>2.7809880197501392E-2</v>
      </c>
    </row>
    <row r="322" spans="1:12" ht="18" x14ac:dyDescent="0.4">
      <c r="A322" s="9">
        <f t="shared" si="32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37"/>
        <v>710.6</v>
      </c>
      <c r="G322" s="255">
        <f t="shared" si="33"/>
        <v>2.8137056051423109E-3</v>
      </c>
      <c r="H322" s="257">
        <f t="shared" si="34"/>
        <v>12.046739863136546</v>
      </c>
      <c r="I322" s="256">
        <f t="shared" si="36"/>
        <v>2.65028276989004</v>
      </c>
      <c r="J322" s="346">
        <v>5.0646782353179036</v>
      </c>
      <c r="K322" s="256">
        <v>0</v>
      </c>
      <c r="L322" s="60">
        <f t="shared" si="35"/>
        <v>2.7809880197501392E-2</v>
      </c>
    </row>
    <row r="323" spans="1:12" ht="18" x14ac:dyDescent="0.4">
      <c r="A323" s="9">
        <f t="shared" si="32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37"/>
        <v>212.4</v>
      </c>
      <c r="G323" s="255">
        <f t="shared" si="33"/>
        <v>8.4102317834537968E-4</v>
      </c>
      <c r="H323" s="257">
        <f t="shared" si="34"/>
        <v>3.6007986869268258</v>
      </c>
      <c r="I323" s="256">
        <f t="shared" si="36"/>
        <v>0.79217571112390173</v>
      </c>
      <c r="J323" s="346">
        <v>1.5138441558985685</v>
      </c>
      <c r="K323" s="256">
        <v>0</v>
      </c>
      <c r="L323" s="60">
        <f t="shared" si="35"/>
        <v>2.7809880197501392E-2</v>
      </c>
    </row>
    <row r="324" spans="1:12" ht="18" x14ac:dyDescent="0.4">
      <c r="A324" s="9">
        <f t="shared" si="32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37"/>
        <v>1420.2</v>
      </c>
      <c r="G324" s="255">
        <f t="shared" si="33"/>
        <v>5.6234515908008863E-3</v>
      </c>
      <c r="H324" s="257">
        <f t="shared" si="34"/>
        <v>24.076526813434455</v>
      </c>
      <c r="I324" s="256">
        <f t="shared" si="36"/>
        <v>5.2968358989555799</v>
      </c>
      <c r="J324" s="346">
        <v>10.122229144101443</v>
      </c>
      <c r="K324" s="256">
        <v>0</v>
      </c>
      <c r="L324" s="60">
        <f t="shared" si="35"/>
        <v>2.7809880197501389E-2</v>
      </c>
    </row>
    <row r="325" spans="1:12" ht="18" x14ac:dyDescent="0.4">
      <c r="A325" s="9">
        <f t="shared" si="32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37"/>
        <v>438.5</v>
      </c>
      <c r="G325" s="255">
        <f t="shared" si="33"/>
        <v>1.7362931436179329E-3</v>
      </c>
      <c r="H325" s="257">
        <f t="shared" si="34"/>
        <v>7.4338522797429984</v>
      </c>
      <c r="I325" s="256">
        <f t="shared" si="36"/>
        <v>1.6354475015434597</v>
      </c>
      <c r="J325" s="346">
        <v>3.1253326853179013</v>
      </c>
      <c r="K325" s="256">
        <v>0</v>
      </c>
      <c r="L325" s="60">
        <f t="shared" si="35"/>
        <v>2.7809880197501392E-2</v>
      </c>
    </row>
    <row r="326" spans="1:12" ht="18" x14ac:dyDescent="0.4">
      <c r="A326" s="9">
        <f t="shared" si="32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37"/>
        <v>515.1</v>
      </c>
      <c r="G326" s="255">
        <f t="shared" si="33"/>
        <v>2.0395999960720577E-3</v>
      </c>
      <c r="H326" s="257">
        <f t="shared" si="34"/>
        <v>8.7324454031827106</v>
      </c>
      <c r="I326" s="256">
        <f t="shared" si="36"/>
        <v>1.9211379887001963</v>
      </c>
      <c r="J326" s="346">
        <v>3.6712858978500593</v>
      </c>
      <c r="K326" s="256">
        <v>0</v>
      </c>
      <c r="L326" s="60">
        <f t="shared" si="35"/>
        <v>2.7809880197501389E-2</v>
      </c>
    </row>
    <row r="327" spans="1:12" ht="18" x14ac:dyDescent="0.4">
      <c r="A327" s="9">
        <f t="shared" ref="A327:A390" si="38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37"/>
        <v>508.41</v>
      </c>
      <c r="G327" s="255">
        <f t="shared" ref="G327:G390" si="39">1/252549.52*F327</f>
        <v>2.0131101417258687E-3</v>
      </c>
      <c r="H327" s="257">
        <f t="shared" ref="H327:H390" si="40">G327*$H$2</f>
        <v>8.6190304162922207</v>
      </c>
      <c r="I327" s="256">
        <f t="shared" si="36"/>
        <v>1.8961866915842887</v>
      </c>
      <c r="J327" s="346">
        <v>3.623604083335175</v>
      </c>
      <c r="K327" s="256">
        <v>0</v>
      </c>
      <c r="L327" s="60">
        <f t="shared" si="35"/>
        <v>2.7809880197501396E-2</v>
      </c>
    </row>
    <row r="328" spans="1:12" ht="18" x14ac:dyDescent="0.4">
      <c r="A328" s="9">
        <f t="shared" si="38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37"/>
        <v>448.2</v>
      </c>
      <c r="G328" s="255">
        <f t="shared" si="39"/>
        <v>1.7747014526101655E-3</v>
      </c>
      <c r="H328" s="257">
        <f t="shared" si="40"/>
        <v>7.5982955342777929</v>
      </c>
      <c r="I328" s="256">
        <f t="shared" si="36"/>
        <v>1.6716250175411145</v>
      </c>
      <c r="J328" s="346">
        <v>3.194467752701216</v>
      </c>
      <c r="K328" s="256">
        <v>0</v>
      </c>
      <c r="L328" s="60">
        <f t="shared" si="35"/>
        <v>2.7809880197501392E-2</v>
      </c>
    </row>
    <row r="329" spans="1:12" ht="18" x14ac:dyDescent="0.4">
      <c r="A329" s="9">
        <f t="shared" si="38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37"/>
        <v>328</v>
      </c>
      <c r="G329" s="255">
        <f t="shared" si="39"/>
        <v>1.2987551906651813E-3</v>
      </c>
      <c r="H329" s="257">
        <f t="shared" si="40"/>
        <v>5.5605554110734401</v>
      </c>
      <c r="I329" s="256">
        <f t="shared" si="36"/>
        <v>1.2233221904361569</v>
      </c>
      <c r="J329" s="346">
        <v>2.3377631032708588</v>
      </c>
      <c r="K329" s="256">
        <v>0</v>
      </c>
      <c r="L329" s="60">
        <f t="shared" si="35"/>
        <v>2.7809880197501389E-2</v>
      </c>
    </row>
    <row r="330" spans="1:12" ht="18" x14ac:dyDescent="0.4">
      <c r="A330" s="9">
        <f t="shared" si="38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37"/>
        <v>441.4</v>
      </c>
      <c r="G330" s="255">
        <f t="shared" si="39"/>
        <v>1.7477760401207654E-3</v>
      </c>
      <c r="H330" s="257">
        <f t="shared" si="40"/>
        <v>7.4830157269750508</v>
      </c>
      <c r="I330" s="256">
        <f t="shared" si="36"/>
        <v>1.6462634599345112</v>
      </c>
      <c r="J330" s="346">
        <v>3.1460019322675516</v>
      </c>
      <c r="K330" s="256">
        <v>0</v>
      </c>
      <c r="L330" s="60">
        <f t="shared" si="35"/>
        <v>2.7809880197501392E-2</v>
      </c>
    </row>
    <row r="331" spans="1:12" ht="18" x14ac:dyDescent="0.4">
      <c r="A331" s="9">
        <f t="shared" si="38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37"/>
        <v>426.4</v>
      </c>
      <c r="G331" s="255">
        <f t="shared" si="39"/>
        <v>1.6883817478647357E-3</v>
      </c>
      <c r="H331" s="257">
        <f t="shared" si="40"/>
        <v>7.2287220343954726</v>
      </c>
      <c r="I331" s="256">
        <f t="shared" si="36"/>
        <v>1.590318847567004</v>
      </c>
      <c r="J331" s="346">
        <v>3.0390920342521164</v>
      </c>
      <c r="K331" s="256">
        <v>0</v>
      </c>
      <c r="L331" s="60">
        <f t="shared" si="35"/>
        <v>2.7809880197501389E-2</v>
      </c>
    </row>
    <row r="332" spans="1:12" ht="18" x14ac:dyDescent="0.4">
      <c r="A332" s="9">
        <f t="shared" si="38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37"/>
        <v>219.4</v>
      </c>
      <c r="G332" s="255">
        <f t="shared" si="39"/>
        <v>8.6874051473152683E-4</v>
      </c>
      <c r="H332" s="257">
        <f t="shared" si="40"/>
        <v>3.7194690767972953</v>
      </c>
      <c r="I332" s="256">
        <f t="shared" si="36"/>
        <v>0.81828319689540496</v>
      </c>
      <c r="J332" s="346">
        <v>1.5637354416391049</v>
      </c>
      <c r="K332" s="256">
        <v>0</v>
      </c>
      <c r="L332" s="60">
        <f t="shared" si="35"/>
        <v>2.7809880197501389E-2</v>
      </c>
    </row>
    <row r="333" spans="1:12" ht="18" x14ac:dyDescent="0.4">
      <c r="A333" s="9">
        <f t="shared" si="38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37"/>
        <v>579.9</v>
      </c>
      <c r="G333" s="255">
        <f t="shared" si="39"/>
        <v>2.2961833386181056E-3</v>
      </c>
      <c r="H333" s="257">
        <f t="shared" si="40"/>
        <v>9.8309941551264881</v>
      </c>
      <c r="I333" s="256">
        <f t="shared" si="36"/>
        <v>2.1628187141278272</v>
      </c>
      <c r="J333" s="346">
        <v>4.133136657276741</v>
      </c>
      <c r="K333" s="256">
        <v>0</v>
      </c>
      <c r="L333" s="60">
        <f t="shared" si="35"/>
        <v>2.7809880197501392E-2</v>
      </c>
    </row>
    <row r="334" spans="1:12" ht="18" x14ac:dyDescent="0.4">
      <c r="A334" s="9">
        <f t="shared" si="38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37"/>
        <v>503.4</v>
      </c>
      <c r="G334" s="255">
        <f t="shared" si="39"/>
        <v>1.9932724481123544E-3</v>
      </c>
      <c r="H334" s="257">
        <f t="shared" si="40"/>
        <v>8.5340963229706404</v>
      </c>
      <c r="I334" s="256">
        <f t="shared" si="36"/>
        <v>1.8775011910535409</v>
      </c>
      <c r="J334" s="346">
        <v>3.5878961773980196</v>
      </c>
      <c r="K334" s="256">
        <v>0</v>
      </c>
      <c r="L334" s="60">
        <f t="shared" si="35"/>
        <v>2.7809880197501396E-2</v>
      </c>
    </row>
    <row r="335" spans="1:12" ht="18" x14ac:dyDescent="0.4">
      <c r="A335" s="9">
        <f t="shared" si="38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37"/>
        <v>579</v>
      </c>
      <c r="G335" s="255">
        <f t="shared" si="39"/>
        <v>2.2926196810827441E-3</v>
      </c>
      <c r="H335" s="257">
        <f t="shared" si="40"/>
        <v>9.8157365335717142</v>
      </c>
      <c r="I335" s="256">
        <f t="shared" si="36"/>
        <v>2.1594620373857771</v>
      </c>
      <c r="J335" s="346">
        <v>4.1267220633958157</v>
      </c>
      <c r="K335" s="256">
        <v>0</v>
      </c>
      <c r="L335" s="60">
        <f t="shared" si="35"/>
        <v>2.7809880197501392E-2</v>
      </c>
    </row>
    <row r="336" spans="1:12" ht="18" x14ac:dyDescent="0.4">
      <c r="A336" s="9">
        <f t="shared" si="38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37"/>
        <v>546.79999999999995</v>
      </c>
      <c r="G336" s="255">
        <f t="shared" si="39"/>
        <v>2.1651199337064668E-3</v>
      </c>
      <c r="H336" s="257">
        <f t="shared" si="40"/>
        <v>9.2698527401675523</v>
      </c>
      <c r="I336" s="256">
        <f t="shared" si="36"/>
        <v>2.0393676028368617</v>
      </c>
      <c r="J336" s="346">
        <v>3.8972221489893464</v>
      </c>
      <c r="K336" s="256">
        <v>0</v>
      </c>
      <c r="L336" s="60">
        <f t="shared" si="35"/>
        <v>2.7809880197501392E-2</v>
      </c>
    </row>
    <row r="337" spans="1:12" ht="18" x14ac:dyDescent="0.4">
      <c r="A337" s="9">
        <f t="shared" si="38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37"/>
        <v>528.70000000000005</v>
      </c>
      <c r="G337" s="255">
        <f t="shared" si="39"/>
        <v>2.0934508210508581E-3</v>
      </c>
      <c r="H337" s="257">
        <f t="shared" si="40"/>
        <v>8.9630050177881966</v>
      </c>
      <c r="I337" s="256">
        <f t="shared" si="36"/>
        <v>1.9718611039134033</v>
      </c>
      <c r="J337" s="346">
        <v>3.7682175387173875</v>
      </c>
      <c r="K337" s="256">
        <v>0</v>
      </c>
      <c r="L337" s="60">
        <f t="shared" si="35"/>
        <v>2.7809880197501392E-2</v>
      </c>
    </row>
    <row r="338" spans="1:12" ht="18" x14ac:dyDescent="0.4">
      <c r="A338" s="9">
        <f t="shared" si="38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37"/>
        <v>495.8</v>
      </c>
      <c r="G338" s="255">
        <f t="shared" si="39"/>
        <v>1.9631793400359662E-3</v>
      </c>
      <c r="H338" s="257">
        <f t="shared" si="40"/>
        <v>8.4052541853969878</v>
      </c>
      <c r="I338" s="256">
        <f t="shared" si="36"/>
        <v>1.8491559207873374</v>
      </c>
      <c r="J338" s="346">
        <v>3.5337284957368658</v>
      </c>
      <c r="K338" s="256">
        <v>0</v>
      </c>
      <c r="L338" s="60">
        <f t="shared" si="35"/>
        <v>2.7809880197501392E-2</v>
      </c>
    </row>
    <row r="339" spans="1:12" ht="18" x14ac:dyDescent="0.4">
      <c r="A339" s="9">
        <f t="shared" si="38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37"/>
        <v>1650.7</v>
      </c>
      <c r="G339" s="255">
        <f t="shared" si="39"/>
        <v>6.5361438818018749E-3</v>
      </c>
      <c r="H339" s="257">
        <f t="shared" si="40"/>
        <v>27.984173222740637</v>
      </c>
      <c r="I339" s="256">
        <f t="shared" si="36"/>
        <v>6.1565181090029402</v>
      </c>
      <c r="J339" s="346">
        <v>11.765077910271971</v>
      </c>
      <c r="K339" s="256">
        <v>0</v>
      </c>
      <c r="L339" s="60">
        <f t="shared" si="35"/>
        <v>2.7809880197501389E-2</v>
      </c>
    </row>
    <row r="340" spans="1:12" ht="18" x14ac:dyDescent="0.4">
      <c r="A340" s="9">
        <f t="shared" si="38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37"/>
        <v>297.8</v>
      </c>
      <c r="G340" s="255">
        <f t="shared" si="39"/>
        <v>1.1791746822563752E-3</v>
      </c>
      <c r="H340" s="257">
        <f t="shared" si="40"/>
        <v>5.0485774433465576</v>
      </c>
      <c r="I340" s="256">
        <f t="shared" si="36"/>
        <v>1.1106870375362428</v>
      </c>
      <c r="J340" s="346">
        <v>2.122517841933115</v>
      </c>
      <c r="K340" s="256">
        <v>0</v>
      </c>
      <c r="L340" s="60">
        <f t="shared" si="35"/>
        <v>2.7809880197501396E-2</v>
      </c>
    </row>
    <row r="341" spans="1:12" ht="18" x14ac:dyDescent="0.4">
      <c r="A341" s="9">
        <f t="shared" si="38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37"/>
        <v>343.75</v>
      </c>
      <c r="G341" s="255">
        <f t="shared" si="39"/>
        <v>1.3611191975340124E-3</v>
      </c>
      <c r="H341" s="257">
        <f t="shared" si="40"/>
        <v>5.8275637882819975</v>
      </c>
      <c r="I341" s="256">
        <f t="shared" si="36"/>
        <v>1.2820640334220395</v>
      </c>
      <c r="J341" s="346">
        <v>2.4500184961870661</v>
      </c>
      <c r="K341" s="256">
        <v>0</v>
      </c>
      <c r="L341" s="60">
        <f t="shared" si="35"/>
        <v>2.7809880197501389E-2</v>
      </c>
    </row>
    <row r="342" spans="1:12" ht="18" x14ac:dyDescent="0.4">
      <c r="A342" s="9">
        <f t="shared" si="38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37"/>
        <v>3142.7</v>
      </c>
      <c r="G342" s="255">
        <f t="shared" si="39"/>
        <v>1.2443896151534956E-2</v>
      </c>
      <c r="H342" s="257">
        <f t="shared" si="40"/>
        <v>53.277919177989332</v>
      </c>
      <c r="I342" s="256">
        <f t="shared" si="36"/>
        <v>11.721142219157652</v>
      </c>
      <c r="J342" s="346">
        <v>22.399049099540633</v>
      </c>
      <c r="K342" s="256">
        <v>0</v>
      </c>
      <c r="L342" s="60">
        <f t="shared" si="35"/>
        <v>2.7809880197501392E-2</v>
      </c>
    </row>
    <row r="343" spans="1:12" ht="18" x14ac:dyDescent="0.4">
      <c r="A343" s="9">
        <f t="shared" si="38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37"/>
        <v>599.09999999999991</v>
      </c>
      <c r="G343" s="255">
        <f t="shared" si="39"/>
        <v>2.3722080327058235E-3</v>
      </c>
      <c r="H343" s="257">
        <f t="shared" si="40"/>
        <v>10.156490081628348</v>
      </c>
      <c r="I343" s="256">
        <f t="shared" si="36"/>
        <v>2.2344278179582369</v>
      </c>
      <c r="J343" s="346">
        <v>4.2699813267364979</v>
      </c>
      <c r="K343" s="256">
        <v>0</v>
      </c>
      <c r="L343" s="60">
        <f t="shared" si="35"/>
        <v>2.7809880197501392E-2</v>
      </c>
    </row>
    <row r="344" spans="1:12" ht="18" x14ac:dyDescent="0.4">
      <c r="A344" s="9">
        <f t="shared" si="38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37"/>
        <v>354.4</v>
      </c>
      <c r="G344" s="255">
        <f t="shared" si="39"/>
        <v>1.4032891450357935E-3</v>
      </c>
      <c r="H344" s="257">
        <f t="shared" si="40"/>
        <v>6.0081123100134981</v>
      </c>
      <c r="I344" s="256">
        <f t="shared" si="36"/>
        <v>1.3217847082029697</v>
      </c>
      <c r="J344" s="346">
        <v>2.5259245237780252</v>
      </c>
      <c r="K344" s="256">
        <v>0</v>
      </c>
      <c r="L344" s="60">
        <f t="shared" ref="L344:L407" si="41">(H344+I344+J344+K344)/F344</f>
        <v>2.7809880197501392E-2</v>
      </c>
    </row>
    <row r="345" spans="1:12" ht="18" x14ac:dyDescent="0.4">
      <c r="A345" s="9">
        <f t="shared" si="38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37"/>
        <v>190.2</v>
      </c>
      <c r="G345" s="255">
        <f t="shared" si="39"/>
        <v>7.5311962580645571E-4</v>
      </c>
      <c r="H345" s="257">
        <f t="shared" si="40"/>
        <v>3.2244440219090498</v>
      </c>
      <c r="I345" s="256">
        <f t="shared" si="36"/>
        <v>0.70937768481999097</v>
      </c>
      <c r="J345" s="346">
        <v>1.3556175068357235</v>
      </c>
      <c r="K345" s="256">
        <v>0</v>
      </c>
      <c r="L345" s="60">
        <f t="shared" si="41"/>
        <v>2.7809880197501389E-2</v>
      </c>
    </row>
    <row r="346" spans="1:12" ht="18" x14ac:dyDescent="0.4">
      <c r="A346" s="9">
        <f t="shared" si="38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37"/>
        <v>396.04</v>
      </c>
      <c r="G346" s="255">
        <f t="shared" si="39"/>
        <v>1.5681677003385318E-3</v>
      </c>
      <c r="H346" s="257">
        <f t="shared" si="40"/>
        <v>6.7140316006144065</v>
      </c>
      <c r="I346" s="256">
        <f t="shared" si="36"/>
        <v>1.4770869521351695</v>
      </c>
      <c r="J346" s="346">
        <v>2.8227064006688747</v>
      </c>
      <c r="K346" s="256">
        <v>0</v>
      </c>
      <c r="L346" s="60">
        <f t="shared" si="41"/>
        <v>2.7809880197501385E-2</v>
      </c>
    </row>
    <row r="347" spans="1:12" ht="18" x14ac:dyDescent="0.4">
      <c r="A347" s="9">
        <f t="shared" si="38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 t="shared" si="37"/>
        <v>507.3</v>
      </c>
      <c r="G347" s="255">
        <f t="shared" si="39"/>
        <v>2.0087149640989222E-3</v>
      </c>
      <c r="H347" s="257">
        <f t="shared" si="40"/>
        <v>8.6002126830413292</v>
      </c>
      <c r="I347" s="256">
        <f t="shared" si="36"/>
        <v>1.8920467902690925</v>
      </c>
      <c r="J347" s="346">
        <v>3.6156927508820322</v>
      </c>
      <c r="K347" s="256">
        <v>0</v>
      </c>
      <c r="L347" s="60">
        <f t="shared" si="41"/>
        <v>2.7809880197501389E-2</v>
      </c>
    </row>
    <row r="348" spans="1:12" ht="18" x14ac:dyDescent="0.4">
      <c r="A348" s="9">
        <f t="shared" si="38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37"/>
        <v>306.2</v>
      </c>
      <c r="G348" s="255">
        <f t="shared" si="39"/>
        <v>1.2124354859197517E-3</v>
      </c>
      <c r="H348" s="257">
        <f t="shared" si="40"/>
        <v>5.1909819111911206</v>
      </c>
      <c r="I348" s="256">
        <f t="shared" si="36"/>
        <v>1.1420160204620466</v>
      </c>
      <c r="J348" s="346">
        <v>2.1823873848217588</v>
      </c>
      <c r="K348" s="256">
        <v>0</v>
      </c>
      <c r="L348" s="60">
        <f t="shared" si="41"/>
        <v>2.7809880197501392E-2</v>
      </c>
    </row>
    <row r="349" spans="1:12" ht="18" x14ac:dyDescent="0.4">
      <c r="A349" s="9">
        <f t="shared" si="38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37"/>
        <v>504.4</v>
      </c>
      <c r="G349" s="255">
        <f t="shared" si="39"/>
        <v>1.99723206759609E-3</v>
      </c>
      <c r="H349" s="257">
        <f t="shared" si="40"/>
        <v>8.5510492358092787</v>
      </c>
      <c r="I349" s="256">
        <f t="shared" si="36"/>
        <v>1.8812308318780413</v>
      </c>
      <c r="J349" s="346">
        <v>3.595023503932381</v>
      </c>
      <c r="K349" s="256">
        <v>0</v>
      </c>
      <c r="L349" s="60">
        <f t="shared" si="41"/>
        <v>2.7809880197501389E-2</v>
      </c>
    </row>
    <row r="350" spans="1:12" ht="18" x14ac:dyDescent="0.4">
      <c r="A350" s="9">
        <f t="shared" si="38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37"/>
        <v>322.5</v>
      </c>
      <c r="G350" s="255">
        <f t="shared" si="39"/>
        <v>1.2769772835046372E-3</v>
      </c>
      <c r="H350" s="257">
        <f t="shared" si="40"/>
        <v>5.4673143904609285</v>
      </c>
      <c r="I350" s="256">
        <f t="shared" si="36"/>
        <v>1.2028091659014042</v>
      </c>
      <c r="J350" s="346">
        <v>2.2985628073318654</v>
      </c>
      <c r="K350" s="256">
        <v>0</v>
      </c>
      <c r="L350" s="60">
        <f t="shared" si="41"/>
        <v>2.7809880197501389E-2</v>
      </c>
    </row>
    <row r="351" spans="1:12" ht="18" x14ac:dyDescent="0.4">
      <c r="A351" s="9">
        <f t="shared" si="38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37"/>
        <v>397.8</v>
      </c>
      <c r="G351" s="255">
        <f t="shared" si="39"/>
        <v>1.5751366306299059E-3</v>
      </c>
      <c r="H351" s="257">
        <f t="shared" si="40"/>
        <v>6.7438687272104101</v>
      </c>
      <c r="I351" s="256">
        <f t="shared" si="36"/>
        <v>1.4836511199862903</v>
      </c>
      <c r="J351" s="346">
        <v>2.8352504953693525</v>
      </c>
      <c r="K351" s="256">
        <v>0</v>
      </c>
      <c r="L351" s="60">
        <f t="shared" si="41"/>
        <v>2.7809880197501389E-2</v>
      </c>
    </row>
    <row r="352" spans="1:12" ht="18" x14ac:dyDescent="0.4">
      <c r="A352" s="9">
        <f t="shared" si="38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37"/>
        <v>142</v>
      </c>
      <c r="G352" s="255">
        <f t="shared" si="39"/>
        <v>5.6226596669041386E-4</v>
      </c>
      <c r="H352" s="257">
        <f t="shared" si="40"/>
        <v>2.4073136230866723</v>
      </c>
      <c r="I352" s="256">
        <f t="shared" si="36"/>
        <v>0.52960899707906794</v>
      </c>
      <c r="J352" s="346">
        <v>1.012080367879457</v>
      </c>
      <c r="K352" s="256">
        <v>0</v>
      </c>
      <c r="L352" s="60">
        <f t="shared" si="41"/>
        <v>2.7809880197501385E-2</v>
      </c>
    </row>
    <row r="353" spans="1:12" ht="18" x14ac:dyDescent="0.4">
      <c r="A353" s="9">
        <f t="shared" si="38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37"/>
        <v>156.19999999999999</v>
      </c>
      <c r="G353" s="255">
        <f t="shared" si="39"/>
        <v>6.1849256335945522E-4</v>
      </c>
      <c r="H353" s="257">
        <f t="shared" si="40"/>
        <v>2.6480449853953396</v>
      </c>
      <c r="I353" s="256">
        <f t="shared" si="36"/>
        <v>0.58256989678697468</v>
      </c>
      <c r="J353" s="346">
        <v>1.1132884046674028</v>
      </c>
      <c r="K353" s="256">
        <v>0</v>
      </c>
      <c r="L353" s="60">
        <f t="shared" si="41"/>
        <v>2.7809880197501392E-2</v>
      </c>
    </row>
    <row r="354" spans="1:12" ht="18" x14ac:dyDescent="0.4">
      <c r="A354" s="9">
        <f t="shared" si="38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37"/>
        <v>591.70000000000005</v>
      </c>
      <c r="G354" s="255">
        <f t="shared" si="39"/>
        <v>2.3429068485261825E-3</v>
      </c>
      <c r="H354" s="257">
        <f t="shared" si="40"/>
        <v>10.031038526622424</v>
      </c>
      <c r="I354" s="256">
        <f t="shared" si="36"/>
        <v>2.2068284758569332</v>
      </c>
      <c r="J354" s="346">
        <v>4.2172391103822164</v>
      </c>
      <c r="K354" s="256">
        <v>0</v>
      </c>
      <c r="L354" s="60">
        <f t="shared" si="41"/>
        <v>2.7809880197501392E-2</v>
      </c>
    </row>
    <row r="355" spans="1:12" ht="18" x14ac:dyDescent="0.4">
      <c r="A355" s="9">
        <f t="shared" si="38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37"/>
        <v>432.9</v>
      </c>
      <c r="G355" s="255">
        <f t="shared" si="39"/>
        <v>1.7141192745090152E-3</v>
      </c>
      <c r="H355" s="257">
        <f t="shared" si="40"/>
        <v>7.3389159678466225</v>
      </c>
      <c r="I355" s="256">
        <f t="shared" si="36"/>
        <v>1.6145615129262569</v>
      </c>
      <c r="J355" s="346">
        <v>3.0854196567254717</v>
      </c>
      <c r="K355" s="256">
        <v>0</v>
      </c>
      <c r="L355" s="60">
        <f t="shared" si="41"/>
        <v>2.7809880197501389E-2</v>
      </c>
    </row>
    <row r="356" spans="1:12" ht="18" x14ac:dyDescent="0.4">
      <c r="A356" s="9">
        <f t="shared" si="38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37"/>
        <v>326.39999999999998</v>
      </c>
      <c r="G356" s="255">
        <f t="shared" si="39"/>
        <v>1.2924197994912047E-3</v>
      </c>
      <c r="H356" s="257">
        <f t="shared" si="40"/>
        <v>5.5334307505316183</v>
      </c>
      <c r="I356" s="256">
        <f t="shared" si="36"/>
        <v>1.2173547651169561</v>
      </c>
      <c r="J356" s="346">
        <v>2.3263593808158793</v>
      </c>
      <c r="K356" s="256">
        <v>0</v>
      </c>
      <c r="L356" s="60">
        <f t="shared" si="41"/>
        <v>2.7809880197501392E-2</v>
      </c>
    </row>
    <row r="357" spans="1:12" ht="18" x14ac:dyDescent="0.4">
      <c r="A357" s="9">
        <f t="shared" si="38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37"/>
        <v>150.30000000000001</v>
      </c>
      <c r="G357" s="255">
        <f t="shared" si="39"/>
        <v>5.9513080840541696E-4</v>
      </c>
      <c r="H357" s="257">
        <f t="shared" si="40"/>
        <v>2.5480227996473723</v>
      </c>
      <c r="I357" s="256">
        <f t="shared" si="36"/>
        <v>0.56056501592242192</v>
      </c>
      <c r="J357" s="346">
        <v>1.071237178114665</v>
      </c>
      <c r="K357" s="256">
        <v>0</v>
      </c>
      <c r="L357" s="60">
        <f t="shared" si="41"/>
        <v>2.7809880197501389E-2</v>
      </c>
    </row>
    <row r="358" spans="1:12" ht="18" x14ac:dyDescent="0.4">
      <c r="A358" s="9">
        <f t="shared" si="38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37"/>
        <v>303.5</v>
      </c>
      <c r="G358" s="255">
        <f t="shared" si="39"/>
        <v>1.2017445133136663E-3</v>
      </c>
      <c r="H358" s="257">
        <f t="shared" si="40"/>
        <v>5.1452090465267961</v>
      </c>
      <c r="I358" s="256">
        <f t="shared" si="36"/>
        <v>1.1319459902358953</v>
      </c>
      <c r="J358" s="346">
        <v>2.1631436031789808</v>
      </c>
      <c r="K358" s="256">
        <v>0</v>
      </c>
      <c r="L358" s="60">
        <f t="shared" si="41"/>
        <v>2.7809880197501389E-2</v>
      </c>
    </row>
    <row r="359" spans="1:12" ht="18" x14ac:dyDescent="0.4">
      <c r="A359" s="9">
        <f t="shared" si="38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37"/>
        <v>555.70000000000005</v>
      </c>
      <c r="G359" s="255">
        <f t="shared" si="39"/>
        <v>2.2003605471117116E-3</v>
      </c>
      <c r="H359" s="257">
        <f t="shared" si="40"/>
        <v>9.4207336644314363</v>
      </c>
      <c r="I359" s="256">
        <f t="shared" si="36"/>
        <v>2.0725614061749158</v>
      </c>
      <c r="J359" s="346">
        <v>3.960655355145172</v>
      </c>
      <c r="K359" s="256">
        <v>0</v>
      </c>
      <c r="L359" s="60">
        <f t="shared" si="41"/>
        <v>2.7809880197501392E-2</v>
      </c>
    </row>
    <row r="360" spans="1:12" ht="18" x14ac:dyDescent="0.4">
      <c r="A360" s="9">
        <f t="shared" si="38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37"/>
        <v>360.4</v>
      </c>
      <c r="G360" s="255">
        <f t="shared" si="39"/>
        <v>1.4270468619382052E-3</v>
      </c>
      <c r="H360" s="257">
        <f t="shared" si="40"/>
        <v>6.1098297870453289</v>
      </c>
      <c r="I360" s="256">
        <f t="shared" si="36"/>
        <v>1.3441625531499724</v>
      </c>
      <c r="J360" s="346">
        <v>2.5686884829841996</v>
      </c>
      <c r="K360" s="256">
        <v>0</v>
      </c>
      <c r="L360" s="60">
        <f t="shared" si="41"/>
        <v>2.7809880197501392E-2</v>
      </c>
    </row>
    <row r="361" spans="1:12" ht="18" x14ac:dyDescent="0.4">
      <c r="A361" s="9">
        <f t="shared" si="38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37"/>
        <v>428.8</v>
      </c>
      <c r="G361" s="255">
        <f t="shared" si="39"/>
        <v>1.6978848346257006E-3</v>
      </c>
      <c r="H361" s="257">
        <f t="shared" si="40"/>
        <v>7.2694090252082058</v>
      </c>
      <c r="I361" s="256">
        <f t="shared" si="36"/>
        <v>1.5992699855458052</v>
      </c>
      <c r="J361" s="346">
        <v>3.0561976179345858</v>
      </c>
      <c r="K361" s="256">
        <v>0</v>
      </c>
      <c r="L361" s="60">
        <f t="shared" si="41"/>
        <v>2.7809880197501392E-2</v>
      </c>
    </row>
    <row r="362" spans="1:12" ht="18" x14ac:dyDescent="0.4">
      <c r="A362" s="9">
        <f t="shared" si="38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37"/>
        <v>1100.2</v>
      </c>
      <c r="G362" s="255">
        <f t="shared" si="39"/>
        <v>4.3563733560055872E-3</v>
      </c>
      <c r="H362" s="257">
        <f t="shared" si="40"/>
        <v>18.651594705070121</v>
      </c>
      <c r="I362" s="256">
        <f t="shared" si="36"/>
        <v>4.1033508351154264</v>
      </c>
      <c r="J362" s="346">
        <v>7.8414846531054856</v>
      </c>
      <c r="K362" s="256">
        <v>0</v>
      </c>
      <c r="L362" s="60">
        <f t="shared" si="41"/>
        <v>2.7809880197501389E-2</v>
      </c>
    </row>
    <row r="363" spans="1:12" ht="18" x14ac:dyDescent="0.4">
      <c r="A363" s="9">
        <f t="shared" si="38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37"/>
        <v>419.4</v>
      </c>
      <c r="G363" s="255">
        <f t="shared" si="39"/>
        <v>1.6606644114785885E-3</v>
      </c>
      <c r="H363" s="257">
        <f t="shared" si="40"/>
        <v>7.1100516445250026</v>
      </c>
      <c r="I363" s="256">
        <f t="shared" si="36"/>
        <v>1.5642113617955007</v>
      </c>
      <c r="J363" s="346">
        <v>2.9892007485115797</v>
      </c>
      <c r="K363" s="256">
        <v>0</v>
      </c>
      <c r="L363" s="60">
        <f t="shared" si="41"/>
        <v>2.7809880197501392E-2</v>
      </c>
    </row>
    <row r="364" spans="1:12" ht="18" x14ac:dyDescent="0.4">
      <c r="A364" s="9">
        <f t="shared" si="38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37"/>
        <v>149.6</v>
      </c>
      <c r="G364" s="255">
        <f t="shared" si="39"/>
        <v>5.9235907476680222E-4</v>
      </c>
      <c r="H364" s="257">
        <f t="shared" si="40"/>
        <v>2.5361557606603253</v>
      </c>
      <c r="I364" s="256">
        <f t="shared" si="36"/>
        <v>0.55795426734527154</v>
      </c>
      <c r="J364" s="346">
        <v>1.0662480495406113</v>
      </c>
      <c r="K364" s="256">
        <v>0</v>
      </c>
      <c r="L364" s="60">
        <f t="shared" si="41"/>
        <v>2.7809880197501392E-2</v>
      </c>
    </row>
    <row r="365" spans="1:12" ht="18" x14ac:dyDescent="0.4">
      <c r="A365" s="9">
        <f t="shared" si="38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37"/>
        <v>253.1</v>
      </c>
      <c r="G365" s="255">
        <f t="shared" si="39"/>
        <v>1.0021796913334067E-3</v>
      </c>
      <c r="H365" s="257">
        <f t="shared" si="40"/>
        <v>4.2907822394594142</v>
      </c>
      <c r="I365" s="256">
        <f t="shared" si="36"/>
        <v>0.94397209268107107</v>
      </c>
      <c r="J365" s="346">
        <v>1.8039263458471169</v>
      </c>
      <c r="K365" s="256">
        <v>0</v>
      </c>
      <c r="L365" s="60">
        <f t="shared" si="41"/>
        <v>2.7809880197501392E-2</v>
      </c>
    </row>
    <row r="366" spans="1:12" ht="18" x14ac:dyDescent="0.4">
      <c r="A366" s="9">
        <f t="shared" si="38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37"/>
        <v>360.3</v>
      </c>
      <c r="G366" s="255">
        <f t="shared" si="39"/>
        <v>1.426650899989832E-3</v>
      </c>
      <c r="H366" s="257">
        <f t="shared" si="40"/>
        <v>6.1081344957614663</v>
      </c>
      <c r="I366" s="256">
        <f t="shared" si="36"/>
        <v>1.3437895890675227</v>
      </c>
      <c r="J366" s="346">
        <v>2.5679757503307639</v>
      </c>
      <c r="K366" s="256">
        <v>0</v>
      </c>
      <c r="L366" s="60">
        <f t="shared" si="41"/>
        <v>2.7809880197501396E-2</v>
      </c>
    </row>
    <row r="367" spans="1:12" ht="18" x14ac:dyDescent="0.4">
      <c r="A367" s="9">
        <f t="shared" si="38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37"/>
        <v>1535.2</v>
      </c>
      <c r="G367" s="255">
        <f t="shared" si="39"/>
        <v>6.0788078314304465E-3</v>
      </c>
      <c r="H367" s="257">
        <f t="shared" si="40"/>
        <v>26.026111789877884</v>
      </c>
      <c r="I367" s="256">
        <f t="shared" si="36"/>
        <v>5.7257445937731344</v>
      </c>
      <c r="J367" s="346">
        <v>10.941871695553116</v>
      </c>
      <c r="K367" s="256">
        <v>0</v>
      </c>
      <c r="L367" s="60">
        <f t="shared" si="41"/>
        <v>2.7809880197501389E-2</v>
      </c>
    </row>
    <row r="368" spans="1:12" ht="18" x14ac:dyDescent="0.4">
      <c r="A368" s="9">
        <f t="shared" si="38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37"/>
        <v>191.4</v>
      </c>
      <c r="G368" s="255">
        <f t="shared" si="39"/>
        <v>7.5787116918693814E-4</v>
      </c>
      <c r="H368" s="257">
        <f t="shared" si="40"/>
        <v>3.2447875173154159</v>
      </c>
      <c r="I368" s="256">
        <f t="shared" si="36"/>
        <v>0.71385325380939146</v>
      </c>
      <c r="J368" s="346">
        <v>1.3641702986769586</v>
      </c>
      <c r="K368" s="256">
        <v>0</v>
      </c>
      <c r="L368" s="60">
        <f t="shared" si="41"/>
        <v>2.7809880197501389E-2</v>
      </c>
    </row>
    <row r="369" spans="1:12" ht="18" x14ac:dyDescent="0.4">
      <c r="A369" s="9">
        <f t="shared" si="38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37"/>
        <v>442.3</v>
      </c>
      <c r="G369" s="255">
        <f t="shared" si="39"/>
        <v>1.7513396976561273E-3</v>
      </c>
      <c r="H369" s="257">
        <f t="shared" si="40"/>
        <v>7.4982733485298256</v>
      </c>
      <c r="I369" s="256">
        <f t="shared" ref="I369:I431" si="42">H369*0.22</f>
        <v>1.6496201366765617</v>
      </c>
      <c r="J369" s="346">
        <v>3.1524165261484782</v>
      </c>
      <c r="K369" s="256">
        <v>0</v>
      </c>
      <c r="L369" s="60">
        <f t="shared" si="41"/>
        <v>2.7809880197501389E-2</v>
      </c>
    </row>
    <row r="370" spans="1:12" ht="18" x14ac:dyDescent="0.4">
      <c r="A370" s="9">
        <f t="shared" si="38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37"/>
        <v>503.5</v>
      </c>
      <c r="G370" s="255">
        <f t="shared" si="39"/>
        <v>1.9936684100607281E-3</v>
      </c>
      <c r="H370" s="257">
        <f t="shared" si="40"/>
        <v>8.5357916142545047</v>
      </c>
      <c r="I370" s="256">
        <f t="shared" si="42"/>
        <v>1.877874155135991</v>
      </c>
      <c r="J370" s="346">
        <v>3.5886089100514553</v>
      </c>
      <c r="K370" s="256">
        <v>0</v>
      </c>
      <c r="L370" s="60">
        <f t="shared" si="41"/>
        <v>2.7809880197501392E-2</v>
      </c>
    </row>
    <row r="371" spans="1:12" ht="18" x14ac:dyDescent="0.4">
      <c r="A371" s="9">
        <f t="shared" si="38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37"/>
        <v>570.5</v>
      </c>
      <c r="G371" s="255">
        <f t="shared" si="39"/>
        <v>2.2589629154709939E-3</v>
      </c>
      <c r="H371" s="257">
        <f t="shared" si="40"/>
        <v>9.6716367744432858</v>
      </c>
      <c r="I371" s="256">
        <f t="shared" si="42"/>
        <v>2.1277600903775231</v>
      </c>
      <c r="J371" s="346">
        <v>4.0661397878537349</v>
      </c>
      <c r="K371" s="256">
        <v>0</v>
      </c>
      <c r="L371" s="60">
        <f t="shared" si="41"/>
        <v>2.7809880197501389E-2</v>
      </c>
    </row>
    <row r="372" spans="1:12" ht="18" x14ac:dyDescent="0.4">
      <c r="A372" s="9">
        <f t="shared" si="38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4" si="43">C372+D372+E372</f>
        <v>227.9</v>
      </c>
      <c r="G372" s="255">
        <f t="shared" si="39"/>
        <v>9.0239728034327701E-4</v>
      </c>
      <c r="H372" s="257">
        <f t="shared" si="40"/>
        <v>3.8635688359257232</v>
      </c>
      <c r="I372" s="256">
        <f t="shared" si="42"/>
        <v>0.84998514390365909</v>
      </c>
      <c r="J372" s="346">
        <v>1.6243177171811851</v>
      </c>
      <c r="K372" s="256">
        <v>0</v>
      </c>
      <c r="L372" s="60">
        <f t="shared" si="41"/>
        <v>2.7809880197501392E-2</v>
      </c>
    </row>
    <row r="373" spans="1:12" ht="18" x14ac:dyDescent="0.4">
      <c r="A373" s="9">
        <f t="shared" si="38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43"/>
        <v>130.5</v>
      </c>
      <c r="G373" s="255">
        <f t="shared" si="39"/>
        <v>5.1673034262745784E-4</v>
      </c>
      <c r="H373" s="257">
        <f t="shared" si="40"/>
        <v>2.2123551254423295</v>
      </c>
      <c r="I373" s="256">
        <f t="shared" si="42"/>
        <v>0.48671812759731248</v>
      </c>
      <c r="J373" s="346">
        <v>0.93011611273428985</v>
      </c>
      <c r="K373" s="256">
        <v>0</v>
      </c>
      <c r="L373" s="60">
        <f t="shared" si="41"/>
        <v>2.7809880197501392E-2</v>
      </c>
    </row>
    <row r="374" spans="1:12" ht="18" x14ac:dyDescent="0.4">
      <c r="A374" s="9">
        <f t="shared" si="38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43"/>
        <v>384.3</v>
      </c>
      <c r="G374" s="255">
        <f t="shared" si="39"/>
        <v>1.5216817675994794E-3</v>
      </c>
      <c r="H374" s="257">
        <f t="shared" si="40"/>
        <v>6.5150044038887911</v>
      </c>
      <c r="I374" s="256">
        <f t="shared" si="42"/>
        <v>1.433300968855534</v>
      </c>
      <c r="J374" s="346">
        <v>2.7390315871554605</v>
      </c>
      <c r="K374" s="256">
        <v>0</v>
      </c>
      <c r="L374" s="60">
        <f t="shared" si="41"/>
        <v>2.7809880197501396E-2</v>
      </c>
    </row>
    <row r="375" spans="1:12" ht="18" x14ac:dyDescent="0.4">
      <c r="A375" s="9">
        <f t="shared" si="38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43"/>
        <v>383.3</v>
      </c>
      <c r="G375" s="255">
        <f t="shared" si="39"/>
        <v>1.5177221481157441E-3</v>
      </c>
      <c r="H375" s="257">
        <f t="shared" si="40"/>
        <v>6.4980514910501519</v>
      </c>
      <c r="I375" s="256">
        <f t="shared" si="42"/>
        <v>1.4295713280310334</v>
      </c>
      <c r="J375" s="346">
        <v>2.7319042606210977</v>
      </c>
      <c r="K375" s="256">
        <v>0</v>
      </c>
      <c r="L375" s="60">
        <f t="shared" si="41"/>
        <v>2.7809880197501389E-2</v>
      </c>
    </row>
    <row r="376" spans="1:12" ht="18" x14ac:dyDescent="0.4">
      <c r="A376" s="9">
        <f t="shared" si="38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43"/>
        <v>503.6</v>
      </c>
      <c r="G376" s="255">
        <f t="shared" si="39"/>
        <v>1.9940643720091017E-3</v>
      </c>
      <c r="H376" s="257">
        <f t="shared" si="40"/>
        <v>8.5374869055383691</v>
      </c>
      <c r="I376" s="256">
        <f t="shared" si="42"/>
        <v>1.8782471192184411</v>
      </c>
      <c r="J376" s="346">
        <v>3.589321642704892</v>
      </c>
      <c r="K376" s="256">
        <v>0</v>
      </c>
      <c r="L376" s="60">
        <f t="shared" si="41"/>
        <v>2.7809880197501392E-2</v>
      </c>
    </row>
    <row r="377" spans="1:12" ht="18" x14ac:dyDescent="0.4">
      <c r="A377" s="9">
        <f t="shared" si="38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43"/>
        <v>387.4</v>
      </c>
      <c r="G377" s="255">
        <f t="shared" si="39"/>
        <v>1.5339565879990587E-3</v>
      </c>
      <c r="H377" s="257">
        <f t="shared" si="40"/>
        <v>6.5675584336885695</v>
      </c>
      <c r="I377" s="256">
        <f t="shared" si="42"/>
        <v>1.4448628554114853</v>
      </c>
      <c r="J377" s="346">
        <v>2.7611262994119841</v>
      </c>
      <c r="K377" s="256">
        <v>0</v>
      </c>
      <c r="L377" s="60">
        <f t="shared" si="41"/>
        <v>2.7809880197501389E-2</v>
      </c>
    </row>
    <row r="378" spans="1:12" ht="18" x14ac:dyDescent="0.4">
      <c r="A378" s="9">
        <f t="shared" si="38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43"/>
        <v>147</v>
      </c>
      <c r="G378" s="255">
        <f t="shared" si="39"/>
        <v>5.8206406410909041E-4</v>
      </c>
      <c r="H378" s="257">
        <f t="shared" si="40"/>
        <v>2.4920781872798652</v>
      </c>
      <c r="I378" s="256">
        <f t="shared" si="42"/>
        <v>0.5482572012015704</v>
      </c>
      <c r="J378" s="346">
        <v>1.047717000551269</v>
      </c>
      <c r="K378" s="256">
        <v>0</v>
      </c>
      <c r="L378" s="60">
        <f t="shared" si="41"/>
        <v>2.7809880197501396E-2</v>
      </c>
    </row>
    <row r="379" spans="1:12" ht="18" x14ac:dyDescent="0.4">
      <c r="A379" s="9">
        <f t="shared" si="38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43"/>
        <v>203.69</v>
      </c>
      <c r="G379" s="255">
        <f t="shared" si="39"/>
        <v>8.0653489264204505E-4</v>
      </c>
      <c r="H379" s="257">
        <f t="shared" si="40"/>
        <v>3.4531388161022836</v>
      </c>
      <c r="I379" s="256">
        <f t="shared" si="42"/>
        <v>0.75969053954250243</v>
      </c>
      <c r="J379" s="346">
        <v>1.4517651417842721</v>
      </c>
      <c r="K379" s="256">
        <v>0</v>
      </c>
      <c r="L379" s="60">
        <f t="shared" si="41"/>
        <v>2.7809880197501389E-2</v>
      </c>
    </row>
    <row r="380" spans="1:12" ht="18" x14ac:dyDescent="0.4">
      <c r="A380" s="9">
        <f t="shared" si="38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43"/>
        <v>138.9</v>
      </c>
      <c r="G380" s="255">
        <f t="shared" si="39"/>
        <v>5.4999114629083448E-4</v>
      </c>
      <c r="H380" s="257">
        <f t="shared" si="40"/>
        <v>2.354759593286893</v>
      </c>
      <c r="I380" s="256">
        <f t="shared" si="42"/>
        <v>0.51804711052311647</v>
      </c>
      <c r="J380" s="346">
        <v>0.98998565562293384</v>
      </c>
      <c r="K380" s="256">
        <v>0</v>
      </c>
      <c r="L380" s="60">
        <f t="shared" si="41"/>
        <v>2.7809880197501392E-2</v>
      </c>
    </row>
    <row r="381" spans="1:12" ht="18" x14ac:dyDescent="0.4">
      <c r="A381" s="9">
        <f t="shared" si="38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43"/>
        <v>338.8</v>
      </c>
      <c r="G381" s="255">
        <f t="shared" si="39"/>
        <v>1.3415190810895227E-3</v>
      </c>
      <c r="H381" s="257">
        <f t="shared" si="40"/>
        <v>5.7436468697307363</v>
      </c>
      <c r="I381" s="256">
        <f t="shared" si="42"/>
        <v>1.263602311340762</v>
      </c>
      <c r="J381" s="346">
        <v>2.4147382298419724</v>
      </c>
      <c r="K381" s="256">
        <v>0</v>
      </c>
      <c r="L381" s="60">
        <f t="shared" si="41"/>
        <v>2.7809880197501385E-2</v>
      </c>
    </row>
    <row r="382" spans="1:12" ht="18" x14ac:dyDescent="0.4">
      <c r="A382" s="9">
        <f t="shared" si="38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43"/>
        <v>386.9</v>
      </c>
      <c r="G382" s="255">
        <f t="shared" si="39"/>
        <v>1.5319767782571909E-3</v>
      </c>
      <c r="H382" s="257">
        <f t="shared" si="40"/>
        <v>6.5590819772692495</v>
      </c>
      <c r="I382" s="256">
        <f t="shared" si="42"/>
        <v>1.4429980349992348</v>
      </c>
      <c r="J382" s="346">
        <v>2.7575626361448027</v>
      </c>
      <c r="K382" s="256">
        <v>0</v>
      </c>
      <c r="L382" s="60">
        <f t="shared" si="41"/>
        <v>2.7809880197501389E-2</v>
      </c>
    </row>
    <row r="383" spans="1:12" ht="18" x14ac:dyDescent="0.4">
      <c r="A383" s="9">
        <f t="shared" si="38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43"/>
        <v>972.7</v>
      </c>
      <c r="G383" s="255">
        <f t="shared" si="39"/>
        <v>3.8515218718293354E-3</v>
      </c>
      <c r="H383" s="257">
        <f t="shared" si="40"/>
        <v>16.490098318143708</v>
      </c>
      <c r="I383" s="256">
        <f t="shared" si="42"/>
        <v>3.6278216299916157</v>
      </c>
      <c r="J383" s="346">
        <v>6.9327505199742818</v>
      </c>
      <c r="K383" s="256">
        <v>0</v>
      </c>
      <c r="L383" s="60">
        <f t="shared" si="41"/>
        <v>2.7809880197501392E-2</v>
      </c>
    </row>
    <row r="384" spans="1:12" ht="18" x14ac:dyDescent="0.4">
      <c r="A384" s="9">
        <f t="shared" si="38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43"/>
        <v>598.79999999999995</v>
      </c>
      <c r="G384" s="255">
        <f t="shared" si="39"/>
        <v>2.371020146860703E-3</v>
      </c>
      <c r="H384" s="257">
        <f t="shared" si="40"/>
        <v>10.151404207776757</v>
      </c>
      <c r="I384" s="256">
        <f t="shared" si="42"/>
        <v>2.2333089257108867</v>
      </c>
      <c r="J384" s="346">
        <v>4.2678431287761889</v>
      </c>
      <c r="K384" s="256">
        <v>0</v>
      </c>
      <c r="L384" s="60">
        <f t="shared" si="41"/>
        <v>2.7809880197501392E-2</v>
      </c>
    </row>
    <row r="385" spans="1:12" ht="18" x14ac:dyDescent="0.4">
      <c r="A385" s="9">
        <f t="shared" si="38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43"/>
        <v>464.2</v>
      </c>
      <c r="G385" s="255">
        <f t="shared" si="39"/>
        <v>1.8380553643499305E-3</v>
      </c>
      <c r="H385" s="257">
        <f t="shared" si="40"/>
        <v>7.8695421396960095</v>
      </c>
      <c r="I385" s="256">
        <f t="shared" si="42"/>
        <v>1.7312992707331221</v>
      </c>
      <c r="J385" s="346">
        <v>3.308504977251014</v>
      </c>
      <c r="K385" s="256">
        <v>0</v>
      </c>
      <c r="L385" s="60">
        <f t="shared" si="41"/>
        <v>2.7809880197501389E-2</v>
      </c>
    </row>
    <row r="386" spans="1:12" ht="18" x14ac:dyDescent="0.4">
      <c r="A386" s="9">
        <f t="shared" si="38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43"/>
        <v>606.78</v>
      </c>
      <c r="G386" s="255">
        <f t="shared" si="39"/>
        <v>2.4026179103409108E-3</v>
      </c>
      <c r="H386" s="257">
        <f t="shared" si="40"/>
        <v>10.286688452229093</v>
      </c>
      <c r="I386" s="256">
        <f t="shared" si="42"/>
        <v>2.2630714594904004</v>
      </c>
      <c r="J386" s="346">
        <v>4.3247191945204007</v>
      </c>
      <c r="K386" s="256">
        <v>0</v>
      </c>
      <c r="L386" s="60">
        <f t="shared" si="41"/>
        <v>2.7809880197501396E-2</v>
      </c>
    </row>
    <row r="387" spans="1:12" ht="18" x14ac:dyDescent="0.4">
      <c r="A387" s="9">
        <f t="shared" si="38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43"/>
        <v>305</v>
      </c>
      <c r="G387" s="255">
        <f t="shared" si="39"/>
        <v>1.2076839425392693E-3</v>
      </c>
      <c r="H387" s="257">
        <f t="shared" si="40"/>
        <v>5.1706384157847545</v>
      </c>
      <c r="I387" s="256">
        <f t="shared" si="42"/>
        <v>1.1375404514726459</v>
      </c>
      <c r="J387" s="346">
        <v>2.1738345929805241</v>
      </c>
      <c r="K387" s="256">
        <v>0</v>
      </c>
      <c r="L387" s="60">
        <f t="shared" si="41"/>
        <v>2.7809880197501392E-2</v>
      </c>
    </row>
    <row r="388" spans="1:12" ht="18" x14ac:dyDescent="0.4">
      <c r="A388" s="9">
        <f t="shared" si="38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43"/>
        <v>759.8</v>
      </c>
      <c r="G388" s="255">
        <f t="shared" si="39"/>
        <v>3.0085188837420877E-3</v>
      </c>
      <c r="H388" s="257">
        <f t="shared" si="40"/>
        <v>12.880823174797561</v>
      </c>
      <c r="I388" s="256">
        <f t="shared" si="42"/>
        <v>2.8337810984554634</v>
      </c>
      <c r="J388" s="346">
        <v>5.415342700808532</v>
      </c>
      <c r="K388" s="256">
        <v>0</v>
      </c>
      <c r="L388" s="60">
        <f t="shared" si="41"/>
        <v>2.7809880197501389E-2</v>
      </c>
    </row>
    <row r="389" spans="1:12" ht="18" x14ac:dyDescent="0.4">
      <c r="A389" s="9">
        <f t="shared" si="38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43"/>
        <v>530.20000000000005</v>
      </c>
      <c r="G389" s="255">
        <f t="shared" si="39"/>
        <v>2.099390250276461E-3</v>
      </c>
      <c r="H389" s="257">
        <f t="shared" si="40"/>
        <v>8.9884343870461532</v>
      </c>
      <c r="I389" s="256">
        <f t="shared" si="42"/>
        <v>1.9774555651501537</v>
      </c>
      <c r="J389" s="346">
        <v>3.7789085285189312</v>
      </c>
      <c r="K389" s="256">
        <v>0</v>
      </c>
      <c r="L389" s="60">
        <f t="shared" si="41"/>
        <v>2.7809880197501389E-2</v>
      </c>
    </row>
    <row r="390" spans="1:12" ht="18" x14ac:dyDescent="0.4">
      <c r="A390" s="9">
        <f t="shared" si="38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43"/>
        <v>123.5</v>
      </c>
      <c r="G390" s="255">
        <f t="shared" si="39"/>
        <v>4.8901300624131069E-4</v>
      </c>
      <c r="H390" s="257">
        <f t="shared" si="40"/>
        <v>2.0936847355718595</v>
      </c>
      <c r="I390" s="256">
        <f t="shared" si="42"/>
        <v>0.46061064182580908</v>
      </c>
      <c r="J390" s="346">
        <v>0.88022482699375315</v>
      </c>
      <c r="K390" s="256">
        <v>0</v>
      </c>
      <c r="L390" s="60">
        <f t="shared" si="41"/>
        <v>2.7809880197501389E-2</v>
      </c>
    </row>
    <row r="391" spans="1:12" ht="18" x14ac:dyDescent="0.4">
      <c r="A391" s="9">
        <f t="shared" ref="A391:A454" si="44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43"/>
        <v>298.8</v>
      </c>
      <c r="G391" s="255">
        <f t="shared" ref="G391:G454" si="45">1/252549.52*F391</f>
        <v>1.1831343017401105E-3</v>
      </c>
      <c r="H391" s="257">
        <f t="shared" ref="H391:H454" si="46">G391*$H$2</f>
        <v>5.0655303561851959</v>
      </c>
      <c r="I391" s="256">
        <f t="shared" si="42"/>
        <v>1.1144166783607432</v>
      </c>
      <c r="J391" s="346">
        <v>2.1296451684674778</v>
      </c>
      <c r="K391" s="256">
        <v>0</v>
      </c>
      <c r="L391" s="60">
        <f t="shared" si="41"/>
        <v>2.7809880197501392E-2</v>
      </c>
    </row>
    <row r="392" spans="1:12" ht="18" x14ac:dyDescent="0.4">
      <c r="A392" s="9">
        <f t="shared" si="44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43"/>
        <v>217.3</v>
      </c>
      <c r="G392" s="255">
        <f t="shared" si="45"/>
        <v>8.604253138156827E-4</v>
      </c>
      <c r="H392" s="257">
        <f t="shared" si="46"/>
        <v>3.6838679598361543</v>
      </c>
      <c r="I392" s="256">
        <f t="shared" si="42"/>
        <v>0.81045095116395394</v>
      </c>
      <c r="J392" s="346">
        <v>1.5487680559169439</v>
      </c>
      <c r="K392" s="256">
        <v>0</v>
      </c>
      <c r="L392" s="60">
        <f t="shared" si="41"/>
        <v>2.7809880197501389E-2</v>
      </c>
    </row>
    <row r="393" spans="1:12" ht="18" x14ac:dyDescent="0.4">
      <c r="A393" s="9">
        <f t="shared" si="44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43"/>
        <v>293.89999999999998</v>
      </c>
      <c r="G393" s="255">
        <f t="shared" si="45"/>
        <v>1.1637321662698072E-3</v>
      </c>
      <c r="H393" s="257">
        <f t="shared" si="46"/>
        <v>4.982461083275866</v>
      </c>
      <c r="I393" s="256">
        <f t="shared" si="42"/>
        <v>1.0961414383206904</v>
      </c>
      <c r="J393" s="346">
        <v>2.0947212684491019</v>
      </c>
      <c r="K393" s="256">
        <v>0</v>
      </c>
      <c r="L393" s="60">
        <f t="shared" si="41"/>
        <v>2.7809880197501389E-2</v>
      </c>
    </row>
    <row r="394" spans="1:12" ht="18" x14ac:dyDescent="0.4">
      <c r="A394" s="9">
        <f t="shared" si="44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43"/>
        <v>198.9</v>
      </c>
      <c r="G394" s="255">
        <f t="shared" si="45"/>
        <v>7.8756831531495296E-4</v>
      </c>
      <c r="H394" s="257">
        <f t="shared" si="46"/>
        <v>3.371934363605205</v>
      </c>
      <c r="I394" s="256">
        <f t="shared" si="42"/>
        <v>0.74182555999314514</v>
      </c>
      <c r="J394" s="346">
        <v>1.4176252476846762</v>
      </c>
      <c r="K394" s="256">
        <v>0</v>
      </c>
      <c r="L394" s="60">
        <f t="shared" si="41"/>
        <v>2.7809880197501389E-2</v>
      </c>
    </row>
    <row r="395" spans="1:12" ht="18" x14ac:dyDescent="0.4">
      <c r="A395" s="9">
        <f t="shared" si="44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43"/>
        <v>95.6</v>
      </c>
      <c r="G395" s="255">
        <f t="shared" si="45"/>
        <v>3.7853962264509553E-4</v>
      </c>
      <c r="H395" s="257">
        <f t="shared" si="46"/>
        <v>1.6206984673738443</v>
      </c>
      <c r="I395" s="256">
        <f t="shared" si="42"/>
        <v>0.35655366282224576</v>
      </c>
      <c r="J395" s="346">
        <v>0.68137241668504289</v>
      </c>
      <c r="K395" s="256">
        <v>0</v>
      </c>
      <c r="L395" s="60">
        <f t="shared" si="41"/>
        <v>2.7809880197501392E-2</v>
      </c>
    </row>
    <row r="396" spans="1:12" ht="18" x14ac:dyDescent="0.4">
      <c r="A396" s="9">
        <f t="shared" si="44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43"/>
        <v>408.7</v>
      </c>
      <c r="G396" s="255">
        <f t="shared" si="45"/>
        <v>1.6182964830026207E-3</v>
      </c>
      <c r="H396" s="257">
        <f t="shared" si="46"/>
        <v>6.9286554771515698</v>
      </c>
      <c r="I396" s="256">
        <f t="shared" si="42"/>
        <v>1.5243042049733453</v>
      </c>
      <c r="J396" s="346">
        <v>2.9129383545939023</v>
      </c>
      <c r="K396" s="256">
        <v>0</v>
      </c>
      <c r="L396" s="60">
        <f t="shared" si="41"/>
        <v>2.7809880197501389E-2</v>
      </c>
    </row>
    <row r="397" spans="1:12" ht="18" x14ac:dyDescent="0.4">
      <c r="A397" s="9">
        <f t="shared" si="44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43"/>
        <v>449.5</v>
      </c>
      <c r="G397" s="255">
        <f t="shared" si="45"/>
        <v>1.7798489579390214E-3</v>
      </c>
      <c r="H397" s="257">
        <f t="shared" si="46"/>
        <v>7.6203343209680225</v>
      </c>
      <c r="I397" s="256">
        <f t="shared" si="42"/>
        <v>1.6764735506129649</v>
      </c>
      <c r="J397" s="346">
        <v>3.2037332771958869</v>
      </c>
      <c r="K397" s="256">
        <v>0</v>
      </c>
      <c r="L397" s="60">
        <f t="shared" si="41"/>
        <v>2.7809880197501392E-2</v>
      </c>
    </row>
    <row r="398" spans="1:12" ht="18" x14ac:dyDescent="0.4">
      <c r="A398" s="9">
        <f t="shared" si="44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43"/>
        <v>364.8</v>
      </c>
      <c r="G398" s="255">
        <f t="shared" si="45"/>
        <v>1.4444691876666408E-3</v>
      </c>
      <c r="H398" s="257">
        <f t="shared" si="46"/>
        <v>6.1844226035353387</v>
      </c>
      <c r="I398" s="256">
        <f t="shared" si="42"/>
        <v>1.3605729727777744</v>
      </c>
      <c r="J398" s="346">
        <v>2.6000487197353945</v>
      </c>
      <c r="K398" s="256">
        <v>0</v>
      </c>
      <c r="L398" s="60">
        <f t="shared" si="41"/>
        <v>2.7809880197501389E-2</v>
      </c>
    </row>
    <row r="399" spans="1:12" ht="18" x14ac:dyDescent="0.4">
      <c r="A399" s="9">
        <f t="shared" si="44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43"/>
        <v>326.3</v>
      </c>
      <c r="G399" s="255">
        <f t="shared" si="45"/>
        <v>1.2920238375428313E-3</v>
      </c>
      <c r="H399" s="257">
        <f t="shared" si="46"/>
        <v>5.5317354592477548</v>
      </c>
      <c r="I399" s="256">
        <f t="shared" si="42"/>
        <v>1.2169818010345061</v>
      </c>
      <c r="J399" s="346">
        <v>2.3256466481624427</v>
      </c>
      <c r="K399" s="256">
        <v>0</v>
      </c>
      <c r="L399" s="60">
        <f t="shared" si="41"/>
        <v>2.7809880197501385E-2</v>
      </c>
    </row>
    <row r="400" spans="1:12" ht="18" x14ac:dyDescent="0.4">
      <c r="A400" s="9">
        <f t="shared" si="44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43"/>
        <v>634.70000000000005</v>
      </c>
      <c r="G400" s="255">
        <f t="shared" si="45"/>
        <v>2.5131704863268008E-3</v>
      </c>
      <c r="H400" s="257">
        <f t="shared" si="46"/>
        <v>10.760013778683881</v>
      </c>
      <c r="I400" s="256">
        <f t="shared" si="42"/>
        <v>2.3672030313104537</v>
      </c>
      <c r="J400" s="346">
        <v>4.5237141513597994</v>
      </c>
      <c r="K400" s="256">
        <v>0</v>
      </c>
      <c r="L400" s="60">
        <f t="shared" si="41"/>
        <v>2.7809880197501392E-2</v>
      </c>
    </row>
    <row r="401" spans="1:12" ht="18" x14ac:dyDescent="0.4">
      <c r="A401" s="9">
        <f t="shared" si="44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43"/>
        <v>267.10000000000002</v>
      </c>
      <c r="G401" s="255">
        <f t="shared" si="45"/>
        <v>1.0576143641057012E-3</v>
      </c>
      <c r="H401" s="257">
        <f t="shared" si="46"/>
        <v>4.5281230192003541</v>
      </c>
      <c r="I401" s="256">
        <f t="shared" si="42"/>
        <v>0.99618706422407788</v>
      </c>
      <c r="J401" s="346">
        <v>1.9037089173281905</v>
      </c>
      <c r="K401" s="256">
        <v>0</v>
      </c>
      <c r="L401" s="60">
        <f t="shared" si="41"/>
        <v>2.7809880197501389E-2</v>
      </c>
    </row>
    <row r="402" spans="1:12" ht="18" x14ac:dyDescent="0.4">
      <c r="A402" s="9">
        <f t="shared" si="44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43"/>
        <v>224.6</v>
      </c>
      <c r="G402" s="255">
        <f t="shared" si="45"/>
        <v>8.8933053604695045E-4</v>
      </c>
      <c r="H402" s="257">
        <f t="shared" si="46"/>
        <v>3.8076242235582161</v>
      </c>
      <c r="I402" s="256">
        <f t="shared" si="42"/>
        <v>0.83767732918280757</v>
      </c>
      <c r="J402" s="346">
        <v>1.6007975396177891</v>
      </c>
      <c r="K402" s="256">
        <v>0</v>
      </c>
      <c r="L402" s="60">
        <f t="shared" si="41"/>
        <v>2.7809880197501396E-2</v>
      </c>
    </row>
    <row r="403" spans="1:12" ht="18" x14ac:dyDescent="0.4">
      <c r="A403" s="9">
        <f t="shared" si="44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43"/>
        <v>572.29999999999995</v>
      </c>
      <c r="G403" s="255">
        <f t="shared" si="45"/>
        <v>2.2660902305417173E-3</v>
      </c>
      <c r="H403" s="257">
        <f t="shared" si="46"/>
        <v>9.7021520175528355</v>
      </c>
      <c r="I403" s="256">
        <f t="shared" si="42"/>
        <v>2.1344734438616237</v>
      </c>
      <c r="J403" s="346">
        <v>4.0789689756155862</v>
      </c>
      <c r="K403" s="256">
        <v>0</v>
      </c>
      <c r="L403" s="60">
        <f t="shared" si="41"/>
        <v>2.7809880197501392E-2</v>
      </c>
    </row>
    <row r="404" spans="1:12" ht="18" x14ac:dyDescent="0.4">
      <c r="A404" s="9">
        <f t="shared" si="44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43"/>
        <v>227.9</v>
      </c>
      <c r="G404" s="255">
        <f t="shared" si="45"/>
        <v>9.0239728034327701E-4</v>
      </c>
      <c r="H404" s="257">
        <f t="shared" si="46"/>
        <v>3.8635688359257232</v>
      </c>
      <c r="I404" s="256">
        <f t="shared" si="42"/>
        <v>0.84998514390365909</v>
      </c>
      <c r="J404" s="346">
        <v>1.6243177171811851</v>
      </c>
      <c r="K404" s="256">
        <v>0</v>
      </c>
      <c r="L404" s="60">
        <f t="shared" si="41"/>
        <v>2.7809880197501392E-2</v>
      </c>
    </row>
    <row r="405" spans="1:12" ht="18" x14ac:dyDescent="0.4">
      <c r="A405" s="9">
        <f t="shared" si="44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43"/>
        <v>659.6</v>
      </c>
      <c r="G405" s="255">
        <f t="shared" si="45"/>
        <v>2.6117650114718099E-3</v>
      </c>
      <c r="H405" s="257">
        <f t="shared" si="46"/>
        <v>11.18214130836598</v>
      </c>
      <c r="I405" s="256">
        <f t="shared" si="42"/>
        <v>2.4600710878405154</v>
      </c>
      <c r="J405" s="346">
        <v>4.7011845820654221</v>
      </c>
      <c r="K405" s="256">
        <v>0</v>
      </c>
      <c r="L405" s="60">
        <f t="shared" si="41"/>
        <v>2.7809880197501392E-2</v>
      </c>
    </row>
    <row r="406" spans="1:12" ht="18" x14ac:dyDescent="0.4">
      <c r="A406" s="9">
        <f t="shared" si="44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43"/>
        <v>824.8</v>
      </c>
      <c r="G406" s="255">
        <f t="shared" si="45"/>
        <v>3.2658941501848828E-3</v>
      </c>
      <c r="H406" s="257">
        <f t="shared" si="46"/>
        <v>13.982762509309065</v>
      </c>
      <c r="I406" s="256">
        <f t="shared" si="42"/>
        <v>3.0762077520479942</v>
      </c>
      <c r="J406" s="346">
        <v>5.878618925542086</v>
      </c>
      <c r="K406" s="256">
        <v>0</v>
      </c>
      <c r="L406" s="60">
        <f t="shared" si="41"/>
        <v>2.7809880197501392E-2</v>
      </c>
    </row>
    <row r="407" spans="1:12" ht="18" x14ac:dyDescent="0.4">
      <c r="A407" s="9">
        <f t="shared" si="44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43"/>
        <v>162.80000000000001</v>
      </c>
      <c r="G407" s="255">
        <f t="shared" si="45"/>
        <v>6.4462605195210834E-4</v>
      </c>
      <c r="H407" s="257">
        <f t="shared" si="46"/>
        <v>2.7599342101303543</v>
      </c>
      <c r="I407" s="256">
        <f t="shared" si="42"/>
        <v>0.60718552622867794</v>
      </c>
      <c r="J407" s="346">
        <v>1.1603287597941947</v>
      </c>
      <c r="K407" s="256">
        <v>0</v>
      </c>
      <c r="L407" s="60">
        <f t="shared" si="41"/>
        <v>2.7809880197501389E-2</v>
      </c>
    </row>
    <row r="408" spans="1:12" ht="18" x14ac:dyDescent="0.4">
      <c r="A408" s="9">
        <f t="shared" si="44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43"/>
        <v>163.30000000000001</v>
      </c>
      <c r="G408" s="255">
        <f t="shared" si="45"/>
        <v>6.4660586169397601E-4</v>
      </c>
      <c r="H408" s="257">
        <f t="shared" si="46"/>
        <v>2.7684106665496735</v>
      </c>
      <c r="I408" s="256">
        <f t="shared" si="42"/>
        <v>0.60905034664092816</v>
      </c>
      <c r="J408" s="346">
        <v>1.1638924230613759</v>
      </c>
      <c r="K408" s="256">
        <v>0</v>
      </c>
      <c r="L408" s="60">
        <f t="shared" ref="L408:L461" si="47">(H408+I408+J408+K408)/F408</f>
        <v>2.7809880197501392E-2</v>
      </c>
    </row>
    <row r="409" spans="1:12" ht="18" x14ac:dyDescent="0.4">
      <c r="A409" s="9">
        <f t="shared" si="44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43"/>
        <v>449.9</v>
      </c>
      <c r="G409" s="255">
        <f t="shared" si="45"/>
        <v>1.7814328057325155E-3</v>
      </c>
      <c r="H409" s="257">
        <f t="shared" si="46"/>
        <v>7.6271154861034782</v>
      </c>
      <c r="I409" s="256">
        <f t="shared" si="42"/>
        <v>1.6779654069427652</v>
      </c>
      <c r="J409" s="346">
        <v>3.2065842078096316</v>
      </c>
      <c r="K409" s="256">
        <v>0</v>
      </c>
      <c r="L409" s="60">
        <f t="shared" si="47"/>
        <v>2.7809880197501392E-2</v>
      </c>
    </row>
    <row r="410" spans="1:12" ht="18" x14ac:dyDescent="0.4">
      <c r="A410" s="9">
        <f t="shared" si="44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43"/>
        <v>434.1</v>
      </c>
      <c r="G410" s="255">
        <f t="shared" si="45"/>
        <v>1.7188708178894978E-3</v>
      </c>
      <c r="H410" s="257">
        <f t="shared" si="46"/>
        <v>7.3592594632529904</v>
      </c>
      <c r="I410" s="256">
        <f t="shared" si="42"/>
        <v>1.6190370819156579</v>
      </c>
      <c r="J410" s="346">
        <v>3.0939724485667068</v>
      </c>
      <c r="K410" s="256">
        <v>0</v>
      </c>
      <c r="L410" s="60">
        <f t="shared" si="47"/>
        <v>2.7809880197501392E-2</v>
      </c>
    </row>
    <row r="411" spans="1:12" ht="18" x14ac:dyDescent="0.4">
      <c r="A411" s="9">
        <f t="shared" si="44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43"/>
        <v>271.3</v>
      </c>
      <c r="G411" s="255">
        <f t="shared" si="45"/>
        <v>1.0742447659373895E-3</v>
      </c>
      <c r="H411" s="257">
        <f t="shared" si="46"/>
        <v>4.5993252531226361</v>
      </c>
      <c r="I411" s="256">
        <f t="shared" si="42"/>
        <v>1.01185155568698</v>
      </c>
      <c r="J411" s="346">
        <v>1.9336436887725121</v>
      </c>
      <c r="K411" s="256">
        <v>0</v>
      </c>
      <c r="L411" s="60">
        <f t="shared" si="47"/>
        <v>2.7809880197501392E-2</v>
      </c>
    </row>
    <row r="412" spans="1:12" ht="18" x14ac:dyDescent="0.4">
      <c r="A412" s="9">
        <f t="shared" si="44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43"/>
        <v>527.4</v>
      </c>
      <c r="G412" s="255">
        <f t="shared" si="45"/>
        <v>2.088303315722002E-3</v>
      </c>
      <c r="H412" s="257">
        <f t="shared" si="46"/>
        <v>8.9409662310979652</v>
      </c>
      <c r="I412" s="256">
        <f t="shared" si="42"/>
        <v>1.9670125708415525</v>
      </c>
      <c r="J412" s="346">
        <v>3.7589520142227162</v>
      </c>
      <c r="K412" s="256">
        <v>0</v>
      </c>
      <c r="L412" s="60">
        <f t="shared" si="47"/>
        <v>2.7809880197501392E-2</v>
      </c>
    </row>
    <row r="413" spans="1:12" ht="18" x14ac:dyDescent="0.4">
      <c r="A413" s="9">
        <f t="shared" si="44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43"/>
        <v>882.9</v>
      </c>
      <c r="G413" s="255">
        <f t="shared" si="45"/>
        <v>3.4959480421899044E-3</v>
      </c>
      <c r="H413" s="257">
        <f t="shared" si="46"/>
        <v>14.967726745233966</v>
      </c>
      <c r="I413" s="256">
        <f t="shared" si="42"/>
        <v>3.2928998839514727</v>
      </c>
      <c r="J413" s="346">
        <v>6.2927165971885399</v>
      </c>
      <c r="K413" s="256">
        <v>0</v>
      </c>
      <c r="L413" s="60">
        <f t="shared" si="47"/>
        <v>2.7809880197501392E-2</v>
      </c>
    </row>
    <row r="414" spans="1:12" ht="18" x14ac:dyDescent="0.4">
      <c r="A414" s="9">
        <f t="shared" si="44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43"/>
        <v>1085.3</v>
      </c>
      <c r="G414" s="255">
        <f t="shared" si="45"/>
        <v>4.2973750256979307E-3</v>
      </c>
      <c r="H414" s="257">
        <f t="shared" si="46"/>
        <v>18.398996303774403</v>
      </c>
      <c r="I414" s="256">
        <f t="shared" si="42"/>
        <v>4.0477791868303692</v>
      </c>
      <c r="J414" s="346">
        <v>7.7352874877434843</v>
      </c>
      <c r="K414" s="256">
        <v>0</v>
      </c>
      <c r="L414" s="60">
        <f t="shared" si="47"/>
        <v>2.7809880197501389E-2</v>
      </c>
    </row>
    <row r="415" spans="1:12" ht="18" x14ac:dyDescent="0.4">
      <c r="A415" s="9">
        <f t="shared" si="44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43"/>
        <v>488.2</v>
      </c>
      <c r="G415" s="255">
        <f t="shared" si="45"/>
        <v>1.9330862319595779E-3</v>
      </c>
      <c r="H415" s="257">
        <f t="shared" si="46"/>
        <v>8.2764120478233352</v>
      </c>
      <c r="I415" s="256">
        <f t="shared" si="42"/>
        <v>1.8208106505211337</v>
      </c>
      <c r="J415" s="346">
        <v>3.4795608140757106</v>
      </c>
      <c r="K415" s="256">
        <v>0</v>
      </c>
      <c r="L415" s="60">
        <f t="shared" si="47"/>
        <v>2.7809880197501392E-2</v>
      </c>
    </row>
    <row r="416" spans="1:12" ht="18" x14ac:dyDescent="0.4">
      <c r="A416" s="9">
        <f t="shared" si="44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43"/>
        <v>531.9</v>
      </c>
      <c r="G416" s="255">
        <f t="shared" si="45"/>
        <v>2.1061216033988108E-3</v>
      </c>
      <c r="H416" s="257">
        <f t="shared" si="46"/>
        <v>9.0172543388718385</v>
      </c>
      <c r="I416" s="256">
        <f t="shared" si="42"/>
        <v>1.9837959545518045</v>
      </c>
      <c r="J416" s="346">
        <v>3.7910249836273464</v>
      </c>
      <c r="K416" s="256">
        <v>0</v>
      </c>
      <c r="L416" s="60">
        <f t="shared" si="47"/>
        <v>2.7809880197501389E-2</v>
      </c>
    </row>
    <row r="417" spans="1:12" ht="18" x14ac:dyDescent="0.4">
      <c r="A417" s="9">
        <f t="shared" si="44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43"/>
        <v>917.2</v>
      </c>
      <c r="G417" s="255">
        <f t="shared" si="45"/>
        <v>3.6317629904820256E-3</v>
      </c>
      <c r="H417" s="257">
        <f t="shared" si="46"/>
        <v>15.549211655599267</v>
      </c>
      <c r="I417" s="256">
        <f t="shared" si="42"/>
        <v>3.420826564231839</v>
      </c>
      <c r="J417" s="346">
        <v>6.5371838973171696</v>
      </c>
      <c r="K417" s="256">
        <v>0</v>
      </c>
      <c r="L417" s="60">
        <f t="shared" si="47"/>
        <v>2.7809880197501392E-2</v>
      </c>
    </row>
    <row r="418" spans="1:12" ht="18" x14ac:dyDescent="0.4">
      <c r="A418" s="9">
        <f t="shared" si="44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43"/>
        <v>246.1</v>
      </c>
      <c r="G418" s="255">
        <f t="shared" si="45"/>
        <v>9.7446235494725957E-4</v>
      </c>
      <c r="H418" s="257">
        <f t="shared" si="46"/>
        <v>4.1721118495889442</v>
      </c>
      <c r="I418" s="256">
        <f t="shared" si="42"/>
        <v>0.91786460690956773</v>
      </c>
      <c r="J418" s="346">
        <v>1.7540350601065804</v>
      </c>
      <c r="K418" s="256">
        <v>0</v>
      </c>
      <c r="L418" s="60">
        <f t="shared" si="47"/>
        <v>2.7809880197501392E-2</v>
      </c>
    </row>
    <row r="419" spans="1:12" ht="18" x14ac:dyDescent="0.4">
      <c r="A419" s="9">
        <f t="shared" si="44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43"/>
        <v>246.2</v>
      </c>
      <c r="G419" s="255">
        <f t="shared" si="45"/>
        <v>9.748583168956331E-4</v>
      </c>
      <c r="H419" s="257">
        <f t="shared" si="46"/>
        <v>4.1738071408728086</v>
      </c>
      <c r="I419" s="256">
        <f t="shared" si="42"/>
        <v>0.91823757099201786</v>
      </c>
      <c r="J419" s="346">
        <v>1.7547477927600166</v>
      </c>
      <c r="K419" s="256">
        <v>0</v>
      </c>
      <c r="L419" s="60">
        <f t="shared" si="47"/>
        <v>2.7809880197501396E-2</v>
      </c>
    </row>
    <row r="420" spans="1:12" ht="18" x14ac:dyDescent="0.4">
      <c r="A420" s="9">
        <f t="shared" si="44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43"/>
        <v>192.4</v>
      </c>
      <c r="G420" s="255">
        <f t="shared" si="45"/>
        <v>7.6183078867067349E-4</v>
      </c>
      <c r="H420" s="257">
        <f t="shared" si="46"/>
        <v>3.2617404301540547</v>
      </c>
      <c r="I420" s="256">
        <f t="shared" si="42"/>
        <v>0.71758289463389202</v>
      </c>
      <c r="J420" s="346">
        <v>1.3712976252113209</v>
      </c>
      <c r="K420" s="256">
        <v>0</v>
      </c>
      <c r="L420" s="60">
        <f t="shared" si="47"/>
        <v>2.7809880197501392E-2</v>
      </c>
    </row>
    <row r="421" spans="1:12" ht="18" x14ac:dyDescent="0.4">
      <c r="A421" s="9">
        <f t="shared" si="44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43"/>
        <v>246.4</v>
      </c>
      <c r="G421" s="255">
        <f t="shared" si="45"/>
        <v>9.7565024079238017E-4</v>
      </c>
      <c r="H421" s="257">
        <f t="shared" si="46"/>
        <v>4.1771977234405355</v>
      </c>
      <c r="I421" s="256">
        <f t="shared" si="42"/>
        <v>0.91898349915691779</v>
      </c>
      <c r="J421" s="346">
        <v>1.7561732580668892</v>
      </c>
      <c r="K421" s="256">
        <v>0</v>
      </c>
      <c r="L421" s="60">
        <f t="shared" si="47"/>
        <v>2.7809880197501389E-2</v>
      </c>
    </row>
    <row r="422" spans="1:12" ht="18" x14ac:dyDescent="0.4">
      <c r="A422" s="9">
        <f t="shared" si="44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43"/>
        <v>245.5</v>
      </c>
      <c r="G422" s="255">
        <f t="shared" si="45"/>
        <v>9.7208658325701836E-4</v>
      </c>
      <c r="H422" s="257">
        <f t="shared" si="46"/>
        <v>4.1619401018857607</v>
      </c>
      <c r="I422" s="256">
        <f t="shared" si="42"/>
        <v>0.91562682241486737</v>
      </c>
      <c r="J422" s="346">
        <v>1.7497586641859628</v>
      </c>
      <c r="K422" s="256">
        <v>0</v>
      </c>
      <c r="L422" s="60">
        <f t="shared" si="47"/>
        <v>2.7809880197501389E-2</v>
      </c>
    </row>
    <row r="423" spans="1:12" ht="18" x14ac:dyDescent="0.4">
      <c r="A423" s="9">
        <f t="shared" si="44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43"/>
        <v>307.8</v>
      </c>
      <c r="G423" s="255">
        <f t="shared" si="45"/>
        <v>1.2187708770937283E-3</v>
      </c>
      <c r="H423" s="257">
        <f t="shared" si="46"/>
        <v>5.2181065717329425</v>
      </c>
      <c r="I423" s="256">
        <f t="shared" si="42"/>
        <v>1.1479834457812474</v>
      </c>
      <c r="J423" s="346">
        <v>2.1937911072767391</v>
      </c>
      <c r="K423" s="256">
        <v>0</v>
      </c>
      <c r="L423" s="60">
        <f t="shared" si="47"/>
        <v>2.7809880197501392E-2</v>
      </c>
    </row>
    <row r="424" spans="1:12" ht="18" x14ac:dyDescent="0.4">
      <c r="A424" s="9">
        <f t="shared" si="44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43"/>
        <v>272.2</v>
      </c>
      <c r="G424" s="255">
        <f t="shared" si="45"/>
        <v>1.0778084234727512E-3</v>
      </c>
      <c r="H424" s="257">
        <f t="shared" si="46"/>
        <v>4.61458287467741</v>
      </c>
      <c r="I424" s="256">
        <f t="shared" si="42"/>
        <v>1.0152082324290301</v>
      </c>
      <c r="J424" s="346">
        <v>1.9400582826534383</v>
      </c>
      <c r="K424" s="256">
        <v>0</v>
      </c>
      <c r="L424" s="60">
        <f t="shared" si="47"/>
        <v>2.7809880197501389E-2</v>
      </c>
    </row>
    <row r="425" spans="1:12" ht="18" x14ac:dyDescent="0.4">
      <c r="A425" s="9">
        <f t="shared" si="44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43"/>
        <v>246.2</v>
      </c>
      <c r="G425" s="255">
        <f t="shared" si="45"/>
        <v>9.748583168956331E-4</v>
      </c>
      <c r="H425" s="257">
        <f t="shared" si="46"/>
        <v>4.1738071408728086</v>
      </c>
      <c r="I425" s="256">
        <f t="shared" si="42"/>
        <v>0.91823757099201786</v>
      </c>
      <c r="J425" s="346">
        <v>1.7547477927600166</v>
      </c>
      <c r="K425" s="256">
        <v>0</v>
      </c>
      <c r="L425" s="60">
        <f t="shared" si="47"/>
        <v>2.7809880197501396E-2</v>
      </c>
    </row>
    <row r="426" spans="1:12" ht="18" x14ac:dyDescent="0.4">
      <c r="A426" s="9">
        <f t="shared" si="44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43"/>
        <v>289</v>
      </c>
      <c r="G426" s="255">
        <f t="shared" si="45"/>
        <v>1.1443300307995043E-3</v>
      </c>
      <c r="H426" s="257">
        <f t="shared" si="46"/>
        <v>4.899391810366537</v>
      </c>
      <c r="I426" s="256">
        <f t="shared" si="42"/>
        <v>1.0778661982806381</v>
      </c>
      <c r="J426" s="346">
        <v>2.0597973684307265</v>
      </c>
      <c r="K426" s="256">
        <v>0</v>
      </c>
      <c r="L426" s="60">
        <f t="shared" si="47"/>
        <v>2.7809880197501389E-2</v>
      </c>
    </row>
    <row r="427" spans="1:12" ht="18" x14ac:dyDescent="0.4">
      <c r="A427" s="9">
        <f t="shared" si="44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43"/>
        <v>1625.6</v>
      </c>
      <c r="G427" s="255">
        <f t="shared" si="45"/>
        <v>6.4367574327601181E-3</v>
      </c>
      <c r="H427" s="257">
        <f t="shared" si="46"/>
        <v>27.558655110490808</v>
      </c>
      <c r="I427" s="256">
        <f t="shared" si="42"/>
        <v>6.0629041243079778</v>
      </c>
      <c r="J427" s="346">
        <v>11.586182014259474</v>
      </c>
      <c r="K427" s="256">
        <v>0</v>
      </c>
      <c r="L427" s="60">
        <f t="shared" si="47"/>
        <v>2.7809880197501392E-2</v>
      </c>
    </row>
    <row r="428" spans="1:12" ht="18" x14ac:dyDescent="0.4">
      <c r="A428" s="9">
        <f t="shared" si="44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43"/>
        <v>877.19999999999993</v>
      </c>
      <c r="G428" s="255">
        <f t="shared" si="45"/>
        <v>3.4733782111326128E-3</v>
      </c>
      <c r="H428" s="257">
        <f t="shared" si="46"/>
        <v>14.871095142053724</v>
      </c>
      <c r="I428" s="256">
        <f t="shared" si="42"/>
        <v>3.2716409312518193</v>
      </c>
      <c r="J428" s="346">
        <v>6.2520908359426741</v>
      </c>
      <c r="K428" s="256">
        <v>0</v>
      </c>
      <c r="L428" s="60">
        <f t="shared" si="47"/>
        <v>2.7809880197501389E-2</v>
      </c>
    </row>
    <row r="429" spans="1:12" ht="18" x14ac:dyDescent="0.4">
      <c r="A429" s="9">
        <f t="shared" si="44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43"/>
        <v>722.80000000000007</v>
      </c>
      <c r="G429" s="255">
        <f t="shared" si="45"/>
        <v>2.8620129628438816E-3</v>
      </c>
      <c r="H429" s="257">
        <f t="shared" si="46"/>
        <v>12.253565399767936</v>
      </c>
      <c r="I429" s="256">
        <f t="shared" si="42"/>
        <v>2.695784387948946</v>
      </c>
      <c r="J429" s="346">
        <v>5.1516316190371247</v>
      </c>
      <c r="K429" s="256">
        <v>0</v>
      </c>
      <c r="L429" s="60">
        <f t="shared" si="47"/>
        <v>2.7809880197501389E-2</v>
      </c>
    </row>
    <row r="430" spans="1:12" ht="18" x14ac:dyDescent="0.4">
      <c r="A430" s="9">
        <f t="shared" si="44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43"/>
        <v>1175.7</v>
      </c>
      <c r="G430" s="255">
        <f t="shared" si="45"/>
        <v>4.6553246270276032E-3</v>
      </c>
      <c r="H430" s="257">
        <f t="shared" si="46"/>
        <v>19.93153962438733</v>
      </c>
      <c r="I430" s="256">
        <f t="shared" si="42"/>
        <v>4.3849387173652126</v>
      </c>
      <c r="J430" s="346">
        <v>8.3795978064498442</v>
      </c>
      <c r="K430" s="256">
        <v>0</v>
      </c>
      <c r="L430" s="60">
        <f t="shared" si="47"/>
        <v>2.7809880197501392E-2</v>
      </c>
    </row>
    <row r="431" spans="1:12" ht="18" x14ac:dyDescent="0.4">
      <c r="A431" s="9">
        <f t="shared" si="44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43"/>
        <v>448.1</v>
      </c>
      <c r="G431" s="255">
        <f t="shared" si="45"/>
        <v>1.7743054906617921E-3</v>
      </c>
      <c r="H431" s="257">
        <f t="shared" si="46"/>
        <v>7.5966002429939294</v>
      </c>
      <c r="I431" s="256">
        <f t="shared" si="42"/>
        <v>1.6712520534586646</v>
      </c>
      <c r="J431" s="346">
        <v>3.1937550200477802</v>
      </c>
      <c r="K431" s="256">
        <v>0</v>
      </c>
      <c r="L431" s="60">
        <f t="shared" si="47"/>
        <v>2.7809880197501389E-2</v>
      </c>
    </row>
    <row r="432" spans="1:12" ht="18" x14ac:dyDescent="0.4">
      <c r="A432" s="9">
        <f t="shared" si="44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43"/>
        <v>728.30000000000007</v>
      </c>
      <c r="G432" s="255">
        <f t="shared" si="45"/>
        <v>2.8837908700044259E-3</v>
      </c>
      <c r="H432" s="257">
        <f t="shared" si="46"/>
        <v>12.34680642038045</v>
      </c>
      <c r="I432" s="256">
        <f t="shared" ref="I432:I498" si="48">H432*0.22</f>
        <v>2.7162974124836987</v>
      </c>
      <c r="J432" s="346">
        <v>5.1908319149761173</v>
      </c>
      <c r="K432" s="256">
        <v>0</v>
      </c>
      <c r="L432" s="60">
        <f t="shared" si="47"/>
        <v>2.7809880197501392E-2</v>
      </c>
    </row>
    <row r="433" spans="1:12" ht="18" x14ac:dyDescent="0.4">
      <c r="A433" s="9">
        <f t="shared" si="44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43"/>
        <v>476.2</v>
      </c>
      <c r="G433" s="255">
        <f t="shared" si="45"/>
        <v>1.8855707981547541E-3</v>
      </c>
      <c r="H433" s="257">
        <f t="shared" si="46"/>
        <v>8.0729770937596719</v>
      </c>
      <c r="I433" s="256">
        <f t="shared" si="48"/>
        <v>1.7760549606271279</v>
      </c>
      <c r="J433" s="346">
        <v>3.3940328956633627</v>
      </c>
      <c r="K433" s="256">
        <v>0</v>
      </c>
      <c r="L433" s="60">
        <f t="shared" si="47"/>
        <v>2.7809880197501392E-2</v>
      </c>
    </row>
    <row r="434" spans="1:12" ht="18" x14ac:dyDescent="0.4">
      <c r="A434" s="9">
        <f t="shared" si="44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si="43"/>
        <v>845.1</v>
      </c>
      <c r="G434" s="255">
        <f t="shared" si="45"/>
        <v>3.34627442570471E-3</v>
      </c>
      <c r="H434" s="257">
        <f t="shared" si="46"/>
        <v>14.32690663993343</v>
      </c>
      <c r="I434" s="256">
        <f t="shared" si="48"/>
        <v>3.1519194607853547</v>
      </c>
      <c r="J434" s="346">
        <v>6.0233036541896423</v>
      </c>
      <c r="K434" s="256">
        <v>0</v>
      </c>
      <c r="L434" s="60">
        <f t="shared" si="47"/>
        <v>2.7809880197501392E-2</v>
      </c>
    </row>
    <row r="435" spans="1:12" ht="18" x14ac:dyDescent="0.4">
      <c r="A435" s="9">
        <f t="shared" si="44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ref="F435:F455" si="49">C435+D435+E435</f>
        <v>407</v>
      </c>
      <c r="G435" s="255">
        <f t="shared" si="45"/>
        <v>1.6115651298802707E-3</v>
      </c>
      <c r="H435" s="257">
        <f t="shared" si="46"/>
        <v>6.8998355253258845</v>
      </c>
      <c r="I435" s="256">
        <f t="shared" si="48"/>
        <v>1.5179638155716946</v>
      </c>
      <c r="J435" s="346">
        <v>2.9008218994854862</v>
      </c>
      <c r="K435" s="256">
        <v>0</v>
      </c>
      <c r="L435" s="60">
        <f t="shared" si="47"/>
        <v>2.7809880197501389E-2</v>
      </c>
    </row>
    <row r="436" spans="1:12" ht="18" x14ac:dyDescent="0.4">
      <c r="A436" s="9">
        <f t="shared" si="44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49"/>
        <v>499.89</v>
      </c>
      <c r="G436" s="255">
        <f t="shared" si="45"/>
        <v>1.9793741837244435E-3</v>
      </c>
      <c r="H436" s="257">
        <f t="shared" si="46"/>
        <v>8.4745915989070184</v>
      </c>
      <c r="I436" s="256">
        <f t="shared" si="48"/>
        <v>1.8644101517595442</v>
      </c>
      <c r="J436" s="346">
        <v>3.5628792612624074</v>
      </c>
      <c r="K436" s="256">
        <v>0</v>
      </c>
      <c r="L436" s="60">
        <f t="shared" si="47"/>
        <v>2.7809880197501392E-2</v>
      </c>
    </row>
    <row r="437" spans="1:12" ht="18" x14ac:dyDescent="0.4">
      <c r="A437" s="9">
        <f t="shared" si="44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49"/>
        <v>398.1</v>
      </c>
      <c r="G437" s="255">
        <f t="shared" si="45"/>
        <v>1.5763245164750266E-3</v>
      </c>
      <c r="H437" s="257">
        <f t="shared" si="46"/>
        <v>6.7489546010620023</v>
      </c>
      <c r="I437" s="256">
        <f t="shared" si="48"/>
        <v>1.4847700122336405</v>
      </c>
      <c r="J437" s="346">
        <v>2.8373886933296615</v>
      </c>
      <c r="K437" s="256">
        <v>0</v>
      </c>
      <c r="L437" s="60">
        <f t="shared" si="47"/>
        <v>2.7809880197501389E-2</v>
      </c>
    </row>
    <row r="438" spans="1:12" ht="18" x14ac:dyDescent="0.4">
      <c r="A438" s="9">
        <f t="shared" si="44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49"/>
        <v>455.8</v>
      </c>
      <c r="G438" s="255">
        <f t="shared" si="45"/>
        <v>1.804794560686554E-3</v>
      </c>
      <c r="H438" s="257">
        <f t="shared" si="46"/>
        <v>7.7271376718514464</v>
      </c>
      <c r="I438" s="256">
        <f t="shared" si="48"/>
        <v>1.6999702878073182</v>
      </c>
      <c r="J438" s="346">
        <v>3.2486354343623702</v>
      </c>
      <c r="K438" s="256">
        <v>0</v>
      </c>
      <c r="L438" s="60">
        <f t="shared" si="47"/>
        <v>2.7809880197501392E-2</v>
      </c>
    </row>
    <row r="439" spans="1:12" ht="18" x14ac:dyDescent="0.4">
      <c r="A439" s="9">
        <f t="shared" si="44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49"/>
        <v>1434.3000000000002</v>
      </c>
      <c r="G439" s="255">
        <f t="shared" si="45"/>
        <v>5.6792822255215545E-3</v>
      </c>
      <c r="H439" s="257">
        <f t="shared" si="46"/>
        <v>24.315562884459258</v>
      </c>
      <c r="I439" s="256">
        <f t="shared" si="48"/>
        <v>5.349423834581037</v>
      </c>
      <c r="J439" s="346">
        <v>10.222724448235954</v>
      </c>
      <c r="K439" s="256">
        <v>0</v>
      </c>
      <c r="L439" s="60">
        <f t="shared" si="47"/>
        <v>2.7809880197501392E-2</v>
      </c>
    </row>
    <row r="440" spans="1:12" ht="18" x14ac:dyDescent="0.4">
      <c r="A440" s="9">
        <f t="shared" si="44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49"/>
        <v>613.5</v>
      </c>
      <c r="G440" s="255">
        <f t="shared" si="45"/>
        <v>2.4292265532716122E-3</v>
      </c>
      <c r="H440" s="257">
        <f t="shared" si="46"/>
        <v>10.400612026504744</v>
      </c>
      <c r="I440" s="256">
        <f t="shared" si="48"/>
        <v>2.2881346458310436</v>
      </c>
      <c r="J440" s="346">
        <v>4.3726148288313169</v>
      </c>
      <c r="K440" s="256">
        <v>0</v>
      </c>
      <c r="L440" s="60">
        <f t="shared" si="47"/>
        <v>2.7809880197501396E-2</v>
      </c>
    </row>
    <row r="441" spans="1:12" ht="18" x14ac:dyDescent="0.4">
      <c r="A441" s="9">
        <f t="shared" si="44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49"/>
        <v>289</v>
      </c>
      <c r="G441" s="255">
        <f t="shared" si="45"/>
        <v>1.1443300307995043E-3</v>
      </c>
      <c r="H441" s="257">
        <f t="shared" si="46"/>
        <v>4.899391810366537</v>
      </c>
      <c r="I441" s="256">
        <f t="shared" si="48"/>
        <v>1.0778661982806381</v>
      </c>
      <c r="J441" s="346">
        <v>2.0597973684307265</v>
      </c>
      <c r="K441" s="256">
        <v>0</v>
      </c>
      <c r="L441" s="60">
        <f t="shared" si="47"/>
        <v>2.7809880197501389E-2</v>
      </c>
    </row>
    <row r="442" spans="1:12" ht="18" x14ac:dyDescent="0.4">
      <c r="A442" s="9">
        <f t="shared" si="44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49"/>
        <v>525.79999999999995</v>
      </c>
      <c r="G442" s="255">
        <f t="shared" si="45"/>
        <v>2.0819679245480255E-3</v>
      </c>
      <c r="H442" s="257">
        <f t="shared" si="46"/>
        <v>8.9138415705561425</v>
      </c>
      <c r="I442" s="256">
        <f t="shared" si="48"/>
        <v>1.9610451455223514</v>
      </c>
      <c r="J442" s="346">
        <v>3.7475482917677359</v>
      </c>
      <c r="K442" s="256">
        <v>0</v>
      </c>
      <c r="L442" s="60">
        <f t="shared" si="47"/>
        <v>2.7809880197501389E-2</v>
      </c>
    </row>
    <row r="443" spans="1:12" ht="18" x14ac:dyDescent="0.4">
      <c r="A443" s="9">
        <f t="shared" si="44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49"/>
        <v>547</v>
      </c>
      <c r="G443" s="255">
        <f t="shared" si="45"/>
        <v>2.1659118576032141E-3</v>
      </c>
      <c r="H443" s="257">
        <f t="shared" si="46"/>
        <v>9.2732433227352811</v>
      </c>
      <c r="I443" s="256">
        <f t="shared" si="48"/>
        <v>2.040113531001762</v>
      </c>
      <c r="J443" s="346">
        <v>3.8986476142962188</v>
      </c>
      <c r="K443" s="256">
        <v>0</v>
      </c>
      <c r="L443" s="60">
        <f t="shared" si="47"/>
        <v>2.7809880197501389E-2</v>
      </c>
    </row>
    <row r="444" spans="1:12" ht="18" x14ac:dyDescent="0.4">
      <c r="A444" s="9">
        <f t="shared" si="44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49"/>
        <v>651.29999999999995</v>
      </c>
      <c r="G444" s="255">
        <f t="shared" si="45"/>
        <v>2.5789001697568066E-3</v>
      </c>
      <c r="H444" s="257">
        <f t="shared" si="46"/>
        <v>11.041432131805278</v>
      </c>
      <c r="I444" s="256">
        <f t="shared" si="48"/>
        <v>2.4291150689971612</v>
      </c>
      <c r="J444" s="346">
        <v>4.6420277718302136</v>
      </c>
      <c r="K444" s="256">
        <v>0</v>
      </c>
      <c r="L444" s="60">
        <f t="shared" si="47"/>
        <v>2.7809880197501389E-2</v>
      </c>
    </row>
    <row r="445" spans="1:12" ht="18" x14ac:dyDescent="0.4">
      <c r="A445" s="9">
        <f t="shared" si="44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49"/>
        <v>277.90000000000003</v>
      </c>
      <c r="G445" s="255">
        <f t="shared" si="45"/>
        <v>1.1003782545300426E-3</v>
      </c>
      <c r="H445" s="257">
        <f t="shared" si="46"/>
        <v>4.7112144778576504</v>
      </c>
      <c r="I445" s="256">
        <f t="shared" si="48"/>
        <v>1.0364671851286831</v>
      </c>
      <c r="J445" s="346">
        <v>1.9806840438993041</v>
      </c>
      <c r="K445" s="256">
        <v>0</v>
      </c>
      <c r="L445" s="60">
        <f t="shared" si="47"/>
        <v>2.7809880197501389E-2</v>
      </c>
    </row>
    <row r="446" spans="1:12" ht="18" x14ac:dyDescent="0.4">
      <c r="A446" s="9">
        <f t="shared" si="44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49"/>
        <v>610.70000000000005</v>
      </c>
      <c r="G446" s="255">
        <f t="shared" si="45"/>
        <v>2.4181396187171536E-3</v>
      </c>
      <c r="H446" s="257">
        <f t="shared" si="46"/>
        <v>10.353143870556558</v>
      </c>
      <c r="I446" s="256">
        <f t="shared" si="48"/>
        <v>2.2776916515224426</v>
      </c>
      <c r="J446" s="346">
        <v>4.3526583145351019</v>
      </c>
      <c r="K446" s="256">
        <v>0</v>
      </c>
      <c r="L446" s="60">
        <f t="shared" si="47"/>
        <v>2.7809880197501392E-2</v>
      </c>
    </row>
    <row r="447" spans="1:12" ht="18" x14ac:dyDescent="0.4">
      <c r="A447" s="9">
        <f t="shared" si="44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49"/>
        <v>282.10000000000002</v>
      </c>
      <c r="G447" s="255">
        <f t="shared" si="45"/>
        <v>1.1170086563617309E-3</v>
      </c>
      <c r="H447" s="257">
        <f t="shared" si="46"/>
        <v>4.7824167117799323</v>
      </c>
      <c r="I447" s="256">
        <f t="shared" si="48"/>
        <v>1.0521316765915851</v>
      </c>
      <c r="J447" s="346">
        <v>2.010618815343626</v>
      </c>
      <c r="K447" s="256">
        <v>0</v>
      </c>
      <c r="L447" s="60">
        <f t="shared" si="47"/>
        <v>2.7809880197501396E-2</v>
      </c>
    </row>
    <row r="448" spans="1:12" ht="18" x14ac:dyDescent="0.4">
      <c r="A448" s="9">
        <f t="shared" si="44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49"/>
        <v>188.5</v>
      </c>
      <c r="G448" s="255">
        <f t="shared" si="45"/>
        <v>7.4638827268410572E-4</v>
      </c>
      <c r="H448" s="257">
        <f t="shared" si="46"/>
        <v>3.1956240700833645</v>
      </c>
      <c r="I448" s="256">
        <f t="shared" si="48"/>
        <v>0.70303729541834015</v>
      </c>
      <c r="J448" s="346">
        <v>1.3435010517273076</v>
      </c>
      <c r="K448" s="256">
        <v>0</v>
      </c>
      <c r="L448" s="60">
        <f t="shared" si="47"/>
        <v>2.7809880197501392E-2</v>
      </c>
    </row>
    <row r="449" spans="1:12" ht="18" x14ac:dyDescent="0.4">
      <c r="A449" s="9">
        <f t="shared" si="44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49"/>
        <v>505.8</v>
      </c>
      <c r="G449" s="255">
        <f t="shared" si="45"/>
        <v>2.0027755348733193E-3</v>
      </c>
      <c r="H449" s="257">
        <f t="shared" si="46"/>
        <v>8.5747833137833727</v>
      </c>
      <c r="I449" s="256">
        <f t="shared" si="48"/>
        <v>1.8864523290323421</v>
      </c>
      <c r="J449" s="346">
        <v>3.6050017610804894</v>
      </c>
      <c r="K449" s="256">
        <v>0</v>
      </c>
      <c r="L449" s="60">
        <f t="shared" si="47"/>
        <v>2.7809880197501392E-2</v>
      </c>
    </row>
    <row r="450" spans="1:12" ht="18" x14ac:dyDescent="0.4">
      <c r="A450" s="9">
        <f t="shared" si="44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49"/>
        <v>248.8</v>
      </c>
      <c r="G450" s="255">
        <f t="shared" si="45"/>
        <v>9.8515332755334502E-4</v>
      </c>
      <c r="H450" s="257">
        <f t="shared" si="46"/>
        <v>4.2178847142532687</v>
      </c>
      <c r="I450" s="256">
        <f t="shared" si="48"/>
        <v>0.92793463713571911</v>
      </c>
      <c r="J450" s="346">
        <v>1.7732788417493588</v>
      </c>
      <c r="K450" s="256">
        <v>0</v>
      </c>
      <c r="L450" s="60">
        <f t="shared" si="47"/>
        <v>2.7809880197501389E-2</v>
      </c>
    </row>
    <row r="451" spans="1:12" ht="18" x14ac:dyDescent="0.4">
      <c r="A451" s="9">
        <f t="shared" si="44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49"/>
        <v>370</v>
      </c>
      <c r="G451" s="255">
        <f t="shared" si="45"/>
        <v>1.4650592089820644E-3</v>
      </c>
      <c r="H451" s="257">
        <f t="shared" si="46"/>
        <v>6.272577750296259</v>
      </c>
      <c r="I451" s="256">
        <f t="shared" si="48"/>
        <v>1.3799671050651769</v>
      </c>
      <c r="J451" s="346">
        <v>2.6371108177140785</v>
      </c>
      <c r="K451" s="256">
        <v>0</v>
      </c>
      <c r="L451" s="60">
        <f t="shared" si="47"/>
        <v>2.7809880197501392E-2</v>
      </c>
    </row>
    <row r="452" spans="1:12" ht="18" x14ac:dyDescent="0.4">
      <c r="A452" s="9">
        <f t="shared" si="44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49"/>
        <v>388.1</v>
      </c>
      <c r="G452" s="255">
        <f t="shared" si="45"/>
        <v>1.5367283216376735E-3</v>
      </c>
      <c r="H452" s="257">
        <f t="shared" si="46"/>
        <v>6.5794254726756174</v>
      </c>
      <c r="I452" s="256">
        <f t="shared" si="48"/>
        <v>1.4474736039886358</v>
      </c>
      <c r="J452" s="346">
        <v>2.7661154279860374</v>
      </c>
      <c r="K452" s="256">
        <v>0</v>
      </c>
      <c r="L452" s="60">
        <f t="shared" si="47"/>
        <v>2.7809880197501392E-2</v>
      </c>
    </row>
    <row r="453" spans="1:12" ht="18" x14ac:dyDescent="0.4">
      <c r="A453" s="9">
        <f t="shared" si="44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49"/>
        <v>1686.83</v>
      </c>
      <c r="G453" s="255">
        <f t="shared" si="45"/>
        <v>6.6792049337492309E-3</v>
      </c>
      <c r="H453" s="257">
        <f t="shared" si="46"/>
        <v>28.596681963600645</v>
      </c>
      <c r="I453" s="256">
        <f t="shared" si="48"/>
        <v>6.2912700319921422</v>
      </c>
      <c r="J453" s="346">
        <v>12.022588217958482</v>
      </c>
      <c r="K453" s="256">
        <v>0</v>
      </c>
      <c r="L453" s="60">
        <f t="shared" si="47"/>
        <v>2.7809880197501392E-2</v>
      </c>
    </row>
    <row r="454" spans="1:12" ht="18" x14ac:dyDescent="0.4">
      <c r="A454" s="9">
        <f t="shared" si="44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 t="shared" si="49"/>
        <v>488.5</v>
      </c>
      <c r="G454" s="255">
        <f t="shared" si="45"/>
        <v>1.9342741178046984E-3</v>
      </c>
      <c r="H454" s="257">
        <f t="shared" si="46"/>
        <v>8.2814979216749265</v>
      </c>
      <c r="I454" s="256">
        <f t="shared" si="48"/>
        <v>1.8219295427684838</v>
      </c>
      <c r="J454" s="346">
        <v>3.4816990120360196</v>
      </c>
      <c r="K454" s="256">
        <v>0</v>
      </c>
      <c r="L454" s="60">
        <f t="shared" si="47"/>
        <v>2.7809880197501389E-2</v>
      </c>
    </row>
    <row r="455" spans="1:12" ht="18" x14ac:dyDescent="0.4">
      <c r="A455" s="9">
        <f t="shared" ref="A455:A460" si="50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 t="shared" si="49"/>
        <v>250.6</v>
      </c>
      <c r="G455" s="255">
        <f t="shared" ref="G455:G460" si="51">1/252549.52*F455</f>
        <v>9.9228064262406844E-4</v>
      </c>
      <c r="H455" s="257">
        <f t="shared" ref="H455:H460" si="52">G455*$H$2</f>
        <v>4.2483999573628175</v>
      </c>
      <c r="I455" s="256">
        <f t="shared" si="48"/>
        <v>0.93464799061981985</v>
      </c>
      <c r="J455" s="346">
        <v>1.7861080295112108</v>
      </c>
      <c r="K455" s="256">
        <v>0</v>
      </c>
      <c r="L455" s="60">
        <f t="shared" si="47"/>
        <v>2.7809880197501389E-2</v>
      </c>
    </row>
    <row r="456" spans="1:12" ht="18" x14ac:dyDescent="0.4">
      <c r="A456" s="9">
        <f t="shared" si="50"/>
        <v>451</v>
      </c>
      <c r="B456" s="204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8">
        <f>C456+D456+E456</f>
        <v>1341.5</v>
      </c>
      <c r="G456" s="255">
        <f t="shared" si="51"/>
        <v>5.3118295374309172E-3</v>
      </c>
      <c r="H456" s="257">
        <f t="shared" si="52"/>
        <v>22.7423325730336</v>
      </c>
      <c r="I456" s="256">
        <f t="shared" si="48"/>
        <v>5.0033131660673922</v>
      </c>
      <c r="J456" s="346">
        <v>9.5613085458471243</v>
      </c>
      <c r="K456" s="256">
        <v>0.68384004584346481</v>
      </c>
      <c r="L456" s="60">
        <f t="shared" si="47"/>
        <v>2.8319637965554669E-2</v>
      </c>
    </row>
    <row r="457" spans="1:12" ht="18" x14ac:dyDescent="0.4">
      <c r="A457" s="9">
        <f t="shared" si="50"/>
        <v>452</v>
      </c>
      <c r="B457" s="204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8">
        <f>C457+D457+E457</f>
        <v>2020</v>
      </c>
      <c r="G457" s="255">
        <f t="shared" si="51"/>
        <v>7.998431357145324E-3</v>
      </c>
      <c r="H457" s="257">
        <f t="shared" si="52"/>
        <v>34.244883934049845</v>
      </c>
      <c r="I457" s="256">
        <f t="shared" si="48"/>
        <v>7.5338744654909657</v>
      </c>
      <c r="J457" s="346">
        <v>14.397199599411994</v>
      </c>
      <c r="K457" s="256">
        <v>0.68384004584346481</v>
      </c>
      <c r="L457" s="60">
        <f t="shared" si="47"/>
        <v>2.8148414873661525E-2</v>
      </c>
    </row>
    <row r="458" spans="1:12" ht="18" x14ac:dyDescent="0.4">
      <c r="A458" s="9">
        <f t="shared" si="50"/>
        <v>453</v>
      </c>
      <c r="B458" s="204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8">
        <f>C458+D458+E458</f>
        <v>421</v>
      </c>
      <c r="G458" s="255">
        <f t="shared" si="51"/>
        <v>1.666999802652565E-3</v>
      </c>
      <c r="H458" s="257">
        <f t="shared" si="52"/>
        <v>7.1371763050668244</v>
      </c>
      <c r="I458" s="256">
        <f t="shared" si="48"/>
        <v>1.5701787871147015</v>
      </c>
      <c r="J458" s="346">
        <v>3.0006044709665596</v>
      </c>
      <c r="K458" s="256">
        <v>0.68384004584346481</v>
      </c>
      <c r="L458" s="60">
        <f t="shared" si="47"/>
        <v>2.9434203346773276E-2</v>
      </c>
    </row>
    <row r="459" spans="1:12" ht="18" x14ac:dyDescent="0.4">
      <c r="A459" s="9">
        <f t="shared" si="50"/>
        <v>454</v>
      </c>
      <c r="B459" s="14" t="s">
        <v>1930</v>
      </c>
      <c r="C459" s="8">
        <f>димвенканали!C459</f>
        <v>456.1</v>
      </c>
      <c r="D459" s="8">
        <f>димвенканали!D459</f>
        <v>0</v>
      </c>
      <c r="E459" s="8">
        <f>димвенканали!E459</f>
        <v>0</v>
      </c>
      <c r="F459" s="8">
        <f t="shared" ref="F459:F460" si="53">C459+D459+E459</f>
        <v>456.1</v>
      </c>
      <c r="G459" s="255">
        <f t="shared" si="51"/>
        <v>1.8059824465316745E-3</v>
      </c>
      <c r="H459" s="257">
        <f t="shared" si="52"/>
        <v>7.7322235457030377</v>
      </c>
      <c r="I459" s="256">
        <f t="shared" si="48"/>
        <v>1.7010891800546684</v>
      </c>
      <c r="J459" s="346">
        <v>3.2507736323226788</v>
      </c>
      <c r="K459" s="256">
        <v>0</v>
      </c>
      <c r="L459" s="60">
        <f t="shared" si="47"/>
        <v>2.7809880197501389E-2</v>
      </c>
    </row>
    <row r="460" spans="1:12" ht="18" x14ac:dyDescent="0.4">
      <c r="A460" s="9">
        <f t="shared" si="50"/>
        <v>455</v>
      </c>
      <c r="B460" s="14" t="s">
        <v>1931</v>
      </c>
      <c r="C460" s="8">
        <f>димвенканали!C460</f>
        <v>352</v>
      </c>
      <c r="D460" s="8">
        <f>димвенканали!D460</f>
        <v>0</v>
      </c>
      <c r="E460" s="8">
        <f>димвенканали!E460</f>
        <v>0</v>
      </c>
      <c r="F460" s="8">
        <f t="shared" si="53"/>
        <v>352</v>
      </c>
      <c r="G460" s="255">
        <f t="shared" si="51"/>
        <v>1.3937860582748287E-3</v>
      </c>
      <c r="H460" s="257">
        <f t="shared" si="52"/>
        <v>5.9674253192007649</v>
      </c>
      <c r="I460" s="256">
        <f t="shared" si="48"/>
        <v>1.3128335702241682</v>
      </c>
      <c r="J460" s="346">
        <v>2.5088189400955554</v>
      </c>
      <c r="K460" s="256">
        <v>0</v>
      </c>
      <c r="L460" s="60">
        <f t="shared" si="47"/>
        <v>2.7809880197501389E-2</v>
      </c>
    </row>
    <row r="461" spans="1:12" ht="18" x14ac:dyDescent="0.4">
      <c r="A461" s="12"/>
      <c r="B461" s="17" t="s">
        <v>1431</v>
      </c>
      <c r="C461" s="13">
        <f t="shared" ref="C461:H461" si="54">SUM(C6:C460)</f>
        <v>241838.62000000002</v>
      </c>
      <c r="D461" s="13">
        <f t="shared" si="54"/>
        <v>3406.1</v>
      </c>
      <c r="E461" s="13">
        <f t="shared" si="54"/>
        <v>7304.800000000002</v>
      </c>
      <c r="F461" s="298">
        <f t="shared" si="54"/>
        <v>252549.52000000005</v>
      </c>
      <c r="G461" s="224">
        <f t="shared" si="54"/>
        <v>0.99999999999999978</v>
      </c>
      <c r="H461" s="225">
        <f t="shared" si="54"/>
        <v>4281.4500000000007</v>
      </c>
      <c r="I461" s="256">
        <f t="shared" si="48"/>
        <v>941.91900000000021</v>
      </c>
      <c r="J461" s="346">
        <f>SUM(J6:J460)</f>
        <v>1800.0028951364832</v>
      </c>
      <c r="K461" s="199">
        <f>SUM(K6:K460)</f>
        <v>787.34401218150697</v>
      </c>
      <c r="L461" s="63">
        <f t="shared" si="47"/>
        <v>3.0927462888537618E-2</v>
      </c>
    </row>
    <row r="462" spans="1:12" ht="18" x14ac:dyDescent="0.4">
      <c r="A462" s="9"/>
      <c r="B462" s="7" t="s">
        <v>1699</v>
      </c>
      <c r="C462" s="8"/>
      <c r="D462" s="8"/>
      <c r="E462" s="8"/>
      <c r="F462" s="8"/>
      <c r="G462" s="308"/>
      <c r="H462" s="195"/>
      <c r="I462" s="202">
        <f t="shared" si="48"/>
        <v>0</v>
      </c>
      <c r="J462" s="347"/>
      <c r="K462" s="195"/>
      <c r="L462" s="309"/>
    </row>
    <row r="463" spans="1:12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55">C463+D463+E463</f>
        <v>2596.5</v>
      </c>
      <c r="G463" s="308">
        <f>0/187269.56*F463</f>
        <v>0</v>
      </c>
      <c r="H463" s="209">
        <f>G463*4281.45</f>
        <v>0</v>
      </c>
      <c r="I463" s="202">
        <f t="shared" si="48"/>
        <v>0</v>
      </c>
      <c r="J463" s="347">
        <f>H463*0</f>
        <v>0</v>
      </c>
      <c r="K463" s="202">
        <v>0</v>
      </c>
      <c r="L463" s="311">
        <f t="shared" ref="L463:L493" si="56">(H463+I463+J463+K463)/F463</f>
        <v>0</v>
      </c>
    </row>
    <row r="464" spans="1:12" x14ac:dyDescent="0.35">
      <c r="A464" s="9">
        <f t="shared" ref="A464:A525" si="57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55"/>
        <v>2681.11</v>
      </c>
      <c r="G464" s="308">
        <f t="shared" ref="G464:G520" si="58">0/187269.56*F464</f>
        <v>0</v>
      </c>
      <c r="H464" s="209">
        <f t="shared" ref="H464:H525" si="59">G464*4281.45</f>
        <v>0</v>
      </c>
      <c r="I464" s="202">
        <f t="shared" si="48"/>
        <v>0</v>
      </c>
      <c r="J464" s="347">
        <f t="shared" ref="J464:J524" si="60">H464*0</f>
        <v>0</v>
      </c>
      <c r="K464" s="202">
        <v>0</v>
      </c>
      <c r="L464" s="316">
        <f t="shared" si="56"/>
        <v>0</v>
      </c>
    </row>
    <row r="465" spans="1:12" x14ac:dyDescent="0.35">
      <c r="A465" s="9">
        <f t="shared" si="57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55"/>
        <v>2592.2999999999997</v>
      </c>
      <c r="G465" s="308">
        <f t="shared" si="58"/>
        <v>0</v>
      </c>
      <c r="H465" s="209">
        <f t="shared" si="59"/>
        <v>0</v>
      </c>
      <c r="I465" s="202">
        <f t="shared" si="48"/>
        <v>0</v>
      </c>
      <c r="J465" s="347">
        <f t="shared" si="60"/>
        <v>0</v>
      </c>
      <c r="K465" s="202">
        <v>0</v>
      </c>
      <c r="L465" s="316">
        <f t="shared" si="56"/>
        <v>0</v>
      </c>
    </row>
    <row r="466" spans="1:12" x14ac:dyDescent="0.35">
      <c r="A466" s="9">
        <f t="shared" si="57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55"/>
        <v>2536.9</v>
      </c>
      <c r="G466" s="308">
        <f t="shared" si="58"/>
        <v>0</v>
      </c>
      <c r="H466" s="209">
        <f t="shared" si="59"/>
        <v>0</v>
      </c>
      <c r="I466" s="202">
        <f t="shared" si="48"/>
        <v>0</v>
      </c>
      <c r="J466" s="347">
        <f t="shared" si="60"/>
        <v>0</v>
      </c>
      <c r="K466" s="202">
        <v>0</v>
      </c>
      <c r="L466" s="316">
        <f t="shared" si="56"/>
        <v>0</v>
      </c>
    </row>
    <row r="467" spans="1:12" x14ac:dyDescent="0.35">
      <c r="A467" s="9">
        <f t="shared" si="57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55"/>
        <v>3312.3</v>
      </c>
      <c r="G467" s="308">
        <f t="shared" si="58"/>
        <v>0</v>
      </c>
      <c r="H467" s="209">
        <f t="shared" si="59"/>
        <v>0</v>
      </c>
      <c r="I467" s="202">
        <f t="shared" si="48"/>
        <v>0</v>
      </c>
      <c r="J467" s="347">
        <f t="shared" si="60"/>
        <v>0</v>
      </c>
      <c r="K467" s="202">
        <v>0</v>
      </c>
      <c r="L467" s="316">
        <f t="shared" si="56"/>
        <v>0</v>
      </c>
    </row>
    <row r="468" spans="1:12" x14ac:dyDescent="0.35">
      <c r="A468" s="9">
        <f t="shared" si="57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55"/>
        <v>2597.8000000000002</v>
      </c>
      <c r="G468" s="308">
        <f t="shared" si="58"/>
        <v>0</v>
      </c>
      <c r="H468" s="209">
        <f t="shared" si="59"/>
        <v>0</v>
      </c>
      <c r="I468" s="202">
        <f t="shared" si="48"/>
        <v>0</v>
      </c>
      <c r="J468" s="347">
        <f t="shared" si="60"/>
        <v>0</v>
      </c>
      <c r="K468" s="202">
        <v>0</v>
      </c>
      <c r="L468" s="316">
        <f t="shared" si="56"/>
        <v>0</v>
      </c>
    </row>
    <row r="469" spans="1:12" x14ac:dyDescent="0.35">
      <c r="A469" s="9">
        <f t="shared" si="57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55"/>
        <v>3555.9</v>
      </c>
      <c r="G469" s="308">
        <f t="shared" si="58"/>
        <v>0</v>
      </c>
      <c r="H469" s="209">
        <f t="shared" si="59"/>
        <v>0</v>
      </c>
      <c r="I469" s="202">
        <f t="shared" si="48"/>
        <v>0</v>
      </c>
      <c r="J469" s="347">
        <f t="shared" si="60"/>
        <v>0</v>
      </c>
      <c r="K469" s="202">
        <v>0</v>
      </c>
      <c r="L469" s="316">
        <f t="shared" si="56"/>
        <v>0</v>
      </c>
    </row>
    <row r="470" spans="1:12" x14ac:dyDescent="0.35">
      <c r="A470" s="9">
        <f t="shared" si="57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55"/>
        <v>3656</v>
      </c>
      <c r="G470" s="308">
        <f t="shared" si="58"/>
        <v>0</v>
      </c>
      <c r="H470" s="209">
        <f t="shared" si="59"/>
        <v>0</v>
      </c>
      <c r="I470" s="202">
        <f t="shared" si="48"/>
        <v>0</v>
      </c>
      <c r="J470" s="347">
        <f t="shared" si="60"/>
        <v>0</v>
      </c>
      <c r="K470" s="202">
        <v>0</v>
      </c>
      <c r="L470" s="316">
        <f t="shared" si="56"/>
        <v>0</v>
      </c>
    </row>
    <row r="471" spans="1:12" x14ac:dyDescent="0.35">
      <c r="A471" s="9">
        <f t="shared" si="57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55"/>
        <v>2610.1999999999998</v>
      </c>
      <c r="G471" s="308">
        <f t="shared" si="58"/>
        <v>0</v>
      </c>
      <c r="H471" s="209">
        <f t="shared" si="59"/>
        <v>0</v>
      </c>
      <c r="I471" s="202">
        <f t="shared" si="48"/>
        <v>0</v>
      </c>
      <c r="J471" s="347">
        <f t="shared" si="60"/>
        <v>0</v>
      </c>
      <c r="K471" s="202">
        <v>0</v>
      </c>
      <c r="L471" s="316">
        <f t="shared" si="56"/>
        <v>0</v>
      </c>
    </row>
    <row r="472" spans="1:12" x14ac:dyDescent="0.35">
      <c r="A472" s="9">
        <f t="shared" si="57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55"/>
        <v>3617.86</v>
      </c>
      <c r="G472" s="308">
        <f t="shared" si="58"/>
        <v>0</v>
      </c>
      <c r="H472" s="209">
        <f t="shared" si="59"/>
        <v>0</v>
      </c>
      <c r="I472" s="202">
        <f t="shared" si="48"/>
        <v>0</v>
      </c>
      <c r="J472" s="347">
        <f t="shared" si="60"/>
        <v>0</v>
      </c>
      <c r="K472" s="202">
        <v>0</v>
      </c>
      <c r="L472" s="316">
        <f t="shared" si="56"/>
        <v>0</v>
      </c>
    </row>
    <row r="473" spans="1:12" x14ac:dyDescent="0.35">
      <c r="A473" s="9">
        <f t="shared" si="57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55"/>
        <v>2642.1</v>
      </c>
      <c r="G473" s="308">
        <f t="shared" si="58"/>
        <v>0</v>
      </c>
      <c r="H473" s="209">
        <f t="shared" si="59"/>
        <v>0</v>
      </c>
      <c r="I473" s="202">
        <f t="shared" si="48"/>
        <v>0</v>
      </c>
      <c r="J473" s="347">
        <f t="shared" si="60"/>
        <v>0</v>
      </c>
      <c r="K473" s="202">
        <v>0</v>
      </c>
      <c r="L473" s="316">
        <f t="shared" si="56"/>
        <v>0</v>
      </c>
    </row>
    <row r="474" spans="1:12" x14ac:dyDescent="0.35">
      <c r="A474" s="9">
        <f t="shared" si="57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55"/>
        <v>3623.6</v>
      </c>
      <c r="G474" s="308">
        <f t="shared" si="58"/>
        <v>0</v>
      </c>
      <c r="H474" s="209">
        <f t="shared" si="59"/>
        <v>0</v>
      </c>
      <c r="I474" s="202">
        <f t="shared" si="48"/>
        <v>0</v>
      </c>
      <c r="J474" s="347">
        <f t="shared" si="60"/>
        <v>0</v>
      </c>
      <c r="K474" s="202">
        <v>0</v>
      </c>
      <c r="L474" s="316">
        <f t="shared" si="56"/>
        <v>0</v>
      </c>
    </row>
    <row r="475" spans="1:12" x14ac:dyDescent="0.35">
      <c r="A475" s="9">
        <f t="shared" si="57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55"/>
        <v>3546</v>
      </c>
      <c r="G475" s="308">
        <f t="shared" si="58"/>
        <v>0</v>
      </c>
      <c r="H475" s="209">
        <f t="shared" si="59"/>
        <v>0</v>
      </c>
      <c r="I475" s="202">
        <f t="shared" si="48"/>
        <v>0</v>
      </c>
      <c r="J475" s="347">
        <f t="shared" si="60"/>
        <v>0</v>
      </c>
      <c r="K475" s="202">
        <v>0</v>
      </c>
      <c r="L475" s="316">
        <f t="shared" si="56"/>
        <v>0</v>
      </c>
    </row>
    <row r="476" spans="1:12" x14ac:dyDescent="0.35">
      <c r="A476" s="9">
        <f t="shared" si="57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55"/>
        <v>3601.2000000000003</v>
      </c>
      <c r="G476" s="308">
        <f t="shared" si="58"/>
        <v>0</v>
      </c>
      <c r="H476" s="209">
        <f t="shared" si="59"/>
        <v>0</v>
      </c>
      <c r="I476" s="202">
        <f t="shared" si="48"/>
        <v>0</v>
      </c>
      <c r="J476" s="347">
        <f t="shared" si="60"/>
        <v>0</v>
      </c>
      <c r="K476" s="202">
        <v>0</v>
      </c>
      <c r="L476" s="316">
        <f t="shared" si="56"/>
        <v>0</v>
      </c>
    </row>
    <row r="477" spans="1:12" x14ac:dyDescent="0.35">
      <c r="A477" s="9">
        <f t="shared" si="57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55"/>
        <v>3591.7</v>
      </c>
      <c r="G477" s="308">
        <f t="shared" si="58"/>
        <v>0</v>
      </c>
      <c r="H477" s="209">
        <f t="shared" si="59"/>
        <v>0</v>
      </c>
      <c r="I477" s="202">
        <f t="shared" si="48"/>
        <v>0</v>
      </c>
      <c r="J477" s="347">
        <f t="shared" si="60"/>
        <v>0</v>
      </c>
      <c r="K477" s="202">
        <v>0</v>
      </c>
      <c r="L477" s="316">
        <f t="shared" si="56"/>
        <v>0</v>
      </c>
    </row>
    <row r="478" spans="1:12" x14ac:dyDescent="0.35">
      <c r="A478" s="9">
        <f t="shared" si="57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55"/>
        <v>3629.3</v>
      </c>
      <c r="G478" s="308">
        <f t="shared" si="58"/>
        <v>0</v>
      </c>
      <c r="H478" s="209">
        <f t="shared" si="59"/>
        <v>0</v>
      </c>
      <c r="I478" s="202">
        <f t="shared" si="48"/>
        <v>0</v>
      </c>
      <c r="J478" s="347">
        <f t="shared" si="60"/>
        <v>0</v>
      </c>
      <c r="K478" s="202">
        <v>0</v>
      </c>
      <c r="L478" s="316">
        <f t="shared" si="56"/>
        <v>0</v>
      </c>
    </row>
    <row r="479" spans="1:12" x14ac:dyDescent="0.35">
      <c r="A479" s="9">
        <f t="shared" si="57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55"/>
        <v>3581.9</v>
      </c>
      <c r="G479" s="308">
        <f t="shared" si="58"/>
        <v>0</v>
      </c>
      <c r="H479" s="209">
        <f t="shared" si="59"/>
        <v>0</v>
      </c>
      <c r="I479" s="202">
        <f t="shared" si="48"/>
        <v>0</v>
      </c>
      <c r="J479" s="347">
        <f t="shared" si="60"/>
        <v>0</v>
      </c>
      <c r="K479" s="202">
        <v>0</v>
      </c>
      <c r="L479" s="316">
        <f t="shared" si="56"/>
        <v>0</v>
      </c>
    </row>
    <row r="480" spans="1:12" x14ac:dyDescent="0.35">
      <c r="A480" s="9">
        <f t="shared" si="57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55"/>
        <v>2962.6</v>
      </c>
      <c r="G480" s="308">
        <f t="shared" si="58"/>
        <v>0</v>
      </c>
      <c r="H480" s="209">
        <f t="shared" si="59"/>
        <v>0</v>
      </c>
      <c r="I480" s="202">
        <f t="shared" si="48"/>
        <v>0</v>
      </c>
      <c r="J480" s="347">
        <f t="shared" si="60"/>
        <v>0</v>
      </c>
      <c r="K480" s="202">
        <v>0</v>
      </c>
      <c r="L480" s="316">
        <f t="shared" si="56"/>
        <v>0</v>
      </c>
    </row>
    <row r="481" spans="1:12" x14ac:dyDescent="0.35">
      <c r="A481" s="9">
        <f t="shared" si="57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55"/>
        <v>3131.5</v>
      </c>
      <c r="G481" s="308">
        <f t="shared" si="58"/>
        <v>0</v>
      </c>
      <c r="H481" s="209">
        <f t="shared" si="59"/>
        <v>0</v>
      </c>
      <c r="I481" s="202">
        <f t="shared" si="48"/>
        <v>0</v>
      </c>
      <c r="J481" s="347">
        <f t="shared" si="60"/>
        <v>0</v>
      </c>
      <c r="K481" s="202">
        <v>0</v>
      </c>
      <c r="L481" s="316">
        <f t="shared" si="56"/>
        <v>0</v>
      </c>
    </row>
    <row r="482" spans="1:12" x14ac:dyDescent="0.35">
      <c r="A482" s="9">
        <f t="shared" si="57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55"/>
        <v>2797.7</v>
      </c>
      <c r="G482" s="308">
        <f t="shared" si="58"/>
        <v>0</v>
      </c>
      <c r="H482" s="209">
        <f t="shared" si="59"/>
        <v>0</v>
      </c>
      <c r="I482" s="202">
        <f t="shared" si="48"/>
        <v>0</v>
      </c>
      <c r="J482" s="347">
        <f t="shared" si="60"/>
        <v>0</v>
      </c>
      <c r="K482" s="202">
        <v>0</v>
      </c>
      <c r="L482" s="316">
        <f t="shared" si="56"/>
        <v>0</v>
      </c>
    </row>
    <row r="483" spans="1:12" x14ac:dyDescent="0.35">
      <c r="A483" s="9">
        <f t="shared" si="57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55"/>
        <v>2617</v>
      </c>
      <c r="G483" s="308">
        <f t="shared" si="58"/>
        <v>0</v>
      </c>
      <c r="H483" s="209">
        <f t="shared" si="59"/>
        <v>0</v>
      </c>
      <c r="I483" s="202">
        <f t="shared" si="48"/>
        <v>0</v>
      </c>
      <c r="J483" s="347">
        <f t="shared" si="60"/>
        <v>0</v>
      </c>
      <c r="K483" s="202">
        <v>0</v>
      </c>
      <c r="L483" s="316">
        <f t="shared" si="56"/>
        <v>0</v>
      </c>
    </row>
    <row r="484" spans="1:12" x14ac:dyDescent="0.35">
      <c r="A484" s="9">
        <f t="shared" si="57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55"/>
        <v>3127.7</v>
      </c>
      <c r="G484" s="308">
        <f t="shared" si="58"/>
        <v>0</v>
      </c>
      <c r="H484" s="209">
        <f t="shared" si="59"/>
        <v>0</v>
      </c>
      <c r="I484" s="202">
        <f t="shared" si="48"/>
        <v>0</v>
      </c>
      <c r="J484" s="347">
        <f t="shared" si="60"/>
        <v>0</v>
      </c>
      <c r="K484" s="202">
        <v>0</v>
      </c>
      <c r="L484" s="316">
        <f t="shared" si="56"/>
        <v>0</v>
      </c>
    </row>
    <row r="485" spans="1:12" x14ac:dyDescent="0.35">
      <c r="A485" s="9">
        <f t="shared" si="57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55"/>
        <v>6480.4</v>
      </c>
      <c r="G485" s="308">
        <f t="shared" si="58"/>
        <v>0</v>
      </c>
      <c r="H485" s="209">
        <f t="shared" si="59"/>
        <v>0</v>
      </c>
      <c r="I485" s="202">
        <f t="shared" si="48"/>
        <v>0</v>
      </c>
      <c r="J485" s="347">
        <f t="shared" si="60"/>
        <v>0</v>
      </c>
      <c r="K485" s="202">
        <v>0</v>
      </c>
      <c r="L485" s="316">
        <f t="shared" si="56"/>
        <v>0</v>
      </c>
    </row>
    <row r="486" spans="1:12" x14ac:dyDescent="0.35">
      <c r="A486" s="9">
        <f t="shared" si="57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55"/>
        <v>1923</v>
      </c>
      <c r="G486" s="308">
        <f t="shared" si="58"/>
        <v>0</v>
      </c>
      <c r="H486" s="209">
        <f t="shared" si="59"/>
        <v>0</v>
      </c>
      <c r="I486" s="202">
        <f t="shared" si="48"/>
        <v>0</v>
      </c>
      <c r="J486" s="347">
        <f t="shared" si="60"/>
        <v>0</v>
      </c>
      <c r="K486" s="202">
        <v>0</v>
      </c>
      <c r="L486" s="316">
        <f t="shared" si="56"/>
        <v>0</v>
      </c>
    </row>
    <row r="487" spans="1:12" x14ac:dyDescent="0.35">
      <c r="A487" s="9">
        <f t="shared" si="57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55"/>
        <v>176.3</v>
      </c>
      <c r="G487" s="308">
        <f t="shared" si="58"/>
        <v>0</v>
      </c>
      <c r="H487" s="209">
        <f t="shared" si="59"/>
        <v>0</v>
      </c>
      <c r="I487" s="202">
        <f t="shared" si="48"/>
        <v>0</v>
      </c>
      <c r="J487" s="347">
        <f t="shared" si="60"/>
        <v>0</v>
      </c>
      <c r="K487" s="202">
        <v>0</v>
      </c>
      <c r="L487" s="316">
        <f t="shared" si="56"/>
        <v>0</v>
      </c>
    </row>
    <row r="488" spans="1:12" x14ac:dyDescent="0.35">
      <c r="A488" s="9">
        <f t="shared" si="57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55"/>
        <v>3576.1</v>
      </c>
      <c r="G488" s="308">
        <f t="shared" si="58"/>
        <v>0</v>
      </c>
      <c r="H488" s="209">
        <f t="shared" si="59"/>
        <v>0</v>
      </c>
      <c r="I488" s="202">
        <f t="shared" si="48"/>
        <v>0</v>
      </c>
      <c r="J488" s="347">
        <f t="shared" si="60"/>
        <v>0</v>
      </c>
      <c r="K488" s="202">
        <v>0</v>
      </c>
      <c r="L488" s="316">
        <f t="shared" si="56"/>
        <v>0</v>
      </c>
    </row>
    <row r="489" spans="1:12" x14ac:dyDescent="0.35">
      <c r="A489" s="9">
        <f t="shared" si="57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55"/>
        <v>1071.5</v>
      </c>
      <c r="G489" s="308">
        <f t="shared" si="58"/>
        <v>0</v>
      </c>
      <c r="H489" s="209">
        <f t="shared" si="59"/>
        <v>0</v>
      </c>
      <c r="I489" s="202">
        <f t="shared" si="48"/>
        <v>0</v>
      </c>
      <c r="J489" s="347">
        <f t="shared" si="60"/>
        <v>0</v>
      </c>
      <c r="K489" s="202">
        <v>0</v>
      </c>
      <c r="L489" s="316">
        <f t="shared" si="56"/>
        <v>0</v>
      </c>
    </row>
    <row r="490" spans="1:12" x14ac:dyDescent="0.35">
      <c r="A490" s="9">
        <f t="shared" si="57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55"/>
        <v>218</v>
      </c>
      <c r="G490" s="308">
        <f t="shared" si="58"/>
        <v>0</v>
      </c>
      <c r="H490" s="209">
        <f t="shared" si="59"/>
        <v>0</v>
      </c>
      <c r="I490" s="202">
        <f t="shared" si="48"/>
        <v>0</v>
      </c>
      <c r="J490" s="347">
        <f t="shared" si="60"/>
        <v>0</v>
      </c>
      <c r="K490" s="202">
        <v>0</v>
      </c>
      <c r="L490" s="316">
        <f t="shared" si="56"/>
        <v>0</v>
      </c>
    </row>
    <row r="491" spans="1:12" x14ac:dyDescent="0.35">
      <c r="A491" s="9">
        <f t="shared" si="57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55"/>
        <v>224.4</v>
      </c>
      <c r="G491" s="308">
        <f t="shared" si="58"/>
        <v>0</v>
      </c>
      <c r="H491" s="209">
        <f t="shared" si="59"/>
        <v>0</v>
      </c>
      <c r="I491" s="202">
        <f t="shared" si="48"/>
        <v>0</v>
      </c>
      <c r="J491" s="347">
        <f t="shared" si="60"/>
        <v>0</v>
      </c>
      <c r="K491" s="202">
        <v>0</v>
      </c>
      <c r="L491" s="316">
        <f t="shared" si="56"/>
        <v>0</v>
      </c>
    </row>
    <row r="492" spans="1:12" x14ac:dyDescent="0.35">
      <c r="A492" s="9">
        <f t="shared" si="57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55"/>
        <v>790.7</v>
      </c>
      <c r="G492" s="308">
        <f t="shared" si="58"/>
        <v>0</v>
      </c>
      <c r="H492" s="209">
        <f t="shared" si="59"/>
        <v>0</v>
      </c>
      <c r="I492" s="202">
        <f t="shared" si="48"/>
        <v>0</v>
      </c>
      <c r="J492" s="347">
        <f t="shared" si="60"/>
        <v>0</v>
      </c>
      <c r="K492" s="202">
        <v>0</v>
      </c>
      <c r="L492" s="316">
        <f t="shared" si="56"/>
        <v>0</v>
      </c>
    </row>
    <row r="493" spans="1:12" x14ac:dyDescent="0.35">
      <c r="A493" s="9">
        <f t="shared" si="57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55"/>
        <v>357.5</v>
      </c>
      <c r="G493" s="308">
        <f t="shared" si="58"/>
        <v>0</v>
      </c>
      <c r="H493" s="209">
        <f t="shared" si="59"/>
        <v>0</v>
      </c>
      <c r="I493" s="202">
        <f t="shared" si="48"/>
        <v>0</v>
      </c>
      <c r="J493" s="347">
        <f t="shared" si="60"/>
        <v>0</v>
      </c>
      <c r="K493" s="202">
        <v>0</v>
      </c>
      <c r="L493" s="316">
        <f t="shared" si="56"/>
        <v>0</v>
      </c>
    </row>
    <row r="494" spans="1:12" x14ac:dyDescent="0.35">
      <c r="A494" s="9">
        <f t="shared" si="57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55"/>
        <v>614.74</v>
      </c>
      <c r="G494" s="308">
        <f t="shared" si="58"/>
        <v>0</v>
      </c>
      <c r="H494" s="209">
        <f t="shared" si="59"/>
        <v>0</v>
      </c>
      <c r="I494" s="202">
        <f t="shared" si="48"/>
        <v>0</v>
      </c>
      <c r="J494" s="347">
        <f t="shared" si="60"/>
        <v>0</v>
      </c>
      <c r="K494" s="202">
        <v>0</v>
      </c>
      <c r="L494" s="316">
        <f t="shared" ref="L494:L523" si="61">(H494+I494+J494+K494)/F494</f>
        <v>0</v>
      </c>
    </row>
    <row r="495" spans="1:12" x14ac:dyDescent="0.35">
      <c r="A495" s="9">
        <f t="shared" si="57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55"/>
        <v>627.29999999999995</v>
      </c>
      <c r="G495" s="308">
        <f t="shared" si="58"/>
        <v>0</v>
      </c>
      <c r="H495" s="209">
        <f t="shared" si="59"/>
        <v>0</v>
      </c>
      <c r="I495" s="202">
        <f t="shared" si="48"/>
        <v>0</v>
      </c>
      <c r="J495" s="347">
        <f t="shared" si="60"/>
        <v>0</v>
      </c>
      <c r="K495" s="202">
        <v>0</v>
      </c>
      <c r="L495" s="316">
        <f t="shared" si="61"/>
        <v>0</v>
      </c>
    </row>
    <row r="496" spans="1:12" x14ac:dyDescent="0.35">
      <c r="A496" s="9">
        <f t="shared" si="57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55"/>
        <v>268.60000000000002</v>
      </c>
      <c r="G496" s="308">
        <f t="shared" si="58"/>
        <v>0</v>
      </c>
      <c r="H496" s="209">
        <f t="shared" si="59"/>
        <v>0</v>
      </c>
      <c r="I496" s="202">
        <f t="shared" si="48"/>
        <v>0</v>
      </c>
      <c r="J496" s="347">
        <f t="shared" si="60"/>
        <v>0</v>
      </c>
      <c r="K496" s="202">
        <v>0</v>
      </c>
      <c r="L496" s="316">
        <f t="shared" si="61"/>
        <v>0</v>
      </c>
    </row>
    <row r="497" spans="1:12" x14ac:dyDescent="0.35">
      <c r="A497" s="9">
        <f t="shared" si="57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55"/>
        <v>2432.9</v>
      </c>
      <c r="G497" s="308">
        <f t="shared" si="58"/>
        <v>0</v>
      </c>
      <c r="H497" s="209">
        <f t="shared" si="59"/>
        <v>0</v>
      </c>
      <c r="I497" s="202">
        <f t="shared" si="48"/>
        <v>0</v>
      </c>
      <c r="J497" s="347">
        <f t="shared" si="60"/>
        <v>0</v>
      </c>
      <c r="K497" s="202">
        <v>0</v>
      </c>
      <c r="L497" s="316">
        <f t="shared" si="61"/>
        <v>0</v>
      </c>
    </row>
    <row r="498" spans="1:12" x14ac:dyDescent="0.35">
      <c r="A498" s="9">
        <f t="shared" si="57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55"/>
        <v>2587.4</v>
      </c>
      <c r="G498" s="308">
        <f t="shared" si="58"/>
        <v>0</v>
      </c>
      <c r="H498" s="209">
        <f t="shared" si="59"/>
        <v>0</v>
      </c>
      <c r="I498" s="202">
        <f t="shared" si="48"/>
        <v>0</v>
      </c>
      <c r="J498" s="347">
        <f t="shared" si="60"/>
        <v>0</v>
      </c>
      <c r="K498" s="202">
        <v>0</v>
      </c>
      <c r="L498" s="316">
        <f t="shared" si="61"/>
        <v>0</v>
      </c>
    </row>
    <row r="499" spans="1:12" x14ac:dyDescent="0.35">
      <c r="A499" s="9">
        <f t="shared" si="57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55"/>
        <v>2744.2</v>
      </c>
      <c r="G499" s="308">
        <f t="shared" si="58"/>
        <v>0</v>
      </c>
      <c r="H499" s="209">
        <f t="shared" si="59"/>
        <v>0</v>
      </c>
      <c r="I499" s="202">
        <f t="shared" ref="I499:I555" si="62">H499*0.22</f>
        <v>0</v>
      </c>
      <c r="J499" s="347">
        <f t="shared" si="60"/>
        <v>0</v>
      </c>
      <c r="K499" s="202">
        <v>0</v>
      </c>
      <c r="L499" s="316">
        <f t="shared" si="61"/>
        <v>0</v>
      </c>
    </row>
    <row r="500" spans="1:12" x14ac:dyDescent="0.35">
      <c r="A500" s="9">
        <f t="shared" si="57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55"/>
        <v>3583.6</v>
      </c>
      <c r="G500" s="308">
        <f t="shared" si="58"/>
        <v>0</v>
      </c>
      <c r="H500" s="209">
        <f t="shared" si="59"/>
        <v>0</v>
      </c>
      <c r="I500" s="202">
        <f t="shared" si="62"/>
        <v>0</v>
      </c>
      <c r="J500" s="347">
        <f t="shared" si="60"/>
        <v>0</v>
      </c>
      <c r="K500" s="202">
        <v>0</v>
      </c>
      <c r="L500" s="316">
        <f t="shared" si="61"/>
        <v>0</v>
      </c>
    </row>
    <row r="501" spans="1:12" x14ac:dyDescent="0.35">
      <c r="A501" s="9">
        <f t="shared" si="57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55"/>
        <v>3561.7</v>
      </c>
      <c r="G501" s="308">
        <f t="shared" si="58"/>
        <v>0</v>
      </c>
      <c r="H501" s="209">
        <f t="shared" si="59"/>
        <v>0</v>
      </c>
      <c r="I501" s="202">
        <f t="shared" si="62"/>
        <v>0</v>
      </c>
      <c r="J501" s="347">
        <f t="shared" si="60"/>
        <v>0</v>
      </c>
      <c r="K501" s="202">
        <v>0</v>
      </c>
      <c r="L501" s="316">
        <f t="shared" si="61"/>
        <v>0</v>
      </c>
    </row>
    <row r="502" spans="1:12" x14ac:dyDescent="0.35">
      <c r="A502" s="9">
        <f t="shared" si="57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55"/>
        <v>3555.5</v>
      </c>
      <c r="G502" s="308">
        <f t="shared" si="58"/>
        <v>0</v>
      </c>
      <c r="H502" s="209">
        <f t="shared" si="59"/>
        <v>0</v>
      </c>
      <c r="I502" s="202">
        <f t="shared" si="62"/>
        <v>0</v>
      </c>
      <c r="J502" s="347">
        <f t="shared" si="60"/>
        <v>0</v>
      </c>
      <c r="K502" s="202">
        <v>0</v>
      </c>
      <c r="L502" s="316">
        <f t="shared" si="61"/>
        <v>0</v>
      </c>
    </row>
    <row r="503" spans="1:12" x14ac:dyDescent="0.35">
      <c r="A503" s="9">
        <f t="shared" si="57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55"/>
        <v>3553.2999999999997</v>
      </c>
      <c r="G503" s="308">
        <f t="shared" si="58"/>
        <v>0</v>
      </c>
      <c r="H503" s="209">
        <f t="shared" si="59"/>
        <v>0</v>
      </c>
      <c r="I503" s="202">
        <f t="shared" si="62"/>
        <v>0</v>
      </c>
      <c r="J503" s="347">
        <f t="shared" si="60"/>
        <v>0</v>
      </c>
      <c r="K503" s="202">
        <v>0</v>
      </c>
      <c r="L503" s="316">
        <f t="shared" si="61"/>
        <v>0</v>
      </c>
    </row>
    <row r="504" spans="1:12" x14ac:dyDescent="0.35">
      <c r="A504" s="9">
        <f t="shared" si="57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55"/>
        <v>194.9</v>
      </c>
      <c r="G504" s="308">
        <f t="shared" si="58"/>
        <v>0</v>
      </c>
      <c r="H504" s="209">
        <f t="shared" si="59"/>
        <v>0</v>
      </c>
      <c r="I504" s="202">
        <f t="shared" si="62"/>
        <v>0</v>
      </c>
      <c r="J504" s="347">
        <f t="shared" si="60"/>
        <v>0</v>
      </c>
      <c r="K504" s="202">
        <v>0</v>
      </c>
      <c r="L504" s="316">
        <f t="shared" si="61"/>
        <v>0</v>
      </c>
    </row>
    <row r="505" spans="1:12" x14ac:dyDescent="0.35">
      <c r="A505" s="9">
        <f t="shared" si="57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55"/>
        <v>234.1</v>
      </c>
      <c r="G505" s="308">
        <f t="shared" si="58"/>
        <v>0</v>
      </c>
      <c r="H505" s="209">
        <f t="shared" si="59"/>
        <v>0</v>
      </c>
      <c r="I505" s="202">
        <f t="shared" si="62"/>
        <v>0</v>
      </c>
      <c r="J505" s="347">
        <f t="shared" si="60"/>
        <v>0</v>
      </c>
      <c r="K505" s="202">
        <v>0</v>
      </c>
      <c r="L505" s="316">
        <f t="shared" si="61"/>
        <v>0</v>
      </c>
    </row>
    <row r="506" spans="1:12" x14ac:dyDescent="0.35">
      <c r="A506" s="9">
        <f t="shared" si="57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55"/>
        <v>3517.1000000000004</v>
      </c>
      <c r="G506" s="308">
        <f t="shared" si="58"/>
        <v>0</v>
      </c>
      <c r="H506" s="209">
        <f t="shared" si="59"/>
        <v>0</v>
      </c>
      <c r="I506" s="202">
        <f t="shared" si="62"/>
        <v>0</v>
      </c>
      <c r="J506" s="347">
        <f t="shared" si="60"/>
        <v>0</v>
      </c>
      <c r="K506" s="202">
        <v>0</v>
      </c>
      <c r="L506" s="316">
        <f t="shared" si="61"/>
        <v>0</v>
      </c>
    </row>
    <row r="507" spans="1:12" x14ac:dyDescent="0.35">
      <c r="A507" s="9">
        <f t="shared" si="57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55"/>
        <v>2684.4</v>
      </c>
      <c r="G507" s="308">
        <f t="shared" si="58"/>
        <v>0</v>
      </c>
      <c r="H507" s="209">
        <f t="shared" si="59"/>
        <v>0</v>
      </c>
      <c r="I507" s="202">
        <f t="shared" si="62"/>
        <v>0</v>
      </c>
      <c r="J507" s="347">
        <f t="shared" si="60"/>
        <v>0</v>
      </c>
      <c r="K507" s="202">
        <v>0</v>
      </c>
      <c r="L507" s="316">
        <f t="shared" si="61"/>
        <v>0</v>
      </c>
    </row>
    <row r="508" spans="1:12" x14ac:dyDescent="0.35">
      <c r="A508" s="9">
        <f t="shared" si="57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55"/>
        <v>94</v>
      </c>
      <c r="G508" s="308">
        <f t="shared" si="58"/>
        <v>0</v>
      </c>
      <c r="H508" s="209">
        <f t="shared" si="59"/>
        <v>0</v>
      </c>
      <c r="I508" s="202">
        <f t="shared" si="62"/>
        <v>0</v>
      </c>
      <c r="J508" s="347">
        <f t="shared" si="60"/>
        <v>0</v>
      </c>
      <c r="K508" s="202">
        <v>0</v>
      </c>
      <c r="L508" s="316">
        <f t="shared" si="61"/>
        <v>0</v>
      </c>
    </row>
    <row r="509" spans="1:12" x14ac:dyDescent="0.35">
      <c r="A509" s="9">
        <f t="shared" si="57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55"/>
        <v>222.7</v>
      </c>
      <c r="G509" s="308">
        <f t="shared" si="58"/>
        <v>0</v>
      </c>
      <c r="H509" s="209">
        <f t="shared" si="59"/>
        <v>0</v>
      </c>
      <c r="I509" s="202">
        <f t="shared" si="62"/>
        <v>0</v>
      </c>
      <c r="J509" s="347">
        <f t="shared" si="60"/>
        <v>0</v>
      </c>
      <c r="K509" s="202">
        <v>0</v>
      </c>
      <c r="L509" s="316">
        <f t="shared" si="61"/>
        <v>0</v>
      </c>
    </row>
    <row r="510" spans="1:12" x14ac:dyDescent="0.35">
      <c r="A510" s="9">
        <f t="shared" si="57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55"/>
        <v>229.6</v>
      </c>
      <c r="G510" s="308">
        <f t="shared" si="58"/>
        <v>0</v>
      </c>
      <c r="H510" s="209">
        <f t="shared" si="59"/>
        <v>0</v>
      </c>
      <c r="I510" s="202">
        <f t="shared" si="62"/>
        <v>0</v>
      </c>
      <c r="J510" s="347">
        <f t="shared" si="60"/>
        <v>0</v>
      </c>
      <c r="K510" s="202">
        <v>0</v>
      </c>
      <c r="L510" s="316">
        <f t="shared" si="61"/>
        <v>0</v>
      </c>
    </row>
    <row r="511" spans="1:12" x14ac:dyDescent="0.35">
      <c r="A511" s="9">
        <f t="shared" si="57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55"/>
        <v>66.400000000000006</v>
      </c>
      <c r="G511" s="308">
        <f t="shared" si="58"/>
        <v>0</v>
      </c>
      <c r="H511" s="209">
        <f t="shared" si="59"/>
        <v>0</v>
      </c>
      <c r="I511" s="202">
        <f t="shared" si="62"/>
        <v>0</v>
      </c>
      <c r="J511" s="347">
        <f t="shared" si="60"/>
        <v>0</v>
      </c>
      <c r="K511" s="202">
        <v>0</v>
      </c>
      <c r="L511" s="316">
        <f t="shared" si="61"/>
        <v>0</v>
      </c>
    </row>
    <row r="512" spans="1:12" x14ac:dyDescent="0.35">
      <c r="A512" s="9">
        <f t="shared" si="57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55"/>
        <v>2581.4</v>
      </c>
      <c r="G512" s="308">
        <f t="shared" si="58"/>
        <v>0</v>
      </c>
      <c r="H512" s="209">
        <f t="shared" si="59"/>
        <v>0</v>
      </c>
      <c r="I512" s="202">
        <f t="shared" si="62"/>
        <v>0</v>
      </c>
      <c r="J512" s="347">
        <f t="shared" si="60"/>
        <v>0</v>
      </c>
      <c r="K512" s="202">
        <v>0</v>
      </c>
      <c r="L512" s="316">
        <f t="shared" si="61"/>
        <v>0</v>
      </c>
    </row>
    <row r="513" spans="1:12" x14ac:dyDescent="0.35">
      <c r="A513" s="9">
        <f t="shared" si="57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55"/>
        <v>3240.3</v>
      </c>
      <c r="G513" s="308">
        <f t="shared" si="58"/>
        <v>0</v>
      </c>
      <c r="H513" s="209">
        <f t="shared" si="59"/>
        <v>0</v>
      </c>
      <c r="I513" s="202">
        <f t="shared" si="62"/>
        <v>0</v>
      </c>
      <c r="J513" s="347">
        <f t="shared" si="60"/>
        <v>0</v>
      </c>
      <c r="K513" s="202">
        <v>0</v>
      </c>
      <c r="L513" s="316">
        <f t="shared" si="61"/>
        <v>0</v>
      </c>
    </row>
    <row r="514" spans="1:12" x14ac:dyDescent="0.35">
      <c r="A514" s="9">
        <f t="shared" si="57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55"/>
        <v>3544.97</v>
      </c>
      <c r="G514" s="308">
        <f t="shared" si="58"/>
        <v>0</v>
      </c>
      <c r="H514" s="209">
        <f t="shared" si="59"/>
        <v>0</v>
      </c>
      <c r="I514" s="202">
        <f t="shared" si="62"/>
        <v>0</v>
      </c>
      <c r="J514" s="347">
        <f t="shared" si="60"/>
        <v>0</v>
      </c>
      <c r="K514" s="202">
        <v>0</v>
      </c>
      <c r="L514" s="316">
        <f t="shared" si="61"/>
        <v>0</v>
      </c>
    </row>
    <row r="515" spans="1:12" x14ac:dyDescent="0.35">
      <c r="A515" s="9">
        <f t="shared" si="57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55"/>
        <v>2778.9</v>
      </c>
      <c r="G515" s="308">
        <f t="shared" si="58"/>
        <v>0</v>
      </c>
      <c r="H515" s="209">
        <f t="shared" si="59"/>
        <v>0</v>
      </c>
      <c r="I515" s="202">
        <f t="shared" si="62"/>
        <v>0</v>
      </c>
      <c r="J515" s="347">
        <f t="shared" si="60"/>
        <v>0</v>
      </c>
      <c r="K515" s="202">
        <v>0</v>
      </c>
      <c r="L515" s="316">
        <f t="shared" si="61"/>
        <v>0</v>
      </c>
    </row>
    <row r="516" spans="1:12" x14ac:dyDescent="0.35">
      <c r="A516" s="9">
        <f t="shared" si="57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55"/>
        <v>2581.6999999999998</v>
      </c>
      <c r="G516" s="308">
        <f t="shared" si="58"/>
        <v>0</v>
      </c>
      <c r="H516" s="209">
        <f t="shared" si="59"/>
        <v>0</v>
      </c>
      <c r="I516" s="202">
        <f t="shared" si="62"/>
        <v>0</v>
      </c>
      <c r="J516" s="347">
        <f t="shared" si="60"/>
        <v>0</v>
      </c>
      <c r="K516" s="202">
        <v>0</v>
      </c>
      <c r="L516" s="316">
        <f t="shared" si="61"/>
        <v>0</v>
      </c>
    </row>
    <row r="517" spans="1:12" x14ac:dyDescent="0.35">
      <c r="A517" s="9">
        <f t="shared" si="57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55"/>
        <v>3517.8</v>
      </c>
      <c r="G517" s="308">
        <f t="shared" si="58"/>
        <v>0</v>
      </c>
      <c r="H517" s="209">
        <f t="shared" si="59"/>
        <v>0</v>
      </c>
      <c r="I517" s="202">
        <f t="shared" si="62"/>
        <v>0</v>
      </c>
      <c r="J517" s="347">
        <f t="shared" si="60"/>
        <v>0</v>
      </c>
      <c r="K517" s="202">
        <v>0</v>
      </c>
      <c r="L517" s="316">
        <f t="shared" si="61"/>
        <v>0</v>
      </c>
    </row>
    <row r="518" spans="1:12" x14ac:dyDescent="0.35">
      <c r="A518" s="9">
        <f t="shared" si="57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55"/>
        <v>2599.2399999999998</v>
      </c>
      <c r="G518" s="308">
        <f t="shared" si="58"/>
        <v>0</v>
      </c>
      <c r="H518" s="209">
        <f t="shared" si="59"/>
        <v>0</v>
      </c>
      <c r="I518" s="202">
        <f t="shared" si="62"/>
        <v>0</v>
      </c>
      <c r="J518" s="347">
        <f t="shared" si="60"/>
        <v>0</v>
      </c>
      <c r="K518" s="202">
        <v>0</v>
      </c>
      <c r="L518" s="316">
        <f t="shared" si="61"/>
        <v>0</v>
      </c>
    </row>
    <row r="519" spans="1:12" x14ac:dyDescent="0.35">
      <c r="A519" s="9">
        <f t="shared" si="57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63">C519+D519+E519</f>
        <v>3555.8</v>
      </c>
      <c r="G519" s="308">
        <f t="shared" si="58"/>
        <v>0</v>
      </c>
      <c r="H519" s="209">
        <f t="shared" si="59"/>
        <v>0</v>
      </c>
      <c r="I519" s="202">
        <f t="shared" si="62"/>
        <v>0</v>
      </c>
      <c r="J519" s="347">
        <f t="shared" si="60"/>
        <v>0</v>
      </c>
      <c r="K519" s="202">
        <v>0</v>
      </c>
      <c r="L519" s="316">
        <f t="shared" si="61"/>
        <v>0</v>
      </c>
    </row>
    <row r="520" spans="1:12" x14ac:dyDescent="0.35">
      <c r="A520" s="9">
        <f t="shared" si="57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63"/>
        <v>4424.8999999999996</v>
      </c>
      <c r="G520" s="308">
        <f t="shared" si="58"/>
        <v>0</v>
      </c>
      <c r="H520" s="209">
        <f t="shared" si="59"/>
        <v>0</v>
      </c>
      <c r="I520" s="202">
        <f t="shared" si="62"/>
        <v>0</v>
      </c>
      <c r="J520" s="347">
        <f t="shared" si="60"/>
        <v>0</v>
      </c>
      <c r="K520" s="202">
        <v>0</v>
      </c>
      <c r="L520" s="316">
        <f t="shared" si="61"/>
        <v>0</v>
      </c>
    </row>
    <row r="521" spans="1:12" x14ac:dyDescent="0.35">
      <c r="A521" s="9">
        <f t="shared" si="57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63"/>
        <v>2601.4</v>
      </c>
      <c r="G521" s="308">
        <f>0/187269.56*F521</f>
        <v>0</v>
      </c>
      <c r="H521" s="209">
        <f t="shared" si="59"/>
        <v>0</v>
      </c>
      <c r="I521" s="202">
        <f t="shared" si="62"/>
        <v>0</v>
      </c>
      <c r="J521" s="347">
        <f t="shared" si="60"/>
        <v>0</v>
      </c>
      <c r="K521" s="202">
        <v>0</v>
      </c>
      <c r="L521" s="316">
        <f t="shared" si="61"/>
        <v>0</v>
      </c>
    </row>
    <row r="522" spans="1:12" x14ac:dyDescent="0.35">
      <c r="A522" s="9">
        <f t="shared" si="57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63"/>
        <v>4398.29</v>
      </c>
      <c r="G522" s="308">
        <f>0/187269.56*F522</f>
        <v>0</v>
      </c>
      <c r="H522" s="209">
        <f t="shared" si="59"/>
        <v>0</v>
      </c>
      <c r="I522" s="202">
        <f t="shared" si="62"/>
        <v>0</v>
      </c>
      <c r="J522" s="347">
        <f t="shared" si="60"/>
        <v>0</v>
      </c>
      <c r="K522" s="202">
        <v>0</v>
      </c>
      <c r="L522" s="316">
        <f t="shared" si="61"/>
        <v>0</v>
      </c>
    </row>
    <row r="523" spans="1:12" x14ac:dyDescent="0.35">
      <c r="A523" s="9">
        <f t="shared" si="57"/>
        <v>61</v>
      </c>
      <c r="B523" s="14" t="s">
        <v>556</v>
      </c>
      <c r="C523" s="8">
        <v>3237.1</v>
      </c>
      <c r="D523" s="8"/>
      <c r="E523" s="8"/>
      <c r="F523" s="8">
        <f t="shared" si="63"/>
        <v>3237.1</v>
      </c>
      <c r="G523" s="308">
        <f>0/187269.56*F523</f>
        <v>0</v>
      </c>
      <c r="H523" s="209">
        <f t="shared" si="59"/>
        <v>0</v>
      </c>
      <c r="I523" s="202">
        <f t="shared" si="62"/>
        <v>0</v>
      </c>
      <c r="J523" s="347">
        <f t="shared" si="60"/>
        <v>0</v>
      </c>
      <c r="K523" s="202">
        <v>0</v>
      </c>
      <c r="L523" s="317">
        <f t="shared" si="61"/>
        <v>0</v>
      </c>
    </row>
    <row r="524" spans="1:12" x14ac:dyDescent="0.35">
      <c r="A524" s="9">
        <f t="shared" si="57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63"/>
        <v>7769.2999999999993</v>
      </c>
      <c r="G524" s="308">
        <f>0/187269.56*F524</f>
        <v>0</v>
      </c>
      <c r="H524" s="209">
        <f t="shared" si="59"/>
        <v>0</v>
      </c>
      <c r="I524" s="202">
        <f t="shared" si="62"/>
        <v>0</v>
      </c>
      <c r="J524" s="347">
        <f t="shared" si="60"/>
        <v>0</v>
      </c>
      <c r="K524" s="202">
        <v>0</v>
      </c>
      <c r="L524" s="317">
        <f t="shared" ref="L524:L526" si="64">(H524+I524+J524+K524)/F524</f>
        <v>0</v>
      </c>
    </row>
    <row r="525" spans="1:12" x14ac:dyDescent="0.35">
      <c r="A525" s="9">
        <f t="shared" si="57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63"/>
        <v>10480.52</v>
      </c>
      <c r="G525" s="308">
        <f>0/187269.56*F525</f>
        <v>0</v>
      </c>
      <c r="H525" s="209">
        <f t="shared" si="59"/>
        <v>0</v>
      </c>
      <c r="I525" s="202">
        <f t="shared" si="62"/>
        <v>0</v>
      </c>
      <c r="J525" s="347">
        <f t="shared" ref="J525:J585" si="65">H525*0</f>
        <v>0</v>
      </c>
      <c r="K525" s="202">
        <v>0</v>
      </c>
      <c r="L525" s="317">
        <f t="shared" si="64"/>
        <v>0</v>
      </c>
    </row>
    <row r="526" spans="1:12" ht="18" x14ac:dyDescent="0.4">
      <c r="A526" s="12"/>
      <c r="B526" s="17" t="s">
        <v>1698</v>
      </c>
      <c r="C526" s="26">
        <f t="shared" ref="C526:G526" si="66">SUM(C463:C525)</f>
        <v>167186.52999999997</v>
      </c>
      <c r="D526" s="26">
        <f t="shared" si="66"/>
        <v>232.40000000000003</v>
      </c>
      <c r="E526" s="26">
        <f t="shared" si="66"/>
        <v>4092.2000000000003</v>
      </c>
      <c r="F526" s="26">
        <f t="shared" si="66"/>
        <v>171511.12999999995</v>
      </c>
      <c r="G526" s="198">
        <f t="shared" si="66"/>
        <v>0</v>
      </c>
      <c r="H526" s="225">
        <f t="shared" ref="H526" si="67">G526*3200</f>
        <v>0</v>
      </c>
      <c r="I526" s="202">
        <f t="shared" si="62"/>
        <v>0</v>
      </c>
      <c r="J526" s="347">
        <f t="shared" si="65"/>
        <v>0</v>
      </c>
      <c r="K526" s="198">
        <v>0</v>
      </c>
      <c r="L526" s="318">
        <f t="shared" si="64"/>
        <v>0</v>
      </c>
    </row>
    <row r="527" spans="1:12" ht="18" x14ac:dyDescent="0.4">
      <c r="A527" s="9"/>
      <c r="B527" s="7" t="s">
        <v>507</v>
      </c>
      <c r="C527" s="93"/>
      <c r="D527" s="93"/>
      <c r="E527" s="93"/>
      <c r="F527" s="93"/>
      <c r="G527" s="308"/>
      <c r="H527" s="209"/>
      <c r="I527" s="202"/>
      <c r="J527" s="347"/>
      <c r="K527" s="195"/>
    </row>
    <row r="528" spans="1:12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68">C528+D528+E528</f>
        <v>94.51</v>
      </c>
      <c r="G528" s="308">
        <f>0/244814.2*F528</f>
        <v>0</v>
      </c>
      <c r="H528" s="209">
        <f>G528*4281.45</f>
        <v>0</v>
      </c>
      <c r="I528" s="202">
        <f t="shared" si="62"/>
        <v>0</v>
      </c>
      <c r="J528" s="347">
        <f t="shared" si="65"/>
        <v>0</v>
      </c>
      <c r="K528" s="202">
        <v>0</v>
      </c>
      <c r="L528" s="316">
        <f>(H528+I528+J528+K528)/F528</f>
        <v>0</v>
      </c>
    </row>
    <row r="529" spans="1:12" x14ac:dyDescent="0.35">
      <c r="A529" s="9">
        <f t="shared" ref="A529:A592" si="69">A528+1</f>
        <v>2</v>
      </c>
      <c r="B529" s="8" t="s">
        <v>1760</v>
      </c>
      <c r="C529" s="8">
        <v>0</v>
      </c>
      <c r="D529" s="8">
        <f>димвенканали!D529</f>
        <v>0</v>
      </c>
      <c r="E529" s="8">
        <f>димвенканали!E529</f>
        <v>0</v>
      </c>
      <c r="F529" s="8">
        <f t="shared" si="68"/>
        <v>0</v>
      </c>
      <c r="G529" s="308">
        <f t="shared" ref="G529:G583" si="70">0/244814.2*F529</f>
        <v>0</v>
      </c>
      <c r="H529" s="209">
        <f t="shared" ref="H529:H592" si="71">G529*4281.45</f>
        <v>0</v>
      </c>
      <c r="I529" s="202">
        <f t="shared" si="62"/>
        <v>0</v>
      </c>
      <c r="J529" s="347">
        <f t="shared" si="65"/>
        <v>0</v>
      </c>
      <c r="K529" s="202">
        <v>0</v>
      </c>
      <c r="L529" s="316">
        <v>0</v>
      </c>
    </row>
    <row r="530" spans="1:12" x14ac:dyDescent="0.35">
      <c r="A530" s="9">
        <f t="shared" si="69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68"/>
        <v>4212.6899999999996</v>
      </c>
      <c r="G530" s="308">
        <f t="shared" si="70"/>
        <v>0</v>
      </c>
      <c r="H530" s="209">
        <f t="shared" si="71"/>
        <v>0</v>
      </c>
      <c r="I530" s="202">
        <f t="shared" si="62"/>
        <v>0</v>
      </c>
      <c r="J530" s="347">
        <f t="shared" si="65"/>
        <v>0</v>
      </c>
      <c r="K530" s="202">
        <v>0</v>
      </c>
      <c r="L530" s="316">
        <f t="shared" ref="L530:L539" si="72">(H530+I530+J530+K530)/F530</f>
        <v>0</v>
      </c>
    </row>
    <row r="531" spans="1:12" x14ac:dyDescent="0.35">
      <c r="A531" s="9">
        <f t="shared" si="69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68"/>
        <v>4354.84</v>
      </c>
      <c r="G531" s="308">
        <f t="shared" si="70"/>
        <v>0</v>
      </c>
      <c r="H531" s="209">
        <f t="shared" si="71"/>
        <v>0</v>
      </c>
      <c r="I531" s="202">
        <f t="shared" si="62"/>
        <v>0</v>
      </c>
      <c r="J531" s="347">
        <f t="shared" si="65"/>
        <v>0</v>
      </c>
      <c r="K531" s="202">
        <v>0</v>
      </c>
      <c r="L531" s="316">
        <f t="shared" si="72"/>
        <v>0</v>
      </c>
    </row>
    <row r="532" spans="1:12" x14ac:dyDescent="0.35">
      <c r="A532" s="9">
        <f t="shared" si="69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68"/>
        <v>8583.89</v>
      </c>
      <c r="G532" s="308">
        <f t="shared" si="70"/>
        <v>0</v>
      </c>
      <c r="H532" s="209">
        <f t="shared" si="71"/>
        <v>0</v>
      </c>
      <c r="I532" s="202">
        <f t="shared" si="62"/>
        <v>0</v>
      </c>
      <c r="J532" s="347">
        <f t="shared" si="65"/>
        <v>0</v>
      </c>
      <c r="K532" s="202">
        <v>0</v>
      </c>
      <c r="L532" s="316">
        <f t="shared" si="72"/>
        <v>0</v>
      </c>
    </row>
    <row r="533" spans="1:12" x14ac:dyDescent="0.35">
      <c r="A533" s="9">
        <f t="shared" si="69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68"/>
        <v>4134.84</v>
      </c>
      <c r="G533" s="308">
        <f t="shared" si="70"/>
        <v>0</v>
      </c>
      <c r="H533" s="209">
        <f t="shared" si="71"/>
        <v>0</v>
      </c>
      <c r="I533" s="202">
        <f t="shared" si="62"/>
        <v>0</v>
      </c>
      <c r="J533" s="347">
        <f t="shared" si="65"/>
        <v>0</v>
      </c>
      <c r="K533" s="202">
        <v>0</v>
      </c>
      <c r="L533" s="316">
        <f t="shared" si="72"/>
        <v>0</v>
      </c>
    </row>
    <row r="534" spans="1:12" x14ac:dyDescent="0.35">
      <c r="A534" s="9">
        <f t="shared" si="69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68"/>
        <v>4246.29</v>
      </c>
      <c r="G534" s="308">
        <f t="shared" si="70"/>
        <v>0</v>
      </c>
      <c r="H534" s="209">
        <f t="shared" si="71"/>
        <v>0</v>
      </c>
      <c r="I534" s="202">
        <f t="shared" si="62"/>
        <v>0</v>
      </c>
      <c r="J534" s="347">
        <f t="shared" si="65"/>
        <v>0</v>
      </c>
      <c r="K534" s="202">
        <v>0</v>
      </c>
      <c r="L534" s="316">
        <f t="shared" si="72"/>
        <v>0</v>
      </c>
    </row>
    <row r="535" spans="1:12" x14ac:dyDescent="0.35">
      <c r="A535" s="9">
        <f t="shared" si="69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68"/>
        <v>4417.1200000000008</v>
      </c>
      <c r="G535" s="308">
        <f t="shared" si="70"/>
        <v>0</v>
      </c>
      <c r="H535" s="209">
        <f t="shared" si="71"/>
        <v>0</v>
      </c>
      <c r="I535" s="202">
        <f t="shared" si="62"/>
        <v>0</v>
      </c>
      <c r="J535" s="347">
        <f t="shared" si="65"/>
        <v>0</v>
      </c>
      <c r="K535" s="202">
        <v>0</v>
      </c>
      <c r="L535" s="316">
        <f t="shared" si="72"/>
        <v>0</v>
      </c>
    </row>
    <row r="536" spans="1:12" x14ac:dyDescent="0.35">
      <c r="A536" s="9">
        <f t="shared" si="69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68"/>
        <v>4186.7700000000004</v>
      </c>
      <c r="G536" s="308">
        <f t="shared" si="70"/>
        <v>0</v>
      </c>
      <c r="H536" s="209">
        <f t="shared" si="71"/>
        <v>0</v>
      </c>
      <c r="I536" s="202">
        <f t="shared" si="62"/>
        <v>0</v>
      </c>
      <c r="J536" s="347">
        <f t="shared" si="65"/>
        <v>0</v>
      </c>
      <c r="K536" s="202">
        <v>0</v>
      </c>
      <c r="L536" s="316">
        <f t="shared" si="72"/>
        <v>0</v>
      </c>
    </row>
    <row r="537" spans="1:12" x14ac:dyDescent="0.35">
      <c r="A537" s="9">
        <f t="shared" si="69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68"/>
        <v>4207.92</v>
      </c>
      <c r="G537" s="308">
        <f t="shared" si="70"/>
        <v>0</v>
      </c>
      <c r="H537" s="209">
        <f t="shared" si="71"/>
        <v>0</v>
      </c>
      <c r="I537" s="202">
        <f t="shared" si="62"/>
        <v>0</v>
      </c>
      <c r="J537" s="347">
        <f t="shared" si="65"/>
        <v>0</v>
      </c>
      <c r="K537" s="202">
        <v>0</v>
      </c>
      <c r="L537" s="316">
        <f t="shared" si="72"/>
        <v>0</v>
      </c>
    </row>
    <row r="538" spans="1:12" x14ac:dyDescent="0.35">
      <c r="A538" s="9">
        <f t="shared" si="69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68"/>
        <v>6478.67</v>
      </c>
      <c r="G538" s="308">
        <f t="shared" si="70"/>
        <v>0</v>
      </c>
      <c r="H538" s="209">
        <f t="shared" si="71"/>
        <v>0</v>
      </c>
      <c r="I538" s="202">
        <f t="shared" si="62"/>
        <v>0</v>
      </c>
      <c r="J538" s="347">
        <f t="shared" si="65"/>
        <v>0</v>
      </c>
      <c r="K538" s="202">
        <v>0</v>
      </c>
      <c r="L538" s="316">
        <f t="shared" si="72"/>
        <v>0</v>
      </c>
    </row>
    <row r="539" spans="1:12" x14ac:dyDescent="0.35">
      <c r="A539" s="9">
        <f t="shared" si="69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68"/>
        <v>109.54</v>
      </c>
      <c r="G539" s="308">
        <f t="shared" si="70"/>
        <v>0</v>
      </c>
      <c r="H539" s="209">
        <f t="shared" si="71"/>
        <v>0</v>
      </c>
      <c r="I539" s="202">
        <f t="shared" si="62"/>
        <v>0</v>
      </c>
      <c r="J539" s="347">
        <f t="shared" si="65"/>
        <v>0</v>
      </c>
      <c r="K539" s="202">
        <v>0</v>
      </c>
      <c r="L539" s="316">
        <f t="shared" si="72"/>
        <v>0</v>
      </c>
    </row>
    <row r="540" spans="1:12" x14ac:dyDescent="0.35">
      <c r="A540" s="9">
        <f t="shared" si="69"/>
        <v>13</v>
      </c>
      <c r="B540" s="90" t="s">
        <v>1771</v>
      </c>
      <c r="C540" s="8">
        <v>0</v>
      </c>
      <c r="D540" s="8">
        <f>димвенканали!D540</f>
        <v>0</v>
      </c>
      <c r="E540" s="8">
        <f>димвенканали!E540</f>
        <v>0</v>
      </c>
      <c r="F540" s="8">
        <f t="shared" si="68"/>
        <v>0</v>
      </c>
      <c r="G540" s="308">
        <f t="shared" si="70"/>
        <v>0</v>
      </c>
      <c r="H540" s="209">
        <f t="shared" si="71"/>
        <v>0</v>
      </c>
      <c r="I540" s="202">
        <f t="shared" si="62"/>
        <v>0</v>
      </c>
      <c r="J540" s="347">
        <f t="shared" si="65"/>
        <v>0</v>
      </c>
      <c r="K540" s="202">
        <v>0</v>
      </c>
      <c r="L540" s="316">
        <v>0</v>
      </c>
    </row>
    <row r="541" spans="1:12" x14ac:dyDescent="0.35">
      <c r="A541" s="9">
        <f t="shared" si="69"/>
        <v>14</v>
      </c>
      <c r="B541" s="8" t="s">
        <v>1772</v>
      </c>
      <c r="C541" s="8">
        <v>0</v>
      </c>
      <c r="D541" s="8">
        <f>димвенканали!D541</f>
        <v>0</v>
      </c>
      <c r="E541" s="8">
        <f>димвенканали!E541</f>
        <v>0</v>
      </c>
      <c r="F541" s="8">
        <f t="shared" si="68"/>
        <v>0</v>
      </c>
      <c r="G541" s="308">
        <f t="shared" si="70"/>
        <v>0</v>
      </c>
      <c r="H541" s="209">
        <f t="shared" si="71"/>
        <v>0</v>
      </c>
      <c r="I541" s="202">
        <f t="shared" si="62"/>
        <v>0</v>
      </c>
      <c r="J541" s="347">
        <f t="shared" si="65"/>
        <v>0</v>
      </c>
      <c r="K541" s="202">
        <v>0</v>
      </c>
      <c r="L541" s="316">
        <v>0</v>
      </c>
    </row>
    <row r="542" spans="1:12" x14ac:dyDescent="0.35">
      <c r="A542" s="9">
        <f t="shared" si="69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68"/>
        <v>218.9</v>
      </c>
      <c r="G542" s="308">
        <f t="shared" si="70"/>
        <v>0</v>
      </c>
      <c r="H542" s="209">
        <f t="shared" si="71"/>
        <v>0</v>
      </c>
      <c r="I542" s="202">
        <f t="shared" si="62"/>
        <v>0</v>
      </c>
      <c r="J542" s="347">
        <f t="shared" si="65"/>
        <v>0</v>
      </c>
      <c r="K542" s="202">
        <v>0</v>
      </c>
      <c r="L542" s="316">
        <f t="shared" ref="L542:L581" si="73">(H542+I542+J542+K542)/F542</f>
        <v>0</v>
      </c>
    </row>
    <row r="543" spans="1:12" x14ac:dyDescent="0.35">
      <c r="A543" s="9">
        <f t="shared" si="69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68"/>
        <v>164.3</v>
      </c>
      <c r="G543" s="308">
        <f t="shared" si="70"/>
        <v>0</v>
      </c>
      <c r="H543" s="209">
        <f t="shared" si="71"/>
        <v>0</v>
      </c>
      <c r="I543" s="202">
        <f t="shared" si="62"/>
        <v>0</v>
      </c>
      <c r="J543" s="347">
        <f t="shared" si="65"/>
        <v>0</v>
      </c>
      <c r="K543" s="202">
        <v>0</v>
      </c>
      <c r="L543" s="316">
        <f t="shared" si="73"/>
        <v>0</v>
      </c>
    </row>
    <row r="544" spans="1:12" x14ac:dyDescent="0.35">
      <c r="A544" s="9">
        <f t="shared" si="69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68"/>
        <v>250.1</v>
      </c>
      <c r="G544" s="308">
        <f t="shared" si="70"/>
        <v>0</v>
      </c>
      <c r="H544" s="209">
        <f t="shared" si="71"/>
        <v>0</v>
      </c>
      <c r="I544" s="202">
        <f t="shared" si="62"/>
        <v>0</v>
      </c>
      <c r="J544" s="347">
        <f t="shared" si="65"/>
        <v>0</v>
      </c>
      <c r="K544" s="202">
        <v>0</v>
      </c>
      <c r="L544" s="316">
        <f t="shared" si="73"/>
        <v>0</v>
      </c>
    </row>
    <row r="545" spans="1:12" x14ac:dyDescent="0.35">
      <c r="A545" s="9">
        <f t="shared" si="69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68"/>
        <v>856.6</v>
      </c>
      <c r="G545" s="308">
        <f t="shared" si="70"/>
        <v>0</v>
      </c>
      <c r="H545" s="209">
        <f t="shared" si="71"/>
        <v>0</v>
      </c>
      <c r="I545" s="202">
        <f t="shared" si="62"/>
        <v>0</v>
      </c>
      <c r="J545" s="347">
        <f t="shared" si="65"/>
        <v>0</v>
      </c>
      <c r="K545" s="202">
        <v>0</v>
      </c>
      <c r="L545" s="316">
        <f t="shared" si="73"/>
        <v>0</v>
      </c>
    </row>
    <row r="546" spans="1:12" x14ac:dyDescent="0.35">
      <c r="A546" s="9">
        <f t="shared" si="69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68"/>
        <v>212.1</v>
      </c>
      <c r="G546" s="308">
        <f t="shared" si="70"/>
        <v>0</v>
      </c>
      <c r="H546" s="209">
        <f t="shared" si="71"/>
        <v>0</v>
      </c>
      <c r="I546" s="202">
        <f t="shared" si="62"/>
        <v>0</v>
      </c>
      <c r="J546" s="347">
        <f t="shared" si="65"/>
        <v>0</v>
      </c>
      <c r="K546" s="202">
        <v>0</v>
      </c>
      <c r="L546" s="316">
        <f t="shared" si="73"/>
        <v>0</v>
      </c>
    </row>
    <row r="547" spans="1:12" x14ac:dyDescent="0.35">
      <c r="A547" s="9">
        <f t="shared" si="69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68"/>
        <v>773.5</v>
      </c>
      <c r="G547" s="308">
        <f t="shared" si="70"/>
        <v>0</v>
      </c>
      <c r="H547" s="209">
        <f t="shared" si="71"/>
        <v>0</v>
      </c>
      <c r="I547" s="202">
        <f t="shared" si="62"/>
        <v>0</v>
      </c>
      <c r="J547" s="347">
        <f t="shared" si="65"/>
        <v>0</v>
      </c>
      <c r="K547" s="202">
        <v>0</v>
      </c>
      <c r="L547" s="316">
        <f t="shared" si="73"/>
        <v>0</v>
      </c>
    </row>
    <row r="548" spans="1:12" x14ac:dyDescent="0.35">
      <c r="A548" s="9">
        <f t="shared" si="69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68"/>
        <v>1431.7</v>
      </c>
      <c r="G548" s="308">
        <f t="shared" si="70"/>
        <v>0</v>
      </c>
      <c r="H548" s="209">
        <f t="shared" si="71"/>
        <v>0</v>
      </c>
      <c r="I548" s="202">
        <f t="shared" si="62"/>
        <v>0</v>
      </c>
      <c r="J548" s="347">
        <f t="shared" si="65"/>
        <v>0</v>
      </c>
      <c r="K548" s="202">
        <v>0</v>
      </c>
      <c r="L548" s="316">
        <f t="shared" si="73"/>
        <v>0</v>
      </c>
    </row>
    <row r="549" spans="1:12" x14ac:dyDescent="0.35">
      <c r="A549" s="9">
        <f t="shared" si="69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68"/>
        <v>1073.5999999999999</v>
      </c>
      <c r="G549" s="308">
        <f t="shared" si="70"/>
        <v>0</v>
      </c>
      <c r="H549" s="209">
        <f t="shared" si="71"/>
        <v>0</v>
      </c>
      <c r="I549" s="202">
        <f t="shared" si="62"/>
        <v>0</v>
      </c>
      <c r="J549" s="347">
        <f t="shared" si="65"/>
        <v>0</v>
      </c>
      <c r="K549" s="202">
        <v>0</v>
      </c>
      <c r="L549" s="316">
        <f t="shared" si="73"/>
        <v>0</v>
      </c>
    </row>
    <row r="550" spans="1:12" x14ac:dyDescent="0.35">
      <c r="A550" s="9">
        <f t="shared" si="69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68"/>
        <v>244.9</v>
      </c>
      <c r="G550" s="308">
        <f t="shared" si="70"/>
        <v>0</v>
      </c>
      <c r="H550" s="209">
        <f t="shared" si="71"/>
        <v>0</v>
      </c>
      <c r="I550" s="202">
        <f t="shared" si="62"/>
        <v>0</v>
      </c>
      <c r="J550" s="347">
        <f t="shared" si="65"/>
        <v>0</v>
      </c>
      <c r="K550" s="202">
        <v>0</v>
      </c>
      <c r="L550" s="316">
        <f t="shared" si="73"/>
        <v>0</v>
      </c>
    </row>
    <row r="551" spans="1:12" x14ac:dyDescent="0.35">
      <c r="A551" s="9">
        <f t="shared" si="69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68"/>
        <v>336.6</v>
      </c>
      <c r="G551" s="308">
        <f t="shared" si="70"/>
        <v>0</v>
      </c>
      <c r="H551" s="209">
        <f t="shared" si="71"/>
        <v>0</v>
      </c>
      <c r="I551" s="202">
        <f t="shared" si="62"/>
        <v>0</v>
      </c>
      <c r="J551" s="347">
        <f t="shared" si="65"/>
        <v>0</v>
      </c>
      <c r="K551" s="202">
        <v>0</v>
      </c>
      <c r="L551" s="316">
        <f t="shared" si="73"/>
        <v>0</v>
      </c>
    </row>
    <row r="552" spans="1:12" x14ac:dyDescent="0.35">
      <c r="A552" s="9">
        <f t="shared" si="69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68"/>
        <v>150.80000000000001</v>
      </c>
      <c r="G552" s="308">
        <f t="shared" si="70"/>
        <v>0</v>
      </c>
      <c r="H552" s="209">
        <f t="shared" si="71"/>
        <v>0</v>
      </c>
      <c r="I552" s="202">
        <f t="shared" si="62"/>
        <v>0</v>
      </c>
      <c r="J552" s="347">
        <f t="shared" si="65"/>
        <v>0</v>
      </c>
      <c r="K552" s="202">
        <v>0</v>
      </c>
      <c r="L552" s="316">
        <f t="shared" si="73"/>
        <v>0</v>
      </c>
    </row>
    <row r="553" spans="1:12" x14ac:dyDescent="0.35">
      <c r="A553" s="9">
        <f t="shared" si="69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68"/>
        <v>4825.5600000000004</v>
      </c>
      <c r="G553" s="308">
        <f t="shared" si="70"/>
        <v>0</v>
      </c>
      <c r="H553" s="209">
        <f t="shared" si="71"/>
        <v>0</v>
      </c>
      <c r="I553" s="202">
        <f t="shared" si="62"/>
        <v>0</v>
      </c>
      <c r="J553" s="347">
        <f t="shared" si="65"/>
        <v>0</v>
      </c>
      <c r="K553" s="202">
        <v>0</v>
      </c>
      <c r="L553" s="316">
        <f t="shared" si="73"/>
        <v>0</v>
      </c>
    </row>
    <row r="554" spans="1:12" x14ac:dyDescent="0.35">
      <c r="A554" s="9">
        <f t="shared" si="69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68"/>
        <v>4234.8</v>
      </c>
      <c r="G554" s="308">
        <f t="shared" si="70"/>
        <v>0</v>
      </c>
      <c r="H554" s="209">
        <f t="shared" si="71"/>
        <v>0</v>
      </c>
      <c r="I554" s="202">
        <f t="shared" si="62"/>
        <v>0</v>
      </c>
      <c r="J554" s="347">
        <f t="shared" si="65"/>
        <v>0</v>
      </c>
      <c r="K554" s="202">
        <v>0</v>
      </c>
      <c r="L554" s="316">
        <f t="shared" si="73"/>
        <v>0</v>
      </c>
    </row>
    <row r="555" spans="1:12" x14ac:dyDescent="0.35">
      <c r="A555" s="9">
        <f t="shared" si="69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68"/>
        <v>7259.45</v>
      </c>
      <c r="G555" s="308">
        <f t="shared" si="70"/>
        <v>0</v>
      </c>
      <c r="H555" s="209">
        <f t="shared" si="71"/>
        <v>0</v>
      </c>
      <c r="I555" s="202">
        <f t="shared" si="62"/>
        <v>0</v>
      </c>
      <c r="J555" s="347">
        <f t="shared" si="65"/>
        <v>0</v>
      </c>
      <c r="K555" s="202">
        <v>0</v>
      </c>
      <c r="L555" s="316">
        <f t="shared" si="73"/>
        <v>0</v>
      </c>
    </row>
    <row r="556" spans="1:12" x14ac:dyDescent="0.35">
      <c r="A556" s="9">
        <f t="shared" si="69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68"/>
        <v>4310.6400000000003</v>
      </c>
      <c r="G556" s="308">
        <f t="shared" si="70"/>
        <v>0</v>
      </c>
      <c r="H556" s="209">
        <f t="shared" si="71"/>
        <v>0</v>
      </c>
      <c r="I556" s="202">
        <f t="shared" ref="I556:I613" si="74">H556*0.22</f>
        <v>0</v>
      </c>
      <c r="J556" s="347">
        <f t="shared" si="65"/>
        <v>0</v>
      </c>
      <c r="K556" s="202">
        <v>0</v>
      </c>
      <c r="L556" s="316">
        <f t="shared" si="73"/>
        <v>0</v>
      </c>
    </row>
    <row r="557" spans="1:12" x14ac:dyDescent="0.35">
      <c r="A557" s="9">
        <f t="shared" si="69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68"/>
        <v>4423.5</v>
      </c>
      <c r="G557" s="308">
        <f t="shared" si="70"/>
        <v>0</v>
      </c>
      <c r="H557" s="209">
        <f t="shared" si="71"/>
        <v>0</v>
      </c>
      <c r="I557" s="202">
        <f t="shared" si="74"/>
        <v>0</v>
      </c>
      <c r="J557" s="347">
        <f t="shared" si="65"/>
        <v>0</v>
      </c>
      <c r="K557" s="202">
        <v>0</v>
      </c>
      <c r="L557" s="316">
        <f t="shared" si="73"/>
        <v>0</v>
      </c>
    </row>
    <row r="558" spans="1:12" x14ac:dyDescent="0.35">
      <c r="A558" s="9">
        <f t="shared" si="69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68"/>
        <v>4220</v>
      </c>
      <c r="G558" s="308">
        <f t="shared" si="70"/>
        <v>0</v>
      </c>
      <c r="H558" s="209">
        <f t="shared" si="71"/>
        <v>0</v>
      </c>
      <c r="I558" s="202">
        <f t="shared" si="74"/>
        <v>0</v>
      </c>
      <c r="J558" s="347">
        <f t="shared" si="65"/>
        <v>0</v>
      </c>
      <c r="K558" s="202">
        <v>0</v>
      </c>
      <c r="L558" s="316">
        <f t="shared" si="73"/>
        <v>0</v>
      </c>
    </row>
    <row r="559" spans="1:12" x14ac:dyDescent="0.35">
      <c r="A559" s="9">
        <f t="shared" si="69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68"/>
        <v>4073.3</v>
      </c>
      <c r="G559" s="308">
        <f t="shared" si="70"/>
        <v>0</v>
      </c>
      <c r="H559" s="209">
        <f t="shared" si="71"/>
        <v>0</v>
      </c>
      <c r="I559" s="202">
        <f t="shared" si="74"/>
        <v>0</v>
      </c>
      <c r="J559" s="347">
        <f t="shared" si="65"/>
        <v>0</v>
      </c>
      <c r="K559" s="202">
        <v>0</v>
      </c>
      <c r="L559" s="316">
        <f t="shared" si="73"/>
        <v>0</v>
      </c>
    </row>
    <row r="560" spans="1:12" x14ac:dyDescent="0.35">
      <c r="A560" s="9">
        <f t="shared" si="69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68"/>
        <v>3931.82</v>
      </c>
      <c r="G560" s="308">
        <f t="shared" si="70"/>
        <v>0</v>
      </c>
      <c r="H560" s="209">
        <f t="shared" si="71"/>
        <v>0</v>
      </c>
      <c r="I560" s="202">
        <f t="shared" si="74"/>
        <v>0</v>
      </c>
      <c r="J560" s="347">
        <f t="shared" si="65"/>
        <v>0</v>
      </c>
      <c r="K560" s="202">
        <v>0</v>
      </c>
      <c r="L560" s="316">
        <f t="shared" si="73"/>
        <v>0</v>
      </c>
    </row>
    <row r="561" spans="1:12" x14ac:dyDescent="0.35">
      <c r="A561" s="9">
        <f t="shared" si="69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68"/>
        <v>4123.59</v>
      </c>
      <c r="G561" s="308">
        <f t="shared" si="70"/>
        <v>0</v>
      </c>
      <c r="H561" s="209">
        <f t="shared" si="71"/>
        <v>0</v>
      </c>
      <c r="I561" s="202">
        <f t="shared" si="74"/>
        <v>0</v>
      </c>
      <c r="J561" s="347">
        <f t="shared" si="65"/>
        <v>0</v>
      </c>
      <c r="K561" s="202">
        <v>0</v>
      </c>
      <c r="L561" s="316">
        <f t="shared" si="73"/>
        <v>0</v>
      </c>
    </row>
    <row r="562" spans="1:12" x14ac:dyDescent="0.35">
      <c r="A562" s="9">
        <f t="shared" si="69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68"/>
        <v>4198.01</v>
      </c>
      <c r="G562" s="308">
        <f t="shared" si="70"/>
        <v>0</v>
      </c>
      <c r="H562" s="209">
        <f t="shared" si="71"/>
        <v>0</v>
      </c>
      <c r="I562" s="202">
        <f t="shared" si="74"/>
        <v>0</v>
      </c>
      <c r="J562" s="347">
        <f t="shared" si="65"/>
        <v>0</v>
      </c>
      <c r="K562" s="202">
        <v>0</v>
      </c>
      <c r="L562" s="316">
        <f t="shared" si="73"/>
        <v>0</v>
      </c>
    </row>
    <row r="563" spans="1:12" x14ac:dyDescent="0.35">
      <c r="A563" s="9">
        <f t="shared" si="69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68"/>
        <v>4228.12</v>
      </c>
      <c r="G563" s="308">
        <f t="shared" si="70"/>
        <v>0</v>
      </c>
      <c r="H563" s="209">
        <f t="shared" si="71"/>
        <v>0</v>
      </c>
      <c r="I563" s="202">
        <f t="shared" si="74"/>
        <v>0</v>
      </c>
      <c r="J563" s="347">
        <f t="shared" si="65"/>
        <v>0</v>
      </c>
      <c r="K563" s="202">
        <v>0</v>
      </c>
      <c r="L563" s="316">
        <f t="shared" si="73"/>
        <v>0</v>
      </c>
    </row>
    <row r="564" spans="1:12" x14ac:dyDescent="0.35">
      <c r="A564" s="9">
        <f t="shared" si="69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68"/>
        <v>4331.46</v>
      </c>
      <c r="G564" s="308">
        <f t="shared" si="70"/>
        <v>0</v>
      </c>
      <c r="H564" s="209">
        <f t="shared" si="71"/>
        <v>0</v>
      </c>
      <c r="I564" s="202">
        <f t="shared" si="74"/>
        <v>0</v>
      </c>
      <c r="J564" s="347">
        <f t="shared" si="65"/>
        <v>0</v>
      </c>
      <c r="K564" s="202">
        <v>0</v>
      </c>
      <c r="L564" s="316">
        <f t="shared" si="73"/>
        <v>0</v>
      </c>
    </row>
    <row r="565" spans="1:12" x14ac:dyDescent="0.35">
      <c r="A565" s="9">
        <f t="shared" si="69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68"/>
        <v>6367.69</v>
      </c>
      <c r="G565" s="308">
        <f t="shared" si="70"/>
        <v>0</v>
      </c>
      <c r="H565" s="209">
        <f t="shared" si="71"/>
        <v>0</v>
      </c>
      <c r="I565" s="202">
        <f t="shared" si="74"/>
        <v>0</v>
      </c>
      <c r="J565" s="347">
        <f t="shared" si="65"/>
        <v>0</v>
      </c>
      <c r="K565" s="202">
        <v>0</v>
      </c>
      <c r="L565" s="316">
        <f t="shared" si="73"/>
        <v>0</v>
      </c>
    </row>
    <row r="566" spans="1:12" x14ac:dyDescent="0.35">
      <c r="A566" s="9">
        <f t="shared" si="69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68"/>
        <v>168.2</v>
      </c>
      <c r="G566" s="308">
        <f t="shared" si="70"/>
        <v>0</v>
      </c>
      <c r="H566" s="209">
        <f t="shared" si="71"/>
        <v>0</v>
      </c>
      <c r="I566" s="202">
        <f t="shared" si="74"/>
        <v>0</v>
      </c>
      <c r="J566" s="347">
        <f t="shared" si="65"/>
        <v>0</v>
      </c>
      <c r="K566" s="202">
        <v>0</v>
      </c>
      <c r="L566" s="316">
        <f t="shared" si="73"/>
        <v>0</v>
      </c>
    </row>
    <row r="567" spans="1:12" x14ac:dyDescent="0.35">
      <c r="A567" s="9">
        <f t="shared" si="69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68"/>
        <v>35.1</v>
      </c>
      <c r="G567" s="308">
        <f t="shared" si="70"/>
        <v>0</v>
      </c>
      <c r="H567" s="209">
        <f t="shared" si="71"/>
        <v>0</v>
      </c>
      <c r="I567" s="202">
        <f t="shared" si="74"/>
        <v>0</v>
      </c>
      <c r="J567" s="347">
        <f t="shared" si="65"/>
        <v>0</v>
      </c>
      <c r="K567" s="202">
        <v>0</v>
      </c>
      <c r="L567" s="316">
        <f t="shared" si="73"/>
        <v>0</v>
      </c>
    </row>
    <row r="568" spans="1:12" x14ac:dyDescent="0.35">
      <c r="A568" s="9">
        <f t="shared" si="69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68"/>
        <v>6172.16</v>
      </c>
      <c r="G568" s="308">
        <f t="shared" si="70"/>
        <v>0</v>
      </c>
      <c r="H568" s="209">
        <f t="shared" si="71"/>
        <v>0</v>
      </c>
      <c r="I568" s="202">
        <f t="shared" si="74"/>
        <v>0</v>
      </c>
      <c r="J568" s="347">
        <f t="shared" si="65"/>
        <v>0</v>
      </c>
      <c r="K568" s="202">
        <v>0</v>
      </c>
      <c r="L568" s="316">
        <f t="shared" si="73"/>
        <v>0</v>
      </c>
    </row>
    <row r="569" spans="1:12" x14ac:dyDescent="0.35">
      <c r="A569" s="9">
        <f t="shared" si="69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68"/>
        <v>11059.29</v>
      </c>
      <c r="G569" s="308">
        <f t="shared" si="70"/>
        <v>0</v>
      </c>
      <c r="H569" s="209">
        <f t="shared" si="71"/>
        <v>0</v>
      </c>
      <c r="I569" s="202">
        <f t="shared" si="74"/>
        <v>0</v>
      </c>
      <c r="J569" s="347">
        <f t="shared" si="65"/>
        <v>0</v>
      </c>
      <c r="K569" s="202">
        <v>0</v>
      </c>
      <c r="L569" s="316">
        <f t="shared" si="73"/>
        <v>0</v>
      </c>
    </row>
    <row r="570" spans="1:12" x14ac:dyDescent="0.35">
      <c r="A570" s="9">
        <f t="shared" si="69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68"/>
        <v>3145.5800000000004</v>
      </c>
      <c r="G570" s="308">
        <f t="shared" si="70"/>
        <v>0</v>
      </c>
      <c r="H570" s="209">
        <f t="shared" si="71"/>
        <v>0</v>
      </c>
      <c r="I570" s="202">
        <f t="shared" si="74"/>
        <v>0</v>
      </c>
      <c r="J570" s="347">
        <f t="shared" si="65"/>
        <v>0</v>
      </c>
      <c r="K570" s="202">
        <v>0</v>
      </c>
      <c r="L570" s="316">
        <f t="shared" si="73"/>
        <v>0</v>
      </c>
    </row>
    <row r="571" spans="1:12" x14ac:dyDescent="0.35">
      <c r="A571" s="9">
        <f t="shared" si="69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68"/>
        <v>851.4</v>
      </c>
      <c r="G571" s="308">
        <f t="shared" si="70"/>
        <v>0</v>
      </c>
      <c r="H571" s="209">
        <f t="shared" si="71"/>
        <v>0</v>
      </c>
      <c r="I571" s="202">
        <f t="shared" si="74"/>
        <v>0</v>
      </c>
      <c r="J571" s="347">
        <f t="shared" si="65"/>
        <v>0</v>
      </c>
      <c r="K571" s="202">
        <v>0</v>
      </c>
      <c r="L571" s="316">
        <f t="shared" si="73"/>
        <v>0</v>
      </c>
    </row>
    <row r="572" spans="1:12" x14ac:dyDescent="0.35">
      <c r="A572" s="9">
        <f t="shared" si="69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68"/>
        <v>3100.1</v>
      </c>
      <c r="G572" s="308">
        <f t="shared" si="70"/>
        <v>0</v>
      </c>
      <c r="H572" s="209">
        <f t="shared" si="71"/>
        <v>0</v>
      </c>
      <c r="I572" s="202">
        <f t="shared" si="74"/>
        <v>0</v>
      </c>
      <c r="J572" s="347">
        <f t="shared" si="65"/>
        <v>0</v>
      </c>
      <c r="K572" s="202">
        <v>0</v>
      </c>
      <c r="L572" s="316">
        <f t="shared" si="73"/>
        <v>0</v>
      </c>
    </row>
    <row r="573" spans="1:12" x14ac:dyDescent="0.35">
      <c r="A573" s="9">
        <f t="shared" si="69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68"/>
        <v>2324.65</v>
      </c>
      <c r="G573" s="308">
        <f t="shared" si="70"/>
        <v>0</v>
      </c>
      <c r="H573" s="209">
        <f t="shared" si="71"/>
        <v>0</v>
      </c>
      <c r="I573" s="202">
        <f t="shared" si="74"/>
        <v>0</v>
      </c>
      <c r="J573" s="347">
        <f t="shared" si="65"/>
        <v>0</v>
      </c>
      <c r="K573" s="202">
        <v>0</v>
      </c>
      <c r="L573" s="316">
        <f t="shared" si="73"/>
        <v>0</v>
      </c>
    </row>
    <row r="574" spans="1:12" x14ac:dyDescent="0.35">
      <c r="A574" s="9">
        <f t="shared" si="69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68"/>
        <v>4512.62</v>
      </c>
      <c r="G574" s="308">
        <f t="shared" si="70"/>
        <v>0</v>
      </c>
      <c r="H574" s="209">
        <f t="shared" si="71"/>
        <v>0</v>
      </c>
      <c r="I574" s="202">
        <f t="shared" si="74"/>
        <v>0</v>
      </c>
      <c r="J574" s="347">
        <f t="shared" si="65"/>
        <v>0</v>
      </c>
      <c r="K574" s="202">
        <v>0</v>
      </c>
      <c r="L574" s="316">
        <f t="shared" si="73"/>
        <v>0</v>
      </c>
    </row>
    <row r="575" spans="1:12" x14ac:dyDescent="0.35">
      <c r="A575" s="9">
        <f t="shared" si="69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68"/>
        <v>11115.95</v>
      </c>
      <c r="G575" s="308">
        <f t="shared" si="70"/>
        <v>0</v>
      </c>
      <c r="H575" s="209">
        <f t="shared" si="71"/>
        <v>0</v>
      </c>
      <c r="I575" s="202">
        <f t="shared" si="74"/>
        <v>0</v>
      </c>
      <c r="J575" s="347">
        <f t="shared" si="65"/>
        <v>0</v>
      </c>
      <c r="K575" s="202">
        <v>0</v>
      </c>
      <c r="L575" s="316">
        <f t="shared" si="73"/>
        <v>0</v>
      </c>
    </row>
    <row r="576" spans="1:12" x14ac:dyDescent="0.35">
      <c r="A576" s="9">
        <f t="shared" si="69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68"/>
        <v>3259.72</v>
      </c>
      <c r="G576" s="308">
        <f t="shared" si="70"/>
        <v>0</v>
      </c>
      <c r="H576" s="209">
        <f t="shared" si="71"/>
        <v>0</v>
      </c>
      <c r="I576" s="202">
        <f t="shared" si="74"/>
        <v>0</v>
      </c>
      <c r="J576" s="347">
        <f t="shared" si="65"/>
        <v>0</v>
      </c>
      <c r="K576" s="202">
        <v>0</v>
      </c>
      <c r="L576" s="316">
        <f t="shared" si="73"/>
        <v>0</v>
      </c>
    </row>
    <row r="577" spans="1:12" x14ac:dyDescent="0.35">
      <c r="A577" s="9">
        <f t="shared" si="69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68"/>
        <v>3223.22</v>
      </c>
      <c r="G577" s="308">
        <f t="shared" si="70"/>
        <v>0</v>
      </c>
      <c r="H577" s="209">
        <f t="shared" si="71"/>
        <v>0</v>
      </c>
      <c r="I577" s="202">
        <f t="shared" si="74"/>
        <v>0</v>
      </c>
      <c r="J577" s="347">
        <f t="shared" si="65"/>
        <v>0</v>
      </c>
      <c r="K577" s="202">
        <v>0</v>
      </c>
      <c r="L577" s="316">
        <f t="shared" si="73"/>
        <v>0</v>
      </c>
    </row>
    <row r="578" spans="1:12" x14ac:dyDescent="0.35">
      <c r="A578" s="9">
        <f t="shared" si="69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68"/>
        <v>4167.8999999999996</v>
      </c>
      <c r="G578" s="308">
        <f t="shared" si="70"/>
        <v>0</v>
      </c>
      <c r="H578" s="209">
        <f t="shared" si="71"/>
        <v>0</v>
      </c>
      <c r="I578" s="202">
        <f t="shared" si="74"/>
        <v>0</v>
      </c>
      <c r="J578" s="347">
        <f t="shared" si="65"/>
        <v>0</v>
      </c>
      <c r="K578" s="202">
        <v>0</v>
      </c>
      <c r="L578" s="316">
        <f t="shared" si="73"/>
        <v>0</v>
      </c>
    </row>
    <row r="579" spans="1:12" x14ac:dyDescent="0.35">
      <c r="A579" s="9">
        <f t="shared" si="69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68"/>
        <v>6158.52</v>
      </c>
      <c r="G579" s="308">
        <f t="shared" si="70"/>
        <v>0</v>
      </c>
      <c r="H579" s="209">
        <f t="shared" si="71"/>
        <v>0</v>
      </c>
      <c r="I579" s="202">
        <f t="shared" si="74"/>
        <v>0</v>
      </c>
      <c r="J579" s="347">
        <f t="shared" si="65"/>
        <v>0</v>
      </c>
      <c r="K579" s="202">
        <v>0</v>
      </c>
      <c r="L579" s="316">
        <f t="shared" si="73"/>
        <v>0</v>
      </c>
    </row>
    <row r="580" spans="1:12" x14ac:dyDescent="0.35">
      <c r="A580" s="9">
        <f t="shared" si="69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68"/>
        <v>3211.24</v>
      </c>
      <c r="G580" s="308">
        <f t="shared" si="70"/>
        <v>0</v>
      </c>
      <c r="H580" s="209">
        <f t="shared" si="71"/>
        <v>0</v>
      </c>
      <c r="I580" s="202">
        <f t="shared" si="74"/>
        <v>0</v>
      </c>
      <c r="J580" s="347">
        <f t="shared" si="65"/>
        <v>0</v>
      </c>
      <c r="K580" s="202">
        <v>0</v>
      </c>
      <c r="L580" s="316">
        <f t="shared" si="73"/>
        <v>0</v>
      </c>
    </row>
    <row r="581" spans="1:12" x14ac:dyDescent="0.35">
      <c r="A581" s="9">
        <f t="shared" si="69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68"/>
        <v>3235.04</v>
      </c>
      <c r="G581" s="308">
        <f t="shared" si="70"/>
        <v>0</v>
      </c>
      <c r="H581" s="209">
        <f t="shared" si="71"/>
        <v>0</v>
      </c>
      <c r="I581" s="202">
        <f t="shared" si="74"/>
        <v>0</v>
      </c>
      <c r="J581" s="347">
        <f t="shared" si="65"/>
        <v>0</v>
      </c>
      <c r="K581" s="202">
        <v>0</v>
      </c>
      <c r="L581" s="316">
        <f t="shared" si="73"/>
        <v>0</v>
      </c>
    </row>
    <row r="582" spans="1:12" x14ac:dyDescent="0.35">
      <c r="A582" s="9">
        <f t="shared" si="69"/>
        <v>55</v>
      </c>
      <c r="B582" s="8" t="s">
        <v>1776</v>
      </c>
      <c r="C582" s="8">
        <f>димвенканали!C582</f>
        <v>3258.3</v>
      </c>
      <c r="D582" s="8">
        <f>димвенканали!D582</f>
        <v>0</v>
      </c>
      <c r="E582" s="8">
        <f>димвенканали!E582</f>
        <v>250</v>
      </c>
      <c r="F582" s="8">
        <f t="shared" ref="F582:F602" si="75">C582+D582+E582</f>
        <v>3508.3</v>
      </c>
      <c r="G582" s="308">
        <f t="shared" si="70"/>
        <v>0</v>
      </c>
      <c r="H582" s="209">
        <f t="shared" si="71"/>
        <v>0</v>
      </c>
      <c r="I582" s="202">
        <f t="shared" si="74"/>
        <v>0</v>
      </c>
      <c r="J582" s="347">
        <f t="shared" si="65"/>
        <v>0</v>
      </c>
      <c r="K582" s="202">
        <v>0</v>
      </c>
      <c r="L582" s="316">
        <v>0</v>
      </c>
    </row>
    <row r="583" spans="1:12" x14ac:dyDescent="0.35">
      <c r="A583" s="9">
        <f t="shared" si="69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75"/>
        <v>76.7</v>
      </c>
      <c r="G583" s="308">
        <f t="shared" si="70"/>
        <v>0</v>
      </c>
      <c r="H583" s="209">
        <f t="shared" si="71"/>
        <v>0</v>
      </c>
      <c r="I583" s="202">
        <f t="shared" si="74"/>
        <v>0</v>
      </c>
      <c r="J583" s="347">
        <f t="shared" si="65"/>
        <v>0</v>
      </c>
      <c r="K583" s="202">
        <v>0</v>
      </c>
      <c r="L583" s="316">
        <f t="shared" ref="L583:L602" si="76">(H583+I583+J583+K583)/F583</f>
        <v>0</v>
      </c>
    </row>
    <row r="584" spans="1:12" x14ac:dyDescent="0.35">
      <c r="A584" s="9">
        <f t="shared" si="69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75"/>
        <v>329.5</v>
      </c>
      <c r="G584" s="308">
        <f t="shared" ref="G584:G602" si="77">0/244814.2*F584</f>
        <v>0</v>
      </c>
      <c r="H584" s="209">
        <f t="shared" si="71"/>
        <v>0</v>
      </c>
      <c r="I584" s="202">
        <f t="shared" si="74"/>
        <v>0</v>
      </c>
      <c r="J584" s="347">
        <f t="shared" si="65"/>
        <v>0</v>
      </c>
      <c r="K584" s="202">
        <v>0</v>
      </c>
      <c r="L584" s="316">
        <f t="shared" si="76"/>
        <v>0</v>
      </c>
    </row>
    <row r="585" spans="1:12" x14ac:dyDescent="0.35">
      <c r="A585" s="9">
        <f t="shared" si="69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75"/>
        <v>329.2</v>
      </c>
      <c r="G585" s="308">
        <f t="shared" si="77"/>
        <v>0</v>
      </c>
      <c r="H585" s="209">
        <f t="shared" si="71"/>
        <v>0</v>
      </c>
      <c r="I585" s="202">
        <f t="shared" si="74"/>
        <v>0</v>
      </c>
      <c r="J585" s="347">
        <f t="shared" si="65"/>
        <v>0</v>
      </c>
      <c r="K585" s="202">
        <v>0</v>
      </c>
      <c r="L585" s="316">
        <f t="shared" si="76"/>
        <v>0</v>
      </c>
    </row>
    <row r="586" spans="1:12" x14ac:dyDescent="0.35">
      <c r="A586" s="9">
        <f t="shared" si="69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75"/>
        <v>325.10000000000002</v>
      </c>
      <c r="G586" s="308">
        <f t="shared" si="77"/>
        <v>0</v>
      </c>
      <c r="H586" s="209">
        <f t="shared" si="71"/>
        <v>0</v>
      </c>
      <c r="I586" s="202">
        <f t="shared" si="74"/>
        <v>0</v>
      </c>
      <c r="J586" s="347">
        <f t="shared" ref="J586:J648" si="78">H586*0</f>
        <v>0</v>
      </c>
      <c r="K586" s="202">
        <v>0</v>
      </c>
      <c r="L586" s="316">
        <f t="shared" si="76"/>
        <v>0</v>
      </c>
    </row>
    <row r="587" spans="1:12" x14ac:dyDescent="0.35">
      <c r="A587" s="9">
        <f t="shared" si="69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75"/>
        <v>329.3</v>
      </c>
      <c r="G587" s="308">
        <f t="shared" si="77"/>
        <v>0</v>
      </c>
      <c r="H587" s="209">
        <f t="shared" si="71"/>
        <v>0</v>
      </c>
      <c r="I587" s="202">
        <f t="shared" si="74"/>
        <v>0</v>
      </c>
      <c r="J587" s="347">
        <f t="shared" si="78"/>
        <v>0</v>
      </c>
      <c r="K587" s="202">
        <v>0</v>
      </c>
      <c r="L587" s="316">
        <f t="shared" si="76"/>
        <v>0</v>
      </c>
    </row>
    <row r="588" spans="1:12" x14ac:dyDescent="0.35">
      <c r="A588" s="9">
        <f t="shared" si="69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75"/>
        <v>377.4</v>
      </c>
      <c r="G588" s="308">
        <f t="shared" si="77"/>
        <v>0</v>
      </c>
      <c r="H588" s="209">
        <f t="shared" si="71"/>
        <v>0</v>
      </c>
      <c r="I588" s="202">
        <f t="shared" si="74"/>
        <v>0</v>
      </c>
      <c r="J588" s="347">
        <f t="shared" si="78"/>
        <v>0</v>
      </c>
      <c r="K588" s="202">
        <v>0</v>
      </c>
      <c r="L588" s="316">
        <f t="shared" si="76"/>
        <v>0</v>
      </c>
    </row>
    <row r="589" spans="1:12" x14ac:dyDescent="0.35">
      <c r="A589" s="9">
        <f t="shared" si="69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75"/>
        <v>324.31</v>
      </c>
      <c r="G589" s="308">
        <f t="shared" si="77"/>
        <v>0</v>
      </c>
      <c r="H589" s="209">
        <f t="shared" si="71"/>
        <v>0</v>
      </c>
      <c r="I589" s="202">
        <f t="shared" si="74"/>
        <v>0</v>
      </c>
      <c r="J589" s="347">
        <f t="shared" si="78"/>
        <v>0</v>
      </c>
      <c r="K589" s="202">
        <v>0</v>
      </c>
      <c r="L589" s="316">
        <f t="shared" si="76"/>
        <v>0</v>
      </c>
    </row>
    <row r="590" spans="1:12" x14ac:dyDescent="0.35">
      <c r="A590" s="9">
        <f t="shared" si="69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75"/>
        <v>332</v>
      </c>
      <c r="G590" s="308">
        <f t="shared" si="77"/>
        <v>0</v>
      </c>
      <c r="H590" s="209">
        <f t="shared" si="71"/>
        <v>0</v>
      </c>
      <c r="I590" s="202">
        <f t="shared" si="74"/>
        <v>0</v>
      </c>
      <c r="J590" s="347">
        <f t="shared" si="78"/>
        <v>0</v>
      </c>
      <c r="K590" s="202">
        <v>0</v>
      </c>
      <c r="L590" s="316">
        <f t="shared" si="76"/>
        <v>0</v>
      </c>
    </row>
    <row r="591" spans="1:12" x14ac:dyDescent="0.35">
      <c r="A591" s="9">
        <f t="shared" si="69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75"/>
        <v>309.2</v>
      </c>
      <c r="G591" s="308">
        <f t="shared" si="77"/>
        <v>0</v>
      </c>
      <c r="H591" s="209">
        <f t="shared" si="71"/>
        <v>0</v>
      </c>
      <c r="I591" s="202">
        <f t="shared" si="74"/>
        <v>0</v>
      </c>
      <c r="J591" s="347">
        <f t="shared" si="78"/>
        <v>0</v>
      </c>
      <c r="K591" s="202">
        <v>0</v>
      </c>
      <c r="L591" s="316">
        <f t="shared" si="76"/>
        <v>0</v>
      </c>
    </row>
    <row r="592" spans="1:12" x14ac:dyDescent="0.35">
      <c r="A592" s="9">
        <f t="shared" si="69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75"/>
        <v>6690.05</v>
      </c>
      <c r="G592" s="308">
        <f t="shared" si="77"/>
        <v>0</v>
      </c>
      <c r="H592" s="209">
        <f t="shared" si="71"/>
        <v>0</v>
      </c>
      <c r="I592" s="202">
        <f t="shared" si="74"/>
        <v>0</v>
      </c>
      <c r="J592" s="347">
        <f t="shared" si="78"/>
        <v>0</v>
      </c>
      <c r="K592" s="202">
        <v>0</v>
      </c>
      <c r="L592" s="316">
        <f t="shared" si="76"/>
        <v>0</v>
      </c>
    </row>
    <row r="593" spans="1:12" x14ac:dyDescent="0.35">
      <c r="A593" s="9">
        <f t="shared" ref="A593:A602" si="79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75"/>
        <v>7080.5</v>
      </c>
      <c r="G593" s="308">
        <f t="shared" si="77"/>
        <v>0</v>
      </c>
      <c r="H593" s="209">
        <f t="shared" ref="H593:H602" si="80">G593*4281.45</f>
        <v>0</v>
      </c>
      <c r="I593" s="202">
        <f t="shared" si="74"/>
        <v>0</v>
      </c>
      <c r="J593" s="347">
        <f t="shared" si="78"/>
        <v>0</v>
      </c>
      <c r="K593" s="202">
        <v>0</v>
      </c>
      <c r="L593" s="316">
        <f t="shared" si="76"/>
        <v>0</v>
      </c>
    </row>
    <row r="594" spans="1:12" x14ac:dyDescent="0.35">
      <c r="A594" s="9">
        <f t="shared" si="79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75"/>
        <v>1902.1</v>
      </c>
      <c r="G594" s="308">
        <f t="shared" si="77"/>
        <v>0</v>
      </c>
      <c r="H594" s="209">
        <f t="shared" si="80"/>
        <v>0</v>
      </c>
      <c r="I594" s="202">
        <f t="shared" si="74"/>
        <v>0</v>
      </c>
      <c r="J594" s="347">
        <f t="shared" si="78"/>
        <v>0</v>
      </c>
      <c r="K594" s="202">
        <v>0</v>
      </c>
      <c r="L594" s="316">
        <f t="shared" si="76"/>
        <v>0</v>
      </c>
    </row>
    <row r="595" spans="1:12" x14ac:dyDescent="0.35">
      <c r="A595" s="9">
        <f t="shared" si="79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75"/>
        <v>2315.9899999999998</v>
      </c>
      <c r="G595" s="308">
        <f t="shared" si="77"/>
        <v>0</v>
      </c>
      <c r="H595" s="209">
        <f t="shared" si="80"/>
        <v>0</v>
      </c>
      <c r="I595" s="202">
        <f t="shared" si="74"/>
        <v>0</v>
      </c>
      <c r="J595" s="347">
        <f t="shared" si="78"/>
        <v>0</v>
      </c>
      <c r="K595" s="202">
        <v>0</v>
      </c>
      <c r="L595" s="316">
        <f t="shared" si="76"/>
        <v>0</v>
      </c>
    </row>
    <row r="596" spans="1:12" x14ac:dyDescent="0.35">
      <c r="A596" s="9">
        <f t="shared" si="79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75"/>
        <v>2390.8000000000002</v>
      </c>
      <c r="G596" s="308">
        <f t="shared" si="77"/>
        <v>0</v>
      </c>
      <c r="H596" s="209">
        <f t="shared" si="80"/>
        <v>0</v>
      </c>
      <c r="I596" s="202">
        <f t="shared" si="74"/>
        <v>0</v>
      </c>
      <c r="J596" s="347">
        <f t="shared" si="78"/>
        <v>0</v>
      </c>
      <c r="K596" s="202">
        <v>0</v>
      </c>
      <c r="L596" s="316">
        <f t="shared" si="76"/>
        <v>0</v>
      </c>
    </row>
    <row r="597" spans="1:12" x14ac:dyDescent="0.35">
      <c r="A597" s="9">
        <f t="shared" si="79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75"/>
        <v>2393.3000000000002</v>
      </c>
      <c r="G597" s="308">
        <f t="shared" si="77"/>
        <v>0</v>
      </c>
      <c r="H597" s="209">
        <f t="shared" si="80"/>
        <v>0</v>
      </c>
      <c r="I597" s="202">
        <f t="shared" si="74"/>
        <v>0</v>
      </c>
      <c r="J597" s="347">
        <f t="shared" si="78"/>
        <v>0</v>
      </c>
      <c r="K597" s="202">
        <v>0</v>
      </c>
      <c r="L597" s="316">
        <f t="shared" si="76"/>
        <v>0</v>
      </c>
    </row>
    <row r="598" spans="1:12" x14ac:dyDescent="0.35">
      <c r="A598" s="9">
        <f t="shared" si="79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75"/>
        <v>3729.61</v>
      </c>
      <c r="G598" s="308">
        <f t="shared" si="77"/>
        <v>0</v>
      </c>
      <c r="H598" s="209">
        <f t="shared" si="80"/>
        <v>0</v>
      </c>
      <c r="I598" s="202">
        <f t="shared" si="74"/>
        <v>0</v>
      </c>
      <c r="J598" s="347">
        <f t="shared" si="78"/>
        <v>0</v>
      </c>
      <c r="K598" s="202">
        <v>0</v>
      </c>
      <c r="L598" s="316">
        <f t="shared" si="76"/>
        <v>0</v>
      </c>
    </row>
    <row r="599" spans="1:12" x14ac:dyDescent="0.35">
      <c r="A599" s="9">
        <f t="shared" si="79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75"/>
        <v>4033.36</v>
      </c>
      <c r="G599" s="308">
        <f t="shared" si="77"/>
        <v>0</v>
      </c>
      <c r="H599" s="209">
        <f t="shared" si="80"/>
        <v>0</v>
      </c>
      <c r="I599" s="202">
        <f t="shared" si="74"/>
        <v>0</v>
      </c>
      <c r="J599" s="347">
        <f t="shared" si="78"/>
        <v>0</v>
      </c>
      <c r="K599" s="202">
        <v>0</v>
      </c>
      <c r="L599" s="316">
        <f t="shared" si="76"/>
        <v>0</v>
      </c>
    </row>
    <row r="600" spans="1:12" x14ac:dyDescent="0.35">
      <c r="A600" s="9">
        <f t="shared" si="79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75"/>
        <v>3448.7</v>
      </c>
      <c r="G600" s="308">
        <f t="shared" si="77"/>
        <v>0</v>
      </c>
      <c r="H600" s="209">
        <f t="shared" si="80"/>
        <v>0</v>
      </c>
      <c r="I600" s="202">
        <f t="shared" si="74"/>
        <v>0</v>
      </c>
      <c r="J600" s="347">
        <f t="shared" si="78"/>
        <v>0</v>
      </c>
      <c r="K600" s="202">
        <v>0</v>
      </c>
      <c r="L600" s="316">
        <f t="shared" si="76"/>
        <v>0</v>
      </c>
    </row>
    <row r="601" spans="1:12" x14ac:dyDescent="0.35">
      <c r="A601" s="9">
        <f t="shared" si="79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75"/>
        <v>6256.34</v>
      </c>
      <c r="G601" s="308">
        <f t="shared" si="77"/>
        <v>0</v>
      </c>
      <c r="H601" s="209">
        <f t="shared" si="80"/>
        <v>0</v>
      </c>
      <c r="I601" s="202">
        <f t="shared" si="74"/>
        <v>0</v>
      </c>
      <c r="J601" s="347">
        <f t="shared" si="78"/>
        <v>0</v>
      </c>
      <c r="K601" s="202">
        <v>0</v>
      </c>
      <c r="L601" s="316">
        <f t="shared" si="76"/>
        <v>0</v>
      </c>
    </row>
    <row r="602" spans="1:12" ht="21" customHeight="1" x14ac:dyDescent="0.35">
      <c r="A602" s="9">
        <f t="shared" si="79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75"/>
        <v>3393.78</v>
      </c>
      <c r="G602" s="308">
        <f t="shared" si="77"/>
        <v>0</v>
      </c>
      <c r="H602" s="209">
        <f t="shared" si="80"/>
        <v>0</v>
      </c>
      <c r="I602" s="202">
        <f t="shared" si="74"/>
        <v>0</v>
      </c>
      <c r="J602" s="347">
        <f t="shared" si="78"/>
        <v>0</v>
      </c>
      <c r="K602" s="202">
        <v>0</v>
      </c>
      <c r="L602" s="317">
        <f t="shared" si="76"/>
        <v>0</v>
      </c>
    </row>
    <row r="603" spans="1:12" ht="18" x14ac:dyDescent="0.4">
      <c r="A603" s="9"/>
      <c r="B603" s="13" t="s">
        <v>1698</v>
      </c>
      <c r="C603" s="15">
        <f>SUM(C528:C602)</f>
        <v>225286.94999999995</v>
      </c>
      <c r="D603" s="15">
        <f>SUM(D528:D602)</f>
        <v>463.5</v>
      </c>
      <c r="E603" s="15">
        <f>SUM(E528:E602)</f>
        <v>1133.9000000000001</v>
      </c>
      <c r="F603" s="15">
        <f>SUM(F528:F602)</f>
        <v>226884.34999999992</v>
      </c>
      <c r="G603" s="199">
        <f t="shared" ref="G603:H603" si="81">SUM(G528:G602)</f>
        <v>0</v>
      </c>
      <c r="H603" s="199">
        <f t="shared" si="81"/>
        <v>0</v>
      </c>
      <c r="I603" s="202">
        <f t="shared" si="74"/>
        <v>0</v>
      </c>
      <c r="J603" s="347">
        <f t="shared" si="78"/>
        <v>0</v>
      </c>
      <c r="K603" s="199">
        <v>0</v>
      </c>
      <c r="L603" s="316">
        <f>(H603+I603+J603+K603)/F603</f>
        <v>0</v>
      </c>
    </row>
    <row r="604" spans="1:12" ht="18" x14ac:dyDescent="0.4">
      <c r="A604" s="9"/>
      <c r="B604" s="7" t="s">
        <v>58</v>
      </c>
      <c r="C604" s="8"/>
      <c r="D604" s="8"/>
      <c r="E604" s="8"/>
      <c r="F604" s="8"/>
      <c r="G604" s="308"/>
      <c r="H604" s="195"/>
      <c r="I604" s="202">
        <f t="shared" si="74"/>
        <v>0</v>
      </c>
      <c r="J604" s="347">
        <f t="shared" si="78"/>
        <v>0</v>
      </c>
      <c r="K604" s="195"/>
    </row>
    <row r="605" spans="1:12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ref="F605:F664" si="82">C605+D605+E605</f>
        <v>399.3</v>
      </c>
      <c r="G605" s="308">
        <f>0/146061.73*F605</f>
        <v>0</v>
      </c>
      <c r="H605" s="209">
        <f>G605*4281.45</f>
        <v>0</v>
      </c>
      <c r="I605" s="202">
        <f t="shared" si="74"/>
        <v>0</v>
      </c>
      <c r="J605" s="347">
        <f t="shared" si="78"/>
        <v>0</v>
      </c>
      <c r="K605" s="202">
        <v>0</v>
      </c>
      <c r="L605" s="316">
        <f t="shared" ref="L605:L636" si="83">(H605+I605+J605+K605)/F605</f>
        <v>0</v>
      </c>
    </row>
    <row r="606" spans="1:12" x14ac:dyDescent="0.35">
      <c r="A606" s="9">
        <f t="shared" ref="A606:A669" si="84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si="82"/>
        <v>4745.5</v>
      </c>
      <c r="G606" s="308">
        <f t="shared" ref="G606:G663" si="85">0/146061.73*F606</f>
        <v>0</v>
      </c>
      <c r="H606" s="209">
        <f t="shared" ref="H606:H669" si="86">G606*4281.45</f>
        <v>0</v>
      </c>
      <c r="I606" s="202">
        <f t="shared" si="74"/>
        <v>0</v>
      </c>
      <c r="J606" s="347">
        <f t="shared" si="78"/>
        <v>0</v>
      </c>
      <c r="K606" s="202">
        <v>0</v>
      </c>
      <c r="L606" s="316">
        <f t="shared" si="83"/>
        <v>0</v>
      </c>
    </row>
    <row r="607" spans="1:12" x14ac:dyDescent="0.35">
      <c r="A607" s="9">
        <f t="shared" si="84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82"/>
        <v>418.7</v>
      </c>
      <c r="G607" s="308">
        <f t="shared" si="85"/>
        <v>0</v>
      </c>
      <c r="H607" s="209">
        <f t="shared" si="86"/>
        <v>0</v>
      </c>
      <c r="I607" s="202">
        <f t="shared" si="74"/>
        <v>0</v>
      </c>
      <c r="J607" s="347">
        <f t="shared" si="78"/>
        <v>0</v>
      </c>
      <c r="K607" s="202">
        <v>0</v>
      </c>
      <c r="L607" s="316">
        <f t="shared" si="83"/>
        <v>0</v>
      </c>
    </row>
    <row r="608" spans="1:12" x14ac:dyDescent="0.35">
      <c r="A608" s="9">
        <f t="shared" si="84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82"/>
        <v>1518.6</v>
      </c>
      <c r="G608" s="308">
        <f t="shared" si="85"/>
        <v>0</v>
      </c>
      <c r="H608" s="209">
        <f t="shared" si="86"/>
        <v>0</v>
      </c>
      <c r="I608" s="202">
        <f t="shared" si="74"/>
        <v>0</v>
      </c>
      <c r="J608" s="347">
        <f t="shared" si="78"/>
        <v>0</v>
      </c>
      <c r="K608" s="202">
        <v>0</v>
      </c>
      <c r="L608" s="316">
        <f t="shared" si="83"/>
        <v>0</v>
      </c>
    </row>
    <row r="609" spans="1:12" x14ac:dyDescent="0.35">
      <c r="A609" s="9">
        <f t="shared" si="84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82"/>
        <v>1507.3</v>
      </c>
      <c r="G609" s="308">
        <f t="shared" si="85"/>
        <v>0</v>
      </c>
      <c r="H609" s="209">
        <f t="shared" si="86"/>
        <v>0</v>
      </c>
      <c r="I609" s="202">
        <f t="shared" si="74"/>
        <v>0</v>
      </c>
      <c r="J609" s="347">
        <f t="shared" si="78"/>
        <v>0</v>
      </c>
      <c r="K609" s="202">
        <v>0</v>
      </c>
      <c r="L609" s="316">
        <f t="shared" si="83"/>
        <v>0</v>
      </c>
    </row>
    <row r="610" spans="1:12" x14ac:dyDescent="0.35">
      <c r="A610" s="9">
        <f t="shared" si="84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82"/>
        <v>512.9</v>
      </c>
      <c r="G610" s="308">
        <f t="shared" si="85"/>
        <v>0</v>
      </c>
      <c r="H610" s="209">
        <f t="shared" si="86"/>
        <v>0</v>
      </c>
      <c r="I610" s="202">
        <f t="shared" si="74"/>
        <v>0</v>
      </c>
      <c r="J610" s="347">
        <f t="shared" si="78"/>
        <v>0</v>
      </c>
      <c r="K610" s="202">
        <v>0</v>
      </c>
      <c r="L610" s="316">
        <f t="shared" si="83"/>
        <v>0</v>
      </c>
    </row>
    <row r="611" spans="1:12" x14ac:dyDescent="0.35">
      <c r="A611" s="9">
        <f t="shared" si="84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82"/>
        <v>304.10000000000002</v>
      </c>
      <c r="G611" s="308">
        <f t="shared" si="85"/>
        <v>0</v>
      </c>
      <c r="H611" s="209">
        <f t="shared" si="86"/>
        <v>0</v>
      </c>
      <c r="I611" s="202">
        <f t="shared" si="74"/>
        <v>0</v>
      </c>
      <c r="J611" s="347">
        <f t="shared" si="78"/>
        <v>0</v>
      </c>
      <c r="K611" s="202">
        <v>0</v>
      </c>
      <c r="L611" s="316">
        <f t="shared" si="83"/>
        <v>0</v>
      </c>
    </row>
    <row r="612" spans="1:12" x14ac:dyDescent="0.35">
      <c r="A612" s="9">
        <f t="shared" si="84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82"/>
        <v>288.5</v>
      </c>
      <c r="G612" s="308">
        <f t="shared" si="85"/>
        <v>0</v>
      </c>
      <c r="H612" s="209">
        <f t="shared" si="86"/>
        <v>0</v>
      </c>
      <c r="I612" s="202">
        <f t="shared" si="74"/>
        <v>0</v>
      </c>
      <c r="J612" s="347">
        <f t="shared" si="78"/>
        <v>0</v>
      </c>
      <c r="K612" s="202">
        <v>0</v>
      </c>
      <c r="L612" s="316">
        <f t="shared" si="83"/>
        <v>0</v>
      </c>
    </row>
    <row r="613" spans="1:12" x14ac:dyDescent="0.35">
      <c r="A613" s="9">
        <f t="shared" si="84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82"/>
        <v>3428.74</v>
      </c>
      <c r="G613" s="308">
        <f t="shared" si="85"/>
        <v>0</v>
      </c>
      <c r="H613" s="209">
        <f t="shared" si="86"/>
        <v>0</v>
      </c>
      <c r="I613" s="202">
        <f t="shared" si="74"/>
        <v>0</v>
      </c>
      <c r="J613" s="347">
        <f t="shared" si="78"/>
        <v>0</v>
      </c>
      <c r="K613" s="202">
        <v>0</v>
      </c>
      <c r="L613" s="316">
        <f t="shared" si="83"/>
        <v>0</v>
      </c>
    </row>
    <row r="614" spans="1:12" x14ac:dyDescent="0.35">
      <c r="A614" s="9">
        <f t="shared" si="84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82"/>
        <v>3234.7</v>
      </c>
      <c r="G614" s="308">
        <f t="shared" si="85"/>
        <v>0</v>
      </c>
      <c r="H614" s="209">
        <f t="shared" si="86"/>
        <v>0</v>
      </c>
      <c r="I614" s="202">
        <f t="shared" ref="I614:I672" si="87">H614*0.22</f>
        <v>0</v>
      </c>
      <c r="J614" s="347">
        <f t="shared" si="78"/>
        <v>0</v>
      </c>
      <c r="K614" s="202">
        <v>0</v>
      </c>
      <c r="L614" s="316">
        <f t="shared" si="83"/>
        <v>0</v>
      </c>
    </row>
    <row r="615" spans="1:12" x14ac:dyDescent="0.35">
      <c r="A615" s="9">
        <f t="shared" si="84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82"/>
        <v>4590.05</v>
      </c>
      <c r="G615" s="308">
        <f t="shared" si="85"/>
        <v>0</v>
      </c>
      <c r="H615" s="209">
        <f t="shared" si="86"/>
        <v>0</v>
      </c>
      <c r="I615" s="202">
        <f t="shared" si="87"/>
        <v>0</v>
      </c>
      <c r="J615" s="347">
        <f t="shared" si="78"/>
        <v>0</v>
      </c>
      <c r="K615" s="202">
        <v>0</v>
      </c>
      <c r="L615" s="316">
        <f t="shared" si="83"/>
        <v>0</v>
      </c>
    </row>
    <row r="616" spans="1:12" x14ac:dyDescent="0.35">
      <c r="A616" s="9">
        <f t="shared" si="84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82"/>
        <v>4652.09</v>
      </c>
      <c r="G616" s="308">
        <f t="shared" si="85"/>
        <v>0</v>
      </c>
      <c r="H616" s="209">
        <f t="shared" si="86"/>
        <v>0</v>
      </c>
      <c r="I616" s="202">
        <f t="shared" si="87"/>
        <v>0</v>
      </c>
      <c r="J616" s="347">
        <f t="shared" si="78"/>
        <v>0</v>
      </c>
      <c r="K616" s="202">
        <v>0</v>
      </c>
      <c r="L616" s="316">
        <f t="shared" si="83"/>
        <v>0</v>
      </c>
    </row>
    <row r="617" spans="1:12" x14ac:dyDescent="0.35">
      <c r="A617" s="9">
        <f t="shared" si="84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82"/>
        <v>4635.5</v>
      </c>
      <c r="G617" s="308">
        <f t="shared" si="85"/>
        <v>0</v>
      </c>
      <c r="H617" s="209">
        <f t="shared" si="86"/>
        <v>0</v>
      </c>
      <c r="I617" s="202">
        <f t="shared" si="87"/>
        <v>0</v>
      </c>
      <c r="J617" s="347">
        <f t="shared" si="78"/>
        <v>0</v>
      </c>
      <c r="K617" s="202">
        <v>0</v>
      </c>
      <c r="L617" s="316">
        <f t="shared" si="83"/>
        <v>0</v>
      </c>
    </row>
    <row r="618" spans="1:12" x14ac:dyDescent="0.35">
      <c r="A618" s="9">
        <f t="shared" si="84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82"/>
        <v>760.7</v>
      </c>
      <c r="G618" s="308">
        <f t="shared" si="85"/>
        <v>0</v>
      </c>
      <c r="H618" s="209">
        <f t="shared" si="86"/>
        <v>0</v>
      </c>
      <c r="I618" s="202">
        <f t="shared" si="87"/>
        <v>0</v>
      </c>
      <c r="J618" s="347">
        <f t="shared" si="78"/>
        <v>0</v>
      </c>
      <c r="K618" s="202">
        <v>0</v>
      </c>
      <c r="L618" s="316">
        <f t="shared" si="83"/>
        <v>0</v>
      </c>
    </row>
    <row r="619" spans="1:12" x14ac:dyDescent="0.35">
      <c r="A619" s="9">
        <f t="shared" si="84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82"/>
        <v>195.3</v>
      </c>
      <c r="G619" s="308">
        <f t="shared" si="85"/>
        <v>0</v>
      </c>
      <c r="H619" s="209">
        <f t="shared" si="86"/>
        <v>0</v>
      </c>
      <c r="I619" s="202">
        <f t="shared" si="87"/>
        <v>0</v>
      </c>
      <c r="J619" s="347">
        <f t="shared" si="78"/>
        <v>0</v>
      </c>
      <c r="K619" s="202">
        <v>0</v>
      </c>
      <c r="L619" s="316">
        <f t="shared" si="83"/>
        <v>0</v>
      </c>
    </row>
    <row r="620" spans="1:12" x14ac:dyDescent="0.35">
      <c r="A620" s="9">
        <f t="shared" si="84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82"/>
        <v>1221.2</v>
      </c>
      <c r="G620" s="308">
        <f t="shared" si="85"/>
        <v>0</v>
      </c>
      <c r="H620" s="209">
        <f t="shared" si="86"/>
        <v>0</v>
      </c>
      <c r="I620" s="202">
        <f t="shared" si="87"/>
        <v>0</v>
      </c>
      <c r="J620" s="347">
        <f t="shared" si="78"/>
        <v>0</v>
      </c>
      <c r="K620" s="202">
        <v>0</v>
      </c>
      <c r="L620" s="316">
        <f t="shared" si="83"/>
        <v>0</v>
      </c>
    </row>
    <row r="621" spans="1:12" x14ac:dyDescent="0.35">
      <c r="A621" s="9">
        <f t="shared" si="84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82"/>
        <v>967.5</v>
      </c>
      <c r="G621" s="308">
        <f t="shared" si="85"/>
        <v>0</v>
      </c>
      <c r="H621" s="209">
        <f t="shared" si="86"/>
        <v>0</v>
      </c>
      <c r="I621" s="202">
        <f t="shared" si="87"/>
        <v>0</v>
      </c>
      <c r="J621" s="347">
        <f t="shared" si="78"/>
        <v>0</v>
      </c>
      <c r="K621" s="202">
        <v>0</v>
      </c>
      <c r="L621" s="316">
        <f t="shared" si="83"/>
        <v>0</v>
      </c>
    </row>
    <row r="622" spans="1:12" x14ac:dyDescent="0.35">
      <c r="A622" s="9">
        <f t="shared" si="84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82"/>
        <v>1147.9000000000001</v>
      </c>
      <c r="G622" s="308">
        <f t="shared" si="85"/>
        <v>0</v>
      </c>
      <c r="H622" s="209">
        <f t="shared" si="86"/>
        <v>0</v>
      </c>
      <c r="I622" s="202">
        <f t="shared" si="87"/>
        <v>0</v>
      </c>
      <c r="J622" s="347">
        <f t="shared" si="78"/>
        <v>0</v>
      </c>
      <c r="K622" s="202">
        <v>0</v>
      </c>
      <c r="L622" s="316">
        <f t="shared" si="83"/>
        <v>0</v>
      </c>
    </row>
    <row r="623" spans="1:12" x14ac:dyDescent="0.35">
      <c r="A623" s="9">
        <f t="shared" si="84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82"/>
        <v>2522.14</v>
      </c>
      <c r="G623" s="308">
        <f t="shared" si="85"/>
        <v>0</v>
      </c>
      <c r="H623" s="209">
        <f t="shared" si="86"/>
        <v>0</v>
      </c>
      <c r="I623" s="202">
        <f t="shared" si="87"/>
        <v>0</v>
      </c>
      <c r="J623" s="347">
        <f t="shared" si="78"/>
        <v>0</v>
      </c>
      <c r="K623" s="202">
        <v>0</v>
      </c>
      <c r="L623" s="316">
        <f t="shared" si="83"/>
        <v>0</v>
      </c>
    </row>
    <row r="624" spans="1:12" x14ac:dyDescent="0.35">
      <c r="A624" s="9">
        <f t="shared" si="84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82"/>
        <v>5364.3</v>
      </c>
      <c r="G624" s="308">
        <f t="shared" si="85"/>
        <v>0</v>
      </c>
      <c r="H624" s="209">
        <f t="shared" si="86"/>
        <v>0</v>
      </c>
      <c r="I624" s="202">
        <f t="shared" si="87"/>
        <v>0</v>
      </c>
      <c r="J624" s="347">
        <f t="shared" si="78"/>
        <v>0</v>
      </c>
      <c r="K624" s="202">
        <v>0</v>
      </c>
      <c r="L624" s="316">
        <f t="shared" si="83"/>
        <v>0</v>
      </c>
    </row>
    <row r="625" spans="1:12" x14ac:dyDescent="0.35">
      <c r="A625" s="9">
        <f t="shared" si="84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82"/>
        <v>1516</v>
      </c>
      <c r="G625" s="308">
        <f t="shared" si="85"/>
        <v>0</v>
      </c>
      <c r="H625" s="209">
        <f t="shared" si="86"/>
        <v>0</v>
      </c>
      <c r="I625" s="202">
        <f t="shared" si="87"/>
        <v>0</v>
      </c>
      <c r="J625" s="347">
        <f t="shared" si="78"/>
        <v>0</v>
      </c>
      <c r="K625" s="202">
        <v>0</v>
      </c>
      <c r="L625" s="316">
        <f t="shared" si="83"/>
        <v>0</v>
      </c>
    </row>
    <row r="626" spans="1:12" x14ac:dyDescent="0.35">
      <c r="A626" s="9">
        <f t="shared" si="84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82"/>
        <v>4518</v>
      </c>
      <c r="G626" s="308">
        <f t="shared" si="85"/>
        <v>0</v>
      </c>
      <c r="H626" s="209">
        <f t="shared" si="86"/>
        <v>0</v>
      </c>
      <c r="I626" s="202">
        <f t="shared" si="87"/>
        <v>0</v>
      </c>
      <c r="J626" s="347">
        <f t="shared" si="78"/>
        <v>0</v>
      </c>
      <c r="K626" s="202">
        <v>0</v>
      </c>
      <c r="L626" s="316">
        <f t="shared" si="83"/>
        <v>0</v>
      </c>
    </row>
    <row r="627" spans="1:12" x14ac:dyDescent="0.35">
      <c r="A627" s="9">
        <f t="shared" si="84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82"/>
        <v>4688</v>
      </c>
      <c r="G627" s="308">
        <f t="shared" si="85"/>
        <v>0</v>
      </c>
      <c r="H627" s="209">
        <f t="shared" si="86"/>
        <v>0</v>
      </c>
      <c r="I627" s="202">
        <f t="shared" si="87"/>
        <v>0</v>
      </c>
      <c r="J627" s="347">
        <f t="shared" si="78"/>
        <v>0</v>
      </c>
      <c r="K627" s="202">
        <v>0</v>
      </c>
      <c r="L627" s="316">
        <f t="shared" si="83"/>
        <v>0</v>
      </c>
    </row>
    <row r="628" spans="1:12" x14ac:dyDescent="0.35">
      <c r="A628" s="9">
        <f t="shared" si="84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82"/>
        <v>3216</v>
      </c>
      <c r="G628" s="308">
        <f t="shared" si="85"/>
        <v>0</v>
      </c>
      <c r="H628" s="209">
        <f t="shared" si="86"/>
        <v>0</v>
      </c>
      <c r="I628" s="202">
        <f t="shared" si="87"/>
        <v>0</v>
      </c>
      <c r="J628" s="347">
        <f t="shared" si="78"/>
        <v>0</v>
      </c>
      <c r="K628" s="202">
        <v>0</v>
      </c>
      <c r="L628" s="316">
        <f t="shared" si="83"/>
        <v>0</v>
      </c>
    </row>
    <row r="629" spans="1:12" x14ac:dyDescent="0.35">
      <c r="A629" s="9">
        <f t="shared" si="84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82"/>
        <v>5920.8</v>
      </c>
      <c r="G629" s="308">
        <f t="shared" si="85"/>
        <v>0</v>
      </c>
      <c r="H629" s="209">
        <f t="shared" si="86"/>
        <v>0</v>
      </c>
      <c r="I629" s="202">
        <f t="shared" si="87"/>
        <v>0</v>
      </c>
      <c r="J629" s="347">
        <f t="shared" si="78"/>
        <v>0</v>
      </c>
      <c r="K629" s="202">
        <v>0</v>
      </c>
      <c r="L629" s="316">
        <f t="shared" si="83"/>
        <v>0</v>
      </c>
    </row>
    <row r="630" spans="1:12" x14ac:dyDescent="0.35">
      <c r="A630" s="9">
        <f t="shared" si="84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82"/>
        <v>5856.4</v>
      </c>
      <c r="G630" s="308">
        <f t="shared" si="85"/>
        <v>0</v>
      </c>
      <c r="H630" s="209">
        <f t="shared" si="86"/>
        <v>0</v>
      </c>
      <c r="I630" s="202">
        <f t="shared" si="87"/>
        <v>0</v>
      </c>
      <c r="J630" s="347">
        <f t="shared" si="78"/>
        <v>0</v>
      </c>
      <c r="K630" s="202">
        <v>0</v>
      </c>
      <c r="L630" s="316">
        <f t="shared" si="83"/>
        <v>0</v>
      </c>
    </row>
    <row r="631" spans="1:12" x14ac:dyDescent="0.35">
      <c r="A631" s="9">
        <f t="shared" si="84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82"/>
        <v>161.19999999999999</v>
      </c>
      <c r="G631" s="308">
        <f t="shared" si="85"/>
        <v>0</v>
      </c>
      <c r="H631" s="209">
        <f t="shared" si="86"/>
        <v>0</v>
      </c>
      <c r="I631" s="202">
        <f t="shared" si="87"/>
        <v>0</v>
      </c>
      <c r="J631" s="347">
        <f t="shared" si="78"/>
        <v>0</v>
      </c>
      <c r="K631" s="202">
        <v>0</v>
      </c>
      <c r="L631" s="316">
        <f t="shared" si="83"/>
        <v>0</v>
      </c>
    </row>
    <row r="632" spans="1:12" x14ac:dyDescent="0.35">
      <c r="A632" s="9">
        <f t="shared" si="84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82"/>
        <v>2414.8000000000002</v>
      </c>
      <c r="G632" s="308">
        <f t="shared" si="85"/>
        <v>0</v>
      </c>
      <c r="H632" s="209">
        <f t="shared" si="86"/>
        <v>0</v>
      </c>
      <c r="I632" s="202">
        <f t="shared" si="87"/>
        <v>0</v>
      </c>
      <c r="J632" s="347">
        <f t="shared" si="78"/>
        <v>0</v>
      </c>
      <c r="K632" s="202">
        <v>0</v>
      </c>
      <c r="L632" s="316">
        <f t="shared" si="83"/>
        <v>0</v>
      </c>
    </row>
    <row r="633" spans="1:12" x14ac:dyDescent="0.35">
      <c r="A633" s="9">
        <f t="shared" si="84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82"/>
        <v>1474.5</v>
      </c>
      <c r="G633" s="308">
        <f t="shared" si="85"/>
        <v>0</v>
      </c>
      <c r="H633" s="209">
        <f t="shared" si="86"/>
        <v>0</v>
      </c>
      <c r="I633" s="202">
        <f t="shared" si="87"/>
        <v>0</v>
      </c>
      <c r="J633" s="347">
        <f t="shared" si="78"/>
        <v>0</v>
      </c>
      <c r="K633" s="202">
        <v>0</v>
      </c>
      <c r="L633" s="316">
        <f t="shared" si="83"/>
        <v>0</v>
      </c>
    </row>
    <row r="634" spans="1:12" x14ac:dyDescent="0.35">
      <c r="A634" s="9">
        <f t="shared" si="84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82"/>
        <v>3142.9</v>
      </c>
      <c r="G634" s="308">
        <f t="shared" si="85"/>
        <v>0</v>
      </c>
      <c r="H634" s="209">
        <f t="shared" si="86"/>
        <v>0</v>
      </c>
      <c r="I634" s="202">
        <f t="shared" si="87"/>
        <v>0</v>
      </c>
      <c r="J634" s="347">
        <f t="shared" si="78"/>
        <v>0</v>
      </c>
      <c r="K634" s="202">
        <v>0</v>
      </c>
      <c r="L634" s="316">
        <f t="shared" si="83"/>
        <v>0</v>
      </c>
    </row>
    <row r="635" spans="1:12" x14ac:dyDescent="0.35">
      <c r="A635" s="9">
        <f t="shared" si="84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82"/>
        <v>3236.6000000000004</v>
      </c>
      <c r="G635" s="308">
        <f t="shared" si="85"/>
        <v>0</v>
      </c>
      <c r="H635" s="209">
        <f t="shared" si="86"/>
        <v>0</v>
      </c>
      <c r="I635" s="202">
        <f t="shared" si="87"/>
        <v>0</v>
      </c>
      <c r="J635" s="347">
        <f t="shared" si="78"/>
        <v>0</v>
      </c>
      <c r="K635" s="202">
        <v>0</v>
      </c>
      <c r="L635" s="316">
        <f t="shared" si="83"/>
        <v>0</v>
      </c>
    </row>
    <row r="636" spans="1:12" x14ac:dyDescent="0.35">
      <c r="A636" s="9">
        <f t="shared" si="84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82"/>
        <v>3226.9</v>
      </c>
      <c r="G636" s="308">
        <f t="shared" si="85"/>
        <v>0</v>
      </c>
      <c r="H636" s="209">
        <f t="shared" si="86"/>
        <v>0</v>
      </c>
      <c r="I636" s="202">
        <f t="shared" si="87"/>
        <v>0</v>
      </c>
      <c r="J636" s="347">
        <f t="shared" si="78"/>
        <v>0</v>
      </c>
      <c r="K636" s="202">
        <v>0</v>
      </c>
      <c r="L636" s="316">
        <f t="shared" si="83"/>
        <v>0</v>
      </c>
    </row>
    <row r="637" spans="1:12" x14ac:dyDescent="0.35">
      <c r="A637" s="9">
        <f t="shared" si="84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82"/>
        <v>4204.75</v>
      </c>
      <c r="G637" s="308">
        <f t="shared" si="85"/>
        <v>0</v>
      </c>
      <c r="H637" s="209">
        <f t="shared" si="86"/>
        <v>0</v>
      </c>
      <c r="I637" s="202">
        <f t="shared" si="87"/>
        <v>0</v>
      </c>
      <c r="J637" s="347">
        <f t="shared" si="78"/>
        <v>0</v>
      </c>
      <c r="K637" s="202">
        <v>0</v>
      </c>
      <c r="L637" s="316">
        <f t="shared" ref="L637:L668" si="88">(H637+I637+J637+K637)/F637</f>
        <v>0</v>
      </c>
    </row>
    <row r="638" spans="1:12" x14ac:dyDescent="0.35">
      <c r="A638" s="9">
        <f t="shared" si="84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82"/>
        <v>1489.2</v>
      </c>
      <c r="G638" s="308">
        <f t="shared" si="85"/>
        <v>0</v>
      </c>
      <c r="H638" s="209">
        <f t="shared" si="86"/>
        <v>0</v>
      </c>
      <c r="I638" s="202">
        <f t="shared" si="87"/>
        <v>0</v>
      </c>
      <c r="J638" s="347">
        <f t="shared" si="78"/>
        <v>0</v>
      </c>
      <c r="K638" s="202">
        <v>0</v>
      </c>
      <c r="L638" s="316">
        <f t="shared" si="88"/>
        <v>0</v>
      </c>
    </row>
    <row r="639" spans="1:12" x14ac:dyDescent="0.35">
      <c r="A639" s="9">
        <f t="shared" si="84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82"/>
        <v>308</v>
      </c>
      <c r="G639" s="308">
        <f t="shared" si="85"/>
        <v>0</v>
      </c>
      <c r="H639" s="209">
        <f t="shared" si="86"/>
        <v>0</v>
      </c>
      <c r="I639" s="202">
        <f t="shared" si="87"/>
        <v>0</v>
      </c>
      <c r="J639" s="347">
        <f t="shared" si="78"/>
        <v>0</v>
      </c>
      <c r="K639" s="202">
        <v>0</v>
      </c>
      <c r="L639" s="316">
        <f t="shared" si="88"/>
        <v>0</v>
      </c>
    </row>
    <row r="640" spans="1:12" x14ac:dyDescent="0.35">
      <c r="A640" s="9">
        <f t="shared" si="84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82"/>
        <v>547.4</v>
      </c>
      <c r="G640" s="308">
        <f t="shared" si="85"/>
        <v>0</v>
      </c>
      <c r="H640" s="209">
        <f t="shared" si="86"/>
        <v>0</v>
      </c>
      <c r="I640" s="202">
        <f t="shared" si="87"/>
        <v>0</v>
      </c>
      <c r="J640" s="347">
        <f t="shared" si="78"/>
        <v>0</v>
      </c>
      <c r="K640" s="202">
        <v>0</v>
      </c>
      <c r="L640" s="316">
        <f t="shared" si="88"/>
        <v>0</v>
      </c>
    </row>
    <row r="641" spans="1:12" x14ac:dyDescent="0.35">
      <c r="A641" s="9">
        <f t="shared" si="84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82"/>
        <v>307.3</v>
      </c>
      <c r="G641" s="308">
        <f t="shared" si="85"/>
        <v>0</v>
      </c>
      <c r="H641" s="209">
        <f t="shared" si="86"/>
        <v>0</v>
      </c>
      <c r="I641" s="202">
        <f t="shared" si="87"/>
        <v>0</v>
      </c>
      <c r="J641" s="347">
        <f t="shared" si="78"/>
        <v>0</v>
      </c>
      <c r="K641" s="202">
        <v>0</v>
      </c>
      <c r="L641" s="316">
        <f t="shared" si="88"/>
        <v>0</v>
      </c>
    </row>
    <row r="642" spans="1:12" x14ac:dyDescent="0.35">
      <c r="A642" s="9">
        <f t="shared" si="84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82"/>
        <v>137.69999999999999</v>
      </c>
      <c r="G642" s="308">
        <f t="shared" si="85"/>
        <v>0</v>
      </c>
      <c r="H642" s="209">
        <f t="shared" si="86"/>
        <v>0</v>
      </c>
      <c r="I642" s="202">
        <f t="shared" si="87"/>
        <v>0</v>
      </c>
      <c r="J642" s="347">
        <f t="shared" si="78"/>
        <v>0</v>
      </c>
      <c r="K642" s="202">
        <v>0</v>
      </c>
      <c r="L642" s="316">
        <f t="shared" si="88"/>
        <v>0</v>
      </c>
    </row>
    <row r="643" spans="1:12" x14ac:dyDescent="0.35">
      <c r="A643" s="9">
        <f t="shared" si="84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82"/>
        <v>536.1</v>
      </c>
      <c r="G643" s="308">
        <f t="shared" si="85"/>
        <v>0</v>
      </c>
      <c r="H643" s="209">
        <f t="shared" si="86"/>
        <v>0</v>
      </c>
      <c r="I643" s="202">
        <f t="shared" si="87"/>
        <v>0</v>
      </c>
      <c r="J643" s="347">
        <f t="shared" si="78"/>
        <v>0</v>
      </c>
      <c r="K643" s="202">
        <v>0</v>
      </c>
      <c r="L643" s="316">
        <f t="shared" si="88"/>
        <v>0</v>
      </c>
    </row>
    <row r="644" spans="1:12" x14ac:dyDescent="0.35">
      <c r="A644" s="9">
        <f t="shared" si="84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82"/>
        <v>4434.25</v>
      </c>
      <c r="G644" s="308">
        <f t="shared" si="85"/>
        <v>0</v>
      </c>
      <c r="H644" s="209">
        <f t="shared" si="86"/>
        <v>0</v>
      </c>
      <c r="I644" s="202">
        <f t="shared" si="87"/>
        <v>0</v>
      </c>
      <c r="J644" s="347">
        <f t="shared" si="78"/>
        <v>0</v>
      </c>
      <c r="K644" s="202">
        <v>0</v>
      </c>
      <c r="L644" s="316">
        <f t="shared" si="88"/>
        <v>0</v>
      </c>
    </row>
    <row r="645" spans="1:12" x14ac:dyDescent="0.35">
      <c r="A645" s="9">
        <f t="shared" si="84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82"/>
        <v>349</v>
      </c>
      <c r="G645" s="308">
        <f t="shared" si="85"/>
        <v>0</v>
      </c>
      <c r="H645" s="209">
        <f t="shared" si="86"/>
        <v>0</v>
      </c>
      <c r="I645" s="202">
        <f t="shared" si="87"/>
        <v>0</v>
      </c>
      <c r="J645" s="347">
        <f t="shared" si="78"/>
        <v>0</v>
      </c>
      <c r="K645" s="202">
        <v>0</v>
      </c>
      <c r="L645" s="316">
        <f t="shared" si="88"/>
        <v>0</v>
      </c>
    </row>
    <row r="646" spans="1:12" x14ac:dyDescent="0.35">
      <c r="A646" s="9">
        <f t="shared" si="84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82"/>
        <v>406.5</v>
      </c>
      <c r="G646" s="308">
        <f t="shared" si="85"/>
        <v>0</v>
      </c>
      <c r="H646" s="209">
        <f t="shared" si="86"/>
        <v>0</v>
      </c>
      <c r="I646" s="202">
        <f t="shared" si="87"/>
        <v>0</v>
      </c>
      <c r="J646" s="347">
        <f t="shared" si="78"/>
        <v>0</v>
      </c>
      <c r="K646" s="202">
        <v>0</v>
      </c>
      <c r="L646" s="316">
        <f t="shared" si="88"/>
        <v>0</v>
      </c>
    </row>
    <row r="647" spans="1:12" x14ac:dyDescent="0.35">
      <c r="A647" s="9">
        <f t="shared" si="84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82"/>
        <v>404.1</v>
      </c>
      <c r="G647" s="308">
        <f t="shared" si="85"/>
        <v>0</v>
      </c>
      <c r="H647" s="209">
        <f t="shared" si="86"/>
        <v>0</v>
      </c>
      <c r="I647" s="202">
        <f t="shared" si="87"/>
        <v>0</v>
      </c>
      <c r="J647" s="347">
        <f t="shared" si="78"/>
        <v>0</v>
      </c>
      <c r="K647" s="202">
        <v>0</v>
      </c>
      <c r="L647" s="316">
        <f t="shared" si="88"/>
        <v>0</v>
      </c>
    </row>
    <row r="648" spans="1:12" x14ac:dyDescent="0.35">
      <c r="A648" s="9">
        <f t="shared" si="84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82"/>
        <v>408.5</v>
      </c>
      <c r="G648" s="308">
        <f t="shared" si="85"/>
        <v>0</v>
      </c>
      <c r="H648" s="209">
        <f t="shared" si="86"/>
        <v>0</v>
      </c>
      <c r="I648" s="202">
        <f t="shared" si="87"/>
        <v>0</v>
      </c>
      <c r="J648" s="347">
        <f t="shared" si="78"/>
        <v>0</v>
      </c>
      <c r="K648" s="202">
        <v>0</v>
      </c>
      <c r="L648" s="316">
        <f t="shared" si="88"/>
        <v>0</v>
      </c>
    </row>
    <row r="649" spans="1:12" x14ac:dyDescent="0.35">
      <c r="A649" s="9">
        <f t="shared" si="84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82"/>
        <v>1814.6</v>
      </c>
      <c r="G649" s="308">
        <f t="shared" si="85"/>
        <v>0</v>
      </c>
      <c r="H649" s="209">
        <f t="shared" si="86"/>
        <v>0</v>
      </c>
      <c r="I649" s="202">
        <f t="shared" si="87"/>
        <v>0</v>
      </c>
      <c r="J649" s="347">
        <f t="shared" ref="J649:J709" si="89">H649*0</f>
        <v>0</v>
      </c>
      <c r="K649" s="202">
        <v>0</v>
      </c>
      <c r="L649" s="316">
        <f t="shared" si="88"/>
        <v>0</v>
      </c>
    </row>
    <row r="650" spans="1:12" x14ac:dyDescent="0.35">
      <c r="A650" s="9">
        <f t="shared" si="84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82"/>
        <v>358.3</v>
      </c>
      <c r="G650" s="308">
        <f t="shared" si="85"/>
        <v>0</v>
      </c>
      <c r="H650" s="209">
        <f t="shared" si="86"/>
        <v>0</v>
      </c>
      <c r="I650" s="202">
        <f t="shared" si="87"/>
        <v>0</v>
      </c>
      <c r="J650" s="347">
        <f t="shared" si="89"/>
        <v>0</v>
      </c>
      <c r="K650" s="202">
        <v>0</v>
      </c>
      <c r="L650" s="316">
        <f t="shared" si="88"/>
        <v>0</v>
      </c>
    </row>
    <row r="651" spans="1:12" x14ac:dyDescent="0.35">
      <c r="A651" s="9">
        <f t="shared" si="84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82"/>
        <v>341</v>
      </c>
      <c r="G651" s="308">
        <f t="shared" si="85"/>
        <v>0</v>
      </c>
      <c r="H651" s="209">
        <f t="shared" si="86"/>
        <v>0</v>
      </c>
      <c r="I651" s="202">
        <f t="shared" si="87"/>
        <v>0</v>
      </c>
      <c r="J651" s="347">
        <f t="shared" si="89"/>
        <v>0</v>
      </c>
      <c r="K651" s="202">
        <v>0</v>
      </c>
      <c r="L651" s="316">
        <f t="shared" si="88"/>
        <v>0</v>
      </c>
    </row>
    <row r="652" spans="1:12" x14ac:dyDescent="0.35">
      <c r="A652" s="9">
        <f t="shared" si="84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82"/>
        <v>2259.8000000000002</v>
      </c>
      <c r="G652" s="308">
        <f t="shared" si="85"/>
        <v>0</v>
      </c>
      <c r="H652" s="209">
        <f t="shared" si="86"/>
        <v>0</v>
      </c>
      <c r="I652" s="202">
        <f t="shared" si="87"/>
        <v>0</v>
      </c>
      <c r="J652" s="347">
        <f t="shared" si="89"/>
        <v>0</v>
      </c>
      <c r="K652" s="202">
        <v>0</v>
      </c>
      <c r="L652" s="316">
        <f t="shared" si="88"/>
        <v>0</v>
      </c>
    </row>
    <row r="653" spans="1:12" x14ac:dyDescent="0.35">
      <c r="A653" s="9">
        <f t="shared" si="84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82"/>
        <v>383.21</v>
      </c>
      <c r="G653" s="308">
        <f t="shared" si="85"/>
        <v>0</v>
      </c>
      <c r="H653" s="209">
        <f t="shared" si="86"/>
        <v>0</v>
      </c>
      <c r="I653" s="202">
        <f t="shared" si="87"/>
        <v>0</v>
      </c>
      <c r="J653" s="347">
        <f t="shared" si="89"/>
        <v>0</v>
      </c>
      <c r="K653" s="202">
        <v>0</v>
      </c>
      <c r="L653" s="316">
        <f t="shared" si="88"/>
        <v>0</v>
      </c>
    </row>
    <row r="654" spans="1:12" x14ac:dyDescent="0.35">
      <c r="A654" s="9">
        <f t="shared" si="84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82"/>
        <v>122.4</v>
      </c>
      <c r="G654" s="308">
        <f t="shared" si="85"/>
        <v>0</v>
      </c>
      <c r="H654" s="209">
        <f t="shared" si="86"/>
        <v>0</v>
      </c>
      <c r="I654" s="202">
        <f t="shared" si="87"/>
        <v>0</v>
      </c>
      <c r="J654" s="347">
        <f t="shared" si="89"/>
        <v>0</v>
      </c>
      <c r="K654" s="202">
        <v>0</v>
      </c>
      <c r="L654" s="316">
        <f t="shared" si="88"/>
        <v>0</v>
      </c>
    </row>
    <row r="655" spans="1:12" x14ac:dyDescent="0.35">
      <c r="A655" s="9">
        <f t="shared" si="84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82"/>
        <v>186.3</v>
      </c>
      <c r="G655" s="308">
        <f t="shared" si="85"/>
        <v>0</v>
      </c>
      <c r="H655" s="209">
        <f t="shared" si="86"/>
        <v>0</v>
      </c>
      <c r="I655" s="202">
        <f t="shared" si="87"/>
        <v>0</v>
      </c>
      <c r="J655" s="347">
        <f t="shared" si="89"/>
        <v>0</v>
      </c>
      <c r="K655" s="202">
        <v>0</v>
      </c>
      <c r="L655" s="316">
        <f t="shared" si="88"/>
        <v>0</v>
      </c>
    </row>
    <row r="656" spans="1:12" x14ac:dyDescent="0.35">
      <c r="A656" s="9">
        <f t="shared" si="84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82"/>
        <v>989.04</v>
      </c>
      <c r="G656" s="308">
        <f t="shared" si="85"/>
        <v>0</v>
      </c>
      <c r="H656" s="209">
        <f t="shared" si="86"/>
        <v>0</v>
      </c>
      <c r="I656" s="202">
        <f t="shared" si="87"/>
        <v>0</v>
      </c>
      <c r="J656" s="347">
        <f t="shared" si="89"/>
        <v>0</v>
      </c>
      <c r="K656" s="202">
        <v>0</v>
      </c>
      <c r="L656" s="316">
        <f t="shared" si="88"/>
        <v>0</v>
      </c>
    </row>
    <row r="657" spans="1:12" x14ac:dyDescent="0.35">
      <c r="A657" s="9">
        <f t="shared" si="84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82"/>
        <v>336.3</v>
      </c>
      <c r="G657" s="308">
        <f t="shared" si="85"/>
        <v>0</v>
      </c>
      <c r="H657" s="209">
        <f t="shared" si="86"/>
        <v>0</v>
      </c>
      <c r="I657" s="202">
        <f t="shared" si="87"/>
        <v>0</v>
      </c>
      <c r="J657" s="347">
        <f t="shared" si="89"/>
        <v>0</v>
      </c>
      <c r="K657" s="202">
        <v>0</v>
      </c>
      <c r="L657" s="316">
        <f t="shared" si="88"/>
        <v>0</v>
      </c>
    </row>
    <row r="658" spans="1:12" x14ac:dyDescent="0.35">
      <c r="A658" s="9">
        <f t="shared" si="84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82"/>
        <v>990</v>
      </c>
      <c r="G658" s="308">
        <f t="shared" si="85"/>
        <v>0</v>
      </c>
      <c r="H658" s="209">
        <f t="shared" si="86"/>
        <v>0</v>
      </c>
      <c r="I658" s="202">
        <f t="shared" si="87"/>
        <v>0</v>
      </c>
      <c r="J658" s="347">
        <f t="shared" si="89"/>
        <v>0</v>
      </c>
      <c r="K658" s="202">
        <v>0</v>
      </c>
      <c r="L658" s="316">
        <f t="shared" si="88"/>
        <v>0</v>
      </c>
    </row>
    <row r="659" spans="1:12" x14ac:dyDescent="0.35">
      <c r="A659" s="9">
        <f t="shared" si="84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82"/>
        <v>329.6</v>
      </c>
      <c r="G659" s="308">
        <f t="shared" si="85"/>
        <v>0</v>
      </c>
      <c r="H659" s="209">
        <f t="shared" si="86"/>
        <v>0</v>
      </c>
      <c r="I659" s="202">
        <f t="shared" si="87"/>
        <v>0</v>
      </c>
      <c r="J659" s="347">
        <f t="shared" si="89"/>
        <v>0</v>
      </c>
      <c r="K659" s="202">
        <v>0</v>
      </c>
      <c r="L659" s="316">
        <f t="shared" si="88"/>
        <v>0</v>
      </c>
    </row>
    <row r="660" spans="1:12" x14ac:dyDescent="0.35">
      <c r="A660" s="9">
        <f t="shared" si="84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82"/>
        <v>564.20000000000005</v>
      </c>
      <c r="G660" s="308">
        <f t="shared" si="85"/>
        <v>0</v>
      </c>
      <c r="H660" s="209">
        <f t="shared" si="86"/>
        <v>0</v>
      </c>
      <c r="I660" s="202">
        <f t="shared" si="87"/>
        <v>0</v>
      </c>
      <c r="J660" s="347">
        <f t="shared" si="89"/>
        <v>0</v>
      </c>
      <c r="K660" s="202">
        <v>0</v>
      </c>
      <c r="L660" s="316">
        <f t="shared" si="88"/>
        <v>0</v>
      </c>
    </row>
    <row r="661" spans="1:12" x14ac:dyDescent="0.35">
      <c r="A661" s="9">
        <f t="shared" si="84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82"/>
        <v>123.2</v>
      </c>
      <c r="G661" s="308">
        <f t="shared" si="85"/>
        <v>0</v>
      </c>
      <c r="H661" s="209">
        <f t="shared" si="86"/>
        <v>0</v>
      </c>
      <c r="I661" s="202">
        <f t="shared" si="87"/>
        <v>0</v>
      </c>
      <c r="J661" s="347">
        <f t="shared" si="89"/>
        <v>0</v>
      </c>
      <c r="K661" s="202">
        <v>0</v>
      </c>
      <c r="L661" s="316">
        <f t="shared" si="88"/>
        <v>0</v>
      </c>
    </row>
    <row r="662" spans="1:12" x14ac:dyDescent="0.35">
      <c r="A662" s="9">
        <f t="shared" si="84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82"/>
        <v>325.3</v>
      </c>
      <c r="G662" s="308">
        <f t="shared" si="85"/>
        <v>0</v>
      </c>
      <c r="H662" s="209">
        <f t="shared" si="86"/>
        <v>0</v>
      </c>
      <c r="I662" s="202">
        <f t="shared" si="87"/>
        <v>0</v>
      </c>
      <c r="J662" s="347">
        <f t="shared" si="89"/>
        <v>0</v>
      </c>
      <c r="K662" s="202">
        <v>0</v>
      </c>
      <c r="L662" s="316">
        <f t="shared" si="88"/>
        <v>0</v>
      </c>
    </row>
    <row r="663" spans="1:12" x14ac:dyDescent="0.35">
      <c r="A663" s="9">
        <f t="shared" si="84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si="82"/>
        <v>314.2</v>
      </c>
      <c r="G663" s="308">
        <f t="shared" si="85"/>
        <v>0</v>
      </c>
      <c r="H663" s="209">
        <f t="shared" si="86"/>
        <v>0</v>
      </c>
      <c r="I663" s="202">
        <f t="shared" si="87"/>
        <v>0</v>
      </c>
      <c r="J663" s="347">
        <f t="shared" si="89"/>
        <v>0</v>
      </c>
      <c r="K663" s="202">
        <v>0</v>
      </c>
      <c r="L663" s="316">
        <f t="shared" si="88"/>
        <v>0</v>
      </c>
    </row>
    <row r="664" spans="1:12" x14ac:dyDescent="0.35">
      <c r="A664" s="9">
        <f t="shared" si="84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82"/>
        <v>418.8</v>
      </c>
      <c r="G664" s="308">
        <f t="shared" ref="G664:G715" si="90">0/146061.73*F664</f>
        <v>0</v>
      </c>
      <c r="H664" s="209">
        <f t="shared" si="86"/>
        <v>0</v>
      </c>
      <c r="I664" s="202">
        <f t="shared" si="87"/>
        <v>0</v>
      </c>
      <c r="J664" s="347">
        <f t="shared" si="89"/>
        <v>0</v>
      </c>
      <c r="K664" s="202">
        <v>0</v>
      </c>
      <c r="L664" s="316">
        <f t="shared" si="88"/>
        <v>0</v>
      </c>
    </row>
    <row r="665" spans="1:12" x14ac:dyDescent="0.35">
      <c r="A665" s="9">
        <f t="shared" si="84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ref="F665:F716" si="91">C665+D665+E665</f>
        <v>435.7</v>
      </c>
      <c r="G665" s="308">
        <f t="shared" si="90"/>
        <v>0</v>
      </c>
      <c r="H665" s="209">
        <f t="shared" si="86"/>
        <v>0</v>
      </c>
      <c r="I665" s="202">
        <f t="shared" si="87"/>
        <v>0</v>
      </c>
      <c r="J665" s="347">
        <f t="shared" si="89"/>
        <v>0</v>
      </c>
      <c r="K665" s="202">
        <v>0</v>
      </c>
      <c r="L665" s="316">
        <f t="shared" si="88"/>
        <v>0</v>
      </c>
    </row>
    <row r="666" spans="1:12" x14ac:dyDescent="0.35">
      <c r="A666" s="9">
        <f t="shared" si="84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91"/>
        <v>416.2</v>
      </c>
      <c r="G666" s="308">
        <f t="shared" si="90"/>
        <v>0</v>
      </c>
      <c r="H666" s="209">
        <f t="shared" si="86"/>
        <v>0</v>
      </c>
      <c r="I666" s="202">
        <f t="shared" si="87"/>
        <v>0</v>
      </c>
      <c r="J666" s="347">
        <f t="shared" si="89"/>
        <v>0</v>
      </c>
      <c r="K666" s="202">
        <v>0</v>
      </c>
      <c r="L666" s="316">
        <f t="shared" si="88"/>
        <v>0</v>
      </c>
    </row>
    <row r="667" spans="1:12" x14ac:dyDescent="0.35">
      <c r="A667" s="9">
        <f t="shared" si="84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91"/>
        <v>4569.2</v>
      </c>
      <c r="G667" s="308">
        <f t="shared" si="90"/>
        <v>0</v>
      </c>
      <c r="H667" s="209">
        <f t="shared" si="86"/>
        <v>0</v>
      </c>
      <c r="I667" s="202">
        <f t="shared" si="87"/>
        <v>0</v>
      </c>
      <c r="J667" s="347">
        <f t="shared" si="89"/>
        <v>0</v>
      </c>
      <c r="K667" s="202">
        <v>0</v>
      </c>
      <c r="L667" s="316">
        <f t="shared" si="88"/>
        <v>0</v>
      </c>
    </row>
    <row r="668" spans="1:12" x14ac:dyDescent="0.35">
      <c r="A668" s="9">
        <f t="shared" si="84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91"/>
        <v>310</v>
      </c>
      <c r="G668" s="308">
        <f t="shared" si="90"/>
        <v>0</v>
      </c>
      <c r="H668" s="209">
        <f t="shared" si="86"/>
        <v>0</v>
      </c>
      <c r="I668" s="202">
        <f t="shared" si="87"/>
        <v>0</v>
      </c>
      <c r="J668" s="347">
        <f t="shared" si="89"/>
        <v>0</v>
      </c>
      <c r="K668" s="202">
        <v>0</v>
      </c>
      <c r="L668" s="316">
        <f t="shared" si="88"/>
        <v>0</v>
      </c>
    </row>
    <row r="669" spans="1:12" x14ac:dyDescent="0.35">
      <c r="A669" s="9">
        <f t="shared" si="84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si="91"/>
        <v>336.4</v>
      </c>
      <c r="G669" s="308">
        <f t="shared" si="90"/>
        <v>0</v>
      </c>
      <c r="H669" s="209">
        <f t="shared" si="86"/>
        <v>0</v>
      </c>
      <c r="I669" s="202">
        <f t="shared" si="87"/>
        <v>0</v>
      </c>
      <c r="J669" s="347">
        <f t="shared" si="89"/>
        <v>0</v>
      </c>
      <c r="K669" s="202">
        <v>0</v>
      </c>
      <c r="L669" s="316">
        <f t="shared" ref="L669:L700" si="92">(H669+I669+J669+K669)/F669</f>
        <v>0</v>
      </c>
    </row>
    <row r="670" spans="1:12" x14ac:dyDescent="0.35">
      <c r="A670" s="9">
        <f t="shared" ref="A670:A723" si="93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91"/>
        <v>133.69999999999999</v>
      </c>
      <c r="G670" s="308">
        <f t="shared" si="90"/>
        <v>0</v>
      </c>
      <c r="H670" s="209">
        <f t="shared" ref="H670:H723" si="94">G670*4281.45</f>
        <v>0</v>
      </c>
      <c r="I670" s="202">
        <f t="shared" si="87"/>
        <v>0</v>
      </c>
      <c r="J670" s="347">
        <f t="shared" si="89"/>
        <v>0</v>
      </c>
      <c r="K670" s="202">
        <v>0</v>
      </c>
      <c r="L670" s="316">
        <f t="shared" si="92"/>
        <v>0</v>
      </c>
    </row>
    <row r="671" spans="1:12" x14ac:dyDescent="0.35">
      <c r="A671" s="9">
        <f t="shared" si="93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91"/>
        <v>136.80000000000001</v>
      </c>
      <c r="G671" s="308">
        <f t="shared" si="90"/>
        <v>0</v>
      </c>
      <c r="H671" s="209">
        <f t="shared" si="94"/>
        <v>0</v>
      </c>
      <c r="I671" s="202">
        <f t="shared" si="87"/>
        <v>0</v>
      </c>
      <c r="J671" s="347">
        <f t="shared" si="89"/>
        <v>0</v>
      </c>
      <c r="K671" s="202">
        <v>0</v>
      </c>
      <c r="L671" s="316">
        <f t="shared" si="92"/>
        <v>0</v>
      </c>
    </row>
    <row r="672" spans="1:12" x14ac:dyDescent="0.35">
      <c r="A672" s="9">
        <f t="shared" si="93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91"/>
        <v>126.6</v>
      </c>
      <c r="G672" s="308">
        <f t="shared" si="90"/>
        <v>0</v>
      </c>
      <c r="H672" s="209">
        <f t="shared" si="94"/>
        <v>0</v>
      </c>
      <c r="I672" s="202">
        <f t="shared" si="87"/>
        <v>0</v>
      </c>
      <c r="J672" s="347">
        <f t="shared" si="89"/>
        <v>0</v>
      </c>
      <c r="K672" s="202">
        <v>0</v>
      </c>
      <c r="L672" s="316">
        <f t="shared" si="92"/>
        <v>0</v>
      </c>
    </row>
    <row r="673" spans="1:12" x14ac:dyDescent="0.35">
      <c r="A673" s="9">
        <f t="shared" si="93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91"/>
        <v>360.6</v>
      </c>
      <c r="G673" s="308">
        <f t="shared" si="90"/>
        <v>0</v>
      </c>
      <c r="H673" s="209">
        <f t="shared" si="94"/>
        <v>0</v>
      </c>
      <c r="I673" s="202">
        <f t="shared" ref="I673:I723" si="95">H673*0.22</f>
        <v>0</v>
      </c>
      <c r="J673" s="347">
        <f t="shared" si="89"/>
        <v>0</v>
      </c>
      <c r="K673" s="202">
        <v>0</v>
      </c>
      <c r="L673" s="316">
        <f t="shared" si="92"/>
        <v>0</v>
      </c>
    </row>
    <row r="674" spans="1:12" x14ac:dyDescent="0.35">
      <c r="A674" s="9">
        <f t="shared" si="93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91"/>
        <v>132.1</v>
      </c>
      <c r="G674" s="308">
        <f t="shared" si="90"/>
        <v>0</v>
      </c>
      <c r="H674" s="209">
        <f t="shared" si="94"/>
        <v>0</v>
      </c>
      <c r="I674" s="202">
        <f t="shared" si="95"/>
        <v>0</v>
      </c>
      <c r="J674" s="347">
        <f t="shared" si="89"/>
        <v>0</v>
      </c>
      <c r="K674" s="202">
        <v>0</v>
      </c>
      <c r="L674" s="316">
        <f t="shared" si="92"/>
        <v>0</v>
      </c>
    </row>
    <row r="675" spans="1:12" x14ac:dyDescent="0.35">
      <c r="A675" s="9">
        <f t="shared" si="93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91"/>
        <v>381.1</v>
      </c>
      <c r="G675" s="308">
        <f t="shared" si="90"/>
        <v>0</v>
      </c>
      <c r="H675" s="209">
        <f t="shared" si="94"/>
        <v>0</v>
      </c>
      <c r="I675" s="202">
        <f t="shared" si="95"/>
        <v>0</v>
      </c>
      <c r="J675" s="347">
        <f t="shared" si="89"/>
        <v>0</v>
      </c>
      <c r="K675" s="202">
        <v>0</v>
      </c>
      <c r="L675" s="316">
        <f t="shared" si="92"/>
        <v>0</v>
      </c>
    </row>
    <row r="676" spans="1:12" x14ac:dyDescent="0.35">
      <c r="A676" s="9">
        <f t="shared" si="93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91"/>
        <v>4362.6399999999994</v>
      </c>
      <c r="G676" s="308">
        <f t="shared" si="90"/>
        <v>0</v>
      </c>
      <c r="H676" s="209">
        <f t="shared" si="94"/>
        <v>0</v>
      </c>
      <c r="I676" s="202">
        <f t="shared" si="95"/>
        <v>0</v>
      </c>
      <c r="J676" s="347">
        <f t="shared" si="89"/>
        <v>0</v>
      </c>
      <c r="K676" s="202">
        <v>0</v>
      </c>
      <c r="L676" s="316">
        <f t="shared" si="92"/>
        <v>0</v>
      </c>
    </row>
    <row r="677" spans="1:12" x14ac:dyDescent="0.35">
      <c r="A677" s="9">
        <f t="shared" si="93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91"/>
        <v>33.4</v>
      </c>
      <c r="G677" s="308">
        <f t="shared" si="90"/>
        <v>0</v>
      </c>
      <c r="H677" s="209">
        <f t="shared" si="94"/>
        <v>0</v>
      </c>
      <c r="I677" s="202">
        <f t="shared" si="95"/>
        <v>0</v>
      </c>
      <c r="J677" s="347">
        <f t="shared" si="89"/>
        <v>0</v>
      </c>
      <c r="K677" s="202">
        <v>0</v>
      </c>
      <c r="L677" s="316">
        <f t="shared" si="92"/>
        <v>0</v>
      </c>
    </row>
    <row r="678" spans="1:12" x14ac:dyDescent="0.35">
      <c r="A678" s="9">
        <f t="shared" si="93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91"/>
        <v>3952.23</v>
      </c>
      <c r="G678" s="308">
        <f t="shared" si="90"/>
        <v>0</v>
      </c>
      <c r="H678" s="209">
        <f t="shared" si="94"/>
        <v>0</v>
      </c>
      <c r="I678" s="202">
        <f t="shared" si="95"/>
        <v>0</v>
      </c>
      <c r="J678" s="347">
        <f t="shared" si="89"/>
        <v>0</v>
      </c>
      <c r="K678" s="202">
        <v>0</v>
      </c>
      <c r="L678" s="316">
        <f t="shared" si="92"/>
        <v>0</v>
      </c>
    </row>
    <row r="679" spans="1:12" x14ac:dyDescent="0.35">
      <c r="A679" s="9">
        <f t="shared" si="93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91"/>
        <v>83</v>
      </c>
      <c r="G679" s="308">
        <f t="shared" si="90"/>
        <v>0</v>
      </c>
      <c r="H679" s="209">
        <f t="shared" si="94"/>
        <v>0</v>
      </c>
      <c r="I679" s="202">
        <f t="shared" si="95"/>
        <v>0</v>
      </c>
      <c r="J679" s="347">
        <f t="shared" si="89"/>
        <v>0</v>
      </c>
      <c r="K679" s="202">
        <v>0</v>
      </c>
      <c r="L679" s="316">
        <f t="shared" si="92"/>
        <v>0</v>
      </c>
    </row>
    <row r="680" spans="1:12" x14ac:dyDescent="0.35">
      <c r="A680" s="9">
        <f t="shared" si="93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91"/>
        <v>120.4</v>
      </c>
      <c r="G680" s="308">
        <f t="shared" si="90"/>
        <v>0</v>
      </c>
      <c r="H680" s="209">
        <f t="shared" si="94"/>
        <v>0</v>
      </c>
      <c r="I680" s="202">
        <f t="shared" si="95"/>
        <v>0</v>
      </c>
      <c r="J680" s="347">
        <f t="shared" si="89"/>
        <v>0</v>
      </c>
      <c r="K680" s="202">
        <v>0</v>
      </c>
      <c r="L680" s="316">
        <f t="shared" si="92"/>
        <v>0</v>
      </c>
    </row>
    <row r="681" spans="1:12" x14ac:dyDescent="0.35">
      <c r="A681" s="9">
        <f t="shared" si="93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91"/>
        <v>128.19999999999999</v>
      </c>
      <c r="G681" s="308">
        <f t="shared" si="90"/>
        <v>0</v>
      </c>
      <c r="H681" s="209">
        <f t="shared" si="94"/>
        <v>0</v>
      </c>
      <c r="I681" s="202">
        <f t="shared" si="95"/>
        <v>0</v>
      </c>
      <c r="J681" s="347">
        <f t="shared" si="89"/>
        <v>0</v>
      </c>
      <c r="K681" s="202">
        <v>0</v>
      </c>
      <c r="L681" s="316">
        <f t="shared" si="92"/>
        <v>0</v>
      </c>
    </row>
    <row r="682" spans="1:12" x14ac:dyDescent="0.35">
      <c r="A682" s="9">
        <f t="shared" si="93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91"/>
        <v>121.8</v>
      </c>
      <c r="G682" s="308">
        <f t="shared" si="90"/>
        <v>0</v>
      </c>
      <c r="H682" s="209">
        <f t="shared" si="94"/>
        <v>0</v>
      </c>
      <c r="I682" s="202">
        <f t="shared" si="95"/>
        <v>0</v>
      </c>
      <c r="J682" s="347">
        <f t="shared" si="89"/>
        <v>0</v>
      </c>
      <c r="K682" s="202">
        <v>0</v>
      </c>
      <c r="L682" s="316">
        <f t="shared" si="92"/>
        <v>0</v>
      </c>
    </row>
    <row r="683" spans="1:12" x14ac:dyDescent="0.35">
      <c r="A683" s="9">
        <f t="shared" si="93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91"/>
        <v>96.5</v>
      </c>
      <c r="G683" s="308">
        <f t="shared" si="90"/>
        <v>0</v>
      </c>
      <c r="H683" s="209">
        <f t="shared" si="94"/>
        <v>0</v>
      </c>
      <c r="I683" s="202">
        <f t="shared" si="95"/>
        <v>0</v>
      </c>
      <c r="J683" s="347">
        <f t="shared" si="89"/>
        <v>0</v>
      </c>
      <c r="K683" s="202">
        <v>0</v>
      </c>
      <c r="L683" s="316">
        <f t="shared" si="92"/>
        <v>0</v>
      </c>
    </row>
    <row r="684" spans="1:12" x14ac:dyDescent="0.35">
      <c r="A684" s="9">
        <f t="shared" si="93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91"/>
        <v>433.8</v>
      </c>
      <c r="G684" s="308">
        <f t="shared" si="90"/>
        <v>0</v>
      </c>
      <c r="H684" s="209">
        <f t="shared" si="94"/>
        <v>0</v>
      </c>
      <c r="I684" s="202">
        <f t="shared" si="95"/>
        <v>0</v>
      </c>
      <c r="J684" s="347">
        <f t="shared" si="89"/>
        <v>0</v>
      </c>
      <c r="K684" s="202">
        <v>0</v>
      </c>
      <c r="L684" s="316">
        <f t="shared" si="92"/>
        <v>0</v>
      </c>
    </row>
    <row r="685" spans="1:12" x14ac:dyDescent="0.35">
      <c r="A685" s="9">
        <f t="shared" si="93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91"/>
        <v>233.7</v>
      </c>
      <c r="G685" s="308">
        <f t="shared" si="90"/>
        <v>0</v>
      </c>
      <c r="H685" s="209">
        <f t="shared" si="94"/>
        <v>0</v>
      </c>
      <c r="I685" s="202">
        <f t="shared" si="95"/>
        <v>0</v>
      </c>
      <c r="J685" s="347">
        <f t="shared" si="89"/>
        <v>0</v>
      </c>
      <c r="K685" s="202">
        <v>0</v>
      </c>
      <c r="L685" s="316">
        <f t="shared" si="92"/>
        <v>0</v>
      </c>
    </row>
    <row r="686" spans="1:12" x14ac:dyDescent="0.35">
      <c r="A686" s="9">
        <f t="shared" si="93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91"/>
        <v>1511.8</v>
      </c>
      <c r="G686" s="308">
        <f t="shared" si="90"/>
        <v>0</v>
      </c>
      <c r="H686" s="209">
        <f t="shared" si="94"/>
        <v>0</v>
      </c>
      <c r="I686" s="202">
        <f t="shared" si="95"/>
        <v>0</v>
      </c>
      <c r="J686" s="347">
        <f t="shared" si="89"/>
        <v>0</v>
      </c>
      <c r="K686" s="202">
        <v>0</v>
      </c>
      <c r="L686" s="316">
        <f t="shared" si="92"/>
        <v>0</v>
      </c>
    </row>
    <row r="687" spans="1:12" x14ac:dyDescent="0.35">
      <c r="A687" s="9">
        <f t="shared" si="93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91"/>
        <v>63.2</v>
      </c>
      <c r="G687" s="308">
        <f t="shared" si="90"/>
        <v>0</v>
      </c>
      <c r="H687" s="209">
        <f t="shared" si="94"/>
        <v>0</v>
      </c>
      <c r="I687" s="202">
        <f t="shared" si="95"/>
        <v>0</v>
      </c>
      <c r="J687" s="347">
        <f t="shared" si="89"/>
        <v>0</v>
      </c>
      <c r="K687" s="202">
        <v>0</v>
      </c>
      <c r="L687" s="316">
        <f t="shared" si="92"/>
        <v>0</v>
      </c>
    </row>
    <row r="688" spans="1:12" x14ac:dyDescent="0.35">
      <c r="A688" s="9">
        <f t="shared" si="93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91"/>
        <v>1307.8</v>
      </c>
      <c r="G688" s="308">
        <f t="shared" si="90"/>
        <v>0</v>
      </c>
      <c r="H688" s="209">
        <f t="shared" si="94"/>
        <v>0</v>
      </c>
      <c r="I688" s="202">
        <f t="shared" si="95"/>
        <v>0</v>
      </c>
      <c r="J688" s="347">
        <f t="shared" si="89"/>
        <v>0</v>
      </c>
      <c r="K688" s="202">
        <v>0</v>
      </c>
      <c r="L688" s="316">
        <f t="shared" si="92"/>
        <v>0</v>
      </c>
    </row>
    <row r="689" spans="1:12" x14ac:dyDescent="0.35">
      <c r="A689" s="9">
        <f t="shared" si="93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91"/>
        <v>122</v>
      </c>
      <c r="G689" s="308">
        <f t="shared" si="90"/>
        <v>0</v>
      </c>
      <c r="H689" s="209">
        <f t="shared" si="94"/>
        <v>0</v>
      </c>
      <c r="I689" s="202">
        <f t="shared" si="95"/>
        <v>0</v>
      </c>
      <c r="J689" s="347">
        <f t="shared" si="89"/>
        <v>0</v>
      </c>
      <c r="K689" s="202">
        <v>0</v>
      </c>
      <c r="L689" s="316">
        <f t="shared" si="92"/>
        <v>0</v>
      </c>
    </row>
    <row r="690" spans="1:12" x14ac:dyDescent="0.35">
      <c r="A690" s="9">
        <f t="shared" si="93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91"/>
        <v>305.10000000000002</v>
      </c>
      <c r="G690" s="308">
        <f t="shared" si="90"/>
        <v>0</v>
      </c>
      <c r="H690" s="209">
        <f t="shared" si="94"/>
        <v>0</v>
      </c>
      <c r="I690" s="202">
        <f t="shared" si="95"/>
        <v>0</v>
      </c>
      <c r="J690" s="347">
        <f t="shared" si="89"/>
        <v>0</v>
      </c>
      <c r="K690" s="202">
        <v>0</v>
      </c>
      <c r="L690" s="316">
        <f t="shared" si="92"/>
        <v>0</v>
      </c>
    </row>
    <row r="691" spans="1:12" x14ac:dyDescent="0.35">
      <c r="A691" s="9">
        <f t="shared" si="93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91"/>
        <v>390.7</v>
      </c>
      <c r="G691" s="308">
        <f t="shared" si="90"/>
        <v>0</v>
      </c>
      <c r="H691" s="209">
        <f t="shared" si="94"/>
        <v>0</v>
      </c>
      <c r="I691" s="202">
        <f t="shared" si="95"/>
        <v>0</v>
      </c>
      <c r="J691" s="347">
        <f t="shared" si="89"/>
        <v>0</v>
      </c>
      <c r="K691" s="202">
        <v>0</v>
      </c>
      <c r="L691" s="316">
        <f t="shared" si="92"/>
        <v>0</v>
      </c>
    </row>
    <row r="692" spans="1:12" x14ac:dyDescent="0.35">
      <c r="A692" s="9">
        <f t="shared" si="93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91"/>
        <v>306.89999999999998</v>
      </c>
      <c r="G692" s="308">
        <f t="shared" si="90"/>
        <v>0</v>
      </c>
      <c r="H692" s="209">
        <f t="shared" si="94"/>
        <v>0</v>
      </c>
      <c r="I692" s="202">
        <f t="shared" si="95"/>
        <v>0</v>
      </c>
      <c r="J692" s="347">
        <f t="shared" si="89"/>
        <v>0</v>
      </c>
      <c r="K692" s="202">
        <v>0</v>
      </c>
      <c r="L692" s="316">
        <f t="shared" si="92"/>
        <v>0</v>
      </c>
    </row>
    <row r="693" spans="1:12" x14ac:dyDescent="0.35">
      <c r="A693" s="9">
        <f t="shared" si="93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91"/>
        <v>6304.0500000000011</v>
      </c>
      <c r="G693" s="308">
        <f t="shared" si="90"/>
        <v>0</v>
      </c>
      <c r="H693" s="209">
        <f t="shared" si="94"/>
        <v>0</v>
      </c>
      <c r="I693" s="202">
        <f t="shared" si="95"/>
        <v>0</v>
      </c>
      <c r="J693" s="347">
        <f t="shared" si="89"/>
        <v>0</v>
      </c>
      <c r="K693" s="202">
        <v>0</v>
      </c>
      <c r="L693" s="316">
        <f t="shared" si="92"/>
        <v>0</v>
      </c>
    </row>
    <row r="694" spans="1:12" x14ac:dyDescent="0.35">
      <c r="A694" s="9">
        <f t="shared" si="93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91"/>
        <v>125.9</v>
      </c>
      <c r="G694" s="308">
        <f t="shared" si="90"/>
        <v>0</v>
      </c>
      <c r="H694" s="209">
        <f t="shared" si="94"/>
        <v>0</v>
      </c>
      <c r="I694" s="202">
        <f t="shared" si="95"/>
        <v>0</v>
      </c>
      <c r="J694" s="347">
        <f t="shared" si="89"/>
        <v>0</v>
      </c>
      <c r="K694" s="202">
        <v>0</v>
      </c>
      <c r="L694" s="316">
        <f t="shared" si="92"/>
        <v>0</v>
      </c>
    </row>
    <row r="695" spans="1:12" x14ac:dyDescent="0.35">
      <c r="A695" s="9">
        <f t="shared" si="93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91"/>
        <v>144.75</v>
      </c>
      <c r="G695" s="308">
        <f t="shared" si="90"/>
        <v>0</v>
      </c>
      <c r="H695" s="209">
        <f t="shared" si="94"/>
        <v>0</v>
      </c>
      <c r="I695" s="202">
        <f t="shared" si="95"/>
        <v>0</v>
      </c>
      <c r="J695" s="347">
        <f t="shared" si="89"/>
        <v>0</v>
      </c>
      <c r="K695" s="202">
        <v>0</v>
      </c>
      <c r="L695" s="316">
        <f t="shared" si="92"/>
        <v>0</v>
      </c>
    </row>
    <row r="696" spans="1:12" x14ac:dyDescent="0.35">
      <c r="A696" s="9">
        <f t="shared" si="93"/>
        <v>92</v>
      </c>
      <c r="B696" s="14" t="s">
        <v>284</v>
      </c>
      <c r="C696" s="8">
        <f>димвенканали!C696</f>
        <v>122.4</v>
      </c>
      <c r="D696" s="8">
        <f>димвенканали!D696</f>
        <v>130.1</v>
      </c>
      <c r="E696" s="8">
        <f>димвенканали!E696</f>
        <v>0</v>
      </c>
      <c r="F696" s="8">
        <f t="shared" si="91"/>
        <v>252.5</v>
      </c>
      <c r="G696" s="308">
        <f t="shared" si="90"/>
        <v>0</v>
      </c>
      <c r="H696" s="209">
        <f t="shared" si="94"/>
        <v>0</v>
      </c>
      <c r="I696" s="202">
        <f t="shared" si="95"/>
        <v>0</v>
      </c>
      <c r="J696" s="347">
        <f t="shared" si="89"/>
        <v>0</v>
      </c>
      <c r="K696" s="202">
        <v>0</v>
      </c>
      <c r="L696" s="316">
        <f t="shared" si="92"/>
        <v>0</v>
      </c>
    </row>
    <row r="697" spans="1:12" x14ac:dyDescent="0.35">
      <c r="A697" s="9">
        <f t="shared" si="93"/>
        <v>93</v>
      </c>
      <c r="B697" s="14" t="s">
        <v>285</v>
      </c>
      <c r="C697" s="8">
        <f>димвенканали!C697</f>
        <v>250.2</v>
      </c>
      <c r="D697" s="8">
        <f>димвенканали!D697</f>
        <v>0</v>
      </c>
      <c r="E697" s="8">
        <f>димвенканали!E697</f>
        <v>182.9</v>
      </c>
      <c r="F697" s="8">
        <f t="shared" si="91"/>
        <v>433.1</v>
      </c>
      <c r="G697" s="308">
        <f t="shared" si="90"/>
        <v>0</v>
      </c>
      <c r="H697" s="209">
        <f t="shared" si="94"/>
        <v>0</v>
      </c>
      <c r="I697" s="202">
        <f t="shared" si="95"/>
        <v>0</v>
      </c>
      <c r="J697" s="347">
        <f t="shared" si="89"/>
        <v>0</v>
      </c>
      <c r="K697" s="202">
        <v>0</v>
      </c>
      <c r="L697" s="316">
        <f t="shared" si="92"/>
        <v>0</v>
      </c>
    </row>
    <row r="698" spans="1:12" x14ac:dyDescent="0.35">
      <c r="A698" s="9">
        <f t="shared" si="93"/>
        <v>94</v>
      </c>
      <c r="B698" s="14" t="s">
        <v>286</v>
      </c>
      <c r="C698" s="8">
        <f>димвенканали!C698</f>
        <v>327.2</v>
      </c>
      <c r="D698" s="8">
        <f>димвенканали!D698</f>
        <v>32.299999999999997</v>
      </c>
      <c r="E698" s="8">
        <f>димвенканали!E698</f>
        <v>188.7</v>
      </c>
      <c r="F698" s="8">
        <f t="shared" si="91"/>
        <v>548.20000000000005</v>
      </c>
      <c r="G698" s="308">
        <f t="shared" si="90"/>
        <v>0</v>
      </c>
      <c r="H698" s="209">
        <f t="shared" si="94"/>
        <v>0</v>
      </c>
      <c r="I698" s="202">
        <f t="shared" si="95"/>
        <v>0</v>
      </c>
      <c r="J698" s="347">
        <f t="shared" si="89"/>
        <v>0</v>
      </c>
      <c r="K698" s="202">
        <v>0</v>
      </c>
      <c r="L698" s="316">
        <f t="shared" si="92"/>
        <v>0</v>
      </c>
    </row>
    <row r="699" spans="1:12" x14ac:dyDescent="0.35">
      <c r="A699" s="9">
        <f t="shared" si="93"/>
        <v>95</v>
      </c>
      <c r="B699" s="14" t="s">
        <v>287</v>
      </c>
      <c r="C699" s="8">
        <f>димвенканали!C699</f>
        <v>103.4</v>
      </c>
      <c r="D699" s="8">
        <f>димвенканали!D699</f>
        <v>0</v>
      </c>
      <c r="E699" s="8">
        <f>димвенканали!E699</f>
        <v>91</v>
      </c>
      <c r="F699" s="8">
        <f t="shared" si="91"/>
        <v>194.4</v>
      </c>
      <c r="G699" s="308">
        <f t="shared" si="90"/>
        <v>0</v>
      </c>
      <c r="H699" s="209">
        <f t="shared" si="94"/>
        <v>0</v>
      </c>
      <c r="I699" s="202">
        <f t="shared" si="95"/>
        <v>0</v>
      </c>
      <c r="J699" s="347">
        <f t="shared" si="89"/>
        <v>0</v>
      </c>
      <c r="K699" s="202">
        <v>0</v>
      </c>
      <c r="L699" s="316">
        <f t="shared" si="92"/>
        <v>0</v>
      </c>
    </row>
    <row r="700" spans="1:12" x14ac:dyDescent="0.35">
      <c r="A700" s="9">
        <f t="shared" si="93"/>
        <v>96</v>
      </c>
      <c r="B700" s="14" t="s">
        <v>288</v>
      </c>
      <c r="C700" s="8">
        <f>димвенканали!C700</f>
        <v>208.6</v>
      </c>
      <c r="D700" s="8">
        <f>димвенканали!D700</f>
        <v>0</v>
      </c>
      <c r="E700" s="8">
        <f>димвенканали!E700</f>
        <v>50.5</v>
      </c>
      <c r="F700" s="8">
        <f t="shared" si="91"/>
        <v>259.10000000000002</v>
      </c>
      <c r="G700" s="308">
        <f t="shared" si="90"/>
        <v>0</v>
      </c>
      <c r="H700" s="209">
        <f t="shared" si="94"/>
        <v>0</v>
      </c>
      <c r="I700" s="202">
        <f t="shared" si="95"/>
        <v>0</v>
      </c>
      <c r="J700" s="347">
        <f t="shared" si="89"/>
        <v>0</v>
      </c>
      <c r="K700" s="202">
        <v>0</v>
      </c>
      <c r="L700" s="316">
        <f t="shared" si="92"/>
        <v>0</v>
      </c>
    </row>
    <row r="701" spans="1:12" x14ac:dyDescent="0.35">
      <c r="A701" s="9">
        <f t="shared" si="93"/>
        <v>97</v>
      </c>
      <c r="B701" s="14" t="s">
        <v>289</v>
      </c>
      <c r="C701" s="8">
        <f>димвенканали!C701</f>
        <v>71.2</v>
      </c>
      <c r="D701" s="8">
        <f>димвенканали!D701</f>
        <v>38.9</v>
      </c>
      <c r="E701" s="8">
        <f>димвенканали!E701</f>
        <v>0</v>
      </c>
      <c r="F701" s="8">
        <f t="shared" si="91"/>
        <v>110.1</v>
      </c>
      <c r="G701" s="308">
        <f t="shared" si="90"/>
        <v>0</v>
      </c>
      <c r="H701" s="209">
        <f t="shared" si="94"/>
        <v>0</v>
      </c>
      <c r="I701" s="202">
        <f t="shared" si="95"/>
        <v>0</v>
      </c>
      <c r="J701" s="347">
        <f t="shared" si="89"/>
        <v>0</v>
      </c>
      <c r="K701" s="202">
        <v>0</v>
      </c>
      <c r="L701" s="316">
        <f t="shared" ref="L701:L719" si="96">(H701+I701+J701+K701)/F701</f>
        <v>0</v>
      </c>
    </row>
    <row r="702" spans="1:12" x14ac:dyDescent="0.35">
      <c r="A702" s="9">
        <f t="shared" si="93"/>
        <v>98</v>
      </c>
      <c r="B702" s="14" t="s">
        <v>290</v>
      </c>
      <c r="C702" s="8">
        <f>димвенканали!C702</f>
        <v>158.30000000000001</v>
      </c>
      <c r="D702" s="8">
        <f>димвенканали!D702</f>
        <v>0</v>
      </c>
      <c r="E702" s="8">
        <f>димвенканали!E702</f>
        <v>0</v>
      </c>
      <c r="F702" s="8">
        <f t="shared" si="91"/>
        <v>158.30000000000001</v>
      </c>
      <c r="G702" s="308">
        <f t="shared" si="90"/>
        <v>0</v>
      </c>
      <c r="H702" s="209">
        <f t="shared" si="94"/>
        <v>0</v>
      </c>
      <c r="I702" s="202">
        <f t="shared" si="95"/>
        <v>0</v>
      </c>
      <c r="J702" s="347">
        <f t="shared" si="89"/>
        <v>0</v>
      </c>
      <c r="K702" s="202">
        <v>0</v>
      </c>
      <c r="L702" s="316">
        <f t="shared" si="96"/>
        <v>0</v>
      </c>
    </row>
    <row r="703" spans="1:12" x14ac:dyDescent="0.35">
      <c r="A703" s="9">
        <f t="shared" si="93"/>
        <v>99</v>
      </c>
      <c r="B703" s="14" t="s">
        <v>291</v>
      </c>
      <c r="C703" s="8">
        <f>димвенканали!C703</f>
        <v>88.6</v>
      </c>
      <c r="D703" s="8">
        <f>димвенканали!D703</f>
        <v>0</v>
      </c>
      <c r="E703" s="8">
        <f>димвенканали!E703</f>
        <v>0</v>
      </c>
      <c r="F703" s="8">
        <f t="shared" si="91"/>
        <v>88.6</v>
      </c>
      <c r="G703" s="308">
        <f t="shared" si="90"/>
        <v>0</v>
      </c>
      <c r="H703" s="209">
        <f t="shared" si="94"/>
        <v>0</v>
      </c>
      <c r="I703" s="202">
        <f t="shared" si="95"/>
        <v>0</v>
      </c>
      <c r="J703" s="347">
        <f t="shared" si="89"/>
        <v>0</v>
      </c>
      <c r="K703" s="202">
        <v>0</v>
      </c>
      <c r="L703" s="316">
        <f t="shared" si="96"/>
        <v>0</v>
      </c>
    </row>
    <row r="704" spans="1:12" x14ac:dyDescent="0.35">
      <c r="A704" s="9">
        <f t="shared" si="93"/>
        <v>100</v>
      </c>
      <c r="B704" s="14" t="s">
        <v>292</v>
      </c>
      <c r="C704" s="8">
        <f>димвенканали!C704</f>
        <v>102.5</v>
      </c>
      <c r="D704" s="8">
        <f>димвенканали!D704</f>
        <v>0</v>
      </c>
      <c r="E704" s="8">
        <f>димвенканали!E704</f>
        <v>0</v>
      </c>
      <c r="F704" s="8">
        <f t="shared" si="91"/>
        <v>102.5</v>
      </c>
      <c r="G704" s="308">
        <f t="shared" si="90"/>
        <v>0</v>
      </c>
      <c r="H704" s="209">
        <f t="shared" si="94"/>
        <v>0</v>
      </c>
      <c r="I704" s="202">
        <f t="shared" si="95"/>
        <v>0</v>
      </c>
      <c r="J704" s="347">
        <f t="shared" si="89"/>
        <v>0</v>
      </c>
      <c r="K704" s="202">
        <v>0</v>
      </c>
      <c r="L704" s="316">
        <f t="shared" si="96"/>
        <v>0</v>
      </c>
    </row>
    <row r="705" spans="1:13" x14ac:dyDescent="0.35">
      <c r="A705" s="9">
        <f t="shared" si="93"/>
        <v>101</v>
      </c>
      <c r="B705" s="14" t="s">
        <v>294</v>
      </c>
      <c r="C705" s="8">
        <f>димвенканали!C705</f>
        <v>74.400000000000006</v>
      </c>
      <c r="D705" s="8">
        <f>димвенканали!D705</f>
        <v>0</v>
      </c>
      <c r="E705" s="8">
        <f>димвенканали!E705</f>
        <v>0</v>
      </c>
      <c r="F705" s="8">
        <f t="shared" si="91"/>
        <v>74.400000000000006</v>
      </c>
      <c r="G705" s="308">
        <f t="shared" si="90"/>
        <v>0</v>
      </c>
      <c r="H705" s="209">
        <f t="shared" si="94"/>
        <v>0</v>
      </c>
      <c r="I705" s="202">
        <f t="shared" si="95"/>
        <v>0</v>
      </c>
      <c r="J705" s="347">
        <f t="shared" si="89"/>
        <v>0</v>
      </c>
      <c r="K705" s="202">
        <v>0</v>
      </c>
      <c r="L705" s="316">
        <f t="shared" si="96"/>
        <v>0</v>
      </c>
    </row>
    <row r="706" spans="1:13" x14ac:dyDescent="0.35">
      <c r="A706" s="9">
        <f t="shared" si="93"/>
        <v>102</v>
      </c>
      <c r="B706" s="14" t="s">
        <v>295</v>
      </c>
      <c r="C706" s="8">
        <f>димвенканали!C706</f>
        <v>66.400000000000006</v>
      </c>
      <c r="D706" s="8">
        <f>димвенканали!D706</f>
        <v>0</v>
      </c>
      <c r="E706" s="8">
        <f>димвенканали!E706</f>
        <v>0</v>
      </c>
      <c r="F706" s="8">
        <f t="shared" si="91"/>
        <v>66.400000000000006</v>
      </c>
      <c r="G706" s="308">
        <f t="shared" si="90"/>
        <v>0</v>
      </c>
      <c r="H706" s="209">
        <f t="shared" si="94"/>
        <v>0</v>
      </c>
      <c r="I706" s="202">
        <f t="shared" si="95"/>
        <v>0</v>
      </c>
      <c r="J706" s="347">
        <f t="shared" si="89"/>
        <v>0</v>
      </c>
      <c r="K706" s="202">
        <v>0</v>
      </c>
      <c r="L706" s="316">
        <f t="shared" si="96"/>
        <v>0</v>
      </c>
    </row>
    <row r="707" spans="1:13" x14ac:dyDescent="0.35">
      <c r="A707" s="9">
        <f t="shared" si="93"/>
        <v>103</v>
      </c>
      <c r="B707" s="14" t="s">
        <v>296</v>
      </c>
      <c r="C707" s="8">
        <f>димвенканали!C707</f>
        <v>292.8</v>
      </c>
      <c r="D707" s="8">
        <f>димвенканали!D707</f>
        <v>0</v>
      </c>
      <c r="E707" s="8">
        <f>димвенканали!E707</f>
        <v>0</v>
      </c>
      <c r="F707" s="8">
        <f t="shared" si="91"/>
        <v>292.8</v>
      </c>
      <c r="G707" s="308">
        <f t="shared" si="90"/>
        <v>0</v>
      </c>
      <c r="H707" s="209">
        <f t="shared" si="94"/>
        <v>0</v>
      </c>
      <c r="I707" s="202">
        <f t="shared" si="95"/>
        <v>0</v>
      </c>
      <c r="J707" s="347">
        <f t="shared" si="89"/>
        <v>0</v>
      </c>
      <c r="K707" s="202">
        <v>0</v>
      </c>
      <c r="L707" s="316">
        <f t="shared" si="96"/>
        <v>0</v>
      </c>
    </row>
    <row r="708" spans="1:13" x14ac:dyDescent="0.35">
      <c r="A708" s="9">
        <f t="shared" si="93"/>
        <v>104</v>
      </c>
      <c r="B708" s="14" t="s">
        <v>297</v>
      </c>
      <c r="C708" s="8">
        <f>димвенканали!C708</f>
        <v>80.5</v>
      </c>
      <c r="D708" s="8">
        <f>димвенканали!D708</f>
        <v>0</v>
      </c>
      <c r="E708" s="8">
        <f>димвенканали!E708</f>
        <v>0</v>
      </c>
      <c r="F708" s="8">
        <f t="shared" si="91"/>
        <v>80.5</v>
      </c>
      <c r="G708" s="308">
        <f t="shared" si="90"/>
        <v>0</v>
      </c>
      <c r="H708" s="209">
        <f t="shared" si="94"/>
        <v>0</v>
      </c>
      <c r="I708" s="202">
        <f t="shared" si="95"/>
        <v>0</v>
      </c>
      <c r="J708" s="347">
        <f t="shared" si="89"/>
        <v>0</v>
      </c>
      <c r="K708" s="202">
        <v>0</v>
      </c>
      <c r="L708" s="316">
        <f t="shared" si="96"/>
        <v>0</v>
      </c>
    </row>
    <row r="709" spans="1:13" x14ac:dyDescent="0.35">
      <c r="A709" s="9">
        <f t="shared" si="93"/>
        <v>105</v>
      </c>
      <c r="B709" s="14" t="s">
        <v>298</v>
      </c>
      <c r="C709" s="8">
        <f>димвенканали!C709</f>
        <v>4108.8</v>
      </c>
      <c r="D709" s="8">
        <f>димвенканали!D709</f>
        <v>0</v>
      </c>
      <c r="E709" s="8">
        <f>димвенканали!E709</f>
        <v>118</v>
      </c>
      <c r="F709" s="8">
        <f t="shared" si="91"/>
        <v>4226.8</v>
      </c>
      <c r="G709" s="308">
        <f t="shared" si="90"/>
        <v>0</v>
      </c>
      <c r="H709" s="209">
        <f t="shared" si="94"/>
        <v>0</v>
      </c>
      <c r="I709" s="202">
        <f t="shared" si="95"/>
        <v>0</v>
      </c>
      <c r="J709" s="347">
        <f t="shared" si="89"/>
        <v>0</v>
      </c>
      <c r="K709" s="202">
        <v>0</v>
      </c>
      <c r="L709" s="316">
        <f t="shared" si="96"/>
        <v>0</v>
      </c>
    </row>
    <row r="710" spans="1:13" x14ac:dyDescent="0.35">
      <c r="A710" s="9">
        <f t="shared" si="93"/>
        <v>106</v>
      </c>
      <c r="B710" s="14" t="s">
        <v>301</v>
      </c>
      <c r="C710" s="8">
        <f>димвенканали!C710</f>
        <v>4420.8999999999996</v>
      </c>
      <c r="D710" s="8">
        <f>димвенканали!D710</f>
        <v>0</v>
      </c>
      <c r="E710" s="8">
        <f>димвенканали!E710</f>
        <v>0</v>
      </c>
      <c r="F710" s="8">
        <f t="shared" si="91"/>
        <v>4420.8999999999996</v>
      </c>
      <c r="G710" s="308">
        <f t="shared" si="90"/>
        <v>0</v>
      </c>
      <c r="H710" s="209">
        <f t="shared" si="94"/>
        <v>0</v>
      </c>
      <c r="I710" s="202">
        <f t="shared" si="95"/>
        <v>0</v>
      </c>
      <c r="J710" s="347">
        <f t="shared" ref="J710:J724" si="97">H710*0</f>
        <v>0</v>
      </c>
      <c r="K710" s="202">
        <v>0</v>
      </c>
      <c r="L710" s="316">
        <f t="shared" si="96"/>
        <v>0</v>
      </c>
    </row>
    <row r="711" spans="1:13" x14ac:dyDescent="0.35">
      <c r="A711" s="9">
        <f t="shared" si="93"/>
        <v>107</v>
      </c>
      <c r="B711" s="14" t="s">
        <v>302</v>
      </c>
      <c r="C711" s="8">
        <f>димвенканали!C711</f>
        <v>6184.2</v>
      </c>
      <c r="D711" s="8">
        <f>димвенканали!D711</f>
        <v>208.9</v>
      </c>
      <c r="E711" s="8">
        <f>димвенканали!E711</f>
        <v>36.6</v>
      </c>
      <c r="F711" s="8">
        <f t="shared" si="91"/>
        <v>6429.7</v>
      </c>
      <c r="G711" s="308">
        <f t="shared" si="90"/>
        <v>0</v>
      </c>
      <c r="H711" s="209">
        <f t="shared" si="94"/>
        <v>0</v>
      </c>
      <c r="I711" s="202">
        <f t="shared" si="95"/>
        <v>0</v>
      </c>
      <c r="J711" s="347">
        <f t="shared" si="97"/>
        <v>0</v>
      </c>
      <c r="K711" s="202">
        <v>0</v>
      </c>
      <c r="L711" s="316">
        <f t="shared" si="96"/>
        <v>0</v>
      </c>
    </row>
    <row r="712" spans="1:13" x14ac:dyDescent="0.35">
      <c r="A712" s="9">
        <f t="shared" si="93"/>
        <v>108</v>
      </c>
      <c r="B712" s="14" t="s">
        <v>303</v>
      </c>
      <c r="C712" s="8">
        <f>димвенканали!C712</f>
        <v>3391.6</v>
      </c>
      <c r="D712" s="8">
        <f>димвенканали!D712</f>
        <v>0</v>
      </c>
      <c r="E712" s="8">
        <f>димвенканали!E712</f>
        <v>0</v>
      </c>
      <c r="F712" s="8">
        <f t="shared" si="91"/>
        <v>3391.6</v>
      </c>
      <c r="G712" s="308">
        <f t="shared" si="90"/>
        <v>0</v>
      </c>
      <c r="H712" s="209">
        <f t="shared" si="94"/>
        <v>0</v>
      </c>
      <c r="I712" s="202">
        <f t="shared" si="95"/>
        <v>0</v>
      </c>
      <c r="J712" s="347">
        <f t="shared" si="97"/>
        <v>0</v>
      </c>
      <c r="K712" s="202">
        <v>0</v>
      </c>
      <c r="L712" s="316">
        <f t="shared" si="96"/>
        <v>0</v>
      </c>
    </row>
    <row r="713" spans="1:13" x14ac:dyDescent="0.35">
      <c r="A713" s="9">
        <f t="shared" si="93"/>
        <v>109</v>
      </c>
      <c r="B713" s="14" t="s">
        <v>304</v>
      </c>
      <c r="C713" s="8">
        <f>димвенканали!C713</f>
        <v>4546.3</v>
      </c>
      <c r="D713" s="8">
        <f>димвенканали!D713</f>
        <v>0</v>
      </c>
      <c r="E713" s="8">
        <f>димвенканали!E713</f>
        <v>0</v>
      </c>
      <c r="F713" s="8">
        <f t="shared" si="91"/>
        <v>4546.3</v>
      </c>
      <c r="G713" s="308">
        <f t="shared" si="90"/>
        <v>0</v>
      </c>
      <c r="H713" s="209">
        <f t="shared" si="94"/>
        <v>0</v>
      </c>
      <c r="I713" s="202">
        <f t="shared" si="95"/>
        <v>0</v>
      </c>
      <c r="J713" s="347">
        <f t="shared" si="97"/>
        <v>0</v>
      </c>
      <c r="K713" s="202">
        <v>0</v>
      </c>
      <c r="L713" s="316">
        <f t="shared" si="96"/>
        <v>0</v>
      </c>
    </row>
    <row r="714" spans="1:13" x14ac:dyDescent="0.35">
      <c r="A714" s="9">
        <f t="shared" si="93"/>
        <v>110</v>
      </c>
      <c r="B714" s="14" t="s">
        <v>305</v>
      </c>
      <c r="C714" s="8">
        <f>димвенканали!C714</f>
        <v>3942.03</v>
      </c>
      <c r="D714" s="8">
        <f>димвенканали!D714</f>
        <v>0</v>
      </c>
      <c r="E714" s="8">
        <f>димвенканали!E714</f>
        <v>0</v>
      </c>
      <c r="F714" s="8">
        <f t="shared" si="91"/>
        <v>3942.03</v>
      </c>
      <c r="G714" s="308">
        <f t="shared" si="90"/>
        <v>0</v>
      </c>
      <c r="H714" s="209">
        <f t="shared" si="94"/>
        <v>0</v>
      </c>
      <c r="I714" s="202">
        <f t="shared" si="95"/>
        <v>0</v>
      </c>
      <c r="J714" s="347">
        <f t="shared" si="97"/>
        <v>0</v>
      </c>
      <c r="K714" s="202">
        <v>0</v>
      </c>
      <c r="L714" s="316">
        <f t="shared" si="96"/>
        <v>0</v>
      </c>
    </row>
    <row r="715" spans="1:13" x14ac:dyDescent="0.35">
      <c r="A715" s="9">
        <f t="shared" si="93"/>
        <v>111</v>
      </c>
      <c r="B715" s="14" t="s">
        <v>1188</v>
      </c>
      <c r="C715" s="8">
        <f>димвенканали!C715</f>
        <v>5423.9</v>
      </c>
      <c r="D715" s="8">
        <f>димвенканали!D715</f>
        <v>0</v>
      </c>
      <c r="E715" s="8">
        <f>димвенканали!E715</f>
        <v>0</v>
      </c>
      <c r="F715" s="8">
        <f t="shared" si="91"/>
        <v>5423.9</v>
      </c>
      <c r="G715" s="308">
        <f t="shared" si="90"/>
        <v>0</v>
      </c>
      <c r="H715" s="209">
        <f t="shared" si="94"/>
        <v>0</v>
      </c>
      <c r="I715" s="202">
        <f t="shared" si="95"/>
        <v>0</v>
      </c>
      <c r="J715" s="347">
        <f t="shared" si="97"/>
        <v>0</v>
      </c>
      <c r="K715" s="202">
        <v>0</v>
      </c>
      <c r="L715" s="316">
        <f t="shared" si="96"/>
        <v>0</v>
      </c>
    </row>
    <row r="716" spans="1:13" x14ac:dyDescent="0.35">
      <c r="A716" s="9">
        <f t="shared" si="93"/>
        <v>112</v>
      </c>
      <c r="B716" s="14" t="s">
        <v>306</v>
      </c>
      <c r="C716" s="8">
        <f>димвенканали!C716</f>
        <v>92.4</v>
      </c>
      <c r="D716" s="8">
        <f>димвенканали!D716</f>
        <v>0</v>
      </c>
      <c r="E716" s="8">
        <f>димвенканали!E716</f>
        <v>0</v>
      </c>
      <c r="F716" s="8">
        <f t="shared" si="91"/>
        <v>92.4</v>
      </c>
      <c r="G716" s="308">
        <f>0/146061.73*F716</f>
        <v>0</v>
      </c>
      <c r="H716" s="209">
        <f t="shared" si="94"/>
        <v>0</v>
      </c>
      <c r="I716" s="202">
        <f t="shared" si="95"/>
        <v>0</v>
      </c>
      <c r="J716" s="347">
        <f t="shared" si="97"/>
        <v>0</v>
      </c>
      <c r="K716" s="202">
        <v>0</v>
      </c>
      <c r="L716" s="316">
        <f t="shared" si="96"/>
        <v>0</v>
      </c>
    </row>
    <row r="717" spans="1:13" x14ac:dyDescent="0.35">
      <c r="A717" s="9">
        <f t="shared" si="93"/>
        <v>113</v>
      </c>
      <c r="B717" s="14" t="s">
        <v>307</v>
      </c>
      <c r="C717" s="8">
        <f>димвенканали!C717</f>
        <v>26.1</v>
      </c>
      <c r="D717" s="8">
        <f>димвенканали!D717</f>
        <v>0</v>
      </c>
      <c r="E717" s="8">
        <f>димвенканали!E717</f>
        <v>0</v>
      </c>
      <c r="F717" s="8">
        <f>C717+D717+E717</f>
        <v>26.1</v>
      </c>
      <c r="G717" s="308">
        <f>0/146061.73*F717</f>
        <v>0</v>
      </c>
      <c r="H717" s="209">
        <f t="shared" si="94"/>
        <v>0</v>
      </c>
      <c r="I717" s="202">
        <f t="shared" si="95"/>
        <v>0</v>
      </c>
      <c r="J717" s="347">
        <f t="shared" si="97"/>
        <v>0</v>
      </c>
      <c r="K717" s="202">
        <v>0</v>
      </c>
      <c r="L717" s="316">
        <f t="shared" si="96"/>
        <v>0</v>
      </c>
    </row>
    <row r="718" spans="1:13" x14ac:dyDescent="0.35">
      <c r="A718" s="9">
        <f t="shared" si="93"/>
        <v>114</v>
      </c>
      <c r="B718" s="14" t="s">
        <v>309</v>
      </c>
      <c r="C718" s="8">
        <f>димвенканали!C718</f>
        <v>5911.3</v>
      </c>
      <c r="D718" s="8">
        <f>димвенканали!D718</f>
        <v>0</v>
      </c>
      <c r="E718" s="8">
        <f>димвенканали!E718</f>
        <v>0</v>
      </c>
      <c r="F718" s="8">
        <f>C718+D718+E718</f>
        <v>5911.3</v>
      </c>
      <c r="G718" s="308">
        <f>0/146061.73*F718</f>
        <v>0</v>
      </c>
      <c r="H718" s="209">
        <f t="shared" si="94"/>
        <v>0</v>
      </c>
      <c r="I718" s="202">
        <f t="shared" si="95"/>
        <v>0</v>
      </c>
      <c r="J718" s="347">
        <f t="shared" si="97"/>
        <v>0</v>
      </c>
      <c r="K718" s="202">
        <v>0</v>
      </c>
      <c r="L718" s="316">
        <f t="shared" si="96"/>
        <v>0</v>
      </c>
    </row>
    <row r="719" spans="1:13" x14ac:dyDescent="0.35">
      <c r="A719" s="9">
        <f t="shared" si="93"/>
        <v>115</v>
      </c>
      <c r="B719" s="14" t="s">
        <v>310</v>
      </c>
      <c r="C719" s="8">
        <f>димвенканали!C719</f>
        <v>3419.4</v>
      </c>
      <c r="D719" s="8">
        <f>димвенканали!D719</f>
        <v>0</v>
      </c>
      <c r="E719" s="8">
        <f>димвенканали!E719</f>
        <v>0</v>
      </c>
      <c r="F719" s="8">
        <f>C719+D719+E719</f>
        <v>3419.4</v>
      </c>
      <c r="G719" s="308">
        <f>0/146061.73*F719</f>
        <v>0</v>
      </c>
      <c r="H719" s="209">
        <f t="shared" si="94"/>
        <v>0</v>
      </c>
      <c r="I719" s="202">
        <f t="shared" si="95"/>
        <v>0</v>
      </c>
      <c r="J719" s="347">
        <f t="shared" si="97"/>
        <v>0</v>
      </c>
      <c r="K719" s="202">
        <v>0</v>
      </c>
      <c r="L719" s="316">
        <f t="shared" si="96"/>
        <v>0</v>
      </c>
    </row>
    <row r="720" spans="1:13" s="266" customFormat="1" x14ac:dyDescent="0.35">
      <c r="A720" s="9">
        <f t="shared" si="93"/>
        <v>116</v>
      </c>
      <c r="B720" s="182" t="s">
        <v>589</v>
      </c>
      <c r="C720" s="195">
        <v>1763.8</v>
      </c>
      <c r="D720" s="195">
        <v>0</v>
      </c>
      <c r="E720" s="195">
        <v>0</v>
      </c>
      <c r="F720" s="195">
        <v>1763.8</v>
      </c>
      <c r="G720" s="195"/>
      <c r="H720" s="209">
        <f t="shared" si="94"/>
        <v>0</v>
      </c>
      <c r="I720" s="202">
        <f t="shared" si="95"/>
        <v>0</v>
      </c>
      <c r="J720" s="347">
        <f t="shared" si="97"/>
        <v>0</v>
      </c>
      <c r="K720" s="202">
        <v>0</v>
      </c>
      <c r="L720" s="319">
        <v>0</v>
      </c>
      <c r="M720" s="265"/>
    </row>
    <row r="721" spans="1:13" s="266" customFormat="1" x14ac:dyDescent="0.35">
      <c r="A721" s="9">
        <f t="shared" si="93"/>
        <v>117</v>
      </c>
      <c r="B721" s="182" t="s">
        <v>590</v>
      </c>
      <c r="C721" s="195">
        <v>3931</v>
      </c>
      <c r="D721" s="195">
        <v>0</v>
      </c>
      <c r="E721" s="195">
        <v>0</v>
      </c>
      <c r="F721" s="195">
        <v>3931</v>
      </c>
      <c r="G721" s="195"/>
      <c r="H721" s="209">
        <f t="shared" si="94"/>
        <v>0</v>
      </c>
      <c r="I721" s="202">
        <f t="shared" si="95"/>
        <v>0</v>
      </c>
      <c r="J721" s="347">
        <f t="shared" si="97"/>
        <v>0</v>
      </c>
      <c r="K721" s="202">
        <v>0</v>
      </c>
      <c r="L721" s="319">
        <v>0</v>
      </c>
      <c r="M721" s="265"/>
    </row>
    <row r="722" spans="1:13" s="266" customFormat="1" x14ac:dyDescent="0.35">
      <c r="A722" s="9">
        <f t="shared" si="93"/>
        <v>118</v>
      </c>
      <c r="B722" s="182" t="s">
        <v>591</v>
      </c>
      <c r="C722" s="195">
        <v>2191.9</v>
      </c>
      <c r="D722" s="195">
        <v>0</v>
      </c>
      <c r="E722" s="195">
        <v>0</v>
      </c>
      <c r="F722" s="195">
        <v>2191.9</v>
      </c>
      <c r="G722" s="195"/>
      <c r="H722" s="209">
        <f t="shared" si="94"/>
        <v>0</v>
      </c>
      <c r="I722" s="202">
        <f t="shared" si="95"/>
        <v>0</v>
      </c>
      <c r="J722" s="347">
        <f t="shared" si="97"/>
        <v>0</v>
      </c>
      <c r="K722" s="202">
        <v>0</v>
      </c>
      <c r="L722" s="319">
        <v>0</v>
      </c>
      <c r="M722" s="265"/>
    </row>
    <row r="723" spans="1:13" s="266" customFormat="1" x14ac:dyDescent="0.35">
      <c r="A723" s="9">
        <f t="shared" si="93"/>
        <v>119</v>
      </c>
      <c r="B723" s="182" t="s">
        <v>592</v>
      </c>
      <c r="C723" s="195">
        <v>2055.21</v>
      </c>
      <c r="D723" s="195">
        <v>0</v>
      </c>
      <c r="E723" s="195">
        <v>0</v>
      </c>
      <c r="F723" s="195">
        <v>2055.21</v>
      </c>
      <c r="G723" s="195"/>
      <c r="H723" s="209">
        <f t="shared" si="94"/>
        <v>0</v>
      </c>
      <c r="I723" s="202">
        <f t="shared" si="95"/>
        <v>0</v>
      </c>
      <c r="J723" s="347">
        <f t="shared" si="97"/>
        <v>0</v>
      </c>
      <c r="K723" s="202">
        <v>0</v>
      </c>
      <c r="L723" s="319">
        <v>0</v>
      </c>
      <c r="M723" s="265"/>
    </row>
    <row r="724" spans="1:13" ht="18" x14ac:dyDescent="0.4">
      <c r="A724" s="12"/>
      <c r="B724" s="17" t="s">
        <v>1698</v>
      </c>
      <c r="C724" s="13">
        <f>SUM(C605:C723)</f>
        <v>183525.5799999999</v>
      </c>
      <c r="D724" s="13">
        <f>SUM(D605:D723)</f>
        <v>786.9</v>
      </c>
      <c r="E724" s="13">
        <f>SUM(E605:E723)</f>
        <v>2783.2</v>
      </c>
      <c r="F724" s="13">
        <f>SUM(F605:F723)</f>
        <v>187095.67999999993</v>
      </c>
      <c r="G724" s="198">
        <f t="shared" ref="G724:H724" si="98">SUM(G605:G723)</f>
        <v>0</v>
      </c>
      <c r="H724" s="198">
        <f t="shared" si="98"/>
        <v>0</v>
      </c>
      <c r="I724" s="202">
        <f t="shared" ref="I724:I769" si="99">H724*0.22</f>
        <v>0</v>
      </c>
      <c r="J724" s="347">
        <f t="shared" si="97"/>
        <v>0</v>
      </c>
      <c r="K724" s="198">
        <v>0</v>
      </c>
      <c r="L724" s="318">
        <f>(H724+I724+J724+K724)/C724</f>
        <v>0</v>
      </c>
    </row>
    <row r="725" spans="1:13" ht="18" x14ac:dyDescent="0.4">
      <c r="A725" s="9"/>
      <c r="B725" s="7" t="s">
        <v>148</v>
      </c>
      <c r="C725" s="8"/>
      <c r="D725" s="8"/>
      <c r="E725" s="8"/>
      <c r="F725" s="8"/>
      <c r="G725" s="308"/>
      <c r="H725" s="195"/>
      <c r="I725" s="202">
        <f t="shared" si="99"/>
        <v>0</v>
      </c>
      <c r="J725" s="347"/>
      <c r="K725" s="195"/>
      <c r="L725" s="320"/>
    </row>
    <row r="726" spans="1:13" ht="18" x14ac:dyDescent="0.4">
      <c r="A726" s="9">
        <v>1</v>
      </c>
      <c r="B726" s="8" t="s">
        <v>149</v>
      </c>
      <c r="C726" s="8">
        <f>димвенканали!C726</f>
        <v>106.7</v>
      </c>
      <c r="D726" s="8">
        <v>0</v>
      </c>
      <c r="E726" s="8">
        <v>0</v>
      </c>
      <c r="F726" s="8">
        <f t="shared" ref="F726:F764" si="100">C726+D726+E726</f>
        <v>106.7</v>
      </c>
      <c r="G726" s="310">
        <f>1/253049.46*F726</f>
        <v>4.2165669905005923E-4</v>
      </c>
      <c r="H726" s="257">
        <f>G726*$H$2</f>
        <v>1.805302074147876</v>
      </c>
      <c r="I726" s="202">
        <f t="shared" si="99"/>
        <v>0.39716645631253272</v>
      </c>
      <c r="J726" s="347">
        <v>0.74983220486509627</v>
      </c>
      <c r="K726" s="202">
        <v>0.31673092241603923</v>
      </c>
      <c r="L726" s="321">
        <f t="shared" ref="L726:L755" si="101">(H726+I726+J726+K726)/F726</f>
        <v>3.0637597542095069E-2</v>
      </c>
    </row>
    <row r="727" spans="1:13" ht="18" x14ac:dyDescent="0.4">
      <c r="A727" s="9">
        <f>1+A726</f>
        <v>2</v>
      </c>
      <c r="B727" s="8" t="s">
        <v>151</v>
      </c>
      <c r="C727" s="8">
        <f>димвенканали!C727</f>
        <v>45.2</v>
      </c>
      <c r="D727" s="8">
        <v>0</v>
      </c>
      <c r="E727" s="8">
        <v>0</v>
      </c>
      <c r="F727" s="8">
        <f t="shared" si="100"/>
        <v>45.2</v>
      </c>
      <c r="G727" s="310">
        <f t="shared" ref="G727:G790" si="102">1/253049.46*F727</f>
        <v>1.7862120709524534E-4</v>
      </c>
      <c r="H727" s="257">
        <f t="shared" ref="H727:H790" si="103">G727*$H$2</f>
        <v>0.76475776711793808</v>
      </c>
      <c r="I727" s="202">
        <f t="shared" si="99"/>
        <v>0.16824670876594638</v>
      </c>
      <c r="J727" s="347">
        <v>0.31764213364482058</v>
      </c>
      <c r="K727" s="202">
        <v>0.13417279937399224</v>
      </c>
      <c r="L727" s="321">
        <f t="shared" si="101"/>
        <v>3.0637597542095069E-2</v>
      </c>
    </row>
    <row r="728" spans="1:13" ht="18" x14ac:dyDescent="0.4">
      <c r="A728" s="9">
        <f t="shared" ref="A728:A791" si="104">1+A727</f>
        <v>3</v>
      </c>
      <c r="B728" s="8" t="s">
        <v>152</v>
      </c>
      <c r="C728" s="8">
        <f>димвенканали!C728</f>
        <v>70.599999999999994</v>
      </c>
      <c r="D728" s="8">
        <v>0</v>
      </c>
      <c r="E728" s="8">
        <v>0</v>
      </c>
      <c r="F728" s="8">
        <f t="shared" si="100"/>
        <v>70.599999999999994</v>
      </c>
      <c r="G728" s="310">
        <f t="shared" si="102"/>
        <v>2.78996841170892E-4</v>
      </c>
      <c r="H728" s="257">
        <f t="shared" si="103"/>
        <v>1.1945110256311156</v>
      </c>
      <c r="I728" s="202">
        <f t="shared" si="99"/>
        <v>0.26279242563884542</v>
      </c>
      <c r="J728" s="347">
        <v>0.49614014679921087</v>
      </c>
      <c r="K728" s="202">
        <v>0.20957078840274007</v>
      </c>
      <c r="L728" s="316">
        <f t="shared" si="101"/>
        <v>3.0637597542095069E-2</v>
      </c>
    </row>
    <row r="729" spans="1:13" ht="18" x14ac:dyDescent="0.4">
      <c r="A729" s="9">
        <f t="shared" si="104"/>
        <v>4</v>
      </c>
      <c r="B729" s="8" t="s">
        <v>153</v>
      </c>
      <c r="C729" s="8">
        <f>димвенканали!C729</f>
        <v>66.3</v>
      </c>
      <c r="D729" s="8">
        <v>0</v>
      </c>
      <c r="E729" s="8">
        <v>0</v>
      </c>
      <c r="F729" s="8">
        <f t="shared" si="100"/>
        <v>66.3</v>
      </c>
      <c r="G729" s="310">
        <f t="shared" si="102"/>
        <v>2.6200411571714082E-4</v>
      </c>
      <c r="H729" s="257">
        <f t="shared" si="103"/>
        <v>1.1217575212371524</v>
      </c>
      <c r="I729" s="202">
        <f t="shared" si="99"/>
        <v>0.24678665467217353</v>
      </c>
      <c r="J729" s="347">
        <v>0.46592197921795586</v>
      </c>
      <c r="K729" s="202">
        <v>0.19680656191362134</v>
      </c>
      <c r="L729" s="316">
        <f t="shared" si="101"/>
        <v>3.0637597542095069E-2</v>
      </c>
    </row>
    <row r="730" spans="1:13" ht="18" x14ac:dyDescent="0.4">
      <c r="A730" s="9">
        <f t="shared" si="104"/>
        <v>5</v>
      </c>
      <c r="B730" s="8" t="s">
        <v>154</v>
      </c>
      <c r="C730" s="8">
        <f>димвенканали!C730</f>
        <v>141.1</v>
      </c>
      <c r="D730" s="8">
        <v>0</v>
      </c>
      <c r="E730" s="8">
        <v>0</v>
      </c>
      <c r="F730" s="8">
        <f t="shared" si="100"/>
        <v>141.1</v>
      </c>
      <c r="G730" s="310">
        <f t="shared" si="102"/>
        <v>5.5759850268006887E-4</v>
      </c>
      <c r="H730" s="257">
        <f t="shared" si="103"/>
        <v>2.3873301092995809</v>
      </c>
      <c r="I730" s="202">
        <f t="shared" si="99"/>
        <v>0.52521262404590785</v>
      </c>
      <c r="J730" s="347">
        <v>0.99157754551513677</v>
      </c>
      <c r="K730" s="202">
        <v>0.418844734328989</v>
      </c>
      <c r="L730" s="316">
        <f t="shared" si="101"/>
        <v>3.0637597542095066E-2</v>
      </c>
    </row>
    <row r="731" spans="1:13" ht="18" x14ac:dyDescent="0.4">
      <c r="A731" s="9">
        <f t="shared" si="104"/>
        <v>6</v>
      </c>
      <c r="B731" s="8" t="s">
        <v>155</v>
      </c>
      <c r="C731" s="8">
        <f>димвенканали!C731</f>
        <v>83.9</v>
      </c>
      <c r="D731" s="8">
        <v>0</v>
      </c>
      <c r="E731" s="8">
        <v>0</v>
      </c>
      <c r="F731" s="8">
        <f t="shared" si="100"/>
        <v>83.9</v>
      </c>
      <c r="G731" s="310">
        <f t="shared" si="102"/>
        <v>3.315557361790063E-4</v>
      </c>
      <c r="H731" s="257">
        <f t="shared" si="103"/>
        <v>1.4195393066636064</v>
      </c>
      <c r="I731" s="202">
        <f t="shared" si="99"/>
        <v>0.3122986474659934</v>
      </c>
      <c r="J731" s="347">
        <v>0.58960564187611608</v>
      </c>
      <c r="K731" s="202">
        <v>0.2490508377760608</v>
      </c>
      <c r="L731" s="316">
        <f t="shared" si="101"/>
        <v>3.0637597542095073E-2</v>
      </c>
    </row>
    <row r="732" spans="1:13" ht="18" x14ac:dyDescent="0.4">
      <c r="A732" s="9">
        <f t="shared" si="104"/>
        <v>7</v>
      </c>
      <c r="B732" s="8" t="s">
        <v>156</v>
      </c>
      <c r="C732" s="8">
        <f>димвенканали!C732</f>
        <v>47.3</v>
      </c>
      <c r="D732" s="8">
        <v>0</v>
      </c>
      <c r="E732" s="8">
        <v>0</v>
      </c>
      <c r="F732" s="8">
        <f t="shared" si="100"/>
        <v>47.3</v>
      </c>
      <c r="G732" s="310">
        <f t="shared" si="102"/>
        <v>1.8691997999126334E-4</v>
      </c>
      <c r="H732" s="257">
        <f t="shared" si="103"/>
        <v>0.80028854833359442</v>
      </c>
      <c r="I732" s="202">
        <f t="shared" si="99"/>
        <v>0.17606348063339078</v>
      </c>
      <c r="J732" s="347">
        <v>0.33239984339380557</v>
      </c>
      <c r="K732" s="202">
        <v>0.14040649138030603</v>
      </c>
      <c r="L732" s="316">
        <f t="shared" si="101"/>
        <v>3.0637597542095069E-2</v>
      </c>
    </row>
    <row r="733" spans="1:13" ht="18" x14ac:dyDescent="0.4">
      <c r="A733" s="9">
        <f t="shared" si="104"/>
        <v>8</v>
      </c>
      <c r="B733" s="8" t="s">
        <v>157</v>
      </c>
      <c r="C733" s="8">
        <f>димвенканали!C733</f>
        <v>133.19999999999999</v>
      </c>
      <c r="D733" s="8">
        <v>0</v>
      </c>
      <c r="E733" s="8">
        <v>0</v>
      </c>
      <c r="F733" s="8">
        <f t="shared" si="100"/>
        <v>133.19999999999999</v>
      </c>
      <c r="G733" s="310">
        <f t="shared" si="102"/>
        <v>5.2637930940457249E-4</v>
      </c>
      <c r="H733" s="257">
        <f t="shared" si="103"/>
        <v>2.2536666942502066</v>
      </c>
      <c r="I733" s="202">
        <f t="shared" si="99"/>
        <v>0.49580667273504547</v>
      </c>
      <c r="J733" s="347">
        <v>0.93606044693562163</v>
      </c>
      <c r="K733" s="202">
        <v>0.39539417868618948</v>
      </c>
      <c r="L733" s="316">
        <f t="shared" si="101"/>
        <v>3.0637597542095073E-2</v>
      </c>
    </row>
    <row r="734" spans="1:13" ht="18" x14ac:dyDescent="0.4">
      <c r="A734" s="9">
        <f t="shared" si="104"/>
        <v>9</v>
      </c>
      <c r="B734" s="8" t="s">
        <v>158</v>
      </c>
      <c r="C734" s="8">
        <f>димвенканали!C734</f>
        <v>87.4</v>
      </c>
      <c r="D734" s="8">
        <v>0</v>
      </c>
      <c r="E734" s="8">
        <v>0</v>
      </c>
      <c r="F734" s="8">
        <f t="shared" si="100"/>
        <v>87.4</v>
      </c>
      <c r="G734" s="310">
        <f t="shared" si="102"/>
        <v>3.4538702433903633E-4</v>
      </c>
      <c r="H734" s="257">
        <f t="shared" si="103"/>
        <v>1.4787572753563669</v>
      </c>
      <c r="I734" s="202">
        <f t="shared" si="99"/>
        <v>0.32532660057840074</v>
      </c>
      <c r="J734" s="347">
        <v>0.61420182479109109</v>
      </c>
      <c r="K734" s="202">
        <v>0.25944032445325049</v>
      </c>
      <c r="L734" s="316">
        <f t="shared" si="101"/>
        <v>3.0637597542095069E-2</v>
      </c>
    </row>
    <row r="735" spans="1:13" ht="18" x14ac:dyDescent="0.4">
      <c r="A735" s="9">
        <f t="shared" si="104"/>
        <v>10</v>
      </c>
      <c r="B735" s="8" t="s">
        <v>159</v>
      </c>
      <c r="C735" s="8">
        <f>димвенканали!C735</f>
        <v>102.5</v>
      </c>
      <c r="D735" s="8">
        <v>0</v>
      </c>
      <c r="E735" s="8">
        <v>0</v>
      </c>
      <c r="F735" s="8">
        <f t="shared" si="100"/>
        <v>102.5</v>
      </c>
      <c r="G735" s="310">
        <f t="shared" si="102"/>
        <v>4.0505915325802312E-4</v>
      </c>
      <c r="H735" s="257">
        <f t="shared" si="103"/>
        <v>1.7342405117165629</v>
      </c>
      <c r="I735" s="202">
        <f t="shared" si="99"/>
        <v>0.38153291257764382</v>
      </c>
      <c r="J735" s="347">
        <v>0.72031678536712618</v>
      </c>
      <c r="K735" s="202">
        <v>0.30426353840341158</v>
      </c>
      <c r="L735" s="316">
        <f t="shared" si="101"/>
        <v>3.0637597542095069E-2</v>
      </c>
    </row>
    <row r="736" spans="1:13" ht="18" x14ac:dyDescent="0.4">
      <c r="A736" s="9">
        <f t="shared" si="104"/>
        <v>11</v>
      </c>
      <c r="B736" s="8" t="s">
        <v>160</v>
      </c>
      <c r="C736" s="8">
        <f>димвенканали!C736</f>
        <v>138.08000000000001</v>
      </c>
      <c r="D736" s="8">
        <v>0</v>
      </c>
      <c r="E736" s="8">
        <v>0</v>
      </c>
      <c r="F736" s="8">
        <f t="shared" si="100"/>
        <v>138.08000000000001</v>
      </c>
      <c r="G736" s="310">
        <f t="shared" si="102"/>
        <v>5.4566407689627164E-4</v>
      </c>
      <c r="H736" s="257">
        <f t="shared" si="103"/>
        <v>2.336233462027542</v>
      </c>
      <c r="I736" s="202">
        <f t="shared" si="99"/>
        <v>0.51397136164605928</v>
      </c>
      <c r="J736" s="347">
        <v>0.97035455339992982</v>
      </c>
      <c r="K736" s="202">
        <v>0.40988009153895683</v>
      </c>
      <c r="L736" s="316">
        <f t="shared" si="101"/>
        <v>3.0637597542095073E-2</v>
      </c>
    </row>
    <row r="737" spans="1:12" ht="18" x14ac:dyDescent="0.4">
      <c r="A737" s="9">
        <f t="shared" si="104"/>
        <v>12</v>
      </c>
      <c r="B737" s="8" t="s">
        <v>161</v>
      </c>
      <c r="C737" s="8">
        <f>димвенканали!C737</f>
        <v>67.69</v>
      </c>
      <c r="D737" s="8">
        <v>0</v>
      </c>
      <c r="E737" s="8">
        <v>0</v>
      </c>
      <c r="F737" s="8">
        <f t="shared" si="100"/>
        <v>67.69</v>
      </c>
      <c r="G737" s="310">
        <f t="shared" si="102"/>
        <v>2.6749711301498133E-4</v>
      </c>
      <c r="H737" s="257">
        <f t="shared" si="103"/>
        <v>1.1452755145179918</v>
      </c>
      <c r="I737" s="202">
        <f t="shared" si="99"/>
        <v>0.25196061319395818</v>
      </c>
      <c r="J737" s="347">
        <v>0.47569017757561727</v>
      </c>
      <c r="K737" s="202">
        <v>0.20093267233684811</v>
      </c>
      <c r="L737" s="316">
        <f t="shared" si="101"/>
        <v>3.0637597542095076E-2</v>
      </c>
    </row>
    <row r="738" spans="1:12" ht="18" x14ac:dyDescent="0.4">
      <c r="A738" s="9">
        <f t="shared" si="104"/>
        <v>13</v>
      </c>
      <c r="B738" s="8" t="s">
        <v>162</v>
      </c>
      <c r="C738" s="8">
        <f>димвенканали!C738</f>
        <v>97.3</v>
      </c>
      <c r="D738" s="8">
        <v>0</v>
      </c>
      <c r="E738" s="8">
        <v>0</v>
      </c>
      <c r="F738" s="8">
        <f t="shared" si="100"/>
        <v>97.3</v>
      </c>
      <c r="G738" s="310">
        <f t="shared" si="102"/>
        <v>3.8450981084883561E-4</v>
      </c>
      <c r="H738" s="257">
        <f t="shared" si="103"/>
        <v>1.6462595296587472</v>
      </c>
      <c r="I738" s="202">
        <f t="shared" si="99"/>
        <v>0.36217709652492441</v>
      </c>
      <c r="J738" s="347">
        <v>0.68377388503630621</v>
      </c>
      <c r="K738" s="202">
        <v>0.28882772962587266</v>
      </c>
      <c r="L738" s="316">
        <f t="shared" si="101"/>
        <v>3.0637597542095069E-2</v>
      </c>
    </row>
    <row r="739" spans="1:12" ht="18" x14ac:dyDescent="0.4">
      <c r="A739" s="9">
        <f t="shared" si="104"/>
        <v>14</v>
      </c>
      <c r="B739" s="8" t="s">
        <v>163</v>
      </c>
      <c r="C739" s="8">
        <f>димвенканали!C739</f>
        <v>6972.44</v>
      </c>
      <c r="D739" s="8">
        <v>0</v>
      </c>
      <c r="E739" s="8">
        <v>123.3</v>
      </c>
      <c r="F739" s="8">
        <f t="shared" si="100"/>
        <v>7095.74</v>
      </c>
      <c r="G739" s="310">
        <f t="shared" si="102"/>
        <v>2.8040921328186193E-2</v>
      </c>
      <c r="H739" s="257">
        <f t="shared" si="103"/>
        <v>120.05580262056277</v>
      </c>
      <c r="I739" s="202">
        <f t="shared" si="99"/>
        <v>26.412276576523809</v>
      </c>
      <c r="J739" s="347">
        <v>49.865176844887145</v>
      </c>
      <c r="K739" s="202">
        <v>21.06317034137194</v>
      </c>
      <c r="L739" s="316">
        <f t="shared" si="101"/>
        <v>3.0637597542095069E-2</v>
      </c>
    </row>
    <row r="740" spans="1:12" ht="18" x14ac:dyDescent="0.4">
      <c r="A740" s="9">
        <f t="shared" si="104"/>
        <v>15</v>
      </c>
      <c r="B740" s="8" t="s">
        <v>164</v>
      </c>
      <c r="C740" s="8">
        <f>димвенканали!C740</f>
        <v>2574.58</v>
      </c>
      <c r="D740" s="8">
        <v>0</v>
      </c>
      <c r="E740" s="8">
        <v>0</v>
      </c>
      <c r="F740" s="8">
        <f t="shared" si="100"/>
        <v>2574.58</v>
      </c>
      <c r="G740" s="310">
        <f t="shared" si="102"/>
        <v>1.0174216534585768E-2</v>
      </c>
      <c r="H740" s="257">
        <f t="shared" si="103"/>
        <v>43.560399382002231</v>
      </c>
      <c r="I740" s="202">
        <f t="shared" si="99"/>
        <v>9.583287864040491</v>
      </c>
      <c r="J740" s="347">
        <v>18.092811602638985</v>
      </c>
      <c r="K740" s="202">
        <v>7.6424470312454185</v>
      </c>
      <c r="L740" s="316">
        <f t="shared" si="101"/>
        <v>3.0637597542095073E-2</v>
      </c>
    </row>
    <row r="741" spans="1:12" ht="18" x14ac:dyDescent="0.4">
      <c r="A741" s="9">
        <f t="shared" si="104"/>
        <v>16</v>
      </c>
      <c r="B741" s="8" t="s">
        <v>165</v>
      </c>
      <c r="C741" s="8">
        <f>димвенканали!C741</f>
        <v>316.8</v>
      </c>
      <c r="D741" s="8">
        <v>0</v>
      </c>
      <c r="E741" s="8">
        <v>0</v>
      </c>
      <c r="F741" s="8">
        <f t="shared" si="100"/>
        <v>316.8</v>
      </c>
      <c r="G741" s="310">
        <f t="shared" si="102"/>
        <v>1.2519291683135779E-3</v>
      </c>
      <c r="H741" s="257">
        <f t="shared" si="103"/>
        <v>5.360072137676168</v>
      </c>
      <c r="I741" s="202">
        <f t="shared" si="99"/>
        <v>1.179215870288757</v>
      </c>
      <c r="J741" s="347">
        <v>2.2263059278468842</v>
      </c>
      <c r="K741" s="202">
        <v>0.94039696552391028</v>
      </c>
      <c r="L741" s="316">
        <f t="shared" si="101"/>
        <v>3.0637597542095073E-2</v>
      </c>
    </row>
    <row r="742" spans="1:12" ht="18" x14ac:dyDescent="0.4">
      <c r="A742" s="9">
        <f t="shared" si="104"/>
        <v>17</v>
      </c>
      <c r="B742" s="8" t="s">
        <v>166</v>
      </c>
      <c r="C742" s="8">
        <f>димвенканали!C742</f>
        <v>665.9</v>
      </c>
      <c r="D742" s="8">
        <v>0</v>
      </c>
      <c r="E742" s="8">
        <v>0</v>
      </c>
      <c r="F742" s="8">
        <f t="shared" si="100"/>
        <v>665.9</v>
      </c>
      <c r="G742" s="310">
        <f t="shared" si="102"/>
        <v>2.6315013673611472E-3</v>
      </c>
      <c r="H742" s="257">
        <f t="shared" si="103"/>
        <v>11.266641529288384</v>
      </c>
      <c r="I742" s="202">
        <f t="shared" si="99"/>
        <v>2.4786611364434443</v>
      </c>
      <c r="J742" s="347">
        <v>4.6795994865948236</v>
      </c>
      <c r="K742" s="202">
        <v>1.9766740509544565</v>
      </c>
      <c r="L742" s="316">
        <f t="shared" si="101"/>
        <v>3.0637597542095076E-2</v>
      </c>
    </row>
    <row r="743" spans="1:12" ht="18" x14ac:dyDescent="0.4">
      <c r="A743" s="9">
        <f t="shared" si="104"/>
        <v>18</v>
      </c>
      <c r="B743" s="8" t="s">
        <v>167</v>
      </c>
      <c r="C743" s="8">
        <f>димвенканали!C743</f>
        <v>266.8</v>
      </c>
      <c r="D743" s="8">
        <v>0</v>
      </c>
      <c r="E743" s="8">
        <v>0</v>
      </c>
      <c r="F743" s="8">
        <f t="shared" si="100"/>
        <v>266.8</v>
      </c>
      <c r="G743" s="310">
        <f t="shared" si="102"/>
        <v>1.0543393374560057E-3</v>
      </c>
      <c r="H743" s="257">
        <f t="shared" si="103"/>
        <v>4.5141011563510149</v>
      </c>
      <c r="I743" s="202">
        <f t="shared" si="99"/>
        <v>0.99310225439722333</v>
      </c>
      <c r="J743" s="347">
        <v>1.8749318862043836</v>
      </c>
      <c r="K743" s="202">
        <v>0.79197572727834364</v>
      </c>
      <c r="L743" s="316">
        <f t="shared" si="101"/>
        <v>3.0637597542095073E-2</v>
      </c>
    </row>
    <row r="744" spans="1:12" ht="18" x14ac:dyDescent="0.4">
      <c r="A744" s="9">
        <f t="shared" si="104"/>
        <v>19</v>
      </c>
      <c r="B744" s="8" t="s">
        <v>168</v>
      </c>
      <c r="C744" s="8">
        <f>димвенканали!C744</f>
        <v>1121.3800000000001</v>
      </c>
      <c r="D744" s="8">
        <v>0</v>
      </c>
      <c r="E744" s="8">
        <v>0</v>
      </c>
      <c r="F744" s="8">
        <f t="shared" si="100"/>
        <v>1121.3800000000001</v>
      </c>
      <c r="G744" s="310">
        <f t="shared" si="102"/>
        <v>4.4314656905412881E-3</v>
      </c>
      <c r="H744" s="257">
        <f t="shared" si="103"/>
        <v>18.973098780767998</v>
      </c>
      <c r="I744" s="202">
        <f t="shared" si="99"/>
        <v>4.1740817317689594</v>
      </c>
      <c r="J744" s="347">
        <v>7.8804764563413467</v>
      </c>
      <c r="K744" s="202">
        <v>3.3287321628762707</v>
      </c>
      <c r="L744" s="316">
        <f t="shared" si="101"/>
        <v>3.0637597542095073E-2</v>
      </c>
    </row>
    <row r="745" spans="1:12" ht="18" x14ac:dyDescent="0.4">
      <c r="A745" s="9">
        <f t="shared" si="104"/>
        <v>20</v>
      </c>
      <c r="B745" s="8" t="s">
        <v>169</v>
      </c>
      <c r="C745" s="8">
        <f>димвенканали!C745</f>
        <v>166.08</v>
      </c>
      <c r="D745" s="8">
        <v>0</v>
      </c>
      <c r="E745" s="8">
        <v>0</v>
      </c>
      <c r="F745" s="8">
        <f t="shared" si="100"/>
        <v>166.08</v>
      </c>
      <c r="G745" s="310">
        <f t="shared" si="102"/>
        <v>6.5631438217651208E-4</v>
      </c>
      <c r="H745" s="257">
        <f t="shared" si="103"/>
        <v>2.8099772115696275</v>
      </c>
      <c r="I745" s="202">
        <f t="shared" si="99"/>
        <v>0.61819498654531801</v>
      </c>
      <c r="J745" s="347">
        <v>1.1671240167197301</v>
      </c>
      <c r="K745" s="202">
        <v>0.49299598495647418</v>
      </c>
      <c r="L745" s="316">
        <f t="shared" si="101"/>
        <v>3.0637597542095073E-2</v>
      </c>
    </row>
    <row r="746" spans="1:12" ht="18" x14ac:dyDescent="0.4">
      <c r="A746" s="9">
        <f t="shared" si="104"/>
        <v>21</v>
      </c>
      <c r="B746" s="8" t="s">
        <v>170</v>
      </c>
      <c r="C746" s="8">
        <f>димвенканали!C746</f>
        <v>1580.97</v>
      </c>
      <c r="D746" s="8">
        <v>103.95</v>
      </c>
      <c r="E746" s="8">
        <v>98.1</v>
      </c>
      <c r="F746" s="8">
        <f t="shared" si="100"/>
        <v>1783.02</v>
      </c>
      <c r="G746" s="310">
        <f t="shared" si="102"/>
        <v>7.0461324043133693E-3</v>
      </c>
      <c r="H746" s="257">
        <f t="shared" si="103"/>
        <v>30.167663582447474</v>
      </c>
      <c r="I746" s="202">
        <f t="shared" si="99"/>
        <v>6.6368859881384443</v>
      </c>
      <c r="J746" s="347">
        <v>12.530138874588229</v>
      </c>
      <c r="K746" s="202">
        <v>5.2927607243322043</v>
      </c>
      <c r="L746" s="316">
        <f t="shared" si="101"/>
        <v>3.0637597542095073E-2</v>
      </c>
    </row>
    <row r="747" spans="1:12" ht="18" x14ac:dyDescent="0.4">
      <c r="A747" s="9">
        <f t="shared" si="104"/>
        <v>22</v>
      </c>
      <c r="B747" s="8" t="s">
        <v>171</v>
      </c>
      <c r="C747" s="8">
        <f>димвенканали!C747</f>
        <v>132.97999999999999</v>
      </c>
      <c r="D747" s="8">
        <v>0</v>
      </c>
      <c r="E747" s="8">
        <v>0</v>
      </c>
      <c r="F747" s="8">
        <f t="shared" si="100"/>
        <v>132.97999999999999</v>
      </c>
      <c r="G747" s="310">
        <f t="shared" si="102"/>
        <v>5.2550991414879915E-4</v>
      </c>
      <c r="H747" s="257">
        <f t="shared" si="103"/>
        <v>2.2499444219323759</v>
      </c>
      <c r="I747" s="202">
        <f t="shared" si="99"/>
        <v>0.49498777282512268</v>
      </c>
      <c r="J747" s="347">
        <v>0.93451440115239459</v>
      </c>
      <c r="K747" s="202">
        <v>0.39474112523790894</v>
      </c>
      <c r="L747" s="316">
        <f t="shared" si="101"/>
        <v>3.0637597542095069E-2</v>
      </c>
    </row>
    <row r="748" spans="1:12" ht="18" x14ac:dyDescent="0.4">
      <c r="A748" s="9">
        <f t="shared" si="104"/>
        <v>23</v>
      </c>
      <c r="B748" s="8" t="s">
        <v>172</v>
      </c>
      <c r="C748" s="8">
        <f>димвенканали!C748</f>
        <v>386.3</v>
      </c>
      <c r="D748" s="8">
        <v>0</v>
      </c>
      <c r="E748" s="8">
        <v>0</v>
      </c>
      <c r="F748" s="8">
        <f t="shared" si="100"/>
        <v>386.3</v>
      </c>
      <c r="G748" s="310">
        <f t="shared" si="102"/>
        <v>1.5265790332056033E-3</v>
      </c>
      <c r="H748" s="257">
        <f t="shared" si="103"/>
        <v>6.5359718017181301</v>
      </c>
      <c r="I748" s="202">
        <f t="shared" si="99"/>
        <v>1.4379137963779887</v>
      </c>
      <c r="J748" s="347">
        <v>2.7147158457299594</v>
      </c>
      <c r="K748" s="202">
        <v>1.1467024866852478</v>
      </c>
      <c r="L748" s="316">
        <f t="shared" si="101"/>
        <v>3.0637597542095073E-2</v>
      </c>
    </row>
    <row r="749" spans="1:12" ht="18" x14ac:dyDescent="0.4">
      <c r="A749" s="9">
        <f t="shared" si="104"/>
        <v>24</v>
      </c>
      <c r="B749" s="8" t="s">
        <v>173</v>
      </c>
      <c r="C749" s="8">
        <f>димвенканали!C749</f>
        <v>392.7</v>
      </c>
      <c r="D749" s="8">
        <v>0</v>
      </c>
      <c r="E749" s="8">
        <v>0</v>
      </c>
      <c r="F749" s="8">
        <f t="shared" si="100"/>
        <v>392.7</v>
      </c>
      <c r="G749" s="310">
        <f t="shared" si="102"/>
        <v>1.5518705315553725E-3</v>
      </c>
      <c r="H749" s="257">
        <f t="shared" si="103"/>
        <v>6.6442560873277499</v>
      </c>
      <c r="I749" s="202">
        <f t="shared" si="99"/>
        <v>1.461736339212105</v>
      </c>
      <c r="J749" s="347">
        <v>2.7596917230601998</v>
      </c>
      <c r="K749" s="202">
        <v>1.1657004051806803</v>
      </c>
      <c r="L749" s="316">
        <f t="shared" si="101"/>
        <v>3.0637597542095076E-2</v>
      </c>
    </row>
    <row r="750" spans="1:12" ht="18" x14ac:dyDescent="0.4">
      <c r="A750" s="9">
        <f t="shared" si="104"/>
        <v>25</v>
      </c>
      <c r="B750" s="8" t="s">
        <v>174</v>
      </c>
      <c r="C750" s="8">
        <f>димвенканали!C750</f>
        <v>392.7</v>
      </c>
      <c r="D750" s="8">
        <v>0</v>
      </c>
      <c r="E750" s="8">
        <v>0</v>
      </c>
      <c r="F750" s="8">
        <f t="shared" si="100"/>
        <v>392.7</v>
      </c>
      <c r="G750" s="310">
        <f t="shared" si="102"/>
        <v>1.5518705315553725E-3</v>
      </c>
      <c r="H750" s="257">
        <f t="shared" si="103"/>
        <v>6.6442560873277499</v>
      </c>
      <c r="I750" s="202">
        <f t="shared" si="99"/>
        <v>1.461736339212105</v>
      </c>
      <c r="J750" s="347">
        <v>2.7596917230601998</v>
      </c>
      <c r="K750" s="202">
        <v>1.1657004051806803</v>
      </c>
      <c r="L750" s="316">
        <f t="shared" si="101"/>
        <v>3.0637597542095076E-2</v>
      </c>
    </row>
    <row r="751" spans="1:12" ht="18" x14ac:dyDescent="0.4">
      <c r="A751" s="9">
        <f t="shared" si="104"/>
        <v>26</v>
      </c>
      <c r="B751" s="8" t="s">
        <v>175</v>
      </c>
      <c r="C751" s="8">
        <f>димвенканали!C751</f>
        <v>461.2</v>
      </c>
      <c r="D751" s="8">
        <v>0</v>
      </c>
      <c r="E751" s="8">
        <v>0</v>
      </c>
      <c r="F751" s="8">
        <f t="shared" si="100"/>
        <v>461.2</v>
      </c>
      <c r="G751" s="310">
        <f t="shared" si="102"/>
        <v>1.8225685998302466E-3</v>
      </c>
      <c r="H751" s="257">
        <f t="shared" si="103"/>
        <v>7.803236331743209</v>
      </c>
      <c r="I751" s="202">
        <f t="shared" si="99"/>
        <v>1.716711992983506</v>
      </c>
      <c r="J751" s="347">
        <v>3.2410741601104256</v>
      </c>
      <c r="K751" s="202">
        <v>1.3690375015771066</v>
      </c>
      <c r="L751" s="316">
        <f t="shared" si="101"/>
        <v>3.0637597542095069E-2</v>
      </c>
    </row>
    <row r="752" spans="1:12" ht="18" x14ac:dyDescent="0.4">
      <c r="A752" s="9">
        <f t="shared" si="104"/>
        <v>27</v>
      </c>
      <c r="B752" s="8" t="s">
        <v>176</v>
      </c>
      <c r="C752" s="8">
        <f>димвенканали!C752</f>
        <v>399.3</v>
      </c>
      <c r="D752" s="8">
        <v>0</v>
      </c>
      <c r="E752" s="8">
        <v>0</v>
      </c>
      <c r="F752" s="8">
        <f t="shared" si="100"/>
        <v>399.3</v>
      </c>
      <c r="G752" s="310">
        <f t="shared" si="102"/>
        <v>1.5779523892285722E-3</v>
      </c>
      <c r="H752" s="257">
        <f t="shared" si="103"/>
        <v>6.7559242568626701</v>
      </c>
      <c r="I752" s="202">
        <f t="shared" si="99"/>
        <v>1.4863033365097875</v>
      </c>
      <c r="J752" s="347">
        <v>2.80607309655701</v>
      </c>
      <c r="K752" s="202">
        <v>1.1852920086290952</v>
      </c>
      <c r="L752" s="316">
        <f t="shared" si="101"/>
        <v>3.0637597542095076E-2</v>
      </c>
    </row>
    <row r="753" spans="1:12" ht="18" x14ac:dyDescent="0.4">
      <c r="A753" s="9">
        <f t="shared" si="104"/>
        <v>28</v>
      </c>
      <c r="B753" s="8" t="s">
        <v>177</v>
      </c>
      <c r="C753" s="8">
        <f>димвенканали!C753</f>
        <v>309.5</v>
      </c>
      <c r="D753" s="8">
        <v>0</v>
      </c>
      <c r="E753" s="8">
        <v>0</v>
      </c>
      <c r="F753" s="8">
        <f t="shared" si="100"/>
        <v>309.5</v>
      </c>
      <c r="G753" s="310">
        <f t="shared" si="102"/>
        <v>1.2230810530083722E-3</v>
      </c>
      <c r="H753" s="257">
        <f t="shared" si="103"/>
        <v>5.2365603744026954</v>
      </c>
      <c r="I753" s="202">
        <f t="shared" si="99"/>
        <v>1.1520432823685931</v>
      </c>
      <c r="J753" s="347">
        <v>2.1750053177670785</v>
      </c>
      <c r="K753" s="202">
        <v>0.9187274647400574</v>
      </c>
      <c r="L753" s="316">
        <f t="shared" si="101"/>
        <v>3.0637597542095069E-2</v>
      </c>
    </row>
    <row r="754" spans="1:12" ht="18" x14ac:dyDescent="0.4">
      <c r="A754" s="9">
        <f t="shared" si="104"/>
        <v>29</v>
      </c>
      <c r="B754" s="8" t="s">
        <v>178</v>
      </c>
      <c r="C754" s="8">
        <f>димвенканали!C754</f>
        <v>1851.7</v>
      </c>
      <c r="D754" s="8">
        <v>0</v>
      </c>
      <c r="E754" s="8">
        <v>0</v>
      </c>
      <c r="F754" s="8">
        <f t="shared" si="100"/>
        <v>1851.7</v>
      </c>
      <c r="G754" s="310">
        <f t="shared" si="102"/>
        <v>7.3175417959793314E-3</v>
      </c>
      <c r="H754" s="257">
        <f t="shared" si="103"/>
        <v>31.329689322395708</v>
      </c>
      <c r="I754" s="202">
        <f t="shared" si="99"/>
        <v>6.8925316509270562</v>
      </c>
      <c r="J754" s="347">
        <v>13.012786258188369</v>
      </c>
      <c r="K754" s="202">
        <v>5.4966321371863147</v>
      </c>
      <c r="L754" s="316">
        <f t="shared" si="101"/>
        <v>3.0637597542095073E-2</v>
      </c>
    </row>
    <row r="755" spans="1:12" ht="18" x14ac:dyDescent="0.4">
      <c r="A755" s="9">
        <f t="shared" si="104"/>
        <v>30</v>
      </c>
      <c r="B755" s="8" t="s">
        <v>179</v>
      </c>
      <c r="C755" s="8">
        <f>димвенканали!C755</f>
        <v>303</v>
      </c>
      <c r="D755" s="8">
        <v>0</v>
      </c>
      <c r="E755" s="8">
        <v>0</v>
      </c>
      <c r="F755" s="8">
        <f t="shared" si="100"/>
        <v>303</v>
      </c>
      <c r="G755" s="310">
        <f t="shared" si="102"/>
        <v>1.197394374996888E-3</v>
      </c>
      <c r="H755" s="257">
        <f t="shared" si="103"/>
        <v>5.1265841468304263</v>
      </c>
      <c r="I755" s="202">
        <f t="shared" si="99"/>
        <v>1.1278485123026938</v>
      </c>
      <c r="J755" s="347">
        <v>2.1293266923535534</v>
      </c>
      <c r="K755" s="202">
        <v>0.89943270376813378</v>
      </c>
      <c r="L755" s="316">
        <f t="shared" si="101"/>
        <v>3.0637597542095076E-2</v>
      </c>
    </row>
    <row r="756" spans="1:12" ht="18" x14ac:dyDescent="0.4">
      <c r="A756" s="9">
        <f t="shared" si="104"/>
        <v>31</v>
      </c>
      <c r="B756" s="8" t="s">
        <v>180</v>
      </c>
      <c r="C756" s="8">
        <f>димвенканали!C756</f>
        <v>42.8</v>
      </c>
      <c r="D756" s="8">
        <v>0</v>
      </c>
      <c r="E756" s="8">
        <v>0</v>
      </c>
      <c r="F756" s="8">
        <f t="shared" si="100"/>
        <v>42.8</v>
      </c>
      <c r="G756" s="310">
        <f t="shared" si="102"/>
        <v>1.6913689521408183E-4</v>
      </c>
      <c r="H756" s="257">
        <f t="shared" si="103"/>
        <v>0.72415116001433066</v>
      </c>
      <c r="I756" s="202">
        <f t="shared" si="99"/>
        <v>0.15931325520315276</v>
      </c>
      <c r="J756" s="347">
        <v>0.30077617964598047</v>
      </c>
      <c r="K756" s="202">
        <v>0.12704857993820504</v>
      </c>
      <c r="L756" s="316">
        <f t="shared" ref="L756:L787" si="105">(H756+I756+J756+K756)/F756</f>
        <v>3.0637597542095069E-2</v>
      </c>
    </row>
    <row r="757" spans="1:12" ht="18" x14ac:dyDescent="0.4">
      <c r="A757" s="9">
        <f t="shared" si="104"/>
        <v>32</v>
      </c>
      <c r="B757" s="8" t="s">
        <v>181</v>
      </c>
      <c r="C757" s="8">
        <f>димвенканали!C757</f>
        <v>126.19</v>
      </c>
      <c r="D757" s="8">
        <v>0</v>
      </c>
      <c r="E757" s="8">
        <v>0</v>
      </c>
      <c r="F757" s="8">
        <f t="shared" si="100"/>
        <v>126.19</v>
      </c>
      <c r="G757" s="310">
        <f t="shared" si="102"/>
        <v>4.9867721511834089E-4</v>
      </c>
      <c r="H757" s="257">
        <f t="shared" si="103"/>
        <v>2.1350615626684206</v>
      </c>
      <c r="I757" s="202">
        <f t="shared" si="99"/>
        <v>0.46971354378705255</v>
      </c>
      <c r="J757" s="347">
        <v>0.88679780629734317</v>
      </c>
      <c r="K757" s="202">
        <v>0.37458552108416104</v>
      </c>
      <c r="L757" s="316">
        <f t="shared" si="105"/>
        <v>3.0637597542095073E-2</v>
      </c>
    </row>
    <row r="758" spans="1:12" ht="18" x14ac:dyDescent="0.4">
      <c r="A758" s="9">
        <f t="shared" si="104"/>
        <v>33</v>
      </c>
      <c r="B758" s="8" t="s">
        <v>182</v>
      </c>
      <c r="C758" s="8">
        <f>димвенканали!C758</f>
        <v>91.2</v>
      </c>
      <c r="D758" s="8">
        <v>0</v>
      </c>
      <c r="E758" s="8">
        <v>0</v>
      </c>
      <c r="F758" s="8">
        <f t="shared" si="100"/>
        <v>91.2</v>
      </c>
      <c r="G758" s="310">
        <f t="shared" si="102"/>
        <v>3.6040385148421183E-4</v>
      </c>
      <c r="H758" s="257">
        <f t="shared" si="103"/>
        <v>1.5430510699370787</v>
      </c>
      <c r="I758" s="202">
        <f t="shared" si="99"/>
        <v>0.33947123538615731</v>
      </c>
      <c r="J758" s="347">
        <v>0.64090625195592121</v>
      </c>
      <c r="K758" s="202">
        <v>0.27072033855991356</v>
      </c>
      <c r="L758" s="316">
        <f t="shared" si="105"/>
        <v>3.0637597542095073E-2</v>
      </c>
    </row>
    <row r="759" spans="1:12" ht="18" x14ac:dyDescent="0.4">
      <c r="A759" s="9">
        <f t="shared" si="104"/>
        <v>34</v>
      </c>
      <c r="B759" s="8" t="s">
        <v>183</v>
      </c>
      <c r="C759" s="8">
        <f>димвенканали!C759</f>
        <v>127</v>
      </c>
      <c r="D759" s="8">
        <v>0</v>
      </c>
      <c r="E759" s="8">
        <v>0</v>
      </c>
      <c r="F759" s="8">
        <f t="shared" si="100"/>
        <v>127</v>
      </c>
      <c r="G759" s="310">
        <f t="shared" si="102"/>
        <v>5.0187817037823353E-4</v>
      </c>
      <c r="H759" s="257">
        <f t="shared" si="103"/>
        <v>2.1487662925658877</v>
      </c>
      <c r="I759" s="202">
        <f t="shared" si="99"/>
        <v>0.47272858436449527</v>
      </c>
      <c r="J759" s="347">
        <v>0.89249006577195156</v>
      </c>
      <c r="K759" s="202">
        <v>0.37698994514373924</v>
      </c>
      <c r="L759" s="316">
        <f t="shared" si="105"/>
        <v>3.0637597542095066E-2</v>
      </c>
    </row>
    <row r="760" spans="1:12" ht="18" x14ac:dyDescent="0.4">
      <c r="A760" s="9">
        <f t="shared" si="104"/>
        <v>35</v>
      </c>
      <c r="B760" s="8" t="s">
        <v>184</v>
      </c>
      <c r="C760" s="8">
        <f>димвенканали!C760</f>
        <v>83.1</v>
      </c>
      <c r="D760" s="8">
        <v>0</v>
      </c>
      <c r="E760" s="8">
        <v>0</v>
      </c>
      <c r="F760" s="8">
        <f t="shared" si="100"/>
        <v>83.1</v>
      </c>
      <c r="G760" s="310">
        <f t="shared" si="102"/>
        <v>3.2839429888528509E-4</v>
      </c>
      <c r="H760" s="257">
        <f t="shared" si="103"/>
        <v>1.4060037709624038</v>
      </c>
      <c r="I760" s="202">
        <f t="shared" si="99"/>
        <v>0.30932082961172885</v>
      </c>
      <c r="J760" s="347">
        <v>0.58398365720983603</v>
      </c>
      <c r="K760" s="202">
        <v>0.24667609796413176</v>
      </c>
      <c r="L760" s="316">
        <f t="shared" si="105"/>
        <v>3.0637597542095076E-2</v>
      </c>
    </row>
    <row r="761" spans="1:12" ht="18" x14ac:dyDescent="0.4">
      <c r="A761" s="9">
        <f t="shared" si="104"/>
        <v>36</v>
      </c>
      <c r="B761" s="8" t="s">
        <v>185</v>
      </c>
      <c r="C761" s="8">
        <f>димвенканали!C761</f>
        <v>64.7</v>
      </c>
      <c r="D761" s="8">
        <v>0</v>
      </c>
      <c r="E761" s="8">
        <v>0</v>
      </c>
      <c r="F761" s="8">
        <f t="shared" si="100"/>
        <v>64.7</v>
      </c>
      <c r="G761" s="310">
        <f t="shared" si="102"/>
        <v>2.5568124112969852E-4</v>
      </c>
      <c r="H761" s="257">
        <f t="shared" si="103"/>
        <v>1.0946864498347477</v>
      </c>
      <c r="I761" s="202">
        <f t="shared" si="99"/>
        <v>0.24083101896364451</v>
      </c>
      <c r="J761" s="347">
        <v>0.45467800988539581</v>
      </c>
      <c r="K761" s="202">
        <v>0.19205708228976326</v>
      </c>
      <c r="L761" s="316">
        <f t="shared" si="105"/>
        <v>3.0637597542095069E-2</v>
      </c>
    </row>
    <row r="762" spans="1:12" ht="18" x14ac:dyDescent="0.4">
      <c r="A762" s="9">
        <f t="shared" si="104"/>
        <v>37</v>
      </c>
      <c r="B762" s="8" t="s">
        <v>186</v>
      </c>
      <c r="C762" s="8">
        <f>димвенканали!C762</f>
        <v>211.4</v>
      </c>
      <c r="D762" s="8">
        <v>0</v>
      </c>
      <c r="E762" s="8">
        <v>0</v>
      </c>
      <c r="F762" s="8">
        <f t="shared" si="100"/>
        <v>211.4</v>
      </c>
      <c r="G762" s="310">
        <f t="shared" si="102"/>
        <v>8.3540980486581555E-4</v>
      </c>
      <c r="H762" s="257">
        <f t="shared" si="103"/>
        <v>3.576765309042746</v>
      </c>
      <c r="I762" s="202">
        <f t="shared" si="99"/>
        <v>0.78688836798940409</v>
      </c>
      <c r="J762" s="347">
        <v>1.4856094480644928</v>
      </c>
      <c r="K762" s="202">
        <v>0.62752499530225581</v>
      </c>
      <c r="L762" s="316">
        <f t="shared" si="105"/>
        <v>3.0637597542095073E-2</v>
      </c>
    </row>
    <row r="763" spans="1:12" ht="18" x14ac:dyDescent="0.4">
      <c r="A763" s="9">
        <f t="shared" si="104"/>
        <v>38</v>
      </c>
      <c r="B763" s="8" t="s">
        <v>187</v>
      </c>
      <c r="C763" s="8">
        <f>димвенканали!C763</f>
        <v>37.799999999999997</v>
      </c>
      <c r="D763" s="8">
        <v>0</v>
      </c>
      <c r="E763" s="8">
        <v>0</v>
      </c>
      <c r="F763" s="8">
        <f t="shared" si="100"/>
        <v>37.799999999999997</v>
      </c>
      <c r="G763" s="310">
        <f t="shared" si="102"/>
        <v>1.4937791212832463E-4</v>
      </c>
      <c r="H763" s="257">
        <f t="shared" si="103"/>
        <v>0.63955406188181541</v>
      </c>
      <c r="I763" s="202">
        <f t="shared" si="99"/>
        <v>0.1407018936139994</v>
      </c>
      <c r="J763" s="347">
        <v>0.26563877548173043</v>
      </c>
      <c r="K763" s="202">
        <v>0.11220645611364836</v>
      </c>
      <c r="L763" s="316">
        <f t="shared" si="105"/>
        <v>3.0637597542095073E-2</v>
      </c>
    </row>
    <row r="764" spans="1:12" ht="18" x14ac:dyDescent="0.4">
      <c r="A764" s="9">
        <f t="shared" si="104"/>
        <v>39</v>
      </c>
      <c r="B764" s="8" t="s">
        <v>188</v>
      </c>
      <c r="C764" s="8">
        <f>димвенканали!C764</f>
        <v>132.80000000000001</v>
      </c>
      <c r="D764" s="8">
        <v>0</v>
      </c>
      <c r="E764" s="8">
        <v>0</v>
      </c>
      <c r="F764" s="8">
        <f t="shared" si="100"/>
        <v>132.80000000000001</v>
      </c>
      <c r="G764" s="310">
        <f t="shared" si="102"/>
        <v>5.2479859075771199E-4</v>
      </c>
      <c r="H764" s="257">
        <f t="shared" si="103"/>
        <v>2.2468989263996058</v>
      </c>
      <c r="I764" s="202">
        <f t="shared" si="99"/>
        <v>0.49431776380791326</v>
      </c>
      <c r="J764" s="347">
        <v>0.93324945460248176</v>
      </c>
      <c r="K764" s="202">
        <v>0.39420680878022502</v>
      </c>
      <c r="L764" s="316">
        <f t="shared" si="105"/>
        <v>3.0637597542095069E-2</v>
      </c>
    </row>
    <row r="765" spans="1:12" ht="18" x14ac:dyDescent="0.4">
      <c r="A765" s="9">
        <f t="shared" si="104"/>
        <v>40</v>
      </c>
      <c r="B765" s="8" t="s">
        <v>189</v>
      </c>
      <c r="C765" s="8">
        <f>димвенканали!C765</f>
        <v>3464.11</v>
      </c>
      <c r="D765" s="8">
        <v>203.9</v>
      </c>
      <c r="E765" s="8">
        <v>0</v>
      </c>
      <c r="F765" s="8">
        <f t="shared" ref="F765:F803" si="106">C765+D765+E765</f>
        <v>3668.01</v>
      </c>
      <c r="G765" s="310">
        <f t="shared" si="102"/>
        <v>1.4495229509677673E-2</v>
      </c>
      <c r="H765" s="257">
        <f t="shared" si="103"/>
        <v>62.060600384209472</v>
      </c>
      <c r="I765" s="202">
        <f t="shared" si="99"/>
        <v>13.653332084526085</v>
      </c>
      <c r="J765" s="347">
        <v>25.776869969702176</v>
      </c>
      <c r="K765" s="202">
        <v>10.888211721942419</v>
      </c>
      <c r="L765" s="316">
        <f t="shared" si="105"/>
        <v>3.0637597542095069E-2</v>
      </c>
    </row>
    <row r="766" spans="1:12" ht="18" x14ac:dyDescent="0.4">
      <c r="A766" s="9">
        <f t="shared" si="104"/>
        <v>41</v>
      </c>
      <c r="B766" s="8" t="s">
        <v>190</v>
      </c>
      <c r="C766" s="8">
        <f>димвенканали!C766</f>
        <v>3464.39</v>
      </c>
      <c r="D766" s="8">
        <v>0</v>
      </c>
      <c r="E766" s="8">
        <v>204.7</v>
      </c>
      <c r="F766" s="8">
        <f t="shared" si="106"/>
        <v>3669.0899999999997</v>
      </c>
      <c r="G766" s="310">
        <f t="shared" si="102"/>
        <v>1.4499497450024195E-2</v>
      </c>
      <c r="H766" s="257">
        <f t="shared" si="103"/>
        <v>62.078873357406088</v>
      </c>
      <c r="I766" s="202">
        <f t="shared" si="99"/>
        <v>13.65735213862934</v>
      </c>
      <c r="J766" s="347">
        <v>25.784459649001647</v>
      </c>
      <c r="K766" s="202">
        <v>10.89141762068852</v>
      </c>
      <c r="L766" s="316">
        <f t="shared" si="105"/>
        <v>3.0637597542095069E-2</v>
      </c>
    </row>
    <row r="767" spans="1:12" ht="18" x14ac:dyDescent="0.4">
      <c r="A767" s="9">
        <f t="shared" si="104"/>
        <v>42</v>
      </c>
      <c r="B767" s="8" t="s">
        <v>191</v>
      </c>
      <c r="C767" s="8">
        <f>димвенканали!C767</f>
        <v>31.4</v>
      </c>
      <c r="D767" s="8">
        <v>0</v>
      </c>
      <c r="E767" s="8">
        <v>0</v>
      </c>
      <c r="F767" s="8">
        <f t="shared" si="106"/>
        <v>31.4</v>
      </c>
      <c r="G767" s="310">
        <f t="shared" si="102"/>
        <v>1.2408641377855537E-4</v>
      </c>
      <c r="H767" s="257">
        <f t="shared" si="103"/>
        <v>0.53126977627219585</v>
      </c>
      <c r="I767" s="202">
        <f t="shared" si="99"/>
        <v>0.11687935077988308</v>
      </c>
      <c r="J767" s="347">
        <v>0.22066289815149034</v>
      </c>
      <c r="K767" s="202">
        <v>9.3208537618215834E-2</v>
      </c>
      <c r="L767" s="316">
        <f t="shared" si="105"/>
        <v>3.0637597542095066E-2</v>
      </c>
    </row>
    <row r="768" spans="1:12" ht="18" x14ac:dyDescent="0.4">
      <c r="A768" s="9">
        <f t="shared" si="104"/>
        <v>43</v>
      </c>
      <c r="B768" s="8" t="s">
        <v>192</v>
      </c>
      <c r="C768" s="8">
        <f>димвенканали!C768</f>
        <v>160.9</v>
      </c>
      <c r="D768" s="8">
        <v>0</v>
      </c>
      <c r="E768" s="8">
        <v>0</v>
      </c>
      <c r="F768" s="8">
        <f t="shared" si="106"/>
        <v>160.9</v>
      </c>
      <c r="G768" s="310">
        <f t="shared" si="102"/>
        <v>6.3584407569966756E-4</v>
      </c>
      <c r="H768" s="257">
        <f t="shared" si="103"/>
        <v>2.7223346179043415</v>
      </c>
      <c r="I768" s="202">
        <f t="shared" si="99"/>
        <v>0.59891361593895509</v>
      </c>
      <c r="J768" s="347">
        <v>1.130721666005567</v>
      </c>
      <c r="K768" s="202">
        <v>0.47761954467423345</v>
      </c>
      <c r="L768" s="316">
        <f t="shared" si="105"/>
        <v>3.0637597542095073E-2</v>
      </c>
    </row>
    <row r="769" spans="1:12" ht="18" x14ac:dyDescent="0.4">
      <c r="A769" s="9">
        <f t="shared" si="104"/>
        <v>44</v>
      </c>
      <c r="B769" s="8" t="s">
        <v>193</v>
      </c>
      <c r="C769" s="8">
        <f>димвенканали!C769</f>
        <v>6819.2</v>
      </c>
      <c r="D769" s="8">
        <v>0</v>
      </c>
      <c r="E769" s="8">
        <v>390.5</v>
      </c>
      <c r="F769" s="8">
        <f t="shared" si="106"/>
        <v>7209.7</v>
      </c>
      <c r="G769" s="310">
        <f t="shared" si="102"/>
        <v>2.8491268070676774E-2</v>
      </c>
      <c r="H769" s="257">
        <f t="shared" si="103"/>
        <v>121.98393968119906</v>
      </c>
      <c r="I769" s="202">
        <f t="shared" si="99"/>
        <v>26.836466729863794</v>
      </c>
      <c r="J769" s="347">
        <v>50.666028560598733</v>
      </c>
      <c r="K769" s="202">
        <v>21.401452027581236</v>
      </c>
      <c r="L769" s="316">
        <f t="shared" si="105"/>
        <v>3.0637597542095069E-2</v>
      </c>
    </row>
    <row r="770" spans="1:12" ht="18" x14ac:dyDescent="0.4">
      <c r="A770" s="9">
        <f t="shared" si="104"/>
        <v>45</v>
      </c>
      <c r="B770" s="8" t="s">
        <v>194</v>
      </c>
      <c r="C770" s="8">
        <f>димвенканали!C770</f>
        <v>6078.6</v>
      </c>
      <c r="D770" s="8">
        <v>0</v>
      </c>
      <c r="E770" s="8">
        <v>0</v>
      </c>
      <c r="F770" s="8">
        <f t="shared" si="106"/>
        <v>6078.6</v>
      </c>
      <c r="G770" s="310">
        <f t="shared" si="102"/>
        <v>2.4021390917016775E-2</v>
      </c>
      <c r="H770" s="257">
        <f t="shared" si="103"/>
        <v>102.84638414166147</v>
      </c>
      <c r="I770" s="202">
        <f t="shared" ref="I770:I820" si="107">H770*0.22</f>
        <v>22.626204511165525</v>
      </c>
      <c r="J770" s="347">
        <v>42.717244990562094</v>
      </c>
      <c r="K770" s="202">
        <v>18.043866775990026</v>
      </c>
      <c r="L770" s="316">
        <f t="shared" si="105"/>
        <v>3.0637597542095069E-2</v>
      </c>
    </row>
    <row r="771" spans="1:12" ht="18" x14ac:dyDescent="0.4">
      <c r="A771" s="9">
        <f t="shared" si="104"/>
        <v>46</v>
      </c>
      <c r="B771" s="14" t="s">
        <v>195</v>
      </c>
      <c r="C771" s="8">
        <f>димвенканали!C771</f>
        <v>87.8</v>
      </c>
      <c r="D771" s="8">
        <v>0</v>
      </c>
      <c r="E771" s="8">
        <v>0</v>
      </c>
      <c r="F771" s="8">
        <f t="shared" si="106"/>
        <v>87.8</v>
      </c>
      <c r="G771" s="310">
        <f t="shared" si="102"/>
        <v>3.4696774298589687E-4</v>
      </c>
      <c r="H771" s="257">
        <f t="shared" si="103"/>
        <v>1.4855250432069682</v>
      </c>
      <c r="I771" s="202">
        <f t="shared" si="107"/>
        <v>0.32681550950553301</v>
      </c>
      <c r="J771" s="347">
        <v>0.61701281712423095</v>
      </c>
      <c r="K771" s="202">
        <v>0.26062769435921496</v>
      </c>
      <c r="L771" s="316">
        <f t="shared" si="105"/>
        <v>3.0637597542095073E-2</v>
      </c>
    </row>
    <row r="772" spans="1:12" ht="18" x14ac:dyDescent="0.4">
      <c r="A772" s="9">
        <f t="shared" si="104"/>
        <v>47</v>
      </c>
      <c r="B772" s="14" t="s">
        <v>196</v>
      </c>
      <c r="C772" s="8">
        <f>димвенканали!C772</f>
        <v>204.9</v>
      </c>
      <c r="D772" s="8">
        <v>0</v>
      </c>
      <c r="E772" s="8">
        <v>0</v>
      </c>
      <c r="F772" s="8">
        <f t="shared" si="106"/>
        <v>204.9</v>
      </c>
      <c r="G772" s="310">
        <f t="shared" si="102"/>
        <v>8.0972312685433112E-4</v>
      </c>
      <c r="H772" s="257">
        <f t="shared" si="103"/>
        <v>3.4667890814704756</v>
      </c>
      <c r="I772" s="202">
        <f t="shared" si="107"/>
        <v>0.76269359792350466</v>
      </c>
      <c r="J772" s="347">
        <v>1.4399308226509677</v>
      </c>
      <c r="K772" s="202">
        <v>0.60823023433033196</v>
      </c>
      <c r="L772" s="316">
        <f t="shared" si="105"/>
        <v>3.0637597542095069E-2</v>
      </c>
    </row>
    <row r="773" spans="1:12" ht="18" x14ac:dyDescent="0.4">
      <c r="A773" s="9">
        <f t="shared" si="104"/>
        <v>48</v>
      </c>
      <c r="B773" s="14" t="s">
        <v>197</v>
      </c>
      <c r="C773" s="8">
        <f>димвенканали!C773</f>
        <v>119.9</v>
      </c>
      <c r="D773" s="8">
        <v>0</v>
      </c>
      <c r="E773" s="8">
        <v>0</v>
      </c>
      <c r="F773" s="8">
        <f t="shared" si="106"/>
        <v>119.9</v>
      </c>
      <c r="G773" s="310">
        <f t="shared" si="102"/>
        <v>4.738204143964583E-4</v>
      </c>
      <c r="H773" s="257">
        <f t="shared" si="103"/>
        <v>2.0286384132177164</v>
      </c>
      <c r="I773" s="202">
        <f t="shared" si="107"/>
        <v>0.44630045090789761</v>
      </c>
      <c r="J773" s="347">
        <v>0.84259495185871658</v>
      </c>
      <c r="K773" s="202">
        <v>0.35591412931286881</v>
      </c>
      <c r="L773" s="316">
        <f t="shared" si="105"/>
        <v>3.0637597542095073E-2</v>
      </c>
    </row>
    <row r="774" spans="1:12" ht="18" x14ac:dyDescent="0.4">
      <c r="A774" s="9">
        <f t="shared" si="104"/>
        <v>49</v>
      </c>
      <c r="B774" s="14" t="s">
        <v>198</v>
      </c>
      <c r="C774" s="8">
        <f>димвенканали!C774</f>
        <v>99</v>
      </c>
      <c r="D774" s="8">
        <v>0</v>
      </c>
      <c r="E774" s="8">
        <v>0</v>
      </c>
      <c r="F774" s="8">
        <f t="shared" si="106"/>
        <v>99</v>
      </c>
      <c r="G774" s="310">
        <f t="shared" si="102"/>
        <v>3.9122786509799309E-4</v>
      </c>
      <c r="H774" s="257">
        <f t="shared" si="103"/>
        <v>1.6750225430238024</v>
      </c>
      <c r="I774" s="202">
        <f t="shared" si="107"/>
        <v>0.36850495946523654</v>
      </c>
      <c r="J774" s="347">
        <v>0.69572060245215117</v>
      </c>
      <c r="K774" s="202">
        <v>0.29387405172622194</v>
      </c>
      <c r="L774" s="316">
        <f t="shared" si="105"/>
        <v>3.0637597542095069E-2</v>
      </c>
    </row>
    <row r="775" spans="1:12" ht="18" x14ac:dyDescent="0.4">
      <c r="A775" s="9">
        <f t="shared" si="104"/>
        <v>50</v>
      </c>
      <c r="B775" s="14" t="s">
        <v>199</v>
      </c>
      <c r="C775" s="8">
        <f>димвенканали!C775</f>
        <v>81.2</v>
      </c>
      <c r="D775" s="8">
        <v>0</v>
      </c>
      <c r="E775" s="8">
        <v>0</v>
      </c>
      <c r="F775" s="8">
        <f t="shared" si="106"/>
        <v>81.2</v>
      </c>
      <c r="G775" s="310">
        <f t="shared" si="102"/>
        <v>3.2088588531269737E-4</v>
      </c>
      <c r="H775" s="257">
        <f t="shared" si="103"/>
        <v>1.373856873672048</v>
      </c>
      <c r="I775" s="202">
        <f t="shared" si="107"/>
        <v>0.30224851220785054</v>
      </c>
      <c r="J775" s="347">
        <v>0.57063144362742102</v>
      </c>
      <c r="K775" s="202">
        <v>0.24103609091080022</v>
      </c>
      <c r="L775" s="316">
        <f t="shared" si="105"/>
        <v>3.0637597542095069E-2</v>
      </c>
    </row>
    <row r="776" spans="1:12" ht="18" x14ac:dyDescent="0.4">
      <c r="A776" s="9">
        <f t="shared" si="104"/>
        <v>51</v>
      </c>
      <c r="B776" s="14" t="s">
        <v>200</v>
      </c>
      <c r="C776" s="8">
        <f>димвенканали!C776</f>
        <v>60.2</v>
      </c>
      <c r="D776" s="8">
        <v>0</v>
      </c>
      <c r="E776" s="8">
        <v>0</v>
      </c>
      <c r="F776" s="8">
        <f t="shared" si="106"/>
        <v>60.2</v>
      </c>
      <c r="G776" s="310">
        <f t="shared" si="102"/>
        <v>2.3789815635251701E-4</v>
      </c>
      <c r="H776" s="257">
        <f t="shared" si="103"/>
        <v>1.018549061515484</v>
      </c>
      <c r="I776" s="202">
        <f t="shared" si="107"/>
        <v>0.22408079353340649</v>
      </c>
      <c r="J776" s="347">
        <v>0.42305434613757081</v>
      </c>
      <c r="K776" s="202">
        <v>0.17869917084766224</v>
      </c>
      <c r="L776" s="316">
        <f t="shared" si="105"/>
        <v>3.0637597542095073E-2</v>
      </c>
    </row>
    <row r="777" spans="1:12" ht="18" x14ac:dyDescent="0.4">
      <c r="A777" s="9">
        <f t="shared" si="104"/>
        <v>52</v>
      </c>
      <c r="B777" s="8" t="s">
        <v>201</v>
      </c>
      <c r="C777" s="8">
        <f>димвенканали!C777</f>
        <v>104.2</v>
      </c>
      <c r="D777" s="8">
        <v>0</v>
      </c>
      <c r="E777" s="8">
        <v>0</v>
      </c>
      <c r="F777" s="8">
        <f t="shared" si="106"/>
        <v>104.2</v>
      </c>
      <c r="G777" s="310">
        <f t="shared" si="102"/>
        <v>4.117772075071806E-4</v>
      </c>
      <c r="H777" s="257">
        <f t="shared" si="103"/>
        <v>1.7630035250816183</v>
      </c>
      <c r="I777" s="202">
        <f t="shared" si="107"/>
        <v>0.387860775517956</v>
      </c>
      <c r="J777" s="347">
        <v>0.73226350278297125</v>
      </c>
      <c r="K777" s="202">
        <v>0.30930986050376091</v>
      </c>
      <c r="L777" s="316">
        <f t="shared" si="105"/>
        <v>3.0637597542095073E-2</v>
      </c>
    </row>
    <row r="778" spans="1:12" ht="18" x14ac:dyDescent="0.4">
      <c r="A778" s="9">
        <f t="shared" si="104"/>
        <v>53</v>
      </c>
      <c r="B778" s="8" t="s">
        <v>202</v>
      </c>
      <c r="C778" s="8">
        <f>димвенканали!C778</f>
        <v>234.9</v>
      </c>
      <c r="D778" s="8">
        <v>0</v>
      </c>
      <c r="E778" s="8">
        <v>0</v>
      </c>
      <c r="F778" s="8">
        <f t="shared" si="106"/>
        <v>234.9</v>
      </c>
      <c r="G778" s="310">
        <f t="shared" si="102"/>
        <v>9.2827702536887446E-4</v>
      </c>
      <c r="H778" s="257">
        <f t="shared" si="103"/>
        <v>3.9743716702655676</v>
      </c>
      <c r="I778" s="202">
        <f t="shared" si="107"/>
        <v>0.87436176745842487</v>
      </c>
      <c r="J778" s="347">
        <v>1.650755247636468</v>
      </c>
      <c r="K778" s="202">
        <v>0.69728297727767197</v>
      </c>
      <c r="L778" s="316">
        <f t="shared" si="105"/>
        <v>3.0637597542095069E-2</v>
      </c>
    </row>
    <row r="779" spans="1:12" ht="18" x14ac:dyDescent="0.4">
      <c r="A779" s="9">
        <f t="shared" si="104"/>
        <v>54</v>
      </c>
      <c r="B779" s="8" t="s">
        <v>203</v>
      </c>
      <c r="C779" s="8">
        <f>димвенканали!C779</f>
        <v>126.6</v>
      </c>
      <c r="D779" s="8">
        <v>0</v>
      </c>
      <c r="E779" s="8">
        <v>0</v>
      </c>
      <c r="F779" s="8">
        <f t="shared" si="106"/>
        <v>126.6</v>
      </c>
      <c r="G779" s="310">
        <f t="shared" si="102"/>
        <v>5.0029745173137293E-4</v>
      </c>
      <c r="H779" s="257">
        <f t="shared" si="103"/>
        <v>2.1419985247152864</v>
      </c>
      <c r="I779" s="202">
        <f t="shared" si="107"/>
        <v>0.471239675437363</v>
      </c>
      <c r="J779" s="347">
        <v>0.88967907343881147</v>
      </c>
      <c r="K779" s="202">
        <v>0.37580257523777466</v>
      </c>
      <c r="L779" s="316">
        <f t="shared" si="105"/>
        <v>3.0637597542095069E-2</v>
      </c>
    </row>
    <row r="780" spans="1:12" ht="18" x14ac:dyDescent="0.4">
      <c r="A780" s="9">
        <f t="shared" si="104"/>
        <v>55</v>
      </c>
      <c r="B780" s="8" t="s">
        <v>204</v>
      </c>
      <c r="C780" s="8">
        <f>димвенканали!C780</f>
        <v>89.7</v>
      </c>
      <c r="D780" s="8">
        <v>0</v>
      </c>
      <c r="E780" s="8">
        <v>0</v>
      </c>
      <c r="F780" s="8">
        <f t="shared" si="106"/>
        <v>89.7</v>
      </c>
      <c r="G780" s="310">
        <f t="shared" si="102"/>
        <v>3.5447615655848465E-4</v>
      </c>
      <c r="H780" s="257">
        <f t="shared" si="103"/>
        <v>1.517671940497324</v>
      </c>
      <c r="I780" s="202">
        <f t="shared" si="107"/>
        <v>0.33388782690941127</v>
      </c>
      <c r="J780" s="347">
        <v>0.63036503070664618</v>
      </c>
      <c r="K780" s="202">
        <v>0.26626770141254658</v>
      </c>
      <c r="L780" s="316">
        <f t="shared" si="105"/>
        <v>3.0637597542095073E-2</v>
      </c>
    </row>
    <row r="781" spans="1:12" ht="18" x14ac:dyDescent="0.4">
      <c r="A781" s="9">
        <f t="shared" si="104"/>
        <v>56</v>
      </c>
      <c r="B781" s="8" t="s">
        <v>205</v>
      </c>
      <c r="C781" s="8">
        <f>димвенканали!C781</f>
        <v>82.2</v>
      </c>
      <c r="D781" s="8">
        <v>0</v>
      </c>
      <c r="E781" s="8">
        <v>0</v>
      </c>
      <c r="F781" s="8">
        <f t="shared" si="106"/>
        <v>82.2</v>
      </c>
      <c r="G781" s="310">
        <f t="shared" si="102"/>
        <v>3.2483768192984882E-4</v>
      </c>
      <c r="H781" s="257">
        <f t="shared" si="103"/>
        <v>1.3907762932985512</v>
      </c>
      <c r="I781" s="202">
        <f t="shared" si="107"/>
        <v>0.30597078452568127</v>
      </c>
      <c r="J781" s="347">
        <v>0.57765892446027101</v>
      </c>
      <c r="K781" s="202">
        <v>0.24400451567571155</v>
      </c>
      <c r="L781" s="316">
        <f t="shared" si="105"/>
        <v>3.0637597542095073E-2</v>
      </c>
    </row>
    <row r="782" spans="1:12" ht="18" x14ac:dyDescent="0.4">
      <c r="A782" s="9">
        <f t="shared" si="104"/>
        <v>57</v>
      </c>
      <c r="B782" s="8" t="s">
        <v>206</v>
      </c>
      <c r="C782" s="8">
        <f>димвенканали!C782</f>
        <v>95.49</v>
      </c>
      <c r="D782" s="8">
        <v>0</v>
      </c>
      <c r="E782" s="8">
        <v>0</v>
      </c>
      <c r="F782" s="8">
        <f t="shared" si="106"/>
        <v>95.49</v>
      </c>
      <c r="G782" s="310">
        <f t="shared" si="102"/>
        <v>3.7735705897179147E-4</v>
      </c>
      <c r="H782" s="257">
        <f t="shared" si="103"/>
        <v>1.6156353801347765</v>
      </c>
      <c r="I782" s="202">
        <f t="shared" si="107"/>
        <v>0.35543978362965084</v>
      </c>
      <c r="J782" s="347">
        <v>0.67105414472884761</v>
      </c>
      <c r="K782" s="202">
        <v>0.28345488080138315</v>
      </c>
      <c r="L782" s="316">
        <f t="shared" si="105"/>
        <v>3.0637597542095073E-2</v>
      </c>
    </row>
    <row r="783" spans="1:12" ht="18" x14ac:dyDescent="0.4">
      <c r="A783" s="9">
        <f t="shared" si="104"/>
        <v>58</v>
      </c>
      <c r="B783" s="8" t="s">
        <v>207</v>
      </c>
      <c r="C783" s="8">
        <f>димвенканали!C783</f>
        <v>152.59</v>
      </c>
      <c r="D783" s="8">
        <v>142.80000000000001</v>
      </c>
      <c r="E783" s="8">
        <v>0</v>
      </c>
      <c r="F783" s="8">
        <f t="shared" si="106"/>
        <v>295.39</v>
      </c>
      <c r="G783" s="310">
        <f t="shared" si="102"/>
        <v>1.1673212027403653E-3</v>
      </c>
      <c r="H783" s="257">
        <f t="shared" si="103"/>
        <v>4.9978273634727373</v>
      </c>
      <c r="I783" s="202">
        <f t="shared" si="107"/>
        <v>1.0995220199640021</v>
      </c>
      <c r="J783" s="347">
        <v>2.0758475632155649</v>
      </c>
      <c r="K783" s="202">
        <v>0.87684299130715848</v>
      </c>
      <c r="L783" s="316">
        <f t="shared" si="105"/>
        <v>3.0637597542095073E-2</v>
      </c>
    </row>
    <row r="784" spans="1:12" ht="18" x14ac:dyDescent="0.4">
      <c r="A784" s="9">
        <f t="shared" si="104"/>
        <v>59</v>
      </c>
      <c r="B784" s="8" t="s">
        <v>208</v>
      </c>
      <c r="C784" s="8">
        <f>димвенканали!C784</f>
        <v>220.1</v>
      </c>
      <c r="D784" s="8">
        <v>0</v>
      </c>
      <c r="E784" s="8">
        <v>0</v>
      </c>
      <c r="F784" s="8">
        <f t="shared" si="106"/>
        <v>220.1</v>
      </c>
      <c r="G784" s="310">
        <f t="shared" si="102"/>
        <v>8.6979043543503303E-4</v>
      </c>
      <c r="H784" s="257">
        <f t="shared" si="103"/>
        <v>3.723964259793322</v>
      </c>
      <c r="I784" s="202">
        <f t="shared" si="107"/>
        <v>0.81927213715453084</v>
      </c>
      <c r="J784" s="347">
        <v>1.5467485313102878</v>
      </c>
      <c r="K784" s="202">
        <v>0.65335029075698425</v>
      </c>
      <c r="L784" s="316">
        <f t="shared" si="105"/>
        <v>3.0637597542095069E-2</v>
      </c>
    </row>
    <row r="785" spans="1:12" ht="18" x14ac:dyDescent="0.4">
      <c r="A785" s="9">
        <f t="shared" si="104"/>
        <v>60</v>
      </c>
      <c r="B785" s="8" t="s">
        <v>209</v>
      </c>
      <c r="C785" s="8">
        <f>димвенканали!C785</f>
        <v>211.98</v>
      </c>
      <c r="D785" s="8">
        <v>0</v>
      </c>
      <c r="E785" s="8">
        <v>0</v>
      </c>
      <c r="F785" s="8">
        <f t="shared" si="106"/>
        <v>211.98</v>
      </c>
      <c r="G785" s="310">
        <f t="shared" si="102"/>
        <v>8.3770184690376331E-4</v>
      </c>
      <c r="H785" s="257">
        <f t="shared" si="103"/>
        <v>3.5865785724261174</v>
      </c>
      <c r="I785" s="202">
        <f t="shared" si="107"/>
        <v>0.78904728593374585</v>
      </c>
      <c r="J785" s="347">
        <v>1.4896853869475455</v>
      </c>
      <c r="K785" s="202">
        <v>0.62924668166590425</v>
      </c>
      <c r="L785" s="316">
        <f t="shared" si="105"/>
        <v>3.0637597542095076E-2</v>
      </c>
    </row>
    <row r="786" spans="1:12" ht="18" x14ac:dyDescent="0.4">
      <c r="A786" s="9">
        <f t="shared" si="104"/>
        <v>61</v>
      </c>
      <c r="B786" s="8" t="s">
        <v>210</v>
      </c>
      <c r="C786" s="8">
        <f>димвенканали!C786</f>
        <v>102.18</v>
      </c>
      <c r="D786" s="8">
        <v>0</v>
      </c>
      <c r="E786" s="8">
        <v>0</v>
      </c>
      <c r="F786" s="8">
        <f t="shared" si="106"/>
        <v>102.18</v>
      </c>
      <c r="G786" s="310">
        <f t="shared" si="102"/>
        <v>4.0379457834053471E-4</v>
      </c>
      <c r="H786" s="257">
        <f t="shared" si="103"/>
        <v>1.7288262974360822</v>
      </c>
      <c r="I786" s="202">
        <f t="shared" si="107"/>
        <v>0.38034178543593811</v>
      </c>
      <c r="J786" s="347">
        <v>0.71806799150061429</v>
      </c>
      <c r="K786" s="202">
        <v>0.30331364247864001</v>
      </c>
      <c r="L786" s="316">
        <f t="shared" si="105"/>
        <v>3.0637597542095073E-2</v>
      </c>
    </row>
    <row r="787" spans="1:12" ht="18" x14ac:dyDescent="0.4">
      <c r="A787" s="9">
        <f t="shared" si="104"/>
        <v>62</v>
      </c>
      <c r="B787" s="8" t="s">
        <v>211</v>
      </c>
      <c r="C787" s="8">
        <f>димвенканали!C787</f>
        <v>200.28</v>
      </c>
      <c r="D787" s="8">
        <v>0</v>
      </c>
      <c r="E787" s="8">
        <v>0</v>
      </c>
      <c r="F787" s="8">
        <f t="shared" si="106"/>
        <v>200.28</v>
      </c>
      <c r="G787" s="310">
        <f t="shared" si="102"/>
        <v>7.9146582648309148E-4</v>
      </c>
      <c r="H787" s="257">
        <f t="shared" si="103"/>
        <v>3.388621362796032</v>
      </c>
      <c r="I787" s="202">
        <f t="shared" si="107"/>
        <v>0.74549669981512701</v>
      </c>
      <c r="J787" s="347">
        <v>1.4074638612032004</v>
      </c>
      <c r="K787" s="202">
        <v>0.59451611191644171</v>
      </c>
      <c r="L787" s="316">
        <f t="shared" si="105"/>
        <v>3.0637597542095073E-2</v>
      </c>
    </row>
    <row r="788" spans="1:12" ht="18" x14ac:dyDescent="0.4">
      <c r="A788" s="9">
        <f t="shared" si="104"/>
        <v>63</v>
      </c>
      <c r="B788" s="8" t="s">
        <v>212</v>
      </c>
      <c r="C788" s="8">
        <f>димвенканали!C788</f>
        <v>183.1</v>
      </c>
      <c r="D788" s="8">
        <v>0</v>
      </c>
      <c r="E788" s="8">
        <v>0</v>
      </c>
      <c r="F788" s="8">
        <f t="shared" si="106"/>
        <v>183.1</v>
      </c>
      <c r="G788" s="310">
        <f t="shared" si="102"/>
        <v>7.2357396060042964E-4</v>
      </c>
      <c r="H788" s="257">
        <f t="shared" si="103"/>
        <v>3.0979457336127094</v>
      </c>
      <c r="I788" s="202">
        <f t="shared" si="107"/>
        <v>0.68154806139479607</v>
      </c>
      <c r="J788" s="347">
        <v>1.2867317404948373</v>
      </c>
      <c r="K788" s="202">
        <v>0.54351857445526497</v>
      </c>
      <c r="L788" s="316">
        <f t="shared" ref="L788:L817" si="108">(H788+I788+J788+K788)/F788</f>
        <v>3.0637597542095076E-2</v>
      </c>
    </row>
    <row r="789" spans="1:12" ht="18" x14ac:dyDescent="0.4">
      <c r="A789" s="9">
        <f t="shared" si="104"/>
        <v>64</v>
      </c>
      <c r="B789" s="8" t="s">
        <v>213</v>
      </c>
      <c r="C789" s="8">
        <f>димвенканали!C789</f>
        <v>6638.08</v>
      </c>
      <c r="D789" s="8">
        <v>0</v>
      </c>
      <c r="E789" s="8">
        <v>0</v>
      </c>
      <c r="F789" s="8">
        <f t="shared" si="106"/>
        <v>6638.08</v>
      </c>
      <c r="G789" s="310">
        <f t="shared" si="102"/>
        <v>2.6232342088380666E-2</v>
      </c>
      <c r="H789" s="257">
        <f t="shared" si="103"/>
        <v>112.3124610342974</v>
      </c>
      <c r="I789" s="202">
        <f t="shared" si="107"/>
        <v>24.708741427545426</v>
      </c>
      <c r="J789" s="347">
        <v>46.648979966925005</v>
      </c>
      <c r="K789" s="202">
        <v>19.704641063462621</v>
      </c>
      <c r="L789" s="316">
        <f t="shared" si="108"/>
        <v>3.0637597542095069E-2</v>
      </c>
    </row>
    <row r="790" spans="1:12" ht="18" x14ac:dyDescent="0.4">
      <c r="A790" s="9">
        <f t="shared" si="104"/>
        <v>65</v>
      </c>
      <c r="B790" s="8" t="s">
        <v>214</v>
      </c>
      <c r="C790" s="8">
        <f>димвенканали!C790</f>
        <v>174.99</v>
      </c>
      <c r="D790" s="8">
        <v>0</v>
      </c>
      <c r="E790" s="8">
        <v>0</v>
      </c>
      <c r="F790" s="8">
        <f t="shared" si="106"/>
        <v>174.99</v>
      </c>
      <c r="G790" s="310">
        <f t="shared" si="102"/>
        <v>6.9152489003533146E-4</v>
      </c>
      <c r="H790" s="257">
        <f t="shared" si="103"/>
        <v>2.9607292404417698</v>
      </c>
      <c r="I790" s="202">
        <f t="shared" si="107"/>
        <v>0.65136043289718937</v>
      </c>
      <c r="J790" s="347">
        <v>1.2297388709404236</v>
      </c>
      <c r="K790" s="202">
        <v>0.51944464961183412</v>
      </c>
      <c r="L790" s="316">
        <f t="shared" si="108"/>
        <v>3.0637597542095069E-2</v>
      </c>
    </row>
    <row r="791" spans="1:12" ht="18" x14ac:dyDescent="0.4">
      <c r="A791" s="9">
        <f t="shared" si="104"/>
        <v>66</v>
      </c>
      <c r="B791" s="8" t="s">
        <v>215</v>
      </c>
      <c r="C791" s="8">
        <f>димвенканали!C791</f>
        <v>4236.49</v>
      </c>
      <c r="D791" s="8">
        <v>0</v>
      </c>
      <c r="E791" s="8">
        <v>0</v>
      </c>
      <c r="F791" s="8">
        <f t="shared" si="106"/>
        <v>4236.49</v>
      </c>
      <c r="G791" s="310">
        <f t="shared" ref="G791:G854" si="109">1/253049.46*F791</f>
        <v>1.6741746850595925E-2</v>
      </c>
      <c r="H791" s="257">
        <f t="shared" ref="H791:H854" si="110">G791*$H$2</f>
        <v>71.678952053483926</v>
      </c>
      <c r="I791" s="202">
        <f t="shared" si="107"/>
        <v>15.769369451766464</v>
      </c>
      <c r="J791" s="347">
        <v>29.77185227356075</v>
      </c>
      <c r="K791" s="202">
        <v>12.575701832299211</v>
      </c>
      <c r="L791" s="316">
        <f t="shared" si="108"/>
        <v>3.0637597542095073E-2</v>
      </c>
    </row>
    <row r="792" spans="1:12" ht="18" x14ac:dyDescent="0.4">
      <c r="A792" s="9">
        <f t="shared" ref="A792:A855" si="111">1+A791</f>
        <v>67</v>
      </c>
      <c r="B792" s="8" t="s">
        <v>216</v>
      </c>
      <c r="C792" s="8">
        <f>димвенканали!C792</f>
        <v>5395.1</v>
      </c>
      <c r="D792" s="8">
        <v>0</v>
      </c>
      <c r="E792" s="8">
        <v>0</v>
      </c>
      <c r="F792" s="8">
        <f t="shared" si="106"/>
        <v>5395.1</v>
      </c>
      <c r="G792" s="310">
        <f t="shared" si="109"/>
        <v>2.1320337929193762E-2</v>
      </c>
      <c r="H792" s="257">
        <f t="shared" si="110"/>
        <v>91.28196082694663</v>
      </c>
      <c r="I792" s="202">
        <f t="shared" si="107"/>
        <v>20.08203138192826</v>
      </c>
      <c r="J792" s="347">
        <v>37.913961841309103</v>
      </c>
      <c r="K792" s="202">
        <v>16.014948449173133</v>
      </c>
      <c r="L792" s="316">
        <f t="shared" si="108"/>
        <v>3.0637597542095069E-2</v>
      </c>
    </row>
    <row r="793" spans="1:12" ht="18" x14ac:dyDescent="0.4">
      <c r="A793" s="9">
        <f t="shared" si="111"/>
        <v>68</v>
      </c>
      <c r="B793" s="8" t="s">
        <v>217</v>
      </c>
      <c r="C793" s="8">
        <f>димвенканали!C793</f>
        <v>4042.93</v>
      </c>
      <c r="D793" s="8">
        <v>0</v>
      </c>
      <c r="E793" s="8">
        <v>0</v>
      </c>
      <c r="F793" s="8">
        <f t="shared" si="106"/>
        <v>4042.93</v>
      </c>
      <c r="G793" s="310">
        <f t="shared" si="109"/>
        <v>1.5976837097380091E-2</v>
      </c>
      <c r="H793" s="257">
        <f t="shared" si="110"/>
        <v>68.404029190577987</v>
      </c>
      <c r="I793" s="202">
        <f t="shared" si="107"/>
        <v>15.048886421927158</v>
      </c>
      <c r="J793" s="347">
        <v>28.4116130835543</v>
      </c>
      <c r="K793" s="202">
        <v>12.001133534802975</v>
      </c>
      <c r="L793" s="316">
        <f t="shared" si="108"/>
        <v>3.0637597542095069E-2</v>
      </c>
    </row>
    <row r="794" spans="1:12" ht="18" x14ac:dyDescent="0.4">
      <c r="A794" s="9">
        <f t="shared" si="111"/>
        <v>69</v>
      </c>
      <c r="B794" s="8" t="s">
        <v>218</v>
      </c>
      <c r="C794" s="8">
        <f>димвенканали!C794</f>
        <v>68.8</v>
      </c>
      <c r="D794" s="8">
        <v>0</v>
      </c>
      <c r="E794" s="8">
        <v>0</v>
      </c>
      <c r="F794" s="8">
        <f t="shared" si="106"/>
        <v>68.8</v>
      </c>
      <c r="G794" s="310">
        <f t="shared" si="109"/>
        <v>2.718836072600194E-4</v>
      </c>
      <c r="H794" s="257">
        <f t="shared" si="110"/>
        <v>1.16405607030341</v>
      </c>
      <c r="I794" s="202">
        <f t="shared" si="107"/>
        <v>0.2560923354667502</v>
      </c>
      <c r="J794" s="347">
        <v>0.48349068130008083</v>
      </c>
      <c r="K794" s="202">
        <v>0.20422762382589968</v>
      </c>
      <c r="L794" s="316">
        <f t="shared" si="108"/>
        <v>3.0637597542095069E-2</v>
      </c>
    </row>
    <row r="795" spans="1:12" ht="18" x14ac:dyDescent="0.4">
      <c r="A795" s="9">
        <f t="shared" si="111"/>
        <v>70</v>
      </c>
      <c r="B795" s="8" t="s">
        <v>219</v>
      </c>
      <c r="C795" s="8">
        <f>димвенканали!C795</f>
        <v>57.6</v>
      </c>
      <c r="D795" s="8">
        <v>0</v>
      </c>
      <c r="E795" s="8">
        <v>0</v>
      </c>
      <c r="F795" s="8">
        <f t="shared" si="106"/>
        <v>57.6</v>
      </c>
      <c r="G795" s="310">
        <f t="shared" si="109"/>
        <v>2.2762348514792326E-4</v>
      </c>
      <c r="H795" s="257">
        <f t="shared" si="110"/>
        <v>0.97455857048657601</v>
      </c>
      <c r="I795" s="202">
        <f t="shared" si="107"/>
        <v>0.21440288550704673</v>
      </c>
      <c r="J795" s="347">
        <v>0.40478289597216072</v>
      </c>
      <c r="K795" s="202">
        <v>0.17098126645889275</v>
      </c>
      <c r="L795" s="316">
        <f t="shared" si="108"/>
        <v>3.0637597542095073E-2</v>
      </c>
    </row>
    <row r="796" spans="1:12" ht="18" x14ac:dyDescent="0.4">
      <c r="A796" s="9">
        <f t="shared" si="111"/>
        <v>71</v>
      </c>
      <c r="B796" s="8" t="s">
        <v>220</v>
      </c>
      <c r="C796" s="8">
        <f>димвенканали!C796</f>
        <v>86.7</v>
      </c>
      <c r="D796" s="8">
        <v>0</v>
      </c>
      <c r="E796" s="8">
        <v>0</v>
      </c>
      <c r="F796" s="8">
        <f t="shared" si="106"/>
        <v>86.7</v>
      </c>
      <c r="G796" s="310">
        <f t="shared" si="109"/>
        <v>3.426207667070303E-4</v>
      </c>
      <c r="H796" s="257">
        <f t="shared" si="110"/>
        <v>1.4669136816178148</v>
      </c>
      <c r="I796" s="202">
        <f t="shared" si="107"/>
        <v>0.32272100995591924</v>
      </c>
      <c r="J796" s="347">
        <v>0.60928258820809611</v>
      </c>
      <c r="K796" s="202">
        <v>0.25736242711781254</v>
      </c>
      <c r="L796" s="316">
        <f t="shared" si="108"/>
        <v>3.0637597542095066E-2</v>
      </c>
    </row>
    <row r="797" spans="1:12" ht="18" x14ac:dyDescent="0.4">
      <c r="A797" s="9">
        <f t="shared" si="111"/>
        <v>72</v>
      </c>
      <c r="B797" s="8" t="s">
        <v>221</v>
      </c>
      <c r="C797" s="8">
        <f>димвенканали!C797</f>
        <v>118.58</v>
      </c>
      <c r="D797" s="8">
        <v>0</v>
      </c>
      <c r="E797" s="8">
        <v>0</v>
      </c>
      <c r="F797" s="8">
        <f t="shared" si="106"/>
        <v>118.58</v>
      </c>
      <c r="G797" s="310">
        <f t="shared" si="109"/>
        <v>4.6860404286181838E-4</v>
      </c>
      <c r="H797" s="257">
        <f t="shared" si="110"/>
        <v>2.006304779310732</v>
      </c>
      <c r="I797" s="202">
        <f t="shared" si="107"/>
        <v>0.44138705144836105</v>
      </c>
      <c r="J797" s="347">
        <v>0.83331867715935437</v>
      </c>
      <c r="K797" s="202">
        <v>0.3519958086231858</v>
      </c>
      <c r="L797" s="316">
        <f t="shared" si="108"/>
        <v>3.0637597542095066E-2</v>
      </c>
    </row>
    <row r="798" spans="1:12" ht="18" x14ac:dyDescent="0.4">
      <c r="A798" s="9">
        <f t="shared" si="111"/>
        <v>73</v>
      </c>
      <c r="B798" s="8" t="s">
        <v>222</v>
      </c>
      <c r="C798" s="8">
        <f>димвенканали!C798</f>
        <v>77.8</v>
      </c>
      <c r="D798" s="8">
        <v>0</v>
      </c>
      <c r="E798" s="8">
        <v>0</v>
      </c>
      <c r="F798" s="8">
        <f t="shared" si="106"/>
        <v>77.8</v>
      </c>
      <c r="G798" s="310">
        <f t="shared" si="109"/>
        <v>3.0744977681438241E-4</v>
      </c>
      <c r="H798" s="257">
        <f t="shared" si="110"/>
        <v>1.3163308469419375</v>
      </c>
      <c r="I798" s="202">
        <f t="shared" si="107"/>
        <v>0.28959278632722624</v>
      </c>
      <c r="J798" s="347">
        <v>0.54673800879573098</v>
      </c>
      <c r="K798" s="202">
        <v>0.2309434467101017</v>
      </c>
      <c r="L798" s="316">
        <f t="shared" si="108"/>
        <v>3.0637597542095073E-2</v>
      </c>
    </row>
    <row r="799" spans="1:12" ht="18" x14ac:dyDescent="0.4">
      <c r="A799" s="9">
        <f t="shared" si="111"/>
        <v>74</v>
      </c>
      <c r="B799" s="8" t="s">
        <v>223</v>
      </c>
      <c r="C799" s="8">
        <f>димвенканали!C799</f>
        <v>64.5</v>
      </c>
      <c r="D799" s="8">
        <v>0</v>
      </c>
      <c r="E799" s="8">
        <v>0</v>
      </c>
      <c r="F799" s="8">
        <f t="shared" si="106"/>
        <v>64.5</v>
      </c>
      <c r="G799" s="310">
        <f t="shared" si="109"/>
        <v>2.5489088180626822E-4</v>
      </c>
      <c r="H799" s="257">
        <f t="shared" si="110"/>
        <v>1.0913025659094471</v>
      </c>
      <c r="I799" s="202">
        <f t="shared" si="107"/>
        <v>0.24008656450007837</v>
      </c>
      <c r="J799" s="347">
        <v>0.45327251371882588</v>
      </c>
      <c r="K799" s="202">
        <v>0.19146339733678097</v>
      </c>
      <c r="L799" s="316">
        <f t="shared" si="108"/>
        <v>3.0637597542095076E-2</v>
      </c>
    </row>
    <row r="800" spans="1:12" ht="18" x14ac:dyDescent="0.4">
      <c r="A800" s="9">
        <f t="shared" si="111"/>
        <v>75</v>
      </c>
      <c r="B800" s="8" t="s">
        <v>224</v>
      </c>
      <c r="C800" s="8">
        <f>димвенканали!C800</f>
        <v>122.1</v>
      </c>
      <c r="D800" s="8">
        <v>0</v>
      </c>
      <c r="E800" s="8">
        <v>0</v>
      </c>
      <c r="F800" s="8">
        <f t="shared" si="106"/>
        <v>122.1</v>
      </c>
      <c r="G800" s="310">
        <f t="shared" si="109"/>
        <v>4.8251436695419145E-4</v>
      </c>
      <c r="H800" s="257">
        <f t="shared" si="110"/>
        <v>2.0658611363960229</v>
      </c>
      <c r="I800" s="202">
        <f t="shared" si="107"/>
        <v>0.45448945000712504</v>
      </c>
      <c r="J800" s="347">
        <v>0.85805540969098648</v>
      </c>
      <c r="K800" s="202">
        <v>0.36244466379567369</v>
      </c>
      <c r="L800" s="316">
        <f t="shared" si="108"/>
        <v>3.0637597542095069E-2</v>
      </c>
    </row>
    <row r="801" spans="1:12" ht="18" x14ac:dyDescent="0.4">
      <c r="A801" s="9">
        <f t="shared" si="111"/>
        <v>76</v>
      </c>
      <c r="B801" s="8" t="s">
        <v>225</v>
      </c>
      <c r="C801" s="8">
        <f>димвенканали!C801</f>
        <v>321.89999999999998</v>
      </c>
      <c r="D801" s="8">
        <v>0</v>
      </c>
      <c r="E801" s="8">
        <v>0</v>
      </c>
      <c r="F801" s="8">
        <f t="shared" si="106"/>
        <v>321.89999999999998</v>
      </c>
      <c r="G801" s="310">
        <f t="shared" si="109"/>
        <v>1.2720833310610501E-3</v>
      </c>
      <c r="H801" s="257">
        <f t="shared" si="110"/>
        <v>5.4463611777713332</v>
      </c>
      <c r="I801" s="202">
        <f t="shared" si="107"/>
        <v>1.1981994591096934</v>
      </c>
      <c r="J801" s="347">
        <v>2.2621460800944191</v>
      </c>
      <c r="K801" s="202">
        <v>0.955535931824958</v>
      </c>
      <c r="L801" s="316">
        <f t="shared" si="108"/>
        <v>3.0637597542095076E-2</v>
      </c>
    </row>
    <row r="802" spans="1:12" ht="18" x14ac:dyDescent="0.4">
      <c r="A802" s="9">
        <f t="shared" si="111"/>
        <v>77</v>
      </c>
      <c r="B802" s="8" t="s">
        <v>226</v>
      </c>
      <c r="C802" s="8">
        <f>димвенканали!C802</f>
        <v>131.80000000000001</v>
      </c>
      <c r="D802" s="8">
        <v>0</v>
      </c>
      <c r="E802" s="8">
        <v>0</v>
      </c>
      <c r="F802" s="8">
        <f t="shared" si="106"/>
        <v>131.80000000000001</v>
      </c>
      <c r="G802" s="310">
        <f t="shared" si="109"/>
        <v>5.2084679414056054E-4</v>
      </c>
      <c r="H802" s="257">
        <f t="shared" si="110"/>
        <v>2.2299795067731027</v>
      </c>
      <c r="I802" s="202">
        <f t="shared" si="107"/>
        <v>0.49059549149008258</v>
      </c>
      <c r="J802" s="347">
        <v>0.92622197376963167</v>
      </c>
      <c r="K802" s="202">
        <v>0.39123838401531363</v>
      </c>
      <c r="L802" s="316">
        <f t="shared" si="108"/>
        <v>3.0637597542095069E-2</v>
      </c>
    </row>
    <row r="803" spans="1:12" ht="18" x14ac:dyDescent="0.4">
      <c r="A803" s="9">
        <f t="shared" si="111"/>
        <v>78</v>
      </c>
      <c r="B803" s="8" t="s">
        <v>227</v>
      </c>
      <c r="C803" s="8">
        <f>димвенканали!C803</f>
        <v>266.8</v>
      </c>
      <c r="D803" s="8">
        <v>0</v>
      </c>
      <c r="E803" s="8">
        <v>0</v>
      </c>
      <c r="F803" s="8">
        <f t="shared" si="106"/>
        <v>266.8</v>
      </c>
      <c r="G803" s="310">
        <f t="shared" si="109"/>
        <v>1.0543393374560057E-3</v>
      </c>
      <c r="H803" s="257">
        <f t="shared" si="110"/>
        <v>4.5141011563510149</v>
      </c>
      <c r="I803" s="202">
        <f t="shared" si="107"/>
        <v>0.99310225439722333</v>
      </c>
      <c r="J803" s="347">
        <v>1.8749318862043836</v>
      </c>
      <c r="K803" s="202">
        <v>0.79197572727834364</v>
      </c>
      <c r="L803" s="316">
        <f t="shared" si="108"/>
        <v>3.0637597542095073E-2</v>
      </c>
    </row>
    <row r="804" spans="1:12" ht="18" x14ac:dyDescent="0.4">
      <c r="A804" s="9">
        <f t="shared" si="111"/>
        <v>79</v>
      </c>
      <c r="B804" s="8" t="s">
        <v>228</v>
      </c>
      <c r="C804" s="8">
        <f>димвенканали!C804</f>
        <v>309.60000000000002</v>
      </c>
      <c r="D804" s="8">
        <v>0</v>
      </c>
      <c r="E804" s="8">
        <v>0</v>
      </c>
      <c r="F804" s="8">
        <f t="shared" ref="F804:F847" si="112">C804+D804+E804</f>
        <v>309.60000000000002</v>
      </c>
      <c r="G804" s="310">
        <f t="shared" si="109"/>
        <v>1.2234762326700874E-3</v>
      </c>
      <c r="H804" s="257">
        <f t="shared" si="110"/>
        <v>5.2382523163653456</v>
      </c>
      <c r="I804" s="202">
        <f t="shared" si="107"/>
        <v>1.1524155096003761</v>
      </c>
      <c r="J804" s="347">
        <v>2.175708065850364</v>
      </c>
      <c r="K804" s="202">
        <v>0.9190243072165486</v>
      </c>
      <c r="L804" s="316">
        <f t="shared" si="108"/>
        <v>3.0637597542095069E-2</v>
      </c>
    </row>
    <row r="805" spans="1:12" ht="18" x14ac:dyDescent="0.4">
      <c r="A805" s="9">
        <f t="shared" si="111"/>
        <v>80</v>
      </c>
      <c r="B805" s="8" t="s">
        <v>229</v>
      </c>
      <c r="C805" s="8">
        <f>димвенканали!C805</f>
        <v>339.5</v>
      </c>
      <c r="D805" s="8">
        <v>0</v>
      </c>
      <c r="E805" s="8">
        <v>0</v>
      </c>
      <c r="F805" s="8">
        <f t="shared" si="112"/>
        <v>339.5</v>
      </c>
      <c r="G805" s="310">
        <f t="shared" si="109"/>
        <v>1.3416349515229156E-3</v>
      </c>
      <c r="H805" s="257">
        <f t="shared" si="110"/>
        <v>5.7441429631977865</v>
      </c>
      <c r="I805" s="202">
        <f t="shared" si="107"/>
        <v>1.2637114519035131</v>
      </c>
      <c r="J805" s="347">
        <v>2.3858297427525792</v>
      </c>
      <c r="K805" s="202">
        <v>1.0077802076873974</v>
      </c>
      <c r="L805" s="316">
        <f t="shared" si="108"/>
        <v>3.0637597542095069E-2</v>
      </c>
    </row>
    <row r="806" spans="1:12" ht="18" x14ac:dyDescent="0.4">
      <c r="A806" s="9">
        <f t="shared" si="111"/>
        <v>81</v>
      </c>
      <c r="B806" s="8" t="s">
        <v>230</v>
      </c>
      <c r="C806" s="8">
        <f>димвенканали!C806</f>
        <v>1490.07</v>
      </c>
      <c r="D806" s="8">
        <v>0</v>
      </c>
      <c r="E806" s="8">
        <v>0</v>
      </c>
      <c r="F806" s="8">
        <f t="shared" si="112"/>
        <v>1490.07</v>
      </c>
      <c r="G806" s="310">
        <f t="shared" si="109"/>
        <v>5.8884535853188534E-3</v>
      </c>
      <c r="H806" s="257">
        <f t="shared" si="110"/>
        <v>25.211119602863402</v>
      </c>
      <c r="I806" s="202">
        <f t="shared" si="107"/>
        <v>5.5464463126299481</v>
      </c>
      <c r="J806" s="347">
        <v>10.471438364604818</v>
      </c>
      <c r="K806" s="202">
        <v>4.4231606894514295</v>
      </c>
      <c r="L806" s="316">
        <f t="shared" si="108"/>
        <v>3.0637597542095066E-2</v>
      </c>
    </row>
    <row r="807" spans="1:12" ht="18" x14ac:dyDescent="0.4">
      <c r="A807" s="9">
        <f t="shared" si="111"/>
        <v>82</v>
      </c>
      <c r="B807" s="8" t="s">
        <v>231</v>
      </c>
      <c r="C807" s="8">
        <f>димвенканали!C807</f>
        <v>1153.5999999999999</v>
      </c>
      <c r="D807" s="8">
        <v>0</v>
      </c>
      <c r="E807" s="8">
        <v>0</v>
      </c>
      <c r="F807" s="8">
        <f t="shared" si="112"/>
        <v>1153.5999999999999</v>
      </c>
      <c r="G807" s="310">
        <f t="shared" si="109"/>
        <v>4.5587925775459068E-3</v>
      </c>
      <c r="H807" s="257">
        <f t="shared" si="110"/>
        <v>19.518242481133921</v>
      </c>
      <c r="I807" s="202">
        <f t="shared" si="107"/>
        <v>4.2940133458494625</v>
      </c>
      <c r="J807" s="347">
        <v>8.1069018887757736</v>
      </c>
      <c r="K807" s="202">
        <v>3.424374808801713</v>
      </c>
      <c r="L807" s="316">
        <f t="shared" si="108"/>
        <v>3.0637597542095069E-2</v>
      </c>
    </row>
    <row r="808" spans="1:12" ht="18" x14ac:dyDescent="0.4">
      <c r="A808" s="9">
        <f t="shared" si="111"/>
        <v>83</v>
      </c>
      <c r="B808" s="8" t="s">
        <v>232</v>
      </c>
      <c r="C808" s="8">
        <f>димвенканали!C808</f>
        <v>337.9</v>
      </c>
      <c r="D808" s="8">
        <v>0</v>
      </c>
      <c r="E808" s="8">
        <v>0</v>
      </c>
      <c r="F808" s="8">
        <f t="shared" si="112"/>
        <v>337.9</v>
      </c>
      <c r="G808" s="310">
        <f t="shared" si="109"/>
        <v>1.3353120769354731E-3</v>
      </c>
      <c r="H808" s="257">
        <f t="shared" si="110"/>
        <v>5.7170718917953813</v>
      </c>
      <c r="I808" s="202">
        <f t="shared" si="107"/>
        <v>1.257755816194984</v>
      </c>
      <c r="J808" s="347">
        <v>2.3745857734200193</v>
      </c>
      <c r="K808" s="202">
        <v>1.0030307280635393</v>
      </c>
      <c r="L808" s="316">
        <f t="shared" si="108"/>
        <v>3.0637597542095069E-2</v>
      </c>
    </row>
    <row r="809" spans="1:12" ht="18" x14ac:dyDescent="0.4">
      <c r="A809" s="9">
        <f t="shared" si="111"/>
        <v>84</v>
      </c>
      <c r="B809" s="8" t="s">
        <v>233</v>
      </c>
      <c r="C809" s="8">
        <f>димвенканали!C809</f>
        <v>376.7</v>
      </c>
      <c r="D809" s="8">
        <v>0</v>
      </c>
      <c r="E809" s="8">
        <v>0</v>
      </c>
      <c r="F809" s="8">
        <f t="shared" si="112"/>
        <v>376.7</v>
      </c>
      <c r="G809" s="310">
        <f t="shared" si="109"/>
        <v>1.4886417856809493E-3</v>
      </c>
      <c r="H809" s="257">
        <f t="shared" si="110"/>
        <v>6.3735453733037</v>
      </c>
      <c r="I809" s="202">
        <f t="shared" si="107"/>
        <v>1.4021799821268139</v>
      </c>
      <c r="J809" s="347">
        <v>2.6472520297345992</v>
      </c>
      <c r="K809" s="202">
        <v>1.1182056089420991</v>
      </c>
      <c r="L809" s="316">
        <f t="shared" si="108"/>
        <v>3.0637597542095073E-2</v>
      </c>
    </row>
    <row r="810" spans="1:12" ht="18" x14ac:dyDescent="0.4">
      <c r="A810" s="9">
        <f t="shared" si="111"/>
        <v>85</v>
      </c>
      <c r="B810" s="8" t="s">
        <v>234</v>
      </c>
      <c r="C810" s="8">
        <f>димвенканали!C810</f>
        <v>331.2</v>
      </c>
      <c r="D810" s="8">
        <v>0</v>
      </c>
      <c r="E810" s="8">
        <v>0</v>
      </c>
      <c r="F810" s="8">
        <f t="shared" si="112"/>
        <v>331.2</v>
      </c>
      <c r="G810" s="310">
        <f t="shared" si="109"/>
        <v>1.3088350396005587E-3</v>
      </c>
      <c r="H810" s="257">
        <f t="shared" si="110"/>
        <v>5.6037117802978118</v>
      </c>
      <c r="I810" s="202">
        <f t="shared" si="107"/>
        <v>1.2328165916655187</v>
      </c>
      <c r="J810" s="347">
        <v>2.3275016518399241</v>
      </c>
      <c r="K810" s="202">
        <v>0.98314228213863319</v>
      </c>
      <c r="L810" s="316">
        <f t="shared" si="108"/>
        <v>3.0637597542095073E-2</v>
      </c>
    </row>
    <row r="811" spans="1:12" ht="18" x14ac:dyDescent="0.4">
      <c r="A811" s="9">
        <f t="shared" si="111"/>
        <v>86</v>
      </c>
      <c r="B811" s="8" t="s">
        <v>235</v>
      </c>
      <c r="C811" s="8">
        <f>димвенканали!C811</f>
        <v>4543.6099999999997</v>
      </c>
      <c r="D811" s="8">
        <v>0</v>
      </c>
      <c r="E811" s="8">
        <v>0</v>
      </c>
      <c r="F811" s="8">
        <f t="shared" si="112"/>
        <v>4543.6099999999997</v>
      </c>
      <c r="G811" s="310">
        <f t="shared" si="109"/>
        <v>1.7955422627655475E-2</v>
      </c>
      <c r="H811" s="257">
        <f t="shared" si="110"/>
        <v>76.875244209175534</v>
      </c>
      <c r="I811" s="202">
        <f t="shared" si="107"/>
        <v>16.912553726018619</v>
      </c>
      <c r="J811" s="347">
        <v>31.930132186945649</v>
      </c>
      <c r="K811" s="202">
        <v>13.48736444609878</v>
      </c>
      <c r="L811" s="316">
        <f t="shared" si="108"/>
        <v>3.0637597542095069E-2</v>
      </c>
    </row>
    <row r="812" spans="1:12" ht="18" x14ac:dyDescent="0.4">
      <c r="A812" s="9">
        <f t="shared" si="111"/>
        <v>87</v>
      </c>
      <c r="B812" s="8" t="s">
        <v>236</v>
      </c>
      <c r="C812" s="8">
        <f>димвенканали!C812</f>
        <v>4442.1000000000004</v>
      </c>
      <c r="D812" s="8">
        <v>0</v>
      </c>
      <c r="E812" s="8">
        <v>0</v>
      </c>
      <c r="F812" s="8">
        <f t="shared" si="112"/>
        <v>4442.1000000000004</v>
      </c>
      <c r="G812" s="310">
        <f t="shared" si="109"/>
        <v>1.7554275753048437E-2</v>
      </c>
      <c r="H812" s="257">
        <f t="shared" si="110"/>
        <v>75.157753922889228</v>
      </c>
      <c r="I812" s="202">
        <f t="shared" si="107"/>
        <v>16.534705863035629</v>
      </c>
      <c r="J812" s="347">
        <v>31.216772607603041</v>
      </c>
      <c r="K812" s="202">
        <v>13.186039648212631</v>
      </c>
      <c r="L812" s="316">
        <f t="shared" si="108"/>
        <v>3.0637597542095076E-2</v>
      </c>
    </row>
    <row r="813" spans="1:12" ht="18" x14ac:dyDescent="0.4">
      <c r="A813" s="9">
        <f t="shared" si="111"/>
        <v>88</v>
      </c>
      <c r="B813" s="8" t="s">
        <v>237</v>
      </c>
      <c r="C813" s="8">
        <f>димвенканали!C813</f>
        <v>2681.07</v>
      </c>
      <c r="D813" s="8">
        <v>1283.7</v>
      </c>
      <c r="E813" s="8">
        <v>0</v>
      </c>
      <c r="F813" s="8">
        <f t="shared" si="112"/>
        <v>3964.7700000000004</v>
      </c>
      <c r="G813" s="310">
        <f t="shared" si="109"/>
        <v>1.5667964673783535E-2</v>
      </c>
      <c r="H813" s="257">
        <f t="shared" si="110"/>
        <v>67.081607352570515</v>
      </c>
      <c r="I813" s="202">
        <f t="shared" si="107"/>
        <v>14.757953617565514</v>
      </c>
      <c r="J813" s="347">
        <v>27.862345181658746</v>
      </c>
      <c r="K813" s="202">
        <v>11.769121455177505</v>
      </c>
      <c r="L813" s="316">
        <f t="shared" si="108"/>
        <v>3.0637597542095069E-2</v>
      </c>
    </row>
    <row r="814" spans="1:12" ht="18" x14ac:dyDescent="0.4">
      <c r="A814" s="9">
        <f t="shared" si="111"/>
        <v>89</v>
      </c>
      <c r="B814" s="8" t="s">
        <v>238</v>
      </c>
      <c r="C814" s="8">
        <f>димвенканали!C814</f>
        <v>4513.9799999999996</v>
      </c>
      <c r="D814" s="8">
        <v>0</v>
      </c>
      <c r="E814" s="8">
        <v>0</v>
      </c>
      <c r="F814" s="8">
        <f t="shared" si="112"/>
        <v>4513.9799999999996</v>
      </c>
      <c r="G814" s="310">
        <f t="shared" si="109"/>
        <v>1.7838330893889278E-2</v>
      </c>
      <c r="H814" s="257">
        <f t="shared" si="110"/>
        <v>76.37392180564224</v>
      </c>
      <c r="I814" s="202">
        <f t="shared" si="107"/>
        <v>16.802262797241294</v>
      </c>
      <c r="J814" s="347">
        <v>31.721907929868294</v>
      </c>
      <c r="K814" s="202">
        <v>13.399410020314457</v>
      </c>
      <c r="L814" s="316">
        <f t="shared" si="108"/>
        <v>3.0637597542095069E-2</v>
      </c>
    </row>
    <row r="815" spans="1:12" ht="18" x14ac:dyDescent="0.4">
      <c r="A815" s="9">
        <f t="shared" si="111"/>
        <v>90</v>
      </c>
      <c r="B815" s="8" t="s">
        <v>239</v>
      </c>
      <c r="C815" s="8">
        <f>димвенканали!C815</f>
        <v>6160.06</v>
      </c>
      <c r="D815" s="8">
        <v>98.8</v>
      </c>
      <c r="E815" s="8">
        <v>0</v>
      </c>
      <c r="F815" s="8">
        <f t="shared" si="112"/>
        <v>6258.8600000000006</v>
      </c>
      <c r="G815" s="310">
        <f t="shared" si="109"/>
        <v>2.4733741775224496E-2</v>
      </c>
      <c r="H815" s="257">
        <f t="shared" si="110"/>
        <v>105.89627872353492</v>
      </c>
      <c r="I815" s="202">
        <f t="shared" si="107"/>
        <v>23.297181319177682</v>
      </c>
      <c r="J815" s="347">
        <v>43.984018685491634</v>
      </c>
      <c r="K815" s="202">
        <v>18.578955024112943</v>
      </c>
      <c r="L815" s="316">
        <f t="shared" si="108"/>
        <v>3.0637597542095076E-2</v>
      </c>
    </row>
    <row r="816" spans="1:12" ht="18" x14ac:dyDescent="0.4">
      <c r="A816" s="9">
        <f t="shared" si="111"/>
        <v>91</v>
      </c>
      <c r="B816" s="8" t="s">
        <v>240</v>
      </c>
      <c r="C816" s="8">
        <f>димвенканали!C816</f>
        <v>2230.3000000000002</v>
      </c>
      <c r="D816" s="8">
        <v>0</v>
      </c>
      <c r="E816" s="8">
        <v>0</v>
      </c>
      <c r="F816" s="8">
        <f t="shared" si="112"/>
        <v>2230.3000000000002</v>
      </c>
      <c r="G816" s="310">
        <f t="shared" si="109"/>
        <v>8.8136919952328686E-3</v>
      </c>
      <c r="H816" s="257">
        <f t="shared" si="110"/>
        <v>37.735381592989761</v>
      </c>
      <c r="I816" s="202">
        <f t="shared" si="107"/>
        <v>8.3017839504577466</v>
      </c>
      <c r="J816" s="347">
        <v>15.673390501505386</v>
      </c>
      <c r="K816" s="202">
        <v>6.6204777531817456</v>
      </c>
      <c r="L816" s="316">
        <f t="shared" si="108"/>
        <v>3.0637597542095069E-2</v>
      </c>
    </row>
    <row r="817" spans="1:12" ht="18" x14ac:dyDescent="0.4">
      <c r="A817" s="9">
        <f t="shared" si="111"/>
        <v>92</v>
      </c>
      <c r="B817" s="8" t="s">
        <v>241</v>
      </c>
      <c r="C817" s="8">
        <f>димвенканали!C817</f>
        <v>3177.46</v>
      </c>
      <c r="D817" s="8">
        <v>0</v>
      </c>
      <c r="E817" s="8">
        <v>0</v>
      </c>
      <c r="F817" s="8">
        <f t="shared" si="112"/>
        <v>3177.46</v>
      </c>
      <c r="G817" s="310">
        <f t="shared" si="109"/>
        <v>1.2556675679134032E-2</v>
      </c>
      <c r="H817" s="257">
        <f t="shared" si="110"/>
        <v>53.7607790864284</v>
      </c>
      <c r="I817" s="202">
        <f t="shared" si="107"/>
        <v>11.827371399014249</v>
      </c>
      <c r="J817" s="347">
        <v>22.329539247147601</v>
      </c>
      <c r="K817" s="202">
        <v>9.432050953515164</v>
      </c>
      <c r="L817" s="316">
        <f t="shared" si="108"/>
        <v>3.0637597542095073E-2</v>
      </c>
    </row>
    <row r="818" spans="1:12" ht="18" x14ac:dyDescent="0.4">
      <c r="A818" s="9">
        <f t="shared" si="111"/>
        <v>93</v>
      </c>
      <c r="B818" s="8" t="s">
        <v>242</v>
      </c>
      <c r="C818" s="8">
        <f>димвенканали!C818</f>
        <v>6153.96</v>
      </c>
      <c r="D818" s="8">
        <v>0</v>
      </c>
      <c r="E818" s="8">
        <v>0</v>
      </c>
      <c r="F818" s="8">
        <f t="shared" si="112"/>
        <v>6153.96</v>
      </c>
      <c r="G818" s="310">
        <f t="shared" si="109"/>
        <v>2.4319198310085308E-2</v>
      </c>
      <c r="H818" s="257">
        <f t="shared" si="110"/>
        <v>104.12143160471474</v>
      </c>
      <c r="I818" s="202">
        <f t="shared" si="107"/>
        <v>22.906714953037245</v>
      </c>
      <c r="J818" s="347">
        <v>43.246835946125664</v>
      </c>
      <c r="K818" s="202">
        <v>18.267567266273744</v>
      </c>
      <c r="L818" s="316">
        <f t="shared" ref="L818:L849" si="113">(H818+I818+J818+K818)/F818</f>
        <v>3.0637597542095073E-2</v>
      </c>
    </row>
    <row r="819" spans="1:12" ht="18" x14ac:dyDescent="0.4">
      <c r="A819" s="9">
        <f t="shared" si="111"/>
        <v>94</v>
      </c>
      <c r="B819" s="8" t="s">
        <v>243</v>
      </c>
      <c r="C819" s="8">
        <f>димвенканали!C819</f>
        <v>4767.16</v>
      </c>
      <c r="D819" s="8">
        <v>0</v>
      </c>
      <c r="E819" s="8">
        <v>0</v>
      </c>
      <c r="F819" s="8">
        <f t="shared" si="112"/>
        <v>4767.16</v>
      </c>
      <c r="G819" s="310">
        <f t="shared" si="109"/>
        <v>1.8838846761419684E-2</v>
      </c>
      <c r="H819" s="257">
        <f t="shared" si="110"/>
        <v>80.657580466680301</v>
      </c>
      <c r="I819" s="202">
        <f t="shared" si="107"/>
        <v>17.744667702669666</v>
      </c>
      <c r="J819" s="347">
        <v>33.501125527129268</v>
      </c>
      <c r="K819" s="202">
        <v>14.150955802294709</v>
      </c>
      <c r="L819" s="316">
        <f t="shared" si="113"/>
        <v>3.0637597542095073E-2</v>
      </c>
    </row>
    <row r="820" spans="1:12" ht="18" x14ac:dyDescent="0.4">
      <c r="A820" s="9">
        <f t="shared" si="111"/>
        <v>95</v>
      </c>
      <c r="B820" s="8" t="s">
        <v>244</v>
      </c>
      <c r="C820" s="8">
        <f>димвенканали!C820</f>
        <v>5138.5</v>
      </c>
      <c r="D820" s="8">
        <v>0</v>
      </c>
      <c r="E820" s="8">
        <v>51.8</v>
      </c>
      <c r="F820" s="8">
        <f t="shared" si="112"/>
        <v>5190.3</v>
      </c>
      <c r="G820" s="310">
        <f t="shared" si="109"/>
        <v>2.0511009982001147E-2</v>
      </c>
      <c r="H820" s="257">
        <f t="shared" si="110"/>
        <v>87.816863687438811</v>
      </c>
      <c r="I820" s="202">
        <f t="shared" si="107"/>
        <v>19.319710011236538</v>
      </c>
      <c r="J820" s="347">
        <v>36.474733766741423</v>
      </c>
      <c r="K820" s="202">
        <v>15.40701505731929</v>
      </c>
      <c r="L820" s="316">
        <f t="shared" si="113"/>
        <v>3.0637597542095069E-2</v>
      </c>
    </row>
    <row r="821" spans="1:12" ht="18" x14ac:dyDescent="0.4">
      <c r="A821" s="9">
        <f t="shared" si="111"/>
        <v>96</v>
      </c>
      <c r="B821" s="8" t="s">
        <v>245</v>
      </c>
      <c r="C821" s="8">
        <f>димвенканали!C821</f>
        <v>2683</v>
      </c>
      <c r="D821" s="8">
        <v>0</v>
      </c>
      <c r="E821" s="8">
        <v>0</v>
      </c>
      <c r="F821" s="8">
        <f t="shared" si="112"/>
        <v>2683</v>
      </c>
      <c r="G821" s="310">
        <f t="shared" si="109"/>
        <v>1.0602670323817327E-2</v>
      </c>
      <c r="H821" s="257">
        <f t="shared" si="110"/>
        <v>45.394802857907692</v>
      </c>
      <c r="I821" s="202">
        <f t="shared" ref="I821:I871" si="114">H821*0.22</f>
        <v>9.9868566287396927</v>
      </c>
      <c r="J821" s="347">
        <v>18.854731074536584</v>
      </c>
      <c r="K821" s="202">
        <v>7.9642836442571063</v>
      </c>
      <c r="L821" s="316">
        <f t="shared" si="113"/>
        <v>3.0637597542095069E-2</v>
      </c>
    </row>
    <row r="822" spans="1:12" ht="18" x14ac:dyDescent="0.4">
      <c r="A822" s="9">
        <f t="shared" si="111"/>
        <v>97</v>
      </c>
      <c r="B822" s="8" t="s">
        <v>246</v>
      </c>
      <c r="C822" s="8">
        <f>димвенканали!C822</f>
        <v>3593.8</v>
      </c>
      <c r="D822" s="8">
        <v>0</v>
      </c>
      <c r="E822" s="8">
        <v>0</v>
      </c>
      <c r="F822" s="8">
        <f t="shared" si="112"/>
        <v>3593.8</v>
      </c>
      <c r="G822" s="310">
        <f t="shared" si="109"/>
        <v>1.4201966682718864E-2</v>
      </c>
      <c r="H822" s="257">
        <f t="shared" si="110"/>
        <v>60.805010253726678</v>
      </c>
      <c r="I822" s="202">
        <f t="shared" si="114"/>
        <v>13.377102255819869</v>
      </c>
      <c r="J822" s="347">
        <v>25.255360617096375</v>
      </c>
      <c r="K822" s="202">
        <v>10.667924920138347</v>
      </c>
      <c r="L822" s="316">
        <f t="shared" si="113"/>
        <v>3.0637597542095069E-2</v>
      </c>
    </row>
    <row r="823" spans="1:12" ht="18" x14ac:dyDescent="0.4">
      <c r="A823" s="9">
        <f t="shared" si="111"/>
        <v>98</v>
      </c>
      <c r="B823" s="8" t="s">
        <v>247</v>
      </c>
      <c r="C823" s="8">
        <f>димвенканали!C823</f>
        <v>6136.78</v>
      </c>
      <c r="D823" s="8">
        <v>0</v>
      </c>
      <c r="E823" s="8">
        <v>0</v>
      </c>
      <c r="F823" s="8">
        <f t="shared" si="112"/>
        <v>6136.78</v>
      </c>
      <c r="G823" s="310">
        <f t="shared" si="109"/>
        <v>2.4251306444202644E-2</v>
      </c>
      <c r="H823" s="257">
        <f t="shared" si="110"/>
        <v>103.8307559755314</v>
      </c>
      <c r="I823" s="202">
        <f t="shared" si="114"/>
        <v>22.84276631461691</v>
      </c>
      <c r="J823" s="347">
        <v>43.126103825417296</v>
      </c>
      <c r="K823" s="202">
        <v>18.216569728812569</v>
      </c>
      <c r="L823" s="316">
        <f t="shared" si="113"/>
        <v>3.0637597542095073E-2</v>
      </c>
    </row>
    <row r="824" spans="1:12" ht="18" x14ac:dyDescent="0.4">
      <c r="A824" s="9">
        <f t="shared" si="111"/>
        <v>99</v>
      </c>
      <c r="B824" s="8" t="s">
        <v>248</v>
      </c>
      <c r="C824" s="8">
        <f>димвенканали!C824</f>
        <v>4533.76</v>
      </c>
      <c r="D824" s="8">
        <v>0</v>
      </c>
      <c r="E824" s="8">
        <v>104</v>
      </c>
      <c r="F824" s="8">
        <f t="shared" si="112"/>
        <v>4637.76</v>
      </c>
      <c r="G824" s="310">
        <f t="shared" si="109"/>
        <v>1.8327484279160287E-2</v>
      </c>
      <c r="H824" s="257">
        <f t="shared" si="110"/>
        <v>78.468207567010808</v>
      </c>
      <c r="I824" s="202">
        <f t="shared" si="114"/>
        <v>17.263005664742376</v>
      </c>
      <c r="J824" s="347">
        <v>32.591769507358471</v>
      </c>
      <c r="K824" s="202">
        <v>13.766841637715185</v>
      </c>
      <c r="L824" s="316">
        <f t="shared" si="113"/>
        <v>3.0637597542095069E-2</v>
      </c>
    </row>
    <row r="825" spans="1:12" ht="18" x14ac:dyDescent="0.4">
      <c r="A825" s="9">
        <f t="shared" si="111"/>
        <v>100</v>
      </c>
      <c r="B825" s="8" t="s">
        <v>249</v>
      </c>
      <c r="C825" s="8">
        <f>димвенканали!C825</f>
        <v>3949.68</v>
      </c>
      <c r="D825" s="8">
        <v>0</v>
      </c>
      <c r="E825" s="8">
        <v>0</v>
      </c>
      <c r="F825" s="8">
        <f t="shared" si="112"/>
        <v>3949.68</v>
      </c>
      <c r="G825" s="310">
        <f t="shared" si="109"/>
        <v>1.5608332062830719E-2</v>
      </c>
      <c r="H825" s="257">
        <f t="shared" si="110"/>
        <v>66.826293310406584</v>
      </c>
      <c r="I825" s="202">
        <f t="shared" si="114"/>
        <v>14.701784528289448</v>
      </c>
      <c r="J825" s="347">
        <v>27.75630049589104</v>
      </c>
      <c r="K825" s="202">
        <v>11.724327925474991</v>
      </c>
      <c r="L825" s="316">
        <f t="shared" si="113"/>
        <v>3.0637597542095076E-2</v>
      </c>
    </row>
    <row r="826" spans="1:12" ht="18" x14ac:dyDescent="0.4">
      <c r="A826" s="9">
        <f t="shared" si="111"/>
        <v>101</v>
      </c>
      <c r="B826" s="8" t="s">
        <v>250</v>
      </c>
      <c r="C826" s="8">
        <f>димвенканали!C826</f>
        <v>77</v>
      </c>
      <c r="D826" s="8">
        <v>0</v>
      </c>
      <c r="E826" s="8">
        <v>0</v>
      </c>
      <c r="F826" s="8">
        <f t="shared" si="112"/>
        <v>77</v>
      </c>
      <c r="G826" s="310">
        <f t="shared" si="109"/>
        <v>3.0428833952066126E-4</v>
      </c>
      <c r="H826" s="257">
        <f t="shared" si="110"/>
        <v>1.3027953112407351</v>
      </c>
      <c r="I826" s="202">
        <f t="shared" si="114"/>
        <v>0.28661496847296175</v>
      </c>
      <c r="J826" s="347">
        <v>0.54111602412945092</v>
      </c>
      <c r="K826" s="202">
        <v>0.22856870689817263</v>
      </c>
      <c r="L826" s="316">
        <f t="shared" si="113"/>
        <v>3.0637597542095069E-2</v>
      </c>
    </row>
    <row r="827" spans="1:12" ht="18" x14ac:dyDescent="0.4">
      <c r="A827" s="9">
        <f t="shared" si="111"/>
        <v>102</v>
      </c>
      <c r="B827" s="8" t="s">
        <v>251</v>
      </c>
      <c r="C827" s="8">
        <f>димвенканали!C827</f>
        <v>34.799999999999997</v>
      </c>
      <c r="D827" s="8">
        <v>0</v>
      </c>
      <c r="E827" s="8">
        <v>0</v>
      </c>
      <c r="F827" s="8">
        <f t="shared" si="112"/>
        <v>34.799999999999997</v>
      </c>
      <c r="G827" s="310">
        <f t="shared" si="109"/>
        <v>1.3752252227687027E-4</v>
      </c>
      <c r="H827" s="257">
        <f t="shared" si="110"/>
        <v>0.58879580300230616</v>
      </c>
      <c r="I827" s="202">
        <f t="shared" si="114"/>
        <v>0.12953507666050737</v>
      </c>
      <c r="J827" s="347">
        <v>0.24455633298318039</v>
      </c>
      <c r="K827" s="202">
        <v>0.10330118181891436</v>
      </c>
      <c r="L827" s="316">
        <f t="shared" si="113"/>
        <v>3.0637597542095066E-2</v>
      </c>
    </row>
    <row r="828" spans="1:12" ht="18" x14ac:dyDescent="0.4">
      <c r="A828" s="9">
        <f t="shared" si="111"/>
        <v>103</v>
      </c>
      <c r="B828" s="8" t="s">
        <v>252</v>
      </c>
      <c r="C828" s="8">
        <f>димвенканали!C828</f>
        <v>6375.55</v>
      </c>
      <c r="D828" s="8">
        <v>0</v>
      </c>
      <c r="E828" s="8">
        <v>169.5</v>
      </c>
      <c r="F828" s="8">
        <f t="shared" si="112"/>
        <v>6545.05</v>
      </c>
      <c r="G828" s="310">
        <f t="shared" si="109"/>
        <v>2.5864706449087067E-2</v>
      </c>
      <c r="H828" s="257">
        <f t="shared" si="110"/>
        <v>110.73844742644383</v>
      </c>
      <c r="I828" s="202">
        <f t="shared" si="114"/>
        <v>24.362458433817643</v>
      </c>
      <c r="J828" s="347">
        <v>45.995213425044973</v>
      </c>
      <c r="K828" s="202">
        <v>19.428488507582916</v>
      </c>
      <c r="L828" s="316">
        <f t="shared" si="113"/>
        <v>3.0637597542095073E-2</v>
      </c>
    </row>
    <row r="829" spans="1:12" ht="18" x14ac:dyDescent="0.4">
      <c r="A829" s="9">
        <f t="shared" si="111"/>
        <v>104</v>
      </c>
      <c r="B829" s="8" t="s">
        <v>253</v>
      </c>
      <c r="C829" s="8">
        <f>димвенканали!C829</f>
        <v>5034.24</v>
      </c>
      <c r="D829" s="8">
        <v>204.9</v>
      </c>
      <c r="E829" s="8">
        <v>106.7</v>
      </c>
      <c r="F829" s="8">
        <f t="shared" si="112"/>
        <v>5345.8399999999992</v>
      </c>
      <c r="G829" s="310">
        <f t="shared" si="109"/>
        <v>2.1125672427832878E-2</v>
      </c>
      <c r="H829" s="257">
        <f t="shared" si="110"/>
        <v>90.448510216145067</v>
      </c>
      <c r="I829" s="202">
        <f t="shared" si="114"/>
        <v>19.898672247551914</v>
      </c>
      <c r="J829" s="347">
        <v>37.5677881354829</v>
      </c>
      <c r="K829" s="202">
        <v>15.868723845253594</v>
      </c>
      <c r="L829" s="316">
        <f t="shared" si="113"/>
        <v>3.0637597542095062E-2</v>
      </c>
    </row>
    <row r="830" spans="1:12" ht="18" x14ac:dyDescent="0.4">
      <c r="A830" s="9">
        <f t="shared" si="111"/>
        <v>105</v>
      </c>
      <c r="B830" s="8" t="s">
        <v>254</v>
      </c>
      <c r="C830" s="8">
        <f>димвенканали!C830</f>
        <v>4025.8</v>
      </c>
      <c r="D830" s="8">
        <v>0</v>
      </c>
      <c r="E830" s="8">
        <v>0</v>
      </c>
      <c r="F830" s="8">
        <f t="shared" si="112"/>
        <v>4025.8</v>
      </c>
      <c r="G830" s="310">
        <f t="shared" si="109"/>
        <v>1.5909142821328288E-2</v>
      </c>
      <c r="H830" s="257">
        <f t="shared" si="110"/>
        <v>68.114199532375991</v>
      </c>
      <c r="I830" s="202">
        <f t="shared" si="114"/>
        <v>14.985123897122719</v>
      </c>
      <c r="J830" s="347">
        <v>28.291232336887578</v>
      </c>
      <c r="K830" s="202">
        <v>11.950284418580043</v>
      </c>
      <c r="L830" s="316">
        <f t="shared" si="113"/>
        <v>3.0637597542095066E-2</v>
      </c>
    </row>
    <row r="831" spans="1:12" ht="18" x14ac:dyDescent="0.4">
      <c r="A831" s="9">
        <f t="shared" si="111"/>
        <v>106</v>
      </c>
      <c r="B831" s="8" t="s">
        <v>255</v>
      </c>
      <c r="C831" s="8">
        <f>димвенканали!C831</f>
        <v>5829.59</v>
      </c>
      <c r="D831" s="8">
        <v>0</v>
      </c>
      <c r="E831" s="8">
        <v>0</v>
      </c>
      <c r="F831" s="8">
        <f t="shared" si="112"/>
        <v>5829.59</v>
      </c>
      <c r="G831" s="310">
        <f t="shared" si="109"/>
        <v>2.3037354041379896E-2</v>
      </c>
      <c r="H831" s="257">
        <f t="shared" si="110"/>
        <v>98.633279460465943</v>
      </c>
      <c r="I831" s="202">
        <f t="shared" si="114"/>
        <v>21.699321481302508</v>
      </c>
      <c r="J831" s="347">
        <v>40.967331988374099</v>
      </c>
      <c r="K831" s="202">
        <v>17.304699325279454</v>
      </c>
      <c r="L831" s="316">
        <f t="shared" si="113"/>
        <v>3.0637597542095069E-2</v>
      </c>
    </row>
    <row r="832" spans="1:12" ht="18" x14ac:dyDescent="0.4">
      <c r="A832" s="9">
        <f t="shared" si="111"/>
        <v>107</v>
      </c>
      <c r="B832" s="8" t="s">
        <v>256</v>
      </c>
      <c r="C832" s="8">
        <f>димвенканали!C832</f>
        <v>4802</v>
      </c>
      <c r="D832" s="8">
        <v>0</v>
      </c>
      <c r="E832" s="8">
        <v>0</v>
      </c>
      <c r="F832" s="8">
        <f t="shared" si="112"/>
        <v>4802</v>
      </c>
      <c r="G832" s="310">
        <f t="shared" si="109"/>
        <v>1.897652735556124E-2</v>
      </c>
      <c r="H832" s="257">
        <f t="shared" si="110"/>
        <v>81.24705304646767</v>
      </c>
      <c r="I832" s="202">
        <f t="shared" si="114"/>
        <v>17.874351670222886</v>
      </c>
      <c r="J832" s="347">
        <v>33.745962959345754</v>
      </c>
      <c r="K832" s="202">
        <v>14.254375721104219</v>
      </c>
      <c r="L832" s="316">
        <f t="shared" si="113"/>
        <v>3.0637597542095073E-2</v>
      </c>
    </row>
    <row r="833" spans="1:12" ht="18" x14ac:dyDescent="0.4">
      <c r="A833" s="9">
        <f t="shared" si="111"/>
        <v>108</v>
      </c>
      <c r="B833" s="8" t="s">
        <v>257</v>
      </c>
      <c r="C833" s="8">
        <f>димвенканали!C833</f>
        <v>4841.7</v>
      </c>
      <c r="D833" s="8">
        <v>0</v>
      </c>
      <c r="E833" s="8">
        <v>0</v>
      </c>
      <c r="F833" s="8">
        <f t="shared" si="112"/>
        <v>4841.7</v>
      </c>
      <c r="G833" s="310">
        <f t="shared" si="109"/>
        <v>1.9133413681262153E-2</v>
      </c>
      <c r="H833" s="257">
        <f t="shared" si="110"/>
        <v>81.91875400563984</v>
      </c>
      <c r="I833" s="202">
        <f t="shared" si="114"/>
        <v>18.022125881240765</v>
      </c>
      <c r="J833" s="347">
        <v>34.024953948409902</v>
      </c>
      <c r="K833" s="202">
        <v>14.3722221842712</v>
      </c>
      <c r="L833" s="316">
        <f t="shared" si="113"/>
        <v>3.0637597542095076E-2</v>
      </c>
    </row>
    <row r="834" spans="1:12" ht="18" x14ac:dyDescent="0.4">
      <c r="A834" s="9">
        <f t="shared" si="111"/>
        <v>109</v>
      </c>
      <c r="B834" s="8" t="s">
        <v>258</v>
      </c>
      <c r="C834" s="8">
        <f>димвенканали!C834</f>
        <v>103.9</v>
      </c>
      <c r="D834" s="8">
        <v>0</v>
      </c>
      <c r="E834" s="8">
        <v>0</v>
      </c>
      <c r="F834" s="8">
        <f t="shared" si="112"/>
        <v>103.9</v>
      </c>
      <c r="G834" s="310">
        <f t="shared" si="109"/>
        <v>4.1059166852203517E-4</v>
      </c>
      <c r="H834" s="257">
        <f t="shared" si="110"/>
        <v>1.7579276991936674</v>
      </c>
      <c r="I834" s="202">
        <f t="shared" si="114"/>
        <v>0.38674409382260683</v>
      </c>
      <c r="J834" s="347">
        <v>0.73015525853311636</v>
      </c>
      <c r="K834" s="202">
        <v>0.30841933307428748</v>
      </c>
      <c r="L834" s="316">
        <f t="shared" si="113"/>
        <v>3.0637597542095069E-2</v>
      </c>
    </row>
    <row r="835" spans="1:12" ht="18" x14ac:dyDescent="0.4">
      <c r="A835" s="9">
        <f t="shared" si="111"/>
        <v>110</v>
      </c>
      <c r="B835" s="8" t="s">
        <v>259</v>
      </c>
      <c r="C835" s="8">
        <f>димвенканали!C835</f>
        <v>81.400000000000006</v>
      </c>
      <c r="D835" s="8">
        <v>0</v>
      </c>
      <c r="E835" s="8">
        <v>0</v>
      </c>
      <c r="F835" s="8">
        <f t="shared" si="112"/>
        <v>81.400000000000006</v>
      </c>
      <c r="G835" s="310">
        <f t="shared" si="109"/>
        <v>3.2167624463612767E-4</v>
      </c>
      <c r="H835" s="257">
        <f t="shared" si="110"/>
        <v>1.3772407575973487</v>
      </c>
      <c r="I835" s="202">
        <f t="shared" si="114"/>
        <v>0.30299296667141673</v>
      </c>
      <c r="J835" s="347">
        <v>0.57203693979399106</v>
      </c>
      <c r="K835" s="202">
        <v>0.24162977586378248</v>
      </c>
      <c r="L835" s="316">
        <f t="shared" si="113"/>
        <v>3.0637597542095069E-2</v>
      </c>
    </row>
    <row r="836" spans="1:12" ht="18" x14ac:dyDescent="0.4">
      <c r="A836" s="9">
        <f t="shared" si="111"/>
        <v>111</v>
      </c>
      <c r="B836" s="8" t="s">
        <v>260</v>
      </c>
      <c r="C836" s="8">
        <f>димвенканали!C836</f>
        <v>103.2</v>
      </c>
      <c r="D836" s="8">
        <v>0</v>
      </c>
      <c r="E836" s="8">
        <v>0</v>
      </c>
      <c r="F836" s="8">
        <f t="shared" si="112"/>
        <v>103.2</v>
      </c>
      <c r="G836" s="310">
        <f t="shared" si="109"/>
        <v>4.0782541089002915E-4</v>
      </c>
      <c r="H836" s="257">
        <f t="shared" si="110"/>
        <v>1.7460841054551153</v>
      </c>
      <c r="I836" s="202">
        <f t="shared" si="114"/>
        <v>0.38413850320012538</v>
      </c>
      <c r="J836" s="347">
        <v>0.72523602195012127</v>
      </c>
      <c r="K836" s="202">
        <v>0.30634143573884953</v>
      </c>
      <c r="L836" s="316">
        <f t="shared" si="113"/>
        <v>3.0637597542095076E-2</v>
      </c>
    </row>
    <row r="837" spans="1:12" ht="18" x14ac:dyDescent="0.4">
      <c r="A837" s="9">
        <f t="shared" si="111"/>
        <v>112</v>
      </c>
      <c r="B837" s="8" t="s">
        <v>261</v>
      </c>
      <c r="C837" s="8">
        <f>димвенканали!C837</f>
        <v>189.3</v>
      </c>
      <c r="D837" s="8">
        <v>0</v>
      </c>
      <c r="E837" s="8">
        <v>0</v>
      </c>
      <c r="F837" s="8">
        <f t="shared" si="112"/>
        <v>189.3</v>
      </c>
      <c r="G837" s="310">
        <f t="shared" si="109"/>
        <v>7.480750996267686E-4</v>
      </c>
      <c r="H837" s="257">
        <f t="shared" si="110"/>
        <v>3.2028461352970283</v>
      </c>
      <c r="I837" s="202">
        <f t="shared" si="114"/>
        <v>0.70462614976534621</v>
      </c>
      <c r="J837" s="347">
        <v>1.3303021216585074</v>
      </c>
      <c r="K837" s="202">
        <v>0.56192280799771532</v>
      </c>
      <c r="L837" s="316">
        <f t="shared" si="113"/>
        <v>3.0637597542095069E-2</v>
      </c>
    </row>
    <row r="838" spans="1:12" ht="18" x14ac:dyDescent="0.4">
      <c r="A838" s="9">
        <f t="shared" si="111"/>
        <v>113</v>
      </c>
      <c r="B838" s="8" t="s">
        <v>262</v>
      </c>
      <c r="C838" s="8">
        <f>димвенканали!C838</f>
        <v>95.8</v>
      </c>
      <c r="D838" s="8">
        <v>0</v>
      </c>
      <c r="E838" s="8">
        <v>0</v>
      </c>
      <c r="F838" s="8">
        <f t="shared" si="112"/>
        <v>95.8</v>
      </c>
      <c r="G838" s="310">
        <f t="shared" si="109"/>
        <v>3.7858211592310844E-4</v>
      </c>
      <c r="H838" s="257">
        <f t="shared" si="110"/>
        <v>1.6208804002189925</v>
      </c>
      <c r="I838" s="202">
        <f t="shared" si="114"/>
        <v>0.35659368804817837</v>
      </c>
      <c r="J838" s="347">
        <v>0.67323266378703117</v>
      </c>
      <c r="K838" s="202">
        <v>0.28437509247850568</v>
      </c>
      <c r="L838" s="316">
        <f t="shared" si="113"/>
        <v>3.0637597542095069E-2</v>
      </c>
    </row>
    <row r="839" spans="1:12" ht="18" x14ac:dyDescent="0.4">
      <c r="A839" s="9">
        <f t="shared" si="111"/>
        <v>114</v>
      </c>
      <c r="B839" s="8" t="s">
        <v>263</v>
      </c>
      <c r="C839" s="8">
        <f>димвенканали!C839</f>
        <v>88.4</v>
      </c>
      <c r="D839" s="8">
        <v>0</v>
      </c>
      <c r="E839" s="8">
        <v>0</v>
      </c>
      <c r="F839" s="8">
        <f t="shared" si="112"/>
        <v>88.4</v>
      </c>
      <c r="G839" s="310">
        <f t="shared" si="109"/>
        <v>3.4933882095618778E-4</v>
      </c>
      <c r="H839" s="257">
        <f t="shared" si="110"/>
        <v>1.4956766949828701</v>
      </c>
      <c r="I839" s="202">
        <f t="shared" si="114"/>
        <v>0.32904887289623141</v>
      </c>
      <c r="J839" s="347">
        <v>0.62122930562394119</v>
      </c>
      <c r="K839" s="202">
        <v>0.26240874921816182</v>
      </c>
      <c r="L839" s="316">
        <f t="shared" si="113"/>
        <v>3.0637597542095073E-2</v>
      </c>
    </row>
    <row r="840" spans="1:12" ht="18" x14ac:dyDescent="0.4">
      <c r="A840" s="9">
        <f t="shared" si="111"/>
        <v>115</v>
      </c>
      <c r="B840" s="8" t="s">
        <v>264</v>
      </c>
      <c r="C840" s="8">
        <f>димвенканали!C840</f>
        <v>106.3</v>
      </c>
      <c r="D840" s="8">
        <v>0</v>
      </c>
      <c r="E840" s="8">
        <v>0</v>
      </c>
      <c r="F840" s="8">
        <f t="shared" si="112"/>
        <v>106.3</v>
      </c>
      <c r="G840" s="310">
        <f t="shared" si="109"/>
        <v>4.2007598040319863E-4</v>
      </c>
      <c r="H840" s="257">
        <f t="shared" si="110"/>
        <v>1.7985343062972747</v>
      </c>
      <c r="I840" s="202">
        <f t="shared" si="114"/>
        <v>0.39567754738540045</v>
      </c>
      <c r="J840" s="347">
        <v>0.7470212125319563</v>
      </c>
      <c r="K840" s="202">
        <v>0.31554355251007465</v>
      </c>
      <c r="L840" s="316">
        <f t="shared" si="113"/>
        <v>3.0637597542095073E-2</v>
      </c>
    </row>
    <row r="841" spans="1:12" ht="18" x14ac:dyDescent="0.4">
      <c r="A841" s="9">
        <f t="shared" si="111"/>
        <v>116</v>
      </c>
      <c r="B841" s="8" t="s">
        <v>265</v>
      </c>
      <c r="C841" s="8">
        <f>димвенканали!C841</f>
        <v>81.489999999999995</v>
      </c>
      <c r="D841" s="8">
        <v>0</v>
      </c>
      <c r="E841" s="8">
        <v>0</v>
      </c>
      <c r="F841" s="8">
        <f t="shared" si="112"/>
        <v>81.489999999999995</v>
      </c>
      <c r="G841" s="310">
        <f t="shared" si="109"/>
        <v>3.2203190633167125E-4</v>
      </c>
      <c r="H841" s="257">
        <f t="shared" si="110"/>
        <v>1.3787635053637337</v>
      </c>
      <c r="I841" s="202">
        <f t="shared" si="114"/>
        <v>0.30332797118002142</v>
      </c>
      <c r="J841" s="347">
        <v>0.57266941306894747</v>
      </c>
      <c r="K841" s="202">
        <v>0.2418969340926245</v>
      </c>
      <c r="L841" s="316">
        <f t="shared" si="113"/>
        <v>3.0637597542095073E-2</v>
      </c>
    </row>
    <row r="842" spans="1:12" ht="18" x14ac:dyDescent="0.4">
      <c r="A842" s="9">
        <f t="shared" si="111"/>
        <v>117</v>
      </c>
      <c r="B842" s="8" t="s">
        <v>266</v>
      </c>
      <c r="C842" s="8">
        <f>димвенканали!C842</f>
        <v>153.19999999999999</v>
      </c>
      <c r="D842" s="8">
        <v>0</v>
      </c>
      <c r="E842" s="8">
        <v>0</v>
      </c>
      <c r="F842" s="8">
        <f t="shared" si="112"/>
        <v>153.19999999999999</v>
      </c>
      <c r="G842" s="310">
        <f t="shared" si="109"/>
        <v>6.0541524174760131E-4</v>
      </c>
      <c r="H842" s="257">
        <f t="shared" si="110"/>
        <v>2.5920550867802676</v>
      </c>
      <c r="I842" s="202">
        <f t="shared" si="114"/>
        <v>0.57025211909165885</v>
      </c>
      <c r="J842" s="347">
        <v>1.0766100635926221</v>
      </c>
      <c r="K842" s="202">
        <v>0.45476267398441617</v>
      </c>
      <c r="L842" s="316">
        <f t="shared" si="113"/>
        <v>3.0637597542095073E-2</v>
      </c>
    </row>
    <row r="843" spans="1:12" ht="18" x14ac:dyDescent="0.4">
      <c r="A843" s="9">
        <f t="shared" si="111"/>
        <v>118</v>
      </c>
      <c r="B843" s="8" t="s">
        <v>267</v>
      </c>
      <c r="C843" s="8">
        <f>димвенканали!C843</f>
        <v>130.4</v>
      </c>
      <c r="D843" s="8">
        <v>0</v>
      </c>
      <c r="E843" s="8">
        <v>0</v>
      </c>
      <c r="F843" s="8">
        <f t="shared" si="112"/>
        <v>130.4</v>
      </c>
      <c r="G843" s="310">
        <f t="shared" si="109"/>
        <v>5.1531427887654849E-4</v>
      </c>
      <c r="H843" s="257">
        <f t="shared" si="110"/>
        <v>2.2062923192959984</v>
      </c>
      <c r="I843" s="202">
        <f t="shared" si="114"/>
        <v>0.48538431024511969</v>
      </c>
      <c r="J843" s="347">
        <v>0.91638350060364171</v>
      </c>
      <c r="K843" s="202">
        <v>0.38708258934443784</v>
      </c>
      <c r="L843" s="316">
        <f t="shared" si="113"/>
        <v>3.0637597542095073E-2</v>
      </c>
    </row>
    <row r="844" spans="1:12" ht="18" x14ac:dyDescent="0.4">
      <c r="A844" s="9">
        <f t="shared" si="111"/>
        <v>119</v>
      </c>
      <c r="B844" s="8" t="s">
        <v>268</v>
      </c>
      <c r="C844" s="8">
        <f>димвенканали!C844</f>
        <v>5265.83</v>
      </c>
      <c r="D844" s="8">
        <v>0</v>
      </c>
      <c r="E844" s="8">
        <v>1489.9</v>
      </c>
      <c r="F844" s="8">
        <f t="shared" si="112"/>
        <v>6755.73</v>
      </c>
      <c r="G844" s="310">
        <f t="shared" si="109"/>
        <v>2.6697270960388531E-2</v>
      </c>
      <c r="H844" s="257">
        <f t="shared" si="110"/>
        <v>114.30303075335547</v>
      </c>
      <c r="I844" s="202">
        <f t="shared" si="114"/>
        <v>25.146666765738203</v>
      </c>
      <c r="J844" s="347">
        <v>47.475763086909808</v>
      </c>
      <c r="K844" s="202">
        <v>20.053876237054435</v>
      </c>
      <c r="L844" s="316">
        <f t="shared" si="113"/>
        <v>3.0637597542095066E-2</v>
      </c>
    </row>
    <row r="845" spans="1:12" ht="18" x14ac:dyDescent="0.4">
      <c r="A845" s="9">
        <f t="shared" si="111"/>
        <v>120</v>
      </c>
      <c r="B845" s="8" t="s">
        <v>269</v>
      </c>
      <c r="C845" s="8">
        <f>димвенканали!C845</f>
        <v>3884.83</v>
      </c>
      <c r="D845" s="8">
        <v>0</v>
      </c>
      <c r="E845" s="8">
        <v>230.5</v>
      </c>
      <c r="F845" s="8">
        <f t="shared" si="112"/>
        <v>4115.33</v>
      </c>
      <c r="G845" s="310">
        <f t="shared" si="109"/>
        <v>1.6262947172461857E-2</v>
      </c>
      <c r="H845" s="257">
        <f t="shared" si="110"/>
        <v>69.628995171536815</v>
      </c>
      <c r="I845" s="202">
        <f t="shared" si="114"/>
        <v>15.3183789377381</v>
      </c>
      <c r="J845" s="347">
        <v>28.920402695852641</v>
      </c>
      <c r="K845" s="202">
        <v>12.216047487782554</v>
      </c>
      <c r="L845" s="316">
        <f t="shared" si="113"/>
        <v>3.0637597542095076E-2</v>
      </c>
    </row>
    <row r="846" spans="1:12" ht="18" x14ac:dyDescent="0.4">
      <c r="A846" s="9">
        <f t="shared" si="111"/>
        <v>121</v>
      </c>
      <c r="B846" s="8" t="s">
        <v>270</v>
      </c>
      <c r="C846" s="8">
        <f>димвенканали!C846</f>
        <v>4215.83</v>
      </c>
      <c r="D846" s="8">
        <v>0</v>
      </c>
      <c r="E846" s="8">
        <v>0</v>
      </c>
      <c r="F846" s="8">
        <f t="shared" si="112"/>
        <v>4215.83</v>
      </c>
      <c r="G846" s="310">
        <f t="shared" si="109"/>
        <v>1.6660102732485575E-2</v>
      </c>
      <c r="H846" s="257">
        <f t="shared" si="110"/>
        <v>71.329396844000357</v>
      </c>
      <c r="I846" s="202">
        <f t="shared" si="114"/>
        <v>15.692467305680079</v>
      </c>
      <c r="J846" s="347">
        <v>29.626664519554065</v>
      </c>
      <c r="K846" s="202">
        <v>12.514374176656142</v>
      </c>
      <c r="L846" s="316">
        <f t="shared" si="113"/>
        <v>3.0637597542095066E-2</v>
      </c>
    </row>
    <row r="847" spans="1:12" ht="18" x14ac:dyDescent="0.4">
      <c r="A847" s="9">
        <f t="shared" si="111"/>
        <v>122</v>
      </c>
      <c r="B847" s="8" t="s">
        <v>271</v>
      </c>
      <c r="C847" s="8">
        <f>димвенканали!C847</f>
        <v>4235.75</v>
      </c>
      <c r="D847" s="8">
        <v>0</v>
      </c>
      <c r="E847" s="8">
        <v>0</v>
      </c>
      <c r="F847" s="8">
        <f t="shared" si="112"/>
        <v>4235.75</v>
      </c>
      <c r="G847" s="310">
        <f t="shared" si="109"/>
        <v>1.6738822521099234E-2</v>
      </c>
      <c r="H847" s="257">
        <f t="shared" si="110"/>
        <v>71.666431682960308</v>
      </c>
      <c r="I847" s="202">
        <f t="shared" si="114"/>
        <v>15.766614970251268</v>
      </c>
      <c r="J847" s="347">
        <v>29.766651937744442</v>
      </c>
      <c r="K847" s="202">
        <v>12.573505197973178</v>
      </c>
      <c r="L847" s="316">
        <f t="shared" si="113"/>
        <v>3.0637597542095073E-2</v>
      </c>
    </row>
    <row r="848" spans="1:12" ht="18" x14ac:dyDescent="0.4">
      <c r="A848" s="9">
        <f t="shared" si="111"/>
        <v>123</v>
      </c>
      <c r="B848" s="8" t="s">
        <v>272</v>
      </c>
      <c r="C848" s="8">
        <f>димвенканали!C848</f>
        <v>4215</v>
      </c>
      <c r="D848" s="8">
        <v>0</v>
      </c>
      <c r="E848" s="8">
        <v>0</v>
      </c>
      <c r="F848" s="8">
        <f t="shared" ref="F848:F861" si="115">C848+D848+E848</f>
        <v>4215</v>
      </c>
      <c r="G848" s="310">
        <f t="shared" si="109"/>
        <v>1.6656822741293341E-2</v>
      </c>
      <c r="H848" s="257">
        <f t="shared" si="110"/>
        <v>71.315353725710366</v>
      </c>
      <c r="I848" s="202">
        <f t="shared" si="114"/>
        <v>15.689377819656281</v>
      </c>
      <c r="J848" s="347">
        <v>29.620831710462806</v>
      </c>
      <c r="K848" s="202">
        <v>12.511910384101267</v>
      </c>
      <c r="L848" s="316">
        <f t="shared" si="113"/>
        <v>3.0637597542095073E-2</v>
      </c>
    </row>
    <row r="849" spans="1:12" ht="18" x14ac:dyDescent="0.4">
      <c r="A849" s="9">
        <f t="shared" si="111"/>
        <v>124</v>
      </c>
      <c r="B849" s="8" t="s">
        <v>273</v>
      </c>
      <c r="C849" s="8">
        <f>димвенканали!C849</f>
        <v>4962.2</v>
      </c>
      <c r="D849" s="8">
        <v>0</v>
      </c>
      <c r="E849" s="8">
        <v>0</v>
      </c>
      <c r="F849" s="8">
        <f t="shared" si="115"/>
        <v>4962.2</v>
      </c>
      <c r="G849" s="310">
        <f t="shared" si="109"/>
        <v>1.9609605173628902E-2</v>
      </c>
      <c r="H849" s="257">
        <f t="shared" si="110"/>
        <v>83.95754407063346</v>
      </c>
      <c r="I849" s="202">
        <f t="shared" si="114"/>
        <v>18.470659695539361</v>
      </c>
      <c r="J849" s="347">
        <v>34.871765388768324</v>
      </c>
      <c r="K849" s="202">
        <v>14.729917368443013</v>
      </c>
      <c r="L849" s="316">
        <f t="shared" si="113"/>
        <v>3.0637597542095073E-2</v>
      </c>
    </row>
    <row r="850" spans="1:12" ht="18" x14ac:dyDescent="0.4">
      <c r="A850" s="9">
        <f t="shared" si="111"/>
        <v>125</v>
      </c>
      <c r="B850" s="8" t="s">
        <v>274</v>
      </c>
      <c r="C850" s="8">
        <f>димвенканали!C850</f>
        <v>3826.09</v>
      </c>
      <c r="D850" s="8">
        <v>0</v>
      </c>
      <c r="E850" s="8">
        <v>0</v>
      </c>
      <c r="F850" s="8">
        <f t="shared" si="115"/>
        <v>3826.09</v>
      </c>
      <c r="G850" s="310">
        <f t="shared" si="109"/>
        <v>1.5119929518916973E-2</v>
      </c>
      <c r="H850" s="257">
        <f t="shared" si="110"/>
        <v>64.735222238767065</v>
      </c>
      <c r="I850" s="202">
        <f t="shared" si="114"/>
        <v>14.241748892528754</v>
      </c>
      <c r="J850" s="347">
        <v>26.887774139759106</v>
      </c>
      <c r="K850" s="202">
        <v>11.357460308779601</v>
      </c>
      <c r="L850" s="316">
        <f t="shared" ref="L850:L862" si="116">(H850+I850+J850+K850)/F850</f>
        <v>3.0637597542095066E-2</v>
      </c>
    </row>
    <row r="851" spans="1:12" ht="18" x14ac:dyDescent="0.4">
      <c r="A851" s="9">
        <f t="shared" si="111"/>
        <v>126</v>
      </c>
      <c r="B851" s="8" t="s">
        <v>275</v>
      </c>
      <c r="C851" s="8">
        <f>димвенканали!C851</f>
        <v>3985.25</v>
      </c>
      <c r="D851" s="8">
        <v>0</v>
      </c>
      <c r="E851" s="8">
        <v>0</v>
      </c>
      <c r="F851" s="8">
        <f t="shared" si="115"/>
        <v>3985.25</v>
      </c>
      <c r="G851" s="310">
        <f t="shared" si="109"/>
        <v>1.5748897468502797E-2</v>
      </c>
      <c r="H851" s="257">
        <f t="shared" si="110"/>
        <v>67.428117066521295</v>
      </c>
      <c r="I851" s="202">
        <f t="shared" si="114"/>
        <v>14.834185754634685</v>
      </c>
      <c r="J851" s="347">
        <v>28.006267989115511</v>
      </c>
      <c r="K851" s="202">
        <v>11.829914794362889</v>
      </c>
      <c r="L851" s="316">
        <f t="shared" si="116"/>
        <v>3.0637597542095073E-2</v>
      </c>
    </row>
    <row r="852" spans="1:12" ht="18" x14ac:dyDescent="0.4">
      <c r="A852" s="9">
        <f t="shared" si="111"/>
        <v>127</v>
      </c>
      <c r="B852" s="8" t="s">
        <v>276</v>
      </c>
      <c r="C852" s="8">
        <f>димвенканали!C852</f>
        <v>3992.96</v>
      </c>
      <c r="D852" s="8">
        <v>0</v>
      </c>
      <c r="E852" s="8">
        <v>0</v>
      </c>
      <c r="F852" s="8">
        <f t="shared" si="115"/>
        <v>3992.96</v>
      </c>
      <c r="G852" s="310">
        <f t="shared" si="109"/>
        <v>1.5779365820421033E-2</v>
      </c>
      <c r="H852" s="257">
        <f t="shared" si="110"/>
        <v>67.55856579184163</v>
      </c>
      <c r="I852" s="202">
        <f t="shared" si="114"/>
        <v>14.862884474205158</v>
      </c>
      <c r="J852" s="347">
        <v>28.060449866336786</v>
      </c>
      <c r="K852" s="202">
        <v>11.852801349300355</v>
      </c>
      <c r="L852" s="316">
        <f t="shared" si="116"/>
        <v>3.0637597542095066E-2</v>
      </c>
    </row>
    <row r="853" spans="1:12" ht="18" x14ac:dyDescent="0.4">
      <c r="A853" s="9">
        <f t="shared" si="111"/>
        <v>128</v>
      </c>
      <c r="B853" s="8" t="s">
        <v>277</v>
      </c>
      <c r="C853" s="8">
        <f>димвенканали!C853</f>
        <v>4337.99</v>
      </c>
      <c r="D853" s="8">
        <v>0</v>
      </c>
      <c r="E853" s="8">
        <v>0</v>
      </c>
      <c r="F853" s="8">
        <f t="shared" si="115"/>
        <v>4337.99</v>
      </c>
      <c r="G853" s="310">
        <f t="shared" si="109"/>
        <v>1.7142854207236796E-2</v>
      </c>
      <c r="H853" s="257">
        <f t="shared" si="110"/>
        <v>73.396273145573971</v>
      </c>
      <c r="I853" s="202">
        <f t="shared" si="114"/>
        <v>16.147180092026275</v>
      </c>
      <c r="J853" s="347">
        <v>30.485141578095025</v>
      </c>
      <c r="K853" s="202">
        <v>12.876996945937712</v>
      </c>
      <c r="L853" s="316">
        <f t="shared" si="116"/>
        <v>3.0637597542095073E-2</v>
      </c>
    </row>
    <row r="854" spans="1:12" ht="18" x14ac:dyDescent="0.4">
      <c r="A854" s="9">
        <f t="shared" si="111"/>
        <v>129</v>
      </c>
      <c r="B854" s="8" t="s">
        <v>278</v>
      </c>
      <c r="C854" s="8">
        <f>димвенканали!C854</f>
        <v>3093.3</v>
      </c>
      <c r="D854" s="8">
        <v>0</v>
      </c>
      <c r="E854" s="8">
        <v>0</v>
      </c>
      <c r="F854" s="8">
        <f t="shared" si="115"/>
        <v>3093.3</v>
      </c>
      <c r="G854" s="310">
        <f t="shared" si="109"/>
        <v>1.2224092475834567E-2</v>
      </c>
      <c r="H854" s="257">
        <f t="shared" si="110"/>
        <v>52.336840730661905</v>
      </c>
      <c r="I854" s="202">
        <f t="shared" si="114"/>
        <v>11.51410496074562</v>
      </c>
      <c r="J854" s="347">
        <v>21.738106460254947</v>
      </c>
      <c r="K854" s="202">
        <v>9.1822283253002261</v>
      </c>
      <c r="L854" s="316">
        <f t="shared" si="116"/>
        <v>3.0637597542095076E-2</v>
      </c>
    </row>
    <row r="855" spans="1:12" ht="18" x14ac:dyDescent="0.4">
      <c r="A855" s="9">
        <f t="shared" si="111"/>
        <v>130</v>
      </c>
      <c r="B855" s="8" t="s">
        <v>279</v>
      </c>
      <c r="C855" s="8">
        <f>димвенканали!C855</f>
        <v>4114.87</v>
      </c>
      <c r="D855" s="8">
        <v>0</v>
      </c>
      <c r="E855" s="8">
        <v>0</v>
      </c>
      <c r="F855" s="8">
        <f t="shared" si="115"/>
        <v>4114.87</v>
      </c>
      <c r="G855" s="310">
        <f t="shared" ref="G855:G861" si="117">1/253049.46*F855</f>
        <v>1.6261129346017967E-2</v>
      </c>
      <c r="H855" s="257">
        <f t="shared" ref="H855:H861" si="118">G855*$H$2</f>
        <v>69.621212238508619</v>
      </c>
      <c r="I855" s="202">
        <f t="shared" si="114"/>
        <v>15.316666692471896</v>
      </c>
      <c r="J855" s="347">
        <v>28.917170054669533</v>
      </c>
      <c r="K855" s="202">
        <v>12.214682012390695</v>
      </c>
      <c r="L855" s="316">
        <f t="shared" si="116"/>
        <v>3.0637597542095073E-2</v>
      </c>
    </row>
    <row r="856" spans="1:12" ht="18" x14ac:dyDescent="0.4">
      <c r="A856" s="9">
        <f t="shared" ref="A856:A861" si="119">1+A855</f>
        <v>131</v>
      </c>
      <c r="B856" s="8" t="s">
        <v>280</v>
      </c>
      <c r="C856" s="8">
        <f>димвенканали!C856</f>
        <v>5499.38</v>
      </c>
      <c r="D856" s="8">
        <v>0</v>
      </c>
      <c r="E856" s="8">
        <v>0</v>
      </c>
      <c r="F856" s="8">
        <f t="shared" si="115"/>
        <v>5499.38</v>
      </c>
      <c r="G856" s="310">
        <f t="shared" si="117"/>
        <v>2.1732431280430314E-2</v>
      </c>
      <c r="H856" s="257">
        <f t="shared" si="118"/>
        <v>93.046317905598372</v>
      </c>
      <c r="I856" s="202">
        <f t="shared" si="114"/>
        <v>20.470189939231641</v>
      </c>
      <c r="J856" s="347">
        <v>38.646787542558698</v>
      </c>
      <c r="K856" s="202">
        <v>16.324495783658087</v>
      </c>
      <c r="L856" s="316">
        <f t="shared" si="116"/>
        <v>3.0637597542095069E-2</v>
      </c>
    </row>
    <row r="857" spans="1:12" ht="18" x14ac:dyDescent="0.4">
      <c r="A857" s="9">
        <f t="shared" si="119"/>
        <v>132</v>
      </c>
      <c r="B857" s="8" t="s">
        <v>281</v>
      </c>
      <c r="C857" s="8">
        <f>димвенканали!C857</f>
        <v>9903.31</v>
      </c>
      <c r="D857" s="8">
        <v>0</v>
      </c>
      <c r="E857" s="8">
        <v>0</v>
      </c>
      <c r="F857" s="8">
        <f t="shared" si="115"/>
        <v>9903.31</v>
      </c>
      <c r="G857" s="310">
        <f t="shared" si="117"/>
        <v>3.9135866956602074E-2</v>
      </c>
      <c r="H857" s="257">
        <f t="shared" si="118"/>
        <v>167.55825758134395</v>
      </c>
      <c r="I857" s="202">
        <f t="shared" si="114"/>
        <v>36.862816667895672</v>
      </c>
      <c r="J857" s="347">
        <v>69.595321206771857</v>
      </c>
      <c r="K857" s="202">
        <v>29.397230658594044</v>
      </c>
      <c r="L857" s="316">
        <f t="shared" si="116"/>
        <v>3.0637597542095069E-2</v>
      </c>
    </row>
    <row r="858" spans="1:12" ht="18" x14ac:dyDescent="0.4">
      <c r="A858" s="9">
        <f t="shared" si="119"/>
        <v>133</v>
      </c>
      <c r="B858" s="8" t="s">
        <v>282</v>
      </c>
      <c r="C858" s="8">
        <f>димвенканали!C858</f>
        <v>3585.51</v>
      </c>
      <c r="D858" s="8">
        <v>0</v>
      </c>
      <c r="E858" s="8">
        <v>0</v>
      </c>
      <c r="F858" s="8">
        <f t="shared" si="115"/>
        <v>3585.51</v>
      </c>
      <c r="G858" s="310">
        <f t="shared" si="117"/>
        <v>1.4169206288762679E-2</v>
      </c>
      <c r="H858" s="257">
        <f t="shared" si="118"/>
        <v>60.664748265022972</v>
      </c>
      <c r="I858" s="202">
        <f t="shared" si="114"/>
        <v>13.346244618305054</v>
      </c>
      <c r="J858" s="347">
        <v>25.197102800992049</v>
      </c>
      <c r="K858" s="202">
        <v>10.643316678837232</v>
      </c>
      <c r="L858" s="316">
        <f t="shared" si="116"/>
        <v>3.0637597542095076E-2</v>
      </c>
    </row>
    <row r="859" spans="1:12" ht="18" x14ac:dyDescent="0.4">
      <c r="A859" s="9">
        <f t="shared" si="119"/>
        <v>134</v>
      </c>
      <c r="B859" s="8" t="s">
        <v>283</v>
      </c>
      <c r="C859" s="8">
        <f>димвенканали!C859</f>
        <v>4638.37</v>
      </c>
      <c r="D859" s="8">
        <v>0</v>
      </c>
      <c r="E859" s="8">
        <v>0</v>
      </c>
      <c r="F859" s="8">
        <f t="shared" si="115"/>
        <v>4638.37</v>
      </c>
      <c r="G859" s="310">
        <f t="shared" si="117"/>
        <v>1.8329894875096748E-2</v>
      </c>
      <c r="H859" s="257">
        <f t="shared" si="118"/>
        <v>78.478528412982968</v>
      </c>
      <c r="I859" s="202">
        <f t="shared" si="114"/>
        <v>17.265276250856253</v>
      </c>
      <c r="J859" s="347">
        <v>32.596056270666509</v>
      </c>
      <c r="K859" s="202">
        <v>13.768652376821779</v>
      </c>
      <c r="L859" s="316">
        <f t="shared" si="116"/>
        <v>3.0637597542095076E-2</v>
      </c>
    </row>
    <row r="860" spans="1:12" ht="18" x14ac:dyDescent="0.4">
      <c r="A860" s="9">
        <f t="shared" si="119"/>
        <v>135</v>
      </c>
      <c r="B860" s="8" t="s">
        <v>526</v>
      </c>
      <c r="C860" s="8">
        <f>димвенканали!C860</f>
        <v>24.2</v>
      </c>
      <c r="D860" s="8">
        <v>0</v>
      </c>
      <c r="E860" s="8">
        <v>0</v>
      </c>
      <c r="F860" s="8">
        <f t="shared" si="115"/>
        <v>24.2</v>
      </c>
      <c r="G860" s="310">
        <f t="shared" si="117"/>
        <v>9.5633478135064972E-5</v>
      </c>
      <c r="H860" s="257">
        <f t="shared" si="118"/>
        <v>0.40944995496137393</v>
      </c>
      <c r="I860" s="202">
        <f t="shared" si="114"/>
        <v>9.0078990091502262E-2</v>
      </c>
      <c r="J860" s="347">
        <v>0.17006503615497029</v>
      </c>
      <c r="K860" s="202">
        <v>7.0617664800000007E-2</v>
      </c>
      <c r="L860" s="316">
        <f t="shared" si="116"/>
        <v>3.0587258099497791E-2</v>
      </c>
    </row>
    <row r="861" spans="1:12" ht="18" x14ac:dyDescent="0.4">
      <c r="A861" s="9">
        <f t="shared" si="119"/>
        <v>136</v>
      </c>
      <c r="B861" s="135" t="s">
        <v>587</v>
      </c>
      <c r="C861" s="8">
        <f>димвенканали!C861</f>
        <v>8386.2000000000007</v>
      </c>
      <c r="D861" s="8"/>
      <c r="E861" s="8"/>
      <c r="F861" s="8">
        <f t="shared" si="115"/>
        <v>8386.2000000000007</v>
      </c>
      <c r="G861" s="310">
        <f t="shared" si="117"/>
        <v>3.3140556790755456E-2</v>
      </c>
      <c r="H861" s="257">
        <f t="shared" si="118"/>
        <v>141.88963687177994</v>
      </c>
      <c r="I861" s="202">
        <f t="shared" si="114"/>
        <v>31.215720111791587</v>
      </c>
      <c r="J861" s="347">
        <v>58.933859760446779</v>
      </c>
      <c r="K861" s="202">
        <v>0</v>
      </c>
      <c r="L861" s="316">
        <f t="shared" si="116"/>
        <v>2.7669172777183743E-2</v>
      </c>
    </row>
    <row r="862" spans="1:12" ht="18" x14ac:dyDescent="0.4">
      <c r="A862" s="12"/>
      <c r="B862" s="13" t="s">
        <v>1698</v>
      </c>
      <c r="C862" s="13">
        <f t="shared" ref="C862:H862" si="120">SUM(C726:C861)</f>
        <v>248042.40999999989</v>
      </c>
      <c r="D862" s="13">
        <f t="shared" si="120"/>
        <v>2038.0500000000002</v>
      </c>
      <c r="E862" s="13">
        <f t="shared" si="120"/>
        <v>2969</v>
      </c>
      <c r="F862" s="298">
        <f t="shared" si="120"/>
        <v>253049.45999999993</v>
      </c>
      <c r="G862" s="199">
        <f t="shared" si="120"/>
        <v>1.0000000000000002</v>
      </c>
      <c r="H862" s="199">
        <f t="shared" si="120"/>
        <v>4281.449999999998</v>
      </c>
      <c r="I862" s="202">
        <f t="shared" si="114"/>
        <v>941.91899999999953</v>
      </c>
      <c r="J862" s="175">
        <f>SUM(J726:J861)</f>
        <v>1778.3002299130455</v>
      </c>
      <c r="K862" s="199">
        <f>SUM(K726:K861)</f>
        <v>726.2632618334294</v>
      </c>
      <c r="L862" s="318">
        <f t="shared" si="116"/>
        <v>3.0539217478458461E-2</v>
      </c>
    </row>
    <row r="863" spans="1:12" ht="18" x14ac:dyDescent="0.4">
      <c r="A863" s="9"/>
      <c r="B863" s="13" t="s">
        <v>1170</v>
      </c>
      <c r="C863" s="8"/>
      <c r="D863" s="8"/>
      <c r="E863" s="8"/>
      <c r="F863" s="8"/>
      <c r="G863" s="308"/>
      <c r="H863" s="195"/>
      <c r="I863" s="256"/>
      <c r="J863" s="346"/>
      <c r="K863" s="195"/>
      <c r="L863" s="309"/>
    </row>
    <row r="864" spans="1:12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97" si="121">C864+D864+E864</f>
        <v>7464.2</v>
      </c>
      <c r="G864" s="308">
        <f>0/182478.32*F864</f>
        <v>0</v>
      </c>
      <c r="H864" s="209">
        <f t="shared" ref="H864:H904" si="122">G864*3200</f>
        <v>0</v>
      </c>
      <c r="I864" s="256">
        <f t="shared" si="114"/>
        <v>0</v>
      </c>
      <c r="J864" s="346">
        <f>H864*0.502</f>
        <v>0</v>
      </c>
      <c r="K864" s="202">
        <v>0</v>
      </c>
      <c r="L864" s="311">
        <f t="shared" ref="L864:L900" si="123">(H864+I864+J864+K864)/F864</f>
        <v>0</v>
      </c>
    </row>
    <row r="865" spans="1:12" x14ac:dyDescent="0.35">
      <c r="A865" s="9">
        <f t="shared" ref="A865:A904" si="124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21"/>
        <v>7486.75</v>
      </c>
      <c r="G865" s="308">
        <f t="shared" ref="G865:G902" si="125">0/182478.32*F865</f>
        <v>0</v>
      </c>
      <c r="H865" s="312">
        <f t="shared" si="122"/>
        <v>0</v>
      </c>
      <c r="I865" s="256">
        <f t="shared" si="114"/>
        <v>0</v>
      </c>
      <c r="J865" s="346">
        <f t="shared" ref="J865:J905" si="126">H865*0.502</f>
        <v>0</v>
      </c>
      <c r="K865" s="256">
        <v>0</v>
      </c>
      <c r="L865" s="60">
        <f t="shared" si="123"/>
        <v>0</v>
      </c>
    </row>
    <row r="866" spans="1:12" x14ac:dyDescent="0.35">
      <c r="A866" s="9">
        <f t="shared" si="124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21"/>
        <v>4319.2999999999993</v>
      </c>
      <c r="G866" s="308">
        <f t="shared" si="125"/>
        <v>0</v>
      </c>
      <c r="H866" s="312">
        <f t="shared" si="122"/>
        <v>0</v>
      </c>
      <c r="I866" s="256">
        <f t="shared" si="114"/>
        <v>0</v>
      </c>
      <c r="J866" s="346">
        <f t="shared" si="126"/>
        <v>0</v>
      </c>
      <c r="K866" s="256">
        <v>0</v>
      </c>
      <c r="L866" s="60">
        <f t="shared" si="123"/>
        <v>0</v>
      </c>
    </row>
    <row r="867" spans="1:12" x14ac:dyDescent="0.35">
      <c r="A867" s="9">
        <f t="shared" si="124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21"/>
        <v>5738.17</v>
      </c>
      <c r="G867" s="308">
        <f t="shared" si="125"/>
        <v>0</v>
      </c>
      <c r="H867" s="312">
        <f t="shared" si="122"/>
        <v>0</v>
      </c>
      <c r="I867" s="256">
        <f t="shared" si="114"/>
        <v>0</v>
      </c>
      <c r="J867" s="346">
        <f t="shared" si="126"/>
        <v>0</v>
      </c>
      <c r="K867" s="256">
        <v>0</v>
      </c>
      <c r="L867" s="60">
        <f t="shared" si="123"/>
        <v>0</v>
      </c>
    </row>
    <row r="868" spans="1:12" x14ac:dyDescent="0.35">
      <c r="A868" s="9">
        <f t="shared" si="124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21"/>
        <v>5759.7</v>
      </c>
      <c r="G868" s="308">
        <f t="shared" si="125"/>
        <v>0</v>
      </c>
      <c r="H868" s="312">
        <f t="shared" si="122"/>
        <v>0</v>
      </c>
      <c r="I868" s="256">
        <f t="shared" si="114"/>
        <v>0</v>
      </c>
      <c r="J868" s="346">
        <f t="shared" si="126"/>
        <v>0</v>
      </c>
      <c r="K868" s="256">
        <v>0</v>
      </c>
      <c r="L868" s="60">
        <f t="shared" si="123"/>
        <v>0</v>
      </c>
    </row>
    <row r="869" spans="1:12" x14ac:dyDescent="0.35">
      <c r="A869" s="9">
        <f t="shared" si="124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21"/>
        <v>2764</v>
      </c>
      <c r="G869" s="308">
        <f t="shared" si="125"/>
        <v>0</v>
      </c>
      <c r="H869" s="312">
        <f t="shared" si="122"/>
        <v>0</v>
      </c>
      <c r="I869" s="256">
        <f t="shared" si="114"/>
        <v>0</v>
      </c>
      <c r="J869" s="346">
        <f t="shared" si="126"/>
        <v>0</v>
      </c>
      <c r="K869" s="256">
        <v>0</v>
      </c>
      <c r="L869" s="60">
        <f t="shared" si="123"/>
        <v>0</v>
      </c>
    </row>
    <row r="870" spans="1:12" x14ac:dyDescent="0.35">
      <c r="A870" s="9">
        <f t="shared" si="124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21"/>
        <v>2796.1</v>
      </c>
      <c r="G870" s="308">
        <f t="shared" si="125"/>
        <v>0</v>
      </c>
      <c r="H870" s="312">
        <f t="shared" si="122"/>
        <v>0</v>
      </c>
      <c r="I870" s="256">
        <f t="shared" si="114"/>
        <v>0</v>
      </c>
      <c r="J870" s="346">
        <f t="shared" si="126"/>
        <v>0</v>
      </c>
      <c r="K870" s="256">
        <v>0</v>
      </c>
      <c r="L870" s="60">
        <f t="shared" si="123"/>
        <v>0</v>
      </c>
    </row>
    <row r="871" spans="1:12" x14ac:dyDescent="0.35">
      <c r="A871" s="9">
        <f t="shared" si="124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21"/>
        <v>4337</v>
      </c>
      <c r="G871" s="308">
        <f t="shared" si="125"/>
        <v>0</v>
      </c>
      <c r="H871" s="312">
        <f t="shared" si="122"/>
        <v>0</v>
      </c>
      <c r="I871" s="256">
        <f t="shared" si="114"/>
        <v>0</v>
      </c>
      <c r="J871" s="346">
        <f t="shared" si="126"/>
        <v>0</v>
      </c>
      <c r="K871" s="256">
        <v>0</v>
      </c>
      <c r="L871" s="60">
        <f t="shared" si="123"/>
        <v>0</v>
      </c>
    </row>
    <row r="872" spans="1:12" x14ac:dyDescent="0.35">
      <c r="A872" s="9">
        <f t="shared" si="124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21"/>
        <v>4335.5</v>
      </c>
      <c r="G872" s="308">
        <f t="shared" si="125"/>
        <v>0</v>
      </c>
      <c r="H872" s="312">
        <f t="shared" si="122"/>
        <v>0</v>
      </c>
      <c r="I872" s="256">
        <f t="shared" ref="I872:I923" si="127">H872*0.22</f>
        <v>0</v>
      </c>
      <c r="J872" s="346">
        <f t="shared" si="126"/>
        <v>0</v>
      </c>
      <c r="K872" s="256">
        <v>0</v>
      </c>
      <c r="L872" s="60">
        <f t="shared" si="123"/>
        <v>0</v>
      </c>
    </row>
    <row r="873" spans="1:12" x14ac:dyDescent="0.35">
      <c r="A873" s="9">
        <f t="shared" si="124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21"/>
        <v>4326.2</v>
      </c>
      <c r="G873" s="308">
        <f t="shared" si="125"/>
        <v>0</v>
      </c>
      <c r="H873" s="312">
        <f t="shared" si="122"/>
        <v>0</v>
      </c>
      <c r="I873" s="256">
        <f t="shared" si="127"/>
        <v>0</v>
      </c>
      <c r="J873" s="346">
        <f t="shared" si="126"/>
        <v>0</v>
      </c>
      <c r="K873" s="256">
        <v>0</v>
      </c>
      <c r="L873" s="60">
        <f t="shared" si="123"/>
        <v>0</v>
      </c>
    </row>
    <row r="874" spans="1:12" x14ac:dyDescent="0.35">
      <c r="A874" s="9">
        <f t="shared" si="124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21"/>
        <v>4335.3999999999996</v>
      </c>
      <c r="G874" s="308">
        <f t="shared" si="125"/>
        <v>0</v>
      </c>
      <c r="H874" s="312">
        <f t="shared" si="122"/>
        <v>0</v>
      </c>
      <c r="I874" s="256">
        <f t="shared" si="127"/>
        <v>0</v>
      </c>
      <c r="J874" s="346">
        <f t="shared" si="126"/>
        <v>0</v>
      </c>
      <c r="K874" s="256">
        <v>0</v>
      </c>
      <c r="L874" s="60">
        <f t="shared" si="123"/>
        <v>0</v>
      </c>
    </row>
    <row r="875" spans="1:12" x14ac:dyDescent="0.35">
      <c r="A875" s="9">
        <f t="shared" si="124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21"/>
        <v>4342.7</v>
      </c>
      <c r="G875" s="308">
        <f t="shared" si="125"/>
        <v>0</v>
      </c>
      <c r="H875" s="312">
        <f t="shared" si="122"/>
        <v>0</v>
      </c>
      <c r="I875" s="256">
        <f t="shared" si="127"/>
        <v>0</v>
      </c>
      <c r="J875" s="346">
        <f t="shared" si="126"/>
        <v>0</v>
      </c>
      <c r="K875" s="256">
        <v>0</v>
      </c>
      <c r="L875" s="60">
        <f t="shared" si="123"/>
        <v>0</v>
      </c>
    </row>
    <row r="876" spans="1:12" x14ac:dyDescent="0.35">
      <c r="A876" s="9">
        <f t="shared" si="124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21"/>
        <v>4234.1000000000004</v>
      </c>
      <c r="G876" s="308">
        <f t="shared" si="125"/>
        <v>0</v>
      </c>
      <c r="H876" s="312">
        <f t="shared" si="122"/>
        <v>0</v>
      </c>
      <c r="I876" s="256">
        <f t="shared" si="127"/>
        <v>0</v>
      </c>
      <c r="J876" s="346">
        <f t="shared" si="126"/>
        <v>0</v>
      </c>
      <c r="K876" s="256">
        <v>0</v>
      </c>
      <c r="L876" s="60">
        <f t="shared" si="123"/>
        <v>0</v>
      </c>
    </row>
    <row r="877" spans="1:12" x14ac:dyDescent="0.35">
      <c r="A877" s="9">
        <f t="shared" si="124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21"/>
        <v>6197.58</v>
      </c>
      <c r="G877" s="308">
        <f t="shared" si="125"/>
        <v>0</v>
      </c>
      <c r="H877" s="312">
        <f t="shared" si="122"/>
        <v>0</v>
      </c>
      <c r="I877" s="256">
        <f t="shared" si="127"/>
        <v>0</v>
      </c>
      <c r="J877" s="346">
        <f t="shared" si="126"/>
        <v>0</v>
      </c>
      <c r="K877" s="256">
        <v>0</v>
      </c>
      <c r="L877" s="60">
        <f t="shared" si="123"/>
        <v>0</v>
      </c>
    </row>
    <row r="878" spans="1:12" x14ac:dyDescent="0.35">
      <c r="A878" s="9">
        <f t="shared" si="124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21"/>
        <v>4892.5999999999995</v>
      </c>
      <c r="G878" s="308">
        <f t="shared" si="125"/>
        <v>0</v>
      </c>
      <c r="H878" s="312">
        <f t="shared" si="122"/>
        <v>0</v>
      </c>
      <c r="I878" s="256">
        <f t="shared" si="127"/>
        <v>0</v>
      </c>
      <c r="J878" s="346">
        <f t="shared" si="126"/>
        <v>0</v>
      </c>
      <c r="K878" s="256">
        <v>0</v>
      </c>
      <c r="L878" s="60">
        <f t="shared" si="123"/>
        <v>0</v>
      </c>
    </row>
    <row r="879" spans="1:12" x14ac:dyDescent="0.35">
      <c r="A879" s="9">
        <f t="shared" si="124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21"/>
        <v>3972.7</v>
      </c>
      <c r="G879" s="308">
        <f t="shared" si="125"/>
        <v>0</v>
      </c>
      <c r="H879" s="312">
        <f t="shared" si="122"/>
        <v>0</v>
      </c>
      <c r="I879" s="256">
        <f t="shared" si="127"/>
        <v>0</v>
      </c>
      <c r="J879" s="346">
        <f t="shared" si="126"/>
        <v>0</v>
      </c>
      <c r="K879" s="256">
        <v>0</v>
      </c>
      <c r="L879" s="60">
        <f t="shared" si="123"/>
        <v>0</v>
      </c>
    </row>
    <row r="880" spans="1:12" x14ac:dyDescent="0.35">
      <c r="A880" s="9">
        <f t="shared" si="124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21"/>
        <v>4010.6</v>
      </c>
      <c r="G880" s="308">
        <f t="shared" si="125"/>
        <v>0</v>
      </c>
      <c r="H880" s="312">
        <f t="shared" si="122"/>
        <v>0</v>
      </c>
      <c r="I880" s="256">
        <f t="shared" si="127"/>
        <v>0</v>
      </c>
      <c r="J880" s="346">
        <f t="shared" si="126"/>
        <v>0</v>
      </c>
      <c r="K880" s="256">
        <v>0</v>
      </c>
      <c r="L880" s="60">
        <f t="shared" si="123"/>
        <v>0</v>
      </c>
    </row>
    <row r="881" spans="1:12" x14ac:dyDescent="0.35">
      <c r="A881" s="9">
        <f t="shared" si="124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21"/>
        <v>4152</v>
      </c>
      <c r="G881" s="308">
        <f t="shared" si="125"/>
        <v>0</v>
      </c>
      <c r="H881" s="312">
        <f t="shared" si="122"/>
        <v>0</v>
      </c>
      <c r="I881" s="256">
        <f t="shared" si="127"/>
        <v>0</v>
      </c>
      <c r="J881" s="346">
        <f t="shared" si="126"/>
        <v>0</v>
      </c>
      <c r="K881" s="256">
        <v>0</v>
      </c>
      <c r="L881" s="60">
        <f t="shared" si="123"/>
        <v>0</v>
      </c>
    </row>
    <row r="882" spans="1:12" x14ac:dyDescent="0.35">
      <c r="A882" s="9">
        <f t="shared" si="124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21"/>
        <v>5734.5</v>
      </c>
      <c r="G882" s="308">
        <f t="shared" si="125"/>
        <v>0</v>
      </c>
      <c r="H882" s="312">
        <f t="shared" si="122"/>
        <v>0</v>
      </c>
      <c r="I882" s="256">
        <f t="shared" si="127"/>
        <v>0</v>
      </c>
      <c r="J882" s="346">
        <f t="shared" si="126"/>
        <v>0</v>
      </c>
      <c r="K882" s="256">
        <v>0</v>
      </c>
      <c r="L882" s="60">
        <f t="shared" si="123"/>
        <v>0</v>
      </c>
    </row>
    <row r="883" spans="1:12" x14ac:dyDescent="0.35">
      <c r="A883" s="9">
        <f t="shared" si="124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121"/>
        <v>5710</v>
      </c>
      <c r="G883" s="308">
        <f t="shared" si="125"/>
        <v>0</v>
      </c>
      <c r="H883" s="312">
        <f t="shared" si="122"/>
        <v>0</v>
      </c>
      <c r="I883" s="256">
        <f t="shared" si="127"/>
        <v>0</v>
      </c>
      <c r="J883" s="346">
        <f t="shared" si="126"/>
        <v>0</v>
      </c>
      <c r="K883" s="256">
        <v>0</v>
      </c>
      <c r="L883" s="60">
        <f t="shared" si="123"/>
        <v>0</v>
      </c>
    </row>
    <row r="884" spans="1:12" x14ac:dyDescent="0.35">
      <c r="A884" s="9">
        <f t="shared" si="124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21"/>
        <v>5805.91</v>
      </c>
      <c r="G884" s="308">
        <f t="shared" si="125"/>
        <v>0</v>
      </c>
      <c r="H884" s="312">
        <f t="shared" si="122"/>
        <v>0</v>
      </c>
      <c r="I884" s="256">
        <f t="shared" si="127"/>
        <v>0</v>
      </c>
      <c r="J884" s="346">
        <f t="shared" si="126"/>
        <v>0</v>
      </c>
      <c r="K884" s="256">
        <v>0</v>
      </c>
      <c r="L884" s="60">
        <f t="shared" si="123"/>
        <v>0</v>
      </c>
    </row>
    <row r="885" spans="1:12" x14ac:dyDescent="0.35">
      <c r="A885" s="9">
        <f t="shared" si="124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21"/>
        <v>4379.5</v>
      </c>
      <c r="G885" s="308">
        <f t="shared" si="125"/>
        <v>0</v>
      </c>
      <c r="H885" s="312">
        <f t="shared" si="122"/>
        <v>0</v>
      </c>
      <c r="I885" s="256">
        <f t="shared" si="127"/>
        <v>0</v>
      </c>
      <c r="J885" s="346">
        <f t="shared" si="126"/>
        <v>0</v>
      </c>
      <c r="K885" s="256">
        <v>0</v>
      </c>
      <c r="L885" s="60">
        <f t="shared" si="123"/>
        <v>0</v>
      </c>
    </row>
    <row r="886" spans="1:12" x14ac:dyDescent="0.35">
      <c r="A886" s="9">
        <f t="shared" si="124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21"/>
        <v>3384.13</v>
      </c>
      <c r="G886" s="308">
        <f t="shared" si="125"/>
        <v>0</v>
      </c>
      <c r="H886" s="312">
        <f t="shared" si="122"/>
        <v>0</v>
      </c>
      <c r="I886" s="256">
        <f t="shared" si="127"/>
        <v>0</v>
      </c>
      <c r="J886" s="346">
        <f t="shared" si="126"/>
        <v>0</v>
      </c>
      <c r="K886" s="256">
        <v>0</v>
      </c>
      <c r="L886" s="60">
        <f t="shared" si="123"/>
        <v>0</v>
      </c>
    </row>
    <row r="887" spans="1:12" x14ac:dyDescent="0.35">
      <c r="A887" s="9">
        <f t="shared" si="124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121"/>
        <v>4489.03</v>
      </c>
      <c r="G887" s="308">
        <f t="shared" si="125"/>
        <v>0</v>
      </c>
      <c r="H887" s="312">
        <f t="shared" si="122"/>
        <v>0</v>
      </c>
      <c r="I887" s="256">
        <f t="shared" si="127"/>
        <v>0</v>
      </c>
      <c r="J887" s="346">
        <f t="shared" si="126"/>
        <v>0</v>
      </c>
      <c r="K887" s="256">
        <v>0</v>
      </c>
      <c r="L887" s="60">
        <f t="shared" si="123"/>
        <v>0</v>
      </c>
    </row>
    <row r="888" spans="1:12" x14ac:dyDescent="0.35">
      <c r="A888" s="9">
        <f t="shared" si="124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21"/>
        <v>2188.04</v>
      </c>
      <c r="G888" s="308">
        <f t="shared" si="125"/>
        <v>0</v>
      </c>
      <c r="H888" s="312">
        <f t="shared" si="122"/>
        <v>0</v>
      </c>
      <c r="I888" s="256">
        <f t="shared" si="127"/>
        <v>0</v>
      </c>
      <c r="J888" s="346">
        <f t="shared" si="126"/>
        <v>0</v>
      </c>
      <c r="K888" s="256">
        <v>0</v>
      </c>
      <c r="L888" s="60">
        <f t="shared" si="123"/>
        <v>0</v>
      </c>
    </row>
    <row r="889" spans="1:12" x14ac:dyDescent="0.35">
      <c r="A889" s="9">
        <f t="shared" si="124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21"/>
        <v>2637.65</v>
      </c>
      <c r="G889" s="308">
        <f t="shared" si="125"/>
        <v>0</v>
      </c>
      <c r="H889" s="312">
        <f t="shared" si="122"/>
        <v>0</v>
      </c>
      <c r="I889" s="256">
        <f t="shared" si="127"/>
        <v>0</v>
      </c>
      <c r="J889" s="346">
        <f t="shared" si="126"/>
        <v>0</v>
      </c>
      <c r="K889" s="256">
        <v>0</v>
      </c>
      <c r="L889" s="60">
        <f t="shared" si="123"/>
        <v>0</v>
      </c>
    </row>
    <row r="890" spans="1:12" x14ac:dyDescent="0.35">
      <c r="A890" s="9">
        <f t="shared" si="124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121"/>
        <v>2209.6999999999998</v>
      </c>
      <c r="G890" s="308">
        <f t="shared" si="125"/>
        <v>0</v>
      </c>
      <c r="H890" s="312">
        <f t="shared" si="122"/>
        <v>0</v>
      </c>
      <c r="I890" s="256">
        <f t="shared" si="127"/>
        <v>0</v>
      </c>
      <c r="J890" s="346">
        <f t="shared" si="126"/>
        <v>0</v>
      </c>
      <c r="K890" s="256">
        <v>0</v>
      </c>
      <c r="L890" s="60">
        <f t="shared" si="123"/>
        <v>0</v>
      </c>
    </row>
    <row r="891" spans="1:12" x14ac:dyDescent="0.35">
      <c r="A891" s="9">
        <f t="shared" si="124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121"/>
        <v>1908.5</v>
      </c>
      <c r="G891" s="308">
        <f t="shared" si="125"/>
        <v>0</v>
      </c>
      <c r="H891" s="312">
        <f t="shared" si="122"/>
        <v>0</v>
      </c>
      <c r="I891" s="256">
        <f t="shared" si="127"/>
        <v>0</v>
      </c>
      <c r="J891" s="346">
        <f t="shared" si="126"/>
        <v>0</v>
      </c>
      <c r="K891" s="256">
        <v>0</v>
      </c>
      <c r="L891" s="60">
        <f t="shared" si="123"/>
        <v>0</v>
      </c>
    </row>
    <row r="892" spans="1:12" x14ac:dyDescent="0.35">
      <c r="A892" s="9">
        <f t="shared" si="124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121"/>
        <v>10070.24</v>
      </c>
      <c r="G892" s="308">
        <f t="shared" si="125"/>
        <v>0</v>
      </c>
      <c r="H892" s="312">
        <f t="shared" si="122"/>
        <v>0</v>
      </c>
      <c r="I892" s="256">
        <f t="shared" si="127"/>
        <v>0</v>
      </c>
      <c r="J892" s="346">
        <f t="shared" si="126"/>
        <v>0</v>
      </c>
      <c r="K892" s="256">
        <v>0</v>
      </c>
      <c r="L892" s="60">
        <f t="shared" si="123"/>
        <v>0</v>
      </c>
    </row>
    <row r="893" spans="1:12" x14ac:dyDescent="0.35">
      <c r="A893" s="9">
        <f t="shared" si="124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121"/>
        <v>4250.6000000000004</v>
      </c>
      <c r="G893" s="308">
        <f t="shared" si="125"/>
        <v>0</v>
      </c>
      <c r="H893" s="312">
        <f t="shared" si="122"/>
        <v>0</v>
      </c>
      <c r="I893" s="256">
        <f t="shared" si="127"/>
        <v>0</v>
      </c>
      <c r="J893" s="346">
        <f t="shared" si="126"/>
        <v>0</v>
      </c>
      <c r="K893" s="256">
        <v>0</v>
      </c>
      <c r="L893" s="60">
        <f t="shared" si="123"/>
        <v>0</v>
      </c>
    </row>
    <row r="894" spans="1:12" x14ac:dyDescent="0.35">
      <c r="A894" s="9">
        <f t="shared" si="124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121"/>
        <v>4238.2299999999996</v>
      </c>
      <c r="G894" s="308">
        <f t="shared" si="125"/>
        <v>0</v>
      </c>
      <c r="H894" s="312">
        <f t="shared" si="122"/>
        <v>0</v>
      </c>
      <c r="I894" s="256">
        <f t="shared" si="127"/>
        <v>0</v>
      </c>
      <c r="J894" s="346">
        <f t="shared" si="126"/>
        <v>0</v>
      </c>
      <c r="K894" s="256">
        <v>0</v>
      </c>
      <c r="L894" s="60">
        <f t="shared" si="123"/>
        <v>0</v>
      </c>
    </row>
    <row r="895" spans="1:12" x14ac:dyDescent="0.35">
      <c r="A895" s="9">
        <f t="shared" si="124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121"/>
        <v>4245.3999999999996</v>
      </c>
      <c r="G895" s="308">
        <f t="shared" si="125"/>
        <v>0</v>
      </c>
      <c r="H895" s="312">
        <f t="shared" si="122"/>
        <v>0</v>
      </c>
      <c r="I895" s="256">
        <f t="shared" si="127"/>
        <v>0</v>
      </c>
      <c r="J895" s="346">
        <f t="shared" si="126"/>
        <v>0</v>
      </c>
      <c r="K895" s="256">
        <v>0</v>
      </c>
      <c r="L895" s="60">
        <f t="shared" si="123"/>
        <v>0</v>
      </c>
    </row>
    <row r="896" spans="1:12" x14ac:dyDescent="0.35">
      <c r="A896" s="9">
        <f t="shared" si="124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121"/>
        <v>4246.87</v>
      </c>
      <c r="G896" s="308">
        <f t="shared" si="125"/>
        <v>0</v>
      </c>
      <c r="H896" s="312">
        <f t="shared" si="122"/>
        <v>0</v>
      </c>
      <c r="I896" s="256">
        <f t="shared" si="127"/>
        <v>0</v>
      </c>
      <c r="J896" s="346">
        <f t="shared" si="126"/>
        <v>0</v>
      </c>
      <c r="K896" s="256">
        <v>0</v>
      </c>
      <c r="L896" s="60">
        <f t="shared" si="123"/>
        <v>0</v>
      </c>
    </row>
    <row r="897" spans="1:12" x14ac:dyDescent="0.35">
      <c r="A897" s="9">
        <f t="shared" si="124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21"/>
        <v>4173.55</v>
      </c>
      <c r="G897" s="308">
        <f t="shared" si="125"/>
        <v>0</v>
      </c>
      <c r="H897" s="312">
        <f t="shared" si="122"/>
        <v>0</v>
      </c>
      <c r="I897" s="256">
        <f t="shared" si="127"/>
        <v>0</v>
      </c>
      <c r="J897" s="346">
        <f t="shared" si="126"/>
        <v>0</v>
      </c>
      <c r="K897" s="256">
        <v>0</v>
      </c>
      <c r="L897" s="60">
        <f t="shared" si="123"/>
        <v>0</v>
      </c>
    </row>
    <row r="898" spans="1:12" x14ac:dyDescent="0.35">
      <c r="A898" s="9">
        <f t="shared" si="124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ref="F898:F902" si="128">C898+D898+E898</f>
        <v>2393.84</v>
      </c>
      <c r="G898" s="308">
        <f t="shared" si="125"/>
        <v>0</v>
      </c>
      <c r="H898" s="312">
        <f t="shared" si="122"/>
        <v>0</v>
      </c>
      <c r="I898" s="256">
        <f t="shared" si="127"/>
        <v>0</v>
      </c>
      <c r="J898" s="346">
        <f t="shared" si="126"/>
        <v>0</v>
      </c>
      <c r="K898" s="256">
        <v>0</v>
      </c>
      <c r="L898" s="86">
        <f t="shared" si="123"/>
        <v>0</v>
      </c>
    </row>
    <row r="899" spans="1:12" ht="21" customHeight="1" x14ac:dyDescent="0.35">
      <c r="A899" s="9">
        <f t="shared" si="124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128"/>
        <v>1450.7</v>
      </c>
      <c r="G899" s="308">
        <f t="shared" si="125"/>
        <v>0</v>
      </c>
      <c r="H899" s="312">
        <f t="shared" si="122"/>
        <v>0</v>
      </c>
      <c r="I899" s="256">
        <f t="shared" si="127"/>
        <v>0</v>
      </c>
      <c r="J899" s="346">
        <f t="shared" si="126"/>
        <v>0</v>
      </c>
      <c r="K899" s="256">
        <v>0</v>
      </c>
      <c r="L899" s="86">
        <f t="shared" si="123"/>
        <v>0</v>
      </c>
    </row>
    <row r="900" spans="1:12" x14ac:dyDescent="0.35">
      <c r="A900" s="9">
        <f t="shared" si="124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8">
        <f t="shared" si="128"/>
        <v>4185.3</v>
      </c>
      <c r="G900" s="308">
        <f t="shared" si="125"/>
        <v>0</v>
      </c>
      <c r="H900" s="312">
        <f t="shared" si="122"/>
        <v>0</v>
      </c>
      <c r="I900" s="256">
        <f t="shared" si="127"/>
        <v>0</v>
      </c>
      <c r="J900" s="346">
        <f t="shared" si="126"/>
        <v>0</v>
      </c>
      <c r="K900" s="256">
        <v>0</v>
      </c>
      <c r="L900" s="86">
        <f t="shared" si="123"/>
        <v>0</v>
      </c>
    </row>
    <row r="901" spans="1:12" x14ac:dyDescent="0.35">
      <c r="A901" s="9">
        <f t="shared" si="124"/>
        <v>38</v>
      </c>
      <c r="B901" s="65" t="s">
        <v>1777</v>
      </c>
      <c r="C901" s="8">
        <v>70.5</v>
      </c>
      <c r="D901" s="8">
        <v>0</v>
      </c>
      <c r="E901" s="8">
        <v>0</v>
      </c>
      <c r="F901" s="8">
        <v>70.5</v>
      </c>
      <c r="G901" s="308">
        <v>0</v>
      </c>
      <c r="H901" s="312">
        <f t="shared" si="122"/>
        <v>0</v>
      </c>
      <c r="I901" s="256">
        <v>0</v>
      </c>
      <c r="J901" s="346">
        <f t="shared" si="126"/>
        <v>0</v>
      </c>
      <c r="K901" s="256">
        <v>0</v>
      </c>
      <c r="L901" s="86">
        <v>0</v>
      </c>
    </row>
    <row r="902" spans="1:12" x14ac:dyDescent="0.35">
      <c r="A902" s="9">
        <f t="shared" si="124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128"/>
        <v>12677.6</v>
      </c>
      <c r="G902" s="308">
        <f t="shared" si="125"/>
        <v>0</v>
      </c>
      <c r="H902" s="312">
        <f t="shared" si="122"/>
        <v>0</v>
      </c>
      <c r="I902" s="256">
        <f t="shared" si="127"/>
        <v>0</v>
      </c>
      <c r="J902" s="346">
        <f t="shared" si="126"/>
        <v>0</v>
      </c>
      <c r="K902" s="256">
        <v>0</v>
      </c>
      <c r="L902" s="86">
        <f>(H902+I902+J902+K902)/F902</f>
        <v>0</v>
      </c>
    </row>
    <row r="903" spans="1:12" x14ac:dyDescent="0.35">
      <c r="A903" s="9">
        <f t="shared" si="124"/>
        <v>40</v>
      </c>
      <c r="B903" s="14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C903+D903+E903</f>
        <v>3362.1</v>
      </c>
      <c r="G903" s="308"/>
      <c r="H903" s="312">
        <f t="shared" si="122"/>
        <v>0</v>
      </c>
      <c r="I903" s="256">
        <f t="shared" si="127"/>
        <v>0</v>
      </c>
      <c r="J903" s="346">
        <f t="shared" si="126"/>
        <v>0</v>
      </c>
      <c r="K903" s="256">
        <v>0</v>
      </c>
      <c r="L903" s="86">
        <f>(H903+I903+J903+K903)/F903</f>
        <v>0</v>
      </c>
    </row>
    <row r="904" spans="1:12" x14ac:dyDescent="0.35">
      <c r="A904" s="9">
        <f t="shared" si="124"/>
        <v>41</v>
      </c>
      <c r="B904" s="14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C904+D904+E904</f>
        <v>2885.8</v>
      </c>
      <c r="G904" s="308"/>
      <c r="H904" s="312">
        <f t="shared" si="122"/>
        <v>0</v>
      </c>
      <c r="I904" s="256">
        <f t="shared" si="127"/>
        <v>0</v>
      </c>
      <c r="J904" s="346">
        <f t="shared" si="126"/>
        <v>0</v>
      </c>
      <c r="K904" s="256">
        <v>0</v>
      </c>
      <c r="L904" s="86">
        <f>(H904+I904+J904+K904)/F904</f>
        <v>0</v>
      </c>
    </row>
    <row r="905" spans="1:12" ht="18" x14ac:dyDescent="0.4">
      <c r="A905" s="9"/>
      <c r="B905" s="17" t="s">
        <v>1698</v>
      </c>
      <c r="C905" s="13">
        <f>SUM(C864:C904)</f>
        <v>180124.45999999996</v>
      </c>
      <c r="D905" s="13">
        <f>SUM(D866:D904)</f>
        <v>1050.4299999999998</v>
      </c>
      <c r="E905" s="13">
        <f>SUM(E864:E904)</f>
        <v>987.39999999999986</v>
      </c>
      <c r="F905" s="13">
        <f>SUM(F864:F904)</f>
        <v>182162.28999999998</v>
      </c>
      <c r="G905" s="198">
        <v>0</v>
      </c>
      <c r="H905" s="313">
        <f>SUM(H864:H898)</f>
        <v>0</v>
      </c>
      <c r="I905" s="256">
        <f t="shared" si="127"/>
        <v>0</v>
      </c>
      <c r="J905" s="346">
        <f t="shared" si="126"/>
        <v>0</v>
      </c>
      <c r="K905" s="259">
        <v>0</v>
      </c>
      <c r="L905" s="63">
        <f>(H905+I905+J905+K905)/C905</f>
        <v>0</v>
      </c>
    </row>
    <row r="906" spans="1:12" ht="18" x14ac:dyDescent="0.4">
      <c r="A906" s="9"/>
      <c r="B906" s="7" t="s">
        <v>311</v>
      </c>
      <c r="C906" s="8"/>
      <c r="D906" s="8"/>
      <c r="E906" s="8"/>
      <c r="F906" s="8"/>
      <c r="G906" s="308"/>
      <c r="H906" s="195"/>
      <c r="I906" s="202"/>
      <c r="J906" s="347"/>
      <c r="K906" s="195"/>
      <c r="L906" s="309"/>
    </row>
    <row r="907" spans="1:12" ht="18" x14ac:dyDescent="0.4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 t="shared" ref="F907:F961" si="129">C907+D907+E907</f>
        <v>209.7</v>
      </c>
      <c r="G907" s="310">
        <f>1/212751.11*F907</f>
        <v>9.8565878222680019E-4</v>
      </c>
      <c r="H907" s="209">
        <f>G907*4281.45</f>
        <v>4.2200487931649331</v>
      </c>
      <c r="I907" s="202">
        <f t="shared" si="127"/>
        <v>0.92841073449628531</v>
      </c>
      <c r="J907" s="347">
        <v>1.7146574755631712</v>
      </c>
      <c r="K907" s="202">
        <v>0</v>
      </c>
      <c r="L907" s="311">
        <f t="shared" ref="L907:L969" si="130">(H907+I907+J907+K907)/F907</f>
        <v>3.2728264202309919E-2</v>
      </c>
    </row>
    <row r="908" spans="1:12" ht="18" x14ac:dyDescent="0.4">
      <c r="A908" s="9">
        <f t="shared" ref="A908:A971" si="131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129"/>
        <v>306</v>
      </c>
      <c r="G908" s="310">
        <f t="shared" ref="G908:G971" si="132">1/212751.11*F908</f>
        <v>1.4383003689146441E-3</v>
      </c>
      <c r="H908" s="209">
        <f t="shared" ref="H908:H971" si="133">G908*4281.45</f>
        <v>6.1580111144896028</v>
      </c>
      <c r="I908" s="202">
        <f t="shared" si="127"/>
        <v>1.3547624451877127</v>
      </c>
      <c r="J908" s="347">
        <v>2.5020752862295201</v>
      </c>
      <c r="K908" s="202">
        <v>0</v>
      </c>
      <c r="L908" s="311">
        <f t="shared" si="130"/>
        <v>3.2728264202309919E-2</v>
      </c>
    </row>
    <row r="909" spans="1:12" ht="18" x14ac:dyDescent="0.4">
      <c r="A909" s="9">
        <f t="shared" si="131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129"/>
        <v>419.5</v>
      </c>
      <c r="G909" s="310">
        <f t="shared" si="132"/>
        <v>1.9717875972538996E-3</v>
      </c>
      <c r="H909" s="209">
        <f t="shared" si="133"/>
        <v>8.4421100082627074</v>
      </c>
      <c r="I909" s="256">
        <f t="shared" si="127"/>
        <v>1.8572642018177956</v>
      </c>
      <c r="J909" s="346">
        <v>3.4301326227885092</v>
      </c>
      <c r="K909" s="202">
        <v>0</v>
      </c>
      <c r="L909" s="60">
        <f t="shared" si="130"/>
        <v>3.2728264202309919E-2</v>
      </c>
    </row>
    <row r="910" spans="1:12" ht="18" x14ac:dyDescent="0.4">
      <c r="A910" s="9">
        <f t="shared" si="131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129"/>
        <v>734.75</v>
      </c>
      <c r="G910" s="310">
        <f t="shared" si="132"/>
        <v>3.4535660001961919E-3</v>
      </c>
      <c r="H910" s="209">
        <f t="shared" si="133"/>
        <v>14.786270151539986</v>
      </c>
      <c r="I910" s="256">
        <f t="shared" si="127"/>
        <v>3.2529794333387971</v>
      </c>
      <c r="J910" s="346">
        <v>6.0078425377684308</v>
      </c>
      <c r="K910" s="202">
        <v>0</v>
      </c>
      <c r="L910" s="60">
        <f t="shared" si="130"/>
        <v>3.2728264202309919E-2</v>
      </c>
    </row>
    <row r="911" spans="1:12" ht="18" x14ac:dyDescent="0.4">
      <c r="A911" s="9">
        <f t="shared" si="131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129"/>
        <v>737</v>
      </c>
      <c r="G911" s="310">
        <f t="shared" si="132"/>
        <v>3.4641417382029176E-3</v>
      </c>
      <c r="H911" s="209">
        <f t="shared" si="133"/>
        <v>14.831549645028881</v>
      </c>
      <c r="I911" s="256">
        <f t="shared" si="127"/>
        <v>3.2629409219063539</v>
      </c>
      <c r="J911" s="346">
        <v>6.026240150167177</v>
      </c>
      <c r="K911" s="202">
        <v>0</v>
      </c>
      <c r="L911" s="60">
        <f t="shared" si="130"/>
        <v>3.2728264202309919E-2</v>
      </c>
    </row>
    <row r="912" spans="1:12" ht="18" x14ac:dyDescent="0.4">
      <c r="A912" s="9">
        <f t="shared" si="131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129"/>
        <v>839.8</v>
      </c>
      <c r="G912" s="310">
        <f t="shared" si="132"/>
        <v>3.94733545691019E-3</v>
      </c>
      <c r="H912" s="209">
        <f t="shared" si="133"/>
        <v>16.90031939198813</v>
      </c>
      <c r="I912" s="256">
        <f t="shared" si="127"/>
        <v>3.7180702662373886</v>
      </c>
      <c r="J912" s="346">
        <v>6.8668066188743495</v>
      </c>
      <c r="K912" s="202">
        <v>0</v>
      </c>
      <c r="L912" s="60">
        <f t="shared" si="130"/>
        <v>3.2728264202309919E-2</v>
      </c>
    </row>
    <row r="913" spans="1:12" ht="18" x14ac:dyDescent="0.4">
      <c r="A913" s="9">
        <f t="shared" si="131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129"/>
        <v>410.1</v>
      </c>
      <c r="G913" s="310">
        <f t="shared" si="132"/>
        <v>1.9276045140258027E-3</v>
      </c>
      <c r="H913" s="209">
        <f t="shared" si="133"/>
        <v>8.2529423465757734</v>
      </c>
      <c r="I913" s="256">
        <f t="shared" si="127"/>
        <v>1.8156473162466702</v>
      </c>
      <c r="J913" s="346">
        <v>3.3532714865448567</v>
      </c>
      <c r="K913" s="202">
        <v>0</v>
      </c>
      <c r="L913" s="60">
        <f t="shared" si="130"/>
        <v>3.2728264202309926E-2</v>
      </c>
    </row>
    <row r="914" spans="1:12" ht="18" x14ac:dyDescent="0.4">
      <c r="A914" s="9">
        <f t="shared" si="131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129"/>
        <v>364.6</v>
      </c>
      <c r="G914" s="310">
        <f t="shared" si="132"/>
        <v>1.7137395898898016E-3</v>
      </c>
      <c r="H914" s="209">
        <f t="shared" si="133"/>
        <v>7.3372903671336909</v>
      </c>
      <c r="I914" s="256">
        <f t="shared" si="127"/>
        <v>1.6142038807694119</v>
      </c>
      <c r="J914" s="346">
        <v>2.981230880259095</v>
      </c>
      <c r="K914" s="202">
        <v>0</v>
      </c>
      <c r="L914" s="60">
        <f t="shared" si="130"/>
        <v>3.2728264202309919E-2</v>
      </c>
    </row>
    <row r="915" spans="1:12" ht="18" x14ac:dyDescent="0.4">
      <c r="A915" s="9">
        <f t="shared" si="131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129"/>
        <v>753.65</v>
      </c>
      <c r="G915" s="310">
        <f t="shared" si="132"/>
        <v>3.5424021994526849E-3</v>
      </c>
      <c r="H915" s="209">
        <f t="shared" si="133"/>
        <v>15.166617896846697</v>
      </c>
      <c r="I915" s="256">
        <f t="shared" si="127"/>
        <v>3.3366559373062734</v>
      </c>
      <c r="J915" s="346">
        <v>6.1623824819179012</v>
      </c>
      <c r="K915" s="202">
        <v>0</v>
      </c>
      <c r="L915" s="60">
        <f t="shared" si="130"/>
        <v>3.2728264202309926E-2</v>
      </c>
    </row>
    <row r="916" spans="1:12" ht="18" x14ac:dyDescent="0.4">
      <c r="A916" s="9">
        <f t="shared" si="131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129"/>
        <v>769.2</v>
      </c>
      <c r="G916" s="310">
        <f t="shared" si="132"/>
        <v>3.6154922998991646E-3</v>
      </c>
      <c r="H916" s="209">
        <f t="shared" si="133"/>
        <v>15.479549507403277</v>
      </c>
      <c r="I916" s="256">
        <f t="shared" si="127"/>
        <v>3.405500891628721</v>
      </c>
      <c r="J916" s="346">
        <v>6.2895304253847941</v>
      </c>
      <c r="K916" s="202">
        <v>0</v>
      </c>
      <c r="L916" s="60">
        <f t="shared" si="130"/>
        <v>3.2728264202309919E-2</v>
      </c>
    </row>
    <row r="917" spans="1:12" ht="18" x14ac:dyDescent="0.4">
      <c r="A917" s="9">
        <f t="shared" si="131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129"/>
        <v>373.5</v>
      </c>
      <c r="G917" s="310">
        <f t="shared" si="132"/>
        <v>1.7555725091164039E-3</v>
      </c>
      <c r="H917" s="209">
        <f t="shared" si="133"/>
        <v>7.5163959191564276</v>
      </c>
      <c r="I917" s="256">
        <f t="shared" si="127"/>
        <v>1.6536071022144141</v>
      </c>
      <c r="J917" s="346">
        <v>3.0540036581919145</v>
      </c>
      <c r="K917" s="202">
        <v>0</v>
      </c>
      <c r="L917" s="60">
        <f t="shared" si="130"/>
        <v>3.2728264202309926E-2</v>
      </c>
    </row>
    <row r="918" spans="1:12" ht="18" x14ac:dyDescent="0.4">
      <c r="A918" s="9">
        <f t="shared" si="131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129"/>
        <v>331.8</v>
      </c>
      <c r="G918" s="310">
        <f t="shared" si="132"/>
        <v>1.5595688313917613E-3</v>
      </c>
      <c r="H918" s="209">
        <f t="shared" si="133"/>
        <v>6.677215973162256</v>
      </c>
      <c r="I918" s="256">
        <f t="shared" si="127"/>
        <v>1.4689875140956963</v>
      </c>
      <c r="J918" s="346">
        <v>2.7130345750684799</v>
      </c>
      <c r="K918" s="202">
        <v>0</v>
      </c>
      <c r="L918" s="60">
        <f t="shared" si="130"/>
        <v>3.2728264202309926E-2</v>
      </c>
    </row>
    <row r="919" spans="1:12" ht="18" x14ac:dyDescent="0.4">
      <c r="A919" s="9">
        <f t="shared" si="131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29"/>
        <v>4787.4799999999996</v>
      </c>
      <c r="G919" s="310">
        <f t="shared" si="132"/>
        <v>2.2502726307749934E-2</v>
      </c>
      <c r="H919" s="209">
        <f t="shared" si="133"/>
        <v>96.344297550315943</v>
      </c>
      <c r="I919" s="256">
        <f t="shared" si="127"/>
        <v>21.195745461069507</v>
      </c>
      <c r="J919" s="346">
        <v>39.145867291889218</v>
      </c>
      <c r="K919" s="202">
        <v>0</v>
      </c>
      <c r="L919" s="60">
        <f t="shared" si="130"/>
        <v>3.2728264202309919E-2</v>
      </c>
    </row>
    <row r="920" spans="1:12" ht="18" x14ac:dyDescent="0.4">
      <c r="A920" s="9">
        <f t="shared" si="131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129"/>
        <v>186.8</v>
      </c>
      <c r="G920" s="310">
        <f t="shared" si="132"/>
        <v>8.7802127095835145E-4</v>
      </c>
      <c r="H920" s="209">
        <f t="shared" si="133"/>
        <v>3.7592041705446335</v>
      </c>
      <c r="I920" s="256">
        <f t="shared" si="127"/>
        <v>0.82702491751981932</v>
      </c>
      <c r="J920" s="346">
        <v>1.5274106649270405</v>
      </c>
      <c r="K920" s="202">
        <v>0</v>
      </c>
      <c r="L920" s="60">
        <f t="shared" si="130"/>
        <v>3.2728264202309919E-2</v>
      </c>
    </row>
    <row r="921" spans="1:12" ht="18" x14ac:dyDescent="0.4">
      <c r="A921" s="9">
        <f t="shared" si="131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129"/>
        <v>196.8</v>
      </c>
      <c r="G921" s="310">
        <f t="shared" si="132"/>
        <v>9.2502455098824178E-4</v>
      </c>
      <c r="H921" s="209">
        <f t="shared" si="133"/>
        <v>3.9604463638286078</v>
      </c>
      <c r="I921" s="256">
        <f t="shared" si="127"/>
        <v>0.87129820004229375</v>
      </c>
      <c r="J921" s="346">
        <v>1.6091778311436915</v>
      </c>
      <c r="K921" s="202">
        <v>0</v>
      </c>
      <c r="L921" s="60">
        <f t="shared" si="130"/>
        <v>3.2728264202309919E-2</v>
      </c>
    </row>
    <row r="922" spans="1:12" ht="18" x14ac:dyDescent="0.4">
      <c r="A922" s="9">
        <f t="shared" si="131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129"/>
        <v>144.1</v>
      </c>
      <c r="G922" s="310">
        <f t="shared" si="132"/>
        <v>6.7731726523071964E-4</v>
      </c>
      <c r="H922" s="209">
        <f t="shared" si="133"/>
        <v>2.8999000052220643</v>
      </c>
      <c r="I922" s="256">
        <f t="shared" si="127"/>
        <v>0.63797800114885417</v>
      </c>
      <c r="J922" s="346">
        <v>1.1782648651819407</v>
      </c>
      <c r="K922" s="202">
        <v>0</v>
      </c>
      <c r="L922" s="60">
        <f t="shared" si="130"/>
        <v>3.2728264202309926E-2</v>
      </c>
    </row>
    <row r="923" spans="1:12" ht="18" x14ac:dyDescent="0.4">
      <c r="A923" s="9">
        <f t="shared" si="131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129"/>
        <v>194.1</v>
      </c>
      <c r="G923" s="310">
        <f t="shared" si="132"/>
        <v>9.123336653801713E-4</v>
      </c>
      <c r="H923" s="209">
        <f t="shared" si="133"/>
        <v>3.9061109716419344</v>
      </c>
      <c r="I923" s="256">
        <f t="shared" si="127"/>
        <v>0.85934441376122561</v>
      </c>
      <c r="J923" s="346">
        <v>1.5871006962651957</v>
      </c>
      <c r="K923" s="202">
        <v>0</v>
      </c>
      <c r="L923" s="60">
        <f t="shared" si="130"/>
        <v>3.2728264202309919E-2</v>
      </c>
    </row>
    <row r="924" spans="1:12" ht="18" x14ac:dyDescent="0.4">
      <c r="A924" s="9">
        <f t="shared" si="131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129"/>
        <v>130.5</v>
      </c>
      <c r="G924" s="310">
        <f t="shared" si="132"/>
        <v>6.1339280439006881E-4</v>
      </c>
      <c r="H924" s="209">
        <f t="shared" si="133"/>
        <v>2.6262106223558601</v>
      </c>
      <c r="I924" s="256">
        <f t="shared" ref="I924:I978" si="134">H924*0.22</f>
        <v>0.57776633691828927</v>
      </c>
      <c r="J924" s="346">
        <v>1.0670615191272952</v>
      </c>
      <c r="K924" s="202">
        <v>0</v>
      </c>
      <c r="L924" s="60">
        <f t="shared" si="130"/>
        <v>3.2728264202309919E-2</v>
      </c>
    </row>
    <row r="925" spans="1:12" ht="18" x14ac:dyDescent="0.4">
      <c r="A925" s="9">
        <f t="shared" si="131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129"/>
        <v>137.6</v>
      </c>
      <c r="G925" s="310">
        <f t="shared" si="132"/>
        <v>6.4676513321129095E-4</v>
      </c>
      <c r="H925" s="209">
        <f t="shared" si="133"/>
        <v>2.7690925795874817</v>
      </c>
      <c r="I925" s="256">
        <f t="shared" si="134"/>
        <v>0.609200367509246</v>
      </c>
      <c r="J925" s="346">
        <v>1.1251162071411174</v>
      </c>
      <c r="K925" s="202">
        <v>0</v>
      </c>
      <c r="L925" s="60">
        <f t="shared" si="130"/>
        <v>3.2728264202309926E-2</v>
      </c>
    </row>
    <row r="926" spans="1:12" ht="18" x14ac:dyDescent="0.4">
      <c r="A926" s="9">
        <f t="shared" si="131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129"/>
        <v>136.69999999999999</v>
      </c>
      <c r="G926" s="310">
        <f t="shared" si="132"/>
        <v>6.4253483800860082E-4</v>
      </c>
      <c r="H926" s="209">
        <f t="shared" si="133"/>
        <v>2.7509807821919239</v>
      </c>
      <c r="I926" s="256">
        <f t="shared" si="134"/>
        <v>0.60521577208222321</v>
      </c>
      <c r="J926" s="346">
        <v>1.1177571621816187</v>
      </c>
      <c r="K926" s="202">
        <v>0</v>
      </c>
      <c r="L926" s="60">
        <f t="shared" si="130"/>
        <v>3.2728264202309919E-2</v>
      </c>
    </row>
    <row r="927" spans="1:12" ht="18" x14ac:dyDescent="0.4">
      <c r="A927" s="9">
        <f t="shared" si="131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129"/>
        <v>221.2</v>
      </c>
      <c r="G927" s="310">
        <f t="shared" si="132"/>
        <v>1.039712554261174E-3</v>
      </c>
      <c r="H927" s="209">
        <f t="shared" si="133"/>
        <v>4.4514773154415028</v>
      </c>
      <c r="I927" s="256">
        <f t="shared" si="134"/>
        <v>0.97932500939713063</v>
      </c>
      <c r="J927" s="346">
        <v>1.8086897167123197</v>
      </c>
      <c r="K927" s="202">
        <v>0</v>
      </c>
      <c r="L927" s="60">
        <f t="shared" si="130"/>
        <v>3.2728264202309919E-2</v>
      </c>
    </row>
    <row r="928" spans="1:12" ht="18" x14ac:dyDescent="0.4">
      <c r="A928" s="9">
        <f t="shared" si="131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129"/>
        <v>275.3</v>
      </c>
      <c r="G928" s="310">
        <f t="shared" si="132"/>
        <v>1.2940002992228809E-3</v>
      </c>
      <c r="H928" s="209">
        <f t="shared" si="133"/>
        <v>5.5401975811078028</v>
      </c>
      <c r="I928" s="256">
        <f t="shared" si="134"/>
        <v>1.2188434678437166</v>
      </c>
      <c r="J928" s="346">
        <v>2.2510500859444016</v>
      </c>
      <c r="K928" s="202">
        <v>0</v>
      </c>
      <c r="L928" s="60">
        <f t="shared" si="130"/>
        <v>3.2728264202309919E-2</v>
      </c>
    </row>
    <row r="929" spans="1:12" ht="18" x14ac:dyDescent="0.4">
      <c r="A929" s="9">
        <f t="shared" si="131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129"/>
        <v>332.45</v>
      </c>
      <c r="G929" s="310">
        <f t="shared" si="132"/>
        <v>1.562624044593704E-3</v>
      </c>
      <c r="H929" s="209">
        <f t="shared" si="133"/>
        <v>6.6902967157257143</v>
      </c>
      <c r="I929" s="256">
        <f t="shared" si="134"/>
        <v>1.4718652774596572</v>
      </c>
      <c r="J929" s="346">
        <v>2.7183494408725619</v>
      </c>
      <c r="K929" s="202">
        <v>0</v>
      </c>
      <c r="L929" s="60">
        <f t="shared" si="130"/>
        <v>3.2728264202309919E-2</v>
      </c>
    </row>
    <row r="930" spans="1:12" ht="18" x14ac:dyDescent="0.4">
      <c r="A930" s="9">
        <f t="shared" si="131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129"/>
        <v>94.6</v>
      </c>
      <c r="G930" s="310">
        <f t="shared" si="132"/>
        <v>4.4465102908276252E-4</v>
      </c>
      <c r="H930" s="209">
        <f t="shared" si="133"/>
        <v>1.9037511484663936</v>
      </c>
      <c r="I930" s="256">
        <f t="shared" si="134"/>
        <v>0.41882525266260662</v>
      </c>
      <c r="J930" s="346">
        <v>0.77351739240951822</v>
      </c>
      <c r="K930" s="202">
        <v>0</v>
      </c>
      <c r="L930" s="60">
        <f t="shared" si="130"/>
        <v>3.2728264202309919E-2</v>
      </c>
    </row>
    <row r="931" spans="1:12" ht="18" x14ac:dyDescent="0.4">
      <c r="A931" s="9">
        <f t="shared" si="131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129"/>
        <v>208</v>
      </c>
      <c r="G931" s="310">
        <f t="shared" si="132"/>
        <v>9.7766822462171891E-4</v>
      </c>
      <c r="H931" s="209">
        <f t="shared" si="133"/>
        <v>4.1858376203066578</v>
      </c>
      <c r="I931" s="256">
        <f t="shared" si="134"/>
        <v>0.92088427646746474</v>
      </c>
      <c r="J931" s="346">
        <v>1.7007570573063404</v>
      </c>
      <c r="K931" s="202">
        <v>0</v>
      </c>
      <c r="L931" s="60">
        <f t="shared" si="130"/>
        <v>3.2728264202309919E-2</v>
      </c>
    </row>
    <row r="932" spans="1:12" ht="18" x14ac:dyDescent="0.4">
      <c r="A932" s="9">
        <f t="shared" si="131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129"/>
        <v>141</v>
      </c>
      <c r="G932" s="310">
        <f t="shared" si="132"/>
        <v>6.6274624842145363E-4</v>
      </c>
      <c r="H932" s="209">
        <f t="shared" si="133"/>
        <v>2.8375149253040326</v>
      </c>
      <c r="I932" s="256">
        <f t="shared" si="134"/>
        <v>0.62425328356688714</v>
      </c>
      <c r="J932" s="346">
        <v>1.1529170436547789</v>
      </c>
      <c r="K932" s="202">
        <v>0</v>
      </c>
      <c r="L932" s="60">
        <f t="shared" si="130"/>
        <v>3.2728264202309919E-2</v>
      </c>
    </row>
    <row r="933" spans="1:12" ht="18" x14ac:dyDescent="0.4">
      <c r="A933" s="9">
        <f t="shared" si="131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129"/>
        <v>382.3</v>
      </c>
      <c r="G933" s="310">
        <f t="shared" si="132"/>
        <v>1.7969353955427075E-3</v>
      </c>
      <c r="H933" s="209">
        <f t="shared" si="133"/>
        <v>7.6934890492463248</v>
      </c>
      <c r="I933" s="256">
        <f t="shared" si="134"/>
        <v>1.6925675908341915</v>
      </c>
      <c r="J933" s="346">
        <v>3.1259587644625673</v>
      </c>
      <c r="K933" s="202">
        <v>0</v>
      </c>
      <c r="L933" s="60">
        <f t="shared" si="130"/>
        <v>3.2728264202309919E-2</v>
      </c>
    </row>
    <row r="934" spans="1:12" ht="18" x14ac:dyDescent="0.4">
      <c r="A934" s="9">
        <f t="shared" si="131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129"/>
        <v>377.25</v>
      </c>
      <c r="G934" s="310">
        <f t="shared" si="132"/>
        <v>1.7731987391276128E-3</v>
      </c>
      <c r="H934" s="209">
        <f t="shared" si="133"/>
        <v>7.591861741637917</v>
      </c>
      <c r="I934" s="256">
        <f t="shared" si="134"/>
        <v>1.6702095831603418</v>
      </c>
      <c r="J934" s="346">
        <v>3.0846663455231584</v>
      </c>
      <c r="K934" s="202">
        <v>0</v>
      </c>
      <c r="L934" s="60">
        <f t="shared" si="130"/>
        <v>3.2728264202309919E-2</v>
      </c>
    </row>
    <row r="935" spans="1:12" ht="18" x14ac:dyDescent="0.4">
      <c r="A935" s="9">
        <f t="shared" si="131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129"/>
        <v>1464.75</v>
      </c>
      <c r="G935" s="310">
        <f t="shared" si="132"/>
        <v>6.8848054423781861E-3</v>
      </c>
      <c r="H935" s="209">
        <f t="shared" si="133"/>
        <v>29.476950261270083</v>
      </c>
      <c r="I935" s="256">
        <f t="shared" si="134"/>
        <v>6.4849290574794187</v>
      </c>
      <c r="J935" s="346">
        <v>11.976845671583954</v>
      </c>
      <c r="K935" s="202">
        <v>0</v>
      </c>
      <c r="L935" s="60">
        <f t="shared" si="130"/>
        <v>3.2728264202309919E-2</v>
      </c>
    </row>
    <row r="936" spans="1:12" ht="18" x14ac:dyDescent="0.4">
      <c r="A936" s="9">
        <f t="shared" si="131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129"/>
        <v>363</v>
      </c>
      <c r="G936" s="310">
        <f t="shared" si="132"/>
        <v>1.7062190650850191E-3</v>
      </c>
      <c r="H936" s="209">
        <f t="shared" si="133"/>
        <v>7.3050916162082551</v>
      </c>
      <c r="I936" s="256">
        <f t="shared" si="134"/>
        <v>1.6071201555658161</v>
      </c>
      <c r="J936" s="346">
        <v>2.9681481336644309</v>
      </c>
      <c r="K936" s="202">
        <v>0</v>
      </c>
      <c r="L936" s="60">
        <f t="shared" si="130"/>
        <v>3.2728264202309926E-2</v>
      </c>
    </row>
    <row r="937" spans="1:12" ht="18" x14ac:dyDescent="0.4">
      <c r="A937" s="9">
        <f t="shared" si="131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129"/>
        <v>356.7</v>
      </c>
      <c r="G937" s="310">
        <f t="shared" si="132"/>
        <v>1.6766069986661881E-3</v>
      </c>
      <c r="H937" s="209">
        <f t="shared" si="133"/>
        <v>7.1783090344393505</v>
      </c>
      <c r="I937" s="256">
        <f t="shared" si="134"/>
        <v>1.5792279875766571</v>
      </c>
      <c r="J937" s="346">
        <v>2.9166348189479403</v>
      </c>
      <c r="K937" s="202">
        <v>0</v>
      </c>
      <c r="L937" s="60">
        <f t="shared" si="130"/>
        <v>3.2728264202309919E-2</v>
      </c>
    </row>
    <row r="938" spans="1:12" ht="18" x14ac:dyDescent="0.4">
      <c r="A938" s="9">
        <f t="shared" si="131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29"/>
        <v>3174</v>
      </c>
      <c r="G938" s="310">
        <f t="shared" si="132"/>
        <v>1.4918841081487191E-2</v>
      </c>
      <c r="H938" s="209">
        <f t="shared" si="133"/>
        <v>63.874272148333333</v>
      </c>
      <c r="I938" s="256">
        <f t="shared" si="134"/>
        <v>14.052339872633333</v>
      </c>
      <c r="J938" s="346">
        <v>25.952898557165021</v>
      </c>
      <c r="K938" s="202">
        <v>0</v>
      </c>
      <c r="L938" s="60">
        <f t="shared" si="130"/>
        <v>3.2728264202309919E-2</v>
      </c>
    </row>
    <row r="939" spans="1:12" ht="18" x14ac:dyDescent="0.4">
      <c r="A939" s="9">
        <f t="shared" si="131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29"/>
        <v>7564.79</v>
      </c>
      <c r="G939" s="310">
        <f t="shared" si="132"/>
        <v>3.5556994273731407E-2</v>
      </c>
      <c r="H939" s="209">
        <f t="shared" si="133"/>
        <v>152.23549313326734</v>
      </c>
      <c r="I939" s="256">
        <f t="shared" si="134"/>
        <v>33.491808489318814</v>
      </c>
      <c r="J939" s="346">
        <v>61.855144132405918</v>
      </c>
      <c r="K939" s="202">
        <v>0</v>
      </c>
      <c r="L939" s="60">
        <f t="shared" si="130"/>
        <v>3.2728264202309919E-2</v>
      </c>
    </row>
    <row r="940" spans="1:12" ht="18" x14ac:dyDescent="0.4">
      <c r="A940" s="9">
        <f t="shared" si="131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29"/>
        <v>7586.48</v>
      </c>
      <c r="G940" s="310">
        <f t="shared" si="132"/>
        <v>3.5658944388116239E-2</v>
      </c>
      <c r="H940" s="209">
        <f t="shared" si="133"/>
        <v>152.67198745050027</v>
      </c>
      <c r="I940" s="256">
        <f t="shared" si="134"/>
        <v>33.587837239110058</v>
      </c>
      <c r="J940" s="346">
        <v>62.032497115929829</v>
      </c>
      <c r="K940" s="202">
        <v>0</v>
      </c>
      <c r="L940" s="60">
        <f t="shared" si="130"/>
        <v>3.2728264202309919E-2</v>
      </c>
    </row>
    <row r="941" spans="1:12" ht="18" x14ac:dyDescent="0.4">
      <c r="A941" s="9">
        <f t="shared" si="131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29"/>
        <v>4003.9</v>
      </c>
      <c r="G941" s="310">
        <f t="shared" si="132"/>
        <v>1.8819643291167792E-2</v>
      </c>
      <c r="H941" s="209">
        <f t="shared" si="133"/>
        <v>80.575361768970339</v>
      </c>
      <c r="I941" s="256">
        <f t="shared" si="134"/>
        <v>17.726579589173475</v>
      </c>
      <c r="J941" s="346">
        <v>32.738755681484889</v>
      </c>
      <c r="K941" s="202">
        <v>0</v>
      </c>
      <c r="L941" s="60">
        <f t="shared" si="130"/>
        <v>3.2728264202309919E-2</v>
      </c>
    </row>
    <row r="942" spans="1:12" ht="18" x14ac:dyDescent="0.4">
      <c r="A942" s="9">
        <f t="shared" si="131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29"/>
        <v>3984.06</v>
      </c>
      <c r="G942" s="310">
        <f t="shared" si="132"/>
        <v>1.8726388783588486E-2</v>
      </c>
      <c r="H942" s="209">
        <f t="shared" si="133"/>
        <v>80.176097257494916</v>
      </c>
      <c r="I942" s="256">
        <f t="shared" si="134"/>
        <v>17.638741396648882</v>
      </c>
      <c r="J942" s="346">
        <v>32.576529623711053</v>
      </c>
      <c r="K942" s="202">
        <v>0</v>
      </c>
      <c r="L942" s="60">
        <f t="shared" si="130"/>
        <v>3.2728264202309912E-2</v>
      </c>
    </row>
    <row r="943" spans="1:12" ht="18" x14ac:dyDescent="0.4">
      <c r="A943" s="9">
        <f t="shared" si="131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129"/>
        <v>82.8</v>
      </c>
      <c r="G943" s="310">
        <f t="shared" si="132"/>
        <v>3.8918715864749194E-4</v>
      </c>
      <c r="H943" s="209">
        <f t="shared" si="133"/>
        <v>1.6662853603913044</v>
      </c>
      <c r="I943" s="256">
        <f t="shared" si="134"/>
        <v>0.36658277928608696</v>
      </c>
      <c r="J943" s="346">
        <v>0.67703213627387016</v>
      </c>
      <c r="K943" s="202">
        <v>0</v>
      </c>
      <c r="L943" s="60">
        <f t="shared" si="130"/>
        <v>3.2728264202309919E-2</v>
      </c>
    </row>
    <row r="944" spans="1:12" ht="18" x14ac:dyDescent="0.4">
      <c r="A944" s="9">
        <f t="shared" si="131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129"/>
        <v>334.8</v>
      </c>
      <c r="G944" s="310">
        <f t="shared" si="132"/>
        <v>1.5736698154007285E-3</v>
      </c>
      <c r="H944" s="209">
        <f t="shared" si="133"/>
        <v>6.7375886311474487</v>
      </c>
      <c r="I944" s="256">
        <f t="shared" si="134"/>
        <v>1.4822694988524387</v>
      </c>
      <c r="J944" s="346">
        <v>2.7375647249334749</v>
      </c>
      <c r="K944" s="202">
        <v>0</v>
      </c>
      <c r="L944" s="60">
        <f t="shared" si="130"/>
        <v>3.2728264202309926E-2</v>
      </c>
    </row>
    <row r="945" spans="1:12" ht="18" x14ac:dyDescent="0.4">
      <c r="A945" s="9">
        <f t="shared" si="131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129"/>
        <v>435.7</v>
      </c>
      <c r="G945" s="310">
        <f t="shared" si="132"/>
        <v>2.0479329109023216E-3</v>
      </c>
      <c r="H945" s="209">
        <f t="shared" si="133"/>
        <v>8.7681223613827441</v>
      </c>
      <c r="I945" s="256">
        <f t="shared" si="134"/>
        <v>1.9289869195042038</v>
      </c>
      <c r="J945" s="346">
        <v>3.5625954320594833</v>
      </c>
      <c r="K945" s="202">
        <v>0</v>
      </c>
      <c r="L945" s="60">
        <f t="shared" si="130"/>
        <v>3.2728264202309919E-2</v>
      </c>
    </row>
    <row r="946" spans="1:12" ht="18" x14ac:dyDescent="0.4">
      <c r="A946" s="9">
        <f t="shared" si="131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129"/>
        <v>431.1</v>
      </c>
      <c r="G946" s="310">
        <f t="shared" si="132"/>
        <v>2.0263114020885723E-3</v>
      </c>
      <c r="H946" s="209">
        <f t="shared" si="133"/>
        <v>8.6755509524721184</v>
      </c>
      <c r="I946" s="256">
        <f t="shared" si="134"/>
        <v>1.9086212095438662</v>
      </c>
      <c r="J946" s="346">
        <v>3.5249825355998241</v>
      </c>
      <c r="K946" s="202">
        <v>0</v>
      </c>
      <c r="L946" s="60">
        <f t="shared" si="130"/>
        <v>3.2728264202309926E-2</v>
      </c>
    </row>
    <row r="947" spans="1:12" ht="18" x14ac:dyDescent="0.4">
      <c r="A947" s="9">
        <f t="shared" si="131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129"/>
        <v>174.4</v>
      </c>
      <c r="G947" s="310">
        <f t="shared" si="132"/>
        <v>8.1973720372128741E-4</v>
      </c>
      <c r="H947" s="209">
        <f t="shared" si="133"/>
        <v>3.509663850872506</v>
      </c>
      <c r="I947" s="256">
        <f t="shared" si="134"/>
        <v>0.77212604719195133</v>
      </c>
      <c r="J947" s="346">
        <v>1.4260193788183932</v>
      </c>
      <c r="K947" s="202">
        <v>0</v>
      </c>
      <c r="L947" s="60">
        <f t="shared" si="130"/>
        <v>3.2728264202309919E-2</v>
      </c>
    </row>
    <row r="948" spans="1:12" ht="18" x14ac:dyDescent="0.4">
      <c r="A948" s="9">
        <f t="shared" si="131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129"/>
        <v>345.2</v>
      </c>
      <c r="G948" s="310">
        <f t="shared" si="132"/>
        <v>1.6225532266318141E-3</v>
      </c>
      <c r="H948" s="209">
        <f t="shared" si="133"/>
        <v>6.9468805121627799</v>
      </c>
      <c r="I948" s="256">
        <f t="shared" si="134"/>
        <v>1.5283137126758115</v>
      </c>
      <c r="J948" s="346">
        <v>2.8226025777987922</v>
      </c>
      <c r="K948" s="202">
        <v>0</v>
      </c>
      <c r="L948" s="60">
        <f t="shared" si="130"/>
        <v>3.2728264202309919E-2</v>
      </c>
    </row>
    <row r="949" spans="1:12" ht="18" x14ac:dyDescent="0.4">
      <c r="A949" s="9">
        <f t="shared" si="131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129"/>
        <v>344.6</v>
      </c>
      <c r="G949" s="310">
        <f t="shared" si="132"/>
        <v>1.619733029830021E-3</v>
      </c>
      <c r="H949" s="209">
        <f t="shared" si="133"/>
        <v>6.9348059805657432</v>
      </c>
      <c r="I949" s="256">
        <f t="shared" si="134"/>
        <v>1.5256573157244635</v>
      </c>
      <c r="J949" s="346">
        <v>2.8176965478257934</v>
      </c>
      <c r="K949" s="202">
        <v>0</v>
      </c>
      <c r="L949" s="60">
        <f t="shared" si="130"/>
        <v>3.2728264202309926E-2</v>
      </c>
    </row>
    <row r="950" spans="1:12" ht="18" x14ac:dyDescent="0.4">
      <c r="A950" s="9">
        <f t="shared" si="131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129"/>
        <v>332.1</v>
      </c>
      <c r="G950" s="310">
        <f t="shared" si="132"/>
        <v>1.560978929792658E-3</v>
      </c>
      <c r="H950" s="209">
        <f t="shared" si="133"/>
        <v>6.6832532389607753</v>
      </c>
      <c r="I950" s="256">
        <f t="shared" si="134"/>
        <v>1.4703157125713706</v>
      </c>
      <c r="J950" s="346">
        <v>2.7154875900549795</v>
      </c>
      <c r="K950" s="202">
        <v>0</v>
      </c>
      <c r="L950" s="60">
        <f t="shared" si="130"/>
        <v>3.2728264202309919E-2</v>
      </c>
    </row>
    <row r="951" spans="1:12" ht="18" x14ac:dyDescent="0.4">
      <c r="A951" s="9">
        <f t="shared" si="131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129"/>
        <v>335.1</v>
      </c>
      <c r="G951" s="310">
        <f t="shared" si="132"/>
        <v>1.5750799138016251E-3</v>
      </c>
      <c r="H951" s="209">
        <f t="shared" si="133"/>
        <v>6.7436258969459679</v>
      </c>
      <c r="I951" s="256">
        <f t="shared" si="134"/>
        <v>1.4835976973281129</v>
      </c>
      <c r="J951" s="346">
        <v>2.7400177399199745</v>
      </c>
      <c r="K951" s="202">
        <v>0</v>
      </c>
      <c r="L951" s="60">
        <f t="shared" si="130"/>
        <v>3.2728264202309919E-2</v>
      </c>
    </row>
    <row r="952" spans="1:12" ht="18" x14ac:dyDescent="0.4">
      <c r="A952" s="9">
        <f t="shared" si="131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129"/>
        <v>326.89999999999998</v>
      </c>
      <c r="G952" s="310">
        <f t="shared" si="132"/>
        <v>1.536537224177115E-3</v>
      </c>
      <c r="H952" s="209">
        <f t="shared" si="133"/>
        <v>6.5786072984531083</v>
      </c>
      <c r="I952" s="256">
        <f t="shared" si="134"/>
        <v>1.4472936056596839</v>
      </c>
      <c r="J952" s="346">
        <v>2.6729686636223202</v>
      </c>
      <c r="K952" s="202">
        <v>0</v>
      </c>
      <c r="L952" s="60">
        <f t="shared" si="130"/>
        <v>3.2728264202309919E-2</v>
      </c>
    </row>
    <row r="953" spans="1:12" ht="18" x14ac:dyDescent="0.4">
      <c r="A953" s="9">
        <f t="shared" si="131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129"/>
        <v>199</v>
      </c>
      <c r="G953" s="310">
        <f t="shared" si="132"/>
        <v>9.3536527259481766E-4</v>
      </c>
      <c r="H953" s="209">
        <f t="shared" si="133"/>
        <v>4.0047196463510817</v>
      </c>
      <c r="I953" s="256">
        <f t="shared" si="134"/>
        <v>0.88103832219723799</v>
      </c>
      <c r="J953" s="346">
        <v>1.6271666077113547</v>
      </c>
      <c r="K953" s="202">
        <v>0</v>
      </c>
      <c r="L953" s="60">
        <f t="shared" si="130"/>
        <v>3.2728264202309926E-2</v>
      </c>
    </row>
    <row r="954" spans="1:12" ht="18" x14ac:dyDescent="0.4">
      <c r="A954" s="9">
        <f t="shared" si="131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129"/>
        <v>242.5</v>
      </c>
      <c r="G954" s="310">
        <f t="shared" si="132"/>
        <v>1.1398295407248405E-3</v>
      </c>
      <c r="H954" s="209">
        <f t="shared" si="133"/>
        <v>4.8801231871363679</v>
      </c>
      <c r="I954" s="256">
        <f t="shared" si="134"/>
        <v>1.0736271011700009</v>
      </c>
      <c r="J954" s="346">
        <v>1.9828537807537863</v>
      </c>
      <c r="K954" s="202">
        <v>0</v>
      </c>
      <c r="L954" s="60">
        <f t="shared" si="130"/>
        <v>3.2728264202309919E-2</v>
      </c>
    </row>
    <row r="955" spans="1:12" ht="18" x14ac:dyDescent="0.4">
      <c r="A955" s="9">
        <f t="shared" si="131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129"/>
        <v>312.5</v>
      </c>
      <c r="G955" s="310">
        <f t="shared" si="132"/>
        <v>1.468852500934073E-3</v>
      </c>
      <c r="H955" s="209">
        <f t="shared" si="133"/>
        <v>6.2888185401241863</v>
      </c>
      <c r="I955" s="256">
        <f t="shared" si="134"/>
        <v>1.3835400788273209</v>
      </c>
      <c r="J955" s="346">
        <v>2.5552239442703435</v>
      </c>
      <c r="K955" s="202">
        <v>0</v>
      </c>
      <c r="L955" s="60">
        <f t="shared" si="130"/>
        <v>3.2728264202309926E-2</v>
      </c>
    </row>
    <row r="956" spans="1:12" ht="18" x14ac:dyDescent="0.4">
      <c r="A956" s="9">
        <f t="shared" si="131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29"/>
        <v>4184.29</v>
      </c>
      <c r="G956" s="310">
        <f t="shared" si="132"/>
        <v>1.9667535459626982E-2</v>
      </c>
      <c r="H956" s="209">
        <f t="shared" si="133"/>
        <v>84.205569693619935</v>
      </c>
      <c r="I956" s="256">
        <f t="shared" si="134"/>
        <v>18.525225332596385</v>
      </c>
      <c r="J956" s="346">
        <v>34.213753592867057</v>
      </c>
      <c r="K956" s="202">
        <v>0</v>
      </c>
      <c r="L956" s="60">
        <f t="shared" si="130"/>
        <v>3.2728264202309919E-2</v>
      </c>
    </row>
    <row r="957" spans="1:12" ht="18" x14ac:dyDescent="0.4">
      <c r="A957" s="9">
        <f t="shared" si="131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129"/>
        <v>429.5</v>
      </c>
      <c r="G957" s="310">
        <f t="shared" si="132"/>
        <v>2.0187908772837898E-3</v>
      </c>
      <c r="H957" s="209">
        <f t="shared" si="133"/>
        <v>8.6433522015466817</v>
      </c>
      <c r="I957" s="256">
        <f t="shared" si="134"/>
        <v>1.9015374843402699</v>
      </c>
      <c r="J957" s="346">
        <v>3.5118997890051595</v>
      </c>
      <c r="K957" s="202">
        <v>0</v>
      </c>
      <c r="L957" s="60">
        <f t="shared" si="130"/>
        <v>3.2728264202309926E-2</v>
      </c>
    </row>
    <row r="958" spans="1:12" ht="18" x14ac:dyDescent="0.4">
      <c r="A958" s="9">
        <f t="shared" si="131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129"/>
        <v>313</v>
      </c>
      <c r="G958" s="310">
        <f t="shared" si="132"/>
        <v>1.4712026649355673E-3</v>
      </c>
      <c r="H958" s="209">
        <f t="shared" si="133"/>
        <v>6.2988806497883845</v>
      </c>
      <c r="I958" s="256">
        <f t="shared" si="134"/>
        <v>1.3857537429534446</v>
      </c>
      <c r="J958" s="346">
        <v>2.5593123025811759</v>
      </c>
      <c r="K958" s="202">
        <v>0</v>
      </c>
      <c r="L958" s="60">
        <f t="shared" si="130"/>
        <v>3.2728264202309919E-2</v>
      </c>
    </row>
    <row r="959" spans="1:12" ht="18" x14ac:dyDescent="0.4">
      <c r="A959" s="9">
        <f t="shared" si="131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129"/>
        <v>348.9</v>
      </c>
      <c r="G959" s="310">
        <f t="shared" si="132"/>
        <v>1.6399444402428736E-3</v>
      </c>
      <c r="H959" s="209">
        <f t="shared" si="133"/>
        <v>7.0213401236778505</v>
      </c>
      <c r="I959" s="256">
        <f t="shared" si="134"/>
        <v>1.5446948272091272</v>
      </c>
      <c r="J959" s="346">
        <v>2.8528564292989529</v>
      </c>
      <c r="K959" s="202">
        <v>0</v>
      </c>
      <c r="L959" s="60">
        <f t="shared" si="130"/>
        <v>3.2728264202309919E-2</v>
      </c>
    </row>
    <row r="960" spans="1:12" ht="18" x14ac:dyDescent="0.4">
      <c r="A960" s="9">
        <f t="shared" si="131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129"/>
        <v>345</v>
      </c>
      <c r="G960" s="310">
        <f t="shared" si="132"/>
        <v>1.6216131610312164E-3</v>
      </c>
      <c r="H960" s="209">
        <f t="shared" si="133"/>
        <v>6.942855668297101</v>
      </c>
      <c r="I960" s="256">
        <f t="shared" si="134"/>
        <v>1.5274282470253622</v>
      </c>
      <c r="J960" s="346">
        <v>2.820967234474459</v>
      </c>
      <c r="K960" s="202">
        <v>0</v>
      </c>
      <c r="L960" s="60">
        <f t="shared" si="130"/>
        <v>3.2728264202309919E-2</v>
      </c>
    </row>
    <row r="961" spans="1:12" ht="18" x14ac:dyDescent="0.4">
      <c r="A961" s="9">
        <f t="shared" si="131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129"/>
        <v>139.5</v>
      </c>
      <c r="G961" s="310">
        <f t="shared" si="132"/>
        <v>6.5569575641697016E-4</v>
      </c>
      <c r="H961" s="209">
        <f t="shared" si="133"/>
        <v>2.8073285963114367</v>
      </c>
      <c r="I961" s="256">
        <f t="shared" si="134"/>
        <v>0.61761229118851613</v>
      </c>
      <c r="J961" s="346">
        <v>1.1406519687222811</v>
      </c>
      <c r="K961" s="202">
        <v>0</v>
      </c>
      <c r="L961" s="60">
        <f t="shared" si="130"/>
        <v>3.2728264202309919E-2</v>
      </c>
    </row>
    <row r="962" spans="1:12" ht="18" x14ac:dyDescent="0.4">
      <c r="A962" s="9">
        <f t="shared" si="131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 t="shared" ref="F962:F1008" si="135">C962+D962+E962</f>
        <v>70.400000000000006</v>
      </c>
      <c r="G962" s="310">
        <f t="shared" si="132"/>
        <v>3.3090309141042796E-4</v>
      </c>
      <c r="H962" s="209">
        <f t="shared" si="133"/>
        <v>1.4167450407191766</v>
      </c>
      <c r="I962" s="256">
        <f t="shared" si="134"/>
        <v>0.31168390895821885</v>
      </c>
      <c r="J962" s="346">
        <v>0.57564085016522304</v>
      </c>
      <c r="K962" s="202">
        <v>0</v>
      </c>
      <c r="L962" s="60">
        <f t="shared" si="130"/>
        <v>3.2728264202309919E-2</v>
      </c>
    </row>
    <row r="963" spans="1:12" ht="18" x14ac:dyDescent="0.4">
      <c r="A963" s="9">
        <f t="shared" si="131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 t="shared" si="135"/>
        <v>126.1</v>
      </c>
      <c r="G963" s="310">
        <f t="shared" si="132"/>
        <v>5.9271136117691704E-4</v>
      </c>
      <c r="H963" s="209">
        <f t="shared" si="133"/>
        <v>2.5376640573109115</v>
      </c>
      <c r="I963" s="256">
        <f t="shared" si="134"/>
        <v>0.55828609260840056</v>
      </c>
      <c r="J963" s="346">
        <v>1.0310839659919688</v>
      </c>
      <c r="K963" s="202">
        <v>0</v>
      </c>
      <c r="L963" s="60">
        <f t="shared" si="130"/>
        <v>3.2728264202309919E-2</v>
      </c>
    </row>
    <row r="964" spans="1:12" ht="18" x14ac:dyDescent="0.4">
      <c r="A964" s="9">
        <f t="shared" si="131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 t="shared" si="135"/>
        <v>165.8</v>
      </c>
      <c r="G964" s="310">
        <f t="shared" si="132"/>
        <v>7.793143828955818E-4</v>
      </c>
      <c r="H964" s="209">
        <f t="shared" si="133"/>
        <v>3.3365955646482885</v>
      </c>
      <c r="I964" s="256">
        <f t="shared" si="134"/>
        <v>0.73405102422262347</v>
      </c>
      <c r="J964" s="346">
        <v>1.3556996158720733</v>
      </c>
      <c r="K964" s="202">
        <v>0</v>
      </c>
      <c r="L964" s="60">
        <f t="shared" si="130"/>
        <v>3.2728264202309926E-2</v>
      </c>
    </row>
    <row r="965" spans="1:12" ht="18" x14ac:dyDescent="0.4">
      <c r="A965" s="9">
        <f t="shared" si="131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si="135"/>
        <v>100.4</v>
      </c>
      <c r="G965" s="310">
        <f t="shared" si="132"/>
        <v>4.7191293150009896E-4</v>
      </c>
      <c r="H965" s="209">
        <f t="shared" si="133"/>
        <v>2.0204716205710986</v>
      </c>
      <c r="I965" s="256">
        <f t="shared" si="134"/>
        <v>0.44450375652564172</v>
      </c>
      <c r="J965" s="346">
        <v>0.82094234881517592</v>
      </c>
      <c r="K965" s="202">
        <v>0</v>
      </c>
      <c r="L965" s="60">
        <f t="shared" si="130"/>
        <v>3.2728264202309919E-2</v>
      </c>
    </row>
    <row r="966" spans="1:12" ht="18" x14ac:dyDescent="0.4">
      <c r="A966" s="9">
        <f t="shared" si="131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135"/>
        <v>102.7</v>
      </c>
      <c r="G966" s="310">
        <f t="shared" si="132"/>
        <v>4.8272368590697375E-4</v>
      </c>
      <c r="H966" s="209">
        <f t="shared" si="133"/>
        <v>2.0667573250264129</v>
      </c>
      <c r="I966" s="256">
        <f t="shared" si="134"/>
        <v>0.45468661150581086</v>
      </c>
      <c r="J966" s="346">
        <v>0.8397487970450056</v>
      </c>
      <c r="K966" s="202">
        <v>0</v>
      </c>
      <c r="L966" s="60">
        <f t="shared" si="130"/>
        <v>3.2728264202309926E-2</v>
      </c>
    </row>
    <row r="967" spans="1:12" ht="18" x14ac:dyDescent="0.4">
      <c r="A967" s="9">
        <f t="shared" si="131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135"/>
        <v>84.9</v>
      </c>
      <c r="G967" s="310">
        <f t="shared" si="132"/>
        <v>3.9905784745376897E-4</v>
      </c>
      <c r="H967" s="209">
        <f t="shared" si="133"/>
        <v>1.708546220980939</v>
      </c>
      <c r="I967" s="256">
        <f t="shared" si="134"/>
        <v>0.37588016861580659</v>
      </c>
      <c r="J967" s="346">
        <v>0.69420324117936683</v>
      </c>
      <c r="K967" s="202">
        <v>0</v>
      </c>
      <c r="L967" s="60">
        <f t="shared" si="130"/>
        <v>3.2728264202309926E-2</v>
      </c>
    </row>
    <row r="968" spans="1:12" ht="18" x14ac:dyDescent="0.4">
      <c r="A968" s="9">
        <f t="shared" si="131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135"/>
        <v>97.9</v>
      </c>
      <c r="G968" s="310">
        <f t="shared" si="132"/>
        <v>4.601621114926264E-4</v>
      </c>
      <c r="H968" s="209">
        <f t="shared" si="133"/>
        <v>1.9701610722501053</v>
      </c>
      <c r="I968" s="256">
        <f t="shared" si="134"/>
        <v>0.43343543589502315</v>
      </c>
      <c r="J968" s="346">
        <v>0.8005005572610131</v>
      </c>
      <c r="K968" s="202">
        <v>0</v>
      </c>
      <c r="L968" s="60">
        <f t="shared" si="130"/>
        <v>3.2728264202309926E-2</v>
      </c>
    </row>
    <row r="969" spans="1:12" ht="18" x14ac:dyDescent="0.4">
      <c r="A969" s="9">
        <f t="shared" si="131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135"/>
        <v>65.099999999999994</v>
      </c>
      <c r="G969" s="310">
        <f t="shared" si="132"/>
        <v>3.0599135299458601E-4</v>
      </c>
      <c r="H969" s="209">
        <f t="shared" si="133"/>
        <v>1.3100866782786702</v>
      </c>
      <c r="I969" s="256">
        <f t="shared" si="134"/>
        <v>0.28821906922130747</v>
      </c>
      <c r="J969" s="346">
        <v>0.53230425207039789</v>
      </c>
      <c r="K969" s="202">
        <v>0</v>
      </c>
      <c r="L969" s="60">
        <f t="shared" si="130"/>
        <v>3.2728264202309919E-2</v>
      </c>
    </row>
    <row r="970" spans="1:12" ht="18" x14ac:dyDescent="0.4">
      <c r="A970" s="9">
        <f t="shared" si="131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135"/>
        <v>185</v>
      </c>
      <c r="G970" s="310">
        <f t="shared" si="132"/>
        <v>8.6956068055297109E-4</v>
      </c>
      <c r="H970" s="209">
        <f t="shared" si="133"/>
        <v>3.7229805757535179</v>
      </c>
      <c r="I970" s="256">
        <f t="shared" si="134"/>
        <v>0.81905572666577398</v>
      </c>
      <c r="J970" s="346">
        <v>1.5126925750080431</v>
      </c>
      <c r="K970" s="202">
        <v>0</v>
      </c>
      <c r="L970" s="60">
        <f t="shared" ref="L970:L1032" si="136">(H970+I970+J970+K970)/F970</f>
        <v>3.2728264202309919E-2</v>
      </c>
    </row>
    <row r="971" spans="1:12" ht="18" x14ac:dyDescent="0.4">
      <c r="A971" s="9">
        <f t="shared" si="131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135"/>
        <v>527.4</v>
      </c>
      <c r="G971" s="310">
        <f t="shared" si="132"/>
        <v>2.4789529887764162E-3</v>
      </c>
      <c r="H971" s="209">
        <f t="shared" si="133"/>
        <v>10.613513273796787</v>
      </c>
      <c r="I971" s="256">
        <f t="shared" si="134"/>
        <v>2.3349729202352933</v>
      </c>
      <c r="J971" s="346">
        <v>4.3124003462661733</v>
      </c>
      <c r="K971" s="202">
        <v>0</v>
      </c>
      <c r="L971" s="60">
        <f t="shared" si="136"/>
        <v>3.2728264202309919E-2</v>
      </c>
    </row>
    <row r="972" spans="1:12" ht="18" x14ac:dyDescent="0.4">
      <c r="A972" s="9">
        <f t="shared" ref="A972:A1035" si="137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135"/>
        <v>520.9</v>
      </c>
      <c r="G972" s="310">
        <f t="shared" ref="G972:G1035" si="138">1/212751.11*F972</f>
        <v>2.4484008567569873E-3</v>
      </c>
      <c r="H972" s="209">
        <f t="shared" ref="H972:H1035" si="139">G972*4281.45</f>
        <v>10.482705848162203</v>
      </c>
      <c r="I972" s="256">
        <f t="shared" si="134"/>
        <v>2.3061952865956847</v>
      </c>
      <c r="J972" s="346">
        <v>4.2592516882253495</v>
      </c>
      <c r="K972" s="202">
        <v>0</v>
      </c>
      <c r="L972" s="60">
        <f t="shared" si="136"/>
        <v>3.2728264202309919E-2</v>
      </c>
    </row>
    <row r="973" spans="1:12" ht="18" x14ac:dyDescent="0.4">
      <c r="A973" s="9">
        <f t="shared" si="137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135"/>
        <v>308.3</v>
      </c>
      <c r="G973" s="310">
        <f t="shared" si="138"/>
        <v>1.4491111233215189E-3</v>
      </c>
      <c r="H973" s="209">
        <f t="shared" si="139"/>
        <v>6.2042968189449166</v>
      </c>
      <c r="I973" s="256">
        <f t="shared" si="134"/>
        <v>1.3649453001678817</v>
      </c>
      <c r="J973" s="346">
        <v>2.5208817344593499</v>
      </c>
      <c r="K973" s="202">
        <v>0</v>
      </c>
      <c r="L973" s="60">
        <f t="shared" si="136"/>
        <v>3.2728264202309919E-2</v>
      </c>
    </row>
    <row r="974" spans="1:12" ht="18" x14ac:dyDescent="0.4">
      <c r="A974" s="9">
        <f t="shared" si="137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135"/>
        <v>524.94000000000005</v>
      </c>
      <c r="G974" s="310">
        <f t="shared" si="138"/>
        <v>2.4673901818890631E-3</v>
      </c>
      <c r="H974" s="209">
        <f t="shared" si="139"/>
        <v>10.564007694248929</v>
      </c>
      <c r="I974" s="256">
        <f t="shared" si="134"/>
        <v>2.3240816927347643</v>
      </c>
      <c r="J974" s="346">
        <v>4.2922856233768778</v>
      </c>
      <c r="K974" s="202">
        <v>0</v>
      </c>
      <c r="L974" s="60">
        <f t="shared" si="136"/>
        <v>3.2728264202309919E-2</v>
      </c>
    </row>
    <row r="975" spans="1:12" ht="18" x14ac:dyDescent="0.4">
      <c r="A975" s="9">
        <f t="shared" si="137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135"/>
        <v>522.54999999999995</v>
      </c>
      <c r="G975" s="310">
        <f t="shared" si="138"/>
        <v>2.4561563979619192E-3</v>
      </c>
      <c r="H975" s="209">
        <f t="shared" si="139"/>
        <v>10.515910810054059</v>
      </c>
      <c r="I975" s="256">
        <f t="shared" si="134"/>
        <v>2.3135003782118932</v>
      </c>
      <c r="J975" s="346">
        <v>4.2727432706510973</v>
      </c>
      <c r="K975" s="202">
        <v>0</v>
      </c>
      <c r="L975" s="60">
        <f t="shared" si="136"/>
        <v>3.2728264202309926E-2</v>
      </c>
    </row>
    <row r="976" spans="1:12" ht="18" x14ac:dyDescent="0.4">
      <c r="A976" s="9">
        <f t="shared" si="137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135"/>
        <v>315.77999999999997</v>
      </c>
      <c r="G976" s="310">
        <f t="shared" si="138"/>
        <v>1.4842695767838768E-3</v>
      </c>
      <c r="H976" s="209">
        <f t="shared" si="139"/>
        <v>6.3548259795213289</v>
      </c>
      <c r="I976" s="256">
        <f t="shared" si="134"/>
        <v>1.3980617154946924</v>
      </c>
      <c r="J976" s="346">
        <v>2.5820435747894046</v>
      </c>
      <c r="K976" s="202">
        <v>0</v>
      </c>
      <c r="L976" s="60">
        <f t="shared" si="136"/>
        <v>3.2728264202309919E-2</v>
      </c>
    </row>
    <row r="977" spans="1:12" ht="18" x14ac:dyDescent="0.4">
      <c r="A977" s="9">
        <f t="shared" si="137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135"/>
        <v>538.4</v>
      </c>
      <c r="G977" s="310">
        <f t="shared" si="138"/>
        <v>2.5306565968092952E-3</v>
      </c>
      <c r="H977" s="209">
        <f t="shared" si="139"/>
        <v>10.834879686409156</v>
      </c>
      <c r="I977" s="256">
        <f t="shared" si="134"/>
        <v>2.3836735310100146</v>
      </c>
      <c r="J977" s="346">
        <v>4.4023442291044885</v>
      </c>
      <c r="K977" s="202">
        <v>0</v>
      </c>
      <c r="L977" s="60">
        <f t="shared" si="136"/>
        <v>3.2728264202309919E-2</v>
      </c>
    </row>
    <row r="978" spans="1:12" ht="18" x14ac:dyDescent="0.4">
      <c r="A978" s="9">
        <f t="shared" si="137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135"/>
        <v>509.66</v>
      </c>
      <c r="G978" s="310">
        <f t="shared" si="138"/>
        <v>2.3955691700033909E-3</v>
      </c>
      <c r="H978" s="209">
        <f t="shared" si="139"/>
        <v>10.256509622911018</v>
      </c>
      <c r="I978" s="256">
        <f t="shared" si="134"/>
        <v>2.2564321170404242</v>
      </c>
      <c r="J978" s="346">
        <v>4.1673453933978344</v>
      </c>
      <c r="K978" s="202">
        <v>0</v>
      </c>
      <c r="L978" s="60">
        <f t="shared" si="136"/>
        <v>3.2728264202309919E-2</v>
      </c>
    </row>
    <row r="979" spans="1:12" ht="18" x14ac:dyDescent="0.4">
      <c r="A979" s="9">
        <f t="shared" si="137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135"/>
        <v>508.2</v>
      </c>
      <c r="G979" s="310">
        <f t="shared" si="138"/>
        <v>2.3887066911190266E-3</v>
      </c>
      <c r="H979" s="209">
        <f t="shared" si="139"/>
        <v>10.227128262691556</v>
      </c>
      <c r="I979" s="256">
        <f t="shared" ref="I979:I1031" si="140">H979*0.22</f>
        <v>2.2499682177921425</v>
      </c>
      <c r="J979" s="346">
        <v>4.1554073871302029</v>
      </c>
      <c r="K979" s="202">
        <v>0</v>
      </c>
      <c r="L979" s="60">
        <f t="shared" si="136"/>
        <v>3.2728264202309926E-2</v>
      </c>
    </row>
    <row r="980" spans="1:12" ht="18" x14ac:dyDescent="0.4">
      <c r="A980" s="9">
        <f t="shared" si="137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135"/>
        <v>362.92</v>
      </c>
      <c r="G980" s="310">
        <f t="shared" si="138"/>
        <v>1.7058430388447801E-3</v>
      </c>
      <c r="H980" s="209">
        <f t="shared" si="139"/>
        <v>7.3034816786619832</v>
      </c>
      <c r="I980" s="256">
        <f t="shared" si="140"/>
        <v>1.6067659693056362</v>
      </c>
      <c r="J980" s="346">
        <v>2.9674939963346976</v>
      </c>
      <c r="K980" s="202">
        <v>0</v>
      </c>
      <c r="L980" s="60">
        <f t="shared" si="136"/>
        <v>3.2728264202309919E-2</v>
      </c>
    </row>
    <row r="981" spans="1:12" ht="18" x14ac:dyDescent="0.4">
      <c r="A981" s="9">
        <f t="shared" si="137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135"/>
        <v>507.8</v>
      </c>
      <c r="G981" s="310">
        <f t="shared" si="138"/>
        <v>2.3868265599178312E-3</v>
      </c>
      <c r="H981" s="209">
        <f t="shared" si="139"/>
        <v>10.219078574960198</v>
      </c>
      <c r="I981" s="256">
        <f t="shared" si="140"/>
        <v>2.2481972864912438</v>
      </c>
      <c r="J981" s="346">
        <v>4.1521367004815364</v>
      </c>
      <c r="K981" s="202">
        <v>0</v>
      </c>
      <c r="L981" s="60">
        <f t="shared" si="136"/>
        <v>3.2728264202309919E-2</v>
      </c>
    </row>
    <row r="982" spans="1:12" ht="18" x14ac:dyDescent="0.4">
      <c r="A982" s="9">
        <f t="shared" si="137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135"/>
        <v>511.64</v>
      </c>
      <c r="G982" s="310">
        <f t="shared" si="138"/>
        <v>2.4048758194493091E-3</v>
      </c>
      <c r="H982" s="209">
        <f t="shared" si="139"/>
        <v>10.296355577181243</v>
      </c>
      <c r="I982" s="256">
        <f t="shared" si="140"/>
        <v>2.2651982269798734</v>
      </c>
      <c r="J982" s="346">
        <v>4.183535292308731</v>
      </c>
      <c r="K982" s="202">
        <v>0</v>
      </c>
      <c r="L982" s="60">
        <f t="shared" si="136"/>
        <v>3.2728264202309919E-2</v>
      </c>
    </row>
    <row r="983" spans="1:12" ht="18" x14ac:dyDescent="0.4">
      <c r="A983" s="9">
        <f t="shared" si="137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135"/>
        <v>317.8</v>
      </c>
      <c r="G983" s="310">
        <f t="shared" si="138"/>
        <v>1.4937642393499147E-3</v>
      </c>
      <c r="H983" s="209">
        <f t="shared" si="139"/>
        <v>6.3954769025646918</v>
      </c>
      <c r="I983" s="256">
        <f t="shared" si="140"/>
        <v>1.4070049185642322</v>
      </c>
      <c r="J983" s="346">
        <v>2.5985605423651683</v>
      </c>
      <c r="K983" s="202">
        <v>0</v>
      </c>
      <c r="L983" s="60">
        <f t="shared" si="136"/>
        <v>3.2728264202309919E-2</v>
      </c>
    </row>
    <row r="984" spans="1:12" ht="18" x14ac:dyDescent="0.4">
      <c r="A984" s="9">
        <f t="shared" si="137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135"/>
        <v>514.9</v>
      </c>
      <c r="G984" s="310">
        <f t="shared" si="138"/>
        <v>2.420198888739053E-3</v>
      </c>
      <c r="H984" s="209">
        <f t="shared" si="139"/>
        <v>10.361960532191818</v>
      </c>
      <c r="I984" s="256">
        <f t="shared" si="140"/>
        <v>2.2796313170821998</v>
      </c>
      <c r="J984" s="346">
        <v>4.2101913884953586</v>
      </c>
      <c r="K984" s="202">
        <v>0</v>
      </c>
      <c r="L984" s="60">
        <f t="shared" si="136"/>
        <v>3.2728264202309919E-2</v>
      </c>
    </row>
    <row r="985" spans="1:12" ht="18" x14ac:dyDescent="0.4">
      <c r="A985" s="9">
        <f t="shared" si="137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135"/>
        <v>513.5</v>
      </c>
      <c r="G985" s="310">
        <f t="shared" si="138"/>
        <v>2.4136184295348684E-3</v>
      </c>
      <c r="H985" s="209">
        <f t="shared" si="139"/>
        <v>10.333786625132062</v>
      </c>
      <c r="I985" s="256">
        <f t="shared" si="140"/>
        <v>2.2734330575290538</v>
      </c>
      <c r="J985" s="346">
        <v>4.1987439852250281</v>
      </c>
      <c r="K985" s="202">
        <v>0</v>
      </c>
      <c r="L985" s="60">
        <f t="shared" si="136"/>
        <v>3.2728264202309919E-2</v>
      </c>
    </row>
    <row r="986" spans="1:12" ht="18" x14ac:dyDescent="0.4">
      <c r="A986" s="9">
        <f t="shared" si="137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135"/>
        <v>314.7</v>
      </c>
      <c r="G986" s="310">
        <f t="shared" si="138"/>
        <v>1.4791932225406486E-3</v>
      </c>
      <c r="H986" s="209">
        <f t="shared" si="139"/>
        <v>6.3330918226466597</v>
      </c>
      <c r="I986" s="256">
        <f t="shared" si="140"/>
        <v>1.3932802009822651</v>
      </c>
      <c r="J986" s="346">
        <v>2.5732127208380065</v>
      </c>
      <c r="K986" s="202">
        <v>0</v>
      </c>
      <c r="L986" s="60">
        <f t="shared" si="136"/>
        <v>3.2728264202309919E-2</v>
      </c>
    </row>
    <row r="987" spans="1:12" ht="18" x14ac:dyDescent="0.4">
      <c r="A987" s="9">
        <f t="shared" si="137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135"/>
        <v>368.4</v>
      </c>
      <c r="G987" s="310">
        <f t="shared" si="138"/>
        <v>1.7316008363011596E-3</v>
      </c>
      <c r="H987" s="209">
        <f t="shared" si="139"/>
        <v>7.4137624005815992</v>
      </c>
      <c r="I987" s="256">
        <f t="shared" si="140"/>
        <v>1.6310277281279519</v>
      </c>
      <c r="J987" s="346">
        <v>3.0123024034214221</v>
      </c>
      <c r="K987" s="202">
        <v>0</v>
      </c>
      <c r="L987" s="60">
        <f t="shared" si="136"/>
        <v>3.2728264202309919E-2</v>
      </c>
    </row>
    <row r="988" spans="1:12" ht="18" x14ac:dyDescent="0.4">
      <c r="A988" s="9">
        <f t="shared" si="137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135"/>
        <v>506.3</v>
      </c>
      <c r="G988" s="310">
        <f t="shared" si="138"/>
        <v>2.3797760679133474E-3</v>
      </c>
      <c r="H988" s="209">
        <f t="shared" si="139"/>
        <v>10.188892245967601</v>
      </c>
      <c r="I988" s="256">
        <f t="shared" si="140"/>
        <v>2.2415562941128724</v>
      </c>
      <c r="J988" s="346">
        <v>4.1398716255490395</v>
      </c>
      <c r="K988" s="202">
        <v>0</v>
      </c>
      <c r="L988" s="60">
        <f t="shared" si="136"/>
        <v>3.2728264202309919E-2</v>
      </c>
    </row>
    <row r="989" spans="1:12" ht="18" x14ac:dyDescent="0.4">
      <c r="A989" s="9">
        <f t="shared" si="137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135"/>
        <v>312.3</v>
      </c>
      <c r="G989" s="310">
        <f t="shared" si="138"/>
        <v>1.467912435333475E-3</v>
      </c>
      <c r="H989" s="209">
        <f t="shared" si="139"/>
        <v>6.2847936962585065</v>
      </c>
      <c r="I989" s="256">
        <f t="shared" si="140"/>
        <v>1.3826546131768713</v>
      </c>
      <c r="J989" s="346">
        <v>2.5535886009460103</v>
      </c>
      <c r="K989" s="202">
        <v>0</v>
      </c>
      <c r="L989" s="60">
        <f t="shared" si="136"/>
        <v>3.2728264202309919E-2</v>
      </c>
    </row>
    <row r="990" spans="1:12" ht="18" x14ac:dyDescent="0.4">
      <c r="A990" s="9">
        <f t="shared" si="137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135"/>
        <v>774.9</v>
      </c>
      <c r="G990" s="310">
        <f t="shared" si="138"/>
        <v>3.6422841695162018E-3</v>
      </c>
      <c r="H990" s="209">
        <f t="shared" si="139"/>
        <v>15.594257557575142</v>
      </c>
      <c r="I990" s="256">
        <f t="shared" si="140"/>
        <v>3.4307366626665314</v>
      </c>
      <c r="J990" s="346">
        <v>6.336137710128285</v>
      </c>
      <c r="K990" s="202">
        <v>0</v>
      </c>
      <c r="L990" s="60">
        <f t="shared" si="136"/>
        <v>3.2728264202309919E-2</v>
      </c>
    </row>
    <row r="991" spans="1:12" ht="18" x14ac:dyDescent="0.4">
      <c r="A991" s="9">
        <f t="shared" si="137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135"/>
        <v>776.8</v>
      </c>
      <c r="G991" s="310">
        <f t="shared" si="138"/>
        <v>3.6512147927218806E-3</v>
      </c>
      <c r="H991" s="209">
        <f t="shared" si="139"/>
        <v>15.632493574299096</v>
      </c>
      <c r="I991" s="256">
        <f t="shared" si="140"/>
        <v>3.4391485863458011</v>
      </c>
      <c r="J991" s="346">
        <v>6.3516734717094483</v>
      </c>
      <c r="K991" s="202">
        <v>0</v>
      </c>
      <c r="L991" s="60">
        <f t="shared" si="136"/>
        <v>3.2728264202309919E-2</v>
      </c>
    </row>
    <row r="992" spans="1:12" ht="18" x14ac:dyDescent="0.4">
      <c r="A992" s="9">
        <f t="shared" si="137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135"/>
        <v>312.8</v>
      </c>
      <c r="G992" s="310">
        <f t="shared" si="138"/>
        <v>1.4702625993349696E-3</v>
      </c>
      <c r="H992" s="209">
        <f t="shared" si="139"/>
        <v>6.2948558059227055</v>
      </c>
      <c r="I992" s="256">
        <f t="shared" si="140"/>
        <v>1.3848682773029952</v>
      </c>
      <c r="J992" s="346">
        <v>2.5576769592568427</v>
      </c>
      <c r="K992" s="202">
        <v>0</v>
      </c>
      <c r="L992" s="60">
        <f t="shared" si="136"/>
        <v>3.2728264202309919E-2</v>
      </c>
    </row>
    <row r="993" spans="1:12" ht="18" x14ac:dyDescent="0.4">
      <c r="A993" s="9">
        <f t="shared" si="137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135"/>
        <v>317.2</v>
      </c>
      <c r="G993" s="310">
        <f t="shared" si="138"/>
        <v>1.4909440425481212E-3</v>
      </c>
      <c r="H993" s="209">
        <f t="shared" si="139"/>
        <v>6.3834023709676533</v>
      </c>
      <c r="I993" s="256">
        <f t="shared" si="140"/>
        <v>1.4043485216128837</v>
      </c>
      <c r="J993" s="346">
        <v>2.593654512392169</v>
      </c>
      <c r="K993" s="202">
        <v>0</v>
      </c>
      <c r="L993" s="60">
        <f t="shared" si="136"/>
        <v>3.2728264202309919E-2</v>
      </c>
    </row>
    <row r="994" spans="1:12" ht="18" x14ac:dyDescent="0.4">
      <c r="A994" s="9">
        <f t="shared" si="137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135"/>
        <v>329.5</v>
      </c>
      <c r="G994" s="310">
        <f t="shared" si="138"/>
        <v>1.5487580769848865E-3</v>
      </c>
      <c r="H994" s="209">
        <f t="shared" si="139"/>
        <v>6.6309302687069422</v>
      </c>
      <c r="I994" s="256">
        <f t="shared" si="140"/>
        <v>1.4588046591155273</v>
      </c>
      <c r="J994" s="346">
        <v>2.6942281268386501</v>
      </c>
      <c r="K994" s="202">
        <v>0</v>
      </c>
      <c r="L994" s="60">
        <f t="shared" si="136"/>
        <v>3.2728264202309926E-2</v>
      </c>
    </row>
    <row r="995" spans="1:12" ht="18" x14ac:dyDescent="0.4">
      <c r="A995" s="9">
        <f t="shared" si="137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135"/>
        <v>314.2</v>
      </c>
      <c r="G995" s="310">
        <f t="shared" si="138"/>
        <v>1.4768430585391542E-3</v>
      </c>
      <c r="H995" s="209">
        <f t="shared" si="139"/>
        <v>6.3230297129824615</v>
      </c>
      <c r="I995" s="256">
        <f t="shared" si="140"/>
        <v>1.3910665368561415</v>
      </c>
      <c r="J995" s="346">
        <v>2.569124362527174</v>
      </c>
      <c r="K995" s="202">
        <v>0</v>
      </c>
      <c r="L995" s="60">
        <f t="shared" si="136"/>
        <v>3.2728264202309926E-2</v>
      </c>
    </row>
    <row r="996" spans="1:12" ht="18" x14ac:dyDescent="0.4">
      <c r="A996" s="9">
        <f t="shared" si="137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135"/>
        <v>317.7</v>
      </c>
      <c r="G996" s="310">
        <f t="shared" si="138"/>
        <v>1.4932942065496158E-3</v>
      </c>
      <c r="H996" s="209">
        <f t="shared" si="139"/>
        <v>6.3934644806318524</v>
      </c>
      <c r="I996" s="256">
        <f t="shared" si="140"/>
        <v>1.4065621857390076</v>
      </c>
      <c r="J996" s="346">
        <v>2.5977428707030019</v>
      </c>
      <c r="K996" s="202">
        <v>0</v>
      </c>
      <c r="L996" s="60">
        <f t="shared" si="136"/>
        <v>3.2728264202309919E-2</v>
      </c>
    </row>
    <row r="997" spans="1:12" ht="18" x14ac:dyDescent="0.4">
      <c r="A997" s="9">
        <f t="shared" si="137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135"/>
        <v>197.7</v>
      </c>
      <c r="G997" s="310">
        <f t="shared" si="138"/>
        <v>9.292548461909318E-4</v>
      </c>
      <c r="H997" s="209">
        <f t="shared" si="139"/>
        <v>3.9785581612241647</v>
      </c>
      <c r="I997" s="256">
        <f t="shared" si="140"/>
        <v>0.8752827954693162</v>
      </c>
      <c r="J997" s="346">
        <v>1.61653687610319</v>
      </c>
      <c r="K997" s="202">
        <v>0</v>
      </c>
      <c r="L997" s="60">
        <f t="shared" si="136"/>
        <v>3.2728264202309919E-2</v>
      </c>
    </row>
    <row r="998" spans="1:12" ht="18" x14ac:dyDescent="0.4">
      <c r="A998" s="9">
        <f t="shared" si="137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135"/>
        <v>208</v>
      </c>
      <c r="G998" s="310">
        <f t="shared" si="138"/>
        <v>9.7766822462171891E-4</v>
      </c>
      <c r="H998" s="209">
        <f t="shared" si="139"/>
        <v>4.1858376203066578</v>
      </c>
      <c r="I998" s="256">
        <f t="shared" si="140"/>
        <v>0.92088427646746474</v>
      </c>
      <c r="J998" s="346">
        <v>1.7007570573063404</v>
      </c>
      <c r="K998" s="202">
        <v>0</v>
      </c>
      <c r="L998" s="60">
        <f t="shared" si="136"/>
        <v>3.2728264202309919E-2</v>
      </c>
    </row>
    <row r="999" spans="1:12" ht="18" x14ac:dyDescent="0.4">
      <c r="A999" s="9">
        <f t="shared" si="137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135"/>
        <v>160.5</v>
      </c>
      <c r="G999" s="310">
        <f t="shared" si="138"/>
        <v>7.544026444797398E-4</v>
      </c>
      <c r="H999" s="209">
        <f t="shared" si="139"/>
        <v>3.2299372022077817</v>
      </c>
      <c r="I999" s="256">
        <f t="shared" si="140"/>
        <v>0.71058618448571198</v>
      </c>
      <c r="J999" s="346">
        <v>1.3123630177772483</v>
      </c>
      <c r="K999" s="202">
        <v>0</v>
      </c>
      <c r="L999" s="60">
        <f t="shared" si="136"/>
        <v>3.2728264202309919E-2</v>
      </c>
    </row>
    <row r="1000" spans="1:12" ht="18" x14ac:dyDescent="0.4">
      <c r="A1000" s="9">
        <f t="shared" si="137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135"/>
        <v>167.7</v>
      </c>
      <c r="G1000" s="310">
        <f t="shared" si="138"/>
        <v>7.882450061012608E-4</v>
      </c>
      <c r="H1000" s="209">
        <f t="shared" si="139"/>
        <v>3.3748315813722427</v>
      </c>
      <c r="I1000" s="256">
        <f t="shared" si="140"/>
        <v>0.74246294790189338</v>
      </c>
      <c r="J1000" s="346">
        <v>1.3712353774532369</v>
      </c>
      <c r="K1000" s="202">
        <v>0</v>
      </c>
      <c r="L1000" s="60">
        <f t="shared" si="136"/>
        <v>3.2728264202309919E-2</v>
      </c>
    </row>
    <row r="1001" spans="1:12" ht="18" x14ac:dyDescent="0.4">
      <c r="A1001" s="9">
        <f t="shared" si="137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135"/>
        <v>221.9</v>
      </c>
      <c r="G1001" s="310">
        <f t="shared" si="138"/>
        <v>1.0430027838632665E-3</v>
      </c>
      <c r="H1001" s="209">
        <f t="shared" si="139"/>
        <v>4.4655642689713826</v>
      </c>
      <c r="I1001" s="256">
        <f t="shared" si="140"/>
        <v>0.98242413917370419</v>
      </c>
      <c r="J1001" s="346">
        <v>1.8144134183474852</v>
      </c>
      <c r="K1001" s="202">
        <v>0</v>
      </c>
      <c r="L1001" s="60">
        <f t="shared" si="136"/>
        <v>3.2728264202309926E-2</v>
      </c>
    </row>
    <row r="1002" spans="1:12" ht="18" x14ac:dyDescent="0.4">
      <c r="A1002" s="9">
        <f t="shared" si="137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135"/>
        <v>534.29999999999995</v>
      </c>
      <c r="G1002" s="310">
        <f t="shared" si="138"/>
        <v>2.5113852519970401E-3</v>
      </c>
      <c r="H1002" s="209">
        <f t="shared" si="139"/>
        <v>10.752370387162728</v>
      </c>
      <c r="I1002" s="256">
        <f t="shared" si="140"/>
        <v>2.3655214851758002</v>
      </c>
      <c r="J1002" s="346">
        <v>4.3688196909556618</v>
      </c>
      <c r="K1002" s="202">
        <v>0</v>
      </c>
      <c r="L1002" s="60">
        <f t="shared" si="136"/>
        <v>3.2728264202309919E-2</v>
      </c>
    </row>
    <row r="1003" spans="1:12" ht="18" x14ac:dyDescent="0.4">
      <c r="A1003" s="9">
        <f t="shared" si="137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135"/>
        <v>387.1</v>
      </c>
      <c r="G1003" s="310">
        <f t="shared" si="138"/>
        <v>1.8194969699570549E-3</v>
      </c>
      <c r="H1003" s="209">
        <f t="shared" si="139"/>
        <v>7.7900853020226322</v>
      </c>
      <c r="I1003" s="256">
        <f t="shared" si="140"/>
        <v>1.7138187664449791</v>
      </c>
      <c r="J1003" s="346">
        <v>3.1652070042465597</v>
      </c>
      <c r="K1003" s="202">
        <v>0</v>
      </c>
      <c r="L1003" s="60">
        <f t="shared" si="136"/>
        <v>3.2728264202309919E-2</v>
      </c>
    </row>
    <row r="1004" spans="1:12" ht="18" x14ac:dyDescent="0.4">
      <c r="A1004" s="9">
        <f t="shared" si="137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135"/>
        <v>1464.69</v>
      </c>
      <c r="G1004" s="310">
        <f t="shared" si="138"/>
        <v>6.8845234226980077E-3</v>
      </c>
      <c r="H1004" s="209">
        <f t="shared" si="139"/>
        <v>29.475742808110382</v>
      </c>
      <c r="I1004" s="256">
        <f t="shared" si="140"/>
        <v>6.4846634177842839</v>
      </c>
      <c r="J1004" s="346">
        <v>11.976355068586654</v>
      </c>
      <c r="K1004" s="202">
        <v>0</v>
      </c>
      <c r="L1004" s="60">
        <f t="shared" si="136"/>
        <v>3.2728264202309919E-2</v>
      </c>
    </row>
    <row r="1005" spans="1:12" ht="18" x14ac:dyDescent="0.4">
      <c r="A1005" s="9">
        <f t="shared" si="137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35"/>
        <v>3203.8</v>
      </c>
      <c r="G1005" s="310">
        <f t="shared" si="138"/>
        <v>1.5058910855976266E-2</v>
      </c>
      <c r="H1005" s="209">
        <f t="shared" si="139"/>
        <v>64.473973884319577</v>
      </c>
      <c r="I1005" s="256">
        <f t="shared" si="140"/>
        <v>14.184274254550306</v>
      </c>
      <c r="J1005" s="346">
        <v>26.196564712490641</v>
      </c>
      <c r="K1005" s="202">
        <v>0</v>
      </c>
      <c r="L1005" s="60">
        <f t="shared" si="136"/>
        <v>3.2728264202309919E-2</v>
      </c>
    </row>
    <row r="1006" spans="1:12" ht="18" x14ac:dyDescent="0.4">
      <c r="A1006" s="9">
        <f t="shared" si="137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35"/>
        <v>4027.6</v>
      </c>
      <c r="G1006" s="310">
        <f t="shared" si="138"/>
        <v>1.893104106483863E-2</v>
      </c>
      <c r="H1006" s="209">
        <f t="shared" si="139"/>
        <v>81.052305767053355</v>
      </c>
      <c r="I1006" s="256">
        <f t="shared" si="140"/>
        <v>17.831507268751739</v>
      </c>
      <c r="J1006" s="346">
        <v>32.932543865418346</v>
      </c>
      <c r="K1006" s="202">
        <v>0</v>
      </c>
      <c r="L1006" s="60">
        <f t="shared" si="136"/>
        <v>3.2728264202309919E-2</v>
      </c>
    </row>
    <row r="1007" spans="1:12" ht="18" x14ac:dyDescent="0.4">
      <c r="A1007" s="9">
        <f t="shared" si="137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135"/>
        <v>318.5</v>
      </c>
      <c r="G1007" s="310">
        <f t="shared" si="138"/>
        <v>1.4970544689520071E-3</v>
      </c>
      <c r="H1007" s="209">
        <f t="shared" si="139"/>
        <v>6.4095638560945707</v>
      </c>
      <c r="I1007" s="256">
        <f t="shared" si="140"/>
        <v>1.4101040483408056</v>
      </c>
      <c r="J1007" s="346">
        <v>2.604284244000334</v>
      </c>
      <c r="K1007" s="202">
        <v>0</v>
      </c>
      <c r="L1007" s="60">
        <f t="shared" si="136"/>
        <v>3.2728264202309919E-2</v>
      </c>
    </row>
    <row r="1008" spans="1:12" ht="18" x14ac:dyDescent="0.4">
      <c r="A1008" s="9">
        <f t="shared" si="137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si="135"/>
        <v>308</v>
      </c>
      <c r="G1008" s="310">
        <f t="shared" si="138"/>
        <v>1.4477010249206222E-3</v>
      </c>
      <c r="H1008" s="209">
        <f t="shared" si="139"/>
        <v>6.1982595531463982</v>
      </c>
      <c r="I1008" s="256">
        <f t="shared" si="140"/>
        <v>1.3636171016922076</v>
      </c>
      <c r="J1008" s="346">
        <v>2.5184287194728503</v>
      </c>
      <c r="K1008" s="202">
        <v>0</v>
      </c>
      <c r="L1008" s="60">
        <f t="shared" si="136"/>
        <v>3.2728264202309926E-2</v>
      </c>
    </row>
    <row r="1009" spans="1:12" ht="18" x14ac:dyDescent="0.4">
      <c r="A1009" s="9">
        <f t="shared" si="137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ref="F1009:F1060" si="141">C1009+D1009+E1009</f>
        <v>304</v>
      </c>
      <c r="G1009" s="310">
        <f t="shared" si="138"/>
        <v>1.4288997129086661E-3</v>
      </c>
      <c r="H1009" s="209">
        <f t="shared" si="139"/>
        <v>6.1177626758328083</v>
      </c>
      <c r="I1009" s="256">
        <f t="shared" si="140"/>
        <v>1.3459077886832178</v>
      </c>
      <c r="J1009" s="346">
        <v>2.48572185298619</v>
      </c>
      <c r="K1009" s="202">
        <v>0</v>
      </c>
      <c r="L1009" s="60">
        <f t="shared" si="136"/>
        <v>3.2728264202309919E-2</v>
      </c>
    </row>
    <row r="1010" spans="1:12" ht="18" x14ac:dyDescent="0.4">
      <c r="A1010" s="9">
        <f t="shared" si="137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141"/>
        <v>318.10000000000002</v>
      </c>
      <c r="G1010" s="310">
        <f t="shared" si="138"/>
        <v>1.4951743377508116E-3</v>
      </c>
      <c r="H1010" s="209">
        <f t="shared" si="139"/>
        <v>6.401514168363212</v>
      </c>
      <c r="I1010" s="256">
        <f t="shared" si="140"/>
        <v>1.4083331170399067</v>
      </c>
      <c r="J1010" s="346">
        <v>2.6010135573516679</v>
      </c>
      <c r="K1010" s="202">
        <v>0</v>
      </c>
      <c r="L1010" s="60">
        <f t="shared" si="136"/>
        <v>3.2728264202309919E-2</v>
      </c>
    </row>
    <row r="1011" spans="1:12" ht="18" x14ac:dyDescent="0.4">
      <c r="A1011" s="9">
        <f t="shared" si="137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141"/>
        <v>203.7</v>
      </c>
      <c r="G1011" s="310">
        <f t="shared" si="138"/>
        <v>9.5745681420886599E-4</v>
      </c>
      <c r="H1011" s="209">
        <f t="shared" si="139"/>
        <v>4.0993034771945496</v>
      </c>
      <c r="I1011" s="256">
        <f t="shared" si="140"/>
        <v>0.90184676498280092</v>
      </c>
      <c r="J1011" s="346">
        <v>1.6655971758331805</v>
      </c>
      <c r="K1011" s="202">
        <v>0</v>
      </c>
      <c r="L1011" s="60">
        <f t="shared" si="136"/>
        <v>3.2728264202309919E-2</v>
      </c>
    </row>
    <row r="1012" spans="1:12" ht="18" x14ac:dyDescent="0.4">
      <c r="A1012" s="9">
        <f t="shared" si="137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141"/>
        <v>341</v>
      </c>
      <c r="G1012" s="310">
        <f t="shared" si="138"/>
        <v>1.6028118490192603E-3</v>
      </c>
      <c r="H1012" s="209">
        <f t="shared" si="139"/>
        <v>6.862358790983512</v>
      </c>
      <c r="I1012" s="256">
        <f t="shared" si="140"/>
        <v>1.5097189340163726</v>
      </c>
      <c r="J1012" s="346">
        <v>2.7882603679877982</v>
      </c>
      <c r="K1012" s="202">
        <v>0</v>
      </c>
      <c r="L1012" s="60">
        <f t="shared" si="136"/>
        <v>3.2728264202309919E-2</v>
      </c>
    </row>
    <row r="1013" spans="1:12" ht="18" x14ac:dyDescent="0.4">
      <c r="A1013" s="9">
        <f t="shared" si="137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141"/>
        <v>154.69999999999999</v>
      </c>
      <c r="G1013" s="310">
        <f t="shared" si="138"/>
        <v>7.2714074206240342E-4</v>
      </c>
      <c r="H1013" s="209">
        <f t="shared" si="139"/>
        <v>3.1132167301030771</v>
      </c>
      <c r="I1013" s="256">
        <f t="shared" si="140"/>
        <v>0.68490768062267693</v>
      </c>
      <c r="J1013" s="346">
        <v>1.2649380613715906</v>
      </c>
      <c r="K1013" s="202">
        <v>0</v>
      </c>
      <c r="L1013" s="60">
        <f t="shared" si="136"/>
        <v>3.2728264202309926E-2</v>
      </c>
    </row>
    <row r="1014" spans="1:12" ht="18" x14ac:dyDescent="0.4">
      <c r="A1014" s="9">
        <f t="shared" si="137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141"/>
        <v>415.2</v>
      </c>
      <c r="G1014" s="310">
        <f t="shared" si="138"/>
        <v>1.9515761868410465E-3</v>
      </c>
      <c r="H1014" s="209">
        <f t="shared" si="139"/>
        <v>8.3555758651505982</v>
      </c>
      <c r="I1014" s="256">
        <f t="shared" si="140"/>
        <v>1.8382266903331317</v>
      </c>
      <c r="J1014" s="346">
        <v>3.3949727413153488</v>
      </c>
      <c r="K1014" s="202">
        <v>0</v>
      </c>
      <c r="L1014" s="60">
        <f t="shared" si="136"/>
        <v>3.2728264202309919E-2</v>
      </c>
    </row>
    <row r="1015" spans="1:12" ht="18" x14ac:dyDescent="0.4">
      <c r="A1015" s="9">
        <f t="shared" si="137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141"/>
        <v>144.4</v>
      </c>
      <c r="G1015" s="310">
        <f t="shared" si="138"/>
        <v>6.7872736363161642E-4</v>
      </c>
      <c r="H1015" s="209">
        <f t="shared" si="139"/>
        <v>2.905937271020584</v>
      </c>
      <c r="I1015" s="256">
        <f t="shared" si="140"/>
        <v>0.6393061996245285</v>
      </c>
      <c r="J1015" s="346">
        <v>1.1807178801684404</v>
      </c>
      <c r="K1015" s="202">
        <v>0</v>
      </c>
      <c r="L1015" s="60">
        <f t="shared" si="136"/>
        <v>3.2728264202309919E-2</v>
      </c>
    </row>
    <row r="1016" spans="1:12" ht="18" x14ac:dyDescent="0.4">
      <c r="A1016" s="9">
        <f t="shared" si="137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141"/>
        <v>325.10000000000002</v>
      </c>
      <c r="G1016" s="310">
        <f t="shared" si="138"/>
        <v>1.5280766337717347E-3</v>
      </c>
      <c r="H1016" s="209">
        <f t="shared" si="139"/>
        <v>6.5423837036619936</v>
      </c>
      <c r="I1016" s="256">
        <f t="shared" si="140"/>
        <v>1.4393244148056386</v>
      </c>
      <c r="J1016" s="346">
        <v>2.6582505737033237</v>
      </c>
      <c r="K1016" s="202">
        <v>0</v>
      </c>
      <c r="L1016" s="60">
        <f t="shared" si="136"/>
        <v>3.2728264202309926E-2</v>
      </c>
    </row>
    <row r="1017" spans="1:12" ht="18" x14ac:dyDescent="0.4">
      <c r="A1017" s="9">
        <f t="shared" si="137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141"/>
        <v>116.4</v>
      </c>
      <c r="G1017" s="310">
        <f t="shared" si="138"/>
        <v>5.4711817954792349E-4</v>
      </c>
      <c r="H1017" s="209">
        <f t="shared" si="139"/>
        <v>2.3424591298254569</v>
      </c>
      <c r="I1017" s="256">
        <f t="shared" si="140"/>
        <v>0.51534100856160048</v>
      </c>
      <c r="J1017" s="346">
        <v>0.95176981476181743</v>
      </c>
      <c r="K1017" s="202">
        <v>0</v>
      </c>
      <c r="L1017" s="60">
        <f t="shared" si="136"/>
        <v>3.2728264202309926E-2</v>
      </c>
    </row>
    <row r="1018" spans="1:12" ht="18" x14ac:dyDescent="0.4">
      <c r="A1018" s="9">
        <f t="shared" si="137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141"/>
        <v>323.89999999999998</v>
      </c>
      <c r="G1018" s="310">
        <f t="shared" si="138"/>
        <v>1.5224362401681478E-3</v>
      </c>
      <c r="H1018" s="209">
        <f t="shared" si="139"/>
        <v>6.5182346404679157</v>
      </c>
      <c r="I1018" s="256">
        <f t="shared" si="140"/>
        <v>1.4340116209029414</v>
      </c>
      <c r="J1018" s="346">
        <v>2.6484385137573252</v>
      </c>
      <c r="K1018" s="202">
        <v>0</v>
      </c>
      <c r="L1018" s="60">
        <f t="shared" si="136"/>
        <v>3.2728264202309926E-2</v>
      </c>
    </row>
    <row r="1019" spans="1:12" ht="18" x14ac:dyDescent="0.4">
      <c r="A1019" s="9">
        <f t="shared" si="137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141"/>
        <v>176.7</v>
      </c>
      <c r="G1019" s="310">
        <f t="shared" si="138"/>
        <v>8.3054795812816215E-4</v>
      </c>
      <c r="H1019" s="209">
        <f t="shared" si="139"/>
        <v>3.5559495553278198</v>
      </c>
      <c r="I1019" s="256">
        <f t="shared" si="140"/>
        <v>0.78230890217212035</v>
      </c>
      <c r="J1019" s="346">
        <v>1.4448258270482228</v>
      </c>
      <c r="K1019" s="202">
        <v>0</v>
      </c>
      <c r="L1019" s="60">
        <f t="shared" si="136"/>
        <v>3.2728264202309919E-2</v>
      </c>
    </row>
    <row r="1020" spans="1:12" ht="18" x14ac:dyDescent="0.4">
      <c r="A1020" s="9">
        <f t="shared" si="137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si="141"/>
        <v>248.4</v>
      </c>
      <c r="G1020" s="310">
        <f t="shared" si="138"/>
        <v>1.1675614759424759E-3</v>
      </c>
      <c r="H1020" s="209">
        <f t="shared" si="139"/>
        <v>4.9988560811739129</v>
      </c>
      <c r="I1020" s="256">
        <f t="shared" si="140"/>
        <v>1.0997483378582609</v>
      </c>
      <c r="J1020" s="346">
        <v>2.0310964088216106</v>
      </c>
      <c r="K1020" s="202">
        <v>0</v>
      </c>
      <c r="L1020" s="60">
        <f t="shared" si="136"/>
        <v>3.2728264202309926E-2</v>
      </c>
    </row>
    <row r="1021" spans="1:12" ht="18" x14ac:dyDescent="0.4">
      <c r="A1021" s="9">
        <f t="shared" si="137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141"/>
        <v>192.4</v>
      </c>
      <c r="G1021" s="310">
        <f t="shared" si="138"/>
        <v>9.0434310777509001E-4</v>
      </c>
      <c r="H1021" s="209">
        <f t="shared" si="139"/>
        <v>3.8718997987836588</v>
      </c>
      <c r="I1021" s="256">
        <f t="shared" si="140"/>
        <v>0.85181795573240493</v>
      </c>
      <c r="J1021" s="346">
        <v>1.5732002780083649</v>
      </c>
      <c r="K1021" s="202">
        <v>0</v>
      </c>
      <c r="L1021" s="60">
        <f t="shared" si="136"/>
        <v>3.2728264202309919E-2</v>
      </c>
    </row>
    <row r="1022" spans="1:12" ht="18" x14ac:dyDescent="0.4">
      <c r="A1022" s="9">
        <f t="shared" si="137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141"/>
        <v>114.5</v>
      </c>
      <c r="G1022" s="310">
        <f t="shared" si="138"/>
        <v>5.3818755634224428E-4</v>
      </c>
      <c r="H1022" s="209">
        <f t="shared" si="139"/>
        <v>2.3042231131015019</v>
      </c>
      <c r="I1022" s="256">
        <f t="shared" si="140"/>
        <v>0.50692908488233046</v>
      </c>
      <c r="J1022" s="346">
        <v>0.93623405318065367</v>
      </c>
      <c r="K1022" s="202">
        <v>0</v>
      </c>
      <c r="L1022" s="60">
        <f t="shared" si="136"/>
        <v>3.2728264202309926E-2</v>
      </c>
    </row>
    <row r="1023" spans="1:12" ht="18" x14ac:dyDescent="0.4">
      <c r="A1023" s="9">
        <f t="shared" si="137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141"/>
        <v>617.4</v>
      </c>
      <c r="G1023" s="310">
        <f t="shared" si="138"/>
        <v>2.9019825090454291E-3</v>
      </c>
      <c r="H1023" s="209">
        <f t="shared" si="139"/>
        <v>12.424693013352552</v>
      </c>
      <c r="I1023" s="256">
        <f t="shared" si="140"/>
        <v>2.7334324629375617</v>
      </c>
      <c r="J1023" s="346">
        <v>5.0483048422160319</v>
      </c>
      <c r="K1023" s="202">
        <v>0</v>
      </c>
      <c r="L1023" s="60">
        <f t="shared" si="136"/>
        <v>3.2728264202309919E-2</v>
      </c>
    </row>
    <row r="1024" spans="1:12" ht="18" x14ac:dyDescent="0.4">
      <c r="A1024" s="9">
        <f t="shared" si="137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141"/>
        <v>852.7</v>
      </c>
      <c r="G1024" s="310">
        <f t="shared" si="138"/>
        <v>4.007969688148749E-3</v>
      </c>
      <c r="H1024" s="209">
        <f t="shared" si="139"/>
        <v>17.15992182132446</v>
      </c>
      <c r="I1024" s="256">
        <f t="shared" si="140"/>
        <v>3.7751828006913812</v>
      </c>
      <c r="J1024" s="346">
        <v>6.9722862632938298</v>
      </c>
      <c r="K1024" s="202">
        <v>0</v>
      </c>
      <c r="L1024" s="60">
        <f t="shared" si="136"/>
        <v>3.2728264202309926E-2</v>
      </c>
    </row>
    <row r="1025" spans="1:12" ht="18" x14ac:dyDescent="0.4">
      <c r="A1025" s="9">
        <f t="shared" si="137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141"/>
        <v>66.45</v>
      </c>
      <c r="G1025" s="310">
        <f t="shared" si="138"/>
        <v>3.1233679579862125E-4</v>
      </c>
      <c r="H1025" s="209">
        <f t="shared" si="139"/>
        <v>1.3372543743720069</v>
      </c>
      <c r="I1025" s="256">
        <f t="shared" si="140"/>
        <v>0.29419596236184153</v>
      </c>
      <c r="J1025" s="346">
        <v>0.5433428195096458</v>
      </c>
      <c r="K1025" s="202">
        <v>0</v>
      </c>
      <c r="L1025" s="60">
        <f t="shared" si="136"/>
        <v>3.2728264202309919E-2</v>
      </c>
    </row>
    <row r="1026" spans="1:12" ht="18" x14ac:dyDescent="0.4">
      <c r="A1026" s="9">
        <f t="shared" si="137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141"/>
        <v>26.4</v>
      </c>
      <c r="G1026" s="310">
        <f t="shared" si="138"/>
        <v>1.2408865927891047E-4</v>
      </c>
      <c r="H1026" s="209">
        <f t="shared" si="139"/>
        <v>0.53127939026969118</v>
      </c>
      <c r="I1026" s="256">
        <f t="shared" si="140"/>
        <v>0.11688146585933205</v>
      </c>
      <c r="J1026" s="346">
        <v>0.21586531881195858</v>
      </c>
      <c r="K1026" s="202">
        <v>0</v>
      </c>
      <c r="L1026" s="60">
        <f t="shared" si="136"/>
        <v>3.2728264202309919E-2</v>
      </c>
    </row>
    <row r="1027" spans="1:12" ht="18" x14ac:dyDescent="0.4">
      <c r="A1027" s="9">
        <f t="shared" si="137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141"/>
        <v>85.8</v>
      </c>
      <c r="G1027" s="310">
        <f t="shared" si="138"/>
        <v>4.0328814265645904E-4</v>
      </c>
      <c r="H1027" s="209">
        <f t="shared" si="139"/>
        <v>1.7266580183764966</v>
      </c>
      <c r="I1027" s="256">
        <f t="shared" si="140"/>
        <v>0.37986476404282926</v>
      </c>
      <c r="J1027" s="346">
        <v>0.7015622861388654</v>
      </c>
      <c r="K1027" s="202">
        <v>0</v>
      </c>
      <c r="L1027" s="60">
        <f t="shared" si="136"/>
        <v>3.2728264202309926E-2</v>
      </c>
    </row>
    <row r="1028" spans="1:12" ht="18" x14ac:dyDescent="0.4">
      <c r="A1028" s="9">
        <f t="shared" si="137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141"/>
        <v>62.4</v>
      </c>
      <c r="G1028" s="310">
        <f t="shared" si="138"/>
        <v>2.9330046738651564E-4</v>
      </c>
      <c r="H1028" s="209">
        <f t="shared" si="139"/>
        <v>1.2557512860919973</v>
      </c>
      <c r="I1028" s="256">
        <f t="shared" si="140"/>
        <v>0.27626528294023939</v>
      </c>
      <c r="J1028" s="346">
        <v>0.51022711719190217</v>
      </c>
      <c r="K1028" s="202">
        <v>0</v>
      </c>
      <c r="L1028" s="60">
        <f t="shared" si="136"/>
        <v>3.2728264202309919E-2</v>
      </c>
    </row>
    <row r="1029" spans="1:12" ht="18" x14ac:dyDescent="0.4">
      <c r="A1029" s="9">
        <f t="shared" si="137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141"/>
        <v>35.4</v>
      </c>
      <c r="G1029" s="310">
        <f t="shared" si="138"/>
        <v>1.6639161130581177E-4</v>
      </c>
      <c r="H1029" s="209">
        <f t="shared" si="139"/>
        <v>0.71239736422526778</v>
      </c>
      <c r="I1029" s="256">
        <f t="shared" si="140"/>
        <v>0.15672742012955893</v>
      </c>
      <c r="J1029" s="346">
        <v>0.28945576840694448</v>
      </c>
      <c r="K1029" s="202">
        <v>0</v>
      </c>
      <c r="L1029" s="60">
        <f t="shared" si="136"/>
        <v>3.2728264202309919E-2</v>
      </c>
    </row>
    <row r="1030" spans="1:12" ht="18" x14ac:dyDescent="0.4">
      <c r="A1030" s="9">
        <f t="shared" si="137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141"/>
        <v>71.2</v>
      </c>
      <c r="G1030" s="310">
        <f t="shared" si="138"/>
        <v>3.3466335381281918E-4</v>
      </c>
      <c r="H1030" s="209">
        <f t="shared" si="139"/>
        <v>1.4328444161818945</v>
      </c>
      <c r="I1030" s="256">
        <f t="shared" si="140"/>
        <v>0.3152257715600168</v>
      </c>
      <c r="J1030" s="346">
        <v>0.58218222346255499</v>
      </c>
      <c r="K1030" s="202">
        <v>0</v>
      </c>
      <c r="L1030" s="60">
        <f t="shared" si="136"/>
        <v>3.2728264202309919E-2</v>
      </c>
    </row>
    <row r="1031" spans="1:12" ht="18" x14ac:dyDescent="0.4">
      <c r="A1031" s="9">
        <f t="shared" si="137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141"/>
        <v>69.400000000000006</v>
      </c>
      <c r="G1031" s="310">
        <f t="shared" si="138"/>
        <v>3.2620276340743893E-4</v>
      </c>
      <c r="H1031" s="209">
        <f t="shared" si="139"/>
        <v>1.3966208213907794</v>
      </c>
      <c r="I1031" s="256">
        <f t="shared" si="140"/>
        <v>0.30725658070597145</v>
      </c>
      <c r="J1031" s="346">
        <v>0.56746413354355785</v>
      </c>
      <c r="K1031" s="202">
        <v>0</v>
      </c>
      <c r="L1031" s="60">
        <f t="shared" si="136"/>
        <v>3.2728264202309919E-2</v>
      </c>
    </row>
    <row r="1032" spans="1:12" ht="18" x14ac:dyDescent="0.4">
      <c r="A1032" s="9">
        <f t="shared" si="137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141"/>
        <v>19.600000000000001</v>
      </c>
      <c r="G1032" s="310">
        <f t="shared" si="138"/>
        <v>9.2126428858585056E-5</v>
      </c>
      <c r="H1032" s="209">
        <f t="shared" si="139"/>
        <v>0.39443469883658899</v>
      </c>
      <c r="I1032" s="256">
        <f t="shared" ref="I1032:I1090" si="142">H1032*0.22</f>
        <v>8.6775633744049577E-2</v>
      </c>
      <c r="J1032" s="346">
        <v>0.16026364578463592</v>
      </c>
      <c r="K1032" s="202">
        <v>0</v>
      </c>
      <c r="L1032" s="60">
        <f t="shared" si="136"/>
        <v>3.2728264202309926E-2</v>
      </c>
    </row>
    <row r="1033" spans="1:12" ht="18" x14ac:dyDescent="0.4">
      <c r="A1033" s="9">
        <f t="shared" si="137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141"/>
        <v>310.10000000000002</v>
      </c>
      <c r="G1033" s="310">
        <f t="shared" si="138"/>
        <v>1.4575717137268994E-3</v>
      </c>
      <c r="H1033" s="209">
        <f t="shared" si="139"/>
        <v>6.2405204137360331</v>
      </c>
      <c r="I1033" s="256">
        <f t="shared" si="142"/>
        <v>1.3729144910219273</v>
      </c>
      <c r="J1033" s="346">
        <v>2.5355998243783473</v>
      </c>
      <c r="K1033" s="202">
        <v>0</v>
      </c>
      <c r="L1033" s="60">
        <f t="shared" ref="L1033:L1096" si="143">(H1033+I1033+J1033+K1033)/F1033</f>
        <v>3.2728264202309919E-2</v>
      </c>
    </row>
    <row r="1034" spans="1:12" ht="18" x14ac:dyDescent="0.4">
      <c r="A1034" s="9">
        <f t="shared" si="137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141"/>
        <v>384.2</v>
      </c>
      <c r="G1034" s="310">
        <f t="shared" si="138"/>
        <v>1.8058660187483865E-3</v>
      </c>
      <c r="H1034" s="209">
        <f t="shared" si="139"/>
        <v>7.731725065970279</v>
      </c>
      <c r="I1034" s="256">
        <f t="shared" si="142"/>
        <v>1.7009795145134614</v>
      </c>
      <c r="J1034" s="346">
        <v>3.1414945260437306</v>
      </c>
      <c r="K1034" s="202">
        <v>0</v>
      </c>
      <c r="L1034" s="60">
        <f t="shared" si="143"/>
        <v>3.2728264202309919E-2</v>
      </c>
    </row>
    <row r="1035" spans="1:12" ht="18" x14ac:dyDescent="0.4">
      <c r="A1035" s="9">
        <f t="shared" si="137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141"/>
        <v>387.4</v>
      </c>
      <c r="G1035" s="310">
        <f t="shared" si="138"/>
        <v>1.8209070683579513E-3</v>
      </c>
      <c r="H1035" s="209">
        <f t="shared" si="139"/>
        <v>7.7961225678211505</v>
      </c>
      <c r="I1035" s="256">
        <f t="shared" si="142"/>
        <v>1.7151469649206532</v>
      </c>
      <c r="J1035" s="346">
        <v>3.1676600192330588</v>
      </c>
      <c r="K1035" s="202">
        <v>0</v>
      </c>
      <c r="L1035" s="60">
        <f t="shared" si="143"/>
        <v>3.2728264202309919E-2</v>
      </c>
    </row>
    <row r="1036" spans="1:12" ht="18" x14ac:dyDescent="0.4">
      <c r="A1036" s="9">
        <f t="shared" ref="A1036:A1099" si="144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141"/>
        <v>306.2</v>
      </c>
      <c r="G1036" s="310">
        <f t="shared" ref="G1036:G1099" si="145">1/212751.11*F1036</f>
        <v>1.439240434515242E-3</v>
      </c>
      <c r="H1036" s="209">
        <f t="shared" ref="H1036:H1099" si="146">G1036*4281.45</f>
        <v>6.1620359583552826</v>
      </c>
      <c r="I1036" s="256">
        <f t="shared" si="142"/>
        <v>1.3556479108381623</v>
      </c>
      <c r="J1036" s="346">
        <v>2.5037106295538529</v>
      </c>
      <c r="K1036" s="202">
        <v>0</v>
      </c>
      <c r="L1036" s="60">
        <f t="shared" si="143"/>
        <v>3.2728264202309926E-2</v>
      </c>
    </row>
    <row r="1037" spans="1:12" ht="18" x14ac:dyDescent="0.4">
      <c r="A1037" s="9">
        <f t="shared" si="144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141"/>
        <v>407.7</v>
      </c>
      <c r="G1037" s="310">
        <f t="shared" si="145"/>
        <v>1.9163237268186289E-3</v>
      </c>
      <c r="H1037" s="209">
        <f t="shared" si="146"/>
        <v>8.2046442201876175</v>
      </c>
      <c r="I1037" s="256">
        <f t="shared" si="142"/>
        <v>1.805021728441276</v>
      </c>
      <c r="J1037" s="346">
        <v>3.3336473666528605</v>
      </c>
      <c r="K1037" s="202">
        <v>0</v>
      </c>
      <c r="L1037" s="60">
        <f t="shared" si="143"/>
        <v>3.2728264202309919E-2</v>
      </c>
    </row>
    <row r="1038" spans="1:12" ht="18" x14ac:dyDescent="0.4">
      <c r="A1038" s="9">
        <f t="shared" si="144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141"/>
        <v>304.3</v>
      </c>
      <c r="G1038" s="310">
        <f t="shared" si="145"/>
        <v>1.4303098113095628E-3</v>
      </c>
      <c r="H1038" s="209">
        <f t="shared" si="146"/>
        <v>6.1237999416313276</v>
      </c>
      <c r="I1038" s="256">
        <f t="shared" si="142"/>
        <v>1.3472359871588921</v>
      </c>
      <c r="J1038" s="346">
        <v>2.4881748679726896</v>
      </c>
      <c r="K1038" s="202">
        <v>0</v>
      </c>
      <c r="L1038" s="60">
        <f t="shared" si="143"/>
        <v>3.2728264202309919E-2</v>
      </c>
    </row>
    <row r="1039" spans="1:12" ht="18" x14ac:dyDescent="0.4">
      <c r="A1039" s="9">
        <f t="shared" si="144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141"/>
        <v>413.7</v>
      </c>
      <c r="G1039" s="310">
        <f t="shared" si="145"/>
        <v>1.944525694836563E-3</v>
      </c>
      <c r="H1039" s="209">
        <f t="shared" si="146"/>
        <v>8.3253895361580028</v>
      </c>
      <c r="I1039" s="256">
        <f t="shared" si="142"/>
        <v>1.8315856979547607</v>
      </c>
      <c r="J1039" s="346">
        <v>3.382707666382851</v>
      </c>
      <c r="K1039" s="202">
        <v>0</v>
      </c>
      <c r="L1039" s="60">
        <f t="shared" si="143"/>
        <v>3.2728264202309926E-2</v>
      </c>
    </row>
    <row r="1040" spans="1:12" ht="18" x14ac:dyDescent="0.4">
      <c r="A1040" s="9">
        <f t="shared" si="144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141"/>
        <v>387.6</v>
      </c>
      <c r="G1040" s="310">
        <f t="shared" si="145"/>
        <v>1.8218471339585495E-3</v>
      </c>
      <c r="H1040" s="209">
        <f t="shared" si="146"/>
        <v>7.8001474116868312</v>
      </c>
      <c r="I1040" s="256">
        <f t="shared" si="142"/>
        <v>1.7160324305711028</v>
      </c>
      <c r="J1040" s="346">
        <v>3.1692953625573925</v>
      </c>
      <c r="K1040" s="202">
        <v>0</v>
      </c>
      <c r="L1040" s="60">
        <f t="shared" si="143"/>
        <v>3.2728264202309919E-2</v>
      </c>
    </row>
    <row r="1041" spans="1:12" ht="18" x14ac:dyDescent="0.4">
      <c r="A1041" s="9">
        <f t="shared" si="144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141"/>
        <v>189.8</v>
      </c>
      <c r="G1041" s="310">
        <f t="shared" si="145"/>
        <v>8.921222549673186E-4</v>
      </c>
      <c r="H1041" s="209">
        <f t="shared" si="146"/>
        <v>3.8195768285298262</v>
      </c>
      <c r="I1041" s="256">
        <f t="shared" si="142"/>
        <v>0.8403069022765618</v>
      </c>
      <c r="J1041" s="346">
        <v>1.5519408147920357</v>
      </c>
      <c r="K1041" s="202">
        <v>0</v>
      </c>
      <c r="L1041" s="60">
        <f t="shared" si="143"/>
        <v>3.2728264202309919E-2</v>
      </c>
    </row>
    <row r="1042" spans="1:12" ht="18" x14ac:dyDescent="0.4">
      <c r="A1042" s="9">
        <f t="shared" si="144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141"/>
        <v>372.5</v>
      </c>
      <c r="G1042" s="310">
        <f t="shared" si="145"/>
        <v>1.750872181113415E-3</v>
      </c>
      <c r="H1042" s="209">
        <f t="shared" si="146"/>
        <v>7.4962716998280303</v>
      </c>
      <c r="I1042" s="256">
        <f t="shared" si="142"/>
        <v>1.6491797739621668</v>
      </c>
      <c r="J1042" s="346">
        <v>3.0458269415702492</v>
      </c>
      <c r="K1042" s="202">
        <v>0</v>
      </c>
      <c r="L1042" s="60">
        <f t="shared" si="143"/>
        <v>3.2728264202309926E-2</v>
      </c>
    </row>
    <row r="1043" spans="1:12" ht="18" x14ac:dyDescent="0.4">
      <c r="A1043" s="9">
        <f t="shared" si="144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141"/>
        <v>370.7</v>
      </c>
      <c r="G1043" s="310">
        <f t="shared" si="145"/>
        <v>1.7424115907080345E-3</v>
      </c>
      <c r="H1043" s="209">
        <f t="shared" si="146"/>
        <v>7.4600481050369138</v>
      </c>
      <c r="I1043" s="256">
        <f t="shared" si="142"/>
        <v>1.641210583108121</v>
      </c>
      <c r="J1043" s="346">
        <v>3.0311088516512519</v>
      </c>
      <c r="K1043" s="202">
        <v>0</v>
      </c>
      <c r="L1043" s="60">
        <f t="shared" si="143"/>
        <v>3.2728264202309919E-2</v>
      </c>
    </row>
    <row r="1044" spans="1:12" ht="18" x14ac:dyDescent="0.4">
      <c r="A1044" s="9">
        <f t="shared" si="144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141"/>
        <v>409.1</v>
      </c>
      <c r="G1044" s="310">
        <f t="shared" si="145"/>
        <v>1.9229041860228135E-3</v>
      </c>
      <c r="H1044" s="209">
        <f t="shared" si="146"/>
        <v>8.2328181272473753</v>
      </c>
      <c r="I1044" s="256">
        <f t="shared" si="142"/>
        <v>1.8112199879944226</v>
      </c>
      <c r="J1044" s="346">
        <v>3.3450947699231919</v>
      </c>
      <c r="K1044" s="202">
        <v>0</v>
      </c>
      <c r="L1044" s="60">
        <f t="shared" si="143"/>
        <v>3.2728264202309919E-2</v>
      </c>
    </row>
    <row r="1045" spans="1:12" ht="18" x14ac:dyDescent="0.4">
      <c r="A1045" s="9">
        <f t="shared" si="144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141"/>
        <v>373.1</v>
      </c>
      <c r="G1045" s="310">
        <f t="shared" si="145"/>
        <v>1.7536923779152083E-3</v>
      </c>
      <c r="H1045" s="209">
        <f t="shared" si="146"/>
        <v>7.508346231425068</v>
      </c>
      <c r="I1045" s="256">
        <f t="shared" si="142"/>
        <v>1.651836170913515</v>
      </c>
      <c r="J1045" s="346">
        <v>3.0507329715432485</v>
      </c>
      <c r="K1045" s="202">
        <v>0</v>
      </c>
      <c r="L1045" s="60">
        <f t="shared" si="143"/>
        <v>3.2728264202309919E-2</v>
      </c>
    </row>
    <row r="1046" spans="1:12" ht="18" x14ac:dyDescent="0.4">
      <c r="A1046" s="9">
        <f t="shared" si="144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141"/>
        <v>374</v>
      </c>
      <c r="G1046" s="310">
        <f t="shared" si="145"/>
        <v>1.7579226731178985E-3</v>
      </c>
      <c r="H1046" s="209">
        <f t="shared" si="146"/>
        <v>7.5264580288206266</v>
      </c>
      <c r="I1046" s="256">
        <f t="shared" si="142"/>
        <v>1.6558207663405378</v>
      </c>
      <c r="J1046" s="346">
        <v>3.058092016502747</v>
      </c>
      <c r="K1046" s="202">
        <v>0</v>
      </c>
      <c r="L1046" s="60">
        <f t="shared" si="143"/>
        <v>3.2728264202309926E-2</v>
      </c>
    </row>
    <row r="1047" spans="1:12" ht="18" x14ac:dyDescent="0.4">
      <c r="A1047" s="9">
        <f t="shared" si="144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141"/>
        <v>327.2</v>
      </c>
      <c r="G1047" s="310">
        <f t="shared" si="145"/>
        <v>1.5379473225780116E-3</v>
      </c>
      <c r="H1047" s="209">
        <f t="shared" si="146"/>
        <v>6.5846445642516276</v>
      </c>
      <c r="I1047" s="256">
        <f t="shared" si="142"/>
        <v>1.448621804135358</v>
      </c>
      <c r="J1047" s="346">
        <v>2.6754216786088203</v>
      </c>
      <c r="K1047" s="202">
        <v>0</v>
      </c>
      <c r="L1047" s="60">
        <f t="shared" si="143"/>
        <v>3.2728264202309926E-2</v>
      </c>
    </row>
    <row r="1048" spans="1:12" ht="18" x14ac:dyDescent="0.4">
      <c r="A1048" s="9">
        <f t="shared" si="144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141"/>
        <v>198.1</v>
      </c>
      <c r="G1048" s="310">
        <f t="shared" si="145"/>
        <v>9.3113497739212743E-4</v>
      </c>
      <c r="H1048" s="209">
        <f t="shared" si="146"/>
        <v>3.9866078489555239</v>
      </c>
      <c r="I1048" s="256">
        <f t="shared" si="142"/>
        <v>0.87705372677021531</v>
      </c>
      <c r="J1048" s="346">
        <v>1.619807562751856</v>
      </c>
      <c r="K1048" s="202">
        <v>0</v>
      </c>
      <c r="L1048" s="60">
        <f t="shared" si="143"/>
        <v>3.2728264202309919E-2</v>
      </c>
    </row>
    <row r="1049" spans="1:12" ht="18" x14ac:dyDescent="0.4">
      <c r="A1049" s="9">
        <f t="shared" si="144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141"/>
        <v>308</v>
      </c>
      <c r="G1049" s="310">
        <f t="shared" si="145"/>
        <v>1.4477010249206222E-3</v>
      </c>
      <c r="H1049" s="209">
        <f t="shared" si="146"/>
        <v>6.1982595531463982</v>
      </c>
      <c r="I1049" s="256">
        <f t="shared" si="142"/>
        <v>1.3636171016922076</v>
      </c>
      <c r="J1049" s="346">
        <v>2.5184287194728503</v>
      </c>
      <c r="K1049" s="202">
        <v>0</v>
      </c>
      <c r="L1049" s="60">
        <f t="shared" si="143"/>
        <v>3.2728264202309926E-2</v>
      </c>
    </row>
    <row r="1050" spans="1:12" ht="18" x14ac:dyDescent="0.4">
      <c r="A1050" s="9">
        <f t="shared" si="144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141"/>
        <v>333.2</v>
      </c>
      <c r="G1050" s="310">
        <f t="shared" si="145"/>
        <v>1.5661492905959457E-3</v>
      </c>
      <c r="H1050" s="209">
        <f t="shared" si="146"/>
        <v>6.7053898802220111</v>
      </c>
      <c r="I1050" s="256">
        <f t="shared" si="142"/>
        <v>1.4751857736488425</v>
      </c>
      <c r="J1050" s="346">
        <v>2.7244819783388108</v>
      </c>
      <c r="K1050" s="202">
        <v>0</v>
      </c>
      <c r="L1050" s="60">
        <f t="shared" si="143"/>
        <v>3.2728264202309919E-2</v>
      </c>
    </row>
    <row r="1051" spans="1:12" ht="18" x14ac:dyDescent="0.4">
      <c r="A1051" s="9">
        <f t="shared" si="144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141"/>
        <v>356.2</v>
      </c>
      <c r="G1051" s="310">
        <f t="shared" si="145"/>
        <v>1.6742568346646935E-3</v>
      </c>
      <c r="H1051" s="209">
        <f t="shared" si="146"/>
        <v>7.1682469247751515</v>
      </c>
      <c r="I1051" s="256">
        <f t="shared" si="142"/>
        <v>1.5770143234505334</v>
      </c>
      <c r="J1051" s="346">
        <v>2.9125464606371079</v>
      </c>
      <c r="K1051" s="202">
        <v>0</v>
      </c>
      <c r="L1051" s="60">
        <f t="shared" si="143"/>
        <v>3.2728264202309919E-2</v>
      </c>
    </row>
    <row r="1052" spans="1:12" ht="18" x14ac:dyDescent="0.4">
      <c r="A1052" s="9">
        <f t="shared" si="144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141"/>
        <v>339.8</v>
      </c>
      <c r="G1052" s="310">
        <f t="shared" si="145"/>
        <v>1.5971714554156736E-3</v>
      </c>
      <c r="H1052" s="209">
        <f t="shared" si="146"/>
        <v>6.8382097277894358</v>
      </c>
      <c r="I1052" s="256">
        <f t="shared" si="142"/>
        <v>1.5044061401136759</v>
      </c>
      <c r="J1052" s="346">
        <v>2.7784483080418005</v>
      </c>
      <c r="K1052" s="202">
        <v>0</v>
      </c>
      <c r="L1052" s="60">
        <f t="shared" si="143"/>
        <v>3.2728264202309926E-2</v>
      </c>
    </row>
    <row r="1053" spans="1:12" ht="18" x14ac:dyDescent="0.4">
      <c r="A1053" s="9">
        <f t="shared" si="144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141"/>
        <v>392.1</v>
      </c>
      <c r="G1053" s="310">
        <f t="shared" si="145"/>
        <v>1.842998609972E-3</v>
      </c>
      <c r="H1053" s="209">
        <f t="shared" si="146"/>
        <v>7.8907063986646193</v>
      </c>
      <c r="I1053" s="256">
        <f t="shared" si="142"/>
        <v>1.7359554077062163</v>
      </c>
      <c r="J1053" s="346">
        <v>3.2060905873548853</v>
      </c>
      <c r="K1053" s="202">
        <v>0</v>
      </c>
      <c r="L1053" s="60">
        <f t="shared" si="143"/>
        <v>3.2728264202309919E-2</v>
      </c>
    </row>
    <row r="1054" spans="1:12" ht="18" x14ac:dyDescent="0.4">
      <c r="A1054" s="9">
        <f t="shared" si="144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141"/>
        <v>355.1</v>
      </c>
      <c r="G1054" s="310">
        <f t="shared" si="145"/>
        <v>1.6690864738614058E-3</v>
      </c>
      <c r="H1054" s="209">
        <f t="shared" si="146"/>
        <v>7.1461102835139156</v>
      </c>
      <c r="I1054" s="256">
        <f t="shared" si="142"/>
        <v>1.5721442623730615</v>
      </c>
      <c r="J1054" s="346">
        <v>2.9035520723532771</v>
      </c>
      <c r="K1054" s="202">
        <v>0</v>
      </c>
      <c r="L1054" s="60">
        <f t="shared" si="143"/>
        <v>3.2728264202309919E-2</v>
      </c>
    </row>
    <row r="1055" spans="1:12" ht="18" x14ac:dyDescent="0.4">
      <c r="A1055" s="9">
        <f t="shared" si="144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141"/>
        <v>196.9</v>
      </c>
      <c r="G1055" s="310">
        <f t="shared" si="145"/>
        <v>9.2549458378854063E-4</v>
      </c>
      <c r="H1055" s="209">
        <f t="shared" si="146"/>
        <v>3.9624587857614473</v>
      </c>
      <c r="I1055" s="256">
        <f t="shared" si="142"/>
        <v>0.87174093286751841</v>
      </c>
      <c r="J1055" s="346">
        <v>1.6099955028058579</v>
      </c>
      <c r="K1055" s="202">
        <v>0</v>
      </c>
      <c r="L1055" s="60">
        <f t="shared" si="143"/>
        <v>3.2728264202309926E-2</v>
      </c>
    </row>
    <row r="1056" spans="1:12" ht="18" x14ac:dyDescent="0.4">
      <c r="A1056" s="9">
        <f t="shared" si="144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141"/>
        <v>393.6</v>
      </c>
      <c r="G1056" s="310">
        <f t="shared" si="145"/>
        <v>1.8500491019764836E-3</v>
      </c>
      <c r="H1056" s="209">
        <f t="shared" si="146"/>
        <v>7.9208927276572156</v>
      </c>
      <c r="I1056" s="256">
        <f t="shared" si="142"/>
        <v>1.7425964000845875</v>
      </c>
      <c r="J1056" s="346">
        <v>3.218355662287383</v>
      </c>
      <c r="K1056" s="202">
        <v>0</v>
      </c>
      <c r="L1056" s="60">
        <f t="shared" si="143"/>
        <v>3.2728264202309919E-2</v>
      </c>
    </row>
    <row r="1057" spans="1:12" ht="18" x14ac:dyDescent="0.4">
      <c r="A1057" s="9">
        <f t="shared" si="144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141"/>
        <v>352.2</v>
      </c>
      <c r="G1057" s="310">
        <f t="shared" si="145"/>
        <v>1.6554555226527374E-3</v>
      </c>
      <c r="H1057" s="209">
        <f t="shared" si="146"/>
        <v>7.0877500474615625</v>
      </c>
      <c r="I1057" s="256">
        <f t="shared" si="142"/>
        <v>1.5593050104415438</v>
      </c>
      <c r="J1057" s="346">
        <v>2.8798395941504475</v>
      </c>
      <c r="K1057" s="202">
        <v>0</v>
      </c>
      <c r="L1057" s="60">
        <f t="shared" si="143"/>
        <v>3.2728264202309919E-2</v>
      </c>
    </row>
    <row r="1058" spans="1:12" ht="18" x14ac:dyDescent="0.4">
      <c r="A1058" s="9">
        <f t="shared" si="144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si="141"/>
        <v>361.1</v>
      </c>
      <c r="G1058" s="310">
        <f t="shared" si="145"/>
        <v>1.6972884418793399E-3</v>
      </c>
      <c r="H1058" s="209">
        <f t="shared" si="146"/>
        <v>7.2668555994842992</v>
      </c>
      <c r="I1058" s="256">
        <f t="shared" si="142"/>
        <v>1.5987082318865458</v>
      </c>
      <c r="J1058" s="346">
        <v>2.9526123720832671</v>
      </c>
      <c r="K1058" s="202">
        <v>0</v>
      </c>
      <c r="L1058" s="60">
        <f t="shared" si="143"/>
        <v>3.2728264202309919E-2</v>
      </c>
    </row>
    <row r="1059" spans="1:12" ht="18" x14ac:dyDescent="0.4">
      <c r="A1059" s="9">
        <f t="shared" si="144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141"/>
        <v>370.4</v>
      </c>
      <c r="G1059" s="310">
        <f t="shared" si="145"/>
        <v>1.7410014923071378E-3</v>
      </c>
      <c r="H1059" s="209">
        <f t="shared" si="146"/>
        <v>7.4540108392383946</v>
      </c>
      <c r="I1059" s="256">
        <f t="shared" si="142"/>
        <v>1.6398823846324468</v>
      </c>
      <c r="J1059" s="346">
        <v>3.0286558366647522</v>
      </c>
      <c r="K1059" s="202">
        <v>0</v>
      </c>
      <c r="L1059" s="60">
        <f t="shared" si="143"/>
        <v>3.2728264202309919E-2</v>
      </c>
    </row>
    <row r="1060" spans="1:12" ht="18" x14ac:dyDescent="0.4">
      <c r="A1060" s="9">
        <f t="shared" si="144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141"/>
        <v>419.9</v>
      </c>
      <c r="G1060" s="310">
        <f t="shared" si="145"/>
        <v>1.973667728455095E-3</v>
      </c>
      <c r="H1060" s="209">
        <f t="shared" si="146"/>
        <v>8.4501596959940652</v>
      </c>
      <c r="I1060" s="256">
        <f t="shared" si="142"/>
        <v>1.8590351331186943</v>
      </c>
      <c r="J1060" s="346">
        <v>3.4334033094371748</v>
      </c>
      <c r="K1060" s="202">
        <v>0</v>
      </c>
      <c r="L1060" s="60">
        <f t="shared" si="143"/>
        <v>3.2728264202309919E-2</v>
      </c>
    </row>
    <row r="1061" spans="1:12" ht="18" x14ac:dyDescent="0.4">
      <c r="A1061" s="9">
        <f t="shared" si="144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ref="F1061:F1105" si="147">C1061+D1061+E1061</f>
        <v>551.79999999999995</v>
      </c>
      <c r="G1061" s="310">
        <f t="shared" si="145"/>
        <v>2.5936409920493484E-3</v>
      </c>
      <c r="H1061" s="209">
        <f t="shared" si="146"/>
        <v>11.104544225409683</v>
      </c>
      <c r="I1061" s="256">
        <f t="shared" si="142"/>
        <v>2.44299972959013</v>
      </c>
      <c r="J1061" s="346">
        <v>4.5119122318348008</v>
      </c>
      <c r="K1061" s="202">
        <v>0</v>
      </c>
      <c r="L1061" s="60">
        <f t="shared" si="143"/>
        <v>3.2728264202309926E-2</v>
      </c>
    </row>
    <row r="1062" spans="1:12" ht="18" x14ac:dyDescent="0.4">
      <c r="A1062" s="9">
        <f t="shared" si="144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147"/>
        <v>551.20000000000005</v>
      </c>
      <c r="G1062" s="310">
        <f t="shared" si="145"/>
        <v>2.5908207952475555E-3</v>
      </c>
      <c r="H1062" s="209">
        <f t="shared" si="146"/>
        <v>11.092469693812646</v>
      </c>
      <c r="I1062" s="256">
        <f t="shared" si="142"/>
        <v>2.4403433326387822</v>
      </c>
      <c r="J1062" s="346">
        <v>4.5070062018618033</v>
      </c>
      <c r="K1062" s="202">
        <v>0</v>
      </c>
      <c r="L1062" s="60">
        <f t="shared" si="143"/>
        <v>3.2728264202309926E-2</v>
      </c>
    </row>
    <row r="1063" spans="1:12" ht="18" x14ac:dyDescent="0.4">
      <c r="A1063" s="9">
        <f t="shared" si="144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147"/>
        <v>317.2</v>
      </c>
      <c r="G1063" s="310">
        <f t="shared" si="145"/>
        <v>1.4909440425481212E-3</v>
      </c>
      <c r="H1063" s="209">
        <f t="shared" si="146"/>
        <v>6.3834023709676533</v>
      </c>
      <c r="I1063" s="256">
        <f t="shared" si="142"/>
        <v>1.4043485216128837</v>
      </c>
      <c r="J1063" s="346">
        <v>2.593654512392169</v>
      </c>
      <c r="K1063" s="202">
        <v>0</v>
      </c>
      <c r="L1063" s="60">
        <f t="shared" si="143"/>
        <v>3.2728264202309919E-2</v>
      </c>
    </row>
    <row r="1064" spans="1:12" ht="18" x14ac:dyDescent="0.4">
      <c r="A1064" s="9">
        <f t="shared" si="144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147"/>
        <v>554.52</v>
      </c>
      <c r="G1064" s="310">
        <f t="shared" si="145"/>
        <v>2.6064258842174786E-3</v>
      </c>
      <c r="H1064" s="209">
        <f t="shared" si="146"/>
        <v>11.159282101982923</v>
      </c>
      <c r="I1064" s="256">
        <f t="shared" si="142"/>
        <v>2.455042062436243</v>
      </c>
      <c r="J1064" s="346">
        <v>4.5341529010457302</v>
      </c>
      <c r="K1064" s="202">
        <v>0</v>
      </c>
      <c r="L1064" s="60">
        <f t="shared" si="143"/>
        <v>3.2728264202309919E-2</v>
      </c>
    </row>
    <row r="1065" spans="1:12" ht="18" x14ac:dyDescent="0.4">
      <c r="A1065" s="9">
        <f t="shared" si="144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147"/>
        <v>315</v>
      </c>
      <c r="G1065" s="310">
        <f t="shared" si="145"/>
        <v>1.4806033209415455E-3</v>
      </c>
      <c r="H1065" s="209">
        <f t="shared" si="146"/>
        <v>6.3391290884451799</v>
      </c>
      <c r="I1065" s="256">
        <f t="shared" si="142"/>
        <v>1.3946083994579397</v>
      </c>
      <c r="J1065" s="346">
        <v>2.5756657358245056</v>
      </c>
      <c r="K1065" s="202">
        <v>0</v>
      </c>
      <c r="L1065" s="60">
        <f t="shared" si="143"/>
        <v>3.2728264202309919E-2</v>
      </c>
    </row>
    <row r="1066" spans="1:12" ht="18" x14ac:dyDescent="0.4">
      <c r="A1066" s="9">
        <f t="shared" si="144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147"/>
        <v>930.4</v>
      </c>
      <c r="G1066" s="310">
        <f t="shared" si="145"/>
        <v>4.3731851739809962E-3</v>
      </c>
      <c r="H1066" s="209">
        <f t="shared" si="146"/>
        <v>18.723573663140936</v>
      </c>
      <c r="I1066" s="256">
        <f t="shared" si="142"/>
        <v>4.1191862058910056</v>
      </c>
      <c r="J1066" s="346">
        <v>7.6076171447972074</v>
      </c>
      <c r="K1066" s="202">
        <v>0</v>
      </c>
      <c r="L1066" s="60">
        <f t="shared" si="143"/>
        <v>3.2728264202309919E-2</v>
      </c>
    </row>
    <row r="1067" spans="1:12" ht="18" x14ac:dyDescent="0.4">
      <c r="A1067" s="9">
        <f t="shared" si="144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47"/>
        <v>4237</v>
      </c>
      <c r="G1067" s="310">
        <f t="shared" si="145"/>
        <v>1.9915289748664532E-2</v>
      </c>
      <c r="H1067" s="209">
        <f t="shared" si="146"/>
        <v>85.266317294419764</v>
      </c>
      <c r="I1067" s="256">
        <f t="shared" si="142"/>
        <v>18.758589804772349</v>
      </c>
      <c r="J1067" s="346">
        <v>34.644748325995025</v>
      </c>
      <c r="K1067" s="202">
        <v>0</v>
      </c>
      <c r="L1067" s="60">
        <f t="shared" si="143"/>
        <v>3.2728264202309926E-2</v>
      </c>
    </row>
    <row r="1068" spans="1:12" ht="18" x14ac:dyDescent="0.4">
      <c r="A1068" s="9">
        <f t="shared" si="144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147"/>
        <v>313.39999999999998</v>
      </c>
      <c r="G1068" s="310">
        <f t="shared" si="145"/>
        <v>1.473082796136763E-3</v>
      </c>
      <c r="H1068" s="209">
        <f t="shared" si="146"/>
        <v>6.3069303375197432</v>
      </c>
      <c r="I1068" s="256">
        <f t="shared" si="142"/>
        <v>1.3875246742543434</v>
      </c>
      <c r="J1068" s="346">
        <v>2.562582989229842</v>
      </c>
      <c r="K1068" s="202">
        <v>0</v>
      </c>
      <c r="L1068" s="60">
        <f t="shared" si="143"/>
        <v>3.2728264202309926E-2</v>
      </c>
    </row>
    <row r="1069" spans="1:12" ht="18" x14ac:dyDescent="0.4">
      <c r="A1069" s="9">
        <f t="shared" si="144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147"/>
        <v>311</v>
      </c>
      <c r="G1069" s="310">
        <f t="shared" si="145"/>
        <v>1.4618020089295894E-3</v>
      </c>
      <c r="H1069" s="209">
        <f t="shared" si="146"/>
        <v>6.25863221113159</v>
      </c>
      <c r="I1069" s="256">
        <f t="shared" si="142"/>
        <v>1.3768990864489499</v>
      </c>
      <c r="J1069" s="346">
        <v>2.5429588693378458</v>
      </c>
      <c r="K1069" s="202">
        <v>0</v>
      </c>
      <c r="L1069" s="60">
        <f t="shared" si="143"/>
        <v>3.2728264202309926E-2</v>
      </c>
    </row>
    <row r="1070" spans="1:12" ht="18" x14ac:dyDescent="0.4">
      <c r="A1070" s="9">
        <f t="shared" si="144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147"/>
        <v>302.3</v>
      </c>
      <c r="G1070" s="310">
        <f t="shared" si="145"/>
        <v>1.4209091553035848E-3</v>
      </c>
      <c r="H1070" s="209">
        <f t="shared" si="146"/>
        <v>6.0835515029745331</v>
      </c>
      <c r="I1070" s="256">
        <f t="shared" si="142"/>
        <v>1.3383813306543972</v>
      </c>
      <c r="J1070" s="346">
        <v>2.4718214347293594</v>
      </c>
      <c r="K1070" s="202">
        <v>0</v>
      </c>
      <c r="L1070" s="60">
        <f t="shared" si="143"/>
        <v>3.2728264202309919E-2</v>
      </c>
    </row>
    <row r="1071" spans="1:12" ht="18" x14ac:dyDescent="0.4">
      <c r="A1071" s="9">
        <f t="shared" si="144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147"/>
        <v>314.10000000000002</v>
      </c>
      <c r="G1071" s="310">
        <f t="shared" si="145"/>
        <v>1.4763730257388555E-3</v>
      </c>
      <c r="H1071" s="209">
        <f t="shared" si="146"/>
        <v>6.321017291049623</v>
      </c>
      <c r="I1071" s="256">
        <f t="shared" si="142"/>
        <v>1.3906238040309171</v>
      </c>
      <c r="J1071" s="346">
        <v>2.5683066908650076</v>
      </c>
      <c r="K1071" s="202">
        <v>0</v>
      </c>
      <c r="L1071" s="60">
        <f t="shared" si="143"/>
        <v>3.2728264202309926E-2</v>
      </c>
    </row>
    <row r="1072" spans="1:12" ht="18" x14ac:dyDescent="0.4">
      <c r="A1072" s="9">
        <f t="shared" si="144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147"/>
        <v>317.10000000000002</v>
      </c>
      <c r="G1072" s="310">
        <f t="shared" si="145"/>
        <v>1.4904740097478224E-3</v>
      </c>
      <c r="H1072" s="209">
        <f t="shared" si="146"/>
        <v>6.3813899490348138</v>
      </c>
      <c r="I1072" s="256">
        <f t="shared" si="142"/>
        <v>1.4039057887876591</v>
      </c>
      <c r="J1072" s="346">
        <v>2.5928368407300031</v>
      </c>
      <c r="K1072" s="202">
        <v>0</v>
      </c>
      <c r="L1072" s="60">
        <f t="shared" si="143"/>
        <v>3.2728264202309919E-2</v>
      </c>
    </row>
    <row r="1073" spans="1:12" ht="18" x14ac:dyDescent="0.4">
      <c r="A1073" s="9">
        <f t="shared" si="144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147"/>
        <v>126.9</v>
      </c>
      <c r="G1073" s="310">
        <f t="shared" si="145"/>
        <v>5.9647162357930831E-4</v>
      </c>
      <c r="H1073" s="209">
        <f t="shared" si="146"/>
        <v>2.5537634327736294</v>
      </c>
      <c r="I1073" s="256">
        <f t="shared" si="142"/>
        <v>0.56182795521019846</v>
      </c>
      <c r="J1073" s="346">
        <v>1.0376253392893011</v>
      </c>
      <c r="K1073" s="202">
        <v>0</v>
      </c>
      <c r="L1073" s="60">
        <f t="shared" si="143"/>
        <v>3.2728264202309919E-2</v>
      </c>
    </row>
    <row r="1074" spans="1:12" ht="18" x14ac:dyDescent="0.4">
      <c r="A1074" s="9">
        <f t="shared" si="144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147"/>
        <v>137</v>
      </c>
      <c r="G1074" s="310">
        <f t="shared" si="145"/>
        <v>6.439449364094975E-4</v>
      </c>
      <c r="H1074" s="209">
        <f t="shared" si="146"/>
        <v>2.7570180479904431</v>
      </c>
      <c r="I1074" s="256">
        <f t="shared" si="142"/>
        <v>0.60654397055789755</v>
      </c>
      <c r="J1074" s="346">
        <v>1.1202101771681185</v>
      </c>
      <c r="K1074" s="202">
        <v>0</v>
      </c>
      <c r="L1074" s="60">
        <f t="shared" si="143"/>
        <v>3.2728264202309919E-2</v>
      </c>
    </row>
    <row r="1075" spans="1:12" ht="18" x14ac:dyDescent="0.4">
      <c r="A1075" s="9">
        <f t="shared" si="144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147"/>
        <v>135.30000000000001</v>
      </c>
      <c r="G1075" s="310">
        <f t="shared" si="145"/>
        <v>6.3595437880441621E-4</v>
      </c>
      <c r="H1075" s="209">
        <f t="shared" si="146"/>
        <v>2.7228068751321675</v>
      </c>
      <c r="I1075" s="256">
        <f t="shared" si="142"/>
        <v>0.59901751252907687</v>
      </c>
      <c r="J1075" s="346">
        <v>1.1063097589112878</v>
      </c>
      <c r="K1075" s="202">
        <v>0</v>
      </c>
      <c r="L1075" s="60">
        <f t="shared" si="143"/>
        <v>3.2728264202309912E-2</v>
      </c>
    </row>
    <row r="1076" spans="1:12" ht="18" x14ac:dyDescent="0.4">
      <c r="A1076" s="9">
        <f t="shared" si="144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147"/>
        <v>149.19999999999999</v>
      </c>
      <c r="G1076" s="310">
        <f t="shared" si="145"/>
        <v>7.0128893804596371E-4</v>
      </c>
      <c r="H1076" s="209">
        <f t="shared" si="146"/>
        <v>3.0025335237968913</v>
      </c>
      <c r="I1076" s="256">
        <f t="shared" si="142"/>
        <v>0.6605573752353161</v>
      </c>
      <c r="J1076" s="346">
        <v>1.2199661199524325</v>
      </c>
      <c r="K1076" s="202">
        <v>0</v>
      </c>
      <c r="L1076" s="60">
        <f t="shared" si="143"/>
        <v>3.2728264202309919E-2</v>
      </c>
    </row>
    <row r="1077" spans="1:12" ht="18" x14ac:dyDescent="0.4">
      <c r="A1077" s="9">
        <f t="shared" si="144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si="147"/>
        <v>378.9</v>
      </c>
      <c r="G1077" s="310">
        <f t="shared" si="145"/>
        <v>1.7809542803325447E-3</v>
      </c>
      <c r="H1077" s="209">
        <f t="shared" si="146"/>
        <v>7.6250667035297734</v>
      </c>
      <c r="I1077" s="256">
        <f t="shared" si="142"/>
        <v>1.6775146747765501</v>
      </c>
      <c r="J1077" s="346">
        <v>3.0981579279489053</v>
      </c>
      <c r="K1077" s="202">
        <v>0</v>
      </c>
      <c r="L1077" s="60">
        <f t="shared" si="143"/>
        <v>3.2728264202309926E-2</v>
      </c>
    </row>
    <row r="1078" spans="1:12" ht="18" x14ac:dyDescent="0.4">
      <c r="A1078" s="9">
        <f t="shared" si="144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147"/>
        <v>4438.16</v>
      </c>
      <c r="G1078" s="310">
        <f t="shared" si="145"/>
        <v>2.0860807729745807E-2</v>
      </c>
      <c r="H1078" s="209">
        <f t="shared" si="146"/>
        <v>89.314505254520185</v>
      </c>
      <c r="I1078" s="256">
        <f t="shared" si="142"/>
        <v>19.649191155994441</v>
      </c>
      <c r="J1078" s="346">
        <v>36.289576641609173</v>
      </c>
      <c r="K1078" s="202">
        <v>0</v>
      </c>
      <c r="L1078" s="60">
        <f t="shared" si="143"/>
        <v>3.2728264202309926E-2</v>
      </c>
    </row>
    <row r="1079" spans="1:12" ht="18" x14ac:dyDescent="0.4">
      <c r="A1079" s="9">
        <f t="shared" si="144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147"/>
        <v>1768.02</v>
      </c>
      <c r="G1079" s="310">
        <f t="shared" si="145"/>
        <v>8.3102739158446709E-3</v>
      </c>
      <c r="H1079" s="209">
        <f t="shared" si="146"/>
        <v>35.580022256993168</v>
      </c>
      <c r="I1079" s="256">
        <f t="shared" si="142"/>
        <v>7.8276048965384968</v>
      </c>
      <c r="J1079" s="346">
        <v>14.456598521436327</v>
      </c>
      <c r="K1079" s="202">
        <v>0</v>
      </c>
      <c r="L1079" s="60">
        <f t="shared" si="143"/>
        <v>3.2728264202309926E-2</v>
      </c>
    </row>
    <row r="1080" spans="1:12" ht="18" x14ac:dyDescent="0.4">
      <c r="A1080" s="9">
        <f t="shared" si="144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147"/>
        <v>126.3</v>
      </c>
      <c r="G1080" s="310">
        <f t="shared" si="145"/>
        <v>5.9365142677751486E-4</v>
      </c>
      <c r="H1080" s="209">
        <f t="shared" si="146"/>
        <v>2.5416889011765909</v>
      </c>
      <c r="I1080" s="256">
        <f t="shared" si="142"/>
        <v>0.55917155825885001</v>
      </c>
      <c r="J1080" s="346">
        <v>1.0327193093163018</v>
      </c>
      <c r="K1080" s="202">
        <v>0</v>
      </c>
      <c r="L1080" s="60">
        <f t="shared" si="143"/>
        <v>3.2728264202309919E-2</v>
      </c>
    </row>
    <row r="1081" spans="1:12" ht="18" x14ac:dyDescent="0.4">
      <c r="A1081" s="9">
        <f t="shared" si="144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147"/>
        <v>943.1</v>
      </c>
      <c r="G1081" s="310">
        <f t="shared" si="145"/>
        <v>4.4328793396189569E-3</v>
      </c>
      <c r="H1081" s="209">
        <f t="shared" si="146"/>
        <v>18.979151248611583</v>
      </c>
      <c r="I1081" s="256">
        <f t="shared" si="142"/>
        <v>4.1754132746945478</v>
      </c>
      <c r="J1081" s="346">
        <v>7.7114614458923549</v>
      </c>
      <c r="K1081" s="202">
        <v>0</v>
      </c>
      <c r="L1081" s="60">
        <f t="shared" si="143"/>
        <v>3.2728264202309919E-2</v>
      </c>
    </row>
    <row r="1082" spans="1:12" ht="18" x14ac:dyDescent="0.4">
      <c r="A1082" s="9">
        <f t="shared" si="144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147"/>
        <v>13043.19</v>
      </c>
      <c r="G1082" s="310">
        <f t="shared" si="145"/>
        <v>6.1307271205306532E-2</v>
      </c>
      <c r="H1082" s="209">
        <f t="shared" si="146"/>
        <v>262.48401630195963</v>
      </c>
      <c r="I1082" s="256">
        <f t="shared" si="142"/>
        <v>57.746483586431118</v>
      </c>
      <c r="J1082" s="346">
        <v>106.65046847253601</v>
      </c>
      <c r="K1082" s="202">
        <v>0</v>
      </c>
      <c r="L1082" s="60">
        <f t="shared" si="143"/>
        <v>3.2728264202309926E-2</v>
      </c>
    </row>
    <row r="1083" spans="1:12" ht="18" x14ac:dyDescent="0.4">
      <c r="A1083" s="9">
        <f t="shared" si="144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147"/>
        <v>222</v>
      </c>
      <c r="G1083" s="310">
        <f t="shared" si="145"/>
        <v>1.0434728166635655E-3</v>
      </c>
      <c r="H1083" s="209">
        <f t="shared" si="146"/>
        <v>4.467576690904222</v>
      </c>
      <c r="I1083" s="256">
        <f t="shared" si="142"/>
        <v>0.98286687199892886</v>
      </c>
      <c r="J1083" s="346">
        <v>1.815231090009652</v>
      </c>
      <c r="K1083" s="202">
        <v>0</v>
      </c>
      <c r="L1083" s="60">
        <f t="shared" si="143"/>
        <v>3.2728264202309919E-2</v>
      </c>
    </row>
    <row r="1084" spans="1:12" ht="18" x14ac:dyDescent="0.4">
      <c r="A1084" s="9">
        <f t="shared" si="144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147"/>
        <v>6404.15</v>
      </c>
      <c r="G1084" s="310">
        <f t="shared" si="145"/>
        <v>3.0101605580342215E-2</v>
      </c>
      <c r="H1084" s="209">
        <f t="shared" si="146"/>
        <v>128.87851921195616</v>
      </c>
      <c r="I1084" s="256">
        <f t="shared" si="142"/>
        <v>28.353274226630354</v>
      </c>
      <c r="J1084" s="346">
        <v>52.364919752636538</v>
      </c>
      <c r="K1084" s="202">
        <v>0</v>
      </c>
      <c r="L1084" s="60">
        <f t="shared" si="143"/>
        <v>3.2728264202309919E-2</v>
      </c>
    </row>
    <row r="1085" spans="1:12" ht="18" x14ac:dyDescent="0.4">
      <c r="A1085" s="9">
        <f t="shared" si="144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147"/>
        <v>97.3</v>
      </c>
      <c r="G1085" s="310">
        <f t="shared" si="145"/>
        <v>4.5734191469083289E-4</v>
      </c>
      <c r="H1085" s="209">
        <f t="shared" si="146"/>
        <v>1.9580865406530663</v>
      </c>
      <c r="I1085" s="256">
        <f t="shared" si="142"/>
        <v>0.43077903894367459</v>
      </c>
      <c r="J1085" s="346">
        <v>0.79559452728801405</v>
      </c>
      <c r="K1085" s="202">
        <v>0</v>
      </c>
      <c r="L1085" s="60">
        <f t="shared" si="143"/>
        <v>3.2728264202309919E-2</v>
      </c>
    </row>
    <row r="1086" spans="1:12" ht="18" x14ac:dyDescent="0.4">
      <c r="A1086" s="9">
        <f t="shared" si="144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147"/>
        <v>6656</v>
      </c>
      <c r="G1086" s="310">
        <f t="shared" si="145"/>
        <v>3.1285383187895005E-2</v>
      </c>
      <c r="H1086" s="209">
        <f t="shared" si="146"/>
        <v>133.94680384981305</v>
      </c>
      <c r="I1086" s="256">
        <f t="shared" si="142"/>
        <v>29.468296846958872</v>
      </c>
      <c r="J1086" s="346">
        <v>54.424225833802893</v>
      </c>
      <c r="K1086" s="202">
        <v>0</v>
      </c>
      <c r="L1086" s="60">
        <f t="shared" si="143"/>
        <v>3.2728264202309919E-2</v>
      </c>
    </row>
    <row r="1087" spans="1:12" ht="18" x14ac:dyDescent="0.4">
      <c r="A1087" s="9">
        <f t="shared" si="144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147"/>
        <v>7072</v>
      </c>
      <c r="G1087" s="310">
        <f t="shared" si="145"/>
        <v>3.3240719637138441E-2</v>
      </c>
      <c r="H1087" s="209">
        <f t="shared" si="146"/>
        <v>142.31847909042637</v>
      </c>
      <c r="I1087" s="256">
        <f t="shared" si="142"/>
        <v>31.310065399893801</v>
      </c>
      <c r="J1087" s="346">
        <v>57.825739948415574</v>
      </c>
      <c r="K1087" s="202">
        <v>0</v>
      </c>
      <c r="L1087" s="60">
        <f t="shared" si="143"/>
        <v>3.2728264202309919E-2</v>
      </c>
    </row>
    <row r="1088" spans="1:12" ht="18" x14ac:dyDescent="0.4">
      <c r="A1088" s="9">
        <f t="shared" si="144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147"/>
        <v>10869.85</v>
      </c>
      <c r="G1088" s="310">
        <f t="shared" si="145"/>
        <v>5.1091860343290343E-2</v>
      </c>
      <c r="H1088" s="209">
        <f t="shared" si="146"/>
        <v>218.74724546678044</v>
      </c>
      <c r="I1088" s="256">
        <f t="shared" si="142"/>
        <v>48.124394002691695</v>
      </c>
      <c r="J1088" s="346">
        <v>88.879683170006373</v>
      </c>
      <c r="K1088" s="202">
        <v>0</v>
      </c>
      <c r="L1088" s="60">
        <f t="shared" si="143"/>
        <v>3.2728264202309926E-2</v>
      </c>
    </row>
    <row r="1089" spans="1:12" ht="18" x14ac:dyDescent="0.4">
      <c r="A1089" s="9">
        <f t="shared" si="144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147"/>
        <v>128</v>
      </c>
      <c r="G1089" s="310">
        <f t="shared" si="145"/>
        <v>6.0164198438259625E-4</v>
      </c>
      <c r="H1089" s="209">
        <f t="shared" si="146"/>
        <v>2.5759000740348665</v>
      </c>
      <c r="I1089" s="256">
        <f t="shared" si="142"/>
        <v>0.56669801628767069</v>
      </c>
      <c r="J1089" s="346">
        <v>1.0466197275731326</v>
      </c>
      <c r="K1089" s="202">
        <v>0</v>
      </c>
      <c r="L1089" s="60">
        <f t="shared" si="143"/>
        <v>3.2728264202309926E-2</v>
      </c>
    </row>
    <row r="1090" spans="1:12" ht="18" x14ac:dyDescent="0.4">
      <c r="A1090" s="9">
        <f t="shared" si="144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147"/>
        <v>98.2</v>
      </c>
      <c r="G1090" s="310">
        <f t="shared" si="145"/>
        <v>4.6157220989352307E-4</v>
      </c>
      <c r="H1090" s="209">
        <f t="shared" si="146"/>
        <v>1.9761983380486243</v>
      </c>
      <c r="I1090" s="256">
        <f t="shared" si="142"/>
        <v>0.43476363437069737</v>
      </c>
      <c r="J1090" s="346">
        <v>0.80295357224751274</v>
      </c>
      <c r="K1090" s="202">
        <v>0</v>
      </c>
      <c r="L1090" s="60">
        <f t="shared" si="143"/>
        <v>3.2728264202309919E-2</v>
      </c>
    </row>
    <row r="1091" spans="1:12" ht="18" x14ac:dyDescent="0.4">
      <c r="A1091" s="9">
        <f t="shared" si="144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147"/>
        <v>223.5</v>
      </c>
      <c r="G1091" s="310">
        <f t="shared" si="145"/>
        <v>1.0505233086680488E-3</v>
      </c>
      <c r="H1091" s="209">
        <f t="shared" si="146"/>
        <v>4.4977630198968175</v>
      </c>
      <c r="I1091" s="256">
        <f t="shared" ref="I1091:I1114" si="148">H1091*0.22</f>
        <v>0.98950786437729987</v>
      </c>
      <c r="J1091" s="346">
        <v>1.8274961649421495</v>
      </c>
      <c r="K1091" s="202">
        <v>0</v>
      </c>
      <c r="L1091" s="60">
        <f t="shared" si="143"/>
        <v>3.2728264202309919E-2</v>
      </c>
    </row>
    <row r="1092" spans="1:12" ht="18" x14ac:dyDescent="0.4">
      <c r="A1092" s="9">
        <f t="shared" si="144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si="147"/>
        <v>34.6</v>
      </c>
      <c r="G1092" s="310">
        <f t="shared" si="145"/>
        <v>1.6263134890342055E-4</v>
      </c>
      <c r="H1092" s="209">
        <f t="shared" si="146"/>
        <v>0.69629798876254989</v>
      </c>
      <c r="I1092" s="256">
        <f t="shared" si="148"/>
        <v>0.15318555752776097</v>
      </c>
      <c r="J1092" s="346">
        <v>0.28291439510961242</v>
      </c>
      <c r="K1092" s="202">
        <v>0</v>
      </c>
      <c r="L1092" s="60">
        <f t="shared" si="143"/>
        <v>3.2728264202309919E-2</v>
      </c>
    </row>
    <row r="1093" spans="1:12" ht="18" x14ac:dyDescent="0.4">
      <c r="A1093" s="9">
        <f t="shared" si="144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147"/>
        <v>7086.2</v>
      </c>
      <c r="G1093" s="310">
        <f t="shared" si="145"/>
        <v>3.3307464294780889E-2</v>
      </c>
      <c r="H1093" s="209">
        <f t="shared" si="146"/>
        <v>142.60424300488964</v>
      </c>
      <c r="I1093" s="256">
        <f t="shared" si="148"/>
        <v>31.372933461075721</v>
      </c>
      <c r="J1093" s="346">
        <v>57.941849324443218</v>
      </c>
      <c r="K1093" s="202">
        <v>0</v>
      </c>
      <c r="L1093" s="60">
        <f t="shared" si="143"/>
        <v>3.2728264202309926E-2</v>
      </c>
    </row>
    <row r="1094" spans="1:12" ht="18" x14ac:dyDescent="0.4">
      <c r="A1094" s="9">
        <f t="shared" si="144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147"/>
        <v>145</v>
      </c>
      <c r="G1094" s="310">
        <f t="shared" si="145"/>
        <v>6.8154756043340976E-4</v>
      </c>
      <c r="H1094" s="209">
        <f t="shared" si="146"/>
        <v>2.9180118026176221</v>
      </c>
      <c r="I1094" s="256">
        <f t="shared" si="148"/>
        <v>0.64196259657587684</v>
      </c>
      <c r="J1094" s="346">
        <v>1.1856239101414392</v>
      </c>
      <c r="K1094" s="202">
        <v>0</v>
      </c>
      <c r="L1094" s="60">
        <f t="shared" si="143"/>
        <v>3.2728264202309919E-2</v>
      </c>
    </row>
    <row r="1095" spans="1:12" ht="18" x14ac:dyDescent="0.4">
      <c r="A1095" s="9">
        <f t="shared" si="144"/>
        <v>189</v>
      </c>
      <c r="B1095" s="14" t="s">
        <v>528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147"/>
        <v>48.3</v>
      </c>
      <c r="G1095" s="310">
        <f t="shared" si="145"/>
        <v>2.2702584254437029E-4</v>
      </c>
      <c r="H1095" s="209">
        <f t="shared" si="146"/>
        <v>0.97199979356159416</v>
      </c>
      <c r="I1095" s="256">
        <f t="shared" si="148"/>
        <v>0.21383995458355071</v>
      </c>
      <c r="J1095" s="346">
        <v>0.39493541282642425</v>
      </c>
      <c r="K1095" s="202">
        <v>0</v>
      </c>
      <c r="L1095" s="60">
        <f t="shared" si="143"/>
        <v>3.2728264202309919E-2</v>
      </c>
    </row>
    <row r="1096" spans="1:12" ht="18" x14ac:dyDescent="0.4">
      <c r="A1096" s="9">
        <f t="shared" si="144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147"/>
        <v>4464.3</v>
      </c>
      <c r="G1096" s="310">
        <f t="shared" si="145"/>
        <v>2.098367430374394E-2</v>
      </c>
      <c r="H1096" s="209">
        <f t="shared" si="146"/>
        <v>89.840552347764486</v>
      </c>
      <c r="I1096" s="256">
        <f t="shared" si="148"/>
        <v>19.764921516508188</v>
      </c>
      <c r="J1096" s="346">
        <v>36.503316014099504</v>
      </c>
      <c r="K1096" s="202">
        <v>0</v>
      </c>
      <c r="L1096" s="60">
        <f t="shared" si="143"/>
        <v>3.2728264202309926E-2</v>
      </c>
    </row>
    <row r="1097" spans="1:12" ht="18" x14ac:dyDescent="0.4">
      <c r="A1097" s="9">
        <f t="shared" si="144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147"/>
        <v>4580.7000000000007</v>
      </c>
      <c r="G1097" s="310">
        <f t="shared" si="145"/>
        <v>2.1530792483291868E-2</v>
      </c>
      <c r="H1097" s="209">
        <f t="shared" si="146"/>
        <v>92.183011477589972</v>
      </c>
      <c r="I1097" s="256">
        <f t="shared" si="148"/>
        <v>20.280262525069794</v>
      </c>
      <c r="J1097" s="346">
        <v>37.455085828861321</v>
      </c>
      <c r="K1097" s="202">
        <v>0</v>
      </c>
      <c r="L1097" s="60">
        <f t="shared" ref="L1097:L1116" si="149">(H1097+I1097+J1097+K1097)/F1097</f>
        <v>3.2728264202309926E-2</v>
      </c>
    </row>
    <row r="1098" spans="1:12" ht="18" x14ac:dyDescent="0.4">
      <c r="A1098" s="9">
        <f t="shared" si="144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147"/>
        <v>4605.3999999999996</v>
      </c>
      <c r="G1098" s="310">
        <f t="shared" si="145"/>
        <v>2.1646890584965692E-2</v>
      </c>
      <c r="H1098" s="209">
        <f t="shared" si="146"/>
        <v>92.680079695001353</v>
      </c>
      <c r="I1098" s="256">
        <f t="shared" si="148"/>
        <v>20.389617532900299</v>
      </c>
      <c r="J1098" s="346">
        <v>37.65705072941644</v>
      </c>
      <c r="K1098" s="202">
        <v>0</v>
      </c>
      <c r="L1098" s="60">
        <f t="shared" si="149"/>
        <v>3.2728264202309919E-2</v>
      </c>
    </row>
    <row r="1099" spans="1:12" ht="18" x14ac:dyDescent="0.4">
      <c r="A1099" s="9">
        <f t="shared" si="144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147"/>
        <v>3144.4</v>
      </c>
      <c r="G1099" s="310">
        <f t="shared" si="145"/>
        <v>1.4779711372598717E-2</v>
      </c>
      <c r="H1099" s="209">
        <f t="shared" si="146"/>
        <v>63.278595256212775</v>
      </c>
      <c r="I1099" s="256">
        <f t="shared" si="148"/>
        <v>13.921290956366811</v>
      </c>
      <c r="J1099" s="346">
        <v>25.710867745163736</v>
      </c>
      <c r="K1099" s="202">
        <v>0</v>
      </c>
      <c r="L1099" s="60">
        <f t="shared" si="149"/>
        <v>3.2728264202309926E-2</v>
      </c>
    </row>
    <row r="1100" spans="1:12" ht="18" x14ac:dyDescent="0.4">
      <c r="A1100" s="9">
        <f t="shared" ref="A1100:A1114" si="150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147"/>
        <v>3129.44</v>
      </c>
      <c r="G1100" s="310">
        <f t="shared" ref="G1100:G1114" si="151">1/212751.11*F1100</f>
        <v>1.4709394465674E-2</v>
      </c>
      <c r="H1100" s="209">
        <f t="shared" ref="H1100:H1114" si="152">G1100*4281.45</f>
        <v>62.977536935059945</v>
      </c>
      <c r="I1100" s="256">
        <f t="shared" si="148"/>
        <v>13.855058125713187</v>
      </c>
      <c r="J1100" s="346">
        <v>25.588544064503626</v>
      </c>
      <c r="K1100" s="202">
        <v>0</v>
      </c>
      <c r="L1100" s="60">
        <f t="shared" si="149"/>
        <v>3.2728264202309919E-2</v>
      </c>
    </row>
    <row r="1101" spans="1:12" ht="18" x14ac:dyDescent="0.4">
      <c r="A1101" s="9">
        <f t="shared" si="150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147"/>
        <v>2023.28</v>
      </c>
      <c r="G1101" s="310">
        <f t="shared" si="151"/>
        <v>9.5100796418876518E-3</v>
      </c>
      <c r="H1101" s="209">
        <f t="shared" si="152"/>
        <v>40.716930482759885</v>
      </c>
      <c r="I1101" s="256">
        <f t="shared" si="148"/>
        <v>8.9577247062071752</v>
      </c>
      <c r="J1101" s="346">
        <v>16.543787206282559</v>
      </c>
      <c r="K1101" s="202">
        <v>0</v>
      </c>
      <c r="L1101" s="60">
        <f t="shared" si="149"/>
        <v>3.2728264202309919E-2</v>
      </c>
    </row>
    <row r="1102" spans="1:12" ht="18" x14ac:dyDescent="0.4">
      <c r="A1102" s="9">
        <f t="shared" si="150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147"/>
        <v>1913.79</v>
      </c>
      <c r="G1102" s="310">
        <f t="shared" si="151"/>
        <v>8.9954407288403825E-3</v>
      </c>
      <c r="H1102" s="209">
        <f t="shared" si="152"/>
        <v>38.513529708493657</v>
      </c>
      <c r="I1102" s="256">
        <f t="shared" si="148"/>
        <v>8.4729765358686038</v>
      </c>
      <c r="J1102" s="346">
        <v>15.648518503376447</v>
      </c>
      <c r="K1102" s="202">
        <v>0</v>
      </c>
      <c r="L1102" s="86">
        <f t="shared" si="149"/>
        <v>3.2728264202309926E-2</v>
      </c>
    </row>
    <row r="1103" spans="1:12" ht="18" x14ac:dyDescent="0.4">
      <c r="A1103" s="9">
        <f t="shared" si="150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 t="shared" si="147"/>
        <v>695.35</v>
      </c>
      <c r="G1103" s="310">
        <f t="shared" si="151"/>
        <v>3.2683730768784244E-3</v>
      </c>
      <c r="H1103" s="209">
        <f t="shared" si="152"/>
        <v>13.993375910001129</v>
      </c>
      <c r="I1103" s="256">
        <f t="shared" si="148"/>
        <v>3.0785427002002486</v>
      </c>
      <c r="J1103" s="346">
        <v>5.6856799028748259</v>
      </c>
      <c r="K1103" s="202">
        <v>0</v>
      </c>
      <c r="L1103" s="86">
        <f t="shared" si="149"/>
        <v>3.2728264202309919E-2</v>
      </c>
    </row>
    <row r="1104" spans="1:12" ht="18" x14ac:dyDescent="0.4">
      <c r="A1104" s="9">
        <f t="shared" si="150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 t="shared" si="147"/>
        <v>1487.8</v>
      </c>
      <c r="G1104" s="310">
        <f t="shared" si="151"/>
        <v>6.9931480028470831E-3</v>
      </c>
      <c r="H1104" s="209">
        <f t="shared" si="152"/>
        <v>29.940813516789643</v>
      </c>
      <c r="I1104" s="256">
        <f t="shared" si="148"/>
        <v>6.5869789736937214</v>
      </c>
      <c r="J1104" s="346">
        <v>12.165318989713334</v>
      </c>
      <c r="K1104" s="202">
        <v>0</v>
      </c>
      <c r="L1104" s="86">
        <f t="shared" si="149"/>
        <v>3.2728264202309919E-2</v>
      </c>
    </row>
    <row r="1105" spans="1:13" ht="18" x14ac:dyDescent="0.4">
      <c r="A1105" s="9">
        <f t="shared" si="150"/>
        <v>199</v>
      </c>
      <c r="B1105" s="14" t="str">
        <f>'аварійні служби'!B1105</f>
        <v>Левандівська,9а</v>
      </c>
      <c r="C1105" s="8">
        <f>димвенканали!C1105</f>
        <v>1266.08</v>
      </c>
      <c r="D1105" s="8"/>
      <c r="E1105" s="8"/>
      <c r="F1105" s="8">
        <f t="shared" si="147"/>
        <v>1266.08</v>
      </c>
      <c r="G1105" s="310">
        <f t="shared" si="151"/>
        <v>5.9509912780243545E-3</v>
      </c>
      <c r="H1105" s="209">
        <f t="shared" si="152"/>
        <v>25.478871607297371</v>
      </c>
      <c r="I1105" s="256">
        <f t="shared" si="148"/>
        <v>5.6053517536054214</v>
      </c>
      <c r="J1105" s="346">
        <v>10.352377380357748</v>
      </c>
      <c r="K1105" s="202">
        <v>0</v>
      </c>
      <c r="L1105" s="86">
        <f t="shared" si="149"/>
        <v>3.2728264202309919E-2</v>
      </c>
    </row>
    <row r="1106" spans="1:13" ht="18" x14ac:dyDescent="0.4">
      <c r="A1106" s="9">
        <f t="shared" si="150"/>
        <v>200</v>
      </c>
      <c r="B1106" s="14" t="str">
        <f>'аварійні служби'!B1106</f>
        <v>Широка,81</v>
      </c>
      <c r="C1106" s="8">
        <f>димвенканали!C1106</f>
        <v>3679.6</v>
      </c>
      <c r="D1106" s="8"/>
      <c r="E1106" s="8"/>
      <c r="F1106" s="8">
        <f t="shared" ref="F1106:F1114" si="153">C1106+D1106+E1106</f>
        <v>3679.6</v>
      </c>
      <c r="G1106" s="310">
        <f t="shared" si="151"/>
        <v>1.7295326919798445E-2</v>
      </c>
      <c r="H1106" s="209">
        <f t="shared" si="152"/>
        <v>74.049077440771057</v>
      </c>
      <c r="I1106" s="256">
        <f t="shared" si="148"/>
        <v>16.290797036969632</v>
      </c>
      <c r="J1106" s="346">
        <v>30.0870464810789</v>
      </c>
      <c r="K1106" s="202">
        <v>0</v>
      </c>
      <c r="L1106" s="86">
        <f t="shared" si="149"/>
        <v>3.2728264202309926E-2</v>
      </c>
    </row>
    <row r="1107" spans="1:13" ht="18" x14ac:dyDescent="0.4">
      <c r="A1107" s="9">
        <f t="shared" si="150"/>
        <v>201</v>
      </c>
      <c r="B1107" s="14" t="s">
        <v>557</v>
      </c>
      <c r="C1107" s="8">
        <f>димвенканали!C1107</f>
        <v>1605.7</v>
      </c>
      <c r="D1107" s="8"/>
      <c r="E1107" s="8"/>
      <c r="F1107" s="8">
        <f t="shared" si="153"/>
        <v>1605.7</v>
      </c>
      <c r="G1107" s="310">
        <f t="shared" si="151"/>
        <v>7.5473166743994912E-3</v>
      </c>
      <c r="H1107" s="209">
        <f t="shared" si="152"/>
        <v>32.313458975607702</v>
      </c>
      <c r="I1107" s="256">
        <f t="shared" si="148"/>
        <v>7.1089609746336944</v>
      </c>
      <c r="J1107" s="346">
        <v>13.129353879407649</v>
      </c>
      <c r="K1107" s="202">
        <v>0</v>
      </c>
      <c r="L1107" s="86">
        <f t="shared" si="149"/>
        <v>3.2728264202309926E-2</v>
      </c>
    </row>
    <row r="1108" spans="1:13" ht="18" x14ac:dyDescent="0.4">
      <c r="A1108" s="9">
        <f t="shared" si="150"/>
        <v>202</v>
      </c>
      <c r="B1108" s="14" t="s">
        <v>558</v>
      </c>
      <c r="C1108" s="8">
        <f>димвенканали!C1108</f>
        <v>632.79999999999995</v>
      </c>
      <c r="D1108" s="8"/>
      <c r="E1108" s="8"/>
      <c r="F1108" s="8">
        <f t="shared" si="153"/>
        <v>632.79999999999995</v>
      </c>
      <c r="G1108" s="310">
        <f t="shared" si="151"/>
        <v>2.9743675602914598E-3</v>
      </c>
      <c r="H1108" s="209">
        <f t="shared" si="152"/>
        <v>12.73460599100987</v>
      </c>
      <c r="I1108" s="256">
        <f t="shared" si="148"/>
        <v>2.8016133180221714</v>
      </c>
      <c r="J1108" s="346">
        <v>5.174226278189674</v>
      </c>
      <c r="K1108" s="202">
        <v>0</v>
      </c>
      <c r="L1108" s="86">
        <f t="shared" si="149"/>
        <v>3.2728264202309919E-2</v>
      </c>
    </row>
    <row r="1109" spans="1:13" ht="18" x14ac:dyDescent="0.4">
      <c r="A1109" s="9">
        <f t="shared" si="150"/>
        <v>203</v>
      </c>
      <c r="B1109" s="14" t="s">
        <v>559</v>
      </c>
      <c r="C1109" s="8">
        <f>димвенканали!C1109</f>
        <v>514.6</v>
      </c>
      <c r="D1109" s="8"/>
      <c r="E1109" s="8"/>
      <c r="F1109" s="8">
        <f t="shared" si="153"/>
        <v>514.6</v>
      </c>
      <c r="G1109" s="310">
        <f t="shared" si="151"/>
        <v>2.4187887903381567E-3</v>
      </c>
      <c r="H1109" s="209">
        <f t="shared" si="152"/>
        <v>10.355923266393301</v>
      </c>
      <c r="I1109" s="256">
        <f t="shared" si="148"/>
        <v>2.2783031186065261</v>
      </c>
      <c r="J1109" s="346">
        <v>4.2077383735088594</v>
      </c>
      <c r="K1109" s="202">
        <v>0</v>
      </c>
      <c r="L1109" s="155">
        <f t="shared" si="149"/>
        <v>3.2728264202309926E-2</v>
      </c>
    </row>
    <row r="1110" spans="1:13" ht="18" x14ac:dyDescent="0.4">
      <c r="A1110" s="9">
        <f t="shared" si="150"/>
        <v>204</v>
      </c>
      <c r="B1110" s="124" t="s">
        <v>585</v>
      </c>
      <c r="C1110" s="8">
        <f>димвенканали!C1110</f>
        <v>6066</v>
      </c>
      <c r="D1110" s="8"/>
      <c r="E1110" s="8"/>
      <c r="F1110" s="8">
        <f t="shared" si="153"/>
        <v>6066</v>
      </c>
      <c r="G1110" s="310">
        <f t="shared" si="151"/>
        <v>2.8512189666131477E-2</v>
      </c>
      <c r="H1110" s="209">
        <f t="shared" si="152"/>
        <v>122.07351444605861</v>
      </c>
      <c r="I1110" s="256">
        <f t="shared" si="148"/>
        <v>26.856173178132895</v>
      </c>
      <c r="J1110" s="346">
        <v>49.599963027020486</v>
      </c>
      <c r="K1110" s="202">
        <v>0</v>
      </c>
      <c r="L1110" s="155">
        <f t="shared" si="149"/>
        <v>3.2728264202309926E-2</v>
      </c>
    </row>
    <row r="1111" spans="1:13" ht="18" x14ac:dyDescent="0.4">
      <c r="A1111" s="9">
        <f t="shared" si="150"/>
        <v>205</v>
      </c>
      <c r="B1111" s="126" t="s">
        <v>586</v>
      </c>
      <c r="C1111" s="8">
        <f>димвенканали!C1111</f>
        <v>5812</v>
      </c>
      <c r="D1111" s="8"/>
      <c r="E1111" s="8"/>
      <c r="F1111" s="8">
        <f t="shared" si="153"/>
        <v>5812</v>
      </c>
      <c r="G1111" s="310">
        <f t="shared" si="151"/>
        <v>2.7318306353372263E-2</v>
      </c>
      <c r="H1111" s="209">
        <f t="shared" si="152"/>
        <v>116.96196273664567</v>
      </c>
      <c r="I1111" s="256">
        <f t="shared" si="148"/>
        <v>25.731631802062047</v>
      </c>
      <c r="J1111" s="346">
        <v>47.52307700511755</v>
      </c>
      <c r="K1111" s="202">
        <v>0</v>
      </c>
      <c r="L1111" s="155">
        <f t="shared" si="149"/>
        <v>3.2728264202309926E-2</v>
      </c>
    </row>
    <row r="1112" spans="1:13" ht="18" x14ac:dyDescent="0.4">
      <c r="A1112" s="9">
        <f t="shared" si="150"/>
        <v>206</v>
      </c>
      <c r="B1112" s="122" t="s">
        <v>594</v>
      </c>
      <c r="C1112" s="8">
        <f>димвенканали!C1112</f>
        <v>1388.6</v>
      </c>
      <c r="D1112" s="8"/>
      <c r="E1112" s="8"/>
      <c r="F1112" s="8">
        <f t="shared" si="153"/>
        <v>1388.6</v>
      </c>
      <c r="G1112" s="310">
        <f t="shared" si="151"/>
        <v>6.5268754649505708E-3</v>
      </c>
      <c r="H1112" s="209">
        <f t="shared" si="152"/>
        <v>27.944490959412619</v>
      </c>
      <c r="I1112" s="256">
        <f t="shared" si="148"/>
        <v>6.1477880110707765</v>
      </c>
      <c r="J1112" s="346">
        <v>11.354188700844155</v>
      </c>
      <c r="K1112" s="202">
        <v>0</v>
      </c>
      <c r="L1112" s="155">
        <f t="shared" si="149"/>
        <v>3.2728264202309919E-2</v>
      </c>
    </row>
    <row r="1113" spans="1:13" ht="18" x14ac:dyDescent="0.4">
      <c r="A1113" s="9">
        <f t="shared" si="150"/>
        <v>207</v>
      </c>
      <c r="B1113" s="122" t="s">
        <v>595</v>
      </c>
      <c r="C1113" s="8">
        <f>димвенканали!C1113</f>
        <v>4609.7</v>
      </c>
      <c r="D1113" s="8"/>
      <c r="E1113" s="8"/>
      <c r="F1113" s="8">
        <f t="shared" si="153"/>
        <v>4609.7</v>
      </c>
      <c r="G1113" s="310">
        <f t="shared" si="151"/>
        <v>2.1667101995378545E-2</v>
      </c>
      <c r="H1113" s="209">
        <f t="shared" si="152"/>
        <v>92.766613838113472</v>
      </c>
      <c r="I1113" s="256">
        <f t="shared" si="148"/>
        <v>20.408655044384965</v>
      </c>
      <c r="J1113" s="346">
        <v>37.692210610889603</v>
      </c>
      <c r="K1113" s="202">
        <v>0</v>
      </c>
      <c r="L1113" s="155">
        <f t="shared" si="149"/>
        <v>3.2728264202309919E-2</v>
      </c>
    </row>
    <row r="1114" spans="1:13" ht="18" x14ac:dyDescent="0.4">
      <c r="A1114" s="9">
        <f t="shared" si="150"/>
        <v>208</v>
      </c>
      <c r="B1114" s="122" t="s">
        <v>596</v>
      </c>
      <c r="C1114" s="8">
        <f>димвенканали!C1114</f>
        <v>608</v>
      </c>
      <c r="D1114" s="8"/>
      <c r="E1114" s="8"/>
      <c r="F1114" s="8">
        <f t="shared" si="153"/>
        <v>608</v>
      </c>
      <c r="G1114" s="310">
        <f t="shared" si="151"/>
        <v>2.8577994258173322E-3</v>
      </c>
      <c r="H1114" s="209">
        <f t="shared" si="152"/>
        <v>12.235525351665617</v>
      </c>
      <c r="I1114" s="256">
        <f t="shared" si="148"/>
        <v>2.6918155773664356</v>
      </c>
      <c r="J1114" s="346">
        <v>4.9714437059723799</v>
      </c>
      <c r="K1114" s="202">
        <v>0</v>
      </c>
      <c r="L1114" s="155">
        <f t="shared" si="149"/>
        <v>3.2728264202309919E-2</v>
      </c>
    </row>
    <row r="1115" spans="1:13" s="223" customFormat="1" ht="18" x14ac:dyDescent="0.4">
      <c r="A1115" s="160"/>
      <c r="B1115" s="162" t="s">
        <v>1698</v>
      </c>
      <c r="C1115" s="162">
        <f>SUM(C907:C1114)</f>
        <v>212131.79999999996</v>
      </c>
      <c r="D1115" s="162">
        <f>SUM(D907:D1114)</f>
        <v>303.70000000000005</v>
      </c>
      <c r="E1115" s="162">
        <f>SUM(E907:E1114)</f>
        <v>315.61</v>
      </c>
      <c r="F1115" s="170">
        <f>SUM(F907:F1114)</f>
        <v>212751.11000000002</v>
      </c>
      <c r="G1115" s="170">
        <f t="shared" ref="G1115:K1115" si="154">SUM(G907:G1114)</f>
        <v>1.0000000000000004</v>
      </c>
      <c r="H1115" s="170">
        <f t="shared" si="154"/>
        <v>4281.45</v>
      </c>
      <c r="I1115" s="170">
        <f t="shared" si="154"/>
        <v>941.91900000000032</v>
      </c>
      <c r="J1115" s="348">
        <f t="shared" si="154"/>
        <v>1739.6055374146997</v>
      </c>
      <c r="K1115" s="170">
        <f t="shared" si="154"/>
        <v>0</v>
      </c>
      <c r="L1115" s="222">
        <f t="shared" si="149"/>
        <v>3.2728264202309919E-2</v>
      </c>
      <c r="M1115" s="162">
        <f>SUM(M907:M1114)</f>
        <v>0</v>
      </c>
    </row>
    <row r="1116" spans="1:13" ht="18.5" thickBot="1" x14ac:dyDescent="0.45">
      <c r="A1116" s="19"/>
      <c r="B1116" s="13" t="s">
        <v>508</v>
      </c>
      <c r="C1116" s="15">
        <f t="shared" ref="C1116:K1116" si="155">C461+C526+C603+C724+C862+C905+C1115</f>
        <v>1458136.3499999999</v>
      </c>
      <c r="D1116" s="15">
        <f t="shared" si="155"/>
        <v>8281.08</v>
      </c>
      <c r="E1116" s="15">
        <f t="shared" si="155"/>
        <v>19586.110000000004</v>
      </c>
      <c r="F1116" s="15">
        <f t="shared" si="155"/>
        <v>1486003.54</v>
      </c>
      <c r="G1116" s="199">
        <f t="shared" si="155"/>
        <v>3.0000000000000004</v>
      </c>
      <c r="H1116" s="199">
        <f t="shared" si="155"/>
        <v>12844.349999999999</v>
      </c>
      <c r="I1116" s="199">
        <f t="shared" si="155"/>
        <v>2825.7570000000001</v>
      </c>
      <c r="J1116" s="348">
        <f t="shared" si="155"/>
        <v>5317.9086624642287</v>
      </c>
      <c r="K1116" s="199">
        <f t="shared" si="155"/>
        <v>1513.6072740149364</v>
      </c>
      <c r="L1116" s="88">
        <f t="shared" si="149"/>
        <v>1.5142375055498966E-2</v>
      </c>
    </row>
    <row r="1117" spans="1:13" x14ac:dyDescent="0.35">
      <c r="A1117" s="1"/>
      <c r="B1117" s="2"/>
      <c r="C1117" s="2"/>
      <c r="D1117" s="2"/>
      <c r="E1117" s="2"/>
      <c r="F1117" s="2"/>
    </row>
    <row r="1118" spans="1:13" x14ac:dyDescent="0.35">
      <c r="A1118" s="1"/>
      <c r="B1118" s="2"/>
    </row>
    <row r="1119" spans="1:13" x14ac:dyDescent="0.35">
      <c r="A1119" s="1"/>
      <c r="B1119" s="2"/>
    </row>
    <row r="1120" spans="1:13" x14ac:dyDescent="0.35">
      <c r="A1120" s="1"/>
      <c r="B1120" s="2"/>
    </row>
    <row r="1121" spans="1:2" x14ac:dyDescent="0.35">
      <c r="A1121" s="1"/>
      <c r="B1121" s="2"/>
    </row>
    <row r="1122" spans="1:2" x14ac:dyDescent="0.35">
      <c r="A1122" s="1"/>
      <c r="B1122" s="2"/>
    </row>
    <row r="1123" spans="1:2" x14ac:dyDescent="0.35">
      <c r="A1123" s="1"/>
      <c r="B1123" s="2"/>
    </row>
    <row r="1124" spans="1:2" x14ac:dyDescent="0.35">
      <c r="A1124" s="1"/>
      <c r="B1124" s="2"/>
    </row>
    <row r="1125" spans="1:2" x14ac:dyDescent="0.35">
      <c r="A1125" s="1"/>
      <c r="B1125" s="2"/>
    </row>
    <row r="1126" spans="1:2" x14ac:dyDescent="0.35">
      <c r="A1126" s="1"/>
      <c r="B1126" s="2"/>
    </row>
    <row r="1127" spans="1:2" x14ac:dyDescent="0.35">
      <c r="A1127" s="1"/>
      <c r="B1127" s="2"/>
    </row>
    <row r="1128" spans="1:2" x14ac:dyDescent="0.35">
      <c r="A1128" s="1"/>
      <c r="B1128" s="2"/>
    </row>
    <row r="1129" spans="1:2" x14ac:dyDescent="0.35">
      <c r="A1129" s="1"/>
      <c r="B1129" s="2"/>
    </row>
    <row r="1130" spans="1:2" x14ac:dyDescent="0.35">
      <c r="A1130" s="1"/>
      <c r="B1130" s="2"/>
    </row>
    <row r="1131" spans="1:2" x14ac:dyDescent="0.35">
      <c r="A1131" s="1"/>
      <c r="B1131" s="2"/>
    </row>
    <row r="1132" spans="1:2" x14ac:dyDescent="0.35">
      <c r="A1132" s="1"/>
      <c r="B1132" s="2"/>
    </row>
    <row r="1133" spans="1:2" x14ac:dyDescent="0.35">
      <c r="A1133" s="1"/>
      <c r="B1133" s="2"/>
    </row>
    <row r="1134" spans="1:2" x14ac:dyDescent="0.35">
      <c r="A1134" s="1"/>
      <c r="B1134" s="2"/>
    </row>
    <row r="1135" spans="1:2" x14ac:dyDescent="0.35">
      <c r="A1135" s="1"/>
      <c r="B1135" s="2"/>
    </row>
    <row r="1136" spans="1:2" x14ac:dyDescent="0.35">
      <c r="A1136" s="1"/>
      <c r="B1136" s="2"/>
    </row>
    <row r="1137" spans="1:2" x14ac:dyDescent="0.35">
      <c r="A1137" s="1"/>
      <c r="B1137" s="2"/>
    </row>
    <row r="1138" spans="1:2" x14ac:dyDescent="0.35">
      <c r="A1138" s="1"/>
      <c r="B1138" s="2"/>
    </row>
    <row r="1139" spans="1:2" x14ac:dyDescent="0.35">
      <c r="A1139" s="1"/>
      <c r="B1139" s="2"/>
    </row>
    <row r="1140" spans="1:2" x14ac:dyDescent="0.35">
      <c r="A1140" s="1"/>
      <c r="B1140" s="2"/>
    </row>
    <row r="1141" spans="1:2" x14ac:dyDescent="0.35">
      <c r="A1141" s="1"/>
      <c r="B1141" s="2"/>
    </row>
    <row r="1142" spans="1:2" x14ac:dyDescent="0.35">
      <c r="A1142" s="1"/>
      <c r="B1142" s="2"/>
    </row>
    <row r="1143" spans="1:2" x14ac:dyDescent="0.35">
      <c r="A1143" s="1"/>
      <c r="B1143" s="2"/>
    </row>
    <row r="1144" spans="1:2" x14ac:dyDescent="0.35">
      <c r="A1144" s="1"/>
      <c r="B1144" s="2"/>
    </row>
    <row r="1145" spans="1:2" x14ac:dyDescent="0.35">
      <c r="A1145" s="1"/>
      <c r="B1145" s="2"/>
    </row>
    <row r="1146" spans="1:2" x14ac:dyDescent="0.35">
      <c r="A1146" s="1"/>
      <c r="B1146" s="2"/>
    </row>
    <row r="1147" spans="1:2" x14ac:dyDescent="0.35">
      <c r="A1147" s="1"/>
      <c r="B1147" s="2"/>
    </row>
    <row r="1148" spans="1:2" x14ac:dyDescent="0.35">
      <c r="A1148" s="1"/>
      <c r="B1148" s="2"/>
    </row>
    <row r="1149" spans="1:2" x14ac:dyDescent="0.35">
      <c r="A1149" s="1"/>
      <c r="B1149" s="2"/>
    </row>
    <row r="1150" spans="1:2" x14ac:dyDescent="0.35">
      <c r="A1150" s="1"/>
      <c r="B1150" s="2"/>
    </row>
    <row r="1151" spans="1:2" x14ac:dyDescent="0.35">
      <c r="A1151" s="1"/>
      <c r="B1151" s="2"/>
    </row>
    <row r="1152" spans="1:2" x14ac:dyDescent="0.35">
      <c r="B1152" s="2"/>
    </row>
    <row r="1153" spans="2:2" x14ac:dyDescent="0.35">
      <c r="B1153" s="2"/>
    </row>
    <row r="1154" spans="2:2" x14ac:dyDescent="0.35">
      <c r="B1154" s="2"/>
    </row>
    <row r="1155" spans="2:2" x14ac:dyDescent="0.35">
      <c r="B1155" s="2"/>
    </row>
    <row r="1156" spans="2:2" x14ac:dyDescent="0.35">
      <c r="B1156" s="2"/>
    </row>
    <row r="1157" spans="2:2" x14ac:dyDescent="0.35">
      <c r="B1157" s="2"/>
    </row>
    <row r="1158" spans="2:2" x14ac:dyDescent="0.35">
      <c r="B1158" s="2"/>
    </row>
    <row r="1159" spans="2:2" x14ac:dyDescent="0.35">
      <c r="B1159" s="2"/>
    </row>
    <row r="1160" spans="2:2" x14ac:dyDescent="0.35">
      <c r="B1160" s="2"/>
    </row>
    <row r="1161" spans="2:2" x14ac:dyDescent="0.35">
      <c r="B1161" s="2"/>
    </row>
    <row r="1162" spans="2:2" x14ac:dyDescent="0.35">
      <c r="B1162" s="2"/>
    </row>
    <row r="1163" spans="2:2" x14ac:dyDescent="0.35">
      <c r="B1163" s="2"/>
    </row>
    <row r="1164" spans="2:2" x14ac:dyDescent="0.35">
      <c r="B1164" s="2"/>
    </row>
    <row r="1165" spans="2:2" x14ac:dyDescent="0.35">
      <c r="B1165" s="2"/>
    </row>
    <row r="1166" spans="2:2" x14ac:dyDescent="0.35">
      <c r="B1166" s="2"/>
    </row>
    <row r="1167" spans="2:2" x14ac:dyDescent="0.35">
      <c r="B1167" s="2"/>
    </row>
    <row r="1168" spans="2:2" x14ac:dyDescent="0.35">
      <c r="B1168" s="2"/>
    </row>
    <row r="1169" spans="2:2" x14ac:dyDescent="0.35">
      <c r="B1169" s="2"/>
    </row>
    <row r="1170" spans="2:2" x14ac:dyDescent="0.35">
      <c r="B1170" s="2"/>
    </row>
    <row r="1171" spans="2:2" x14ac:dyDescent="0.35">
      <c r="B1171" s="2"/>
    </row>
    <row r="1172" spans="2:2" x14ac:dyDescent="0.35">
      <c r="B1172" s="2"/>
    </row>
    <row r="1173" spans="2:2" x14ac:dyDescent="0.35">
      <c r="B1173" s="2"/>
    </row>
    <row r="1174" spans="2:2" x14ac:dyDescent="0.35">
      <c r="B1174" s="2"/>
    </row>
    <row r="1175" spans="2:2" x14ac:dyDescent="0.35">
      <c r="B1175" s="2"/>
    </row>
    <row r="1176" spans="2:2" x14ac:dyDescent="0.35">
      <c r="B1176" s="2"/>
    </row>
    <row r="1177" spans="2:2" x14ac:dyDescent="0.35">
      <c r="B1177" s="2"/>
    </row>
    <row r="1178" spans="2:2" x14ac:dyDescent="0.35">
      <c r="B1178" s="2"/>
    </row>
    <row r="1179" spans="2:2" x14ac:dyDescent="0.35">
      <c r="B1179" s="2"/>
    </row>
    <row r="1180" spans="2:2" x14ac:dyDescent="0.35">
      <c r="B1180" s="2"/>
    </row>
    <row r="1181" spans="2:2" x14ac:dyDescent="0.35">
      <c r="B1181" s="2"/>
    </row>
    <row r="1182" spans="2:2" x14ac:dyDescent="0.35">
      <c r="B1182" s="2"/>
    </row>
    <row r="1183" spans="2:2" x14ac:dyDescent="0.35">
      <c r="B1183" s="2"/>
    </row>
    <row r="1184" spans="2:2" x14ac:dyDescent="0.35">
      <c r="B1184" s="2"/>
    </row>
    <row r="1185" spans="2:2" x14ac:dyDescent="0.35">
      <c r="B1185" s="2"/>
    </row>
    <row r="1186" spans="2:2" x14ac:dyDescent="0.35">
      <c r="B1186" s="2"/>
    </row>
    <row r="1187" spans="2:2" x14ac:dyDescent="0.35">
      <c r="B1187" s="2"/>
    </row>
    <row r="1188" spans="2:2" x14ac:dyDescent="0.35">
      <c r="B1188" s="2"/>
    </row>
    <row r="1189" spans="2:2" x14ac:dyDescent="0.35">
      <c r="B1189" s="2"/>
    </row>
    <row r="1190" spans="2:2" x14ac:dyDescent="0.35">
      <c r="B1190" s="2"/>
    </row>
    <row r="1191" spans="2:2" x14ac:dyDescent="0.35">
      <c r="B1191" s="2"/>
    </row>
    <row r="1192" spans="2:2" x14ac:dyDescent="0.35">
      <c r="B1192" s="2"/>
    </row>
    <row r="1193" spans="2:2" x14ac:dyDescent="0.35">
      <c r="B1193" s="2"/>
    </row>
    <row r="1194" spans="2:2" x14ac:dyDescent="0.35">
      <c r="B1194" s="2"/>
    </row>
    <row r="1195" spans="2:2" x14ac:dyDescent="0.35">
      <c r="B1195" s="2"/>
    </row>
    <row r="1196" spans="2:2" x14ac:dyDescent="0.35">
      <c r="B1196" s="2"/>
    </row>
    <row r="1197" spans="2:2" x14ac:dyDescent="0.35">
      <c r="B1197" s="2"/>
    </row>
    <row r="1198" spans="2:2" x14ac:dyDescent="0.35">
      <c r="B1198" s="2"/>
    </row>
    <row r="1199" spans="2:2" x14ac:dyDescent="0.35">
      <c r="B1199" s="2"/>
    </row>
    <row r="1200" spans="2:2" x14ac:dyDescent="0.35">
      <c r="B1200" s="2"/>
    </row>
    <row r="1201" spans="2:2" x14ac:dyDescent="0.35">
      <c r="B1201" s="2"/>
    </row>
    <row r="1202" spans="2:2" x14ac:dyDescent="0.35">
      <c r="B1202" s="2"/>
    </row>
    <row r="1203" spans="2:2" x14ac:dyDescent="0.35">
      <c r="B1203" s="2"/>
    </row>
    <row r="1204" spans="2:2" x14ac:dyDescent="0.35">
      <c r="B1204" s="2"/>
    </row>
    <row r="1205" spans="2:2" x14ac:dyDescent="0.35">
      <c r="B1205" s="2"/>
    </row>
    <row r="1206" spans="2:2" x14ac:dyDescent="0.35">
      <c r="B1206" s="2"/>
    </row>
    <row r="1207" spans="2:2" x14ac:dyDescent="0.35">
      <c r="B1207" s="2"/>
    </row>
    <row r="1208" spans="2:2" x14ac:dyDescent="0.35">
      <c r="B1208" s="2"/>
    </row>
    <row r="1209" spans="2:2" x14ac:dyDescent="0.35">
      <c r="B1209" s="2"/>
    </row>
    <row r="1210" spans="2:2" x14ac:dyDescent="0.35">
      <c r="B1210" s="2"/>
    </row>
    <row r="1211" spans="2:2" x14ac:dyDescent="0.35">
      <c r="B1211" s="2"/>
    </row>
    <row r="1212" spans="2:2" x14ac:dyDescent="0.35">
      <c r="B1212" s="2"/>
    </row>
    <row r="1213" spans="2:2" x14ac:dyDescent="0.35">
      <c r="B1213" s="2"/>
    </row>
    <row r="1214" spans="2:2" x14ac:dyDescent="0.35">
      <c r="B1214" s="2"/>
    </row>
    <row r="1215" spans="2:2" x14ac:dyDescent="0.35">
      <c r="B1215" s="2"/>
    </row>
    <row r="1216" spans="2:2" x14ac:dyDescent="0.35">
      <c r="B1216" s="2"/>
    </row>
    <row r="1217" spans="2:2" x14ac:dyDescent="0.35">
      <c r="B1217" s="2"/>
    </row>
    <row r="1218" spans="2:2" x14ac:dyDescent="0.35">
      <c r="B1218" s="2"/>
    </row>
    <row r="1219" spans="2:2" x14ac:dyDescent="0.35">
      <c r="B1219" s="2"/>
    </row>
    <row r="1220" spans="2:2" x14ac:dyDescent="0.35">
      <c r="B1220" s="2"/>
    </row>
    <row r="1221" spans="2:2" x14ac:dyDescent="0.35">
      <c r="B1221" s="2"/>
    </row>
    <row r="1222" spans="2:2" x14ac:dyDescent="0.35">
      <c r="B1222" s="2"/>
    </row>
    <row r="1223" spans="2:2" x14ac:dyDescent="0.35">
      <c r="B1223" s="2"/>
    </row>
    <row r="1224" spans="2:2" x14ac:dyDescent="0.35">
      <c r="B1224" s="2"/>
    </row>
    <row r="1225" spans="2:2" x14ac:dyDescent="0.35">
      <c r="B1225" s="2"/>
    </row>
    <row r="1226" spans="2:2" x14ac:dyDescent="0.35">
      <c r="B1226" s="2"/>
    </row>
    <row r="1227" spans="2:2" x14ac:dyDescent="0.35">
      <c r="B1227" s="2"/>
    </row>
    <row r="1228" spans="2:2" x14ac:dyDescent="0.35">
      <c r="B1228" s="2"/>
    </row>
    <row r="1229" spans="2:2" x14ac:dyDescent="0.35">
      <c r="B1229" s="2"/>
    </row>
    <row r="1230" spans="2:2" x14ac:dyDescent="0.35">
      <c r="B1230" s="2"/>
    </row>
    <row r="1231" spans="2:2" x14ac:dyDescent="0.35">
      <c r="B1231" s="2"/>
    </row>
    <row r="1232" spans="2:2" x14ac:dyDescent="0.35">
      <c r="B1232" s="2"/>
    </row>
    <row r="1233" spans="2:2" x14ac:dyDescent="0.35">
      <c r="B1233" s="2"/>
    </row>
    <row r="1234" spans="2:2" x14ac:dyDescent="0.35">
      <c r="B1234" s="2"/>
    </row>
    <row r="1235" spans="2:2" x14ac:dyDescent="0.35">
      <c r="B1235" s="2"/>
    </row>
    <row r="1236" spans="2:2" x14ac:dyDescent="0.35">
      <c r="B1236" s="2"/>
    </row>
    <row r="1237" spans="2:2" x14ac:dyDescent="0.35">
      <c r="B1237" s="2"/>
    </row>
    <row r="1238" spans="2:2" x14ac:dyDescent="0.35">
      <c r="B1238" s="2"/>
    </row>
    <row r="1239" spans="2:2" x14ac:dyDescent="0.35">
      <c r="B1239" s="49"/>
    </row>
    <row r="1240" spans="2:2" x14ac:dyDescent="0.35">
      <c r="B1240" s="49"/>
    </row>
    <row r="1241" spans="2:2" x14ac:dyDescent="0.35">
      <c r="B1241" s="49"/>
    </row>
    <row r="1242" spans="2:2" x14ac:dyDescent="0.35">
      <c r="B1242" s="49"/>
    </row>
    <row r="1243" spans="2:2" x14ac:dyDescent="0.35">
      <c r="B1243" s="49"/>
    </row>
    <row r="1244" spans="2:2" x14ac:dyDescent="0.35">
      <c r="B1244" s="49"/>
    </row>
    <row r="1245" spans="2:2" x14ac:dyDescent="0.35">
      <c r="B1245" s="49"/>
    </row>
    <row r="1246" spans="2:2" x14ac:dyDescent="0.35">
      <c r="B1246" s="49"/>
    </row>
    <row r="1247" spans="2:2" x14ac:dyDescent="0.35">
      <c r="B1247" s="49"/>
    </row>
    <row r="1248" spans="2:2" x14ac:dyDescent="0.35">
      <c r="B1248" s="49"/>
    </row>
    <row r="1249" spans="2:2" x14ac:dyDescent="0.35">
      <c r="B1249" s="49"/>
    </row>
    <row r="1250" spans="2:2" x14ac:dyDescent="0.35">
      <c r="B1250" s="49"/>
    </row>
    <row r="1251" spans="2:2" x14ac:dyDescent="0.35">
      <c r="B1251" s="49"/>
    </row>
    <row r="1252" spans="2:2" x14ac:dyDescent="0.35">
      <c r="B1252" s="49"/>
    </row>
    <row r="1253" spans="2:2" x14ac:dyDescent="0.35">
      <c r="B1253" s="49"/>
    </row>
    <row r="1254" spans="2:2" x14ac:dyDescent="0.35">
      <c r="B1254" s="49"/>
    </row>
    <row r="1255" spans="2:2" x14ac:dyDescent="0.35">
      <c r="B1255" s="49"/>
    </row>
    <row r="1256" spans="2:2" x14ac:dyDescent="0.35">
      <c r="B1256" s="49"/>
    </row>
    <row r="1257" spans="2:2" x14ac:dyDescent="0.35">
      <c r="B1257" s="49"/>
    </row>
    <row r="1258" spans="2:2" x14ac:dyDescent="0.35">
      <c r="B1258" s="49"/>
    </row>
    <row r="1259" spans="2:2" x14ac:dyDescent="0.35">
      <c r="B1259" s="49"/>
    </row>
    <row r="1260" spans="2:2" x14ac:dyDescent="0.35">
      <c r="B1260" s="49"/>
    </row>
    <row r="1261" spans="2:2" x14ac:dyDescent="0.35">
      <c r="B1261" s="49"/>
    </row>
    <row r="1262" spans="2:2" x14ac:dyDescent="0.35">
      <c r="B1262" s="49"/>
    </row>
    <row r="1263" spans="2:2" x14ac:dyDescent="0.35">
      <c r="B1263" s="49"/>
    </row>
    <row r="1264" spans="2:2" x14ac:dyDescent="0.35">
      <c r="B1264" s="49"/>
    </row>
    <row r="1265" spans="2:2" x14ac:dyDescent="0.35">
      <c r="B1265" s="49"/>
    </row>
    <row r="1266" spans="2:2" x14ac:dyDescent="0.35">
      <c r="B1266" s="49"/>
    </row>
    <row r="1267" spans="2:2" x14ac:dyDescent="0.35">
      <c r="B1267" s="49"/>
    </row>
    <row r="1268" spans="2:2" x14ac:dyDescent="0.35">
      <c r="B1268" s="49"/>
    </row>
    <row r="1269" spans="2:2" x14ac:dyDescent="0.35">
      <c r="B1269" s="49"/>
    </row>
    <row r="1270" spans="2:2" x14ac:dyDescent="0.35">
      <c r="B1270" s="49"/>
    </row>
    <row r="1271" spans="2:2" x14ac:dyDescent="0.35">
      <c r="B1271" s="49"/>
    </row>
    <row r="1272" spans="2:2" x14ac:dyDescent="0.35">
      <c r="B1272" s="49"/>
    </row>
    <row r="1273" spans="2:2" x14ac:dyDescent="0.35">
      <c r="B1273" s="49"/>
    </row>
    <row r="1274" spans="2:2" x14ac:dyDescent="0.35">
      <c r="B1274" s="49"/>
    </row>
    <row r="1275" spans="2:2" x14ac:dyDescent="0.35">
      <c r="B1275" s="49"/>
    </row>
    <row r="1276" spans="2:2" x14ac:dyDescent="0.35">
      <c r="B1276" s="49"/>
    </row>
    <row r="1277" spans="2:2" x14ac:dyDescent="0.35">
      <c r="B1277" s="49"/>
    </row>
    <row r="1278" spans="2:2" x14ac:dyDescent="0.35">
      <c r="B1278" s="49"/>
    </row>
    <row r="1279" spans="2:2" x14ac:dyDescent="0.35">
      <c r="B1279" s="49"/>
    </row>
    <row r="1280" spans="2:2" x14ac:dyDescent="0.35">
      <c r="B1280" s="49"/>
    </row>
    <row r="1281" spans="2:2" x14ac:dyDescent="0.35">
      <c r="B1281" s="49"/>
    </row>
    <row r="1282" spans="2:2" x14ac:dyDescent="0.35">
      <c r="B1282" s="49"/>
    </row>
    <row r="1283" spans="2:2" x14ac:dyDescent="0.35">
      <c r="B1283" s="49"/>
    </row>
    <row r="1284" spans="2:2" x14ac:dyDescent="0.35">
      <c r="B1284" s="49"/>
    </row>
    <row r="1285" spans="2:2" x14ac:dyDescent="0.35">
      <c r="B1285" s="49"/>
    </row>
    <row r="1286" spans="2:2" x14ac:dyDescent="0.35">
      <c r="B1286" s="49"/>
    </row>
    <row r="1287" spans="2:2" x14ac:dyDescent="0.35">
      <c r="B1287" s="49"/>
    </row>
    <row r="1288" spans="2:2" x14ac:dyDescent="0.35">
      <c r="B1288" s="49"/>
    </row>
    <row r="1289" spans="2:2" x14ac:dyDescent="0.35">
      <c r="B1289" s="49"/>
    </row>
    <row r="1290" spans="2:2" x14ac:dyDescent="0.35">
      <c r="B1290" s="49"/>
    </row>
    <row r="1291" spans="2:2" x14ac:dyDescent="0.35">
      <c r="B1291" s="49"/>
    </row>
    <row r="1292" spans="2:2" x14ac:dyDescent="0.35">
      <c r="B1292" s="49"/>
    </row>
    <row r="1293" spans="2:2" x14ac:dyDescent="0.35">
      <c r="B1293" s="49"/>
    </row>
    <row r="1294" spans="2:2" x14ac:dyDescent="0.35">
      <c r="B1294" s="49"/>
    </row>
    <row r="1295" spans="2:2" x14ac:dyDescent="0.35">
      <c r="B1295" s="49"/>
    </row>
    <row r="1296" spans="2:2" x14ac:dyDescent="0.35">
      <c r="B1296" s="49"/>
    </row>
    <row r="1297" spans="2:2" x14ac:dyDescent="0.35">
      <c r="B1297" s="49"/>
    </row>
    <row r="1298" spans="2:2" x14ac:dyDescent="0.35">
      <c r="B1298" s="49"/>
    </row>
    <row r="1299" spans="2:2" x14ac:dyDescent="0.35">
      <c r="B1299" s="49"/>
    </row>
    <row r="1300" spans="2:2" x14ac:dyDescent="0.35">
      <c r="B1300" s="49"/>
    </row>
    <row r="1301" spans="2:2" x14ac:dyDescent="0.35">
      <c r="B1301" s="49"/>
    </row>
    <row r="1302" spans="2:2" x14ac:dyDescent="0.35">
      <c r="B1302" s="49"/>
    </row>
  </sheetData>
  <mergeCells count="1">
    <mergeCell ref="A1:L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indexed="9"/>
  </sheetPr>
  <dimension ref="A1:J1153"/>
  <sheetViews>
    <sheetView view="pageBreakPreview" topLeftCell="A268" zoomScale="60" zoomScaleNormal="75" workbookViewId="0">
      <selection activeCell="F533" sqref="F533"/>
    </sheetView>
  </sheetViews>
  <sheetFormatPr defaultColWidth="9.1796875" defaultRowHeight="17.5" x14ac:dyDescent="0.35"/>
  <cols>
    <col min="1" max="1" width="9" style="2" customWidth="1"/>
    <col min="2" max="2" width="28.81640625" style="2" customWidth="1"/>
    <col min="3" max="3" width="19.26953125" style="2" customWidth="1"/>
    <col min="4" max="6" width="16" style="2" customWidth="1"/>
    <col min="7" max="7" width="17.54296875" style="2" customWidth="1"/>
    <col min="8" max="8" width="16.81640625" style="2" customWidth="1"/>
    <col min="9" max="9" width="15" style="2" customWidth="1"/>
    <col min="10" max="16384" width="9.1796875" style="2"/>
  </cols>
  <sheetData>
    <row r="1" spans="1:10" ht="48.75" customHeight="1" x14ac:dyDescent="0.35">
      <c r="B1" s="376" t="s">
        <v>1420</v>
      </c>
      <c r="C1" s="376"/>
      <c r="D1" s="376"/>
      <c r="E1" s="376"/>
      <c r="F1" s="376"/>
      <c r="G1" s="376"/>
      <c r="H1" s="376"/>
      <c r="I1" s="376"/>
      <c r="J1" s="376"/>
    </row>
    <row r="2" spans="1:10" ht="18" thickBot="1" x14ac:dyDescent="0.4">
      <c r="A2" s="1"/>
    </row>
    <row r="3" spans="1:10" ht="70" x14ac:dyDescent="0.35">
      <c r="A3" s="267" t="s">
        <v>1424</v>
      </c>
      <c r="B3" s="268" t="s">
        <v>1425</v>
      </c>
      <c r="C3" s="230" t="s">
        <v>562</v>
      </c>
      <c r="D3" s="230" t="s">
        <v>563</v>
      </c>
      <c r="E3" s="269" t="s">
        <v>564</v>
      </c>
      <c r="F3" s="269" t="s">
        <v>565</v>
      </c>
      <c r="G3" s="269" t="s">
        <v>1427</v>
      </c>
      <c r="H3" s="269" t="s">
        <v>1428</v>
      </c>
      <c r="I3" s="269" t="s">
        <v>566</v>
      </c>
    </row>
    <row r="4" spans="1:10" x14ac:dyDescent="0.35">
      <c r="A4" s="5">
        <v>1</v>
      </c>
      <c r="B4" s="23">
        <v>2</v>
      </c>
      <c r="C4" s="23">
        <v>3</v>
      </c>
      <c r="D4" s="23"/>
      <c r="E4" s="23"/>
      <c r="F4" s="23"/>
      <c r="G4" s="23">
        <v>4</v>
      </c>
      <c r="H4" s="23">
        <v>5</v>
      </c>
      <c r="I4" s="23">
        <v>8</v>
      </c>
    </row>
    <row r="5" spans="1:10" ht="18" x14ac:dyDescent="0.4">
      <c r="A5" s="5"/>
      <c r="B5" s="7" t="s">
        <v>1693</v>
      </c>
      <c r="C5" s="23"/>
      <c r="D5" s="23"/>
      <c r="E5" s="23"/>
      <c r="F5" s="23"/>
      <c r="G5" s="8"/>
      <c r="H5" s="8"/>
      <c r="I5" s="8"/>
    </row>
    <row r="6" spans="1:10" x14ac:dyDescent="0.35">
      <c r="A6" s="9">
        <v>1</v>
      </c>
      <c r="B6" s="14" t="s">
        <v>1456</v>
      </c>
      <c r="C6" s="8"/>
      <c r="D6" s="8"/>
      <c r="E6" s="8"/>
      <c r="F6" s="8"/>
      <c r="G6" s="11">
        <f t="shared" ref="G6:G60" si="0">2/141706.89*F6</f>
        <v>0</v>
      </c>
      <c r="H6" s="18">
        <f t="shared" ref="H6:H60" si="1">G6*1753.08</f>
        <v>0</v>
      </c>
      <c r="I6" s="10">
        <f t="shared" ref="I6:I60" si="2">H6*0.3677</f>
        <v>0</v>
      </c>
    </row>
    <row r="7" spans="1:10" x14ac:dyDescent="0.35">
      <c r="A7" s="9">
        <f t="shared" ref="A7:A70" si="3">A6+1</f>
        <v>2</v>
      </c>
      <c r="B7" s="14" t="s">
        <v>1457</v>
      </c>
      <c r="C7" s="8"/>
      <c r="D7" s="8"/>
      <c r="E7" s="8"/>
      <c r="F7" s="8"/>
      <c r="G7" s="11">
        <f t="shared" si="0"/>
        <v>0</v>
      </c>
      <c r="H7" s="18">
        <f t="shared" si="1"/>
        <v>0</v>
      </c>
      <c r="I7" s="10">
        <f t="shared" si="2"/>
        <v>0</v>
      </c>
    </row>
    <row r="8" spans="1:10" x14ac:dyDescent="0.35">
      <c r="A8" s="9">
        <f t="shared" si="3"/>
        <v>3</v>
      </c>
      <c r="B8" s="14" t="s">
        <v>1458</v>
      </c>
      <c r="C8" s="8"/>
      <c r="D8" s="8"/>
      <c r="E8" s="8"/>
      <c r="F8" s="8"/>
      <c r="G8" s="11">
        <f t="shared" si="0"/>
        <v>0</v>
      </c>
      <c r="H8" s="18">
        <f t="shared" si="1"/>
        <v>0</v>
      </c>
      <c r="I8" s="10">
        <f t="shared" si="2"/>
        <v>0</v>
      </c>
    </row>
    <row r="9" spans="1:10" x14ac:dyDescent="0.35">
      <c r="A9" s="9">
        <f t="shared" si="3"/>
        <v>4</v>
      </c>
      <c r="B9" s="14" t="s">
        <v>1459</v>
      </c>
      <c r="C9" s="8"/>
      <c r="D9" s="8"/>
      <c r="E9" s="8"/>
      <c r="F9" s="8"/>
      <c r="G9" s="11">
        <f t="shared" si="0"/>
        <v>0</v>
      </c>
      <c r="H9" s="18">
        <f t="shared" si="1"/>
        <v>0</v>
      </c>
      <c r="I9" s="10">
        <f t="shared" si="2"/>
        <v>0</v>
      </c>
    </row>
    <row r="10" spans="1:10" x14ac:dyDescent="0.35">
      <c r="A10" s="9">
        <f t="shared" si="3"/>
        <v>5</v>
      </c>
      <c r="B10" s="14" t="s">
        <v>1460</v>
      </c>
      <c r="C10" s="8"/>
      <c r="D10" s="8"/>
      <c r="E10" s="8"/>
      <c r="F10" s="8"/>
      <c r="G10" s="11">
        <f t="shared" si="0"/>
        <v>0</v>
      </c>
      <c r="H10" s="18">
        <f t="shared" si="1"/>
        <v>0</v>
      </c>
      <c r="I10" s="10">
        <f t="shared" si="2"/>
        <v>0</v>
      </c>
    </row>
    <row r="11" spans="1:10" x14ac:dyDescent="0.35">
      <c r="A11" s="9">
        <f t="shared" si="3"/>
        <v>6</v>
      </c>
      <c r="B11" s="14" t="s">
        <v>1461</v>
      </c>
      <c r="C11" s="8"/>
      <c r="D11" s="8"/>
      <c r="E11" s="8"/>
      <c r="F11" s="8"/>
      <c r="G11" s="11">
        <f t="shared" si="0"/>
        <v>0</v>
      </c>
      <c r="H11" s="18">
        <f t="shared" si="1"/>
        <v>0</v>
      </c>
      <c r="I11" s="10">
        <f t="shared" si="2"/>
        <v>0</v>
      </c>
    </row>
    <row r="12" spans="1:10" x14ac:dyDescent="0.35">
      <c r="A12" s="9">
        <f>A11+1</f>
        <v>7</v>
      </c>
      <c r="B12" s="14" t="s">
        <v>1462</v>
      </c>
      <c r="C12" s="8"/>
      <c r="D12" s="8"/>
      <c r="E12" s="8"/>
      <c r="F12" s="8"/>
      <c r="G12" s="11">
        <f t="shared" si="0"/>
        <v>0</v>
      </c>
      <c r="H12" s="18">
        <f t="shared" si="1"/>
        <v>0</v>
      </c>
      <c r="I12" s="10">
        <f t="shared" si="2"/>
        <v>0</v>
      </c>
    </row>
    <row r="13" spans="1:10" x14ac:dyDescent="0.35">
      <c r="A13" s="9">
        <f t="shared" si="3"/>
        <v>8</v>
      </c>
      <c r="B13" s="14" t="s">
        <v>1463</v>
      </c>
      <c r="C13" s="8"/>
      <c r="D13" s="8"/>
      <c r="E13" s="8"/>
      <c r="F13" s="8"/>
      <c r="G13" s="11">
        <f t="shared" si="0"/>
        <v>0</v>
      </c>
      <c r="H13" s="18">
        <f t="shared" si="1"/>
        <v>0</v>
      </c>
      <c r="I13" s="10">
        <f t="shared" si="2"/>
        <v>0</v>
      </c>
    </row>
    <row r="14" spans="1:10" x14ac:dyDescent="0.35">
      <c r="A14" s="9">
        <f t="shared" si="3"/>
        <v>9</v>
      </c>
      <c r="B14" s="14" t="s">
        <v>1464</v>
      </c>
      <c r="C14" s="8"/>
      <c r="D14" s="8"/>
      <c r="E14" s="8"/>
      <c r="F14" s="8"/>
      <c r="G14" s="11">
        <f t="shared" si="0"/>
        <v>0</v>
      </c>
      <c r="H14" s="18">
        <f t="shared" si="1"/>
        <v>0</v>
      </c>
      <c r="I14" s="10">
        <f t="shared" si="2"/>
        <v>0</v>
      </c>
    </row>
    <row r="15" spans="1:10" x14ac:dyDescent="0.35">
      <c r="A15" s="9">
        <f t="shared" si="3"/>
        <v>10</v>
      </c>
      <c r="B15" s="14" t="s">
        <v>1465</v>
      </c>
      <c r="C15" s="8"/>
      <c r="D15" s="8"/>
      <c r="E15" s="8"/>
      <c r="F15" s="8"/>
      <c r="G15" s="11">
        <f t="shared" si="0"/>
        <v>0</v>
      </c>
      <c r="H15" s="18">
        <f t="shared" si="1"/>
        <v>0</v>
      </c>
      <c r="I15" s="10">
        <f t="shared" si="2"/>
        <v>0</v>
      </c>
    </row>
    <row r="16" spans="1:10" x14ac:dyDescent="0.35">
      <c r="A16" s="9">
        <f t="shared" si="3"/>
        <v>11</v>
      </c>
      <c r="B16" s="14" t="s">
        <v>1466</v>
      </c>
      <c r="C16" s="8"/>
      <c r="D16" s="8"/>
      <c r="E16" s="8"/>
      <c r="F16" s="8"/>
      <c r="G16" s="11">
        <f t="shared" si="0"/>
        <v>0</v>
      </c>
      <c r="H16" s="18">
        <f t="shared" si="1"/>
        <v>0</v>
      </c>
      <c r="I16" s="10">
        <f t="shared" si="2"/>
        <v>0</v>
      </c>
    </row>
    <row r="17" spans="1:9" x14ac:dyDescent="0.35">
      <c r="A17" s="9">
        <f t="shared" si="3"/>
        <v>12</v>
      </c>
      <c r="B17" s="14" t="s">
        <v>1467</v>
      </c>
      <c r="C17" s="8"/>
      <c r="D17" s="8"/>
      <c r="E17" s="8"/>
      <c r="F17" s="8"/>
      <c r="G17" s="11">
        <f t="shared" si="0"/>
        <v>0</v>
      </c>
      <c r="H17" s="18">
        <f t="shared" si="1"/>
        <v>0</v>
      </c>
      <c r="I17" s="10">
        <f t="shared" si="2"/>
        <v>0</v>
      </c>
    </row>
    <row r="18" spans="1:9" x14ac:dyDescent="0.35">
      <c r="A18" s="9">
        <f t="shared" si="3"/>
        <v>13</v>
      </c>
      <c r="B18" s="14" t="s">
        <v>1468</v>
      </c>
      <c r="C18" s="8"/>
      <c r="D18" s="8"/>
      <c r="E18" s="8"/>
      <c r="F18" s="8"/>
      <c r="G18" s="11">
        <f t="shared" si="0"/>
        <v>0</v>
      </c>
      <c r="H18" s="18">
        <f t="shared" si="1"/>
        <v>0</v>
      </c>
      <c r="I18" s="10">
        <f t="shared" si="2"/>
        <v>0</v>
      </c>
    </row>
    <row r="19" spans="1:9" x14ac:dyDescent="0.35">
      <c r="A19" s="9">
        <f t="shared" si="3"/>
        <v>14</v>
      </c>
      <c r="B19" s="14" t="s">
        <v>1469</v>
      </c>
      <c r="C19" s="8"/>
      <c r="D19" s="8"/>
      <c r="E19" s="8"/>
      <c r="F19" s="8"/>
      <c r="G19" s="11">
        <f t="shared" si="0"/>
        <v>0</v>
      </c>
      <c r="H19" s="18">
        <f t="shared" si="1"/>
        <v>0</v>
      </c>
      <c r="I19" s="10">
        <f t="shared" si="2"/>
        <v>0</v>
      </c>
    </row>
    <row r="20" spans="1:9" x14ac:dyDescent="0.35">
      <c r="A20" s="9">
        <f t="shared" si="3"/>
        <v>15</v>
      </c>
      <c r="B20" s="14" t="s">
        <v>1470</v>
      </c>
      <c r="C20" s="8"/>
      <c r="D20" s="8"/>
      <c r="E20" s="8"/>
      <c r="F20" s="8"/>
      <c r="G20" s="11">
        <f t="shared" si="0"/>
        <v>0</v>
      </c>
      <c r="H20" s="18">
        <f t="shared" si="1"/>
        <v>0</v>
      </c>
      <c r="I20" s="10">
        <f t="shared" si="2"/>
        <v>0</v>
      </c>
    </row>
    <row r="21" spans="1:9" x14ac:dyDescent="0.35">
      <c r="A21" s="9">
        <f t="shared" si="3"/>
        <v>16</v>
      </c>
      <c r="B21" s="14" t="s">
        <v>1471</v>
      </c>
      <c r="C21" s="8"/>
      <c r="D21" s="8"/>
      <c r="E21" s="8"/>
      <c r="F21" s="8"/>
      <c r="G21" s="11">
        <f t="shared" si="0"/>
        <v>0</v>
      </c>
      <c r="H21" s="18">
        <f t="shared" si="1"/>
        <v>0</v>
      </c>
      <c r="I21" s="10">
        <f t="shared" si="2"/>
        <v>0</v>
      </c>
    </row>
    <row r="22" spans="1:9" x14ac:dyDescent="0.35">
      <c r="A22" s="9">
        <f t="shared" si="3"/>
        <v>17</v>
      </c>
      <c r="B22" s="14" t="s">
        <v>1472</v>
      </c>
      <c r="C22" s="8"/>
      <c r="D22" s="8"/>
      <c r="E22" s="8"/>
      <c r="F22" s="8"/>
      <c r="G22" s="11">
        <f t="shared" si="0"/>
        <v>0</v>
      </c>
      <c r="H22" s="18">
        <f t="shared" si="1"/>
        <v>0</v>
      </c>
      <c r="I22" s="10">
        <f t="shared" si="2"/>
        <v>0</v>
      </c>
    </row>
    <row r="23" spans="1:9" x14ac:dyDescent="0.35">
      <c r="A23" s="9">
        <f t="shared" si="3"/>
        <v>18</v>
      </c>
      <c r="B23" s="14" t="s">
        <v>1473</v>
      </c>
      <c r="C23" s="8"/>
      <c r="D23" s="8"/>
      <c r="E23" s="8"/>
      <c r="F23" s="8"/>
      <c r="G23" s="11">
        <f t="shared" si="0"/>
        <v>0</v>
      </c>
      <c r="H23" s="18">
        <f t="shared" si="1"/>
        <v>0</v>
      </c>
      <c r="I23" s="10">
        <f t="shared" si="2"/>
        <v>0</v>
      </c>
    </row>
    <row r="24" spans="1:9" x14ac:dyDescent="0.35">
      <c r="A24" s="9">
        <f t="shared" si="3"/>
        <v>19</v>
      </c>
      <c r="B24" s="14" t="s">
        <v>1474</v>
      </c>
      <c r="C24" s="8"/>
      <c r="D24" s="8"/>
      <c r="E24" s="8"/>
      <c r="F24" s="8"/>
      <c r="G24" s="11">
        <f t="shared" si="0"/>
        <v>0</v>
      </c>
      <c r="H24" s="18">
        <f t="shared" si="1"/>
        <v>0</v>
      </c>
      <c r="I24" s="10">
        <f t="shared" si="2"/>
        <v>0</v>
      </c>
    </row>
    <row r="25" spans="1:9" x14ac:dyDescent="0.35">
      <c r="A25" s="9">
        <f t="shared" si="3"/>
        <v>20</v>
      </c>
      <c r="B25" s="14" t="s">
        <v>1475</v>
      </c>
      <c r="C25" s="8"/>
      <c r="D25" s="8"/>
      <c r="E25" s="8"/>
      <c r="F25" s="8"/>
      <c r="G25" s="11">
        <f t="shared" si="0"/>
        <v>0</v>
      </c>
      <c r="H25" s="18">
        <f t="shared" si="1"/>
        <v>0</v>
      </c>
      <c r="I25" s="10">
        <f t="shared" si="2"/>
        <v>0</v>
      </c>
    </row>
    <row r="26" spans="1:9" x14ac:dyDescent="0.35">
      <c r="A26" s="9">
        <f t="shared" si="3"/>
        <v>21</v>
      </c>
      <c r="B26" s="14" t="s">
        <v>1476</v>
      </c>
      <c r="C26" s="8"/>
      <c r="D26" s="8"/>
      <c r="E26" s="8"/>
      <c r="F26" s="8"/>
      <c r="G26" s="11">
        <f t="shared" si="0"/>
        <v>0</v>
      </c>
      <c r="H26" s="18">
        <f t="shared" si="1"/>
        <v>0</v>
      </c>
      <c r="I26" s="10">
        <f t="shared" si="2"/>
        <v>0</v>
      </c>
    </row>
    <row r="27" spans="1:9" x14ac:dyDescent="0.35">
      <c r="A27" s="9">
        <f t="shared" si="3"/>
        <v>22</v>
      </c>
      <c r="B27" s="14" t="s">
        <v>1477</v>
      </c>
      <c r="C27" s="8"/>
      <c r="D27" s="8"/>
      <c r="E27" s="8"/>
      <c r="F27" s="8"/>
      <c r="G27" s="11">
        <f t="shared" si="0"/>
        <v>0</v>
      </c>
      <c r="H27" s="18">
        <f t="shared" si="1"/>
        <v>0</v>
      </c>
      <c r="I27" s="10">
        <f t="shared" si="2"/>
        <v>0</v>
      </c>
    </row>
    <row r="28" spans="1:9" x14ac:dyDescent="0.35">
      <c r="A28" s="9">
        <f t="shared" si="3"/>
        <v>23</v>
      </c>
      <c r="B28" s="14" t="s">
        <v>1478</v>
      </c>
      <c r="C28" s="8"/>
      <c r="D28" s="8"/>
      <c r="E28" s="8"/>
      <c r="F28" s="8"/>
      <c r="G28" s="11">
        <f t="shared" si="0"/>
        <v>0</v>
      </c>
      <c r="H28" s="18">
        <f t="shared" si="1"/>
        <v>0</v>
      </c>
      <c r="I28" s="10">
        <f t="shared" si="2"/>
        <v>0</v>
      </c>
    </row>
    <row r="29" spans="1:9" x14ac:dyDescent="0.35">
      <c r="A29" s="9">
        <f t="shared" si="3"/>
        <v>24</v>
      </c>
      <c r="B29" s="14" t="s">
        <v>1479</v>
      </c>
      <c r="C29" s="8"/>
      <c r="D29" s="8"/>
      <c r="E29" s="8"/>
      <c r="F29" s="8"/>
      <c r="G29" s="11">
        <f t="shared" si="0"/>
        <v>0</v>
      </c>
      <c r="H29" s="18">
        <f t="shared" si="1"/>
        <v>0</v>
      </c>
      <c r="I29" s="10">
        <f t="shared" si="2"/>
        <v>0</v>
      </c>
    </row>
    <row r="30" spans="1:9" x14ac:dyDescent="0.35">
      <c r="A30" s="9">
        <f t="shared" si="3"/>
        <v>25</v>
      </c>
      <c r="B30" s="14" t="s">
        <v>1480</v>
      </c>
      <c r="C30" s="8"/>
      <c r="D30" s="8"/>
      <c r="E30" s="8"/>
      <c r="F30" s="8"/>
      <c r="G30" s="11">
        <f t="shared" si="0"/>
        <v>0</v>
      </c>
      <c r="H30" s="18">
        <f t="shared" si="1"/>
        <v>0</v>
      </c>
      <c r="I30" s="10">
        <f t="shared" si="2"/>
        <v>0</v>
      </c>
    </row>
    <row r="31" spans="1:9" x14ac:dyDescent="0.35">
      <c r="A31" s="9">
        <f t="shared" si="3"/>
        <v>26</v>
      </c>
      <c r="B31" s="14" t="s">
        <v>1481</v>
      </c>
      <c r="C31" s="8"/>
      <c r="D31" s="8"/>
      <c r="E31" s="8"/>
      <c r="F31" s="8"/>
      <c r="G31" s="11">
        <f t="shared" si="0"/>
        <v>0</v>
      </c>
      <c r="H31" s="18">
        <f t="shared" si="1"/>
        <v>0</v>
      </c>
      <c r="I31" s="10">
        <f t="shared" si="2"/>
        <v>0</v>
      </c>
    </row>
    <row r="32" spans="1:9" x14ac:dyDescent="0.35">
      <c r="A32" s="9">
        <f t="shared" si="3"/>
        <v>27</v>
      </c>
      <c r="B32" s="14" t="s">
        <v>1482</v>
      </c>
      <c r="C32" s="8"/>
      <c r="D32" s="8"/>
      <c r="E32" s="8"/>
      <c r="F32" s="8"/>
      <c r="G32" s="11">
        <f t="shared" si="0"/>
        <v>0</v>
      </c>
      <c r="H32" s="18">
        <f t="shared" si="1"/>
        <v>0</v>
      </c>
      <c r="I32" s="10">
        <f t="shared" si="2"/>
        <v>0</v>
      </c>
    </row>
    <row r="33" spans="1:9" x14ac:dyDescent="0.35">
      <c r="A33" s="9">
        <f t="shared" si="3"/>
        <v>28</v>
      </c>
      <c r="B33" s="14" t="s">
        <v>1483</v>
      </c>
      <c r="C33" s="8"/>
      <c r="D33" s="8"/>
      <c r="E33" s="8"/>
      <c r="F33" s="8"/>
      <c r="G33" s="11">
        <f t="shared" si="0"/>
        <v>0</v>
      </c>
      <c r="H33" s="18">
        <f t="shared" si="1"/>
        <v>0</v>
      </c>
      <c r="I33" s="10">
        <f t="shared" si="2"/>
        <v>0</v>
      </c>
    </row>
    <row r="34" spans="1:9" x14ac:dyDescent="0.35">
      <c r="A34" s="9">
        <f t="shared" si="3"/>
        <v>29</v>
      </c>
      <c r="B34" s="14" t="s">
        <v>1484</v>
      </c>
      <c r="C34" s="8"/>
      <c r="D34" s="8"/>
      <c r="E34" s="8"/>
      <c r="F34" s="8"/>
      <c r="G34" s="11">
        <f t="shared" si="0"/>
        <v>0</v>
      </c>
      <c r="H34" s="18">
        <f t="shared" si="1"/>
        <v>0</v>
      </c>
      <c r="I34" s="10">
        <f t="shared" si="2"/>
        <v>0</v>
      </c>
    </row>
    <row r="35" spans="1:9" x14ac:dyDescent="0.35">
      <c r="A35" s="9">
        <f t="shared" si="3"/>
        <v>30</v>
      </c>
      <c r="B35" s="14" t="s">
        <v>1485</v>
      </c>
      <c r="C35" s="8"/>
      <c r="D35" s="8"/>
      <c r="E35" s="8"/>
      <c r="F35" s="8"/>
      <c r="G35" s="11">
        <f t="shared" si="0"/>
        <v>0</v>
      </c>
      <c r="H35" s="18">
        <f t="shared" si="1"/>
        <v>0</v>
      </c>
      <c r="I35" s="10">
        <f t="shared" si="2"/>
        <v>0</v>
      </c>
    </row>
    <row r="36" spans="1:9" x14ac:dyDescent="0.35">
      <c r="A36" s="9">
        <f t="shared" si="3"/>
        <v>31</v>
      </c>
      <c r="B36" s="14" t="s">
        <v>1486</v>
      </c>
      <c r="C36" s="8"/>
      <c r="D36" s="8"/>
      <c r="E36" s="8"/>
      <c r="F36" s="8"/>
      <c r="G36" s="11">
        <f t="shared" si="0"/>
        <v>0</v>
      </c>
      <c r="H36" s="18">
        <f t="shared" si="1"/>
        <v>0</v>
      </c>
      <c r="I36" s="10">
        <f t="shared" si="2"/>
        <v>0</v>
      </c>
    </row>
    <row r="37" spans="1:9" x14ac:dyDescent="0.35">
      <c r="A37" s="9">
        <f t="shared" si="3"/>
        <v>32</v>
      </c>
      <c r="B37" s="14" t="s">
        <v>1487</v>
      </c>
      <c r="C37" s="8"/>
      <c r="D37" s="8"/>
      <c r="E37" s="8"/>
      <c r="F37" s="8"/>
      <c r="G37" s="11">
        <f t="shared" si="0"/>
        <v>0</v>
      </c>
      <c r="H37" s="18">
        <f t="shared" si="1"/>
        <v>0</v>
      </c>
      <c r="I37" s="10">
        <f t="shared" si="2"/>
        <v>0</v>
      </c>
    </row>
    <row r="38" spans="1:9" x14ac:dyDescent="0.35">
      <c r="A38" s="9">
        <f t="shared" si="3"/>
        <v>33</v>
      </c>
      <c r="B38" s="14" t="s">
        <v>1488</v>
      </c>
      <c r="C38" s="8"/>
      <c r="D38" s="8"/>
      <c r="E38" s="8"/>
      <c r="F38" s="8"/>
      <c r="G38" s="11">
        <f t="shared" si="0"/>
        <v>0</v>
      </c>
      <c r="H38" s="18">
        <f t="shared" si="1"/>
        <v>0</v>
      </c>
      <c r="I38" s="10">
        <f t="shared" si="2"/>
        <v>0</v>
      </c>
    </row>
    <row r="39" spans="1:9" x14ac:dyDescent="0.35">
      <c r="A39" s="9">
        <f t="shared" si="3"/>
        <v>34</v>
      </c>
      <c r="B39" s="14" t="s">
        <v>1489</v>
      </c>
      <c r="C39" s="8"/>
      <c r="D39" s="8"/>
      <c r="E39" s="8"/>
      <c r="F39" s="8"/>
      <c r="G39" s="11">
        <f t="shared" si="0"/>
        <v>0</v>
      </c>
      <c r="H39" s="18">
        <f t="shared" si="1"/>
        <v>0</v>
      </c>
      <c r="I39" s="10">
        <f t="shared" si="2"/>
        <v>0</v>
      </c>
    </row>
    <row r="40" spans="1:9" x14ac:dyDescent="0.35">
      <c r="A40" s="9">
        <f t="shared" si="3"/>
        <v>35</v>
      </c>
      <c r="B40" s="14" t="s">
        <v>1490</v>
      </c>
      <c r="C40" s="8"/>
      <c r="D40" s="8"/>
      <c r="E40" s="8"/>
      <c r="F40" s="8"/>
      <c r="G40" s="11">
        <f t="shared" si="0"/>
        <v>0</v>
      </c>
      <c r="H40" s="18">
        <f t="shared" si="1"/>
        <v>0</v>
      </c>
      <c r="I40" s="10">
        <f t="shared" si="2"/>
        <v>0</v>
      </c>
    </row>
    <row r="41" spans="1:9" x14ac:dyDescent="0.35">
      <c r="A41" s="9">
        <f t="shared" si="3"/>
        <v>36</v>
      </c>
      <c r="B41" s="14" t="s">
        <v>1491</v>
      </c>
      <c r="C41" s="8"/>
      <c r="D41" s="8"/>
      <c r="E41" s="8"/>
      <c r="F41" s="8"/>
      <c r="G41" s="11">
        <f t="shared" si="0"/>
        <v>0</v>
      </c>
      <c r="H41" s="18">
        <f t="shared" si="1"/>
        <v>0</v>
      </c>
      <c r="I41" s="10">
        <f t="shared" si="2"/>
        <v>0</v>
      </c>
    </row>
    <row r="42" spans="1:9" x14ac:dyDescent="0.35">
      <c r="A42" s="9">
        <f t="shared" si="3"/>
        <v>37</v>
      </c>
      <c r="B42" s="14" t="s">
        <v>1492</v>
      </c>
      <c r="C42" s="8"/>
      <c r="D42" s="8"/>
      <c r="E42" s="8"/>
      <c r="F42" s="8"/>
      <c r="G42" s="11">
        <f t="shared" si="0"/>
        <v>0</v>
      </c>
      <c r="H42" s="18">
        <f t="shared" si="1"/>
        <v>0</v>
      </c>
      <c r="I42" s="10">
        <f t="shared" si="2"/>
        <v>0</v>
      </c>
    </row>
    <row r="43" spans="1:9" x14ac:dyDescent="0.35">
      <c r="A43" s="9">
        <f t="shared" si="3"/>
        <v>38</v>
      </c>
      <c r="B43" s="14" t="s">
        <v>1493</v>
      </c>
      <c r="C43" s="8"/>
      <c r="D43" s="8"/>
      <c r="E43" s="8"/>
      <c r="F43" s="8"/>
      <c r="G43" s="11">
        <f t="shared" si="0"/>
        <v>0</v>
      </c>
      <c r="H43" s="18">
        <f t="shared" si="1"/>
        <v>0</v>
      </c>
      <c r="I43" s="10">
        <f t="shared" si="2"/>
        <v>0</v>
      </c>
    </row>
    <row r="44" spans="1:9" x14ac:dyDescent="0.35">
      <c r="A44" s="9">
        <f t="shared" si="3"/>
        <v>39</v>
      </c>
      <c r="B44" s="14" t="s">
        <v>1494</v>
      </c>
      <c r="C44" s="8"/>
      <c r="D44" s="8"/>
      <c r="E44" s="8"/>
      <c r="F44" s="8"/>
      <c r="G44" s="11">
        <f t="shared" si="0"/>
        <v>0</v>
      </c>
      <c r="H44" s="18">
        <f t="shared" si="1"/>
        <v>0</v>
      </c>
      <c r="I44" s="10">
        <f t="shared" si="2"/>
        <v>0</v>
      </c>
    </row>
    <row r="45" spans="1:9" x14ac:dyDescent="0.35">
      <c r="A45" s="9">
        <f t="shared" si="3"/>
        <v>40</v>
      </c>
      <c r="B45" s="14" t="s">
        <v>1495</v>
      </c>
      <c r="C45" s="8"/>
      <c r="D45" s="8"/>
      <c r="E45" s="8"/>
      <c r="F45" s="8"/>
      <c r="G45" s="11">
        <f t="shared" si="0"/>
        <v>0</v>
      </c>
      <c r="H45" s="18">
        <f t="shared" si="1"/>
        <v>0</v>
      </c>
      <c r="I45" s="10">
        <f t="shared" si="2"/>
        <v>0</v>
      </c>
    </row>
    <row r="46" spans="1:9" x14ac:dyDescent="0.35">
      <c r="A46" s="9">
        <f t="shared" si="3"/>
        <v>41</v>
      </c>
      <c r="B46" s="14" t="s">
        <v>1496</v>
      </c>
      <c r="C46" s="8"/>
      <c r="D46" s="8"/>
      <c r="E46" s="8"/>
      <c r="F46" s="8"/>
      <c r="G46" s="11">
        <f t="shared" si="0"/>
        <v>0</v>
      </c>
      <c r="H46" s="18">
        <f t="shared" si="1"/>
        <v>0</v>
      </c>
      <c r="I46" s="10">
        <f t="shared" si="2"/>
        <v>0</v>
      </c>
    </row>
    <row r="47" spans="1:9" x14ac:dyDescent="0.35">
      <c r="A47" s="9">
        <f t="shared" si="3"/>
        <v>42</v>
      </c>
      <c r="B47" s="14" t="s">
        <v>1497</v>
      </c>
      <c r="C47" s="8"/>
      <c r="D47" s="8"/>
      <c r="E47" s="8"/>
      <c r="F47" s="8"/>
      <c r="G47" s="11">
        <f t="shared" si="0"/>
        <v>0</v>
      </c>
      <c r="H47" s="18">
        <f t="shared" si="1"/>
        <v>0</v>
      </c>
      <c r="I47" s="10">
        <f t="shared" si="2"/>
        <v>0</v>
      </c>
    </row>
    <row r="48" spans="1:9" x14ac:dyDescent="0.35">
      <c r="A48" s="9">
        <f t="shared" si="3"/>
        <v>43</v>
      </c>
      <c r="B48" s="14" t="s">
        <v>1498</v>
      </c>
      <c r="C48" s="8"/>
      <c r="D48" s="8"/>
      <c r="E48" s="8"/>
      <c r="F48" s="8"/>
      <c r="G48" s="11">
        <f t="shared" si="0"/>
        <v>0</v>
      </c>
      <c r="H48" s="18">
        <f t="shared" si="1"/>
        <v>0</v>
      </c>
      <c r="I48" s="10">
        <f t="shared" si="2"/>
        <v>0</v>
      </c>
    </row>
    <row r="49" spans="1:9" x14ac:dyDescent="0.35">
      <c r="A49" s="9">
        <f t="shared" si="3"/>
        <v>44</v>
      </c>
      <c r="B49" s="14" t="s">
        <v>1499</v>
      </c>
      <c r="C49" s="8"/>
      <c r="D49" s="8"/>
      <c r="E49" s="8"/>
      <c r="F49" s="8"/>
      <c r="G49" s="11">
        <f t="shared" si="0"/>
        <v>0</v>
      </c>
      <c r="H49" s="18">
        <f t="shared" si="1"/>
        <v>0</v>
      </c>
      <c r="I49" s="10">
        <f t="shared" si="2"/>
        <v>0</v>
      </c>
    </row>
    <row r="50" spans="1:9" x14ac:dyDescent="0.35">
      <c r="A50" s="9">
        <f t="shared" si="3"/>
        <v>45</v>
      </c>
      <c r="B50" s="14" t="s">
        <v>1500</v>
      </c>
      <c r="C50" s="8"/>
      <c r="D50" s="8"/>
      <c r="E50" s="8"/>
      <c r="F50" s="8"/>
      <c r="G50" s="11">
        <f t="shared" si="0"/>
        <v>0</v>
      </c>
      <c r="H50" s="18">
        <f t="shared" si="1"/>
        <v>0</v>
      </c>
      <c r="I50" s="10">
        <f t="shared" si="2"/>
        <v>0</v>
      </c>
    </row>
    <row r="51" spans="1:9" x14ac:dyDescent="0.35">
      <c r="A51" s="9">
        <f t="shared" si="3"/>
        <v>46</v>
      </c>
      <c r="B51" s="14" t="s">
        <v>1501</v>
      </c>
      <c r="C51" s="8"/>
      <c r="D51" s="8"/>
      <c r="E51" s="8"/>
      <c r="F51" s="8"/>
      <c r="G51" s="11">
        <f t="shared" si="0"/>
        <v>0</v>
      </c>
      <c r="H51" s="18">
        <f t="shared" si="1"/>
        <v>0</v>
      </c>
      <c r="I51" s="10">
        <f t="shared" si="2"/>
        <v>0</v>
      </c>
    </row>
    <row r="52" spans="1:9" x14ac:dyDescent="0.35">
      <c r="A52" s="9">
        <f t="shared" si="3"/>
        <v>47</v>
      </c>
      <c r="B52" s="14" t="s">
        <v>1502</v>
      </c>
      <c r="C52" s="8"/>
      <c r="D52" s="8"/>
      <c r="E52" s="8"/>
      <c r="F52" s="8"/>
      <c r="G52" s="11">
        <f t="shared" si="0"/>
        <v>0</v>
      </c>
      <c r="H52" s="18">
        <f t="shared" si="1"/>
        <v>0</v>
      </c>
      <c r="I52" s="10">
        <f t="shared" si="2"/>
        <v>0</v>
      </c>
    </row>
    <row r="53" spans="1:9" x14ac:dyDescent="0.35">
      <c r="A53" s="9">
        <f t="shared" si="3"/>
        <v>48</v>
      </c>
      <c r="B53" s="14" t="s">
        <v>1503</v>
      </c>
      <c r="C53" s="8"/>
      <c r="D53" s="8"/>
      <c r="E53" s="8"/>
      <c r="F53" s="8"/>
      <c r="G53" s="11">
        <f t="shared" si="0"/>
        <v>0</v>
      </c>
      <c r="H53" s="18">
        <f t="shared" si="1"/>
        <v>0</v>
      </c>
      <c r="I53" s="10">
        <f t="shared" si="2"/>
        <v>0</v>
      </c>
    </row>
    <row r="54" spans="1:9" x14ac:dyDescent="0.35">
      <c r="A54" s="9">
        <f t="shared" si="3"/>
        <v>49</v>
      </c>
      <c r="B54" s="14" t="s">
        <v>1504</v>
      </c>
      <c r="C54" s="8"/>
      <c r="D54" s="8"/>
      <c r="E54" s="8"/>
      <c r="F54" s="8"/>
      <c r="G54" s="11">
        <f t="shared" si="0"/>
        <v>0</v>
      </c>
      <c r="H54" s="18">
        <f t="shared" si="1"/>
        <v>0</v>
      </c>
      <c r="I54" s="10">
        <f t="shared" si="2"/>
        <v>0</v>
      </c>
    </row>
    <row r="55" spans="1:9" x14ac:dyDescent="0.35">
      <c r="A55" s="9">
        <f t="shared" si="3"/>
        <v>50</v>
      </c>
      <c r="B55" s="14" t="s">
        <v>1505</v>
      </c>
      <c r="C55" s="8"/>
      <c r="D55" s="8"/>
      <c r="E55" s="8"/>
      <c r="F55" s="8"/>
      <c r="G55" s="11">
        <f t="shared" si="0"/>
        <v>0</v>
      </c>
      <c r="H55" s="18">
        <f t="shared" si="1"/>
        <v>0</v>
      </c>
      <c r="I55" s="10">
        <f t="shared" si="2"/>
        <v>0</v>
      </c>
    </row>
    <row r="56" spans="1:9" x14ac:dyDescent="0.35">
      <c r="A56" s="9">
        <f t="shared" si="3"/>
        <v>51</v>
      </c>
      <c r="B56" s="14" t="s">
        <v>1506</v>
      </c>
      <c r="C56" s="8"/>
      <c r="D56" s="8"/>
      <c r="E56" s="8"/>
      <c r="F56" s="8"/>
      <c r="G56" s="11">
        <f t="shared" si="0"/>
        <v>0</v>
      </c>
      <c r="H56" s="18">
        <f t="shared" si="1"/>
        <v>0</v>
      </c>
      <c r="I56" s="10">
        <f t="shared" si="2"/>
        <v>0</v>
      </c>
    </row>
    <row r="57" spans="1:9" x14ac:dyDescent="0.35">
      <c r="A57" s="9">
        <f t="shared" si="3"/>
        <v>52</v>
      </c>
      <c r="B57" s="14" t="s">
        <v>1507</v>
      </c>
      <c r="C57" s="8"/>
      <c r="D57" s="8"/>
      <c r="E57" s="8"/>
      <c r="F57" s="8"/>
      <c r="G57" s="11">
        <f t="shared" si="0"/>
        <v>0</v>
      </c>
      <c r="H57" s="18">
        <f t="shared" si="1"/>
        <v>0</v>
      </c>
      <c r="I57" s="10">
        <f t="shared" si="2"/>
        <v>0</v>
      </c>
    </row>
    <row r="58" spans="1:9" x14ac:dyDescent="0.35">
      <c r="A58" s="9">
        <f t="shared" si="3"/>
        <v>53</v>
      </c>
      <c r="B58" s="14" t="s">
        <v>1508</v>
      </c>
      <c r="C58" s="8"/>
      <c r="D58" s="8"/>
      <c r="E58" s="8"/>
      <c r="F58" s="8"/>
      <c r="G58" s="11">
        <f t="shared" si="0"/>
        <v>0</v>
      </c>
      <c r="H58" s="18">
        <f t="shared" si="1"/>
        <v>0</v>
      </c>
      <c r="I58" s="10">
        <f t="shared" si="2"/>
        <v>0</v>
      </c>
    </row>
    <row r="59" spans="1:9" x14ac:dyDescent="0.35">
      <c r="A59" s="9">
        <f t="shared" si="3"/>
        <v>54</v>
      </c>
      <c r="B59" s="14" t="s">
        <v>1509</v>
      </c>
      <c r="C59" s="8"/>
      <c r="D59" s="8"/>
      <c r="E59" s="8"/>
      <c r="F59" s="8"/>
      <c r="G59" s="11">
        <f t="shared" si="0"/>
        <v>0</v>
      </c>
      <c r="H59" s="18">
        <f t="shared" si="1"/>
        <v>0</v>
      </c>
      <c r="I59" s="10">
        <f t="shared" si="2"/>
        <v>0</v>
      </c>
    </row>
    <row r="60" spans="1:9" x14ac:dyDescent="0.35">
      <c r="A60" s="9">
        <f t="shared" si="3"/>
        <v>55</v>
      </c>
      <c r="B60" s="14" t="s">
        <v>1510</v>
      </c>
      <c r="C60" s="8"/>
      <c r="D60" s="8"/>
      <c r="E60" s="8"/>
      <c r="F60" s="8"/>
      <c r="G60" s="11">
        <f t="shared" si="0"/>
        <v>0</v>
      </c>
      <c r="H60" s="18">
        <f t="shared" si="1"/>
        <v>0</v>
      </c>
      <c r="I60" s="10">
        <f t="shared" si="2"/>
        <v>0</v>
      </c>
    </row>
    <row r="61" spans="1:9" x14ac:dyDescent="0.35">
      <c r="A61" s="9">
        <f t="shared" si="3"/>
        <v>56</v>
      </c>
      <c r="B61" s="14" t="s">
        <v>1511</v>
      </c>
      <c r="C61" s="8"/>
      <c r="D61" s="8"/>
      <c r="E61" s="8"/>
      <c r="F61" s="8"/>
      <c r="G61" s="11">
        <f t="shared" ref="G61:G114" si="4">2/141706.89*F61</f>
        <v>0</v>
      </c>
      <c r="H61" s="18">
        <f t="shared" ref="H61:H114" si="5">G61*1753.08</f>
        <v>0</v>
      </c>
      <c r="I61" s="10">
        <f t="shared" ref="I61:I114" si="6">H61*0.3677</f>
        <v>0</v>
      </c>
    </row>
    <row r="62" spans="1:9" x14ac:dyDescent="0.35">
      <c r="A62" s="9">
        <f t="shared" si="3"/>
        <v>57</v>
      </c>
      <c r="B62" s="14" t="s">
        <v>1512</v>
      </c>
      <c r="C62" s="8"/>
      <c r="D62" s="8"/>
      <c r="E62" s="8"/>
      <c r="F62" s="8"/>
      <c r="G62" s="11">
        <f t="shared" si="4"/>
        <v>0</v>
      </c>
      <c r="H62" s="18">
        <f t="shared" si="5"/>
        <v>0</v>
      </c>
      <c r="I62" s="10">
        <f t="shared" si="6"/>
        <v>0</v>
      </c>
    </row>
    <row r="63" spans="1:9" x14ac:dyDescent="0.35">
      <c r="A63" s="9">
        <f t="shared" si="3"/>
        <v>58</v>
      </c>
      <c r="B63" s="14" t="s">
        <v>1513</v>
      </c>
      <c r="C63" s="8"/>
      <c r="D63" s="8"/>
      <c r="E63" s="8"/>
      <c r="F63" s="8"/>
      <c r="G63" s="11">
        <f t="shared" si="4"/>
        <v>0</v>
      </c>
      <c r="H63" s="18">
        <f t="shared" si="5"/>
        <v>0</v>
      </c>
      <c r="I63" s="10">
        <f t="shared" si="6"/>
        <v>0</v>
      </c>
    </row>
    <row r="64" spans="1:9" x14ac:dyDescent="0.35">
      <c r="A64" s="9">
        <f t="shared" si="3"/>
        <v>59</v>
      </c>
      <c r="B64" s="14" t="s">
        <v>1514</v>
      </c>
      <c r="C64" s="8"/>
      <c r="D64" s="8"/>
      <c r="E64" s="8"/>
      <c r="F64" s="8"/>
      <c r="G64" s="11">
        <f t="shared" si="4"/>
        <v>0</v>
      </c>
      <c r="H64" s="18">
        <f t="shared" si="5"/>
        <v>0</v>
      </c>
      <c r="I64" s="10">
        <f t="shared" si="6"/>
        <v>0</v>
      </c>
    </row>
    <row r="65" spans="1:9" x14ac:dyDescent="0.35">
      <c r="A65" s="9">
        <f t="shared" si="3"/>
        <v>60</v>
      </c>
      <c r="B65" s="14" t="s">
        <v>1515</v>
      </c>
      <c r="C65" s="8"/>
      <c r="D65" s="8"/>
      <c r="E65" s="8"/>
      <c r="F65" s="8"/>
      <c r="G65" s="11">
        <f t="shared" si="4"/>
        <v>0</v>
      </c>
      <c r="H65" s="18">
        <f t="shared" si="5"/>
        <v>0</v>
      </c>
      <c r="I65" s="10">
        <f t="shared" si="6"/>
        <v>0</v>
      </c>
    </row>
    <row r="66" spans="1:9" x14ac:dyDescent="0.35">
      <c r="A66" s="9">
        <f t="shared" si="3"/>
        <v>61</v>
      </c>
      <c r="B66" s="14" t="s">
        <v>1516</v>
      </c>
      <c r="C66" s="8"/>
      <c r="D66" s="8"/>
      <c r="E66" s="8"/>
      <c r="F66" s="8"/>
      <c r="G66" s="11">
        <f t="shared" si="4"/>
        <v>0</v>
      </c>
      <c r="H66" s="18">
        <f t="shared" si="5"/>
        <v>0</v>
      </c>
      <c r="I66" s="10">
        <f t="shared" si="6"/>
        <v>0</v>
      </c>
    </row>
    <row r="67" spans="1:9" x14ac:dyDescent="0.35">
      <c r="A67" s="9">
        <f t="shared" si="3"/>
        <v>62</v>
      </c>
      <c r="B67" s="14" t="s">
        <v>1517</v>
      </c>
      <c r="C67" s="8"/>
      <c r="D67" s="8"/>
      <c r="E67" s="8"/>
      <c r="F67" s="8"/>
      <c r="G67" s="11">
        <f t="shared" si="4"/>
        <v>0</v>
      </c>
      <c r="H67" s="18">
        <f t="shared" si="5"/>
        <v>0</v>
      </c>
      <c r="I67" s="10">
        <f t="shared" si="6"/>
        <v>0</v>
      </c>
    </row>
    <row r="68" spans="1:9" x14ac:dyDescent="0.35">
      <c r="A68" s="9">
        <f t="shared" si="3"/>
        <v>63</v>
      </c>
      <c r="B68" s="14" t="s">
        <v>1518</v>
      </c>
      <c r="C68" s="8"/>
      <c r="D68" s="8"/>
      <c r="E68" s="8"/>
      <c r="F68" s="8"/>
      <c r="G68" s="11">
        <f t="shared" si="4"/>
        <v>0</v>
      </c>
      <c r="H68" s="18">
        <f t="shared" si="5"/>
        <v>0</v>
      </c>
      <c r="I68" s="10">
        <f t="shared" si="6"/>
        <v>0</v>
      </c>
    </row>
    <row r="69" spans="1:9" x14ac:dyDescent="0.35">
      <c r="A69" s="9">
        <f t="shared" si="3"/>
        <v>64</v>
      </c>
      <c r="B69" s="14" t="s">
        <v>1519</v>
      </c>
      <c r="C69" s="8"/>
      <c r="D69" s="8"/>
      <c r="E69" s="8"/>
      <c r="F69" s="8"/>
      <c r="G69" s="11">
        <f t="shared" si="4"/>
        <v>0</v>
      </c>
      <c r="H69" s="18">
        <f t="shared" si="5"/>
        <v>0</v>
      </c>
      <c r="I69" s="10">
        <f t="shared" si="6"/>
        <v>0</v>
      </c>
    </row>
    <row r="70" spans="1:9" x14ac:dyDescent="0.35">
      <c r="A70" s="9">
        <f t="shared" si="3"/>
        <v>65</v>
      </c>
      <c r="B70" s="14" t="s">
        <v>1520</v>
      </c>
      <c r="C70" s="8"/>
      <c r="D70" s="8"/>
      <c r="E70" s="8"/>
      <c r="F70" s="8"/>
      <c r="G70" s="11">
        <f t="shared" si="4"/>
        <v>0</v>
      </c>
      <c r="H70" s="18">
        <f t="shared" si="5"/>
        <v>0</v>
      </c>
      <c r="I70" s="10">
        <f t="shared" si="6"/>
        <v>0</v>
      </c>
    </row>
    <row r="71" spans="1:9" x14ac:dyDescent="0.35">
      <c r="A71" s="9">
        <f t="shared" ref="A71:A134" si="7">A70+1</f>
        <v>66</v>
      </c>
      <c r="B71" s="14" t="s">
        <v>1521</v>
      </c>
      <c r="C71" s="8"/>
      <c r="D71" s="8"/>
      <c r="E71" s="8"/>
      <c r="F71" s="8"/>
      <c r="G71" s="11">
        <f t="shared" si="4"/>
        <v>0</v>
      </c>
      <c r="H71" s="18">
        <f t="shared" si="5"/>
        <v>0</v>
      </c>
      <c r="I71" s="10">
        <f t="shared" si="6"/>
        <v>0</v>
      </c>
    </row>
    <row r="72" spans="1:9" x14ac:dyDescent="0.35">
      <c r="A72" s="9">
        <f t="shared" si="7"/>
        <v>67</v>
      </c>
      <c r="B72" s="14" t="s">
        <v>1522</v>
      </c>
      <c r="C72" s="8"/>
      <c r="D72" s="8"/>
      <c r="E72" s="8"/>
      <c r="F72" s="8"/>
      <c r="G72" s="11">
        <f t="shared" si="4"/>
        <v>0</v>
      </c>
      <c r="H72" s="18">
        <f t="shared" si="5"/>
        <v>0</v>
      </c>
      <c r="I72" s="10">
        <f t="shared" si="6"/>
        <v>0</v>
      </c>
    </row>
    <row r="73" spans="1:9" x14ac:dyDescent="0.35">
      <c r="A73" s="9">
        <f t="shared" si="7"/>
        <v>68</v>
      </c>
      <c r="B73" s="14" t="s">
        <v>1523</v>
      </c>
      <c r="C73" s="8"/>
      <c r="D73" s="8"/>
      <c r="E73" s="8"/>
      <c r="F73" s="8"/>
      <c r="G73" s="11">
        <f t="shared" si="4"/>
        <v>0</v>
      </c>
      <c r="H73" s="18">
        <f t="shared" si="5"/>
        <v>0</v>
      </c>
      <c r="I73" s="10">
        <f t="shared" si="6"/>
        <v>0</v>
      </c>
    </row>
    <row r="74" spans="1:9" x14ac:dyDescent="0.35">
      <c r="A74" s="9">
        <f t="shared" si="7"/>
        <v>69</v>
      </c>
      <c r="B74" s="14" t="s">
        <v>1524</v>
      </c>
      <c r="C74" s="8"/>
      <c r="D74" s="8"/>
      <c r="E74" s="8"/>
      <c r="F74" s="8"/>
      <c r="G74" s="11">
        <f t="shared" si="4"/>
        <v>0</v>
      </c>
      <c r="H74" s="18">
        <f t="shared" si="5"/>
        <v>0</v>
      </c>
      <c r="I74" s="10">
        <f t="shared" si="6"/>
        <v>0</v>
      </c>
    </row>
    <row r="75" spans="1:9" x14ac:dyDescent="0.35">
      <c r="A75" s="9">
        <f t="shared" si="7"/>
        <v>70</v>
      </c>
      <c r="B75" s="14" t="s">
        <v>1525</v>
      </c>
      <c r="C75" s="8"/>
      <c r="D75" s="8"/>
      <c r="E75" s="8"/>
      <c r="F75" s="8"/>
      <c r="G75" s="11">
        <f t="shared" si="4"/>
        <v>0</v>
      </c>
      <c r="H75" s="18">
        <f t="shared" si="5"/>
        <v>0</v>
      </c>
      <c r="I75" s="10">
        <f t="shared" si="6"/>
        <v>0</v>
      </c>
    </row>
    <row r="76" spans="1:9" x14ac:dyDescent="0.35">
      <c r="A76" s="9">
        <f t="shared" si="7"/>
        <v>71</v>
      </c>
      <c r="B76" s="14" t="s">
        <v>1526</v>
      </c>
      <c r="C76" s="8"/>
      <c r="D76" s="8"/>
      <c r="E76" s="8"/>
      <c r="F76" s="8"/>
      <c r="G76" s="11">
        <f t="shared" si="4"/>
        <v>0</v>
      </c>
      <c r="H76" s="18">
        <f t="shared" si="5"/>
        <v>0</v>
      </c>
      <c r="I76" s="10">
        <f t="shared" si="6"/>
        <v>0</v>
      </c>
    </row>
    <row r="77" spans="1:9" x14ac:dyDescent="0.35">
      <c r="A77" s="9">
        <f t="shared" si="7"/>
        <v>72</v>
      </c>
      <c r="B77" s="14" t="s">
        <v>1527</v>
      </c>
      <c r="C77" s="8"/>
      <c r="D77" s="8"/>
      <c r="E77" s="8"/>
      <c r="F77" s="8"/>
      <c r="G77" s="11">
        <f t="shared" si="4"/>
        <v>0</v>
      </c>
      <c r="H77" s="18">
        <f t="shared" si="5"/>
        <v>0</v>
      </c>
      <c r="I77" s="10">
        <f t="shared" si="6"/>
        <v>0</v>
      </c>
    </row>
    <row r="78" spans="1:9" x14ac:dyDescent="0.35">
      <c r="A78" s="9">
        <f t="shared" si="7"/>
        <v>73</v>
      </c>
      <c r="B78" s="14" t="s">
        <v>1528</v>
      </c>
      <c r="C78" s="8"/>
      <c r="D78" s="8"/>
      <c r="E78" s="8"/>
      <c r="F78" s="8"/>
      <c r="G78" s="11">
        <f t="shared" si="4"/>
        <v>0</v>
      </c>
      <c r="H78" s="18">
        <f t="shared" si="5"/>
        <v>0</v>
      </c>
      <c r="I78" s="10">
        <f t="shared" si="6"/>
        <v>0</v>
      </c>
    </row>
    <row r="79" spans="1:9" x14ac:dyDescent="0.35">
      <c r="A79" s="9">
        <f t="shared" si="7"/>
        <v>74</v>
      </c>
      <c r="B79" s="14" t="s">
        <v>1529</v>
      </c>
      <c r="C79" s="8"/>
      <c r="D79" s="8"/>
      <c r="E79" s="8"/>
      <c r="F79" s="8"/>
      <c r="G79" s="11">
        <f t="shared" si="4"/>
        <v>0</v>
      </c>
      <c r="H79" s="18">
        <f t="shared" si="5"/>
        <v>0</v>
      </c>
      <c r="I79" s="10">
        <f t="shared" si="6"/>
        <v>0</v>
      </c>
    </row>
    <row r="80" spans="1:9" x14ac:dyDescent="0.35">
      <c r="A80" s="9">
        <f t="shared" si="7"/>
        <v>75</v>
      </c>
      <c r="B80" s="8" t="s">
        <v>1530</v>
      </c>
      <c r="C80" s="8"/>
      <c r="D80" s="8"/>
      <c r="E80" s="8"/>
      <c r="F80" s="8"/>
      <c r="G80" s="11">
        <f t="shared" si="4"/>
        <v>0</v>
      </c>
      <c r="H80" s="18">
        <f t="shared" si="5"/>
        <v>0</v>
      </c>
      <c r="I80" s="10">
        <f t="shared" si="6"/>
        <v>0</v>
      </c>
    </row>
    <row r="81" spans="1:9" x14ac:dyDescent="0.35">
      <c r="A81" s="9">
        <f t="shared" si="7"/>
        <v>76</v>
      </c>
      <c r="B81" s="8" t="s">
        <v>1531</v>
      </c>
      <c r="C81" s="8"/>
      <c r="D81" s="8"/>
      <c r="E81" s="8"/>
      <c r="F81" s="8"/>
      <c r="G81" s="11">
        <f t="shared" si="4"/>
        <v>0</v>
      </c>
      <c r="H81" s="18">
        <f t="shared" si="5"/>
        <v>0</v>
      </c>
      <c r="I81" s="10">
        <f t="shared" si="6"/>
        <v>0</v>
      </c>
    </row>
    <row r="82" spans="1:9" x14ac:dyDescent="0.35">
      <c r="A82" s="9">
        <f t="shared" si="7"/>
        <v>77</v>
      </c>
      <c r="B82" s="8" t="s">
        <v>1532</v>
      </c>
      <c r="C82" s="8"/>
      <c r="D82" s="8"/>
      <c r="E82" s="8"/>
      <c r="F82" s="8"/>
      <c r="G82" s="11">
        <f t="shared" si="4"/>
        <v>0</v>
      </c>
      <c r="H82" s="18">
        <f t="shared" si="5"/>
        <v>0</v>
      </c>
      <c r="I82" s="10">
        <f t="shared" si="6"/>
        <v>0</v>
      </c>
    </row>
    <row r="83" spans="1:9" x14ac:dyDescent="0.35">
      <c r="A83" s="9">
        <f t="shared" si="7"/>
        <v>78</v>
      </c>
      <c r="B83" s="8" t="s">
        <v>1533</v>
      </c>
      <c r="C83" s="8"/>
      <c r="D83" s="8"/>
      <c r="E83" s="8"/>
      <c r="F83" s="8"/>
      <c r="G83" s="11">
        <f t="shared" si="4"/>
        <v>0</v>
      </c>
      <c r="H83" s="18">
        <f t="shared" si="5"/>
        <v>0</v>
      </c>
      <c r="I83" s="10">
        <f t="shared" si="6"/>
        <v>0</v>
      </c>
    </row>
    <row r="84" spans="1:9" x14ac:dyDescent="0.35">
      <c r="A84" s="9">
        <f t="shared" si="7"/>
        <v>79</v>
      </c>
      <c r="B84" s="8" t="s">
        <v>1534</v>
      </c>
      <c r="C84" s="8"/>
      <c r="D84" s="8"/>
      <c r="E84" s="8"/>
      <c r="F84" s="8"/>
      <c r="G84" s="11">
        <f t="shared" si="4"/>
        <v>0</v>
      </c>
      <c r="H84" s="18">
        <f t="shared" si="5"/>
        <v>0</v>
      </c>
      <c r="I84" s="10">
        <f t="shared" si="6"/>
        <v>0</v>
      </c>
    </row>
    <row r="85" spans="1:9" x14ac:dyDescent="0.35">
      <c r="A85" s="9">
        <f t="shared" si="7"/>
        <v>80</v>
      </c>
      <c r="B85" s="8" t="s">
        <v>1535</v>
      </c>
      <c r="C85" s="8"/>
      <c r="D85" s="8"/>
      <c r="E85" s="8"/>
      <c r="F85" s="8"/>
      <c r="G85" s="11">
        <f t="shared" si="4"/>
        <v>0</v>
      </c>
      <c r="H85" s="18">
        <f t="shared" si="5"/>
        <v>0</v>
      </c>
      <c r="I85" s="10">
        <f t="shared" si="6"/>
        <v>0</v>
      </c>
    </row>
    <row r="86" spans="1:9" x14ac:dyDescent="0.35">
      <c r="A86" s="9">
        <f t="shared" si="7"/>
        <v>81</v>
      </c>
      <c r="B86" s="8" t="s">
        <v>1536</v>
      </c>
      <c r="C86" s="8"/>
      <c r="D86" s="8"/>
      <c r="E86" s="8"/>
      <c r="F86" s="8"/>
      <c r="G86" s="11">
        <f t="shared" si="4"/>
        <v>0</v>
      </c>
      <c r="H86" s="18">
        <f t="shared" si="5"/>
        <v>0</v>
      </c>
      <c r="I86" s="10">
        <f t="shared" si="6"/>
        <v>0</v>
      </c>
    </row>
    <row r="87" spans="1:9" x14ac:dyDescent="0.35">
      <c r="A87" s="9">
        <f t="shared" si="7"/>
        <v>82</v>
      </c>
      <c r="B87" s="8" t="s">
        <v>1537</v>
      </c>
      <c r="C87" s="8"/>
      <c r="D87" s="8"/>
      <c r="E87" s="8"/>
      <c r="F87" s="8"/>
      <c r="G87" s="11">
        <f t="shared" si="4"/>
        <v>0</v>
      </c>
      <c r="H87" s="18">
        <f t="shared" si="5"/>
        <v>0</v>
      </c>
      <c r="I87" s="10">
        <f t="shared" si="6"/>
        <v>0</v>
      </c>
    </row>
    <row r="88" spans="1:9" x14ac:dyDescent="0.35">
      <c r="A88" s="9">
        <f t="shared" si="7"/>
        <v>83</v>
      </c>
      <c r="B88" s="8" t="s">
        <v>1538</v>
      </c>
      <c r="C88" s="8"/>
      <c r="D88" s="8"/>
      <c r="E88" s="8"/>
      <c r="F88" s="8"/>
      <c r="G88" s="11">
        <f t="shared" si="4"/>
        <v>0</v>
      </c>
      <c r="H88" s="18">
        <f t="shared" si="5"/>
        <v>0</v>
      </c>
      <c r="I88" s="10">
        <f t="shared" si="6"/>
        <v>0</v>
      </c>
    </row>
    <row r="89" spans="1:9" x14ac:dyDescent="0.35">
      <c r="A89" s="9">
        <f t="shared" si="7"/>
        <v>84</v>
      </c>
      <c r="B89" s="8" t="s">
        <v>1539</v>
      </c>
      <c r="C89" s="8"/>
      <c r="D89" s="8"/>
      <c r="E89" s="8"/>
      <c r="F89" s="8"/>
      <c r="G89" s="11">
        <f t="shared" si="4"/>
        <v>0</v>
      </c>
      <c r="H89" s="18">
        <f t="shared" si="5"/>
        <v>0</v>
      </c>
      <c r="I89" s="10">
        <f t="shared" si="6"/>
        <v>0</v>
      </c>
    </row>
    <row r="90" spans="1:9" x14ac:dyDescent="0.35">
      <c r="A90" s="9">
        <f t="shared" si="7"/>
        <v>85</v>
      </c>
      <c r="B90" s="8" t="s">
        <v>1540</v>
      </c>
      <c r="C90" s="8"/>
      <c r="D90" s="8"/>
      <c r="E90" s="8"/>
      <c r="F90" s="8"/>
      <c r="G90" s="11">
        <f t="shared" si="4"/>
        <v>0</v>
      </c>
      <c r="H90" s="18">
        <f t="shared" si="5"/>
        <v>0</v>
      </c>
      <c r="I90" s="10">
        <f t="shared" si="6"/>
        <v>0</v>
      </c>
    </row>
    <row r="91" spans="1:9" x14ac:dyDescent="0.35">
      <c r="A91" s="9">
        <f t="shared" si="7"/>
        <v>86</v>
      </c>
      <c r="B91" s="8" t="s">
        <v>1541</v>
      </c>
      <c r="C91" s="8"/>
      <c r="D91" s="8"/>
      <c r="E91" s="8"/>
      <c r="F91" s="8"/>
      <c r="G91" s="11">
        <f t="shared" si="4"/>
        <v>0</v>
      </c>
      <c r="H91" s="18">
        <f t="shared" si="5"/>
        <v>0</v>
      </c>
      <c r="I91" s="10">
        <f t="shared" si="6"/>
        <v>0</v>
      </c>
    </row>
    <row r="92" spans="1:9" x14ac:dyDescent="0.35">
      <c r="A92" s="9">
        <f t="shared" si="7"/>
        <v>87</v>
      </c>
      <c r="B92" s="8" t="s">
        <v>1542</v>
      </c>
      <c r="C92" s="8"/>
      <c r="D92" s="8"/>
      <c r="E92" s="8"/>
      <c r="F92" s="8"/>
      <c r="G92" s="11">
        <f t="shared" si="4"/>
        <v>0</v>
      </c>
      <c r="H92" s="18">
        <f t="shared" si="5"/>
        <v>0</v>
      </c>
      <c r="I92" s="10">
        <f t="shared" si="6"/>
        <v>0</v>
      </c>
    </row>
    <row r="93" spans="1:9" x14ac:dyDescent="0.35">
      <c r="A93" s="9">
        <f t="shared" si="7"/>
        <v>88</v>
      </c>
      <c r="B93" s="8" t="s">
        <v>1543</v>
      </c>
      <c r="C93" s="8"/>
      <c r="D93" s="8"/>
      <c r="E93" s="8"/>
      <c r="F93" s="8"/>
      <c r="G93" s="11">
        <f t="shared" si="4"/>
        <v>0</v>
      </c>
      <c r="H93" s="18">
        <f t="shared" si="5"/>
        <v>0</v>
      </c>
      <c r="I93" s="10">
        <f t="shared" si="6"/>
        <v>0</v>
      </c>
    </row>
    <row r="94" spans="1:9" x14ac:dyDescent="0.35">
      <c r="A94" s="9">
        <f t="shared" si="7"/>
        <v>89</v>
      </c>
      <c r="B94" s="8" t="s">
        <v>1544</v>
      </c>
      <c r="C94" s="8"/>
      <c r="D94" s="8"/>
      <c r="E94" s="8"/>
      <c r="F94" s="8"/>
      <c r="G94" s="11">
        <f t="shared" si="4"/>
        <v>0</v>
      </c>
      <c r="H94" s="18">
        <f t="shared" si="5"/>
        <v>0</v>
      </c>
      <c r="I94" s="10">
        <f t="shared" si="6"/>
        <v>0</v>
      </c>
    </row>
    <row r="95" spans="1:9" x14ac:dyDescent="0.35">
      <c r="A95" s="9">
        <f t="shared" si="7"/>
        <v>90</v>
      </c>
      <c r="B95" s="8" t="s">
        <v>1545</v>
      </c>
      <c r="C95" s="8"/>
      <c r="D95" s="8"/>
      <c r="E95" s="8"/>
      <c r="F95" s="8"/>
      <c r="G95" s="11">
        <f t="shared" si="4"/>
        <v>0</v>
      </c>
      <c r="H95" s="18">
        <f t="shared" si="5"/>
        <v>0</v>
      </c>
      <c r="I95" s="10">
        <f t="shared" si="6"/>
        <v>0</v>
      </c>
    </row>
    <row r="96" spans="1:9" x14ac:dyDescent="0.35">
      <c r="A96" s="9">
        <f t="shared" si="7"/>
        <v>91</v>
      </c>
      <c r="B96" s="8" t="s">
        <v>1546</v>
      </c>
      <c r="C96" s="8"/>
      <c r="D96" s="8"/>
      <c r="E96" s="8"/>
      <c r="F96" s="8"/>
      <c r="G96" s="11">
        <f t="shared" si="4"/>
        <v>0</v>
      </c>
      <c r="H96" s="18">
        <f t="shared" si="5"/>
        <v>0</v>
      </c>
      <c r="I96" s="10">
        <f t="shared" si="6"/>
        <v>0</v>
      </c>
    </row>
    <row r="97" spans="1:9" x14ac:dyDescent="0.35">
      <c r="A97" s="9">
        <f t="shared" si="7"/>
        <v>92</v>
      </c>
      <c r="B97" s="8" t="s">
        <v>1547</v>
      </c>
      <c r="C97" s="8"/>
      <c r="D97" s="8"/>
      <c r="E97" s="8"/>
      <c r="F97" s="8"/>
      <c r="G97" s="11">
        <f t="shared" si="4"/>
        <v>0</v>
      </c>
      <c r="H97" s="18">
        <f t="shared" si="5"/>
        <v>0</v>
      </c>
      <c r="I97" s="10">
        <f t="shared" si="6"/>
        <v>0</v>
      </c>
    </row>
    <row r="98" spans="1:9" x14ac:dyDescent="0.35">
      <c r="A98" s="9">
        <f t="shared" si="7"/>
        <v>93</v>
      </c>
      <c r="B98" s="8" t="s">
        <v>1548</v>
      </c>
      <c r="C98" s="8"/>
      <c r="D98" s="8"/>
      <c r="E98" s="8"/>
      <c r="F98" s="8"/>
      <c r="G98" s="11">
        <f t="shared" si="4"/>
        <v>0</v>
      </c>
      <c r="H98" s="18">
        <f t="shared" si="5"/>
        <v>0</v>
      </c>
      <c r="I98" s="10">
        <f t="shared" si="6"/>
        <v>0</v>
      </c>
    </row>
    <row r="99" spans="1:9" x14ac:dyDescent="0.35">
      <c r="A99" s="9">
        <f t="shared" si="7"/>
        <v>94</v>
      </c>
      <c r="B99" s="8" t="s">
        <v>1549</v>
      </c>
      <c r="C99" s="8"/>
      <c r="D99" s="8"/>
      <c r="E99" s="8"/>
      <c r="F99" s="8"/>
      <c r="G99" s="11">
        <f t="shared" si="4"/>
        <v>0</v>
      </c>
      <c r="H99" s="18">
        <f t="shared" si="5"/>
        <v>0</v>
      </c>
      <c r="I99" s="10">
        <f t="shared" si="6"/>
        <v>0</v>
      </c>
    </row>
    <row r="100" spans="1:9" x14ac:dyDescent="0.35">
      <c r="A100" s="9">
        <f t="shared" si="7"/>
        <v>95</v>
      </c>
      <c r="B100" s="8" t="s">
        <v>1550</v>
      </c>
      <c r="C100" s="8"/>
      <c r="D100" s="8"/>
      <c r="E100" s="8"/>
      <c r="F100" s="8"/>
      <c r="G100" s="11">
        <f t="shared" si="4"/>
        <v>0</v>
      </c>
      <c r="H100" s="18">
        <f t="shared" si="5"/>
        <v>0</v>
      </c>
      <c r="I100" s="10">
        <f t="shared" si="6"/>
        <v>0</v>
      </c>
    </row>
    <row r="101" spans="1:9" x14ac:dyDescent="0.35">
      <c r="A101" s="9">
        <f t="shared" si="7"/>
        <v>96</v>
      </c>
      <c r="B101" s="8" t="s">
        <v>1551</v>
      </c>
      <c r="C101" s="8"/>
      <c r="D101" s="8"/>
      <c r="E101" s="8"/>
      <c r="F101" s="8"/>
      <c r="G101" s="11">
        <f t="shared" si="4"/>
        <v>0</v>
      </c>
      <c r="H101" s="18">
        <f t="shared" si="5"/>
        <v>0</v>
      </c>
      <c r="I101" s="10">
        <f t="shared" si="6"/>
        <v>0</v>
      </c>
    </row>
    <row r="102" spans="1:9" x14ac:dyDescent="0.35">
      <c r="A102" s="9">
        <f t="shared" si="7"/>
        <v>97</v>
      </c>
      <c r="B102" s="8" t="s">
        <v>1552</v>
      </c>
      <c r="C102" s="8"/>
      <c r="D102" s="8"/>
      <c r="E102" s="8"/>
      <c r="F102" s="8"/>
      <c r="G102" s="11">
        <f t="shared" si="4"/>
        <v>0</v>
      </c>
      <c r="H102" s="18">
        <f t="shared" si="5"/>
        <v>0</v>
      </c>
      <c r="I102" s="10">
        <f t="shared" si="6"/>
        <v>0</v>
      </c>
    </row>
    <row r="103" spans="1:9" x14ac:dyDescent="0.35">
      <c r="A103" s="9">
        <f t="shared" si="7"/>
        <v>98</v>
      </c>
      <c r="B103" s="8" t="s">
        <v>1553</v>
      </c>
      <c r="C103" s="8"/>
      <c r="D103" s="8"/>
      <c r="E103" s="8"/>
      <c r="F103" s="8"/>
      <c r="G103" s="11">
        <f t="shared" si="4"/>
        <v>0</v>
      </c>
      <c r="H103" s="18">
        <f t="shared" si="5"/>
        <v>0</v>
      </c>
      <c r="I103" s="10">
        <f t="shared" si="6"/>
        <v>0</v>
      </c>
    </row>
    <row r="104" spans="1:9" x14ac:dyDescent="0.35">
      <c r="A104" s="9">
        <f t="shared" si="7"/>
        <v>99</v>
      </c>
      <c r="B104" s="8" t="s">
        <v>1554</v>
      </c>
      <c r="C104" s="8"/>
      <c r="D104" s="8"/>
      <c r="E104" s="8"/>
      <c r="F104" s="8"/>
      <c r="G104" s="11">
        <f t="shared" si="4"/>
        <v>0</v>
      </c>
      <c r="H104" s="18">
        <f t="shared" si="5"/>
        <v>0</v>
      </c>
      <c r="I104" s="10">
        <f t="shared" si="6"/>
        <v>0</v>
      </c>
    </row>
    <row r="105" spans="1:9" x14ac:dyDescent="0.35">
      <c r="A105" s="9">
        <f t="shared" si="7"/>
        <v>100</v>
      </c>
      <c r="B105" s="8" t="s">
        <v>1555</v>
      </c>
      <c r="C105" s="8"/>
      <c r="D105" s="8"/>
      <c r="E105" s="8"/>
      <c r="F105" s="8"/>
      <c r="G105" s="11">
        <f t="shared" si="4"/>
        <v>0</v>
      </c>
      <c r="H105" s="18">
        <f t="shared" si="5"/>
        <v>0</v>
      </c>
      <c r="I105" s="10">
        <f t="shared" si="6"/>
        <v>0</v>
      </c>
    </row>
    <row r="106" spans="1:9" x14ac:dyDescent="0.35">
      <c r="A106" s="9">
        <f t="shared" si="7"/>
        <v>101</v>
      </c>
      <c r="B106" s="8" t="s">
        <v>1556</v>
      </c>
      <c r="C106" s="8"/>
      <c r="D106" s="8"/>
      <c r="E106" s="8"/>
      <c r="F106" s="8"/>
      <c r="G106" s="11">
        <f t="shared" si="4"/>
        <v>0</v>
      </c>
      <c r="H106" s="18">
        <f t="shared" si="5"/>
        <v>0</v>
      </c>
      <c r="I106" s="10">
        <f t="shared" si="6"/>
        <v>0</v>
      </c>
    </row>
    <row r="107" spans="1:9" x14ac:dyDescent="0.35">
      <c r="A107" s="9">
        <f t="shared" si="7"/>
        <v>102</v>
      </c>
      <c r="B107" s="8" t="s">
        <v>1557</v>
      </c>
      <c r="C107" s="8"/>
      <c r="D107" s="8"/>
      <c r="E107" s="8"/>
      <c r="F107" s="8"/>
      <c r="G107" s="11">
        <f t="shared" si="4"/>
        <v>0</v>
      </c>
      <c r="H107" s="18">
        <f t="shared" si="5"/>
        <v>0</v>
      </c>
      <c r="I107" s="10">
        <f t="shared" si="6"/>
        <v>0</v>
      </c>
    </row>
    <row r="108" spans="1:9" x14ac:dyDescent="0.35">
      <c r="A108" s="9">
        <f t="shared" si="7"/>
        <v>103</v>
      </c>
      <c r="B108" s="8" t="s">
        <v>1558</v>
      </c>
      <c r="C108" s="8"/>
      <c r="D108" s="8"/>
      <c r="E108" s="8"/>
      <c r="F108" s="8"/>
      <c r="G108" s="11">
        <f t="shared" si="4"/>
        <v>0</v>
      </c>
      <c r="H108" s="18">
        <f t="shared" si="5"/>
        <v>0</v>
      </c>
      <c r="I108" s="10">
        <f t="shared" si="6"/>
        <v>0</v>
      </c>
    </row>
    <row r="109" spans="1:9" x14ac:dyDescent="0.35">
      <c r="A109" s="9">
        <f t="shared" si="7"/>
        <v>104</v>
      </c>
      <c r="B109" s="8" t="s">
        <v>1559</v>
      </c>
      <c r="C109" s="8"/>
      <c r="D109" s="8"/>
      <c r="E109" s="8"/>
      <c r="F109" s="8"/>
      <c r="G109" s="11">
        <f t="shared" si="4"/>
        <v>0</v>
      </c>
      <c r="H109" s="18">
        <f t="shared" si="5"/>
        <v>0</v>
      </c>
      <c r="I109" s="10">
        <f t="shared" si="6"/>
        <v>0</v>
      </c>
    </row>
    <row r="110" spans="1:9" x14ac:dyDescent="0.35">
      <c r="A110" s="9">
        <f t="shared" si="7"/>
        <v>105</v>
      </c>
      <c r="B110" s="8" t="s">
        <v>1560</v>
      </c>
      <c r="C110" s="8"/>
      <c r="D110" s="8"/>
      <c r="E110" s="8"/>
      <c r="F110" s="8"/>
      <c r="G110" s="11">
        <f t="shared" si="4"/>
        <v>0</v>
      </c>
      <c r="H110" s="18">
        <f t="shared" si="5"/>
        <v>0</v>
      </c>
      <c r="I110" s="10">
        <f t="shared" si="6"/>
        <v>0</v>
      </c>
    </row>
    <row r="111" spans="1:9" x14ac:dyDescent="0.35">
      <c r="A111" s="9">
        <f t="shared" si="7"/>
        <v>106</v>
      </c>
      <c r="B111" s="8" t="s">
        <v>1561</v>
      </c>
      <c r="C111" s="8"/>
      <c r="D111" s="8"/>
      <c r="E111" s="8"/>
      <c r="F111" s="8"/>
      <c r="G111" s="11">
        <f t="shared" si="4"/>
        <v>0</v>
      </c>
      <c r="H111" s="18">
        <f t="shared" si="5"/>
        <v>0</v>
      </c>
      <c r="I111" s="10">
        <f t="shared" si="6"/>
        <v>0</v>
      </c>
    </row>
    <row r="112" spans="1:9" x14ac:dyDescent="0.35">
      <c r="A112" s="9">
        <f t="shared" si="7"/>
        <v>107</v>
      </c>
      <c r="B112" s="8" t="s">
        <v>1562</v>
      </c>
      <c r="C112" s="8"/>
      <c r="D112" s="8"/>
      <c r="E112" s="8"/>
      <c r="F112" s="8"/>
      <c r="G112" s="11">
        <f t="shared" si="4"/>
        <v>0</v>
      </c>
      <c r="H112" s="18">
        <f t="shared" si="5"/>
        <v>0</v>
      </c>
      <c r="I112" s="10">
        <f t="shared" si="6"/>
        <v>0</v>
      </c>
    </row>
    <row r="113" spans="1:9" x14ac:dyDescent="0.35">
      <c r="A113" s="9">
        <f t="shared" si="7"/>
        <v>108</v>
      </c>
      <c r="B113" s="8" t="s">
        <v>1563</v>
      </c>
      <c r="C113" s="8"/>
      <c r="D113" s="8"/>
      <c r="E113" s="8"/>
      <c r="F113" s="8"/>
      <c r="G113" s="11">
        <f t="shared" si="4"/>
        <v>0</v>
      </c>
      <c r="H113" s="18">
        <f t="shared" si="5"/>
        <v>0</v>
      </c>
      <c r="I113" s="10">
        <f t="shared" si="6"/>
        <v>0</v>
      </c>
    </row>
    <row r="114" spans="1:9" x14ac:dyDescent="0.35">
      <c r="A114" s="9">
        <f t="shared" si="7"/>
        <v>109</v>
      </c>
      <c r="B114" s="8" t="s">
        <v>1564</v>
      </c>
      <c r="C114" s="8"/>
      <c r="D114" s="8"/>
      <c r="E114" s="8"/>
      <c r="F114" s="8"/>
      <c r="G114" s="11">
        <f t="shared" si="4"/>
        <v>0</v>
      </c>
      <c r="H114" s="18">
        <f t="shared" si="5"/>
        <v>0</v>
      </c>
      <c r="I114" s="10">
        <f t="shared" si="6"/>
        <v>0</v>
      </c>
    </row>
    <row r="115" spans="1:9" x14ac:dyDescent="0.35">
      <c r="A115" s="9">
        <f t="shared" si="7"/>
        <v>110</v>
      </c>
      <c r="B115" s="8" t="s">
        <v>1565</v>
      </c>
      <c r="C115" s="8"/>
      <c r="D115" s="8"/>
      <c r="E115" s="8"/>
      <c r="F115" s="8"/>
      <c r="G115" s="11">
        <f t="shared" ref="G115:G177" si="8">2/141706.89*F115</f>
        <v>0</v>
      </c>
      <c r="H115" s="18">
        <f t="shared" ref="H115:H177" si="9">G115*1753.08</f>
        <v>0</v>
      </c>
      <c r="I115" s="10">
        <f t="shared" ref="I115:I177" si="10">H115*0.3677</f>
        <v>0</v>
      </c>
    </row>
    <row r="116" spans="1:9" x14ac:dyDescent="0.35">
      <c r="A116" s="9">
        <f t="shared" si="7"/>
        <v>111</v>
      </c>
      <c r="B116" s="8" t="s">
        <v>1566</v>
      </c>
      <c r="C116" s="8"/>
      <c r="D116" s="8"/>
      <c r="E116" s="8"/>
      <c r="F116" s="8"/>
      <c r="G116" s="11">
        <f t="shared" si="8"/>
        <v>0</v>
      </c>
      <c r="H116" s="18">
        <f t="shared" si="9"/>
        <v>0</v>
      </c>
      <c r="I116" s="10">
        <f t="shared" si="10"/>
        <v>0</v>
      </c>
    </row>
    <row r="117" spans="1:9" x14ac:dyDescent="0.35">
      <c r="A117" s="9">
        <f t="shared" si="7"/>
        <v>112</v>
      </c>
      <c r="B117" s="8" t="s">
        <v>1567</v>
      </c>
      <c r="C117" s="8"/>
      <c r="D117" s="8"/>
      <c r="E117" s="8"/>
      <c r="F117" s="8"/>
      <c r="G117" s="11">
        <f t="shared" si="8"/>
        <v>0</v>
      </c>
      <c r="H117" s="18">
        <f t="shared" si="9"/>
        <v>0</v>
      </c>
      <c r="I117" s="10">
        <f t="shared" si="10"/>
        <v>0</v>
      </c>
    </row>
    <row r="118" spans="1:9" x14ac:dyDescent="0.35">
      <c r="A118" s="9">
        <f t="shared" si="7"/>
        <v>113</v>
      </c>
      <c r="B118" s="8" t="s">
        <v>1568</v>
      </c>
      <c r="C118" s="8"/>
      <c r="D118" s="8"/>
      <c r="E118" s="8"/>
      <c r="F118" s="8"/>
      <c r="G118" s="11">
        <f t="shared" si="8"/>
        <v>0</v>
      </c>
      <c r="H118" s="18">
        <f t="shared" si="9"/>
        <v>0</v>
      </c>
      <c r="I118" s="10">
        <f t="shared" si="10"/>
        <v>0</v>
      </c>
    </row>
    <row r="119" spans="1:9" x14ac:dyDescent="0.35">
      <c r="A119" s="9">
        <f t="shared" si="7"/>
        <v>114</v>
      </c>
      <c r="B119" s="8" t="s">
        <v>1569</v>
      </c>
      <c r="C119" s="8"/>
      <c r="D119" s="8"/>
      <c r="E119" s="8"/>
      <c r="F119" s="8"/>
      <c r="G119" s="11">
        <f t="shared" si="8"/>
        <v>0</v>
      </c>
      <c r="H119" s="18">
        <f t="shared" si="9"/>
        <v>0</v>
      </c>
      <c r="I119" s="10">
        <f t="shared" si="10"/>
        <v>0</v>
      </c>
    </row>
    <row r="120" spans="1:9" x14ac:dyDescent="0.35">
      <c r="A120" s="9">
        <f t="shared" si="7"/>
        <v>115</v>
      </c>
      <c r="B120" s="8" t="s">
        <v>1570</v>
      </c>
      <c r="C120" s="8"/>
      <c r="D120" s="8"/>
      <c r="E120" s="8"/>
      <c r="F120" s="8"/>
      <c r="G120" s="11">
        <f t="shared" si="8"/>
        <v>0</v>
      </c>
      <c r="H120" s="18">
        <f t="shared" si="9"/>
        <v>0</v>
      </c>
      <c r="I120" s="10">
        <f t="shared" si="10"/>
        <v>0</v>
      </c>
    </row>
    <row r="121" spans="1:9" x14ac:dyDescent="0.35">
      <c r="A121" s="9">
        <f t="shared" si="7"/>
        <v>116</v>
      </c>
      <c r="B121" s="8" t="s">
        <v>1571</v>
      </c>
      <c r="C121" s="8"/>
      <c r="D121" s="8"/>
      <c r="E121" s="8"/>
      <c r="F121" s="8"/>
      <c r="G121" s="11">
        <f t="shared" si="8"/>
        <v>0</v>
      </c>
      <c r="H121" s="18">
        <f t="shared" si="9"/>
        <v>0</v>
      </c>
      <c r="I121" s="10">
        <f t="shared" si="10"/>
        <v>0</v>
      </c>
    </row>
    <row r="122" spans="1:9" x14ac:dyDescent="0.35">
      <c r="A122" s="9">
        <f t="shared" si="7"/>
        <v>117</v>
      </c>
      <c r="B122" s="8" t="s">
        <v>1572</v>
      </c>
      <c r="C122" s="8"/>
      <c r="D122" s="8"/>
      <c r="E122" s="8"/>
      <c r="F122" s="8"/>
      <c r="G122" s="11">
        <f t="shared" si="8"/>
        <v>0</v>
      </c>
      <c r="H122" s="18">
        <f t="shared" si="9"/>
        <v>0</v>
      </c>
      <c r="I122" s="10">
        <f t="shared" si="10"/>
        <v>0</v>
      </c>
    </row>
    <row r="123" spans="1:9" x14ac:dyDescent="0.35">
      <c r="A123" s="9">
        <f t="shared" si="7"/>
        <v>118</v>
      </c>
      <c r="B123" s="8" t="s">
        <v>1573</v>
      </c>
      <c r="C123" s="8"/>
      <c r="D123" s="8"/>
      <c r="E123" s="8"/>
      <c r="F123" s="8"/>
      <c r="G123" s="11">
        <f t="shared" si="8"/>
        <v>0</v>
      </c>
      <c r="H123" s="18">
        <f t="shared" si="9"/>
        <v>0</v>
      </c>
      <c r="I123" s="10">
        <f t="shared" si="10"/>
        <v>0</v>
      </c>
    </row>
    <row r="124" spans="1:9" x14ac:dyDescent="0.35">
      <c r="A124" s="9">
        <f t="shared" si="7"/>
        <v>119</v>
      </c>
      <c r="B124" s="8" t="s">
        <v>1574</v>
      </c>
      <c r="C124" s="8"/>
      <c r="D124" s="8"/>
      <c r="E124" s="8"/>
      <c r="F124" s="8"/>
      <c r="G124" s="11">
        <f t="shared" si="8"/>
        <v>0</v>
      </c>
      <c r="H124" s="18">
        <f t="shared" si="9"/>
        <v>0</v>
      </c>
      <c r="I124" s="10">
        <f t="shared" si="10"/>
        <v>0</v>
      </c>
    </row>
    <row r="125" spans="1:9" x14ac:dyDescent="0.35">
      <c r="A125" s="9">
        <f t="shared" si="7"/>
        <v>120</v>
      </c>
      <c r="B125" s="8" t="s">
        <v>1575</v>
      </c>
      <c r="C125" s="8"/>
      <c r="D125" s="8"/>
      <c r="E125" s="8"/>
      <c r="F125" s="8"/>
      <c r="G125" s="11">
        <f t="shared" si="8"/>
        <v>0</v>
      </c>
      <c r="H125" s="18">
        <f t="shared" si="9"/>
        <v>0</v>
      </c>
      <c r="I125" s="10">
        <f t="shared" si="10"/>
        <v>0</v>
      </c>
    </row>
    <row r="126" spans="1:9" x14ac:dyDescent="0.35">
      <c r="A126" s="9">
        <f t="shared" si="7"/>
        <v>121</v>
      </c>
      <c r="B126" s="8" t="s">
        <v>1576</v>
      </c>
      <c r="C126" s="8"/>
      <c r="D126" s="8"/>
      <c r="E126" s="8"/>
      <c r="F126" s="8"/>
      <c r="G126" s="11">
        <f t="shared" si="8"/>
        <v>0</v>
      </c>
      <c r="H126" s="18">
        <f t="shared" si="9"/>
        <v>0</v>
      </c>
      <c r="I126" s="10">
        <f t="shared" si="10"/>
        <v>0</v>
      </c>
    </row>
    <row r="127" spans="1:9" x14ac:dyDescent="0.35">
      <c r="A127" s="9">
        <f t="shared" si="7"/>
        <v>122</v>
      </c>
      <c r="B127" s="8" t="s">
        <v>1577</v>
      </c>
      <c r="C127" s="8"/>
      <c r="D127" s="8"/>
      <c r="E127" s="8"/>
      <c r="F127" s="8"/>
      <c r="G127" s="11">
        <f t="shared" si="8"/>
        <v>0</v>
      </c>
      <c r="H127" s="18">
        <f t="shared" si="9"/>
        <v>0</v>
      </c>
      <c r="I127" s="10">
        <f t="shared" si="10"/>
        <v>0</v>
      </c>
    </row>
    <row r="128" spans="1:9" x14ac:dyDescent="0.35">
      <c r="A128" s="9">
        <f t="shared" si="7"/>
        <v>123</v>
      </c>
      <c r="B128" s="8" t="s">
        <v>1578</v>
      </c>
      <c r="C128" s="8"/>
      <c r="D128" s="8"/>
      <c r="E128" s="8"/>
      <c r="F128" s="8"/>
      <c r="G128" s="11">
        <f t="shared" si="8"/>
        <v>0</v>
      </c>
      <c r="H128" s="18">
        <f t="shared" si="9"/>
        <v>0</v>
      </c>
      <c r="I128" s="10">
        <f t="shared" si="10"/>
        <v>0</v>
      </c>
    </row>
    <row r="129" spans="1:9" x14ac:dyDescent="0.35">
      <c r="A129" s="9">
        <f t="shared" si="7"/>
        <v>124</v>
      </c>
      <c r="B129" s="8" t="s">
        <v>1579</v>
      </c>
      <c r="C129" s="8"/>
      <c r="D129" s="8"/>
      <c r="E129" s="8"/>
      <c r="F129" s="8"/>
      <c r="G129" s="11">
        <f t="shared" si="8"/>
        <v>0</v>
      </c>
      <c r="H129" s="18">
        <f t="shared" si="9"/>
        <v>0</v>
      </c>
      <c r="I129" s="10">
        <f t="shared" si="10"/>
        <v>0</v>
      </c>
    </row>
    <row r="130" spans="1:9" x14ac:dyDescent="0.35">
      <c r="A130" s="9">
        <f t="shared" si="7"/>
        <v>125</v>
      </c>
      <c r="B130" s="8" t="s">
        <v>1580</v>
      </c>
      <c r="C130" s="8"/>
      <c r="D130" s="8"/>
      <c r="E130" s="8"/>
      <c r="F130" s="8"/>
      <c r="G130" s="11">
        <f t="shared" si="8"/>
        <v>0</v>
      </c>
      <c r="H130" s="18">
        <f t="shared" si="9"/>
        <v>0</v>
      </c>
      <c r="I130" s="10">
        <f t="shared" si="10"/>
        <v>0</v>
      </c>
    </row>
    <row r="131" spans="1:9" x14ac:dyDescent="0.35">
      <c r="A131" s="9">
        <f t="shared" si="7"/>
        <v>126</v>
      </c>
      <c r="B131" s="8" t="s">
        <v>1581</v>
      </c>
      <c r="C131" s="8"/>
      <c r="D131" s="8"/>
      <c r="E131" s="8"/>
      <c r="F131" s="8"/>
      <c r="G131" s="11">
        <f t="shared" si="8"/>
        <v>0</v>
      </c>
      <c r="H131" s="18">
        <f t="shared" si="9"/>
        <v>0</v>
      </c>
      <c r="I131" s="10">
        <f t="shared" si="10"/>
        <v>0</v>
      </c>
    </row>
    <row r="132" spans="1:9" x14ac:dyDescent="0.35">
      <c r="A132" s="9">
        <f t="shared" si="7"/>
        <v>127</v>
      </c>
      <c r="B132" s="8" t="s">
        <v>1582</v>
      </c>
      <c r="C132" s="8"/>
      <c r="D132" s="8"/>
      <c r="E132" s="8"/>
      <c r="F132" s="8"/>
      <c r="G132" s="11">
        <f t="shared" si="8"/>
        <v>0</v>
      </c>
      <c r="H132" s="18">
        <f t="shared" si="9"/>
        <v>0</v>
      </c>
      <c r="I132" s="10">
        <f t="shared" si="10"/>
        <v>0</v>
      </c>
    </row>
    <row r="133" spans="1:9" x14ac:dyDescent="0.35">
      <c r="A133" s="9">
        <f t="shared" si="7"/>
        <v>128</v>
      </c>
      <c r="B133" s="8" t="s">
        <v>1583</v>
      </c>
      <c r="C133" s="8"/>
      <c r="D133" s="8"/>
      <c r="E133" s="8"/>
      <c r="F133" s="8"/>
      <c r="G133" s="11">
        <f t="shared" si="8"/>
        <v>0</v>
      </c>
      <c r="H133" s="18">
        <f t="shared" si="9"/>
        <v>0</v>
      </c>
      <c r="I133" s="10">
        <f t="shared" si="10"/>
        <v>0</v>
      </c>
    </row>
    <row r="134" spans="1:9" x14ac:dyDescent="0.35">
      <c r="A134" s="9">
        <f t="shared" si="7"/>
        <v>129</v>
      </c>
      <c r="B134" s="8" t="s">
        <v>1584</v>
      </c>
      <c r="C134" s="8"/>
      <c r="D134" s="8"/>
      <c r="E134" s="8"/>
      <c r="F134" s="8"/>
      <c r="G134" s="11">
        <f t="shared" si="8"/>
        <v>0</v>
      </c>
      <c r="H134" s="18">
        <f t="shared" si="9"/>
        <v>0</v>
      </c>
      <c r="I134" s="10">
        <f t="shared" si="10"/>
        <v>0</v>
      </c>
    </row>
    <row r="135" spans="1:9" x14ac:dyDescent="0.35">
      <c r="A135" s="9">
        <f t="shared" ref="A135:A198" si="11">A134+1</f>
        <v>130</v>
      </c>
      <c r="B135" s="8" t="s">
        <v>1585</v>
      </c>
      <c r="C135" s="8"/>
      <c r="D135" s="8"/>
      <c r="E135" s="8"/>
      <c r="F135" s="8"/>
      <c r="G135" s="11">
        <f t="shared" si="8"/>
        <v>0</v>
      </c>
      <c r="H135" s="18">
        <f t="shared" si="9"/>
        <v>0</v>
      </c>
      <c r="I135" s="10">
        <f t="shared" si="10"/>
        <v>0</v>
      </c>
    </row>
    <row r="136" spans="1:9" x14ac:dyDescent="0.35">
      <c r="A136" s="9">
        <f t="shared" si="11"/>
        <v>131</v>
      </c>
      <c r="B136" s="8" t="s">
        <v>1586</v>
      </c>
      <c r="C136" s="8"/>
      <c r="D136" s="8"/>
      <c r="E136" s="8"/>
      <c r="F136" s="8"/>
      <c r="G136" s="11">
        <f t="shared" si="8"/>
        <v>0</v>
      </c>
      <c r="H136" s="18">
        <f t="shared" si="9"/>
        <v>0</v>
      </c>
      <c r="I136" s="10">
        <f t="shared" si="10"/>
        <v>0</v>
      </c>
    </row>
    <row r="137" spans="1:9" x14ac:dyDescent="0.35">
      <c r="A137" s="9">
        <f t="shared" si="11"/>
        <v>132</v>
      </c>
      <c r="B137" s="8" t="s">
        <v>1587</v>
      </c>
      <c r="C137" s="8"/>
      <c r="D137" s="8"/>
      <c r="E137" s="8"/>
      <c r="F137" s="8"/>
      <c r="G137" s="11">
        <f t="shared" si="8"/>
        <v>0</v>
      </c>
      <c r="H137" s="18">
        <f t="shared" si="9"/>
        <v>0</v>
      </c>
      <c r="I137" s="10">
        <f t="shared" si="10"/>
        <v>0</v>
      </c>
    </row>
    <row r="138" spans="1:9" x14ac:dyDescent="0.35">
      <c r="A138" s="9">
        <f t="shared" si="11"/>
        <v>133</v>
      </c>
      <c r="B138" s="8" t="s">
        <v>1588</v>
      </c>
      <c r="C138" s="8"/>
      <c r="D138" s="8"/>
      <c r="E138" s="8"/>
      <c r="F138" s="8"/>
      <c r="G138" s="11">
        <f t="shared" si="8"/>
        <v>0</v>
      </c>
      <c r="H138" s="18">
        <f t="shared" si="9"/>
        <v>0</v>
      </c>
      <c r="I138" s="10">
        <f t="shared" si="10"/>
        <v>0</v>
      </c>
    </row>
    <row r="139" spans="1:9" x14ac:dyDescent="0.35">
      <c r="A139" s="9">
        <f t="shared" si="11"/>
        <v>134</v>
      </c>
      <c r="B139" s="8" t="s">
        <v>1589</v>
      </c>
      <c r="C139" s="8"/>
      <c r="D139" s="8"/>
      <c r="E139" s="8"/>
      <c r="F139" s="8"/>
      <c r="G139" s="11">
        <f t="shared" si="8"/>
        <v>0</v>
      </c>
      <c r="H139" s="18">
        <f t="shared" si="9"/>
        <v>0</v>
      </c>
      <c r="I139" s="10">
        <f t="shared" si="10"/>
        <v>0</v>
      </c>
    </row>
    <row r="140" spans="1:9" x14ac:dyDescent="0.35">
      <c r="A140" s="9">
        <f t="shared" si="11"/>
        <v>135</v>
      </c>
      <c r="B140" s="8" t="s">
        <v>1590</v>
      </c>
      <c r="C140" s="8"/>
      <c r="D140" s="8"/>
      <c r="E140" s="8"/>
      <c r="F140" s="8"/>
      <c r="G140" s="11">
        <f t="shared" si="8"/>
        <v>0</v>
      </c>
      <c r="H140" s="18">
        <f t="shared" si="9"/>
        <v>0</v>
      </c>
      <c r="I140" s="10">
        <f t="shared" si="10"/>
        <v>0</v>
      </c>
    </row>
    <row r="141" spans="1:9" x14ac:dyDescent="0.35">
      <c r="A141" s="9">
        <f t="shared" si="11"/>
        <v>136</v>
      </c>
      <c r="B141" s="8" t="s">
        <v>1591</v>
      </c>
      <c r="C141" s="8"/>
      <c r="D141" s="8"/>
      <c r="E141" s="8"/>
      <c r="F141" s="8"/>
      <c r="G141" s="11">
        <f t="shared" si="8"/>
        <v>0</v>
      </c>
      <c r="H141" s="18">
        <f t="shared" si="9"/>
        <v>0</v>
      </c>
      <c r="I141" s="10">
        <f t="shared" si="10"/>
        <v>0</v>
      </c>
    </row>
    <row r="142" spans="1:9" x14ac:dyDescent="0.35">
      <c r="A142" s="9">
        <f t="shared" si="11"/>
        <v>137</v>
      </c>
      <c r="B142" s="8" t="s">
        <v>1592</v>
      </c>
      <c r="C142" s="8"/>
      <c r="D142" s="8"/>
      <c r="E142" s="8"/>
      <c r="F142" s="8"/>
      <c r="G142" s="11">
        <f t="shared" si="8"/>
        <v>0</v>
      </c>
      <c r="H142" s="18">
        <f t="shared" si="9"/>
        <v>0</v>
      </c>
      <c r="I142" s="10">
        <f t="shared" si="10"/>
        <v>0</v>
      </c>
    </row>
    <row r="143" spans="1:9" x14ac:dyDescent="0.35">
      <c r="A143" s="9">
        <f t="shared" si="11"/>
        <v>138</v>
      </c>
      <c r="B143" s="8" t="s">
        <v>1593</v>
      </c>
      <c r="C143" s="8"/>
      <c r="D143" s="8"/>
      <c r="E143" s="8"/>
      <c r="F143" s="8"/>
      <c r="G143" s="11">
        <f t="shared" si="8"/>
        <v>0</v>
      </c>
      <c r="H143" s="18">
        <f t="shared" si="9"/>
        <v>0</v>
      </c>
      <c r="I143" s="10">
        <f t="shared" si="10"/>
        <v>0</v>
      </c>
    </row>
    <row r="144" spans="1:9" x14ac:dyDescent="0.35">
      <c r="A144" s="9">
        <f t="shared" si="11"/>
        <v>139</v>
      </c>
      <c r="B144" s="8" t="s">
        <v>1594</v>
      </c>
      <c r="C144" s="8"/>
      <c r="D144" s="8"/>
      <c r="E144" s="8"/>
      <c r="F144" s="8"/>
      <c r="G144" s="11">
        <f t="shared" si="8"/>
        <v>0</v>
      </c>
      <c r="H144" s="18">
        <f t="shared" si="9"/>
        <v>0</v>
      </c>
      <c r="I144" s="10">
        <f t="shared" si="10"/>
        <v>0</v>
      </c>
    </row>
    <row r="145" spans="1:9" x14ac:dyDescent="0.35">
      <c r="A145" s="9">
        <f t="shared" si="11"/>
        <v>140</v>
      </c>
      <c r="B145" s="8" t="s">
        <v>1595</v>
      </c>
      <c r="C145" s="8"/>
      <c r="D145" s="8"/>
      <c r="E145" s="8"/>
      <c r="F145" s="8"/>
      <c r="G145" s="11">
        <f t="shared" si="8"/>
        <v>0</v>
      </c>
      <c r="H145" s="18">
        <f t="shared" si="9"/>
        <v>0</v>
      </c>
      <c r="I145" s="10">
        <f t="shared" si="10"/>
        <v>0</v>
      </c>
    </row>
    <row r="146" spans="1:9" x14ac:dyDescent="0.35">
      <c r="A146" s="9">
        <f t="shared" si="11"/>
        <v>141</v>
      </c>
      <c r="B146" s="8" t="s">
        <v>1596</v>
      </c>
      <c r="C146" s="8"/>
      <c r="D146" s="8"/>
      <c r="E146" s="8"/>
      <c r="F146" s="8"/>
      <c r="G146" s="11">
        <f t="shared" si="8"/>
        <v>0</v>
      </c>
      <c r="H146" s="18">
        <f t="shared" si="9"/>
        <v>0</v>
      </c>
      <c r="I146" s="10">
        <f t="shared" si="10"/>
        <v>0</v>
      </c>
    </row>
    <row r="147" spans="1:9" x14ac:dyDescent="0.35">
      <c r="A147" s="9">
        <f t="shared" si="11"/>
        <v>142</v>
      </c>
      <c r="B147" s="8" t="s">
        <v>1597</v>
      </c>
      <c r="C147" s="8"/>
      <c r="D147" s="8"/>
      <c r="E147" s="8"/>
      <c r="F147" s="8"/>
      <c r="G147" s="11">
        <f t="shared" si="8"/>
        <v>0</v>
      </c>
      <c r="H147" s="18">
        <f t="shared" si="9"/>
        <v>0</v>
      </c>
      <c r="I147" s="10">
        <f t="shared" si="10"/>
        <v>0</v>
      </c>
    </row>
    <row r="148" spans="1:9" x14ac:dyDescent="0.35">
      <c r="A148" s="9">
        <f t="shared" si="11"/>
        <v>143</v>
      </c>
      <c r="B148" s="8" t="s">
        <v>1598</v>
      </c>
      <c r="C148" s="8"/>
      <c r="D148" s="8"/>
      <c r="E148" s="8"/>
      <c r="F148" s="8"/>
      <c r="G148" s="11">
        <f t="shared" si="8"/>
        <v>0</v>
      </c>
      <c r="H148" s="18">
        <f t="shared" si="9"/>
        <v>0</v>
      </c>
      <c r="I148" s="10">
        <f t="shared" si="10"/>
        <v>0</v>
      </c>
    </row>
    <row r="149" spans="1:9" x14ac:dyDescent="0.35">
      <c r="A149" s="9">
        <f t="shared" si="11"/>
        <v>144</v>
      </c>
      <c r="B149" s="8" t="s">
        <v>1599</v>
      </c>
      <c r="C149" s="8"/>
      <c r="D149" s="8"/>
      <c r="E149" s="8"/>
      <c r="F149" s="8"/>
      <c r="G149" s="11">
        <f t="shared" si="8"/>
        <v>0</v>
      </c>
      <c r="H149" s="18">
        <f t="shared" si="9"/>
        <v>0</v>
      </c>
      <c r="I149" s="10">
        <f t="shared" si="10"/>
        <v>0</v>
      </c>
    </row>
    <row r="150" spans="1:9" x14ac:dyDescent="0.35">
      <c r="A150" s="9">
        <f t="shared" si="11"/>
        <v>145</v>
      </c>
      <c r="B150" s="8" t="s">
        <v>1600</v>
      </c>
      <c r="C150" s="8"/>
      <c r="D150" s="8"/>
      <c r="E150" s="8"/>
      <c r="F150" s="8"/>
      <c r="G150" s="11">
        <f t="shared" si="8"/>
        <v>0</v>
      </c>
      <c r="H150" s="18">
        <f t="shared" si="9"/>
        <v>0</v>
      </c>
      <c r="I150" s="10">
        <f t="shared" si="10"/>
        <v>0</v>
      </c>
    </row>
    <row r="151" spans="1:9" x14ac:dyDescent="0.35">
      <c r="A151" s="9">
        <f t="shared" si="11"/>
        <v>146</v>
      </c>
      <c r="B151" s="8" t="s">
        <v>1601</v>
      </c>
      <c r="C151" s="8"/>
      <c r="D151" s="8"/>
      <c r="E151" s="8"/>
      <c r="F151" s="8"/>
      <c r="G151" s="11">
        <f t="shared" si="8"/>
        <v>0</v>
      </c>
      <c r="H151" s="18">
        <f t="shared" si="9"/>
        <v>0</v>
      </c>
      <c r="I151" s="10">
        <f t="shared" si="10"/>
        <v>0</v>
      </c>
    </row>
    <row r="152" spans="1:9" x14ac:dyDescent="0.35">
      <c r="A152" s="9">
        <f t="shared" si="11"/>
        <v>147</v>
      </c>
      <c r="B152" s="8" t="s">
        <v>1602</v>
      </c>
      <c r="C152" s="8"/>
      <c r="D152" s="8"/>
      <c r="E152" s="8"/>
      <c r="F152" s="8"/>
      <c r="G152" s="11">
        <f t="shared" si="8"/>
        <v>0</v>
      </c>
      <c r="H152" s="18">
        <f t="shared" si="9"/>
        <v>0</v>
      </c>
      <c r="I152" s="10">
        <f t="shared" si="10"/>
        <v>0</v>
      </c>
    </row>
    <row r="153" spans="1:9" x14ac:dyDescent="0.35">
      <c r="A153" s="9">
        <f t="shared" si="11"/>
        <v>148</v>
      </c>
      <c r="B153" s="8" t="s">
        <v>1603</v>
      </c>
      <c r="C153" s="8"/>
      <c r="D153" s="8"/>
      <c r="E153" s="8"/>
      <c r="F153" s="8"/>
      <c r="G153" s="11">
        <f t="shared" si="8"/>
        <v>0</v>
      </c>
      <c r="H153" s="18">
        <f t="shared" si="9"/>
        <v>0</v>
      </c>
      <c r="I153" s="10">
        <f t="shared" si="10"/>
        <v>0</v>
      </c>
    </row>
    <row r="154" spans="1:9" x14ac:dyDescent="0.35">
      <c r="A154" s="9">
        <f t="shared" si="11"/>
        <v>149</v>
      </c>
      <c r="B154" s="8" t="s">
        <v>1604</v>
      </c>
      <c r="C154" s="8"/>
      <c r="D154" s="8"/>
      <c r="E154" s="8"/>
      <c r="F154" s="8"/>
      <c r="G154" s="11">
        <f t="shared" si="8"/>
        <v>0</v>
      </c>
      <c r="H154" s="18">
        <f t="shared" si="9"/>
        <v>0</v>
      </c>
      <c r="I154" s="10">
        <f t="shared" si="10"/>
        <v>0</v>
      </c>
    </row>
    <row r="155" spans="1:9" x14ac:dyDescent="0.35">
      <c r="A155" s="9">
        <f t="shared" si="11"/>
        <v>150</v>
      </c>
      <c r="B155" s="8" t="s">
        <v>1605</v>
      </c>
      <c r="C155" s="8"/>
      <c r="D155" s="8"/>
      <c r="E155" s="8"/>
      <c r="F155" s="8"/>
      <c r="G155" s="11">
        <f t="shared" si="8"/>
        <v>0</v>
      </c>
      <c r="H155" s="18">
        <f t="shared" si="9"/>
        <v>0</v>
      </c>
      <c r="I155" s="10">
        <f t="shared" si="10"/>
        <v>0</v>
      </c>
    </row>
    <row r="156" spans="1:9" x14ac:dyDescent="0.35">
      <c r="A156" s="9">
        <f t="shared" si="11"/>
        <v>151</v>
      </c>
      <c r="B156" s="8" t="s">
        <v>1606</v>
      </c>
      <c r="C156" s="8"/>
      <c r="D156" s="8"/>
      <c r="E156" s="8"/>
      <c r="F156" s="8"/>
      <c r="G156" s="11">
        <f t="shared" si="8"/>
        <v>0</v>
      </c>
      <c r="H156" s="18">
        <f t="shared" si="9"/>
        <v>0</v>
      </c>
      <c r="I156" s="10">
        <f t="shared" si="10"/>
        <v>0</v>
      </c>
    </row>
    <row r="157" spans="1:9" x14ac:dyDescent="0.35">
      <c r="A157" s="9">
        <f t="shared" si="11"/>
        <v>152</v>
      </c>
      <c r="B157" s="8" t="s">
        <v>1607</v>
      </c>
      <c r="C157" s="8"/>
      <c r="D157" s="8"/>
      <c r="E157" s="8"/>
      <c r="F157" s="8"/>
      <c r="G157" s="11">
        <f t="shared" si="8"/>
        <v>0</v>
      </c>
      <c r="H157" s="18">
        <f t="shared" si="9"/>
        <v>0</v>
      </c>
      <c r="I157" s="10">
        <f t="shared" si="10"/>
        <v>0</v>
      </c>
    </row>
    <row r="158" spans="1:9" x14ac:dyDescent="0.35">
      <c r="A158" s="9">
        <f t="shared" si="11"/>
        <v>153</v>
      </c>
      <c r="B158" s="8" t="s">
        <v>1608</v>
      </c>
      <c r="C158" s="8"/>
      <c r="D158" s="8"/>
      <c r="E158" s="8"/>
      <c r="F158" s="8"/>
      <c r="G158" s="11">
        <f t="shared" si="8"/>
        <v>0</v>
      </c>
      <c r="H158" s="18">
        <f t="shared" si="9"/>
        <v>0</v>
      </c>
      <c r="I158" s="10">
        <f t="shared" si="10"/>
        <v>0</v>
      </c>
    </row>
    <row r="159" spans="1:9" x14ac:dyDescent="0.35">
      <c r="A159" s="9">
        <f t="shared" si="11"/>
        <v>154</v>
      </c>
      <c r="B159" s="8" t="s">
        <v>1609</v>
      </c>
      <c r="C159" s="8"/>
      <c r="D159" s="8"/>
      <c r="E159" s="8"/>
      <c r="F159" s="8"/>
      <c r="G159" s="11">
        <f t="shared" si="8"/>
        <v>0</v>
      </c>
      <c r="H159" s="18">
        <f t="shared" si="9"/>
        <v>0</v>
      </c>
      <c r="I159" s="10">
        <f t="shared" si="10"/>
        <v>0</v>
      </c>
    </row>
    <row r="160" spans="1:9" x14ac:dyDescent="0.35">
      <c r="A160" s="9">
        <f t="shared" si="11"/>
        <v>155</v>
      </c>
      <c r="B160" s="8" t="s">
        <v>1610</v>
      </c>
      <c r="C160" s="8"/>
      <c r="D160" s="8"/>
      <c r="E160" s="8"/>
      <c r="F160" s="8"/>
      <c r="G160" s="11">
        <f t="shared" si="8"/>
        <v>0</v>
      </c>
      <c r="H160" s="18">
        <f t="shared" si="9"/>
        <v>0</v>
      </c>
      <c r="I160" s="10">
        <f t="shared" si="10"/>
        <v>0</v>
      </c>
    </row>
    <row r="161" spans="1:9" x14ac:dyDescent="0.35">
      <c r="A161" s="9">
        <f t="shared" si="11"/>
        <v>156</v>
      </c>
      <c r="B161" s="8" t="s">
        <v>1611</v>
      </c>
      <c r="C161" s="8"/>
      <c r="D161" s="8"/>
      <c r="E161" s="8"/>
      <c r="F161" s="8"/>
      <c r="G161" s="11">
        <f t="shared" si="8"/>
        <v>0</v>
      </c>
      <c r="H161" s="18">
        <f t="shared" si="9"/>
        <v>0</v>
      </c>
      <c r="I161" s="10">
        <f t="shared" si="10"/>
        <v>0</v>
      </c>
    </row>
    <row r="162" spans="1:9" x14ac:dyDescent="0.35">
      <c r="A162" s="9">
        <f t="shared" si="11"/>
        <v>157</v>
      </c>
      <c r="B162" s="8" t="s">
        <v>1612</v>
      </c>
      <c r="C162" s="8"/>
      <c r="D162" s="8"/>
      <c r="E162" s="8"/>
      <c r="F162" s="8"/>
      <c r="G162" s="11">
        <f t="shared" si="8"/>
        <v>0</v>
      </c>
      <c r="H162" s="18">
        <f t="shared" si="9"/>
        <v>0</v>
      </c>
      <c r="I162" s="10">
        <f t="shared" si="10"/>
        <v>0</v>
      </c>
    </row>
    <row r="163" spans="1:9" x14ac:dyDescent="0.35">
      <c r="A163" s="9">
        <f t="shared" si="11"/>
        <v>158</v>
      </c>
      <c r="B163" s="8" t="s">
        <v>1613</v>
      </c>
      <c r="C163" s="8"/>
      <c r="D163" s="8"/>
      <c r="E163" s="8"/>
      <c r="F163" s="8"/>
      <c r="G163" s="11">
        <f t="shared" si="8"/>
        <v>0</v>
      </c>
      <c r="H163" s="18">
        <f t="shared" si="9"/>
        <v>0</v>
      </c>
      <c r="I163" s="10">
        <f t="shared" si="10"/>
        <v>0</v>
      </c>
    </row>
    <row r="164" spans="1:9" x14ac:dyDescent="0.35">
      <c r="A164" s="9">
        <f t="shared" si="11"/>
        <v>159</v>
      </c>
      <c r="B164" s="8" t="s">
        <v>1614</v>
      </c>
      <c r="C164" s="8"/>
      <c r="D164" s="8"/>
      <c r="E164" s="8"/>
      <c r="F164" s="8"/>
      <c r="G164" s="11">
        <f t="shared" si="8"/>
        <v>0</v>
      </c>
      <c r="H164" s="18">
        <f t="shared" si="9"/>
        <v>0</v>
      </c>
      <c r="I164" s="10">
        <f t="shared" si="10"/>
        <v>0</v>
      </c>
    </row>
    <row r="165" spans="1:9" x14ac:dyDescent="0.35">
      <c r="A165" s="9">
        <f t="shared" si="11"/>
        <v>160</v>
      </c>
      <c r="B165" s="8" t="s">
        <v>1615</v>
      </c>
      <c r="C165" s="8"/>
      <c r="D165" s="8"/>
      <c r="E165" s="8"/>
      <c r="F165" s="8"/>
      <c r="G165" s="11">
        <f t="shared" si="8"/>
        <v>0</v>
      </c>
      <c r="H165" s="18">
        <f t="shared" si="9"/>
        <v>0</v>
      </c>
      <c r="I165" s="10">
        <f t="shared" si="10"/>
        <v>0</v>
      </c>
    </row>
    <row r="166" spans="1:9" x14ac:dyDescent="0.35">
      <c r="A166" s="9">
        <f t="shared" si="11"/>
        <v>161</v>
      </c>
      <c r="B166" s="8" t="s">
        <v>1616</v>
      </c>
      <c r="C166" s="8"/>
      <c r="D166" s="8"/>
      <c r="E166" s="8"/>
      <c r="F166" s="8"/>
      <c r="G166" s="11">
        <f t="shared" si="8"/>
        <v>0</v>
      </c>
      <c r="H166" s="18">
        <f t="shared" si="9"/>
        <v>0</v>
      </c>
      <c r="I166" s="10">
        <f t="shared" si="10"/>
        <v>0</v>
      </c>
    </row>
    <row r="167" spans="1:9" x14ac:dyDescent="0.35">
      <c r="A167" s="9">
        <f t="shared" si="11"/>
        <v>162</v>
      </c>
      <c r="B167" s="8" t="s">
        <v>1617</v>
      </c>
      <c r="C167" s="8"/>
      <c r="D167" s="8"/>
      <c r="E167" s="8"/>
      <c r="F167" s="8"/>
      <c r="G167" s="11">
        <f t="shared" si="8"/>
        <v>0</v>
      </c>
      <c r="H167" s="18">
        <f t="shared" si="9"/>
        <v>0</v>
      </c>
      <c r="I167" s="10">
        <f t="shared" si="10"/>
        <v>0</v>
      </c>
    </row>
    <row r="168" spans="1:9" x14ac:dyDescent="0.35">
      <c r="A168" s="9">
        <f t="shared" si="11"/>
        <v>163</v>
      </c>
      <c r="B168" s="8" t="s">
        <v>1618</v>
      </c>
      <c r="C168" s="8"/>
      <c r="D168" s="8"/>
      <c r="E168" s="8"/>
      <c r="F168" s="8"/>
      <c r="G168" s="11">
        <f t="shared" si="8"/>
        <v>0</v>
      </c>
      <c r="H168" s="18">
        <f t="shared" si="9"/>
        <v>0</v>
      </c>
      <c r="I168" s="10">
        <f t="shared" si="10"/>
        <v>0</v>
      </c>
    </row>
    <row r="169" spans="1:9" x14ac:dyDescent="0.35">
      <c r="A169" s="9">
        <f t="shared" si="11"/>
        <v>164</v>
      </c>
      <c r="B169" s="8" t="s">
        <v>1619</v>
      </c>
      <c r="C169" s="8"/>
      <c r="D169" s="8"/>
      <c r="E169" s="8"/>
      <c r="F169" s="8"/>
      <c r="G169" s="11">
        <f t="shared" si="8"/>
        <v>0</v>
      </c>
      <c r="H169" s="18">
        <f t="shared" si="9"/>
        <v>0</v>
      </c>
      <c r="I169" s="10">
        <f t="shared" si="10"/>
        <v>0</v>
      </c>
    </row>
    <row r="170" spans="1:9" x14ac:dyDescent="0.35">
      <c r="A170" s="9">
        <f t="shared" si="11"/>
        <v>165</v>
      </c>
      <c r="B170" s="8" t="s">
        <v>1620</v>
      </c>
      <c r="C170" s="8"/>
      <c r="D170" s="8"/>
      <c r="E170" s="8"/>
      <c r="F170" s="8"/>
      <c r="G170" s="11">
        <f t="shared" si="8"/>
        <v>0</v>
      </c>
      <c r="H170" s="18">
        <f t="shared" si="9"/>
        <v>0</v>
      </c>
      <c r="I170" s="10">
        <f t="shared" si="10"/>
        <v>0</v>
      </c>
    </row>
    <row r="171" spans="1:9" x14ac:dyDescent="0.35">
      <c r="A171" s="9">
        <f t="shared" si="11"/>
        <v>166</v>
      </c>
      <c r="B171" s="8" t="s">
        <v>1621</v>
      </c>
      <c r="C171" s="8"/>
      <c r="D171" s="8"/>
      <c r="E171" s="8"/>
      <c r="F171" s="8"/>
      <c r="G171" s="11">
        <f t="shared" si="8"/>
        <v>0</v>
      </c>
      <c r="H171" s="18">
        <f t="shared" si="9"/>
        <v>0</v>
      </c>
      <c r="I171" s="10">
        <f t="shared" si="10"/>
        <v>0</v>
      </c>
    </row>
    <row r="172" spans="1:9" x14ac:dyDescent="0.35">
      <c r="A172" s="9">
        <f t="shared" si="11"/>
        <v>167</v>
      </c>
      <c r="B172" s="8" t="s">
        <v>1622</v>
      </c>
      <c r="C172" s="8"/>
      <c r="D172" s="8"/>
      <c r="E172" s="8"/>
      <c r="F172" s="8"/>
      <c r="G172" s="11">
        <f t="shared" si="8"/>
        <v>0</v>
      </c>
      <c r="H172" s="18">
        <f t="shared" si="9"/>
        <v>0</v>
      </c>
      <c r="I172" s="10">
        <f t="shared" si="10"/>
        <v>0</v>
      </c>
    </row>
    <row r="173" spans="1:9" x14ac:dyDescent="0.35">
      <c r="A173" s="9">
        <f t="shared" si="11"/>
        <v>168</v>
      </c>
      <c r="B173" s="8" t="s">
        <v>1623</v>
      </c>
      <c r="C173" s="8"/>
      <c r="D173" s="8"/>
      <c r="E173" s="8"/>
      <c r="F173" s="8"/>
      <c r="G173" s="11">
        <f t="shared" si="8"/>
        <v>0</v>
      </c>
      <c r="H173" s="18">
        <f t="shared" si="9"/>
        <v>0</v>
      </c>
      <c r="I173" s="10">
        <f t="shared" si="10"/>
        <v>0</v>
      </c>
    </row>
    <row r="174" spans="1:9" x14ac:dyDescent="0.35">
      <c r="A174" s="9">
        <f t="shared" si="11"/>
        <v>169</v>
      </c>
      <c r="B174" s="8" t="s">
        <v>1624</v>
      </c>
      <c r="C174" s="8"/>
      <c r="D174" s="8"/>
      <c r="E174" s="8"/>
      <c r="F174" s="8"/>
      <c r="G174" s="11">
        <f t="shared" si="8"/>
        <v>0</v>
      </c>
      <c r="H174" s="18">
        <f t="shared" si="9"/>
        <v>0</v>
      </c>
      <c r="I174" s="10">
        <f t="shared" si="10"/>
        <v>0</v>
      </c>
    </row>
    <row r="175" spans="1:9" x14ac:dyDescent="0.35">
      <c r="A175" s="9">
        <f t="shared" si="11"/>
        <v>170</v>
      </c>
      <c r="B175" s="8" t="s">
        <v>1625</v>
      </c>
      <c r="C175" s="8"/>
      <c r="D175" s="8"/>
      <c r="E175" s="8"/>
      <c r="F175" s="8"/>
      <c r="G175" s="11">
        <f t="shared" si="8"/>
        <v>0</v>
      </c>
      <c r="H175" s="18">
        <f t="shared" si="9"/>
        <v>0</v>
      </c>
      <c r="I175" s="10">
        <f t="shared" si="10"/>
        <v>0</v>
      </c>
    </row>
    <row r="176" spans="1:9" x14ac:dyDescent="0.35">
      <c r="A176" s="9">
        <f t="shared" si="11"/>
        <v>171</v>
      </c>
      <c r="B176" s="8" t="s">
        <v>1626</v>
      </c>
      <c r="C176" s="8"/>
      <c r="D176" s="8"/>
      <c r="E176" s="8"/>
      <c r="F176" s="8"/>
      <c r="G176" s="11">
        <f t="shared" si="8"/>
        <v>0</v>
      </c>
      <c r="H176" s="18">
        <f t="shared" si="9"/>
        <v>0</v>
      </c>
      <c r="I176" s="10">
        <f t="shared" si="10"/>
        <v>0</v>
      </c>
    </row>
    <row r="177" spans="1:9" x14ac:dyDescent="0.35">
      <c r="A177" s="9">
        <f t="shared" si="11"/>
        <v>172</v>
      </c>
      <c r="B177" s="8" t="s">
        <v>1627</v>
      </c>
      <c r="C177" s="8"/>
      <c r="D177" s="8"/>
      <c r="E177" s="8"/>
      <c r="F177" s="8"/>
      <c r="G177" s="11">
        <f t="shared" si="8"/>
        <v>0</v>
      </c>
      <c r="H177" s="18">
        <f t="shared" si="9"/>
        <v>0</v>
      </c>
      <c r="I177" s="10">
        <f t="shared" si="10"/>
        <v>0</v>
      </c>
    </row>
    <row r="178" spans="1:9" x14ac:dyDescent="0.35">
      <c r="A178" s="9">
        <f t="shared" si="11"/>
        <v>173</v>
      </c>
      <c r="B178" s="8" t="s">
        <v>1628</v>
      </c>
      <c r="C178" s="8"/>
      <c r="D178" s="8"/>
      <c r="E178" s="8"/>
      <c r="F178" s="8"/>
      <c r="G178" s="11">
        <f t="shared" ref="G178:G237" si="12">2/141706.89*F178</f>
        <v>0</v>
      </c>
      <c r="H178" s="18">
        <f t="shared" ref="H178:H237" si="13">G178*1753.08</f>
        <v>0</v>
      </c>
      <c r="I178" s="10">
        <f t="shared" ref="I178:I237" si="14">H178*0.3677</f>
        <v>0</v>
      </c>
    </row>
    <row r="179" spans="1:9" x14ac:dyDescent="0.35">
      <c r="A179" s="9">
        <f t="shared" si="11"/>
        <v>174</v>
      </c>
      <c r="B179" s="8" t="s">
        <v>1629</v>
      </c>
      <c r="C179" s="8"/>
      <c r="D179" s="8"/>
      <c r="E179" s="8"/>
      <c r="F179" s="8"/>
      <c r="G179" s="11">
        <f t="shared" si="12"/>
        <v>0</v>
      </c>
      <c r="H179" s="18">
        <f t="shared" si="13"/>
        <v>0</v>
      </c>
      <c r="I179" s="10">
        <f t="shared" si="14"/>
        <v>0</v>
      </c>
    </row>
    <row r="180" spans="1:9" x14ac:dyDescent="0.35">
      <c r="A180" s="9">
        <f t="shared" si="11"/>
        <v>175</v>
      </c>
      <c r="B180" s="8" t="s">
        <v>1630</v>
      </c>
      <c r="C180" s="8"/>
      <c r="D180" s="8"/>
      <c r="E180" s="8"/>
      <c r="F180" s="8"/>
      <c r="G180" s="11">
        <f t="shared" si="12"/>
        <v>0</v>
      </c>
      <c r="H180" s="18">
        <f t="shared" si="13"/>
        <v>0</v>
      </c>
      <c r="I180" s="10">
        <f t="shared" si="14"/>
        <v>0</v>
      </c>
    </row>
    <row r="181" spans="1:9" x14ac:dyDescent="0.35">
      <c r="A181" s="9">
        <f t="shared" si="11"/>
        <v>176</v>
      </c>
      <c r="B181" s="8" t="s">
        <v>1631</v>
      </c>
      <c r="C181" s="8"/>
      <c r="D181" s="8"/>
      <c r="E181" s="8"/>
      <c r="F181" s="8"/>
      <c r="G181" s="11">
        <f t="shared" si="12"/>
        <v>0</v>
      </c>
      <c r="H181" s="18">
        <f t="shared" si="13"/>
        <v>0</v>
      </c>
      <c r="I181" s="10">
        <f t="shared" si="14"/>
        <v>0</v>
      </c>
    </row>
    <row r="182" spans="1:9" x14ac:dyDescent="0.35">
      <c r="A182" s="9">
        <f t="shared" si="11"/>
        <v>177</v>
      </c>
      <c r="B182" s="8" t="s">
        <v>1632</v>
      </c>
      <c r="C182" s="8"/>
      <c r="D182" s="8"/>
      <c r="E182" s="8"/>
      <c r="F182" s="8"/>
      <c r="G182" s="11">
        <f t="shared" si="12"/>
        <v>0</v>
      </c>
      <c r="H182" s="18">
        <f t="shared" si="13"/>
        <v>0</v>
      </c>
      <c r="I182" s="10">
        <f t="shared" si="14"/>
        <v>0</v>
      </c>
    </row>
    <row r="183" spans="1:9" x14ac:dyDescent="0.35">
      <c r="A183" s="9">
        <f t="shared" si="11"/>
        <v>178</v>
      </c>
      <c r="B183" s="8" t="s">
        <v>1633</v>
      </c>
      <c r="C183" s="8"/>
      <c r="D183" s="8"/>
      <c r="E183" s="8"/>
      <c r="F183" s="8"/>
      <c r="G183" s="11">
        <f t="shared" si="12"/>
        <v>0</v>
      </c>
      <c r="H183" s="18">
        <f t="shared" si="13"/>
        <v>0</v>
      </c>
      <c r="I183" s="10">
        <f t="shared" si="14"/>
        <v>0</v>
      </c>
    </row>
    <row r="184" spans="1:9" x14ac:dyDescent="0.35">
      <c r="A184" s="9">
        <f t="shared" si="11"/>
        <v>179</v>
      </c>
      <c r="B184" s="8" t="s">
        <v>1634</v>
      </c>
      <c r="C184" s="8"/>
      <c r="D184" s="8"/>
      <c r="E184" s="8"/>
      <c r="F184" s="8"/>
      <c r="G184" s="11">
        <f t="shared" si="12"/>
        <v>0</v>
      </c>
      <c r="H184" s="18">
        <f t="shared" si="13"/>
        <v>0</v>
      </c>
      <c r="I184" s="10">
        <f t="shared" si="14"/>
        <v>0</v>
      </c>
    </row>
    <row r="185" spans="1:9" x14ac:dyDescent="0.35">
      <c r="A185" s="9">
        <f t="shared" si="11"/>
        <v>180</v>
      </c>
      <c r="B185" s="8" t="s">
        <v>1635</v>
      </c>
      <c r="C185" s="8"/>
      <c r="D185" s="8"/>
      <c r="E185" s="8"/>
      <c r="F185" s="8"/>
      <c r="G185" s="11">
        <f t="shared" si="12"/>
        <v>0</v>
      </c>
      <c r="H185" s="18">
        <f t="shared" si="13"/>
        <v>0</v>
      </c>
      <c r="I185" s="10">
        <f t="shared" si="14"/>
        <v>0</v>
      </c>
    </row>
    <row r="186" spans="1:9" x14ac:dyDescent="0.35">
      <c r="A186" s="9">
        <f t="shared" si="11"/>
        <v>181</v>
      </c>
      <c r="B186" s="8" t="s">
        <v>1636</v>
      </c>
      <c r="C186" s="8"/>
      <c r="D186" s="8"/>
      <c r="E186" s="8"/>
      <c r="F186" s="8"/>
      <c r="G186" s="11">
        <f t="shared" si="12"/>
        <v>0</v>
      </c>
      <c r="H186" s="18">
        <f t="shared" si="13"/>
        <v>0</v>
      </c>
      <c r="I186" s="10">
        <f t="shared" si="14"/>
        <v>0</v>
      </c>
    </row>
    <row r="187" spans="1:9" x14ac:dyDescent="0.35">
      <c r="A187" s="9">
        <f t="shared" si="11"/>
        <v>182</v>
      </c>
      <c r="B187" s="8" t="s">
        <v>1637</v>
      </c>
      <c r="C187" s="8"/>
      <c r="D187" s="8"/>
      <c r="E187" s="8"/>
      <c r="F187" s="8"/>
      <c r="G187" s="11">
        <f t="shared" si="12"/>
        <v>0</v>
      </c>
      <c r="H187" s="18">
        <f t="shared" si="13"/>
        <v>0</v>
      </c>
      <c r="I187" s="10">
        <f t="shared" si="14"/>
        <v>0</v>
      </c>
    </row>
    <row r="188" spans="1:9" x14ac:dyDescent="0.35">
      <c r="A188" s="9">
        <f t="shared" si="11"/>
        <v>183</v>
      </c>
      <c r="B188" s="8" t="s">
        <v>1638</v>
      </c>
      <c r="C188" s="8"/>
      <c r="D188" s="8"/>
      <c r="E188" s="8"/>
      <c r="F188" s="8"/>
      <c r="G188" s="11">
        <f t="shared" si="12"/>
        <v>0</v>
      </c>
      <c r="H188" s="18">
        <f t="shared" si="13"/>
        <v>0</v>
      </c>
      <c r="I188" s="10">
        <f t="shared" si="14"/>
        <v>0</v>
      </c>
    </row>
    <row r="189" spans="1:9" x14ac:dyDescent="0.35">
      <c r="A189" s="9">
        <f t="shared" si="11"/>
        <v>184</v>
      </c>
      <c r="B189" s="8" t="s">
        <v>1639</v>
      </c>
      <c r="C189" s="8"/>
      <c r="D189" s="8"/>
      <c r="E189" s="8"/>
      <c r="F189" s="8"/>
      <c r="G189" s="11">
        <f t="shared" si="12"/>
        <v>0</v>
      </c>
      <c r="H189" s="18">
        <f t="shared" si="13"/>
        <v>0</v>
      </c>
      <c r="I189" s="10">
        <f t="shared" si="14"/>
        <v>0</v>
      </c>
    </row>
    <row r="190" spans="1:9" x14ac:dyDescent="0.35">
      <c r="A190" s="9">
        <f t="shared" si="11"/>
        <v>185</v>
      </c>
      <c r="B190" s="8" t="s">
        <v>1640</v>
      </c>
      <c r="C190" s="8"/>
      <c r="D190" s="8"/>
      <c r="E190" s="8"/>
      <c r="F190" s="8"/>
      <c r="G190" s="11">
        <f t="shared" si="12"/>
        <v>0</v>
      </c>
      <c r="H190" s="18">
        <f t="shared" si="13"/>
        <v>0</v>
      </c>
      <c r="I190" s="10">
        <f t="shared" si="14"/>
        <v>0</v>
      </c>
    </row>
    <row r="191" spans="1:9" x14ac:dyDescent="0.35">
      <c r="A191" s="9">
        <f t="shared" si="11"/>
        <v>186</v>
      </c>
      <c r="B191" s="8" t="s">
        <v>1641</v>
      </c>
      <c r="C191" s="8"/>
      <c r="D191" s="8"/>
      <c r="E191" s="8"/>
      <c r="F191" s="8"/>
      <c r="G191" s="11">
        <f t="shared" si="12"/>
        <v>0</v>
      </c>
      <c r="H191" s="18">
        <f t="shared" si="13"/>
        <v>0</v>
      </c>
      <c r="I191" s="10">
        <f t="shared" si="14"/>
        <v>0</v>
      </c>
    </row>
    <row r="192" spans="1:9" x14ac:dyDescent="0.35">
      <c r="A192" s="9">
        <f t="shared" si="11"/>
        <v>187</v>
      </c>
      <c r="B192" s="8" t="s">
        <v>1642</v>
      </c>
      <c r="C192" s="8"/>
      <c r="D192" s="8"/>
      <c r="E192" s="8"/>
      <c r="F192" s="8"/>
      <c r="G192" s="11">
        <f t="shared" si="12"/>
        <v>0</v>
      </c>
      <c r="H192" s="18">
        <f t="shared" si="13"/>
        <v>0</v>
      </c>
      <c r="I192" s="10">
        <f t="shared" si="14"/>
        <v>0</v>
      </c>
    </row>
    <row r="193" spans="1:9" x14ac:dyDescent="0.35">
      <c r="A193" s="9">
        <f t="shared" si="11"/>
        <v>188</v>
      </c>
      <c r="B193" s="8" t="s">
        <v>1643</v>
      </c>
      <c r="C193" s="8"/>
      <c r="D193" s="8"/>
      <c r="E193" s="8"/>
      <c r="F193" s="8"/>
      <c r="G193" s="11">
        <f t="shared" si="12"/>
        <v>0</v>
      </c>
      <c r="H193" s="18">
        <f t="shared" si="13"/>
        <v>0</v>
      </c>
      <c r="I193" s="10">
        <f t="shared" si="14"/>
        <v>0</v>
      </c>
    </row>
    <row r="194" spans="1:9" x14ac:dyDescent="0.35">
      <c r="A194" s="9">
        <f t="shared" si="11"/>
        <v>189</v>
      </c>
      <c r="B194" s="8" t="s">
        <v>1644</v>
      </c>
      <c r="C194" s="8"/>
      <c r="D194" s="8"/>
      <c r="E194" s="8"/>
      <c r="F194" s="8"/>
      <c r="G194" s="11">
        <f t="shared" si="12"/>
        <v>0</v>
      </c>
      <c r="H194" s="18">
        <f t="shared" si="13"/>
        <v>0</v>
      </c>
      <c r="I194" s="10">
        <f t="shared" si="14"/>
        <v>0</v>
      </c>
    </row>
    <row r="195" spans="1:9" x14ac:dyDescent="0.35">
      <c r="A195" s="9">
        <f t="shared" si="11"/>
        <v>190</v>
      </c>
      <c r="B195" s="8" t="s">
        <v>1645</v>
      </c>
      <c r="C195" s="8"/>
      <c r="D195" s="8"/>
      <c r="E195" s="8"/>
      <c r="F195" s="8"/>
      <c r="G195" s="11">
        <f t="shared" si="12"/>
        <v>0</v>
      </c>
      <c r="H195" s="18">
        <f t="shared" si="13"/>
        <v>0</v>
      </c>
      <c r="I195" s="10">
        <f t="shared" si="14"/>
        <v>0</v>
      </c>
    </row>
    <row r="196" spans="1:9" x14ac:dyDescent="0.35">
      <c r="A196" s="9">
        <f t="shared" si="11"/>
        <v>191</v>
      </c>
      <c r="B196" s="8" t="s">
        <v>1646</v>
      </c>
      <c r="C196" s="8"/>
      <c r="D196" s="8"/>
      <c r="E196" s="8"/>
      <c r="F196" s="8"/>
      <c r="G196" s="11">
        <f t="shared" si="12"/>
        <v>0</v>
      </c>
      <c r="H196" s="18">
        <f t="shared" si="13"/>
        <v>0</v>
      </c>
      <c r="I196" s="10">
        <f t="shared" si="14"/>
        <v>0</v>
      </c>
    </row>
    <row r="197" spans="1:9" x14ac:dyDescent="0.35">
      <c r="A197" s="9">
        <f t="shared" si="11"/>
        <v>192</v>
      </c>
      <c r="B197" s="8" t="s">
        <v>1647</v>
      </c>
      <c r="C197" s="8"/>
      <c r="D197" s="8"/>
      <c r="E197" s="8"/>
      <c r="F197" s="8"/>
      <c r="G197" s="11">
        <f t="shared" si="12"/>
        <v>0</v>
      </c>
      <c r="H197" s="18">
        <f t="shared" si="13"/>
        <v>0</v>
      </c>
      <c r="I197" s="10">
        <f t="shared" si="14"/>
        <v>0</v>
      </c>
    </row>
    <row r="198" spans="1:9" x14ac:dyDescent="0.35">
      <c r="A198" s="9">
        <f t="shared" si="11"/>
        <v>193</v>
      </c>
      <c r="B198" s="8" t="s">
        <v>1648</v>
      </c>
      <c r="C198" s="8"/>
      <c r="D198" s="8"/>
      <c r="E198" s="8"/>
      <c r="F198" s="8"/>
      <c r="G198" s="11">
        <f t="shared" si="12"/>
        <v>0</v>
      </c>
      <c r="H198" s="18">
        <f t="shared" si="13"/>
        <v>0</v>
      </c>
      <c r="I198" s="10">
        <f t="shared" si="14"/>
        <v>0</v>
      </c>
    </row>
    <row r="199" spans="1:9" x14ac:dyDescent="0.35">
      <c r="A199" s="9">
        <f t="shared" ref="A199:A262" si="15">A198+1</f>
        <v>194</v>
      </c>
      <c r="B199" s="8" t="s">
        <v>1649</v>
      </c>
      <c r="C199" s="8"/>
      <c r="D199" s="8"/>
      <c r="E199" s="8"/>
      <c r="F199" s="8"/>
      <c r="G199" s="11">
        <f t="shared" si="12"/>
        <v>0</v>
      </c>
      <c r="H199" s="18">
        <f t="shared" si="13"/>
        <v>0</v>
      </c>
      <c r="I199" s="10">
        <f t="shared" si="14"/>
        <v>0</v>
      </c>
    </row>
    <row r="200" spans="1:9" x14ac:dyDescent="0.35">
      <c r="A200" s="9">
        <f t="shared" si="15"/>
        <v>195</v>
      </c>
      <c r="B200" s="8" t="s">
        <v>1650</v>
      </c>
      <c r="C200" s="8"/>
      <c r="D200" s="8"/>
      <c r="E200" s="8"/>
      <c r="F200" s="8"/>
      <c r="G200" s="11">
        <f t="shared" si="12"/>
        <v>0</v>
      </c>
      <c r="H200" s="18">
        <f t="shared" si="13"/>
        <v>0</v>
      </c>
      <c r="I200" s="10">
        <f t="shared" si="14"/>
        <v>0</v>
      </c>
    </row>
    <row r="201" spans="1:9" x14ac:dyDescent="0.35">
      <c r="A201" s="9">
        <f t="shared" si="15"/>
        <v>196</v>
      </c>
      <c r="B201" s="8" t="s">
        <v>1651</v>
      </c>
      <c r="C201" s="8"/>
      <c r="D201" s="8"/>
      <c r="E201" s="8"/>
      <c r="F201" s="8"/>
      <c r="G201" s="11">
        <f t="shared" si="12"/>
        <v>0</v>
      </c>
      <c r="H201" s="18">
        <f t="shared" si="13"/>
        <v>0</v>
      </c>
      <c r="I201" s="10">
        <f t="shared" si="14"/>
        <v>0</v>
      </c>
    </row>
    <row r="202" spans="1:9" x14ac:dyDescent="0.35">
      <c r="A202" s="9">
        <f t="shared" si="15"/>
        <v>197</v>
      </c>
      <c r="B202" s="8" t="s">
        <v>1652</v>
      </c>
      <c r="C202" s="8"/>
      <c r="D202" s="8"/>
      <c r="E202" s="8"/>
      <c r="F202" s="8"/>
      <c r="G202" s="11">
        <f t="shared" si="12"/>
        <v>0</v>
      </c>
      <c r="H202" s="18">
        <f t="shared" si="13"/>
        <v>0</v>
      </c>
      <c r="I202" s="10">
        <f t="shared" si="14"/>
        <v>0</v>
      </c>
    </row>
    <row r="203" spans="1:9" x14ac:dyDescent="0.35">
      <c r="A203" s="9">
        <f t="shared" si="15"/>
        <v>198</v>
      </c>
      <c r="B203" s="8" t="s">
        <v>1653</v>
      </c>
      <c r="C203" s="8"/>
      <c r="D203" s="8"/>
      <c r="E203" s="8"/>
      <c r="F203" s="8"/>
      <c r="G203" s="11">
        <f t="shared" si="12"/>
        <v>0</v>
      </c>
      <c r="H203" s="18">
        <f t="shared" si="13"/>
        <v>0</v>
      </c>
      <c r="I203" s="10">
        <f t="shared" si="14"/>
        <v>0</v>
      </c>
    </row>
    <row r="204" spans="1:9" x14ac:dyDescent="0.35">
      <c r="A204" s="9">
        <f t="shared" si="15"/>
        <v>199</v>
      </c>
      <c r="B204" s="8" t="s">
        <v>1654</v>
      </c>
      <c r="C204" s="8"/>
      <c r="D204" s="8"/>
      <c r="E204" s="8"/>
      <c r="F204" s="8"/>
      <c r="G204" s="11">
        <f t="shared" si="12"/>
        <v>0</v>
      </c>
      <c r="H204" s="18">
        <f t="shared" si="13"/>
        <v>0</v>
      </c>
      <c r="I204" s="10">
        <f t="shared" si="14"/>
        <v>0</v>
      </c>
    </row>
    <row r="205" spans="1:9" x14ac:dyDescent="0.35">
      <c r="A205" s="9">
        <f t="shared" si="15"/>
        <v>200</v>
      </c>
      <c r="B205" s="8" t="s">
        <v>1655</v>
      </c>
      <c r="C205" s="8"/>
      <c r="D205" s="8"/>
      <c r="E205" s="8"/>
      <c r="F205" s="8"/>
      <c r="G205" s="11">
        <f t="shared" si="12"/>
        <v>0</v>
      </c>
      <c r="H205" s="18">
        <f t="shared" si="13"/>
        <v>0</v>
      </c>
      <c r="I205" s="10">
        <f t="shared" si="14"/>
        <v>0</v>
      </c>
    </row>
    <row r="206" spans="1:9" x14ac:dyDescent="0.35">
      <c r="A206" s="9">
        <f t="shared" si="15"/>
        <v>201</v>
      </c>
      <c r="B206" s="8" t="s">
        <v>1656</v>
      </c>
      <c r="C206" s="8"/>
      <c r="D206" s="8"/>
      <c r="E206" s="8"/>
      <c r="F206" s="8"/>
      <c r="G206" s="11">
        <f t="shared" si="12"/>
        <v>0</v>
      </c>
      <c r="H206" s="18">
        <f t="shared" si="13"/>
        <v>0</v>
      </c>
      <c r="I206" s="10">
        <f t="shared" si="14"/>
        <v>0</v>
      </c>
    </row>
    <row r="207" spans="1:9" x14ac:dyDescent="0.35">
      <c r="A207" s="9">
        <f t="shared" si="15"/>
        <v>202</v>
      </c>
      <c r="B207" s="8" t="s">
        <v>1657</v>
      </c>
      <c r="C207" s="8"/>
      <c r="D207" s="8"/>
      <c r="E207" s="8"/>
      <c r="F207" s="8"/>
      <c r="G207" s="11">
        <f t="shared" si="12"/>
        <v>0</v>
      </c>
      <c r="H207" s="18">
        <f t="shared" si="13"/>
        <v>0</v>
      </c>
      <c r="I207" s="10">
        <f t="shared" si="14"/>
        <v>0</v>
      </c>
    </row>
    <row r="208" spans="1:9" x14ac:dyDescent="0.35">
      <c r="A208" s="9">
        <f t="shared" si="15"/>
        <v>203</v>
      </c>
      <c r="B208" s="8" t="s">
        <v>1658</v>
      </c>
      <c r="C208" s="8"/>
      <c r="D208" s="8"/>
      <c r="E208" s="8"/>
      <c r="F208" s="8"/>
      <c r="G208" s="11">
        <f t="shared" si="12"/>
        <v>0</v>
      </c>
      <c r="H208" s="18">
        <f t="shared" si="13"/>
        <v>0</v>
      </c>
      <c r="I208" s="10">
        <f t="shared" si="14"/>
        <v>0</v>
      </c>
    </row>
    <row r="209" spans="1:9" x14ac:dyDescent="0.35">
      <c r="A209" s="9">
        <f t="shared" si="15"/>
        <v>204</v>
      </c>
      <c r="B209" s="8" t="s">
        <v>1659</v>
      </c>
      <c r="C209" s="8"/>
      <c r="D209" s="8"/>
      <c r="E209" s="8"/>
      <c r="F209" s="8"/>
      <c r="G209" s="11">
        <f t="shared" si="12"/>
        <v>0</v>
      </c>
      <c r="H209" s="18">
        <f t="shared" si="13"/>
        <v>0</v>
      </c>
      <c r="I209" s="10">
        <f t="shared" si="14"/>
        <v>0</v>
      </c>
    </row>
    <row r="210" spans="1:9" x14ac:dyDescent="0.35">
      <c r="A210" s="9">
        <f t="shared" si="15"/>
        <v>205</v>
      </c>
      <c r="B210" s="8" t="s">
        <v>1660</v>
      </c>
      <c r="C210" s="8"/>
      <c r="D210" s="8"/>
      <c r="E210" s="8"/>
      <c r="F210" s="8"/>
      <c r="G210" s="11">
        <f t="shared" si="12"/>
        <v>0</v>
      </c>
      <c r="H210" s="18">
        <f t="shared" si="13"/>
        <v>0</v>
      </c>
      <c r="I210" s="10">
        <f t="shared" si="14"/>
        <v>0</v>
      </c>
    </row>
    <row r="211" spans="1:9" x14ac:dyDescent="0.35">
      <c r="A211" s="9">
        <f t="shared" si="15"/>
        <v>206</v>
      </c>
      <c r="B211" s="8" t="s">
        <v>1661</v>
      </c>
      <c r="C211" s="8"/>
      <c r="D211" s="8"/>
      <c r="E211" s="8"/>
      <c r="F211" s="8"/>
      <c r="G211" s="11">
        <f t="shared" si="12"/>
        <v>0</v>
      </c>
      <c r="H211" s="18">
        <f t="shared" si="13"/>
        <v>0</v>
      </c>
      <c r="I211" s="10">
        <f t="shared" si="14"/>
        <v>0</v>
      </c>
    </row>
    <row r="212" spans="1:9" x14ac:dyDescent="0.35">
      <c r="A212" s="9">
        <f t="shared" si="15"/>
        <v>207</v>
      </c>
      <c r="B212" s="8" t="s">
        <v>1662</v>
      </c>
      <c r="C212" s="8"/>
      <c r="D212" s="8"/>
      <c r="E212" s="8"/>
      <c r="F212" s="8"/>
      <c r="G212" s="11">
        <f t="shared" si="12"/>
        <v>0</v>
      </c>
      <c r="H212" s="18">
        <f t="shared" si="13"/>
        <v>0</v>
      </c>
      <c r="I212" s="10">
        <f t="shared" si="14"/>
        <v>0</v>
      </c>
    </row>
    <row r="213" spans="1:9" x14ac:dyDescent="0.35">
      <c r="A213" s="9">
        <f t="shared" si="15"/>
        <v>208</v>
      </c>
      <c r="B213" s="8" t="s">
        <v>1663</v>
      </c>
      <c r="C213" s="8"/>
      <c r="D213" s="8"/>
      <c r="E213" s="8"/>
      <c r="F213" s="8"/>
      <c r="G213" s="11">
        <f t="shared" si="12"/>
        <v>0</v>
      </c>
      <c r="H213" s="18">
        <f t="shared" si="13"/>
        <v>0</v>
      </c>
      <c r="I213" s="10">
        <f t="shared" si="14"/>
        <v>0</v>
      </c>
    </row>
    <row r="214" spans="1:9" x14ac:dyDescent="0.35">
      <c r="A214" s="9">
        <f t="shared" si="15"/>
        <v>209</v>
      </c>
      <c r="B214" s="8" t="s">
        <v>1664</v>
      </c>
      <c r="C214" s="8"/>
      <c r="D214" s="8"/>
      <c r="E214" s="8"/>
      <c r="F214" s="8"/>
      <c r="G214" s="11">
        <f t="shared" si="12"/>
        <v>0</v>
      </c>
      <c r="H214" s="18">
        <f t="shared" si="13"/>
        <v>0</v>
      </c>
      <c r="I214" s="10">
        <f t="shared" si="14"/>
        <v>0</v>
      </c>
    </row>
    <row r="215" spans="1:9" x14ac:dyDescent="0.35">
      <c r="A215" s="9">
        <f t="shared" si="15"/>
        <v>210</v>
      </c>
      <c r="B215" s="8" t="s">
        <v>1665</v>
      </c>
      <c r="C215" s="8"/>
      <c r="D215" s="8"/>
      <c r="E215" s="8"/>
      <c r="F215" s="8"/>
      <c r="G215" s="11">
        <f t="shared" si="12"/>
        <v>0</v>
      </c>
      <c r="H215" s="18">
        <f t="shared" si="13"/>
        <v>0</v>
      </c>
      <c r="I215" s="10">
        <f t="shared" si="14"/>
        <v>0</v>
      </c>
    </row>
    <row r="216" spans="1:9" x14ac:dyDescent="0.35">
      <c r="A216" s="9">
        <f t="shared" si="15"/>
        <v>211</v>
      </c>
      <c r="B216" s="8" t="s">
        <v>1666</v>
      </c>
      <c r="C216" s="8"/>
      <c r="D216" s="8"/>
      <c r="E216" s="8"/>
      <c r="F216" s="8"/>
      <c r="G216" s="11">
        <f t="shared" si="12"/>
        <v>0</v>
      </c>
      <c r="H216" s="18">
        <f t="shared" si="13"/>
        <v>0</v>
      </c>
      <c r="I216" s="10">
        <f t="shared" si="14"/>
        <v>0</v>
      </c>
    </row>
    <row r="217" spans="1:9" x14ac:dyDescent="0.35">
      <c r="A217" s="9">
        <f t="shared" si="15"/>
        <v>212</v>
      </c>
      <c r="B217" s="8" t="s">
        <v>1667</v>
      </c>
      <c r="C217" s="8"/>
      <c r="D217" s="8"/>
      <c r="E217" s="8"/>
      <c r="F217" s="8"/>
      <c r="G217" s="11">
        <f t="shared" si="12"/>
        <v>0</v>
      </c>
      <c r="H217" s="18">
        <f t="shared" si="13"/>
        <v>0</v>
      </c>
      <c r="I217" s="10">
        <f t="shared" si="14"/>
        <v>0</v>
      </c>
    </row>
    <row r="218" spans="1:9" x14ac:dyDescent="0.35">
      <c r="A218" s="9">
        <f t="shared" si="15"/>
        <v>213</v>
      </c>
      <c r="B218" s="8" t="s">
        <v>1668</v>
      </c>
      <c r="C218" s="8"/>
      <c r="D218" s="8"/>
      <c r="E218" s="8"/>
      <c r="F218" s="8"/>
      <c r="G218" s="11">
        <f t="shared" si="12"/>
        <v>0</v>
      </c>
      <c r="H218" s="18">
        <f t="shared" si="13"/>
        <v>0</v>
      </c>
      <c r="I218" s="10">
        <f t="shared" si="14"/>
        <v>0</v>
      </c>
    </row>
    <row r="219" spans="1:9" x14ac:dyDescent="0.35">
      <c r="A219" s="9">
        <f t="shared" si="15"/>
        <v>214</v>
      </c>
      <c r="B219" s="8" t="s">
        <v>1669</v>
      </c>
      <c r="C219" s="8"/>
      <c r="D219" s="8"/>
      <c r="E219" s="8"/>
      <c r="F219" s="8"/>
      <c r="G219" s="11">
        <f t="shared" si="12"/>
        <v>0</v>
      </c>
      <c r="H219" s="18">
        <f t="shared" si="13"/>
        <v>0</v>
      </c>
      <c r="I219" s="10">
        <f t="shared" si="14"/>
        <v>0</v>
      </c>
    </row>
    <row r="220" spans="1:9" x14ac:dyDescent="0.35">
      <c r="A220" s="9">
        <f t="shared" si="15"/>
        <v>215</v>
      </c>
      <c r="B220" s="8" t="s">
        <v>1670</v>
      </c>
      <c r="C220" s="8"/>
      <c r="D220" s="8"/>
      <c r="E220" s="8"/>
      <c r="F220" s="8"/>
      <c r="G220" s="11">
        <f t="shared" si="12"/>
        <v>0</v>
      </c>
      <c r="H220" s="18">
        <f t="shared" si="13"/>
        <v>0</v>
      </c>
      <c r="I220" s="10">
        <f t="shared" si="14"/>
        <v>0</v>
      </c>
    </row>
    <row r="221" spans="1:9" x14ac:dyDescent="0.35">
      <c r="A221" s="9">
        <f t="shared" si="15"/>
        <v>216</v>
      </c>
      <c r="B221" s="8" t="s">
        <v>1671</v>
      </c>
      <c r="C221" s="8"/>
      <c r="D221" s="8"/>
      <c r="E221" s="8"/>
      <c r="F221" s="8"/>
      <c r="G221" s="11">
        <f t="shared" si="12"/>
        <v>0</v>
      </c>
      <c r="H221" s="18">
        <f t="shared" si="13"/>
        <v>0</v>
      </c>
      <c r="I221" s="10">
        <f t="shared" si="14"/>
        <v>0</v>
      </c>
    </row>
    <row r="222" spans="1:9" x14ac:dyDescent="0.35">
      <c r="A222" s="9">
        <f t="shared" si="15"/>
        <v>217</v>
      </c>
      <c r="B222" s="8" t="s">
        <v>1672</v>
      </c>
      <c r="C222" s="8"/>
      <c r="D222" s="8"/>
      <c r="E222" s="8"/>
      <c r="F222" s="8"/>
      <c r="G222" s="11">
        <f t="shared" si="12"/>
        <v>0</v>
      </c>
      <c r="H222" s="18">
        <f t="shared" si="13"/>
        <v>0</v>
      </c>
      <c r="I222" s="10">
        <f t="shared" si="14"/>
        <v>0</v>
      </c>
    </row>
    <row r="223" spans="1:9" x14ac:dyDescent="0.35">
      <c r="A223" s="9">
        <f t="shared" si="15"/>
        <v>218</v>
      </c>
      <c r="B223" s="8" t="s">
        <v>1673</v>
      </c>
      <c r="C223" s="8"/>
      <c r="D223" s="8"/>
      <c r="E223" s="8"/>
      <c r="F223" s="8"/>
      <c r="G223" s="11">
        <f t="shared" si="12"/>
        <v>0</v>
      </c>
      <c r="H223" s="18">
        <f t="shared" si="13"/>
        <v>0</v>
      </c>
      <c r="I223" s="10">
        <f t="shared" si="14"/>
        <v>0</v>
      </c>
    </row>
    <row r="224" spans="1:9" x14ac:dyDescent="0.35">
      <c r="A224" s="9">
        <f t="shared" si="15"/>
        <v>219</v>
      </c>
      <c r="B224" s="8" t="s">
        <v>1674</v>
      </c>
      <c r="C224" s="8"/>
      <c r="D224" s="8"/>
      <c r="E224" s="8"/>
      <c r="F224" s="8"/>
      <c r="G224" s="11">
        <f t="shared" si="12"/>
        <v>0</v>
      </c>
      <c r="H224" s="18">
        <f t="shared" si="13"/>
        <v>0</v>
      </c>
      <c r="I224" s="10">
        <f t="shared" si="14"/>
        <v>0</v>
      </c>
    </row>
    <row r="225" spans="1:9" x14ac:dyDescent="0.35">
      <c r="A225" s="9">
        <f t="shared" si="15"/>
        <v>220</v>
      </c>
      <c r="B225" s="8" t="s">
        <v>1675</v>
      </c>
      <c r="C225" s="8"/>
      <c r="D225" s="8"/>
      <c r="E225" s="8"/>
      <c r="F225" s="8"/>
      <c r="G225" s="11">
        <f t="shared" si="12"/>
        <v>0</v>
      </c>
      <c r="H225" s="18">
        <f t="shared" si="13"/>
        <v>0</v>
      </c>
      <c r="I225" s="10">
        <f t="shared" si="14"/>
        <v>0</v>
      </c>
    </row>
    <row r="226" spans="1:9" x14ac:dyDescent="0.35">
      <c r="A226" s="9">
        <f t="shared" si="15"/>
        <v>221</v>
      </c>
      <c r="B226" s="8" t="s">
        <v>1676</v>
      </c>
      <c r="C226" s="8"/>
      <c r="D226" s="8"/>
      <c r="E226" s="8"/>
      <c r="F226" s="8"/>
      <c r="G226" s="11">
        <f t="shared" si="12"/>
        <v>0</v>
      </c>
      <c r="H226" s="18">
        <f t="shared" si="13"/>
        <v>0</v>
      </c>
      <c r="I226" s="10">
        <f t="shared" si="14"/>
        <v>0</v>
      </c>
    </row>
    <row r="227" spans="1:9" x14ac:dyDescent="0.35">
      <c r="A227" s="9">
        <f t="shared" si="15"/>
        <v>222</v>
      </c>
      <c r="B227" s="8" t="s">
        <v>1677</v>
      </c>
      <c r="C227" s="8"/>
      <c r="D227" s="8"/>
      <c r="E227" s="8"/>
      <c r="F227" s="8"/>
      <c r="G227" s="11">
        <f t="shared" si="12"/>
        <v>0</v>
      </c>
      <c r="H227" s="18">
        <f t="shared" si="13"/>
        <v>0</v>
      </c>
      <c r="I227" s="10">
        <f t="shared" si="14"/>
        <v>0</v>
      </c>
    </row>
    <row r="228" spans="1:9" x14ac:dyDescent="0.35">
      <c r="A228" s="9">
        <f t="shared" si="15"/>
        <v>223</v>
      </c>
      <c r="B228" s="8" t="s">
        <v>1678</v>
      </c>
      <c r="C228" s="8"/>
      <c r="D228" s="8"/>
      <c r="E228" s="8"/>
      <c r="F228" s="8"/>
      <c r="G228" s="11">
        <f t="shared" si="12"/>
        <v>0</v>
      </c>
      <c r="H228" s="18">
        <f t="shared" si="13"/>
        <v>0</v>
      </c>
      <c r="I228" s="10">
        <f t="shared" si="14"/>
        <v>0</v>
      </c>
    </row>
    <row r="229" spans="1:9" x14ac:dyDescent="0.35">
      <c r="A229" s="9">
        <f t="shared" si="15"/>
        <v>224</v>
      </c>
      <c r="B229" s="8" t="s">
        <v>1679</v>
      </c>
      <c r="C229" s="8"/>
      <c r="D229" s="8"/>
      <c r="E229" s="8"/>
      <c r="F229" s="8"/>
      <c r="G229" s="11">
        <f t="shared" si="12"/>
        <v>0</v>
      </c>
      <c r="H229" s="18">
        <f t="shared" si="13"/>
        <v>0</v>
      </c>
      <c r="I229" s="10">
        <f t="shared" si="14"/>
        <v>0</v>
      </c>
    </row>
    <row r="230" spans="1:9" x14ac:dyDescent="0.35">
      <c r="A230" s="9">
        <f t="shared" si="15"/>
        <v>225</v>
      </c>
      <c r="B230" s="8" t="s">
        <v>1680</v>
      </c>
      <c r="C230" s="8"/>
      <c r="D230" s="8"/>
      <c r="E230" s="8"/>
      <c r="F230" s="8"/>
      <c r="G230" s="11">
        <f t="shared" si="12"/>
        <v>0</v>
      </c>
      <c r="H230" s="18">
        <f t="shared" si="13"/>
        <v>0</v>
      </c>
      <c r="I230" s="10">
        <f t="shared" si="14"/>
        <v>0</v>
      </c>
    </row>
    <row r="231" spans="1:9" x14ac:dyDescent="0.35">
      <c r="A231" s="9">
        <f t="shared" si="15"/>
        <v>226</v>
      </c>
      <c r="B231" s="8" t="s">
        <v>1681</v>
      </c>
      <c r="C231" s="8"/>
      <c r="D231" s="8"/>
      <c r="E231" s="8"/>
      <c r="F231" s="8"/>
      <c r="G231" s="11">
        <f t="shared" si="12"/>
        <v>0</v>
      </c>
      <c r="H231" s="18">
        <f t="shared" si="13"/>
        <v>0</v>
      </c>
      <c r="I231" s="10">
        <f t="shared" si="14"/>
        <v>0</v>
      </c>
    </row>
    <row r="232" spans="1:9" x14ac:dyDescent="0.35">
      <c r="A232" s="9">
        <f t="shared" si="15"/>
        <v>227</v>
      </c>
      <c r="B232" s="8" t="s">
        <v>1682</v>
      </c>
      <c r="C232" s="8"/>
      <c r="D232" s="8"/>
      <c r="E232" s="8"/>
      <c r="F232" s="8"/>
      <c r="G232" s="11">
        <f t="shared" si="12"/>
        <v>0</v>
      </c>
      <c r="H232" s="18">
        <f t="shared" si="13"/>
        <v>0</v>
      </c>
      <c r="I232" s="10">
        <f t="shared" si="14"/>
        <v>0</v>
      </c>
    </row>
    <row r="233" spans="1:9" x14ac:dyDescent="0.35">
      <c r="A233" s="9">
        <f t="shared" si="15"/>
        <v>228</v>
      </c>
      <c r="B233" s="8" t="s">
        <v>1683</v>
      </c>
      <c r="C233" s="8"/>
      <c r="D233" s="8"/>
      <c r="E233" s="8"/>
      <c r="F233" s="8"/>
      <c r="G233" s="11">
        <f t="shared" si="12"/>
        <v>0</v>
      </c>
      <c r="H233" s="18">
        <f t="shared" si="13"/>
        <v>0</v>
      </c>
      <c r="I233" s="10">
        <f t="shared" si="14"/>
        <v>0</v>
      </c>
    </row>
    <row r="234" spans="1:9" x14ac:dyDescent="0.35">
      <c r="A234" s="9">
        <f t="shared" si="15"/>
        <v>229</v>
      </c>
      <c r="B234" s="8" t="s">
        <v>1684</v>
      </c>
      <c r="C234" s="8"/>
      <c r="D234" s="8"/>
      <c r="E234" s="8"/>
      <c r="F234" s="8"/>
      <c r="G234" s="11">
        <f t="shared" si="12"/>
        <v>0</v>
      </c>
      <c r="H234" s="18">
        <f t="shared" si="13"/>
        <v>0</v>
      </c>
      <c r="I234" s="10">
        <f t="shared" si="14"/>
        <v>0</v>
      </c>
    </row>
    <row r="235" spans="1:9" x14ac:dyDescent="0.35">
      <c r="A235" s="9">
        <f t="shared" si="15"/>
        <v>230</v>
      </c>
      <c r="B235" s="8" t="s">
        <v>1685</v>
      </c>
      <c r="C235" s="8"/>
      <c r="D235" s="8"/>
      <c r="E235" s="8"/>
      <c r="F235" s="8"/>
      <c r="G235" s="11">
        <f t="shared" si="12"/>
        <v>0</v>
      </c>
      <c r="H235" s="18">
        <f t="shared" si="13"/>
        <v>0</v>
      </c>
      <c r="I235" s="10">
        <f t="shared" si="14"/>
        <v>0</v>
      </c>
    </row>
    <row r="236" spans="1:9" x14ac:dyDescent="0.35">
      <c r="A236" s="9">
        <f t="shared" si="15"/>
        <v>231</v>
      </c>
      <c r="B236" s="8" t="s">
        <v>1686</v>
      </c>
      <c r="C236" s="8"/>
      <c r="D236" s="8"/>
      <c r="E236" s="8"/>
      <c r="F236" s="8"/>
      <c r="G236" s="11">
        <f t="shared" si="12"/>
        <v>0</v>
      </c>
      <c r="H236" s="18">
        <f t="shared" si="13"/>
        <v>0</v>
      </c>
      <c r="I236" s="10">
        <f t="shared" si="14"/>
        <v>0</v>
      </c>
    </row>
    <row r="237" spans="1:9" x14ac:dyDescent="0.35">
      <c r="A237" s="9">
        <f t="shared" si="15"/>
        <v>232</v>
      </c>
      <c r="B237" s="8" t="s">
        <v>1687</v>
      </c>
      <c r="C237" s="8"/>
      <c r="D237" s="8"/>
      <c r="E237" s="8"/>
      <c r="F237" s="8"/>
      <c r="G237" s="11">
        <f t="shared" si="12"/>
        <v>0</v>
      </c>
      <c r="H237" s="18">
        <f t="shared" si="13"/>
        <v>0</v>
      </c>
      <c r="I237" s="10">
        <f t="shared" si="14"/>
        <v>0</v>
      </c>
    </row>
    <row r="238" spans="1:9" x14ac:dyDescent="0.35">
      <c r="A238" s="9">
        <f t="shared" si="15"/>
        <v>233</v>
      </c>
      <c r="B238" s="8" t="s">
        <v>1688</v>
      </c>
      <c r="C238" s="8"/>
      <c r="D238" s="8"/>
      <c r="E238" s="8"/>
      <c r="F238" s="8"/>
      <c r="G238" s="11">
        <f t="shared" ref="G238:G250" si="16">2/141706.89*F238</f>
        <v>0</v>
      </c>
      <c r="H238" s="18">
        <f t="shared" ref="H238:H250" si="17">G238*1753.08</f>
        <v>0</v>
      </c>
      <c r="I238" s="10">
        <f t="shared" ref="I238:I250" si="18">H238*0.3677</f>
        <v>0</v>
      </c>
    </row>
    <row r="239" spans="1:9" x14ac:dyDescent="0.35">
      <c r="A239" s="9">
        <f t="shared" si="15"/>
        <v>234</v>
      </c>
      <c r="B239" s="8" t="s">
        <v>1689</v>
      </c>
      <c r="C239" s="8"/>
      <c r="D239" s="8"/>
      <c r="E239" s="8"/>
      <c r="F239" s="8"/>
      <c r="G239" s="11">
        <f t="shared" si="16"/>
        <v>0</v>
      </c>
      <c r="H239" s="18">
        <f t="shared" si="17"/>
        <v>0</v>
      </c>
      <c r="I239" s="10">
        <f t="shared" si="18"/>
        <v>0</v>
      </c>
    </row>
    <row r="240" spans="1:9" x14ac:dyDescent="0.35">
      <c r="A240" s="9">
        <f t="shared" si="15"/>
        <v>235</v>
      </c>
      <c r="B240" s="8" t="s">
        <v>1690</v>
      </c>
      <c r="C240" s="8"/>
      <c r="D240" s="8"/>
      <c r="E240" s="8"/>
      <c r="F240" s="8"/>
      <c r="G240" s="11">
        <f t="shared" si="16"/>
        <v>0</v>
      </c>
      <c r="H240" s="18">
        <f t="shared" si="17"/>
        <v>0</v>
      </c>
      <c r="I240" s="10">
        <f t="shared" si="18"/>
        <v>0</v>
      </c>
    </row>
    <row r="241" spans="1:9" x14ac:dyDescent="0.35">
      <c r="A241" s="9">
        <f t="shared" si="15"/>
        <v>236</v>
      </c>
      <c r="B241" s="8" t="s">
        <v>1691</v>
      </c>
      <c r="C241" s="8"/>
      <c r="D241" s="8"/>
      <c r="E241" s="8"/>
      <c r="F241" s="8"/>
      <c r="G241" s="11">
        <f t="shared" si="16"/>
        <v>0</v>
      </c>
      <c r="H241" s="18">
        <f t="shared" si="17"/>
        <v>0</v>
      </c>
      <c r="I241" s="10">
        <f t="shared" si="18"/>
        <v>0</v>
      </c>
    </row>
    <row r="242" spans="1:9" x14ac:dyDescent="0.35">
      <c r="A242" s="9">
        <f t="shared" si="15"/>
        <v>237</v>
      </c>
      <c r="B242" s="8" t="s">
        <v>1692</v>
      </c>
      <c r="C242" s="8"/>
      <c r="D242" s="8"/>
      <c r="E242" s="8"/>
      <c r="F242" s="8"/>
      <c r="G242" s="11">
        <f t="shared" si="16"/>
        <v>0</v>
      </c>
      <c r="H242" s="18">
        <f t="shared" si="17"/>
        <v>0</v>
      </c>
      <c r="I242" s="10">
        <f t="shared" si="18"/>
        <v>0</v>
      </c>
    </row>
    <row r="243" spans="1:9" x14ac:dyDescent="0.35">
      <c r="A243" s="9">
        <f t="shared" si="15"/>
        <v>238</v>
      </c>
      <c r="B243" s="8" t="s">
        <v>534</v>
      </c>
      <c r="C243" s="8"/>
      <c r="D243" s="8"/>
      <c r="E243" s="8"/>
      <c r="F243" s="8"/>
      <c r="G243" s="11">
        <f t="shared" si="16"/>
        <v>0</v>
      </c>
      <c r="H243" s="18">
        <f t="shared" si="17"/>
        <v>0</v>
      </c>
      <c r="I243" s="10">
        <f t="shared" si="18"/>
        <v>0</v>
      </c>
    </row>
    <row r="244" spans="1:9" x14ac:dyDescent="0.35">
      <c r="A244" s="9">
        <f t="shared" si="15"/>
        <v>239</v>
      </c>
      <c r="B244" s="14" t="s">
        <v>547</v>
      </c>
      <c r="C244" s="8"/>
      <c r="D244" s="8"/>
      <c r="E244" s="8"/>
      <c r="F244" s="8"/>
      <c r="G244" s="11">
        <f t="shared" si="16"/>
        <v>0</v>
      </c>
      <c r="H244" s="18">
        <f t="shared" si="17"/>
        <v>0</v>
      </c>
      <c r="I244" s="10">
        <f t="shared" si="18"/>
        <v>0</v>
      </c>
    </row>
    <row r="245" spans="1:9" x14ac:dyDescent="0.35">
      <c r="A245" s="9">
        <f t="shared" si="15"/>
        <v>240</v>
      </c>
      <c r="B245" s="14" t="s">
        <v>548</v>
      </c>
      <c r="C245" s="8"/>
      <c r="D245" s="8"/>
      <c r="E245" s="8"/>
      <c r="F245" s="8"/>
      <c r="G245" s="11">
        <f t="shared" si="16"/>
        <v>0</v>
      </c>
      <c r="H245" s="18">
        <f t="shared" si="17"/>
        <v>0</v>
      </c>
      <c r="I245" s="10">
        <f t="shared" si="18"/>
        <v>0</v>
      </c>
    </row>
    <row r="246" spans="1:9" s="145" customFormat="1" x14ac:dyDescent="0.35">
      <c r="A246" s="9">
        <f t="shared" si="15"/>
        <v>241</v>
      </c>
      <c r="B246" s="138" t="s">
        <v>551</v>
      </c>
      <c r="C246" s="139"/>
      <c r="D246" s="139"/>
      <c r="E246" s="139"/>
      <c r="F246" s="139"/>
      <c r="G246" s="140">
        <f t="shared" si="16"/>
        <v>0</v>
      </c>
      <c r="H246" s="141">
        <f t="shared" si="17"/>
        <v>0</v>
      </c>
      <c r="I246" s="136">
        <f t="shared" si="18"/>
        <v>0</v>
      </c>
    </row>
    <row r="247" spans="1:9" s="145" customFormat="1" x14ac:dyDescent="0.35">
      <c r="A247" s="9">
        <f t="shared" si="15"/>
        <v>242</v>
      </c>
      <c r="B247" s="138" t="s">
        <v>552</v>
      </c>
      <c r="C247" s="139"/>
      <c r="D247" s="139"/>
      <c r="E247" s="139"/>
      <c r="F247" s="139"/>
      <c r="G247" s="140">
        <f t="shared" si="16"/>
        <v>0</v>
      </c>
      <c r="H247" s="141">
        <f t="shared" si="17"/>
        <v>0</v>
      </c>
      <c r="I247" s="136">
        <f t="shared" si="18"/>
        <v>0</v>
      </c>
    </row>
    <row r="248" spans="1:9" s="145" customFormat="1" x14ac:dyDescent="0.35">
      <c r="A248" s="9">
        <f t="shared" si="15"/>
        <v>243</v>
      </c>
      <c r="B248" s="138" t="s">
        <v>553</v>
      </c>
      <c r="C248" s="139"/>
      <c r="D248" s="139"/>
      <c r="E248" s="139"/>
      <c r="F248" s="139"/>
      <c r="G248" s="140">
        <f t="shared" si="16"/>
        <v>0</v>
      </c>
      <c r="H248" s="141">
        <f t="shared" si="17"/>
        <v>0</v>
      </c>
      <c r="I248" s="136">
        <f t="shared" si="18"/>
        <v>0</v>
      </c>
    </row>
    <row r="249" spans="1:9" s="145" customFormat="1" x14ac:dyDescent="0.35">
      <c r="A249" s="9">
        <f t="shared" si="15"/>
        <v>244</v>
      </c>
      <c r="B249" s="138" t="s">
        <v>554</v>
      </c>
      <c r="C249" s="139"/>
      <c r="D249" s="139"/>
      <c r="E249" s="139"/>
      <c r="F249" s="139"/>
      <c r="G249" s="140">
        <f t="shared" si="16"/>
        <v>0</v>
      </c>
      <c r="H249" s="141">
        <f t="shared" si="17"/>
        <v>0</v>
      </c>
      <c r="I249" s="136">
        <f t="shared" si="18"/>
        <v>0</v>
      </c>
    </row>
    <row r="250" spans="1:9" s="145" customFormat="1" x14ac:dyDescent="0.35">
      <c r="A250" s="9">
        <f t="shared" si="15"/>
        <v>245</v>
      </c>
      <c r="B250" s="138" t="s">
        <v>555</v>
      </c>
      <c r="C250" s="139"/>
      <c r="D250" s="139"/>
      <c r="E250" s="139"/>
      <c r="F250" s="139"/>
      <c r="G250" s="140">
        <f t="shared" si="16"/>
        <v>0</v>
      </c>
      <c r="H250" s="141">
        <f t="shared" si="17"/>
        <v>0</v>
      </c>
      <c r="I250" s="136">
        <f t="shared" si="18"/>
        <v>0</v>
      </c>
    </row>
    <row r="251" spans="1:9" x14ac:dyDescent="0.35">
      <c r="A251" s="9">
        <f t="shared" si="15"/>
        <v>246</v>
      </c>
      <c r="B251" s="14" t="s">
        <v>1199</v>
      </c>
      <c r="C251" s="8"/>
      <c r="D251" s="8"/>
      <c r="E251" s="8"/>
      <c r="F251" s="8"/>
      <c r="G251" s="11">
        <f t="shared" ref="G251:G311" si="19">1/103963.81*F251</f>
        <v>0</v>
      </c>
      <c r="H251" s="18">
        <f t="shared" ref="H251:H311" si="20">G251*1753.08</f>
        <v>0</v>
      </c>
      <c r="I251" s="10">
        <f t="shared" ref="I251:I311" si="21">H251*0.3677</f>
        <v>0</v>
      </c>
    </row>
    <row r="252" spans="1:9" x14ac:dyDescent="0.35">
      <c r="A252" s="9">
        <f t="shared" si="15"/>
        <v>247</v>
      </c>
      <c r="B252" s="14" t="s">
        <v>1200</v>
      </c>
      <c r="C252" s="8"/>
      <c r="D252" s="8"/>
      <c r="E252" s="8"/>
      <c r="F252" s="8"/>
      <c r="G252" s="11">
        <f t="shared" si="19"/>
        <v>0</v>
      </c>
      <c r="H252" s="18">
        <f t="shared" si="20"/>
        <v>0</v>
      </c>
      <c r="I252" s="10">
        <f t="shared" si="21"/>
        <v>0</v>
      </c>
    </row>
    <row r="253" spans="1:9" x14ac:dyDescent="0.35">
      <c r="A253" s="9">
        <f t="shared" si="15"/>
        <v>248</v>
      </c>
      <c r="B253" s="14" t="s">
        <v>1201</v>
      </c>
      <c r="C253" s="8"/>
      <c r="D253" s="8"/>
      <c r="E253" s="8"/>
      <c r="F253" s="8"/>
      <c r="G253" s="11">
        <f t="shared" si="19"/>
        <v>0</v>
      </c>
      <c r="H253" s="18">
        <f t="shared" si="20"/>
        <v>0</v>
      </c>
      <c r="I253" s="10">
        <f t="shared" si="21"/>
        <v>0</v>
      </c>
    </row>
    <row r="254" spans="1:9" x14ac:dyDescent="0.35">
      <c r="A254" s="9">
        <f t="shared" si="15"/>
        <v>249</v>
      </c>
      <c r="B254" s="14" t="s">
        <v>1202</v>
      </c>
      <c r="C254" s="8"/>
      <c r="D254" s="8"/>
      <c r="E254" s="8"/>
      <c r="F254" s="8"/>
      <c r="G254" s="11">
        <f t="shared" si="19"/>
        <v>0</v>
      </c>
      <c r="H254" s="18">
        <f t="shared" si="20"/>
        <v>0</v>
      </c>
      <c r="I254" s="10">
        <f t="shared" si="21"/>
        <v>0</v>
      </c>
    </row>
    <row r="255" spans="1:9" x14ac:dyDescent="0.35">
      <c r="A255" s="9">
        <f t="shared" si="15"/>
        <v>250</v>
      </c>
      <c r="B255" s="14" t="s">
        <v>1203</v>
      </c>
      <c r="C255" s="8"/>
      <c r="D255" s="8"/>
      <c r="E255" s="8"/>
      <c r="F255" s="8"/>
      <c r="G255" s="11">
        <f t="shared" si="19"/>
        <v>0</v>
      </c>
      <c r="H255" s="18">
        <f t="shared" si="20"/>
        <v>0</v>
      </c>
      <c r="I255" s="10">
        <f t="shared" si="21"/>
        <v>0</v>
      </c>
    </row>
    <row r="256" spans="1:9" x14ac:dyDescent="0.35">
      <c r="A256" s="9">
        <f t="shared" si="15"/>
        <v>251</v>
      </c>
      <c r="B256" s="14" t="s">
        <v>1204</v>
      </c>
      <c r="C256" s="8"/>
      <c r="D256" s="8"/>
      <c r="E256" s="8"/>
      <c r="F256" s="8"/>
      <c r="G256" s="11">
        <f t="shared" si="19"/>
        <v>0</v>
      </c>
      <c r="H256" s="18">
        <f t="shared" si="20"/>
        <v>0</v>
      </c>
      <c r="I256" s="10">
        <f t="shared" si="21"/>
        <v>0</v>
      </c>
    </row>
    <row r="257" spans="1:9" x14ac:dyDescent="0.35">
      <c r="A257" s="9">
        <f t="shared" si="15"/>
        <v>252</v>
      </c>
      <c r="B257" s="14" t="s">
        <v>1205</v>
      </c>
      <c r="C257" s="8"/>
      <c r="D257" s="8"/>
      <c r="E257" s="8"/>
      <c r="F257" s="8"/>
      <c r="G257" s="11">
        <f t="shared" si="19"/>
        <v>0</v>
      </c>
      <c r="H257" s="18">
        <f t="shared" si="20"/>
        <v>0</v>
      </c>
      <c r="I257" s="10">
        <f t="shared" si="21"/>
        <v>0</v>
      </c>
    </row>
    <row r="258" spans="1:9" x14ac:dyDescent="0.35">
      <c r="A258" s="9">
        <f t="shared" si="15"/>
        <v>253</v>
      </c>
      <c r="B258" s="14" t="s">
        <v>1206</v>
      </c>
      <c r="C258" s="8"/>
      <c r="D258" s="8"/>
      <c r="E258" s="8"/>
      <c r="F258" s="8"/>
      <c r="G258" s="11">
        <f t="shared" si="19"/>
        <v>0</v>
      </c>
      <c r="H258" s="18">
        <f t="shared" si="20"/>
        <v>0</v>
      </c>
      <c r="I258" s="10">
        <f t="shared" si="21"/>
        <v>0</v>
      </c>
    </row>
    <row r="259" spans="1:9" x14ac:dyDescent="0.35">
      <c r="A259" s="9">
        <f t="shared" si="15"/>
        <v>254</v>
      </c>
      <c r="B259" s="14" t="s">
        <v>1207</v>
      </c>
      <c r="C259" s="8"/>
      <c r="D259" s="8"/>
      <c r="E259" s="8"/>
      <c r="F259" s="8"/>
      <c r="G259" s="11">
        <f t="shared" si="19"/>
        <v>0</v>
      </c>
      <c r="H259" s="18">
        <f t="shared" si="20"/>
        <v>0</v>
      </c>
      <c r="I259" s="10">
        <f t="shared" si="21"/>
        <v>0</v>
      </c>
    </row>
    <row r="260" spans="1:9" x14ac:dyDescent="0.35">
      <c r="A260" s="9">
        <f t="shared" si="15"/>
        <v>255</v>
      </c>
      <c r="B260" s="14" t="s">
        <v>1208</v>
      </c>
      <c r="C260" s="8"/>
      <c r="D260" s="8"/>
      <c r="E260" s="8"/>
      <c r="F260" s="8"/>
      <c r="G260" s="11">
        <f t="shared" si="19"/>
        <v>0</v>
      </c>
      <c r="H260" s="18">
        <f t="shared" si="20"/>
        <v>0</v>
      </c>
      <c r="I260" s="10">
        <f t="shared" si="21"/>
        <v>0</v>
      </c>
    </row>
    <row r="261" spans="1:9" x14ac:dyDescent="0.35">
      <c r="A261" s="9">
        <f t="shared" si="15"/>
        <v>256</v>
      </c>
      <c r="B261" s="14" t="s">
        <v>1209</v>
      </c>
      <c r="C261" s="8"/>
      <c r="D261" s="8"/>
      <c r="E261" s="8"/>
      <c r="F261" s="8"/>
      <c r="G261" s="11">
        <f t="shared" si="19"/>
        <v>0</v>
      </c>
      <c r="H261" s="18">
        <f t="shared" si="20"/>
        <v>0</v>
      </c>
      <c r="I261" s="10">
        <f t="shared" si="21"/>
        <v>0</v>
      </c>
    </row>
    <row r="262" spans="1:9" x14ac:dyDescent="0.35">
      <c r="A262" s="9">
        <f t="shared" si="15"/>
        <v>257</v>
      </c>
      <c r="B262" s="14" t="s">
        <v>1210</v>
      </c>
      <c r="C262" s="8"/>
      <c r="D262" s="8"/>
      <c r="E262" s="8"/>
      <c r="F262" s="8"/>
      <c r="G262" s="11">
        <f t="shared" si="19"/>
        <v>0</v>
      </c>
      <c r="H262" s="18">
        <f t="shared" si="20"/>
        <v>0</v>
      </c>
      <c r="I262" s="10">
        <f t="shared" si="21"/>
        <v>0</v>
      </c>
    </row>
    <row r="263" spans="1:9" x14ac:dyDescent="0.35">
      <c r="A263" s="9">
        <f t="shared" ref="A263:A326" si="22">A262+1</f>
        <v>258</v>
      </c>
      <c r="B263" s="14" t="s">
        <v>1211</v>
      </c>
      <c r="C263" s="8"/>
      <c r="D263" s="8"/>
      <c r="E263" s="8"/>
      <c r="F263" s="8"/>
      <c r="G263" s="11">
        <f t="shared" si="19"/>
        <v>0</v>
      </c>
      <c r="H263" s="18">
        <f t="shared" si="20"/>
        <v>0</v>
      </c>
      <c r="I263" s="10">
        <f t="shared" si="21"/>
        <v>0</v>
      </c>
    </row>
    <row r="264" spans="1:9" x14ac:dyDescent="0.35">
      <c r="A264" s="9">
        <f t="shared" si="22"/>
        <v>259</v>
      </c>
      <c r="B264" s="14" t="s">
        <v>1212</v>
      </c>
      <c r="C264" s="8"/>
      <c r="D264" s="8"/>
      <c r="E264" s="8"/>
      <c r="F264" s="8"/>
      <c r="G264" s="11">
        <f t="shared" si="19"/>
        <v>0</v>
      </c>
      <c r="H264" s="18">
        <f t="shared" si="20"/>
        <v>0</v>
      </c>
      <c r="I264" s="10">
        <f t="shared" si="21"/>
        <v>0</v>
      </c>
    </row>
    <row r="265" spans="1:9" x14ac:dyDescent="0.35">
      <c r="A265" s="9">
        <f t="shared" si="22"/>
        <v>260</v>
      </c>
      <c r="B265" s="14" t="s">
        <v>1213</v>
      </c>
      <c r="C265" s="8"/>
      <c r="D265" s="8"/>
      <c r="E265" s="8"/>
      <c r="F265" s="8"/>
      <c r="G265" s="11">
        <f t="shared" si="19"/>
        <v>0</v>
      </c>
      <c r="H265" s="18">
        <f t="shared" si="20"/>
        <v>0</v>
      </c>
      <c r="I265" s="10">
        <f t="shared" si="21"/>
        <v>0</v>
      </c>
    </row>
    <row r="266" spans="1:9" x14ac:dyDescent="0.35">
      <c r="A266" s="9">
        <f t="shared" si="22"/>
        <v>261</v>
      </c>
      <c r="B266" s="14" t="s">
        <v>1214</v>
      </c>
      <c r="C266" s="8"/>
      <c r="D266" s="8"/>
      <c r="E266" s="8"/>
      <c r="F266" s="8"/>
      <c r="G266" s="11">
        <f t="shared" si="19"/>
        <v>0</v>
      </c>
      <c r="H266" s="18">
        <f t="shared" si="20"/>
        <v>0</v>
      </c>
      <c r="I266" s="10">
        <f t="shared" si="21"/>
        <v>0</v>
      </c>
    </row>
    <row r="267" spans="1:9" x14ac:dyDescent="0.35">
      <c r="A267" s="9">
        <f t="shared" si="22"/>
        <v>262</v>
      </c>
      <c r="B267" s="14" t="s">
        <v>1215</v>
      </c>
      <c r="C267" s="8"/>
      <c r="D267" s="8"/>
      <c r="E267" s="8"/>
      <c r="F267" s="8"/>
      <c r="G267" s="11">
        <f t="shared" si="19"/>
        <v>0</v>
      </c>
      <c r="H267" s="18">
        <f t="shared" si="20"/>
        <v>0</v>
      </c>
      <c r="I267" s="10">
        <f t="shared" si="21"/>
        <v>0</v>
      </c>
    </row>
    <row r="268" spans="1:9" x14ac:dyDescent="0.35">
      <c r="A268" s="9">
        <f t="shared" si="22"/>
        <v>263</v>
      </c>
      <c r="B268" s="14" t="s">
        <v>1216</v>
      </c>
      <c r="C268" s="8"/>
      <c r="D268" s="8"/>
      <c r="E268" s="8"/>
      <c r="F268" s="8"/>
      <c r="G268" s="11">
        <f t="shared" si="19"/>
        <v>0</v>
      </c>
      <c r="H268" s="18">
        <f t="shared" si="20"/>
        <v>0</v>
      </c>
      <c r="I268" s="10">
        <f t="shared" si="21"/>
        <v>0</v>
      </c>
    </row>
    <row r="269" spans="1:9" x14ac:dyDescent="0.35">
      <c r="A269" s="9">
        <f t="shared" si="22"/>
        <v>264</v>
      </c>
      <c r="B269" s="14" t="s">
        <v>1217</v>
      </c>
      <c r="C269" s="8"/>
      <c r="D269" s="8"/>
      <c r="E269" s="8"/>
      <c r="F269" s="8"/>
      <c r="G269" s="11">
        <f t="shared" si="19"/>
        <v>0</v>
      </c>
      <c r="H269" s="18">
        <f t="shared" si="20"/>
        <v>0</v>
      </c>
      <c r="I269" s="10">
        <f t="shared" si="21"/>
        <v>0</v>
      </c>
    </row>
    <row r="270" spans="1:9" x14ac:dyDescent="0.35">
      <c r="A270" s="9">
        <f t="shared" si="22"/>
        <v>265</v>
      </c>
      <c r="B270" s="14" t="s">
        <v>1218</v>
      </c>
      <c r="C270" s="8"/>
      <c r="D270" s="8"/>
      <c r="E270" s="8"/>
      <c r="F270" s="8"/>
      <c r="G270" s="11">
        <f t="shared" si="19"/>
        <v>0</v>
      </c>
      <c r="H270" s="18">
        <f t="shared" si="20"/>
        <v>0</v>
      </c>
      <c r="I270" s="10">
        <f t="shared" si="21"/>
        <v>0</v>
      </c>
    </row>
    <row r="271" spans="1:9" x14ac:dyDescent="0.35">
      <c r="A271" s="9">
        <f t="shared" si="22"/>
        <v>266</v>
      </c>
      <c r="B271" s="14" t="s">
        <v>1219</v>
      </c>
      <c r="C271" s="8"/>
      <c r="D271" s="8"/>
      <c r="E271" s="8"/>
      <c r="F271" s="8"/>
      <c r="G271" s="11">
        <f t="shared" si="19"/>
        <v>0</v>
      </c>
      <c r="H271" s="18">
        <f t="shared" si="20"/>
        <v>0</v>
      </c>
      <c r="I271" s="10">
        <f t="shared" si="21"/>
        <v>0</v>
      </c>
    </row>
    <row r="272" spans="1:9" x14ac:dyDescent="0.35">
      <c r="A272" s="9">
        <f t="shared" si="22"/>
        <v>267</v>
      </c>
      <c r="B272" s="14" t="s">
        <v>1220</v>
      </c>
      <c r="C272" s="8"/>
      <c r="D272" s="8"/>
      <c r="E272" s="8"/>
      <c r="F272" s="8"/>
      <c r="G272" s="11">
        <f t="shared" si="19"/>
        <v>0</v>
      </c>
      <c r="H272" s="18">
        <f t="shared" si="20"/>
        <v>0</v>
      </c>
      <c r="I272" s="10">
        <f t="shared" si="21"/>
        <v>0</v>
      </c>
    </row>
    <row r="273" spans="1:9" x14ac:dyDescent="0.35">
      <c r="A273" s="9">
        <f t="shared" si="22"/>
        <v>268</v>
      </c>
      <c r="B273" s="14" t="s">
        <v>1221</v>
      </c>
      <c r="C273" s="8"/>
      <c r="D273" s="8"/>
      <c r="E273" s="8"/>
      <c r="F273" s="8"/>
      <c r="G273" s="11">
        <f t="shared" si="19"/>
        <v>0</v>
      </c>
      <c r="H273" s="18">
        <f t="shared" si="20"/>
        <v>0</v>
      </c>
      <c r="I273" s="10">
        <f t="shared" si="21"/>
        <v>0</v>
      </c>
    </row>
    <row r="274" spans="1:9" x14ac:dyDescent="0.35">
      <c r="A274" s="9">
        <f t="shared" si="22"/>
        <v>269</v>
      </c>
      <c r="B274" s="14" t="s">
        <v>1222</v>
      </c>
      <c r="C274" s="8"/>
      <c r="D274" s="8"/>
      <c r="E274" s="8"/>
      <c r="F274" s="8"/>
      <c r="G274" s="11">
        <f t="shared" si="19"/>
        <v>0</v>
      </c>
      <c r="H274" s="18">
        <f t="shared" si="20"/>
        <v>0</v>
      </c>
      <c r="I274" s="10">
        <f t="shared" si="21"/>
        <v>0</v>
      </c>
    </row>
    <row r="275" spans="1:9" x14ac:dyDescent="0.35">
      <c r="A275" s="9">
        <f t="shared" si="22"/>
        <v>270</v>
      </c>
      <c r="B275" s="14" t="s">
        <v>1223</v>
      </c>
      <c r="C275" s="8"/>
      <c r="D275" s="8"/>
      <c r="E275" s="8"/>
      <c r="F275" s="8"/>
      <c r="G275" s="11">
        <f t="shared" si="19"/>
        <v>0</v>
      </c>
      <c r="H275" s="18">
        <f t="shared" si="20"/>
        <v>0</v>
      </c>
      <c r="I275" s="10">
        <f t="shared" si="21"/>
        <v>0</v>
      </c>
    </row>
    <row r="276" spans="1:9" x14ac:dyDescent="0.35">
      <c r="A276" s="9">
        <f t="shared" si="22"/>
        <v>271</v>
      </c>
      <c r="B276" s="14" t="s">
        <v>1224</v>
      </c>
      <c r="C276" s="8"/>
      <c r="D276" s="8"/>
      <c r="E276" s="8"/>
      <c r="F276" s="8"/>
      <c r="G276" s="11">
        <f t="shared" si="19"/>
        <v>0</v>
      </c>
      <c r="H276" s="18">
        <f t="shared" si="20"/>
        <v>0</v>
      </c>
      <c r="I276" s="10">
        <f t="shared" si="21"/>
        <v>0</v>
      </c>
    </row>
    <row r="277" spans="1:9" x14ac:dyDescent="0.35">
      <c r="A277" s="9">
        <f t="shared" si="22"/>
        <v>272</v>
      </c>
      <c r="B277" s="14" t="s">
        <v>1225</v>
      </c>
      <c r="C277" s="8"/>
      <c r="D277" s="8"/>
      <c r="E277" s="8"/>
      <c r="F277" s="8"/>
      <c r="G277" s="11">
        <f t="shared" si="19"/>
        <v>0</v>
      </c>
      <c r="H277" s="18">
        <f t="shared" si="20"/>
        <v>0</v>
      </c>
      <c r="I277" s="10">
        <f t="shared" si="21"/>
        <v>0</v>
      </c>
    </row>
    <row r="278" spans="1:9" x14ac:dyDescent="0.35">
      <c r="A278" s="9">
        <f t="shared" si="22"/>
        <v>273</v>
      </c>
      <c r="B278" s="14" t="s">
        <v>1226</v>
      </c>
      <c r="C278" s="8"/>
      <c r="D278" s="8"/>
      <c r="E278" s="8"/>
      <c r="F278" s="8"/>
      <c r="G278" s="11">
        <f t="shared" si="19"/>
        <v>0</v>
      </c>
      <c r="H278" s="18">
        <f t="shared" si="20"/>
        <v>0</v>
      </c>
      <c r="I278" s="10">
        <f t="shared" si="21"/>
        <v>0</v>
      </c>
    </row>
    <row r="279" spans="1:9" x14ac:dyDescent="0.35">
      <c r="A279" s="9">
        <f t="shared" si="22"/>
        <v>274</v>
      </c>
      <c r="B279" s="14" t="s">
        <v>1227</v>
      </c>
      <c r="C279" s="8"/>
      <c r="D279" s="8"/>
      <c r="E279" s="8"/>
      <c r="F279" s="8"/>
      <c r="G279" s="11">
        <f t="shared" si="19"/>
        <v>0</v>
      </c>
      <c r="H279" s="18">
        <f t="shared" si="20"/>
        <v>0</v>
      </c>
      <c r="I279" s="10">
        <f t="shared" si="21"/>
        <v>0</v>
      </c>
    </row>
    <row r="280" spans="1:9" x14ac:dyDescent="0.35">
      <c r="A280" s="9">
        <f t="shared" si="22"/>
        <v>275</v>
      </c>
      <c r="B280" s="14" t="s">
        <v>1228</v>
      </c>
      <c r="C280" s="8"/>
      <c r="D280" s="8"/>
      <c r="E280" s="8"/>
      <c r="F280" s="8"/>
      <c r="G280" s="11">
        <f t="shared" si="19"/>
        <v>0</v>
      </c>
      <c r="H280" s="18">
        <f t="shared" si="20"/>
        <v>0</v>
      </c>
      <c r="I280" s="10">
        <f t="shared" si="21"/>
        <v>0</v>
      </c>
    </row>
    <row r="281" spans="1:9" x14ac:dyDescent="0.35">
      <c r="A281" s="9">
        <f t="shared" si="22"/>
        <v>276</v>
      </c>
      <c r="B281" s="14" t="s">
        <v>1229</v>
      </c>
      <c r="C281" s="8"/>
      <c r="D281" s="8"/>
      <c r="E281" s="8"/>
      <c r="F281" s="8"/>
      <c r="G281" s="11">
        <f t="shared" si="19"/>
        <v>0</v>
      </c>
      <c r="H281" s="18">
        <f t="shared" si="20"/>
        <v>0</v>
      </c>
      <c r="I281" s="10">
        <f t="shared" si="21"/>
        <v>0</v>
      </c>
    </row>
    <row r="282" spans="1:9" x14ac:dyDescent="0.35">
      <c r="A282" s="9">
        <f t="shared" si="22"/>
        <v>277</v>
      </c>
      <c r="B282" s="14" t="s">
        <v>1230</v>
      </c>
      <c r="C282" s="8"/>
      <c r="D282" s="8"/>
      <c r="E282" s="8"/>
      <c r="F282" s="8"/>
      <c r="G282" s="11">
        <f t="shared" si="19"/>
        <v>0</v>
      </c>
      <c r="H282" s="18">
        <f t="shared" si="20"/>
        <v>0</v>
      </c>
      <c r="I282" s="10">
        <f t="shared" si="21"/>
        <v>0</v>
      </c>
    </row>
    <row r="283" spans="1:9" x14ac:dyDescent="0.35">
      <c r="A283" s="9">
        <f t="shared" si="22"/>
        <v>278</v>
      </c>
      <c r="B283" s="14" t="s">
        <v>1231</v>
      </c>
      <c r="C283" s="8"/>
      <c r="D283" s="8"/>
      <c r="E283" s="8"/>
      <c r="F283" s="8"/>
      <c r="G283" s="11">
        <f t="shared" si="19"/>
        <v>0</v>
      </c>
      <c r="H283" s="18">
        <f t="shared" si="20"/>
        <v>0</v>
      </c>
      <c r="I283" s="10">
        <f t="shared" si="21"/>
        <v>0</v>
      </c>
    </row>
    <row r="284" spans="1:9" x14ac:dyDescent="0.35">
      <c r="A284" s="9">
        <f t="shared" si="22"/>
        <v>279</v>
      </c>
      <c r="B284" s="14" t="s">
        <v>1232</v>
      </c>
      <c r="C284" s="8"/>
      <c r="D284" s="8"/>
      <c r="E284" s="8"/>
      <c r="F284" s="8"/>
      <c r="G284" s="11">
        <f t="shared" si="19"/>
        <v>0</v>
      </c>
      <c r="H284" s="18">
        <f t="shared" si="20"/>
        <v>0</v>
      </c>
      <c r="I284" s="10">
        <f t="shared" si="21"/>
        <v>0</v>
      </c>
    </row>
    <row r="285" spans="1:9" x14ac:dyDescent="0.35">
      <c r="A285" s="9">
        <f t="shared" si="22"/>
        <v>280</v>
      </c>
      <c r="B285" s="14" t="s">
        <v>1233</v>
      </c>
      <c r="C285" s="8"/>
      <c r="D285" s="8"/>
      <c r="E285" s="8"/>
      <c r="F285" s="8"/>
      <c r="G285" s="11">
        <f t="shared" si="19"/>
        <v>0</v>
      </c>
      <c r="H285" s="18">
        <f t="shared" si="20"/>
        <v>0</v>
      </c>
      <c r="I285" s="10">
        <f t="shared" si="21"/>
        <v>0</v>
      </c>
    </row>
    <row r="286" spans="1:9" x14ac:dyDescent="0.35">
      <c r="A286" s="9">
        <f t="shared" si="22"/>
        <v>281</v>
      </c>
      <c r="B286" s="14" t="s">
        <v>1234</v>
      </c>
      <c r="C286" s="8"/>
      <c r="D286" s="8"/>
      <c r="E286" s="8"/>
      <c r="F286" s="8"/>
      <c r="G286" s="11">
        <f t="shared" si="19"/>
        <v>0</v>
      </c>
      <c r="H286" s="18">
        <f t="shared" si="20"/>
        <v>0</v>
      </c>
      <c r="I286" s="10">
        <f t="shared" si="21"/>
        <v>0</v>
      </c>
    </row>
    <row r="287" spans="1:9" x14ac:dyDescent="0.35">
      <c r="A287" s="9">
        <f t="shared" si="22"/>
        <v>282</v>
      </c>
      <c r="B287" s="14" t="s">
        <v>1235</v>
      </c>
      <c r="C287" s="8"/>
      <c r="D287" s="8"/>
      <c r="E287" s="8"/>
      <c r="F287" s="8"/>
      <c r="G287" s="11">
        <f t="shared" si="19"/>
        <v>0</v>
      </c>
      <c r="H287" s="18">
        <f t="shared" si="20"/>
        <v>0</v>
      </c>
      <c r="I287" s="10">
        <f t="shared" si="21"/>
        <v>0</v>
      </c>
    </row>
    <row r="288" spans="1:9" x14ac:dyDescent="0.35">
      <c r="A288" s="9">
        <f t="shared" si="22"/>
        <v>283</v>
      </c>
      <c r="B288" s="14" t="s">
        <v>1236</v>
      </c>
      <c r="C288" s="8"/>
      <c r="D288" s="8"/>
      <c r="E288" s="8"/>
      <c r="F288" s="8"/>
      <c r="G288" s="11">
        <f t="shared" si="19"/>
        <v>0</v>
      </c>
      <c r="H288" s="18">
        <f t="shared" si="20"/>
        <v>0</v>
      </c>
      <c r="I288" s="10">
        <f t="shared" si="21"/>
        <v>0</v>
      </c>
    </row>
    <row r="289" spans="1:9" x14ac:dyDescent="0.35">
      <c r="A289" s="9">
        <f t="shared" si="22"/>
        <v>284</v>
      </c>
      <c r="B289" s="14" t="s">
        <v>1237</v>
      </c>
      <c r="C289" s="8"/>
      <c r="D289" s="8"/>
      <c r="E289" s="8"/>
      <c r="F289" s="8"/>
      <c r="G289" s="11">
        <f t="shared" si="19"/>
        <v>0</v>
      </c>
      <c r="H289" s="18">
        <f t="shared" si="20"/>
        <v>0</v>
      </c>
      <c r="I289" s="10">
        <f t="shared" si="21"/>
        <v>0</v>
      </c>
    </row>
    <row r="290" spans="1:9" x14ac:dyDescent="0.35">
      <c r="A290" s="9">
        <f t="shared" si="22"/>
        <v>285</v>
      </c>
      <c r="B290" s="14" t="s">
        <v>1238</v>
      </c>
      <c r="C290" s="8"/>
      <c r="D290" s="8"/>
      <c r="E290" s="8"/>
      <c r="F290" s="8"/>
      <c r="G290" s="11">
        <f t="shared" si="19"/>
        <v>0</v>
      </c>
      <c r="H290" s="18">
        <f t="shared" si="20"/>
        <v>0</v>
      </c>
      <c r="I290" s="10">
        <f t="shared" si="21"/>
        <v>0</v>
      </c>
    </row>
    <row r="291" spans="1:9" x14ac:dyDescent="0.35">
      <c r="A291" s="9">
        <f t="shared" si="22"/>
        <v>286</v>
      </c>
      <c r="B291" s="14" t="s">
        <v>1239</v>
      </c>
      <c r="C291" s="8"/>
      <c r="D291" s="8"/>
      <c r="E291" s="8"/>
      <c r="F291" s="8"/>
      <c r="G291" s="11">
        <f t="shared" si="19"/>
        <v>0</v>
      </c>
      <c r="H291" s="18">
        <f t="shared" si="20"/>
        <v>0</v>
      </c>
      <c r="I291" s="10">
        <f t="shared" si="21"/>
        <v>0</v>
      </c>
    </row>
    <row r="292" spans="1:9" x14ac:dyDescent="0.35">
      <c r="A292" s="9">
        <f t="shared" si="22"/>
        <v>287</v>
      </c>
      <c r="B292" s="14" t="s">
        <v>1240</v>
      </c>
      <c r="C292" s="8"/>
      <c r="D292" s="8"/>
      <c r="E292" s="8"/>
      <c r="F292" s="8"/>
      <c r="G292" s="11">
        <f t="shared" si="19"/>
        <v>0</v>
      </c>
      <c r="H292" s="18">
        <f t="shared" si="20"/>
        <v>0</v>
      </c>
      <c r="I292" s="10">
        <f t="shared" si="21"/>
        <v>0</v>
      </c>
    </row>
    <row r="293" spans="1:9" x14ac:dyDescent="0.35">
      <c r="A293" s="9">
        <f t="shared" si="22"/>
        <v>288</v>
      </c>
      <c r="B293" s="14" t="s">
        <v>1241</v>
      </c>
      <c r="C293" s="8"/>
      <c r="D293" s="8"/>
      <c r="E293" s="8"/>
      <c r="F293" s="8"/>
      <c r="G293" s="11">
        <f t="shared" si="19"/>
        <v>0</v>
      </c>
      <c r="H293" s="18">
        <f t="shared" si="20"/>
        <v>0</v>
      </c>
      <c r="I293" s="10">
        <f t="shared" si="21"/>
        <v>0</v>
      </c>
    </row>
    <row r="294" spans="1:9" x14ac:dyDescent="0.35">
      <c r="A294" s="9">
        <f t="shared" si="22"/>
        <v>289</v>
      </c>
      <c r="B294" s="14" t="s">
        <v>1242</v>
      </c>
      <c r="C294" s="8"/>
      <c r="D294" s="8"/>
      <c r="E294" s="8"/>
      <c r="F294" s="8"/>
      <c r="G294" s="11">
        <f t="shared" si="19"/>
        <v>0</v>
      </c>
      <c r="H294" s="18">
        <f t="shared" si="20"/>
        <v>0</v>
      </c>
      <c r="I294" s="10">
        <f t="shared" si="21"/>
        <v>0</v>
      </c>
    </row>
    <row r="295" spans="1:9" x14ac:dyDescent="0.35">
      <c r="A295" s="9">
        <f t="shared" si="22"/>
        <v>290</v>
      </c>
      <c r="B295" s="14" t="s">
        <v>1243</v>
      </c>
      <c r="C295" s="8"/>
      <c r="D295" s="8"/>
      <c r="E295" s="8"/>
      <c r="F295" s="8"/>
      <c r="G295" s="11">
        <f t="shared" si="19"/>
        <v>0</v>
      </c>
      <c r="H295" s="18">
        <f t="shared" si="20"/>
        <v>0</v>
      </c>
      <c r="I295" s="10">
        <f t="shared" si="21"/>
        <v>0</v>
      </c>
    </row>
    <row r="296" spans="1:9" x14ac:dyDescent="0.35">
      <c r="A296" s="9">
        <f t="shared" si="22"/>
        <v>291</v>
      </c>
      <c r="B296" s="14" t="s">
        <v>1244</v>
      </c>
      <c r="C296" s="8"/>
      <c r="D296" s="8"/>
      <c r="E296" s="8"/>
      <c r="F296" s="8"/>
      <c r="G296" s="11">
        <f t="shared" si="19"/>
        <v>0</v>
      </c>
      <c r="H296" s="18">
        <f t="shared" si="20"/>
        <v>0</v>
      </c>
      <c r="I296" s="10">
        <f t="shared" si="21"/>
        <v>0</v>
      </c>
    </row>
    <row r="297" spans="1:9" x14ac:dyDescent="0.35">
      <c r="A297" s="9">
        <f t="shared" si="22"/>
        <v>292</v>
      </c>
      <c r="B297" s="14" t="s">
        <v>1245</v>
      </c>
      <c r="C297" s="8"/>
      <c r="D297" s="8"/>
      <c r="E297" s="8"/>
      <c r="F297" s="8"/>
      <c r="G297" s="11">
        <f t="shared" si="19"/>
        <v>0</v>
      </c>
      <c r="H297" s="18">
        <f t="shared" si="20"/>
        <v>0</v>
      </c>
      <c r="I297" s="10">
        <f t="shared" si="21"/>
        <v>0</v>
      </c>
    </row>
    <row r="298" spans="1:9" x14ac:dyDescent="0.35">
      <c r="A298" s="9">
        <f t="shared" si="22"/>
        <v>293</v>
      </c>
      <c r="B298" s="14" t="s">
        <v>1246</v>
      </c>
      <c r="C298" s="8"/>
      <c r="D298" s="8"/>
      <c r="E298" s="8"/>
      <c r="F298" s="8"/>
      <c r="G298" s="11">
        <f t="shared" si="19"/>
        <v>0</v>
      </c>
      <c r="H298" s="18">
        <f t="shared" si="20"/>
        <v>0</v>
      </c>
      <c r="I298" s="10">
        <f t="shared" si="21"/>
        <v>0</v>
      </c>
    </row>
    <row r="299" spans="1:9" x14ac:dyDescent="0.35">
      <c r="A299" s="9">
        <f t="shared" si="22"/>
        <v>294</v>
      </c>
      <c r="B299" s="14" t="s">
        <v>1247</v>
      </c>
      <c r="C299" s="8"/>
      <c r="D299" s="8"/>
      <c r="E299" s="8"/>
      <c r="F299" s="8"/>
      <c r="G299" s="11">
        <f t="shared" si="19"/>
        <v>0</v>
      </c>
      <c r="H299" s="18">
        <f t="shared" si="20"/>
        <v>0</v>
      </c>
      <c r="I299" s="10">
        <f t="shared" si="21"/>
        <v>0</v>
      </c>
    </row>
    <row r="300" spans="1:9" x14ac:dyDescent="0.35">
      <c r="A300" s="9">
        <f t="shared" si="22"/>
        <v>295</v>
      </c>
      <c r="B300" s="14" t="s">
        <v>1248</v>
      </c>
      <c r="C300" s="8"/>
      <c r="D300" s="8"/>
      <c r="E300" s="8"/>
      <c r="F300" s="8"/>
      <c r="G300" s="11">
        <f t="shared" si="19"/>
        <v>0</v>
      </c>
      <c r="H300" s="18">
        <f t="shared" si="20"/>
        <v>0</v>
      </c>
      <c r="I300" s="10">
        <f t="shared" si="21"/>
        <v>0</v>
      </c>
    </row>
    <row r="301" spans="1:9" x14ac:dyDescent="0.35">
      <c r="A301" s="9">
        <f t="shared" si="22"/>
        <v>296</v>
      </c>
      <c r="B301" s="14" t="s">
        <v>1249</v>
      </c>
      <c r="C301" s="8"/>
      <c r="D301" s="8"/>
      <c r="E301" s="8"/>
      <c r="F301" s="8"/>
      <c r="G301" s="11">
        <f t="shared" si="19"/>
        <v>0</v>
      </c>
      <c r="H301" s="18">
        <f t="shared" si="20"/>
        <v>0</v>
      </c>
      <c r="I301" s="10">
        <f t="shared" si="21"/>
        <v>0</v>
      </c>
    </row>
    <row r="302" spans="1:9" x14ac:dyDescent="0.35">
      <c r="A302" s="9">
        <f t="shared" si="22"/>
        <v>297</v>
      </c>
      <c r="B302" s="14" t="s">
        <v>1250</v>
      </c>
      <c r="C302" s="8"/>
      <c r="D302" s="8"/>
      <c r="E302" s="8"/>
      <c r="F302" s="8"/>
      <c r="G302" s="11">
        <f t="shared" si="19"/>
        <v>0</v>
      </c>
      <c r="H302" s="18">
        <f t="shared" si="20"/>
        <v>0</v>
      </c>
      <c r="I302" s="10">
        <f t="shared" si="21"/>
        <v>0</v>
      </c>
    </row>
    <row r="303" spans="1:9" x14ac:dyDescent="0.35">
      <c r="A303" s="9">
        <f t="shared" si="22"/>
        <v>298</v>
      </c>
      <c r="B303" s="14" t="s">
        <v>1251</v>
      </c>
      <c r="C303" s="8"/>
      <c r="D303" s="8"/>
      <c r="E303" s="8"/>
      <c r="F303" s="8"/>
      <c r="G303" s="11">
        <f t="shared" si="19"/>
        <v>0</v>
      </c>
      <c r="H303" s="18">
        <f t="shared" si="20"/>
        <v>0</v>
      </c>
      <c r="I303" s="10">
        <f t="shared" si="21"/>
        <v>0</v>
      </c>
    </row>
    <row r="304" spans="1:9" x14ac:dyDescent="0.35">
      <c r="A304" s="9">
        <f t="shared" si="22"/>
        <v>299</v>
      </c>
      <c r="B304" s="14" t="s">
        <v>1252</v>
      </c>
      <c r="C304" s="8"/>
      <c r="D304" s="8"/>
      <c r="E304" s="8"/>
      <c r="F304" s="8"/>
      <c r="G304" s="11">
        <f t="shared" si="19"/>
        <v>0</v>
      </c>
      <c r="H304" s="18">
        <f t="shared" si="20"/>
        <v>0</v>
      </c>
      <c r="I304" s="10">
        <f t="shared" si="21"/>
        <v>0</v>
      </c>
    </row>
    <row r="305" spans="1:9" x14ac:dyDescent="0.35">
      <c r="A305" s="9">
        <f t="shared" si="22"/>
        <v>300</v>
      </c>
      <c r="B305" s="14" t="s">
        <v>1263</v>
      </c>
      <c r="C305" s="8"/>
      <c r="D305" s="8"/>
      <c r="E305" s="8"/>
      <c r="F305" s="8"/>
      <c r="G305" s="11">
        <f t="shared" si="19"/>
        <v>0</v>
      </c>
      <c r="H305" s="18">
        <f t="shared" si="20"/>
        <v>0</v>
      </c>
      <c r="I305" s="10">
        <f t="shared" si="21"/>
        <v>0</v>
      </c>
    </row>
    <row r="306" spans="1:9" x14ac:dyDescent="0.35">
      <c r="A306" s="9">
        <f t="shared" si="22"/>
        <v>301</v>
      </c>
      <c r="B306" s="14" t="s">
        <v>1264</v>
      </c>
      <c r="C306" s="8"/>
      <c r="D306" s="8"/>
      <c r="E306" s="8"/>
      <c r="F306" s="8"/>
      <c r="G306" s="11">
        <f t="shared" si="19"/>
        <v>0</v>
      </c>
      <c r="H306" s="18">
        <f t="shared" si="20"/>
        <v>0</v>
      </c>
      <c r="I306" s="10">
        <f t="shared" si="21"/>
        <v>0</v>
      </c>
    </row>
    <row r="307" spans="1:9" x14ac:dyDescent="0.35">
      <c r="A307" s="9">
        <f t="shared" si="22"/>
        <v>302</v>
      </c>
      <c r="B307" s="14" t="s">
        <v>1265</v>
      </c>
      <c r="C307" s="8"/>
      <c r="D307" s="8"/>
      <c r="E307" s="8"/>
      <c r="F307" s="8"/>
      <c r="G307" s="11">
        <f t="shared" si="19"/>
        <v>0</v>
      </c>
      <c r="H307" s="18">
        <f t="shared" si="20"/>
        <v>0</v>
      </c>
      <c r="I307" s="10">
        <f t="shared" si="21"/>
        <v>0</v>
      </c>
    </row>
    <row r="308" spans="1:9" x14ac:dyDescent="0.35">
      <c r="A308" s="9">
        <f t="shared" si="22"/>
        <v>303</v>
      </c>
      <c r="B308" s="14" t="s">
        <v>1266</v>
      </c>
      <c r="C308" s="8"/>
      <c r="D308" s="8"/>
      <c r="E308" s="8"/>
      <c r="F308" s="8"/>
      <c r="G308" s="11">
        <f t="shared" si="19"/>
        <v>0</v>
      </c>
      <c r="H308" s="18">
        <f t="shared" si="20"/>
        <v>0</v>
      </c>
      <c r="I308" s="10">
        <f t="shared" si="21"/>
        <v>0</v>
      </c>
    </row>
    <row r="309" spans="1:9" x14ac:dyDescent="0.35">
      <c r="A309" s="9">
        <f t="shared" si="22"/>
        <v>304</v>
      </c>
      <c r="B309" s="14" t="s">
        <v>1267</v>
      </c>
      <c r="C309" s="8"/>
      <c r="D309" s="8"/>
      <c r="E309" s="8"/>
      <c r="F309" s="8"/>
      <c r="G309" s="11">
        <f t="shared" si="19"/>
        <v>0</v>
      </c>
      <c r="H309" s="18">
        <f t="shared" si="20"/>
        <v>0</v>
      </c>
      <c r="I309" s="10">
        <f t="shared" si="21"/>
        <v>0</v>
      </c>
    </row>
    <row r="310" spans="1:9" x14ac:dyDescent="0.35">
      <c r="A310" s="9">
        <f t="shared" si="22"/>
        <v>305</v>
      </c>
      <c r="B310" s="14" t="s">
        <v>1268</v>
      </c>
      <c r="C310" s="8"/>
      <c r="D310" s="8"/>
      <c r="E310" s="8"/>
      <c r="F310" s="8"/>
      <c r="G310" s="11">
        <f t="shared" si="19"/>
        <v>0</v>
      </c>
      <c r="H310" s="18">
        <f t="shared" si="20"/>
        <v>0</v>
      </c>
      <c r="I310" s="10">
        <f t="shared" si="21"/>
        <v>0</v>
      </c>
    </row>
    <row r="311" spans="1:9" x14ac:dyDescent="0.35">
      <c r="A311" s="9">
        <f t="shared" si="22"/>
        <v>306</v>
      </c>
      <c r="B311" s="14" t="s">
        <v>1269</v>
      </c>
      <c r="C311" s="8"/>
      <c r="D311" s="8"/>
      <c r="E311" s="8"/>
      <c r="F311" s="8"/>
      <c r="G311" s="11">
        <f t="shared" si="19"/>
        <v>0</v>
      </c>
      <c r="H311" s="18">
        <f t="shared" si="20"/>
        <v>0</v>
      </c>
      <c r="I311" s="10">
        <f t="shared" si="21"/>
        <v>0</v>
      </c>
    </row>
    <row r="312" spans="1:9" x14ac:dyDescent="0.35">
      <c r="A312" s="9">
        <f t="shared" si="22"/>
        <v>307</v>
      </c>
      <c r="B312" s="14" t="s">
        <v>1270</v>
      </c>
      <c r="C312" s="8"/>
      <c r="D312" s="8"/>
      <c r="E312" s="8"/>
      <c r="F312" s="8"/>
      <c r="G312" s="11">
        <f t="shared" ref="G312:G372" si="23">1/103963.81*F312</f>
        <v>0</v>
      </c>
      <c r="H312" s="18">
        <f t="shared" ref="H312:H372" si="24">G312*1753.08</f>
        <v>0</v>
      </c>
      <c r="I312" s="10">
        <f t="shared" ref="I312:I372" si="25">H312*0.3677</f>
        <v>0</v>
      </c>
    </row>
    <row r="313" spans="1:9" x14ac:dyDescent="0.35">
      <c r="A313" s="9">
        <f t="shared" si="22"/>
        <v>308</v>
      </c>
      <c r="B313" s="14" t="s">
        <v>1271</v>
      </c>
      <c r="C313" s="8"/>
      <c r="D313" s="8"/>
      <c r="E313" s="8"/>
      <c r="F313" s="8"/>
      <c r="G313" s="11">
        <f t="shared" si="23"/>
        <v>0</v>
      </c>
      <c r="H313" s="18">
        <f t="shared" si="24"/>
        <v>0</v>
      </c>
      <c r="I313" s="10">
        <f t="shared" si="25"/>
        <v>0</v>
      </c>
    </row>
    <row r="314" spans="1:9" x14ac:dyDescent="0.35">
      <c r="A314" s="9">
        <f t="shared" si="22"/>
        <v>309</v>
      </c>
      <c r="B314" s="14" t="s">
        <v>1272</v>
      </c>
      <c r="C314" s="8"/>
      <c r="D314" s="8"/>
      <c r="E314" s="8"/>
      <c r="F314" s="8"/>
      <c r="G314" s="11">
        <f t="shared" si="23"/>
        <v>0</v>
      </c>
      <c r="H314" s="18">
        <f t="shared" si="24"/>
        <v>0</v>
      </c>
      <c r="I314" s="10">
        <f t="shared" si="25"/>
        <v>0</v>
      </c>
    </row>
    <row r="315" spans="1:9" x14ac:dyDescent="0.35">
      <c r="A315" s="9">
        <f t="shared" si="22"/>
        <v>310</v>
      </c>
      <c r="B315" s="14" t="s">
        <v>1273</v>
      </c>
      <c r="C315" s="8"/>
      <c r="D315" s="8"/>
      <c r="E315" s="8"/>
      <c r="F315" s="8"/>
      <c r="G315" s="11">
        <f t="shared" si="23"/>
        <v>0</v>
      </c>
      <c r="H315" s="18">
        <f t="shared" si="24"/>
        <v>0</v>
      </c>
      <c r="I315" s="10">
        <f t="shared" si="25"/>
        <v>0</v>
      </c>
    </row>
    <row r="316" spans="1:9" x14ac:dyDescent="0.35">
      <c r="A316" s="9">
        <f t="shared" si="22"/>
        <v>311</v>
      </c>
      <c r="B316" s="14" t="s">
        <v>1274</v>
      </c>
      <c r="C316" s="8"/>
      <c r="D316" s="8"/>
      <c r="E316" s="8"/>
      <c r="F316" s="8"/>
      <c r="G316" s="11">
        <f t="shared" si="23"/>
        <v>0</v>
      </c>
      <c r="H316" s="18">
        <f t="shared" si="24"/>
        <v>0</v>
      </c>
      <c r="I316" s="10">
        <f t="shared" si="25"/>
        <v>0</v>
      </c>
    </row>
    <row r="317" spans="1:9" x14ac:dyDescent="0.35">
      <c r="A317" s="9">
        <f t="shared" si="22"/>
        <v>312</v>
      </c>
      <c r="B317" s="14" t="s">
        <v>1275</v>
      </c>
      <c r="C317" s="8"/>
      <c r="D317" s="8"/>
      <c r="E317" s="8"/>
      <c r="F317" s="8"/>
      <c r="G317" s="11">
        <f t="shared" si="23"/>
        <v>0</v>
      </c>
      <c r="H317" s="18">
        <f t="shared" si="24"/>
        <v>0</v>
      </c>
      <c r="I317" s="10">
        <f t="shared" si="25"/>
        <v>0</v>
      </c>
    </row>
    <row r="318" spans="1:9" x14ac:dyDescent="0.35">
      <c r="A318" s="9">
        <f t="shared" si="22"/>
        <v>313</v>
      </c>
      <c r="B318" s="14" t="s">
        <v>1276</v>
      </c>
      <c r="C318" s="8"/>
      <c r="D318" s="8"/>
      <c r="E318" s="8"/>
      <c r="F318" s="8"/>
      <c r="G318" s="11">
        <f t="shared" si="23"/>
        <v>0</v>
      </c>
      <c r="H318" s="18">
        <f t="shared" si="24"/>
        <v>0</v>
      </c>
      <c r="I318" s="10">
        <f t="shared" si="25"/>
        <v>0</v>
      </c>
    </row>
    <row r="319" spans="1:9" x14ac:dyDescent="0.35">
      <c r="A319" s="9">
        <f t="shared" si="22"/>
        <v>314</v>
      </c>
      <c r="B319" s="14" t="s">
        <v>1277</v>
      </c>
      <c r="C319" s="8"/>
      <c r="D319" s="8"/>
      <c r="E319" s="8"/>
      <c r="F319" s="8"/>
      <c r="G319" s="11">
        <f t="shared" si="23"/>
        <v>0</v>
      </c>
      <c r="H319" s="18">
        <f t="shared" si="24"/>
        <v>0</v>
      </c>
      <c r="I319" s="10">
        <f t="shared" si="25"/>
        <v>0</v>
      </c>
    </row>
    <row r="320" spans="1:9" x14ac:dyDescent="0.35">
      <c r="A320" s="9">
        <f t="shared" si="22"/>
        <v>315</v>
      </c>
      <c r="B320" s="14" t="s">
        <v>1278</v>
      </c>
      <c r="C320" s="8"/>
      <c r="D320" s="8"/>
      <c r="E320" s="8"/>
      <c r="F320" s="8"/>
      <c r="G320" s="11">
        <f t="shared" si="23"/>
        <v>0</v>
      </c>
      <c r="H320" s="18">
        <f t="shared" si="24"/>
        <v>0</v>
      </c>
      <c r="I320" s="10">
        <f t="shared" si="25"/>
        <v>0</v>
      </c>
    </row>
    <row r="321" spans="1:9" x14ac:dyDescent="0.35">
      <c r="A321" s="9">
        <f t="shared" si="22"/>
        <v>316</v>
      </c>
      <c r="B321" s="14" t="s">
        <v>1279</v>
      </c>
      <c r="C321" s="8"/>
      <c r="D321" s="8"/>
      <c r="E321" s="8"/>
      <c r="F321" s="8"/>
      <c r="G321" s="11">
        <f t="shared" si="23"/>
        <v>0</v>
      </c>
      <c r="H321" s="18">
        <f t="shared" si="24"/>
        <v>0</v>
      </c>
      <c r="I321" s="10">
        <f t="shared" si="25"/>
        <v>0</v>
      </c>
    </row>
    <row r="322" spans="1:9" x14ac:dyDescent="0.35">
      <c r="A322" s="9">
        <f t="shared" si="22"/>
        <v>317</v>
      </c>
      <c r="B322" s="14" t="s">
        <v>1280</v>
      </c>
      <c r="C322" s="8"/>
      <c r="D322" s="8"/>
      <c r="E322" s="8"/>
      <c r="F322" s="8"/>
      <c r="G322" s="11">
        <f t="shared" si="23"/>
        <v>0</v>
      </c>
      <c r="H322" s="18">
        <f t="shared" si="24"/>
        <v>0</v>
      </c>
      <c r="I322" s="10">
        <f t="shared" si="25"/>
        <v>0</v>
      </c>
    </row>
    <row r="323" spans="1:9" x14ac:dyDescent="0.35">
      <c r="A323" s="9">
        <f t="shared" si="22"/>
        <v>318</v>
      </c>
      <c r="B323" s="14" t="s">
        <v>1281</v>
      </c>
      <c r="C323" s="8"/>
      <c r="D323" s="8"/>
      <c r="E323" s="8"/>
      <c r="F323" s="8"/>
      <c r="G323" s="11">
        <f t="shared" si="23"/>
        <v>0</v>
      </c>
      <c r="H323" s="18">
        <f t="shared" si="24"/>
        <v>0</v>
      </c>
      <c r="I323" s="10">
        <f t="shared" si="25"/>
        <v>0</v>
      </c>
    </row>
    <row r="324" spans="1:9" x14ac:dyDescent="0.35">
      <c r="A324" s="9">
        <f t="shared" si="22"/>
        <v>319</v>
      </c>
      <c r="B324" s="14" t="s">
        <v>1282</v>
      </c>
      <c r="C324" s="8"/>
      <c r="D324" s="8"/>
      <c r="E324" s="8"/>
      <c r="F324" s="8"/>
      <c r="G324" s="11">
        <f t="shared" si="23"/>
        <v>0</v>
      </c>
      <c r="H324" s="18">
        <f t="shared" si="24"/>
        <v>0</v>
      </c>
      <c r="I324" s="10">
        <f t="shared" si="25"/>
        <v>0</v>
      </c>
    </row>
    <row r="325" spans="1:9" x14ac:dyDescent="0.35">
      <c r="A325" s="9">
        <f t="shared" si="22"/>
        <v>320</v>
      </c>
      <c r="B325" s="14" t="s">
        <v>1283</v>
      </c>
      <c r="C325" s="8"/>
      <c r="D325" s="8"/>
      <c r="E325" s="8"/>
      <c r="F325" s="8"/>
      <c r="G325" s="11">
        <f t="shared" si="23"/>
        <v>0</v>
      </c>
      <c r="H325" s="18">
        <f t="shared" si="24"/>
        <v>0</v>
      </c>
      <c r="I325" s="10">
        <f t="shared" si="25"/>
        <v>0</v>
      </c>
    </row>
    <row r="326" spans="1:9" x14ac:dyDescent="0.35">
      <c r="A326" s="9">
        <f t="shared" si="22"/>
        <v>321</v>
      </c>
      <c r="B326" s="14" t="s">
        <v>1284</v>
      </c>
      <c r="C326" s="8"/>
      <c r="D326" s="8"/>
      <c r="E326" s="8"/>
      <c r="F326" s="8"/>
      <c r="G326" s="11">
        <f t="shared" si="23"/>
        <v>0</v>
      </c>
      <c r="H326" s="18">
        <f t="shared" si="24"/>
        <v>0</v>
      </c>
      <c r="I326" s="10">
        <f t="shared" si="25"/>
        <v>0</v>
      </c>
    </row>
    <row r="327" spans="1:9" x14ac:dyDescent="0.35">
      <c r="A327" s="9">
        <f t="shared" ref="A327:A390" si="26">A326+1</f>
        <v>322</v>
      </c>
      <c r="B327" s="14" t="s">
        <v>1285</v>
      </c>
      <c r="C327" s="8"/>
      <c r="D327" s="8"/>
      <c r="E327" s="8"/>
      <c r="F327" s="8"/>
      <c r="G327" s="11">
        <f t="shared" si="23"/>
        <v>0</v>
      </c>
      <c r="H327" s="18">
        <f t="shared" si="24"/>
        <v>0</v>
      </c>
      <c r="I327" s="10">
        <f t="shared" si="25"/>
        <v>0</v>
      </c>
    </row>
    <row r="328" spans="1:9" x14ac:dyDescent="0.35">
      <c r="A328" s="9">
        <f t="shared" si="26"/>
        <v>323</v>
      </c>
      <c r="B328" s="14" t="s">
        <v>1286</v>
      </c>
      <c r="C328" s="8"/>
      <c r="D328" s="8"/>
      <c r="E328" s="8"/>
      <c r="F328" s="8"/>
      <c r="G328" s="11">
        <f t="shared" si="23"/>
        <v>0</v>
      </c>
      <c r="H328" s="18">
        <f t="shared" si="24"/>
        <v>0</v>
      </c>
      <c r="I328" s="10">
        <f t="shared" si="25"/>
        <v>0</v>
      </c>
    </row>
    <row r="329" spans="1:9" x14ac:dyDescent="0.35">
      <c r="A329" s="9">
        <f t="shared" si="26"/>
        <v>324</v>
      </c>
      <c r="B329" s="14" t="s">
        <v>1287</v>
      </c>
      <c r="C329" s="8"/>
      <c r="D329" s="8"/>
      <c r="E329" s="8"/>
      <c r="F329" s="8"/>
      <c r="G329" s="11">
        <f t="shared" si="23"/>
        <v>0</v>
      </c>
      <c r="H329" s="18">
        <f t="shared" si="24"/>
        <v>0</v>
      </c>
      <c r="I329" s="10">
        <f t="shared" si="25"/>
        <v>0</v>
      </c>
    </row>
    <row r="330" spans="1:9" x14ac:dyDescent="0.35">
      <c r="A330" s="9">
        <f t="shared" si="26"/>
        <v>325</v>
      </c>
      <c r="B330" s="14" t="s">
        <v>1288</v>
      </c>
      <c r="C330" s="8"/>
      <c r="D330" s="8"/>
      <c r="E330" s="8"/>
      <c r="F330" s="8"/>
      <c r="G330" s="11">
        <f t="shared" si="23"/>
        <v>0</v>
      </c>
      <c r="H330" s="18">
        <f t="shared" si="24"/>
        <v>0</v>
      </c>
      <c r="I330" s="10">
        <f t="shared" si="25"/>
        <v>0</v>
      </c>
    </row>
    <row r="331" spans="1:9" x14ac:dyDescent="0.35">
      <c r="A331" s="9">
        <f t="shared" si="26"/>
        <v>326</v>
      </c>
      <c r="B331" s="14" t="s">
        <v>1289</v>
      </c>
      <c r="C331" s="8"/>
      <c r="D331" s="8"/>
      <c r="E331" s="8"/>
      <c r="F331" s="8"/>
      <c r="G331" s="11">
        <f t="shared" si="23"/>
        <v>0</v>
      </c>
      <c r="H331" s="18">
        <f t="shared" si="24"/>
        <v>0</v>
      </c>
      <c r="I331" s="10">
        <f t="shared" si="25"/>
        <v>0</v>
      </c>
    </row>
    <row r="332" spans="1:9" x14ac:dyDescent="0.35">
      <c r="A332" s="9">
        <f t="shared" si="26"/>
        <v>327</v>
      </c>
      <c r="B332" s="14" t="s">
        <v>1290</v>
      </c>
      <c r="C332" s="8"/>
      <c r="D332" s="8"/>
      <c r="E332" s="8"/>
      <c r="F332" s="8"/>
      <c r="G332" s="11">
        <f t="shared" si="23"/>
        <v>0</v>
      </c>
      <c r="H332" s="18">
        <f t="shared" si="24"/>
        <v>0</v>
      </c>
      <c r="I332" s="10">
        <f t="shared" si="25"/>
        <v>0</v>
      </c>
    </row>
    <row r="333" spans="1:9" x14ac:dyDescent="0.35">
      <c r="A333" s="9">
        <f t="shared" si="26"/>
        <v>328</v>
      </c>
      <c r="B333" s="14" t="s">
        <v>1291</v>
      </c>
      <c r="C333" s="8"/>
      <c r="D333" s="8"/>
      <c r="E333" s="8"/>
      <c r="F333" s="8"/>
      <c r="G333" s="11">
        <f t="shared" si="23"/>
        <v>0</v>
      </c>
      <c r="H333" s="18">
        <f t="shared" si="24"/>
        <v>0</v>
      </c>
      <c r="I333" s="10">
        <f t="shared" si="25"/>
        <v>0</v>
      </c>
    </row>
    <row r="334" spans="1:9" x14ac:dyDescent="0.35">
      <c r="A334" s="9">
        <f t="shared" si="26"/>
        <v>329</v>
      </c>
      <c r="B334" s="14" t="s">
        <v>1292</v>
      </c>
      <c r="C334" s="8"/>
      <c r="D334" s="8"/>
      <c r="E334" s="8"/>
      <c r="F334" s="8"/>
      <c r="G334" s="11">
        <f t="shared" si="23"/>
        <v>0</v>
      </c>
      <c r="H334" s="18">
        <f t="shared" si="24"/>
        <v>0</v>
      </c>
      <c r="I334" s="10">
        <f t="shared" si="25"/>
        <v>0</v>
      </c>
    </row>
    <row r="335" spans="1:9" x14ac:dyDescent="0.35">
      <c r="A335" s="9">
        <f t="shared" si="26"/>
        <v>330</v>
      </c>
      <c r="B335" s="14" t="s">
        <v>1293</v>
      </c>
      <c r="C335" s="8"/>
      <c r="D335" s="8"/>
      <c r="E335" s="8"/>
      <c r="F335" s="8"/>
      <c r="G335" s="11">
        <f t="shared" si="23"/>
        <v>0</v>
      </c>
      <c r="H335" s="18">
        <f t="shared" si="24"/>
        <v>0</v>
      </c>
      <c r="I335" s="10">
        <f t="shared" si="25"/>
        <v>0</v>
      </c>
    </row>
    <row r="336" spans="1:9" x14ac:dyDescent="0.35">
      <c r="A336" s="9">
        <f t="shared" si="26"/>
        <v>331</v>
      </c>
      <c r="B336" s="14" t="s">
        <v>1294</v>
      </c>
      <c r="C336" s="8"/>
      <c r="D336" s="8"/>
      <c r="E336" s="8"/>
      <c r="F336" s="8"/>
      <c r="G336" s="11">
        <f t="shared" si="23"/>
        <v>0</v>
      </c>
      <c r="H336" s="18">
        <f t="shared" si="24"/>
        <v>0</v>
      </c>
      <c r="I336" s="10">
        <f t="shared" si="25"/>
        <v>0</v>
      </c>
    </row>
    <row r="337" spans="1:9" x14ac:dyDescent="0.35">
      <c r="A337" s="9">
        <f t="shared" si="26"/>
        <v>332</v>
      </c>
      <c r="B337" s="14" t="s">
        <v>1295</v>
      </c>
      <c r="C337" s="8"/>
      <c r="D337" s="8"/>
      <c r="E337" s="8"/>
      <c r="F337" s="8"/>
      <c r="G337" s="11">
        <f t="shared" si="23"/>
        <v>0</v>
      </c>
      <c r="H337" s="18">
        <f t="shared" si="24"/>
        <v>0</v>
      </c>
      <c r="I337" s="10">
        <f t="shared" si="25"/>
        <v>0</v>
      </c>
    </row>
    <row r="338" spans="1:9" x14ac:dyDescent="0.35">
      <c r="A338" s="9">
        <f t="shared" si="26"/>
        <v>333</v>
      </c>
      <c r="B338" s="14" t="s">
        <v>1296</v>
      </c>
      <c r="C338" s="8"/>
      <c r="D338" s="8"/>
      <c r="E338" s="8"/>
      <c r="F338" s="8"/>
      <c r="G338" s="11">
        <f t="shared" si="23"/>
        <v>0</v>
      </c>
      <c r="H338" s="18">
        <f t="shared" si="24"/>
        <v>0</v>
      </c>
      <c r="I338" s="10">
        <f t="shared" si="25"/>
        <v>0</v>
      </c>
    </row>
    <row r="339" spans="1:9" x14ac:dyDescent="0.35">
      <c r="A339" s="9">
        <f t="shared" si="26"/>
        <v>334</v>
      </c>
      <c r="B339" s="14" t="s">
        <v>1297</v>
      </c>
      <c r="C339" s="8"/>
      <c r="D339" s="8"/>
      <c r="E339" s="8"/>
      <c r="F339" s="8"/>
      <c r="G339" s="11">
        <f t="shared" si="23"/>
        <v>0</v>
      </c>
      <c r="H339" s="18">
        <f t="shared" si="24"/>
        <v>0</v>
      </c>
      <c r="I339" s="10">
        <f t="shared" si="25"/>
        <v>0</v>
      </c>
    </row>
    <row r="340" spans="1:9" x14ac:dyDescent="0.35">
      <c r="A340" s="9">
        <f t="shared" si="26"/>
        <v>335</v>
      </c>
      <c r="B340" s="14" t="s">
        <v>1298</v>
      </c>
      <c r="C340" s="8"/>
      <c r="D340" s="8"/>
      <c r="E340" s="8"/>
      <c r="F340" s="8"/>
      <c r="G340" s="11">
        <f t="shared" si="23"/>
        <v>0</v>
      </c>
      <c r="H340" s="18">
        <f t="shared" si="24"/>
        <v>0</v>
      </c>
      <c r="I340" s="10">
        <f t="shared" si="25"/>
        <v>0</v>
      </c>
    </row>
    <row r="341" spans="1:9" x14ac:dyDescent="0.35">
      <c r="A341" s="9">
        <f t="shared" si="26"/>
        <v>336</v>
      </c>
      <c r="B341" s="14" t="s">
        <v>1299</v>
      </c>
      <c r="C341" s="8"/>
      <c r="D341" s="8"/>
      <c r="E341" s="8"/>
      <c r="F341" s="8"/>
      <c r="G341" s="11">
        <f t="shared" si="23"/>
        <v>0</v>
      </c>
      <c r="H341" s="18">
        <f t="shared" si="24"/>
        <v>0</v>
      </c>
      <c r="I341" s="10">
        <f t="shared" si="25"/>
        <v>0</v>
      </c>
    </row>
    <row r="342" spans="1:9" x14ac:dyDescent="0.35">
      <c r="A342" s="9">
        <f t="shared" si="26"/>
        <v>337</v>
      </c>
      <c r="B342" s="14" t="s">
        <v>1300</v>
      </c>
      <c r="C342" s="8"/>
      <c r="D342" s="8"/>
      <c r="E342" s="8"/>
      <c r="F342" s="8"/>
      <c r="G342" s="11">
        <f t="shared" si="23"/>
        <v>0</v>
      </c>
      <c r="H342" s="18">
        <f t="shared" si="24"/>
        <v>0</v>
      </c>
      <c r="I342" s="10">
        <f t="shared" si="25"/>
        <v>0</v>
      </c>
    </row>
    <row r="343" spans="1:9" x14ac:dyDescent="0.35">
      <c r="A343" s="9">
        <f t="shared" si="26"/>
        <v>338</v>
      </c>
      <c r="B343" s="14" t="s">
        <v>1301</v>
      </c>
      <c r="C343" s="8"/>
      <c r="D343" s="8"/>
      <c r="E343" s="8"/>
      <c r="F343" s="8"/>
      <c r="G343" s="11">
        <f t="shared" si="23"/>
        <v>0</v>
      </c>
      <c r="H343" s="18">
        <f t="shared" si="24"/>
        <v>0</v>
      </c>
      <c r="I343" s="10">
        <f t="shared" si="25"/>
        <v>0</v>
      </c>
    </row>
    <row r="344" spans="1:9" x14ac:dyDescent="0.35">
      <c r="A344" s="9">
        <f t="shared" si="26"/>
        <v>339</v>
      </c>
      <c r="B344" s="14" t="s">
        <v>1302</v>
      </c>
      <c r="C344" s="8"/>
      <c r="D344" s="8"/>
      <c r="E344" s="8"/>
      <c r="F344" s="8"/>
      <c r="G344" s="11">
        <f t="shared" si="23"/>
        <v>0</v>
      </c>
      <c r="H344" s="18">
        <f t="shared" si="24"/>
        <v>0</v>
      </c>
      <c r="I344" s="10">
        <f t="shared" si="25"/>
        <v>0</v>
      </c>
    </row>
    <row r="345" spans="1:9" x14ac:dyDescent="0.35">
      <c r="A345" s="9">
        <f t="shared" si="26"/>
        <v>340</v>
      </c>
      <c r="B345" s="14" t="s">
        <v>1303</v>
      </c>
      <c r="C345" s="8"/>
      <c r="D345" s="8"/>
      <c r="E345" s="8"/>
      <c r="F345" s="8"/>
      <c r="G345" s="11">
        <f t="shared" si="23"/>
        <v>0</v>
      </c>
      <c r="H345" s="18">
        <f t="shared" si="24"/>
        <v>0</v>
      </c>
      <c r="I345" s="10">
        <f t="shared" si="25"/>
        <v>0</v>
      </c>
    </row>
    <row r="346" spans="1:9" x14ac:dyDescent="0.35">
      <c r="A346" s="9">
        <f t="shared" si="26"/>
        <v>341</v>
      </c>
      <c r="B346" s="14" t="s">
        <v>1304</v>
      </c>
      <c r="C346" s="8"/>
      <c r="D346" s="8"/>
      <c r="E346" s="8"/>
      <c r="F346" s="8"/>
      <c r="G346" s="11">
        <f t="shared" si="23"/>
        <v>0</v>
      </c>
      <c r="H346" s="18">
        <f t="shared" si="24"/>
        <v>0</v>
      </c>
      <c r="I346" s="10">
        <f t="shared" si="25"/>
        <v>0</v>
      </c>
    </row>
    <row r="347" spans="1:9" x14ac:dyDescent="0.35">
      <c r="A347" s="9">
        <f t="shared" si="26"/>
        <v>342</v>
      </c>
      <c r="B347" s="14" t="s">
        <v>1305</v>
      </c>
      <c r="C347" s="8"/>
      <c r="D347" s="8"/>
      <c r="E347" s="8"/>
      <c r="F347" s="8"/>
      <c r="G347" s="11">
        <f t="shared" si="23"/>
        <v>0</v>
      </c>
      <c r="H347" s="18">
        <f t="shared" si="24"/>
        <v>0</v>
      </c>
      <c r="I347" s="10">
        <f t="shared" si="25"/>
        <v>0</v>
      </c>
    </row>
    <row r="348" spans="1:9" x14ac:dyDescent="0.35">
      <c r="A348" s="9">
        <f t="shared" si="26"/>
        <v>343</v>
      </c>
      <c r="B348" s="14" t="s">
        <v>1306</v>
      </c>
      <c r="C348" s="8"/>
      <c r="D348" s="8"/>
      <c r="E348" s="8"/>
      <c r="F348" s="8"/>
      <c r="G348" s="11">
        <f t="shared" si="23"/>
        <v>0</v>
      </c>
      <c r="H348" s="18">
        <f t="shared" si="24"/>
        <v>0</v>
      </c>
      <c r="I348" s="10">
        <f t="shared" si="25"/>
        <v>0</v>
      </c>
    </row>
    <row r="349" spans="1:9" x14ac:dyDescent="0.35">
      <c r="A349" s="9">
        <f t="shared" si="26"/>
        <v>344</v>
      </c>
      <c r="B349" s="14" t="s">
        <v>1307</v>
      </c>
      <c r="C349" s="8"/>
      <c r="D349" s="8"/>
      <c r="E349" s="8"/>
      <c r="F349" s="8"/>
      <c r="G349" s="11">
        <f t="shared" si="23"/>
        <v>0</v>
      </c>
      <c r="H349" s="18">
        <f t="shared" si="24"/>
        <v>0</v>
      </c>
      <c r="I349" s="10">
        <f t="shared" si="25"/>
        <v>0</v>
      </c>
    </row>
    <row r="350" spans="1:9" x14ac:dyDescent="0.35">
      <c r="A350" s="9">
        <f t="shared" si="26"/>
        <v>345</v>
      </c>
      <c r="B350" s="14" t="s">
        <v>1308</v>
      </c>
      <c r="C350" s="8"/>
      <c r="D350" s="8"/>
      <c r="E350" s="8"/>
      <c r="F350" s="8"/>
      <c r="G350" s="11">
        <f t="shared" si="23"/>
        <v>0</v>
      </c>
      <c r="H350" s="18">
        <f t="shared" si="24"/>
        <v>0</v>
      </c>
      <c r="I350" s="10">
        <f t="shared" si="25"/>
        <v>0</v>
      </c>
    </row>
    <row r="351" spans="1:9" x14ac:dyDescent="0.35">
      <c r="A351" s="9">
        <f t="shared" si="26"/>
        <v>346</v>
      </c>
      <c r="B351" s="14" t="s">
        <v>1309</v>
      </c>
      <c r="C351" s="8"/>
      <c r="D351" s="8"/>
      <c r="E351" s="8"/>
      <c r="F351" s="8"/>
      <c r="G351" s="11">
        <f t="shared" si="23"/>
        <v>0</v>
      </c>
      <c r="H351" s="18">
        <f t="shared" si="24"/>
        <v>0</v>
      </c>
      <c r="I351" s="10">
        <f t="shared" si="25"/>
        <v>0</v>
      </c>
    </row>
    <row r="352" spans="1:9" x14ac:dyDescent="0.35">
      <c r="A352" s="9">
        <f t="shared" si="26"/>
        <v>347</v>
      </c>
      <c r="B352" s="14" t="s">
        <v>1310</v>
      </c>
      <c r="C352" s="8"/>
      <c r="D352" s="8"/>
      <c r="E352" s="8"/>
      <c r="F352" s="8"/>
      <c r="G352" s="11">
        <f t="shared" si="23"/>
        <v>0</v>
      </c>
      <c r="H352" s="18">
        <f t="shared" si="24"/>
        <v>0</v>
      </c>
      <c r="I352" s="10">
        <f t="shared" si="25"/>
        <v>0</v>
      </c>
    </row>
    <row r="353" spans="1:9" x14ac:dyDescent="0.35">
      <c r="A353" s="9">
        <f t="shared" si="26"/>
        <v>348</v>
      </c>
      <c r="B353" s="14" t="s">
        <v>1311</v>
      </c>
      <c r="C353" s="8"/>
      <c r="D353" s="8"/>
      <c r="E353" s="8"/>
      <c r="F353" s="8"/>
      <c r="G353" s="11">
        <f t="shared" si="23"/>
        <v>0</v>
      </c>
      <c r="H353" s="18">
        <f t="shared" si="24"/>
        <v>0</v>
      </c>
      <c r="I353" s="10">
        <f t="shared" si="25"/>
        <v>0</v>
      </c>
    </row>
    <row r="354" spans="1:9" x14ac:dyDescent="0.35">
      <c r="A354" s="9">
        <f t="shared" si="26"/>
        <v>349</v>
      </c>
      <c r="B354" s="14" t="s">
        <v>1312</v>
      </c>
      <c r="C354" s="8"/>
      <c r="D354" s="8"/>
      <c r="E354" s="8"/>
      <c r="F354" s="8"/>
      <c r="G354" s="11">
        <f t="shared" si="23"/>
        <v>0</v>
      </c>
      <c r="H354" s="18">
        <f t="shared" si="24"/>
        <v>0</v>
      </c>
      <c r="I354" s="10">
        <f t="shared" si="25"/>
        <v>0</v>
      </c>
    </row>
    <row r="355" spans="1:9" x14ac:dyDescent="0.35">
      <c r="A355" s="9">
        <f t="shared" si="26"/>
        <v>350</v>
      </c>
      <c r="B355" s="14" t="s">
        <v>1313</v>
      </c>
      <c r="C355" s="8"/>
      <c r="D355" s="8"/>
      <c r="E355" s="8"/>
      <c r="F355" s="8"/>
      <c r="G355" s="11">
        <f t="shared" si="23"/>
        <v>0</v>
      </c>
      <c r="H355" s="18">
        <f t="shared" si="24"/>
        <v>0</v>
      </c>
      <c r="I355" s="10">
        <f t="shared" si="25"/>
        <v>0</v>
      </c>
    </row>
    <row r="356" spans="1:9" x14ac:dyDescent="0.35">
      <c r="A356" s="9">
        <f t="shared" si="26"/>
        <v>351</v>
      </c>
      <c r="B356" s="14" t="s">
        <v>1314</v>
      </c>
      <c r="C356" s="8"/>
      <c r="D356" s="8"/>
      <c r="E356" s="8"/>
      <c r="F356" s="8"/>
      <c r="G356" s="11">
        <f t="shared" si="23"/>
        <v>0</v>
      </c>
      <c r="H356" s="18">
        <f t="shared" si="24"/>
        <v>0</v>
      </c>
      <c r="I356" s="10">
        <f t="shared" si="25"/>
        <v>0</v>
      </c>
    </row>
    <row r="357" spans="1:9" x14ac:dyDescent="0.35">
      <c r="A357" s="9">
        <f t="shared" si="26"/>
        <v>352</v>
      </c>
      <c r="B357" s="14" t="s">
        <v>1315</v>
      </c>
      <c r="C357" s="8"/>
      <c r="D357" s="8"/>
      <c r="E357" s="8"/>
      <c r="F357" s="8"/>
      <c r="G357" s="11">
        <f t="shared" si="23"/>
        <v>0</v>
      </c>
      <c r="H357" s="18">
        <f t="shared" si="24"/>
        <v>0</v>
      </c>
      <c r="I357" s="10">
        <f t="shared" si="25"/>
        <v>0</v>
      </c>
    </row>
    <row r="358" spans="1:9" x14ac:dyDescent="0.35">
      <c r="A358" s="9">
        <f t="shared" si="26"/>
        <v>353</v>
      </c>
      <c r="B358" s="14" t="s">
        <v>1316</v>
      </c>
      <c r="C358" s="8"/>
      <c r="D358" s="8"/>
      <c r="E358" s="8"/>
      <c r="F358" s="8"/>
      <c r="G358" s="11">
        <f t="shared" si="23"/>
        <v>0</v>
      </c>
      <c r="H358" s="18">
        <f t="shared" si="24"/>
        <v>0</v>
      </c>
      <c r="I358" s="10">
        <f t="shared" si="25"/>
        <v>0</v>
      </c>
    </row>
    <row r="359" spans="1:9" x14ac:dyDescent="0.35">
      <c r="A359" s="9">
        <f t="shared" si="26"/>
        <v>354</v>
      </c>
      <c r="B359" s="14" t="s">
        <v>1317</v>
      </c>
      <c r="C359" s="8"/>
      <c r="D359" s="8"/>
      <c r="E359" s="8"/>
      <c r="F359" s="8"/>
      <c r="G359" s="11">
        <f t="shared" si="23"/>
        <v>0</v>
      </c>
      <c r="H359" s="18">
        <f t="shared" si="24"/>
        <v>0</v>
      </c>
      <c r="I359" s="10">
        <f t="shared" si="25"/>
        <v>0</v>
      </c>
    </row>
    <row r="360" spans="1:9" x14ac:dyDescent="0.35">
      <c r="A360" s="9">
        <f t="shared" si="26"/>
        <v>355</v>
      </c>
      <c r="B360" s="14" t="s">
        <v>1318</v>
      </c>
      <c r="C360" s="8"/>
      <c r="D360" s="8"/>
      <c r="E360" s="8"/>
      <c r="F360" s="8"/>
      <c r="G360" s="11">
        <f t="shared" si="23"/>
        <v>0</v>
      </c>
      <c r="H360" s="18">
        <f t="shared" si="24"/>
        <v>0</v>
      </c>
      <c r="I360" s="10">
        <f t="shared" si="25"/>
        <v>0</v>
      </c>
    </row>
    <row r="361" spans="1:9" x14ac:dyDescent="0.35">
      <c r="A361" s="9">
        <f t="shared" si="26"/>
        <v>356</v>
      </c>
      <c r="B361" s="14" t="s">
        <v>1319</v>
      </c>
      <c r="C361" s="8"/>
      <c r="D361" s="8"/>
      <c r="E361" s="8"/>
      <c r="F361" s="8"/>
      <c r="G361" s="11">
        <f t="shared" si="23"/>
        <v>0</v>
      </c>
      <c r="H361" s="18">
        <f t="shared" si="24"/>
        <v>0</v>
      </c>
      <c r="I361" s="10">
        <f t="shared" si="25"/>
        <v>0</v>
      </c>
    </row>
    <row r="362" spans="1:9" x14ac:dyDescent="0.35">
      <c r="A362" s="9">
        <f t="shared" si="26"/>
        <v>357</v>
      </c>
      <c r="B362" s="14" t="s">
        <v>1320</v>
      </c>
      <c r="C362" s="8"/>
      <c r="D362" s="8"/>
      <c r="E362" s="8"/>
      <c r="F362" s="8"/>
      <c r="G362" s="11">
        <f t="shared" si="23"/>
        <v>0</v>
      </c>
      <c r="H362" s="18">
        <f t="shared" si="24"/>
        <v>0</v>
      </c>
      <c r="I362" s="10">
        <f t="shared" si="25"/>
        <v>0</v>
      </c>
    </row>
    <row r="363" spans="1:9" x14ac:dyDescent="0.35">
      <c r="A363" s="9">
        <f t="shared" si="26"/>
        <v>358</v>
      </c>
      <c r="B363" s="14" t="s">
        <v>1321</v>
      </c>
      <c r="C363" s="8"/>
      <c r="D363" s="8"/>
      <c r="E363" s="8"/>
      <c r="F363" s="8"/>
      <c r="G363" s="11">
        <f t="shared" si="23"/>
        <v>0</v>
      </c>
      <c r="H363" s="18">
        <f t="shared" si="24"/>
        <v>0</v>
      </c>
      <c r="I363" s="10">
        <f t="shared" si="25"/>
        <v>0</v>
      </c>
    </row>
    <row r="364" spans="1:9" x14ac:dyDescent="0.35">
      <c r="A364" s="9">
        <f t="shared" si="26"/>
        <v>359</v>
      </c>
      <c r="B364" s="14" t="s">
        <v>1322</v>
      </c>
      <c r="C364" s="8"/>
      <c r="D364" s="8"/>
      <c r="E364" s="8"/>
      <c r="F364" s="8"/>
      <c r="G364" s="11">
        <f t="shared" si="23"/>
        <v>0</v>
      </c>
      <c r="H364" s="18">
        <f t="shared" si="24"/>
        <v>0</v>
      </c>
      <c r="I364" s="10">
        <f t="shared" si="25"/>
        <v>0</v>
      </c>
    </row>
    <row r="365" spans="1:9" x14ac:dyDescent="0.35">
      <c r="A365" s="9">
        <f t="shared" si="26"/>
        <v>360</v>
      </c>
      <c r="B365" s="14" t="s">
        <v>1323</v>
      </c>
      <c r="C365" s="8"/>
      <c r="D365" s="8"/>
      <c r="E365" s="8"/>
      <c r="F365" s="8"/>
      <c r="G365" s="11">
        <f t="shared" si="23"/>
        <v>0</v>
      </c>
      <c r="H365" s="18">
        <f t="shared" si="24"/>
        <v>0</v>
      </c>
      <c r="I365" s="10">
        <f t="shared" si="25"/>
        <v>0</v>
      </c>
    </row>
    <row r="366" spans="1:9" x14ac:dyDescent="0.35">
      <c r="A366" s="9">
        <f t="shared" si="26"/>
        <v>361</v>
      </c>
      <c r="B366" s="14" t="s">
        <v>1324</v>
      </c>
      <c r="C366" s="8"/>
      <c r="D366" s="8"/>
      <c r="E366" s="8"/>
      <c r="F366" s="8"/>
      <c r="G366" s="11">
        <f t="shared" si="23"/>
        <v>0</v>
      </c>
      <c r="H366" s="18">
        <f t="shared" si="24"/>
        <v>0</v>
      </c>
      <c r="I366" s="10">
        <f t="shared" si="25"/>
        <v>0</v>
      </c>
    </row>
    <row r="367" spans="1:9" x14ac:dyDescent="0.35">
      <c r="A367" s="9">
        <f t="shared" si="26"/>
        <v>362</v>
      </c>
      <c r="B367" s="14" t="s">
        <v>1325</v>
      </c>
      <c r="C367" s="8"/>
      <c r="D367" s="8"/>
      <c r="E367" s="8"/>
      <c r="F367" s="8"/>
      <c r="G367" s="11">
        <f t="shared" si="23"/>
        <v>0</v>
      </c>
      <c r="H367" s="18">
        <f t="shared" si="24"/>
        <v>0</v>
      </c>
      <c r="I367" s="10">
        <f t="shared" si="25"/>
        <v>0</v>
      </c>
    </row>
    <row r="368" spans="1:9" x14ac:dyDescent="0.35">
      <c r="A368" s="9">
        <f t="shared" si="26"/>
        <v>363</v>
      </c>
      <c r="B368" s="14" t="s">
        <v>1326</v>
      </c>
      <c r="C368" s="8"/>
      <c r="D368" s="8"/>
      <c r="E368" s="8"/>
      <c r="F368" s="8"/>
      <c r="G368" s="11">
        <f t="shared" si="23"/>
        <v>0</v>
      </c>
      <c r="H368" s="18">
        <f t="shared" si="24"/>
        <v>0</v>
      </c>
      <c r="I368" s="10">
        <f t="shared" si="25"/>
        <v>0</v>
      </c>
    </row>
    <row r="369" spans="1:9" x14ac:dyDescent="0.35">
      <c r="A369" s="9">
        <f t="shared" si="26"/>
        <v>364</v>
      </c>
      <c r="B369" s="14" t="s">
        <v>1327</v>
      </c>
      <c r="C369" s="8"/>
      <c r="D369" s="8"/>
      <c r="E369" s="8"/>
      <c r="F369" s="8"/>
      <c r="G369" s="11">
        <f t="shared" si="23"/>
        <v>0</v>
      </c>
      <c r="H369" s="18">
        <f t="shared" si="24"/>
        <v>0</v>
      </c>
      <c r="I369" s="10">
        <f t="shared" si="25"/>
        <v>0</v>
      </c>
    </row>
    <row r="370" spans="1:9" x14ac:dyDescent="0.35">
      <c r="A370" s="9">
        <f t="shared" si="26"/>
        <v>365</v>
      </c>
      <c r="B370" s="14" t="s">
        <v>1328</v>
      </c>
      <c r="C370" s="8"/>
      <c r="D370" s="8"/>
      <c r="E370" s="8"/>
      <c r="F370" s="8"/>
      <c r="G370" s="11">
        <f t="shared" si="23"/>
        <v>0</v>
      </c>
      <c r="H370" s="18">
        <f t="shared" si="24"/>
        <v>0</v>
      </c>
      <c r="I370" s="10">
        <f t="shared" si="25"/>
        <v>0</v>
      </c>
    </row>
    <row r="371" spans="1:9" x14ac:dyDescent="0.35">
      <c r="A371" s="9">
        <f t="shared" si="26"/>
        <v>366</v>
      </c>
      <c r="B371" s="14" t="s">
        <v>1329</v>
      </c>
      <c r="C371" s="8"/>
      <c r="D371" s="8"/>
      <c r="E371" s="8"/>
      <c r="F371" s="8"/>
      <c r="G371" s="11">
        <f t="shared" si="23"/>
        <v>0</v>
      </c>
      <c r="H371" s="18">
        <f t="shared" si="24"/>
        <v>0</v>
      </c>
      <c r="I371" s="10">
        <f t="shared" si="25"/>
        <v>0</v>
      </c>
    </row>
    <row r="372" spans="1:9" x14ac:dyDescent="0.35">
      <c r="A372" s="9">
        <f t="shared" si="26"/>
        <v>367</v>
      </c>
      <c r="B372" s="14" t="s">
        <v>1330</v>
      </c>
      <c r="C372" s="8"/>
      <c r="D372" s="8"/>
      <c r="E372" s="8"/>
      <c r="F372" s="8"/>
      <c r="G372" s="11">
        <f t="shared" si="23"/>
        <v>0</v>
      </c>
      <c r="H372" s="18">
        <f t="shared" si="24"/>
        <v>0</v>
      </c>
      <c r="I372" s="10">
        <f t="shared" si="25"/>
        <v>0</v>
      </c>
    </row>
    <row r="373" spans="1:9" x14ac:dyDescent="0.35">
      <c r="A373" s="9">
        <f t="shared" si="26"/>
        <v>368</v>
      </c>
      <c r="B373" s="14" t="s">
        <v>1331</v>
      </c>
      <c r="C373" s="8"/>
      <c r="D373" s="8"/>
      <c r="E373" s="8"/>
      <c r="F373" s="8"/>
      <c r="G373" s="11">
        <f t="shared" ref="G373:G435" si="27">1/103963.81*F373</f>
        <v>0</v>
      </c>
      <c r="H373" s="18">
        <f t="shared" ref="H373:H435" si="28">G373*1753.08</f>
        <v>0</v>
      </c>
      <c r="I373" s="10">
        <f t="shared" ref="I373:I435" si="29">H373*0.3677</f>
        <v>0</v>
      </c>
    </row>
    <row r="374" spans="1:9" x14ac:dyDescent="0.35">
      <c r="A374" s="9">
        <f t="shared" si="26"/>
        <v>369</v>
      </c>
      <c r="B374" s="14" t="s">
        <v>1332</v>
      </c>
      <c r="C374" s="8"/>
      <c r="D374" s="8"/>
      <c r="E374" s="8"/>
      <c r="F374" s="8"/>
      <c r="G374" s="11">
        <f t="shared" si="27"/>
        <v>0</v>
      </c>
      <c r="H374" s="18">
        <f t="shared" si="28"/>
        <v>0</v>
      </c>
      <c r="I374" s="10">
        <f t="shared" si="29"/>
        <v>0</v>
      </c>
    </row>
    <row r="375" spans="1:9" x14ac:dyDescent="0.35">
      <c r="A375" s="9">
        <f t="shared" si="26"/>
        <v>370</v>
      </c>
      <c r="B375" s="14" t="s">
        <v>1333</v>
      </c>
      <c r="C375" s="8"/>
      <c r="D375" s="8"/>
      <c r="E375" s="8"/>
      <c r="F375" s="8"/>
      <c r="G375" s="11">
        <f t="shared" si="27"/>
        <v>0</v>
      </c>
      <c r="H375" s="18">
        <f t="shared" si="28"/>
        <v>0</v>
      </c>
      <c r="I375" s="10">
        <f t="shared" si="29"/>
        <v>0</v>
      </c>
    </row>
    <row r="376" spans="1:9" x14ac:dyDescent="0.35">
      <c r="A376" s="9">
        <f t="shared" si="26"/>
        <v>371</v>
      </c>
      <c r="B376" s="14" t="s">
        <v>1334</v>
      </c>
      <c r="C376" s="8"/>
      <c r="D376" s="8"/>
      <c r="E376" s="8"/>
      <c r="F376" s="8"/>
      <c r="G376" s="11">
        <f t="shared" si="27"/>
        <v>0</v>
      </c>
      <c r="H376" s="18">
        <f t="shared" si="28"/>
        <v>0</v>
      </c>
      <c r="I376" s="10">
        <f t="shared" si="29"/>
        <v>0</v>
      </c>
    </row>
    <row r="377" spans="1:9" x14ac:dyDescent="0.35">
      <c r="A377" s="9">
        <f t="shared" si="26"/>
        <v>372</v>
      </c>
      <c r="B377" s="14" t="s">
        <v>1335</v>
      </c>
      <c r="C377" s="8"/>
      <c r="D377" s="8"/>
      <c r="E377" s="8"/>
      <c r="F377" s="8"/>
      <c r="G377" s="11">
        <f t="shared" si="27"/>
        <v>0</v>
      </c>
      <c r="H377" s="18">
        <f t="shared" si="28"/>
        <v>0</v>
      </c>
      <c r="I377" s="10">
        <f t="shared" si="29"/>
        <v>0</v>
      </c>
    </row>
    <row r="378" spans="1:9" x14ac:dyDescent="0.35">
      <c r="A378" s="9">
        <f t="shared" si="26"/>
        <v>373</v>
      </c>
      <c r="B378" s="14" t="s">
        <v>1336</v>
      </c>
      <c r="C378" s="8"/>
      <c r="D378" s="8"/>
      <c r="E378" s="8"/>
      <c r="F378" s="8"/>
      <c r="G378" s="11">
        <f t="shared" si="27"/>
        <v>0</v>
      </c>
      <c r="H378" s="18">
        <f t="shared" si="28"/>
        <v>0</v>
      </c>
      <c r="I378" s="10">
        <f t="shared" si="29"/>
        <v>0</v>
      </c>
    </row>
    <row r="379" spans="1:9" x14ac:dyDescent="0.35">
      <c r="A379" s="9">
        <f t="shared" si="26"/>
        <v>374</v>
      </c>
      <c r="B379" s="14" t="s">
        <v>1337</v>
      </c>
      <c r="C379" s="8"/>
      <c r="D379" s="8"/>
      <c r="E379" s="8"/>
      <c r="F379" s="8"/>
      <c r="G379" s="11">
        <f t="shared" si="27"/>
        <v>0</v>
      </c>
      <c r="H379" s="18">
        <f t="shared" si="28"/>
        <v>0</v>
      </c>
      <c r="I379" s="10">
        <f t="shared" si="29"/>
        <v>0</v>
      </c>
    </row>
    <row r="380" spans="1:9" x14ac:dyDescent="0.35">
      <c r="A380" s="9">
        <f t="shared" si="26"/>
        <v>375</v>
      </c>
      <c r="B380" s="14" t="s">
        <v>1338</v>
      </c>
      <c r="C380" s="8"/>
      <c r="D380" s="8"/>
      <c r="E380" s="8"/>
      <c r="F380" s="8"/>
      <c r="G380" s="11">
        <f t="shared" si="27"/>
        <v>0</v>
      </c>
      <c r="H380" s="18">
        <f t="shared" si="28"/>
        <v>0</v>
      </c>
      <c r="I380" s="10">
        <f t="shared" si="29"/>
        <v>0</v>
      </c>
    </row>
    <row r="381" spans="1:9" x14ac:dyDescent="0.35">
      <c r="A381" s="9">
        <f t="shared" si="26"/>
        <v>376</v>
      </c>
      <c r="B381" s="14" t="s">
        <v>1339</v>
      </c>
      <c r="C381" s="8"/>
      <c r="D381" s="8"/>
      <c r="E381" s="8"/>
      <c r="F381" s="8"/>
      <c r="G381" s="11">
        <f t="shared" si="27"/>
        <v>0</v>
      </c>
      <c r="H381" s="18">
        <f t="shared" si="28"/>
        <v>0</v>
      </c>
      <c r="I381" s="10">
        <f t="shared" si="29"/>
        <v>0</v>
      </c>
    </row>
    <row r="382" spans="1:9" x14ac:dyDescent="0.35">
      <c r="A382" s="9">
        <f t="shared" si="26"/>
        <v>377</v>
      </c>
      <c r="B382" s="14" t="s">
        <v>1340</v>
      </c>
      <c r="C382" s="8"/>
      <c r="D382" s="8"/>
      <c r="E382" s="8"/>
      <c r="F382" s="8"/>
      <c r="G382" s="11">
        <f t="shared" si="27"/>
        <v>0</v>
      </c>
      <c r="H382" s="18">
        <f t="shared" si="28"/>
        <v>0</v>
      </c>
      <c r="I382" s="10">
        <f t="shared" si="29"/>
        <v>0</v>
      </c>
    </row>
    <row r="383" spans="1:9" x14ac:dyDescent="0.35">
      <c r="A383" s="9">
        <f t="shared" si="26"/>
        <v>378</v>
      </c>
      <c r="B383" s="14" t="s">
        <v>1341</v>
      </c>
      <c r="C383" s="8"/>
      <c r="D383" s="8"/>
      <c r="E383" s="8"/>
      <c r="F383" s="8"/>
      <c r="G383" s="11">
        <f t="shared" si="27"/>
        <v>0</v>
      </c>
      <c r="H383" s="18">
        <f t="shared" si="28"/>
        <v>0</v>
      </c>
      <c r="I383" s="10">
        <f t="shared" si="29"/>
        <v>0</v>
      </c>
    </row>
    <row r="384" spans="1:9" x14ac:dyDescent="0.35">
      <c r="A384" s="9">
        <f t="shared" si="26"/>
        <v>379</v>
      </c>
      <c r="B384" s="14" t="s">
        <v>1342</v>
      </c>
      <c r="C384" s="8"/>
      <c r="D384" s="8"/>
      <c r="E384" s="8"/>
      <c r="F384" s="8"/>
      <c r="G384" s="11">
        <f t="shared" si="27"/>
        <v>0</v>
      </c>
      <c r="H384" s="18">
        <f t="shared" si="28"/>
        <v>0</v>
      </c>
      <c r="I384" s="10">
        <f t="shared" si="29"/>
        <v>0</v>
      </c>
    </row>
    <row r="385" spans="1:9" x14ac:dyDescent="0.35">
      <c r="A385" s="9">
        <f t="shared" si="26"/>
        <v>380</v>
      </c>
      <c r="B385" s="14" t="s">
        <v>1343</v>
      </c>
      <c r="C385" s="8"/>
      <c r="D385" s="8"/>
      <c r="E385" s="8"/>
      <c r="F385" s="8"/>
      <c r="G385" s="11">
        <f t="shared" si="27"/>
        <v>0</v>
      </c>
      <c r="H385" s="18">
        <f t="shared" si="28"/>
        <v>0</v>
      </c>
      <c r="I385" s="10">
        <f t="shared" si="29"/>
        <v>0</v>
      </c>
    </row>
    <row r="386" spans="1:9" x14ac:dyDescent="0.35">
      <c r="A386" s="9">
        <f t="shared" si="26"/>
        <v>381</v>
      </c>
      <c r="B386" s="14" t="s">
        <v>1344</v>
      </c>
      <c r="C386" s="8"/>
      <c r="D386" s="8"/>
      <c r="E386" s="8"/>
      <c r="F386" s="8"/>
      <c r="G386" s="11">
        <f t="shared" si="27"/>
        <v>0</v>
      </c>
      <c r="H386" s="18">
        <f t="shared" si="28"/>
        <v>0</v>
      </c>
      <c r="I386" s="10">
        <f t="shared" si="29"/>
        <v>0</v>
      </c>
    </row>
    <row r="387" spans="1:9" x14ac:dyDescent="0.35">
      <c r="A387" s="9">
        <f t="shared" si="26"/>
        <v>382</v>
      </c>
      <c r="B387" s="14" t="s">
        <v>1345</v>
      </c>
      <c r="C387" s="8"/>
      <c r="D387" s="8"/>
      <c r="E387" s="8"/>
      <c r="F387" s="8"/>
      <c r="G387" s="11">
        <f t="shared" si="27"/>
        <v>0</v>
      </c>
      <c r="H387" s="18">
        <f t="shared" si="28"/>
        <v>0</v>
      </c>
      <c r="I387" s="10">
        <f t="shared" si="29"/>
        <v>0</v>
      </c>
    </row>
    <row r="388" spans="1:9" x14ac:dyDescent="0.35">
      <c r="A388" s="9">
        <f t="shared" si="26"/>
        <v>383</v>
      </c>
      <c r="B388" s="14" t="s">
        <v>1346</v>
      </c>
      <c r="C388" s="8"/>
      <c r="D388" s="8"/>
      <c r="E388" s="8"/>
      <c r="F388" s="8"/>
      <c r="G388" s="11">
        <f t="shared" si="27"/>
        <v>0</v>
      </c>
      <c r="H388" s="18">
        <f t="shared" si="28"/>
        <v>0</v>
      </c>
      <c r="I388" s="10">
        <f t="shared" si="29"/>
        <v>0</v>
      </c>
    </row>
    <row r="389" spans="1:9" x14ac:dyDescent="0.35">
      <c r="A389" s="9">
        <f t="shared" si="26"/>
        <v>384</v>
      </c>
      <c r="B389" s="14" t="s">
        <v>1347</v>
      </c>
      <c r="C389" s="8"/>
      <c r="D389" s="8"/>
      <c r="E389" s="8"/>
      <c r="F389" s="8"/>
      <c r="G389" s="11">
        <f t="shared" si="27"/>
        <v>0</v>
      </c>
      <c r="H389" s="18">
        <f t="shared" si="28"/>
        <v>0</v>
      </c>
      <c r="I389" s="10">
        <f t="shared" si="29"/>
        <v>0</v>
      </c>
    </row>
    <row r="390" spans="1:9" x14ac:dyDescent="0.35">
      <c r="A390" s="9">
        <f t="shared" si="26"/>
        <v>385</v>
      </c>
      <c r="B390" s="14" t="s">
        <v>1348</v>
      </c>
      <c r="C390" s="8"/>
      <c r="D390" s="8"/>
      <c r="E390" s="8"/>
      <c r="F390" s="8"/>
      <c r="G390" s="11">
        <f t="shared" si="27"/>
        <v>0</v>
      </c>
      <c r="H390" s="18">
        <f t="shared" si="28"/>
        <v>0</v>
      </c>
      <c r="I390" s="10">
        <f t="shared" si="29"/>
        <v>0</v>
      </c>
    </row>
    <row r="391" spans="1:9" x14ac:dyDescent="0.35">
      <c r="A391" s="9">
        <f t="shared" ref="A391:A454" si="30">A390+1</f>
        <v>386</v>
      </c>
      <c r="B391" s="14" t="s">
        <v>1349</v>
      </c>
      <c r="C391" s="8"/>
      <c r="D391" s="8"/>
      <c r="E391" s="8"/>
      <c r="F391" s="8"/>
      <c r="G391" s="11">
        <f t="shared" si="27"/>
        <v>0</v>
      </c>
      <c r="H391" s="18">
        <f t="shared" si="28"/>
        <v>0</v>
      </c>
      <c r="I391" s="10">
        <f t="shared" si="29"/>
        <v>0</v>
      </c>
    </row>
    <row r="392" spans="1:9" x14ac:dyDescent="0.35">
      <c r="A392" s="9">
        <f t="shared" si="30"/>
        <v>387</v>
      </c>
      <c r="B392" s="14" t="s">
        <v>1350</v>
      </c>
      <c r="C392" s="8"/>
      <c r="D392" s="8"/>
      <c r="E392" s="8"/>
      <c r="F392" s="8"/>
      <c r="G392" s="11">
        <f t="shared" si="27"/>
        <v>0</v>
      </c>
      <c r="H392" s="18">
        <f t="shared" si="28"/>
        <v>0</v>
      </c>
      <c r="I392" s="10">
        <f t="shared" si="29"/>
        <v>0</v>
      </c>
    </row>
    <row r="393" spans="1:9" x14ac:dyDescent="0.35">
      <c r="A393" s="9">
        <f t="shared" si="30"/>
        <v>388</v>
      </c>
      <c r="B393" s="14" t="s">
        <v>1351</v>
      </c>
      <c r="C393" s="8"/>
      <c r="D393" s="8"/>
      <c r="E393" s="8"/>
      <c r="F393" s="8"/>
      <c r="G393" s="11">
        <f t="shared" si="27"/>
        <v>0</v>
      </c>
      <c r="H393" s="18">
        <f t="shared" si="28"/>
        <v>0</v>
      </c>
      <c r="I393" s="10">
        <f t="shared" si="29"/>
        <v>0</v>
      </c>
    </row>
    <row r="394" spans="1:9" x14ac:dyDescent="0.35">
      <c r="A394" s="9">
        <f t="shared" si="30"/>
        <v>389</v>
      </c>
      <c r="B394" s="14" t="s">
        <v>1352</v>
      </c>
      <c r="C394" s="8"/>
      <c r="D394" s="8"/>
      <c r="E394" s="8"/>
      <c r="F394" s="8"/>
      <c r="G394" s="11">
        <f t="shared" si="27"/>
        <v>0</v>
      </c>
      <c r="H394" s="18">
        <f t="shared" si="28"/>
        <v>0</v>
      </c>
      <c r="I394" s="10">
        <f t="shared" si="29"/>
        <v>0</v>
      </c>
    </row>
    <row r="395" spans="1:9" x14ac:dyDescent="0.35">
      <c r="A395" s="9">
        <f t="shared" si="30"/>
        <v>390</v>
      </c>
      <c r="B395" s="14" t="s">
        <v>1353</v>
      </c>
      <c r="C395" s="8"/>
      <c r="D395" s="8"/>
      <c r="E395" s="8"/>
      <c r="F395" s="8"/>
      <c r="G395" s="11">
        <f t="shared" si="27"/>
        <v>0</v>
      </c>
      <c r="H395" s="18">
        <f t="shared" si="28"/>
        <v>0</v>
      </c>
      <c r="I395" s="10">
        <f t="shared" si="29"/>
        <v>0</v>
      </c>
    </row>
    <row r="396" spans="1:9" x14ac:dyDescent="0.35">
      <c r="A396" s="9">
        <f t="shared" si="30"/>
        <v>391</v>
      </c>
      <c r="B396" s="14" t="s">
        <v>1354</v>
      </c>
      <c r="C396" s="8"/>
      <c r="D396" s="8"/>
      <c r="E396" s="8"/>
      <c r="F396" s="8"/>
      <c r="G396" s="11">
        <f t="shared" si="27"/>
        <v>0</v>
      </c>
      <c r="H396" s="18">
        <f t="shared" si="28"/>
        <v>0</v>
      </c>
      <c r="I396" s="10">
        <f t="shared" si="29"/>
        <v>0</v>
      </c>
    </row>
    <row r="397" spans="1:9" x14ac:dyDescent="0.35">
      <c r="A397" s="9">
        <f t="shared" si="30"/>
        <v>392</v>
      </c>
      <c r="B397" s="14" t="s">
        <v>1355</v>
      </c>
      <c r="C397" s="8"/>
      <c r="D397" s="8"/>
      <c r="E397" s="8"/>
      <c r="F397" s="8"/>
      <c r="G397" s="11">
        <f t="shared" si="27"/>
        <v>0</v>
      </c>
      <c r="H397" s="18">
        <f t="shared" si="28"/>
        <v>0</v>
      </c>
      <c r="I397" s="10">
        <f t="shared" si="29"/>
        <v>0</v>
      </c>
    </row>
    <row r="398" spans="1:9" x14ac:dyDescent="0.35">
      <c r="A398" s="9">
        <f t="shared" si="30"/>
        <v>393</v>
      </c>
      <c r="B398" s="14" t="s">
        <v>1356</v>
      </c>
      <c r="C398" s="8"/>
      <c r="D398" s="8"/>
      <c r="E398" s="8"/>
      <c r="F398" s="8"/>
      <c r="G398" s="11">
        <f t="shared" si="27"/>
        <v>0</v>
      </c>
      <c r="H398" s="18">
        <f t="shared" si="28"/>
        <v>0</v>
      </c>
      <c r="I398" s="10">
        <f t="shared" si="29"/>
        <v>0</v>
      </c>
    </row>
    <row r="399" spans="1:9" x14ac:dyDescent="0.35">
      <c r="A399" s="9">
        <f t="shared" si="30"/>
        <v>394</v>
      </c>
      <c r="B399" s="14" t="s">
        <v>1357</v>
      </c>
      <c r="C399" s="8"/>
      <c r="D399" s="8"/>
      <c r="E399" s="8"/>
      <c r="F399" s="8"/>
      <c r="G399" s="11">
        <f t="shared" si="27"/>
        <v>0</v>
      </c>
      <c r="H399" s="18">
        <f t="shared" si="28"/>
        <v>0</v>
      </c>
      <c r="I399" s="10">
        <f t="shared" si="29"/>
        <v>0</v>
      </c>
    </row>
    <row r="400" spans="1:9" x14ac:dyDescent="0.35">
      <c r="A400" s="9">
        <f t="shared" si="30"/>
        <v>395</v>
      </c>
      <c r="B400" s="14" t="s">
        <v>1358</v>
      </c>
      <c r="C400" s="8"/>
      <c r="D400" s="8"/>
      <c r="E400" s="8"/>
      <c r="F400" s="8"/>
      <c r="G400" s="11">
        <f t="shared" si="27"/>
        <v>0</v>
      </c>
      <c r="H400" s="18">
        <f t="shared" si="28"/>
        <v>0</v>
      </c>
      <c r="I400" s="10">
        <f t="shared" si="29"/>
        <v>0</v>
      </c>
    </row>
    <row r="401" spans="1:9" x14ac:dyDescent="0.35">
      <c r="A401" s="9">
        <f t="shared" si="30"/>
        <v>396</v>
      </c>
      <c r="B401" s="14" t="s">
        <v>1359</v>
      </c>
      <c r="C401" s="8"/>
      <c r="D401" s="8"/>
      <c r="E401" s="8"/>
      <c r="F401" s="8"/>
      <c r="G401" s="11">
        <f t="shared" si="27"/>
        <v>0</v>
      </c>
      <c r="H401" s="18">
        <f t="shared" si="28"/>
        <v>0</v>
      </c>
      <c r="I401" s="10">
        <f t="shared" si="29"/>
        <v>0</v>
      </c>
    </row>
    <row r="402" spans="1:9" x14ac:dyDescent="0.35">
      <c r="A402" s="9">
        <f t="shared" si="30"/>
        <v>397</v>
      </c>
      <c r="B402" s="14" t="s">
        <v>1360</v>
      </c>
      <c r="C402" s="8"/>
      <c r="D402" s="8"/>
      <c r="E402" s="8"/>
      <c r="F402" s="8"/>
      <c r="G402" s="11">
        <f t="shared" si="27"/>
        <v>0</v>
      </c>
      <c r="H402" s="18">
        <f t="shared" si="28"/>
        <v>0</v>
      </c>
      <c r="I402" s="10">
        <f t="shared" si="29"/>
        <v>0</v>
      </c>
    </row>
    <row r="403" spans="1:9" x14ac:dyDescent="0.35">
      <c r="A403" s="9">
        <f t="shared" si="30"/>
        <v>398</v>
      </c>
      <c r="B403" s="14" t="s">
        <v>1361</v>
      </c>
      <c r="C403" s="8"/>
      <c r="D403" s="8"/>
      <c r="E403" s="8"/>
      <c r="F403" s="8"/>
      <c r="G403" s="11">
        <f t="shared" si="27"/>
        <v>0</v>
      </c>
      <c r="H403" s="18">
        <f t="shared" si="28"/>
        <v>0</v>
      </c>
      <c r="I403" s="10">
        <f t="shared" si="29"/>
        <v>0</v>
      </c>
    </row>
    <row r="404" spans="1:9" x14ac:dyDescent="0.35">
      <c r="A404" s="9">
        <f t="shared" si="30"/>
        <v>399</v>
      </c>
      <c r="B404" s="14" t="s">
        <v>1362</v>
      </c>
      <c r="C404" s="8"/>
      <c r="D404" s="8"/>
      <c r="E404" s="8"/>
      <c r="F404" s="8"/>
      <c r="G404" s="11">
        <f t="shared" si="27"/>
        <v>0</v>
      </c>
      <c r="H404" s="18">
        <f t="shared" si="28"/>
        <v>0</v>
      </c>
      <c r="I404" s="10">
        <f t="shared" si="29"/>
        <v>0</v>
      </c>
    </row>
    <row r="405" spans="1:9" x14ac:dyDescent="0.35">
      <c r="A405" s="9">
        <f t="shared" si="30"/>
        <v>400</v>
      </c>
      <c r="B405" s="14" t="s">
        <v>1363</v>
      </c>
      <c r="C405" s="8"/>
      <c r="D405" s="8"/>
      <c r="E405" s="8"/>
      <c r="F405" s="8"/>
      <c r="G405" s="11">
        <f t="shared" si="27"/>
        <v>0</v>
      </c>
      <c r="H405" s="18">
        <f t="shared" si="28"/>
        <v>0</v>
      </c>
      <c r="I405" s="10">
        <f t="shared" si="29"/>
        <v>0</v>
      </c>
    </row>
    <row r="406" spans="1:9" x14ac:dyDescent="0.35">
      <c r="A406" s="9">
        <f t="shared" si="30"/>
        <v>401</v>
      </c>
      <c r="B406" s="14" t="s">
        <v>1364</v>
      </c>
      <c r="C406" s="8"/>
      <c r="D406" s="8"/>
      <c r="E406" s="8"/>
      <c r="F406" s="8"/>
      <c r="G406" s="11">
        <f t="shared" si="27"/>
        <v>0</v>
      </c>
      <c r="H406" s="18">
        <f t="shared" si="28"/>
        <v>0</v>
      </c>
      <c r="I406" s="10">
        <f t="shared" si="29"/>
        <v>0</v>
      </c>
    </row>
    <row r="407" spans="1:9" x14ac:dyDescent="0.35">
      <c r="A407" s="9">
        <f t="shared" si="30"/>
        <v>402</v>
      </c>
      <c r="B407" s="14" t="s">
        <v>1365</v>
      </c>
      <c r="C407" s="8"/>
      <c r="D407" s="8"/>
      <c r="E407" s="8"/>
      <c r="F407" s="8"/>
      <c r="G407" s="11">
        <f t="shared" si="27"/>
        <v>0</v>
      </c>
      <c r="H407" s="18">
        <f t="shared" si="28"/>
        <v>0</v>
      </c>
      <c r="I407" s="10">
        <f t="shared" si="29"/>
        <v>0</v>
      </c>
    </row>
    <row r="408" spans="1:9" x14ac:dyDescent="0.35">
      <c r="A408" s="9">
        <f t="shared" si="30"/>
        <v>403</v>
      </c>
      <c r="B408" s="14" t="s">
        <v>1366</v>
      </c>
      <c r="C408" s="8"/>
      <c r="D408" s="8"/>
      <c r="E408" s="8"/>
      <c r="F408" s="8"/>
      <c r="G408" s="11">
        <f t="shared" si="27"/>
        <v>0</v>
      </c>
      <c r="H408" s="18">
        <f t="shared" si="28"/>
        <v>0</v>
      </c>
      <c r="I408" s="10">
        <f t="shared" si="29"/>
        <v>0</v>
      </c>
    </row>
    <row r="409" spans="1:9" x14ac:dyDescent="0.35">
      <c r="A409" s="9">
        <f t="shared" si="30"/>
        <v>404</v>
      </c>
      <c r="B409" s="14" t="s">
        <v>1367</v>
      </c>
      <c r="C409" s="8"/>
      <c r="D409" s="8"/>
      <c r="E409" s="8"/>
      <c r="F409" s="8"/>
      <c r="G409" s="11">
        <f t="shared" si="27"/>
        <v>0</v>
      </c>
      <c r="H409" s="18">
        <f t="shared" si="28"/>
        <v>0</v>
      </c>
      <c r="I409" s="10">
        <f t="shared" si="29"/>
        <v>0</v>
      </c>
    </row>
    <row r="410" spans="1:9" x14ac:dyDescent="0.35">
      <c r="A410" s="9">
        <f t="shared" si="30"/>
        <v>405</v>
      </c>
      <c r="B410" s="14" t="s">
        <v>1368</v>
      </c>
      <c r="C410" s="8"/>
      <c r="D410" s="8"/>
      <c r="E410" s="8"/>
      <c r="F410" s="8"/>
      <c r="G410" s="11">
        <f t="shared" si="27"/>
        <v>0</v>
      </c>
      <c r="H410" s="18">
        <f t="shared" si="28"/>
        <v>0</v>
      </c>
      <c r="I410" s="10">
        <f t="shared" si="29"/>
        <v>0</v>
      </c>
    </row>
    <row r="411" spans="1:9" x14ac:dyDescent="0.35">
      <c r="A411" s="9">
        <f t="shared" si="30"/>
        <v>406</v>
      </c>
      <c r="B411" s="14" t="s">
        <v>1369</v>
      </c>
      <c r="C411" s="8"/>
      <c r="D411" s="8"/>
      <c r="E411" s="8"/>
      <c r="F411" s="8"/>
      <c r="G411" s="11">
        <f t="shared" si="27"/>
        <v>0</v>
      </c>
      <c r="H411" s="18">
        <f t="shared" si="28"/>
        <v>0</v>
      </c>
      <c r="I411" s="10">
        <f t="shared" si="29"/>
        <v>0</v>
      </c>
    </row>
    <row r="412" spans="1:9" x14ac:dyDescent="0.35">
      <c r="A412" s="9">
        <f t="shared" si="30"/>
        <v>407</v>
      </c>
      <c r="B412" s="14" t="s">
        <v>1370</v>
      </c>
      <c r="C412" s="8"/>
      <c r="D412" s="8"/>
      <c r="E412" s="8"/>
      <c r="F412" s="8"/>
      <c r="G412" s="11">
        <f t="shared" si="27"/>
        <v>0</v>
      </c>
      <c r="H412" s="18">
        <f t="shared" si="28"/>
        <v>0</v>
      </c>
      <c r="I412" s="10">
        <f t="shared" si="29"/>
        <v>0</v>
      </c>
    </row>
    <row r="413" spans="1:9" x14ac:dyDescent="0.35">
      <c r="A413" s="9">
        <f t="shared" si="30"/>
        <v>408</v>
      </c>
      <c r="B413" s="14" t="s">
        <v>1371</v>
      </c>
      <c r="C413" s="8"/>
      <c r="D413" s="8"/>
      <c r="E413" s="8"/>
      <c r="F413" s="8"/>
      <c r="G413" s="11">
        <f t="shared" si="27"/>
        <v>0</v>
      </c>
      <c r="H413" s="18">
        <f t="shared" si="28"/>
        <v>0</v>
      </c>
      <c r="I413" s="10">
        <f t="shared" si="29"/>
        <v>0</v>
      </c>
    </row>
    <row r="414" spans="1:9" x14ac:dyDescent="0.35">
      <c r="A414" s="9">
        <f t="shared" si="30"/>
        <v>409</v>
      </c>
      <c r="B414" s="14" t="s">
        <v>1372</v>
      </c>
      <c r="C414" s="8"/>
      <c r="D414" s="8"/>
      <c r="E414" s="8"/>
      <c r="F414" s="8"/>
      <c r="G414" s="11">
        <f t="shared" si="27"/>
        <v>0</v>
      </c>
      <c r="H414" s="18">
        <f t="shared" si="28"/>
        <v>0</v>
      </c>
      <c r="I414" s="10">
        <f t="shared" si="29"/>
        <v>0</v>
      </c>
    </row>
    <row r="415" spans="1:9" x14ac:dyDescent="0.35">
      <c r="A415" s="9">
        <f t="shared" si="30"/>
        <v>410</v>
      </c>
      <c r="B415" s="14" t="s">
        <v>1373</v>
      </c>
      <c r="C415" s="8"/>
      <c r="D415" s="8"/>
      <c r="E415" s="8"/>
      <c r="F415" s="8"/>
      <c r="G415" s="11">
        <f t="shared" si="27"/>
        <v>0</v>
      </c>
      <c r="H415" s="18">
        <f t="shared" si="28"/>
        <v>0</v>
      </c>
      <c r="I415" s="10">
        <f t="shared" si="29"/>
        <v>0</v>
      </c>
    </row>
    <row r="416" spans="1:9" x14ac:dyDescent="0.35">
      <c r="A416" s="9">
        <f t="shared" si="30"/>
        <v>411</v>
      </c>
      <c r="B416" s="14" t="s">
        <v>1374</v>
      </c>
      <c r="C416" s="8"/>
      <c r="D416" s="8"/>
      <c r="E416" s="8"/>
      <c r="F416" s="8"/>
      <c r="G416" s="11">
        <f t="shared" si="27"/>
        <v>0</v>
      </c>
      <c r="H416" s="18">
        <f t="shared" si="28"/>
        <v>0</v>
      </c>
      <c r="I416" s="10">
        <f t="shared" si="29"/>
        <v>0</v>
      </c>
    </row>
    <row r="417" spans="1:9" x14ac:dyDescent="0.35">
      <c r="A417" s="9">
        <f t="shared" si="30"/>
        <v>412</v>
      </c>
      <c r="B417" s="14" t="s">
        <v>1375</v>
      </c>
      <c r="C417" s="8"/>
      <c r="D417" s="8"/>
      <c r="E417" s="8"/>
      <c r="F417" s="8"/>
      <c r="G417" s="11">
        <f t="shared" si="27"/>
        <v>0</v>
      </c>
      <c r="H417" s="18">
        <f t="shared" si="28"/>
        <v>0</v>
      </c>
      <c r="I417" s="10">
        <f t="shared" si="29"/>
        <v>0</v>
      </c>
    </row>
    <row r="418" spans="1:9" x14ac:dyDescent="0.35">
      <c r="A418" s="9">
        <f t="shared" si="30"/>
        <v>413</v>
      </c>
      <c r="B418" s="14" t="s">
        <v>1376</v>
      </c>
      <c r="C418" s="8"/>
      <c r="D418" s="8"/>
      <c r="E418" s="8"/>
      <c r="F418" s="8"/>
      <c r="G418" s="11">
        <f t="shared" si="27"/>
        <v>0</v>
      </c>
      <c r="H418" s="18">
        <f t="shared" si="28"/>
        <v>0</v>
      </c>
      <c r="I418" s="10">
        <f t="shared" si="29"/>
        <v>0</v>
      </c>
    </row>
    <row r="419" spans="1:9" x14ac:dyDescent="0.35">
      <c r="A419" s="9">
        <f t="shared" si="30"/>
        <v>414</v>
      </c>
      <c r="B419" s="14" t="s">
        <v>1377</v>
      </c>
      <c r="C419" s="8"/>
      <c r="D419" s="8"/>
      <c r="E419" s="8"/>
      <c r="F419" s="8"/>
      <c r="G419" s="11">
        <f t="shared" si="27"/>
        <v>0</v>
      </c>
      <c r="H419" s="18">
        <f t="shared" si="28"/>
        <v>0</v>
      </c>
      <c r="I419" s="10">
        <f t="shared" si="29"/>
        <v>0</v>
      </c>
    </row>
    <row r="420" spans="1:9" x14ac:dyDescent="0.35">
      <c r="A420" s="9">
        <f t="shared" si="30"/>
        <v>415</v>
      </c>
      <c r="B420" s="14" t="s">
        <v>1378</v>
      </c>
      <c r="C420" s="8"/>
      <c r="D420" s="8"/>
      <c r="E420" s="8"/>
      <c r="F420" s="8"/>
      <c r="G420" s="11">
        <f t="shared" si="27"/>
        <v>0</v>
      </c>
      <c r="H420" s="18">
        <f t="shared" si="28"/>
        <v>0</v>
      </c>
      <c r="I420" s="10">
        <f t="shared" si="29"/>
        <v>0</v>
      </c>
    </row>
    <row r="421" spans="1:9" x14ac:dyDescent="0.35">
      <c r="A421" s="9">
        <f t="shared" si="30"/>
        <v>416</v>
      </c>
      <c r="B421" s="14" t="s">
        <v>1379</v>
      </c>
      <c r="C421" s="8"/>
      <c r="D421" s="8"/>
      <c r="E421" s="8"/>
      <c r="F421" s="8"/>
      <c r="G421" s="11">
        <f t="shared" si="27"/>
        <v>0</v>
      </c>
      <c r="H421" s="18">
        <f t="shared" si="28"/>
        <v>0</v>
      </c>
      <c r="I421" s="10">
        <f t="shared" si="29"/>
        <v>0</v>
      </c>
    </row>
    <row r="422" spans="1:9" x14ac:dyDescent="0.35">
      <c r="A422" s="9">
        <f t="shared" si="30"/>
        <v>417</v>
      </c>
      <c r="B422" s="14" t="s">
        <v>1380</v>
      </c>
      <c r="C422" s="8"/>
      <c r="D422" s="8"/>
      <c r="E422" s="8"/>
      <c r="F422" s="8"/>
      <c r="G422" s="11">
        <f t="shared" si="27"/>
        <v>0</v>
      </c>
      <c r="H422" s="18">
        <f t="shared" si="28"/>
        <v>0</v>
      </c>
      <c r="I422" s="10">
        <f t="shared" si="29"/>
        <v>0</v>
      </c>
    </row>
    <row r="423" spans="1:9" x14ac:dyDescent="0.35">
      <c r="A423" s="9">
        <f t="shared" si="30"/>
        <v>418</v>
      </c>
      <c r="B423" s="14" t="s">
        <v>1381</v>
      </c>
      <c r="C423" s="8"/>
      <c r="D423" s="8"/>
      <c r="E423" s="8"/>
      <c r="F423" s="8"/>
      <c r="G423" s="11">
        <f t="shared" si="27"/>
        <v>0</v>
      </c>
      <c r="H423" s="18">
        <f t="shared" si="28"/>
        <v>0</v>
      </c>
      <c r="I423" s="10">
        <f t="shared" si="29"/>
        <v>0</v>
      </c>
    </row>
    <row r="424" spans="1:9" x14ac:dyDescent="0.35">
      <c r="A424" s="9">
        <f t="shared" si="30"/>
        <v>419</v>
      </c>
      <c r="B424" s="14" t="s">
        <v>1382</v>
      </c>
      <c r="C424" s="8"/>
      <c r="D424" s="8"/>
      <c r="E424" s="8"/>
      <c r="F424" s="8"/>
      <c r="G424" s="11">
        <f t="shared" si="27"/>
        <v>0</v>
      </c>
      <c r="H424" s="18">
        <f t="shared" si="28"/>
        <v>0</v>
      </c>
      <c r="I424" s="10">
        <f t="shared" si="29"/>
        <v>0</v>
      </c>
    </row>
    <row r="425" spans="1:9" x14ac:dyDescent="0.35">
      <c r="A425" s="9">
        <f t="shared" si="30"/>
        <v>420</v>
      </c>
      <c r="B425" s="14" t="s">
        <v>1383</v>
      </c>
      <c r="C425" s="8"/>
      <c r="D425" s="8"/>
      <c r="E425" s="8"/>
      <c r="F425" s="8"/>
      <c r="G425" s="11">
        <f t="shared" si="27"/>
        <v>0</v>
      </c>
      <c r="H425" s="18">
        <f t="shared" si="28"/>
        <v>0</v>
      </c>
      <c r="I425" s="10">
        <f t="shared" si="29"/>
        <v>0</v>
      </c>
    </row>
    <row r="426" spans="1:9" x14ac:dyDescent="0.35">
      <c r="A426" s="9">
        <f t="shared" si="30"/>
        <v>421</v>
      </c>
      <c r="B426" s="14" t="s">
        <v>1384</v>
      </c>
      <c r="C426" s="8"/>
      <c r="D426" s="8"/>
      <c r="E426" s="8"/>
      <c r="F426" s="8"/>
      <c r="G426" s="11">
        <f t="shared" si="27"/>
        <v>0</v>
      </c>
      <c r="H426" s="18">
        <f t="shared" si="28"/>
        <v>0</v>
      </c>
      <c r="I426" s="10">
        <f t="shared" si="29"/>
        <v>0</v>
      </c>
    </row>
    <row r="427" spans="1:9" x14ac:dyDescent="0.35">
      <c r="A427" s="9">
        <f t="shared" si="30"/>
        <v>422</v>
      </c>
      <c r="B427" s="14" t="s">
        <v>1385</v>
      </c>
      <c r="C427" s="8"/>
      <c r="D427" s="8"/>
      <c r="E427" s="8"/>
      <c r="F427" s="8"/>
      <c r="G427" s="11">
        <f t="shared" si="27"/>
        <v>0</v>
      </c>
      <c r="H427" s="18">
        <f t="shared" si="28"/>
        <v>0</v>
      </c>
      <c r="I427" s="10">
        <f t="shared" si="29"/>
        <v>0</v>
      </c>
    </row>
    <row r="428" spans="1:9" x14ac:dyDescent="0.35">
      <c r="A428" s="9">
        <f t="shared" si="30"/>
        <v>423</v>
      </c>
      <c r="B428" s="14" t="s">
        <v>1386</v>
      </c>
      <c r="C428" s="8"/>
      <c r="D428" s="8"/>
      <c r="E428" s="8"/>
      <c r="F428" s="8"/>
      <c r="G428" s="11">
        <f t="shared" si="27"/>
        <v>0</v>
      </c>
      <c r="H428" s="18">
        <f t="shared" si="28"/>
        <v>0</v>
      </c>
      <c r="I428" s="10">
        <f t="shared" si="29"/>
        <v>0</v>
      </c>
    </row>
    <row r="429" spans="1:9" x14ac:dyDescent="0.35">
      <c r="A429" s="9">
        <f t="shared" si="30"/>
        <v>424</v>
      </c>
      <c r="B429" s="14" t="s">
        <v>1387</v>
      </c>
      <c r="C429" s="8"/>
      <c r="D429" s="8"/>
      <c r="E429" s="8"/>
      <c r="F429" s="8"/>
      <c r="G429" s="11">
        <f t="shared" si="27"/>
        <v>0</v>
      </c>
      <c r="H429" s="18">
        <f t="shared" si="28"/>
        <v>0</v>
      </c>
      <c r="I429" s="10">
        <f t="shared" si="29"/>
        <v>0</v>
      </c>
    </row>
    <row r="430" spans="1:9" x14ac:dyDescent="0.35">
      <c r="A430" s="9">
        <f t="shared" si="30"/>
        <v>425</v>
      </c>
      <c r="B430" s="14" t="s">
        <v>1388</v>
      </c>
      <c r="C430" s="8"/>
      <c r="D430" s="8"/>
      <c r="E430" s="8"/>
      <c r="F430" s="8"/>
      <c r="G430" s="11">
        <f t="shared" si="27"/>
        <v>0</v>
      </c>
      <c r="H430" s="18">
        <f t="shared" si="28"/>
        <v>0</v>
      </c>
      <c r="I430" s="10">
        <f t="shared" si="29"/>
        <v>0</v>
      </c>
    </row>
    <row r="431" spans="1:9" x14ac:dyDescent="0.35">
      <c r="A431" s="9">
        <f t="shared" si="30"/>
        <v>426</v>
      </c>
      <c r="B431" s="14" t="s">
        <v>1389</v>
      </c>
      <c r="C431" s="8"/>
      <c r="D431" s="8"/>
      <c r="E431" s="8"/>
      <c r="F431" s="8"/>
      <c r="G431" s="11">
        <f t="shared" si="27"/>
        <v>0</v>
      </c>
      <c r="H431" s="18">
        <f t="shared" si="28"/>
        <v>0</v>
      </c>
      <c r="I431" s="10">
        <f t="shared" si="29"/>
        <v>0</v>
      </c>
    </row>
    <row r="432" spans="1:9" x14ac:dyDescent="0.35">
      <c r="A432" s="9">
        <f t="shared" si="30"/>
        <v>427</v>
      </c>
      <c r="B432" s="14" t="s">
        <v>1390</v>
      </c>
      <c r="C432" s="8"/>
      <c r="D432" s="8"/>
      <c r="E432" s="8"/>
      <c r="F432" s="8"/>
      <c r="G432" s="11">
        <f t="shared" si="27"/>
        <v>0</v>
      </c>
      <c r="H432" s="18">
        <f t="shared" si="28"/>
        <v>0</v>
      </c>
      <c r="I432" s="10">
        <f t="shared" si="29"/>
        <v>0</v>
      </c>
    </row>
    <row r="433" spans="1:9" x14ac:dyDescent="0.35">
      <c r="A433" s="9">
        <f t="shared" si="30"/>
        <v>428</v>
      </c>
      <c r="B433" s="14" t="s">
        <v>1391</v>
      </c>
      <c r="C433" s="8"/>
      <c r="D433" s="8"/>
      <c r="E433" s="8"/>
      <c r="F433" s="8"/>
      <c r="G433" s="11">
        <f t="shared" si="27"/>
        <v>0</v>
      </c>
      <c r="H433" s="18">
        <f t="shared" si="28"/>
        <v>0</v>
      </c>
      <c r="I433" s="10">
        <f t="shared" si="29"/>
        <v>0</v>
      </c>
    </row>
    <row r="434" spans="1:9" x14ac:dyDescent="0.35">
      <c r="A434" s="9">
        <f t="shared" si="30"/>
        <v>429</v>
      </c>
      <c r="B434" s="14" t="s">
        <v>1392</v>
      </c>
      <c r="C434" s="8"/>
      <c r="D434" s="8"/>
      <c r="E434" s="8"/>
      <c r="F434" s="8"/>
      <c r="G434" s="11">
        <f t="shared" si="27"/>
        <v>0</v>
      </c>
      <c r="H434" s="18">
        <f t="shared" si="28"/>
        <v>0</v>
      </c>
      <c r="I434" s="10">
        <f t="shared" si="29"/>
        <v>0</v>
      </c>
    </row>
    <row r="435" spans="1:9" x14ac:dyDescent="0.35">
      <c r="A435" s="9">
        <f t="shared" si="30"/>
        <v>430</v>
      </c>
      <c r="B435" s="14" t="s">
        <v>1393</v>
      </c>
      <c r="C435" s="8"/>
      <c r="D435" s="8"/>
      <c r="E435" s="8"/>
      <c r="F435" s="8"/>
      <c r="G435" s="11">
        <f t="shared" si="27"/>
        <v>0</v>
      </c>
      <c r="H435" s="18">
        <f t="shared" si="28"/>
        <v>0</v>
      </c>
      <c r="I435" s="10">
        <f t="shared" si="29"/>
        <v>0</v>
      </c>
    </row>
    <row r="436" spans="1:9" x14ac:dyDescent="0.35">
      <c r="A436" s="9">
        <f t="shared" si="30"/>
        <v>431</v>
      </c>
      <c r="B436" s="14" t="s">
        <v>1394</v>
      </c>
      <c r="C436" s="8"/>
      <c r="D436" s="8"/>
      <c r="E436" s="8"/>
      <c r="F436" s="8"/>
      <c r="G436" s="11">
        <f t="shared" ref="G436:G461" si="31">1/103963.81*F436</f>
        <v>0</v>
      </c>
      <c r="H436" s="18">
        <f t="shared" ref="H436:H461" si="32">G436*1753.08</f>
        <v>0</v>
      </c>
      <c r="I436" s="10">
        <f t="shared" ref="I436:I461" si="33">H436*0.3677</f>
        <v>0</v>
      </c>
    </row>
    <row r="437" spans="1:9" x14ac:dyDescent="0.35">
      <c r="A437" s="9">
        <f t="shared" si="30"/>
        <v>432</v>
      </c>
      <c r="B437" s="14" t="s">
        <v>1395</v>
      </c>
      <c r="C437" s="8"/>
      <c r="D437" s="8"/>
      <c r="E437" s="8"/>
      <c r="F437" s="8"/>
      <c r="G437" s="11">
        <f t="shared" si="31"/>
        <v>0</v>
      </c>
      <c r="H437" s="18">
        <f t="shared" si="32"/>
        <v>0</v>
      </c>
      <c r="I437" s="10">
        <f t="shared" si="33"/>
        <v>0</v>
      </c>
    </row>
    <row r="438" spans="1:9" x14ac:dyDescent="0.35">
      <c r="A438" s="9">
        <f t="shared" si="30"/>
        <v>433</v>
      </c>
      <c r="B438" s="14" t="s">
        <v>1396</v>
      </c>
      <c r="C438" s="8"/>
      <c r="D438" s="8"/>
      <c r="E438" s="8"/>
      <c r="F438" s="8"/>
      <c r="G438" s="11">
        <f t="shared" si="31"/>
        <v>0</v>
      </c>
      <c r="H438" s="18">
        <f t="shared" si="32"/>
        <v>0</v>
      </c>
      <c r="I438" s="10">
        <f t="shared" si="33"/>
        <v>0</v>
      </c>
    </row>
    <row r="439" spans="1:9" x14ac:dyDescent="0.35">
      <c r="A439" s="9">
        <f t="shared" si="30"/>
        <v>434</v>
      </c>
      <c r="B439" s="14" t="s">
        <v>1397</v>
      </c>
      <c r="C439" s="8"/>
      <c r="D439" s="8"/>
      <c r="E439" s="8"/>
      <c r="F439" s="8"/>
      <c r="G439" s="11">
        <f t="shared" si="31"/>
        <v>0</v>
      </c>
      <c r="H439" s="18">
        <f t="shared" si="32"/>
        <v>0</v>
      </c>
      <c r="I439" s="10">
        <f t="shared" si="33"/>
        <v>0</v>
      </c>
    </row>
    <row r="440" spans="1:9" x14ac:dyDescent="0.35">
      <c r="A440" s="9">
        <f t="shared" si="30"/>
        <v>435</v>
      </c>
      <c r="B440" s="14" t="s">
        <v>1398</v>
      </c>
      <c r="C440" s="8"/>
      <c r="D440" s="8"/>
      <c r="E440" s="8"/>
      <c r="F440" s="8"/>
      <c r="G440" s="11">
        <f t="shared" si="31"/>
        <v>0</v>
      </c>
      <c r="H440" s="18">
        <f t="shared" si="32"/>
        <v>0</v>
      </c>
      <c r="I440" s="10">
        <f t="shared" si="33"/>
        <v>0</v>
      </c>
    </row>
    <row r="441" spans="1:9" x14ac:dyDescent="0.35">
      <c r="A441" s="9">
        <f t="shared" si="30"/>
        <v>436</v>
      </c>
      <c r="B441" s="14" t="s">
        <v>1399</v>
      </c>
      <c r="C441" s="8"/>
      <c r="D441" s="8"/>
      <c r="E441" s="8"/>
      <c r="F441" s="8"/>
      <c r="G441" s="11">
        <f t="shared" si="31"/>
        <v>0</v>
      </c>
      <c r="H441" s="18">
        <f t="shared" si="32"/>
        <v>0</v>
      </c>
      <c r="I441" s="10">
        <f t="shared" si="33"/>
        <v>0</v>
      </c>
    </row>
    <row r="442" spans="1:9" x14ac:dyDescent="0.35">
      <c r="A442" s="9">
        <f t="shared" si="30"/>
        <v>437</v>
      </c>
      <c r="B442" s="14" t="s">
        <v>1400</v>
      </c>
      <c r="C442" s="8"/>
      <c r="D442" s="8"/>
      <c r="E442" s="8"/>
      <c r="F442" s="8"/>
      <c r="G442" s="11">
        <f t="shared" si="31"/>
        <v>0</v>
      </c>
      <c r="H442" s="18">
        <f t="shared" si="32"/>
        <v>0</v>
      </c>
      <c r="I442" s="10">
        <f t="shared" si="33"/>
        <v>0</v>
      </c>
    </row>
    <row r="443" spans="1:9" x14ac:dyDescent="0.35">
      <c r="A443" s="9">
        <f t="shared" si="30"/>
        <v>438</v>
      </c>
      <c r="B443" s="14" t="s">
        <v>1401</v>
      </c>
      <c r="C443" s="8"/>
      <c r="D443" s="8"/>
      <c r="E443" s="8"/>
      <c r="F443" s="8"/>
      <c r="G443" s="11">
        <f t="shared" si="31"/>
        <v>0</v>
      </c>
      <c r="H443" s="18">
        <f t="shared" si="32"/>
        <v>0</v>
      </c>
      <c r="I443" s="10">
        <f t="shared" si="33"/>
        <v>0</v>
      </c>
    </row>
    <row r="444" spans="1:9" x14ac:dyDescent="0.35">
      <c r="A444" s="9">
        <f t="shared" si="30"/>
        <v>439</v>
      </c>
      <c r="B444" s="14" t="s">
        <v>1402</v>
      </c>
      <c r="C444" s="8"/>
      <c r="D444" s="8"/>
      <c r="E444" s="8"/>
      <c r="F444" s="8"/>
      <c r="G444" s="11">
        <f t="shared" si="31"/>
        <v>0</v>
      </c>
      <c r="H444" s="18">
        <f t="shared" si="32"/>
        <v>0</v>
      </c>
      <c r="I444" s="10">
        <f t="shared" si="33"/>
        <v>0</v>
      </c>
    </row>
    <row r="445" spans="1:9" x14ac:dyDescent="0.35">
      <c r="A445" s="9">
        <f t="shared" si="30"/>
        <v>440</v>
      </c>
      <c r="B445" s="14" t="s">
        <v>1403</v>
      </c>
      <c r="C445" s="8"/>
      <c r="D445" s="8"/>
      <c r="E445" s="8"/>
      <c r="F445" s="8"/>
      <c r="G445" s="11">
        <f t="shared" si="31"/>
        <v>0</v>
      </c>
      <c r="H445" s="18">
        <f t="shared" si="32"/>
        <v>0</v>
      </c>
      <c r="I445" s="10">
        <f t="shared" si="33"/>
        <v>0</v>
      </c>
    </row>
    <row r="446" spans="1:9" x14ac:dyDescent="0.35">
      <c r="A446" s="9">
        <f t="shared" si="30"/>
        <v>441</v>
      </c>
      <c r="B446" s="14" t="s">
        <v>1404</v>
      </c>
      <c r="C446" s="8"/>
      <c r="D446" s="8"/>
      <c r="E446" s="8"/>
      <c r="F446" s="8"/>
      <c r="G446" s="11">
        <f t="shared" si="31"/>
        <v>0</v>
      </c>
      <c r="H446" s="18">
        <f t="shared" si="32"/>
        <v>0</v>
      </c>
      <c r="I446" s="10">
        <f t="shared" si="33"/>
        <v>0</v>
      </c>
    </row>
    <row r="447" spans="1:9" x14ac:dyDescent="0.35">
      <c r="A447" s="9">
        <f t="shared" si="30"/>
        <v>442</v>
      </c>
      <c r="B447" s="14" t="s">
        <v>1405</v>
      </c>
      <c r="C447" s="8"/>
      <c r="D447" s="8"/>
      <c r="E447" s="8"/>
      <c r="F447" s="8"/>
      <c r="G447" s="11">
        <f t="shared" si="31"/>
        <v>0</v>
      </c>
      <c r="H447" s="18">
        <f t="shared" si="32"/>
        <v>0</v>
      </c>
      <c r="I447" s="10">
        <f t="shared" si="33"/>
        <v>0</v>
      </c>
    </row>
    <row r="448" spans="1:9" x14ac:dyDescent="0.35">
      <c r="A448" s="9">
        <f t="shared" si="30"/>
        <v>443</v>
      </c>
      <c r="B448" s="14" t="s">
        <v>1406</v>
      </c>
      <c r="C448" s="8"/>
      <c r="D448" s="8"/>
      <c r="E448" s="8"/>
      <c r="F448" s="8"/>
      <c r="G448" s="11">
        <f t="shared" si="31"/>
        <v>0</v>
      </c>
      <c r="H448" s="18">
        <f t="shared" si="32"/>
        <v>0</v>
      </c>
      <c r="I448" s="10">
        <f t="shared" si="33"/>
        <v>0</v>
      </c>
    </row>
    <row r="449" spans="1:9" x14ac:dyDescent="0.35">
      <c r="A449" s="9">
        <f t="shared" si="30"/>
        <v>444</v>
      </c>
      <c r="B449" s="14" t="s">
        <v>1407</v>
      </c>
      <c r="C449" s="8"/>
      <c r="D449" s="8"/>
      <c r="E449" s="8"/>
      <c r="F449" s="8"/>
      <c r="G449" s="11">
        <f t="shared" si="31"/>
        <v>0</v>
      </c>
      <c r="H449" s="18">
        <f t="shared" si="32"/>
        <v>0</v>
      </c>
      <c r="I449" s="10">
        <f t="shared" si="33"/>
        <v>0</v>
      </c>
    </row>
    <row r="450" spans="1:9" x14ac:dyDescent="0.35">
      <c r="A450" s="9">
        <f t="shared" si="30"/>
        <v>445</v>
      </c>
      <c r="B450" s="14" t="s">
        <v>1408</v>
      </c>
      <c r="C450" s="8"/>
      <c r="D450" s="8"/>
      <c r="E450" s="8"/>
      <c r="F450" s="8"/>
      <c r="G450" s="11">
        <f t="shared" si="31"/>
        <v>0</v>
      </c>
      <c r="H450" s="18">
        <f t="shared" si="32"/>
        <v>0</v>
      </c>
      <c r="I450" s="10">
        <f t="shared" si="33"/>
        <v>0</v>
      </c>
    </row>
    <row r="451" spans="1:9" x14ac:dyDescent="0.35">
      <c r="A451" s="9">
        <f t="shared" si="30"/>
        <v>446</v>
      </c>
      <c r="B451" s="14" t="s">
        <v>1409</v>
      </c>
      <c r="C451" s="8"/>
      <c r="D451" s="8"/>
      <c r="E451" s="8"/>
      <c r="F451" s="8"/>
      <c r="G451" s="11">
        <f t="shared" si="31"/>
        <v>0</v>
      </c>
      <c r="H451" s="18">
        <f t="shared" si="32"/>
        <v>0</v>
      </c>
      <c r="I451" s="10">
        <f t="shared" si="33"/>
        <v>0</v>
      </c>
    </row>
    <row r="452" spans="1:9" x14ac:dyDescent="0.35">
      <c r="A452" s="9">
        <f t="shared" si="30"/>
        <v>447</v>
      </c>
      <c r="B452" s="14" t="s">
        <v>1410</v>
      </c>
      <c r="C452" s="8"/>
      <c r="D452" s="8"/>
      <c r="E452" s="8"/>
      <c r="F452" s="8"/>
      <c r="G452" s="11">
        <f t="shared" si="31"/>
        <v>0</v>
      </c>
      <c r="H452" s="18">
        <f t="shared" si="32"/>
        <v>0</v>
      </c>
      <c r="I452" s="10">
        <f t="shared" si="33"/>
        <v>0</v>
      </c>
    </row>
    <row r="453" spans="1:9" x14ac:dyDescent="0.35">
      <c r="A453" s="9">
        <f t="shared" si="30"/>
        <v>448</v>
      </c>
      <c r="B453" s="14" t="s">
        <v>1411</v>
      </c>
      <c r="C453" s="8"/>
      <c r="D453" s="8"/>
      <c r="E453" s="8"/>
      <c r="F453" s="8"/>
      <c r="G453" s="11">
        <f t="shared" si="31"/>
        <v>0</v>
      </c>
      <c r="H453" s="18">
        <f t="shared" si="32"/>
        <v>0</v>
      </c>
      <c r="I453" s="10">
        <f t="shared" si="33"/>
        <v>0</v>
      </c>
    </row>
    <row r="454" spans="1:9" x14ac:dyDescent="0.35">
      <c r="A454" s="9">
        <f t="shared" si="30"/>
        <v>449</v>
      </c>
      <c r="B454" s="14" t="s">
        <v>1412</v>
      </c>
      <c r="C454" s="8"/>
      <c r="D454" s="8"/>
      <c r="E454" s="8"/>
      <c r="F454" s="8"/>
      <c r="G454" s="11">
        <f t="shared" si="31"/>
        <v>0</v>
      </c>
      <c r="H454" s="18">
        <f t="shared" si="32"/>
        <v>0</v>
      </c>
      <c r="I454" s="10">
        <f t="shared" si="33"/>
        <v>0</v>
      </c>
    </row>
    <row r="455" spans="1:9" x14ac:dyDescent="0.35">
      <c r="A455" s="9">
        <f t="shared" ref="A455:A461" si="34">A454+1</f>
        <v>450</v>
      </c>
      <c r="B455" s="14" t="s">
        <v>1413</v>
      </c>
      <c r="C455" s="8"/>
      <c r="D455" s="8"/>
      <c r="E455" s="8"/>
      <c r="F455" s="8"/>
      <c r="G455" s="11">
        <f t="shared" si="31"/>
        <v>0</v>
      </c>
      <c r="H455" s="18">
        <f t="shared" si="32"/>
        <v>0</v>
      </c>
      <c r="I455" s="10">
        <f t="shared" si="33"/>
        <v>0</v>
      </c>
    </row>
    <row r="456" spans="1:9" x14ac:dyDescent="0.35">
      <c r="A456" s="9">
        <f t="shared" si="34"/>
        <v>451</v>
      </c>
      <c r="B456" s="14" t="s">
        <v>1414</v>
      </c>
      <c r="C456" s="8"/>
      <c r="D456" s="8"/>
      <c r="E456" s="8"/>
      <c r="F456" s="8"/>
      <c r="G456" s="11">
        <f t="shared" si="31"/>
        <v>0</v>
      </c>
      <c r="H456" s="18">
        <f t="shared" si="32"/>
        <v>0</v>
      </c>
      <c r="I456" s="10">
        <f t="shared" si="33"/>
        <v>0</v>
      </c>
    </row>
    <row r="457" spans="1:9" x14ac:dyDescent="0.35">
      <c r="A457" s="9">
        <f t="shared" si="34"/>
        <v>452</v>
      </c>
      <c r="B457" s="8" t="str">
        <f>димвенканали!B456</f>
        <v>Голубовича, 35а</v>
      </c>
      <c r="C457" s="8"/>
      <c r="D457" s="8"/>
      <c r="E457" s="8"/>
      <c r="F457" s="8"/>
      <c r="G457" s="11">
        <f t="shared" si="31"/>
        <v>0</v>
      </c>
      <c r="H457" s="18">
        <f t="shared" si="32"/>
        <v>0</v>
      </c>
      <c r="I457" s="10">
        <f t="shared" si="33"/>
        <v>0</v>
      </c>
    </row>
    <row r="458" spans="1:9" x14ac:dyDescent="0.35">
      <c r="A458" s="9">
        <f t="shared" si="34"/>
        <v>453</v>
      </c>
      <c r="B458" s="8" t="str">
        <f>димвенканали!B457</f>
        <v>Морозенка, 5</v>
      </c>
      <c r="C458" s="8"/>
      <c r="D458" s="8"/>
      <c r="E458" s="8"/>
      <c r="F458" s="8"/>
      <c r="G458" s="11">
        <f t="shared" si="31"/>
        <v>0</v>
      </c>
      <c r="H458" s="18">
        <f t="shared" si="32"/>
        <v>0</v>
      </c>
      <c r="I458" s="10">
        <f t="shared" si="33"/>
        <v>0</v>
      </c>
    </row>
    <row r="459" spans="1:9" x14ac:dyDescent="0.35">
      <c r="A459" s="9">
        <f t="shared" si="34"/>
        <v>454</v>
      </c>
      <c r="B459" s="8" t="str">
        <f>димвенканали!B458</f>
        <v>Голубовича, 35</v>
      </c>
      <c r="C459" s="8"/>
      <c r="D459" s="8"/>
      <c r="E459" s="8"/>
      <c r="F459" s="8"/>
      <c r="G459" s="11">
        <f t="shared" si="31"/>
        <v>0</v>
      </c>
      <c r="H459" s="18">
        <f t="shared" si="32"/>
        <v>0</v>
      </c>
      <c r="I459" s="10">
        <f t="shared" si="33"/>
        <v>0</v>
      </c>
    </row>
    <row r="460" spans="1:9" x14ac:dyDescent="0.35">
      <c r="A460" s="9">
        <f t="shared" si="34"/>
        <v>455</v>
      </c>
      <c r="B460" s="14" t="s">
        <v>1930</v>
      </c>
      <c r="C460" s="8"/>
      <c r="D460" s="8"/>
      <c r="E460" s="8"/>
      <c r="F460" s="8"/>
      <c r="G460" s="11">
        <f t="shared" si="31"/>
        <v>0</v>
      </c>
      <c r="H460" s="18">
        <f t="shared" si="32"/>
        <v>0</v>
      </c>
      <c r="I460" s="10">
        <f t="shared" si="33"/>
        <v>0</v>
      </c>
    </row>
    <row r="461" spans="1:9" x14ac:dyDescent="0.35">
      <c r="A461" s="9">
        <f t="shared" si="34"/>
        <v>456</v>
      </c>
      <c r="B461" s="14" t="s">
        <v>1931</v>
      </c>
      <c r="C461" s="8"/>
      <c r="D461" s="8"/>
      <c r="E461" s="8"/>
      <c r="F461" s="8"/>
      <c r="G461" s="11">
        <f t="shared" si="31"/>
        <v>0</v>
      </c>
      <c r="H461" s="18">
        <f t="shared" si="32"/>
        <v>0</v>
      </c>
      <c r="I461" s="10">
        <f t="shared" si="33"/>
        <v>0</v>
      </c>
    </row>
    <row r="462" spans="1:9" ht="18" x14ac:dyDescent="0.4">
      <c r="A462" s="12"/>
      <c r="B462" s="17" t="s">
        <v>1431</v>
      </c>
      <c r="C462" s="8"/>
      <c r="D462" s="8"/>
      <c r="E462" s="8"/>
      <c r="F462" s="8"/>
      <c r="G462" s="13">
        <f>SUM(G6:G456)</f>
        <v>0</v>
      </c>
      <c r="H462" s="13">
        <f>SUM(H6:H456)</f>
        <v>0</v>
      </c>
      <c r="I462" s="13">
        <f>SUM(I6:I456)</f>
        <v>0</v>
      </c>
    </row>
    <row r="463" spans="1:9" ht="18" x14ac:dyDescent="0.4">
      <c r="A463" s="9"/>
      <c r="B463" s="7" t="s">
        <v>1699</v>
      </c>
      <c r="C463" s="8"/>
      <c r="D463" s="8"/>
      <c r="E463" s="8"/>
      <c r="F463" s="8"/>
      <c r="G463" s="8"/>
      <c r="H463" s="8"/>
      <c r="I463" s="8"/>
    </row>
    <row r="464" spans="1:9" x14ac:dyDescent="0.35">
      <c r="A464" s="9">
        <v>1</v>
      </c>
      <c r="B464" s="14" t="s">
        <v>1700</v>
      </c>
      <c r="C464" s="8"/>
      <c r="D464" s="8"/>
      <c r="E464" s="8"/>
      <c r="F464" s="8">
        <v>0</v>
      </c>
      <c r="G464" s="112">
        <f t="shared" ref="G464:G465" si="35">F464*2017.01</f>
        <v>0</v>
      </c>
      <c r="H464" s="18">
        <f>G464*1582.86*1.2</f>
        <v>0</v>
      </c>
      <c r="I464" s="10"/>
    </row>
    <row r="465" spans="1:9" x14ac:dyDescent="0.35">
      <c r="A465" s="9">
        <f t="shared" ref="A465:A526" si="36">A464+1</f>
        <v>2</v>
      </c>
      <c r="B465" s="14" t="s">
        <v>1701</v>
      </c>
      <c r="C465" s="8"/>
      <c r="D465" s="8"/>
      <c r="E465" s="8"/>
      <c r="F465" s="8">
        <v>0</v>
      </c>
      <c r="G465" s="112">
        <f t="shared" si="35"/>
        <v>0</v>
      </c>
      <c r="H465" s="18">
        <f>G465*1582.86*1.2</f>
        <v>0</v>
      </c>
      <c r="I465" s="10"/>
    </row>
    <row r="466" spans="1:9" x14ac:dyDescent="0.35">
      <c r="A466" s="9">
        <f t="shared" si="36"/>
        <v>3</v>
      </c>
      <c r="B466" s="14" t="s">
        <v>1702</v>
      </c>
      <c r="C466" s="8">
        <f>димвенканали!C465</f>
        <v>2302.1999999999998</v>
      </c>
      <c r="D466" s="8">
        <f>димвенканали!D465</f>
        <v>0</v>
      </c>
      <c r="E466" s="8">
        <v>1</v>
      </c>
      <c r="F466" s="112">
        <v>0.1730630959621281</v>
      </c>
      <c r="G466" s="112">
        <f>F466*4281.45</f>
        <v>740.96099220705332</v>
      </c>
      <c r="H466" s="112">
        <f>G466*0.22</f>
        <v>163.01141828555174</v>
      </c>
      <c r="I466" s="113">
        <f>(G466+H466)/(C466+D466)</f>
        <v>0.39265589891955743</v>
      </c>
    </row>
    <row r="467" spans="1:9" x14ac:dyDescent="0.35">
      <c r="A467" s="9">
        <f t="shared" si="36"/>
        <v>4</v>
      </c>
      <c r="B467" s="14" t="s">
        <v>1703</v>
      </c>
      <c r="C467" s="8"/>
      <c r="D467" s="8"/>
      <c r="E467" s="8"/>
      <c r="F467" s="112">
        <v>0</v>
      </c>
      <c r="G467" s="112">
        <f t="shared" ref="G467:G526" si="37">F467*4281.45</f>
        <v>0</v>
      </c>
      <c r="H467" s="112">
        <f t="shared" ref="H467:H523" si="38">G467*0.3677</f>
        <v>0</v>
      </c>
      <c r="I467" s="113"/>
    </row>
    <row r="468" spans="1:9" x14ac:dyDescent="0.35">
      <c r="A468" s="9">
        <f t="shared" si="36"/>
        <v>5</v>
      </c>
      <c r="B468" s="14" t="s">
        <v>1704</v>
      </c>
      <c r="C468" s="8"/>
      <c r="D468" s="8"/>
      <c r="E468" s="8"/>
      <c r="F468" s="112">
        <v>0</v>
      </c>
      <c r="G468" s="112">
        <f t="shared" si="37"/>
        <v>0</v>
      </c>
      <c r="H468" s="112">
        <f t="shared" si="38"/>
        <v>0</v>
      </c>
      <c r="I468" s="113"/>
    </row>
    <row r="469" spans="1:9" x14ac:dyDescent="0.35">
      <c r="A469" s="9">
        <f t="shared" si="36"/>
        <v>6</v>
      </c>
      <c r="B469" s="14" t="s">
        <v>1705</v>
      </c>
      <c r="C469" s="8"/>
      <c r="D469" s="8"/>
      <c r="E469" s="8"/>
      <c r="F469" s="112">
        <v>0</v>
      </c>
      <c r="G469" s="112">
        <f t="shared" si="37"/>
        <v>0</v>
      </c>
      <c r="H469" s="112">
        <f t="shared" si="38"/>
        <v>0</v>
      </c>
      <c r="I469" s="113"/>
    </row>
    <row r="470" spans="1:9" x14ac:dyDescent="0.35">
      <c r="A470" s="9">
        <f t="shared" si="36"/>
        <v>7</v>
      </c>
      <c r="B470" s="14" t="s">
        <v>1706</v>
      </c>
      <c r="C470" s="8"/>
      <c r="D470" s="8"/>
      <c r="E470" s="8"/>
      <c r="F470" s="112">
        <v>0</v>
      </c>
      <c r="G470" s="112">
        <f t="shared" si="37"/>
        <v>0</v>
      </c>
      <c r="H470" s="112">
        <f t="shared" si="38"/>
        <v>0</v>
      </c>
      <c r="I470" s="113"/>
    </row>
    <row r="471" spans="1:9" x14ac:dyDescent="0.35">
      <c r="A471" s="9">
        <f t="shared" si="36"/>
        <v>8</v>
      </c>
      <c r="B471" s="14" t="s">
        <v>1707</v>
      </c>
      <c r="C471" s="8"/>
      <c r="D471" s="8"/>
      <c r="E471" s="8"/>
      <c r="F471" s="112">
        <v>0</v>
      </c>
      <c r="G471" s="112">
        <f t="shared" si="37"/>
        <v>0</v>
      </c>
      <c r="H471" s="112">
        <f t="shared" si="38"/>
        <v>0</v>
      </c>
      <c r="I471" s="113"/>
    </row>
    <row r="472" spans="1:9" x14ac:dyDescent="0.35">
      <c r="A472" s="9">
        <f t="shared" si="36"/>
        <v>9</v>
      </c>
      <c r="B472" s="14" t="s">
        <v>1708</v>
      </c>
      <c r="C472" s="8"/>
      <c r="D472" s="8"/>
      <c r="E472" s="8"/>
      <c r="F472" s="112">
        <v>0</v>
      </c>
      <c r="G472" s="112">
        <f t="shared" si="37"/>
        <v>0</v>
      </c>
      <c r="H472" s="112">
        <f t="shared" si="38"/>
        <v>0</v>
      </c>
      <c r="I472" s="113"/>
    </row>
    <row r="473" spans="1:9" x14ac:dyDescent="0.35">
      <c r="A473" s="9">
        <f t="shared" si="36"/>
        <v>10</v>
      </c>
      <c r="B473" s="14" t="s">
        <v>1709</v>
      </c>
      <c r="C473" s="8"/>
      <c r="D473" s="8"/>
      <c r="E473" s="8"/>
      <c r="F473" s="112">
        <v>0</v>
      </c>
      <c r="G473" s="112">
        <f t="shared" si="37"/>
        <v>0</v>
      </c>
      <c r="H473" s="112">
        <f t="shared" si="38"/>
        <v>0</v>
      </c>
      <c r="I473" s="113"/>
    </row>
    <row r="474" spans="1:9" x14ac:dyDescent="0.35">
      <c r="A474" s="9">
        <f t="shared" si="36"/>
        <v>11</v>
      </c>
      <c r="B474" s="14" t="s">
        <v>1710</v>
      </c>
      <c r="C474" s="8"/>
      <c r="D474" s="8"/>
      <c r="E474" s="8"/>
      <c r="F474" s="112">
        <v>0</v>
      </c>
      <c r="G474" s="112">
        <f t="shared" si="37"/>
        <v>0</v>
      </c>
      <c r="H474" s="112">
        <f t="shared" si="38"/>
        <v>0</v>
      </c>
      <c r="I474" s="113"/>
    </row>
    <row r="475" spans="1:9" x14ac:dyDescent="0.35">
      <c r="A475" s="9">
        <f t="shared" si="36"/>
        <v>12</v>
      </c>
      <c r="B475" s="14" t="s">
        <v>1711</v>
      </c>
      <c r="C475" s="8"/>
      <c r="D475" s="8"/>
      <c r="E475" s="8"/>
      <c r="F475" s="112">
        <v>0</v>
      </c>
      <c r="G475" s="112">
        <f t="shared" si="37"/>
        <v>0</v>
      </c>
      <c r="H475" s="112">
        <f t="shared" si="38"/>
        <v>0</v>
      </c>
      <c r="I475" s="113"/>
    </row>
    <row r="476" spans="1:9" x14ac:dyDescent="0.35">
      <c r="A476" s="9">
        <f t="shared" si="36"/>
        <v>13</v>
      </c>
      <c r="B476" s="14" t="s">
        <v>1712</v>
      </c>
      <c r="C476" s="8"/>
      <c r="D476" s="8"/>
      <c r="E476" s="8"/>
      <c r="F476" s="112">
        <v>0</v>
      </c>
      <c r="G476" s="112">
        <f t="shared" si="37"/>
        <v>0</v>
      </c>
      <c r="H476" s="112">
        <f t="shared" si="38"/>
        <v>0</v>
      </c>
      <c r="I476" s="113"/>
    </row>
    <row r="477" spans="1:9" x14ac:dyDescent="0.35">
      <c r="A477" s="9">
        <f t="shared" si="36"/>
        <v>14</v>
      </c>
      <c r="B477" s="14" t="s">
        <v>1713</v>
      </c>
      <c r="C477" s="8"/>
      <c r="D477" s="8"/>
      <c r="E477" s="8"/>
      <c r="F477" s="112">
        <v>0</v>
      </c>
      <c r="G477" s="112">
        <f t="shared" si="37"/>
        <v>0</v>
      </c>
      <c r="H477" s="112">
        <f t="shared" si="38"/>
        <v>0</v>
      </c>
      <c r="I477" s="113"/>
    </row>
    <row r="478" spans="1:9" x14ac:dyDescent="0.35">
      <c r="A478" s="9">
        <f t="shared" si="36"/>
        <v>15</v>
      </c>
      <c r="B478" s="14" t="s">
        <v>1714</v>
      </c>
      <c r="C478" s="8"/>
      <c r="D478" s="8"/>
      <c r="E478" s="8"/>
      <c r="F478" s="112">
        <v>0</v>
      </c>
      <c r="G478" s="112">
        <f t="shared" si="37"/>
        <v>0</v>
      </c>
      <c r="H478" s="112">
        <f t="shared" si="38"/>
        <v>0</v>
      </c>
      <c r="I478" s="113"/>
    </row>
    <row r="479" spans="1:9" x14ac:dyDescent="0.35">
      <c r="A479" s="9">
        <f t="shared" si="36"/>
        <v>16</v>
      </c>
      <c r="B479" s="14" t="s">
        <v>1715</v>
      </c>
      <c r="C479" s="8"/>
      <c r="D479" s="8"/>
      <c r="E479" s="8"/>
      <c r="F479" s="112">
        <v>0</v>
      </c>
      <c r="G479" s="112">
        <f t="shared" si="37"/>
        <v>0</v>
      </c>
      <c r="H479" s="112">
        <f t="shared" si="38"/>
        <v>0</v>
      </c>
      <c r="I479" s="113"/>
    </row>
    <row r="480" spans="1:9" x14ac:dyDescent="0.35">
      <c r="A480" s="9">
        <f t="shared" si="36"/>
        <v>17</v>
      </c>
      <c r="B480" s="14" t="s">
        <v>1716</v>
      </c>
      <c r="C480" s="8"/>
      <c r="D480" s="8"/>
      <c r="E480" s="8"/>
      <c r="F480" s="112">
        <v>0</v>
      </c>
      <c r="G480" s="112">
        <f t="shared" si="37"/>
        <v>0</v>
      </c>
      <c r="H480" s="112">
        <f t="shared" si="38"/>
        <v>0</v>
      </c>
      <c r="I480" s="113"/>
    </row>
    <row r="481" spans="1:9" x14ac:dyDescent="0.35">
      <c r="A481" s="9">
        <f t="shared" si="36"/>
        <v>18</v>
      </c>
      <c r="B481" s="14" t="s">
        <v>1717</v>
      </c>
      <c r="C481" s="8"/>
      <c r="D481" s="8"/>
      <c r="E481" s="8"/>
      <c r="F481" s="112">
        <v>0</v>
      </c>
      <c r="G481" s="112">
        <f t="shared" si="37"/>
        <v>0</v>
      </c>
      <c r="H481" s="112">
        <f t="shared" si="38"/>
        <v>0</v>
      </c>
      <c r="I481" s="113"/>
    </row>
    <row r="482" spans="1:9" x14ac:dyDescent="0.35">
      <c r="A482" s="9">
        <f t="shared" si="36"/>
        <v>19</v>
      </c>
      <c r="B482" s="14" t="s">
        <v>1718</v>
      </c>
      <c r="C482" s="8"/>
      <c r="D482" s="8"/>
      <c r="E482" s="8"/>
      <c r="F482" s="112">
        <v>0</v>
      </c>
      <c r="G482" s="112">
        <f t="shared" si="37"/>
        <v>0</v>
      </c>
      <c r="H482" s="112">
        <f t="shared" si="38"/>
        <v>0</v>
      </c>
      <c r="I482" s="113"/>
    </row>
    <row r="483" spans="1:9" x14ac:dyDescent="0.35">
      <c r="A483" s="9">
        <f t="shared" si="36"/>
        <v>20</v>
      </c>
      <c r="B483" s="14" t="s">
        <v>1719</v>
      </c>
      <c r="C483" s="8"/>
      <c r="D483" s="8"/>
      <c r="E483" s="8"/>
      <c r="F483" s="112">
        <v>0</v>
      </c>
      <c r="G483" s="112">
        <f t="shared" si="37"/>
        <v>0</v>
      </c>
      <c r="H483" s="112">
        <f t="shared" si="38"/>
        <v>0</v>
      </c>
      <c r="I483" s="113"/>
    </row>
    <row r="484" spans="1:9" x14ac:dyDescent="0.35">
      <c r="A484" s="9">
        <f t="shared" si="36"/>
        <v>21</v>
      </c>
      <c r="B484" s="14" t="s">
        <v>1720</v>
      </c>
      <c r="C484" s="8"/>
      <c r="D484" s="8"/>
      <c r="E484" s="8"/>
      <c r="F484" s="112">
        <v>0</v>
      </c>
      <c r="G484" s="112">
        <f t="shared" si="37"/>
        <v>0</v>
      </c>
      <c r="H484" s="112">
        <f t="shared" si="38"/>
        <v>0</v>
      </c>
      <c r="I484" s="113"/>
    </row>
    <row r="485" spans="1:9" x14ac:dyDescent="0.35">
      <c r="A485" s="9">
        <f t="shared" si="36"/>
        <v>22</v>
      </c>
      <c r="B485" s="14" t="s">
        <v>1721</v>
      </c>
      <c r="C485" s="8">
        <v>2544.5</v>
      </c>
      <c r="D485" s="8">
        <f>димвенканали!D484</f>
        <v>0</v>
      </c>
      <c r="E485" s="8">
        <v>1</v>
      </c>
      <c r="F485" s="112">
        <v>0.20880663705618491</v>
      </c>
      <c r="G485" s="112">
        <f t="shared" si="37"/>
        <v>893.99517622420285</v>
      </c>
      <c r="H485" s="112">
        <f>G485*0.22</f>
        <v>196.67893876932462</v>
      </c>
      <c r="I485" s="113">
        <f>(G485+H485)/(C485+D485)</f>
        <v>0.42863985655080661</v>
      </c>
    </row>
    <row r="486" spans="1:9" x14ac:dyDescent="0.35">
      <c r="A486" s="9">
        <f t="shared" si="36"/>
        <v>23</v>
      </c>
      <c r="B486" s="14" t="s">
        <v>1722</v>
      </c>
      <c r="C486" s="8"/>
      <c r="D486" s="8"/>
      <c r="E486" s="8"/>
      <c r="F486" s="112">
        <v>0</v>
      </c>
      <c r="G486" s="112">
        <f t="shared" si="37"/>
        <v>0</v>
      </c>
      <c r="H486" s="112">
        <f t="shared" si="38"/>
        <v>0</v>
      </c>
      <c r="I486" s="113"/>
    </row>
    <row r="487" spans="1:9" x14ac:dyDescent="0.35">
      <c r="A487" s="9">
        <f t="shared" si="36"/>
        <v>24</v>
      </c>
      <c r="B487" s="14" t="s">
        <v>1183</v>
      </c>
      <c r="C487" s="8"/>
      <c r="D487" s="8"/>
      <c r="E487" s="8"/>
      <c r="F487" s="112">
        <v>0</v>
      </c>
      <c r="G487" s="112">
        <f t="shared" si="37"/>
        <v>0</v>
      </c>
      <c r="H487" s="112">
        <f t="shared" si="38"/>
        <v>0</v>
      </c>
      <c r="I487" s="113"/>
    </row>
    <row r="488" spans="1:9" x14ac:dyDescent="0.35">
      <c r="A488" s="9">
        <f t="shared" si="36"/>
        <v>25</v>
      </c>
      <c r="B488" s="14" t="s">
        <v>1723</v>
      </c>
      <c r="C488" s="8"/>
      <c r="D488" s="8"/>
      <c r="E488" s="8"/>
      <c r="F488" s="112">
        <v>0</v>
      </c>
      <c r="G488" s="112">
        <f t="shared" si="37"/>
        <v>0</v>
      </c>
      <c r="H488" s="112">
        <f t="shared" si="38"/>
        <v>0</v>
      </c>
      <c r="I488" s="113"/>
    </row>
    <row r="489" spans="1:9" x14ac:dyDescent="0.35">
      <c r="A489" s="9">
        <f t="shared" si="36"/>
        <v>26</v>
      </c>
      <c r="B489" s="14" t="s">
        <v>1724</v>
      </c>
      <c r="C489" s="8"/>
      <c r="D489" s="8"/>
      <c r="E489" s="8"/>
      <c r="F489" s="112">
        <v>0</v>
      </c>
      <c r="G489" s="112">
        <f t="shared" si="37"/>
        <v>0</v>
      </c>
      <c r="H489" s="112">
        <f t="shared" si="38"/>
        <v>0</v>
      </c>
      <c r="I489" s="113"/>
    </row>
    <row r="490" spans="1:9" x14ac:dyDescent="0.35">
      <c r="A490" s="9">
        <f t="shared" si="36"/>
        <v>27</v>
      </c>
      <c r="B490" s="14" t="s">
        <v>1725</v>
      </c>
      <c r="C490" s="8"/>
      <c r="D490" s="8"/>
      <c r="E490" s="8"/>
      <c r="F490" s="112">
        <v>0</v>
      </c>
      <c r="G490" s="112">
        <f t="shared" si="37"/>
        <v>0</v>
      </c>
      <c r="H490" s="112">
        <f t="shared" si="38"/>
        <v>0</v>
      </c>
      <c r="I490" s="113"/>
    </row>
    <row r="491" spans="1:9" x14ac:dyDescent="0.35">
      <c r="A491" s="9">
        <f t="shared" si="36"/>
        <v>28</v>
      </c>
      <c r="B491" s="14" t="s">
        <v>1726</v>
      </c>
      <c r="C491" s="8"/>
      <c r="D491" s="8"/>
      <c r="E491" s="8"/>
      <c r="F491" s="112">
        <v>0</v>
      </c>
      <c r="G491" s="112">
        <f t="shared" si="37"/>
        <v>0</v>
      </c>
      <c r="H491" s="112">
        <f t="shared" si="38"/>
        <v>0</v>
      </c>
      <c r="I491" s="113"/>
    </row>
    <row r="492" spans="1:9" x14ac:dyDescent="0.35">
      <c r="A492" s="9">
        <f t="shared" si="36"/>
        <v>29</v>
      </c>
      <c r="B492" s="14" t="s">
        <v>1727</v>
      </c>
      <c r="C492" s="8"/>
      <c r="D492" s="8"/>
      <c r="E492" s="8"/>
      <c r="F492" s="112">
        <v>0</v>
      </c>
      <c r="G492" s="112">
        <f t="shared" si="37"/>
        <v>0</v>
      </c>
      <c r="H492" s="112">
        <f t="shared" si="38"/>
        <v>0</v>
      </c>
      <c r="I492" s="113"/>
    </row>
    <row r="493" spans="1:9" x14ac:dyDescent="0.35">
      <c r="A493" s="9">
        <f t="shared" si="36"/>
        <v>30</v>
      </c>
      <c r="B493" s="14" t="s">
        <v>1728</v>
      </c>
      <c r="C493" s="8"/>
      <c r="D493" s="8"/>
      <c r="E493" s="8"/>
      <c r="F493" s="112">
        <v>0</v>
      </c>
      <c r="G493" s="112">
        <f t="shared" si="37"/>
        <v>0</v>
      </c>
      <c r="H493" s="112">
        <f t="shared" si="38"/>
        <v>0</v>
      </c>
      <c r="I493" s="113"/>
    </row>
    <row r="494" spans="1:9" x14ac:dyDescent="0.35">
      <c r="A494" s="9">
        <f t="shared" si="36"/>
        <v>31</v>
      </c>
      <c r="B494" s="14" t="s">
        <v>1729</v>
      </c>
      <c r="C494" s="8"/>
      <c r="D494" s="8"/>
      <c r="E494" s="8"/>
      <c r="F494" s="112">
        <v>0</v>
      </c>
      <c r="G494" s="112">
        <f t="shared" si="37"/>
        <v>0</v>
      </c>
      <c r="H494" s="112">
        <f t="shared" si="38"/>
        <v>0</v>
      </c>
      <c r="I494" s="113"/>
    </row>
    <row r="495" spans="1:9" x14ac:dyDescent="0.35">
      <c r="A495" s="9">
        <f t="shared" si="36"/>
        <v>32</v>
      </c>
      <c r="B495" s="14" t="s">
        <v>1730</v>
      </c>
      <c r="C495" s="8"/>
      <c r="D495" s="8"/>
      <c r="E495" s="8"/>
      <c r="F495" s="112">
        <v>0</v>
      </c>
      <c r="G495" s="112">
        <f t="shared" si="37"/>
        <v>0</v>
      </c>
      <c r="H495" s="112">
        <f t="shared" si="38"/>
        <v>0</v>
      </c>
      <c r="I495" s="113"/>
    </row>
    <row r="496" spans="1:9" x14ac:dyDescent="0.35">
      <c r="A496" s="9">
        <f t="shared" si="36"/>
        <v>33</v>
      </c>
      <c r="B496" s="14" t="s">
        <v>1731</v>
      </c>
      <c r="C496" s="8"/>
      <c r="D496" s="8"/>
      <c r="E496" s="8"/>
      <c r="F496" s="112">
        <v>0</v>
      </c>
      <c r="G496" s="112">
        <f t="shared" si="37"/>
        <v>0</v>
      </c>
      <c r="H496" s="112">
        <f t="shared" si="38"/>
        <v>0</v>
      </c>
      <c r="I496" s="113"/>
    </row>
    <row r="497" spans="1:9" x14ac:dyDescent="0.35">
      <c r="A497" s="9">
        <f t="shared" si="36"/>
        <v>34</v>
      </c>
      <c r="B497" s="14" t="s">
        <v>1732</v>
      </c>
      <c r="C497" s="8"/>
      <c r="D497" s="8"/>
      <c r="E497" s="8"/>
      <c r="F497" s="112">
        <v>0</v>
      </c>
      <c r="G497" s="112">
        <f t="shared" si="37"/>
        <v>0</v>
      </c>
      <c r="H497" s="112">
        <f t="shared" si="38"/>
        <v>0</v>
      </c>
      <c r="I497" s="113"/>
    </row>
    <row r="498" spans="1:9" x14ac:dyDescent="0.35">
      <c r="A498" s="9">
        <f t="shared" si="36"/>
        <v>35</v>
      </c>
      <c r="B498" s="14" t="s">
        <v>1733</v>
      </c>
      <c r="C498" s="8"/>
      <c r="D498" s="8"/>
      <c r="E498" s="8"/>
      <c r="F498" s="112">
        <v>0</v>
      </c>
      <c r="G498" s="112">
        <f t="shared" si="37"/>
        <v>0</v>
      </c>
      <c r="H498" s="112">
        <f t="shared" si="38"/>
        <v>0</v>
      </c>
      <c r="I498" s="113"/>
    </row>
    <row r="499" spans="1:9" x14ac:dyDescent="0.35">
      <c r="A499" s="9">
        <f t="shared" si="36"/>
        <v>36</v>
      </c>
      <c r="B499" s="14" t="s">
        <v>1734</v>
      </c>
      <c r="C499" s="8"/>
      <c r="D499" s="8"/>
      <c r="E499" s="8"/>
      <c r="F499" s="112">
        <v>0</v>
      </c>
      <c r="G499" s="112">
        <f t="shared" si="37"/>
        <v>0</v>
      </c>
      <c r="H499" s="112">
        <f t="shared" si="38"/>
        <v>0</v>
      </c>
      <c r="I499" s="113"/>
    </row>
    <row r="500" spans="1:9" x14ac:dyDescent="0.35">
      <c r="A500" s="9">
        <f t="shared" si="36"/>
        <v>37</v>
      </c>
      <c r="B500" s="14" t="s">
        <v>1735</v>
      </c>
      <c r="C500" s="8"/>
      <c r="D500" s="8"/>
      <c r="E500" s="8"/>
      <c r="F500" s="112">
        <v>0</v>
      </c>
      <c r="G500" s="112">
        <f t="shared" si="37"/>
        <v>0</v>
      </c>
      <c r="H500" s="112">
        <f t="shared" si="38"/>
        <v>0</v>
      </c>
      <c r="I500" s="113"/>
    </row>
    <row r="501" spans="1:9" x14ac:dyDescent="0.35">
      <c r="A501" s="9">
        <f t="shared" si="36"/>
        <v>38</v>
      </c>
      <c r="B501" s="14" t="s">
        <v>1736</v>
      </c>
      <c r="C501" s="8"/>
      <c r="D501" s="8"/>
      <c r="E501" s="8"/>
      <c r="F501" s="112">
        <v>0</v>
      </c>
      <c r="G501" s="112">
        <f t="shared" si="37"/>
        <v>0</v>
      </c>
      <c r="H501" s="112">
        <f t="shared" si="38"/>
        <v>0</v>
      </c>
      <c r="I501" s="113"/>
    </row>
    <row r="502" spans="1:9" x14ac:dyDescent="0.35">
      <c r="A502" s="9">
        <f t="shared" si="36"/>
        <v>39</v>
      </c>
      <c r="B502" s="14" t="s">
        <v>1737</v>
      </c>
      <c r="C502" s="8"/>
      <c r="D502" s="8"/>
      <c r="E502" s="8"/>
      <c r="F502" s="112">
        <v>0</v>
      </c>
      <c r="G502" s="112">
        <f t="shared" si="37"/>
        <v>0</v>
      </c>
      <c r="H502" s="112">
        <f t="shared" si="38"/>
        <v>0</v>
      </c>
      <c r="I502" s="113"/>
    </row>
    <row r="503" spans="1:9" x14ac:dyDescent="0.35">
      <c r="A503" s="9">
        <f t="shared" si="36"/>
        <v>40</v>
      </c>
      <c r="B503" s="14" t="s">
        <v>1738</v>
      </c>
      <c r="C503" s="8"/>
      <c r="D503" s="8"/>
      <c r="E503" s="8"/>
      <c r="F503" s="112">
        <v>0</v>
      </c>
      <c r="G503" s="112">
        <f t="shared" si="37"/>
        <v>0</v>
      </c>
      <c r="H503" s="112">
        <f t="shared" si="38"/>
        <v>0</v>
      </c>
      <c r="I503" s="113"/>
    </row>
    <row r="504" spans="1:9" x14ac:dyDescent="0.35">
      <c r="A504" s="9">
        <f t="shared" si="36"/>
        <v>41</v>
      </c>
      <c r="B504" s="14" t="s">
        <v>1739</v>
      </c>
      <c r="C504" s="8"/>
      <c r="D504" s="8"/>
      <c r="E504" s="8"/>
      <c r="F504" s="112">
        <v>0</v>
      </c>
      <c r="G504" s="112">
        <f t="shared" si="37"/>
        <v>0</v>
      </c>
      <c r="H504" s="112">
        <f t="shared" si="38"/>
        <v>0</v>
      </c>
      <c r="I504" s="113"/>
    </row>
    <row r="505" spans="1:9" x14ac:dyDescent="0.35">
      <c r="A505" s="9">
        <f t="shared" si="36"/>
        <v>42</v>
      </c>
      <c r="B505" s="14" t="s">
        <v>1740</v>
      </c>
      <c r="C505" s="8"/>
      <c r="D505" s="8"/>
      <c r="E505" s="8"/>
      <c r="F505" s="112">
        <v>0</v>
      </c>
      <c r="G505" s="112">
        <f t="shared" si="37"/>
        <v>0</v>
      </c>
      <c r="H505" s="112">
        <f t="shared" si="38"/>
        <v>0</v>
      </c>
      <c r="I505" s="113"/>
    </row>
    <row r="506" spans="1:9" x14ac:dyDescent="0.35">
      <c r="A506" s="9">
        <f t="shared" si="36"/>
        <v>43</v>
      </c>
      <c r="B506" s="14" t="s">
        <v>1741</v>
      </c>
      <c r="C506" s="8"/>
      <c r="D506" s="8"/>
      <c r="E506" s="8"/>
      <c r="F506" s="112">
        <v>0</v>
      </c>
      <c r="G506" s="112">
        <f t="shared" si="37"/>
        <v>0</v>
      </c>
      <c r="H506" s="112">
        <f t="shared" si="38"/>
        <v>0</v>
      </c>
      <c r="I506" s="113"/>
    </row>
    <row r="507" spans="1:9" x14ac:dyDescent="0.35">
      <c r="A507" s="9">
        <f t="shared" si="36"/>
        <v>44</v>
      </c>
      <c r="B507" s="14" t="s">
        <v>1742</v>
      </c>
      <c r="C507" s="8"/>
      <c r="D507" s="8"/>
      <c r="E507" s="8"/>
      <c r="F507" s="112">
        <v>0</v>
      </c>
      <c r="G507" s="112">
        <f t="shared" si="37"/>
        <v>0</v>
      </c>
      <c r="H507" s="112">
        <f t="shared" si="38"/>
        <v>0</v>
      </c>
      <c r="I507" s="113"/>
    </row>
    <row r="508" spans="1:9" x14ac:dyDescent="0.35">
      <c r="A508" s="9">
        <f t="shared" si="36"/>
        <v>45</v>
      </c>
      <c r="B508" s="14" t="s">
        <v>1743</v>
      </c>
      <c r="C508" s="8"/>
      <c r="D508" s="8"/>
      <c r="E508" s="8"/>
      <c r="F508" s="112">
        <v>0</v>
      </c>
      <c r="G508" s="112">
        <f t="shared" si="37"/>
        <v>0</v>
      </c>
      <c r="H508" s="112">
        <f t="shared" si="38"/>
        <v>0</v>
      </c>
      <c r="I508" s="113"/>
    </row>
    <row r="509" spans="1:9" x14ac:dyDescent="0.35">
      <c r="A509" s="9">
        <f t="shared" si="36"/>
        <v>46</v>
      </c>
      <c r="B509" s="14" t="s">
        <v>1744</v>
      </c>
      <c r="C509" s="8"/>
      <c r="D509" s="8"/>
      <c r="E509" s="8"/>
      <c r="F509" s="112">
        <v>0</v>
      </c>
      <c r="G509" s="112">
        <f t="shared" si="37"/>
        <v>0</v>
      </c>
      <c r="H509" s="112">
        <f t="shared" si="38"/>
        <v>0</v>
      </c>
      <c r="I509" s="10"/>
    </row>
    <row r="510" spans="1:9" x14ac:dyDescent="0.35">
      <c r="A510" s="9">
        <f t="shared" si="36"/>
        <v>47</v>
      </c>
      <c r="B510" s="14" t="s">
        <v>1745</v>
      </c>
      <c r="C510" s="8"/>
      <c r="D510" s="8"/>
      <c r="E510" s="8"/>
      <c r="F510" s="112">
        <v>0</v>
      </c>
      <c r="G510" s="112">
        <f t="shared" si="37"/>
        <v>0</v>
      </c>
      <c r="H510" s="112">
        <f t="shared" si="38"/>
        <v>0</v>
      </c>
      <c r="I510" s="10"/>
    </row>
    <row r="511" spans="1:9" x14ac:dyDescent="0.35">
      <c r="A511" s="9">
        <f t="shared" si="36"/>
        <v>48</v>
      </c>
      <c r="B511" s="14" t="s">
        <v>1746</v>
      </c>
      <c r="C511" s="8"/>
      <c r="D511" s="8"/>
      <c r="E511" s="8"/>
      <c r="F511" s="112">
        <v>0</v>
      </c>
      <c r="G511" s="112">
        <f t="shared" si="37"/>
        <v>0</v>
      </c>
      <c r="H511" s="112">
        <f t="shared" si="38"/>
        <v>0</v>
      </c>
      <c r="I511" s="10"/>
    </row>
    <row r="512" spans="1:9" x14ac:dyDescent="0.35">
      <c r="A512" s="9">
        <f t="shared" si="36"/>
        <v>49</v>
      </c>
      <c r="B512" s="14" t="s">
        <v>1747</v>
      </c>
      <c r="C512" s="8"/>
      <c r="D512" s="8"/>
      <c r="E512" s="8"/>
      <c r="F512" s="112">
        <v>0</v>
      </c>
      <c r="G512" s="112">
        <f t="shared" si="37"/>
        <v>0</v>
      </c>
      <c r="H512" s="112">
        <f t="shared" si="38"/>
        <v>0</v>
      </c>
      <c r="I512" s="10"/>
    </row>
    <row r="513" spans="1:9" x14ac:dyDescent="0.35">
      <c r="A513" s="9">
        <f t="shared" si="36"/>
        <v>50</v>
      </c>
      <c r="B513" s="14" t="s">
        <v>1748</v>
      </c>
      <c r="C513" s="8"/>
      <c r="D513" s="8"/>
      <c r="E513" s="8"/>
      <c r="F513" s="112">
        <v>0</v>
      </c>
      <c r="G513" s="112">
        <f t="shared" si="37"/>
        <v>0</v>
      </c>
      <c r="H513" s="112">
        <f t="shared" si="38"/>
        <v>0</v>
      </c>
      <c r="I513" s="10"/>
    </row>
    <row r="514" spans="1:9" x14ac:dyDescent="0.35">
      <c r="A514" s="9">
        <f t="shared" si="36"/>
        <v>51</v>
      </c>
      <c r="B514" s="14" t="s">
        <v>1749</v>
      </c>
      <c r="C514" s="8"/>
      <c r="D514" s="8"/>
      <c r="E514" s="8"/>
      <c r="F514" s="112">
        <v>0</v>
      </c>
      <c r="G514" s="112">
        <f t="shared" si="37"/>
        <v>0</v>
      </c>
      <c r="H514" s="112">
        <f t="shared" si="38"/>
        <v>0</v>
      </c>
      <c r="I514" s="10"/>
    </row>
    <row r="515" spans="1:9" x14ac:dyDescent="0.35">
      <c r="A515" s="9">
        <f t="shared" si="36"/>
        <v>52</v>
      </c>
      <c r="B515" s="14" t="s">
        <v>1750</v>
      </c>
      <c r="C515" s="8"/>
      <c r="D515" s="8"/>
      <c r="E515" s="8"/>
      <c r="F515" s="112">
        <v>0</v>
      </c>
      <c r="G515" s="112">
        <f t="shared" si="37"/>
        <v>0</v>
      </c>
      <c r="H515" s="112">
        <f t="shared" si="38"/>
        <v>0</v>
      </c>
      <c r="I515" s="10"/>
    </row>
    <row r="516" spans="1:9" x14ac:dyDescent="0.35">
      <c r="A516" s="9">
        <f t="shared" si="36"/>
        <v>53</v>
      </c>
      <c r="B516" s="14" t="s">
        <v>1751</v>
      </c>
      <c r="C516" s="8"/>
      <c r="D516" s="8"/>
      <c r="E516" s="8"/>
      <c r="F516" s="112">
        <v>0</v>
      </c>
      <c r="G516" s="112">
        <f t="shared" si="37"/>
        <v>0</v>
      </c>
      <c r="H516" s="112">
        <f t="shared" si="38"/>
        <v>0</v>
      </c>
      <c r="I516" s="10"/>
    </row>
    <row r="517" spans="1:9" x14ac:dyDescent="0.35">
      <c r="A517" s="9">
        <f t="shared" si="36"/>
        <v>54</v>
      </c>
      <c r="B517" s="14" t="s">
        <v>1752</v>
      </c>
      <c r="C517" s="8"/>
      <c r="D517" s="8"/>
      <c r="E517" s="8"/>
      <c r="F517" s="112">
        <v>0</v>
      </c>
      <c r="G517" s="112">
        <f t="shared" si="37"/>
        <v>0</v>
      </c>
      <c r="H517" s="112">
        <f t="shared" si="38"/>
        <v>0</v>
      </c>
      <c r="I517" s="10"/>
    </row>
    <row r="518" spans="1:9" x14ac:dyDescent="0.35">
      <c r="A518" s="9">
        <f t="shared" si="36"/>
        <v>55</v>
      </c>
      <c r="B518" s="14" t="s">
        <v>1753</v>
      </c>
      <c r="C518" s="8"/>
      <c r="D518" s="8"/>
      <c r="E518" s="8"/>
      <c r="F518" s="112">
        <v>0</v>
      </c>
      <c r="G518" s="112">
        <f t="shared" si="37"/>
        <v>0</v>
      </c>
      <c r="H518" s="112">
        <f t="shared" si="38"/>
        <v>0</v>
      </c>
      <c r="I518" s="10"/>
    </row>
    <row r="519" spans="1:9" x14ac:dyDescent="0.35">
      <c r="A519" s="9">
        <f t="shared" si="36"/>
        <v>56</v>
      </c>
      <c r="B519" s="14" t="s">
        <v>1754</v>
      </c>
      <c r="C519" s="8"/>
      <c r="D519" s="8"/>
      <c r="E519" s="8"/>
      <c r="F519" s="112">
        <v>0</v>
      </c>
      <c r="G519" s="112">
        <f t="shared" si="37"/>
        <v>0</v>
      </c>
      <c r="H519" s="112">
        <f t="shared" si="38"/>
        <v>0</v>
      </c>
      <c r="I519" s="10"/>
    </row>
    <row r="520" spans="1:9" x14ac:dyDescent="0.35">
      <c r="A520" s="9">
        <f t="shared" si="36"/>
        <v>57</v>
      </c>
      <c r="B520" s="14" t="s">
        <v>1755</v>
      </c>
      <c r="C520" s="8"/>
      <c r="D520" s="8"/>
      <c r="E520" s="8"/>
      <c r="F520" s="112">
        <v>0</v>
      </c>
      <c r="G520" s="112">
        <f t="shared" si="37"/>
        <v>0</v>
      </c>
      <c r="H520" s="112">
        <f t="shared" si="38"/>
        <v>0</v>
      </c>
      <c r="I520" s="10"/>
    </row>
    <row r="521" spans="1:9" x14ac:dyDescent="0.35">
      <c r="A521" s="9">
        <f t="shared" si="36"/>
        <v>58</v>
      </c>
      <c r="B521" s="14" t="s">
        <v>1756</v>
      </c>
      <c r="C521" s="8"/>
      <c r="D521" s="8"/>
      <c r="E521" s="8"/>
      <c r="F521" s="112">
        <v>0</v>
      </c>
      <c r="G521" s="112">
        <f t="shared" si="37"/>
        <v>0</v>
      </c>
      <c r="H521" s="112">
        <f t="shared" si="38"/>
        <v>0</v>
      </c>
      <c r="I521" s="10"/>
    </row>
    <row r="522" spans="1:9" x14ac:dyDescent="0.35">
      <c r="A522" s="9">
        <f t="shared" si="36"/>
        <v>59</v>
      </c>
      <c r="B522" s="14" t="s">
        <v>1757</v>
      </c>
      <c r="C522" s="8"/>
      <c r="D522" s="8"/>
      <c r="E522" s="8"/>
      <c r="F522" s="112">
        <v>0</v>
      </c>
      <c r="G522" s="112">
        <f t="shared" si="37"/>
        <v>0</v>
      </c>
      <c r="H522" s="112">
        <f t="shared" si="38"/>
        <v>0</v>
      </c>
      <c r="I522" s="10"/>
    </row>
    <row r="523" spans="1:9" x14ac:dyDescent="0.35">
      <c r="A523" s="9">
        <f t="shared" si="36"/>
        <v>60</v>
      </c>
      <c r="B523" s="14" t="s">
        <v>1758</v>
      </c>
      <c r="C523" s="8"/>
      <c r="D523" s="8"/>
      <c r="E523" s="8"/>
      <c r="F523" s="112">
        <v>0</v>
      </c>
      <c r="G523" s="112">
        <f t="shared" si="37"/>
        <v>0</v>
      </c>
      <c r="H523" s="112">
        <f t="shared" si="38"/>
        <v>0</v>
      </c>
      <c r="I523" s="10"/>
    </row>
    <row r="524" spans="1:9" x14ac:dyDescent="0.35">
      <c r="A524" s="9">
        <f t="shared" si="36"/>
        <v>61</v>
      </c>
      <c r="B524" s="14" t="s">
        <v>556</v>
      </c>
      <c r="C524" s="8"/>
      <c r="D524" s="8"/>
      <c r="E524" s="8"/>
      <c r="F524" s="112">
        <v>0</v>
      </c>
      <c r="G524" s="112">
        <f t="shared" si="37"/>
        <v>0</v>
      </c>
      <c r="H524" s="112">
        <f>G524*0.3677</f>
        <v>0</v>
      </c>
      <c r="I524" s="10"/>
    </row>
    <row r="525" spans="1:9" x14ac:dyDescent="0.35">
      <c r="A525" s="9">
        <f t="shared" si="36"/>
        <v>62</v>
      </c>
      <c r="B525" s="14" t="s">
        <v>511</v>
      </c>
      <c r="C525" s="8"/>
      <c r="D525" s="8"/>
      <c r="E525" s="8"/>
      <c r="F525" s="112">
        <v>0</v>
      </c>
      <c r="G525" s="112">
        <f t="shared" si="37"/>
        <v>0</v>
      </c>
      <c r="H525" s="112">
        <f>G525*0.3677</f>
        <v>0</v>
      </c>
      <c r="I525" s="10"/>
    </row>
    <row r="526" spans="1:9" x14ac:dyDescent="0.35">
      <c r="A526" s="9">
        <f t="shared" si="36"/>
        <v>63</v>
      </c>
      <c r="B526" s="14" t="s">
        <v>513</v>
      </c>
      <c r="C526" s="8"/>
      <c r="D526" s="8"/>
      <c r="E526" s="8"/>
      <c r="F526" s="112">
        <v>0</v>
      </c>
      <c r="G526" s="112">
        <f t="shared" si="37"/>
        <v>0</v>
      </c>
      <c r="H526" s="112">
        <f>G526*0.3677</f>
        <v>0</v>
      </c>
      <c r="I526" s="10"/>
    </row>
    <row r="527" spans="1:9" ht="18" x14ac:dyDescent="0.4">
      <c r="A527" s="12"/>
      <c r="B527" s="17" t="s">
        <v>1698</v>
      </c>
      <c r="C527" s="13">
        <f>SUM(C464:C526)</f>
        <v>4846.7</v>
      </c>
      <c r="D527" s="13">
        <f t="shared" ref="D527" si="39">SUM(D464:D526)</f>
        <v>0</v>
      </c>
      <c r="E527" s="13">
        <f>SUM(E464:E526)</f>
        <v>2</v>
      </c>
      <c r="F527" s="115">
        <f>SUM(F464:F526)</f>
        <v>0.38186973301831301</v>
      </c>
      <c r="G527" s="115">
        <f>SUM(G464:G526)</f>
        <v>1634.9561684312562</v>
      </c>
      <c r="H527" s="115">
        <f>SUM(H464:H526)</f>
        <v>359.69035705487636</v>
      </c>
      <c r="I527" s="114">
        <f>(G527+H527)/(C527+D527)</f>
        <v>0.41154734674853666</v>
      </c>
    </row>
    <row r="528" spans="1:9" ht="18" x14ac:dyDescent="0.4">
      <c r="A528" s="9"/>
      <c r="B528" s="7" t="s">
        <v>507</v>
      </c>
      <c r="C528" s="8"/>
      <c r="D528" s="8"/>
      <c r="E528" s="8"/>
      <c r="F528" s="8"/>
      <c r="G528" s="8"/>
      <c r="H528" s="8"/>
      <c r="I528" s="8"/>
    </row>
    <row r="529" spans="1:9" x14ac:dyDescent="0.35">
      <c r="A529" s="9">
        <v>1</v>
      </c>
      <c r="B529" s="8" t="s">
        <v>1759</v>
      </c>
      <c r="C529" s="8"/>
      <c r="D529" s="8"/>
      <c r="E529" s="8"/>
      <c r="F529" s="8"/>
      <c r="G529" s="11">
        <f t="shared" ref="G529:G557" si="40">4/243447.6*C529</f>
        <v>0</v>
      </c>
      <c r="H529" s="18">
        <f t="shared" ref="H529:H557" si="41">G529*1753.08</f>
        <v>0</v>
      </c>
      <c r="I529" s="10">
        <f t="shared" ref="I529:I557" si="42">H529*0.3677</f>
        <v>0</v>
      </c>
    </row>
    <row r="530" spans="1:9" x14ac:dyDescent="0.35">
      <c r="A530" s="9">
        <f t="shared" ref="A530:A593" si="43">A529+1</f>
        <v>2</v>
      </c>
      <c r="B530" s="8" t="s">
        <v>1760</v>
      </c>
      <c r="C530" s="8"/>
      <c r="D530" s="8"/>
      <c r="E530" s="8"/>
      <c r="F530" s="8"/>
      <c r="G530" s="11">
        <f t="shared" si="40"/>
        <v>0</v>
      </c>
      <c r="H530" s="18">
        <f t="shared" si="41"/>
        <v>0</v>
      </c>
      <c r="I530" s="10">
        <f t="shared" si="42"/>
        <v>0</v>
      </c>
    </row>
    <row r="531" spans="1:9" x14ac:dyDescent="0.35">
      <c r="A531" s="9">
        <f t="shared" si="43"/>
        <v>3</v>
      </c>
      <c r="B531" s="8" t="s">
        <v>1761</v>
      </c>
      <c r="C531" s="8"/>
      <c r="D531" s="8"/>
      <c r="E531" s="8"/>
      <c r="F531" s="8"/>
      <c r="G531" s="11">
        <f t="shared" si="40"/>
        <v>0</v>
      </c>
      <c r="H531" s="18">
        <f t="shared" si="41"/>
        <v>0</v>
      </c>
      <c r="I531" s="10">
        <f t="shared" si="42"/>
        <v>0</v>
      </c>
    </row>
    <row r="532" spans="1:9" x14ac:dyDescent="0.35">
      <c r="A532" s="9">
        <f t="shared" si="43"/>
        <v>4</v>
      </c>
      <c r="B532" s="8" t="s">
        <v>1762</v>
      </c>
      <c r="C532" s="8"/>
      <c r="D532" s="8"/>
      <c r="E532" s="8"/>
      <c r="F532" s="8"/>
      <c r="G532" s="11">
        <f t="shared" si="40"/>
        <v>0</v>
      </c>
      <c r="H532" s="18">
        <f t="shared" si="41"/>
        <v>0</v>
      </c>
      <c r="I532" s="10">
        <f t="shared" si="42"/>
        <v>0</v>
      </c>
    </row>
    <row r="533" spans="1:9" x14ac:dyDescent="0.35">
      <c r="A533" s="9">
        <f t="shared" si="43"/>
        <v>5</v>
      </c>
      <c r="B533" s="8" t="s">
        <v>1763</v>
      </c>
      <c r="C533" s="8"/>
      <c r="D533" s="8"/>
      <c r="E533" s="8"/>
      <c r="F533" s="8"/>
      <c r="G533" s="11">
        <f t="shared" si="40"/>
        <v>0</v>
      </c>
      <c r="H533" s="18">
        <f t="shared" si="41"/>
        <v>0</v>
      </c>
      <c r="I533" s="10">
        <f t="shared" si="42"/>
        <v>0</v>
      </c>
    </row>
    <row r="534" spans="1:9" x14ac:dyDescent="0.35">
      <c r="A534" s="9">
        <f t="shared" si="43"/>
        <v>6</v>
      </c>
      <c r="B534" s="8" t="s">
        <v>1764</v>
      </c>
      <c r="C534" s="8"/>
      <c r="D534" s="8"/>
      <c r="E534" s="8"/>
      <c r="F534" s="8"/>
      <c r="G534" s="11">
        <f t="shared" si="40"/>
        <v>0</v>
      </c>
      <c r="H534" s="18">
        <f t="shared" si="41"/>
        <v>0</v>
      </c>
      <c r="I534" s="10">
        <f t="shared" si="42"/>
        <v>0</v>
      </c>
    </row>
    <row r="535" spans="1:9" x14ac:dyDescent="0.35">
      <c r="A535" s="9">
        <f t="shared" si="43"/>
        <v>7</v>
      </c>
      <c r="B535" s="8" t="s">
        <v>1765</v>
      </c>
      <c r="C535" s="8"/>
      <c r="D535" s="8"/>
      <c r="E535" s="8"/>
      <c r="F535" s="8"/>
      <c r="G535" s="11">
        <f t="shared" si="40"/>
        <v>0</v>
      </c>
      <c r="H535" s="18">
        <f t="shared" si="41"/>
        <v>0</v>
      </c>
      <c r="I535" s="10">
        <f t="shared" si="42"/>
        <v>0</v>
      </c>
    </row>
    <row r="536" spans="1:9" x14ac:dyDescent="0.35">
      <c r="A536" s="9">
        <f t="shared" si="43"/>
        <v>8</v>
      </c>
      <c r="B536" s="8" t="s">
        <v>1766</v>
      </c>
      <c r="C536" s="8"/>
      <c r="D536" s="8"/>
      <c r="E536" s="8"/>
      <c r="F536" s="8"/>
      <c r="G536" s="11">
        <f t="shared" si="40"/>
        <v>0</v>
      </c>
      <c r="H536" s="18">
        <f t="shared" si="41"/>
        <v>0</v>
      </c>
      <c r="I536" s="10">
        <f t="shared" si="42"/>
        <v>0</v>
      </c>
    </row>
    <row r="537" spans="1:9" x14ac:dyDescent="0.35">
      <c r="A537" s="9">
        <f t="shared" si="43"/>
        <v>9</v>
      </c>
      <c r="B537" s="8" t="s">
        <v>1767</v>
      </c>
      <c r="C537" s="8"/>
      <c r="D537" s="8"/>
      <c r="E537" s="8"/>
      <c r="F537" s="8"/>
      <c r="G537" s="11">
        <f t="shared" si="40"/>
        <v>0</v>
      </c>
      <c r="H537" s="18">
        <f t="shared" si="41"/>
        <v>0</v>
      </c>
      <c r="I537" s="10">
        <f t="shared" si="42"/>
        <v>0</v>
      </c>
    </row>
    <row r="538" spans="1:9" x14ac:dyDescent="0.35">
      <c r="A538" s="9">
        <f t="shared" si="43"/>
        <v>10</v>
      </c>
      <c r="B538" s="8" t="s">
        <v>1768</v>
      </c>
      <c r="C538" s="8"/>
      <c r="D538" s="8"/>
      <c r="E538" s="8"/>
      <c r="F538" s="8"/>
      <c r="G538" s="11">
        <f t="shared" si="40"/>
        <v>0</v>
      </c>
      <c r="H538" s="18">
        <f t="shared" si="41"/>
        <v>0</v>
      </c>
      <c r="I538" s="10">
        <f t="shared" si="42"/>
        <v>0</v>
      </c>
    </row>
    <row r="539" spans="1:9" x14ac:dyDescent="0.35">
      <c r="A539" s="9">
        <f t="shared" si="43"/>
        <v>11</v>
      </c>
      <c r="B539" s="8" t="s">
        <v>1769</v>
      </c>
      <c r="C539" s="8"/>
      <c r="D539" s="8"/>
      <c r="E539" s="8"/>
      <c r="F539" s="8"/>
      <c r="G539" s="11">
        <f t="shared" si="40"/>
        <v>0</v>
      </c>
      <c r="H539" s="18">
        <f t="shared" si="41"/>
        <v>0</v>
      </c>
      <c r="I539" s="10">
        <f t="shared" si="42"/>
        <v>0</v>
      </c>
    </row>
    <row r="540" spans="1:9" x14ac:dyDescent="0.35">
      <c r="A540" s="9">
        <f t="shared" si="43"/>
        <v>12</v>
      </c>
      <c r="B540" s="8" t="s">
        <v>1770</v>
      </c>
      <c r="C540" s="8"/>
      <c r="D540" s="8"/>
      <c r="E540" s="8"/>
      <c r="F540" s="8"/>
      <c r="G540" s="11">
        <f t="shared" si="40"/>
        <v>0</v>
      </c>
      <c r="H540" s="18">
        <f t="shared" si="41"/>
        <v>0</v>
      </c>
      <c r="I540" s="10">
        <f t="shared" si="42"/>
        <v>0</v>
      </c>
    </row>
    <row r="541" spans="1:9" x14ac:dyDescent="0.35">
      <c r="A541" s="9">
        <f t="shared" si="43"/>
        <v>13</v>
      </c>
      <c r="B541" s="8" t="s">
        <v>1771</v>
      </c>
      <c r="C541" s="8"/>
      <c r="D541" s="8"/>
      <c r="E541" s="8"/>
      <c r="F541" s="8"/>
      <c r="G541" s="11">
        <f t="shared" si="40"/>
        <v>0</v>
      </c>
      <c r="H541" s="18">
        <f t="shared" si="41"/>
        <v>0</v>
      </c>
      <c r="I541" s="10">
        <f t="shared" si="42"/>
        <v>0</v>
      </c>
    </row>
    <row r="542" spans="1:9" x14ac:dyDescent="0.35">
      <c r="A542" s="9">
        <f t="shared" si="43"/>
        <v>14</v>
      </c>
      <c r="B542" s="8" t="s">
        <v>1772</v>
      </c>
      <c r="C542" s="8"/>
      <c r="D542" s="8"/>
      <c r="E542" s="8"/>
      <c r="F542" s="8"/>
      <c r="G542" s="11">
        <f t="shared" si="40"/>
        <v>0</v>
      </c>
      <c r="H542" s="18">
        <f t="shared" si="41"/>
        <v>0</v>
      </c>
      <c r="I542" s="10">
        <f t="shared" si="42"/>
        <v>0</v>
      </c>
    </row>
    <row r="543" spans="1:9" x14ac:dyDescent="0.35">
      <c r="A543" s="9">
        <f t="shared" si="43"/>
        <v>15</v>
      </c>
      <c r="B543" s="8" t="s">
        <v>1773</v>
      </c>
      <c r="C543" s="8"/>
      <c r="D543" s="8"/>
      <c r="E543" s="8"/>
      <c r="F543" s="8"/>
      <c r="G543" s="11">
        <f t="shared" si="40"/>
        <v>0</v>
      </c>
      <c r="H543" s="18">
        <f t="shared" si="41"/>
        <v>0</v>
      </c>
      <c r="I543" s="10">
        <f t="shared" si="42"/>
        <v>0</v>
      </c>
    </row>
    <row r="544" spans="1:9" x14ac:dyDescent="0.35">
      <c r="A544" s="9">
        <f t="shared" si="43"/>
        <v>16</v>
      </c>
      <c r="B544" s="8" t="s">
        <v>0</v>
      </c>
      <c r="C544" s="8"/>
      <c r="D544" s="8"/>
      <c r="E544" s="8"/>
      <c r="F544" s="8"/>
      <c r="G544" s="11">
        <f t="shared" si="40"/>
        <v>0</v>
      </c>
      <c r="H544" s="18">
        <f t="shared" si="41"/>
        <v>0</v>
      </c>
      <c r="I544" s="10">
        <f t="shared" si="42"/>
        <v>0</v>
      </c>
    </row>
    <row r="545" spans="1:9" x14ac:dyDescent="0.35">
      <c r="A545" s="9">
        <f t="shared" si="43"/>
        <v>17</v>
      </c>
      <c r="B545" s="8" t="s">
        <v>1</v>
      </c>
      <c r="C545" s="8"/>
      <c r="D545" s="8"/>
      <c r="E545" s="8"/>
      <c r="F545" s="8"/>
      <c r="G545" s="11">
        <f t="shared" si="40"/>
        <v>0</v>
      </c>
      <c r="H545" s="18">
        <f t="shared" si="41"/>
        <v>0</v>
      </c>
      <c r="I545" s="10">
        <f t="shared" si="42"/>
        <v>0</v>
      </c>
    </row>
    <row r="546" spans="1:9" x14ac:dyDescent="0.35">
      <c r="A546" s="9">
        <f t="shared" si="43"/>
        <v>18</v>
      </c>
      <c r="B546" s="8" t="s">
        <v>2</v>
      </c>
      <c r="C546" s="8"/>
      <c r="D546" s="8"/>
      <c r="E546" s="8"/>
      <c r="F546" s="8"/>
      <c r="G546" s="11">
        <f t="shared" si="40"/>
        <v>0</v>
      </c>
      <c r="H546" s="18">
        <f t="shared" si="41"/>
        <v>0</v>
      </c>
      <c r="I546" s="10">
        <f t="shared" si="42"/>
        <v>0</v>
      </c>
    </row>
    <row r="547" spans="1:9" x14ac:dyDescent="0.35">
      <c r="A547" s="9">
        <f t="shared" si="43"/>
        <v>19</v>
      </c>
      <c r="B547" s="8" t="s">
        <v>3</v>
      </c>
      <c r="C547" s="8"/>
      <c r="D547" s="8"/>
      <c r="E547" s="8"/>
      <c r="F547" s="8"/>
      <c r="G547" s="11">
        <f t="shared" si="40"/>
        <v>0</v>
      </c>
      <c r="H547" s="18">
        <f t="shared" si="41"/>
        <v>0</v>
      </c>
      <c r="I547" s="10">
        <f t="shared" si="42"/>
        <v>0</v>
      </c>
    </row>
    <row r="548" spans="1:9" x14ac:dyDescent="0.35">
      <c r="A548" s="9">
        <f t="shared" si="43"/>
        <v>20</v>
      </c>
      <c r="B548" s="8" t="s">
        <v>4</v>
      </c>
      <c r="C548" s="8"/>
      <c r="D548" s="8"/>
      <c r="E548" s="8"/>
      <c r="F548" s="8"/>
      <c r="G548" s="11">
        <f t="shared" si="40"/>
        <v>0</v>
      </c>
      <c r="H548" s="18">
        <f t="shared" si="41"/>
        <v>0</v>
      </c>
      <c r="I548" s="10">
        <f t="shared" si="42"/>
        <v>0</v>
      </c>
    </row>
    <row r="549" spans="1:9" x14ac:dyDescent="0.35">
      <c r="A549" s="9">
        <f t="shared" si="43"/>
        <v>21</v>
      </c>
      <c r="B549" s="8" t="s">
        <v>5</v>
      </c>
      <c r="C549" s="8"/>
      <c r="D549" s="8"/>
      <c r="E549" s="8"/>
      <c r="F549" s="8"/>
      <c r="G549" s="11">
        <f t="shared" si="40"/>
        <v>0</v>
      </c>
      <c r="H549" s="18">
        <f t="shared" si="41"/>
        <v>0</v>
      </c>
      <c r="I549" s="10">
        <f t="shared" si="42"/>
        <v>0</v>
      </c>
    </row>
    <row r="550" spans="1:9" x14ac:dyDescent="0.35">
      <c r="A550" s="9">
        <f t="shared" si="43"/>
        <v>22</v>
      </c>
      <c r="B550" s="8" t="s">
        <v>6</v>
      </c>
      <c r="C550" s="8"/>
      <c r="D550" s="8"/>
      <c r="E550" s="8"/>
      <c r="F550" s="8"/>
      <c r="G550" s="11">
        <f t="shared" si="40"/>
        <v>0</v>
      </c>
      <c r="H550" s="18">
        <f t="shared" si="41"/>
        <v>0</v>
      </c>
      <c r="I550" s="10">
        <f t="shared" si="42"/>
        <v>0</v>
      </c>
    </row>
    <row r="551" spans="1:9" x14ac:dyDescent="0.35">
      <c r="A551" s="9">
        <f t="shared" si="43"/>
        <v>23</v>
      </c>
      <c r="B551" s="8" t="s">
        <v>7</v>
      </c>
      <c r="C551" s="8"/>
      <c r="D551" s="8"/>
      <c r="E551" s="8"/>
      <c r="F551" s="8"/>
      <c r="G551" s="11">
        <f t="shared" si="40"/>
        <v>0</v>
      </c>
      <c r="H551" s="18">
        <f t="shared" si="41"/>
        <v>0</v>
      </c>
      <c r="I551" s="10">
        <f t="shared" si="42"/>
        <v>0</v>
      </c>
    </row>
    <row r="552" spans="1:9" x14ac:dyDescent="0.35">
      <c r="A552" s="9">
        <f t="shared" si="43"/>
        <v>24</v>
      </c>
      <c r="B552" s="8" t="s">
        <v>8</v>
      </c>
      <c r="C552" s="8"/>
      <c r="D552" s="8"/>
      <c r="E552" s="8"/>
      <c r="F552" s="8"/>
      <c r="G552" s="11">
        <f t="shared" si="40"/>
        <v>0</v>
      </c>
      <c r="H552" s="18">
        <f t="shared" si="41"/>
        <v>0</v>
      </c>
      <c r="I552" s="10">
        <f t="shared" si="42"/>
        <v>0</v>
      </c>
    </row>
    <row r="553" spans="1:9" x14ac:dyDescent="0.35">
      <c r="A553" s="9">
        <f t="shared" si="43"/>
        <v>25</v>
      </c>
      <c r="B553" s="8" t="s">
        <v>9</v>
      </c>
      <c r="C553" s="8"/>
      <c r="D553" s="8"/>
      <c r="E553" s="8"/>
      <c r="F553" s="8"/>
      <c r="G553" s="11">
        <f t="shared" si="40"/>
        <v>0</v>
      </c>
      <c r="H553" s="18">
        <f t="shared" si="41"/>
        <v>0</v>
      </c>
      <c r="I553" s="10">
        <f t="shared" si="42"/>
        <v>0</v>
      </c>
    </row>
    <row r="554" spans="1:9" x14ac:dyDescent="0.35">
      <c r="A554" s="9">
        <f t="shared" si="43"/>
        <v>26</v>
      </c>
      <c r="B554" s="8" t="s">
        <v>10</v>
      </c>
      <c r="C554" s="8"/>
      <c r="D554" s="8"/>
      <c r="E554" s="8"/>
      <c r="F554" s="8"/>
      <c r="G554" s="11">
        <f t="shared" si="40"/>
        <v>0</v>
      </c>
      <c r="H554" s="18">
        <f t="shared" si="41"/>
        <v>0</v>
      </c>
      <c r="I554" s="10">
        <f t="shared" si="42"/>
        <v>0</v>
      </c>
    </row>
    <row r="555" spans="1:9" x14ac:dyDescent="0.35">
      <c r="A555" s="9">
        <f t="shared" si="43"/>
        <v>27</v>
      </c>
      <c r="B555" s="8" t="s">
        <v>11</v>
      </c>
      <c r="C555" s="8"/>
      <c r="D555" s="8"/>
      <c r="E555" s="8"/>
      <c r="F555" s="8"/>
      <c r="G555" s="11">
        <f t="shared" si="40"/>
        <v>0</v>
      </c>
      <c r="H555" s="18">
        <f t="shared" si="41"/>
        <v>0</v>
      </c>
      <c r="I555" s="10">
        <f t="shared" si="42"/>
        <v>0</v>
      </c>
    </row>
    <row r="556" spans="1:9" x14ac:dyDescent="0.35">
      <c r="A556" s="9">
        <f t="shared" si="43"/>
        <v>28</v>
      </c>
      <c r="B556" s="8" t="s">
        <v>12</v>
      </c>
      <c r="C556" s="8"/>
      <c r="D556" s="8"/>
      <c r="E556" s="8"/>
      <c r="F556" s="8"/>
      <c r="G556" s="11">
        <f t="shared" si="40"/>
        <v>0</v>
      </c>
      <c r="H556" s="18">
        <f t="shared" si="41"/>
        <v>0</v>
      </c>
      <c r="I556" s="10">
        <f t="shared" si="42"/>
        <v>0</v>
      </c>
    </row>
    <row r="557" spans="1:9" x14ac:dyDescent="0.35">
      <c r="A557" s="9">
        <f t="shared" si="43"/>
        <v>29</v>
      </c>
      <c r="B557" s="8" t="s">
        <v>13</v>
      </c>
      <c r="C557" s="8"/>
      <c r="D557" s="8"/>
      <c r="E557" s="8"/>
      <c r="F557" s="8"/>
      <c r="G557" s="11">
        <f t="shared" si="40"/>
        <v>0</v>
      </c>
      <c r="H557" s="18">
        <f t="shared" si="41"/>
        <v>0</v>
      </c>
      <c r="I557" s="10">
        <f t="shared" si="42"/>
        <v>0</v>
      </c>
    </row>
    <row r="558" spans="1:9" x14ac:dyDescent="0.35">
      <c r="A558" s="9">
        <f t="shared" si="43"/>
        <v>30</v>
      </c>
      <c r="B558" s="8" t="s">
        <v>14</v>
      </c>
      <c r="C558" s="8"/>
      <c r="D558" s="8"/>
      <c r="E558" s="8"/>
      <c r="F558" s="8"/>
      <c r="G558" s="11">
        <f t="shared" ref="G558:G583" si="44">4/243447.6*C558</f>
        <v>0</v>
      </c>
      <c r="H558" s="18">
        <f t="shared" ref="H558:H583" si="45">G558*1753.08</f>
        <v>0</v>
      </c>
      <c r="I558" s="10">
        <f t="shared" ref="I558:I583" si="46">H558*0.3677</f>
        <v>0</v>
      </c>
    </row>
    <row r="559" spans="1:9" x14ac:dyDescent="0.35">
      <c r="A559" s="9">
        <f t="shared" si="43"/>
        <v>31</v>
      </c>
      <c r="B559" s="8" t="s">
        <v>15</v>
      </c>
      <c r="C559" s="8"/>
      <c r="D559" s="8"/>
      <c r="E559" s="8"/>
      <c r="F559" s="8"/>
      <c r="G559" s="11">
        <f t="shared" si="44"/>
        <v>0</v>
      </c>
      <c r="H559" s="18">
        <f t="shared" si="45"/>
        <v>0</v>
      </c>
      <c r="I559" s="10">
        <f t="shared" si="46"/>
        <v>0</v>
      </c>
    </row>
    <row r="560" spans="1:9" x14ac:dyDescent="0.35">
      <c r="A560" s="9">
        <f t="shared" si="43"/>
        <v>32</v>
      </c>
      <c r="B560" s="8" t="s">
        <v>16</v>
      </c>
      <c r="C560" s="8"/>
      <c r="D560" s="8"/>
      <c r="E560" s="8"/>
      <c r="F560" s="8"/>
      <c r="G560" s="11">
        <f t="shared" si="44"/>
        <v>0</v>
      </c>
      <c r="H560" s="18">
        <f t="shared" si="45"/>
        <v>0</v>
      </c>
      <c r="I560" s="10">
        <f t="shared" si="46"/>
        <v>0</v>
      </c>
    </row>
    <row r="561" spans="1:9" x14ac:dyDescent="0.35">
      <c r="A561" s="9">
        <f t="shared" si="43"/>
        <v>33</v>
      </c>
      <c r="B561" s="8" t="s">
        <v>17</v>
      </c>
      <c r="C561" s="8"/>
      <c r="D561" s="8"/>
      <c r="E561" s="8"/>
      <c r="F561" s="8"/>
      <c r="G561" s="11">
        <f t="shared" si="44"/>
        <v>0</v>
      </c>
      <c r="H561" s="18">
        <f t="shared" si="45"/>
        <v>0</v>
      </c>
      <c r="I561" s="10">
        <f t="shared" si="46"/>
        <v>0</v>
      </c>
    </row>
    <row r="562" spans="1:9" x14ac:dyDescent="0.35">
      <c r="A562" s="9">
        <f t="shared" si="43"/>
        <v>34</v>
      </c>
      <c r="B562" s="8" t="s">
        <v>18</v>
      </c>
      <c r="C562" s="8"/>
      <c r="D562" s="8"/>
      <c r="E562" s="8"/>
      <c r="F562" s="8"/>
      <c r="G562" s="11">
        <f t="shared" si="44"/>
        <v>0</v>
      </c>
      <c r="H562" s="18">
        <f t="shared" si="45"/>
        <v>0</v>
      </c>
      <c r="I562" s="10">
        <f t="shared" si="46"/>
        <v>0</v>
      </c>
    </row>
    <row r="563" spans="1:9" x14ac:dyDescent="0.35">
      <c r="A563" s="9">
        <f t="shared" si="43"/>
        <v>35</v>
      </c>
      <c r="B563" s="8" t="s">
        <v>19</v>
      </c>
      <c r="C563" s="8"/>
      <c r="D563" s="8"/>
      <c r="E563" s="8"/>
      <c r="F563" s="8"/>
      <c r="G563" s="11">
        <f t="shared" si="44"/>
        <v>0</v>
      </c>
      <c r="H563" s="18">
        <f t="shared" si="45"/>
        <v>0</v>
      </c>
      <c r="I563" s="10">
        <f t="shared" si="46"/>
        <v>0</v>
      </c>
    </row>
    <row r="564" spans="1:9" x14ac:dyDescent="0.35">
      <c r="A564" s="9">
        <f t="shared" si="43"/>
        <v>36</v>
      </c>
      <c r="B564" s="8" t="s">
        <v>20</v>
      </c>
      <c r="C564" s="8"/>
      <c r="D564" s="8"/>
      <c r="E564" s="8"/>
      <c r="F564" s="8"/>
      <c r="G564" s="11">
        <f t="shared" si="44"/>
        <v>0</v>
      </c>
      <c r="H564" s="18">
        <f t="shared" si="45"/>
        <v>0</v>
      </c>
      <c r="I564" s="10">
        <f t="shared" si="46"/>
        <v>0</v>
      </c>
    </row>
    <row r="565" spans="1:9" x14ac:dyDescent="0.35">
      <c r="A565" s="9">
        <f t="shared" si="43"/>
        <v>37</v>
      </c>
      <c r="B565" s="8" t="s">
        <v>21</v>
      </c>
      <c r="C565" s="8"/>
      <c r="D565" s="8"/>
      <c r="E565" s="8"/>
      <c r="F565" s="8"/>
      <c r="G565" s="11">
        <f t="shared" si="44"/>
        <v>0</v>
      </c>
      <c r="H565" s="18">
        <f t="shared" si="45"/>
        <v>0</v>
      </c>
      <c r="I565" s="10">
        <f t="shared" si="46"/>
        <v>0</v>
      </c>
    </row>
    <row r="566" spans="1:9" x14ac:dyDescent="0.35">
      <c r="A566" s="9">
        <f t="shared" si="43"/>
        <v>38</v>
      </c>
      <c r="B566" s="8" t="s">
        <v>22</v>
      </c>
      <c r="C566" s="8"/>
      <c r="D566" s="8"/>
      <c r="E566" s="8"/>
      <c r="F566" s="8"/>
      <c r="G566" s="11">
        <f t="shared" si="44"/>
        <v>0</v>
      </c>
      <c r="H566" s="18">
        <f t="shared" si="45"/>
        <v>0</v>
      </c>
      <c r="I566" s="10">
        <f t="shared" si="46"/>
        <v>0</v>
      </c>
    </row>
    <row r="567" spans="1:9" x14ac:dyDescent="0.35">
      <c r="A567" s="9">
        <f t="shared" si="43"/>
        <v>39</v>
      </c>
      <c r="B567" s="8" t="s">
        <v>23</v>
      </c>
      <c r="C567" s="8"/>
      <c r="D567" s="8"/>
      <c r="E567" s="8"/>
      <c r="F567" s="8"/>
      <c r="G567" s="11">
        <f t="shared" si="44"/>
        <v>0</v>
      </c>
      <c r="H567" s="18">
        <f t="shared" si="45"/>
        <v>0</v>
      </c>
      <c r="I567" s="10">
        <f t="shared" si="46"/>
        <v>0</v>
      </c>
    </row>
    <row r="568" spans="1:9" x14ac:dyDescent="0.35">
      <c r="A568" s="9">
        <f t="shared" si="43"/>
        <v>40</v>
      </c>
      <c r="B568" s="8" t="s">
        <v>24</v>
      </c>
      <c r="C568" s="8"/>
      <c r="D568" s="8"/>
      <c r="E568" s="8"/>
      <c r="F568" s="8"/>
      <c r="G568" s="11">
        <f t="shared" si="44"/>
        <v>0</v>
      </c>
      <c r="H568" s="18">
        <f t="shared" si="45"/>
        <v>0</v>
      </c>
      <c r="I568" s="10">
        <f t="shared" si="46"/>
        <v>0</v>
      </c>
    </row>
    <row r="569" spans="1:9" x14ac:dyDescent="0.35">
      <c r="A569" s="9">
        <f t="shared" si="43"/>
        <v>41</v>
      </c>
      <c r="B569" s="8" t="s">
        <v>25</v>
      </c>
      <c r="C569" s="8"/>
      <c r="D569" s="8"/>
      <c r="E569" s="8"/>
      <c r="F569" s="8"/>
      <c r="G569" s="11">
        <f t="shared" si="44"/>
        <v>0</v>
      </c>
      <c r="H569" s="18">
        <f t="shared" si="45"/>
        <v>0</v>
      </c>
      <c r="I569" s="10">
        <f t="shared" si="46"/>
        <v>0</v>
      </c>
    </row>
    <row r="570" spans="1:9" x14ac:dyDescent="0.35">
      <c r="A570" s="9">
        <f t="shared" si="43"/>
        <v>42</v>
      </c>
      <c r="B570" s="8" t="s">
        <v>26</v>
      </c>
      <c r="C570" s="8"/>
      <c r="D570" s="8"/>
      <c r="E570" s="8"/>
      <c r="F570" s="8"/>
      <c r="G570" s="11">
        <f t="shared" si="44"/>
        <v>0</v>
      </c>
      <c r="H570" s="18">
        <f t="shared" si="45"/>
        <v>0</v>
      </c>
      <c r="I570" s="10">
        <f t="shared" si="46"/>
        <v>0</v>
      </c>
    </row>
    <row r="571" spans="1:9" x14ac:dyDescent="0.35">
      <c r="A571" s="9">
        <f t="shared" si="43"/>
        <v>43</v>
      </c>
      <c r="B571" s="8" t="s">
        <v>27</v>
      </c>
      <c r="C571" s="8"/>
      <c r="D571" s="8"/>
      <c r="E571" s="8"/>
      <c r="F571" s="8"/>
      <c r="G571" s="11">
        <f t="shared" si="44"/>
        <v>0</v>
      </c>
      <c r="H571" s="18">
        <f t="shared" si="45"/>
        <v>0</v>
      </c>
      <c r="I571" s="10">
        <f t="shared" si="46"/>
        <v>0</v>
      </c>
    </row>
    <row r="572" spans="1:9" x14ac:dyDescent="0.35">
      <c r="A572" s="9">
        <f t="shared" si="43"/>
        <v>44</v>
      </c>
      <c r="B572" s="8" t="s">
        <v>28</v>
      </c>
      <c r="C572" s="8"/>
      <c r="D572" s="8"/>
      <c r="E572" s="8"/>
      <c r="F572" s="8"/>
      <c r="G572" s="11">
        <f t="shared" si="44"/>
        <v>0</v>
      </c>
      <c r="H572" s="18">
        <f t="shared" si="45"/>
        <v>0</v>
      </c>
      <c r="I572" s="10">
        <f t="shared" si="46"/>
        <v>0</v>
      </c>
    </row>
    <row r="573" spans="1:9" x14ac:dyDescent="0.35">
      <c r="A573" s="9">
        <f t="shared" si="43"/>
        <v>45</v>
      </c>
      <c r="B573" s="8" t="s">
        <v>29</v>
      </c>
      <c r="C573" s="8"/>
      <c r="D573" s="8"/>
      <c r="E573" s="8"/>
      <c r="F573" s="8"/>
      <c r="G573" s="11">
        <f t="shared" si="44"/>
        <v>0</v>
      </c>
      <c r="H573" s="18">
        <f t="shared" si="45"/>
        <v>0</v>
      </c>
      <c r="I573" s="10">
        <f t="shared" si="46"/>
        <v>0</v>
      </c>
    </row>
    <row r="574" spans="1:9" x14ac:dyDescent="0.35">
      <c r="A574" s="9">
        <f t="shared" si="43"/>
        <v>46</v>
      </c>
      <c r="B574" s="8" t="s">
        <v>30</v>
      </c>
      <c r="C574" s="8"/>
      <c r="D574" s="8"/>
      <c r="E574" s="8"/>
      <c r="F574" s="8"/>
      <c r="G574" s="11">
        <f t="shared" si="44"/>
        <v>0</v>
      </c>
      <c r="H574" s="18">
        <f t="shared" si="45"/>
        <v>0</v>
      </c>
      <c r="I574" s="10">
        <f t="shared" si="46"/>
        <v>0</v>
      </c>
    </row>
    <row r="575" spans="1:9" x14ac:dyDescent="0.35">
      <c r="A575" s="9">
        <f t="shared" si="43"/>
        <v>47</v>
      </c>
      <c r="B575" s="8" t="s">
        <v>31</v>
      </c>
      <c r="C575" s="8"/>
      <c r="D575" s="8"/>
      <c r="E575" s="8"/>
      <c r="F575" s="8"/>
      <c r="G575" s="11">
        <f t="shared" si="44"/>
        <v>0</v>
      </c>
      <c r="H575" s="18">
        <f t="shared" si="45"/>
        <v>0</v>
      </c>
      <c r="I575" s="10">
        <f t="shared" si="46"/>
        <v>0</v>
      </c>
    </row>
    <row r="576" spans="1:9" x14ac:dyDescent="0.35">
      <c r="A576" s="9">
        <f t="shared" si="43"/>
        <v>48</v>
      </c>
      <c r="B576" s="8" t="s">
        <v>32</v>
      </c>
      <c r="C576" s="8"/>
      <c r="D576" s="8"/>
      <c r="E576" s="8"/>
      <c r="F576" s="8"/>
      <c r="G576" s="11">
        <f t="shared" si="44"/>
        <v>0</v>
      </c>
      <c r="H576" s="18">
        <f t="shared" si="45"/>
        <v>0</v>
      </c>
      <c r="I576" s="10">
        <f t="shared" si="46"/>
        <v>0</v>
      </c>
    </row>
    <row r="577" spans="1:9" x14ac:dyDescent="0.35">
      <c r="A577" s="9">
        <f t="shared" si="43"/>
        <v>49</v>
      </c>
      <c r="B577" s="8" t="s">
        <v>33</v>
      </c>
      <c r="C577" s="8"/>
      <c r="D577" s="8"/>
      <c r="E577" s="8"/>
      <c r="F577" s="8"/>
      <c r="G577" s="11">
        <f t="shared" si="44"/>
        <v>0</v>
      </c>
      <c r="H577" s="18">
        <f t="shared" si="45"/>
        <v>0</v>
      </c>
      <c r="I577" s="10">
        <f t="shared" si="46"/>
        <v>0</v>
      </c>
    </row>
    <row r="578" spans="1:9" x14ac:dyDescent="0.35">
      <c r="A578" s="9">
        <f t="shared" si="43"/>
        <v>50</v>
      </c>
      <c r="B578" s="8" t="s">
        <v>34</v>
      </c>
      <c r="C578" s="8"/>
      <c r="D578" s="8"/>
      <c r="E578" s="8"/>
      <c r="F578" s="8"/>
      <c r="G578" s="11">
        <f t="shared" si="44"/>
        <v>0</v>
      </c>
      <c r="H578" s="18">
        <f t="shared" si="45"/>
        <v>0</v>
      </c>
      <c r="I578" s="10">
        <f t="shared" si="46"/>
        <v>0</v>
      </c>
    </row>
    <row r="579" spans="1:9" x14ac:dyDescent="0.35">
      <c r="A579" s="9">
        <f t="shared" si="43"/>
        <v>51</v>
      </c>
      <c r="B579" s="8" t="s">
        <v>35</v>
      </c>
      <c r="C579" s="8"/>
      <c r="D579" s="8"/>
      <c r="E579" s="8"/>
      <c r="F579" s="8"/>
      <c r="G579" s="11">
        <f t="shared" si="44"/>
        <v>0</v>
      </c>
      <c r="H579" s="18">
        <f t="shared" si="45"/>
        <v>0</v>
      </c>
      <c r="I579" s="10">
        <f t="shared" si="46"/>
        <v>0</v>
      </c>
    </row>
    <row r="580" spans="1:9" x14ac:dyDescent="0.35">
      <c r="A580" s="9">
        <f t="shared" si="43"/>
        <v>52</v>
      </c>
      <c r="B580" s="8" t="s">
        <v>36</v>
      </c>
      <c r="C580" s="8"/>
      <c r="D580" s="8"/>
      <c r="E580" s="8"/>
      <c r="F580" s="8"/>
      <c r="G580" s="11">
        <f t="shared" si="44"/>
        <v>0</v>
      </c>
      <c r="H580" s="18">
        <f t="shared" si="45"/>
        <v>0</v>
      </c>
      <c r="I580" s="10">
        <f t="shared" si="46"/>
        <v>0</v>
      </c>
    </row>
    <row r="581" spans="1:9" x14ac:dyDescent="0.35">
      <c r="A581" s="9">
        <f t="shared" si="43"/>
        <v>53</v>
      </c>
      <c r="B581" s="8" t="s">
        <v>37</v>
      </c>
      <c r="C581" s="8"/>
      <c r="D581" s="8"/>
      <c r="E581" s="8"/>
      <c r="F581" s="8"/>
      <c r="G581" s="11">
        <f t="shared" si="44"/>
        <v>0</v>
      </c>
      <c r="H581" s="18">
        <f t="shared" si="45"/>
        <v>0</v>
      </c>
      <c r="I581" s="10">
        <f t="shared" si="46"/>
        <v>0</v>
      </c>
    </row>
    <row r="582" spans="1:9" x14ac:dyDescent="0.35">
      <c r="A582" s="9">
        <f t="shared" si="43"/>
        <v>54</v>
      </c>
      <c r="B582" s="8" t="s">
        <v>38</v>
      </c>
      <c r="C582" s="8"/>
      <c r="D582" s="8"/>
      <c r="E582" s="8"/>
      <c r="F582" s="8"/>
      <c r="G582" s="11">
        <f t="shared" si="44"/>
        <v>0</v>
      </c>
      <c r="H582" s="18">
        <f t="shared" si="45"/>
        <v>0</v>
      </c>
      <c r="I582" s="10">
        <f t="shared" si="46"/>
        <v>0</v>
      </c>
    </row>
    <row r="583" spans="1:9" x14ac:dyDescent="0.35">
      <c r="A583" s="9">
        <f t="shared" si="43"/>
        <v>55</v>
      </c>
      <c r="B583" s="8" t="s">
        <v>1774</v>
      </c>
      <c r="C583" s="8"/>
      <c r="D583" s="8"/>
      <c r="E583" s="8"/>
      <c r="F583" s="8"/>
      <c r="G583" s="11">
        <f t="shared" si="44"/>
        <v>0</v>
      </c>
      <c r="H583" s="18">
        <f t="shared" si="45"/>
        <v>0</v>
      </c>
      <c r="I583" s="10">
        <f t="shared" si="46"/>
        <v>0</v>
      </c>
    </row>
    <row r="584" spans="1:9" x14ac:dyDescent="0.35">
      <c r="A584" s="9">
        <f t="shared" si="43"/>
        <v>56</v>
      </c>
      <c r="B584" s="8" t="s">
        <v>39</v>
      </c>
      <c r="C584" s="8"/>
      <c r="D584" s="8"/>
      <c r="E584" s="8"/>
      <c r="F584" s="8"/>
      <c r="G584" s="11">
        <f t="shared" ref="G584:G603" si="47">4/243447.6*C584</f>
        <v>0</v>
      </c>
      <c r="H584" s="18">
        <f t="shared" ref="H584:H603" si="48">G584*1753.08</f>
        <v>0</v>
      </c>
      <c r="I584" s="10">
        <f t="shared" ref="I584:I603" si="49">H584*0.3677</f>
        <v>0</v>
      </c>
    </row>
    <row r="585" spans="1:9" x14ac:dyDescent="0.35">
      <c r="A585" s="9">
        <f t="shared" si="43"/>
        <v>57</v>
      </c>
      <c r="B585" s="8" t="s">
        <v>40</v>
      </c>
      <c r="C585" s="8"/>
      <c r="D585" s="8"/>
      <c r="E585" s="8"/>
      <c r="F585" s="8"/>
      <c r="G585" s="11">
        <f t="shared" si="47"/>
        <v>0</v>
      </c>
      <c r="H585" s="18">
        <f t="shared" si="48"/>
        <v>0</v>
      </c>
      <c r="I585" s="10">
        <f t="shared" si="49"/>
        <v>0</v>
      </c>
    </row>
    <row r="586" spans="1:9" x14ac:dyDescent="0.35">
      <c r="A586" s="9">
        <f t="shared" si="43"/>
        <v>58</v>
      </c>
      <c r="B586" s="8" t="s">
        <v>41</v>
      </c>
      <c r="C586" s="8"/>
      <c r="D586" s="8"/>
      <c r="E586" s="8"/>
      <c r="F586" s="8"/>
      <c r="G586" s="11">
        <f t="shared" si="47"/>
        <v>0</v>
      </c>
      <c r="H586" s="18">
        <f t="shared" si="48"/>
        <v>0</v>
      </c>
      <c r="I586" s="10">
        <f t="shared" si="49"/>
        <v>0</v>
      </c>
    </row>
    <row r="587" spans="1:9" x14ac:dyDescent="0.35">
      <c r="A587" s="9">
        <f t="shared" si="43"/>
        <v>59</v>
      </c>
      <c r="B587" s="8" t="s">
        <v>42</v>
      </c>
      <c r="C587" s="8"/>
      <c r="D587" s="8"/>
      <c r="E587" s="8"/>
      <c r="F587" s="8"/>
      <c r="G587" s="11">
        <f t="shared" si="47"/>
        <v>0</v>
      </c>
      <c r="H587" s="18">
        <f t="shared" si="48"/>
        <v>0</v>
      </c>
      <c r="I587" s="10">
        <f t="shared" si="49"/>
        <v>0</v>
      </c>
    </row>
    <row r="588" spans="1:9" x14ac:dyDescent="0.35">
      <c r="A588" s="9">
        <f t="shared" si="43"/>
        <v>60</v>
      </c>
      <c r="B588" s="8" t="s">
        <v>43</v>
      </c>
      <c r="C588" s="8"/>
      <c r="D588" s="8"/>
      <c r="E588" s="8"/>
      <c r="F588" s="8"/>
      <c r="G588" s="11">
        <f t="shared" si="47"/>
        <v>0</v>
      </c>
      <c r="H588" s="18">
        <f t="shared" si="48"/>
        <v>0</v>
      </c>
      <c r="I588" s="10">
        <f t="shared" si="49"/>
        <v>0</v>
      </c>
    </row>
    <row r="589" spans="1:9" x14ac:dyDescent="0.35">
      <c r="A589" s="9">
        <f t="shared" si="43"/>
        <v>61</v>
      </c>
      <c r="B589" s="8" t="s">
        <v>44</v>
      </c>
      <c r="C589" s="8"/>
      <c r="D589" s="8"/>
      <c r="E589" s="8"/>
      <c r="F589" s="8"/>
      <c r="G589" s="11">
        <f t="shared" si="47"/>
        <v>0</v>
      </c>
      <c r="H589" s="18">
        <f t="shared" si="48"/>
        <v>0</v>
      </c>
      <c r="I589" s="10">
        <f t="shared" si="49"/>
        <v>0</v>
      </c>
    </row>
    <row r="590" spans="1:9" x14ac:dyDescent="0.35">
      <c r="A590" s="9">
        <f t="shared" si="43"/>
        <v>62</v>
      </c>
      <c r="B590" s="8" t="s">
        <v>45</v>
      </c>
      <c r="C590" s="8"/>
      <c r="D590" s="8"/>
      <c r="E590" s="8"/>
      <c r="F590" s="8"/>
      <c r="G590" s="11">
        <f t="shared" si="47"/>
        <v>0</v>
      </c>
      <c r="H590" s="18">
        <f t="shared" si="48"/>
        <v>0</v>
      </c>
      <c r="I590" s="10">
        <f t="shared" si="49"/>
        <v>0</v>
      </c>
    </row>
    <row r="591" spans="1:9" x14ac:dyDescent="0.35">
      <c r="A591" s="9">
        <f t="shared" si="43"/>
        <v>63</v>
      </c>
      <c r="B591" s="8" t="s">
        <v>46</v>
      </c>
      <c r="C591" s="8"/>
      <c r="D591" s="8"/>
      <c r="E591" s="8"/>
      <c r="F591" s="8"/>
      <c r="G591" s="11">
        <f t="shared" si="47"/>
        <v>0</v>
      </c>
      <c r="H591" s="18">
        <f t="shared" si="48"/>
        <v>0</v>
      </c>
      <c r="I591" s="10">
        <f t="shared" si="49"/>
        <v>0</v>
      </c>
    </row>
    <row r="592" spans="1:9" x14ac:dyDescent="0.35">
      <c r="A592" s="9">
        <f t="shared" si="43"/>
        <v>64</v>
      </c>
      <c r="B592" s="8" t="s">
        <v>47</v>
      </c>
      <c r="C592" s="8"/>
      <c r="D592" s="8"/>
      <c r="E592" s="8"/>
      <c r="F592" s="8"/>
      <c r="G592" s="11">
        <f t="shared" si="47"/>
        <v>0</v>
      </c>
      <c r="H592" s="18">
        <f t="shared" si="48"/>
        <v>0</v>
      </c>
      <c r="I592" s="10">
        <f t="shared" si="49"/>
        <v>0</v>
      </c>
    </row>
    <row r="593" spans="1:9" x14ac:dyDescent="0.35">
      <c r="A593" s="9">
        <f t="shared" si="43"/>
        <v>65</v>
      </c>
      <c r="B593" s="8" t="s">
        <v>48</v>
      </c>
      <c r="C593" s="8"/>
      <c r="D593" s="8"/>
      <c r="E593" s="8"/>
      <c r="F593" s="8"/>
      <c r="G593" s="11">
        <f t="shared" si="47"/>
        <v>0</v>
      </c>
      <c r="H593" s="18">
        <f t="shared" si="48"/>
        <v>0</v>
      </c>
      <c r="I593" s="10">
        <f t="shared" si="49"/>
        <v>0</v>
      </c>
    </row>
    <row r="594" spans="1:9" x14ac:dyDescent="0.35">
      <c r="A594" s="9">
        <f t="shared" ref="A594:A603" si="50">A593+1</f>
        <v>66</v>
      </c>
      <c r="B594" s="8" t="s">
        <v>49</v>
      </c>
      <c r="C594" s="8"/>
      <c r="D594" s="8"/>
      <c r="E594" s="8"/>
      <c r="F594" s="8"/>
      <c r="G594" s="11">
        <f t="shared" si="47"/>
        <v>0</v>
      </c>
      <c r="H594" s="18">
        <f t="shared" si="48"/>
        <v>0</v>
      </c>
      <c r="I594" s="10">
        <f t="shared" si="49"/>
        <v>0</v>
      </c>
    </row>
    <row r="595" spans="1:9" x14ac:dyDescent="0.35">
      <c r="A595" s="9">
        <f t="shared" si="50"/>
        <v>67</v>
      </c>
      <c r="B595" s="8" t="s">
        <v>50</v>
      </c>
      <c r="C595" s="8"/>
      <c r="D595" s="8"/>
      <c r="E595" s="8"/>
      <c r="F595" s="8"/>
      <c r="G595" s="11">
        <f t="shared" si="47"/>
        <v>0</v>
      </c>
      <c r="H595" s="18">
        <f t="shared" si="48"/>
        <v>0</v>
      </c>
      <c r="I595" s="10">
        <f t="shared" si="49"/>
        <v>0</v>
      </c>
    </row>
    <row r="596" spans="1:9" x14ac:dyDescent="0.35">
      <c r="A596" s="9">
        <f t="shared" si="50"/>
        <v>68</v>
      </c>
      <c r="B596" s="8" t="s">
        <v>51</v>
      </c>
      <c r="C596" s="8"/>
      <c r="D596" s="8"/>
      <c r="E596" s="8"/>
      <c r="F596" s="8"/>
      <c r="G596" s="11">
        <f t="shared" si="47"/>
        <v>0</v>
      </c>
      <c r="H596" s="18">
        <f t="shared" si="48"/>
        <v>0</v>
      </c>
      <c r="I596" s="10">
        <f t="shared" si="49"/>
        <v>0</v>
      </c>
    </row>
    <row r="597" spans="1:9" x14ac:dyDescent="0.35">
      <c r="A597" s="9">
        <f t="shared" si="50"/>
        <v>69</v>
      </c>
      <c r="B597" s="8" t="s">
        <v>52</v>
      </c>
      <c r="C597" s="8"/>
      <c r="D597" s="8"/>
      <c r="E597" s="8"/>
      <c r="F597" s="8"/>
      <c r="G597" s="11">
        <f t="shared" si="47"/>
        <v>0</v>
      </c>
      <c r="H597" s="18">
        <f t="shared" si="48"/>
        <v>0</v>
      </c>
      <c r="I597" s="10">
        <f t="shared" si="49"/>
        <v>0</v>
      </c>
    </row>
    <row r="598" spans="1:9" x14ac:dyDescent="0.35">
      <c r="A598" s="9">
        <f t="shared" si="50"/>
        <v>70</v>
      </c>
      <c r="B598" s="8" t="s">
        <v>53</v>
      </c>
      <c r="C598" s="8"/>
      <c r="D598" s="8"/>
      <c r="E598" s="8"/>
      <c r="F598" s="8"/>
      <c r="G598" s="11">
        <f t="shared" si="47"/>
        <v>0</v>
      </c>
      <c r="H598" s="18">
        <f t="shared" si="48"/>
        <v>0</v>
      </c>
      <c r="I598" s="10">
        <f t="shared" si="49"/>
        <v>0</v>
      </c>
    </row>
    <row r="599" spans="1:9" x14ac:dyDescent="0.35">
      <c r="A599" s="9">
        <f t="shared" si="50"/>
        <v>71</v>
      </c>
      <c r="B599" s="8" t="s">
        <v>54</v>
      </c>
      <c r="C599" s="8"/>
      <c r="D599" s="8"/>
      <c r="E599" s="8"/>
      <c r="F599" s="8"/>
      <c r="G599" s="11">
        <f t="shared" si="47"/>
        <v>0</v>
      </c>
      <c r="H599" s="18">
        <f t="shared" si="48"/>
        <v>0</v>
      </c>
      <c r="I599" s="10">
        <f t="shared" si="49"/>
        <v>0</v>
      </c>
    </row>
    <row r="600" spans="1:9" x14ac:dyDescent="0.35">
      <c r="A600" s="9">
        <f t="shared" si="50"/>
        <v>72</v>
      </c>
      <c r="B600" s="8" t="s">
        <v>55</v>
      </c>
      <c r="C600" s="8"/>
      <c r="D600" s="8"/>
      <c r="E600" s="8"/>
      <c r="F600" s="8"/>
      <c r="G600" s="11">
        <f t="shared" si="47"/>
        <v>0</v>
      </c>
      <c r="H600" s="18">
        <f t="shared" si="48"/>
        <v>0</v>
      </c>
      <c r="I600" s="10">
        <f t="shared" si="49"/>
        <v>0</v>
      </c>
    </row>
    <row r="601" spans="1:9" x14ac:dyDescent="0.35">
      <c r="A601" s="9">
        <f t="shared" si="50"/>
        <v>73</v>
      </c>
      <c r="B601" s="8" t="s">
        <v>56</v>
      </c>
      <c r="C601" s="8"/>
      <c r="D601" s="8"/>
      <c r="E601" s="8"/>
      <c r="F601" s="8"/>
      <c r="G601" s="11">
        <f t="shared" si="47"/>
        <v>0</v>
      </c>
      <c r="H601" s="18">
        <f t="shared" si="48"/>
        <v>0</v>
      </c>
      <c r="I601" s="10">
        <f t="shared" si="49"/>
        <v>0</v>
      </c>
    </row>
    <row r="602" spans="1:9" x14ac:dyDescent="0.35">
      <c r="A602" s="9">
        <f t="shared" si="50"/>
        <v>74</v>
      </c>
      <c r="B602" s="8" t="s">
        <v>57</v>
      </c>
      <c r="C602" s="8"/>
      <c r="D602" s="8"/>
      <c r="E602" s="8"/>
      <c r="F602" s="8"/>
      <c r="G602" s="11">
        <f t="shared" si="47"/>
        <v>0</v>
      </c>
      <c r="H602" s="18">
        <f t="shared" si="48"/>
        <v>0</v>
      </c>
      <c r="I602" s="10">
        <f t="shared" si="49"/>
        <v>0</v>
      </c>
    </row>
    <row r="603" spans="1:9" x14ac:dyDescent="0.35">
      <c r="A603" s="9">
        <f t="shared" si="50"/>
        <v>75</v>
      </c>
      <c r="B603" s="8" t="s">
        <v>521</v>
      </c>
      <c r="C603" s="8"/>
      <c r="D603" s="8"/>
      <c r="E603" s="8"/>
      <c r="F603" s="8"/>
      <c r="G603" s="11">
        <f t="shared" si="47"/>
        <v>0</v>
      </c>
      <c r="H603" s="18">
        <f t="shared" si="48"/>
        <v>0</v>
      </c>
      <c r="I603" s="10">
        <f t="shared" si="49"/>
        <v>0</v>
      </c>
    </row>
    <row r="604" spans="1:9" ht="18" x14ac:dyDescent="0.4">
      <c r="A604" s="9"/>
      <c r="B604" s="13" t="s">
        <v>1698</v>
      </c>
      <c r="C604" s="8"/>
      <c r="D604" s="8"/>
      <c r="E604" s="8"/>
      <c r="F604" s="8"/>
      <c r="G604" s="15">
        <f>SUM(G529:G603)</f>
        <v>0</v>
      </c>
      <c r="H604" s="15">
        <f>SUM(H529:H603)</f>
        <v>0</v>
      </c>
      <c r="I604" s="15">
        <f>SUM(I529:I603)</f>
        <v>0</v>
      </c>
    </row>
    <row r="605" spans="1:9" ht="18" x14ac:dyDescent="0.4">
      <c r="A605" s="9"/>
      <c r="B605" s="7" t="s">
        <v>58</v>
      </c>
      <c r="C605" s="8"/>
      <c r="D605" s="8"/>
      <c r="E605" s="8"/>
      <c r="F605" s="8"/>
      <c r="G605" s="8"/>
      <c r="H605" s="8"/>
      <c r="I605" s="8"/>
    </row>
    <row r="606" spans="1:9" x14ac:dyDescent="0.35">
      <c r="A606" s="9">
        <v>1</v>
      </c>
      <c r="B606" s="14" t="s">
        <v>59</v>
      </c>
      <c r="C606" s="8"/>
      <c r="D606" s="8"/>
      <c r="E606" s="8"/>
      <c r="F606" s="8"/>
      <c r="G606" s="11">
        <f t="shared" ref="G606:G613" si="51">1/7538.74*F606</f>
        <v>0</v>
      </c>
      <c r="H606" s="18">
        <f>G606*1582.86*1.2</f>
        <v>0</v>
      </c>
      <c r="I606" s="10">
        <f t="shared" ref="I606:I669" si="52">H606*0.3677</f>
        <v>0</v>
      </c>
    </row>
    <row r="607" spans="1:9" x14ac:dyDescent="0.35">
      <c r="A607" s="9">
        <f t="shared" ref="A607:A670" si="53">A606+1</f>
        <v>2</v>
      </c>
      <c r="B607" s="14" t="s">
        <v>60</v>
      </c>
      <c r="C607" s="8"/>
      <c r="D607" s="8"/>
      <c r="E607" s="8"/>
      <c r="F607" s="8"/>
      <c r="G607" s="11">
        <f t="shared" si="51"/>
        <v>0</v>
      </c>
      <c r="H607" s="18">
        <f t="shared" ref="H607:H639" si="54">G607*1582.86*1.2</f>
        <v>0</v>
      </c>
      <c r="I607" s="10">
        <f t="shared" si="52"/>
        <v>0</v>
      </c>
    </row>
    <row r="608" spans="1:9" x14ac:dyDescent="0.35">
      <c r="A608" s="9">
        <f t="shared" si="53"/>
        <v>3</v>
      </c>
      <c r="B608" s="14" t="s">
        <v>61</v>
      </c>
      <c r="C608" s="8"/>
      <c r="D608" s="8"/>
      <c r="E608" s="8"/>
      <c r="F608" s="8"/>
      <c r="G608" s="11">
        <f t="shared" si="51"/>
        <v>0</v>
      </c>
      <c r="H608" s="18">
        <f t="shared" si="54"/>
        <v>0</v>
      </c>
      <c r="I608" s="10">
        <f t="shared" si="52"/>
        <v>0</v>
      </c>
    </row>
    <row r="609" spans="1:9" x14ac:dyDescent="0.35">
      <c r="A609" s="9">
        <f t="shared" si="53"/>
        <v>4</v>
      </c>
      <c r="B609" s="14" t="s">
        <v>62</v>
      </c>
      <c r="C609" s="8"/>
      <c r="D609" s="8"/>
      <c r="E609" s="8"/>
      <c r="F609" s="8"/>
      <c r="G609" s="11">
        <f t="shared" si="51"/>
        <v>0</v>
      </c>
      <c r="H609" s="18">
        <f t="shared" si="54"/>
        <v>0</v>
      </c>
      <c r="I609" s="10">
        <f t="shared" si="52"/>
        <v>0</v>
      </c>
    </row>
    <row r="610" spans="1:9" x14ac:dyDescent="0.35">
      <c r="A610" s="9">
        <f t="shared" si="53"/>
        <v>5</v>
      </c>
      <c r="B610" s="14" t="s">
        <v>63</v>
      </c>
      <c r="C610" s="8"/>
      <c r="D610" s="8"/>
      <c r="E610" s="8"/>
      <c r="F610" s="8"/>
      <c r="G610" s="11">
        <f t="shared" si="51"/>
        <v>0</v>
      </c>
      <c r="H610" s="18">
        <f t="shared" si="54"/>
        <v>0</v>
      </c>
      <c r="I610" s="10">
        <f t="shared" si="52"/>
        <v>0</v>
      </c>
    </row>
    <row r="611" spans="1:9" x14ac:dyDescent="0.35">
      <c r="A611" s="9">
        <f t="shared" si="53"/>
        <v>6</v>
      </c>
      <c r="B611" s="14" t="s">
        <v>64</v>
      </c>
      <c r="C611" s="8"/>
      <c r="D611" s="8"/>
      <c r="E611" s="8"/>
      <c r="F611" s="8"/>
      <c r="G611" s="11">
        <f t="shared" si="51"/>
        <v>0</v>
      </c>
      <c r="H611" s="18">
        <f t="shared" si="54"/>
        <v>0</v>
      </c>
      <c r="I611" s="10">
        <f t="shared" si="52"/>
        <v>0</v>
      </c>
    </row>
    <row r="612" spans="1:9" x14ac:dyDescent="0.35">
      <c r="A612" s="9">
        <f t="shared" si="53"/>
        <v>7</v>
      </c>
      <c r="B612" s="14" t="s">
        <v>65</v>
      </c>
      <c r="C612" s="8"/>
      <c r="D612" s="8"/>
      <c r="E612" s="8"/>
      <c r="F612" s="8"/>
      <c r="G612" s="11">
        <f t="shared" si="51"/>
        <v>0</v>
      </c>
      <c r="H612" s="18">
        <f t="shared" si="54"/>
        <v>0</v>
      </c>
      <c r="I612" s="10">
        <f t="shared" si="52"/>
        <v>0</v>
      </c>
    </row>
    <row r="613" spans="1:9" x14ac:dyDescent="0.35">
      <c r="A613" s="9">
        <f t="shared" si="53"/>
        <v>8</v>
      </c>
      <c r="B613" s="14" t="s">
        <v>66</v>
      </c>
      <c r="C613" s="8"/>
      <c r="D613" s="8"/>
      <c r="E613" s="8"/>
      <c r="F613" s="8"/>
      <c r="G613" s="11">
        <f t="shared" si="51"/>
        <v>0</v>
      </c>
      <c r="H613" s="18">
        <f t="shared" si="54"/>
        <v>0</v>
      </c>
      <c r="I613" s="10">
        <f t="shared" si="52"/>
        <v>0</v>
      </c>
    </row>
    <row r="614" spans="1:9" x14ac:dyDescent="0.35">
      <c r="A614" s="9">
        <f t="shared" si="53"/>
        <v>9</v>
      </c>
      <c r="B614" s="14" t="s">
        <v>67</v>
      </c>
      <c r="C614" s="8"/>
      <c r="D614" s="8"/>
      <c r="E614" s="8"/>
      <c r="F614" s="112"/>
      <c r="G614" s="112">
        <f>F614*1582.86*1.2</f>
        <v>0</v>
      </c>
      <c r="H614" s="112">
        <f>G614*0.3677</f>
        <v>0</v>
      </c>
      <c r="I614" s="10">
        <f t="shared" si="52"/>
        <v>0</v>
      </c>
    </row>
    <row r="615" spans="1:9" x14ac:dyDescent="0.35">
      <c r="A615" s="9">
        <f t="shared" si="53"/>
        <v>10</v>
      </c>
      <c r="B615" s="14" t="s">
        <v>68</v>
      </c>
      <c r="C615" s="8"/>
      <c r="D615" s="8"/>
      <c r="E615" s="8"/>
      <c r="F615" s="8"/>
      <c r="G615" s="112">
        <f t="shared" ref="G615:G639" si="55">F615*1582.86*1.2</f>
        <v>0</v>
      </c>
      <c r="H615" s="18">
        <f t="shared" si="54"/>
        <v>0</v>
      </c>
      <c r="I615" s="10">
        <f t="shared" si="52"/>
        <v>0</v>
      </c>
    </row>
    <row r="616" spans="1:9" x14ac:dyDescent="0.35">
      <c r="A616" s="9">
        <f t="shared" si="53"/>
        <v>11</v>
      </c>
      <c r="B616" s="14" t="s">
        <v>69</v>
      </c>
      <c r="C616" s="8"/>
      <c r="D616" s="8"/>
      <c r="E616" s="8"/>
      <c r="F616" s="8"/>
      <c r="G616" s="112">
        <f t="shared" si="55"/>
        <v>0</v>
      </c>
      <c r="H616" s="18">
        <f t="shared" si="54"/>
        <v>0</v>
      </c>
      <c r="I616" s="10">
        <f t="shared" si="52"/>
        <v>0</v>
      </c>
    </row>
    <row r="617" spans="1:9" x14ac:dyDescent="0.35">
      <c r="A617" s="9">
        <f t="shared" si="53"/>
        <v>12</v>
      </c>
      <c r="B617" s="14" t="s">
        <v>70</v>
      </c>
      <c r="C617" s="8"/>
      <c r="D617" s="8"/>
      <c r="E617" s="8"/>
      <c r="F617" s="8"/>
      <c r="G617" s="112">
        <f t="shared" si="55"/>
        <v>0</v>
      </c>
      <c r="H617" s="18">
        <f t="shared" si="54"/>
        <v>0</v>
      </c>
      <c r="I617" s="10">
        <f t="shared" si="52"/>
        <v>0</v>
      </c>
    </row>
    <row r="618" spans="1:9" x14ac:dyDescent="0.35">
      <c r="A618" s="9">
        <f t="shared" si="53"/>
        <v>13</v>
      </c>
      <c r="B618" s="14" t="s">
        <v>71</v>
      </c>
      <c r="C618" s="8"/>
      <c r="D618" s="8"/>
      <c r="E618" s="8"/>
      <c r="F618" s="8"/>
      <c r="G618" s="112">
        <f t="shared" si="55"/>
        <v>0</v>
      </c>
      <c r="H618" s="18">
        <f t="shared" si="54"/>
        <v>0</v>
      </c>
      <c r="I618" s="10">
        <f t="shared" si="52"/>
        <v>0</v>
      </c>
    </row>
    <row r="619" spans="1:9" x14ac:dyDescent="0.35">
      <c r="A619" s="9">
        <f t="shared" si="53"/>
        <v>14</v>
      </c>
      <c r="B619" s="14" t="s">
        <v>72</v>
      </c>
      <c r="C619" s="8"/>
      <c r="D619" s="8"/>
      <c r="E619" s="8"/>
      <c r="F619" s="8"/>
      <c r="G619" s="112">
        <f t="shared" si="55"/>
        <v>0</v>
      </c>
      <c r="H619" s="18">
        <f t="shared" si="54"/>
        <v>0</v>
      </c>
      <c r="I619" s="10">
        <f t="shared" si="52"/>
        <v>0</v>
      </c>
    </row>
    <row r="620" spans="1:9" x14ac:dyDescent="0.35">
      <c r="A620" s="9">
        <f t="shared" si="53"/>
        <v>15</v>
      </c>
      <c r="B620" s="14" t="s">
        <v>73</v>
      </c>
      <c r="C620" s="8"/>
      <c r="D620" s="8"/>
      <c r="E620" s="8"/>
      <c r="F620" s="8"/>
      <c r="G620" s="112">
        <f t="shared" si="55"/>
        <v>0</v>
      </c>
      <c r="H620" s="18">
        <f t="shared" si="54"/>
        <v>0</v>
      </c>
      <c r="I620" s="10">
        <f t="shared" si="52"/>
        <v>0</v>
      </c>
    </row>
    <row r="621" spans="1:9" x14ac:dyDescent="0.35">
      <c r="A621" s="9">
        <f t="shared" si="53"/>
        <v>16</v>
      </c>
      <c r="B621" s="14" t="s">
        <v>74</v>
      </c>
      <c r="C621" s="8"/>
      <c r="D621" s="8"/>
      <c r="E621" s="8"/>
      <c r="F621" s="8"/>
      <c r="G621" s="112">
        <f t="shared" si="55"/>
        <v>0</v>
      </c>
      <c r="H621" s="18">
        <f t="shared" si="54"/>
        <v>0</v>
      </c>
      <c r="I621" s="10">
        <f t="shared" si="52"/>
        <v>0</v>
      </c>
    </row>
    <row r="622" spans="1:9" x14ac:dyDescent="0.35">
      <c r="A622" s="9">
        <f t="shared" si="53"/>
        <v>17</v>
      </c>
      <c r="B622" s="14" t="s">
        <v>75</v>
      </c>
      <c r="C622" s="8"/>
      <c r="D622" s="8"/>
      <c r="E622" s="8"/>
      <c r="F622" s="8"/>
      <c r="G622" s="112">
        <f t="shared" si="55"/>
        <v>0</v>
      </c>
      <c r="H622" s="18">
        <f t="shared" si="54"/>
        <v>0</v>
      </c>
      <c r="I622" s="10">
        <f t="shared" si="52"/>
        <v>0</v>
      </c>
    </row>
    <row r="623" spans="1:9" x14ac:dyDescent="0.35">
      <c r="A623" s="9">
        <f t="shared" si="53"/>
        <v>18</v>
      </c>
      <c r="B623" s="14" t="s">
        <v>76</v>
      </c>
      <c r="C623" s="8"/>
      <c r="D623" s="8"/>
      <c r="E623" s="8"/>
      <c r="F623" s="8"/>
      <c r="G623" s="112">
        <f t="shared" si="55"/>
        <v>0</v>
      </c>
      <c r="H623" s="18">
        <f t="shared" si="54"/>
        <v>0</v>
      </c>
      <c r="I623" s="10">
        <f t="shared" si="52"/>
        <v>0</v>
      </c>
    </row>
    <row r="624" spans="1:9" x14ac:dyDescent="0.35">
      <c r="A624" s="9">
        <f t="shared" si="53"/>
        <v>19</v>
      </c>
      <c r="B624" s="14" t="s">
        <v>77</v>
      </c>
      <c r="C624" s="8"/>
      <c r="D624" s="8"/>
      <c r="E624" s="8"/>
      <c r="F624" s="8"/>
      <c r="G624" s="112">
        <f t="shared" si="55"/>
        <v>0</v>
      </c>
      <c r="H624" s="18">
        <f t="shared" si="54"/>
        <v>0</v>
      </c>
      <c r="I624" s="10">
        <f t="shared" si="52"/>
        <v>0</v>
      </c>
    </row>
    <row r="625" spans="1:9" x14ac:dyDescent="0.35">
      <c r="A625" s="9">
        <f t="shared" si="53"/>
        <v>20</v>
      </c>
      <c r="B625" s="14" t="s">
        <v>78</v>
      </c>
      <c r="C625" s="8"/>
      <c r="D625" s="8"/>
      <c r="E625" s="8"/>
      <c r="F625" s="8"/>
      <c r="G625" s="112">
        <f t="shared" si="55"/>
        <v>0</v>
      </c>
      <c r="H625" s="18">
        <f t="shared" si="54"/>
        <v>0</v>
      </c>
      <c r="I625" s="10">
        <f t="shared" si="52"/>
        <v>0</v>
      </c>
    </row>
    <row r="626" spans="1:9" x14ac:dyDescent="0.35">
      <c r="A626" s="9">
        <f t="shared" si="53"/>
        <v>21</v>
      </c>
      <c r="B626" s="14" t="s">
        <v>79</v>
      </c>
      <c r="C626" s="8"/>
      <c r="D626" s="8"/>
      <c r="E626" s="8"/>
      <c r="F626" s="8"/>
      <c r="G626" s="112">
        <f t="shared" si="55"/>
        <v>0</v>
      </c>
      <c r="H626" s="18">
        <f t="shared" si="54"/>
        <v>0</v>
      </c>
      <c r="I626" s="10">
        <f t="shared" si="52"/>
        <v>0</v>
      </c>
    </row>
    <row r="627" spans="1:9" x14ac:dyDescent="0.35">
      <c r="A627" s="9">
        <f t="shared" si="53"/>
        <v>22</v>
      </c>
      <c r="B627" s="14" t="s">
        <v>80</v>
      </c>
      <c r="C627" s="8"/>
      <c r="D627" s="8"/>
      <c r="E627" s="8"/>
      <c r="F627" s="8"/>
      <c r="G627" s="112">
        <f t="shared" si="55"/>
        <v>0</v>
      </c>
      <c r="H627" s="18">
        <f t="shared" si="54"/>
        <v>0</v>
      </c>
      <c r="I627" s="10">
        <f t="shared" si="52"/>
        <v>0</v>
      </c>
    </row>
    <row r="628" spans="1:9" x14ac:dyDescent="0.35">
      <c r="A628" s="9">
        <f t="shared" si="53"/>
        <v>23</v>
      </c>
      <c r="B628" s="14" t="s">
        <v>81</v>
      </c>
      <c r="C628" s="8"/>
      <c r="D628" s="8"/>
      <c r="E628" s="8"/>
      <c r="F628" s="8"/>
      <c r="G628" s="112">
        <f t="shared" si="55"/>
        <v>0</v>
      </c>
      <c r="H628" s="18">
        <f t="shared" si="54"/>
        <v>0</v>
      </c>
      <c r="I628" s="10">
        <f t="shared" si="52"/>
        <v>0</v>
      </c>
    </row>
    <row r="629" spans="1:9" x14ac:dyDescent="0.35">
      <c r="A629" s="9">
        <f t="shared" si="53"/>
        <v>24</v>
      </c>
      <c r="B629" s="14" t="s">
        <v>82</v>
      </c>
      <c r="C629" s="8"/>
      <c r="D629" s="8"/>
      <c r="E629" s="8"/>
      <c r="F629" s="8"/>
      <c r="G629" s="112">
        <f t="shared" si="55"/>
        <v>0</v>
      </c>
      <c r="H629" s="18">
        <f t="shared" si="54"/>
        <v>0</v>
      </c>
      <c r="I629" s="10">
        <f t="shared" si="52"/>
        <v>0</v>
      </c>
    </row>
    <row r="630" spans="1:9" x14ac:dyDescent="0.35">
      <c r="A630" s="9">
        <f t="shared" si="53"/>
        <v>25</v>
      </c>
      <c r="B630" s="14" t="s">
        <v>83</v>
      </c>
      <c r="C630" s="8"/>
      <c r="D630" s="8"/>
      <c r="E630" s="8"/>
      <c r="F630" s="8"/>
      <c r="G630" s="112">
        <f t="shared" si="55"/>
        <v>0</v>
      </c>
      <c r="H630" s="18">
        <f t="shared" si="54"/>
        <v>0</v>
      </c>
      <c r="I630" s="10">
        <f t="shared" si="52"/>
        <v>0</v>
      </c>
    </row>
    <row r="631" spans="1:9" x14ac:dyDescent="0.35">
      <c r="A631" s="9">
        <f t="shared" si="53"/>
        <v>26</v>
      </c>
      <c r="B631" s="14" t="s">
        <v>84</v>
      </c>
      <c r="C631" s="8"/>
      <c r="D631" s="8"/>
      <c r="E631" s="8"/>
      <c r="F631" s="8"/>
      <c r="G631" s="112">
        <f t="shared" si="55"/>
        <v>0</v>
      </c>
      <c r="H631" s="18">
        <f t="shared" si="54"/>
        <v>0</v>
      </c>
      <c r="I631" s="10">
        <f t="shared" si="52"/>
        <v>0</v>
      </c>
    </row>
    <row r="632" spans="1:9" x14ac:dyDescent="0.35">
      <c r="A632" s="9">
        <f t="shared" si="53"/>
        <v>27</v>
      </c>
      <c r="B632" s="14" t="s">
        <v>85</v>
      </c>
      <c r="C632" s="8"/>
      <c r="D632" s="8"/>
      <c r="E632" s="8"/>
      <c r="F632" s="8"/>
      <c r="G632" s="112">
        <f t="shared" si="55"/>
        <v>0</v>
      </c>
      <c r="H632" s="18">
        <f t="shared" si="54"/>
        <v>0</v>
      </c>
      <c r="I632" s="10">
        <f t="shared" si="52"/>
        <v>0</v>
      </c>
    </row>
    <row r="633" spans="1:9" x14ac:dyDescent="0.35">
      <c r="A633" s="9">
        <f t="shared" si="53"/>
        <v>28</v>
      </c>
      <c r="B633" s="14" t="s">
        <v>86</v>
      </c>
      <c r="C633" s="8"/>
      <c r="D633" s="8"/>
      <c r="E633" s="8"/>
      <c r="F633" s="8"/>
      <c r="G633" s="112">
        <f t="shared" si="55"/>
        <v>0</v>
      </c>
      <c r="H633" s="18">
        <f t="shared" si="54"/>
        <v>0</v>
      </c>
      <c r="I633" s="10">
        <f t="shared" si="52"/>
        <v>0</v>
      </c>
    </row>
    <row r="634" spans="1:9" x14ac:dyDescent="0.35">
      <c r="A634" s="9">
        <f t="shared" si="53"/>
        <v>29</v>
      </c>
      <c r="B634" s="14" t="s">
        <v>87</v>
      </c>
      <c r="C634" s="8"/>
      <c r="D634" s="8"/>
      <c r="E634" s="8"/>
      <c r="F634" s="8"/>
      <c r="G634" s="112">
        <f t="shared" si="55"/>
        <v>0</v>
      </c>
      <c r="H634" s="18">
        <f t="shared" si="54"/>
        <v>0</v>
      </c>
      <c r="I634" s="10">
        <f t="shared" si="52"/>
        <v>0</v>
      </c>
    </row>
    <row r="635" spans="1:9" x14ac:dyDescent="0.35">
      <c r="A635" s="9">
        <f t="shared" si="53"/>
        <v>30</v>
      </c>
      <c r="B635" s="14" t="s">
        <v>88</v>
      </c>
      <c r="C635" s="8"/>
      <c r="D635" s="8"/>
      <c r="E635" s="8"/>
      <c r="F635" s="8"/>
      <c r="G635" s="112">
        <f t="shared" si="55"/>
        <v>0</v>
      </c>
      <c r="H635" s="18">
        <f t="shared" si="54"/>
        <v>0</v>
      </c>
      <c r="I635" s="10">
        <f t="shared" si="52"/>
        <v>0</v>
      </c>
    </row>
    <row r="636" spans="1:9" x14ac:dyDescent="0.35">
      <c r="A636" s="9">
        <f t="shared" si="53"/>
        <v>31</v>
      </c>
      <c r="B636" s="14" t="s">
        <v>89</v>
      </c>
      <c r="C636" s="8"/>
      <c r="D636" s="8"/>
      <c r="E636" s="8"/>
      <c r="F636" s="8"/>
      <c r="G636" s="112">
        <f t="shared" si="55"/>
        <v>0</v>
      </c>
      <c r="H636" s="18">
        <f t="shared" si="54"/>
        <v>0</v>
      </c>
      <c r="I636" s="10">
        <f t="shared" si="52"/>
        <v>0</v>
      </c>
    </row>
    <row r="637" spans="1:9" x14ac:dyDescent="0.35">
      <c r="A637" s="9">
        <f t="shared" si="53"/>
        <v>32</v>
      </c>
      <c r="B637" s="14" t="s">
        <v>90</v>
      </c>
      <c r="C637" s="8"/>
      <c r="D637" s="8"/>
      <c r="E637" s="8"/>
      <c r="F637" s="8"/>
      <c r="G637" s="112">
        <f t="shared" si="55"/>
        <v>0</v>
      </c>
      <c r="H637" s="18">
        <f t="shared" si="54"/>
        <v>0</v>
      </c>
      <c r="I637" s="10">
        <f t="shared" si="52"/>
        <v>0</v>
      </c>
    </row>
    <row r="638" spans="1:9" x14ac:dyDescent="0.35">
      <c r="A638" s="9">
        <f t="shared" si="53"/>
        <v>33</v>
      </c>
      <c r="B638" s="14" t="s">
        <v>91</v>
      </c>
      <c r="C638" s="8"/>
      <c r="D638" s="8"/>
      <c r="E638" s="8"/>
      <c r="F638" s="8"/>
      <c r="G638" s="112">
        <f t="shared" si="55"/>
        <v>0</v>
      </c>
      <c r="H638" s="18">
        <f t="shared" si="54"/>
        <v>0</v>
      </c>
      <c r="I638" s="10">
        <f t="shared" si="52"/>
        <v>0</v>
      </c>
    </row>
    <row r="639" spans="1:9" x14ac:dyDescent="0.35">
      <c r="A639" s="9">
        <f t="shared" si="53"/>
        <v>34</v>
      </c>
      <c r="B639" s="14" t="s">
        <v>92</v>
      </c>
      <c r="C639" s="8"/>
      <c r="D639" s="8"/>
      <c r="E639" s="8"/>
      <c r="F639" s="8"/>
      <c r="G639" s="112">
        <f t="shared" si="55"/>
        <v>0</v>
      </c>
      <c r="H639" s="18">
        <f t="shared" si="54"/>
        <v>0</v>
      </c>
      <c r="I639" s="10">
        <f t="shared" si="52"/>
        <v>0</v>
      </c>
    </row>
    <row r="640" spans="1:9" x14ac:dyDescent="0.35">
      <c r="A640" s="9">
        <f t="shared" si="53"/>
        <v>35</v>
      </c>
      <c r="B640" s="14" t="s">
        <v>93</v>
      </c>
      <c r="C640" s="8"/>
      <c r="D640" s="8"/>
      <c r="E640" s="8"/>
      <c r="F640" s="112">
        <f t="shared" ref="F640:F696" si="56">1/2*E640</f>
        <v>0</v>
      </c>
      <c r="G640" s="112">
        <f t="shared" ref="G640:G695" si="57">F640*1582.86*1.2</f>
        <v>0</v>
      </c>
      <c r="H640" s="112">
        <f t="shared" ref="H640:I695" si="58">G640*0.3677</f>
        <v>0</v>
      </c>
      <c r="I640" s="10">
        <f t="shared" si="52"/>
        <v>0</v>
      </c>
    </row>
    <row r="641" spans="1:9" x14ac:dyDescent="0.35">
      <c r="A641" s="9">
        <f t="shared" si="53"/>
        <v>36</v>
      </c>
      <c r="B641" s="14" t="s">
        <v>94</v>
      </c>
      <c r="C641" s="8"/>
      <c r="D641" s="8"/>
      <c r="E641" s="8"/>
      <c r="F641" s="112">
        <f t="shared" si="56"/>
        <v>0</v>
      </c>
      <c r="G641" s="112">
        <f t="shared" si="57"/>
        <v>0</v>
      </c>
      <c r="H641" s="112">
        <f t="shared" si="58"/>
        <v>0</v>
      </c>
      <c r="I641" s="10">
        <f t="shared" si="52"/>
        <v>0</v>
      </c>
    </row>
    <row r="642" spans="1:9" x14ac:dyDescent="0.35">
      <c r="A642" s="9">
        <f t="shared" si="53"/>
        <v>37</v>
      </c>
      <c r="B642" s="14" t="s">
        <v>95</v>
      </c>
      <c r="C642" s="8"/>
      <c r="D642" s="8"/>
      <c r="E642" s="8"/>
      <c r="F642" s="112">
        <f t="shared" si="56"/>
        <v>0</v>
      </c>
      <c r="G642" s="112">
        <f t="shared" si="57"/>
        <v>0</v>
      </c>
      <c r="H642" s="112">
        <f t="shared" si="58"/>
        <v>0</v>
      </c>
      <c r="I642" s="10">
        <f t="shared" si="52"/>
        <v>0</v>
      </c>
    </row>
    <row r="643" spans="1:9" x14ac:dyDescent="0.35">
      <c r="A643" s="9">
        <f t="shared" si="53"/>
        <v>38</v>
      </c>
      <c r="B643" s="14" t="s">
        <v>96</v>
      </c>
      <c r="C643" s="8"/>
      <c r="D643" s="8"/>
      <c r="E643" s="8"/>
      <c r="F643" s="112">
        <f t="shared" si="56"/>
        <v>0</v>
      </c>
      <c r="G643" s="112">
        <f t="shared" si="57"/>
        <v>0</v>
      </c>
      <c r="H643" s="112">
        <f t="shared" si="58"/>
        <v>0</v>
      </c>
      <c r="I643" s="10">
        <f t="shared" si="52"/>
        <v>0</v>
      </c>
    </row>
    <row r="644" spans="1:9" x14ac:dyDescent="0.35">
      <c r="A644" s="9">
        <f t="shared" si="53"/>
        <v>39</v>
      </c>
      <c r="B644" s="14" t="s">
        <v>97</v>
      </c>
      <c r="C644" s="8"/>
      <c r="D644" s="8"/>
      <c r="E644" s="8"/>
      <c r="F644" s="112">
        <f t="shared" si="56"/>
        <v>0</v>
      </c>
      <c r="G644" s="112">
        <f t="shared" si="57"/>
        <v>0</v>
      </c>
      <c r="H644" s="112">
        <f t="shared" si="58"/>
        <v>0</v>
      </c>
      <c r="I644" s="10">
        <f t="shared" si="52"/>
        <v>0</v>
      </c>
    </row>
    <row r="645" spans="1:9" x14ac:dyDescent="0.35">
      <c r="A645" s="9">
        <f t="shared" si="53"/>
        <v>40</v>
      </c>
      <c r="B645" s="14" t="s">
        <v>98</v>
      </c>
      <c r="C645" s="8"/>
      <c r="D645" s="8"/>
      <c r="E645" s="8"/>
      <c r="F645" s="112">
        <f t="shared" si="56"/>
        <v>0</v>
      </c>
      <c r="G645" s="112">
        <f t="shared" si="57"/>
        <v>0</v>
      </c>
      <c r="H645" s="112">
        <f t="shared" si="58"/>
        <v>0</v>
      </c>
      <c r="I645" s="10">
        <f t="shared" si="52"/>
        <v>0</v>
      </c>
    </row>
    <row r="646" spans="1:9" x14ac:dyDescent="0.35">
      <c r="A646" s="9">
        <f t="shared" si="53"/>
        <v>41</v>
      </c>
      <c r="B646" s="14" t="s">
        <v>99</v>
      </c>
      <c r="C646" s="8"/>
      <c r="D646" s="8"/>
      <c r="E646" s="8"/>
      <c r="F646" s="112">
        <f t="shared" si="56"/>
        <v>0</v>
      </c>
      <c r="G646" s="112">
        <f t="shared" si="57"/>
        <v>0</v>
      </c>
      <c r="H646" s="112">
        <f t="shared" si="58"/>
        <v>0</v>
      </c>
      <c r="I646" s="10">
        <f t="shared" si="52"/>
        <v>0</v>
      </c>
    </row>
    <row r="647" spans="1:9" x14ac:dyDescent="0.35">
      <c r="A647" s="9">
        <f t="shared" si="53"/>
        <v>42</v>
      </c>
      <c r="B647" s="14" t="s">
        <v>100</v>
      </c>
      <c r="C647" s="8"/>
      <c r="D647" s="8"/>
      <c r="E647" s="8"/>
      <c r="F647" s="112">
        <f t="shared" si="56"/>
        <v>0</v>
      </c>
      <c r="G647" s="112">
        <f t="shared" si="57"/>
        <v>0</v>
      </c>
      <c r="H647" s="112">
        <f t="shared" si="58"/>
        <v>0</v>
      </c>
      <c r="I647" s="10">
        <f t="shared" si="52"/>
        <v>0</v>
      </c>
    </row>
    <row r="648" spans="1:9" x14ac:dyDescent="0.35">
      <c r="A648" s="9">
        <f t="shared" si="53"/>
        <v>43</v>
      </c>
      <c r="B648" s="14" t="s">
        <v>101</v>
      </c>
      <c r="C648" s="8"/>
      <c r="D648" s="8"/>
      <c r="E648" s="8"/>
      <c r="F648" s="112">
        <f t="shared" si="56"/>
        <v>0</v>
      </c>
      <c r="G648" s="112">
        <f t="shared" si="57"/>
        <v>0</v>
      </c>
      <c r="H648" s="112">
        <f t="shared" si="58"/>
        <v>0</v>
      </c>
      <c r="I648" s="10">
        <f t="shared" si="52"/>
        <v>0</v>
      </c>
    </row>
    <row r="649" spans="1:9" x14ac:dyDescent="0.35">
      <c r="A649" s="9">
        <f t="shared" si="53"/>
        <v>44</v>
      </c>
      <c r="B649" s="14" t="s">
        <v>102</v>
      </c>
      <c r="C649" s="8"/>
      <c r="D649" s="8"/>
      <c r="E649" s="8"/>
      <c r="F649" s="112">
        <f t="shared" si="56"/>
        <v>0</v>
      </c>
      <c r="G649" s="112">
        <f t="shared" si="57"/>
        <v>0</v>
      </c>
      <c r="H649" s="112">
        <f t="shared" si="58"/>
        <v>0</v>
      </c>
      <c r="I649" s="10">
        <f t="shared" si="52"/>
        <v>0</v>
      </c>
    </row>
    <row r="650" spans="1:9" x14ac:dyDescent="0.35">
      <c r="A650" s="9">
        <f t="shared" si="53"/>
        <v>45</v>
      </c>
      <c r="B650" s="14" t="s">
        <v>103</v>
      </c>
      <c r="C650" s="8"/>
      <c r="D650" s="8"/>
      <c r="E650" s="8"/>
      <c r="F650" s="112">
        <f t="shared" si="56"/>
        <v>0</v>
      </c>
      <c r="G650" s="112">
        <f t="shared" si="57"/>
        <v>0</v>
      </c>
      <c r="H650" s="112">
        <f t="shared" si="58"/>
        <v>0</v>
      </c>
      <c r="I650" s="10">
        <f t="shared" si="52"/>
        <v>0</v>
      </c>
    </row>
    <row r="651" spans="1:9" x14ac:dyDescent="0.35">
      <c r="A651" s="9">
        <f t="shared" si="53"/>
        <v>46</v>
      </c>
      <c r="B651" s="14" t="s">
        <v>104</v>
      </c>
      <c r="C651" s="8"/>
      <c r="D651" s="8"/>
      <c r="E651" s="8"/>
      <c r="F651" s="112">
        <f t="shared" si="56"/>
        <v>0</v>
      </c>
      <c r="G651" s="112">
        <f t="shared" si="57"/>
        <v>0</v>
      </c>
      <c r="H651" s="112">
        <f t="shared" si="58"/>
        <v>0</v>
      </c>
      <c r="I651" s="10">
        <f t="shared" si="52"/>
        <v>0</v>
      </c>
    </row>
    <row r="652" spans="1:9" x14ac:dyDescent="0.35">
      <c r="A652" s="9">
        <f t="shared" si="53"/>
        <v>47</v>
      </c>
      <c r="B652" s="14" t="s">
        <v>105</v>
      </c>
      <c r="C652" s="8"/>
      <c r="D652" s="8"/>
      <c r="E652" s="8"/>
      <c r="F652" s="112">
        <f t="shared" si="56"/>
        <v>0</v>
      </c>
      <c r="G652" s="112">
        <f t="shared" si="57"/>
        <v>0</v>
      </c>
      <c r="H652" s="112">
        <f t="shared" si="58"/>
        <v>0</v>
      </c>
      <c r="I652" s="10">
        <f t="shared" si="52"/>
        <v>0</v>
      </c>
    </row>
    <row r="653" spans="1:9" x14ac:dyDescent="0.35">
      <c r="A653" s="9">
        <f t="shared" si="53"/>
        <v>48</v>
      </c>
      <c r="B653" s="14" t="s">
        <v>106</v>
      </c>
      <c r="C653" s="8"/>
      <c r="D653" s="8"/>
      <c r="E653" s="8"/>
      <c r="F653" s="112">
        <f t="shared" si="56"/>
        <v>0</v>
      </c>
      <c r="G653" s="112">
        <f t="shared" si="57"/>
        <v>0</v>
      </c>
      <c r="H653" s="112">
        <f t="shared" si="58"/>
        <v>0</v>
      </c>
      <c r="I653" s="10">
        <f t="shared" si="52"/>
        <v>0</v>
      </c>
    </row>
    <row r="654" spans="1:9" x14ac:dyDescent="0.35">
      <c r="A654" s="9">
        <f t="shared" si="53"/>
        <v>49</v>
      </c>
      <c r="B654" s="14" t="s">
        <v>107</v>
      </c>
      <c r="C654" s="8"/>
      <c r="D654" s="8"/>
      <c r="E654" s="8"/>
      <c r="F654" s="112">
        <f t="shared" si="56"/>
        <v>0</v>
      </c>
      <c r="G654" s="112">
        <f t="shared" si="57"/>
        <v>0</v>
      </c>
      <c r="H654" s="112">
        <f t="shared" si="58"/>
        <v>0</v>
      </c>
      <c r="I654" s="10">
        <f t="shared" si="52"/>
        <v>0</v>
      </c>
    </row>
    <row r="655" spans="1:9" x14ac:dyDescent="0.35">
      <c r="A655" s="9">
        <f t="shared" si="53"/>
        <v>50</v>
      </c>
      <c r="B655" s="14" t="s">
        <v>108</v>
      </c>
      <c r="C655" s="8"/>
      <c r="D655" s="8"/>
      <c r="E655" s="8"/>
      <c r="F655" s="112">
        <f t="shared" si="56"/>
        <v>0</v>
      </c>
      <c r="G655" s="112">
        <f t="shared" si="57"/>
        <v>0</v>
      </c>
      <c r="H655" s="112">
        <f t="shared" si="58"/>
        <v>0</v>
      </c>
      <c r="I655" s="10">
        <f t="shared" si="52"/>
        <v>0</v>
      </c>
    </row>
    <row r="656" spans="1:9" x14ac:dyDescent="0.35">
      <c r="A656" s="9">
        <f t="shared" si="53"/>
        <v>51</v>
      </c>
      <c r="B656" s="65" t="s">
        <v>109</v>
      </c>
      <c r="C656" s="8"/>
      <c r="D656" s="8"/>
      <c r="E656" s="8"/>
      <c r="F656" s="112">
        <f t="shared" si="56"/>
        <v>0</v>
      </c>
      <c r="G656" s="112">
        <f t="shared" si="57"/>
        <v>0</v>
      </c>
      <c r="H656" s="112">
        <f t="shared" si="58"/>
        <v>0</v>
      </c>
      <c r="I656" s="10">
        <f t="shared" si="52"/>
        <v>0</v>
      </c>
    </row>
    <row r="657" spans="1:9" x14ac:dyDescent="0.35">
      <c r="A657" s="9">
        <f t="shared" si="53"/>
        <v>52</v>
      </c>
      <c r="B657" s="14" t="s">
        <v>110</v>
      </c>
      <c r="C657" s="8"/>
      <c r="D657" s="8"/>
      <c r="E657" s="8"/>
      <c r="F657" s="112">
        <f t="shared" si="56"/>
        <v>0</v>
      </c>
      <c r="G657" s="112">
        <f t="shared" si="57"/>
        <v>0</v>
      </c>
      <c r="H657" s="112">
        <f t="shared" si="58"/>
        <v>0</v>
      </c>
      <c r="I657" s="10">
        <f t="shared" si="52"/>
        <v>0</v>
      </c>
    </row>
    <row r="658" spans="1:9" x14ac:dyDescent="0.35">
      <c r="A658" s="9">
        <f t="shared" si="53"/>
        <v>53</v>
      </c>
      <c r="B658" s="14" t="s">
        <v>111</v>
      </c>
      <c r="C658" s="8"/>
      <c r="D658" s="8"/>
      <c r="E658" s="8"/>
      <c r="F658" s="112">
        <f t="shared" si="56"/>
        <v>0</v>
      </c>
      <c r="G658" s="112">
        <f t="shared" si="57"/>
        <v>0</v>
      </c>
      <c r="H658" s="112">
        <f t="shared" si="58"/>
        <v>0</v>
      </c>
      <c r="I658" s="10">
        <f t="shared" si="52"/>
        <v>0</v>
      </c>
    </row>
    <row r="659" spans="1:9" x14ac:dyDescent="0.35">
      <c r="A659" s="9">
        <f t="shared" si="53"/>
        <v>54</v>
      </c>
      <c r="B659" s="14" t="s">
        <v>112</v>
      </c>
      <c r="C659" s="8"/>
      <c r="D659" s="8"/>
      <c r="E659" s="8"/>
      <c r="F659" s="112">
        <f t="shared" si="56"/>
        <v>0</v>
      </c>
      <c r="G659" s="112">
        <f t="shared" si="57"/>
        <v>0</v>
      </c>
      <c r="H659" s="112">
        <f t="shared" si="58"/>
        <v>0</v>
      </c>
      <c r="I659" s="10">
        <f t="shared" si="52"/>
        <v>0</v>
      </c>
    </row>
    <row r="660" spans="1:9" x14ac:dyDescent="0.35">
      <c r="A660" s="9">
        <f t="shared" si="53"/>
        <v>55</v>
      </c>
      <c r="B660" s="14" t="s">
        <v>113</v>
      </c>
      <c r="C660" s="8"/>
      <c r="D660" s="8"/>
      <c r="E660" s="8"/>
      <c r="F660" s="112">
        <f t="shared" si="56"/>
        <v>0</v>
      </c>
      <c r="G660" s="112">
        <f t="shared" si="57"/>
        <v>0</v>
      </c>
      <c r="H660" s="112">
        <f t="shared" si="58"/>
        <v>0</v>
      </c>
      <c r="I660" s="10">
        <f t="shared" si="52"/>
        <v>0</v>
      </c>
    </row>
    <row r="661" spans="1:9" x14ac:dyDescent="0.35">
      <c r="A661" s="9">
        <f t="shared" si="53"/>
        <v>56</v>
      </c>
      <c r="B661" s="14" t="s">
        <v>114</v>
      </c>
      <c r="C661" s="8"/>
      <c r="D661" s="8"/>
      <c r="E661" s="8"/>
      <c r="F661" s="112">
        <f t="shared" si="56"/>
        <v>0</v>
      </c>
      <c r="G661" s="112">
        <f t="shared" si="57"/>
        <v>0</v>
      </c>
      <c r="H661" s="112">
        <f t="shared" si="58"/>
        <v>0</v>
      </c>
      <c r="I661" s="10">
        <f t="shared" si="52"/>
        <v>0</v>
      </c>
    </row>
    <row r="662" spans="1:9" x14ac:dyDescent="0.35">
      <c r="A662" s="9">
        <f t="shared" si="53"/>
        <v>57</v>
      </c>
      <c r="B662" s="14" t="s">
        <v>115</v>
      </c>
      <c r="C662" s="8"/>
      <c r="D662" s="8"/>
      <c r="E662" s="8"/>
      <c r="F662" s="112">
        <f t="shared" si="56"/>
        <v>0</v>
      </c>
      <c r="G662" s="112">
        <f t="shared" si="57"/>
        <v>0</v>
      </c>
      <c r="H662" s="112">
        <f t="shared" si="58"/>
        <v>0</v>
      </c>
      <c r="I662" s="10">
        <f t="shared" si="52"/>
        <v>0</v>
      </c>
    </row>
    <row r="663" spans="1:9" x14ac:dyDescent="0.35">
      <c r="A663" s="9">
        <f t="shared" si="53"/>
        <v>58</v>
      </c>
      <c r="B663" s="14" t="s">
        <v>116</v>
      </c>
      <c r="C663" s="8"/>
      <c r="D663" s="8"/>
      <c r="E663" s="8"/>
      <c r="F663" s="112">
        <f t="shared" si="56"/>
        <v>0</v>
      </c>
      <c r="G663" s="112">
        <f t="shared" si="57"/>
        <v>0</v>
      </c>
      <c r="H663" s="112">
        <f t="shared" si="58"/>
        <v>0</v>
      </c>
      <c r="I663" s="10">
        <f t="shared" si="52"/>
        <v>0</v>
      </c>
    </row>
    <row r="664" spans="1:9" x14ac:dyDescent="0.35">
      <c r="A664" s="9">
        <f t="shared" si="53"/>
        <v>59</v>
      </c>
      <c r="B664" s="14" t="s">
        <v>117</v>
      </c>
      <c r="C664" s="8"/>
      <c r="D664" s="8"/>
      <c r="E664" s="8"/>
      <c r="F664" s="112">
        <f t="shared" si="56"/>
        <v>0</v>
      </c>
      <c r="G664" s="112">
        <f t="shared" si="57"/>
        <v>0</v>
      </c>
      <c r="H664" s="112">
        <f t="shared" si="58"/>
        <v>0</v>
      </c>
      <c r="I664" s="10">
        <f t="shared" si="52"/>
        <v>0</v>
      </c>
    </row>
    <row r="665" spans="1:9" x14ac:dyDescent="0.35">
      <c r="A665" s="9">
        <f t="shared" si="53"/>
        <v>60</v>
      </c>
      <c r="B665" s="14" t="s">
        <v>118</v>
      </c>
      <c r="C665" s="8"/>
      <c r="D665" s="8"/>
      <c r="E665" s="8"/>
      <c r="F665" s="112">
        <f t="shared" si="56"/>
        <v>0</v>
      </c>
      <c r="G665" s="112">
        <f t="shared" si="57"/>
        <v>0</v>
      </c>
      <c r="H665" s="112">
        <f t="shared" si="58"/>
        <v>0</v>
      </c>
      <c r="I665" s="10">
        <f t="shared" si="52"/>
        <v>0</v>
      </c>
    </row>
    <row r="666" spans="1:9" x14ac:dyDescent="0.35">
      <c r="A666" s="9">
        <f t="shared" si="53"/>
        <v>61</v>
      </c>
      <c r="B666" s="14" t="s">
        <v>119</v>
      </c>
      <c r="C666" s="8"/>
      <c r="D666" s="8"/>
      <c r="E666" s="8"/>
      <c r="F666" s="112">
        <f t="shared" si="56"/>
        <v>0</v>
      </c>
      <c r="G666" s="112">
        <f t="shared" si="57"/>
        <v>0</v>
      </c>
      <c r="H666" s="112">
        <f t="shared" si="58"/>
        <v>0</v>
      </c>
      <c r="I666" s="10">
        <f t="shared" si="52"/>
        <v>0</v>
      </c>
    </row>
    <row r="667" spans="1:9" x14ac:dyDescent="0.35">
      <c r="A667" s="9">
        <f t="shared" si="53"/>
        <v>62</v>
      </c>
      <c r="B667" s="14" t="s">
        <v>120</v>
      </c>
      <c r="C667" s="8"/>
      <c r="D667" s="8"/>
      <c r="E667" s="8"/>
      <c r="F667" s="112">
        <f t="shared" si="56"/>
        <v>0</v>
      </c>
      <c r="G667" s="112">
        <f t="shared" si="57"/>
        <v>0</v>
      </c>
      <c r="H667" s="112">
        <f t="shared" si="58"/>
        <v>0</v>
      </c>
      <c r="I667" s="10">
        <f t="shared" si="52"/>
        <v>0</v>
      </c>
    </row>
    <row r="668" spans="1:9" x14ac:dyDescent="0.35">
      <c r="A668" s="9">
        <f t="shared" si="53"/>
        <v>63</v>
      </c>
      <c r="B668" s="14" t="s">
        <v>121</v>
      </c>
      <c r="C668" s="8"/>
      <c r="D668" s="8"/>
      <c r="E668" s="8"/>
      <c r="F668" s="112">
        <f t="shared" si="56"/>
        <v>0</v>
      </c>
      <c r="G668" s="112">
        <f t="shared" si="57"/>
        <v>0</v>
      </c>
      <c r="H668" s="112">
        <f t="shared" si="58"/>
        <v>0</v>
      </c>
      <c r="I668" s="10">
        <f t="shared" si="52"/>
        <v>0</v>
      </c>
    </row>
    <row r="669" spans="1:9" x14ac:dyDescent="0.35">
      <c r="A669" s="9">
        <f t="shared" si="53"/>
        <v>64</v>
      </c>
      <c r="B669" s="14" t="s">
        <v>122</v>
      </c>
      <c r="C669" s="8"/>
      <c r="D669" s="8"/>
      <c r="E669" s="8"/>
      <c r="F669" s="112">
        <f t="shared" si="56"/>
        <v>0</v>
      </c>
      <c r="G669" s="112">
        <f t="shared" si="57"/>
        <v>0</v>
      </c>
      <c r="H669" s="112">
        <f t="shared" si="58"/>
        <v>0</v>
      </c>
      <c r="I669" s="10">
        <f t="shared" si="52"/>
        <v>0</v>
      </c>
    </row>
    <row r="670" spans="1:9" x14ac:dyDescent="0.35">
      <c r="A670" s="9">
        <f t="shared" si="53"/>
        <v>65</v>
      </c>
      <c r="B670" s="14" t="s">
        <v>123</v>
      </c>
      <c r="C670" s="8"/>
      <c r="D670" s="8"/>
      <c r="E670" s="8"/>
      <c r="F670" s="112">
        <f t="shared" si="56"/>
        <v>0</v>
      </c>
      <c r="G670" s="112">
        <f t="shared" si="57"/>
        <v>0</v>
      </c>
      <c r="H670" s="112">
        <f t="shared" si="58"/>
        <v>0</v>
      </c>
      <c r="I670" s="10">
        <f t="shared" si="58"/>
        <v>0</v>
      </c>
    </row>
    <row r="671" spans="1:9" x14ac:dyDescent="0.35">
      <c r="A671" s="9">
        <f t="shared" ref="A671:A724" si="59">A670+1</f>
        <v>66</v>
      </c>
      <c r="B671" s="14" t="s">
        <v>124</v>
      </c>
      <c r="C671" s="8"/>
      <c r="D671" s="8"/>
      <c r="E671" s="8"/>
      <c r="F671" s="112">
        <f t="shared" si="56"/>
        <v>0</v>
      </c>
      <c r="G671" s="112">
        <f t="shared" si="57"/>
        <v>0</v>
      </c>
      <c r="H671" s="112">
        <f t="shared" si="58"/>
        <v>0</v>
      </c>
      <c r="I671" s="10">
        <f t="shared" si="58"/>
        <v>0</v>
      </c>
    </row>
    <row r="672" spans="1:9" x14ac:dyDescent="0.35">
      <c r="A672" s="9">
        <f t="shared" si="59"/>
        <v>67</v>
      </c>
      <c r="B672" s="14" t="s">
        <v>125</v>
      </c>
      <c r="C672" s="8"/>
      <c r="D672" s="8"/>
      <c r="E672" s="8"/>
      <c r="F672" s="112">
        <f t="shared" si="56"/>
        <v>0</v>
      </c>
      <c r="G672" s="112">
        <f t="shared" si="57"/>
        <v>0</v>
      </c>
      <c r="H672" s="112">
        <f t="shared" si="58"/>
        <v>0</v>
      </c>
      <c r="I672" s="10">
        <f t="shared" si="58"/>
        <v>0</v>
      </c>
    </row>
    <row r="673" spans="1:9" x14ac:dyDescent="0.35">
      <c r="A673" s="9">
        <f t="shared" si="59"/>
        <v>68</v>
      </c>
      <c r="B673" s="14" t="s">
        <v>126</v>
      </c>
      <c r="C673" s="8"/>
      <c r="D673" s="8"/>
      <c r="E673" s="8"/>
      <c r="F673" s="112">
        <f t="shared" si="56"/>
        <v>0</v>
      </c>
      <c r="G673" s="112">
        <f t="shared" si="57"/>
        <v>0</v>
      </c>
      <c r="H673" s="112">
        <f t="shared" si="58"/>
        <v>0</v>
      </c>
      <c r="I673" s="10">
        <f t="shared" si="58"/>
        <v>0</v>
      </c>
    </row>
    <row r="674" spans="1:9" x14ac:dyDescent="0.35">
      <c r="A674" s="9">
        <f t="shared" si="59"/>
        <v>69</v>
      </c>
      <c r="B674" s="14" t="s">
        <v>127</v>
      </c>
      <c r="C674" s="8"/>
      <c r="D674" s="8"/>
      <c r="E674" s="8"/>
      <c r="F674" s="112">
        <f t="shared" si="56"/>
        <v>0</v>
      </c>
      <c r="G674" s="112">
        <f t="shared" si="57"/>
        <v>0</v>
      </c>
      <c r="H674" s="112">
        <f t="shared" si="58"/>
        <v>0</v>
      </c>
      <c r="I674" s="10">
        <f t="shared" si="58"/>
        <v>0</v>
      </c>
    </row>
    <row r="675" spans="1:9" x14ac:dyDescent="0.35">
      <c r="A675" s="9">
        <f t="shared" si="59"/>
        <v>70</v>
      </c>
      <c r="B675" s="14" t="s">
        <v>128</v>
      </c>
      <c r="C675" s="8"/>
      <c r="D675" s="8"/>
      <c r="E675" s="8"/>
      <c r="F675" s="112">
        <f t="shared" si="56"/>
        <v>0</v>
      </c>
      <c r="G675" s="112">
        <f t="shared" si="57"/>
        <v>0</v>
      </c>
      <c r="H675" s="112">
        <f t="shared" si="58"/>
        <v>0</v>
      </c>
      <c r="I675" s="10">
        <f t="shared" si="58"/>
        <v>0</v>
      </c>
    </row>
    <row r="676" spans="1:9" x14ac:dyDescent="0.35">
      <c r="A676" s="9">
        <f t="shared" si="59"/>
        <v>71</v>
      </c>
      <c r="B676" s="14" t="s">
        <v>129</v>
      </c>
      <c r="C676" s="8"/>
      <c r="D676" s="8"/>
      <c r="E676" s="8"/>
      <c r="F676" s="112">
        <f t="shared" si="56"/>
        <v>0</v>
      </c>
      <c r="G676" s="112">
        <f t="shared" si="57"/>
        <v>0</v>
      </c>
      <c r="H676" s="112">
        <f t="shared" si="58"/>
        <v>0</v>
      </c>
      <c r="I676" s="10">
        <f t="shared" si="58"/>
        <v>0</v>
      </c>
    </row>
    <row r="677" spans="1:9" x14ac:dyDescent="0.35">
      <c r="A677" s="9">
        <f t="shared" si="59"/>
        <v>72</v>
      </c>
      <c r="B677" s="14" t="s">
        <v>130</v>
      </c>
      <c r="C677" s="8"/>
      <c r="D677" s="8"/>
      <c r="E677" s="8"/>
      <c r="F677" s="112">
        <f t="shared" si="56"/>
        <v>0</v>
      </c>
      <c r="G677" s="112">
        <f t="shared" si="57"/>
        <v>0</v>
      </c>
      <c r="H677" s="112">
        <f t="shared" si="58"/>
        <v>0</v>
      </c>
      <c r="I677" s="10">
        <f t="shared" si="58"/>
        <v>0</v>
      </c>
    </row>
    <row r="678" spans="1:9" x14ac:dyDescent="0.35">
      <c r="A678" s="9">
        <f t="shared" si="59"/>
        <v>73</v>
      </c>
      <c r="B678" s="14" t="s">
        <v>131</v>
      </c>
      <c r="C678" s="8"/>
      <c r="D678" s="8"/>
      <c r="E678" s="8"/>
      <c r="F678" s="112">
        <f t="shared" si="56"/>
        <v>0</v>
      </c>
      <c r="G678" s="112">
        <f t="shared" si="57"/>
        <v>0</v>
      </c>
      <c r="H678" s="112">
        <f t="shared" si="58"/>
        <v>0</v>
      </c>
      <c r="I678" s="10">
        <f t="shared" si="58"/>
        <v>0</v>
      </c>
    </row>
    <row r="679" spans="1:9" x14ac:dyDescent="0.35">
      <c r="A679" s="9">
        <f t="shared" si="59"/>
        <v>74</v>
      </c>
      <c r="B679" s="14" t="s">
        <v>132</v>
      </c>
      <c r="C679" s="8"/>
      <c r="D679" s="8"/>
      <c r="E679" s="8"/>
      <c r="F679" s="112">
        <f t="shared" si="56"/>
        <v>0</v>
      </c>
      <c r="G679" s="112">
        <f t="shared" si="57"/>
        <v>0</v>
      </c>
      <c r="H679" s="112">
        <f t="shared" si="58"/>
        <v>0</v>
      </c>
      <c r="I679" s="10">
        <f t="shared" si="58"/>
        <v>0</v>
      </c>
    </row>
    <row r="680" spans="1:9" x14ac:dyDescent="0.35">
      <c r="A680" s="9">
        <f t="shared" si="59"/>
        <v>75</v>
      </c>
      <c r="B680" s="14" t="s">
        <v>133</v>
      </c>
      <c r="C680" s="8"/>
      <c r="D680" s="8"/>
      <c r="E680" s="8"/>
      <c r="F680" s="112">
        <f t="shared" si="56"/>
        <v>0</v>
      </c>
      <c r="G680" s="112">
        <f t="shared" si="57"/>
        <v>0</v>
      </c>
      <c r="H680" s="112">
        <f t="shared" si="58"/>
        <v>0</v>
      </c>
      <c r="I680" s="10">
        <f t="shared" si="58"/>
        <v>0</v>
      </c>
    </row>
    <row r="681" spans="1:9" x14ac:dyDescent="0.35">
      <c r="A681" s="9">
        <f t="shared" si="59"/>
        <v>76</v>
      </c>
      <c r="B681" s="14" t="s">
        <v>134</v>
      </c>
      <c r="C681" s="8"/>
      <c r="D681" s="8"/>
      <c r="E681" s="8"/>
      <c r="F681" s="112">
        <f t="shared" si="56"/>
        <v>0</v>
      </c>
      <c r="G681" s="112">
        <f t="shared" si="57"/>
        <v>0</v>
      </c>
      <c r="H681" s="112">
        <f t="shared" si="58"/>
        <v>0</v>
      </c>
      <c r="I681" s="10">
        <f t="shared" si="58"/>
        <v>0</v>
      </c>
    </row>
    <row r="682" spans="1:9" x14ac:dyDescent="0.35">
      <c r="A682" s="9">
        <f t="shared" si="59"/>
        <v>77</v>
      </c>
      <c r="B682" s="14" t="s">
        <v>135</v>
      </c>
      <c r="C682" s="8"/>
      <c r="D682" s="8"/>
      <c r="E682" s="8"/>
      <c r="F682" s="112">
        <f t="shared" si="56"/>
        <v>0</v>
      </c>
      <c r="G682" s="112">
        <f t="shared" si="57"/>
        <v>0</v>
      </c>
      <c r="H682" s="112">
        <f t="shared" si="58"/>
        <v>0</v>
      </c>
      <c r="I682" s="10">
        <f t="shared" si="58"/>
        <v>0</v>
      </c>
    </row>
    <row r="683" spans="1:9" x14ac:dyDescent="0.35">
      <c r="A683" s="9">
        <f t="shared" si="59"/>
        <v>78</v>
      </c>
      <c r="B683" s="14" t="s">
        <v>136</v>
      </c>
      <c r="C683" s="8"/>
      <c r="D683" s="8"/>
      <c r="E683" s="8"/>
      <c r="F683" s="112">
        <f t="shared" si="56"/>
        <v>0</v>
      </c>
      <c r="G683" s="112">
        <f t="shared" si="57"/>
        <v>0</v>
      </c>
      <c r="H683" s="112">
        <f t="shared" si="58"/>
        <v>0</v>
      </c>
      <c r="I683" s="10">
        <f t="shared" si="58"/>
        <v>0</v>
      </c>
    </row>
    <row r="684" spans="1:9" x14ac:dyDescent="0.35">
      <c r="A684" s="9">
        <f t="shared" si="59"/>
        <v>79</v>
      </c>
      <c r="B684" s="14" t="s">
        <v>137</v>
      </c>
      <c r="C684" s="8"/>
      <c r="D684" s="8"/>
      <c r="E684" s="8"/>
      <c r="F684" s="112">
        <f t="shared" si="56"/>
        <v>0</v>
      </c>
      <c r="G684" s="112">
        <f t="shared" si="57"/>
        <v>0</v>
      </c>
      <c r="H684" s="112">
        <f t="shared" si="58"/>
        <v>0</v>
      </c>
      <c r="I684" s="10">
        <f t="shared" si="58"/>
        <v>0</v>
      </c>
    </row>
    <row r="685" spans="1:9" x14ac:dyDescent="0.35">
      <c r="A685" s="9">
        <f t="shared" si="59"/>
        <v>80</v>
      </c>
      <c r="B685" s="14" t="s">
        <v>138</v>
      </c>
      <c r="C685" s="8"/>
      <c r="D685" s="8"/>
      <c r="E685" s="8"/>
      <c r="F685" s="112">
        <f t="shared" si="56"/>
        <v>0</v>
      </c>
      <c r="G685" s="112">
        <f t="shared" si="57"/>
        <v>0</v>
      </c>
      <c r="H685" s="112">
        <f t="shared" si="58"/>
        <v>0</v>
      </c>
      <c r="I685" s="10">
        <f t="shared" si="58"/>
        <v>0</v>
      </c>
    </row>
    <row r="686" spans="1:9" x14ac:dyDescent="0.35">
      <c r="A686" s="9">
        <f t="shared" si="59"/>
        <v>81</v>
      </c>
      <c r="B686" s="65" t="s">
        <v>139</v>
      </c>
      <c r="C686" s="8"/>
      <c r="D686" s="8"/>
      <c r="E686" s="8"/>
      <c r="F686" s="112">
        <f t="shared" si="56"/>
        <v>0</v>
      </c>
      <c r="G686" s="112">
        <f t="shared" si="57"/>
        <v>0</v>
      </c>
      <c r="H686" s="112">
        <f t="shared" si="58"/>
        <v>0</v>
      </c>
      <c r="I686" s="10">
        <f t="shared" si="58"/>
        <v>0</v>
      </c>
    </row>
    <row r="687" spans="1:9" x14ac:dyDescent="0.35">
      <c r="A687" s="9">
        <f t="shared" si="59"/>
        <v>82</v>
      </c>
      <c r="B687" s="14" t="s">
        <v>140</v>
      </c>
      <c r="C687" s="8"/>
      <c r="D687" s="8"/>
      <c r="E687" s="8"/>
      <c r="F687" s="112">
        <f t="shared" si="56"/>
        <v>0</v>
      </c>
      <c r="G687" s="112">
        <f t="shared" si="57"/>
        <v>0</v>
      </c>
      <c r="H687" s="112">
        <f t="shared" si="58"/>
        <v>0</v>
      </c>
      <c r="I687" s="10">
        <f t="shared" si="58"/>
        <v>0</v>
      </c>
    </row>
    <row r="688" spans="1:9" x14ac:dyDescent="0.35">
      <c r="A688" s="9">
        <f t="shared" si="59"/>
        <v>83</v>
      </c>
      <c r="B688" s="14" t="s">
        <v>141</v>
      </c>
      <c r="C688" s="8"/>
      <c r="D688" s="8"/>
      <c r="E688" s="8"/>
      <c r="F688" s="112">
        <f t="shared" si="56"/>
        <v>0</v>
      </c>
      <c r="G688" s="112">
        <f t="shared" si="57"/>
        <v>0</v>
      </c>
      <c r="H688" s="112">
        <f t="shared" si="58"/>
        <v>0</v>
      </c>
      <c r="I688" s="10">
        <f t="shared" si="58"/>
        <v>0</v>
      </c>
    </row>
    <row r="689" spans="1:9" x14ac:dyDescent="0.35">
      <c r="A689" s="9">
        <f t="shared" si="59"/>
        <v>84</v>
      </c>
      <c r="B689" s="14" t="s">
        <v>142</v>
      </c>
      <c r="C689" s="8"/>
      <c r="D689" s="8"/>
      <c r="E689" s="8"/>
      <c r="F689" s="112">
        <f t="shared" si="56"/>
        <v>0</v>
      </c>
      <c r="G689" s="112">
        <f t="shared" si="57"/>
        <v>0</v>
      </c>
      <c r="H689" s="112">
        <f t="shared" si="58"/>
        <v>0</v>
      </c>
      <c r="I689" s="10">
        <f t="shared" si="58"/>
        <v>0</v>
      </c>
    </row>
    <row r="690" spans="1:9" x14ac:dyDescent="0.35">
      <c r="A690" s="9">
        <f t="shared" si="59"/>
        <v>85</v>
      </c>
      <c r="B690" s="14" t="s">
        <v>143</v>
      </c>
      <c r="C690" s="8"/>
      <c r="D690" s="8"/>
      <c r="E690" s="8"/>
      <c r="F690" s="112">
        <f t="shared" si="56"/>
        <v>0</v>
      </c>
      <c r="G690" s="112">
        <f t="shared" si="57"/>
        <v>0</v>
      </c>
      <c r="H690" s="112">
        <f t="shared" si="58"/>
        <v>0</v>
      </c>
      <c r="I690" s="10">
        <f t="shared" si="58"/>
        <v>0</v>
      </c>
    </row>
    <row r="691" spans="1:9" x14ac:dyDescent="0.35">
      <c r="A691" s="9">
        <f t="shared" si="59"/>
        <v>86</v>
      </c>
      <c r="B691" s="14" t="s">
        <v>144</v>
      </c>
      <c r="C691" s="8"/>
      <c r="D691" s="8"/>
      <c r="E691" s="8"/>
      <c r="F691" s="112">
        <f t="shared" si="56"/>
        <v>0</v>
      </c>
      <c r="G691" s="112">
        <f t="shared" si="57"/>
        <v>0</v>
      </c>
      <c r="H691" s="112">
        <f t="shared" si="58"/>
        <v>0</v>
      </c>
      <c r="I691" s="10">
        <f t="shared" si="58"/>
        <v>0</v>
      </c>
    </row>
    <row r="692" spans="1:9" x14ac:dyDescent="0.35">
      <c r="A692" s="9">
        <f t="shared" si="59"/>
        <v>87</v>
      </c>
      <c r="B692" s="14" t="s">
        <v>145</v>
      </c>
      <c r="C692" s="8"/>
      <c r="D692" s="8"/>
      <c r="E692" s="8"/>
      <c r="F692" s="112">
        <f t="shared" si="56"/>
        <v>0</v>
      </c>
      <c r="G692" s="112">
        <f t="shared" si="57"/>
        <v>0</v>
      </c>
      <c r="H692" s="112">
        <f t="shared" si="58"/>
        <v>0</v>
      </c>
      <c r="I692" s="10">
        <f t="shared" si="58"/>
        <v>0</v>
      </c>
    </row>
    <row r="693" spans="1:9" x14ac:dyDescent="0.35">
      <c r="A693" s="9">
        <f t="shared" si="59"/>
        <v>88</v>
      </c>
      <c r="B693" s="14" t="s">
        <v>146</v>
      </c>
      <c r="C693" s="8"/>
      <c r="D693" s="8"/>
      <c r="E693" s="8"/>
      <c r="F693" s="112">
        <f t="shared" si="56"/>
        <v>0</v>
      </c>
      <c r="G693" s="112">
        <f t="shared" si="57"/>
        <v>0</v>
      </c>
      <c r="H693" s="112">
        <f t="shared" si="58"/>
        <v>0</v>
      </c>
      <c r="I693" s="10">
        <f t="shared" si="58"/>
        <v>0</v>
      </c>
    </row>
    <row r="694" spans="1:9" x14ac:dyDescent="0.35">
      <c r="A694" s="9">
        <f t="shared" si="59"/>
        <v>89</v>
      </c>
      <c r="B694" s="14" t="s">
        <v>147</v>
      </c>
      <c r="C694" s="8"/>
      <c r="D694" s="8"/>
      <c r="E694" s="8"/>
      <c r="F694" s="112">
        <f t="shared" si="56"/>
        <v>0</v>
      </c>
      <c r="G694" s="112">
        <f t="shared" si="57"/>
        <v>0</v>
      </c>
      <c r="H694" s="112">
        <f t="shared" si="58"/>
        <v>0</v>
      </c>
      <c r="I694" s="10">
        <f t="shared" si="58"/>
        <v>0</v>
      </c>
    </row>
    <row r="695" spans="1:9" x14ac:dyDescent="0.35">
      <c r="A695" s="9">
        <f t="shared" si="59"/>
        <v>90</v>
      </c>
      <c r="B695" s="14" t="s">
        <v>524</v>
      </c>
      <c r="C695" s="8"/>
      <c r="D695" s="8"/>
      <c r="E695" s="8"/>
      <c r="F695" s="112">
        <f t="shared" si="56"/>
        <v>0</v>
      </c>
      <c r="G695" s="112">
        <f t="shared" si="57"/>
        <v>0</v>
      </c>
      <c r="H695" s="112">
        <f t="shared" si="58"/>
        <v>0</v>
      </c>
      <c r="I695" s="10">
        <f t="shared" si="58"/>
        <v>0</v>
      </c>
    </row>
    <row r="696" spans="1:9" x14ac:dyDescent="0.35">
      <c r="A696" s="9">
        <f t="shared" si="59"/>
        <v>91</v>
      </c>
      <c r="B696" s="14" t="s">
        <v>535</v>
      </c>
      <c r="C696" s="8"/>
      <c r="D696" s="8"/>
      <c r="E696" s="8"/>
      <c r="F696" s="112">
        <f t="shared" si="56"/>
        <v>0</v>
      </c>
      <c r="G696" s="112">
        <f t="shared" ref="G696:G725" si="60">F696*1582.86*1.2</f>
        <v>0</v>
      </c>
      <c r="H696" s="112">
        <f t="shared" ref="H696:I725" si="61">G696*0.3677</f>
        <v>0</v>
      </c>
      <c r="I696" s="10">
        <f t="shared" si="61"/>
        <v>0</v>
      </c>
    </row>
    <row r="697" spans="1:9" x14ac:dyDescent="0.35">
      <c r="A697" s="9">
        <f t="shared" si="59"/>
        <v>92</v>
      </c>
      <c r="B697" s="14" t="s">
        <v>284</v>
      </c>
      <c r="C697" s="8"/>
      <c r="D697" s="8"/>
      <c r="E697" s="8"/>
      <c r="F697" s="112">
        <f t="shared" ref="F697:F724" si="62">1/2*E697</f>
        <v>0</v>
      </c>
      <c r="G697" s="112">
        <f t="shared" si="60"/>
        <v>0</v>
      </c>
      <c r="H697" s="112">
        <f t="shared" si="61"/>
        <v>0</v>
      </c>
      <c r="I697" s="10">
        <f t="shared" si="61"/>
        <v>0</v>
      </c>
    </row>
    <row r="698" spans="1:9" x14ac:dyDescent="0.35">
      <c r="A698" s="9">
        <f t="shared" si="59"/>
        <v>93</v>
      </c>
      <c r="B698" s="14" t="s">
        <v>285</v>
      </c>
      <c r="C698" s="8"/>
      <c r="D698" s="8"/>
      <c r="E698" s="8"/>
      <c r="F698" s="112">
        <f t="shared" si="62"/>
        <v>0</v>
      </c>
      <c r="G698" s="112">
        <f t="shared" si="60"/>
        <v>0</v>
      </c>
      <c r="H698" s="112">
        <f t="shared" si="61"/>
        <v>0</v>
      </c>
      <c r="I698" s="10">
        <f t="shared" si="61"/>
        <v>0</v>
      </c>
    </row>
    <row r="699" spans="1:9" x14ac:dyDescent="0.35">
      <c r="A699" s="9">
        <f t="shared" si="59"/>
        <v>94</v>
      </c>
      <c r="B699" s="14" t="s">
        <v>286</v>
      </c>
      <c r="C699" s="8"/>
      <c r="D699" s="8"/>
      <c r="E699" s="8"/>
      <c r="F699" s="112">
        <f t="shared" si="62"/>
        <v>0</v>
      </c>
      <c r="G699" s="112">
        <f t="shared" si="60"/>
        <v>0</v>
      </c>
      <c r="H699" s="112">
        <f t="shared" si="61"/>
        <v>0</v>
      </c>
      <c r="I699" s="10">
        <f t="shared" si="61"/>
        <v>0</v>
      </c>
    </row>
    <row r="700" spans="1:9" x14ac:dyDescent="0.35">
      <c r="A700" s="9">
        <f t="shared" si="59"/>
        <v>95</v>
      </c>
      <c r="B700" s="14" t="s">
        <v>287</v>
      </c>
      <c r="C700" s="8"/>
      <c r="D700" s="8"/>
      <c r="E700" s="8"/>
      <c r="F700" s="112">
        <f t="shared" si="62"/>
        <v>0</v>
      </c>
      <c r="G700" s="112">
        <f t="shared" si="60"/>
        <v>0</v>
      </c>
      <c r="H700" s="112">
        <f t="shared" si="61"/>
        <v>0</v>
      </c>
      <c r="I700" s="10">
        <f t="shared" si="61"/>
        <v>0</v>
      </c>
    </row>
    <row r="701" spans="1:9" x14ac:dyDescent="0.35">
      <c r="A701" s="9">
        <f t="shared" si="59"/>
        <v>96</v>
      </c>
      <c r="B701" s="14" t="s">
        <v>288</v>
      </c>
      <c r="C701" s="8"/>
      <c r="D701" s="8"/>
      <c r="E701" s="8"/>
      <c r="F701" s="112">
        <f t="shared" si="62"/>
        <v>0</v>
      </c>
      <c r="G701" s="112">
        <f t="shared" si="60"/>
        <v>0</v>
      </c>
      <c r="H701" s="112">
        <f t="shared" si="61"/>
        <v>0</v>
      </c>
      <c r="I701" s="10">
        <f t="shared" si="61"/>
        <v>0</v>
      </c>
    </row>
    <row r="702" spans="1:9" x14ac:dyDescent="0.35">
      <c r="A702" s="9">
        <f t="shared" si="59"/>
        <v>97</v>
      </c>
      <c r="B702" s="14" t="s">
        <v>289</v>
      </c>
      <c r="C702" s="8"/>
      <c r="D702" s="8"/>
      <c r="E702" s="8"/>
      <c r="F702" s="112">
        <f t="shared" si="62"/>
        <v>0</v>
      </c>
      <c r="G702" s="112">
        <f t="shared" si="60"/>
        <v>0</v>
      </c>
      <c r="H702" s="112">
        <f t="shared" si="61"/>
        <v>0</v>
      </c>
      <c r="I702" s="10">
        <f t="shared" si="61"/>
        <v>0</v>
      </c>
    </row>
    <row r="703" spans="1:9" x14ac:dyDescent="0.35">
      <c r="A703" s="9">
        <f t="shared" si="59"/>
        <v>98</v>
      </c>
      <c r="B703" s="14" t="s">
        <v>290</v>
      </c>
      <c r="C703" s="8"/>
      <c r="D703" s="8"/>
      <c r="E703" s="8"/>
      <c r="F703" s="112">
        <f t="shared" si="62"/>
        <v>0</v>
      </c>
      <c r="G703" s="112">
        <f t="shared" si="60"/>
        <v>0</v>
      </c>
      <c r="H703" s="112">
        <f t="shared" si="61"/>
        <v>0</v>
      </c>
      <c r="I703" s="10">
        <f t="shared" si="61"/>
        <v>0</v>
      </c>
    </row>
    <row r="704" spans="1:9" x14ac:dyDescent="0.35">
      <c r="A704" s="9">
        <f t="shared" si="59"/>
        <v>99</v>
      </c>
      <c r="B704" s="14" t="s">
        <v>291</v>
      </c>
      <c r="C704" s="8"/>
      <c r="D704" s="8"/>
      <c r="E704" s="8"/>
      <c r="F704" s="112">
        <f t="shared" si="62"/>
        <v>0</v>
      </c>
      <c r="G704" s="112">
        <f t="shared" si="60"/>
        <v>0</v>
      </c>
      <c r="H704" s="112">
        <f t="shared" si="61"/>
        <v>0</v>
      </c>
      <c r="I704" s="10">
        <f t="shared" si="61"/>
        <v>0</v>
      </c>
    </row>
    <row r="705" spans="1:9" x14ac:dyDescent="0.35">
      <c r="A705" s="9">
        <f t="shared" si="59"/>
        <v>100</v>
      </c>
      <c r="B705" s="14" t="s">
        <v>292</v>
      </c>
      <c r="C705" s="8"/>
      <c r="D705" s="8"/>
      <c r="E705" s="8"/>
      <c r="F705" s="112">
        <f t="shared" si="62"/>
        <v>0</v>
      </c>
      <c r="G705" s="112">
        <f t="shared" si="60"/>
        <v>0</v>
      </c>
      <c r="H705" s="112">
        <f t="shared" si="61"/>
        <v>0</v>
      </c>
      <c r="I705" s="10">
        <f t="shared" si="61"/>
        <v>0</v>
      </c>
    </row>
    <row r="706" spans="1:9" x14ac:dyDescent="0.35">
      <c r="A706" s="9">
        <f t="shared" si="59"/>
        <v>101</v>
      </c>
      <c r="B706" s="14" t="s">
        <v>294</v>
      </c>
      <c r="C706" s="8"/>
      <c r="D706" s="8"/>
      <c r="E706" s="8"/>
      <c r="F706" s="112">
        <f t="shared" si="62"/>
        <v>0</v>
      </c>
      <c r="G706" s="112">
        <f t="shared" si="60"/>
        <v>0</v>
      </c>
      <c r="H706" s="112">
        <f t="shared" si="61"/>
        <v>0</v>
      </c>
      <c r="I706" s="10">
        <f t="shared" si="61"/>
        <v>0</v>
      </c>
    </row>
    <row r="707" spans="1:9" x14ac:dyDescent="0.35">
      <c r="A707" s="9">
        <f t="shared" si="59"/>
        <v>102</v>
      </c>
      <c r="B707" s="14" t="s">
        <v>295</v>
      </c>
      <c r="C707" s="8"/>
      <c r="D707" s="8"/>
      <c r="E707" s="8"/>
      <c r="F707" s="112">
        <f t="shared" si="62"/>
        <v>0</v>
      </c>
      <c r="G707" s="112">
        <f t="shared" si="60"/>
        <v>0</v>
      </c>
      <c r="H707" s="112">
        <f t="shared" si="61"/>
        <v>0</v>
      </c>
      <c r="I707" s="10">
        <f t="shared" si="61"/>
        <v>0</v>
      </c>
    </row>
    <row r="708" spans="1:9" x14ac:dyDescent="0.35">
      <c r="A708" s="9">
        <f t="shared" si="59"/>
        <v>103</v>
      </c>
      <c r="B708" s="14" t="s">
        <v>296</v>
      </c>
      <c r="C708" s="8"/>
      <c r="D708" s="8"/>
      <c r="E708" s="8"/>
      <c r="F708" s="112">
        <f t="shared" si="62"/>
        <v>0</v>
      </c>
      <c r="G708" s="112">
        <f t="shared" si="60"/>
        <v>0</v>
      </c>
      <c r="H708" s="112">
        <f t="shared" si="61"/>
        <v>0</v>
      </c>
      <c r="I708" s="10">
        <f t="shared" si="61"/>
        <v>0</v>
      </c>
    </row>
    <row r="709" spans="1:9" x14ac:dyDescent="0.35">
      <c r="A709" s="9">
        <f t="shared" si="59"/>
        <v>104</v>
      </c>
      <c r="B709" s="14" t="s">
        <v>297</v>
      </c>
      <c r="C709" s="8"/>
      <c r="D709" s="8"/>
      <c r="E709" s="8"/>
      <c r="F709" s="112">
        <f t="shared" si="62"/>
        <v>0</v>
      </c>
      <c r="G709" s="112">
        <f t="shared" si="60"/>
        <v>0</v>
      </c>
      <c r="H709" s="112">
        <f t="shared" si="61"/>
        <v>0</v>
      </c>
      <c r="I709" s="10">
        <f t="shared" si="61"/>
        <v>0</v>
      </c>
    </row>
    <row r="710" spans="1:9" x14ac:dyDescent="0.35">
      <c r="A710" s="9">
        <f t="shared" si="59"/>
        <v>105</v>
      </c>
      <c r="B710" s="14" t="s">
        <v>298</v>
      </c>
      <c r="C710" s="8"/>
      <c r="D710" s="8"/>
      <c r="E710" s="8"/>
      <c r="F710" s="112">
        <f t="shared" si="62"/>
        <v>0</v>
      </c>
      <c r="G710" s="112">
        <f t="shared" si="60"/>
        <v>0</v>
      </c>
      <c r="H710" s="112">
        <f t="shared" si="61"/>
        <v>0</v>
      </c>
      <c r="I710" s="10">
        <f t="shared" si="61"/>
        <v>0</v>
      </c>
    </row>
    <row r="711" spans="1:9" x14ac:dyDescent="0.35">
      <c r="A711" s="9">
        <f t="shared" si="59"/>
        <v>106</v>
      </c>
      <c r="B711" s="14" t="s">
        <v>301</v>
      </c>
      <c r="C711" s="8"/>
      <c r="D711" s="8"/>
      <c r="E711" s="8"/>
      <c r="F711" s="112">
        <f t="shared" si="62"/>
        <v>0</v>
      </c>
      <c r="G711" s="112">
        <f t="shared" si="60"/>
        <v>0</v>
      </c>
      <c r="H711" s="112">
        <f t="shared" si="61"/>
        <v>0</v>
      </c>
      <c r="I711" s="10">
        <f t="shared" si="61"/>
        <v>0</v>
      </c>
    </row>
    <row r="712" spans="1:9" x14ac:dyDescent="0.35">
      <c r="A712" s="9">
        <f t="shared" si="59"/>
        <v>107</v>
      </c>
      <c r="B712" s="14" t="s">
        <v>302</v>
      </c>
      <c r="C712" s="8"/>
      <c r="D712" s="8"/>
      <c r="E712" s="8"/>
      <c r="F712" s="112">
        <f t="shared" si="62"/>
        <v>0</v>
      </c>
      <c r="G712" s="112">
        <f t="shared" si="60"/>
        <v>0</v>
      </c>
      <c r="H712" s="112">
        <f t="shared" si="61"/>
        <v>0</v>
      </c>
      <c r="I712" s="10">
        <f t="shared" si="61"/>
        <v>0</v>
      </c>
    </row>
    <row r="713" spans="1:9" x14ac:dyDescent="0.35">
      <c r="A713" s="9">
        <f t="shared" si="59"/>
        <v>108</v>
      </c>
      <c r="B713" s="14" t="s">
        <v>303</v>
      </c>
      <c r="C713" s="8"/>
      <c r="D713" s="8"/>
      <c r="E713" s="8"/>
      <c r="F713" s="112">
        <f t="shared" si="62"/>
        <v>0</v>
      </c>
      <c r="G713" s="112">
        <f t="shared" si="60"/>
        <v>0</v>
      </c>
      <c r="H713" s="112">
        <f t="shared" si="61"/>
        <v>0</v>
      </c>
      <c r="I713" s="10">
        <f t="shared" si="61"/>
        <v>0</v>
      </c>
    </row>
    <row r="714" spans="1:9" x14ac:dyDescent="0.35">
      <c r="A714" s="9">
        <f t="shared" si="59"/>
        <v>109</v>
      </c>
      <c r="B714" s="14" t="s">
        <v>304</v>
      </c>
      <c r="C714" s="8"/>
      <c r="D714" s="8"/>
      <c r="E714" s="8"/>
      <c r="F714" s="112">
        <f t="shared" si="62"/>
        <v>0</v>
      </c>
      <c r="G714" s="112">
        <f t="shared" si="60"/>
        <v>0</v>
      </c>
      <c r="H714" s="112">
        <f t="shared" si="61"/>
        <v>0</v>
      </c>
      <c r="I714" s="10">
        <f t="shared" si="61"/>
        <v>0</v>
      </c>
    </row>
    <row r="715" spans="1:9" x14ac:dyDescent="0.35">
      <c r="A715" s="9">
        <f t="shared" si="59"/>
        <v>110</v>
      </c>
      <c r="B715" s="14" t="s">
        <v>305</v>
      </c>
      <c r="C715" s="8"/>
      <c r="D715" s="8"/>
      <c r="E715" s="8"/>
      <c r="F715" s="112">
        <f>0.55/3*E715</f>
        <v>0</v>
      </c>
      <c r="G715" s="112">
        <f t="shared" si="60"/>
        <v>0</v>
      </c>
      <c r="H715" s="112">
        <f t="shared" si="61"/>
        <v>0</v>
      </c>
      <c r="I715" s="10">
        <f t="shared" si="61"/>
        <v>0</v>
      </c>
    </row>
    <row r="716" spans="1:9" x14ac:dyDescent="0.35">
      <c r="A716" s="9">
        <f t="shared" si="59"/>
        <v>111</v>
      </c>
      <c r="B716" s="14" t="s">
        <v>1188</v>
      </c>
      <c r="C716" s="8"/>
      <c r="D716" s="8"/>
      <c r="E716" s="8"/>
      <c r="F716" s="112">
        <f t="shared" si="62"/>
        <v>0</v>
      </c>
      <c r="G716" s="112">
        <f t="shared" si="60"/>
        <v>0</v>
      </c>
      <c r="H716" s="112">
        <f t="shared" si="61"/>
        <v>0</v>
      </c>
      <c r="I716" s="10">
        <f t="shared" si="61"/>
        <v>0</v>
      </c>
    </row>
    <row r="717" spans="1:9" x14ac:dyDescent="0.35">
      <c r="A717" s="9">
        <f t="shared" si="59"/>
        <v>112</v>
      </c>
      <c r="B717" s="14" t="s">
        <v>306</v>
      </c>
      <c r="C717" s="8"/>
      <c r="D717" s="8"/>
      <c r="E717" s="8"/>
      <c r="F717" s="112">
        <f t="shared" si="62"/>
        <v>0</v>
      </c>
      <c r="G717" s="112">
        <f t="shared" si="60"/>
        <v>0</v>
      </c>
      <c r="H717" s="112">
        <f t="shared" si="61"/>
        <v>0</v>
      </c>
      <c r="I717" s="10">
        <f t="shared" si="61"/>
        <v>0</v>
      </c>
    </row>
    <row r="718" spans="1:9" x14ac:dyDescent="0.35">
      <c r="A718" s="9">
        <f t="shared" si="59"/>
        <v>113</v>
      </c>
      <c r="B718" s="14" t="s">
        <v>307</v>
      </c>
      <c r="C718" s="8"/>
      <c r="D718" s="8"/>
      <c r="E718" s="8"/>
      <c r="F718" s="112">
        <f t="shared" si="62"/>
        <v>0</v>
      </c>
      <c r="G718" s="112">
        <f t="shared" si="60"/>
        <v>0</v>
      </c>
      <c r="H718" s="112">
        <f t="shared" si="61"/>
        <v>0</v>
      </c>
      <c r="I718" s="10">
        <f t="shared" si="61"/>
        <v>0</v>
      </c>
    </row>
    <row r="719" spans="1:9" x14ac:dyDescent="0.35">
      <c r="A719" s="9">
        <f t="shared" si="59"/>
        <v>114</v>
      </c>
      <c r="B719" s="14" t="s">
        <v>309</v>
      </c>
      <c r="C719" s="8"/>
      <c r="D719" s="8"/>
      <c r="E719" s="8"/>
      <c r="F719" s="112">
        <f t="shared" si="62"/>
        <v>0</v>
      </c>
      <c r="G719" s="112">
        <f t="shared" si="60"/>
        <v>0</v>
      </c>
      <c r="H719" s="112">
        <f t="shared" si="61"/>
        <v>0</v>
      </c>
      <c r="I719" s="10">
        <f t="shared" si="61"/>
        <v>0</v>
      </c>
    </row>
    <row r="720" spans="1:9" x14ac:dyDescent="0.35">
      <c r="A720" s="9">
        <f t="shared" si="59"/>
        <v>115</v>
      </c>
      <c r="B720" s="14" t="s">
        <v>310</v>
      </c>
      <c r="C720" s="8"/>
      <c r="D720" s="8"/>
      <c r="E720" s="8"/>
      <c r="F720" s="112">
        <f t="shared" si="62"/>
        <v>0</v>
      </c>
      <c r="G720" s="112">
        <f t="shared" si="60"/>
        <v>0</v>
      </c>
      <c r="H720" s="112">
        <f t="shared" si="61"/>
        <v>0</v>
      </c>
      <c r="I720" s="10">
        <f t="shared" si="61"/>
        <v>0</v>
      </c>
    </row>
    <row r="721" spans="1:9" x14ac:dyDescent="0.35">
      <c r="A721" s="9">
        <f t="shared" si="59"/>
        <v>116</v>
      </c>
      <c r="B721" s="149" t="s">
        <v>589</v>
      </c>
      <c r="C721" s="8"/>
      <c r="D721" s="8"/>
      <c r="E721" s="8"/>
      <c r="F721" s="112">
        <f t="shared" si="62"/>
        <v>0</v>
      </c>
      <c r="G721" s="112">
        <f t="shared" si="60"/>
        <v>0</v>
      </c>
      <c r="H721" s="112">
        <f t="shared" si="61"/>
        <v>0</v>
      </c>
      <c r="I721" s="10">
        <f t="shared" si="61"/>
        <v>0</v>
      </c>
    </row>
    <row r="722" spans="1:9" x14ac:dyDescent="0.35">
      <c r="A722" s="9">
        <f t="shared" si="59"/>
        <v>117</v>
      </c>
      <c r="B722" s="149" t="s">
        <v>590</v>
      </c>
      <c r="C722" s="8"/>
      <c r="D722" s="8"/>
      <c r="E722" s="8"/>
      <c r="F722" s="112">
        <f t="shared" si="62"/>
        <v>0</v>
      </c>
      <c r="G722" s="112">
        <f t="shared" si="60"/>
        <v>0</v>
      </c>
      <c r="H722" s="112">
        <f t="shared" si="61"/>
        <v>0</v>
      </c>
      <c r="I722" s="10">
        <f t="shared" si="61"/>
        <v>0</v>
      </c>
    </row>
    <row r="723" spans="1:9" x14ac:dyDescent="0.35">
      <c r="A723" s="9">
        <f t="shared" si="59"/>
        <v>118</v>
      </c>
      <c r="B723" s="149" t="s">
        <v>591</v>
      </c>
      <c r="C723" s="8"/>
      <c r="D723" s="8"/>
      <c r="E723" s="8"/>
      <c r="F723" s="112">
        <f t="shared" si="62"/>
        <v>0</v>
      </c>
      <c r="G723" s="112">
        <f t="shared" si="60"/>
        <v>0</v>
      </c>
      <c r="H723" s="112">
        <f t="shared" si="61"/>
        <v>0</v>
      </c>
      <c r="I723" s="10">
        <f t="shared" si="61"/>
        <v>0</v>
      </c>
    </row>
    <row r="724" spans="1:9" x14ac:dyDescent="0.35">
      <c r="A724" s="9">
        <f t="shared" si="59"/>
        <v>119</v>
      </c>
      <c r="B724" s="149" t="s">
        <v>592</v>
      </c>
      <c r="C724" s="8"/>
      <c r="D724" s="8"/>
      <c r="E724" s="8"/>
      <c r="F724" s="112">
        <f t="shared" si="62"/>
        <v>0</v>
      </c>
      <c r="G724" s="112">
        <f t="shared" si="60"/>
        <v>0</v>
      </c>
      <c r="H724" s="112">
        <f t="shared" si="61"/>
        <v>0</v>
      </c>
      <c r="I724" s="10">
        <f t="shared" si="61"/>
        <v>0</v>
      </c>
    </row>
    <row r="725" spans="1:9" ht="18" x14ac:dyDescent="0.4">
      <c r="A725" s="12"/>
      <c r="B725" s="17" t="s">
        <v>1698</v>
      </c>
      <c r="C725" s="13">
        <f>SUM(C606:C720)</f>
        <v>0</v>
      </c>
      <c r="D725" s="13">
        <f>SUM(D606:D720)</f>
        <v>0</v>
      </c>
      <c r="E725" s="13">
        <f>SUM(E606:E720)</f>
        <v>0</v>
      </c>
      <c r="F725" s="115">
        <f>0.5/3*E725</f>
        <v>0</v>
      </c>
      <c r="G725" s="115">
        <f t="shared" si="60"/>
        <v>0</v>
      </c>
      <c r="H725" s="115">
        <f t="shared" si="61"/>
        <v>0</v>
      </c>
      <c r="I725" s="15">
        <f>SUM(I652:I724)</f>
        <v>0</v>
      </c>
    </row>
    <row r="726" spans="1:9" ht="18" x14ac:dyDescent="0.4">
      <c r="A726" s="9"/>
      <c r="B726" s="7" t="s">
        <v>148</v>
      </c>
      <c r="C726" s="8"/>
      <c r="D726" s="8"/>
      <c r="E726" s="8"/>
      <c r="F726" s="8"/>
      <c r="G726" s="8"/>
      <c r="H726" s="8"/>
      <c r="I726" s="8"/>
    </row>
    <row r="727" spans="1:9" x14ac:dyDescent="0.35">
      <c r="A727" s="9">
        <v>1</v>
      </c>
      <c r="B727" s="8" t="s">
        <v>149</v>
      </c>
      <c r="C727" s="8"/>
      <c r="D727" s="8"/>
      <c r="E727" s="8"/>
      <c r="F727" s="8"/>
      <c r="G727" s="11">
        <f t="shared" ref="G727:G749" si="63">2/265329.32*F727</f>
        <v>0</v>
      </c>
      <c r="H727" s="18">
        <f t="shared" ref="H727:H749" si="64">G727*1558.3</f>
        <v>0</v>
      </c>
      <c r="I727" s="10">
        <f t="shared" ref="I727:I749" si="65">H727*0.3677</f>
        <v>0</v>
      </c>
    </row>
    <row r="728" spans="1:9" x14ac:dyDescent="0.35">
      <c r="A728" s="9">
        <v>2</v>
      </c>
      <c r="B728" s="8" t="s">
        <v>150</v>
      </c>
      <c r="C728" s="8"/>
      <c r="D728" s="8"/>
      <c r="E728" s="8"/>
      <c r="F728" s="8"/>
      <c r="G728" s="11">
        <f t="shared" si="63"/>
        <v>0</v>
      </c>
      <c r="H728" s="18">
        <f t="shared" si="64"/>
        <v>0</v>
      </c>
      <c r="I728" s="10">
        <f t="shared" si="65"/>
        <v>0</v>
      </c>
    </row>
    <row r="729" spans="1:9" x14ac:dyDescent="0.35">
      <c r="A729" s="9">
        <v>3</v>
      </c>
      <c r="B729" s="8" t="s">
        <v>151</v>
      </c>
      <c r="C729" s="8"/>
      <c r="D729" s="8"/>
      <c r="E729" s="8"/>
      <c r="F729" s="8"/>
      <c r="G729" s="11">
        <f t="shared" si="63"/>
        <v>0</v>
      </c>
      <c r="H729" s="18">
        <f t="shared" si="64"/>
        <v>0</v>
      </c>
      <c r="I729" s="10">
        <f t="shared" si="65"/>
        <v>0</v>
      </c>
    </row>
    <row r="730" spans="1:9" x14ac:dyDescent="0.35">
      <c r="A730" s="9">
        <v>4</v>
      </c>
      <c r="B730" s="8" t="s">
        <v>152</v>
      </c>
      <c r="C730" s="8"/>
      <c r="D730" s="8"/>
      <c r="E730" s="8"/>
      <c r="F730" s="8"/>
      <c r="G730" s="11">
        <f t="shared" si="63"/>
        <v>0</v>
      </c>
      <c r="H730" s="18">
        <f t="shared" si="64"/>
        <v>0</v>
      </c>
      <c r="I730" s="10">
        <f t="shared" si="65"/>
        <v>0</v>
      </c>
    </row>
    <row r="731" spans="1:9" x14ac:dyDescent="0.35">
      <c r="A731" s="9">
        <v>5</v>
      </c>
      <c r="B731" s="8" t="s">
        <v>153</v>
      </c>
      <c r="C731" s="8"/>
      <c r="D731" s="8"/>
      <c r="E731" s="8"/>
      <c r="F731" s="8"/>
      <c r="G731" s="11">
        <f t="shared" si="63"/>
        <v>0</v>
      </c>
      <c r="H731" s="18">
        <f t="shared" si="64"/>
        <v>0</v>
      </c>
      <c r="I731" s="10">
        <f t="shared" si="65"/>
        <v>0</v>
      </c>
    </row>
    <row r="732" spans="1:9" x14ac:dyDescent="0.35">
      <c r="A732" s="9">
        <v>6</v>
      </c>
      <c r="B732" s="8" t="s">
        <v>154</v>
      </c>
      <c r="C732" s="8"/>
      <c r="D732" s="8"/>
      <c r="E732" s="8"/>
      <c r="F732" s="8"/>
      <c r="G732" s="11">
        <f t="shared" si="63"/>
        <v>0</v>
      </c>
      <c r="H732" s="18">
        <f t="shared" si="64"/>
        <v>0</v>
      </c>
      <c r="I732" s="10">
        <f t="shared" si="65"/>
        <v>0</v>
      </c>
    </row>
    <row r="733" spans="1:9" x14ac:dyDescent="0.35">
      <c r="A733" s="9">
        <v>7</v>
      </c>
      <c r="B733" s="8" t="s">
        <v>155</v>
      </c>
      <c r="C733" s="8"/>
      <c r="D733" s="8"/>
      <c r="E733" s="8"/>
      <c r="F733" s="8"/>
      <c r="G733" s="11">
        <f t="shared" si="63"/>
        <v>0</v>
      </c>
      <c r="H733" s="18">
        <f t="shared" si="64"/>
        <v>0</v>
      </c>
      <c r="I733" s="10">
        <f t="shared" si="65"/>
        <v>0</v>
      </c>
    </row>
    <row r="734" spans="1:9" x14ac:dyDescent="0.35">
      <c r="A734" s="9">
        <v>8</v>
      </c>
      <c r="B734" s="8" t="s">
        <v>156</v>
      </c>
      <c r="C734" s="8"/>
      <c r="D734" s="8"/>
      <c r="E734" s="8"/>
      <c r="F734" s="8"/>
      <c r="G734" s="11">
        <f t="shared" si="63"/>
        <v>0</v>
      </c>
      <c r="H734" s="18">
        <f t="shared" si="64"/>
        <v>0</v>
      </c>
      <c r="I734" s="10">
        <f t="shared" si="65"/>
        <v>0</v>
      </c>
    </row>
    <row r="735" spans="1:9" x14ac:dyDescent="0.35">
      <c r="A735" s="9">
        <v>9</v>
      </c>
      <c r="B735" s="8" t="s">
        <v>157</v>
      </c>
      <c r="C735" s="8"/>
      <c r="D735" s="8"/>
      <c r="E735" s="8"/>
      <c r="F735" s="8"/>
      <c r="G735" s="11">
        <f t="shared" si="63"/>
        <v>0</v>
      </c>
      <c r="H735" s="18">
        <f t="shared" si="64"/>
        <v>0</v>
      </c>
      <c r="I735" s="10">
        <f t="shared" si="65"/>
        <v>0</v>
      </c>
    </row>
    <row r="736" spans="1:9" x14ac:dyDescent="0.35">
      <c r="A736" s="9">
        <v>10</v>
      </c>
      <c r="B736" s="8" t="s">
        <v>158</v>
      </c>
      <c r="C736" s="8"/>
      <c r="D736" s="8"/>
      <c r="E736" s="8"/>
      <c r="F736" s="8"/>
      <c r="G736" s="11">
        <f t="shared" si="63"/>
        <v>0</v>
      </c>
      <c r="H736" s="18">
        <f t="shared" si="64"/>
        <v>0</v>
      </c>
      <c r="I736" s="10">
        <f t="shared" si="65"/>
        <v>0</v>
      </c>
    </row>
    <row r="737" spans="1:9" x14ac:dyDescent="0.35">
      <c r="A737" s="9">
        <v>11</v>
      </c>
      <c r="B737" s="8" t="s">
        <v>159</v>
      </c>
      <c r="C737" s="8"/>
      <c r="D737" s="8"/>
      <c r="E737" s="8"/>
      <c r="F737" s="8"/>
      <c r="G737" s="11">
        <f t="shared" si="63"/>
        <v>0</v>
      </c>
      <c r="H737" s="18">
        <f t="shared" si="64"/>
        <v>0</v>
      </c>
      <c r="I737" s="10">
        <f t="shared" si="65"/>
        <v>0</v>
      </c>
    </row>
    <row r="738" spans="1:9" x14ac:dyDescent="0.35">
      <c r="A738" s="9">
        <v>12</v>
      </c>
      <c r="B738" s="8" t="s">
        <v>160</v>
      </c>
      <c r="C738" s="8"/>
      <c r="D738" s="8"/>
      <c r="E738" s="8"/>
      <c r="F738" s="8"/>
      <c r="G738" s="11">
        <f t="shared" si="63"/>
        <v>0</v>
      </c>
      <c r="H738" s="18">
        <f t="shared" si="64"/>
        <v>0</v>
      </c>
      <c r="I738" s="10">
        <f t="shared" si="65"/>
        <v>0</v>
      </c>
    </row>
    <row r="739" spans="1:9" x14ac:dyDescent="0.35">
      <c r="A739" s="9">
        <v>13</v>
      </c>
      <c r="B739" s="8" t="s">
        <v>161</v>
      </c>
      <c r="C739" s="8"/>
      <c r="D739" s="8"/>
      <c r="E739" s="8"/>
      <c r="F739" s="8"/>
      <c r="G739" s="11">
        <f t="shared" si="63"/>
        <v>0</v>
      </c>
      <c r="H739" s="18">
        <f t="shared" si="64"/>
        <v>0</v>
      </c>
      <c r="I739" s="10">
        <f t="shared" si="65"/>
        <v>0</v>
      </c>
    </row>
    <row r="740" spans="1:9" x14ac:dyDescent="0.35">
      <c r="A740" s="9">
        <v>14</v>
      </c>
      <c r="B740" s="8" t="s">
        <v>162</v>
      </c>
      <c r="C740" s="8"/>
      <c r="D740" s="8"/>
      <c r="E740" s="8"/>
      <c r="F740" s="8"/>
      <c r="G740" s="11">
        <f t="shared" si="63"/>
        <v>0</v>
      </c>
      <c r="H740" s="18">
        <f t="shared" si="64"/>
        <v>0</v>
      </c>
      <c r="I740" s="10">
        <f t="shared" si="65"/>
        <v>0</v>
      </c>
    </row>
    <row r="741" spans="1:9" x14ac:dyDescent="0.35">
      <c r="A741" s="9">
        <v>15</v>
      </c>
      <c r="B741" s="8" t="s">
        <v>163</v>
      </c>
      <c r="C741" s="8"/>
      <c r="D741" s="8"/>
      <c r="E741" s="8"/>
      <c r="F741" s="8"/>
      <c r="G741" s="11">
        <f t="shared" si="63"/>
        <v>0</v>
      </c>
      <c r="H741" s="18">
        <f t="shared" si="64"/>
        <v>0</v>
      </c>
      <c r="I741" s="10">
        <f t="shared" si="65"/>
        <v>0</v>
      </c>
    </row>
    <row r="742" spans="1:9" x14ac:dyDescent="0.35">
      <c r="A742" s="9">
        <v>16</v>
      </c>
      <c r="B742" s="8" t="s">
        <v>164</v>
      </c>
      <c r="C742" s="8"/>
      <c r="D742" s="8"/>
      <c r="E742" s="8"/>
      <c r="F742" s="8"/>
      <c r="G742" s="11">
        <f t="shared" si="63"/>
        <v>0</v>
      </c>
      <c r="H742" s="18">
        <f t="shared" si="64"/>
        <v>0</v>
      </c>
      <c r="I742" s="10">
        <f t="shared" si="65"/>
        <v>0</v>
      </c>
    </row>
    <row r="743" spans="1:9" x14ac:dyDescent="0.35">
      <c r="A743" s="9">
        <v>17</v>
      </c>
      <c r="B743" s="8" t="s">
        <v>165</v>
      </c>
      <c r="C743" s="8"/>
      <c r="D743" s="8"/>
      <c r="E743" s="8"/>
      <c r="F743" s="8"/>
      <c r="G743" s="11">
        <f t="shared" si="63"/>
        <v>0</v>
      </c>
      <c r="H743" s="18">
        <f t="shared" si="64"/>
        <v>0</v>
      </c>
      <c r="I743" s="10">
        <f t="shared" si="65"/>
        <v>0</v>
      </c>
    </row>
    <row r="744" spans="1:9" x14ac:dyDescent="0.35">
      <c r="A744" s="9">
        <v>18</v>
      </c>
      <c r="B744" s="8" t="s">
        <v>166</v>
      </c>
      <c r="C744" s="8"/>
      <c r="D744" s="8"/>
      <c r="E744" s="8"/>
      <c r="F744" s="8"/>
      <c r="G744" s="11">
        <f t="shared" si="63"/>
        <v>0</v>
      </c>
      <c r="H744" s="18">
        <f t="shared" si="64"/>
        <v>0</v>
      </c>
      <c r="I744" s="10">
        <f t="shared" si="65"/>
        <v>0</v>
      </c>
    </row>
    <row r="745" spans="1:9" x14ac:dyDescent="0.35">
      <c r="A745" s="9">
        <v>19</v>
      </c>
      <c r="B745" s="8" t="s">
        <v>167</v>
      </c>
      <c r="C745" s="8"/>
      <c r="D745" s="8"/>
      <c r="E745" s="8"/>
      <c r="F745" s="8"/>
      <c r="G745" s="11">
        <f t="shared" si="63"/>
        <v>0</v>
      </c>
      <c r="H745" s="18">
        <f t="shared" si="64"/>
        <v>0</v>
      </c>
      <c r="I745" s="10">
        <f t="shared" si="65"/>
        <v>0</v>
      </c>
    </row>
    <row r="746" spans="1:9" x14ac:dyDescent="0.35">
      <c r="A746" s="9">
        <v>20</v>
      </c>
      <c r="B746" s="8" t="s">
        <v>168</v>
      </c>
      <c r="C746" s="8"/>
      <c r="D746" s="8"/>
      <c r="E746" s="8"/>
      <c r="F746" s="8"/>
      <c r="G746" s="11">
        <f t="shared" si="63"/>
        <v>0</v>
      </c>
      <c r="H746" s="18">
        <f t="shared" si="64"/>
        <v>0</v>
      </c>
      <c r="I746" s="10">
        <f t="shared" si="65"/>
        <v>0</v>
      </c>
    </row>
    <row r="747" spans="1:9" x14ac:dyDescent="0.35">
      <c r="A747" s="9">
        <v>21</v>
      </c>
      <c r="B747" s="8" t="s">
        <v>169</v>
      </c>
      <c r="C747" s="8"/>
      <c r="D747" s="8"/>
      <c r="E747" s="8"/>
      <c r="F747" s="8"/>
      <c r="G747" s="11">
        <f t="shared" si="63"/>
        <v>0</v>
      </c>
      <c r="H747" s="18">
        <f t="shared" si="64"/>
        <v>0</v>
      </c>
      <c r="I747" s="10">
        <f t="shared" si="65"/>
        <v>0</v>
      </c>
    </row>
    <row r="748" spans="1:9" x14ac:dyDescent="0.35">
      <c r="A748" s="9">
        <v>22</v>
      </c>
      <c r="B748" s="8" t="s">
        <v>170</v>
      </c>
      <c r="C748" s="8"/>
      <c r="D748" s="8"/>
      <c r="E748" s="8"/>
      <c r="F748" s="8"/>
      <c r="G748" s="11">
        <f t="shared" si="63"/>
        <v>0</v>
      </c>
      <c r="H748" s="18">
        <f t="shared" si="64"/>
        <v>0</v>
      </c>
      <c r="I748" s="10">
        <f t="shared" si="65"/>
        <v>0</v>
      </c>
    </row>
    <row r="749" spans="1:9" x14ac:dyDescent="0.35">
      <c r="A749" s="9">
        <v>23</v>
      </c>
      <c r="B749" s="8" t="s">
        <v>171</v>
      </c>
      <c r="C749" s="8"/>
      <c r="D749" s="8"/>
      <c r="E749" s="8"/>
      <c r="F749" s="8"/>
      <c r="G749" s="11">
        <f t="shared" si="63"/>
        <v>0</v>
      </c>
      <c r="H749" s="18">
        <f t="shared" si="64"/>
        <v>0</v>
      </c>
      <c r="I749" s="10">
        <f t="shared" si="65"/>
        <v>0</v>
      </c>
    </row>
    <row r="750" spans="1:9" x14ac:dyDescent="0.35">
      <c r="A750" s="9">
        <v>24</v>
      </c>
      <c r="B750" s="8" t="s">
        <v>172</v>
      </c>
      <c r="C750" s="8"/>
      <c r="D750" s="8"/>
      <c r="E750" s="8"/>
      <c r="F750" s="8"/>
      <c r="G750" s="11">
        <f t="shared" ref="G750:G769" si="66">2/265329.32*F750</f>
        <v>0</v>
      </c>
      <c r="H750" s="18">
        <f t="shared" ref="H750:H769" si="67">G750*1558.3</f>
        <v>0</v>
      </c>
      <c r="I750" s="10">
        <f t="shared" ref="I750:I769" si="68">H750*0.3677</f>
        <v>0</v>
      </c>
    </row>
    <row r="751" spans="1:9" x14ac:dyDescent="0.35">
      <c r="A751" s="9">
        <v>25</v>
      </c>
      <c r="B751" s="8" t="s">
        <v>173</v>
      </c>
      <c r="C751" s="8"/>
      <c r="D751" s="8"/>
      <c r="E751" s="8"/>
      <c r="F751" s="8"/>
      <c r="G751" s="11">
        <f t="shared" si="66"/>
        <v>0</v>
      </c>
      <c r="H751" s="18">
        <f t="shared" si="67"/>
        <v>0</v>
      </c>
      <c r="I751" s="10">
        <f t="shared" si="68"/>
        <v>0</v>
      </c>
    </row>
    <row r="752" spans="1:9" x14ac:dyDescent="0.35">
      <c r="A752" s="9">
        <v>26</v>
      </c>
      <c r="B752" s="8" t="s">
        <v>174</v>
      </c>
      <c r="C752" s="8"/>
      <c r="D752" s="8"/>
      <c r="E752" s="8"/>
      <c r="F752" s="8"/>
      <c r="G752" s="11">
        <f t="shared" si="66"/>
        <v>0</v>
      </c>
      <c r="H752" s="18">
        <f t="shared" si="67"/>
        <v>0</v>
      </c>
      <c r="I752" s="10">
        <f t="shared" si="68"/>
        <v>0</v>
      </c>
    </row>
    <row r="753" spans="1:9" x14ac:dyDescent="0.35">
      <c r="A753" s="9">
        <v>27</v>
      </c>
      <c r="B753" s="8" t="s">
        <v>175</v>
      </c>
      <c r="C753" s="8"/>
      <c r="D753" s="8"/>
      <c r="E753" s="8"/>
      <c r="F753" s="8"/>
      <c r="G753" s="11">
        <f t="shared" si="66"/>
        <v>0</v>
      </c>
      <c r="H753" s="18">
        <f t="shared" si="67"/>
        <v>0</v>
      </c>
      <c r="I753" s="10">
        <f t="shared" si="68"/>
        <v>0</v>
      </c>
    </row>
    <row r="754" spans="1:9" x14ac:dyDescent="0.35">
      <c r="A754" s="9">
        <v>28</v>
      </c>
      <c r="B754" s="8" t="s">
        <v>176</v>
      </c>
      <c r="C754" s="8"/>
      <c r="D754" s="8"/>
      <c r="E754" s="8"/>
      <c r="F754" s="8"/>
      <c r="G754" s="11">
        <f t="shared" si="66"/>
        <v>0</v>
      </c>
      <c r="H754" s="18">
        <f t="shared" si="67"/>
        <v>0</v>
      </c>
      <c r="I754" s="10">
        <f t="shared" si="68"/>
        <v>0</v>
      </c>
    </row>
    <row r="755" spans="1:9" x14ac:dyDescent="0.35">
      <c r="A755" s="9">
        <v>29</v>
      </c>
      <c r="B755" s="8" t="s">
        <v>177</v>
      </c>
      <c r="C755" s="8"/>
      <c r="D755" s="8"/>
      <c r="E755" s="8"/>
      <c r="F755" s="8"/>
      <c r="G755" s="11">
        <f t="shared" si="66"/>
        <v>0</v>
      </c>
      <c r="H755" s="18">
        <f t="shared" si="67"/>
        <v>0</v>
      </c>
      <c r="I755" s="10">
        <f t="shared" si="68"/>
        <v>0</v>
      </c>
    </row>
    <row r="756" spans="1:9" x14ac:dyDescent="0.35">
      <c r="A756" s="9">
        <v>30</v>
      </c>
      <c r="B756" s="8" t="s">
        <v>178</v>
      </c>
      <c r="C756" s="8"/>
      <c r="D756" s="8"/>
      <c r="E756" s="8"/>
      <c r="F756" s="8"/>
      <c r="G756" s="11">
        <f t="shared" si="66"/>
        <v>0</v>
      </c>
      <c r="H756" s="18">
        <f t="shared" si="67"/>
        <v>0</v>
      </c>
      <c r="I756" s="10">
        <f t="shared" si="68"/>
        <v>0</v>
      </c>
    </row>
    <row r="757" spans="1:9" x14ac:dyDescent="0.35">
      <c r="A757" s="9">
        <v>31</v>
      </c>
      <c r="B757" s="8" t="s">
        <v>179</v>
      </c>
      <c r="C757" s="8"/>
      <c r="D757" s="8"/>
      <c r="E757" s="8"/>
      <c r="F757" s="8"/>
      <c r="G757" s="11">
        <f t="shared" si="66"/>
        <v>0</v>
      </c>
      <c r="H757" s="18">
        <f t="shared" si="67"/>
        <v>0</v>
      </c>
      <c r="I757" s="10">
        <f t="shared" si="68"/>
        <v>0</v>
      </c>
    </row>
    <row r="758" spans="1:9" x14ac:dyDescent="0.35">
      <c r="A758" s="9">
        <v>32</v>
      </c>
      <c r="B758" s="8" t="s">
        <v>180</v>
      </c>
      <c r="C758" s="8"/>
      <c r="D758" s="8"/>
      <c r="E758" s="8"/>
      <c r="F758" s="8"/>
      <c r="G758" s="11">
        <f t="shared" si="66"/>
        <v>0</v>
      </c>
      <c r="H758" s="18">
        <f t="shared" si="67"/>
        <v>0</v>
      </c>
      <c r="I758" s="10">
        <f t="shared" si="68"/>
        <v>0</v>
      </c>
    </row>
    <row r="759" spans="1:9" x14ac:dyDescent="0.35">
      <c r="A759" s="9">
        <v>33</v>
      </c>
      <c r="B759" s="8" t="s">
        <v>181</v>
      </c>
      <c r="C759" s="8"/>
      <c r="D759" s="8"/>
      <c r="E759" s="8"/>
      <c r="F759" s="8"/>
      <c r="G759" s="11">
        <f t="shared" si="66"/>
        <v>0</v>
      </c>
      <c r="H759" s="18">
        <f t="shared" si="67"/>
        <v>0</v>
      </c>
      <c r="I759" s="10">
        <f t="shared" si="68"/>
        <v>0</v>
      </c>
    </row>
    <row r="760" spans="1:9" x14ac:dyDescent="0.35">
      <c r="A760" s="9">
        <v>34</v>
      </c>
      <c r="B760" s="8" t="s">
        <v>182</v>
      </c>
      <c r="C760" s="8"/>
      <c r="D760" s="8"/>
      <c r="E760" s="8"/>
      <c r="F760" s="8"/>
      <c r="G760" s="11">
        <f t="shared" si="66"/>
        <v>0</v>
      </c>
      <c r="H760" s="18">
        <f t="shared" si="67"/>
        <v>0</v>
      </c>
      <c r="I760" s="10">
        <f t="shared" si="68"/>
        <v>0</v>
      </c>
    </row>
    <row r="761" spans="1:9" x14ac:dyDescent="0.35">
      <c r="A761" s="9">
        <v>35</v>
      </c>
      <c r="B761" s="8" t="s">
        <v>183</v>
      </c>
      <c r="C761" s="8"/>
      <c r="D761" s="8"/>
      <c r="E761" s="8"/>
      <c r="F761" s="8"/>
      <c r="G761" s="11">
        <f t="shared" si="66"/>
        <v>0</v>
      </c>
      <c r="H761" s="18">
        <f t="shared" si="67"/>
        <v>0</v>
      </c>
      <c r="I761" s="10">
        <f t="shared" si="68"/>
        <v>0</v>
      </c>
    </row>
    <row r="762" spans="1:9" x14ac:dyDescent="0.35">
      <c r="A762" s="9">
        <v>36</v>
      </c>
      <c r="B762" s="8" t="s">
        <v>184</v>
      </c>
      <c r="C762" s="8"/>
      <c r="D762" s="8"/>
      <c r="E762" s="8"/>
      <c r="F762" s="8"/>
      <c r="G762" s="11">
        <f t="shared" si="66"/>
        <v>0</v>
      </c>
      <c r="H762" s="18">
        <f t="shared" si="67"/>
        <v>0</v>
      </c>
      <c r="I762" s="10">
        <f t="shared" si="68"/>
        <v>0</v>
      </c>
    </row>
    <row r="763" spans="1:9" x14ac:dyDescent="0.35">
      <c r="A763" s="9">
        <v>37</v>
      </c>
      <c r="B763" s="8" t="s">
        <v>185</v>
      </c>
      <c r="C763" s="8"/>
      <c r="D763" s="8"/>
      <c r="E763" s="8"/>
      <c r="F763" s="8"/>
      <c r="G763" s="11">
        <f t="shared" si="66"/>
        <v>0</v>
      </c>
      <c r="H763" s="18">
        <f t="shared" si="67"/>
        <v>0</v>
      </c>
      <c r="I763" s="10">
        <f t="shared" si="68"/>
        <v>0</v>
      </c>
    </row>
    <row r="764" spans="1:9" x14ac:dyDescent="0.35">
      <c r="A764" s="9">
        <v>38</v>
      </c>
      <c r="B764" s="8" t="s">
        <v>186</v>
      </c>
      <c r="C764" s="8"/>
      <c r="D764" s="8"/>
      <c r="E764" s="8"/>
      <c r="F764" s="8"/>
      <c r="G764" s="11">
        <f t="shared" si="66"/>
        <v>0</v>
      </c>
      <c r="H764" s="18">
        <f t="shared" si="67"/>
        <v>0</v>
      </c>
      <c r="I764" s="10">
        <f t="shared" si="68"/>
        <v>0</v>
      </c>
    </row>
    <row r="765" spans="1:9" x14ac:dyDescent="0.35">
      <c r="A765" s="9">
        <v>39</v>
      </c>
      <c r="B765" s="8" t="s">
        <v>187</v>
      </c>
      <c r="C765" s="8"/>
      <c r="D765" s="8"/>
      <c r="E765" s="8"/>
      <c r="F765" s="8"/>
      <c r="G765" s="11">
        <f t="shared" si="66"/>
        <v>0</v>
      </c>
      <c r="H765" s="18">
        <f t="shared" si="67"/>
        <v>0</v>
      </c>
      <c r="I765" s="10">
        <f t="shared" si="68"/>
        <v>0</v>
      </c>
    </row>
    <row r="766" spans="1:9" x14ac:dyDescent="0.35">
      <c r="A766" s="9">
        <v>40</v>
      </c>
      <c r="B766" s="8" t="s">
        <v>188</v>
      </c>
      <c r="C766" s="8"/>
      <c r="D766" s="8"/>
      <c r="E766" s="8"/>
      <c r="F766" s="8"/>
      <c r="G766" s="11">
        <f t="shared" si="66"/>
        <v>0</v>
      </c>
      <c r="H766" s="18">
        <f t="shared" si="67"/>
        <v>0</v>
      </c>
      <c r="I766" s="10">
        <f t="shared" si="68"/>
        <v>0</v>
      </c>
    </row>
    <row r="767" spans="1:9" x14ac:dyDescent="0.35">
      <c r="A767" s="9">
        <v>41</v>
      </c>
      <c r="B767" s="8" t="s">
        <v>189</v>
      </c>
      <c r="C767" s="8"/>
      <c r="D767" s="8"/>
      <c r="E767" s="8"/>
      <c r="F767" s="8"/>
      <c r="G767" s="11">
        <f t="shared" si="66"/>
        <v>0</v>
      </c>
      <c r="H767" s="18">
        <f t="shared" si="67"/>
        <v>0</v>
      </c>
      <c r="I767" s="10">
        <f t="shared" si="68"/>
        <v>0</v>
      </c>
    </row>
    <row r="768" spans="1:9" x14ac:dyDescent="0.35">
      <c r="A768" s="9">
        <v>42</v>
      </c>
      <c r="B768" s="8" t="s">
        <v>190</v>
      </c>
      <c r="C768" s="8"/>
      <c r="D768" s="8"/>
      <c r="E768" s="8"/>
      <c r="F768" s="8"/>
      <c r="G768" s="11">
        <f t="shared" si="66"/>
        <v>0</v>
      </c>
      <c r="H768" s="18">
        <f t="shared" si="67"/>
        <v>0</v>
      </c>
      <c r="I768" s="10">
        <f t="shared" si="68"/>
        <v>0</v>
      </c>
    </row>
    <row r="769" spans="1:9" x14ac:dyDescent="0.35">
      <c r="A769" s="9">
        <v>43</v>
      </c>
      <c r="B769" s="8" t="s">
        <v>191</v>
      </c>
      <c r="C769" s="8"/>
      <c r="D769" s="8"/>
      <c r="E769" s="8"/>
      <c r="F769" s="8"/>
      <c r="G769" s="11">
        <f t="shared" si="66"/>
        <v>0</v>
      </c>
      <c r="H769" s="18">
        <f t="shared" si="67"/>
        <v>0</v>
      </c>
      <c r="I769" s="10">
        <f t="shared" si="68"/>
        <v>0</v>
      </c>
    </row>
    <row r="770" spans="1:9" x14ac:dyDescent="0.35">
      <c r="A770" s="9">
        <v>44</v>
      </c>
      <c r="B770" s="8" t="s">
        <v>192</v>
      </c>
      <c r="C770" s="8"/>
      <c r="D770" s="8"/>
      <c r="E770" s="8"/>
      <c r="F770" s="8"/>
      <c r="G770" s="11">
        <f t="shared" ref="G770:G791" si="69">2/265329.32*F770</f>
        <v>0</v>
      </c>
      <c r="H770" s="18">
        <f t="shared" ref="H770:H791" si="70">G770*1558.3</f>
        <v>0</v>
      </c>
      <c r="I770" s="10">
        <f t="shared" ref="I770:I791" si="71">H770*0.3677</f>
        <v>0</v>
      </c>
    </row>
    <row r="771" spans="1:9" x14ac:dyDescent="0.35">
      <c r="A771" s="9">
        <v>45</v>
      </c>
      <c r="B771" s="8" t="s">
        <v>193</v>
      </c>
      <c r="C771" s="8"/>
      <c r="D771" s="8"/>
      <c r="E771" s="8"/>
      <c r="F771" s="8"/>
      <c r="G771" s="11">
        <f t="shared" si="69"/>
        <v>0</v>
      </c>
      <c r="H771" s="18">
        <f t="shared" si="70"/>
        <v>0</v>
      </c>
      <c r="I771" s="10">
        <f t="shared" si="71"/>
        <v>0</v>
      </c>
    </row>
    <row r="772" spans="1:9" x14ac:dyDescent="0.35">
      <c r="A772" s="9">
        <v>46</v>
      </c>
      <c r="B772" s="8" t="s">
        <v>194</v>
      </c>
      <c r="C772" s="8"/>
      <c r="D772" s="8"/>
      <c r="E772" s="8"/>
      <c r="F772" s="8"/>
      <c r="G772" s="11">
        <f t="shared" si="69"/>
        <v>0</v>
      </c>
      <c r="H772" s="18">
        <f t="shared" si="70"/>
        <v>0</v>
      </c>
      <c r="I772" s="10">
        <f t="shared" si="71"/>
        <v>0</v>
      </c>
    </row>
    <row r="773" spans="1:9" x14ac:dyDescent="0.35">
      <c r="A773" s="9">
        <v>47</v>
      </c>
      <c r="B773" s="14" t="s">
        <v>195</v>
      </c>
      <c r="C773" s="8"/>
      <c r="D773" s="8"/>
      <c r="E773" s="8"/>
      <c r="F773" s="8"/>
      <c r="G773" s="11">
        <f t="shared" si="69"/>
        <v>0</v>
      </c>
      <c r="H773" s="18">
        <f t="shared" si="70"/>
        <v>0</v>
      </c>
      <c r="I773" s="10">
        <f t="shared" si="71"/>
        <v>0</v>
      </c>
    </row>
    <row r="774" spans="1:9" x14ac:dyDescent="0.35">
      <c r="A774" s="9">
        <v>48</v>
      </c>
      <c r="B774" s="14" t="s">
        <v>196</v>
      </c>
      <c r="C774" s="8"/>
      <c r="D774" s="8"/>
      <c r="E774" s="8"/>
      <c r="F774" s="8"/>
      <c r="G774" s="11">
        <f t="shared" si="69"/>
        <v>0</v>
      </c>
      <c r="H774" s="18">
        <f t="shared" si="70"/>
        <v>0</v>
      </c>
      <c r="I774" s="10">
        <f t="shared" si="71"/>
        <v>0</v>
      </c>
    </row>
    <row r="775" spans="1:9" x14ac:dyDescent="0.35">
      <c r="A775" s="9">
        <v>49</v>
      </c>
      <c r="B775" s="14" t="s">
        <v>197</v>
      </c>
      <c r="C775" s="8"/>
      <c r="D775" s="8"/>
      <c r="E775" s="8"/>
      <c r="F775" s="8"/>
      <c r="G775" s="11">
        <f t="shared" si="69"/>
        <v>0</v>
      </c>
      <c r="H775" s="18">
        <f t="shared" si="70"/>
        <v>0</v>
      </c>
      <c r="I775" s="10">
        <f t="shared" si="71"/>
        <v>0</v>
      </c>
    </row>
    <row r="776" spans="1:9" x14ac:dyDescent="0.35">
      <c r="A776" s="9">
        <v>50</v>
      </c>
      <c r="B776" s="14" t="s">
        <v>198</v>
      </c>
      <c r="C776" s="8"/>
      <c r="D776" s="8"/>
      <c r="E776" s="8"/>
      <c r="F776" s="8"/>
      <c r="G776" s="11">
        <f t="shared" si="69"/>
        <v>0</v>
      </c>
      <c r="H776" s="18">
        <f t="shared" si="70"/>
        <v>0</v>
      </c>
      <c r="I776" s="10">
        <f t="shared" si="71"/>
        <v>0</v>
      </c>
    </row>
    <row r="777" spans="1:9" x14ac:dyDescent="0.35">
      <c r="A777" s="9">
        <v>51</v>
      </c>
      <c r="B777" s="14" t="s">
        <v>199</v>
      </c>
      <c r="C777" s="8"/>
      <c r="D777" s="8"/>
      <c r="E777" s="8"/>
      <c r="F777" s="8"/>
      <c r="G777" s="11">
        <f t="shared" si="69"/>
        <v>0</v>
      </c>
      <c r="H777" s="18">
        <f t="shared" si="70"/>
        <v>0</v>
      </c>
      <c r="I777" s="10">
        <f t="shared" si="71"/>
        <v>0</v>
      </c>
    </row>
    <row r="778" spans="1:9" x14ac:dyDescent="0.35">
      <c r="A778" s="9">
        <v>52</v>
      </c>
      <c r="B778" s="14" t="s">
        <v>200</v>
      </c>
      <c r="C778" s="8"/>
      <c r="D778" s="8"/>
      <c r="E778" s="8"/>
      <c r="F778" s="8"/>
      <c r="G778" s="11">
        <f t="shared" si="69"/>
        <v>0</v>
      </c>
      <c r="H778" s="18">
        <f t="shared" si="70"/>
        <v>0</v>
      </c>
      <c r="I778" s="10">
        <f t="shared" si="71"/>
        <v>0</v>
      </c>
    </row>
    <row r="779" spans="1:9" x14ac:dyDescent="0.35">
      <c r="A779" s="9">
        <v>53</v>
      </c>
      <c r="B779" s="8" t="s">
        <v>201</v>
      </c>
      <c r="C779" s="8"/>
      <c r="D779" s="8"/>
      <c r="E779" s="8"/>
      <c r="F779" s="8"/>
      <c r="G779" s="11">
        <f t="shared" si="69"/>
        <v>0</v>
      </c>
      <c r="H779" s="18">
        <f t="shared" si="70"/>
        <v>0</v>
      </c>
      <c r="I779" s="10">
        <f t="shared" si="71"/>
        <v>0</v>
      </c>
    </row>
    <row r="780" spans="1:9" x14ac:dyDescent="0.35">
      <c r="A780" s="9">
        <v>54</v>
      </c>
      <c r="B780" s="8" t="s">
        <v>202</v>
      </c>
      <c r="C780" s="8"/>
      <c r="D780" s="8"/>
      <c r="E780" s="8"/>
      <c r="F780" s="8"/>
      <c r="G780" s="11">
        <f t="shared" si="69"/>
        <v>0</v>
      </c>
      <c r="H780" s="18">
        <f t="shared" si="70"/>
        <v>0</v>
      </c>
      <c r="I780" s="10">
        <f t="shared" si="71"/>
        <v>0</v>
      </c>
    </row>
    <row r="781" spans="1:9" x14ac:dyDescent="0.35">
      <c r="A781" s="9">
        <v>55</v>
      </c>
      <c r="B781" s="8" t="s">
        <v>203</v>
      </c>
      <c r="C781" s="8"/>
      <c r="D781" s="8"/>
      <c r="E781" s="8"/>
      <c r="F781" s="8"/>
      <c r="G781" s="11">
        <f t="shared" si="69"/>
        <v>0</v>
      </c>
      <c r="H781" s="18">
        <f t="shared" si="70"/>
        <v>0</v>
      </c>
      <c r="I781" s="10">
        <f t="shared" si="71"/>
        <v>0</v>
      </c>
    </row>
    <row r="782" spans="1:9" x14ac:dyDescent="0.35">
      <c r="A782" s="9">
        <v>56</v>
      </c>
      <c r="B782" s="8" t="s">
        <v>204</v>
      </c>
      <c r="C782" s="8"/>
      <c r="D782" s="8"/>
      <c r="E782" s="8"/>
      <c r="F782" s="8"/>
      <c r="G782" s="11">
        <f t="shared" si="69"/>
        <v>0</v>
      </c>
      <c r="H782" s="18">
        <f t="shared" si="70"/>
        <v>0</v>
      </c>
      <c r="I782" s="10">
        <f t="shared" si="71"/>
        <v>0</v>
      </c>
    </row>
    <row r="783" spans="1:9" x14ac:dyDescent="0.35">
      <c r="A783" s="9">
        <v>57</v>
      </c>
      <c r="B783" s="8" t="s">
        <v>205</v>
      </c>
      <c r="C783" s="8"/>
      <c r="D783" s="8"/>
      <c r="E783" s="8"/>
      <c r="F783" s="8"/>
      <c r="G783" s="11">
        <f t="shared" si="69"/>
        <v>0</v>
      </c>
      <c r="H783" s="18">
        <f t="shared" si="70"/>
        <v>0</v>
      </c>
      <c r="I783" s="10">
        <f t="shared" si="71"/>
        <v>0</v>
      </c>
    </row>
    <row r="784" spans="1:9" x14ac:dyDescent="0.35">
      <c r="A784" s="9">
        <v>58</v>
      </c>
      <c r="B784" s="8" t="s">
        <v>206</v>
      </c>
      <c r="C784" s="8"/>
      <c r="D784" s="8"/>
      <c r="E784" s="8"/>
      <c r="F784" s="8"/>
      <c r="G784" s="11">
        <f t="shared" si="69"/>
        <v>0</v>
      </c>
      <c r="H784" s="18">
        <f t="shared" si="70"/>
        <v>0</v>
      </c>
      <c r="I784" s="10">
        <f t="shared" si="71"/>
        <v>0</v>
      </c>
    </row>
    <row r="785" spans="1:9" x14ac:dyDescent="0.35">
      <c r="A785" s="9">
        <v>59</v>
      </c>
      <c r="B785" s="8" t="s">
        <v>207</v>
      </c>
      <c r="C785" s="8"/>
      <c r="D785" s="8"/>
      <c r="E785" s="8"/>
      <c r="F785" s="8"/>
      <c r="G785" s="11">
        <f t="shared" si="69"/>
        <v>0</v>
      </c>
      <c r="H785" s="18">
        <f t="shared" si="70"/>
        <v>0</v>
      </c>
      <c r="I785" s="10">
        <f t="shared" si="71"/>
        <v>0</v>
      </c>
    </row>
    <row r="786" spans="1:9" x14ac:dyDescent="0.35">
      <c r="A786" s="9">
        <v>60</v>
      </c>
      <c r="B786" s="8" t="s">
        <v>208</v>
      </c>
      <c r="C786" s="8"/>
      <c r="D786" s="8"/>
      <c r="E786" s="8"/>
      <c r="F786" s="8"/>
      <c r="G786" s="11">
        <f t="shared" si="69"/>
        <v>0</v>
      </c>
      <c r="H786" s="18">
        <f t="shared" si="70"/>
        <v>0</v>
      </c>
      <c r="I786" s="10">
        <f t="shared" si="71"/>
        <v>0</v>
      </c>
    </row>
    <row r="787" spans="1:9" x14ac:dyDescent="0.35">
      <c r="A787" s="9">
        <v>61</v>
      </c>
      <c r="B787" s="8" t="s">
        <v>209</v>
      </c>
      <c r="C787" s="8"/>
      <c r="D787" s="8"/>
      <c r="E787" s="8"/>
      <c r="F787" s="8"/>
      <c r="G787" s="11">
        <f t="shared" si="69"/>
        <v>0</v>
      </c>
      <c r="H787" s="18">
        <f t="shared" si="70"/>
        <v>0</v>
      </c>
      <c r="I787" s="10">
        <f t="shared" si="71"/>
        <v>0</v>
      </c>
    </row>
    <row r="788" spans="1:9" x14ac:dyDescent="0.35">
      <c r="A788" s="9">
        <v>62</v>
      </c>
      <c r="B788" s="8" t="s">
        <v>210</v>
      </c>
      <c r="C788" s="8"/>
      <c r="D788" s="8"/>
      <c r="E788" s="8"/>
      <c r="F788" s="8"/>
      <c r="G788" s="11">
        <f t="shared" si="69"/>
        <v>0</v>
      </c>
      <c r="H788" s="18">
        <f t="shared" si="70"/>
        <v>0</v>
      </c>
      <c r="I788" s="10">
        <f t="shared" si="71"/>
        <v>0</v>
      </c>
    </row>
    <row r="789" spans="1:9" x14ac:dyDescent="0.35">
      <c r="A789" s="9">
        <v>63</v>
      </c>
      <c r="B789" s="8" t="s">
        <v>211</v>
      </c>
      <c r="C789" s="8"/>
      <c r="D789" s="8"/>
      <c r="E789" s="8"/>
      <c r="F789" s="8"/>
      <c r="G789" s="11">
        <f t="shared" si="69"/>
        <v>0</v>
      </c>
      <c r="H789" s="18">
        <f t="shared" si="70"/>
        <v>0</v>
      </c>
      <c r="I789" s="10">
        <f t="shared" si="71"/>
        <v>0</v>
      </c>
    </row>
    <row r="790" spans="1:9" x14ac:dyDescent="0.35">
      <c r="A790" s="9">
        <v>64</v>
      </c>
      <c r="B790" s="8" t="s">
        <v>212</v>
      </c>
      <c r="C790" s="8"/>
      <c r="D790" s="8"/>
      <c r="E790" s="8"/>
      <c r="F790" s="8"/>
      <c r="G790" s="11">
        <f t="shared" si="69"/>
        <v>0</v>
      </c>
      <c r="H790" s="18">
        <f t="shared" si="70"/>
        <v>0</v>
      </c>
      <c r="I790" s="10">
        <f t="shared" si="71"/>
        <v>0</v>
      </c>
    </row>
    <row r="791" spans="1:9" x14ac:dyDescent="0.35">
      <c r="A791" s="9">
        <v>65</v>
      </c>
      <c r="B791" s="8" t="s">
        <v>213</v>
      </c>
      <c r="C791" s="8"/>
      <c r="D791" s="8"/>
      <c r="E791" s="8"/>
      <c r="F791" s="8"/>
      <c r="G791" s="11">
        <f t="shared" si="69"/>
        <v>0</v>
      </c>
      <c r="H791" s="18">
        <f t="shared" si="70"/>
        <v>0</v>
      </c>
      <c r="I791" s="10">
        <f t="shared" si="71"/>
        <v>0</v>
      </c>
    </row>
    <row r="792" spans="1:9" x14ac:dyDescent="0.35">
      <c r="A792" s="9">
        <v>66</v>
      </c>
      <c r="B792" s="8" t="s">
        <v>214</v>
      </c>
      <c r="C792" s="8"/>
      <c r="D792" s="8"/>
      <c r="E792" s="8"/>
      <c r="F792" s="8"/>
      <c r="G792" s="11">
        <f t="shared" ref="G792:G816" si="72">2/265329.32*F792</f>
        <v>0</v>
      </c>
      <c r="H792" s="18">
        <f t="shared" ref="H792:H816" si="73">G792*1558.3</f>
        <v>0</v>
      </c>
      <c r="I792" s="10">
        <f t="shared" ref="I792:I816" si="74">H792*0.3677</f>
        <v>0</v>
      </c>
    </row>
    <row r="793" spans="1:9" x14ac:dyDescent="0.35">
      <c r="A793" s="9">
        <v>67</v>
      </c>
      <c r="B793" s="8" t="s">
        <v>215</v>
      </c>
      <c r="C793" s="8"/>
      <c r="D793" s="8"/>
      <c r="E793" s="8"/>
      <c r="F793" s="8"/>
      <c r="G793" s="11">
        <f t="shared" si="72"/>
        <v>0</v>
      </c>
      <c r="H793" s="18">
        <f t="shared" si="73"/>
        <v>0</v>
      </c>
      <c r="I793" s="10">
        <f t="shared" si="74"/>
        <v>0</v>
      </c>
    </row>
    <row r="794" spans="1:9" x14ac:dyDescent="0.35">
      <c r="A794" s="9">
        <v>68</v>
      </c>
      <c r="B794" s="8" t="s">
        <v>216</v>
      </c>
      <c r="C794" s="8"/>
      <c r="D794" s="8"/>
      <c r="E794" s="8"/>
      <c r="F794" s="8"/>
      <c r="G794" s="11">
        <f t="shared" si="72"/>
        <v>0</v>
      </c>
      <c r="H794" s="18">
        <f t="shared" si="73"/>
        <v>0</v>
      </c>
      <c r="I794" s="10">
        <f t="shared" si="74"/>
        <v>0</v>
      </c>
    </row>
    <row r="795" spans="1:9" x14ac:dyDescent="0.35">
      <c r="A795" s="9">
        <v>69</v>
      </c>
      <c r="B795" s="8" t="s">
        <v>217</v>
      </c>
      <c r="C795" s="8"/>
      <c r="D795" s="8"/>
      <c r="E795" s="8"/>
      <c r="F795" s="8"/>
      <c r="G795" s="11">
        <f t="shared" si="72"/>
        <v>0</v>
      </c>
      <c r="H795" s="18">
        <f t="shared" si="73"/>
        <v>0</v>
      </c>
      <c r="I795" s="10">
        <f t="shared" si="74"/>
        <v>0</v>
      </c>
    </row>
    <row r="796" spans="1:9" x14ac:dyDescent="0.35">
      <c r="A796" s="9">
        <v>70</v>
      </c>
      <c r="B796" s="8" t="s">
        <v>218</v>
      </c>
      <c r="C796" s="8"/>
      <c r="D796" s="8"/>
      <c r="E796" s="8"/>
      <c r="F796" s="8"/>
      <c r="G796" s="11">
        <f t="shared" si="72"/>
        <v>0</v>
      </c>
      <c r="H796" s="18">
        <f t="shared" si="73"/>
        <v>0</v>
      </c>
      <c r="I796" s="10">
        <f t="shared" si="74"/>
        <v>0</v>
      </c>
    </row>
    <row r="797" spans="1:9" x14ac:dyDescent="0.35">
      <c r="A797" s="9">
        <v>71</v>
      </c>
      <c r="B797" s="8" t="s">
        <v>219</v>
      </c>
      <c r="C797" s="8"/>
      <c r="D797" s="8"/>
      <c r="E797" s="8"/>
      <c r="F797" s="8"/>
      <c r="G797" s="11">
        <f t="shared" si="72"/>
        <v>0</v>
      </c>
      <c r="H797" s="18">
        <f t="shared" si="73"/>
        <v>0</v>
      </c>
      <c r="I797" s="10">
        <f t="shared" si="74"/>
        <v>0</v>
      </c>
    </row>
    <row r="798" spans="1:9" x14ac:dyDescent="0.35">
      <c r="A798" s="9">
        <v>72</v>
      </c>
      <c r="B798" s="8" t="s">
        <v>220</v>
      </c>
      <c r="C798" s="8"/>
      <c r="D798" s="8"/>
      <c r="E798" s="8"/>
      <c r="F798" s="8"/>
      <c r="G798" s="11">
        <f t="shared" si="72"/>
        <v>0</v>
      </c>
      <c r="H798" s="18">
        <f t="shared" si="73"/>
        <v>0</v>
      </c>
      <c r="I798" s="10">
        <f t="shared" si="74"/>
        <v>0</v>
      </c>
    </row>
    <row r="799" spans="1:9" x14ac:dyDescent="0.35">
      <c r="A799" s="9">
        <v>73</v>
      </c>
      <c r="B799" s="8" t="s">
        <v>221</v>
      </c>
      <c r="C799" s="8"/>
      <c r="D799" s="8"/>
      <c r="E799" s="8"/>
      <c r="F799" s="8"/>
      <c r="G799" s="11">
        <f t="shared" si="72"/>
        <v>0</v>
      </c>
      <c r="H799" s="18">
        <f t="shared" si="73"/>
        <v>0</v>
      </c>
      <c r="I799" s="10">
        <f t="shared" si="74"/>
        <v>0</v>
      </c>
    </row>
    <row r="800" spans="1:9" x14ac:dyDescent="0.35">
      <c r="A800" s="9">
        <v>74</v>
      </c>
      <c r="B800" s="8" t="s">
        <v>222</v>
      </c>
      <c r="C800" s="8"/>
      <c r="D800" s="8"/>
      <c r="E800" s="8"/>
      <c r="F800" s="8"/>
      <c r="G800" s="11">
        <f t="shared" si="72"/>
        <v>0</v>
      </c>
      <c r="H800" s="18">
        <f t="shared" si="73"/>
        <v>0</v>
      </c>
      <c r="I800" s="10">
        <f t="shared" si="74"/>
        <v>0</v>
      </c>
    </row>
    <row r="801" spans="1:9" x14ac:dyDescent="0.35">
      <c r="A801" s="9">
        <v>75</v>
      </c>
      <c r="B801" s="8" t="s">
        <v>223</v>
      </c>
      <c r="C801" s="8"/>
      <c r="D801" s="8"/>
      <c r="E801" s="8"/>
      <c r="F801" s="8"/>
      <c r="G801" s="11">
        <f t="shared" si="72"/>
        <v>0</v>
      </c>
      <c r="H801" s="18">
        <f t="shared" si="73"/>
        <v>0</v>
      </c>
      <c r="I801" s="10">
        <f t="shared" si="74"/>
        <v>0</v>
      </c>
    </row>
    <row r="802" spans="1:9" x14ac:dyDescent="0.35">
      <c r="A802" s="9">
        <v>76</v>
      </c>
      <c r="B802" s="8" t="s">
        <v>224</v>
      </c>
      <c r="C802" s="8"/>
      <c r="D802" s="8"/>
      <c r="E802" s="8"/>
      <c r="F802" s="8"/>
      <c r="G802" s="11">
        <f t="shared" si="72"/>
        <v>0</v>
      </c>
      <c r="H802" s="18">
        <f t="shared" si="73"/>
        <v>0</v>
      </c>
      <c r="I802" s="10">
        <f t="shared" si="74"/>
        <v>0</v>
      </c>
    </row>
    <row r="803" spans="1:9" x14ac:dyDescent="0.35">
      <c r="A803" s="9">
        <v>77</v>
      </c>
      <c r="B803" s="8" t="s">
        <v>225</v>
      </c>
      <c r="C803" s="8"/>
      <c r="D803" s="8"/>
      <c r="E803" s="8"/>
      <c r="F803" s="8"/>
      <c r="G803" s="11">
        <f t="shared" si="72"/>
        <v>0</v>
      </c>
      <c r="H803" s="18">
        <f t="shared" si="73"/>
        <v>0</v>
      </c>
      <c r="I803" s="10">
        <f t="shared" si="74"/>
        <v>0</v>
      </c>
    </row>
    <row r="804" spans="1:9" x14ac:dyDescent="0.35">
      <c r="A804" s="9">
        <v>78</v>
      </c>
      <c r="B804" s="8" t="s">
        <v>226</v>
      </c>
      <c r="C804" s="8"/>
      <c r="D804" s="8"/>
      <c r="E804" s="8"/>
      <c r="F804" s="8"/>
      <c r="G804" s="11">
        <f t="shared" si="72"/>
        <v>0</v>
      </c>
      <c r="H804" s="18">
        <f t="shared" si="73"/>
        <v>0</v>
      </c>
      <c r="I804" s="10">
        <f t="shared" si="74"/>
        <v>0</v>
      </c>
    </row>
    <row r="805" spans="1:9" x14ac:dyDescent="0.35">
      <c r="A805" s="9">
        <v>79</v>
      </c>
      <c r="B805" s="8" t="s">
        <v>227</v>
      </c>
      <c r="C805" s="8"/>
      <c r="D805" s="8"/>
      <c r="E805" s="8"/>
      <c r="F805" s="8"/>
      <c r="G805" s="11">
        <f t="shared" si="72"/>
        <v>0</v>
      </c>
      <c r="H805" s="18">
        <f t="shared" si="73"/>
        <v>0</v>
      </c>
      <c r="I805" s="10">
        <f t="shared" si="74"/>
        <v>0</v>
      </c>
    </row>
    <row r="806" spans="1:9" x14ac:dyDescent="0.35">
      <c r="A806" s="9">
        <v>80</v>
      </c>
      <c r="B806" s="8" t="s">
        <v>228</v>
      </c>
      <c r="C806" s="8"/>
      <c r="D806" s="8"/>
      <c r="E806" s="8"/>
      <c r="F806" s="8"/>
      <c r="G806" s="11">
        <f t="shared" si="72"/>
        <v>0</v>
      </c>
      <c r="H806" s="18">
        <f t="shared" si="73"/>
        <v>0</v>
      </c>
      <c r="I806" s="10">
        <f t="shared" si="74"/>
        <v>0</v>
      </c>
    </row>
    <row r="807" spans="1:9" x14ac:dyDescent="0.35">
      <c r="A807" s="9">
        <v>81</v>
      </c>
      <c r="B807" s="8" t="s">
        <v>229</v>
      </c>
      <c r="C807" s="8"/>
      <c r="D807" s="8"/>
      <c r="E807" s="8"/>
      <c r="F807" s="8"/>
      <c r="G807" s="11">
        <f t="shared" si="72"/>
        <v>0</v>
      </c>
      <c r="H807" s="18">
        <f t="shared" si="73"/>
        <v>0</v>
      </c>
      <c r="I807" s="10">
        <f t="shared" si="74"/>
        <v>0</v>
      </c>
    </row>
    <row r="808" spans="1:9" x14ac:dyDescent="0.35">
      <c r="A808" s="9">
        <v>82</v>
      </c>
      <c r="B808" s="8" t="s">
        <v>230</v>
      </c>
      <c r="C808" s="8"/>
      <c r="D808" s="8"/>
      <c r="E808" s="8"/>
      <c r="F808" s="8"/>
      <c r="G808" s="11">
        <f t="shared" si="72"/>
        <v>0</v>
      </c>
      <c r="H808" s="18">
        <f t="shared" si="73"/>
        <v>0</v>
      </c>
      <c r="I808" s="10">
        <f t="shared" si="74"/>
        <v>0</v>
      </c>
    </row>
    <row r="809" spans="1:9" x14ac:dyDescent="0.35">
      <c r="A809" s="9">
        <v>83</v>
      </c>
      <c r="B809" s="8" t="s">
        <v>231</v>
      </c>
      <c r="C809" s="8"/>
      <c r="D809" s="8"/>
      <c r="E809" s="8"/>
      <c r="F809" s="8"/>
      <c r="G809" s="11">
        <f t="shared" si="72"/>
        <v>0</v>
      </c>
      <c r="H809" s="18">
        <f t="shared" si="73"/>
        <v>0</v>
      </c>
      <c r="I809" s="10">
        <f t="shared" si="74"/>
        <v>0</v>
      </c>
    </row>
    <row r="810" spans="1:9" x14ac:dyDescent="0.35">
      <c r="A810" s="9">
        <v>84</v>
      </c>
      <c r="B810" s="8" t="s">
        <v>232</v>
      </c>
      <c r="C810" s="8"/>
      <c r="D810" s="8"/>
      <c r="E810" s="8"/>
      <c r="F810" s="8"/>
      <c r="G810" s="11">
        <f t="shared" si="72"/>
        <v>0</v>
      </c>
      <c r="H810" s="18">
        <f t="shared" si="73"/>
        <v>0</v>
      </c>
      <c r="I810" s="10">
        <f t="shared" si="74"/>
        <v>0</v>
      </c>
    </row>
    <row r="811" spans="1:9" x14ac:dyDescent="0.35">
      <c r="A811" s="9">
        <v>85</v>
      </c>
      <c r="B811" s="8" t="s">
        <v>233</v>
      </c>
      <c r="C811" s="8"/>
      <c r="D811" s="8"/>
      <c r="E811" s="8"/>
      <c r="F811" s="8"/>
      <c r="G811" s="11">
        <f t="shared" si="72"/>
        <v>0</v>
      </c>
      <c r="H811" s="18">
        <f t="shared" si="73"/>
        <v>0</v>
      </c>
      <c r="I811" s="10">
        <f t="shared" si="74"/>
        <v>0</v>
      </c>
    </row>
    <row r="812" spans="1:9" x14ac:dyDescent="0.35">
      <c r="A812" s="9">
        <v>86</v>
      </c>
      <c r="B812" s="8" t="s">
        <v>234</v>
      </c>
      <c r="C812" s="8"/>
      <c r="D812" s="8"/>
      <c r="E812" s="8"/>
      <c r="F812" s="8"/>
      <c r="G812" s="11">
        <f t="shared" si="72"/>
        <v>0</v>
      </c>
      <c r="H812" s="18">
        <f t="shared" si="73"/>
        <v>0</v>
      </c>
      <c r="I812" s="10">
        <f t="shared" si="74"/>
        <v>0</v>
      </c>
    </row>
    <row r="813" spans="1:9" x14ac:dyDescent="0.35">
      <c r="A813" s="9">
        <v>87</v>
      </c>
      <c r="B813" s="8" t="s">
        <v>235</v>
      </c>
      <c r="C813" s="8"/>
      <c r="D813" s="8"/>
      <c r="E813" s="8"/>
      <c r="F813" s="8"/>
      <c r="G813" s="11">
        <f t="shared" si="72"/>
        <v>0</v>
      </c>
      <c r="H813" s="18">
        <f t="shared" si="73"/>
        <v>0</v>
      </c>
      <c r="I813" s="10">
        <f t="shared" si="74"/>
        <v>0</v>
      </c>
    </row>
    <row r="814" spans="1:9" x14ac:dyDescent="0.35">
      <c r="A814" s="9">
        <v>88</v>
      </c>
      <c r="B814" s="8" t="s">
        <v>236</v>
      </c>
      <c r="C814" s="8"/>
      <c r="D814" s="8"/>
      <c r="E814" s="8"/>
      <c r="F814" s="8"/>
      <c r="G814" s="11">
        <f t="shared" si="72"/>
        <v>0</v>
      </c>
      <c r="H814" s="18">
        <f t="shared" si="73"/>
        <v>0</v>
      </c>
      <c r="I814" s="10">
        <f t="shared" si="74"/>
        <v>0</v>
      </c>
    </row>
    <row r="815" spans="1:9" x14ac:dyDescent="0.35">
      <c r="A815" s="9">
        <v>89</v>
      </c>
      <c r="B815" s="8" t="s">
        <v>237</v>
      </c>
      <c r="C815" s="8"/>
      <c r="D815" s="8"/>
      <c r="E815" s="8"/>
      <c r="F815" s="8"/>
      <c r="G815" s="11">
        <f t="shared" si="72"/>
        <v>0</v>
      </c>
      <c r="H815" s="18">
        <f t="shared" si="73"/>
        <v>0</v>
      </c>
      <c r="I815" s="10">
        <f t="shared" si="74"/>
        <v>0</v>
      </c>
    </row>
    <row r="816" spans="1:9" x14ac:dyDescent="0.35">
      <c r="A816" s="9">
        <v>90</v>
      </c>
      <c r="B816" s="8" t="s">
        <v>238</v>
      </c>
      <c r="C816" s="8"/>
      <c r="D816" s="8"/>
      <c r="E816" s="8"/>
      <c r="F816" s="8"/>
      <c r="G816" s="11">
        <f t="shared" si="72"/>
        <v>0</v>
      </c>
      <c r="H816" s="18">
        <f t="shared" si="73"/>
        <v>0</v>
      </c>
      <c r="I816" s="10">
        <f t="shared" si="74"/>
        <v>0</v>
      </c>
    </row>
    <row r="817" spans="1:9" x14ac:dyDescent="0.35">
      <c r="A817" s="9">
        <v>91</v>
      </c>
      <c r="B817" s="8" t="s">
        <v>239</v>
      </c>
      <c r="C817" s="8"/>
      <c r="D817" s="8"/>
      <c r="E817" s="8"/>
      <c r="F817" s="8"/>
      <c r="G817" s="11">
        <f t="shared" ref="G817:G837" si="75">2/265329.32*F817</f>
        <v>0</v>
      </c>
      <c r="H817" s="18">
        <f t="shared" ref="H817:H837" si="76">G817*1558.3</f>
        <v>0</v>
      </c>
      <c r="I817" s="10">
        <f t="shared" ref="I817:I837" si="77">H817*0.3677</f>
        <v>0</v>
      </c>
    </row>
    <row r="818" spans="1:9" x14ac:dyDescent="0.35">
      <c r="A818" s="9">
        <v>92</v>
      </c>
      <c r="B818" s="8" t="s">
        <v>240</v>
      </c>
      <c r="C818" s="8"/>
      <c r="D818" s="8"/>
      <c r="E818" s="8"/>
      <c r="F818" s="8"/>
      <c r="G818" s="11">
        <f t="shared" si="75"/>
        <v>0</v>
      </c>
      <c r="H818" s="18">
        <f t="shared" si="76"/>
        <v>0</v>
      </c>
      <c r="I818" s="10">
        <f t="shared" si="77"/>
        <v>0</v>
      </c>
    </row>
    <row r="819" spans="1:9" x14ac:dyDescent="0.35">
      <c r="A819" s="9">
        <v>93</v>
      </c>
      <c r="B819" s="8" t="s">
        <v>241</v>
      </c>
      <c r="C819" s="8"/>
      <c r="D819" s="8"/>
      <c r="E819" s="8"/>
      <c r="F819" s="8"/>
      <c r="G819" s="11">
        <f t="shared" si="75"/>
        <v>0</v>
      </c>
      <c r="H819" s="18">
        <f t="shared" si="76"/>
        <v>0</v>
      </c>
      <c r="I819" s="10">
        <f t="shared" si="77"/>
        <v>0</v>
      </c>
    </row>
    <row r="820" spans="1:9" x14ac:dyDescent="0.35">
      <c r="A820" s="9">
        <v>94</v>
      </c>
      <c r="B820" s="8" t="s">
        <v>242</v>
      </c>
      <c r="C820" s="8"/>
      <c r="D820" s="8"/>
      <c r="E820" s="8"/>
      <c r="F820" s="8"/>
      <c r="G820" s="11">
        <f t="shared" si="75"/>
        <v>0</v>
      </c>
      <c r="H820" s="18">
        <f t="shared" si="76"/>
        <v>0</v>
      </c>
      <c r="I820" s="10">
        <f t="shared" si="77"/>
        <v>0</v>
      </c>
    </row>
    <row r="821" spans="1:9" x14ac:dyDescent="0.35">
      <c r="A821" s="9">
        <v>95</v>
      </c>
      <c r="B821" s="8" t="s">
        <v>243</v>
      </c>
      <c r="C821" s="8"/>
      <c r="D821" s="8"/>
      <c r="E821" s="8"/>
      <c r="F821" s="8"/>
      <c r="G821" s="11">
        <f t="shared" si="75"/>
        <v>0</v>
      </c>
      <c r="H821" s="18">
        <f t="shared" si="76"/>
        <v>0</v>
      </c>
      <c r="I821" s="10">
        <f t="shared" si="77"/>
        <v>0</v>
      </c>
    </row>
    <row r="822" spans="1:9" x14ac:dyDescent="0.35">
      <c r="A822" s="9">
        <v>96</v>
      </c>
      <c r="B822" s="8" t="s">
        <v>244</v>
      </c>
      <c r="C822" s="8"/>
      <c r="D822" s="8"/>
      <c r="E822" s="8"/>
      <c r="F822" s="8"/>
      <c r="G822" s="11">
        <f t="shared" si="75"/>
        <v>0</v>
      </c>
      <c r="H822" s="18">
        <f t="shared" si="76"/>
        <v>0</v>
      </c>
      <c r="I822" s="10">
        <f t="shared" si="77"/>
        <v>0</v>
      </c>
    </row>
    <row r="823" spans="1:9" x14ac:dyDescent="0.35">
      <c r="A823" s="9">
        <v>97</v>
      </c>
      <c r="B823" s="8" t="s">
        <v>245</v>
      </c>
      <c r="C823" s="8"/>
      <c r="D823" s="8"/>
      <c r="E823" s="8"/>
      <c r="F823" s="8"/>
      <c r="G823" s="11">
        <f t="shared" si="75"/>
        <v>0</v>
      </c>
      <c r="H823" s="18">
        <f t="shared" si="76"/>
        <v>0</v>
      </c>
      <c r="I823" s="10">
        <f t="shared" si="77"/>
        <v>0</v>
      </c>
    </row>
    <row r="824" spans="1:9" x14ac:dyDescent="0.35">
      <c r="A824" s="9">
        <v>98</v>
      </c>
      <c r="B824" s="8" t="s">
        <v>246</v>
      </c>
      <c r="C824" s="8"/>
      <c r="D824" s="8"/>
      <c r="E824" s="8"/>
      <c r="F824" s="8"/>
      <c r="G824" s="11">
        <f t="shared" si="75"/>
        <v>0</v>
      </c>
      <c r="H824" s="18">
        <f t="shared" si="76"/>
        <v>0</v>
      </c>
      <c r="I824" s="10">
        <f t="shared" si="77"/>
        <v>0</v>
      </c>
    </row>
    <row r="825" spans="1:9" x14ac:dyDescent="0.35">
      <c r="A825" s="9">
        <v>99</v>
      </c>
      <c r="B825" s="8" t="s">
        <v>247</v>
      </c>
      <c r="C825" s="8"/>
      <c r="D825" s="8"/>
      <c r="E825" s="8"/>
      <c r="F825" s="8"/>
      <c r="G825" s="11">
        <f t="shared" si="75"/>
        <v>0</v>
      </c>
      <c r="H825" s="18">
        <f t="shared" si="76"/>
        <v>0</v>
      </c>
      <c r="I825" s="10">
        <f t="shared" si="77"/>
        <v>0</v>
      </c>
    </row>
    <row r="826" spans="1:9" x14ac:dyDescent="0.35">
      <c r="A826" s="9">
        <v>100</v>
      </c>
      <c r="B826" s="8" t="s">
        <v>248</v>
      </c>
      <c r="C826" s="8"/>
      <c r="D826" s="8"/>
      <c r="E826" s="8"/>
      <c r="F826" s="8"/>
      <c r="G826" s="11">
        <f t="shared" si="75"/>
        <v>0</v>
      </c>
      <c r="H826" s="18">
        <f t="shared" si="76"/>
        <v>0</v>
      </c>
      <c r="I826" s="10">
        <f t="shared" si="77"/>
        <v>0</v>
      </c>
    </row>
    <row r="827" spans="1:9" x14ac:dyDescent="0.35">
      <c r="A827" s="9">
        <v>101</v>
      </c>
      <c r="B827" s="8" t="s">
        <v>249</v>
      </c>
      <c r="C827" s="8"/>
      <c r="D827" s="8"/>
      <c r="E827" s="8"/>
      <c r="F827" s="8"/>
      <c r="G827" s="11">
        <f t="shared" si="75"/>
        <v>0</v>
      </c>
      <c r="H827" s="18">
        <f t="shared" si="76"/>
        <v>0</v>
      </c>
      <c r="I827" s="10">
        <f t="shared" si="77"/>
        <v>0</v>
      </c>
    </row>
    <row r="828" spans="1:9" x14ac:dyDescent="0.35">
      <c r="A828" s="9">
        <v>102</v>
      </c>
      <c r="B828" s="8" t="s">
        <v>250</v>
      </c>
      <c r="C828" s="8"/>
      <c r="D828" s="8"/>
      <c r="E828" s="8"/>
      <c r="F828" s="8"/>
      <c r="G828" s="11">
        <f t="shared" si="75"/>
        <v>0</v>
      </c>
      <c r="H828" s="18">
        <f t="shared" si="76"/>
        <v>0</v>
      </c>
      <c r="I828" s="10">
        <f t="shared" si="77"/>
        <v>0</v>
      </c>
    </row>
    <row r="829" spans="1:9" x14ac:dyDescent="0.35">
      <c r="A829" s="9">
        <v>103</v>
      </c>
      <c r="B829" s="8" t="s">
        <v>251</v>
      </c>
      <c r="C829" s="8"/>
      <c r="D829" s="8"/>
      <c r="E829" s="8"/>
      <c r="F829" s="8"/>
      <c r="G829" s="11">
        <f t="shared" si="75"/>
        <v>0</v>
      </c>
      <c r="H829" s="18">
        <f t="shared" si="76"/>
        <v>0</v>
      </c>
      <c r="I829" s="10">
        <f t="shared" si="77"/>
        <v>0</v>
      </c>
    </row>
    <row r="830" spans="1:9" x14ac:dyDescent="0.35">
      <c r="A830" s="9">
        <v>104</v>
      </c>
      <c r="B830" s="8" t="s">
        <v>252</v>
      </c>
      <c r="C830" s="8"/>
      <c r="D830" s="8"/>
      <c r="E830" s="8"/>
      <c r="F830" s="8"/>
      <c r="G830" s="11">
        <f t="shared" si="75"/>
        <v>0</v>
      </c>
      <c r="H830" s="18">
        <f t="shared" si="76"/>
        <v>0</v>
      </c>
      <c r="I830" s="10">
        <f t="shared" si="77"/>
        <v>0</v>
      </c>
    </row>
    <row r="831" spans="1:9" x14ac:dyDescent="0.35">
      <c r="A831" s="9">
        <v>105</v>
      </c>
      <c r="B831" s="8" t="s">
        <v>253</v>
      </c>
      <c r="C831" s="8"/>
      <c r="D831" s="8"/>
      <c r="E831" s="8"/>
      <c r="F831" s="8"/>
      <c r="G831" s="11">
        <f t="shared" si="75"/>
        <v>0</v>
      </c>
      <c r="H831" s="18">
        <f t="shared" si="76"/>
        <v>0</v>
      </c>
      <c r="I831" s="10">
        <f t="shared" si="77"/>
        <v>0</v>
      </c>
    </row>
    <row r="832" spans="1:9" x14ac:dyDescent="0.35">
      <c r="A832" s="9">
        <v>106</v>
      </c>
      <c r="B832" s="8" t="s">
        <v>254</v>
      </c>
      <c r="C832" s="8"/>
      <c r="D832" s="8"/>
      <c r="E832" s="8"/>
      <c r="F832" s="8"/>
      <c r="G832" s="11">
        <f t="shared" si="75"/>
        <v>0</v>
      </c>
      <c r="H832" s="18">
        <f t="shared" si="76"/>
        <v>0</v>
      </c>
      <c r="I832" s="10">
        <f t="shared" si="77"/>
        <v>0</v>
      </c>
    </row>
    <row r="833" spans="1:9" x14ac:dyDescent="0.35">
      <c r="A833" s="9">
        <v>107</v>
      </c>
      <c r="B833" s="8" t="s">
        <v>255</v>
      </c>
      <c r="C833" s="8"/>
      <c r="D833" s="8"/>
      <c r="E833" s="8"/>
      <c r="F833" s="8"/>
      <c r="G833" s="11">
        <f t="shared" si="75"/>
        <v>0</v>
      </c>
      <c r="H833" s="18">
        <f t="shared" si="76"/>
        <v>0</v>
      </c>
      <c r="I833" s="10">
        <f t="shared" si="77"/>
        <v>0</v>
      </c>
    </row>
    <row r="834" spans="1:9" x14ac:dyDescent="0.35">
      <c r="A834" s="9">
        <v>108</v>
      </c>
      <c r="B834" s="8" t="s">
        <v>256</v>
      </c>
      <c r="C834" s="8"/>
      <c r="D834" s="8"/>
      <c r="E834" s="8"/>
      <c r="F834" s="8"/>
      <c r="G834" s="11">
        <f t="shared" si="75"/>
        <v>0</v>
      </c>
      <c r="H834" s="18">
        <f t="shared" si="76"/>
        <v>0</v>
      </c>
      <c r="I834" s="10">
        <f t="shared" si="77"/>
        <v>0</v>
      </c>
    </row>
    <row r="835" spans="1:9" x14ac:dyDescent="0.35">
      <c r="A835" s="9">
        <v>109</v>
      </c>
      <c r="B835" s="8" t="s">
        <v>257</v>
      </c>
      <c r="C835" s="8"/>
      <c r="D835" s="8"/>
      <c r="E835" s="8"/>
      <c r="F835" s="8"/>
      <c r="G835" s="11">
        <f t="shared" si="75"/>
        <v>0</v>
      </c>
      <c r="H835" s="18">
        <f t="shared" si="76"/>
        <v>0</v>
      </c>
      <c r="I835" s="10">
        <f t="shared" si="77"/>
        <v>0</v>
      </c>
    </row>
    <row r="836" spans="1:9" x14ac:dyDescent="0.35">
      <c r="A836" s="9">
        <v>110</v>
      </c>
      <c r="B836" s="8" t="s">
        <v>258</v>
      </c>
      <c r="C836" s="8"/>
      <c r="D836" s="8"/>
      <c r="E836" s="8"/>
      <c r="F836" s="8"/>
      <c r="G836" s="11">
        <f t="shared" si="75"/>
        <v>0</v>
      </c>
      <c r="H836" s="18">
        <f t="shared" si="76"/>
        <v>0</v>
      </c>
      <c r="I836" s="10">
        <f t="shared" si="77"/>
        <v>0</v>
      </c>
    </row>
    <row r="837" spans="1:9" x14ac:dyDescent="0.35">
      <c r="A837" s="9">
        <v>111</v>
      </c>
      <c r="B837" s="8" t="s">
        <v>259</v>
      </c>
      <c r="C837" s="8"/>
      <c r="D837" s="8"/>
      <c r="E837" s="8"/>
      <c r="F837" s="8"/>
      <c r="G837" s="11">
        <f t="shared" si="75"/>
        <v>0</v>
      </c>
      <c r="H837" s="18">
        <f t="shared" si="76"/>
        <v>0</v>
      </c>
      <c r="I837" s="10">
        <f t="shared" si="77"/>
        <v>0</v>
      </c>
    </row>
    <row r="838" spans="1:9" x14ac:dyDescent="0.35">
      <c r="A838" s="9">
        <v>112</v>
      </c>
      <c r="B838" s="8" t="s">
        <v>260</v>
      </c>
      <c r="C838" s="8"/>
      <c r="D838" s="8"/>
      <c r="E838" s="8"/>
      <c r="F838" s="8"/>
      <c r="G838" s="11">
        <f t="shared" ref="G838:G862" si="78">2/265329.32*F838</f>
        <v>0</v>
      </c>
      <c r="H838" s="18">
        <f t="shared" ref="H838:H862" si="79">G838*1558.3</f>
        <v>0</v>
      </c>
      <c r="I838" s="10">
        <f t="shared" ref="I838:I862" si="80">H838*0.3677</f>
        <v>0</v>
      </c>
    </row>
    <row r="839" spans="1:9" x14ac:dyDescent="0.35">
      <c r="A839" s="9">
        <v>113</v>
      </c>
      <c r="B839" s="8" t="s">
        <v>261</v>
      </c>
      <c r="C839" s="8"/>
      <c r="D839" s="8"/>
      <c r="E839" s="8"/>
      <c r="F839" s="8"/>
      <c r="G839" s="11">
        <f t="shared" si="78"/>
        <v>0</v>
      </c>
      <c r="H839" s="18">
        <f t="shared" si="79"/>
        <v>0</v>
      </c>
      <c r="I839" s="10">
        <f t="shared" si="80"/>
        <v>0</v>
      </c>
    </row>
    <row r="840" spans="1:9" x14ac:dyDescent="0.35">
      <c r="A840" s="9">
        <v>114</v>
      </c>
      <c r="B840" s="8" t="s">
        <v>262</v>
      </c>
      <c r="C840" s="8"/>
      <c r="D840" s="8"/>
      <c r="E840" s="8"/>
      <c r="F840" s="8"/>
      <c r="G840" s="11">
        <f t="shared" si="78"/>
        <v>0</v>
      </c>
      <c r="H840" s="18">
        <f t="shared" si="79"/>
        <v>0</v>
      </c>
      <c r="I840" s="10">
        <f t="shared" si="80"/>
        <v>0</v>
      </c>
    </row>
    <row r="841" spans="1:9" x14ac:dyDescent="0.35">
      <c r="A841" s="9">
        <v>115</v>
      </c>
      <c r="B841" s="8" t="s">
        <v>263</v>
      </c>
      <c r="C841" s="8"/>
      <c r="D841" s="8"/>
      <c r="E841" s="8"/>
      <c r="F841" s="8"/>
      <c r="G841" s="11">
        <f t="shared" si="78"/>
        <v>0</v>
      </c>
      <c r="H841" s="18">
        <f t="shared" si="79"/>
        <v>0</v>
      </c>
      <c r="I841" s="10">
        <f t="shared" si="80"/>
        <v>0</v>
      </c>
    </row>
    <row r="842" spans="1:9" x14ac:dyDescent="0.35">
      <c r="A842" s="9">
        <v>116</v>
      </c>
      <c r="B842" s="8" t="s">
        <v>264</v>
      </c>
      <c r="C842" s="8"/>
      <c r="D842" s="8"/>
      <c r="E842" s="8"/>
      <c r="F842" s="8"/>
      <c r="G842" s="11">
        <f t="shared" si="78"/>
        <v>0</v>
      </c>
      <c r="H842" s="18">
        <f t="shared" si="79"/>
        <v>0</v>
      </c>
      <c r="I842" s="10">
        <f t="shared" si="80"/>
        <v>0</v>
      </c>
    </row>
    <row r="843" spans="1:9" x14ac:dyDescent="0.35">
      <c r="A843" s="9">
        <v>117</v>
      </c>
      <c r="B843" s="8" t="s">
        <v>265</v>
      </c>
      <c r="C843" s="8"/>
      <c r="D843" s="8"/>
      <c r="E843" s="8"/>
      <c r="F843" s="8"/>
      <c r="G843" s="11">
        <f t="shared" si="78"/>
        <v>0</v>
      </c>
      <c r="H843" s="18">
        <f t="shared" si="79"/>
        <v>0</v>
      </c>
      <c r="I843" s="10">
        <f t="shared" si="80"/>
        <v>0</v>
      </c>
    </row>
    <row r="844" spans="1:9" x14ac:dyDescent="0.35">
      <c r="A844" s="9">
        <v>118</v>
      </c>
      <c r="B844" s="8" t="s">
        <v>266</v>
      </c>
      <c r="C844" s="8"/>
      <c r="D844" s="8"/>
      <c r="E844" s="8"/>
      <c r="F844" s="8"/>
      <c r="G844" s="11">
        <f t="shared" si="78"/>
        <v>0</v>
      </c>
      <c r="H844" s="18">
        <f t="shared" si="79"/>
        <v>0</v>
      </c>
      <c r="I844" s="10">
        <f t="shared" si="80"/>
        <v>0</v>
      </c>
    </row>
    <row r="845" spans="1:9" x14ac:dyDescent="0.35">
      <c r="A845" s="9">
        <v>119</v>
      </c>
      <c r="B845" s="8" t="s">
        <v>267</v>
      </c>
      <c r="C845" s="8"/>
      <c r="D845" s="8"/>
      <c r="E845" s="8"/>
      <c r="F845" s="8"/>
      <c r="G845" s="11">
        <f t="shared" si="78"/>
        <v>0</v>
      </c>
      <c r="H845" s="18">
        <f t="shared" si="79"/>
        <v>0</v>
      </c>
      <c r="I845" s="10">
        <f t="shared" si="80"/>
        <v>0</v>
      </c>
    </row>
    <row r="846" spans="1:9" x14ac:dyDescent="0.35">
      <c r="A846" s="9">
        <v>120</v>
      </c>
      <c r="B846" s="8" t="s">
        <v>268</v>
      </c>
      <c r="C846" s="8"/>
      <c r="D846" s="8"/>
      <c r="E846" s="8"/>
      <c r="F846" s="8"/>
      <c r="G846" s="11">
        <f t="shared" si="78"/>
        <v>0</v>
      </c>
      <c r="H846" s="18">
        <f t="shared" si="79"/>
        <v>0</v>
      </c>
      <c r="I846" s="10">
        <f t="shared" si="80"/>
        <v>0</v>
      </c>
    </row>
    <row r="847" spans="1:9" x14ac:dyDescent="0.35">
      <c r="A847" s="9">
        <v>121</v>
      </c>
      <c r="B847" s="8" t="s">
        <v>269</v>
      </c>
      <c r="C847" s="8"/>
      <c r="D847" s="8"/>
      <c r="E847" s="8"/>
      <c r="F847" s="8"/>
      <c r="G847" s="11">
        <f t="shared" si="78"/>
        <v>0</v>
      </c>
      <c r="H847" s="18">
        <f t="shared" si="79"/>
        <v>0</v>
      </c>
      <c r="I847" s="10">
        <f t="shared" si="80"/>
        <v>0</v>
      </c>
    </row>
    <row r="848" spans="1:9" x14ac:dyDescent="0.35">
      <c r="A848" s="9">
        <v>122</v>
      </c>
      <c r="B848" s="8" t="s">
        <v>270</v>
      </c>
      <c r="C848" s="8"/>
      <c r="D848" s="8"/>
      <c r="E848" s="8"/>
      <c r="F848" s="8"/>
      <c r="G848" s="11">
        <f t="shared" si="78"/>
        <v>0</v>
      </c>
      <c r="H848" s="18">
        <f t="shared" si="79"/>
        <v>0</v>
      </c>
      <c r="I848" s="10">
        <f t="shared" si="80"/>
        <v>0</v>
      </c>
    </row>
    <row r="849" spans="1:9" x14ac:dyDescent="0.35">
      <c r="A849" s="9">
        <v>123</v>
      </c>
      <c r="B849" s="8" t="s">
        <v>271</v>
      </c>
      <c r="C849" s="8"/>
      <c r="D849" s="8"/>
      <c r="E849" s="8"/>
      <c r="F849" s="8"/>
      <c r="G849" s="11">
        <f t="shared" si="78"/>
        <v>0</v>
      </c>
      <c r="H849" s="18">
        <f t="shared" si="79"/>
        <v>0</v>
      </c>
      <c r="I849" s="10">
        <f t="shared" si="80"/>
        <v>0</v>
      </c>
    </row>
    <row r="850" spans="1:9" x14ac:dyDescent="0.35">
      <c r="A850" s="9">
        <v>124</v>
      </c>
      <c r="B850" s="8" t="s">
        <v>272</v>
      </c>
      <c r="C850" s="8"/>
      <c r="D850" s="8"/>
      <c r="E850" s="8"/>
      <c r="F850" s="8"/>
      <c r="G850" s="11">
        <f t="shared" si="78"/>
        <v>0</v>
      </c>
      <c r="H850" s="18">
        <f t="shared" si="79"/>
        <v>0</v>
      </c>
      <c r="I850" s="10">
        <f t="shared" si="80"/>
        <v>0</v>
      </c>
    </row>
    <row r="851" spans="1:9" x14ac:dyDescent="0.35">
      <c r="A851" s="9">
        <v>125</v>
      </c>
      <c r="B851" s="8" t="s">
        <v>273</v>
      </c>
      <c r="C851" s="8"/>
      <c r="D851" s="8"/>
      <c r="E851" s="8"/>
      <c r="F851" s="8"/>
      <c r="G851" s="11">
        <f t="shared" si="78"/>
        <v>0</v>
      </c>
      <c r="H851" s="18">
        <f t="shared" si="79"/>
        <v>0</v>
      </c>
      <c r="I851" s="10">
        <f t="shared" si="80"/>
        <v>0</v>
      </c>
    </row>
    <row r="852" spans="1:9" x14ac:dyDescent="0.35">
      <c r="A852" s="9">
        <v>126</v>
      </c>
      <c r="B852" s="8" t="s">
        <v>274</v>
      </c>
      <c r="C852" s="8"/>
      <c r="D852" s="8"/>
      <c r="E852" s="8"/>
      <c r="F852" s="8"/>
      <c r="G852" s="11">
        <f t="shared" si="78"/>
        <v>0</v>
      </c>
      <c r="H852" s="18">
        <f t="shared" si="79"/>
        <v>0</v>
      </c>
      <c r="I852" s="10">
        <f t="shared" si="80"/>
        <v>0</v>
      </c>
    </row>
    <row r="853" spans="1:9" x14ac:dyDescent="0.35">
      <c r="A853" s="9">
        <v>127</v>
      </c>
      <c r="B853" s="8" t="s">
        <v>275</v>
      </c>
      <c r="C853" s="8"/>
      <c r="D853" s="8"/>
      <c r="E853" s="8"/>
      <c r="F853" s="8"/>
      <c r="G853" s="11">
        <f t="shared" si="78"/>
        <v>0</v>
      </c>
      <c r="H853" s="18">
        <f t="shared" si="79"/>
        <v>0</v>
      </c>
      <c r="I853" s="10">
        <f t="shared" si="80"/>
        <v>0</v>
      </c>
    </row>
    <row r="854" spans="1:9" x14ac:dyDescent="0.35">
      <c r="A854" s="9">
        <v>128</v>
      </c>
      <c r="B854" s="8" t="s">
        <v>276</v>
      </c>
      <c r="C854" s="8"/>
      <c r="D854" s="8"/>
      <c r="E854" s="8"/>
      <c r="F854" s="8"/>
      <c r="G854" s="11">
        <f t="shared" si="78"/>
        <v>0</v>
      </c>
      <c r="H854" s="18">
        <f t="shared" si="79"/>
        <v>0</v>
      </c>
      <c r="I854" s="10">
        <f t="shared" si="80"/>
        <v>0</v>
      </c>
    </row>
    <row r="855" spans="1:9" x14ac:dyDescent="0.35">
      <c r="A855" s="9">
        <v>129</v>
      </c>
      <c r="B855" s="8" t="s">
        <v>277</v>
      </c>
      <c r="C855" s="8"/>
      <c r="D855" s="8"/>
      <c r="E855" s="8"/>
      <c r="F855" s="8"/>
      <c r="G855" s="11">
        <f t="shared" si="78"/>
        <v>0</v>
      </c>
      <c r="H855" s="18">
        <f t="shared" si="79"/>
        <v>0</v>
      </c>
      <c r="I855" s="10">
        <f t="shared" si="80"/>
        <v>0</v>
      </c>
    </row>
    <row r="856" spans="1:9" x14ac:dyDescent="0.35">
      <c r="A856" s="9">
        <v>130</v>
      </c>
      <c r="B856" s="8" t="s">
        <v>278</v>
      </c>
      <c r="C856" s="8"/>
      <c r="D856" s="8"/>
      <c r="E856" s="8"/>
      <c r="F856" s="8"/>
      <c r="G856" s="11">
        <f t="shared" si="78"/>
        <v>0</v>
      </c>
      <c r="H856" s="18">
        <f t="shared" si="79"/>
        <v>0</v>
      </c>
      <c r="I856" s="10">
        <f t="shared" si="80"/>
        <v>0</v>
      </c>
    </row>
    <row r="857" spans="1:9" x14ac:dyDescent="0.35">
      <c r="A857" s="9">
        <v>131</v>
      </c>
      <c r="B857" s="8" t="s">
        <v>279</v>
      </c>
      <c r="C857" s="8"/>
      <c r="D857" s="8"/>
      <c r="E857" s="8"/>
      <c r="F857" s="8"/>
      <c r="G857" s="11">
        <f t="shared" si="78"/>
        <v>0</v>
      </c>
      <c r="H857" s="18">
        <f t="shared" si="79"/>
        <v>0</v>
      </c>
      <c r="I857" s="10">
        <f t="shared" si="80"/>
        <v>0</v>
      </c>
    </row>
    <row r="858" spans="1:9" x14ac:dyDescent="0.35">
      <c r="A858" s="9">
        <v>132</v>
      </c>
      <c r="B858" s="8" t="s">
        <v>280</v>
      </c>
      <c r="C858" s="8"/>
      <c r="D858" s="8"/>
      <c r="E858" s="8"/>
      <c r="F858" s="8"/>
      <c r="G858" s="11">
        <f t="shared" si="78"/>
        <v>0</v>
      </c>
      <c r="H858" s="18">
        <f t="shared" si="79"/>
        <v>0</v>
      </c>
      <c r="I858" s="10">
        <f t="shared" si="80"/>
        <v>0</v>
      </c>
    </row>
    <row r="859" spans="1:9" x14ac:dyDescent="0.35">
      <c r="A859" s="9">
        <v>133</v>
      </c>
      <c r="B859" s="8" t="s">
        <v>281</v>
      </c>
      <c r="C859" s="8"/>
      <c r="D859" s="8"/>
      <c r="E859" s="8"/>
      <c r="F859" s="8"/>
      <c r="G859" s="11">
        <f t="shared" si="78"/>
        <v>0</v>
      </c>
      <c r="H859" s="18">
        <f t="shared" si="79"/>
        <v>0</v>
      </c>
      <c r="I859" s="10">
        <f t="shared" si="80"/>
        <v>0</v>
      </c>
    </row>
    <row r="860" spans="1:9" x14ac:dyDescent="0.35">
      <c r="A860" s="9">
        <v>134</v>
      </c>
      <c r="B860" s="8" t="s">
        <v>282</v>
      </c>
      <c r="C860" s="8"/>
      <c r="D860" s="8"/>
      <c r="E860" s="8"/>
      <c r="F860" s="8"/>
      <c r="G860" s="11">
        <f t="shared" si="78"/>
        <v>0</v>
      </c>
      <c r="H860" s="18">
        <f t="shared" si="79"/>
        <v>0</v>
      </c>
      <c r="I860" s="10">
        <f t="shared" si="80"/>
        <v>0</v>
      </c>
    </row>
    <row r="861" spans="1:9" x14ac:dyDescent="0.35">
      <c r="A861" s="9">
        <v>135</v>
      </c>
      <c r="B861" s="8" t="s">
        <v>283</v>
      </c>
      <c r="C861" s="8"/>
      <c r="D861" s="8"/>
      <c r="E861" s="8"/>
      <c r="F861" s="8"/>
      <c r="G861" s="11">
        <f t="shared" si="78"/>
        <v>0</v>
      </c>
      <c r="H861" s="18">
        <f t="shared" si="79"/>
        <v>0</v>
      </c>
      <c r="I861" s="10">
        <f t="shared" si="80"/>
        <v>0</v>
      </c>
    </row>
    <row r="862" spans="1:9" x14ac:dyDescent="0.35">
      <c r="A862" s="9">
        <v>136</v>
      </c>
      <c r="B862" s="8" t="s">
        <v>526</v>
      </c>
      <c r="C862" s="8"/>
      <c r="D862" s="8"/>
      <c r="E862" s="8"/>
      <c r="F862" s="8"/>
      <c r="G862" s="11">
        <f t="shared" si="78"/>
        <v>0</v>
      </c>
      <c r="H862" s="18">
        <f t="shared" si="79"/>
        <v>0</v>
      </c>
      <c r="I862" s="10">
        <f t="shared" si="80"/>
        <v>0</v>
      </c>
    </row>
    <row r="863" spans="1:9" x14ac:dyDescent="0.35">
      <c r="A863" s="9"/>
      <c r="B863" s="8"/>
      <c r="C863" s="8"/>
      <c r="D863" s="8"/>
      <c r="E863" s="8"/>
      <c r="F863" s="8"/>
      <c r="G863" s="11"/>
      <c r="H863" s="18"/>
      <c r="I863" s="10"/>
    </row>
    <row r="864" spans="1:9" ht="18" x14ac:dyDescent="0.4">
      <c r="A864" s="12"/>
      <c r="B864" s="13" t="s">
        <v>1698</v>
      </c>
      <c r="C864" s="8"/>
      <c r="D864" s="8"/>
      <c r="E864" s="8"/>
      <c r="F864" s="8"/>
      <c r="G864" s="15">
        <f>SUM(G727:G861)</f>
        <v>0</v>
      </c>
      <c r="H864" s="26">
        <f>SUM(H727:H862)</f>
        <v>0</v>
      </c>
      <c r="I864" s="26">
        <f>SUM(I727:I862)</f>
        <v>0</v>
      </c>
    </row>
    <row r="865" spans="1:9" ht="18" x14ac:dyDescent="0.4">
      <c r="A865" s="9"/>
      <c r="B865" s="13" t="s">
        <v>1170</v>
      </c>
      <c r="C865" s="8"/>
      <c r="D865" s="8"/>
      <c r="E865" s="8"/>
      <c r="F865" s="8"/>
      <c r="G865" s="8"/>
      <c r="H865" s="8"/>
      <c r="I865" s="8"/>
    </row>
    <row r="866" spans="1:9" x14ac:dyDescent="0.35">
      <c r="A866" s="9">
        <v>1</v>
      </c>
      <c r="B866" s="14" t="s">
        <v>509</v>
      </c>
      <c r="C866" s="8"/>
      <c r="D866" s="8"/>
      <c r="E866" s="8"/>
      <c r="F866" s="8"/>
      <c r="G866" s="11">
        <f t="shared" ref="G866:G903" si="81">2/179923.89*C866</f>
        <v>0</v>
      </c>
      <c r="H866" s="18">
        <f t="shared" ref="H866:H907" si="82">G866*1753.08</f>
        <v>0</v>
      </c>
      <c r="I866" s="10">
        <f t="shared" ref="I866:I906" si="83">H866*0.3677</f>
        <v>0</v>
      </c>
    </row>
    <row r="867" spans="1:9" x14ac:dyDescent="0.35">
      <c r="A867" s="9">
        <f t="shared" ref="A867:A906" si="84">A866+1</f>
        <v>2</v>
      </c>
      <c r="B867" s="14" t="s">
        <v>510</v>
      </c>
      <c r="C867" s="8"/>
      <c r="D867" s="8"/>
      <c r="E867" s="8"/>
      <c r="F867" s="8"/>
      <c r="G867" s="11">
        <f t="shared" si="81"/>
        <v>0</v>
      </c>
      <c r="H867" s="18">
        <f t="shared" si="82"/>
        <v>0</v>
      </c>
      <c r="I867" s="10">
        <f t="shared" si="83"/>
        <v>0</v>
      </c>
    </row>
    <row r="868" spans="1:9" x14ac:dyDescent="0.35">
      <c r="A868" s="9">
        <f t="shared" si="84"/>
        <v>3</v>
      </c>
      <c r="B868" s="14" t="s">
        <v>512</v>
      </c>
      <c r="C868" s="8"/>
      <c r="D868" s="8"/>
      <c r="E868" s="8"/>
      <c r="F868" s="8"/>
      <c r="G868" s="11">
        <f t="shared" si="81"/>
        <v>0</v>
      </c>
      <c r="H868" s="18">
        <f t="shared" si="82"/>
        <v>0</v>
      </c>
      <c r="I868" s="10">
        <f t="shared" si="83"/>
        <v>0</v>
      </c>
    </row>
    <row r="869" spans="1:9" x14ac:dyDescent="0.35">
      <c r="A869" s="9">
        <f t="shared" si="84"/>
        <v>4</v>
      </c>
      <c r="B869" s="14" t="s">
        <v>514</v>
      </c>
      <c r="C869" s="8"/>
      <c r="D869" s="8"/>
      <c r="E869" s="8"/>
      <c r="F869" s="8"/>
      <c r="G869" s="11">
        <f t="shared" si="81"/>
        <v>0</v>
      </c>
      <c r="H869" s="18">
        <f t="shared" si="82"/>
        <v>0</v>
      </c>
      <c r="I869" s="10">
        <f t="shared" si="83"/>
        <v>0</v>
      </c>
    </row>
    <row r="870" spans="1:9" x14ac:dyDescent="0.35">
      <c r="A870" s="9">
        <f t="shared" si="84"/>
        <v>5</v>
      </c>
      <c r="B870" s="14" t="s">
        <v>515</v>
      </c>
      <c r="C870" s="8"/>
      <c r="D870" s="8"/>
      <c r="E870" s="8"/>
      <c r="F870" s="8"/>
      <c r="G870" s="11">
        <f t="shared" si="81"/>
        <v>0</v>
      </c>
      <c r="H870" s="18">
        <f t="shared" si="82"/>
        <v>0</v>
      </c>
      <c r="I870" s="10">
        <f t="shared" si="83"/>
        <v>0</v>
      </c>
    </row>
    <row r="871" spans="1:9" x14ac:dyDescent="0.35">
      <c r="A871" s="9">
        <f t="shared" si="84"/>
        <v>6</v>
      </c>
      <c r="B871" s="14" t="s">
        <v>516</v>
      </c>
      <c r="C871" s="8"/>
      <c r="D871" s="8"/>
      <c r="E871" s="8"/>
      <c r="F871" s="8"/>
      <c r="G871" s="11">
        <f t="shared" si="81"/>
        <v>0</v>
      </c>
      <c r="H871" s="18">
        <f t="shared" si="82"/>
        <v>0</v>
      </c>
      <c r="I871" s="10">
        <f t="shared" si="83"/>
        <v>0</v>
      </c>
    </row>
    <row r="872" spans="1:9" x14ac:dyDescent="0.35">
      <c r="A872" s="9">
        <f t="shared" si="84"/>
        <v>7</v>
      </c>
      <c r="B872" s="14" t="s">
        <v>517</v>
      </c>
      <c r="C872" s="8"/>
      <c r="D872" s="8"/>
      <c r="E872" s="8"/>
      <c r="F872" s="8"/>
      <c r="G872" s="11">
        <f t="shared" si="81"/>
        <v>0</v>
      </c>
      <c r="H872" s="18">
        <f t="shared" si="82"/>
        <v>0</v>
      </c>
      <c r="I872" s="10">
        <f t="shared" si="83"/>
        <v>0</v>
      </c>
    </row>
    <row r="873" spans="1:9" x14ac:dyDescent="0.35">
      <c r="A873" s="9">
        <f t="shared" si="84"/>
        <v>8</v>
      </c>
      <c r="B873" s="14" t="s">
        <v>518</v>
      </c>
      <c r="C873" s="8"/>
      <c r="D873" s="8"/>
      <c r="E873" s="8"/>
      <c r="F873" s="8"/>
      <c r="G873" s="11">
        <f t="shared" si="81"/>
        <v>0</v>
      </c>
      <c r="H873" s="18">
        <f t="shared" si="82"/>
        <v>0</v>
      </c>
      <c r="I873" s="10">
        <f t="shared" si="83"/>
        <v>0</v>
      </c>
    </row>
    <row r="874" spans="1:9" x14ac:dyDescent="0.35">
      <c r="A874" s="9">
        <f t="shared" si="84"/>
        <v>9</v>
      </c>
      <c r="B874" s="14" t="s">
        <v>519</v>
      </c>
      <c r="C874" s="8"/>
      <c r="D874" s="8"/>
      <c r="E874" s="8"/>
      <c r="F874" s="8"/>
      <c r="G874" s="11">
        <f t="shared" si="81"/>
        <v>0</v>
      </c>
      <c r="H874" s="18">
        <f t="shared" si="82"/>
        <v>0</v>
      </c>
      <c r="I874" s="10">
        <f t="shared" si="83"/>
        <v>0</v>
      </c>
    </row>
    <row r="875" spans="1:9" x14ac:dyDescent="0.35">
      <c r="A875" s="9">
        <f t="shared" si="84"/>
        <v>10</v>
      </c>
      <c r="B875" s="14" t="s">
        <v>520</v>
      </c>
      <c r="C875" s="8"/>
      <c r="D875" s="8"/>
      <c r="E875" s="8"/>
      <c r="F875" s="8"/>
      <c r="G875" s="11">
        <f t="shared" si="81"/>
        <v>0</v>
      </c>
      <c r="H875" s="18">
        <f t="shared" si="82"/>
        <v>0</v>
      </c>
      <c r="I875" s="10">
        <f t="shared" si="83"/>
        <v>0</v>
      </c>
    </row>
    <row r="876" spans="1:9" x14ac:dyDescent="0.35">
      <c r="A876" s="9">
        <f t="shared" si="84"/>
        <v>11</v>
      </c>
      <c r="B876" s="14" t="s">
        <v>1149</v>
      </c>
      <c r="C876" s="8"/>
      <c r="D876" s="8"/>
      <c r="E876" s="8"/>
      <c r="F876" s="8"/>
      <c r="G876" s="11">
        <f t="shared" si="81"/>
        <v>0</v>
      </c>
      <c r="H876" s="18">
        <f t="shared" si="82"/>
        <v>0</v>
      </c>
      <c r="I876" s="10">
        <f t="shared" si="83"/>
        <v>0</v>
      </c>
    </row>
    <row r="877" spans="1:9" x14ac:dyDescent="0.35">
      <c r="A877" s="9">
        <f t="shared" si="84"/>
        <v>12</v>
      </c>
      <c r="B877" s="14" t="s">
        <v>1150</v>
      </c>
      <c r="C877" s="8"/>
      <c r="D877" s="8"/>
      <c r="E877" s="8"/>
      <c r="F877" s="8"/>
      <c r="G877" s="11">
        <f t="shared" si="81"/>
        <v>0</v>
      </c>
      <c r="H877" s="18">
        <f t="shared" si="82"/>
        <v>0</v>
      </c>
      <c r="I877" s="10">
        <f t="shared" si="83"/>
        <v>0</v>
      </c>
    </row>
    <row r="878" spans="1:9" x14ac:dyDescent="0.35">
      <c r="A878" s="9">
        <f t="shared" si="84"/>
        <v>13</v>
      </c>
      <c r="B878" s="14" t="s">
        <v>1151</v>
      </c>
      <c r="C878" s="8"/>
      <c r="D878" s="8"/>
      <c r="E878" s="8"/>
      <c r="F878" s="8"/>
      <c r="G878" s="11">
        <f t="shared" si="81"/>
        <v>0</v>
      </c>
      <c r="H878" s="18">
        <f t="shared" si="82"/>
        <v>0</v>
      </c>
      <c r="I878" s="10">
        <f t="shared" si="83"/>
        <v>0</v>
      </c>
    </row>
    <row r="879" spans="1:9" x14ac:dyDescent="0.35">
      <c r="A879" s="9">
        <f t="shared" si="84"/>
        <v>14</v>
      </c>
      <c r="B879" s="14" t="s">
        <v>1152</v>
      </c>
      <c r="C879" s="8"/>
      <c r="D879" s="8"/>
      <c r="E879" s="8"/>
      <c r="F879" s="8"/>
      <c r="G879" s="11">
        <f t="shared" si="81"/>
        <v>0</v>
      </c>
      <c r="H879" s="18">
        <f t="shared" si="82"/>
        <v>0</v>
      </c>
      <c r="I879" s="10">
        <f t="shared" si="83"/>
        <v>0</v>
      </c>
    </row>
    <row r="880" spans="1:9" x14ac:dyDescent="0.35">
      <c r="A880" s="9">
        <f t="shared" si="84"/>
        <v>15</v>
      </c>
      <c r="B880" s="14" t="s">
        <v>1184</v>
      </c>
      <c r="C880" s="8"/>
      <c r="D880" s="8"/>
      <c r="E880" s="8"/>
      <c r="F880" s="8"/>
      <c r="G880" s="11">
        <f t="shared" si="81"/>
        <v>0</v>
      </c>
      <c r="H880" s="18">
        <f t="shared" si="82"/>
        <v>0</v>
      </c>
      <c r="I880" s="10">
        <f t="shared" si="83"/>
        <v>0</v>
      </c>
    </row>
    <row r="881" spans="1:9" x14ac:dyDescent="0.35">
      <c r="A881" s="9">
        <f t="shared" si="84"/>
        <v>16</v>
      </c>
      <c r="B881" s="14" t="s">
        <v>1185</v>
      </c>
      <c r="C881" s="8"/>
      <c r="D881" s="8"/>
      <c r="E881" s="8"/>
      <c r="F881" s="8"/>
      <c r="G881" s="11">
        <f t="shared" si="81"/>
        <v>0</v>
      </c>
      <c r="H881" s="18">
        <f t="shared" si="82"/>
        <v>0</v>
      </c>
      <c r="I881" s="10">
        <f t="shared" si="83"/>
        <v>0</v>
      </c>
    </row>
    <row r="882" spans="1:9" x14ac:dyDescent="0.35">
      <c r="A882" s="9">
        <f t="shared" si="84"/>
        <v>17</v>
      </c>
      <c r="B882" s="14" t="s">
        <v>1186</v>
      </c>
      <c r="C882" s="8"/>
      <c r="D882" s="8"/>
      <c r="E882" s="8"/>
      <c r="F882" s="8"/>
      <c r="G882" s="11">
        <f t="shared" si="81"/>
        <v>0</v>
      </c>
      <c r="H882" s="18">
        <f t="shared" si="82"/>
        <v>0</v>
      </c>
      <c r="I882" s="10">
        <f t="shared" si="83"/>
        <v>0</v>
      </c>
    </row>
    <row r="883" spans="1:9" x14ac:dyDescent="0.35">
      <c r="A883" s="9">
        <f t="shared" si="84"/>
        <v>18</v>
      </c>
      <c r="B883" s="14" t="s">
        <v>1153</v>
      </c>
      <c r="C883" s="8"/>
      <c r="D883" s="8"/>
      <c r="E883" s="8"/>
      <c r="F883" s="8"/>
      <c r="G883" s="11">
        <f t="shared" si="81"/>
        <v>0</v>
      </c>
      <c r="H883" s="18">
        <f t="shared" si="82"/>
        <v>0</v>
      </c>
      <c r="I883" s="10">
        <f t="shared" si="83"/>
        <v>0</v>
      </c>
    </row>
    <row r="884" spans="1:9" x14ac:dyDescent="0.35">
      <c r="A884" s="9">
        <f t="shared" si="84"/>
        <v>19</v>
      </c>
      <c r="B884" s="14" t="s">
        <v>1154</v>
      </c>
      <c r="C884" s="8"/>
      <c r="D884" s="8"/>
      <c r="E884" s="8"/>
      <c r="F884" s="8"/>
      <c r="G884" s="11">
        <f t="shared" si="81"/>
        <v>0</v>
      </c>
      <c r="H884" s="18">
        <f t="shared" si="82"/>
        <v>0</v>
      </c>
      <c r="I884" s="10">
        <f t="shared" si="83"/>
        <v>0</v>
      </c>
    </row>
    <row r="885" spans="1:9" x14ac:dyDescent="0.35">
      <c r="A885" s="9">
        <f t="shared" si="84"/>
        <v>20</v>
      </c>
      <c r="B885" s="14" t="s">
        <v>1155</v>
      </c>
      <c r="C885" s="8"/>
      <c r="D885" s="8"/>
      <c r="E885" s="8"/>
      <c r="F885" s="8"/>
      <c r="G885" s="11">
        <f t="shared" si="81"/>
        <v>0</v>
      </c>
      <c r="H885" s="18">
        <f t="shared" si="82"/>
        <v>0</v>
      </c>
      <c r="I885" s="10">
        <f t="shared" si="83"/>
        <v>0</v>
      </c>
    </row>
    <row r="886" spans="1:9" x14ac:dyDescent="0.35">
      <c r="A886" s="9">
        <f t="shared" si="84"/>
        <v>21</v>
      </c>
      <c r="B886" s="14" t="s">
        <v>1156</v>
      </c>
      <c r="C886" s="8"/>
      <c r="D886" s="8"/>
      <c r="E886" s="8"/>
      <c r="F886" s="8"/>
      <c r="G886" s="11">
        <f t="shared" si="81"/>
        <v>0</v>
      </c>
      <c r="H886" s="18">
        <f t="shared" si="82"/>
        <v>0</v>
      </c>
      <c r="I886" s="10">
        <f t="shared" si="83"/>
        <v>0</v>
      </c>
    </row>
    <row r="887" spans="1:9" x14ac:dyDescent="0.35">
      <c r="A887" s="9">
        <f t="shared" si="84"/>
        <v>22</v>
      </c>
      <c r="B887" s="14" t="s">
        <v>1157</v>
      </c>
      <c r="C887" s="8"/>
      <c r="D887" s="8"/>
      <c r="E887" s="8"/>
      <c r="F887" s="8"/>
      <c r="G887" s="11">
        <f t="shared" si="81"/>
        <v>0</v>
      </c>
      <c r="H887" s="18">
        <f t="shared" si="82"/>
        <v>0</v>
      </c>
      <c r="I887" s="10">
        <f t="shared" si="83"/>
        <v>0</v>
      </c>
    </row>
    <row r="888" spans="1:9" x14ac:dyDescent="0.35">
      <c r="A888" s="9">
        <f t="shared" si="84"/>
        <v>23</v>
      </c>
      <c r="B888" s="14" t="s">
        <v>1158</v>
      </c>
      <c r="C888" s="8"/>
      <c r="D888" s="8"/>
      <c r="E888" s="8"/>
      <c r="F888" s="8"/>
      <c r="G888" s="11">
        <f t="shared" si="81"/>
        <v>0</v>
      </c>
      <c r="H888" s="18">
        <f t="shared" si="82"/>
        <v>0</v>
      </c>
      <c r="I888" s="10">
        <f t="shared" si="83"/>
        <v>0</v>
      </c>
    </row>
    <row r="889" spans="1:9" x14ac:dyDescent="0.35">
      <c r="A889" s="9">
        <f t="shared" si="84"/>
        <v>24</v>
      </c>
      <c r="B889" s="14" t="s">
        <v>1159</v>
      </c>
      <c r="C889" s="8"/>
      <c r="D889" s="8"/>
      <c r="E889" s="8"/>
      <c r="F889" s="8"/>
      <c r="G889" s="11">
        <f t="shared" si="81"/>
        <v>0</v>
      </c>
      <c r="H889" s="18">
        <f t="shared" si="82"/>
        <v>0</v>
      </c>
      <c r="I889" s="10">
        <f t="shared" si="83"/>
        <v>0</v>
      </c>
    </row>
    <row r="890" spans="1:9" x14ac:dyDescent="0.35">
      <c r="A890" s="9">
        <f t="shared" si="84"/>
        <v>25</v>
      </c>
      <c r="B890" s="14" t="s">
        <v>1160</v>
      </c>
      <c r="C890" s="8"/>
      <c r="D890" s="8"/>
      <c r="E890" s="8"/>
      <c r="F890" s="8"/>
      <c r="G890" s="11">
        <f t="shared" si="81"/>
        <v>0</v>
      </c>
      <c r="H890" s="18">
        <f t="shared" si="82"/>
        <v>0</v>
      </c>
      <c r="I890" s="10">
        <f t="shared" si="83"/>
        <v>0</v>
      </c>
    </row>
    <row r="891" spans="1:9" x14ac:dyDescent="0.35">
      <c r="A891" s="9">
        <f t="shared" si="84"/>
        <v>26</v>
      </c>
      <c r="B891" s="14" t="s">
        <v>1161</v>
      </c>
      <c r="C891" s="8"/>
      <c r="D891" s="8"/>
      <c r="E891" s="8"/>
      <c r="F891" s="8"/>
      <c r="G891" s="11">
        <f t="shared" si="81"/>
        <v>0</v>
      </c>
      <c r="H891" s="18">
        <f t="shared" si="82"/>
        <v>0</v>
      </c>
      <c r="I891" s="10">
        <f t="shared" si="83"/>
        <v>0</v>
      </c>
    </row>
    <row r="892" spans="1:9" x14ac:dyDescent="0.35">
      <c r="A892" s="9">
        <f t="shared" si="84"/>
        <v>27</v>
      </c>
      <c r="B892" s="14" t="s">
        <v>1162</v>
      </c>
      <c r="C892" s="8"/>
      <c r="D892" s="8"/>
      <c r="E892" s="8"/>
      <c r="F892" s="8"/>
      <c r="G892" s="11">
        <f t="shared" si="81"/>
        <v>0</v>
      </c>
      <c r="H892" s="18">
        <f t="shared" si="82"/>
        <v>0</v>
      </c>
      <c r="I892" s="10">
        <f t="shared" si="83"/>
        <v>0</v>
      </c>
    </row>
    <row r="893" spans="1:9" x14ac:dyDescent="0.35">
      <c r="A893" s="9">
        <f t="shared" si="84"/>
        <v>28</v>
      </c>
      <c r="B893" s="14" t="s">
        <v>1163</v>
      </c>
      <c r="C893" s="8"/>
      <c r="D893" s="8"/>
      <c r="E893" s="8"/>
      <c r="F893" s="8"/>
      <c r="G893" s="11">
        <f t="shared" si="81"/>
        <v>0</v>
      </c>
      <c r="H893" s="18">
        <f t="shared" si="82"/>
        <v>0</v>
      </c>
      <c r="I893" s="10">
        <f t="shared" si="83"/>
        <v>0</v>
      </c>
    </row>
    <row r="894" spans="1:9" x14ac:dyDescent="0.35">
      <c r="A894" s="9">
        <f t="shared" si="84"/>
        <v>29</v>
      </c>
      <c r="B894" s="14" t="s">
        <v>1164</v>
      </c>
      <c r="C894" s="8"/>
      <c r="D894" s="8"/>
      <c r="E894" s="8"/>
      <c r="F894" s="8"/>
      <c r="G894" s="11">
        <f t="shared" si="81"/>
        <v>0</v>
      </c>
      <c r="H894" s="18">
        <f t="shared" si="82"/>
        <v>0</v>
      </c>
      <c r="I894" s="10">
        <f t="shared" si="83"/>
        <v>0</v>
      </c>
    </row>
    <row r="895" spans="1:9" x14ac:dyDescent="0.35">
      <c r="A895" s="9">
        <f t="shared" si="84"/>
        <v>30</v>
      </c>
      <c r="B895" s="14" t="s">
        <v>1165</v>
      </c>
      <c r="C895" s="8"/>
      <c r="D895" s="8"/>
      <c r="E895" s="8"/>
      <c r="F895" s="8"/>
      <c r="G895" s="11">
        <f t="shared" si="81"/>
        <v>0</v>
      </c>
      <c r="H895" s="18">
        <f t="shared" si="82"/>
        <v>0</v>
      </c>
      <c r="I895" s="10">
        <f t="shared" si="83"/>
        <v>0</v>
      </c>
    </row>
    <row r="896" spans="1:9" x14ac:dyDescent="0.35">
      <c r="A896" s="9">
        <f t="shared" si="84"/>
        <v>31</v>
      </c>
      <c r="B896" s="14" t="s">
        <v>1166</v>
      </c>
      <c r="C896" s="8"/>
      <c r="D896" s="8"/>
      <c r="E896" s="8"/>
      <c r="F896" s="8"/>
      <c r="G896" s="11">
        <f t="shared" si="81"/>
        <v>0</v>
      </c>
      <c r="H896" s="18">
        <f t="shared" si="82"/>
        <v>0</v>
      </c>
      <c r="I896" s="10">
        <f t="shared" si="83"/>
        <v>0</v>
      </c>
    </row>
    <row r="897" spans="1:9" x14ac:dyDescent="0.35">
      <c r="A897" s="9">
        <f t="shared" si="84"/>
        <v>32</v>
      </c>
      <c r="B897" s="14" t="s">
        <v>1167</v>
      </c>
      <c r="C897" s="8"/>
      <c r="D897" s="8"/>
      <c r="E897" s="8"/>
      <c r="F897" s="8"/>
      <c r="G897" s="11">
        <f t="shared" si="81"/>
        <v>0</v>
      </c>
      <c r="H897" s="18">
        <f t="shared" si="82"/>
        <v>0</v>
      </c>
      <c r="I897" s="10">
        <f t="shared" si="83"/>
        <v>0</v>
      </c>
    </row>
    <row r="898" spans="1:9" x14ac:dyDescent="0.35">
      <c r="A898" s="9">
        <f t="shared" si="84"/>
        <v>33</v>
      </c>
      <c r="B898" s="14" t="s">
        <v>1168</v>
      </c>
      <c r="C898" s="8"/>
      <c r="D898" s="8"/>
      <c r="E898" s="8"/>
      <c r="F898" s="8"/>
      <c r="G898" s="11">
        <f t="shared" si="81"/>
        <v>0</v>
      </c>
      <c r="H898" s="18">
        <f t="shared" si="82"/>
        <v>0</v>
      </c>
      <c r="I898" s="10">
        <f t="shared" si="83"/>
        <v>0</v>
      </c>
    </row>
    <row r="899" spans="1:9" x14ac:dyDescent="0.35">
      <c r="A899" s="9">
        <f t="shared" si="84"/>
        <v>34</v>
      </c>
      <c r="B899" s="14" t="s">
        <v>1169</v>
      </c>
      <c r="C899" s="8"/>
      <c r="D899" s="8"/>
      <c r="E899" s="8"/>
      <c r="F899" s="8"/>
      <c r="G899" s="11">
        <f t="shared" si="81"/>
        <v>0</v>
      </c>
      <c r="H899" s="18">
        <f t="shared" si="82"/>
        <v>0</v>
      </c>
      <c r="I899" s="10">
        <f t="shared" si="83"/>
        <v>0</v>
      </c>
    </row>
    <row r="900" spans="1:9" x14ac:dyDescent="0.35">
      <c r="A900" s="9">
        <f t="shared" si="84"/>
        <v>35</v>
      </c>
      <c r="B900" s="14" t="s">
        <v>536</v>
      </c>
      <c r="C900" s="8"/>
      <c r="D900" s="8"/>
      <c r="E900" s="8"/>
      <c r="F900" s="8"/>
      <c r="G900" s="11">
        <f t="shared" si="81"/>
        <v>0</v>
      </c>
      <c r="H900" s="18">
        <f t="shared" si="82"/>
        <v>0</v>
      </c>
      <c r="I900" s="10">
        <f t="shared" si="83"/>
        <v>0</v>
      </c>
    </row>
    <row r="901" spans="1:9" x14ac:dyDescent="0.35">
      <c r="A901" s="9">
        <f t="shared" si="84"/>
        <v>36</v>
      </c>
      <c r="B901" s="65" t="s">
        <v>1189</v>
      </c>
      <c r="C901" s="8"/>
      <c r="D901" s="8"/>
      <c r="E901" s="8"/>
      <c r="F901" s="8"/>
      <c r="G901" s="11">
        <f t="shared" si="81"/>
        <v>0</v>
      </c>
      <c r="H901" s="18">
        <f t="shared" si="82"/>
        <v>0</v>
      </c>
      <c r="I901" s="10">
        <f t="shared" si="83"/>
        <v>0</v>
      </c>
    </row>
    <row r="902" spans="1:9" x14ac:dyDescent="0.35">
      <c r="A902" s="9">
        <f t="shared" si="84"/>
        <v>37</v>
      </c>
      <c r="B902" s="65" t="s">
        <v>308</v>
      </c>
      <c r="C902" s="8"/>
      <c r="D902" s="8"/>
      <c r="E902" s="8"/>
      <c r="F902" s="8"/>
      <c r="G902" s="11">
        <f t="shared" si="81"/>
        <v>0</v>
      </c>
      <c r="H902" s="18">
        <f t="shared" si="82"/>
        <v>0</v>
      </c>
      <c r="I902" s="10">
        <f t="shared" si="83"/>
        <v>0</v>
      </c>
    </row>
    <row r="903" spans="1:9" x14ac:dyDescent="0.35">
      <c r="A903" s="9">
        <f t="shared" si="84"/>
        <v>38</v>
      </c>
      <c r="B903" s="65" t="s">
        <v>1777</v>
      </c>
      <c r="C903" s="8"/>
      <c r="D903" s="8"/>
      <c r="E903" s="8"/>
      <c r="F903" s="8"/>
      <c r="G903" s="11">
        <f t="shared" si="81"/>
        <v>0</v>
      </c>
      <c r="H903" s="18">
        <f t="shared" si="82"/>
        <v>0</v>
      </c>
      <c r="I903" s="10">
        <f t="shared" si="83"/>
        <v>0</v>
      </c>
    </row>
    <row r="904" spans="1:9" x14ac:dyDescent="0.35">
      <c r="A904" s="9">
        <f t="shared" si="84"/>
        <v>39</v>
      </c>
      <c r="B904" s="14" t="s">
        <v>588</v>
      </c>
      <c r="C904" s="8"/>
      <c r="D904" s="8"/>
      <c r="E904" s="8"/>
      <c r="F904" s="8"/>
      <c r="G904" s="11">
        <f>2/179923.89*C904</f>
        <v>0</v>
      </c>
      <c r="H904" s="18">
        <f t="shared" si="82"/>
        <v>0</v>
      </c>
      <c r="I904" s="10">
        <f t="shared" si="83"/>
        <v>0</v>
      </c>
    </row>
    <row r="905" spans="1:9" x14ac:dyDescent="0.35">
      <c r="A905" s="9">
        <f t="shared" si="84"/>
        <v>40</v>
      </c>
      <c r="B905" s="14" t="s">
        <v>597</v>
      </c>
      <c r="C905" s="8"/>
      <c r="D905" s="8"/>
      <c r="E905" s="8"/>
      <c r="F905" s="8"/>
      <c r="G905" s="11">
        <f>2/179923.89*C905</f>
        <v>0</v>
      </c>
      <c r="H905" s="18">
        <f t="shared" si="82"/>
        <v>0</v>
      </c>
      <c r="I905" s="10">
        <f t="shared" si="83"/>
        <v>0</v>
      </c>
    </row>
    <row r="906" spans="1:9" x14ac:dyDescent="0.35">
      <c r="A906" s="9">
        <f t="shared" si="84"/>
        <v>41</v>
      </c>
      <c r="B906" s="14" t="s">
        <v>598</v>
      </c>
      <c r="C906" s="8"/>
      <c r="D906" s="8"/>
      <c r="E906" s="8"/>
      <c r="F906" s="8"/>
      <c r="G906" s="11">
        <f>2/179923.89*C906</f>
        <v>0</v>
      </c>
      <c r="H906" s="18">
        <f t="shared" si="82"/>
        <v>0</v>
      </c>
      <c r="I906" s="10">
        <f t="shared" si="83"/>
        <v>0</v>
      </c>
    </row>
    <row r="907" spans="1:9" ht="18" x14ac:dyDescent="0.4">
      <c r="A907" s="9"/>
      <c r="B907" s="17" t="s">
        <v>1698</v>
      </c>
      <c r="C907" s="13">
        <f>SUM(C866:C902)</f>
        <v>0</v>
      </c>
      <c r="D907" s="8"/>
      <c r="E907" s="8"/>
      <c r="F907" s="8"/>
      <c r="G907" s="15">
        <f>SUM(G866:G900)</f>
        <v>0</v>
      </c>
      <c r="H907" s="18">
        <f t="shared" si="82"/>
        <v>0</v>
      </c>
      <c r="I907" s="15">
        <f>SUM(I866:I900)</f>
        <v>0</v>
      </c>
    </row>
    <row r="908" spans="1:9" ht="18" x14ac:dyDescent="0.4">
      <c r="A908" s="9"/>
      <c r="B908" s="7" t="s">
        <v>311</v>
      </c>
      <c r="C908" s="8"/>
      <c r="D908" s="8"/>
      <c r="E908" s="8"/>
      <c r="F908" s="8"/>
      <c r="G908" s="8"/>
      <c r="H908" s="8"/>
      <c r="I908" s="8"/>
    </row>
    <row r="909" spans="1:9" x14ac:dyDescent="0.35">
      <c r="A909" s="9">
        <v>1</v>
      </c>
      <c r="B909" s="14" t="s">
        <v>312</v>
      </c>
      <c r="C909" s="8"/>
      <c r="D909" s="8"/>
      <c r="E909" s="8"/>
      <c r="F909" s="8"/>
      <c r="G909" s="11">
        <f t="shared" ref="G909:G964" si="85">2/207772.58*F909</f>
        <v>0</v>
      </c>
      <c r="H909" s="18">
        <f t="shared" ref="H909:H964" si="86">G909*1655.69</f>
        <v>0</v>
      </c>
      <c r="I909" s="10">
        <f t="shared" ref="I909:I964" si="87">H909*0.3677</f>
        <v>0</v>
      </c>
    </row>
    <row r="910" spans="1:9" x14ac:dyDescent="0.35">
      <c r="A910" s="9">
        <f>A909+1</f>
        <v>2</v>
      </c>
      <c r="B910" s="14" t="s">
        <v>313</v>
      </c>
      <c r="C910" s="8"/>
      <c r="D910" s="8"/>
      <c r="E910" s="8"/>
      <c r="F910" s="8"/>
      <c r="G910" s="11">
        <f t="shared" si="85"/>
        <v>0</v>
      </c>
      <c r="H910" s="18">
        <f t="shared" si="86"/>
        <v>0</v>
      </c>
      <c r="I910" s="10">
        <f t="shared" si="87"/>
        <v>0</v>
      </c>
    </row>
    <row r="911" spans="1:9" x14ac:dyDescent="0.35">
      <c r="A911" s="9">
        <f t="shared" ref="A911:A974" si="88">A910+1</f>
        <v>3</v>
      </c>
      <c r="B911" s="14" t="s">
        <v>314</v>
      </c>
      <c r="C911" s="8"/>
      <c r="D911" s="8"/>
      <c r="E911" s="8"/>
      <c r="F911" s="8"/>
      <c r="G911" s="11">
        <f t="shared" si="85"/>
        <v>0</v>
      </c>
      <c r="H911" s="18">
        <f t="shared" si="86"/>
        <v>0</v>
      </c>
      <c r="I911" s="10">
        <f t="shared" si="87"/>
        <v>0</v>
      </c>
    </row>
    <row r="912" spans="1:9" x14ac:dyDescent="0.35">
      <c r="A912" s="9">
        <f t="shared" si="88"/>
        <v>4</v>
      </c>
      <c r="B912" s="14" t="s">
        <v>315</v>
      </c>
      <c r="C912" s="8"/>
      <c r="D912" s="8"/>
      <c r="E912" s="8"/>
      <c r="F912" s="8"/>
      <c r="G912" s="11">
        <f t="shared" si="85"/>
        <v>0</v>
      </c>
      <c r="H912" s="18">
        <f t="shared" si="86"/>
        <v>0</v>
      </c>
      <c r="I912" s="10">
        <f t="shared" si="87"/>
        <v>0</v>
      </c>
    </row>
    <row r="913" spans="1:9" x14ac:dyDescent="0.35">
      <c r="A913" s="9">
        <f t="shared" si="88"/>
        <v>5</v>
      </c>
      <c r="B913" s="14" t="s">
        <v>316</v>
      </c>
      <c r="C913" s="8"/>
      <c r="D913" s="8"/>
      <c r="E913" s="8"/>
      <c r="F913" s="8"/>
      <c r="G913" s="11">
        <f t="shared" si="85"/>
        <v>0</v>
      </c>
      <c r="H913" s="18">
        <f t="shared" si="86"/>
        <v>0</v>
      </c>
      <c r="I913" s="10">
        <f t="shared" si="87"/>
        <v>0</v>
      </c>
    </row>
    <row r="914" spans="1:9" x14ac:dyDescent="0.35">
      <c r="A914" s="9">
        <f t="shared" si="88"/>
        <v>6</v>
      </c>
      <c r="B914" s="14" t="s">
        <v>317</v>
      </c>
      <c r="C914" s="8"/>
      <c r="D914" s="8"/>
      <c r="E914" s="8"/>
      <c r="F914" s="8"/>
      <c r="G914" s="11">
        <f t="shared" si="85"/>
        <v>0</v>
      </c>
      <c r="H914" s="18">
        <f t="shared" si="86"/>
        <v>0</v>
      </c>
      <c r="I914" s="10">
        <f t="shared" si="87"/>
        <v>0</v>
      </c>
    </row>
    <row r="915" spans="1:9" x14ac:dyDescent="0.35">
      <c r="A915" s="9">
        <f t="shared" si="88"/>
        <v>7</v>
      </c>
      <c r="B915" s="14" t="s">
        <v>318</v>
      </c>
      <c r="C915" s="8"/>
      <c r="D915" s="8"/>
      <c r="E915" s="8"/>
      <c r="F915" s="8"/>
      <c r="G915" s="11">
        <f t="shared" si="85"/>
        <v>0</v>
      </c>
      <c r="H915" s="18">
        <f t="shared" si="86"/>
        <v>0</v>
      </c>
      <c r="I915" s="10">
        <f t="shared" si="87"/>
        <v>0</v>
      </c>
    </row>
    <row r="916" spans="1:9" x14ac:dyDescent="0.35">
      <c r="A916" s="9">
        <f t="shared" si="88"/>
        <v>8</v>
      </c>
      <c r="B916" s="14" t="s">
        <v>319</v>
      </c>
      <c r="C916" s="8"/>
      <c r="D916" s="8"/>
      <c r="E916" s="8"/>
      <c r="F916" s="8"/>
      <c r="G916" s="11">
        <f t="shared" si="85"/>
        <v>0</v>
      </c>
      <c r="H916" s="18">
        <f t="shared" si="86"/>
        <v>0</v>
      </c>
      <c r="I916" s="10">
        <f t="shared" si="87"/>
        <v>0</v>
      </c>
    </row>
    <row r="917" spans="1:9" x14ac:dyDescent="0.35">
      <c r="A917" s="9">
        <f t="shared" si="88"/>
        <v>9</v>
      </c>
      <c r="B917" s="14" t="s">
        <v>320</v>
      </c>
      <c r="C917" s="8"/>
      <c r="D917" s="8"/>
      <c r="E917" s="8"/>
      <c r="F917" s="8"/>
      <c r="G917" s="11">
        <f t="shared" si="85"/>
        <v>0</v>
      </c>
      <c r="H917" s="18">
        <f t="shared" si="86"/>
        <v>0</v>
      </c>
      <c r="I917" s="10">
        <f t="shared" si="87"/>
        <v>0</v>
      </c>
    </row>
    <row r="918" spans="1:9" x14ac:dyDescent="0.35">
      <c r="A918" s="9">
        <f t="shared" si="88"/>
        <v>10</v>
      </c>
      <c r="B918" s="14" t="s">
        <v>321</v>
      </c>
      <c r="C918" s="8"/>
      <c r="D918" s="8"/>
      <c r="E918" s="8"/>
      <c r="F918" s="8"/>
      <c r="G918" s="11">
        <f t="shared" si="85"/>
        <v>0</v>
      </c>
      <c r="H918" s="18">
        <f t="shared" si="86"/>
        <v>0</v>
      </c>
      <c r="I918" s="10">
        <f t="shared" si="87"/>
        <v>0</v>
      </c>
    </row>
    <row r="919" spans="1:9" x14ac:dyDescent="0.35">
      <c r="A919" s="9">
        <f t="shared" si="88"/>
        <v>11</v>
      </c>
      <c r="B919" s="14" t="s">
        <v>322</v>
      </c>
      <c r="C919" s="8"/>
      <c r="D919" s="8"/>
      <c r="E919" s="8"/>
      <c r="F919" s="8"/>
      <c r="G919" s="11">
        <f t="shared" si="85"/>
        <v>0</v>
      </c>
      <c r="H919" s="18">
        <f t="shared" si="86"/>
        <v>0</v>
      </c>
      <c r="I919" s="10">
        <f t="shared" si="87"/>
        <v>0</v>
      </c>
    </row>
    <row r="920" spans="1:9" x14ac:dyDescent="0.35">
      <c r="A920" s="9">
        <f t="shared" si="88"/>
        <v>12</v>
      </c>
      <c r="B920" s="14" t="s">
        <v>323</v>
      </c>
      <c r="C920" s="8"/>
      <c r="D920" s="8"/>
      <c r="E920" s="8"/>
      <c r="F920" s="8"/>
      <c r="G920" s="11">
        <f t="shared" si="85"/>
        <v>0</v>
      </c>
      <c r="H920" s="18">
        <f t="shared" si="86"/>
        <v>0</v>
      </c>
      <c r="I920" s="10">
        <f t="shared" si="87"/>
        <v>0</v>
      </c>
    </row>
    <row r="921" spans="1:9" x14ac:dyDescent="0.35">
      <c r="A921" s="9">
        <f t="shared" si="88"/>
        <v>13</v>
      </c>
      <c r="B921" s="14" t="s">
        <v>324</v>
      </c>
      <c r="C921" s="8"/>
      <c r="D921" s="8"/>
      <c r="E921" s="8"/>
      <c r="F921" s="8"/>
      <c r="G921" s="11">
        <f t="shared" si="85"/>
        <v>0</v>
      </c>
      <c r="H921" s="18">
        <f t="shared" si="86"/>
        <v>0</v>
      </c>
      <c r="I921" s="10">
        <f t="shared" si="87"/>
        <v>0</v>
      </c>
    </row>
    <row r="922" spans="1:9" x14ac:dyDescent="0.35">
      <c r="A922" s="9">
        <f t="shared" si="88"/>
        <v>14</v>
      </c>
      <c r="B922" s="14" t="s">
        <v>325</v>
      </c>
      <c r="C922" s="8"/>
      <c r="D922" s="8"/>
      <c r="E922" s="8"/>
      <c r="F922" s="8"/>
      <c r="G922" s="11">
        <f t="shared" si="85"/>
        <v>0</v>
      </c>
      <c r="H922" s="18">
        <f t="shared" si="86"/>
        <v>0</v>
      </c>
      <c r="I922" s="10">
        <f t="shared" si="87"/>
        <v>0</v>
      </c>
    </row>
    <row r="923" spans="1:9" x14ac:dyDescent="0.35">
      <c r="A923" s="9">
        <f t="shared" si="88"/>
        <v>15</v>
      </c>
      <c r="B923" s="14" t="s">
        <v>326</v>
      </c>
      <c r="C923" s="8"/>
      <c r="D923" s="8"/>
      <c r="E923" s="8"/>
      <c r="F923" s="8"/>
      <c r="G923" s="11">
        <f t="shared" si="85"/>
        <v>0</v>
      </c>
      <c r="H923" s="18">
        <f t="shared" si="86"/>
        <v>0</v>
      </c>
      <c r="I923" s="10">
        <f t="shared" si="87"/>
        <v>0</v>
      </c>
    </row>
    <row r="924" spans="1:9" x14ac:dyDescent="0.35">
      <c r="A924" s="9">
        <f t="shared" si="88"/>
        <v>16</v>
      </c>
      <c r="B924" s="14" t="s">
        <v>327</v>
      </c>
      <c r="C924" s="8"/>
      <c r="D924" s="8"/>
      <c r="E924" s="8"/>
      <c r="F924" s="8"/>
      <c r="G924" s="11">
        <f t="shared" si="85"/>
        <v>0</v>
      </c>
      <c r="H924" s="18">
        <f t="shared" si="86"/>
        <v>0</v>
      </c>
      <c r="I924" s="10">
        <f t="shared" si="87"/>
        <v>0</v>
      </c>
    </row>
    <row r="925" spans="1:9" x14ac:dyDescent="0.35">
      <c r="A925" s="9">
        <f t="shared" si="88"/>
        <v>17</v>
      </c>
      <c r="B925" s="14" t="s">
        <v>328</v>
      </c>
      <c r="C925" s="8"/>
      <c r="D925" s="8"/>
      <c r="E925" s="8"/>
      <c r="F925" s="8"/>
      <c r="G925" s="11">
        <f t="shared" si="85"/>
        <v>0</v>
      </c>
      <c r="H925" s="18">
        <f t="shared" si="86"/>
        <v>0</v>
      </c>
      <c r="I925" s="10">
        <f t="shared" si="87"/>
        <v>0</v>
      </c>
    </row>
    <row r="926" spans="1:9" x14ac:dyDescent="0.35">
      <c r="A926" s="9">
        <f t="shared" si="88"/>
        <v>18</v>
      </c>
      <c r="B926" s="14" t="s">
        <v>329</v>
      </c>
      <c r="C926" s="8"/>
      <c r="D926" s="8"/>
      <c r="E926" s="8"/>
      <c r="F926" s="8"/>
      <c r="G926" s="11">
        <f t="shared" si="85"/>
        <v>0</v>
      </c>
      <c r="H926" s="18">
        <f t="shared" si="86"/>
        <v>0</v>
      </c>
      <c r="I926" s="10">
        <f t="shared" si="87"/>
        <v>0</v>
      </c>
    </row>
    <row r="927" spans="1:9" x14ac:dyDescent="0.35">
      <c r="A927" s="9">
        <f t="shared" si="88"/>
        <v>19</v>
      </c>
      <c r="B927" s="14" t="s">
        <v>330</v>
      </c>
      <c r="C927" s="8"/>
      <c r="D927" s="8"/>
      <c r="E927" s="8"/>
      <c r="F927" s="8"/>
      <c r="G927" s="11">
        <f t="shared" si="85"/>
        <v>0</v>
      </c>
      <c r="H927" s="18">
        <f t="shared" si="86"/>
        <v>0</v>
      </c>
      <c r="I927" s="10">
        <f t="shared" si="87"/>
        <v>0</v>
      </c>
    </row>
    <row r="928" spans="1:9" x14ac:dyDescent="0.35">
      <c r="A928" s="9">
        <f t="shared" si="88"/>
        <v>20</v>
      </c>
      <c r="B928" s="14" t="s">
        <v>331</v>
      </c>
      <c r="C928" s="8"/>
      <c r="D928" s="8"/>
      <c r="E928" s="8"/>
      <c r="F928" s="8"/>
      <c r="G928" s="11">
        <f t="shared" si="85"/>
        <v>0</v>
      </c>
      <c r="H928" s="18">
        <f t="shared" si="86"/>
        <v>0</v>
      </c>
      <c r="I928" s="10">
        <f t="shared" si="87"/>
        <v>0</v>
      </c>
    </row>
    <row r="929" spans="1:9" x14ac:dyDescent="0.35">
      <c r="A929" s="9">
        <f t="shared" si="88"/>
        <v>21</v>
      </c>
      <c r="B929" s="14" t="s">
        <v>332</v>
      </c>
      <c r="C929" s="8"/>
      <c r="D929" s="8"/>
      <c r="E929" s="8"/>
      <c r="F929" s="8"/>
      <c r="G929" s="11">
        <f t="shared" si="85"/>
        <v>0</v>
      </c>
      <c r="H929" s="18">
        <f t="shared" si="86"/>
        <v>0</v>
      </c>
      <c r="I929" s="10">
        <f t="shared" si="87"/>
        <v>0</v>
      </c>
    </row>
    <row r="930" spans="1:9" x14ac:dyDescent="0.35">
      <c r="A930" s="9">
        <f t="shared" si="88"/>
        <v>22</v>
      </c>
      <c r="B930" s="14" t="s">
        <v>333</v>
      </c>
      <c r="C930" s="8"/>
      <c r="D930" s="8"/>
      <c r="E930" s="8"/>
      <c r="F930" s="8"/>
      <c r="G930" s="11">
        <f t="shared" si="85"/>
        <v>0</v>
      </c>
      <c r="H930" s="18">
        <f t="shared" si="86"/>
        <v>0</v>
      </c>
      <c r="I930" s="10">
        <f t="shared" si="87"/>
        <v>0</v>
      </c>
    </row>
    <row r="931" spans="1:9" x14ac:dyDescent="0.35">
      <c r="A931" s="9">
        <f t="shared" si="88"/>
        <v>23</v>
      </c>
      <c r="B931" s="14" t="s">
        <v>334</v>
      </c>
      <c r="C931" s="8"/>
      <c r="D931" s="8"/>
      <c r="E931" s="8"/>
      <c r="F931" s="8"/>
      <c r="G931" s="11">
        <f t="shared" si="85"/>
        <v>0</v>
      </c>
      <c r="H931" s="18">
        <f t="shared" si="86"/>
        <v>0</v>
      </c>
      <c r="I931" s="10">
        <f t="shared" si="87"/>
        <v>0</v>
      </c>
    </row>
    <row r="932" spans="1:9" x14ac:dyDescent="0.35">
      <c r="A932" s="9">
        <f t="shared" si="88"/>
        <v>24</v>
      </c>
      <c r="B932" s="14" t="s">
        <v>335</v>
      </c>
      <c r="C932" s="8"/>
      <c r="D932" s="8"/>
      <c r="E932" s="8"/>
      <c r="F932" s="8"/>
      <c r="G932" s="11">
        <f t="shared" si="85"/>
        <v>0</v>
      </c>
      <c r="H932" s="18">
        <f t="shared" si="86"/>
        <v>0</v>
      </c>
      <c r="I932" s="10">
        <f t="shared" si="87"/>
        <v>0</v>
      </c>
    </row>
    <row r="933" spans="1:9" x14ac:dyDescent="0.35">
      <c r="A933" s="9">
        <f t="shared" si="88"/>
        <v>25</v>
      </c>
      <c r="B933" s="14" t="s">
        <v>336</v>
      </c>
      <c r="C933" s="8"/>
      <c r="D933" s="8"/>
      <c r="E933" s="8"/>
      <c r="F933" s="8"/>
      <c r="G933" s="11">
        <f t="shared" si="85"/>
        <v>0</v>
      </c>
      <c r="H933" s="18">
        <f t="shared" si="86"/>
        <v>0</v>
      </c>
      <c r="I933" s="10">
        <f t="shared" si="87"/>
        <v>0</v>
      </c>
    </row>
    <row r="934" spans="1:9" x14ac:dyDescent="0.35">
      <c r="A934" s="9">
        <f t="shared" si="88"/>
        <v>26</v>
      </c>
      <c r="B934" s="14" t="s">
        <v>337</v>
      </c>
      <c r="C934" s="8"/>
      <c r="D934" s="8"/>
      <c r="E934" s="8"/>
      <c r="F934" s="8"/>
      <c r="G934" s="11">
        <f t="shared" si="85"/>
        <v>0</v>
      </c>
      <c r="H934" s="18">
        <f t="shared" si="86"/>
        <v>0</v>
      </c>
      <c r="I934" s="10">
        <f t="shared" si="87"/>
        <v>0</v>
      </c>
    </row>
    <row r="935" spans="1:9" x14ac:dyDescent="0.35">
      <c r="A935" s="9">
        <f t="shared" si="88"/>
        <v>27</v>
      </c>
      <c r="B935" s="14" t="s">
        <v>338</v>
      </c>
      <c r="C935" s="8"/>
      <c r="D935" s="8"/>
      <c r="E935" s="8"/>
      <c r="F935" s="8"/>
      <c r="G935" s="11">
        <f t="shared" si="85"/>
        <v>0</v>
      </c>
      <c r="H935" s="18">
        <f t="shared" si="86"/>
        <v>0</v>
      </c>
      <c r="I935" s="10">
        <f t="shared" si="87"/>
        <v>0</v>
      </c>
    </row>
    <row r="936" spans="1:9" x14ac:dyDescent="0.35">
      <c r="A936" s="9">
        <f t="shared" si="88"/>
        <v>28</v>
      </c>
      <c r="B936" s="14" t="s">
        <v>339</v>
      </c>
      <c r="C936" s="8"/>
      <c r="D936" s="8"/>
      <c r="E936" s="8"/>
      <c r="F936" s="8"/>
      <c r="G936" s="11">
        <f t="shared" si="85"/>
        <v>0</v>
      </c>
      <c r="H936" s="18">
        <f t="shared" si="86"/>
        <v>0</v>
      </c>
      <c r="I936" s="10">
        <f t="shared" si="87"/>
        <v>0</v>
      </c>
    </row>
    <row r="937" spans="1:9" x14ac:dyDescent="0.35">
      <c r="A937" s="9">
        <f t="shared" si="88"/>
        <v>29</v>
      </c>
      <c r="B937" s="14" t="s">
        <v>340</v>
      </c>
      <c r="C937" s="8"/>
      <c r="D937" s="8"/>
      <c r="E937" s="8"/>
      <c r="F937" s="8"/>
      <c r="G937" s="11">
        <f t="shared" si="85"/>
        <v>0</v>
      </c>
      <c r="H937" s="18">
        <f t="shared" si="86"/>
        <v>0</v>
      </c>
      <c r="I937" s="10">
        <f t="shared" si="87"/>
        <v>0</v>
      </c>
    </row>
    <row r="938" spans="1:9" x14ac:dyDescent="0.35">
      <c r="A938" s="9">
        <f t="shared" si="88"/>
        <v>30</v>
      </c>
      <c r="B938" s="14" t="s">
        <v>341</v>
      </c>
      <c r="C938" s="8"/>
      <c r="D938" s="8"/>
      <c r="E938" s="8"/>
      <c r="F938" s="8"/>
      <c r="G938" s="11">
        <f t="shared" si="85"/>
        <v>0</v>
      </c>
      <c r="H938" s="18">
        <f t="shared" si="86"/>
        <v>0</v>
      </c>
      <c r="I938" s="10">
        <f t="shared" si="87"/>
        <v>0</v>
      </c>
    </row>
    <row r="939" spans="1:9" x14ac:dyDescent="0.35">
      <c r="A939" s="9">
        <f t="shared" si="88"/>
        <v>31</v>
      </c>
      <c r="B939" s="14" t="s">
        <v>342</v>
      </c>
      <c r="C939" s="8"/>
      <c r="D939" s="8"/>
      <c r="E939" s="8"/>
      <c r="F939" s="8"/>
      <c r="G939" s="11">
        <f t="shared" si="85"/>
        <v>0</v>
      </c>
      <c r="H939" s="18">
        <f t="shared" si="86"/>
        <v>0</v>
      </c>
      <c r="I939" s="10">
        <f t="shared" si="87"/>
        <v>0</v>
      </c>
    </row>
    <row r="940" spans="1:9" x14ac:dyDescent="0.35">
      <c r="A940" s="9">
        <f t="shared" si="88"/>
        <v>32</v>
      </c>
      <c r="B940" s="14" t="s">
        <v>343</v>
      </c>
      <c r="C940" s="8"/>
      <c r="D940" s="8"/>
      <c r="E940" s="8"/>
      <c r="F940" s="8"/>
      <c r="G940" s="11">
        <f t="shared" si="85"/>
        <v>0</v>
      </c>
      <c r="H940" s="18">
        <f t="shared" si="86"/>
        <v>0</v>
      </c>
      <c r="I940" s="10">
        <f t="shared" si="87"/>
        <v>0</v>
      </c>
    </row>
    <row r="941" spans="1:9" x14ac:dyDescent="0.35">
      <c r="A941" s="9">
        <f t="shared" si="88"/>
        <v>33</v>
      </c>
      <c r="B941" s="14" t="s">
        <v>344</v>
      </c>
      <c r="C941" s="8"/>
      <c r="D941" s="8"/>
      <c r="E941" s="8"/>
      <c r="F941" s="8"/>
      <c r="G941" s="11">
        <f t="shared" si="85"/>
        <v>0</v>
      </c>
      <c r="H941" s="18">
        <f t="shared" si="86"/>
        <v>0</v>
      </c>
      <c r="I941" s="10">
        <f t="shared" si="87"/>
        <v>0</v>
      </c>
    </row>
    <row r="942" spans="1:9" x14ac:dyDescent="0.35">
      <c r="A942" s="9">
        <f t="shared" si="88"/>
        <v>34</v>
      </c>
      <c r="B942" s="14" t="s">
        <v>345</v>
      </c>
      <c r="C942" s="8"/>
      <c r="D942" s="8"/>
      <c r="E942" s="8"/>
      <c r="F942" s="8"/>
      <c r="G942" s="11">
        <f t="shared" si="85"/>
        <v>0</v>
      </c>
      <c r="H942" s="18">
        <f t="shared" si="86"/>
        <v>0</v>
      </c>
      <c r="I942" s="10">
        <f t="shared" si="87"/>
        <v>0</v>
      </c>
    </row>
    <row r="943" spans="1:9" x14ac:dyDescent="0.35">
      <c r="A943" s="9">
        <f t="shared" si="88"/>
        <v>35</v>
      </c>
      <c r="B943" s="14" t="s">
        <v>346</v>
      </c>
      <c r="C943" s="8"/>
      <c r="D943" s="8"/>
      <c r="E943" s="8"/>
      <c r="F943" s="8"/>
      <c r="G943" s="11">
        <f t="shared" si="85"/>
        <v>0</v>
      </c>
      <c r="H943" s="18">
        <f t="shared" si="86"/>
        <v>0</v>
      </c>
      <c r="I943" s="10">
        <f t="shared" si="87"/>
        <v>0</v>
      </c>
    </row>
    <row r="944" spans="1:9" x14ac:dyDescent="0.35">
      <c r="A944" s="9">
        <f t="shared" si="88"/>
        <v>36</v>
      </c>
      <c r="B944" s="14" t="s">
        <v>347</v>
      </c>
      <c r="C944" s="8"/>
      <c r="D944" s="8"/>
      <c r="E944" s="8"/>
      <c r="F944" s="8"/>
      <c r="G944" s="11">
        <f t="shared" si="85"/>
        <v>0</v>
      </c>
      <c r="H944" s="18">
        <f t="shared" si="86"/>
        <v>0</v>
      </c>
      <c r="I944" s="10">
        <f t="shared" si="87"/>
        <v>0</v>
      </c>
    </row>
    <row r="945" spans="1:9" x14ac:dyDescent="0.35">
      <c r="A945" s="9">
        <f t="shared" si="88"/>
        <v>37</v>
      </c>
      <c r="B945" s="14" t="s">
        <v>348</v>
      </c>
      <c r="C945" s="8"/>
      <c r="D945" s="8"/>
      <c r="E945" s="8"/>
      <c r="F945" s="8"/>
      <c r="G945" s="11">
        <f t="shared" si="85"/>
        <v>0</v>
      </c>
      <c r="H945" s="18">
        <f t="shared" si="86"/>
        <v>0</v>
      </c>
      <c r="I945" s="10">
        <f t="shared" si="87"/>
        <v>0</v>
      </c>
    </row>
    <row r="946" spans="1:9" x14ac:dyDescent="0.35">
      <c r="A946" s="9">
        <f t="shared" si="88"/>
        <v>38</v>
      </c>
      <c r="B946" s="14" t="s">
        <v>349</v>
      </c>
      <c r="C946" s="8"/>
      <c r="D946" s="8"/>
      <c r="E946" s="8"/>
      <c r="F946" s="8"/>
      <c r="G946" s="11">
        <f t="shared" si="85"/>
        <v>0</v>
      </c>
      <c r="H946" s="18">
        <f t="shared" si="86"/>
        <v>0</v>
      </c>
      <c r="I946" s="10">
        <f t="shared" si="87"/>
        <v>0</v>
      </c>
    </row>
    <row r="947" spans="1:9" x14ac:dyDescent="0.35">
      <c r="A947" s="9">
        <f t="shared" si="88"/>
        <v>39</v>
      </c>
      <c r="B947" s="14" t="s">
        <v>350</v>
      </c>
      <c r="C947" s="8"/>
      <c r="D947" s="8"/>
      <c r="E947" s="8"/>
      <c r="F947" s="8"/>
      <c r="G947" s="11">
        <f t="shared" si="85"/>
        <v>0</v>
      </c>
      <c r="H947" s="18">
        <f t="shared" si="86"/>
        <v>0</v>
      </c>
      <c r="I947" s="10">
        <f t="shared" si="87"/>
        <v>0</v>
      </c>
    </row>
    <row r="948" spans="1:9" x14ac:dyDescent="0.35">
      <c r="A948" s="9">
        <f t="shared" si="88"/>
        <v>40</v>
      </c>
      <c r="B948" s="14" t="s">
        <v>351</v>
      </c>
      <c r="C948" s="8"/>
      <c r="D948" s="8"/>
      <c r="E948" s="8"/>
      <c r="F948" s="8"/>
      <c r="G948" s="11">
        <f t="shared" si="85"/>
        <v>0</v>
      </c>
      <c r="H948" s="18">
        <f t="shared" si="86"/>
        <v>0</v>
      </c>
      <c r="I948" s="10">
        <f t="shared" si="87"/>
        <v>0</v>
      </c>
    </row>
    <row r="949" spans="1:9" x14ac:dyDescent="0.35">
      <c r="A949" s="9">
        <f t="shared" si="88"/>
        <v>41</v>
      </c>
      <c r="B949" s="14" t="s">
        <v>352</v>
      </c>
      <c r="C949" s="8"/>
      <c r="D949" s="8"/>
      <c r="E949" s="8"/>
      <c r="F949" s="8"/>
      <c r="G949" s="11">
        <f t="shared" si="85"/>
        <v>0</v>
      </c>
      <c r="H949" s="18">
        <f t="shared" si="86"/>
        <v>0</v>
      </c>
      <c r="I949" s="10">
        <f t="shared" si="87"/>
        <v>0</v>
      </c>
    </row>
    <row r="950" spans="1:9" x14ac:dyDescent="0.35">
      <c r="A950" s="9">
        <f t="shared" si="88"/>
        <v>42</v>
      </c>
      <c r="B950" s="14" t="s">
        <v>353</v>
      </c>
      <c r="C950" s="8"/>
      <c r="D950" s="8"/>
      <c r="E950" s="8"/>
      <c r="F950" s="8"/>
      <c r="G950" s="11">
        <f t="shared" si="85"/>
        <v>0</v>
      </c>
      <c r="H950" s="18">
        <f t="shared" si="86"/>
        <v>0</v>
      </c>
      <c r="I950" s="10">
        <f t="shared" si="87"/>
        <v>0</v>
      </c>
    </row>
    <row r="951" spans="1:9" x14ac:dyDescent="0.35">
      <c r="A951" s="9">
        <f t="shared" si="88"/>
        <v>43</v>
      </c>
      <c r="B951" s="14" t="s">
        <v>354</v>
      </c>
      <c r="C951" s="8"/>
      <c r="D951" s="8"/>
      <c r="E951" s="8"/>
      <c r="F951" s="8"/>
      <c r="G951" s="11">
        <f t="shared" si="85"/>
        <v>0</v>
      </c>
      <c r="H951" s="18">
        <f t="shared" si="86"/>
        <v>0</v>
      </c>
      <c r="I951" s="10">
        <f t="shared" si="87"/>
        <v>0</v>
      </c>
    </row>
    <row r="952" spans="1:9" x14ac:dyDescent="0.35">
      <c r="A952" s="9">
        <f t="shared" si="88"/>
        <v>44</v>
      </c>
      <c r="B952" s="14" t="s">
        <v>355</v>
      </c>
      <c r="C952" s="8"/>
      <c r="D952" s="8"/>
      <c r="E952" s="8"/>
      <c r="F952" s="8"/>
      <c r="G952" s="11">
        <f t="shared" si="85"/>
        <v>0</v>
      </c>
      <c r="H952" s="18">
        <f t="shared" si="86"/>
        <v>0</v>
      </c>
      <c r="I952" s="10">
        <f t="shared" si="87"/>
        <v>0</v>
      </c>
    </row>
    <row r="953" spans="1:9" x14ac:dyDescent="0.35">
      <c r="A953" s="9">
        <f t="shared" si="88"/>
        <v>45</v>
      </c>
      <c r="B953" s="14" t="s">
        <v>356</v>
      </c>
      <c r="C953" s="8"/>
      <c r="D953" s="8"/>
      <c r="E953" s="8"/>
      <c r="F953" s="8"/>
      <c r="G953" s="11">
        <f t="shared" si="85"/>
        <v>0</v>
      </c>
      <c r="H953" s="18">
        <f t="shared" si="86"/>
        <v>0</v>
      </c>
      <c r="I953" s="10">
        <f t="shared" si="87"/>
        <v>0</v>
      </c>
    </row>
    <row r="954" spans="1:9" x14ac:dyDescent="0.35">
      <c r="A954" s="9">
        <f t="shared" si="88"/>
        <v>46</v>
      </c>
      <c r="B954" s="14" t="s">
        <v>357</v>
      </c>
      <c r="C954" s="8"/>
      <c r="D954" s="8"/>
      <c r="E954" s="8"/>
      <c r="F954" s="8"/>
      <c r="G954" s="11">
        <f t="shared" si="85"/>
        <v>0</v>
      </c>
      <c r="H954" s="18">
        <f t="shared" si="86"/>
        <v>0</v>
      </c>
      <c r="I954" s="10">
        <f t="shared" si="87"/>
        <v>0</v>
      </c>
    </row>
    <row r="955" spans="1:9" x14ac:dyDescent="0.35">
      <c r="A955" s="9">
        <f t="shared" si="88"/>
        <v>47</v>
      </c>
      <c r="B955" s="14" t="s">
        <v>358</v>
      </c>
      <c r="C955" s="8"/>
      <c r="D955" s="8"/>
      <c r="E955" s="8"/>
      <c r="F955" s="8"/>
      <c r="G955" s="11">
        <f t="shared" si="85"/>
        <v>0</v>
      </c>
      <c r="H955" s="18">
        <f t="shared" si="86"/>
        <v>0</v>
      </c>
      <c r="I955" s="10">
        <f t="shared" si="87"/>
        <v>0</v>
      </c>
    </row>
    <row r="956" spans="1:9" x14ac:dyDescent="0.35">
      <c r="A956" s="9">
        <f t="shared" si="88"/>
        <v>48</v>
      </c>
      <c r="B956" s="14" t="s">
        <v>359</v>
      </c>
      <c r="C956" s="8"/>
      <c r="D956" s="8"/>
      <c r="E956" s="8"/>
      <c r="F956" s="8"/>
      <c r="G956" s="11">
        <f t="shared" si="85"/>
        <v>0</v>
      </c>
      <c r="H956" s="18">
        <f t="shared" si="86"/>
        <v>0</v>
      </c>
      <c r="I956" s="10">
        <f t="shared" si="87"/>
        <v>0</v>
      </c>
    </row>
    <row r="957" spans="1:9" x14ac:dyDescent="0.35">
      <c r="A957" s="9">
        <f t="shared" si="88"/>
        <v>49</v>
      </c>
      <c r="B957" s="14" t="s">
        <v>360</v>
      </c>
      <c r="C957" s="8"/>
      <c r="D957" s="8"/>
      <c r="E957" s="8"/>
      <c r="F957" s="8"/>
      <c r="G957" s="11">
        <f t="shared" si="85"/>
        <v>0</v>
      </c>
      <c r="H957" s="18">
        <f t="shared" si="86"/>
        <v>0</v>
      </c>
      <c r="I957" s="10">
        <f t="shared" si="87"/>
        <v>0</v>
      </c>
    </row>
    <row r="958" spans="1:9" x14ac:dyDescent="0.35">
      <c r="A958" s="9">
        <f t="shared" si="88"/>
        <v>50</v>
      </c>
      <c r="B958" s="14" t="s">
        <v>361</v>
      </c>
      <c r="C958" s="8"/>
      <c r="D958" s="8"/>
      <c r="E958" s="8"/>
      <c r="F958" s="8"/>
      <c r="G958" s="11">
        <f t="shared" si="85"/>
        <v>0</v>
      </c>
      <c r="H958" s="18">
        <f t="shared" si="86"/>
        <v>0</v>
      </c>
      <c r="I958" s="10">
        <f t="shared" si="87"/>
        <v>0</v>
      </c>
    </row>
    <row r="959" spans="1:9" x14ac:dyDescent="0.35">
      <c r="A959" s="9">
        <f t="shared" si="88"/>
        <v>51</v>
      </c>
      <c r="B959" s="14" t="s">
        <v>362</v>
      </c>
      <c r="C959" s="8"/>
      <c r="D959" s="8"/>
      <c r="E959" s="8"/>
      <c r="F959" s="8"/>
      <c r="G959" s="11">
        <f t="shared" si="85"/>
        <v>0</v>
      </c>
      <c r="H959" s="18">
        <f t="shared" si="86"/>
        <v>0</v>
      </c>
      <c r="I959" s="10">
        <f t="shared" si="87"/>
        <v>0</v>
      </c>
    </row>
    <row r="960" spans="1:9" x14ac:dyDescent="0.35">
      <c r="A960" s="9">
        <f t="shared" si="88"/>
        <v>52</v>
      </c>
      <c r="B960" s="14" t="s">
        <v>363</v>
      </c>
      <c r="C960" s="8"/>
      <c r="D960" s="8"/>
      <c r="E960" s="8"/>
      <c r="F960" s="8"/>
      <c r="G960" s="11">
        <f t="shared" si="85"/>
        <v>0</v>
      </c>
      <c r="H960" s="18">
        <f t="shared" si="86"/>
        <v>0</v>
      </c>
      <c r="I960" s="10">
        <f t="shared" si="87"/>
        <v>0</v>
      </c>
    </row>
    <row r="961" spans="1:9" x14ac:dyDescent="0.35">
      <c r="A961" s="9">
        <f t="shared" si="88"/>
        <v>53</v>
      </c>
      <c r="B961" s="14" t="s">
        <v>364</v>
      </c>
      <c r="C961" s="8"/>
      <c r="D961" s="8"/>
      <c r="E961" s="8"/>
      <c r="F961" s="8"/>
      <c r="G961" s="11">
        <f t="shared" si="85"/>
        <v>0</v>
      </c>
      <c r="H961" s="18">
        <f t="shared" si="86"/>
        <v>0</v>
      </c>
      <c r="I961" s="10">
        <f t="shared" si="87"/>
        <v>0</v>
      </c>
    </row>
    <row r="962" spans="1:9" x14ac:dyDescent="0.35">
      <c r="A962" s="9">
        <f t="shared" si="88"/>
        <v>54</v>
      </c>
      <c r="B962" s="14" t="s">
        <v>365</v>
      </c>
      <c r="C962" s="8"/>
      <c r="D962" s="8"/>
      <c r="E962" s="8"/>
      <c r="F962" s="8"/>
      <c r="G962" s="11">
        <f t="shared" si="85"/>
        <v>0</v>
      </c>
      <c r="H962" s="18">
        <f t="shared" si="86"/>
        <v>0</v>
      </c>
      <c r="I962" s="10">
        <f t="shared" si="87"/>
        <v>0</v>
      </c>
    </row>
    <row r="963" spans="1:9" x14ac:dyDescent="0.35">
      <c r="A963" s="9">
        <f t="shared" si="88"/>
        <v>55</v>
      </c>
      <c r="B963" s="14" t="s">
        <v>366</v>
      </c>
      <c r="C963" s="8"/>
      <c r="D963" s="8"/>
      <c r="E963" s="8"/>
      <c r="F963" s="8"/>
      <c r="G963" s="11">
        <f t="shared" si="85"/>
        <v>0</v>
      </c>
      <c r="H963" s="18">
        <f t="shared" si="86"/>
        <v>0</v>
      </c>
      <c r="I963" s="10">
        <f t="shared" si="87"/>
        <v>0</v>
      </c>
    </row>
    <row r="964" spans="1:9" x14ac:dyDescent="0.35">
      <c r="A964" s="9">
        <f t="shared" si="88"/>
        <v>56</v>
      </c>
      <c r="B964" s="14" t="s">
        <v>367</v>
      </c>
      <c r="C964" s="8"/>
      <c r="D964" s="8"/>
      <c r="E964" s="8"/>
      <c r="F964" s="8"/>
      <c r="G964" s="11">
        <f t="shared" si="85"/>
        <v>0</v>
      </c>
      <c r="H964" s="18">
        <f t="shared" si="86"/>
        <v>0</v>
      </c>
      <c r="I964" s="10">
        <f t="shared" si="87"/>
        <v>0</v>
      </c>
    </row>
    <row r="965" spans="1:9" x14ac:dyDescent="0.35">
      <c r="A965" s="9">
        <f t="shared" si="88"/>
        <v>57</v>
      </c>
      <c r="B965" s="14" t="s">
        <v>368</v>
      </c>
      <c r="C965" s="8"/>
      <c r="D965" s="8"/>
      <c r="E965" s="8"/>
      <c r="F965" s="8"/>
      <c r="G965" s="11">
        <f t="shared" ref="G965:G1018" si="89">2/207772.58*F965</f>
        <v>0</v>
      </c>
      <c r="H965" s="18">
        <f t="shared" ref="H965:H1018" si="90">G965*1655.69</f>
        <v>0</v>
      </c>
      <c r="I965" s="10">
        <f t="shared" ref="I965:I1018" si="91">H965*0.3677</f>
        <v>0</v>
      </c>
    </row>
    <row r="966" spans="1:9" x14ac:dyDescent="0.35">
      <c r="A966" s="9">
        <f t="shared" si="88"/>
        <v>58</v>
      </c>
      <c r="B966" s="14" t="s">
        <v>369</v>
      </c>
      <c r="C966" s="8"/>
      <c r="D966" s="8"/>
      <c r="E966" s="8"/>
      <c r="F966" s="8"/>
      <c r="G966" s="11">
        <f t="shared" si="89"/>
        <v>0</v>
      </c>
      <c r="H966" s="18">
        <f t="shared" si="90"/>
        <v>0</v>
      </c>
      <c r="I966" s="10">
        <f t="shared" si="91"/>
        <v>0</v>
      </c>
    </row>
    <row r="967" spans="1:9" x14ac:dyDescent="0.35">
      <c r="A967" s="9">
        <f t="shared" si="88"/>
        <v>59</v>
      </c>
      <c r="B967" s="14" t="s">
        <v>370</v>
      </c>
      <c r="C967" s="8"/>
      <c r="D967" s="8"/>
      <c r="E967" s="8"/>
      <c r="F967" s="8"/>
      <c r="G967" s="11">
        <f t="shared" si="89"/>
        <v>0</v>
      </c>
      <c r="H967" s="18">
        <f t="shared" si="90"/>
        <v>0</v>
      </c>
      <c r="I967" s="10">
        <f t="shared" si="91"/>
        <v>0</v>
      </c>
    </row>
    <row r="968" spans="1:9" x14ac:dyDescent="0.35">
      <c r="A968" s="9">
        <f t="shared" si="88"/>
        <v>60</v>
      </c>
      <c r="B968" s="14" t="s">
        <v>371</v>
      </c>
      <c r="C968" s="8"/>
      <c r="D968" s="8"/>
      <c r="E968" s="8"/>
      <c r="F968" s="8"/>
      <c r="G968" s="11">
        <f t="shared" si="89"/>
        <v>0</v>
      </c>
      <c r="H968" s="18">
        <f t="shared" si="90"/>
        <v>0</v>
      </c>
      <c r="I968" s="10">
        <f t="shared" si="91"/>
        <v>0</v>
      </c>
    </row>
    <row r="969" spans="1:9" x14ac:dyDescent="0.35">
      <c r="A969" s="9">
        <f t="shared" si="88"/>
        <v>61</v>
      </c>
      <c r="B969" s="14" t="s">
        <v>372</v>
      </c>
      <c r="C969" s="8"/>
      <c r="D969" s="8"/>
      <c r="E969" s="8"/>
      <c r="F969" s="8"/>
      <c r="G969" s="11">
        <f t="shared" si="89"/>
        <v>0</v>
      </c>
      <c r="H969" s="18">
        <f t="shared" si="90"/>
        <v>0</v>
      </c>
      <c r="I969" s="10">
        <f t="shared" si="91"/>
        <v>0</v>
      </c>
    </row>
    <row r="970" spans="1:9" x14ac:dyDescent="0.35">
      <c r="A970" s="9">
        <f t="shared" si="88"/>
        <v>62</v>
      </c>
      <c r="B970" s="14" t="s">
        <v>373</v>
      </c>
      <c r="C970" s="8"/>
      <c r="D970" s="8"/>
      <c r="E970" s="8"/>
      <c r="F970" s="8"/>
      <c r="G970" s="11">
        <f t="shared" si="89"/>
        <v>0</v>
      </c>
      <c r="H970" s="18">
        <f t="shared" si="90"/>
        <v>0</v>
      </c>
      <c r="I970" s="10">
        <f t="shared" si="91"/>
        <v>0</v>
      </c>
    </row>
    <row r="971" spans="1:9" x14ac:dyDescent="0.35">
      <c r="A971" s="9">
        <f t="shared" si="88"/>
        <v>63</v>
      </c>
      <c r="B971" s="14" t="s">
        <v>374</v>
      </c>
      <c r="C971" s="8"/>
      <c r="D971" s="8"/>
      <c r="E971" s="8"/>
      <c r="F971" s="8"/>
      <c r="G971" s="11">
        <f t="shared" si="89"/>
        <v>0</v>
      </c>
      <c r="H971" s="18">
        <f t="shared" si="90"/>
        <v>0</v>
      </c>
      <c r="I971" s="10">
        <f t="shared" si="91"/>
        <v>0</v>
      </c>
    </row>
    <row r="972" spans="1:9" x14ac:dyDescent="0.35">
      <c r="A972" s="9">
        <f t="shared" si="88"/>
        <v>64</v>
      </c>
      <c r="B972" s="14" t="s">
        <v>375</v>
      </c>
      <c r="C972" s="8"/>
      <c r="D972" s="8"/>
      <c r="E972" s="8"/>
      <c r="F972" s="8"/>
      <c r="G972" s="11">
        <f t="shared" si="89"/>
        <v>0</v>
      </c>
      <c r="H972" s="18">
        <f t="shared" si="90"/>
        <v>0</v>
      </c>
      <c r="I972" s="10">
        <f t="shared" si="91"/>
        <v>0</v>
      </c>
    </row>
    <row r="973" spans="1:9" x14ac:dyDescent="0.35">
      <c r="A973" s="9">
        <f t="shared" si="88"/>
        <v>65</v>
      </c>
      <c r="B973" s="14" t="s">
        <v>376</v>
      </c>
      <c r="C973" s="8"/>
      <c r="D973" s="8"/>
      <c r="E973" s="8"/>
      <c r="F973" s="8"/>
      <c r="G973" s="11">
        <f t="shared" si="89"/>
        <v>0</v>
      </c>
      <c r="H973" s="18">
        <f t="shared" si="90"/>
        <v>0</v>
      </c>
      <c r="I973" s="10">
        <f t="shared" si="91"/>
        <v>0</v>
      </c>
    </row>
    <row r="974" spans="1:9" x14ac:dyDescent="0.35">
      <c r="A974" s="9">
        <f t="shared" si="88"/>
        <v>66</v>
      </c>
      <c r="B974" s="14" t="s">
        <v>377</v>
      </c>
      <c r="C974" s="8"/>
      <c r="D974" s="8"/>
      <c r="E974" s="8"/>
      <c r="F974" s="8"/>
      <c r="G974" s="11">
        <f t="shared" si="89"/>
        <v>0</v>
      </c>
      <c r="H974" s="18">
        <f t="shared" si="90"/>
        <v>0</v>
      </c>
      <c r="I974" s="10">
        <f t="shared" si="91"/>
        <v>0</v>
      </c>
    </row>
    <row r="975" spans="1:9" x14ac:dyDescent="0.35">
      <c r="A975" s="9">
        <f t="shared" ref="A975:A1038" si="92">A974+1</f>
        <v>67</v>
      </c>
      <c r="B975" s="14" t="s">
        <v>378</v>
      </c>
      <c r="C975" s="8"/>
      <c r="D975" s="8"/>
      <c r="E975" s="8"/>
      <c r="F975" s="8"/>
      <c r="G975" s="11">
        <f t="shared" si="89"/>
        <v>0</v>
      </c>
      <c r="H975" s="18">
        <f t="shared" si="90"/>
        <v>0</v>
      </c>
      <c r="I975" s="10">
        <f t="shared" si="91"/>
        <v>0</v>
      </c>
    </row>
    <row r="976" spans="1:9" x14ac:dyDescent="0.35">
      <c r="A976" s="9">
        <f t="shared" si="92"/>
        <v>68</v>
      </c>
      <c r="B976" s="14" t="s">
        <v>379</v>
      </c>
      <c r="C976" s="8"/>
      <c r="D976" s="8"/>
      <c r="E976" s="8"/>
      <c r="F976" s="8"/>
      <c r="G976" s="11">
        <f t="shared" si="89"/>
        <v>0</v>
      </c>
      <c r="H976" s="18">
        <f t="shared" si="90"/>
        <v>0</v>
      </c>
      <c r="I976" s="10">
        <f t="shared" si="91"/>
        <v>0</v>
      </c>
    </row>
    <row r="977" spans="1:9" x14ac:dyDescent="0.35">
      <c r="A977" s="9">
        <f t="shared" si="92"/>
        <v>69</v>
      </c>
      <c r="B977" s="14" t="s">
        <v>380</v>
      </c>
      <c r="C977" s="8"/>
      <c r="D977" s="8"/>
      <c r="E977" s="8"/>
      <c r="F977" s="8"/>
      <c r="G977" s="11">
        <f t="shared" si="89"/>
        <v>0</v>
      </c>
      <c r="H977" s="18">
        <f t="shared" si="90"/>
        <v>0</v>
      </c>
      <c r="I977" s="10">
        <f t="shared" si="91"/>
        <v>0</v>
      </c>
    </row>
    <row r="978" spans="1:9" x14ac:dyDescent="0.35">
      <c r="A978" s="9">
        <f t="shared" si="92"/>
        <v>70</v>
      </c>
      <c r="B978" s="14" t="s">
        <v>381</v>
      </c>
      <c r="C978" s="8"/>
      <c r="D978" s="8"/>
      <c r="E978" s="8"/>
      <c r="F978" s="8"/>
      <c r="G978" s="11">
        <f t="shared" si="89"/>
        <v>0</v>
      </c>
      <c r="H978" s="18">
        <f t="shared" si="90"/>
        <v>0</v>
      </c>
      <c r="I978" s="10">
        <f t="shared" si="91"/>
        <v>0</v>
      </c>
    </row>
    <row r="979" spans="1:9" x14ac:dyDescent="0.35">
      <c r="A979" s="9">
        <f t="shared" si="92"/>
        <v>71</v>
      </c>
      <c r="B979" s="14" t="s">
        <v>382</v>
      </c>
      <c r="C979" s="8"/>
      <c r="D979" s="8"/>
      <c r="E979" s="8"/>
      <c r="F979" s="8"/>
      <c r="G979" s="11">
        <f t="shared" si="89"/>
        <v>0</v>
      </c>
      <c r="H979" s="18">
        <f t="shared" si="90"/>
        <v>0</v>
      </c>
      <c r="I979" s="10">
        <f t="shared" si="91"/>
        <v>0</v>
      </c>
    </row>
    <row r="980" spans="1:9" x14ac:dyDescent="0.35">
      <c r="A980" s="9">
        <f t="shared" si="92"/>
        <v>72</v>
      </c>
      <c r="B980" s="14" t="s">
        <v>383</v>
      </c>
      <c r="C980" s="8"/>
      <c r="D980" s="8"/>
      <c r="E980" s="8"/>
      <c r="F980" s="8"/>
      <c r="G980" s="11">
        <f t="shared" si="89"/>
        <v>0</v>
      </c>
      <c r="H980" s="18">
        <f t="shared" si="90"/>
        <v>0</v>
      </c>
      <c r="I980" s="10">
        <f t="shared" si="91"/>
        <v>0</v>
      </c>
    </row>
    <row r="981" spans="1:9" x14ac:dyDescent="0.35">
      <c r="A981" s="9">
        <f t="shared" si="92"/>
        <v>73</v>
      </c>
      <c r="B981" s="14" t="s">
        <v>384</v>
      </c>
      <c r="C981" s="8"/>
      <c r="D981" s="8"/>
      <c r="E981" s="8"/>
      <c r="F981" s="8"/>
      <c r="G981" s="11">
        <f t="shared" si="89"/>
        <v>0</v>
      </c>
      <c r="H981" s="18">
        <f t="shared" si="90"/>
        <v>0</v>
      </c>
      <c r="I981" s="10">
        <f t="shared" si="91"/>
        <v>0</v>
      </c>
    </row>
    <row r="982" spans="1:9" x14ac:dyDescent="0.35">
      <c r="A982" s="9">
        <f t="shared" si="92"/>
        <v>74</v>
      </c>
      <c r="B982" s="14" t="s">
        <v>385</v>
      </c>
      <c r="C982" s="8"/>
      <c r="D982" s="8"/>
      <c r="E982" s="8"/>
      <c r="F982" s="8"/>
      <c r="G982" s="11">
        <f t="shared" si="89"/>
        <v>0</v>
      </c>
      <c r="H982" s="18">
        <f t="shared" si="90"/>
        <v>0</v>
      </c>
      <c r="I982" s="10">
        <f t="shared" si="91"/>
        <v>0</v>
      </c>
    </row>
    <row r="983" spans="1:9" x14ac:dyDescent="0.35">
      <c r="A983" s="9">
        <f t="shared" si="92"/>
        <v>75</v>
      </c>
      <c r="B983" s="14" t="s">
        <v>386</v>
      </c>
      <c r="C983" s="8"/>
      <c r="D983" s="8"/>
      <c r="E983" s="8"/>
      <c r="F983" s="8"/>
      <c r="G983" s="11">
        <f t="shared" si="89"/>
        <v>0</v>
      </c>
      <c r="H983" s="18">
        <f t="shared" si="90"/>
        <v>0</v>
      </c>
      <c r="I983" s="10">
        <f t="shared" si="91"/>
        <v>0</v>
      </c>
    </row>
    <row r="984" spans="1:9" x14ac:dyDescent="0.35">
      <c r="A984" s="9">
        <f t="shared" si="92"/>
        <v>76</v>
      </c>
      <c r="B984" s="14" t="s">
        <v>387</v>
      </c>
      <c r="C984" s="8"/>
      <c r="D984" s="8"/>
      <c r="E984" s="8"/>
      <c r="F984" s="8"/>
      <c r="G984" s="11">
        <f t="shared" si="89"/>
        <v>0</v>
      </c>
      <c r="H984" s="18">
        <f t="shared" si="90"/>
        <v>0</v>
      </c>
      <c r="I984" s="10">
        <f t="shared" si="91"/>
        <v>0</v>
      </c>
    </row>
    <row r="985" spans="1:9" x14ac:dyDescent="0.35">
      <c r="A985" s="9">
        <f t="shared" si="92"/>
        <v>77</v>
      </c>
      <c r="B985" s="14" t="s">
        <v>388</v>
      </c>
      <c r="C985" s="8"/>
      <c r="D985" s="8"/>
      <c r="E985" s="8"/>
      <c r="F985" s="8"/>
      <c r="G985" s="11">
        <f t="shared" si="89"/>
        <v>0</v>
      </c>
      <c r="H985" s="18">
        <f t="shared" si="90"/>
        <v>0</v>
      </c>
      <c r="I985" s="10">
        <f t="shared" si="91"/>
        <v>0</v>
      </c>
    </row>
    <row r="986" spans="1:9" x14ac:dyDescent="0.35">
      <c r="A986" s="9">
        <f t="shared" si="92"/>
        <v>78</v>
      </c>
      <c r="B986" s="14" t="s">
        <v>389</v>
      </c>
      <c r="C986" s="8"/>
      <c r="D986" s="8"/>
      <c r="E986" s="8"/>
      <c r="F986" s="8"/>
      <c r="G986" s="11">
        <f t="shared" si="89"/>
        <v>0</v>
      </c>
      <c r="H986" s="18">
        <f t="shared" si="90"/>
        <v>0</v>
      </c>
      <c r="I986" s="10">
        <f t="shared" si="91"/>
        <v>0</v>
      </c>
    </row>
    <row r="987" spans="1:9" x14ac:dyDescent="0.35">
      <c r="A987" s="9">
        <f t="shared" si="92"/>
        <v>79</v>
      </c>
      <c r="B987" s="14" t="s">
        <v>390</v>
      </c>
      <c r="C987" s="8"/>
      <c r="D987" s="8"/>
      <c r="E987" s="8"/>
      <c r="F987" s="8"/>
      <c r="G987" s="11">
        <f t="shared" si="89"/>
        <v>0</v>
      </c>
      <c r="H987" s="18">
        <f t="shared" si="90"/>
        <v>0</v>
      </c>
      <c r="I987" s="10">
        <f t="shared" si="91"/>
        <v>0</v>
      </c>
    </row>
    <row r="988" spans="1:9" x14ac:dyDescent="0.35">
      <c r="A988" s="9">
        <f t="shared" si="92"/>
        <v>80</v>
      </c>
      <c r="B988" s="14" t="s">
        <v>391</v>
      </c>
      <c r="C988" s="8"/>
      <c r="D988" s="8"/>
      <c r="E988" s="8"/>
      <c r="F988" s="8"/>
      <c r="G988" s="11">
        <f t="shared" si="89"/>
        <v>0</v>
      </c>
      <c r="H988" s="18">
        <f t="shared" si="90"/>
        <v>0</v>
      </c>
      <c r="I988" s="10">
        <f t="shared" si="91"/>
        <v>0</v>
      </c>
    </row>
    <row r="989" spans="1:9" x14ac:dyDescent="0.35">
      <c r="A989" s="9">
        <f t="shared" si="92"/>
        <v>81</v>
      </c>
      <c r="B989" s="14" t="s">
        <v>392</v>
      </c>
      <c r="C989" s="8"/>
      <c r="D989" s="8"/>
      <c r="E989" s="8"/>
      <c r="F989" s="8"/>
      <c r="G989" s="11">
        <f t="shared" si="89"/>
        <v>0</v>
      </c>
      <c r="H989" s="18">
        <f t="shared" si="90"/>
        <v>0</v>
      </c>
      <c r="I989" s="10">
        <f t="shared" si="91"/>
        <v>0</v>
      </c>
    </row>
    <row r="990" spans="1:9" x14ac:dyDescent="0.35">
      <c r="A990" s="9">
        <f t="shared" si="92"/>
        <v>82</v>
      </c>
      <c r="B990" s="14" t="s">
        <v>393</v>
      </c>
      <c r="C990" s="8"/>
      <c r="D990" s="8"/>
      <c r="E990" s="8"/>
      <c r="F990" s="8"/>
      <c r="G990" s="11">
        <f t="shared" si="89"/>
        <v>0</v>
      </c>
      <c r="H990" s="18">
        <f t="shared" si="90"/>
        <v>0</v>
      </c>
      <c r="I990" s="10">
        <f t="shared" si="91"/>
        <v>0</v>
      </c>
    </row>
    <row r="991" spans="1:9" x14ac:dyDescent="0.35">
      <c r="A991" s="9">
        <f t="shared" si="92"/>
        <v>83</v>
      </c>
      <c r="B991" s="14" t="s">
        <v>394</v>
      </c>
      <c r="C991" s="8"/>
      <c r="D991" s="8"/>
      <c r="E991" s="8"/>
      <c r="F991" s="8"/>
      <c r="G991" s="11">
        <f t="shared" si="89"/>
        <v>0</v>
      </c>
      <c r="H991" s="18">
        <f t="shared" si="90"/>
        <v>0</v>
      </c>
      <c r="I991" s="10">
        <f t="shared" si="91"/>
        <v>0</v>
      </c>
    </row>
    <row r="992" spans="1:9" x14ac:dyDescent="0.35">
      <c r="A992" s="9">
        <f t="shared" si="92"/>
        <v>84</v>
      </c>
      <c r="B992" s="14" t="s">
        <v>395</v>
      </c>
      <c r="C992" s="8"/>
      <c r="D992" s="8"/>
      <c r="E992" s="8"/>
      <c r="F992" s="8"/>
      <c r="G992" s="11">
        <f t="shared" si="89"/>
        <v>0</v>
      </c>
      <c r="H992" s="18">
        <f t="shared" si="90"/>
        <v>0</v>
      </c>
      <c r="I992" s="10">
        <f t="shared" si="91"/>
        <v>0</v>
      </c>
    </row>
    <row r="993" spans="1:9" x14ac:dyDescent="0.35">
      <c r="A993" s="9">
        <f t="shared" si="92"/>
        <v>85</v>
      </c>
      <c r="B993" s="14" t="s">
        <v>396</v>
      </c>
      <c r="C993" s="8"/>
      <c r="D993" s="8"/>
      <c r="E993" s="8"/>
      <c r="F993" s="8"/>
      <c r="G993" s="11">
        <f t="shared" si="89"/>
        <v>0</v>
      </c>
      <c r="H993" s="18">
        <f t="shared" si="90"/>
        <v>0</v>
      </c>
      <c r="I993" s="10">
        <f t="shared" si="91"/>
        <v>0</v>
      </c>
    </row>
    <row r="994" spans="1:9" x14ac:dyDescent="0.35">
      <c r="A994" s="9">
        <f t="shared" si="92"/>
        <v>86</v>
      </c>
      <c r="B994" s="14" t="s">
        <v>397</v>
      </c>
      <c r="C994" s="8"/>
      <c r="D994" s="8"/>
      <c r="E994" s="8"/>
      <c r="F994" s="8"/>
      <c r="G994" s="11">
        <f t="shared" si="89"/>
        <v>0</v>
      </c>
      <c r="H994" s="18">
        <f t="shared" si="90"/>
        <v>0</v>
      </c>
      <c r="I994" s="10">
        <f t="shared" si="91"/>
        <v>0</v>
      </c>
    </row>
    <row r="995" spans="1:9" x14ac:dyDescent="0.35">
      <c r="A995" s="9">
        <f t="shared" si="92"/>
        <v>87</v>
      </c>
      <c r="B995" s="14" t="s">
        <v>398</v>
      </c>
      <c r="C995" s="8"/>
      <c r="D995" s="8"/>
      <c r="E995" s="8"/>
      <c r="F995" s="8"/>
      <c r="G995" s="11">
        <f t="shared" si="89"/>
        <v>0</v>
      </c>
      <c r="H995" s="18">
        <f t="shared" si="90"/>
        <v>0</v>
      </c>
      <c r="I995" s="10">
        <f t="shared" si="91"/>
        <v>0</v>
      </c>
    </row>
    <row r="996" spans="1:9" x14ac:dyDescent="0.35">
      <c r="A996" s="9">
        <f t="shared" si="92"/>
        <v>88</v>
      </c>
      <c r="B996" s="14" t="s">
        <v>399</v>
      </c>
      <c r="C996" s="8"/>
      <c r="D996" s="8"/>
      <c r="E996" s="8"/>
      <c r="F996" s="8"/>
      <c r="G996" s="11">
        <f t="shared" si="89"/>
        <v>0</v>
      </c>
      <c r="H996" s="18">
        <f t="shared" si="90"/>
        <v>0</v>
      </c>
      <c r="I996" s="10">
        <f t="shared" si="91"/>
        <v>0</v>
      </c>
    </row>
    <row r="997" spans="1:9" x14ac:dyDescent="0.35">
      <c r="A997" s="9">
        <f t="shared" si="92"/>
        <v>89</v>
      </c>
      <c r="B997" s="14" t="s">
        <v>400</v>
      </c>
      <c r="C997" s="8"/>
      <c r="D997" s="8"/>
      <c r="E997" s="8"/>
      <c r="F997" s="8"/>
      <c r="G997" s="11">
        <f t="shared" si="89"/>
        <v>0</v>
      </c>
      <c r="H997" s="18">
        <f t="shared" si="90"/>
        <v>0</v>
      </c>
      <c r="I997" s="10">
        <f t="shared" si="91"/>
        <v>0</v>
      </c>
    </row>
    <row r="998" spans="1:9" x14ac:dyDescent="0.35">
      <c r="A998" s="9">
        <f t="shared" si="92"/>
        <v>90</v>
      </c>
      <c r="B998" s="14" t="s">
        <v>401</v>
      </c>
      <c r="C998" s="8"/>
      <c r="D998" s="8"/>
      <c r="E998" s="8"/>
      <c r="F998" s="8"/>
      <c r="G998" s="11">
        <f t="shared" si="89"/>
        <v>0</v>
      </c>
      <c r="H998" s="18">
        <f t="shared" si="90"/>
        <v>0</v>
      </c>
      <c r="I998" s="10">
        <f t="shared" si="91"/>
        <v>0</v>
      </c>
    </row>
    <row r="999" spans="1:9" x14ac:dyDescent="0.35">
      <c r="A999" s="9">
        <f t="shared" si="92"/>
        <v>91</v>
      </c>
      <c r="B999" s="14" t="s">
        <v>402</v>
      </c>
      <c r="C999" s="8"/>
      <c r="D999" s="8"/>
      <c r="E999" s="8"/>
      <c r="F999" s="8"/>
      <c r="G999" s="11">
        <f t="shared" si="89"/>
        <v>0</v>
      </c>
      <c r="H999" s="18">
        <f t="shared" si="90"/>
        <v>0</v>
      </c>
      <c r="I999" s="10">
        <f t="shared" si="91"/>
        <v>0</v>
      </c>
    </row>
    <row r="1000" spans="1:9" x14ac:dyDescent="0.35">
      <c r="A1000" s="9">
        <f t="shared" si="92"/>
        <v>92</v>
      </c>
      <c r="B1000" s="14" t="s">
        <v>403</v>
      </c>
      <c r="C1000" s="8"/>
      <c r="D1000" s="8"/>
      <c r="E1000" s="8"/>
      <c r="F1000" s="8"/>
      <c r="G1000" s="11">
        <f t="shared" si="89"/>
        <v>0</v>
      </c>
      <c r="H1000" s="18">
        <f t="shared" si="90"/>
        <v>0</v>
      </c>
      <c r="I1000" s="10">
        <f t="shared" si="91"/>
        <v>0</v>
      </c>
    </row>
    <row r="1001" spans="1:9" x14ac:dyDescent="0.35">
      <c r="A1001" s="9">
        <f t="shared" si="92"/>
        <v>93</v>
      </c>
      <c r="B1001" s="14" t="s">
        <v>404</v>
      </c>
      <c r="C1001" s="8"/>
      <c r="D1001" s="8"/>
      <c r="E1001" s="8"/>
      <c r="F1001" s="8"/>
      <c r="G1001" s="11">
        <f t="shared" si="89"/>
        <v>0</v>
      </c>
      <c r="H1001" s="18">
        <f t="shared" si="90"/>
        <v>0</v>
      </c>
      <c r="I1001" s="10">
        <f t="shared" si="91"/>
        <v>0</v>
      </c>
    </row>
    <row r="1002" spans="1:9" x14ac:dyDescent="0.35">
      <c r="A1002" s="9">
        <f t="shared" si="92"/>
        <v>94</v>
      </c>
      <c r="B1002" s="14" t="s">
        <v>405</v>
      </c>
      <c r="C1002" s="8"/>
      <c r="D1002" s="8"/>
      <c r="E1002" s="8"/>
      <c r="F1002" s="8"/>
      <c r="G1002" s="11">
        <f t="shared" si="89"/>
        <v>0</v>
      </c>
      <c r="H1002" s="18">
        <f t="shared" si="90"/>
        <v>0</v>
      </c>
      <c r="I1002" s="10">
        <f t="shared" si="91"/>
        <v>0</v>
      </c>
    </row>
    <row r="1003" spans="1:9" x14ac:dyDescent="0.35">
      <c r="A1003" s="9">
        <f t="shared" si="92"/>
        <v>95</v>
      </c>
      <c r="B1003" s="14" t="s">
        <v>406</v>
      </c>
      <c r="C1003" s="8"/>
      <c r="D1003" s="8"/>
      <c r="E1003" s="8"/>
      <c r="F1003" s="8"/>
      <c r="G1003" s="11">
        <f t="shared" si="89"/>
        <v>0</v>
      </c>
      <c r="H1003" s="18">
        <f t="shared" si="90"/>
        <v>0</v>
      </c>
      <c r="I1003" s="10">
        <f t="shared" si="91"/>
        <v>0</v>
      </c>
    </row>
    <row r="1004" spans="1:9" x14ac:dyDescent="0.35">
      <c r="A1004" s="9">
        <f t="shared" si="92"/>
        <v>96</v>
      </c>
      <c r="B1004" s="14" t="s">
        <v>407</v>
      </c>
      <c r="C1004" s="8"/>
      <c r="D1004" s="8"/>
      <c r="E1004" s="8"/>
      <c r="F1004" s="8"/>
      <c r="G1004" s="11">
        <f t="shared" si="89"/>
        <v>0</v>
      </c>
      <c r="H1004" s="18">
        <f t="shared" si="90"/>
        <v>0</v>
      </c>
      <c r="I1004" s="10">
        <f t="shared" si="91"/>
        <v>0</v>
      </c>
    </row>
    <row r="1005" spans="1:9" x14ac:dyDescent="0.35">
      <c r="A1005" s="9">
        <f t="shared" si="92"/>
        <v>97</v>
      </c>
      <c r="B1005" s="14" t="s">
        <v>408</v>
      </c>
      <c r="C1005" s="8"/>
      <c r="D1005" s="8"/>
      <c r="E1005" s="8"/>
      <c r="F1005" s="8"/>
      <c r="G1005" s="11">
        <f t="shared" si="89"/>
        <v>0</v>
      </c>
      <c r="H1005" s="18">
        <f t="shared" si="90"/>
        <v>0</v>
      </c>
      <c r="I1005" s="10">
        <f t="shared" si="91"/>
        <v>0</v>
      </c>
    </row>
    <row r="1006" spans="1:9" x14ac:dyDescent="0.35">
      <c r="A1006" s="9">
        <f t="shared" si="92"/>
        <v>98</v>
      </c>
      <c r="B1006" s="14" t="s">
        <v>409</v>
      </c>
      <c r="C1006" s="8"/>
      <c r="D1006" s="8"/>
      <c r="E1006" s="8"/>
      <c r="F1006" s="8"/>
      <c r="G1006" s="11">
        <f t="shared" si="89"/>
        <v>0</v>
      </c>
      <c r="H1006" s="18">
        <f t="shared" si="90"/>
        <v>0</v>
      </c>
      <c r="I1006" s="10">
        <f t="shared" si="91"/>
        <v>0</v>
      </c>
    </row>
    <row r="1007" spans="1:9" x14ac:dyDescent="0.35">
      <c r="A1007" s="9">
        <f t="shared" si="92"/>
        <v>99</v>
      </c>
      <c r="B1007" s="14" t="s">
        <v>410</v>
      </c>
      <c r="C1007" s="8"/>
      <c r="D1007" s="8"/>
      <c r="E1007" s="8"/>
      <c r="F1007" s="8"/>
      <c r="G1007" s="11">
        <f t="shared" si="89"/>
        <v>0</v>
      </c>
      <c r="H1007" s="18">
        <f t="shared" si="90"/>
        <v>0</v>
      </c>
      <c r="I1007" s="10">
        <f t="shared" si="91"/>
        <v>0</v>
      </c>
    </row>
    <row r="1008" spans="1:9" x14ac:dyDescent="0.35">
      <c r="A1008" s="9">
        <f t="shared" si="92"/>
        <v>100</v>
      </c>
      <c r="B1008" s="14" t="s">
        <v>411</v>
      </c>
      <c r="C1008" s="8"/>
      <c r="D1008" s="8"/>
      <c r="E1008" s="8"/>
      <c r="F1008" s="8"/>
      <c r="G1008" s="11">
        <f t="shared" si="89"/>
        <v>0</v>
      </c>
      <c r="H1008" s="18">
        <f t="shared" si="90"/>
        <v>0</v>
      </c>
      <c r="I1008" s="10">
        <f t="shared" si="91"/>
        <v>0</v>
      </c>
    </row>
    <row r="1009" spans="1:9" x14ac:dyDescent="0.35">
      <c r="A1009" s="9">
        <f t="shared" si="92"/>
        <v>101</v>
      </c>
      <c r="B1009" s="14" t="s">
        <v>412</v>
      </c>
      <c r="C1009" s="8"/>
      <c r="D1009" s="8"/>
      <c r="E1009" s="8"/>
      <c r="F1009" s="8"/>
      <c r="G1009" s="11">
        <f t="shared" si="89"/>
        <v>0</v>
      </c>
      <c r="H1009" s="18">
        <f t="shared" si="90"/>
        <v>0</v>
      </c>
      <c r="I1009" s="10">
        <f t="shared" si="91"/>
        <v>0</v>
      </c>
    </row>
    <row r="1010" spans="1:9" x14ac:dyDescent="0.35">
      <c r="A1010" s="9">
        <f t="shared" si="92"/>
        <v>102</v>
      </c>
      <c r="B1010" s="14" t="s">
        <v>413</v>
      </c>
      <c r="C1010" s="8"/>
      <c r="D1010" s="8"/>
      <c r="E1010" s="8"/>
      <c r="F1010" s="8"/>
      <c r="G1010" s="11">
        <f t="shared" si="89"/>
        <v>0</v>
      </c>
      <c r="H1010" s="18">
        <f t="shared" si="90"/>
        <v>0</v>
      </c>
      <c r="I1010" s="10">
        <f t="shared" si="91"/>
        <v>0</v>
      </c>
    </row>
    <row r="1011" spans="1:9" x14ac:dyDescent="0.35">
      <c r="A1011" s="9">
        <f t="shared" si="92"/>
        <v>103</v>
      </c>
      <c r="B1011" s="14" t="s">
        <v>414</v>
      </c>
      <c r="C1011" s="8"/>
      <c r="D1011" s="8"/>
      <c r="E1011" s="8"/>
      <c r="F1011" s="8"/>
      <c r="G1011" s="11">
        <f t="shared" si="89"/>
        <v>0</v>
      </c>
      <c r="H1011" s="18">
        <f t="shared" si="90"/>
        <v>0</v>
      </c>
      <c r="I1011" s="10">
        <f t="shared" si="91"/>
        <v>0</v>
      </c>
    </row>
    <row r="1012" spans="1:9" x14ac:dyDescent="0.35">
      <c r="A1012" s="9">
        <f t="shared" si="92"/>
        <v>104</v>
      </c>
      <c r="B1012" s="14" t="s">
        <v>415</v>
      </c>
      <c r="C1012" s="8"/>
      <c r="D1012" s="8"/>
      <c r="E1012" s="8"/>
      <c r="F1012" s="8"/>
      <c r="G1012" s="11">
        <f t="shared" si="89"/>
        <v>0</v>
      </c>
      <c r="H1012" s="18">
        <f t="shared" si="90"/>
        <v>0</v>
      </c>
      <c r="I1012" s="10">
        <f t="shared" si="91"/>
        <v>0</v>
      </c>
    </row>
    <row r="1013" spans="1:9" x14ac:dyDescent="0.35">
      <c r="A1013" s="9">
        <f t="shared" si="92"/>
        <v>105</v>
      </c>
      <c r="B1013" s="14" t="s">
        <v>416</v>
      </c>
      <c r="C1013" s="8"/>
      <c r="D1013" s="8"/>
      <c r="E1013" s="8"/>
      <c r="F1013" s="8"/>
      <c r="G1013" s="11">
        <f t="shared" si="89"/>
        <v>0</v>
      </c>
      <c r="H1013" s="18">
        <f t="shared" si="90"/>
        <v>0</v>
      </c>
      <c r="I1013" s="10">
        <f t="shared" si="91"/>
        <v>0</v>
      </c>
    </row>
    <row r="1014" spans="1:9" x14ac:dyDescent="0.35">
      <c r="A1014" s="9">
        <f t="shared" si="92"/>
        <v>106</v>
      </c>
      <c r="B1014" s="14" t="s">
        <v>417</v>
      </c>
      <c r="C1014" s="8"/>
      <c r="D1014" s="8"/>
      <c r="E1014" s="8"/>
      <c r="F1014" s="8"/>
      <c r="G1014" s="11">
        <f t="shared" si="89"/>
        <v>0</v>
      </c>
      <c r="H1014" s="18">
        <f t="shared" si="90"/>
        <v>0</v>
      </c>
      <c r="I1014" s="10">
        <f t="shared" si="91"/>
        <v>0</v>
      </c>
    </row>
    <row r="1015" spans="1:9" x14ac:dyDescent="0.35">
      <c r="A1015" s="9">
        <f t="shared" si="92"/>
        <v>107</v>
      </c>
      <c r="B1015" s="14" t="s">
        <v>418</v>
      </c>
      <c r="C1015" s="8"/>
      <c r="D1015" s="8"/>
      <c r="E1015" s="8"/>
      <c r="F1015" s="8"/>
      <c r="G1015" s="11">
        <f t="shared" si="89"/>
        <v>0</v>
      </c>
      <c r="H1015" s="18">
        <f t="shared" si="90"/>
        <v>0</v>
      </c>
      <c r="I1015" s="10">
        <f t="shared" si="91"/>
        <v>0</v>
      </c>
    </row>
    <row r="1016" spans="1:9" x14ac:dyDescent="0.35">
      <c r="A1016" s="9">
        <f t="shared" si="92"/>
        <v>108</v>
      </c>
      <c r="B1016" s="14" t="s">
        <v>419</v>
      </c>
      <c r="C1016" s="8"/>
      <c r="D1016" s="8"/>
      <c r="E1016" s="8"/>
      <c r="F1016" s="8"/>
      <c r="G1016" s="11">
        <f t="shared" si="89"/>
        <v>0</v>
      </c>
      <c r="H1016" s="18">
        <f t="shared" si="90"/>
        <v>0</v>
      </c>
      <c r="I1016" s="10">
        <f t="shared" si="91"/>
        <v>0</v>
      </c>
    </row>
    <row r="1017" spans="1:9" x14ac:dyDescent="0.35">
      <c r="A1017" s="9">
        <f t="shared" si="92"/>
        <v>109</v>
      </c>
      <c r="B1017" s="14" t="s">
        <v>420</v>
      </c>
      <c r="C1017" s="8"/>
      <c r="D1017" s="8"/>
      <c r="E1017" s="8"/>
      <c r="F1017" s="8"/>
      <c r="G1017" s="11">
        <f t="shared" si="89"/>
        <v>0</v>
      </c>
      <c r="H1017" s="18">
        <f t="shared" si="90"/>
        <v>0</v>
      </c>
      <c r="I1017" s="10">
        <f t="shared" si="91"/>
        <v>0</v>
      </c>
    </row>
    <row r="1018" spans="1:9" x14ac:dyDescent="0.35">
      <c r="A1018" s="9">
        <f t="shared" si="92"/>
        <v>110</v>
      </c>
      <c r="B1018" s="14" t="s">
        <v>421</v>
      </c>
      <c r="C1018" s="8"/>
      <c r="D1018" s="8"/>
      <c r="E1018" s="8"/>
      <c r="F1018" s="8"/>
      <c r="G1018" s="11">
        <f t="shared" si="89"/>
        <v>0</v>
      </c>
      <c r="H1018" s="18">
        <f t="shared" si="90"/>
        <v>0</v>
      </c>
      <c r="I1018" s="10">
        <f t="shared" si="91"/>
        <v>0</v>
      </c>
    </row>
    <row r="1019" spans="1:9" x14ac:dyDescent="0.35">
      <c r="A1019" s="9">
        <f t="shared" si="92"/>
        <v>111</v>
      </c>
      <c r="B1019" s="14" t="s">
        <v>422</v>
      </c>
      <c r="C1019" s="8"/>
      <c r="D1019" s="8"/>
      <c r="E1019" s="8"/>
      <c r="F1019" s="8"/>
      <c r="G1019" s="11">
        <f t="shared" ref="G1019:G1072" si="93">2/207772.58*F1019</f>
        <v>0</v>
      </c>
      <c r="H1019" s="18">
        <f t="shared" ref="H1019:H1072" si="94">G1019*1655.69</f>
        <v>0</v>
      </c>
      <c r="I1019" s="10">
        <f t="shared" ref="I1019:I1072" si="95">H1019*0.3677</f>
        <v>0</v>
      </c>
    </row>
    <row r="1020" spans="1:9" x14ac:dyDescent="0.35">
      <c r="A1020" s="9">
        <f t="shared" si="92"/>
        <v>112</v>
      </c>
      <c r="B1020" s="14" t="s">
        <v>423</v>
      </c>
      <c r="C1020" s="8"/>
      <c r="D1020" s="8"/>
      <c r="E1020" s="8"/>
      <c r="F1020" s="8"/>
      <c r="G1020" s="11">
        <f t="shared" si="93"/>
        <v>0</v>
      </c>
      <c r="H1020" s="18">
        <f t="shared" si="94"/>
        <v>0</v>
      </c>
      <c r="I1020" s="10">
        <f t="shared" si="95"/>
        <v>0</v>
      </c>
    </row>
    <row r="1021" spans="1:9" x14ac:dyDescent="0.35">
      <c r="A1021" s="9">
        <f t="shared" si="92"/>
        <v>113</v>
      </c>
      <c r="B1021" s="14" t="s">
        <v>424</v>
      </c>
      <c r="C1021" s="8"/>
      <c r="D1021" s="8"/>
      <c r="E1021" s="8"/>
      <c r="F1021" s="8"/>
      <c r="G1021" s="11">
        <f t="shared" si="93"/>
        <v>0</v>
      </c>
      <c r="H1021" s="18">
        <f t="shared" si="94"/>
        <v>0</v>
      </c>
      <c r="I1021" s="10">
        <f t="shared" si="95"/>
        <v>0</v>
      </c>
    </row>
    <row r="1022" spans="1:9" x14ac:dyDescent="0.35">
      <c r="A1022" s="9">
        <f t="shared" si="92"/>
        <v>114</v>
      </c>
      <c r="B1022" s="14" t="s">
        <v>425</v>
      </c>
      <c r="C1022" s="8"/>
      <c r="D1022" s="8"/>
      <c r="E1022" s="8"/>
      <c r="F1022" s="8"/>
      <c r="G1022" s="11">
        <f t="shared" si="93"/>
        <v>0</v>
      </c>
      <c r="H1022" s="18">
        <f t="shared" si="94"/>
        <v>0</v>
      </c>
      <c r="I1022" s="10">
        <f t="shared" si="95"/>
        <v>0</v>
      </c>
    </row>
    <row r="1023" spans="1:9" x14ac:dyDescent="0.35">
      <c r="A1023" s="9">
        <f t="shared" si="92"/>
        <v>115</v>
      </c>
      <c r="B1023" s="14" t="s">
        <v>426</v>
      </c>
      <c r="C1023" s="8"/>
      <c r="D1023" s="8"/>
      <c r="E1023" s="8"/>
      <c r="F1023" s="8"/>
      <c r="G1023" s="11">
        <f t="shared" si="93"/>
        <v>0</v>
      </c>
      <c r="H1023" s="18">
        <f t="shared" si="94"/>
        <v>0</v>
      </c>
      <c r="I1023" s="10">
        <f t="shared" si="95"/>
        <v>0</v>
      </c>
    </row>
    <row r="1024" spans="1:9" x14ac:dyDescent="0.35">
      <c r="A1024" s="9">
        <f t="shared" si="92"/>
        <v>116</v>
      </c>
      <c r="B1024" s="14" t="s">
        <v>427</v>
      </c>
      <c r="C1024" s="8"/>
      <c r="D1024" s="8"/>
      <c r="E1024" s="8"/>
      <c r="F1024" s="8"/>
      <c r="G1024" s="11">
        <f t="shared" si="93"/>
        <v>0</v>
      </c>
      <c r="H1024" s="18">
        <f t="shared" si="94"/>
        <v>0</v>
      </c>
      <c r="I1024" s="10">
        <f t="shared" si="95"/>
        <v>0</v>
      </c>
    </row>
    <row r="1025" spans="1:9" x14ac:dyDescent="0.35">
      <c r="A1025" s="9">
        <f t="shared" si="92"/>
        <v>117</v>
      </c>
      <c r="B1025" s="14" t="s">
        <v>428</v>
      </c>
      <c r="C1025" s="8"/>
      <c r="D1025" s="8"/>
      <c r="E1025" s="8"/>
      <c r="F1025" s="8"/>
      <c r="G1025" s="11">
        <f t="shared" si="93"/>
        <v>0</v>
      </c>
      <c r="H1025" s="18">
        <f t="shared" si="94"/>
        <v>0</v>
      </c>
      <c r="I1025" s="10">
        <f t="shared" si="95"/>
        <v>0</v>
      </c>
    </row>
    <row r="1026" spans="1:9" x14ac:dyDescent="0.35">
      <c r="A1026" s="9">
        <f t="shared" si="92"/>
        <v>118</v>
      </c>
      <c r="B1026" s="14" t="s">
        <v>429</v>
      </c>
      <c r="C1026" s="8"/>
      <c r="D1026" s="8"/>
      <c r="E1026" s="8"/>
      <c r="F1026" s="8"/>
      <c r="G1026" s="11">
        <f t="shared" si="93"/>
        <v>0</v>
      </c>
      <c r="H1026" s="18">
        <f t="shared" si="94"/>
        <v>0</v>
      </c>
      <c r="I1026" s="10">
        <f t="shared" si="95"/>
        <v>0</v>
      </c>
    </row>
    <row r="1027" spans="1:9" x14ac:dyDescent="0.35">
      <c r="A1027" s="9">
        <f t="shared" si="92"/>
        <v>119</v>
      </c>
      <c r="B1027" s="14" t="s">
        <v>430</v>
      </c>
      <c r="C1027" s="8"/>
      <c r="D1027" s="8"/>
      <c r="E1027" s="8"/>
      <c r="F1027" s="8"/>
      <c r="G1027" s="11">
        <f t="shared" si="93"/>
        <v>0</v>
      </c>
      <c r="H1027" s="18">
        <f t="shared" si="94"/>
        <v>0</v>
      </c>
      <c r="I1027" s="10">
        <f t="shared" si="95"/>
        <v>0</v>
      </c>
    </row>
    <row r="1028" spans="1:9" x14ac:dyDescent="0.35">
      <c r="A1028" s="9">
        <f t="shared" si="92"/>
        <v>120</v>
      </c>
      <c r="B1028" s="14" t="s">
        <v>431</v>
      </c>
      <c r="C1028" s="8"/>
      <c r="D1028" s="8"/>
      <c r="E1028" s="8"/>
      <c r="F1028" s="8"/>
      <c r="G1028" s="11">
        <f t="shared" si="93"/>
        <v>0</v>
      </c>
      <c r="H1028" s="18">
        <f t="shared" si="94"/>
        <v>0</v>
      </c>
      <c r="I1028" s="10">
        <f t="shared" si="95"/>
        <v>0</v>
      </c>
    </row>
    <row r="1029" spans="1:9" x14ac:dyDescent="0.35">
      <c r="A1029" s="9">
        <f t="shared" si="92"/>
        <v>121</v>
      </c>
      <c r="B1029" s="14" t="s">
        <v>432</v>
      </c>
      <c r="C1029" s="8"/>
      <c r="D1029" s="8"/>
      <c r="E1029" s="8"/>
      <c r="F1029" s="8"/>
      <c r="G1029" s="11">
        <f t="shared" si="93"/>
        <v>0</v>
      </c>
      <c r="H1029" s="18">
        <f t="shared" si="94"/>
        <v>0</v>
      </c>
      <c r="I1029" s="10">
        <f t="shared" si="95"/>
        <v>0</v>
      </c>
    </row>
    <row r="1030" spans="1:9" x14ac:dyDescent="0.35">
      <c r="A1030" s="9">
        <f t="shared" si="92"/>
        <v>122</v>
      </c>
      <c r="B1030" s="14" t="s">
        <v>433</v>
      </c>
      <c r="C1030" s="8"/>
      <c r="D1030" s="8"/>
      <c r="E1030" s="8"/>
      <c r="F1030" s="8"/>
      <c r="G1030" s="11">
        <f t="shared" si="93"/>
        <v>0</v>
      </c>
      <c r="H1030" s="18">
        <f t="shared" si="94"/>
        <v>0</v>
      </c>
      <c r="I1030" s="10">
        <f t="shared" si="95"/>
        <v>0</v>
      </c>
    </row>
    <row r="1031" spans="1:9" x14ac:dyDescent="0.35">
      <c r="A1031" s="9">
        <f t="shared" si="92"/>
        <v>123</v>
      </c>
      <c r="B1031" s="14" t="s">
        <v>434</v>
      </c>
      <c r="C1031" s="8"/>
      <c r="D1031" s="8"/>
      <c r="E1031" s="8"/>
      <c r="F1031" s="8"/>
      <c r="G1031" s="11">
        <f t="shared" si="93"/>
        <v>0</v>
      </c>
      <c r="H1031" s="18">
        <f t="shared" si="94"/>
        <v>0</v>
      </c>
      <c r="I1031" s="10">
        <f t="shared" si="95"/>
        <v>0</v>
      </c>
    </row>
    <row r="1032" spans="1:9" x14ac:dyDescent="0.35">
      <c r="A1032" s="9">
        <f t="shared" si="92"/>
        <v>124</v>
      </c>
      <c r="B1032" s="14" t="s">
        <v>435</v>
      </c>
      <c r="C1032" s="8"/>
      <c r="D1032" s="8"/>
      <c r="E1032" s="8"/>
      <c r="F1032" s="8"/>
      <c r="G1032" s="11">
        <f t="shared" si="93"/>
        <v>0</v>
      </c>
      <c r="H1032" s="18">
        <f t="shared" si="94"/>
        <v>0</v>
      </c>
      <c r="I1032" s="10">
        <f t="shared" si="95"/>
        <v>0</v>
      </c>
    </row>
    <row r="1033" spans="1:9" x14ac:dyDescent="0.35">
      <c r="A1033" s="9">
        <f t="shared" si="92"/>
        <v>125</v>
      </c>
      <c r="B1033" s="14" t="s">
        <v>436</v>
      </c>
      <c r="C1033" s="8"/>
      <c r="D1033" s="8"/>
      <c r="E1033" s="8"/>
      <c r="F1033" s="8"/>
      <c r="G1033" s="11">
        <f t="shared" si="93"/>
        <v>0</v>
      </c>
      <c r="H1033" s="18">
        <f t="shared" si="94"/>
        <v>0</v>
      </c>
      <c r="I1033" s="10">
        <f t="shared" si="95"/>
        <v>0</v>
      </c>
    </row>
    <row r="1034" spans="1:9" x14ac:dyDescent="0.35">
      <c r="A1034" s="9">
        <f t="shared" si="92"/>
        <v>126</v>
      </c>
      <c r="B1034" s="14" t="s">
        <v>437</v>
      </c>
      <c r="C1034" s="8"/>
      <c r="D1034" s="8"/>
      <c r="E1034" s="8"/>
      <c r="F1034" s="8"/>
      <c r="G1034" s="11">
        <f t="shared" si="93"/>
        <v>0</v>
      </c>
      <c r="H1034" s="18">
        <f t="shared" si="94"/>
        <v>0</v>
      </c>
      <c r="I1034" s="10">
        <f t="shared" si="95"/>
        <v>0</v>
      </c>
    </row>
    <row r="1035" spans="1:9" x14ac:dyDescent="0.35">
      <c r="A1035" s="9">
        <f t="shared" si="92"/>
        <v>127</v>
      </c>
      <c r="B1035" s="14" t="s">
        <v>438</v>
      </c>
      <c r="C1035" s="8"/>
      <c r="D1035" s="8"/>
      <c r="E1035" s="8"/>
      <c r="F1035" s="8"/>
      <c r="G1035" s="11">
        <f t="shared" si="93"/>
        <v>0</v>
      </c>
      <c r="H1035" s="18">
        <f t="shared" si="94"/>
        <v>0</v>
      </c>
      <c r="I1035" s="10">
        <f t="shared" si="95"/>
        <v>0</v>
      </c>
    </row>
    <row r="1036" spans="1:9" x14ac:dyDescent="0.35">
      <c r="A1036" s="9">
        <f t="shared" si="92"/>
        <v>128</v>
      </c>
      <c r="B1036" s="14" t="s">
        <v>439</v>
      </c>
      <c r="C1036" s="8"/>
      <c r="D1036" s="8"/>
      <c r="E1036" s="8"/>
      <c r="F1036" s="8"/>
      <c r="G1036" s="11">
        <f t="shared" si="93"/>
        <v>0</v>
      </c>
      <c r="H1036" s="18">
        <f t="shared" si="94"/>
        <v>0</v>
      </c>
      <c r="I1036" s="10">
        <f t="shared" si="95"/>
        <v>0</v>
      </c>
    </row>
    <row r="1037" spans="1:9" x14ac:dyDescent="0.35">
      <c r="A1037" s="9">
        <f t="shared" si="92"/>
        <v>129</v>
      </c>
      <c r="B1037" s="14" t="s">
        <v>440</v>
      </c>
      <c r="C1037" s="8"/>
      <c r="D1037" s="8"/>
      <c r="E1037" s="8"/>
      <c r="F1037" s="8"/>
      <c r="G1037" s="11">
        <f t="shared" si="93"/>
        <v>0</v>
      </c>
      <c r="H1037" s="18">
        <f t="shared" si="94"/>
        <v>0</v>
      </c>
      <c r="I1037" s="10">
        <f t="shared" si="95"/>
        <v>0</v>
      </c>
    </row>
    <row r="1038" spans="1:9" x14ac:dyDescent="0.35">
      <c r="A1038" s="9">
        <f t="shared" si="92"/>
        <v>130</v>
      </c>
      <c r="B1038" s="14" t="s">
        <v>441</v>
      </c>
      <c r="C1038" s="8"/>
      <c r="D1038" s="8"/>
      <c r="E1038" s="8"/>
      <c r="F1038" s="8"/>
      <c r="G1038" s="11">
        <f t="shared" si="93"/>
        <v>0</v>
      </c>
      <c r="H1038" s="18">
        <f t="shared" si="94"/>
        <v>0</v>
      </c>
      <c r="I1038" s="10">
        <f t="shared" si="95"/>
        <v>0</v>
      </c>
    </row>
    <row r="1039" spans="1:9" x14ac:dyDescent="0.35">
      <c r="A1039" s="9">
        <f t="shared" ref="A1039:A1102" si="96">A1038+1</f>
        <v>131</v>
      </c>
      <c r="B1039" s="14" t="s">
        <v>442</v>
      </c>
      <c r="C1039" s="8"/>
      <c r="D1039" s="8"/>
      <c r="E1039" s="8"/>
      <c r="F1039" s="8"/>
      <c r="G1039" s="11">
        <f t="shared" si="93"/>
        <v>0</v>
      </c>
      <c r="H1039" s="18">
        <f t="shared" si="94"/>
        <v>0</v>
      </c>
      <c r="I1039" s="10">
        <f t="shared" si="95"/>
        <v>0</v>
      </c>
    </row>
    <row r="1040" spans="1:9" x14ac:dyDescent="0.35">
      <c r="A1040" s="9">
        <f t="shared" si="96"/>
        <v>132</v>
      </c>
      <c r="B1040" s="14" t="s">
        <v>443</v>
      </c>
      <c r="C1040" s="8"/>
      <c r="D1040" s="8"/>
      <c r="E1040" s="8"/>
      <c r="F1040" s="8"/>
      <c r="G1040" s="11">
        <f t="shared" si="93"/>
        <v>0</v>
      </c>
      <c r="H1040" s="18">
        <f t="shared" si="94"/>
        <v>0</v>
      </c>
      <c r="I1040" s="10">
        <f t="shared" si="95"/>
        <v>0</v>
      </c>
    </row>
    <row r="1041" spans="1:9" x14ac:dyDescent="0.35">
      <c r="A1041" s="9">
        <f t="shared" si="96"/>
        <v>133</v>
      </c>
      <c r="B1041" s="14" t="s">
        <v>444</v>
      </c>
      <c r="C1041" s="8"/>
      <c r="D1041" s="8"/>
      <c r="E1041" s="8"/>
      <c r="F1041" s="8"/>
      <c r="G1041" s="11">
        <f t="shared" si="93"/>
        <v>0</v>
      </c>
      <c r="H1041" s="18">
        <f t="shared" si="94"/>
        <v>0</v>
      </c>
      <c r="I1041" s="10">
        <f t="shared" si="95"/>
        <v>0</v>
      </c>
    </row>
    <row r="1042" spans="1:9" x14ac:dyDescent="0.35">
      <c r="A1042" s="9">
        <f t="shared" si="96"/>
        <v>134</v>
      </c>
      <c r="B1042" s="14" t="s">
        <v>445</v>
      </c>
      <c r="C1042" s="8"/>
      <c r="D1042" s="8"/>
      <c r="E1042" s="8"/>
      <c r="F1042" s="8"/>
      <c r="G1042" s="11">
        <f t="shared" si="93"/>
        <v>0</v>
      </c>
      <c r="H1042" s="18">
        <f t="shared" si="94"/>
        <v>0</v>
      </c>
      <c r="I1042" s="10">
        <f t="shared" si="95"/>
        <v>0</v>
      </c>
    </row>
    <row r="1043" spans="1:9" x14ac:dyDescent="0.35">
      <c r="A1043" s="9">
        <f t="shared" si="96"/>
        <v>135</v>
      </c>
      <c r="B1043" s="14" t="s">
        <v>446</v>
      </c>
      <c r="C1043" s="8"/>
      <c r="D1043" s="8"/>
      <c r="E1043" s="8"/>
      <c r="F1043" s="8"/>
      <c r="G1043" s="11">
        <f t="shared" si="93"/>
        <v>0</v>
      </c>
      <c r="H1043" s="18">
        <f t="shared" si="94"/>
        <v>0</v>
      </c>
      <c r="I1043" s="10">
        <f t="shared" si="95"/>
        <v>0</v>
      </c>
    </row>
    <row r="1044" spans="1:9" x14ac:dyDescent="0.35">
      <c r="A1044" s="9">
        <f t="shared" si="96"/>
        <v>136</v>
      </c>
      <c r="B1044" s="14" t="s">
        <v>447</v>
      </c>
      <c r="C1044" s="8"/>
      <c r="D1044" s="8"/>
      <c r="E1044" s="8"/>
      <c r="F1044" s="8"/>
      <c r="G1044" s="11">
        <f t="shared" si="93"/>
        <v>0</v>
      </c>
      <c r="H1044" s="18">
        <f t="shared" si="94"/>
        <v>0</v>
      </c>
      <c r="I1044" s="10">
        <f t="shared" si="95"/>
        <v>0</v>
      </c>
    </row>
    <row r="1045" spans="1:9" x14ac:dyDescent="0.35">
      <c r="A1045" s="9">
        <f t="shared" si="96"/>
        <v>137</v>
      </c>
      <c r="B1045" s="14" t="s">
        <v>448</v>
      </c>
      <c r="C1045" s="8"/>
      <c r="D1045" s="8"/>
      <c r="E1045" s="8"/>
      <c r="F1045" s="8"/>
      <c r="G1045" s="11">
        <f t="shared" si="93"/>
        <v>0</v>
      </c>
      <c r="H1045" s="18">
        <f t="shared" si="94"/>
        <v>0</v>
      </c>
      <c r="I1045" s="10">
        <f t="shared" si="95"/>
        <v>0</v>
      </c>
    </row>
    <row r="1046" spans="1:9" x14ac:dyDescent="0.35">
      <c r="A1046" s="9">
        <f t="shared" si="96"/>
        <v>138</v>
      </c>
      <c r="B1046" s="14" t="s">
        <v>449</v>
      </c>
      <c r="C1046" s="8"/>
      <c r="D1046" s="8"/>
      <c r="E1046" s="8"/>
      <c r="F1046" s="8"/>
      <c r="G1046" s="11">
        <f t="shared" si="93"/>
        <v>0</v>
      </c>
      <c r="H1046" s="18">
        <f t="shared" si="94"/>
        <v>0</v>
      </c>
      <c r="I1046" s="10">
        <f t="shared" si="95"/>
        <v>0</v>
      </c>
    </row>
    <row r="1047" spans="1:9" x14ac:dyDescent="0.35">
      <c r="A1047" s="9">
        <f t="shared" si="96"/>
        <v>139</v>
      </c>
      <c r="B1047" s="14" t="s">
        <v>450</v>
      </c>
      <c r="C1047" s="8"/>
      <c r="D1047" s="8"/>
      <c r="E1047" s="8"/>
      <c r="F1047" s="8"/>
      <c r="G1047" s="11">
        <f t="shared" si="93"/>
        <v>0</v>
      </c>
      <c r="H1047" s="18">
        <f t="shared" si="94"/>
        <v>0</v>
      </c>
      <c r="I1047" s="10">
        <f t="shared" si="95"/>
        <v>0</v>
      </c>
    </row>
    <row r="1048" spans="1:9" x14ac:dyDescent="0.35">
      <c r="A1048" s="9">
        <f t="shared" si="96"/>
        <v>140</v>
      </c>
      <c r="B1048" s="14" t="s">
        <v>451</v>
      </c>
      <c r="C1048" s="8"/>
      <c r="D1048" s="8"/>
      <c r="E1048" s="8"/>
      <c r="F1048" s="8"/>
      <c r="G1048" s="11">
        <f t="shared" si="93"/>
        <v>0</v>
      </c>
      <c r="H1048" s="18">
        <f t="shared" si="94"/>
        <v>0</v>
      </c>
      <c r="I1048" s="10">
        <f t="shared" si="95"/>
        <v>0</v>
      </c>
    </row>
    <row r="1049" spans="1:9" x14ac:dyDescent="0.35">
      <c r="A1049" s="9">
        <f t="shared" si="96"/>
        <v>141</v>
      </c>
      <c r="B1049" s="14" t="s">
        <v>452</v>
      </c>
      <c r="C1049" s="8"/>
      <c r="D1049" s="8"/>
      <c r="E1049" s="8"/>
      <c r="F1049" s="8"/>
      <c r="G1049" s="11">
        <f t="shared" si="93"/>
        <v>0</v>
      </c>
      <c r="H1049" s="18">
        <f t="shared" si="94"/>
        <v>0</v>
      </c>
      <c r="I1049" s="10">
        <f t="shared" si="95"/>
        <v>0</v>
      </c>
    </row>
    <row r="1050" spans="1:9" x14ac:dyDescent="0.35">
      <c r="A1050" s="9">
        <f t="shared" si="96"/>
        <v>142</v>
      </c>
      <c r="B1050" s="14" t="s">
        <v>453</v>
      </c>
      <c r="C1050" s="8"/>
      <c r="D1050" s="8"/>
      <c r="E1050" s="8"/>
      <c r="F1050" s="8"/>
      <c r="G1050" s="11">
        <f t="shared" si="93"/>
        <v>0</v>
      </c>
      <c r="H1050" s="18">
        <f t="shared" si="94"/>
        <v>0</v>
      </c>
      <c r="I1050" s="10">
        <f t="shared" si="95"/>
        <v>0</v>
      </c>
    </row>
    <row r="1051" spans="1:9" x14ac:dyDescent="0.35">
      <c r="A1051" s="9">
        <f t="shared" si="96"/>
        <v>143</v>
      </c>
      <c r="B1051" s="14" t="s">
        <v>454</v>
      </c>
      <c r="C1051" s="8"/>
      <c r="D1051" s="8"/>
      <c r="E1051" s="8"/>
      <c r="F1051" s="8"/>
      <c r="G1051" s="11">
        <f t="shared" si="93"/>
        <v>0</v>
      </c>
      <c r="H1051" s="18">
        <f t="shared" si="94"/>
        <v>0</v>
      </c>
      <c r="I1051" s="10">
        <f t="shared" si="95"/>
        <v>0</v>
      </c>
    </row>
    <row r="1052" spans="1:9" x14ac:dyDescent="0.35">
      <c r="A1052" s="9">
        <f t="shared" si="96"/>
        <v>144</v>
      </c>
      <c r="B1052" s="14" t="s">
        <v>455</v>
      </c>
      <c r="C1052" s="8"/>
      <c r="D1052" s="8"/>
      <c r="E1052" s="8"/>
      <c r="F1052" s="8"/>
      <c r="G1052" s="11">
        <f t="shared" si="93"/>
        <v>0</v>
      </c>
      <c r="H1052" s="18">
        <f t="shared" si="94"/>
        <v>0</v>
      </c>
      <c r="I1052" s="10">
        <f t="shared" si="95"/>
        <v>0</v>
      </c>
    </row>
    <row r="1053" spans="1:9" x14ac:dyDescent="0.35">
      <c r="A1053" s="9">
        <f t="shared" si="96"/>
        <v>145</v>
      </c>
      <c r="B1053" s="14" t="s">
        <v>456</v>
      </c>
      <c r="C1053" s="8"/>
      <c r="D1053" s="8"/>
      <c r="E1053" s="8"/>
      <c r="F1053" s="8"/>
      <c r="G1053" s="11">
        <f t="shared" si="93"/>
        <v>0</v>
      </c>
      <c r="H1053" s="18">
        <f t="shared" si="94"/>
        <v>0</v>
      </c>
      <c r="I1053" s="10">
        <f t="shared" si="95"/>
        <v>0</v>
      </c>
    </row>
    <row r="1054" spans="1:9" x14ac:dyDescent="0.35">
      <c r="A1054" s="9">
        <f t="shared" si="96"/>
        <v>146</v>
      </c>
      <c r="B1054" s="14" t="s">
        <v>457</v>
      </c>
      <c r="C1054" s="8"/>
      <c r="D1054" s="8"/>
      <c r="E1054" s="8"/>
      <c r="F1054" s="8"/>
      <c r="G1054" s="11">
        <f t="shared" si="93"/>
        <v>0</v>
      </c>
      <c r="H1054" s="18">
        <f t="shared" si="94"/>
        <v>0</v>
      </c>
      <c r="I1054" s="10">
        <f t="shared" si="95"/>
        <v>0</v>
      </c>
    </row>
    <row r="1055" spans="1:9" x14ac:dyDescent="0.35">
      <c r="A1055" s="9">
        <f t="shared" si="96"/>
        <v>147</v>
      </c>
      <c r="B1055" s="14" t="s">
        <v>458</v>
      </c>
      <c r="C1055" s="8"/>
      <c r="D1055" s="8"/>
      <c r="E1055" s="8"/>
      <c r="F1055" s="8"/>
      <c r="G1055" s="11">
        <f t="shared" si="93"/>
        <v>0</v>
      </c>
      <c r="H1055" s="18">
        <f t="shared" si="94"/>
        <v>0</v>
      </c>
      <c r="I1055" s="10">
        <f t="shared" si="95"/>
        <v>0</v>
      </c>
    </row>
    <row r="1056" spans="1:9" x14ac:dyDescent="0.35">
      <c r="A1056" s="9">
        <f t="shared" si="96"/>
        <v>148</v>
      </c>
      <c r="B1056" s="14" t="s">
        <v>459</v>
      </c>
      <c r="C1056" s="8"/>
      <c r="D1056" s="8"/>
      <c r="E1056" s="8"/>
      <c r="F1056" s="8"/>
      <c r="G1056" s="11">
        <f t="shared" si="93"/>
        <v>0</v>
      </c>
      <c r="H1056" s="18">
        <f t="shared" si="94"/>
        <v>0</v>
      </c>
      <c r="I1056" s="10">
        <f t="shared" si="95"/>
        <v>0</v>
      </c>
    </row>
    <row r="1057" spans="1:9" x14ac:dyDescent="0.35">
      <c r="A1057" s="9">
        <f t="shared" si="96"/>
        <v>149</v>
      </c>
      <c r="B1057" s="14" t="s">
        <v>460</v>
      </c>
      <c r="C1057" s="8"/>
      <c r="D1057" s="8"/>
      <c r="E1057" s="8"/>
      <c r="F1057" s="8"/>
      <c r="G1057" s="11">
        <f t="shared" si="93"/>
        <v>0</v>
      </c>
      <c r="H1057" s="18">
        <f t="shared" si="94"/>
        <v>0</v>
      </c>
      <c r="I1057" s="10">
        <f t="shared" si="95"/>
        <v>0</v>
      </c>
    </row>
    <row r="1058" spans="1:9" x14ac:dyDescent="0.35">
      <c r="A1058" s="9">
        <f t="shared" si="96"/>
        <v>150</v>
      </c>
      <c r="B1058" s="14" t="s">
        <v>461</v>
      </c>
      <c r="C1058" s="8"/>
      <c r="D1058" s="8"/>
      <c r="E1058" s="8"/>
      <c r="F1058" s="8"/>
      <c r="G1058" s="11">
        <f t="shared" si="93"/>
        <v>0</v>
      </c>
      <c r="H1058" s="18">
        <f t="shared" si="94"/>
        <v>0</v>
      </c>
      <c r="I1058" s="10">
        <f t="shared" si="95"/>
        <v>0</v>
      </c>
    </row>
    <row r="1059" spans="1:9" x14ac:dyDescent="0.35">
      <c r="A1059" s="9">
        <f t="shared" si="96"/>
        <v>151</v>
      </c>
      <c r="B1059" s="14" t="s">
        <v>462</v>
      </c>
      <c r="C1059" s="8"/>
      <c r="D1059" s="8"/>
      <c r="E1059" s="8"/>
      <c r="F1059" s="8"/>
      <c r="G1059" s="11">
        <f t="shared" si="93"/>
        <v>0</v>
      </c>
      <c r="H1059" s="18">
        <f t="shared" si="94"/>
        <v>0</v>
      </c>
      <c r="I1059" s="10">
        <f t="shared" si="95"/>
        <v>0</v>
      </c>
    </row>
    <row r="1060" spans="1:9" x14ac:dyDescent="0.35">
      <c r="A1060" s="9">
        <f t="shared" si="96"/>
        <v>152</v>
      </c>
      <c r="B1060" s="14" t="s">
        <v>463</v>
      </c>
      <c r="C1060" s="8"/>
      <c r="D1060" s="8"/>
      <c r="E1060" s="8"/>
      <c r="F1060" s="8"/>
      <c r="G1060" s="11">
        <f t="shared" si="93"/>
        <v>0</v>
      </c>
      <c r="H1060" s="18">
        <f t="shared" si="94"/>
        <v>0</v>
      </c>
      <c r="I1060" s="10">
        <f t="shared" si="95"/>
        <v>0</v>
      </c>
    </row>
    <row r="1061" spans="1:9" x14ac:dyDescent="0.35">
      <c r="A1061" s="9">
        <f t="shared" si="96"/>
        <v>153</v>
      </c>
      <c r="B1061" s="14" t="s">
        <v>464</v>
      </c>
      <c r="C1061" s="8"/>
      <c r="D1061" s="8"/>
      <c r="E1061" s="8"/>
      <c r="F1061" s="8"/>
      <c r="G1061" s="11">
        <f t="shared" si="93"/>
        <v>0</v>
      </c>
      <c r="H1061" s="18">
        <f t="shared" si="94"/>
        <v>0</v>
      </c>
      <c r="I1061" s="10">
        <f t="shared" si="95"/>
        <v>0</v>
      </c>
    </row>
    <row r="1062" spans="1:9" x14ac:dyDescent="0.35">
      <c r="A1062" s="9">
        <f t="shared" si="96"/>
        <v>154</v>
      </c>
      <c r="B1062" s="14" t="s">
        <v>465</v>
      </c>
      <c r="C1062" s="8"/>
      <c r="D1062" s="8"/>
      <c r="E1062" s="8"/>
      <c r="F1062" s="8"/>
      <c r="G1062" s="11">
        <f t="shared" si="93"/>
        <v>0</v>
      </c>
      <c r="H1062" s="18">
        <f t="shared" si="94"/>
        <v>0</v>
      </c>
      <c r="I1062" s="10">
        <f t="shared" si="95"/>
        <v>0</v>
      </c>
    </row>
    <row r="1063" spans="1:9" x14ac:dyDescent="0.35">
      <c r="A1063" s="9">
        <f t="shared" si="96"/>
        <v>155</v>
      </c>
      <c r="B1063" s="14" t="s">
        <v>466</v>
      </c>
      <c r="C1063" s="8"/>
      <c r="D1063" s="8"/>
      <c r="E1063" s="8"/>
      <c r="F1063" s="8"/>
      <c r="G1063" s="11">
        <f t="shared" si="93"/>
        <v>0</v>
      </c>
      <c r="H1063" s="18">
        <f t="shared" si="94"/>
        <v>0</v>
      </c>
      <c r="I1063" s="10">
        <f t="shared" si="95"/>
        <v>0</v>
      </c>
    </row>
    <row r="1064" spans="1:9" x14ac:dyDescent="0.35">
      <c r="A1064" s="9">
        <f t="shared" si="96"/>
        <v>156</v>
      </c>
      <c r="B1064" s="14" t="s">
        <v>467</v>
      </c>
      <c r="C1064" s="8"/>
      <c r="D1064" s="8"/>
      <c r="E1064" s="8"/>
      <c r="F1064" s="8"/>
      <c r="G1064" s="11">
        <f t="shared" si="93"/>
        <v>0</v>
      </c>
      <c r="H1064" s="18">
        <f t="shared" si="94"/>
        <v>0</v>
      </c>
      <c r="I1064" s="10">
        <f t="shared" si="95"/>
        <v>0</v>
      </c>
    </row>
    <row r="1065" spans="1:9" x14ac:dyDescent="0.35">
      <c r="A1065" s="9">
        <f t="shared" si="96"/>
        <v>157</v>
      </c>
      <c r="B1065" s="14" t="s">
        <v>468</v>
      </c>
      <c r="C1065" s="8"/>
      <c r="D1065" s="8"/>
      <c r="E1065" s="8"/>
      <c r="F1065" s="8"/>
      <c r="G1065" s="11">
        <f t="shared" si="93"/>
        <v>0</v>
      </c>
      <c r="H1065" s="18">
        <f t="shared" si="94"/>
        <v>0</v>
      </c>
      <c r="I1065" s="10">
        <f t="shared" si="95"/>
        <v>0</v>
      </c>
    </row>
    <row r="1066" spans="1:9" x14ac:dyDescent="0.35">
      <c r="A1066" s="9">
        <f t="shared" si="96"/>
        <v>158</v>
      </c>
      <c r="B1066" s="14" t="s">
        <v>469</v>
      </c>
      <c r="C1066" s="8"/>
      <c r="D1066" s="8"/>
      <c r="E1066" s="8"/>
      <c r="F1066" s="8"/>
      <c r="G1066" s="11">
        <f t="shared" si="93"/>
        <v>0</v>
      </c>
      <c r="H1066" s="18">
        <f t="shared" si="94"/>
        <v>0</v>
      </c>
      <c r="I1066" s="10">
        <f t="shared" si="95"/>
        <v>0</v>
      </c>
    </row>
    <row r="1067" spans="1:9" x14ac:dyDescent="0.35">
      <c r="A1067" s="9">
        <f t="shared" si="96"/>
        <v>159</v>
      </c>
      <c r="B1067" s="14" t="s">
        <v>470</v>
      </c>
      <c r="C1067" s="8"/>
      <c r="D1067" s="8"/>
      <c r="E1067" s="8"/>
      <c r="F1067" s="8"/>
      <c r="G1067" s="11">
        <f t="shared" si="93"/>
        <v>0</v>
      </c>
      <c r="H1067" s="18">
        <f t="shared" si="94"/>
        <v>0</v>
      </c>
      <c r="I1067" s="10">
        <f t="shared" si="95"/>
        <v>0</v>
      </c>
    </row>
    <row r="1068" spans="1:9" x14ac:dyDescent="0.35">
      <c r="A1068" s="9">
        <f t="shared" si="96"/>
        <v>160</v>
      </c>
      <c r="B1068" s="14" t="s">
        <v>471</v>
      </c>
      <c r="C1068" s="8"/>
      <c r="D1068" s="8"/>
      <c r="E1068" s="8"/>
      <c r="F1068" s="8"/>
      <c r="G1068" s="11">
        <f t="shared" si="93"/>
        <v>0</v>
      </c>
      <c r="H1068" s="18">
        <f t="shared" si="94"/>
        <v>0</v>
      </c>
      <c r="I1068" s="10">
        <f t="shared" si="95"/>
        <v>0</v>
      </c>
    </row>
    <row r="1069" spans="1:9" x14ac:dyDescent="0.35">
      <c r="A1069" s="9">
        <f t="shared" si="96"/>
        <v>161</v>
      </c>
      <c r="B1069" s="14" t="s">
        <v>472</v>
      </c>
      <c r="C1069" s="8"/>
      <c r="D1069" s="8"/>
      <c r="E1069" s="8"/>
      <c r="F1069" s="8"/>
      <c r="G1069" s="11">
        <f t="shared" si="93"/>
        <v>0</v>
      </c>
      <c r="H1069" s="18">
        <f t="shared" si="94"/>
        <v>0</v>
      </c>
      <c r="I1069" s="10">
        <f t="shared" si="95"/>
        <v>0</v>
      </c>
    </row>
    <row r="1070" spans="1:9" x14ac:dyDescent="0.35">
      <c r="A1070" s="9">
        <f t="shared" si="96"/>
        <v>162</v>
      </c>
      <c r="B1070" s="14" t="s">
        <v>473</v>
      </c>
      <c r="C1070" s="8"/>
      <c r="D1070" s="8"/>
      <c r="E1070" s="8"/>
      <c r="F1070" s="8"/>
      <c r="G1070" s="11">
        <f t="shared" si="93"/>
        <v>0</v>
      </c>
      <c r="H1070" s="18">
        <f t="shared" si="94"/>
        <v>0</v>
      </c>
      <c r="I1070" s="10">
        <f t="shared" si="95"/>
        <v>0</v>
      </c>
    </row>
    <row r="1071" spans="1:9" x14ac:dyDescent="0.35">
      <c r="A1071" s="9">
        <f t="shared" si="96"/>
        <v>163</v>
      </c>
      <c r="B1071" s="14" t="s">
        <v>474</v>
      </c>
      <c r="C1071" s="8"/>
      <c r="D1071" s="8"/>
      <c r="E1071" s="8"/>
      <c r="F1071" s="8"/>
      <c r="G1071" s="11">
        <f t="shared" si="93"/>
        <v>0</v>
      </c>
      <c r="H1071" s="18">
        <f t="shared" si="94"/>
        <v>0</v>
      </c>
      <c r="I1071" s="10">
        <f t="shared" si="95"/>
        <v>0</v>
      </c>
    </row>
    <row r="1072" spans="1:9" x14ac:dyDescent="0.35">
      <c r="A1072" s="9">
        <f t="shared" si="96"/>
        <v>164</v>
      </c>
      <c r="B1072" s="14" t="s">
        <v>475</v>
      </c>
      <c r="C1072" s="8"/>
      <c r="D1072" s="8"/>
      <c r="E1072" s="8"/>
      <c r="F1072" s="8"/>
      <c r="G1072" s="11">
        <f t="shared" si="93"/>
        <v>0</v>
      </c>
      <c r="H1072" s="18">
        <f t="shared" si="94"/>
        <v>0</v>
      </c>
      <c r="I1072" s="10">
        <f t="shared" si="95"/>
        <v>0</v>
      </c>
    </row>
    <row r="1073" spans="1:9" x14ac:dyDescent="0.35">
      <c r="A1073" s="9">
        <f t="shared" si="96"/>
        <v>165</v>
      </c>
      <c r="B1073" s="14" t="s">
        <v>476</v>
      </c>
      <c r="C1073" s="8"/>
      <c r="D1073" s="8"/>
      <c r="E1073" s="8"/>
      <c r="F1073" s="8"/>
      <c r="G1073" s="11">
        <f t="shared" ref="G1073:G1116" si="97">2/207772.58*F1073</f>
        <v>0</v>
      </c>
      <c r="H1073" s="18">
        <f t="shared" ref="H1073:H1116" si="98">G1073*1655.69</f>
        <v>0</v>
      </c>
      <c r="I1073" s="10">
        <f t="shared" ref="I1073:I1116" si="99">H1073*0.3677</f>
        <v>0</v>
      </c>
    </row>
    <row r="1074" spans="1:9" x14ac:dyDescent="0.35">
      <c r="A1074" s="9">
        <f t="shared" si="96"/>
        <v>166</v>
      </c>
      <c r="B1074" s="14" t="s">
        <v>477</v>
      </c>
      <c r="C1074" s="8"/>
      <c r="D1074" s="8"/>
      <c r="E1074" s="8"/>
      <c r="F1074" s="8"/>
      <c r="G1074" s="11">
        <f t="shared" si="97"/>
        <v>0</v>
      </c>
      <c r="H1074" s="18">
        <f t="shared" si="98"/>
        <v>0</v>
      </c>
      <c r="I1074" s="10">
        <f t="shared" si="99"/>
        <v>0</v>
      </c>
    </row>
    <row r="1075" spans="1:9" x14ac:dyDescent="0.35">
      <c r="A1075" s="9">
        <f t="shared" si="96"/>
        <v>167</v>
      </c>
      <c r="B1075" s="14" t="s">
        <v>478</v>
      </c>
      <c r="C1075" s="8"/>
      <c r="D1075" s="8"/>
      <c r="E1075" s="8"/>
      <c r="F1075" s="8"/>
      <c r="G1075" s="11">
        <f t="shared" si="97"/>
        <v>0</v>
      </c>
      <c r="H1075" s="18">
        <f t="shared" si="98"/>
        <v>0</v>
      </c>
      <c r="I1075" s="10">
        <f t="shared" si="99"/>
        <v>0</v>
      </c>
    </row>
    <row r="1076" spans="1:9" x14ac:dyDescent="0.35">
      <c r="A1076" s="9">
        <f t="shared" si="96"/>
        <v>168</v>
      </c>
      <c r="B1076" s="14" t="s">
        <v>479</v>
      </c>
      <c r="C1076" s="8"/>
      <c r="D1076" s="8"/>
      <c r="E1076" s="8"/>
      <c r="F1076" s="8"/>
      <c r="G1076" s="11">
        <f t="shared" si="97"/>
        <v>0</v>
      </c>
      <c r="H1076" s="18">
        <f t="shared" si="98"/>
        <v>0</v>
      </c>
      <c r="I1076" s="10">
        <f t="shared" si="99"/>
        <v>0</v>
      </c>
    </row>
    <row r="1077" spans="1:9" x14ac:dyDescent="0.35">
      <c r="A1077" s="9">
        <f t="shared" si="96"/>
        <v>169</v>
      </c>
      <c r="B1077" s="14" t="s">
        <v>480</v>
      </c>
      <c r="C1077" s="8"/>
      <c r="D1077" s="8"/>
      <c r="E1077" s="8"/>
      <c r="F1077" s="8"/>
      <c r="G1077" s="11">
        <f t="shared" si="97"/>
        <v>0</v>
      </c>
      <c r="H1077" s="18">
        <f t="shared" si="98"/>
        <v>0</v>
      </c>
      <c r="I1077" s="10">
        <f t="shared" si="99"/>
        <v>0</v>
      </c>
    </row>
    <row r="1078" spans="1:9" x14ac:dyDescent="0.35">
      <c r="A1078" s="9">
        <f t="shared" si="96"/>
        <v>170</v>
      </c>
      <c r="B1078" s="14" t="s">
        <v>481</v>
      </c>
      <c r="C1078" s="8"/>
      <c r="D1078" s="8"/>
      <c r="E1078" s="8"/>
      <c r="F1078" s="8"/>
      <c r="G1078" s="11">
        <f t="shared" si="97"/>
        <v>0</v>
      </c>
      <c r="H1078" s="18">
        <f t="shared" si="98"/>
        <v>0</v>
      </c>
      <c r="I1078" s="10">
        <f t="shared" si="99"/>
        <v>0</v>
      </c>
    </row>
    <row r="1079" spans="1:9" x14ac:dyDescent="0.35">
      <c r="A1079" s="9">
        <f t="shared" si="96"/>
        <v>171</v>
      </c>
      <c r="B1079" s="14" t="s">
        <v>482</v>
      </c>
      <c r="C1079" s="8"/>
      <c r="D1079" s="8"/>
      <c r="E1079" s="8"/>
      <c r="F1079" s="8"/>
      <c r="G1079" s="11">
        <f t="shared" si="97"/>
        <v>0</v>
      </c>
      <c r="H1079" s="18">
        <f t="shared" si="98"/>
        <v>0</v>
      </c>
      <c r="I1079" s="10">
        <f t="shared" si="99"/>
        <v>0</v>
      </c>
    </row>
    <row r="1080" spans="1:9" x14ac:dyDescent="0.35">
      <c r="A1080" s="9">
        <f t="shared" si="96"/>
        <v>172</v>
      </c>
      <c r="B1080" s="14" t="s">
        <v>483</v>
      </c>
      <c r="C1080" s="8"/>
      <c r="D1080" s="8"/>
      <c r="E1080" s="8"/>
      <c r="F1080" s="8"/>
      <c r="G1080" s="11">
        <f t="shared" si="97"/>
        <v>0</v>
      </c>
      <c r="H1080" s="18">
        <f t="shared" si="98"/>
        <v>0</v>
      </c>
      <c r="I1080" s="10">
        <f t="shared" si="99"/>
        <v>0</v>
      </c>
    </row>
    <row r="1081" spans="1:9" x14ac:dyDescent="0.35">
      <c r="A1081" s="9">
        <f t="shared" si="96"/>
        <v>173</v>
      </c>
      <c r="B1081" s="14" t="s">
        <v>484</v>
      </c>
      <c r="C1081" s="8"/>
      <c r="D1081" s="8"/>
      <c r="E1081" s="8"/>
      <c r="F1081" s="8"/>
      <c r="G1081" s="11">
        <f t="shared" si="97"/>
        <v>0</v>
      </c>
      <c r="H1081" s="18">
        <f t="shared" si="98"/>
        <v>0</v>
      </c>
      <c r="I1081" s="10">
        <f t="shared" si="99"/>
        <v>0</v>
      </c>
    </row>
    <row r="1082" spans="1:9" x14ac:dyDescent="0.35">
      <c r="A1082" s="9">
        <f t="shared" si="96"/>
        <v>174</v>
      </c>
      <c r="B1082" s="14" t="s">
        <v>485</v>
      </c>
      <c r="C1082" s="8"/>
      <c r="D1082" s="8"/>
      <c r="E1082" s="8"/>
      <c r="F1082" s="8"/>
      <c r="G1082" s="11">
        <f t="shared" si="97"/>
        <v>0</v>
      </c>
      <c r="H1082" s="18">
        <f t="shared" si="98"/>
        <v>0</v>
      </c>
      <c r="I1082" s="10">
        <f t="shared" si="99"/>
        <v>0</v>
      </c>
    </row>
    <row r="1083" spans="1:9" x14ac:dyDescent="0.35">
      <c r="A1083" s="9">
        <f t="shared" si="96"/>
        <v>175</v>
      </c>
      <c r="B1083" s="14" t="s">
        <v>486</v>
      </c>
      <c r="C1083" s="8"/>
      <c r="D1083" s="8"/>
      <c r="E1083" s="8"/>
      <c r="F1083" s="8"/>
      <c r="G1083" s="11">
        <f t="shared" si="97"/>
        <v>0</v>
      </c>
      <c r="H1083" s="18">
        <f t="shared" si="98"/>
        <v>0</v>
      </c>
      <c r="I1083" s="10">
        <f t="shared" si="99"/>
        <v>0</v>
      </c>
    </row>
    <row r="1084" spans="1:9" x14ac:dyDescent="0.35">
      <c r="A1084" s="9">
        <f t="shared" si="96"/>
        <v>176</v>
      </c>
      <c r="B1084" s="14" t="s">
        <v>487</v>
      </c>
      <c r="C1084" s="8"/>
      <c r="D1084" s="8"/>
      <c r="E1084" s="8"/>
      <c r="F1084" s="8"/>
      <c r="G1084" s="11">
        <f t="shared" si="97"/>
        <v>0</v>
      </c>
      <c r="H1084" s="18">
        <f t="shared" si="98"/>
        <v>0</v>
      </c>
      <c r="I1084" s="10">
        <f t="shared" si="99"/>
        <v>0</v>
      </c>
    </row>
    <row r="1085" spans="1:9" x14ac:dyDescent="0.35">
      <c r="A1085" s="9">
        <f t="shared" si="96"/>
        <v>177</v>
      </c>
      <c r="B1085" s="14" t="s">
        <v>488</v>
      </c>
      <c r="C1085" s="8"/>
      <c r="D1085" s="8"/>
      <c r="E1085" s="8"/>
      <c r="F1085" s="8"/>
      <c r="G1085" s="11">
        <f t="shared" si="97"/>
        <v>0</v>
      </c>
      <c r="H1085" s="18">
        <f t="shared" si="98"/>
        <v>0</v>
      </c>
      <c r="I1085" s="10">
        <f t="shared" si="99"/>
        <v>0</v>
      </c>
    </row>
    <row r="1086" spans="1:9" x14ac:dyDescent="0.35">
      <c r="A1086" s="9">
        <f t="shared" si="96"/>
        <v>178</v>
      </c>
      <c r="B1086" s="14" t="s">
        <v>489</v>
      </c>
      <c r="C1086" s="8"/>
      <c r="D1086" s="8"/>
      <c r="E1086" s="8"/>
      <c r="F1086" s="8"/>
      <c r="G1086" s="11">
        <f t="shared" si="97"/>
        <v>0</v>
      </c>
      <c r="H1086" s="18">
        <f t="shared" si="98"/>
        <v>0</v>
      </c>
      <c r="I1086" s="10">
        <f t="shared" si="99"/>
        <v>0</v>
      </c>
    </row>
    <row r="1087" spans="1:9" x14ac:dyDescent="0.35">
      <c r="A1087" s="9">
        <f t="shared" si="96"/>
        <v>179</v>
      </c>
      <c r="B1087" s="14" t="s">
        <v>490</v>
      </c>
      <c r="C1087" s="8"/>
      <c r="D1087" s="8"/>
      <c r="E1087" s="8"/>
      <c r="F1087" s="8"/>
      <c r="G1087" s="11">
        <f t="shared" si="97"/>
        <v>0</v>
      </c>
      <c r="H1087" s="18">
        <f t="shared" si="98"/>
        <v>0</v>
      </c>
      <c r="I1087" s="10">
        <f t="shared" si="99"/>
        <v>0</v>
      </c>
    </row>
    <row r="1088" spans="1:9" x14ac:dyDescent="0.35">
      <c r="A1088" s="9">
        <f t="shared" si="96"/>
        <v>180</v>
      </c>
      <c r="B1088" s="14" t="s">
        <v>491</v>
      </c>
      <c r="C1088" s="8"/>
      <c r="D1088" s="8"/>
      <c r="E1088" s="8"/>
      <c r="F1088" s="8"/>
      <c r="G1088" s="11">
        <f t="shared" si="97"/>
        <v>0</v>
      </c>
      <c r="H1088" s="18">
        <f t="shared" si="98"/>
        <v>0</v>
      </c>
      <c r="I1088" s="10">
        <f t="shared" si="99"/>
        <v>0</v>
      </c>
    </row>
    <row r="1089" spans="1:9" x14ac:dyDescent="0.35">
      <c r="A1089" s="9">
        <f t="shared" si="96"/>
        <v>181</v>
      </c>
      <c r="B1089" s="14" t="s">
        <v>492</v>
      </c>
      <c r="C1089" s="8"/>
      <c r="D1089" s="8"/>
      <c r="E1089" s="8"/>
      <c r="F1089" s="8"/>
      <c r="G1089" s="11">
        <f t="shared" si="97"/>
        <v>0</v>
      </c>
      <c r="H1089" s="18">
        <f t="shared" si="98"/>
        <v>0</v>
      </c>
      <c r="I1089" s="10">
        <f t="shared" si="99"/>
        <v>0</v>
      </c>
    </row>
    <row r="1090" spans="1:9" x14ac:dyDescent="0.35">
      <c r="A1090" s="9">
        <f t="shared" si="96"/>
        <v>182</v>
      </c>
      <c r="B1090" s="14" t="s">
        <v>493</v>
      </c>
      <c r="C1090" s="8"/>
      <c r="D1090" s="8"/>
      <c r="E1090" s="8"/>
      <c r="F1090" s="8"/>
      <c r="G1090" s="11">
        <f t="shared" si="97"/>
        <v>0</v>
      </c>
      <c r="H1090" s="18">
        <f t="shared" si="98"/>
        <v>0</v>
      </c>
      <c r="I1090" s="10">
        <f t="shared" si="99"/>
        <v>0</v>
      </c>
    </row>
    <row r="1091" spans="1:9" x14ac:dyDescent="0.35">
      <c r="A1091" s="9">
        <f t="shared" si="96"/>
        <v>183</v>
      </c>
      <c r="B1091" s="14" t="s">
        <v>494</v>
      </c>
      <c r="C1091" s="8"/>
      <c r="D1091" s="8"/>
      <c r="E1091" s="8"/>
      <c r="F1091" s="8"/>
      <c r="G1091" s="11">
        <f t="shared" si="97"/>
        <v>0</v>
      </c>
      <c r="H1091" s="18">
        <f t="shared" si="98"/>
        <v>0</v>
      </c>
      <c r="I1091" s="10">
        <f t="shared" si="99"/>
        <v>0</v>
      </c>
    </row>
    <row r="1092" spans="1:9" x14ac:dyDescent="0.35">
      <c r="A1092" s="9">
        <f t="shared" si="96"/>
        <v>184</v>
      </c>
      <c r="B1092" s="14" t="s">
        <v>495</v>
      </c>
      <c r="C1092" s="8"/>
      <c r="D1092" s="8"/>
      <c r="E1092" s="8"/>
      <c r="F1092" s="8"/>
      <c r="G1092" s="11">
        <f t="shared" si="97"/>
        <v>0</v>
      </c>
      <c r="H1092" s="18">
        <f t="shared" si="98"/>
        <v>0</v>
      </c>
      <c r="I1092" s="10">
        <f t="shared" si="99"/>
        <v>0</v>
      </c>
    </row>
    <row r="1093" spans="1:9" x14ac:dyDescent="0.35">
      <c r="A1093" s="9">
        <f t="shared" si="96"/>
        <v>185</v>
      </c>
      <c r="B1093" s="14" t="s">
        <v>496</v>
      </c>
      <c r="C1093" s="8"/>
      <c r="D1093" s="8"/>
      <c r="E1093" s="8"/>
      <c r="F1093" s="8"/>
      <c r="G1093" s="11">
        <f t="shared" si="97"/>
        <v>0</v>
      </c>
      <c r="H1093" s="18">
        <f t="shared" si="98"/>
        <v>0</v>
      </c>
      <c r="I1093" s="10">
        <f t="shared" si="99"/>
        <v>0</v>
      </c>
    </row>
    <row r="1094" spans="1:9" x14ac:dyDescent="0.35">
      <c r="A1094" s="9">
        <f t="shared" si="96"/>
        <v>186</v>
      </c>
      <c r="B1094" s="14" t="s">
        <v>497</v>
      </c>
      <c r="C1094" s="8"/>
      <c r="D1094" s="8"/>
      <c r="E1094" s="8"/>
      <c r="F1094" s="8"/>
      <c r="G1094" s="11">
        <f t="shared" si="97"/>
        <v>0</v>
      </c>
      <c r="H1094" s="18">
        <f t="shared" si="98"/>
        <v>0</v>
      </c>
      <c r="I1094" s="10">
        <f t="shared" si="99"/>
        <v>0</v>
      </c>
    </row>
    <row r="1095" spans="1:9" x14ac:dyDescent="0.35">
      <c r="A1095" s="9">
        <f t="shared" si="96"/>
        <v>187</v>
      </c>
      <c r="B1095" s="14" t="s">
        <v>498</v>
      </c>
      <c r="C1095" s="8"/>
      <c r="D1095" s="8"/>
      <c r="E1095" s="8"/>
      <c r="F1095" s="8"/>
      <c r="G1095" s="11">
        <f t="shared" si="97"/>
        <v>0</v>
      </c>
      <c r="H1095" s="18">
        <f t="shared" si="98"/>
        <v>0</v>
      </c>
      <c r="I1095" s="10">
        <f t="shared" si="99"/>
        <v>0</v>
      </c>
    </row>
    <row r="1096" spans="1:9" x14ac:dyDescent="0.35">
      <c r="A1096" s="9">
        <f t="shared" si="96"/>
        <v>188</v>
      </c>
      <c r="B1096" s="14" t="s">
        <v>499</v>
      </c>
      <c r="C1096" s="8"/>
      <c r="D1096" s="8"/>
      <c r="E1096" s="8"/>
      <c r="F1096" s="8"/>
      <c r="G1096" s="11">
        <f t="shared" si="97"/>
        <v>0</v>
      </c>
      <c r="H1096" s="18">
        <f t="shared" si="98"/>
        <v>0</v>
      </c>
      <c r="I1096" s="10">
        <f t="shared" si="99"/>
        <v>0</v>
      </c>
    </row>
    <row r="1097" spans="1:9" x14ac:dyDescent="0.35">
      <c r="A1097" s="9">
        <f t="shared" si="96"/>
        <v>189</v>
      </c>
      <c r="B1097" s="14" t="s">
        <v>528</v>
      </c>
      <c r="C1097" s="8"/>
      <c r="D1097" s="8"/>
      <c r="E1097" s="8"/>
      <c r="F1097" s="8"/>
      <c r="G1097" s="11">
        <f t="shared" si="97"/>
        <v>0</v>
      </c>
      <c r="H1097" s="18">
        <f t="shared" si="98"/>
        <v>0</v>
      </c>
      <c r="I1097" s="10">
        <f t="shared" si="99"/>
        <v>0</v>
      </c>
    </row>
    <row r="1098" spans="1:9" x14ac:dyDescent="0.35">
      <c r="A1098" s="9">
        <f t="shared" si="96"/>
        <v>190</v>
      </c>
      <c r="B1098" s="14" t="s">
        <v>501</v>
      </c>
      <c r="C1098" s="8"/>
      <c r="D1098" s="8"/>
      <c r="E1098" s="8"/>
      <c r="F1098" s="8"/>
      <c r="G1098" s="11">
        <f t="shared" si="97"/>
        <v>0</v>
      </c>
      <c r="H1098" s="18">
        <f t="shared" si="98"/>
        <v>0</v>
      </c>
      <c r="I1098" s="10">
        <f t="shared" si="99"/>
        <v>0</v>
      </c>
    </row>
    <row r="1099" spans="1:9" x14ac:dyDescent="0.35">
      <c r="A1099" s="9">
        <f t="shared" si="96"/>
        <v>191</v>
      </c>
      <c r="B1099" s="14" t="s">
        <v>502</v>
      </c>
      <c r="C1099" s="8"/>
      <c r="D1099" s="8"/>
      <c r="E1099" s="8"/>
      <c r="F1099" s="8"/>
      <c r="G1099" s="11">
        <f t="shared" si="97"/>
        <v>0</v>
      </c>
      <c r="H1099" s="18">
        <f t="shared" si="98"/>
        <v>0</v>
      </c>
      <c r="I1099" s="10">
        <f t="shared" si="99"/>
        <v>0</v>
      </c>
    </row>
    <row r="1100" spans="1:9" x14ac:dyDescent="0.35">
      <c r="A1100" s="9">
        <f t="shared" si="96"/>
        <v>192</v>
      </c>
      <c r="B1100" s="14" t="s">
        <v>503</v>
      </c>
      <c r="C1100" s="8"/>
      <c r="D1100" s="8"/>
      <c r="E1100" s="8"/>
      <c r="F1100" s="8"/>
      <c r="G1100" s="11">
        <f t="shared" si="97"/>
        <v>0</v>
      </c>
      <c r="H1100" s="18">
        <f t="shared" si="98"/>
        <v>0</v>
      </c>
      <c r="I1100" s="10">
        <f t="shared" si="99"/>
        <v>0</v>
      </c>
    </row>
    <row r="1101" spans="1:9" x14ac:dyDescent="0.35">
      <c r="A1101" s="9">
        <f t="shared" si="96"/>
        <v>193</v>
      </c>
      <c r="B1101" s="14" t="s">
        <v>504</v>
      </c>
      <c r="C1101" s="8"/>
      <c r="D1101" s="8"/>
      <c r="E1101" s="8"/>
      <c r="F1101" s="8"/>
      <c r="G1101" s="11">
        <f t="shared" si="97"/>
        <v>0</v>
      </c>
      <c r="H1101" s="18">
        <f t="shared" si="98"/>
        <v>0</v>
      </c>
      <c r="I1101" s="10">
        <f t="shared" si="99"/>
        <v>0</v>
      </c>
    </row>
    <row r="1102" spans="1:9" x14ac:dyDescent="0.35">
      <c r="A1102" s="9">
        <f t="shared" si="96"/>
        <v>194</v>
      </c>
      <c r="B1102" s="14" t="s">
        <v>505</v>
      </c>
      <c r="C1102" s="8"/>
      <c r="D1102" s="8"/>
      <c r="E1102" s="8"/>
      <c r="F1102" s="8"/>
      <c r="G1102" s="11">
        <f t="shared" si="97"/>
        <v>0</v>
      </c>
      <c r="H1102" s="18">
        <f t="shared" si="98"/>
        <v>0</v>
      </c>
      <c r="I1102" s="10">
        <f t="shared" si="99"/>
        <v>0</v>
      </c>
    </row>
    <row r="1103" spans="1:9" x14ac:dyDescent="0.35">
      <c r="A1103" s="9">
        <f t="shared" ref="A1103:A1116" si="100">A1102+1</f>
        <v>195</v>
      </c>
      <c r="B1103" s="14" t="s">
        <v>506</v>
      </c>
      <c r="C1103" s="8"/>
      <c r="D1103" s="8"/>
      <c r="E1103" s="8"/>
      <c r="F1103" s="8"/>
      <c r="G1103" s="11">
        <f t="shared" si="97"/>
        <v>0</v>
      </c>
      <c r="H1103" s="18">
        <f t="shared" si="98"/>
        <v>0</v>
      </c>
      <c r="I1103" s="10">
        <f t="shared" si="99"/>
        <v>0</v>
      </c>
    </row>
    <row r="1104" spans="1:9" x14ac:dyDescent="0.35">
      <c r="A1104" s="9">
        <f t="shared" si="100"/>
        <v>196</v>
      </c>
      <c r="B1104" s="14" t="s">
        <v>500</v>
      </c>
      <c r="C1104" s="8"/>
      <c r="D1104" s="8"/>
      <c r="E1104" s="8"/>
      <c r="F1104" s="8"/>
      <c r="G1104" s="11">
        <f t="shared" si="97"/>
        <v>0</v>
      </c>
      <c r="H1104" s="18">
        <f t="shared" si="98"/>
        <v>0</v>
      </c>
      <c r="I1104" s="10">
        <f t="shared" si="99"/>
        <v>0</v>
      </c>
    </row>
    <row r="1105" spans="1:9" x14ac:dyDescent="0.35">
      <c r="A1105" s="9">
        <f t="shared" si="100"/>
        <v>197</v>
      </c>
      <c r="B1105" s="14" t="s">
        <v>523</v>
      </c>
      <c r="C1105" s="8"/>
      <c r="D1105" s="8"/>
      <c r="E1105" s="8"/>
      <c r="F1105" s="8"/>
      <c r="G1105" s="11">
        <f t="shared" si="97"/>
        <v>0</v>
      </c>
      <c r="H1105" s="18">
        <f t="shared" si="98"/>
        <v>0</v>
      </c>
      <c r="I1105" s="10">
        <f t="shared" si="99"/>
        <v>0</v>
      </c>
    </row>
    <row r="1106" spans="1:9" x14ac:dyDescent="0.35">
      <c r="A1106" s="9">
        <f t="shared" si="100"/>
        <v>198</v>
      </c>
      <c r="B1106" s="14" t="str">
        <f>'аварійні служби'!B1104</f>
        <v>Левандівська,9</v>
      </c>
      <c r="C1106" s="8"/>
      <c r="D1106" s="8"/>
      <c r="E1106" s="8"/>
      <c r="F1106" s="8"/>
      <c r="G1106" s="11">
        <f t="shared" si="97"/>
        <v>0</v>
      </c>
      <c r="H1106" s="18">
        <f t="shared" si="98"/>
        <v>0</v>
      </c>
      <c r="I1106" s="10">
        <f t="shared" si="99"/>
        <v>0</v>
      </c>
    </row>
    <row r="1107" spans="1:9" x14ac:dyDescent="0.35">
      <c r="A1107" s="9">
        <f t="shared" si="100"/>
        <v>199</v>
      </c>
      <c r="B1107" s="14" t="str">
        <f>'аварійні служби'!B1105</f>
        <v>Левандівська,9а</v>
      </c>
      <c r="C1107" s="8"/>
      <c r="D1107" s="8"/>
      <c r="E1107" s="8"/>
      <c r="F1107" s="8"/>
      <c r="G1107" s="11">
        <f t="shared" si="97"/>
        <v>0</v>
      </c>
      <c r="H1107" s="18">
        <f t="shared" si="98"/>
        <v>0</v>
      </c>
      <c r="I1107" s="10">
        <f t="shared" si="99"/>
        <v>0</v>
      </c>
    </row>
    <row r="1108" spans="1:9" x14ac:dyDescent="0.35">
      <c r="A1108" s="9">
        <f t="shared" si="100"/>
        <v>200</v>
      </c>
      <c r="B1108" s="14" t="s">
        <v>550</v>
      </c>
      <c r="C1108" s="8"/>
      <c r="D1108" s="8"/>
      <c r="E1108" s="8"/>
      <c r="F1108" s="8"/>
      <c r="G1108" s="11">
        <f>2/207772.58*F1108</f>
        <v>0</v>
      </c>
      <c r="H1108" s="18">
        <f>G1108*1655.69</f>
        <v>0</v>
      </c>
      <c r="I1108" s="10">
        <f>H1108*0.3677</f>
        <v>0</v>
      </c>
    </row>
    <row r="1109" spans="1:9" x14ac:dyDescent="0.35">
      <c r="A1109" s="9">
        <f t="shared" si="100"/>
        <v>201</v>
      </c>
      <c r="B1109" s="14" t="s">
        <v>557</v>
      </c>
      <c r="C1109" s="8"/>
      <c r="D1109" s="8"/>
      <c r="E1109" s="8"/>
      <c r="F1109" s="8"/>
      <c r="G1109" s="11">
        <f t="shared" si="97"/>
        <v>0</v>
      </c>
      <c r="H1109" s="18">
        <f t="shared" si="98"/>
        <v>0</v>
      </c>
      <c r="I1109" s="10">
        <f t="shared" si="99"/>
        <v>0</v>
      </c>
    </row>
    <row r="1110" spans="1:9" x14ac:dyDescent="0.35">
      <c r="A1110" s="9">
        <f t="shared" si="100"/>
        <v>202</v>
      </c>
      <c r="B1110" s="14" t="s">
        <v>558</v>
      </c>
      <c r="C1110" s="8"/>
      <c r="D1110" s="8"/>
      <c r="E1110" s="8"/>
      <c r="F1110" s="8"/>
      <c r="G1110" s="11">
        <f t="shared" si="97"/>
        <v>0</v>
      </c>
      <c r="H1110" s="18">
        <f t="shared" si="98"/>
        <v>0</v>
      </c>
      <c r="I1110" s="10">
        <f t="shared" si="99"/>
        <v>0</v>
      </c>
    </row>
    <row r="1111" spans="1:9" x14ac:dyDescent="0.35">
      <c r="A1111" s="9">
        <f t="shared" si="100"/>
        <v>203</v>
      </c>
      <c r="B1111" s="14" t="s">
        <v>559</v>
      </c>
      <c r="C1111" s="8"/>
      <c r="D1111" s="8"/>
      <c r="E1111" s="8"/>
      <c r="F1111" s="8"/>
      <c r="G1111" s="11">
        <f t="shared" si="97"/>
        <v>0</v>
      </c>
      <c r="H1111" s="18">
        <f t="shared" si="98"/>
        <v>0</v>
      </c>
      <c r="I1111" s="10">
        <f t="shared" si="99"/>
        <v>0</v>
      </c>
    </row>
    <row r="1112" spans="1:9" x14ac:dyDescent="0.35">
      <c r="A1112" s="9">
        <f t="shared" si="100"/>
        <v>204</v>
      </c>
      <c r="B1112" s="124" t="s">
        <v>585</v>
      </c>
      <c r="C1112" s="8"/>
      <c r="D1112" s="8"/>
      <c r="E1112" s="8"/>
      <c r="F1112" s="8"/>
      <c r="G1112" s="11">
        <f t="shared" si="97"/>
        <v>0</v>
      </c>
      <c r="H1112" s="18">
        <f t="shared" si="98"/>
        <v>0</v>
      </c>
      <c r="I1112" s="10">
        <f t="shared" si="99"/>
        <v>0</v>
      </c>
    </row>
    <row r="1113" spans="1:9" x14ac:dyDescent="0.35">
      <c r="A1113" s="9">
        <f t="shared" si="100"/>
        <v>205</v>
      </c>
      <c r="B1113" s="126" t="s">
        <v>586</v>
      </c>
      <c r="C1113" s="8"/>
      <c r="D1113" s="8"/>
      <c r="E1113" s="8"/>
      <c r="F1113" s="8"/>
      <c r="G1113" s="11">
        <f t="shared" si="97"/>
        <v>0</v>
      </c>
      <c r="H1113" s="18">
        <f t="shared" si="98"/>
        <v>0</v>
      </c>
      <c r="I1113" s="10">
        <f t="shared" si="99"/>
        <v>0</v>
      </c>
    </row>
    <row r="1114" spans="1:9" x14ac:dyDescent="0.35">
      <c r="A1114" s="9">
        <f t="shared" si="100"/>
        <v>206</v>
      </c>
      <c r="B1114" s="122" t="s">
        <v>594</v>
      </c>
      <c r="C1114" s="8"/>
      <c r="D1114" s="8"/>
      <c r="E1114" s="8"/>
      <c r="F1114" s="8"/>
      <c r="G1114" s="11">
        <f t="shared" si="97"/>
        <v>0</v>
      </c>
      <c r="H1114" s="18">
        <f t="shared" si="98"/>
        <v>0</v>
      </c>
      <c r="I1114" s="10">
        <f t="shared" si="99"/>
        <v>0</v>
      </c>
    </row>
    <row r="1115" spans="1:9" x14ac:dyDescent="0.35">
      <c r="A1115" s="9">
        <f t="shared" si="100"/>
        <v>207</v>
      </c>
      <c r="B1115" s="122" t="s">
        <v>595</v>
      </c>
      <c r="C1115" s="8"/>
      <c r="D1115" s="8"/>
      <c r="E1115" s="8"/>
      <c r="F1115" s="8"/>
      <c r="G1115" s="11">
        <f t="shared" si="97"/>
        <v>0</v>
      </c>
      <c r="H1115" s="18">
        <f t="shared" si="98"/>
        <v>0</v>
      </c>
      <c r="I1115" s="10">
        <f t="shared" si="99"/>
        <v>0</v>
      </c>
    </row>
    <row r="1116" spans="1:9" x14ac:dyDescent="0.35">
      <c r="A1116" s="9">
        <f t="shared" si="100"/>
        <v>208</v>
      </c>
      <c r="B1116" s="122" t="s">
        <v>596</v>
      </c>
      <c r="C1116" s="8"/>
      <c r="D1116" s="8"/>
      <c r="E1116" s="8"/>
      <c r="F1116" s="8"/>
      <c r="G1116" s="11">
        <f t="shared" si="97"/>
        <v>0</v>
      </c>
      <c r="H1116" s="18">
        <f t="shared" si="98"/>
        <v>0</v>
      </c>
      <c r="I1116" s="10">
        <f t="shared" si="99"/>
        <v>0</v>
      </c>
    </row>
    <row r="1117" spans="1:9" ht="18" x14ac:dyDescent="0.4">
      <c r="A1117" s="12"/>
      <c r="B1117" s="13" t="s">
        <v>1698</v>
      </c>
      <c r="C1117" s="8"/>
      <c r="D1117" s="8"/>
      <c r="E1117" s="8"/>
      <c r="F1117" s="8"/>
      <c r="G1117" s="26">
        <f>SUM(G909:G1111)</f>
        <v>0</v>
      </c>
      <c r="H1117" s="26">
        <f>SUM(H909:H1111)</f>
        <v>0</v>
      </c>
      <c r="I1117" s="26">
        <f>SUM(I909:I1111)</f>
        <v>0</v>
      </c>
    </row>
    <row r="1118" spans="1:9" ht="18.5" thickBot="1" x14ac:dyDescent="0.45">
      <c r="A1118" s="19"/>
      <c r="B1118" s="13" t="s">
        <v>508</v>
      </c>
      <c r="C1118" s="15">
        <f t="shared" ref="C1118:I1118" si="101">C462+C527+C604+C725+C864+C907+C1117</f>
        <v>4846.7</v>
      </c>
      <c r="D1118" s="15">
        <f t="shared" si="101"/>
        <v>0</v>
      </c>
      <c r="E1118" s="15">
        <f t="shared" si="101"/>
        <v>2</v>
      </c>
      <c r="F1118" s="15">
        <f t="shared" si="101"/>
        <v>0.38186973301831301</v>
      </c>
      <c r="G1118" s="15">
        <f t="shared" si="101"/>
        <v>1634.9561684312562</v>
      </c>
      <c r="H1118" s="15">
        <f t="shared" si="101"/>
        <v>359.69035705487636</v>
      </c>
      <c r="I1118" s="15">
        <f t="shared" si="101"/>
        <v>0.41154734674853666</v>
      </c>
    </row>
    <row r="1119" spans="1:9" x14ac:dyDescent="0.35">
      <c r="A1119" s="1"/>
    </row>
    <row r="1120" spans="1:9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</sheetData>
  <mergeCells count="1">
    <mergeCell ref="B1:J1"/>
  </mergeCells>
  <phoneticPr fontId="0" type="noConversion"/>
  <pageMargins left="0" right="0" top="0.78740157480314965" bottom="0.78740157480314965" header="0.51181102362204722" footer="0.51181102362204722"/>
  <pageSetup paperSize="9" scale="85" orientation="landscape" r:id="rId1"/>
  <headerFooter alignWithMargins="0"/>
  <rowBreaks count="4" manualBreakCount="4">
    <brk id="398" max="11" man="1"/>
    <brk id="462" max="16383" man="1"/>
    <brk id="527" max="16383" man="1"/>
    <brk id="60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K18"/>
  <sheetViews>
    <sheetView workbookViewId="0">
      <selection activeCell="F9" sqref="F9"/>
    </sheetView>
  </sheetViews>
  <sheetFormatPr defaultRowHeight="12.5" x14ac:dyDescent="0.25"/>
  <cols>
    <col min="2" max="2" width="18" customWidth="1"/>
    <col min="3" max="4" width="12.26953125" customWidth="1"/>
    <col min="6" max="7" width="9.26953125" customWidth="1"/>
    <col min="8" max="8" width="10.453125" customWidth="1"/>
  </cols>
  <sheetData>
    <row r="1" spans="1:11" ht="17.5" x14ac:dyDescent="0.35">
      <c r="A1" s="380" t="s">
        <v>561</v>
      </c>
      <c r="B1" s="380"/>
      <c r="C1" s="380"/>
      <c r="D1" s="380"/>
      <c r="E1" s="380"/>
      <c r="F1" s="380"/>
      <c r="G1" s="380"/>
      <c r="H1" s="380"/>
      <c r="I1" s="380"/>
    </row>
    <row r="3" spans="1:11" ht="94.5" x14ac:dyDescent="0.25">
      <c r="A3" s="97" t="s">
        <v>1424</v>
      </c>
      <c r="B3" s="98" t="s">
        <v>1425</v>
      </c>
      <c r="C3" s="56" t="s">
        <v>562</v>
      </c>
      <c r="D3" s="98" t="s">
        <v>563</v>
      </c>
      <c r="E3" s="97" t="s">
        <v>564</v>
      </c>
      <c r="F3" s="97" t="s">
        <v>565</v>
      </c>
      <c r="G3" s="97" t="s">
        <v>1427</v>
      </c>
      <c r="H3" s="97" t="s">
        <v>1428</v>
      </c>
      <c r="I3" s="97" t="s">
        <v>566</v>
      </c>
      <c r="J3" s="99"/>
    </row>
    <row r="4" spans="1:11" ht="13.5" x14ac:dyDescent="0.35">
      <c r="A4" s="100">
        <v>1</v>
      </c>
      <c r="B4" s="101">
        <v>2</v>
      </c>
      <c r="C4" s="101">
        <v>3</v>
      </c>
      <c r="D4" s="101">
        <v>4</v>
      </c>
      <c r="E4" s="101">
        <v>5</v>
      </c>
      <c r="F4" s="101">
        <v>6</v>
      </c>
      <c r="G4" s="101">
        <v>7</v>
      </c>
      <c r="H4" s="101">
        <v>8</v>
      </c>
      <c r="I4" s="101">
        <v>9</v>
      </c>
    </row>
    <row r="5" spans="1:11" ht="13" x14ac:dyDescent="0.3">
      <c r="A5" s="102">
        <v>1</v>
      </c>
      <c r="B5" s="103" t="s">
        <v>567</v>
      </c>
      <c r="C5" s="102"/>
      <c r="D5" s="102"/>
      <c r="E5" s="104"/>
      <c r="F5" s="105"/>
      <c r="G5" s="105"/>
      <c r="H5" s="105"/>
      <c r="I5" s="52"/>
    </row>
    <row r="6" spans="1:11" ht="13" x14ac:dyDescent="0.3">
      <c r="A6" s="102">
        <v>2</v>
      </c>
      <c r="B6" s="103" t="s">
        <v>568</v>
      </c>
      <c r="C6" s="102"/>
      <c r="D6" s="102"/>
      <c r="E6" s="104"/>
      <c r="F6" s="105"/>
      <c r="G6" s="105"/>
      <c r="H6" s="105"/>
      <c r="I6" s="52"/>
    </row>
    <row r="7" spans="1:11" ht="13" x14ac:dyDescent="0.3">
      <c r="A7" s="102">
        <v>3</v>
      </c>
      <c r="B7" s="103" t="s">
        <v>569</v>
      </c>
      <c r="C7" s="102"/>
      <c r="D7" s="102"/>
      <c r="E7" s="104"/>
      <c r="F7" s="105"/>
      <c r="G7" s="105"/>
      <c r="H7" s="105"/>
      <c r="I7" s="106"/>
    </row>
    <row r="8" spans="1:11" ht="13" x14ac:dyDescent="0.3">
      <c r="A8" s="102">
        <v>4</v>
      </c>
      <c r="B8" s="103" t="s">
        <v>570</v>
      </c>
      <c r="C8" s="102"/>
      <c r="D8" s="102"/>
      <c r="E8" s="104"/>
      <c r="F8" s="105"/>
      <c r="G8" s="105"/>
      <c r="H8" s="105"/>
      <c r="I8" s="106"/>
    </row>
    <row r="9" spans="1:11" ht="13" x14ac:dyDescent="0.3">
      <c r="A9" s="102">
        <v>5</v>
      </c>
      <c r="B9" s="103" t="s">
        <v>571</v>
      </c>
      <c r="C9" s="103">
        <v>7918.9</v>
      </c>
      <c r="D9" s="103"/>
      <c r="E9" s="107">
        <v>2</v>
      </c>
      <c r="F9" s="105">
        <f>0.5/11*E9</f>
        <v>9.0909090909090912E-2</v>
      </c>
      <c r="G9" s="105">
        <f>F9*2375.97</f>
        <v>215.9972727272727</v>
      </c>
      <c r="H9" s="105">
        <f>G9*0.3677</f>
        <v>79.422197181818177</v>
      </c>
      <c r="I9" s="106">
        <f>(G9+H9)/(C9+D9)</f>
        <v>3.7305619455870249E-2</v>
      </c>
    </row>
    <row r="10" spans="1:11" ht="13" x14ac:dyDescent="0.3">
      <c r="A10" s="102">
        <v>6</v>
      </c>
      <c r="B10" s="103" t="s">
        <v>572</v>
      </c>
      <c r="C10" s="103">
        <v>13034</v>
      </c>
      <c r="D10" s="103">
        <v>181</v>
      </c>
      <c r="E10" s="107">
        <v>4</v>
      </c>
      <c r="F10" s="105">
        <f>0.5/11*E10</f>
        <v>0.18181818181818182</v>
      </c>
      <c r="G10" s="105">
        <f>F10*2375.97</f>
        <v>431.9945454545454</v>
      </c>
      <c r="H10" s="105">
        <f>G10*0.3677</f>
        <v>158.84439436363635</v>
      </c>
      <c r="I10" s="106">
        <f>(G10+H10)/(C10+D10)</f>
        <v>4.4709719244659989E-2</v>
      </c>
    </row>
    <row r="11" spans="1:11" ht="13" x14ac:dyDescent="0.3">
      <c r="A11" s="102">
        <v>7</v>
      </c>
      <c r="B11" s="103" t="s">
        <v>573</v>
      </c>
      <c r="C11" s="103">
        <v>10346.799999999999</v>
      </c>
      <c r="D11" s="103"/>
      <c r="E11" s="107">
        <v>2</v>
      </c>
      <c r="F11" s="105">
        <f>0.5/11*E11</f>
        <v>9.0909090909090912E-2</v>
      </c>
      <c r="G11" s="105">
        <f>F11*2375.97</f>
        <v>215.9972727272727</v>
      </c>
      <c r="H11" s="105">
        <f>G11*0.3677</f>
        <v>79.422197181818177</v>
      </c>
      <c r="I11" s="106">
        <f>(G11+H11)/(C11+D11)</f>
        <v>2.8551771553435933E-2</v>
      </c>
    </row>
    <row r="12" spans="1:11" ht="13" x14ac:dyDescent="0.3">
      <c r="A12" s="102">
        <v>8</v>
      </c>
      <c r="B12" s="103" t="s">
        <v>574</v>
      </c>
      <c r="C12" s="103">
        <v>8107.7</v>
      </c>
      <c r="D12" s="102"/>
      <c r="E12" s="104">
        <v>3</v>
      </c>
      <c r="F12" s="105">
        <f>0.5/11*E12</f>
        <v>0.13636363636363635</v>
      </c>
      <c r="G12" s="105">
        <f>F12*2375.97</f>
        <v>323.99590909090904</v>
      </c>
      <c r="H12" s="105">
        <f>G12*0.3677</f>
        <v>119.13329577272727</v>
      </c>
      <c r="I12" s="106">
        <f>(G12+H12)/(C12+D12)</f>
        <v>5.4655352919278748E-2</v>
      </c>
    </row>
    <row r="13" spans="1:11" ht="13" x14ac:dyDescent="0.3">
      <c r="A13" s="104"/>
      <c r="B13" s="108" t="s">
        <v>1698</v>
      </c>
      <c r="C13" s="108">
        <f>SUM(C5:C12)</f>
        <v>39407.4</v>
      </c>
      <c r="D13" s="108">
        <v>181</v>
      </c>
      <c r="E13" s="109">
        <f>SUM(E5:E12)</f>
        <v>11</v>
      </c>
      <c r="F13" s="110">
        <f>0.5/11*E13</f>
        <v>0.5</v>
      </c>
      <c r="G13" s="110">
        <f>F13*2375.97</f>
        <v>1187.9849999999999</v>
      </c>
      <c r="H13" s="110">
        <f>G13*0.3677</f>
        <v>436.82208450000002</v>
      </c>
      <c r="I13" s="106">
        <f>(G13+H13)/(C13+D13)</f>
        <v>4.1042504483636617E-2</v>
      </c>
    </row>
    <row r="15" spans="1:11" x14ac:dyDescent="0.25">
      <c r="A15" s="381" t="s">
        <v>575</v>
      </c>
      <c r="B15" s="381"/>
      <c r="C15" s="381"/>
      <c r="D15" s="381"/>
      <c r="E15" s="381"/>
      <c r="F15" s="381"/>
      <c r="G15" s="381"/>
      <c r="H15" s="381"/>
      <c r="I15" s="381"/>
      <c r="J15" s="111"/>
      <c r="K15" s="111"/>
    </row>
    <row r="18" spans="1:11" x14ac:dyDescent="0.25">
      <c r="A18" s="381" t="s">
        <v>576</v>
      </c>
      <c r="B18" s="381"/>
      <c r="C18" s="381"/>
      <c r="D18" s="381"/>
      <c r="E18" s="381"/>
      <c r="F18" s="381"/>
      <c r="G18" s="381"/>
      <c r="H18" s="381"/>
      <c r="I18" s="381"/>
      <c r="J18" s="111"/>
      <c r="K18" s="111"/>
    </row>
  </sheetData>
  <mergeCells count="3">
    <mergeCell ref="A1:I1"/>
    <mergeCell ref="A15:I15"/>
    <mergeCell ref="A18:I18"/>
  </mergeCells>
  <phoneticPr fontId="38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33"/>
  </sheetPr>
  <dimension ref="A1:T1141"/>
  <sheetViews>
    <sheetView view="pageBreakPreview" zoomScale="75" zoomScaleNormal="75" zoomScaleSheetLayoutView="75" workbookViewId="0">
      <pane ySplit="4" topLeftCell="A1101" activePane="bottomLeft" state="frozen"/>
      <selection activeCell="D1" sqref="D1"/>
      <selection pane="bottomLeft" activeCell="I1118" sqref="I1118"/>
    </sheetView>
  </sheetViews>
  <sheetFormatPr defaultColWidth="9.1796875" defaultRowHeight="17.5" x14ac:dyDescent="0.35"/>
  <cols>
    <col min="1" max="1" width="9" style="2" customWidth="1"/>
    <col min="2" max="2" width="31" style="2" customWidth="1"/>
    <col min="3" max="3" width="19.54296875" style="2" customWidth="1"/>
    <col min="4" max="4" width="18.1796875" style="2" customWidth="1"/>
    <col min="5" max="5" width="16.453125" style="2" customWidth="1"/>
    <col min="6" max="6" width="18.54296875" style="2" customWidth="1"/>
    <col min="7" max="7" width="16.453125" style="2" customWidth="1"/>
    <col min="8" max="8" width="16.54296875" style="2" customWidth="1"/>
    <col min="9" max="9" width="15.7265625" style="2" customWidth="1"/>
    <col min="10" max="10" width="13.1796875" style="2" customWidth="1"/>
    <col min="11" max="11" width="14.81640625" style="192" customWidth="1"/>
    <col min="12" max="12" width="14.7265625" style="192" customWidth="1"/>
    <col min="13" max="13" width="20" style="2" customWidth="1"/>
    <col min="14" max="14" width="18.1796875" style="2" customWidth="1"/>
    <col min="15" max="15" width="21" style="2" customWidth="1"/>
    <col min="16" max="16" width="16.453125" style="2" customWidth="1"/>
    <col min="17" max="17" width="18.81640625" style="2" customWidth="1"/>
    <col min="18" max="18" width="15.1796875" style="72" customWidth="1"/>
    <col min="19" max="19" width="11.54296875" style="2" customWidth="1"/>
    <col min="20" max="16384" width="9.1796875" style="2"/>
  </cols>
  <sheetData>
    <row r="1" spans="1:20" s="70" customFormat="1" x14ac:dyDescent="0.35">
      <c r="B1" s="372" t="s">
        <v>1180</v>
      </c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R1" s="95"/>
    </row>
    <row r="2" spans="1:20" ht="18" thickBot="1" x14ac:dyDescent="0.4">
      <c r="A2" s="1"/>
      <c r="I2" s="305">
        <v>4281.45</v>
      </c>
      <c r="K2" s="195"/>
      <c r="S2" s="116">
        <v>4281.45</v>
      </c>
      <c r="T2" s="2" t="s">
        <v>584</v>
      </c>
    </row>
    <row r="3" spans="1:20" ht="110.25" customHeight="1" x14ac:dyDescent="0.35">
      <c r="A3" s="3" t="s">
        <v>1424</v>
      </c>
      <c r="B3" s="45" t="s">
        <v>1425</v>
      </c>
      <c r="C3" s="4" t="s">
        <v>1426</v>
      </c>
      <c r="D3" s="4" t="s">
        <v>1254</v>
      </c>
      <c r="E3" s="4" t="s">
        <v>1255</v>
      </c>
      <c r="F3" s="4" t="s">
        <v>1253</v>
      </c>
      <c r="G3" s="45" t="s">
        <v>529</v>
      </c>
      <c r="H3" s="45" t="s">
        <v>530</v>
      </c>
      <c r="I3" s="4" t="s">
        <v>1427</v>
      </c>
      <c r="J3" s="4" t="s">
        <v>1428</v>
      </c>
      <c r="K3" s="193" t="s">
        <v>1429</v>
      </c>
      <c r="L3" s="193" t="s">
        <v>1430</v>
      </c>
      <c r="M3" s="45" t="s">
        <v>531</v>
      </c>
      <c r="N3" s="45" t="s">
        <v>560</v>
      </c>
      <c r="O3" s="45" t="s">
        <v>1434</v>
      </c>
      <c r="P3" s="45" t="s">
        <v>1455</v>
      </c>
      <c r="Q3" s="45" t="s">
        <v>1198</v>
      </c>
      <c r="R3" s="73"/>
    </row>
    <row r="4" spans="1:20" x14ac:dyDescent="0.35">
      <c r="A4" s="5">
        <v>1</v>
      </c>
      <c r="B4" s="23">
        <v>2</v>
      </c>
      <c r="C4" s="23">
        <v>3</v>
      </c>
      <c r="D4" s="23">
        <v>4</v>
      </c>
      <c r="E4" s="23">
        <v>5</v>
      </c>
      <c r="F4" s="23">
        <v>6</v>
      </c>
      <c r="G4" s="23"/>
      <c r="H4" s="23">
        <v>7</v>
      </c>
      <c r="I4" s="23">
        <v>8</v>
      </c>
      <c r="J4" s="23">
        <v>9</v>
      </c>
      <c r="K4" s="194">
        <v>10</v>
      </c>
      <c r="L4" s="194">
        <v>11</v>
      </c>
      <c r="M4" s="23"/>
      <c r="N4" s="23">
        <v>12</v>
      </c>
      <c r="O4" s="23">
        <v>13</v>
      </c>
      <c r="P4" s="23">
        <v>14</v>
      </c>
      <c r="Q4" s="23">
        <v>16</v>
      </c>
      <c r="R4" s="74">
        <v>12</v>
      </c>
    </row>
    <row r="5" spans="1:20" ht="18" x14ac:dyDescent="0.4">
      <c r="A5" s="5"/>
      <c r="B5" s="7" t="s">
        <v>1693</v>
      </c>
      <c r="C5" s="23"/>
      <c r="D5" s="23"/>
      <c r="E5" s="23"/>
      <c r="F5" s="23"/>
      <c r="G5" s="23"/>
      <c r="H5" s="23"/>
      <c r="I5" s="23"/>
      <c r="J5" s="23"/>
      <c r="K5" s="194"/>
      <c r="L5" s="194"/>
      <c r="M5" s="23"/>
      <c r="N5" s="23"/>
      <c r="O5" s="23"/>
      <c r="P5" s="23"/>
      <c r="Q5" s="11"/>
      <c r="R5" s="74"/>
    </row>
    <row r="6" spans="1:20" x14ac:dyDescent="0.35">
      <c r="A6" s="9">
        <v>1</v>
      </c>
      <c r="B6" s="14" t="s">
        <v>1456</v>
      </c>
      <c r="C6" s="8">
        <v>359.58</v>
      </c>
      <c r="D6" s="8"/>
      <c r="E6" s="8"/>
      <c r="F6" s="190">
        <f t="shared" ref="F6:F68" si="0">C6+D6+E6</f>
        <v>359.58</v>
      </c>
      <c r="G6" s="185">
        <f>1.5/8599*N6</f>
        <v>3.31433887661356E-3</v>
      </c>
      <c r="H6" s="185">
        <f>1.5/7996*M6</f>
        <v>3.3766883441720859E-3</v>
      </c>
      <c r="I6" s="18">
        <f t="shared" ref="I6:I68" si="1">(G6+H6)*$S$2</f>
        <v>28.6472984944327</v>
      </c>
      <c r="J6" s="18">
        <f t="shared" ref="J6:J62" si="2">I6*0.22</f>
        <v>6.3024056687751937</v>
      </c>
      <c r="K6" s="202">
        <v>12.006169169475942</v>
      </c>
      <c r="L6" s="202">
        <v>1.153330497002514</v>
      </c>
      <c r="M6" s="71">
        <v>18</v>
      </c>
      <c r="N6" s="71">
        <v>19</v>
      </c>
      <c r="O6" s="8">
        <v>5000</v>
      </c>
      <c r="P6" s="10">
        <f t="shared" ref="P6:P68" si="3">I6+J6+K6+L6</f>
        <v>48.109203829686351</v>
      </c>
      <c r="Q6" s="11">
        <f>P6/F6</f>
        <v>0.13379276886836408</v>
      </c>
      <c r="R6" s="91"/>
    </row>
    <row r="7" spans="1:20" x14ac:dyDescent="0.35">
      <c r="A7" s="9">
        <f t="shared" ref="A7:A70" si="4">A6+1</f>
        <v>2</v>
      </c>
      <c r="B7" s="14" t="s">
        <v>1457</v>
      </c>
      <c r="C7" s="8">
        <v>201.72</v>
      </c>
      <c r="D7" s="8"/>
      <c r="E7" s="8"/>
      <c r="F7" s="190">
        <f t="shared" si="0"/>
        <v>201.72</v>
      </c>
      <c r="G7" s="185">
        <f t="shared" ref="G7:G70" si="5">1.5/8599*N7</f>
        <v>1.7443888824281895E-3</v>
      </c>
      <c r="H7" s="185">
        <f t="shared" ref="H7:H70" si="6">1.5/7996*M7</f>
        <v>1.6883441720860429E-3</v>
      </c>
      <c r="I7" s="18">
        <f t="shared" si="1"/>
        <v>14.69707493624996</v>
      </c>
      <c r="J7" s="18">
        <f t="shared" si="2"/>
        <v>3.233356485974991</v>
      </c>
      <c r="K7" s="202">
        <v>6.1595218317015341</v>
      </c>
      <c r="L7" s="202">
        <v>0.60701605105395462</v>
      </c>
      <c r="M7" s="71">
        <v>9</v>
      </c>
      <c r="N7" s="71">
        <v>10</v>
      </c>
      <c r="O7" s="8">
        <v>5000</v>
      </c>
      <c r="P7" s="10">
        <f t="shared" si="3"/>
        <v>24.696969304980442</v>
      </c>
      <c r="Q7" s="11">
        <f>P7/F7</f>
        <v>0.12243193191047215</v>
      </c>
      <c r="R7" s="75"/>
    </row>
    <row r="8" spans="1:20" x14ac:dyDescent="0.35">
      <c r="A8" s="9">
        <f t="shared" si="4"/>
        <v>3</v>
      </c>
      <c r="B8" s="14" t="s">
        <v>1458</v>
      </c>
      <c r="C8" s="8">
        <v>585.14</v>
      </c>
      <c r="D8" s="8"/>
      <c r="E8" s="8"/>
      <c r="F8" s="190">
        <f t="shared" si="0"/>
        <v>585.14</v>
      </c>
      <c r="G8" s="185">
        <f t="shared" si="5"/>
        <v>1.5699499941853705E-3</v>
      </c>
      <c r="H8" s="185">
        <f t="shared" si="6"/>
        <v>1.6883441720860429E-3</v>
      </c>
      <c r="I8" s="18">
        <f t="shared" si="1"/>
        <v>13.950223558182742</v>
      </c>
      <c r="J8" s="18">
        <f t="shared" si="2"/>
        <v>3.0690491828002031</v>
      </c>
      <c r="K8" s="202">
        <v>5.8466473377744084</v>
      </c>
      <c r="L8" s="202">
        <v>0.54631444594855916</v>
      </c>
      <c r="M8" s="71">
        <v>9</v>
      </c>
      <c r="N8" s="71">
        <v>9</v>
      </c>
      <c r="O8" s="8">
        <v>5000</v>
      </c>
      <c r="P8" s="10">
        <f t="shared" si="3"/>
        <v>23.412234524705916</v>
      </c>
      <c r="Q8" s="11">
        <f t="shared" ref="Q8:Q68" si="7">P8/F8</f>
        <v>4.0011338354421021E-2</v>
      </c>
      <c r="R8" s="75"/>
    </row>
    <row r="9" spans="1:20" x14ac:dyDescent="0.35">
      <c r="A9" s="9">
        <f t="shared" si="4"/>
        <v>4</v>
      </c>
      <c r="B9" s="14" t="s">
        <v>1459</v>
      </c>
      <c r="C9" s="8">
        <v>1489.2</v>
      </c>
      <c r="D9" s="8"/>
      <c r="E9" s="8"/>
      <c r="F9" s="190">
        <f t="shared" si="0"/>
        <v>1489.2</v>
      </c>
      <c r="G9" s="185">
        <f t="shared" si="5"/>
        <v>8.3730666356553081E-3</v>
      </c>
      <c r="H9" s="185">
        <f t="shared" si="6"/>
        <v>9.0045022511255624E-3</v>
      </c>
      <c r="I9" s="18">
        <f t="shared" si="1"/>
        <v>74.401192310307948</v>
      </c>
      <c r="J9" s="18">
        <f t="shared" si="2"/>
        <v>16.368262308267749</v>
      </c>
      <c r="K9" s="202">
        <v>31.182119134796842</v>
      </c>
      <c r="L9" s="202">
        <v>2.9136770450589826</v>
      </c>
      <c r="M9" s="71">
        <v>48</v>
      </c>
      <c r="N9" s="71">
        <v>48</v>
      </c>
      <c r="O9" s="8">
        <v>5000</v>
      </c>
      <c r="P9" s="10">
        <f t="shared" si="3"/>
        <v>124.86525079843153</v>
      </c>
      <c r="Q9" s="11">
        <f t="shared" si="7"/>
        <v>8.3847200374987593E-2</v>
      </c>
      <c r="R9" s="75"/>
    </row>
    <row r="10" spans="1:20" x14ac:dyDescent="0.35">
      <c r="A10" s="9">
        <f t="shared" si="4"/>
        <v>5</v>
      </c>
      <c r="B10" s="14" t="s">
        <v>1460</v>
      </c>
      <c r="C10" s="8">
        <v>336.7</v>
      </c>
      <c r="D10" s="8"/>
      <c r="E10" s="8"/>
      <c r="F10" s="190">
        <f t="shared" si="0"/>
        <v>336.7</v>
      </c>
      <c r="G10" s="185">
        <f t="shared" si="5"/>
        <v>3.139899988370741E-3</v>
      </c>
      <c r="H10" s="185">
        <f t="shared" si="6"/>
        <v>3.3766883441720859E-3</v>
      </c>
      <c r="I10" s="18">
        <f t="shared" si="1"/>
        <v>27.900447116365484</v>
      </c>
      <c r="J10" s="18">
        <f t="shared" si="2"/>
        <v>6.1380983656004062</v>
      </c>
      <c r="K10" s="202">
        <v>11.693294675548817</v>
      </c>
      <c r="L10" s="202">
        <v>1.0926288918971183</v>
      </c>
      <c r="M10" s="71">
        <v>18</v>
      </c>
      <c r="N10" s="71">
        <v>18</v>
      </c>
      <c r="O10" s="8">
        <v>5000</v>
      </c>
      <c r="P10" s="10">
        <f t="shared" si="3"/>
        <v>46.824469049411832</v>
      </c>
      <c r="Q10" s="11">
        <f t="shared" si="7"/>
        <v>0.1390688121455653</v>
      </c>
      <c r="R10" s="75"/>
    </row>
    <row r="11" spans="1:20" x14ac:dyDescent="0.35">
      <c r="A11" s="9">
        <f t="shared" si="4"/>
        <v>6</v>
      </c>
      <c r="B11" s="14" t="s">
        <v>1461</v>
      </c>
      <c r="C11" s="71">
        <v>2519.1999999999998</v>
      </c>
      <c r="D11" s="8"/>
      <c r="E11" s="8"/>
      <c r="F11" s="190">
        <f t="shared" si="0"/>
        <v>2519.1999999999998</v>
      </c>
      <c r="G11" s="185">
        <f t="shared" si="5"/>
        <v>1.5525061053610885E-2</v>
      </c>
      <c r="H11" s="185">
        <f t="shared" si="6"/>
        <v>1.6508254127063533E-2</v>
      </c>
      <c r="I11" s="18">
        <f t="shared" si="1"/>
        <v>137.1490372802985</v>
      </c>
      <c r="J11" s="18">
        <f t="shared" si="2"/>
        <v>30.172788201665671</v>
      </c>
      <c r="K11" s="202">
        <v>57.480092907721335</v>
      </c>
      <c r="L11" s="202">
        <v>5.4024428543801966</v>
      </c>
      <c r="M11" s="71">
        <v>88</v>
      </c>
      <c r="N11" s="71">
        <v>89</v>
      </c>
      <c r="O11" s="8">
        <v>5000</v>
      </c>
      <c r="P11" s="10">
        <f t="shared" si="3"/>
        <v>230.20436124406569</v>
      </c>
      <c r="Q11" s="11">
        <f t="shared" si="7"/>
        <v>9.1379946508441459E-2</v>
      </c>
      <c r="R11" s="75"/>
    </row>
    <row r="12" spans="1:20" x14ac:dyDescent="0.35">
      <c r="A12" s="9">
        <f t="shared" si="4"/>
        <v>7</v>
      </c>
      <c r="B12" s="14" t="s">
        <v>1462</v>
      </c>
      <c r="C12" s="8">
        <v>157</v>
      </c>
      <c r="D12" s="8"/>
      <c r="E12" s="8"/>
      <c r="F12" s="190">
        <f t="shared" si="0"/>
        <v>157</v>
      </c>
      <c r="G12" s="185">
        <f t="shared" si="5"/>
        <v>2.093266658913827E-3</v>
      </c>
      <c r="H12" s="185">
        <f t="shared" si="6"/>
        <v>2.0635317658829417E-3</v>
      </c>
      <c r="I12" s="18">
        <f t="shared" si="1"/>
        <v>17.797124615846126</v>
      </c>
      <c r="J12" s="18">
        <f t="shared" si="2"/>
        <v>3.915367415486148</v>
      </c>
      <c r="K12" s="202">
        <v>7.4587767956514019</v>
      </c>
      <c r="L12" s="202">
        <v>0.72841926126474565</v>
      </c>
      <c r="M12" s="71">
        <v>11</v>
      </c>
      <c r="N12" s="71">
        <v>12</v>
      </c>
      <c r="O12" s="8">
        <v>5000</v>
      </c>
      <c r="P12" s="10">
        <f t="shared" si="3"/>
        <v>29.899688088248425</v>
      </c>
      <c r="Q12" s="11">
        <f t="shared" si="7"/>
        <v>0.19044387317355685</v>
      </c>
      <c r="R12" s="75"/>
    </row>
    <row r="13" spans="1:20" x14ac:dyDescent="0.35">
      <c r="A13" s="9">
        <f t="shared" si="4"/>
        <v>8</v>
      </c>
      <c r="B13" s="14" t="s">
        <v>1463</v>
      </c>
      <c r="C13" s="8">
        <v>2085.1999999999998</v>
      </c>
      <c r="D13" s="8"/>
      <c r="E13" s="8"/>
      <c r="F13" s="190">
        <f t="shared" si="0"/>
        <v>2085.1999999999998</v>
      </c>
      <c r="G13" s="185">
        <f t="shared" si="5"/>
        <v>1.3955111059425516E-2</v>
      </c>
      <c r="H13" s="185">
        <f t="shared" si="6"/>
        <v>1.5007503751875938E-2</v>
      </c>
      <c r="I13" s="18">
        <f t="shared" si="1"/>
        <v>124.00198718384661</v>
      </c>
      <c r="J13" s="18">
        <f t="shared" si="2"/>
        <v>27.280437180446253</v>
      </c>
      <c r="K13" s="202">
        <v>51.970198557994735</v>
      </c>
      <c r="L13" s="202">
        <v>4.856128408431637</v>
      </c>
      <c r="M13" s="71">
        <v>80</v>
      </c>
      <c r="N13" s="71">
        <v>80</v>
      </c>
      <c r="O13" s="8">
        <v>5000</v>
      </c>
      <c r="P13" s="10">
        <f t="shared" si="3"/>
        <v>208.10875133071923</v>
      </c>
      <c r="Q13" s="11">
        <f t="shared" si="7"/>
        <v>9.980277735023943E-2</v>
      </c>
      <c r="R13" s="75"/>
    </row>
    <row r="14" spans="1:20" x14ac:dyDescent="0.35">
      <c r="A14" s="9">
        <f t="shared" si="4"/>
        <v>9</v>
      </c>
      <c r="B14" s="14" t="s">
        <v>1464</v>
      </c>
      <c r="C14" s="8">
        <v>2093.6</v>
      </c>
      <c r="D14" s="8"/>
      <c r="E14" s="8"/>
      <c r="F14" s="190">
        <f t="shared" si="0"/>
        <v>2093.6</v>
      </c>
      <c r="G14" s="185">
        <f t="shared" si="5"/>
        <v>1.1687405512268869E-2</v>
      </c>
      <c r="H14" s="185">
        <f t="shared" si="6"/>
        <v>1.2568784392196098E-2</v>
      </c>
      <c r="I14" s="18">
        <f t="shared" si="1"/>
        <v>103.85166426647152</v>
      </c>
      <c r="J14" s="18">
        <f t="shared" si="2"/>
        <v>22.847366138623734</v>
      </c>
      <c r="K14" s="202">
        <v>43.525041292320594</v>
      </c>
      <c r="L14" s="202">
        <v>4.0670075420614964</v>
      </c>
      <c r="M14" s="71">
        <v>67</v>
      </c>
      <c r="N14" s="71">
        <v>67</v>
      </c>
      <c r="O14" s="8">
        <v>5000</v>
      </c>
      <c r="P14" s="10">
        <f t="shared" si="3"/>
        <v>174.29107923947734</v>
      </c>
      <c r="Q14" s="11">
        <f t="shared" si="7"/>
        <v>8.3249464673040383E-2</v>
      </c>
      <c r="R14" s="75"/>
    </row>
    <row r="15" spans="1:20" x14ac:dyDescent="0.35">
      <c r="A15" s="9">
        <f t="shared" si="4"/>
        <v>10</v>
      </c>
      <c r="B15" s="14" t="s">
        <v>1465</v>
      </c>
      <c r="C15" s="8">
        <v>2063.25</v>
      </c>
      <c r="D15" s="8"/>
      <c r="E15" s="8"/>
      <c r="F15" s="190">
        <f t="shared" si="0"/>
        <v>2063.25</v>
      </c>
      <c r="G15" s="185">
        <f t="shared" si="5"/>
        <v>1.2559599953482964E-2</v>
      </c>
      <c r="H15" s="185">
        <f t="shared" si="6"/>
        <v>1.3506753376688344E-2</v>
      </c>
      <c r="I15" s="18">
        <f t="shared" si="1"/>
        <v>111.60178846546194</v>
      </c>
      <c r="J15" s="18">
        <f t="shared" si="2"/>
        <v>24.552393462401625</v>
      </c>
      <c r="K15" s="202">
        <v>46.773178702195267</v>
      </c>
      <c r="L15" s="202">
        <v>4.3705155675884733</v>
      </c>
      <c r="M15" s="71">
        <v>72</v>
      </c>
      <c r="N15" s="71">
        <v>72</v>
      </c>
      <c r="O15" s="8">
        <v>5000</v>
      </c>
      <c r="P15" s="10">
        <f t="shared" si="3"/>
        <v>187.29787619764733</v>
      </c>
      <c r="Q15" s="11">
        <f t="shared" si="7"/>
        <v>9.0778081278394443E-2</v>
      </c>
      <c r="R15" s="75"/>
    </row>
    <row r="16" spans="1:20" x14ac:dyDescent="0.35">
      <c r="A16" s="9">
        <f t="shared" si="4"/>
        <v>11</v>
      </c>
      <c r="B16" s="14" t="s">
        <v>1466</v>
      </c>
      <c r="C16" s="8">
        <v>225</v>
      </c>
      <c r="D16" s="8"/>
      <c r="E16" s="8"/>
      <c r="F16" s="190">
        <f t="shared" si="0"/>
        <v>225</v>
      </c>
      <c r="G16" s="185">
        <f t="shared" si="5"/>
        <v>3.31433887661356E-3</v>
      </c>
      <c r="H16" s="185">
        <f t="shared" si="6"/>
        <v>3.3766883441720859E-3</v>
      </c>
      <c r="I16" s="18">
        <f t="shared" si="1"/>
        <v>28.6472984944327</v>
      </c>
      <c r="J16" s="18">
        <f t="shared" si="2"/>
        <v>6.3024056687751937</v>
      </c>
      <c r="K16" s="202">
        <v>12.006169169475942</v>
      </c>
      <c r="L16" s="202">
        <v>1.153330497002514</v>
      </c>
      <c r="M16" s="71">
        <v>18</v>
      </c>
      <c r="N16" s="71">
        <v>19</v>
      </c>
      <c r="O16" s="8">
        <v>5000</v>
      </c>
      <c r="P16" s="10">
        <f t="shared" si="3"/>
        <v>48.109203829686351</v>
      </c>
      <c r="Q16" s="11">
        <f t="shared" si="7"/>
        <v>0.2138186836874949</v>
      </c>
      <c r="R16" s="75"/>
    </row>
    <row r="17" spans="1:18" x14ac:dyDescent="0.35">
      <c r="A17" s="9">
        <f t="shared" si="4"/>
        <v>12</v>
      </c>
      <c r="B17" s="14" t="s">
        <v>1467</v>
      </c>
      <c r="C17" s="8">
        <v>548.20000000000005</v>
      </c>
      <c r="D17" s="8"/>
      <c r="E17" s="8">
        <v>46.4</v>
      </c>
      <c r="F17" s="190">
        <f t="shared" si="0"/>
        <v>594.6</v>
      </c>
      <c r="G17" s="185">
        <f t="shared" si="5"/>
        <v>3.139899988370741E-3</v>
      </c>
      <c r="H17" s="185">
        <f t="shared" si="6"/>
        <v>3.189094547273637E-3</v>
      </c>
      <c r="I17" s="18">
        <f t="shared" si="1"/>
        <v>27.09727365463462</v>
      </c>
      <c r="J17" s="18">
        <f t="shared" si="2"/>
        <v>5.9614002040196166</v>
      </c>
      <c r="K17" s="202">
        <v>11.356541687501009</v>
      </c>
      <c r="L17" s="202">
        <v>1.0926288918971183</v>
      </c>
      <c r="M17" s="71">
        <v>17</v>
      </c>
      <c r="N17" s="71">
        <v>18</v>
      </c>
      <c r="O17" s="8">
        <v>5000</v>
      </c>
      <c r="P17" s="10">
        <f t="shared" si="3"/>
        <v>45.507844438052366</v>
      </c>
      <c r="Q17" s="11">
        <f t="shared" si="7"/>
        <v>7.6535224416502456E-2</v>
      </c>
      <c r="R17" s="75"/>
    </row>
    <row r="18" spans="1:18" x14ac:dyDescent="0.35">
      <c r="A18" s="9">
        <f t="shared" si="4"/>
        <v>13</v>
      </c>
      <c r="B18" s="14" t="s">
        <v>1468</v>
      </c>
      <c r="C18" s="8">
        <v>573.46</v>
      </c>
      <c r="D18" s="8">
        <v>30.5</v>
      </c>
      <c r="E18" s="8">
        <v>116.6</v>
      </c>
      <c r="F18" s="190">
        <f t="shared" si="0"/>
        <v>720.56000000000006</v>
      </c>
      <c r="G18" s="185">
        <f t="shared" si="5"/>
        <v>3.139899988370741E-3</v>
      </c>
      <c r="H18" s="185">
        <f t="shared" si="6"/>
        <v>3.3766883441720859E-3</v>
      </c>
      <c r="I18" s="18">
        <f t="shared" si="1"/>
        <v>27.900447116365484</v>
      </c>
      <c r="J18" s="18">
        <f t="shared" si="2"/>
        <v>6.1380983656004062</v>
      </c>
      <c r="K18" s="202">
        <v>11.693294675548817</v>
      </c>
      <c r="L18" s="202">
        <v>1.0926288918971183</v>
      </c>
      <c r="M18" s="71">
        <v>18</v>
      </c>
      <c r="N18" s="71">
        <v>18</v>
      </c>
      <c r="O18" s="8">
        <v>5000</v>
      </c>
      <c r="P18" s="10">
        <f t="shared" si="3"/>
        <v>46.824469049411832</v>
      </c>
      <c r="Q18" s="11">
        <f t="shared" si="7"/>
        <v>6.4983442113650258E-2</v>
      </c>
      <c r="R18" s="75"/>
    </row>
    <row r="19" spans="1:18" x14ac:dyDescent="0.35">
      <c r="A19" s="9">
        <f t="shared" si="4"/>
        <v>14</v>
      </c>
      <c r="B19" s="14" t="s">
        <v>1469</v>
      </c>
      <c r="C19" s="8">
        <v>714.65</v>
      </c>
      <c r="D19" s="8"/>
      <c r="E19" s="8"/>
      <c r="F19" s="190">
        <f t="shared" si="0"/>
        <v>714.65</v>
      </c>
      <c r="G19" s="185">
        <f t="shared" si="5"/>
        <v>3.31433887661356E-3</v>
      </c>
      <c r="H19" s="185">
        <f t="shared" si="6"/>
        <v>3.5642821410705352E-3</v>
      </c>
      <c r="I19" s="18">
        <f t="shared" si="1"/>
        <v>29.450471956163568</v>
      </c>
      <c r="J19" s="18">
        <f t="shared" si="2"/>
        <v>6.4791038303559851</v>
      </c>
      <c r="K19" s="202">
        <v>12.34292215752375</v>
      </c>
      <c r="L19" s="202">
        <v>1.153330497002514</v>
      </c>
      <c r="M19" s="71">
        <v>19</v>
      </c>
      <c r="N19" s="71">
        <v>19</v>
      </c>
      <c r="O19" s="8">
        <v>5000</v>
      </c>
      <c r="P19" s="10">
        <f t="shared" si="3"/>
        <v>49.425828441045816</v>
      </c>
      <c r="Q19" s="11">
        <f t="shared" si="7"/>
        <v>6.9160887764704151E-2</v>
      </c>
      <c r="R19" s="75"/>
    </row>
    <row r="20" spans="1:18" x14ac:dyDescent="0.35">
      <c r="A20" s="9">
        <f t="shared" si="4"/>
        <v>15</v>
      </c>
      <c r="B20" s="14" t="s">
        <v>1470</v>
      </c>
      <c r="C20" s="8">
        <v>589.14</v>
      </c>
      <c r="D20" s="8"/>
      <c r="E20" s="8"/>
      <c r="F20" s="190">
        <f t="shared" si="0"/>
        <v>589.14</v>
      </c>
      <c r="G20" s="185">
        <f t="shared" si="5"/>
        <v>3.488777764856379E-3</v>
      </c>
      <c r="H20" s="185">
        <f t="shared" si="6"/>
        <v>3.7518759379689846E-3</v>
      </c>
      <c r="I20" s="18">
        <f t="shared" si="1"/>
        <v>31.000496795961652</v>
      </c>
      <c r="J20" s="18">
        <f t="shared" si="2"/>
        <v>6.8201092951115632</v>
      </c>
      <c r="K20" s="202">
        <v>12.992549639498684</v>
      </c>
      <c r="L20" s="202">
        <v>1.2140321021079092</v>
      </c>
      <c r="M20" s="71">
        <v>20</v>
      </c>
      <c r="N20" s="71">
        <v>20</v>
      </c>
      <c r="O20" s="8">
        <v>5000</v>
      </c>
      <c r="P20" s="10">
        <f t="shared" si="3"/>
        <v>52.027187832679807</v>
      </c>
      <c r="Q20" s="11">
        <f t="shared" si="7"/>
        <v>8.831039792354925E-2</v>
      </c>
      <c r="R20" s="75"/>
    </row>
    <row r="21" spans="1:18" x14ac:dyDescent="0.35">
      <c r="A21" s="9">
        <f t="shared" si="4"/>
        <v>16</v>
      </c>
      <c r="B21" s="14" t="s">
        <v>1471</v>
      </c>
      <c r="C21" s="8">
        <v>1124.6099999999999</v>
      </c>
      <c r="D21" s="8"/>
      <c r="E21" s="8"/>
      <c r="F21" s="190">
        <f t="shared" si="0"/>
        <v>1124.6099999999999</v>
      </c>
      <c r="G21" s="185">
        <f t="shared" si="5"/>
        <v>6.6286777532271199E-3</v>
      </c>
      <c r="H21" s="185">
        <f t="shared" si="6"/>
        <v>6.9409704852426216E-3</v>
      </c>
      <c r="I21" s="18">
        <f t="shared" si="1"/>
        <v>58.097770450596272</v>
      </c>
      <c r="J21" s="18">
        <f t="shared" si="2"/>
        <v>12.781509499131181</v>
      </c>
      <c r="K21" s="202">
        <v>24.349091326999694</v>
      </c>
      <c r="L21" s="202">
        <v>2.306660994005028</v>
      </c>
      <c r="M21" s="71">
        <v>37</v>
      </c>
      <c r="N21" s="71">
        <v>38</v>
      </c>
      <c r="O21" s="8">
        <v>5000</v>
      </c>
      <c r="P21" s="10">
        <f t="shared" si="3"/>
        <v>97.535032270732174</v>
      </c>
      <c r="Q21" s="11">
        <f t="shared" si="7"/>
        <v>8.6727872125209785E-2</v>
      </c>
      <c r="R21" s="75"/>
    </row>
    <row r="22" spans="1:18" x14ac:dyDescent="0.35">
      <c r="A22" s="9">
        <f t="shared" si="4"/>
        <v>17</v>
      </c>
      <c r="B22" s="14" t="s">
        <v>1472</v>
      </c>
      <c r="C22" s="8">
        <v>1149.2</v>
      </c>
      <c r="D22" s="8"/>
      <c r="E22" s="8">
        <v>90.8</v>
      </c>
      <c r="F22" s="190">
        <f t="shared" si="0"/>
        <v>1240</v>
      </c>
      <c r="G22" s="185">
        <f t="shared" si="5"/>
        <v>7.8497499709268524E-3</v>
      </c>
      <c r="H22" s="185">
        <f t="shared" si="6"/>
        <v>8.4417208604302147E-3</v>
      </c>
      <c r="I22" s="18">
        <f t="shared" si="1"/>
        <v>69.751117790913725</v>
      </c>
      <c r="J22" s="18">
        <f t="shared" si="2"/>
        <v>15.345245914001019</v>
      </c>
      <c r="K22" s="202">
        <v>29.233236688872044</v>
      </c>
      <c r="L22" s="202">
        <v>2.7315722297427958</v>
      </c>
      <c r="M22" s="71">
        <v>45</v>
      </c>
      <c r="N22" s="71">
        <v>45</v>
      </c>
      <c r="O22" s="8">
        <v>5000</v>
      </c>
      <c r="P22" s="10">
        <f t="shared" si="3"/>
        <v>117.06117262352959</v>
      </c>
      <c r="Q22" s="11">
        <f t="shared" si="7"/>
        <v>9.4404171470588383E-2</v>
      </c>
      <c r="R22" s="75"/>
    </row>
    <row r="23" spans="1:18" x14ac:dyDescent="0.35">
      <c r="A23" s="9">
        <f t="shared" si="4"/>
        <v>18</v>
      </c>
      <c r="B23" s="14" t="s">
        <v>1473</v>
      </c>
      <c r="C23" s="8">
        <v>503.16</v>
      </c>
      <c r="D23" s="8"/>
      <c r="E23" s="8">
        <v>259.5</v>
      </c>
      <c r="F23" s="190">
        <f t="shared" si="0"/>
        <v>762.66000000000008</v>
      </c>
      <c r="G23" s="185">
        <f t="shared" si="5"/>
        <v>4.0120944295848355E-3</v>
      </c>
      <c r="H23" s="185">
        <f t="shared" si="6"/>
        <v>4.1270635317658833E-3</v>
      </c>
      <c r="I23" s="18">
        <f t="shared" si="1"/>
        <v>34.847397853625033</v>
      </c>
      <c r="J23" s="18">
        <f t="shared" si="2"/>
        <v>7.6664275277975076</v>
      </c>
      <c r="K23" s="202">
        <v>14.604679097375678</v>
      </c>
      <c r="L23" s="202">
        <v>1.3961369174240958</v>
      </c>
      <c r="M23" s="71">
        <v>22</v>
      </c>
      <c r="N23" s="71">
        <v>23</v>
      </c>
      <c r="O23" s="8">
        <v>5000</v>
      </c>
      <c r="P23" s="10">
        <f t="shared" si="3"/>
        <v>58.514641396222316</v>
      </c>
      <c r="Q23" s="11">
        <f t="shared" si="7"/>
        <v>7.6724413757404755E-2</v>
      </c>
      <c r="R23" s="75"/>
    </row>
    <row r="24" spans="1:18" x14ac:dyDescent="0.35">
      <c r="A24" s="9">
        <f t="shared" si="4"/>
        <v>19</v>
      </c>
      <c r="B24" s="14" t="s">
        <v>1474</v>
      </c>
      <c r="C24" s="8">
        <v>532.1</v>
      </c>
      <c r="D24" s="8"/>
      <c r="E24" s="8">
        <v>33.9</v>
      </c>
      <c r="F24" s="190">
        <f t="shared" si="0"/>
        <v>566</v>
      </c>
      <c r="G24" s="185">
        <f t="shared" si="5"/>
        <v>3.488777764856379E-3</v>
      </c>
      <c r="H24" s="185">
        <f t="shared" si="6"/>
        <v>3.7518759379689846E-3</v>
      </c>
      <c r="I24" s="18">
        <f t="shared" si="1"/>
        <v>31.000496795961652</v>
      </c>
      <c r="J24" s="18">
        <f t="shared" si="2"/>
        <v>6.8201092951115632</v>
      </c>
      <c r="K24" s="202">
        <v>12.992549639498684</v>
      </c>
      <c r="L24" s="202">
        <v>1.2140321021079092</v>
      </c>
      <c r="M24" s="71">
        <v>20</v>
      </c>
      <c r="N24" s="71">
        <v>20</v>
      </c>
      <c r="O24" s="8">
        <v>5000</v>
      </c>
      <c r="P24" s="10">
        <f t="shared" si="3"/>
        <v>52.027187832679807</v>
      </c>
      <c r="Q24" s="11">
        <f t="shared" si="7"/>
        <v>9.1920826559504953E-2</v>
      </c>
      <c r="R24" s="75"/>
    </row>
    <row r="25" spans="1:18" x14ac:dyDescent="0.35">
      <c r="A25" s="9">
        <f t="shared" si="4"/>
        <v>20</v>
      </c>
      <c r="B25" s="14" t="s">
        <v>1475</v>
      </c>
      <c r="C25" s="8">
        <v>657.49</v>
      </c>
      <c r="D25" s="8"/>
      <c r="E25" s="8">
        <v>21.3</v>
      </c>
      <c r="F25" s="190">
        <f t="shared" si="0"/>
        <v>678.79</v>
      </c>
      <c r="G25" s="185">
        <f t="shared" si="5"/>
        <v>3.8376555413420165E-3</v>
      </c>
      <c r="H25" s="185">
        <f t="shared" si="6"/>
        <v>4.1270635317658833E-3</v>
      </c>
      <c r="I25" s="18">
        <f t="shared" si="1"/>
        <v>34.10054647555782</v>
      </c>
      <c r="J25" s="18">
        <f t="shared" si="2"/>
        <v>7.5021202246227201</v>
      </c>
      <c r="K25" s="202">
        <v>14.291804603448552</v>
      </c>
      <c r="L25" s="202">
        <v>1.3354353123187004</v>
      </c>
      <c r="M25" s="71">
        <v>22</v>
      </c>
      <c r="N25" s="71">
        <v>22</v>
      </c>
      <c r="O25" s="8">
        <v>5000</v>
      </c>
      <c r="P25" s="10">
        <f t="shared" si="3"/>
        <v>57.229906615947797</v>
      </c>
      <c r="Q25" s="11">
        <f t="shared" si="7"/>
        <v>8.4311652522794683E-2</v>
      </c>
      <c r="R25" s="75"/>
    </row>
    <row r="26" spans="1:18" x14ac:dyDescent="0.35">
      <c r="A26" s="9">
        <f t="shared" si="4"/>
        <v>21</v>
      </c>
      <c r="B26" s="14" t="s">
        <v>1476</v>
      </c>
      <c r="C26" s="8">
        <v>783.55</v>
      </c>
      <c r="D26" s="8">
        <v>87.5</v>
      </c>
      <c r="E26" s="8">
        <v>70.599999999999994</v>
      </c>
      <c r="F26" s="190">
        <f t="shared" si="0"/>
        <v>941.65</v>
      </c>
      <c r="G26" s="185">
        <f t="shared" si="5"/>
        <v>5.930922200255844E-3</v>
      </c>
      <c r="H26" s="185">
        <f t="shared" si="6"/>
        <v>6.1905952976488241E-3</v>
      </c>
      <c r="I26" s="18">
        <f t="shared" si="1"/>
        <v>51.897671091403936</v>
      </c>
      <c r="J26" s="18">
        <f t="shared" si="2"/>
        <v>11.417487640108867</v>
      </c>
      <c r="K26" s="202">
        <v>21.750581399099953</v>
      </c>
      <c r="L26" s="202">
        <v>2.0638545735834462</v>
      </c>
      <c r="M26" s="71">
        <v>33</v>
      </c>
      <c r="N26" s="71">
        <v>34</v>
      </c>
      <c r="O26" s="8">
        <v>5000</v>
      </c>
      <c r="P26" s="10">
        <f t="shared" si="3"/>
        <v>87.129594704196194</v>
      </c>
      <c r="Q26" s="11">
        <f t="shared" si="7"/>
        <v>9.2528640900755271E-2</v>
      </c>
      <c r="R26" s="75"/>
    </row>
    <row r="27" spans="1:18" x14ac:dyDescent="0.35">
      <c r="A27" s="9">
        <f t="shared" si="4"/>
        <v>22</v>
      </c>
      <c r="B27" s="14" t="s">
        <v>1477</v>
      </c>
      <c r="C27" s="8">
        <v>691.1</v>
      </c>
      <c r="D27" s="8"/>
      <c r="E27" s="8">
        <v>347.8</v>
      </c>
      <c r="F27" s="190">
        <f t="shared" si="0"/>
        <v>1038.9000000000001</v>
      </c>
      <c r="G27" s="185">
        <f t="shared" si="5"/>
        <v>4.7098499825561115E-3</v>
      </c>
      <c r="H27" s="185">
        <f t="shared" si="6"/>
        <v>4.8774387193596799E-3</v>
      </c>
      <c r="I27" s="18">
        <f t="shared" si="1"/>
        <v>41.047497212817369</v>
      </c>
      <c r="J27" s="18">
        <f t="shared" si="2"/>
        <v>9.0304493868198215</v>
      </c>
      <c r="K27" s="202">
        <v>17.203189025275421</v>
      </c>
      <c r="L27" s="202">
        <v>1.6389433378456777</v>
      </c>
      <c r="M27" s="71">
        <v>26</v>
      </c>
      <c r="N27" s="71">
        <v>27</v>
      </c>
      <c r="O27" s="8">
        <v>5000</v>
      </c>
      <c r="P27" s="10">
        <f t="shared" si="3"/>
        <v>68.920078962758282</v>
      </c>
      <c r="Q27" s="11">
        <f t="shared" si="7"/>
        <v>6.6339473445719777E-2</v>
      </c>
      <c r="R27" s="75"/>
    </row>
    <row r="28" spans="1:18" x14ac:dyDescent="0.35">
      <c r="A28" s="9">
        <f t="shared" si="4"/>
        <v>23</v>
      </c>
      <c r="B28" s="14" t="s">
        <v>1478</v>
      </c>
      <c r="C28" s="8">
        <v>247.7</v>
      </c>
      <c r="D28" s="8">
        <v>35.200000000000003</v>
      </c>
      <c r="E28" s="8"/>
      <c r="F28" s="190">
        <f t="shared" si="0"/>
        <v>282.89999999999998</v>
      </c>
      <c r="G28" s="185">
        <f t="shared" si="5"/>
        <v>1.7443888824281895E-3</v>
      </c>
      <c r="H28" s="185">
        <f t="shared" si="6"/>
        <v>1.8759379689844923E-3</v>
      </c>
      <c r="I28" s="18">
        <f t="shared" si="1"/>
        <v>15.500248397980826</v>
      </c>
      <c r="J28" s="18">
        <f t="shared" si="2"/>
        <v>3.4100546475557816</v>
      </c>
      <c r="K28" s="202">
        <v>6.4962748197493418</v>
      </c>
      <c r="L28" s="202">
        <v>0.60701605105395462</v>
      </c>
      <c r="M28" s="71">
        <v>10</v>
      </c>
      <c r="N28" s="71">
        <v>10</v>
      </c>
      <c r="O28" s="8">
        <v>5000</v>
      </c>
      <c r="P28" s="10">
        <f t="shared" si="3"/>
        <v>26.013593916339904</v>
      </c>
      <c r="Q28" s="11">
        <f t="shared" si="7"/>
        <v>9.1953318898338299E-2</v>
      </c>
      <c r="R28" s="75"/>
    </row>
    <row r="29" spans="1:18" x14ac:dyDescent="0.35">
      <c r="A29" s="9">
        <f t="shared" si="4"/>
        <v>24</v>
      </c>
      <c r="B29" s="14" t="s">
        <v>1479</v>
      </c>
      <c r="C29" s="8">
        <v>148.1</v>
      </c>
      <c r="D29" s="8"/>
      <c r="E29" s="8"/>
      <c r="F29" s="190">
        <f t="shared" si="0"/>
        <v>148.1</v>
      </c>
      <c r="G29" s="185">
        <f t="shared" si="5"/>
        <v>1.0466333294569135E-3</v>
      </c>
      <c r="H29" s="185">
        <f t="shared" si="6"/>
        <v>1.1255627813906953E-3</v>
      </c>
      <c r="I29" s="18">
        <f t="shared" si="1"/>
        <v>9.3001490387884935</v>
      </c>
      <c r="J29" s="18">
        <f t="shared" si="2"/>
        <v>2.0460327885334686</v>
      </c>
      <c r="K29" s="202">
        <v>3.8977648918496053</v>
      </c>
      <c r="L29" s="202">
        <v>0.36420963063237283</v>
      </c>
      <c r="M29" s="71">
        <v>6</v>
      </c>
      <c r="N29" s="71">
        <v>6</v>
      </c>
      <c r="O29" s="8">
        <v>5000</v>
      </c>
      <c r="P29" s="10">
        <f t="shared" si="3"/>
        <v>15.608156349803942</v>
      </c>
      <c r="Q29" s="11">
        <f t="shared" si="7"/>
        <v>0.10538930688591454</v>
      </c>
      <c r="R29" s="75"/>
    </row>
    <row r="30" spans="1:18" x14ac:dyDescent="0.35">
      <c r="A30" s="9">
        <f t="shared" si="4"/>
        <v>25</v>
      </c>
      <c r="B30" s="14" t="s">
        <v>1480</v>
      </c>
      <c r="C30" s="8">
        <v>337.2</v>
      </c>
      <c r="D30" s="8"/>
      <c r="E30" s="8"/>
      <c r="F30" s="190">
        <f t="shared" si="0"/>
        <v>337.2</v>
      </c>
      <c r="G30" s="185">
        <f t="shared" si="5"/>
        <v>2.791022211885103E-3</v>
      </c>
      <c r="H30" s="185">
        <f t="shared" si="6"/>
        <v>2.8139069534767382E-3</v>
      </c>
      <c r="I30" s="18">
        <f t="shared" si="1"/>
        <v>23.997223975038455</v>
      </c>
      <c r="J30" s="18">
        <f t="shared" si="2"/>
        <v>5.2793892745084605</v>
      </c>
      <c r="K30" s="202">
        <v>10.057286723551142</v>
      </c>
      <c r="L30" s="202">
        <v>0.9712256816863275</v>
      </c>
      <c r="M30" s="71">
        <v>15</v>
      </c>
      <c r="N30" s="71">
        <v>16</v>
      </c>
      <c r="O30" s="8">
        <v>5000</v>
      </c>
      <c r="P30" s="10">
        <f t="shared" si="3"/>
        <v>40.305125654784383</v>
      </c>
      <c r="Q30" s="11">
        <f t="shared" si="7"/>
        <v>0.11952884239259901</v>
      </c>
      <c r="R30" s="75"/>
    </row>
    <row r="31" spans="1:18" x14ac:dyDescent="0.35">
      <c r="A31" s="9">
        <f t="shared" si="4"/>
        <v>26</v>
      </c>
      <c r="B31" s="14" t="s">
        <v>1481</v>
      </c>
      <c r="C31" s="8">
        <v>284.3</v>
      </c>
      <c r="D31" s="8"/>
      <c r="E31" s="8"/>
      <c r="F31" s="190">
        <f t="shared" si="0"/>
        <v>284.3</v>
      </c>
      <c r="G31" s="185">
        <f t="shared" si="5"/>
        <v>1.7443888824281895E-3</v>
      </c>
      <c r="H31" s="185">
        <f t="shared" si="6"/>
        <v>1.6883441720860429E-3</v>
      </c>
      <c r="I31" s="18">
        <f t="shared" si="1"/>
        <v>14.69707493624996</v>
      </c>
      <c r="J31" s="18">
        <f t="shared" si="2"/>
        <v>3.233356485974991</v>
      </c>
      <c r="K31" s="202">
        <v>6.1595218317015341</v>
      </c>
      <c r="L31" s="202">
        <v>0.60701605105395462</v>
      </c>
      <c r="M31" s="71">
        <v>9</v>
      </c>
      <c r="N31" s="71">
        <v>10</v>
      </c>
      <c r="O31" s="8">
        <v>5000</v>
      </c>
      <c r="P31" s="10">
        <f t="shared" si="3"/>
        <v>24.696969304980442</v>
      </c>
      <c r="Q31" s="11">
        <f t="shared" si="7"/>
        <v>8.6869396078017733E-2</v>
      </c>
      <c r="R31" s="75"/>
    </row>
    <row r="32" spans="1:18" x14ac:dyDescent="0.35">
      <c r="A32" s="9">
        <f t="shared" si="4"/>
        <v>27</v>
      </c>
      <c r="B32" s="14" t="s">
        <v>1482</v>
      </c>
      <c r="C32" s="8">
        <v>152.72999999999999</v>
      </c>
      <c r="D32" s="8">
        <v>61</v>
      </c>
      <c r="E32" s="8"/>
      <c r="F32" s="190">
        <f t="shared" si="0"/>
        <v>213.73</v>
      </c>
      <c r="G32" s="185">
        <f t="shared" si="5"/>
        <v>1.9188277706710082E-3</v>
      </c>
      <c r="H32" s="185">
        <f t="shared" si="6"/>
        <v>1.8759379689844923E-3</v>
      </c>
      <c r="I32" s="18">
        <f t="shared" si="1"/>
        <v>16.247099776048042</v>
      </c>
      <c r="J32" s="18">
        <f t="shared" si="2"/>
        <v>3.5743619507305695</v>
      </c>
      <c r="K32" s="202">
        <v>6.8091493136764676</v>
      </c>
      <c r="L32" s="202">
        <v>0.66771765615935019</v>
      </c>
      <c r="M32" s="71">
        <v>10</v>
      </c>
      <c r="N32" s="71">
        <v>11</v>
      </c>
      <c r="O32" s="8">
        <v>5000</v>
      </c>
      <c r="P32" s="10">
        <f t="shared" si="3"/>
        <v>27.29832869661443</v>
      </c>
      <c r="Q32" s="11">
        <f t="shared" si="7"/>
        <v>0.12772343001270028</v>
      </c>
      <c r="R32" s="75"/>
    </row>
    <row r="33" spans="1:18" x14ac:dyDescent="0.35">
      <c r="A33" s="9">
        <f t="shared" si="4"/>
        <v>28</v>
      </c>
      <c r="B33" s="14" t="s">
        <v>1483</v>
      </c>
      <c r="C33" s="8">
        <v>251.7</v>
      </c>
      <c r="D33" s="8"/>
      <c r="E33" s="8"/>
      <c r="F33" s="190">
        <f t="shared" si="0"/>
        <v>251.7</v>
      </c>
      <c r="G33" s="185">
        <f t="shared" si="5"/>
        <v>1.7443888824281895E-3</v>
      </c>
      <c r="H33" s="185">
        <f t="shared" si="6"/>
        <v>1.8759379689844923E-3</v>
      </c>
      <c r="I33" s="18">
        <f t="shared" si="1"/>
        <v>15.500248397980826</v>
      </c>
      <c r="J33" s="18">
        <f t="shared" si="2"/>
        <v>3.4100546475557816</v>
      </c>
      <c r="K33" s="202">
        <v>6.4962748197493418</v>
      </c>
      <c r="L33" s="202">
        <v>0.60701605105395462</v>
      </c>
      <c r="M33" s="71">
        <v>10</v>
      </c>
      <c r="N33" s="71">
        <v>10</v>
      </c>
      <c r="O33" s="8">
        <v>5000</v>
      </c>
      <c r="P33" s="10">
        <f t="shared" si="3"/>
        <v>26.013593916339904</v>
      </c>
      <c r="Q33" s="11">
        <f t="shared" si="7"/>
        <v>0.10335158488812041</v>
      </c>
      <c r="R33" s="75"/>
    </row>
    <row r="34" spans="1:18" x14ac:dyDescent="0.35">
      <c r="A34" s="9">
        <f t="shared" si="4"/>
        <v>29</v>
      </c>
      <c r="B34" s="14" t="s">
        <v>1484</v>
      </c>
      <c r="C34" s="8">
        <v>132.6</v>
      </c>
      <c r="D34" s="8"/>
      <c r="E34" s="8"/>
      <c r="F34" s="190">
        <f t="shared" si="0"/>
        <v>132.6</v>
      </c>
      <c r="G34" s="185">
        <f t="shared" si="5"/>
        <v>1.5699499941853705E-3</v>
      </c>
      <c r="H34" s="185">
        <f t="shared" si="6"/>
        <v>1.5007503751875938E-3</v>
      </c>
      <c r="I34" s="18">
        <f t="shared" si="1"/>
        <v>13.147050096451878</v>
      </c>
      <c r="J34" s="18">
        <f t="shared" si="2"/>
        <v>2.892351021219413</v>
      </c>
      <c r="K34" s="202">
        <v>5.5098943497265997</v>
      </c>
      <c r="L34" s="202">
        <v>0.54631444594855916</v>
      </c>
      <c r="M34" s="71">
        <v>8</v>
      </c>
      <c r="N34" s="71">
        <v>9</v>
      </c>
      <c r="O34" s="8">
        <v>5000</v>
      </c>
      <c r="P34" s="10">
        <f t="shared" si="3"/>
        <v>22.095609913346451</v>
      </c>
      <c r="Q34" s="11">
        <f t="shared" si="7"/>
        <v>0.16663355892418139</v>
      </c>
      <c r="R34" s="75"/>
    </row>
    <row r="35" spans="1:18" x14ac:dyDescent="0.35">
      <c r="A35" s="9">
        <f t="shared" si="4"/>
        <v>30</v>
      </c>
      <c r="B35" s="14" t="s">
        <v>1485</v>
      </c>
      <c r="C35" s="8">
        <v>202.4</v>
      </c>
      <c r="D35" s="8"/>
      <c r="E35" s="8">
        <v>38.9</v>
      </c>
      <c r="F35" s="190">
        <f t="shared" si="0"/>
        <v>241.3</v>
      </c>
      <c r="G35" s="185">
        <f t="shared" si="5"/>
        <v>1.7443888824281895E-3</v>
      </c>
      <c r="H35" s="185">
        <f t="shared" si="6"/>
        <v>1.6883441720860429E-3</v>
      </c>
      <c r="I35" s="18">
        <f t="shared" si="1"/>
        <v>14.69707493624996</v>
      </c>
      <c r="J35" s="18">
        <f t="shared" si="2"/>
        <v>3.233356485974991</v>
      </c>
      <c r="K35" s="202">
        <v>6.1595218317015341</v>
      </c>
      <c r="L35" s="202">
        <v>0.60701605105395462</v>
      </c>
      <c r="M35" s="71">
        <v>9</v>
      </c>
      <c r="N35" s="71">
        <v>10</v>
      </c>
      <c r="O35" s="8">
        <v>5000</v>
      </c>
      <c r="P35" s="10">
        <f t="shared" si="3"/>
        <v>24.696969304980442</v>
      </c>
      <c r="Q35" s="11">
        <f t="shared" si="7"/>
        <v>0.10234964486108761</v>
      </c>
      <c r="R35" s="75"/>
    </row>
    <row r="36" spans="1:18" x14ac:dyDescent="0.35">
      <c r="A36" s="9">
        <f t="shared" si="4"/>
        <v>31</v>
      </c>
      <c r="B36" s="14" t="s">
        <v>1486</v>
      </c>
      <c r="C36" s="8">
        <v>176.4</v>
      </c>
      <c r="D36" s="8"/>
      <c r="E36" s="8"/>
      <c r="F36" s="190">
        <f t="shared" si="0"/>
        <v>176.4</v>
      </c>
      <c r="G36" s="185">
        <f t="shared" si="5"/>
        <v>1.0466333294569135E-3</v>
      </c>
      <c r="H36" s="185">
        <f t="shared" si="6"/>
        <v>9.3796898449224615E-4</v>
      </c>
      <c r="I36" s="18">
        <f t="shared" si="1"/>
        <v>8.4969755770576292</v>
      </c>
      <c r="J36" s="18">
        <f t="shared" si="2"/>
        <v>1.8693346269526785</v>
      </c>
      <c r="K36" s="202">
        <v>3.5610119038017967</v>
      </c>
      <c r="L36" s="202">
        <v>0.36420963063237283</v>
      </c>
      <c r="M36" s="71">
        <v>5</v>
      </c>
      <c r="N36" s="71">
        <v>6</v>
      </c>
      <c r="O36" s="8">
        <v>5000</v>
      </c>
      <c r="P36" s="10">
        <f t="shared" si="3"/>
        <v>14.291531738444478</v>
      </c>
      <c r="Q36" s="11">
        <f t="shared" si="7"/>
        <v>8.1017753619299762E-2</v>
      </c>
      <c r="R36" s="75"/>
    </row>
    <row r="37" spans="1:18" x14ac:dyDescent="0.35">
      <c r="A37" s="9">
        <f t="shared" si="4"/>
        <v>32</v>
      </c>
      <c r="B37" s="14" t="s">
        <v>1487</v>
      </c>
      <c r="C37" s="8">
        <v>127</v>
      </c>
      <c r="D37" s="8"/>
      <c r="E37" s="8"/>
      <c r="F37" s="190">
        <f t="shared" si="0"/>
        <v>127</v>
      </c>
      <c r="G37" s="185">
        <f t="shared" si="5"/>
        <v>1.0466333294569135E-3</v>
      </c>
      <c r="H37" s="185">
        <f t="shared" si="6"/>
        <v>1.1255627813906953E-3</v>
      </c>
      <c r="I37" s="18">
        <f t="shared" si="1"/>
        <v>9.3001490387884935</v>
      </c>
      <c r="J37" s="18">
        <f t="shared" si="2"/>
        <v>2.0460327885334686</v>
      </c>
      <c r="K37" s="202">
        <v>3.8977648918496053</v>
      </c>
      <c r="L37" s="202">
        <v>0.36420963063237283</v>
      </c>
      <c r="M37" s="71">
        <v>6</v>
      </c>
      <c r="N37" s="71">
        <v>6</v>
      </c>
      <c r="O37" s="8">
        <v>5000</v>
      </c>
      <c r="P37" s="10">
        <f t="shared" si="3"/>
        <v>15.608156349803942</v>
      </c>
      <c r="Q37" s="11">
        <f t="shared" si="7"/>
        <v>0.12289886889609403</v>
      </c>
      <c r="R37" s="75"/>
    </row>
    <row r="38" spans="1:18" x14ac:dyDescent="0.35">
      <c r="A38" s="9">
        <f t="shared" si="4"/>
        <v>33</v>
      </c>
      <c r="B38" s="14" t="s">
        <v>1488</v>
      </c>
      <c r="C38" s="8">
        <v>240.67</v>
      </c>
      <c r="D38" s="8">
        <v>32.299999999999997</v>
      </c>
      <c r="E38" s="8"/>
      <c r="F38" s="190">
        <f t="shared" si="0"/>
        <v>272.96999999999997</v>
      </c>
      <c r="G38" s="185">
        <f t="shared" si="5"/>
        <v>1.5699499941853705E-3</v>
      </c>
      <c r="H38" s="185">
        <f t="shared" si="6"/>
        <v>1.5007503751875938E-3</v>
      </c>
      <c r="I38" s="18">
        <f t="shared" si="1"/>
        <v>13.147050096451878</v>
      </c>
      <c r="J38" s="18">
        <f t="shared" si="2"/>
        <v>2.892351021219413</v>
      </c>
      <c r="K38" s="202">
        <v>5.5098943497265997</v>
      </c>
      <c r="L38" s="202">
        <v>0.54631444594855916</v>
      </c>
      <c r="M38" s="71">
        <v>8</v>
      </c>
      <c r="N38" s="71">
        <v>9</v>
      </c>
      <c r="O38" s="8">
        <v>5000</v>
      </c>
      <c r="P38" s="10">
        <f t="shared" si="3"/>
        <v>22.095609913346451</v>
      </c>
      <c r="Q38" s="11">
        <f t="shared" si="7"/>
        <v>8.0945195125275496E-2</v>
      </c>
      <c r="R38" s="75"/>
    </row>
    <row r="39" spans="1:18" x14ac:dyDescent="0.35">
      <c r="A39" s="9">
        <f t="shared" si="4"/>
        <v>34</v>
      </c>
      <c r="B39" s="14" t="s">
        <v>1489</v>
      </c>
      <c r="C39" s="8">
        <v>226.2</v>
      </c>
      <c r="D39" s="8"/>
      <c r="E39" s="8"/>
      <c r="F39" s="190">
        <f t="shared" si="0"/>
        <v>226.2</v>
      </c>
      <c r="G39" s="185">
        <f t="shared" si="5"/>
        <v>1.2210722176997325E-3</v>
      </c>
      <c r="H39" s="185">
        <f t="shared" si="6"/>
        <v>1.3131565782891447E-3</v>
      </c>
      <c r="I39" s="18">
        <f t="shared" si="1"/>
        <v>10.850173878586578</v>
      </c>
      <c r="J39" s="18">
        <f t="shared" si="2"/>
        <v>2.3870382532890471</v>
      </c>
      <c r="K39" s="202">
        <v>4.5473923738245396</v>
      </c>
      <c r="L39" s="202">
        <v>0.42491123573776829</v>
      </c>
      <c r="M39" s="71">
        <v>7</v>
      </c>
      <c r="N39" s="71">
        <v>7</v>
      </c>
      <c r="O39" s="8">
        <v>5000</v>
      </c>
      <c r="P39" s="10">
        <f t="shared" si="3"/>
        <v>18.209515741437933</v>
      </c>
      <c r="Q39" s="11">
        <f t="shared" si="7"/>
        <v>8.0501837937391393E-2</v>
      </c>
      <c r="R39" s="75"/>
    </row>
    <row r="40" spans="1:18" x14ac:dyDescent="0.35">
      <c r="A40" s="9">
        <f t="shared" si="4"/>
        <v>35</v>
      </c>
      <c r="B40" s="14" t="s">
        <v>1490</v>
      </c>
      <c r="C40" s="8">
        <v>262.41000000000003</v>
      </c>
      <c r="D40" s="8"/>
      <c r="E40" s="8"/>
      <c r="F40" s="190">
        <f t="shared" si="0"/>
        <v>262.41000000000003</v>
      </c>
      <c r="G40" s="185">
        <f t="shared" si="5"/>
        <v>2.093266658913827E-3</v>
      </c>
      <c r="H40" s="185">
        <f t="shared" si="6"/>
        <v>2.2511255627813906E-3</v>
      </c>
      <c r="I40" s="18">
        <f t="shared" si="1"/>
        <v>18.600298077576987</v>
      </c>
      <c r="J40" s="18">
        <f t="shared" si="2"/>
        <v>4.0920655770669372</v>
      </c>
      <c r="K40" s="202">
        <v>7.7955297836992106</v>
      </c>
      <c r="L40" s="202">
        <v>0.72841926126474565</v>
      </c>
      <c r="M40" s="71">
        <v>12</v>
      </c>
      <c r="N40" s="71">
        <v>12</v>
      </c>
      <c r="O40" s="8">
        <v>5000</v>
      </c>
      <c r="P40" s="10">
        <f t="shared" si="3"/>
        <v>31.216312699607883</v>
      </c>
      <c r="Q40" s="11">
        <f t="shared" si="7"/>
        <v>0.11896007278536595</v>
      </c>
      <c r="R40" s="75"/>
    </row>
    <row r="41" spans="1:18" x14ac:dyDescent="0.35">
      <c r="A41" s="9">
        <f t="shared" si="4"/>
        <v>36</v>
      </c>
      <c r="B41" s="14" t="s">
        <v>1491</v>
      </c>
      <c r="C41" s="8">
        <v>236.14</v>
      </c>
      <c r="D41" s="8">
        <v>31.2</v>
      </c>
      <c r="E41" s="8"/>
      <c r="F41" s="190">
        <f t="shared" si="0"/>
        <v>267.33999999999997</v>
      </c>
      <c r="G41" s="185">
        <f t="shared" si="5"/>
        <v>1.9188277706710082E-3</v>
      </c>
      <c r="H41" s="185">
        <f t="shared" si="6"/>
        <v>2.0635317658829417E-3</v>
      </c>
      <c r="I41" s="18">
        <f t="shared" si="1"/>
        <v>17.05027323777891</v>
      </c>
      <c r="J41" s="18">
        <f t="shared" si="2"/>
        <v>3.7510601123113601</v>
      </c>
      <c r="K41" s="202">
        <v>7.1459023017242762</v>
      </c>
      <c r="L41" s="202">
        <v>0.66771765615935019</v>
      </c>
      <c r="M41" s="71">
        <v>11</v>
      </c>
      <c r="N41" s="71">
        <v>11</v>
      </c>
      <c r="O41" s="8">
        <v>5000</v>
      </c>
      <c r="P41" s="10">
        <f t="shared" si="3"/>
        <v>28.614953307973899</v>
      </c>
      <c r="Q41" s="11">
        <f t="shared" si="7"/>
        <v>0.10703580948595011</v>
      </c>
      <c r="R41" s="75"/>
    </row>
    <row r="42" spans="1:18" x14ac:dyDescent="0.35">
      <c r="A42" s="9">
        <f t="shared" si="4"/>
        <v>37</v>
      </c>
      <c r="B42" s="14" t="s">
        <v>1492</v>
      </c>
      <c r="C42" s="8">
        <v>306.2</v>
      </c>
      <c r="D42" s="8"/>
      <c r="E42" s="8"/>
      <c r="F42" s="190">
        <f t="shared" si="0"/>
        <v>306.2</v>
      </c>
      <c r="G42" s="185">
        <f t="shared" si="5"/>
        <v>1.7443888824281895E-3</v>
      </c>
      <c r="H42" s="185">
        <f t="shared" si="6"/>
        <v>1.6883441720860429E-3</v>
      </c>
      <c r="I42" s="18">
        <f t="shared" si="1"/>
        <v>14.69707493624996</v>
      </c>
      <c r="J42" s="18">
        <f t="shared" si="2"/>
        <v>3.233356485974991</v>
      </c>
      <c r="K42" s="202">
        <v>6.1595218317015341</v>
      </c>
      <c r="L42" s="202">
        <v>0.60701605105395462</v>
      </c>
      <c r="M42" s="71">
        <v>9</v>
      </c>
      <c r="N42" s="71">
        <v>10</v>
      </c>
      <c r="O42" s="8">
        <v>5000</v>
      </c>
      <c r="P42" s="10">
        <f t="shared" si="3"/>
        <v>24.696969304980442</v>
      </c>
      <c r="Q42" s="11">
        <f t="shared" si="7"/>
        <v>8.0656333458459975E-2</v>
      </c>
      <c r="R42" s="75"/>
    </row>
    <row r="43" spans="1:18" x14ac:dyDescent="0.35">
      <c r="A43" s="9">
        <f t="shared" si="4"/>
        <v>38</v>
      </c>
      <c r="B43" s="14" t="s">
        <v>1493</v>
      </c>
      <c r="C43" s="8">
        <v>1193.93</v>
      </c>
      <c r="D43" s="8"/>
      <c r="E43" s="8"/>
      <c r="F43" s="190">
        <f t="shared" si="0"/>
        <v>1193.93</v>
      </c>
      <c r="G43" s="185">
        <f t="shared" si="5"/>
        <v>4.3609722060704735E-3</v>
      </c>
      <c r="H43" s="185">
        <f t="shared" si="6"/>
        <v>4.689844922461231E-3</v>
      </c>
      <c r="I43" s="18">
        <f t="shared" si="1"/>
        <v>38.750620994952065</v>
      </c>
      <c r="J43" s="18">
        <f t="shared" si="2"/>
        <v>8.5251366188894551</v>
      </c>
      <c r="K43" s="202">
        <v>16.240687049373356</v>
      </c>
      <c r="L43" s="202">
        <v>1.5175401276348865</v>
      </c>
      <c r="M43" s="71">
        <v>25</v>
      </c>
      <c r="N43" s="71">
        <v>25</v>
      </c>
      <c r="O43" s="8">
        <v>5000</v>
      </c>
      <c r="P43" s="10">
        <f t="shared" si="3"/>
        <v>65.033984790849757</v>
      </c>
      <c r="Q43" s="11">
        <f t="shared" si="7"/>
        <v>5.4470517359350844E-2</v>
      </c>
      <c r="R43" s="75"/>
    </row>
    <row r="44" spans="1:18" x14ac:dyDescent="0.35">
      <c r="A44" s="9">
        <f t="shared" si="4"/>
        <v>39</v>
      </c>
      <c r="B44" s="14" t="s">
        <v>1494</v>
      </c>
      <c r="C44" s="8">
        <v>124.9</v>
      </c>
      <c r="D44" s="8"/>
      <c r="E44" s="8"/>
      <c r="F44" s="190">
        <f t="shared" si="0"/>
        <v>124.9</v>
      </c>
      <c r="G44" s="185">
        <f t="shared" si="5"/>
        <v>1.5699499941853705E-3</v>
      </c>
      <c r="H44" s="185">
        <f t="shared" si="6"/>
        <v>1.5007503751875938E-3</v>
      </c>
      <c r="I44" s="18">
        <f t="shared" si="1"/>
        <v>13.147050096451878</v>
      </c>
      <c r="J44" s="18">
        <f t="shared" si="2"/>
        <v>2.892351021219413</v>
      </c>
      <c r="K44" s="202">
        <v>5.5098943497265997</v>
      </c>
      <c r="L44" s="202">
        <v>0.54631444594855916</v>
      </c>
      <c r="M44" s="71">
        <v>8</v>
      </c>
      <c r="N44" s="71">
        <v>9</v>
      </c>
      <c r="O44" s="8">
        <v>5000</v>
      </c>
      <c r="P44" s="10">
        <f t="shared" si="3"/>
        <v>22.095609913346451</v>
      </c>
      <c r="Q44" s="11">
        <f t="shared" si="7"/>
        <v>0.17690640443031586</v>
      </c>
      <c r="R44" s="75"/>
    </row>
    <row r="45" spans="1:18" x14ac:dyDescent="0.35">
      <c r="A45" s="9">
        <f t="shared" si="4"/>
        <v>40</v>
      </c>
      <c r="B45" s="14" t="s">
        <v>1495</v>
      </c>
      <c r="C45" s="8">
        <v>199.53</v>
      </c>
      <c r="D45" s="8"/>
      <c r="E45" s="8"/>
      <c r="F45" s="190">
        <f t="shared" si="0"/>
        <v>199.53</v>
      </c>
      <c r="G45" s="185">
        <f t="shared" si="5"/>
        <v>2.965461100127922E-3</v>
      </c>
      <c r="H45" s="185">
        <f t="shared" si="6"/>
        <v>3.189094547273637E-3</v>
      </c>
      <c r="I45" s="18">
        <f t="shared" si="1"/>
        <v>26.3504222765674</v>
      </c>
      <c r="J45" s="18">
        <f t="shared" si="2"/>
        <v>5.7970929008448282</v>
      </c>
      <c r="K45" s="202">
        <v>11.043667193573881</v>
      </c>
      <c r="L45" s="202">
        <v>1.0319272867917231</v>
      </c>
      <c r="M45" s="71">
        <v>17</v>
      </c>
      <c r="N45" s="71">
        <v>17</v>
      </c>
      <c r="O45" s="8">
        <v>5000</v>
      </c>
      <c r="P45" s="10">
        <f t="shared" si="3"/>
        <v>44.223109657777833</v>
      </c>
      <c r="Q45" s="11">
        <f t="shared" si="7"/>
        <v>0.22163639381435291</v>
      </c>
      <c r="R45" s="75"/>
    </row>
    <row r="46" spans="1:18" x14ac:dyDescent="0.35">
      <c r="A46" s="9">
        <f t="shared" si="4"/>
        <v>41</v>
      </c>
      <c r="B46" s="14" t="s">
        <v>1496</v>
      </c>
      <c r="C46" s="8">
        <v>693.48</v>
      </c>
      <c r="D46" s="8"/>
      <c r="E46" s="8"/>
      <c r="F46" s="190">
        <f t="shared" si="0"/>
        <v>693.48</v>
      </c>
      <c r="G46" s="185">
        <f t="shared" si="5"/>
        <v>5.7564833120130245E-3</v>
      </c>
      <c r="H46" s="185">
        <f t="shared" si="6"/>
        <v>6.1905952976488241E-3</v>
      </c>
      <c r="I46" s="18">
        <f t="shared" si="1"/>
        <v>51.150819713336716</v>
      </c>
      <c r="J46" s="18">
        <f t="shared" si="2"/>
        <v>11.253180336934077</v>
      </c>
      <c r="K46" s="202">
        <v>21.437706905172831</v>
      </c>
      <c r="L46" s="202">
        <v>2.0031529684780502</v>
      </c>
      <c r="M46" s="71">
        <v>33</v>
      </c>
      <c r="N46" s="71">
        <v>33</v>
      </c>
      <c r="O46" s="8">
        <v>5000</v>
      </c>
      <c r="P46" s="10">
        <f t="shared" si="3"/>
        <v>85.844859923921675</v>
      </c>
      <c r="Q46" s="11">
        <f t="shared" si="7"/>
        <v>0.12378851578116409</v>
      </c>
      <c r="R46" s="75"/>
    </row>
    <row r="47" spans="1:18" x14ac:dyDescent="0.35">
      <c r="A47" s="9">
        <f t="shared" si="4"/>
        <v>42</v>
      </c>
      <c r="B47" s="14" t="s">
        <v>1497</v>
      </c>
      <c r="C47" s="8">
        <v>457.42</v>
      </c>
      <c r="D47" s="8"/>
      <c r="E47" s="8"/>
      <c r="F47" s="190">
        <f t="shared" si="0"/>
        <v>457.42</v>
      </c>
      <c r="G47" s="185">
        <f t="shared" si="5"/>
        <v>3.488777764856379E-3</v>
      </c>
      <c r="H47" s="185">
        <f t="shared" si="6"/>
        <v>3.7518759379689846E-3</v>
      </c>
      <c r="I47" s="18">
        <f t="shared" si="1"/>
        <v>31.000496795961652</v>
      </c>
      <c r="J47" s="18">
        <f t="shared" si="2"/>
        <v>6.8201092951115632</v>
      </c>
      <c r="K47" s="202">
        <v>12.992549639498684</v>
      </c>
      <c r="L47" s="202">
        <v>1.2140321021079092</v>
      </c>
      <c r="M47" s="71">
        <v>20</v>
      </c>
      <c r="N47" s="71">
        <v>20</v>
      </c>
      <c r="O47" s="8">
        <v>5000</v>
      </c>
      <c r="P47" s="10">
        <f t="shared" si="3"/>
        <v>52.027187832679807</v>
      </c>
      <c r="Q47" s="11">
        <f t="shared" si="7"/>
        <v>0.11374051819483146</v>
      </c>
      <c r="R47" s="75"/>
    </row>
    <row r="48" spans="1:18" x14ac:dyDescent="0.35">
      <c r="A48" s="9">
        <f t="shared" si="4"/>
        <v>43</v>
      </c>
      <c r="B48" s="14" t="s">
        <v>1498</v>
      </c>
      <c r="C48" s="8">
        <v>330.04</v>
      </c>
      <c r="D48" s="8"/>
      <c r="E48" s="8"/>
      <c r="F48" s="190">
        <f t="shared" si="0"/>
        <v>330.04</v>
      </c>
      <c r="G48" s="185">
        <f t="shared" si="5"/>
        <v>3.488777764856379E-3</v>
      </c>
      <c r="H48" s="185">
        <f t="shared" si="6"/>
        <v>3.7518759379689846E-3</v>
      </c>
      <c r="I48" s="18">
        <f t="shared" si="1"/>
        <v>31.000496795961652</v>
      </c>
      <c r="J48" s="18">
        <f t="shared" si="2"/>
        <v>6.8201092951115632</v>
      </c>
      <c r="K48" s="202">
        <v>12.992549639498684</v>
      </c>
      <c r="L48" s="202">
        <v>1.2140321021079092</v>
      </c>
      <c r="M48" s="71">
        <v>20</v>
      </c>
      <c r="N48" s="71">
        <v>20</v>
      </c>
      <c r="O48" s="8">
        <v>5000</v>
      </c>
      <c r="P48" s="10">
        <f t="shared" si="3"/>
        <v>52.027187832679807</v>
      </c>
      <c r="Q48" s="11">
        <f t="shared" si="7"/>
        <v>0.15763903718543149</v>
      </c>
      <c r="R48" s="75"/>
    </row>
    <row r="49" spans="1:18" x14ac:dyDescent="0.35">
      <c r="A49" s="9">
        <f t="shared" si="4"/>
        <v>44</v>
      </c>
      <c r="B49" s="14" t="s">
        <v>1499</v>
      </c>
      <c r="C49" s="8">
        <v>254.9</v>
      </c>
      <c r="D49" s="8"/>
      <c r="E49" s="8"/>
      <c r="F49" s="190">
        <f t="shared" si="0"/>
        <v>254.9</v>
      </c>
      <c r="G49" s="185">
        <f t="shared" si="5"/>
        <v>1.9188277706710082E-3</v>
      </c>
      <c r="H49" s="185">
        <f t="shared" si="6"/>
        <v>1.8759379689844923E-3</v>
      </c>
      <c r="I49" s="18">
        <f t="shared" si="1"/>
        <v>16.247099776048042</v>
      </c>
      <c r="J49" s="18">
        <f t="shared" si="2"/>
        <v>3.5743619507305695</v>
      </c>
      <c r="K49" s="202">
        <v>6.8091493136764676</v>
      </c>
      <c r="L49" s="202">
        <v>0.66771765615935019</v>
      </c>
      <c r="M49" s="71">
        <v>10</v>
      </c>
      <c r="N49" s="71">
        <v>11</v>
      </c>
      <c r="O49" s="8">
        <v>5000</v>
      </c>
      <c r="P49" s="10">
        <f t="shared" si="3"/>
        <v>27.29832869661443</v>
      </c>
      <c r="Q49" s="11">
        <f t="shared" si="7"/>
        <v>0.1070942671503116</v>
      </c>
      <c r="R49" s="75"/>
    </row>
    <row r="50" spans="1:18" x14ac:dyDescent="0.35">
      <c r="A50" s="9">
        <f t="shared" si="4"/>
        <v>45</v>
      </c>
      <c r="B50" s="14" t="s">
        <v>1500</v>
      </c>
      <c r="C50" s="8">
        <v>217.6</v>
      </c>
      <c r="D50" s="8"/>
      <c r="E50" s="8"/>
      <c r="F50" s="190">
        <f t="shared" si="0"/>
        <v>217.6</v>
      </c>
      <c r="G50" s="185">
        <f t="shared" si="5"/>
        <v>1.7443888824281895E-3</v>
      </c>
      <c r="H50" s="185">
        <f t="shared" si="6"/>
        <v>1.6883441720860429E-3</v>
      </c>
      <c r="I50" s="18">
        <f t="shared" si="1"/>
        <v>14.69707493624996</v>
      </c>
      <c r="J50" s="18">
        <f t="shared" si="2"/>
        <v>3.233356485974991</v>
      </c>
      <c r="K50" s="202">
        <v>6.1595218317015341</v>
      </c>
      <c r="L50" s="202">
        <v>0.60701605105395462</v>
      </c>
      <c r="M50" s="71">
        <v>9</v>
      </c>
      <c r="N50" s="71">
        <v>10</v>
      </c>
      <c r="O50" s="8">
        <v>5000</v>
      </c>
      <c r="P50" s="10">
        <f t="shared" si="3"/>
        <v>24.696969304980442</v>
      </c>
      <c r="Q50" s="11">
        <f t="shared" si="7"/>
        <v>0.11349710158538806</v>
      </c>
      <c r="R50" s="75"/>
    </row>
    <row r="51" spans="1:18" x14ac:dyDescent="0.35">
      <c r="A51" s="9">
        <f t="shared" si="4"/>
        <v>46</v>
      </c>
      <c r="B51" s="14" t="s">
        <v>1501</v>
      </c>
      <c r="C51" s="8">
        <v>379.3</v>
      </c>
      <c r="D51" s="8">
        <v>26.2</v>
      </c>
      <c r="E51" s="8"/>
      <c r="F51" s="190">
        <f t="shared" si="0"/>
        <v>405.5</v>
      </c>
      <c r="G51" s="185">
        <f t="shared" si="5"/>
        <v>1.3955111059425515E-3</v>
      </c>
      <c r="H51" s="185">
        <f t="shared" si="6"/>
        <v>1.5007503751875938E-3</v>
      </c>
      <c r="I51" s="18">
        <f t="shared" si="1"/>
        <v>12.40019871838466</v>
      </c>
      <c r="J51" s="18">
        <f t="shared" si="2"/>
        <v>2.7280437180446251</v>
      </c>
      <c r="K51" s="202">
        <v>5.197019855799474</v>
      </c>
      <c r="L51" s="202">
        <v>0.48561284084316375</v>
      </c>
      <c r="M51" s="71">
        <v>8</v>
      </c>
      <c r="N51" s="71">
        <v>8</v>
      </c>
      <c r="O51" s="8">
        <v>5000</v>
      </c>
      <c r="P51" s="10">
        <f t="shared" si="3"/>
        <v>20.810875133071924</v>
      </c>
      <c r="Q51" s="11">
        <f t="shared" si="7"/>
        <v>5.1321516974283415E-2</v>
      </c>
      <c r="R51" s="75"/>
    </row>
    <row r="52" spans="1:18" x14ac:dyDescent="0.35">
      <c r="A52" s="9">
        <f t="shared" si="4"/>
        <v>47</v>
      </c>
      <c r="B52" s="14" t="s">
        <v>1502</v>
      </c>
      <c r="C52" s="8">
        <v>341</v>
      </c>
      <c r="D52" s="8"/>
      <c r="E52" s="8"/>
      <c r="F52" s="190">
        <f t="shared" si="0"/>
        <v>341</v>
      </c>
      <c r="G52" s="185">
        <f t="shared" si="5"/>
        <v>5.2331666472845676E-4</v>
      </c>
      <c r="H52" s="185">
        <f t="shared" si="6"/>
        <v>5.6278139069534765E-4</v>
      </c>
      <c r="I52" s="18">
        <f t="shared" si="1"/>
        <v>4.6500745193942468</v>
      </c>
      <c r="J52" s="18">
        <f t="shared" si="2"/>
        <v>1.0230163942667343</v>
      </c>
      <c r="K52" s="202">
        <v>1.9488824459248026</v>
      </c>
      <c r="L52" s="202">
        <v>0.18210481531618641</v>
      </c>
      <c r="M52" s="71">
        <v>3</v>
      </c>
      <c r="N52" s="71">
        <v>3</v>
      </c>
      <c r="O52" s="8">
        <v>5000</v>
      </c>
      <c r="P52" s="10">
        <f t="shared" si="3"/>
        <v>7.8040781749019708</v>
      </c>
      <c r="Q52" s="11">
        <f t="shared" si="7"/>
        <v>2.2885859750445662E-2</v>
      </c>
      <c r="R52" s="75"/>
    </row>
    <row r="53" spans="1:18" x14ac:dyDescent="0.35">
      <c r="A53" s="9">
        <f t="shared" si="4"/>
        <v>48</v>
      </c>
      <c r="B53" s="14" t="s">
        <v>1503</v>
      </c>
      <c r="C53" s="8">
        <v>417.9</v>
      </c>
      <c r="D53" s="8">
        <v>67.2</v>
      </c>
      <c r="E53" s="8"/>
      <c r="F53" s="190">
        <f t="shared" si="0"/>
        <v>485.09999999999997</v>
      </c>
      <c r="G53" s="185">
        <f t="shared" si="5"/>
        <v>2.442144435399465E-3</v>
      </c>
      <c r="H53" s="185">
        <f t="shared" si="6"/>
        <v>2.6263131565782893E-3</v>
      </c>
      <c r="I53" s="18">
        <f t="shared" si="1"/>
        <v>21.700347757173155</v>
      </c>
      <c r="J53" s="18">
        <f t="shared" si="2"/>
        <v>4.7740765065780941</v>
      </c>
      <c r="K53" s="202">
        <v>9.0947847476490793</v>
      </c>
      <c r="L53" s="202">
        <v>0.84982247147553658</v>
      </c>
      <c r="M53" s="71">
        <v>14</v>
      </c>
      <c r="N53" s="71">
        <v>14</v>
      </c>
      <c r="O53" s="8">
        <v>5000</v>
      </c>
      <c r="P53" s="10">
        <f t="shared" si="3"/>
        <v>36.419031482875866</v>
      </c>
      <c r="Q53" s="11">
        <f t="shared" si="7"/>
        <v>7.5075307117864087E-2</v>
      </c>
      <c r="R53" s="75"/>
    </row>
    <row r="54" spans="1:18" x14ac:dyDescent="0.35">
      <c r="A54" s="9">
        <f t="shared" si="4"/>
        <v>49</v>
      </c>
      <c r="B54" s="14" t="s">
        <v>1504</v>
      </c>
      <c r="C54" s="8">
        <v>467.06</v>
      </c>
      <c r="D54" s="8"/>
      <c r="E54" s="8"/>
      <c r="F54" s="190">
        <f t="shared" si="0"/>
        <v>467.06</v>
      </c>
      <c r="G54" s="185">
        <f t="shared" si="5"/>
        <v>1.9188277706710082E-3</v>
      </c>
      <c r="H54" s="185">
        <f t="shared" si="6"/>
        <v>2.0635317658829417E-3</v>
      </c>
      <c r="I54" s="18">
        <f t="shared" si="1"/>
        <v>17.05027323777891</v>
      </c>
      <c r="J54" s="18">
        <f t="shared" si="2"/>
        <v>3.7510601123113601</v>
      </c>
      <c r="K54" s="202">
        <v>7.1459023017242762</v>
      </c>
      <c r="L54" s="202">
        <v>0.66771765615935019</v>
      </c>
      <c r="M54" s="71">
        <v>11</v>
      </c>
      <c r="N54" s="71">
        <v>11</v>
      </c>
      <c r="O54" s="8">
        <v>5000</v>
      </c>
      <c r="P54" s="10">
        <f t="shared" si="3"/>
        <v>28.614953307973899</v>
      </c>
      <c r="Q54" s="11">
        <f t="shared" si="7"/>
        <v>6.1266118502920179E-2</v>
      </c>
      <c r="R54" s="75"/>
    </row>
    <row r="55" spans="1:18" x14ac:dyDescent="0.35">
      <c r="A55" s="9">
        <f t="shared" si="4"/>
        <v>50</v>
      </c>
      <c r="B55" s="14" t="s">
        <v>1505</v>
      </c>
      <c r="C55" s="8">
        <v>164.5</v>
      </c>
      <c r="D55" s="8"/>
      <c r="E55" s="8">
        <v>45.3</v>
      </c>
      <c r="F55" s="190">
        <f t="shared" si="0"/>
        <v>209.8</v>
      </c>
      <c r="G55" s="185">
        <f t="shared" si="5"/>
        <v>2.093266658913827E-3</v>
      </c>
      <c r="H55" s="185">
        <f t="shared" si="6"/>
        <v>2.2511255627813906E-3</v>
      </c>
      <c r="I55" s="18">
        <f t="shared" si="1"/>
        <v>18.600298077576987</v>
      </c>
      <c r="J55" s="18">
        <f t="shared" si="2"/>
        <v>4.0920655770669372</v>
      </c>
      <c r="K55" s="202">
        <v>7.7955297836992106</v>
      </c>
      <c r="L55" s="202">
        <v>0.72841926126474565</v>
      </c>
      <c r="M55" s="71">
        <v>12</v>
      </c>
      <c r="N55" s="71">
        <v>12</v>
      </c>
      <c r="O55" s="8">
        <v>5000</v>
      </c>
      <c r="P55" s="10">
        <f t="shared" si="3"/>
        <v>31.216312699607883</v>
      </c>
      <c r="Q55" s="11">
        <f t="shared" si="7"/>
        <v>0.1487908136301615</v>
      </c>
      <c r="R55" s="75"/>
    </row>
    <row r="56" spans="1:18" x14ac:dyDescent="0.35">
      <c r="A56" s="9">
        <f t="shared" si="4"/>
        <v>51</v>
      </c>
      <c r="B56" s="14" t="s">
        <v>1506</v>
      </c>
      <c r="C56" s="8">
        <v>457.9</v>
      </c>
      <c r="D56" s="8"/>
      <c r="E56" s="8"/>
      <c r="F56" s="190">
        <f t="shared" si="0"/>
        <v>457.9</v>
      </c>
      <c r="G56" s="185">
        <f t="shared" si="5"/>
        <v>4.535411094313292E-3</v>
      </c>
      <c r="H56" s="185">
        <f t="shared" si="6"/>
        <v>4.689844922461231E-3</v>
      </c>
      <c r="I56" s="18">
        <f t="shared" si="1"/>
        <v>39.497472373019285</v>
      </c>
      <c r="J56" s="18">
        <f t="shared" si="2"/>
        <v>8.6894439220642425</v>
      </c>
      <c r="K56" s="202">
        <v>16.553561543300482</v>
      </c>
      <c r="L56" s="202">
        <v>1.578241732740282</v>
      </c>
      <c r="M56" s="71">
        <v>25</v>
      </c>
      <c r="N56" s="71">
        <v>26</v>
      </c>
      <c r="O56" s="8">
        <v>5000</v>
      </c>
      <c r="P56" s="10">
        <f t="shared" si="3"/>
        <v>66.318719571124291</v>
      </c>
      <c r="Q56" s="11">
        <f t="shared" si="7"/>
        <v>0.14483232053095499</v>
      </c>
      <c r="R56" s="75"/>
    </row>
    <row r="57" spans="1:18" x14ac:dyDescent="0.35">
      <c r="A57" s="9">
        <f t="shared" si="4"/>
        <v>52</v>
      </c>
      <c r="B57" s="14" t="s">
        <v>1507</v>
      </c>
      <c r="C57" s="8">
        <v>360.51</v>
      </c>
      <c r="D57" s="8"/>
      <c r="E57" s="8"/>
      <c r="F57" s="190">
        <f t="shared" si="0"/>
        <v>360.51</v>
      </c>
      <c r="G57" s="185">
        <f t="shared" si="5"/>
        <v>2.791022211885103E-3</v>
      </c>
      <c r="H57" s="185">
        <f t="shared" si="6"/>
        <v>3.0015007503751876E-3</v>
      </c>
      <c r="I57" s="18">
        <f t="shared" si="1"/>
        <v>24.80039743676932</v>
      </c>
      <c r="J57" s="18">
        <f t="shared" si="2"/>
        <v>5.4560874360892502</v>
      </c>
      <c r="K57" s="202">
        <v>10.394039711598948</v>
      </c>
      <c r="L57" s="202">
        <v>0.9712256816863275</v>
      </c>
      <c r="M57" s="71">
        <v>16</v>
      </c>
      <c r="N57" s="71">
        <v>16</v>
      </c>
      <c r="O57" s="8">
        <v>5000</v>
      </c>
      <c r="P57" s="10">
        <f t="shared" si="3"/>
        <v>41.621750266143849</v>
      </c>
      <c r="Q57" s="11">
        <f t="shared" si="7"/>
        <v>0.11545241537306551</v>
      </c>
      <c r="R57" s="75"/>
    </row>
    <row r="58" spans="1:18" x14ac:dyDescent="0.35">
      <c r="A58" s="9">
        <f t="shared" si="4"/>
        <v>53</v>
      </c>
      <c r="B58" s="14" t="s">
        <v>1508</v>
      </c>
      <c r="C58" s="8">
        <v>537.4</v>
      </c>
      <c r="D58" s="8"/>
      <c r="E58" s="8">
        <v>46.7</v>
      </c>
      <c r="F58" s="190">
        <f t="shared" si="0"/>
        <v>584.1</v>
      </c>
      <c r="G58" s="185">
        <f t="shared" si="5"/>
        <v>4.7098499825561115E-3</v>
      </c>
      <c r="H58" s="185">
        <f t="shared" si="6"/>
        <v>4.8774387193596799E-3</v>
      </c>
      <c r="I58" s="18">
        <f t="shared" si="1"/>
        <v>41.047497212817369</v>
      </c>
      <c r="J58" s="18">
        <f t="shared" si="2"/>
        <v>9.0304493868198215</v>
      </c>
      <c r="K58" s="202">
        <v>17.203189025275421</v>
      </c>
      <c r="L58" s="202">
        <v>1.6389433378456777</v>
      </c>
      <c r="M58" s="71">
        <v>26</v>
      </c>
      <c r="N58" s="71">
        <v>27</v>
      </c>
      <c r="O58" s="8">
        <v>5000</v>
      </c>
      <c r="P58" s="10">
        <f t="shared" si="3"/>
        <v>68.920078962758282</v>
      </c>
      <c r="Q58" s="11">
        <f t="shared" si="7"/>
        <v>0.11799362945173478</v>
      </c>
      <c r="R58" s="75"/>
    </row>
    <row r="59" spans="1:18" x14ac:dyDescent="0.35">
      <c r="A59" s="9">
        <f t="shared" si="4"/>
        <v>54</v>
      </c>
      <c r="B59" s="14" t="s">
        <v>1509</v>
      </c>
      <c r="C59" s="8">
        <v>306.8</v>
      </c>
      <c r="D59" s="8"/>
      <c r="E59" s="8"/>
      <c r="F59" s="190">
        <f t="shared" si="0"/>
        <v>306.8</v>
      </c>
      <c r="G59" s="185">
        <f t="shared" si="5"/>
        <v>2.616583323642284E-3</v>
      </c>
      <c r="H59" s="185">
        <f t="shared" si="6"/>
        <v>2.8139069534767382E-3</v>
      </c>
      <c r="I59" s="18">
        <f t="shared" si="1"/>
        <v>23.250372596971236</v>
      </c>
      <c r="J59" s="18">
        <f t="shared" si="2"/>
        <v>5.1150819713336722</v>
      </c>
      <c r="K59" s="202">
        <v>9.7444122296240128</v>
      </c>
      <c r="L59" s="202">
        <v>0.91052407658093193</v>
      </c>
      <c r="M59" s="71">
        <v>15</v>
      </c>
      <c r="N59" s="71">
        <v>15</v>
      </c>
      <c r="O59" s="8">
        <v>5000</v>
      </c>
      <c r="P59" s="10">
        <f t="shared" si="3"/>
        <v>39.020390874509857</v>
      </c>
      <c r="Q59" s="11">
        <f t="shared" si="7"/>
        <v>0.12718510715290043</v>
      </c>
      <c r="R59" s="75"/>
    </row>
    <row r="60" spans="1:18" x14ac:dyDescent="0.35">
      <c r="A60" s="9">
        <f t="shared" si="4"/>
        <v>55</v>
      </c>
      <c r="B60" s="14" t="s">
        <v>1510</v>
      </c>
      <c r="C60" s="8">
        <v>315.39</v>
      </c>
      <c r="D60" s="8"/>
      <c r="E60" s="8"/>
      <c r="F60" s="190">
        <f t="shared" si="0"/>
        <v>315.39</v>
      </c>
      <c r="G60" s="185">
        <f t="shared" si="5"/>
        <v>2.791022211885103E-3</v>
      </c>
      <c r="H60" s="185">
        <f t="shared" si="6"/>
        <v>3.0015007503751876E-3</v>
      </c>
      <c r="I60" s="18">
        <f t="shared" si="1"/>
        <v>24.80039743676932</v>
      </c>
      <c r="J60" s="18">
        <f t="shared" si="2"/>
        <v>5.4560874360892502</v>
      </c>
      <c r="K60" s="202">
        <v>10.394039711598948</v>
      </c>
      <c r="L60" s="202">
        <v>0.9712256816863275</v>
      </c>
      <c r="M60" s="71">
        <v>16</v>
      </c>
      <c r="N60" s="71">
        <v>16</v>
      </c>
      <c r="O60" s="8">
        <v>5000</v>
      </c>
      <c r="P60" s="10">
        <f t="shared" si="3"/>
        <v>41.621750266143849</v>
      </c>
      <c r="Q60" s="11">
        <f t="shared" si="7"/>
        <v>0.13196915015106328</v>
      </c>
      <c r="R60" s="75"/>
    </row>
    <row r="61" spans="1:18" x14ac:dyDescent="0.35">
      <c r="A61" s="9">
        <f t="shared" si="4"/>
        <v>56</v>
      </c>
      <c r="B61" s="14" t="s">
        <v>1511</v>
      </c>
      <c r="C61" s="8">
        <v>418.84</v>
      </c>
      <c r="D61" s="8"/>
      <c r="E61" s="8"/>
      <c r="F61" s="190">
        <f t="shared" si="0"/>
        <v>418.84</v>
      </c>
      <c r="G61" s="185">
        <f t="shared" si="5"/>
        <v>2.965461100127922E-3</v>
      </c>
      <c r="H61" s="185">
        <f t="shared" si="6"/>
        <v>3.189094547273637E-3</v>
      </c>
      <c r="I61" s="18">
        <f t="shared" si="1"/>
        <v>26.3504222765674</v>
      </c>
      <c r="J61" s="18">
        <f t="shared" si="2"/>
        <v>5.7970929008448282</v>
      </c>
      <c r="K61" s="202">
        <v>11.043667193573881</v>
      </c>
      <c r="L61" s="202">
        <v>1.0319272867917231</v>
      </c>
      <c r="M61" s="71">
        <v>17</v>
      </c>
      <c r="N61" s="71">
        <v>17</v>
      </c>
      <c r="O61" s="8">
        <v>5000</v>
      </c>
      <c r="P61" s="10">
        <f t="shared" si="3"/>
        <v>44.223109657777833</v>
      </c>
      <c r="Q61" s="11">
        <f t="shared" si="7"/>
        <v>0.10558473321024218</v>
      </c>
      <c r="R61" s="75"/>
    </row>
    <row r="62" spans="1:18" x14ac:dyDescent="0.35">
      <c r="A62" s="9">
        <f t="shared" si="4"/>
        <v>57</v>
      </c>
      <c r="B62" s="14" t="s">
        <v>1512</v>
      </c>
      <c r="C62" s="8">
        <v>563.6</v>
      </c>
      <c r="D62" s="8"/>
      <c r="E62" s="8"/>
      <c r="F62" s="190">
        <f t="shared" si="0"/>
        <v>563.6</v>
      </c>
      <c r="G62" s="185">
        <f t="shared" si="5"/>
        <v>4.186533317827654E-3</v>
      </c>
      <c r="H62" s="185">
        <f t="shared" si="6"/>
        <v>4.5022511255627812E-3</v>
      </c>
      <c r="I62" s="18">
        <f t="shared" si="1"/>
        <v>37.200596155153974</v>
      </c>
      <c r="J62" s="18">
        <f t="shared" si="2"/>
        <v>8.1841311541338744</v>
      </c>
      <c r="K62" s="202">
        <v>15.591059567398421</v>
      </c>
      <c r="L62" s="202">
        <v>1.4568385225294913</v>
      </c>
      <c r="M62" s="71">
        <v>24</v>
      </c>
      <c r="N62" s="71">
        <v>24</v>
      </c>
      <c r="O62" s="8">
        <v>5000</v>
      </c>
      <c r="P62" s="10">
        <f t="shared" si="3"/>
        <v>62.432625399215766</v>
      </c>
      <c r="Q62" s="11">
        <f t="shared" si="7"/>
        <v>0.11077470794750845</v>
      </c>
      <c r="R62" s="75"/>
    </row>
    <row r="63" spans="1:18" x14ac:dyDescent="0.35">
      <c r="A63" s="9">
        <f t="shared" si="4"/>
        <v>58</v>
      </c>
      <c r="B63" s="14" t="s">
        <v>1513</v>
      </c>
      <c r="C63" s="8">
        <v>2383.1</v>
      </c>
      <c r="D63" s="8"/>
      <c r="E63" s="8"/>
      <c r="F63" s="190">
        <f t="shared" si="0"/>
        <v>2383.1</v>
      </c>
      <c r="G63" s="185">
        <f t="shared" si="5"/>
        <v>1.0466333294569136E-2</v>
      </c>
      <c r="H63" s="185">
        <f t="shared" si="6"/>
        <v>1.1255627813906953E-2</v>
      </c>
      <c r="I63" s="18">
        <f t="shared" si="1"/>
        <v>93.001490387884942</v>
      </c>
      <c r="J63" s="18">
        <f t="shared" ref="J63:J123" si="8">I63*0.22</f>
        <v>20.460327885334689</v>
      </c>
      <c r="K63" s="202">
        <v>38.977648918496051</v>
      </c>
      <c r="L63" s="202">
        <v>3.6420963063237277</v>
      </c>
      <c r="M63" s="71">
        <v>60</v>
      </c>
      <c r="N63" s="71">
        <v>60</v>
      </c>
      <c r="O63" s="8">
        <v>5000</v>
      </c>
      <c r="P63" s="10">
        <f t="shared" si="3"/>
        <v>156.08156349803943</v>
      </c>
      <c r="Q63" s="11">
        <f t="shared" si="7"/>
        <v>6.5495180016801408E-2</v>
      </c>
      <c r="R63" s="75"/>
    </row>
    <row r="64" spans="1:18" x14ac:dyDescent="0.35">
      <c r="A64" s="9">
        <f t="shared" si="4"/>
        <v>59</v>
      </c>
      <c r="B64" s="14" t="s">
        <v>1514</v>
      </c>
      <c r="C64" s="8">
        <v>355.23</v>
      </c>
      <c r="D64" s="8"/>
      <c r="E64" s="8"/>
      <c r="F64" s="190">
        <f t="shared" si="0"/>
        <v>355.23</v>
      </c>
      <c r="G64" s="185">
        <f t="shared" si="5"/>
        <v>2.616583323642284E-3</v>
      </c>
      <c r="H64" s="185">
        <f t="shared" si="6"/>
        <v>2.6263131565782893E-3</v>
      </c>
      <c r="I64" s="18">
        <f t="shared" si="1"/>
        <v>22.447199135240375</v>
      </c>
      <c r="J64" s="18">
        <f t="shared" si="8"/>
        <v>4.9383838097528825</v>
      </c>
      <c r="K64" s="202">
        <v>9.407659241576205</v>
      </c>
      <c r="L64" s="202">
        <v>0.91052407658093193</v>
      </c>
      <c r="M64" s="71">
        <v>14</v>
      </c>
      <c r="N64" s="71">
        <v>15</v>
      </c>
      <c r="O64" s="8">
        <v>5000</v>
      </c>
      <c r="P64" s="10">
        <f t="shared" si="3"/>
        <v>37.703766263150392</v>
      </c>
      <c r="Q64" s="11">
        <f t="shared" si="7"/>
        <v>0.10613902616093908</v>
      </c>
      <c r="R64" s="75"/>
    </row>
    <row r="65" spans="1:18" x14ac:dyDescent="0.35">
      <c r="A65" s="9">
        <f t="shared" si="4"/>
        <v>60</v>
      </c>
      <c r="B65" s="14" t="s">
        <v>1515</v>
      </c>
      <c r="C65" s="8">
        <v>2480.6999999999998</v>
      </c>
      <c r="D65" s="8"/>
      <c r="E65" s="8">
        <v>88.1</v>
      </c>
      <c r="F65" s="190">
        <f t="shared" si="0"/>
        <v>2568.7999999999997</v>
      </c>
      <c r="G65" s="185">
        <f t="shared" si="5"/>
        <v>1.2036283288754506E-2</v>
      </c>
      <c r="H65" s="185">
        <f t="shared" si="6"/>
        <v>1.2756378189094548E-2</v>
      </c>
      <c r="I65" s="18">
        <f t="shared" si="1"/>
        <v>106.14854048433682</v>
      </c>
      <c r="J65" s="18">
        <f t="shared" si="8"/>
        <v>23.3526789065541</v>
      </c>
      <c r="K65" s="202">
        <v>44.487543268222652</v>
      </c>
      <c r="L65" s="202">
        <v>4.1884107522722873</v>
      </c>
      <c r="M65" s="71">
        <v>68</v>
      </c>
      <c r="N65" s="71">
        <v>69</v>
      </c>
      <c r="O65" s="8">
        <v>5000</v>
      </c>
      <c r="P65" s="10">
        <f t="shared" si="3"/>
        <v>178.17717341138587</v>
      </c>
      <c r="Q65" s="11">
        <f t="shared" si="7"/>
        <v>6.9362026398079216E-2</v>
      </c>
      <c r="R65" s="75"/>
    </row>
    <row r="66" spans="1:18" x14ac:dyDescent="0.35">
      <c r="A66" s="9">
        <f t="shared" si="4"/>
        <v>61</v>
      </c>
      <c r="B66" s="14" t="s">
        <v>1516</v>
      </c>
      <c r="C66" s="8">
        <v>2750.3</v>
      </c>
      <c r="D66" s="8"/>
      <c r="E66" s="8"/>
      <c r="F66" s="190">
        <f t="shared" si="0"/>
        <v>2750.3</v>
      </c>
      <c r="G66" s="185">
        <f t="shared" si="5"/>
        <v>2.163042214210955E-2</v>
      </c>
      <c r="H66" s="185">
        <f t="shared" si="6"/>
        <v>2.3261630815407705E-2</v>
      </c>
      <c r="I66" s="18">
        <f t="shared" si="1"/>
        <v>192.20308013496225</v>
      </c>
      <c r="J66" s="18">
        <f t="shared" si="8"/>
        <v>42.284677629691693</v>
      </c>
      <c r="K66" s="202">
        <v>80.553807764891857</v>
      </c>
      <c r="L66" s="202">
        <v>7.5269990330690373</v>
      </c>
      <c r="M66" s="71">
        <v>124</v>
      </c>
      <c r="N66" s="71">
        <v>124</v>
      </c>
      <c r="O66" s="8">
        <v>5000</v>
      </c>
      <c r="P66" s="10">
        <f t="shared" si="3"/>
        <v>322.56856456261482</v>
      </c>
      <c r="Q66" s="11">
        <f t="shared" si="7"/>
        <v>0.11728486512839138</v>
      </c>
      <c r="R66" s="75"/>
    </row>
    <row r="67" spans="1:18" x14ac:dyDescent="0.35">
      <c r="A67" s="9">
        <f t="shared" si="4"/>
        <v>62</v>
      </c>
      <c r="B67" s="14" t="s">
        <v>1517</v>
      </c>
      <c r="C67" s="8">
        <v>232.01</v>
      </c>
      <c r="D67" s="8">
        <v>21.7</v>
      </c>
      <c r="E67" s="8">
        <v>27.6</v>
      </c>
      <c r="F67" s="190">
        <f t="shared" si="0"/>
        <v>281.31</v>
      </c>
      <c r="G67" s="185">
        <f t="shared" si="5"/>
        <v>2.267705547156646E-3</v>
      </c>
      <c r="H67" s="185">
        <f t="shared" si="6"/>
        <v>2.4387193596798399E-3</v>
      </c>
      <c r="I67" s="18">
        <f t="shared" si="1"/>
        <v>20.150322917375071</v>
      </c>
      <c r="J67" s="18">
        <f t="shared" si="8"/>
        <v>4.4330710418225161</v>
      </c>
      <c r="K67" s="202">
        <v>8.4451572656741458</v>
      </c>
      <c r="L67" s="202">
        <v>0.78912086637014101</v>
      </c>
      <c r="M67" s="71">
        <v>13</v>
      </c>
      <c r="N67" s="71">
        <v>13</v>
      </c>
      <c r="O67" s="8">
        <v>5000</v>
      </c>
      <c r="P67" s="10">
        <f t="shared" si="3"/>
        <v>33.817672091241874</v>
      </c>
      <c r="Q67" s="11">
        <f t="shared" si="7"/>
        <v>0.12021496602055338</v>
      </c>
      <c r="R67" s="75"/>
    </row>
    <row r="68" spans="1:18" x14ac:dyDescent="0.35">
      <c r="A68" s="9">
        <f t="shared" si="4"/>
        <v>63</v>
      </c>
      <c r="B68" s="14" t="s">
        <v>1518</v>
      </c>
      <c r="C68" s="8">
        <v>266.3</v>
      </c>
      <c r="D68" s="8"/>
      <c r="E68" s="8"/>
      <c r="F68" s="190">
        <f t="shared" si="0"/>
        <v>266.3</v>
      </c>
      <c r="G68" s="185">
        <f t="shared" si="5"/>
        <v>2.791022211885103E-3</v>
      </c>
      <c r="H68" s="185">
        <f t="shared" si="6"/>
        <v>3.0015007503751876E-3</v>
      </c>
      <c r="I68" s="18">
        <f t="shared" si="1"/>
        <v>24.80039743676932</v>
      </c>
      <c r="J68" s="18">
        <f t="shared" si="8"/>
        <v>5.4560874360892502</v>
      </c>
      <c r="K68" s="202">
        <v>10.394039711598948</v>
      </c>
      <c r="L68" s="202">
        <v>0.9712256816863275</v>
      </c>
      <c r="M68" s="71">
        <v>16</v>
      </c>
      <c r="N68" s="71">
        <v>16</v>
      </c>
      <c r="O68" s="8">
        <v>5000</v>
      </c>
      <c r="P68" s="10">
        <f t="shared" si="3"/>
        <v>41.621750266143849</v>
      </c>
      <c r="Q68" s="11">
        <f t="shared" si="7"/>
        <v>0.15629647114586498</v>
      </c>
      <c r="R68" s="75"/>
    </row>
    <row r="69" spans="1:18" x14ac:dyDescent="0.35">
      <c r="A69" s="9">
        <f t="shared" si="4"/>
        <v>64</v>
      </c>
      <c r="B69" s="14" t="s">
        <v>1519</v>
      </c>
      <c r="C69" s="8">
        <v>1469.1</v>
      </c>
      <c r="D69" s="8"/>
      <c r="E69" s="8"/>
      <c r="F69" s="190">
        <f t="shared" ref="F69:F131" si="9">C69+D69+E69</f>
        <v>1469.1</v>
      </c>
      <c r="G69" s="185">
        <f t="shared" si="5"/>
        <v>8.3730666356553081E-3</v>
      </c>
      <c r="H69" s="185">
        <f t="shared" si="6"/>
        <v>9.0045022511255624E-3</v>
      </c>
      <c r="I69" s="18">
        <f t="shared" ref="I69:I131" si="10">(G69+H69)*$S$2</f>
        <v>74.401192310307948</v>
      </c>
      <c r="J69" s="18">
        <f t="shared" si="8"/>
        <v>16.368262308267749</v>
      </c>
      <c r="K69" s="202">
        <v>31.182119134796842</v>
      </c>
      <c r="L69" s="202">
        <v>2.9136770450589826</v>
      </c>
      <c r="M69" s="71">
        <v>48</v>
      </c>
      <c r="N69" s="71">
        <v>48</v>
      </c>
      <c r="O69" s="8">
        <v>5000</v>
      </c>
      <c r="P69" s="10">
        <f t="shared" ref="P69:P131" si="11">I69+J69+K69+L69</f>
        <v>124.86525079843153</v>
      </c>
      <c r="Q69" s="11">
        <f t="shared" ref="Q69:Q131" si="12">P69/F69</f>
        <v>8.4994384860412178E-2</v>
      </c>
      <c r="R69" s="75"/>
    </row>
    <row r="70" spans="1:18" x14ac:dyDescent="0.35">
      <c r="A70" s="9">
        <f t="shared" si="4"/>
        <v>65</v>
      </c>
      <c r="B70" s="14" t="s">
        <v>1520</v>
      </c>
      <c r="C70" s="8">
        <v>230.5</v>
      </c>
      <c r="D70" s="8"/>
      <c r="E70" s="8"/>
      <c r="F70" s="190">
        <f t="shared" si="9"/>
        <v>230.5</v>
      </c>
      <c r="G70" s="185">
        <f t="shared" si="5"/>
        <v>1.3955111059425515E-3</v>
      </c>
      <c r="H70" s="185">
        <f t="shared" si="6"/>
        <v>1.5007503751875938E-3</v>
      </c>
      <c r="I70" s="18">
        <f t="shared" si="10"/>
        <v>12.40019871838466</v>
      </c>
      <c r="J70" s="18">
        <f t="shared" si="8"/>
        <v>2.7280437180446251</v>
      </c>
      <c r="K70" s="202">
        <v>5.197019855799474</v>
      </c>
      <c r="L70" s="202">
        <v>0.48561284084316375</v>
      </c>
      <c r="M70" s="71">
        <v>8</v>
      </c>
      <c r="N70" s="71">
        <v>8</v>
      </c>
      <c r="O70" s="8">
        <v>5000</v>
      </c>
      <c r="P70" s="10">
        <f t="shared" si="11"/>
        <v>20.810875133071924</v>
      </c>
      <c r="Q70" s="11">
        <f t="shared" si="12"/>
        <v>9.0285792334368439E-2</v>
      </c>
      <c r="R70" s="75"/>
    </row>
    <row r="71" spans="1:18" x14ac:dyDescent="0.35">
      <c r="A71" s="9">
        <f t="shared" ref="A71:A134" si="13">A70+1</f>
        <v>66</v>
      </c>
      <c r="B71" s="14" t="s">
        <v>1521</v>
      </c>
      <c r="C71" s="8">
        <v>269.60000000000002</v>
      </c>
      <c r="D71" s="8"/>
      <c r="E71" s="8"/>
      <c r="F71" s="190">
        <f t="shared" si="9"/>
        <v>269.60000000000002</v>
      </c>
      <c r="G71" s="185">
        <f t="shared" ref="G71:G134" si="14">1.5/8599*N71</f>
        <v>1.5699499941853705E-3</v>
      </c>
      <c r="H71" s="185">
        <f t="shared" ref="H71:H134" si="15">1.5/7996*M71</f>
        <v>1.6883441720860429E-3</v>
      </c>
      <c r="I71" s="18">
        <f t="shared" si="10"/>
        <v>13.950223558182742</v>
      </c>
      <c r="J71" s="18">
        <f t="shared" si="8"/>
        <v>3.0690491828002031</v>
      </c>
      <c r="K71" s="202">
        <v>5.8466473377744084</v>
      </c>
      <c r="L71" s="202">
        <v>0.54631444594855916</v>
      </c>
      <c r="M71" s="71">
        <v>9</v>
      </c>
      <c r="N71" s="71">
        <v>9</v>
      </c>
      <c r="O71" s="8">
        <v>5000</v>
      </c>
      <c r="P71" s="10">
        <f t="shared" si="11"/>
        <v>23.412234524705916</v>
      </c>
      <c r="Q71" s="11">
        <f t="shared" si="12"/>
        <v>8.6840632510036778E-2</v>
      </c>
      <c r="R71" s="75"/>
    </row>
    <row r="72" spans="1:18" x14ac:dyDescent="0.35">
      <c r="A72" s="9">
        <f t="shared" si="13"/>
        <v>67</v>
      </c>
      <c r="B72" s="14" t="s">
        <v>1522</v>
      </c>
      <c r="C72" s="8">
        <v>172.4</v>
      </c>
      <c r="D72" s="8"/>
      <c r="E72" s="8"/>
      <c r="F72" s="190">
        <f t="shared" si="9"/>
        <v>172.4</v>
      </c>
      <c r="G72" s="185">
        <f t="shared" si="14"/>
        <v>1.0466333294569135E-3</v>
      </c>
      <c r="H72" s="185">
        <f t="shared" si="15"/>
        <v>9.3796898449224615E-4</v>
      </c>
      <c r="I72" s="18">
        <f t="shared" si="10"/>
        <v>8.4969755770576292</v>
      </c>
      <c r="J72" s="18">
        <f t="shared" si="8"/>
        <v>1.8693346269526785</v>
      </c>
      <c r="K72" s="202">
        <v>3.5610119038017967</v>
      </c>
      <c r="L72" s="202">
        <v>0.36420963063237283</v>
      </c>
      <c r="M72" s="71">
        <v>5</v>
      </c>
      <c r="N72" s="71">
        <v>6</v>
      </c>
      <c r="O72" s="8">
        <v>5000</v>
      </c>
      <c r="P72" s="10">
        <f t="shared" si="11"/>
        <v>14.291531738444478</v>
      </c>
      <c r="Q72" s="11">
        <f t="shared" si="12"/>
        <v>8.2897515884248707E-2</v>
      </c>
      <c r="R72" s="75"/>
    </row>
    <row r="73" spans="1:18" x14ac:dyDescent="0.35">
      <c r="A73" s="9">
        <f t="shared" si="13"/>
        <v>68</v>
      </c>
      <c r="B73" s="14" t="s">
        <v>1523</v>
      </c>
      <c r="C73" s="8">
        <v>333.5</v>
      </c>
      <c r="D73" s="8">
        <v>50.9</v>
      </c>
      <c r="E73" s="8"/>
      <c r="F73" s="190">
        <f t="shared" si="9"/>
        <v>384.4</v>
      </c>
      <c r="G73" s="185">
        <f t="shared" si="14"/>
        <v>1.9188277706710082E-3</v>
      </c>
      <c r="H73" s="185">
        <f t="shared" si="15"/>
        <v>2.0635317658829417E-3</v>
      </c>
      <c r="I73" s="18">
        <f t="shared" si="10"/>
        <v>17.05027323777891</v>
      </c>
      <c r="J73" s="18">
        <f t="shared" si="8"/>
        <v>3.7510601123113601</v>
      </c>
      <c r="K73" s="202">
        <v>7.1459023017242762</v>
      </c>
      <c r="L73" s="202">
        <v>0.66771765615935019</v>
      </c>
      <c r="M73" s="71">
        <v>11</v>
      </c>
      <c r="N73" s="71">
        <v>11</v>
      </c>
      <c r="O73" s="8">
        <v>5000</v>
      </c>
      <c r="P73" s="10">
        <f t="shared" si="11"/>
        <v>28.614953307973899</v>
      </c>
      <c r="Q73" s="11">
        <f t="shared" si="12"/>
        <v>7.4440565317309831E-2</v>
      </c>
      <c r="R73" s="75"/>
    </row>
    <row r="74" spans="1:18" x14ac:dyDescent="0.35">
      <c r="A74" s="9">
        <f t="shared" si="13"/>
        <v>69</v>
      </c>
      <c r="B74" s="14" t="s">
        <v>1524</v>
      </c>
      <c r="C74" s="8">
        <v>655.6</v>
      </c>
      <c r="D74" s="8"/>
      <c r="E74" s="8"/>
      <c r="F74" s="190">
        <f t="shared" si="9"/>
        <v>655.6</v>
      </c>
      <c r="G74" s="185">
        <f t="shared" si="14"/>
        <v>5.7564833120130245E-3</v>
      </c>
      <c r="H74" s="185">
        <f t="shared" si="15"/>
        <v>6.0030015007503752E-3</v>
      </c>
      <c r="I74" s="18">
        <f t="shared" si="10"/>
        <v>50.347646251605852</v>
      </c>
      <c r="J74" s="18">
        <f t="shared" si="8"/>
        <v>11.076482175353288</v>
      </c>
      <c r="K74" s="202">
        <v>21.100953917125022</v>
      </c>
      <c r="L74" s="202">
        <v>2.0031529684780502</v>
      </c>
      <c r="M74" s="71">
        <v>32</v>
      </c>
      <c r="N74" s="71">
        <v>33</v>
      </c>
      <c r="O74" s="8">
        <v>5000</v>
      </c>
      <c r="P74" s="10">
        <f t="shared" si="11"/>
        <v>84.528235312562217</v>
      </c>
      <c r="Q74" s="11">
        <f t="shared" si="12"/>
        <v>0.12893263470494543</v>
      </c>
      <c r="R74" s="75"/>
    </row>
    <row r="75" spans="1:18" x14ac:dyDescent="0.35">
      <c r="A75" s="9">
        <f t="shared" si="13"/>
        <v>70</v>
      </c>
      <c r="B75" s="14" t="s">
        <v>1525</v>
      </c>
      <c r="C75" s="8">
        <v>364.4</v>
      </c>
      <c r="D75" s="8"/>
      <c r="E75" s="8"/>
      <c r="F75" s="190">
        <f t="shared" si="9"/>
        <v>364.4</v>
      </c>
      <c r="G75" s="185">
        <f t="shared" si="14"/>
        <v>2.791022211885103E-3</v>
      </c>
      <c r="H75" s="185">
        <f t="shared" si="15"/>
        <v>3.0015007503751876E-3</v>
      </c>
      <c r="I75" s="18">
        <f t="shared" si="10"/>
        <v>24.80039743676932</v>
      </c>
      <c r="J75" s="18">
        <f t="shared" si="8"/>
        <v>5.4560874360892502</v>
      </c>
      <c r="K75" s="202">
        <v>10.394039711598948</v>
      </c>
      <c r="L75" s="202">
        <v>0.9712256816863275</v>
      </c>
      <c r="M75" s="71">
        <v>16</v>
      </c>
      <c r="N75" s="71">
        <v>16</v>
      </c>
      <c r="O75" s="8">
        <v>5000</v>
      </c>
      <c r="P75" s="10">
        <f t="shared" si="11"/>
        <v>41.621750266143849</v>
      </c>
      <c r="Q75" s="11">
        <f t="shared" si="12"/>
        <v>0.11421995133409399</v>
      </c>
      <c r="R75" s="75"/>
    </row>
    <row r="76" spans="1:18" x14ac:dyDescent="0.35">
      <c r="A76" s="9">
        <f t="shared" si="13"/>
        <v>71</v>
      </c>
      <c r="B76" s="14" t="s">
        <v>1526</v>
      </c>
      <c r="C76" s="8">
        <v>192.4</v>
      </c>
      <c r="D76" s="8"/>
      <c r="E76" s="8"/>
      <c r="F76" s="190">
        <f t="shared" si="9"/>
        <v>192.4</v>
      </c>
      <c r="G76" s="185">
        <f t="shared" si="14"/>
        <v>2.093266658913827E-3</v>
      </c>
      <c r="H76" s="185">
        <f t="shared" si="15"/>
        <v>2.0635317658829417E-3</v>
      </c>
      <c r="I76" s="18">
        <f t="shared" si="10"/>
        <v>17.797124615846126</v>
      </c>
      <c r="J76" s="18">
        <f t="shared" si="8"/>
        <v>3.915367415486148</v>
      </c>
      <c r="K76" s="202">
        <v>7.4587767956514019</v>
      </c>
      <c r="L76" s="202">
        <v>0.72841926126474565</v>
      </c>
      <c r="M76" s="71">
        <v>11</v>
      </c>
      <c r="N76" s="71">
        <v>12</v>
      </c>
      <c r="O76" s="8">
        <v>5000</v>
      </c>
      <c r="P76" s="10">
        <f t="shared" si="11"/>
        <v>29.899688088248425</v>
      </c>
      <c r="Q76" s="11">
        <f t="shared" si="12"/>
        <v>0.15540378424245543</v>
      </c>
      <c r="R76" s="75"/>
    </row>
    <row r="77" spans="1:18" x14ac:dyDescent="0.35">
      <c r="A77" s="9">
        <f t="shared" si="13"/>
        <v>72</v>
      </c>
      <c r="B77" s="14" t="s">
        <v>1527</v>
      </c>
      <c r="C77" s="8">
        <v>242.3</v>
      </c>
      <c r="D77" s="8"/>
      <c r="E77" s="8"/>
      <c r="F77" s="190">
        <f t="shared" si="9"/>
        <v>242.3</v>
      </c>
      <c r="G77" s="185">
        <f t="shared" si="14"/>
        <v>2.093266658913827E-3</v>
      </c>
      <c r="H77" s="185">
        <f t="shared" si="15"/>
        <v>2.2511255627813906E-3</v>
      </c>
      <c r="I77" s="18">
        <f t="shared" si="10"/>
        <v>18.600298077576987</v>
      </c>
      <c r="J77" s="18">
        <f t="shared" si="8"/>
        <v>4.0920655770669372</v>
      </c>
      <c r="K77" s="202">
        <v>7.7955297836992106</v>
      </c>
      <c r="L77" s="202">
        <v>0.72841926126474565</v>
      </c>
      <c r="M77" s="71">
        <v>12</v>
      </c>
      <c r="N77" s="71">
        <v>12</v>
      </c>
      <c r="O77" s="8">
        <v>5000</v>
      </c>
      <c r="P77" s="10">
        <f t="shared" si="11"/>
        <v>31.216312699607883</v>
      </c>
      <c r="Q77" s="11">
        <f t="shared" si="12"/>
        <v>0.12883331696082492</v>
      </c>
      <c r="R77" s="75"/>
    </row>
    <row r="78" spans="1:18" x14ac:dyDescent="0.35">
      <c r="A78" s="9">
        <f t="shared" si="13"/>
        <v>73</v>
      </c>
      <c r="B78" s="14" t="s">
        <v>1528</v>
      </c>
      <c r="C78" s="8">
        <v>683.14</v>
      </c>
      <c r="D78" s="8"/>
      <c r="E78" s="8">
        <v>37.200000000000003</v>
      </c>
      <c r="F78" s="190">
        <f t="shared" si="9"/>
        <v>720.34</v>
      </c>
      <c r="G78" s="185">
        <f t="shared" si="14"/>
        <v>5.0587277590417494E-3</v>
      </c>
      <c r="H78" s="185">
        <f t="shared" si="15"/>
        <v>5.2526263131565786E-3</v>
      </c>
      <c r="I78" s="18">
        <f t="shared" si="10"/>
        <v>44.14754689241353</v>
      </c>
      <c r="J78" s="18">
        <f t="shared" si="8"/>
        <v>9.7124603163309775</v>
      </c>
      <c r="K78" s="202">
        <v>18.502443989225284</v>
      </c>
      <c r="L78" s="202">
        <v>1.7603465480564686</v>
      </c>
      <c r="M78" s="71">
        <v>28</v>
      </c>
      <c r="N78" s="71">
        <v>29</v>
      </c>
      <c r="O78" s="8">
        <v>5000</v>
      </c>
      <c r="P78" s="10">
        <f t="shared" si="11"/>
        <v>74.122797746026265</v>
      </c>
      <c r="Q78" s="11">
        <f t="shared" si="12"/>
        <v>0.10289973865955834</v>
      </c>
      <c r="R78" s="75"/>
    </row>
    <row r="79" spans="1:18" x14ac:dyDescent="0.35">
      <c r="A79" s="9">
        <f t="shared" si="13"/>
        <v>74</v>
      </c>
      <c r="B79" s="14" t="s">
        <v>1529</v>
      </c>
      <c r="C79" s="8">
        <v>580.65</v>
      </c>
      <c r="D79" s="8"/>
      <c r="E79" s="8">
        <v>28.3</v>
      </c>
      <c r="F79" s="190">
        <f t="shared" si="9"/>
        <v>608.94999999999993</v>
      </c>
      <c r="G79" s="185">
        <f t="shared" si="14"/>
        <v>3.8376555413420165E-3</v>
      </c>
      <c r="H79" s="185">
        <f t="shared" si="15"/>
        <v>4.1270635317658833E-3</v>
      </c>
      <c r="I79" s="18">
        <f t="shared" si="10"/>
        <v>34.10054647555782</v>
      </c>
      <c r="J79" s="18">
        <f t="shared" si="8"/>
        <v>7.5021202246227201</v>
      </c>
      <c r="K79" s="202">
        <v>14.291804603448552</v>
      </c>
      <c r="L79" s="202">
        <v>1.3354353123187004</v>
      </c>
      <c r="M79" s="71">
        <v>22</v>
      </c>
      <c r="N79" s="71">
        <v>22</v>
      </c>
      <c r="O79" s="8">
        <v>5000</v>
      </c>
      <c r="P79" s="10">
        <f t="shared" si="11"/>
        <v>57.229906615947797</v>
      </c>
      <c r="Q79" s="11">
        <f t="shared" si="12"/>
        <v>9.3981290115687344E-2</v>
      </c>
      <c r="R79" s="75"/>
    </row>
    <row r="80" spans="1:18" x14ac:dyDescent="0.35">
      <c r="A80" s="9">
        <f t="shared" si="13"/>
        <v>75</v>
      </c>
      <c r="B80" s="8" t="s">
        <v>1530</v>
      </c>
      <c r="C80" s="8">
        <v>1242.3499999999999</v>
      </c>
      <c r="D80" s="8">
        <v>32.4</v>
      </c>
      <c r="E80" s="8"/>
      <c r="F80" s="190">
        <f t="shared" si="9"/>
        <v>1274.75</v>
      </c>
      <c r="G80" s="185">
        <f t="shared" si="14"/>
        <v>6.8031166414699385E-3</v>
      </c>
      <c r="H80" s="185">
        <f t="shared" si="15"/>
        <v>7.1285642821410705E-3</v>
      </c>
      <c r="I80" s="18">
        <f t="shared" si="10"/>
        <v>59.647795290394349</v>
      </c>
      <c r="J80" s="18">
        <f t="shared" si="8"/>
        <v>13.122514963886756</v>
      </c>
      <c r="K80" s="202">
        <v>24.998718808974623</v>
      </c>
      <c r="L80" s="202">
        <v>2.367362599110423</v>
      </c>
      <c r="M80" s="71">
        <v>38</v>
      </c>
      <c r="N80" s="71">
        <v>39</v>
      </c>
      <c r="O80" s="8">
        <v>5000</v>
      </c>
      <c r="P80" s="10">
        <f t="shared" si="11"/>
        <v>100.13639166236614</v>
      </c>
      <c r="Q80" s="11">
        <f t="shared" si="12"/>
        <v>7.8553749097757308E-2</v>
      </c>
      <c r="R80" s="75"/>
    </row>
    <row r="81" spans="1:18" x14ac:dyDescent="0.35">
      <c r="A81" s="9">
        <f t="shared" si="13"/>
        <v>76</v>
      </c>
      <c r="B81" s="8" t="s">
        <v>1531</v>
      </c>
      <c r="C81" s="8">
        <v>636.95000000000005</v>
      </c>
      <c r="D81" s="8"/>
      <c r="E81" s="8"/>
      <c r="F81" s="190">
        <f t="shared" si="9"/>
        <v>636.95000000000005</v>
      </c>
      <c r="G81" s="185">
        <f t="shared" si="14"/>
        <v>4.7098499825561115E-3</v>
      </c>
      <c r="H81" s="185">
        <f t="shared" si="15"/>
        <v>4.8774387193596799E-3</v>
      </c>
      <c r="I81" s="18">
        <f t="shared" si="10"/>
        <v>41.047497212817369</v>
      </c>
      <c r="J81" s="18">
        <f t="shared" si="8"/>
        <v>9.0304493868198215</v>
      </c>
      <c r="K81" s="202">
        <v>17.203189025275421</v>
      </c>
      <c r="L81" s="202">
        <v>1.6389433378456777</v>
      </c>
      <c r="M81" s="71">
        <v>26</v>
      </c>
      <c r="N81" s="71">
        <v>27</v>
      </c>
      <c r="O81" s="8">
        <v>5000</v>
      </c>
      <c r="P81" s="10">
        <f t="shared" si="11"/>
        <v>68.920078962758282</v>
      </c>
      <c r="Q81" s="11">
        <f t="shared" si="12"/>
        <v>0.10820327963381471</v>
      </c>
      <c r="R81" s="75"/>
    </row>
    <row r="82" spans="1:18" x14ac:dyDescent="0.35">
      <c r="A82" s="9">
        <f t="shared" si="13"/>
        <v>77</v>
      </c>
      <c r="B82" s="8" t="s">
        <v>1532</v>
      </c>
      <c r="C82" s="8">
        <v>1083.03</v>
      </c>
      <c r="D82" s="8"/>
      <c r="E82" s="8"/>
      <c r="F82" s="190">
        <f t="shared" si="9"/>
        <v>1083.03</v>
      </c>
      <c r="G82" s="185">
        <f t="shared" si="14"/>
        <v>5.582044423770206E-3</v>
      </c>
      <c r="H82" s="185">
        <f t="shared" si="15"/>
        <v>6.0030015007503752E-3</v>
      </c>
      <c r="I82" s="18">
        <f t="shared" si="10"/>
        <v>49.600794873538639</v>
      </c>
      <c r="J82" s="18">
        <f t="shared" si="8"/>
        <v>10.9121748721785</v>
      </c>
      <c r="K82" s="202">
        <v>20.788079423197896</v>
      </c>
      <c r="L82" s="202">
        <v>1.942451363372655</v>
      </c>
      <c r="M82" s="71">
        <v>32</v>
      </c>
      <c r="N82" s="71">
        <v>32</v>
      </c>
      <c r="O82" s="8">
        <v>5000</v>
      </c>
      <c r="P82" s="10">
        <f t="shared" si="11"/>
        <v>83.243500532287698</v>
      </c>
      <c r="Q82" s="11">
        <f t="shared" si="12"/>
        <v>7.6861675606666208E-2</v>
      </c>
      <c r="R82" s="75"/>
    </row>
    <row r="83" spans="1:18" x14ac:dyDescent="0.35">
      <c r="A83" s="9">
        <f t="shared" si="13"/>
        <v>78</v>
      </c>
      <c r="B83" s="8" t="s">
        <v>1533</v>
      </c>
      <c r="C83" s="8">
        <v>830.01</v>
      </c>
      <c r="D83" s="8"/>
      <c r="E83" s="8"/>
      <c r="F83" s="190">
        <f t="shared" si="9"/>
        <v>830.01</v>
      </c>
      <c r="G83" s="185">
        <f t="shared" si="14"/>
        <v>4.0120944295848355E-3</v>
      </c>
      <c r="H83" s="185">
        <f t="shared" si="15"/>
        <v>4.1270635317658833E-3</v>
      </c>
      <c r="I83" s="18">
        <f t="shared" si="10"/>
        <v>34.847397853625033</v>
      </c>
      <c r="J83" s="18">
        <f t="shared" si="8"/>
        <v>7.6664275277975076</v>
      </c>
      <c r="K83" s="202">
        <v>14.604679097375678</v>
      </c>
      <c r="L83" s="202">
        <v>1.3961369174240958</v>
      </c>
      <c r="M83" s="71">
        <v>22</v>
      </c>
      <c r="N83" s="71">
        <v>23</v>
      </c>
      <c r="O83" s="8">
        <v>5000</v>
      </c>
      <c r="P83" s="10">
        <f t="shared" si="11"/>
        <v>58.514641396222316</v>
      </c>
      <c r="Q83" s="11">
        <f t="shared" si="12"/>
        <v>7.0498718565104423E-2</v>
      </c>
      <c r="R83" s="75"/>
    </row>
    <row r="84" spans="1:18" x14ac:dyDescent="0.35">
      <c r="A84" s="9">
        <f t="shared" si="13"/>
        <v>79</v>
      </c>
      <c r="B84" s="8" t="s">
        <v>1534</v>
      </c>
      <c r="C84" s="8">
        <v>481.98</v>
      </c>
      <c r="D84" s="8"/>
      <c r="E84" s="8">
        <v>64.2</v>
      </c>
      <c r="F84" s="190">
        <f t="shared" si="9"/>
        <v>546.18000000000006</v>
      </c>
      <c r="G84" s="185">
        <f t="shared" si="14"/>
        <v>2.965461100127922E-3</v>
      </c>
      <c r="H84" s="185">
        <f t="shared" si="15"/>
        <v>3.0015007503751876E-3</v>
      </c>
      <c r="I84" s="18">
        <f t="shared" si="10"/>
        <v>25.547248814836536</v>
      </c>
      <c r="J84" s="18">
        <f t="shared" si="8"/>
        <v>5.6203947392640377</v>
      </c>
      <c r="K84" s="202">
        <v>10.706914205526074</v>
      </c>
      <c r="L84" s="202">
        <v>1.0319272867917231</v>
      </c>
      <c r="M84" s="71">
        <v>16</v>
      </c>
      <c r="N84" s="71">
        <v>17</v>
      </c>
      <c r="O84" s="8">
        <v>5000</v>
      </c>
      <c r="P84" s="10">
        <f t="shared" si="11"/>
        <v>42.906485046418368</v>
      </c>
      <c r="Q84" s="11">
        <f t="shared" si="12"/>
        <v>7.8557407899260981E-2</v>
      </c>
      <c r="R84" s="75"/>
    </row>
    <row r="85" spans="1:18" x14ac:dyDescent="0.35">
      <c r="A85" s="9">
        <f t="shared" si="13"/>
        <v>80</v>
      </c>
      <c r="B85" s="8" t="s">
        <v>1535</v>
      </c>
      <c r="C85" s="8">
        <v>516.38</v>
      </c>
      <c r="D85" s="8"/>
      <c r="E85" s="8"/>
      <c r="F85" s="190">
        <f t="shared" si="9"/>
        <v>516.38</v>
      </c>
      <c r="G85" s="185">
        <f t="shared" si="14"/>
        <v>4.3609722060704735E-3</v>
      </c>
      <c r="H85" s="185">
        <f t="shared" si="15"/>
        <v>4.5022511255627812E-3</v>
      </c>
      <c r="I85" s="18">
        <f t="shared" si="10"/>
        <v>37.947447533221201</v>
      </c>
      <c r="J85" s="18">
        <f t="shared" si="8"/>
        <v>8.3484384573086636</v>
      </c>
      <c r="K85" s="202">
        <v>15.903934061325549</v>
      </c>
      <c r="L85" s="202">
        <v>1.5175401276348865</v>
      </c>
      <c r="M85" s="71">
        <v>24</v>
      </c>
      <c r="N85" s="71">
        <v>25</v>
      </c>
      <c r="O85" s="8">
        <v>5000</v>
      </c>
      <c r="P85" s="10">
        <f t="shared" si="11"/>
        <v>63.717360179490306</v>
      </c>
      <c r="Q85" s="11">
        <f t="shared" si="12"/>
        <v>0.12339238580016713</v>
      </c>
      <c r="R85" s="75"/>
    </row>
    <row r="86" spans="1:18" x14ac:dyDescent="0.35">
      <c r="A86" s="9">
        <f t="shared" si="13"/>
        <v>81</v>
      </c>
      <c r="B86" s="8" t="s">
        <v>1536</v>
      </c>
      <c r="C86" s="8">
        <v>342</v>
      </c>
      <c r="D86" s="8"/>
      <c r="E86" s="8"/>
      <c r="F86" s="190">
        <f t="shared" si="9"/>
        <v>342</v>
      </c>
      <c r="G86" s="185">
        <f t="shared" si="14"/>
        <v>1.7443888824281895E-3</v>
      </c>
      <c r="H86" s="185">
        <f t="shared" si="15"/>
        <v>1.8759379689844923E-3</v>
      </c>
      <c r="I86" s="18">
        <f t="shared" si="10"/>
        <v>15.500248397980826</v>
      </c>
      <c r="J86" s="18">
        <f t="shared" si="8"/>
        <v>3.4100546475557816</v>
      </c>
      <c r="K86" s="202">
        <v>6.4962748197493418</v>
      </c>
      <c r="L86" s="202">
        <v>0.60701605105395462</v>
      </c>
      <c r="M86" s="71">
        <v>10</v>
      </c>
      <c r="N86" s="71">
        <v>10</v>
      </c>
      <c r="O86" s="8">
        <v>5000</v>
      </c>
      <c r="P86" s="10">
        <f t="shared" si="11"/>
        <v>26.013593916339904</v>
      </c>
      <c r="Q86" s="11">
        <f t="shared" si="12"/>
        <v>7.6063140106257032E-2</v>
      </c>
      <c r="R86" s="75"/>
    </row>
    <row r="87" spans="1:18" x14ac:dyDescent="0.35">
      <c r="A87" s="9">
        <f t="shared" si="13"/>
        <v>82</v>
      </c>
      <c r="B87" s="8" t="s">
        <v>1537</v>
      </c>
      <c r="C87" s="8">
        <v>682.9</v>
      </c>
      <c r="D87" s="8">
        <v>53.8</v>
      </c>
      <c r="E87" s="8">
        <v>0</v>
      </c>
      <c r="F87" s="190">
        <f t="shared" si="9"/>
        <v>736.69999999999993</v>
      </c>
      <c r="G87" s="185">
        <f t="shared" si="14"/>
        <v>4.88428887079893E-3</v>
      </c>
      <c r="H87" s="185">
        <f t="shared" si="15"/>
        <v>5.2526263131565786E-3</v>
      </c>
      <c r="I87" s="18">
        <f t="shared" si="10"/>
        <v>43.40069551434631</v>
      </c>
      <c r="J87" s="18">
        <f t="shared" si="8"/>
        <v>9.5481530131561883</v>
      </c>
      <c r="K87" s="202">
        <v>18.189569495298159</v>
      </c>
      <c r="L87" s="202">
        <v>1.6996449429510732</v>
      </c>
      <c r="M87" s="71">
        <v>28</v>
      </c>
      <c r="N87" s="71">
        <v>28</v>
      </c>
      <c r="O87" s="8">
        <v>5000</v>
      </c>
      <c r="P87" s="10">
        <f t="shared" si="11"/>
        <v>72.838062965751732</v>
      </c>
      <c r="Q87" s="11">
        <f t="shared" si="12"/>
        <v>9.8870724807590252E-2</v>
      </c>
      <c r="R87" s="75"/>
    </row>
    <row r="88" spans="1:18" x14ac:dyDescent="0.35">
      <c r="A88" s="9">
        <f t="shared" si="13"/>
        <v>83</v>
      </c>
      <c r="B88" s="8" t="s">
        <v>1538</v>
      </c>
      <c r="C88" s="8">
        <v>214.1</v>
      </c>
      <c r="D88" s="8"/>
      <c r="E88" s="8"/>
      <c r="F88" s="190">
        <f t="shared" si="9"/>
        <v>214.1</v>
      </c>
      <c r="G88" s="185">
        <f t="shared" si="14"/>
        <v>2.442144435399465E-3</v>
      </c>
      <c r="H88" s="185">
        <f t="shared" si="15"/>
        <v>2.6263131565782893E-3</v>
      </c>
      <c r="I88" s="18">
        <f t="shared" si="10"/>
        <v>21.700347757173155</v>
      </c>
      <c r="J88" s="18">
        <f t="shared" si="8"/>
        <v>4.7740765065780941</v>
      </c>
      <c r="K88" s="202">
        <v>9.0947847476490793</v>
      </c>
      <c r="L88" s="202">
        <v>0.84982247147553658</v>
      </c>
      <c r="M88" s="71">
        <v>14</v>
      </c>
      <c r="N88" s="71">
        <v>14</v>
      </c>
      <c r="O88" s="8">
        <v>5000</v>
      </c>
      <c r="P88" s="10">
        <f t="shared" si="11"/>
        <v>36.419031482875866</v>
      </c>
      <c r="Q88" s="11">
        <f t="shared" si="12"/>
        <v>0.17010290276915399</v>
      </c>
      <c r="R88" s="75"/>
    </row>
    <row r="89" spans="1:18" x14ac:dyDescent="0.35">
      <c r="A89" s="9">
        <f t="shared" si="13"/>
        <v>84</v>
      </c>
      <c r="B89" s="8" t="s">
        <v>1539</v>
      </c>
      <c r="C89" s="8">
        <v>511.78</v>
      </c>
      <c r="D89" s="8"/>
      <c r="E89" s="8"/>
      <c r="F89" s="190">
        <f t="shared" si="9"/>
        <v>511.78</v>
      </c>
      <c r="G89" s="185">
        <f t="shared" si="14"/>
        <v>2.965461100127922E-3</v>
      </c>
      <c r="H89" s="185">
        <f t="shared" si="15"/>
        <v>3.189094547273637E-3</v>
      </c>
      <c r="I89" s="18">
        <f t="shared" si="10"/>
        <v>26.3504222765674</v>
      </c>
      <c r="J89" s="18">
        <f t="shared" si="8"/>
        <v>5.7970929008448282</v>
      </c>
      <c r="K89" s="202">
        <v>11.043667193573881</v>
      </c>
      <c r="L89" s="202">
        <v>1.0319272867917231</v>
      </c>
      <c r="M89" s="71">
        <v>17</v>
      </c>
      <c r="N89" s="71">
        <v>17</v>
      </c>
      <c r="O89" s="8">
        <v>5000</v>
      </c>
      <c r="P89" s="10">
        <f t="shared" si="11"/>
        <v>44.223109657777833</v>
      </c>
      <c r="Q89" s="11">
        <f t="shared" si="12"/>
        <v>8.6410390515021765E-2</v>
      </c>
      <c r="R89" s="75"/>
    </row>
    <row r="90" spans="1:18" x14ac:dyDescent="0.35">
      <c r="A90" s="9">
        <f t="shared" si="13"/>
        <v>85</v>
      </c>
      <c r="B90" s="8" t="s">
        <v>1540</v>
      </c>
      <c r="C90" s="8">
        <v>243</v>
      </c>
      <c r="D90" s="8"/>
      <c r="E90" s="8"/>
      <c r="F90" s="190">
        <f t="shared" si="9"/>
        <v>243</v>
      </c>
      <c r="G90" s="185">
        <f t="shared" si="14"/>
        <v>1.5699499941853705E-3</v>
      </c>
      <c r="H90" s="185">
        <f t="shared" si="15"/>
        <v>1.5007503751875938E-3</v>
      </c>
      <c r="I90" s="18">
        <f t="shared" si="10"/>
        <v>13.147050096451878</v>
      </c>
      <c r="J90" s="18">
        <f t="shared" si="8"/>
        <v>2.892351021219413</v>
      </c>
      <c r="K90" s="202">
        <v>5.5098943497265997</v>
      </c>
      <c r="L90" s="202">
        <v>0.54631444594855916</v>
      </c>
      <c r="M90" s="71">
        <v>8</v>
      </c>
      <c r="N90" s="71">
        <v>9</v>
      </c>
      <c r="O90" s="8">
        <v>5000</v>
      </c>
      <c r="P90" s="10">
        <f t="shared" si="11"/>
        <v>22.095609913346451</v>
      </c>
      <c r="Q90" s="11">
        <f t="shared" si="12"/>
        <v>9.0928435857392798E-2</v>
      </c>
      <c r="R90" s="75"/>
    </row>
    <row r="91" spans="1:18" x14ac:dyDescent="0.35">
      <c r="A91" s="9">
        <f t="shared" si="13"/>
        <v>86</v>
      </c>
      <c r="B91" s="8" t="s">
        <v>1541</v>
      </c>
      <c r="C91" s="8">
        <v>468.8</v>
      </c>
      <c r="D91" s="8"/>
      <c r="E91" s="8"/>
      <c r="F91" s="190">
        <f t="shared" si="9"/>
        <v>468.8</v>
      </c>
      <c r="G91" s="185">
        <f t="shared" si="14"/>
        <v>3.488777764856379E-3</v>
      </c>
      <c r="H91" s="185">
        <f t="shared" si="15"/>
        <v>3.7518759379689846E-3</v>
      </c>
      <c r="I91" s="18">
        <f t="shared" si="10"/>
        <v>31.000496795961652</v>
      </c>
      <c r="J91" s="18">
        <f t="shared" si="8"/>
        <v>6.8201092951115632</v>
      </c>
      <c r="K91" s="202">
        <v>12.992549639498684</v>
      </c>
      <c r="L91" s="202">
        <v>1.2140321021079092</v>
      </c>
      <c r="M91" s="71">
        <v>20</v>
      </c>
      <c r="N91" s="71">
        <v>20</v>
      </c>
      <c r="O91" s="8">
        <v>5000</v>
      </c>
      <c r="P91" s="10">
        <f t="shared" si="11"/>
        <v>52.027187832679807</v>
      </c>
      <c r="Q91" s="11">
        <f t="shared" si="12"/>
        <v>0.11097949623011905</v>
      </c>
      <c r="R91" s="75"/>
    </row>
    <row r="92" spans="1:18" x14ac:dyDescent="0.35">
      <c r="A92" s="9">
        <f t="shared" si="13"/>
        <v>87</v>
      </c>
      <c r="B92" s="8" t="s">
        <v>1542</v>
      </c>
      <c r="C92" s="8">
        <v>303.22000000000003</v>
      </c>
      <c r="D92" s="8"/>
      <c r="E92" s="8"/>
      <c r="F92" s="190">
        <f t="shared" si="9"/>
        <v>303.22000000000003</v>
      </c>
      <c r="G92" s="185">
        <f t="shared" si="14"/>
        <v>3.488777764856379E-3</v>
      </c>
      <c r="H92" s="185">
        <f t="shared" si="15"/>
        <v>3.7518759379689846E-3</v>
      </c>
      <c r="I92" s="18">
        <f t="shared" si="10"/>
        <v>31.000496795961652</v>
      </c>
      <c r="J92" s="18">
        <f t="shared" si="8"/>
        <v>6.8201092951115632</v>
      </c>
      <c r="K92" s="202">
        <v>12.992549639498684</v>
      </c>
      <c r="L92" s="202">
        <v>1.2140321021079092</v>
      </c>
      <c r="M92" s="71">
        <v>20</v>
      </c>
      <c r="N92" s="71">
        <v>20</v>
      </c>
      <c r="O92" s="8">
        <v>5000</v>
      </c>
      <c r="P92" s="10">
        <f t="shared" si="11"/>
        <v>52.027187832679807</v>
      </c>
      <c r="Q92" s="11">
        <f t="shared" si="12"/>
        <v>0.17158230932220764</v>
      </c>
      <c r="R92" s="75"/>
    </row>
    <row r="93" spans="1:18" x14ac:dyDescent="0.35">
      <c r="A93" s="9">
        <f t="shared" si="13"/>
        <v>88</v>
      </c>
      <c r="B93" s="8" t="s">
        <v>1543</v>
      </c>
      <c r="C93" s="8">
        <v>242.77</v>
      </c>
      <c r="D93" s="8"/>
      <c r="E93" s="8"/>
      <c r="F93" s="190">
        <f t="shared" si="9"/>
        <v>242.77</v>
      </c>
      <c r="G93" s="185">
        <f t="shared" si="14"/>
        <v>2.442144435399465E-3</v>
      </c>
      <c r="H93" s="185">
        <f t="shared" si="15"/>
        <v>2.6263131565782893E-3</v>
      </c>
      <c r="I93" s="18">
        <f t="shared" si="10"/>
        <v>21.700347757173155</v>
      </c>
      <c r="J93" s="18">
        <f t="shared" si="8"/>
        <v>4.7740765065780941</v>
      </c>
      <c r="K93" s="202">
        <v>9.0947847476490793</v>
      </c>
      <c r="L93" s="202">
        <v>0.84982247147553658</v>
      </c>
      <c r="M93" s="71">
        <v>14</v>
      </c>
      <c r="N93" s="71">
        <v>14</v>
      </c>
      <c r="O93" s="8">
        <v>5000</v>
      </c>
      <c r="P93" s="10">
        <f t="shared" si="11"/>
        <v>36.419031482875866</v>
      </c>
      <c r="Q93" s="11">
        <f t="shared" si="12"/>
        <v>0.15001454661974653</v>
      </c>
      <c r="R93" s="75"/>
    </row>
    <row r="94" spans="1:18" x14ac:dyDescent="0.35">
      <c r="A94" s="9">
        <f t="shared" si="13"/>
        <v>89</v>
      </c>
      <c r="B94" s="8" t="s">
        <v>1544</v>
      </c>
      <c r="C94" s="8">
        <v>455.7</v>
      </c>
      <c r="D94" s="8">
        <v>19.100000000000001</v>
      </c>
      <c r="E94" s="8"/>
      <c r="F94" s="190">
        <f t="shared" si="9"/>
        <v>474.8</v>
      </c>
      <c r="G94" s="185">
        <f t="shared" si="14"/>
        <v>3.6632166530991975E-3</v>
      </c>
      <c r="H94" s="185">
        <f t="shared" si="15"/>
        <v>3.9394697348674335E-3</v>
      </c>
      <c r="I94" s="18">
        <f t="shared" si="10"/>
        <v>32.550521635759729</v>
      </c>
      <c r="J94" s="18">
        <f t="shared" si="8"/>
        <v>7.1611147598671403</v>
      </c>
      <c r="K94" s="202">
        <v>13.642177121473621</v>
      </c>
      <c r="L94" s="202">
        <v>1.2747337072133047</v>
      </c>
      <c r="M94" s="71">
        <v>21</v>
      </c>
      <c r="N94" s="71">
        <v>21</v>
      </c>
      <c r="O94" s="8">
        <v>5000</v>
      </c>
      <c r="P94" s="10">
        <f t="shared" si="11"/>
        <v>54.628547224313799</v>
      </c>
      <c r="Q94" s="11">
        <f t="shared" si="12"/>
        <v>0.11505591243537025</v>
      </c>
      <c r="R94" s="75"/>
    </row>
    <row r="95" spans="1:18" x14ac:dyDescent="0.35">
      <c r="A95" s="9">
        <f t="shared" si="13"/>
        <v>90</v>
      </c>
      <c r="B95" s="8" t="s">
        <v>1545</v>
      </c>
      <c r="C95" s="8">
        <v>325.19</v>
      </c>
      <c r="D95" s="8"/>
      <c r="E95" s="8"/>
      <c r="F95" s="190">
        <f t="shared" si="9"/>
        <v>325.19</v>
      </c>
      <c r="G95" s="185">
        <f t="shared" si="14"/>
        <v>2.267705547156646E-3</v>
      </c>
      <c r="H95" s="185">
        <f t="shared" si="15"/>
        <v>2.2511255627813906E-3</v>
      </c>
      <c r="I95" s="18">
        <f t="shared" si="10"/>
        <v>19.347149455644207</v>
      </c>
      <c r="J95" s="18">
        <f t="shared" si="8"/>
        <v>4.2563728802417256</v>
      </c>
      <c r="K95" s="202">
        <v>8.1084042776263381</v>
      </c>
      <c r="L95" s="202">
        <v>0.78912086637014101</v>
      </c>
      <c r="M95" s="71">
        <v>12</v>
      </c>
      <c r="N95" s="71">
        <v>13</v>
      </c>
      <c r="O95" s="8">
        <v>5000</v>
      </c>
      <c r="P95" s="10">
        <f t="shared" si="11"/>
        <v>32.501047479882416</v>
      </c>
      <c r="Q95" s="11">
        <f t="shared" si="12"/>
        <v>9.9944793750983779E-2</v>
      </c>
      <c r="R95" s="75"/>
    </row>
    <row r="96" spans="1:18" x14ac:dyDescent="0.35">
      <c r="A96" s="9">
        <f t="shared" si="13"/>
        <v>91</v>
      </c>
      <c r="B96" s="8" t="s">
        <v>1546</v>
      </c>
      <c r="C96" s="8">
        <v>309</v>
      </c>
      <c r="D96" s="8"/>
      <c r="E96" s="8"/>
      <c r="F96" s="190">
        <f t="shared" si="9"/>
        <v>309</v>
      </c>
      <c r="G96" s="185">
        <f t="shared" si="14"/>
        <v>3.139899988370741E-3</v>
      </c>
      <c r="H96" s="185">
        <f t="shared" si="15"/>
        <v>3.189094547273637E-3</v>
      </c>
      <c r="I96" s="18">
        <f t="shared" si="10"/>
        <v>27.09727365463462</v>
      </c>
      <c r="J96" s="18">
        <f t="shared" si="8"/>
        <v>5.9614002040196166</v>
      </c>
      <c r="K96" s="202">
        <v>11.356541687501009</v>
      </c>
      <c r="L96" s="202">
        <v>1.0926288918971183</v>
      </c>
      <c r="M96" s="71">
        <v>17</v>
      </c>
      <c r="N96" s="71">
        <v>18</v>
      </c>
      <c r="O96" s="8">
        <v>5000</v>
      </c>
      <c r="P96" s="10">
        <f t="shared" si="11"/>
        <v>45.507844438052366</v>
      </c>
      <c r="Q96" s="11">
        <f t="shared" si="12"/>
        <v>0.14727457746942513</v>
      </c>
      <c r="R96" s="75"/>
    </row>
    <row r="97" spans="1:18" x14ac:dyDescent="0.35">
      <c r="A97" s="9">
        <f t="shared" si="13"/>
        <v>92</v>
      </c>
      <c r="B97" s="8" t="s">
        <v>1547</v>
      </c>
      <c r="C97" s="8">
        <v>556.29999999999995</v>
      </c>
      <c r="D97" s="8"/>
      <c r="E97" s="8"/>
      <c r="F97" s="190">
        <f t="shared" si="9"/>
        <v>556.29999999999995</v>
      </c>
      <c r="G97" s="185">
        <f t="shared" si="14"/>
        <v>3.488777764856379E-3</v>
      </c>
      <c r="H97" s="185">
        <f t="shared" si="15"/>
        <v>3.5642821410705352E-3</v>
      </c>
      <c r="I97" s="18">
        <f t="shared" si="10"/>
        <v>30.197323334230784</v>
      </c>
      <c r="J97" s="18">
        <f t="shared" si="8"/>
        <v>6.6434111335307726</v>
      </c>
      <c r="K97" s="202">
        <v>12.655796651450876</v>
      </c>
      <c r="L97" s="202">
        <v>1.2140321021079092</v>
      </c>
      <c r="M97" s="71">
        <v>19</v>
      </c>
      <c r="N97" s="71">
        <v>20</v>
      </c>
      <c r="O97" s="8">
        <v>5000</v>
      </c>
      <c r="P97" s="10">
        <f t="shared" si="11"/>
        <v>50.710563221320342</v>
      </c>
      <c r="Q97" s="11">
        <f t="shared" si="12"/>
        <v>9.1156863601151078E-2</v>
      </c>
      <c r="R97" s="75"/>
    </row>
    <row r="98" spans="1:18" x14ac:dyDescent="0.35">
      <c r="A98" s="9">
        <f t="shared" si="13"/>
        <v>93</v>
      </c>
      <c r="B98" s="8" t="s">
        <v>1548</v>
      </c>
      <c r="C98" s="8">
        <v>537.9</v>
      </c>
      <c r="D98" s="8"/>
      <c r="E98" s="8"/>
      <c r="F98" s="190">
        <f t="shared" si="9"/>
        <v>537.9</v>
      </c>
      <c r="G98" s="185">
        <f t="shared" si="14"/>
        <v>2.442144435399465E-3</v>
      </c>
      <c r="H98" s="185">
        <f t="shared" si="15"/>
        <v>2.6263131565782893E-3</v>
      </c>
      <c r="I98" s="18">
        <f t="shared" si="10"/>
        <v>21.700347757173155</v>
      </c>
      <c r="J98" s="18">
        <f t="shared" si="8"/>
        <v>4.7740765065780941</v>
      </c>
      <c r="K98" s="202">
        <v>9.0947847476490793</v>
      </c>
      <c r="L98" s="202">
        <v>0.84982247147553658</v>
      </c>
      <c r="M98" s="71">
        <v>14</v>
      </c>
      <c r="N98" s="71">
        <v>14</v>
      </c>
      <c r="O98" s="8">
        <v>5000</v>
      </c>
      <c r="P98" s="10">
        <f t="shared" si="11"/>
        <v>36.419031482875866</v>
      </c>
      <c r="Q98" s="11">
        <f t="shared" si="12"/>
        <v>6.7705951817951041E-2</v>
      </c>
      <c r="R98" s="75"/>
    </row>
    <row r="99" spans="1:18" x14ac:dyDescent="0.35">
      <c r="A99" s="9">
        <f t="shared" si="13"/>
        <v>94</v>
      </c>
      <c r="B99" s="8" t="s">
        <v>1549</v>
      </c>
      <c r="C99" s="8">
        <v>207.22</v>
      </c>
      <c r="D99" s="8"/>
      <c r="E99" s="8"/>
      <c r="F99" s="190">
        <f t="shared" si="9"/>
        <v>207.22</v>
      </c>
      <c r="G99" s="185">
        <f t="shared" si="14"/>
        <v>1.9188277706710082E-3</v>
      </c>
      <c r="H99" s="185">
        <f t="shared" si="15"/>
        <v>2.0635317658829417E-3</v>
      </c>
      <c r="I99" s="18">
        <f t="shared" si="10"/>
        <v>17.05027323777891</v>
      </c>
      <c r="J99" s="18">
        <f t="shared" si="8"/>
        <v>3.7510601123113601</v>
      </c>
      <c r="K99" s="202">
        <v>7.1459023017242762</v>
      </c>
      <c r="L99" s="202">
        <v>0.66771765615935019</v>
      </c>
      <c r="M99" s="71">
        <v>11</v>
      </c>
      <c r="N99" s="71">
        <v>11</v>
      </c>
      <c r="O99" s="8">
        <v>5000</v>
      </c>
      <c r="P99" s="10">
        <f t="shared" si="11"/>
        <v>28.614953307973899</v>
      </c>
      <c r="Q99" s="11">
        <f t="shared" si="12"/>
        <v>0.13808972738140093</v>
      </c>
      <c r="R99" s="75"/>
    </row>
    <row r="100" spans="1:18" x14ac:dyDescent="0.35">
      <c r="A100" s="9">
        <f t="shared" si="13"/>
        <v>95</v>
      </c>
      <c r="B100" s="8" t="s">
        <v>1550</v>
      </c>
      <c r="C100" s="8">
        <v>261.62</v>
      </c>
      <c r="D100" s="8"/>
      <c r="E100" s="8"/>
      <c r="F100" s="190">
        <f t="shared" si="9"/>
        <v>261.62</v>
      </c>
      <c r="G100" s="185">
        <f t="shared" si="14"/>
        <v>1.9188277706710082E-3</v>
      </c>
      <c r="H100" s="185">
        <f t="shared" si="15"/>
        <v>1.8759379689844923E-3</v>
      </c>
      <c r="I100" s="18">
        <f t="shared" si="10"/>
        <v>16.247099776048042</v>
      </c>
      <c r="J100" s="18">
        <f t="shared" si="8"/>
        <v>3.5743619507305695</v>
      </c>
      <c r="K100" s="202">
        <v>6.8091493136764676</v>
      </c>
      <c r="L100" s="202">
        <v>0.66771765615935019</v>
      </c>
      <c r="M100" s="71">
        <v>10</v>
      </c>
      <c r="N100" s="71">
        <v>11</v>
      </c>
      <c r="O100" s="8">
        <v>5000</v>
      </c>
      <c r="P100" s="10">
        <f t="shared" si="11"/>
        <v>27.29832869661443</v>
      </c>
      <c r="Q100" s="11">
        <f t="shared" si="12"/>
        <v>0.10434343206411753</v>
      </c>
      <c r="R100" s="75"/>
    </row>
    <row r="101" spans="1:18" x14ac:dyDescent="0.35">
      <c r="A101" s="9">
        <f t="shared" si="13"/>
        <v>96</v>
      </c>
      <c r="B101" s="8" t="s">
        <v>1551</v>
      </c>
      <c r="C101" s="8">
        <v>263.7</v>
      </c>
      <c r="D101" s="8"/>
      <c r="E101" s="8"/>
      <c r="F101" s="190">
        <f t="shared" si="9"/>
        <v>263.7</v>
      </c>
      <c r="G101" s="185">
        <f t="shared" si="14"/>
        <v>1.7443888824281895E-3</v>
      </c>
      <c r="H101" s="185">
        <f t="shared" si="15"/>
        <v>1.6883441720860429E-3</v>
      </c>
      <c r="I101" s="18">
        <f t="shared" si="10"/>
        <v>14.69707493624996</v>
      </c>
      <c r="J101" s="18">
        <f t="shared" si="8"/>
        <v>3.233356485974991</v>
      </c>
      <c r="K101" s="202">
        <v>6.1595218317015341</v>
      </c>
      <c r="L101" s="202">
        <v>0.60701605105395462</v>
      </c>
      <c r="M101" s="71">
        <v>9</v>
      </c>
      <c r="N101" s="71">
        <v>10</v>
      </c>
      <c r="O101" s="8">
        <v>5000</v>
      </c>
      <c r="P101" s="10">
        <f t="shared" si="11"/>
        <v>24.696969304980442</v>
      </c>
      <c r="Q101" s="11">
        <f t="shared" si="12"/>
        <v>9.3655552919910665E-2</v>
      </c>
      <c r="R101" s="75"/>
    </row>
    <row r="102" spans="1:18" x14ac:dyDescent="0.35">
      <c r="A102" s="9">
        <f t="shared" si="13"/>
        <v>97</v>
      </c>
      <c r="B102" s="8" t="s">
        <v>1552</v>
      </c>
      <c r="C102" s="8">
        <v>208.8</v>
      </c>
      <c r="D102" s="8"/>
      <c r="E102" s="8"/>
      <c r="F102" s="190">
        <f t="shared" si="9"/>
        <v>208.8</v>
      </c>
      <c r="G102" s="185">
        <f t="shared" si="14"/>
        <v>1.7443888824281895E-3</v>
      </c>
      <c r="H102" s="185">
        <f t="shared" si="15"/>
        <v>1.6883441720860429E-3</v>
      </c>
      <c r="I102" s="18">
        <f t="shared" si="10"/>
        <v>14.69707493624996</v>
      </c>
      <c r="J102" s="18">
        <f t="shared" si="8"/>
        <v>3.233356485974991</v>
      </c>
      <c r="K102" s="202">
        <v>6.1595218317015341</v>
      </c>
      <c r="L102" s="202">
        <v>0.60701605105395462</v>
      </c>
      <c r="M102" s="71">
        <v>9</v>
      </c>
      <c r="N102" s="71">
        <v>10</v>
      </c>
      <c r="O102" s="8">
        <v>5000</v>
      </c>
      <c r="P102" s="10">
        <f t="shared" si="11"/>
        <v>24.696969304980442</v>
      </c>
      <c r="Q102" s="11">
        <f t="shared" si="12"/>
        <v>0.11828050433419751</v>
      </c>
      <c r="R102" s="75"/>
    </row>
    <row r="103" spans="1:18" x14ac:dyDescent="0.35">
      <c r="A103" s="9">
        <f t="shared" si="13"/>
        <v>98</v>
      </c>
      <c r="B103" s="8" t="s">
        <v>1553</v>
      </c>
      <c r="C103" s="8">
        <v>1498.5</v>
      </c>
      <c r="D103" s="8">
        <v>133.19999999999999</v>
      </c>
      <c r="E103" s="8"/>
      <c r="F103" s="190">
        <f t="shared" si="9"/>
        <v>1631.7</v>
      </c>
      <c r="G103" s="185">
        <f t="shared" si="14"/>
        <v>8.3730666356553081E-3</v>
      </c>
      <c r="H103" s="185">
        <f t="shared" si="15"/>
        <v>8.8169084542271143E-3</v>
      </c>
      <c r="I103" s="18">
        <f t="shared" si="10"/>
        <v>73.598018848577098</v>
      </c>
      <c r="J103" s="18">
        <f t="shared" si="8"/>
        <v>16.191564146686961</v>
      </c>
      <c r="K103" s="202">
        <v>30.845366146749033</v>
      </c>
      <c r="L103" s="202">
        <v>2.9136770450589826</v>
      </c>
      <c r="M103" s="71">
        <v>47</v>
      </c>
      <c r="N103" s="71">
        <v>48</v>
      </c>
      <c r="O103" s="8">
        <v>5000</v>
      </c>
      <c r="P103" s="10">
        <f t="shared" si="11"/>
        <v>123.54862618707207</v>
      </c>
      <c r="Q103" s="11">
        <f t="shared" si="12"/>
        <v>7.5717733766667933E-2</v>
      </c>
      <c r="R103" s="75"/>
    </row>
    <row r="104" spans="1:18" x14ac:dyDescent="0.35">
      <c r="A104" s="9">
        <f t="shared" si="13"/>
        <v>99</v>
      </c>
      <c r="B104" s="8" t="s">
        <v>1554</v>
      </c>
      <c r="C104" s="8">
        <v>1506.1</v>
      </c>
      <c r="D104" s="8"/>
      <c r="E104" s="8"/>
      <c r="F104" s="190">
        <f t="shared" si="9"/>
        <v>1506.1</v>
      </c>
      <c r="G104" s="185">
        <f t="shared" si="14"/>
        <v>8.3730666356553081E-3</v>
      </c>
      <c r="H104" s="185">
        <f t="shared" si="15"/>
        <v>9.0045022511255624E-3</v>
      </c>
      <c r="I104" s="18">
        <f t="shared" si="10"/>
        <v>74.401192310307948</v>
      </c>
      <c r="J104" s="18">
        <f t="shared" si="8"/>
        <v>16.368262308267749</v>
      </c>
      <c r="K104" s="202">
        <v>31.182119134796842</v>
      </c>
      <c r="L104" s="202">
        <v>2.9136770450589826</v>
      </c>
      <c r="M104" s="71">
        <v>48</v>
      </c>
      <c r="N104" s="71">
        <v>48</v>
      </c>
      <c r="O104" s="8">
        <v>5000</v>
      </c>
      <c r="P104" s="10">
        <f t="shared" si="11"/>
        <v>124.86525079843153</v>
      </c>
      <c r="Q104" s="11">
        <f t="shared" si="12"/>
        <v>8.2906348050216808E-2</v>
      </c>
      <c r="R104" s="75"/>
    </row>
    <row r="105" spans="1:18" x14ac:dyDescent="0.35">
      <c r="A105" s="9">
        <f t="shared" si="13"/>
        <v>100</v>
      </c>
      <c r="B105" s="8" t="s">
        <v>1555</v>
      </c>
      <c r="C105" s="8">
        <v>2013.2</v>
      </c>
      <c r="D105" s="8"/>
      <c r="E105" s="8"/>
      <c r="F105" s="190">
        <f t="shared" si="9"/>
        <v>2013.2</v>
      </c>
      <c r="G105" s="185">
        <f t="shared" si="14"/>
        <v>1.1861844400511688E-2</v>
      </c>
      <c r="H105" s="185">
        <f t="shared" si="15"/>
        <v>1.2568784392196098E-2</v>
      </c>
      <c r="I105" s="18">
        <f t="shared" si="10"/>
        <v>104.59851564453874</v>
      </c>
      <c r="J105" s="18">
        <f t="shared" si="8"/>
        <v>23.011673441798521</v>
      </c>
      <c r="K105" s="202">
        <v>43.837915786247713</v>
      </c>
      <c r="L105" s="202">
        <v>4.1277091471668923</v>
      </c>
      <c r="M105" s="71">
        <v>67</v>
      </c>
      <c r="N105" s="71">
        <v>68</v>
      </c>
      <c r="O105" s="8">
        <v>5000</v>
      </c>
      <c r="P105" s="10">
        <f t="shared" si="11"/>
        <v>175.57581401975185</v>
      </c>
      <c r="Q105" s="11">
        <f t="shared" si="12"/>
        <v>8.7212305791651026E-2</v>
      </c>
      <c r="R105" s="75"/>
    </row>
    <row r="106" spans="1:18" x14ac:dyDescent="0.35">
      <c r="A106" s="9">
        <f t="shared" si="13"/>
        <v>101</v>
      </c>
      <c r="B106" s="8" t="s">
        <v>1556</v>
      </c>
      <c r="C106" s="8">
        <v>750.96</v>
      </c>
      <c r="D106" s="8"/>
      <c r="E106" s="8">
        <v>30</v>
      </c>
      <c r="F106" s="190">
        <f t="shared" si="9"/>
        <v>780.96</v>
      </c>
      <c r="G106" s="185">
        <f t="shared" si="14"/>
        <v>2.791022211885103E-3</v>
      </c>
      <c r="H106" s="185">
        <f t="shared" si="15"/>
        <v>2.8139069534767382E-3</v>
      </c>
      <c r="I106" s="18">
        <f t="shared" si="10"/>
        <v>23.997223975038455</v>
      </c>
      <c r="J106" s="18">
        <f t="shared" si="8"/>
        <v>5.2793892745084605</v>
      </c>
      <c r="K106" s="202">
        <v>10.057286723551142</v>
      </c>
      <c r="L106" s="202">
        <v>0.9712256816863275</v>
      </c>
      <c r="M106" s="71">
        <v>15</v>
      </c>
      <c r="N106" s="71">
        <v>16</v>
      </c>
      <c r="O106" s="8">
        <v>5000</v>
      </c>
      <c r="P106" s="10">
        <f t="shared" si="11"/>
        <v>40.305125654784383</v>
      </c>
      <c r="Q106" s="11">
        <f t="shared" si="12"/>
        <v>5.1609718365581314E-2</v>
      </c>
      <c r="R106" s="75"/>
    </row>
    <row r="107" spans="1:18" x14ac:dyDescent="0.35">
      <c r="A107" s="9">
        <f t="shared" si="13"/>
        <v>102</v>
      </c>
      <c r="B107" s="8" t="s">
        <v>1557</v>
      </c>
      <c r="C107" s="8">
        <v>529.01</v>
      </c>
      <c r="D107" s="8"/>
      <c r="E107" s="8"/>
      <c r="F107" s="190">
        <f t="shared" si="9"/>
        <v>529.01</v>
      </c>
      <c r="G107" s="185">
        <f t="shared" si="14"/>
        <v>2.791022211885103E-3</v>
      </c>
      <c r="H107" s="185">
        <f t="shared" si="15"/>
        <v>2.8139069534767382E-3</v>
      </c>
      <c r="I107" s="18">
        <f t="shared" si="10"/>
        <v>23.997223975038455</v>
      </c>
      <c r="J107" s="18">
        <f t="shared" si="8"/>
        <v>5.2793892745084605</v>
      </c>
      <c r="K107" s="202">
        <v>10.057286723551142</v>
      </c>
      <c r="L107" s="202">
        <v>0.9712256816863275</v>
      </c>
      <c r="M107" s="71">
        <v>15</v>
      </c>
      <c r="N107" s="71">
        <v>16</v>
      </c>
      <c r="O107" s="8">
        <v>5000</v>
      </c>
      <c r="P107" s="10">
        <f t="shared" si="11"/>
        <v>40.305125654784383</v>
      </c>
      <c r="Q107" s="11">
        <f t="shared" si="12"/>
        <v>7.6189723549241764E-2</v>
      </c>
      <c r="R107" s="75"/>
    </row>
    <row r="108" spans="1:18" x14ac:dyDescent="0.35">
      <c r="A108" s="9">
        <f t="shared" si="13"/>
        <v>103</v>
      </c>
      <c r="B108" s="8" t="s">
        <v>1558</v>
      </c>
      <c r="C108" s="8">
        <v>658.78</v>
      </c>
      <c r="D108" s="8">
        <v>61.5</v>
      </c>
      <c r="E108" s="8"/>
      <c r="F108" s="190">
        <f t="shared" si="9"/>
        <v>720.28</v>
      </c>
      <c r="G108" s="185">
        <f t="shared" si="14"/>
        <v>3.139899988370741E-3</v>
      </c>
      <c r="H108" s="185">
        <f t="shared" si="15"/>
        <v>3.3766883441720859E-3</v>
      </c>
      <c r="I108" s="18">
        <f t="shared" si="10"/>
        <v>27.900447116365484</v>
      </c>
      <c r="J108" s="18">
        <f t="shared" si="8"/>
        <v>6.1380983656004062</v>
      </c>
      <c r="K108" s="202">
        <v>11.693294675548817</v>
      </c>
      <c r="L108" s="202">
        <v>1.0926288918971183</v>
      </c>
      <c r="M108" s="71">
        <v>18</v>
      </c>
      <c r="N108" s="71">
        <v>18</v>
      </c>
      <c r="O108" s="8">
        <v>5000</v>
      </c>
      <c r="P108" s="10">
        <f t="shared" si="11"/>
        <v>46.824469049411832</v>
      </c>
      <c r="Q108" s="11">
        <f t="shared" si="12"/>
        <v>6.5008703628327641E-2</v>
      </c>
      <c r="R108" s="75"/>
    </row>
    <row r="109" spans="1:18" x14ac:dyDescent="0.35">
      <c r="A109" s="9">
        <f t="shared" si="13"/>
        <v>104</v>
      </c>
      <c r="B109" s="8" t="s">
        <v>1559</v>
      </c>
      <c r="C109" s="8">
        <v>499.4</v>
      </c>
      <c r="D109" s="8"/>
      <c r="E109" s="8"/>
      <c r="F109" s="190">
        <f t="shared" si="9"/>
        <v>499.4</v>
      </c>
      <c r="G109" s="185">
        <f t="shared" si="14"/>
        <v>1.9188277706710082E-3</v>
      </c>
      <c r="H109" s="185">
        <f t="shared" si="15"/>
        <v>2.0635317658829417E-3</v>
      </c>
      <c r="I109" s="18">
        <f t="shared" si="10"/>
        <v>17.05027323777891</v>
      </c>
      <c r="J109" s="18">
        <f t="shared" si="8"/>
        <v>3.7510601123113601</v>
      </c>
      <c r="K109" s="202">
        <v>7.1459023017242762</v>
      </c>
      <c r="L109" s="202">
        <v>0.66771765615935019</v>
      </c>
      <c r="M109" s="71">
        <v>11</v>
      </c>
      <c r="N109" s="71">
        <v>11</v>
      </c>
      <c r="O109" s="8">
        <v>5000</v>
      </c>
      <c r="P109" s="10">
        <f t="shared" si="11"/>
        <v>28.614953307973899</v>
      </c>
      <c r="Q109" s="11">
        <f t="shared" si="12"/>
        <v>5.7298665013964557E-2</v>
      </c>
      <c r="R109" s="75"/>
    </row>
    <row r="110" spans="1:18" x14ac:dyDescent="0.35">
      <c r="A110" s="9">
        <f t="shared" si="13"/>
        <v>105</v>
      </c>
      <c r="B110" s="8" t="s">
        <v>1560</v>
      </c>
      <c r="C110" s="8">
        <v>595.1</v>
      </c>
      <c r="D110" s="8"/>
      <c r="E110" s="8"/>
      <c r="F110" s="190">
        <f t="shared" si="9"/>
        <v>595.1</v>
      </c>
      <c r="G110" s="185">
        <f t="shared" si="14"/>
        <v>5.0587277590417494E-3</v>
      </c>
      <c r="H110" s="185">
        <f t="shared" si="15"/>
        <v>5.2526263131565786E-3</v>
      </c>
      <c r="I110" s="18">
        <f t="shared" si="10"/>
        <v>44.14754689241353</v>
      </c>
      <c r="J110" s="18">
        <f t="shared" si="8"/>
        <v>9.7124603163309775</v>
      </c>
      <c r="K110" s="202">
        <v>18.502443989225284</v>
      </c>
      <c r="L110" s="202">
        <v>1.7603465480564686</v>
      </c>
      <c r="M110" s="71">
        <v>28</v>
      </c>
      <c r="N110" s="71">
        <v>29</v>
      </c>
      <c r="O110" s="8">
        <v>5000</v>
      </c>
      <c r="P110" s="10">
        <f t="shared" si="11"/>
        <v>74.122797746026265</v>
      </c>
      <c r="Q110" s="11">
        <f t="shared" si="12"/>
        <v>0.12455519701903253</v>
      </c>
      <c r="R110" s="75"/>
    </row>
    <row r="111" spans="1:18" x14ac:dyDescent="0.35">
      <c r="A111" s="9">
        <f t="shared" si="13"/>
        <v>106</v>
      </c>
      <c r="B111" s="8" t="s">
        <v>1561</v>
      </c>
      <c r="C111" s="8">
        <v>804.1</v>
      </c>
      <c r="D111" s="8"/>
      <c r="E111" s="8"/>
      <c r="F111" s="190">
        <f t="shared" si="9"/>
        <v>804.1</v>
      </c>
      <c r="G111" s="185">
        <f t="shared" si="14"/>
        <v>6.6286777532271199E-3</v>
      </c>
      <c r="H111" s="185">
        <f t="shared" si="15"/>
        <v>7.1285642821410705E-3</v>
      </c>
      <c r="I111" s="18">
        <f t="shared" si="10"/>
        <v>58.900943912327136</v>
      </c>
      <c r="J111" s="18">
        <f t="shared" si="8"/>
        <v>12.95820766071197</v>
      </c>
      <c r="K111" s="202">
        <v>24.6858443150475</v>
      </c>
      <c r="L111" s="202">
        <v>2.306660994005028</v>
      </c>
      <c r="M111" s="71">
        <v>38</v>
      </c>
      <c r="N111" s="71">
        <v>38</v>
      </c>
      <c r="O111" s="8">
        <v>5000</v>
      </c>
      <c r="P111" s="10">
        <f t="shared" si="11"/>
        <v>98.851656882091632</v>
      </c>
      <c r="Q111" s="11">
        <f t="shared" si="12"/>
        <v>0.12293453162802093</v>
      </c>
      <c r="R111" s="75"/>
    </row>
    <row r="112" spans="1:18" x14ac:dyDescent="0.35">
      <c r="A112" s="9">
        <f t="shared" si="13"/>
        <v>107</v>
      </c>
      <c r="B112" s="8" t="s">
        <v>1562</v>
      </c>
      <c r="C112" s="8">
        <v>844.6</v>
      </c>
      <c r="D112" s="8"/>
      <c r="E112" s="8"/>
      <c r="F112" s="190">
        <f t="shared" si="9"/>
        <v>844.6</v>
      </c>
      <c r="G112" s="185">
        <f t="shared" si="14"/>
        <v>7.5008721944412144E-3</v>
      </c>
      <c r="H112" s="185">
        <f t="shared" si="15"/>
        <v>7.8789394697348671E-3</v>
      </c>
      <c r="I112" s="18">
        <f t="shared" si="10"/>
        <v>65.847894649586692</v>
      </c>
      <c r="J112" s="18">
        <f t="shared" si="8"/>
        <v>14.486536822909072</v>
      </c>
      <c r="K112" s="202">
        <v>27.597228736874364</v>
      </c>
      <c r="L112" s="202">
        <v>2.6101690195320049</v>
      </c>
      <c r="M112" s="71">
        <v>42</v>
      </c>
      <c r="N112" s="71">
        <v>43</v>
      </c>
      <c r="O112" s="8">
        <v>5000</v>
      </c>
      <c r="P112" s="10">
        <f t="shared" si="11"/>
        <v>110.54182922890215</v>
      </c>
      <c r="Q112" s="11">
        <f t="shared" si="12"/>
        <v>0.13088068817061585</v>
      </c>
      <c r="R112" s="75"/>
    </row>
    <row r="113" spans="1:18" x14ac:dyDescent="0.35">
      <c r="A113" s="9">
        <f t="shared" si="13"/>
        <v>108</v>
      </c>
      <c r="B113" s="8" t="s">
        <v>1563</v>
      </c>
      <c r="C113" s="71">
        <v>1017</v>
      </c>
      <c r="D113" s="8"/>
      <c r="E113" s="8"/>
      <c r="F113" s="190">
        <f t="shared" si="9"/>
        <v>1017</v>
      </c>
      <c r="G113" s="185">
        <f t="shared" si="14"/>
        <v>6.2797999767414819E-3</v>
      </c>
      <c r="H113" s="185">
        <f t="shared" si="15"/>
        <v>6.5657828914457228E-3</v>
      </c>
      <c r="I113" s="18">
        <f t="shared" si="10"/>
        <v>54.997720771000104</v>
      </c>
      <c r="J113" s="18">
        <f t="shared" si="8"/>
        <v>12.099498569620023</v>
      </c>
      <c r="K113" s="202">
        <v>23.049836363049824</v>
      </c>
      <c r="L113" s="202">
        <v>2.1852577837942366</v>
      </c>
      <c r="M113" s="71">
        <v>35</v>
      </c>
      <c r="N113" s="71">
        <v>36</v>
      </c>
      <c r="O113" s="8">
        <v>5000</v>
      </c>
      <c r="P113" s="10">
        <f t="shared" si="11"/>
        <v>92.332313487464191</v>
      </c>
      <c r="Q113" s="11">
        <f t="shared" si="12"/>
        <v>9.0788902150898909E-2</v>
      </c>
      <c r="R113" s="75"/>
    </row>
    <row r="114" spans="1:18" x14ac:dyDescent="0.35">
      <c r="A114" s="9">
        <f t="shared" si="13"/>
        <v>109</v>
      </c>
      <c r="B114" s="8" t="s">
        <v>1564</v>
      </c>
      <c r="C114" s="8">
        <v>630.4</v>
      </c>
      <c r="D114" s="8"/>
      <c r="E114" s="8"/>
      <c r="F114" s="190">
        <f t="shared" si="9"/>
        <v>630.4</v>
      </c>
      <c r="G114" s="185">
        <f t="shared" si="14"/>
        <v>5.233166647284568E-3</v>
      </c>
      <c r="H114" s="185">
        <f t="shared" si="15"/>
        <v>5.4402201100550275E-3</v>
      </c>
      <c r="I114" s="18">
        <f t="shared" si="10"/>
        <v>45.697571732211607</v>
      </c>
      <c r="J114" s="18">
        <f t="shared" si="8"/>
        <v>10.053465781086553</v>
      </c>
      <c r="K114" s="202">
        <v>19.15207147120022</v>
      </c>
      <c r="L114" s="202">
        <v>1.8210481531618639</v>
      </c>
      <c r="M114" s="71">
        <v>29</v>
      </c>
      <c r="N114" s="71">
        <v>30</v>
      </c>
      <c r="O114" s="8">
        <v>5000</v>
      </c>
      <c r="P114" s="10">
        <f t="shared" si="11"/>
        <v>76.724157137660242</v>
      </c>
      <c r="Q114" s="11">
        <f t="shared" si="12"/>
        <v>0.1217071020584712</v>
      </c>
      <c r="R114" s="75"/>
    </row>
    <row r="115" spans="1:18" x14ac:dyDescent="0.35">
      <c r="A115" s="9">
        <f t="shared" si="13"/>
        <v>110</v>
      </c>
      <c r="B115" s="8" t="s">
        <v>1565</v>
      </c>
      <c r="C115" s="8">
        <v>777.76</v>
      </c>
      <c r="D115" s="8"/>
      <c r="E115" s="8"/>
      <c r="F115" s="190">
        <f t="shared" si="9"/>
        <v>777.76</v>
      </c>
      <c r="G115" s="185">
        <f t="shared" si="14"/>
        <v>5.233166647284568E-3</v>
      </c>
      <c r="H115" s="185">
        <f t="shared" si="15"/>
        <v>5.6278139069534765E-3</v>
      </c>
      <c r="I115" s="18">
        <f t="shared" si="10"/>
        <v>46.500745193942471</v>
      </c>
      <c r="J115" s="18">
        <f t="shared" si="8"/>
        <v>10.230163942667344</v>
      </c>
      <c r="K115" s="202">
        <v>19.488824459248026</v>
      </c>
      <c r="L115" s="202">
        <v>1.8210481531618639</v>
      </c>
      <c r="M115" s="71">
        <v>30</v>
      </c>
      <c r="N115" s="71">
        <v>30</v>
      </c>
      <c r="O115" s="8">
        <v>5000</v>
      </c>
      <c r="P115" s="10">
        <f t="shared" si="11"/>
        <v>78.040781749019715</v>
      </c>
      <c r="Q115" s="11">
        <f t="shared" si="12"/>
        <v>0.10034044145883012</v>
      </c>
      <c r="R115" s="75"/>
    </row>
    <row r="116" spans="1:18" x14ac:dyDescent="0.35">
      <c r="A116" s="9">
        <f t="shared" si="13"/>
        <v>111</v>
      </c>
      <c r="B116" s="8" t="s">
        <v>1566</v>
      </c>
      <c r="C116" s="8">
        <v>906.27</v>
      </c>
      <c r="D116" s="8"/>
      <c r="E116" s="8"/>
      <c r="F116" s="190">
        <f t="shared" si="9"/>
        <v>906.27</v>
      </c>
      <c r="G116" s="185">
        <f t="shared" si="14"/>
        <v>7.5008721944412144E-3</v>
      </c>
      <c r="H116" s="185">
        <f t="shared" si="15"/>
        <v>8.0665332666333169E-3</v>
      </c>
      <c r="I116" s="18">
        <f t="shared" si="10"/>
        <v>66.651068111317556</v>
      </c>
      <c r="J116" s="18">
        <f t="shared" si="8"/>
        <v>14.663234984489863</v>
      </c>
      <c r="K116" s="202">
        <v>27.933981724922173</v>
      </c>
      <c r="L116" s="202">
        <v>2.6101690195320049</v>
      </c>
      <c r="M116" s="71">
        <v>43</v>
      </c>
      <c r="N116" s="71">
        <v>43</v>
      </c>
      <c r="O116" s="8">
        <v>5000</v>
      </c>
      <c r="P116" s="10">
        <f t="shared" si="11"/>
        <v>111.8584538402616</v>
      </c>
      <c r="Q116" s="11">
        <f t="shared" si="12"/>
        <v>0.12342729411793572</v>
      </c>
      <c r="R116" s="75"/>
    </row>
    <row r="117" spans="1:18" x14ac:dyDescent="0.35">
      <c r="A117" s="9">
        <f t="shared" si="13"/>
        <v>112</v>
      </c>
      <c r="B117" s="8" t="s">
        <v>1567</v>
      </c>
      <c r="C117" s="8">
        <v>895.68</v>
      </c>
      <c r="D117" s="8"/>
      <c r="E117" s="8"/>
      <c r="F117" s="190">
        <f t="shared" si="9"/>
        <v>895.68</v>
      </c>
      <c r="G117" s="185">
        <f t="shared" si="14"/>
        <v>7.326433306198395E-3</v>
      </c>
      <c r="H117" s="185">
        <f t="shared" si="15"/>
        <v>7.8789394697348671E-3</v>
      </c>
      <c r="I117" s="18">
        <f t="shared" si="10"/>
        <v>65.101043271519458</v>
      </c>
      <c r="J117" s="18">
        <f t="shared" si="8"/>
        <v>14.322229519734281</v>
      </c>
      <c r="K117" s="202">
        <v>27.284354242947241</v>
      </c>
      <c r="L117" s="202">
        <v>2.5494674144266094</v>
      </c>
      <c r="M117" s="71">
        <v>42</v>
      </c>
      <c r="N117" s="71">
        <v>42</v>
      </c>
      <c r="O117" s="8">
        <v>5000</v>
      </c>
      <c r="P117" s="10">
        <f t="shared" si="11"/>
        <v>109.2570944486276</v>
      </c>
      <c r="Q117" s="11">
        <f t="shared" si="12"/>
        <v>0.12198228658519517</v>
      </c>
      <c r="R117" s="75"/>
    </row>
    <row r="118" spans="1:18" x14ac:dyDescent="0.35">
      <c r="A118" s="9">
        <f t="shared" si="13"/>
        <v>113</v>
      </c>
      <c r="B118" s="8" t="s">
        <v>1568</v>
      </c>
      <c r="C118" s="8">
        <v>898.84</v>
      </c>
      <c r="D118" s="8"/>
      <c r="E118" s="8"/>
      <c r="F118" s="190">
        <f t="shared" si="9"/>
        <v>898.84</v>
      </c>
      <c r="G118" s="185">
        <f t="shared" si="14"/>
        <v>4.88428887079893E-3</v>
      </c>
      <c r="H118" s="185">
        <f t="shared" si="15"/>
        <v>5.0650325162581288E-3</v>
      </c>
      <c r="I118" s="18">
        <f t="shared" si="10"/>
        <v>42.597522052615446</v>
      </c>
      <c r="J118" s="18">
        <f t="shared" si="8"/>
        <v>9.3714548515753986</v>
      </c>
      <c r="K118" s="202">
        <v>17.852816507250349</v>
      </c>
      <c r="L118" s="202">
        <v>1.6996449429510732</v>
      </c>
      <c r="M118" s="71">
        <v>27</v>
      </c>
      <c r="N118" s="71">
        <v>28</v>
      </c>
      <c r="O118" s="8">
        <v>5000</v>
      </c>
      <c r="P118" s="10">
        <f t="shared" si="11"/>
        <v>71.521438354392259</v>
      </c>
      <c r="Q118" s="11">
        <f t="shared" si="12"/>
        <v>7.9570822787584289E-2</v>
      </c>
      <c r="R118" s="75"/>
    </row>
    <row r="119" spans="1:18" x14ac:dyDescent="0.35">
      <c r="A119" s="9">
        <f t="shared" si="13"/>
        <v>114</v>
      </c>
      <c r="B119" s="8" t="s">
        <v>1569</v>
      </c>
      <c r="C119" s="8">
        <v>956.6</v>
      </c>
      <c r="D119" s="8"/>
      <c r="E119" s="8"/>
      <c r="F119" s="190">
        <f t="shared" si="9"/>
        <v>956.6</v>
      </c>
      <c r="G119" s="185">
        <f t="shared" si="14"/>
        <v>6.8031166414699385E-3</v>
      </c>
      <c r="H119" s="185">
        <f t="shared" si="15"/>
        <v>7.3161580790395194E-3</v>
      </c>
      <c r="I119" s="18">
        <f t="shared" si="10"/>
        <v>60.45096875212522</v>
      </c>
      <c r="J119" s="18">
        <f t="shared" si="8"/>
        <v>13.299213125467549</v>
      </c>
      <c r="K119" s="202">
        <v>25.335471797022436</v>
      </c>
      <c r="L119" s="202">
        <v>2.367362599110423</v>
      </c>
      <c r="M119" s="71">
        <v>39</v>
      </c>
      <c r="N119" s="71">
        <v>39</v>
      </c>
      <c r="O119" s="8">
        <v>5000</v>
      </c>
      <c r="P119" s="10">
        <f t="shared" si="11"/>
        <v>101.45301627372562</v>
      </c>
      <c r="Q119" s="11">
        <f t="shared" si="12"/>
        <v>0.10605583971746353</v>
      </c>
      <c r="R119" s="75"/>
    </row>
    <row r="120" spans="1:18" x14ac:dyDescent="0.35">
      <c r="A120" s="9">
        <f t="shared" si="13"/>
        <v>115</v>
      </c>
      <c r="B120" s="8" t="s">
        <v>1570</v>
      </c>
      <c r="C120" s="8">
        <v>808.75</v>
      </c>
      <c r="D120" s="8">
        <v>45.8</v>
      </c>
      <c r="E120" s="8"/>
      <c r="F120" s="190">
        <f t="shared" si="9"/>
        <v>854.55</v>
      </c>
      <c r="G120" s="185">
        <f t="shared" si="14"/>
        <v>5.930922200255844E-3</v>
      </c>
      <c r="H120" s="185">
        <f t="shared" si="15"/>
        <v>6.3781890945472739E-3</v>
      </c>
      <c r="I120" s="18">
        <f t="shared" si="10"/>
        <v>52.7008445531348</v>
      </c>
      <c r="J120" s="18">
        <f t="shared" si="8"/>
        <v>11.594185801689656</v>
      </c>
      <c r="K120" s="202">
        <v>22.087334387147763</v>
      </c>
      <c r="L120" s="202">
        <v>2.0638545735834462</v>
      </c>
      <c r="M120" s="71">
        <v>34</v>
      </c>
      <c r="N120" s="71">
        <v>34</v>
      </c>
      <c r="O120" s="8">
        <v>5000</v>
      </c>
      <c r="P120" s="10">
        <f t="shared" si="11"/>
        <v>88.446219315555666</v>
      </c>
      <c r="Q120" s="11">
        <f t="shared" si="12"/>
        <v>0.1035003444099885</v>
      </c>
      <c r="R120" s="75"/>
    </row>
    <row r="121" spans="1:18" x14ac:dyDescent="0.35">
      <c r="A121" s="9">
        <f t="shared" si="13"/>
        <v>116</v>
      </c>
      <c r="B121" s="8" t="s">
        <v>1571</v>
      </c>
      <c r="C121" s="8">
        <v>623.66999999999996</v>
      </c>
      <c r="D121" s="8">
        <v>88.7</v>
      </c>
      <c r="E121" s="8">
        <v>51.6</v>
      </c>
      <c r="F121" s="190">
        <f t="shared" si="9"/>
        <v>763.97</v>
      </c>
      <c r="G121" s="185">
        <f t="shared" si="14"/>
        <v>4.3609722060704735E-3</v>
      </c>
      <c r="H121" s="185">
        <f t="shared" si="15"/>
        <v>4.5022511255627812E-3</v>
      </c>
      <c r="I121" s="18">
        <f t="shared" si="10"/>
        <v>37.947447533221201</v>
      </c>
      <c r="J121" s="18">
        <f t="shared" si="8"/>
        <v>8.3484384573086636</v>
      </c>
      <c r="K121" s="202">
        <v>15.903934061325549</v>
      </c>
      <c r="L121" s="202">
        <v>1.5175401276348865</v>
      </c>
      <c r="M121" s="71">
        <v>24</v>
      </c>
      <c r="N121" s="71">
        <v>25</v>
      </c>
      <c r="O121" s="8">
        <v>5000</v>
      </c>
      <c r="P121" s="10">
        <f t="shared" si="11"/>
        <v>63.717360179490306</v>
      </c>
      <c r="Q121" s="11">
        <f t="shared" si="12"/>
        <v>8.3402961084192193E-2</v>
      </c>
      <c r="R121" s="75"/>
    </row>
    <row r="122" spans="1:18" x14ac:dyDescent="0.35">
      <c r="A122" s="9">
        <f t="shared" si="13"/>
        <v>117</v>
      </c>
      <c r="B122" s="8" t="s">
        <v>1572</v>
      </c>
      <c r="C122" s="8">
        <v>522.74</v>
      </c>
      <c r="D122" s="8"/>
      <c r="E122" s="8"/>
      <c r="F122" s="190">
        <f t="shared" si="9"/>
        <v>522.74</v>
      </c>
      <c r="G122" s="185">
        <f t="shared" si="14"/>
        <v>4.186533317827654E-3</v>
      </c>
      <c r="H122" s="185">
        <f t="shared" si="15"/>
        <v>4.3146573286643322E-3</v>
      </c>
      <c r="I122" s="18">
        <f t="shared" si="10"/>
        <v>36.397422693423117</v>
      </c>
      <c r="J122" s="18">
        <f t="shared" si="8"/>
        <v>8.0074329925530865</v>
      </c>
      <c r="K122" s="202">
        <v>15.254306579350612</v>
      </c>
      <c r="L122" s="202">
        <v>1.4568385225294913</v>
      </c>
      <c r="M122" s="71">
        <v>23</v>
      </c>
      <c r="N122" s="71">
        <v>24</v>
      </c>
      <c r="O122" s="8">
        <v>5000</v>
      </c>
      <c r="P122" s="10">
        <f t="shared" si="11"/>
        <v>61.116000787856308</v>
      </c>
      <c r="Q122" s="11">
        <f t="shared" si="12"/>
        <v>0.11691472010532254</v>
      </c>
      <c r="R122" s="75"/>
    </row>
    <row r="123" spans="1:18" x14ac:dyDescent="0.35">
      <c r="A123" s="9">
        <f t="shared" si="13"/>
        <v>118</v>
      </c>
      <c r="B123" s="8" t="s">
        <v>1573</v>
      </c>
      <c r="C123" s="8">
        <v>579.79999999999995</v>
      </c>
      <c r="D123" s="8"/>
      <c r="E123" s="8">
        <v>20.399999999999999</v>
      </c>
      <c r="F123" s="190">
        <f t="shared" si="9"/>
        <v>600.19999999999993</v>
      </c>
      <c r="G123" s="185">
        <f t="shared" si="14"/>
        <v>3.488777764856379E-3</v>
      </c>
      <c r="H123" s="185">
        <f t="shared" si="15"/>
        <v>3.5642821410705352E-3</v>
      </c>
      <c r="I123" s="18">
        <f t="shared" si="10"/>
        <v>30.197323334230784</v>
      </c>
      <c r="J123" s="18">
        <f t="shared" si="8"/>
        <v>6.6434111335307726</v>
      </c>
      <c r="K123" s="202">
        <v>12.655796651450876</v>
      </c>
      <c r="L123" s="202">
        <v>1.2140321021079092</v>
      </c>
      <c r="M123" s="71">
        <v>19</v>
      </c>
      <c r="N123" s="71">
        <v>20</v>
      </c>
      <c r="O123" s="8">
        <v>5000</v>
      </c>
      <c r="P123" s="10">
        <f t="shared" si="11"/>
        <v>50.710563221320342</v>
      </c>
      <c r="Q123" s="11">
        <f t="shared" si="12"/>
        <v>8.4489442221460098E-2</v>
      </c>
      <c r="R123" s="75"/>
    </row>
    <row r="124" spans="1:18" x14ac:dyDescent="0.35">
      <c r="A124" s="9">
        <f t="shared" si="13"/>
        <v>119</v>
      </c>
      <c r="B124" s="8" t="s">
        <v>1574</v>
      </c>
      <c r="C124" s="8">
        <v>965.16</v>
      </c>
      <c r="D124" s="8"/>
      <c r="E124" s="8"/>
      <c r="F124" s="190">
        <f t="shared" si="9"/>
        <v>965.16</v>
      </c>
      <c r="G124" s="185">
        <f t="shared" si="14"/>
        <v>3.6632166530991975E-3</v>
      </c>
      <c r="H124" s="185">
        <f t="shared" si="15"/>
        <v>3.7518759379689846E-3</v>
      </c>
      <c r="I124" s="18">
        <f t="shared" si="10"/>
        <v>31.747348174028868</v>
      </c>
      <c r="J124" s="18">
        <f t="shared" ref="J124:J186" si="16">I124*0.22</f>
        <v>6.9844165982863506</v>
      </c>
      <c r="K124" s="202">
        <v>13.305424133425811</v>
      </c>
      <c r="L124" s="202">
        <v>1.2747337072133047</v>
      </c>
      <c r="M124" s="71">
        <v>20</v>
      </c>
      <c r="N124" s="71">
        <v>21</v>
      </c>
      <c r="O124" s="8">
        <v>5000</v>
      </c>
      <c r="P124" s="10">
        <f t="shared" si="11"/>
        <v>53.311922612954334</v>
      </c>
      <c r="Q124" s="11">
        <f t="shared" si="12"/>
        <v>5.5236357301332771E-2</v>
      </c>
      <c r="R124" s="75"/>
    </row>
    <row r="125" spans="1:18" x14ac:dyDescent="0.35">
      <c r="A125" s="9">
        <f t="shared" si="13"/>
        <v>120</v>
      </c>
      <c r="B125" s="8" t="s">
        <v>1575</v>
      </c>
      <c r="C125" s="8">
        <v>1184.0999999999999</v>
      </c>
      <c r="D125" s="8"/>
      <c r="E125" s="8"/>
      <c r="F125" s="190">
        <f t="shared" si="9"/>
        <v>1184.0999999999999</v>
      </c>
      <c r="G125" s="185">
        <f t="shared" si="14"/>
        <v>4.535411094313292E-3</v>
      </c>
      <c r="H125" s="185">
        <f t="shared" si="15"/>
        <v>4.8774387193596799E-3</v>
      </c>
      <c r="I125" s="18">
        <f t="shared" si="10"/>
        <v>40.300645834750142</v>
      </c>
      <c r="J125" s="18">
        <f t="shared" si="16"/>
        <v>8.8661420836450322</v>
      </c>
      <c r="K125" s="202">
        <v>16.890314531348292</v>
      </c>
      <c r="L125" s="202">
        <v>1.578241732740282</v>
      </c>
      <c r="M125" s="71">
        <v>26</v>
      </c>
      <c r="N125" s="71">
        <v>26</v>
      </c>
      <c r="O125" s="8">
        <v>5000</v>
      </c>
      <c r="P125" s="10">
        <f t="shared" si="11"/>
        <v>67.635344182483749</v>
      </c>
      <c r="Q125" s="11">
        <f t="shared" si="12"/>
        <v>5.7119621807688335E-2</v>
      </c>
      <c r="R125" s="75"/>
    </row>
    <row r="126" spans="1:18" x14ac:dyDescent="0.35">
      <c r="A126" s="9">
        <f t="shared" si="13"/>
        <v>121</v>
      </c>
      <c r="B126" s="8" t="s">
        <v>1576</v>
      </c>
      <c r="C126" s="8">
        <v>1096.8</v>
      </c>
      <c r="D126" s="8"/>
      <c r="E126" s="8"/>
      <c r="F126" s="190">
        <f t="shared" si="9"/>
        <v>1096.8</v>
      </c>
      <c r="G126" s="185">
        <f t="shared" si="14"/>
        <v>4.3609722060704735E-3</v>
      </c>
      <c r="H126" s="185">
        <f t="shared" si="15"/>
        <v>4.5022511255627812E-3</v>
      </c>
      <c r="I126" s="18">
        <f t="shared" si="10"/>
        <v>37.947447533221201</v>
      </c>
      <c r="J126" s="18">
        <f t="shared" si="16"/>
        <v>8.3484384573086636</v>
      </c>
      <c r="K126" s="202">
        <v>15.903934061325549</v>
      </c>
      <c r="L126" s="202">
        <v>1.5175401276348865</v>
      </c>
      <c r="M126" s="71">
        <v>24</v>
      </c>
      <c r="N126" s="71">
        <v>25</v>
      </c>
      <c r="O126" s="8">
        <v>5000</v>
      </c>
      <c r="P126" s="10">
        <f t="shared" si="11"/>
        <v>63.717360179490306</v>
      </c>
      <c r="Q126" s="11">
        <f t="shared" si="12"/>
        <v>5.8093873248988244E-2</v>
      </c>
      <c r="R126" s="75"/>
    </row>
    <row r="127" spans="1:18" x14ac:dyDescent="0.35">
      <c r="A127" s="9">
        <f t="shared" si="13"/>
        <v>122</v>
      </c>
      <c r="B127" s="8" t="s">
        <v>1577</v>
      </c>
      <c r="C127" s="8">
        <v>645.71</v>
      </c>
      <c r="D127" s="8">
        <v>57.9</v>
      </c>
      <c r="E127" s="8"/>
      <c r="F127" s="190">
        <f t="shared" si="9"/>
        <v>703.61</v>
      </c>
      <c r="G127" s="185">
        <f t="shared" si="14"/>
        <v>3.139899988370741E-3</v>
      </c>
      <c r="H127" s="185">
        <f t="shared" si="15"/>
        <v>3.189094547273637E-3</v>
      </c>
      <c r="I127" s="18">
        <f t="shared" si="10"/>
        <v>27.09727365463462</v>
      </c>
      <c r="J127" s="18">
        <f t="shared" si="16"/>
        <v>5.9614002040196166</v>
      </c>
      <c r="K127" s="202">
        <v>11.356541687501009</v>
      </c>
      <c r="L127" s="202">
        <v>1.0926288918971183</v>
      </c>
      <c r="M127" s="71">
        <v>17</v>
      </c>
      <c r="N127" s="71">
        <v>18</v>
      </c>
      <c r="O127" s="8">
        <v>5000</v>
      </c>
      <c r="P127" s="10">
        <f t="shared" si="11"/>
        <v>45.507844438052366</v>
      </c>
      <c r="Q127" s="11">
        <f t="shared" si="12"/>
        <v>6.467765443648095E-2</v>
      </c>
      <c r="R127" s="75"/>
    </row>
    <row r="128" spans="1:18" x14ac:dyDescent="0.35">
      <c r="A128" s="9">
        <f t="shared" si="13"/>
        <v>123</v>
      </c>
      <c r="B128" s="8" t="s">
        <v>1578</v>
      </c>
      <c r="C128" s="8">
        <v>1000.02</v>
      </c>
      <c r="D128" s="8"/>
      <c r="E128" s="8">
        <v>18.100000000000001</v>
      </c>
      <c r="F128" s="190">
        <f t="shared" si="9"/>
        <v>1018.12</v>
      </c>
      <c r="G128" s="185">
        <f t="shared" si="14"/>
        <v>5.233166647284568E-3</v>
      </c>
      <c r="H128" s="185">
        <f t="shared" si="15"/>
        <v>5.4402201100550275E-3</v>
      </c>
      <c r="I128" s="18">
        <f t="shared" si="10"/>
        <v>45.697571732211607</v>
      </c>
      <c r="J128" s="18">
        <f t="shared" si="16"/>
        <v>10.053465781086553</v>
      </c>
      <c r="K128" s="202">
        <v>19.15207147120022</v>
      </c>
      <c r="L128" s="202">
        <v>1.8210481531618639</v>
      </c>
      <c r="M128" s="71">
        <v>29</v>
      </c>
      <c r="N128" s="71">
        <v>30</v>
      </c>
      <c r="O128" s="8">
        <v>5000</v>
      </c>
      <c r="P128" s="10">
        <f t="shared" si="11"/>
        <v>76.724157137660242</v>
      </c>
      <c r="Q128" s="11">
        <f t="shared" si="12"/>
        <v>7.5358658250167215E-2</v>
      </c>
      <c r="R128" s="75"/>
    </row>
    <row r="129" spans="1:18" x14ac:dyDescent="0.35">
      <c r="A129" s="9">
        <f t="shared" si="13"/>
        <v>124</v>
      </c>
      <c r="B129" s="8" t="s">
        <v>1579</v>
      </c>
      <c r="C129" s="8">
        <v>176.9</v>
      </c>
      <c r="D129" s="8"/>
      <c r="E129" s="8"/>
      <c r="F129" s="190">
        <f t="shared" si="9"/>
        <v>176.9</v>
      </c>
      <c r="G129" s="185">
        <f t="shared" si="14"/>
        <v>8.7219444121409474E-4</v>
      </c>
      <c r="H129" s="185">
        <f t="shared" si="15"/>
        <v>9.3796898449224615E-4</v>
      </c>
      <c r="I129" s="18">
        <f t="shared" si="10"/>
        <v>7.750124198990413</v>
      </c>
      <c r="J129" s="18">
        <f t="shared" si="16"/>
        <v>1.7050273237778908</v>
      </c>
      <c r="K129" s="202">
        <v>3.2481374098746709</v>
      </c>
      <c r="L129" s="202">
        <v>0.30350802552697731</v>
      </c>
      <c r="M129" s="71">
        <v>5</v>
      </c>
      <c r="N129" s="71">
        <v>5</v>
      </c>
      <c r="O129" s="8">
        <v>5000</v>
      </c>
      <c r="P129" s="10">
        <f t="shared" si="11"/>
        <v>13.006796958169952</v>
      </c>
      <c r="Q129" s="11">
        <f t="shared" si="12"/>
        <v>7.3526268842113912E-2</v>
      </c>
      <c r="R129" s="75"/>
    </row>
    <row r="130" spans="1:18" x14ac:dyDescent="0.35">
      <c r="A130" s="9">
        <f t="shared" si="13"/>
        <v>125</v>
      </c>
      <c r="B130" s="8" t="s">
        <v>1580</v>
      </c>
      <c r="C130" s="8">
        <v>198.8</v>
      </c>
      <c r="D130" s="8"/>
      <c r="E130" s="8"/>
      <c r="F130" s="190">
        <f t="shared" si="9"/>
        <v>198.8</v>
      </c>
      <c r="G130" s="185">
        <f t="shared" si="14"/>
        <v>2.791022211885103E-3</v>
      </c>
      <c r="H130" s="185">
        <f t="shared" si="15"/>
        <v>3.0015007503751876E-3</v>
      </c>
      <c r="I130" s="18">
        <f t="shared" si="10"/>
        <v>24.80039743676932</v>
      </c>
      <c r="J130" s="18">
        <f t="shared" si="16"/>
        <v>5.4560874360892502</v>
      </c>
      <c r="K130" s="202">
        <v>10.394039711598948</v>
      </c>
      <c r="L130" s="202">
        <v>0.9712256816863275</v>
      </c>
      <c r="M130" s="71">
        <v>16</v>
      </c>
      <c r="N130" s="71">
        <v>16</v>
      </c>
      <c r="O130" s="8">
        <v>5000</v>
      </c>
      <c r="P130" s="10">
        <f t="shared" si="11"/>
        <v>41.621750266143849</v>
      </c>
      <c r="Q130" s="11">
        <f t="shared" si="12"/>
        <v>0.20936494097657871</v>
      </c>
      <c r="R130" s="75"/>
    </row>
    <row r="131" spans="1:18" x14ac:dyDescent="0.35">
      <c r="A131" s="9">
        <f t="shared" si="13"/>
        <v>126</v>
      </c>
      <c r="B131" s="8" t="s">
        <v>1581</v>
      </c>
      <c r="C131" s="8">
        <v>197.25</v>
      </c>
      <c r="D131" s="8"/>
      <c r="E131" s="8"/>
      <c r="F131" s="190">
        <f t="shared" si="9"/>
        <v>197.25</v>
      </c>
      <c r="G131" s="185">
        <f t="shared" si="14"/>
        <v>1.2210722176997325E-3</v>
      </c>
      <c r="H131" s="185">
        <f t="shared" si="15"/>
        <v>1.3131565782891447E-3</v>
      </c>
      <c r="I131" s="18">
        <f t="shared" si="10"/>
        <v>10.850173878586578</v>
      </c>
      <c r="J131" s="18">
        <f t="shared" si="16"/>
        <v>2.3870382532890471</v>
      </c>
      <c r="K131" s="202">
        <v>4.5473923738245396</v>
      </c>
      <c r="L131" s="202">
        <v>0.42491123573776829</v>
      </c>
      <c r="M131" s="71">
        <v>7</v>
      </c>
      <c r="N131" s="71">
        <v>7</v>
      </c>
      <c r="O131" s="8">
        <v>5000</v>
      </c>
      <c r="P131" s="10">
        <f t="shared" si="11"/>
        <v>18.209515741437933</v>
      </c>
      <c r="Q131" s="11">
        <f t="shared" si="12"/>
        <v>9.2316936585236667E-2</v>
      </c>
      <c r="R131" s="75"/>
    </row>
    <row r="132" spans="1:18" x14ac:dyDescent="0.35">
      <c r="A132" s="9">
        <f t="shared" si="13"/>
        <v>127</v>
      </c>
      <c r="B132" s="8" t="s">
        <v>1582</v>
      </c>
      <c r="C132" s="8">
        <v>158.5</v>
      </c>
      <c r="D132" s="8"/>
      <c r="E132" s="8"/>
      <c r="F132" s="190">
        <f t="shared" ref="F132:F195" si="17">C132+D132+E132</f>
        <v>158.5</v>
      </c>
      <c r="G132" s="185">
        <f t="shared" si="14"/>
        <v>1.0466333294569135E-3</v>
      </c>
      <c r="H132" s="185">
        <f t="shared" si="15"/>
        <v>9.3796898449224615E-4</v>
      </c>
      <c r="I132" s="18">
        <f t="shared" ref="I132:I195" si="18">(G132+H132)*$S$2</f>
        <v>8.4969755770576292</v>
      </c>
      <c r="J132" s="18">
        <f t="shared" si="16"/>
        <v>1.8693346269526785</v>
      </c>
      <c r="K132" s="202">
        <v>3.5610119038017967</v>
      </c>
      <c r="L132" s="202">
        <v>0.36420963063237283</v>
      </c>
      <c r="M132" s="71">
        <v>5</v>
      </c>
      <c r="N132" s="71">
        <v>6</v>
      </c>
      <c r="O132" s="8">
        <v>5000</v>
      </c>
      <c r="P132" s="10">
        <f t="shared" ref="P132:P195" si="19">I132+J132+K132+L132</f>
        <v>14.291531738444478</v>
      </c>
      <c r="Q132" s="11">
        <f t="shared" ref="Q132:Q195" si="20">P132/F132</f>
        <v>9.016739267157399E-2</v>
      </c>
      <c r="R132" s="75"/>
    </row>
    <row r="133" spans="1:18" x14ac:dyDescent="0.35">
      <c r="A133" s="9">
        <f t="shared" si="13"/>
        <v>128</v>
      </c>
      <c r="B133" s="8" t="s">
        <v>1583</v>
      </c>
      <c r="C133" s="8">
        <v>184.5</v>
      </c>
      <c r="D133" s="8"/>
      <c r="E133" s="8"/>
      <c r="F133" s="190">
        <f t="shared" si="17"/>
        <v>184.5</v>
      </c>
      <c r="G133" s="185">
        <f t="shared" si="14"/>
        <v>1.3955111059425515E-3</v>
      </c>
      <c r="H133" s="185">
        <f t="shared" si="15"/>
        <v>1.3131565782891447E-3</v>
      </c>
      <c r="I133" s="18">
        <f t="shared" si="18"/>
        <v>11.597025256653795</v>
      </c>
      <c r="J133" s="18">
        <f t="shared" si="16"/>
        <v>2.551345556463835</v>
      </c>
      <c r="K133" s="202">
        <v>4.8602668677516654</v>
      </c>
      <c r="L133" s="202">
        <v>0.48561284084316375</v>
      </c>
      <c r="M133" s="71">
        <v>7</v>
      </c>
      <c r="N133" s="71">
        <v>8</v>
      </c>
      <c r="O133" s="8">
        <v>5000</v>
      </c>
      <c r="P133" s="10">
        <f t="shared" si="19"/>
        <v>19.494250521712459</v>
      </c>
      <c r="Q133" s="11">
        <f t="shared" si="20"/>
        <v>0.10565989442662579</v>
      </c>
      <c r="R133" s="75"/>
    </row>
    <row r="134" spans="1:18" x14ac:dyDescent="0.35">
      <c r="A134" s="9">
        <f t="shared" si="13"/>
        <v>129</v>
      </c>
      <c r="B134" s="8" t="s">
        <v>1584</v>
      </c>
      <c r="C134" s="8">
        <v>188.15</v>
      </c>
      <c r="D134" s="8"/>
      <c r="E134" s="8"/>
      <c r="F134" s="190">
        <f t="shared" si="17"/>
        <v>188.15</v>
      </c>
      <c r="G134" s="185">
        <f t="shared" si="14"/>
        <v>1.5699499941853705E-3</v>
      </c>
      <c r="H134" s="185">
        <f t="shared" si="15"/>
        <v>1.5007503751875938E-3</v>
      </c>
      <c r="I134" s="18">
        <f t="shared" si="18"/>
        <v>13.147050096451878</v>
      </c>
      <c r="J134" s="18">
        <f t="shared" si="16"/>
        <v>2.892351021219413</v>
      </c>
      <c r="K134" s="202">
        <v>5.5098943497265997</v>
      </c>
      <c r="L134" s="202">
        <v>0.54631444594855916</v>
      </c>
      <c r="M134" s="71">
        <v>8</v>
      </c>
      <c r="N134" s="71">
        <v>9</v>
      </c>
      <c r="O134" s="8">
        <v>5000</v>
      </c>
      <c r="P134" s="10">
        <f t="shared" si="19"/>
        <v>22.095609913346451</v>
      </c>
      <c r="Q134" s="11">
        <f t="shared" si="20"/>
        <v>0.11743614091600559</v>
      </c>
      <c r="R134" s="75"/>
    </row>
    <row r="135" spans="1:18" x14ac:dyDescent="0.35">
      <c r="A135" s="9">
        <f t="shared" ref="A135:A198" si="21">A134+1</f>
        <v>130</v>
      </c>
      <c r="B135" s="8" t="s">
        <v>1585</v>
      </c>
      <c r="C135" s="8">
        <v>162.19999999999999</v>
      </c>
      <c r="D135" s="8"/>
      <c r="E135" s="8"/>
      <c r="F135" s="190">
        <f t="shared" si="17"/>
        <v>162.19999999999999</v>
      </c>
      <c r="G135" s="185">
        <f t="shared" ref="G135:G198" si="22">1.5/8599*N135</f>
        <v>1.3955111059425515E-3</v>
      </c>
      <c r="H135" s="185">
        <f t="shared" ref="H135:H198" si="23">1.5/7996*M135</f>
        <v>1.5007503751875938E-3</v>
      </c>
      <c r="I135" s="18">
        <f t="shared" si="18"/>
        <v>12.40019871838466</v>
      </c>
      <c r="J135" s="18">
        <f t="shared" si="16"/>
        <v>2.7280437180446251</v>
      </c>
      <c r="K135" s="202">
        <v>5.197019855799474</v>
      </c>
      <c r="L135" s="202">
        <v>0.48561284084316375</v>
      </c>
      <c r="M135" s="71">
        <v>8</v>
      </c>
      <c r="N135" s="71">
        <v>8</v>
      </c>
      <c r="O135" s="8">
        <v>5000</v>
      </c>
      <c r="P135" s="10">
        <f t="shared" si="19"/>
        <v>20.810875133071924</v>
      </c>
      <c r="Q135" s="11">
        <f t="shared" si="20"/>
        <v>0.12830379243570855</v>
      </c>
      <c r="R135" s="75"/>
    </row>
    <row r="136" spans="1:18" x14ac:dyDescent="0.35">
      <c r="A136" s="9">
        <f t="shared" si="21"/>
        <v>131</v>
      </c>
      <c r="B136" s="8" t="s">
        <v>1586</v>
      </c>
      <c r="C136" s="8">
        <v>193.5</v>
      </c>
      <c r="D136" s="8"/>
      <c r="E136" s="8"/>
      <c r="F136" s="190">
        <f t="shared" si="17"/>
        <v>193.5</v>
      </c>
      <c r="G136" s="185">
        <f t="shared" si="22"/>
        <v>8.7219444121409474E-4</v>
      </c>
      <c r="H136" s="185">
        <f t="shared" si="23"/>
        <v>9.3796898449224615E-4</v>
      </c>
      <c r="I136" s="18">
        <f t="shared" si="18"/>
        <v>7.750124198990413</v>
      </c>
      <c r="J136" s="18">
        <f t="shared" si="16"/>
        <v>1.7050273237778908</v>
      </c>
      <c r="K136" s="202">
        <v>3.2481374098746709</v>
      </c>
      <c r="L136" s="202">
        <v>0.30350802552697731</v>
      </c>
      <c r="M136" s="71">
        <v>5</v>
      </c>
      <c r="N136" s="71">
        <v>5</v>
      </c>
      <c r="O136" s="8">
        <v>5000</v>
      </c>
      <c r="P136" s="10">
        <f t="shared" si="19"/>
        <v>13.006796958169952</v>
      </c>
      <c r="Q136" s="11">
        <f t="shared" si="20"/>
        <v>6.7218588931110865E-2</v>
      </c>
      <c r="R136" s="75"/>
    </row>
    <row r="137" spans="1:18" x14ac:dyDescent="0.35">
      <c r="A137" s="9">
        <f t="shared" si="21"/>
        <v>132</v>
      </c>
      <c r="B137" s="8" t="s">
        <v>1587</v>
      </c>
      <c r="C137" s="8">
        <v>163.30000000000001</v>
      </c>
      <c r="D137" s="8"/>
      <c r="E137" s="8"/>
      <c r="F137" s="190">
        <f t="shared" si="17"/>
        <v>163.30000000000001</v>
      </c>
      <c r="G137" s="185">
        <f t="shared" si="22"/>
        <v>8.7219444121409474E-4</v>
      </c>
      <c r="H137" s="185">
        <f t="shared" si="23"/>
        <v>9.3796898449224615E-4</v>
      </c>
      <c r="I137" s="18">
        <f t="shared" si="18"/>
        <v>7.750124198990413</v>
      </c>
      <c r="J137" s="18">
        <f t="shared" si="16"/>
        <v>1.7050273237778908</v>
      </c>
      <c r="K137" s="202">
        <v>3.2481374098746709</v>
      </c>
      <c r="L137" s="202">
        <v>0.30350802552697731</v>
      </c>
      <c r="M137" s="71">
        <v>5</v>
      </c>
      <c r="N137" s="71">
        <v>5</v>
      </c>
      <c r="O137" s="8">
        <v>5000</v>
      </c>
      <c r="P137" s="10">
        <f t="shared" si="19"/>
        <v>13.006796958169952</v>
      </c>
      <c r="Q137" s="11">
        <f t="shared" si="20"/>
        <v>7.9649705806307106E-2</v>
      </c>
      <c r="R137" s="75"/>
    </row>
    <row r="138" spans="1:18" x14ac:dyDescent="0.35">
      <c r="A138" s="9">
        <f t="shared" si="21"/>
        <v>133</v>
      </c>
      <c r="B138" s="8" t="s">
        <v>1588</v>
      </c>
      <c r="C138" s="8">
        <v>558.29999999999995</v>
      </c>
      <c r="D138" s="8"/>
      <c r="E138" s="8"/>
      <c r="F138" s="190">
        <f t="shared" si="17"/>
        <v>558.29999999999995</v>
      </c>
      <c r="G138" s="185">
        <f t="shared" si="22"/>
        <v>1.3955111059425515E-3</v>
      </c>
      <c r="H138" s="185">
        <f t="shared" si="23"/>
        <v>1.3131565782891447E-3</v>
      </c>
      <c r="I138" s="18">
        <f t="shared" si="18"/>
        <v>11.597025256653795</v>
      </c>
      <c r="J138" s="18">
        <f t="shared" si="16"/>
        <v>2.551345556463835</v>
      </c>
      <c r="K138" s="202">
        <v>4.8602668677516654</v>
      </c>
      <c r="L138" s="202">
        <v>0.48561284084316375</v>
      </c>
      <c r="M138" s="71">
        <v>7</v>
      </c>
      <c r="N138" s="71">
        <v>8</v>
      </c>
      <c r="O138" s="8">
        <v>5000</v>
      </c>
      <c r="P138" s="10">
        <f t="shared" si="19"/>
        <v>19.494250521712459</v>
      </c>
      <c r="Q138" s="11">
        <f t="shared" si="20"/>
        <v>3.4917160167853234E-2</v>
      </c>
      <c r="R138" s="75"/>
    </row>
    <row r="139" spans="1:18" x14ac:dyDescent="0.35">
      <c r="A139" s="9">
        <f t="shared" si="21"/>
        <v>134</v>
      </c>
      <c r="B139" s="8" t="s">
        <v>1589</v>
      </c>
      <c r="C139" s="8">
        <v>312.26</v>
      </c>
      <c r="D139" s="8">
        <v>45.5</v>
      </c>
      <c r="E139" s="8"/>
      <c r="F139" s="190">
        <f t="shared" si="17"/>
        <v>357.76</v>
      </c>
      <c r="G139" s="185">
        <f t="shared" si="22"/>
        <v>1.9188277706710082E-3</v>
      </c>
      <c r="H139" s="185">
        <f t="shared" si="23"/>
        <v>1.8759379689844923E-3</v>
      </c>
      <c r="I139" s="18">
        <f t="shared" si="18"/>
        <v>16.247099776048042</v>
      </c>
      <c r="J139" s="18">
        <f t="shared" si="16"/>
        <v>3.5743619507305695</v>
      </c>
      <c r="K139" s="202">
        <v>6.8091493136764676</v>
      </c>
      <c r="L139" s="202">
        <v>0.66771765615935019</v>
      </c>
      <c r="M139" s="71">
        <v>10</v>
      </c>
      <c r="N139" s="71">
        <v>11</v>
      </c>
      <c r="O139" s="8">
        <v>5000</v>
      </c>
      <c r="P139" s="10">
        <f t="shared" si="19"/>
        <v>27.29832869661443</v>
      </c>
      <c r="Q139" s="11">
        <f t="shared" si="20"/>
        <v>7.6303467957889171E-2</v>
      </c>
      <c r="R139" s="75"/>
    </row>
    <row r="140" spans="1:18" x14ac:dyDescent="0.35">
      <c r="A140" s="9">
        <f t="shared" si="21"/>
        <v>135</v>
      </c>
      <c r="B140" s="8" t="s">
        <v>1590</v>
      </c>
      <c r="C140" s="8">
        <v>185.8</v>
      </c>
      <c r="D140" s="8"/>
      <c r="E140" s="8"/>
      <c r="F140" s="190">
        <f t="shared" si="17"/>
        <v>185.8</v>
      </c>
      <c r="G140" s="185">
        <f t="shared" si="22"/>
        <v>1.3955111059425515E-3</v>
      </c>
      <c r="H140" s="185">
        <f t="shared" si="23"/>
        <v>1.3131565782891447E-3</v>
      </c>
      <c r="I140" s="18">
        <f t="shared" si="18"/>
        <v>11.597025256653795</v>
      </c>
      <c r="J140" s="18">
        <f t="shared" si="16"/>
        <v>2.551345556463835</v>
      </c>
      <c r="K140" s="202">
        <v>4.8602668677516654</v>
      </c>
      <c r="L140" s="202">
        <v>0.48561284084316375</v>
      </c>
      <c r="M140" s="71">
        <v>7</v>
      </c>
      <c r="N140" s="71">
        <v>8</v>
      </c>
      <c r="O140" s="8">
        <v>5000</v>
      </c>
      <c r="P140" s="10">
        <f t="shared" si="19"/>
        <v>19.494250521712459</v>
      </c>
      <c r="Q140" s="11">
        <f t="shared" si="20"/>
        <v>0.10492061637089589</v>
      </c>
      <c r="R140" s="75"/>
    </row>
    <row r="141" spans="1:18" x14ac:dyDescent="0.35">
      <c r="A141" s="9">
        <f t="shared" si="21"/>
        <v>136</v>
      </c>
      <c r="B141" s="8" t="s">
        <v>1591</v>
      </c>
      <c r="C141" s="8">
        <v>389.5</v>
      </c>
      <c r="D141" s="8"/>
      <c r="E141" s="8"/>
      <c r="F141" s="190">
        <f t="shared" si="17"/>
        <v>389.5</v>
      </c>
      <c r="G141" s="185">
        <f t="shared" si="22"/>
        <v>3.6632166530991975E-3</v>
      </c>
      <c r="H141" s="185">
        <f t="shared" si="23"/>
        <v>3.9394697348674335E-3</v>
      </c>
      <c r="I141" s="18">
        <f t="shared" si="18"/>
        <v>32.550521635759729</v>
      </c>
      <c r="J141" s="18">
        <f t="shared" si="16"/>
        <v>7.1611147598671403</v>
      </c>
      <c r="K141" s="202">
        <v>13.642177121473621</v>
      </c>
      <c r="L141" s="202">
        <v>1.2747337072133047</v>
      </c>
      <c r="M141" s="71">
        <v>21</v>
      </c>
      <c r="N141" s="71">
        <v>21</v>
      </c>
      <c r="O141" s="8">
        <v>5000</v>
      </c>
      <c r="P141" s="10">
        <f t="shared" si="19"/>
        <v>54.628547224313799</v>
      </c>
      <c r="Q141" s="11">
        <f t="shared" si="20"/>
        <v>0.14025300956178124</v>
      </c>
      <c r="R141" s="75"/>
    </row>
    <row r="142" spans="1:18" x14ac:dyDescent="0.35">
      <c r="A142" s="9">
        <f t="shared" si="21"/>
        <v>137</v>
      </c>
      <c r="B142" s="8" t="s">
        <v>1592</v>
      </c>
      <c r="C142" s="8">
        <v>354.15</v>
      </c>
      <c r="D142" s="8"/>
      <c r="E142" s="8"/>
      <c r="F142" s="190">
        <f t="shared" si="17"/>
        <v>354.15</v>
      </c>
      <c r="G142" s="185">
        <f t="shared" si="22"/>
        <v>2.442144435399465E-3</v>
      </c>
      <c r="H142" s="185">
        <f t="shared" si="23"/>
        <v>2.6263131565782893E-3</v>
      </c>
      <c r="I142" s="18">
        <f t="shared" si="18"/>
        <v>21.700347757173155</v>
      </c>
      <c r="J142" s="18">
        <f t="shared" si="16"/>
        <v>4.7740765065780941</v>
      </c>
      <c r="K142" s="202">
        <v>9.0947847476490793</v>
      </c>
      <c r="L142" s="202">
        <v>0.84982247147553658</v>
      </c>
      <c r="M142" s="71">
        <v>14</v>
      </c>
      <c r="N142" s="71">
        <v>14</v>
      </c>
      <c r="O142" s="8">
        <v>5000</v>
      </c>
      <c r="P142" s="10">
        <f t="shared" si="19"/>
        <v>36.419031482875866</v>
      </c>
      <c r="Q142" s="11">
        <f t="shared" si="20"/>
        <v>0.10283504583615945</v>
      </c>
      <c r="R142" s="75"/>
    </row>
    <row r="143" spans="1:18" x14ac:dyDescent="0.35">
      <c r="A143" s="9">
        <f t="shared" si="21"/>
        <v>138</v>
      </c>
      <c r="B143" s="8" t="s">
        <v>1593</v>
      </c>
      <c r="C143" s="8">
        <v>262.89999999999998</v>
      </c>
      <c r="D143" s="8"/>
      <c r="E143" s="8"/>
      <c r="F143" s="190">
        <f t="shared" si="17"/>
        <v>262.89999999999998</v>
      </c>
      <c r="G143" s="185">
        <f t="shared" si="22"/>
        <v>1.5699499941853705E-3</v>
      </c>
      <c r="H143" s="185">
        <f t="shared" si="23"/>
        <v>1.5007503751875938E-3</v>
      </c>
      <c r="I143" s="18">
        <f t="shared" si="18"/>
        <v>13.147050096451878</v>
      </c>
      <c r="J143" s="18">
        <f t="shared" si="16"/>
        <v>2.892351021219413</v>
      </c>
      <c r="K143" s="202">
        <v>5.5098943497265997</v>
      </c>
      <c r="L143" s="202">
        <v>0.54631444594855916</v>
      </c>
      <c r="M143" s="71">
        <v>8</v>
      </c>
      <c r="N143" s="71">
        <v>9</v>
      </c>
      <c r="O143" s="8">
        <v>5000</v>
      </c>
      <c r="P143" s="10">
        <f t="shared" si="19"/>
        <v>22.095609913346451</v>
      </c>
      <c r="Q143" s="11">
        <f t="shared" si="20"/>
        <v>8.4045682439507233E-2</v>
      </c>
      <c r="R143" s="75"/>
    </row>
    <row r="144" spans="1:18" x14ac:dyDescent="0.35">
      <c r="A144" s="9">
        <f t="shared" si="21"/>
        <v>139</v>
      </c>
      <c r="B144" s="8" t="s">
        <v>1594</v>
      </c>
      <c r="C144" s="8">
        <v>146.1</v>
      </c>
      <c r="D144" s="8"/>
      <c r="E144" s="8"/>
      <c r="F144" s="190">
        <f t="shared" si="17"/>
        <v>146.1</v>
      </c>
      <c r="G144" s="185">
        <f t="shared" si="22"/>
        <v>2.093266658913827E-3</v>
      </c>
      <c r="H144" s="185">
        <f t="shared" si="23"/>
        <v>2.0635317658829417E-3</v>
      </c>
      <c r="I144" s="18">
        <f t="shared" si="18"/>
        <v>17.797124615846126</v>
      </c>
      <c r="J144" s="18">
        <f t="shared" si="16"/>
        <v>3.915367415486148</v>
      </c>
      <c r="K144" s="202">
        <v>7.4587767956514019</v>
      </c>
      <c r="L144" s="202">
        <v>0.72841926126474565</v>
      </c>
      <c r="M144" s="71">
        <v>11</v>
      </c>
      <c r="N144" s="71">
        <v>12</v>
      </c>
      <c r="O144" s="8">
        <v>5000</v>
      </c>
      <c r="P144" s="10">
        <f t="shared" si="19"/>
        <v>29.899688088248425</v>
      </c>
      <c r="Q144" s="11">
        <f t="shared" si="20"/>
        <v>0.20465221141853818</v>
      </c>
      <c r="R144" s="75"/>
    </row>
    <row r="145" spans="1:18" x14ac:dyDescent="0.35">
      <c r="A145" s="9">
        <f t="shared" si="21"/>
        <v>140</v>
      </c>
      <c r="B145" s="8" t="s">
        <v>1595</v>
      </c>
      <c r="C145" s="8">
        <v>733.66</v>
      </c>
      <c r="D145" s="8"/>
      <c r="E145" s="8"/>
      <c r="F145" s="190">
        <f t="shared" si="17"/>
        <v>733.66</v>
      </c>
      <c r="G145" s="185">
        <f t="shared" si="22"/>
        <v>4.88428887079893E-3</v>
      </c>
      <c r="H145" s="185">
        <f t="shared" si="23"/>
        <v>5.2526263131565786E-3</v>
      </c>
      <c r="I145" s="18">
        <f t="shared" si="18"/>
        <v>43.40069551434631</v>
      </c>
      <c r="J145" s="18">
        <f t="shared" si="16"/>
        <v>9.5481530131561883</v>
      </c>
      <c r="K145" s="202">
        <v>18.189569495298159</v>
      </c>
      <c r="L145" s="202">
        <v>1.6996449429510732</v>
      </c>
      <c r="M145" s="71">
        <v>28</v>
      </c>
      <c r="N145" s="71">
        <v>28</v>
      </c>
      <c r="O145" s="8">
        <v>5000</v>
      </c>
      <c r="P145" s="10">
        <f t="shared" si="19"/>
        <v>72.838062965751732</v>
      </c>
      <c r="Q145" s="11">
        <f t="shared" si="20"/>
        <v>9.9280406408624886E-2</v>
      </c>
      <c r="R145" s="75"/>
    </row>
    <row r="146" spans="1:18" x14ac:dyDescent="0.35">
      <c r="A146" s="9">
        <f t="shared" si="21"/>
        <v>141</v>
      </c>
      <c r="B146" s="8" t="s">
        <v>1596</v>
      </c>
      <c r="C146" s="8">
        <v>440.83</v>
      </c>
      <c r="D146" s="8"/>
      <c r="E146" s="8">
        <v>65.2</v>
      </c>
      <c r="F146" s="190">
        <f t="shared" si="17"/>
        <v>506.03</v>
      </c>
      <c r="G146" s="185">
        <f t="shared" si="22"/>
        <v>3.31433887661356E-3</v>
      </c>
      <c r="H146" s="185">
        <f t="shared" si="23"/>
        <v>3.3766883441720859E-3</v>
      </c>
      <c r="I146" s="18">
        <f t="shared" si="18"/>
        <v>28.6472984944327</v>
      </c>
      <c r="J146" s="18">
        <f t="shared" si="16"/>
        <v>6.3024056687751937</v>
      </c>
      <c r="K146" s="202">
        <v>12.006169169475942</v>
      </c>
      <c r="L146" s="202">
        <v>1.153330497002514</v>
      </c>
      <c r="M146" s="71">
        <v>18</v>
      </c>
      <c r="N146" s="71">
        <v>19</v>
      </c>
      <c r="O146" s="8">
        <v>5000</v>
      </c>
      <c r="P146" s="10">
        <f t="shared" si="19"/>
        <v>48.109203829686351</v>
      </c>
      <c r="Q146" s="11">
        <f t="shared" si="20"/>
        <v>9.5071841253851264E-2</v>
      </c>
      <c r="R146" s="75"/>
    </row>
    <row r="147" spans="1:18" x14ac:dyDescent="0.35">
      <c r="A147" s="9">
        <f t="shared" si="21"/>
        <v>142</v>
      </c>
      <c r="B147" s="8" t="s">
        <v>1597</v>
      </c>
      <c r="C147" s="8">
        <v>126.7</v>
      </c>
      <c r="D147" s="8"/>
      <c r="E147" s="8"/>
      <c r="F147" s="190">
        <f t="shared" si="17"/>
        <v>126.7</v>
      </c>
      <c r="G147" s="185">
        <f t="shared" si="22"/>
        <v>8.7219444121409474E-4</v>
      </c>
      <c r="H147" s="185">
        <f t="shared" si="23"/>
        <v>9.3796898449224615E-4</v>
      </c>
      <c r="I147" s="18">
        <f t="shared" si="18"/>
        <v>7.750124198990413</v>
      </c>
      <c r="J147" s="18">
        <f t="shared" si="16"/>
        <v>1.7050273237778908</v>
      </c>
      <c r="K147" s="202">
        <v>3.2481374098746709</v>
      </c>
      <c r="L147" s="202">
        <v>0.30350802552697731</v>
      </c>
      <c r="M147" s="71">
        <v>5</v>
      </c>
      <c r="N147" s="71">
        <v>5</v>
      </c>
      <c r="O147" s="8">
        <v>5000</v>
      </c>
      <c r="P147" s="10">
        <f t="shared" si="19"/>
        <v>13.006796958169952</v>
      </c>
      <c r="Q147" s="11">
        <f t="shared" si="20"/>
        <v>0.10265822382138873</v>
      </c>
      <c r="R147" s="75"/>
    </row>
    <row r="148" spans="1:18" x14ac:dyDescent="0.35">
      <c r="A148" s="9">
        <f t="shared" si="21"/>
        <v>143</v>
      </c>
      <c r="B148" s="8" t="s">
        <v>1598</v>
      </c>
      <c r="C148" s="8">
        <v>307.49</v>
      </c>
      <c r="D148" s="8"/>
      <c r="E148" s="8"/>
      <c r="F148" s="190">
        <f t="shared" si="17"/>
        <v>307.49</v>
      </c>
      <c r="G148" s="185">
        <f t="shared" si="22"/>
        <v>1.3955111059425515E-3</v>
      </c>
      <c r="H148" s="185">
        <f t="shared" si="23"/>
        <v>1.5007503751875938E-3</v>
      </c>
      <c r="I148" s="18">
        <f t="shared" si="18"/>
        <v>12.40019871838466</v>
      </c>
      <c r="J148" s="18">
        <f t="shared" si="16"/>
        <v>2.7280437180446251</v>
      </c>
      <c r="K148" s="202">
        <v>5.197019855799474</v>
      </c>
      <c r="L148" s="202">
        <v>0.48561284084316375</v>
      </c>
      <c r="M148" s="71">
        <v>8</v>
      </c>
      <c r="N148" s="71">
        <v>8</v>
      </c>
      <c r="O148" s="8">
        <v>5000</v>
      </c>
      <c r="P148" s="10">
        <f t="shared" si="19"/>
        <v>20.810875133071924</v>
      </c>
      <c r="Q148" s="11">
        <f t="shared" si="20"/>
        <v>6.7679843679703158E-2</v>
      </c>
      <c r="R148" s="75"/>
    </row>
    <row r="149" spans="1:18" x14ac:dyDescent="0.35">
      <c r="A149" s="9">
        <f t="shared" si="21"/>
        <v>144</v>
      </c>
      <c r="B149" s="8" t="s">
        <v>1599</v>
      </c>
      <c r="C149" s="8">
        <v>123.77</v>
      </c>
      <c r="D149" s="8"/>
      <c r="E149" s="8"/>
      <c r="F149" s="190">
        <f t="shared" si="17"/>
        <v>123.77</v>
      </c>
      <c r="G149" s="185">
        <f t="shared" si="22"/>
        <v>1.5699499941853705E-3</v>
      </c>
      <c r="H149" s="185">
        <f t="shared" si="23"/>
        <v>1.5007503751875938E-3</v>
      </c>
      <c r="I149" s="18">
        <f t="shared" si="18"/>
        <v>13.147050096451878</v>
      </c>
      <c r="J149" s="18">
        <f t="shared" si="16"/>
        <v>2.892351021219413</v>
      </c>
      <c r="K149" s="202">
        <v>5.5098943497265997</v>
      </c>
      <c r="L149" s="202">
        <v>0.54631444594855916</v>
      </c>
      <c r="M149" s="71">
        <v>8</v>
      </c>
      <c r="N149" s="71">
        <v>9</v>
      </c>
      <c r="O149" s="8">
        <v>5000</v>
      </c>
      <c r="P149" s="10">
        <f t="shared" si="19"/>
        <v>22.095609913346451</v>
      </c>
      <c r="Q149" s="11">
        <f t="shared" si="20"/>
        <v>0.17852153117351904</v>
      </c>
      <c r="R149" s="75"/>
    </row>
    <row r="150" spans="1:18" x14ac:dyDescent="0.35">
      <c r="A150" s="9">
        <f t="shared" si="21"/>
        <v>145</v>
      </c>
      <c r="B150" s="8" t="s">
        <v>1600</v>
      </c>
      <c r="C150" s="8">
        <v>576.70000000000005</v>
      </c>
      <c r="D150" s="8">
        <v>172.1</v>
      </c>
      <c r="E150" s="8"/>
      <c r="F150" s="190">
        <f t="shared" si="17"/>
        <v>748.80000000000007</v>
      </c>
      <c r="G150" s="185">
        <f t="shared" si="22"/>
        <v>2.965461100127922E-3</v>
      </c>
      <c r="H150" s="185">
        <f t="shared" si="23"/>
        <v>3.0015007503751876E-3</v>
      </c>
      <c r="I150" s="18">
        <f t="shared" si="18"/>
        <v>25.547248814836536</v>
      </c>
      <c r="J150" s="18">
        <f t="shared" si="16"/>
        <v>5.6203947392640377</v>
      </c>
      <c r="K150" s="202">
        <v>10.706914205526074</v>
      </c>
      <c r="L150" s="202">
        <v>1.0319272867917231</v>
      </c>
      <c r="M150" s="71">
        <v>16</v>
      </c>
      <c r="N150" s="71">
        <v>17</v>
      </c>
      <c r="O150" s="8">
        <v>5000</v>
      </c>
      <c r="P150" s="10">
        <f t="shared" si="19"/>
        <v>42.906485046418368</v>
      </c>
      <c r="Q150" s="11">
        <f t="shared" si="20"/>
        <v>5.7300327252161276E-2</v>
      </c>
      <c r="R150" s="75"/>
    </row>
    <row r="151" spans="1:18" x14ac:dyDescent="0.35">
      <c r="A151" s="9">
        <f t="shared" si="21"/>
        <v>146</v>
      </c>
      <c r="B151" s="8" t="s">
        <v>1601</v>
      </c>
      <c r="C151" s="8">
        <v>435.2</v>
      </c>
      <c r="D151" s="8"/>
      <c r="E151" s="8"/>
      <c r="F151" s="190">
        <f t="shared" si="17"/>
        <v>435.2</v>
      </c>
      <c r="G151" s="185">
        <f t="shared" si="22"/>
        <v>4.0120944295848355E-3</v>
      </c>
      <c r="H151" s="185">
        <f t="shared" si="23"/>
        <v>4.1270635317658833E-3</v>
      </c>
      <c r="I151" s="18">
        <f t="shared" si="18"/>
        <v>34.847397853625033</v>
      </c>
      <c r="J151" s="18">
        <f t="shared" si="16"/>
        <v>7.6664275277975076</v>
      </c>
      <c r="K151" s="202">
        <v>14.604679097375678</v>
      </c>
      <c r="L151" s="202">
        <v>1.3961369174240958</v>
      </c>
      <c r="M151" s="71">
        <v>22</v>
      </c>
      <c r="N151" s="71">
        <v>23</v>
      </c>
      <c r="O151" s="8">
        <v>5000</v>
      </c>
      <c r="P151" s="10">
        <f t="shared" si="19"/>
        <v>58.514641396222316</v>
      </c>
      <c r="Q151" s="11">
        <f t="shared" si="20"/>
        <v>0.13445459879646673</v>
      </c>
      <c r="R151" s="75"/>
    </row>
    <row r="152" spans="1:18" x14ac:dyDescent="0.35">
      <c r="A152" s="9">
        <f t="shared" si="21"/>
        <v>147</v>
      </c>
      <c r="B152" s="8" t="s">
        <v>1602</v>
      </c>
      <c r="C152" s="8">
        <v>406.1</v>
      </c>
      <c r="D152" s="8"/>
      <c r="E152" s="8"/>
      <c r="F152" s="190">
        <f t="shared" si="17"/>
        <v>406.1</v>
      </c>
      <c r="G152" s="185">
        <f t="shared" si="22"/>
        <v>1.5699499941853705E-3</v>
      </c>
      <c r="H152" s="185">
        <f t="shared" si="23"/>
        <v>1.5007503751875938E-3</v>
      </c>
      <c r="I152" s="18">
        <f t="shared" si="18"/>
        <v>13.147050096451878</v>
      </c>
      <c r="J152" s="18">
        <f t="shared" si="16"/>
        <v>2.892351021219413</v>
      </c>
      <c r="K152" s="202">
        <v>5.5098943497265997</v>
      </c>
      <c r="L152" s="202">
        <v>0.54631444594855916</v>
      </c>
      <c r="M152" s="71">
        <v>8</v>
      </c>
      <c r="N152" s="71">
        <v>9</v>
      </c>
      <c r="O152" s="8">
        <v>5000</v>
      </c>
      <c r="P152" s="10">
        <f t="shared" si="19"/>
        <v>22.095609913346451</v>
      </c>
      <c r="Q152" s="11">
        <f t="shared" si="20"/>
        <v>5.4409283214347327E-2</v>
      </c>
      <c r="R152" s="75"/>
    </row>
    <row r="153" spans="1:18" x14ac:dyDescent="0.35">
      <c r="A153" s="9">
        <f t="shared" si="21"/>
        <v>148</v>
      </c>
      <c r="B153" s="8" t="s">
        <v>1603</v>
      </c>
      <c r="C153" s="8">
        <v>487.2</v>
      </c>
      <c r="D153" s="8"/>
      <c r="E153" s="8"/>
      <c r="F153" s="190">
        <f t="shared" si="17"/>
        <v>487.2</v>
      </c>
      <c r="G153" s="185">
        <f t="shared" si="22"/>
        <v>4.186533317827654E-3</v>
      </c>
      <c r="H153" s="185">
        <f t="shared" si="23"/>
        <v>4.3146573286643322E-3</v>
      </c>
      <c r="I153" s="18">
        <f t="shared" si="18"/>
        <v>36.397422693423117</v>
      </c>
      <c r="J153" s="18">
        <f t="shared" si="16"/>
        <v>8.0074329925530865</v>
      </c>
      <c r="K153" s="202">
        <v>15.254306579350612</v>
      </c>
      <c r="L153" s="202">
        <v>1.4568385225294913</v>
      </c>
      <c r="M153" s="71">
        <v>23</v>
      </c>
      <c r="N153" s="71">
        <v>24</v>
      </c>
      <c r="O153" s="8">
        <v>5000</v>
      </c>
      <c r="P153" s="10">
        <f t="shared" si="19"/>
        <v>61.116000787856308</v>
      </c>
      <c r="Q153" s="11">
        <f t="shared" si="20"/>
        <v>0.12544335137080523</v>
      </c>
      <c r="R153" s="75"/>
    </row>
    <row r="154" spans="1:18" x14ac:dyDescent="0.35">
      <c r="A154" s="9">
        <f t="shared" si="21"/>
        <v>149</v>
      </c>
      <c r="B154" s="8" t="s">
        <v>1604</v>
      </c>
      <c r="C154" s="8">
        <v>399.95</v>
      </c>
      <c r="D154" s="8"/>
      <c r="E154" s="8"/>
      <c r="F154" s="190">
        <f t="shared" si="17"/>
        <v>399.95</v>
      </c>
      <c r="G154" s="185">
        <f t="shared" si="22"/>
        <v>2.791022211885103E-3</v>
      </c>
      <c r="H154" s="185">
        <f t="shared" si="23"/>
        <v>2.8139069534767382E-3</v>
      </c>
      <c r="I154" s="18">
        <f t="shared" si="18"/>
        <v>23.997223975038455</v>
      </c>
      <c r="J154" s="18">
        <f t="shared" si="16"/>
        <v>5.2793892745084605</v>
      </c>
      <c r="K154" s="202">
        <v>10.057286723551142</v>
      </c>
      <c r="L154" s="202">
        <v>0.9712256816863275</v>
      </c>
      <c r="M154" s="71">
        <v>15</v>
      </c>
      <c r="N154" s="71">
        <v>16</v>
      </c>
      <c r="O154" s="8">
        <v>5000</v>
      </c>
      <c r="P154" s="10">
        <f t="shared" si="19"/>
        <v>40.305125654784383</v>
      </c>
      <c r="Q154" s="11">
        <f t="shared" si="20"/>
        <v>0.10077541106334388</v>
      </c>
      <c r="R154" s="75"/>
    </row>
    <row r="155" spans="1:18" x14ac:dyDescent="0.35">
      <c r="A155" s="9">
        <f t="shared" si="21"/>
        <v>150</v>
      </c>
      <c r="B155" s="8" t="s">
        <v>1605</v>
      </c>
      <c r="C155" s="8">
        <v>489.3</v>
      </c>
      <c r="D155" s="8"/>
      <c r="E155" s="8"/>
      <c r="F155" s="190">
        <f t="shared" si="17"/>
        <v>489.3</v>
      </c>
      <c r="G155" s="185">
        <f t="shared" si="22"/>
        <v>3.8376555413420165E-3</v>
      </c>
      <c r="H155" s="185">
        <f t="shared" si="23"/>
        <v>4.1270635317658833E-3</v>
      </c>
      <c r="I155" s="18">
        <f t="shared" si="18"/>
        <v>34.10054647555782</v>
      </c>
      <c r="J155" s="18">
        <f t="shared" si="16"/>
        <v>7.5021202246227201</v>
      </c>
      <c r="K155" s="202">
        <v>14.291804603448552</v>
      </c>
      <c r="L155" s="202">
        <v>1.3354353123187004</v>
      </c>
      <c r="M155" s="71">
        <v>22</v>
      </c>
      <c r="N155" s="71">
        <v>22</v>
      </c>
      <c r="O155" s="8">
        <v>5000</v>
      </c>
      <c r="P155" s="10">
        <f t="shared" si="19"/>
        <v>57.229906615947797</v>
      </c>
      <c r="Q155" s="11">
        <f t="shared" si="20"/>
        <v>0.11696281752697281</v>
      </c>
      <c r="R155" s="75"/>
    </row>
    <row r="156" spans="1:18" x14ac:dyDescent="0.35">
      <c r="A156" s="9">
        <f t="shared" si="21"/>
        <v>151</v>
      </c>
      <c r="B156" s="8" t="s">
        <v>1606</v>
      </c>
      <c r="C156" s="8">
        <v>420.6</v>
      </c>
      <c r="D156" s="8"/>
      <c r="E156" s="8"/>
      <c r="F156" s="190">
        <f t="shared" si="17"/>
        <v>420.6</v>
      </c>
      <c r="G156" s="185">
        <f t="shared" si="22"/>
        <v>3.139899988370741E-3</v>
      </c>
      <c r="H156" s="185">
        <f t="shared" si="23"/>
        <v>3.189094547273637E-3</v>
      </c>
      <c r="I156" s="18">
        <f t="shared" si="18"/>
        <v>27.09727365463462</v>
      </c>
      <c r="J156" s="18">
        <f t="shared" si="16"/>
        <v>5.9614002040196166</v>
      </c>
      <c r="K156" s="202">
        <v>11.356541687501009</v>
      </c>
      <c r="L156" s="202">
        <v>1.0926288918971183</v>
      </c>
      <c r="M156" s="71">
        <v>17</v>
      </c>
      <c r="N156" s="71">
        <v>18</v>
      </c>
      <c r="O156" s="8">
        <v>5000</v>
      </c>
      <c r="P156" s="10">
        <f t="shared" si="19"/>
        <v>45.507844438052366</v>
      </c>
      <c r="Q156" s="11">
        <f t="shared" si="20"/>
        <v>0.1081974427913751</v>
      </c>
      <c r="R156" s="75"/>
    </row>
    <row r="157" spans="1:18" x14ac:dyDescent="0.35">
      <c r="A157" s="9">
        <f t="shared" si="21"/>
        <v>152</v>
      </c>
      <c r="B157" s="8" t="s">
        <v>1607</v>
      </c>
      <c r="C157" s="8">
        <v>427.2</v>
      </c>
      <c r="D157" s="8"/>
      <c r="E157" s="8"/>
      <c r="F157" s="190">
        <f t="shared" si="17"/>
        <v>427.2</v>
      </c>
      <c r="G157" s="185">
        <f t="shared" si="22"/>
        <v>1.2210722176997325E-3</v>
      </c>
      <c r="H157" s="185">
        <f t="shared" si="23"/>
        <v>1.3131565782891447E-3</v>
      </c>
      <c r="I157" s="18">
        <f t="shared" si="18"/>
        <v>10.850173878586578</v>
      </c>
      <c r="J157" s="18">
        <f t="shared" si="16"/>
        <v>2.3870382532890471</v>
      </c>
      <c r="K157" s="202">
        <v>4.5473923738245396</v>
      </c>
      <c r="L157" s="202">
        <v>0.42491123573776829</v>
      </c>
      <c r="M157" s="71">
        <v>7</v>
      </c>
      <c r="N157" s="71">
        <v>7</v>
      </c>
      <c r="O157" s="8">
        <v>5000</v>
      </c>
      <c r="P157" s="10">
        <f t="shared" si="19"/>
        <v>18.209515741437933</v>
      </c>
      <c r="Q157" s="11">
        <f t="shared" si="20"/>
        <v>4.2625270930332242E-2</v>
      </c>
      <c r="R157" s="75"/>
    </row>
    <row r="158" spans="1:18" x14ac:dyDescent="0.35">
      <c r="A158" s="9">
        <f t="shared" si="21"/>
        <v>153</v>
      </c>
      <c r="B158" s="8" t="s">
        <v>1608</v>
      </c>
      <c r="C158" s="8">
        <v>464.8</v>
      </c>
      <c r="D158" s="8"/>
      <c r="E158" s="8"/>
      <c r="F158" s="190">
        <f t="shared" si="17"/>
        <v>464.8</v>
      </c>
      <c r="G158" s="185">
        <f t="shared" si="22"/>
        <v>2.791022211885103E-3</v>
      </c>
      <c r="H158" s="185">
        <f t="shared" si="23"/>
        <v>3.0015007503751876E-3</v>
      </c>
      <c r="I158" s="18">
        <f t="shared" si="18"/>
        <v>24.80039743676932</v>
      </c>
      <c r="J158" s="18">
        <f t="shared" si="16"/>
        <v>5.4560874360892502</v>
      </c>
      <c r="K158" s="202">
        <v>10.394039711598948</v>
      </c>
      <c r="L158" s="202">
        <v>0.9712256816863275</v>
      </c>
      <c r="M158" s="71">
        <v>16</v>
      </c>
      <c r="N158" s="71">
        <v>16</v>
      </c>
      <c r="O158" s="8">
        <v>5000</v>
      </c>
      <c r="P158" s="10">
        <f t="shared" si="19"/>
        <v>41.621750266143849</v>
      </c>
      <c r="Q158" s="11">
        <f t="shared" si="20"/>
        <v>8.9547655477934265E-2</v>
      </c>
      <c r="R158" s="75"/>
    </row>
    <row r="159" spans="1:18" x14ac:dyDescent="0.35">
      <c r="A159" s="9">
        <f t="shared" si="21"/>
        <v>154</v>
      </c>
      <c r="B159" s="8" t="s">
        <v>1609</v>
      </c>
      <c r="C159" s="8">
        <v>515.5</v>
      </c>
      <c r="D159" s="8"/>
      <c r="E159" s="8"/>
      <c r="F159" s="190">
        <f t="shared" si="17"/>
        <v>515.5</v>
      </c>
      <c r="G159" s="185">
        <f t="shared" si="22"/>
        <v>4.535411094313292E-3</v>
      </c>
      <c r="H159" s="185">
        <f t="shared" si="23"/>
        <v>4.689844922461231E-3</v>
      </c>
      <c r="I159" s="18">
        <f t="shared" si="18"/>
        <v>39.497472373019285</v>
      </c>
      <c r="J159" s="18">
        <f t="shared" si="16"/>
        <v>8.6894439220642425</v>
      </c>
      <c r="K159" s="202">
        <v>16.553561543300482</v>
      </c>
      <c r="L159" s="202">
        <v>1.578241732740282</v>
      </c>
      <c r="M159" s="71">
        <v>25</v>
      </c>
      <c r="N159" s="71">
        <v>26</v>
      </c>
      <c r="O159" s="8">
        <v>5000</v>
      </c>
      <c r="P159" s="10">
        <f t="shared" si="19"/>
        <v>66.318719571124291</v>
      </c>
      <c r="Q159" s="11">
        <f t="shared" si="20"/>
        <v>0.12864931051624498</v>
      </c>
      <c r="R159" s="75"/>
    </row>
    <row r="160" spans="1:18" x14ac:dyDescent="0.35">
      <c r="A160" s="9">
        <f t="shared" si="21"/>
        <v>155</v>
      </c>
      <c r="B160" s="8" t="s">
        <v>1610</v>
      </c>
      <c r="C160" s="8">
        <v>556.9</v>
      </c>
      <c r="D160" s="8"/>
      <c r="E160" s="8"/>
      <c r="F160" s="190">
        <f t="shared" si="17"/>
        <v>556.9</v>
      </c>
      <c r="G160" s="185">
        <f t="shared" si="22"/>
        <v>3.8376555413420165E-3</v>
      </c>
      <c r="H160" s="185">
        <f t="shared" si="23"/>
        <v>4.1270635317658833E-3</v>
      </c>
      <c r="I160" s="18">
        <f t="shared" si="18"/>
        <v>34.10054647555782</v>
      </c>
      <c r="J160" s="18">
        <f t="shared" si="16"/>
        <v>7.5021202246227201</v>
      </c>
      <c r="K160" s="202">
        <v>14.291804603448552</v>
      </c>
      <c r="L160" s="202">
        <v>1.3354353123187004</v>
      </c>
      <c r="M160" s="71">
        <v>22</v>
      </c>
      <c r="N160" s="71">
        <v>22</v>
      </c>
      <c r="O160" s="8">
        <v>5000</v>
      </c>
      <c r="P160" s="10">
        <f t="shared" si="19"/>
        <v>57.229906615947797</v>
      </c>
      <c r="Q160" s="11">
        <f t="shared" si="20"/>
        <v>0.10276514026925444</v>
      </c>
      <c r="R160" s="75"/>
    </row>
    <row r="161" spans="1:18" x14ac:dyDescent="0.35">
      <c r="A161" s="9">
        <f t="shared" si="21"/>
        <v>156</v>
      </c>
      <c r="B161" s="8" t="s">
        <v>1611</v>
      </c>
      <c r="C161" s="8">
        <v>342.9</v>
      </c>
      <c r="D161" s="8"/>
      <c r="E161" s="8"/>
      <c r="F161" s="190">
        <f t="shared" si="17"/>
        <v>342.9</v>
      </c>
      <c r="G161" s="185">
        <f t="shared" si="22"/>
        <v>3.6632166530991975E-3</v>
      </c>
      <c r="H161" s="185">
        <f t="shared" si="23"/>
        <v>3.7518759379689846E-3</v>
      </c>
      <c r="I161" s="18">
        <f t="shared" si="18"/>
        <v>31.747348174028868</v>
      </c>
      <c r="J161" s="18">
        <f t="shared" si="16"/>
        <v>6.9844165982863506</v>
      </c>
      <c r="K161" s="202">
        <v>13.305424133425811</v>
      </c>
      <c r="L161" s="202">
        <v>1.2747337072133047</v>
      </c>
      <c r="M161" s="71">
        <v>20</v>
      </c>
      <c r="N161" s="71">
        <v>21</v>
      </c>
      <c r="O161" s="8">
        <v>5000</v>
      </c>
      <c r="P161" s="10">
        <f t="shared" si="19"/>
        <v>53.311922612954334</v>
      </c>
      <c r="Q161" s="11">
        <f t="shared" si="20"/>
        <v>0.15547367341194032</v>
      </c>
      <c r="R161" s="75"/>
    </row>
    <row r="162" spans="1:18" x14ac:dyDescent="0.35">
      <c r="A162" s="9">
        <f t="shared" si="21"/>
        <v>157</v>
      </c>
      <c r="B162" s="8" t="s">
        <v>1612</v>
      </c>
      <c r="C162" s="8">
        <v>514.78</v>
      </c>
      <c r="D162" s="8"/>
      <c r="E162" s="8"/>
      <c r="F162" s="190">
        <f t="shared" si="17"/>
        <v>514.78</v>
      </c>
      <c r="G162" s="185">
        <f t="shared" si="22"/>
        <v>1.9188277706710082E-3</v>
      </c>
      <c r="H162" s="185">
        <f t="shared" si="23"/>
        <v>1.8759379689844923E-3</v>
      </c>
      <c r="I162" s="18">
        <f t="shared" si="18"/>
        <v>16.247099776048042</v>
      </c>
      <c r="J162" s="18">
        <f t="shared" si="16"/>
        <v>3.5743619507305695</v>
      </c>
      <c r="K162" s="202">
        <v>6.8091493136764676</v>
      </c>
      <c r="L162" s="202">
        <v>0.66771765615935019</v>
      </c>
      <c r="M162" s="71">
        <v>10</v>
      </c>
      <c r="N162" s="71">
        <v>11</v>
      </c>
      <c r="O162" s="8">
        <v>5000</v>
      </c>
      <c r="P162" s="10">
        <f t="shared" si="19"/>
        <v>27.29832869661443</v>
      </c>
      <c r="Q162" s="11">
        <f t="shared" si="20"/>
        <v>5.3029116703474169E-2</v>
      </c>
      <c r="R162" s="75"/>
    </row>
    <row r="163" spans="1:18" x14ac:dyDescent="0.35">
      <c r="A163" s="9">
        <f t="shared" si="21"/>
        <v>158</v>
      </c>
      <c r="B163" s="8" t="s">
        <v>1613</v>
      </c>
      <c r="C163" s="8">
        <v>378.9</v>
      </c>
      <c r="D163" s="8"/>
      <c r="E163" s="8"/>
      <c r="F163" s="190">
        <f t="shared" si="17"/>
        <v>378.9</v>
      </c>
      <c r="G163" s="185">
        <f t="shared" si="22"/>
        <v>2.965461100127922E-3</v>
      </c>
      <c r="H163" s="185">
        <f t="shared" si="23"/>
        <v>3.0015007503751876E-3</v>
      </c>
      <c r="I163" s="18">
        <f t="shared" si="18"/>
        <v>25.547248814836536</v>
      </c>
      <c r="J163" s="18">
        <f t="shared" si="16"/>
        <v>5.6203947392640377</v>
      </c>
      <c r="K163" s="202">
        <v>10.706914205526074</v>
      </c>
      <c r="L163" s="202">
        <v>1.0319272867917231</v>
      </c>
      <c r="M163" s="71">
        <v>16</v>
      </c>
      <c r="N163" s="71">
        <v>17</v>
      </c>
      <c r="O163" s="8">
        <v>5000</v>
      </c>
      <c r="P163" s="10">
        <f t="shared" si="19"/>
        <v>42.906485046418368</v>
      </c>
      <c r="Q163" s="11">
        <f t="shared" si="20"/>
        <v>0.11323960160047075</v>
      </c>
      <c r="R163" s="75"/>
    </row>
    <row r="164" spans="1:18" x14ac:dyDescent="0.35">
      <c r="A164" s="9">
        <f t="shared" si="21"/>
        <v>159</v>
      </c>
      <c r="B164" s="8" t="s">
        <v>1614</v>
      </c>
      <c r="C164" s="8">
        <v>391.9</v>
      </c>
      <c r="D164" s="8"/>
      <c r="E164" s="8"/>
      <c r="F164" s="190">
        <f t="shared" si="17"/>
        <v>391.9</v>
      </c>
      <c r="G164" s="185">
        <f t="shared" si="22"/>
        <v>3.139899988370741E-3</v>
      </c>
      <c r="H164" s="185">
        <f t="shared" si="23"/>
        <v>3.189094547273637E-3</v>
      </c>
      <c r="I164" s="18">
        <f t="shared" si="18"/>
        <v>27.09727365463462</v>
      </c>
      <c r="J164" s="18">
        <f t="shared" si="16"/>
        <v>5.9614002040196166</v>
      </c>
      <c r="K164" s="202">
        <v>11.356541687501009</v>
      </c>
      <c r="L164" s="202">
        <v>1.0926288918971183</v>
      </c>
      <c r="M164" s="71">
        <v>17</v>
      </c>
      <c r="N164" s="71">
        <v>18</v>
      </c>
      <c r="O164" s="8">
        <v>5000</v>
      </c>
      <c r="P164" s="10">
        <f t="shared" si="19"/>
        <v>45.507844438052366</v>
      </c>
      <c r="Q164" s="11">
        <f t="shared" si="20"/>
        <v>0.11612106261304508</v>
      </c>
      <c r="R164" s="75"/>
    </row>
    <row r="165" spans="1:18" x14ac:dyDescent="0.35">
      <c r="A165" s="9">
        <f t="shared" si="21"/>
        <v>160</v>
      </c>
      <c r="B165" s="8" t="s">
        <v>1615</v>
      </c>
      <c r="C165" s="8">
        <v>381.3</v>
      </c>
      <c r="D165" s="8"/>
      <c r="E165" s="8"/>
      <c r="F165" s="190">
        <f t="shared" si="17"/>
        <v>381.3</v>
      </c>
      <c r="G165" s="185">
        <f t="shared" si="22"/>
        <v>3.6632166530991975E-3</v>
      </c>
      <c r="H165" s="185">
        <f t="shared" si="23"/>
        <v>3.9394697348674335E-3</v>
      </c>
      <c r="I165" s="18">
        <f t="shared" si="18"/>
        <v>32.550521635759729</v>
      </c>
      <c r="J165" s="18">
        <f t="shared" si="16"/>
        <v>7.1611147598671403</v>
      </c>
      <c r="K165" s="202">
        <v>13.642177121473621</v>
      </c>
      <c r="L165" s="202">
        <v>1.2747337072133047</v>
      </c>
      <c r="M165" s="71">
        <v>21</v>
      </c>
      <c r="N165" s="71">
        <v>21</v>
      </c>
      <c r="O165" s="8">
        <v>5000</v>
      </c>
      <c r="P165" s="10">
        <f t="shared" si="19"/>
        <v>54.628547224313799</v>
      </c>
      <c r="Q165" s="11">
        <f t="shared" si="20"/>
        <v>0.14326920331579804</v>
      </c>
      <c r="R165" s="75"/>
    </row>
    <row r="166" spans="1:18" x14ac:dyDescent="0.35">
      <c r="A166" s="9">
        <f t="shared" si="21"/>
        <v>161</v>
      </c>
      <c r="B166" s="8" t="s">
        <v>1616</v>
      </c>
      <c r="C166" s="8">
        <v>2512.2399999999998</v>
      </c>
      <c r="D166" s="8"/>
      <c r="E166" s="8"/>
      <c r="F166" s="190">
        <f t="shared" si="17"/>
        <v>2512.2399999999998</v>
      </c>
      <c r="G166" s="185">
        <f t="shared" si="22"/>
        <v>8.1986277474124895E-3</v>
      </c>
      <c r="H166" s="185">
        <f t="shared" si="23"/>
        <v>8.6293146573286645E-3</v>
      </c>
      <c r="I166" s="18">
        <f t="shared" si="18"/>
        <v>72.047994008779014</v>
      </c>
      <c r="J166" s="18">
        <f t="shared" si="16"/>
        <v>15.850558681931384</v>
      </c>
      <c r="K166" s="202">
        <v>30.195738664774094</v>
      </c>
      <c r="L166" s="202">
        <v>2.8529754399535867</v>
      </c>
      <c r="M166" s="71">
        <v>46</v>
      </c>
      <c r="N166" s="71">
        <v>47</v>
      </c>
      <c r="O166" s="8">
        <v>5000</v>
      </c>
      <c r="P166" s="10">
        <f t="shared" si="19"/>
        <v>120.94726679543808</v>
      </c>
      <c r="Q166" s="11">
        <f t="shared" si="20"/>
        <v>4.8143197622614917E-2</v>
      </c>
      <c r="R166" s="75"/>
    </row>
    <row r="167" spans="1:18" x14ac:dyDescent="0.35">
      <c r="A167" s="9">
        <f t="shared" si="21"/>
        <v>162</v>
      </c>
      <c r="B167" s="8" t="s">
        <v>1617</v>
      </c>
      <c r="C167" s="8">
        <v>124.1</v>
      </c>
      <c r="D167" s="8"/>
      <c r="E167" s="8"/>
      <c r="F167" s="190">
        <f t="shared" si="17"/>
        <v>124.1</v>
      </c>
      <c r="G167" s="185">
        <f t="shared" si="22"/>
        <v>8.7219444121409474E-4</v>
      </c>
      <c r="H167" s="185">
        <f t="shared" si="23"/>
        <v>9.3796898449224615E-4</v>
      </c>
      <c r="I167" s="18">
        <f t="shared" si="18"/>
        <v>7.750124198990413</v>
      </c>
      <c r="J167" s="18">
        <f t="shared" si="16"/>
        <v>1.7050273237778908</v>
      </c>
      <c r="K167" s="202">
        <v>3.2481374098746709</v>
      </c>
      <c r="L167" s="202">
        <v>0.30350802552697731</v>
      </c>
      <c r="M167" s="71">
        <v>5</v>
      </c>
      <c r="N167" s="71">
        <v>5</v>
      </c>
      <c r="O167" s="8">
        <v>5000</v>
      </c>
      <c r="P167" s="10">
        <f t="shared" si="19"/>
        <v>13.006796958169952</v>
      </c>
      <c r="Q167" s="11">
        <f t="shared" si="20"/>
        <v>0.10480900046873451</v>
      </c>
      <c r="R167" s="75"/>
    </row>
    <row r="168" spans="1:18" x14ac:dyDescent="0.35">
      <c r="A168" s="9">
        <f t="shared" si="21"/>
        <v>163</v>
      </c>
      <c r="B168" s="8" t="s">
        <v>1618</v>
      </c>
      <c r="C168" s="8">
        <v>147.35</v>
      </c>
      <c r="D168" s="8"/>
      <c r="E168" s="8"/>
      <c r="F168" s="190">
        <f t="shared" si="17"/>
        <v>147.35</v>
      </c>
      <c r="G168" s="185">
        <f t="shared" si="22"/>
        <v>1.0466333294569135E-3</v>
      </c>
      <c r="H168" s="185">
        <f t="shared" si="23"/>
        <v>9.3796898449224615E-4</v>
      </c>
      <c r="I168" s="18">
        <f t="shared" si="18"/>
        <v>8.4969755770576292</v>
      </c>
      <c r="J168" s="18">
        <f t="shared" si="16"/>
        <v>1.8693346269526785</v>
      </c>
      <c r="K168" s="202">
        <v>3.5610119038017967</v>
      </c>
      <c r="L168" s="202">
        <v>0.36420963063237283</v>
      </c>
      <c r="M168" s="71">
        <v>5</v>
      </c>
      <c r="N168" s="71">
        <v>6</v>
      </c>
      <c r="O168" s="8">
        <v>5000</v>
      </c>
      <c r="P168" s="10">
        <f t="shared" si="19"/>
        <v>14.291531738444478</v>
      </c>
      <c r="Q168" s="11">
        <f t="shared" si="20"/>
        <v>9.699037487916172E-2</v>
      </c>
      <c r="R168" s="75"/>
    </row>
    <row r="169" spans="1:18" x14ac:dyDescent="0.35">
      <c r="A169" s="9">
        <f t="shared" si="21"/>
        <v>164</v>
      </c>
      <c r="B169" s="8" t="s">
        <v>1619</v>
      </c>
      <c r="C169" s="8">
        <v>118.2</v>
      </c>
      <c r="D169" s="8"/>
      <c r="E169" s="8"/>
      <c r="F169" s="190">
        <f t="shared" si="17"/>
        <v>118.2</v>
      </c>
      <c r="G169" s="185">
        <f t="shared" si="22"/>
        <v>6.9775555297127575E-4</v>
      </c>
      <c r="H169" s="185">
        <f t="shared" si="23"/>
        <v>7.503751875937969E-4</v>
      </c>
      <c r="I169" s="18">
        <f t="shared" si="18"/>
        <v>6.2000993591923299</v>
      </c>
      <c r="J169" s="18">
        <f t="shared" si="16"/>
        <v>1.3640218590223125</v>
      </c>
      <c r="K169" s="202">
        <v>2.598509927899737</v>
      </c>
      <c r="L169" s="202">
        <v>0.24280642042158188</v>
      </c>
      <c r="M169" s="71">
        <v>4</v>
      </c>
      <c r="N169" s="71">
        <v>4</v>
      </c>
      <c r="O169" s="8">
        <v>5000</v>
      </c>
      <c r="P169" s="10">
        <f t="shared" si="19"/>
        <v>10.405437566535962</v>
      </c>
      <c r="Q169" s="11">
        <f t="shared" si="20"/>
        <v>8.8032466721962452E-2</v>
      </c>
      <c r="R169" s="75"/>
    </row>
    <row r="170" spans="1:18" x14ac:dyDescent="0.35">
      <c r="A170" s="9">
        <f t="shared" si="21"/>
        <v>165</v>
      </c>
      <c r="B170" s="8" t="s">
        <v>1620</v>
      </c>
      <c r="C170" s="8">
        <v>111.8</v>
      </c>
      <c r="D170" s="8"/>
      <c r="E170" s="8"/>
      <c r="F170" s="190">
        <f t="shared" si="17"/>
        <v>111.8</v>
      </c>
      <c r="G170" s="185">
        <f t="shared" si="22"/>
        <v>1.3955111059425515E-3</v>
      </c>
      <c r="H170" s="185">
        <f t="shared" si="23"/>
        <v>1.5007503751875938E-3</v>
      </c>
      <c r="I170" s="18">
        <f t="shared" si="18"/>
        <v>12.40019871838466</v>
      </c>
      <c r="J170" s="18">
        <f t="shared" si="16"/>
        <v>2.7280437180446251</v>
      </c>
      <c r="K170" s="202">
        <v>5.197019855799474</v>
      </c>
      <c r="L170" s="202">
        <v>0.48561284084316375</v>
      </c>
      <c r="M170" s="71">
        <v>8</v>
      </c>
      <c r="N170" s="71">
        <v>8</v>
      </c>
      <c r="O170" s="8">
        <v>5000</v>
      </c>
      <c r="P170" s="10">
        <f t="shared" si="19"/>
        <v>20.810875133071924</v>
      </c>
      <c r="Q170" s="11">
        <f t="shared" si="20"/>
        <v>0.18614378473230703</v>
      </c>
      <c r="R170" s="75"/>
    </row>
    <row r="171" spans="1:18" x14ac:dyDescent="0.35">
      <c r="A171" s="9">
        <f t="shared" si="21"/>
        <v>166</v>
      </c>
      <c r="B171" s="8" t="s">
        <v>1621</v>
      </c>
      <c r="C171" s="8">
        <v>177.1</v>
      </c>
      <c r="D171" s="8"/>
      <c r="E171" s="8"/>
      <c r="F171" s="190">
        <f t="shared" si="17"/>
        <v>177.1</v>
      </c>
      <c r="G171" s="185">
        <f t="shared" si="22"/>
        <v>6.9775555297127575E-4</v>
      </c>
      <c r="H171" s="185">
        <f t="shared" si="23"/>
        <v>5.6278139069534765E-4</v>
      </c>
      <c r="I171" s="18">
        <f t="shared" si="18"/>
        <v>5.3969258974614647</v>
      </c>
      <c r="J171" s="18">
        <f t="shared" si="16"/>
        <v>1.1873236974415222</v>
      </c>
      <c r="K171" s="202">
        <v>2.2617569398519279</v>
      </c>
      <c r="L171" s="202">
        <v>0.24280642042158188</v>
      </c>
      <c r="M171" s="71">
        <v>3</v>
      </c>
      <c r="N171" s="71">
        <v>4</v>
      </c>
      <c r="O171" s="8">
        <v>5000</v>
      </c>
      <c r="P171" s="10">
        <f t="shared" si="19"/>
        <v>9.0888129551764969</v>
      </c>
      <c r="Q171" s="11">
        <f t="shared" si="20"/>
        <v>5.1320231254525679E-2</v>
      </c>
      <c r="R171" s="75"/>
    </row>
    <row r="172" spans="1:18" x14ac:dyDescent="0.35">
      <c r="A172" s="9">
        <f t="shared" si="21"/>
        <v>167</v>
      </c>
      <c r="B172" s="8" t="s">
        <v>1622</v>
      </c>
      <c r="C172" s="8">
        <v>535.96</v>
      </c>
      <c r="D172" s="8">
        <v>36.6</v>
      </c>
      <c r="E172" s="8"/>
      <c r="F172" s="190">
        <f t="shared" si="17"/>
        <v>572.56000000000006</v>
      </c>
      <c r="G172" s="185">
        <f t="shared" si="22"/>
        <v>2.267705547156646E-3</v>
      </c>
      <c r="H172" s="185">
        <f t="shared" si="23"/>
        <v>2.4387193596798399E-3</v>
      </c>
      <c r="I172" s="18">
        <f t="shared" si="18"/>
        <v>20.150322917375071</v>
      </c>
      <c r="J172" s="18">
        <f t="shared" si="16"/>
        <v>4.4330710418225161</v>
      </c>
      <c r="K172" s="202">
        <v>8.4451572656741458</v>
      </c>
      <c r="L172" s="202">
        <v>0.78912086637014101</v>
      </c>
      <c r="M172" s="71">
        <v>13</v>
      </c>
      <c r="N172" s="71">
        <v>13</v>
      </c>
      <c r="O172" s="8">
        <v>5000</v>
      </c>
      <c r="P172" s="10">
        <f t="shared" si="19"/>
        <v>33.817672091241874</v>
      </c>
      <c r="Q172" s="11">
        <f t="shared" si="20"/>
        <v>5.9063979480302273E-2</v>
      </c>
      <c r="R172" s="75"/>
    </row>
    <row r="173" spans="1:18" x14ac:dyDescent="0.35">
      <c r="A173" s="9">
        <f t="shared" si="21"/>
        <v>168</v>
      </c>
      <c r="B173" s="8" t="s">
        <v>1623</v>
      </c>
      <c r="C173" s="8">
        <v>546.79999999999995</v>
      </c>
      <c r="D173" s="8"/>
      <c r="E173" s="8"/>
      <c r="F173" s="190">
        <f t="shared" si="17"/>
        <v>546.79999999999995</v>
      </c>
      <c r="G173" s="185">
        <f t="shared" si="22"/>
        <v>2.616583323642284E-3</v>
      </c>
      <c r="H173" s="185">
        <f t="shared" si="23"/>
        <v>2.8139069534767382E-3</v>
      </c>
      <c r="I173" s="18">
        <f t="shared" si="18"/>
        <v>23.250372596971236</v>
      </c>
      <c r="J173" s="18">
        <f t="shared" si="16"/>
        <v>5.1150819713336722</v>
      </c>
      <c r="K173" s="202">
        <v>9.7444122296240128</v>
      </c>
      <c r="L173" s="202">
        <v>0.91052407658093193</v>
      </c>
      <c r="M173" s="71">
        <v>15</v>
      </c>
      <c r="N173" s="71">
        <v>15</v>
      </c>
      <c r="O173" s="8">
        <v>5000</v>
      </c>
      <c r="P173" s="10">
        <f t="shared" si="19"/>
        <v>39.020390874509857</v>
      </c>
      <c r="Q173" s="11">
        <f t="shared" si="20"/>
        <v>7.1361358585424028E-2</v>
      </c>
      <c r="R173" s="75"/>
    </row>
    <row r="174" spans="1:18" x14ac:dyDescent="0.35">
      <c r="A174" s="9">
        <f t="shared" si="21"/>
        <v>169</v>
      </c>
      <c r="B174" s="8" t="s">
        <v>1624</v>
      </c>
      <c r="C174" s="8">
        <v>695</v>
      </c>
      <c r="D174" s="8"/>
      <c r="E174" s="8"/>
      <c r="F174" s="190">
        <f t="shared" si="17"/>
        <v>695</v>
      </c>
      <c r="G174" s="185">
        <f t="shared" si="22"/>
        <v>5.582044423770206E-3</v>
      </c>
      <c r="H174" s="185">
        <f t="shared" si="23"/>
        <v>6.0030015007503752E-3</v>
      </c>
      <c r="I174" s="18">
        <f t="shared" si="18"/>
        <v>49.600794873538639</v>
      </c>
      <c r="J174" s="18">
        <f t="shared" si="16"/>
        <v>10.9121748721785</v>
      </c>
      <c r="K174" s="202">
        <v>20.788079423197896</v>
      </c>
      <c r="L174" s="202">
        <v>1.942451363372655</v>
      </c>
      <c r="M174" s="71">
        <v>32</v>
      </c>
      <c r="N174" s="71">
        <v>32</v>
      </c>
      <c r="O174" s="8">
        <v>5000</v>
      </c>
      <c r="P174" s="10">
        <f t="shared" si="19"/>
        <v>83.243500532287698</v>
      </c>
      <c r="Q174" s="11">
        <f t="shared" si="20"/>
        <v>0.11977482090976647</v>
      </c>
      <c r="R174" s="75"/>
    </row>
    <row r="175" spans="1:18" x14ac:dyDescent="0.35">
      <c r="A175" s="9">
        <f t="shared" si="21"/>
        <v>170</v>
      </c>
      <c r="B175" s="8" t="s">
        <v>1625</v>
      </c>
      <c r="C175" s="8">
        <v>641.82000000000005</v>
      </c>
      <c r="D175" s="8"/>
      <c r="E175" s="8"/>
      <c r="F175" s="190">
        <f t="shared" si="17"/>
        <v>641.82000000000005</v>
      </c>
      <c r="G175" s="185">
        <f t="shared" si="22"/>
        <v>5.4076055355273874E-3</v>
      </c>
      <c r="H175" s="185">
        <f t="shared" si="23"/>
        <v>5.6278139069534765E-3</v>
      </c>
      <c r="I175" s="18">
        <f t="shared" si="18"/>
        <v>47.247596572009691</v>
      </c>
      <c r="J175" s="18">
        <f t="shared" si="16"/>
        <v>10.394471245842132</v>
      </c>
      <c r="K175" s="202">
        <v>19.801698953175151</v>
      </c>
      <c r="L175" s="202">
        <v>1.8817497582672593</v>
      </c>
      <c r="M175" s="71">
        <v>30</v>
      </c>
      <c r="N175" s="71">
        <v>31</v>
      </c>
      <c r="O175" s="8">
        <v>5000</v>
      </c>
      <c r="P175" s="10">
        <f t="shared" si="19"/>
        <v>79.325516529294234</v>
      </c>
      <c r="Q175" s="11">
        <f t="shared" si="20"/>
        <v>0.12359464729876636</v>
      </c>
      <c r="R175" s="75"/>
    </row>
    <row r="176" spans="1:18" x14ac:dyDescent="0.35">
      <c r="A176" s="9">
        <f t="shared" si="21"/>
        <v>171</v>
      </c>
      <c r="B176" s="8" t="s">
        <v>1627</v>
      </c>
      <c r="C176" s="8">
        <v>611.88</v>
      </c>
      <c r="D176" s="8"/>
      <c r="E176" s="8"/>
      <c r="F176" s="190">
        <f t="shared" si="17"/>
        <v>611.88</v>
      </c>
      <c r="G176" s="185">
        <f t="shared" si="22"/>
        <v>4.0120944295848355E-3</v>
      </c>
      <c r="H176" s="185">
        <f t="shared" si="23"/>
        <v>4.3146573286643322E-3</v>
      </c>
      <c r="I176" s="18">
        <f t="shared" si="18"/>
        <v>35.650571315355904</v>
      </c>
      <c r="J176" s="18">
        <f t="shared" si="16"/>
        <v>7.843125689378299</v>
      </c>
      <c r="K176" s="202">
        <v>14.941432085423488</v>
      </c>
      <c r="L176" s="202">
        <v>1.3961369174240958</v>
      </c>
      <c r="M176" s="71">
        <v>23</v>
      </c>
      <c r="N176" s="71">
        <v>23</v>
      </c>
      <c r="O176" s="8">
        <v>5000</v>
      </c>
      <c r="P176" s="10">
        <f t="shared" si="19"/>
        <v>59.831266007581782</v>
      </c>
      <c r="Q176" s="11">
        <f t="shared" si="20"/>
        <v>9.7782679622772081E-2</v>
      </c>
      <c r="R176" s="75"/>
    </row>
    <row r="177" spans="1:18" x14ac:dyDescent="0.35">
      <c r="A177" s="9">
        <f t="shared" si="21"/>
        <v>172</v>
      </c>
      <c r="B177" s="8" t="s">
        <v>1628</v>
      </c>
      <c r="C177" s="8">
        <v>427.6</v>
      </c>
      <c r="D177" s="8"/>
      <c r="E177" s="8"/>
      <c r="F177" s="190">
        <f t="shared" si="17"/>
        <v>427.6</v>
      </c>
      <c r="G177" s="185">
        <f t="shared" si="22"/>
        <v>2.791022211885103E-3</v>
      </c>
      <c r="H177" s="185">
        <f t="shared" si="23"/>
        <v>2.8139069534767382E-3</v>
      </c>
      <c r="I177" s="18">
        <f t="shared" si="18"/>
        <v>23.997223975038455</v>
      </c>
      <c r="J177" s="18">
        <f t="shared" si="16"/>
        <v>5.2793892745084605</v>
      </c>
      <c r="K177" s="202">
        <v>10.057286723551142</v>
      </c>
      <c r="L177" s="202">
        <v>0.9712256816863275</v>
      </c>
      <c r="M177" s="71">
        <v>15</v>
      </c>
      <c r="N177" s="71">
        <v>16</v>
      </c>
      <c r="O177" s="8">
        <v>5000</v>
      </c>
      <c r="P177" s="10">
        <f t="shared" si="19"/>
        <v>40.305125654784383</v>
      </c>
      <c r="Q177" s="11">
        <f t="shared" si="20"/>
        <v>9.4258946807260019E-2</v>
      </c>
      <c r="R177" s="75"/>
    </row>
    <row r="178" spans="1:18" x14ac:dyDescent="0.35">
      <c r="A178" s="9">
        <f t="shared" si="21"/>
        <v>173</v>
      </c>
      <c r="B178" s="8" t="s">
        <v>1629</v>
      </c>
      <c r="C178" s="8">
        <v>411.9</v>
      </c>
      <c r="D178" s="8"/>
      <c r="E178" s="8"/>
      <c r="F178" s="190">
        <f t="shared" si="17"/>
        <v>411.9</v>
      </c>
      <c r="G178" s="185">
        <f t="shared" si="22"/>
        <v>2.616583323642284E-3</v>
      </c>
      <c r="H178" s="185">
        <f t="shared" si="23"/>
        <v>2.6263131565782893E-3</v>
      </c>
      <c r="I178" s="18">
        <f t="shared" si="18"/>
        <v>22.447199135240375</v>
      </c>
      <c r="J178" s="18">
        <f t="shared" si="16"/>
        <v>4.9383838097528825</v>
      </c>
      <c r="K178" s="202">
        <v>9.407659241576205</v>
      </c>
      <c r="L178" s="202">
        <v>0.91052407658093193</v>
      </c>
      <c r="M178" s="71">
        <v>14</v>
      </c>
      <c r="N178" s="71">
        <v>15</v>
      </c>
      <c r="O178" s="8">
        <v>5000</v>
      </c>
      <c r="P178" s="10">
        <f t="shared" si="19"/>
        <v>37.703766263150392</v>
      </c>
      <c r="Q178" s="11">
        <f t="shared" si="20"/>
        <v>9.1536213311848497E-2</v>
      </c>
      <c r="R178" s="75"/>
    </row>
    <row r="179" spans="1:18" x14ac:dyDescent="0.35">
      <c r="A179" s="9">
        <f t="shared" si="21"/>
        <v>174</v>
      </c>
      <c r="B179" s="8" t="s">
        <v>1630</v>
      </c>
      <c r="C179" s="8">
        <v>586.9</v>
      </c>
      <c r="D179" s="8"/>
      <c r="E179" s="8">
        <v>48.4</v>
      </c>
      <c r="F179" s="190">
        <f t="shared" si="17"/>
        <v>635.29999999999995</v>
      </c>
      <c r="G179" s="185">
        <f t="shared" si="22"/>
        <v>5.582044423770206E-3</v>
      </c>
      <c r="H179" s="185">
        <f t="shared" si="23"/>
        <v>6.0030015007503752E-3</v>
      </c>
      <c r="I179" s="18">
        <f t="shared" si="18"/>
        <v>49.600794873538639</v>
      </c>
      <c r="J179" s="18">
        <f t="shared" si="16"/>
        <v>10.9121748721785</v>
      </c>
      <c r="K179" s="202">
        <v>20.788079423197896</v>
      </c>
      <c r="L179" s="202">
        <v>1.942451363372655</v>
      </c>
      <c r="M179" s="71">
        <v>32</v>
      </c>
      <c r="N179" s="71">
        <v>32</v>
      </c>
      <c r="O179" s="8">
        <v>5000</v>
      </c>
      <c r="P179" s="10">
        <f t="shared" si="19"/>
        <v>83.243500532287698</v>
      </c>
      <c r="Q179" s="11">
        <f t="shared" si="20"/>
        <v>0.13103022278024193</v>
      </c>
      <c r="R179" s="75"/>
    </row>
    <row r="180" spans="1:18" x14ac:dyDescent="0.35">
      <c r="A180" s="9">
        <f t="shared" si="21"/>
        <v>175</v>
      </c>
      <c r="B180" s="8" t="s">
        <v>1631</v>
      </c>
      <c r="C180" s="8">
        <v>589.9</v>
      </c>
      <c r="D180" s="8">
        <v>60.8</v>
      </c>
      <c r="E180" s="8"/>
      <c r="F180" s="190">
        <f t="shared" si="17"/>
        <v>650.69999999999993</v>
      </c>
      <c r="G180" s="185">
        <f t="shared" si="22"/>
        <v>4.3609722060704735E-3</v>
      </c>
      <c r="H180" s="185">
        <f t="shared" si="23"/>
        <v>4.689844922461231E-3</v>
      </c>
      <c r="I180" s="18">
        <f t="shared" si="18"/>
        <v>38.750620994952065</v>
      </c>
      <c r="J180" s="18">
        <f t="shared" si="16"/>
        <v>8.5251366188894551</v>
      </c>
      <c r="K180" s="202">
        <v>16.240687049373356</v>
      </c>
      <c r="L180" s="202">
        <v>1.5175401276348865</v>
      </c>
      <c r="M180" s="71">
        <v>25</v>
      </c>
      <c r="N180" s="71">
        <v>25</v>
      </c>
      <c r="O180" s="8">
        <v>5000</v>
      </c>
      <c r="P180" s="10">
        <f t="shared" si="19"/>
        <v>65.033984790849757</v>
      </c>
      <c r="Q180" s="11">
        <f t="shared" si="20"/>
        <v>9.9944651591900663E-2</v>
      </c>
      <c r="R180" s="75"/>
    </row>
    <row r="181" spans="1:18" x14ac:dyDescent="0.35">
      <c r="A181" s="9">
        <f t="shared" si="21"/>
        <v>176</v>
      </c>
      <c r="B181" s="8" t="s">
        <v>1632</v>
      </c>
      <c r="C181" s="8">
        <v>650.29999999999995</v>
      </c>
      <c r="D181" s="8"/>
      <c r="E181" s="8"/>
      <c r="F181" s="190">
        <f t="shared" si="17"/>
        <v>650.29999999999995</v>
      </c>
      <c r="G181" s="185">
        <f t="shared" si="22"/>
        <v>3.488777764856379E-3</v>
      </c>
      <c r="H181" s="185">
        <f t="shared" si="23"/>
        <v>3.5642821410705352E-3</v>
      </c>
      <c r="I181" s="18">
        <f t="shared" si="18"/>
        <v>30.197323334230784</v>
      </c>
      <c r="J181" s="18">
        <f t="shared" si="16"/>
        <v>6.6434111335307726</v>
      </c>
      <c r="K181" s="202">
        <v>12.655796651450876</v>
      </c>
      <c r="L181" s="202">
        <v>1.2140321021079092</v>
      </c>
      <c r="M181" s="71">
        <v>19</v>
      </c>
      <c r="N181" s="71">
        <v>20</v>
      </c>
      <c r="O181" s="8">
        <v>5000</v>
      </c>
      <c r="P181" s="10">
        <f t="shared" si="19"/>
        <v>50.710563221320342</v>
      </c>
      <c r="Q181" s="11">
        <f t="shared" si="20"/>
        <v>7.7980260220391118E-2</v>
      </c>
      <c r="R181" s="75"/>
    </row>
    <row r="182" spans="1:18" x14ac:dyDescent="0.35">
      <c r="A182" s="9">
        <f t="shared" si="21"/>
        <v>177</v>
      </c>
      <c r="B182" s="8" t="s">
        <v>1633</v>
      </c>
      <c r="C182" s="8">
        <v>630.21</v>
      </c>
      <c r="D182" s="8">
        <v>38.9</v>
      </c>
      <c r="E182" s="8">
        <v>33.799999999999997</v>
      </c>
      <c r="F182" s="190">
        <f t="shared" si="17"/>
        <v>702.91</v>
      </c>
      <c r="G182" s="185">
        <f t="shared" si="22"/>
        <v>5.233166647284568E-3</v>
      </c>
      <c r="H182" s="185">
        <f t="shared" si="23"/>
        <v>5.6278139069534765E-3</v>
      </c>
      <c r="I182" s="18">
        <f t="shared" si="18"/>
        <v>46.500745193942471</v>
      </c>
      <c r="J182" s="18">
        <f t="shared" si="16"/>
        <v>10.230163942667344</v>
      </c>
      <c r="K182" s="202">
        <v>19.488824459248026</v>
      </c>
      <c r="L182" s="202">
        <v>1.8210481531618639</v>
      </c>
      <c r="M182" s="71">
        <v>30</v>
      </c>
      <c r="N182" s="71">
        <v>30</v>
      </c>
      <c r="O182" s="8">
        <v>5000</v>
      </c>
      <c r="P182" s="10">
        <f t="shared" si="19"/>
        <v>78.040781749019715</v>
      </c>
      <c r="Q182" s="11">
        <f t="shared" si="20"/>
        <v>0.111025283107396</v>
      </c>
      <c r="R182" s="75"/>
    </row>
    <row r="183" spans="1:18" x14ac:dyDescent="0.35">
      <c r="A183" s="9">
        <f t="shared" si="21"/>
        <v>178</v>
      </c>
      <c r="B183" s="8" t="s">
        <v>1634</v>
      </c>
      <c r="C183" s="8">
        <v>592.9</v>
      </c>
      <c r="D183" s="8"/>
      <c r="E183" s="8"/>
      <c r="F183" s="190">
        <f t="shared" si="17"/>
        <v>592.9</v>
      </c>
      <c r="G183" s="185">
        <f t="shared" si="22"/>
        <v>4.186533317827654E-3</v>
      </c>
      <c r="H183" s="185">
        <f t="shared" si="23"/>
        <v>4.5022511255627812E-3</v>
      </c>
      <c r="I183" s="18">
        <f t="shared" si="18"/>
        <v>37.200596155153974</v>
      </c>
      <c r="J183" s="18">
        <f t="shared" si="16"/>
        <v>8.1841311541338744</v>
      </c>
      <c r="K183" s="202">
        <v>15.591059567398421</v>
      </c>
      <c r="L183" s="202">
        <v>1.4568385225294913</v>
      </c>
      <c r="M183" s="71">
        <v>24</v>
      </c>
      <c r="N183" s="71">
        <v>24</v>
      </c>
      <c r="O183" s="8">
        <v>5000</v>
      </c>
      <c r="P183" s="10">
        <f t="shared" si="19"/>
        <v>62.432625399215766</v>
      </c>
      <c r="Q183" s="11">
        <f t="shared" si="20"/>
        <v>0.10530043076271844</v>
      </c>
      <c r="R183" s="75"/>
    </row>
    <row r="184" spans="1:18" x14ac:dyDescent="0.35">
      <c r="A184" s="9">
        <f t="shared" si="21"/>
        <v>179</v>
      </c>
      <c r="B184" s="8" t="s">
        <v>1635</v>
      </c>
      <c r="C184" s="8">
        <v>1130.92</v>
      </c>
      <c r="D184" s="8"/>
      <c r="E184" s="8">
        <v>114.2</v>
      </c>
      <c r="F184" s="190">
        <f t="shared" si="17"/>
        <v>1245.1200000000001</v>
      </c>
      <c r="G184" s="185">
        <f t="shared" si="22"/>
        <v>8.8963833003837655E-3</v>
      </c>
      <c r="H184" s="185">
        <f t="shared" si="23"/>
        <v>9.3796898449224619E-3</v>
      </c>
      <c r="I184" s="18">
        <f t="shared" si="18"/>
        <v>78.24809336797135</v>
      </c>
      <c r="J184" s="18">
        <f t="shared" si="16"/>
        <v>17.214580540953698</v>
      </c>
      <c r="K184" s="202">
        <v>32.794248592673839</v>
      </c>
      <c r="L184" s="202">
        <v>3.095781860375169</v>
      </c>
      <c r="M184" s="71">
        <v>50</v>
      </c>
      <c r="N184" s="71">
        <v>51</v>
      </c>
      <c r="O184" s="8">
        <v>5000</v>
      </c>
      <c r="P184" s="10">
        <f t="shared" si="19"/>
        <v>131.35270436197402</v>
      </c>
      <c r="Q184" s="11">
        <f t="shared" si="20"/>
        <v>0.10549401211286784</v>
      </c>
      <c r="R184" s="75"/>
    </row>
    <row r="185" spans="1:18" x14ac:dyDescent="0.35">
      <c r="A185" s="9">
        <f t="shared" si="21"/>
        <v>180</v>
      </c>
      <c r="B185" s="8" t="s">
        <v>1636</v>
      </c>
      <c r="C185" s="8">
        <v>274.64999999999998</v>
      </c>
      <c r="D185" s="8"/>
      <c r="E185" s="8"/>
      <c r="F185" s="190">
        <f t="shared" si="17"/>
        <v>274.64999999999998</v>
      </c>
      <c r="G185" s="185">
        <f t="shared" si="22"/>
        <v>2.965461100127922E-3</v>
      </c>
      <c r="H185" s="185">
        <f t="shared" si="23"/>
        <v>3.189094547273637E-3</v>
      </c>
      <c r="I185" s="18">
        <f t="shared" si="18"/>
        <v>26.3504222765674</v>
      </c>
      <c r="J185" s="18">
        <f t="shared" si="16"/>
        <v>5.7970929008448282</v>
      </c>
      <c r="K185" s="202">
        <v>11.043667193573881</v>
      </c>
      <c r="L185" s="202">
        <v>1.0319272867917231</v>
      </c>
      <c r="M185" s="71">
        <v>17</v>
      </c>
      <c r="N185" s="71">
        <v>17</v>
      </c>
      <c r="O185" s="8">
        <v>5000</v>
      </c>
      <c r="P185" s="10">
        <f t="shared" si="19"/>
        <v>44.223109657777833</v>
      </c>
      <c r="Q185" s="11">
        <f t="shared" si="20"/>
        <v>0.16101623760341466</v>
      </c>
      <c r="R185" s="75"/>
    </row>
    <row r="186" spans="1:18" x14ac:dyDescent="0.35">
      <c r="A186" s="9">
        <f t="shared" si="21"/>
        <v>181</v>
      </c>
      <c r="B186" s="8" t="s">
        <v>1637</v>
      </c>
      <c r="C186" s="8">
        <v>307.75</v>
      </c>
      <c r="D186" s="8">
        <v>138.30000000000001</v>
      </c>
      <c r="E186" s="8"/>
      <c r="F186" s="190">
        <f t="shared" si="17"/>
        <v>446.05</v>
      </c>
      <c r="G186" s="185">
        <f t="shared" si="22"/>
        <v>3.31433887661356E-3</v>
      </c>
      <c r="H186" s="185">
        <f t="shared" si="23"/>
        <v>3.3766883441720859E-3</v>
      </c>
      <c r="I186" s="18">
        <f t="shared" si="18"/>
        <v>28.6472984944327</v>
      </c>
      <c r="J186" s="18">
        <f t="shared" si="16"/>
        <v>6.3024056687751937</v>
      </c>
      <c r="K186" s="202">
        <v>12.006169169475942</v>
      </c>
      <c r="L186" s="202">
        <v>1.153330497002514</v>
      </c>
      <c r="M186" s="71">
        <v>18</v>
      </c>
      <c r="N186" s="71">
        <v>19</v>
      </c>
      <c r="O186" s="8">
        <v>5000</v>
      </c>
      <c r="P186" s="10">
        <f t="shared" si="19"/>
        <v>48.109203829686351</v>
      </c>
      <c r="Q186" s="11">
        <f t="shared" si="20"/>
        <v>0.10785607853309348</v>
      </c>
      <c r="R186" s="75"/>
    </row>
    <row r="187" spans="1:18" x14ac:dyDescent="0.35">
      <c r="A187" s="9">
        <f t="shared" si="21"/>
        <v>182</v>
      </c>
      <c r="B187" s="8" t="s">
        <v>1638</v>
      </c>
      <c r="C187" s="8">
        <v>625.9</v>
      </c>
      <c r="D187" s="8">
        <v>158.1</v>
      </c>
      <c r="E187" s="8"/>
      <c r="F187" s="190">
        <f t="shared" si="17"/>
        <v>784</v>
      </c>
      <c r="G187" s="185">
        <f t="shared" si="22"/>
        <v>7.1519944179555765E-3</v>
      </c>
      <c r="H187" s="185">
        <f t="shared" si="23"/>
        <v>7.5037518759379692E-3</v>
      </c>
      <c r="I187" s="18">
        <f t="shared" si="18"/>
        <v>62.747844969990517</v>
      </c>
      <c r="J187" s="18">
        <f t="shared" ref="J187:J246" si="24">I187*0.22</f>
        <v>13.804525893397914</v>
      </c>
      <c r="K187" s="202">
        <v>26.297973772924497</v>
      </c>
      <c r="L187" s="202">
        <v>2.4887658093212144</v>
      </c>
      <c r="M187" s="71">
        <v>40</v>
      </c>
      <c r="N187" s="71">
        <v>41</v>
      </c>
      <c r="O187" s="8">
        <v>5000</v>
      </c>
      <c r="P187" s="10">
        <f t="shared" si="19"/>
        <v>105.33911044563413</v>
      </c>
      <c r="Q187" s="11">
        <f t="shared" si="20"/>
        <v>0.13436111026228845</v>
      </c>
      <c r="R187" s="75"/>
    </row>
    <row r="188" spans="1:18" x14ac:dyDescent="0.35">
      <c r="A188" s="9">
        <f t="shared" si="21"/>
        <v>183</v>
      </c>
      <c r="B188" s="8" t="s">
        <v>1639</v>
      </c>
      <c r="C188" s="8">
        <v>289.39999999999998</v>
      </c>
      <c r="D188" s="8"/>
      <c r="E188" s="8">
        <v>32.700000000000003</v>
      </c>
      <c r="F188" s="190">
        <f t="shared" si="17"/>
        <v>322.09999999999997</v>
      </c>
      <c r="G188" s="185">
        <f t="shared" si="22"/>
        <v>2.267705547156646E-3</v>
      </c>
      <c r="H188" s="185">
        <f t="shared" si="23"/>
        <v>2.2511255627813906E-3</v>
      </c>
      <c r="I188" s="18">
        <f t="shared" si="18"/>
        <v>19.347149455644207</v>
      </c>
      <c r="J188" s="18">
        <f t="shared" si="24"/>
        <v>4.2563728802417256</v>
      </c>
      <c r="K188" s="202">
        <v>8.1084042776263381</v>
      </c>
      <c r="L188" s="202">
        <v>0.78912086637014101</v>
      </c>
      <c r="M188" s="71">
        <v>12</v>
      </c>
      <c r="N188" s="71">
        <v>13</v>
      </c>
      <c r="O188" s="8">
        <v>5000</v>
      </c>
      <c r="P188" s="10">
        <f t="shared" si="19"/>
        <v>32.501047479882416</v>
      </c>
      <c r="Q188" s="11">
        <f t="shared" si="20"/>
        <v>0.1009035935420131</v>
      </c>
      <c r="R188" s="75"/>
    </row>
    <row r="189" spans="1:18" x14ac:dyDescent="0.35">
      <c r="A189" s="9">
        <f t="shared" si="21"/>
        <v>184</v>
      </c>
      <c r="B189" s="8" t="s">
        <v>1640</v>
      </c>
      <c r="C189" s="8">
        <v>543.79999999999995</v>
      </c>
      <c r="D189" s="8"/>
      <c r="E189" s="8"/>
      <c r="F189" s="190">
        <f t="shared" si="17"/>
        <v>543.79999999999995</v>
      </c>
      <c r="G189" s="185">
        <f t="shared" si="22"/>
        <v>4.535411094313292E-3</v>
      </c>
      <c r="H189" s="185">
        <f t="shared" si="23"/>
        <v>4.8774387193596799E-3</v>
      </c>
      <c r="I189" s="18">
        <f t="shared" si="18"/>
        <v>40.300645834750142</v>
      </c>
      <c r="J189" s="18">
        <f t="shared" si="24"/>
        <v>8.8661420836450322</v>
      </c>
      <c r="K189" s="202">
        <v>16.890314531348292</v>
      </c>
      <c r="L189" s="202">
        <v>1.578241732740282</v>
      </c>
      <c r="M189" s="71">
        <v>26</v>
      </c>
      <c r="N189" s="71">
        <v>26</v>
      </c>
      <c r="O189" s="8">
        <v>5000</v>
      </c>
      <c r="P189" s="10">
        <f t="shared" si="19"/>
        <v>67.635344182483749</v>
      </c>
      <c r="Q189" s="11">
        <f t="shared" si="20"/>
        <v>0.12437540305716027</v>
      </c>
      <c r="R189" s="75"/>
    </row>
    <row r="190" spans="1:18" x14ac:dyDescent="0.35">
      <c r="A190" s="9">
        <f t="shared" si="21"/>
        <v>185</v>
      </c>
      <c r="B190" s="8" t="s">
        <v>1641</v>
      </c>
      <c r="C190" s="8">
        <v>556.6</v>
      </c>
      <c r="D190" s="8"/>
      <c r="E190" s="8"/>
      <c r="F190" s="190">
        <f t="shared" si="17"/>
        <v>556.6</v>
      </c>
      <c r="G190" s="185">
        <f t="shared" si="22"/>
        <v>3.139899988370741E-3</v>
      </c>
      <c r="H190" s="185">
        <f t="shared" si="23"/>
        <v>3.189094547273637E-3</v>
      </c>
      <c r="I190" s="18">
        <f t="shared" si="18"/>
        <v>27.09727365463462</v>
      </c>
      <c r="J190" s="18">
        <f t="shared" si="24"/>
        <v>5.9614002040196166</v>
      </c>
      <c r="K190" s="202">
        <v>11.356541687501009</v>
      </c>
      <c r="L190" s="202">
        <v>1.0926288918971183</v>
      </c>
      <c r="M190" s="71">
        <v>17</v>
      </c>
      <c r="N190" s="71">
        <v>18</v>
      </c>
      <c r="O190" s="8">
        <v>5000</v>
      </c>
      <c r="P190" s="10">
        <f t="shared" si="19"/>
        <v>45.507844438052366</v>
      </c>
      <c r="Q190" s="11">
        <f t="shared" si="20"/>
        <v>8.176041041691047E-2</v>
      </c>
      <c r="R190" s="75"/>
    </row>
    <row r="191" spans="1:18" x14ac:dyDescent="0.35">
      <c r="A191" s="9">
        <f t="shared" si="21"/>
        <v>186</v>
      </c>
      <c r="B191" s="8" t="s">
        <v>1642</v>
      </c>
      <c r="C191" s="8">
        <v>151.5</v>
      </c>
      <c r="D191" s="8"/>
      <c r="E191" s="8"/>
      <c r="F191" s="190">
        <f t="shared" si="17"/>
        <v>151.5</v>
      </c>
      <c r="G191" s="185">
        <f t="shared" si="22"/>
        <v>1.0466333294569135E-3</v>
      </c>
      <c r="H191" s="185">
        <f t="shared" si="23"/>
        <v>9.3796898449224615E-4</v>
      </c>
      <c r="I191" s="18">
        <f t="shared" si="18"/>
        <v>8.4969755770576292</v>
      </c>
      <c r="J191" s="18">
        <f t="shared" si="24"/>
        <v>1.8693346269526785</v>
      </c>
      <c r="K191" s="202">
        <v>3.5610119038017967</v>
      </c>
      <c r="L191" s="202">
        <v>0.36420963063237283</v>
      </c>
      <c r="M191" s="71">
        <v>5</v>
      </c>
      <c r="N191" s="71">
        <v>6</v>
      </c>
      <c r="O191" s="8">
        <v>5000</v>
      </c>
      <c r="P191" s="10">
        <f t="shared" si="19"/>
        <v>14.291531738444478</v>
      </c>
      <c r="Q191" s="11">
        <f t="shared" si="20"/>
        <v>9.4333542828016356E-2</v>
      </c>
      <c r="R191" s="75"/>
    </row>
    <row r="192" spans="1:18" x14ac:dyDescent="0.35">
      <c r="A192" s="9">
        <f t="shared" si="21"/>
        <v>187</v>
      </c>
      <c r="B192" s="8" t="s">
        <v>1643</v>
      </c>
      <c r="C192" s="8">
        <v>287.89999999999998</v>
      </c>
      <c r="D192" s="8">
        <v>71.900000000000006</v>
      </c>
      <c r="E192" s="8"/>
      <c r="F192" s="190">
        <f t="shared" si="17"/>
        <v>359.79999999999995</v>
      </c>
      <c r="G192" s="185">
        <f t="shared" si="22"/>
        <v>3.139899988370741E-3</v>
      </c>
      <c r="H192" s="185">
        <f t="shared" si="23"/>
        <v>3.189094547273637E-3</v>
      </c>
      <c r="I192" s="18">
        <f t="shared" si="18"/>
        <v>27.09727365463462</v>
      </c>
      <c r="J192" s="18">
        <f t="shared" si="24"/>
        <v>5.9614002040196166</v>
      </c>
      <c r="K192" s="202">
        <v>11.356541687501009</v>
      </c>
      <c r="L192" s="202">
        <v>1.0926288918971183</v>
      </c>
      <c r="M192" s="71">
        <v>17</v>
      </c>
      <c r="N192" s="71">
        <v>18</v>
      </c>
      <c r="O192" s="8">
        <v>5000</v>
      </c>
      <c r="P192" s="10">
        <f t="shared" si="19"/>
        <v>45.507844438052366</v>
      </c>
      <c r="Q192" s="11">
        <f t="shared" si="20"/>
        <v>0.12648094618691599</v>
      </c>
      <c r="R192" s="75"/>
    </row>
    <row r="193" spans="1:18" x14ac:dyDescent="0.35">
      <c r="A193" s="9">
        <f t="shared" si="21"/>
        <v>188</v>
      </c>
      <c r="B193" s="8" t="s">
        <v>1644</v>
      </c>
      <c r="C193" s="8">
        <v>383</v>
      </c>
      <c r="D193" s="8"/>
      <c r="E193" s="8"/>
      <c r="F193" s="190">
        <f t="shared" si="17"/>
        <v>383</v>
      </c>
      <c r="G193" s="185">
        <f t="shared" si="22"/>
        <v>3.139899988370741E-3</v>
      </c>
      <c r="H193" s="185">
        <f t="shared" si="23"/>
        <v>3.189094547273637E-3</v>
      </c>
      <c r="I193" s="18">
        <f t="shared" si="18"/>
        <v>27.09727365463462</v>
      </c>
      <c r="J193" s="18">
        <f t="shared" si="24"/>
        <v>5.9614002040196166</v>
      </c>
      <c r="K193" s="202">
        <v>11.356541687501009</v>
      </c>
      <c r="L193" s="202">
        <v>1.0926288918971183</v>
      </c>
      <c r="M193" s="71">
        <v>17</v>
      </c>
      <c r="N193" s="71">
        <v>18</v>
      </c>
      <c r="O193" s="8">
        <v>5000</v>
      </c>
      <c r="P193" s="10">
        <f t="shared" si="19"/>
        <v>45.507844438052366</v>
      </c>
      <c r="Q193" s="11">
        <f t="shared" si="20"/>
        <v>0.11881943717507146</v>
      </c>
      <c r="R193" s="75"/>
    </row>
    <row r="194" spans="1:18" x14ac:dyDescent="0.35">
      <c r="A194" s="9">
        <f t="shared" si="21"/>
        <v>189</v>
      </c>
      <c r="B194" s="8" t="s">
        <v>1645</v>
      </c>
      <c r="C194" s="8">
        <v>353.6</v>
      </c>
      <c r="D194" s="8"/>
      <c r="E194" s="8"/>
      <c r="F194" s="190">
        <f t="shared" si="17"/>
        <v>353.6</v>
      </c>
      <c r="G194" s="185">
        <f t="shared" si="22"/>
        <v>1.5699499941853705E-3</v>
      </c>
      <c r="H194" s="185">
        <f t="shared" si="23"/>
        <v>1.5007503751875938E-3</v>
      </c>
      <c r="I194" s="18">
        <f t="shared" si="18"/>
        <v>13.147050096451878</v>
      </c>
      <c r="J194" s="18">
        <f t="shared" si="24"/>
        <v>2.892351021219413</v>
      </c>
      <c r="K194" s="202">
        <v>5.5098943497265997</v>
      </c>
      <c r="L194" s="202">
        <v>0.54631444594855916</v>
      </c>
      <c r="M194" s="71">
        <v>8</v>
      </c>
      <c r="N194" s="71">
        <v>9</v>
      </c>
      <c r="O194" s="8">
        <v>5000</v>
      </c>
      <c r="P194" s="10">
        <f t="shared" si="19"/>
        <v>22.095609913346451</v>
      </c>
      <c r="Q194" s="11">
        <f t="shared" si="20"/>
        <v>6.2487584596568009E-2</v>
      </c>
      <c r="R194" s="75"/>
    </row>
    <row r="195" spans="1:18" x14ac:dyDescent="0.35">
      <c r="A195" s="9">
        <f t="shared" si="21"/>
        <v>190</v>
      </c>
      <c r="B195" s="8" t="s">
        <v>1646</v>
      </c>
      <c r="C195" s="8">
        <v>500.84</v>
      </c>
      <c r="D195" s="8"/>
      <c r="E195" s="8">
        <v>47.4</v>
      </c>
      <c r="F195" s="190">
        <f t="shared" si="17"/>
        <v>548.24</v>
      </c>
      <c r="G195" s="185">
        <f t="shared" si="22"/>
        <v>2.616583323642284E-3</v>
      </c>
      <c r="H195" s="185">
        <f t="shared" si="23"/>
        <v>2.8139069534767382E-3</v>
      </c>
      <c r="I195" s="18">
        <f t="shared" si="18"/>
        <v>23.250372596971236</v>
      </c>
      <c r="J195" s="18">
        <f t="shared" si="24"/>
        <v>5.1150819713336722</v>
      </c>
      <c r="K195" s="202">
        <v>9.7444122296240128</v>
      </c>
      <c r="L195" s="202">
        <v>0.91052407658093193</v>
      </c>
      <c r="M195" s="71">
        <v>15</v>
      </c>
      <c r="N195" s="71">
        <v>15</v>
      </c>
      <c r="O195" s="8">
        <v>5000</v>
      </c>
      <c r="P195" s="10">
        <f t="shared" si="19"/>
        <v>39.020390874509857</v>
      </c>
      <c r="Q195" s="11">
        <f t="shared" si="20"/>
        <v>7.1173921776064963E-2</v>
      </c>
      <c r="R195" s="75"/>
    </row>
    <row r="196" spans="1:18" x14ac:dyDescent="0.35">
      <c r="A196" s="9">
        <f t="shared" si="21"/>
        <v>191</v>
      </c>
      <c r="B196" s="8" t="s">
        <v>1647</v>
      </c>
      <c r="C196" s="8">
        <v>250.8</v>
      </c>
      <c r="D196" s="8">
        <v>36.200000000000003</v>
      </c>
      <c r="E196" s="8"/>
      <c r="F196" s="190">
        <f t="shared" ref="F196:F258" si="25">C196+D196+E196</f>
        <v>287</v>
      </c>
      <c r="G196" s="185">
        <f t="shared" si="22"/>
        <v>2.791022211885103E-3</v>
      </c>
      <c r="H196" s="185">
        <f t="shared" si="23"/>
        <v>3.0015007503751876E-3</v>
      </c>
      <c r="I196" s="18">
        <f t="shared" ref="I196:I258" si="26">(G196+H196)*$S$2</f>
        <v>24.80039743676932</v>
      </c>
      <c r="J196" s="18">
        <f t="shared" si="24"/>
        <v>5.4560874360892502</v>
      </c>
      <c r="K196" s="202">
        <v>10.394039711598948</v>
      </c>
      <c r="L196" s="202">
        <v>0.9712256816863275</v>
      </c>
      <c r="M196" s="71">
        <v>16</v>
      </c>
      <c r="N196" s="71">
        <v>16</v>
      </c>
      <c r="O196" s="8">
        <v>5000</v>
      </c>
      <c r="P196" s="10">
        <f t="shared" ref="P196:P258" si="27">I196+J196+K196+L196</f>
        <v>41.621750266143849</v>
      </c>
      <c r="Q196" s="11">
        <f t="shared" ref="Q196:Q258" si="28">P196/F196</f>
        <v>0.14502352009109354</v>
      </c>
      <c r="R196" s="75"/>
    </row>
    <row r="197" spans="1:18" x14ac:dyDescent="0.35">
      <c r="A197" s="9">
        <f t="shared" si="21"/>
        <v>192</v>
      </c>
      <c r="B197" s="8" t="s">
        <v>1648</v>
      </c>
      <c r="C197" s="8">
        <v>163</v>
      </c>
      <c r="D197" s="8"/>
      <c r="E197" s="8"/>
      <c r="F197" s="190">
        <f t="shared" si="25"/>
        <v>163</v>
      </c>
      <c r="G197" s="185">
        <f t="shared" si="22"/>
        <v>1.7443888824281895E-3</v>
      </c>
      <c r="H197" s="185">
        <f t="shared" si="23"/>
        <v>1.6883441720860429E-3</v>
      </c>
      <c r="I197" s="18">
        <f t="shared" si="26"/>
        <v>14.69707493624996</v>
      </c>
      <c r="J197" s="18">
        <f t="shared" si="24"/>
        <v>3.233356485974991</v>
      </c>
      <c r="K197" s="202">
        <v>6.1595218317015341</v>
      </c>
      <c r="L197" s="202">
        <v>0.60701605105395462</v>
      </c>
      <c r="M197" s="71">
        <v>9</v>
      </c>
      <c r="N197" s="71">
        <v>10</v>
      </c>
      <c r="O197" s="8">
        <v>5000</v>
      </c>
      <c r="P197" s="10">
        <f t="shared" si="27"/>
        <v>24.696969304980442</v>
      </c>
      <c r="Q197" s="11">
        <f t="shared" si="28"/>
        <v>0.15151514911030947</v>
      </c>
      <c r="R197" s="75"/>
    </row>
    <row r="198" spans="1:18" x14ac:dyDescent="0.35">
      <c r="A198" s="9">
        <f t="shared" si="21"/>
        <v>193</v>
      </c>
      <c r="B198" s="8" t="s">
        <v>1649</v>
      </c>
      <c r="C198" s="8">
        <v>250.48</v>
      </c>
      <c r="D198" s="8"/>
      <c r="E198" s="8"/>
      <c r="F198" s="190">
        <f t="shared" si="25"/>
        <v>250.48</v>
      </c>
      <c r="G198" s="185">
        <f t="shared" si="22"/>
        <v>2.442144435399465E-3</v>
      </c>
      <c r="H198" s="185">
        <f t="shared" si="23"/>
        <v>2.4387193596798399E-3</v>
      </c>
      <c r="I198" s="18">
        <f t="shared" si="26"/>
        <v>20.897174295442291</v>
      </c>
      <c r="J198" s="18">
        <f t="shared" si="24"/>
        <v>4.5973783449973036</v>
      </c>
      <c r="K198" s="202">
        <v>8.7580317596012716</v>
      </c>
      <c r="L198" s="202">
        <v>0.84982247147553658</v>
      </c>
      <c r="M198" s="71">
        <v>13</v>
      </c>
      <c r="N198" s="71">
        <v>14</v>
      </c>
      <c r="O198" s="8">
        <v>5000</v>
      </c>
      <c r="P198" s="10">
        <f t="shared" si="27"/>
        <v>35.102406871516401</v>
      </c>
      <c r="Q198" s="11">
        <f t="shared" si="28"/>
        <v>0.14014055761544394</v>
      </c>
      <c r="R198" s="75"/>
    </row>
    <row r="199" spans="1:18" x14ac:dyDescent="0.35">
      <c r="A199" s="9">
        <f t="shared" ref="A199:A262" si="29">A198+1</f>
        <v>194</v>
      </c>
      <c r="B199" s="8" t="s">
        <v>1650</v>
      </c>
      <c r="C199" s="8">
        <v>849.38</v>
      </c>
      <c r="D199" s="8"/>
      <c r="E199" s="8"/>
      <c r="F199" s="190">
        <f t="shared" si="25"/>
        <v>849.38</v>
      </c>
      <c r="G199" s="185">
        <f t="shared" ref="G199:G262" si="30">1.5/8599*N199</f>
        <v>9.0708221886265841E-3</v>
      </c>
      <c r="H199" s="185">
        <f t="shared" ref="H199:H262" si="31">1.5/7996*M199</f>
        <v>9.56728364182091E-3</v>
      </c>
      <c r="I199" s="18">
        <f t="shared" si="26"/>
        <v>79.79811820776942</v>
      </c>
      <c r="J199" s="18">
        <f t="shared" si="24"/>
        <v>17.555586005709273</v>
      </c>
      <c r="K199" s="202">
        <v>33.44387607464877</v>
      </c>
      <c r="L199" s="202">
        <v>3.156483465480564</v>
      </c>
      <c r="M199" s="71">
        <v>51</v>
      </c>
      <c r="N199" s="71">
        <v>52</v>
      </c>
      <c r="O199" s="8">
        <v>5000</v>
      </c>
      <c r="P199" s="10">
        <f t="shared" si="27"/>
        <v>133.95406375360801</v>
      </c>
      <c r="Q199" s="11">
        <f t="shared" si="28"/>
        <v>0.15770805028798418</v>
      </c>
      <c r="R199" s="75"/>
    </row>
    <row r="200" spans="1:18" x14ac:dyDescent="0.35">
      <c r="A200" s="9">
        <f t="shared" si="29"/>
        <v>195</v>
      </c>
      <c r="B200" s="8" t="s">
        <v>1651</v>
      </c>
      <c r="C200" s="8">
        <v>413.7</v>
      </c>
      <c r="D200" s="8"/>
      <c r="E200" s="8"/>
      <c r="F200" s="190">
        <f t="shared" si="25"/>
        <v>413.7</v>
      </c>
      <c r="G200" s="185">
        <f t="shared" si="30"/>
        <v>2.791022211885103E-3</v>
      </c>
      <c r="H200" s="185">
        <f t="shared" si="31"/>
        <v>3.0015007503751876E-3</v>
      </c>
      <c r="I200" s="18">
        <f t="shared" si="26"/>
        <v>24.80039743676932</v>
      </c>
      <c r="J200" s="18">
        <f t="shared" si="24"/>
        <v>5.4560874360892502</v>
      </c>
      <c r="K200" s="202">
        <v>10.394039711598948</v>
      </c>
      <c r="L200" s="202">
        <v>0.9712256816863275</v>
      </c>
      <c r="M200" s="71">
        <v>16</v>
      </c>
      <c r="N200" s="71">
        <v>16</v>
      </c>
      <c r="O200" s="8">
        <v>5000</v>
      </c>
      <c r="P200" s="10">
        <f t="shared" si="27"/>
        <v>41.621750266143849</v>
      </c>
      <c r="Q200" s="11">
        <f t="shared" si="28"/>
        <v>0.10060853339652852</v>
      </c>
      <c r="R200" s="75"/>
    </row>
    <row r="201" spans="1:18" x14ac:dyDescent="0.35">
      <c r="A201" s="9">
        <f t="shared" si="29"/>
        <v>196</v>
      </c>
      <c r="B201" s="8" t="s">
        <v>1652</v>
      </c>
      <c r="C201" s="8">
        <v>301.8</v>
      </c>
      <c r="D201" s="8"/>
      <c r="E201" s="8"/>
      <c r="F201" s="190">
        <f t="shared" si="25"/>
        <v>301.8</v>
      </c>
      <c r="G201" s="185">
        <f t="shared" si="30"/>
        <v>1.9188277706710082E-3</v>
      </c>
      <c r="H201" s="185">
        <f t="shared" si="31"/>
        <v>1.8759379689844923E-3</v>
      </c>
      <c r="I201" s="18">
        <f t="shared" si="26"/>
        <v>16.247099776048042</v>
      </c>
      <c r="J201" s="18">
        <f t="shared" si="24"/>
        <v>3.5743619507305695</v>
      </c>
      <c r="K201" s="202">
        <v>6.8091493136764676</v>
      </c>
      <c r="L201" s="202">
        <v>0.66771765615935019</v>
      </c>
      <c r="M201" s="71">
        <v>10</v>
      </c>
      <c r="N201" s="71">
        <v>11</v>
      </c>
      <c r="O201" s="8">
        <v>5000</v>
      </c>
      <c r="P201" s="10">
        <f t="shared" si="27"/>
        <v>27.29832869661443</v>
      </c>
      <c r="Q201" s="11">
        <f t="shared" si="28"/>
        <v>9.045171867665483E-2</v>
      </c>
      <c r="R201" s="75"/>
    </row>
    <row r="202" spans="1:18" x14ac:dyDescent="0.35">
      <c r="A202" s="9">
        <f t="shared" si="29"/>
        <v>197</v>
      </c>
      <c r="B202" s="8" t="s">
        <v>1653</v>
      </c>
      <c r="C202" s="8">
        <v>392</v>
      </c>
      <c r="D202" s="8"/>
      <c r="E202" s="8">
        <v>25.1</v>
      </c>
      <c r="F202" s="190">
        <f t="shared" si="25"/>
        <v>417.1</v>
      </c>
      <c r="G202" s="185">
        <f t="shared" si="30"/>
        <v>3.139899988370741E-3</v>
      </c>
      <c r="H202" s="185">
        <f t="shared" si="31"/>
        <v>3.3766883441720859E-3</v>
      </c>
      <c r="I202" s="18">
        <f t="shared" si="26"/>
        <v>27.900447116365484</v>
      </c>
      <c r="J202" s="18">
        <f t="shared" si="24"/>
        <v>6.1380983656004062</v>
      </c>
      <c r="K202" s="202">
        <v>11.693294675548817</v>
      </c>
      <c r="L202" s="202">
        <v>1.0926288918971183</v>
      </c>
      <c r="M202" s="71">
        <v>18</v>
      </c>
      <c r="N202" s="71">
        <v>18</v>
      </c>
      <c r="O202" s="8">
        <v>5000</v>
      </c>
      <c r="P202" s="10">
        <f t="shared" si="27"/>
        <v>46.824469049411832</v>
      </c>
      <c r="Q202" s="11">
        <f t="shared" si="28"/>
        <v>0.11226197326639134</v>
      </c>
      <c r="R202" s="75"/>
    </row>
    <row r="203" spans="1:18" x14ac:dyDescent="0.35">
      <c r="A203" s="9">
        <f t="shared" si="29"/>
        <v>198</v>
      </c>
      <c r="B203" s="8" t="s">
        <v>1654</v>
      </c>
      <c r="C203" s="8">
        <v>191.3</v>
      </c>
      <c r="D203" s="8"/>
      <c r="E203" s="8"/>
      <c r="F203" s="190">
        <f t="shared" si="25"/>
        <v>191.3</v>
      </c>
      <c r="G203" s="185">
        <f t="shared" si="30"/>
        <v>1.5699499941853705E-3</v>
      </c>
      <c r="H203" s="185">
        <f t="shared" si="31"/>
        <v>1.6883441720860429E-3</v>
      </c>
      <c r="I203" s="18">
        <f t="shared" si="26"/>
        <v>13.950223558182742</v>
      </c>
      <c r="J203" s="18">
        <f t="shared" si="24"/>
        <v>3.0690491828002031</v>
      </c>
      <c r="K203" s="202">
        <v>5.8466473377744084</v>
      </c>
      <c r="L203" s="202">
        <v>0.54631444594855916</v>
      </c>
      <c r="M203" s="71">
        <v>9</v>
      </c>
      <c r="N203" s="71">
        <v>9</v>
      </c>
      <c r="O203" s="8">
        <v>5000</v>
      </c>
      <c r="P203" s="10">
        <f t="shared" si="27"/>
        <v>23.412234524705916</v>
      </c>
      <c r="Q203" s="11">
        <f t="shared" si="28"/>
        <v>0.12238491649088298</v>
      </c>
      <c r="R203" s="75"/>
    </row>
    <row r="204" spans="1:18" x14ac:dyDescent="0.35">
      <c r="A204" s="9">
        <f t="shared" si="29"/>
        <v>199</v>
      </c>
      <c r="B204" s="8" t="s">
        <v>1655</v>
      </c>
      <c r="C204" s="8">
        <v>319.3</v>
      </c>
      <c r="D204" s="8"/>
      <c r="E204" s="8"/>
      <c r="F204" s="190">
        <f t="shared" si="25"/>
        <v>319.3</v>
      </c>
      <c r="G204" s="185">
        <f t="shared" si="30"/>
        <v>2.791022211885103E-3</v>
      </c>
      <c r="H204" s="185">
        <f t="shared" si="31"/>
        <v>3.0015007503751876E-3</v>
      </c>
      <c r="I204" s="18">
        <f t="shared" si="26"/>
        <v>24.80039743676932</v>
      </c>
      <c r="J204" s="18">
        <f t="shared" si="24"/>
        <v>5.4560874360892502</v>
      </c>
      <c r="K204" s="202">
        <v>10.394039711598948</v>
      </c>
      <c r="L204" s="202">
        <v>0.9712256816863275</v>
      </c>
      <c r="M204" s="71">
        <v>16</v>
      </c>
      <c r="N204" s="71">
        <v>16</v>
      </c>
      <c r="O204" s="8">
        <v>5000</v>
      </c>
      <c r="P204" s="10">
        <f t="shared" si="27"/>
        <v>41.621750266143849</v>
      </c>
      <c r="Q204" s="11">
        <f t="shared" si="28"/>
        <v>0.13035311702519212</v>
      </c>
      <c r="R204" s="75"/>
    </row>
    <row r="205" spans="1:18" x14ac:dyDescent="0.35">
      <c r="A205" s="9">
        <f t="shared" si="29"/>
        <v>200</v>
      </c>
      <c r="B205" s="8" t="s">
        <v>1656</v>
      </c>
      <c r="C205" s="8">
        <v>481.74</v>
      </c>
      <c r="D205" s="8"/>
      <c r="E205" s="8"/>
      <c r="F205" s="190">
        <f t="shared" si="25"/>
        <v>481.74</v>
      </c>
      <c r="G205" s="185">
        <f t="shared" si="30"/>
        <v>1.9188277706710082E-3</v>
      </c>
      <c r="H205" s="185">
        <f t="shared" si="31"/>
        <v>1.8759379689844923E-3</v>
      </c>
      <c r="I205" s="18">
        <f t="shared" si="26"/>
        <v>16.247099776048042</v>
      </c>
      <c r="J205" s="18">
        <f t="shared" si="24"/>
        <v>3.5743619507305695</v>
      </c>
      <c r="K205" s="202">
        <v>6.8091493136764676</v>
      </c>
      <c r="L205" s="202">
        <v>0.66771765615935019</v>
      </c>
      <c r="M205" s="71">
        <v>10</v>
      </c>
      <c r="N205" s="71">
        <v>11</v>
      </c>
      <c r="O205" s="8">
        <v>5000</v>
      </c>
      <c r="P205" s="10">
        <f t="shared" si="27"/>
        <v>27.29832869661443</v>
      </c>
      <c r="Q205" s="11">
        <f t="shared" si="28"/>
        <v>5.6666103492785377E-2</v>
      </c>
      <c r="R205" s="75"/>
    </row>
    <row r="206" spans="1:18" x14ac:dyDescent="0.35">
      <c r="A206" s="9">
        <f t="shared" si="29"/>
        <v>201</v>
      </c>
      <c r="B206" s="8" t="s">
        <v>1657</v>
      </c>
      <c r="C206" s="8">
        <v>503.3</v>
      </c>
      <c r="D206" s="8"/>
      <c r="E206" s="8"/>
      <c r="F206" s="190">
        <f t="shared" si="25"/>
        <v>503.3</v>
      </c>
      <c r="G206" s="185">
        <f t="shared" si="30"/>
        <v>3.8376555413420165E-3</v>
      </c>
      <c r="H206" s="185">
        <f t="shared" si="31"/>
        <v>3.9394697348674335E-3</v>
      </c>
      <c r="I206" s="18">
        <f t="shared" si="26"/>
        <v>33.297373013826949</v>
      </c>
      <c r="J206" s="18">
        <f t="shared" si="24"/>
        <v>7.3254220630419287</v>
      </c>
      <c r="K206" s="202">
        <v>13.955051615400743</v>
      </c>
      <c r="L206" s="202">
        <v>1.3354353123187004</v>
      </c>
      <c r="M206" s="71">
        <v>21</v>
      </c>
      <c r="N206" s="71">
        <v>22</v>
      </c>
      <c r="O206" s="8">
        <v>5000</v>
      </c>
      <c r="P206" s="10">
        <f t="shared" si="27"/>
        <v>55.913282004588318</v>
      </c>
      <c r="Q206" s="11">
        <f t="shared" si="28"/>
        <v>0.11109334791295115</v>
      </c>
      <c r="R206" s="75"/>
    </row>
    <row r="207" spans="1:18" x14ac:dyDescent="0.35">
      <c r="A207" s="9">
        <f t="shared" si="29"/>
        <v>202</v>
      </c>
      <c r="B207" s="8" t="s">
        <v>1658</v>
      </c>
      <c r="C207" s="8">
        <v>677.33</v>
      </c>
      <c r="D207" s="8"/>
      <c r="E207" s="8">
        <v>50</v>
      </c>
      <c r="F207" s="190">
        <f t="shared" si="25"/>
        <v>727.33</v>
      </c>
      <c r="G207" s="185">
        <f t="shared" si="30"/>
        <v>2.616583323642284E-3</v>
      </c>
      <c r="H207" s="185">
        <f t="shared" si="31"/>
        <v>2.6263131565782893E-3</v>
      </c>
      <c r="I207" s="18">
        <f t="shared" si="26"/>
        <v>22.447199135240375</v>
      </c>
      <c r="J207" s="18">
        <f t="shared" si="24"/>
        <v>4.9383838097528825</v>
      </c>
      <c r="K207" s="202">
        <v>9.407659241576205</v>
      </c>
      <c r="L207" s="202">
        <v>0.91052407658093193</v>
      </c>
      <c r="M207" s="71">
        <v>14</v>
      </c>
      <c r="N207" s="71">
        <v>15</v>
      </c>
      <c r="O207" s="8">
        <v>5000</v>
      </c>
      <c r="P207" s="10">
        <f t="shared" si="27"/>
        <v>37.703766263150392</v>
      </c>
      <c r="Q207" s="11">
        <f t="shared" si="28"/>
        <v>5.1838596322371401E-2</v>
      </c>
      <c r="R207" s="75"/>
    </row>
    <row r="208" spans="1:18" x14ac:dyDescent="0.35">
      <c r="A208" s="9">
        <f t="shared" si="29"/>
        <v>203</v>
      </c>
      <c r="B208" s="8" t="s">
        <v>1659</v>
      </c>
      <c r="C208" s="8">
        <v>628.35</v>
      </c>
      <c r="D208" s="8"/>
      <c r="E208" s="8"/>
      <c r="F208" s="190">
        <f t="shared" si="25"/>
        <v>628.35</v>
      </c>
      <c r="G208" s="185">
        <f t="shared" si="30"/>
        <v>4.535411094313292E-3</v>
      </c>
      <c r="H208" s="185">
        <f t="shared" si="31"/>
        <v>4.8774387193596799E-3</v>
      </c>
      <c r="I208" s="18">
        <f t="shared" si="26"/>
        <v>40.300645834750142</v>
      </c>
      <c r="J208" s="18">
        <f t="shared" si="24"/>
        <v>8.8661420836450322</v>
      </c>
      <c r="K208" s="202">
        <v>16.890314531348292</v>
      </c>
      <c r="L208" s="202">
        <v>1.578241732740282</v>
      </c>
      <c r="M208" s="71">
        <v>26</v>
      </c>
      <c r="N208" s="71">
        <v>26</v>
      </c>
      <c r="O208" s="8">
        <v>5000</v>
      </c>
      <c r="P208" s="10">
        <f t="shared" si="27"/>
        <v>67.635344182483749</v>
      </c>
      <c r="Q208" s="11">
        <f t="shared" si="28"/>
        <v>0.10763960242298679</v>
      </c>
      <c r="R208" s="75"/>
    </row>
    <row r="209" spans="1:18" x14ac:dyDescent="0.35">
      <c r="A209" s="9">
        <f t="shared" si="29"/>
        <v>204</v>
      </c>
      <c r="B209" s="8" t="s">
        <v>1660</v>
      </c>
      <c r="C209" s="8">
        <v>2579</v>
      </c>
      <c r="D209" s="8"/>
      <c r="E209" s="8">
        <v>238.6</v>
      </c>
      <c r="F209" s="190">
        <f t="shared" si="25"/>
        <v>2817.6</v>
      </c>
      <c r="G209" s="185">
        <f t="shared" si="30"/>
        <v>1.1512966624026049E-2</v>
      </c>
      <c r="H209" s="185">
        <f t="shared" si="31"/>
        <v>1.21935967983992E-2</v>
      </c>
      <c r="I209" s="18">
        <f t="shared" si="26"/>
        <v>101.49846596494257</v>
      </c>
      <c r="J209" s="18">
        <f t="shared" si="24"/>
        <v>22.329662512287364</v>
      </c>
      <c r="K209" s="202">
        <v>42.538660822297857</v>
      </c>
      <c r="L209" s="202">
        <v>4.0063059369561005</v>
      </c>
      <c r="M209" s="71">
        <v>65</v>
      </c>
      <c r="N209" s="71">
        <v>66</v>
      </c>
      <c r="O209" s="8">
        <v>5000</v>
      </c>
      <c r="P209" s="10">
        <f t="shared" si="27"/>
        <v>170.37309523648389</v>
      </c>
      <c r="Q209" s="11">
        <f t="shared" si="28"/>
        <v>6.0467452880637387E-2</v>
      </c>
      <c r="R209" s="75"/>
    </row>
    <row r="210" spans="1:18" x14ac:dyDescent="0.35">
      <c r="A210" s="9">
        <f t="shared" si="29"/>
        <v>205</v>
      </c>
      <c r="B210" s="8" t="s">
        <v>1661</v>
      </c>
      <c r="C210" s="8">
        <v>595.66</v>
      </c>
      <c r="D210" s="8">
        <v>33.6</v>
      </c>
      <c r="E210" s="8"/>
      <c r="F210" s="190">
        <f t="shared" si="25"/>
        <v>629.26</v>
      </c>
      <c r="G210" s="185">
        <f t="shared" si="30"/>
        <v>3.488777764856379E-3</v>
      </c>
      <c r="H210" s="185">
        <f t="shared" si="31"/>
        <v>3.5642821410705352E-3</v>
      </c>
      <c r="I210" s="18">
        <f t="shared" si="26"/>
        <v>30.197323334230784</v>
      </c>
      <c r="J210" s="18">
        <f t="shared" si="24"/>
        <v>6.6434111335307726</v>
      </c>
      <c r="K210" s="202">
        <v>12.655796651450876</v>
      </c>
      <c r="L210" s="202">
        <v>1.2140321021079092</v>
      </c>
      <c r="M210" s="71">
        <v>19</v>
      </c>
      <c r="N210" s="71">
        <v>20</v>
      </c>
      <c r="O210" s="8">
        <v>5000</v>
      </c>
      <c r="P210" s="10">
        <f t="shared" si="27"/>
        <v>50.710563221320342</v>
      </c>
      <c r="Q210" s="11">
        <f t="shared" si="28"/>
        <v>8.0587615963703937E-2</v>
      </c>
      <c r="R210" s="75"/>
    </row>
    <row r="211" spans="1:18" x14ac:dyDescent="0.35">
      <c r="A211" s="9">
        <f t="shared" si="29"/>
        <v>206</v>
      </c>
      <c r="B211" s="8" t="s">
        <v>1662</v>
      </c>
      <c r="C211" s="8">
        <v>531.4</v>
      </c>
      <c r="D211" s="8"/>
      <c r="E211" s="8"/>
      <c r="F211" s="190">
        <f t="shared" si="25"/>
        <v>531.4</v>
      </c>
      <c r="G211" s="185">
        <f t="shared" si="30"/>
        <v>2.267705547156646E-3</v>
      </c>
      <c r="H211" s="185">
        <f t="shared" si="31"/>
        <v>2.2511255627813906E-3</v>
      </c>
      <c r="I211" s="18">
        <f t="shared" si="26"/>
        <v>19.347149455644207</v>
      </c>
      <c r="J211" s="18">
        <f t="shared" si="24"/>
        <v>4.2563728802417256</v>
      </c>
      <c r="K211" s="202">
        <v>8.1084042776263381</v>
      </c>
      <c r="L211" s="202">
        <v>0.78912086637014101</v>
      </c>
      <c r="M211" s="71">
        <v>12</v>
      </c>
      <c r="N211" s="71">
        <v>13</v>
      </c>
      <c r="O211" s="8">
        <v>5000</v>
      </c>
      <c r="P211" s="10">
        <f t="shared" si="27"/>
        <v>32.501047479882416</v>
      </c>
      <c r="Q211" s="11">
        <f t="shared" si="28"/>
        <v>6.1161173277911964E-2</v>
      </c>
      <c r="R211" s="75"/>
    </row>
    <row r="212" spans="1:18" x14ac:dyDescent="0.35">
      <c r="A212" s="9">
        <f t="shared" si="29"/>
        <v>207</v>
      </c>
      <c r="B212" s="8" t="s">
        <v>1663</v>
      </c>
      <c r="C212" s="8">
        <v>423.85</v>
      </c>
      <c r="D212" s="8"/>
      <c r="E212" s="8"/>
      <c r="F212" s="190">
        <f t="shared" si="25"/>
        <v>423.85</v>
      </c>
      <c r="G212" s="185">
        <f t="shared" si="30"/>
        <v>3.31433887661356E-3</v>
      </c>
      <c r="H212" s="185">
        <f t="shared" si="31"/>
        <v>3.5642821410705352E-3</v>
      </c>
      <c r="I212" s="18">
        <f t="shared" si="26"/>
        <v>29.450471956163568</v>
      </c>
      <c r="J212" s="18">
        <f t="shared" si="24"/>
        <v>6.4791038303559851</v>
      </c>
      <c r="K212" s="202">
        <v>12.34292215752375</v>
      </c>
      <c r="L212" s="202">
        <v>1.153330497002514</v>
      </c>
      <c r="M212" s="71">
        <v>19</v>
      </c>
      <c r="N212" s="71">
        <v>19</v>
      </c>
      <c r="O212" s="8">
        <v>5000</v>
      </c>
      <c r="P212" s="10">
        <f t="shared" si="27"/>
        <v>49.425828441045816</v>
      </c>
      <c r="Q212" s="11">
        <f t="shared" si="28"/>
        <v>0.11661160420206633</v>
      </c>
      <c r="R212" s="75"/>
    </row>
    <row r="213" spans="1:18" x14ac:dyDescent="0.35">
      <c r="A213" s="9">
        <f t="shared" si="29"/>
        <v>208</v>
      </c>
      <c r="B213" s="8" t="s">
        <v>1664</v>
      </c>
      <c r="C213" s="8">
        <v>379.4</v>
      </c>
      <c r="D213" s="8"/>
      <c r="E213" s="8"/>
      <c r="F213" s="190">
        <f t="shared" si="25"/>
        <v>379.4</v>
      </c>
      <c r="G213" s="185">
        <f t="shared" si="30"/>
        <v>2.442144435399465E-3</v>
      </c>
      <c r="H213" s="185">
        <f t="shared" si="31"/>
        <v>2.4387193596798399E-3</v>
      </c>
      <c r="I213" s="18">
        <f t="shared" si="26"/>
        <v>20.897174295442291</v>
      </c>
      <c r="J213" s="18">
        <f t="shared" si="24"/>
        <v>4.5973783449973036</v>
      </c>
      <c r="K213" s="202">
        <v>8.7580317596012716</v>
      </c>
      <c r="L213" s="202">
        <v>0.84982247147553658</v>
      </c>
      <c r="M213" s="71">
        <v>13</v>
      </c>
      <c r="N213" s="71">
        <v>14</v>
      </c>
      <c r="O213" s="8">
        <v>5000</v>
      </c>
      <c r="P213" s="10">
        <f t="shared" si="27"/>
        <v>35.102406871516401</v>
      </c>
      <c r="Q213" s="11">
        <f t="shared" si="28"/>
        <v>9.2520840462615717E-2</v>
      </c>
      <c r="R213" s="75"/>
    </row>
    <row r="214" spans="1:18" x14ac:dyDescent="0.35">
      <c r="A214" s="9">
        <f t="shared" si="29"/>
        <v>209</v>
      </c>
      <c r="B214" s="8" t="s">
        <v>1665</v>
      </c>
      <c r="C214" s="8">
        <v>2281.9</v>
      </c>
      <c r="D214" s="8"/>
      <c r="E214" s="8">
        <v>208.8</v>
      </c>
      <c r="F214" s="190">
        <f t="shared" si="25"/>
        <v>2490.7000000000003</v>
      </c>
      <c r="G214" s="185">
        <f t="shared" si="30"/>
        <v>8.7219444121409469E-3</v>
      </c>
      <c r="H214" s="185">
        <f t="shared" si="31"/>
        <v>9.3796898449224619E-3</v>
      </c>
      <c r="I214" s="18">
        <f t="shared" si="26"/>
        <v>77.50124198990413</v>
      </c>
      <c r="J214" s="18">
        <f t="shared" si="24"/>
        <v>17.05027323777891</v>
      </c>
      <c r="K214" s="202">
        <v>32.481374098746713</v>
      </c>
      <c r="L214" s="202">
        <v>3.0350802552697731</v>
      </c>
      <c r="M214" s="71">
        <v>50</v>
      </c>
      <c r="N214" s="71">
        <v>50</v>
      </c>
      <c r="O214" s="8">
        <v>5000</v>
      </c>
      <c r="P214" s="10">
        <f t="shared" si="27"/>
        <v>130.06796958169951</v>
      </c>
      <c r="Q214" s="11">
        <f t="shared" si="28"/>
        <v>5.2221451632753643E-2</v>
      </c>
      <c r="R214" s="75"/>
    </row>
    <row r="215" spans="1:18" x14ac:dyDescent="0.35">
      <c r="A215" s="9">
        <f t="shared" si="29"/>
        <v>210</v>
      </c>
      <c r="B215" s="8" t="s">
        <v>1666</v>
      </c>
      <c r="C215" s="8">
        <v>601.95000000000005</v>
      </c>
      <c r="D215" s="8"/>
      <c r="E215" s="8">
        <v>33.6</v>
      </c>
      <c r="F215" s="190">
        <f t="shared" si="25"/>
        <v>635.55000000000007</v>
      </c>
      <c r="G215" s="185">
        <f t="shared" si="30"/>
        <v>4.7098499825561115E-3</v>
      </c>
      <c r="H215" s="185">
        <f t="shared" si="31"/>
        <v>4.8774387193596799E-3</v>
      </c>
      <c r="I215" s="18">
        <f t="shared" si="26"/>
        <v>41.047497212817369</v>
      </c>
      <c r="J215" s="18">
        <f t="shared" si="24"/>
        <v>9.0304493868198215</v>
      </c>
      <c r="K215" s="202">
        <v>17.203189025275421</v>
      </c>
      <c r="L215" s="202">
        <v>1.6389433378456777</v>
      </c>
      <c r="M215" s="71">
        <v>26</v>
      </c>
      <c r="N215" s="71">
        <v>27</v>
      </c>
      <c r="O215" s="8">
        <v>5000</v>
      </c>
      <c r="P215" s="10">
        <f t="shared" si="27"/>
        <v>68.920078962758282</v>
      </c>
      <c r="Q215" s="11">
        <f t="shared" si="28"/>
        <v>0.10844163159902175</v>
      </c>
      <c r="R215" s="75"/>
    </row>
    <row r="216" spans="1:18" x14ac:dyDescent="0.35">
      <c r="A216" s="9">
        <f t="shared" si="29"/>
        <v>211</v>
      </c>
      <c r="B216" s="8" t="s">
        <v>1667</v>
      </c>
      <c r="C216" s="8">
        <v>185.1</v>
      </c>
      <c r="D216" s="8"/>
      <c r="E216" s="8"/>
      <c r="F216" s="190">
        <f t="shared" si="25"/>
        <v>185.1</v>
      </c>
      <c r="G216" s="185">
        <f t="shared" si="30"/>
        <v>1.3955111059425515E-3</v>
      </c>
      <c r="H216" s="185">
        <f t="shared" si="31"/>
        <v>1.5007503751875938E-3</v>
      </c>
      <c r="I216" s="18">
        <f t="shared" si="26"/>
        <v>12.40019871838466</v>
      </c>
      <c r="J216" s="18">
        <f t="shared" si="24"/>
        <v>2.7280437180446251</v>
      </c>
      <c r="K216" s="202">
        <v>5.197019855799474</v>
      </c>
      <c r="L216" s="202">
        <v>0.48561284084316375</v>
      </c>
      <c r="M216" s="71">
        <v>8</v>
      </c>
      <c r="N216" s="71">
        <v>8</v>
      </c>
      <c r="O216" s="8">
        <v>5000</v>
      </c>
      <c r="P216" s="10">
        <f t="shared" si="27"/>
        <v>20.810875133071924</v>
      </c>
      <c r="Q216" s="11">
        <f t="shared" si="28"/>
        <v>0.11243044372270083</v>
      </c>
      <c r="R216" s="75"/>
    </row>
    <row r="217" spans="1:18" x14ac:dyDescent="0.35">
      <c r="A217" s="9">
        <f t="shared" si="29"/>
        <v>212</v>
      </c>
      <c r="B217" s="8" t="s">
        <v>1668</v>
      </c>
      <c r="C217" s="8">
        <v>196.78</v>
      </c>
      <c r="D217" s="8"/>
      <c r="E217" s="8">
        <v>46.4</v>
      </c>
      <c r="F217" s="190">
        <f t="shared" si="25"/>
        <v>243.18</v>
      </c>
      <c r="G217" s="185">
        <f t="shared" si="30"/>
        <v>2.442144435399465E-3</v>
      </c>
      <c r="H217" s="185">
        <f t="shared" si="31"/>
        <v>2.6263131565782893E-3</v>
      </c>
      <c r="I217" s="18">
        <f t="shared" si="26"/>
        <v>21.700347757173155</v>
      </c>
      <c r="J217" s="18">
        <f t="shared" si="24"/>
        <v>4.7740765065780941</v>
      </c>
      <c r="K217" s="202">
        <v>9.0947847476490793</v>
      </c>
      <c r="L217" s="202">
        <v>0.84982247147553658</v>
      </c>
      <c r="M217" s="71">
        <v>14</v>
      </c>
      <c r="N217" s="71">
        <v>14</v>
      </c>
      <c r="O217" s="8">
        <v>5000</v>
      </c>
      <c r="P217" s="10">
        <f t="shared" si="27"/>
        <v>36.419031482875866</v>
      </c>
      <c r="Q217" s="11">
        <f t="shared" si="28"/>
        <v>0.14976162300713819</v>
      </c>
      <c r="R217" s="75"/>
    </row>
    <row r="218" spans="1:18" x14ac:dyDescent="0.35">
      <c r="A218" s="9">
        <f t="shared" si="29"/>
        <v>213</v>
      </c>
      <c r="B218" s="8" t="s">
        <v>1669</v>
      </c>
      <c r="C218" s="8">
        <v>187.37</v>
      </c>
      <c r="D218" s="8"/>
      <c r="E218" s="8"/>
      <c r="F218" s="190">
        <f t="shared" si="25"/>
        <v>187.37</v>
      </c>
      <c r="G218" s="185">
        <f t="shared" si="30"/>
        <v>1.9188277706710082E-3</v>
      </c>
      <c r="H218" s="185">
        <f t="shared" si="31"/>
        <v>1.8759379689844923E-3</v>
      </c>
      <c r="I218" s="18">
        <f t="shared" si="26"/>
        <v>16.247099776048042</v>
      </c>
      <c r="J218" s="18">
        <f t="shared" si="24"/>
        <v>3.5743619507305695</v>
      </c>
      <c r="K218" s="202">
        <v>6.8091493136764676</v>
      </c>
      <c r="L218" s="202">
        <v>0.66771765615935019</v>
      </c>
      <c r="M218" s="71">
        <v>10</v>
      </c>
      <c r="N218" s="71">
        <v>11</v>
      </c>
      <c r="O218" s="8">
        <v>5000</v>
      </c>
      <c r="P218" s="10">
        <f t="shared" si="27"/>
        <v>27.29832869661443</v>
      </c>
      <c r="Q218" s="11">
        <f t="shared" si="28"/>
        <v>0.14569209957097951</v>
      </c>
      <c r="R218" s="75"/>
    </row>
    <row r="219" spans="1:18" x14ac:dyDescent="0.35">
      <c r="A219" s="9">
        <f t="shared" si="29"/>
        <v>214</v>
      </c>
      <c r="B219" s="8" t="s">
        <v>1670</v>
      </c>
      <c r="C219" s="8">
        <v>227.1</v>
      </c>
      <c r="D219" s="8"/>
      <c r="E219" s="8"/>
      <c r="F219" s="190">
        <f t="shared" si="25"/>
        <v>227.1</v>
      </c>
      <c r="G219" s="185">
        <f t="shared" si="30"/>
        <v>1.3955111059425515E-3</v>
      </c>
      <c r="H219" s="185">
        <f t="shared" si="31"/>
        <v>1.3131565782891447E-3</v>
      </c>
      <c r="I219" s="18">
        <f t="shared" si="26"/>
        <v>11.597025256653795</v>
      </c>
      <c r="J219" s="18">
        <f t="shared" si="24"/>
        <v>2.551345556463835</v>
      </c>
      <c r="K219" s="202">
        <v>4.8602668677516654</v>
      </c>
      <c r="L219" s="202">
        <v>0.48561284084316375</v>
      </c>
      <c r="M219" s="71">
        <v>7</v>
      </c>
      <c r="N219" s="71">
        <v>8</v>
      </c>
      <c r="O219" s="8">
        <v>5000</v>
      </c>
      <c r="P219" s="10">
        <f t="shared" si="27"/>
        <v>19.494250521712459</v>
      </c>
      <c r="Q219" s="11">
        <f t="shared" si="28"/>
        <v>8.5839940650429145E-2</v>
      </c>
      <c r="R219" s="75"/>
    </row>
    <row r="220" spans="1:18" x14ac:dyDescent="0.35">
      <c r="A220" s="9">
        <f t="shared" si="29"/>
        <v>215</v>
      </c>
      <c r="B220" s="8" t="s">
        <v>1671</v>
      </c>
      <c r="C220" s="8">
        <v>195.09</v>
      </c>
      <c r="D220" s="8"/>
      <c r="E220" s="8"/>
      <c r="F220" s="190">
        <f t="shared" si="25"/>
        <v>195.09</v>
      </c>
      <c r="G220" s="185">
        <f t="shared" si="30"/>
        <v>1.2210722176997325E-3</v>
      </c>
      <c r="H220" s="185">
        <f t="shared" si="31"/>
        <v>1.1255627813906953E-3</v>
      </c>
      <c r="I220" s="18">
        <f t="shared" si="26"/>
        <v>10.047000416855711</v>
      </c>
      <c r="J220" s="18">
        <f t="shared" si="24"/>
        <v>2.2103400917082565</v>
      </c>
      <c r="K220" s="202">
        <v>4.2106393857767301</v>
      </c>
      <c r="L220" s="202">
        <v>0.42491123573776829</v>
      </c>
      <c r="M220" s="71">
        <v>6</v>
      </c>
      <c r="N220" s="71">
        <v>7</v>
      </c>
      <c r="O220" s="8">
        <v>5000</v>
      </c>
      <c r="P220" s="10">
        <f t="shared" si="27"/>
        <v>16.892891130078464</v>
      </c>
      <c r="Q220" s="11">
        <f t="shared" si="28"/>
        <v>8.6590246194466466E-2</v>
      </c>
      <c r="R220" s="75"/>
    </row>
    <row r="221" spans="1:18" x14ac:dyDescent="0.35">
      <c r="A221" s="9">
        <f t="shared" si="29"/>
        <v>216</v>
      </c>
      <c r="B221" s="8" t="s">
        <v>1672</v>
      </c>
      <c r="C221" s="8">
        <v>194.05</v>
      </c>
      <c r="D221" s="8"/>
      <c r="E221" s="8"/>
      <c r="F221" s="190">
        <f t="shared" si="25"/>
        <v>194.05</v>
      </c>
      <c r="G221" s="185">
        <f t="shared" si="30"/>
        <v>2.093266658913827E-3</v>
      </c>
      <c r="H221" s="185">
        <f t="shared" si="31"/>
        <v>2.0635317658829417E-3</v>
      </c>
      <c r="I221" s="18">
        <f t="shared" si="26"/>
        <v>17.797124615846126</v>
      </c>
      <c r="J221" s="18">
        <f t="shared" si="24"/>
        <v>3.915367415486148</v>
      </c>
      <c r="K221" s="202">
        <v>7.4587767956514019</v>
      </c>
      <c r="L221" s="202">
        <v>0.72841926126474565</v>
      </c>
      <c r="M221" s="71">
        <v>11</v>
      </c>
      <c r="N221" s="71">
        <v>12</v>
      </c>
      <c r="O221" s="8">
        <v>5000</v>
      </c>
      <c r="P221" s="10">
        <f t="shared" si="27"/>
        <v>29.899688088248425</v>
      </c>
      <c r="Q221" s="11">
        <f t="shared" si="28"/>
        <v>0.15408239159107665</v>
      </c>
      <c r="R221" s="75"/>
    </row>
    <row r="222" spans="1:18" x14ac:dyDescent="0.35">
      <c r="A222" s="9">
        <f t="shared" si="29"/>
        <v>217</v>
      </c>
      <c r="B222" s="8" t="s">
        <v>1673</v>
      </c>
      <c r="C222" s="8">
        <v>127.3</v>
      </c>
      <c r="D222" s="8"/>
      <c r="E222" s="8"/>
      <c r="F222" s="190">
        <f t="shared" si="25"/>
        <v>127.3</v>
      </c>
      <c r="G222" s="185">
        <f t="shared" si="30"/>
        <v>1.7443888824281895E-3</v>
      </c>
      <c r="H222" s="185">
        <f t="shared" si="31"/>
        <v>1.6883441720860429E-3</v>
      </c>
      <c r="I222" s="18">
        <f t="shared" si="26"/>
        <v>14.69707493624996</v>
      </c>
      <c r="J222" s="18">
        <f t="shared" si="24"/>
        <v>3.233356485974991</v>
      </c>
      <c r="K222" s="202">
        <v>6.1595218317015341</v>
      </c>
      <c r="L222" s="202">
        <v>0.60701605105395462</v>
      </c>
      <c r="M222" s="71">
        <v>9</v>
      </c>
      <c r="N222" s="71">
        <v>10</v>
      </c>
      <c r="O222" s="8">
        <v>5000</v>
      </c>
      <c r="P222" s="10">
        <f t="shared" si="27"/>
        <v>24.696969304980442</v>
      </c>
      <c r="Q222" s="11">
        <f t="shared" si="28"/>
        <v>0.19400604324415116</v>
      </c>
      <c r="R222" s="75"/>
    </row>
    <row r="223" spans="1:18" x14ac:dyDescent="0.35">
      <c r="A223" s="9">
        <f t="shared" si="29"/>
        <v>218</v>
      </c>
      <c r="B223" s="8" t="s">
        <v>1674</v>
      </c>
      <c r="C223" s="8">
        <v>116.4</v>
      </c>
      <c r="D223" s="8"/>
      <c r="E223" s="8"/>
      <c r="F223" s="190">
        <f t="shared" si="25"/>
        <v>116.4</v>
      </c>
      <c r="G223" s="185">
        <f t="shared" si="30"/>
        <v>1.3955111059425515E-3</v>
      </c>
      <c r="H223" s="185">
        <f t="shared" si="31"/>
        <v>1.5007503751875938E-3</v>
      </c>
      <c r="I223" s="18">
        <f t="shared" si="26"/>
        <v>12.40019871838466</v>
      </c>
      <c r="J223" s="18">
        <f t="shared" si="24"/>
        <v>2.7280437180446251</v>
      </c>
      <c r="K223" s="202">
        <v>5.197019855799474</v>
      </c>
      <c r="L223" s="202">
        <v>0.48561284084316375</v>
      </c>
      <c r="M223" s="71">
        <v>8</v>
      </c>
      <c r="N223" s="71">
        <v>8</v>
      </c>
      <c r="O223" s="8">
        <v>5000</v>
      </c>
      <c r="P223" s="10">
        <f t="shared" si="27"/>
        <v>20.810875133071924</v>
      </c>
      <c r="Q223" s="11">
        <f t="shared" si="28"/>
        <v>0.17878758705388251</v>
      </c>
      <c r="R223" s="75"/>
    </row>
    <row r="224" spans="1:18" x14ac:dyDescent="0.35">
      <c r="A224" s="9">
        <f t="shared" si="29"/>
        <v>219</v>
      </c>
      <c r="B224" s="8" t="s">
        <v>1675</v>
      </c>
      <c r="C224" s="8">
        <v>182.2</v>
      </c>
      <c r="D224" s="8"/>
      <c r="E224" s="8"/>
      <c r="F224" s="190">
        <f t="shared" si="25"/>
        <v>182.2</v>
      </c>
      <c r="G224" s="185">
        <f t="shared" si="30"/>
        <v>2.267705547156646E-3</v>
      </c>
      <c r="H224" s="185">
        <f t="shared" si="31"/>
        <v>2.2511255627813906E-3</v>
      </c>
      <c r="I224" s="18">
        <f t="shared" si="26"/>
        <v>19.347149455644207</v>
      </c>
      <c r="J224" s="18">
        <f t="shared" si="24"/>
        <v>4.2563728802417256</v>
      </c>
      <c r="K224" s="202">
        <v>8.1084042776263381</v>
      </c>
      <c r="L224" s="202">
        <v>0.78912086637014101</v>
      </c>
      <c r="M224" s="71">
        <v>12</v>
      </c>
      <c r="N224" s="71">
        <v>13</v>
      </c>
      <c r="O224" s="8">
        <v>5000</v>
      </c>
      <c r="P224" s="10">
        <f t="shared" si="27"/>
        <v>32.501047479882416</v>
      </c>
      <c r="Q224" s="11">
        <f t="shared" si="28"/>
        <v>0.17838116070187934</v>
      </c>
      <c r="R224" s="75"/>
    </row>
    <row r="225" spans="1:18" x14ac:dyDescent="0.35">
      <c r="A225" s="9">
        <f t="shared" si="29"/>
        <v>220</v>
      </c>
      <c r="B225" s="8" t="s">
        <v>1676</v>
      </c>
      <c r="C225" s="8">
        <v>113.4</v>
      </c>
      <c r="D225" s="8"/>
      <c r="E225" s="8"/>
      <c r="F225" s="190">
        <f t="shared" si="25"/>
        <v>113.4</v>
      </c>
      <c r="G225" s="185">
        <f t="shared" si="30"/>
        <v>1.7443888824281895E-3</v>
      </c>
      <c r="H225" s="185">
        <f t="shared" si="31"/>
        <v>1.8759379689844923E-3</v>
      </c>
      <c r="I225" s="18">
        <f t="shared" si="26"/>
        <v>15.500248397980826</v>
      </c>
      <c r="J225" s="18">
        <f t="shared" si="24"/>
        <v>3.4100546475557816</v>
      </c>
      <c r="K225" s="202">
        <v>6.4962748197493418</v>
      </c>
      <c r="L225" s="202">
        <v>0.60701605105395462</v>
      </c>
      <c r="M225" s="71">
        <v>10</v>
      </c>
      <c r="N225" s="71">
        <v>10</v>
      </c>
      <c r="O225" s="8">
        <v>5000</v>
      </c>
      <c r="P225" s="10">
        <f t="shared" si="27"/>
        <v>26.013593916339904</v>
      </c>
      <c r="Q225" s="11">
        <f t="shared" si="28"/>
        <v>0.22939677174902912</v>
      </c>
      <c r="R225" s="75"/>
    </row>
    <row r="226" spans="1:18" x14ac:dyDescent="0.35">
      <c r="A226" s="9">
        <f t="shared" si="29"/>
        <v>221</v>
      </c>
      <c r="B226" s="8" t="s">
        <v>1677</v>
      </c>
      <c r="C226" s="8">
        <v>134.80000000000001</v>
      </c>
      <c r="D226" s="8">
        <v>16.899999999999999</v>
      </c>
      <c r="E226" s="8">
        <v>34.4</v>
      </c>
      <c r="F226" s="190">
        <f t="shared" si="25"/>
        <v>186.10000000000002</v>
      </c>
      <c r="G226" s="185">
        <f t="shared" si="30"/>
        <v>2.267705547156646E-3</v>
      </c>
      <c r="H226" s="185">
        <f t="shared" si="31"/>
        <v>2.4387193596798399E-3</v>
      </c>
      <c r="I226" s="18">
        <f t="shared" si="26"/>
        <v>20.150322917375071</v>
      </c>
      <c r="J226" s="18">
        <f t="shared" si="24"/>
        <v>4.4330710418225161</v>
      </c>
      <c r="K226" s="202">
        <v>8.4451572656741458</v>
      </c>
      <c r="L226" s="202">
        <v>0.78912086637014101</v>
      </c>
      <c r="M226" s="71">
        <v>13</v>
      </c>
      <c r="N226" s="71">
        <v>13</v>
      </c>
      <c r="O226" s="8">
        <v>5000</v>
      </c>
      <c r="P226" s="10">
        <f t="shared" si="27"/>
        <v>33.817672091241874</v>
      </c>
      <c r="Q226" s="11">
        <f t="shared" si="28"/>
        <v>0.18171774363912879</v>
      </c>
      <c r="R226" s="75"/>
    </row>
    <row r="227" spans="1:18" x14ac:dyDescent="0.35">
      <c r="A227" s="9">
        <f t="shared" si="29"/>
        <v>222</v>
      </c>
      <c r="B227" s="8" t="s">
        <v>1678</v>
      </c>
      <c r="C227" s="8">
        <v>182.7</v>
      </c>
      <c r="D227" s="8"/>
      <c r="E227" s="8"/>
      <c r="F227" s="190">
        <f t="shared" si="25"/>
        <v>182.7</v>
      </c>
      <c r="G227" s="185">
        <f t="shared" si="30"/>
        <v>2.093266658913827E-3</v>
      </c>
      <c r="H227" s="185">
        <f t="shared" si="31"/>
        <v>2.2511255627813906E-3</v>
      </c>
      <c r="I227" s="18">
        <f t="shared" si="26"/>
        <v>18.600298077576987</v>
      </c>
      <c r="J227" s="18">
        <f t="shared" si="24"/>
        <v>4.0920655770669372</v>
      </c>
      <c r="K227" s="202">
        <v>7.7955297836992106</v>
      </c>
      <c r="L227" s="202">
        <v>0.72841926126474565</v>
      </c>
      <c r="M227" s="71">
        <v>12</v>
      </c>
      <c r="N227" s="71">
        <v>12</v>
      </c>
      <c r="O227" s="8">
        <v>5000</v>
      </c>
      <c r="P227" s="10">
        <f t="shared" si="27"/>
        <v>31.216312699607883</v>
      </c>
      <c r="Q227" s="11">
        <f t="shared" si="28"/>
        <v>0.17086104378548378</v>
      </c>
      <c r="R227" s="75"/>
    </row>
    <row r="228" spans="1:18" x14ac:dyDescent="0.35">
      <c r="A228" s="9">
        <f t="shared" si="29"/>
        <v>223</v>
      </c>
      <c r="B228" s="8" t="s">
        <v>1679</v>
      </c>
      <c r="C228" s="8">
        <v>258.8</v>
      </c>
      <c r="D228" s="8"/>
      <c r="E228" s="8"/>
      <c r="F228" s="190">
        <f t="shared" si="25"/>
        <v>258.8</v>
      </c>
      <c r="G228" s="185">
        <f t="shared" si="30"/>
        <v>2.093266658913827E-3</v>
      </c>
      <c r="H228" s="185">
        <f t="shared" si="31"/>
        <v>2.2511255627813906E-3</v>
      </c>
      <c r="I228" s="18">
        <f t="shared" si="26"/>
        <v>18.600298077576987</v>
      </c>
      <c r="J228" s="18">
        <f t="shared" si="24"/>
        <v>4.0920655770669372</v>
      </c>
      <c r="K228" s="202">
        <v>7.7955297836992106</v>
      </c>
      <c r="L228" s="202">
        <v>0.72841926126474565</v>
      </c>
      <c r="M228" s="71">
        <v>12</v>
      </c>
      <c r="N228" s="71">
        <v>12</v>
      </c>
      <c r="O228" s="8">
        <v>5000</v>
      </c>
      <c r="P228" s="10">
        <f t="shared" si="27"/>
        <v>31.216312699607883</v>
      </c>
      <c r="Q228" s="11">
        <f t="shared" si="28"/>
        <v>0.12061944628905673</v>
      </c>
      <c r="R228" s="75"/>
    </row>
    <row r="229" spans="1:18" x14ac:dyDescent="0.35">
      <c r="A229" s="9">
        <f t="shared" si="29"/>
        <v>224</v>
      </c>
      <c r="B229" s="8" t="s">
        <v>1680</v>
      </c>
      <c r="C229" s="8">
        <v>164.85</v>
      </c>
      <c r="D229" s="8"/>
      <c r="E229" s="8"/>
      <c r="F229" s="190">
        <f t="shared" si="25"/>
        <v>164.85</v>
      </c>
      <c r="G229" s="185">
        <f t="shared" si="30"/>
        <v>1.5699499941853705E-3</v>
      </c>
      <c r="H229" s="185">
        <f t="shared" si="31"/>
        <v>1.5007503751875938E-3</v>
      </c>
      <c r="I229" s="18">
        <f t="shared" si="26"/>
        <v>13.147050096451878</v>
      </c>
      <c r="J229" s="18">
        <f t="shared" si="24"/>
        <v>2.892351021219413</v>
      </c>
      <c r="K229" s="202">
        <v>5.5098943497265997</v>
      </c>
      <c r="L229" s="202">
        <v>0.54631444594855916</v>
      </c>
      <c r="M229" s="71">
        <v>8</v>
      </c>
      <c r="N229" s="71">
        <v>9</v>
      </c>
      <c r="O229" s="8">
        <v>5000</v>
      </c>
      <c r="P229" s="10">
        <f t="shared" si="27"/>
        <v>22.095609913346451</v>
      </c>
      <c r="Q229" s="11">
        <f t="shared" si="28"/>
        <v>0.13403463702363635</v>
      </c>
      <c r="R229" s="75"/>
    </row>
    <row r="230" spans="1:18" x14ac:dyDescent="0.35">
      <c r="A230" s="9">
        <f t="shared" si="29"/>
        <v>225</v>
      </c>
      <c r="B230" s="8" t="s">
        <v>1681</v>
      </c>
      <c r="C230" s="8">
        <v>188.2</v>
      </c>
      <c r="D230" s="8"/>
      <c r="E230" s="8"/>
      <c r="F230" s="190">
        <f t="shared" si="25"/>
        <v>188.2</v>
      </c>
      <c r="G230" s="185">
        <f t="shared" si="30"/>
        <v>1.9188277706710082E-3</v>
      </c>
      <c r="H230" s="185">
        <f t="shared" si="31"/>
        <v>2.0635317658829417E-3</v>
      </c>
      <c r="I230" s="18">
        <f t="shared" si="26"/>
        <v>17.05027323777891</v>
      </c>
      <c r="J230" s="18">
        <f t="shared" si="24"/>
        <v>3.7510601123113601</v>
      </c>
      <c r="K230" s="202">
        <v>7.1459023017242762</v>
      </c>
      <c r="L230" s="202">
        <v>0.66771765615935019</v>
      </c>
      <c r="M230" s="71">
        <v>11</v>
      </c>
      <c r="N230" s="71">
        <v>11</v>
      </c>
      <c r="O230" s="8">
        <v>5000</v>
      </c>
      <c r="P230" s="10">
        <f t="shared" si="27"/>
        <v>28.614953307973899</v>
      </c>
      <c r="Q230" s="11">
        <f t="shared" si="28"/>
        <v>0.15204544797010575</v>
      </c>
      <c r="R230" s="75"/>
    </row>
    <row r="231" spans="1:18" x14ac:dyDescent="0.35">
      <c r="A231" s="9">
        <f t="shared" si="29"/>
        <v>226</v>
      </c>
      <c r="B231" s="8" t="s">
        <v>1682</v>
      </c>
      <c r="C231" s="8">
        <v>146.69999999999999</v>
      </c>
      <c r="D231" s="8"/>
      <c r="E231" s="8"/>
      <c r="F231" s="190">
        <f t="shared" si="25"/>
        <v>146.69999999999999</v>
      </c>
      <c r="G231" s="185">
        <f t="shared" si="30"/>
        <v>1.5699499941853705E-3</v>
      </c>
      <c r="H231" s="185">
        <f t="shared" si="31"/>
        <v>1.6883441720860429E-3</v>
      </c>
      <c r="I231" s="18">
        <f t="shared" si="26"/>
        <v>13.950223558182742</v>
      </c>
      <c r="J231" s="18">
        <f t="shared" si="24"/>
        <v>3.0690491828002031</v>
      </c>
      <c r="K231" s="202">
        <v>5.8466473377744084</v>
      </c>
      <c r="L231" s="202">
        <v>0.54631444594855916</v>
      </c>
      <c r="M231" s="71">
        <v>9</v>
      </c>
      <c r="N231" s="71">
        <v>9</v>
      </c>
      <c r="O231" s="8">
        <v>5000</v>
      </c>
      <c r="P231" s="10">
        <f t="shared" si="27"/>
        <v>23.412234524705916</v>
      </c>
      <c r="Q231" s="11">
        <f t="shared" si="28"/>
        <v>0.15959260071374176</v>
      </c>
      <c r="R231" s="75"/>
    </row>
    <row r="232" spans="1:18" x14ac:dyDescent="0.35">
      <c r="A232" s="9">
        <f t="shared" si="29"/>
        <v>227</v>
      </c>
      <c r="B232" s="8" t="s">
        <v>1683</v>
      </c>
      <c r="C232" s="8">
        <v>472.42</v>
      </c>
      <c r="D232" s="8"/>
      <c r="E232" s="8"/>
      <c r="F232" s="190">
        <f t="shared" si="25"/>
        <v>472.42</v>
      </c>
      <c r="G232" s="185">
        <f t="shared" si="30"/>
        <v>2.093266658913827E-3</v>
      </c>
      <c r="H232" s="185">
        <f t="shared" si="31"/>
        <v>2.2511255627813906E-3</v>
      </c>
      <c r="I232" s="18">
        <f t="shared" si="26"/>
        <v>18.600298077576987</v>
      </c>
      <c r="J232" s="18">
        <f t="shared" si="24"/>
        <v>4.0920655770669372</v>
      </c>
      <c r="K232" s="202">
        <v>7.7955297836992106</v>
      </c>
      <c r="L232" s="202">
        <v>0.72841926126474565</v>
      </c>
      <c r="M232" s="71">
        <v>12</v>
      </c>
      <c r="N232" s="71">
        <v>12</v>
      </c>
      <c r="O232" s="8">
        <v>5000</v>
      </c>
      <c r="P232" s="10">
        <f t="shared" si="27"/>
        <v>31.216312699607883</v>
      </c>
      <c r="Q232" s="11">
        <f t="shared" si="28"/>
        <v>6.6077457981473867E-2</v>
      </c>
      <c r="R232" s="75"/>
    </row>
    <row r="233" spans="1:18" x14ac:dyDescent="0.35">
      <c r="A233" s="9">
        <f t="shared" si="29"/>
        <v>228</v>
      </c>
      <c r="B233" s="8" t="s">
        <v>1684</v>
      </c>
      <c r="C233" s="8">
        <v>260.05</v>
      </c>
      <c r="D233" s="8"/>
      <c r="E233" s="8"/>
      <c r="F233" s="190">
        <f t="shared" si="25"/>
        <v>260.05</v>
      </c>
      <c r="G233" s="185">
        <f t="shared" si="30"/>
        <v>1.5699499941853705E-3</v>
      </c>
      <c r="H233" s="185">
        <f t="shared" si="31"/>
        <v>1.6883441720860429E-3</v>
      </c>
      <c r="I233" s="18">
        <f t="shared" si="26"/>
        <v>13.950223558182742</v>
      </c>
      <c r="J233" s="18">
        <f t="shared" si="24"/>
        <v>3.0690491828002031</v>
      </c>
      <c r="K233" s="202">
        <v>5.8466473377744084</v>
      </c>
      <c r="L233" s="202">
        <v>0.54631444594855916</v>
      </c>
      <c r="M233" s="71">
        <v>9</v>
      </c>
      <c r="N233" s="71">
        <v>9</v>
      </c>
      <c r="O233" s="8">
        <v>5000</v>
      </c>
      <c r="P233" s="10">
        <f t="shared" si="27"/>
        <v>23.412234524705916</v>
      </c>
      <c r="Q233" s="11">
        <f t="shared" si="28"/>
        <v>9.0029742452243475E-2</v>
      </c>
      <c r="R233" s="75"/>
    </row>
    <row r="234" spans="1:18" x14ac:dyDescent="0.35">
      <c r="A234" s="9">
        <f t="shared" si="29"/>
        <v>229</v>
      </c>
      <c r="B234" s="8" t="s">
        <v>1685</v>
      </c>
      <c r="C234" s="8">
        <v>233.91</v>
      </c>
      <c r="D234" s="8"/>
      <c r="E234" s="8"/>
      <c r="F234" s="190">
        <f t="shared" si="25"/>
        <v>233.91</v>
      </c>
      <c r="G234" s="185">
        <f t="shared" si="30"/>
        <v>2.442144435399465E-3</v>
      </c>
      <c r="H234" s="185">
        <f t="shared" si="31"/>
        <v>2.4387193596798399E-3</v>
      </c>
      <c r="I234" s="18">
        <f t="shared" si="26"/>
        <v>20.897174295442291</v>
      </c>
      <c r="J234" s="18">
        <f t="shared" si="24"/>
        <v>4.5973783449973036</v>
      </c>
      <c r="K234" s="202">
        <v>8.7580317596012716</v>
      </c>
      <c r="L234" s="202">
        <v>0.84982247147553658</v>
      </c>
      <c r="M234" s="71">
        <v>13</v>
      </c>
      <c r="N234" s="71">
        <v>14</v>
      </c>
      <c r="O234" s="8">
        <v>5000</v>
      </c>
      <c r="P234" s="10">
        <f t="shared" si="27"/>
        <v>35.102406871516401</v>
      </c>
      <c r="Q234" s="11">
        <f t="shared" si="28"/>
        <v>0.15006800423887992</v>
      </c>
      <c r="R234" s="75"/>
    </row>
    <row r="235" spans="1:18" x14ac:dyDescent="0.35">
      <c r="A235" s="9">
        <f t="shared" si="29"/>
        <v>230</v>
      </c>
      <c r="B235" s="8" t="s">
        <v>1686</v>
      </c>
      <c r="C235" s="8">
        <v>237.6</v>
      </c>
      <c r="D235" s="8"/>
      <c r="E235" s="8">
        <v>30</v>
      </c>
      <c r="F235" s="190">
        <f t="shared" si="25"/>
        <v>267.60000000000002</v>
      </c>
      <c r="G235" s="185">
        <f t="shared" si="30"/>
        <v>2.267705547156646E-3</v>
      </c>
      <c r="H235" s="185">
        <f t="shared" si="31"/>
        <v>2.4387193596798399E-3</v>
      </c>
      <c r="I235" s="18">
        <f t="shared" si="26"/>
        <v>20.150322917375071</v>
      </c>
      <c r="J235" s="18">
        <f t="shared" si="24"/>
        <v>4.4330710418225161</v>
      </c>
      <c r="K235" s="202">
        <v>8.4451572656741458</v>
      </c>
      <c r="L235" s="202">
        <v>0.78912086637014101</v>
      </c>
      <c r="M235" s="71">
        <v>13</v>
      </c>
      <c r="N235" s="71">
        <v>13</v>
      </c>
      <c r="O235" s="8">
        <v>5000</v>
      </c>
      <c r="P235" s="10">
        <f t="shared" si="27"/>
        <v>33.817672091241874</v>
      </c>
      <c r="Q235" s="11">
        <f t="shared" si="28"/>
        <v>0.12637396147698757</v>
      </c>
      <c r="R235" s="75"/>
    </row>
    <row r="236" spans="1:18" x14ac:dyDescent="0.35">
      <c r="A236" s="9">
        <f t="shared" si="29"/>
        <v>231</v>
      </c>
      <c r="B236" s="8" t="s">
        <v>1687</v>
      </c>
      <c r="C236" s="8">
        <v>183.05</v>
      </c>
      <c r="D236" s="8"/>
      <c r="E236" s="8">
        <v>31.6</v>
      </c>
      <c r="F236" s="190">
        <f t="shared" si="25"/>
        <v>214.65</v>
      </c>
      <c r="G236" s="185">
        <f t="shared" si="30"/>
        <v>2.442144435399465E-3</v>
      </c>
      <c r="H236" s="185">
        <f t="shared" si="31"/>
        <v>2.6263131565782893E-3</v>
      </c>
      <c r="I236" s="18">
        <f t="shared" si="26"/>
        <v>21.700347757173155</v>
      </c>
      <c r="J236" s="18">
        <f t="shared" si="24"/>
        <v>4.7740765065780941</v>
      </c>
      <c r="K236" s="202">
        <v>9.0947847476490793</v>
      </c>
      <c r="L236" s="202">
        <v>0.84982247147553658</v>
      </c>
      <c r="M236" s="71">
        <v>14</v>
      </c>
      <c r="N236" s="71">
        <v>14</v>
      </c>
      <c r="O236" s="8">
        <v>5000</v>
      </c>
      <c r="P236" s="10">
        <f t="shared" si="27"/>
        <v>36.419031482875866</v>
      </c>
      <c r="Q236" s="11">
        <f t="shared" si="28"/>
        <v>0.16966704627475362</v>
      </c>
      <c r="R236" s="75"/>
    </row>
    <row r="237" spans="1:18" x14ac:dyDescent="0.35">
      <c r="A237" s="9">
        <f t="shared" si="29"/>
        <v>232</v>
      </c>
      <c r="B237" s="8" t="s">
        <v>1688</v>
      </c>
      <c r="C237" s="8">
        <v>189.78</v>
      </c>
      <c r="D237" s="8"/>
      <c r="E237" s="8"/>
      <c r="F237" s="190">
        <f t="shared" si="25"/>
        <v>189.78</v>
      </c>
      <c r="G237" s="185">
        <f t="shared" si="30"/>
        <v>1.2210722176997325E-3</v>
      </c>
      <c r="H237" s="185">
        <f t="shared" si="31"/>
        <v>1.3131565782891447E-3</v>
      </c>
      <c r="I237" s="18">
        <f t="shared" si="26"/>
        <v>10.850173878586578</v>
      </c>
      <c r="J237" s="18">
        <f t="shared" si="24"/>
        <v>2.3870382532890471</v>
      </c>
      <c r="K237" s="202">
        <v>4.5473923738245396</v>
      </c>
      <c r="L237" s="202">
        <v>0.42491123573776829</v>
      </c>
      <c r="M237" s="71">
        <v>7</v>
      </c>
      <c r="N237" s="71">
        <v>7</v>
      </c>
      <c r="O237" s="8">
        <v>5000</v>
      </c>
      <c r="P237" s="10">
        <f t="shared" si="27"/>
        <v>18.209515741437933</v>
      </c>
      <c r="Q237" s="11">
        <f t="shared" si="28"/>
        <v>9.595065729496223E-2</v>
      </c>
      <c r="R237" s="75"/>
    </row>
    <row r="238" spans="1:18" x14ac:dyDescent="0.35">
      <c r="A238" s="9">
        <f t="shared" si="29"/>
        <v>233</v>
      </c>
      <c r="B238" s="8" t="s">
        <v>1689</v>
      </c>
      <c r="C238" s="8">
        <v>406.04</v>
      </c>
      <c r="D238" s="8"/>
      <c r="E238" s="8"/>
      <c r="F238" s="190">
        <f t="shared" si="25"/>
        <v>406.04</v>
      </c>
      <c r="G238" s="185">
        <f t="shared" si="30"/>
        <v>3.139899988370741E-3</v>
      </c>
      <c r="H238" s="185">
        <f t="shared" si="31"/>
        <v>3.189094547273637E-3</v>
      </c>
      <c r="I238" s="18">
        <f t="shared" si="26"/>
        <v>27.09727365463462</v>
      </c>
      <c r="J238" s="18">
        <f t="shared" si="24"/>
        <v>5.9614002040196166</v>
      </c>
      <c r="K238" s="202">
        <v>11.356541687501009</v>
      </c>
      <c r="L238" s="202">
        <v>1.0926288918971183</v>
      </c>
      <c r="M238" s="71">
        <v>17</v>
      </c>
      <c r="N238" s="71">
        <v>18</v>
      </c>
      <c r="O238" s="8">
        <v>5000</v>
      </c>
      <c r="P238" s="10">
        <f t="shared" si="27"/>
        <v>45.507844438052366</v>
      </c>
      <c r="Q238" s="11">
        <f t="shared" si="28"/>
        <v>0.11207724470015852</v>
      </c>
      <c r="R238" s="75"/>
    </row>
    <row r="239" spans="1:18" x14ac:dyDescent="0.35">
      <c r="A239" s="9">
        <f t="shared" si="29"/>
        <v>234</v>
      </c>
      <c r="B239" s="8" t="s">
        <v>1690</v>
      </c>
      <c r="C239" s="8">
        <v>582.21</v>
      </c>
      <c r="D239" s="8">
        <v>88</v>
      </c>
      <c r="E239" s="8">
        <v>61.8</v>
      </c>
      <c r="F239" s="190">
        <f t="shared" si="25"/>
        <v>732.01</v>
      </c>
      <c r="G239" s="185">
        <f t="shared" si="30"/>
        <v>3.488777764856379E-3</v>
      </c>
      <c r="H239" s="185">
        <f t="shared" si="31"/>
        <v>3.7518759379689846E-3</v>
      </c>
      <c r="I239" s="18">
        <f t="shared" si="26"/>
        <v>31.000496795961652</v>
      </c>
      <c r="J239" s="18">
        <f t="shared" si="24"/>
        <v>6.8201092951115632</v>
      </c>
      <c r="K239" s="202">
        <v>12.992549639498684</v>
      </c>
      <c r="L239" s="202">
        <v>1.2140321021079092</v>
      </c>
      <c r="M239" s="71">
        <v>20</v>
      </c>
      <c r="N239" s="71">
        <v>20</v>
      </c>
      <c r="O239" s="8">
        <v>5000</v>
      </c>
      <c r="P239" s="10">
        <f t="shared" si="27"/>
        <v>52.027187832679807</v>
      </c>
      <c r="Q239" s="11">
        <f t="shared" si="28"/>
        <v>7.1074422251990829E-2</v>
      </c>
      <c r="R239" s="75"/>
    </row>
    <row r="240" spans="1:18" x14ac:dyDescent="0.35">
      <c r="A240" s="9">
        <f t="shared" si="29"/>
        <v>235</v>
      </c>
      <c r="B240" s="8" t="s">
        <v>1691</v>
      </c>
      <c r="C240" s="8">
        <v>985.05</v>
      </c>
      <c r="D240" s="8"/>
      <c r="E240" s="8"/>
      <c r="F240" s="190">
        <f t="shared" si="25"/>
        <v>985.05</v>
      </c>
      <c r="G240" s="185">
        <f t="shared" si="30"/>
        <v>7.1519944179555765E-3</v>
      </c>
      <c r="H240" s="185">
        <f t="shared" si="31"/>
        <v>7.6913456728364181E-3</v>
      </c>
      <c r="I240" s="18">
        <f t="shared" si="26"/>
        <v>63.551018431721388</v>
      </c>
      <c r="J240" s="18">
        <f t="shared" si="24"/>
        <v>13.981224054978705</v>
      </c>
      <c r="K240" s="202">
        <v>26.634726760972306</v>
      </c>
      <c r="L240" s="202">
        <v>2.4887658093212144</v>
      </c>
      <c r="M240" s="71">
        <v>41</v>
      </c>
      <c r="N240" s="71">
        <v>41</v>
      </c>
      <c r="O240" s="8">
        <v>5000</v>
      </c>
      <c r="P240" s="10">
        <f t="shared" si="27"/>
        <v>106.65573505699361</v>
      </c>
      <c r="Q240" s="11">
        <f t="shared" si="28"/>
        <v>0.10827443790365322</v>
      </c>
      <c r="R240" s="75"/>
    </row>
    <row r="241" spans="1:18" x14ac:dyDescent="0.35">
      <c r="A241" s="9">
        <f t="shared" si="29"/>
        <v>236</v>
      </c>
      <c r="B241" s="8" t="s">
        <v>1692</v>
      </c>
      <c r="C241" s="8">
        <v>589.46</v>
      </c>
      <c r="D241" s="8"/>
      <c r="E241" s="8"/>
      <c r="F241" s="190">
        <f t="shared" si="25"/>
        <v>589.46</v>
      </c>
      <c r="G241" s="185">
        <f t="shared" si="30"/>
        <v>1.7443888824281895E-3</v>
      </c>
      <c r="H241" s="185">
        <f t="shared" si="31"/>
        <v>1.8759379689844923E-3</v>
      </c>
      <c r="I241" s="18">
        <f t="shared" si="26"/>
        <v>15.500248397980826</v>
      </c>
      <c r="J241" s="18">
        <f t="shared" si="24"/>
        <v>3.4100546475557816</v>
      </c>
      <c r="K241" s="202">
        <v>6.4962748197493418</v>
      </c>
      <c r="L241" s="202">
        <v>0.60701605105395462</v>
      </c>
      <c r="M241" s="71">
        <v>10</v>
      </c>
      <c r="N241" s="71">
        <v>10</v>
      </c>
      <c r="O241" s="8">
        <v>5000</v>
      </c>
      <c r="P241" s="10">
        <f t="shared" si="27"/>
        <v>26.013593916339904</v>
      </c>
      <c r="Q241" s="11">
        <f t="shared" si="28"/>
        <v>4.4131228440165413E-2</v>
      </c>
      <c r="R241" s="75"/>
    </row>
    <row r="242" spans="1:18" x14ac:dyDescent="0.35">
      <c r="A242" s="9">
        <f t="shared" si="29"/>
        <v>237</v>
      </c>
      <c r="B242" s="8" t="s">
        <v>534</v>
      </c>
      <c r="C242" s="8">
        <v>229.7</v>
      </c>
      <c r="D242" s="8"/>
      <c r="E242" s="8"/>
      <c r="F242" s="190">
        <f t="shared" si="25"/>
        <v>229.7</v>
      </c>
      <c r="G242" s="185">
        <f t="shared" si="30"/>
        <v>1.5699499941853705E-3</v>
      </c>
      <c r="H242" s="185">
        <f t="shared" si="31"/>
        <v>1.6883441720860429E-3</v>
      </c>
      <c r="I242" s="18">
        <f t="shared" si="26"/>
        <v>13.950223558182742</v>
      </c>
      <c r="J242" s="18">
        <f t="shared" si="24"/>
        <v>3.0690491828002031</v>
      </c>
      <c r="K242" s="202">
        <v>5.8466473377744084</v>
      </c>
      <c r="L242" s="202">
        <v>0.54631444594855916</v>
      </c>
      <c r="M242" s="71">
        <v>9</v>
      </c>
      <c r="N242" s="71">
        <v>9</v>
      </c>
      <c r="O242" s="8">
        <v>5000</v>
      </c>
      <c r="P242" s="10">
        <f t="shared" si="27"/>
        <v>23.412234524705916</v>
      </c>
      <c r="Q242" s="69">
        <f t="shared" si="28"/>
        <v>0.10192527002484074</v>
      </c>
      <c r="R242" s="75"/>
    </row>
    <row r="243" spans="1:18" x14ac:dyDescent="0.35">
      <c r="A243" s="9">
        <f t="shared" si="29"/>
        <v>238</v>
      </c>
      <c r="B243" s="14" t="s">
        <v>547</v>
      </c>
      <c r="C243" s="8">
        <v>2404.5700000000002</v>
      </c>
      <c r="D243" s="8"/>
      <c r="E243" s="8">
        <v>660.4</v>
      </c>
      <c r="F243" s="190">
        <f t="shared" si="25"/>
        <v>3064.9700000000003</v>
      </c>
      <c r="G243" s="185">
        <f t="shared" si="30"/>
        <v>1.1687405512268869E-2</v>
      </c>
      <c r="H243" s="185">
        <f t="shared" si="31"/>
        <v>1.2568784392196098E-2</v>
      </c>
      <c r="I243" s="18">
        <f t="shared" si="26"/>
        <v>103.85166426647152</v>
      </c>
      <c r="J243" s="18">
        <f t="shared" si="24"/>
        <v>22.847366138623734</v>
      </c>
      <c r="K243" s="202">
        <v>43.525041292320594</v>
      </c>
      <c r="L243" s="202">
        <v>4.0670075420614964</v>
      </c>
      <c r="M243" s="71">
        <v>67</v>
      </c>
      <c r="N243" s="71">
        <v>67</v>
      </c>
      <c r="O243" s="8">
        <v>5000</v>
      </c>
      <c r="P243" s="10">
        <f t="shared" si="27"/>
        <v>174.29107923947734</v>
      </c>
      <c r="Q243" s="69">
        <f t="shared" si="28"/>
        <v>5.6865509039069659E-2</v>
      </c>
      <c r="R243" s="75"/>
    </row>
    <row r="244" spans="1:18" x14ac:dyDescent="0.35">
      <c r="A244" s="9">
        <f t="shared" si="29"/>
        <v>239</v>
      </c>
      <c r="B244" s="14" t="s">
        <v>548</v>
      </c>
      <c r="C244" s="8">
        <v>3019.26</v>
      </c>
      <c r="D244" s="8"/>
      <c r="E244" s="8">
        <v>256.89999999999998</v>
      </c>
      <c r="F244" s="190">
        <f t="shared" si="25"/>
        <v>3276.1600000000003</v>
      </c>
      <c r="G244" s="185">
        <f t="shared" si="30"/>
        <v>1.4303988835911153E-2</v>
      </c>
      <c r="H244" s="185">
        <f t="shared" si="31"/>
        <v>1.5382691345672836E-2</v>
      </c>
      <c r="I244" s="18">
        <f t="shared" si="26"/>
        <v>127.10203686344278</v>
      </c>
      <c r="J244" s="18">
        <f t="shared" si="24"/>
        <v>27.96244810995741</v>
      </c>
      <c r="K244" s="202">
        <v>53.269453521944612</v>
      </c>
      <c r="L244" s="202">
        <v>4.9775316186424288</v>
      </c>
      <c r="M244" s="71">
        <v>82</v>
      </c>
      <c r="N244" s="71">
        <v>82</v>
      </c>
      <c r="O244" s="8">
        <v>5000</v>
      </c>
      <c r="P244" s="10">
        <f t="shared" si="27"/>
        <v>213.31147011398721</v>
      </c>
      <c r="Q244" s="69">
        <f t="shared" si="28"/>
        <v>6.5110211379782179E-2</v>
      </c>
      <c r="R244" s="75"/>
    </row>
    <row r="245" spans="1:18" s="145" customFormat="1" x14ac:dyDescent="0.35">
      <c r="A245" s="9">
        <f t="shared" si="29"/>
        <v>240</v>
      </c>
      <c r="B245" s="138" t="s">
        <v>551</v>
      </c>
      <c r="C245" s="139">
        <v>1829.3</v>
      </c>
      <c r="D245" s="139">
        <v>222</v>
      </c>
      <c r="E245" s="139"/>
      <c r="F245" s="190">
        <f t="shared" si="25"/>
        <v>2051.3000000000002</v>
      </c>
      <c r="G245" s="185">
        <f t="shared" si="30"/>
        <v>5.4076055355273874E-3</v>
      </c>
      <c r="H245" s="185">
        <f t="shared" si="31"/>
        <v>5.8154077038519263E-3</v>
      </c>
      <c r="I245" s="141">
        <f t="shared" si="26"/>
        <v>48.050770033740562</v>
      </c>
      <c r="J245" s="18">
        <f t="shared" si="24"/>
        <v>10.571169407422923</v>
      </c>
      <c r="K245" s="202">
        <v>20.138451941222964</v>
      </c>
      <c r="L245" s="202">
        <v>2.236388876120432</v>
      </c>
      <c r="M245" s="142">
        <v>31</v>
      </c>
      <c r="N245" s="142">
        <v>31</v>
      </c>
      <c r="O245" s="139">
        <v>5000</v>
      </c>
      <c r="P245" s="136">
        <f t="shared" si="27"/>
        <v>80.996780258506874</v>
      </c>
      <c r="Q245" s="143">
        <f t="shared" si="28"/>
        <v>3.9485584877154423E-2</v>
      </c>
      <c r="R245" s="144"/>
    </row>
    <row r="246" spans="1:18" s="145" customFormat="1" x14ac:dyDescent="0.35">
      <c r="A246" s="9">
        <f t="shared" si="29"/>
        <v>241</v>
      </c>
      <c r="B246" s="138" t="s">
        <v>552</v>
      </c>
      <c r="C246" s="139">
        <v>2200.46</v>
      </c>
      <c r="D246" s="139"/>
      <c r="E246" s="139"/>
      <c r="F246" s="190">
        <f t="shared" si="25"/>
        <v>2200.46</v>
      </c>
      <c r="G246" s="185">
        <f t="shared" si="30"/>
        <v>6.6286777532271199E-3</v>
      </c>
      <c r="H246" s="185">
        <f t="shared" si="31"/>
        <v>7.1285642821410705E-3</v>
      </c>
      <c r="I246" s="141">
        <f t="shared" si="26"/>
        <v>58.900943912327136</v>
      </c>
      <c r="J246" s="18">
        <f t="shared" si="24"/>
        <v>12.95820766071197</v>
      </c>
      <c r="K246" s="202">
        <v>24.6858443150475</v>
      </c>
      <c r="L246" s="202">
        <v>2.741379912663755</v>
      </c>
      <c r="M246" s="142">
        <v>38</v>
      </c>
      <c r="N246" s="142">
        <v>38</v>
      </c>
      <c r="O246" s="139">
        <v>5000</v>
      </c>
      <c r="P246" s="136">
        <f t="shared" si="27"/>
        <v>99.286375800750363</v>
      </c>
      <c r="Q246" s="143">
        <f t="shared" si="28"/>
        <v>4.5120736482712871E-2</v>
      </c>
      <c r="R246" s="144"/>
    </row>
    <row r="247" spans="1:18" s="145" customFormat="1" x14ac:dyDescent="0.35">
      <c r="A247" s="9">
        <f t="shared" si="29"/>
        <v>242</v>
      </c>
      <c r="B247" s="138" t="s">
        <v>553</v>
      </c>
      <c r="C247" s="139">
        <v>1202.04</v>
      </c>
      <c r="D247" s="139"/>
      <c r="E247" s="139"/>
      <c r="F247" s="190">
        <f t="shared" si="25"/>
        <v>1202.04</v>
      </c>
      <c r="G247" s="185">
        <f t="shared" si="30"/>
        <v>3.488777764856379E-3</v>
      </c>
      <c r="H247" s="185">
        <f t="shared" si="31"/>
        <v>3.7518759379689846E-3</v>
      </c>
      <c r="I247" s="141">
        <f t="shared" si="26"/>
        <v>31.000496795961652</v>
      </c>
      <c r="J247" s="18">
        <f t="shared" ref="J247:J307" si="32">I247*0.22</f>
        <v>6.8201092951115632</v>
      </c>
      <c r="K247" s="202">
        <v>12.992549639498684</v>
      </c>
      <c r="L247" s="202">
        <v>1.4428315329809236</v>
      </c>
      <c r="M247" s="142">
        <v>20</v>
      </c>
      <c r="N247" s="142">
        <v>20</v>
      </c>
      <c r="O247" s="139">
        <v>5000</v>
      </c>
      <c r="P247" s="136">
        <f t="shared" si="27"/>
        <v>52.255987263552825</v>
      </c>
      <c r="Q247" s="143">
        <f t="shared" si="28"/>
        <v>4.3472752373925019E-2</v>
      </c>
      <c r="R247" s="144"/>
    </row>
    <row r="248" spans="1:18" s="145" customFormat="1" x14ac:dyDescent="0.35">
      <c r="A248" s="9">
        <f t="shared" si="29"/>
        <v>243</v>
      </c>
      <c r="B248" s="138" t="s">
        <v>554</v>
      </c>
      <c r="C248" s="139">
        <v>1991.48</v>
      </c>
      <c r="D248" s="139">
        <v>74</v>
      </c>
      <c r="E248" s="139"/>
      <c r="F248" s="190">
        <f t="shared" si="25"/>
        <v>2065.48</v>
      </c>
      <c r="G248" s="185">
        <f t="shared" si="30"/>
        <v>6.4542388649843005E-3</v>
      </c>
      <c r="H248" s="185">
        <f t="shared" si="31"/>
        <v>6.9409704852426216E-3</v>
      </c>
      <c r="I248" s="141">
        <f t="shared" si="26"/>
        <v>57.350919072529052</v>
      </c>
      <c r="J248" s="18">
        <f t="shared" si="32"/>
        <v>12.617202195956391</v>
      </c>
      <c r="K248" s="202">
        <v>24.036216833072569</v>
      </c>
      <c r="L248" s="202">
        <v>2.6692383360147089</v>
      </c>
      <c r="M248" s="142">
        <v>37</v>
      </c>
      <c r="N248" s="142">
        <v>37</v>
      </c>
      <c r="O248" s="139">
        <v>5000</v>
      </c>
      <c r="P248" s="136">
        <f t="shared" si="27"/>
        <v>96.673576437572734</v>
      </c>
      <c r="Q248" s="143">
        <f t="shared" si="28"/>
        <v>4.6804411777200815E-2</v>
      </c>
      <c r="R248" s="144"/>
    </row>
    <row r="249" spans="1:18" s="145" customFormat="1" x14ac:dyDescent="0.35">
      <c r="A249" s="9">
        <f t="shared" si="29"/>
        <v>244</v>
      </c>
      <c r="B249" s="138" t="s">
        <v>555</v>
      </c>
      <c r="C249" s="139">
        <v>179.2</v>
      </c>
      <c r="D249" s="139"/>
      <c r="E249" s="139"/>
      <c r="F249" s="190">
        <f t="shared" si="25"/>
        <v>179.2</v>
      </c>
      <c r="G249" s="185">
        <f t="shared" si="30"/>
        <v>6.9775555297127575E-4</v>
      </c>
      <c r="H249" s="185">
        <f t="shared" si="31"/>
        <v>5.6278139069534765E-4</v>
      </c>
      <c r="I249" s="141">
        <f t="shared" si="26"/>
        <v>5.3969258974614647</v>
      </c>
      <c r="J249" s="18">
        <f t="shared" si="32"/>
        <v>1.1873236974415222</v>
      </c>
      <c r="K249" s="202">
        <v>2.2617569398519279</v>
      </c>
      <c r="L249" s="202">
        <v>0.28856630659618476</v>
      </c>
      <c r="M249" s="142">
        <v>3</v>
      </c>
      <c r="N249" s="142">
        <v>4</v>
      </c>
      <c r="O249" s="139">
        <v>5000</v>
      </c>
      <c r="P249" s="136">
        <f t="shared" si="27"/>
        <v>9.1345728413510994</v>
      </c>
      <c r="Q249" s="143">
        <f t="shared" si="28"/>
        <v>5.0974178802182475E-2</v>
      </c>
      <c r="R249" s="144"/>
    </row>
    <row r="250" spans="1:18" x14ac:dyDescent="0.35">
      <c r="A250" s="9">
        <f t="shared" si="29"/>
        <v>245</v>
      </c>
      <c r="B250" s="14" t="s">
        <v>1199</v>
      </c>
      <c r="C250" s="8">
        <v>885.79</v>
      </c>
      <c r="D250" s="8"/>
      <c r="E250" s="8"/>
      <c r="F250" s="190">
        <f t="shared" si="25"/>
        <v>885.79</v>
      </c>
      <c r="G250" s="185">
        <f t="shared" si="30"/>
        <v>3.488777764856379E-3</v>
      </c>
      <c r="H250" s="185">
        <f t="shared" si="31"/>
        <v>3.5642821410705352E-3</v>
      </c>
      <c r="I250" s="18">
        <f t="shared" si="26"/>
        <v>30.197323334230784</v>
      </c>
      <c r="J250" s="18">
        <f t="shared" si="32"/>
        <v>6.6434111335307726</v>
      </c>
      <c r="K250" s="202">
        <v>12.655796651450876</v>
      </c>
      <c r="L250" s="202">
        <v>1.8201681646854158</v>
      </c>
      <c r="M250" s="71">
        <v>19</v>
      </c>
      <c r="N250" s="71">
        <v>20</v>
      </c>
      <c r="O250" s="8">
        <v>5000</v>
      </c>
      <c r="P250" s="10">
        <f t="shared" si="27"/>
        <v>51.316699283897847</v>
      </c>
      <c r="Q250" s="11">
        <f t="shared" si="28"/>
        <v>5.7933256509892693E-2</v>
      </c>
      <c r="R250" s="75"/>
    </row>
    <row r="251" spans="1:18" x14ac:dyDescent="0.35">
      <c r="A251" s="9">
        <f t="shared" si="29"/>
        <v>246</v>
      </c>
      <c r="B251" s="14" t="s">
        <v>1200</v>
      </c>
      <c r="C251" s="8">
        <v>530.1</v>
      </c>
      <c r="D251" s="8"/>
      <c r="E251" s="8"/>
      <c r="F251" s="190">
        <f t="shared" si="25"/>
        <v>530.1</v>
      </c>
      <c r="G251" s="185">
        <f t="shared" si="30"/>
        <v>2.442144435399465E-3</v>
      </c>
      <c r="H251" s="185">
        <f t="shared" si="31"/>
        <v>2.0635317658829417E-3</v>
      </c>
      <c r="I251" s="18">
        <f t="shared" si="26"/>
        <v>19.290827371980559</v>
      </c>
      <c r="J251" s="18">
        <f t="shared" si="32"/>
        <v>4.2439820218357225</v>
      </c>
      <c r="K251" s="202">
        <v>8.0845257835056525</v>
      </c>
      <c r="L251" s="202">
        <v>1.2741177152797911</v>
      </c>
      <c r="M251" s="71">
        <v>11</v>
      </c>
      <c r="N251" s="71">
        <v>14</v>
      </c>
      <c r="O251" s="8">
        <v>5000</v>
      </c>
      <c r="P251" s="10">
        <f t="shared" si="27"/>
        <v>32.893452892601729</v>
      </c>
      <c r="Q251" s="11">
        <f t="shared" si="28"/>
        <v>6.2051410851917996E-2</v>
      </c>
      <c r="R251" s="75"/>
    </row>
    <row r="252" spans="1:18" x14ac:dyDescent="0.35">
      <c r="A252" s="9">
        <f t="shared" si="29"/>
        <v>247</v>
      </c>
      <c r="B252" s="14" t="s">
        <v>1201</v>
      </c>
      <c r="C252" s="8">
        <v>473.5</v>
      </c>
      <c r="D252" s="8">
        <v>69.8</v>
      </c>
      <c r="E252" s="8"/>
      <c r="F252" s="190">
        <f t="shared" si="25"/>
        <v>543.29999999999995</v>
      </c>
      <c r="G252" s="185">
        <f t="shared" si="30"/>
        <v>2.616583323642284E-3</v>
      </c>
      <c r="H252" s="185">
        <f t="shared" si="31"/>
        <v>1.5007503751875938E-3</v>
      </c>
      <c r="I252" s="18">
        <f t="shared" si="26"/>
        <v>17.628158364855178</v>
      </c>
      <c r="J252" s="18">
        <f t="shared" si="32"/>
        <v>3.8781948402681392</v>
      </c>
      <c r="K252" s="202">
        <v>7.3871413132893524</v>
      </c>
      <c r="L252" s="202">
        <v>1.3651261235140619</v>
      </c>
      <c r="M252" s="71">
        <v>8</v>
      </c>
      <c r="N252" s="71">
        <v>15</v>
      </c>
      <c r="O252" s="8">
        <v>5000</v>
      </c>
      <c r="P252" s="10">
        <f t="shared" si="27"/>
        <v>30.258620641926733</v>
      </c>
      <c r="Q252" s="11">
        <f t="shared" si="28"/>
        <v>5.5694129655672255E-2</v>
      </c>
      <c r="R252" s="75"/>
    </row>
    <row r="253" spans="1:18" x14ac:dyDescent="0.35">
      <c r="A253" s="9">
        <f t="shared" si="29"/>
        <v>248</v>
      </c>
      <c r="B253" s="14" t="s">
        <v>1202</v>
      </c>
      <c r="C253" s="8">
        <v>453.6</v>
      </c>
      <c r="D253" s="8"/>
      <c r="E253" s="8"/>
      <c r="F253" s="190">
        <f t="shared" si="25"/>
        <v>453.6</v>
      </c>
      <c r="G253" s="185">
        <f t="shared" si="30"/>
        <v>3.31433887661356E-3</v>
      </c>
      <c r="H253" s="185">
        <f t="shared" si="31"/>
        <v>1.6883441720860429E-3</v>
      </c>
      <c r="I253" s="18">
        <f t="shared" si="26"/>
        <v>21.41873733885491</v>
      </c>
      <c r="J253" s="18">
        <f t="shared" si="32"/>
        <v>4.7121222145480806</v>
      </c>
      <c r="K253" s="202">
        <v>8.9753922770456622</v>
      </c>
      <c r="L253" s="202">
        <v>1.7291597564511449</v>
      </c>
      <c r="M253" s="71">
        <v>9</v>
      </c>
      <c r="N253" s="71">
        <v>19</v>
      </c>
      <c r="O253" s="8">
        <v>5000</v>
      </c>
      <c r="P253" s="10">
        <f t="shared" si="27"/>
        <v>36.835411586899802</v>
      </c>
      <c r="Q253" s="11">
        <f t="shared" si="28"/>
        <v>8.1206815667768523E-2</v>
      </c>
      <c r="R253" s="76"/>
    </row>
    <row r="254" spans="1:18" x14ac:dyDescent="0.35">
      <c r="A254" s="9">
        <f t="shared" si="29"/>
        <v>249</v>
      </c>
      <c r="B254" s="14" t="s">
        <v>1203</v>
      </c>
      <c r="C254" s="8">
        <v>442.1</v>
      </c>
      <c r="D254" s="8"/>
      <c r="E254" s="8"/>
      <c r="F254" s="190">
        <f t="shared" si="25"/>
        <v>442.1</v>
      </c>
      <c r="G254" s="185">
        <f t="shared" si="30"/>
        <v>1.0466333294569135E-3</v>
      </c>
      <c r="H254" s="185">
        <f t="shared" si="31"/>
        <v>1.1255627813906953E-3</v>
      </c>
      <c r="I254" s="18">
        <f t="shared" si="26"/>
        <v>9.3001490387884935</v>
      </c>
      <c r="J254" s="18">
        <f t="shared" si="32"/>
        <v>2.0460327885334686</v>
      </c>
      <c r="K254" s="202">
        <v>3.8977648918496053</v>
      </c>
      <c r="L254" s="202">
        <v>0.54605044940562475</v>
      </c>
      <c r="M254" s="71">
        <v>6</v>
      </c>
      <c r="N254" s="71">
        <v>6</v>
      </c>
      <c r="O254" s="8">
        <v>5000</v>
      </c>
      <c r="P254" s="10">
        <f t="shared" si="27"/>
        <v>15.789997168577193</v>
      </c>
      <c r="Q254" s="11">
        <f t="shared" si="28"/>
        <v>3.5715894975293351E-2</v>
      </c>
      <c r="R254" s="75"/>
    </row>
    <row r="255" spans="1:18" x14ac:dyDescent="0.35">
      <c r="A255" s="9">
        <f t="shared" si="29"/>
        <v>250</v>
      </c>
      <c r="B255" s="14" t="s">
        <v>1204</v>
      </c>
      <c r="C255" s="8">
        <v>560.20000000000005</v>
      </c>
      <c r="D255" s="8"/>
      <c r="E255" s="8"/>
      <c r="F255" s="190">
        <f t="shared" si="25"/>
        <v>560.20000000000005</v>
      </c>
      <c r="G255" s="185">
        <f t="shared" si="30"/>
        <v>3.139899988370741E-3</v>
      </c>
      <c r="H255" s="185">
        <f t="shared" si="31"/>
        <v>2.0635317658829417E-3</v>
      </c>
      <c r="I255" s="18">
        <f t="shared" si="26"/>
        <v>22.27823288424943</v>
      </c>
      <c r="J255" s="18">
        <f t="shared" si="32"/>
        <v>4.9012112345348751</v>
      </c>
      <c r="K255" s="202">
        <v>9.3360237592141537</v>
      </c>
      <c r="L255" s="202">
        <v>1.6381513482168744</v>
      </c>
      <c r="M255" s="71">
        <v>11</v>
      </c>
      <c r="N255" s="71">
        <v>18</v>
      </c>
      <c r="O255" s="8">
        <v>5000</v>
      </c>
      <c r="P255" s="10">
        <f t="shared" si="27"/>
        <v>38.153619226215334</v>
      </c>
      <c r="Q255" s="11">
        <f t="shared" si="28"/>
        <v>6.8107138925768168E-2</v>
      </c>
      <c r="R255" s="77"/>
    </row>
    <row r="256" spans="1:18" x14ac:dyDescent="0.35">
      <c r="A256" s="9">
        <f t="shared" si="29"/>
        <v>251</v>
      </c>
      <c r="B256" s="14" t="s">
        <v>1205</v>
      </c>
      <c r="C256" s="8">
        <v>685.2</v>
      </c>
      <c r="D256" s="8">
        <v>145.9</v>
      </c>
      <c r="E256" s="8"/>
      <c r="F256" s="190">
        <f t="shared" si="25"/>
        <v>831.1</v>
      </c>
      <c r="G256" s="185">
        <f t="shared" si="30"/>
        <v>5.7564833120130245E-3</v>
      </c>
      <c r="H256" s="185">
        <f t="shared" si="31"/>
        <v>4.1270635317658833E-3</v>
      </c>
      <c r="I256" s="18">
        <f t="shared" si="26"/>
        <v>42.315911634297201</v>
      </c>
      <c r="J256" s="18">
        <f t="shared" si="32"/>
        <v>9.3095005595453841</v>
      </c>
      <c r="K256" s="202">
        <v>17.733424036646934</v>
      </c>
      <c r="L256" s="202">
        <v>3.0032774717309363</v>
      </c>
      <c r="M256" s="71">
        <v>22</v>
      </c>
      <c r="N256" s="71">
        <v>33</v>
      </c>
      <c r="O256" s="8">
        <v>5000</v>
      </c>
      <c r="P256" s="10">
        <f t="shared" si="27"/>
        <v>72.362113702220455</v>
      </c>
      <c r="Q256" s="11">
        <f t="shared" si="28"/>
        <v>8.7067878356660397E-2</v>
      </c>
      <c r="R256" s="79"/>
    </row>
    <row r="257" spans="1:18" x14ac:dyDescent="0.35">
      <c r="A257" s="9">
        <f t="shared" si="29"/>
        <v>252</v>
      </c>
      <c r="B257" s="14" t="s">
        <v>1206</v>
      </c>
      <c r="C257" s="8">
        <v>778.5</v>
      </c>
      <c r="D257" s="8"/>
      <c r="E257" s="8"/>
      <c r="F257" s="190">
        <f t="shared" si="25"/>
        <v>778.5</v>
      </c>
      <c r="G257" s="185">
        <f t="shared" si="30"/>
        <v>3.139899988370741E-3</v>
      </c>
      <c r="H257" s="185">
        <f t="shared" si="31"/>
        <v>2.2511255627813906E-3</v>
      </c>
      <c r="I257" s="18">
        <f t="shared" si="26"/>
        <v>23.081406345980291</v>
      </c>
      <c r="J257" s="18">
        <f t="shared" si="32"/>
        <v>5.0779093961156638</v>
      </c>
      <c r="K257" s="202">
        <v>9.6727767472619632</v>
      </c>
      <c r="L257" s="202">
        <v>1.6381513482168744</v>
      </c>
      <c r="M257" s="71">
        <v>12</v>
      </c>
      <c r="N257" s="71">
        <v>18</v>
      </c>
      <c r="O257" s="8">
        <v>5000</v>
      </c>
      <c r="P257" s="10">
        <f t="shared" si="27"/>
        <v>39.470243837574792</v>
      </c>
      <c r="Q257" s="11">
        <f t="shared" si="28"/>
        <v>5.070037744068695E-2</v>
      </c>
      <c r="R257" s="79"/>
    </row>
    <row r="258" spans="1:18" x14ac:dyDescent="0.35">
      <c r="A258" s="9">
        <f t="shared" si="29"/>
        <v>253</v>
      </c>
      <c r="B258" s="14" t="s">
        <v>1207</v>
      </c>
      <c r="C258" s="8">
        <v>791.9</v>
      </c>
      <c r="D258" s="8"/>
      <c r="E258" s="8"/>
      <c r="F258" s="190">
        <f t="shared" si="25"/>
        <v>791.9</v>
      </c>
      <c r="G258" s="185">
        <f t="shared" si="30"/>
        <v>3.8376555413420165E-3</v>
      </c>
      <c r="H258" s="185">
        <f t="shared" si="31"/>
        <v>2.4387193596798399E-3</v>
      </c>
      <c r="I258" s="18">
        <f t="shared" si="26"/>
        <v>26.871985319980027</v>
      </c>
      <c r="J258" s="18">
        <f t="shared" si="32"/>
        <v>5.9118367703956061</v>
      </c>
      <c r="K258" s="202">
        <v>11.261027711018276</v>
      </c>
      <c r="L258" s="202">
        <v>2.0021849811539578</v>
      </c>
      <c r="M258" s="71">
        <v>13</v>
      </c>
      <c r="N258" s="71">
        <v>22</v>
      </c>
      <c r="O258" s="8">
        <v>5000</v>
      </c>
      <c r="P258" s="10">
        <f t="shared" si="27"/>
        <v>46.047034782547868</v>
      </c>
      <c r="Q258" s="11">
        <f t="shared" si="28"/>
        <v>5.8147537293279289E-2</v>
      </c>
      <c r="R258" s="79"/>
    </row>
    <row r="259" spans="1:18" x14ac:dyDescent="0.35">
      <c r="A259" s="9">
        <f t="shared" si="29"/>
        <v>254</v>
      </c>
      <c r="B259" s="14" t="s">
        <v>1208</v>
      </c>
      <c r="C259" s="8">
        <v>397</v>
      </c>
      <c r="D259" s="8"/>
      <c r="E259" s="8"/>
      <c r="F259" s="190">
        <f t="shared" ref="F259:F322" si="33">C259+D259+E259</f>
        <v>397</v>
      </c>
      <c r="G259" s="185">
        <f t="shared" si="30"/>
        <v>2.791022211885103E-3</v>
      </c>
      <c r="H259" s="185">
        <f t="shared" si="31"/>
        <v>2.0635317658829417E-3</v>
      </c>
      <c r="I259" s="18">
        <f t="shared" ref="I259:I322" si="34">(G259+H259)*$S$2</f>
        <v>20.784530128114994</v>
      </c>
      <c r="J259" s="18">
        <f t="shared" si="32"/>
        <v>4.5725966281852992</v>
      </c>
      <c r="K259" s="202">
        <v>8.7102747713599022</v>
      </c>
      <c r="L259" s="202">
        <v>1.4561345317483325</v>
      </c>
      <c r="M259" s="71">
        <v>11</v>
      </c>
      <c r="N259" s="71">
        <v>16</v>
      </c>
      <c r="O259" s="8">
        <v>5000</v>
      </c>
      <c r="P259" s="10">
        <f t="shared" ref="P259:P322" si="35">I259+J259+K259+L259</f>
        <v>35.523536059408528</v>
      </c>
      <c r="Q259" s="11">
        <f t="shared" ref="Q259:Q322" si="36">P259/F259</f>
        <v>8.9479939696243141E-2</v>
      </c>
      <c r="R259" s="79"/>
    </row>
    <row r="260" spans="1:18" x14ac:dyDescent="0.35">
      <c r="A260" s="9">
        <f t="shared" si="29"/>
        <v>255</v>
      </c>
      <c r="B260" s="14" t="s">
        <v>1209</v>
      </c>
      <c r="C260" s="8">
        <v>401</v>
      </c>
      <c r="D260" s="8">
        <v>41.3</v>
      </c>
      <c r="E260" s="8"/>
      <c r="F260" s="190">
        <f t="shared" si="33"/>
        <v>442.3</v>
      </c>
      <c r="G260" s="185">
        <f t="shared" si="30"/>
        <v>2.965461100127922E-3</v>
      </c>
      <c r="H260" s="185">
        <f t="shared" si="31"/>
        <v>2.6263131565782893E-3</v>
      </c>
      <c r="I260" s="18">
        <f t="shared" si="34"/>
        <v>23.940901891374807</v>
      </c>
      <c r="J260" s="18">
        <f t="shared" si="32"/>
        <v>5.2669984161024574</v>
      </c>
      <c r="K260" s="202">
        <v>10.033408229430455</v>
      </c>
      <c r="L260" s="202">
        <v>1.5471429399826033</v>
      </c>
      <c r="M260" s="71">
        <v>14</v>
      </c>
      <c r="N260" s="71">
        <v>17</v>
      </c>
      <c r="O260" s="8">
        <v>5000</v>
      </c>
      <c r="P260" s="10">
        <f t="shared" si="35"/>
        <v>40.788451476890323</v>
      </c>
      <c r="Q260" s="11">
        <f t="shared" si="36"/>
        <v>9.2218972364662727E-2</v>
      </c>
      <c r="R260" s="79"/>
    </row>
    <row r="261" spans="1:18" x14ac:dyDescent="0.35">
      <c r="A261" s="9">
        <f t="shared" si="29"/>
        <v>256</v>
      </c>
      <c r="B261" s="14" t="s">
        <v>1210</v>
      </c>
      <c r="C261" s="8">
        <v>484.7</v>
      </c>
      <c r="D261" s="8"/>
      <c r="E261" s="8"/>
      <c r="F261" s="190">
        <f t="shared" si="33"/>
        <v>484.7</v>
      </c>
      <c r="G261" s="185">
        <f t="shared" si="30"/>
        <v>3.139899988370741E-3</v>
      </c>
      <c r="H261" s="185">
        <f t="shared" si="31"/>
        <v>2.2511255627813906E-3</v>
      </c>
      <c r="I261" s="18">
        <f t="shared" si="34"/>
        <v>23.081406345980291</v>
      </c>
      <c r="J261" s="18">
        <f t="shared" si="32"/>
        <v>5.0779093961156638</v>
      </c>
      <c r="K261" s="202">
        <v>9.6727767472619632</v>
      </c>
      <c r="L261" s="202">
        <v>1.6381513482168744</v>
      </c>
      <c r="M261" s="71">
        <v>12</v>
      </c>
      <c r="N261" s="71">
        <v>18</v>
      </c>
      <c r="O261" s="8">
        <v>5000</v>
      </c>
      <c r="P261" s="10">
        <f t="shared" si="35"/>
        <v>39.470243837574792</v>
      </c>
      <c r="Q261" s="11">
        <f t="shared" si="36"/>
        <v>8.1432316561945106E-2</v>
      </c>
      <c r="R261" s="79"/>
    </row>
    <row r="262" spans="1:18" x14ac:dyDescent="0.35">
      <c r="A262" s="9">
        <f t="shared" si="29"/>
        <v>257</v>
      </c>
      <c r="B262" s="14" t="s">
        <v>1211</v>
      </c>
      <c r="C262" s="8">
        <v>554.70000000000005</v>
      </c>
      <c r="D262" s="8"/>
      <c r="E262" s="8"/>
      <c r="F262" s="190">
        <f t="shared" si="33"/>
        <v>554.70000000000005</v>
      </c>
      <c r="G262" s="185">
        <f t="shared" si="30"/>
        <v>2.442144435399465E-3</v>
      </c>
      <c r="H262" s="185">
        <f t="shared" si="31"/>
        <v>2.4387193596798399E-3</v>
      </c>
      <c r="I262" s="18">
        <f t="shared" si="34"/>
        <v>20.897174295442291</v>
      </c>
      <c r="J262" s="18">
        <f t="shared" si="32"/>
        <v>4.5973783449973036</v>
      </c>
      <c r="K262" s="202">
        <v>8.7580317596012716</v>
      </c>
      <c r="L262" s="202">
        <v>1.2741177152797911</v>
      </c>
      <c r="M262" s="71">
        <v>13</v>
      </c>
      <c r="N262" s="71">
        <v>14</v>
      </c>
      <c r="O262" s="8">
        <v>5000</v>
      </c>
      <c r="P262" s="10">
        <f t="shared" si="35"/>
        <v>35.52670211532066</v>
      </c>
      <c r="Q262" s="11">
        <f t="shared" si="36"/>
        <v>6.4046695718984414E-2</v>
      </c>
      <c r="R262" s="79"/>
    </row>
    <row r="263" spans="1:18" x14ac:dyDescent="0.35">
      <c r="A263" s="9">
        <f t="shared" ref="A263:A326" si="37">A262+1</f>
        <v>258</v>
      </c>
      <c r="B263" s="14" t="s">
        <v>1212</v>
      </c>
      <c r="C263" s="8">
        <v>380.3</v>
      </c>
      <c r="D263" s="8"/>
      <c r="E263" s="8"/>
      <c r="F263" s="190">
        <f t="shared" si="33"/>
        <v>380.3</v>
      </c>
      <c r="G263" s="185">
        <f t="shared" ref="G263:G326" si="38">1.5/8599*N263</f>
        <v>2.267705547156646E-3</v>
      </c>
      <c r="H263" s="185">
        <f t="shared" ref="H263:H326" si="39">1.5/7996*M263</f>
        <v>2.6263131565782893E-3</v>
      </c>
      <c r="I263" s="18">
        <f t="shared" si="34"/>
        <v>20.953496379105935</v>
      </c>
      <c r="J263" s="18">
        <f t="shared" si="32"/>
        <v>4.6097692034033058</v>
      </c>
      <c r="K263" s="202">
        <v>8.7819102537219536</v>
      </c>
      <c r="L263" s="202">
        <v>1.1831093070455201</v>
      </c>
      <c r="M263" s="71">
        <v>14</v>
      </c>
      <c r="N263" s="71">
        <v>13</v>
      </c>
      <c r="O263" s="8">
        <v>5000</v>
      </c>
      <c r="P263" s="10">
        <f t="shared" si="35"/>
        <v>35.528285143276712</v>
      </c>
      <c r="Q263" s="11">
        <f t="shared" si="36"/>
        <v>9.3421733219239314E-2</v>
      </c>
      <c r="R263" s="79"/>
    </row>
    <row r="264" spans="1:18" x14ac:dyDescent="0.35">
      <c r="A264" s="9">
        <f t="shared" si="37"/>
        <v>259</v>
      </c>
      <c r="B264" s="14" t="s">
        <v>1213</v>
      </c>
      <c r="C264" s="8">
        <v>372</v>
      </c>
      <c r="D264" s="8"/>
      <c r="E264" s="8"/>
      <c r="F264" s="190">
        <f t="shared" si="33"/>
        <v>372</v>
      </c>
      <c r="G264" s="185">
        <f t="shared" si="38"/>
        <v>2.791022211885103E-3</v>
      </c>
      <c r="H264" s="185">
        <f t="shared" si="39"/>
        <v>2.8139069534767382E-3</v>
      </c>
      <c r="I264" s="18">
        <f t="shared" si="34"/>
        <v>23.997223975038455</v>
      </c>
      <c r="J264" s="18">
        <f t="shared" si="32"/>
        <v>5.2793892745084605</v>
      </c>
      <c r="K264" s="202">
        <v>10.057286723551142</v>
      </c>
      <c r="L264" s="202">
        <v>1.4561345317483325</v>
      </c>
      <c r="M264" s="71">
        <v>15</v>
      </c>
      <c r="N264" s="71">
        <v>16</v>
      </c>
      <c r="O264" s="8">
        <v>5000</v>
      </c>
      <c r="P264" s="10">
        <f t="shared" si="35"/>
        <v>40.790034504846389</v>
      </c>
      <c r="Q264" s="11">
        <f t="shared" si="36"/>
        <v>0.10965063038937202</v>
      </c>
      <c r="R264" s="79"/>
    </row>
    <row r="265" spans="1:18" x14ac:dyDescent="0.35">
      <c r="A265" s="9">
        <f t="shared" si="37"/>
        <v>260</v>
      </c>
      <c r="B265" s="14" t="s">
        <v>1214</v>
      </c>
      <c r="C265" s="8">
        <v>351.6</v>
      </c>
      <c r="D265" s="8">
        <v>16.100000000000001</v>
      </c>
      <c r="E265" s="8"/>
      <c r="F265" s="190">
        <f t="shared" si="33"/>
        <v>367.70000000000005</v>
      </c>
      <c r="G265" s="185">
        <f t="shared" si="38"/>
        <v>2.965461100127922E-3</v>
      </c>
      <c r="H265" s="185">
        <f t="shared" si="39"/>
        <v>3.189094547273637E-3</v>
      </c>
      <c r="I265" s="18">
        <f t="shared" si="34"/>
        <v>26.3504222765674</v>
      </c>
      <c r="J265" s="18">
        <f t="shared" si="32"/>
        <v>5.7970929008448282</v>
      </c>
      <c r="K265" s="202">
        <v>11.043667193573881</v>
      </c>
      <c r="L265" s="202">
        <v>1.5471429399826033</v>
      </c>
      <c r="M265" s="71">
        <v>17</v>
      </c>
      <c r="N265" s="71">
        <v>17</v>
      </c>
      <c r="O265" s="8">
        <v>5000</v>
      </c>
      <c r="P265" s="10">
        <f t="shared" si="35"/>
        <v>44.738325310968719</v>
      </c>
      <c r="Q265" s="11">
        <f t="shared" si="36"/>
        <v>0.12167072426154124</v>
      </c>
      <c r="R265" s="79"/>
    </row>
    <row r="266" spans="1:18" x14ac:dyDescent="0.35">
      <c r="A266" s="9">
        <f t="shared" si="37"/>
        <v>261</v>
      </c>
      <c r="B266" s="14" t="s">
        <v>1215</v>
      </c>
      <c r="C266" s="8">
        <v>246.5</v>
      </c>
      <c r="D266" s="8"/>
      <c r="E266" s="8"/>
      <c r="F266" s="190">
        <f t="shared" si="33"/>
        <v>246.5</v>
      </c>
      <c r="G266" s="185">
        <f t="shared" si="38"/>
        <v>1.2210722176997325E-3</v>
      </c>
      <c r="H266" s="185">
        <f t="shared" si="39"/>
        <v>2.4387193596798399E-3</v>
      </c>
      <c r="I266" s="18">
        <f t="shared" si="34"/>
        <v>15.669214648971769</v>
      </c>
      <c r="J266" s="18">
        <f t="shared" si="32"/>
        <v>3.447227222773789</v>
      </c>
      <c r="K266" s="202">
        <v>6.5679103021113932</v>
      </c>
      <c r="L266" s="202">
        <v>0.63705885763989556</v>
      </c>
      <c r="M266" s="71">
        <v>13</v>
      </c>
      <c r="N266" s="71">
        <v>7</v>
      </c>
      <c r="O266" s="8">
        <v>5000</v>
      </c>
      <c r="P266" s="10">
        <f t="shared" si="35"/>
        <v>26.321411031496847</v>
      </c>
      <c r="Q266" s="11">
        <f t="shared" si="36"/>
        <v>0.10678057213588985</v>
      </c>
      <c r="R266" s="79"/>
    </row>
    <row r="267" spans="1:18" x14ac:dyDescent="0.35">
      <c r="A267" s="9">
        <f t="shared" si="37"/>
        <v>262</v>
      </c>
      <c r="B267" s="14" t="s">
        <v>1216</v>
      </c>
      <c r="C267" s="8">
        <v>255.7</v>
      </c>
      <c r="D267" s="8"/>
      <c r="E267" s="8"/>
      <c r="F267" s="190">
        <f t="shared" si="33"/>
        <v>255.7</v>
      </c>
      <c r="G267" s="185">
        <f t="shared" si="38"/>
        <v>1.3955111059425515E-3</v>
      </c>
      <c r="H267" s="185">
        <f t="shared" si="39"/>
        <v>1.3131565782891447E-3</v>
      </c>
      <c r="I267" s="18">
        <f t="shared" si="34"/>
        <v>11.597025256653795</v>
      </c>
      <c r="J267" s="18">
        <f t="shared" si="32"/>
        <v>2.551345556463835</v>
      </c>
      <c r="K267" s="202">
        <v>4.8602668677516654</v>
      </c>
      <c r="L267" s="202">
        <v>0.72806726587416626</v>
      </c>
      <c r="M267" s="71">
        <v>7</v>
      </c>
      <c r="N267" s="71">
        <v>8</v>
      </c>
      <c r="O267" s="8">
        <v>5000</v>
      </c>
      <c r="P267" s="10">
        <f t="shared" si="35"/>
        <v>19.736704946743462</v>
      </c>
      <c r="Q267" s="11">
        <f t="shared" si="36"/>
        <v>7.7186957163642794E-2</v>
      </c>
      <c r="R267" s="79"/>
    </row>
    <row r="268" spans="1:18" x14ac:dyDescent="0.35">
      <c r="A268" s="9">
        <f t="shared" si="37"/>
        <v>263</v>
      </c>
      <c r="B268" s="14" t="s">
        <v>1217</v>
      </c>
      <c r="C268" s="8">
        <v>460.8</v>
      </c>
      <c r="D268" s="8"/>
      <c r="E268" s="8"/>
      <c r="F268" s="190">
        <f t="shared" si="33"/>
        <v>460.8</v>
      </c>
      <c r="G268" s="185">
        <f t="shared" si="38"/>
        <v>1.7443888824281895E-3</v>
      </c>
      <c r="H268" s="185">
        <f t="shared" si="39"/>
        <v>1.8759379689844923E-3</v>
      </c>
      <c r="I268" s="18">
        <f t="shared" si="34"/>
        <v>15.500248397980826</v>
      </c>
      <c r="J268" s="18">
        <f t="shared" si="32"/>
        <v>3.4100546475557816</v>
      </c>
      <c r="K268" s="202">
        <v>6.4962748197493418</v>
      </c>
      <c r="L268" s="202">
        <v>0.91008408234270788</v>
      </c>
      <c r="M268" s="71">
        <v>10</v>
      </c>
      <c r="N268" s="71">
        <v>10</v>
      </c>
      <c r="O268" s="8">
        <v>5000</v>
      </c>
      <c r="P268" s="10">
        <f t="shared" si="35"/>
        <v>26.316661947628656</v>
      </c>
      <c r="Q268" s="11">
        <f t="shared" si="36"/>
        <v>5.7110811518291352E-2</v>
      </c>
      <c r="R268" s="79"/>
    </row>
    <row r="269" spans="1:18" x14ac:dyDescent="0.35">
      <c r="A269" s="9">
        <f t="shared" si="37"/>
        <v>264</v>
      </c>
      <c r="B269" s="14" t="s">
        <v>1218</v>
      </c>
      <c r="C269" s="8">
        <v>473.6</v>
      </c>
      <c r="D269" s="8"/>
      <c r="E269" s="8"/>
      <c r="F269" s="190">
        <f t="shared" si="33"/>
        <v>473.6</v>
      </c>
      <c r="G269" s="185">
        <f t="shared" si="38"/>
        <v>2.965461100127922E-3</v>
      </c>
      <c r="H269" s="185">
        <f t="shared" si="39"/>
        <v>3.0015007503751876E-3</v>
      </c>
      <c r="I269" s="18">
        <f t="shared" si="34"/>
        <v>25.547248814836536</v>
      </c>
      <c r="J269" s="18">
        <f t="shared" si="32"/>
        <v>5.6203947392640377</v>
      </c>
      <c r="K269" s="202">
        <v>10.706914205526074</v>
      </c>
      <c r="L269" s="202">
        <v>1.5471429399826033</v>
      </c>
      <c r="M269" s="71">
        <v>16</v>
      </c>
      <c r="N269" s="71">
        <v>17</v>
      </c>
      <c r="O269" s="8">
        <v>5000</v>
      </c>
      <c r="P269" s="10">
        <f t="shared" si="35"/>
        <v>43.421700699609254</v>
      </c>
      <c r="Q269" s="11">
        <f t="shared" si="36"/>
        <v>9.1684334247485746E-2</v>
      </c>
      <c r="R269" s="79"/>
    </row>
    <row r="270" spans="1:18" x14ac:dyDescent="0.35">
      <c r="A270" s="9">
        <f t="shared" si="37"/>
        <v>265</v>
      </c>
      <c r="B270" s="14" t="s">
        <v>1219</v>
      </c>
      <c r="C270" s="8">
        <v>500.2</v>
      </c>
      <c r="D270" s="8"/>
      <c r="E270" s="8"/>
      <c r="F270" s="190">
        <f t="shared" si="33"/>
        <v>500.2</v>
      </c>
      <c r="G270" s="185">
        <f t="shared" si="38"/>
        <v>4.535411094313292E-3</v>
      </c>
      <c r="H270" s="185">
        <f t="shared" si="39"/>
        <v>3.9394697348674335E-3</v>
      </c>
      <c r="I270" s="18">
        <f t="shared" si="34"/>
        <v>36.284778526095813</v>
      </c>
      <c r="J270" s="18">
        <f t="shared" si="32"/>
        <v>7.9826512757410786</v>
      </c>
      <c r="K270" s="202">
        <v>15.206549591109249</v>
      </c>
      <c r="L270" s="202">
        <v>2.3662186140910402</v>
      </c>
      <c r="M270" s="71">
        <v>21</v>
      </c>
      <c r="N270" s="71">
        <v>26</v>
      </c>
      <c r="O270" s="8">
        <v>5000</v>
      </c>
      <c r="P270" s="10">
        <f t="shared" si="35"/>
        <v>61.840198007037181</v>
      </c>
      <c r="Q270" s="11">
        <f t="shared" si="36"/>
        <v>0.12363094363661972</v>
      </c>
      <c r="R270" s="79"/>
    </row>
    <row r="271" spans="1:18" x14ac:dyDescent="0.35">
      <c r="A271" s="9">
        <f t="shared" si="37"/>
        <v>266</v>
      </c>
      <c r="B271" s="14" t="s">
        <v>1220</v>
      </c>
      <c r="C271" s="8">
        <v>640.4</v>
      </c>
      <c r="D271" s="8"/>
      <c r="E271" s="8"/>
      <c r="F271" s="190">
        <f t="shared" si="33"/>
        <v>640.4</v>
      </c>
      <c r="G271" s="185">
        <f t="shared" si="38"/>
        <v>2.791022211885103E-3</v>
      </c>
      <c r="H271" s="185">
        <f t="shared" si="39"/>
        <v>2.4387193596798399E-3</v>
      </c>
      <c r="I271" s="18">
        <f t="shared" si="34"/>
        <v>22.390877051576723</v>
      </c>
      <c r="J271" s="18">
        <f t="shared" si="32"/>
        <v>4.9259929513468794</v>
      </c>
      <c r="K271" s="202">
        <v>9.3837807474555213</v>
      </c>
      <c r="L271" s="202">
        <v>1.4561345317483325</v>
      </c>
      <c r="M271" s="71">
        <v>13</v>
      </c>
      <c r="N271" s="71">
        <v>16</v>
      </c>
      <c r="O271" s="8">
        <v>5000</v>
      </c>
      <c r="P271" s="10">
        <f t="shared" si="35"/>
        <v>38.156785282127458</v>
      </c>
      <c r="Q271" s="11">
        <f t="shared" si="36"/>
        <v>5.9582737792204028E-2</v>
      </c>
      <c r="R271" s="79"/>
    </row>
    <row r="272" spans="1:18" x14ac:dyDescent="0.35">
      <c r="A272" s="9">
        <f t="shared" si="37"/>
        <v>267</v>
      </c>
      <c r="B272" s="14" t="s">
        <v>1221</v>
      </c>
      <c r="C272" s="8">
        <v>525.6</v>
      </c>
      <c r="D272" s="8"/>
      <c r="E272" s="8"/>
      <c r="F272" s="190">
        <f t="shared" si="33"/>
        <v>525.6</v>
      </c>
      <c r="G272" s="185">
        <f t="shared" si="38"/>
        <v>3.6632166530991975E-3</v>
      </c>
      <c r="H272" s="185">
        <f t="shared" si="39"/>
        <v>3.3766883441720859E-3</v>
      </c>
      <c r="I272" s="18">
        <f t="shared" si="34"/>
        <v>30.141001250567136</v>
      </c>
      <c r="J272" s="18">
        <f t="shared" si="32"/>
        <v>6.6310202751247695</v>
      </c>
      <c r="K272" s="202">
        <v>12.631918157330192</v>
      </c>
      <c r="L272" s="202">
        <v>1.9111765729196868</v>
      </c>
      <c r="M272" s="71">
        <v>18</v>
      </c>
      <c r="N272" s="71">
        <v>21</v>
      </c>
      <c r="O272" s="8">
        <v>5000</v>
      </c>
      <c r="P272" s="10">
        <f t="shared" si="35"/>
        <v>51.315116255941781</v>
      </c>
      <c r="Q272" s="11">
        <f t="shared" si="36"/>
        <v>9.7631499725916629E-2</v>
      </c>
      <c r="R272" s="79"/>
    </row>
    <row r="273" spans="1:18" x14ac:dyDescent="0.35">
      <c r="A273" s="9">
        <f t="shared" si="37"/>
        <v>268</v>
      </c>
      <c r="B273" s="14" t="s">
        <v>1222</v>
      </c>
      <c r="C273" s="8">
        <v>631.6</v>
      </c>
      <c r="D273" s="8"/>
      <c r="E273" s="8"/>
      <c r="F273" s="190">
        <f t="shared" si="33"/>
        <v>631.6</v>
      </c>
      <c r="G273" s="185">
        <f t="shared" si="38"/>
        <v>2.442144435399465E-3</v>
      </c>
      <c r="H273" s="185">
        <f t="shared" si="39"/>
        <v>2.4387193596798399E-3</v>
      </c>
      <c r="I273" s="18">
        <f t="shared" si="34"/>
        <v>20.897174295442291</v>
      </c>
      <c r="J273" s="18">
        <f t="shared" si="32"/>
        <v>4.5973783449973036</v>
      </c>
      <c r="K273" s="202">
        <v>8.7580317596012716</v>
      </c>
      <c r="L273" s="202">
        <v>1.2741177152797911</v>
      </c>
      <c r="M273" s="71">
        <v>13</v>
      </c>
      <c r="N273" s="71">
        <v>14</v>
      </c>
      <c r="O273" s="8">
        <v>5000</v>
      </c>
      <c r="P273" s="10">
        <f t="shared" si="35"/>
        <v>35.52670211532066</v>
      </c>
      <c r="Q273" s="11">
        <f t="shared" si="36"/>
        <v>5.6248736724700217E-2</v>
      </c>
      <c r="R273" s="79"/>
    </row>
    <row r="274" spans="1:18" x14ac:dyDescent="0.35">
      <c r="A274" s="9">
        <f t="shared" si="37"/>
        <v>269</v>
      </c>
      <c r="B274" s="14" t="s">
        <v>1223</v>
      </c>
      <c r="C274" s="8">
        <v>508.9</v>
      </c>
      <c r="D274" s="8"/>
      <c r="E274" s="8"/>
      <c r="F274" s="190">
        <f t="shared" si="33"/>
        <v>508.9</v>
      </c>
      <c r="G274" s="185">
        <f t="shared" si="38"/>
        <v>3.488777764856379E-3</v>
      </c>
      <c r="H274" s="185">
        <f t="shared" si="39"/>
        <v>3.189094547273637E-3</v>
      </c>
      <c r="I274" s="18">
        <f t="shared" si="34"/>
        <v>28.590976410769056</v>
      </c>
      <c r="J274" s="18">
        <f t="shared" si="32"/>
        <v>6.2900148103691924</v>
      </c>
      <c r="K274" s="202">
        <v>11.982290675355259</v>
      </c>
      <c r="L274" s="202">
        <v>1.8201681646854158</v>
      </c>
      <c r="M274" s="71">
        <v>17</v>
      </c>
      <c r="N274" s="71">
        <v>20</v>
      </c>
      <c r="O274" s="8">
        <v>5000</v>
      </c>
      <c r="P274" s="10">
        <f t="shared" si="35"/>
        <v>48.683450061178917</v>
      </c>
      <c r="Q274" s="11">
        <f t="shared" si="36"/>
        <v>9.5664079507130906E-2</v>
      </c>
      <c r="R274" s="79"/>
    </row>
    <row r="275" spans="1:18" x14ac:dyDescent="0.35">
      <c r="A275" s="9">
        <f t="shared" si="37"/>
        <v>270</v>
      </c>
      <c r="B275" s="14" t="s">
        <v>1224</v>
      </c>
      <c r="C275" s="8">
        <v>574.5</v>
      </c>
      <c r="D275" s="8"/>
      <c r="E275" s="8"/>
      <c r="F275" s="190">
        <f t="shared" si="33"/>
        <v>574.5</v>
      </c>
      <c r="G275" s="185">
        <f t="shared" si="38"/>
        <v>1.5699499941853705E-3</v>
      </c>
      <c r="H275" s="185">
        <f t="shared" si="39"/>
        <v>2.4387193596798399E-3</v>
      </c>
      <c r="I275" s="18">
        <f t="shared" si="34"/>
        <v>17.162917405106207</v>
      </c>
      <c r="J275" s="18">
        <f t="shared" si="32"/>
        <v>3.7758418291233653</v>
      </c>
      <c r="K275" s="202">
        <v>7.1936592899656437</v>
      </c>
      <c r="L275" s="202">
        <v>0.81907567410843718</v>
      </c>
      <c r="M275" s="71">
        <v>13</v>
      </c>
      <c r="N275" s="71">
        <v>9</v>
      </c>
      <c r="O275" s="8">
        <v>5000</v>
      </c>
      <c r="P275" s="10">
        <f t="shared" si="35"/>
        <v>28.951494198303653</v>
      </c>
      <c r="Q275" s="11">
        <f t="shared" si="36"/>
        <v>5.0394245775985468E-2</v>
      </c>
      <c r="R275" s="79"/>
    </row>
    <row r="276" spans="1:18" x14ac:dyDescent="0.35">
      <c r="A276" s="9">
        <f t="shared" si="37"/>
        <v>271</v>
      </c>
      <c r="B276" s="14" t="s">
        <v>1225</v>
      </c>
      <c r="C276" s="8">
        <v>944.72</v>
      </c>
      <c r="D276" s="8"/>
      <c r="E276" s="8"/>
      <c r="F276" s="190">
        <f t="shared" si="33"/>
        <v>944.72</v>
      </c>
      <c r="G276" s="185">
        <f t="shared" si="38"/>
        <v>4.7098499825561115E-3</v>
      </c>
      <c r="H276" s="185">
        <f t="shared" si="39"/>
        <v>4.8774387193596799E-3</v>
      </c>
      <c r="I276" s="18">
        <f t="shared" si="34"/>
        <v>41.047497212817369</v>
      </c>
      <c r="J276" s="18">
        <f t="shared" si="32"/>
        <v>9.0304493868198215</v>
      </c>
      <c r="K276" s="202">
        <v>17.203189025275421</v>
      </c>
      <c r="L276" s="202">
        <v>2.4572270223253114</v>
      </c>
      <c r="M276" s="71">
        <v>26</v>
      </c>
      <c r="N276" s="71">
        <v>27</v>
      </c>
      <c r="O276" s="8">
        <v>5000</v>
      </c>
      <c r="P276" s="10">
        <f t="shared" si="35"/>
        <v>69.738362647237921</v>
      </c>
      <c r="Q276" s="11">
        <f t="shared" si="36"/>
        <v>7.3819081470952147E-2</v>
      </c>
      <c r="R276" s="79"/>
    </row>
    <row r="277" spans="1:18" x14ac:dyDescent="0.35">
      <c r="A277" s="9">
        <f t="shared" si="37"/>
        <v>272</v>
      </c>
      <c r="B277" s="14" t="s">
        <v>1226</v>
      </c>
      <c r="C277" s="8">
        <v>476.5</v>
      </c>
      <c r="D277" s="8"/>
      <c r="E277" s="8"/>
      <c r="F277" s="190">
        <f t="shared" si="33"/>
        <v>476.5</v>
      </c>
      <c r="G277" s="185">
        <f t="shared" si="38"/>
        <v>2.442144435399465E-3</v>
      </c>
      <c r="H277" s="185">
        <f t="shared" si="39"/>
        <v>1.3131565782891447E-3</v>
      </c>
      <c r="I277" s="18">
        <f t="shared" si="34"/>
        <v>16.078133525057098</v>
      </c>
      <c r="J277" s="18">
        <f t="shared" si="32"/>
        <v>3.5371893755125616</v>
      </c>
      <c r="K277" s="202">
        <v>6.7375138313144189</v>
      </c>
      <c r="L277" s="202">
        <v>1.2741177152797911</v>
      </c>
      <c r="M277" s="71">
        <v>7</v>
      </c>
      <c r="N277" s="71">
        <v>14</v>
      </c>
      <c r="O277" s="8">
        <v>5000</v>
      </c>
      <c r="P277" s="10">
        <f t="shared" si="35"/>
        <v>27.626954447163868</v>
      </c>
      <c r="Q277" s="11">
        <f t="shared" si="36"/>
        <v>5.797891804231662E-2</v>
      </c>
      <c r="R277" s="79"/>
    </row>
    <row r="278" spans="1:18" x14ac:dyDescent="0.35">
      <c r="A278" s="9">
        <f t="shared" si="37"/>
        <v>273</v>
      </c>
      <c r="B278" s="14" t="s">
        <v>1227</v>
      </c>
      <c r="C278" s="8">
        <v>561.4</v>
      </c>
      <c r="D278" s="8"/>
      <c r="E278" s="8"/>
      <c r="F278" s="190">
        <f t="shared" si="33"/>
        <v>561.4</v>
      </c>
      <c r="G278" s="185">
        <f t="shared" si="38"/>
        <v>2.791022211885103E-3</v>
      </c>
      <c r="H278" s="185">
        <f t="shared" si="39"/>
        <v>1.3131565782891447E-3</v>
      </c>
      <c r="I278" s="18">
        <f t="shared" si="34"/>
        <v>17.57183628119153</v>
      </c>
      <c r="J278" s="18">
        <f t="shared" si="32"/>
        <v>3.8658039818621366</v>
      </c>
      <c r="K278" s="202">
        <v>7.3632628191686704</v>
      </c>
      <c r="L278" s="202">
        <v>1.4561345317483325</v>
      </c>
      <c r="M278" s="71">
        <v>7</v>
      </c>
      <c r="N278" s="71">
        <v>16</v>
      </c>
      <c r="O278" s="8">
        <v>5000</v>
      </c>
      <c r="P278" s="10">
        <f t="shared" si="35"/>
        <v>30.25703761397067</v>
      </c>
      <c r="Q278" s="11">
        <f t="shared" si="36"/>
        <v>5.3895685097917118E-2</v>
      </c>
      <c r="R278" s="79"/>
    </row>
    <row r="279" spans="1:18" x14ac:dyDescent="0.35">
      <c r="A279" s="9">
        <f t="shared" si="37"/>
        <v>274</v>
      </c>
      <c r="B279" s="14" t="s">
        <v>1228</v>
      </c>
      <c r="C279" s="8">
        <v>756.1</v>
      </c>
      <c r="D279" s="8"/>
      <c r="E279" s="8"/>
      <c r="F279" s="190">
        <f t="shared" si="33"/>
        <v>756.1</v>
      </c>
      <c r="G279" s="185">
        <f t="shared" si="38"/>
        <v>4.3609722060704735E-3</v>
      </c>
      <c r="H279" s="185">
        <f t="shared" si="39"/>
        <v>4.8774387193596799E-3</v>
      </c>
      <c r="I279" s="18">
        <f t="shared" si="34"/>
        <v>39.55379445668293</v>
      </c>
      <c r="J279" s="18">
        <f t="shared" si="32"/>
        <v>8.7018347804702447</v>
      </c>
      <c r="K279" s="202">
        <v>16.577440037421162</v>
      </c>
      <c r="L279" s="202">
        <v>2.2752102058567698</v>
      </c>
      <c r="M279" s="71">
        <v>26</v>
      </c>
      <c r="N279" s="71">
        <v>25</v>
      </c>
      <c r="O279" s="8">
        <v>5000</v>
      </c>
      <c r="P279" s="10">
        <f t="shared" si="35"/>
        <v>67.108279480431108</v>
      </c>
      <c r="Q279" s="11">
        <f t="shared" si="36"/>
        <v>8.8755825261779012E-2</v>
      </c>
      <c r="R279" s="79"/>
    </row>
    <row r="280" spans="1:18" x14ac:dyDescent="0.35">
      <c r="A280" s="9">
        <f t="shared" si="37"/>
        <v>275</v>
      </c>
      <c r="B280" s="14" t="s">
        <v>1229</v>
      </c>
      <c r="C280" s="8">
        <v>642.6</v>
      </c>
      <c r="D280" s="8"/>
      <c r="E280" s="8"/>
      <c r="F280" s="190">
        <f t="shared" si="33"/>
        <v>642.6</v>
      </c>
      <c r="G280" s="185">
        <f t="shared" si="38"/>
        <v>2.965461100127922E-3</v>
      </c>
      <c r="H280" s="185">
        <f t="shared" si="39"/>
        <v>2.2511255627813906E-3</v>
      </c>
      <c r="I280" s="18">
        <f t="shared" si="34"/>
        <v>22.334554967913078</v>
      </c>
      <c r="J280" s="18">
        <f t="shared" si="32"/>
        <v>4.9136020929408772</v>
      </c>
      <c r="K280" s="202">
        <v>9.3599022533348393</v>
      </c>
      <c r="L280" s="202">
        <v>1.5471429399826033</v>
      </c>
      <c r="M280" s="71">
        <v>12</v>
      </c>
      <c r="N280" s="71">
        <v>17</v>
      </c>
      <c r="O280" s="8">
        <v>5000</v>
      </c>
      <c r="P280" s="10">
        <f t="shared" si="35"/>
        <v>38.1552022541714</v>
      </c>
      <c r="Q280" s="11">
        <f t="shared" si="36"/>
        <v>5.9376287354764079E-2</v>
      </c>
      <c r="R280" s="79"/>
    </row>
    <row r="281" spans="1:18" x14ac:dyDescent="0.35">
      <c r="A281" s="9">
        <f t="shared" si="37"/>
        <v>276</v>
      </c>
      <c r="B281" s="14" t="s">
        <v>1230</v>
      </c>
      <c r="C281" s="8">
        <v>631.4</v>
      </c>
      <c r="D281" s="8"/>
      <c r="E281" s="8"/>
      <c r="F281" s="190">
        <f t="shared" si="33"/>
        <v>631.4</v>
      </c>
      <c r="G281" s="185">
        <f t="shared" si="38"/>
        <v>3.488777764856379E-3</v>
      </c>
      <c r="H281" s="185">
        <f t="shared" si="39"/>
        <v>3.189094547273637E-3</v>
      </c>
      <c r="I281" s="18">
        <f t="shared" si="34"/>
        <v>28.590976410769056</v>
      </c>
      <c r="J281" s="18">
        <f t="shared" si="32"/>
        <v>6.2900148103691924</v>
      </c>
      <c r="K281" s="202">
        <v>11.982290675355259</v>
      </c>
      <c r="L281" s="202">
        <v>1.8201681646854158</v>
      </c>
      <c r="M281" s="71">
        <v>17</v>
      </c>
      <c r="N281" s="71">
        <v>20</v>
      </c>
      <c r="O281" s="8">
        <v>5000</v>
      </c>
      <c r="P281" s="10">
        <f t="shared" si="35"/>
        <v>48.683450061178917</v>
      </c>
      <c r="Q281" s="11">
        <f t="shared" si="36"/>
        <v>7.7103975389893761E-2</v>
      </c>
      <c r="R281" s="79"/>
    </row>
    <row r="282" spans="1:18" x14ac:dyDescent="0.35">
      <c r="A282" s="9">
        <f t="shared" si="37"/>
        <v>277</v>
      </c>
      <c r="B282" s="14" t="s">
        <v>1231</v>
      </c>
      <c r="C282" s="8">
        <v>461.4</v>
      </c>
      <c r="D282" s="8"/>
      <c r="E282" s="8"/>
      <c r="F282" s="190">
        <f t="shared" si="33"/>
        <v>461.4</v>
      </c>
      <c r="G282" s="185">
        <f t="shared" si="38"/>
        <v>4.3609722060704735E-3</v>
      </c>
      <c r="H282" s="185">
        <f t="shared" si="39"/>
        <v>5.8154077038519263E-3</v>
      </c>
      <c r="I282" s="18">
        <f t="shared" si="34"/>
        <v>43.569661765337258</v>
      </c>
      <c r="J282" s="18">
        <f t="shared" si="32"/>
        <v>9.5853255883741966</v>
      </c>
      <c r="K282" s="202">
        <v>18.26120497766021</v>
      </c>
      <c r="L282" s="202">
        <v>2.2752102058567698</v>
      </c>
      <c r="M282" s="71">
        <v>31</v>
      </c>
      <c r="N282" s="71">
        <v>25</v>
      </c>
      <c r="O282" s="8">
        <v>5000</v>
      </c>
      <c r="P282" s="10">
        <f t="shared" si="35"/>
        <v>73.691402537228427</v>
      </c>
      <c r="Q282" s="11">
        <f t="shared" si="36"/>
        <v>0.1597126192831132</v>
      </c>
      <c r="R282" s="79"/>
    </row>
    <row r="283" spans="1:18" x14ac:dyDescent="0.35">
      <c r="A283" s="9">
        <f t="shared" si="37"/>
        <v>278</v>
      </c>
      <c r="B283" s="14" t="s">
        <v>1232</v>
      </c>
      <c r="C283" s="8">
        <v>515.79999999999995</v>
      </c>
      <c r="D283" s="8"/>
      <c r="E283" s="8"/>
      <c r="F283" s="190">
        <f t="shared" si="33"/>
        <v>515.79999999999995</v>
      </c>
      <c r="G283" s="185">
        <f t="shared" si="38"/>
        <v>4.186533317827654E-3</v>
      </c>
      <c r="H283" s="185">
        <f t="shared" si="39"/>
        <v>3.9394697348674335E-3</v>
      </c>
      <c r="I283" s="18">
        <f t="shared" si="34"/>
        <v>34.791075769961381</v>
      </c>
      <c r="J283" s="18">
        <f t="shared" si="32"/>
        <v>7.6540366693915036</v>
      </c>
      <c r="K283" s="202">
        <v>14.580800603254994</v>
      </c>
      <c r="L283" s="202">
        <v>2.184201797622499</v>
      </c>
      <c r="M283" s="71">
        <v>21</v>
      </c>
      <c r="N283" s="71">
        <v>24</v>
      </c>
      <c r="O283" s="8">
        <v>5000</v>
      </c>
      <c r="P283" s="10">
        <f t="shared" si="35"/>
        <v>59.210114840230375</v>
      </c>
      <c r="Q283" s="11">
        <f t="shared" si="36"/>
        <v>0.11479277789885688</v>
      </c>
      <c r="R283" s="79"/>
    </row>
    <row r="284" spans="1:18" x14ac:dyDescent="0.35">
      <c r="A284" s="9">
        <f t="shared" si="37"/>
        <v>279</v>
      </c>
      <c r="B284" s="14" t="s">
        <v>1233</v>
      </c>
      <c r="C284" s="8">
        <v>604.9</v>
      </c>
      <c r="D284" s="8"/>
      <c r="E284" s="8"/>
      <c r="F284" s="190">
        <f t="shared" si="33"/>
        <v>604.9</v>
      </c>
      <c r="G284" s="185">
        <f t="shared" si="38"/>
        <v>4.7098499825561115E-3</v>
      </c>
      <c r="H284" s="185">
        <f t="shared" si="39"/>
        <v>7.8789394697348671E-3</v>
      </c>
      <c r="I284" s="18">
        <f t="shared" si="34"/>
        <v>53.898272600511206</v>
      </c>
      <c r="J284" s="18">
        <f t="shared" si="32"/>
        <v>11.857619972112465</v>
      </c>
      <c r="K284" s="202">
        <v>22.591236834040355</v>
      </c>
      <c r="L284" s="202">
        <v>2.4572270223253114</v>
      </c>
      <c r="M284" s="71">
        <v>42</v>
      </c>
      <c r="N284" s="71">
        <v>27</v>
      </c>
      <c r="O284" s="8">
        <v>5000</v>
      </c>
      <c r="P284" s="10">
        <f t="shared" si="35"/>
        <v>90.804356428989337</v>
      </c>
      <c r="Q284" s="11">
        <f t="shared" si="36"/>
        <v>0.15011465767728441</v>
      </c>
      <c r="R284" s="79"/>
    </row>
    <row r="285" spans="1:18" x14ac:dyDescent="0.35">
      <c r="A285" s="9">
        <f t="shared" si="37"/>
        <v>280</v>
      </c>
      <c r="B285" s="14" t="s">
        <v>1234</v>
      </c>
      <c r="C285" s="8">
        <v>571.70000000000005</v>
      </c>
      <c r="D285" s="8"/>
      <c r="E285" s="8"/>
      <c r="F285" s="190">
        <f t="shared" si="33"/>
        <v>571.70000000000005</v>
      </c>
      <c r="G285" s="185">
        <f t="shared" si="38"/>
        <v>6.2797999767414819E-3</v>
      </c>
      <c r="H285" s="185">
        <f t="shared" si="39"/>
        <v>5.4402201100550275E-3</v>
      </c>
      <c r="I285" s="18">
        <f t="shared" si="34"/>
        <v>50.178680000614911</v>
      </c>
      <c r="J285" s="18">
        <f t="shared" si="32"/>
        <v>11.039309600135281</v>
      </c>
      <c r="K285" s="202">
        <v>21.02931843476297</v>
      </c>
      <c r="L285" s="202">
        <v>3.2763026964337487</v>
      </c>
      <c r="M285" s="71">
        <v>29</v>
      </c>
      <c r="N285" s="71">
        <v>36</v>
      </c>
      <c r="O285" s="8">
        <v>5000</v>
      </c>
      <c r="P285" s="10">
        <f t="shared" si="35"/>
        <v>85.523610731946903</v>
      </c>
      <c r="Q285" s="11">
        <f t="shared" si="36"/>
        <v>0.14959526103191692</v>
      </c>
      <c r="R285" s="79"/>
    </row>
    <row r="286" spans="1:18" x14ac:dyDescent="0.35">
      <c r="A286" s="9">
        <f t="shared" si="37"/>
        <v>281</v>
      </c>
      <c r="B286" s="14" t="s">
        <v>1235</v>
      </c>
      <c r="C286" s="8">
        <v>522.5</v>
      </c>
      <c r="D286" s="8"/>
      <c r="E286" s="8"/>
      <c r="F286" s="190">
        <f t="shared" si="33"/>
        <v>522.5</v>
      </c>
      <c r="G286" s="185">
        <f t="shared" si="38"/>
        <v>4.0120944295848355E-3</v>
      </c>
      <c r="H286" s="185">
        <f t="shared" si="39"/>
        <v>5.6278139069534765E-3</v>
      </c>
      <c r="I286" s="18">
        <f t="shared" si="34"/>
        <v>41.272785547471955</v>
      </c>
      <c r="J286" s="18">
        <f t="shared" si="32"/>
        <v>9.0800128204438302</v>
      </c>
      <c r="K286" s="202">
        <v>17.298703001758149</v>
      </c>
      <c r="L286" s="202">
        <v>2.0931933893882282</v>
      </c>
      <c r="M286" s="71">
        <v>30</v>
      </c>
      <c r="N286" s="71">
        <v>23</v>
      </c>
      <c r="O286" s="8">
        <v>5000</v>
      </c>
      <c r="P286" s="10">
        <f t="shared" si="35"/>
        <v>69.744694759062156</v>
      </c>
      <c r="Q286" s="11">
        <f t="shared" si="36"/>
        <v>0.13348266939533426</v>
      </c>
      <c r="R286" s="79"/>
    </row>
    <row r="287" spans="1:18" x14ac:dyDescent="0.35">
      <c r="A287" s="9">
        <f t="shared" si="37"/>
        <v>282</v>
      </c>
      <c r="B287" s="14" t="s">
        <v>1236</v>
      </c>
      <c r="C287" s="8">
        <v>324.7</v>
      </c>
      <c r="D287" s="8"/>
      <c r="E287" s="8"/>
      <c r="F287" s="190">
        <f t="shared" si="33"/>
        <v>324.7</v>
      </c>
      <c r="G287" s="185">
        <f t="shared" si="38"/>
        <v>1.3955111059425515E-3</v>
      </c>
      <c r="H287" s="185">
        <f t="shared" si="39"/>
        <v>1.8759379689844923E-3</v>
      </c>
      <c r="I287" s="18">
        <f t="shared" si="34"/>
        <v>14.00654564184639</v>
      </c>
      <c r="J287" s="18">
        <f t="shared" si="32"/>
        <v>3.0814400412062057</v>
      </c>
      <c r="K287" s="202">
        <v>5.8705258318950913</v>
      </c>
      <c r="L287" s="202">
        <v>0.72806726587416626</v>
      </c>
      <c r="M287" s="71">
        <v>10</v>
      </c>
      <c r="N287" s="71">
        <v>8</v>
      </c>
      <c r="O287" s="8">
        <v>5000</v>
      </c>
      <c r="P287" s="10">
        <f t="shared" si="35"/>
        <v>23.686578780821854</v>
      </c>
      <c r="Q287" s="11">
        <f t="shared" si="36"/>
        <v>7.2949118511924413E-2</v>
      </c>
      <c r="R287" s="79"/>
    </row>
    <row r="288" spans="1:18" x14ac:dyDescent="0.35">
      <c r="A288" s="9">
        <f t="shared" si="37"/>
        <v>283</v>
      </c>
      <c r="B288" s="14" t="s">
        <v>1237</v>
      </c>
      <c r="C288" s="8">
        <v>519.5</v>
      </c>
      <c r="D288" s="8"/>
      <c r="E288" s="8"/>
      <c r="F288" s="190">
        <f t="shared" si="33"/>
        <v>519.5</v>
      </c>
      <c r="G288" s="185">
        <f t="shared" si="38"/>
        <v>4.186533317827654E-3</v>
      </c>
      <c r="H288" s="185">
        <f t="shared" si="39"/>
        <v>3.9394697348674335E-3</v>
      </c>
      <c r="I288" s="18">
        <f t="shared" si="34"/>
        <v>34.791075769961381</v>
      </c>
      <c r="J288" s="18">
        <f t="shared" si="32"/>
        <v>7.6540366693915036</v>
      </c>
      <c r="K288" s="202">
        <v>14.580800603254994</v>
      </c>
      <c r="L288" s="202">
        <v>2.184201797622499</v>
      </c>
      <c r="M288" s="71">
        <v>21</v>
      </c>
      <c r="N288" s="71">
        <v>24</v>
      </c>
      <c r="O288" s="8">
        <v>5000</v>
      </c>
      <c r="P288" s="10">
        <f t="shared" si="35"/>
        <v>59.210114840230375</v>
      </c>
      <c r="Q288" s="11">
        <f t="shared" si="36"/>
        <v>0.11397519699755607</v>
      </c>
      <c r="R288" s="79"/>
    </row>
    <row r="289" spans="1:18" x14ac:dyDescent="0.35">
      <c r="A289" s="9">
        <f t="shared" si="37"/>
        <v>284</v>
      </c>
      <c r="B289" s="14" t="s">
        <v>1238</v>
      </c>
      <c r="C289" s="8">
        <v>221.7</v>
      </c>
      <c r="D289" s="8"/>
      <c r="E289" s="8"/>
      <c r="F289" s="190">
        <f t="shared" si="33"/>
        <v>221.7</v>
      </c>
      <c r="G289" s="185">
        <f t="shared" si="38"/>
        <v>1.3955111059425515E-3</v>
      </c>
      <c r="H289" s="185">
        <f t="shared" si="39"/>
        <v>2.2511255627813906E-3</v>
      </c>
      <c r="I289" s="18">
        <f t="shared" si="34"/>
        <v>15.612892565308121</v>
      </c>
      <c r="J289" s="18">
        <f t="shared" si="32"/>
        <v>3.4348363643677864</v>
      </c>
      <c r="K289" s="202">
        <v>6.5440318079907085</v>
      </c>
      <c r="L289" s="202">
        <v>0.72806726587416626</v>
      </c>
      <c r="M289" s="71">
        <v>12</v>
      </c>
      <c r="N289" s="71">
        <v>8</v>
      </c>
      <c r="O289" s="8">
        <v>5000</v>
      </c>
      <c r="P289" s="10">
        <f t="shared" si="35"/>
        <v>26.319828003540781</v>
      </c>
      <c r="Q289" s="11">
        <f t="shared" si="36"/>
        <v>0.11871821381840678</v>
      </c>
      <c r="R289" s="79"/>
    </row>
    <row r="290" spans="1:18" x14ac:dyDescent="0.35">
      <c r="A290" s="9">
        <f t="shared" si="37"/>
        <v>285</v>
      </c>
      <c r="B290" s="14" t="s">
        <v>1239</v>
      </c>
      <c r="C290" s="8">
        <v>312.5</v>
      </c>
      <c r="D290" s="8"/>
      <c r="E290" s="8"/>
      <c r="F290" s="190">
        <f t="shared" si="33"/>
        <v>312.5</v>
      </c>
      <c r="G290" s="185">
        <f t="shared" si="38"/>
        <v>3.139899988370741E-3</v>
      </c>
      <c r="H290" s="185">
        <f t="shared" si="39"/>
        <v>3.3766883441720859E-3</v>
      </c>
      <c r="I290" s="18">
        <f t="shared" si="34"/>
        <v>27.900447116365484</v>
      </c>
      <c r="J290" s="18">
        <f t="shared" si="32"/>
        <v>6.1380983656004062</v>
      </c>
      <c r="K290" s="202">
        <v>11.693294675548817</v>
      </c>
      <c r="L290" s="202">
        <v>1.6381513482168744</v>
      </c>
      <c r="M290" s="71">
        <v>18</v>
      </c>
      <c r="N290" s="71">
        <v>18</v>
      </c>
      <c r="O290" s="8">
        <v>5000</v>
      </c>
      <c r="P290" s="10">
        <f t="shared" si="35"/>
        <v>47.369991505731583</v>
      </c>
      <c r="Q290" s="11">
        <f t="shared" si="36"/>
        <v>0.15158397281834107</v>
      </c>
      <c r="R290" s="79"/>
    </row>
    <row r="291" spans="1:18" x14ac:dyDescent="0.35">
      <c r="A291" s="9">
        <f t="shared" si="37"/>
        <v>286</v>
      </c>
      <c r="B291" s="14" t="s">
        <v>1240</v>
      </c>
      <c r="C291" s="8">
        <v>644.1</v>
      </c>
      <c r="D291" s="8"/>
      <c r="E291" s="8"/>
      <c r="F291" s="190">
        <f t="shared" si="33"/>
        <v>644.1</v>
      </c>
      <c r="G291" s="185">
        <f t="shared" si="38"/>
        <v>4.535411094313292E-3</v>
      </c>
      <c r="H291" s="185">
        <f t="shared" si="39"/>
        <v>2.6263131565782893E-3</v>
      </c>
      <c r="I291" s="18">
        <f t="shared" si="34"/>
        <v>30.662564293979759</v>
      </c>
      <c r="J291" s="18">
        <f t="shared" si="32"/>
        <v>6.7457641446755474</v>
      </c>
      <c r="K291" s="202">
        <v>12.849278674774586</v>
      </c>
      <c r="L291" s="202">
        <v>2.3662186140910402</v>
      </c>
      <c r="M291" s="71">
        <v>14</v>
      </c>
      <c r="N291" s="71">
        <v>26</v>
      </c>
      <c r="O291" s="8">
        <v>5000</v>
      </c>
      <c r="P291" s="10">
        <f t="shared" si="35"/>
        <v>52.623825727520931</v>
      </c>
      <c r="Q291" s="11">
        <f t="shared" si="36"/>
        <v>8.1701328563143813E-2</v>
      </c>
      <c r="R291" s="79"/>
    </row>
    <row r="292" spans="1:18" x14ac:dyDescent="0.35">
      <c r="A292" s="9">
        <f t="shared" si="37"/>
        <v>287</v>
      </c>
      <c r="B292" s="14" t="s">
        <v>1241</v>
      </c>
      <c r="C292" s="8">
        <v>451.9</v>
      </c>
      <c r="D292" s="8"/>
      <c r="E292" s="8"/>
      <c r="F292" s="190">
        <f t="shared" si="33"/>
        <v>451.9</v>
      </c>
      <c r="G292" s="185">
        <f t="shared" si="38"/>
        <v>2.267705547156646E-3</v>
      </c>
      <c r="H292" s="185">
        <f t="shared" si="39"/>
        <v>1.3131565782891447E-3</v>
      </c>
      <c r="I292" s="18">
        <f t="shared" si="34"/>
        <v>15.33128214698988</v>
      </c>
      <c r="J292" s="18">
        <f t="shared" si="32"/>
        <v>3.3728820723377737</v>
      </c>
      <c r="K292" s="202">
        <v>6.4246393373872932</v>
      </c>
      <c r="L292" s="202">
        <v>1.1831093070455201</v>
      </c>
      <c r="M292" s="71">
        <v>7</v>
      </c>
      <c r="N292" s="71">
        <v>13</v>
      </c>
      <c r="O292" s="8">
        <v>5000</v>
      </c>
      <c r="P292" s="10">
        <f t="shared" si="35"/>
        <v>26.311912863760465</v>
      </c>
      <c r="Q292" s="11">
        <f t="shared" si="36"/>
        <v>5.8225078255721326E-2</v>
      </c>
      <c r="R292" s="79"/>
    </row>
    <row r="293" spans="1:18" x14ac:dyDescent="0.35">
      <c r="A293" s="9">
        <f t="shared" si="37"/>
        <v>288</v>
      </c>
      <c r="B293" s="14" t="s">
        <v>1242</v>
      </c>
      <c r="C293" s="8">
        <v>556.5</v>
      </c>
      <c r="D293" s="8"/>
      <c r="E293" s="8"/>
      <c r="F293" s="190">
        <f t="shared" si="33"/>
        <v>556.5</v>
      </c>
      <c r="G293" s="185">
        <f t="shared" si="38"/>
        <v>2.442144435399465E-3</v>
      </c>
      <c r="H293" s="185">
        <f t="shared" si="39"/>
        <v>2.4387193596798399E-3</v>
      </c>
      <c r="I293" s="18">
        <f t="shared" si="34"/>
        <v>20.897174295442291</v>
      </c>
      <c r="J293" s="18">
        <f t="shared" si="32"/>
        <v>4.5973783449973036</v>
      </c>
      <c r="K293" s="202">
        <v>8.7580317596012716</v>
      </c>
      <c r="L293" s="202">
        <v>1.2741177152797911</v>
      </c>
      <c r="M293" s="71">
        <v>13</v>
      </c>
      <c r="N293" s="71">
        <v>14</v>
      </c>
      <c r="O293" s="8">
        <v>5000</v>
      </c>
      <c r="P293" s="10">
        <f t="shared" si="35"/>
        <v>35.52670211532066</v>
      </c>
      <c r="Q293" s="11">
        <f t="shared" si="36"/>
        <v>6.3839536595365065E-2</v>
      </c>
      <c r="R293" s="79"/>
    </row>
    <row r="294" spans="1:18" x14ac:dyDescent="0.35">
      <c r="A294" s="9">
        <f t="shared" si="37"/>
        <v>289</v>
      </c>
      <c r="B294" s="14" t="s">
        <v>1243</v>
      </c>
      <c r="C294" s="8">
        <v>411.1</v>
      </c>
      <c r="D294" s="8"/>
      <c r="E294" s="8">
        <v>73.2</v>
      </c>
      <c r="F294" s="190">
        <f t="shared" si="33"/>
        <v>484.3</v>
      </c>
      <c r="G294" s="185">
        <f t="shared" si="38"/>
        <v>3.8376555413420165E-3</v>
      </c>
      <c r="H294" s="185">
        <f t="shared" si="39"/>
        <v>2.8139069534767382E-3</v>
      </c>
      <c r="I294" s="18">
        <f t="shared" si="34"/>
        <v>28.478332243441759</v>
      </c>
      <c r="J294" s="18">
        <f t="shared" si="32"/>
        <v>6.2652330935571872</v>
      </c>
      <c r="K294" s="202">
        <v>11.934533687113893</v>
      </c>
      <c r="L294" s="202">
        <v>2.0021849811539578</v>
      </c>
      <c r="M294" s="71">
        <v>15</v>
      </c>
      <c r="N294" s="71">
        <v>22</v>
      </c>
      <c r="O294" s="8">
        <v>5000</v>
      </c>
      <c r="P294" s="10">
        <f t="shared" si="35"/>
        <v>48.680284005266799</v>
      </c>
      <c r="Q294" s="11">
        <f t="shared" si="36"/>
        <v>0.10051679538564277</v>
      </c>
      <c r="R294" s="79"/>
    </row>
    <row r="295" spans="1:18" x14ac:dyDescent="0.35">
      <c r="A295" s="9">
        <f t="shared" si="37"/>
        <v>290</v>
      </c>
      <c r="B295" s="14" t="s">
        <v>1244</v>
      </c>
      <c r="C295" s="8">
        <v>530.70000000000005</v>
      </c>
      <c r="D295" s="8">
        <v>24</v>
      </c>
      <c r="E295" s="8"/>
      <c r="F295" s="190">
        <f t="shared" si="33"/>
        <v>554.70000000000005</v>
      </c>
      <c r="G295" s="185">
        <f t="shared" si="38"/>
        <v>3.6632166530991975E-3</v>
      </c>
      <c r="H295" s="185">
        <f t="shared" si="39"/>
        <v>3.5642821410705352E-3</v>
      </c>
      <c r="I295" s="18">
        <f t="shared" si="34"/>
        <v>30.944174712298</v>
      </c>
      <c r="J295" s="18">
        <f t="shared" si="32"/>
        <v>6.8077184367055601</v>
      </c>
      <c r="K295" s="202">
        <v>12.968671145378002</v>
      </c>
      <c r="L295" s="202">
        <v>1.9111765729196868</v>
      </c>
      <c r="M295" s="71">
        <v>19</v>
      </c>
      <c r="N295" s="71">
        <v>21</v>
      </c>
      <c r="O295" s="8">
        <v>5000</v>
      </c>
      <c r="P295" s="10">
        <f t="shared" si="35"/>
        <v>52.631740867301254</v>
      </c>
      <c r="Q295" s="11">
        <f t="shared" si="36"/>
        <v>9.4883253771951059E-2</v>
      </c>
      <c r="R295" s="79"/>
    </row>
    <row r="296" spans="1:18" x14ac:dyDescent="0.35">
      <c r="A296" s="9">
        <f t="shared" si="37"/>
        <v>291</v>
      </c>
      <c r="B296" s="14" t="s">
        <v>1245</v>
      </c>
      <c r="C296" s="8">
        <v>401</v>
      </c>
      <c r="D296" s="8"/>
      <c r="E296" s="8"/>
      <c r="F296" s="190">
        <f t="shared" si="33"/>
        <v>401</v>
      </c>
      <c r="G296" s="185">
        <f t="shared" si="38"/>
        <v>2.093266658913827E-3</v>
      </c>
      <c r="H296" s="185">
        <f t="shared" si="39"/>
        <v>2.2511255627813906E-3</v>
      </c>
      <c r="I296" s="18">
        <f t="shared" si="34"/>
        <v>18.600298077576987</v>
      </c>
      <c r="J296" s="18">
        <f t="shared" si="32"/>
        <v>4.0920655770669372</v>
      </c>
      <c r="K296" s="202">
        <v>7.7955297836992106</v>
      </c>
      <c r="L296" s="202">
        <v>1.0921008988112495</v>
      </c>
      <c r="M296" s="71">
        <v>12</v>
      </c>
      <c r="N296" s="71">
        <v>12</v>
      </c>
      <c r="O296" s="8">
        <v>5000</v>
      </c>
      <c r="P296" s="10">
        <f t="shared" si="35"/>
        <v>31.579994337154385</v>
      </c>
      <c r="Q296" s="11">
        <f t="shared" si="36"/>
        <v>7.8753103085173026E-2</v>
      </c>
      <c r="R296" s="79"/>
    </row>
    <row r="297" spans="1:18" x14ac:dyDescent="0.35">
      <c r="A297" s="9">
        <f t="shared" si="37"/>
        <v>292</v>
      </c>
      <c r="B297" s="14" t="s">
        <v>1246</v>
      </c>
      <c r="C297" s="8">
        <v>456.4</v>
      </c>
      <c r="D297" s="8"/>
      <c r="E297" s="8"/>
      <c r="F297" s="190">
        <f t="shared" si="33"/>
        <v>456.4</v>
      </c>
      <c r="G297" s="185">
        <f t="shared" si="38"/>
        <v>3.139899988370741E-3</v>
      </c>
      <c r="H297" s="185">
        <f t="shared" si="39"/>
        <v>4.3146573286643322E-3</v>
      </c>
      <c r="I297" s="18">
        <f t="shared" si="34"/>
        <v>31.916314425019813</v>
      </c>
      <c r="J297" s="18">
        <f t="shared" si="32"/>
        <v>7.021589173504359</v>
      </c>
      <c r="K297" s="202">
        <v>13.377059615787859</v>
      </c>
      <c r="L297" s="202">
        <v>1.6381513482168744</v>
      </c>
      <c r="M297" s="71">
        <v>23</v>
      </c>
      <c r="N297" s="71">
        <v>18</v>
      </c>
      <c r="O297" s="8">
        <v>5000</v>
      </c>
      <c r="P297" s="10">
        <f t="shared" si="35"/>
        <v>53.953114562528903</v>
      </c>
      <c r="Q297" s="11">
        <f t="shared" si="36"/>
        <v>0.11821453672771452</v>
      </c>
      <c r="R297" s="79"/>
    </row>
    <row r="298" spans="1:18" x14ac:dyDescent="0.35">
      <c r="A298" s="9">
        <f t="shared" si="37"/>
        <v>293</v>
      </c>
      <c r="B298" s="14" t="s">
        <v>1247</v>
      </c>
      <c r="C298" s="8">
        <v>419</v>
      </c>
      <c r="D298" s="8"/>
      <c r="E298" s="8"/>
      <c r="F298" s="190">
        <f t="shared" si="33"/>
        <v>419</v>
      </c>
      <c r="G298" s="185">
        <f t="shared" si="38"/>
        <v>3.139899988370741E-3</v>
      </c>
      <c r="H298" s="185">
        <f t="shared" si="39"/>
        <v>2.4387193596798399E-3</v>
      </c>
      <c r="I298" s="18">
        <f t="shared" si="34"/>
        <v>23.884579807711159</v>
      </c>
      <c r="J298" s="18">
        <f t="shared" si="32"/>
        <v>5.2546075576964553</v>
      </c>
      <c r="K298" s="202">
        <v>10.009529735309773</v>
      </c>
      <c r="L298" s="202">
        <v>1.6381513482168744</v>
      </c>
      <c r="M298" s="71">
        <v>13</v>
      </c>
      <c r="N298" s="71">
        <v>18</v>
      </c>
      <c r="O298" s="8">
        <v>5000</v>
      </c>
      <c r="P298" s="10">
        <f t="shared" si="35"/>
        <v>40.786868448934264</v>
      </c>
      <c r="Q298" s="11">
        <f t="shared" si="36"/>
        <v>9.7343361453303731E-2</v>
      </c>
      <c r="R298" s="79"/>
    </row>
    <row r="299" spans="1:18" x14ac:dyDescent="0.35">
      <c r="A299" s="9">
        <f t="shared" si="37"/>
        <v>294</v>
      </c>
      <c r="B299" s="14" t="s">
        <v>1248</v>
      </c>
      <c r="C299" s="8">
        <v>450.7</v>
      </c>
      <c r="D299" s="8"/>
      <c r="E299" s="8"/>
      <c r="F299" s="190">
        <f t="shared" si="33"/>
        <v>450.7</v>
      </c>
      <c r="G299" s="185">
        <f t="shared" si="38"/>
        <v>1.9188277706710082E-3</v>
      </c>
      <c r="H299" s="185">
        <f t="shared" si="39"/>
        <v>4.1270635317658833E-3</v>
      </c>
      <c r="I299" s="18">
        <f t="shared" si="34"/>
        <v>25.885181316818429</v>
      </c>
      <c r="J299" s="18">
        <f t="shared" si="32"/>
        <v>5.6947398897000543</v>
      </c>
      <c r="K299" s="202">
        <v>10.850185170250173</v>
      </c>
      <c r="L299" s="202">
        <v>1.0010924905769789</v>
      </c>
      <c r="M299" s="71">
        <v>22</v>
      </c>
      <c r="N299" s="71">
        <v>11</v>
      </c>
      <c r="O299" s="8">
        <v>5000</v>
      </c>
      <c r="P299" s="10">
        <f t="shared" si="35"/>
        <v>43.431198867345636</v>
      </c>
      <c r="Q299" s="11">
        <f t="shared" si="36"/>
        <v>9.6363875898259677E-2</v>
      </c>
      <c r="R299" s="79"/>
    </row>
    <row r="300" spans="1:18" x14ac:dyDescent="0.35">
      <c r="A300" s="9">
        <f t="shared" si="37"/>
        <v>295</v>
      </c>
      <c r="B300" s="14" t="s">
        <v>1249</v>
      </c>
      <c r="C300" s="8">
        <v>403.5</v>
      </c>
      <c r="D300" s="8"/>
      <c r="E300" s="8"/>
      <c r="F300" s="190">
        <f t="shared" si="33"/>
        <v>403.5</v>
      </c>
      <c r="G300" s="185">
        <f t="shared" si="38"/>
        <v>2.965461100127922E-3</v>
      </c>
      <c r="H300" s="185">
        <f t="shared" si="39"/>
        <v>2.0635317658829417E-3</v>
      </c>
      <c r="I300" s="18">
        <f t="shared" si="34"/>
        <v>21.53138150618221</v>
      </c>
      <c r="J300" s="18">
        <f t="shared" si="32"/>
        <v>4.7369039313600867</v>
      </c>
      <c r="K300" s="202">
        <v>9.0231492652870315</v>
      </c>
      <c r="L300" s="202">
        <v>1.5471429399826033</v>
      </c>
      <c r="M300" s="71">
        <v>11</v>
      </c>
      <c r="N300" s="71">
        <v>17</v>
      </c>
      <c r="O300" s="8">
        <v>5000</v>
      </c>
      <c r="P300" s="10">
        <f t="shared" si="35"/>
        <v>36.838577642811934</v>
      </c>
      <c r="Q300" s="11">
        <f t="shared" si="36"/>
        <v>9.1297590192842462E-2</v>
      </c>
      <c r="R300" s="79"/>
    </row>
    <row r="301" spans="1:18" x14ac:dyDescent="0.35">
      <c r="A301" s="9">
        <f t="shared" si="37"/>
        <v>296</v>
      </c>
      <c r="B301" s="14" t="s">
        <v>1250</v>
      </c>
      <c r="C301" s="8">
        <v>453.72</v>
      </c>
      <c r="D301" s="8"/>
      <c r="E301" s="8"/>
      <c r="F301" s="190">
        <f t="shared" si="33"/>
        <v>453.72</v>
      </c>
      <c r="G301" s="185">
        <f t="shared" si="38"/>
        <v>2.616583323642284E-3</v>
      </c>
      <c r="H301" s="185">
        <f t="shared" si="39"/>
        <v>1.1255627813906953E-3</v>
      </c>
      <c r="I301" s="18">
        <f t="shared" si="34"/>
        <v>16.021811441393449</v>
      </c>
      <c r="J301" s="18">
        <f t="shared" si="32"/>
        <v>3.524798517106559</v>
      </c>
      <c r="K301" s="202">
        <v>6.7136353371937352</v>
      </c>
      <c r="L301" s="202">
        <v>1.3651261235140619</v>
      </c>
      <c r="M301" s="71">
        <v>6</v>
      </c>
      <c r="N301" s="71">
        <v>15</v>
      </c>
      <c r="O301" s="8">
        <v>5000</v>
      </c>
      <c r="P301" s="10">
        <f t="shared" si="35"/>
        <v>27.625371419207806</v>
      </c>
      <c r="Q301" s="11">
        <f t="shared" si="36"/>
        <v>6.0886386800687219E-2</v>
      </c>
      <c r="R301" s="79"/>
    </row>
    <row r="302" spans="1:18" x14ac:dyDescent="0.35">
      <c r="A302" s="9">
        <f t="shared" si="37"/>
        <v>297</v>
      </c>
      <c r="B302" s="14" t="s">
        <v>1251</v>
      </c>
      <c r="C302" s="8">
        <v>535.75</v>
      </c>
      <c r="D302" s="8"/>
      <c r="E302" s="8"/>
      <c r="F302" s="190">
        <f t="shared" si="33"/>
        <v>535.75</v>
      </c>
      <c r="G302" s="185">
        <f t="shared" si="38"/>
        <v>4.186533317827654E-3</v>
      </c>
      <c r="H302" s="185">
        <f t="shared" si="39"/>
        <v>4.3146573286643322E-3</v>
      </c>
      <c r="I302" s="18">
        <f t="shared" si="34"/>
        <v>36.397422693423117</v>
      </c>
      <c r="J302" s="18">
        <f t="shared" si="32"/>
        <v>8.0074329925530865</v>
      </c>
      <c r="K302" s="202">
        <v>15.254306579350612</v>
      </c>
      <c r="L302" s="202">
        <v>2.184201797622499</v>
      </c>
      <c r="M302" s="71">
        <v>23</v>
      </c>
      <c r="N302" s="71">
        <v>24</v>
      </c>
      <c r="O302" s="8">
        <v>5000</v>
      </c>
      <c r="P302" s="10">
        <f t="shared" si="35"/>
        <v>61.843364062949313</v>
      </c>
      <c r="Q302" s="11">
        <f t="shared" si="36"/>
        <v>0.115433250700792</v>
      </c>
      <c r="R302" s="79"/>
    </row>
    <row r="303" spans="1:18" x14ac:dyDescent="0.35">
      <c r="A303" s="9">
        <f t="shared" si="37"/>
        <v>298</v>
      </c>
      <c r="B303" s="14" t="s">
        <v>1252</v>
      </c>
      <c r="C303" s="8">
        <v>133.4</v>
      </c>
      <c r="D303" s="8"/>
      <c r="E303" s="8"/>
      <c r="F303" s="190">
        <f t="shared" si="33"/>
        <v>133.4</v>
      </c>
      <c r="G303" s="185">
        <f t="shared" si="38"/>
        <v>1.0466333294569135E-3</v>
      </c>
      <c r="H303" s="185">
        <f t="shared" si="39"/>
        <v>9.3796898449224615E-4</v>
      </c>
      <c r="I303" s="18">
        <f t="shared" si="34"/>
        <v>8.4969755770576292</v>
      </c>
      <c r="J303" s="18">
        <f t="shared" si="32"/>
        <v>1.8693346269526785</v>
      </c>
      <c r="K303" s="202">
        <v>3.5610119038017967</v>
      </c>
      <c r="L303" s="202">
        <v>0.54605044940562475</v>
      </c>
      <c r="M303" s="71">
        <v>5</v>
      </c>
      <c r="N303" s="71">
        <v>6</v>
      </c>
      <c r="O303" s="8">
        <v>5000</v>
      </c>
      <c r="P303" s="10">
        <f t="shared" si="35"/>
        <v>14.473372557217729</v>
      </c>
      <c r="Q303" s="11">
        <f t="shared" si="36"/>
        <v>0.10849604615605493</v>
      </c>
      <c r="R303" s="79"/>
    </row>
    <row r="304" spans="1:18" x14ac:dyDescent="0.35">
      <c r="A304" s="9">
        <f t="shared" si="37"/>
        <v>299</v>
      </c>
      <c r="B304" s="14" t="s">
        <v>1263</v>
      </c>
      <c r="C304" s="8">
        <v>506.7</v>
      </c>
      <c r="D304" s="8"/>
      <c r="E304" s="8"/>
      <c r="F304" s="190">
        <f t="shared" si="33"/>
        <v>506.7</v>
      </c>
      <c r="G304" s="185">
        <f t="shared" si="38"/>
        <v>2.616583323642284E-3</v>
      </c>
      <c r="H304" s="185">
        <f t="shared" si="39"/>
        <v>3.3766883441720859E-3</v>
      </c>
      <c r="I304" s="18">
        <f t="shared" si="34"/>
        <v>25.659892982163832</v>
      </c>
      <c r="J304" s="18">
        <f t="shared" si="32"/>
        <v>5.6451764560760429</v>
      </c>
      <c r="K304" s="202">
        <v>10.75467119376744</v>
      </c>
      <c r="L304" s="202">
        <v>1.3651261235140619</v>
      </c>
      <c r="M304" s="71">
        <v>18</v>
      </c>
      <c r="N304" s="71">
        <v>15</v>
      </c>
      <c r="O304" s="8">
        <v>5000</v>
      </c>
      <c r="P304" s="10">
        <f t="shared" si="35"/>
        <v>43.424866755521379</v>
      </c>
      <c r="Q304" s="11">
        <f t="shared" si="36"/>
        <v>8.5701335613817597E-2</v>
      </c>
      <c r="R304" s="79"/>
    </row>
    <row r="305" spans="1:18" x14ac:dyDescent="0.35">
      <c r="A305" s="9">
        <f t="shared" si="37"/>
        <v>300</v>
      </c>
      <c r="B305" s="14" t="s">
        <v>1264</v>
      </c>
      <c r="C305" s="8">
        <v>269.3</v>
      </c>
      <c r="D305" s="8"/>
      <c r="E305" s="8"/>
      <c r="F305" s="190">
        <f t="shared" si="33"/>
        <v>269.3</v>
      </c>
      <c r="G305" s="185">
        <f t="shared" si="38"/>
        <v>1.0466333294569135E-3</v>
      </c>
      <c r="H305" s="185">
        <f t="shared" si="39"/>
        <v>2.6263131565782893E-3</v>
      </c>
      <c r="I305" s="18">
        <f t="shared" si="34"/>
        <v>15.725536732635419</v>
      </c>
      <c r="J305" s="18">
        <f t="shared" si="32"/>
        <v>3.4596180811797921</v>
      </c>
      <c r="K305" s="202">
        <v>6.591788796232076</v>
      </c>
      <c r="L305" s="202">
        <v>0.54605044940562475</v>
      </c>
      <c r="M305" s="71">
        <v>14</v>
      </c>
      <c r="N305" s="71">
        <v>6</v>
      </c>
      <c r="O305" s="8">
        <v>5000</v>
      </c>
      <c r="P305" s="10">
        <f t="shared" si="35"/>
        <v>26.32299405945291</v>
      </c>
      <c r="Q305" s="11">
        <f t="shared" si="36"/>
        <v>9.7745986110111066E-2</v>
      </c>
      <c r="R305" s="79"/>
    </row>
    <row r="306" spans="1:18" x14ac:dyDescent="0.35">
      <c r="A306" s="9">
        <f t="shared" si="37"/>
        <v>301</v>
      </c>
      <c r="B306" s="14" t="s">
        <v>1265</v>
      </c>
      <c r="C306" s="8">
        <v>294</v>
      </c>
      <c r="D306" s="8"/>
      <c r="E306" s="8"/>
      <c r="F306" s="190">
        <f t="shared" si="33"/>
        <v>294</v>
      </c>
      <c r="G306" s="185">
        <f t="shared" si="38"/>
        <v>1.0466333294569135E-3</v>
      </c>
      <c r="H306" s="185">
        <f t="shared" si="39"/>
        <v>1.6883441720860429E-3</v>
      </c>
      <c r="I306" s="18">
        <f t="shared" si="34"/>
        <v>11.70966942398109</v>
      </c>
      <c r="J306" s="18">
        <f t="shared" si="32"/>
        <v>2.5761272732758398</v>
      </c>
      <c r="K306" s="202">
        <v>4.908023855993032</v>
      </c>
      <c r="L306" s="202">
        <v>0.54605044940562475</v>
      </c>
      <c r="M306" s="71">
        <v>9</v>
      </c>
      <c r="N306" s="71">
        <v>6</v>
      </c>
      <c r="O306" s="8">
        <v>5000</v>
      </c>
      <c r="P306" s="10">
        <f t="shared" si="35"/>
        <v>19.739871002655587</v>
      </c>
      <c r="Q306" s="11">
        <f t="shared" si="36"/>
        <v>6.7142418376379548E-2</v>
      </c>
      <c r="R306" s="79"/>
    </row>
    <row r="307" spans="1:18" x14ac:dyDescent="0.35">
      <c r="A307" s="9">
        <f t="shared" si="37"/>
        <v>302</v>
      </c>
      <c r="B307" s="14" t="s">
        <v>1266</v>
      </c>
      <c r="C307" s="8">
        <v>282.2</v>
      </c>
      <c r="D307" s="8"/>
      <c r="E307" s="8">
        <v>20.399999999999999</v>
      </c>
      <c r="F307" s="190">
        <f t="shared" si="33"/>
        <v>302.59999999999997</v>
      </c>
      <c r="G307" s="185">
        <f t="shared" si="38"/>
        <v>1.0466333294569135E-3</v>
      </c>
      <c r="H307" s="185">
        <f t="shared" si="39"/>
        <v>2.8139069534767382E-3</v>
      </c>
      <c r="I307" s="18">
        <f t="shared" si="34"/>
        <v>16.528710194366283</v>
      </c>
      <c r="J307" s="18">
        <f t="shared" si="32"/>
        <v>3.6363162427605822</v>
      </c>
      <c r="K307" s="202">
        <v>6.9285417842798838</v>
      </c>
      <c r="L307" s="202">
        <v>0.54605044940562475</v>
      </c>
      <c r="M307" s="71">
        <v>15</v>
      </c>
      <c r="N307" s="71">
        <v>6</v>
      </c>
      <c r="O307" s="8">
        <v>5000</v>
      </c>
      <c r="P307" s="10">
        <f t="shared" si="35"/>
        <v>27.639618670812371</v>
      </c>
      <c r="Q307" s="11">
        <f t="shared" si="36"/>
        <v>9.1340445045645646E-2</v>
      </c>
      <c r="R307" s="79"/>
    </row>
    <row r="308" spans="1:18" x14ac:dyDescent="0.35">
      <c r="A308" s="9">
        <f t="shared" si="37"/>
        <v>303</v>
      </c>
      <c r="B308" s="14" t="s">
        <v>1267</v>
      </c>
      <c r="C308" s="8">
        <v>574.6</v>
      </c>
      <c r="D308" s="8"/>
      <c r="E308" s="8">
        <v>46.8</v>
      </c>
      <c r="F308" s="190">
        <f t="shared" si="33"/>
        <v>621.4</v>
      </c>
      <c r="G308" s="185">
        <f t="shared" si="38"/>
        <v>1.9188277706710082E-3</v>
      </c>
      <c r="H308" s="185">
        <f t="shared" si="39"/>
        <v>4.689844922461231E-3</v>
      </c>
      <c r="I308" s="18">
        <f t="shared" si="34"/>
        <v>28.294701702011025</v>
      </c>
      <c r="J308" s="18">
        <f t="shared" ref="J308:J369" si="40">I308*0.22</f>
        <v>6.2248343744424259</v>
      </c>
      <c r="K308" s="202">
        <v>11.8604441343936</v>
      </c>
      <c r="L308" s="202">
        <v>1.0010924905769789</v>
      </c>
      <c r="M308" s="71">
        <v>25</v>
      </c>
      <c r="N308" s="71">
        <v>11</v>
      </c>
      <c r="O308" s="8">
        <v>5000</v>
      </c>
      <c r="P308" s="10">
        <f t="shared" si="35"/>
        <v>47.381072701424031</v>
      </c>
      <c r="Q308" s="11">
        <f t="shared" si="36"/>
        <v>7.6248910044132659E-2</v>
      </c>
      <c r="R308" s="79"/>
    </row>
    <row r="309" spans="1:18" x14ac:dyDescent="0.35">
      <c r="A309" s="9">
        <f t="shared" si="37"/>
        <v>304</v>
      </c>
      <c r="B309" s="14" t="s">
        <v>1268</v>
      </c>
      <c r="C309" s="8">
        <v>240.2</v>
      </c>
      <c r="D309" s="8"/>
      <c r="E309" s="8"/>
      <c r="F309" s="190">
        <f t="shared" si="33"/>
        <v>240.2</v>
      </c>
      <c r="G309" s="185">
        <f t="shared" si="38"/>
        <v>1.3955111059425515E-3</v>
      </c>
      <c r="H309" s="185">
        <f t="shared" si="39"/>
        <v>1.1255627813906953E-3</v>
      </c>
      <c r="I309" s="18">
        <f t="shared" si="34"/>
        <v>10.793851794922929</v>
      </c>
      <c r="J309" s="18">
        <f t="shared" si="40"/>
        <v>2.3746473948830444</v>
      </c>
      <c r="K309" s="202">
        <v>4.5235138797038559</v>
      </c>
      <c r="L309" s="202">
        <v>0.72806726587416626</v>
      </c>
      <c r="M309" s="71">
        <v>6</v>
      </c>
      <c r="N309" s="71">
        <v>8</v>
      </c>
      <c r="O309" s="8">
        <v>5000</v>
      </c>
      <c r="P309" s="10">
        <f t="shared" si="35"/>
        <v>18.420080335383997</v>
      </c>
      <c r="Q309" s="11">
        <f t="shared" si="36"/>
        <v>7.6686429372955861E-2</v>
      </c>
      <c r="R309" s="79"/>
    </row>
    <row r="310" spans="1:18" x14ac:dyDescent="0.35">
      <c r="A310" s="9">
        <f t="shared" si="37"/>
        <v>305</v>
      </c>
      <c r="B310" s="14" t="s">
        <v>1269</v>
      </c>
      <c r="C310" s="8">
        <v>521</v>
      </c>
      <c r="D310" s="8"/>
      <c r="E310" s="8">
        <v>59.6</v>
      </c>
      <c r="F310" s="190">
        <f t="shared" si="33"/>
        <v>580.6</v>
      </c>
      <c r="G310" s="185">
        <f t="shared" si="38"/>
        <v>1.5699499941853705E-3</v>
      </c>
      <c r="H310" s="185">
        <f t="shared" si="39"/>
        <v>2.8139069534767382E-3</v>
      </c>
      <c r="I310" s="18">
        <f t="shared" si="34"/>
        <v>18.769264328567935</v>
      </c>
      <c r="J310" s="18">
        <f t="shared" si="40"/>
        <v>4.1292381522849455</v>
      </c>
      <c r="K310" s="202">
        <v>7.8671652660612601</v>
      </c>
      <c r="L310" s="202">
        <v>0.81907567410843718</v>
      </c>
      <c r="M310" s="71">
        <v>15</v>
      </c>
      <c r="N310" s="71">
        <v>9</v>
      </c>
      <c r="O310" s="8">
        <v>5000</v>
      </c>
      <c r="P310" s="10">
        <f t="shared" si="35"/>
        <v>31.584743421022576</v>
      </c>
      <c r="Q310" s="11">
        <f t="shared" si="36"/>
        <v>5.4400178127837713E-2</v>
      </c>
      <c r="R310" s="79"/>
    </row>
    <row r="311" spans="1:18" x14ac:dyDescent="0.35">
      <c r="A311" s="9">
        <f t="shared" si="37"/>
        <v>306</v>
      </c>
      <c r="B311" s="14" t="s">
        <v>1270</v>
      </c>
      <c r="C311" s="8">
        <v>630.29999999999995</v>
      </c>
      <c r="D311" s="8"/>
      <c r="E311" s="8"/>
      <c r="F311" s="190">
        <f t="shared" si="33"/>
        <v>630.29999999999995</v>
      </c>
      <c r="G311" s="185">
        <f t="shared" si="38"/>
        <v>2.791022211885103E-3</v>
      </c>
      <c r="H311" s="185">
        <f t="shared" si="39"/>
        <v>5.8154077038519263E-3</v>
      </c>
      <c r="I311" s="18">
        <f t="shared" si="34"/>
        <v>36.847999362732303</v>
      </c>
      <c r="J311" s="18">
        <f t="shared" si="40"/>
        <v>8.1065598598011075</v>
      </c>
      <c r="K311" s="202">
        <v>15.445334532316078</v>
      </c>
      <c r="L311" s="202">
        <v>1.4561345317483325</v>
      </c>
      <c r="M311" s="71">
        <v>31</v>
      </c>
      <c r="N311" s="71">
        <v>16</v>
      </c>
      <c r="O311" s="8">
        <v>5000</v>
      </c>
      <c r="P311" s="10">
        <f t="shared" si="35"/>
        <v>61.856028286597819</v>
      </c>
      <c r="Q311" s="11">
        <f t="shared" si="36"/>
        <v>9.8137439769312745E-2</v>
      </c>
      <c r="R311" s="79"/>
    </row>
    <row r="312" spans="1:18" x14ac:dyDescent="0.35">
      <c r="A312" s="9">
        <f t="shared" si="37"/>
        <v>307</v>
      </c>
      <c r="B312" s="14" t="s">
        <v>1271</v>
      </c>
      <c r="C312" s="8">
        <v>705.9</v>
      </c>
      <c r="D312" s="8"/>
      <c r="E312" s="8">
        <v>46</v>
      </c>
      <c r="F312" s="190">
        <f t="shared" si="33"/>
        <v>751.9</v>
      </c>
      <c r="G312" s="185">
        <f t="shared" si="38"/>
        <v>4.186533317827654E-3</v>
      </c>
      <c r="H312" s="185">
        <f t="shared" si="39"/>
        <v>3.5642821410705352E-3</v>
      </c>
      <c r="I312" s="18">
        <f t="shared" si="34"/>
        <v>33.184728846499652</v>
      </c>
      <c r="J312" s="18">
        <f t="shared" si="40"/>
        <v>7.3006403462299234</v>
      </c>
      <c r="K312" s="202">
        <v>13.907294627159379</v>
      </c>
      <c r="L312" s="202">
        <v>2.184201797622499</v>
      </c>
      <c r="M312" s="71">
        <v>19</v>
      </c>
      <c r="N312" s="71">
        <v>24</v>
      </c>
      <c r="O312" s="8">
        <v>5000</v>
      </c>
      <c r="P312" s="10">
        <f t="shared" si="35"/>
        <v>56.576865617511459</v>
      </c>
      <c r="Q312" s="11">
        <f t="shared" si="36"/>
        <v>7.5245199650899666E-2</v>
      </c>
      <c r="R312" s="79"/>
    </row>
    <row r="313" spans="1:18" x14ac:dyDescent="0.35">
      <c r="A313" s="9">
        <f t="shared" si="37"/>
        <v>308</v>
      </c>
      <c r="B313" s="14" t="s">
        <v>1272</v>
      </c>
      <c r="C313" s="8">
        <v>212.8</v>
      </c>
      <c r="D313" s="8"/>
      <c r="E313" s="8"/>
      <c r="F313" s="190">
        <f t="shared" si="33"/>
        <v>212.8</v>
      </c>
      <c r="G313" s="185">
        <f t="shared" si="38"/>
        <v>2.093266658913827E-3</v>
      </c>
      <c r="H313" s="185">
        <f t="shared" si="39"/>
        <v>1.1255627813906953E-3</v>
      </c>
      <c r="I313" s="18">
        <f t="shared" si="34"/>
        <v>13.781257307191796</v>
      </c>
      <c r="J313" s="18">
        <f t="shared" si="40"/>
        <v>3.0318766075821952</v>
      </c>
      <c r="K313" s="202">
        <v>5.7750118554123588</v>
      </c>
      <c r="L313" s="202">
        <v>1.0921008988112495</v>
      </c>
      <c r="M313" s="71">
        <v>6</v>
      </c>
      <c r="N313" s="71">
        <v>12</v>
      </c>
      <c r="O313" s="8">
        <v>5000</v>
      </c>
      <c r="P313" s="10">
        <f t="shared" si="35"/>
        <v>23.680246668997601</v>
      </c>
      <c r="Q313" s="11">
        <f t="shared" si="36"/>
        <v>0.11127935464754511</v>
      </c>
      <c r="R313" s="79"/>
    </row>
    <row r="314" spans="1:18" x14ac:dyDescent="0.35">
      <c r="A314" s="9">
        <f t="shared" si="37"/>
        <v>309</v>
      </c>
      <c r="B314" s="14" t="s">
        <v>1273</v>
      </c>
      <c r="C314" s="8">
        <v>387.9</v>
      </c>
      <c r="D314" s="8"/>
      <c r="E314" s="8"/>
      <c r="F314" s="190">
        <f t="shared" si="33"/>
        <v>387.9</v>
      </c>
      <c r="G314" s="185">
        <f t="shared" si="38"/>
        <v>1.3955111059425515E-3</v>
      </c>
      <c r="H314" s="185">
        <f t="shared" si="39"/>
        <v>1.1255627813906953E-3</v>
      </c>
      <c r="I314" s="18">
        <f t="shared" si="34"/>
        <v>10.793851794922929</v>
      </c>
      <c r="J314" s="18">
        <f t="shared" si="40"/>
        <v>2.3746473948830444</v>
      </c>
      <c r="K314" s="202">
        <v>4.5235138797038559</v>
      </c>
      <c r="L314" s="202">
        <v>0.72806726587416626</v>
      </c>
      <c r="M314" s="71">
        <v>6</v>
      </c>
      <c r="N314" s="71">
        <v>8</v>
      </c>
      <c r="O314" s="8">
        <v>5000</v>
      </c>
      <c r="P314" s="10">
        <f t="shared" si="35"/>
        <v>18.420080335383997</v>
      </c>
      <c r="Q314" s="11">
        <f t="shared" si="36"/>
        <v>4.7486672687249286E-2</v>
      </c>
      <c r="R314" s="79"/>
    </row>
    <row r="315" spans="1:18" x14ac:dyDescent="0.35">
      <c r="A315" s="9">
        <f t="shared" si="37"/>
        <v>310</v>
      </c>
      <c r="B315" s="14" t="s">
        <v>1274</v>
      </c>
      <c r="C315" s="8">
        <v>474.4</v>
      </c>
      <c r="D315" s="8"/>
      <c r="E315" s="8"/>
      <c r="F315" s="190">
        <f t="shared" si="33"/>
        <v>474.4</v>
      </c>
      <c r="G315" s="185">
        <f t="shared" si="38"/>
        <v>2.442144435399465E-3</v>
      </c>
      <c r="H315" s="185">
        <f t="shared" si="39"/>
        <v>2.6263131565782893E-3</v>
      </c>
      <c r="I315" s="18">
        <f t="shared" si="34"/>
        <v>21.700347757173155</v>
      </c>
      <c r="J315" s="18">
        <f t="shared" si="40"/>
        <v>4.7740765065780941</v>
      </c>
      <c r="K315" s="202">
        <v>9.0947847476490793</v>
      </c>
      <c r="L315" s="202">
        <v>1.2741177152797911</v>
      </c>
      <c r="M315" s="71">
        <v>14</v>
      </c>
      <c r="N315" s="71">
        <v>14</v>
      </c>
      <c r="O315" s="8">
        <v>5000</v>
      </c>
      <c r="P315" s="10">
        <f t="shared" si="35"/>
        <v>36.843326726680125</v>
      </c>
      <c r="Q315" s="11">
        <f t="shared" si="36"/>
        <v>7.7662999002276828E-2</v>
      </c>
      <c r="R315" s="79"/>
    </row>
    <row r="316" spans="1:18" x14ac:dyDescent="0.35">
      <c r="A316" s="9">
        <f t="shared" si="37"/>
        <v>311</v>
      </c>
      <c r="B316" s="14" t="s">
        <v>1275</v>
      </c>
      <c r="C316" s="8">
        <v>549.4</v>
      </c>
      <c r="D316" s="8"/>
      <c r="E316" s="8"/>
      <c r="F316" s="190">
        <f t="shared" si="33"/>
        <v>549.4</v>
      </c>
      <c r="G316" s="185">
        <f t="shared" si="38"/>
        <v>3.31433887661356E-3</v>
      </c>
      <c r="H316" s="185">
        <f t="shared" si="39"/>
        <v>2.4387193596798399E-3</v>
      </c>
      <c r="I316" s="18">
        <f t="shared" si="34"/>
        <v>24.631431185778375</v>
      </c>
      <c r="J316" s="18">
        <f t="shared" si="40"/>
        <v>5.4189148608712427</v>
      </c>
      <c r="K316" s="202">
        <v>10.322404229236897</v>
      </c>
      <c r="L316" s="202">
        <v>1.7291597564511449</v>
      </c>
      <c r="M316" s="71">
        <v>13</v>
      </c>
      <c r="N316" s="71">
        <v>19</v>
      </c>
      <c r="O316" s="8">
        <v>5000</v>
      </c>
      <c r="P316" s="10">
        <f t="shared" si="35"/>
        <v>42.101910032337663</v>
      </c>
      <c r="Q316" s="11">
        <f t="shared" si="36"/>
        <v>7.6632526451288069E-2</v>
      </c>
      <c r="R316" s="79"/>
    </row>
    <row r="317" spans="1:18" x14ac:dyDescent="0.35">
      <c r="A317" s="9">
        <f t="shared" si="37"/>
        <v>312</v>
      </c>
      <c r="B317" s="14" t="s">
        <v>1276</v>
      </c>
      <c r="C317" s="8">
        <v>189</v>
      </c>
      <c r="D317" s="8"/>
      <c r="E317" s="8"/>
      <c r="F317" s="190">
        <f t="shared" si="33"/>
        <v>189</v>
      </c>
      <c r="G317" s="185">
        <f t="shared" si="38"/>
        <v>1.5699499941853705E-3</v>
      </c>
      <c r="H317" s="185">
        <f t="shared" si="39"/>
        <v>9.3796898449224615E-4</v>
      </c>
      <c r="I317" s="18">
        <f t="shared" si="34"/>
        <v>10.737529711259283</v>
      </c>
      <c r="J317" s="18">
        <f t="shared" si="40"/>
        <v>2.3622565364770423</v>
      </c>
      <c r="K317" s="202">
        <v>4.499635385583173</v>
      </c>
      <c r="L317" s="202">
        <v>0.81907567410843718</v>
      </c>
      <c r="M317" s="71">
        <v>5</v>
      </c>
      <c r="N317" s="71">
        <v>9</v>
      </c>
      <c r="O317" s="8">
        <v>5000</v>
      </c>
      <c r="P317" s="10">
        <f t="shared" si="35"/>
        <v>18.418497307427934</v>
      </c>
      <c r="Q317" s="11">
        <f t="shared" si="36"/>
        <v>9.7452366705967908E-2</v>
      </c>
      <c r="R317" s="79"/>
    </row>
    <row r="318" spans="1:18" x14ac:dyDescent="0.35">
      <c r="A318" s="9">
        <f t="shared" si="37"/>
        <v>313</v>
      </c>
      <c r="B318" s="14" t="s">
        <v>1277</v>
      </c>
      <c r="C318" s="8">
        <v>276.5</v>
      </c>
      <c r="D318" s="8"/>
      <c r="E318" s="8"/>
      <c r="F318" s="190">
        <f t="shared" si="33"/>
        <v>276.5</v>
      </c>
      <c r="G318" s="185">
        <f t="shared" si="38"/>
        <v>1.3955111059425515E-3</v>
      </c>
      <c r="H318" s="185">
        <f t="shared" si="39"/>
        <v>1.3131565782891447E-3</v>
      </c>
      <c r="I318" s="18">
        <f t="shared" si="34"/>
        <v>11.597025256653795</v>
      </c>
      <c r="J318" s="18">
        <f t="shared" si="40"/>
        <v>2.551345556463835</v>
      </c>
      <c r="K318" s="202">
        <v>4.8602668677516654</v>
      </c>
      <c r="L318" s="202">
        <v>0.72806726587416626</v>
      </c>
      <c r="M318" s="71">
        <v>7</v>
      </c>
      <c r="N318" s="71">
        <v>8</v>
      </c>
      <c r="O318" s="8">
        <v>5000</v>
      </c>
      <c r="P318" s="10">
        <f t="shared" si="35"/>
        <v>19.736704946743462</v>
      </c>
      <c r="Q318" s="11">
        <f t="shared" si="36"/>
        <v>7.1380488053321742E-2</v>
      </c>
      <c r="R318" s="79"/>
    </row>
    <row r="319" spans="1:18" x14ac:dyDescent="0.35">
      <c r="A319" s="9">
        <f t="shared" si="37"/>
        <v>314</v>
      </c>
      <c r="B319" s="14" t="s">
        <v>1278</v>
      </c>
      <c r="C319" s="8">
        <v>627.9</v>
      </c>
      <c r="D319" s="8"/>
      <c r="E319" s="8"/>
      <c r="F319" s="190">
        <f t="shared" si="33"/>
        <v>627.9</v>
      </c>
      <c r="G319" s="185">
        <f t="shared" si="38"/>
        <v>4.88428887079893E-3</v>
      </c>
      <c r="H319" s="185">
        <f t="shared" si="39"/>
        <v>3.7518759379689846E-3</v>
      </c>
      <c r="I319" s="18">
        <f t="shared" si="34"/>
        <v>36.975307820499388</v>
      </c>
      <c r="J319" s="18">
        <f t="shared" si="40"/>
        <v>8.1345677205098657</v>
      </c>
      <c r="K319" s="202">
        <v>15.495545590915688</v>
      </c>
      <c r="L319" s="202">
        <v>2.5482354305595822</v>
      </c>
      <c r="M319" s="71">
        <v>20</v>
      </c>
      <c r="N319" s="71">
        <v>28</v>
      </c>
      <c r="O319" s="8">
        <v>5000</v>
      </c>
      <c r="P319" s="10">
        <f t="shared" si="35"/>
        <v>63.153656562484521</v>
      </c>
      <c r="Q319" s="11">
        <f t="shared" si="36"/>
        <v>0.10057916318280702</v>
      </c>
      <c r="R319" s="79"/>
    </row>
    <row r="320" spans="1:18" x14ac:dyDescent="0.35">
      <c r="A320" s="9">
        <f t="shared" si="37"/>
        <v>315</v>
      </c>
      <c r="B320" s="14" t="s">
        <v>1279</v>
      </c>
      <c r="C320" s="8">
        <v>645.70000000000005</v>
      </c>
      <c r="D320" s="8"/>
      <c r="E320" s="8"/>
      <c r="F320" s="190">
        <f t="shared" si="33"/>
        <v>645.70000000000005</v>
      </c>
      <c r="G320" s="185">
        <f t="shared" si="38"/>
        <v>4.7098499825561115E-3</v>
      </c>
      <c r="H320" s="185">
        <f t="shared" si="39"/>
        <v>3.7518759379689846E-3</v>
      </c>
      <c r="I320" s="18">
        <f t="shared" si="34"/>
        <v>36.228456442432176</v>
      </c>
      <c r="J320" s="18">
        <f t="shared" si="40"/>
        <v>7.9702604173350791</v>
      </c>
      <c r="K320" s="202">
        <v>15.182671096988564</v>
      </c>
      <c r="L320" s="202">
        <v>2.4572270223253114</v>
      </c>
      <c r="M320" s="71">
        <v>20</v>
      </c>
      <c r="N320" s="71">
        <v>27</v>
      </c>
      <c r="O320" s="8">
        <v>5000</v>
      </c>
      <c r="P320" s="10">
        <f t="shared" si="35"/>
        <v>61.838614979081129</v>
      </c>
      <c r="Q320" s="11">
        <f t="shared" si="36"/>
        <v>9.5769885363297391E-2</v>
      </c>
      <c r="R320" s="79"/>
    </row>
    <row r="321" spans="1:18" x14ac:dyDescent="0.35">
      <c r="A321" s="9">
        <f t="shared" si="37"/>
        <v>316</v>
      </c>
      <c r="B321" s="14" t="s">
        <v>1280</v>
      </c>
      <c r="C321" s="8">
        <v>430.2</v>
      </c>
      <c r="D321" s="8"/>
      <c r="E321" s="8">
        <v>13.4</v>
      </c>
      <c r="F321" s="190">
        <f t="shared" si="33"/>
        <v>443.59999999999997</v>
      </c>
      <c r="G321" s="185">
        <f t="shared" si="38"/>
        <v>1.9188277706710082E-3</v>
      </c>
      <c r="H321" s="185">
        <f t="shared" si="39"/>
        <v>2.2511255627813906E-3</v>
      </c>
      <c r="I321" s="18">
        <f t="shared" si="34"/>
        <v>17.853446699509774</v>
      </c>
      <c r="J321" s="18">
        <f t="shared" si="40"/>
        <v>3.9277582738921506</v>
      </c>
      <c r="K321" s="202">
        <v>7.4826552897720848</v>
      </c>
      <c r="L321" s="202">
        <v>1.0010924905769789</v>
      </c>
      <c r="M321" s="71">
        <v>12</v>
      </c>
      <c r="N321" s="71">
        <v>11</v>
      </c>
      <c r="O321" s="8">
        <v>5000</v>
      </c>
      <c r="P321" s="10">
        <f t="shared" si="35"/>
        <v>30.26495275375099</v>
      </c>
      <c r="Q321" s="11">
        <f t="shared" si="36"/>
        <v>6.822577266400133E-2</v>
      </c>
      <c r="R321" s="79"/>
    </row>
    <row r="322" spans="1:18" x14ac:dyDescent="0.35">
      <c r="A322" s="9">
        <f t="shared" si="37"/>
        <v>317</v>
      </c>
      <c r="B322" s="14" t="s">
        <v>1281</v>
      </c>
      <c r="C322" s="8">
        <v>637.70000000000005</v>
      </c>
      <c r="D322" s="8"/>
      <c r="E322" s="8">
        <v>72.900000000000006</v>
      </c>
      <c r="F322" s="190">
        <f t="shared" si="33"/>
        <v>710.6</v>
      </c>
      <c r="G322" s="185">
        <f t="shared" si="38"/>
        <v>5.7564833120130245E-3</v>
      </c>
      <c r="H322" s="185">
        <f t="shared" si="39"/>
        <v>4.8774387193596799E-3</v>
      </c>
      <c r="I322" s="18">
        <f t="shared" si="34"/>
        <v>45.528605481220659</v>
      </c>
      <c r="J322" s="18">
        <f t="shared" si="40"/>
        <v>10.016293205868545</v>
      </c>
      <c r="K322" s="202">
        <v>19.080435988838168</v>
      </c>
      <c r="L322" s="202">
        <v>3.0032774717309363</v>
      </c>
      <c r="M322" s="71">
        <v>26</v>
      </c>
      <c r="N322" s="71">
        <v>33</v>
      </c>
      <c r="O322" s="8">
        <v>5000</v>
      </c>
      <c r="P322" s="10">
        <f t="shared" si="35"/>
        <v>77.628612147658316</v>
      </c>
      <c r="Q322" s="11">
        <f t="shared" si="36"/>
        <v>0.10924375478139363</v>
      </c>
      <c r="R322" s="79"/>
    </row>
    <row r="323" spans="1:18" x14ac:dyDescent="0.35">
      <c r="A323" s="9">
        <f t="shared" si="37"/>
        <v>318</v>
      </c>
      <c r="B323" s="14" t="s">
        <v>1282</v>
      </c>
      <c r="C323" s="8">
        <v>212.4</v>
      </c>
      <c r="D323" s="8"/>
      <c r="E323" s="8"/>
      <c r="F323" s="190">
        <f t="shared" ref="F323:F386" si="41">C323+D323+E323</f>
        <v>212.4</v>
      </c>
      <c r="G323" s="185">
        <f t="shared" si="38"/>
        <v>1.3955111059425515E-3</v>
      </c>
      <c r="H323" s="185">
        <f t="shared" si="39"/>
        <v>1.3131565782891447E-3</v>
      </c>
      <c r="I323" s="18">
        <f t="shared" ref="I323:I386" si="42">(G323+H323)*$S$2</f>
        <v>11.597025256653795</v>
      </c>
      <c r="J323" s="18">
        <f t="shared" si="40"/>
        <v>2.551345556463835</v>
      </c>
      <c r="K323" s="202">
        <v>4.8602668677516654</v>
      </c>
      <c r="L323" s="202">
        <v>0.72806726587416626</v>
      </c>
      <c r="M323" s="71">
        <v>7</v>
      </c>
      <c r="N323" s="71">
        <v>8</v>
      </c>
      <c r="O323" s="8">
        <v>5000</v>
      </c>
      <c r="P323" s="10">
        <f t="shared" ref="P323:P386" si="43">I323+J323+K323+L323</f>
        <v>19.736704946743462</v>
      </c>
      <c r="Q323" s="11">
        <f t="shared" ref="Q323:Q386" si="44">P323/F323</f>
        <v>9.292233967393343E-2</v>
      </c>
      <c r="R323" s="79"/>
    </row>
    <row r="324" spans="1:18" x14ac:dyDescent="0.35">
      <c r="A324" s="9">
        <f t="shared" si="37"/>
        <v>319</v>
      </c>
      <c r="B324" s="65" t="s">
        <v>1283</v>
      </c>
      <c r="C324" s="8">
        <v>867.1</v>
      </c>
      <c r="D324" s="8">
        <v>553.1</v>
      </c>
      <c r="E324" s="8"/>
      <c r="F324" s="190">
        <f t="shared" si="41"/>
        <v>1420.2</v>
      </c>
      <c r="G324" s="185">
        <f t="shared" si="38"/>
        <v>6.4542388649843005E-3</v>
      </c>
      <c r="H324" s="185">
        <f t="shared" si="39"/>
        <v>3.5642821410705352E-3</v>
      </c>
      <c r="I324" s="18">
        <f t="shared" si="42"/>
        <v>42.89379676137348</v>
      </c>
      <c r="J324" s="18">
        <f t="shared" si="40"/>
        <v>9.4366352875021651</v>
      </c>
      <c r="K324" s="202">
        <v>17.974663048212008</v>
      </c>
      <c r="L324" s="202">
        <v>3.3673111046680191</v>
      </c>
      <c r="M324" s="71">
        <v>19</v>
      </c>
      <c r="N324" s="71">
        <v>37</v>
      </c>
      <c r="O324" s="8">
        <v>5000</v>
      </c>
      <c r="P324" s="10">
        <f t="shared" si="43"/>
        <v>73.672406201755663</v>
      </c>
      <c r="Q324" s="11">
        <f t="shared" si="44"/>
        <v>5.1874669906883296E-2</v>
      </c>
      <c r="R324" s="79"/>
    </row>
    <row r="325" spans="1:18" x14ac:dyDescent="0.35">
      <c r="A325" s="9">
        <f t="shared" si="37"/>
        <v>320</v>
      </c>
      <c r="B325" s="14" t="s">
        <v>1284</v>
      </c>
      <c r="C325" s="8">
        <v>386.4</v>
      </c>
      <c r="D325" s="8">
        <v>52.1</v>
      </c>
      <c r="E325" s="8"/>
      <c r="F325" s="190">
        <f t="shared" si="41"/>
        <v>438.5</v>
      </c>
      <c r="G325" s="185">
        <f t="shared" si="38"/>
        <v>1.9188277706710082E-3</v>
      </c>
      <c r="H325" s="185">
        <f t="shared" si="39"/>
        <v>2.2511255627813906E-3</v>
      </c>
      <c r="I325" s="18">
        <f t="shared" si="42"/>
        <v>17.853446699509774</v>
      </c>
      <c r="J325" s="18">
        <f t="shared" si="40"/>
        <v>3.9277582738921506</v>
      </c>
      <c r="K325" s="202">
        <v>7.4826552897720848</v>
      </c>
      <c r="L325" s="202">
        <v>1.0010924905769789</v>
      </c>
      <c r="M325" s="71">
        <v>12</v>
      </c>
      <c r="N325" s="71">
        <v>11</v>
      </c>
      <c r="O325" s="8">
        <v>5000</v>
      </c>
      <c r="P325" s="10">
        <f t="shared" si="43"/>
        <v>30.26495275375099</v>
      </c>
      <c r="Q325" s="11">
        <f t="shared" si="44"/>
        <v>6.9019276519386524E-2</v>
      </c>
      <c r="R325" s="79"/>
    </row>
    <row r="326" spans="1:18" x14ac:dyDescent="0.35">
      <c r="A326" s="9">
        <f t="shared" si="37"/>
        <v>321</v>
      </c>
      <c r="B326" s="14" t="s">
        <v>1285</v>
      </c>
      <c r="C326" s="8">
        <v>515.1</v>
      </c>
      <c r="D326" s="8"/>
      <c r="E326" s="8"/>
      <c r="F326" s="190">
        <f t="shared" si="41"/>
        <v>515.1</v>
      </c>
      <c r="G326" s="185">
        <f t="shared" si="38"/>
        <v>2.093266658913827E-3</v>
      </c>
      <c r="H326" s="185">
        <f t="shared" si="39"/>
        <v>4.689844922461231E-3</v>
      </c>
      <c r="I326" s="18">
        <f t="shared" si="42"/>
        <v>29.041553080078241</v>
      </c>
      <c r="J326" s="18">
        <f t="shared" si="40"/>
        <v>6.3891416776172134</v>
      </c>
      <c r="K326" s="202">
        <v>12.173318628320725</v>
      </c>
      <c r="L326" s="202">
        <v>1.0921008988112495</v>
      </c>
      <c r="M326" s="71">
        <v>25</v>
      </c>
      <c r="N326" s="71">
        <v>12</v>
      </c>
      <c r="O326" s="8">
        <v>5000</v>
      </c>
      <c r="P326" s="10">
        <f t="shared" si="43"/>
        <v>48.696114284827424</v>
      </c>
      <c r="Q326" s="11">
        <f t="shared" si="44"/>
        <v>9.4537204979280573E-2</v>
      </c>
      <c r="R326" s="79"/>
    </row>
    <row r="327" spans="1:18" x14ac:dyDescent="0.35">
      <c r="A327" s="9">
        <f t="shared" ref="A327:A390" si="45">A326+1</f>
        <v>322</v>
      </c>
      <c r="B327" s="14" t="s">
        <v>1286</v>
      </c>
      <c r="C327" s="8">
        <v>480.11</v>
      </c>
      <c r="D327" s="8"/>
      <c r="E327" s="8">
        <v>28.3</v>
      </c>
      <c r="F327" s="190">
        <f t="shared" si="41"/>
        <v>508.41</v>
      </c>
      <c r="G327" s="185">
        <f t="shared" ref="G327:G390" si="46">1.5/8599*N327</f>
        <v>2.791022211885103E-3</v>
      </c>
      <c r="H327" s="185">
        <f t="shared" ref="H327:H390" si="47">1.5/7996*M327</f>
        <v>2.8139069534767382E-3</v>
      </c>
      <c r="I327" s="18">
        <f t="shared" si="42"/>
        <v>23.997223975038455</v>
      </c>
      <c r="J327" s="18">
        <f t="shared" si="40"/>
        <v>5.2793892745084605</v>
      </c>
      <c r="K327" s="202">
        <v>10.057286723551142</v>
      </c>
      <c r="L327" s="202">
        <v>1.4561345317483325</v>
      </c>
      <c r="M327" s="71">
        <v>15</v>
      </c>
      <c r="N327" s="71">
        <v>16</v>
      </c>
      <c r="O327" s="8">
        <v>5000</v>
      </c>
      <c r="P327" s="10">
        <f t="shared" si="43"/>
        <v>40.790034504846389</v>
      </c>
      <c r="Q327" s="11">
        <f t="shared" si="44"/>
        <v>8.0230590477855246E-2</v>
      </c>
      <c r="R327" s="79"/>
    </row>
    <row r="328" spans="1:18" x14ac:dyDescent="0.35">
      <c r="A328" s="9">
        <f t="shared" si="45"/>
        <v>323</v>
      </c>
      <c r="B328" s="14" t="s">
        <v>1287</v>
      </c>
      <c r="C328" s="8">
        <v>448.2</v>
      </c>
      <c r="D328" s="8"/>
      <c r="E328" s="8"/>
      <c r="F328" s="190">
        <f t="shared" si="41"/>
        <v>448.2</v>
      </c>
      <c r="G328" s="185">
        <f t="shared" si="46"/>
        <v>2.093266658913827E-3</v>
      </c>
      <c r="H328" s="185">
        <f t="shared" si="47"/>
        <v>4.1270635317658833E-3</v>
      </c>
      <c r="I328" s="18">
        <f t="shared" si="42"/>
        <v>26.632032694885645</v>
      </c>
      <c r="J328" s="18">
        <f t="shared" si="40"/>
        <v>5.8590471928748418</v>
      </c>
      <c r="K328" s="202">
        <v>11.163059664177299</v>
      </c>
      <c r="L328" s="202">
        <v>1.0921008988112495</v>
      </c>
      <c r="M328" s="71">
        <v>22</v>
      </c>
      <c r="N328" s="71">
        <v>12</v>
      </c>
      <c r="O328" s="8">
        <v>5000</v>
      </c>
      <c r="P328" s="10">
        <f t="shared" si="43"/>
        <v>44.746240450749028</v>
      </c>
      <c r="Q328" s="11">
        <f t="shared" si="44"/>
        <v>9.9835431617021478E-2</v>
      </c>
      <c r="R328" s="79"/>
    </row>
    <row r="329" spans="1:18" x14ac:dyDescent="0.35">
      <c r="A329" s="9">
        <f t="shared" si="45"/>
        <v>324</v>
      </c>
      <c r="B329" s="14" t="s">
        <v>1288</v>
      </c>
      <c r="C329" s="8">
        <v>328</v>
      </c>
      <c r="D329" s="8"/>
      <c r="E329" s="8"/>
      <c r="F329" s="190">
        <f t="shared" si="41"/>
        <v>328</v>
      </c>
      <c r="G329" s="185">
        <f t="shared" si="46"/>
        <v>1.7443888824281895E-3</v>
      </c>
      <c r="H329" s="185">
        <f t="shared" si="47"/>
        <v>2.0635317658829417E-3</v>
      </c>
      <c r="I329" s="18">
        <f t="shared" si="42"/>
        <v>16.30342185971169</v>
      </c>
      <c r="J329" s="18">
        <f t="shared" si="40"/>
        <v>3.5867528091365721</v>
      </c>
      <c r="K329" s="202">
        <v>6.8330278077971505</v>
      </c>
      <c r="L329" s="202">
        <v>0.91008408234270788</v>
      </c>
      <c r="M329" s="71">
        <v>11</v>
      </c>
      <c r="N329" s="71">
        <v>10</v>
      </c>
      <c r="O329" s="8">
        <v>5000</v>
      </c>
      <c r="P329" s="10">
        <f t="shared" si="43"/>
        <v>27.633286558988122</v>
      </c>
      <c r="Q329" s="11">
        <f t="shared" si="44"/>
        <v>8.4247824874963781E-2</v>
      </c>
      <c r="R329" s="79"/>
    </row>
    <row r="330" spans="1:18" x14ac:dyDescent="0.35">
      <c r="A330" s="9">
        <f t="shared" si="45"/>
        <v>325</v>
      </c>
      <c r="B330" s="14" t="s">
        <v>1289</v>
      </c>
      <c r="C330" s="8">
        <v>441.4</v>
      </c>
      <c r="D330" s="8"/>
      <c r="E330" s="8"/>
      <c r="F330" s="190">
        <f t="shared" si="41"/>
        <v>441.4</v>
      </c>
      <c r="G330" s="185">
        <f t="shared" si="46"/>
        <v>3.8376555413420165E-3</v>
      </c>
      <c r="H330" s="185">
        <f t="shared" si="47"/>
        <v>3.5642821410705352E-3</v>
      </c>
      <c r="I330" s="18">
        <f t="shared" si="42"/>
        <v>31.691026090365217</v>
      </c>
      <c r="J330" s="18">
        <f t="shared" si="40"/>
        <v>6.9720257398803476</v>
      </c>
      <c r="K330" s="202">
        <v>13.281545639305127</v>
      </c>
      <c r="L330" s="202">
        <v>2.0021849811539578</v>
      </c>
      <c r="M330" s="71">
        <v>19</v>
      </c>
      <c r="N330" s="71">
        <v>22</v>
      </c>
      <c r="O330" s="8">
        <v>5000</v>
      </c>
      <c r="P330" s="10">
        <f t="shared" si="43"/>
        <v>53.946782450704653</v>
      </c>
      <c r="Q330" s="11">
        <f t="shared" si="44"/>
        <v>0.12221745004690679</v>
      </c>
      <c r="R330" s="79"/>
    </row>
    <row r="331" spans="1:18" x14ac:dyDescent="0.35">
      <c r="A331" s="9">
        <f t="shared" si="45"/>
        <v>326</v>
      </c>
      <c r="B331" s="14" t="s">
        <v>1290</v>
      </c>
      <c r="C331" s="8">
        <v>426.4</v>
      </c>
      <c r="D331" s="8"/>
      <c r="E331" s="8"/>
      <c r="F331" s="190">
        <f t="shared" si="41"/>
        <v>426.4</v>
      </c>
      <c r="G331" s="185">
        <f t="shared" si="46"/>
        <v>3.139899988370741E-3</v>
      </c>
      <c r="H331" s="185">
        <f t="shared" si="47"/>
        <v>5.2526263131565786E-3</v>
      </c>
      <c r="I331" s="18">
        <f t="shared" si="42"/>
        <v>35.932181733674142</v>
      </c>
      <c r="J331" s="18">
        <f t="shared" si="40"/>
        <v>7.9050799814083108</v>
      </c>
      <c r="K331" s="202">
        <v>15.060824556026905</v>
      </c>
      <c r="L331" s="202">
        <v>1.6381513482168744</v>
      </c>
      <c r="M331" s="71">
        <v>28</v>
      </c>
      <c r="N331" s="71">
        <v>18</v>
      </c>
      <c r="O331" s="8">
        <v>5000</v>
      </c>
      <c r="P331" s="10">
        <f t="shared" si="43"/>
        <v>60.536237619326236</v>
      </c>
      <c r="Q331" s="11">
        <f t="shared" si="44"/>
        <v>0.14197053850686267</v>
      </c>
      <c r="R331" s="79"/>
    </row>
    <row r="332" spans="1:18" x14ac:dyDescent="0.35">
      <c r="A332" s="9">
        <f t="shared" si="45"/>
        <v>327</v>
      </c>
      <c r="B332" s="14" t="s">
        <v>1291</v>
      </c>
      <c r="C332" s="8">
        <v>219.4</v>
      </c>
      <c r="D332" s="8"/>
      <c r="E332" s="8"/>
      <c r="F332" s="190">
        <f t="shared" si="41"/>
        <v>219.4</v>
      </c>
      <c r="G332" s="185">
        <f t="shared" si="46"/>
        <v>1.7443888824281895E-3</v>
      </c>
      <c r="H332" s="185">
        <f t="shared" si="47"/>
        <v>2.2511255627813906E-3</v>
      </c>
      <c r="I332" s="18">
        <f t="shared" si="42"/>
        <v>17.106595321442555</v>
      </c>
      <c r="J332" s="18">
        <f t="shared" si="40"/>
        <v>3.7634509707173622</v>
      </c>
      <c r="K332" s="202">
        <v>7.16978079584496</v>
      </c>
      <c r="L332" s="202">
        <v>0.91008408234270788</v>
      </c>
      <c r="M332" s="71">
        <v>12</v>
      </c>
      <c r="N332" s="71">
        <v>10</v>
      </c>
      <c r="O332" s="8">
        <v>5000</v>
      </c>
      <c r="P332" s="10">
        <f t="shared" si="43"/>
        <v>28.949911170347583</v>
      </c>
      <c r="Q332" s="11">
        <f t="shared" si="44"/>
        <v>0.13195036996512116</v>
      </c>
      <c r="R332" s="79"/>
    </row>
    <row r="333" spans="1:18" x14ac:dyDescent="0.35">
      <c r="A333" s="9">
        <f t="shared" si="45"/>
        <v>328</v>
      </c>
      <c r="B333" s="14" t="s">
        <v>1292</v>
      </c>
      <c r="C333" s="8">
        <v>524.1</v>
      </c>
      <c r="D333" s="8"/>
      <c r="E333" s="8">
        <v>55.8</v>
      </c>
      <c r="F333" s="190">
        <f t="shared" si="41"/>
        <v>579.9</v>
      </c>
      <c r="G333" s="185">
        <f t="shared" si="46"/>
        <v>2.791022211885103E-3</v>
      </c>
      <c r="H333" s="185">
        <f t="shared" si="47"/>
        <v>1.8759379689844923E-3</v>
      </c>
      <c r="I333" s="18">
        <f t="shared" si="42"/>
        <v>19.981356666384126</v>
      </c>
      <c r="J333" s="18">
        <f t="shared" si="40"/>
        <v>4.3958984666045078</v>
      </c>
      <c r="K333" s="202">
        <v>8.3735217833120963</v>
      </c>
      <c r="L333" s="202">
        <v>1.4561345317483325</v>
      </c>
      <c r="M333" s="71">
        <v>10</v>
      </c>
      <c r="N333" s="71">
        <v>16</v>
      </c>
      <c r="O333" s="8">
        <v>5000</v>
      </c>
      <c r="P333" s="10">
        <f t="shared" si="43"/>
        <v>34.206911448049063</v>
      </c>
      <c r="Q333" s="11">
        <f t="shared" si="44"/>
        <v>5.8987603807637637E-2</v>
      </c>
      <c r="R333" s="79"/>
    </row>
    <row r="334" spans="1:18" x14ac:dyDescent="0.35">
      <c r="A334" s="9">
        <f t="shared" si="45"/>
        <v>329</v>
      </c>
      <c r="B334" s="14" t="s">
        <v>1293</v>
      </c>
      <c r="C334" s="8">
        <v>503.4</v>
      </c>
      <c r="D334" s="8"/>
      <c r="E334" s="8"/>
      <c r="F334" s="190">
        <f t="shared" si="41"/>
        <v>503.4</v>
      </c>
      <c r="G334" s="185">
        <f t="shared" si="46"/>
        <v>3.31433887661356E-3</v>
      </c>
      <c r="H334" s="185">
        <f t="shared" si="47"/>
        <v>3.3766883441720859E-3</v>
      </c>
      <c r="I334" s="18">
        <f t="shared" si="42"/>
        <v>28.6472984944327</v>
      </c>
      <c r="J334" s="18">
        <f t="shared" si="40"/>
        <v>6.3024056687751937</v>
      </c>
      <c r="K334" s="202">
        <v>12.006169169475942</v>
      </c>
      <c r="L334" s="202">
        <v>1.7291597564511449</v>
      </c>
      <c r="M334" s="71">
        <v>18</v>
      </c>
      <c r="N334" s="71">
        <v>19</v>
      </c>
      <c r="O334" s="8">
        <v>5000</v>
      </c>
      <c r="P334" s="10">
        <f t="shared" si="43"/>
        <v>48.685033089134983</v>
      </c>
      <c r="Q334" s="11">
        <f t="shared" si="44"/>
        <v>9.6712421710637639E-2</v>
      </c>
      <c r="R334" s="79"/>
    </row>
    <row r="335" spans="1:18" x14ac:dyDescent="0.35">
      <c r="A335" s="9">
        <f t="shared" si="45"/>
        <v>330</v>
      </c>
      <c r="B335" s="14" t="s">
        <v>1294</v>
      </c>
      <c r="C335" s="8">
        <v>579</v>
      </c>
      <c r="D335" s="8"/>
      <c r="E335" s="8"/>
      <c r="F335" s="190">
        <f t="shared" si="41"/>
        <v>579</v>
      </c>
      <c r="G335" s="185">
        <f t="shared" si="46"/>
        <v>2.442144435399465E-3</v>
      </c>
      <c r="H335" s="185">
        <f t="shared" si="47"/>
        <v>1.3131565782891447E-3</v>
      </c>
      <c r="I335" s="18">
        <f t="shared" si="42"/>
        <v>16.078133525057098</v>
      </c>
      <c r="J335" s="18">
        <f t="shared" si="40"/>
        <v>3.5371893755125616</v>
      </c>
      <c r="K335" s="202">
        <v>6.7375138313144189</v>
      </c>
      <c r="L335" s="202">
        <v>1.2741177152797911</v>
      </c>
      <c r="M335" s="71">
        <v>7</v>
      </c>
      <c r="N335" s="71">
        <v>14</v>
      </c>
      <c r="O335" s="8">
        <v>5000</v>
      </c>
      <c r="P335" s="10">
        <f t="shared" si="43"/>
        <v>27.626954447163868</v>
      </c>
      <c r="Q335" s="11">
        <f t="shared" si="44"/>
        <v>4.7714947231716529E-2</v>
      </c>
      <c r="R335" s="79"/>
    </row>
    <row r="336" spans="1:18" x14ac:dyDescent="0.35">
      <c r="A336" s="9">
        <f t="shared" si="45"/>
        <v>331</v>
      </c>
      <c r="B336" s="14" t="s">
        <v>1295</v>
      </c>
      <c r="C336" s="8">
        <v>481.5</v>
      </c>
      <c r="D336" s="8"/>
      <c r="E336" s="8">
        <v>65.3</v>
      </c>
      <c r="F336" s="190">
        <f t="shared" si="41"/>
        <v>546.79999999999995</v>
      </c>
      <c r="G336" s="185">
        <f t="shared" si="46"/>
        <v>4.3609722060704735E-3</v>
      </c>
      <c r="H336" s="185">
        <f t="shared" si="47"/>
        <v>3.5642821410705352E-3</v>
      </c>
      <c r="I336" s="18">
        <f t="shared" si="42"/>
        <v>33.931580224566865</v>
      </c>
      <c r="J336" s="18">
        <f t="shared" si="40"/>
        <v>7.46494764940471</v>
      </c>
      <c r="K336" s="202">
        <v>14.220169121086505</v>
      </c>
      <c r="L336" s="202">
        <v>2.2752102058567698</v>
      </c>
      <c r="M336" s="71">
        <v>19</v>
      </c>
      <c r="N336" s="71">
        <v>25</v>
      </c>
      <c r="O336" s="8">
        <v>5000</v>
      </c>
      <c r="P336" s="10">
        <f t="shared" si="43"/>
        <v>57.891907200914858</v>
      </c>
      <c r="Q336" s="11">
        <f t="shared" si="44"/>
        <v>0.10587400731696207</v>
      </c>
      <c r="R336" s="79"/>
    </row>
    <row r="337" spans="1:18" x14ac:dyDescent="0.35">
      <c r="A337" s="9">
        <f t="shared" si="45"/>
        <v>332</v>
      </c>
      <c r="B337" s="14" t="s">
        <v>1296</v>
      </c>
      <c r="C337" s="8">
        <v>528.70000000000005</v>
      </c>
      <c r="D337" s="8"/>
      <c r="E337" s="8"/>
      <c r="F337" s="190">
        <f t="shared" si="41"/>
        <v>528.70000000000005</v>
      </c>
      <c r="G337" s="185">
        <f t="shared" si="46"/>
        <v>2.442144435399465E-3</v>
      </c>
      <c r="H337" s="185">
        <f t="shared" si="47"/>
        <v>1.3131565782891447E-3</v>
      </c>
      <c r="I337" s="18">
        <f t="shared" si="42"/>
        <v>16.078133525057098</v>
      </c>
      <c r="J337" s="18">
        <f t="shared" si="40"/>
        <v>3.5371893755125616</v>
      </c>
      <c r="K337" s="202">
        <v>6.7375138313144189</v>
      </c>
      <c r="L337" s="202">
        <v>1.2741177152797911</v>
      </c>
      <c r="M337" s="71">
        <v>7</v>
      </c>
      <c r="N337" s="71">
        <v>14</v>
      </c>
      <c r="O337" s="8">
        <v>5000</v>
      </c>
      <c r="P337" s="10">
        <f t="shared" si="43"/>
        <v>27.626954447163868</v>
      </c>
      <c r="Q337" s="11">
        <f t="shared" si="44"/>
        <v>5.2254500562065188E-2</v>
      </c>
      <c r="R337" s="79"/>
    </row>
    <row r="338" spans="1:18" x14ac:dyDescent="0.35">
      <c r="A338" s="9">
        <f t="shared" si="45"/>
        <v>333</v>
      </c>
      <c r="B338" s="14" t="s">
        <v>1297</v>
      </c>
      <c r="C338" s="8">
        <v>495.8</v>
      </c>
      <c r="D338" s="8"/>
      <c r="E338" s="8"/>
      <c r="F338" s="190">
        <f t="shared" si="41"/>
        <v>495.8</v>
      </c>
      <c r="G338" s="185">
        <f t="shared" si="46"/>
        <v>2.267705547156646E-3</v>
      </c>
      <c r="H338" s="185">
        <f t="shared" si="47"/>
        <v>1.1255627813906953E-3</v>
      </c>
      <c r="I338" s="18">
        <f t="shared" si="42"/>
        <v>14.528108685259014</v>
      </c>
      <c r="J338" s="18">
        <f t="shared" si="40"/>
        <v>3.1961839107569832</v>
      </c>
      <c r="K338" s="202">
        <v>6.0878863493394837</v>
      </c>
      <c r="L338" s="202">
        <v>1.1831093070455201</v>
      </c>
      <c r="M338" s="71">
        <v>6</v>
      </c>
      <c r="N338" s="71">
        <v>13</v>
      </c>
      <c r="O338" s="8">
        <v>5000</v>
      </c>
      <c r="P338" s="10">
        <f t="shared" si="43"/>
        <v>24.995288252401</v>
      </c>
      <c r="Q338" s="11">
        <f t="shared" si="44"/>
        <v>5.0414054563132311E-2</v>
      </c>
      <c r="R338" s="79"/>
    </row>
    <row r="339" spans="1:18" x14ac:dyDescent="0.35">
      <c r="A339" s="9">
        <f t="shared" si="45"/>
        <v>334</v>
      </c>
      <c r="B339" s="14" t="s">
        <v>1298</v>
      </c>
      <c r="C339" s="8">
        <v>1498.3</v>
      </c>
      <c r="D339" s="8"/>
      <c r="E339" s="8">
        <v>152.4</v>
      </c>
      <c r="F339" s="190">
        <f t="shared" si="41"/>
        <v>1650.7</v>
      </c>
      <c r="G339" s="185">
        <f t="shared" si="46"/>
        <v>4.186533317827654E-3</v>
      </c>
      <c r="H339" s="185">
        <f t="shared" si="47"/>
        <v>5.2526263131565786E-3</v>
      </c>
      <c r="I339" s="18">
        <f t="shared" si="42"/>
        <v>40.413290002077439</v>
      </c>
      <c r="J339" s="18">
        <f t="shared" si="40"/>
        <v>8.8909238004570366</v>
      </c>
      <c r="K339" s="202">
        <v>16.938071519589659</v>
      </c>
      <c r="L339" s="202">
        <v>2.184201797622499</v>
      </c>
      <c r="M339" s="71">
        <v>28</v>
      </c>
      <c r="N339" s="71">
        <v>24</v>
      </c>
      <c r="O339" s="8">
        <v>5000</v>
      </c>
      <c r="P339" s="10">
        <f t="shared" si="43"/>
        <v>68.426487119746625</v>
      </c>
      <c r="Q339" s="11">
        <f t="shared" si="44"/>
        <v>4.1453012128034546E-2</v>
      </c>
      <c r="R339" s="79"/>
    </row>
    <row r="340" spans="1:18" x14ac:dyDescent="0.35">
      <c r="A340" s="9">
        <f t="shared" si="45"/>
        <v>335</v>
      </c>
      <c r="B340" s="14" t="s">
        <v>1299</v>
      </c>
      <c r="C340" s="8">
        <v>297.8</v>
      </c>
      <c r="D340" s="8"/>
      <c r="E340" s="8"/>
      <c r="F340" s="190">
        <f t="shared" si="41"/>
        <v>297.8</v>
      </c>
      <c r="G340" s="185">
        <f t="shared" si="46"/>
        <v>1.7443888824281895E-3</v>
      </c>
      <c r="H340" s="185">
        <f t="shared" si="47"/>
        <v>1.8759379689844923E-3</v>
      </c>
      <c r="I340" s="18">
        <f t="shared" si="42"/>
        <v>15.500248397980826</v>
      </c>
      <c r="J340" s="18">
        <f t="shared" si="40"/>
        <v>3.4100546475557816</v>
      </c>
      <c r="K340" s="202">
        <v>6.4962748197493418</v>
      </c>
      <c r="L340" s="202">
        <v>0.91008408234270788</v>
      </c>
      <c r="M340" s="71">
        <v>10</v>
      </c>
      <c r="N340" s="71">
        <v>10</v>
      </c>
      <c r="O340" s="8">
        <v>5000</v>
      </c>
      <c r="P340" s="10">
        <f t="shared" si="43"/>
        <v>26.316661947628656</v>
      </c>
      <c r="Q340" s="11">
        <f t="shared" si="44"/>
        <v>8.8370255028974665E-2</v>
      </c>
      <c r="R340" s="79"/>
    </row>
    <row r="341" spans="1:18" x14ac:dyDescent="0.35">
      <c r="A341" s="9">
        <f t="shared" si="45"/>
        <v>336</v>
      </c>
      <c r="B341" s="14" t="s">
        <v>1300</v>
      </c>
      <c r="C341" s="8">
        <v>343.75</v>
      </c>
      <c r="D341" s="8"/>
      <c r="E341" s="8"/>
      <c r="F341" s="190">
        <f t="shared" si="41"/>
        <v>343.75</v>
      </c>
      <c r="G341" s="185">
        <f t="shared" si="46"/>
        <v>1.3955111059425515E-3</v>
      </c>
      <c r="H341" s="185">
        <f t="shared" si="47"/>
        <v>1.8759379689844923E-3</v>
      </c>
      <c r="I341" s="18">
        <f t="shared" si="42"/>
        <v>14.00654564184639</v>
      </c>
      <c r="J341" s="18">
        <f t="shared" si="40"/>
        <v>3.0814400412062057</v>
      </c>
      <c r="K341" s="202">
        <v>5.8705258318950913</v>
      </c>
      <c r="L341" s="202">
        <v>0.72806726587416626</v>
      </c>
      <c r="M341" s="71">
        <v>10</v>
      </c>
      <c r="N341" s="71">
        <v>8</v>
      </c>
      <c r="O341" s="8">
        <v>5000</v>
      </c>
      <c r="P341" s="10">
        <f t="shared" si="43"/>
        <v>23.686578780821854</v>
      </c>
      <c r="Q341" s="11">
        <f t="shared" si="44"/>
        <v>6.8906410998754483E-2</v>
      </c>
      <c r="R341" s="79"/>
    </row>
    <row r="342" spans="1:18" x14ac:dyDescent="0.35">
      <c r="A342" s="9">
        <f t="shared" si="45"/>
        <v>337</v>
      </c>
      <c r="B342" s="14" t="s">
        <v>1301</v>
      </c>
      <c r="C342" s="8">
        <v>3142.7</v>
      </c>
      <c r="D342" s="8"/>
      <c r="E342" s="8"/>
      <c r="F342" s="190">
        <f t="shared" si="41"/>
        <v>3142.7</v>
      </c>
      <c r="G342" s="185">
        <f t="shared" si="46"/>
        <v>1.9188277706710083E-2</v>
      </c>
      <c r="H342" s="185">
        <f t="shared" si="47"/>
        <v>1.0317658829414707E-2</v>
      </c>
      <c r="I342" s="18">
        <f t="shared" si="42"/>
        <v>126.32819198259148</v>
      </c>
      <c r="J342" s="18">
        <f t="shared" si="40"/>
        <v>27.792202236170127</v>
      </c>
      <c r="K342" s="202">
        <v>52.937608674613287</v>
      </c>
      <c r="L342" s="202">
        <v>10.010924905769787</v>
      </c>
      <c r="M342" s="71">
        <v>55</v>
      </c>
      <c r="N342" s="71">
        <v>110</v>
      </c>
      <c r="O342" s="8">
        <v>5000</v>
      </c>
      <c r="P342" s="10">
        <f t="shared" si="43"/>
        <v>217.06892779914466</v>
      </c>
      <c r="Q342" s="11">
        <f t="shared" si="44"/>
        <v>6.9070839659892663E-2</v>
      </c>
      <c r="R342" s="79"/>
    </row>
    <row r="343" spans="1:18" x14ac:dyDescent="0.35">
      <c r="A343" s="9">
        <f t="shared" si="45"/>
        <v>338</v>
      </c>
      <c r="B343" s="14" t="s">
        <v>1302</v>
      </c>
      <c r="C343" s="8">
        <v>545.29999999999995</v>
      </c>
      <c r="D343" s="8"/>
      <c r="E343" s="8">
        <v>53.8</v>
      </c>
      <c r="F343" s="190">
        <f t="shared" si="41"/>
        <v>599.09999999999991</v>
      </c>
      <c r="G343" s="185">
        <f t="shared" si="46"/>
        <v>3.488777764856379E-3</v>
      </c>
      <c r="H343" s="185">
        <f t="shared" si="47"/>
        <v>1.8759379689844923E-3</v>
      </c>
      <c r="I343" s="18">
        <f t="shared" si="42"/>
        <v>22.968762178652995</v>
      </c>
      <c r="J343" s="18">
        <f t="shared" si="40"/>
        <v>5.0531276793036586</v>
      </c>
      <c r="K343" s="202">
        <v>9.6250197590205975</v>
      </c>
      <c r="L343" s="202">
        <v>1.8201681646854158</v>
      </c>
      <c r="M343" s="71">
        <v>10</v>
      </c>
      <c r="N343" s="71">
        <v>20</v>
      </c>
      <c r="O343" s="8">
        <v>5000</v>
      </c>
      <c r="P343" s="10">
        <f t="shared" si="43"/>
        <v>39.46707778166266</v>
      </c>
      <c r="Q343" s="11">
        <f t="shared" si="44"/>
        <v>6.5877278887769425E-2</v>
      </c>
      <c r="R343" s="79"/>
    </row>
    <row r="344" spans="1:18" x14ac:dyDescent="0.35">
      <c r="A344" s="9">
        <f t="shared" si="45"/>
        <v>339</v>
      </c>
      <c r="B344" s="14" t="s">
        <v>1303</v>
      </c>
      <c r="C344" s="8">
        <v>354.4</v>
      </c>
      <c r="D344" s="8"/>
      <c r="E344" s="8"/>
      <c r="F344" s="190">
        <f t="shared" si="41"/>
        <v>354.4</v>
      </c>
      <c r="G344" s="185">
        <f t="shared" si="46"/>
        <v>3.139899988370741E-3</v>
      </c>
      <c r="H344" s="185">
        <f t="shared" si="47"/>
        <v>2.0635317658829417E-3</v>
      </c>
      <c r="I344" s="18">
        <f t="shared" si="42"/>
        <v>22.27823288424943</v>
      </c>
      <c r="J344" s="18">
        <f t="shared" si="40"/>
        <v>4.9012112345348751</v>
      </c>
      <c r="K344" s="202">
        <v>9.3360237592141537</v>
      </c>
      <c r="L344" s="202">
        <v>1.6381513482168744</v>
      </c>
      <c r="M344" s="71">
        <v>11</v>
      </c>
      <c r="N344" s="71">
        <v>18</v>
      </c>
      <c r="O344" s="8">
        <v>5000</v>
      </c>
      <c r="P344" s="10">
        <f t="shared" si="43"/>
        <v>38.153619226215334</v>
      </c>
      <c r="Q344" s="11">
        <f t="shared" si="44"/>
        <v>0.10765693912588978</v>
      </c>
      <c r="R344" s="79"/>
    </row>
    <row r="345" spans="1:18" x14ac:dyDescent="0.35">
      <c r="A345" s="9">
        <f t="shared" si="45"/>
        <v>340</v>
      </c>
      <c r="B345" s="14" t="s">
        <v>1304</v>
      </c>
      <c r="C345" s="8">
        <v>190.2</v>
      </c>
      <c r="D345" s="8"/>
      <c r="E345" s="8"/>
      <c r="F345" s="190">
        <f t="shared" si="41"/>
        <v>190.2</v>
      </c>
      <c r="G345" s="185">
        <f t="shared" si="46"/>
        <v>1.0466333294569135E-3</v>
      </c>
      <c r="H345" s="185">
        <f t="shared" si="47"/>
        <v>7.503751875937969E-4</v>
      </c>
      <c r="I345" s="18">
        <f t="shared" si="42"/>
        <v>7.6938021153267639</v>
      </c>
      <c r="J345" s="18">
        <f t="shared" si="40"/>
        <v>1.6926364653718882</v>
      </c>
      <c r="K345" s="202">
        <v>3.224258915753988</v>
      </c>
      <c r="L345" s="202">
        <v>0.54605044940562475</v>
      </c>
      <c r="M345" s="71">
        <v>4</v>
      </c>
      <c r="N345" s="71">
        <v>6</v>
      </c>
      <c r="O345" s="8">
        <v>5000</v>
      </c>
      <c r="P345" s="10">
        <f t="shared" si="43"/>
        <v>13.156747945858266</v>
      </c>
      <c r="Q345" s="11">
        <f t="shared" si="44"/>
        <v>6.9173227896205391E-2</v>
      </c>
      <c r="R345" s="79"/>
    </row>
    <row r="346" spans="1:18" x14ac:dyDescent="0.35">
      <c r="A346" s="9">
        <f t="shared" si="45"/>
        <v>341</v>
      </c>
      <c r="B346" s="14" t="s">
        <v>1305</v>
      </c>
      <c r="C346" s="8">
        <v>396.04</v>
      </c>
      <c r="D346" s="8"/>
      <c r="E346" s="8"/>
      <c r="F346" s="190">
        <f t="shared" si="41"/>
        <v>396.04</v>
      </c>
      <c r="G346" s="185">
        <f t="shared" si="46"/>
        <v>2.965461100127922E-3</v>
      </c>
      <c r="H346" s="185">
        <f t="shared" si="47"/>
        <v>3.7518759379689845E-4</v>
      </c>
      <c r="I346" s="18">
        <f t="shared" si="42"/>
        <v>14.302820350604421</v>
      </c>
      <c r="J346" s="18">
        <f t="shared" si="40"/>
        <v>3.1466204771329727</v>
      </c>
      <c r="K346" s="202">
        <v>5.9923723728567513</v>
      </c>
      <c r="L346" s="202">
        <v>1.5471429399826033</v>
      </c>
      <c r="M346" s="71">
        <v>2</v>
      </c>
      <c r="N346" s="71">
        <v>17</v>
      </c>
      <c r="O346" s="8">
        <v>5000</v>
      </c>
      <c r="P346" s="10">
        <f t="shared" si="43"/>
        <v>24.98895614057675</v>
      </c>
      <c r="Q346" s="11">
        <f t="shared" si="44"/>
        <v>6.3097051157905135E-2</v>
      </c>
      <c r="R346" s="79"/>
    </row>
    <row r="347" spans="1:18" x14ac:dyDescent="0.35">
      <c r="A347" s="9">
        <f t="shared" si="45"/>
        <v>342</v>
      </c>
      <c r="B347" s="14" t="s">
        <v>1306</v>
      </c>
      <c r="C347" s="8">
        <v>507.3</v>
      </c>
      <c r="D347" s="8"/>
      <c r="E347" s="8"/>
      <c r="F347" s="190">
        <f t="shared" si="41"/>
        <v>507.3</v>
      </c>
      <c r="G347" s="185">
        <f t="shared" si="46"/>
        <v>3.488777764856379E-3</v>
      </c>
      <c r="H347" s="185">
        <f t="shared" si="47"/>
        <v>3.0015007503751876E-3</v>
      </c>
      <c r="I347" s="18">
        <f t="shared" si="42"/>
        <v>27.787802949038188</v>
      </c>
      <c r="J347" s="18">
        <f t="shared" si="40"/>
        <v>6.113316648788401</v>
      </c>
      <c r="K347" s="202">
        <v>11.645537687307451</v>
      </c>
      <c r="L347" s="202">
        <v>1.8201681646854158</v>
      </c>
      <c r="M347" s="71">
        <v>16</v>
      </c>
      <c r="N347" s="71">
        <v>20</v>
      </c>
      <c r="O347" s="8">
        <v>5000</v>
      </c>
      <c r="P347" s="10">
        <f t="shared" si="43"/>
        <v>47.366825449819451</v>
      </c>
      <c r="Q347" s="11">
        <f t="shared" si="44"/>
        <v>9.3370442440014689E-2</v>
      </c>
      <c r="R347" s="79"/>
    </row>
    <row r="348" spans="1:18" x14ac:dyDescent="0.35">
      <c r="A348" s="9">
        <f t="shared" si="45"/>
        <v>343</v>
      </c>
      <c r="B348" s="14" t="s">
        <v>1307</v>
      </c>
      <c r="C348" s="8">
        <v>262</v>
      </c>
      <c r="D348" s="8"/>
      <c r="E348" s="8">
        <v>44.2</v>
      </c>
      <c r="F348" s="190">
        <f t="shared" si="41"/>
        <v>306.2</v>
      </c>
      <c r="G348" s="185">
        <f t="shared" si="46"/>
        <v>1.5699499941853705E-3</v>
      </c>
      <c r="H348" s="185">
        <f t="shared" si="47"/>
        <v>1.1255627813906953E-3</v>
      </c>
      <c r="I348" s="18">
        <f t="shared" si="42"/>
        <v>11.540703172990145</v>
      </c>
      <c r="J348" s="18">
        <f t="shared" si="40"/>
        <v>2.5389546980578319</v>
      </c>
      <c r="K348" s="202">
        <v>4.8363883736309816</v>
      </c>
      <c r="L348" s="202">
        <v>0.81907567410843718</v>
      </c>
      <c r="M348" s="71">
        <v>6</v>
      </c>
      <c r="N348" s="71">
        <v>9</v>
      </c>
      <c r="O348" s="8">
        <v>5000</v>
      </c>
      <c r="P348" s="10">
        <f t="shared" si="43"/>
        <v>19.735121918787396</v>
      </c>
      <c r="Q348" s="11">
        <f t="shared" si="44"/>
        <v>6.4451737161291295E-2</v>
      </c>
      <c r="R348" s="79"/>
    </row>
    <row r="349" spans="1:18" x14ac:dyDescent="0.35">
      <c r="A349" s="9">
        <f t="shared" si="45"/>
        <v>344</v>
      </c>
      <c r="B349" s="14" t="s">
        <v>1308</v>
      </c>
      <c r="C349" s="8">
        <v>504.4</v>
      </c>
      <c r="D349" s="8"/>
      <c r="E349" s="8"/>
      <c r="F349" s="190">
        <f t="shared" si="41"/>
        <v>504.4</v>
      </c>
      <c r="G349" s="185">
        <f t="shared" si="46"/>
        <v>3.488777764856379E-3</v>
      </c>
      <c r="H349" s="185">
        <f t="shared" si="47"/>
        <v>2.8139069534767382E-3</v>
      </c>
      <c r="I349" s="18">
        <f t="shared" si="42"/>
        <v>26.984629487307323</v>
      </c>
      <c r="J349" s="18">
        <f t="shared" si="40"/>
        <v>5.9366184872076113</v>
      </c>
      <c r="K349" s="202">
        <v>11.308784699259641</v>
      </c>
      <c r="L349" s="202">
        <v>1.8201681646854158</v>
      </c>
      <c r="M349" s="71">
        <v>15</v>
      </c>
      <c r="N349" s="71">
        <v>20</v>
      </c>
      <c r="O349" s="8">
        <v>5000</v>
      </c>
      <c r="P349" s="10">
        <f t="shared" si="43"/>
        <v>46.050200838459986</v>
      </c>
      <c r="Q349" s="11">
        <f t="shared" si="44"/>
        <v>9.129698818092781E-2</v>
      </c>
      <c r="R349" s="79"/>
    </row>
    <row r="350" spans="1:18" x14ac:dyDescent="0.35">
      <c r="A350" s="9">
        <f t="shared" si="45"/>
        <v>345</v>
      </c>
      <c r="B350" s="14" t="s">
        <v>1309</v>
      </c>
      <c r="C350" s="8">
        <v>322.5</v>
      </c>
      <c r="D350" s="8"/>
      <c r="E350" s="8"/>
      <c r="F350" s="190">
        <f t="shared" si="41"/>
        <v>322.5</v>
      </c>
      <c r="G350" s="185">
        <f t="shared" si="46"/>
        <v>2.442144435399465E-3</v>
      </c>
      <c r="H350" s="185">
        <f t="shared" si="47"/>
        <v>2.6263131565782893E-3</v>
      </c>
      <c r="I350" s="18">
        <f t="shared" si="42"/>
        <v>21.700347757173155</v>
      </c>
      <c r="J350" s="18">
        <f t="shared" si="40"/>
        <v>4.7740765065780941</v>
      </c>
      <c r="K350" s="202">
        <v>9.0947847476490793</v>
      </c>
      <c r="L350" s="202">
        <v>1.2741177152797911</v>
      </c>
      <c r="M350" s="71">
        <v>14</v>
      </c>
      <c r="N350" s="71">
        <v>14</v>
      </c>
      <c r="O350" s="8">
        <v>5000</v>
      </c>
      <c r="P350" s="10">
        <f t="shared" si="43"/>
        <v>36.843326726680125</v>
      </c>
      <c r="Q350" s="11">
        <f t="shared" si="44"/>
        <v>0.11424287357110116</v>
      </c>
      <c r="R350" s="79"/>
    </row>
    <row r="351" spans="1:18" x14ac:dyDescent="0.35">
      <c r="A351" s="9">
        <f t="shared" si="45"/>
        <v>346</v>
      </c>
      <c r="B351" s="14" t="s">
        <v>1310</v>
      </c>
      <c r="C351" s="8">
        <v>397.8</v>
      </c>
      <c r="D351" s="8"/>
      <c r="E351" s="8"/>
      <c r="F351" s="190">
        <f t="shared" si="41"/>
        <v>397.8</v>
      </c>
      <c r="G351" s="185">
        <f t="shared" si="46"/>
        <v>2.093266658913827E-3</v>
      </c>
      <c r="H351" s="185">
        <f t="shared" si="47"/>
        <v>1.5007503751875938E-3</v>
      </c>
      <c r="I351" s="18">
        <f t="shared" si="42"/>
        <v>15.387604230653528</v>
      </c>
      <c r="J351" s="18">
        <f t="shared" si="40"/>
        <v>3.3852729307437763</v>
      </c>
      <c r="K351" s="202">
        <v>6.4485178315079761</v>
      </c>
      <c r="L351" s="202">
        <v>1.0921008988112495</v>
      </c>
      <c r="M351" s="71">
        <v>8</v>
      </c>
      <c r="N351" s="71">
        <v>12</v>
      </c>
      <c r="O351" s="8">
        <v>5000</v>
      </c>
      <c r="P351" s="10">
        <f t="shared" si="43"/>
        <v>26.313495891716531</v>
      </c>
      <c r="Q351" s="11">
        <f t="shared" si="44"/>
        <v>6.614755126122808E-2</v>
      </c>
      <c r="R351" s="79"/>
    </row>
    <row r="352" spans="1:18" x14ac:dyDescent="0.35">
      <c r="A352" s="9">
        <f t="shared" si="45"/>
        <v>347</v>
      </c>
      <c r="B352" s="14" t="s">
        <v>1311</v>
      </c>
      <c r="C352" s="8">
        <v>137.69999999999999</v>
      </c>
      <c r="D352" s="8">
        <v>4.3</v>
      </c>
      <c r="E352" s="8"/>
      <c r="F352" s="190">
        <f t="shared" si="41"/>
        <v>142</v>
      </c>
      <c r="G352" s="185">
        <f t="shared" si="46"/>
        <v>1.3955111059425515E-3</v>
      </c>
      <c r="H352" s="185">
        <f t="shared" si="47"/>
        <v>1.8759379689844923E-3</v>
      </c>
      <c r="I352" s="18">
        <f t="shared" si="42"/>
        <v>14.00654564184639</v>
      </c>
      <c r="J352" s="18">
        <f t="shared" si="40"/>
        <v>3.0814400412062057</v>
      </c>
      <c r="K352" s="202">
        <v>5.8705258318950913</v>
      </c>
      <c r="L352" s="202">
        <v>0.72806726587416626</v>
      </c>
      <c r="M352" s="71">
        <v>10</v>
      </c>
      <c r="N352" s="71">
        <v>8</v>
      </c>
      <c r="O352" s="8">
        <v>5000</v>
      </c>
      <c r="P352" s="10">
        <f t="shared" si="43"/>
        <v>23.686578780821854</v>
      </c>
      <c r="Q352" s="11">
        <f t="shared" si="44"/>
        <v>0.16680689282268912</v>
      </c>
      <c r="R352" s="79"/>
    </row>
    <row r="353" spans="1:18" x14ac:dyDescent="0.35">
      <c r="A353" s="9">
        <f t="shared" si="45"/>
        <v>348</v>
      </c>
      <c r="B353" s="14" t="s">
        <v>1312</v>
      </c>
      <c r="C353" s="8">
        <v>156.19999999999999</v>
      </c>
      <c r="D353" s="8"/>
      <c r="E353" s="8"/>
      <c r="F353" s="190">
        <f t="shared" si="41"/>
        <v>156.19999999999999</v>
      </c>
      <c r="G353" s="185">
        <f t="shared" si="46"/>
        <v>1.5699499941853705E-3</v>
      </c>
      <c r="H353" s="185">
        <f t="shared" si="47"/>
        <v>3.7518759379689845E-4</v>
      </c>
      <c r="I353" s="18">
        <f t="shared" si="42"/>
        <v>8.3280093260666845</v>
      </c>
      <c r="J353" s="18">
        <f t="shared" si="40"/>
        <v>1.8321620517346706</v>
      </c>
      <c r="K353" s="202">
        <v>3.4893764214397467</v>
      </c>
      <c r="L353" s="202">
        <v>0.81907567410843718</v>
      </c>
      <c r="M353" s="71">
        <v>2</v>
      </c>
      <c r="N353" s="71">
        <v>9</v>
      </c>
      <c r="O353" s="8">
        <v>5000</v>
      </c>
      <c r="P353" s="10">
        <f t="shared" si="43"/>
        <v>14.468623473349538</v>
      </c>
      <c r="Q353" s="11">
        <f t="shared" si="44"/>
        <v>9.2628831455502811E-2</v>
      </c>
      <c r="R353" s="79"/>
    </row>
    <row r="354" spans="1:18" x14ac:dyDescent="0.35">
      <c r="A354" s="9">
        <f t="shared" si="45"/>
        <v>349</v>
      </c>
      <c r="B354" s="14" t="s">
        <v>1313</v>
      </c>
      <c r="C354" s="8">
        <v>548.20000000000005</v>
      </c>
      <c r="D354" s="8"/>
      <c r="E354" s="8">
        <v>43.5</v>
      </c>
      <c r="F354" s="190">
        <f t="shared" si="41"/>
        <v>591.70000000000005</v>
      </c>
      <c r="G354" s="185">
        <f t="shared" si="46"/>
        <v>2.965461100127922E-3</v>
      </c>
      <c r="H354" s="185">
        <f t="shared" si="47"/>
        <v>9.3796898449224615E-4</v>
      </c>
      <c r="I354" s="18">
        <f t="shared" si="42"/>
        <v>16.712340735797017</v>
      </c>
      <c r="J354" s="18">
        <f t="shared" si="40"/>
        <v>3.6767149618753439</v>
      </c>
      <c r="K354" s="202">
        <v>7.0026313370001771</v>
      </c>
      <c r="L354" s="202">
        <v>1.5471429399826033</v>
      </c>
      <c r="M354" s="71">
        <v>5</v>
      </c>
      <c r="N354" s="71">
        <v>17</v>
      </c>
      <c r="O354" s="8">
        <v>5000</v>
      </c>
      <c r="P354" s="10">
        <f t="shared" si="43"/>
        <v>28.938829974655143</v>
      </c>
      <c r="Q354" s="11">
        <f t="shared" si="44"/>
        <v>4.8907943171632821E-2</v>
      </c>
      <c r="R354" s="79"/>
    </row>
    <row r="355" spans="1:18" x14ac:dyDescent="0.35">
      <c r="A355" s="9">
        <f t="shared" si="45"/>
        <v>350</v>
      </c>
      <c r="B355" s="14" t="s">
        <v>1314</v>
      </c>
      <c r="C355" s="8">
        <v>432.9</v>
      </c>
      <c r="D355" s="8"/>
      <c r="E355" s="8"/>
      <c r="F355" s="190">
        <f t="shared" si="41"/>
        <v>432.9</v>
      </c>
      <c r="G355" s="185">
        <f t="shared" si="46"/>
        <v>2.965461100127922E-3</v>
      </c>
      <c r="H355" s="185">
        <f t="shared" si="47"/>
        <v>9.3796898449224615E-4</v>
      </c>
      <c r="I355" s="18">
        <f t="shared" si="42"/>
        <v>16.712340735797017</v>
      </c>
      <c r="J355" s="18">
        <f t="shared" si="40"/>
        <v>3.6767149618753439</v>
      </c>
      <c r="K355" s="202">
        <v>7.0026313370001771</v>
      </c>
      <c r="L355" s="202">
        <v>1.5471429399826033</v>
      </c>
      <c r="M355" s="71">
        <v>5</v>
      </c>
      <c r="N355" s="71">
        <v>17</v>
      </c>
      <c r="O355" s="8">
        <v>5000</v>
      </c>
      <c r="P355" s="10">
        <f t="shared" si="43"/>
        <v>28.938829974655143</v>
      </c>
      <c r="Q355" s="11">
        <f t="shared" si="44"/>
        <v>6.6848764090217477E-2</v>
      </c>
      <c r="R355" s="79"/>
    </row>
    <row r="356" spans="1:18" x14ac:dyDescent="0.35">
      <c r="A356" s="9">
        <f t="shared" si="45"/>
        <v>351</v>
      </c>
      <c r="B356" s="14" t="s">
        <v>1315</v>
      </c>
      <c r="C356" s="8">
        <v>305.39999999999998</v>
      </c>
      <c r="D356" s="8">
        <v>21</v>
      </c>
      <c r="E356" s="8"/>
      <c r="F356" s="190">
        <f t="shared" si="41"/>
        <v>326.39999999999998</v>
      </c>
      <c r="G356" s="185">
        <f t="shared" si="46"/>
        <v>2.791022211885103E-3</v>
      </c>
      <c r="H356" s="185">
        <f t="shared" si="47"/>
        <v>1.6883441720860429E-3</v>
      </c>
      <c r="I356" s="18">
        <f t="shared" si="42"/>
        <v>19.178183204653262</v>
      </c>
      <c r="J356" s="18">
        <f t="shared" si="40"/>
        <v>4.2192003050237181</v>
      </c>
      <c r="K356" s="202">
        <v>8.0367687952642868</v>
      </c>
      <c r="L356" s="202">
        <v>1.4561345317483325</v>
      </c>
      <c r="M356" s="71">
        <v>9</v>
      </c>
      <c r="N356" s="71">
        <v>16</v>
      </c>
      <c r="O356" s="8">
        <v>5000</v>
      </c>
      <c r="P356" s="10">
        <f t="shared" si="43"/>
        <v>32.890286836689597</v>
      </c>
      <c r="Q356" s="11">
        <f t="shared" si="44"/>
        <v>0.10076681016142647</v>
      </c>
      <c r="R356" s="79"/>
    </row>
    <row r="357" spans="1:18" x14ac:dyDescent="0.35">
      <c r="A357" s="9">
        <f t="shared" si="45"/>
        <v>352</v>
      </c>
      <c r="B357" s="14" t="s">
        <v>1316</v>
      </c>
      <c r="C357" s="8">
        <v>150.30000000000001</v>
      </c>
      <c r="D357" s="8"/>
      <c r="E357" s="8"/>
      <c r="F357" s="190">
        <f t="shared" si="41"/>
        <v>150.30000000000001</v>
      </c>
      <c r="G357" s="185">
        <f t="shared" si="46"/>
        <v>1.7443888824281895E-3</v>
      </c>
      <c r="H357" s="185">
        <f t="shared" si="47"/>
        <v>1.8759379689844923E-3</v>
      </c>
      <c r="I357" s="18">
        <f t="shared" si="42"/>
        <v>15.500248397980826</v>
      </c>
      <c r="J357" s="18">
        <f t="shared" si="40"/>
        <v>3.4100546475557816</v>
      </c>
      <c r="K357" s="202">
        <v>6.4962748197493418</v>
      </c>
      <c r="L357" s="202">
        <v>0.91008408234270788</v>
      </c>
      <c r="M357" s="71">
        <v>10</v>
      </c>
      <c r="N357" s="71">
        <v>10</v>
      </c>
      <c r="O357" s="8">
        <v>5000</v>
      </c>
      <c r="P357" s="10">
        <f t="shared" si="43"/>
        <v>26.316661947628656</v>
      </c>
      <c r="Q357" s="11">
        <f t="shared" si="44"/>
        <v>0.17509422453512077</v>
      </c>
      <c r="R357" s="79"/>
    </row>
    <row r="358" spans="1:18" x14ac:dyDescent="0.35">
      <c r="A358" s="9">
        <f t="shared" si="45"/>
        <v>353</v>
      </c>
      <c r="B358" s="14" t="s">
        <v>1317</v>
      </c>
      <c r="C358" s="8">
        <v>303.5</v>
      </c>
      <c r="D358" s="8"/>
      <c r="E358" s="8"/>
      <c r="F358" s="190">
        <f t="shared" si="41"/>
        <v>303.5</v>
      </c>
      <c r="G358" s="185">
        <f t="shared" si="46"/>
        <v>2.093266658913827E-3</v>
      </c>
      <c r="H358" s="185">
        <f t="shared" si="47"/>
        <v>2.6263131565782893E-3</v>
      </c>
      <c r="I358" s="18">
        <f t="shared" si="42"/>
        <v>20.206645001038719</v>
      </c>
      <c r="J358" s="18">
        <f t="shared" si="40"/>
        <v>4.4454619002285183</v>
      </c>
      <c r="K358" s="202">
        <v>8.4690357597948296</v>
      </c>
      <c r="L358" s="202">
        <v>1.0921008988112495</v>
      </c>
      <c r="M358" s="71">
        <v>14</v>
      </c>
      <c r="N358" s="71">
        <v>12</v>
      </c>
      <c r="O358" s="8">
        <v>5000</v>
      </c>
      <c r="P358" s="10">
        <f t="shared" si="43"/>
        <v>34.213243559873312</v>
      </c>
      <c r="Q358" s="11">
        <f t="shared" si="44"/>
        <v>0.11272897383813282</v>
      </c>
      <c r="R358" s="79"/>
    </row>
    <row r="359" spans="1:18" x14ac:dyDescent="0.35">
      <c r="A359" s="9">
        <f t="shared" si="45"/>
        <v>354</v>
      </c>
      <c r="B359" s="14" t="s">
        <v>1318</v>
      </c>
      <c r="C359" s="8">
        <v>555.70000000000005</v>
      </c>
      <c r="D359" s="8"/>
      <c r="E359" s="8"/>
      <c r="F359" s="190">
        <f t="shared" si="41"/>
        <v>555.70000000000005</v>
      </c>
      <c r="G359" s="185">
        <f t="shared" si="46"/>
        <v>3.139899988370741E-3</v>
      </c>
      <c r="H359" s="185">
        <f t="shared" si="47"/>
        <v>2.8139069534767382E-3</v>
      </c>
      <c r="I359" s="18">
        <f t="shared" si="42"/>
        <v>25.490926731172888</v>
      </c>
      <c r="J359" s="18">
        <f t="shared" si="40"/>
        <v>5.6080038808580355</v>
      </c>
      <c r="K359" s="202">
        <v>10.683035711405392</v>
      </c>
      <c r="L359" s="202">
        <v>1.6381513482168744</v>
      </c>
      <c r="M359" s="71">
        <v>15</v>
      </c>
      <c r="N359" s="71">
        <v>18</v>
      </c>
      <c r="O359" s="8">
        <v>5000</v>
      </c>
      <c r="P359" s="10">
        <f t="shared" si="43"/>
        <v>43.420117671653188</v>
      </c>
      <c r="Q359" s="11">
        <f t="shared" si="44"/>
        <v>7.8135896475892003E-2</v>
      </c>
      <c r="R359" s="79"/>
    </row>
    <row r="360" spans="1:18" x14ac:dyDescent="0.35">
      <c r="A360" s="9">
        <f t="shared" si="45"/>
        <v>355</v>
      </c>
      <c r="B360" s="14" t="s">
        <v>1319</v>
      </c>
      <c r="C360" s="8">
        <v>293.39999999999998</v>
      </c>
      <c r="D360" s="8"/>
      <c r="E360" s="8">
        <v>67</v>
      </c>
      <c r="F360" s="190">
        <f t="shared" si="41"/>
        <v>360.4</v>
      </c>
      <c r="G360" s="185">
        <f t="shared" si="46"/>
        <v>2.093266658913827E-3</v>
      </c>
      <c r="H360" s="185">
        <f t="shared" si="47"/>
        <v>1.6883441720860429E-3</v>
      </c>
      <c r="I360" s="18">
        <f t="shared" si="42"/>
        <v>16.190777692384394</v>
      </c>
      <c r="J360" s="18">
        <f t="shared" si="40"/>
        <v>3.5619710923245669</v>
      </c>
      <c r="K360" s="202">
        <v>6.7852708195557847</v>
      </c>
      <c r="L360" s="202">
        <v>1.0921008988112495</v>
      </c>
      <c r="M360" s="71">
        <v>9</v>
      </c>
      <c r="N360" s="71">
        <v>12</v>
      </c>
      <c r="O360" s="8">
        <v>5000</v>
      </c>
      <c r="P360" s="10">
        <f t="shared" si="43"/>
        <v>27.630120503075993</v>
      </c>
      <c r="Q360" s="11">
        <f t="shared" si="44"/>
        <v>7.6665151229400652E-2</v>
      </c>
      <c r="R360" s="79"/>
    </row>
    <row r="361" spans="1:18" x14ac:dyDescent="0.35">
      <c r="A361" s="9">
        <f t="shared" si="45"/>
        <v>356</v>
      </c>
      <c r="B361" s="14" t="s">
        <v>1320</v>
      </c>
      <c r="C361" s="8">
        <v>428.8</v>
      </c>
      <c r="D361" s="8"/>
      <c r="E361" s="8"/>
      <c r="F361" s="190">
        <f t="shared" si="41"/>
        <v>428.8</v>
      </c>
      <c r="G361" s="185">
        <f t="shared" si="46"/>
        <v>3.139899988370741E-3</v>
      </c>
      <c r="H361" s="185">
        <f t="shared" si="47"/>
        <v>2.0635317658829417E-3</v>
      </c>
      <c r="I361" s="18">
        <f t="shared" si="42"/>
        <v>22.27823288424943</v>
      </c>
      <c r="J361" s="18">
        <f t="shared" si="40"/>
        <v>4.9012112345348751</v>
      </c>
      <c r="K361" s="202">
        <v>9.3360237592141537</v>
      </c>
      <c r="L361" s="202">
        <v>1.6381513482168744</v>
      </c>
      <c r="M361" s="71">
        <v>11</v>
      </c>
      <c r="N361" s="71">
        <v>18</v>
      </c>
      <c r="O361" s="8">
        <v>5000</v>
      </c>
      <c r="P361" s="10">
        <f t="shared" si="43"/>
        <v>38.153619226215334</v>
      </c>
      <c r="Q361" s="11">
        <f t="shared" si="44"/>
        <v>8.8977656777554412E-2</v>
      </c>
      <c r="R361" s="79"/>
    </row>
    <row r="362" spans="1:18" x14ac:dyDescent="0.35">
      <c r="A362" s="9">
        <f t="shared" si="45"/>
        <v>357</v>
      </c>
      <c r="B362" s="14" t="s">
        <v>1321</v>
      </c>
      <c r="C362" s="8">
        <v>1100.2</v>
      </c>
      <c r="D362" s="8"/>
      <c r="E362" s="8"/>
      <c r="F362" s="190">
        <f t="shared" si="41"/>
        <v>1100.2</v>
      </c>
      <c r="G362" s="185">
        <f t="shared" si="46"/>
        <v>3.6632166530991975E-3</v>
      </c>
      <c r="H362" s="185">
        <f t="shared" si="47"/>
        <v>5.2526263131565786E-3</v>
      </c>
      <c r="I362" s="18">
        <f t="shared" si="42"/>
        <v>38.172735867875794</v>
      </c>
      <c r="J362" s="18">
        <f t="shared" si="40"/>
        <v>8.3980018909326741</v>
      </c>
      <c r="K362" s="202">
        <v>15.999448037808278</v>
      </c>
      <c r="L362" s="202">
        <v>1.9111765729196868</v>
      </c>
      <c r="M362" s="71">
        <v>28</v>
      </c>
      <c r="N362" s="71">
        <v>21</v>
      </c>
      <c r="O362" s="8">
        <v>5000</v>
      </c>
      <c r="P362" s="10">
        <f t="shared" si="43"/>
        <v>64.481362369536441</v>
      </c>
      <c r="Q362" s="11">
        <f t="shared" si="44"/>
        <v>5.8608764196997308E-2</v>
      </c>
      <c r="R362" s="79"/>
    </row>
    <row r="363" spans="1:18" x14ac:dyDescent="0.35">
      <c r="A363" s="9">
        <f t="shared" si="45"/>
        <v>358</v>
      </c>
      <c r="B363" s="14" t="s">
        <v>1322</v>
      </c>
      <c r="C363" s="8">
        <v>419.4</v>
      </c>
      <c r="D363" s="8"/>
      <c r="E363" s="8"/>
      <c r="F363" s="190">
        <f t="shared" si="41"/>
        <v>419.4</v>
      </c>
      <c r="G363" s="185">
        <f t="shared" si="46"/>
        <v>2.616583323642284E-3</v>
      </c>
      <c r="H363" s="185">
        <f t="shared" si="47"/>
        <v>1.8759379689844923E-3</v>
      </c>
      <c r="I363" s="18">
        <f t="shared" si="42"/>
        <v>19.23450528831691</v>
      </c>
      <c r="J363" s="18">
        <f t="shared" si="40"/>
        <v>4.2315911634297203</v>
      </c>
      <c r="K363" s="202">
        <v>8.0606472893849705</v>
      </c>
      <c r="L363" s="202">
        <v>1.3651261235140619</v>
      </c>
      <c r="M363" s="71">
        <v>10</v>
      </c>
      <c r="N363" s="71">
        <v>15</v>
      </c>
      <c r="O363" s="8">
        <v>5000</v>
      </c>
      <c r="P363" s="10">
        <f t="shared" si="43"/>
        <v>32.891869864645663</v>
      </c>
      <c r="Q363" s="11">
        <f t="shared" si="44"/>
        <v>7.8426013029674932E-2</v>
      </c>
      <c r="R363" s="79"/>
    </row>
    <row r="364" spans="1:18" x14ac:dyDescent="0.35">
      <c r="A364" s="9">
        <f t="shared" si="45"/>
        <v>359</v>
      </c>
      <c r="B364" s="14" t="s">
        <v>1323</v>
      </c>
      <c r="C364" s="8">
        <v>149.6</v>
      </c>
      <c r="D364" s="8"/>
      <c r="E364" s="8"/>
      <c r="F364" s="190">
        <f t="shared" si="41"/>
        <v>149.6</v>
      </c>
      <c r="G364" s="185">
        <f t="shared" si="46"/>
        <v>1.3955111059425515E-3</v>
      </c>
      <c r="H364" s="185">
        <f t="shared" si="47"/>
        <v>1.3131565782891447E-3</v>
      </c>
      <c r="I364" s="18">
        <f t="shared" si="42"/>
        <v>11.597025256653795</v>
      </c>
      <c r="J364" s="18">
        <f t="shared" si="40"/>
        <v>2.551345556463835</v>
      </c>
      <c r="K364" s="202">
        <v>4.8602668677516654</v>
      </c>
      <c r="L364" s="202">
        <v>0.72806726587416626</v>
      </c>
      <c r="M364" s="71">
        <v>7</v>
      </c>
      <c r="N364" s="71">
        <v>8</v>
      </c>
      <c r="O364" s="8">
        <v>5000</v>
      </c>
      <c r="P364" s="10">
        <f t="shared" si="43"/>
        <v>19.736704946743462</v>
      </c>
      <c r="Q364" s="11">
        <f t="shared" si="44"/>
        <v>0.13192984590069159</v>
      </c>
      <c r="R364" s="79"/>
    </row>
    <row r="365" spans="1:18" x14ac:dyDescent="0.35">
      <c r="A365" s="9">
        <f t="shared" si="45"/>
        <v>360</v>
      </c>
      <c r="B365" s="14" t="s">
        <v>1324</v>
      </c>
      <c r="C365" s="8">
        <v>253.1</v>
      </c>
      <c r="D365" s="8"/>
      <c r="E365" s="8"/>
      <c r="F365" s="190">
        <f t="shared" si="41"/>
        <v>253.1</v>
      </c>
      <c r="G365" s="185">
        <f t="shared" si="46"/>
        <v>1.9188277706710082E-3</v>
      </c>
      <c r="H365" s="185">
        <f t="shared" si="47"/>
        <v>9.3796898449224615E-4</v>
      </c>
      <c r="I365" s="18">
        <f t="shared" si="42"/>
        <v>12.231232467393715</v>
      </c>
      <c r="J365" s="18">
        <f t="shared" si="40"/>
        <v>2.6908711428266172</v>
      </c>
      <c r="K365" s="202">
        <v>5.1253843734374245</v>
      </c>
      <c r="L365" s="202">
        <v>1.0010924905769789</v>
      </c>
      <c r="M365" s="71">
        <v>5</v>
      </c>
      <c r="N365" s="71">
        <v>11</v>
      </c>
      <c r="O365" s="8">
        <v>5000</v>
      </c>
      <c r="P365" s="10">
        <f t="shared" si="43"/>
        <v>21.048580474234736</v>
      </c>
      <c r="Q365" s="11">
        <f t="shared" si="44"/>
        <v>8.316309946359042E-2</v>
      </c>
      <c r="R365" s="79"/>
    </row>
    <row r="366" spans="1:18" x14ac:dyDescent="0.35">
      <c r="A366" s="9">
        <f t="shared" si="45"/>
        <v>361</v>
      </c>
      <c r="B366" s="14" t="s">
        <v>1325</v>
      </c>
      <c r="C366" s="8">
        <v>323.60000000000002</v>
      </c>
      <c r="D366" s="8"/>
      <c r="E366" s="8">
        <v>36.700000000000003</v>
      </c>
      <c r="F366" s="190">
        <f t="shared" si="41"/>
        <v>360.3</v>
      </c>
      <c r="G366" s="185">
        <f t="shared" si="46"/>
        <v>1.9188277706710082E-3</v>
      </c>
      <c r="H366" s="185">
        <f t="shared" si="47"/>
        <v>3.0015007503751876E-3</v>
      </c>
      <c r="I366" s="18">
        <f t="shared" si="42"/>
        <v>21.066140546433232</v>
      </c>
      <c r="J366" s="18">
        <f t="shared" si="40"/>
        <v>4.634550920215311</v>
      </c>
      <c r="K366" s="202">
        <v>8.8296672419633211</v>
      </c>
      <c r="L366" s="202">
        <v>1.0010924905769789</v>
      </c>
      <c r="M366" s="71">
        <v>16</v>
      </c>
      <c r="N366" s="71">
        <v>11</v>
      </c>
      <c r="O366" s="8">
        <v>5000</v>
      </c>
      <c r="P366" s="10">
        <f t="shared" si="43"/>
        <v>35.531451199188844</v>
      </c>
      <c r="Q366" s="11">
        <f t="shared" si="44"/>
        <v>9.8616295307212998E-2</v>
      </c>
      <c r="R366" s="79"/>
    </row>
    <row r="367" spans="1:18" x14ac:dyDescent="0.35">
      <c r="A367" s="9">
        <f t="shared" si="45"/>
        <v>362</v>
      </c>
      <c r="B367" s="14" t="s">
        <v>1326</v>
      </c>
      <c r="C367" s="8">
        <v>1535.2</v>
      </c>
      <c r="D367" s="8"/>
      <c r="E367" s="8"/>
      <c r="F367" s="190">
        <f t="shared" si="41"/>
        <v>1535.2</v>
      </c>
      <c r="G367" s="185">
        <f t="shared" si="46"/>
        <v>5.930922200255844E-3</v>
      </c>
      <c r="H367" s="185">
        <f t="shared" si="47"/>
        <v>9.0045022511255624E-3</v>
      </c>
      <c r="I367" s="18">
        <f t="shared" si="42"/>
        <v>63.945273017366922</v>
      </c>
      <c r="J367" s="18">
        <f t="shared" si="40"/>
        <v>14.067960063820722</v>
      </c>
      <c r="K367" s="202">
        <v>26.801876219817085</v>
      </c>
      <c r="L367" s="202">
        <v>3.0942858799652067</v>
      </c>
      <c r="M367" s="71">
        <v>48</v>
      </c>
      <c r="N367" s="71">
        <v>34</v>
      </c>
      <c r="O367" s="8">
        <v>5000</v>
      </c>
      <c r="P367" s="10">
        <f t="shared" si="43"/>
        <v>107.90939518096995</v>
      </c>
      <c r="Q367" s="11">
        <f t="shared" si="44"/>
        <v>7.0290121926113822E-2</v>
      </c>
      <c r="R367" s="79"/>
    </row>
    <row r="368" spans="1:18" x14ac:dyDescent="0.35">
      <c r="A368" s="9">
        <f t="shared" si="45"/>
        <v>363</v>
      </c>
      <c r="B368" s="14" t="s">
        <v>1327</v>
      </c>
      <c r="C368" s="8">
        <v>191.4</v>
      </c>
      <c r="D368" s="8"/>
      <c r="E368" s="8"/>
      <c r="F368" s="190">
        <f t="shared" si="41"/>
        <v>191.4</v>
      </c>
      <c r="G368" s="185">
        <f t="shared" si="46"/>
        <v>1.7443888824281895E-3</v>
      </c>
      <c r="H368" s="185">
        <f t="shared" si="47"/>
        <v>2.8139069534767382E-3</v>
      </c>
      <c r="I368" s="18">
        <f t="shared" si="42"/>
        <v>19.516115706635151</v>
      </c>
      <c r="J368" s="18">
        <f t="shared" si="40"/>
        <v>4.293545455459733</v>
      </c>
      <c r="K368" s="202">
        <v>8.1800397599883876</v>
      </c>
      <c r="L368" s="202">
        <v>0.91008408234270788</v>
      </c>
      <c r="M368" s="71">
        <v>15</v>
      </c>
      <c r="N368" s="71">
        <v>10</v>
      </c>
      <c r="O368" s="8">
        <v>5000</v>
      </c>
      <c r="P368" s="10">
        <f t="shared" si="43"/>
        <v>32.899785004425979</v>
      </c>
      <c r="Q368" s="11">
        <f t="shared" si="44"/>
        <v>0.17189020378487971</v>
      </c>
      <c r="R368" s="79"/>
    </row>
    <row r="369" spans="1:18" x14ac:dyDescent="0.35">
      <c r="A369" s="9">
        <f t="shared" si="45"/>
        <v>364</v>
      </c>
      <c r="B369" s="14" t="s">
        <v>1328</v>
      </c>
      <c r="C369" s="8">
        <v>442.3</v>
      </c>
      <c r="D369" s="8"/>
      <c r="E369" s="8"/>
      <c r="F369" s="190">
        <f t="shared" si="41"/>
        <v>442.3</v>
      </c>
      <c r="G369" s="185">
        <f t="shared" si="46"/>
        <v>3.31433887661356E-3</v>
      </c>
      <c r="H369" s="185">
        <f t="shared" si="47"/>
        <v>6.0030015007503752E-3</v>
      </c>
      <c r="I369" s="18">
        <f t="shared" si="42"/>
        <v>39.891726958664819</v>
      </c>
      <c r="J369" s="18">
        <f t="shared" si="40"/>
        <v>8.7761799309062596</v>
      </c>
      <c r="K369" s="202">
        <v>16.720711002145265</v>
      </c>
      <c r="L369" s="202">
        <v>1.7291597564511449</v>
      </c>
      <c r="M369" s="71">
        <v>32</v>
      </c>
      <c r="N369" s="71">
        <v>19</v>
      </c>
      <c r="O369" s="8">
        <v>5000</v>
      </c>
      <c r="P369" s="10">
        <f t="shared" si="43"/>
        <v>67.117777648167475</v>
      </c>
      <c r="Q369" s="11">
        <f t="shared" si="44"/>
        <v>0.15174717985115865</v>
      </c>
      <c r="R369" s="79"/>
    </row>
    <row r="370" spans="1:18" x14ac:dyDescent="0.35">
      <c r="A370" s="9">
        <f t="shared" si="45"/>
        <v>365</v>
      </c>
      <c r="B370" s="14" t="s">
        <v>1329</v>
      </c>
      <c r="C370" s="8">
        <v>503.5</v>
      </c>
      <c r="D370" s="8"/>
      <c r="E370" s="8"/>
      <c r="F370" s="190">
        <f t="shared" si="41"/>
        <v>503.5</v>
      </c>
      <c r="G370" s="185">
        <f t="shared" si="46"/>
        <v>6.9775555297127575E-4</v>
      </c>
      <c r="H370" s="185">
        <f t="shared" si="47"/>
        <v>5.6278139069534765E-4</v>
      </c>
      <c r="I370" s="18">
        <f t="shared" si="42"/>
        <v>5.3969258974614647</v>
      </c>
      <c r="J370" s="18">
        <f t="shared" ref="J370:J432" si="48">I370*0.22</f>
        <v>1.1873236974415222</v>
      </c>
      <c r="K370" s="202">
        <v>2.2617569398519279</v>
      </c>
      <c r="L370" s="202">
        <v>0.36403363293708313</v>
      </c>
      <c r="M370" s="71">
        <v>3</v>
      </c>
      <c r="N370" s="71">
        <v>4</v>
      </c>
      <c r="O370" s="8">
        <v>5000</v>
      </c>
      <c r="P370" s="10">
        <f t="shared" si="43"/>
        <v>9.2100401676919983</v>
      </c>
      <c r="Q370" s="11">
        <f t="shared" si="44"/>
        <v>1.8292036082804365E-2</v>
      </c>
      <c r="R370" s="79"/>
    </row>
    <row r="371" spans="1:18" x14ac:dyDescent="0.35">
      <c r="A371" s="9">
        <f t="shared" si="45"/>
        <v>366</v>
      </c>
      <c r="B371" s="14" t="s">
        <v>1330</v>
      </c>
      <c r="C371" s="8">
        <v>570.5</v>
      </c>
      <c r="D371" s="8"/>
      <c r="E371" s="8"/>
      <c r="F371" s="190">
        <f t="shared" si="41"/>
        <v>570.5</v>
      </c>
      <c r="G371" s="185">
        <f t="shared" si="46"/>
        <v>4.7098499825561115E-3</v>
      </c>
      <c r="H371" s="185">
        <f t="shared" si="47"/>
        <v>4.689844922461231E-3</v>
      </c>
      <c r="I371" s="18">
        <f t="shared" si="42"/>
        <v>40.244323751086498</v>
      </c>
      <c r="J371" s="18">
        <f t="shared" si="48"/>
        <v>8.85375122523903</v>
      </c>
      <c r="K371" s="202">
        <v>16.866436037227608</v>
      </c>
      <c r="L371" s="202">
        <v>2.4572270223253114</v>
      </c>
      <c r="M371" s="71">
        <v>25</v>
      </c>
      <c r="N371" s="71">
        <v>27</v>
      </c>
      <c r="O371" s="8">
        <v>5000</v>
      </c>
      <c r="P371" s="10">
        <f t="shared" si="43"/>
        <v>68.421738035878448</v>
      </c>
      <c r="Q371" s="11">
        <f t="shared" si="44"/>
        <v>0.1199329325782269</v>
      </c>
      <c r="R371" s="79"/>
    </row>
    <row r="372" spans="1:18" x14ac:dyDescent="0.35">
      <c r="A372" s="9">
        <f t="shared" si="45"/>
        <v>367</v>
      </c>
      <c r="B372" s="14" t="s">
        <v>1331</v>
      </c>
      <c r="C372" s="8">
        <v>227.9</v>
      </c>
      <c r="D372" s="8"/>
      <c r="E372" s="8"/>
      <c r="F372" s="190">
        <f t="shared" si="41"/>
        <v>227.9</v>
      </c>
      <c r="G372" s="185">
        <f t="shared" si="46"/>
        <v>4.186533317827654E-3</v>
      </c>
      <c r="H372" s="185">
        <f t="shared" si="47"/>
        <v>2.4387193596798399E-3</v>
      </c>
      <c r="I372" s="18">
        <f t="shared" si="42"/>
        <v>28.365688076114459</v>
      </c>
      <c r="J372" s="18">
        <f t="shared" si="48"/>
        <v>6.240451376745181</v>
      </c>
      <c r="K372" s="202">
        <v>11.886776698872527</v>
      </c>
      <c r="L372" s="202">
        <v>2.184201797622499</v>
      </c>
      <c r="M372" s="71">
        <v>13</v>
      </c>
      <c r="N372" s="71">
        <v>24</v>
      </c>
      <c r="O372" s="8">
        <v>5000</v>
      </c>
      <c r="P372" s="10">
        <f t="shared" si="43"/>
        <v>48.67711794935466</v>
      </c>
      <c r="Q372" s="11">
        <f t="shared" si="44"/>
        <v>0.21358981109852856</v>
      </c>
      <c r="R372" s="79"/>
    </row>
    <row r="373" spans="1:18" x14ac:dyDescent="0.35">
      <c r="A373" s="9">
        <f t="shared" si="45"/>
        <v>368</v>
      </c>
      <c r="B373" s="14" t="s">
        <v>1332</v>
      </c>
      <c r="C373" s="8">
        <v>130.5</v>
      </c>
      <c r="D373" s="8"/>
      <c r="E373" s="8"/>
      <c r="F373" s="190">
        <f t="shared" si="41"/>
        <v>130.5</v>
      </c>
      <c r="G373" s="185">
        <f t="shared" si="46"/>
        <v>4.186533317827654E-3</v>
      </c>
      <c r="H373" s="185">
        <f t="shared" si="47"/>
        <v>3.9394697348674335E-3</v>
      </c>
      <c r="I373" s="18">
        <f t="shared" si="42"/>
        <v>34.791075769961381</v>
      </c>
      <c r="J373" s="18">
        <f t="shared" si="48"/>
        <v>7.6540366693915036</v>
      </c>
      <c r="K373" s="202">
        <v>14.580800603254994</v>
      </c>
      <c r="L373" s="202">
        <v>2.184201797622499</v>
      </c>
      <c r="M373" s="71">
        <v>21</v>
      </c>
      <c r="N373" s="71">
        <v>24</v>
      </c>
      <c r="O373" s="8">
        <v>5000</v>
      </c>
      <c r="P373" s="10">
        <f t="shared" si="43"/>
        <v>59.210114840230375</v>
      </c>
      <c r="Q373" s="11">
        <f t="shared" si="44"/>
        <v>0.45371735509755079</v>
      </c>
      <c r="R373" s="79"/>
    </row>
    <row r="374" spans="1:18" x14ac:dyDescent="0.35">
      <c r="A374" s="9">
        <f t="shared" si="45"/>
        <v>369</v>
      </c>
      <c r="B374" s="14" t="s">
        <v>1333</v>
      </c>
      <c r="C374" s="8">
        <v>384.3</v>
      </c>
      <c r="D374" s="8"/>
      <c r="E374" s="8"/>
      <c r="F374" s="190">
        <f t="shared" si="41"/>
        <v>384.3</v>
      </c>
      <c r="G374" s="185">
        <f t="shared" si="46"/>
        <v>6.9775555297127575E-4</v>
      </c>
      <c r="H374" s="185">
        <f t="shared" si="47"/>
        <v>5.6278139069534765E-4</v>
      </c>
      <c r="I374" s="18">
        <f t="shared" si="42"/>
        <v>5.3969258974614647</v>
      </c>
      <c r="J374" s="18">
        <f t="shared" si="48"/>
        <v>1.1873236974415222</v>
      </c>
      <c r="K374" s="202">
        <v>2.2617569398519279</v>
      </c>
      <c r="L374" s="202">
        <v>0.36403363293708313</v>
      </c>
      <c r="M374" s="71">
        <v>3</v>
      </c>
      <c r="N374" s="71">
        <v>4</v>
      </c>
      <c r="O374" s="8">
        <v>5000</v>
      </c>
      <c r="P374" s="10">
        <f t="shared" si="43"/>
        <v>9.2100401676919983</v>
      </c>
      <c r="Q374" s="11">
        <f t="shared" si="44"/>
        <v>2.3965756356211287E-2</v>
      </c>
      <c r="R374" s="79"/>
    </row>
    <row r="375" spans="1:18" x14ac:dyDescent="0.35">
      <c r="A375" s="9">
        <f t="shared" si="45"/>
        <v>370</v>
      </c>
      <c r="B375" s="14" t="s">
        <v>1334</v>
      </c>
      <c r="C375" s="8">
        <v>383.3</v>
      </c>
      <c r="D375" s="8"/>
      <c r="E375" s="8"/>
      <c r="F375" s="190">
        <f t="shared" si="41"/>
        <v>383.3</v>
      </c>
      <c r="G375" s="185">
        <f t="shared" si="46"/>
        <v>3.6632166530991975E-3</v>
      </c>
      <c r="H375" s="185">
        <f t="shared" si="47"/>
        <v>9.3796898449224615E-4</v>
      </c>
      <c r="I375" s="18">
        <f t="shared" si="42"/>
        <v>19.699746248065885</v>
      </c>
      <c r="J375" s="18">
        <f t="shared" si="48"/>
        <v>4.3339441745744951</v>
      </c>
      <c r="K375" s="202">
        <v>8.2541293127086774</v>
      </c>
      <c r="L375" s="202">
        <v>1.9111765729196868</v>
      </c>
      <c r="M375" s="71">
        <v>5</v>
      </c>
      <c r="N375" s="71">
        <v>21</v>
      </c>
      <c r="O375" s="8">
        <v>5000</v>
      </c>
      <c r="P375" s="10">
        <f t="shared" si="43"/>
        <v>34.198996308268747</v>
      </c>
      <c r="Q375" s="11">
        <f t="shared" si="44"/>
        <v>8.9222531459088816E-2</v>
      </c>
      <c r="R375" s="79"/>
    </row>
    <row r="376" spans="1:18" x14ac:dyDescent="0.35">
      <c r="A376" s="9">
        <f t="shared" si="45"/>
        <v>371</v>
      </c>
      <c r="B376" s="14" t="s">
        <v>1335</v>
      </c>
      <c r="C376" s="8">
        <v>409.4</v>
      </c>
      <c r="D376" s="8">
        <v>27.3</v>
      </c>
      <c r="E376" s="8">
        <v>66.900000000000006</v>
      </c>
      <c r="F376" s="190">
        <f t="shared" si="41"/>
        <v>503.6</v>
      </c>
      <c r="G376" s="185">
        <f t="shared" si="46"/>
        <v>3.8376555413420165E-3</v>
      </c>
      <c r="H376" s="185">
        <f t="shared" si="47"/>
        <v>3.5642821410705352E-3</v>
      </c>
      <c r="I376" s="18">
        <f t="shared" si="42"/>
        <v>31.691026090365217</v>
      </c>
      <c r="J376" s="18">
        <f t="shared" si="48"/>
        <v>6.9720257398803476</v>
      </c>
      <c r="K376" s="202">
        <v>13.281545639305127</v>
      </c>
      <c r="L376" s="202">
        <v>2.0021849811539578</v>
      </c>
      <c r="M376" s="71">
        <v>19</v>
      </c>
      <c r="N376" s="71">
        <v>22</v>
      </c>
      <c r="O376" s="8">
        <v>5000</v>
      </c>
      <c r="P376" s="10">
        <f t="shared" si="43"/>
        <v>53.946782450704653</v>
      </c>
      <c r="Q376" s="11">
        <f t="shared" si="44"/>
        <v>0.10712228445334522</v>
      </c>
      <c r="R376" s="79"/>
    </row>
    <row r="377" spans="1:18" x14ac:dyDescent="0.35">
      <c r="A377" s="9">
        <f t="shared" si="45"/>
        <v>372</v>
      </c>
      <c r="B377" s="14" t="s">
        <v>1336</v>
      </c>
      <c r="C377" s="8">
        <v>387.4</v>
      </c>
      <c r="D377" s="8"/>
      <c r="E377" s="8"/>
      <c r="F377" s="190">
        <f t="shared" si="41"/>
        <v>387.4</v>
      </c>
      <c r="G377" s="185">
        <f t="shared" si="46"/>
        <v>3.8376555413420165E-3</v>
      </c>
      <c r="H377" s="185">
        <f t="shared" si="47"/>
        <v>2.8139069534767382E-3</v>
      </c>
      <c r="I377" s="18">
        <f t="shared" si="42"/>
        <v>28.478332243441759</v>
      </c>
      <c r="J377" s="18">
        <f t="shared" si="48"/>
        <v>6.2652330935571872</v>
      </c>
      <c r="K377" s="202">
        <v>11.934533687113893</v>
      </c>
      <c r="L377" s="202">
        <v>2.0021849811539578</v>
      </c>
      <c r="M377" s="71">
        <v>15</v>
      </c>
      <c r="N377" s="71">
        <v>22</v>
      </c>
      <c r="O377" s="8">
        <v>5000</v>
      </c>
      <c r="P377" s="10">
        <f t="shared" si="43"/>
        <v>48.680284005266799</v>
      </c>
      <c r="Q377" s="11">
        <f t="shared" si="44"/>
        <v>0.12565896748907279</v>
      </c>
      <c r="R377" s="79"/>
    </row>
    <row r="378" spans="1:18" x14ac:dyDescent="0.35">
      <c r="A378" s="9">
        <f t="shared" si="45"/>
        <v>373</v>
      </c>
      <c r="B378" s="14" t="s">
        <v>1337</v>
      </c>
      <c r="C378" s="8">
        <v>147</v>
      </c>
      <c r="D378" s="8"/>
      <c r="E378" s="8"/>
      <c r="F378" s="190">
        <f t="shared" si="41"/>
        <v>147</v>
      </c>
      <c r="G378" s="185">
        <f t="shared" si="46"/>
        <v>8.7219444121409474E-4</v>
      </c>
      <c r="H378" s="185">
        <f t="shared" si="47"/>
        <v>9.3796898449224615E-4</v>
      </c>
      <c r="I378" s="18">
        <f t="shared" si="42"/>
        <v>7.750124198990413</v>
      </c>
      <c r="J378" s="18">
        <f t="shared" si="48"/>
        <v>1.7050273237778908</v>
      </c>
      <c r="K378" s="202">
        <v>3.2481374098746709</v>
      </c>
      <c r="L378" s="202">
        <v>0.45504204117135394</v>
      </c>
      <c r="M378" s="71">
        <v>5</v>
      </c>
      <c r="N378" s="71">
        <v>5</v>
      </c>
      <c r="O378" s="8">
        <v>5000</v>
      </c>
      <c r="P378" s="10">
        <f t="shared" si="43"/>
        <v>13.158330973814328</v>
      </c>
      <c r="Q378" s="11">
        <f t="shared" si="44"/>
        <v>8.95124556041791E-2</v>
      </c>
      <c r="R378" s="79"/>
    </row>
    <row r="379" spans="1:18" x14ac:dyDescent="0.35">
      <c r="A379" s="9">
        <f t="shared" si="45"/>
        <v>374</v>
      </c>
      <c r="B379" s="14" t="s">
        <v>1338</v>
      </c>
      <c r="C379" s="8">
        <v>203.69</v>
      </c>
      <c r="D379" s="8"/>
      <c r="E379" s="8"/>
      <c r="F379" s="190">
        <f t="shared" si="41"/>
        <v>203.69</v>
      </c>
      <c r="G379" s="185">
        <f t="shared" si="46"/>
        <v>8.7219444121409474E-4</v>
      </c>
      <c r="H379" s="185">
        <f t="shared" si="47"/>
        <v>5.6278139069534765E-4</v>
      </c>
      <c r="I379" s="18">
        <f t="shared" si="42"/>
        <v>6.1437772755286817</v>
      </c>
      <c r="J379" s="18">
        <f t="shared" si="48"/>
        <v>1.3516310006163099</v>
      </c>
      <c r="K379" s="202">
        <v>2.5746314337790532</v>
      </c>
      <c r="L379" s="202">
        <v>0.45504204117135394</v>
      </c>
      <c r="M379" s="71">
        <v>3</v>
      </c>
      <c r="N379" s="71">
        <v>5</v>
      </c>
      <c r="O379" s="8">
        <v>5000</v>
      </c>
      <c r="P379" s="10">
        <f t="shared" si="43"/>
        <v>10.525081751095398</v>
      </c>
      <c r="Q379" s="11">
        <f t="shared" si="44"/>
        <v>5.1672059262091403E-2</v>
      </c>
      <c r="R379" s="79"/>
    </row>
    <row r="380" spans="1:18" x14ac:dyDescent="0.35">
      <c r="A380" s="9">
        <f t="shared" si="45"/>
        <v>375</v>
      </c>
      <c r="B380" s="14" t="s">
        <v>1339</v>
      </c>
      <c r="C380" s="8">
        <v>138.9</v>
      </c>
      <c r="D380" s="8"/>
      <c r="E380" s="8"/>
      <c r="F380" s="190">
        <f t="shared" si="41"/>
        <v>138.9</v>
      </c>
      <c r="G380" s="185">
        <f t="shared" si="46"/>
        <v>2.791022211885103E-3</v>
      </c>
      <c r="H380" s="185">
        <f t="shared" si="47"/>
        <v>3.3766883441720859E-3</v>
      </c>
      <c r="I380" s="18">
        <f t="shared" si="42"/>
        <v>26.406744360231052</v>
      </c>
      <c r="J380" s="18">
        <f t="shared" si="48"/>
        <v>5.8094837592508313</v>
      </c>
      <c r="K380" s="202">
        <v>11.067545687694565</v>
      </c>
      <c r="L380" s="202">
        <v>1.4561345317483325</v>
      </c>
      <c r="M380" s="71">
        <v>18</v>
      </c>
      <c r="N380" s="71">
        <v>16</v>
      </c>
      <c r="O380" s="8">
        <v>5000</v>
      </c>
      <c r="P380" s="10">
        <f t="shared" si="43"/>
        <v>44.739908338924778</v>
      </c>
      <c r="Q380" s="11">
        <f t="shared" si="44"/>
        <v>0.32210157191450522</v>
      </c>
      <c r="R380" s="79"/>
    </row>
    <row r="381" spans="1:18" x14ac:dyDescent="0.35">
      <c r="A381" s="9">
        <f t="shared" si="45"/>
        <v>376</v>
      </c>
      <c r="B381" s="14" t="s">
        <v>1340</v>
      </c>
      <c r="C381" s="8">
        <v>338.8</v>
      </c>
      <c r="D381" s="8"/>
      <c r="E381" s="8"/>
      <c r="F381" s="190">
        <f t="shared" si="41"/>
        <v>338.8</v>
      </c>
      <c r="G381" s="185">
        <f t="shared" si="46"/>
        <v>2.791022211885103E-3</v>
      </c>
      <c r="H381" s="185">
        <f t="shared" si="47"/>
        <v>3.0015007503751876E-3</v>
      </c>
      <c r="I381" s="18">
        <f t="shared" si="42"/>
        <v>24.80039743676932</v>
      </c>
      <c r="J381" s="18">
        <f t="shared" si="48"/>
        <v>5.4560874360892502</v>
      </c>
      <c r="K381" s="202">
        <v>10.394039711598948</v>
      </c>
      <c r="L381" s="202">
        <v>1.4561345317483325</v>
      </c>
      <c r="M381" s="71">
        <v>16</v>
      </c>
      <c r="N381" s="71">
        <v>16</v>
      </c>
      <c r="O381" s="8">
        <v>5000</v>
      </c>
      <c r="P381" s="10">
        <f t="shared" si="43"/>
        <v>42.106659116205854</v>
      </c>
      <c r="Q381" s="11">
        <f t="shared" si="44"/>
        <v>0.12428175654133959</v>
      </c>
      <c r="R381" s="79"/>
    </row>
    <row r="382" spans="1:18" x14ac:dyDescent="0.35">
      <c r="A382" s="9">
        <f t="shared" si="45"/>
        <v>377</v>
      </c>
      <c r="B382" s="14" t="s">
        <v>1341</v>
      </c>
      <c r="C382" s="8">
        <v>386.9</v>
      </c>
      <c r="D382" s="8"/>
      <c r="E382" s="8"/>
      <c r="F382" s="190">
        <f t="shared" si="41"/>
        <v>386.9</v>
      </c>
      <c r="G382" s="185">
        <f t="shared" si="46"/>
        <v>6.9775555297127575E-4</v>
      </c>
      <c r="H382" s="185">
        <f t="shared" si="47"/>
        <v>3.7518759379689845E-4</v>
      </c>
      <c r="I382" s="18">
        <f t="shared" si="42"/>
        <v>4.5937524357305994</v>
      </c>
      <c r="J382" s="18">
        <f t="shared" si="48"/>
        <v>1.0106255358607319</v>
      </c>
      <c r="K382" s="202">
        <v>1.9250039518041195</v>
      </c>
      <c r="L382" s="202">
        <v>0.36403363293708313</v>
      </c>
      <c r="M382" s="71">
        <v>2</v>
      </c>
      <c r="N382" s="71">
        <v>4</v>
      </c>
      <c r="O382" s="8">
        <v>5000</v>
      </c>
      <c r="P382" s="10">
        <f t="shared" si="43"/>
        <v>7.8934155563325339</v>
      </c>
      <c r="Q382" s="11">
        <f t="shared" si="44"/>
        <v>2.0401694381836481E-2</v>
      </c>
      <c r="R382" s="79"/>
    </row>
    <row r="383" spans="1:18" x14ac:dyDescent="0.35">
      <c r="A383" s="9">
        <f t="shared" si="45"/>
        <v>378</v>
      </c>
      <c r="B383" s="14" t="s">
        <v>1342</v>
      </c>
      <c r="C383" s="8">
        <v>972.7</v>
      </c>
      <c r="D383" s="8"/>
      <c r="E383" s="8"/>
      <c r="F383" s="190">
        <f t="shared" si="41"/>
        <v>972.7</v>
      </c>
      <c r="G383" s="185">
        <f t="shared" si="46"/>
        <v>3.8376555413420165E-3</v>
      </c>
      <c r="H383" s="185">
        <f t="shared" si="47"/>
        <v>3.7518759379689846E-3</v>
      </c>
      <c r="I383" s="18">
        <f t="shared" si="42"/>
        <v>32.494199552096084</v>
      </c>
      <c r="J383" s="18">
        <f t="shared" si="48"/>
        <v>7.148723901461139</v>
      </c>
      <c r="K383" s="202">
        <v>13.618298627352935</v>
      </c>
      <c r="L383" s="202">
        <v>2.0021849811539578</v>
      </c>
      <c r="M383" s="71">
        <v>20</v>
      </c>
      <c r="N383" s="71">
        <v>22</v>
      </c>
      <c r="O383" s="8">
        <v>5000</v>
      </c>
      <c r="P383" s="10">
        <f t="shared" si="43"/>
        <v>55.263407062064118</v>
      </c>
      <c r="Q383" s="11">
        <f t="shared" si="44"/>
        <v>5.6814441309822265E-2</v>
      </c>
      <c r="R383" s="79"/>
    </row>
    <row r="384" spans="1:18" x14ac:dyDescent="0.35">
      <c r="A384" s="9">
        <f t="shared" si="45"/>
        <v>379</v>
      </c>
      <c r="B384" s="14" t="s">
        <v>1343</v>
      </c>
      <c r="C384" s="8">
        <v>598.79999999999995</v>
      </c>
      <c r="D384" s="8"/>
      <c r="E384" s="8"/>
      <c r="F384" s="190">
        <f t="shared" si="41"/>
        <v>598.79999999999995</v>
      </c>
      <c r="G384" s="185">
        <f t="shared" si="46"/>
        <v>2.093266658913827E-3</v>
      </c>
      <c r="H384" s="185">
        <f t="shared" si="47"/>
        <v>7.503751875937969E-4</v>
      </c>
      <c r="I384" s="18">
        <f t="shared" si="42"/>
        <v>12.174910383730067</v>
      </c>
      <c r="J384" s="18">
        <f t="shared" si="48"/>
        <v>2.6784802844206146</v>
      </c>
      <c r="K384" s="202">
        <v>5.1015058793167407</v>
      </c>
      <c r="L384" s="202">
        <v>1.0921008988112495</v>
      </c>
      <c r="M384" s="71">
        <v>4</v>
      </c>
      <c r="N384" s="71">
        <v>12</v>
      </c>
      <c r="O384" s="8">
        <v>5000</v>
      </c>
      <c r="P384" s="10">
        <f t="shared" si="43"/>
        <v>21.04699744627867</v>
      </c>
      <c r="Q384" s="11">
        <f t="shared" si="44"/>
        <v>3.5148626329790704E-2</v>
      </c>
      <c r="R384" s="79"/>
    </row>
    <row r="385" spans="1:18" x14ac:dyDescent="0.35">
      <c r="A385" s="9">
        <f t="shared" si="45"/>
        <v>380</v>
      </c>
      <c r="B385" s="14" t="s">
        <v>1344</v>
      </c>
      <c r="C385" s="8">
        <v>464.2</v>
      </c>
      <c r="D385" s="8"/>
      <c r="E385" s="8"/>
      <c r="F385" s="190">
        <f t="shared" si="41"/>
        <v>464.2</v>
      </c>
      <c r="G385" s="185">
        <f t="shared" si="46"/>
        <v>2.616583323642284E-3</v>
      </c>
      <c r="H385" s="185">
        <f t="shared" si="47"/>
        <v>2.4387193596798399E-3</v>
      </c>
      <c r="I385" s="18">
        <f t="shared" si="42"/>
        <v>21.644025673509507</v>
      </c>
      <c r="J385" s="18">
        <f t="shared" si="48"/>
        <v>4.7616856481720919</v>
      </c>
      <c r="K385" s="202">
        <v>9.0709062535283955</v>
      </c>
      <c r="L385" s="202">
        <v>1.3651261235140619</v>
      </c>
      <c r="M385" s="71">
        <v>13</v>
      </c>
      <c r="N385" s="71">
        <v>15</v>
      </c>
      <c r="O385" s="8">
        <v>5000</v>
      </c>
      <c r="P385" s="10">
        <f t="shared" si="43"/>
        <v>36.841743698724059</v>
      </c>
      <c r="Q385" s="11">
        <f t="shared" si="44"/>
        <v>7.9366100169590822E-2</v>
      </c>
      <c r="R385" s="79"/>
    </row>
    <row r="386" spans="1:18" x14ac:dyDescent="0.35">
      <c r="A386" s="9">
        <f t="shared" si="45"/>
        <v>381</v>
      </c>
      <c r="B386" s="14" t="s">
        <v>1345</v>
      </c>
      <c r="C386" s="8">
        <v>606.78</v>
      </c>
      <c r="D386" s="8"/>
      <c r="E386" s="8"/>
      <c r="F386" s="190">
        <f t="shared" si="41"/>
        <v>606.78</v>
      </c>
      <c r="G386" s="185">
        <f t="shared" si="46"/>
        <v>3.8376555413420165E-3</v>
      </c>
      <c r="H386" s="185">
        <f t="shared" si="47"/>
        <v>3.5642821410705352E-3</v>
      </c>
      <c r="I386" s="18">
        <f t="shared" si="42"/>
        <v>31.691026090365217</v>
      </c>
      <c r="J386" s="18">
        <f t="shared" si="48"/>
        <v>6.9720257398803476</v>
      </c>
      <c r="K386" s="202">
        <v>13.281545639305127</v>
      </c>
      <c r="L386" s="202">
        <v>2.0021849811539578</v>
      </c>
      <c r="M386" s="71">
        <v>19</v>
      </c>
      <c r="N386" s="71">
        <v>22</v>
      </c>
      <c r="O386" s="8">
        <v>5000</v>
      </c>
      <c r="P386" s="10">
        <f t="shared" si="43"/>
        <v>53.946782450704653</v>
      </c>
      <c r="Q386" s="11">
        <f t="shared" si="44"/>
        <v>8.8906658839620054E-2</v>
      </c>
      <c r="R386" s="79"/>
    </row>
    <row r="387" spans="1:18" x14ac:dyDescent="0.35">
      <c r="A387" s="9">
        <f t="shared" si="45"/>
        <v>382</v>
      </c>
      <c r="B387" s="14" t="s">
        <v>1346</v>
      </c>
      <c r="C387" s="8">
        <v>305</v>
      </c>
      <c r="D387" s="8"/>
      <c r="E387" s="8"/>
      <c r="F387" s="190">
        <f t="shared" ref="F387:F449" si="49">C387+D387+E387</f>
        <v>305</v>
      </c>
      <c r="G387" s="185">
        <f t="shared" si="46"/>
        <v>8.7219444121409474E-4</v>
      </c>
      <c r="H387" s="185">
        <f t="shared" si="47"/>
        <v>9.3796898449224615E-4</v>
      </c>
      <c r="I387" s="18">
        <f t="shared" ref="I387:I450" si="50">(G387+H387)*$S$2</f>
        <v>7.750124198990413</v>
      </c>
      <c r="J387" s="18">
        <f t="shared" si="48"/>
        <v>1.7050273237778908</v>
      </c>
      <c r="K387" s="202">
        <v>3.2481374098746709</v>
      </c>
      <c r="L387" s="202">
        <v>0.45504204117135394</v>
      </c>
      <c r="M387" s="71">
        <v>5</v>
      </c>
      <c r="N387" s="71">
        <v>5</v>
      </c>
      <c r="O387" s="8">
        <v>5000</v>
      </c>
      <c r="P387" s="10">
        <f t="shared" ref="P387:P450" si="51">I387+J387+K387+L387</f>
        <v>13.158330973814328</v>
      </c>
      <c r="Q387" s="11">
        <f t="shared" ref="Q387:Q450" si="52">P387/F387</f>
        <v>4.3142068766604355E-2</v>
      </c>
      <c r="R387" s="79"/>
    </row>
    <row r="388" spans="1:18" x14ac:dyDescent="0.35">
      <c r="A388" s="9">
        <f t="shared" si="45"/>
        <v>383</v>
      </c>
      <c r="B388" s="14" t="s">
        <v>1347</v>
      </c>
      <c r="C388" s="8">
        <v>759.8</v>
      </c>
      <c r="D388" s="8"/>
      <c r="E388" s="8"/>
      <c r="F388" s="190">
        <f t="shared" si="49"/>
        <v>759.8</v>
      </c>
      <c r="G388" s="185">
        <f t="shared" si="46"/>
        <v>2.791022211885103E-3</v>
      </c>
      <c r="H388" s="185">
        <f t="shared" si="47"/>
        <v>3.0015007503751876E-3</v>
      </c>
      <c r="I388" s="18">
        <f t="shared" si="50"/>
        <v>24.80039743676932</v>
      </c>
      <c r="J388" s="18">
        <f t="shared" si="48"/>
        <v>5.4560874360892502</v>
      </c>
      <c r="K388" s="202">
        <v>10.394039711598948</v>
      </c>
      <c r="L388" s="202">
        <v>1.4561345317483325</v>
      </c>
      <c r="M388" s="71">
        <v>16</v>
      </c>
      <c r="N388" s="71">
        <v>16</v>
      </c>
      <c r="O388" s="8">
        <v>5000</v>
      </c>
      <c r="P388" s="10">
        <f t="shared" si="51"/>
        <v>42.106659116205854</v>
      </c>
      <c r="Q388" s="11">
        <f t="shared" si="52"/>
        <v>5.5418082543045352E-2</v>
      </c>
      <c r="R388" s="79"/>
    </row>
    <row r="389" spans="1:18" x14ac:dyDescent="0.35">
      <c r="A389" s="9">
        <f t="shared" si="45"/>
        <v>384</v>
      </c>
      <c r="B389" s="14" t="s">
        <v>1348</v>
      </c>
      <c r="C389" s="8">
        <v>530.20000000000005</v>
      </c>
      <c r="D389" s="8"/>
      <c r="E389" s="8"/>
      <c r="F389" s="190">
        <f t="shared" si="49"/>
        <v>530.20000000000005</v>
      </c>
      <c r="G389" s="185">
        <f t="shared" si="46"/>
        <v>6.9775555297127575E-4</v>
      </c>
      <c r="H389" s="185">
        <f t="shared" si="47"/>
        <v>3.7518759379689845E-4</v>
      </c>
      <c r="I389" s="18">
        <f t="shared" si="50"/>
        <v>4.5937524357305994</v>
      </c>
      <c r="J389" s="18">
        <f t="shared" si="48"/>
        <v>1.0106255358607319</v>
      </c>
      <c r="K389" s="202">
        <v>1.9250039518041195</v>
      </c>
      <c r="L389" s="202">
        <v>0.36403363293708313</v>
      </c>
      <c r="M389" s="71">
        <v>2</v>
      </c>
      <c r="N389" s="71">
        <v>4</v>
      </c>
      <c r="O389" s="8">
        <v>5000</v>
      </c>
      <c r="P389" s="10">
        <f t="shared" si="51"/>
        <v>7.8934155563325339</v>
      </c>
      <c r="Q389" s="11">
        <f t="shared" si="52"/>
        <v>1.4887618929333333E-2</v>
      </c>
      <c r="R389" s="79"/>
    </row>
    <row r="390" spans="1:18" x14ac:dyDescent="0.35">
      <c r="A390" s="9">
        <f t="shared" si="45"/>
        <v>385</v>
      </c>
      <c r="B390" s="14" t="s">
        <v>1349</v>
      </c>
      <c r="C390" s="8">
        <v>123.5</v>
      </c>
      <c r="D390" s="8"/>
      <c r="E390" s="8"/>
      <c r="F390" s="190">
        <f t="shared" si="49"/>
        <v>123.5</v>
      </c>
      <c r="G390" s="185">
        <f t="shared" si="46"/>
        <v>1.9188277706710082E-3</v>
      </c>
      <c r="H390" s="185">
        <f t="shared" si="47"/>
        <v>1.6883441720860429E-3</v>
      </c>
      <c r="I390" s="18">
        <f t="shared" si="50"/>
        <v>15.443926314317178</v>
      </c>
      <c r="J390" s="18">
        <f t="shared" si="48"/>
        <v>3.397663789149779</v>
      </c>
      <c r="K390" s="202">
        <v>6.4723963256286599</v>
      </c>
      <c r="L390" s="202">
        <v>1.0010924905769789</v>
      </c>
      <c r="M390" s="71">
        <v>9</v>
      </c>
      <c r="N390" s="71">
        <v>11</v>
      </c>
      <c r="O390" s="8">
        <v>5000</v>
      </c>
      <c r="P390" s="10">
        <f t="shared" si="51"/>
        <v>26.315078919672594</v>
      </c>
      <c r="Q390" s="11">
        <f t="shared" si="52"/>
        <v>0.21307756210261208</v>
      </c>
      <c r="R390" s="79"/>
    </row>
    <row r="391" spans="1:18" x14ac:dyDescent="0.35">
      <c r="A391" s="9">
        <f t="shared" ref="A391:A454" si="53">A390+1</f>
        <v>386</v>
      </c>
      <c r="B391" s="14" t="s">
        <v>1350</v>
      </c>
      <c r="C391" s="8">
        <v>298.8</v>
      </c>
      <c r="D391" s="8"/>
      <c r="E391" s="8"/>
      <c r="F391" s="190">
        <f t="shared" si="49"/>
        <v>298.8</v>
      </c>
      <c r="G391" s="185">
        <f t="shared" ref="G391:G454" si="54">1.5/8599*N391</f>
        <v>6.9775555297127575E-4</v>
      </c>
      <c r="H391" s="185">
        <f t="shared" ref="H391:H454" si="55">1.5/7996*M391</f>
        <v>1.8759379689844922E-4</v>
      </c>
      <c r="I391" s="18">
        <f t="shared" si="50"/>
        <v>3.7905789739997338</v>
      </c>
      <c r="J391" s="18">
        <f t="shared" si="48"/>
        <v>0.83392737427994146</v>
      </c>
      <c r="K391" s="202">
        <v>1.5882509637563107</v>
      </c>
      <c r="L391" s="202">
        <v>0.36403363293708313</v>
      </c>
      <c r="M391" s="71">
        <v>1</v>
      </c>
      <c r="N391" s="71">
        <v>4</v>
      </c>
      <c r="O391" s="8">
        <v>5000</v>
      </c>
      <c r="P391" s="10">
        <f t="shared" si="51"/>
        <v>6.5767909449730695</v>
      </c>
      <c r="Q391" s="11">
        <f t="shared" si="52"/>
        <v>2.201067920004374E-2</v>
      </c>
      <c r="R391" s="79"/>
    </row>
    <row r="392" spans="1:18" x14ac:dyDescent="0.35">
      <c r="A392" s="9">
        <f t="shared" si="53"/>
        <v>387</v>
      </c>
      <c r="B392" s="14" t="s">
        <v>1351</v>
      </c>
      <c r="C392" s="8">
        <v>217.3</v>
      </c>
      <c r="D392" s="8"/>
      <c r="E392" s="8"/>
      <c r="F392" s="190">
        <f t="shared" si="49"/>
        <v>217.3</v>
      </c>
      <c r="G392" s="185">
        <f t="shared" si="54"/>
        <v>6.9775555297127575E-4</v>
      </c>
      <c r="H392" s="185">
        <f t="shared" si="55"/>
        <v>5.6278139069534765E-4</v>
      </c>
      <c r="I392" s="18">
        <f t="shared" si="50"/>
        <v>5.3969258974614647</v>
      </c>
      <c r="J392" s="18">
        <f t="shared" si="48"/>
        <v>1.1873236974415222</v>
      </c>
      <c r="K392" s="202">
        <v>2.2617569398519279</v>
      </c>
      <c r="L392" s="202">
        <v>0.36403363293708313</v>
      </c>
      <c r="M392" s="71">
        <v>3</v>
      </c>
      <c r="N392" s="71">
        <v>4</v>
      </c>
      <c r="O392" s="8">
        <v>5000</v>
      </c>
      <c r="P392" s="10">
        <f t="shared" si="51"/>
        <v>9.2100401676919983</v>
      </c>
      <c r="Q392" s="11">
        <f t="shared" si="52"/>
        <v>4.2383986045522307E-2</v>
      </c>
      <c r="R392" s="79"/>
    </row>
    <row r="393" spans="1:18" x14ac:dyDescent="0.35">
      <c r="A393" s="9">
        <f t="shared" si="53"/>
        <v>388</v>
      </c>
      <c r="B393" s="14" t="s">
        <v>1352</v>
      </c>
      <c r="C393" s="8">
        <v>283.89999999999998</v>
      </c>
      <c r="D393" s="8">
        <v>10</v>
      </c>
      <c r="E393" s="8"/>
      <c r="F393" s="190">
        <f t="shared" si="49"/>
        <v>293.89999999999998</v>
      </c>
      <c r="G393" s="185">
        <f t="shared" si="54"/>
        <v>1.0466333294569135E-3</v>
      </c>
      <c r="H393" s="185">
        <f t="shared" si="55"/>
        <v>9.3796898449224615E-4</v>
      </c>
      <c r="I393" s="18">
        <f t="shared" si="50"/>
        <v>8.4969755770576292</v>
      </c>
      <c r="J393" s="18">
        <f t="shared" si="48"/>
        <v>1.8693346269526785</v>
      </c>
      <c r="K393" s="202">
        <v>3.5610119038017967</v>
      </c>
      <c r="L393" s="202">
        <v>0.54605044940562475</v>
      </c>
      <c r="M393" s="71">
        <v>5</v>
      </c>
      <c r="N393" s="71">
        <v>6</v>
      </c>
      <c r="O393" s="8">
        <v>5000</v>
      </c>
      <c r="P393" s="10">
        <f t="shared" si="51"/>
        <v>14.473372557217729</v>
      </c>
      <c r="Q393" s="11">
        <f t="shared" si="52"/>
        <v>4.924590866695383E-2</v>
      </c>
      <c r="R393" s="79"/>
    </row>
    <row r="394" spans="1:18" x14ac:dyDescent="0.35">
      <c r="A394" s="9">
        <f t="shared" si="53"/>
        <v>389</v>
      </c>
      <c r="B394" s="14" t="s">
        <v>1353</v>
      </c>
      <c r="C394" s="8">
        <v>198.9</v>
      </c>
      <c r="D394" s="8"/>
      <c r="E394" s="8"/>
      <c r="F394" s="190">
        <f t="shared" si="49"/>
        <v>198.9</v>
      </c>
      <c r="G394" s="185">
        <f t="shared" si="54"/>
        <v>1.5699499941853705E-3</v>
      </c>
      <c r="H394" s="185">
        <f t="shared" si="55"/>
        <v>9.3796898449224615E-4</v>
      </c>
      <c r="I394" s="18">
        <f t="shared" si="50"/>
        <v>10.737529711259283</v>
      </c>
      <c r="J394" s="18">
        <f t="shared" si="48"/>
        <v>2.3622565364770423</v>
      </c>
      <c r="K394" s="202">
        <v>4.499635385583173</v>
      </c>
      <c r="L394" s="202">
        <v>0.81907567410843718</v>
      </c>
      <c r="M394" s="71">
        <v>5</v>
      </c>
      <c r="N394" s="71">
        <v>9</v>
      </c>
      <c r="O394" s="8">
        <v>5000</v>
      </c>
      <c r="P394" s="10">
        <f t="shared" si="51"/>
        <v>18.418497307427934</v>
      </c>
      <c r="Q394" s="11">
        <f t="shared" si="52"/>
        <v>9.2601796417435558E-2</v>
      </c>
      <c r="R394" s="79"/>
    </row>
    <row r="395" spans="1:18" x14ac:dyDescent="0.35">
      <c r="A395" s="9">
        <f t="shared" si="53"/>
        <v>390</v>
      </c>
      <c r="B395" s="14" t="s">
        <v>1354</v>
      </c>
      <c r="C395" s="8">
        <v>95.6</v>
      </c>
      <c r="D395" s="8"/>
      <c r="E395" s="8"/>
      <c r="F395" s="190">
        <f t="shared" si="49"/>
        <v>95.6</v>
      </c>
      <c r="G395" s="185">
        <f t="shared" si="54"/>
        <v>6.9775555297127575E-4</v>
      </c>
      <c r="H395" s="185">
        <f t="shared" si="55"/>
        <v>5.6278139069534765E-4</v>
      </c>
      <c r="I395" s="18">
        <f t="shared" si="50"/>
        <v>5.3969258974614647</v>
      </c>
      <c r="J395" s="18">
        <f t="shared" si="48"/>
        <v>1.1873236974415222</v>
      </c>
      <c r="K395" s="202">
        <v>2.2617569398519279</v>
      </c>
      <c r="L395" s="202">
        <v>0.36403363293708313</v>
      </c>
      <c r="M395" s="71">
        <v>3</v>
      </c>
      <c r="N395" s="71">
        <v>4</v>
      </c>
      <c r="O395" s="8">
        <v>5000</v>
      </c>
      <c r="P395" s="10">
        <f t="shared" si="51"/>
        <v>9.2100401676919983</v>
      </c>
      <c r="Q395" s="11">
        <f t="shared" si="52"/>
        <v>9.6339332298033459E-2</v>
      </c>
      <c r="R395" s="79"/>
    </row>
    <row r="396" spans="1:18" x14ac:dyDescent="0.35">
      <c r="A396" s="9">
        <f t="shared" si="53"/>
        <v>391</v>
      </c>
      <c r="B396" s="14" t="s">
        <v>1355</v>
      </c>
      <c r="C396" s="8">
        <v>408.7</v>
      </c>
      <c r="D396" s="8"/>
      <c r="E396" s="8"/>
      <c r="F396" s="190">
        <f t="shared" si="49"/>
        <v>408.7</v>
      </c>
      <c r="G396" s="185">
        <f t="shared" si="54"/>
        <v>6.9775555297127575E-4</v>
      </c>
      <c r="H396" s="185">
        <f t="shared" si="55"/>
        <v>1.8759379689844922E-4</v>
      </c>
      <c r="I396" s="18">
        <f t="shared" si="50"/>
        <v>3.7905789739997338</v>
      </c>
      <c r="J396" s="18">
        <f t="shared" si="48"/>
        <v>0.83392737427994146</v>
      </c>
      <c r="K396" s="202">
        <v>1.5882509637563107</v>
      </c>
      <c r="L396" s="202">
        <v>0.36403363293708313</v>
      </c>
      <c r="M396" s="71">
        <v>1</v>
      </c>
      <c r="N396" s="71">
        <v>4</v>
      </c>
      <c r="O396" s="8">
        <v>5000</v>
      </c>
      <c r="P396" s="10">
        <f t="shared" si="51"/>
        <v>6.5767909449730695</v>
      </c>
      <c r="Q396" s="11">
        <f t="shared" si="52"/>
        <v>1.6091976865605748E-2</v>
      </c>
      <c r="R396" s="79"/>
    </row>
    <row r="397" spans="1:18" x14ac:dyDescent="0.35">
      <c r="A397" s="9">
        <f t="shared" si="53"/>
        <v>392</v>
      </c>
      <c r="B397" s="14" t="s">
        <v>1356</v>
      </c>
      <c r="C397" s="8">
        <v>449.5</v>
      </c>
      <c r="D397" s="8"/>
      <c r="E397" s="8"/>
      <c r="F397" s="190">
        <f t="shared" si="49"/>
        <v>449.5</v>
      </c>
      <c r="G397" s="185">
        <f t="shared" si="54"/>
        <v>2.965461100127922E-3</v>
      </c>
      <c r="H397" s="185">
        <f t="shared" si="55"/>
        <v>1.8759379689844923E-3</v>
      </c>
      <c r="I397" s="18">
        <f t="shared" si="50"/>
        <v>20.728208044451346</v>
      </c>
      <c r="J397" s="18">
        <f t="shared" si="48"/>
        <v>4.5602057697792961</v>
      </c>
      <c r="K397" s="202">
        <v>8.686396277239222</v>
      </c>
      <c r="L397" s="202">
        <v>1.5471429399826033</v>
      </c>
      <c r="M397" s="71">
        <v>10</v>
      </c>
      <c r="N397" s="71">
        <v>17</v>
      </c>
      <c r="O397" s="8">
        <v>5000</v>
      </c>
      <c r="P397" s="10">
        <f t="shared" si="51"/>
        <v>35.521953031452469</v>
      </c>
      <c r="Q397" s="11">
        <f t="shared" si="52"/>
        <v>7.9025479491551656E-2</v>
      </c>
      <c r="R397" s="79"/>
    </row>
    <row r="398" spans="1:18" x14ac:dyDescent="0.35">
      <c r="A398" s="9">
        <f t="shared" si="53"/>
        <v>393</v>
      </c>
      <c r="B398" s="14" t="s">
        <v>1357</v>
      </c>
      <c r="C398" s="8">
        <v>364.8</v>
      </c>
      <c r="D398" s="8"/>
      <c r="E398" s="8"/>
      <c r="F398" s="190">
        <f t="shared" si="49"/>
        <v>364.8</v>
      </c>
      <c r="G398" s="185">
        <f t="shared" si="54"/>
        <v>2.965461100127922E-3</v>
      </c>
      <c r="H398" s="185">
        <f t="shared" si="55"/>
        <v>4.1270635317658833E-3</v>
      </c>
      <c r="I398" s="18">
        <f t="shared" si="50"/>
        <v>30.366289585221732</v>
      </c>
      <c r="J398" s="18">
        <f t="shared" si="48"/>
        <v>6.6805837087487809</v>
      </c>
      <c r="K398" s="202">
        <v>12.727432133812925</v>
      </c>
      <c r="L398" s="202">
        <v>1.5471429399826033</v>
      </c>
      <c r="M398" s="71">
        <v>22</v>
      </c>
      <c r="N398" s="71">
        <v>17</v>
      </c>
      <c r="O398" s="8">
        <v>5000</v>
      </c>
      <c r="P398" s="10">
        <f t="shared" si="51"/>
        <v>51.321448367766045</v>
      </c>
      <c r="Q398" s="11">
        <f t="shared" si="52"/>
        <v>0.14068379486777974</v>
      </c>
      <c r="R398" s="79"/>
    </row>
    <row r="399" spans="1:18" x14ac:dyDescent="0.35">
      <c r="A399" s="9">
        <f t="shared" si="53"/>
        <v>394</v>
      </c>
      <c r="B399" s="14" t="s">
        <v>1358</v>
      </c>
      <c r="C399" s="8">
        <v>326.3</v>
      </c>
      <c r="D399" s="8"/>
      <c r="E399" s="8"/>
      <c r="F399" s="190">
        <f t="shared" si="49"/>
        <v>326.3</v>
      </c>
      <c r="G399" s="185">
        <f t="shared" si="54"/>
        <v>5.2331666472845676E-4</v>
      </c>
      <c r="H399" s="185">
        <f t="shared" si="55"/>
        <v>5.6278139069534765E-4</v>
      </c>
      <c r="I399" s="18">
        <f t="shared" si="50"/>
        <v>4.6500745193942468</v>
      </c>
      <c r="J399" s="18">
        <f t="shared" si="48"/>
        <v>1.0230163942667343</v>
      </c>
      <c r="K399" s="202">
        <v>1.9488824459248026</v>
      </c>
      <c r="L399" s="202">
        <v>0.27302522470281237</v>
      </c>
      <c r="M399" s="71">
        <v>3</v>
      </c>
      <c r="N399" s="71">
        <v>3</v>
      </c>
      <c r="O399" s="8">
        <v>5000</v>
      </c>
      <c r="P399" s="10">
        <f t="shared" si="51"/>
        <v>7.8949985842885964</v>
      </c>
      <c r="Q399" s="11">
        <f t="shared" si="52"/>
        <v>2.4195521251267532E-2</v>
      </c>
      <c r="R399" s="79"/>
    </row>
    <row r="400" spans="1:18" x14ac:dyDescent="0.35">
      <c r="A400" s="9">
        <f t="shared" si="53"/>
        <v>395</v>
      </c>
      <c r="B400" s="14" t="s">
        <v>1359</v>
      </c>
      <c r="C400" s="8">
        <v>634.70000000000005</v>
      </c>
      <c r="D400" s="8"/>
      <c r="E400" s="8"/>
      <c r="F400" s="190">
        <f t="shared" si="49"/>
        <v>634.70000000000005</v>
      </c>
      <c r="G400" s="185">
        <f t="shared" si="54"/>
        <v>5.582044423770206E-3</v>
      </c>
      <c r="H400" s="185">
        <f t="shared" si="55"/>
        <v>5.8154077038519263E-3</v>
      </c>
      <c r="I400" s="18">
        <f t="shared" si="50"/>
        <v>48.797621411807775</v>
      </c>
      <c r="J400" s="18">
        <f t="shared" si="48"/>
        <v>10.735476710597711</v>
      </c>
      <c r="K400" s="202">
        <v>20.45132643515009</v>
      </c>
      <c r="L400" s="202">
        <v>2.912269063496665</v>
      </c>
      <c r="M400" s="71">
        <v>31</v>
      </c>
      <c r="N400" s="71">
        <v>32</v>
      </c>
      <c r="O400" s="8">
        <v>5000</v>
      </c>
      <c r="P400" s="10">
        <f t="shared" si="51"/>
        <v>82.896693621052236</v>
      </c>
      <c r="Q400" s="11">
        <f t="shared" si="52"/>
        <v>0.13060767862147823</v>
      </c>
      <c r="R400" s="79"/>
    </row>
    <row r="401" spans="1:18" x14ac:dyDescent="0.35">
      <c r="A401" s="9">
        <f t="shared" si="53"/>
        <v>396</v>
      </c>
      <c r="B401" s="14" t="s">
        <v>1360</v>
      </c>
      <c r="C401" s="8">
        <v>267.10000000000002</v>
      </c>
      <c r="D401" s="8"/>
      <c r="E401" s="8"/>
      <c r="F401" s="190">
        <f t="shared" si="49"/>
        <v>267.10000000000002</v>
      </c>
      <c r="G401" s="185">
        <f t="shared" si="54"/>
        <v>1.0466333294569135E-3</v>
      </c>
      <c r="H401" s="185">
        <f t="shared" si="55"/>
        <v>1.1255627813906953E-3</v>
      </c>
      <c r="I401" s="18">
        <f t="shared" si="50"/>
        <v>9.3001490387884935</v>
      </c>
      <c r="J401" s="18">
        <f t="shared" si="48"/>
        <v>2.0460327885334686</v>
      </c>
      <c r="K401" s="202">
        <v>3.8977648918496053</v>
      </c>
      <c r="L401" s="202">
        <v>0.54605044940562475</v>
      </c>
      <c r="M401" s="71">
        <v>6</v>
      </c>
      <c r="N401" s="71">
        <v>6</v>
      </c>
      <c r="O401" s="8">
        <v>5000</v>
      </c>
      <c r="P401" s="10">
        <f t="shared" si="51"/>
        <v>15.789997168577193</v>
      </c>
      <c r="Q401" s="11">
        <f t="shared" si="52"/>
        <v>5.9116425191228721E-2</v>
      </c>
      <c r="R401" s="79"/>
    </row>
    <row r="402" spans="1:18" x14ac:dyDescent="0.35">
      <c r="A402" s="9">
        <f t="shared" si="53"/>
        <v>397</v>
      </c>
      <c r="B402" s="14" t="s">
        <v>1361</v>
      </c>
      <c r="C402" s="8">
        <v>224.6</v>
      </c>
      <c r="D402" s="8"/>
      <c r="E402" s="8"/>
      <c r="F402" s="190">
        <f t="shared" si="49"/>
        <v>224.6</v>
      </c>
      <c r="G402" s="185">
        <f t="shared" si="54"/>
        <v>1.9188277706710082E-3</v>
      </c>
      <c r="H402" s="185">
        <f t="shared" si="55"/>
        <v>9.3796898449224615E-4</v>
      </c>
      <c r="I402" s="18">
        <f t="shared" si="50"/>
        <v>12.231232467393715</v>
      </c>
      <c r="J402" s="18">
        <f t="shared" si="48"/>
        <v>2.6908711428266172</v>
      </c>
      <c r="K402" s="202">
        <v>5.1253843734374245</v>
      </c>
      <c r="L402" s="202">
        <v>1.0010924905769789</v>
      </c>
      <c r="M402" s="71">
        <v>5</v>
      </c>
      <c r="N402" s="71">
        <v>11</v>
      </c>
      <c r="O402" s="8">
        <v>5000</v>
      </c>
      <c r="P402" s="10">
        <f t="shared" si="51"/>
        <v>21.048580474234736</v>
      </c>
      <c r="Q402" s="11">
        <f t="shared" si="52"/>
        <v>9.3715852512176026E-2</v>
      </c>
      <c r="R402" s="79"/>
    </row>
    <row r="403" spans="1:18" x14ac:dyDescent="0.35">
      <c r="A403" s="9">
        <f t="shared" si="53"/>
        <v>398</v>
      </c>
      <c r="B403" s="14" t="s">
        <v>1362</v>
      </c>
      <c r="C403" s="8">
        <v>572.29999999999995</v>
      </c>
      <c r="D403" s="8"/>
      <c r="E403" s="8"/>
      <c r="F403" s="190">
        <f t="shared" si="49"/>
        <v>572.29999999999995</v>
      </c>
      <c r="G403" s="185">
        <f t="shared" si="54"/>
        <v>3.6632166530991975E-3</v>
      </c>
      <c r="H403" s="185">
        <f t="shared" si="55"/>
        <v>4.689844922461231E-3</v>
      </c>
      <c r="I403" s="18">
        <f t="shared" si="50"/>
        <v>35.763215482683194</v>
      </c>
      <c r="J403" s="18">
        <f t="shared" si="48"/>
        <v>7.8679074061903025</v>
      </c>
      <c r="K403" s="202">
        <v>14.989189073664853</v>
      </c>
      <c r="L403" s="202">
        <v>1.9111765729196868</v>
      </c>
      <c r="M403" s="71">
        <v>25</v>
      </c>
      <c r="N403" s="71">
        <v>21</v>
      </c>
      <c r="O403" s="8">
        <v>5000</v>
      </c>
      <c r="P403" s="10">
        <f t="shared" si="51"/>
        <v>60.531488535458038</v>
      </c>
      <c r="Q403" s="11">
        <f t="shared" si="52"/>
        <v>0.10576880750560552</v>
      </c>
      <c r="R403" s="79"/>
    </row>
    <row r="404" spans="1:18" x14ac:dyDescent="0.35">
      <c r="A404" s="9">
        <f t="shared" si="53"/>
        <v>399</v>
      </c>
      <c r="B404" s="14" t="s">
        <v>1363</v>
      </c>
      <c r="C404" s="8">
        <v>227.9</v>
      </c>
      <c r="D404" s="8"/>
      <c r="E404" s="8"/>
      <c r="F404" s="190">
        <f t="shared" si="49"/>
        <v>227.9</v>
      </c>
      <c r="G404" s="185">
        <f t="shared" si="54"/>
        <v>1.3955111059425515E-3</v>
      </c>
      <c r="H404" s="185">
        <f t="shared" si="55"/>
        <v>7.503751875937969E-4</v>
      </c>
      <c r="I404" s="18">
        <f t="shared" si="50"/>
        <v>9.1875048714611989</v>
      </c>
      <c r="J404" s="18">
        <f t="shared" si="48"/>
        <v>2.0212510717214638</v>
      </c>
      <c r="K404" s="202">
        <v>3.8500079036082391</v>
      </c>
      <c r="L404" s="202">
        <v>0.72806726587416626</v>
      </c>
      <c r="M404" s="71">
        <v>4</v>
      </c>
      <c r="N404" s="71">
        <v>8</v>
      </c>
      <c r="O404" s="8">
        <v>5000</v>
      </c>
      <c r="P404" s="10">
        <f t="shared" si="51"/>
        <v>15.786831112665068</v>
      </c>
      <c r="Q404" s="11">
        <f t="shared" si="52"/>
        <v>6.9270869296468043E-2</v>
      </c>
      <c r="R404" s="79"/>
    </row>
    <row r="405" spans="1:18" x14ac:dyDescent="0.35">
      <c r="A405" s="9">
        <f t="shared" si="53"/>
        <v>400</v>
      </c>
      <c r="B405" s="14" t="s">
        <v>1364</v>
      </c>
      <c r="C405" s="8">
        <v>641.5</v>
      </c>
      <c r="D405" s="8">
        <v>18.100000000000001</v>
      </c>
      <c r="E405" s="8"/>
      <c r="F405" s="190">
        <f t="shared" si="49"/>
        <v>659.6</v>
      </c>
      <c r="G405" s="185">
        <f t="shared" si="54"/>
        <v>3.139899988370741E-3</v>
      </c>
      <c r="H405" s="185">
        <f t="shared" si="55"/>
        <v>4.8774387193596799E-3</v>
      </c>
      <c r="I405" s="18">
        <f t="shared" si="50"/>
        <v>34.325834810212413</v>
      </c>
      <c r="J405" s="18">
        <f t="shared" si="48"/>
        <v>7.5516836582467306</v>
      </c>
      <c r="K405" s="202">
        <v>14.387318579931287</v>
      </c>
      <c r="L405" s="202">
        <v>1.6381513482168744</v>
      </c>
      <c r="M405" s="71">
        <v>26</v>
      </c>
      <c r="N405" s="71">
        <v>18</v>
      </c>
      <c r="O405" s="8">
        <v>5000</v>
      </c>
      <c r="P405" s="10">
        <f t="shared" si="51"/>
        <v>57.902988396607306</v>
      </c>
      <c r="Q405" s="11">
        <f t="shared" si="52"/>
        <v>8.7785003633425257E-2</v>
      </c>
      <c r="R405" s="79"/>
    </row>
    <row r="406" spans="1:18" x14ac:dyDescent="0.35">
      <c r="A406" s="9">
        <f t="shared" si="53"/>
        <v>401</v>
      </c>
      <c r="B406" s="14" t="s">
        <v>1365</v>
      </c>
      <c r="C406" s="8">
        <v>824.8</v>
      </c>
      <c r="D406" s="8"/>
      <c r="E406" s="8"/>
      <c r="F406" s="190">
        <f t="shared" si="49"/>
        <v>824.8</v>
      </c>
      <c r="G406" s="185">
        <f t="shared" si="54"/>
        <v>5.7564833120130245E-3</v>
      </c>
      <c r="H406" s="185">
        <f t="shared" si="55"/>
        <v>5.8154077038519263E-3</v>
      </c>
      <c r="I406" s="18">
        <f t="shared" si="50"/>
        <v>49.544472789874995</v>
      </c>
      <c r="J406" s="18">
        <f t="shared" si="48"/>
        <v>10.899784013772498</v>
      </c>
      <c r="K406" s="202">
        <v>20.764200929077212</v>
      </c>
      <c r="L406" s="202">
        <v>3.0032774717309363</v>
      </c>
      <c r="M406" s="71">
        <v>31</v>
      </c>
      <c r="N406" s="71">
        <v>33</v>
      </c>
      <c r="O406" s="8">
        <v>5000</v>
      </c>
      <c r="P406" s="10">
        <f t="shared" si="51"/>
        <v>84.211735204455636</v>
      </c>
      <c r="Q406" s="11">
        <f t="shared" si="52"/>
        <v>0.10209958196466494</v>
      </c>
      <c r="R406" s="79"/>
    </row>
    <row r="407" spans="1:18" x14ac:dyDescent="0.35">
      <c r="A407" s="9">
        <f t="shared" si="53"/>
        <v>402</v>
      </c>
      <c r="B407" s="14" t="s">
        <v>1366</v>
      </c>
      <c r="C407" s="8">
        <v>162.80000000000001</v>
      </c>
      <c r="D407" s="8"/>
      <c r="E407" s="8"/>
      <c r="F407" s="190">
        <f t="shared" si="49"/>
        <v>162.80000000000001</v>
      </c>
      <c r="G407" s="185">
        <f t="shared" si="54"/>
        <v>1.9188277706710082E-3</v>
      </c>
      <c r="H407" s="185">
        <f t="shared" si="55"/>
        <v>1.5007503751875938E-3</v>
      </c>
      <c r="I407" s="18">
        <f t="shared" si="50"/>
        <v>14.640752852586312</v>
      </c>
      <c r="J407" s="18">
        <f t="shared" si="48"/>
        <v>3.2209656275689884</v>
      </c>
      <c r="K407" s="202">
        <v>6.1356433375808503</v>
      </c>
      <c r="L407" s="202">
        <v>1.0010924905769789</v>
      </c>
      <c r="M407" s="71">
        <v>8</v>
      </c>
      <c r="N407" s="71">
        <v>11</v>
      </c>
      <c r="O407" s="8">
        <v>5000</v>
      </c>
      <c r="P407" s="10">
        <f t="shared" si="51"/>
        <v>24.998454308313129</v>
      </c>
      <c r="Q407" s="11">
        <f t="shared" si="52"/>
        <v>0.15355315914197251</v>
      </c>
      <c r="R407" s="79"/>
    </row>
    <row r="408" spans="1:18" x14ac:dyDescent="0.35">
      <c r="A408" s="9">
        <f t="shared" si="53"/>
        <v>403</v>
      </c>
      <c r="B408" s="14" t="s">
        <v>1367</v>
      </c>
      <c r="C408" s="8">
        <v>163.30000000000001</v>
      </c>
      <c r="D408" s="8"/>
      <c r="E408" s="8"/>
      <c r="F408" s="190">
        <f t="shared" si="49"/>
        <v>163.30000000000001</v>
      </c>
      <c r="G408" s="185">
        <f t="shared" si="54"/>
        <v>6.9775555297127575E-4</v>
      </c>
      <c r="H408" s="185">
        <f t="shared" si="55"/>
        <v>3.7518759379689845E-4</v>
      </c>
      <c r="I408" s="18">
        <f t="shared" si="50"/>
        <v>4.5937524357305994</v>
      </c>
      <c r="J408" s="18">
        <f t="shared" si="48"/>
        <v>1.0106255358607319</v>
      </c>
      <c r="K408" s="202">
        <v>1.9250039518041195</v>
      </c>
      <c r="L408" s="202">
        <v>0.36403363293708313</v>
      </c>
      <c r="M408" s="71">
        <v>2</v>
      </c>
      <c r="N408" s="71">
        <v>4</v>
      </c>
      <c r="O408" s="8">
        <v>5000</v>
      </c>
      <c r="P408" s="10">
        <f t="shared" si="51"/>
        <v>7.8934155563325339</v>
      </c>
      <c r="Q408" s="11">
        <f t="shared" si="52"/>
        <v>4.8336898691564809E-2</v>
      </c>
      <c r="R408" s="79"/>
    </row>
    <row r="409" spans="1:18" x14ac:dyDescent="0.35">
      <c r="A409" s="9">
        <f t="shared" si="53"/>
        <v>404</v>
      </c>
      <c r="B409" s="14" t="s">
        <v>1368</v>
      </c>
      <c r="C409" s="8">
        <v>449.9</v>
      </c>
      <c r="D409" s="8"/>
      <c r="E409" s="8"/>
      <c r="F409" s="190">
        <f t="shared" si="49"/>
        <v>449.9</v>
      </c>
      <c r="G409" s="185">
        <f t="shared" si="54"/>
        <v>2.093266658913827E-3</v>
      </c>
      <c r="H409" s="185">
        <f t="shared" si="55"/>
        <v>1.6883441720860429E-3</v>
      </c>
      <c r="I409" s="18">
        <f t="shared" si="50"/>
        <v>16.190777692384394</v>
      </c>
      <c r="J409" s="18">
        <f t="shared" si="48"/>
        <v>3.5619710923245669</v>
      </c>
      <c r="K409" s="202">
        <v>6.7852708195557847</v>
      </c>
      <c r="L409" s="202">
        <v>1.0921008988112495</v>
      </c>
      <c r="M409" s="71">
        <v>9</v>
      </c>
      <c r="N409" s="71">
        <v>12</v>
      </c>
      <c r="O409" s="8">
        <v>5000</v>
      </c>
      <c r="P409" s="10">
        <f t="shared" si="51"/>
        <v>27.630120503075993</v>
      </c>
      <c r="Q409" s="11">
        <f t="shared" si="52"/>
        <v>6.1413915321351396E-2</v>
      </c>
      <c r="R409" s="79"/>
    </row>
    <row r="410" spans="1:18" x14ac:dyDescent="0.35">
      <c r="A410" s="9">
        <f t="shared" si="53"/>
        <v>405</v>
      </c>
      <c r="B410" s="14" t="s">
        <v>1369</v>
      </c>
      <c r="C410" s="8">
        <v>344.6</v>
      </c>
      <c r="D410" s="8"/>
      <c r="E410" s="8">
        <v>89.5</v>
      </c>
      <c r="F410" s="190">
        <f t="shared" si="49"/>
        <v>434.1</v>
      </c>
      <c r="G410" s="185">
        <f t="shared" si="54"/>
        <v>2.965461100127922E-3</v>
      </c>
      <c r="H410" s="185">
        <f t="shared" si="55"/>
        <v>1.5007503751875938E-3</v>
      </c>
      <c r="I410" s="18">
        <f t="shared" si="50"/>
        <v>19.121861120989614</v>
      </c>
      <c r="J410" s="18">
        <f t="shared" si="48"/>
        <v>4.2068094466177151</v>
      </c>
      <c r="K410" s="202">
        <v>8.0128903011436048</v>
      </c>
      <c r="L410" s="202">
        <v>1.5471429399826033</v>
      </c>
      <c r="M410" s="71">
        <v>8</v>
      </c>
      <c r="N410" s="71">
        <v>17</v>
      </c>
      <c r="O410" s="8">
        <v>5000</v>
      </c>
      <c r="P410" s="10">
        <f t="shared" si="51"/>
        <v>32.888703808733538</v>
      </c>
      <c r="Q410" s="11">
        <f t="shared" si="52"/>
        <v>7.5762966617676883E-2</v>
      </c>
      <c r="R410" s="79"/>
    </row>
    <row r="411" spans="1:18" x14ac:dyDescent="0.35">
      <c r="A411" s="9">
        <f t="shared" si="53"/>
        <v>406</v>
      </c>
      <c r="B411" s="14" t="s">
        <v>1370</v>
      </c>
      <c r="C411" s="8">
        <v>271.3</v>
      </c>
      <c r="D411" s="8"/>
      <c r="E411" s="8"/>
      <c r="F411" s="190">
        <f t="shared" si="49"/>
        <v>271.3</v>
      </c>
      <c r="G411" s="185">
        <f t="shared" si="54"/>
        <v>2.093266658913827E-3</v>
      </c>
      <c r="H411" s="185">
        <f t="shared" si="55"/>
        <v>1.3131565782891447E-3</v>
      </c>
      <c r="I411" s="18">
        <f t="shared" si="50"/>
        <v>14.584430768922662</v>
      </c>
      <c r="J411" s="18">
        <f t="shared" si="48"/>
        <v>3.2085747691629858</v>
      </c>
      <c r="K411" s="202">
        <v>6.1117648434601684</v>
      </c>
      <c r="L411" s="202">
        <v>1.0921008988112495</v>
      </c>
      <c r="M411" s="71">
        <v>7</v>
      </c>
      <c r="N411" s="71">
        <v>12</v>
      </c>
      <c r="O411" s="8">
        <v>5000</v>
      </c>
      <c r="P411" s="10">
        <f t="shared" si="51"/>
        <v>24.996871280357066</v>
      </c>
      <c r="Q411" s="11">
        <f t="shared" si="52"/>
        <v>9.2137380318308384E-2</v>
      </c>
      <c r="R411" s="79"/>
    </row>
    <row r="412" spans="1:18" x14ac:dyDescent="0.35">
      <c r="A412" s="9">
        <f t="shared" si="53"/>
        <v>407</v>
      </c>
      <c r="B412" s="14" t="s">
        <v>1371</v>
      </c>
      <c r="C412" s="8">
        <v>461.8</v>
      </c>
      <c r="D412" s="8"/>
      <c r="E412" s="8">
        <v>65.599999999999994</v>
      </c>
      <c r="F412" s="190">
        <f t="shared" si="49"/>
        <v>527.4</v>
      </c>
      <c r="G412" s="185">
        <f t="shared" si="54"/>
        <v>3.6632166530991975E-3</v>
      </c>
      <c r="H412" s="185">
        <f t="shared" si="55"/>
        <v>4.689844922461231E-3</v>
      </c>
      <c r="I412" s="18">
        <f t="shared" si="50"/>
        <v>35.763215482683194</v>
      </c>
      <c r="J412" s="18">
        <f t="shared" si="48"/>
        <v>7.8679074061903025</v>
      </c>
      <c r="K412" s="202">
        <v>14.989189073664853</v>
      </c>
      <c r="L412" s="202">
        <v>1.9111765729196868</v>
      </c>
      <c r="M412" s="71">
        <v>25</v>
      </c>
      <c r="N412" s="71">
        <v>21</v>
      </c>
      <c r="O412" s="8">
        <v>5000</v>
      </c>
      <c r="P412" s="10">
        <f t="shared" si="51"/>
        <v>60.531488535458038</v>
      </c>
      <c r="Q412" s="11">
        <f t="shared" si="52"/>
        <v>0.11477339502362162</v>
      </c>
      <c r="R412" s="79"/>
    </row>
    <row r="413" spans="1:18" x14ac:dyDescent="0.35">
      <c r="A413" s="9">
        <f t="shared" si="53"/>
        <v>408</v>
      </c>
      <c r="B413" s="14" t="s">
        <v>1372</v>
      </c>
      <c r="C413" s="8">
        <v>882.9</v>
      </c>
      <c r="D413" s="8"/>
      <c r="E413" s="8"/>
      <c r="F413" s="190">
        <f t="shared" si="49"/>
        <v>882.9</v>
      </c>
      <c r="G413" s="185">
        <f t="shared" si="54"/>
        <v>5.0587277590417494E-3</v>
      </c>
      <c r="H413" s="185">
        <f t="shared" si="55"/>
        <v>4.689844922461231E-3</v>
      </c>
      <c r="I413" s="18">
        <f t="shared" si="50"/>
        <v>41.73802650722093</v>
      </c>
      <c r="J413" s="18">
        <f t="shared" si="48"/>
        <v>9.182365831588605</v>
      </c>
      <c r="K413" s="202">
        <v>17.492185025081859</v>
      </c>
      <c r="L413" s="202">
        <v>2.6392438387938526</v>
      </c>
      <c r="M413" s="71">
        <v>25</v>
      </c>
      <c r="N413" s="71">
        <v>29</v>
      </c>
      <c r="O413" s="8">
        <v>5000</v>
      </c>
      <c r="P413" s="10">
        <f t="shared" si="51"/>
        <v>71.051821202685232</v>
      </c>
      <c r="Q413" s="11">
        <f t="shared" si="52"/>
        <v>8.0475502551461353E-2</v>
      </c>
      <c r="R413" s="79"/>
    </row>
    <row r="414" spans="1:18" x14ac:dyDescent="0.35">
      <c r="A414" s="9">
        <f t="shared" si="53"/>
        <v>409</v>
      </c>
      <c r="B414" s="14" t="s">
        <v>1373</v>
      </c>
      <c r="C414" s="8">
        <v>597.29999999999995</v>
      </c>
      <c r="D414" s="8">
        <v>107.3</v>
      </c>
      <c r="E414" s="8">
        <v>380.7</v>
      </c>
      <c r="F414" s="190">
        <f t="shared" si="49"/>
        <v>1085.3</v>
      </c>
      <c r="G414" s="185">
        <f t="shared" si="54"/>
        <v>2.791022211885103E-3</v>
      </c>
      <c r="H414" s="185">
        <f t="shared" si="55"/>
        <v>2.0635317658829417E-3</v>
      </c>
      <c r="I414" s="18">
        <f t="shared" si="50"/>
        <v>20.784530128114994</v>
      </c>
      <c r="J414" s="18">
        <f t="shared" si="48"/>
        <v>4.5725966281852992</v>
      </c>
      <c r="K414" s="202">
        <v>8.7102747713599022</v>
      </c>
      <c r="L414" s="202">
        <v>1.4561345317483325</v>
      </c>
      <c r="M414" s="71">
        <v>11</v>
      </c>
      <c r="N414" s="71">
        <v>16</v>
      </c>
      <c r="O414" s="8">
        <v>5000</v>
      </c>
      <c r="P414" s="10">
        <f t="shared" si="51"/>
        <v>35.523536059408528</v>
      </c>
      <c r="Q414" s="11">
        <f t="shared" si="52"/>
        <v>3.2731536035574063E-2</v>
      </c>
      <c r="R414" s="79"/>
    </row>
    <row r="415" spans="1:18" x14ac:dyDescent="0.35">
      <c r="A415" s="9">
        <f t="shared" si="53"/>
        <v>410</v>
      </c>
      <c r="B415" s="14" t="s">
        <v>1374</v>
      </c>
      <c r="C415" s="8">
        <v>371.7</v>
      </c>
      <c r="D415" s="8"/>
      <c r="E415" s="8">
        <v>116.5</v>
      </c>
      <c r="F415" s="190">
        <f t="shared" si="49"/>
        <v>488.2</v>
      </c>
      <c r="G415" s="185">
        <f t="shared" si="54"/>
        <v>2.965461100127922E-3</v>
      </c>
      <c r="H415" s="185">
        <f t="shared" si="55"/>
        <v>1.5007503751875938E-3</v>
      </c>
      <c r="I415" s="18">
        <f t="shared" si="50"/>
        <v>19.121861120989614</v>
      </c>
      <c r="J415" s="18">
        <f t="shared" si="48"/>
        <v>4.2068094466177151</v>
      </c>
      <c r="K415" s="202">
        <v>8.0128903011436048</v>
      </c>
      <c r="L415" s="202">
        <v>1.5471429399826033</v>
      </c>
      <c r="M415" s="71">
        <v>8</v>
      </c>
      <c r="N415" s="71">
        <v>17</v>
      </c>
      <c r="O415" s="8">
        <v>5000</v>
      </c>
      <c r="P415" s="10">
        <f t="shared" si="51"/>
        <v>32.888703808733538</v>
      </c>
      <c r="Q415" s="11">
        <f t="shared" si="52"/>
        <v>6.7367275314898681E-2</v>
      </c>
      <c r="R415" s="79"/>
    </row>
    <row r="416" spans="1:18" x14ac:dyDescent="0.35">
      <c r="A416" s="9">
        <f t="shared" si="53"/>
        <v>411</v>
      </c>
      <c r="B416" s="14" t="s">
        <v>1375</v>
      </c>
      <c r="C416" s="8">
        <v>460.6</v>
      </c>
      <c r="D416" s="8">
        <v>39.700000000000003</v>
      </c>
      <c r="E416" s="8">
        <v>31.6</v>
      </c>
      <c r="F416" s="190">
        <f t="shared" si="49"/>
        <v>531.9</v>
      </c>
      <c r="G416" s="185">
        <f t="shared" si="54"/>
        <v>3.488777764856379E-3</v>
      </c>
      <c r="H416" s="185">
        <f t="shared" si="55"/>
        <v>1.3131565782891447E-3</v>
      </c>
      <c r="I416" s="18">
        <f t="shared" si="50"/>
        <v>20.559241793460398</v>
      </c>
      <c r="J416" s="18">
        <f t="shared" si="48"/>
        <v>4.5230331945612878</v>
      </c>
      <c r="K416" s="202">
        <v>8.6147607948771707</v>
      </c>
      <c r="L416" s="202">
        <v>1.8201681646854158</v>
      </c>
      <c r="M416" s="71">
        <v>7</v>
      </c>
      <c r="N416" s="71">
        <v>20</v>
      </c>
      <c r="O416" s="8">
        <v>5000</v>
      </c>
      <c r="P416" s="10">
        <f t="shared" si="51"/>
        <v>35.517203947584271</v>
      </c>
      <c r="Q416" s="11">
        <f t="shared" si="52"/>
        <v>6.6774213099425217E-2</v>
      </c>
      <c r="R416" s="79"/>
    </row>
    <row r="417" spans="1:18" x14ac:dyDescent="0.35">
      <c r="A417" s="9">
        <f t="shared" si="53"/>
        <v>412</v>
      </c>
      <c r="B417" s="14" t="s">
        <v>1376</v>
      </c>
      <c r="C417" s="8">
        <v>804.5</v>
      </c>
      <c r="D417" s="8">
        <v>36.5</v>
      </c>
      <c r="E417" s="8">
        <v>76.2</v>
      </c>
      <c r="F417" s="190">
        <f t="shared" si="49"/>
        <v>917.2</v>
      </c>
      <c r="G417" s="185">
        <f t="shared" si="54"/>
        <v>5.0587277590417494E-3</v>
      </c>
      <c r="H417" s="185">
        <f t="shared" si="55"/>
        <v>3.5642821410705352E-3</v>
      </c>
      <c r="I417" s="18">
        <f t="shared" si="50"/>
        <v>36.918985736835737</v>
      </c>
      <c r="J417" s="18">
        <f t="shared" si="48"/>
        <v>8.1221768621038617</v>
      </c>
      <c r="K417" s="202">
        <v>15.471667096795008</v>
      </c>
      <c r="L417" s="202">
        <v>2.6392438387938526</v>
      </c>
      <c r="M417" s="71">
        <v>19</v>
      </c>
      <c r="N417" s="71">
        <v>29</v>
      </c>
      <c r="O417" s="8">
        <v>5000</v>
      </c>
      <c r="P417" s="10">
        <f t="shared" si="51"/>
        <v>63.152073534528462</v>
      </c>
      <c r="Q417" s="11">
        <f t="shared" si="52"/>
        <v>6.8853111136642456E-2</v>
      </c>
      <c r="R417" s="79"/>
    </row>
    <row r="418" spans="1:18" x14ac:dyDescent="0.35">
      <c r="A418" s="9">
        <f t="shared" si="53"/>
        <v>413</v>
      </c>
      <c r="B418" s="14" t="s">
        <v>1377</v>
      </c>
      <c r="C418" s="8">
        <v>246.1</v>
      </c>
      <c r="D418" s="8"/>
      <c r="E418" s="8"/>
      <c r="F418" s="190">
        <f t="shared" si="49"/>
        <v>246.1</v>
      </c>
      <c r="G418" s="185">
        <f t="shared" si="54"/>
        <v>3.8376555413420165E-3</v>
      </c>
      <c r="H418" s="185">
        <f t="shared" si="55"/>
        <v>7.503751875937969E-4</v>
      </c>
      <c r="I418" s="18">
        <f t="shared" si="50"/>
        <v>19.643424164402237</v>
      </c>
      <c r="J418" s="18">
        <f t="shared" si="48"/>
        <v>4.321553316168492</v>
      </c>
      <c r="K418" s="202">
        <v>8.2302508185879955</v>
      </c>
      <c r="L418" s="202">
        <v>2.0021849811539578</v>
      </c>
      <c r="M418" s="71">
        <v>4</v>
      </c>
      <c r="N418" s="71">
        <v>22</v>
      </c>
      <c r="O418" s="8">
        <v>5000</v>
      </c>
      <c r="P418" s="10">
        <f t="shared" si="51"/>
        <v>34.197413280312688</v>
      </c>
      <c r="Q418" s="11">
        <f t="shared" si="52"/>
        <v>0.13895738837997842</v>
      </c>
      <c r="R418" s="79"/>
    </row>
    <row r="419" spans="1:18" x14ac:dyDescent="0.35">
      <c r="A419" s="9">
        <f t="shared" si="53"/>
        <v>414</v>
      </c>
      <c r="B419" s="14" t="s">
        <v>1378</v>
      </c>
      <c r="C419" s="8">
        <v>246.2</v>
      </c>
      <c r="D419" s="8"/>
      <c r="E419" s="8"/>
      <c r="F419" s="190">
        <f t="shared" si="49"/>
        <v>246.2</v>
      </c>
      <c r="G419" s="185">
        <f t="shared" si="54"/>
        <v>2.093266658913827E-3</v>
      </c>
      <c r="H419" s="185">
        <f t="shared" si="55"/>
        <v>7.503751875937969E-4</v>
      </c>
      <c r="I419" s="18">
        <f t="shared" si="50"/>
        <v>12.174910383730067</v>
      </c>
      <c r="J419" s="18">
        <f t="shared" si="48"/>
        <v>2.6784802844206146</v>
      </c>
      <c r="K419" s="202">
        <v>5.1015058793167407</v>
      </c>
      <c r="L419" s="202">
        <v>1.0921008988112495</v>
      </c>
      <c r="M419" s="71">
        <v>4</v>
      </c>
      <c r="N419" s="71">
        <v>12</v>
      </c>
      <c r="O419" s="8">
        <v>5000</v>
      </c>
      <c r="P419" s="10">
        <f t="shared" si="51"/>
        <v>21.04699744627867</v>
      </c>
      <c r="Q419" s="11">
        <f t="shared" si="52"/>
        <v>8.5487398238337411E-2</v>
      </c>
      <c r="R419" s="79"/>
    </row>
    <row r="420" spans="1:18" x14ac:dyDescent="0.35">
      <c r="A420" s="9">
        <f t="shared" si="53"/>
        <v>415</v>
      </c>
      <c r="B420" s="14" t="s">
        <v>1379</v>
      </c>
      <c r="C420" s="8">
        <v>192.4</v>
      </c>
      <c r="D420" s="8"/>
      <c r="E420" s="8"/>
      <c r="F420" s="190">
        <f t="shared" si="49"/>
        <v>192.4</v>
      </c>
      <c r="G420" s="185">
        <f t="shared" si="54"/>
        <v>6.9775555297127575E-4</v>
      </c>
      <c r="H420" s="185">
        <f t="shared" si="55"/>
        <v>7.503751875937969E-4</v>
      </c>
      <c r="I420" s="18">
        <f t="shared" si="50"/>
        <v>6.2000993591923299</v>
      </c>
      <c r="J420" s="18">
        <f t="shared" si="48"/>
        <v>1.3640218590223125</v>
      </c>
      <c r="K420" s="202">
        <v>2.598509927899737</v>
      </c>
      <c r="L420" s="202">
        <v>0.36403363293708313</v>
      </c>
      <c r="M420" s="71">
        <v>4</v>
      </c>
      <c r="N420" s="71">
        <v>4</v>
      </c>
      <c r="O420" s="8">
        <v>5000</v>
      </c>
      <c r="P420" s="10">
        <f t="shared" si="51"/>
        <v>10.526664779051464</v>
      </c>
      <c r="Q420" s="11">
        <f t="shared" si="52"/>
        <v>5.4712394901514881E-2</v>
      </c>
      <c r="R420" s="79"/>
    </row>
    <row r="421" spans="1:18" x14ac:dyDescent="0.35">
      <c r="A421" s="9">
        <f t="shared" si="53"/>
        <v>416</v>
      </c>
      <c r="B421" s="14" t="s">
        <v>1380</v>
      </c>
      <c r="C421" s="8">
        <v>246.4</v>
      </c>
      <c r="D421" s="8"/>
      <c r="E421" s="8"/>
      <c r="F421" s="190">
        <f t="shared" si="49"/>
        <v>246.4</v>
      </c>
      <c r="G421" s="185">
        <f t="shared" si="54"/>
        <v>2.791022211885103E-3</v>
      </c>
      <c r="H421" s="185">
        <f t="shared" si="55"/>
        <v>7.503751875937969E-4</v>
      </c>
      <c r="I421" s="18">
        <f>(G421+H421)*$S$2</f>
        <v>15.162315895998935</v>
      </c>
      <c r="J421" s="18">
        <f t="shared" si="48"/>
        <v>3.3357094971197658</v>
      </c>
      <c r="K421" s="202">
        <v>6.3530038550252428</v>
      </c>
      <c r="L421" s="202">
        <v>1.4561345317483325</v>
      </c>
      <c r="M421" s="71">
        <v>4</v>
      </c>
      <c r="N421" s="71">
        <v>16</v>
      </c>
      <c r="O421" s="8">
        <v>5000</v>
      </c>
      <c r="P421" s="10">
        <f t="shared" si="51"/>
        <v>26.307163779892278</v>
      </c>
      <c r="Q421" s="11">
        <f t="shared" si="52"/>
        <v>0.10676608676904334</v>
      </c>
      <c r="R421" s="79"/>
    </row>
    <row r="422" spans="1:18" x14ac:dyDescent="0.35">
      <c r="A422" s="9">
        <f t="shared" si="53"/>
        <v>417</v>
      </c>
      <c r="B422" s="14" t="s">
        <v>1381</v>
      </c>
      <c r="C422" s="8">
        <v>245.5</v>
      </c>
      <c r="D422" s="8"/>
      <c r="E422" s="8"/>
      <c r="F422" s="190">
        <f t="shared" si="49"/>
        <v>245.5</v>
      </c>
      <c r="G422" s="185">
        <f t="shared" si="54"/>
        <v>2.791022211885103E-3</v>
      </c>
      <c r="H422" s="185">
        <f t="shared" si="55"/>
        <v>7.503751875937969E-4</v>
      </c>
      <c r="I422" s="18">
        <f t="shared" si="50"/>
        <v>15.162315895998935</v>
      </c>
      <c r="J422" s="18">
        <f t="shared" si="48"/>
        <v>3.3357094971197658</v>
      </c>
      <c r="K422" s="202">
        <v>6.3530038550252428</v>
      </c>
      <c r="L422" s="202">
        <v>1.4561345317483325</v>
      </c>
      <c r="M422" s="71">
        <v>4</v>
      </c>
      <c r="N422" s="71">
        <v>16</v>
      </c>
      <c r="O422" s="8">
        <v>5000</v>
      </c>
      <c r="P422" s="10">
        <f t="shared" si="51"/>
        <v>26.307163779892278</v>
      </c>
      <c r="Q422" s="11">
        <f t="shared" si="52"/>
        <v>0.10715748993846141</v>
      </c>
      <c r="R422" s="79"/>
    </row>
    <row r="423" spans="1:18" x14ac:dyDescent="0.35">
      <c r="A423" s="9">
        <f t="shared" si="53"/>
        <v>418</v>
      </c>
      <c r="B423" s="14" t="s">
        <v>1382</v>
      </c>
      <c r="C423" s="8">
        <v>307.8</v>
      </c>
      <c r="D423" s="8"/>
      <c r="E423" s="8"/>
      <c r="F423" s="190">
        <f t="shared" si="49"/>
        <v>307.8</v>
      </c>
      <c r="G423" s="185">
        <f t="shared" si="54"/>
        <v>6.9775555297127575E-4</v>
      </c>
      <c r="H423" s="185">
        <f t="shared" si="55"/>
        <v>7.503751875937969E-4</v>
      </c>
      <c r="I423" s="18">
        <f t="shared" si="50"/>
        <v>6.2000993591923299</v>
      </c>
      <c r="J423" s="18">
        <f t="shared" si="48"/>
        <v>1.3640218590223125</v>
      </c>
      <c r="K423" s="202">
        <v>2.598509927899737</v>
      </c>
      <c r="L423" s="202">
        <v>0.36403363293708313</v>
      </c>
      <c r="M423" s="71">
        <v>4</v>
      </c>
      <c r="N423" s="71">
        <v>4</v>
      </c>
      <c r="O423" s="8">
        <v>5000</v>
      </c>
      <c r="P423" s="10">
        <f t="shared" si="51"/>
        <v>10.526664779051464</v>
      </c>
      <c r="Q423" s="11">
        <f t="shared" si="52"/>
        <v>3.4199690640193188E-2</v>
      </c>
      <c r="R423" s="79"/>
    </row>
    <row r="424" spans="1:18" x14ac:dyDescent="0.35">
      <c r="A424" s="9">
        <f t="shared" si="53"/>
        <v>419</v>
      </c>
      <c r="B424" s="14" t="s">
        <v>1383</v>
      </c>
      <c r="C424" s="8">
        <v>272.2</v>
      </c>
      <c r="D424" s="8"/>
      <c r="E424" s="8"/>
      <c r="F424" s="190">
        <f t="shared" si="49"/>
        <v>272.2</v>
      </c>
      <c r="G424" s="185">
        <f t="shared" si="54"/>
        <v>6.9775555297127575E-4</v>
      </c>
      <c r="H424" s="185">
        <f t="shared" si="55"/>
        <v>7.503751875937969E-4</v>
      </c>
      <c r="I424" s="18">
        <f t="shared" si="50"/>
        <v>6.2000993591923299</v>
      </c>
      <c r="J424" s="18">
        <f t="shared" si="48"/>
        <v>1.3640218590223125</v>
      </c>
      <c r="K424" s="202">
        <v>2.598509927899737</v>
      </c>
      <c r="L424" s="202">
        <v>0.36403363293708313</v>
      </c>
      <c r="M424" s="71">
        <v>4</v>
      </c>
      <c r="N424" s="71">
        <v>4</v>
      </c>
      <c r="O424" s="8">
        <v>5000</v>
      </c>
      <c r="P424" s="10">
        <f t="shared" si="51"/>
        <v>10.526664779051464</v>
      </c>
      <c r="Q424" s="11">
        <f t="shared" si="52"/>
        <v>3.8672537762863571E-2</v>
      </c>
      <c r="R424" s="79"/>
    </row>
    <row r="425" spans="1:18" x14ac:dyDescent="0.35">
      <c r="A425" s="9">
        <f t="shared" si="53"/>
        <v>420</v>
      </c>
      <c r="B425" s="14" t="s">
        <v>1384</v>
      </c>
      <c r="C425" s="8">
        <v>246.2</v>
      </c>
      <c r="D425" s="8"/>
      <c r="E425" s="8"/>
      <c r="F425" s="190">
        <f t="shared" si="49"/>
        <v>246.2</v>
      </c>
      <c r="G425" s="185">
        <f t="shared" si="54"/>
        <v>6.9775555297127575E-4</v>
      </c>
      <c r="H425" s="185">
        <f t="shared" si="55"/>
        <v>7.503751875937969E-4</v>
      </c>
      <c r="I425" s="18">
        <f t="shared" si="50"/>
        <v>6.2000993591923299</v>
      </c>
      <c r="J425" s="18">
        <f t="shared" si="48"/>
        <v>1.3640218590223125</v>
      </c>
      <c r="K425" s="202">
        <v>2.598509927899737</v>
      </c>
      <c r="L425" s="202">
        <v>0.36403363293708313</v>
      </c>
      <c r="M425" s="71">
        <v>4</v>
      </c>
      <c r="N425" s="71">
        <v>4</v>
      </c>
      <c r="O425" s="8">
        <v>5000</v>
      </c>
      <c r="P425" s="10">
        <f t="shared" si="51"/>
        <v>10.526664779051464</v>
      </c>
      <c r="Q425" s="11">
        <f t="shared" si="52"/>
        <v>4.2756558810119673E-2</v>
      </c>
      <c r="R425" s="79"/>
    </row>
    <row r="426" spans="1:18" x14ac:dyDescent="0.35">
      <c r="A426" s="9">
        <f t="shared" si="53"/>
        <v>421</v>
      </c>
      <c r="B426" s="14" t="s">
        <v>1385</v>
      </c>
      <c r="C426" s="8">
        <v>289</v>
      </c>
      <c r="D426" s="8"/>
      <c r="E426" s="8"/>
      <c r="F426" s="190">
        <f t="shared" si="49"/>
        <v>289</v>
      </c>
      <c r="G426" s="185">
        <f t="shared" si="54"/>
        <v>2.442144435399465E-3</v>
      </c>
      <c r="H426" s="185">
        <f t="shared" si="55"/>
        <v>1.5007503751875938E-3</v>
      </c>
      <c r="I426" s="18">
        <f t="shared" si="50"/>
        <v>16.881306986787962</v>
      </c>
      <c r="J426" s="18">
        <f t="shared" si="48"/>
        <v>3.7138875370933517</v>
      </c>
      <c r="K426" s="202">
        <v>7.0742668193622267</v>
      </c>
      <c r="L426" s="202">
        <v>1.2741177152797911</v>
      </c>
      <c r="M426" s="71">
        <v>8</v>
      </c>
      <c r="N426" s="71">
        <v>14</v>
      </c>
      <c r="O426" s="8">
        <v>5000</v>
      </c>
      <c r="P426" s="10">
        <f t="shared" si="51"/>
        <v>28.94357905852333</v>
      </c>
      <c r="Q426" s="11">
        <f t="shared" si="52"/>
        <v>0.10015079259004613</v>
      </c>
      <c r="R426" s="79"/>
    </row>
    <row r="427" spans="1:18" x14ac:dyDescent="0.35">
      <c r="A427" s="9">
        <f t="shared" si="53"/>
        <v>422</v>
      </c>
      <c r="B427" s="14" t="s">
        <v>1386</v>
      </c>
      <c r="C427" s="8">
        <v>1308.5999999999999</v>
      </c>
      <c r="D427" s="8"/>
      <c r="E427" s="8">
        <v>317</v>
      </c>
      <c r="F427" s="190">
        <f t="shared" si="49"/>
        <v>1625.6</v>
      </c>
      <c r="G427" s="185">
        <f t="shared" si="54"/>
        <v>3.8376555413420165E-3</v>
      </c>
      <c r="H427" s="185">
        <f t="shared" si="55"/>
        <v>9.0045022511255624E-3</v>
      </c>
      <c r="I427" s="18">
        <f t="shared" si="50"/>
        <v>54.983056480560315</v>
      </c>
      <c r="J427" s="18">
        <f t="shared" si="48"/>
        <v>12.096272425723269</v>
      </c>
      <c r="K427" s="202">
        <v>23.047382292691577</v>
      </c>
      <c r="L427" s="202">
        <v>2.0021849811539578</v>
      </c>
      <c r="M427" s="71">
        <v>48</v>
      </c>
      <c r="N427" s="71">
        <v>22</v>
      </c>
      <c r="O427" s="8">
        <v>5000</v>
      </c>
      <c r="P427" s="10">
        <f t="shared" si="51"/>
        <v>92.128896180129118</v>
      </c>
      <c r="Q427" s="11">
        <f t="shared" si="52"/>
        <v>5.6673779638366832E-2</v>
      </c>
      <c r="R427" s="79"/>
    </row>
    <row r="428" spans="1:18" x14ac:dyDescent="0.35">
      <c r="A428" s="9">
        <f t="shared" si="53"/>
        <v>423</v>
      </c>
      <c r="B428" s="14" t="s">
        <v>1387</v>
      </c>
      <c r="C428" s="8">
        <v>798.8</v>
      </c>
      <c r="D428" s="8"/>
      <c r="E428" s="8">
        <v>78.400000000000006</v>
      </c>
      <c r="F428" s="190">
        <f t="shared" si="49"/>
        <v>877.19999999999993</v>
      </c>
      <c r="G428" s="185">
        <f t="shared" si="54"/>
        <v>3.31433887661356E-3</v>
      </c>
      <c r="H428" s="185">
        <f t="shared" si="55"/>
        <v>2.8139069534767382E-3</v>
      </c>
      <c r="I428" s="18">
        <f t="shared" si="50"/>
        <v>26.237778109240104</v>
      </c>
      <c r="J428" s="18">
        <f t="shared" si="48"/>
        <v>5.772311184032823</v>
      </c>
      <c r="K428" s="202">
        <v>10.995910205332516</v>
      </c>
      <c r="L428" s="202">
        <v>1.7291597564511449</v>
      </c>
      <c r="M428" s="71">
        <v>15</v>
      </c>
      <c r="N428" s="71">
        <v>19</v>
      </c>
      <c r="O428" s="8">
        <v>5000</v>
      </c>
      <c r="P428" s="10">
        <f t="shared" si="51"/>
        <v>44.735159255056587</v>
      </c>
      <c r="Q428" s="11">
        <f t="shared" si="52"/>
        <v>5.0997673569375956E-2</v>
      </c>
      <c r="R428" s="79"/>
    </row>
    <row r="429" spans="1:18" x14ac:dyDescent="0.35">
      <c r="A429" s="9">
        <f t="shared" si="53"/>
        <v>424</v>
      </c>
      <c r="B429" s="14" t="s">
        <v>1388</v>
      </c>
      <c r="C429" s="8">
        <v>607</v>
      </c>
      <c r="D429" s="8">
        <v>10.199999999999999</v>
      </c>
      <c r="E429" s="8">
        <v>105.6</v>
      </c>
      <c r="F429" s="190">
        <f t="shared" si="49"/>
        <v>722.80000000000007</v>
      </c>
      <c r="G429" s="185">
        <f t="shared" si="54"/>
        <v>3.31433887661356E-3</v>
      </c>
      <c r="H429" s="185">
        <f t="shared" si="55"/>
        <v>2.6263131565782893E-3</v>
      </c>
      <c r="I429" s="18">
        <f t="shared" si="50"/>
        <v>25.434604647509243</v>
      </c>
      <c r="J429" s="18">
        <f t="shared" si="48"/>
        <v>5.5956130224520333</v>
      </c>
      <c r="K429" s="202">
        <v>10.659157217284706</v>
      </c>
      <c r="L429" s="202">
        <v>1.7291597564511449</v>
      </c>
      <c r="M429" s="71">
        <v>14</v>
      </c>
      <c r="N429" s="71">
        <v>19</v>
      </c>
      <c r="O429" s="8">
        <v>5000</v>
      </c>
      <c r="P429" s="10">
        <f t="shared" si="51"/>
        <v>43.418534643697129</v>
      </c>
      <c r="Q429" s="11">
        <f t="shared" si="52"/>
        <v>6.0069915113028671E-2</v>
      </c>
      <c r="R429" s="79"/>
    </row>
    <row r="430" spans="1:18" x14ac:dyDescent="0.35">
      <c r="A430" s="9">
        <f t="shared" si="53"/>
        <v>425</v>
      </c>
      <c r="B430" s="14" t="s">
        <v>1389</v>
      </c>
      <c r="C430" s="8">
        <v>989.9</v>
      </c>
      <c r="D430" s="8"/>
      <c r="E430" s="8">
        <v>185.8</v>
      </c>
      <c r="F430" s="190">
        <f t="shared" si="49"/>
        <v>1175.7</v>
      </c>
      <c r="G430" s="185">
        <f t="shared" si="54"/>
        <v>3.8376555413420165E-3</v>
      </c>
      <c r="H430" s="185">
        <f t="shared" si="55"/>
        <v>2.8139069534767382E-3</v>
      </c>
      <c r="I430" s="18">
        <f t="shared" si="50"/>
        <v>28.478332243441759</v>
      </c>
      <c r="J430" s="18">
        <f t="shared" si="48"/>
        <v>6.2652330935571872</v>
      </c>
      <c r="K430" s="202">
        <v>11.934533687113893</v>
      </c>
      <c r="L430" s="202">
        <v>2.0021849811539578</v>
      </c>
      <c r="M430" s="71">
        <v>15</v>
      </c>
      <c r="N430" s="71">
        <v>22</v>
      </c>
      <c r="O430" s="8">
        <v>5000</v>
      </c>
      <c r="P430" s="10">
        <f t="shared" si="51"/>
        <v>48.680284005266799</v>
      </c>
      <c r="Q430" s="11">
        <f t="shared" si="52"/>
        <v>4.1405361916532109E-2</v>
      </c>
      <c r="R430" s="79"/>
    </row>
    <row r="431" spans="1:18" x14ac:dyDescent="0.35">
      <c r="A431" s="9">
        <f t="shared" si="53"/>
        <v>426</v>
      </c>
      <c r="B431" s="14" t="s">
        <v>1390</v>
      </c>
      <c r="C431" s="8">
        <v>339.8</v>
      </c>
      <c r="D431" s="8"/>
      <c r="E431" s="8">
        <v>108.3</v>
      </c>
      <c r="F431" s="190">
        <f t="shared" si="49"/>
        <v>448.1</v>
      </c>
      <c r="G431" s="185">
        <f t="shared" si="54"/>
        <v>2.965461100127922E-3</v>
      </c>
      <c r="H431" s="185">
        <f t="shared" si="55"/>
        <v>1.5007503751875938E-3</v>
      </c>
      <c r="I431" s="18">
        <f t="shared" si="50"/>
        <v>19.121861120989614</v>
      </c>
      <c r="J431" s="18">
        <f t="shared" si="48"/>
        <v>4.2068094466177151</v>
      </c>
      <c r="K431" s="202">
        <v>8.0128903011436048</v>
      </c>
      <c r="L431" s="202">
        <v>1.5471429399826033</v>
      </c>
      <c r="M431" s="71">
        <v>8</v>
      </c>
      <c r="N431" s="71">
        <v>17</v>
      </c>
      <c r="O431" s="8">
        <v>5000</v>
      </c>
      <c r="P431" s="10">
        <f t="shared" si="51"/>
        <v>32.888703808733538</v>
      </c>
      <c r="Q431" s="11">
        <f t="shared" si="52"/>
        <v>7.3395902273451316E-2</v>
      </c>
      <c r="R431" s="79"/>
    </row>
    <row r="432" spans="1:18" x14ac:dyDescent="0.35">
      <c r="A432" s="9">
        <f t="shared" si="53"/>
        <v>427</v>
      </c>
      <c r="B432" s="14" t="s">
        <v>1391</v>
      </c>
      <c r="C432" s="8">
        <v>590.70000000000005</v>
      </c>
      <c r="D432" s="8"/>
      <c r="E432" s="8">
        <v>137.6</v>
      </c>
      <c r="F432" s="190">
        <f t="shared" si="49"/>
        <v>728.30000000000007</v>
      </c>
      <c r="G432" s="185">
        <f t="shared" si="54"/>
        <v>4.186533317827654E-3</v>
      </c>
      <c r="H432" s="185">
        <f t="shared" si="55"/>
        <v>2.2511255627813906E-3</v>
      </c>
      <c r="I432" s="18">
        <f t="shared" si="50"/>
        <v>27.562514614383591</v>
      </c>
      <c r="J432" s="18">
        <f t="shared" si="48"/>
        <v>6.0637532151643905</v>
      </c>
      <c r="K432" s="202">
        <v>11.550023710824718</v>
      </c>
      <c r="L432" s="202">
        <v>2.184201797622499</v>
      </c>
      <c r="M432" s="71">
        <v>12</v>
      </c>
      <c r="N432" s="71">
        <v>24</v>
      </c>
      <c r="O432" s="8">
        <v>5000</v>
      </c>
      <c r="P432" s="10">
        <f t="shared" si="51"/>
        <v>47.360493337995202</v>
      </c>
      <c r="Q432" s="11">
        <f t="shared" si="52"/>
        <v>6.5028825124255382E-2</v>
      </c>
      <c r="R432" s="79"/>
    </row>
    <row r="433" spans="1:18" x14ac:dyDescent="0.35">
      <c r="A433" s="9">
        <f t="shared" si="53"/>
        <v>428</v>
      </c>
      <c r="B433" s="14" t="s">
        <v>1392</v>
      </c>
      <c r="C433" s="8">
        <v>356.7</v>
      </c>
      <c r="D433" s="8"/>
      <c r="E433" s="8">
        <v>119.5</v>
      </c>
      <c r="F433" s="190">
        <f t="shared" si="49"/>
        <v>476.2</v>
      </c>
      <c r="G433" s="185">
        <f t="shared" si="54"/>
        <v>4.186533317827654E-3</v>
      </c>
      <c r="H433" s="185">
        <f t="shared" si="55"/>
        <v>1.6883441720860429E-3</v>
      </c>
      <c r="I433" s="18">
        <f t="shared" si="50"/>
        <v>25.152994229190998</v>
      </c>
      <c r="J433" s="18">
        <f t="shared" ref="J433:J460" si="56">I433*0.22</f>
        <v>5.5336587304220197</v>
      </c>
      <c r="K433" s="202">
        <v>10.539764746681293</v>
      </c>
      <c r="L433" s="202">
        <v>2.184201797622499</v>
      </c>
      <c r="M433" s="71">
        <v>9</v>
      </c>
      <c r="N433" s="71">
        <v>24</v>
      </c>
      <c r="O433" s="8">
        <v>5000</v>
      </c>
      <c r="P433" s="10">
        <f t="shared" si="51"/>
        <v>43.410619503916813</v>
      </c>
      <c r="Q433" s="11">
        <f t="shared" si="52"/>
        <v>9.1160477748670338E-2</v>
      </c>
      <c r="R433" s="79"/>
    </row>
    <row r="434" spans="1:18" x14ac:dyDescent="0.35">
      <c r="A434" s="9">
        <f t="shared" si="53"/>
        <v>429</v>
      </c>
      <c r="B434" s="14" t="s">
        <v>1393</v>
      </c>
      <c r="C434" s="8">
        <v>767.6</v>
      </c>
      <c r="D434" s="8"/>
      <c r="E434" s="8">
        <v>77.5</v>
      </c>
      <c r="F434" s="190">
        <f t="shared" si="49"/>
        <v>845.1</v>
      </c>
      <c r="G434" s="185">
        <f t="shared" si="54"/>
        <v>3.8376555413420165E-3</v>
      </c>
      <c r="H434" s="185">
        <f t="shared" si="55"/>
        <v>3.189094547273637E-3</v>
      </c>
      <c r="I434" s="18">
        <f t="shared" si="50"/>
        <v>30.084679166903488</v>
      </c>
      <c r="J434" s="18">
        <f t="shared" si="56"/>
        <v>6.6186294167187674</v>
      </c>
      <c r="K434" s="202">
        <v>12.60803966320951</v>
      </c>
      <c r="L434" s="202">
        <v>2.0021849811539578</v>
      </c>
      <c r="M434" s="71">
        <v>17</v>
      </c>
      <c r="N434" s="71">
        <v>22</v>
      </c>
      <c r="O434" s="8">
        <v>5000</v>
      </c>
      <c r="P434" s="10">
        <f t="shared" si="51"/>
        <v>51.313533227985722</v>
      </c>
      <c r="Q434" s="11">
        <f t="shared" si="52"/>
        <v>6.0718889158662553E-2</v>
      </c>
      <c r="R434" s="79"/>
    </row>
    <row r="435" spans="1:18" x14ac:dyDescent="0.35">
      <c r="A435" s="9">
        <f t="shared" si="53"/>
        <v>430</v>
      </c>
      <c r="B435" s="14" t="s">
        <v>1394</v>
      </c>
      <c r="C435" s="8">
        <v>298</v>
      </c>
      <c r="D435" s="8"/>
      <c r="E435" s="8">
        <v>109</v>
      </c>
      <c r="F435" s="190">
        <f t="shared" si="49"/>
        <v>407</v>
      </c>
      <c r="G435" s="185">
        <f t="shared" si="54"/>
        <v>2.442144435399465E-3</v>
      </c>
      <c r="H435" s="185">
        <f t="shared" si="55"/>
        <v>1.6883441720860429E-3</v>
      </c>
      <c r="I435" s="18">
        <f t="shared" si="50"/>
        <v>17.684480448518826</v>
      </c>
      <c r="J435" s="18">
        <f t="shared" si="56"/>
        <v>3.8905856986741418</v>
      </c>
      <c r="K435" s="202">
        <v>7.4110198074100362</v>
      </c>
      <c r="L435" s="202">
        <v>1.2741177152797911</v>
      </c>
      <c r="M435" s="71">
        <v>9</v>
      </c>
      <c r="N435" s="71">
        <v>14</v>
      </c>
      <c r="O435" s="8">
        <v>5000</v>
      </c>
      <c r="P435" s="10">
        <f t="shared" si="51"/>
        <v>30.260203669882792</v>
      </c>
      <c r="Q435" s="11">
        <f t="shared" si="52"/>
        <v>7.4349394766296789E-2</v>
      </c>
      <c r="R435" s="79"/>
    </row>
    <row r="436" spans="1:18" x14ac:dyDescent="0.35">
      <c r="A436" s="9">
        <f t="shared" si="53"/>
        <v>431</v>
      </c>
      <c r="B436" s="14" t="s">
        <v>1395</v>
      </c>
      <c r="C436" s="8">
        <v>411.89</v>
      </c>
      <c r="D436" s="8"/>
      <c r="E436" s="8">
        <v>88</v>
      </c>
      <c r="F436" s="190">
        <f t="shared" si="49"/>
        <v>499.89</v>
      </c>
      <c r="G436" s="185">
        <f t="shared" si="54"/>
        <v>4.0120944295848355E-3</v>
      </c>
      <c r="H436" s="185">
        <f t="shared" si="55"/>
        <v>4.5022511255627812E-3</v>
      </c>
      <c r="I436" s="18">
        <f t="shared" si="50"/>
        <v>36.453744777086762</v>
      </c>
      <c r="J436" s="18">
        <f t="shared" si="56"/>
        <v>8.0198238509590869</v>
      </c>
      <c r="K436" s="202">
        <v>15.278185073471297</v>
      </c>
      <c r="L436" s="202">
        <v>2.0931933893882282</v>
      </c>
      <c r="M436" s="71">
        <v>24</v>
      </c>
      <c r="N436" s="71">
        <v>23</v>
      </c>
      <c r="O436" s="8">
        <v>5000</v>
      </c>
      <c r="P436" s="10">
        <f t="shared" si="51"/>
        <v>61.844947090905372</v>
      </c>
      <c r="Q436" s="11">
        <f t="shared" si="52"/>
        <v>0.12371711194643896</v>
      </c>
      <c r="R436" s="79"/>
    </row>
    <row r="437" spans="1:18" x14ac:dyDescent="0.35">
      <c r="A437" s="9">
        <f t="shared" si="53"/>
        <v>432</v>
      </c>
      <c r="B437" s="14" t="s">
        <v>1396</v>
      </c>
      <c r="C437" s="8">
        <v>231.4</v>
      </c>
      <c r="D437" s="8"/>
      <c r="E437" s="8">
        <v>166.7</v>
      </c>
      <c r="F437" s="190">
        <f t="shared" si="49"/>
        <v>398.1</v>
      </c>
      <c r="G437" s="185">
        <f t="shared" si="54"/>
        <v>1.2210722176997325E-3</v>
      </c>
      <c r="H437" s="185">
        <f t="shared" si="55"/>
        <v>1.6883441720860429E-3</v>
      </c>
      <c r="I437" s="18">
        <f t="shared" si="50"/>
        <v>12.456520802048308</v>
      </c>
      <c r="J437" s="18">
        <f t="shared" si="56"/>
        <v>2.7404345764506277</v>
      </c>
      <c r="K437" s="202">
        <v>5.2208983499201578</v>
      </c>
      <c r="L437" s="202">
        <v>0.63705885763989556</v>
      </c>
      <c r="M437" s="71">
        <v>9</v>
      </c>
      <c r="N437" s="71">
        <v>7</v>
      </c>
      <c r="O437" s="8">
        <v>5000</v>
      </c>
      <c r="P437" s="10">
        <f t="shared" si="51"/>
        <v>21.05491258605899</v>
      </c>
      <c r="Q437" s="11">
        <f t="shared" si="52"/>
        <v>5.2888501848929889E-2</v>
      </c>
      <c r="R437" s="79"/>
    </row>
    <row r="438" spans="1:18" x14ac:dyDescent="0.35">
      <c r="A438" s="9">
        <f t="shared" si="53"/>
        <v>433</v>
      </c>
      <c r="B438" s="14" t="s">
        <v>1397</v>
      </c>
      <c r="C438" s="8">
        <v>390</v>
      </c>
      <c r="D438" s="8"/>
      <c r="E438" s="8">
        <v>65.8</v>
      </c>
      <c r="F438" s="190">
        <f t="shared" si="49"/>
        <v>455.8</v>
      </c>
      <c r="G438" s="185">
        <f t="shared" si="54"/>
        <v>2.965461100127922E-3</v>
      </c>
      <c r="H438" s="185">
        <f t="shared" si="55"/>
        <v>1.3131565782891447E-3</v>
      </c>
      <c r="I438" s="18">
        <f t="shared" si="50"/>
        <v>18.31868765925875</v>
      </c>
      <c r="J438" s="18">
        <f t="shared" si="56"/>
        <v>4.0301112850369245</v>
      </c>
      <c r="K438" s="202">
        <v>7.6761373130957953</v>
      </c>
      <c r="L438" s="202">
        <v>1.5471429399826033</v>
      </c>
      <c r="M438" s="71">
        <v>7</v>
      </c>
      <c r="N438" s="71">
        <v>17</v>
      </c>
      <c r="O438" s="8">
        <v>5000</v>
      </c>
      <c r="P438" s="10">
        <f t="shared" si="51"/>
        <v>31.57207919737407</v>
      </c>
      <c r="Q438" s="11">
        <f t="shared" si="52"/>
        <v>6.9267396220653948E-2</v>
      </c>
      <c r="R438" s="79"/>
    </row>
    <row r="439" spans="1:18" x14ac:dyDescent="0.35">
      <c r="A439" s="9">
        <f t="shared" si="53"/>
        <v>434</v>
      </c>
      <c r="B439" s="14" t="s">
        <v>1398</v>
      </c>
      <c r="C439" s="8">
        <v>1219.7</v>
      </c>
      <c r="D439" s="8">
        <v>67.2</v>
      </c>
      <c r="E439" s="8">
        <v>147.4</v>
      </c>
      <c r="F439" s="190">
        <f t="shared" si="49"/>
        <v>1434.3000000000002</v>
      </c>
      <c r="G439" s="185">
        <f t="shared" si="54"/>
        <v>6.6286777532271199E-3</v>
      </c>
      <c r="H439" s="185">
        <f t="shared" si="55"/>
        <v>4.8774387193596799E-3</v>
      </c>
      <c r="I439" s="18">
        <f t="shared" si="50"/>
        <v>49.26286237155675</v>
      </c>
      <c r="J439" s="18">
        <f t="shared" si="56"/>
        <v>10.837829721742485</v>
      </c>
      <c r="K439" s="202">
        <v>20.644808458473793</v>
      </c>
      <c r="L439" s="202">
        <v>3.4583195129022899</v>
      </c>
      <c r="M439" s="71">
        <v>26</v>
      </c>
      <c r="N439" s="71">
        <v>38</v>
      </c>
      <c r="O439" s="8">
        <v>5000</v>
      </c>
      <c r="P439" s="10">
        <f t="shared" si="51"/>
        <v>84.203820064675327</v>
      </c>
      <c r="Q439" s="11">
        <f t="shared" si="52"/>
        <v>5.8707257940929597E-2</v>
      </c>
      <c r="R439" s="79"/>
    </row>
    <row r="440" spans="1:18" x14ac:dyDescent="0.35">
      <c r="A440" s="9">
        <f t="shared" si="53"/>
        <v>435</v>
      </c>
      <c r="B440" s="14" t="s">
        <v>1399</v>
      </c>
      <c r="C440" s="8">
        <v>567.4</v>
      </c>
      <c r="D440" s="8"/>
      <c r="E440" s="8">
        <v>46.1</v>
      </c>
      <c r="F440" s="190">
        <f t="shared" si="49"/>
        <v>613.5</v>
      </c>
      <c r="G440" s="185">
        <f t="shared" si="54"/>
        <v>3.31433887661356E-3</v>
      </c>
      <c r="H440" s="185">
        <f t="shared" si="55"/>
        <v>2.6263131565782893E-3</v>
      </c>
      <c r="I440" s="18">
        <f t="shared" si="50"/>
        <v>25.434604647509243</v>
      </c>
      <c r="J440" s="18">
        <f t="shared" si="56"/>
        <v>5.5956130224520333</v>
      </c>
      <c r="K440" s="202">
        <v>10.659157217284706</v>
      </c>
      <c r="L440" s="202">
        <v>1.7291597564511449</v>
      </c>
      <c r="M440" s="71">
        <v>14</v>
      </c>
      <c r="N440" s="71">
        <v>19</v>
      </c>
      <c r="O440" s="8">
        <v>5000</v>
      </c>
      <c r="P440" s="10">
        <f t="shared" si="51"/>
        <v>43.418534643697129</v>
      </c>
      <c r="Q440" s="11">
        <f t="shared" si="52"/>
        <v>7.0771857609938274E-2</v>
      </c>
      <c r="R440" s="79"/>
    </row>
    <row r="441" spans="1:18" x14ac:dyDescent="0.35">
      <c r="A441" s="9">
        <f t="shared" si="53"/>
        <v>436</v>
      </c>
      <c r="B441" s="14" t="s">
        <v>1400</v>
      </c>
      <c r="C441" s="8">
        <v>218.9</v>
      </c>
      <c r="D441" s="8"/>
      <c r="E441" s="8">
        <v>70.099999999999994</v>
      </c>
      <c r="F441" s="190">
        <f t="shared" si="49"/>
        <v>289</v>
      </c>
      <c r="G441" s="185">
        <f t="shared" si="54"/>
        <v>2.093266658913827E-3</v>
      </c>
      <c r="H441" s="185">
        <f t="shared" si="55"/>
        <v>1.5007503751875938E-3</v>
      </c>
      <c r="I441" s="18">
        <f t="shared" si="50"/>
        <v>15.387604230653528</v>
      </c>
      <c r="J441" s="18">
        <f t="shared" si="56"/>
        <v>3.3852729307437763</v>
      </c>
      <c r="K441" s="202">
        <v>6.4485178315079761</v>
      </c>
      <c r="L441" s="202">
        <v>1.0921008988112495</v>
      </c>
      <c r="M441" s="71">
        <v>8</v>
      </c>
      <c r="N441" s="71">
        <v>12</v>
      </c>
      <c r="O441" s="8">
        <v>5000</v>
      </c>
      <c r="P441" s="10">
        <f t="shared" si="51"/>
        <v>26.313495891716531</v>
      </c>
      <c r="Q441" s="11">
        <f t="shared" si="52"/>
        <v>9.1050158794866887E-2</v>
      </c>
      <c r="R441" s="79"/>
    </row>
    <row r="442" spans="1:18" x14ac:dyDescent="0.35">
      <c r="A442" s="9">
        <f t="shared" si="53"/>
        <v>437</v>
      </c>
      <c r="B442" s="14" t="s">
        <v>1401</v>
      </c>
      <c r="C442" s="8">
        <v>443.7</v>
      </c>
      <c r="D442" s="8"/>
      <c r="E442" s="8">
        <v>82.1</v>
      </c>
      <c r="F442" s="190">
        <f t="shared" si="49"/>
        <v>525.79999999999995</v>
      </c>
      <c r="G442" s="185">
        <f t="shared" si="54"/>
        <v>2.442144435399465E-3</v>
      </c>
      <c r="H442" s="185">
        <f t="shared" si="55"/>
        <v>2.0635317658829417E-3</v>
      </c>
      <c r="I442" s="18">
        <f t="shared" si="50"/>
        <v>19.290827371980559</v>
      </c>
      <c r="J442" s="18">
        <f t="shared" si="56"/>
        <v>4.2439820218357225</v>
      </c>
      <c r="K442" s="202">
        <v>8.0845257835056525</v>
      </c>
      <c r="L442" s="202">
        <v>1.2741177152797911</v>
      </c>
      <c r="M442" s="71">
        <v>11</v>
      </c>
      <c r="N442" s="71">
        <v>14</v>
      </c>
      <c r="O442" s="8">
        <v>5000</v>
      </c>
      <c r="P442" s="10">
        <f t="shared" si="51"/>
        <v>32.893452892601729</v>
      </c>
      <c r="Q442" s="11">
        <f t="shared" si="52"/>
        <v>6.2558868186766328E-2</v>
      </c>
      <c r="R442" s="79"/>
    </row>
    <row r="443" spans="1:18" x14ac:dyDescent="0.35">
      <c r="A443" s="9">
        <f t="shared" si="53"/>
        <v>438</v>
      </c>
      <c r="B443" s="14" t="s">
        <v>1402</v>
      </c>
      <c r="C443" s="8">
        <v>524.9</v>
      </c>
      <c r="D443" s="8">
        <v>22.1</v>
      </c>
      <c r="E443" s="8"/>
      <c r="F443" s="190">
        <f t="shared" si="49"/>
        <v>547</v>
      </c>
      <c r="G443" s="185">
        <f t="shared" si="54"/>
        <v>3.139899988370741E-3</v>
      </c>
      <c r="H443" s="185">
        <f t="shared" si="55"/>
        <v>1.1255627813906953E-3</v>
      </c>
      <c r="I443" s="18">
        <f t="shared" si="50"/>
        <v>18.262365575595101</v>
      </c>
      <c r="J443" s="18">
        <f t="shared" si="56"/>
        <v>4.0177204266309223</v>
      </c>
      <c r="K443" s="202">
        <v>7.6522588189751124</v>
      </c>
      <c r="L443" s="202">
        <v>1.6381513482168744</v>
      </c>
      <c r="M443" s="71">
        <v>6</v>
      </c>
      <c r="N443" s="71">
        <v>18</v>
      </c>
      <c r="O443" s="8">
        <v>5000</v>
      </c>
      <c r="P443" s="10">
        <f t="shared" si="51"/>
        <v>31.570496169418011</v>
      </c>
      <c r="Q443" s="11">
        <f t="shared" si="52"/>
        <v>5.7715715117766013E-2</v>
      </c>
      <c r="R443" s="79"/>
    </row>
    <row r="444" spans="1:18" x14ac:dyDescent="0.35">
      <c r="A444" s="9">
        <f t="shared" si="53"/>
        <v>439</v>
      </c>
      <c r="B444" s="14" t="s">
        <v>1403</v>
      </c>
      <c r="C444" s="8">
        <v>651.29999999999995</v>
      </c>
      <c r="D444" s="8"/>
      <c r="E444" s="8"/>
      <c r="F444" s="190">
        <f t="shared" si="49"/>
        <v>651.29999999999995</v>
      </c>
      <c r="G444" s="185">
        <f t="shared" si="54"/>
        <v>3.31433887661356E-3</v>
      </c>
      <c r="H444" s="185">
        <f t="shared" si="55"/>
        <v>2.4387193596798399E-3</v>
      </c>
      <c r="I444" s="18">
        <f t="shared" si="50"/>
        <v>24.631431185778375</v>
      </c>
      <c r="J444" s="18">
        <f t="shared" si="56"/>
        <v>5.4189148608712427</v>
      </c>
      <c r="K444" s="202">
        <v>10.322404229236897</v>
      </c>
      <c r="L444" s="202">
        <v>1.7291597564511449</v>
      </c>
      <c r="M444" s="71">
        <v>13</v>
      </c>
      <c r="N444" s="71">
        <v>19</v>
      </c>
      <c r="O444" s="8">
        <v>5000</v>
      </c>
      <c r="P444" s="10">
        <f t="shared" si="51"/>
        <v>42.101910032337663</v>
      </c>
      <c r="Q444" s="11">
        <f t="shared" si="52"/>
        <v>6.4642883513492497E-2</v>
      </c>
      <c r="R444" s="79"/>
    </row>
    <row r="445" spans="1:18" x14ac:dyDescent="0.35">
      <c r="A445" s="9">
        <f t="shared" si="53"/>
        <v>440</v>
      </c>
      <c r="B445" s="14" t="s">
        <v>1404</v>
      </c>
      <c r="C445" s="8">
        <v>245.8</v>
      </c>
      <c r="D445" s="8"/>
      <c r="E445" s="8">
        <v>32.1</v>
      </c>
      <c r="F445" s="190">
        <f t="shared" si="49"/>
        <v>277.90000000000003</v>
      </c>
      <c r="G445" s="185">
        <f t="shared" si="54"/>
        <v>1.3955111059425515E-3</v>
      </c>
      <c r="H445" s="185">
        <f t="shared" si="55"/>
        <v>9.3796898449224615E-4</v>
      </c>
      <c r="I445" s="18">
        <f t="shared" si="50"/>
        <v>9.9906783331920632</v>
      </c>
      <c r="J445" s="18">
        <f t="shared" si="56"/>
        <v>2.1979492333022539</v>
      </c>
      <c r="K445" s="202">
        <v>4.1867608916560481</v>
      </c>
      <c r="L445" s="202">
        <v>0.72806726587416626</v>
      </c>
      <c r="M445" s="71">
        <v>5</v>
      </c>
      <c r="N445" s="71">
        <v>8</v>
      </c>
      <c r="O445" s="8">
        <v>5000</v>
      </c>
      <c r="P445" s="10">
        <f t="shared" si="51"/>
        <v>17.103455724024531</v>
      </c>
      <c r="Q445" s="11">
        <f t="shared" si="52"/>
        <v>6.154536064780327E-2</v>
      </c>
      <c r="R445" s="79"/>
    </row>
    <row r="446" spans="1:18" x14ac:dyDescent="0.35">
      <c r="A446" s="9">
        <f t="shared" si="53"/>
        <v>441</v>
      </c>
      <c r="B446" s="14" t="s">
        <v>1405</v>
      </c>
      <c r="C446" s="8">
        <v>552.5</v>
      </c>
      <c r="D446" s="8"/>
      <c r="E446" s="8">
        <v>58.2</v>
      </c>
      <c r="F446" s="190">
        <f t="shared" si="49"/>
        <v>610.70000000000005</v>
      </c>
      <c r="G446" s="185">
        <f t="shared" si="54"/>
        <v>2.616583323642284E-3</v>
      </c>
      <c r="H446" s="185">
        <f t="shared" si="55"/>
        <v>1.6883441720860429E-3</v>
      </c>
      <c r="I446" s="18">
        <f t="shared" si="50"/>
        <v>18.431331826586042</v>
      </c>
      <c r="J446" s="18">
        <f t="shared" si="56"/>
        <v>4.0548930018489298</v>
      </c>
      <c r="K446" s="202">
        <v>7.723894301337161</v>
      </c>
      <c r="L446" s="202">
        <v>1.3651261235140619</v>
      </c>
      <c r="M446" s="71">
        <v>9</v>
      </c>
      <c r="N446" s="71">
        <v>15</v>
      </c>
      <c r="O446" s="8">
        <v>5000</v>
      </c>
      <c r="P446" s="10">
        <f t="shared" si="51"/>
        <v>31.575245253286194</v>
      </c>
      <c r="Q446" s="11">
        <f t="shared" si="52"/>
        <v>5.1703365405741268E-2</v>
      </c>
      <c r="R446" s="79"/>
    </row>
    <row r="447" spans="1:18" x14ac:dyDescent="0.35">
      <c r="A447" s="9">
        <f t="shared" si="53"/>
        <v>442</v>
      </c>
      <c r="B447" s="14" t="s">
        <v>1406</v>
      </c>
      <c r="C447" s="8">
        <v>282.10000000000002</v>
      </c>
      <c r="D447" s="8"/>
      <c r="E447" s="8"/>
      <c r="F447" s="190">
        <f t="shared" si="49"/>
        <v>282.10000000000002</v>
      </c>
      <c r="G447" s="185">
        <f t="shared" si="54"/>
        <v>4.0120944295848355E-3</v>
      </c>
      <c r="H447" s="185">
        <f t="shared" si="55"/>
        <v>1.8759379689844923E-3</v>
      </c>
      <c r="I447" s="18">
        <f t="shared" si="50"/>
        <v>25.20931631285465</v>
      </c>
      <c r="J447" s="18">
        <f t="shared" si="56"/>
        <v>5.5460495888280228</v>
      </c>
      <c r="K447" s="202">
        <v>10.563643240801975</v>
      </c>
      <c r="L447" s="202">
        <v>2.0931933893882282</v>
      </c>
      <c r="M447" s="71">
        <v>10</v>
      </c>
      <c r="N447" s="71">
        <v>23</v>
      </c>
      <c r="O447" s="8">
        <v>5000</v>
      </c>
      <c r="P447" s="10">
        <f t="shared" si="51"/>
        <v>43.412202531872872</v>
      </c>
      <c r="Q447" s="11">
        <f t="shared" si="52"/>
        <v>0.1538894098967489</v>
      </c>
      <c r="R447" s="79"/>
    </row>
    <row r="448" spans="1:18" x14ac:dyDescent="0.35">
      <c r="A448" s="9">
        <f t="shared" si="53"/>
        <v>443</v>
      </c>
      <c r="B448" s="14" t="s">
        <v>1407</v>
      </c>
      <c r="C448" s="8">
        <v>188.5</v>
      </c>
      <c r="D448" s="8"/>
      <c r="E448" s="8"/>
      <c r="F448" s="190">
        <f t="shared" si="49"/>
        <v>188.5</v>
      </c>
      <c r="G448" s="185">
        <f t="shared" si="54"/>
        <v>1.9188277706710082E-3</v>
      </c>
      <c r="H448" s="185">
        <f t="shared" si="55"/>
        <v>1.8759379689844923E-3</v>
      </c>
      <c r="I448" s="18">
        <f t="shared" si="50"/>
        <v>16.247099776048042</v>
      </c>
      <c r="J448" s="18">
        <f t="shared" si="56"/>
        <v>3.5743619507305695</v>
      </c>
      <c r="K448" s="202">
        <v>6.8091493136764676</v>
      </c>
      <c r="L448" s="202">
        <v>1.0010924905769789</v>
      </c>
      <c r="M448" s="71">
        <v>10</v>
      </c>
      <c r="N448" s="71">
        <v>11</v>
      </c>
      <c r="O448" s="8">
        <v>5000</v>
      </c>
      <c r="P448" s="10">
        <f t="shared" si="51"/>
        <v>27.631703531032059</v>
      </c>
      <c r="Q448" s="11">
        <f t="shared" si="52"/>
        <v>0.14658728663677484</v>
      </c>
      <c r="R448" s="79"/>
    </row>
    <row r="449" spans="1:18" x14ac:dyDescent="0.35">
      <c r="A449" s="9">
        <f t="shared" si="53"/>
        <v>444</v>
      </c>
      <c r="B449" s="14" t="s">
        <v>1408</v>
      </c>
      <c r="C449" s="8">
        <v>505.8</v>
      </c>
      <c r="D449" s="8"/>
      <c r="E449" s="8"/>
      <c r="F449" s="190">
        <f t="shared" si="49"/>
        <v>505.8</v>
      </c>
      <c r="G449" s="185">
        <f t="shared" si="54"/>
        <v>2.791022211885103E-3</v>
      </c>
      <c r="H449" s="185">
        <f t="shared" si="55"/>
        <v>7.503751875937969E-4</v>
      </c>
      <c r="I449" s="18">
        <f t="shared" si="50"/>
        <v>15.162315895998935</v>
      </c>
      <c r="J449" s="18">
        <f t="shared" si="56"/>
        <v>3.3357094971197658</v>
      </c>
      <c r="K449" s="202">
        <v>6.3530038550252428</v>
      </c>
      <c r="L449" s="202">
        <v>1.4561345317483325</v>
      </c>
      <c r="M449" s="71">
        <v>4</v>
      </c>
      <c r="N449" s="71">
        <v>16</v>
      </c>
      <c r="O449" s="8">
        <v>5000</v>
      </c>
      <c r="P449" s="10">
        <f t="shared" si="51"/>
        <v>26.307163779892278</v>
      </c>
      <c r="Q449" s="11">
        <f t="shared" si="52"/>
        <v>5.2010999960245705E-2</v>
      </c>
      <c r="R449" s="79"/>
    </row>
    <row r="450" spans="1:18" x14ac:dyDescent="0.35">
      <c r="A450" s="9">
        <f t="shared" si="53"/>
        <v>445</v>
      </c>
      <c r="B450" s="14" t="s">
        <v>1409</v>
      </c>
      <c r="C450" s="8">
        <v>248.8</v>
      </c>
      <c r="D450" s="8"/>
      <c r="E450" s="8"/>
      <c r="F450" s="190">
        <f t="shared" ref="F450:F457" si="57">C450+D450+E450</f>
        <v>248.8</v>
      </c>
      <c r="G450" s="185">
        <f t="shared" si="54"/>
        <v>1.5699499941853705E-3</v>
      </c>
      <c r="H450" s="185">
        <f t="shared" si="55"/>
        <v>2.4387193596798399E-3</v>
      </c>
      <c r="I450" s="18">
        <f t="shared" si="50"/>
        <v>17.162917405106207</v>
      </c>
      <c r="J450" s="18">
        <f t="shared" si="56"/>
        <v>3.7758418291233653</v>
      </c>
      <c r="K450" s="202">
        <v>7.1936592899656437</v>
      </c>
      <c r="L450" s="202">
        <v>0.81907567410843718</v>
      </c>
      <c r="M450" s="71">
        <v>13</v>
      </c>
      <c r="N450" s="71">
        <v>9</v>
      </c>
      <c r="O450" s="8">
        <v>5000</v>
      </c>
      <c r="P450" s="10">
        <f t="shared" si="51"/>
        <v>28.951494198303653</v>
      </c>
      <c r="Q450" s="11">
        <f t="shared" si="52"/>
        <v>0.11636452652051307</v>
      </c>
      <c r="R450" s="79"/>
    </row>
    <row r="451" spans="1:18" x14ac:dyDescent="0.35">
      <c r="A451" s="9">
        <f t="shared" si="53"/>
        <v>446</v>
      </c>
      <c r="B451" s="14" t="s">
        <v>1410</v>
      </c>
      <c r="C451" s="8">
        <v>301.2</v>
      </c>
      <c r="D451" s="8"/>
      <c r="E451" s="8">
        <v>68.8</v>
      </c>
      <c r="F451" s="190">
        <f t="shared" si="57"/>
        <v>370</v>
      </c>
      <c r="G451" s="185">
        <f t="shared" si="54"/>
        <v>1.3955111059425515E-3</v>
      </c>
      <c r="H451" s="185">
        <f t="shared" si="55"/>
        <v>1.3131565782891447E-3</v>
      </c>
      <c r="I451" s="18">
        <f t="shared" ref="I451:I455" si="58">(G451+H451)*$S$2</f>
        <v>11.597025256653795</v>
      </c>
      <c r="J451" s="18">
        <f t="shared" si="56"/>
        <v>2.551345556463835</v>
      </c>
      <c r="K451" s="202">
        <v>4.8602668677516654</v>
      </c>
      <c r="L451" s="202">
        <v>0.72806726587416626</v>
      </c>
      <c r="M451" s="71">
        <v>7</v>
      </c>
      <c r="N451" s="71">
        <v>8</v>
      </c>
      <c r="O451" s="8">
        <v>5000</v>
      </c>
      <c r="P451" s="10">
        <f t="shared" ref="P451:P460" si="59">I451+J451+K451+L451</f>
        <v>19.736704946743462</v>
      </c>
      <c r="Q451" s="11">
        <f t="shared" ref="Q451:Q461" si="60">P451/F451</f>
        <v>5.3342445802009357E-2</v>
      </c>
      <c r="R451" s="79"/>
    </row>
    <row r="452" spans="1:18" x14ac:dyDescent="0.35">
      <c r="A452" s="9">
        <f t="shared" si="53"/>
        <v>447</v>
      </c>
      <c r="B452" s="14" t="s">
        <v>1411</v>
      </c>
      <c r="C452" s="8">
        <v>388.1</v>
      </c>
      <c r="D452" s="8"/>
      <c r="E452" s="8"/>
      <c r="F452" s="190">
        <f t="shared" si="57"/>
        <v>388.1</v>
      </c>
      <c r="G452" s="185">
        <f t="shared" si="54"/>
        <v>3.31433887661356E-3</v>
      </c>
      <c r="H452" s="185">
        <f t="shared" si="55"/>
        <v>1.3131565782891447E-3</v>
      </c>
      <c r="I452" s="18">
        <f t="shared" si="58"/>
        <v>19.812390415393185</v>
      </c>
      <c r="J452" s="18">
        <f t="shared" si="56"/>
        <v>4.3587258913865012</v>
      </c>
      <c r="K452" s="202">
        <v>8.3018863009500468</v>
      </c>
      <c r="L452" s="202">
        <v>1.7291597564511449</v>
      </c>
      <c r="M452" s="71">
        <v>7</v>
      </c>
      <c r="N452" s="71">
        <v>19</v>
      </c>
      <c r="O452" s="8">
        <v>5000</v>
      </c>
      <c r="P452" s="10">
        <f t="shared" si="59"/>
        <v>34.202162364180879</v>
      </c>
      <c r="Q452" s="11">
        <f t="shared" si="60"/>
        <v>8.8127189807216899E-2</v>
      </c>
      <c r="R452" s="79"/>
    </row>
    <row r="453" spans="1:18" x14ac:dyDescent="0.35">
      <c r="A453" s="9">
        <f t="shared" si="53"/>
        <v>448</v>
      </c>
      <c r="B453" s="14" t="s">
        <v>1412</v>
      </c>
      <c r="C453" s="8">
        <v>1686.83</v>
      </c>
      <c r="D453" s="8"/>
      <c r="E453" s="8"/>
      <c r="F453" s="190">
        <f t="shared" si="57"/>
        <v>1686.83</v>
      </c>
      <c r="G453" s="185">
        <f t="shared" si="54"/>
        <v>1.5873938830096523E-2</v>
      </c>
      <c r="H453" s="185">
        <f t="shared" si="55"/>
        <v>2.5137568784392196E-2</v>
      </c>
      <c r="I453" s="18">
        <f t="shared" si="58"/>
        <v>175.58871927605273</v>
      </c>
      <c r="J453" s="18">
        <f t="shared" si="56"/>
        <v>38.629518240731599</v>
      </c>
      <c r="K453" s="202">
        <v>73.596479345774796</v>
      </c>
      <c r="L453" s="202">
        <v>8.2817651493186411</v>
      </c>
      <c r="M453" s="71">
        <v>134</v>
      </c>
      <c r="N453" s="71">
        <v>91</v>
      </c>
      <c r="O453" s="8">
        <v>5000</v>
      </c>
      <c r="P453" s="10">
        <f t="shared" si="59"/>
        <v>296.09648201187775</v>
      </c>
      <c r="Q453" s="11">
        <f t="shared" si="60"/>
        <v>0.1755342755416241</v>
      </c>
      <c r="R453" s="79"/>
    </row>
    <row r="454" spans="1:18" x14ac:dyDescent="0.35">
      <c r="A454" s="9">
        <f t="shared" si="53"/>
        <v>449</v>
      </c>
      <c r="B454" s="14" t="s">
        <v>1413</v>
      </c>
      <c r="C454" s="8">
        <v>445.5</v>
      </c>
      <c r="D454" s="8">
        <v>11.1</v>
      </c>
      <c r="E454" s="8">
        <v>31.9</v>
      </c>
      <c r="F454" s="190">
        <f t="shared" si="57"/>
        <v>488.5</v>
      </c>
      <c r="G454" s="185">
        <f t="shared" si="54"/>
        <v>2.965461100127922E-3</v>
      </c>
      <c r="H454" s="185">
        <f t="shared" si="55"/>
        <v>1.3131565782891447E-3</v>
      </c>
      <c r="I454" s="18">
        <f t="shared" si="58"/>
        <v>18.31868765925875</v>
      </c>
      <c r="J454" s="18">
        <f t="shared" si="56"/>
        <v>4.0301112850369245</v>
      </c>
      <c r="K454" s="202">
        <v>7.6761373130957953</v>
      </c>
      <c r="L454" s="202">
        <v>1.5471429399826033</v>
      </c>
      <c r="M454" s="71">
        <v>7</v>
      </c>
      <c r="N454" s="71">
        <v>17</v>
      </c>
      <c r="O454" s="8">
        <v>5000</v>
      </c>
      <c r="P454" s="10">
        <f t="shared" si="59"/>
        <v>31.57207919737407</v>
      </c>
      <c r="Q454" s="11">
        <f t="shared" si="60"/>
        <v>6.4630663658902909E-2</v>
      </c>
      <c r="R454" s="79"/>
    </row>
    <row r="455" spans="1:18" x14ac:dyDescent="0.35">
      <c r="A455" s="9">
        <f t="shared" ref="A455:A460" si="61">A454+1</f>
        <v>450</v>
      </c>
      <c r="B455" s="14" t="s">
        <v>1414</v>
      </c>
      <c r="C455" s="8">
        <v>250.6</v>
      </c>
      <c r="D455" s="8"/>
      <c r="E455" s="8"/>
      <c r="F455" s="190">
        <f t="shared" si="57"/>
        <v>250.6</v>
      </c>
      <c r="G455" s="185">
        <f t="shared" ref="G455:G460" si="62">1.5/8599*N455</f>
        <v>1.5699499941853705E-3</v>
      </c>
      <c r="H455" s="185">
        <f t="shared" ref="H455:H460" si="63">1.5/7996*M455</f>
        <v>1.8759379689844923E-3</v>
      </c>
      <c r="I455" s="18">
        <f t="shared" si="58"/>
        <v>14.753397019913608</v>
      </c>
      <c r="J455" s="18">
        <f t="shared" si="56"/>
        <v>3.2457473443809937</v>
      </c>
      <c r="K455" s="202">
        <v>6.1834003258222161</v>
      </c>
      <c r="L455" s="202">
        <v>0.81907567410843718</v>
      </c>
      <c r="M455" s="71">
        <v>10</v>
      </c>
      <c r="N455" s="71">
        <v>9</v>
      </c>
      <c r="O455" s="8">
        <v>5000</v>
      </c>
      <c r="P455" s="10">
        <f t="shared" si="59"/>
        <v>25.001620364225253</v>
      </c>
      <c r="Q455" s="11">
        <f t="shared" si="60"/>
        <v>9.9767040559558082E-2</v>
      </c>
      <c r="R455" s="79"/>
    </row>
    <row r="456" spans="1:18" x14ac:dyDescent="0.35">
      <c r="A456" s="9">
        <f t="shared" si="61"/>
        <v>451</v>
      </c>
      <c r="B456" s="14" t="s">
        <v>599</v>
      </c>
      <c r="C456" s="159">
        <v>1341.5</v>
      </c>
      <c r="D456" s="14"/>
      <c r="E456" s="14"/>
      <c r="F456" s="190">
        <f t="shared" si="57"/>
        <v>1341.5</v>
      </c>
      <c r="G456" s="185">
        <f t="shared" si="62"/>
        <v>8.3730666356553081E-3</v>
      </c>
      <c r="H456" s="185">
        <f t="shared" si="63"/>
        <v>3.189094547273637E-3</v>
      </c>
      <c r="I456" s="18">
        <f>19.0036050806895*1.13*1.51</f>
        <v>32.425851349180491</v>
      </c>
      <c r="J456" s="18">
        <f t="shared" si="56"/>
        <v>7.1336872968197076</v>
      </c>
      <c r="K456" s="202">
        <v>15.888667161098439</v>
      </c>
      <c r="L456" s="202">
        <v>6.883878129989542</v>
      </c>
      <c r="M456" s="71">
        <v>17</v>
      </c>
      <c r="N456" s="71">
        <v>48</v>
      </c>
      <c r="O456" s="8">
        <v>5000</v>
      </c>
      <c r="P456" s="10">
        <f t="shared" si="59"/>
        <v>62.332083937088179</v>
      </c>
      <c r="Q456" s="11">
        <f t="shared" si="60"/>
        <v>4.6464468085790668E-2</v>
      </c>
      <c r="R456" s="79"/>
    </row>
    <row r="457" spans="1:18" x14ac:dyDescent="0.35">
      <c r="A457" s="9">
        <f t="shared" si="61"/>
        <v>452</v>
      </c>
      <c r="B457" s="14" t="s">
        <v>600</v>
      </c>
      <c r="C457" s="159">
        <v>2020</v>
      </c>
      <c r="D457" s="14"/>
      <c r="E457" s="14"/>
      <c r="F457" s="190">
        <f t="shared" si="57"/>
        <v>2020</v>
      </c>
      <c r="G457" s="185">
        <f t="shared" si="62"/>
        <v>6.1053610884986625E-3</v>
      </c>
      <c r="H457" s="185">
        <f t="shared" si="63"/>
        <v>1.8759379689844924E-2</v>
      </c>
      <c r="I457" s="18">
        <f>39.2737039809962*1.13*1.51</f>
        <v>67.01272110277381</v>
      </c>
      <c r="J457" s="18">
        <f t="shared" si="56"/>
        <v>14.742798642610238</v>
      </c>
      <c r="K457" s="202">
        <v>32.836233340359165</v>
      </c>
      <c r="L457" s="202">
        <v>14.226531795968775</v>
      </c>
      <c r="M457" s="71">
        <v>100</v>
      </c>
      <c r="N457" s="71">
        <v>35</v>
      </c>
      <c r="O457" s="8">
        <v>5000</v>
      </c>
      <c r="P457" s="10">
        <f t="shared" si="59"/>
        <v>128.818284881712</v>
      </c>
      <c r="Q457" s="11">
        <f t="shared" si="60"/>
        <v>6.3771428159263371E-2</v>
      </c>
      <c r="R457" s="79"/>
    </row>
    <row r="458" spans="1:18" x14ac:dyDescent="0.35">
      <c r="A458" s="9">
        <f t="shared" si="61"/>
        <v>453</v>
      </c>
      <c r="B458" s="14" t="s">
        <v>601</v>
      </c>
      <c r="C458" s="8">
        <v>421</v>
      </c>
      <c r="D458" s="8"/>
      <c r="E458" s="8"/>
      <c r="F458" s="190">
        <f>C458+D458+E458</f>
        <v>421</v>
      </c>
      <c r="G458" s="185">
        <f t="shared" si="62"/>
        <v>1.3955111059425515E-3</v>
      </c>
      <c r="H458" s="185">
        <f t="shared" si="63"/>
        <v>1.1255627813906953E-3</v>
      </c>
      <c r="I458" s="18">
        <f>(G458+H458)*$S$2</f>
        <v>10.793851794922929</v>
      </c>
      <c r="J458" s="18">
        <f t="shared" si="56"/>
        <v>2.3746473948830444</v>
      </c>
      <c r="K458" s="202">
        <v>4.5235138797038559</v>
      </c>
      <c r="L458" s="202">
        <v>1.6381513482168744</v>
      </c>
      <c r="M458" s="71">
        <v>6</v>
      </c>
      <c r="N458" s="71">
        <v>8</v>
      </c>
      <c r="O458" s="8">
        <v>5000</v>
      </c>
      <c r="P458" s="10">
        <f t="shared" si="59"/>
        <v>19.330164417726703</v>
      </c>
      <c r="Q458" s="11">
        <f t="shared" si="60"/>
        <v>4.5914879852082431E-2</v>
      </c>
      <c r="R458" s="79"/>
    </row>
    <row r="459" spans="1:18" x14ac:dyDescent="0.35">
      <c r="A459" s="9">
        <f t="shared" si="61"/>
        <v>454</v>
      </c>
      <c r="B459" s="14" t="s">
        <v>1930</v>
      </c>
      <c r="C459" s="8">
        <v>456.1</v>
      </c>
      <c r="D459" s="8"/>
      <c r="E459" s="8"/>
      <c r="F459" s="190">
        <f>C459+D459+E459</f>
        <v>456.1</v>
      </c>
      <c r="G459" s="185">
        <f t="shared" si="62"/>
        <v>1.2210722176997325E-3</v>
      </c>
      <c r="H459" s="185">
        <f t="shared" si="63"/>
        <v>1.8759379689844923E-3</v>
      </c>
      <c r="I459" s="18">
        <f>(G459+H459)*$S$2</f>
        <v>13.259694263779174</v>
      </c>
      <c r="J459" s="18">
        <f t="shared" si="56"/>
        <v>2.9171327380314183</v>
      </c>
      <c r="K459" s="202">
        <v>5.5576513379679655</v>
      </c>
      <c r="L459" s="202">
        <v>2.1760000000000002</v>
      </c>
      <c r="M459" s="71">
        <v>10</v>
      </c>
      <c r="N459" s="71">
        <v>7</v>
      </c>
      <c r="O459" s="8">
        <v>5000</v>
      </c>
      <c r="P459" s="10">
        <f t="shared" si="59"/>
        <v>23.910478339778557</v>
      </c>
      <c r="Q459" s="11">
        <f t="shared" si="60"/>
        <v>5.2423763077786789E-2</v>
      </c>
      <c r="R459" s="79"/>
    </row>
    <row r="460" spans="1:18" x14ac:dyDescent="0.35">
      <c r="A460" s="9">
        <f t="shared" si="61"/>
        <v>455</v>
      </c>
      <c r="B460" s="14" t="s">
        <v>1931</v>
      </c>
      <c r="C460" s="8">
        <v>352</v>
      </c>
      <c r="D460" s="8"/>
      <c r="E460" s="8"/>
      <c r="F460" s="190">
        <f>C460+D460+E460</f>
        <v>352</v>
      </c>
      <c r="G460" s="185">
        <f t="shared" si="62"/>
        <v>8.7219444121409474E-4</v>
      </c>
      <c r="H460" s="185">
        <f t="shared" si="63"/>
        <v>1.8759379689844923E-3</v>
      </c>
      <c r="I460" s="18">
        <f>(G460+H460)*$S$2</f>
        <v>11.76599150764474</v>
      </c>
      <c r="J460" s="18">
        <f t="shared" si="56"/>
        <v>2.5885181316818429</v>
      </c>
      <c r="K460" s="202">
        <v>4.9319023501137149</v>
      </c>
      <c r="L460" s="202">
        <v>2.1760000000000002</v>
      </c>
      <c r="M460" s="71">
        <v>10</v>
      </c>
      <c r="N460" s="71">
        <v>5</v>
      </c>
      <c r="O460" s="8">
        <v>5000</v>
      </c>
      <c r="P460" s="10">
        <f t="shared" si="59"/>
        <v>21.462411989440298</v>
      </c>
      <c r="Q460" s="11">
        <f t="shared" si="60"/>
        <v>6.0972761333637208E-2</v>
      </c>
      <c r="R460" s="79"/>
    </row>
    <row r="461" spans="1:18" s="167" customFormat="1" ht="18" x14ac:dyDescent="0.4">
      <c r="A461" s="160"/>
      <c r="B461" s="161" t="s">
        <v>1431</v>
      </c>
      <c r="C461" s="169">
        <f>SUM(C6:C460)</f>
        <v>242326.82000000004</v>
      </c>
      <c r="D461" s="169">
        <f>SUM(D6:D460)</f>
        <v>3406.1</v>
      </c>
      <c r="E461" s="169">
        <f>SUM(E6:E460)</f>
        <v>7304.800000000002</v>
      </c>
      <c r="F461" s="169">
        <f>SUM(F6:F460)</f>
        <v>253037.72000000003</v>
      </c>
      <c r="G461" s="169">
        <f t="shared" ref="G461:P461" si="64">SUM(G6:G460)</f>
        <v>1.4999999999999998</v>
      </c>
      <c r="H461" s="169">
        <f t="shared" si="64"/>
        <v>1.4999999999999984</v>
      </c>
      <c r="I461" s="169">
        <f>SUM(I6:I460)</f>
        <v>12787.828613049853</v>
      </c>
      <c r="J461" s="169">
        <f>SUM(J6:J460)</f>
        <v>2813.3222948709663</v>
      </c>
      <c r="K461" s="340">
        <f>SUM(K6:K460)</f>
        <v>5366.4408836135426</v>
      </c>
      <c r="L461" s="224">
        <f t="shared" si="64"/>
        <v>647.10927076343523</v>
      </c>
      <c r="M461" s="169">
        <f>SUM(M6:M460)</f>
        <v>7996</v>
      </c>
      <c r="N461" s="169">
        <f t="shared" si="64"/>
        <v>8599</v>
      </c>
      <c r="O461" s="8">
        <v>5000</v>
      </c>
      <c r="P461" s="169">
        <f t="shared" si="64"/>
        <v>21614.701062297776</v>
      </c>
      <c r="Q461" s="11">
        <f t="shared" si="60"/>
        <v>8.542086556224808E-2</v>
      </c>
      <c r="R461" s="166"/>
    </row>
    <row r="462" spans="1:18" ht="18" x14ac:dyDescent="0.4">
      <c r="A462" s="9"/>
      <c r="B462" s="7" t="s">
        <v>1699</v>
      </c>
      <c r="C462" s="8"/>
      <c r="D462" s="8"/>
      <c r="E462" s="8"/>
      <c r="F462" s="8"/>
      <c r="G462" s="8"/>
      <c r="H462" s="8"/>
      <c r="I462" s="8"/>
      <c r="J462" s="8"/>
      <c r="K462" s="202"/>
      <c r="L462" s="195"/>
      <c r="M462" s="8"/>
      <c r="N462" s="8"/>
      <c r="O462" s="8"/>
      <c r="P462" s="10"/>
      <c r="Q462" s="11"/>
      <c r="R462" s="75"/>
    </row>
    <row r="463" spans="1:18" x14ac:dyDescent="0.35">
      <c r="A463" s="9">
        <v>1</v>
      </c>
      <c r="B463" s="14" t="s">
        <v>1700</v>
      </c>
      <c r="C463" s="8">
        <v>2596.5</v>
      </c>
      <c r="D463" s="8"/>
      <c r="E463" s="8"/>
      <c r="F463" s="8">
        <f t="shared" ref="F463:F514" si="65">C463+D463+E463</f>
        <v>2596.5</v>
      </c>
      <c r="G463" s="185">
        <f>0.5/4454*N463</f>
        <v>6.7355186349348896E-3</v>
      </c>
      <c r="H463" s="185">
        <f>0.5/4567*M463</f>
        <v>6.5688635865995184E-3</v>
      </c>
      <c r="I463" s="18">
        <f t="shared" ref="I463:I493" si="66">(G463+H463)*$I$2</f>
        <v>56.962047262388495</v>
      </c>
      <c r="J463" s="18">
        <f t="shared" ref="J463:J520" si="67">I463*0.22</f>
        <v>12.531650397725469</v>
      </c>
      <c r="K463" s="205">
        <v>23.719866745371029</v>
      </c>
      <c r="L463" s="202">
        <v>2.1817979610750693</v>
      </c>
      <c r="M463" s="71">
        <v>60</v>
      </c>
      <c r="N463" s="71">
        <v>60</v>
      </c>
      <c r="O463" s="8">
        <v>5000</v>
      </c>
      <c r="P463" s="10">
        <f t="shared" ref="P463:P493" si="68">I463+J463+K463+L463</f>
        <v>95.39536236656005</v>
      </c>
      <c r="Q463" s="11">
        <f t="shared" ref="Q463:Q493" si="69">P463/F463</f>
        <v>3.6739981654750647E-2</v>
      </c>
      <c r="R463" s="75"/>
    </row>
    <row r="464" spans="1:18" x14ac:dyDescent="0.35">
      <c r="A464" s="9">
        <f t="shared" ref="A464:A525" si="70">A463+1</f>
        <v>2</v>
      </c>
      <c r="B464" s="14" t="s">
        <v>1701</v>
      </c>
      <c r="C464" s="8">
        <v>2681.11</v>
      </c>
      <c r="D464" s="8"/>
      <c r="E464" s="8"/>
      <c r="F464" s="8">
        <f t="shared" si="65"/>
        <v>2681.11</v>
      </c>
      <c r="G464" s="185">
        <f t="shared" ref="G464:G525" si="71">0.5/4454*N464</f>
        <v>4.8271216883700044E-3</v>
      </c>
      <c r="H464" s="185">
        <f t="shared" ref="H464:H525" si="72">0.5/4567*M464</f>
        <v>4.7076855703963218E-3</v>
      </c>
      <c r="I464" s="18">
        <f t="shared" si="66"/>
        <v>40.822800538045087</v>
      </c>
      <c r="J464" s="18">
        <f t="shared" si="67"/>
        <v>8.9810161183699186</v>
      </c>
      <c r="K464" s="205">
        <v>16.999237834182573</v>
      </c>
      <c r="L464" s="202">
        <v>1.5636218721037998</v>
      </c>
      <c r="M464" s="71">
        <v>43</v>
      </c>
      <c r="N464" s="71">
        <v>43</v>
      </c>
      <c r="O464" s="8">
        <v>5000</v>
      </c>
      <c r="P464" s="10">
        <f t="shared" si="68"/>
        <v>68.366676362701384</v>
      </c>
      <c r="Q464" s="11">
        <f t="shared" si="69"/>
        <v>2.5499392551108079E-2</v>
      </c>
      <c r="R464" s="75"/>
    </row>
    <row r="465" spans="1:18" x14ac:dyDescent="0.35">
      <c r="A465" s="9">
        <f t="shared" si="70"/>
        <v>3</v>
      </c>
      <c r="B465" s="14" t="s">
        <v>1702</v>
      </c>
      <c r="C465" s="8">
        <v>2302.1999999999998</v>
      </c>
      <c r="D465" s="8"/>
      <c r="E465" s="8">
        <v>290.10000000000002</v>
      </c>
      <c r="F465" s="8">
        <f t="shared" si="65"/>
        <v>2592.2999999999997</v>
      </c>
      <c r="G465" s="185">
        <f t="shared" si="71"/>
        <v>5.1638976201167485E-3</v>
      </c>
      <c r="H465" s="185">
        <f t="shared" si="72"/>
        <v>5.0361287497262975E-3</v>
      </c>
      <c r="I465" s="18">
        <f t="shared" si="66"/>
        <v>43.67090290116451</v>
      </c>
      <c r="J465" s="18">
        <f t="shared" si="67"/>
        <v>9.6075986382561922</v>
      </c>
      <c r="K465" s="205">
        <v>18.185231171451122</v>
      </c>
      <c r="L465" s="202">
        <v>1.6727117701575533</v>
      </c>
      <c r="M465" s="71">
        <v>46</v>
      </c>
      <c r="N465" s="71">
        <v>46</v>
      </c>
      <c r="O465" s="8">
        <v>5000</v>
      </c>
      <c r="P465" s="10">
        <f t="shared" si="68"/>
        <v>73.136444481029372</v>
      </c>
      <c r="Q465" s="11">
        <f t="shared" si="69"/>
        <v>2.8212955476229363E-2</v>
      </c>
      <c r="R465" s="75"/>
    </row>
    <row r="466" spans="1:18" x14ac:dyDescent="0.35">
      <c r="A466" s="9">
        <f t="shared" si="70"/>
        <v>4</v>
      </c>
      <c r="B466" s="14" t="s">
        <v>1703</v>
      </c>
      <c r="C466" s="8">
        <v>2374.8000000000002</v>
      </c>
      <c r="D466" s="8"/>
      <c r="E466" s="8">
        <v>162.1</v>
      </c>
      <c r="F466" s="8">
        <f t="shared" si="65"/>
        <v>2536.9</v>
      </c>
      <c r="G466" s="185">
        <f t="shared" si="71"/>
        <v>9.9910193084867538E-3</v>
      </c>
      <c r="H466" s="185">
        <f t="shared" si="72"/>
        <v>9.7438143201226193E-3</v>
      </c>
      <c r="I466" s="18">
        <f t="shared" si="66"/>
        <v>84.493703439209597</v>
      </c>
      <c r="J466" s="18">
        <f t="shared" si="67"/>
        <v>18.588614756626111</v>
      </c>
      <c r="K466" s="205">
        <v>35.184469005633694</v>
      </c>
      <c r="L466" s="202">
        <v>3.2363336422613527</v>
      </c>
      <c r="M466" s="71">
        <v>89</v>
      </c>
      <c r="N466" s="71">
        <v>89</v>
      </c>
      <c r="O466" s="8">
        <v>5000</v>
      </c>
      <c r="P466" s="10">
        <f t="shared" si="68"/>
        <v>141.50312084373076</v>
      </c>
      <c r="Q466" s="11">
        <f t="shared" si="69"/>
        <v>5.5777965565741952E-2</v>
      </c>
      <c r="R466" s="76"/>
    </row>
    <row r="467" spans="1:18" x14ac:dyDescent="0.35">
      <c r="A467" s="9">
        <f t="shared" si="70"/>
        <v>5</v>
      </c>
      <c r="B467" s="14" t="s">
        <v>1704</v>
      </c>
      <c r="C467" s="8">
        <v>2611.9</v>
      </c>
      <c r="D467" s="8"/>
      <c r="E467" s="8">
        <v>700.4</v>
      </c>
      <c r="F467" s="8">
        <f t="shared" si="65"/>
        <v>3312.3</v>
      </c>
      <c r="G467" s="185">
        <f t="shared" si="71"/>
        <v>1.1225864391558149E-2</v>
      </c>
      <c r="H467" s="185">
        <f t="shared" si="72"/>
        <v>1.0948105977665865E-2</v>
      </c>
      <c r="I467" s="18">
        <f t="shared" si="66"/>
        <v>94.936745437314144</v>
      </c>
      <c r="J467" s="18">
        <f t="shared" si="67"/>
        <v>20.886083996209113</v>
      </c>
      <c r="K467" s="205">
        <v>39.533111242285052</v>
      </c>
      <c r="L467" s="202">
        <v>3.6363299351251155</v>
      </c>
      <c r="M467" s="71">
        <v>100</v>
      </c>
      <c r="N467" s="71">
        <v>100</v>
      </c>
      <c r="O467" s="8">
        <v>5000</v>
      </c>
      <c r="P467" s="10">
        <f t="shared" si="68"/>
        <v>158.99227061093342</v>
      </c>
      <c r="Q467" s="11">
        <f t="shared" si="69"/>
        <v>4.8000564746832536E-2</v>
      </c>
      <c r="R467" s="77"/>
    </row>
    <row r="468" spans="1:18" x14ac:dyDescent="0.35">
      <c r="A468" s="9">
        <f t="shared" si="70"/>
        <v>6</v>
      </c>
      <c r="B468" s="14" t="s">
        <v>1705</v>
      </c>
      <c r="C468" s="8">
        <v>2597.8000000000002</v>
      </c>
      <c r="D468" s="8"/>
      <c r="E468" s="8"/>
      <c r="F468" s="8">
        <f t="shared" si="65"/>
        <v>2597.8000000000002</v>
      </c>
      <c r="G468" s="185">
        <f t="shared" si="71"/>
        <v>6.7355186349348896E-3</v>
      </c>
      <c r="H468" s="185">
        <f t="shared" si="72"/>
        <v>6.5688635865995184E-3</v>
      </c>
      <c r="I468" s="18">
        <f t="shared" si="66"/>
        <v>56.962047262388495</v>
      </c>
      <c r="J468" s="18">
        <f t="shared" si="67"/>
        <v>12.531650397725469</v>
      </c>
      <c r="K468" s="205">
        <v>23.719866745371029</v>
      </c>
      <c r="L468" s="202">
        <v>2.1817979610750693</v>
      </c>
      <c r="M468" s="71">
        <v>60</v>
      </c>
      <c r="N468" s="71">
        <v>60</v>
      </c>
      <c r="O468" s="8">
        <v>5000</v>
      </c>
      <c r="P468" s="10">
        <f t="shared" si="68"/>
        <v>95.39536236656005</v>
      </c>
      <c r="Q468" s="11">
        <f t="shared" si="69"/>
        <v>3.6721596106921259E-2</v>
      </c>
      <c r="R468" s="78"/>
    </row>
    <row r="469" spans="1:18" x14ac:dyDescent="0.35">
      <c r="A469" s="9">
        <f t="shared" si="70"/>
        <v>7</v>
      </c>
      <c r="B469" s="14" t="s">
        <v>1706</v>
      </c>
      <c r="C469" s="8">
        <v>3555.9</v>
      </c>
      <c r="D469" s="8"/>
      <c r="E469" s="8"/>
      <c r="F469" s="8">
        <f t="shared" si="65"/>
        <v>3555.9</v>
      </c>
      <c r="G469" s="185">
        <f t="shared" si="71"/>
        <v>8.9806915132465189E-3</v>
      </c>
      <c r="H469" s="185">
        <f t="shared" si="72"/>
        <v>8.7584847821326924E-3</v>
      </c>
      <c r="I469" s="18">
        <f t="shared" si="66"/>
        <v>75.949396349851312</v>
      </c>
      <c r="J469" s="18">
        <f t="shared" si="67"/>
        <v>16.70886719696729</v>
      </c>
      <c r="K469" s="205">
        <v>31.62648899382804</v>
      </c>
      <c r="L469" s="202">
        <v>2.9090639481000928</v>
      </c>
      <c r="M469" s="71">
        <v>80</v>
      </c>
      <c r="N469" s="71">
        <v>80</v>
      </c>
      <c r="O469" s="8">
        <v>5000</v>
      </c>
      <c r="P469" s="10">
        <f t="shared" si="68"/>
        <v>127.19381648874675</v>
      </c>
      <c r="Q469" s="11">
        <f t="shared" si="69"/>
        <v>3.5769795688502699E-2</v>
      </c>
      <c r="R469" s="79"/>
    </row>
    <row r="470" spans="1:18" x14ac:dyDescent="0.35">
      <c r="A470" s="9">
        <f t="shared" si="70"/>
        <v>8</v>
      </c>
      <c r="B470" s="14" t="s">
        <v>1707</v>
      </c>
      <c r="C470" s="8">
        <v>3656</v>
      </c>
      <c r="D470" s="8"/>
      <c r="E470" s="8"/>
      <c r="F470" s="8">
        <f t="shared" si="65"/>
        <v>3656</v>
      </c>
      <c r="G470" s="185">
        <f t="shared" si="71"/>
        <v>8.9806915132465189E-3</v>
      </c>
      <c r="H470" s="185">
        <f t="shared" si="72"/>
        <v>8.7584847821326924E-3</v>
      </c>
      <c r="I470" s="18">
        <f t="shared" si="66"/>
        <v>75.949396349851312</v>
      </c>
      <c r="J470" s="18">
        <f t="shared" si="67"/>
        <v>16.70886719696729</v>
      </c>
      <c r="K470" s="205">
        <v>31.62648899382804</v>
      </c>
      <c r="L470" s="202">
        <v>2.9090639481000928</v>
      </c>
      <c r="M470" s="71">
        <v>80</v>
      </c>
      <c r="N470" s="71">
        <v>80</v>
      </c>
      <c r="O470" s="8">
        <v>5000</v>
      </c>
      <c r="P470" s="10">
        <f t="shared" si="68"/>
        <v>127.19381648874675</v>
      </c>
      <c r="Q470" s="11">
        <f t="shared" si="69"/>
        <v>3.4790431205893528E-2</v>
      </c>
      <c r="R470" s="79"/>
    </row>
    <row r="471" spans="1:18" x14ac:dyDescent="0.35">
      <c r="A471" s="9">
        <f t="shared" si="70"/>
        <v>9</v>
      </c>
      <c r="B471" s="14" t="s">
        <v>1708</v>
      </c>
      <c r="C471" s="8">
        <v>2610.1999999999998</v>
      </c>
      <c r="D471" s="8"/>
      <c r="E471" s="8"/>
      <c r="F471" s="8">
        <f t="shared" si="65"/>
        <v>2610.1999999999998</v>
      </c>
      <c r="G471" s="185">
        <f t="shared" si="71"/>
        <v>6.7355186349348896E-3</v>
      </c>
      <c r="H471" s="185">
        <f t="shared" si="72"/>
        <v>6.5688635865995184E-3</v>
      </c>
      <c r="I471" s="18">
        <f t="shared" si="66"/>
        <v>56.962047262388495</v>
      </c>
      <c r="J471" s="18">
        <f t="shared" si="67"/>
        <v>12.531650397725469</v>
      </c>
      <c r="K471" s="205">
        <v>23.719866745371029</v>
      </c>
      <c r="L471" s="202">
        <v>2.1817979610750693</v>
      </c>
      <c r="M471" s="71">
        <v>60</v>
      </c>
      <c r="N471" s="71">
        <v>60</v>
      </c>
      <c r="O471" s="8">
        <v>5000</v>
      </c>
      <c r="P471" s="10">
        <f t="shared" si="68"/>
        <v>95.39536236656005</v>
      </c>
      <c r="Q471" s="11">
        <f t="shared" si="69"/>
        <v>3.6547146719239927E-2</v>
      </c>
      <c r="R471" s="79"/>
    </row>
    <row r="472" spans="1:18" x14ac:dyDescent="0.35">
      <c r="A472" s="9">
        <f t="shared" si="70"/>
        <v>10</v>
      </c>
      <c r="B472" s="14" t="s">
        <v>1709</v>
      </c>
      <c r="C472" s="8">
        <v>3617.86</v>
      </c>
      <c r="D472" s="8"/>
      <c r="E472" s="8"/>
      <c r="F472" s="8">
        <f t="shared" si="65"/>
        <v>3617.86</v>
      </c>
      <c r="G472" s="185">
        <f t="shared" si="71"/>
        <v>8.9806915132465189E-3</v>
      </c>
      <c r="H472" s="185">
        <f t="shared" si="72"/>
        <v>8.7584847821326924E-3</v>
      </c>
      <c r="I472" s="18">
        <f t="shared" si="66"/>
        <v>75.949396349851312</v>
      </c>
      <c r="J472" s="18">
        <f t="shared" si="67"/>
        <v>16.70886719696729</v>
      </c>
      <c r="K472" s="205">
        <v>31.62648899382804</v>
      </c>
      <c r="L472" s="202">
        <v>2.9090639481000928</v>
      </c>
      <c r="M472" s="71">
        <v>80</v>
      </c>
      <c r="N472" s="71">
        <v>80</v>
      </c>
      <c r="O472" s="8">
        <v>5000</v>
      </c>
      <c r="P472" s="10">
        <f t="shared" si="68"/>
        <v>127.19381648874675</v>
      </c>
      <c r="Q472" s="11">
        <f t="shared" si="69"/>
        <v>3.5157196930988691E-2</v>
      </c>
      <c r="R472" s="79"/>
    </row>
    <row r="473" spans="1:18" x14ac:dyDescent="0.35">
      <c r="A473" s="9">
        <f t="shared" si="70"/>
        <v>11</v>
      </c>
      <c r="B473" s="14" t="s">
        <v>1710</v>
      </c>
      <c r="C473" s="8">
        <v>2642.1</v>
      </c>
      <c r="D473" s="8"/>
      <c r="E473" s="8"/>
      <c r="F473" s="8">
        <f t="shared" si="65"/>
        <v>2642.1</v>
      </c>
      <c r="G473" s="185">
        <f t="shared" si="71"/>
        <v>6.7355186349348896E-3</v>
      </c>
      <c r="H473" s="185">
        <f t="shared" si="72"/>
        <v>6.5688635865995184E-3</v>
      </c>
      <c r="I473" s="18">
        <f t="shared" si="66"/>
        <v>56.962047262388495</v>
      </c>
      <c r="J473" s="18">
        <f t="shared" si="67"/>
        <v>12.531650397725469</v>
      </c>
      <c r="K473" s="205">
        <v>23.719866745371029</v>
      </c>
      <c r="L473" s="202">
        <v>2.1817979610750693</v>
      </c>
      <c r="M473" s="71">
        <v>60</v>
      </c>
      <c r="N473" s="71">
        <v>60</v>
      </c>
      <c r="O473" s="8">
        <v>5000</v>
      </c>
      <c r="P473" s="10">
        <f t="shared" si="68"/>
        <v>95.39536236656005</v>
      </c>
      <c r="Q473" s="11">
        <f t="shared" si="69"/>
        <v>3.6105886365603142E-2</v>
      </c>
      <c r="R473" s="79"/>
    </row>
    <row r="474" spans="1:18" x14ac:dyDescent="0.35">
      <c r="A474" s="9">
        <f t="shared" si="70"/>
        <v>12</v>
      </c>
      <c r="B474" s="14" t="s">
        <v>1711</v>
      </c>
      <c r="C474" s="8">
        <v>3623.6</v>
      </c>
      <c r="D474" s="8"/>
      <c r="E474" s="8"/>
      <c r="F474" s="8">
        <f t="shared" si="65"/>
        <v>3623.6</v>
      </c>
      <c r="G474" s="185">
        <f t="shared" si="71"/>
        <v>8.9806915132465189E-3</v>
      </c>
      <c r="H474" s="185">
        <f t="shared" si="72"/>
        <v>8.7584847821326924E-3</v>
      </c>
      <c r="I474" s="18">
        <f t="shared" si="66"/>
        <v>75.949396349851312</v>
      </c>
      <c r="J474" s="18">
        <f t="shared" si="67"/>
        <v>16.70886719696729</v>
      </c>
      <c r="K474" s="205">
        <v>31.62648899382804</v>
      </c>
      <c r="L474" s="202">
        <v>2.9090639481000928</v>
      </c>
      <c r="M474" s="71">
        <v>80</v>
      </c>
      <c r="N474" s="71">
        <v>80</v>
      </c>
      <c r="O474" s="8">
        <v>5000</v>
      </c>
      <c r="P474" s="10">
        <f t="shared" si="68"/>
        <v>127.19381648874675</v>
      </c>
      <c r="Q474" s="11">
        <f t="shared" si="69"/>
        <v>3.510150581983297E-2</v>
      </c>
      <c r="R474" s="79"/>
    </row>
    <row r="475" spans="1:18" x14ac:dyDescent="0.35">
      <c r="A475" s="9">
        <f t="shared" si="70"/>
        <v>13</v>
      </c>
      <c r="B475" s="14" t="s">
        <v>1712</v>
      </c>
      <c r="C475" s="8">
        <v>3546</v>
      </c>
      <c r="D475" s="8"/>
      <c r="E475" s="8"/>
      <c r="F475" s="8">
        <f t="shared" si="65"/>
        <v>3546</v>
      </c>
      <c r="G475" s="185">
        <f t="shared" si="71"/>
        <v>1.3471037269869779E-2</v>
      </c>
      <c r="H475" s="185">
        <f t="shared" si="72"/>
        <v>1.3137727173199037E-2</v>
      </c>
      <c r="I475" s="18">
        <f t="shared" si="66"/>
        <v>113.92409452477699</v>
      </c>
      <c r="J475" s="18">
        <f t="shared" si="67"/>
        <v>25.063300795450939</v>
      </c>
      <c r="K475" s="205">
        <v>47.439733490742057</v>
      </c>
      <c r="L475" s="202">
        <v>4.3635959221501386</v>
      </c>
      <c r="M475" s="71">
        <v>120</v>
      </c>
      <c r="N475" s="71">
        <v>120</v>
      </c>
      <c r="O475" s="8">
        <v>5000</v>
      </c>
      <c r="P475" s="10">
        <f t="shared" si="68"/>
        <v>190.7907247331201</v>
      </c>
      <c r="Q475" s="11">
        <f t="shared" si="69"/>
        <v>5.3804490900485079E-2</v>
      </c>
      <c r="R475" s="79"/>
    </row>
    <row r="476" spans="1:18" x14ac:dyDescent="0.35">
      <c r="A476" s="9">
        <f t="shared" si="70"/>
        <v>14</v>
      </c>
      <c r="B476" s="14" t="s">
        <v>1713</v>
      </c>
      <c r="C476" s="8">
        <v>3543.4</v>
      </c>
      <c r="D476" s="8"/>
      <c r="E476" s="8">
        <v>57.8</v>
      </c>
      <c r="F476" s="8">
        <f t="shared" si="65"/>
        <v>3601.2000000000003</v>
      </c>
      <c r="G476" s="185">
        <f t="shared" si="71"/>
        <v>1.3471037269869779E-2</v>
      </c>
      <c r="H476" s="185">
        <f t="shared" si="72"/>
        <v>1.3137727173199037E-2</v>
      </c>
      <c r="I476" s="18">
        <f t="shared" si="66"/>
        <v>113.92409452477699</v>
      </c>
      <c r="J476" s="18">
        <f t="shared" si="67"/>
        <v>25.063300795450939</v>
      </c>
      <c r="K476" s="205">
        <v>47.439733490742057</v>
      </c>
      <c r="L476" s="202">
        <v>4.3635959221501386</v>
      </c>
      <c r="M476" s="71">
        <v>120</v>
      </c>
      <c r="N476" s="71">
        <v>120</v>
      </c>
      <c r="O476" s="8">
        <v>5000</v>
      </c>
      <c r="P476" s="10">
        <f t="shared" si="68"/>
        <v>190.7907247331201</v>
      </c>
      <c r="Q476" s="11">
        <f t="shared" si="69"/>
        <v>5.2979763615772543E-2</v>
      </c>
      <c r="R476" s="79"/>
    </row>
    <row r="477" spans="1:18" x14ac:dyDescent="0.35">
      <c r="A477" s="9">
        <f t="shared" si="70"/>
        <v>15</v>
      </c>
      <c r="B477" s="14" t="s">
        <v>1714</v>
      </c>
      <c r="C477" s="8">
        <v>3591.7</v>
      </c>
      <c r="D477" s="8"/>
      <c r="E477" s="8"/>
      <c r="F477" s="8">
        <f t="shared" si="65"/>
        <v>3591.7</v>
      </c>
      <c r="G477" s="185">
        <f t="shared" si="71"/>
        <v>1.3471037269869779E-2</v>
      </c>
      <c r="H477" s="185">
        <f t="shared" si="72"/>
        <v>1.3137727173199037E-2</v>
      </c>
      <c r="I477" s="18">
        <f t="shared" si="66"/>
        <v>113.92409452477699</v>
      </c>
      <c r="J477" s="18">
        <f t="shared" si="67"/>
        <v>25.063300795450939</v>
      </c>
      <c r="K477" s="205">
        <v>47.439733490742057</v>
      </c>
      <c r="L477" s="202">
        <v>4.3635959221501386</v>
      </c>
      <c r="M477" s="71">
        <v>120</v>
      </c>
      <c r="N477" s="71">
        <v>120</v>
      </c>
      <c r="O477" s="8">
        <v>5000</v>
      </c>
      <c r="P477" s="10">
        <f t="shared" si="68"/>
        <v>190.7907247331201</v>
      </c>
      <c r="Q477" s="11">
        <f t="shared" si="69"/>
        <v>5.3119894404632932E-2</v>
      </c>
      <c r="R477" s="79"/>
    </row>
    <row r="478" spans="1:18" x14ac:dyDescent="0.35">
      <c r="A478" s="9">
        <f t="shared" si="70"/>
        <v>16</v>
      </c>
      <c r="B478" s="14" t="s">
        <v>1715</v>
      </c>
      <c r="C478" s="8">
        <v>3571.9</v>
      </c>
      <c r="D478" s="8"/>
      <c r="E478" s="8">
        <v>57.4</v>
      </c>
      <c r="F478" s="8">
        <f t="shared" si="65"/>
        <v>3629.3</v>
      </c>
      <c r="G478" s="185">
        <f t="shared" si="71"/>
        <v>1.3471037269869779E-2</v>
      </c>
      <c r="H478" s="185">
        <f t="shared" si="72"/>
        <v>1.3137727173199037E-2</v>
      </c>
      <c r="I478" s="18">
        <f t="shared" si="66"/>
        <v>113.92409452477699</v>
      </c>
      <c r="J478" s="18">
        <f t="shared" si="67"/>
        <v>25.063300795450939</v>
      </c>
      <c r="K478" s="205">
        <v>47.439733490742057</v>
      </c>
      <c r="L478" s="202">
        <v>4.3635959221501386</v>
      </c>
      <c r="M478" s="71">
        <v>120</v>
      </c>
      <c r="N478" s="71">
        <v>120</v>
      </c>
      <c r="O478" s="8">
        <v>5000</v>
      </c>
      <c r="P478" s="10">
        <f t="shared" si="68"/>
        <v>190.7907247331201</v>
      </c>
      <c r="Q478" s="11">
        <f t="shared" si="69"/>
        <v>5.2569565682947149E-2</v>
      </c>
      <c r="R478" s="79"/>
    </row>
    <row r="479" spans="1:18" x14ac:dyDescent="0.35">
      <c r="A479" s="9">
        <f t="shared" si="70"/>
        <v>17</v>
      </c>
      <c r="B479" s="14" t="s">
        <v>1716</v>
      </c>
      <c r="C479" s="8">
        <v>3581.9</v>
      </c>
      <c r="D479" s="8"/>
      <c r="E479" s="8"/>
      <c r="F479" s="8">
        <f t="shared" si="65"/>
        <v>3581.9</v>
      </c>
      <c r="G479" s="185">
        <f t="shared" si="71"/>
        <v>1.3471037269869779E-2</v>
      </c>
      <c r="H479" s="185">
        <f t="shared" si="72"/>
        <v>1.3137727173199037E-2</v>
      </c>
      <c r="I479" s="18">
        <f t="shared" si="66"/>
        <v>113.92409452477699</v>
      </c>
      <c r="J479" s="18">
        <f t="shared" si="67"/>
        <v>25.063300795450939</v>
      </c>
      <c r="K479" s="205">
        <v>47.439733490742057</v>
      </c>
      <c r="L479" s="202">
        <v>4.3635959221501386</v>
      </c>
      <c r="M479" s="71">
        <v>120</v>
      </c>
      <c r="N479" s="71">
        <v>120</v>
      </c>
      <c r="O479" s="8">
        <v>5000</v>
      </c>
      <c r="P479" s="10">
        <f t="shared" si="68"/>
        <v>190.7907247331201</v>
      </c>
      <c r="Q479" s="11">
        <f t="shared" si="69"/>
        <v>5.3265229273045056E-2</v>
      </c>
      <c r="R479" s="79"/>
    </row>
    <row r="480" spans="1:18" x14ac:dyDescent="0.35">
      <c r="A480" s="9">
        <f t="shared" si="70"/>
        <v>18</v>
      </c>
      <c r="B480" s="14" t="s">
        <v>1717</v>
      </c>
      <c r="C480" s="8">
        <v>2591.9</v>
      </c>
      <c r="D480" s="8"/>
      <c r="E480" s="8">
        <v>370.7</v>
      </c>
      <c r="F480" s="8">
        <f t="shared" si="65"/>
        <v>2962.6</v>
      </c>
      <c r="G480" s="185">
        <f t="shared" si="71"/>
        <v>1.0889088459811404E-2</v>
      </c>
      <c r="H480" s="185">
        <f t="shared" si="72"/>
        <v>1.0619662798335889E-2</v>
      </c>
      <c r="I480" s="18">
        <f t="shared" si="66"/>
        <v>92.088643074194735</v>
      </c>
      <c r="J480" s="18">
        <f t="shared" si="67"/>
        <v>20.259501476322843</v>
      </c>
      <c r="K480" s="205">
        <v>38.347117905016496</v>
      </c>
      <c r="L480" s="202">
        <v>3.5272400370713619</v>
      </c>
      <c r="M480" s="71">
        <v>97</v>
      </c>
      <c r="N480" s="71">
        <v>97</v>
      </c>
      <c r="O480" s="8">
        <v>5000</v>
      </c>
      <c r="P480" s="10">
        <f t="shared" si="68"/>
        <v>154.22250249260543</v>
      </c>
      <c r="Q480" s="11">
        <f t="shared" si="69"/>
        <v>5.2056471509014185E-2</v>
      </c>
      <c r="R480" s="79"/>
    </row>
    <row r="481" spans="1:18" x14ac:dyDescent="0.35">
      <c r="A481" s="9">
        <f t="shared" si="70"/>
        <v>19</v>
      </c>
      <c r="B481" s="14" t="s">
        <v>1718</v>
      </c>
      <c r="C481" s="8">
        <v>3090.3</v>
      </c>
      <c r="D481" s="8">
        <v>41.2</v>
      </c>
      <c r="E481" s="8"/>
      <c r="F481" s="8">
        <f t="shared" si="65"/>
        <v>3131.5</v>
      </c>
      <c r="G481" s="185">
        <f t="shared" si="71"/>
        <v>1.3471037269869779E-2</v>
      </c>
      <c r="H481" s="185">
        <f t="shared" si="72"/>
        <v>1.3028246113422379E-2</v>
      </c>
      <c r="I481" s="18">
        <f t="shared" si="66"/>
        <v>113.45535684139621</v>
      </c>
      <c r="J481" s="18">
        <f t="shared" si="67"/>
        <v>24.960178505107166</v>
      </c>
      <c r="K481" s="205">
        <v>47.244445866033928</v>
      </c>
      <c r="L481" s="202">
        <v>4.3635959221501386</v>
      </c>
      <c r="M481" s="71">
        <v>119</v>
      </c>
      <c r="N481" s="71">
        <v>120</v>
      </c>
      <c r="O481" s="8">
        <v>5000</v>
      </c>
      <c r="P481" s="10">
        <f t="shared" si="68"/>
        <v>190.0235771346874</v>
      </c>
      <c r="Q481" s="11">
        <f t="shared" si="69"/>
        <v>6.0681327521854511E-2</v>
      </c>
      <c r="R481" s="79"/>
    </row>
    <row r="482" spans="1:18" x14ac:dyDescent="0.35">
      <c r="A482" s="9">
        <f t="shared" si="70"/>
        <v>20</v>
      </c>
      <c r="B482" s="14" t="s">
        <v>1719</v>
      </c>
      <c r="C482" s="8">
        <v>2797.7</v>
      </c>
      <c r="D482" s="8"/>
      <c r="E482" s="8"/>
      <c r="F482" s="8">
        <f t="shared" si="65"/>
        <v>2797.7</v>
      </c>
      <c r="G482" s="185">
        <f t="shared" si="71"/>
        <v>6.7355186349348896E-3</v>
      </c>
      <c r="H482" s="185">
        <f t="shared" si="72"/>
        <v>6.5688635865995184E-3</v>
      </c>
      <c r="I482" s="18">
        <f t="shared" si="66"/>
        <v>56.962047262388495</v>
      </c>
      <c r="J482" s="18">
        <f t="shared" si="67"/>
        <v>12.531650397725469</v>
      </c>
      <c r="K482" s="205">
        <v>23.719866745371029</v>
      </c>
      <c r="L482" s="202">
        <v>2.1817979610750693</v>
      </c>
      <c r="M482" s="71">
        <v>60</v>
      </c>
      <c r="N482" s="71">
        <v>60</v>
      </c>
      <c r="O482" s="8">
        <v>5000</v>
      </c>
      <c r="P482" s="10">
        <f t="shared" si="68"/>
        <v>95.39536236656005</v>
      </c>
      <c r="Q482" s="11">
        <f t="shared" si="69"/>
        <v>3.4097781165443063E-2</v>
      </c>
      <c r="R482" s="79"/>
    </row>
    <row r="483" spans="1:18" x14ac:dyDescent="0.35">
      <c r="A483" s="9">
        <f t="shared" si="70"/>
        <v>21</v>
      </c>
      <c r="B483" s="14" t="s">
        <v>1720</v>
      </c>
      <c r="C483" s="8">
        <v>2617</v>
      </c>
      <c r="D483" s="8"/>
      <c r="E483" s="8"/>
      <c r="F483" s="8">
        <f t="shared" si="65"/>
        <v>2617</v>
      </c>
      <c r="G483" s="185">
        <f t="shared" si="71"/>
        <v>6.7355186349348896E-3</v>
      </c>
      <c r="H483" s="185">
        <f t="shared" si="72"/>
        <v>6.5688635865995184E-3</v>
      </c>
      <c r="I483" s="18">
        <f t="shared" si="66"/>
        <v>56.962047262388495</v>
      </c>
      <c r="J483" s="18">
        <f t="shared" si="67"/>
        <v>12.531650397725469</v>
      </c>
      <c r="K483" s="205">
        <v>23.719866745371029</v>
      </c>
      <c r="L483" s="202">
        <v>2.1817979610750693</v>
      </c>
      <c r="M483" s="71">
        <v>60</v>
      </c>
      <c r="N483" s="71">
        <v>60</v>
      </c>
      <c r="O483" s="8">
        <v>5000</v>
      </c>
      <c r="P483" s="10">
        <f t="shared" si="68"/>
        <v>95.39536236656005</v>
      </c>
      <c r="Q483" s="11">
        <f t="shared" si="69"/>
        <v>3.6452182791960282E-2</v>
      </c>
      <c r="R483" s="79"/>
    </row>
    <row r="484" spans="1:18" x14ac:dyDescent="0.35">
      <c r="A484" s="9">
        <f t="shared" si="70"/>
        <v>22</v>
      </c>
      <c r="B484" s="14" t="s">
        <v>1721</v>
      </c>
      <c r="C484" s="8">
        <v>3127.7</v>
      </c>
      <c r="D484" s="8"/>
      <c r="E484" s="8"/>
      <c r="F484" s="8">
        <f t="shared" si="65"/>
        <v>3127.7</v>
      </c>
      <c r="G484" s="185">
        <f t="shared" si="71"/>
        <v>1.3471037269869779E-2</v>
      </c>
      <c r="H484" s="185">
        <f t="shared" si="72"/>
        <v>1.3137727173199037E-2</v>
      </c>
      <c r="I484" s="18">
        <f t="shared" si="66"/>
        <v>113.92409452477699</v>
      </c>
      <c r="J484" s="18">
        <f t="shared" si="67"/>
        <v>25.063300795450939</v>
      </c>
      <c r="K484" s="205">
        <v>47.439733490742057</v>
      </c>
      <c r="L484" s="202">
        <v>4.3635959221501386</v>
      </c>
      <c r="M484" s="71">
        <v>120</v>
      </c>
      <c r="N484" s="71">
        <v>120</v>
      </c>
      <c r="O484" s="8">
        <v>5000</v>
      </c>
      <c r="P484" s="10">
        <f t="shared" si="68"/>
        <v>190.7907247331201</v>
      </c>
      <c r="Q484" s="11">
        <f t="shared" si="69"/>
        <v>6.1000327631524798E-2</v>
      </c>
      <c r="R484" s="79"/>
    </row>
    <row r="485" spans="1:18" x14ac:dyDescent="0.35">
      <c r="A485" s="9">
        <f t="shared" si="70"/>
        <v>23</v>
      </c>
      <c r="B485" s="14" t="s">
        <v>1722</v>
      </c>
      <c r="C485" s="8">
        <v>6480.4</v>
      </c>
      <c r="D485" s="8"/>
      <c r="E485" s="8"/>
      <c r="F485" s="8">
        <f t="shared" si="65"/>
        <v>6480.4</v>
      </c>
      <c r="G485" s="185">
        <f t="shared" si="71"/>
        <v>1.3471037269869779E-2</v>
      </c>
      <c r="H485" s="185">
        <f t="shared" si="72"/>
        <v>1.3137727173199037E-2</v>
      </c>
      <c r="I485" s="18">
        <f t="shared" si="66"/>
        <v>113.92409452477699</v>
      </c>
      <c r="J485" s="18">
        <f t="shared" si="67"/>
        <v>25.063300795450939</v>
      </c>
      <c r="K485" s="205">
        <v>47.439733490742057</v>
      </c>
      <c r="L485" s="202">
        <v>4.3635959221501386</v>
      </c>
      <c r="M485" s="71">
        <v>120</v>
      </c>
      <c r="N485" s="71">
        <v>120</v>
      </c>
      <c r="O485" s="8">
        <v>5000</v>
      </c>
      <c r="P485" s="10">
        <f t="shared" si="68"/>
        <v>190.7907247331201</v>
      </c>
      <c r="Q485" s="11">
        <f t="shared" si="69"/>
        <v>2.9441195718338392E-2</v>
      </c>
      <c r="R485" s="79"/>
    </row>
    <row r="486" spans="1:18" x14ac:dyDescent="0.35">
      <c r="A486" s="9">
        <f t="shared" si="70"/>
        <v>24</v>
      </c>
      <c r="B486" s="14" t="s">
        <v>1183</v>
      </c>
      <c r="C486" s="8">
        <v>1923</v>
      </c>
      <c r="D486" s="8"/>
      <c r="E486" s="8"/>
      <c r="F486" s="8">
        <f t="shared" si="65"/>
        <v>1923</v>
      </c>
      <c r="G486" s="185">
        <f t="shared" si="71"/>
        <v>4.0413111809609334E-3</v>
      </c>
      <c r="H486" s="185">
        <f t="shared" si="72"/>
        <v>3.9413181519597114E-3</v>
      </c>
      <c r="I486" s="18">
        <f t="shared" si="66"/>
        <v>34.177228357433087</v>
      </c>
      <c r="J486" s="18">
        <f t="shared" si="67"/>
        <v>7.5189902386352792</v>
      </c>
      <c r="K486" s="205">
        <v>14.231920047222617</v>
      </c>
      <c r="L486" s="202">
        <v>1.3090787766450418</v>
      </c>
      <c r="M486" s="71">
        <v>36</v>
      </c>
      <c r="N486" s="71">
        <v>36</v>
      </c>
      <c r="O486" s="8">
        <v>5000</v>
      </c>
      <c r="P486" s="10">
        <f t="shared" si="68"/>
        <v>57.237217419936023</v>
      </c>
      <c r="Q486" s="11">
        <f t="shared" si="69"/>
        <v>2.9764543640112336E-2</v>
      </c>
      <c r="R486" s="79"/>
    </row>
    <row r="487" spans="1:18" x14ac:dyDescent="0.35">
      <c r="A487" s="9">
        <f t="shared" si="70"/>
        <v>25</v>
      </c>
      <c r="B487" s="14" t="s">
        <v>1723</v>
      </c>
      <c r="C487" s="8">
        <v>176.3</v>
      </c>
      <c r="D487" s="8"/>
      <c r="E487" s="8"/>
      <c r="F487" s="8">
        <f t="shared" si="65"/>
        <v>176.3</v>
      </c>
      <c r="G487" s="185">
        <f t="shared" si="71"/>
        <v>1.1225864391558149E-3</v>
      </c>
      <c r="H487" s="185">
        <f t="shared" si="72"/>
        <v>1.0948105977665865E-3</v>
      </c>
      <c r="I487" s="18">
        <f t="shared" si="66"/>
        <v>9.4936745437314141</v>
      </c>
      <c r="J487" s="18">
        <f t="shared" si="67"/>
        <v>2.0886083996209113</v>
      </c>
      <c r="K487" s="205">
        <v>3.9533111242285051</v>
      </c>
      <c r="L487" s="202">
        <v>0.3636329935125116</v>
      </c>
      <c r="M487" s="71">
        <v>10</v>
      </c>
      <c r="N487" s="71">
        <v>10</v>
      </c>
      <c r="O487" s="8">
        <v>5000</v>
      </c>
      <c r="P487" s="10">
        <f t="shared" si="68"/>
        <v>15.899227061093343</v>
      </c>
      <c r="Q487" s="11">
        <f t="shared" si="69"/>
        <v>9.0182796716354749E-2</v>
      </c>
      <c r="R487" s="79"/>
    </row>
    <row r="488" spans="1:18" x14ac:dyDescent="0.35">
      <c r="A488" s="9">
        <f t="shared" si="70"/>
        <v>26</v>
      </c>
      <c r="B488" s="14" t="s">
        <v>1724</v>
      </c>
      <c r="C488" s="8">
        <v>3576.1</v>
      </c>
      <c r="D488" s="8"/>
      <c r="E488" s="8"/>
      <c r="F488" s="8">
        <f t="shared" si="65"/>
        <v>3576.1</v>
      </c>
      <c r="G488" s="185">
        <f t="shared" si="71"/>
        <v>8.9806915132465189E-3</v>
      </c>
      <c r="H488" s="185">
        <f t="shared" si="72"/>
        <v>8.7584847821326924E-3</v>
      </c>
      <c r="I488" s="18">
        <f t="shared" si="66"/>
        <v>75.949396349851312</v>
      </c>
      <c r="J488" s="18">
        <f t="shared" si="67"/>
        <v>16.70886719696729</v>
      </c>
      <c r="K488" s="205">
        <v>31.62648899382804</v>
      </c>
      <c r="L488" s="202">
        <v>2.9090639481000928</v>
      </c>
      <c r="M488" s="71">
        <v>80</v>
      </c>
      <c r="N488" s="71">
        <v>80</v>
      </c>
      <c r="O488" s="8">
        <v>5000</v>
      </c>
      <c r="P488" s="10">
        <f t="shared" si="68"/>
        <v>127.19381648874675</v>
      </c>
      <c r="Q488" s="11">
        <f t="shared" si="69"/>
        <v>3.5567746005074452E-2</v>
      </c>
      <c r="R488" s="79"/>
    </row>
    <row r="489" spans="1:18" x14ac:dyDescent="0.35">
      <c r="A489" s="9">
        <f t="shared" si="70"/>
        <v>27</v>
      </c>
      <c r="B489" s="14" t="s">
        <v>1725</v>
      </c>
      <c r="C489" s="8">
        <v>1071.5</v>
      </c>
      <c r="D489" s="8"/>
      <c r="E489" s="8"/>
      <c r="F489" s="8">
        <f t="shared" si="65"/>
        <v>1071.5</v>
      </c>
      <c r="G489" s="185">
        <f t="shared" si="71"/>
        <v>3.3677593174674448E-3</v>
      </c>
      <c r="H489" s="185">
        <f t="shared" si="72"/>
        <v>3.2844317932997592E-3</v>
      </c>
      <c r="I489" s="18">
        <f t="shared" si="66"/>
        <v>28.481023631194248</v>
      </c>
      <c r="J489" s="18">
        <f t="shared" si="67"/>
        <v>6.2658251988627347</v>
      </c>
      <c r="K489" s="205">
        <v>11.859933372685514</v>
      </c>
      <c r="L489" s="202">
        <v>1.0908989805375346</v>
      </c>
      <c r="M489" s="71">
        <v>30</v>
      </c>
      <c r="N489" s="71">
        <v>30</v>
      </c>
      <c r="O489" s="8">
        <v>5000</v>
      </c>
      <c r="P489" s="10">
        <f t="shared" si="68"/>
        <v>47.697681183280025</v>
      </c>
      <c r="Q489" s="11">
        <f t="shared" si="69"/>
        <v>4.4514868113187146E-2</v>
      </c>
      <c r="R489" s="79"/>
    </row>
    <row r="490" spans="1:18" x14ac:dyDescent="0.35">
      <c r="A490" s="9">
        <f t="shared" si="70"/>
        <v>28</v>
      </c>
      <c r="B490" s="14" t="s">
        <v>1726</v>
      </c>
      <c r="C490" s="8">
        <v>218</v>
      </c>
      <c r="D490" s="8"/>
      <c r="E490" s="8"/>
      <c r="F490" s="8">
        <f t="shared" si="65"/>
        <v>218</v>
      </c>
      <c r="G490" s="185">
        <f t="shared" si="71"/>
        <v>1.5716210148181409E-3</v>
      </c>
      <c r="H490" s="185">
        <f t="shared" si="72"/>
        <v>1.5327348368732209E-3</v>
      </c>
      <c r="I490" s="18">
        <f t="shared" si="66"/>
        <v>13.291144361223981</v>
      </c>
      <c r="J490" s="18">
        <f t="shared" si="67"/>
        <v>2.9240517594692759</v>
      </c>
      <c r="K490" s="205">
        <v>5.5346355739199069</v>
      </c>
      <c r="L490" s="202">
        <v>0.50908619091751606</v>
      </c>
      <c r="M490" s="71">
        <v>14</v>
      </c>
      <c r="N490" s="71">
        <v>14</v>
      </c>
      <c r="O490" s="8">
        <v>5000</v>
      </c>
      <c r="P490" s="10">
        <f t="shared" si="68"/>
        <v>22.258917885530678</v>
      </c>
      <c r="Q490" s="11">
        <f t="shared" si="69"/>
        <v>0.10210512791527834</v>
      </c>
      <c r="R490" s="79"/>
    </row>
    <row r="491" spans="1:18" x14ac:dyDescent="0.35">
      <c r="A491" s="9">
        <f t="shared" si="70"/>
        <v>29</v>
      </c>
      <c r="B491" s="14" t="s">
        <v>1727</v>
      </c>
      <c r="C491" s="8">
        <v>168.8</v>
      </c>
      <c r="D491" s="8"/>
      <c r="E491" s="8">
        <v>55.6</v>
      </c>
      <c r="F491" s="8">
        <f t="shared" si="65"/>
        <v>224.4</v>
      </c>
      <c r="G491" s="185">
        <f t="shared" si="71"/>
        <v>1.1225864391558149E-3</v>
      </c>
      <c r="H491" s="185">
        <f t="shared" si="72"/>
        <v>1.0948105977665865E-3</v>
      </c>
      <c r="I491" s="18">
        <f t="shared" si="66"/>
        <v>9.4936745437314141</v>
      </c>
      <c r="J491" s="18">
        <f t="shared" si="67"/>
        <v>2.0886083996209113</v>
      </c>
      <c r="K491" s="205">
        <v>3.9533111242285051</v>
      </c>
      <c r="L491" s="202">
        <v>0.3636329935125116</v>
      </c>
      <c r="M491" s="71">
        <v>10</v>
      </c>
      <c r="N491" s="71">
        <v>10</v>
      </c>
      <c r="O491" s="8">
        <v>5000</v>
      </c>
      <c r="P491" s="10">
        <f t="shared" si="68"/>
        <v>15.899227061093343</v>
      </c>
      <c r="Q491" s="11">
        <f t="shared" si="69"/>
        <v>7.085217050398103E-2</v>
      </c>
      <c r="R491" s="79"/>
    </row>
    <row r="492" spans="1:18" x14ac:dyDescent="0.35">
      <c r="A492" s="9">
        <f t="shared" si="70"/>
        <v>30</v>
      </c>
      <c r="B492" s="14" t="s">
        <v>1728</v>
      </c>
      <c r="C492" s="8">
        <v>790.7</v>
      </c>
      <c r="D492" s="8"/>
      <c r="E492" s="8"/>
      <c r="F492" s="8">
        <f t="shared" si="65"/>
        <v>790.7</v>
      </c>
      <c r="G492" s="185">
        <f t="shared" si="71"/>
        <v>5.1638976201167485E-3</v>
      </c>
      <c r="H492" s="185">
        <f t="shared" si="72"/>
        <v>5.0361287497262975E-3</v>
      </c>
      <c r="I492" s="18">
        <f t="shared" si="66"/>
        <v>43.67090290116451</v>
      </c>
      <c r="J492" s="18">
        <f t="shared" si="67"/>
        <v>9.6075986382561922</v>
      </c>
      <c r="K492" s="205">
        <v>18.185231171451122</v>
      </c>
      <c r="L492" s="202">
        <v>1.6727117701575533</v>
      </c>
      <c r="M492" s="71">
        <v>46</v>
      </c>
      <c r="N492" s="71">
        <v>46</v>
      </c>
      <c r="O492" s="8">
        <v>5000</v>
      </c>
      <c r="P492" s="10">
        <f t="shared" si="68"/>
        <v>73.136444481029372</v>
      </c>
      <c r="Q492" s="11">
        <f t="shared" si="69"/>
        <v>9.2495819503009197E-2</v>
      </c>
      <c r="R492" s="79"/>
    </row>
    <row r="493" spans="1:18" x14ac:dyDescent="0.35">
      <c r="A493" s="9">
        <f t="shared" si="70"/>
        <v>31</v>
      </c>
      <c r="B493" s="14" t="s">
        <v>1729</v>
      </c>
      <c r="C493" s="8">
        <v>357.5</v>
      </c>
      <c r="D493" s="8"/>
      <c r="E493" s="8"/>
      <c r="F493" s="8">
        <f t="shared" si="65"/>
        <v>357.5</v>
      </c>
      <c r="G493" s="185">
        <f t="shared" si="71"/>
        <v>1.7961383026493039E-3</v>
      </c>
      <c r="H493" s="185">
        <f t="shared" si="72"/>
        <v>1.7516969564265383E-3</v>
      </c>
      <c r="I493" s="18">
        <f t="shared" si="66"/>
        <v>15.189879269970264</v>
      </c>
      <c r="J493" s="18">
        <f t="shared" si="67"/>
        <v>3.3417734393934579</v>
      </c>
      <c r="K493" s="205">
        <v>6.3252977987656083</v>
      </c>
      <c r="L493" s="202">
        <v>0.58181278962001848</v>
      </c>
      <c r="M493" s="71">
        <v>16</v>
      </c>
      <c r="N493" s="71">
        <v>16</v>
      </c>
      <c r="O493" s="8">
        <v>5000</v>
      </c>
      <c r="P493" s="10">
        <f t="shared" si="68"/>
        <v>25.438763297749347</v>
      </c>
      <c r="Q493" s="11">
        <f t="shared" si="69"/>
        <v>7.1157379853844321E-2</v>
      </c>
      <c r="R493" s="79"/>
    </row>
    <row r="494" spans="1:18" x14ac:dyDescent="0.35">
      <c r="A494" s="9">
        <f t="shared" si="70"/>
        <v>32</v>
      </c>
      <c r="B494" s="14" t="s">
        <v>1730</v>
      </c>
      <c r="C494" s="8">
        <v>614.74</v>
      </c>
      <c r="D494" s="8"/>
      <c r="E494" s="8"/>
      <c r="F494" s="8">
        <f t="shared" si="65"/>
        <v>614.74</v>
      </c>
      <c r="G494" s="185">
        <f t="shared" si="71"/>
        <v>3.5922766052986078E-3</v>
      </c>
      <c r="H494" s="185">
        <f t="shared" si="72"/>
        <v>3.5033939128530766E-3</v>
      </c>
      <c r="I494" s="18">
        <f t="shared" ref="I494:I519" si="73">(G494+H494)*$I$2</f>
        <v>30.379758539940529</v>
      </c>
      <c r="J494" s="18">
        <f t="shared" si="67"/>
        <v>6.6835468787869159</v>
      </c>
      <c r="K494" s="205">
        <v>12.650595597531217</v>
      </c>
      <c r="L494" s="202">
        <v>1.163625579240037</v>
      </c>
      <c r="M494" s="71">
        <v>32</v>
      </c>
      <c r="N494" s="71">
        <v>32</v>
      </c>
      <c r="O494" s="8">
        <v>5000</v>
      </c>
      <c r="P494" s="10">
        <f t="shared" ref="P494:P525" si="74">I494+J494+K494+L494</f>
        <v>50.877526595498693</v>
      </c>
      <c r="Q494" s="11">
        <f t="shared" ref="Q494:Q523" si="75">P494/F494</f>
        <v>8.276267461934915E-2</v>
      </c>
      <c r="R494" s="79"/>
    </row>
    <row r="495" spans="1:18" x14ac:dyDescent="0.35">
      <c r="A495" s="9">
        <f t="shared" si="70"/>
        <v>33</v>
      </c>
      <c r="B495" s="14" t="s">
        <v>1731</v>
      </c>
      <c r="C495" s="8">
        <v>627.29999999999995</v>
      </c>
      <c r="D495" s="8"/>
      <c r="E495" s="8"/>
      <c r="F495" s="8">
        <f t="shared" si="65"/>
        <v>627.29999999999995</v>
      </c>
      <c r="G495" s="185">
        <f t="shared" si="71"/>
        <v>3.5922766052986078E-3</v>
      </c>
      <c r="H495" s="185">
        <f t="shared" si="72"/>
        <v>3.5033939128530766E-3</v>
      </c>
      <c r="I495" s="18">
        <f t="shared" si="73"/>
        <v>30.379758539940529</v>
      </c>
      <c r="J495" s="18">
        <f t="shared" si="67"/>
        <v>6.6835468787869159</v>
      </c>
      <c r="K495" s="205">
        <v>12.650595597531217</v>
      </c>
      <c r="L495" s="202">
        <v>1.163625579240037</v>
      </c>
      <c r="M495" s="71">
        <v>32</v>
      </c>
      <c r="N495" s="71">
        <v>32</v>
      </c>
      <c r="O495" s="8">
        <v>5000</v>
      </c>
      <c r="P495" s="10">
        <f t="shared" si="74"/>
        <v>50.877526595498693</v>
      </c>
      <c r="Q495" s="11">
        <f t="shared" si="75"/>
        <v>8.1105574040329503E-2</v>
      </c>
      <c r="R495" s="79"/>
    </row>
    <row r="496" spans="1:18" x14ac:dyDescent="0.35">
      <c r="A496" s="9">
        <f t="shared" si="70"/>
        <v>34</v>
      </c>
      <c r="B496" s="14" t="s">
        <v>1732</v>
      </c>
      <c r="C496" s="8">
        <v>268.60000000000002</v>
      </c>
      <c r="D496" s="8"/>
      <c r="E496" s="8"/>
      <c r="F496" s="8">
        <f t="shared" si="65"/>
        <v>268.60000000000002</v>
      </c>
      <c r="G496" s="185">
        <f t="shared" si="71"/>
        <v>1.9083969465648854E-3</v>
      </c>
      <c r="H496" s="185">
        <f t="shared" si="72"/>
        <v>1.7516969564265383E-3</v>
      </c>
      <c r="I496" s="18">
        <f t="shared" si="73"/>
        <v>15.67050904096263</v>
      </c>
      <c r="J496" s="18">
        <f t="shared" si="67"/>
        <v>3.4475119890117787</v>
      </c>
      <c r="K496" s="205">
        <v>6.5253412864803284</v>
      </c>
      <c r="L496" s="202">
        <v>0.61817608897126963</v>
      </c>
      <c r="M496" s="71">
        <v>16</v>
      </c>
      <c r="N496" s="71">
        <v>17</v>
      </c>
      <c r="O496" s="8">
        <v>5000</v>
      </c>
      <c r="P496" s="10">
        <f t="shared" si="74"/>
        <v>26.261538405426005</v>
      </c>
      <c r="Q496" s="11">
        <f t="shared" si="75"/>
        <v>9.7771922581630685E-2</v>
      </c>
      <c r="R496" s="79"/>
    </row>
    <row r="497" spans="1:18" x14ac:dyDescent="0.35">
      <c r="A497" s="9">
        <f t="shared" si="70"/>
        <v>35</v>
      </c>
      <c r="B497" s="14" t="s">
        <v>1733</v>
      </c>
      <c r="C497" s="8">
        <v>2427.3000000000002</v>
      </c>
      <c r="D497" s="8">
        <v>5.6</v>
      </c>
      <c r="E497" s="8"/>
      <c r="F497" s="8">
        <f t="shared" si="65"/>
        <v>2432.9</v>
      </c>
      <c r="G497" s="185">
        <f t="shared" si="71"/>
        <v>6.5110013471037266E-3</v>
      </c>
      <c r="H497" s="185">
        <f t="shared" si="72"/>
        <v>6.349901467046201E-3</v>
      </c>
      <c r="I497" s="18">
        <f t="shared" si="73"/>
        <v>55.06331235364221</v>
      </c>
      <c r="J497" s="18">
        <f t="shared" si="67"/>
        <v>12.113928717801286</v>
      </c>
      <c r="K497" s="205">
        <v>22.929204520525328</v>
      </c>
      <c r="L497" s="202">
        <v>2.1090713623725668</v>
      </c>
      <c r="M497" s="71">
        <v>58</v>
      </c>
      <c r="N497" s="71">
        <v>58</v>
      </c>
      <c r="O497" s="8">
        <v>5000</v>
      </c>
      <c r="P497" s="10">
        <f t="shared" si="74"/>
        <v>92.215516954341382</v>
      </c>
      <c r="Q497" s="11">
        <f t="shared" si="75"/>
        <v>3.7903537734531374E-2</v>
      </c>
      <c r="R497" s="79"/>
    </row>
    <row r="498" spans="1:18" x14ac:dyDescent="0.35">
      <c r="A498" s="9">
        <f t="shared" si="70"/>
        <v>36</v>
      </c>
      <c r="B498" s="14" t="s">
        <v>1734</v>
      </c>
      <c r="C498" s="8">
        <v>2587.4</v>
      </c>
      <c r="D498" s="8"/>
      <c r="E498" s="8"/>
      <c r="F498" s="8">
        <f t="shared" si="65"/>
        <v>2587.4</v>
      </c>
      <c r="G498" s="185">
        <f t="shared" si="71"/>
        <v>6.7355186349348896E-3</v>
      </c>
      <c r="H498" s="185">
        <f t="shared" si="72"/>
        <v>6.5688635865995184E-3</v>
      </c>
      <c r="I498" s="18">
        <f t="shared" si="73"/>
        <v>56.962047262388495</v>
      </c>
      <c r="J498" s="18">
        <f t="shared" si="67"/>
        <v>12.531650397725469</v>
      </c>
      <c r="K498" s="205">
        <v>23.719866745371029</v>
      </c>
      <c r="L498" s="202">
        <v>2.1817979610750693</v>
      </c>
      <c r="M498" s="71">
        <v>60</v>
      </c>
      <c r="N498" s="71">
        <v>60</v>
      </c>
      <c r="O498" s="8">
        <v>5000</v>
      </c>
      <c r="P498" s="10">
        <f t="shared" si="74"/>
        <v>95.39536236656005</v>
      </c>
      <c r="Q498" s="11">
        <f t="shared" si="75"/>
        <v>3.6869197791821927E-2</v>
      </c>
      <c r="R498" s="79"/>
    </row>
    <row r="499" spans="1:18" x14ac:dyDescent="0.35">
      <c r="A499" s="9">
        <f t="shared" si="70"/>
        <v>37</v>
      </c>
      <c r="B499" s="14" t="s">
        <v>1735</v>
      </c>
      <c r="C499" s="8">
        <v>2744.2</v>
      </c>
      <c r="D499" s="8"/>
      <c r="E499" s="8"/>
      <c r="F499" s="8">
        <f t="shared" si="65"/>
        <v>2744.2</v>
      </c>
      <c r="G499" s="185">
        <f t="shared" si="71"/>
        <v>6.7355186349348896E-3</v>
      </c>
      <c r="H499" s="185">
        <f t="shared" si="72"/>
        <v>6.5688635865995184E-3</v>
      </c>
      <c r="I499" s="18">
        <f t="shared" si="73"/>
        <v>56.962047262388495</v>
      </c>
      <c r="J499" s="18">
        <f t="shared" si="67"/>
        <v>12.531650397725469</v>
      </c>
      <c r="K499" s="205">
        <v>23.719866745371029</v>
      </c>
      <c r="L499" s="202">
        <v>2.1817979610750693</v>
      </c>
      <c r="M499" s="71">
        <v>60</v>
      </c>
      <c r="N499" s="71">
        <v>60</v>
      </c>
      <c r="O499" s="8">
        <v>5000</v>
      </c>
      <c r="P499" s="10">
        <f t="shared" si="74"/>
        <v>95.39536236656005</v>
      </c>
      <c r="Q499" s="11">
        <f t="shared" si="75"/>
        <v>3.4762540035915772E-2</v>
      </c>
      <c r="R499" s="79"/>
    </row>
    <row r="500" spans="1:18" x14ac:dyDescent="0.35">
      <c r="A500" s="9">
        <f t="shared" si="70"/>
        <v>38</v>
      </c>
      <c r="B500" s="14" t="s">
        <v>1736</v>
      </c>
      <c r="C500" s="8">
        <v>3583.6</v>
      </c>
      <c r="D500" s="8"/>
      <c r="E500" s="8"/>
      <c r="F500" s="8">
        <f t="shared" si="65"/>
        <v>3583.6</v>
      </c>
      <c r="G500" s="185">
        <f t="shared" si="71"/>
        <v>8.9806915132465189E-3</v>
      </c>
      <c r="H500" s="185">
        <f t="shared" si="72"/>
        <v>8.7584847821326924E-3</v>
      </c>
      <c r="I500" s="18">
        <f t="shared" si="73"/>
        <v>75.949396349851312</v>
      </c>
      <c r="J500" s="18">
        <f t="shared" si="67"/>
        <v>16.70886719696729</v>
      </c>
      <c r="K500" s="205">
        <v>31.62648899382804</v>
      </c>
      <c r="L500" s="202">
        <v>2.9090639481000928</v>
      </c>
      <c r="M500" s="71">
        <v>80</v>
      </c>
      <c r="N500" s="71">
        <v>80</v>
      </c>
      <c r="O500" s="8">
        <v>5000</v>
      </c>
      <c r="P500" s="10">
        <f t="shared" si="74"/>
        <v>127.19381648874675</v>
      </c>
      <c r="Q500" s="11">
        <f t="shared" si="75"/>
        <v>3.5493307425144199E-2</v>
      </c>
      <c r="R500" s="79"/>
    </row>
    <row r="501" spans="1:18" x14ac:dyDescent="0.35">
      <c r="A501" s="9">
        <f t="shared" si="70"/>
        <v>39</v>
      </c>
      <c r="B501" s="14" t="s">
        <v>1737</v>
      </c>
      <c r="C501" s="8">
        <v>3561.7</v>
      </c>
      <c r="D501" s="8"/>
      <c r="E501" s="8"/>
      <c r="F501" s="8">
        <f t="shared" si="65"/>
        <v>3561.7</v>
      </c>
      <c r="G501" s="185">
        <f t="shared" si="71"/>
        <v>8.9806915132465189E-3</v>
      </c>
      <c r="H501" s="185">
        <f t="shared" si="72"/>
        <v>8.7584847821326924E-3</v>
      </c>
      <c r="I501" s="18">
        <f t="shared" si="73"/>
        <v>75.949396349851312</v>
      </c>
      <c r="J501" s="18">
        <f t="shared" si="67"/>
        <v>16.70886719696729</v>
      </c>
      <c r="K501" s="205">
        <v>31.62648899382804</v>
      </c>
      <c r="L501" s="202">
        <v>2.9090639481000928</v>
      </c>
      <c r="M501" s="71">
        <v>80</v>
      </c>
      <c r="N501" s="71">
        <v>80</v>
      </c>
      <c r="O501" s="8">
        <v>5000</v>
      </c>
      <c r="P501" s="10">
        <f t="shared" si="74"/>
        <v>127.19381648874675</v>
      </c>
      <c r="Q501" s="11">
        <f t="shared" si="75"/>
        <v>3.5711546870524399E-2</v>
      </c>
      <c r="R501" s="79"/>
    </row>
    <row r="502" spans="1:18" x14ac:dyDescent="0.35">
      <c r="A502" s="9">
        <f t="shared" si="70"/>
        <v>40</v>
      </c>
      <c r="B502" s="14" t="s">
        <v>1738</v>
      </c>
      <c r="C502" s="8">
        <v>3555.5</v>
      </c>
      <c r="D502" s="8"/>
      <c r="E502" s="8"/>
      <c r="F502" s="8">
        <f t="shared" si="65"/>
        <v>3555.5</v>
      </c>
      <c r="G502" s="185">
        <f t="shared" si="71"/>
        <v>8.9806915132465189E-3</v>
      </c>
      <c r="H502" s="185">
        <f t="shared" si="72"/>
        <v>8.7584847821326924E-3</v>
      </c>
      <c r="I502" s="18">
        <f t="shared" si="73"/>
        <v>75.949396349851312</v>
      </c>
      <c r="J502" s="18">
        <f t="shared" si="67"/>
        <v>16.70886719696729</v>
      </c>
      <c r="K502" s="205">
        <v>31.62648899382804</v>
      </c>
      <c r="L502" s="202">
        <v>2.9090639481000928</v>
      </c>
      <c r="M502" s="71">
        <v>80</v>
      </c>
      <c r="N502" s="71">
        <v>80</v>
      </c>
      <c r="O502" s="8">
        <v>5000</v>
      </c>
      <c r="P502" s="10">
        <f t="shared" si="74"/>
        <v>127.19381648874675</v>
      </c>
      <c r="Q502" s="11">
        <f t="shared" si="75"/>
        <v>3.5773819853395235E-2</v>
      </c>
      <c r="R502" s="79"/>
    </row>
    <row r="503" spans="1:18" x14ac:dyDescent="0.35">
      <c r="A503" s="9">
        <f t="shared" si="70"/>
        <v>41</v>
      </c>
      <c r="B503" s="14" t="s">
        <v>1739</v>
      </c>
      <c r="C503" s="8">
        <v>3522.6</v>
      </c>
      <c r="D503" s="8"/>
      <c r="E503" s="8">
        <v>30.7</v>
      </c>
      <c r="F503" s="8">
        <f t="shared" si="65"/>
        <v>3553.2999999999997</v>
      </c>
      <c r="G503" s="185">
        <f t="shared" si="71"/>
        <v>8.9806915132465189E-3</v>
      </c>
      <c r="H503" s="185">
        <f t="shared" si="72"/>
        <v>8.7584847821326924E-3</v>
      </c>
      <c r="I503" s="18">
        <f t="shared" si="73"/>
        <v>75.949396349851312</v>
      </c>
      <c r="J503" s="18">
        <f t="shared" si="67"/>
        <v>16.70886719696729</v>
      </c>
      <c r="K503" s="205">
        <v>31.62648899382804</v>
      </c>
      <c r="L503" s="202">
        <v>2.9090639481000928</v>
      </c>
      <c r="M503" s="71">
        <v>80</v>
      </c>
      <c r="N503" s="71">
        <v>80</v>
      </c>
      <c r="O503" s="8">
        <v>5000</v>
      </c>
      <c r="P503" s="10">
        <f t="shared" si="74"/>
        <v>127.19381648874675</v>
      </c>
      <c r="Q503" s="11">
        <f t="shared" si="75"/>
        <v>3.5795968955266023E-2</v>
      </c>
      <c r="R503" s="79"/>
    </row>
    <row r="504" spans="1:18" x14ac:dyDescent="0.35">
      <c r="A504" s="9">
        <f t="shared" si="70"/>
        <v>42</v>
      </c>
      <c r="B504" s="14" t="s">
        <v>1740</v>
      </c>
      <c r="C504" s="8">
        <v>194.9</v>
      </c>
      <c r="D504" s="8"/>
      <c r="E504" s="8"/>
      <c r="F504" s="8">
        <f t="shared" si="65"/>
        <v>194.9</v>
      </c>
      <c r="G504" s="185">
        <f t="shared" si="71"/>
        <v>6.7355186349348894E-4</v>
      </c>
      <c r="H504" s="185">
        <f t="shared" si="72"/>
        <v>6.5688635865995186E-4</v>
      </c>
      <c r="I504" s="18">
        <f t="shared" si="73"/>
        <v>5.6962047262388484</v>
      </c>
      <c r="J504" s="18">
        <f t="shared" si="67"/>
        <v>1.2531650397725467</v>
      </c>
      <c r="K504" s="205">
        <v>2.3719866745371028</v>
      </c>
      <c r="L504" s="202">
        <v>0.21817979610750693</v>
      </c>
      <c r="M504" s="71">
        <v>6</v>
      </c>
      <c r="N504" s="71">
        <v>6</v>
      </c>
      <c r="O504" s="8">
        <v>5000</v>
      </c>
      <c r="P504" s="10">
        <f t="shared" si="74"/>
        <v>9.539536236656005</v>
      </c>
      <c r="Q504" s="11">
        <f t="shared" si="75"/>
        <v>4.8945799059291972E-2</v>
      </c>
      <c r="R504" s="79"/>
    </row>
    <row r="505" spans="1:18" x14ac:dyDescent="0.35">
      <c r="A505" s="9">
        <f t="shared" si="70"/>
        <v>43</v>
      </c>
      <c r="B505" s="14" t="s">
        <v>1741</v>
      </c>
      <c r="C505" s="8">
        <v>234.1</v>
      </c>
      <c r="D505" s="8"/>
      <c r="E505" s="8"/>
      <c r="F505" s="8">
        <f t="shared" si="65"/>
        <v>234.1</v>
      </c>
      <c r="G505" s="185">
        <f t="shared" si="71"/>
        <v>1.2348450830713964E-3</v>
      </c>
      <c r="H505" s="185">
        <f t="shared" si="72"/>
        <v>1.0948105977665865E-3</v>
      </c>
      <c r="I505" s="18">
        <f t="shared" si="73"/>
        <v>9.9743043147237831</v>
      </c>
      <c r="J505" s="18">
        <f t="shared" si="67"/>
        <v>2.1943469492392325</v>
      </c>
      <c r="K505" s="205">
        <v>4.1533546119432261</v>
      </c>
      <c r="L505" s="202">
        <v>0.3999962928637627</v>
      </c>
      <c r="M505" s="71">
        <v>10</v>
      </c>
      <c r="N505" s="71">
        <v>11</v>
      </c>
      <c r="O505" s="8">
        <v>5000</v>
      </c>
      <c r="P505" s="10">
        <f t="shared" si="74"/>
        <v>16.722002168770004</v>
      </c>
      <c r="Q505" s="11">
        <f t="shared" si="75"/>
        <v>7.1431021652157214E-2</v>
      </c>
      <c r="R505" s="79"/>
    </row>
    <row r="506" spans="1:18" x14ac:dyDescent="0.35">
      <c r="A506" s="9">
        <f t="shared" si="70"/>
        <v>44</v>
      </c>
      <c r="B506" s="14" t="s">
        <v>1742</v>
      </c>
      <c r="C506" s="8">
        <v>3203.3</v>
      </c>
      <c r="D506" s="8">
        <v>151.30000000000001</v>
      </c>
      <c r="E506" s="8">
        <v>162.5</v>
      </c>
      <c r="F506" s="8">
        <f t="shared" si="65"/>
        <v>3517.1000000000004</v>
      </c>
      <c r="G506" s="185">
        <f t="shared" si="71"/>
        <v>8.3071396497530307E-3</v>
      </c>
      <c r="H506" s="185">
        <f t="shared" si="72"/>
        <v>8.1015984234727393E-3</v>
      </c>
      <c r="I506" s="18">
        <f t="shared" si="73"/>
        <v>70.25319162361248</v>
      </c>
      <c r="J506" s="18">
        <f t="shared" si="67"/>
        <v>15.455702157194745</v>
      </c>
      <c r="K506" s="205">
        <v>29.254502319290935</v>
      </c>
      <c r="L506" s="202">
        <v>2.6908841519925857</v>
      </c>
      <c r="M506" s="71">
        <v>74</v>
      </c>
      <c r="N506" s="71">
        <v>74</v>
      </c>
      <c r="O506" s="8">
        <v>5000</v>
      </c>
      <c r="P506" s="10">
        <f t="shared" si="74"/>
        <v>117.65428025209076</v>
      </c>
      <c r="Q506" s="11">
        <f t="shared" si="75"/>
        <v>3.3452071380424428E-2</v>
      </c>
      <c r="R506" s="79"/>
    </row>
    <row r="507" spans="1:18" x14ac:dyDescent="0.35">
      <c r="A507" s="9">
        <f t="shared" si="70"/>
        <v>45</v>
      </c>
      <c r="B507" s="14" t="s">
        <v>1743</v>
      </c>
      <c r="C507" s="8">
        <v>2684.4</v>
      </c>
      <c r="D507" s="8"/>
      <c r="E507" s="8"/>
      <c r="F507" s="8">
        <f t="shared" si="65"/>
        <v>2684.4</v>
      </c>
      <c r="G507" s="185">
        <f t="shared" si="71"/>
        <v>5.6129321957790745E-3</v>
      </c>
      <c r="H507" s="185">
        <f t="shared" si="72"/>
        <v>5.4740529888329323E-3</v>
      </c>
      <c r="I507" s="18">
        <f t="shared" si="73"/>
        <v>47.468372718657072</v>
      </c>
      <c r="J507" s="18">
        <f t="shared" si="67"/>
        <v>10.443041998104556</v>
      </c>
      <c r="K507" s="205">
        <v>19.766555621142526</v>
      </c>
      <c r="L507" s="202">
        <v>1.8181649675625577</v>
      </c>
      <c r="M507" s="71">
        <v>50</v>
      </c>
      <c r="N507" s="71">
        <v>50</v>
      </c>
      <c r="O507" s="8">
        <v>5000</v>
      </c>
      <c r="P507" s="10">
        <f t="shared" si="74"/>
        <v>79.496135305466709</v>
      </c>
      <c r="Q507" s="11">
        <f t="shared" si="75"/>
        <v>2.9614116862414955E-2</v>
      </c>
      <c r="R507" s="79"/>
    </row>
    <row r="508" spans="1:18" x14ac:dyDescent="0.35">
      <c r="A508" s="9">
        <f t="shared" si="70"/>
        <v>46</v>
      </c>
      <c r="B508" s="14" t="s">
        <v>1744</v>
      </c>
      <c r="C508" s="8">
        <v>94</v>
      </c>
      <c r="D508" s="8"/>
      <c r="E508" s="8"/>
      <c r="F508" s="8">
        <f t="shared" si="65"/>
        <v>94</v>
      </c>
      <c r="G508" s="185">
        <f t="shared" si="71"/>
        <v>5.6129321957790743E-4</v>
      </c>
      <c r="H508" s="185">
        <f t="shared" si="72"/>
        <v>4.3792423910663457E-4</v>
      </c>
      <c r="I508" s="18">
        <f t="shared" si="73"/>
        <v>4.278099588484932</v>
      </c>
      <c r="J508" s="18">
        <f t="shared" si="67"/>
        <v>0.94118190946668501</v>
      </c>
      <c r="K508" s="205">
        <v>1.7813679374061226</v>
      </c>
      <c r="L508" s="202">
        <v>0.1818164967562558</v>
      </c>
      <c r="M508" s="71">
        <v>4</v>
      </c>
      <c r="N508" s="71">
        <v>5</v>
      </c>
      <c r="O508" s="8">
        <v>5000</v>
      </c>
      <c r="P508" s="10">
        <f t="shared" si="74"/>
        <v>7.1824659321139963</v>
      </c>
      <c r="Q508" s="11">
        <f t="shared" si="75"/>
        <v>7.6409212043765912E-2</v>
      </c>
      <c r="R508" s="79"/>
    </row>
    <row r="509" spans="1:18" x14ac:dyDescent="0.35">
      <c r="A509" s="9">
        <f t="shared" si="70"/>
        <v>47</v>
      </c>
      <c r="B509" s="14" t="s">
        <v>1745</v>
      </c>
      <c r="C509" s="8">
        <v>188.4</v>
      </c>
      <c r="D509" s="8">
        <v>34.299999999999997</v>
      </c>
      <c r="E509" s="8"/>
      <c r="F509" s="8">
        <f t="shared" si="65"/>
        <v>222.7</v>
      </c>
      <c r="G509" s="185">
        <f t="shared" si="71"/>
        <v>1.1225864391558149E-3</v>
      </c>
      <c r="H509" s="185">
        <f t="shared" si="72"/>
        <v>1.0948105977665865E-3</v>
      </c>
      <c r="I509" s="18">
        <f t="shared" si="73"/>
        <v>9.4936745437314141</v>
      </c>
      <c r="J509" s="18">
        <f t="shared" si="67"/>
        <v>2.0886083996209113</v>
      </c>
      <c r="K509" s="205">
        <v>3.9533111242285051</v>
      </c>
      <c r="L509" s="202">
        <v>0.3636329935125116</v>
      </c>
      <c r="M509" s="71">
        <v>10</v>
      </c>
      <c r="N509" s="71">
        <v>10</v>
      </c>
      <c r="O509" s="8">
        <v>5000</v>
      </c>
      <c r="P509" s="10">
        <f t="shared" si="74"/>
        <v>15.899227061093343</v>
      </c>
      <c r="Q509" s="11">
        <f t="shared" si="75"/>
        <v>7.1393026767370207E-2</v>
      </c>
      <c r="R509" s="79"/>
    </row>
    <row r="510" spans="1:18" x14ac:dyDescent="0.35">
      <c r="A510" s="9">
        <f t="shared" si="70"/>
        <v>48</v>
      </c>
      <c r="B510" s="14" t="s">
        <v>1746</v>
      </c>
      <c r="C510" s="8">
        <v>229.6</v>
      </c>
      <c r="D510" s="8"/>
      <c r="E510" s="8"/>
      <c r="F510" s="8">
        <f t="shared" si="65"/>
        <v>229.6</v>
      </c>
      <c r="G510" s="185">
        <f t="shared" si="71"/>
        <v>1.2348450830713964E-3</v>
      </c>
      <c r="H510" s="185">
        <f t="shared" si="72"/>
        <v>1.0948105977665865E-3</v>
      </c>
      <c r="I510" s="18">
        <f t="shared" si="73"/>
        <v>9.9743043147237831</v>
      </c>
      <c r="J510" s="18">
        <f t="shared" si="67"/>
        <v>2.1943469492392325</v>
      </c>
      <c r="K510" s="205">
        <v>4.1533546119432261</v>
      </c>
      <c r="L510" s="202">
        <v>0.3999962928637627</v>
      </c>
      <c r="M510" s="71">
        <v>10</v>
      </c>
      <c r="N510" s="71">
        <v>11</v>
      </c>
      <c r="O510" s="8">
        <v>5000</v>
      </c>
      <c r="P510" s="10">
        <f t="shared" si="74"/>
        <v>16.722002168770004</v>
      </c>
      <c r="Q510" s="11">
        <f t="shared" si="75"/>
        <v>7.2831019898824068E-2</v>
      </c>
      <c r="R510" s="79"/>
    </row>
    <row r="511" spans="1:18" x14ac:dyDescent="0.35">
      <c r="A511" s="9">
        <f t="shared" si="70"/>
        <v>49</v>
      </c>
      <c r="B511" s="14" t="s">
        <v>1747</v>
      </c>
      <c r="C511" s="8">
        <v>66.400000000000006</v>
      </c>
      <c r="D511" s="8"/>
      <c r="E511" s="8"/>
      <c r="F511" s="8">
        <f t="shared" si="65"/>
        <v>66.400000000000006</v>
      </c>
      <c r="G511" s="185">
        <f t="shared" si="71"/>
        <v>3.3677593174674447E-4</v>
      </c>
      <c r="H511" s="185">
        <f t="shared" si="72"/>
        <v>3.2844317932997593E-4</v>
      </c>
      <c r="I511" s="18">
        <f t="shared" si="73"/>
        <v>2.8481023631194242</v>
      </c>
      <c r="J511" s="18">
        <f t="shared" si="67"/>
        <v>0.62658251988627334</v>
      </c>
      <c r="K511" s="205">
        <v>1.1859933372685514</v>
      </c>
      <c r="L511" s="202">
        <v>0.10908989805375346</v>
      </c>
      <c r="M511" s="71">
        <v>3</v>
      </c>
      <c r="N511" s="71">
        <v>3</v>
      </c>
      <c r="O511" s="8">
        <v>5000</v>
      </c>
      <c r="P511" s="10">
        <f t="shared" si="74"/>
        <v>4.7697681183280025</v>
      </c>
      <c r="Q511" s="11">
        <f t="shared" si="75"/>
        <v>7.1833857203734974E-2</v>
      </c>
      <c r="R511" s="79"/>
    </row>
    <row r="512" spans="1:18" x14ac:dyDescent="0.35">
      <c r="A512" s="9">
        <f t="shared" si="70"/>
        <v>50</v>
      </c>
      <c r="B512" s="14" t="s">
        <v>1748</v>
      </c>
      <c r="C512" s="8">
        <v>2581.4</v>
      </c>
      <c r="D512" s="8"/>
      <c r="E512" s="8"/>
      <c r="F512" s="8">
        <f t="shared" si="65"/>
        <v>2581.4</v>
      </c>
      <c r="G512" s="185">
        <f t="shared" si="71"/>
        <v>6.7355186349348896E-3</v>
      </c>
      <c r="H512" s="185">
        <f t="shared" si="72"/>
        <v>6.5688635865995184E-3</v>
      </c>
      <c r="I512" s="18">
        <f t="shared" si="73"/>
        <v>56.962047262388495</v>
      </c>
      <c r="J512" s="18">
        <f t="shared" si="67"/>
        <v>12.531650397725469</v>
      </c>
      <c r="K512" s="205">
        <v>23.719866745371029</v>
      </c>
      <c r="L512" s="202">
        <v>2.1817979610750693</v>
      </c>
      <c r="M512" s="71">
        <v>60</v>
      </c>
      <c r="N512" s="71">
        <v>60</v>
      </c>
      <c r="O512" s="8">
        <v>5000</v>
      </c>
      <c r="P512" s="10">
        <f t="shared" si="74"/>
        <v>95.39536236656005</v>
      </c>
      <c r="Q512" s="11">
        <f t="shared" si="75"/>
        <v>3.6954893610660899E-2</v>
      </c>
      <c r="R512" s="79"/>
    </row>
    <row r="513" spans="1:18" x14ac:dyDescent="0.35">
      <c r="A513" s="9">
        <f t="shared" si="70"/>
        <v>51</v>
      </c>
      <c r="B513" s="14" t="s">
        <v>1749</v>
      </c>
      <c r="C513" s="8">
        <v>3240.3</v>
      </c>
      <c r="D513" s="8"/>
      <c r="E513" s="8"/>
      <c r="F513" s="8">
        <f t="shared" si="65"/>
        <v>3240.3</v>
      </c>
      <c r="G513" s="185">
        <f t="shared" si="71"/>
        <v>8.9806915132465189E-3</v>
      </c>
      <c r="H513" s="185">
        <f t="shared" si="72"/>
        <v>8.7584847821326924E-3</v>
      </c>
      <c r="I513" s="18">
        <f t="shared" si="73"/>
        <v>75.949396349851312</v>
      </c>
      <c r="J513" s="18">
        <f t="shared" si="67"/>
        <v>16.70886719696729</v>
      </c>
      <c r="K513" s="205">
        <v>31.62648899382804</v>
      </c>
      <c r="L513" s="202">
        <v>2.9090639481000928</v>
      </c>
      <c r="M513" s="71">
        <v>80</v>
      </c>
      <c r="N513" s="71">
        <v>80</v>
      </c>
      <c r="O513" s="8">
        <v>5000</v>
      </c>
      <c r="P513" s="10">
        <f t="shared" si="74"/>
        <v>127.19381648874675</v>
      </c>
      <c r="Q513" s="11">
        <f t="shared" si="75"/>
        <v>3.9253716164783119E-2</v>
      </c>
      <c r="R513" s="79"/>
    </row>
    <row r="514" spans="1:18" x14ac:dyDescent="0.35">
      <c r="A514" s="9">
        <f t="shared" si="70"/>
        <v>52</v>
      </c>
      <c r="B514" s="14" t="s">
        <v>1750</v>
      </c>
      <c r="C514" s="8">
        <v>3544.97</v>
      </c>
      <c r="D514" s="8"/>
      <c r="E514" s="8"/>
      <c r="F514" s="8">
        <f t="shared" si="65"/>
        <v>3544.97</v>
      </c>
      <c r="G514" s="185">
        <f t="shared" si="71"/>
        <v>8.9806915132465189E-3</v>
      </c>
      <c r="H514" s="185">
        <f t="shared" si="72"/>
        <v>8.7584847821326924E-3</v>
      </c>
      <c r="I514" s="18">
        <f t="shared" si="73"/>
        <v>75.949396349851312</v>
      </c>
      <c r="J514" s="18">
        <f t="shared" si="67"/>
        <v>16.70886719696729</v>
      </c>
      <c r="K514" s="205">
        <v>31.62648899382804</v>
      </c>
      <c r="L514" s="202">
        <v>2.9090639481000928</v>
      </c>
      <c r="M514" s="71">
        <v>80</v>
      </c>
      <c r="N514" s="71">
        <v>80</v>
      </c>
      <c r="O514" s="8">
        <v>5000</v>
      </c>
      <c r="P514" s="10">
        <f t="shared" si="74"/>
        <v>127.19381648874675</v>
      </c>
      <c r="Q514" s="11">
        <f t="shared" si="75"/>
        <v>3.5880082620938052E-2</v>
      </c>
      <c r="R514" s="79"/>
    </row>
    <row r="515" spans="1:18" x14ac:dyDescent="0.35">
      <c r="A515" s="9">
        <f t="shared" si="70"/>
        <v>53</v>
      </c>
      <c r="B515" s="14" t="s">
        <v>1751</v>
      </c>
      <c r="C515" s="8">
        <v>2778.9</v>
      </c>
      <c r="D515" s="8"/>
      <c r="E515" s="8"/>
      <c r="F515" s="8">
        <f t="shared" ref="F515:F525" si="76">C515+D515+E515</f>
        <v>2778.9</v>
      </c>
      <c r="G515" s="185">
        <f t="shared" si="71"/>
        <v>6.7355186349348896E-3</v>
      </c>
      <c r="H515" s="185">
        <f t="shared" si="72"/>
        <v>6.5688635865995184E-3</v>
      </c>
      <c r="I515" s="18">
        <f t="shared" si="73"/>
        <v>56.962047262388495</v>
      </c>
      <c r="J515" s="18">
        <f t="shared" si="67"/>
        <v>12.531650397725469</v>
      </c>
      <c r="K515" s="205">
        <v>23.719866745371029</v>
      </c>
      <c r="L515" s="202">
        <v>2.1817979610750693</v>
      </c>
      <c r="M515" s="71">
        <v>60</v>
      </c>
      <c r="N515" s="71">
        <v>60</v>
      </c>
      <c r="O515" s="8">
        <v>5000</v>
      </c>
      <c r="P515" s="10">
        <f t="shared" si="74"/>
        <v>95.39536236656005</v>
      </c>
      <c r="Q515" s="11">
        <f t="shared" si="75"/>
        <v>3.4328461753413239E-2</v>
      </c>
      <c r="R515" s="79"/>
    </row>
    <row r="516" spans="1:18" x14ac:dyDescent="0.35">
      <c r="A516" s="9">
        <f t="shared" si="70"/>
        <v>54</v>
      </c>
      <c r="B516" s="14" t="s">
        <v>1752</v>
      </c>
      <c r="C516" s="8">
        <v>2581.6999999999998</v>
      </c>
      <c r="D516" s="8"/>
      <c r="E516" s="8"/>
      <c r="F516" s="8">
        <f t="shared" si="76"/>
        <v>2581.6999999999998</v>
      </c>
      <c r="G516" s="185">
        <f t="shared" si="71"/>
        <v>6.7355186349348896E-3</v>
      </c>
      <c r="H516" s="185">
        <f t="shared" si="72"/>
        <v>6.5688635865995184E-3</v>
      </c>
      <c r="I516" s="18">
        <f t="shared" si="73"/>
        <v>56.962047262388495</v>
      </c>
      <c r="J516" s="18">
        <f t="shared" si="67"/>
        <v>12.531650397725469</v>
      </c>
      <c r="K516" s="205">
        <v>23.719866745371029</v>
      </c>
      <c r="L516" s="202">
        <v>2.1817979610750693</v>
      </c>
      <c r="M516" s="71">
        <v>60</v>
      </c>
      <c r="N516" s="71">
        <v>60</v>
      </c>
      <c r="O516" s="8">
        <v>5000</v>
      </c>
      <c r="P516" s="10">
        <f t="shared" si="74"/>
        <v>95.39536236656005</v>
      </c>
      <c r="Q516" s="11">
        <f t="shared" si="75"/>
        <v>3.6950599359553804E-2</v>
      </c>
      <c r="R516" s="79"/>
    </row>
    <row r="517" spans="1:18" x14ac:dyDescent="0.35">
      <c r="A517" s="9">
        <f t="shared" si="70"/>
        <v>55</v>
      </c>
      <c r="B517" s="14" t="s">
        <v>1753</v>
      </c>
      <c r="C517" s="8">
        <v>3153.8</v>
      </c>
      <c r="D517" s="8"/>
      <c r="E517" s="8">
        <v>364</v>
      </c>
      <c r="F517" s="8">
        <f t="shared" si="76"/>
        <v>3517.8</v>
      </c>
      <c r="G517" s="185">
        <f t="shared" si="71"/>
        <v>1.953300404131118E-2</v>
      </c>
      <c r="H517" s="185">
        <f t="shared" si="72"/>
        <v>1.9049704401138606E-2</v>
      </c>
      <c r="I517" s="18">
        <f t="shared" si="73"/>
        <v>165.18993706092664</v>
      </c>
      <c r="J517" s="18">
        <f t="shared" si="67"/>
        <v>36.341786153403859</v>
      </c>
      <c r="K517" s="205">
        <v>68.787613561575995</v>
      </c>
      <c r="L517" s="202">
        <v>6.3272140871177012</v>
      </c>
      <c r="M517" s="71">
        <v>174</v>
      </c>
      <c r="N517" s="71">
        <v>174</v>
      </c>
      <c r="O517" s="8">
        <v>5000</v>
      </c>
      <c r="P517" s="10">
        <f t="shared" si="74"/>
        <v>276.64655086302417</v>
      </c>
      <c r="Q517" s="11">
        <f t="shared" si="75"/>
        <v>7.8641921332373688E-2</v>
      </c>
      <c r="R517" s="79"/>
    </row>
    <row r="518" spans="1:18" x14ac:dyDescent="0.35">
      <c r="A518" s="9">
        <f t="shared" si="70"/>
        <v>56</v>
      </c>
      <c r="B518" s="14" t="s">
        <v>1754</v>
      </c>
      <c r="C518" s="8">
        <v>2599.2399999999998</v>
      </c>
      <c r="D518" s="8"/>
      <c r="E518" s="8"/>
      <c r="F518" s="8">
        <f t="shared" si="76"/>
        <v>2599.2399999999998</v>
      </c>
      <c r="G518" s="185">
        <f t="shared" si="71"/>
        <v>6.7355186349348896E-3</v>
      </c>
      <c r="H518" s="185">
        <f t="shared" si="72"/>
        <v>6.5688635865995184E-3</v>
      </c>
      <c r="I518" s="18">
        <f t="shared" si="73"/>
        <v>56.962047262388495</v>
      </c>
      <c r="J518" s="18">
        <f t="shared" si="67"/>
        <v>12.531650397725469</v>
      </c>
      <c r="K518" s="205">
        <v>23.719866745371029</v>
      </c>
      <c r="L518" s="202">
        <v>2.1817979610750693</v>
      </c>
      <c r="M518" s="71">
        <v>60</v>
      </c>
      <c r="N518" s="71">
        <v>60</v>
      </c>
      <c r="O518" s="8">
        <v>5000</v>
      </c>
      <c r="P518" s="10">
        <f t="shared" si="74"/>
        <v>95.39536236656005</v>
      </c>
      <c r="Q518" s="11">
        <f t="shared" si="75"/>
        <v>3.6701252045428685E-2</v>
      </c>
      <c r="R518" s="79"/>
    </row>
    <row r="519" spans="1:18" x14ac:dyDescent="0.35">
      <c r="A519" s="9">
        <f t="shared" si="70"/>
        <v>57</v>
      </c>
      <c r="B519" s="14" t="s">
        <v>1755</v>
      </c>
      <c r="C519" s="8">
        <v>3555.8</v>
      </c>
      <c r="D519" s="8"/>
      <c r="E519" s="8"/>
      <c r="F519" s="8">
        <f t="shared" si="76"/>
        <v>3555.8</v>
      </c>
      <c r="G519" s="185">
        <f t="shared" si="71"/>
        <v>8.9806915132465189E-3</v>
      </c>
      <c r="H519" s="185">
        <f t="shared" si="72"/>
        <v>8.7584847821326924E-3</v>
      </c>
      <c r="I519" s="18">
        <f t="shared" si="73"/>
        <v>75.949396349851312</v>
      </c>
      <c r="J519" s="18">
        <f t="shared" si="67"/>
        <v>16.70886719696729</v>
      </c>
      <c r="K519" s="205">
        <v>31.62648899382804</v>
      </c>
      <c r="L519" s="202">
        <v>2.9090639481000928</v>
      </c>
      <c r="M519" s="71">
        <v>80</v>
      </c>
      <c r="N519" s="71">
        <v>80</v>
      </c>
      <c r="O519" s="8">
        <v>5000</v>
      </c>
      <c r="P519" s="10">
        <f t="shared" si="74"/>
        <v>127.19381648874675</v>
      </c>
      <c r="Q519" s="11">
        <f t="shared" si="75"/>
        <v>3.5770801644846938E-2</v>
      </c>
      <c r="R519" s="79"/>
    </row>
    <row r="520" spans="1:18" x14ac:dyDescent="0.35">
      <c r="A520" s="9">
        <f t="shared" si="70"/>
        <v>58</v>
      </c>
      <c r="B520" s="14" t="s">
        <v>1756</v>
      </c>
      <c r="C520" s="8">
        <v>4424.8999999999996</v>
      </c>
      <c r="D520" s="8"/>
      <c r="E520" s="8"/>
      <c r="F520" s="8">
        <f t="shared" si="76"/>
        <v>4424.8999999999996</v>
      </c>
      <c r="G520" s="185">
        <f t="shared" si="71"/>
        <v>1.6052986079928153E-2</v>
      </c>
      <c r="H520" s="185">
        <f t="shared" si="72"/>
        <v>1.5546310488285527E-2</v>
      </c>
      <c r="I520" s="18">
        <f t="shared" ref="I520:I525" si="77">(G520+H520)*$I$2</f>
        <v>135.29080829197846</v>
      </c>
      <c r="J520" s="18">
        <f t="shared" si="67"/>
        <v>29.763977824235262</v>
      </c>
      <c r="K520" s="205">
        <v>56.337061451759496</v>
      </c>
      <c r="L520" s="202">
        <v>5.1999518072289161</v>
      </c>
      <c r="M520" s="71">
        <v>142</v>
      </c>
      <c r="N520" s="71">
        <v>143</v>
      </c>
      <c r="O520" s="8">
        <v>5000</v>
      </c>
      <c r="P520" s="10">
        <f t="shared" si="74"/>
        <v>226.59179937520216</v>
      </c>
      <c r="Q520" s="11">
        <f t="shared" si="75"/>
        <v>5.1208343550182417E-2</v>
      </c>
      <c r="R520" s="79"/>
    </row>
    <row r="521" spans="1:18" x14ac:dyDescent="0.35">
      <c r="A521" s="9">
        <f t="shared" si="70"/>
        <v>59</v>
      </c>
      <c r="B521" s="14" t="s">
        <v>1757</v>
      </c>
      <c r="C521" s="8">
        <v>2601.4</v>
      </c>
      <c r="D521" s="8"/>
      <c r="E521" s="8"/>
      <c r="F521" s="8">
        <f t="shared" si="76"/>
        <v>2601.4</v>
      </c>
      <c r="G521" s="185">
        <f t="shared" si="71"/>
        <v>6.7355186349348896E-3</v>
      </c>
      <c r="H521" s="185">
        <f t="shared" si="72"/>
        <v>6.5688635865995184E-3</v>
      </c>
      <c r="I521" s="18">
        <f t="shared" si="77"/>
        <v>56.962047262388495</v>
      </c>
      <c r="J521" s="18">
        <f t="shared" ref="J521:J525" si="78">I521*0.22</f>
        <v>12.531650397725469</v>
      </c>
      <c r="K521" s="205">
        <v>23.719866745371029</v>
      </c>
      <c r="L521" s="202">
        <v>2.1817979610750693</v>
      </c>
      <c r="M521" s="71">
        <v>60</v>
      </c>
      <c r="N521" s="71">
        <v>60</v>
      </c>
      <c r="O521" s="8">
        <v>5000</v>
      </c>
      <c r="P521" s="10">
        <f t="shared" si="74"/>
        <v>95.39536236656005</v>
      </c>
      <c r="Q521" s="11">
        <f t="shared" si="75"/>
        <v>3.6670778183501208E-2</v>
      </c>
      <c r="R521" s="79"/>
    </row>
    <row r="522" spans="1:18" x14ac:dyDescent="0.35">
      <c r="A522" s="9">
        <f t="shared" si="70"/>
        <v>60</v>
      </c>
      <c r="B522" s="14" t="s">
        <v>1758</v>
      </c>
      <c r="C522" s="8">
        <v>4398.29</v>
      </c>
      <c r="D522" s="8"/>
      <c r="E522" s="8"/>
      <c r="F522" s="8">
        <f t="shared" si="76"/>
        <v>4398.29</v>
      </c>
      <c r="G522" s="185">
        <f t="shared" si="71"/>
        <v>1.6052986079928153E-2</v>
      </c>
      <c r="H522" s="185">
        <f t="shared" si="72"/>
        <v>1.5546310488285527E-2</v>
      </c>
      <c r="I522" s="18">
        <f t="shared" si="77"/>
        <v>135.29080829197846</v>
      </c>
      <c r="J522" s="18">
        <f t="shared" si="78"/>
        <v>29.763977824235262</v>
      </c>
      <c r="K522" s="205">
        <v>56.337061451759496</v>
      </c>
      <c r="L522" s="202">
        <v>5.1999518072289161</v>
      </c>
      <c r="M522" s="71">
        <v>142</v>
      </c>
      <c r="N522" s="71">
        <v>143</v>
      </c>
      <c r="O522" s="8">
        <v>5000</v>
      </c>
      <c r="P522" s="10">
        <f t="shared" si="74"/>
        <v>226.59179937520216</v>
      </c>
      <c r="Q522" s="11">
        <f t="shared" si="75"/>
        <v>5.1518158051243136E-2</v>
      </c>
      <c r="R522" s="79"/>
    </row>
    <row r="523" spans="1:18" x14ac:dyDescent="0.35">
      <c r="A523" s="9">
        <f t="shared" si="70"/>
        <v>61</v>
      </c>
      <c r="B523" s="14" t="s">
        <v>556</v>
      </c>
      <c r="C523" s="8">
        <v>3237.1</v>
      </c>
      <c r="D523" s="8"/>
      <c r="E523" s="8"/>
      <c r="F523" s="8">
        <f t="shared" si="76"/>
        <v>3237.1</v>
      </c>
      <c r="G523" s="185">
        <f t="shared" si="71"/>
        <v>1.3471037269869779E-2</v>
      </c>
      <c r="H523" s="185">
        <f t="shared" si="72"/>
        <v>2.6275454346398074E-2</v>
      </c>
      <c r="I523" s="18">
        <f t="shared" si="77"/>
        <v>170.17261653046998</v>
      </c>
      <c r="J523" s="18">
        <f t="shared" si="78"/>
        <v>37.437975636703399</v>
      </c>
      <c r="K523" s="205">
        <v>70.874248455717648</v>
      </c>
      <c r="L523" s="202">
        <v>4.3635959221501386</v>
      </c>
      <c r="M523" s="71">
        <v>240</v>
      </c>
      <c r="N523" s="71">
        <v>120</v>
      </c>
      <c r="O523" s="8">
        <v>5000</v>
      </c>
      <c r="P523" s="10">
        <f t="shared" si="74"/>
        <v>282.84843654504112</v>
      </c>
      <c r="Q523" s="69">
        <f t="shared" si="75"/>
        <v>8.7377108073597082E-2</v>
      </c>
      <c r="R523" s="79"/>
    </row>
    <row r="524" spans="1:18" x14ac:dyDescent="0.35">
      <c r="A524" s="9">
        <f t="shared" si="70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76"/>
        <v>7769.2999999999993</v>
      </c>
      <c r="G524" s="185">
        <f t="shared" si="71"/>
        <v>1.5042658284687919E-2</v>
      </c>
      <c r="H524" s="185">
        <f t="shared" si="72"/>
        <v>1.4670462010072258E-2</v>
      </c>
      <c r="I524" s="18">
        <f t="shared" si="77"/>
        <v>127.21523888600096</v>
      </c>
      <c r="J524" s="18">
        <f t="shared" si="78"/>
        <v>27.987352554920211</v>
      </c>
      <c r="K524" s="205">
        <v>52.974369064661964</v>
      </c>
      <c r="L524" s="202">
        <v>11.144936936936938</v>
      </c>
      <c r="M524" s="71">
        <v>134</v>
      </c>
      <c r="N524" s="71">
        <v>134</v>
      </c>
      <c r="O524" s="8">
        <v>5000</v>
      </c>
      <c r="P524" s="10">
        <f t="shared" si="74"/>
        <v>219.32189744252008</v>
      </c>
      <c r="Q524" s="69">
        <f t="shared" ref="Q524:Q526" si="79">P524/F524</f>
        <v>2.8229299607753607E-2</v>
      </c>
      <c r="R524" s="79"/>
    </row>
    <row r="525" spans="1:18" x14ac:dyDescent="0.35">
      <c r="A525" s="9">
        <f t="shared" si="70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76"/>
        <v>10480.52</v>
      </c>
      <c r="G525" s="185">
        <f t="shared" si="71"/>
        <v>2.1778176919622808E-2</v>
      </c>
      <c r="H525" s="185">
        <f t="shared" si="72"/>
        <v>2.1239325596671778E-2</v>
      </c>
      <c r="I525" s="18">
        <f t="shared" si="77"/>
        <v>184.17728614838947</v>
      </c>
      <c r="J525" s="18">
        <f t="shared" si="78"/>
        <v>40.519002952645685</v>
      </c>
      <c r="K525" s="205">
        <v>76.694235810032993</v>
      </c>
      <c r="L525" s="202">
        <v>16.135207207207205</v>
      </c>
      <c r="M525" s="71">
        <v>194</v>
      </c>
      <c r="N525" s="71">
        <v>194</v>
      </c>
      <c r="O525" s="8">
        <v>5000</v>
      </c>
      <c r="P525" s="10">
        <f t="shared" si="74"/>
        <v>317.52573211827536</v>
      </c>
      <c r="Q525" s="69">
        <f t="shared" si="79"/>
        <v>3.0296753607480863E-2</v>
      </c>
      <c r="R525" s="79"/>
    </row>
    <row r="526" spans="1:18" s="172" customFormat="1" ht="18" x14ac:dyDescent="0.4">
      <c r="A526" s="160"/>
      <c r="B526" s="161" t="s">
        <v>1698</v>
      </c>
      <c r="C526" s="162">
        <f>SUM(C463:C525)</f>
        <v>167186.52999999997</v>
      </c>
      <c r="D526" s="170">
        <f>SUM(D463:D525)</f>
        <v>232.40000000000003</v>
      </c>
      <c r="E526" s="170">
        <f>SUM(E463:E525)</f>
        <v>4092.2000000000003</v>
      </c>
      <c r="F526" s="170">
        <f>SUM(F463:F525)</f>
        <v>171511.12999999995</v>
      </c>
      <c r="G526" s="170">
        <f>SUM(G463:G525)</f>
        <v>0.50000000000000011</v>
      </c>
      <c r="H526" s="170">
        <f t="shared" ref="H526:P526" si="80">SUM(H463:H525)</f>
        <v>0.50000000000000011</v>
      </c>
      <c r="I526" s="170">
        <f t="shared" si="80"/>
        <v>4281.449999999998</v>
      </c>
      <c r="J526" s="170">
        <f t="shared" si="80"/>
        <v>941.91899999999976</v>
      </c>
      <c r="K526" s="199">
        <f t="shared" si="80"/>
        <v>1782.872276323395</v>
      </c>
      <c r="L526" s="199">
        <f t="shared" si="80"/>
        <v>177.31511726740638</v>
      </c>
      <c r="M526" s="170">
        <f t="shared" si="80"/>
        <v>4567</v>
      </c>
      <c r="N526" s="170">
        <f t="shared" si="80"/>
        <v>4454</v>
      </c>
      <c r="O526" s="10">
        <v>5000</v>
      </c>
      <c r="P526" s="170">
        <f t="shared" si="80"/>
        <v>7183.5563935908031</v>
      </c>
      <c r="Q526" s="69">
        <f t="shared" si="79"/>
        <v>4.1883908021542425E-2</v>
      </c>
      <c r="R526" s="166"/>
    </row>
    <row r="527" spans="1:18" ht="18" x14ac:dyDescent="0.4">
      <c r="A527" s="9"/>
      <c r="B527" s="7" t="s">
        <v>507</v>
      </c>
      <c r="C527" s="8"/>
      <c r="D527" s="8"/>
      <c r="E527" s="8"/>
      <c r="F527" s="8"/>
      <c r="G527" s="8"/>
      <c r="H527" s="8"/>
      <c r="I527" s="8"/>
      <c r="J527" s="8"/>
      <c r="K527" s="202"/>
      <c r="L527" s="195"/>
      <c r="M527" s="8"/>
      <c r="N527" s="8"/>
      <c r="O527" s="8"/>
      <c r="P527" s="10"/>
      <c r="Q527" s="11"/>
      <c r="R527" s="75"/>
    </row>
    <row r="528" spans="1:18" x14ac:dyDescent="0.35">
      <c r="A528" s="9">
        <v>1</v>
      </c>
      <c r="B528" s="8" t="s">
        <v>1759</v>
      </c>
      <c r="C528" s="10">
        <v>94.51</v>
      </c>
      <c r="D528" s="10"/>
      <c r="E528" s="10"/>
      <c r="F528" s="8">
        <f t="shared" ref="F528:F581" si="81">C528+D528+E528</f>
        <v>94.51</v>
      </c>
      <c r="G528" s="185">
        <f>0.5/5391*N528</f>
        <v>4.6373585605639022E-4</v>
      </c>
      <c r="H528" s="185">
        <f>0.5/5378*M528</f>
        <v>4.6485682409817776E-4</v>
      </c>
      <c r="I528" s="18">
        <f t="shared" ref="I528:I556" si="82">(G528+H528)*$I$2</f>
        <v>3.9757231304477747</v>
      </c>
      <c r="J528" s="18">
        <f t="shared" ref="J528:J584" si="83">I528*0.22</f>
        <v>0.87465908869851039</v>
      </c>
      <c r="K528" s="202">
        <v>1.4484291326963199</v>
      </c>
      <c r="L528" s="202">
        <v>0.13854519774011292</v>
      </c>
      <c r="M528" s="71">
        <v>5</v>
      </c>
      <c r="N528" s="71">
        <v>5</v>
      </c>
      <c r="O528" s="8">
        <v>5000</v>
      </c>
      <c r="P528" s="10">
        <f t="shared" ref="P528:P557" si="84">I528+J528+K528+L528</f>
        <v>6.4373565495827174</v>
      </c>
      <c r="Q528" s="11">
        <f t="shared" ref="Q528:Q557" si="85">P528/F528</f>
        <v>6.8112967406440766E-2</v>
      </c>
      <c r="R528" s="75"/>
    </row>
    <row r="529" spans="1:18" x14ac:dyDescent="0.35">
      <c r="A529" s="9">
        <f t="shared" ref="A529:A592" si="86">A528+1</f>
        <v>2</v>
      </c>
      <c r="B529" s="90" t="s">
        <v>1760</v>
      </c>
      <c r="C529" s="10">
        <v>107.2</v>
      </c>
      <c r="D529" s="10"/>
      <c r="E529" s="10"/>
      <c r="F529" s="8">
        <f t="shared" si="81"/>
        <v>107.2</v>
      </c>
      <c r="G529" s="185">
        <f t="shared" ref="G529:G592" si="87">0.5/5391*N529</f>
        <v>0</v>
      </c>
      <c r="H529" s="185">
        <f t="shared" ref="H529:H592" si="88">0.5/5378*M529</f>
        <v>0</v>
      </c>
      <c r="I529" s="18">
        <f t="shared" si="82"/>
        <v>0</v>
      </c>
      <c r="J529" s="18">
        <f t="shared" si="83"/>
        <v>0</v>
      </c>
      <c r="K529" s="202">
        <v>0</v>
      </c>
      <c r="L529" s="202">
        <v>0</v>
      </c>
      <c r="M529" s="71">
        <v>0</v>
      </c>
      <c r="N529" s="71">
        <v>0</v>
      </c>
      <c r="O529" s="8">
        <v>0</v>
      </c>
      <c r="P529" s="10">
        <f t="shared" si="84"/>
        <v>0</v>
      </c>
      <c r="Q529" s="11">
        <f t="shared" si="85"/>
        <v>0</v>
      </c>
      <c r="R529" s="75"/>
    </row>
    <row r="530" spans="1:18" x14ac:dyDescent="0.35">
      <c r="A530" s="9">
        <f t="shared" si="86"/>
        <v>3</v>
      </c>
      <c r="B530" s="8" t="s">
        <v>1761</v>
      </c>
      <c r="C530" s="10">
        <v>4212.6899999999996</v>
      </c>
      <c r="D530" s="10"/>
      <c r="E530" s="10"/>
      <c r="F530" s="8">
        <f t="shared" si="81"/>
        <v>4212.6899999999996</v>
      </c>
      <c r="G530" s="185">
        <f t="shared" si="87"/>
        <v>1.1315154887775921E-2</v>
      </c>
      <c r="H530" s="185">
        <f t="shared" si="88"/>
        <v>1.1249535143175901E-2</v>
      </c>
      <c r="I530" s="18">
        <f t="shared" si="82"/>
        <v>96.60959213301868</v>
      </c>
      <c r="J530" s="18">
        <f t="shared" si="83"/>
        <v>21.25411026926411</v>
      </c>
      <c r="K530" s="202">
        <v>35.1978012122701</v>
      </c>
      <c r="L530" s="202">
        <v>3.3805028248587567</v>
      </c>
      <c r="M530" s="71">
        <v>121</v>
      </c>
      <c r="N530" s="71">
        <v>122</v>
      </c>
      <c r="O530" s="8">
        <v>5000</v>
      </c>
      <c r="P530" s="10">
        <f t="shared" si="84"/>
        <v>156.44200643941164</v>
      </c>
      <c r="Q530" s="11">
        <f t="shared" si="85"/>
        <v>3.7135893322179335E-2</v>
      </c>
      <c r="R530" s="75"/>
    </row>
    <row r="531" spans="1:18" x14ac:dyDescent="0.35">
      <c r="A531" s="9">
        <f t="shared" si="86"/>
        <v>4</v>
      </c>
      <c r="B531" s="8" t="s">
        <v>1762</v>
      </c>
      <c r="C531" s="10">
        <v>4354.84</v>
      </c>
      <c r="D531" s="10"/>
      <c r="E531" s="10"/>
      <c r="F531" s="8">
        <f t="shared" si="81"/>
        <v>4354.84</v>
      </c>
      <c r="G531" s="185">
        <f t="shared" si="87"/>
        <v>1.1686143572621033E-2</v>
      </c>
      <c r="H531" s="185">
        <f t="shared" si="88"/>
        <v>1.171439196727408E-2</v>
      </c>
      <c r="I531" s="18">
        <f t="shared" si="82"/>
        <v>100.18822288728394</v>
      </c>
      <c r="J531" s="18">
        <f t="shared" si="83"/>
        <v>22.041409035202467</v>
      </c>
      <c r="K531" s="202">
        <v>36.50041414394726</v>
      </c>
      <c r="L531" s="202">
        <v>3.4913389830508468</v>
      </c>
      <c r="M531" s="71">
        <v>126</v>
      </c>
      <c r="N531" s="71">
        <v>126</v>
      </c>
      <c r="O531" s="8">
        <v>5000</v>
      </c>
      <c r="P531" s="10">
        <f t="shared" si="84"/>
        <v>162.2213850494845</v>
      </c>
      <c r="Q531" s="11">
        <f t="shared" si="85"/>
        <v>3.7250825529637023E-2</v>
      </c>
      <c r="R531" s="76"/>
    </row>
    <row r="532" spans="1:18" x14ac:dyDescent="0.35">
      <c r="A532" s="9">
        <f t="shared" si="86"/>
        <v>5</v>
      </c>
      <c r="B532" s="8" t="s">
        <v>1763</v>
      </c>
      <c r="C532" s="10">
        <v>8583.89</v>
      </c>
      <c r="D532" s="10"/>
      <c r="E532" s="10"/>
      <c r="F532" s="8">
        <f t="shared" si="81"/>
        <v>8583.89</v>
      </c>
      <c r="G532" s="185">
        <f t="shared" si="87"/>
        <v>1.3355592654424039E-2</v>
      </c>
      <c r="H532" s="185">
        <f t="shared" si="88"/>
        <v>1.3387876534027518E-2</v>
      </c>
      <c r="I532" s="18">
        <f t="shared" si="82"/>
        <v>114.50082615689593</v>
      </c>
      <c r="J532" s="18">
        <f t="shared" si="83"/>
        <v>25.190181754517102</v>
      </c>
      <c r="K532" s="202">
        <v>41.714759021654018</v>
      </c>
      <c r="L532" s="202">
        <v>3.9901016949152539</v>
      </c>
      <c r="M532" s="71">
        <v>144</v>
      </c>
      <c r="N532" s="71">
        <v>144</v>
      </c>
      <c r="O532" s="8">
        <v>5000</v>
      </c>
      <c r="P532" s="10">
        <f t="shared" si="84"/>
        <v>185.39586862798234</v>
      </c>
      <c r="Q532" s="11">
        <f t="shared" si="85"/>
        <v>2.1598117942795439E-2</v>
      </c>
      <c r="R532" s="77"/>
    </row>
    <row r="533" spans="1:18" x14ac:dyDescent="0.35">
      <c r="A533" s="9">
        <f t="shared" si="86"/>
        <v>6</v>
      </c>
      <c r="B533" s="8" t="s">
        <v>1764</v>
      </c>
      <c r="C533" s="10">
        <v>4134.84</v>
      </c>
      <c r="D533" s="10"/>
      <c r="E533" s="10"/>
      <c r="F533" s="8">
        <f t="shared" si="81"/>
        <v>4134.84</v>
      </c>
      <c r="G533" s="185">
        <f t="shared" si="87"/>
        <v>6.4923019847894633E-3</v>
      </c>
      <c r="H533" s="185">
        <f t="shared" si="88"/>
        <v>6.5079955373744886E-3</v>
      </c>
      <c r="I533" s="18">
        <f t="shared" si="82"/>
        <v>55.660123826268851</v>
      </c>
      <c r="J533" s="18">
        <f t="shared" si="83"/>
        <v>12.245227241779148</v>
      </c>
      <c r="K533" s="202">
        <v>20.278007857748484</v>
      </c>
      <c r="L533" s="202">
        <v>1.9396327683615817</v>
      </c>
      <c r="M533" s="71">
        <v>70</v>
      </c>
      <c r="N533" s="71">
        <v>70</v>
      </c>
      <c r="O533" s="8">
        <v>5000</v>
      </c>
      <c r="P533" s="10">
        <f t="shared" si="84"/>
        <v>90.12299169415806</v>
      </c>
      <c r="Q533" s="11">
        <f t="shared" si="85"/>
        <v>2.1796004608197188E-2</v>
      </c>
      <c r="R533" s="78"/>
    </row>
    <row r="534" spans="1:18" x14ac:dyDescent="0.35">
      <c r="A534" s="9">
        <f t="shared" si="86"/>
        <v>7</v>
      </c>
      <c r="B534" s="8" t="s">
        <v>1765</v>
      </c>
      <c r="C534" s="10">
        <v>4195.29</v>
      </c>
      <c r="D534" s="10"/>
      <c r="E534" s="10">
        <v>51</v>
      </c>
      <c r="F534" s="8">
        <f t="shared" si="81"/>
        <v>4246.29</v>
      </c>
      <c r="G534" s="185">
        <f t="shared" si="87"/>
        <v>6.7705434984232978E-3</v>
      </c>
      <c r="H534" s="185">
        <f t="shared" si="88"/>
        <v>6.7869096318333953E-3</v>
      </c>
      <c r="I534" s="18">
        <f t="shared" si="82"/>
        <v>58.045557704537515</v>
      </c>
      <c r="J534" s="18">
        <f t="shared" si="83"/>
        <v>12.770022694998254</v>
      </c>
      <c r="K534" s="202">
        <v>21.147065337366275</v>
      </c>
      <c r="L534" s="202">
        <v>2.0227598870056496</v>
      </c>
      <c r="M534" s="71">
        <v>73</v>
      </c>
      <c r="N534" s="71">
        <v>73</v>
      </c>
      <c r="O534" s="8">
        <v>5000</v>
      </c>
      <c r="P534" s="10">
        <f t="shared" si="84"/>
        <v>93.985405623907695</v>
      </c>
      <c r="Q534" s="11">
        <f t="shared" si="85"/>
        <v>2.2133534361503265E-2</v>
      </c>
      <c r="R534" s="79"/>
    </row>
    <row r="535" spans="1:18" x14ac:dyDescent="0.35">
      <c r="A535" s="9">
        <f t="shared" si="86"/>
        <v>8</v>
      </c>
      <c r="B535" s="8" t="s">
        <v>1766</v>
      </c>
      <c r="C535" s="10">
        <v>4260.0200000000004</v>
      </c>
      <c r="D535" s="10"/>
      <c r="E535" s="10">
        <v>157.1</v>
      </c>
      <c r="F535" s="8">
        <f t="shared" si="81"/>
        <v>4417.1200000000008</v>
      </c>
      <c r="G535" s="185">
        <f t="shared" si="87"/>
        <v>6.7705434984232978E-3</v>
      </c>
      <c r="H535" s="185">
        <f t="shared" si="88"/>
        <v>6.7869096318333953E-3</v>
      </c>
      <c r="I535" s="18">
        <f t="shared" si="82"/>
        <v>58.045557704537515</v>
      </c>
      <c r="J535" s="18">
        <f t="shared" si="83"/>
        <v>12.770022694998254</v>
      </c>
      <c r="K535" s="202">
        <v>21.147065337366275</v>
      </c>
      <c r="L535" s="202">
        <v>2.0227598870056496</v>
      </c>
      <c r="M535" s="71">
        <v>73</v>
      </c>
      <c r="N535" s="71">
        <v>73</v>
      </c>
      <c r="O535" s="8">
        <v>5000</v>
      </c>
      <c r="P535" s="10">
        <f t="shared" si="84"/>
        <v>93.985405623907695</v>
      </c>
      <c r="Q535" s="11">
        <f t="shared" si="85"/>
        <v>2.1277530523034847E-2</v>
      </c>
      <c r="R535" s="79"/>
    </row>
    <row r="536" spans="1:18" x14ac:dyDescent="0.35">
      <c r="A536" s="9">
        <f t="shared" si="86"/>
        <v>9</v>
      </c>
      <c r="B536" s="8" t="s">
        <v>1767</v>
      </c>
      <c r="C536" s="10">
        <v>4186.7700000000004</v>
      </c>
      <c r="D536" s="10"/>
      <c r="E536" s="10"/>
      <c r="F536" s="8">
        <f t="shared" si="81"/>
        <v>4186.7700000000004</v>
      </c>
      <c r="G536" s="185">
        <f t="shared" si="87"/>
        <v>6.6777963272120194E-3</v>
      </c>
      <c r="H536" s="185">
        <f t="shared" si="88"/>
        <v>6.6939382670137592E-3</v>
      </c>
      <c r="I536" s="18">
        <f t="shared" si="82"/>
        <v>57.250413078447963</v>
      </c>
      <c r="J536" s="18">
        <f t="shared" si="83"/>
        <v>12.595090877258551</v>
      </c>
      <c r="K536" s="202">
        <v>20.857379510827009</v>
      </c>
      <c r="L536" s="202">
        <v>1.995050847457627</v>
      </c>
      <c r="M536" s="71">
        <v>72</v>
      </c>
      <c r="N536" s="71">
        <v>72</v>
      </c>
      <c r="O536" s="8">
        <v>5000</v>
      </c>
      <c r="P536" s="10">
        <f t="shared" si="84"/>
        <v>92.697934313991169</v>
      </c>
      <c r="Q536" s="11">
        <f t="shared" si="85"/>
        <v>2.2140679883058099E-2</v>
      </c>
      <c r="R536" s="79"/>
    </row>
    <row r="537" spans="1:18" x14ac:dyDescent="0.35">
      <c r="A537" s="9">
        <f t="shared" si="86"/>
        <v>10</v>
      </c>
      <c r="B537" s="8" t="s">
        <v>1768</v>
      </c>
      <c r="C537" s="10">
        <v>4207.92</v>
      </c>
      <c r="D537" s="10"/>
      <c r="E537" s="10"/>
      <c r="F537" s="8">
        <f t="shared" si="81"/>
        <v>4207.92</v>
      </c>
      <c r="G537" s="185">
        <f t="shared" si="87"/>
        <v>6.6777963272120194E-3</v>
      </c>
      <c r="H537" s="185">
        <f t="shared" si="88"/>
        <v>6.6939382670137592E-3</v>
      </c>
      <c r="I537" s="18">
        <f t="shared" si="82"/>
        <v>57.250413078447963</v>
      </c>
      <c r="J537" s="18">
        <f t="shared" si="83"/>
        <v>12.595090877258551</v>
      </c>
      <c r="K537" s="202">
        <v>20.857379510827009</v>
      </c>
      <c r="L537" s="202">
        <v>1.995050847457627</v>
      </c>
      <c r="M537" s="71">
        <v>72</v>
      </c>
      <c r="N537" s="71">
        <v>72</v>
      </c>
      <c r="O537" s="8">
        <v>5000</v>
      </c>
      <c r="P537" s="10">
        <f t="shared" si="84"/>
        <v>92.697934313991169</v>
      </c>
      <c r="Q537" s="11">
        <f t="shared" si="85"/>
        <v>2.2029395595446484E-2</v>
      </c>
      <c r="R537" s="79"/>
    </row>
    <row r="538" spans="1:18" x14ac:dyDescent="0.35">
      <c r="A538" s="9">
        <f t="shared" si="86"/>
        <v>11</v>
      </c>
      <c r="B538" s="8" t="s">
        <v>1769</v>
      </c>
      <c r="C538" s="10">
        <v>6414.57</v>
      </c>
      <c r="D538" s="10"/>
      <c r="E538" s="10">
        <v>64.099999999999994</v>
      </c>
      <c r="F538" s="8">
        <f t="shared" si="81"/>
        <v>6478.67</v>
      </c>
      <c r="G538" s="185">
        <f t="shared" si="87"/>
        <v>1.001669449081803E-2</v>
      </c>
      <c r="H538" s="185">
        <f t="shared" si="88"/>
        <v>1.0040907400520639E-2</v>
      </c>
      <c r="I538" s="18">
        <f t="shared" si="82"/>
        <v>85.875619617671944</v>
      </c>
      <c r="J538" s="18">
        <f t="shared" si="83"/>
        <v>18.892636315887827</v>
      </c>
      <c r="K538" s="202">
        <v>31.286069266240517</v>
      </c>
      <c r="L538" s="202">
        <v>2.9925762711864405</v>
      </c>
      <c r="M538" s="71">
        <v>108</v>
      </c>
      <c r="N538" s="71">
        <v>108</v>
      </c>
      <c r="O538" s="8">
        <v>5000</v>
      </c>
      <c r="P538" s="10">
        <f t="shared" si="84"/>
        <v>139.04690147098674</v>
      </c>
      <c r="Q538" s="11">
        <f t="shared" si="85"/>
        <v>2.1462260227945971E-2</v>
      </c>
      <c r="R538" s="79"/>
    </row>
    <row r="539" spans="1:18" x14ac:dyDescent="0.35">
      <c r="A539" s="9">
        <f t="shared" si="86"/>
        <v>12</v>
      </c>
      <c r="B539" s="8" t="s">
        <v>1770</v>
      </c>
      <c r="C539" s="10">
        <v>109.54</v>
      </c>
      <c r="D539" s="10"/>
      <c r="E539" s="10"/>
      <c r="F539" s="8">
        <f t="shared" si="81"/>
        <v>109.54</v>
      </c>
      <c r="G539" s="185">
        <f t="shared" si="87"/>
        <v>1.854943424225561E-4</v>
      </c>
      <c r="H539" s="185">
        <f t="shared" si="88"/>
        <v>1.859427296392711E-4</v>
      </c>
      <c r="I539" s="18">
        <f t="shared" si="82"/>
        <v>1.5902892521791099</v>
      </c>
      <c r="J539" s="18">
        <f t="shared" si="83"/>
        <v>0.34986363547940419</v>
      </c>
      <c r="K539" s="202">
        <v>0.57937165307852811</v>
      </c>
      <c r="L539" s="202">
        <v>5.5418079096045188E-2</v>
      </c>
      <c r="M539" s="71">
        <v>2</v>
      </c>
      <c r="N539" s="71">
        <v>2</v>
      </c>
      <c r="O539" s="8">
        <v>5000</v>
      </c>
      <c r="P539" s="10">
        <f t="shared" si="84"/>
        <v>2.5749426198330876</v>
      </c>
      <c r="Q539" s="11">
        <f t="shared" si="85"/>
        <v>2.3506870730628879E-2</v>
      </c>
      <c r="R539" s="79"/>
    </row>
    <row r="540" spans="1:18" x14ac:dyDescent="0.35">
      <c r="A540" s="9">
        <f t="shared" si="86"/>
        <v>13</v>
      </c>
      <c r="B540" s="8" t="s">
        <v>1771</v>
      </c>
      <c r="C540" s="10">
        <v>103</v>
      </c>
      <c r="D540" s="10"/>
      <c r="E540" s="10"/>
      <c r="F540" s="8">
        <f t="shared" si="81"/>
        <v>103</v>
      </c>
      <c r="G540" s="185">
        <f t="shared" si="87"/>
        <v>4.6373585605639022E-4</v>
      </c>
      <c r="H540" s="185">
        <f t="shared" si="88"/>
        <v>4.6485682409817776E-4</v>
      </c>
      <c r="I540" s="18">
        <f t="shared" si="82"/>
        <v>3.9757231304477747</v>
      </c>
      <c r="J540" s="18">
        <f t="shared" si="83"/>
        <v>0.87465908869851039</v>
      </c>
      <c r="K540" s="202">
        <v>1.4484291326963199</v>
      </c>
      <c r="L540" s="202">
        <v>0.13854519774011298</v>
      </c>
      <c r="M540" s="71">
        <v>5</v>
      </c>
      <c r="N540" s="71">
        <v>5</v>
      </c>
      <c r="O540" s="8">
        <v>5000</v>
      </c>
      <c r="P540" s="10">
        <f t="shared" si="84"/>
        <v>6.4373565495827174</v>
      </c>
      <c r="Q540" s="11">
        <f t="shared" si="85"/>
        <v>6.2498607277502109E-2</v>
      </c>
      <c r="R540" s="79"/>
    </row>
    <row r="541" spans="1:18" x14ac:dyDescent="0.35">
      <c r="A541" s="9">
        <f t="shared" si="86"/>
        <v>14</v>
      </c>
      <c r="B541" s="8" t="s">
        <v>1772</v>
      </c>
      <c r="C541" s="10">
        <v>123.3</v>
      </c>
      <c r="D541" s="10"/>
      <c r="E541" s="10"/>
      <c r="F541" s="8">
        <f t="shared" si="81"/>
        <v>123.3</v>
      </c>
      <c r="G541" s="185">
        <f t="shared" si="87"/>
        <v>1.1129660545353367E-3</v>
      </c>
      <c r="H541" s="185">
        <f t="shared" si="88"/>
        <v>1.1156563778356265E-3</v>
      </c>
      <c r="I541" s="18">
        <f t="shared" si="82"/>
        <v>9.5417355130746593</v>
      </c>
      <c r="J541" s="18">
        <f t="shared" si="83"/>
        <v>2.099181812876425</v>
      </c>
      <c r="K541" s="202">
        <v>3.4762299184711685</v>
      </c>
      <c r="L541" s="202">
        <v>0.3325084745762712</v>
      </c>
      <c r="M541" s="71">
        <v>12</v>
      </c>
      <c r="N541" s="71">
        <v>12</v>
      </c>
      <c r="O541" s="8">
        <v>5000</v>
      </c>
      <c r="P541" s="10">
        <f t="shared" si="84"/>
        <v>15.449655718998523</v>
      </c>
      <c r="Q541" s="11">
        <f t="shared" si="85"/>
        <v>0.12530134403080717</v>
      </c>
      <c r="R541" s="79"/>
    </row>
    <row r="542" spans="1:18" x14ac:dyDescent="0.35">
      <c r="A542" s="9">
        <f t="shared" si="86"/>
        <v>15</v>
      </c>
      <c r="B542" s="8" t="s">
        <v>1773</v>
      </c>
      <c r="C542" s="10">
        <v>218.9</v>
      </c>
      <c r="D542" s="10"/>
      <c r="E542" s="10"/>
      <c r="F542" s="8">
        <f t="shared" si="81"/>
        <v>218.9</v>
      </c>
      <c r="G542" s="185">
        <f t="shared" si="87"/>
        <v>7.419773696902244E-4</v>
      </c>
      <c r="H542" s="185">
        <f t="shared" si="88"/>
        <v>6.5079955373744888E-4</v>
      </c>
      <c r="I542" s="18">
        <f t="shared" si="82"/>
        <v>5.9631047588094122</v>
      </c>
      <c r="J542" s="18">
        <f t="shared" si="83"/>
        <v>1.3118830469380707</v>
      </c>
      <c r="K542" s="202">
        <v>2.1736169867940012</v>
      </c>
      <c r="L542" s="202">
        <v>0.22167231638418075</v>
      </c>
      <c r="M542" s="71">
        <v>7</v>
      </c>
      <c r="N542" s="71">
        <v>8</v>
      </c>
      <c r="O542" s="8">
        <v>5000</v>
      </c>
      <c r="P542" s="10">
        <f t="shared" si="84"/>
        <v>9.6702771089256654</v>
      </c>
      <c r="Q542" s="11">
        <f t="shared" si="85"/>
        <v>4.4176688482986136E-2</v>
      </c>
      <c r="R542" s="79"/>
    </row>
    <row r="543" spans="1:18" x14ac:dyDescent="0.35">
      <c r="A543" s="9">
        <f t="shared" si="86"/>
        <v>16</v>
      </c>
      <c r="B543" s="8" t="s">
        <v>0</v>
      </c>
      <c r="C543" s="10">
        <v>164.3</v>
      </c>
      <c r="D543" s="10"/>
      <c r="E543" s="10"/>
      <c r="F543" s="8">
        <f t="shared" si="81"/>
        <v>164.3</v>
      </c>
      <c r="G543" s="185">
        <f t="shared" si="87"/>
        <v>5.5648302726766835E-4</v>
      </c>
      <c r="H543" s="185">
        <f t="shared" si="88"/>
        <v>4.6485682409817776E-4</v>
      </c>
      <c r="I543" s="18">
        <f t="shared" si="82"/>
        <v>4.3728155066303014</v>
      </c>
      <c r="J543" s="18">
        <f t="shared" si="83"/>
        <v>0.96201941145866632</v>
      </c>
      <c r="K543" s="202">
        <v>1.5942453337154734</v>
      </c>
      <c r="L543" s="202">
        <v>0.1662542372881356</v>
      </c>
      <c r="M543" s="71">
        <v>5</v>
      </c>
      <c r="N543" s="71">
        <v>6</v>
      </c>
      <c r="O543" s="8">
        <v>5000</v>
      </c>
      <c r="P543" s="10">
        <f t="shared" si="84"/>
        <v>7.0953344890925765</v>
      </c>
      <c r="Q543" s="11">
        <f t="shared" si="85"/>
        <v>4.3185237304276175E-2</v>
      </c>
      <c r="R543" s="79"/>
    </row>
    <row r="544" spans="1:18" x14ac:dyDescent="0.35">
      <c r="A544" s="9">
        <f t="shared" si="86"/>
        <v>17</v>
      </c>
      <c r="B544" s="8" t="s">
        <v>1</v>
      </c>
      <c r="C544" s="10">
        <v>226.4</v>
      </c>
      <c r="D544" s="10"/>
      <c r="E544" s="10">
        <v>23.7</v>
      </c>
      <c r="F544" s="8">
        <f t="shared" si="81"/>
        <v>250.1</v>
      </c>
      <c r="G544" s="185">
        <f t="shared" si="87"/>
        <v>9.2747171211278044E-4</v>
      </c>
      <c r="H544" s="185">
        <f t="shared" si="88"/>
        <v>9.2971364819635551E-4</v>
      </c>
      <c r="I544" s="18">
        <f t="shared" si="82"/>
        <v>7.9514462608955494</v>
      </c>
      <c r="J544" s="18">
        <f t="shared" si="83"/>
        <v>1.7493181773970208</v>
      </c>
      <c r="K544" s="202">
        <v>2.8968582653926398</v>
      </c>
      <c r="L544" s="202">
        <v>0.27709039548022596</v>
      </c>
      <c r="M544" s="71">
        <v>10</v>
      </c>
      <c r="N544" s="71">
        <v>10</v>
      </c>
      <c r="O544" s="8">
        <v>5000</v>
      </c>
      <c r="P544" s="10">
        <f t="shared" si="84"/>
        <v>12.874713099165435</v>
      </c>
      <c r="Q544" s="11">
        <f t="shared" si="85"/>
        <v>5.147826109222485E-2</v>
      </c>
      <c r="R544" s="79"/>
    </row>
    <row r="545" spans="1:18" x14ac:dyDescent="0.35">
      <c r="A545" s="9">
        <f t="shared" si="86"/>
        <v>18</v>
      </c>
      <c r="B545" s="8" t="s">
        <v>2</v>
      </c>
      <c r="C545" s="10">
        <v>856.6</v>
      </c>
      <c r="D545" s="10"/>
      <c r="E545" s="10"/>
      <c r="F545" s="8">
        <f t="shared" si="81"/>
        <v>856.6</v>
      </c>
      <c r="G545" s="185">
        <f t="shared" si="87"/>
        <v>1.9476905954368391E-3</v>
      </c>
      <c r="H545" s="185">
        <f t="shared" si="88"/>
        <v>1.9523986612123465E-3</v>
      </c>
      <c r="I545" s="18">
        <f t="shared" si="82"/>
        <v>16.698037147880655</v>
      </c>
      <c r="J545" s="18">
        <f t="shared" si="83"/>
        <v>3.6735681725337441</v>
      </c>
      <c r="K545" s="202">
        <v>6.0834023573245446</v>
      </c>
      <c r="L545" s="202">
        <v>0.58188983050847454</v>
      </c>
      <c r="M545" s="71">
        <v>21</v>
      </c>
      <c r="N545" s="71">
        <v>21</v>
      </c>
      <c r="O545" s="8">
        <v>5000</v>
      </c>
      <c r="P545" s="10">
        <f t="shared" si="84"/>
        <v>27.036897508247417</v>
      </c>
      <c r="Q545" s="11">
        <f t="shared" si="85"/>
        <v>3.1563037016399037E-2</v>
      </c>
      <c r="R545" s="79"/>
    </row>
    <row r="546" spans="1:18" x14ac:dyDescent="0.35">
      <c r="A546" s="9">
        <f t="shared" si="86"/>
        <v>19</v>
      </c>
      <c r="B546" s="8" t="s">
        <v>3</v>
      </c>
      <c r="C546" s="10">
        <v>212.1</v>
      </c>
      <c r="D546" s="10"/>
      <c r="E546" s="10"/>
      <c r="F546" s="8">
        <f t="shared" si="81"/>
        <v>212.1</v>
      </c>
      <c r="G546" s="185">
        <f t="shared" si="87"/>
        <v>4.6373585605639022E-4</v>
      </c>
      <c r="H546" s="185">
        <f t="shared" si="88"/>
        <v>3.7188545927854219E-4</v>
      </c>
      <c r="I546" s="18">
        <f t="shared" si="82"/>
        <v>3.577670880540746</v>
      </c>
      <c r="J546" s="18">
        <f t="shared" si="83"/>
        <v>0.78708759371896408</v>
      </c>
      <c r="K546" s="202">
        <v>1.3045595071762091</v>
      </c>
      <c r="L546" s="202">
        <v>0.13854519774011298</v>
      </c>
      <c r="M546" s="71">
        <v>4</v>
      </c>
      <c r="N546" s="71">
        <v>5</v>
      </c>
      <c r="O546" s="8">
        <v>5000</v>
      </c>
      <c r="P546" s="10">
        <f t="shared" si="84"/>
        <v>5.8078631791760316</v>
      </c>
      <c r="Q546" s="11">
        <f t="shared" si="85"/>
        <v>2.7382664682583838E-2</v>
      </c>
      <c r="R546" s="79"/>
    </row>
    <row r="547" spans="1:18" x14ac:dyDescent="0.35">
      <c r="A547" s="9">
        <f t="shared" si="86"/>
        <v>20</v>
      </c>
      <c r="B547" s="8" t="s">
        <v>4</v>
      </c>
      <c r="C547" s="10">
        <v>773.5</v>
      </c>
      <c r="D547" s="10"/>
      <c r="E547" s="10"/>
      <c r="F547" s="8">
        <f t="shared" si="81"/>
        <v>773.5</v>
      </c>
      <c r="G547" s="185">
        <f t="shared" si="87"/>
        <v>2.0404377666481169E-3</v>
      </c>
      <c r="H547" s="185">
        <f t="shared" si="88"/>
        <v>2.045370026031982E-3</v>
      </c>
      <c r="I547" s="18">
        <f t="shared" si="82"/>
        <v>17.49318177397021</v>
      </c>
      <c r="J547" s="18">
        <f t="shared" si="83"/>
        <v>3.8484999902734462</v>
      </c>
      <c r="K547" s="202">
        <v>6.3730881838638078</v>
      </c>
      <c r="L547" s="202">
        <v>0.60959887005649716</v>
      </c>
      <c r="M547" s="71">
        <v>22</v>
      </c>
      <c r="N547" s="71">
        <v>22</v>
      </c>
      <c r="O547" s="8">
        <v>5000</v>
      </c>
      <c r="P547" s="10">
        <f t="shared" si="84"/>
        <v>28.324368818163961</v>
      </c>
      <c r="Q547" s="11">
        <f t="shared" si="85"/>
        <v>3.6618447082306348E-2</v>
      </c>
      <c r="R547" s="79"/>
    </row>
    <row r="548" spans="1:18" x14ac:dyDescent="0.35">
      <c r="A548" s="9">
        <f t="shared" si="86"/>
        <v>21</v>
      </c>
      <c r="B548" s="8" t="s">
        <v>5</v>
      </c>
      <c r="C548" s="10">
        <v>1260.7</v>
      </c>
      <c r="D548" s="10"/>
      <c r="E548" s="10">
        <v>171</v>
      </c>
      <c r="F548" s="8">
        <f t="shared" si="81"/>
        <v>1431.7</v>
      </c>
      <c r="G548" s="185">
        <f t="shared" si="87"/>
        <v>6.4923019847894638E-4</v>
      </c>
      <c r="H548" s="185">
        <f t="shared" si="88"/>
        <v>6.5079955373744888E-4</v>
      </c>
      <c r="I548" s="18">
        <f t="shared" si="82"/>
        <v>5.5660123826268855</v>
      </c>
      <c r="J548" s="18">
        <f t="shared" si="83"/>
        <v>1.2245227241779149</v>
      </c>
      <c r="K548" s="202">
        <v>2.0278007857748483</v>
      </c>
      <c r="L548" s="202">
        <v>0.19396327683615816</v>
      </c>
      <c r="M548" s="71">
        <v>7</v>
      </c>
      <c r="N548" s="71">
        <v>7</v>
      </c>
      <c r="O548" s="8">
        <v>5000</v>
      </c>
      <c r="P548" s="10">
        <f t="shared" si="84"/>
        <v>9.0122991694158063</v>
      </c>
      <c r="Q548" s="11">
        <f t="shared" si="85"/>
        <v>6.2948237545685593E-3</v>
      </c>
      <c r="R548" s="79"/>
    </row>
    <row r="549" spans="1:18" x14ac:dyDescent="0.35">
      <c r="A549" s="9">
        <f t="shared" si="86"/>
        <v>22</v>
      </c>
      <c r="B549" s="8" t="s">
        <v>6</v>
      </c>
      <c r="C549" s="10">
        <v>1073.5999999999999</v>
      </c>
      <c r="D549" s="10"/>
      <c r="E549" s="10"/>
      <c r="F549" s="8">
        <f t="shared" si="81"/>
        <v>1073.5999999999999</v>
      </c>
      <c r="G549" s="185">
        <f t="shared" si="87"/>
        <v>5.379335930254127E-3</v>
      </c>
      <c r="H549" s="185">
        <f t="shared" si="88"/>
        <v>5.3923391595388616E-3</v>
      </c>
      <c r="I549" s="18">
        <f t="shared" si="82"/>
        <v>46.118388313194188</v>
      </c>
      <c r="J549" s="18">
        <f t="shared" si="83"/>
        <v>10.146045428902722</v>
      </c>
      <c r="K549" s="202">
        <v>16.801777939277311</v>
      </c>
      <c r="L549" s="202">
        <v>1.6071242937853105</v>
      </c>
      <c r="M549" s="71">
        <v>58</v>
      </c>
      <c r="N549" s="71">
        <v>58</v>
      </c>
      <c r="O549" s="8">
        <v>5000</v>
      </c>
      <c r="P549" s="10">
        <f t="shared" si="84"/>
        <v>74.673335975159532</v>
      </c>
      <c r="Q549" s="11">
        <f t="shared" si="85"/>
        <v>6.9554150498471995E-2</v>
      </c>
      <c r="R549" s="79"/>
    </row>
    <row r="550" spans="1:18" x14ac:dyDescent="0.35">
      <c r="A550" s="9">
        <f t="shared" si="86"/>
        <v>23</v>
      </c>
      <c r="B550" s="8" t="s">
        <v>7</v>
      </c>
      <c r="C550" s="10">
        <v>169</v>
      </c>
      <c r="D550" s="10"/>
      <c r="E550" s="10">
        <v>75.900000000000006</v>
      </c>
      <c r="F550" s="8">
        <f t="shared" si="81"/>
        <v>244.9</v>
      </c>
      <c r="G550" s="185">
        <f t="shared" si="87"/>
        <v>1.7621962530142829E-3</v>
      </c>
      <c r="H550" s="185">
        <f t="shared" si="88"/>
        <v>1.6734845667534398E-3</v>
      </c>
      <c r="I550" s="18">
        <f t="shared" si="82"/>
        <v>14.709695645794515</v>
      </c>
      <c r="J550" s="18">
        <f t="shared" si="83"/>
        <v>3.2361330420747931</v>
      </c>
      <c r="K550" s="202">
        <v>5.3601610787259046</v>
      </c>
      <c r="L550" s="202">
        <v>1.5794152542372879</v>
      </c>
      <c r="M550" s="71">
        <v>18</v>
      </c>
      <c r="N550" s="71">
        <v>19</v>
      </c>
      <c r="O550" s="8">
        <v>5000</v>
      </c>
      <c r="P550" s="10">
        <f t="shared" si="84"/>
        <v>24.885405020832501</v>
      </c>
      <c r="Q550" s="11">
        <f t="shared" si="85"/>
        <v>0.10161455704709065</v>
      </c>
      <c r="R550" s="79"/>
    </row>
    <row r="551" spans="1:18" x14ac:dyDescent="0.35">
      <c r="A551" s="9">
        <f t="shared" si="86"/>
        <v>24</v>
      </c>
      <c r="B551" s="8" t="s">
        <v>8</v>
      </c>
      <c r="C551" s="10">
        <v>250.2</v>
      </c>
      <c r="D551" s="10">
        <v>17.3</v>
      </c>
      <c r="E551" s="10">
        <v>69.099999999999994</v>
      </c>
      <c r="F551" s="8">
        <f t="shared" si="81"/>
        <v>336.6</v>
      </c>
      <c r="G551" s="185">
        <f t="shared" si="87"/>
        <v>1.2984603969578928E-3</v>
      </c>
      <c r="H551" s="185">
        <f t="shared" si="88"/>
        <v>1.3015991074748978E-3</v>
      </c>
      <c r="I551" s="18">
        <f t="shared" si="82"/>
        <v>11.132024765253771</v>
      </c>
      <c r="J551" s="18">
        <f t="shared" si="83"/>
        <v>2.4490454483558297</v>
      </c>
      <c r="K551" s="202">
        <v>4.0556015715496967</v>
      </c>
      <c r="L551" s="202">
        <v>0.77585310734463264</v>
      </c>
      <c r="M551" s="71">
        <v>14</v>
      </c>
      <c r="N551" s="71">
        <v>14</v>
      </c>
      <c r="O551" s="8">
        <v>5000</v>
      </c>
      <c r="P551" s="10">
        <f t="shared" si="84"/>
        <v>18.412524892503932</v>
      </c>
      <c r="Q551" s="11">
        <f t="shared" si="85"/>
        <v>5.4701499977730036E-2</v>
      </c>
      <c r="R551" s="79"/>
    </row>
    <row r="552" spans="1:18" x14ac:dyDescent="0.35">
      <c r="A552" s="9">
        <f t="shared" si="86"/>
        <v>25</v>
      </c>
      <c r="B552" s="8" t="s">
        <v>9</v>
      </c>
      <c r="C552" s="10">
        <v>150.80000000000001</v>
      </c>
      <c r="D552" s="10"/>
      <c r="E552" s="10"/>
      <c r="F552" s="8">
        <f t="shared" si="81"/>
        <v>150.80000000000001</v>
      </c>
      <c r="G552" s="185">
        <f t="shared" si="87"/>
        <v>5.5648302726766835E-4</v>
      </c>
      <c r="H552" s="185">
        <f t="shared" si="88"/>
        <v>5.5782818891781326E-4</v>
      </c>
      <c r="I552" s="18">
        <f t="shared" si="82"/>
        <v>4.7708677565373296</v>
      </c>
      <c r="J552" s="18">
        <f t="shared" si="83"/>
        <v>1.0495909064382125</v>
      </c>
      <c r="K552" s="202">
        <v>1.7381149592355842</v>
      </c>
      <c r="L552" s="202">
        <v>0.1662542372881356</v>
      </c>
      <c r="M552" s="71">
        <v>6</v>
      </c>
      <c r="N552" s="71">
        <v>6</v>
      </c>
      <c r="O552" s="8">
        <v>5000</v>
      </c>
      <c r="P552" s="10">
        <f t="shared" si="84"/>
        <v>7.7248278594992614</v>
      </c>
      <c r="Q552" s="11">
        <f t="shared" si="85"/>
        <v>5.122564893567149E-2</v>
      </c>
      <c r="R552" s="79"/>
    </row>
    <row r="553" spans="1:18" x14ac:dyDescent="0.35">
      <c r="A553" s="9">
        <f t="shared" si="86"/>
        <v>26</v>
      </c>
      <c r="B553" s="8" t="s">
        <v>10</v>
      </c>
      <c r="C553" s="10">
        <v>4825.5600000000004</v>
      </c>
      <c r="D553" s="10"/>
      <c r="E553" s="10"/>
      <c r="F553" s="8">
        <f t="shared" si="81"/>
        <v>4825.5600000000004</v>
      </c>
      <c r="G553" s="185">
        <f t="shared" si="87"/>
        <v>7.4197736969022435E-3</v>
      </c>
      <c r="H553" s="185">
        <f t="shared" si="88"/>
        <v>7.4377091855708441E-3</v>
      </c>
      <c r="I553" s="18">
        <f t="shared" si="82"/>
        <v>63.611570087164395</v>
      </c>
      <c r="J553" s="18">
        <f t="shared" si="83"/>
        <v>13.994545419176166</v>
      </c>
      <c r="K553" s="202">
        <v>23.174866123141118</v>
      </c>
      <c r="L553" s="202">
        <v>2.2167231638418077</v>
      </c>
      <c r="M553" s="71">
        <v>80</v>
      </c>
      <c r="N553" s="71">
        <v>80</v>
      </c>
      <c r="O553" s="8">
        <v>5000</v>
      </c>
      <c r="P553" s="10">
        <f t="shared" si="84"/>
        <v>102.99770479332348</v>
      </c>
      <c r="Q553" s="11">
        <f t="shared" si="85"/>
        <v>2.1344197314575607E-2</v>
      </c>
      <c r="R553" s="79"/>
    </row>
    <row r="554" spans="1:18" x14ac:dyDescent="0.35">
      <c r="A554" s="9">
        <f t="shared" si="86"/>
        <v>27</v>
      </c>
      <c r="B554" s="8" t="s">
        <v>11</v>
      </c>
      <c r="C554" s="10">
        <v>4234.8</v>
      </c>
      <c r="D554" s="10"/>
      <c r="E554" s="10"/>
      <c r="F554" s="8">
        <f t="shared" si="81"/>
        <v>4234.8</v>
      </c>
      <c r="G554" s="185">
        <f t="shared" si="87"/>
        <v>6.6777963272120194E-3</v>
      </c>
      <c r="H554" s="185">
        <f t="shared" si="88"/>
        <v>6.6939382670137592E-3</v>
      </c>
      <c r="I554" s="18">
        <f t="shared" si="82"/>
        <v>57.250413078447963</v>
      </c>
      <c r="J554" s="18">
        <f t="shared" si="83"/>
        <v>12.595090877258551</v>
      </c>
      <c r="K554" s="202">
        <v>20.857379510827009</v>
      </c>
      <c r="L554" s="202">
        <v>1.995050847457627</v>
      </c>
      <c r="M554" s="71">
        <v>72</v>
      </c>
      <c r="N554" s="71">
        <v>72</v>
      </c>
      <c r="O554" s="8">
        <v>5000</v>
      </c>
      <c r="P554" s="10">
        <f t="shared" si="84"/>
        <v>92.697934313991169</v>
      </c>
      <c r="Q554" s="11">
        <f t="shared" si="85"/>
        <v>2.1889566051287231E-2</v>
      </c>
      <c r="R554" s="79"/>
    </row>
    <row r="555" spans="1:18" x14ac:dyDescent="0.35">
      <c r="A555" s="9">
        <f t="shared" si="86"/>
        <v>28</v>
      </c>
      <c r="B555" s="8" t="s">
        <v>12</v>
      </c>
      <c r="C555" s="10">
        <v>7259.45</v>
      </c>
      <c r="D555" s="10"/>
      <c r="E555" s="10"/>
      <c r="F555" s="8">
        <f t="shared" si="81"/>
        <v>7259.45</v>
      </c>
      <c r="G555" s="185">
        <f t="shared" si="87"/>
        <v>1.1129660545353366E-2</v>
      </c>
      <c r="H555" s="185">
        <f t="shared" si="88"/>
        <v>1.1156563778356266E-2</v>
      </c>
      <c r="I555" s="18">
        <f t="shared" si="82"/>
        <v>95.4173551307466</v>
      </c>
      <c r="J555" s="18">
        <f t="shared" si="83"/>
        <v>20.991818128764251</v>
      </c>
      <c r="K555" s="202">
        <v>34.762299184711679</v>
      </c>
      <c r="L555" s="202">
        <v>3.3250847457627115</v>
      </c>
      <c r="M555" s="71">
        <v>120</v>
      </c>
      <c r="N555" s="71">
        <v>120</v>
      </c>
      <c r="O555" s="8">
        <v>5000</v>
      </c>
      <c r="P555" s="10">
        <f t="shared" si="84"/>
        <v>154.49655718998525</v>
      </c>
      <c r="Q555" s="11">
        <f t="shared" si="85"/>
        <v>2.1282129801842461E-2</v>
      </c>
      <c r="R555" s="79"/>
    </row>
    <row r="556" spans="1:18" x14ac:dyDescent="0.35">
      <c r="A556" s="9">
        <f t="shared" si="86"/>
        <v>29</v>
      </c>
      <c r="B556" s="8" t="s">
        <v>13</v>
      </c>
      <c r="C556" s="10">
        <v>4310.6400000000003</v>
      </c>
      <c r="D556" s="10"/>
      <c r="E556" s="10"/>
      <c r="F556" s="8">
        <f t="shared" si="81"/>
        <v>4310.6400000000003</v>
      </c>
      <c r="G556" s="185">
        <f t="shared" si="87"/>
        <v>6.6777963272120194E-3</v>
      </c>
      <c r="H556" s="185">
        <f t="shared" si="88"/>
        <v>6.6939382670137592E-3</v>
      </c>
      <c r="I556" s="18">
        <f t="shared" si="82"/>
        <v>57.250413078447963</v>
      </c>
      <c r="J556" s="18">
        <f t="shared" si="83"/>
        <v>12.595090877258551</v>
      </c>
      <c r="K556" s="202">
        <v>20.857379510827009</v>
      </c>
      <c r="L556" s="202">
        <v>1.995050847457627</v>
      </c>
      <c r="M556" s="71">
        <v>72</v>
      </c>
      <c r="N556" s="71">
        <v>72</v>
      </c>
      <c r="O556" s="8">
        <v>5000</v>
      </c>
      <c r="P556" s="10">
        <f t="shared" si="84"/>
        <v>92.697934313991169</v>
      </c>
      <c r="Q556" s="11">
        <f t="shared" si="85"/>
        <v>2.1504448136237579E-2</v>
      </c>
      <c r="R556" s="79"/>
    </row>
    <row r="557" spans="1:18" x14ac:dyDescent="0.35">
      <c r="A557" s="9">
        <f t="shared" si="86"/>
        <v>30</v>
      </c>
      <c r="B557" s="8" t="s">
        <v>14</v>
      </c>
      <c r="C557" s="10">
        <v>4423.5</v>
      </c>
      <c r="D557" s="10"/>
      <c r="E557" s="10"/>
      <c r="F557" s="8">
        <f t="shared" si="81"/>
        <v>4423.5</v>
      </c>
      <c r="G557" s="185">
        <f t="shared" si="87"/>
        <v>1.0944166202930809E-2</v>
      </c>
      <c r="H557" s="185">
        <f t="shared" si="88"/>
        <v>1.0970621048716996E-2</v>
      </c>
      <c r="I557" s="18">
        <f t="shared" ref="I557:I582" si="89">(G557+H557)*$I$2</f>
        <v>93.827065878567495</v>
      </c>
      <c r="J557" s="18">
        <f t="shared" si="83"/>
        <v>20.64195449328485</v>
      </c>
      <c r="K557" s="202">
        <v>34.182927531633155</v>
      </c>
      <c r="L557" s="202">
        <v>3.2696666666666663</v>
      </c>
      <c r="M557" s="71">
        <v>118</v>
      </c>
      <c r="N557" s="71">
        <v>118</v>
      </c>
      <c r="O557" s="8">
        <v>5000</v>
      </c>
      <c r="P557" s="10">
        <f t="shared" si="84"/>
        <v>151.92161457015217</v>
      </c>
      <c r="Q557" s="11">
        <f t="shared" si="85"/>
        <v>3.4344210369651219E-2</v>
      </c>
      <c r="R557" s="79"/>
    </row>
    <row r="558" spans="1:18" x14ac:dyDescent="0.35">
      <c r="A558" s="9">
        <f t="shared" si="86"/>
        <v>31</v>
      </c>
      <c r="B558" s="8" t="s">
        <v>15</v>
      </c>
      <c r="C558" s="10">
        <v>4021.1</v>
      </c>
      <c r="D558" s="10">
        <v>198.9</v>
      </c>
      <c r="E558" s="10"/>
      <c r="F558" s="8">
        <f t="shared" si="81"/>
        <v>4220</v>
      </c>
      <c r="G558" s="185">
        <f t="shared" si="87"/>
        <v>1.5210536078649601E-2</v>
      </c>
      <c r="H558" s="185">
        <f t="shared" si="88"/>
        <v>1.5247303830420229E-2</v>
      </c>
      <c r="I558" s="18">
        <f t="shared" si="89"/>
        <v>130.40371867868703</v>
      </c>
      <c r="J558" s="18">
        <f t="shared" si="83"/>
        <v>28.688818109311146</v>
      </c>
      <c r="K558" s="202">
        <v>47.5084755524393</v>
      </c>
      <c r="L558" s="202">
        <v>4.5442824858757058</v>
      </c>
      <c r="M558" s="71">
        <v>164</v>
      </c>
      <c r="N558" s="71">
        <v>164</v>
      </c>
      <c r="O558" s="8">
        <v>5000</v>
      </c>
      <c r="P558" s="10">
        <f t="shared" ref="P558:P588" si="90">I558+J558+K558+L558</f>
        <v>211.14529482631318</v>
      </c>
      <c r="Q558" s="11">
        <f t="shared" ref="Q558:Q588" si="91">P558/F558</f>
        <v>5.0034430053628717E-2</v>
      </c>
      <c r="R558" s="79"/>
    </row>
    <row r="559" spans="1:18" x14ac:dyDescent="0.35">
      <c r="A559" s="9">
        <f t="shared" si="86"/>
        <v>32</v>
      </c>
      <c r="B559" s="8" t="s">
        <v>16</v>
      </c>
      <c r="C559" s="10">
        <v>4073.3</v>
      </c>
      <c r="D559" s="10"/>
      <c r="E559" s="10"/>
      <c r="F559" s="8">
        <f t="shared" si="81"/>
        <v>4073.3</v>
      </c>
      <c r="G559" s="185">
        <f t="shared" si="87"/>
        <v>1.5117788907438322E-2</v>
      </c>
      <c r="H559" s="185">
        <f t="shared" si="88"/>
        <v>1.5154332465600594E-2</v>
      </c>
      <c r="I559" s="18">
        <f t="shared" si="89"/>
        <v>129.60857405259748</v>
      </c>
      <c r="J559" s="18">
        <f t="shared" si="83"/>
        <v>28.513886291571445</v>
      </c>
      <c r="K559" s="202">
        <v>47.218789725900031</v>
      </c>
      <c r="L559" s="202">
        <v>4.5165734463276825</v>
      </c>
      <c r="M559" s="71">
        <v>163</v>
      </c>
      <c r="N559" s="71">
        <v>163</v>
      </c>
      <c r="O559" s="8">
        <v>5000</v>
      </c>
      <c r="P559" s="10">
        <f t="shared" si="90"/>
        <v>209.85782351639662</v>
      </c>
      <c r="Q559" s="11">
        <f t="shared" si="91"/>
        <v>5.1520345546951271E-2</v>
      </c>
      <c r="R559" s="79"/>
    </row>
    <row r="560" spans="1:18" x14ac:dyDescent="0.35">
      <c r="A560" s="9">
        <f t="shared" si="86"/>
        <v>33</v>
      </c>
      <c r="B560" s="8" t="s">
        <v>17</v>
      </c>
      <c r="C560" s="10">
        <v>3931.82</v>
      </c>
      <c r="D560" s="10"/>
      <c r="E560" s="10"/>
      <c r="F560" s="8">
        <f t="shared" si="81"/>
        <v>3931.82</v>
      </c>
      <c r="G560" s="185">
        <f t="shared" si="87"/>
        <v>1.001669449081803E-2</v>
      </c>
      <c r="H560" s="185">
        <f t="shared" si="88"/>
        <v>1.0040907400520639E-2</v>
      </c>
      <c r="I560" s="18">
        <f t="shared" si="89"/>
        <v>85.875619617671944</v>
      </c>
      <c r="J560" s="18">
        <f t="shared" si="83"/>
        <v>18.892636315887827</v>
      </c>
      <c r="K560" s="202">
        <v>31.286069266240517</v>
      </c>
      <c r="L560" s="202">
        <v>2.9925762711864405</v>
      </c>
      <c r="M560" s="71">
        <v>108</v>
      </c>
      <c r="N560" s="71">
        <v>108</v>
      </c>
      <c r="O560" s="8">
        <v>5000</v>
      </c>
      <c r="P560" s="10">
        <f t="shared" si="90"/>
        <v>139.04690147098674</v>
      </c>
      <c r="Q560" s="11">
        <f t="shared" si="91"/>
        <v>3.5364513500360323E-2</v>
      </c>
      <c r="R560" s="79"/>
    </row>
    <row r="561" spans="1:18" x14ac:dyDescent="0.35">
      <c r="A561" s="9">
        <f t="shared" si="86"/>
        <v>34</v>
      </c>
      <c r="B561" s="8" t="s">
        <v>18</v>
      </c>
      <c r="C561" s="10">
        <v>4123.59</v>
      </c>
      <c r="D561" s="10"/>
      <c r="E561" s="10"/>
      <c r="F561" s="8">
        <f t="shared" si="81"/>
        <v>4123.59</v>
      </c>
      <c r="G561" s="185">
        <f t="shared" si="87"/>
        <v>1.001669449081803E-2</v>
      </c>
      <c r="H561" s="185">
        <f t="shared" si="88"/>
        <v>1.0040907400520639E-2</v>
      </c>
      <c r="I561" s="18">
        <f t="shared" si="89"/>
        <v>85.875619617671944</v>
      </c>
      <c r="J561" s="18">
        <f t="shared" si="83"/>
        <v>18.892636315887827</v>
      </c>
      <c r="K561" s="202">
        <v>31.286069266240517</v>
      </c>
      <c r="L561" s="202">
        <v>2.9925762711864405</v>
      </c>
      <c r="M561" s="71">
        <v>108</v>
      </c>
      <c r="N561" s="71">
        <v>108</v>
      </c>
      <c r="O561" s="8">
        <v>5000</v>
      </c>
      <c r="P561" s="10">
        <f t="shared" si="90"/>
        <v>139.04690147098674</v>
      </c>
      <c r="Q561" s="11">
        <f t="shared" si="91"/>
        <v>3.3719865813765855E-2</v>
      </c>
      <c r="R561" s="79"/>
    </row>
    <row r="562" spans="1:18" x14ac:dyDescent="0.35">
      <c r="A562" s="9">
        <f t="shared" si="86"/>
        <v>35</v>
      </c>
      <c r="B562" s="8" t="s">
        <v>19</v>
      </c>
      <c r="C562" s="10">
        <v>4198.01</v>
      </c>
      <c r="D562" s="10"/>
      <c r="E562" s="10"/>
      <c r="F562" s="8">
        <f t="shared" si="81"/>
        <v>4198.01</v>
      </c>
      <c r="G562" s="185">
        <f t="shared" si="87"/>
        <v>6.6777963272120194E-3</v>
      </c>
      <c r="H562" s="185">
        <f t="shared" si="88"/>
        <v>6.6939382670137592E-3</v>
      </c>
      <c r="I562" s="18">
        <f t="shared" si="89"/>
        <v>57.250413078447963</v>
      </c>
      <c r="J562" s="18">
        <f t="shared" si="83"/>
        <v>12.595090877258551</v>
      </c>
      <c r="K562" s="202">
        <v>20.857379510827009</v>
      </c>
      <c r="L562" s="202">
        <v>1.995050847457627</v>
      </c>
      <c r="M562" s="71">
        <v>72</v>
      </c>
      <c r="N562" s="71">
        <v>72</v>
      </c>
      <c r="O562" s="8">
        <v>5000</v>
      </c>
      <c r="P562" s="10">
        <f t="shared" si="90"/>
        <v>92.697934313991169</v>
      </c>
      <c r="Q562" s="11">
        <f t="shared" si="91"/>
        <v>2.2081399118627911E-2</v>
      </c>
      <c r="R562" s="79"/>
    </row>
    <row r="563" spans="1:18" x14ac:dyDescent="0.35">
      <c r="A563" s="9">
        <f t="shared" si="86"/>
        <v>36</v>
      </c>
      <c r="B563" s="8" t="s">
        <v>20</v>
      </c>
      <c r="C563" s="10">
        <v>4228.12</v>
      </c>
      <c r="D563" s="10"/>
      <c r="E563" s="10"/>
      <c r="F563" s="8">
        <f t="shared" si="81"/>
        <v>4228.12</v>
      </c>
      <c r="G563" s="185">
        <f t="shared" si="87"/>
        <v>6.6777963272120194E-3</v>
      </c>
      <c r="H563" s="185">
        <f t="shared" si="88"/>
        <v>6.6939382670137592E-3</v>
      </c>
      <c r="I563" s="18">
        <f t="shared" si="89"/>
        <v>57.250413078447963</v>
      </c>
      <c r="J563" s="18">
        <f t="shared" si="83"/>
        <v>12.595090877258551</v>
      </c>
      <c r="K563" s="202">
        <v>20.857379510827009</v>
      </c>
      <c r="L563" s="202">
        <v>1.995050847457627</v>
      </c>
      <c r="M563" s="71">
        <v>72</v>
      </c>
      <c r="N563" s="71">
        <v>72</v>
      </c>
      <c r="O563" s="8">
        <v>5000</v>
      </c>
      <c r="P563" s="10">
        <f t="shared" si="90"/>
        <v>92.697934313991169</v>
      </c>
      <c r="Q563" s="11">
        <f t="shared" si="91"/>
        <v>2.1924149341549241E-2</v>
      </c>
      <c r="R563" s="79"/>
    </row>
    <row r="564" spans="1:18" x14ac:dyDescent="0.35">
      <c r="A564" s="9">
        <f t="shared" si="86"/>
        <v>37</v>
      </c>
      <c r="B564" s="8" t="s">
        <v>21</v>
      </c>
      <c r="C564" s="10">
        <v>4331.46</v>
      </c>
      <c r="D564" s="10"/>
      <c r="E564" s="10"/>
      <c r="F564" s="8">
        <f t="shared" si="81"/>
        <v>4331.46</v>
      </c>
      <c r="G564" s="185">
        <f t="shared" si="87"/>
        <v>6.6777963272120194E-3</v>
      </c>
      <c r="H564" s="185">
        <f t="shared" si="88"/>
        <v>6.6939382670137592E-3</v>
      </c>
      <c r="I564" s="18">
        <f t="shared" si="89"/>
        <v>57.250413078447963</v>
      </c>
      <c r="J564" s="18">
        <f t="shared" si="83"/>
        <v>12.595090877258551</v>
      </c>
      <c r="K564" s="202">
        <v>20.857379510827009</v>
      </c>
      <c r="L564" s="202">
        <v>1.995050847457627</v>
      </c>
      <c r="M564" s="71">
        <v>72</v>
      </c>
      <c r="N564" s="71">
        <v>72</v>
      </c>
      <c r="O564" s="8">
        <v>5000</v>
      </c>
      <c r="P564" s="10">
        <f t="shared" si="90"/>
        <v>92.697934313991169</v>
      </c>
      <c r="Q564" s="11">
        <f t="shared" si="91"/>
        <v>2.1401082848275448E-2</v>
      </c>
      <c r="R564" s="79"/>
    </row>
    <row r="565" spans="1:18" x14ac:dyDescent="0.35">
      <c r="A565" s="9">
        <f t="shared" si="86"/>
        <v>38</v>
      </c>
      <c r="B565" s="8" t="s">
        <v>22</v>
      </c>
      <c r="C565" s="10">
        <v>6367.69</v>
      </c>
      <c r="D565" s="10"/>
      <c r="E565" s="10"/>
      <c r="F565" s="8">
        <f t="shared" si="81"/>
        <v>6367.69</v>
      </c>
      <c r="G565" s="185">
        <f t="shared" si="87"/>
        <v>1.001669449081803E-2</v>
      </c>
      <c r="H565" s="185">
        <f t="shared" si="88"/>
        <v>1.0040907400520639E-2</v>
      </c>
      <c r="I565" s="18">
        <f t="shared" si="89"/>
        <v>85.875619617671944</v>
      </c>
      <c r="J565" s="18">
        <f t="shared" si="83"/>
        <v>18.892636315887827</v>
      </c>
      <c r="K565" s="202">
        <v>31.286069266240517</v>
      </c>
      <c r="L565" s="202">
        <v>2.9925762711864405</v>
      </c>
      <c r="M565" s="71">
        <v>108</v>
      </c>
      <c r="N565" s="71">
        <v>108</v>
      </c>
      <c r="O565" s="8">
        <v>5000</v>
      </c>
      <c r="P565" s="10">
        <f t="shared" si="90"/>
        <v>139.04690147098674</v>
      </c>
      <c r="Q565" s="11">
        <f t="shared" si="91"/>
        <v>2.183631763967573E-2</v>
      </c>
      <c r="R565" s="79"/>
    </row>
    <row r="566" spans="1:18" x14ac:dyDescent="0.35">
      <c r="A566" s="9">
        <f t="shared" si="86"/>
        <v>39</v>
      </c>
      <c r="B566" s="8" t="s">
        <v>23</v>
      </c>
      <c r="C566" s="10">
        <v>168.2</v>
      </c>
      <c r="D566" s="10"/>
      <c r="E566" s="10"/>
      <c r="F566" s="8">
        <f t="shared" si="81"/>
        <v>168.2</v>
      </c>
      <c r="G566" s="185">
        <f t="shared" si="87"/>
        <v>3.709886848451122E-4</v>
      </c>
      <c r="H566" s="185">
        <f t="shared" si="88"/>
        <v>3.7188545927854219E-4</v>
      </c>
      <c r="I566" s="18">
        <f t="shared" si="89"/>
        <v>3.1805785043582198</v>
      </c>
      <c r="J566" s="18">
        <f t="shared" si="83"/>
        <v>0.69972727095880838</v>
      </c>
      <c r="K566" s="202">
        <v>1.1587433061570562</v>
      </c>
      <c r="L566" s="202">
        <v>0.11083615819209038</v>
      </c>
      <c r="M566" s="71">
        <v>4</v>
      </c>
      <c r="N566" s="71">
        <v>4</v>
      </c>
      <c r="O566" s="8">
        <v>5000</v>
      </c>
      <c r="P566" s="10">
        <f t="shared" si="90"/>
        <v>5.1498852396661752</v>
      </c>
      <c r="Q566" s="11">
        <f t="shared" si="91"/>
        <v>3.0617629248907107E-2</v>
      </c>
      <c r="R566" s="79"/>
    </row>
    <row r="567" spans="1:18" x14ac:dyDescent="0.35">
      <c r="A567" s="9">
        <f t="shared" si="86"/>
        <v>40</v>
      </c>
      <c r="B567" s="8" t="s">
        <v>24</v>
      </c>
      <c r="C567" s="10">
        <v>35.1</v>
      </c>
      <c r="D567" s="10"/>
      <c r="E567" s="10"/>
      <c r="F567" s="8">
        <f t="shared" si="81"/>
        <v>35.1</v>
      </c>
      <c r="G567" s="185">
        <f t="shared" si="87"/>
        <v>9.274717121127805E-5</v>
      </c>
      <c r="H567" s="185">
        <f t="shared" si="88"/>
        <v>9.2971364819635548E-5</v>
      </c>
      <c r="I567" s="18">
        <f t="shared" si="89"/>
        <v>0.79514462608955494</v>
      </c>
      <c r="J567" s="18">
        <f t="shared" si="83"/>
        <v>0.17493181773970209</v>
      </c>
      <c r="K567" s="202">
        <v>0.28968582653926406</v>
      </c>
      <c r="L567" s="202">
        <v>2.7709039548022594E-2</v>
      </c>
      <c r="M567" s="71">
        <v>1</v>
      </c>
      <c r="N567" s="71">
        <v>1</v>
      </c>
      <c r="O567" s="8">
        <v>5000</v>
      </c>
      <c r="P567" s="10">
        <f t="shared" si="90"/>
        <v>1.2874713099165438</v>
      </c>
      <c r="Q567" s="11">
        <f t="shared" si="91"/>
        <v>3.6680094299616633E-2</v>
      </c>
      <c r="R567" s="79"/>
    </row>
    <row r="568" spans="1:18" x14ac:dyDescent="0.35">
      <c r="A568" s="9">
        <f t="shared" si="86"/>
        <v>41</v>
      </c>
      <c r="B568" s="8" t="s">
        <v>25</v>
      </c>
      <c r="C568" s="10">
        <v>6093.66</v>
      </c>
      <c r="D568" s="10"/>
      <c r="E568" s="10">
        <v>78.5</v>
      </c>
      <c r="F568" s="8">
        <f t="shared" si="81"/>
        <v>6172.16</v>
      </c>
      <c r="G568" s="185">
        <f t="shared" si="87"/>
        <v>1.001669449081803E-2</v>
      </c>
      <c r="H568" s="185">
        <f t="shared" si="88"/>
        <v>1.0040907400520639E-2</v>
      </c>
      <c r="I568" s="18">
        <f t="shared" si="89"/>
        <v>85.875619617671944</v>
      </c>
      <c r="J568" s="18">
        <f t="shared" si="83"/>
        <v>18.892636315887827</v>
      </c>
      <c r="K568" s="202">
        <v>31.286069266240517</v>
      </c>
      <c r="L568" s="202">
        <v>2.9925762711864405</v>
      </c>
      <c r="M568" s="71">
        <v>108</v>
      </c>
      <c r="N568" s="71">
        <v>108</v>
      </c>
      <c r="O568" s="8">
        <v>5000</v>
      </c>
      <c r="P568" s="10">
        <f t="shared" si="90"/>
        <v>139.04690147098674</v>
      </c>
      <c r="Q568" s="11">
        <f t="shared" si="91"/>
        <v>2.252807792911829E-2</v>
      </c>
      <c r="R568" s="79"/>
    </row>
    <row r="569" spans="1:18" x14ac:dyDescent="0.35">
      <c r="A569" s="9">
        <f t="shared" si="86"/>
        <v>42</v>
      </c>
      <c r="B569" s="8" t="s">
        <v>26</v>
      </c>
      <c r="C569" s="10">
        <v>11059.29</v>
      </c>
      <c r="D569" s="10"/>
      <c r="E569" s="10"/>
      <c r="F569" s="8">
        <f t="shared" si="81"/>
        <v>11059.29</v>
      </c>
      <c r="G569" s="185">
        <f t="shared" si="87"/>
        <v>2.003338898163606E-2</v>
      </c>
      <c r="H569" s="185">
        <f t="shared" si="88"/>
        <v>2.0081814801041278E-2</v>
      </c>
      <c r="I569" s="18">
        <f t="shared" si="89"/>
        <v>171.75123923534389</v>
      </c>
      <c r="J569" s="18">
        <f t="shared" si="83"/>
        <v>37.785272631775655</v>
      </c>
      <c r="K569" s="202">
        <v>62.572138532481034</v>
      </c>
      <c r="L569" s="202">
        <v>5.9851525423728811</v>
      </c>
      <c r="M569" s="71">
        <v>216</v>
      </c>
      <c r="N569" s="71">
        <v>216</v>
      </c>
      <c r="O569" s="8">
        <v>5000</v>
      </c>
      <c r="P569" s="10">
        <f t="shared" si="90"/>
        <v>278.09380294197348</v>
      </c>
      <c r="Q569" s="11">
        <f t="shared" si="91"/>
        <v>2.5145719385419266E-2</v>
      </c>
      <c r="R569" s="79"/>
    </row>
    <row r="570" spans="1:18" x14ac:dyDescent="0.35">
      <c r="A570" s="9">
        <f t="shared" si="86"/>
        <v>43</v>
      </c>
      <c r="B570" s="8" t="s">
        <v>27</v>
      </c>
      <c r="C570" s="10">
        <v>3046.28</v>
      </c>
      <c r="D570" s="10"/>
      <c r="E570" s="10">
        <v>99.3</v>
      </c>
      <c r="F570" s="8">
        <f t="shared" si="81"/>
        <v>3145.5800000000004</v>
      </c>
      <c r="G570" s="185">
        <f t="shared" si="87"/>
        <v>6.3995548135781857E-3</v>
      </c>
      <c r="H570" s="185">
        <f t="shared" si="88"/>
        <v>6.4150241725548524E-3</v>
      </c>
      <c r="I570" s="18">
        <f t="shared" si="89"/>
        <v>54.864979200179292</v>
      </c>
      <c r="J570" s="18">
        <f t="shared" si="83"/>
        <v>12.070295424039445</v>
      </c>
      <c r="K570" s="202">
        <v>19.988322031209215</v>
      </c>
      <c r="L570" s="202">
        <v>1.9119237288135591</v>
      </c>
      <c r="M570" s="71">
        <v>69</v>
      </c>
      <c r="N570" s="71">
        <v>69</v>
      </c>
      <c r="O570" s="8">
        <v>5000</v>
      </c>
      <c r="P570" s="10">
        <f t="shared" si="90"/>
        <v>88.835520384241519</v>
      </c>
      <c r="Q570" s="11">
        <f t="shared" si="91"/>
        <v>2.8241380090235031E-2</v>
      </c>
      <c r="R570" s="79"/>
    </row>
    <row r="571" spans="1:18" x14ac:dyDescent="0.35">
      <c r="A571" s="9">
        <f t="shared" si="86"/>
        <v>44</v>
      </c>
      <c r="B571" s="8" t="s">
        <v>28</v>
      </c>
      <c r="C571" s="10">
        <v>851.4</v>
      </c>
      <c r="D571" s="10"/>
      <c r="E571" s="10"/>
      <c r="F571" s="8">
        <f t="shared" si="81"/>
        <v>851.4</v>
      </c>
      <c r="G571" s="185">
        <f t="shared" si="87"/>
        <v>2.5041736227045075E-3</v>
      </c>
      <c r="H571" s="185">
        <f t="shared" si="88"/>
        <v>2.5102268501301598E-3</v>
      </c>
      <c r="I571" s="18">
        <f t="shared" si="89"/>
        <v>21.468904904417986</v>
      </c>
      <c r="J571" s="18">
        <f t="shared" si="83"/>
        <v>4.7231590789719569</v>
      </c>
      <c r="K571" s="202">
        <v>7.8215173165601293</v>
      </c>
      <c r="L571" s="202">
        <v>0.74814406779661013</v>
      </c>
      <c r="M571" s="71">
        <v>27</v>
      </c>
      <c r="N571" s="71">
        <v>27</v>
      </c>
      <c r="O571" s="8">
        <v>5000</v>
      </c>
      <c r="P571" s="10">
        <f t="shared" si="90"/>
        <v>34.761725367746685</v>
      </c>
      <c r="Q571" s="11">
        <f t="shared" si="91"/>
        <v>4.0828899891645155E-2</v>
      </c>
      <c r="R571" s="79"/>
    </row>
    <row r="572" spans="1:18" x14ac:dyDescent="0.35">
      <c r="A572" s="9">
        <f t="shared" si="86"/>
        <v>45</v>
      </c>
      <c r="B572" s="8" t="s">
        <v>29</v>
      </c>
      <c r="C572" s="10">
        <v>3100.1</v>
      </c>
      <c r="D572" s="10"/>
      <c r="E572" s="10"/>
      <c r="F572" s="8">
        <f t="shared" si="81"/>
        <v>3100.1</v>
      </c>
      <c r="G572" s="185">
        <f t="shared" si="87"/>
        <v>6.3995548135781857E-3</v>
      </c>
      <c r="H572" s="185">
        <f t="shared" si="88"/>
        <v>6.4150241725548524E-3</v>
      </c>
      <c r="I572" s="18">
        <f t="shared" si="89"/>
        <v>54.864979200179292</v>
      </c>
      <c r="J572" s="18">
        <f t="shared" si="83"/>
        <v>12.070295424039445</v>
      </c>
      <c r="K572" s="202">
        <v>19.988322031209215</v>
      </c>
      <c r="L572" s="202">
        <v>1.9119237288135591</v>
      </c>
      <c r="M572" s="71">
        <v>69</v>
      </c>
      <c r="N572" s="71">
        <v>69</v>
      </c>
      <c r="O572" s="8">
        <v>5000</v>
      </c>
      <c r="P572" s="10">
        <f t="shared" si="90"/>
        <v>88.835520384241519</v>
      </c>
      <c r="Q572" s="11">
        <f t="shared" si="91"/>
        <v>2.8655695101526248E-2</v>
      </c>
      <c r="R572" s="79"/>
    </row>
    <row r="573" spans="1:18" x14ac:dyDescent="0.35">
      <c r="A573" s="9">
        <f t="shared" si="86"/>
        <v>46</v>
      </c>
      <c r="B573" s="8" t="s">
        <v>30</v>
      </c>
      <c r="C573" s="10">
        <v>2324.65</v>
      </c>
      <c r="D573" s="10"/>
      <c r="E573" s="10"/>
      <c r="F573" s="8">
        <f t="shared" si="81"/>
        <v>2324.65</v>
      </c>
      <c r="G573" s="185">
        <f t="shared" si="87"/>
        <v>7.4197736969022435E-3</v>
      </c>
      <c r="H573" s="185">
        <f t="shared" si="88"/>
        <v>7.3447378207512079E-3</v>
      </c>
      <c r="I573" s="18">
        <f t="shared" si="89"/>
        <v>63.213517837257371</v>
      </c>
      <c r="J573" s="18">
        <f t="shared" si="83"/>
        <v>13.906973924196622</v>
      </c>
      <c r="K573" s="202">
        <v>23.030996497621011</v>
      </c>
      <c r="L573" s="202">
        <v>2.2167231638418077</v>
      </c>
      <c r="M573" s="71">
        <v>79</v>
      </c>
      <c r="N573" s="71">
        <v>80</v>
      </c>
      <c r="O573" s="8">
        <v>5000</v>
      </c>
      <c r="P573" s="10">
        <f t="shared" si="90"/>
        <v>102.3682114229168</v>
      </c>
      <c r="Q573" s="11">
        <f t="shared" si="91"/>
        <v>4.4035967316764589E-2</v>
      </c>
      <c r="R573" s="79"/>
    </row>
    <row r="574" spans="1:18" x14ac:dyDescent="0.35">
      <c r="A574" s="9">
        <f t="shared" si="86"/>
        <v>47</v>
      </c>
      <c r="B574" s="8" t="s">
        <v>31</v>
      </c>
      <c r="C574" s="10">
        <v>4171.12</v>
      </c>
      <c r="D574" s="10">
        <v>247.3</v>
      </c>
      <c r="E574" s="10">
        <v>94.2</v>
      </c>
      <c r="F574" s="8">
        <f t="shared" si="81"/>
        <v>4512.62</v>
      </c>
      <c r="G574" s="185">
        <f t="shared" si="87"/>
        <v>1.14079020589872E-2</v>
      </c>
      <c r="H574" s="185">
        <f t="shared" si="88"/>
        <v>1.1435477872815172E-2</v>
      </c>
      <c r="I574" s="18">
        <f t="shared" si="89"/>
        <v>97.802789009015257</v>
      </c>
      <c r="J574" s="18">
        <f t="shared" si="83"/>
        <v>21.516613581983357</v>
      </c>
      <c r="K574" s="202">
        <v>35.631356664329473</v>
      </c>
      <c r="L574" s="202">
        <v>3.4082118644067796</v>
      </c>
      <c r="M574" s="71">
        <v>123</v>
      </c>
      <c r="N574" s="71">
        <v>123</v>
      </c>
      <c r="O574" s="8">
        <v>5000</v>
      </c>
      <c r="P574" s="10">
        <f t="shared" si="90"/>
        <v>158.35897111973486</v>
      </c>
      <c r="Q574" s="11">
        <f t="shared" si="91"/>
        <v>3.5092467595262813E-2</v>
      </c>
      <c r="R574" s="79"/>
    </row>
    <row r="575" spans="1:18" x14ac:dyDescent="0.35">
      <c r="A575" s="9">
        <f t="shared" si="86"/>
        <v>48</v>
      </c>
      <c r="B575" s="8" t="s">
        <v>32</v>
      </c>
      <c r="C575" s="10">
        <v>11115.95</v>
      </c>
      <c r="D575" s="10"/>
      <c r="E575" s="10"/>
      <c r="F575" s="8">
        <f t="shared" si="81"/>
        <v>11115.95</v>
      </c>
      <c r="G575" s="185">
        <f t="shared" si="87"/>
        <v>1.9755147468002224E-2</v>
      </c>
      <c r="H575" s="185">
        <f t="shared" si="88"/>
        <v>1.9802900706582371E-2</v>
      </c>
      <c r="I575" s="18">
        <f t="shared" si="89"/>
        <v>169.3658053570752</v>
      </c>
      <c r="J575" s="18">
        <f t="shared" si="83"/>
        <v>37.260477178556542</v>
      </c>
      <c r="K575" s="202">
        <v>61.703081052863233</v>
      </c>
      <c r="L575" s="202">
        <v>5.9020254237288121</v>
      </c>
      <c r="M575" s="71">
        <v>213</v>
      </c>
      <c r="N575" s="71">
        <v>213</v>
      </c>
      <c r="O575" s="8">
        <v>5000</v>
      </c>
      <c r="P575" s="10">
        <f t="shared" si="90"/>
        <v>274.23138901222376</v>
      </c>
      <c r="Q575" s="11">
        <f t="shared" si="91"/>
        <v>2.4670081190741568E-2</v>
      </c>
      <c r="R575" s="79"/>
    </row>
    <row r="576" spans="1:18" x14ac:dyDescent="0.35">
      <c r="A576" s="9">
        <f t="shared" si="86"/>
        <v>49</v>
      </c>
      <c r="B576" s="8" t="s">
        <v>33</v>
      </c>
      <c r="C576" s="10">
        <v>3259.72</v>
      </c>
      <c r="D576" s="10"/>
      <c r="E576" s="10"/>
      <c r="F576" s="8">
        <f t="shared" si="81"/>
        <v>3259.72</v>
      </c>
      <c r="G576" s="185">
        <f t="shared" si="87"/>
        <v>9.5529586347616394E-3</v>
      </c>
      <c r="H576" s="185">
        <f t="shared" si="88"/>
        <v>9.576050576422461E-3</v>
      </c>
      <c r="I576" s="18">
        <f t="shared" si="89"/>
        <v>81.899896487224169</v>
      </c>
      <c r="J576" s="18">
        <f t="shared" si="83"/>
        <v>18.017977227189316</v>
      </c>
      <c r="K576" s="202">
        <v>29.837640133544195</v>
      </c>
      <c r="L576" s="202">
        <v>2.8540310734463272</v>
      </c>
      <c r="M576" s="71">
        <v>103</v>
      </c>
      <c r="N576" s="71">
        <v>103</v>
      </c>
      <c r="O576" s="8">
        <v>5000</v>
      </c>
      <c r="P576" s="10">
        <f t="shared" si="90"/>
        <v>132.60954492140399</v>
      </c>
      <c r="Q576" s="11">
        <f t="shared" si="91"/>
        <v>4.0681268612458743E-2</v>
      </c>
      <c r="R576" s="79"/>
    </row>
    <row r="577" spans="1:18" x14ac:dyDescent="0.35">
      <c r="A577" s="9">
        <f t="shared" si="86"/>
        <v>50</v>
      </c>
      <c r="B577" s="8" t="s">
        <v>34</v>
      </c>
      <c r="C577" s="10">
        <v>3223.22</v>
      </c>
      <c r="D577" s="10"/>
      <c r="E577" s="10"/>
      <c r="F577" s="8">
        <f t="shared" si="81"/>
        <v>3223.22</v>
      </c>
      <c r="G577" s="185">
        <f t="shared" si="87"/>
        <v>9.4602114635503609E-3</v>
      </c>
      <c r="H577" s="185">
        <f t="shared" si="88"/>
        <v>9.3901078467831904E-3</v>
      </c>
      <c r="I577" s="18">
        <f t="shared" si="89"/>
        <v>80.706699611227577</v>
      </c>
      <c r="J577" s="18">
        <f t="shared" si="83"/>
        <v>17.755473914470066</v>
      </c>
      <c r="K577" s="202">
        <v>29.404084681484814</v>
      </c>
      <c r="L577" s="202">
        <v>2.8263220338983048</v>
      </c>
      <c r="M577" s="71">
        <v>101</v>
      </c>
      <c r="N577" s="71">
        <v>102</v>
      </c>
      <c r="O577" s="8">
        <v>5000</v>
      </c>
      <c r="P577" s="10">
        <f t="shared" si="90"/>
        <v>130.69258024108075</v>
      </c>
      <c r="Q577" s="11">
        <f t="shared" si="91"/>
        <v>4.0547210628216736E-2</v>
      </c>
      <c r="R577" s="79"/>
    </row>
    <row r="578" spans="1:18" x14ac:dyDescent="0.35">
      <c r="A578" s="9">
        <f t="shared" si="86"/>
        <v>51</v>
      </c>
      <c r="B578" s="8" t="s">
        <v>35</v>
      </c>
      <c r="C578" s="10">
        <v>4167.8999999999996</v>
      </c>
      <c r="D578" s="10"/>
      <c r="E578" s="10"/>
      <c r="F578" s="8">
        <f t="shared" si="81"/>
        <v>4167.8999999999996</v>
      </c>
      <c r="G578" s="185">
        <f t="shared" si="87"/>
        <v>9.7384529771841945E-3</v>
      </c>
      <c r="H578" s="185">
        <f t="shared" si="88"/>
        <v>9.6690219412420963E-3</v>
      </c>
      <c r="I578" s="18">
        <f t="shared" si="89"/>
        <v>83.092133489496234</v>
      </c>
      <c r="J578" s="18">
        <f t="shared" si="83"/>
        <v>18.280269367689172</v>
      </c>
      <c r="K578" s="202">
        <v>30.273142161102605</v>
      </c>
      <c r="L578" s="202">
        <v>2.9094491525423725</v>
      </c>
      <c r="M578" s="71">
        <v>104</v>
      </c>
      <c r="N578" s="71">
        <v>105</v>
      </c>
      <c r="O578" s="8">
        <v>5000</v>
      </c>
      <c r="P578" s="10">
        <f t="shared" si="90"/>
        <v>134.55499417083038</v>
      </c>
      <c r="Q578" s="11">
        <f t="shared" si="91"/>
        <v>3.2283642642777034E-2</v>
      </c>
      <c r="R578" s="79"/>
    </row>
    <row r="579" spans="1:18" x14ac:dyDescent="0.35">
      <c r="A579" s="9">
        <f t="shared" si="86"/>
        <v>52</v>
      </c>
      <c r="B579" s="8" t="s">
        <v>36</v>
      </c>
      <c r="C579" s="10">
        <v>6158.52</v>
      </c>
      <c r="D579" s="10"/>
      <c r="E579" s="10"/>
      <c r="F579" s="8">
        <f t="shared" si="81"/>
        <v>6158.52</v>
      </c>
      <c r="G579" s="185">
        <f t="shared" si="87"/>
        <v>1.1964385086254869E-2</v>
      </c>
      <c r="H579" s="185">
        <f t="shared" si="88"/>
        <v>1.1993306061732985E-2</v>
      </c>
      <c r="I579" s="18">
        <f t="shared" si="89"/>
        <v>102.5736567655526</v>
      </c>
      <c r="J579" s="18">
        <f t="shared" si="83"/>
        <v>22.566204488421572</v>
      </c>
      <c r="K579" s="202">
        <v>37.369471623565055</v>
      </c>
      <c r="L579" s="202">
        <v>3.5744661016949144</v>
      </c>
      <c r="M579" s="71">
        <v>129</v>
      </c>
      <c r="N579" s="71">
        <v>129</v>
      </c>
      <c r="O579" s="8">
        <v>5000</v>
      </c>
      <c r="P579" s="10">
        <f t="shared" si="90"/>
        <v>166.08379897923416</v>
      </c>
      <c r="Q579" s="11">
        <f t="shared" si="91"/>
        <v>2.6968135035566037E-2</v>
      </c>
      <c r="R579" s="79"/>
    </row>
    <row r="580" spans="1:18" x14ac:dyDescent="0.35">
      <c r="A580" s="9">
        <f t="shared" si="86"/>
        <v>53</v>
      </c>
      <c r="B580" s="8" t="s">
        <v>37</v>
      </c>
      <c r="C580" s="10">
        <v>3211.24</v>
      </c>
      <c r="D580" s="10"/>
      <c r="E580" s="10"/>
      <c r="F580" s="8">
        <f t="shared" si="81"/>
        <v>3211.24</v>
      </c>
      <c r="G580" s="185">
        <f t="shared" si="87"/>
        <v>6.4923019847894633E-3</v>
      </c>
      <c r="H580" s="185">
        <f t="shared" si="88"/>
        <v>6.5079955373744886E-3</v>
      </c>
      <c r="I580" s="18">
        <f t="shared" si="89"/>
        <v>55.660123826268851</v>
      </c>
      <c r="J580" s="18">
        <f t="shared" si="83"/>
        <v>12.245227241779148</v>
      </c>
      <c r="K580" s="202">
        <v>20.278007857748484</v>
      </c>
      <c r="L580" s="202">
        <v>1.9396327683615817</v>
      </c>
      <c r="M580" s="71">
        <v>70</v>
      </c>
      <c r="N580" s="71">
        <v>70</v>
      </c>
      <c r="O580" s="8">
        <v>5000</v>
      </c>
      <c r="P580" s="10">
        <f t="shared" si="90"/>
        <v>90.12299169415806</v>
      </c>
      <c r="Q580" s="11">
        <f t="shared" si="91"/>
        <v>2.8064857093882133E-2</v>
      </c>
      <c r="R580" s="79"/>
    </row>
    <row r="581" spans="1:18" x14ac:dyDescent="0.35">
      <c r="A581" s="9">
        <f t="shared" si="86"/>
        <v>54</v>
      </c>
      <c r="B581" s="8" t="s">
        <v>38</v>
      </c>
      <c r="C581" s="10">
        <v>3235.04</v>
      </c>
      <c r="D581" s="10"/>
      <c r="E581" s="10"/>
      <c r="F581" s="8">
        <f t="shared" si="81"/>
        <v>3235.04</v>
      </c>
      <c r="G581" s="185">
        <f t="shared" si="87"/>
        <v>1.001669449081803E-2</v>
      </c>
      <c r="H581" s="185">
        <f t="shared" si="88"/>
        <v>1.0040907400520639E-2</v>
      </c>
      <c r="I581" s="18">
        <f t="shared" si="89"/>
        <v>85.875619617671944</v>
      </c>
      <c r="J581" s="18">
        <f t="shared" si="83"/>
        <v>18.892636315887827</v>
      </c>
      <c r="K581" s="202">
        <v>31.286069266240517</v>
      </c>
      <c r="L581" s="202">
        <v>2.9925762711864405</v>
      </c>
      <c r="M581" s="71">
        <v>108</v>
      </c>
      <c r="N581" s="71">
        <v>108</v>
      </c>
      <c r="O581" s="8">
        <v>5000</v>
      </c>
      <c r="P581" s="10">
        <f t="shared" si="90"/>
        <v>139.04690147098674</v>
      </c>
      <c r="Q581" s="11">
        <f>P581/F581</f>
        <v>4.2981509184117271E-2</v>
      </c>
      <c r="R581" s="79"/>
    </row>
    <row r="582" spans="1:18" s="180" customFormat="1" x14ac:dyDescent="0.35">
      <c r="A582" s="9">
        <f t="shared" si="86"/>
        <v>55</v>
      </c>
      <c r="B582" s="174" t="s">
        <v>1774</v>
      </c>
      <c r="C582" s="175">
        <v>3258.3</v>
      </c>
      <c r="D582" s="175"/>
      <c r="E582" s="175">
        <v>250</v>
      </c>
      <c r="F582" s="174">
        <f t="shared" ref="F582:F602" si="92">C582+D582+E582</f>
        <v>3508.3</v>
      </c>
      <c r="G582" s="185">
        <f t="shared" si="87"/>
        <v>1.9569653125579668E-2</v>
      </c>
      <c r="H582" s="185">
        <f t="shared" si="88"/>
        <v>1.96169579769431E-2</v>
      </c>
      <c r="I582" s="177">
        <f t="shared" si="89"/>
        <v>167.77551610489607</v>
      </c>
      <c r="J582" s="177">
        <f t="shared" si="83"/>
        <v>36.910613543077133</v>
      </c>
      <c r="K582" s="202">
        <v>61.123709399784701</v>
      </c>
      <c r="L582" s="202">
        <v>23.936</v>
      </c>
      <c r="M582" s="178">
        <v>211</v>
      </c>
      <c r="N582" s="178">
        <v>211</v>
      </c>
      <c r="O582" s="174">
        <v>5000</v>
      </c>
      <c r="P582" s="175">
        <f t="shared" si="90"/>
        <v>289.7458390477579</v>
      </c>
      <c r="Q582" s="176">
        <f t="shared" si="91"/>
        <v>8.2588672305036026E-2</v>
      </c>
      <c r="R582" s="179"/>
    </row>
    <row r="583" spans="1:18" x14ac:dyDescent="0.35">
      <c r="A583" s="9">
        <f t="shared" si="86"/>
        <v>56</v>
      </c>
      <c r="B583" s="8" t="s">
        <v>39</v>
      </c>
      <c r="C583" s="10">
        <v>76.7</v>
      </c>
      <c r="D583" s="10"/>
      <c r="E583" s="10"/>
      <c r="F583" s="8">
        <f t="shared" si="92"/>
        <v>76.7</v>
      </c>
      <c r="G583" s="185">
        <f t="shared" si="87"/>
        <v>2.7824151363383418E-4</v>
      </c>
      <c r="H583" s="185">
        <f t="shared" si="88"/>
        <v>1.859427296392711E-4</v>
      </c>
      <c r="I583" s="18">
        <f t="shared" ref="I583:I602" si="93">(G583+H583)*$I$2</f>
        <v>1.9873816283616366</v>
      </c>
      <c r="J583" s="18">
        <f t="shared" si="83"/>
        <v>0.43722395823956006</v>
      </c>
      <c r="K583" s="202">
        <v>0.72518785409768116</v>
      </c>
      <c r="L583" s="202">
        <v>8.3127118644067799E-2</v>
      </c>
      <c r="M583" s="71">
        <v>2</v>
      </c>
      <c r="N583" s="71">
        <v>3</v>
      </c>
      <c r="O583" s="8">
        <v>5000</v>
      </c>
      <c r="P583" s="10">
        <f t="shared" si="90"/>
        <v>3.2329205593429453</v>
      </c>
      <c r="Q583" s="11">
        <f t="shared" si="91"/>
        <v>4.2150202859751566E-2</v>
      </c>
      <c r="R583" s="79"/>
    </row>
    <row r="584" spans="1:18" x14ac:dyDescent="0.35">
      <c r="A584" s="9">
        <f t="shared" si="86"/>
        <v>57</v>
      </c>
      <c r="B584" s="8" t="s">
        <v>40</v>
      </c>
      <c r="C584" s="10">
        <v>329.5</v>
      </c>
      <c r="D584" s="10"/>
      <c r="E584" s="10"/>
      <c r="F584" s="8">
        <f t="shared" si="92"/>
        <v>329.5</v>
      </c>
      <c r="G584" s="185">
        <f t="shared" si="87"/>
        <v>1.1129660545353367E-3</v>
      </c>
      <c r="H584" s="185">
        <f t="shared" si="88"/>
        <v>1.1156563778356265E-3</v>
      </c>
      <c r="I584" s="18">
        <f t="shared" si="93"/>
        <v>9.5417355130746593</v>
      </c>
      <c r="J584" s="18">
        <f t="shared" si="83"/>
        <v>2.099181812876425</v>
      </c>
      <c r="K584" s="202">
        <v>3.4762299184711685</v>
      </c>
      <c r="L584" s="202">
        <v>0.3325084745762712</v>
      </c>
      <c r="M584" s="71">
        <v>12</v>
      </c>
      <c r="N584" s="71">
        <v>12</v>
      </c>
      <c r="O584" s="8">
        <v>5000</v>
      </c>
      <c r="P584" s="10">
        <f t="shared" si="90"/>
        <v>15.449655718998523</v>
      </c>
      <c r="Q584" s="11">
        <f t="shared" si="91"/>
        <v>4.6888181241270178E-2</v>
      </c>
      <c r="R584" s="79"/>
    </row>
    <row r="585" spans="1:18" x14ac:dyDescent="0.35">
      <c r="A585" s="9">
        <f t="shared" si="86"/>
        <v>58</v>
      </c>
      <c r="B585" s="8" t="s">
        <v>41</v>
      </c>
      <c r="C585" s="10">
        <v>329.2</v>
      </c>
      <c r="D585" s="10"/>
      <c r="E585" s="10"/>
      <c r="F585" s="8">
        <f t="shared" si="92"/>
        <v>329.2</v>
      </c>
      <c r="G585" s="185">
        <f t="shared" si="87"/>
        <v>1.1129660545353367E-3</v>
      </c>
      <c r="H585" s="185">
        <f t="shared" si="88"/>
        <v>1.1156563778356265E-3</v>
      </c>
      <c r="I585" s="18">
        <f t="shared" si="93"/>
        <v>9.5417355130746593</v>
      </c>
      <c r="J585" s="18">
        <f t="shared" ref="J585:J602" si="94">I585*0.22</f>
        <v>2.099181812876425</v>
      </c>
      <c r="K585" s="202">
        <v>3.4762299184711685</v>
      </c>
      <c r="L585" s="202">
        <v>0.3325084745762712</v>
      </c>
      <c r="M585" s="71">
        <v>12</v>
      </c>
      <c r="N585" s="71">
        <v>12</v>
      </c>
      <c r="O585" s="8">
        <v>5000</v>
      </c>
      <c r="P585" s="10">
        <f t="shared" si="90"/>
        <v>15.449655718998523</v>
      </c>
      <c r="Q585" s="11">
        <f t="shared" si="91"/>
        <v>4.6930910446532574E-2</v>
      </c>
      <c r="R585" s="79"/>
    </row>
    <row r="586" spans="1:18" x14ac:dyDescent="0.35">
      <c r="A586" s="9">
        <f t="shared" si="86"/>
        <v>59</v>
      </c>
      <c r="B586" s="8" t="s">
        <v>42</v>
      </c>
      <c r="C586" s="10">
        <v>325.10000000000002</v>
      </c>
      <c r="D586" s="10"/>
      <c r="E586" s="10"/>
      <c r="F586" s="8">
        <f t="shared" si="92"/>
        <v>325.10000000000002</v>
      </c>
      <c r="G586" s="185">
        <f t="shared" si="87"/>
        <v>1.1129660545353367E-3</v>
      </c>
      <c r="H586" s="185">
        <f t="shared" si="88"/>
        <v>1.1156563778356265E-3</v>
      </c>
      <c r="I586" s="18">
        <f t="shared" si="93"/>
        <v>9.5417355130746593</v>
      </c>
      <c r="J586" s="18">
        <f t="shared" si="94"/>
        <v>2.099181812876425</v>
      </c>
      <c r="K586" s="202">
        <v>3.4762299184711685</v>
      </c>
      <c r="L586" s="202">
        <v>0.3325084745762712</v>
      </c>
      <c r="M586" s="71">
        <v>12</v>
      </c>
      <c r="N586" s="71">
        <v>12</v>
      </c>
      <c r="O586" s="8">
        <v>5000</v>
      </c>
      <c r="P586" s="10">
        <f t="shared" si="90"/>
        <v>15.449655718998523</v>
      </c>
      <c r="Q586" s="11">
        <f t="shared" si="91"/>
        <v>4.7522779818512835E-2</v>
      </c>
      <c r="R586" s="79"/>
    </row>
    <row r="587" spans="1:18" x14ac:dyDescent="0.35">
      <c r="A587" s="9">
        <f t="shared" si="86"/>
        <v>60</v>
      </c>
      <c r="B587" s="8" t="s">
        <v>43</v>
      </c>
      <c r="C587" s="10">
        <v>329.3</v>
      </c>
      <c r="D587" s="10"/>
      <c r="E587" s="10"/>
      <c r="F587" s="8">
        <f t="shared" si="92"/>
        <v>329.3</v>
      </c>
      <c r="G587" s="185">
        <f t="shared" si="87"/>
        <v>1.1129660545353367E-3</v>
      </c>
      <c r="H587" s="185">
        <f t="shared" si="88"/>
        <v>1.1156563778356265E-3</v>
      </c>
      <c r="I587" s="18">
        <f t="shared" si="93"/>
        <v>9.5417355130746593</v>
      </c>
      <c r="J587" s="18">
        <f t="shared" si="94"/>
        <v>2.099181812876425</v>
      </c>
      <c r="K587" s="202">
        <v>3.4762299184711685</v>
      </c>
      <c r="L587" s="202">
        <v>0.3325084745762712</v>
      </c>
      <c r="M587" s="71">
        <v>12</v>
      </c>
      <c r="N587" s="71">
        <v>12</v>
      </c>
      <c r="O587" s="8">
        <v>5000</v>
      </c>
      <c r="P587" s="10">
        <f t="shared" si="90"/>
        <v>15.449655718998523</v>
      </c>
      <c r="Q587" s="11">
        <f t="shared" si="91"/>
        <v>4.6916658727599522E-2</v>
      </c>
      <c r="R587" s="79"/>
    </row>
    <row r="588" spans="1:18" x14ac:dyDescent="0.35">
      <c r="A588" s="9">
        <f t="shared" si="86"/>
        <v>61</v>
      </c>
      <c r="B588" s="8" t="s">
        <v>44</v>
      </c>
      <c r="C588" s="10">
        <v>377.4</v>
      </c>
      <c r="D588" s="10"/>
      <c r="E588" s="10"/>
      <c r="F588" s="8">
        <f t="shared" si="92"/>
        <v>377.4</v>
      </c>
      <c r="G588" s="185">
        <f t="shared" si="87"/>
        <v>1.1129660545353367E-3</v>
      </c>
      <c r="H588" s="185">
        <f t="shared" si="88"/>
        <v>1.1156563778356265E-3</v>
      </c>
      <c r="I588" s="18">
        <f t="shared" si="93"/>
        <v>9.5417355130746593</v>
      </c>
      <c r="J588" s="18">
        <f t="shared" si="94"/>
        <v>2.099181812876425</v>
      </c>
      <c r="K588" s="202">
        <v>3.4762299184711685</v>
      </c>
      <c r="L588" s="202">
        <v>0.3325084745762712</v>
      </c>
      <c r="M588" s="71">
        <v>12</v>
      </c>
      <c r="N588" s="71">
        <v>12</v>
      </c>
      <c r="O588" s="8">
        <v>5000</v>
      </c>
      <c r="P588" s="10">
        <f t="shared" si="90"/>
        <v>15.449655718998523</v>
      </c>
      <c r="Q588" s="11">
        <f t="shared" si="91"/>
        <v>4.0937084576042726E-2</v>
      </c>
      <c r="R588" s="79"/>
    </row>
    <row r="589" spans="1:18" x14ac:dyDescent="0.35">
      <c r="A589" s="9">
        <f t="shared" si="86"/>
        <v>62</v>
      </c>
      <c r="B589" s="8" t="s">
        <v>45</v>
      </c>
      <c r="C589" s="10">
        <v>324.31</v>
      </c>
      <c r="D589" s="10"/>
      <c r="E589" s="10"/>
      <c r="F589" s="8">
        <f t="shared" si="92"/>
        <v>324.31</v>
      </c>
      <c r="G589" s="185">
        <f t="shared" si="87"/>
        <v>1.1129660545353367E-3</v>
      </c>
      <c r="H589" s="185">
        <f t="shared" si="88"/>
        <v>1.1156563778356265E-3</v>
      </c>
      <c r="I589" s="18">
        <f t="shared" si="93"/>
        <v>9.5417355130746593</v>
      </c>
      <c r="J589" s="18">
        <f t="shared" si="94"/>
        <v>2.099181812876425</v>
      </c>
      <c r="K589" s="202">
        <v>3.4762299184711685</v>
      </c>
      <c r="L589" s="202">
        <v>0.3325084745762712</v>
      </c>
      <c r="M589" s="71">
        <v>12</v>
      </c>
      <c r="N589" s="71">
        <v>12</v>
      </c>
      <c r="O589" s="8">
        <v>5000</v>
      </c>
      <c r="P589" s="10">
        <f t="shared" ref="P589:P602" si="95">I589+J589+K589+L589</f>
        <v>15.449655718998523</v>
      </c>
      <c r="Q589" s="11">
        <f t="shared" ref="Q589:Q603" si="96">P589/F589</f>
        <v>4.7638542502539308E-2</v>
      </c>
      <c r="R589" s="79"/>
    </row>
    <row r="590" spans="1:18" x14ac:dyDescent="0.35">
      <c r="A590" s="9">
        <f t="shared" si="86"/>
        <v>63</v>
      </c>
      <c r="B590" s="8" t="s">
        <v>46</v>
      </c>
      <c r="C590" s="10">
        <v>332</v>
      </c>
      <c r="D590" s="10"/>
      <c r="E590" s="10"/>
      <c r="F590" s="8">
        <f t="shared" si="92"/>
        <v>332</v>
      </c>
      <c r="G590" s="185">
        <f t="shared" si="87"/>
        <v>8.3472454090150242E-4</v>
      </c>
      <c r="H590" s="185">
        <f t="shared" si="88"/>
        <v>7.4377091855708439E-4</v>
      </c>
      <c r="I590" s="18">
        <f t="shared" si="93"/>
        <v>6.7582493848989653</v>
      </c>
      <c r="J590" s="18">
        <f t="shared" si="94"/>
        <v>1.4868148646777724</v>
      </c>
      <c r="K590" s="202">
        <v>2.4633028133332648</v>
      </c>
      <c r="L590" s="202">
        <v>0.24938135593220337</v>
      </c>
      <c r="M590" s="71">
        <v>8</v>
      </c>
      <c r="N590" s="71">
        <v>9</v>
      </c>
      <c r="O590" s="8">
        <v>5000</v>
      </c>
      <c r="P590" s="10">
        <f t="shared" si="95"/>
        <v>10.957748418842206</v>
      </c>
      <c r="Q590" s="11">
        <f t="shared" si="96"/>
        <v>3.3005266321813873E-2</v>
      </c>
      <c r="R590" s="79"/>
    </row>
    <row r="591" spans="1:18" x14ac:dyDescent="0.35">
      <c r="A591" s="9">
        <f t="shared" si="86"/>
        <v>64</v>
      </c>
      <c r="B591" s="8" t="s">
        <v>47</v>
      </c>
      <c r="C591" s="10">
        <v>309.2</v>
      </c>
      <c r="D591" s="10"/>
      <c r="E591" s="10"/>
      <c r="F591" s="8">
        <f t="shared" si="92"/>
        <v>309.2</v>
      </c>
      <c r="G591" s="185">
        <f t="shared" si="87"/>
        <v>1.1129660545353367E-3</v>
      </c>
      <c r="H591" s="185">
        <f t="shared" si="88"/>
        <v>1.1156563778356265E-3</v>
      </c>
      <c r="I591" s="18">
        <f t="shared" si="93"/>
        <v>9.5417355130746593</v>
      </c>
      <c r="J591" s="18">
        <f t="shared" si="94"/>
        <v>2.099181812876425</v>
      </c>
      <c r="K591" s="202">
        <v>3.4762299184711685</v>
      </c>
      <c r="L591" s="202">
        <v>0.3325084745762712</v>
      </c>
      <c r="M591" s="71">
        <v>12</v>
      </c>
      <c r="N591" s="71">
        <v>12</v>
      </c>
      <c r="O591" s="8">
        <v>5000</v>
      </c>
      <c r="P591" s="10">
        <f t="shared" si="95"/>
        <v>15.449655718998523</v>
      </c>
      <c r="Q591" s="11">
        <f t="shared" si="96"/>
        <v>4.9966545016165986E-2</v>
      </c>
      <c r="R591" s="79"/>
    </row>
    <row r="592" spans="1:18" x14ac:dyDescent="0.35">
      <c r="A592" s="9">
        <f t="shared" si="86"/>
        <v>65</v>
      </c>
      <c r="B592" s="8" t="s">
        <v>48</v>
      </c>
      <c r="C592" s="10">
        <v>6690.05</v>
      </c>
      <c r="D592" s="10"/>
      <c r="E592" s="10"/>
      <c r="F592" s="8">
        <f t="shared" si="92"/>
        <v>6690.05</v>
      </c>
      <c r="G592" s="185">
        <f t="shared" si="87"/>
        <v>1.001669449081803E-2</v>
      </c>
      <c r="H592" s="185">
        <f t="shared" si="88"/>
        <v>1.0040907400520639E-2</v>
      </c>
      <c r="I592" s="18">
        <f t="shared" si="93"/>
        <v>85.875619617671944</v>
      </c>
      <c r="J592" s="18">
        <f t="shared" si="94"/>
        <v>18.892636315887827</v>
      </c>
      <c r="K592" s="202">
        <v>31.286069266240517</v>
      </c>
      <c r="L592" s="202">
        <v>2.9925762711864405</v>
      </c>
      <c r="M592" s="71">
        <v>108</v>
      </c>
      <c r="N592" s="71">
        <v>108</v>
      </c>
      <c r="O592" s="8">
        <v>5000</v>
      </c>
      <c r="P592" s="10">
        <f t="shared" si="95"/>
        <v>139.04690147098674</v>
      </c>
      <c r="Q592" s="11">
        <f t="shared" si="96"/>
        <v>2.0784134867599904E-2</v>
      </c>
      <c r="R592" s="79"/>
    </row>
    <row r="593" spans="1:18" x14ac:dyDescent="0.35">
      <c r="A593" s="9">
        <f t="shared" ref="A593:A602" si="97">A592+1</f>
        <v>66</v>
      </c>
      <c r="B593" s="8" t="s">
        <v>49</v>
      </c>
      <c r="C593" s="10">
        <v>7080.5</v>
      </c>
      <c r="D593" s="10"/>
      <c r="E593" s="10"/>
      <c r="F593" s="8">
        <f t="shared" si="92"/>
        <v>7080.5</v>
      </c>
      <c r="G593" s="185">
        <f t="shared" ref="G593:G602" si="98">0.5/5391*N593</f>
        <v>1.9384158783157114E-2</v>
      </c>
      <c r="H593" s="185">
        <f t="shared" ref="H593:H602" si="99">0.5/5378*M593</f>
        <v>1.9338043882484193E-2</v>
      </c>
      <c r="I593" s="18">
        <f t="shared" si="93"/>
        <v>165.78717460280996</v>
      </c>
      <c r="J593" s="18">
        <f t="shared" si="94"/>
        <v>36.473178412618189</v>
      </c>
      <c r="K593" s="202">
        <v>60.400468121186073</v>
      </c>
      <c r="L593" s="202">
        <v>5.7911892655367216</v>
      </c>
      <c r="M593" s="71">
        <v>208</v>
      </c>
      <c r="N593" s="71">
        <v>209</v>
      </c>
      <c r="O593" s="8">
        <v>5000</v>
      </c>
      <c r="P593" s="10">
        <f t="shared" si="95"/>
        <v>268.45201040215096</v>
      </c>
      <c r="Q593" s="11">
        <f t="shared" si="96"/>
        <v>3.7914273060115945E-2</v>
      </c>
      <c r="R593" s="79"/>
    </row>
    <row r="594" spans="1:18" x14ac:dyDescent="0.35">
      <c r="A594" s="9">
        <f t="shared" si="97"/>
        <v>67</v>
      </c>
      <c r="B594" s="8" t="s">
        <v>50</v>
      </c>
      <c r="C594" s="10">
        <v>1902.1</v>
      </c>
      <c r="D594" s="10"/>
      <c r="E594" s="10"/>
      <c r="F594" s="8">
        <f t="shared" si="92"/>
        <v>1902.1</v>
      </c>
      <c r="G594" s="185">
        <f t="shared" si="98"/>
        <v>2.7824151363383415E-3</v>
      </c>
      <c r="H594" s="185">
        <f t="shared" si="99"/>
        <v>2.7891409445890665E-3</v>
      </c>
      <c r="I594" s="18">
        <f t="shared" si="93"/>
        <v>23.85433878268665</v>
      </c>
      <c r="J594" s="18">
        <f t="shared" si="94"/>
        <v>5.2479545321910628</v>
      </c>
      <c r="K594" s="202">
        <v>8.6905747961779198</v>
      </c>
      <c r="L594" s="202">
        <v>0.83127118644067788</v>
      </c>
      <c r="M594" s="71">
        <v>30</v>
      </c>
      <c r="N594" s="71">
        <v>30</v>
      </c>
      <c r="O594" s="8">
        <v>5000</v>
      </c>
      <c r="P594" s="10">
        <f t="shared" si="95"/>
        <v>38.624139297496313</v>
      </c>
      <c r="Q594" s="11">
        <f t="shared" si="96"/>
        <v>2.0306050837230596E-2</v>
      </c>
      <c r="R594" s="79"/>
    </row>
    <row r="595" spans="1:18" x14ac:dyDescent="0.35">
      <c r="A595" s="9">
        <f t="shared" si="97"/>
        <v>68</v>
      </c>
      <c r="B595" s="8" t="s">
        <v>51</v>
      </c>
      <c r="C595" s="10">
        <v>2315.9899999999998</v>
      </c>
      <c r="D595" s="10"/>
      <c r="E595" s="10"/>
      <c r="F595" s="8">
        <f t="shared" si="92"/>
        <v>2315.9899999999998</v>
      </c>
      <c r="G595" s="185">
        <f t="shared" si="98"/>
        <v>3.9881283620849563E-3</v>
      </c>
      <c r="H595" s="185">
        <f t="shared" si="99"/>
        <v>3.9977686872443288E-3</v>
      </c>
      <c r="I595" s="18">
        <f t="shared" si="93"/>
        <v>34.191218921850869</v>
      </c>
      <c r="J595" s="18">
        <f t="shared" si="94"/>
        <v>7.5220681628071908</v>
      </c>
      <c r="K595" s="202">
        <v>12.456490541188352</v>
      </c>
      <c r="L595" s="202">
        <v>1.1914887005649717</v>
      </c>
      <c r="M595" s="71">
        <v>43</v>
      </c>
      <c r="N595" s="71">
        <v>43</v>
      </c>
      <c r="O595" s="8">
        <v>5000</v>
      </c>
      <c r="P595" s="10">
        <f t="shared" si="95"/>
        <v>55.361266326411389</v>
      </c>
      <c r="Q595" s="11">
        <f t="shared" si="96"/>
        <v>2.3903931505063231E-2</v>
      </c>
      <c r="R595" s="79"/>
    </row>
    <row r="596" spans="1:18" x14ac:dyDescent="0.35">
      <c r="A596" s="9">
        <f t="shared" si="97"/>
        <v>69</v>
      </c>
      <c r="B596" s="8" t="s">
        <v>52</v>
      </c>
      <c r="C596" s="10">
        <v>2390.8000000000002</v>
      </c>
      <c r="D596" s="10"/>
      <c r="E596" s="10"/>
      <c r="F596" s="8">
        <f t="shared" si="92"/>
        <v>2390.8000000000002</v>
      </c>
      <c r="G596" s="185">
        <f t="shared" si="98"/>
        <v>4.4518642181413468E-3</v>
      </c>
      <c r="H596" s="185">
        <f t="shared" si="99"/>
        <v>4.4626255113425061E-3</v>
      </c>
      <c r="I596" s="18">
        <f t="shared" si="93"/>
        <v>38.166942052298637</v>
      </c>
      <c r="J596" s="18">
        <f t="shared" si="94"/>
        <v>8.3967272515057001</v>
      </c>
      <c r="K596" s="202">
        <v>13.904919673884674</v>
      </c>
      <c r="L596" s="202">
        <v>1.3300338983050848</v>
      </c>
      <c r="M596" s="71">
        <v>48</v>
      </c>
      <c r="N596" s="71">
        <v>48</v>
      </c>
      <c r="O596" s="8">
        <v>5000</v>
      </c>
      <c r="P596" s="10">
        <f t="shared" si="95"/>
        <v>61.798622875994091</v>
      </c>
      <c r="Q596" s="11">
        <f t="shared" si="96"/>
        <v>2.5848512161617068E-2</v>
      </c>
      <c r="R596" s="79"/>
    </row>
    <row r="597" spans="1:18" x14ac:dyDescent="0.35">
      <c r="A597" s="9">
        <f t="shared" si="97"/>
        <v>70</v>
      </c>
      <c r="B597" s="8" t="s">
        <v>53</v>
      </c>
      <c r="C597" s="10">
        <v>2393.3000000000002</v>
      </c>
      <c r="D597" s="10"/>
      <c r="E597" s="10"/>
      <c r="F597" s="8">
        <f t="shared" si="92"/>
        <v>2393.3000000000002</v>
      </c>
      <c r="G597" s="185">
        <f t="shared" si="98"/>
        <v>3.6171396772398438E-3</v>
      </c>
      <c r="H597" s="185">
        <f t="shared" si="99"/>
        <v>3.6258832279657863E-3</v>
      </c>
      <c r="I597" s="18">
        <f t="shared" si="93"/>
        <v>31.010640417492645</v>
      </c>
      <c r="J597" s="18">
        <f t="shared" si="94"/>
        <v>6.8223408918483823</v>
      </c>
      <c r="K597" s="202">
        <v>11.297747235031297</v>
      </c>
      <c r="L597" s="202">
        <v>1.0806525423728812</v>
      </c>
      <c r="M597" s="71">
        <v>39</v>
      </c>
      <c r="N597" s="71">
        <v>39</v>
      </c>
      <c r="O597" s="8">
        <v>5000</v>
      </c>
      <c r="P597" s="10">
        <f t="shared" si="95"/>
        <v>50.211381086745206</v>
      </c>
      <c r="Q597" s="11">
        <f t="shared" si="96"/>
        <v>2.0979977891089793E-2</v>
      </c>
      <c r="R597" s="79"/>
    </row>
    <row r="598" spans="1:18" x14ac:dyDescent="0.35">
      <c r="A598" s="9">
        <f t="shared" si="97"/>
        <v>71</v>
      </c>
      <c r="B598" s="8" t="s">
        <v>54</v>
      </c>
      <c r="C598" s="10">
        <v>3729.61</v>
      </c>
      <c r="D598" s="10"/>
      <c r="E598" s="10"/>
      <c r="F598" s="8">
        <f t="shared" si="92"/>
        <v>3729.61</v>
      </c>
      <c r="G598" s="185">
        <f t="shared" si="98"/>
        <v>1.1129660545353366E-2</v>
      </c>
      <c r="H598" s="185">
        <f t="shared" si="99"/>
        <v>1.1156563778356266E-2</v>
      </c>
      <c r="I598" s="18">
        <f t="shared" si="93"/>
        <v>95.4173551307466</v>
      </c>
      <c r="J598" s="18">
        <f t="shared" si="94"/>
        <v>20.991818128764251</v>
      </c>
      <c r="K598" s="202">
        <v>34.762299184711679</v>
      </c>
      <c r="L598" s="202">
        <v>3.3250847457627115</v>
      </c>
      <c r="M598" s="71">
        <v>120</v>
      </c>
      <c r="N598" s="71">
        <v>120</v>
      </c>
      <c r="O598" s="8">
        <v>5000</v>
      </c>
      <c r="P598" s="10">
        <f t="shared" si="95"/>
        <v>154.49655718998525</v>
      </c>
      <c r="Q598" s="11">
        <f t="shared" si="96"/>
        <v>4.1424319751927209E-2</v>
      </c>
      <c r="R598" s="79"/>
    </row>
    <row r="599" spans="1:18" x14ac:dyDescent="0.35">
      <c r="A599" s="9">
        <f t="shared" si="97"/>
        <v>72</v>
      </c>
      <c r="B599" s="8" t="s">
        <v>55</v>
      </c>
      <c r="C599" s="10">
        <v>4033.36</v>
      </c>
      <c r="D599" s="10"/>
      <c r="E599" s="10"/>
      <c r="F599" s="8">
        <f t="shared" si="92"/>
        <v>4033.36</v>
      </c>
      <c r="G599" s="185">
        <f t="shared" si="98"/>
        <v>1.8271192728621776E-2</v>
      </c>
      <c r="H599" s="185">
        <f t="shared" si="99"/>
        <v>1.8222387504648569E-2</v>
      </c>
      <c r="I599" s="18">
        <f t="shared" si="93"/>
        <v>156.2454390897353</v>
      </c>
      <c r="J599" s="18">
        <f t="shared" si="94"/>
        <v>34.373996599741766</v>
      </c>
      <c r="K599" s="202">
        <v>56.924238202714896</v>
      </c>
      <c r="L599" s="202">
        <v>5.458680790960452</v>
      </c>
      <c r="M599" s="71">
        <v>196</v>
      </c>
      <c r="N599" s="71">
        <v>197</v>
      </c>
      <c r="O599" s="8">
        <v>5000</v>
      </c>
      <c r="P599" s="10">
        <f t="shared" si="95"/>
        <v>253.00235468315239</v>
      </c>
      <c r="Q599" s="11">
        <f t="shared" si="96"/>
        <v>6.2727441806125009E-2</v>
      </c>
      <c r="R599" s="79"/>
    </row>
    <row r="600" spans="1:18" x14ac:dyDescent="0.35">
      <c r="A600" s="9">
        <f t="shared" si="97"/>
        <v>73</v>
      </c>
      <c r="B600" s="8" t="s">
        <v>56</v>
      </c>
      <c r="C600" s="10">
        <v>3448.7</v>
      </c>
      <c r="D600" s="10"/>
      <c r="E600" s="10"/>
      <c r="F600" s="8">
        <f t="shared" si="92"/>
        <v>3448.7</v>
      </c>
      <c r="G600" s="185">
        <f t="shared" si="98"/>
        <v>5.5648302726766831E-3</v>
      </c>
      <c r="H600" s="185">
        <f t="shared" si="99"/>
        <v>5.5782818891781331E-3</v>
      </c>
      <c r="I600" s="18">
        <f t="shared" si="93"/>
        <v>47.7086775653733</v>
      </c>
      <c r="J600" s="18">
        <f t="shared" si="94"/>
        <v>10.495909064382126</v>
      </c>
      <c r="K600" s="202">
        <v>17.38114959235584</v>
      </c>
      <c r="L600" s="202">
        <v>1.6625423728813558</v>
      </c>
      <c r="M600" s="71">
        <v>60</v>
      </c>
      <c r="N600" s="71">
        <v>60</v>
      </c>
      <c r="O600" s="8">
        <v>5000</v>
      </c>
      <c r="P600" s="10">
        <f t="shared" si="95"/>
        <v>77.248278594992627</v>
      </c>
      <c r="Q600" s="11">
        <f t="shared" si="96"/>
        <v>2.2399245685328566E-2</v>
      </c>
      <c r="R600" s="79"/>
    </row>
    <row r="601" spans="1:18" x14ac:dyDescent="0.35">
      <c r="A601" s="9">
        <f t="shared" si="97"/>
        <v>74</v>
      </c>
      <c r="B601" s="8" t="s">
        <v>57</v>
      </c>
      <c r="C601" s="10">
        <v>6256.34</v>
      </c>
      <c r="D601" s="10"/>
      <c r="E601" s="10"/>
      <c r="F601" s="8">
        <f t="shared" si="92"/>
        <v>6256.34</v>
      </c>
      <c r="G601" s="185">
        <f t="shared" si="98"/>
        <v>1.7992951214987941E-2</v>
      </c>
      <c r="H601" s="185">
        <f t="shared" si="99"/>
        <v>1.7943473410189661E-2</v>
      </c>
      <c r="I601" s="18">
        <f t="shared" si="93"/>
        <v>153.86000521146661</v>
      </c>
      <c r="J601" s="18">
        <f t="shared" si="94"/>
        <v>33.849201146522653</v>
      </c>
      <c r="K601" s="202">
        <v>56.055180723097109</v>
      </c>
      <c r="L601" s="202">
        <v>5.375553672316383</v>
      </c>
      <c r="M601" s="71">
        <v>193</v>
      </c>
      <c r="N601" s="71">
        <v>194</v>
      </c>
      <c r="O601" s="8">
        <v>5000</v>
      </c>
      <c r="P601" s="10">
        <f t="shared" si="95"/>
        <v>249.13994075340278</v>
      </c>
      <c r="Q601" s="11">
        <f t="shared" si="96"/>
        <v>3.9821995088726442E-2</v>
      </c>
      <c r="R601" s="79"/>
    </row>
    <row r="602" spans="1:18" x14ac:dyDescent="0.35">
      <c r="A602" s="9">
        <f t="shared" si="97"/>
        <v>75</v>
      </c>
      <c r="B602" s="8" t="s">
        <v>521</v>
      </c>
      <c r="C602" s="10">
        <v>3393.78</v>
      </c>
      <c r="D602" s="10"/>
      <c r="E602" s="10"/>
      <c r="F602" s="8">
        <f t="shared" si="92"/>
        <v>3393.78</v>
      </c>
      <c r="G602" s="185">
        <f t="shared" si="98"/>
        <v>1.1129660545353366E-2</v>
      </c>
      <c r="H602" s="185">
        <f t="shared" si="99"/>
        <v>1.1156563778356266E-2</v>
      </c>
      <c r="I602" s="18">
        <f t="shared" si="93"/>
        <v>95.4173551307466</v>
      </c>
      <c r="J602" s="18">
        <f t="shared" si="94"/>
        <v>20.991818128764251</v>
      </c>
      <c r="K602" s="202">
        <v>34.762299184711679</v>
      </c>
      <c r="L602" s="202">
        <v>3.3250847457627115</v>
      </c>
      <c r="M602" s="71">
        <v>120</v>
      </c>
      <c r="N602" s="71">
        <v>120</v>
      </c>
      <c r="O602" s="8">
        <v>5000</v>
      </c>
      <c r="P602" s="10">
        <f t="shared" si="95"/>
        <v>154.49655718998525</v>
      </c>
      <c r="Q602" s="69">
        <f t="shared" si="96"/>
        <v>4.5523445005270009E-2</v>
      </c>
      <c r="R602" s="79"/>
    </row>
    <row r="603" spans="1:18" s="167" customFormat="1" ht="18" x14ac:dyDescent="0.4">
      <c r="A603" s="168"/>
      <c r="B603" s="162" t="s">
        <v>1698</v>
      </c>
      <c r="C603" s="169">
        <f t="shared" ref="C603:J603" si="100">SUM(C528:C602)</f>
        <v>225620.44999999995</v>
      </c>
      <c r="D603" s="169">
        <f t="shared" si="100"/>
        <v>463.5</v>
      </c>
      <c r="E603" s="169">
        <f t="shared" si="100"/>
        <v>1133.9000000000001</v>
      </c>
      <c r="F603" s="169">
        <f t="shared" si="100"/>
        <v>227217.84999999992</v>
      </c>
      <c r="G603" s="169">
        <f t="shared" si="100"/>
        <v>0.49999999999999972</v>
      </c>
      <c r="H603" s="169">
        <f t="shared" si="100"/>
        <v>0.49999999999999994</v>
      </c>
      <c r="I603" s="169">
        <f t="shared" si="100"/>
        <v>4281.4500000000007</v>
      </c>
      <c r="J603" s="169">
        <f t="shared" si="100"/>
        <v>941.91899999999976</v>
      </c>
      <c r="K603" s="340">
        <f t="shared" ref="K603:N603" si="101">SUM(K528:K602)</f>
        <v>1559.82598574141</v>
      </c>
      <c r="L603" s="224">
        <f t="shared" si="101"/>
        <v>168.90969491525416</v>
      </c>
      <c r="M603" s="169">
        <f t="shared" si="101"/>
        <v>5378</v>
      </c>
      <c r="N603" s="169">
        <f t="shared" si="101"/>
        <v>5391</v>
      </c>
      <c r="O603" s="8">
        <v>5000</v>
      </c>
      <c r="P603" s="169">
        <f>SUM(P528:P602)</f>
        <v>6952.1046806566665</v>
      </c>
      <c r="Q603" s="165">
        <f t="shared" si="96"/>
        <v>3.0596648461626887E-2</v>
      </c>
      <c r="R603" s="181"/>
    </row>
    <row r="604" spans="1:18" ht="18" x14ac:dyDescent="0.4">
      <c r="A604" s="9"/>
      <c r="B604" s="7" t="s">
        <v>58</v>
      </c>
      <c r="C604" s="8"/>
      <c r="D604" s="8"/>
      <c r="E604" s="8"/>
      <c r="F604" s="8"/>
      <c r="G604" s="8"/>
      <c r="H604" s="8"/>
      <c r="I604" s="8"/>
      <c r="J604" s="8"/>
      <c r="K604" s="202"/>
      <c r="L604" s="195"/>
      <c r="M604" s="8"/>
      <c r="N604" s="8"/>
      <c r="O604" s="8"/>
      <c r="P604" s="10"/>
      <c r="Q604" s="11"/>
      <c r="R604" s="75"/>
    </row>
    <row r="605" spans="1:18" x14ac:dyDescent="0.35">
      <c r="A605" s="9">
        <v>1</v>
      </c>
      <c r="B605" s="14" t="s">
        <v>59</v>
      </c>
      <c r="C605" s="8">
        <v>399.3</v>
      </c>
      <c r="D605" s="8"/>
      <c r="E605" s="8"/>
      <c r="F605" s="8">
        <f t="shared" ref="F605:F662" si="102">C605+D605+E605</f>
        <v>399.3</v>
      </c>
      <c r="G605" s="185">
        <f>1/5367*N605</f>
        <v>3.7264766163592321E-3</v>
      </c>
      <c r="H605" s="185">
        <f>1/5696*M605</f>
        <v>3.5112359550561797E-3</v>
      </c>
      <c r="I605" s="18">
        <f t="shared" ref="I605:I634" si="103">(G605+H605)*$I$2</f>
        <v>30.987904488886514</v>
      </c>
      <c r="J605" s="18">
        <f t="shared" ref="J605:J664" si="104">I605*0.22</f>
        <v>6.8173389875550328</v>
      </c>
      <c r="K605" s="202">
        <v>11.160919008192685</v>
      </c>
      <c r="L605" s="202">
        <v>0.64124208375893765</v>
      </c>
      <c r="M605" s="71">
        <v>20</v>
      </c>
      <c r="N605" s="71">
        <v>20</v>
      </c>
      <c r="O605" s="8">
        <v>5000</v>
      </c>
      <c r="P605" s="10">
        <f t="shared" ref="P605:P636" si="105">I605+J605+K605+L605</f>
        <v>49.607404568393171</v>
      </c>
      <c r="Q605" s="11">
        <f t="shared" ref="Q605:Q636" si="106">P605/F605</f>
        <v>0.12423592428848777</v>
      </c>
      <c r="R605" s="75"/>
    </row>
    <row r="606" spans="1:18" x14ac:dyDescent="0.35">
      <c r="A606" s="9">
        <f t="shared" ref="A606:A669" si="107">A605+1</f>
        <v>2</v>
      </c>
      <c r="B606" s="14" t="s">
        <v>60</v>
      </c>
      <c r="C606" s="8">
        <v>4599.2</v>
      </c>
      <c r="D606" s="8">
        <v>126</v>
      </c>
      <c r="E606" s="8">
        <v>20.3</v>
      </c>
      <c r="F606" s="8">
        <f t="shared" si="102"/>
        <v>4745.5</v>
      </c>
      <c r="G606" s="185">
        <f t="shared" ref="G606:G669" si="108">1/5367*N606</f>
        <v>3.3910937208869014E-2</v>
      </c>
      <c r="H606" s="185">
        <f t="shared" ref="H606:H669" si="109">1/5696*M606</f>
        <v>3.1952247191011238E-2</v>
      </c>
      <c r="I606" s="18">
        <f t="shared" si="103"/>
        <v>281.98993084886735</v>
      </c>
      <c r="J606" s="18">
        <f t="shared" si="104"/>
        <v>62.037784786750819</v>
      </c>
      <c r="K606" s="202">
        <v>101.56436297455343</v>
      </c>
      <c r="L606" s="202">
        <v>5.8353029622063328</v>
      </c>
      <c r="M606" s="71">
        <v>182</v>
      </c>
      <c r="N606" s="71">
        <v>182</v>
      </c>
      <c r="O606" s="8">
        <v>5000</v>
      </c>
      <c r="P606" s="10">
        <f t="shared" si="105"/>
        <v>451.42738157237795</v>
      </c>
      <c r="Q606" s="11">
        <f t="shared" si="106"/>
        <v>9.5127464244521745E-2</v>
      </c>
      <c r="R606" s="75"/>
    </row>
    <row r="607" spans="1:18" x14ac:dyDescent="0.35">
      <c r="A607" s="9">
        <f t="shared" si="107"/>
        <v>3</v>
      </c>
      <c r="B607" s="14" t="s">
        <v>61</v>
      </c>
      <c r="C607" s="8">
        <v>418.7</v>
      </c>
      <c r="D607" s="8"/>
      <c r="E607" s="8"/>
      <c r="F607" s="8">
        <f t="shared" si="102"/>
        <v>418.7</v>
      </c>
      <c r="G607" s="185">
        <f t="shared" si="108"/>
        <v>3.7264766163592321E-3</v>
      </c>
      <c r="H607" s="185">
        <f t="shared" si="109"/>
        <v>3.5112359550561797E-3</v>
      </c>
      <c r="I607" s="18">
        <f t="shared" si="103"/>
        <v>30.987904488886514</v>
      </c>
      <c r="J607" s="18">
        <f t="shared" si="104"/>
        <v>6.8173389875550328</v>
      </c>
      <c r="K607" s="202">
        <v>11.160919008192685</v>
      </c>
      <c r="L607" s="202">
        <v>0.64124208375893765</v>
      </c>
      <c r="M607" s="71">
        <v>20</v>
      </c>
      <c r="N607" s="71">
        <v>20</v>
      </c>
      <c r="O607" s="8">
        <v>5000</v>
      </c>
      <c r="P607" s="10">
        <f t="shared" si="105"/>
        <v>49.607404568393171</v>
      </c>
      <c r="Q607" s="11">
        <f t="shared" si="106"/>
        <v>0.11847959056220007</v>
      </c>
      <c r="R607" s="75"/>
    </row>
    <row r="608" spans="1:18" x14ac:dyDescent="0.35">
      <c r="A608" s="9">
        <f t="shared" si="107"/>
        <v>4</v>
      </c>
      <c r="B608" s="14" t="s">
        <v>62</v>
      </c>
      <c r="C608" s="8">
        <v>1430.1</v>
      </c>
      <c r="D608" s="8">
        <v>88.5</v>
      </c>
      <c r="E608" s="8"/>
      <c r="F608" s="8">
        <f t="shared" si="102"/>
        <v>1518.6</v>
      </c>
      <c r="G608" s="185">
        <f t="shared" si="108"/>
        <v>8.5708962176262345E-3</v>
      </c>
      <c r="H608" s="185">
        <f t="shared" si="109"/>
        <v>8.0758426966292124E-3</v>
      </c>
      <c r="I608" s="18">
        <f t="shared" si="103"/>
        <v>71.272180324438978</v>
      </c>
      <c r="J608" s="18">
        <f t="shared" si="104"/>
        <v>15.679879671376575</v>
      </c>
      <c r="K608" s="202">
        <v>25.670113718843172</v>
      </c>
      <c r="L608" s="202">
        <v>1.4748567926455565</v>
      </c>
      <c r="M608" s="71">
        <v>46</v>
      </c>
      <c r="N608" s="71">
        <v>46</v>
      </c>
      <c r="O608" s="8">
        <v>5000</v>
      </c>
      <c r="P608" s="10">
        <f t="shared" si="105"/>
        <v>114.09703050730427</v>
      </c>
      <c r="Q608" s="11">
        <f t="shared" si="106"/>
        <v>7.5133037341830813E-2</v>
      </c>
      <c r="R608" s="76"/>
    </row>
    <row r="609" spans="1:18" x14ac:dyDescent="0.35">
      <c r="A609" s="9">
        <f t="shared" si="107"/>
        <v>5</v>
      </c>
      <c r="B609" s="14" t="s">
        <v>63</v>
      </c>
      <c r="C609" s="8">
        <v>1507.3</v>
      </c>
      <c r="D609" s="8"/>
      <c r="E609" s="8"/>
      <c r="F609" s="8">
        <f t="shared" si="102"/>
        <v>1507.3</v>
      </c>
      <c r="G609" s="185">
        <f t="shared" si="108"/>
        <v>8.9435438792621579E-3</v>
      </c>
      <c r="H609" s="185">
        <f t="shared" si="109"/>
        <v>8.4269662921348312E-3</v>
      </c>
      <c r="I609" s="18">
        <f t="shared" si="103"/>
        <v>74.370970773327642</v>
      </c>
      <c r="J609" s="18">
        <f t="shared" si="104"/>
        <v>16.361613570132082</v>
      </c>
      <c r="K609" s="202">
        <v>26.786205619662443</v>
      </c>
      <c r="L609" s="202">
        <v>1.5389810010214502</v>
      </c>
      <c r="M609" s="71">
        <v>48</v>
      </c>
      <c r="N609" s="71">
        <v>48</v>
      </c>
      <c r="O609" s="8">
        <v>5000</v>
      </c>
      <c r="P609" s="10">
        <f t="shared" si="105"/>
        <v>119.05777096414361</v>
      </c>
      <c r="Q609" s="11">
        <f t="shared" si="106"/>
        <v>7.8987441759532692E-2</v>
      </c>
      <c r="R609" s="75"/>
    </row>
    <row r="610" spans="1:18" x14ac:dyDescent="0.35">
      <c r="A610" s="9">
        <f t="shared" si="107"/>
        <v>6</v>
      </c>
      <c r="B610" s="14" t="s">
        <v>64</v>
      </c>
      <c r="C610" s="8">
        <v>512.9</v>
      </c>
      <c r="D610" s="8"/>
      <c r="E610" s="8"/>
      <c r="F610" s="8">
        <f t="shared" si="102"/>
        <v>512.9</v>
      </c>
      <c r="G610" s="185">
        <f t="shared" si="108"/>
        <v>5.0307434320849631E-3</v>
      </c>
      <c r="H610" s="185">
        <f t="shared" si="109"/>
        <v>4.7401685393258421E-3</v>
      </c>
      <c r="I610" s="18">
        <f t="shared" si="103"/>
        <v>41.833671059996796</v>
      </c>
      <c r="J610" s="18">
        <f t="shared" si="104"/>
        <v>9.203407633199296</v>
      </c>
      <c r="K610" s="202">
        <v>15.067240661060122</v>
      </c>
      <c r="L610" s="202">
        <v>0.86567681307456579</v>
      </c>
      <c r="M610" s="71">
        <v>27</v>
      </c>
      <c r="N610" s="71">
        <v>27</v>
      </c>
      <c r="O610" s="8">
        <v>5000</v>
      </c>
      <c r="P610" s="10">
        <f t="shared" si="105"/>
        <v>66.969996167330791</v>
      </c>
      <c r="Q610" s="11">
        <f t="shared" si="106"/>
        <v>0.13057125398192784</v>
      </c>
      <c r="R610" s="77"/>
    </row>
    <row r="611" spans="1:18" x14ac:dyDescent="0.35">
      <c r="A611" s="9">
        <f t="shared" si="107"/>
        <v>7</v>
      </c>
      <c r="B611" s="14" t="s">
        <v>65</v>
      </c>
      <c r="C611" s="8">
        <v>304.10000000000002</v>
      </c>
      <c r="D611" s="8"/>
      <c r="E611" s="8"/>
      <c r="F611" s="8">
        <f t="shared" si="102"/>
        <v>304.10000000000002</v>
      </c>
      <c r="G611" s="185">
        <f t="shared" si="108"/>
        <v>3.7264766163592321E-3</v>
      </c>
      <c r="H611" s="185">
        <f t="shared" si="109"/>
        <v>3.5112359550561797E-3</v>
      </c>
      <c r="I611" s="18">
        <f t="shared" si="103"/>
        <v>30.987904488886514</v>
      </c>
      <c r="J611" s="18">
        <f t="shared" si="104"/>
        <v>6.8173389875550328</v>
      </c>
      <c r="K611" s="202">
        <v>11.160919008192685</v>
      </c>
      <c r="L611" s="202">
        <v>0.64124208375893765</v>
      </c>
      <c r="M611" s="71">
        <v>20</v>
      </c>
      <c r="N611" s="71">
        <v>20</v>
      </c>
      <c r="O611" s="8">
        <v>5000</v>
      </c>
      <c r="P611" s="10">
        <f t="shared" si="105"/>
        <v>49.607404568393171</v>
      </c>
      <c r="Q611" s="11">
        <f t="shared" si="106"/>
        <v>0.16312859114894168</v>
      </c>
      <c r="R611" s="78"/>
    </row>
    <row r="612" spans="1:18" x14ac:dyDescent="0.35">
      <c r="A612" s="9">
        <f t="shared" si="107"/>
        <v>8</v>
      </c>
      <c r="B612" s="14" t="s">
        <v>66</v>
      </c>
      <c r="C612" s="8">
        <v>288.5</v>
      </c>
      <c r="D612" s="8"/>
      <c r="E612" s="8"/>
      <c r="F612" s="8">
        <f t="shared" si="102"/>
        <v>288.5</v>
      </c>
      <c r="G612" s="185">
        <f t="shared" si="108"/>
        <v>3.7264766163592321E-3</v>
      </c>
      <c r="H612" s="185">
        <f t="shared" si="109"/>
        <v>3.5112359550561797E-3</v>
      </c>
      <c r="I612" s="18">
        <f t="shared" si="103"/>
        <v>30.987904488886514</v>
      </c>
      <c r="J612" s="18">
        <f t="shared" si="104"/>
        <v>6.8173389875550328</v>
      </c>
      <c r="K612" s="202">
        <v>11.160919008192685</v>
      </c>
      <c r="L612" s="202">
        <v>0.64124208375893765</v>
      </c>
      <c r="M612" s="71">
        <v>20</v>
      </c>
      <c r="N612" s="71">
        <v>20</v>
      </c>
      <c r="O612" s="8">
        <v>5000</v>
      </c>
      <c r="P612" s="10">
        <f t="shared" si="105"/>
        <v>49.607404568393171</v>
      </c>
      <c r="Q612" s="11">
        <f t="shared" si="106"/>
        <v>0.17194940924919644</v>
      </c>
      <c r="R612" s="79"/>
    </row>
    <row r="613" spans="1:18" x14ac:dyDescent="0.35">
      <c r="A613" s="9">
        <f t="shared" si="107"/>
        <v>9</v>
      </c>
      <c r="B613" s="14" t="s">
        <v>67</v>
      </c>
      <c r="C613" s="8">
        <v>3428.74</v>
      </c>
      <c r="D613" s="8"/>
      <c r="E613" s="8"/>
      <c r="F613" s="8">
        <f t="shared" si="102"/>
        <v>3428.74</v>
      </c>
      <c r="G613" s="185">
        <f t="shared" si="108"/>
        <v>1.0061486864169926E-2</v>
      </c>
      <c r="H613" s="185">
        <f t="shared" si="109"/>
        <v>9.4803370786516843E-3</v>
      </c>
      <c r="I613" s="18">
        <f t="shared" si="103"/>
        <v>83.667342119993592</v>
      </c>
      <c r="J613" s="18">
        <f t="shared" si="104"/>
        <v>18.406815266398592</v>
      </c>
      <c r="K613" s="202">
        <v>30.134481322120244</v>
      </c>
      <c r="L613" s="202">
        <v>1.7313536261491316</v>
      </c>
      <c r="M613" s="71">
        <v>54</v>
      </c>
      <c r="N613" s="71">
        <v>54</v>
      </c>
      <c r="O613" s="8">
        <v>5000</v>
      </c>
      <c r="P613" s="10">
        <f t="shared" si="105"/>
        <v>133.93999233466158</v>
      </c>
      <c r="Q613" s="11">
        <f t="shared" si="106"/>
        <v>3.9063910455345574E-2</v>
      </c>
      <c r="R613" s="79"/>
    </row>
    <row r="614" spans="1:18" x14ac:dyDescent="0.35">
      <c r="A614" s="9">
        <f t="shared" si="107"/>
        <v>10</v>
      </c>
      <c r="B614" s="14" t="s">
        <v>68</v>
      </c>
      <c r="C614" s="8">
        <v>3087.7</v>
      </c>
      <c r="D614" s="8"/>
      <c r="E614" s="8">
        <v>147</v>
      </c>
      <c r="F614" s="8">
        <f t="shared" si="102"/>
        <v>3234.7</v>
      </c>
      <c r="G614" s="185">
        <f t="shared" si="108"/>
        <v>2.2358859698155393E-2</v>
      </c>
      <c r="H614" s="185">
        <f t="shared" si="109"/>
        <v>2.1067415730337078E-2</v>
      </c>
      <c r="I614" s="18">
        <f t="shared" si="103"/>
        <v>185.92742693331908</v>
      </c>
      <c r="J614" s="18">
        <f t="shared" si="104"/>
        <v>40.904033925330197</v>
      </c>
      <c r="K614" s="202">
        <v>66.965514049156099</v>
      </c>
      <c r="L614" s="202">
        <v>3.8474525025536259</v>
      </c>
      <c r="M614" s="71">
        <v>120</v>
      </c>
      <c r="N614" s="71">
        <v>120</v>
      </c>
      <c r="O614" s="8">
        <v>5000</v>
      </c>
      <c r="P614" s="10">
        <f t="shared" si="105"/>
        <v>297.64442741035901</v>
      </c>
      <c r="Q614" s="11">
        <f t="shared" si="106"/>
        <v>9.2016084153200922E-2</v>
      </c>
      <c r="R614" s="79"/>
    </row>
    <row r="615" spans="1:18" x14ac:dyDescent="0.35">
      <c r="A615" s="9">
        <f t="shared" si="107"/>
        <v>11</v>
      </c>
      <c r="B615" s="14" t="s">
        <v>69</v>
      </c>
      <c r="C615" s="8">
        <v>4590.05</v>
      </c>
      <c r="D615" s="8"/>
      <c r="E615" s="8"/>
      <c r="F615" s="8">
        <f t="shared" si="102"/>
        <v>4590.05</v>
      </c>
      <c r="G615" s="185">
        <f t="shared" si="108"/>
        <v>3.1302403577417551E-2</v>
      </c>
      <c r="H615" s="185">
        <f t="shared" si="109"/>
        <v>2.9494382022471909E-2</v>
      </c>
      <c r="I615" s="18">
        <f t="shared" si="103"/>
        <v>260.29839770664671</v>
      </c>
      <c r="J615" s="18">
        <f t="shared" si="104"/>
        <v>57.265647495462275</v>
      </c>
      <c r="K615" s="202">
        <v>93.751719668818552</v>
      </c>
      <c r="L615" s="202">
        <v>5.3864335035750761</v>
      </c>
      <c r="M615" s="71">
        <v>168</v>
      </c>
      <c r="N615" s="71">
        <v>168</v>
      </c>
      <c r="O615" s="8">
        <v>5000</v>
      </c>
      <c r="P615" s="10">
        <f t="shared" si="105"/>
        <v>416.70219837450264</v>
      </c>
      <c r="Q615" s="11">
        <f t="shared" si="106"/>
        <v>9.0783803743859567E-2</v>
      </c>
      <c r="R615" s="79"/>
    </row>
    <row r="616" spans="1:18" x14ac:dyDescent="0.35">
      <c r="A616" s="9">
        <f t="shared" si="107"/>
        <v>12</v>
      </c>
      <c r="B616" s="14" t="s">
        <v>70</v>
      </c>
      <c r="C616" s="8">
        <v>4652.09</v>
      </c>
      <c r="D616" s="8"/>
      <c r="E616" s="8"/>
      <c r="F616" s="8">
        <f t="shared" si="102"/>
        <v>4652.09</v>
      </c>
      <c r="G616" s="185">
        <f t="shared" si="108"/>
        <v>3.1302403577417551E-2</v>
      </c>
      <c r="H616" s="185">
        <f t="shared" si="109"/>
        <v>2.9494382022471909E-2</v>
      </c>
      <c r="I616" s="18">
        <f t="shared" si="103"/>
        <v>260.29839770664671</v>
      </c>
      <c r="J616" s="18">
        <f t="shared" si="104"/>
        <v>57.265647495462275</v>
      </c>
      <c r="K616" s="202">
        <v>93.751719668818552</v>
      </c>
      <c r="L616" s="202">
        <v>5.3864335035750761</v>
      </c>
      <c r="M616" s="71">
        <v>168</v>
      </c>
      <c r="N616" s="71">
        <v>168</v>
      </c>
      <c r="O616" s="8">
        <v>5000</v>
      </c>
      <c r="P616" s="10">
        <f t="shared" si="105"/>
        <v>416.70219837450264</v>
      </c>
      <c r="Q616" s="11">
        <f t="shared" si="106"/>
        <v>8.9573116249793666E-2</v>
      </c>
      <c r="R616" s="79"/>
    </row>
    <row r="617" spans="1:18" x14ac:dyDescent="0.35">
      <c r="A617" s="9">
        <f t="shared" si="107"/>
        <v>13</v>
      </c>
      <c r="B617" s="14" t="s">
        <v>71</v>
      </c>
      <c r="C617" s="8">
        <v>4635.5</v>
      </c>
      <c r="D617" s="8"/>
      <c r="E617" s="8"/>
      <c r="F617" s="8">
        <f t="shared" si="102"/>
        <v>4635.5</v>
      </c>
      <c r="G617" s="185">
        <f t="shared" si="108"/>
        <v>3.1302403577417551E-2</v>
      </c>
      <c r="H617" s="185">
        <f t="shared" si="109"/>
        <v>2.9494382022471909E-2</v>
      </c>
      <c r="I617" s="18">
        <f t="shared" si="103"/>
        <v>260.29839770664671</v>
      </c>
      <c r="J617" s="18">
        <f t="shared" si="104"/>
        <v>57.265647495462275</v>
      </c>
      <c r="K617" s="202">
        <v>93.751719668818552</v>
      </c>
      <c r="L617" s="202">
        <v>1.4773017364657817</v>
      </c>
      <c r="M617" s="71">
        <v>168</v>
      </c>
      <c r="N617" s="71">
        <v>168</v>
      </c>
      <c r="O617" s="8">
        <v>5000</v>
      </c>
      <c r="P617" s="10">
        <f t="shared" si="105"/>
        <v>412.79306660739337</v>
      </c>
      <c r="Q617" s="11">
        <f t="shared" si="106"/>
        <v>8.9050386497118619E-2</v>
      </c>
      <c r="R617" s="79"/>
    </row>
    <row r="618" spans="1:18" x14ac:dyDescent="0.35">
      <c r="A618" s="9">
        <f t="shared" si="107"/>
        <v>14</v>
      </c>
      <c r="B618" s="14" t="s">
        <v>72</v>
      </c>
      <c r="C618" s="8">
        <v>760.7</v>
      </c>
      <c r="D618" s="8"/>
      <c r="E618" s="8"/>
      <c r="F618" s="8">
        <f t="shared" si="102"/>
        <v>760.7</v>
      </c>
      <c r="G618" s="185">
        <f t="shared" si="108"/>
        <v>7.2666294019005026E-3</v>
      </c>
      <c r="H618" s="185">
        <f t="shared" si="109"/>
        <v>6.8469101123595499E-3</v>
      </c>
      <c r="I618" s="18">
        <f t="shared" si="103"/>
        <v>60.426413753328703</v>
      </c>
      <c r="J618" s="18">
        <f t="shared" si="104"/>
        <v>13.293811025732314</v>
      </c>
      <c r="K618" s="202">
        <v>21.763792065975732</v>
      </c>
      <c r="L618" s="202">
        <v>1.2504220633299281</v>
      </c>
      <c r="M618" s="71">
        <v>39</v>
      </c>
      <c r="N618" s="71">
        <v>39</v>
      </c>
      <c r="O618" s="8">
        <v>5000</v>
      </c>
      <c r="P618" s="10">
        <f t="shared" si="105"/>
        <v>96.73443890836667</v>
      </c>
      <c r="Q618" s="11">
        <f t="shared" si="106"/>
        <v>0.1271650307721397</v>
      </c>
      <c r="R618" s="79"/>
    </row>
    <row r="619" spans="1:18" x14ac:dyDescent="0.35">
      <c r="A619" s="9">
        <f t="shared" si="107"/>
        <v>15</v>
      </c>
      <c r="B619" s="14" t="s">
        <v>73</v>
      </c>
      <c r="C619" s="8">
        <v>195.3</v>
      </c>
      <c r="D619" s="8"/>
      <c r="E619" s="8"/>
      <c r="F619" s="8">
        <f t="shared" si="102"/>
        <v>195.3</v>
      </c>
      <c r="G619" s="185">
        <f t="shared" si="108"/>
        <v>2.7948574622694241E-3</v>
      </c>
      <c r="H619" s="185">
        <f t="shared" si="109"/>
        <v>2.6334269662921348E-3</v>
      </c>
      <c r="I619" s="18">
        <f t="shared" si="103"/>
        <v>23.240928366664885</v>
      </c>
      <c r="J619" s="18">
        <f t="shared" si="104"/>
        <v>5.1130042406662746</v>
      </c>
      <c r="K619" s="202">
        <v>8.3706892561445123</v>
      </c>
      <c r="L619" s="202">
        <v>0.48093156281920324</v>
      </c>
      <c r="M619" s="71">
        <v>15</v>
      </c>
      <c r="N619" s="71">
        <v>15</v>
      </c>
      <c r="O619" s="8">
        <v>5000</v>
      </c>
      <c r="P619" s="10">
        <f t="shared" si="105"/>
        <v>37.205553426294877</v>
      </c>
      <c r="Q619" s="11">
        <f t="shared" si="106"/>
        <v>0.19050462583868344</v>
      </c>
      <c r="R619" s="79"/>
    </row>
    <row r="620" spans="1:18" x14ac:dyDescent="0.35">
      <c r="A620" s="9">
        <f t="shared" si="107"/>
        <v>16</v>
      </c>
      <c r="B620" s="14" t="s">
        <v>74</v>
      </c>
      <c r="C620" s="8">
        <v>1221.2</v>
      </c>
      <c r="D620" s="8"/>
      <c r="E620" s="8"/>
      <c r="F620" s="8">
        <f t="shared" si="102"/>
        <v>1221.2</v>
      </c>
      <c r="G620" s="185">
        <f t="shared" si="108"/>
        <v>9.8751630333519663E-3</v>
      </c>
      <c r="H620" s="185">
        <f t="shared" si="109"/>
        <v>9.3047752808988766E-3</v>
      </c>
      <c r="I620" s="18">
        <f t="shared" si="103"/>
        <v>82.117946895549267</v>
      </c>
      <c r="J620" s="18">
        <f t="shared" si="104"/>
        <v>18.06594831702084</v>
      </c>
      <c r="K620" s="202">
        <v>29.57643537171062</v>
      </c>
      <c r="L620" s="202">
        <v>1.6992915219611846</v>
      </c>
      <c r="M620" s="71">
        <v>53</v>
      </c>
      <c r="N620" s="71">
        <v>53</v>
      </c>
      <c r="O620" s="8">
        <v>5000</v>
      </c>
      <c r="P620" s="10">
        <f t="shared" si="105"/>
        <v>131.45962210624191</v>
      </c>
      <c r="Q620" s="11">
        <f t="shared" si="106"/>
        <v>0.10764790542600877</v>
      </c>
      <c r="R620" s="79"/>
    </row>
    <row r="621" spans="1:18" x14ac:dyDescent="0.35">
      <c r="A621" s="9">
        <f t="shared" si="107"/>
        <v>17</v>
      </c>
      <c r="B621" s="14" t="s">
        <v>75</v>
      </c>
      <c r="C621" s="8">
        <v>967.5</v>
      </c>
      <c r="D621" s="8"/>
      <c r="E621" s="8"/>
      <c r="F621" s="8">
        <f t="shared" si="102"/>
        <v>967.5</v>
      </c>
      <c r="G621" s="185">
        <f t="shared" si="108"/>
        <v>5.9623625861747716E-3</v>
      </c>
      <c r="H621" s="185">
        <f t="shared" si="109"/>
        <v>5.6179775280898875E-3</v>
      </c>
      <c r="I621" s="18">
        <f t="shared" si="103"/>
        <v>49.580647182218421</v>
      </c>
      <c r="J621" s="18">
        <f t="shared" si="104"/>
        <v>10.907742380088052</v>
      </c>
      <c r="K621" s="202">
        <v>17.857470413108295</v>
      </c>
      <c r="L621" s="202">
        <v>1.0259873340143002</v>
      </c>
      <c r="M621" s="71">
        <v>32</v>
      </c>
      <c r="N621" s="71">
        <v>32</v>
      </c>
      <c r="O621" s="8">
        <v>5000</v>
      </c>
      <c r="P621" s="10">
        <f t="shared" si="105"/>
        <v>79.371847309429072</v>
      </c>
      <c r="Q621" s="11">
        <f t="shared" si="106"/>
        <v>8.2038085074345291E-2</v>
      </c>
      <c r="R621" s="79"/>
    </row>
    <row r="622" spans="1:18" x14ac:dyDescent="0.35">
      <c r="A622" s="9">
        <f t="shared" si="107"/>
        <v>18</v>
      </c>
      <c r="B622" s="14" t="s">
        <v>76</v>
      </c>
      <c r="C622" s="8">
        <v>1147.9000000000001</v>
      </c>
      <c r="D622" s="8"/>
      <c r="E622" s="8"/>
      <c r="F622" s="8">
        <f t="shared" si="102"/>
        <v>1147.9000000000001</v>
      </c>
      <c r="G622" s="185">
        <f t="shared" si="108"/>
        <v>6.335010247810695E-3</v>
      </c>
      <c r="H622" s="185">
        <f t="shared" si="109"/>
        <v>5.9691011235955055E-3</v>
      </c>
      <c r="I622" s="18">
        <f t="shared" si="103"/>
        <v>52.679437631107078</v>
      </c>
      <c r="J622" s="18">
        <f t="shared" si="104"/>
        <v>11.589476278843557</v>
      </c>
      <c r="K622" s="202">
        <v>18.973562313927566</v>
      </c>
      <c r="L622" s="202">
        <v>1.0901115423901939</v>
      </c>
      <c r="M622" s="71">
        <v>34</v>
      </c>
      <c r="N622" s="71">
        <v>34</v>
      </c>
      <c r="O622" s="8">
        <v>5000</v>
      </c>
      <c r="P622" s="10">
        <f t="shared" si="105"/>
        <v>84.332587766268404</v>
      </c>
      <c r="Q622" s="11">
        <f t="shared" si="106"/>
        <v>7.3466841855796147E-2</v>
      </c>
      <c r="R622" s="79"/>
    </row>
    <row r="623" spans="1:18" x14ac:dyDescent="0.35">
      <c r="A623" s="9">
        <f t="shared" si="107"/>
        <v>19</v>
      </c>
      <c r="B623" s="14" t="s">
        <v>77</v>
      </c>
      <c r="C623" s="8">
        <v>2411.94</v>
      </c>
      <c r="D623" s="8">
        <v>49.6</v>
      </c>
      <c r="E623" s="8">
        <v>60.6</v>
      </c>
      <c r="F623" s="8">
        <f t="shared" si="102"/>
        <v>2522.14</v>
      </c>
      <c r="G623" s="185">
        <f t="shared" si="108"/>
        <v>1.6396497111980622E-2</v>
      </c>
      <c r="H623" s="185">
        <f t="shared" si="109"/>
        <v>1.5449438202247191E-2</v>
      </c>
      <c r="I623" s="18">
        <f t="shared" si="103"/>
        <v>136.34677975110068</v>
      </c>
      <c r="J623" s="18">
        <f t="shared" si="104"/>
        <v>29.996291545242151</v>
      </c>
      <c r="K623" s="202">
        <v>49.10804363604781</v>
      </c>
      <c r="L623" s="202">
        <v>2.8214651685393259</v>
      </c>
      <c r="M623" s="71">
        <v>88</v>
      </c>
      <c r="N623" s="71">
        <v>88</v>
      </c>
      <c r="O623" s="8">
        <v>5000</v>
      </c>
      <c r="P623" s="10">
        <f t="shared" si="105"/>
        <v>218.27258010092996</v>
      </c>
      <c r="Q623" s="11">
        <f t="shared" si="106"/>
        <v>8.6542610680188245E-2</v>
      </c>
      <c r="R623" s="79"/>
    </row>
    <row r="624" spans="1:18" x14ac:dyDescent="0.35">
      <c r="A624" s="9">
        <f t="shared" si="107"/>
        <v>20</v>
      </c>
      <c r="B624" s="14" t="s">
        <v>78</v>
      </c>
      <c r="C624" s="8">
        <v>5364.3</v>
      </c>
      <c r="D624" s="8"/>
      <c r="E624" s="8"/>
      <c r="F624" s="8">
        <f t="shared" si="102"/>
        <v>5364.3</v>
      </c>
      <c r="G624" s="185">
        <f t="shared" si="108"/>
        <v>3.6892118501956402E-2</v>
      </c>
      <c r="H624" s="185">
        <f t="shared" si="109"/>
        <v>3.4761235955056181E-2</v>
      </c>
      <c r="I624" s="18">
        <f t="shared" si="103"/>
        <v>306.78025443997649</v>
      </c>
      <c r="J624" s="18">
        <f t="shared" si="104"/>
        <v>67.491655976794831</v>
      </c>
      <c r="K624" s="202">
        <v>110.49309818110758</v>
      </c>
      <c r="L624" s="202">
        <v>6.3482966292134817</v>
      </c>
      <c r="M624" s="71">
        <v>198</v>
      </c>
      <c r="N624" s="71">
        <v>198</v>
      </c>
      <c r="O624" s="8">
        <v>5000</v>
      </c>
      <c r="P624" s="10">
        <f t="shared" si="105"/>
        <v>491.11330522709244</v>
      </c>
      <c r="Q624" s="11">
        <f t="shared" si="106"/>
        <v>9.1552169943346279E-2</v>
      </c>
      <c r="R624" s="79"/>
    </row>
    <row r="625" spans="1:18" x14ac:dyDescent="0.35">
      <c r="A625" s="9">
        <f t="shared" si="107"/>
        <v>21</v>
      </c>
      <c r="B625" s="14" t="s">
        <v>79</v>
      </c>
      <c r="C625" s="8">
        <v>1516</v>
      </c>
      <c r="D625" s="8"/>
      <c r="E625" s="8"/>
      <c r="F625" s="8">
        <f t="shared" si="102"/>
        <v>1516</v>
      </c>
      <c r="G625" s="185">
        <f t="shared" si="108"/>
        <v>8.9435438792621579E-3</v>
      </c>
      <c r="H625" s="185">
        <f t="shared" si="109"/>
        <v>8.4269662921348312E-3</v>
      </c>
      <c r="I625" s="18">
        <f t="shared" si="103"/>
        <v>74.370970773327642</v>
      </c>
      <c r="J625" s="18">
        <f t="shared" si="104"/>
        <v>16.361613570132082</v>
      </c>
      <c r="K625" s="202">
        <v>26.786205619662443</v>
      </c>
      <c r="L625" s="202">
        <v>1.5389810010214502</v>
      </c>
      <c r="M625" s="71">
        <v>48</v>
      </c>
      <c r="N625" s="71">
        <v>48</v>
      </c>
      <c r="O625" s="8">
        <v>5000</v>
      </c>
      <c r="P625" s="10">
        <f t="shared" si="105"/>
        <v>119.05777096414361</v>
      </c>
      <c r="Q625" s="11">
        <f t="shared" si="106"/>
        <v>7.8534149712495782E-2</v>
      </c>
      <c r="R625" s="79"/>
    </row>
    <row r="626" spans="1:18" x14ac:dyDescent="0.35">
      <c r="A626" s="9">
        <f t="shared" si="107"/>
        <v>22</v>
      </c>
      <c r="B626" s="14" t="s">
        <v>80</v>
      </c>
      <c r="C626" s="8">
        <v>4518</v>
      </c>
      <c r="D626" s="8"/>
      <c r="E626" s="8"/>
      <c r="F626" s="8">
        <f t="shared" si="102"/>
        <v>4518</v>
      </c>
      <c r="G626" s="185">
        <f t="shared" si="108"/>
        <v>2.7762250791876282E-2</v>
      </c>
      <c r="H626" s="185">
        <f t="shared" si="109"/>
        <v>2.5983146067415731E-2</v>
      </c>
      <c r="I626" s="18">
        <f t="shared" si="103"/>
        <v>230.10822938321579</v>
      </c>
      <c r="J626" s="18">
        <f t="shared" si="104"/>
        <v>50.623810464307475</v>
      </c>
      <c r="K626" s="202">
        <v>82.88217143146646</v>
      </c>
      <c r="L626" s="202">
        <v>4.7772535240040854</v>
      </c>
      <c r="M626" s="71">
        <v>148</v>
      </c>
      <c r="N626" s="71">
        <v>149</v>
      </c>
      <c r="O626" s="8">
        <v>5000</v>
      </c>
      <c r="P626" s="10">
        <f t="shared" si="105"/>
        <v>368.39146480299382</v>
      </c>
      <c r="Q626" s="11">
        <f t="shared" si="106"/>
        <v>8.1538615494243877E-2</v>
      </c>
      <c r="R626" s="79"/>
    </row>
    <row r="627" spans="1:18" x14ac:dyDescent="0.35">
      <c r="A627" s="9">
        <f t="shared" si="107"/>
        <v>23</v>
      </c>
      <c r="B627" s="14" t="s">
        <v>81</v>
      </c>
      <c r="C627" s="8">
        <v>4421.3999999999996</v>
      </c>
      <c r="D627" s="8"/>
      <c r="E627" s="8">
        <v>266.60000000000002</v>
      </c>
      <c r="F627" s="8">
        <f t="shared" si="102"/>
        <v>4688</v>
      </c>
      <c r="G627" s="185">
        <f t="shared" si="108"/>
        <v>2.7389603130240359E-2</v>
      </c>
      <c r="H627" s="185">
        <f t="shared" si="109"/>
        <v>2.5807584269662922E-2</v>
      </c>
      <c r="I627" s="18">
        <f t="shared" si="103"/>
        <v>227.7610979933159</v>
      </c>
      <c r="J627" s="18">
        <f t="shared" si="104"/>
        <v>50.107441558529501</v>
      </c>
      <c r="K627" s="202">
        <v>82.032754710216224</v>
      </c>
      <c r="L627" s="202">
        <v>4.7131293156281915</v>
      </c>
      <c r="M627" s="71">
        <v>147</v>
      </c>
      <c r="N627" s="71">
        <v>147</v>
      </c>
      <c r="O627" s="8">
        <v>5000</v>
      </c>
      <c r="P627" s="10">
        <f t="shared" si="105"/>
        <v>364.61442357768982</v>
      </c>
      <c r="Q627" s="11">
        <f t="shared" si="106"/>
        <v>7.7776114244387753E-2</v>
      </c>
      <c r="R627" s="79"/>
    </row>
    <row r="628" spans="1:18" x14ac:dyDescent="0.35">
      <c r="A628" s="9">
        <f t="shared" si="107"/>
        <v>24</v>
      </c>
      <c r="B628" s="14" t="s">
        <v>82</v>
      </c>
      <c r="C628" s="8">
        <v>3216</v>
      </c>
      <c r="D628" s="8"/>
      <c r="E628" s="8"/>
      <c r="F628" s="8">
        <f t="shared" si="102"/>
        <v>3216</v>
      </c>
      <c r="G628" s="185">
        <f t="shared" si="108"/>
        <v>1.9564002235885971E-2</v>
      </c>
      <c r="H628" s="185">
        <f t="shared" si="109"/>
        <v>1.8433988764044944E-2</v>
      </c>
      <c r="I628" s="18">
        <f t="shared" si="103"/>
        <v>162.68649856665419</v>
      </c>
      <c r="J628" s="18">
        <f t="shared" si="104"/>
        <v>35.791029684663926</v>
      </c>
      <c r="K628" s="202">
        <v>58.594824793011597</v>
      </c>
      <c r="L628" s="202">
        <v>3.3665209397344227</v>
      </c>
      <c r="M628" s="71">
        <v>105</v>
      </c>
      <c r="N628" s="71">
        <v>105</v>
      </c>
      <c r="O628" s="8">
        <v>5000</v>
      </c>
      <c r="P628" s="10">
        <f t="shared" si="105"/>
        <v>260.43887398406412</v>
      </c>
      <c r="Q628" s="11">
        <f t="shared" si="106"/>
        <v>8.0982236935343316E-2</v>
      </c>
      <c r="R628" s="79"/>
    </row>
    <row r="629" spans="1:18" x14ac:dyDescent="0.35">
      <c r="A629" s="9">
        <f t="shared" si="107"/>
        <v>25</v>
      </c>
      <c r="B629" s="14" t="s">
        <v>83</v>
      </c>
      <c r="C629" s="8">
        <v>5920.8</v>
      </c>
      <c r="D629" s="8"/>
      <c r="E629" s="8"/>
      <c r="F629" s="8">
        <f t="shared" si="102"/>
        <v>5920.8</v>
      </c>
      <c r="G629" s="185">
        <f t="shared" si="108"/>
        <v>3.3351965716415126E-2</v>
      </c>
      <c r="H629" s="185">
        <f t="shared" si="109"/>
        <v>3.125E-2</v>
      </c>
      <c r="I629" s="18">
        <f t="shared" si="103"/>
        <v>276.59008611654554</v>
      </c>
      <c r="J629" s="18">
        <f t="shared" si="104"/>
        <v>60.849818945640017</v>
      </c>
      <c r="K629" s="202">
        <v>99.623549943755492</v>
      </c>
      <c r="L629" s="202">
        <v>5.739116649642491</v>
      </c>
      <c r="M629" s="71">
        <v>178</v>
      </c>
      <c r="N629" s="71">
        <v>179</v>
      </c>
      <c r="O629" s="8">
        <v>5000</v>
      </c>
      <c r="P629" s="10">
        <f t="shared" si="105"/>
        <v>442.80257165558356</v>
      </c>
      <c r="Q629" s="11">
        <f t="shared" si="106"/>
        <v>7.4787625262731985E-2</v>
      </c>
      <c r="R629" s="79"/>
    </row>
    <row r="630" spans="1:18" x14ac:dyDescent="0.35">
      <c r="A630" s="9">
        <f t="shared" si="107"/>
        <v>26</v>
      </c>
      <c r="B630" s="14" t="s">
        <v>84</v>
      </c>
      <c r="C630" s="8">
        <v>5795.5</v>
      </c>
      <c r="D630" s="8"/>
      <c r="E630" s="8">
        <v>60.9</v>
      </c>
      <c r="F630" s="8">
        <f t="shared" si="102"/>
        <v>5856.4</v>
      </c>
      <c r="G630" s="185">
        <f t="shared" si="108"/>
        <v>3.3538289547233091E-2</v>
      </c>
      <c r="H630" s="185">
        <f t="shared" si="109"/>
        <v>3.1425561797752806E-2</v>
      </c>
      <c r="I630" s="18">
        <f t="shared" si="103"/>
        <v>278.13948134098985</v>
      </c>
      <c r="J630" s="18">
        <f t="shared" si="104"/>
        <v>61.190685895017765</v>
      </c>
      <c r="K630" s="202">
        <v>100.18159589416513</v>
      </c>
      <c r="L630" s="202">
        <v>5.7711787538304389</v>
      </c>
      <c r="M630" s="71">
        <v>179</v>
      </c>
      <c r="N630" s="71">
        <v>180</v>
      </c>
      <c r="O630" s="8">
        <v>5000</v>
      </c>
      <c r="P630" s="10">
        <f t="shared" si="105"/>
        <v>445.28294188400315</v>
      </c>
      <c r="Q630" s="11">
        <f t="shared" si="106"/>
        <v>7.6033560187829238E-2</v>
      </c>
      <c r="R630" s="79"/>
    </row>
    <row r="631" spans="1:18" x14ac:dyDescent="0.35">
      <c r="A631" s="9">
        <f t="shared" si="107"/>
        <v>27</v>
      </c>
      <c r="B631" s="14" t="s">
        <v>85</v>
      </c>
      <c r="C631" s="8">
        <v>161.19999999999999</v>
      </c>
      <c r="D631" s="8"/>
      <c r="E631" s="8"/>
      <c r="F631" s="8">
        <f t="shared" si="102"/>
        <v>161.19999999999999</v>
      </c>
      <c r="G631" s="185">
        <f t="shared" si="108"/>
        <v>1.6769144773616546E-3</v>
      </c>
      <c r="H631" s="185">
        <f t="shared" si="109"/>
        <v>1.5800561797752809E-3</v>
      </c>
      <c r="I631" s="18">
        <f t="shared" si="103"/>
        <v>13.944557019998932</v>
      </c>
      <c r="J631" s="18">
        <f t="shared" si="104"/>
        <v>3.0678025443997652</v>
      </c>
      <c r="K631" s="202">
        <v>5.0224135536867083</v>
      </c>
      <c r="L631" s="202">
        <v>0.28855893769152191</v>
      </c>
      <c r="M631" s="71">
        <v>9</v>
      </c>
      <c r="N631" s="71">
        <v>9</v>
      </c>
      <c r="O631" s="8">
        <v>5000</v>
      </c>
      <c r="P631" s="10">
        <f t="shared" si="105"/>
        <v>22.323332055776927</v>
      </c>
      <c r="Q631" s="11">
        <f t="shared" si="106"/>
        <v>0.13848220878273529</v>
      </c>
      <c r="R631" s="79"/>
    </row>
    <row r="632" spans="1:18" x14ac:dyDescent="0.35">
      <c r="A632" s="9">
        <f t="shared" si="107"/>
        <v>28</v>
      </c>
      <c r="B632" s="14" t="s">
        <v>86</v>
      </c>
      <c r="C632" s="8">
        <v>1595.5</v>
      </c>
      <c r="D632" s="8"/>
      <c r="E632" s="8">
        <v>819.3</v>
      </c>
      <c r="F632" s="8">
        <f t="shared" si="102"/>
        <v>2414.8000000000002</v>
      </c>
      <c r="G632" s="185">
        <f t="shared" si="108"/>
        <v>9.1298677100801195E-3</v>
      </c>
      <c r="H632" s="185">
        <f t="shared" si="109"/>
        <v>8.6025280898876406E-3</v>
      </c>
      <c r="I632" s="18">
        <f t="shared" si="103"/>
        <v>75.920365997771967</v>
      </c>
      <c r="J632" s="18">
        <f t="shared" si="104"/>
        <v>16.702480519509834</v>
      </c>
      <c r="K632" s="202">
        <v>27.344251570072078</v>
      </c>
      <c r="L632" s="202">
        <v>1.5710431052093974</v>
      </c>
      <c r="M632" s="71">
        <v>49</v>
      </c>
      <c r="N632" s="71">
        <v>49</v>
      </c>
      <c r="O632" s="8">
        <v>5000</v>
      </c>
      <c r="P632" s="10">
        <f t="shared" si="105"/>
        <v>121.53814119256327</v>
      </c>
      <c r="Q632" s="11">
        <f t="shared" si="106"/>
        <v>5.0330520619746258E-2</v>
      </c>
      <c r="R632" s="79"/>
    </row>
    <row r="633" spans="1:18" x14ac:dyDescent="0.35">
      <c r="A633" s="9">
        <f t="shared" si="107"/>
        <v>29</v>
      </c>
      <c r="B633" s="14" t="s">
        <v>87</v>
      </c>
      <c r="C633" s="8">
        <v>1474.5</v>
      </c>
      <c r="D633" s="8"/>
      <c r="E633" s="8"/>
      <c r="F633" s="8">
        <f t="shared" si="102"/>
        <v>1474.5</v>
      </c>
      <c r="G633" s="185">
        <f t="shared" si="108"/>
        <v>8.9435438792621579E-3</v>
      </c>
      <c r="H633" s="185">
        <f t="shared" si="109"/>
        <v>8.4269662921348312E-3</v>
      </c>
      <c r="I633" s="18">
        <f t="shared" si="103"/>
        <v>74.370970773327642</v>
      </c>
      <c r="J633" s="18">
        <f t="shared" si="104"/>
        <v>16.361613570132082</v>
      </c>
      <c r="K633" s="202">
        <v>26.786205619662443</v>
      </c>
      <c r="L633" s="202">
        <v>1.5389810010214502</v>
      </c>
      <c r="M633" s="71">
        <v>48</v>
      </c>
      <c r="N633" s="71">
        <v>48</v>
      </c>
      <c r="O633" s="8">
        <v>5000</v>
      </c>
      <c r="P633" s="10">
        <f t="shared" si="105"/>
        <v>119.05777096414361</v>
      </c>
      <c r="Q633" s="11">
        <f t="shared" si="106"/>
        <v>8.0744503875309334E-2</v>
      </c>
      <c r="R633" s="79"/>
    </row>
    <row r="634" spans="1:18" x14ac:dyDescent="0.35">
      <c r="A634" s="9">
        <f t="shared" si="107"/>
        <v>30</v>
      </c>
      <c r="B634" s="14" t="s">
        <v>88</v>
      </c>
      <c r="C634" s="8">
        <v>3142.9</v>
      </c>
      <c r="D634" s="8"/>
      <c r="E634" s="8"/>
      <c r="F634" s="8">
        <f t="shared" si="102"/>
        <v>3142.9</v>
      </c>
      <c r="G634" s="185">
        <f t="shared" si="108"/>
        <v>2.1240916713247623E-2</v>
      </c>
      <c r="H634" s="185">
        <f t="shared" si="109"/>
        <v>2.0014044943820225E-2</v>
      </c>
      <c r="I634" s="18">
        <f t="shared" si="103"/>
        <v>176.63105558665313</v>
      </c>
      <c r="J634" s="18">
        <f t="shared" si="104"/>
        <v>38.858832229063687</v>
      </c>
      <c r="K634" s="202">
        <v>63.617238346698294</v>
      </c>
      <c r="L634" s="202">
        <v>3.6550798774259445</v>
      </c>
      <c r="M634" s="71">
        <v>114</v>
      </c>
      <c r="N634" s="71">
        <v>114</v>
      </c>
      <c r="O634" s="8">
        <v>5000</v>
      </c>
      <c r="P634" s="10">
        <f t="shared" si="105"/>
        <v>282.76220603984103</v>
      </c>
      <c r="Q634" s="11">
        <f t="shared" si="106"/>
        <v>8.9968565986776869E-2</v>
      </c>
      <c r="R634" s="79"/>
    </row>
    <row r="635" spans="1:18" x14ac:dyDescent="0.35">
      <c r="A635" s="9">
        <f t="shared" si="107"/>
        <v>31</v>
      </c>
      <c r="B635" s="14" t="s">
        <v>89</v>
      </c>
      <c r="C635" s="8">
        <v>3166.8</v>
      </c>
      <c r="D635" s="8"/>
      <c r="E635" s="8">
        <v>69.8</v>
      </c>
      <c r="F635" s="8">
        <f t="shared" si="102"/>
        <v>3236.6000000000004</v>
      </c>
      <c r="G635" s="185">
        <f t="shared" si="108"/>
        <v>2.2545183528973355E-2</v>
      </c>
      <c r="H635" s="185">
        <f t="shared" si="109"/>
        <v>2.1242977528089887E-2</v>
      </c>
      <c r="I635" s="18">
        <f t="shared" ref="I635:I664" si="110">(G635+H635)*$I$2</f>
        <v>187.47682215776342</v>
      </c>
      <c r="J635" s="18">
        <f t="shared" si="104"/>
        <v>41.244900874707952</v>
      </c>
      <c r="K635" s="202">
        <v>67.523559999565748</v>
      </c>
      <c r="L635" s="202">
        <v>3.8795146067415724</v>
      </c>
      <c r="M635" s="71">
        <v>121</v>
      </c>
      <c r="N635" s="71">
        <v>121</v>
      </c>
      <c r="O635" s="8">
        <v>5000</v>
      </c>
      <c r="P635" s="10">
        <f t="shared" si="105"/>
        <v>300.12479763877872</v>
      </c>
      <c r="Q635" s="11">
        <f t="shared" si="106"/>
        <v>9.2728417981455438E-2</v>
      </c>
      <c r="R635" s="79"/>
    </row>
    <row r="636" spans="1:18" x14ac:dyDescent="0.35">
      <c r="A636" s="9">
        <f t="shared" si="107"/>
        <v>32</v>
      </c>
      <c r="B636" s="14" t="s">
        <v>90</v>
      </c>
      <c r="C636" s="8">
        <v>3152.9</v>
      </c>
      <c r="D636" s="8"/>
      <c r="E636" s="8">
        <v>74</v>
      </c>
      <c r="F636" s="8">
        <f t="shared" si="102"/>
        <v>3226.9</v>
      </c>
      <c r="G636" s="185">
        <f t="shared" si="108"/>
        <v>2.2545183528973355E-2</v>
      </c>
      <c r="H636" s="185">
        <f t="shared" si="109"/>
        <v>2.1242977528089887E-2</v>
      </c>
      <c r="I636" s="18">
        <f t="shared" si="110"/>
        <v>187.47682215776342</v>
      </c>
      <c r="J636" s="18">
        <f t="shared" si="104"/>
        <v>41.244900874707952</v>
      </c>
      <c r="K636" s="202">
        <v>67.523559999565748</v>
      </c>
      <c r="L636" s="202">
        <v>3.8795146067415724</v>
      </c>
      <c r="M636" s="71">
        <v>121</v>
      </c>
      <c r="N636" s="71">
        <v>121</v>
      </c>
      <c r="O636" s="8">
        <v>5000</v>
      </c>
      <c r="P636" s="10">
        <f t="shared" si="105"/>
        <v>300.12479763877872</v>
      </c>
      <c r="Q636" s="11">
        <f t="shared" si="106"/>
        <v>9.300715784151313E-2</v>
      </c>
      <c r="R636" s="79"/>
    </row>
    <row r="637" spans="1:18" x14ac:dyDescent="0.35">
      <c r="A637" s="9">
        <f t="shared" si="107"/>
        <v>33</v>
      </c>
      <c r="B637" s="14" t="s">
        <v>91</v>
      </c>
      <c r="C637" s="8">
        <v>4204.75</v>
      </c>
      <c r="D637" s="8"/>
      <c r="E637" s="8"/>
      <c r="F637" s="8">
        <f t="shared" si="102"/>
        <v>4204.75</v>
      </c>
      <c r="G637" s="185">
        <f t="shared" si="108"/>
        <v>1.3415315818893237E-2</v>
      </c>
      <c r="H637" s="185">
        <f t="shared" si="109"/>
        <v>1.2640449438202247E-2</v>
      </c>
      <c r="I637" s="18">
        <f t="shared" si="110"/>
        <v>111.55645615999146</v>
      </c>
      <c r="J637" s="18">
        <f t="shared" si="104"/>
        <v>24.542420355198121</v>
      </c>
      <c r="K637" s="202">
        <v>40.179308429493666</v>
      </c>
      <c r="L637" s="202">
        <v>2.3084715015321753</v>
      </c>
      <c r="M637" s="71">
        <v>72</v>
      </c>
      <c r="N637" s="71">
        <v>72</v>
      </c>
      <c r="O637" s="8">
        <v>5000</v>
      </c>
      <c r="P637" s="10">
        <f t="shared" ref="P637:P668" si="111">I637+J637+K637+L637</f>
        <v>178.58665644621541</v>
      </c>
      <c r="Q637" s="11">
        <f t="shared" ref="Q637:Q668" si="112">P637/F637</f>
        <v>4.2472598001359274E-2</v>
      </c>
      <c r="R637" s="79"/>
    </row>
    <row r="638" spans="1:18" x14ac:dyDescent="0.35">
      <c r="A638" s="9">
        <f t="shared" si="107"/>
        <v>34</v>
      </c>
      <c r="B638" s="14" t="s">
        <v>92</v>
      </c>
      <c r="C638" s="8">
        <v>1489.2</v>
      </c>
      <c r="D638" s="8"/>
      <c r="E638" s="8"/>
      <c r="F638" s="8">
        <f t="shared" si="102"/>
        <v>1489.2</v>
      </c>
      <c r="G638" s="185">
        <f t="shared" si="108"/>
        <v>8.9435438792621579E-3</v>
      </c>
      <c r="H638" s="185">
        <f t="shared" si="109"/>
        <v>8.4269662921348312E-3</v>
      </c>
      <c r="I638" s="18">
        <f t="shared" si="110"/>
        <v>74.370970773327642</v>
      </c>
      <c r="J638" s="18">
        <f t="shared" si="104"/>
        <v>16.361613570132082</v>
      </c>
      <c r="K638" s="202">
        <v>26.786205619662443</v>
      </c>
      <c r="L638" s="202">
        <v>1.5389810010214502</v>
      </c>
      <c r="M638" s="71">
        <v>48</v>
      </c>
      <c r="N638" s="71">
        <v>48</v>
      </c>
      <c r="O638" s="8">
        <v>5000</v>
      </c>
      <c r="P638" s="10">
        <f t="shared" si="111"/>
        <v>119.05777096414361</v>
      </c>
      <c r="Q638" s="11">
        <f t="shared" si="112"/>
        <v>7.994746908685442E-2</v>
      </c>
      <c r="R638" s="79"/>
    </row>
    <row r="639" spans="1:18" x14ac:dyDescent="0.35">
      <c r="A639" s="9">
        <f t="shared" si="107"/>
        <v>35</v>
      </c>
      <c r="B639" s="14" t="s">
        <v>93</v>
      </c>
      <c r="C639" s="8">
        <v>308</v>
      </c>
      <c r="D639" s="8"/>
      <c r="E639" s="8"/>
      <c r="F639" s="8">
        <f t="shared" si="102"/>
        <v>308</v>
      </c>
      <c r="G639" s="185">
        <f t="shared" si="108"/>
        <v>2.9811812930873858E-3</v>
      </c>
      <c r="H639" s="185">
        <f t="shared" si="109"/>
        <v>2.8089887640449437E-3</v>
      </c>
      <c r="I639" s="18">
        <f t="shared" si="110"/>
        <v>24.79032359110921</v>
      </c>
      <c r="J639" s="18">
        <f t="shared" si="104"/>
        <v>5.4538711900440262</v>
      </c>
      <c r="K639" s="202">
        <v>8.9287352065541477</v>
      </c>
      <c r="L639" s="202">
        <v>0.5129936670071501</v>
      </c>
      <c r="M639" s="71">
        <v>16</v>
      </c>
      <c r="N639" s="71">
        <v>16</v>
      </c>
      <c r="O639" s="8">
        <v>5000</v>
      </c>
      <c r="P639" s="10">
        <f t="shared" si="111"/>
        <v>39.685923654714536</v>
      </c>
      <c r="Q639" s="11">
        <f t="shared" si="112"/>
        <v>0.12885040147634588</v>
      </c>
      <c r="R639" s="79"/>
    </row>
    <row r="640" spans="1:18" x14ac:dyDescent="0.35">
      <c r="A640" s="9">
        <f t="shared" si="107"/>
        <v>36</v>
      </c>
      <c r="B640" s="14" t="s">
        <v>94</v>
      </c>
      <c r="C640" s="8">
        <v>547.4</v>
      </c>
      <c r="D640" s="8"/>
      <c r="E640" s="8"/>
      <c r="F640" s="8">
        <f t="shared" si="102"/>
        <v>547.4</v>
      </c>
      <c r="G640" s="185">
        <f t="shared" si="108"/>
        <v>4.8444196012670023E-3</v>
      </c>
      <c r="H640" s="185">
        <f t="shared" si="109"/>
        <v>4.5646067415730336E-3</v>
      </c>
      <c r="I640" s="18">
        <f t="shared" si="110"/>
        <v>40.284275835552464</v>
      </c>
      <c r="J640" s="18">
        <f t="shared" si="104"/>
        <v>8.8625406838215426</v>
      </c>
      <c r="K640" s="202">
        <v>14.50919471065049</v>
      </c>
      <c r="L640" s="202">
        <v>0.83361470888661893</v>
      </c>
      <c r="M640" s="71">
        <v>26</v>
      </c>
      <c r="N640" s="71">
        <v>26</v>
      </c>
      <c r="O640" s="8">
        <v>5000</v>
      </c>
      <c r="P640" s="10">
        <f t="shared" si="111"/>
        <v>64.489625938911118</v>
      </c>
      <c r="Q640" s="11">
        <f t="shared" si="112"/>
        <v>0.11781078907364106</v>
      </c>
      <c r="R640" s="79"/>
    </row>
    <row r="641" spans="1:18" x14ac:dyDescent="0.35">
      <c r="A641" s="9">
        <f t="shared" si="107"/>
        <v>37</v>
      </c>
      <c r="B641" s="14" t="s">
        <v>95</v>
      </c>
      <c r="C641" s="8">
        <v>307.3</v>
      </c>
      <c r="D641" s="8"/>
      <c r="E641" s="8"/>
      <c r="F641" s="8">
        <f t="shared" si="102"/>
        <v>307.3</v>
      </c>
      <c r="G641" s="185">
        <f t="shared" si="108"/>
        <v>2.9811812930873858E-3</v>
      </c>
      <c r="H641" s="185">
        <f t="shared" si="109"/>
        <v>2.8089887640449437E-3</v>
      </c>
      <c r="I641" s="18">
        <f t="shared" si="110"/>
        <v>24.79032359110921</v>
      </c>
      <c r="J641" s="18">
        <f t="shared" si="104"/>
        <v>5.4538711900440262</v>
      </c>
      <c r="K641" s="202">
        <v>8.9287352065541477</v>
      </c>
      <c r="L641" s="202">
        <v>0.5129936670071501</v>
      </c>
      <c r="M641" s="71">
        <v>16</v>
      </c>
      <c r="N641" s="71">
        <v>16</v>
      </c>
      <c r="O641" s="8">
        <v>5000</v>
      </c>
      <c r="P641" s="10">
        <f t="shared" si="111"/>
        <v>39.685923654714536</v>
      </c>
      <c r="Q641" s="11">
        <f t="shared" si="112"/>
        <v>0.12914391036353576</v>
      </c>
      <c r="R641" s="79"/>
    </row>
    <row r="642" spans="1:18" x14ac:dyDescent="0.35">
      <c r="A642" s="9">
        <f t="shared" si="107"/>
        <v>38</v>
      </c>
      <c r="B642" s="14" t="s">
        <v>96</v>
      </c>
      <c r="C642" s="8">
        <v>137.69999999999999</v>
      </c>
      <c r="D642" s="8"/>
      <c r="E642" s="8"/>
      <c r="F642" s="8">
        <f t="shared" si="102"/>
        <v>137.69999999999999</v>
      </c>
      <c r="G642" s="185">
        <f t="shared" si="108"/>
        <v>1.1179429849077697E-3</v>
      </c>
      <c r="H642" s="185">
        <f t="shared" si="109"/>
        <v>1.0533707865168539E-3</v>
      </c>
      <c r="I642" s="18">
        <f t="shared" si="110"/>
        <v>9.2963713466659552</v>
      </c>
      <c r="J642" s="18">
        <f t="shared" si="104"/>
        <v>2.0452016962665103</v>
      </c>
      <c r="K642" s="202">
        <v>3.3482757024578054</v>
      </c>
      <c r="L642" s="202">
        <v>0.19237262512768127</v>
      </c>
      <c r="M642" s="71">
        <v>6</v>
      </c>
      <c r="N642" s="71">
        <v>6</v>
      </c>
      <c r="O642" s="8">
        <v>5000</v>
      </c>
      <c r="P642" s="10">
        <f t="shared" si="111"/>
        <v>14.882221370517952</v>
      </c>
      <c r="Q642" s="11">
        <f t="shared" si="112"/>
        <v>0.10807713413593285</v>
      </c>
      <c r="R642" s="79"/>
    </row>
    <row r="643" spans="1:18" x14ac:dyDescent="0.35">
      <c r="A643" s="9">
        <f t="shared" si="107"/>
        <v>39</v>
      </c>
      <c r="B643" s="14" t="s">
        <v>97</v>
      </c>
      <c r="C643" s="8">
        <v>536.1</v>
      </c>
      <c r="D643" s="8"/>
      <c r="E643" s="8"/>
      <c r="F643" s="8">
        <f t="shared" si="102"/>
        <v>536.1</v>
      </c>
      <c r="G643" s="185">
        <f t="shared" si="108"/>
        <v>4.8444196012670023E-3</v>
      </c>
      <c r="H643" s="185">
        <f t="shared" si="109"/>
        <v>4.5646067415730336E-3</v>
      </c>
      <c r="I643" s="18">
        <f t="shared" si="110"/>
        <v>40.284275835552464</v>
      </c>
      <c r="J643" s="18">
        <f t="shared" si="104"/>
        <v>8.8625406838215426</v>
      </c>
      <c r="K643" s="202">
        <v>14.50919471065049</v>
      </c>
      <c r="L643" s="202">
        <v>0.83361470888661893</v>
      </c>
      <c r="M643" s="71">
        <v>26</v>
      </c>
      <c r="N643" s="71">
        <v>26</v>
      </c>
      <c r="O643" s="8">
        <v>5000</v>
      </c>
      <c r="P643" s="10">
        <f t="shared" si="111"/>
        <v>64.489625938911118</v>
      </c>
      <c r="Q643" s="11">
        <f t="shared" si="112"/>
        <v>0.12029402338912724</v>
      </c>
      <c r="R643" s="79"/>
    </row>
    <row r="644" spans="1:18" x14ac:dyDescent="0.35">
      <c r="A644" s="9">
        <f t="shared" si="107"/>
        <v>40</v>
      </c>
      <c r="B644" s="14" t="s">
        <v>98</v>
      </c>
      <c r="C644" s="8">
        <v>4434.25</v>
      </c>
      <c r="D644" s="8"/>
      <c r="E644" s="8"/>
      <c r="F644" s="8">
        <f t="shared" si="102"/>
        <v>4434.25</v>
      </c>
      <c r="G644" s="185">
        <f t="shared" si="108"/>
        <v>2.757592696105832E-2</v>
      </c>
      <c r="H644" s="185">
        <f t="shared" si="109"/>
        <v>2.5983146067415731E-2</v>
      </c>
      <c r="I644" s="18">
        <f t="shared" si="110"/>
        <v>229.31049321776024</v>
      </c>
      <c r="J644" s="18">
        <f t="shared" si="104"/>
        <v>50.44830850790725</v>
      </c>
      <c r="K644" s="202">
        <v>82.590800660625874</v>
      </c>
      <c r="L644" s="202">
        <v>4.7451914198161376</v>
      </c>
      <c r="M644" s="71">
        <v>148</v>
      </c>
      <c r="N644" s="71">
        <v>148</v>
      </c>
      <c r="O644" s="8">
        <v>5000</v>
      </c>
      <c r="P644" s="10">
        <f t="shared" si="111"/>
        <v>367.09479380610946</v>
      </c>
      <c r="Q644" s="11">
        <f t="shared" si="112"/>
        <v>8.2786219497346672E-2</v>
      </c>
      <c r="R644" s="79"/>
    </row>
    <row r="645" spans="1:18" x14ac:dyDescent="0.35">
      <c r="A645" s="9">
        <f t="shared" si="107"/>
        <v>41</v>
      </c>
      <c r="B645" s="14" t="s">
        <v>99</v>
      </c>
      <c r="C645" s="8">
        <v>349</v>
      </c>
      <c r="D645" s="8"/>
      <c r="E645" s="8"/>
      <c r="F645" s="8">
        <f t="shared" si="102"/>
        <v>349</v>
      </c>
      <c r="G645" s="185">
        <f t="shared" si="108"/>
        <v>2.9811812930873858E-3</v>
      </c>
      <c r="H645" s="185">
        <f t="shared" si="109"/>
        <v>2.8089887640449437E-3</v>
      </c>
      <c r="I645" s="18">
        <f t="shared" si="110"/>
        <v>24.79032359110921</v>
      </c>
      <c r="J645" s="18">
        <f t="shared" si="104"/>
        <v>5.4538711900440262</v>
      </c>
      <c r="K645" s="202">
        <v>8.9287352065541477</v>
      </c>
      <c r="L645" s="202">
        <v>0.5129936670071501</v>
      </c>
      <c r="M645" s="71">
        <v>16</v>
      </c>
      <c r="N645" s="71">
        <v>16</v>
      </c>
      <c r="O645" s="8">
        <v>5000</v>
      </c>
      <c r="P645" s="10">
        <f t="shared" si="111"/>
        <v>39.685923654714536</v>
      </c>
      <c r="Q645" s="11">
        <f t="shared" si="112"/>
        <v>0.113713248294311</v>
      </c>
      <c r="R645" s="79"/>
    </row>
    <row r="646" spans="1:18" x14ac:dyDescent="0.35">
      <c r="A646" s="9">
        <f t="shared" si="107"/>
        <v>42</v>
      </c>
      <c r="B646" s="14" t="s">
        <v>100</v>
      </c>
      <c r="C646" s="8">
        <v>406.5</v>
      </c>
      <c r="D646" s="8"/>
      <c r="E646" s="8"/>
      <c r="F646" s="8">
        <f t="shared" si="102"/>
        <v>406.5</v>
      </c>
      <c r="G646" s="185">
        <f t="shared" si="108"/>
        <v>2.9811812930873858E-3</v>
      </c>
      <c r="H646" s="185">
        <f t="shared" si="109"/>
        <v>2.8089887640449437E-3</v>
      </c>
      <c r="I646" s="18">
        <f t="shared" si="110"/>
        <v>24.79032359110921</v>
      </c>
      <c r="J646" s="18">
        <f t="shared" si="104"/>
        <v>5.4538711900440262</v>
      </c>
      <c r="K646" s="202">
        <v>8.9287352065541477</v>
      </c>
      <c r="L646" s="202">
        <v>0.5129936670071501</v>
      </c>
      <c r="M646" s="71">
        <v>16</v>
      </c>
      <c r="N646" s="71">
        <v>16</v>
      </c>
      <c r="O646" s="8">
        <v>5000</v>
      </c>
      <c r="P646" s="10">
        <f t="shared" si="111"/>
        <v>39.685923654714536</v>
      </c>
      <c r="Q646" s="11">
        <f t="shared" si="112"/>
        <v>9.7628348474082499E-2</v>
      </c>
      <c r="R646" s="79"/>
    </row>
    <row r="647" spans="1:18" x14ac:dyDescent="0.35">
      <c r="A647" s="9">
        <f t="shared" si="107"/>
        <v>43</v>
      </c>
      <c r="B647" s="14" t="s">
        <v>101</v>
      </c>
      <c r="C647" s="8">
        <v>404.1</v>
      </c>
      <c r="D647" s="8"/>
      <c r="E647" s="8"/>
      <c r="F647" s="8">
        <f t="shared" si="102"/>
        <v>404.1</v>
      </c>
      <c r="G647" s="185">
        <f t="shared" si="108"/>
        <v>2.9811812930873858E-3</v>
      </c>
      <c r="H647" s="185">
        <f t="shared" si="109"/>
        <v>2.8089887640449437E-3</v>
      </c>
      <c r="I647" s="18">
        <f t="shared" si="110"/>
        <v>24.79032359110921</v>
      </c>
      <c r="J647" s="18">
        <f t="shared" si="104"/>
        <v>5.4538711900440262</v>
      </c>
      <c r="K647" s="202">
        <v>8.9287352065541477</v>
      </c>
      <c r="L647" s="202">
        <v>0.5129936670071501</v>
      </c>
      <c r="M647" s="71">
        <v>16</v>
      </c>
      <c r="N647" s="71">
        <v>16</v>
      </c>
      <c r="O647" s="8">
        <v>5000</v>
      </c>
      <c r="P647" s="10">
        <f t="shared" si="111"/>
        <v>39.685923654714536</v>
      </c>
      <c r="Q647" s="11">
        <f t="shared" si="112"/>
        <v>9.8208175339555892E-2</v>
      </c>
      <c r="R647" s="79"/>
    </row>
    <row r="648" spans="1:18" x14ac:dyDescent="0.35">
      <c r="A648" s="9">
        <f t="shared" si="107"/>
        <v>44</v>
      </c>
      <c r="B648" s="14" t="s">
        <v>102</v>
      </c>
      <c r="C648" s="8">
        <v>408.5</v>
      </c>
      <c r="D648" s="8"/>
      <c r="E648" s="8"/>
      <c r="F648" s="8">
        <f t="shared" si="102"/>
        <v>408.5</v>
      </c>
      <c r="G648" s="185">
        <f t="shared" si="108"/>
        <v>2.9811812930873858E-3</v>
      </c>
      <c r="H648" s="185">
        <f t="shared" si="109"/>
        <v>2.8089887640449437E-3</v>
      </c>
      <c r="I648" s="18">
        <f t="shared" si="110"/>
        <v>24.79032359110921</v>
      </c>
      <c r="J648" s="18">
        <f t="shared" si="104"/>
        <v>5.4538711900440262</v>
      </c>
      <c r="K648" s="202">
        <v>8.9287352065541477</v>
      </c>
      <c r="L648" s="202">
        <v>0.5129936670071501</v>
      </c>
      <c r="M648" s="71">
        <v>16</v>
      </c>
      <c r="N648" s="71">
        <v>16</v>
      </c>
      <c r="O648" s="8">
        <v>5000</v>
      </c>
      <c r="P648" s="10">
        <f t="shared" si="111"/>
        <v>39.685923654714536</v>
      </c>
      <c r="Q648" s="11">
        <f t="shared" si="112"/>
        <v>9.7150363903829959E-2</v>
      </c>
      <c r="R648" s="79"/>
    </row>
    <row r="649" spans="1:18" x14ac:dyDescent="0.35">
      <c r="A649" s="9">
        <f t="shared" si="107"/>
        <v>45</v>
      </c>
      <c r="B649" s="14" t="s">
        <v>103</v>
      </c>
      <c r="C649" s="8">
        <v>1814.6</v>
      </c>
      <c r="D649" s="8"/>
      <c r="E649" s="8"/>
      <c r="F649" s="8">
        <f t="shared" si="102"/>
        <v>1814.6</v>
      </c>
      <c r="G649" s="185">
        <f t="shared" si="108"/>
        <v>1.1179429849077696E-2</v>
      </c>
      <c r="H649" s="185">
        <f t="shared" si="109"/>
        <v>1.0533707865168539E-2</v>
      </c>
      <c r="I649" s="18">
        <f t="shared" si="110"/>
        <v>92.963713466659541</v>
      </c>
      <c r="J649" s="18">
        <f t="shared" si="104"/>
        <v>20.452016962665098</v>
      </c>
      <c r="K649" s="202">
        <v>33.482757024578049</v>
      </c>
      <c r="L649" s="202">
        <v>1.923726251276813</v>
      </c>
      <c r="M649" s="71">
        <v>60</v>
      </c>
      <c r="N649" s="71">
        <v>60</v>
      </c>
      <c r="O649" s="8">
        <v>5000</v>
      </c>
      <c r="P649" s="10">
        <f t="shared" si="111"/>
        <v>148.82221370517951</v>
      </c>
      <c r="Q649" s="11">
        <f t="shared" si="112"/>
        <v>8.2013784693695316E-2</v>
      </c>
      <c r="R649" s="79"/>
    </row>
    <row r="650" spans="1:18" x14ac:dyDescent="0.35">
      <c r="A650" s="9">
        <f t="shared" si="107"/>
        <v>46</v>
      </c>
      <c r="B650" s="14" t="s">
        <v>104</v>
      </c>
      <c r="C650" s="8">
        <v>358.3</v>
      </c>
      <c r="D650" s="8"/>
      <c r="E650" s="8"/>
      <c r="F650" s="8">
        <f t="shared" si="102"/>
        <v>358.3</v>
      </c>
      <c r="G650" s="185">
        <f t="shared" si="108"/>
        <v>2.9811812930873858E-3</v>
      </c>
      <c r="H650" s="185">
        <f t="shared" si="109"/>
        <v>2.8089887640449437E-3</v>
      </c>
      <c r="I650" s="18">
        <f t="shared" si="110"/>
        <v>24.79032359110921</v>
      </c>
      <c r="J650" s="18">
        <f t="shared" si="104"/>
        <v>5.4538711900440262</v>
      </c>
      <c r="K650" s="202">
        <v>8.9287352065541477</v>
      </c>
      <c r="L650" s="202">
        <v>0.5129936670071501</v>
      </c>
      <c r="M650" s="71">
        <v>16</v>
      </c>
      <c r="N650" s="71">
        <v>16</v>
      </c>
      <c r="O650" s="8">
        <v>5000</v>
      </c>
      <c r="P650" s="10">
        <f t="shared" si="111"/>
        <v>39.685923654714536</v>
      </c>
      <c r="Q650" s="11">
        <f t="shared" si="112"/>
        <v>0.1107617182660188</v>
      </c>
      <c r="R650" s="79"/>
    </row>
    <row r="651" spans="1:18" x14ac:dyDescent="0.35">
      <c r="A651" s="9">
        <f t="shared" si="107"/>
        <v>47</v>
      </c>
      <c r="B651" s="14" t="s">
        <v>105</v>
      </c>
      <c r="C651" s="8">
        <v>341</v>
      </c>
      <c r="D651" s="8"/>
      <c r="E651" s="8"/>
      <c r="F651" s="8">
        <f t="shared" si="102"/>
        <v>341</v>
      </c>
      <c r="G651" s="185">
        <f t="shared" si="108"/>
        <v>2.9811812930873858E-3</v>
      </c>
      <c r="H651" s="185">
        <f t="shared" si="109"/>
        <v>2.8089887640449437E-3</v>
      </c>
      <c r="I651" s="18">
        <f t="shared" si="110"/>
        <v>24.79032359110921</v>
      </c>
      <c r="J651" s="18">
        <f t="shared" si="104"/>
        <v>5.4538711900440262</v>
      </c>
      <c r="K651" s="202">
        <v>8.9287352065541477</v>
      </c>
      <c r="L651" s="202">
        <v>0.5129936670071501</v>
      </c>
      <c r="M651" s="71">
        <v>16</v>
      </c>
      <c r="N651" s="71">
        <v>16</v>
      </c>
      <c r="O651" s="8">
        <v>5000</v>
      </c>
      <c r="P651" s="10">
        <f t="shared" si="111"/>
        <v>39.685923654714536</v>
      </c>
      <c r="Q651" s="11">
        <f t="shared" si="112"/>
        <v>0.11638100778508662</v>
      </c>
      <c r="R651" s="79"/>
    </row>
    <row r="652" spans="1:18" x14ac:dyDescent="0.35">
      <c r="A652" s="9">
        <f t="shared" si="107"/>
        <v>48</v>
      </c>
      <c r="B652" s="14" t="s">
        <v>106</v>
      </c>
      <c r="C652" s="8">
        <v>1911.3</v>
      </c>
      <c r="D652" s="8"/>
      <c r="E652" s="8">
        <v>348.5</v>
      </c>
      <c r="F652" s="8">
        <f t="shared" si="102"/>
        <v>2259.8000000000002</v>
      </c>
      <c r="G652" s="185">
        <f t="shared" si="108"/>
        <v>1.5278554127072852E-2</v>
      </c>
      <c r="H652" s="185">
        <f t="shared" si="109"/>
        <v>1.4220505617977528E-2</v>
      </c>
      <c r="I652" s="18">
        <f t="shared" si="110"/>
        <v>126.29874934544594</v>
      </c>
      <c r="J652" s="18">
        <f t="shared" si="104"/>
        <v>27.785724855998108</v>
      </c>
      <c r="K652" s="202">
        <v>45.493092754020971</v>
      </c>
      <c r="L652" s="202">
        <v>2.6290925434116441</v>
      </c>
      <c r="M652" s="71">
        <v>81</v>
      </c>
      <c r="N652" s="71">
        <v>82</v>
      </c>
      <c r="O652" s="8">
        <v>5000</v>
      </c>
      <c r="P652" s="10">
        <f t="shared" si="111"/>
        <v>202.20665949887666</v>
      </c>
      <c r="Q652" s="11">
        <f t="shared" si="112"/>
        <v>8.9479891804087372E-2</v>
      </c>
      <c r="R652" s="79"/>
    </row>
    <row r="653" spans="1:18" x14ac:dyDescent="0.35">
      <c r="A653" s="9">
        <f t="shared" si="107"/>
        <v>49</v>
      </c>
      <c r="B653" s="14" t="s">
        <v>107</v>
      </c>
      <c r="C653" s="8">
        <v>383.21</v>
      </c>
      <c r="D653" s="8"/>
      <c r="E653" s="8"/>
      <c r="F653" s="8">
        <f t="shared" si="102"/>
        <v>383.21</v>
      </c>
      <c r="G653" s="185">
        <f t="shared" si="108"/>
        <v>2.9811812930873858E-3</v>
      </c>
      <c r="H653" s="185">
        <f t="shared" si="109"/>
        <v>2.8089887640449437E-3</v>
      </c>
      <c r="I653" s="18">
        <f t="shared" si="110"/>
        <v>24.79032359110921</v>
      </c>
      <c r="J653" s="18">
        <f t="shared" si="104"/>
        <v>5.4538711900440262</v>
      </c>
      <c r="K653" s="202">
        <v>8.9287352065541477</v>
      </c>
      <c r="L653" s="202">
        <v>0.5129936670071501</v>
      </c>
      <c r="M653" s="71">
        <v>16</v>
      </c>
      <c r="N653" s="71">
        <v>16</v>
      </c>
      <c r="O653" s="8">
        <v>5000</v>
      </c>
      <c r="P653" s="10">
        <f t="shared" si="111"/>
        <v>39.685923654714536</v>
      </c>
      <c r="Q653" s="11">
        <f t="shared" si="112"/>
        <v>0.10356181637930779</v>
      </c>
      <c r="R653" s="79"/>
    </row>
    <row r="654" spans="1:18" x14ac:dyDescent="0.35">
      <c r="A654" s="9">
        <f t="shared" si="107"/>
        <v>50</v>
      </c>
      <c r="B654" s="14" t="s">
        <v>108</v>
      </c>
      <c r="C654" s="8">
        <v>122.4</v>
      </c>
      <c r="D654" s="8"/>
      <c r="E654" s="8"/>
      <c r="F654" s="8">
        <f t="shared" si="102"/>
        <v>122.4</v>
      </c>
      <c r="G654" s="185">
        <f t="shared" si="108"/>
        <v>1.1179429849077697E-3</v>
      </c>
      <c r="H654" s="185">
        <f t="shared" si="109"/>
        <v>1.0533707865168539E-3</v>
      </c>
      <c r="I654" s="18">
        <f t="shared" si="110"/>
        <v>9.2963713466659552</v>
      </c>
      <c r="J654" s="18">
        <f t="shared" si="104"/>
        <v>2.0452016962665103</v>
      </c>
      <c r="K654" s="202">
        <v>3.3482757024578054</v>
      </c>
      <c r="L654" s="202">
        <v>0.19237262512768127</v>
      </c>
      <c r="M654" s="71">
        <v>6</v>
      </c>
      <c r="N654" s="71">
        <v>6</v>
      </c>
      <c r="O654" s="66">
        <v>5000</v>
      </c>
      <c r="P654" s="68">
        <f t="shared" si="111"/>
        <v>14.882221370517952</v>
      </c>
      <c r="Q654" s="67">
        <f t="shared" si="112"/>
        <v>0.12158677590292444</v>
      </c>
      <c r="R654" s="79"/>
    </row>
    <row r="655" spans="1:18" x14ac:dyDescent="0.35">
      <c r="A655" s="9">
        <f t="shared" si="107"/>
        <v>51</v>
      </c>
      <c r="B655" s="65" t="s">
        <v>109</v>
      </c>
      <c r="C655" s="66">
        <v>186.3</v>
      </c>
      <c r="D655" s="66"/>
      <c r="E655" s="66"/>
      <c r="F655" s="8">
        <f t="shared" si="102"/>
        <v>186.3</v>
      </c>
      <c r="G655" s="185">
        <f t="shared" si="108"/>
        <v>1.4905906465436929E-3</v>
      </c>
      <c r="H655" s="185">
        <f t="shared" si="109"/>
        <v>1.4044943820224719E-3</v>
      </c>
      <c r="I655" s="18">
        <f t="shared" si="110"/>
        <v>12.395161795554605</v>
      </c>
      <c r="J655" s="18">
        <f t="shared" si="104"/>
        <v>2.7269355950220131</v>
      </c>
      <c r="K655" s="202">
        <v>4.4643676032770738</v>
      </c>
      <c r="L655" s="202">
        <v>0.25649683350357505</v>
      </c>
      <c r="M655" s="71">
        <v>8</v>
      </c>
      <c r="N655" s="71">
        <v>8</v>
      </c>
      <c r="O655" s="8">
        <v>5000</v>
      </c>
      <c r="P655" s="10">
        <f t="shared" si="111"/>
        <v>19.842961827357268</v>
      </c>
      <c r="Q655" s="11">
        <f t="shared" si="112"/>
        <v>0.10651079885860046</v>
      </c>
      <c r="R655" s="79"/>
    </row>
    <row r="656" spans="1:18" x14ac:dyDescent="0.35">
      <c r="A656" s="9">
        <f t="shared" si="107"/>
        <v>52</v>
      </c>
      <c r="B656" s="14" t="s">
        <v>110</v>
      </c>
      <c r="C656" s="8">
        <v>989.04</v>
      </c>
      <c r="D656" s="8"/>
      <c r="E656" s="8"/>
      <c r="F656" s="8">
        <f t="shared" si="102"/>
        <v>989.04</v>
      </c>
      <c r="G656" s="185">
        <f t="shared" si="108"/>
        <v>6.7076579094466184E-3</v>
      </c>
      <c r="H656" s="185">
        <f t="shared" si="109"/>
        <v>6.3202247191011234E-3</v>
      </c>
      <c r="I656" s="18">
        <f t="shared" si="110"/>
        <v>55.778228079995728</v>
      </c>
      <c r="J656" s="18">
        <f t="shared" si="104"/>
        <v>12.271210177599061</v>
      </c>
      <c r="K656" s="202">
        <v>20.089654214746833</v>
      </c>
      <c r="L656" s="202">
        <v>1.1542357507660876</v>
      </c>
      <c r="M656" s="71">
        <v>36</v>
      </c>
      <c r="N656" s="71">
        <v>36</v>
      </c>
      <c r="O656" s="8">
        <v>5000</v>
      </c>
      <c r="P656" s="10">
        <f t="shared" si="111"/>
        <v>89.293328223107707</v>
      </c>
      <c r="Q656" s="11">
        <f t="shared" si="112"/>
        <v>9.0282828018187045E-2</v>
      </c>
      <c r="R656" s="79"/>
    </row>
    <row r="657" spans="1:18" x14ac:dyDescent="0.35">
      <c r="A657" s="9">
        <f t="shared" si="107"/>
        <v>53</v>
      </c>
      <c r="B657" s="14" t="s">
        <v>111</v>
      </c>
      <c r="C657" s="8">
        <v>336.3</v>
      </c>
      <c r="D657" s="8"/>
      <c r="E657" s="8"/>
      <c r="F657" s="8">
        <f t="shared" si="102"/>
        <v>336.3</v>
      </c>
      <c r="G657" s="185">
        <f t="shared" si="108"/>
        <v>2.2358859698155395E-3</v>
      </c>
      <c r="H657" s="185">
        <f t="shared" si="109"/>
        <v>2.1067415730337078E-3</v>
      </c>
      <c r="I657" s="18">
        <f t="shared" si="110"/>
        <v>18.59274269333191</v>
      </c>
      <c r="J657" s="18">
        <f t="shared" si="104"/>
        <v>4.0904033925330205</v>
      </c>
      <c r="K657" s="202">
        <v>6.6965514049156107</v>
      </c>
      <c r="L657" s="202">
        <v>0.38474525025536255</v>
      </c>
      <c r="M657" s="71">
        <v>12</v>
      </c>
      <c r="N657" s="71">
        <v>12</v>
      </c>
      <c r="O657" s="8">
        <v>5000</v>
      </c>
      <c r="P657" s="10">
        <f t="shared" si="111"/>
        <v>29.764442741035904</v>
      </c>
      <c r="Q657" s="11">
        <f t="shared" si="112"/>
        <v>8.8505628132726444E-2</v>
      </c>
      <c r="R657" s="79"/>
    </row>
    <row r="658" spans="1:18" x14ac:dyDescent="0.35">
      <c r="A658" s="9">
        <f t="shared" si="107"/>
        <v>54</v>
      </c>
      <c r="B658" s="14" t="s">
        <v>112</v>
      </c>
      <c r="C658" s="8">
        <v>990</v>
      </c>
      <c r="D658" s="8"/>
      <c r="E658" s="8"/>
      <c r="F658" s="8">
        <f t="shared" si="102"/>
        <v>990</v>
      </c>
      <c r="G658" s="185">
        <f t="shared" si="108"/>
        <v>6.7076579094466184E-3</v>
      </c>
      <c r="H658" s="185">
        <f t="shared" si="109"/>
        <v>6.3202247191011234E-3</v>
      </c>
      <c r="I658" s="18">
        <f t="shared" si="110"/>
        <v>55.778228079995728</v>
      </c>
      <c r="J658" s="18">
        <f t="shared" si="104"/>
        <v>12.271210177599061</v>
      </c>
      <c r="K658" s="202">
        <v>20.089654214746833</v>
      </c>
      <c r="L658" s="202">
        <v>1.1542357507660876</v>
      </c>
      <c r="M658" s="71">
        <v>36</v>
      </c>
      <c r="N658" s="71">
        <v>36</v>
      </c>
      <c r="O658" s="8">
        <v>5000</v>
      </c>
      <c r="P658" s="10">
        <f t="shared" si="111"/>
        <v>89.293328223107707</v>
      </c>
      <c r="Q658" s="11">
        <f t="shared" si="112"/>
        <v>9.0195281033442126E-2</v>
      </c>
      <c r="R658" s="79"/>
    </row>
    <row r="659" spans="1:18" x14ac:dyDescent="0.35">
      <c r="A659" s="9">
        <f t="shared" si="107"/>
        <v>55</v>
      </c>
      <c r="B659" s="14" t="s">
        <v>113</v>
      </c>
      <c r="C659" s="8">
        <v>329.6</v>
      </c>
      <c r="D659" s="8"/>
      <c r="E659" s="8"/>
      <c r="F659" s="8">
        <f t="shared" si="102"/>
        <v>329.6</v>
      </c>
      <c r="G659" s="185">
        <f t="shared" si="108"/>
        <v>2.2358859698155395E-3</v>
      </c>
      <c r="H659" s="185">
        <f t="shared" si="109"/>
        <v>2.1067415730337078E-3</v>
      </c>
      <c r="I659" s="18">
        <f t="shared" si="110"/>
        <v>18.59274269333191</v>
      </c>
      <c r="J659" s="18">
        <f t="shared" si="104"/>
        <v>4.0904033925330205</v>
      </c>
      <c r="K659" s="202">
        <v>6.6965514049156107</v>
      </c>
      <c r="L659" s="202">
        <v>0.38474525025536255</v>
      </c>
      <c r="M659" s="71">
        <v>12</v>
      </c>
      <c r="N659" s="71">
        <v>12</v>
      </c>
      <c r="O659" s="8">
        <v>5000</v>
      </c>
      <c r="P659" s="10">
        <f t="shared" si="111"/>
        <v>29.764442741035904</v>
      </c>
      <c r="Q659" s="11">
        <f t="shared" si="112"/>
        <v>9.0304741325958435E-2</v>
      </c>
      <c r="R659" s="79"/>
    </row>
    <row r="660" spans="1:18" x14ac:dyDescent="0.35">
      <c r="A660" s="9">
        <f t="shared" si="107"/>
        <v>56</v>
      </c>
      <c r="B660" s="14" t="s">
        <v>114</v>
      </c>
      <c r="C660" s="8">
        <v>564.20000000000005</v>
      </c>
      <c r="D660" s="8"/>
      <c r="E660" s="8"/>
      <c r="F660" s="8">
        <f t="shared" si="102"/>
        <v>564.20000000000005</v>
      </c>
      <c r="G660" s="185">
        <f t="shared" si="108"/>
        <v>4.4717719396310789E-3</v>
      </c>
      <c r="H660" s="185">
        <f t="shared" si="109"/>
        <v>4.2134831460674156E-3</v>
      </c>
      <c r="I660" s="18">
        <f t="shared" si="110"/>
        <v>37.185485386663821</v>
      </c>
      <c r="J660" s="18">
        <f t="shared" si="104"/>
        <v>8.1808067850660411</v>
      </c>
      <c r="K660" s="202">
        <v>13.393102809831221</v>
      </c>
      <c r="L660" s="202">
        <v>0.7694905005107251</v>
      </c>
      <c r="M660" s="71">
        <v>24</v>
      </c>
      <c r="N660" s="71">
        <v>24</v>
      </c>
      <c r="O660" s="8">
        <v>5000</v>
      </c>
      <c r="P660" s="10">
        <f t="shared" si="111"/>
        <v>59.528885482071807</v>
      </c>
      <c r="Q660" s="11">
        <f t="shared" si="112"/>
        <v>0.10551025431065544</v>
      </c>
      <c r="R660" s="79"/>
    </row>
    <row r="661" spans="1:18" x14ac:dyDescent="0.35">
      <c r="A661" s="9">
        <f t="shared" si="107"/>
        <v>57</v>
      </c>
      <c r="B661" s="14" t="s">
        <v>115</v>
      </c>
      <c r="C661" s="8">
        <v>123.2</v>
      </c>
      <c r="D661" s="8"/>
      <c r="E661" s="8"/>
      <c r="F661" s="8">
        <f t="shared" si="102"/>
        <v>123.2</v>
      </c>
      <c r="G661" s="185">
        <f t="shared" si="108"/>
        <v>2.2358859698155395E-3</v>
      </c>
      <c r="H661" s="185">
        <f t="shared" si="109"/>
        <v>2.1067415730337078E-3</v>
      </c>
      <c r="I661" s="18">
        <f t="shared" si="110"/>
        <v>18.59274269333191</v>
      </c>
      <c r="J661" s="18">
        <f t="shared" si="104"/>
        <v>4.0904033925330205</v>
      </c>
      <c r="K661" s="202">
        <v>6.6965514049156107</v>
      </c>
      <c r="L661" s="202">
        <v>0.38474525025536255</v>
      </c>
      <c r="M661" s="71">
        <v>12</v>
      </c>
      <c r="N661" s="71">
        <v>12</v>
      </c>
      <c r="O661" s="8">
        <v>5000</v>
      </c>
      <c r="P661" s="10">
        <f t="shared" si="111"/>
        <v>29.764442741035904</v>
      </c>
      <c r="Q661" s="11">
        <f t="shared" si="112"/>
        <v>0.24159450276814856</v>
      </c>
      <c r="R661" s="79"/>
    </row>
    <row r="662" spans="1:18" x14ac:dyDescent="0.35">
      <c r="A662" s="9">
        <f t="shared" si="107"/>
        <v>58</v>
      </c>
      <c r="B662" s="14" t="s">
        <v>116</v>
      </c>
      <c r="C662" s="8">
        <v>325.3</v>
      </c>
      <c r="D662" s="8"/>
      <c r="E662" s="8"/>
      <c r="F662" s="8">
        <f t="shared" si="102"/>
        <v>325.3</v>
      </c>
      <c r="G662" s="185">
        <f t="shared" si="108"/>
        <v>2.9811812930873858E-3</v>
      </c>
      <c r="H662" s="185">
        <f t="shared" si="109"/>
        <v>2.8089887640449437E-3</v>
      </c>
      <c r="I662" s="18">
        <f t="shared" si="110"/>
        <v>24.79032359110921</v>
      </c>
      <c r="J662" s="18">
        <f t="shared" si="104"/>
        <v>5.4538711900440262</v>
      </c>
      <c r="K662" s="202">
        <v>8.9287352065541477</v>
      </c>
      <c r="L662" s="202">
        <v>0.5129936670071501</v>
      </c>
      <c r="M662" s="71">
        <v>16</v>
      </c>
      <c r="N662" s="71">
        <v>16</v>
      </c>
      <c r="O662" s="8">
        <v>5000</v>
      </c>
      <c r="P662" s="10">
        <f t="shared" si="111"/>
        <v>39.685923654714536</v>
      </c>
      <c r="Q662" s="11">
        <f t="shared" si="112"/>
        <v>0.1219979208567923</v>
      </c>
      <c r="R662" s="79"/>
    </row>
    <row r="663" spans="1:18" x14ac:dyDescent="0.35">
      <c r="A663" s="9">
        <f t="shared" si="107"/>
        <v>59</v>
      </c>
      <c r="B663" s="14" t="s">
        <v>117</v>
      </c>
      <c r="C663" s="8">
        <v>314.2</v>
      </c>
      <c r="D663" s="8"/>
      <c r="E663" s="8"/>
      <c r="F663" s="8">
        <f t="shared" ref="F663:F709" si="113">C663+D663+E663</f>
        <v>314.2</v>
      </c>
      <c r="G663" s="185">
        <f t="shared" si="108"/>
        <v>2.9811812930873858E-3</v>
      </c>
      <c r="H663" s="185">
        <f t="shared" si="109"/>
        <v>2.8089887640449437E-3</v>
      </c>
      <c r="I663" s="18">
        <f t="shared" si="110"/>
        <v>24.79032359110921</v>
      </c>
      <c r="J663" s="18">
        <f t="shared" si="104"/>
        <v>5.4538711900440262</v>
      </c>
      <c r="K663" s="202">
        <v>8.9287352065541477</v>
      </c>
      <c r="L663" s="202">
        <v>0.5129936670071501</v>
      </c>
      <c r="M663" s="71">
        <v>16</v>
      </c>
      <c r="N663" s="71">
        <v>16</v>
      </c>
      <c r="O663" s="8">
        <v>5000</v>
      </c>
      <c r="P663" s="10">
        <f t="shared" si="111"/>
        <v>39.685923654714536</v>
      </c>
      <c r="Q663" s="11">
        <f t="shared" si="112"/>
        <v>0.12630784103982984</v>
      </c>
      <c r="R663" s="79"/>
    </row>
    <row r="664" spans="1:18" x14ac:dyDescent="0.35">
      <c r="A664" s="9">
        <f t="shared" si="107"/>
        <v>60</v>
      </c>
      <c r="B664" s="14" t="s">
        <v>118</v>
      </c>
      <c r="C664" s="8">
        <v>418.8</v>
      </c>
      <c r="D664" s="8"/>
      <c r="E664" s="8"/>
      <c r="F664" s="8">
        <f t="shared" si="113"/>
        <v>418.8</v>
      </c>
      <c r="G664" s="185">
        <f t="shared" si="108"/>
        <v>2.9811812930873858E-3</v>
      </c>
      <c r="H664" s="185">
        <f t="shared" si="109"/>
        <v>2.8089887640449437E-3</v>
      </c>
      <c r="I664" s="18">
        <f t="shared" si="110"/>
        <v>24.79032359110921</v>
      </c>
      <c r="J664" s="18">
        <f t="shared" si="104"/>
        <v>5.4538711900440262</v>
      </c>
      <c r="K664" s="202">
        <v>8.9287352065541477</v>
      </c>
      <c r="L664" s="202">
        <v>0.5129936670071501</v>
      </c>
      <c r="M664" s="71">
        <v>16</v>
      </c>
      <c r="N664" s="71">
        <v>16</v>
      </c>
      <c r="O664" s="8">
        <v>5000</v>
      </c>
      <c r="P664" s="10">
        <f t="shared" si="111"/>
        <v>39.685923654714536</v>
      </c>
      <c r="Q664" s="11">
        <f t="shared" si="112"/>
        <v>9.4761040245259151E-2</v>
      </c>
      <c r="R664" s="79"/>
    </row>
    <row r="665" spans="1:18" x14ac:dyDescent="0.35">
      <c r="A665" s="9">
        <f t="shared" si="107"/>
        <v>61</v>
      </c>
      <c r="B665" s="14" t="s">
        <v>119</v>
      </c>
      <c r="C665" s="8">
        <v>435.7</v>
      </c>
      <c r="D665" s="8"/>
      <c r="E665" s="8"/>
      <c r="F665" s="8">
        <f t="shared" si="113"/>
        <v>435.7</v>
      </c>
      <c r="G665" s="185">
        <f t="shared" si="108"/>
        <v>3.7264766163592321E-3</v>
      </c>
      <c r="H665" s="185">
        <f t="shared" si="109"/>
        <v>3.5112359550561797E-3</v>
      </c>
      <c r="I665" s="18">
        <f t="shared" ref="I665:I692" si="114">(G665+H665)*$I$2</f>
        <v>30.987904488886514</v>
      </c>
      <c r="J665" s="18">
        <f t="shared" ref="J665:J716" si="115">I665*0.22</f>
        <v>6.8173389875550328</v>
      </c>
      <c r="K665" s="202">
        <v>11.160919008192685</v>
      </c>
      <c r="L665" s="202">
        <v>0.64124208375893765</v>
      </c>
      <c r="M665" s="71">
        <v>20</v>
      </c>
      <c r="N665" s="71">
        <v>20</v>
      </c>
      <c r="O665" s="8">
        <v>5000</v>
      </c>
      <c r="P665" s="10">
        <f t="shared" si="111"/>
        <v>49.607404568393171</v>
      </c>
      <c r="Q665" s="11">
        <f t="shared" si="112"/>
        <v>0.11385679267476055</v>
      </c>
      <c r="R665" s="79"/>
    </row>
    <row r="666" spans="1:18" x14ac:dyDescent="0.35">
      <c r="A666" s="9">
        <f t="shared" si="107"/>
        <v>62</v>
      </c>
      <c r="B666" s="14" t="s">
        <v>120</v>
      </c>
      <c r="C666" s="8">
        <v>416.2</v>
      </c>
      <c r="D666" s="8"/>
      <c r="E666" s="8"/>
      <c r="F666" s="8">
        <f t="shared" si="113"/>
        <v>416.2</v>
      </c>
      <c r="G666" s="185">
        <f t="shared" si="108"/>
        <v>2.9811812930873858E-3</v>
      </c>
      <c r="H666" s="185">
        <f t="shared" si="109"/>
        <v>2.8089887640449437E-3</v>
      </c>
      <c r="I666" s="18">
        <f t="shared" si="114"/>
        <v>24.79032359110921</v>
      </c>
      <c r="J666" s="18">
        <f t="shared" si="115"/>
        <v>5.4538711900440262</v>
      </c>
      <c r="K666" s="202">
        <v>8.9287352065541477</v>
      </c>
      <c r="L666" s="202">
        <v>0.5129936670071501</v>
      </c>
      <c r="M666" s="71">
        <v>16</v>
      </c>
      <c r="N666" s="71">
        <v>16</v>
      </c>
      <c r="O666" s="8">
        <v>5000</v>
      </c>
      <c r="P666" s="10">
        <f t="shared" si="111"/>
        <v>39.685923654714536</v>
      </c>
      <c r="Q666" s="11">
        <f t="shared" si="112"/>
        <v>9.535301214491719E-2</v>
      </c>
      <c r="R666" s="79"/>
    </row>
    <row r="667" spans="1:18" x14ac:dyDescent="0.35">
      <c r="A667" s="9">
        <f t="shared" si="107"/>
        <v>63</v>
      </c>
      <c r="B667" s="14" t="s">
        <v>121</v>
      </c>
      <c r="C667" s="8">
        <v>4569.2</v>
      </c>
      <c r="D667" s="8"/>
      <c r="E667" s="8"/>
      <c r="F667" s="8">
        <f t="shared" si="113"/>
        <v>4569.2</v>
      </c>
      <c r="G667" s="185">
        <f t="shared" si="108"/>
        <v>3.1302403577417551E-2</v>
      </c>
      <c r="H667" s="185">
        <f t="shared" si="109"/>
        <v>2.9494382022471909E-2</v>
      </c>
      <c r="I667" s="18">
        <f t="shared" si="114"/>
        <v>260.29839770664671</v>
      </c>
      <c r="J667" s="18">
        <f t="shared" si="115"/>
        <v>57.265647495462275</v>
      </c>
      <c r="K667" s="202">
        <v>93.751719668818552</v>
      </c>
      <c r="L667" s="202">
        <v>5.3864335035750761</v>
      </c>
      <c r="M667" s="71">
        <v>168</v>
      </c>
      <c r="N667" s="71">
        <v>168</v>
      </c>
      <c r="O667" s="8">
        <v>5000</v>
      </c>
      <c r="P667" s="10">
        <f t="shared" si="111"/>
        <v>416.70219837450264</v>
      </c>
      <c r="Q667" s="11">
        <f t="shared" si="112"/>
        <v>9.1198064951086108E-2</v>
      </c>
      <c r="R667" s="79"/>
    </row>
    <row r="668" spans="1:18" x14ac:dyDescent="0.35">
      <c r="A668" s="9">
        <f t="shared" si="107"/>
        <v>64</v>
      </c>
      <c r="B668" s="14" t="s">
        <v>122</v>
      </c>
      <c r="C668" s="8">
        <v>310</v>
      </c>
      <c r="D668" s="8"/>
      <c r="E668" s="8"/>
      <c r="F668" s="8">
        <f t="shared" si="113"/>
        <v>310</v>
      </c>
      <c r="G668" s="185">
        <f t="shared" si="108"/>
        <v>2.9811812930873858E-3</v>
      </c>
      <c r="H668" s="185">
        <f t="shared" si="109"/>
        <v>2.8089887640449437E-3</v>
      </c>
      <c r="I668" s="18">
        <f t="shared" si="114"/>
        <v>24.79032359110921</v>
      </c>
      <c r="J668" s="18">
        <f t="shared" si="115"/>
        <v>5.4538711900440262</v>
      </c>
      <c r="K668" s="202">
        <v>8.9287352065541477</v>
      </c>
      <c r="L668" s="202">
        <v>0.5129936670071501</v>
      </c>
      <c r="M668" s="71">
        <v>16</v>
      </c>
      <c r="N668" s="71">
        <v>16</v>
      </c>
      <c r="O668" s="8">
        <v>5000</v>
      </c>
      <c r="P668" s="10">
        <f t="shared" si="111"/>
        <v>39.685923654714536</v>
      </c>
      <c r="Q668" s="11">
        <f t="shared" si="112"/>
        <v>0.12801910856359527</v>
      </c>
      <c r="R668" s="79"/>
    </row>
    <row r="669" spans="1:18" x14ac:dyDescent="0.35">
      <c r="A669" s="9">
        <f t="shared" si="107"/>
        <v>65</v>
      </c>
      <c r="B669" s="14" t="s">
        <v>123</v>
      </c>
      <c r="C669" s="8">
        <v>336.4</v>
      </c>
      <c r="D669" s="8"/>
      <c r="E669" s="8"/>
      <c r="F669" s="8">
        <f t="shared" si="113"/>
        <v>336.4</v>
      </c>
      <c r="G669" s="185">
        <f t="shared" si="108"/>
        <v>2.9811812930873858E-3</v>
      </c>
      <c r="H669" s="185">
        <f t="shared" si="109"/>
        <v>2.8089887640449437E-3</v>
      </c>
      <c r="I669" s="18">
        <f t="shared" si="114"/>
        <v>24.79032359110921</v>
      </c>
      <c r="J669" s="18">
        <f t="shared" si="115"/>
        <v>5.4538711900440262</v>
      </c>
      <c r="K669" s="202">
        <v>8.9287352065541477</v>
      </c>
      <c r="L669" s="202">
        <v>0.5129936670071501</v>
      </c>
      <c r="M669" s="71">
        <v>16</v>
      </c>
      <c r="N669" s="71">
        <v>16</v>
      </c>
      <c r="O669" s="8">
        <v>5000</v>
      </c>
      <c r="P669" s="10">
        <f t="shared" ref="P669:P700" si="116">I669+J669+K669+L669</f>
        <v>39.685923654714536</v>
      </c>
      <c r="Q669" s="11">
        <f t="shared" ref="Q669:Q700" si="117">P669/F669</f>
        <v>0.11797242465729649</v>
      </c>
      <c r="R669" s="79"/>
    </row>
    <row r="670" spans="1:18" x14ac:dyDescent="0.35">
      <c r="A670" s="9">
        <f t="shared" ref="A670:A723" si="118">A669+1</f>
        <v>66</v>
      </c>
      <c r="B670" s="14" t="s">
        <v>124</v>
      </c>
      <c r="C670" s="8">
        <v>133.69999999999999</v>
      </c>
      <c r="D670" s="8"/>
      <c r="E670" s="8"/>
      <c r="F670" s="8">
        <f t="shared" si="113"/>
        <v>133.69999999999999</v>
      </c>
      <c r="G670" s="185">
        <f t="shared" ref="G670:G723" si="119">1/5367*N670</f>
        <v>1.8632383081796161E-3</v>
      </c>
      <c r="H670" s="185">
        <f t="shared" ref="H670:H723" si="120">1/5696*M670</f>
        <v>1.7556179775280898E-3</v>
      </c>
      <c r="I670" s="18">
        <f t="shared" si="114"/>
        <v>15.493952244443257</v>
      </c>
      <c r="J670" s="18">
        <f t="shared" si="115"/>
        <v>3.4086694937775164</v>
      </c>
      <c r="K670" s="202">
        <v>5.5804595040963427</v>
      </c>
      <c r="L670" s="202">
        <v>0.32062104187946883</v>
      </c>
      <c r="M670" s="71">
        <v>10</v>
      </c>
      <c r="N670" s="71">
        <v>10</v>
      </c>
      <c r="O670" s="8">
        <v>5000</v>
      </c>
      <c r="P670" s="10">
        <f t="shared" si="116"/>
        <v>24.803702284196586</v>
      </c>
      <c r="Q670" s="11">
        <f t="shared" si="117"/>
        <v>0.18551759374866558</v>
      </c>
      <c r="R670" s="79"/>
    </row>
    <row r="671" spans="1:18" x14ac:dyDescent="0.35">
      <c r="A671" s="9">
        <f t="shared" si="118"/>
        <v>67</v>
      </c>
      <c r="B671" s="14" t="s">
        <v>125</v>
      </c>
      <c r="C671" s="8">
        <v>136.80000000000001</v>
      </c>
      <c r="D671" s="8"/>
      <c r="E671" s="8"/>
      <c r="F671" s="8">
        <f t="shared" si="113"/>
        <v>136.80000000000001</v>
      </c>
      <c r="G671" s="185">
        <f t="shared" si="119"/>
        <v>1.8632383081796161E-3</v>
      </c>
      <c r="H671" s="185">
        <f t="shared" si="120"/>
        <v>1.7556179775280898E-3</v>
      </c>
      <c r="I671" s="18">
        <f t="shared" si="114"/>
        <v>15.493952244443257</v>
      </c>
      <c r="J671" s="18">
        <f t="shared" si="115"/>
        <v>3.4086694937775164</v>
      </c>
      <c r="K671" s="202">
        <v>5.5804595040963427</v>
      </c>
      <c r="L671" s="202">
        <v>0.32062104187946883</v>
      </c>
      <c r="M671" s="71">
        <v>10</v>
      </c>
      <c r="N671" s="71">
        <v>10</v>
      </c>
      <c r="O671" s="8">
        <v>5000</v>
      </c>
      <c r="P671" s="10">
        <f t="shared" si="116"/>
        <v>24.803702284196586</v>
      </c>
      <c r="Q671" s="11">
        <f t="shared" si="117"/>
        <v>0.18131361318857153</v>
      </c>
      <c r="R671" s="79"/>
    </row>
    <row r="672" spans="1:18" x14ac:dyDescent="0.35">
      <c r="A672" s="9">
        <f t="shared" si="118"/>
        <v>68</v>
      </c>
      <c r="B672" s="14" t="s">
        <v>126</v>
      </c>
      <c r="C672" s="8">
        <v>126.6</v>
      </c>
      <c r="D672" s="8"/>
      <c r="E672" s="8"/>
      <c r="F672" s="8">
        <f t="shared" si="113"/>
        <v>126.6</v>
      </c>
      <c r="G672" s="185">
        <f t="shared" si="119"/>
        <v>1.8632383081796161E-3</v>
      </c>
      <c r="H672" s="185">
        <f t="shared" si="120"/>
        <v>1.7556179775280898E-3</v>
      </c>
      <c r="I672" s="18">
        <f t="shared" si="114"/>
        <v>15.493952244443257</v>
      </c>
      <c r="J672" s="18">
        <f t="shared" si="115"/>
        <v>3.4086694937775164</v>
      </c>
      <c r="K672" s="202">
        <v>5.5804595040963427</v>
      </c>
      <c r="L672" s="202">
        <v>0.32062104187946883</v>
      </c>
      <c r="M672" s="71">
        <v>10</v>
      </c>
      <c r="N672" s="71">
        <v>10</v>
      </c>
      <c r="O672" s="8">
        <v>5000</v>
      </c>
      <c r="P672" s="10">
        <f t="shared" si="116"/>
        <v>24.803702284196586</v>
      </c>
      <c r="Q672" s="11">
        <f t="shared" si="117"/>
        <v>0.19592181899049438</v>
      </c>
      <c r="R672" s="79"/>
    </row>
    <row r="673" spans="1:18" x14ac:dyDescent="0.35">
      <c r="A673" s="9">
        <f t="shared" si="118"/>
        <v>69</v>
      </c>
      <c r="B673" s="14" t="s">
        <v>127</v>
      </c>
      <c r="C673" s="8">
        <v>360.6</v>
      </c>
      <c r="D673" s="8"/>
      <c r="E673" s="8"/>
      <c r="F673" s="8">
        <f t="shared" si="113"/>
        <v>360.6</v>
      </c>
      <c r="G673" s="185">
        <f t="shared" si="119"/>
        <v>1.8632383081796161E-3</v>
      </c>
      <c r="H673" s="185">
        <f t="shared" si="120"/>
        <v>1.7556179775280898E-3</v>
      </c>
      <c r="I673" s="18">
        <f t="shared" si="114"/>
        <v>15.493952244443257</v>
      </c>
      <c r="J673" s="18">
        <f t="shared" si="115"/>
        <v>3.4086694937775164</v>
      </c>
      <c r="K673" s="202">
        <v>5.5804595040963427</v>
      </c>
      <c r="L673" s="202">
        <v>0.32062104187946883</v>
      </c>
      <c r="M673" s="71">
        <v>10</v>
      </c>
      <c r="N673" s="71">
        <v>10</v>
      </c>
      <c r="O673" s="8">
        <v>5000</v>
      </c>
      <c r="P673" s="10">
        <f t="shared" si="116"/>
        <v>24.803702284196586</v>
      </c>
      <c r="Q673" s="11">
        <f t="shared" si="117"/>
        <v>6.8784532124782541E-2</v>
      </c>
      <c r="R673" s="79"/>
    </row>
    <row r="674" spans="1:18" x14ac:dyDescent="0.35">
      <c r="A674" s="9">
        <f t="shared" si="118"/>
        <v>70</v>
      </c>
      <c r="B674" s="14" t="s">
        <v>128</v>
      </c>
      <c r="C674" s="8">
        <v>132.1</v>
      </c>
      <c r="D674" s="8"/>
      <c r="E674" s="8"/>
      <c r="F674" s="8">
        <f t="shared" si="113"/>
        <v>132.1</v>
      </c>
      <c r="G674" s="185">
        <f t="shared" si="119"/>
        <v>1.8632383081796161E-3</v>
      </c>
      <c r="H674" s="185">
        <f t="shared" si="120"/>
        <v>1.7556179775280898E-3</v>
      </c>
      <c r="I674" s="18">
        <f t="shared" si="114"/>
        <v>15.493952244443257</v>
      </c>
      <c r="J674" s="18">
        <f t="shared" si="115"/>
        <v>3.4086694937775164</v>
      </c>
      <c r="K674" s="202">
        <v>5.5804595040963427</v>
      </c>
      <c r="L674" s="202">
        <v>0.32062104187946883</v>
      </c>
      <c r="M674" s="71">
        <v>10</v>
      </c>
      <c r="N674" s="71">
        <v>10</v>
      </c>
      <c r="O674" s="8">
        <v>5000</v>
      </c>
      <c r="P674" s="10">
        <f t="shared" si="116"/>
        <v>24.803702284196586</v>
      </c>
      <c r="Q674" s="11">
        <f t="shared" si="117"/>
        <v>0.18776458958513692</v>
      </c>
      <c r="R674" s="79"/>
    </row>
    <row r="675" spans="1:18" x14ac:dyDescent="0.35">
      <c r="A675" s="9">
        <f t="shared" si="118"/>
        <v>71</v>
      </c>
      <c r="B675" s="14" t="s">
        <v>129</v>
      </c>
      <c r="C675" s="8">
        <v>381.1</v>
      </c>
      <c r="D675" s="8"/>
      <c r="E675" s="8"/>
      <c r="F675" s="8">
        <f t="shared" si="113"/>
        <v>381.1</v>
      </c>
      <c r="G675" s="185">
        <f t="shared" si="119"/>
        <v>2.9811812930873858E-3</v>
      </c>
      <c r="H675" s="185">
        <f t="shared" si="120"/>
        <v>2.8089887640449437E-3</v>
      </c>
      <c r="I675" s="18">
        <f t="shared" si="114"/>
        <v>24.79032359110921</v>
      </c>
      <c r="J675" s="18">
        <f t="shared" si="115"/>
        <v>5.4538711900440262</v>
      </c>
      <c r="K675" s="202">
        <v>8.9287352065541477</v>
      </c>
      <c r="L675" s="202">
        <v>0.5129936670071501</v>
      </c>
      <c r="M675" s="71">
        <v>16</v>
      </c>
      <c r="N675" s="71">
        <v>16</v>
      </c>
      <c r="O675" s="8">
        <v>5000</v>
      </c>
      <c r="P675" s="10">
        <f t="shared" si="116"/>
        <v>39.685923654714536</v>
      </c>
      <c r="Q675" s="11">
        <f t="shared" si="117"/>
        <v>0.10413519720470883</v>
      </c>
      <c r="R675" s="79"/>
    </row>
    <row r="676" spans="1:18" x14ac:dyDescent="0.35">
      <c r="A676" s="9">
        <f t="shared" si="118"/>
        <v>72</v>
      </c>
      <c r="B676" s="14" t="s">
        <v>130</v>
      </c>
      <c r="C676" s="8">
        <v>4312.74</v>
      </c>
      <c r="D676" s="8"/>
      <c r="E676" s="8">
        <v>49.9</v>
      </c>
      <c r="F676" s="8">
        <f t="shared" si="113"/>
        <v>4362.6399999999994</v>
      </c>
      <c r="G676" s="185">
        <f t="shared" si="119"/>
        <v>1.3601639649711198E-2</v>
      </c>
      <c r="H676" s="185">
        <f t="shared" si="120"/>
        <v>1.2816011235955056E-2</v>
      </c>
      <c r="I676" s="18">
        <f t="shared" si="114"/>
        <v>113.10585138443579</v>
      </c>
      <c r="J676" s="18">
        <f t="shared" si="115"/>
        <v>24.883287304575877</v>
      </c>
      <c r="K676" s="202">
        <v>40.737354379903294</v>
      </c>
      <c r="L676" s="202">
        <v>2.3405336057201227</v>
      </c>
      <c r="M676" s="71">
        <v>73</v>
      </c>
      <c r="N676" s="71">
        <v>73</v>
      </c>
      <c r="O676" s="8">
        <v>5000</v>
      </c>
      <c r="P676" s="10">
        <f t="shared" si="116"/>
        <v>181.06702667463509</v>
      </c>
      <c r="Q676" s="11">
        <f t="shared" si="117"/>
        <v>4.1504003693780628E-2</v>
      </c>
      <c r="R676" s="79"/>
    </row>
    <row r="677" spans="1:18" x14ac:dyDescent="0.35">
      <c r="A677" s="9">
        <f t="shared" si="118"/>
        <v>73</v>
      </c>
      <c r="B677" s="14" t="s">
        <v>131</v>
      </c>
      <c r="C677" s="8">
        <v>33.4</v>
      </c>
      <c r="D677" s="8"/>
      <c r="E677" s="8"/>
      <c r="F677" s="8">
        <f t="shared" si="113"/>
        <v>33.4</v>
      </c>
      <c r="G677" s="185">
        <f t="shared" si="119"/>
        <v>5.5897149245388487E-4</v>
      </c>
      <c r="H677" s="185">
        <f t="shared" si="120"/>
        <v>5.2668539325842695E-4</v>
      </c>
      <c r="I677" s="18">
        <f t="shared" si="114"/>
        <v>4.6481856733329776</v>
      </c>
      <c r="J677" s="18">
        <f t="shared" si="115"/>
        <v>1.0226008481332551</v>
      </c>
      <c r="K677" s="202">
        <v>1.6741378512289027</v>
      </c>
      <c r="L677" s="202">
        <v>9.6186312563840637E-2</v>
      </c>
      <c r="M677" s="71">
        <v>3</v>
      </c>
      <c r="N677" s="71">
        <v>3</v>
      </c>
      <c r="O677" s="8">
        <v>5000</v>
      </c>
      <c r="P677" s="10">
        <f t="shared" si="116"/>
        <v>7.4411106852589759</v>
      </c>
      <c r="Q677" s="11">
        <f t="shared" si="117"/>
        <v>0.22278774506763402</v>
      </c>
      <c r="R677" s="79"/>
    </row>
    <row r="678" spans="1:18" x14ac:dyDescent="0.35">
      <c r="A678" s="9">
        <f t="shared" si="118"/>
        <v>74</v>
      </c>
      <c r="B678" s="14" t="s">
        <v>132</v>
      </c>
      <c r="C678" s="8">
        <v>3860.73</v>
      </c>
      <c r="D678" s="8"/>
      <c r="E678" s="8">
        <v>91.5</v>
      </c>
      <c r="F678" s="8">
        <f t="shared" si="113"/>
        <v>3952.23</v>
      </c>
      <c r="G678" s="185">
        <f t="shared" si="119"/>
        <v>1.3228991988075275E-2</v>
      </c>
      <c r="H678" s="185">
        <f t="shared" si="120"/>
        <v>1.2464887640449437E-2</v>
      </c>
      <c r="I678" s="18">
        <f t="shared" si="114"/>
        <v>110.00706093554713</v>
      </c>
      <c r="J678" s="18">
        <f t="shared" si="115"/>
        <v>24.20155340582037</v>
      </c>
      <c r="K678" s="202">
        <v>39.621262479084038</v>
      </c>
      <c r="L678" s="202">
        <v>2.2764093973442283</v>
      </c>
      <c r="M678" s="71">
        <v>71</v>
      </c>
      <c r="N678" s="71">
        <v>71</v>
      </c>
      <c r="O678" s="8">
        <v>5000</v>
      </c>
      <c r="P678" s="10">
        <f t="shared" si="116"/>
        <v>176.10628621779577</v>
      </c>
      <c r="Q678" s="11">
        <f t="shared" si="117"/>
        <v>4.4558713996350356E-2</v>
      </c>
      <c r="R678" s="79"/>
    </row>
    <row r="679" spans="1:18" x14ac:dyDescent="0.35">
      <c r="A679" s="9">
        <f t="shared" si="118"/>
        <v>75</v>
      </c>
      <c r="B679" s="14" t="s">
        <v>133</v>
      </c>
      <c r="C679" s="8">
        <v>83</v>
      </c>
      <c r="D679" s="8"/>
      <c r="E679" s="8"/>
      <c r="F679" s="8">
        <f t="shared" si="113"/>
        <v>83</v>
      </c>
      <c r="G679" s="185">
        <f t="shared" si="119"/>
        <v>5.5897149245388487E-4</v>
      </c>
      <c r="H679" s="185">
        <f t="shared" si="120"/>
        <v>5.2668539325842695E-4</v>
      </c>
      <c r="I679" s="18">
        <f t="shared" si="114"/>
        <v>4.6481856733329776</v>
      </c>
      <c r="J679" s="18">
        <f t="shared" si="115"/>
        <v>1.0226008481332551</v>
      </c>
      <c r="K679" s="202">
        <v>1.6741378512289027</v>
      </c>
      <c r="L679" s="202">
        <v>9.6186312563840637E-2</v>
      </c>
      <c r="M679" s="71">
        <v>3</v>
      </c>
      <c r="N679" s="71">
        <v>3</v>
      </c>
      <c r="O679" s="8">
        <v>5000</v>
      </c>
      <c r="P679" s="10">
        <f t="shared" si="116"/>
        <v>7.4411106852589759</v>
      </c>
      <c r="Q679" s="11">
        <f t="shared" si="117"/>
        <v>8.9651935966975613E-2</v>
      </c>
      <c r="R679" s="79"/>
    </row>
    <row r="680" spans="1:18" x14ac:dyDescent="0.35">
      <c r="A680" s="9">
        <f t="shared" si="118"/>
        <v>76</v>
      </c>
      <c r="B680" s="14" t="s">
        <v>134</v>
      </c>
      <c r="C680" s="8">
        <v>120.4</v>
      </c>
      <c r="D680" s="8"/>
      <c r="E680" s="8"/>
      <c r="F680" s="8">
        <f t="shared" si="113"/>
        <v>120.4</v>
      </c>
      <c r="G680" s="185">
        <f t="shared" si="119"/>
        <v>2.2358859698155395E-3</v>
      </c>
      <c r="H680" s="185">
        <f t="shared" si="120"/>
        <v>2.1067415730337078E-3</v>
      </c>
      <c r="I680" s="18">
        <f t="shared" si="114"/>
        <v>18.59274269333191</v>
      </c>
      <c r="J680" s="18">
        <f t="shared" si="115"/>
        <v>4.0904033925330205</v>
      </c>
      <c r="K680" s="202">
        <v>6.6965514049156107</v>
      </c>
      <c r="L680" s="202">
        <v>0.38474525025536255</v>
      </c>
      <c r="M680" s="71">
        <v>12</v>
      </c>
      <c r="N680" s="71">
        <v>12</v>
      </c>
      <c r="O680" s="8">
        <v>5000</v>
      </c>
      <c r="P680" s="10">
        <f t="shared" si="116"/>
        <v>29.764442741035904</v>
      </c>
      <c r="Q680" s="11">
        <f t="shared" si="117"/>
        <v>0.24721297957671015</v>
      </c>
      <c r="R680" s="79"/>
    </row>
    <row r="681" spans="1:18" x14ac:dyDescent="0.35">
      <c r="A681" s="9">
        <f t="shared" si="118"/>
        <v>77</v>
      </c>
      <c r="B681" s="14" t="s">
        <v>135</v>
      </c>
      <c r="C681" s="8">
        <v>128.19999999999999</v>
      </c>
      <c r="D681" s="8"/>
      <c r="E681" s="8"/>
      <c r="F681" s="8">
        <f t="shared" si="113"/>
        <v>128.19999999999999</v>
      </c>
      <c r="G681" s="185">
        <f t="shared" si="119"/>
        <v>1.4905906465436929E-3</v>
      </c>
      <c r="H681" s="185">
        <f t="shared" si="120"/>
        <v>1.4044943820224719E-3</v>
      </c>
      <c r="I681" s="18">
        <f t="shared" si="114"/>
        <v>12.395161795554605</v>
      </c>
      <c r="J681" s="18">
        <f t="shared" si="115"/>
        <v>2.7269355950220131</v>
      </c>
      <c r="K681" s="202">
        <v>4.4643676032770738</v>
      </c>
      <c r="L681" s="202">
        <v>0.25649683350357505</v>
      </c>
      <c r="M681" s="71">
        <v>8</v>
      </c>
      <c r="N681" s="71">
        <v>8</v>
      </c>
      <c r="O681" s="66">
        <v>5000</v>
      </c>
      <c r="P681" s="68">
        <f t="shared" si="116"/>
        <v>19.842961827357268</v>
      </c>
      <c r="Q681" s="67">
        <f t="shared" si="117"/>
        <v>0.1547812935051269</v>
      </c>
      <c r="R681" s="79"/>
    </row>
    <row r="682" spans="1:18" x14ac:dyDescent="0.35">
      <c r="A682" s="9">
        <f t="shared" si="118"/>
        <v>78</v>
      </c>
      <c r="B682" s="14" t="s">
        <v>136</v>
      </c>
      <c r="C682" s="8">
        <v>121.8</v>
      </c>
      <c r="D682" s="8"/>
      <c r="E682" s="8"/>
      <c r="F682" s="8">
        <f t="shared" si="113"/>
        <v>121.8</v>
      </c>
      <c r="G682" s="185">
        <f t="shared" si="119"/>
        <v>1.4905906465436929E-3</v>
      </c>
      <c r="H682" s="185">
        <f t="shared" si="120"/>
        <v>1.4044943820224719E-3</v>
      </c>
      <c r="I682" s="18">
        <f t="shared" si="114"/>
        <v>12.395161795554605</v>
      </c>
      <c r="J682" s="18">
        <f t="shared" si="115"/>
        <v>2.7269355950220131</v>
      </c>
      <c r="K682" s="202">
        <v>4.4643676032770738</v>
      </c>
      <c r="L682" s="202">
        <v>0.25649683350357505</v>
      </c>
      <c r="M682" s="71">
        <v>8</v>
      </c>
      <c r="N682" s="71">
        <v>8</v>
      </c>
      <c r="O682" s="8">
        <v>5000</v>
      </c>
      <c r="P682" s="10">
        <f t="shared" si="116"/>
        <v>19.842961827357268</v>
      </c>
      <c r="Q682" s="11">
        <f t="shared" si="117"/>
        <v>0.16291430071721896</v>
      </c>
      <c r="R682" s="79"/>
    </row>
    <row r="683" spans="1:18" x14ac:dyDescent="0.35">
      <c r="A683" s="9">
        <f t="shared" si="118"/>
        <v>79</v>
      </c>
      <c r="B683" s="14" t="s">
        <v>137</v>
      </c>
      <c r="C683" s="8">
        <v>96.5</v>
      </c>
      <c r="D683" s="8"/>
      <c r="E683" s="8"/>
      <c r="F683" s="8">
        <f t="shared" si="113"/>
        <v>96.5</v>
      </c>
      <c r="G683" s="185">
        <f t="shared" si="119"/>
        <v>1.1179429849077697E-3</v>
      </c>
      <c r="H683" s="185">
        <f t="shared" si="120"/>
        <v>1.0533707865168539E-3</v>
      </c>
      <c r="I683" s="18">
        <f t="shared" si="114"/>
        <v>9.2963713466659552</v>
      </c>
      <c r="J683" s="18">
        <f t="shared" si="115"/>
        <v>2.0452016962665103</v>
      </c>
      <c r="K683" s="202">
        <v>3.3482757024578054</v>
      </c>
      <c r="L683" s="202">
        <v>0.19237262512768127</v>
      </c>
      <c r="M683" s="71">
        <v>6</v>
      </c>
      <c r="N683" s="71">
        <v>6</v>
      </c>
      <c r="O683" s="8">
        <v>5000</v>
      </c>
      <c r="P683" s="10">
        <f t="shared" si="116"/>
        <v>14.882221370517952</v>
      </c>
      <c r="Q683" s="11">
        <f t="shared" si="117"/>
        <v>0.15421991057531556</v>
      </c>
      <c r="R683" s="79"/>
    </row>
    <row r="684" spans="1:18" x14ac:dyDescent="0.35">
      <c r="A684" s="9">
        <f t="shared" si="118"/>
        <v>80</v>
      </c>
      <c r="B684" s="14" t="s">
        <v>138</v>
      </c>
      <c r="C684" s="8">
        <v>433.8</v>
      </c>
      <c r="D684" s="8"/>
      <c r="E684" s="8"/>
      <c r="F684" s="8">
        <f t="shared" si="113"/>
        <v>433.8</v>
      </c>
      <c r="G684" s="185">
        <f t="shared" si="119"/>
        <v>2.9811812930873858E-3</v>
      </c>
      <c r="H684" s="185">
        <f t="shared" si="120"/>
        <v>2.8089887640449437E-3</v>
      </c>
      <c r="I684" s="18">
        <f t="shared" si="114"/>
        <v>24.79032359110921</v>
      </c>
      <c r="J684" s="18">
        <f t="shared" si="115"/>
        <v>5.4538711900440262</v>
      </c>
      <c r="K684" s="202">
        <v>8.9287352065541477</v>
      </c>
      <c r="L684" s="202">
        <v>0.5129936670071501</v>
      </c>
      <c r="M684" s="71">
        <v>16</v>
      </c>
      <c r="N684" s="71">
        <v>16</v>
      </c>
      <c r="O684" s="8">
        <v>5000</v>
      </c>
      <c r="P684" s="10">
        <f t="shared" si="116"/>
        <v>39.685923654714536</v>
      </c>
      <c r="Q684" s="11">
        <f t="shared" si="117"/>
        <v>9.1484379102615337E-2</v>
      </c>
      <c r="R684" s="79"/>
    </row>
    <row r="685" spans="1:18" x14ac:dyDescent="0.35">
      <c r="A685" s="9">
        <f t="shared" si="118"/>
        <v>81</v>
      </c>
      <c r="B685" s="65" t="s">
        <v>139</v>
      </c>
      <c r="C685" s="66">
        <v>233.7</v>
      </c>
      <c r="D685" s="66"/>
      <c r="E685" s="66"/>
      <c r="F685" s="8">
        <f t="shared" si="113"/>
        <v>233.7</v>
      </c>
      <c r="G685" s="185">
        <f t="shared" si="119"/>
        <v>3.3538289547233092E-3</v>
      </c>
      <c r="H685" s="185">
        <f t="shared" si="120"/>
        <v>2.9845505617977527E-3</v>
      </c>
      <c r="I685" s="18">
        <f t="shared" si="114"/>
        <v>27.1374549810091</v>
      </c>
      <c r="J685" s="18">
        <f t="shared" si="115"/>
        <v>5.9702400958220023</v>
      </c>
      <c r="K685" s="202">
        <v>9.778151927804382</v>
      </c>
      <c r="L685" s="202">
        <v>0.57711787538304382</v>
      </c>
      <c r="M685" s="71">
        <v>17</v>
      </c>
      <c r="N685" s="71">
        <v>18</v>
      </c>
      <c r="O685" s="8">
        <v>5000</v>
      </c>
      <c r="P685" s="10">
        <f t="shared" si="116"/>
        <v>43.462964880018525</v>
      </c>
      <c r="Q685" s="11">
        <f t="shared" si="117"/>
        <v>0.18597759897312163</v>
      </c>
      <c r="R685" s="79"/>
    </row>
    <row r="686" spans="1:18" x14ac:dyDescent="0.35">
      <c r="A686" s="9">
        <f t="shared" si="118"/>
        <v>82</v>
      </c>
      <c r="B686" s="14" t="s">
        <v>140</v>
      </c>
      <c r="C686" s="8">
        <v>1511.8</v>
      </c>
      <c r="D686" s="8"/>
      <c r="E686" s="8"/>
      <c r="F686" s="8">
        <f t="shared" si="113"/>
        <v>1511.8</v>
      </c>
      <c r="G686" s="185">
        <f t="shared" si="119"/>
        <v>8.9435438792621579E-3</v>
      </c>
      <c r="H686" s="185">
        <f t="shared" si="120"/>
        <v>8.4269662921348312E-3</v>
      </c>
      <c r="I686" s="18">
        <f t="shared" si="114"/>
        <v>74.370970773327642</v>
      </c>
      <c r="J686" s="18">
        <f t="shared" si="115"/>
        <v>16.361613570132082</v>
      </c>
      <c r="K686" s="202">
        <v>26.786205619662443</v>
      </c>
      <c r="L686" s="202">
        <v>1.5389810010214502</v>
      </c>
      <c r="M686" s="71">
        <v>48</v>
      </c>
      <c r="N686" s="71">
        <v>48</v>
      </c>
      <c r="O686" s="8">
        <v>5000</v>
      </c>
      <c r="P686" s="10">
        <f t="shared" si="116"/>
        <v>119.05777096414361</v>
      </c>
      <c r="Q686" s="11">
        <f t="shared" si="117"/>
        <v>7.8752328988056369E-2</v>
      </c>
      <c r="R686" s="79"/>
    </row>
    <row r="687" spans="1:18" x14ac:dyDescent="0.35">
      <c r="A687" s="9">
        <f t="shared" si="118"/>
        <v>83</v>
      </c>
      <c r="B687" s="14" t="s">
        <v>141</v>
      </c>
      <c r="C687" s="8">
        <v>63.2</v>
      </c>
      <c r="D687" s="8"/>
      <c r="E687" s="8"/>
      <c r="F687" s="8">
        <f t="shared" si="113"/>
        <v>63.2</v>
      </c>
      <c r="G687" s="185">
        <f t="shared" si="119"/>
        <v>9.3161915408980804E-4</v>
      </c>
      <c r="H687" s="185">
        <f t="shared" si="120"/>
        <v>7.0224719101123594E-4</v>
      </c>
      <c r="I687" s="18">
        <f t="shared" si="114"/>
        <v>6.9953170632328643</v>
      </c>
      <c r="J687" s="18">
        <f t="shared" si="115"/>
        <v>1.5389697539112301</v>
      </c>
      <c r="K687" s="202">
        <v>2.5235545724791368</v>
      </c>
      <c r="L687" s="202">
        <v>0.16031052093973441</v>
      </c>
      <c r="M687" s="71">
        <v>4</v>
      </c>
      <c r="N687" s="71">
        <v>5</v>
      </c>
      <c r="O687" s="8">
        <v>5000</v>
      </c>
      <c r="P687" s="10">
        <f t="shared" si="116"/>
        <v>11.218151910562966</v>
      </c>
      <c r="Q687" s="11">
        <f t="shared" si="117"/>
        <v>0.17750240364814818</v>
      </c>
      <c r="R687" s="79"/>
    </row>
    <row r="688" spans="1:18" x14ac:dyDescent="0.35">
      <c r="A688" s="9">
        <f t="shared" si="118"/>
        <v>84</v>
      </c>
      <c r="B688" s="14" t="s">
        <v>142</v>
      </c>
      <c r="C688" s="8">
        <v>1307.8</v>
      </c>
      <c r="D688" s="8"/>
      <c r="E688" s="8"/>
      <c r="F688" s="8">
        <f t="shared" si="113"/>
        <v>1307.8</v>
      </c>
      <c r="G688" s="185">
        <f t="shared" si="119"/>
        <v>8.3845723868082728E-3</v>
      </c>
      <c r="H688" s="185">
        <f t="shared" si="120"/>
        <v>7.9002808988764047E-3</v>
      </c>
      <c r="I688" s="18">
        <f t="shared" si="114"/>
        <v>69.722785099994667</v>
      </c>
      <c r="J688" s="18">
        <f t="shared" si="115"/>
        <v>15.339012721998827</v>
      </c>
      <c r="K688" s="202">
        <v>25.11206776843354</v>
      </c>
      <c r="L688" s="202">
        <v>1.4427946884576097</v>
      </c>
      <c r="M688" s="71">
        <v>45</v>
      </c>
      <c r="N688" s="71">
        <v>45</v>
      </c>
      <c r="O688" s="8">
        <v>5000</v>
      </c>
      <c r="P688" s="10">
        <f t="shared" si="116"/>
        <v>111.61666027888464</v>
      </c>
      <c r="Q688" s="11">
        <f t="shared" si="117"/>
        <v>8.5346888116596298E-2</v>
      </c>
      <c r="R688" s="79"/>
    </row>
    <row r="689" spans="1:18" x14ac:dyDescent="0.35">
      <c r="A689" s="9">
        <f t="shared" si="118"/>
        <v>85</v>
      </c>
      <c r="B689" s="14" t="s">
        <v>143</v>
      </c>
      <c r="C689" s="8">
        <v>122</v>
      </c>
      <c r="D689" s="8"/>
      <c r="E689" s="8"/>
      <c r="F689" s="8">
        <f t="shared" si="113"/>
        <v>122</v>
      </c>
      <c r="G689" s="185">
        <f t="shared" si="119"/>
        <v>1.4905906465436929E-3</v>
      </c>
      <c r="H689" s="185">
        <f t="shared" si="120"/>
        <v>1.4044943820224719E-3</v>
      </c>
      <c r="I689" s="18">
        <f t="shared" si="114"/>
        <v>12.395161795554605</v>
      </c>
      <c r="J689" s="18">
        <f t="shared" si="115"/>
        <v>2.7269355950220131</v>
      </c>
      <c r="K689" s="202">
        <v>4.4643676032770738</v>
      </c>
      <c r="L689" s="202">
        <v>0.25649683350357505</v>
      </c>
      <c r="M689" s="71">
        <v>8</v>
      </c>
      <c r="N689" s="71">
        <v>8</v>
      </c>
      <c r="O689" s="8">
        <v>5000</v>
      </c>
      <c r="P689" s="10">
        <f t="shared" si="116"/>
        <v>19.842961827357268</v>
      </c>
      <c r="Q689" s="69">
        <f t="shared" si="117"/>
        <v>0.16264722809309237</v>
      </c>
      <c r="R689" s="79"/>
    </row>
    <row r="690" spans="1:18" x14ac:dyDescent="0.35">
      <c r="A690" s="9">
        <f t="shared" si="118"/>
        <v>86</v>
      </c>
      <c r="B690" s="14" t="s">
        <v>144</v>
      </c>
      <c r="C690" s="8">
        <v>305.10000000000002</v>
      </c>
      <c r="D690" s="8"/>
      <c r="E690" s="8"/>
      <c r="F690" s="8">
        <f t="shared" si="113"/>
        <v>305.10000000000002</v>
      </c>
      <c r="G690" s="185">
        <f t="shared" si="119"/>
        <v>3.3538289547233092E-3</v>
      </c>
      <c r="H690" s="185">
        <f t="shared" si="120"/>
        <v>3.1601123595505617E-3</v>
      </c>
      <c r="I690" s="18">
        <f t="shared" si="114"/>
        <v>27.889114039997864</v>
      </c>
      <c r="J690" s="18">
        <f t="shared" si="115"/>
        <v>6.1356050887995304</v>
      </c>
      <c r="K690" s="202">
        <v>10.044827107373417</v>
      </c>
      <c r="L690" s="202">
        <v>0.57711787538304382</v>
      </c>
      <c r="M690" s="71">
        <v>18</v>
      </c>
      <c r="N690" s="71">
        <v>18</v>
      </c>
      <c r="O690" s="8">
        <v>5000</v>
      </c>
      <c r="P690" s="10">
        <f t="shared" si="116"/>
        <v>44.646664111553854</v>
      </c>
      <c r="Q690" s="11">
        <f t="shared" si="117"/>
        <v>0.14633452675042233</v>
      </c>
      <c r="R690" s="79"/>
    </row>
    <row r="691" spans="1:18" x14ac:dyDescent="0.35">
      <c r="A691" s="9">
        <f t="shared" si="118"/>
        <v>87</v>
      </c>
      <c r="B691" s="14" t="s">
        <v>145</v>
      </c>
      <c r="C691" s="8">
        <v>390.7</v>
      </c>
      <c r="D691" s="8"/>
      <c r="E691" s="8"/>
      <c r="F691" s="8">
        <f t="shared" si="113"/>
        <v>390.7</v>
      </c>
      <c r="G691" s="185">
        <f t="shared" si="119"/>
        <v>2.2358859698155395E-3</v>
      </c>
      <c r="H691" s="185">
        <f t="shared" si="120"/>
        <v>2.1067415730337078E-3</v>
      </c>
      <c r="I691" s="18">
        <f t="shared" si="114"/>
        <v>18.59274269333191</v>
      </c>
      <c r="J691" s="18">
        <f t="shared" si="115"/>
        <v>4.0904033925330205</v>
      </c>
      <c r="K691" s="202">
        <v>6.6965514049156107</v>
      </c>
      <c r="L691" s="202">
        <v>0.38474525025536255</v>
      </c>
      <c r="M691" s="71">
        <v>12</v>
      </c>
      <c r="N691" s="71">
        <v>12</v>
      </c>
      <c r="O691" s="8">
        <v>5000</v>
      </c>
      <c r="P691" s="10">
        <f t="shared" si="116"/>
        <v>29.764442741035904</v>
      </c>
      <c r="Q691" s="11">
        <f t="shared" si="117"/>
        <v>7.6182346406541854E-2</v>
      </c>
      <c r="R691" s="79"/>
    </row>
    <row r="692" spans="1:18" x14ac:dyDescent="0.35">
      <c r="A692" s="9">
        <f t="shared" si="118"/>
        <v>88</v>
      </c>
      <c r="B692" s="14" t="s">
        <v>146</v>
      </c>
      <c r="C692" s="8">
        <v>306.89999999999998</v>
      </c>
      <c r="D692" s="8"/>
      <c r="E692" s="8"/>
      <c r="F692" s="8">
        <f t="shared" si="113"/>
        <v>306.89999999999998</v>
      </c>
      <c r="G692" s="185">
        <f t="shared" si="119"/>
        <v>2.9811812930873858E-3</v>
      </c>
      <c r="H692" s="185">
        <f t="shared" si="120"/>
        <v>2.8089887640449437E-3</v>
      </c>
      <c r="I692" s="18">
        <f t="shared" si="114"/>
        <v>24.79032359110921</v>
      </c>
      <c r="J692" s="18">
        <f t="shared" si="115"/>
        <v>5.4538711900440262</v>
      </c>
      <c r="K692" s="202">
        <v>8.9287352065541477</v>
      </c>
      <c r="L692" s="202">
        <v>0.5129936670071501</v>
      </c>
      <c r="M692" s="71">
        <v>16</v>
      </c>
      <c r="N692" s="71">
        <v>16</v>
      </c>
      <c r="O692" s="8">
        <v>5000</v>
      </c>
      <c r="P692" s="10">
        <f t="shared" si="116"/>
        <v>39.685923654714536</v>
      </c>
      <c r="Q692" s="11">
        <f t="shared" si="117"/>
        <v>0.12931223087231847</v>
      </c>
      <c r="R692" s="79"/>
    </row>
    <row r="693" spans="1:18" x14ac:dyDescent="0.35">
      <c r="A693" s="9">
        <f t="shared" si="118"/>
        <v>89</v>
      </c>
      <c r="B693" s="14" t="s">
        <v>147</v>
      </c>
      <c r="C693" s="8">
        <v>6084.35</v>
      </c>
      <c r="D693" s="8">
        <v>112.6</v>
      </c>
      <c r="E693" s="8">
        <v>107.1</v>
      </c>
      <c r="F693" s="8">
        <f t="shared" si="113"/>
        <v>6304.0500000000011</v>
      </c>
      <c r="G693" s="185">
        <f t="shared" si="119"/>
        <v>3.6146823178684555E-2</v>
      </c>
      <c r="H693" s="185">
        <f t="shared" si="120"/>
        <v>3.3883426966292131E-2</v>
      </c>
      <c r="I693" s="18">
        <f t="shared" ref="I693:I716" si="121">(G693+H693)*$I$2</f>
        <v>299.83101448321042</v>
      </c>
      <c r="J693" s="18">
        <f t="shared" si="115"/>
        <v>65.962823186306295</v>
      </c>
      <c r="K693" s="202">
        <v>107.99423919990001</v>
      </c>
      <c r="L693" s="202">
        <v>6.2200482124616947</v>
      </c>
      <c r="M693" s="71">
        <v>193</v>
      </c>
      <c r="N693" s="71">
        <v>194</v>
      </c>
      <c r="O693" s="8">
        <v>5000</v>
      </c>
      <c r="P693" s="10">
        <f t="shared" si="116"/>
        <v>480.0081250818784</v>
      </c>
      <c r="Q693" s="11">
        <f t="shared" si="117"/>
        <v>7.6142816932270263E-2</v>
      </c>
      <c r="R693" s="79"/>
    </row>
    <row r="694" spans="1:18" x14ac:dyDescent="0.35">
      <c r="A694" s="9">
        <f t="shared" si="118"/>
        <v>90</v>
      </c>
      <c r="B694" s="14" t="s">
        <v>524</v>
      </c>
      <c r="C694" s="330">
        <v>125.9</v>
      </c>
      <c r="D694" s="8"/>
      <c r="E694" s="8"/>
      <c r="F694" s="8">
        <f t="shared" si="113"/>
        <v>125.9</v>
      </c>
      <c r="G694" s="185">
        <f t="shared" si="119"/>
        <v>7.4529532327184645E-4</v>
      </c>
      <c r="H694" s="185">
        <f t="shared" si="120"/>
        <v>7.0224719101123594E-4</v>
      </c>
      <c r="I694" s="18">
        <f t="shared" si="121"/>
        <v>6.1975808977773026</v>
      </c>
      <c r="J694" s="18">
        <f t="shared" si="115"/>
        <v>1.3634677975110066</v>
      </c>
      <c r="K694" s="202">
        <v>2.2321838016385369</v>
      </c>
      <c r="L694" s="202">
        <v>0.12824841675178753</v>
      </c>
      <c r="M694" s="71">
        <v>4</v>
      </c>
      <c r="N694" s="71">
        <v>4</v>
      </c>
      <c r="O694" s="8">
        <v>5000</v>
      </c>
      <c r="P694" s="10">
        <f t="shared" si="116"/>
        <v>9.9214809136786339</v>
      </c>
      <c r="Q694" s="11">
        <f t="shared" si="117"/>
        <v>7.8804455231760398E-2</v>
      </c>
      <c r="R694" s="79"/>
    </row>
    <row r="695" spans="1:18" x14ac:dyDescent="0.35">
      <c r="A695" s="9">
        <f t="shared" si="118"/>
        <v>91</v>
      </c>
      <c r="B695" s="14" t="s">
        <v>535</v>
      </c>
      <c r="C695" s="8">
        <v>144.75</v>
      </c>
      <c r="D695" s="8"/>
      <c r="E695" s="8"/>
      <c r="F695" s="8">
        <f t="shared" si="113"/>
        <v>144.75</v>
      </c>
      <c r="G695" s="185">
        <f t="shared" si="119"/>
        <v>1.4905906465436929E-3</v>
      </c>
      <c r="H695" s="185">
        <f t="shared" si="120"/>
        <v>1.4044943820224719E-3</v>
      </c>
      <c r="I695" s="18">
        <f t="shared" si="121"/>
        <v>12.395161795554605</v>
      </c>
      <c r="J695" s="18">
        <f t="shared" si="115"/>
        <v>2.7269355950220131</v>
      </c>
      <c r="K695" s="202">
        <v>4.4643676032770738</v>
      </c>
      <c r="L695" s="202">
        <v>0.25649683350357505</v>
      </c>
      <c r="M695" s="71">
        <v>8</v>
      </c>
      <c r="N695" s="71">
        <v>8</v>
      </c>
      <c r="O695" s="8">
        <v>5000</v>
      </c>
      <c r="P695" s="10">
        <f t="shared" si="116"/>
        <v>19.842961827357268</v>
      </c>
      <c r="Q695" s="11">
        <f t="shared" si="117"/>
        <v>0.13708436495583604</v>
      </c>
      <c r="R695" s="79"/>
    </row>
    <row r="696" spans="1:18" x14ac:dyDescent="0.35">
      <c r="A696" s="9">
        <f t="shared" si="118"/>
        <v>92</v>
      </c>
      <c r="B696" s="14" t="s">
        <v>284</v>
      </c>
      <c r="C696" s="8">
        <v>122.4</v>
      </c>
      <c r="D696" s="8">
        <v>130.1</v>
      </c>
      <c r="E696" s="8"/>
      <c r="F696" s="8">
        <f t="shared" si="113"/>
        <v>252.5</v>
      </c>
      <c r="G696" s="185">
        <f t="shared" si="119"/>
        <v>7.4529532327184645E-4</v>
      </c>
      <c r="H696" s="185">
        <f t="shared" si="120"/>
        <v>7.0224719101123594E-4</v>
      </c>
      <c r="I696" s="18">
        <f t="shared" si="121"/>
        <v>6.1975808977773026</v>
      </c>
      <c r="J696" s="18">
        <f t="shared" si="115"/>
        <v>1.3634677975110066</v>
      </c>
      <c r="K696" s="202">
        <v>2.2321838016385369</v>
      </c>
      <c r="L696" s="202">
        <v>0.19087138948008511</v>
      </c>
      <c r="M696" s="71">
        <v>4</v>
      </c>
      <c r="N696" s="71">
        <v>4</v>
      </c>
      <c r="O696" s="8">
        <v>5000</v>
      </c>
      <c r="P696" s="10">
        <f t="shared" si="116"/>
        <v>9.9841038864069311</v>
      </c>
      <c r="Q696" s="11">
        <f t="shared" si="117"/>
        <v>3.9541005490720517E-2</v>
      </c>
      <c r="R696" s="79"/>
    </row>
    <row r="697" spans="1:18" x14ac:dyDescent="0.35">
      <c r="A697" s="9">
        <f t="shared" si="118"/>
        <v>93</v>
      </c>
      <c r="B697" s="14" t="s">
        <v>285</v>
      </c>
      <c r="C697" s="8">
        <v>250.2</v>
      </c>
      <c r="D697" s="8"/>
      <c r="E697" s="8">
        <v>182.9</v>
      </c>
      <c r="F697" s="8">
        <f t="shared" si="113"/>
        <v>433.1</v>
      </c>
      <c r="G697" s="185">
        <f t="shared" si="119"/>
        <v>1.1179429849077697E-3</v>
      </c>
      <c r="H697" s="185">
        <f t="shared" si="120"/>
        <v>8.7780898876404492E-4</v>
      </c>
      <c r="I697" s="18">
        <f t="shared" si="121"/>
        <v>8.544712287677191</v>
      </c>
      <c r="J697" s="18">
        <f t="shared" si="115"/>
        <v>1.879836703288982</v>
      </c>
      <c r="K697" s="202">
        <v>3.0816005228887708</v>
      </c>
      <c r="L697" s="202">
        <v>0.28630708422012768</v>
      </c>
      <c r="M697" s="71">
        <v>5</v>
      </c>
      <c r="N697" s="71">
        <v>6</v>
      </c>
      <c r="O697" s="8">
        <v>5000</v>
      </c>
      <c r="P697" s="10">
        <f t="shared" si="116"/>
        <v>13.792456598075072</v>
      </c>
      <c r="Q697" s="11">
        <f t="shared" si="117"/>
        <v>3.1845893784518749E-2</v>
      </c>
      <c r="R697" s="79"/>
    </row>
    <row r="698" spans="1:18" x14ac:dyDescent="0.35">
      <c r="A698" s="9">
        <f t="shared" si="118"/>
        <v>94</v>
      </c>
      <c r="B698" s="14" t="s">
        <v>286</v>
      </c>
      <c r="C698" s="8">
        <v>327.2</v>
      </c>
      <c r="D698" s="8">
        <v>32.299999999999997</v>
      </c>
      <c r="E698" s="8">
        <v>188.7</v>
      </c>
      <c r="F698" s="8">
        <f t="shared" si="113"/>
        <v>548.20000000000005</v>
      </c>
      <c r="G698" s="185">
        <f t="shared" si="119"/>
        <v>9.3161915408980804E-4</v>
      </c>
      <c r="H698" s="185">
        <f t="shared" si="120"/>
        <v>8.7780898876404492E-4</v>
      </c>
      <c r="I698" s="18">
        <f t="shared" si="121"/>
        <v>7.7469761222216285</v>
      </c>
      <c r="J698" s="18">
        <f t="shared" si="115"/>
        <v>1.7043347468887582</v>
      </c>
      <c r="K698" s="202">
        <v>2.7902297520481714</v>
      </c>
      <c r="L698" s="202">
        <v>0.23858923685010638</v>
      </c>
      <c r="M698" s="71">
        <v>5</v>
      </c>
      <c r="N698" s="71">
        <v>5</v>
      </c>
      <c r="O698" s="8">
        <v>5000</v>
      </c>
      <c r="P698" s="10">
        <f t="shared" si="116"/>
        <v>12.480129858008665</v>
      </c>
      <c r="Q698" s="11">
        <f t="shared" si="117"/>
        <v>2.276565096316794E-2</v>
      </c>
      <c r="R698" s="79"/>
    </row>
    <row r="699" spans="1:18" x14ac:dyDescent="0.35">
      <c r="A699" s="9">
        <f t="shared" si="118"/>
        <v>95</v>
      </c>
      <c r="B699" s="14" t="s">
        <v>287</v>
      </c>
      <c r="C699" s="8">
        <v>103.4</v>
      </c>
      <c r="D699" s="8"/>
      <c r="E699" s="8">
        <v>91</v>
      </c>
      <c r="F699" s="8">
        <f t="shared" si="113"/>
        <v>194.4</v>
      </c>
      <c r="G699" s="185">
        <f t="shared" si="119"/>
        <v>1.1179429849077697E-3</v>
      </c>
      <c r="H699" s="185">
        <f t="shared" si="120"/>
        <v>1.0533707865168539E-3</v>
      </c>
      <c r="I699" s="18">
        <f t="shared" si="121"/>
        <v>9.2963713466659552</v>
      </c>
      <c r="J699" s="18">
        <f t="shared" si="115"/>
        <v>2.0452016962665103</v>
      </c>
      <c r="K699" s="202">
        <v>3.3482757024578054</v>
      </c>
      <c r="L699" s="202">
        <v>0.28630708422012768</v>
      </c>
      <c r="M699" s="71">
        <v>6</v>
      </c>
      <c r="N699" s="71">
        <v>6</v>
      </c>
      <c r="O699" s="8">
        <v>5000</v>
      </c>
      <c r="P699" s="10">
        <f t="shared" si="116"/>
        <v>14.976155829610398</v>
      </c>
      <c r="Q699" s="11">
        <f t="shared" si="117"/>
        <v>7.7037838629683122E-2</v>
      </c>
      <c r="R699" s="79"/>
    </row>
    <row r="700" spans="1:18" x14ac:dyDescent="0.35">
      <c r="A700" s="9">
        <f t="shared" si="118"/>
        <v>96</v>
      </c>
      <c r="B700" s="14" t="s">
        <v>288</v>
      </c>
      <c r="C700" s="8">
        <v>208.6</v>
      </c>
      <c r="D700" s="8"/>
      <c r="E700" s="8">
        <v>50.5</v>
      </c>
      <c r="F700" s="8">
        <f t="shared" si="113"/>
        <v>259.10000000000002</v>
      </c>
      <c r="G700" s="185">
        <f t="shared" si="119"/>
        <v>1.6769144773616546E-3</v>
      </c>
      <c r="H700" s="185">
        <f t="shared" si="120"/>
        <v>1.5800561797752809E-3</v>
      </c>
      <c r="I700" s="18">
        <f t="shared" si="121"/>
        <v>13.944557019998932</v>
      </c>
      <c r="J700" s="18">
        <f t="shared" si="115"/>
        <v>3.0678025443997652</v>
      </c>
      <c r="K700" s="202">
        <v>5.0224135536867083</v>
      </c>
      <c r="L700" s="202">
        <v>0.4294606263301915</v>
      </c>
      <c r="M700" s="71">
        <v>9</v>
      </c>
      <c r="N700" s="71">
        <v>9</v>
      </c>
      <c r="O700" s="8">
        <v>5000</v>
      </c>
      <c r="P700" s="10">
        <f t="shared" si="116"/>
        <v>22.464233744415594</v>
      </c>
      <c r="Q700" s="11">
        <f t="shared" si="117"/>
        <v>8.6701017925185614E-2</v>
      </c>
      <c r="R700" s="79"/>
    </row>
    <row r="701" spans="1:18" x14ac:dyDescent="0.35">
      <c r="A701" s="9">
        <f t="shared" si="118"/>
        <v>97</v>
      </c>
      <c r="B701" s="14" t="s">
        <v>289</v>
      </c>
      <c r="C701" s="8">
        <v>71.2</v>
      </c>
      <c r="D701" s="8">
        <v>38.9</v>
      </c>
      <c r="E701" s="8"/>
      <c r="F701" s="8">
        <f t="shared" si="113"/>
        <v>110.1</v>
      </c>
      <c r="G701" s="185">
        <f t="shared" si="119"/>
        <v>5.5897149245388487E-4</v>
      </c>
      <c r="H701" s="185">
        <f t="shared" si="120"/>
        <v>5.2668539325842695E-4</v>
      </c>
      <c r="I701" s="18">
        <f t="shared" si="121"/>
        <v>4.6481856733329776</v>
      </c>
      <c r="J701" s="18">
        <f t="shared" si="115"/>
        <v>1.0226008481332551</v>
      </c>
      <c r="K701" s="202">
        <v>1.6741378512289027</v>
      </c>
      <c r="L701" s="202">
        <v>0.14315354211006384</v>
      </c>
      <c r="M701" s="71">
        <v>3</v>
      </c>
      <c r="N701" s="71">
        <v>3</v>
      </c>
      <c r="O701" s="8">
        <v>5000</v>
      </c>
      <c r="P701" s="10">
        <f t="shared" ref="P701:P723" si="122">I701+J701+K701+L701</f>
        <v>7.4880779148051992</v>
      </c>
      <c r="Q701" s="11">
        <f t="shared" ref="Q701:Q724" si="123">P701/F701</f>
        <v>6.8011606855633053E-2</v>
      </c>
      <c r="R701" s="79"/>
    </row>
    <row r="702" spans="1:18" x14ac:dyDescent="0.35">
      <c r="A702" s="9">
        <f t="shared" si="118"/>
        <v>98</v>
      </c>
      <c r="B702" s="14" t="s">
        <v>290</v>
      </c>
      <c r="C702" s="8">
        <v>158.30000000000001</v>
      </c>
      <c r="D702" s="8"/>
      <c r="E702" s="8"/>
      <c r="F702" s="8">
        <f t="shared" si="113"/>
        <v>158.30000000000001</v>
      </c>
      <c r="G702" s="185">
        <f t="shared" si="119"/>
        <v>5.5897149245388487E-4</v>
      </c>
      <c r="H702" s="185">
        <f t="shared" si="120"/>
        <v>5.2668539325842695E-4</v>
      </c>
      <c r="I702" s="18">
        <f t="shared" si="121"/>
        <v>4.6481856733329776</v>
      </c>
      <c r="J702" s="18">
        <f t="shared" si="115"/>
        <v>1.0226008481332551</v>
      </c>
      <c r="K702" s="202">
        <v>1.6741378512289027</v>
      </c>
      <c r="L702" s="202">
        <v>0.14315354211006384</v>
      </c>
      <c r="M702" s="71">
        <v>3</v>
      </c>
      <c r="N702" s="71">
        <v>3</v>
      </c>
      <c r="O702" s="8">
        <v>5000</v>
      </c>
      <c r="P702" s="10">
        <f t="shared" si="122"/>
        <v>7.4880779148051992</v>
      </c>
      <c r="Q702" s="11">
        <f t="shared" si="123"/>
        <v>4.7303082216078325E-2</v>
      </c>
      <c r="R702" s="79"/>
    </row>
    <row r="703" spans="1:18" x14ac:dyDescent="0.35">
      <c r="A703" s="9">
        <f t="shared" si="118"/>
        <v>99</v>
      </c>
      <c r="B703" s="14" t="s">
        <v>291</v>
      </c>
      <c r="C703" s="8">
        <v>88.6</v>
      </c>
      <c r="D703" s="8"/>
      <c r="E703" s="8"/>
      <c r="F703" s="8">
        <f t="shared" si="113"/>
        <v>88.6</v>
      </c>
      <c r="G703" s="185">
        <f t="shared" si="119"/>
        <v>7.4529532327184645E-4</v>
      </c>
      <c r="H703" s="185">
        <f t="shared" si="120"/>
        <v>5.2668539325842695E-4</v>
      </c>
      <c r="I703" s="18">
        <f t="shared" si="121"/>
        <v>5.4459218387885384</v>
      </c>
      <c r="J703" s="18">
        <f t="shared" si="115"/>
        <v>1.1981028045334785</v>
      </c>
      <c r="K703" s="202">
        <v>1.9655086220695026</v>
      </c>
      <c r="L703" s="202">
        <v>0.19087138948008511</v>
      </c>
      <c r="M703" s="71">
        <v>3</v>
      </c>
      <c r="N703" s="71">
        <v>4</v>
      </c>
      <c r="O703" s="8">
        <v>5000</v>
      </c>
      <c r="P703" s="10">
        <f t="shared" si="122"/>
        <v>8.8004046548716044</v>
      </c>
      <c r="Q703" s="11">
        <f t="shared" si="123"/>
        <v>9.932736630780592E-2</v>
      </c>
      <c r="R703" s="79"/>
    </row>
    <row r="704" spans="1:18" x14ac:dyDescent="0.35">
      <c r="A704" s="9">
        <f t="shared" si="118"/>
        <v>100</v>
      </c>
      <c r="B704" s="14" t="s">
        <v>292</v>
      </c>
      <c r="C704" s="8">
        <v>102.5</v>
      </c>
      <c r="D704" s="8"/>
      <c r="E704" s="8"/>
      <c r="F704" s="8">
        <f t="shared" si="113"/>
        <v>102.5</v>
      </c>
      <c r="G704" s="185">
        <f t="shared" si="119"/>
        <v>5.5897149245388487E-4</v>
      </c>
      <c r="H704" s="185">
        <f t="shared" si="120"/>
        <v>5.2668539325842695E-4</v>
      </c>
      <c r="I704" s="18">
        <f t="shared" si="121"/>
        <v>4.6481856733329776</v>
      </c>
      <c r="J704" s="18">
        <f t="shared" si="115"/>
        <v>1.0226008481332551</v>
      </c>
      <c r="K704" s="202">
        <v>1.6741378512289027</v>
      </c>
      <c r="L704" s="202">
        <v>0.14315354211006384</v>
      </c>
      <c r="M704" s="71">
        <v>3</v>
      </c>
      <c r="N704" s="71">
        <v>3</v>
      </c>
      <c r="O704" s="8">
        <v>5000</v>
      </c>
      <c r="P704" s="10">
        <f t="shared" si="122"/>
        <v>7.4880779148051992</v>
      </c>
      <c r="Q704" s="11">
        <f t="shared" si="123"/>
        <v>7.3054418681026329E-2</v>
      </c>
      <c r="R704" s="79"/>
    </row>
    <row r="705" spans="1:19" x14ac:dyDescent="0.35">
      <c r="A705" s="9">
        <f t="shared" si="118"/>
        <v>101</v>
      </c>
      <c r="B705" s="14" t="s">
        <v>294</v>
      </c>
      <c r="C705" s="8">
        <v>74.400000000000006</v>
      </c>
      <c r="D705" s="8"/>
      <c r="E705" s="8"/>
      <c r="F705" s="8">
        <f t="shared" si="113"/>
        <v>74.400000000000006</v>
      </c>
      <c r="G705" s="185">
        <f t="shared" si="119"/>
        <v>5.5897149245388487E-4</v>
      </c>
      <c r="H705" s="185">
        <f t="shared" si="120"/>
        <v>3.5112359550561797E-4</v>
      </c>
      <c r="I705" s="18">
        <f t="shared" si="121"/>
        <v>3.8965266143442134</v>
      </c>
      <c r="J705" s="18">
        <f t="shared" si="115"/>
        <v>0.85723585515572698</v>
      </c>
      <c r="K705" s="202">
        <v>1.4074626716598684</v>
      </c>
      <c r="L705" s="202">
        <v>0.14315354211006384</v>
      </c>
      <c r="M705" s="71">
        <v>2</v>
      </c>
      <c r="N705" s="71">
        <v>3</v>
      </c>
      <c r="O705" s="8">
        <v>5000</v>
      </c>
      <c r="P705" s="10">
        <f t="shared" si="122"/>
        <v>6.3043786832698734</v>
      </c>
      <c r="Q705" s="11">
        <f t="shared" si="123"/>
        <v>8.4736272624595071E-2</v>
      </c>
      <c r="R705" s="79"/>
    </row>
    <row r="706" spans="1:19" x14ac:dyDescent="0.35">
      <c r="A706" s="9">
        <f t="shared" si="118"/>
        <v>102</v>
      </c>
      <c r="B706" s="14" t="s">
        <v>295</v>
      </c>
      <c r="C706" s="8">
        <v>66.400000000000006</v>
      </c>
      <c r="D706" s="8"/>
      <c r="E706" s="8"/>
      <c r="F706" s="8">
        <f t="shared" si="113"/>
        <v>66.400000000000006</v>
      </c>
      <c r="G706" s="185">
        <f t="shared" si="119"/>
        <v>3.7264766163592323E-4</v>
      </c>
      <c r="H706" s="185">
        <f t="shared" si="120"/>
        <v>1.7556179775280898E-4</v>
      </c>
      <c r="I706" s="18">
        <f t="shared" si="121"/>
        <v>2.3471313898998871</v>
      </c>
      <c r="J706" s="18">
        <f t="shared" si="115"/>
        <v>0.51636890577797512</v>
      </c>
      <c r="K706" s="202">
        <v>0.84941672125023415</v>
      </c>
      <c r="L706" s="202">
        <v>9.5435694740042556E-2</v>
      </c>
      <c r="M706" s="71">
        <v>1</v>
      </c>
      <c r="N706" s="71">
        <v>2</v>
      </c>
      <c r="O706" s="8">
        <v>5000</v>
      </c>
      <c r="P706" s="10">
        <f t="shared" si="122"/>
        <v>3.8083527116681388</v>
      </c>
      <c r="Q706" s="11">
        <f t="shared" si="123"/>
        <v>5.7354709513074378E-2</v>
      </c>
      <c r="R706" s="79"/>
    </row>
    <row r="707" spans="1:19" x14ac:dyDescent="0.35">
      <c r="A707" s="9">
        <f t="shared" si="118"/>
        <v>103</v>
      </c>
      <c r="B707" s="14" t="s">
        <v>296</v>
      </c>
      <c r="C707" s="8">
        <v>292.8</v>
      </c>
      <c r="D707" s="8"/>
      <c r="E707" s="8"/>
      <c r="F707" s="8">
        <f t="shared" si="113"/>
        <v>292.8</v>
      </c>
      <c r="G707" s="185">
        <f t="shared" si="119"/>
        <v>1.3042668157257312E-3</v>
      </c>
      <c r="H707" s="185">
        <f t="shared" si="120"/>
        <v>1.2289325842696629E-3</v>
      </c>
      <c r="I707" s="18">
        <f t="shared" si="121"/>
        <v>10.84576657111028</v>
      </c>
      <c r="J707" s="18">
        <f t="shared" si="115"/>
        <v>2.3860686456442615</v>
      </c>
      <c r="K707" s="202">
        <v>3.9063216528674403</v>
      </c>
      <c r="L707" s="202">
        <v>0.33402493159014895</v>
      </c>
      <c r="M707" s="71">
        <v>7</v>
      </c>
      <c r="N707" s="71">
        <v>7</v>
      </c>
      <c r="O707" s="8">
        <v>5000</v>
      </c>
      <c r="P707" s="10">
        <f t="shared" si="122"/>
        <v>17.47218180121213</v>
      </c>
      <c r="Q707" s="11">
        <f t="shared" si="123"/>
        <v>5.9672752053320115E-2</v>
      </c>
      <c r="R707" s="79"/>
    </row>
    <row r="708" spans="1:19" x14ac:dyDescent="0.35">
      <c r="A708" s="9">
        <f t="shared" si="118"/>
        <v>104</v>
      </c>
      <c r="B708" s="14" t="s">
        <v>297</v>
      </c>
      <c r="C708" s="8">
        <v>80.5</v>
      </c>
      <c r="D708" s="8"/>
      <c r="E708" s="8"/>
      <c r="F708" s="8">
        <f t="shared" si="113"/>
        <v>80.5</v>
      </c>
      <c r="G708" s="185">
        <f t="shared" si="119"/>
        <v>3.7264766163592323E-4</v>
      </c>
      <c r="H708" s="185">
        <f t="shared" si="120"/>
        <v>3.5112359550561797E-4</v>
      </c>
      <c r="I708" s="18">
        <f t="shared" si="121"/>
        <v>3.0987904488886513</v>
      </c>
      <c r="J708" s="18">
        <f t="shared" si="115"/>
        <v>0.68173389875550328</v>
      </c>
      <c r="K708" s="202">
        <v>1.1160919008192685</v>
      </c>
      <c r="L708" s="202">
        <v>9.5435694740042556E-2</v>
      </c>
      <c r="M708" s="71">
        <v>2</v>
      </c>
      <c r="N708" s="71">
        <v>2</v>
      </c>
      <c r="O708" s="8">
        <v>5000</v>
      </c>
      <c r="P708" s="10">
        <f t="shared" si="122"/>
        <v>4.9920519432034656</v>
      </c>
      <c r="Q708" s="11">
        <f t="shared" si="123"/>
        <v>6.2013067617434352E-2</v>
      </c>
      <c r="R708" s="79"/>
    </row>
    <row r="709" spans="1:19" x14ac:dyDescent="0.35">
      <c r="A709" s="9">
        <f t="shared" si="118"/>
        <v>105</v>
      </c>
      <c r="B709" s="14" t="s">
        <v>298</v>
      </c>
      <c r="C709" s="8">
        <v>4108.8</v>
      </c>
      <c r="D709" s="8"/>
      <c r="E709" s="8">
        <v>118</v>
      </c>
      <c r="F709" s="8">
        <f t="shared" si="113"/>
        <v>4226.8</v>
      </c>
      <c r="G709" s="185">
        <f t="shared" si="119"/>
        <v>1.3415315818893237E-2</v>
      </c>
      <c r="H709" s="185">
        <f t="shared" si="120"/>
        <v>1.2640449438202247E-2</v>
      </c>
      <c r="I709" s="18">
        <f t="shared" si="121"/>
        <v>111.55645615999146</v>
      </c>
      <c r="J709" s="18">
        <f t="shared" si="115"/>
        <v>24.542420355198121</v>
      </c>
      <c r="K709" s="202">
        <v>40.179308429493666</v>
      </c>
      <c r="L709" s="202">
        <v>3.435685010641532</v>
      </c>
      <c r="M709" s="71">
        <v>72</v>
      </c>
      <c r="N709" s="71">
        <v>72</v>
      </c>
      <c r="O709" s="8">
        <v>5000</v>
      </c>
      <c r="P709" s="10">
        <f t="shared" si="122"/>
        <v>179.71386995532475</v>
      </c>
      <c r="Q709" s="11">
        <f t="shared" si="123"/>
        <v>4.2517713153053076E-2</v>
      </c>
      <c r="R709" s="79"/>
    </row>
    <row r="710" spans="1:19" x14ac:dyDescent="0.35">
      <c r="A710" s="9">
        <f t="shared" si="118"/>
        <v>106</v>
      </c>
      <c r="B710" s="14" t="s">
        <v>301</v>
      </c>
      <c r="C710" s="8">
        <v>4420.8999999999996</v>
      </c>
      <c r="D710" s="8"/>
      <c r="E710" s="8"/>
      <c r="F710" s="8">
        <f t="shared" ref="F710:F719" si="124">C710+D710+E710</f>
        <v>4420.8999999999996</v>
      </c>
      <c r="G710" s="185">
        <f t="shared" si="119"/>
        <v>1.4160611142165082E-2</v>
      </c>
      <c r="H710" s="185">
        <f t="shared" si="120"/>
        <v>1.3342696629213483E-2</v>
      </c>
      <c r="I710" s="18">
        <f t="shared" si="121"/>
        <v>117.75403705776874</v>
      </c>
      <c r="J710" s="18">
        <f t="shared" si="115"/>
        <v>25.905888152709124</v>
      </c>
      <c r="K710" s="202">
        <v>42.4114922311322</v>
      </c>
      <c r="L710" s="202">
        <v>3.6265564001216171</v>
      </c>
      <c r="M710" s="71">
        <v>76</v>
      </c>
      <c r="N710" s="71">
        <v>76</v>
      </c>
      <c r="O710" s="8">
        <v>5000</v>
      </c>
      <c r="P710" s="10">
        <f t="shared" si="122"/>
        <v>189.69797384173168</v>
      </c>
      <c r="Q710" s="11">
        <f t="shared" si="123"/>
        <v>4.2909356430077969E-2</v>
      </c>
      <c r="R710" s="79"/>
    </row>
    <row r="711" spans="1:19" x14ac:dyDescent="0.35">
      <c r="A711" s="9">
        <f t="shared" si="118"/>
        <v>107</v>
      </c>
      <c r="B711" s="14" t="s">
        <v>302</v>
      </c>
      <c r="C711" s="8">
        <v>6184.2</v>
      </c>
      <c r="D711" s="8">
        <v>208.9</v>
      </c>
      <c r="E711" s="8">
        <v>36.6</v>
      </c>
      <c r="F711" s="8">
        <f t="shared" si="124"/>
        <v>6429.7</v>
      </c>
      <c r="G711" s="185">
        <f t="shared" si="119"/>
        <v>1.9750326066703933E-2</v>
      </c>
      <c r="H711" s="185">
        <f t="shared" si="120"/>
        <v>1.8609550561797753E-2</v>
      </c>
      <c r="I711" s="18">
        <f t="shared" si="121"/>
        <v>164.23589379109853</v>
      </c>
      <c r="J711" s="18">
        <f t="shared" si="115"/>
        <v>36.131896634041681</v>
      </c>
      <c r="K711" s="202">
        <v>59.152870743421239</v>
      </c>
      <c r="L711" s="202">
        <v>5.0580918212222556</v>
      </c>
      <c r="M711" s="71">
        <v>106</v>
      </c>
      <c r="N711" s="71">
        <v>106</v>
      </c>
      <c r="O711" s="8">
        <v>5000</v>
      </c>
      <c r="P711" s="10">
        <f t="shared" si="122"/>
        <v>264.57875298978371</v>
      </c>
      <c r="Q711" s="11">
        <f t="shared" si="123"/>
        <v>4.1149470891298771E-2</v>
      </c>
      <c r="R711" s="79"/>
    </row>
    <row r="712" spans="1:19" x14ac:dyDescent="0.35">
      <c r="A712" s="9">
        <f t="shared" si="118"/>
        <v>108</v>
      </c>
      <c r="B712" s="14" t="s">
        <v>303</v>
      </c>
      <c r="C712" s="8">
        <v>3391.6</v>
      </c>
      <c r="D712" s="8"/>
      <c r="E712" s="8"/>
      <c r="F712" s="8">
        <f t="shared" si="124"/>
        <v>3391.6</v>
      </c>
      <c r="G712" s="185">
        <f t="shared" si="119"/>
        <v>1.3042668157257313E-2</v>
      </c>
      <c r="H712" s="185">
        <f t="shared" si="120"/>
        <v>1.2289325842696628E-2</v>
      </c>
      <c r="I712" s="18">
        <f t="shared" si="121"/>
        <v>108.45766571110281</v>
      </c>
      <c r="J712" s="18">
        <f t="shared" si="115"/>
        <v>23.860686456442618</v>
      </c>
      <c r="K712" s="202">
        <v>39.063216528674396</v>
      </c>
      <c r="L712" s="202">
        <v>3.3402493159014894</v>
      </c>
      <c r="M712" s="71">
        <v>70</v>
      </c>
      <c r="N712" s="71">
        <v>70</v>
      </c>
      <c r="O712" s="8">
        <v>5000</v>
      </c>
      <c r="P712" s="10">
        <f t="shared" si="122"/>
        <v>174.7218180121213</v>
      </c>
      <c r="Q712" s="11">
        <f t="shared" si="123"/>
        <v>5.1516044938118087E-2</v>
      </c>
      <c r="R712" s="79"/>
    </row>
    <row r="713" spans="1:19" x14ac:dyDescent="0.35">
      <c r="A713" s="9">
        <f t="shared" si="118"/>
        <v>109</v>
      </c>
      <c r="B713" s="14" t="s">
        <v>304</v>
      </c>
      <c r="C713" s="8">
        <v>4546.3</v>
      </c>
      <c r="D713" s="8"/>
      <c r="E713" s="8"/>
      <c r="F713" s="8">
        <f t="shared" si="124"/>
        <v>4546.3</v>
      </c>
      <c r="G713" s="185">
        <f t="shared" si="119"/>
        <v>1.8632383081796162E-2</v>
      </c>
      <c r="H713" s="185">
        <f t="shared" si="120"/>
        <v>1.75561797752809E-2</v>
      </c>
      <c r="I713" s="18">
        <f t="shared" si="121"/>
        <v>154.93952244443258</v>
      </c>
      <c r="J713" s="18">
        <f t="shared" si="115"/>
        <v>34.086694937775171</v>
      </c>
      <c r="K713" s="202">
        <v>55.804595040963434</v>
      </c>
      <c r="L713" s="202">
        <v>4.771784737002128</v>
      </c>
      <c r="M713" s="71">
        <v>100</v>
      </c>
      <c r="N713" s="71">
        <v>100</v>
      </c>
      <c r="O713" s="8">
        <v>5000</v>
      </c>
      <c r="P713" s="10">
        <f t="shared" si="122"/>
        <v>249.60259716017333</v>
      </c>
      <c r="Q713" s="11">
        <f t="shared" si="123"/>
        <v>5.4902359536364367E-2</v>
      </c>
      <c r="R713" s="79"/>
    </row>
    <row r="714" spans="1:19" x14ac:dyDescent="0.35">
      <c r="A714" s="9">
        <f t="shared" si="118"/>
        <v>110</v>
      </c>
      <c r="B714" s="14" t="s">
        <v>305</v>
      </c>
      <c r="C714" s="8">
        <v>3942.03</v>
      </c>
      <c r="D714" s="8"/>
      <c r="E714" s="8"/>
      <c r="F714" s="8">
        <f t="shared" si="124"/>
        <v>3942.03</v>
      </c>
      <c r="G714" s="185">
        <f t="shared" si="119"/>
        <v>1.9564002235885971E-2</v>
      </c>
      <c r="H714" s="185">
        <f t="shared" si="120"/>
        <v>1.8433988764044944E-2</v>
      </c>
      <c r="I714" s="18">
        <f t="shared" si="121"/>
        <v>162.68649856665419</v>
      </c>
      <c r="J714" s="18">
        <f t="shared" si="115"/>
        <v>35.791029684663926</v>
      </c>
      <c r="K714" s="202">
        <v>58.594824793011597</v>
      </c>
      <c r="L714" s="202">
        <v>5.0103739738522348</v>
      </c>
      <c r="M714" s="71">
        <v>105</v>
      </c>
      <c r="N714" s="71">
        <v>105</v>
      </c>
      <c r="O714" s="8">
        <v>5000</v>
      </c>
      <c r="P714" s="10">
        <f t="shared" si="122"/>
        <v>262.08272701818191</v>
      </c>
      <c r="Q714" s="11">
        <f t="shared" si="123"/>
        <v>6.6484204082206858E-2</v>
      </c>
      <c r="R714" s="79"/>
    </row>
    <row r="715" spans="1:19" x14ac:dyDescent="0.35">
      <c r="A715" s="9">
        <f t="shared" si="118"/>
        <v>111</v>
      </c>
      <c r="B715" s="14" t="s">
        <v>1188</v>
      </c>
      <c r="C715" s="8">
        <v>5423.9</v>
      </c>
      <c r="D715" s="8"/>
      <c r="E715" s="8"/>
      <c r="F715" s="8">
        <f t="shared" si="124"/>
        <v>5423.9</v>
      </c>
      <c r="G715" s="185">
        <f t="shared" si="119"/>
        <v>1.9564002235885971E-2</v>
      </c>
      <c r="H715" s="185">
        <f t="shared" si="120"/>
        <v>1.8433988764044944E-2</v>
      </c>
      <c r="I715" s="18">
        <f t="shared" si="121"/>
        <v>162.68649856665419</v>
      </c>
      <c r="J715" s="18">
        <f t="shared" si="115"/>
        <v>35.791029684663926</v>
      </c>
      <c r="K715" s="202">
        <v>58.594824793011597</v>
      </c>
      <c r="L715" s="202">
        <v>5.0103739738522348</v>
      </c>
      <c r="M715" s="71">
        <v>105</v>
      </c>
      <c r="N715" s="71">
        <v>105</v>
      </c>
      <c r="O715" s="8">
        <v>5000</v>
      </c>
      <c r="P715" s="10">
        <f t="shared" si="122"/>
        <v>262.08272701818191</v>
      </c>
      <c r="Q715" s="11">
        <f t="shared" si="123"/>
        <v>4.8319977694681306E-2</v>
      </c>
      <c r="R715" s="79"/>
    </row>
    <row r="716" spans="1:19" x14ac:dyDescent="0.35">
      <c r="A716" s="9">
        <f t="shared" si="118"/>
        <v>112</v>
      </c>
      <c r="B716" s="14" t="s">
        <v>306</v>
      </c>
      <c r="C716" s="8">
        <v>92.4</v>
      </c>
      <c r="D716" s="8"/>
      <c r="E716" s="8"/>
      <c r="F716" s="8">
        <f t="shared" si="124"/>
        <v>92.4</v>
      </c>
      <c r="G716" s="185">
        <f t="shared" si="119"/>
        <v>3.7264766163592323E-4</v>
      </c>
      <c r="H716" s="185">
        <f t="shared" si="120"/>
        <v>1.7556179775280898E-4</v>
      </c>
      <c r="I716" s="18">
        <f t="shared" si="121"/>
        <v>2.3471313898998871</v>
      </c>
      <c r="J716" s="18">
        <f t="shared" si="115"/>
        <v>0.51636890577797512</v>
      </c>
      <c r="K716" s="202">
        <v>0.84941672125023415</v>
      </c>
      <c r="L716" s="202">
        <v>9.5435694740042556E-2</v>
      </c>
      <c r="M716" s="71">
        <v>1</v>
      </c>
      <c r="N716" s="71">
        <v>2</v>
      </c>
      <c r="O716" s="8">
        <v>5000</v>
      </c>
      <c r="P716" s="10">
        <f t="shared" si="122"/>
        <v>3.8083527116681388</v>
      </c>
      <c r="Q716" s="11">
        <f t="shared" si="123"/>
        <v>4.1215938437966865E-2</v>
      </c>
      <c r="R716" s="79"/>
    </row>
    <row r="717" spans="1:19" x14ac:dyDescent="0.35">
      <c r="A717" s="9">
        <f t="shared" si="118"/>
        <v>113</v>
      </c>
      <c r="B717" s="14" t="s">
        <v>307</v>
      </c>
      <c r="C717" s="8">
        <v>26.1</v>
      </c>
      <c r="D717" s="8"/>
      <c r="E717" s="8"/>
      <c r="F717" s="8">
        <f t="shared" si="124"/>
        <v>26.1</v>
      </c>
      <c r="G717" s="185">
        <f t="shared" si="119"/>
        <v>1.8632383081796161E-4</v>
      </c>
      <c r="H717" s="185">
        <f t="shared" si="120"/>
        <v>1.7556179775280898E-4</v>
      </c>
      <c r="I717" s="18">
        <f t="shared" ref="I717:I723" si="125">(G717+H717)*$I$2</f>
        <v>1.5493952244443256</v>
      </c>
      <c r="J717" s="18">
        <f t="shared" ref="J717:J723" si="126">I717*0.22</f>
        <v>0.34086694937775164</v>
      </c>
      <c r="K717" s="202">
        <v>0.55804595040963423</v>
      </c>
      <c r="L717" s="202">
        <v>4.7717847370021278E-2</v>
      </c>
      <c r="M717" s="71">
        <v>1</v>
      </c>
      <c r="N717" s="71">
        <v>1</v>
      </c>
      <c r="O717" s="8">
        <v>5000</v>
      </c>
      <c r="P717" s="10">
        <f t="shared" si="122"/>
        <v>2.4960259716017328</v>
      </c>
      <c r="Q717" s="11">
        <f t="shared" si="123"/>
        <v>9.5633178988572126E-2</v>
      </c>
      <c r="R717" s="79"/>
    </row>
    <row r="718" spans="1:19" x14ac:dyDescent="0.35">
      <c r="A718" s="9">
        <f t="shared" si="118"/>
        <v>114</v>
      </c>
      <c r="B718" s="14" t="s">
        <v>309</v>
      </c>
      <c r="C718" s="8">
        <v>5911.3</v>
      </c>
      <c r="D718" s="8"/>
      <c r="E718" s="8"/>
      <c r="F718" s="8">
        <f t="shared" si="124"/>
        <v>5911.3</v>
      </c>
      <c r="G718" s="185">
        <f t="shared" si="119"/>
        <v>1.3042668157257313E-2</v>
      </c>
      <c r="H718" s="185">
        <f t="shared" si="120"/>
        <v>1.2289325842696628E-2</v>
      </c>
      <c r="I718" s="18">
        <f t="shared" si="125"/>
        <v>108.45766571110281</v>
      </c>
      <c r="J718" s="18">
        <f t="shared" si="126"/>
        <v>23.860686456442618</v>
      </c>
      <c r="K718" s="202">
        <v>39.063216528674396</v>
      </c>
      <c r="L718" s="202">
        <v>3.3402493159014894</v>
      </c>
      <c r="M718" s="71">
        <v>70</v>
      </c>
      <c r="N718" s="71">
        <v>70</v>
      </c>
      <c r="O718" s="8">
        <v>5000</v>
      </c>
      <c r="P718" s="10">
        <f t="shared" si="122"/>
        <v>174.7218180121213</v>
      </c>
      <c r="Q718" s="11">
        <f t="shared" si="123"/>
        <v>2.9557257796444317E-2</v>
      </c>
      <c r="R718" s="79"/>
    </row>
    <row r="719" spans="1:19" x14ac:dyDescent="0.35">
      <c r="A719" s="9">
        <f t="shared" si="118"/>
        <v>115</v>
      </c>
      <c r="B719" s="14" t="s">
        <v>310</v>
      </c>
      <c r="C719" s="8">
        <v>3419.4</v>
      </c>
      <c r="D719" s="8"/>
      <c r="E719" s="8"/>
      <c r="F719" s="8">
        <f t="shared" si="124"/>
        <v>3419.4</v>
      </c>
      <c r="G719" s="185">
        <f t="shared" si="119"/>
        <v>2.4035774175517048E-2</v>
      </c>
      <c r="H719" s="185">
        <f t="shared" si="120"/>
        <v>2.2647471910112359E-2</v>
      </c>
      <c r="I719" s="18">
        <f>(G719+H719)*$I$2</f>
        <v>199.87198395331799</v>
      </c>
      <c r="J719" s="18">
        <f t="shared" si="126"/>
        <v>43.971836469729958</v>
      </c>
      <c r="K719" s="202">
        <v>71.987927602842817</v>
      </c>
      <c r="L719" s="202">
        <v>6.1556023107327444</v>
      </c>
      <c r="M719" s="71">
        <v>129</v>
      </c>
      <c r="N719" s="71">
        <v>129</v>
      </c>
      <c r="O719" s="8">
        <v>5000</v>
      </c>
      <c r="P719" s="10">
        <f t="shared" si="122"/>
        <v>321.98735033662348</v>
      </c>
      <c r="Q719" s="11">
        <f t="shared" si="123"/>
        <v>9.4164868203960778E-2</v>
      </c>
      <c r="R719" s="79"/>
    </row>
    <row r="720" spans="1:19" x14ac:dyDescent="0.35">
      <c r="A720" s="9">
        <f t="shared" si="118"/>
        <v>116</v>
      </c>
      <c r="B720" s="182" t="s">
        <v>589</v>
      </c>
      <c r="C720" s="8">
        <v>1763.8</v>
      </c>
      <c r="D720" s="8"/>
      <c r="E720" s="8"/>
      <c r="F720" s="8">
        <v>1763.8</v>
      </c>
      <c r="G720" s="185">
        <f t="shared" si="119"/>
        <v>0</v>
      </c>
      <c r="H720" s="185">
        <f t="shared" si="120"/>
        <v>8.4269662921348312E-3</v>
      </c>
      <c r="I720" s="18">
        <f t="shared" si="125"/>
        <v>36.079634831460673</v>
      </c>
      <c r="J720" s="18">
        <f t="shared" si="126"/>
        <v>7.937519662921348</v>
      </c>
      <c r="K720" s="202">
        <v>12.800408619313647</v>
      </c>
      <c r="L720" s="202">
        <v>0</v>
      </c>
      <c r="M720" s="71">
        <v>48</v>
      </c>
      <c r="N720" s="71"/>
      <c r="O720" s="8">
        <v>5000</v>
      </c>
      <c r="P720" s="10">
        <f t="shared" si="122"/>
        <v>56.81756311369567</v>
      </c>
      <c r="Q720" s="11">
        <f t="shared" si="123"/>
        <v>3.221315518408871E-2</v>
      </c>
      <c r="R720" s="11"/>
      <c r="S720" s="79"/>
    </row>
    <row r="721" spans="1:19" x14ac:dyDescent="0.35">
      <c r="A721" s="9">
        <f t="shared" si="118"/>
        <v>117</v>
      </c>
      <c r="B721" s="182" t="s">
        <v>590</v>
      </c>
      <c r="C721" s="8">
        <v>3931</v>
      </c>
      <c r="D721" s="8"/>
      <c r="E721" s="8"/>
      <c r="F721" s="8">
        <v>3931</v>
      </c>
      <c r="G721" s="185">
        <f t="shared" si="119"/>
        <v>0</v>
      </c>
      <c r="H721" s="185">
        <f t="shared" si="120"/>
        <v>1.8609550561797753E-2</v>
      </c>
      <c r="I721" s="18">
        <f t="shared" si="125"/>
        <v>79.675860252808988</v>
      </c>
      <c r="J721" s="18">
        <f t="shared" si="126"/>
        <v>17.528689255617977</v>
      </c>
      <c r="K721" s="202">
        <v>28.267569034317638</v>
      </c>
      <c r="L721" s="202">
        <v>0</v>
      </c>
      <c r="M721" s="71">
        <v>106</v>
      </c>
      <c r="N721" s="71"/>
      <c r="O721" s="8">
        <v>5000</v>
      </c>
      <c r="P721" s="10">
        <f t="shared" si="122"/>
        <v>125.4721185427446</v>
      </c>
      <c r="Q721" s="11">
        <f t="shared" si="123"/>
        <v>3.1918625933030929E-2</v>
      </c>
      <c r="R721" s="11"/>
      <c r="S721" s="79"/>
    </row>
    <row r="722" spans="1:19" x14ac:dyDescent="0.35">
      <c r="A722" s="9">
        <f t="shared" si="118"/>
        <v>118</v>
      </c>
      <c r="B722" s="182" t="s">
        <v>591</v>
      </c>
      <c r="C722" s="8">
        <v>2191.9</v>
      </c>
      <c r="D722" s="8"/>
      <c r="E722" s="8"/>
      <c r="F722" s="8">
        <v>2191.9</v>
      </c>
      <c r="G722" s="185">
        <f t="shared" si="119"/>
        <v>0</v>
      </c>
      <c r="H722" s="185">
        <f t="shared" si="120"/>
        <v>1.7205056179775281E-2</v>
      </c>
      <c r="I722" s="18">
        <f t="shared" si="125"/>
        <v>73.662587780898875</v>
      </c>
      <c r="J722" s="18">
        <f t="shared" si="126"/>
        <v>16.205769311797752</v>
      </c>
      <c r="K722" s="202">
        <v>26.134167597765362</v>
      </c>
      <c r="L722" s="202">
        <v>0</v>
      </c>
      <c r="M722" s="71">
        <v>98</v>
      </c>
      <c r="N722" s="71"/>
      <c r="O722" s="8">
        <v>5000</v>
      </c>
      <c r="P722" s="10">
        <f t="shared" si="122"/>
        <v>116.002524690462</v>
      </c>
      <c r="Q722" s="11">
        <f t="shared" si="123"/>
        <v>5.2923274186989368E-2</v>
      </c>
      <c r="R722" s="11"/>
      <c r="S722" s="79"/>
    </row>
    <row r="723" spans="1:19" x14ac:dyDescent="0.35">
      <c r="A723" s="9">
        <f t="shared" si="118"/>
        <v>119</v>
      </c>
      <c r="B723" s="182" t="s">
        <v>592</v>
      </c>
      <c r="C723" s="10">
        <v>2055.21</v>
      </c>
      <c r="D723" s="8"/>
      <c r="E723" s="8"/>
      <c r="F723" s="8">
        <v>2055.21</v>
      </c>
      <c r="G723" s="185">
        <f t="shared" si="119"/>
        <v>0</v>
      </c>
      <c r="H723" s="185">
        <f t="shared" si="120"/>
        <v>1.5625E-2</v>
      </c>
      <c r="I723" s="18">
        <f t="shared" si="125"/>
        <v>66.897656249999997</v>
      </c>
      <c r="J723" s="18">
        <f t="shared" si="126"/>
        <v>14.717484375</v>
      </c>
      <c r="K723" s="202">
        <v>23.734090981644052</v>
      </c>
      <c r="L723" s="202">
        <v>0</v>
      </c>
      <c r="M723" s="71">
        <v>89</v>
      </c>
      <c r="N723" s="71"/>
      <c r="O723" s="8">
        <v>5000</v>
      </c>
      <c r="P723" s="10">
        <f t="shared" si="122"/>
        <v>105.34923160664405</v>
      </c>
      <c r="Q723" s="11">
        <f t="shared" si="123"/>
        <v>5.1259594691853413E-2</v>
      </c>
      <c r="R723" s="11"/>
      <c r="S723" s="79"/>
    </row>
    <row r="724" spans="1:19" s="172" customFormat="1" ht="18" x14ac:dyDescent="0.4">
      <c r="A724" s="160"/>
      <c r="B724" s="161" t="s">
        <v>1698</v>
      </c>
      <c r="C724" s="162">
        <f>SUM(C605:C723)</f>
        <v>183525.5799999999</v>
      </c>
      <c r="D724" s="162">
        <f>SUM(D605:D723)</f>
        <v>786.9</v>
      </c>
      <c r="E724" s="162">
        <f>SUM(E605:E723)</f>
        <v>2783.2</v>
      </c>
      <c r="F724" s="162">
        <f>SUM(F605:F723)</f>
        <v>187095.67999999993</v>
      </c>
      <c r="G724" s="171">
        <f>SUM(G605:G723)</f>
        <v>0.99999999999999811</v>
      </c>
      <c r="H724" s="170">
        <f t="shared" ref="H724:K724" si="127">SUM(H605:H723)</f>
        <v>0.99999999999999878</v>
      </c>
      <c r="I724" s="170">
        <f>SUM(I605:I723)</f>
        <v>8562.8999999999924</v>
      </c>
      <c r="J724" s="324">
        <f>SUM(J605:J723)</f>
        <v>1883.8379999999997</v>
      </c>
      <c r="K724" s="341">
        <f t="shared" si="127"/>
        <v>3082.7687499267172</v>
      </c>
      <c r="L724" s="199">
        <f>SUM(L279:L723)</f>
        <v>1813.7336928440864</v>
      </c>
      <c r="M724" s="162">
        <f>SUM(M605:M723)</f>
        <v>5696</v>
      </c>
      <c r="N724" s="162">
        <f>SUM(N605:N723)</f>
        <v>5367</v>
      </c>
      <c r="O724" s="195">
        <v>5000</v>
      </c>
      <c r="P724" s="170">
        <f>SUM(P605:P723)</f>
        <v>13711.655509997914</v>
      </c>
      <c r="Q724" s="171">
        <f t="shared" si="123"/>
        <v>7.3286863224195864E-2</v>
      </c>
      <c r="R724" s="166"/>
    </row>
    <row r="725" spans="1:19" ht="18" x14ac:dyDescent="0.4">
      <c r="A725" s="9"/>
      <c r="B725" s="7" t="s">
        <v>148</v>
      </c>
      <c r="C725" s="8"/>
      <c r="D725" s="8"/>
      <c r="E725" s="8"/>
      <c r="F725" s="8"/>
      <c r="G725" s="8"/>
      <c r="H725" s="8"/>
      <c r="I725" s="8"/>
      <c r="J725" s="8"/>
      <c r="K725" s="202"/>
      <c r="L725" s="195"/>
      <c r="M725" s="8"/>
      <c r="N725" s="8"/>
      <c r="O725" s="8"/>
      <c r="P725" s="10"/>
      <c r="Q725" s="11"/>
      <c r="R725" s="75"/>
    </row>
    <row r="726" spans="1:19" x14ac:dyDescent="0.35">
      <c r="A726" s="9">
        <v>1</v>
      </c>
      <c r="B726" s="8" t="s">
        <v>149</v>
      </c>
      <c r="C726" s="8">
        <v>106.7</v>
      </c>
      <c r="D726" s="8">
        <v>0</v>
      </c>
      <c r="E726" s="8">
        <v>0</v>
      </c>
      <c r="F726" s="8">
        <f t="shared" ref="F726:F763" si="128">C726+D726+E726</f>
        <v>106.7</v>
      </c>
      <c r="G726" s="185">
        <f>1/5478*N726</f>
        <v>3.6509675063891932E-4</v>
      </c>
      <c r="H726" s="185">
        <f>1/5572*M726</f>
        <v>3.5893754486719312E-4</v>
      </c>
      <c r="I726" s="18">
        <f t="shared" ref="I726:I755" si="129">(G726+H726)*$S$2</f>
        <v>3.0999166344946452</v>
      </c>
      <c r="J726" s="18">
        <f t="shared" ref="J726:J770" si="130">I726*0.22</f>
        <v>0.68198165958882195</v>
      </c>
      <c r="K726" s="202">
        <v>1.2829334600091666</v>
      </c>
      <c r="L726" s="202">
        <v>0.10485652246534156</v>
      </c>
      <c r="M726" s="71">
        <v>2</v>
      </c>
      <c r="N726" s="71">
        <v>2</v>
      </c>
      <c r="O726" s="8">
        <v>5000</v>
      </c>
      <c r="P726" s="10">
        <f t="shared" ref="P726:P755" si="131">I726+J726+K726+L726</f>
        <v>5.1696882765579755</v>
      </c>
      <c r="Q726" s="11">
        <f t="shared" ref="Q726:Q755" si="132">P726/F726</f>
        <v>4.845068675312067E-2</v>
      </c>
      <c r="R726" s="75"/>
    </row>
    <row r="727" spans="1:19" x14ac:dyDescent="0.35">
      <c r="A727" s="9">
        <f>1+A726</f>
        <v>2</v>
      </c>
      <c r="B727" s="8" t="s">
        <v>151</v>
      </c>
      <c r="C727" s="8">
        <v>45.2</v>
      </c>
      <c r="D727" s="8">
        <v>0</v>
      </c>
      <c r="E727" s="8">
        <v>0</v>
      </c>
      <c r="F727" s="8">
        <f t="shared" si="128"/>
        <v>45.2</v>
      </c>
      <c r="G727" s="185">
        <f t="shared" ref="G727:G790" si="133">1/5478*N727</f>
        <v>1.8254837531945966E-4</v>
      </c>
      <c r="H727" s="185">
        <f t="shared" ref="H727:H790" si="134">1/5572*M727</f>
        <v>0</v>
      </c>
      <c r="I727" s="18">
        <f t="shared" si="129"/>
        <v>0.78157174151150055</v>
      </c>
      <c r="J727" s="18">
        <f t="shared" si="130"/>
        <v>0.17194578313253012</v>
      </c>
      <c r="K727" s="202">
        <v>0.32338593974175039</v>
      </c>
      <c r="L727" s="202">
        <v>5.2428261232670782E-2</v>
      </c>
      <c r="M727" s="71">
        <v>0</v>
      </c>
      <c r="N727" s="71">
        <v>1</v>
      </c>
      <c r="O727" s="8">
        <v>5000</v>
      </c>
      <c r="P727" s="10">
        <f t="shared" si="131"/>
        <v>1.3293317256184518</v>
      </c>
      <c r="Q727" s="11">
        <f t="shared" si="132"/>
        <v>2.9409993929611765E-2</v>
      </c>
      <c r="R727" s="79"/>
    </row>
    <row r="728" spans="1:19" x14ac:dyDescent="0.35">
      <c r="A728" s="9">
        <f t="shared" ref="A728:A791" si="135">1+A727</f>
        <v>3</v>
      </c>
      <c r="B728" s="8" t="s">
        <v>152</v>
      </c>
      <c r="C728" s="8">
        <v>70.599999999999994</v>
      </c>
      <c r="D728" s="8">
        <v>0</v>
      </c>
      <c r="E728" s="8">
        <v>0</v>
      </c>
      <c r="F728" s="8">
        <f t="shared" si="128"/>
        <v>70.599999999999994</v>
      </c>
      <c r="G728" s="185">
        <f t="shared" si="133"/>
        <v>5.4764512595837896E-4</v>
      </c>
      <c r="H728" s="185">
        <f t="shared" si="134"/>
        <v>3.5893754486719312E-4</v>
      </c>
      <c r="I728" s="18">
        <f t="shared" si="129"/>
        <v>3.8814883760061458</v>
      </c>
      <c r="J728" s="18">
        <f t="shared" si="130"/>
        <v>0.85392744272135213</v>
      </c>
      <c r="K728" s="202">
        <v>1.6063193997509171</v>
      </c>
      <c r="L728" s="202">
        <v>0.15728478369801235</v>
      </c>
      <c r="M728" s="71">
        <v>2</v>
      </c>
      <c r="N728" s="71">
        <v>3</v>
      </c>
      <c r="O728" s="8">
        <v>5000</v>
      </c>
      <c r="P728" s="10">
        <f t="shared" si="131"/>
        <v>6.4990200021764268</v>
      </c>
      <c r="Q728" s="11">
        <f t="shared" si="132"/>
        <v>9.2054107679552799E-2</v>
      </c>
      <c r="R728" s="79"/>
    </row>
    <row r="729" spans="1:19" x14ac:dyDescent="0.35">
      <c r="A729" s="9">
        <f t="shared" si="135"/>
        <v>4</v>
      </c>
      <c r="B729" s="8" t="s">
        <v>153</v>
      </c>
      <c r="C729" s="8">
        <v>66.3</v>
      </c>
      <c r="D729" s="8">
        <v>0</v>
      </c>
      <c r="E729" s="8">
        <v>0</v>
      </c>
      <c r="F729" s="8">
        <f t="shared" si="128"/>
        <v>66.3</v>
      </c>
      <c r="G729" s="185">
        <f t="shared" si="133"/>
        <v>3.6509675063891932E-4</v>
      </c>
      <c r="H729" s="185">
        <f t="shared" si="134"/>
        <v>3.5893754486719312E-4</v>
      </c>
      <c r="I729" s="18">
        <f t="shared" si="129"/>
        <v>3.0999166344946452</v>
      </c>
      <c r="J729" s="18">
        <f t="shared" si="130"/>
        <v>0.68198165958882195</v>
      </c>
      <c r="K729" s="202">
        <v>1.2829334600091666</v>
      </c>
      <c r="L729" s="202">
        <v>0.10485652246534156</v>
      </c>
      <c r="M729" s="71">
        <v>2</v>
      </c>
      <c r="N729" s="71">
        <v>2</v>
      </c>
      <c r="O729" s="8">
        <v>5000</v>
      </c>
      <c r="P729" s="10">
        <f t="shared" si="131"/>
        <v>5.1696882765579755</v>
      </c>
      <c r="Q729" s="11">
        <f t="shared" si="132"/>
        <v>7.7974182150195706E-2</v>
      </c>
      <c r="R729" s="79"/>
    </row>
    <row r="730" spans="1:19" x14ac:dyDescent="0.35">
      <c r="A730" s="9">
        <f t="shared" si="135"/>
        <v>5</v>
      </c>
      <c r="B730" s="8" t="s">
        <v>154</v>
      </c>
      <c r="C730" s="8">
        <v>141.1</v>
      </c>
      <c r="D730" s="8">
        <v>0</v>
      </c>
      <c r="E730" s="8">
        <v>0</v>
      </c>
      <c r="F730" s="8">
        <f t="shared" si="128"/>
        <v>141.1</v>
      </c>
      <c r="G730" s="185">
        <f t="shared" si="133"/>
        <v>1.0952902519167579E-3</v>
      </c>
      <c r="H730" s="185">
        <f t="shared" si="134"/>
        <v>1.0768126346015793E-3</v>
      </c>
      <c r="I730" s="18">
        <f t="shared" si="129"/>
        <v>9.299749903483935</v>
      </c>
      <c r="J730" s="18">
        <f t="shared" si="130"/>
        <v>2.0459449787664656</v>
      </c>
      <c r="K730" s="202">
        <v>3.8488003800274999</v>
      </c>
      <c r="L730" s="202">
        <v>0.31456956739602471</v>
      </c>
      <c r="M730" s="71">
        <v>6</v>
      </c>
      <c r="N730" s="71">
        <v>6</v>
      </c>
      <c r="O730" s="8">
        <v>5000</v>
      </c>
      <c r="P730" s="10">
        <f t="shared" si="131"/>
        <v>15.509064829673925</v>
      </c>
      <c r="Q730" s="11">
        <f t="shared" si="132"/>
        <v>0.10991541339244454</v>
      </c>
      <c r="R730" s="79"/>
    </row>
    <row r="731" spans="1:19" x14ac:dyDescent="0.35">
      <c r="A731" s="9">
        <f t="shared" si="135"/>
        <v>6</v>
      </c>
      <c r="B731" s="8" t="s">
        <v>155</v>
      </c>
      <c r="C731" s="8">
        <v>83.9</v>
      </c>
      <c r="D731" s="8">
        <v>0</v>
      </c>
      <c r="E731" s="8">
        <v>0</v>
      </c>
      <c r="F731" s="8">
        <f t="shared" si="128"/>
        <v>83.9</v>
      </c>
      <c r="G731" s="185">
        <f t="shared" si="133"/>
        <v>3.6509675063891932E-4</v>
      </c>
      <c r="H731" s="185">
        <f t="shared" si="134"/>
        <v>3.5893754486719312E-4</v>
      </c>
      <c r="I731" s="18">
        <f t="shared" si="129"/>
        <v>3.0999166344946452</v>
      </c>
      <c r="J731" s="18">
        <f t="shared" si="130"/>
        <v>0.68198165958882195</v>
      </c>
      <c r="K731" s="202">
        <v>1.2829334600091666</v>
      </c>
      <c r="L731" s="202">
        <v>0.10485652246534156</v>
      </c>
      <c r="M731" s="71">
        <v>2</v>
      </c>
      <c r="N731" s="71">
        <v>2</v>
      </c>
      <c r="O731" s="8">
        <v>5000</v>
      </c>
      <c r="P731" s="10">
        <f t="shared" si="131"/>
        <v>5.1696882765579755</v>
      </c>
      <c r="Q731" s="11">
        <f t="shared" si="132"/>
        <v>6.1617261937520561E-2</v>
      </c>
      <c r="R731" s="79"/>
    </row>
    <row r="732" spans="1:19" x14ac:dyDescent="0.35">
      <c r="A732" s="9">
        <f t="shared" si="135"/>
        <v>7</v>
      </c>
      <c r="B732" s="8" t="s">
        <v>156</v>
      </c>
      <c r="C732" s="8">
        <v>47.3</v>
      </c>
      <c r="D732" s="8">
        <v>0</v>
      </c>
      <c r="E732" s="8">
        <v>0</v>
      </c>
      <c r="F732" s="8">
        <f t="shared" si="128"/>
        <v>47.3</v>
      </c>
      <c r="G732" s="185">
        <f t="shared" si="133"/>
        <v>3.6509675063891932E-4</v>
      </c>
      <c r="H732" s="185">
        <f t="shared" si="134"/>
        <v>3.5893754486719312E-4</v>
      </c>
      <c r="I732" s="18">
        <f t="shared" si="129"/>
        <v>3.0999166344946452</v>
      </c>
      <c r="J732" s="18">
        <f t="shared" si="130"/>
        <v>0.68198165958882195</v>
      </c>
      <c r="K732" s="202">
        <v>1.2829334600091666</v>
      </c>
      <c r="L732" s="202">
        <v>0.10485652246534156</v>
      </c>
      <c r="M732" s="71">
        <v>2</v>
      </c>
      <c r="N732" s="71">
        <v>2</v>
      </c>
      <c r="O732" s="8">
        <v>5000</v>
      </c>
      <c r="P732" s="10">
        <f t="shared" si="131"/>
        <v>5.1696882765579755</v>
      </c>
      <c r="Q732" s="11">
        <f t="shared" si="132"/>
        <v>0.10929573523378384</v>
      </c>
      <c r="R732" s="79"/>
    </row>
    <row r="733" spans="1:19" x14ac:dyDescent="0.35">
      <c r="A733" s="9">
        <f t="shared" si="135"/>
        <v>8</v>
      </c>
      <c r="B733" s="8" t="s">
        <v>157</v>
      </c>
      <c r="C733" s="8">
        <v>133.19999999999999</v>
      </c>
      <c r="D733" s="8">
        <v>0</v>
      </c>
      <c r="E733" s="8">
        <v>0</v>
      </c>
      <c r="F733" s="8">
        <f t="shared" si="128"/>
        <v>133.19999999999999</v>
      </c>
      <c r="G733" s="185">
        <f t="shared" si="133"/>
        <v>9.1274187659729834E-4</v>
      </c>
      <c r="H733" s="185">
        <f t="shared" si="134"/>
        <v>7.1787508973438624E-4</v>
      </c>
      <c r="I733" s="18">
        <f t="shared" si="129"/>
        <v>6.9814050105007901</v>
      </c>
      <c r="J733" s="18">
        <f t="shared" si="130"/>
        <v>1.5359091023101739</v>
      </c>
      <c r="K733" s="202">
        <v>2.8892528597600835</v>
      </c>
      <c r="L733" s="202">
        <v>0.2621413061633539</v>
      </c>
      <c r="M733" s="71">
        <v>4</v>
      </c>
      <c r="N733" s="71">
        <v>5</v>
      </c>
      <c r="O733" s="8">
        <v>5000</v>
      </c>
      <c r="P733" s="10">
        <f t="shared" si="131"/>
        <v>11.668708278734403</v>
      </c>
      <c r="Q733" s="11">
        <f t="shared" si="132"/>
        <v>8.7602915005513551E-2</v>
      </c>
      <c r="R733" s="79"/>
    </row>
    <row r="734" spans="1:19" x14ac:dyDescent="0.35">
      <c r="A734" s="9">
        <f t="shared" si="135"/>
        <v>9</v>
      </c>
      <c r="B734" s="8" t="s">
        <v>158</v>
      </c>
      <c r="C734" s="8">
        <v>87.4</v>
      </c>
      <c r="D734" s="8">
        <v>0</v>
      </c>
      <c r="E734" s="8">
        <v>0</v>
      </c>
      <c r="F734" s="8">
        <f t="shared" si="128"/>
        <v>87.4</v>
      </c>
      <c r="G734" s="185">
        <f t="shared" si="133"/>
        <v>3.6509675063891932E-4</v>
      </c>
      <c r="H734" s="185">
        <f t="shared" si="134"/>
        <v>1.7946877243359656E-4</v>
      </c>
      <c r="I734" s="18">
        <f t="shared" si="129"/>
        <v>2.331530058758823</v>
      </c>
      <c r="J734" s="18">
        <f t="shared" si="130"/>
        <v>0.51293661292694104</v>
      </c>
      <c r="K734" s="202">
        <v>0.96485266974633366</v>
      </c>
      <c r="L734" s="202">
        <v>0.10485652246534156</v>
      </c>
      <c r="M734" s="71">
        <v>1</v>
      </c>
      <c r="N734" s="71">
        <v>2</v>
      </c>
      <c r="O734" s="8">
        <v>5000</v>
      </c>
      <c r="P734" s="10">
        <f t="shared" si="131"/>
        <v>3.9141758638974391</v>
      </c>
      <c r="Q734" s="11">
        <f t="shared" si="132"/>
        <v>4.4784620868391752E-2</v>
      </c>
      <c r="R734" s="79"/>
    </row>
    <row r="735" spans="1:19" x14ac:dyDescent="0.35">
      <c r="A735" s="9">
        <f t="shared" si="135"/>
        <v>10</v>
      </c>
      <c r="B735" s="8" t="s">
        <v>159</v>
      </c>
      <c r="C735" s="8">
        <v>102.5</v>
      </c>
      <c r="D735" s="8">
        <v>0</v>
      </c>
      <c r="E735" s="8">
        <v>0</v>
      </c>
      <c r="F735" s="8">
        <f t="shared" si="128"/>
        <v>102.5</v>
      </c>
      <c r="G735" s="185">
        <f t="shared" si="133"/>
        <v>5.4764512595837896E-4</v>
      </c>
      <c r="H735" s="185">
        <f t="shared" si="134"/>
        <v>3.5893754486719312E-4</v>
      </c>
      <c r="I735" s="18">
        <f t="shared" si="129"/>
        <v>3.8814883760061458</v>
      </c>
      <c r="J735" s="18">
        <f t="shared" si="130"/>
        <v>0.85392744272135213</v>
      </c>
      <c r="K735" s="202">
        <v>1.6063193997509171</v>
      </c>
      <c r="L735" s="202">
        <v>0.15728478369801235</v>
      </c>
      <c r="M735" s="71">
        <v>2</v>
      </c>
      <c r="N735" s="71">
        <v>3</v>
      </c>
      <c r="O735" s="8">
        <v>5000</v>
      </c>
      <c r="P735" s="10">
        <f t="shared" si="131"/>
        <v>6.4990200021764268</v>
      </c>
      <c r="Q735" s="11">
        <f t="shared" si="132"/>
        <v>6.3405073191965144E-2</v>
      </c>
      <c r="R735" s="79"/>
    </row>
    <row r="736" spans="1:19" x14ac:dyDescent="0.35">
      <c r="A736" s="9">
        <f t="shared" si="135"/>
        <v>11</v>
      </c>
      <c r="B736" s="8" t="s">
        <v>160</v>
      </c>
      <c r="C736" s="8">
        <v>138.08000000000001</v>
      </c>
      <c r="D736" s="8">
        <v>0</v>
      </c>
      <c r="E736" s="8">
        <v>0</v>
      </c>
      <c r="F736" s="8">
        <f t="shared" si="128"/>
        <v>138.08000000000001</v>
      </c>
      <c r="G736" s="185">
        <f t="shared" si="133"/>
        <v>7.3019350127783865E-4</v>
      </c>
      <c r="H736" s="185">
        <f t="shared" si="134"/>
        <v>5.3840631730078966E-4</v>
      </c>
      <c r="I736" s="18">
        <f t="shared" si="129"/>
        <v>5.4314466932534682</v>
      </c>
      <c r="J736" s="18">
        <f t="shared" si="130"/>
        <v>1.194918272515763</v>
      </c>
      <c r="K736" s="202">
        <v>2.2477861297555006</v>
      </c>
      <c r="L736" s="202">
        <v>0.20971304493068313</v>
      </c>
      <c r="M736" s="71">
        <v>3</v>
      </c>
      <c r="N736" s="71">
        <v>4</v>
      </c>
      <c r="O736" s="8">
        <v>5000</v>
      </c>
      <c r="P736" s="10">
        <f t="shared" si="131"/>
        <v>9.0838641404554163</v>
      </c>
      <c r="Q736" s="11">
        <f t="shared" si="132"/>
        <v>6.5786965095998087E-2</v>
      </c>
      <c r="R736" s="79"/>
    </row>
    <row r="737" spans="1:18" x14ac:dyDescent="0.35">
      <c r="A737" s="9">
        <f t="shared" si="135"/>
        <v>12</v>
      </c>
      <c r="B737" s="8" t="s">
        <v>161</v>
      </c>
      <c r="C737" s="8">
        <v>67.69</v>
      </c>
      <c r="D737" s="8">
        <v>0</v>
      </c>
      <c r="E737" s="8">
        <v>0</v>
      </c>
      <c r="F737" s="8">
        <f t="shared" si="128"/>
        <v>67.69</v>
      </c>
      <c r="G737" s="185">
        <f t="shared" si="133"/>
        <v>3.6509675063891932E-4</v>
      </c>
      <c r="H737" s="185">
        <f t="shared" si="134"/>
        <v>1.7946877243359656E-4</v>
      </c>
      <c r="I737" s="18">
        <f t="shared" si="129"/>
        <v>2.331530058758823</v>
      </c>
      <c r="J737" s="18">
        <f t="shared" si="130"/>
        <v>0.51293661292694104</v>
      </c>
      <c r="K737" s="202">
        <v>0.96485266974633366</v>
      </c>
      <c r="L737" s="202">
        <v>0.10485652246534156</v>
      </c>
      <c r="M737" s="71">
        <v>1</v>
      </c>
      <c r="N737" s="71">
        <v>2</v>
      </c>
      <c r="O737" s="8">
        <v>5000</v>
      </c>
      <c r="P737" s="10">
        <f t="shared" si="131"/>
        <v>3.9141758638974391</v>
      </c>
      <c r="Q737" s="11">
        <f t="shared" si="132"/>
        <v>5.7825023842479527E-2</v>
      </c>
      <c r="R737" s="79"/>
    </row>
    <row r="738" spans="1:18" x14ac:dyDescent="0.35">
      <c r="A738" s="9">
        <f t="shared" si="135"/>
        <v>13</v>
      </c>
      <c r="B738" s="8" t="s">
        <v>162</v>
      </c>
      <c r="C738" s="8">
        <v>97.3</v>
      </c>
      <c r="D738" s="8">
        <v>0</v>
      </c>
      <c r="E738" s="8">
        <v>0</v>
      </c>
      <c r="F738" s="8">
        <f t="shared" si="128"/>
        <v>97.3</v>
      </c>
      <c r="G738" s="185">
        <f t="shared" si="133"/>
        <v>3.6509675063891932E-4</v>
      </c>
      <c r="H738" s="185">
        <f t="shared" si="134"/>
        <v>3.5893754486719312E-4</v>
      </c>
      <c r="I738" s="18">
        <f t="shared" si="129"/>
        <v>3.0999166344946452</v>
      </c>
      <c r="J738" s="18">
        <f t="shared" si="130"/>
        <v>0.68198165958882195</v>
      </c>
      <c r="K738" s="202">
        <v>1.2829334600091666</v>
      </c>
      <c r="L738" s="202">
        <v>0.10485652246534156</v>
      </c>
      <c r="M738" s="71">
        <v>2</v>
      </c>
      <c r="N738" s="71">
        <v>2</v>
      </c>
      <c r="O738" s="8">
        <v>5000</v>
      </c>
      <c r="P738" s="10">
        <f t="shared" si="131"/>
        <v>5.1696882765579755</v>
      </c>
      <c r="Q738" s="11">
        <f t="shared" si="132"/>
        <v>5.3131431413751033E-2</v>
      </c>
      <c r="R738" s="79"/>
    </row>
    <row r="739" spans="1:18" x14ac:dyDescent="0.35">
      <c r="A739" s="9">
        <f t="shared" si="135"/>
        <v>14</v>
      </c>
      <c r="B739" s="8" t="s">
        <v>163</v>
      </c>
      <c r="C739" s="8">
        <v>6972.44</v>
      </c>
      <c r="D739" s="8">
        <v>0</v>
      </c>
      <c r="E739" s="8">
        <v>123.3</v>
      </c>
      <c r="F739" s="8">
        <f t="shared" si="128"/>
        <v>7095.74</v>
      </c>
      <c r="G739" s="185">
        <f t="shared" si="133"/>
        <v>2.1723256663015701E-2</v>
      </c>
      <c r="H739" s="185">
        <f t="shared" si="134"/>
        <v>2.1356783919597992E-2</v>
      </c>
      <c r="I739" s="18">
        <f t="shared" si="129"/>
        <v>184.4450397524314</v>
      </c>
      <c r="J739" s="18">
        <f t="shared" si="130"/>
        <v>40.577908745534906</v>
      </c>
      <c r="K739" s="202">
        <v>76.334540870545425</v>
      </c>
      <c r="L739" s="202">
        <v>6.2389630866878232</v>
      </c>
      <c r="M739" s="71">
        <v>119</v>
      </c>
      <c r="N739" s="71">
        <v>119</v>
      </c>
      <c r="O739" s="8">
        <v>5000</v>
      </c>
      <c r="P739" s="10">
        <f t="shared" si="131"/>
        <v>307.59645245519954</v>
      </c>
      <c r="Q739" s="11">
        <f t="shared" si="132"/>
        <v>4.3349453679982573E-2</v>
      </c>
      <c r="R739" s="79"/>
    </row>
    <row r="740" spans="1:18" x14ac:dyDescent="0.35">
      <c r="A740" s="9">
        <f t="shared" si="135"/>
        <v>15</v>
      </c>
      <c r="B740" s="8" t="s">
        <v>164</v>
      </c>
      <c r="C740" s="8">
        <v>2574.58</v>
      </c>
      <c r="D740" s="8">
        <v>0</v>
      </c>
      <c r="E740" s="8">
        <v>0</v>
      </c>
      <c r="F740" s="8">
        <f t="shared" si="128"/>
        <v>2574.58</v>
      </c>
      <c r="G740" s="185">
        <f t="shared" si="133"/>
        <v>1.5334063526834611E-2</v>
      </c>
      <c r="H740" s="185">
        <f t="shared" si="134"/>
        <v>1.5075376884422112E-2</v>
      </c>
      <c r="I740" s="18">
        <f t="shared" si="129"/>
        <v>130.19649864877508</v>
      </c>
      <c r="J740" s="18">
        <f t="shared" si="130"/>
        <v>28.643229702730515</v>
      </c>
      <c r="K740" s="202">
        <v>53.883205320385002</v>
      </c>
      <c r="L740" s="202">
        <v>4.4039739435443455</v>
      </c>
      <c r="M740" s="71">
        <v>84</v>
      </c>
      <c r="N740" s="71">
        <v>84</v>
      </c>
      <c r="O740" s="8">
        <v>5000</v>
      </c>
      <c r="P740" s="10">
        <f t="shared" si="131"/>
        <v>217.12690761543493</v>
      </c>
      <c r="Q740" s="11">
        <f t="shared" si="132"/>
        <v>8.4334884763897389E-2</v>
      </c>
      <c r="R740" s="79"/>
    </row>
    <row r="741" spans="1:18" x14ac:dyDescent="0.35">
      <c r="A741" s="9">
        <f t="shared" si="135"/>
        <v>16</v>
      </c>
      <c r="B741" s="8" t="s">
        <v>165</v>
      </c>
      <c r="C741" s="8">
        <v>316.8</v>
      </c>
      <c r="D741" s="8">
        <v>0</v>
      </c>
      <c r="E741" s="8">
        <v>0</v>
      </c>
      <c r="F741" s="8">
        <f t="shared" si="128"/>
        <v>316.8</v>
      </c>
      <c r="G741" s="185">
        <f t="shared" si="133"/>
        <v>2.9207740051113546E-3</v>
      </c>
      <c r="H741" s="185">
        <f t="shared" si="134"/>
        <v>2.871500358937545E-3</v>
      </c>
      <c r="I741" s="18">
        <f t="shared" si="129"/>
        <v>24.799333075957161</v>
      </c>
      <c r="J741" s="18">
        <f t="shared" si="130"/>
        <v>5.4558532767105756</v>
      </c>
      <c r="K741" s="202">
        <v>10.263467680073333</v>
      </c>
      <c r="L741" s="202">
        <v>0.83885217972273252</v>
      </c>
      <c r="M741" s="71">
        <v>16</v>
      </c>
      <c r="N741" s="71">
        <v>16</v>
      </c>
      <c r="O741" s="8">
        <v>5000</v>
      </c>
      <c r="P741" s="10">
        <f t="shared" si="131"/>
        <v>41.357506212463804</v>
      </c>
      <c r="Q741" s="11">
        <f t="shared" si="132"/>
        <v>0.13054768375146403</v>
      </c>
      <c r="R741" s="79"/>
    </row>
    <row r="742" spans="1:18" x14ac:dyDescent="0.35">
      <c r="A742" s="9">
        <f t="shared" si="135"/>
        <v>17</v>
      </c>
      <c r="B742" s="8" t="s">
        <v>166</v>
      </c>
      <c r="C742" s="8">
        <v>665.9</v>
      </c>
      <c r="D742" s="8">
        <v>0</v>
      </c>
      <c r="E742" s="8">
        <v>0</v>
      </c>
      <c r="F742" s="8">
        <f t="shared" si="128"/>
        <v>665.9</v>
      </c>
      <c r="G742" s="185">
        <f t="shared" si="133"/>
        <v>2.9207740051113546E-3</v>
      </c>
      <c r="H742" s="185">
        <f t="shared" si="134"/>
        <v>2.871500358937545E-3</v>
      </c>
      <c r="I742" s="18">
        <f t="shared" si="129"/>
        <v>24.799333075957161</v>
      </c>
      <c r="J742" s="18">
        <f t="shared" si="130"/>
        <v>5.4558532767105756</v>
      </c>
      <c r="K742" s="202">
        <v>10.263467680073333</v>
      </c>
      <c r="L742" s="202">
        <v>0.83885217972273252</v>
      </c>
      <c r="M742" s="71">
        <v>16</v>
      </c>
      <c r="N742" s="71">
        <v>16</v>
      </c>
      <c r="O742" s="8">
        <v>5000</v>
      </c>
      <c r="P742" s="10">
        <f t="shared" si="131"/>
        <v>41.357506212463804</v>
      </c>
      <c r="Q742" s="11">
        <f t="shared" si="132"/>
        <v>6.2107683154323176E-2</v>
      </c>
      <c r="R742" s="79"/>
    </row>
    <row r="743" spans="1:18" x14ac:dyDescent="0.35">
      <c r="A743" s="9">
        <f t="shared" si="135"/>
        <v>18</v>
      </c>
      <c r="B743" s="8" t="s">
        <v>167</v>
      </c>
      <c r="C743" s="8">
        <v>266.8</v>
      </c>
      <c r="D743" s="8">
        <v>0</v>
      </c>
      <c r="E743" s="8">
        <v>0</v>
      </c>
      <c r="F743" s="8">
        <f t="shared" si="128"/>
        <v>266.8</v>
      </c>
      <c r="G743" s="185">
        <f t="shared" si="133"/>
        <v>1.4603870025556773E-3</v>
      </c>
      <c r="H743" s="185">
        <f t="shared" si="134"/>
        <v>1.4357501794687725E-3</v>
      </c>
      <c r="I743" s="18">
        <f t="shared" si="129"/>
        <v>12.399666537978581</v>
      </c>
      <c r="J743" s="18">
        <f t="shared" si="130"/>
        <v>2.7279266383552878</v>
      </c>
      <c r="K743" s="202">
        <v>5.1317338400366665</v>
      </c>
      <c r="L743" s="202">
        <v>0.41942608986136626</v>
      </c>
      <c r="M743" s="71">
        <v>8</v>
      </c>
      <c r="N743" s="71">
        <v>8</v>
      </c>
      <c r="O743" s="8">
        <v>5000</v>
      </c>
      <c r="P743" s="10">
        <f t="shared" si="131"/>
        <v>20.678753106231902</v>
      </c>
      <c r="Q743" s="11">
        <f t="shared" si="132"/>
        <v>7.7506570862938162E-2</v>
      </c>
      <c r="R743" s="79"/>
    </row>
    <row r="744" spans="1:18" x14ac:dyDescent="0.35">
      <c r="A744" s="9">
        <f t="shared" si="135"/>
        <v>19</v>
      </c>
      <c r="B744" s="8" t="s">
        <v>168</v>
      </c>
      <c r="C744" s="8">
        <v>1121.3800000000001</v>
      </c>
      <c r="D744" s="8">
        <v>0</v>
      </c>
      <c r="E744" s="8">
        <v>0</v>
      </c>
      <c r="F744" s="8">
        <f t="shared" si="128"/>
        <v>1121.3800000000001</v>
      </c>
      <c r="G744" s="185">
        <f t="shared" si="133"/>
        <v>4.3811610076670317E-3</v>
      </c>
      <c r="H744" s="185">
        <f t="shared" si="134"/>
        <v>4.3072505384063172E-3</v>
      </c>
      <c r="I744" s="18">
        <f t="shared" si="129"/>
        <v>37.19899961393574</v>
      </c>
      <c r="J744" s="18">
        <f t="shared" si="130"/>
        <v>8.1837799150658626</v>
      </c>
      <c r="K744" s="202">
        <v>15.39520152011</v>
      </c>
      <c r="L744" s="202">
        <v>1.2582782695840988</v>
      </c>
      <c r="M744" s="71">
        <v>24</v>
      </c>
      <c r="N744" s="71">
        <v>24</v>
      </c>
      <c r="O744" s="8">
        <v>5000</v>
      </c>
      <c r="P744" s="10">
        <f t="shared" si="131"/>
        <v>62.036259318695699</v>
      </c>
      <c r="Q744" s="11">
        <f t="shared" si="132"/>
        <v>5.5321353438348903E-2</v>
      </c>
      <c r="R744" s="79"/>
    </row>
    <row r="745" spans="1:18" x14ac:dyDescent="0.35">
      <c r="A745" s="9">
        <f t="shared" si="135"/>
        <v>20</v>
      </c>
      <c r="B745" s="8" t="s">
        <v>169</v>
      </c>
      <c r="C745" s="8">
        <v>166.08</v>
      </c>
      <c r="D745" s="8">
        <v>0</v>
      </c>
      <c r="E745" s="8">
        <v>0</v>
      </c>
      <c r="F745" s="8">
        <f t="shared" si="128"/>
        <v>166.08</v>
      </c>
      <c r="G745" s="185">
        <f t="shared" si="133"/>
        <v>1.2778386272362177E-3</v>
      </c>
      <c r="H745" s="185">
        <f t="shared" si="134"/>
        <v>1.2562814070351759E-3</v>
      </c>
      <c r="I745" s="18">
        <f t="shared" si="129"/>
        <v>10.849708220731259</v>
      </c>
      <c r="J745" s="18">
        <f t="shared" si="130"/>
        <v>2.3869358085608767</v>
      </c>
      <c r="K745" s="202">
        <v>4.4902671100320832</v>
      </c>
      <c r="L745" s="202">
        <v>0.36699782862869545</v>
      </c>
      <c r="M745" s="71">
        <v>7</v>
      </c>
      <c r="N745" s="71">
        <v>7</v>
      </c>
      <c r="O745" s="8">
        <v>5000</v>
      </c>
      <c r="P745" s="10">
        <f t="shared" si="131"/>
        <v>18.093908967952913</v>
      </c>
      <c r="Q745" s="11">
        <f t="shared" si="132"/>
        <v>0.10894694706137351</v>
      </c>
      <c r="R745" s="79"/>
    </row>
    <row r="746" spans="1:18" x14ac:dyDescent="0.35">
      <c r="A746" s="9">
        <f t="shared" si="135"/>
        <v>21</v>
      </c>
      <c r="B746" s="8" t="s">
        <v>170</v>
      </c>
      <c r="C746" s="8">
        <v>1580.97</v>
      </c>
      <c r="D746" s="8">
        <v>103.95</v>
      </c>
      <c r="E746" s="8">
        <v>98.1</v>
      </c>
      <c r="F746" s="8">
        <f t="shared" si="128"/>
        <v>1783.02</v>
      </c>
      <c r="G746" s="185">
        <f t="shared" si="133"/>
        <v>1.0222709017889742E-2</v>
      </c>
      <c r="H746" s="185">
        <f t="shared" si="134"/>
        <v>1.0050251256281407E-2</v>
      </c>
      <c r="I746" s="18">
        <f t="shared" si="129"/>
        <v>86.79766576585007</v>
      </c>
      <c r="J746" s="18">
        <f t="shared" si="130"/>
        <v>19.095486468487014</v>
      </c>
      <c r="K746" s="202">
        <v>35.922136880256666</v>
      </c>
      <c r="L746" s="202">
        <v>2.9359826290295636</v>
      </c>
      <c r="M746" s="71">
        <v>56</v>
      </c>
      <c r="N746" s="71">
        <v>56</v>
      </c>
      <c r="O746" s="8">
        <v>5000</v>
      </c>
      <c r="P746" s="10">
        <f t="shared" si="131"/>
        <v>144.75127174362331</v>
      </c>
      <c r="Q746" s="11">
        <f t="shared" si="132"/>
        <v>8.1183201390687326E-2</v>
      </c>
      <c r="R746" s="79"/>
    </row>
    <row r="747" spans="1:18" x14ac:dyDescent="0.35">
      <c r="A747" s="9">
        <f t="shared" si="135"/>
        <v>22</v>
      </c>
      <c r="B747" s="8" t="s">
        <v>171</v>
      </c>
      <c r="C747" s="8">
        <v>132.97999999999999</v>
      </c>
      <c r="D747" s="8">
        <v>0</v>
      </c>
      <c r="E747" s="8">
        <v>0</v>
      </c>
      <c r="F747" s="8">
        <f t="shared" si="128"/>
        <v>132.97999999999999</v>
      </c>
      <c r="G747" s="185">
        <f t="shared" si="133"/>
        <v>1.0952902519167579E-3</v>
      </c>
      <c r="H747" s="185">
        <f t="shared" si="134"/>
        <v>8.9734386216798283E-4</v>
      </c>
      <c r="I747" s="18">
        <f t="shared" si="129"/>
        <v>8.5313633277481138</v>
      </c>
      <c r="J747" s="18">
        <f t="shared" si="130"/>
        <v>1.8768999321045849</v>
      </c>
      <c r="K747" s="202">
        <v>3.5307195897646673</v>
      </c>
      <c r="L747" s="202">
        <v>0.31456956739602471</v>
      </c>
      <c r="M747" s="71">
        <v>5</v>
      </c>
      <c r="N747" s="71">
        <v>6</v>
      </c>
      <c r="O747" s="8">
        <v>5000</v>
      </c>
      <c r="P747" s="10">
        <f t="shared" si="131"/>
        <v>14.25355241701339</v>
      </c>
      <c r="Q747" s="11">
        <f t="shared" si="132"/>
        <v>0.10718568519336284</v>
      </c>
      <c r="R747" s="79"/>
    </row>
    <row r="748" spans="1:18" x14ac:dyDescent="0.35">
      <c r="A748" s="9">
        <f t="shared" si="135"/>
        <v>23</v>
      </c>
      <c r="B748" s="8" t="s">
        <v>172</v>
      </c>
      <c r="C748" s="8">
        <v>386.3</v>
      </c>
      <c r="D748" s="8">
        <v>0</v>
      </c>
      <c r="E748" s="8">
        <v>0</v>
      </c>
      <c r="F748" s="8">
        <f t="shared" si="128"/>
        <v>386.3</v>
      </c>
      <c r="G748" s="185">
        <f t="shared" si="133"/>
        <v>2.9207740051113546E-3</v>
      </c>
      <c r="H748" s="185">
        <f t="shared" si="134"/>
        <v>2.871500358937545E-3</v>
      </c>
      <c r="I748" s="18">
        <f t="shared" si="129"/>
        <v>24.799333075957161</v>
      </c>
      <c r="J748" s="18">
        <f t="shared" si="130"/>
        <v>5.4558532767105756</v>
      </c>
      <c r="K748" s="202">
        <v>10.263467680073333</v>
      </c>
      <c r="L748" s="202">
        <v>0.83885217972273252</v>
      </c>
      <c r="M748" s="71">
        <v>16</v>
      </c>
      <c r="N748" s="71">
        <v>16</v>
      </c>
      <c r="O748" s="8">
        <v>5000</v>
      </c>
      <c r="P748" s="10">
        <f t="shared" si="131"/>
        <v>41.357506212463804</v>
      </c>
      <c r="Q748" s="11">
        <f t="shared" si="132"/>
        <v>0.10706059076485581</v>
      </c>
      <c r="R748" s="79"/>
    </row>
    <row r="749" spans="1:18" x14ac:dyDescent="0.35">
      <c r="A749" s="9">
        <f t="shared" si="135"/>
        <v>24</v>
      </c>
      <c r="B749" s="8" t="s">
        <v>173</v>
      </c>
      <c r="C749" s="8">
        <v>392.7</v>
      </c>
      <c r="D749" s="8">
        <v>0</v>
      </c>
      <c r="E749" s="8">
        <v>0</v>
      </c>
      <c r="F749" s="8">
        <f t="shared" si="128"/>
        <v>392.7</v>
      </c>
      <c r="G749" s="185">
        <f t="shared" si="133"/>
        <v>2.9207740051113546E-3</v>
      </c>
      <c r="H749" s="185">
        <f t="shared" si="134"/>
        <v>2.871500358937545E-3</v>
      </c>
      <c r="I749" s="18">
        <f t="shared" si="129"/>
        <v>24.799333075957161</v>
      </c>
      <c r="J749" s="18">
        <f t="shared" si="130"/>
        <v>5.4558532767105756</v>
      </c>
      <c r="K749" s="202">
        <v>10.263467680073333</v>
      </c>
      <c r="L749" s="202">
        <v>0.83885217972273252</v>
      </c>
      <c r="M749" s="71">
        <v>16</v>
      </c>
      <c r="N749" s="71">
        <v>16</v>
      </c>
      <c r="O749" s="8">
        <v>5000</v>
      </c>
      <c r="P749" s="10">
        <f t="shared" si="131"/>
        <v>41.357506212463804</v>
      </c>
      <c r="Q749" s="11">
        <f t="shared" si="132"/>
        <v>0.10531577848857603</v>
      </c>
      <c r="R749" s="79"/>
    </row>
    <row r="750" spans="1:18" x14ac:dyDescent="0.35">
      <c r="A750" s="9">
        <f t="shared" si="135"/>
        <v>25</v>
      </c>
      <c r="B750" s="8" t="s">
        <v>174</v>
      </c>
      <c r="C750" s="8">
        <v>392.7</v>
      </c>
      <c r="D750" s="8">
        <v>0</v>
      </c>
      <c r="E750" s="8">
        <v>0</v>
      </c>
      <c r="F750" s="8">
        <f t="shared" si="128"/>
        <v>392.7</v>
      </c>
      <c r="G750" s="185">
        <f t="shared" si="133"/>
        <v>2.9207740051113546E-3</v>
      </c>
      <c r="H750" s="185">
        <f t="shared" si="134"/>
        <v>2.871500358937545E-3</v>
      </c>
      <c r="I750" s="18">
        <f t="shared" si="129"/>
        <v>24.799333075957161</v>
      </c>
      <c r="J750" s="18">
        <f t="shared" si="130"/>
        <v>5.4558532767105756</v>
      </c>
      <c r="K750" s="202">
        <v>10.263467680073333</v>
      </c>
      <c r="L750" s="202">
        <v>0.83885217972273252</v>
      </c>
      <c r="M750" s="71">
        <v>16</v>
      </c>
      <c r="N750" s="71">
        <v>16</v>
      </c>
      <c r="O750" s="8">
        <v>5000</v>
      </c>
      <c r="P750" s="10">
        <f t="shared" si="131"/>
        <v>41.357506212463804</v>
      </c>
      <c r="Q750" s="11">
        <f t="shared" si="132"/>
        <v>0.10531577848857603</v>
      </c>
      <c r="R750" s="79"/>
    </row>
    <row r="751" spans="1:18" x14ac:dyDescent="0.35">
      <c r="A751" s="9">
        <f t="shared" si="135"/>
        <v>26</v>
      </c>
      <c r="B751" s="8" t="s">
        <v>175</v>
      </c>
      <c r="C751" s="8">
        <v>461.2</v>
      </c>
      <c r="D751" s="8">
        <v>0</v>
      </c>
      <c r="E751" s="8">
        <v>0</v>
      </c>
      <c r="F751" s="8">
        <f t="shared" si="128"/>
        <v>461.2</v>
      </c>
      <c r="G751" s="185">
        <f t="shared" si="133"/>
        <v>2.9207740051113546E-3</v>
      </c>
      <c r="H751" s="185">
        <f t="shared" si="134"/>
        <v>2.871500358937545E-3</v>
      </c>
      <c r="I751" s="18">
        <f t="shared" si="129"/>
        <v>24.799333075957161</v>
      </c>
      <c r="J751" s="18">
        <f t="shared" si="130"/>
        <v>5.4558532767105756</v>
      </c>
      <c r="K751" s="202">
        <v>10.263467680073333</v>
      </c>
      <c r="L751" s="202">
        <v>0.83885217972273252</v>
      </c>
      <c r="M751" s="71">
        <v>16</v>
      </c>
      <c r="N751" s="71">
        <v>16</v>
      </c>
      <c r="O751" s="8">
        <v>5000</v>
      </c>
      <c r="P751" s="10">
        <f t="shared" si="131"/>
        <v>41.357506212463804</v>
      </c>
      <c r="Q751" s="11">
        <f t="shared" si="132"/>
        <v>8.9673690833616232E-2</v>
      </c>
      <c r="R751" s="79"/>
    </row>
    <row r="752" spans="1:18" x14ac:dyDescent="0.35">
      <c r="A752" s="9">
        <f t="shared" si="135"/>
        <v>27</v>
      </c>
      <c r="B752" s="8" t="s">
        <v>176</v>
      </c>
      <c r="C752" s="8">
        <v>399.3</v>
      </c>
      <c r="D752" s="8">
        <v>0</v>
      </c>
      <c r="E752" s="8">
        <v>0</v>
      </c>
      <c r="F752" s="8">
        <f t="shared" si="128"/>
        <v>399.3</v>
      </c>
      <c r="G752" s="185">
        <f t="shared" si="133"/>
        <v>2.9207740051113546E-3</v>
      </c>
      <c r="H752" s="185">
        <f t="shared" si="134"/>
        <v>2.871500358937545E-3</v>
      </c>
      <c r="I752" s="18">
        <f t="shared" si="129"/>
        <v>24.799333075957161</v>
      </c>
      <c r="J752" s="18">
        <f t="shared" si="130"/>
        <v>5.4558532767105756</v>
      </c>
      <c r="K752" s="202">
        <v>10.263467680073333</v>
      </c>
      <c r="L752" s="202">
        <v>0.83885217972273252</v>
      </c>
      <c r="M752" s="71">
        <v>16</v>
      </c>
      <c r="N752" s="71">
        <v>16</v>
      </c>
      <c r="O752" s="8">
        <v>5000</v>
      </c>
      <c r="P752" s="10">
        <f t="shared" si="131"/>
        <v>41.357506212463804</v>
      </c>
      <c r="Q752" s="11">
        <f t="shared" si="132"/>
        <v>0.10357502181934336</v>
      </c>
      <c r="R752" s="79"/>
    </row>
    <row r="753" spans="1:18" x14ac:dyDescent="0.35">
      <c r="A753" s="9">
        <f t="shared" si="135"/>
        <v>28</v>
      </c>
      <c r="B753" s="8" t="s">
        <v>177</v>
      </c>
      <c r="C753" s="8">
        <v>309.5</v>
      </c>
      <c r="D753" s="8">
        <v>0</v>
      </c>
      <c r="E753" s="8">
        <v>0</v>
      </c>
      <c r="F753" s="8">
        <f t="shared" si="128"/>
        <v>309.5</v>
      </c>
      <c r="G753" s="185">
        <f t="shared" si="133"/>
        <v>2.9207740051113546E-3</v>
      </c>
      <c r="H753" s="185">
        <f t="shared" si="134"/>
        <v>2.871500358937545E-3</v>
      </c>
      <c r="I753" s="18">
        <f t="shared" si="129"/>
        <v>24.799333075957161</v>
      </c>
      <c r="J753" s="18">
        <f t="shared" si="130"/>
        <v>5.4558532767105756</v>
      </c>
      <c r="K753" s="202">
        <v>10.263467680073333</v>
      </c>
      <c r="L753" s="202">
        <v>0.83885217972273252</v>
      </c>
      <c r="M753" s="71">
        <v>16</v>
      </c>
      <c r="N753" s="71">
        <v>16</v>
      </c>
      <c r="O753" s="8">
        <v>5000</v>
      </c>
      <c r="P753" s="10">
        <f t="shared" si="131"/>
        <v>41.357506212463804</v>
      </c>
      <c r="Q753" s="11">
        <f t="shared" si="132"/>
        <v>0.1336268375200769</v>
      </c>
      <c r="R753" s="79"/>
    </row>
    <row r="754" spans="1:18" x14ac:dyDescent="0.35">
      <c r="A754" s="9">
        <f t="shared" si="135"/>
        <v>29</v>
      </c>
      <c r="B754" s="8" t="s">
        <v>178</v>
      </c>
      <c r="C754" s="8">
        <v>1851.7</v>
      </c>
      <c r="D754" s="8">
        <v>0</v>
      </c>
      <c r="E754" s="8">
        <v>0</v>
      </c>
      <c r="F754" s="8">
        <f t="shared" si="128"/>
        <v>1851.7</v>
      </c>
      <c r="G754" s="185">
        <f t="shared" si="133"/>
        <v>1.0952902519167579E-2</v>
      </c>
      <c r="H754" s="185">
        <f t="shared" si="134"/>
        <v>1.0768126346015794E-2</v>
      </c>
      <c r="I754" s="18">
        <f t="shared" si="129"/>
        <v>92.99749903483935</v>
      </c>
      <c r="J754" s="18">
        <f t="shared" si="130"/>
        <v>20.459449787664656</v>
      </c>
      <c r="K754" s="202">
        <v>38.488003800274996</v>
      </c>
      <c r="L754" s="202">
        <v>3.1456956739602466</v>
      </c>
      <c r="M754" s="71">
        <v>60</v>
      </c>
      <c r="N754" s="71">
        <v>60</v>
      </c>
      <c r="O754" s="8">
        <v>5000</v>
      </c>
      <c r="P754" s="10">
        <f t="shared" si="131"/>
        <v>155.09064829673923</v>
      </c>
      <c r="Q754" s="11">
        <f t="shared" si="132"/>
        <v>8.3755818057319881E-2</v>
      </c>
      <c r="R754" s="79"/>
    </row>
    <row r="755" spans="1:18" x14ac:dyDescent="0.35">
      <c r="A755" s="9">
        <f t="shared" si="135"/>
        <v>30</v>
      </c>
      <c r="B755" s="8" t="s">
        <v>179</v>
      </c>
      <c r="C755" s="8">
        <v>303</v>
      </c>
      <c r="D755" s="8">
        <v>0</v>
      </c>
      <c r="E755" s="8">
        <v>0</v>
      </c>
      <c r="F755" s="8">
        <f t="shared" si="128"/>
        <v>303</v>
      </c>
      <c r="G755" s="185">
        <f t="shared" si="133"/>
        <v>2.9207740051113546E-3</v>
      </c>
      <c r="H755" s="185">
        <f t="shared" si="134"/>
        <v>2.871500358937545E-3</v>
      </c>
      <c r="I755" s="18">
        <f t="shared" si="129"/>
        <v>24.799333075957161</v>
      </c>
      <c r="J755" s="18">
        <f t="shared" si="130"/>
        <v>5.4558532767105756</v>
      </c>
      <c r="K755" s="202">
        <v>10.263467680073333</v>
      </c>
      <c r="L755" s="202">
        <v>0.83885217972273252</v>
      </c>
      <c r="M755" s="71">
        <v>16</v>
      </c>
      <c r="N755" s="71">
        <v>16</v>
      </c>
      <c r="O755" s="8">
        <v>5000</v>
      </c>
      <c r="P755" s="10">
        <f t="shared" si="131"/>
        <v>41.357506212463804</v>
      </c>
      <c r="Q755" s="11">
        <f t="shared" si="132"/>
        <v>0.13649341984311486</v>
      </c>
      <c r="R755" s="79"/>
    </row>
    <row r="756" spans="1:18" x14ac:dyDescent="0.35">
      <c r="A756" s="9">
        <f t="shared" si="135"/>
        <v>31</v>
      </c>
      <c r="B756" s="8" t="s">
        <v>180</v>
      </c>
      <c r="C756" s="8">
        <v>42.8</v>
      </c>
      <c r="D756" s="8">
        <v>0</v>
      </c>
      <c r="E756" s="8">
        <v>0</v>
      </c>
      <c r="F756" s="8">
        <f t="shared" si="128"/>
        <v>42.8</v>
      </c>
      <c r="G756" s="185">
        <f t="shared" si="133"/>
        <v>3.6509675063891932E-4</v>
      </c>
      <c r="H756" s="185">
        <f t="shared" si="134"/>
        <v>3.5893754486719312E-4</v>
      </c>
      <c r="I756" s="18">
        <f t="shared" ref="I756:I787" si="136">(G756+H756)*$S$2</f>
        <v>3.0999166344946452</v>
      </c>
      <c r="J756" s="18">
        <f t="shared" si="130"/>
        <v>0.68198165958882195</v>
      </c>
      <c r="K756" s="202">
        <v>1.2829334600091666</v>
      </c>
      <c r="L756" s="202">
        <v>0.10485652246534156</v>
      </c>
      <c r="M756" s="71">
        <v>2</v>
      </c>
      <c r="N756" s="71">
        <v>2</v>
      </c>
      <c r="O756" s="8">
        <v>5000</v>
      </c>
      <c r="P756" s="10">
        <f t="shared" ref="P756:P787" si="137">I756+J756+K756+L756</f>
        <v>5.1696882765579755</v>
      </c>
      <c r="Q756" s="11">
        <f t="shared" ref="Q756:Q787" si="138">P756/F756</f>
        <v>0.12078710926537327</v>
      </c>
      <c r="R756" s="79"/>
    </row>
    <row r="757" spans="1:18" x14ac:dyDescent="0.35">
      <c r="A757" s="9">
        <f t="shared" si="135"/>
        <v>32</v>
      </c>
      <c r="B757" s="8" t="s">
        <v>181</v>
      </c>
      <c r="C757" s="8">
        <v>126.19</v>
      </c>
      <c r="D757" s="8">
        <v>0</v>
      </c>
      <c r="E757" s="8">
        <v>0</v>
      </c>
      <c r="F757" s="8">
        <f t="shared" si="128"/>
        <v>126.19</v>
      </c>
      <c r="G757" s="185">
        <f t="shared" si="133"/>
        <v>5.4764512595837896E-4</v>
      </c>
      <c r="H757" s="185">
        <f t="shared" si="134"/>
        <v>5.3840631730078966E-4</v>
      </c>
      <c r="I757" s="18">
        <f t="shared" si="136"/>
        <v>4.6498749517419675</v>
      </c>
      <c r="J757" s="18">
        <f t="shared" si="130"/>
        <v>1.0229724893832328</v>
      </c>
      <c r="K757" s="202">
        <v>1.92440019001375</v>
      </c>
      <c r="L757" s="202">
        <v>0.15728478369801235</v>
      </c>
      <c r="M757" s="71">
        <v>3</v>
      </c>
      <c r="N757" s="71">
        <v>3</v>
      </c>
      <c r="O757" s="8">
        <v>5000</v>
      </c>
      <c r="P757" s="10">
        <f t="shared" si="137"/>
        <v>7.7545324148369623</v>
      </c>
      <c r="Q757" s="11">
        <f t="shared" si="138"/>
        <v>6.1451243480758873E-2</v>
      </c>
      <c r="R757" s="79"/>
    </row>
    <row r="758" spans="1:18" x14ac:dyDescent="0.35">
      <c r="A758" s="9">
        <f t="shared" si="135"/>
        <v>33</v>
      </c>
      <c r="B758" s="8" t="s">
        <v>182</v>
      </c>
      <c r="C758" s="8">
        <v>91.2</v>
      </c>
      <c r="D758" s="8">
        <v>0</v>
      </c>
      <c r="E758" s="8">
        <v>0</v>
      </c>
      <c r="F758" s="8">
        <f t="shared" si="128"/>
        <v>91.2</v>
      </c>
      <c r="G758" s="185">
        <f t="shared" si="133"/>
        <v>1.8254837531945966E-4</v>
      </c>
      <c r="H758" s="185">
        <f t="shared" si="134"/>
        <v>1.7946877243359656E-4</v>
      </c>
      <c r="I758" s="18">
        <f t="shared" si="136"/>
        <v>1.5499583172473226</v>
      </c>
      <c r="J758" s="18">
        <f t="shared" si="130"/>
        <v>0.34099082979441098</v>
      </c>
      <c r="K758" s="202">
        <v>0.64146673000458332</v>
      </c>
      <c r="L758" s="202">
        <v>5.2428261232670782E-2</v>
      </c>
      <c r="M758" s="71">
        <v>1</v>
      </c>
      <c r="N758" s="71">
        <v>1</v>
      </c>
      <c r="O758" s="8">
        <v>5000</v>
      </c>
      <c r="P758" s="10">
        <f t="shared" si="137"/>
        <v>2.5848441382789877</v>
      </c>
      <c r="Q758" s="11">
        <f t="shared" si="138"/>
        <v>2.8342589235515216E-2</v>
      </c>
      <c r="R758" s="79"/>
    </row>
    <row r="759" spans="1:18" x14ac:dyDescent="0.35">
      <c r="A759" s="9">
        <f t="shared" si="135"/>
        <v>34</v>
      </c>
      <c r="B759" s="8" t="s">
        <v>183</v>
      </c>
      <c r="C759" s="8">
        <v>127</v>
      </c>
      <c r="D759" s="8">
        <v>0</v>
      </c>
      <c r="E759" s="8">
        <v>0</v>
      </c>
      <c r="F759" s="8">
        <f t="shared" si="128"/>
        <v>127</v>
      </c>
      <c r="G759" s="185">
        <f t="shared" si="133"/>
        <v>3.6509675063891932E-4</v>
      </c>
      <c r="H759" s="185">
        <f t="shared" si="134"/>
        <v>3.5893754486719312E-4</v>
      </c>
      <c r="I759" s="18">
        <f t="shared" si="136"/>
        <v>3.0999166344946452</v>
      </c>
      <c r="J759" s="18">
        <f t="shared" si="130"/>
        <v>0.68198165958882195</v>
      </c>
      <c r="K759" s="202">
        <v>1.2829334600091666</v>
      </c>
      <c r="L759" s="202">
        <v>0.10485652246534156</v>
      </c>
      <c r="M759" s="71">
        <v>2</v>
      </c>
      <c r="N759" s="71">
        <v>2</v>
      </c>
      <c r="O759" s="8">
        <v>5000</v>
      </c>
      <c r="P759" s="10">
        <f t="shared" si="137"/>
        <v>5.1696882765579755</v>
      </c>
      <c r="Q759" s="11">
        <f t="shared" si="138"/>
        <v>4.0706206902031306E-2</v>
      </c>
      <c r="R759" s="79"/>
    </row>
    <row r="760" spans="1:18" x14ac:dyDescent="0.35">
      <c r="A760" s="9">
        <f t="shared" si="135"/>
        <v>35</v>
      </c>
      <c r="B760" s="8" t="s">
        <v>184</v>
      </c>
      <c r="C760" s="8">
        <v>83.1</v>
      </c>
      <c r="D760" s="8">
        <v>0</v>
      </c>
      <c r="E760" s="8">
        <v>0</v>
      </c>
      <c r="F760" s="8">
        <f t="shared" si="128"/>
        <v>83.1</v>
      </c>
      <c r="G760" s="185">
        <f t="shared" si="133"/>
        <v>3.6509675063891932E-4</v>
      </c>
      <c r="H760" s="185">
        <f t="shared" si="134"/>
        <v>3.5893754486719312E-4</v>
      </c>
      <c r="I760" s="18">
        <f t="shared" si="136"/>
        <v>3.0999166344946452</v>
      </c>
      <c r="J760" s="18">
        <f t="shared" si="130"/>
        <v>0.68198165958882195</v>
      </c>
      <c r="K760" s="202">
        <v>1.2829334600091666</v>
      </c>
      <c r="L760" s="202">
        <v>0.10485652246534156</v>
      </c>
      <c r="M760" s="71">
        <v>2</v>
      </c>
      <c r="N760" s="71">
        <v>2</v>
      </c>
      <c r="O760" s="8">
        <v>5000</v>
      </c>
      <c r="P760" s="10">
        <f t="shared" si="137"/>
        <v>5.1696882765579755</v>
      </c>
      <c r="Q760" s="11">
        <f t="shared" si="138"/>
        <v>6.2210448574704882E-2</v>
      </c>
      <c r="R760" s="79"/>
    </row>
    <row r="761" spans="1:18" x14ac:dyDescent="0.35">
      <c r="A761" s="9">
        <f t="shared" si="135"/>
        <v>36</v>
      </c>
      <c r="B761" s="8" t="s">
        <v>185</v>
      </c>
      <c r="C761" s="8">
        <v>64.7</v>
      </c>
      <c r="D761" s="8">
        <v>0</v>
      </c>
      <c r="E761" s="8">
        <v>0</v>
      </c>
      <c r="F761" s="8">
        <f t="shared" si="128"/>
        <v>64.7</v>
      </c>
      <c r="G761" s="185">
        <f t="shared" si="133"/>
        <v>3.6509675063891932E-4</v>
      </c>
      <c r="H761" s="185">
        <f t="shared" si="134"/>
        <v>3.5893754486719312E-4</v>
      </c>
      <c r="I761" s="18">
        <f t="shared" si="136"/>
        <v>3.0999166344946452</v>
      </c>
      <c r="J761" s="18">
        <f t="shared" si="130"/>
        <v>0.68198165958882195</v>
      </c>
      <c r="K761" s="202">
        <v>1.2829334600091666</v>
      </c>
      <c r="L761" s="202">
        <v>0.10485652246534156</v>
      </c>
      <c r="M761" s="71">
        <v>2</v>
      </c>
      <c r="N761" s="71">
        <v>2</v>
      </c>
      <c r="O761" s="8">
        <v>5000</v>
      </c>
      <c r="P761" s="10">
        <f t="shared" si="137"/>
        <v>5.1696882765579755</v>
      </c>
      <c r="Q761" s="11">
        <f t="shared" si="138"/>
        <v>7.9902446314651862E-2</v>
      </c>
      <c r="R761" s="79"/>
    </row>
    <row r="762" spans="1:18" x14ac:dyDescent="0.35">
      <c r="A762" s="9">
        <f t="shared" si="135"/>
        <v>37</v>
      </c>
      <c r="B762" s="8" t="s">
        <v>186</v>
      </c>
      <c r="C762" s="8">
        <v>211.4</v>
      </c>
      <c r="D762" s="8">
        <v>0</v>
      </c>
      <c r="E762" s="8">
        <v>0</v>
      </c>
      <c r="F762" s="8">
        <f t="shared" si="128"/>
        <v>211.4</v>
      </c>
      <c r="G762" s="185">
        <f t="shared" si="133"/>
        <v>1.2778386272362177E-3</v>
      </c>
      <c r="H762" s="185">
        <f t="shared" si="134"/>
        <v>1.2562814070351759E-3</v>
      </c>
      <c r="I762" s="18">
        <f t="shared" si="136"/>
        <v>10.849708220731259</v>
      </c>
      <c r="J762" s="18">
        <f t="shared" si="130"/>
        <v>2.3869358085608767</v>
      </c>
      <c r="K762" s="202">
        <v>4.4902671100320832</v>
      </c>
      <c r="L762" s="202">
        <v>0.36699782862869545</v>
      </c>
      <c r="M762" s="71">
        <v>7</v>
      </c>
      <c r="N762" s="71">
        <v>7</v>
      </c>
      <c r="O762" s="8">
        <v>5000</v>
      </c>
      <c r="P762" s="10">
        <f t="shared" si="137"/>
        <v>18.093908967952913</v>
      </c>
      <c r="Q762" s="11">
        <f t="shared" si="138"/>
        <v>8.5590865505926733E-2</v>
      </c>
      <c r="R762" s="79"/>
    </row>
    <row r="763" spans="1:18" x14ac:dyDescent="0.35">
      <c r="A763" s="9">
        <f t="shared" si="135"/>
        <v>38</v>
      </c>
      <c r="B763" s="8" t="s">
        <v>187</v>
      </c>
      <c r="C763" s="8">
        <v>37.799999999999997</v>
      </c>
      <c r="D763" s="8">
        <v>0</v>
      </c>
      <c r="E763" s="8">
        <v>0</v>
      </c>
      <c r="F763" s="8">
        <f t="shared" si="128"/>
        <v>37.799999999999997</v>
      </c>
      <c r="G763" s="185">
        <f t="shared" si="133"/>
        <v>1.8254837531945966E-4</v>
      </c>
      <c r="H763" s="185">
        <f t="shared" si="134"/>
        <v>1.7946877243359656E-4</v>
      </c>
      <c r="I763" s="18">
        <f t="shared" si="136"/>
        <v>1.5499583172473226</v>
      </c>
      <c r="J763" s="18">
        <f t="shared" si="130"/>
        <v>0.34099082979441098</v>
      </c>
      <c r="K763" s="202">
        <v>0.64146673000458332</v>
      </c>
      <c r="L763" s="202">
        <v>5.2428261232670782E-2</v>
      </c>
      <c r="M763" s="71">
        <v>1</v>
      </c>
      <c r="N763" s="71">
        <v>1</v>
      </c>
      <c r="O763" s="8">
        <v>5000</v>
      </c>
      <c r="P763" s="10">
        <f t="shared" si="137"/>
        <v>2.5848441382789877</v>
      </c>
      <c r="Q763" s="11">
        <f t="shared" si="138"/>
        <v>6.838212006029068E-2</v>
      </c>
      <c r="R763" s="79"/>
    </row>
    <row r="764" spans="1:18" x14ac:dyDescent="0.35">
      <c r="A764" s="9">
        <f t="shared" si="135"/>
        <v>39</v>
      </c>
      <c r="B764" s="8" t="s">
        <v>188</v>
      </c>
      <c r="C764" s="8">
        <v>132.80000000000001</v>
      </c>
      <c r="D764" s="8">
        <v>0</v>
      </c>
      <c r="E764" s="8">
        <v>0</v>
      </c>
      <c r="F764" s="8">
        <f t="shared" ref="F764:F801" si="139">C764+D764+E764</f>
        <v>132.80000000000001</v>
      </c>
      <c r="G764" s="185">
        <f t="shared" si="133"/>
        <v>1.4603870025556773E-3</v>
      </c>
      <c r="H764" s="185">
        <f t="shared" si="134"/>
        <v>1.2562814070351759E-3</v>
      </c>
      <c r="I764" s="18">
        <f t="shared" si="136"/>
        <v>11.631279962242758</v>
      </c>
      <c r="J764" s="18">
        <f t="shared" si="130"/>
        <v>2.5588815916934067</v>
      </c>
      <c r="K764" s="202">
        <v>4.8136530497738335</v>
      </c>
      <c r="L764" s="202">
        <v>0.41942608986136626</v>
      </c>
      <c r="M764" s="71">
        <v>7</v>
      </c>
      <c r="N764" s="71">
        <v>8</v>
      </c>
      <c r="O764" s="8">
        <v>5000</v>
      </c>
      <c r="P764" s="10">
        <f t="shared" si="137"/>
        <v>19.423240693571366</v>
      </c>
      <c r="Q764" s="11">
        <f t="shared" si="138"/>
        <v>0.14625934257207351</v>
      </c>
      <c r="R764" s="79"/>
    </row>
    <row r="765" spans="1:18" x14ac:dyDescent="0.35">
      <c r="A765" s="9">
        <f t="shared" si="135"/>
        <v>40</v>
      </c>
      <c r="B765" s="8" t="s">
        <v>189</v>
      </c>
      <c r="C765" s="8">
        <v>3464.11</v>
      </c>
      <c r="D765" s="8">
        <v>203.9</v>
      </c>
      <c r="E765" s="8">
        <v>0</v>
      </c>
      <c r="F765" s="8">
        <f t="shared" si="139"/>
        <v>3668.01</v>
      </c>
      <c r="G765" s="185">
        <f t="shared" si="133"/>
        <v>1.9350127783862723E-2</v>
      </c>
      <c r="H765" s="185">
        <f t="shared" si="134"/>
        <v>1.9023689877961235E-2</v>
      </c>
      <c r="I765" s="18">
        <f t="shared" si="136"/>
        <v>164.29558162821618</v>
      </c>
      <c r="J765" s="18">
        <f t="shared" si="130"/>
        <v>36.145027958207564</v>
      </c>
      <c r="K765" s="202">
        <v>67.995473380485834</v>
      </c>
      <c r="L765" s="202">
        <v>5.5573956906631032</v>
      </c>
      <c r="M765" s="71">
        <v>106</v>
      </c>
      <c r="N765" s="71">
        <v>106</v>
      </c>
      <c r="O765" s="8">
        <v>5000</v>
      </c>
      <c r="P765" s="10">
        <f t="shared" si="137"/>
        <v>273.99347865757267</v>
      </c>
      <c r="Q765" s="11">
        <f t="shared" si="138"/>
        <v>7.4698127501716907E-2</v>
      </c>
      <c r="R765" s="79"/>
    </row>
    <row r="766" spans="1:18" x14ac:dyDescent="0.35">
      <c r="A766" s="9">
        <f t="shared" si="135"/>
        <v>41</v>
      </c>
      <c r="B766" s="8" t="s">
        <v>190</v>
      </c>
      <c r="C766" s="8">
        <v>3464.39</v>
      </c>
      <c r="D766" s="8">
        <v>0</v>
      </c>
      <c r="E766" s="8">
        <v>204.7</v>
      </c>
      <c r="F766" s="8">
        <f t="shared" si="139"/>
        <v>3669.0899999999997</v>
      </c>
      <c r="G766" s="185">
        <f t="shared" si="133"/>
        <v>1.9350127783862723E-2</v>
      </c>
      <c r="H766" s="185">
        <f t="shared" si="134"/>
        <v>1.9023689877961235E-2</v>
      </c>
      <c r="I766" s="18">
        <f t="shared" si="136"/>
        <v>164.29558162821618</v>
      </c>
      <c r="J766" s="18">
        <f t="shared" si="130"/>
        <v>36.145027958207564</v>
      </c>
      <c r="K766" s="202">
        <v>67.995473380485834</v>
      </c>
      <c r="L766" s="202">
        <v>5.5573956906631032</v>
      </c>
      <c r="M766" s="71">
        <v>106</v>
      </c>
      <c r="N766" s="71">
        <v>106</v>
      </c>
      <c r="O766" s="8">
        <v>5000</v>
      </c>
      <c r="P766" s="10">
        <f t="shared" si="137"/>
        <v>273.99347865757267</v>
      </c>
      <c r="Q766" s="11">
        <f t="shared" si="138"/>
        <v>7.4676140039511896E-2</v>
      </c>
      <c r="R766" s="79"/>
    </row>
    <row r="767" spans="1:18" x14ac:dyDescent="0.35">
      <c r="A767" s="9">
        <f t="shared" si="135"/>
        <v>42</v>
      </c>
      <c r="B767" s="8" t="s">
        <v>191</v>
      </c>
      <c r="C767" s="8">
        <v>31.4</v>
      </c>
      <c r="D767" s="8">
        <v>0</v>
      </c>
      <c r="E767" s="8">
        <v>0</v>
      </c>
      <c r="F767" s="8">
        <f t="shared" si="139"/>
        <v>31.4</v>
      </c>
      <c r="G767" s="185">
        <f t="shared" si="133"/>
        <v>1.8254837531945966E-4</v>
      </c>
      <c r="H767" s="185">
        <f t="shared" si="134"/>
        <v>1.7946877243359656E-4</v>
      </c>
      <c r="I767" s="18">
        <f t="shared" si="136"/>
        <v>1.5499583172473226</v>
      </c>
      <c r="J767" s="18">
        <f t="shared" si="130"/>
        <v>0.34099082979441098</v>
      </c>
      <c r="K767" s="202">
        <v>0.64146673000458332</v>
      </c>
      <c r="L767" s="202">
        <v>5.2428261232670782E-2</v>
      </c>
      <c r="M767" s="71">
        <v>1</v>
      </c>
      <c r="N767" s="71">
        <v>1</v>
      </c>
      <c r="O767" s="8">
        <v>5000</v>
      </c>
      <c r="P767" s="10">
        <f t="shared" si="137"/>
        <v>2.5848441382789877</v>
      </c>
      <c r="Q767" s="11">
        <f t="shared" si="138"/>
        <v>8.2319877015254395E-2</v>
      </c>
      <c r="R767" s="79"/>
    </row>
    <row r="768" spans="1:18" x14ac:dyDescent="0.35">
      <c r="A768" s="9">
        <f t="shared" si="135"/>
        <v>43</v>
      </c>
      <c r="B768" s="8" t="s">
        <v>192</v>
      </c>
      <c r="C768" s="8">
        <v>160.9</v>
      </c>
      <c r="D768" s="8">
        <v>0</v>
      </c>
      <c r="E768" s="8">
        <v>0</v>
      </c>
      <c r="F768" s="8">
        <f t="shared" si="139"/>
        <v>160.9</v>
      </c>
      <c r="G768" s="185">
        <f t="shared" si="133"/>
        <v>7.3019350127783865E-4</v>
      </c>
      <c r="H768" s="185">
        <f t="shared" si="134"/>
        <v>5.3840631730078966E-4</v>
      </c>
      <c r="I768" s="18">
        <f t="shared" si="136"/>
        <v>5.4314466932534682</v>
      </c>
      <c r="J768" s="18">
        <f t="shared" si="130"/>
        <v>1.194918272515763</v>
      </c>
      <c r="K768" s="202">
        <v>2.2477861297555006</v>
      </c>
      <c r="L768" s="202">
        <v>0.20971304493068313</v>
      </c>
      <c r="M768" s="71">
        <v>3</v>
      </c>
      <c r="N768" s="71">
        <v>4</v>
      </c>
      <c r="O768" s="8">
        <v>5000</v>
      </c>
      <c r="P768" s="10">
        <f t="shared" si="137"/>
        <v>9.0838641404554163</v>
      </c>
      <c r="Q768" s="11">
        <f t="shared" si="138"/>
        <v>5.6456582600717314E-2</v>
      </c>
      <c r="R768" s="79"/>
    </row>
    <row r="769" spans="1:18" x14ac:dyDescent="0.35">
      <c r="A769" s="9">
        <f t="shared" si="135"/>
        <v>44</v>
      </c>
      <c r="B769" s="8" t="s">
        <v>193</v>
      </c>
      <c r="C769" s="8">
        <v>6819.2</v>
      </c>
      <c r="D769" s="8">
        <v>0</v>
      </c>
      <c r="E769" s="8">
        <v>390.5</v>
      </c>
      <c r="F769" s="8">
        <f t="shared" si="139"/>
        <v>7209.7</v>
      </c>
      <c r="G769" s="185">
        <f t="shared" si="133"/>
        <v>2.135815991237678E-2</v>
      </c>
      <c r="H769" s="185">
        <f t="shared" si="134"/>
        <v>2.0997846374730799E-2</v>
      </c>
      <c r="I769" s="18">
        <f t="shared" si="136"/>
        <v>181.34512311793671</v>
      </c>
      <c r="J769" s="18">
        <f t="shared" si="130"/>
        <v>39.895927085946077</v>
      </c>
      <c r="K769" s="202">
        <v>75.051607410536249</v>
      </c>
      <c r="L769" s="202">
        <v>6.1341065642224812</v>
      </c>
      <c r="M769" s="71">
        <v>117</v>
      </c>
      <c r="N769" s="71">
        <v>117</v>
      </c>
      <c r="O769" s="8">
        <v>5000</v>
      </c>
      <c r="P769" s="10">
        <f t="shared" si="137"/>
        <v>302.42676417864152</v>
      </c>
      <c r="Q769" s="11">
        <f t="shared" si="138"/>
        <v>4.194720504024322E-2</v>
      </c>
      <c r="R769" s="79"/>
    </row>
    <row r="770" spans="1:18" x14ac:dyDescent="0.35">
      <c r="A770" s="9">
        <f t="shared" si="135"/>
        <v>45</v>
      </c>
      <c r="B770" s="8" t="s">
        <v>194</v>
      </c>
      <c r="C770" s="8">
        <v>6078.6</v>
      </c>
      <c r="D770" s="8">
        <v>0</v>
      </c>
      <c r="E770" s="8">
        <v>0</v>
      </c>
      <c r="F770" s="8">
        <f t="shared" si="139"/>
        <v>6078.6</v>
      </c>
      <c r="G770" s="185">
        <f t="shared" si="133"/>
        <v>2.9572836801752465E-2</v>
      </c>
      <c r="H770" s="185">
        <f t="shared" si="134"/>
        <v>2.9073941134242644E-2</v>
      </c>
      <c r="I770" s="18">
        <f t="shared" si="136"/>
        <v>251.09324739406625</v>
      </c>
      <c r="J770" s="18">
        <f t="shared" si="130"/>
        <v>55.240514426694574</v>
      </c>
      <c r="K770" s="202">
        <v>103.91761026074249</v>
      </c>
      <c r="L770" s="202">
        <v>8.4933783196926669</v>
      </c>
      <c r="M770" s="71">
        <v>162</v>
      </c>
      <c r="N770" s="71">
        <v>162</v>
      </c>
      <c r="O770" s="8">
        <v>5000</v>
      </c>
      <c r="P770" s="10">
        <f t="shared" si="137"/>
        <v>418.74475040119603</v>
      </c>
      <c r="Q770" s="11">
        <f t="shared" si="138"/>
        <v>6.8888354292303486E-2</v>
      </c>
      <c r="R770" s="79"/>
    </row>
    <row r="771" spans="1:18" x14ac:dyDescent="0.35">
      <c r="A771" s="9">
        <f t="shared" si="135"/>
        <v>46</v>
      </c>
      <c r="B771" s="14" t="s">
        <v>195</v>
      </c>
      <c r="C771" s="8">
        <v>87.8</v>
      </c>
      <c r="D771" s="8">
        <v>0</v>
      </c>
      <c r="E771" s="8">
        <v>0</v>
      </c>
      <c r="F771" s="8">
        <f t="shared" si="139"/>
        <v>87.8</v>
      </c>
      <c r="G771" s="185">
        <f t="shared" si="133"/>
        <v>7.3019350127783865E-4</v>
      </c>
      <c r="H771" s="185">
        <f t="shared" si="134"/>
        <v>5.3840631730078966E-4</v>
      </c>
      <c r="I771" s="18">
        <f t="shared" si="136"/>
        <v>5.4314466932534682</v>
      </c>
      <c r="J771" s="18">
        <f t="shared" ref="J771:J821" si="140">I771*0.22</f>
        <v>1.194918272515763</v>
      </c>
      <c r="K771" s="202">
        <v>2.2477861297555006</v>
      </c>
      <c r="L771" s="202">
        <v>0.20971304493068313</v>
      </c>
      <c r="M771" s="71">
        <v>3</v>
      </c>
      <c r="N771" s="71">
        <v>4</v>
      </c>
      <c r="O771" s="8">
        <v>5000</v>
      </c>
      <c r="P771" s="10">
        <f t="shared" si="137"/>
        <v>9.0838641404554163</v>
      </c>
      <c r="Q771" s="11">
        <f t="shared" si="138"/>
        <v>0.10346086720336466</v>
      </c>
      <c r="R771" s="79"/>
    </row>
    <row r="772" spans="1:18" x14ac:dyDescent="0.35">
      <c r="A772" s="9">
        <f t="shared" si="135"/>
        <v>47</v>
      </c>
      <c r="B772" s="14" t="s">
        <v>196</v>
      </c>
      <c r="C772" s="8">
        <v>204.9</v>
      </c>
      <c r="D772" s="8">
        <v>0</v>
      </c>
      <c r="E772" s="8">
        <v>0</v>
      </c>
      <c r="F772" s="8">
        <f t="shared" si="139"/>
        <v>204.9</v>
      </c>
      <c r="G772" s="185">
        <f t="shared" si="133"/>
        <v>1.0952902519167579E-3</v>
      </c>
      <c r="H772" s="185">
        <f t="shared" si="134"/>
        <v>8.9734386216798283E-4</v>
      </c>
      <c r="I772" s="18">
        <f t="shared" si="136"/>
        <v>8.5313633277481138</v>
      </c>
      <c r="J772" s="18">
        <f t="shared" si="140"/>
        <v>1.8768999321045849</v>
      </c>
      <c r="K772" s="202">
        <v>3.5307195897646673</v>
      </c>
      <c r="L772" s="202">
        <v>0.31456956739602471</v>
      </c>
      <c r="M772" s="71">
        <v>5</v>
      </c>
      <c r="N772" s="71">
        <v>6</v>
      </c>
      <c r="O772" s="8">
        <v>5000</v>
      </c>
      <c r="P772" s="10">
        <f t="shared" si="137"/>
        <v>14.25355241701339</v>
      </c>
      <c r="Q772" s="11">
        <f t="shared" si="138"/>
        <v>6.9563457379274718E-2</v>
      </c>
      <c r="R772" s="79"/>
    </row>
    <row r="773" spans="1:18" x14ac:dyDescent="0.35">
      <c r="A773" s="9">
        <f t="shared" si="135"/>
        <v>48</v>
      </c>
      <c r="B773" s="14" t="s">
        <v>197</v>
      </c>
      <c r="C773" s="8">
        <v>119.9</v>
      </c>
      <c r="D773" s="8">
        <v>0</v>
      </c>
      <c r="E773" s="8">
        <v>0</v>
      </c>
      <c r="F773" s="8">
        <f t="shared" si="139"/>
        <v>119.9</v>
      </c>
      <c r="G773" s="185">
        <f t="shared" si="133"/>
        <v>9.1274187659729834E-4</v>
      </c>
      <c r="H773" s="185">
        <f t="shared" si="134"/>
        <v>8.9734386216798283E-4</v>
      </c>
      <c r="I773" s="18">
        <f t="shared" si="136"/>
        <v>7.7497915862366122</v>
      </c>
      <c r="J773" s="18">
        <f t="shared" si="140"/>
        <v>1.7049541489720548</v>
      </c>
      <c r="K773" s="202">
        <v>3.2073336500229166</v>
      </c>
      <c r="L773" s="202">
        <v>0.2621413061633539</v>
      </c>
      <c r="M773" s="71">
        <v>5</v>
      </c>
      <c r="N773" s="71">
        <v>5</v>
      </c>
      <c r="O773" s="8">
        <v>5000</v>
      </c>
      <c r="P773" s="10">
        <f t="shared" si="137"/>
        <v>12.924220691394936</v>
      </c>
      <c r="Q773" s="11">
        <f t="shared" si="138"/>
        <v>0.10779166548286018</v>
      </c>
      <c r="R773" s="79"/>
    </row>
    <row r="774" spans="1:18" x14ac:dyDescent="0.35">
      <c r="A774" s="9">
        <f t="shared" si="135"/>
        <v>49</v>
      </c>
      <c r="B774" s="14" t="s">
        <v>198</v>
      </c>
      <c r="C774" s="8">
        <v>99</v>
      </c>
      <c r="D774" s="8">
        <v>0</v>
      </c>
      <c r="E774" s="8">
        <v>0</v>
      </c>
      <c r="F774" s="8">
        <f t="shared" si="139"/>
        <v>99</v>
      </c>
      <c r="G774" s="185">
        <f t="shared" si="133"/>
        <v>5.4764512595837896E-4</v>
      </c>
      <c r="H774" s="185">
        <f t="shared" si="134"/>
        <v>5.3840631730078966E-4</v>
      </c>
      <c r="I774" s="18">
        <f t="shared" si="136"/>
        <v>4.6498749517419675</v>
      </c>
      <c r="J774" s="18">
        <f t="shared" si="140"/>
        <v>1.0229724893832328</v>
      </c>
      <c r="K774" s="202">
        <v>1.92440019001375</v>
      </c>
      <c r="L774" s="202">
        <v>0.15728478369801235</v>
      </c>
      <c r="M774" s="71">
        <v>3</v>
      </c>
      <c r="N774" s="71">
        <v>3</v>
      </c>
      <c r="O774" s="8">
        <v>5000</v>
      </c>
      <c r="P774" s="10">
        <f t="shared" si="137"/>
        <v>7.7545324148369623</v>
      </c>
      <c r="Q774" s="11">
        <f t="shared" si="138"/>
        <v>7.8328610250878408E-2</v>
      </c>
      <c r="R774" s="79"/>
    </row>
    <row r="775" spans="1:18" x14ac:dyDescent="0.35">
      <c r="A775" s="9">
        <f t="shared" si="135"/>
        <v>50</v>
      </c>
      <c r="B775" s="14" t="s">
        <v>199</v>
      </c>
      <c r="C775" s="8">
        <v>81.2</v>
      </c>
      <c r="D775" s="8">
        <v>0</v>
      </c>
      <c r="E775" s="8">
        <v>0</v>
      </c>
      <c r="F775" s="8">
        <f t="shared" si="139"/>
        <v>81.2</v>
      </c>
      <c r="G775" s="185">
        <f t="shared" si="133"/>
        <v>1.8254837531945966E-4</v>
      </c>
      <c r="H775" s="185">
        <f t="shared" si="134"/>
        <v>1.7946877243359656E-4</v>
      </c>
      <c r="I775" s="18">
        <f t="shared" si="136"/>
        <v>1.5499583172473226</v>
      </c>
      <c r="J775" s="18">
        <f t="shared" si="140"/>
        <v>0.34099082979441098</v>
      </c>
      <c r="K775" s="202">
        <v>0.64146673000458332</v>
      </c>
      <c r="L775" s="202">
        <v>5.2428261232670782E-2</v>
      </c>
      <c r="M775" s="71">
        <v>1</v>
      </c>
      <c r="N775" s="71">
        <v>1</v>
      </c>
      <c r="O775" s="8">
        <v>5000</v>
      </c>
      <c r="P775" s="10">
        <f t="shared" si="137"/>
        <v>2.5848441382789877</v>
      </c>
      <c r="Q775" s="11">
        <f t="shared" si="138"/>
        <v>3.1833055890135319E-2</v>
      </c>
      <c r="R775" s="79"/>
    </row>
    <row r="776" spans="1:18" x14ac:dyDescent="0.35">
      <c r="A776" s="9">
        <f t="shared" si="135"/>
        <v>51</v>
      </c>
      <c r="B776" s="14" t="s">
        <v>200</v>
      </c>
      <c r="C776" s="8">
        <v>60.2</v>
      </c>
      <c r="D776" s="8">
        <v>0</v>
      </c>
      <c r="E776" s="8">
        <v>0</v>
      </c>
      <c r="F776" s="8">
        <f t="shared" si="139"/>
        <v>60.2</v>
      </c>
      <c r="G776" s="185">
        <f t="shared" si="133"/>
        <v>3.6509675063891932E-4</v>
      </c>
      <c r="H776" s="185">
        <f t="shared" si="134"/>
        <v>1.7946877243359656E-4</v>
      </c>
      <c r="I776" s="18">
        <f t="shared" si="136"/>
        <v>2.331530058758823</v>
      </c>
      <c r="J776" s="18">
        <f t="shared" si="140"/>
        <v>0.51293661292694104</v>
      </c>
      <c r="K776" s="202">
        <v>0.96485266974633366</v>
      </c>
      <c r="L776" s="202">
        <v>0.10485652246534156</v>
      </c>
      <c r="M776" s="71">
        <v>1</v>
      </c>
      <c r="N776" s="71">
        <v>2</v>
      </c>
      <c r="O776" s="8">
        <v>5000</v>
      </c>
      <c r="P776" s="10">
        <f t="shared" si="137"/>
        <v>3.9141758638974391</v>
      </c>
      <c r="Q776" s="11">
        <f t="shared" si="138"/>
        <v>6.5019532622881043E-2</v>
      </c>
      <c r="R776" s="79"/>
    </row>
    <row r="777" spans="1:18" x14ac:dyDescent="0.35">
      <c r="A777" s="9">
        <f t="shared" si="135"/>
        <v>52</v>
      </c>
      <c r="B777" s="8" t="s">
        <v>201</v>
      </c>
      <c r="C777" s="8">
        <v>104.2</v>
      </c>
      <c r="D777" s="8">
        <v>0</v>
      </c>
      <c r="E777" s="8">
        <v>0</v>
      </c>
      <c r="F777" s="8">
        <f t="shared" si="139"/>
        <v>104.2</v>
      </c>
      <c r="G777" s="185">
        <f t="shared" si="133"/>
        <v>7.3019350127783865E-4</v>
      </c>
      <c r="H777" s="185">
        <f t="shared" si="134"/>
        <v>7.1787508973438624E-4</v>
      </c>
      <c r="I777" s="18">
        <f t="shared" si="136"/>
        <v>6.1998332689892903</v>
      </c>
      <c r="J777" s="18">
        <f t="shared" si="140"/>
        <v>1.3639633191776439</v>
      </c>
      <c r="K777" s="202">
        <v>2.5658669200183333</v>
      </c>
      <c r="L777" s="202">
        <v>0.20971304493068313</v>
      </c>
      <c r="M777" s="71">
        <v>4</v>
      </c>
      <c r="N777" s="71">
        <v>4</v>
      </c>
      <c r="O777" s="8">
        <v>5000</v>
      </c>
      <c r="P777" s="10">
        <f t="shared" si="137"/>
        <v>10.339376553115951</v>
      </c>
      <c r="Q777" s="11">
        <f t="shared" si="138"/>
        <v>9.9226262505911239E-2</v>
      </c>
      <c r="R777" s="79"/>
    </row>
    <row r="778" spans="1:18" x14ac:dyDescent="0.35">
      <c r="A778" s="9">
        <f t="shared" si="135"/>
        <v>53</v>
      </c>
      <c r="B778" s="8" t="s">
        <v>202</v>
      </c>
      <c r="C778" s="8">
        <v>234.9</v>
      </c>
      <c r="D778" s="8">
        <v>0</v>
      </c>
      <c r="E778" s="8">
        <v>0</v>
      </c>
      <c r="F778" s="8">
        <f t="shared" si="139"/>
        <v>234.9</v>
      </c>
      <c r="G778" s="185">
        <f t="shared" si="133"/>
        <v>1.0952902519167579E-3</v>
      </c>
      <c r="H778" s="185">
        <f t="shared" si="134"/>
        <v>1.0768126346015793E-3</v>
      </c>
      <c r="I778" s="18">
        <f t="shared" si="136"/>
        <v>9.299749903483935</v>
      </c>
      <c r="J778" s="18">
        <f t="shared" si="140"/>
        <v>2.0459449787664656</v>
      </c>
      <c r="K778" s="202">
        <v>3.8488003800274999</v>
      </c>
      <c r="L778" s="202">
        <v>0.31456956739602471</v>
      </c>
      <c r="M778" s="71">
        <v>6</v>
      </c>
      <c r="N778" s="71">
        <v>6</v>
      </c>
      <c r="O778" s="8">
        <v>5000</v>
      </c>
      <c r="P778" s="10">
        <f t="shared" si="137"/>
        <v>15.509064829673925</v>
      </c>
      <c r="Q778" s="11">
        <f t="shared" si="138"/>
        <v>6.6024115920280652E-2</v>
      </c>
      <c r="R778" s="79"/>
    </row>
    <row r="779" spans="1:18" x14ac:dyDescent="0.35">
      <c r="A779" s="9">
        <f t="shared" si="135"/>
        <v>54</v>
      </c>
      <c r="B779" s="8" t="s">
        <v>203</v>
      </c>
      <c r="C779" s="8">
        <v>126.6</v>
      </c>
      <c r="D779" s="8">
        <v>0</v>
      </c>
      <c r="E779" s="8">
        <v>0</v>
      </c>
      <c r="F779" s="8">
        <f t="shared" si="139"/>
        <v>126.6</v>
      </c>
      <c r="G779" s="185">
        <f t="shared" si="133"/>
        <v>9.1274187659729834E-4</v>
      </c>
      <c r="H779" s="185">
        <f t="shared" si="134"/>
        <v>7.1787508973438624E-4</v>
      </c>
      <c r="I779" s="18">
        <f t="shared" si="136"/>
        <v>6.9814050105007901</v>
      </c>
      <c r="J779" s="18">
        <f t="shared" si="140"/>
        <v>1.5359091023101739</v>
      </c>
      <c r="K779" s="202">
        <v>2.8892528597600835</v>
      </c>
      <c r="L779" s="202">
        <v>0.2621413061633539</v>
      </c>
      <c r="M779" s="71">
        <v>4</v>
      </c>
      <c r="N779" s="71">
        <v>5</v>
      </c>
      <c r="O779" s="8">
        <v>5000</v>
      </c>
      <c r="P779" s="10">
        <f t="shared" si="137"/>
        <v>11.668708278734403</v>
      </c>
      <c r="Q779" s="11">
        <f t="shared" si="138"/>
        <v>9.2169891617175384E-2</v>
      </c>
      <c r="R779" s="79"/>
    </row>
    <row r="780" spans="1:18" x14ac:dyDescent="0.35">
      <c r="A780" s="9">
        <f t="shared" si="135"/>
        <v>55</v>
      </c>
      <c r="B780" s="8" t="s">
        <v>204</v>
      </c>
      <c r="C780" s="8">
        <v>89.7</v>
      </c>
      <c r="D780" s="8">
        <v>0</v>
      </c>
      <c r="E780" s="8">
        <v>0</v>
      </c>
      <c r="F780" s="8">
        <f t="shared" si="139"/>
        <v>89.7</v>
      </c>
      <c r="G780" s="185">
        <f t="shared" si="133"/>
        <v>7.3019350127783865E-4</v>
      </c>
      <c r="H780" s="185">
        <f t="shared" si="134"/>
        <v>5.3840631730078966E-4</v>
      </c>
      <c r="I780" s="18">
        <f t="shared" si="136"/>
        <v>5.4314466932534682</v>
      </c>
      <c r="J780" s="18">
        <f t="shared" si="140"/>
        <v>1.194918272515763</v>
      </c>
      <c r="K780" s="202">
        <v>2.2477861297555006</v>
      </c>
      <c r="L780" s="202">
        <v>0.20971304493068313</v>
      </c>
      <c r="M780" s="71">
        <v>3</v>
      </c>
      <c r="N780" s="71">
        <v>4</v>
      </c>
      <c r="O780" s="8">
        <v>5000</v>
      </c>
      <c r="P780" s="10">
        <f t="shared" si="137"/>
        <v>9.0838641404554163</v>
      </c>
      <c r="Q780" s="11">
        <f t="shared" si="138"/>
        <v>0.1012693884108742</v>
      </c>
      <c r="R780" s="79"/>
    </row>
    <row r="781" spans="1:18" x14ac:dyDescent="0.35">
      <c r="A781" s="9">
        <f t="shared" si="135"/>
        <v>56</v>
      </c>
      <c r="B781" s="8" t="s">
        <v>205</v>
      </c>
      <c r="C781" s="8">
        <v>82.2</v>
      </c>
      <c r="D781" s="8">
        <v>0</v>
      </c>
      <c r="E781" s="8">
        <v>0</v>
      </c>
      <c r="F781" s="8">
        <f t="shared" si="139"/>
        <v>82.2</v>
      </c>
      <c r="G781" s="185">
        <f t="shared" si="133"/>
        <v>1.8254837531945966E-4</v>
      </c>
      <c r="H781" s="185">
        <f t="shared" si="134"/>
        <v>1.7946877243359656E-4</v>
      </c>
      <c r="I781" s="18">
        <f t="shared" si="136"/>
        <v>1.5499583172473226</v>
      </c>
      <c r="J781" s="18">
        <f t="shared" si="140"/>
        <v>0.34099082979441098</v>
      </c>
      <c r="K781" s="202">
        <v>0.64146673000458332</v>
      </c>
      <c r="L781" s="202">
        <v>5.2428261232670782E-2</v>
      </c>
      <c r="M781" s="71">
        <v>1</v>
      </c>
      <c r="N781" s="71">
        <v>1</v>
      </c>
      <c r="O781" s="8">
        <v>5000</v>
      </c>
      <c r="P781" s="10">
        <f t="shared" si="137"/>
        <v>2.5848441382789877</v>
      </c>
      <c r="Q781" s="11">
        <f t="shared" si="138"/>
        <v>3.1445792436484037E-2</v>
      </c>
      <c r="R781" s="79"/>
    </row>
    <row r="782" spans="1:18" x14ac:dyDescent="0.35">
      <c r="A782" s="9">
        <f t="shared" si="135"/>
        <v>57</v>
      </c>
      <c r="B782" s="8" t="s">
        <v>206</v>
      </c>
      <c r="C782" s="8">
        <v>95.49</v>
      </c>
      <c r="D782" s="8">
        <v>0</v>
      </c>
      <c r="E782" s="8">
        <v>0</v>
      </c>
      <c r="F782" s="8">
        <f t="shared" si="139"/>
        <v>95.49</v>
      </c>
      <c r="G782" s="185">
        <f t="shared" si="133"/>
        <v>7.3019350127783865E-4</v>
      </c>
      <c r="H782" s="185">
        <f t="shared" si="134"/>
        <v>7.1787508973438624E-4</v>
      </c>
      <c r="I782" s="18">
        <f t="shared" si="136"/>
        <v>6.1998332689892903</v>
      </c>
      <c r="J782" s="18">
        <f t="shared" si="140"/>
        <v>1.3639633191776439</v>
      </c>
      <c r="K782" s="202">
        <v>2.5658669200183333</v>
      </c>
      <c r="L782" s="202">
        <v>0.20971304493068313</v>
      </c>
      <c r="M782" s="71">
        <v>4</v>
      </c>
      <c r="N782" s="71">
        <v>4</v>
      </c>
      <c r="O782" s="8">
        <v>5000</v>
      </c>
      <c r="P782" s="10">
        <f t="shared" si="137"/>
        <v>10.339376553115951</v>
      </c>
      <c r="Q782" s="11">
        <f t="shared" si="138"/>
        <v>0.10827706098142163</v>
      </c>
      <c r="R782" s="79"/>
    </row>
    <row r="783" spans="1:18" x14ac:dyDescent="0.35">
      <c r="A783" s="9">
        <f t="shared" si="135"/>
        <v>58</v>
      </c>
      <c r="B783" s="8" t="s">
        <v>207</v>
      </c>
      <c r="C783" s="8">
        <v>152.59</v>
      </c>
      <c r="D783" s="8">
        <v>142.80000000000001</v>
      </c>
      <c r="E783" s="8">
        <v>0</v>
      </c>
      <c r="F783" s="8">
        <f t="shared" si="139"/>
        <v>295.39</v>
      </c>
      <c r="G783" s="185">
        <f t="shared" si="133"/>
        <v>9.1274187659729834E-4</v>
      </c>
      <c r="H783" s="185">
        <f t="shared" si="134"/>
        <v>7.1787508973438624E-4</v>
      </c>
      <c r="I783" s="18">
        <f t="shared" si="136"/>
        <v>6.9814050105007901</v>
      </c>
      <c r="J783" s="18">
        <f t="shared" si="140"/>
        <v>1.5359091023101739</v>
      </c>
      <c r="K783" s="202">
        <v>2.8892528597600835</v>
      </c>
      <c r="L783" s="202">
        <v>0.56789711040587942</v>
      </c>
      <c r="M783" s="71">
        <v>4</v>
      </c>
      <c r="N783" s="71">
        <v>5</v>
      </c>
      <c r="O783" s="8">
        <v>5000</v>
      </c>
      <c r="P783" s="10">
        <f t="shared" si="137"/>
        <v>11.97446408297693</v>
      </c>
      <c r="Q783" s="11">
        <f t="shared" si="138"/>
        <v>4.0537811310392802E-2</v>
      </c>
      <c r="R783" s="79"/>
    </row>
    <row r="784" spans="1:18" x14ac:dyDescent="0.35">
      <c r="A784" s="9">
        <f t="shared" si="135"/>
        <v>59</v>
      </c>
      <c r="B784" s="8" t="s">
        <v>208</v>
      </c>
      <c r="C784" s="8">
        <v>220.1</v>
      </c>
      <c r="D784" s="8">
        <v>0</v>
      </c>
      <c r="E784" s="8">
        <v>0</v>
      </c>
      <c r="F784" s="8">
        <f t="shared" si="139"/>
        <v>220.1</v>
      </c>
      <c r="G784" s="185">
        <f t="shared" si="133"/>
        <v>1.6429353778751369E-3</v>
      </c>
      <c r="H784" s="185">
        <f t="shared" si="134"/>
        <v>1.4357501794687725E-3</v>
      </c>
      <c r="I784" s="18">
        <f t="shared" si="136"/>
        <v>13.18123827949008</v>
      </c>
      <c r="J784" s="18">
        <f t="shared" si="140"/>
        <v>2.8998724214878173</v>
      </c>
      <c r="K784" s="202">
        <v>5.4551197797784168</v>
      </c>
      <c r="L784" s="202">
        <v>0.47185435109403706</v>
      </c>
      <c r="M784" s="71">
        <v>8</v>
      </c>
      <c r="N784" s="71">
        <v>9</v>
      </c>
      <c r="O784" s="8">
        <v>5000</v>
      </c>
      <c r="P784" s="10">
        <f t="shared" si="137"/>
        <v>22.008084831850351</v>
      </c>
      <c r="Q784" s="11">
        <f t="shared" si="138"/>
        <v>9.9991298645390053E-2</v>
      </c>
      <c r="R784" s="79"/>
    </row>
    <row r="785" spans="1:18" x14ac:dyDescent="0.35">
      <c r="A785" s="9">
        <f t="shared" si="135"/>
        <v>60</v>
      </c>
      <c r="B785" s="8" t="s">
        <v>209</v>
      </c>
      <c r="C785" s="8">
        <v>211.98</v>
      </c>
      <c r="D785" s="8">
        <v>0</v>
      </c>
      <c r="E785" s="8">
        <v>0</v>
      </c>
      <c r="F785" s="8">
        <f t="shared" si="139"/>
        <v>211.98</v>
      </c>
      <c r="G785" s="185">
        <f t="shared" si="133"/>
        <v>1.0952902519167579E-3</v>
      </c>
      <c r="H785" s="185">
        <f t="shared" si="134"/>
        <v>1.0768126346015793E-3</v>
      </c>
      <c r="I785" s="18">
        <f t="shared" si="136"/>
        <v>9.299749903483935</v>
      </c>
      <c r="J785" s="18">
        <f t="shared" si="140"/>
        <v>2.0459449787664656</v>
      </c>
      <c r="K785" s="202">
        <v>3.8488003800274999</v>
      </c>
      <c r="L785" s="202">
        <v>0.31456956739602471</v>
      </c>
      <c r="M785" s="71">
        <v>6</v>
      </c>
      <c r="N785" s="71">
        <v>6</v>
      </c>
      <c r="O785" s="8">
        <v>5000</v>
      </c>
      <c r="P785" s="10">
        <f t="shared" si="137"/>
        <v>15.509064829673925</v>
      </c>
      <c r="Q785" s="11">
        <f t="shared" si="138"/>
        <v>7.3162868335097303E-2</v>
      </c>
      <c r="R785" s="79"/>
    </row>
    <row r="786" spans="1:18" x14ac:dyDescent="0.35">
      <c r="A786" s="9">
        <f t="shared" si="135"/>
        <v>61</v>
      </c>
      <c r="B786" s="8" t="s">
        <v>210</v>
      </c>
      <c r="C786" s="8">
        <v>102.18</v>
      </c>
      <c r="D786" s="8">
        <v>0</v>
      </c>
      <c r="E786" s="8">
        <v>0</v>
      </c>
      <c r="F786" s="8">
        <f t="shared" si="139"/>
        <v>102.18</v>
      </c>
      <c r="G786" s="185">
        <f t="shared" si="133"/>
        <v>5.4764512595837896E-4</v>
      </c>
      <c r="H786" s="185">
        <f t="shared" si="134"/>
        <v>5.3840631730078966E-4</v>
      </c>
      <c r="I786" s="18">
        <f t="shared" si="136"/>
        <v>4.6498749517419675</v>
      </c>
      <c r="J786" s="18">
        <f t="shared" si="140"/>
        <v>1.0229724893832328</v>
      </c>
      <c r="K786" s="202">
        <v>1.92440019001375</v>
      </c>
      <c r="L786" s="202">
        <v>0.15728478369801235</v>
      </c>
      <c r="M786" s="71">
        <v>3</v>
      </c>
      <c r="N786" s="71">
        <v>3</v>
      </c>
      <c r="O786" s="8">
        <v>5000</v>
      </c>
      <c r="P786" s="10">
        <f t="shared" si="137"/>
        <v>7.7545324148369623</v>
      </c>
      <c r="Q786" s="11">
        <f t="shared" si="138"/>
        <v>7.5890902474427105E-2</v>
      </c>
      <c r="R786" s="79"/>
    </row>
    <row r="787" spans="1:18" x14ac:dyDescent="0.35">
      <c r="A787" s="9">
        <f t="shared" si="135"/>
        <v>62</v>
      </c>
      <c r="B787" s="8" t="s">
        <v>211</v>
      </c>
      <c r="C787" s="8">
        <v>200.28</v>
      </c>
      <c r="D787" s="8">
        <v>0</v>
      </c>
      <c r="E787" s="8">
        <v>0</v>
      </c>
      <c r="F787" s="8">
        <f t="shared" si="139"/>
        <v>200.28</v>
      </c>
      <c r="G787" s="185">
        <f t="shared" si="133"/>
        <v>7.3019350127783865E-4</v>
      </c>
      <c r="H787" s="185">
        <f t="shared" si="134"/>
        <v>5.3840631730078966E-4</v>
      </c>
      <c r="I787" s="18">
        <f t="shared" si="136"/>
        <v>5.4314466932534682</v>
      </c>
      <c r="J787" s="18">
        <f t="shared" si="140"/>
        <v>1.194918272515763</v>
      </c>
      <c r="K787" s="202">
        <v>2.2477861297555006</v>
      </c>
      <c r="L787" s="202">
        <v>0.20971304493068313</v>
      </c>
      <c r="M787" s="71">
        <v>3</v>
      </c>
      <c r="N787" s="71">
        <v>4</v>
      </c>
      <c r="O787" s="8">
        <v>5000</v>
      </c>
      <c r="P787" s="10">
        <f t="shared" si="137"/>
        <v>9.0838641404554163</v>
      </c>
      <c r="Q787" s="11">
        <f t="shared" si="138"/>
        <v>4.5355822550706096E-2</v>
      </c>
      <c r="R787" s="79"/>
    </row>
    <row r="788" spans="1:18" x14ac:dyDescent="0.35">
      <c r="A788" s="9">
        <f t="shared" si="135"/>
        <v>63</v>
      </c>
      <c r="B788" s="8" t="s">
        <v>212</v>
      </c>
      <c r="C788" s="8">
        <v>183.1</v>
      </c>
      <c r="D788" s="8">
        <v>0</v>
      </c>
      <c r="E788" s="8">
        <v>0</v>
      </c>
      <c r="F788" s="8">
        <f t="shared" si="139"/>
        <v>183.1</v>
      </c>
      <c r="G788" s="185">
        <f t="shared" si="133"/>
        <v>7.3019350127783865E-4</v>
      </c>
      <c r="H788" s="185">
        <f t="shared" si="134"/>
        <v>5.3840631730078966E-4</v>
      </c>
      <c r="I788" s="18">
        <f t="shared" ref="I788:I817" si="141">(G788+H788)*$S$2</f>
        <v>5.4314466932534682</v>
      </c>
      <c r="J788" s="18">
        <f t="shared" si="140"/>
        <v>1.194918272515763</v>
      </c>
      <c r="K788" s="202">
        <v>2.2477861297555006</v>
      </c>
      <c r="L788" s="202">
        <v>0.20971304493068313</v>
      </c>
      <c r="M788" s="71">
        <v>3</v>
      </c>
      <c r="N788" s="71">
        <v>4</v>
      </c>
      <c r="O788" s="8">
        <v>5000</v>
      </c>
      <c r="P788" s="10">
        <f t="shared" ref="P788:P817" si="142">I788+J788+K788+L788</f>
        <v>9.0838641404554163</v>
      </c>
      <c r="Q788" s="11">
        <f t="shared" ref="Q788:Q817" si="143">P788/F788</f>
        <v>4.9611491755627617E-2</v>
      </c>
      <c r="R788" s="79"/>
    </row>
    <row r="789" spans="1:18" x14ac:dyDescent="0.35">
      <c r="A789" s="9">
        <f t="shared" si="135"/>
        <v>64</v>
      </c>
      <c r="B789" s="8" t="s">
        <v>213</v>
      </c>
      <c r="C789" s="8">
        <v>6638.08</v>
      </c>
      <c r="D789" s="8">
        <v>0</v>
      </c>
      <c r="E789" s="8">
        <v>0</v>
      </c>
      <c r="F789" s="8">
        <f t="shared" si="139"/>
        <v>6638.08</v>
      </c>
      <c r="G789" s="185">
        <f t="shared" si="133"/>
        <v>2.1905805038335158E-2</v>
      </c>
      <c r="H789" s="185">
        <f t="shared" si="134"/>
        <v>2.1536252692031587E-2</v>
      </c>
      <c r="I789" s="18">
        <f t="shared" si="141"/>
        <v>185.9949980696787</v>
      </c>
      <c r="J789" s="18">
        <f t="shared" si="140"/>
        <v>40.918899575329313</v>
      </c>
      <c r="K789" s="202">
        <v>76.976007600549991</v>
      </c>
      <c r="L789" s="202">
        <v>6.2913913479204933</v>
      </c>
      <c r="M789" s="71">
        <v>120</v>
      </c>
      <c r="N789" s="71">
        <v>120</v>
      </c>
      <c r="O789" s="8">
        <v>5000</v>
      </c>
      <c r="P789" s="10">
        <f t="shared" si="142"/>
        <v>310.18129659347846</v>
      </c>
      <c r="Q789" s="11">
        <f t="shared" si="143"/>
        <v>4.6727562276061521E-2</v>
      </c>
      <c r="R789" s="79"/>
    </row>
    <row r="790" spans="1:18" x14ac:dyDescent="0.35">
      <c r="A790" s="9">
        <f t="shared" si="135"/>
        <v>65</v>
      </c>
      <c r="B790" s="8" t="s">
        <v>214</v>
      </c>
      <c r="C790" s="8">
        <v>174.99</v>
      </c>
      <c r="D790" s="8">
        <v>0</v>
      </c>
      <c r="E790" s="8">
        <v>0</v>
      </c>
      <c r="F790" s="8">
        <f t="shared" si="139"/>
        <v>174.99</v>
      </c>
      <c r="G790" s="185">
        <f t="shared" si="133"/>
        <v>7.3019350127783865E-4</v>
      </c>
      <c r="H790" s="185">
        <f t="shared" si="134"/>
        <v>5.3840631730078966E-4</v>
      </c>
      <c r="I790" s="18">
        <f t="shared" si="141"/>
        <v>5.4314466932534682</v>
      </c>
      <c r="J790" s="18">
        <f t="shared" si="140"/>
        <v>1.194918272515763</v>
      </c>
      <c r="K790" s="202">
        <v>2.2477861297555006</v>
      </c>
      <c r="L790" s="202">
        <v>0.20971304493068313</v>
      </c>
      <c r="M790" s="71">
        <v>3</v>
      </c>
      <c r="N790" s="71">
        <v>4</v>
      </c>
      <c r="O790" s="8">
        <v>5000</v>
      </c>
      <c r="P790" s="10">
        <f t="shared" si="142"/>
        <v>9.0838641404554163</v>
      </c>
      <c r="Q790" s="11">
        <f t="shared" si="143"/>
        <v>5.1910761417540523E-2</v>
      </c>
      <c r="R790" s="79"/>
    </row>
    <row r="791" spans="1:18" x14ac:dyDescent="0.35">
      <c r="A791" s="9">
        <f t="shared" si="135"/>
        <v>66</v>
      </c>
      <c r="B791" s="8" t="s">
        <v>215</v>
      </c>
      <c r="C791" s="8">
        <v>4236.49</v>
      </c>
      <c r="D791" s="8">
        <v>0</v>
      </c>
      <c r="E791" s="8">
        <v>0</v>
      </c>
      <c r="F791" s="8">
        <f t="shared" si="139"/>
        <v>4236.49</v>
      </c>
      <c r="G791" s="185">
        <f t="shared" ref="G791:G854" si="144">1/5478*N791</f>
        <v>1.2778386272362177E-2</v>
      </c>
      <c r="H791" s="185">
        <f t="shared" ref="H791:H854" si="145">1/5572*M791</f>
        <v>1.2562814070351759E-2</v>
      </c>
      <c r="I791" s="18">
        <f t="shared" si="141"/>
        <v>108.49708220731257</v>
      </c>
      <c r="J791" s="18">
        <f t="shared" si="140"/>
        <v>23.869358085608766</v>
      </c>
      <c r="K791" s="202">
        <v>44.902671100320838</v>
      </c>
      <c r="L791" s="202">
        <v>3.669978286286955</v>
      </c>
      <c r="M791" s="71">
        <v>70</v>
      </c>
      <c r="N791" s="71">
        <v>70</v>
      </c>
      <c r="O791" s="8">
        <v>5000</v>
      </c>
      <c r="P791" s="10">
        <f t="shared" si="142"/>
        <v>180.93908967952913</v>
      </c>
      <c r="Q791" s="11">
        <f t="shared" si="143"/>
        <v>4.2709669957802128E-2</v>
      </c>
      <c r="R791" s="79"/>
    </row>
    <row r="792" spans="1:18" x14ac:dyDescent="0.35">
      <c r="A792" s="9">
        <f t="shared" ref="A792:A855" si="146">1+A791</f>
        <v>67</v>
      </c>
      <c r="B792" s="8" t="s">
        <v>216</v>
      </c>
      <c r="C792" s="8">
        <v>5395.1</v>
      </c>
      <c r="D792" s="8">
        <v>0</v>
      </c>
      <c r="E792" s="8">
        <v>0</v>
      </c>
      <c r="F792" s="8">
        <f t="shared" si="139"/>
        <v>5395.1</v>
      </c>
      <c r="G792" s="185">
        <f t="shared" si="144"/>
        <v>1.9715224534501644E-2</v>
      </c>
      <c r="H792" s="185">
        <f t="shared" si="145"/>
        <v>1.9382627422828428E-2</v>
      </c>
      <c r="I792" s="18">
        <f t="shared" si="141"/>
        <v>167.39549826271084</v>
      </c>
      <c r="J792" s="18">
        <f t="shared" si="140"/>
        <v>36.827009617796385</v>
      </c>
      <c r="K792" s="202">
        <v>69.278406840495023</v>
      </c>
      <c r="L792" s="202">
        <v>5.6622522131284443</v>
      </c>
      <c r="M792" s="71">
        <v>108</v>
      </c>
      <c r="N792" s="71">
        <v>108</v>
      </c>
      <c r="O792" s="8">
        <v>5000</v>
      </c>
      <c r="P792" s="10">
        <f t="shared" si="142"/>
        <v>279.16316693413069</v>
      </c>
      <c r="Q792" s="11">
        <f t="shared" si="143"/>
        <v>5.1743835505204845E-2</v>
      </c>
      <c r="R792" s="79"/>
    </row>
    <row r="793" spans="1:18" x14ac:dyDescent="0.35">
      <c r="A793" s="9">
        <f t="shared" si="146"/>
        <v>68</v>
      </c>
      <c r="B793" s="8" t="s">
        <v>217</v>
      </c>
      <c r="C793" s="8">
        <v>4042.93</v>
      </c>
      <c r="D793" s="8">
        <v>0</v>
      </c>
      <c r="E793" s="8">
        <v>0</v>
      </c>
      <c r="F793" s="8">
        <f t="shared" si="139"/>
        <v>4042.93</v>
      </c>
      <c r="G793" s="185">
        <f t="shared" si="144"/>
        <v>1.3143483023001095E-2</v>
      </c>
      <c r="H793" s="185">
        <f t="shared" si="145"/>
        <v>1.2921751615218953E-2</v>
      </c>
      <c r="I793" s="18">
        <f t="shared" si="141"/>
        <v>111.59699884180721</v>
      </c>
      <c r="J793" s="18">
        <f t="shared" si="140"/>
        <v>24.551339745197584</v>
      </c>
      <c r="K793" s="202">
        <v>46.185604560329999</v>
      </c>
      <c r="L793" s="202">
        <v>3.7748348087522965</v>
      </c>
      <c r="M793" s="71">
        <v>72</v>
      </c>
      <c r="N793" s="71">
        <v>72</v>
      </c>
      <c r="O793" s="8">
        <v>5000</v>
      </c>
      <c r="P793" s="10">
        <f t="shared" si="142"/>
        <v>186.1087779560871</v>
      </c>
      <c r="Q793" s="11">
        <f t="shared" si="143"/>
        <v>4.6033143773472979E-2</v>
      </c>
      <c r="R793" s="79"/>
    </row>
    <row r="794" spans="1:18" x14ac:dyDescent="0.35">
      <c r="A794" s="9">
        <f t="shared" si="146"/>
        <v>69</v>
      </c>
      <c r="B794" s="8" t="s">
        <v>218</v>
      </c>
      <c r="C794" s="8">
        <v>68.8</v>
      </c>
      <c r="D794" s="8">
        <v>0</v>
      </c>
      <c r="E794" s="8">
        <v>0</v>
      </c>
      <c r="F794" s="8">
        <f t="shared" si="139"/>
        <v>68.8</v>
      </c>
      <c r="G794" s="185">
        <f t="shared" si="144"/>
        <v>1.8254837531945966E-4</v>
      </c>
      <c r="H794" s="185">
        <f t="shared" si="145"/>
        <v>1.7946877243359656E-4</v>
      </c>
      <c r="I794" s="18">
        <f t="shared" si="141"/>
        <v>1.5499583172473226</v>
      </c>
      <c r="J794" s="18">
        <f t="shared" si="140"/>
        <v>0.34099082979441098</v>
      </c>
      <c r="K794" s="202">
        <v>0.64146673000458332</v>
      </c>
      <c r="L794" s="202">
        <v>5.2428261232670782E-2</v>
      </c>
      <c r="M794" s="71">
        <v>1</v>
      </c>
      <c r="N794" s="71">
        <v>1</v>
      </c>
      <c r="O794" s="8">
        <v>5000</v>
      </c>
      <c r="P794" s="10">
        <f t="shared" si="142"/>
        <v>2.5848441382789877</v>
      </c>
      <c r="Q794" s="11">
        <f t="shared" si="143"/>
        <v>3.7570408986613194E-2</v>
      </c>
      <c r="R794" s="79"/>
    </row>
    <row r="795" spans="1:18" x14ac:dyDescent="0.35">
      <c r="A795" s="9">
        <f t="shared" si="146"/>
        <v>70</v>
      </c>
      <c r="B795" s="8" t="s">
        <v>219</v>
      </c>
      <c r="C795" s="8">
        <v>57.6</v>
      </c>
      <c r="D795" s="8">
        <v>0</v>
      </c>
      <c r="E795" s="8">
        <v>0</v>
      </c>
      <c r="F795" s="8">
        <f t="shared" si="139"/>
        <v>57.6</v>
      </c>
      <c r="G795" s="185">
        <f t="shared" si="144"/>
        <v>3.6509675063891932E-4</v>
      </c>
      <c r="H795" s="185">
        <f t="shared" si="145"/>
        <v>3.5893754486719312E-4</v>
      </c>
      <c r="I795" s="18">
        <f t="shared" si="141"/>
        <v>3.0999166344946452</v>
      </c>
      <c r="J795" s="18">
        <f t="shared" si="140"/>
        <v>0.68198165958882195</v>
      </c>
      <c r="K795" s="202">
        <v>1.2829334600091666</v>
      </c>
      <c r="L795" s="202">
        <v>0.10485652246534156</v>
      </c>
      <c r="M795" s="71">
        <v>2</v>
      </c>
      <c r="N795" s="71">
        <v>2</v>
      </c>
      <c r="O795" s="8">
        <v>5000</v>
      </c>
      <c r="P795" s="10">
        <f t="shared" si="142"/>
        <v>5.1696882765579755</v>
      </c>
      <c r="Q795" s="11">
        <f t="shared" si="143"/>
        <v>8.9751532579131515E-2</v>
      </c>
      <c r="R795" s="79"/>
    </row>
    <row r="796" spans="1:18" x14ac:dyDescent="0.35">
      <c r="A796" s="9">
        <f t="shared" si="146"/>
        <v>71</v>
      </c>
      <c r="B796" s="8" t="s">
        <v>220</v>
      </c>
      <c r="C796" s="8">
        <v>86.7</v>
      </c>
      <c r="D796" s="8">
        <v>0</v>
      </c>
      <c r="E796" s="8">
        <v>0</v>
      </c>
      <c r="F796" s="8">
        <f t="shared" si="139"/>
        <v>86.7</v>
      </c>
      <c r="G796" s="185">
        <f t="shared" si="144"/>
        <v>3.6509675063891932E-4</v>
      </c>
      <c r="H796" s="185">
        <f t="shared" si="145"/>
        <v>3.5893754486719312E-4</v>
      </c>
      <c r="I796" s="18">
        <f t="shared" si="141"/>
        <v>3.0999166344946452</v>
      </c>
      <c r="J796" s="18">
        <f t="shared" si="140"/>
        <v>0.68198165958882195</v>
      </c>
      <c r="K796" s="202">
        <v>1.2829334600091666</v>
      </c>
      <c r="L796" s="202">
        <v>0.10485652246534156</v>
      </c>
      <c r="M796" s="71">
        <v>2</v>
      </c>
      <c r="N796" s="71">
        <v>2</v>
      </c>
      <c r="O796" s="8">
        <v>5000</v>
      </c>
      <c r="P796" s="10">
        <f t="shared" si="142"/>
        <v>5.1696882765579755</v>
      </c>
      <c r="Q796" s="11">
        <f t="shared" si="143"/>
        <v>5.9627315761914365E-2</v>
      </c>
      <c r="R796" s="79"/>
    </row>
    <row r="797" spans="1:18" x14ac:dyDescent="0.35">
      <c r="A797" s="9">
        <f t="shared" si="146"/>
        <v>72</v>
      </c>
      <c r="B797" s="8" t="s">
        <v>221</v>
      </c>
      <c r="C797" s="8">
        <v>118.58</v>
      </c>
      <c r="D797" s="8">
        <v>0</v>
      </c>
      <c r="E797" s="8">
        <v>0</v>
      </c>
      <c r="F797" s="8">
        <f t="shared" si="139"/>
        <v>118.58</v>
      </c>
      <c r="G797" s="185">
        <f t="shared" si="144"/>
        <v>3.6509675063891932E-4</v>
      </c>
      <c r="H797" s="185">
        <f t="shared" si="145"/>
        <v>3.5893754486719312E-4</v>
      </c>
      <c r="I797" s="18">
        <f t="shared" si="141"/>
        <v>3.0999166344946452</v>
      </c>
      <c r="J797" s="18">
        <f t="shared" si="140"/>
        <v>0.68198165958882195</v>
      </c>
      <c r="K797" s="202">
        <v>1.2829334600091666</v>
      </c>
      <c r="L797" s="202">
        <v>0.10485652246534156</v>
      </c>
      <c r="M797" s="71">
        <v>2</v>
      </c>
      <c r="N797" s="71">
        <v>2</v>
      </c>
      <c r="O797" s="8">
        <v>5000</v>
      </c>
      <c r="P797" s="10">
        <f t="shared" si="142"/>
        <v>5.1696882765579755</v>
      </c>
      <c r="Q797" s="11">
        <f t="shared" si="143"/>
        <v>4.3596629082121571E-2</v>
      </c>
      <c r="R797" s="79"/>
    </row>
    <row r="798" spans="1:18" x14ac:dyDescent="0.35">
      <c r="A798" s="9">
        <f t="shared" si="146"/>
        <v>73</v>
      </c>
      <c r="B798" s="8" t="s">
        <v>222</v>
      </c>
      <c r="C798" s="8">
        <v>77.8</v>
      </c>
      <c r="D798" s="8">
        <v>0</v>
      </c>
      <c r="E798" s="8">
        <v>0</v>
      </c>
      <c r="F798" s="8">
        <f t="shared" si="139"/>
        <v>77.8</v>
      </c>
      <c r="G798" s="185">
        <f t="shared" si="144"/>
        <v>7.3019350127783865E-4</v>
      </c>
      <c r="H798" s="185">
        <f t="shared" si="145"/>
        <v>5.3840631730078966E-4</v>
      </c>
      <c r="I798" s="18">
        <f t="shared" si="141"/>
        <v>5.4314466932534682</v>
      </c>
      <c r="J798" s="18">
        <f t="shared" si="140"/>
        <v>1.194918272515763</v>
      </c>
      <c r="K798" s="202">
        <v>2.2477861297555006</v>
      </c>
      <c r="L798" s="202">
        <v>0.20971304493068313</v>
      </c>
      <c r="M798" s="71">
        <v>3</v>
      </c>
      <c r="N798" s="71">
        <v>4</v>
      </c>
      <c r="O798" s="8">
        <v>5000</v>
      </c>
      <c r="P798" s="10">
        <f t="shared" si="142"/>
        <v>9.0838641404554163</v>
      </c>
      <c r="Q798" s="11">
        <f t="shared" si="143"/>
        <v>0.11675917918323157</v>
      </c>
      <c r="R798" s="79"/>
    </row>
    <row r="799" spans="1:18" x14ac:dyDescent="0.35">
      <c r="A799" s="9">
        <f t="shared" si="146"/>
        <v>74</v>
      </c>
      <c r="B799" s="8" t="s">
        <v>223</v>
      </c>
      <c r="C799" s="8">
        <v>64.5</v>
      </c>
      <c r="D799" s="8">
        <v>0</v>
      </c>
      <c r="E799" s="8">
        <v>0</v>
      </c>
      <c r="F799" s="8">
        <f t="shared" si="139"/>
        <v>64.5</v>
      </c>
      <c r="G799" s="185">
        <f t="shared" si="144"/>
        <v>3.6509675063891932E-4</v>
      </c>
      <c r="H799" s="185">
        <f t="shared" si="145"/>
        <v>3.5893754486719312E-4</v>
      </c>
      <c r="I799" s="18">
        <f t="shared" si="141"/>
        <v>3.0999166344946452</v>
      </c>
      <c r="J799" s="18">
        <f t="shared" si="140"/>
        <v>0.68198165958882195</v>
      </c>
      <c r="K799" s="202">
        <v>1.2829334600091666</v>
      </c>
      <c r="L799" s="202">
        <v>0.10485652246534156</v>
      </c>
      <c r="M799" s="71">
        <v>2</v>
      </c>
      <c r="N799" s="71">
        <v>2</v>
      </c>
      <c r="O799" s="8">
        <v>5000</v>
      </c>
      <c r="P799" s="10">
        <f t="shared" si="142"/>
        <v>5.1696882765579755</v>
      </c>
      <c r="Q799" s="11">
        <f t="shared" si="143"/>
        <v>8.0150205838108141E-2</v>
      </c>
      <c r="R799" s="79"/>
    </row>
    <row r="800" spans="1:18" x14ac:dyDescent="0.35">
      <c r="A800" s="9">
        <f t="shared" si="146"/>
        <v>75</v>
      </c>
      <c r="B800" s="8" t="s">
        <v>224</v>
      </c>
      <c r="C800" s="8">
        <v>122.1</v>
      </c>
      <c r="D800" s="8">
        <v>0</v>
      </c>
      <c r="E800" s="8">
        <v>0</v>
      </c>
      <c r="F800" s="8">
        <f t="shared" si="139"/>
        <v>122.1</v>
      </c>
      <c r="G800" s="185">
        <f t="shared" si="144"/>
        <v>3.6509675063891932E-4</v>
      </c>
      <c r="H800" s="185">
        <f t="shared" si="145"/>
        <v>3.5893754486719312E-4</v>
      </c>
      <c r="I800" s="18">
        <f t="shared" si="141"/>
        <v>3.0999166344946452</v>
      </c>
      <c r="J800" s="18">
        <f t="shared" si="140"/>
        <v>0.68198165958882195</v>
      </c>
      <c r="K800" s="202">
        <v>1.2829334600091666</v>
      </c>
      <c r="L800" s="202">
        <v>0.10485652246534156</v>
      </c>
      <c r="M800" s="71">
        <v>2</v>
      </c>
      <c r="N800" s="71">
        <v>2</v>
      </c>
      <c r="O800" s="8">
        <v>5000</v>
      </c>
      <c r="P800" s="10">
        <f t="shared" si="142"/>
        <v>5.1696882765579755</v>
      </c>
      <c r="Q800" s="11">
        <f t="shared" si="143"/>
        <v>4.2339789324799149E-2</v>
      </c>
      <c r="R800" s="79"/>
    </row>
    <row r="801" spans="1:18" x14ac:dyDescent="0.35">
      <c r="A801" s="9">
        <f t="shared" si="146"/>
        <v>76</v>
      </c>
      <c r="B801" s="8" t="s">
        <v>225</v>
      </c>
      <c r="C801" s="8">
        <v>321.89999999999998</v>
      </c>
      <c r="D801" s="8">
        <v>0</v>
      </c>
      <c r="E801" s="8">
        <v>0</v>
      </c>
      <c r="F801" s="8">
        <f t="shared" si="139"/>
        <v>321.89999999999998</v>
      </c>
      <c r="G801" s="185">
        <f t="shared" si="144"/>
        <v>2.9207740051113546E-3</v>
      </c>
      <c r="H801" s="185">
        <f t="shared" si="145"/>
        <v>2.871500358937545E-3</v>
      </c>
      <c r="I801" s="18">
        <f t="shared" si="141"/>
        <v>24.799333075957161</v>
      </c>
      <c r="J801" s="18">
        <f t="shared" si="140"/>
        <v>5.4558532767105756</v>
      </c>
      <c r="K801" s="202">
        <v>10.263467680073333</v>
      </c>
      <c r="L801" s="202">
        <v>0.83885217972273252</v>
      </c>
      <c r="M801" s="71">
        <v>16</v>
      </c>
      <c r="N801" s="71">
        <v>16</v>
      </c>
      <c r="O801" s="8">
        <v>5000</v>
      </c>
      <c r="P801" s="10">
        <f t="shared" si="142"/>
        <v>41.357506212463804</v>
      </c>
      <c r="Q801" s="11">
        <f t="shared" si="143"/>
        <v>0.12847936070973534</v>
      </c>
      <c r="R801" s="79"/>
    </row>
    <row r="802" spans="1:18" x14ac:dyDescent="0.35">
      <c r="A802" s="9">
        <f t="shared" si="146"/>
        <v>77</v>
      </c>
      <c r="B802" s="8" t="s">
        <v>226</v>
      </c>
      <c r="C802" s="8">
        <v>131.80000000000001</v>
      </c>
      <c r="D802" s="8">
        <v>0</v>
      </c>
      <c r="E802" s="8">
        <v>0</v>
      </c>
      <c r="F802" s="8">
        <f t="shared" ref="F802:F841" si="147">C802+D802+E802</f>
        <v>131.80000000000001</v>
      </c>
      <c r="G802" s="185">
        <f t="shared" si="144"/>
        <v>1.4603870025556773E-3</v>
      </c>
      <c r="H802" s="185">
        <f t="shared" si="145"/>
        <v>1.4357501794687725E-3</v>
      </c>
      <c r="I802" s="18">
        <f t="shared" si="141"/>
        <v>12.399666537978581</v>
      </c>
      <c r="J802" s="18">
        <f t="shared" si="140"/>
        <v>2.7279266383552878</v>
      </c>
      <c r="K802" s="202">
        <v>5.1317338400366665</v>
      </c>
      <c r="L802" s="202">
        <v>0.41942608986136626</v>
      </c>
      <c r="M802" s="71">
        <v>8</v>
      </c>
      <c r="N802" s="71">
        <v>8</v>
      </c>
      <c r="O802" s="8">
        <v>5000</v>
      </c>
      <c r="P802" s="10">
        <f t="shared" si="142"/>
        <v>20.678753106231902</v>
      </c>
      <c r="Q802" s="11">
        <f t="shared" si="143"/>
        <v>0.15689494010798102</v>
      </c>
      <c r="R802" s="79"/>
    </row>
    <row r="803" spans="1:18" x14ac:dyDescent="0.35">
      <c r="A803" s="9">
        <f t="shared" si="146"/>
        <v>78</v>
      </c>
      <c r="B803" s="8" t="s">
        <v>227</v>
      </c>
      <c r="C803" s="8">
        <v>266.8</v>
      </c>
      <c r="D803" s="8">
        <v>0</v>
      </c>
      <c r="E803" s="8">
        <v>0</v>
      </c>
      <c r="F803" s="8">
        <f t="shared" si="147"/>
        <v>266.8</v>
      </c>
      <c r="G803" s="185">
        <f t="shared" si="144"/>
        <v>2.9207740051113546E-3</v>
      </c>
      <c r="H803" s="185">
        <f t="shared" si="145"/>
        <v>2.871500358937545E-3</v>
      </c>
      <c r="I803" s="18">
        <f t="shared" si="141"/>
        <v>24.799333075957161</v>
      </c>
      <c r="J803" s="18">
        <f t="shared" si="140"/>
        <v>5.4558532767105756</v>
      </c>
      <c r="K803" s="202">
        <v>10.263467680073333</v>
      </c>
      <c r="L803" s="202">
        <v>0.83885217972273252</v>
      </c>
      <c r="M803" s="71">
        <v>16</v>
      </c>
      <c r="N803" s="71">
        <v>16</v>
      </c>
      <c r="O803" s="8">
        <v>5000</v>
      </c>
      <c r="P803" s="10">
        <f t="shared" si="142"/>
        <v>41.357506212463804</v>
      </c>
      <c r="Q803" s="11">
        <f t="shared" si="143"/>
        <v>0.15501314172587632</v>
      </c>
      <c r="R803" s="79"/>
    </row>
    <row r="804" spans="1:18" x14ac:dyDescent="0.35">
      <c r="A804" s="9">
        <f t="shared" si="146"/>
        <v>79</v>
      </c>
      <c r="B804" s="8" t="s">
        <v>228</v>
      </c>
      <c r="C804" s="8">
        <v>309.60000000000002</v>
      </c>
      <c r="D804" s="8">
        <v>0</v>
      </c>
      <c r="E804" s="8">
        <v>0</v>
      </c>
      <c r="F804" s="8">
        <f t="shared" si="147"/>
        <v>309.60000000000002</v>
      </c>
      <c r="G804" s="185">
        <f t="shared" si="144"/>
        <v>2.9207740051113546E-3</v>
      </c>
      <c r="H804" s="185">
        <f t="shared" si="145"/>
        <v>2.871500358937545E-3</v>
      </c>
      <c r="I804" s="18">
        <f t="shared" si="141"/>
        <v>24.799333075957161</v>
      </c>
      <c r="J804" s="18">
        <f t="shared" si="140"/>
        <v>5.4558532767105756</v>
      </c>
      <c r="K804" s="202">
        <v>10.263467680073333</v>
      </c>
      <c r="L804" s="202">
        <v>0.83885217972273252</v>
      </c>
      <c r="M804" s="71">
        <v>16</v>
      </c>
      <c r="N804" s="71">
        <v>16</v>
      </c>
      <c r="O804" s="8">
        <v>5000</v>
      </c>
      <c r="P804" s="10">
        <f t="shared" si="142"/>
        <v>41.357506212463804</v>
      </c>
      <c r="Q804" s="11">
        <f t="shared" si="143"/>
        <v>0.1335836763968469</v>
      </c>
      <c r="R804" s="79"/>
    </row>
    <row r="805" spans="1:18" x14ac:dyDescent="0.35">
      <c r="A805" s="9">
        <f t="shared" si="146"/>
        <v>80</v>
      </c>
      <c r="B805" s="8" t="s">
        <v>229</v>
      </c>
      <c r="C805" s="8">
        <v>339.5</v>
      </c>
      <c r="D805" s="8">
        <v>0</v>
      </c>
      <c r="E805" s="8">
        <v>0</v>
      </c>
      <c r="F805" s="8">
        <f t="shared" si="147"/>
        <v>339.5</v>
      </c>
      <c r="G805" s="185">
        <f t="shared" si="144"/>
        <v>2.9207740051113546E-3</v>
      </c>
      <c r="H805" s="185">
        <f t="shared" si="145"/>
        <v>2.871500358937545E-3</v>
      </c>
      <c r="I805" s="18">
        <f t="shared" si="141"/>
        <v>24.799333075957161</v>
      </c>
      <c r="J805" s="18">
        <f t="shared" si="140"/>
        <v>5.4558532767105756</v>
      </c>
      <c r="K805" s="202">
        <v>10.263467680073333</v>
      </c>
      <c r="L805" s="202">
        <v>0.83885217972273252</v>
      </c>
      <c r="M805" s="71">
        <v>16</v>
      </c>
      <c r="N805" s="71">
        <v>16</v>
      </c>
      <c r="O805" s="8">
        <v>5000</v>
      </c>
      <c r="P805" s="10">
        <f t="shared" si="142"/>
        <v>41.357506212463804</v>
      </c>
      <c r="Q805" s="11">
        <f t="shared" si="143"/>
        <v>0.1218188695507034</v>
      </c>
      <c r="R805" s="79"/>
    </row>
    <row r="806" spans="1:18" x14ac:dyDescent="0.35">
      <c r="A806" s="9">
        <f t="shared" si="146"/>
        <v>81</v>
      </c>
      <c r="B806" s="8" t="s">
        <v>230</v>
      </c>
      <c r="C806" s="8">
        <v>1490.07</v>
      </c>
      <c r="D806" s="8">
        <v>0</v>
      </c>
      <c r="E806" s="8">
        <v>0</v>
      </c>
      <c r="F806" s="8">
        <f t="shared" si="147"/>
        <v>1490.07</v>
      </c>
      <c r="G806" s="185">
        <f t="shared" si="144"/>
        <v>8.7623220153340634E-3</v>
      </c>
      <c r="H806" s="185">
        <f t="shared" si="145"/>
        <v>8.6145010768126345E-3</v>
      </c>
      <c r="I806" s="18">
        <f t="shared" si="141"/>
        <v>74.39799922787148</v>
      </c>
      <c r="J806" s="18">
        <f t="shared" si="140"/>
        <v>16.367559830131725</v>
      </c>
      <c r="K806" s="202">
        <v>30.790403040219999</v>
      </c>
      <c r="L806" s="202">
        <v>2.5165565391681977</v>
      </c>
      <c r="M806" s="71">
        <v>48</v>
      </c>
      <c r="N806" s="71">
        <v>48</v>
      </c>
      <c r="O806" s="8">
        <v>5000</v>
      </c>
      <c r="P806" s="10">
        <f t="shared" si="142"/>
        <v>124.0725186373914</v>
      </c>
      <c r="Q806" s="11">
        <f t="shared" si="143"/>
        <v>8.3266234899965375E-2</v>
      </c>
      <c r="R806" s="79"/>
    </row>
    <row r="807" spans="1:18" x14ac:dyDescent="0.35">
      <c r="A807" s="9">
        <f t="shared" si="146"/>
        <v>82</v>
      </c>
      <c r="B807" s="8" t="s">
        <v>231</v>
      </c>
      <c r="C807" s="8">
        <v>1153.5999999999999</v>
      </c>
      <c r="D807" s="8">
        <v>0</v>
      </c>
      <c r="E807" s="8">
        <v>0</v>
      </c>
      <c r="F807" s="8">
        <f t="shared" si="147"/>
        <v>1153.5999999999999</v>
      </c>
      <c r="G807" s="185">
        <f t="shared" si="144"/>
        <v>8.7623220153340634E-3</v>
      </c>
      <c r="H807" s="185">
        <f t="shared" si="145"/>
        <v>8.6145010768126345E-3</v>
      </c>
      <c r="I807" s="18">
        <f t="shared" si="141"/>
        <v>74.39799922787148</v>
      </c>
      <c r="J807" s="18">
        <f t="shared" si="140"/>
        <v>16.367559830131725</v>
      </c>
      <c r="K807" s="202">
        <v>30.790403040219999</v>
      </c>
      <c r="L807" s="202">
        <v>2.5165565391681977</v>
      </c>
      <c r="M807" s="71">
        <v>48</v>
      </c>
      <c r="N807" s="71">
        <v>48</v>
      </c>
      <c r="O807" s="8">
        <v>5000</v>
      </c>
      <c r="P807" s="10">
        <f t="shared" si="142"/>
        <v>124.0725186373914</v>
      </c>
      <c r="Q807" s="11">
        <f t="shared" si="143"/>
        <v>0.10755246067735039</v>
      </c>
      <c r="R807" s="79"/>
    </row>
    <row r="808" spans="1:18" x14ac:dyDescent="0.35">
      <c r="A808" s="9">
        <f t="shared" si="146"/>
        <v>83</v>
      </c>
      <c r="B808" s="8" t="s">
        <v>232</v>
      </c>
      <c r="C808" s="8">
        <v>337.9</v>
      </c>
      <c r="D808" s="8">
        <v>0</v>
      </c>
      <c r="E808" s="8">
        <v>0</v>
      </c>
      <c r="F808" s="8">
        <f t="shared" si="147"/>
        <v>337.9</v>
      </c>
      <c r="G808" s="185">
        <f t="shared" si="144"/>
        <v>2.9207740051113546E-3</v>
      </c>
      <c r="H808" s="185">
        <f t="shared" si="145"/>
        <v>2.871500358937545E-3</v>
      </c>
      <c r="I808" s="18">
        <f t="shared" si="141"/>
        <v>24.799333075957161</v>
      </c>
      <c r="J808" s="18">
        <f t="shared" si="140"/>
        <v>5.4558532767105756</v>
      </c>
      <c r="K808" s="202">
        <v>10.263467680073333</v>
      </c>
      <c r="L808" s="202">
        <v>0.83885217972273252</v>
      </c>
      <c r="M808" s="71">
        <v>16</v>
      </c>
      <c r="N808" s="71">
        <v>16</v>
      </c>
      <c r="O808" s="8">
        <v>5000</v>
      </c>
      <c r="P808" s="10">
        <f t="shared" si="142"/>
        <v>41.357506212463804</v>
      </c>
      <c r="Q808" s="11">
        <f t="shared" si="143"/>
        <v>0.12239569758053805</v>
      </c>
      <c r="R808" s="79"/>
    </row>
    <row r="809" spans="1:18" x14ac:dyDescent="0.35">
      <c r="A809" s="9">
        <f t="shared" si="146"/>
        <v>84</v>
      </c>
      <c r="B809" s="8" t="s">
        <v>233</v>
      </c>
      <c r="C809" s="8">
        <v>376.7</v>
      </c>
      <c r="D809" s="8">
        <v>0</v>
      </c>
      <c r="E809" s="8">
        <v>0</v>
      </c>
      <c r="F809" s="8">
        <f t="shared" si="147"/>
        <v>376.7</v>
      </c>
      <c r="G809" s="185">
        <f t="shared" si="144"/>
        <v>2.9207740051113546E-3</v>
      </c>
      <c r="H809" s="185">
        <f t="shared" si="145"/>
        <v>2.871500358937545E-3</v>
      </c>
      <c r="I809" s="18">
        <f t="shared" si="141"/>
        <v>24.799333075957161</v>
      </c>
      <c r="J809" s="18">
        <f t="shared" si="140"/>
        <v>5.4558532767105756</v>
      </c>
      <c r="K809" s="202">
        <v>10.263467680073333</v>
      </c>
      <c r="L809" s="202">
        <v>0.83885217972273252</v>
      </c>
      <c r="M809" s="71">
        <v>16</v>
      </c>
      <c r="N809" s="71">
        <v>16</v>
      </c>
      <c r="O809" s="8">
        <v>5000</v>
      </c>
      <c r="P809" s="10">
        <f t="shared" si="142"/>
        <v>41.357506212463804</v>
      </c>
      <c r="Q809" s="11">
        <f t="shared" si="143"/>
        <v>0.10978897322130025</v>
      </c>
      <c r="R809" s="79"/>
    </row>
    <row r="810" spans="1:18" x14ac:dyDescent="0.35">
      <c r="A810" s="9">
        <f t="shared" si="146"/>
        <v>85</v>
      </c>
      <c r="B810" s="8" t="s">
        <v>234</v>
      </c>
      <c r="C810" s="8">
        <v>331.2</v>
      </c>
      <c r="D810" s="8">
        <v>0</v>
      </c>
      <c r="E810" s="8">
        <v>0</v>
      </c>
      <c r="F810" s="8">
        <f t="shared" si="147"/>
        <v>331.2</v>
      </c>
      <c r="G810" s="185">
        <f t="shared" si="144"/>
        <v>2.9207740051113546E-3</v>
      </c>
      <c r="H810" s="185">
        <f t="shared" si="145"/>
        <v>2.871500358937545E-3</v>
      </c>
      <c r="I810" s="18">
        <f t="shared" si="141"/>
        <v>24.799333075957161</v>
      </c>
      <c r="J810" s="18">
        <f t="shared" si="140"/>
        <v>5.4558532767105756</v>
      </c>
      <c r="K810" s="202">
        <v>10.263467680073333</v>
      </c>
      <c r="L810" s="202">
        <v>0.83885217972273252</v>
      </c>
      <c r="M810" s="71">
        <v>16</v>
      </c>
      <c r="N810" s="71">
        <v>16</v>
      </c>
      <c r="O810" s="8">
        <v>5000</v>
      </c>
      <c r="P810" s="10">
        <f t="shared" si="142"/>
        <v>41.357506212463804</v>
      </c>
      <c r="Q810" s="11">
        <f t="shared" si="143"/>
        <v>0.12487169750140038</v>
      </c>
      <c r="R810" s="79"/>
    </row>
    <row r="811" spans="1:18" x14ac:dyDescent="0.35">
      <c r="A811" s="9">
        <f t="shared" si="146"/>
        <v>86</v>
      </c>
      <c r="B811" s="8" t="s">
        <v>235</v>
      </c>
      <c r="C811" s="8">
        <v>4543.6099999999997</v>
      </c>
      <c r="D811" s="8">
        <v>0</v>
      </c>
      <c r="E811" s="8">
        <v>0</v>
      </c>
      <c r="F811" s="8">
        <f t="shared" si="147"/>
        <v>4543.6099999999997</v>
      </c>
      <c r="G811" s="185">
        <f t="shared" si="144"/>
        <v>2.7382256297918951E-2</v>
      </c>
      <c r="H811" s="185">
        <f t="shared" si="145"/>
        <v>2.6920315865039485E-2</v>
      </c>
      <c r="I811" s="18">
        <f t="shared" si="141"/>
        <v>232.49374758709837</v>
      </c>
      <c r="J811" s="18">
        <f t="shared" si="140"/>
        <v>51.148624469161639</v>
      </c>
      <c r="K811" s="202">
        <v>96.22000950068751</v>
      </c>
      <c r="L811" s="202">
        <v>7.864239184900617</v>
      </c>
      <c r="M811" s="71">
        <v>150</v>
      </c>
      <c r="N811" s="71">
        <v>150</v>
      </c>
      <c r="O811" s="8">
        <v>5000</v>
      </c>
      <c r="P811" s="10">
        <f t="shared" si="142"/>
        <v>387.72662074184814</v>
      </c>
      <c r="Q811" s="11">
        <f t="shared" si="143"/>
        <v>8.5334485297340251E-2</v>
      </c>
      <c r="R811" s="79"/>
    </row>
    <row r="812" spans="1:18" x14ac:dyDescent="0.35">
      <c r="A812" s="9">
        <f t="shared" si="146"/>
        <v>87</v>
      </c>
      <c r="B812" s="8" t="s">
        <v>236</v>
      </c>
      <c r="C812" s="8">
        <v>4442.1000000000004</v>
      </c>
      <c r="D812" s="8">
        <v>0</v>
      </c>
      <c r="E812" s="8">
        <v>0</v>
      </c>
      <c r="F812" s="8">
        <f t="shared" si="147"/>
        <v>4442.1000000000004</v>
      </c>
      <c r="G812" s="185">
        <f t="shared" si="144"/>
        <v>2.719970792259949E-2</v>
      </c>
      <c r="H812" s="185">
        <f t="shared" si="145"/>
        <v>2.6740847092605886E-2</v>
      </c>
      <c r="I812" s="18">
        <f t="shared" si="141"/>
        <v>230.94378926985107</v>
      </c>
      <c r="J812" s="18">
        <f t="shared" si="140"/>
        <v>50.807633639367232</v>
      </c>
      <c r="K812" s="202">
        <v>95.578542770682915</v>
      </c>
      <c r="L812" s="202">
        <v>7.8118109236679469</v>
      </c>
      <c r="M812" s="71">
        <v>149</v>
      </c>
      <c r="N812" s="71">
        <v>149</v>
      </c>
      <c r="O812" s="8">
        <v>5000</v>
      </c>
      <c r="P812" s="10">
        <f t="shared" si="142"/>
        <v>385.14177660356921</v>
      </c>
      <c r="Q812" s="11">
        <f t="shared" si="143"/>
        <v>8.6702635375963885E-2</v>
      </c>
      <c r="R812" s="79"/>
    </row>
    <row r="813" spans="1:18" x14ac:dyDescent="0.35">
      <c r="A813" s="9">
        <f t="shared" si="146"/>
        <v>88</v>
      </c>
      <c r="B813" s="8" t="s">
        <v>237</v>
      </c>
      <c r="C813" s="8">
        <v>2681.07</v>
      </c>
      <c r="D813" s="8">
        <v>1283.7</v>
      </c>
      <c r="E813" s="8">
        <v>0</v>
      </c>
      <c r="F813" s="8">
        <f t="shared" si="147"/>
        <v>3964.7700000000004</v>
      </c>
      <c r="G813" s="185">
        <f t="shared" si="144"/>
        <v>1.5516611902154072E-2</v>
      </c>
      <c r="H813" s="185">
        <f t="shared" si="145"/>
        <v>1.5254845656855708E-2</v>
      </c>
      <c r="I813" s="18">
        <f t="shared" si="141"/>
        <v>131.74645696602241</v>
      </c>
      <c r="J813" s="18">
        <f t="shared" si="140"/>
        <v>28.98422053252493</v>
      </c>
      <c r="K813" s="202">
        <v>54.524672050389583</v>
      </c>
      <c r="L813" s="202">
        <v>4.4564022047770164</v>
      </c>
      <c r="M813" s="71">
        <v>85</v>
      </c>
      <c r="N813" s="71">
        <v>85</v>
      </c>
      <c r="O813" s="8">
        <v>5000</v>
      </c>
      <c r="P813" s="10">
        <f t="shared" si="142"/>
        <v>219.71175175371394</v>
      </c>
      <c r="Q813" s="11">
        <f t="shared" si="143"/>
        <v>5.5416014486014048E-2</v>
      </c>
      <c r="R813" s="79"/>
    </row>
    <row r="814" spans="1:18" x14ac:dyDescent="0.35">
      <c r="A814" s="9">
        <f t="shared" si="146"/>
        <v>89</v>
      </c>
      <c r="B814" s="8" t="s">
        <v>238</v>
      </c>
      <c r="C814" s="8">
        <v>4513.9799999999996</v>
      </c>
      <c r="D814" s="8">
        <v>0</v>
      </c>
      <c r="E814" s="8">
        <v>0</v>
      </c>
      <c r="F814" s="8">
        <f t="shared" si="147"/>
        <v>4513.9799999999996</v>
      </c>
      <c r="G814" s="185">
        <f t="shared" si="144"/>
        <v>2.7382256297918951E-2</v>
      </c>
      <c r="H814" s="185">
        <f t="shared" si="145"/>
        <v>2.6920315865039485E-2</v>
      </c>
      <c r="I814" s="18">
        <f t="shared" si="141"/>
        <v>232.49374758709837</v>
      </c>
      <c r="J814" s="18">
        <f t="shared" si="140"/>
        <v>51.148624469161639</v>
      </c>
      <c r="K814" s="202">
        <v>96.22000950068751</v>
      </c>
      <c r="L814" s="202">
        <v>7.864239184900617</v>
      </c>
      <c r="M814" s="71">
        <v>150</v>
      </c>
      <c r="N814" s="71">
        <v>150</v>
      </c>
      <c r="O814" s="8">
        <v>5000</v>
      </c>
      <c r="P814" s="10">
        <f t="shared" si="142"/>
        <v>387.72662074184814</v>
      </c>
      <c r="Q814" s="11">
        <f t="shared" si="143"/>
        <v>8.589462530668017E-2</v>
      </c>
      <c r="R814" s="79"/>
    </row>
    <row r="815" spans="1:18" x14ac:dyDescent="0.35">
      <c r="A815" s="9">
        <f t="shared" si="146"/>
        <v>90</v>
      </c>
      <c r="B815" s="8" t="s">
        <v>239</v>
      </c>
      <c r="C815" s="8">
        <v>6160.06</v>
      </c>
      <c r="D815" s="8">
        <v>98.8</v>
      </c>
      <c r="E815" s="8">
        <v>0</v>
      </c>
      <c r="F815" s="8">
        <f t="shared" si="147"/>
        <v>6258.8600000000006</v>
      </c>
      <c r="G815" s="185">
        <f t="shared" si="144"/>
        <v>3.5596933187294635E-2</v>
      </c>
      <c r="H815" s="185">
        <f t="shared" si="145"/>
        <v>3.4816941852117735E-2</v>
      </c>
      <c r="I815" s="18">
        <f t="shared" si="141"/>
        <v>301.47348528749211</v>
      </c>
      <c r="J815" s="18">
        <f t="shared" si="140"/>
        <v>66.324166763248272</v>
      </c>
      <c r="K815" s="202">
        <v>124.7679315606309</v>
      </c>
      <c r="L815" s="202">
        <v>10.223510940370804</v>
      </c>
      <c r="M815" s="71">
        <v>194</v>
      </c>
      <c r="N815" s="71">
        <v>195</v>
      </c>
      <c r="O815" s="8">
        <v>5000</v>
      </c>
      <c r="P815" s="10">
        <f t="shared" si="142"/>
        <v>502.7890945517421</v>
      </c>
      <c r="Q815" s="11">
        <f t="shared" si="143"/>
        <v>8.0332375952128984E-2</v>
      </c>
      <c r="R815" s="79"/>
    </row>
    <row r="816" spans="1:18" x14ac:dyDescent="0.35">
      <c r="A816" s="9">
        <f t="shared" si="146"/>
        <v>91</v>
      </c>
      <c r="B816" s="8" t="s">
        <v>240</v>
      </c>
      <c r="C816" s="8">
        <v>2230.3000000000002</v>
      </c>
      <c r="D816" s="8">
        <v>0</v>
      </c>
      <c r="E816" s="8">
        <v>0</v>
      </c>
      <c r="F816" s="8">
        <f t="shared" si="147"/>
        <v>2230.3000000000002</v>
      </c>
      <c r="G816" s="185">
        <f t="shared" si="144"/>
        <v>7.3019350127783867E-3</v>
      </c>
      <c r="H816" s="185">
        <f t="shared" si="145"/>
        <v>7.1787508973438626E-3</v>
      </c>
      <c r="I816" s="18">
        <f t="shared" si="141"/>
        <v>61.998332689892898</v>
      </c>
      <c r="J816" s="18">
        <f t="shared" si="140"/>
        <v>13.639633191776438</v>
      </c>
      <c r="K816" s="202">
        <v>25.658669200183333</v>
      </c>
      <c r="L816" s="202">
        <v>5.27008518456656E-2</v>
      </c>
      <c r="M816" s="71">
        <v>40</v>
      </c>
      <c r="N816" s="71">
        <v>40</v>
      </c>
      <c r="O816" s="8">
        <v>5000</v>
      </c>
      <c r="P816" s="10">
        <f t="shared" si="142"/>
        <v>101.34933593369833</v>
      </c>
      <c r="Q816" s="11">
        <f t="shared" si="143"/>
        <v>4.5442019429537871E-2</v>
      </c>
      <c r="R816" s="79"/>
    </row>
    <row r="817" spans="1:18" x14ac:dyDescent="0.35">
      <c r="A817" s="9">
        <f t="shared" si="146"/>
        <v>92</v>
      </c>
      <c r="B817" s="8" t="s">
        <v>241</v>
      </c>
      <c r="C817" s="8">
        <v>3177.46</v>
      </c>
      <c r="D817" s="8">
        <v>0</v>
      </c>
      <c r="E817" s="8">
        <v>0</v>
      </c>
      <c r="F817" s="8">
        <f t="shared" si="147"/>
        <v>3177.46</v>
      </c>
      <c r="G817" s="185">
        <f t="shared" si="144"/>
        <v>1.9167579408543266E-2</v>
      </c>
      <c r="H817" s="185">
        <f t="shared" si="145"/>
        <v>1.884422110552764E-2</v>
      </c>
      <c r="I817" s="18">
        <f t="shared" si="141"/>
        <v>162.74562331096888</v>
      </c>
      <c r="J817" s="18">
        <f t="shared" si="140"/>
        <v>35.804037128413157</v>
      </c>
      <c r="K817" s="202">
        <v>67.354006650481253</v>
      </c>
      <c r="L817" s="202">
        <v>5.5049674294304323</v>
      </c>
      <c r="M817" s="71">
        <v>105</v>
      </c>
      <c r="N817" s="71">
        <v>105</v>
      </c>
      <c r="O817" s="8">
        <v>5000</v>
      </c>
      <c r="P817" s="10">
        <f t="shared" si="142"/>
        <v>271.40863451929374</v>
      </c>
      <c r="Q817" s="11">
        <f t="shared" si="143"/>
        <v>8.5416853247340246E-2</v>
      </c>
      <c r="R817" s="79"/>
    </row>
    <row r="818" spans="1:18" x14ac:dyDescent="0.35">
      <c r="A818" s="9">
        <f t="shared" si="146"/>
        <v>93</v>
      </c>
      <c r="B818" s="8" t="s">
        <v>242</v>
      </c>
      <c r="C818" s="8">
        <v>6153.96</v>
      </c>
      <c r="D818" s="8">
        <v>0</v>
      </c>
      <c r="E818" s="8">
        <v>0</v>
      </c>
      <c r="F818" s="8">
        <f t="shared" si="147"/>
        <v>6153.96</v>
      </c>
      <c r="G818" s="185">
        <f t="shared" si="144"/>
        <v>3.5414384811975175E-2</v>
      </c>
      <c r="H818" s="185">
        <f t="shared" si="145"/>
        <v>3.4637473079684136E-2</v>
      </c>
      <c r="I818" s="18">
        <f t="shared" ref="I818:I849" si="148">(G818+H818)*$S$2</f>
        <v>299.92352697024472</v>
      </c>
      <c r="J818" s="18">
        <f t="shared" si="140"/>
        <v>65.983175933453836</v>
      </c>
      <c r="K818" s="202">
        <v>124.12646483062636</v>
      </c>
      <c r="L818" s="202">
        <v>10.171082679138131</v>
      </c>
      <c r="M818" s="71">
        <v>193</v>
      </c>
      <c r="N818" s="71">
        <v>194</v>
      </c>
      <c r="O818" s="8">
        <v>5000</v>
      </c>
      <c r="P818" s="10">
        <f t="shared" ref="P818:P849" si="149">I818+J818+K818+L818</f>
        <v>500.20425041346306</v>
      </c>
      <c r="Q818" s="11">
        <f t="shared" ref="Q818:Q849" si="150">P818/F818</f>
        <v>8.1281686980978596E-2</v>
      </c>
      <c r="R818" s="79"/>
    </row>
    <row r="819" spans="1:18" x14ac:dyDescent="0.35">
      <c r="A819" s="9">
        <f t="shared" si="146"/>
        <v>94</v>
      </c>
      <c r="B819" s="8" t="s">
        <v>243</v>
      </c>
      <c r="C819" s="8">
        <v>4767.16</v>
      </c>
      <c r="D819" s="8">
        <v>0</v>
      </c>
      <c r="E819" s="8">
        <v>0</v>
      </c>
      <c r="F819" s="8">
        <f t="shared" si="147"/>
        <v>4767.16</v>
      </c>
      <c r="G819" s="185">
        <f t="shared" si="144"/>
        <v>1.4603870025556773E-2</v>
      </c>
      <c r="H819" s="185">
        <f t="shared" si="145"/>
        <v>1.4357501794687725E-2</v>
      </c>
      <c r="I819" s="18">
        <f t="shared" si="148"/>
        <v>123.9966653797858</v>
      </c>
      <c r="J819" s="18">
        <f t="shared" si="140"/>
        <v>27.279266383552876</v>
      </c>
      <c r="K819" s="202">
        <v>51.317338400366665</v>
      </c>
      <c r="L819" s="202">
        <v>4.1942608986136625</v>
      </c>
      <c r="M819" s="71">
        <v>80</v>
      </c>
      <c r="N819" s="71">
        <v>80</v>
      </c>
      <c r="O819" s="8">
        <v>5000</v>
      </c>
      <c r="P819" s="10">
        <f t="shared" si="149"/>
        <v>206.78753106231898</v>
      </c>
      <c r="Q819" s="11">
        <f t="shared" si="150"/>
        <v>4.3377510102937382E-2</v>
      </c>
      <c r="R819" s="79"/>
    </row>
    <row r="820" spans="1:18" x14ac:dyDescent="0.35">
      <c r="A820" s="9">
        <f t="shared" si="146"/>
        <v>95</v>
      </c>
      <c r="B820" s="8" t="s">
        <v>244</v>
      </c>
      <c r="C820" s="8">
        <v>5138.5</v>
      </c>
      <c r="D820" s="8">
        <v>0</v>
      </c>
      <c r="E820" s="8">
        <v>51.8</v>
      </c>
      <c r="F820" s="8">
        <f t="shared" si="147"/>
        <v>5190.3</v>
      </c>
      <c r="G820" s="185">
        <f t="shared" si="144"/>
        <v>1.2413289521723258E-2</v>
      </c>
      <c r="H820" s="185">
        <f t="shared" si="145"/>
        <v>1.2203876525484566E-2</v>
      </c>
      <c r="I820" s="18">
        <f t="shared" si="148"/>
        <v>105.39716557281793</v>
      </c>
      <c r="J820" s="18">
        <f t="shared" si="140"/>
        <v>23.187376426019945</v>
      </c>
      <c r="K820" s="202">
        <v>43.619737640311662</v>
      </c>
      <c r="L820" s="202">
        <v>3.5651217638216131</v>
      </c>
      <c r="M820" s="71">
        <v>68</v>
      </c>
      <c r="N820" s="71">
        <v>68</v>
      </c>
      <c r="O820" s="8">
        <v>5000</v>
      </c>
      <c r="P820" s="10">
        <f t="shared" si="149"/>
        <v>175.76940140297114</v>
      </c>
      <c r="Q820" s="11">
        <f t="shared" si="150"/>
        <v>3.3864979173259951E-2</v>
      </c>
      <c r="R820" s="79"/>
    </row>
    <row r="821" spans="1:18" x14ac:dyDescent="0.35">
      <c r="A821" s="9">
        <f t="shared" si="146"/>
        <v>96</v>
      </c>
      <c r="B821" s="8" t="s">
        <v>245</v>
      </c>
      <c r="C821" s="8">
        <v>2683</v>
      </c>
      <c r="D821" s="8">
        <v>0</v>
      </c>
      <c r="E821" s="8">
        <v>0</v>
      </c>
      <c r="F821" s="8">
        <f t="shared" si="147"/>
        <v>2683</v>
      </c>
      <c r="G821" s="185">
        <f t="shared" si="144"/>
        <v>8.0321285140562259E-3</v>
      </c>
      <c r="H821" s="185">
        <f t="shared" si="145"/>
        <v>7.8966259870782481E-3</v>
      </c>
      <c r="I821" s="18">
        <f t="shared" si="148"/>
        <v>68.198165958882186</v>
      </c>
      <c r="J821" s="18">
        <f t="shared" si="140"/>
        <v>15.003596510954081</v>
      </c>
      <c r="K821" s="202">
        <v>28.224536120201666</v>
      </c>
      <c r="L821" s="202">
        <v>2.3068434942375142</v>
      </c>
      <c r="M821" s="71">
        <v>44</v>
      </c>
      <c r="N821" s="71">
        <v>44</v>
      </c>
      <c r="O821" s="8">
        <v>5000</v>
      </c>
      <c r="P821" s="10">
        <f t="shared" si="149"/>
        <v>113.73314208427544</v>
      </c>
      <c r="Q821" s="11">
        <f t="shared" si="150"/>
        <v>4.2390287769018056E-2</v>
      </c>
      <c r="R821" s="79"/>
    </row>
    <row r="822" spans="1:18" x14ac:dyDescent="0.35">
      <c r="A822" s="9">
        <f t="shared" si="146"/>
        <v>97</v>
      </c>
      <c r="B822" s="8" t="s">
        <v>246</v>
      </c>
      <c r="C822" s="8">
        <v>3593.8</v>
      </c>
      <c r="D822" s="8">
        <v>0</v>
      </c>
      <c r="E822" s="8">
        <v>0</v>
      </c>
      <c r="F822" s="8">
        <f t="shared" si="147"/>
        <v>3593.8</v>
      </c>
      <c r="G822" s="185">
        <f t="shared" si="144"/>
        <v>1.7524644030668127E-2</v>
      </c>
      <c r="H822" s="185">
        <f t="shared" si="145"/>
        <v>1.7229002153625269E-2</v>
      </c>
      <c r="I822" s="18">
        <f t="shared" si="148"/>
        <v>148.79599845574296</v>
      </c>
      <c r="J822" s="18">
        <f t="shared" ref="J822:J861" si="151">I822*0.22</f>
        <v>32.73511966026345</v>
      </c>
      <c r="K822" s="202">
        <v>61.580806080439999</v>
      </c>
      <c r="L822" s="202">
        <v>5.0331130783363953</v>
      </c>
      <c r="M822" s="71">
        <v>96</v>
      </c>
      <c r="N822" s="71">
        <v>96</v>
      </c>
      <c r="O822" s="8">
        <v>5000</v>
      </c>
      <c r="P822" s="10">
        <f t="shared" si="149"/>
        <v>248.14503727478279</v>
      </c>
      <c r="Q822" s="11">
        <f t="shared" si="150"/>
        <v>6.9048093181251824E-2</v>
      </c>
      <c r="R822" s="79"/>
    </row>
    <row r="823" spans="1:18" x14ac:dyDescent="0.35">
      <c r="A823" s="9">
        <f t="shared" si="146"/>
        <v>98</v>
      </c>
      <c r="B823" s="8" t="s">
        <v>247</v>
      </c>
      <c r="C823" s="8">
        <v>6136.78</v>
      </c>
      <c r="D823" s="8">
        <v>0</v>
      </c>
      <c r="E823" s="8">
        <v>0</v>
      </c>
      <c r="F823" s="8">
        <f t="shared" si="147"/>
        <v>6136.78</v>
      </c>
      <c r="G823" s="185">
        <f t="shared" si="144"/>
        <v>3.5414384811975175E-2</v>
      </c>
      <c r="H823" s="185">
        <f t="shared" si="145"/>
        <v>3.4637473079684136E-2</v>
      </c>
      <c r="I823" s="18">
        <f t="shared" si="148"/>
        <v>299.92352697024472</v>
      </c>
      <c r="J823" s="18">
        <f t="shared" si="151"/>
        <v>65.983175933453836</v>
      </c>
      <c r="K823" s="202">
        <v>124.12646483062636</v>
      </c>
      <c r="L823" s="202">
        <v>10.171082679138131</v>
      </c>
      <c r="M823" s="71">
        <v>193</v>
      </c>
      <c r="N823" s="71">
        <v>194</v>
      </c>
      <c r="O823" s="8">
        <v>5000</v>
      </c>
      <c r="P823" s="10">
        <f t="shared" si="149"/>
        <v>500.20425041346306</v>
      </c>
      <c r="Q823" s="11">
        <f t="shared" si="150"/>
        <v>8.1509236181427899E-2</v>
      </c>
      <c r="R823" s="79"/>
    </row>
    <row r="824" spans="1:18" x14ac:dyDescent="0.35">
      <c r="A824" s="9">
        <f t="shared" si="146"/>
        <v>99</v>
      </c>
      <c r="B824" s="8" t="s">
        <v>248</v>
      </c>
      <c r="C824" s="8">
        <v>4533.76</v>
      </c>
      <c r="D824" s="8">
        <v>0</v>
      </c>
      <c r="E824" s="8">
        <v>104</v>
      </c>
      <c r="F824" s="8">
        <f t="shared" si="147"/>
        <v>4637.76</v>
      </c>
      <c r="G824" s="185">
        <f t="shared" si="144"/>
        <v>2.7564804673238408E-2</v>
      </c>
      <c r="H824" s="185">
        <f t="shared" si="145"/>
        <v>2.709978463747308E-2</v>
      </c>
      <c r="I824" s="18">
        <f t="shared" si="148"/>
        <v>234.04370590434567</v>
      </c>
      <c r="J824" s="18">
        <f t="shared" si="151"/>
        <v>51.489615298956046</v>
      </c>
      <c r="K824" s="202">
        <v>96.861476230692077</v>
      </c>
      <c r="L824" s="202">
        <v>7.916667446133288</v>
      </c>
      <c r="M824" s="71">
        <v>151</v>
      </c>
      <c r="N824" s="71">
        <v>151</v>
      </c>
      <c r="O824" s="8">
        <v>5000</v>
      </c>
      <c r="P824" s="10">
        <f t="shared" si="149"/>
        <v>390.31146488012706</v>
      </c>
      <c r="Q824" s="11">
        <f t="shared" si="150"/>
        <v>8.4159478903636037E-2</v>
      </c>
      <c r="R824" s="79"/>
    </row>
    <row r="825" spans="1:18" x14ac:dyDescent="0.35">
      <c r="A825" s="9">
        <f t="shared" si="146"/>
        <v>100</v>
      </c>
      <c r="B825" s="8" t="s">
        <v>249</v>
      </c>
      <c r="C825" s="8">
        <v>3949.68</v>
      </c>
      <c r="D825" s="8">
        <v>0</v>
      </c>
      <c r="E825" s="8">
        <v>0</v>
      </c>
      <c r="F825" s="8">
        <f t="shared" si="147"/>
        <v>3949.68</v>
      </c>
      <c r="G825" s="185">
        <f t="shared" si="144"/>
        <v>1.0952902519167579E-2</v>
      </c>
      <c r="H825" s="185">
        <f t="shared" si="145"/>
        <v>1.0768126346015794E-2</v>
      </c>
      <c r="I825" s="18">
        <f t="shared" si="148"/>
        <v>92.99749903483935</v>
      </c>
      <c r="J825" s="18">
        <f t="shared" si="151"/>
        <v>20.459449787664656</v>
      </c>
      <c r="K825" s="202">
        <v>38.488003800274996</v>
      </c>
      <c r="L825" s="202">
        <v>3.1456956739602466</v>
      </c>
      <c r="M825" s="71">
        <v>60</v>
      </c>
      <c r="N825" s="71">
        <v>60</v>
      </c>
      <c r="O825" s="8">
        <v>5000</v>
      </c>
      <c r="P825" s="10">
        <f t="shared" si="149"/>
        <v>155.09064829673923</v>
      </c>
      <c r="Q825" s="11">
        <f t="shared" si="150"/>
        <v>3.9266636359588429E-2</v>
      </c>
      <c r="R825" s="79"/>
    </row>
    <row r="826" spans="1:18" x14ac:dyDescent="0.35">
      <c r="A826" s="9">
        <f t="shared" si="146"/>
        <v>101</v>
      </c>
      <c r="B826" s="8" t="s">
        <v>250</v>
      </c>
      <c r="C826" s="8">
        <v>77</v>
      </c>
      <c r="D826" s="8">
        <v>0</v>
      </c>
      <c r="E826" s="8">
        <v>0</v>
      </c>
      <c r="F826" s="8">
        <f t="shared" si="147"/>
        <v>77</v>
      </c>
      <c r="G826" s="185">
        <f t="shared" si="144"/>
        <v>5.4764512595837896E-4</v>
      </c>
      <c r="H826" s="185">
        <f t="shared" si="145"/>
        <v>3.5893754486719312E-4</v>
      </c>
      <c r="I826" s="18">
        <f t="shared" si="148"/>
        <v>3.8814883760061458</v>
      </c>
      <c r="J826" s="18">
        <f t="shared" si="151"/>
        <v>0.85392744272135213</v>
      </c>
      <c r="K826" s="202">
        <v>1.6063193997509171</v>
      </c>
      <c r="L826" s="202">
        <v>0.15728478369801235</v>
      </c>
      <c r="M826" s="71">
        <v>2</v>
      </c>
      <c r="N826" s="71">
        <v>3</v>
      </c>
      <c r="O826" s="8">
        <v>5000</v>
      </c>
      <c r="P826" s="10">
        <f t="shared" si="149"/>
        <v>6.4990200021764268</v>
      </c>
      <c r="Q826" s="11">
        <f t="shared" si="150"/>
        <v>8.440285717112242E-2</v>
      </c>
      <c r="R826" s="79"/>
    </row>
    <row r="827" spans="1:18" x14ac:dyDescent="0.35">
      <c r="A827" s="9">
        <f t="shared" si="146"/>
        <v>102</v>
      </c>
      <c r="B827" s="8" t="s">
        <v>251</v>
      </c>
      <c r="C827" s="8">
        <v>34.799999999999997</v>
      </c>
      <c r="D827" s="8">
        <v>0</v>
      </c>
      <c r="E827" s="8">
        <v>0</v>
      </c>
      <c r="F827" s="8">
        <f t="shared" si="147"/>
        <v>34.799999999999997</v>
      </c>
      <c r="G827" s="185">
        <f t="shared" si="144"/>
        <v>3.6509675063891932E-4</v>
      </c>
      <c r="H827" s="185">
        <f t="shared" si="145"/>
        <v>1.7946877243359656E-4</v>
      </c>
      <c r="I827" s="18">
        <f t="shared" si="148"/>
        <v>2.331530058758823</v>
      </c>
      <c r="J827" s="18">
        <f t="shared" si="151"/>
        <v>0.51293661292694104</v>
      </c>
      <c r="K827" s="202">
        <v>0.96485266974633366</v>
      </c>
      <c r="L827" s="202">
        <v>0.10485652246534156</v>
      </c>
      <c r="M827" s="71">
        <v>1</v>
      </c>
      <c r="N827" s="71">
        <v>2</v>
      </c>
      <c r="O827" s="8">
        <v>5000</v>
      </c>
      <c r="P827" s="10">
        <f t="shared" si="149"/>
        <v>3.9141758638974391</v>
      </c>
      <c r="Q827" s="11">
        <f t="shared" si="150"/>
        <v>0.11247631792808734</v>
      </c>
      <c r="R827" s="79"/>
    </row>
    <row r="828" spans="1:18" x14ac:dyDescent="0.35">
      <c r="A828" s="9">
        <f t="shared" si="146"/>
        <v>103</v>
      </c>
      <c r="B828" s="8" t="s">
        <v>252</v>
      </c>
      <c r="C828" s="8">
        <v>6375.55</v>
      </c>
      <c r="D828" s="8"/>
      <c r="E828" s="8">
        <v>169.5</v>
      </c>
      <c r="F828" s="8">
        <f t="shared" si="147"/>
        <v>6545.05</v>
      </c>
      <c r="G828" s="185">
        <f t="shared" si="144"/>
        <v>1.9532676159182184E-2</v>
      </c>
      <c r="H828" s="185">
        <f t="shared" si="145"/>
        <v>1.9203158650394833E-2</v>
      </c>
      <c r="I828" s="18">
        <f t="shared" si="148"/>
        <v>165.84553994546349</v>
      </c>
      <c r="J828" s="18">
        <f t="shared" si="151"/>
        <v>36.486018788001964</v>
      </c>
      <c r="K828" s="202">
        <v>68.6369401104904</v>
      </c>
      <c r="L828" s="202">
        <v>5.6098239518957733</v>
      </c>
      <c r="M828" s="71">
        <v>107</v>
      </c>
      <c r="N828" s="71">
        <v>107</v>
      </c>
      <c r="O828" s="8">
        <v>5000</v>
      </c>
      <c r="P828" s="10">
        <f t="shared" si="149"/>
        <v>276.57832279585159</v>
      </c>
      <c r="Q828" s="11">
        <f t="shared" si="150"/>
        <v>4.2257633294757346E-2</v>
      </c>
      <c r="R828" s="79"/>
    </row>
    <row r="829" spans="1:18" x14ac:dyDescent="0.35">
      <c r="A829" s="9">
        <f t="shared" si="146"/>
        <v>104</v>
      </c>
      <c r="B829" s="8" t="s">
        <v>253</v>
      </c>
      <c r="C829" s="8">
        <v>5034.24</v>
      </c>
      <c r="D829" s="8">
        <v>204.9</v>
      </c>
      <c r="E829" s="8">
        <v>106.7</v>
      </c>
      <c r="F829" s="8">
        <f t="shared" si="147"/>
        <v>5345.8399999999992</v>
      </c>
      <c r="G829" s="185">
        <f t="shared" si="144"/>
        <v>1.9167579408543266E-2</v>
      </c>
      <c r="H829" s="185">
        <f t="shared" si="145"/>
        <v>1.884422110552764E-2</v>
      </c>
      <c r="I829" s="18">
        <f t="shared" si="148"/>
        <v>162.74562331096888</v>
      </c>
      <c r="J829" s="18">
        <f t="shared" si="151"/>
        <v>35.804037128413157</v>
      </c>
      <c r="K829" s="202">
        <v>67.354006650481253</v>
      </c>
      <c r="L829" s="202">
        <v>5.5049674294304323</v>
      </c>
      <c r="M829" s="71">
        <v>105</v>
      </c>
      <c r="N829" s="71">
        <v>105</v>
      </c>
      <c r="O829" s="8">
        <v>5000</v>
      </c>
      <c r="P829" s="10">
        <f t="shared" si="149"/>
        <v>271.40863451929374</v>
      </c>
      <c r="Q829" s="11">
        <f t="shared" si="150"/>
        <v>5.0770063174224028E-2</v>
      </c>
      <c r="R829" s="79"/>
    </row>
    <row r="830" spans="1:18" x14ac:dyDescent="0.35">
      <c r="A830" s="9">
        <f t="shared" si="146"/>
        <v>105</v>
      </c>
      <c r="B830" s="8" t="s">
        <v>254</v>
      </c>
      <c r="C830" s="8">
        <v>4025.8</v>
      </c>
      <c r="D830" s="8">
        <v>0</v>
      </c>
      <c r="E830" s="8">
        <v>0</v>
      </c>
      <c r="F830" s="8">
        <f t="shared" si="147"/>
        <v>4025.8</v>
      </c>
      <c r="G830" s="185">
        <f t="shared" si="144"/>
        <v>1.2778386272362177E-2</v>
      </c>
      <c r="H830" s="185">
        <f t="shared" si="145"/>
        <v>1.2562814070351759E-2</v>
      </c>
      <c r="I830" s="18">
        <f t="shared" si="148"/>
        <v>108.49708220731257</v>
      </c>
      <c r="J830" s="18">
        <f t="shared" si="151"/>
        <v>23.869358085608766</v>
      </c>
      <c r="K830" s="202">
        <v>44.902671100320838</v>
      </c>
      <c r="L830" s="202">
        <v>3.669978286286955</v>
      </c>
      <c r="M830" s="71">
        <v>70</v>
      </c>
      <c r="N830" s="71">
        <v>70</v>
      </c>
      <c r="O830" s="8">
        <v>5000</v>
      </c>
      <c r="P830" s="10">
        <f t="shared" si="149"/>
        <v>180.93908967952913</v>
      </c>
      <c r="Q830" s="11">
        <f t="shared" si="150"/>
        <v>4.4944877957059245E-2</v>
      </c>
      <c r="R830" s="79"/>
    </row>
    <row r="831" spans="1:18" x14ac:dyDescent="0.35">
      <c r="A831" s="9">
        <f t="shared" si="146"/>
        <v>106</v>
      </c>
      <c r="B831" s="8" t="s">
        <v>255</v>
      </c>
      <c r="C831" s="8">
        <v>5829.59</v>
      </c>
      <c r="D831" s="8">
        <v>0</v>
      </c>
      <c r="E831" s="8">
        <v>0</v>
      </c>
      <c r="F831" s="8">
        <f t="shared" si="147"/>
        <v>5829.59</v>
      </c>
      <c r="G831" s="185">
        <f t="shared" si="144"/>
        <v>1.9715224534501644E-2</v>
      </c>
      <c r="H831" s="185">
        <f t="shared" si="145"/>
        <v>1.9382627422828428E-2</v>
      </c>
      <c r="I831" s="18">
        <f t="shared" si="148"/>
        <v>167.39549826271084</v>
      </c>
      <c r="J831" s="18">
        <f t="shared" si="151"/>
        <v>36.827009617796385</v>
      </c>
      <c r="K831" s="202">
        <v>69.278406840495023</v>
      </c>
      <c r="L831" s="202">
        <v>5.6622522131284443</v>
      </c>
      <c r="M831" s="71">
        <v>108</v>
      </c>
      <c r="N831" s="71">
        <v>108</v>
      </c>
      <c r="O831" s="8">
        <v>5000</v>
      </c>
      <c r="P831" s="10">
        <f t="shared" si="149"/>
        <v>279.16316693413069</v>
      </c>
      <c r="Q831" s="11">
        <f t="shared" si="150"/>
        <v>4.7887272850085628E-2</v>
      </c>
      <c r="R831" s="79"/>
    </row>
    <row r="832" spans="1:18" x14ac:dyDescent="0.35">
      <c r="A832" s="9">
        <f t="shared" si="146"/>
        <v>107</v>
      </c>
      <c r="B832" s="8" t="s">
        <v>256</v>
      </c>
      <c r="C832" s="8">
        <v>4802</v>
      </c>
      <c r="D832" s="8">
        <v>0</v>
      </c>
      <c r="E832" s="8">
        <v>0</v>
      </c>
      <c r="F832" s="8">
        <f t="shared" si="147"/>
        <v>4802</v>
      </c>
      <c r="G832" s="185">
        <f t="shared" si="144"/>
        <v>1.4603870025556773E-2</v>
      </c>
      <c r="H832" s="185">
        <f t="shared" si="145"/>
        <v>1.4357501794687725E-2</v>
      </c>
      <c r="I832" s="18">
        <f t="shared" si="148"/>
        <v>123.9966653797858</v>
      </c>
      <c r="J832" s="18">
        <f t="shared" si="151"/>
        <v>27.279266383552876</v>
      </c>
      <c r="K832" s="202">
        <v>51.317338400366665</v>
      </c>
      <c r="L832" s="202">
        <v>4.1942608986136625</v>
      </c>
      <c r="M832" s="71">
        <v>80</v>
      </c>
      <c r="N832" s="71">
        <v>80</v>
      </c>
      <c r="O832" s="8">
        <v>5000</v>
      </c>
      <c r="P832" s="10">
        <f t="shared" si="149"/>
        <v>206.78753106231898</v>
      </c>
      <c r="Q832" s="11">
        <f t="shared" si="150"/>
        <v>4.3062792807646598E-2</v>
      </c>
      <c r="R832" s="79"/>
    </row>
    <row r="833" spans="1:18" x14ac:dyDescent="0.35">
      <c r="A833" s="9">
        <f t="shared" si="146"/>
        <v>108</v>
      </c>
      <c r="B833" s="8" t="s">
        <v>257</v>
      </c>
      <c r="C833" s="8">
        <v>4841.7</v>
      </c>
      <c r="D833" s="8">
        <v>0</v>
      </c>
      <c r="E833" s="8">
        <v>0</v>
      </c>
      <c r="F833" s="8">
        <f t="shared" si="147"/>
        <v>4841.7</v>
      </c>
      <c r="G833" s="185">
        <f t="shared" si="144"/>
        <v>1.4603870025556773E-2</v>
      </c>
      <c r="H833" s="185">
        <f t="shared" si="145"/>
        <v>1.4357501794687725E-2</v>
      </c>
      <c r="I833" s="18">
        <f t="shared" si="148"/>
        <v>123.9966653797858</v>
      </c>
      <c r="J833" s="18">
        <f t="shared" si="151"/>
        <v>27.279266383552876</v>
      </c>
      <c r="K833" s="202">
        <v>51.317338400366665</v>
      </c>
      <c r="L833" s="202">
        <v>4.1942608986136625</v>
      </c>
      <c r="M833" s="71">
        <v>80</v>
      </c>
      <c r="N833" s="71">
        <v>80</v>
      </c>
      <c r="O833" s="8">
        <v>5000</v>
      </c>
      <c r="P833" s="10">
        <f t="shared" si="149"/>
        <v>206.78753106231898</v>
      </c>
      <c r="Q833" s="11">
        <f t="shared" si="150"/>
        <v>4.2709695161269594E-2</v>
      </c>
      <c r="R833" s="79"/>
    </row>
    <row r="834" spans="1:18" x14ac:dyDescent="0.35">
      <c r="A834" s="9">
        <f t="shared" si="146"/>
        <v>109</v>
      </c>
      <c r="B834" s="8" t="s">
        <v>258</v>
      </c>
      <c r="C834" s="8">
        <v>103.9</v>
      </c>
      <c r="D834" s="8">
        <v>0</v>
      </c>
      <c r="E834" s="8">
        <v>0</v>
      </c>
      <c r="F834" s="8">
        <f t="shared" si="147"/>
        <v>103.9</v>
      </c>
      <c r="G834" s="185">
        <f t="shared" si="144"/>
        <v>5.4764512595837896E-4</v>
      </c>
      <c r="H834" s="185">
        <f t="shared" si="145"/>
        <v>5.3840631730078966E-4</v>
      </c>
      <c r="I834" s="18">
        <f t="shared" si="148"/>
        <v>4.6498749517419675</v>
      </c>
      <c r="J834" s="18">
        <f t="shared" si="151"/>
        <v>1.0229724893832328</v>
      </c>
      <c r="K834" s="202">
        <v>1.92440019001375</v>
      </c>
      <c r="L834" s="202">
        <v>0.15728478369801235</v>
      </c>
      <c r="M834" s="71">
        <v>3</v>
      </c>
      <c r="N834" s="71">
        <v>3</v>
      </c>
      <c r="O834" s="8">
        <v>5000</v>
      </c>
      <c r="P834" s="10">
        <f t="shared" si="149"/>
        <v>7.7545324148369623</v>
      </c>
      <c r="Q834" s="11">
        <f t="shared" si="150"/>
        <v>7.4634575696217148E-2</v>
      </c>
      <c r="R834" s="79"/>
    </row>
    <row r="835" spans="1:18" x14ac:dyDescent="0.35">
      <c r="A835" s="9">
        <f t="shared" si="146"/>
        <v>110</v>
      </c>
      <c r="B835" s="8" t="s">
        <v>259</v>
      </c>
      <c r="C835" s="8">
        <v>81.400000000000006</v>
      </c>
      <c r="D835" s="8">
        <v>0</v>
      </c>
      <c r="E835" s="8">
        <v>0</v>
      </c>
      <c r="F835" s="8">
        <f t="shared" si="147"/>
        <v>81.400000000000006</v>
      </c>
      <c r="G835" s="185">
        <f t="shared" si="144"/>
        <v>3.6509675063891932E-4</v>
      </c>
      <c r="H835" s="185">
        <f t="shared" si="145"/>
        <v>1.7946877243359656E-4</v>
      </c>
      <c r="I835" s="18">
        <f t="shared" si="148"/>
        <v>2.331530058758823</v>
      </c>
      <c r="J835" s="18">
        <f t="shared" si="151"/>
        <v>0.51293661292694104</v>
      </c>
      <c r="K835" s="202">
        <v>0.96485266974633366</v>
      </c>
      <c r="L835" s="202">
        <v>0.10485652246534156</v>
      </c>
      <c r="M835" s="71">
        <v>1</v>
      </c>
      <c r="N835" s="71">
        <v>2</v>
      </c>
      <c r="O835" s="8">
        <v>5000</v>
      </c>
      <c r="P835" s="10">
        <f t="shared" si="149"/>
        <v>3.9141758638974391</v>
      </c>
      <c r="Q835" s="11">
        <f t="shared" si="150"/>
        <v>4.8085698573678608E-2</v>
      </c>
      <c r="R835" s="79"/>
    </row>
    <row r="836" spans="1:18" x14ac:dyDescent="0.35">
      <c r="A836" s="9">
        <f t="shared" si="146"/>
        <v>111</v>
      </c>
      <c r="B836" s="8" t="s">
        <v>260</v>
      </c>
      <c r="C836" s="8">
        <v>103.2</v>
      </c>
      <c r="D836" s="8">
        <v>0</v>
      </c>
      <c r="E836" s="8">
        <v>0</v>
      </c>
      <c r="F836" s="8">
        <f t="shared" si="147"/>
        <v>103.2</v>
      </c>
      <c r="G836" s="185">
        <f t="shared" si="144"/>
        <v>3.6509675063891932E-4</v>
      </c>
      <c r="H836" s="185">
        <f t="shared" si="145"/>
        <v>3.5893754486719312E-4</v>
      </c>
      <c r="I836" s="18">
        <f t="shared" si="148"/>
        <v>3.0999166344946452</v>
      </c>
      <c r="J836" s="18">
        <f t="shared" si="151"/>
        <v>0.68198165958882195</v>
      </c>
      <c r="K836" s="202">
        <v>1.2829334600091666</v>
      </c>
      <c r="L836" s="202">
        <v>0.10485652246534156</v>
      </c>
      <c r="M836" s="71">
        <v>2</v>
      </c>
      <c r="N836" s="71">
        <v>2</v>
      </c>
      <c r="O836" s="8">
        <v>5000</v>
      </c>
      <c r="P836" s="10">
        <f t="shared" si="149"/>
        <v>5.1696882765579755</v>
      </c>
      <c r="Q836" s="11">
        <f t="shared" si="150"/>
        <v>5.0093878648817591E-2</v>
      </c>
      <c r="R836" s="79"/>
    </row>
    <row r="837" spans="1:18" x14ac:dyDescent="0.35">
      <c r="A837" s="9">
        <f t="shared" si="146"/>
        <v>112</v>
      </c>
      <c r="B837" s="8" t="s">
        <v>261</v>
      </c>
      <c r="C837" s="8">
        <v>189.3</v>
      </c>
      <c r="D837" s="8">
        <v>0</v>
      </c>
      <c r="E837" s="8">
        <v>0</v>
      </c>
      <c r="F837" s="8">
        <f t="shared" si="147"/>
        <v>189.3</v>
      </c>
      <c r="G837" s="185">
        <f t="shared" si="144"/>
        <v>7.3019350127783865E-4</v>
      </c>
      <c r="H837" s="185">
        <f t="shared" si="145"/>
        <v>7.1787508973438624E-4</v>
      </c>
      <c r="I837" s="18">
        <f t="shared" si="148"/>
        <v>6.1998332689892903</v>
      </c>
      <c r="J837" s="18">
        <f t="shared" si="151"/>
        <v>1.3639633191776439</v>
      </c>
      <c r="K837" s="202">
        <v>2.5658669200183333</v>
      </c>
      <c r="L837" s="202">
        <v>0.20971304493068313</v>
      </c>
      <c r="M837" s="71">
        <v>4</v>
      </c>
      <c r="N837" s="71">
        <v>4</v>
      </c>
      <c r="O837" s="8">
        <v>5000</v>
      </c>
      <c r="P837" s="10">
        <f t="shared" si="149"/>
        <v>10.339376553115951</v>
      </c>
      <c r="Q837" s="11">
        <f t="shared" si="150"/>
        <v>5.4618999224067356E-2</v>
      </c>
      <c r="R837" s="79"/>
    </row>
    <row r="838" spans="1:18" x14ac:dyDescent="0.35">
      <c r="A838" s="9">
        <f t="shared" si="146"/>
        <v>113</v>
      </c>
      <c r="B838" s="8" t="s">
        <v>262</v>
      </c>
      <c r="C838" s="8">
        <v>95.8</v>
      </c>
      <c r="D838" s="8">
        <v>0</v>
      </c>
      <c r="E838" s="8">
        <v>0</v>
      </c>
      <c r="F838" s="8">
        <f t="shared" si="147"/>
        <v>95.8</v>
      </c>
      <c r="G838" s="185">
        <f t="shared" si="144"/>
        <v>1.0952902519167579E-3</v>
      </c>
      <c r="H838" s="185">
        <f t="shared" si="145"/>
        <v>8.9734386216798283E-4</v>
      </c>
      <c r="I838" s="18">
        <f t="shared" si="148"/>
        <v>8.5313633277481138</v>
      </c>
      <c r="J838" s="18">
        <f t="shared" si="151"/>
        <v>1.8768999321045849</v>
      </c>
      <c r="K838" s="202">
        <v>3.5307195897646673</v>
      </c>
      <c r="L838" s="202">
        <v>0.31456956739602471</v>
      </c>
      <c r="M838" s="71">
        <v>5</v>
      </c>
      <c r="N838" s="71">
        <v>6</v>
      </c>
      <c r="O838" s="8">
        <v>5000</v>
      </c>
      <c r="P838" s="10">
        <f t="shared" si="149"/>
        <v>14.25355241701339</v>
      </c>
      <c r="Q838" s="11">
        <f t="shared" si="150"/>
        <v>0.14878447199387673</v>
      </c>
      <c r="R838" s="79"/>
    </row>
    <row r="839" spans="1:18" x14ac:dyDescent="0.35">
      <c r="A839" s="9">
        <f t="shared" si="146"/>
        <v>114</v>
      </c>
      <c r="B839" s="8" t="s">
        <v>263</v>
      </c>
      <c r="C839" s="8">
        <v>88.4</v>
      </c>
      <c r="D839" s="8">
        <v>0</v>
      </c>
      <c r="E839" s="8">
        <v>0</v>
      </c>
      <c r="F839" s="8">
        <f t="shared" si="147"/>
        <v>88.4</v>
      </c>
      <c r="G839" s="185">
        <f t="shared" si="144"/>
        <v>9.1274187659729834E-4</v>
      </c>
      <c r="H839" s="185">
        <f t="shared" si="145"/>
        <v>7.1787508973438624E-4</v>
      </c>
      <c r="I839" s="18">
        <f t="shared" si="148"/>
        <v>6.9814050105007901</v>
      </c>
      <c r="J839" s="18">
        <f t="shared" si="151"/>
        <v>1.5359091023101739</v>
      </c>
      <c r="K839" s="202">
        <v>2.8892528597600835</v>
      </c>
      <c r="L839" s="202">
        <v>0.2621413061633539</v>
      </c>
      <c r="M839" s="71">
        <v>4</v>
      </c>
      <c r="N839" s="71">
        <v>5</v>
      </c>
      <c r="O839" s="8">
        <v>5000</v>
      </c>
      <c r="P839" s="10">
        <f t="shared" si="149"/>
        <v>11.668708278734403</v>
      </c>
      <c r="Q839" s="11">
        <f t="shared" si="150"/>
        <v>0.13199896242912221</v>
      </c>
      <c r="R839" s="79"/>
    </row>
    <row r="840" spans="1:18" x14ac:dyDescent="0.35">
      <c r="A840" s="9">
        <f t="shared" si="146"/>
        <v>115</v>
      </c>
      <c r="B840" s="8" t="s">
        <v>264</v>
      </c>
      <c r="C840" s="8">
        <v>106.3</v>
      </c>
      <c r="D840" s="8">
        <v>0</v>
      </c>
      <c r="E840" s="8">
        <v>0</v>
      </c>
      <c r="F840" s="8">
        <f t="shared" si="147"/>
        <v>106.3</v>
      </c>
      <c r="G840" s="185">
        <f t="shared" si="144"/>
        <v>1.2778386272362177E-3</v>
      </c>
      <c r="H840" s="185">
        <f t="shared" si="145"/>
        <v>1.0768126346015793E-3</v>
      </c>
      <c r="I840" s="18">
        <f t="shared" si="148"/>
        <v>10.081321644995436</v>
      </c>
      <c r="J840" s="18">
        <f t="shared" si="151"/>
        <v>2.217890761898996</v>
      </c>
      <c r="K840" s="202">
        <v>4.1721863197692501</v>
      </c>
      <c r="L840" s="202">
        <v>0.36699782862869545</v>
      </c>
      <c r="M840" s="71">
        <v>6</v>
      </c>
      <c r="N840" s="71">
        <v>7</v>
      </c>
      <c r="O840" s="8">
        <v>5000</v>
      </c>
      <c r="P840" s="10">
        <f t="shared" si="149"/>
        <v>16.838396555292377</v>
      </c>
      <c r="Q840" s="11">
        <f t="shared" si="150"/>
        <v>0.15840448311657929</v>
      </c>
      <c r="R840" s="79"/>
    </row>
    <row r="841" spans="1:18" x14ac:dyDescent="0.35">
      <c r="A841" s="9">
        <f t="shared" si="146"/>
        <v>116</v>
      </c>
      <c r="B841" s="8" t="s">
        <v>265</v>
      </c>
      <c r="C841" s="8">
        <v>81.489999999999995</v>
      </c>
      <c r="D841" s="8">
        <v>0</v>
      </c>
      <c r="E841" s="8">
        <v>0</v>
      </c>
      <c r="F841" s="8">
        <f t="shared" si="147"/>
        <v>81.489999999999995</v>
      </c>
      <c r="G841" s="185">
        <f t="shared" si="144"/>
        <v>5.4764512595837896E-4</v>
      </c>
      <c r="H841" s="185">
        <f t="shared" si="145"/>
        <v>5.3840631730078966E-4</v>
      </c>
      <c r="I841" s="18">
        <f t="shared" si="148"/>
        <v>4.6498749517419675</v>
      </c>
      <c r="J841" s="18">
        <f t="shared" si="151"/>
        <v>1.0229724893832328</v>
      </c>
      <c r="K841" s="202">
        <v>1.92440019001375</v>
      </c>
      <c r="L841" s="202">
        <v>0.15728478369801235</v>
      </c>
      <c r="M841" s="71">
        <v>3</v>
      </c>
      <c r="N841" s="71">
        <v>3</v>
      </c>
      <c r="O841" s="8">
        <v>5000</v>
      </c>
      <c r="P841" s="10">
        <f t="shared" si="149"/>
        <v>7.7545324148369623</v>
      </c>
      <c r="Q841" s="11">
        <f t="shared" si="150"/>
        <v>9.5159312981187419E-2</v>
      </c>
      <c r="R841" s="79"/>
    </row>
    <row r="842" spans="1:18" x14ac:dyDescent="0.35">
      <c r="A842" s="9">
        <f t="shared" si="146"/>
        <v>117</v>
      </c>
      <c r="B842" s="8" t="s">
        <v>266</v>
      </c>
      <c r="C842" s="8">
        <v>153.19999999999999</v>
      </c>
      <c r="D842" s="8">
        <v>0</v>
      </c>
      <c r="E842" s="8">
        <v>0</v>
      </c>
      <c r="F842" s="8">
        <f t="shared" ref="F842:F861" si="152">C842+D842+E842</f>
        <v>153.19999999999999</v>
      </c>
      <c r="G842" s="185">
        <f t="shared" si="144"/>
        <v>7.3019350127783865E-4</v>
      </c>
      <c r="H842" s="185">
        <f t="shared" si="145"/>
        <v>5.3840631730078966E-4</v>
      </c>
      <c r="I842" s="18">
        <f t="shared" si="148"/>
        <v>5.4314466932534682</v>
      </c>
      <c r="J842" s="18">
        <f t="shared" si="151"/>
        <v>1.194918272515763</v>
      </c>
      <c r="K842" s="202">
        <v>2.2477861297555006</v>
      </c>
      <c r="L842" s="202">
        <v>0.20971304493068313</v>
      </c>
      <c r="M842" s="71">
        <v>3</v>
      </c>
      <c r="N842" s="71">
        <v>4</v>
      </c>
      <c r="O842" s="8">
        <v>5000</v>
      </c>
      <c r="P842" s="10">
        <f t="shared" si="149"/>
        <v>9.0838641404554163</v>
      </c>
      <c r="Q842" s="11">
        <f t="shared" si="150"/>
        <v>5.9294152352842147E-2</v>
      </c>
      <c r="R842" s="79"/>
    </row>
    <row r="843" spans="1:18" x14ac:dyDescent="0.35">
      <c r="A843" s="9">
        <f t="shared" si="146"/>
        <v>118</v>
      </c>
      <c r="B843" s="8" t="s">
        <v>267</v>
      </c>
      <c r="C843" s="8">
        <v>130.4</v>
      </c>
      <c r="D843" s="8">
        <v>0</v>
      </c>
      <c r="E843" s="8">
        <v>0</v>
      </c>
      <c r="F843" s="8">
        <f t="shared" si="152"/>
        <v>130.4</v>
      </c>
      <c r="G843" s="185">
        <f t="shared" si="144"/>
        <v>7.3019350127783865E-4</v>
      </c>
      <c r="H843" s="185">
        <f t="shared" si="145"/>
        <v>7.1787508973438624E-4</v>
      </c>
      <c r="I843" s="18">
        <f t="shared" si="148"/>
        <v>6.1998332689892903</v>
      </c>
      <c r="J843" s="18">
        <f t="shared" si="151"/>
        <v>1.3639633191776439</v>
      </c>
      <c r="K843" s="202">
        <v>2.5658669200183333</v>
      </c>
      <c r="L843" s="202">
        <v>0.20971304493068313</v>
      </c>
      <c r="M843" s="71">
        <v>4</v>
      </c>
      <c r="N843" s="71">
        <v>4</v>
      </c>
      <c r="O843" s="8">
        <v>5000</v>
      </c>
      <c r="P843" s="10">
        <f t="shared" si="149"/>
        <v>10.339376553115951</v>
      </c>
      <c r="Q843" s="11">
        <f t="shared" si="150"/>
        <v>7.9289697493220485E-2</v>
      </c>
      <c r="R843" s="79"/>
    </row>
    <row r="844" spans="1:18" x14ac:dyDescent="0.35">
      <c r="A844" s="9">
        <f t="shared" si="146"/>
        <v>119</v>
      </c>
      <c r="B844" s="8" t="s">
        <v>268</v>
      </c>
      <c r="C844" s="8">
        <v>5265.83</v>
      </c>
      <c r="D844" s="8">
        <v>0</v>
      </c>
      <c r="E844" s="8">
        <v>1489.9</v>
      </c>
      <c r="F844" s="8">
        <f t="shared" si="152"/>
        <v>6755.73</v>
      </c>
      <c r="G844" s="185">
        <f t="shared" si="144"/>
        <v>1.7889740781307048E-2</v>
      </c>
      <c r="H844" s="185">
        <f t="shared" si="145"/>
        <v>1.7587939698492462E-2</v>
      </c>
      <c r="I844" s="18">
        <f t="shared" si="148"/>
        <v>151.89591509023759</v>
      </c>
      <c r="J844" s="18">
        <f t="shared" si="151"/>
        <v>33.417101319852272</v>
      </c>
      <c r="K844" s="202">
        <v>62.863739540449167</v>
      </c>
      <c r="L844" s="202">
        <v>5.1379696008017373</v>
      </c>
      <c r="M844" s="71">
        <v>98</v>
      </c>
      <c r="N844" s="71">
        <v>98</v>
      </c>
      <c r="O844" s="8">
        <v>5000</v>
      </c>
      <c r="P844" s="10">
        <f t="shared" si="149"/>
        <v>253.31472555134076</v>
      </c>
      <c r="Q844" s="11">
        <f t="shared" si="150"/>
        <v>3.7496277315899357E-2</v>
      </c>
      <c r="R844" s="79"/>
    </row>
    <row r="845" spans="1:18" x14ac:dyDescent="0.35">
      <c r="A845" s="9">
        <f t="shared" si="146"/>
        <v>120</v>
      </c>
      <c r="B845" s="8" t="s">
        <v>269</v>
      </c>
      <c r="C845" s="8">
        <v>3884.83</v>
      </c>
      <c r="D845" s="8">
        <v>0</v>
      </c>
      <c r="E845" s="8">
        <v>230.5</v>
      </c>
      <c r="F845" s="8">
        <f t="shared" si="152"/>
        <v>4115.33</v>
      </c>
      <c r="G845" s="185">
        <f t="shared" si="144"/>
        <v>1.2960934647681636E-2</v>
      </c>
      <c r="H845" s="185">
        <f t="shared" si="145"/>
        <v>1.2742282842785356E-2</v>
      </c>
      <c r="I845" s="18">
        <f t="shared" si="148"/>
        <v>110.0470405245599</v>
      </c>
      <c r="J845" s="18">
        <f t="shared" si="151"/>
        <v>24.210348915403181</v>
      </c>
      <c r="K845" s="202">
        <v>45.544137830325411</v>
      </c>
      <c r="L845" s="202">
        <v>3.722406547519626</v>
      </c>
      <c r="M845" s="71">
        <v>71</v>
      </c>
      <c r="N845" s="71">
        <v>71</v>
      </c>
      <c r="O845" s="8">
        <v>5000</v>
      </c>
      <c r="P845" s="10">
        <f t="shared" si="149"/>
        <v>183.52393381780811</v>
      </c>
      <c r="Q845" s="11">
        <f t="shared" si="150"/>
        <v>4.4595192564826663E-2</v>
      </c>
      <c r="R845" s="79"/>
    </row>
    <row r="846" spans="1:18" x14ac:dyDescent="0.35">
      <c r="A846" s="9">
        <f t="shared" si="146"/>
        <v>121</v>
      </c>
      <c r="B846" s="8" t="s">
        <v>270</v>
      </c>
      <c r="C846" s="8">
        <v>4215.83</v>
      </c>
      <c r="D846" s="8">
        <v>0</v>
      </c>
      <c r="E846" s="8">
        <v>0</v>
      </c>
      <c r="F846" s="8">
        <f t="shared" si="152"/>
        <v>4215.83</v>
      </c>
      <c r="G846" s="185">
        <f t="shared" si="144"/>
        <v>1.5334063526834611E-2</v>
      </c>
      <c r="H846" s="185">
        <f t="shared" si="145"/>
        <v>1.5075376884422112E-2</v>
      </c>
      <c r="I846" s="18">
        <f t="shared" si="148"/>
        <v>130.19649864877508</v>
      </c>
      <c r="J846" s="18">
        <f t="shared" si="151"/>
        <v>28.643229702730515</v>
      </c>
      <c r="K846" s="202">
        <v>53.883205320385002</v>
      </c>
      <c r="L846" s="202">
        <v>4.4039739435443455</v>
      </c>
      <c r="M846" s="71">
        <v>84</v>
      </c>
      <c r="N846" s="71">
        <v>84</v>
      </c>
      <c r="O846" s="8">
        <v>5000</v>
      </c>
      <c r="P846" s="10">
        <f t="shared" si="149"/>
        <v>217.12690761543493</v>
      </c>
      <c r="Q846" s="11">
        <f t="shared" si="150"/>
        <v>5.1502766386556133E-2</v>
      </c>
      <c r="R846" s="79"/>
    </row>
    <row r="847" spans="1:18" x14ac:dyDescent="0.35">
      <c r="A847" s="9">
        <f t="shared" si="146"/>
        <v>122</v>
      </c>
      <c r="B847" s="8" t="s">
        <v>271</v>
      </c>
      <c r="C847" s="8">
        <v>4235.75</v>
      </c>
      <c r="D847" s="8">
        <v>0</v>
      </c>
      <c r="E847" s="8">
        <v>0</v>
      </c>
      <c r="F847" s="8">
        <f t="shared" si="152"/>
        <v>4235.75</v>
      </c>
      <c r="G847" s="185">
        <f t="shared" si="144"/>
        <v>1.5334063526834611E-2</v>
      </c>
      <c r="H847" s="185">
        <f t="shared" si="145"/>
        <v>1.5075376884422112E-2</v>
      </c>
      <c r="I847" s="18">
        <f t="shared" si="148"/>
        <v>130.19649864877508</v>
      </c>
      <c r="J847" s="18">
        <f t="shared" si="151"/>
        <v>28.643229702730515</v>
      </c>
      <c r="K847" s="202">
        <v>53.883205320385002</v>
      </c>
      <c r="L847" s="202">
        <v>4.4039739435443455</v>
      </c>
      <c r="M847" s="71">
        <v>84</v>
      </c>
      <c r="N847" s="71">
        <v>84</v>
      </c>
      <c r="O847" s="8">
        <v>5000</v>
      </c>
      <c r="P847" s="10">
        <f t="shared" si="149"/>
        <v>217.12690761543493</v>
      </c>
      <c r="Q847" s="11">
        <f t="shared" si="150"/>
        <v>5.1260557779716678E-2</v>
      </c>
      <c r="R847" s="79"/>
    </row>
    <row r="848" spans="1:18" x14ac:dyDescent="0.35">
      <c r="A848" s="9">
        <f t="shared" si="146"/>
        <v>123</v>
      </c>
      <c r="B848" s="8" t="s">
        <v>272</v>
      </c>
      <c r="C848" s="8">
        <v>4215</v>
      </c>
      <c r="D848" s="8">
        <v>0</v>
      </c>
      <c r="E848" s="8">
        <v>0</v>
      </c>
      <c r="F848" s="8">
        <f t="shared" si="152"/>
        <v>4215</v>
      </c>
      <c r="G848" s="185">
        <f t="shared" si="144"/>
        <v>1.5334063526834611E-2</v>
      </c>
      <c r="H848" s="185">
        <f t="shared" si="145"/>
        <v>1.5075376884422112E-2</v>
      </c>
      <c r="I848" s="18">
        <f t="shared" si="148"/>
        <v>130.19649864877508</v>
      </c>
      <c r="J848" s="18">
        <f t="shared" si="151"/>
        <v>28.643229702730515</v>
      </c>
      <c r="K848" s="202">
        <v>53.883205320385002</v>
      </c>
      <c r="L848" s="202">
        <v>4.4039739435443455</v>
      </c>
      <c r="M848" s="71">
        <v>84</v>
      </c>
      <c r="N848" s="71">
        <v>84</v>
      </c>
      <c r="O848" s="8">
        <v>5000</v>
      </c>
      <c r="P848" s="10">
        <f t="shared" si="149"/>
        <v>217.12690761543493</v>
      </c>
      <c r="Q848" s="11">
        <f t="shared" si="150"/>
        <v>5.1512908093816118E-2</v>
      </c>
      <c r="R848" s="79"/>
    </row>
    <row r="849" spans="1:18" x14ac:dyDescent="0.35">
      <c r="A849" s="9">
        <f t="shared" si="146"/>
        <v>124</v>
      </c>
      <c r="B849" s="8" t="s">
        <v>273</v>
      </c>
      <c r="C849" s="8">
        <v>4962.2</v>
      </c>
      <c r="D849" s="8">
        <v>0</v>
      </c>
      <c r="E849" s="8">
        <v>0</v>
      </c>
      <c r="F849" s="8">
        <f t="shared" si="152"/>
        <v>4962.2</v>
      </c>
      <c r="G849" s="185">
        <f t="shared" si="144"/>
        <v>1.642935377875137E-2</v>
      </c>
      <c r="H849" s="185">
        <f t="shared" si="145"/>
        <v>1.6152189519023689E-2</v>
      </c>
      <c r="I849" s="18">
        <f t="shared" si="148"/>
        <v>139.49624855225903</v>
      </c>
      <c r="J849" s="18">
        <f t="shared" si="151"/>
        <v>30.689174681496986</v>
      </c>
      <c r="K849" s="202">
        <v>57.732005700412493</v>
      </c>
      <c r="L849" s="202">
        <v>4.7185435109403704</v>
      </c>
      <c r="M849" s="71">
        <v>90</v>
      </c>
      <c r="N849" s="71">
        <v>90</v>
      </c>
      <c r="O849" s="8">
        <v>5000</v>
      </c>
      <c r="P849" s="10">
        <f t="shared" si="149"/>
        <v>232.63597244510888</v>
      </c>
      <c r="Q849" s="11">
        <f t="shared" si="150"/>
        <v>4.6881619532688906E-2</v>
      </c>
      <c r="R849" s="79"/>
    </row>
    <row r="850" spans="1:18" x14ac:dyDescent="0.35">
      <c r="A850" s="9">
        <f t="shared" si="146"/>
        <v>125</v>
      </c>
      <c r="B850" s="8" t="s">
        <v>274</v>
      </c>
      <c r="C850" s="8">
        <v>3826.09</v>
      </c>
      <c r="D850" s="8">
        <v>0</v>
      </c>
      <c r="E850" s="8">
        <v>0</v>
      </c>
      <c r="F850" s="8">
        <f t="shared" si="152"/>
        <v>3826.09</v>
      </c>
      <c r="G850" s="185">
        <f t="shared" si="144"/>
        <v>1.1865644395764877E-2</v>
      </c>
      <c r="H850" s="185">
        <f t="shared" si="145"/>
        <v>1.1665470208183776E-2</v>
      </c>
      <c r="I850" s="18">
        <f t="shared" ref="I850:I861" si="153">(G850+H850)*$S$2</f>
        <v>100.74729062107596</v>
      </c>
      <c r="J850" s="18">
        <f t="shared" si="151"/>
        <v>22.164403936636713</v>
      </c>
      <c r="K850" s="202">
        <v>41.695337450297913</v>
      </c>
      <c r="L850" s="202">
        <v>3.407836980123601</v>
      </c>
      <c r="M850" s="71">
        <v>65</v>
      </c>
      <c r="N850" s="71">
        <v>65</v>
      </c>
      <c r="O850" s="8">
        <v>5000</v>
      </c>
      <c r="P850" s="10">
        <f t="shared" ref="P850:P862" si="154">I850+J850+K850+L850</f>
        <v>168.0148689881342</v>
      </c>
      <c r="Q850" s="11">
        <f t="shared" ref="Q850:Q862" si="155">P850/F850</f>
        <v>4.3912942191149239E-2</v>
      </c>
      <c r="R850" s="79"/>
    </row>
    <row r="851" spans="1:18" x14ac:dyDescent="0.35">
      <c r="A851" s="9">
        <f t="shared" si="146"/>
        <v>126</v>
      </c>
      <c r="B851" s="8" t="s">
        <v>275</v>
      </c>
      <c r="C851" s="8">
        <v>3985.25</v>
      </c>
      <c r="D851" s="8">
        <v>0</v>
      </c>
      <c r="E851" s="8">
        <v>0</v>
      </c>
      <c r="F851" s="8">
        <f t="shared" si="152"/>
        <v>3985.25</v>
      </c>
      <c r="G851" s="185">
        <f t="shared" si="144"/>
        <v>1.3143483023001095E-2</v>
      </c>
      <c r="H851" s="185">
        <f t="shared" si="145"/>
        <v>1.2921751615218953E-2</v>
      </c>
      <c r="I851" s="18">
        <f t="shared" si="153"/>
        <v>111.59699884180721</v>
      </c>
      <c r="J851" s="18">
        <f t="shared" si="151"/>
        <v>24.551339745197584</v>
      </c>
      <c r="K851" s="202">
        <v>46.185604560329999</v>
      </c>
      <c r="L851" s="202">
        <v>3.7748348087522965</v>
      </c>
      <c r="M851" s="71">
        <v>72</v>
      </c>
      <c r="N851" s="71">
        <v>72</v>
      </c>
      <c r="O851" s="8">
        <v>5000</v>
      </c>
      <c r="P851" s="10">
        <f t="shared" si="154"/>
        <v>186.1087779560871</v>
      </c>
      <c r="Q851" s="11">
        <f t="shared" si="155"/>
        <v>4.6699398521068212E-2</v>
      </c>
      <c r="R851" s="79"/>
    </row>
    <row r="852" spans="1:18" x14ac:dyDescent="0.35">
      <c r="A852" s="9">
        <f t="shared" si="146"/>
        <v>127</v>
      </c>
      <c r="B852" s="8" t="s">
        <v>276</v>
      </c>
      <c r="C852" s="8">
        <v>3992.96</v>
      </c>
      <c r="D852" s="8">
        <v>0</v>
      </c>
      <c r="E852" s="8">
        <v>0</v>
      </c>
      <c r="F852" s="8">
        <f t="shared" si="152"/>
        <v>3992.96</v>
      </c>
      <c r="G852" s="185">
        <f t="shared" si="144"/>
        <v>1.3143483023001095E-2</v>
      </c>
      <c r="H852" s="185">
        <f t="shared" si="145"/>
        <v>1.2921751615218953E-2</v>
      </c>
      <c r="I852" s="18">
        <f t="shared" si="153"/>
        <v>111.59699884180721</v>
      </c>
      <c r="J852" s="18">
        <f t="shared" si="151"/>
        <v>24.551339745197584</v>
      </c>
      <c r="K852" s="202">
        <v>46.185604560329999</v>
      </c>
      <c r="L852" s="202">
        <v>3.7748348087522965</v>
      </c>
      <c r="M852" s="71">
        <v>72</v>
      </c>
      <c r="N852" s="71">
        <v>72</v>
      </c>
      <c r="O852" s="8">
        <v>5000</v>
      </c>
      <c r="P852" s="10">
        <f t="shared" si="154"/>
        <v>186.1087779560871</v>
      </c>
      <c r="Q852" s="11">
        <f t="shared" si="155"/>
        <v>4.6609226728063162E-2</v>
      </c>
      <c r="R852" s="79"/>
    </row>
    <row r="853" spans="1:18" x14ac:dyDescent="0.35">
      <c r="A853" s="9">
        <f t="shared" si="146"/>
        <v>128</v>
      </c>
      <c r="B853" s="8" t="s">
        <v>277</v>
      </c>
      <c r="C853" s="8">
        <v>4337.99</v>
      </c>
      <c r="D853" s="8">
        <v>0</v>
      </c>
      <c r="E853" s="8">
        <v>0</v>
      </c>
      <c r="F853" s="8">
        <f t="shared" si="152"/>
        <v>4337.99</v>
      </c>
      <c r="G853" s="185">
        <f t="shared" si="144"/>
        <v>1.3143483023001095E-2</v>
      </c>
      <c r="H853" s="185">
        <f t="shared" si="145"/>
        <v>1.2921751615218953E-2</v>
      </c>
      <c r="I853" s="18">
        <f t="shared" si="153"/>
        <v>111.59699884180721</v>
      </c>
      <c r="J853" s="18">
        <f t="shared" si="151"/>
        <v>24.551339745197584</v>
      </c>
      <c r="K853" s="202">
        <v>46.185604560329999</v>
      </c>
      <c r="L853" s="202">
        <v>3.7748348087522965</v>
      </c>
      <c r="M853" s="71">
        <v>72</v>
      </c>
      <c r="N853" s="71">
        <v>72</v>
      </c>
      <c r="O853" s="8">
        <v>5000</v>
      </c>
      <c r="P853" s="10">
        <f t="shared" si="154"/>
        <v>186.1087779560871</v>
      </c>
      <c r="Q853" s="11">
        <f t="shared" si="155"/>
        <v>4.2902076297106982E-2</v>
      </c>
      <c r="R853" s="79"/>
    </row>
    <row r="854" spans="1:18" x14ac:dyDescent="0.35">
      <c r="A854" s="9">
        <f t="shared" si="146"/>
        <v>129</v>
      </c>
      <c r="B854" s="8" t="s">
        <v>278</v>
      </c>
      <c r="C854" s="8">
        <v>3093.3</v>
      </c>
      <c r="D854" s="8">
        <v>0</v>
      </c>
      <c r="E854" s="8">
        <v>0</v>
      </c>
      <c r="F854" s="8">
        <f t="shared" si="152"/>
        <v>3093.3</v>
      </c>
      <c r="G854" s="185">
        <f t="shared" si="144"/>
        <v>1.0040160642570281E-2</v>
      </c>
      <c r="H854" s="185">
        <f t="shared" si="145"/>
        <v>9.8707824838478106E-3</v>
      </c>
      <c r="I854" s="18">
        <f t="shared" si="153"/>
        <v>85.247707448602739</v>
      </c>
      <c r="J854" s="18">
        <f t="shared" si="151"/>
        <v>18.754495638692603</v>
      </c>
      <c r="K854" s="202">
        <v>35.280670150252085</v>
      </c>
      <c r="L854" s="202">
        <v>2.8835543677968931</v>
      </c>
      <c r="M854" s="71">
        <v>55</v>
      </c>
      <c r="N854" s="71">
        <v>55</v>
      </c>
      <c r="O854" s="8">
        <v>5000</v>
      </c>
      <c r="P854" s="10">
        <f t="shared" si="154"/>
        <v>142.16642760534432</v>
      </c>
      <c r="Q854" s="11">
        <f t="shared" si="155"/>
        <v>4.5959469694289053E-2</v>
      </c>
      <c r="R854" s="79"/>
    </row>
    <row r="855" spans="1:18" x14ac:dyDescent="0.35">
      <c r="A855" s="9">
        <f t="shared" si="146"/>
        <v>130</v>
      </c>
      <c r="B855" s="8" t="s">
        <v>279</v>
      </c>
      <c r="C855" s="8">
        <v>4114.87</v>
      </c>
      <c r="D855" s="8">
        <v>0</v>
      </c>
      <c r="E855" s="8">
        <v>0</v>
      </c>
      <c r="F855" s="8">
        <f t="shared" si="152"/>
        <v>4114.87</v>
      </c>
      <c r="G855" s="185">
        <f t="shared" ref="G855:G861" si="156">1/5478*N855</f>
        <v>1.3143483023001095E-2</v>
      </c>
      <c r="H855" s="185">
        <f t="shared" ref="H855:H861" si="157">1/5572*M855</f>
        <v>1.2921751615218953E-2</v>
      </c>
      <c r="I855" s="18">
        <f t="shared" si="153"/>
        <v>111.59699884180721</v>
      </c>
      <c r="J855" s="18">
        <f t="shared" si="151"/>
        <v>24.551339745197584</v>
      </c>
      <c r="K855" s="202">
        <v>46.185604560329999</v>
      </c>
      <c r="L855" s="202">
        <v>3.7748348087522965</v>
      </c>
      <c r="M855" s="71">
        <v>72</v>
      </c>
      <c r="N855" s="71">
        <v>72</v>
      </c>
      <c r="O855" s="8">
        <v>5000</v>
      </c>
      <c r="P855" s="10">
        <f t="shared" si="154"/>
        <v>186.1087779560871</v>
      </c>
      <c r="Q855" s="11">
        <f t="shared" si="155"/>
        <v>4.5228349366100776E-2</v>
      </c>
      <c r="R855" s="79"/>
    </row>
    <row r="856" spans="1:18" x14ac:dyDescent="0.35">
      <c r="A856" s="9">
        <f t="shared" ref="A856:A861" si="158">1+A855</f>
        <v>131</v>
      </c>
      <c r="B856" s="8" t="s">
        <v>280</v>
      </c>
      <c r="C856" s="8">
        <v>5499.38</v>
      </c>
      <c r="D856" s="8">
        <v>0</v>
      </c>
      <c r="E856" s="8">
        <v>0</v>
      </c>
      <c r="F856" s="8">
        <f t="shared" si="152"/>
        <v>5499.38</v>
      </c>
      <c r="G856" s="185">
        <f t="shared" si="156"/>
        <v>1.9715224534501644E-2</v>
      </c>
      <c r="H856" s="185">
        <f t="shared" si="157"/>
        <v>1.9382627422828428E-2</v>
      </c>
      <c r="I856" s="18">
        <f t="shared" si="153"/>
        <v>167.39549826271084</v>
      </c>
      <c r="J856" s="18">
        <f t="shared" si="151"/>
        <v>36.827009617796385</v>
      </c>
      <c r="K856" s="202">
        <v>69.278406840495023</v>
      </c>
      <c r="L856" s="202">
        <v>5.6622522131284443</v>
      </c>
      <c r="M856" s="71">
        <v>108</v>
      </c>
      <c r="N856" s="71">
        <v>108</v>
      </c>
      <c r="O856" s="8">
        <v>5000</v>
      </c>
      <c r="P856" s="10">
        <f t="shared" si="154"/>
        <v>279.16316693413069</v>
      </c>
      <c r="Q856" s="11">
        <f t="shared" si="155"/>
        <v>5.0762661778987937E-2</v>
      </c>
      <c r="R856" s="79"/>
    </row>
    <row r="857" spans="1:18" x14ac:dyDescent="0.35">
      <c r="A857" s="9">
        <f t="shared" si="158"/>
        <v>132</v>
      </c>
      <c r="B857" s="8" t="s">
        <v>281</v>
      </c>
      <c r="C857" s="8">
        <v>9903.31</v>
      </c>
      <c r="D857" s="8">
        <v>0</v>
      </c>
      <c r="E857" s="8">
        <v>0</v>
      </c>
      <c r="F857" s="8">
        <f t="shared" si="152"/>
        <v>9903.31</v>
      </c>
      <c r="G857" s="185">
        <f t="shared" si="156"/>
        <v>3.2858707557502739E-2</v>
      </c>
      <c r="H857" s="185">
        <f t="shared" si="157"/>
        <v>3.2304379038047379E-2</v>
      </c>
      <c r="I857" s="18">
        <f t="shared" si="153"/>
        <v>278.99249710451807</v>
      </c>
      <c r="J857" s="18">
        <f t="shared" si="151"/>
        <v>61.378349362993973</v>
      </c>
      <c r="K857" s="202">
        <v>115.46401140082499</v>
      </c>
      <c r="L857" s="202">
        <v>9.4370870218807408</v>
      </c>
      <c r="M857" s="71">
        <v>180</v>
      </c>
      <c r="N857" s="71">
        <v>180</v>
      </c>
      <c r="O857" s="8">
        <v>5000</v>
      </c>
      <c r="P857" s="10">
        <f t="shared" si="154"/>
        <v>465.27194489021775</v>
      </c>
      <c r="Q857" s="11">
        <f t="shared" si="155"/>
        <v>4.6981458208439179E-2</v>
      </c>
      <c r="R857" s="79"/>
    </row>
    <row r="858" spans="1:18" x14ac:dyDescent="0.35">
      <c r="A858" s="9">
        <f t="shared" si="158"/>
        <v>133</v>
      </c>
      <c r="B858" s="8" t="s">
        <v>282</v>
      </c>
      <c r="C858" s="8">
        <v>3585.51</v>
      </c>
      <c r="D858" s="8">
        <v>0</v>
      </c>
      <c r="E858" s="8">
        <v>0</v>
      </c>
      <c r="F858" s="8">
        <f t="shared" si="152"/>
        <v>3585.51</v>
      </c>
      <c r="G858" s="185">
        <f t="shared" si="156"/>
        <v>1.1865644395764877E-2</v>
      </c>
      <c r="H858" s="185">
        <f t="shared" si="157"/>
        <v>1.1665470208183776E-2</v>
      </c>
      <c r="I858" s="18">
        <f t="shared" si="153"/>
        <v>100.74729062107596</v>
      </c>
      <c r="J858" s="18">
        <f t="shared" si="151"/>
        <v>22.164403936636713</v>
      </c>
      <c r="K858" s="202">
        <v>41.695337450297913</v>
      </c>
      <c r="L858" s="202">
        <v>3.407836980123601</v>
      </c>
      <c r="M858" s="71">
        <v>65</v>
      </c>
      <c r="N858" s="71">
        <v>65</v>
      </c>
      <c r="O858" s="8">
        <v>5000</v>
      </c>
      <c r="P858" s="10">
        <f t="shared" si="154"/>
        <v>168.0148689881342</v>
      </c>
      <c r="Q858" s="11">
        <f t="shared" si="155"/>
        <v>4.6859406050501658E-2</v>
      </c>
      <c r="R858" s="79"/>
    </row>
    <row r="859" spans="1:18" x14ac:dyDescent="0.35">
      <c r="A859" s="9">
        <f t="shared" si="158"/>
        <v>134</v>
      </c>
      <c r="B859" s="8" t="s">
        <v>283</v>
      </c>
      <c r="C859" s="8">
        <v>4638.37</v>
      </c>
      <c r="D859" s="8">
        <v>0</v>
      </c>
      <c r="E859" s="8">
        <v>0</v>
      </c>
      <c r="F859" s="8">
        <f t="shared" si="152"/>
        <v>4638.37</v>
      </c>
      <c r="G859" s="185">
        <f t="shared" si="156"/>
        <v>1.8254837531945966E-2</v>
      </c>
      <c r="H859" s="185">
        <f t="shared" si="157"/>
        <v>1.7946877243359655E-2</v>
      </c>
      <c r="I859" s="18">
        <f t="shared" si="153"/>
        <v>154.99583172473226</v>
      </c>
      <c r="J859" s="18">
        <f t="shared" si="151"/>
        <v>34.0990829794411</v>
      </c>
      <c r="K859" s="202">
        <v>64.146673000458335</v>
      </c>
      <c r="L859" s="202">
        <v>5.2428261232670783</v>
      </c>
      <c r="M859" s="71">
        <v>100</v>
      </c>
      <c r="N859" s="71">
        <v>100</v>
      </c>
      <c r="O859" s="8">
        <v>5000</v>
      </c>
      <c r="P859" s="10">
        <f t="shared" si="154"/>
        <v>258.48441382789878</v>
      </c>
      <c r="Q859" s="11">
        <f t="shared" si="155"/>
        <v>5.5727424467625221E-2</v>
      </c>
      <c r="R859" s="79"/>
    </row>
    <row r="860" spans="1:18" x14ac:dyDescent="0.35">
      <c r="A860" s="9">
        <f t="shared" si="158"/>
        <v>135</v>
      </c>
      <c r="B860" s="8" t="s">
        <v>526</v>
      </c>
      <c r="C860" s="8">
        <v>24.2</v>
      </c>
      <c r="D860" s="8">
        <v>0</v>
      </c>
      <c r="E860" s="8">
        <v>0</v>
      </c>
      <c r="F860" s="8">
        <f t="shared" si="152"/>
        <v>24.2</v>
      </c>
      <c r="G860" s="185">
        <f t="shared" si="156"/>
        <v>1.8254837531945966E-4</v>
      </c>
      <c r="H860" s="185">
        <f t="shared" si="157"/>
        <v>1.7946877243359656E-4</v>
      </c>
      <c r="I860" s="18">
        <f t="shared" si="153"/>
        <v>1.5499583172473226</v>
      </c>
      <c r="J860" s="18">
        <f t="shared" si="151"/>
        <v>0.34099082979441098</v>
      </c>
      <c r="K860" s="202">
        <v>0.64146673000458332</v>
      </c>
      <c r="L860" s="202">
        <v>5.2428261232670782E-2</v>
      </c>
      <c r="M860" s="71">
        <v>1</v>
      </c>
      <c r="N860" s="71">
        <v>1</v>
      </c>
      <c r="O860" s="8">
        <v>5000</v>
      </c>
      <c r="P860" s="10">
        <f t="shared" si="154"/>
        <v>2.5848441382789877</v>
      </c>
      <c r="Q860" s="69">
        <f t="shared" si="155"/>
        <v>0.10681174125119784</v>
      </c>
      <c r="R860" s="79"/>
    </row>
    <row r="861" spans="1:18" x14ac:dyDescent="0.35">
      <c r="A861" s="9">
        <f t="shared" si="158"/>
        <v>136</v>
      </c>
      <c r="B861" s="132" t="s">
        <v>587</v>
      </c>
      <c r="C861" s="8">
        <v>8386.2000000000007</v>
      </c>
      <c r="D861" s="8">
        <v>0</v>
      </c>
      <c r="E861" s="8">
        <v>0</v>
      </c>
      <c r="F861" s="8">
        <f t="shared" si="152"/>
        <v>8386.2000000000007</v>
      </c>
      <c r="G861" s="185">
        <f t="shared" si="156"/>
        <v>0</v>
      </c>
      <c r="H861" s="185">
        <f t="shared" si="157"/>
        <v>2.2433596554199572E-2</v>
      </c>
      <c r="I861" s="18">
        <f t="shared" si="153"/>
        <v>96.048321966977753</v>
      </c>
      <c r="J861" s="18">
        <f t="shared" si="151"/>
        <v>21.130630832735104</v>
      </c>
      <c r="K861" s="202">
        <v>39.760098782854122</v>
      </c>
      <c r="L861" s="202">
        <v>23.038400000000003</v>
      </c>
      <c r="M861" s="71">
        <v>125</v>
      </c>
      <c r="N861" s="71">
        <v>0</v>
      </c>
      <c r="O861" s="8">
        <v>5000</v>
      </c>
      <c r="P861" s="10">
        <f t="shared" si="154"/>
        <v>179.97745158256697</v>
      </c>
      <c r="Q861" s="69">
        <f t="shared" si="155"/>
        <v>2.1461144688007316E-2</v>
      </c>
      <c r="R861" s="79"/>
    </row>
    <row r="862" spans="1:18" s="172" customFormat="1" ht="18" x14ac:dyDescent="0.4">
      <c r="A862" s="168"/>
      <c r="B862" s="162" t="s">
        <v>1698</v>
      </c>
      <c r="C862" s="162">
        <f>SUM(C726:C861)</f>
        <v>248042.40999999989</v>
      </c>
      <c r="D862" s="162">
        <f>SUM(D726:D861)</f>
        <v>2038.0500000000002</v>
      </c>
      <c r="E862" s="162">
        <f>SUM(E726:E861)</f>
        <v>2969</v>
      </c>
      <c r="F862" s="162">
        <f>SUM(F726:F861)</f>
        <v>253049.45999999993</v>
      </c>
      <c r="G862" s="162">
        <f t="shared" ref="G862:H862" si="159">SUM(G726:G861)</f>
        <v>0.99999999999999978</v>
      </c>
      <c r="H862" s="162">
        <f t="shared" si="159"/>
        <v>0.99999999999999978</v>
      </c>
      <c r="I862" s="324">
        <f t="shared" ref="I862:N862" si="160">SUM(I726:I861)</f>
        <v>8562.9000000000015</v>
      </c>
      <c r="J862" s="324">
        <f t="shared" si="160"/>
        <v>1883.8379999999995</v>
      </c>
      <c r="K862" s="340">
        <f t="shared" si="160"/>
        <v>3543.8543412498134</v>
      </c>
      <c r="L862" s="225">
        <f t="shared" si="160"/>
        <v>308.50174123935187</v>
      </c>
      <c r="M862" s="169">
        <f t="shared" si="160"/>
        <v>5572</v>
      </c>
      <c r="N862" s="162">
        <f t="shared" si="160"/>
        <v>5478</v>
      </c>
      <c r="O862" s="8">
        <v>5000</v>
      </c>
      <c r="P862" s="170">
        <f t="shared" si="154"/>
        <v>14299.094082489166</v>
      </c>
      <c r="Q862" s="171">
        <f t="shared" si="155"/>
        <v>5.650711162351095E-2</v>
      </c>
      <c r="R862" s="166"/>
    </row>
    <row r="863" spans="1:18" ht="18" x14ac:dyDescent="0.4">
      <c r="A863" s="9"/>
      <c r="B863" s="13" t="s">
        <v>1170</v>
      </c>
      <c r="C863" s="8"/>
      <c r="D863" s="8"/>
      <c r="E863" s="8"/>
      <c r="F863" s="8"/>
      <c r="G863" s="8"/>
      <c r="H863" s="8"/>
      <c r="I863" s="8"/>
      <c r="J863" s="8"/>
      <c r="K863" s="202"/>
      <c r="L863" s="202"/>
      <c r="M863" s="8"/>
      <c r="N863" s="8"/>
      <c r="O863" s="8"/>
      <c r="P863" s="10"/>
      <c r="Q863" s="11"/>
      <c r="R863" s="75"/>
    </row>
    <row r="864" spans="1:18" x14ac:dyDescent="0.35">
      <c r="A864" s="9">
        <v>1</v>
      </c>
      <c r="B864" s="14" t="s">
        <v>509</v>
      </c>
      <c r="C864" s="8">
        <v>7044.8</v>
      </c>
      <c r="D864" s="8"/>
      <c r="E864" s="8">
        <v>419.4</v>
      </c>
      <c r="F864" s="8">
        <f t="shared" ref="F864:F904" si="161">C864+D864+E864</f>
        <v>7464.2</v>
      </c>
      <c r="G864" s="185">
        <f>0.5/3495*N864</f>
        <v>2.0600858369098713E-2</v>
      </c>
      <c r="H864" s="185">
        <f>0.5/3744*M864</f>
        <v>1.9230769230769232E-2</v>
      </c>
      <c r="I864" s="18">
        <f t="shared" ref="I864:I893" si="162">(G864+H864)*$I$2</f>
        <v>170.53712198745458</v>
      </c>
      <c r="J864" s="18">
        <f t="shared" ref="J864:J904" si="163">I864*0.22</f>
        <v>37.51816683724001</v>
      </c>
      <c r="K864" s="205">
        <v>70.273833473282565</v>
      </c>
      <c r="L864" s="202">
        <v>11.976648648648649</v>
      </c>
      <c r="M864" s="71">
        <v>144</v>
      </c>
      <c r="N864" s="71">
        <v>144</v>
      </c>
      <c r="O864" s="8">
        <v>5000</v>
      </c>
      <c r="P864" s="10">
        <f t="shared" ref="P864:P904" si="164">I864+J864+K864+L864</f>
        <v>290.30577094662578</v>
      </c>
      <c r="Q864" s="11">
        <f t="shared" ref="Q864:Q905" si="165">P864/F864</f>
        <v>3.889308578904984E-2</v>
      </c>
      <c r="R864" s="75"/>
    </row>
    <row r="865" spans="1:18" x14ac:dyDescent="0.35">
      <c r="A865" s="9">
        <f t="shared" ref="A865:A904" si="166">A864+1</f>
        <v>2</v>
      </c>
      <c r="B865" s="14" t="s">
        <v>510</v>
      </c>
      <c r="C865" s="8">
        <v>7486.75</v>
      </c>
      <c r="D865" s="8"/>
      <c r="E865" s="8"/>
      <c r="F865" s="8">
        <f t="shared" si="161"/>
        <v>7486.75</v>
      </c>
      <c r="G865" s="185">
        <f t="shared" ref="G865:G904" si="167">0.5/3495*N865</f>
        <v>2.0600858369098713E-2</v>
      </c>
      <c r="H865" s="185">
        <f t="shared" ref="H865:H904" si="168">0.5/3744*M865</f>
        <v>1.9230769230769232E-2</v>
      </c>
      <c r="I865" s="18">
        <f t="shared" si="162"/>
        <v>170.53712198745458</v>
      </c>
      <c r="J865" s="18">
        <f t="shared" si="163"/>
        <v>37.51816683724001</v>
      </c>
      <c r="K865" s="205">
        <v>70.273833473282565</v>
      </c>
      <c r="L865" s="202">
        <v>11.976648648648649</v>
      </c>
      <c r="M865" s="71">
        <v>144</v>
      </c>
      <c r="N865" s="71">
        <v>144</v>
      </c>
      <c r="O865" s="8">
        <v>5000</v>
      </c>
      <c r="P865" s="10">
        <f t="shared" si="164"/>
        <v>290.30577094662578</v>
      </c>
      <c r="Q865" s="11">
        <f t="shared" si="165"/>
        <v>3.8775940287391161E-2</v>
      </c>
      <c r="R865" s="75"/>
    </row>
    <row r="866" spans="1:18" x14ac:dyDescent="0.35">
      <c r="A866" s="9">
        <f t="shared" si="166"/>
        <v>3</v>
      </c>
      <c r="B866" s="14" t="s">
        <v>512</v>
      </c>
      <c r="C866" s="8">
        <v>4215.8999999999996</v>
      </c>
      <c r="D866" s="8"/>
      <c r="E866" s="8">
        <v>103.4</v>
      </c>
      <c r="F866" s="8">
        <f t="shared" si="161"/>
        <v>4319.2999999999993</v>
      </c>
      <c r="G866" s="185">
        <f t="shared" si="167"/>
        <v>1.3876967095851216E-2</v>
      </c>
      <c r="H866" s="185">
        <f t="shared" si="168"/>
        <v>1.295405982905983E-2</v>
      </c>
      <c r="I866" s="18">
        <f t="shared" si="162"/>
        <v>114.87570022766039</v>
      </c>
      <c r="J866" s="18">
        <f t="shared" si="163"/>
        <v>25.272654050085286</v>
      </c>
      <c r="K866" s="205">
        <v>47.337235047975064</v>
      </c>
      <c r="L866" s="202">
        <v>8.0676036036036027</v>
      </c>
      <c r="M866" s="71">
        <v>97</v>
      </c>
      <c r="N866" s="71">
        <v>97</v>
      </c>
      <c r="O866" s="8">
        <v>5000</v>
      </c>
      <c r="P866" s="10">
        <f t="shared" si="164"/>
        <v>195.55319292932435</v>
      </c>
      <c r="Q866" s="11">
        <f t="shared" si="165"/>
        <v>4.5274278917723794E-2</v>
      </c>
      <c r="R866" s="76"/>
    </row>
    <row r="867" spans="1:18" x14ac:dyDescent="0.35">
      <c r="A867" s="9">
        <f t="shared" si="166"/>
        <v>4</v>
      </c>
      <c r="B867" s="14" t="s">
        <v>514</v>
      </c>
      <c r="C867" s="8">
        <v>5687.77</v>
      </c>
      <c r="D867" s="8"/>
      <c r="E867" s="8">
        <v>50.4</v>
      </c>
      <c r="F867" s="8">
        <f t="shared" si="161"/>
        <v>5738.17</v>
      </c>
      <c r="G867" s="185">
        <f t="shared" si="167"/>
        <v>1.7024320457796855E-2</v>
      </c>
      <c r="H867" s="185">
        <f t="shared" si="168"/>
        <v>1.589209401709402E-2</v>
      </c>
      <c r="I867" s="18">
        <f t="shared" si="162"/>
        <v>140.92998275352153</v>
      </c>
      <c r="J867" s="18">
        <f t="shared" si="163"/>
        <v>31.004596205774735</v>
      </c>
      <c r="K867" s="205">
        <v>58.073515161948798</v>
      </c>
      <c r="L867" s="202">
        <v>9.8973693693693701</v>
      </c>
      <c r="M867" s="71">
        <v>119</v>
      </c>
      <c r="N867" s="71">
        <v>119</v>
      </c>
      <c r="O867" s="8">
        <v>5000</v>
      </c>
      <c r="P867" s="10">
        <f t="shared" si="164"/>
        <v>239.90546349061441</v>
      </c>
      <c r="Q867" s="11">
        <f t="shared" si="165"/>
        <v>4.1808706171238288E-2</v>
      </c>
      <c r="R867" s="77"/>
    </row>
    <row r="868" spans="1:18" x14ac:dyDescent="0.35">
      <c r="A868" s="9">
        <f t="shared" si="166"/>
        <v>5</v>
      </c>
      <c r="B868" s="14" t="s">
        <v>515</v>
      </c>
      <c r="C868" s="8">
        <v>5759.7</v>
      </c>
      <c r="D868" s="8"/>
      <c r="E868" s="8"/>
      <c r="F868" s="8">
        <f t="shared" si="161"/>
        <v>5759.7</v>
      </c>
      <c r="G868" s="185">
        <f t="shared" si="167"/>
        <v>1.7024320457796855E-2</v>
      </c>
      <c r="H868" s="185">
        <f t="shared" si="168"/>
        <v>1.589209401709402E-2</v>
      </c>
      <c r="I868" s="18">
        <f t="shared" si="162"/>
        <v>140.92998275352153</v>
      </c>
      <c r="J868" s="18">
        <f t="shared" si="163"/>
        <v>31.004596205774735</v>
      </c>
      <c r="K868" s="205">
        <v>58.073515161948798</v>
      </c>
      <c r="L868" s="202">
        <v>9.8973693693693701</v>
      </c>
      <c r="M868" s="71">
        <v>119</v>
      </c>
      <c r="N868" s="71">
        <v>119</v>
      </c>
      <c r="O868" s="8">
        <v>5000</v>
      </c>
      <c r="P868" s="10">
        <f t="shared" si="164"/>
        <v>239.90546349061441</v>
      </c>
      <c r="Q868" s="11">
        <f t="shared" si="165"/>
        <v>4.1652423475287671E-2</v>
      </c>
      <c r="R868" s="78"/>
    </row>
    <row r="869" spans="1:18" x14ac:dyDescent="0.35">
      <c r="A869" s="9">
        <f t="shared" si="166"/>
        <v>6</v>
      </c>
      <c r="B869" s="14" t="s">
        <v>516</v>
      </c>
      <c r="C869" s="8">
        <v>2764</v>
      </c>
      <c r="D869" s="8"/>
      <c r="E869" s="8"/>
      <c r="F869" s="8">
        <f t="shared" si="161"/>
        <v>2764</v>
      </c>
      <c r="G869" s="185">
        <f t="shared" si="167"/>
        <v>8.5836909871244635E-3</v>
      </c>
      <c r="H869" s="185">
        <f t="shared" si="168"/>
        <v>8.0128205128205138E-3</v>
      </c>
      <c r="I869" s="18">
        <f t="shared" si="162"/>
        <v>71.057134161439407</v>
      </c>
      <c r="J869" s="18">
        <f t="shared" si="163"/>
        <v>15.63256951551667</v>
      </c>
      <c r="K869" s="205">
        <v>29.280763947201073</v>
      </c>
      <c r="L869" s="202">
        <v>4.9902702702702708</v>
      </c>
      <c r="M869" s="71">
        <v>60</v>
      </c>
      <c r="N869" s="71">
        <v>60</v>
      </c>
      <c r="O869" s="8">
        <v>5000</v>
      </c>
      <c r="P869" s="10">
        <f t="shared" si="164"/>
        <v>120.96073789442742</v>
      </c>
      <c r="Q869" s="11">
        <f t="shared" si="165"/>
        <v>4.3762929773671286E-2</v>
      </c>
      <c r="R869" s="79"/>
    </row>
    <row r="870" spans="1:18" x14ac:dyDescent="0.35">
      <c r="A870" s="9">
        <f t="shared" si="166"/>
        <v>7</v>
      </c>
      <c r="B870" s="14" t="s">
        <v>517</v>
      </c>
      <c r="C870" s="8">
        <v>2796.1</v>
      </c>
      <c r="D870" s="8"/>
      <c r="E870" s="8"/>
      <c r="F870" s="8">
        <f t="shared" si="161"/>
        <v>2796.1</v>
      </c>
      <c r="G870" s="185">
        <f t="shared" si="167"/>
        <v>8.5836909871244635E-3</v>
      </c>
      <c r="H870" s="185">
        <f t="shared" si="168"/>
        <v>8.0128205128205138E-3</v>
      </c>
      <c r="I870" s="18">
        <f t="shared" si="162"/>
        <v>71.057134161439407</v>
      </c>
      <c r="J870" s="18">
        <f t="shared" si="163"/>
        <v>15.63256951551667</v>
      </c>
      <c r="K870" s="205">
        <v>29.280763947201073</v>
      </c>
      <c r="L870" s="202">
        <v>4.9902702702702708</v>
      </c>
      <c r="M870" s="71">
        <v>60</v>
      </c>
      <c r="N870" s="71">
        <v>60</v>
      </c>
      <c r="O870" s="8">
        <v>5000</v>
      </c>
      <c r="P870" s="10">
        <f t="shared" si="164"/>
        <v>120.96073789442742</v>
      </c>
      <c r="Q870" s="11">
        <f t="shared" si="165"/>
        <v>4.3260519256974869E-2</v>
      </c>
      <c r="R870" s="79"/>
    </row>
    <row r="871" spans="1:18" x14ac:dyDescent="0.35">
      <c r="A871" s="9">
        <f t="shared" si="166"/>
        <v>8</v>
      </c>
      <c r="B871" s="14" t="s">
        <v>518</v>
      </c>
      <c r="C871" s="8">
        <v>4337</v>
      </c>
      <c r="D871" s="8"/>
      <c r="E871" s="8"/>
      <c r="F871" s="8">
        <f t="shared" si="161"/>
        <v>4337</v>
      </c>
      <c r="G871" s="185">
        <f t="shared" si="167"/>
        <v>1.3590844062947069E-2</v>
      </c>
      <c r="H871" s="185">
        <f t="shared" si="168"/>
        <v>1.2686965811965814E-2</v>
      </c>
      <c r="I871" s="18">
        <f t="shared" si="162"/>
        <v>112.50712908894576</v>
      </c>
      <c r="J871" s="18">
        <f t="shared" si="163"/>
        <v>24.751568399568068</v>
      </c>
      <c r="K871" s="205">
        <v>46.361209583068366</v>
      </c>
      <c r="L871" s="202">
        <v>7.9012612612612614</v>
      </c>
      <c r="M871" s="71">
        <v>95</v>
      </c>
      <c r="N871" s="71">
        <v>95</v>
      </c>
      <c r="O871" s="8">
        <v>5000</v>
      </c>
      <c r="P871" s="10">
        <f t="shared" si="164"/>
        <v>191.52116833284344</v>
      </c>
      <c r="Q871" s="11">
        <f t="shared" si="165"/>
        <v>4.415982668499964E-2</v>
      </c>
      <c r="R871" s="79"/>
    </row>
    <row r="872" spans="1:18" x14ac:dyDescent="0.35">
      <c r="A872" s="9">
        <f t="shared" si="166"/>
        <v>9</v>
      </c>
      <c r="B872" s="14" t="s">
        <v>519</v>
      </c>
      <c r="C872" s="8">
        <v>4335.5</v>
      </c>
      <c r="D872" s="8"/>
      <c r="E872" s="8"/>
      <c r="F872" s="8">
        <f t="shared" si="161"/>
        <v>4335.5</v>
      </c>
      <c r="G872" s="185">
        <f t="shared" si="167"/>
        <v>1.3590844062947069E-2</v>
      </c>
      <c r="H872" s="185">
        <f t="shared" si="168"/>
        <v>1.2686965811965814E-2</v>
      </c>
      <c r="I872" s="18">
        <f t="shared" si="162"/>
        <v>112.50712908894576</v>
      </c>
      <c r="J872" s="18">
        <f t="shared" si="163"/>
        <v>24.751568399568068</v>
      </c>
      <c r="K872" s="205">
        <v>46.361209583068366</v>
      </c>
      <c r="L872" s="202">
        <v>7.9012612612612614</v>
      </c>
      <c r="M872" s="71">
        <v>95</v>
      </c>
      <c r="N872" s="71">
        <v>95</v>
      </c>
      <c r="O872" s="8">
        <v>5000</v>
      </c>
      <c r="P872" s="10">
        <f t="shared" si="164"/>
        <v>191.52116833284344</v>
      </c>
      <c r="Q872" s="11">
        <f t="shared" si="165"/>
        <v>4.4175105139624832E-2</v>
      </c>
      <c r="R872" s="79"/>
    </row>
    <row r="873" spans="1:18" x14ac:dyDescent="0.35">
      <c r="A873" s="9">
        <f t="shared" si="166"/>
        <v>10</v>
      </c>
      <c r="B873" s="14" t="s">
        <v>520</v>
      </c>
      <c r="C873" s="8">
        <v>4326.2</v>
      </c>
      <c r="D873" s="8"/>
      <c r="E873" s="8"/>
      <c r="F873" s="8">
        <f t="shared" si="161"/>
        <v>4326.2</v>
      </c>
      <c r="G873" s="185">
        <f t="shared" si="167"/>
        <v>1.3590844062947069E-2</v>
      </c>
      <c r="H873" s="185">
        <f t="shared" si="168"/>
        <v>1.2686965811965814E-2</v>
      </c>
      <c r="I873" s="18">
        <f t="shared" si="162"/>
        <v>112.50712908894576</v>
      </c>
      <c r="J873" s="18">
        <f t="shared" si="163"/>
        <v>24.751568399568068</v>
      </c>
      <c r="K873" s="205">
        <v>46.361209583068366</v>
      </c>
      <c r="L873" s="202">
        <v>7.9012612612612614</v>
      </c>
      <c r="M873" s="71">
        <v>95</v>
      </c>
      <c r="N873" s="71">
        <v>95</v>
      </c>
      <c r="O873" s="8">
        <v>5000</v>
      </c>
      <c r="P873" s="10">
        <f t="shared" si="164"/>
        <v>191.52116833284344</v>
      </c>
      <c r="Q873" s="11">
        <f t="shared" si="165"/>
        <v>4.4270068034959885E-2</v>
      </c>
      <c r="R873" s="79"/>
    </row>
    <row r="874" spans="1:18" x14ac:dyDescent="0.35">
      <c r="A874" s="9">
        <f t="shared" si="166"/>
        <v>11</v>
      </c>
      <c r="B874" s="14" t="s">
        <v>1149</v>
      </c>
      <c r="C874" s="8">
        <v>4335.3999999999996</v>
      </c>
      <c r="D874" s="8"/>
      <c r="E874" s="8"/>
      <c r="F874" s="8">
        <f t="shared" si="161"/>
        <v>4335.3999999999996</v>
      </c>
      <c r="G874" s="185">
        <f t="shared" si="167"/>
        <v>1.3590844062947069E-2</v>
      </c>
      <c r="H874" s="185">
        <f t="shared" si="168"/>
        <v>1.2686965811965814E-2</v>
      </c>
      <c r="I874" s="18">
        <f t="shared" si="162"/>
        <v>112.50712908894576</v>
      </c>
      <c r="J874" s="18">
        <f t="shared" si="163"/>
        <v>24.751568399568068</v>
      </c>
      <c r="K874" s="205">
        <v>46.361209583068366</v>
      </c>
      <c r="L874" s="202">
        <v>7.9012612612612614</v>
      </c>
      <c r="M874" s="71">
        <v>95</v>
      </c>
      <c r="N874" s="71">
        <v>95</v>
      </c>
      <c r="O874" s="8">
        <v>5000</v>
      </c>
      <c r="P874" s="10">
        <f t="shared" si="164"/>
        <v>191.52116833284344</v>
      </c>
      <c r="Q874" s="11">
        <f t="shared" si="165"/>
        <v>4.417612407917227E-2</v>
      </c>
      <c r="R874" s="79"/>
    </row>
    <row r="875" spans="1:18" x14ac:dyDescent="0.35">
      <c r="A875" s="9">
        <f t="shared" si="166"/>
        <v>12</v>
      </c>
      <c r="B875" s="14" t="s">
        <v>1150</v>
      </c>
      <c r="C875" s="8">
        <v>4342.7</v>
      </c>
      <c r="D875" s="8"/>
      <c r="E875" s="8"/>
      <c r="F875" s="8">
        <f t="shared" si="161"/>
        <v>4342.7</v>
      </c>
      <c r="G875" s="185">
        <f t="shared" si="167"/>
        <v>1.3590844062947069E-2</v>
      </c>
      <c r="H875" s="185">
        <f t="shared" si="168"/>
        <v>1.2686965811965814E-2</v>
      </c>
      <c r="I875" s="18">
        <f t="shared" si="162"/>
        <v>112.50712908894576</v>
      </c>
      <c r="J875" s="18">
        <f t="shared" si="163"/>
        <v>24.751568399568068</v>
      </c>
      <c r="K875" s="205">
        <v>46.361209583068366</v>
      </c>
      <c r="L875" s="202">
        <v>7.9012612612612614</v>
      </c>
      <c r="M875" s="71">
        <v>95</v>
      </c>
      <c r="N875" s="71">
        <v>95</v>
      </c>
      <c r="O875" s="8">
        <v>5000</v>
      </c>
      <c r="P875" s="10">
        <f t="shared" si="164"/>
        <v>191.52116833284344</v>
      </c>
      <c r="Q875" s="11">
        <f t="shared" si="165"/>
        <v>4.4101864815171081E-2</v>
      </c>
      <c r="R875" s="79"/>
    </row>
    <row r="876" spans="1:18" x14ac:dyDescent="0.35">
      <c r="A876" s="9">
        <f t="shared" si="166"/>
        <v>13</v>
      </c>
      <c r="B876" s="14" t="s">
        <v>1151</v>
      </c>
      <c r="C876" s="8">
        <v>4234.1000000000004</v>
      </c>
      <c r="D876" s="8"/>
      <c r="E876" s="8"/>
      <c r="F876" s="8">
        <f t="shared" si="161"/>
        <v>4234.1000000000004</v>
      </c>
      <c r="G876" s="185">
        <f t="shared" si="167"/>
        <v>1.0300429184549357E-2</v>
      </c>
      <c r="H876" s="185">
        <f t="shared" si="168"/>
        <v>9.6153846153846159E-3</v>
      </c>
      <c r="I876" s="18">
        <f t="shared" si="162"/>
        <v>85.268560993727291</v>
      </c>
      <c r="J876" s="18">
        <f t="shared" si="163"/>
        <v>18.759083418620005</v>
      </c>
      <c r="K876" s="205">
        <v>35.136916736641282</v>
      </c>
      <c r="L876" s="202">
        <v>5.9883243243243243</v>
      </c>
      <c r="M876" s="71">
        <v>72</v>
      </c>
      <c r="N876" s="71">
        <v>72</v>
      </c>
      <c r="O876" s="8">
        <v>5000</v>
      </c>
      <c r="P876" s="10">
        <f t="shared" si="164"/>
        <v>145.15288547331289</v>
      </c>
      <c r="Q876" s="11">
        <f t="shared" si="165"/>
        <v>3.4281874654191656E-2</v>
      </c>
      <c r="R876" s="79"/>
    </row>
    <row r="877" spans="1:18" x14ac:dyDescent="0.35">
      <c r="A877" s="9">
        <f t="shared" si="166"/>
        <v>14</v>
      </c>
      <c r="B877" s="14" t="s">
        <v>1152</v>
      </c>
      <c r="C877" s="8">
        <v>6197.58</v>
      </c>
      <c r="D877" s="8"/>
      <c r="E877" s="8"/>
      <c r="F877" s="8">
        <f t="shared" si="161"/>
        <v>6197.58</v>
      </c>
      <c r="G877" s="185">
        <f t="shared" si="167"/>
        <v>1.5450643776824036E-2</v>
      </c>
      <c r="H877" s="185">
        <f t="shared" si="168"/>
        <v>1.4423076923076924E-2</v>
      </c>
      <c r="I877" s="18">
        <f t="shared" si="162"/>
        <v>127.90284149059096</v>
      </c>
      <c r="J877" s="18">
        <f t="shared" si="163"/>
        <v>28.138625127930013</v>
      </c>
      <c r="K877" s="205">
        <v>52.705375104961931</v>
      </c>
      <c r="L877" s="202">
        <v>8.9824864864864864</v>
      </c>
      <c r="M877" s="71">
        <v>108</v>
      </c>
      <c r="N877" s="71">
        <v>108</v>
      </c>
      <c r="O877" s="8">
        <v>5000</v>
      </c>
      <c r="P877" s="10">
        <f t="shared" si="164"/>
        <v>217.72932820996942</v>
      </c>
      <c r="Q877" s="11">
        <f t="shared" si="165"/>
        <v>3.5131346139940012E-2</v>
      </c>
      <c r="R877" s="79"/>
    </row>
    <row r="878" spans="1:18" x14ac:dyDescent="0.35">
      <c r="A878" s="9">
        <f t="shared" si="166"/>
        <v>15</v>
      </c>
      <c r="B878" s="14" t="s">
        <v>1184</v>
      </c>
      <c r="C878" s="8">
        <v>4859.8999999999996</v>
      </c>
      <c r="D878" s="8"/>
      <c r="E878" s="8">
        <v>32.700000000000003</v>
      </c>
      <c r="F878" s="8">
        <f t="shared" si="161"/>
        <v>4892.5999999999995</v>
      </c>
      <c r="G878" s="185">
        <f t="shared" si="167"/>
        <v>1.8884120171673822E-2</v>
      </c>
      <c r="H878" s="185">
        <f t="shared" si="168"/>
        <v>1.7628205128205131E-2</v>
      </c>
      <c r="I878" s="18">
        <f t="shared" si="162"/>
        <v>156.32569515516673</v>
      </c>
      <c r="J878" s="18">
        <f t="shared" si="163"/>
        <v>34.39165293413668</v>
      </c>
      <c r="K878" s="205">
        <v>64.417680683842363</v>
      </c>
      <c r="L878" s="202">
        <v>10.978594594594595</v>
      </c>
      <c r="M878" s="71">
        <v>132</v>
      </c>
      <c r="N878" s="71">
        <v>132</v>
      </c>
      <c r="O878" s="8">
        <v>5000</v>
      </c>
      <c r="P878" s="10">
        <f t="shared" si="164"/>
        <v>266.11362336774039</v>
      </c>
      <c r="Q878" s="11">
        <f t="shared" si="165"/>
        <v>5.4391044305224304E-2</v>
      </c>
      <c r="R878" s="79"/>
    </row>
    <row r="879" spans="1:18" x14ac:dyDescent="0.35">
      <c r="A879" s="9">
        <f t="shared" si="166"/>
        <v>16</v>
      </c>
      <c r="B879" s="14" t="s">
        <v>1185</v>
      </c>
      <c r="C879" s="8">
        <v>3972.7</v>
      </c>
      <c r="D879" s="8"/>
      <c r="E879" s="8"/>
      <c r="F879" s="8">
        <f t="shared" si="161"/>
        <v>3972.7</v>
      </c>
      <c r="G879" s="185">
        <f t="shared" si="167"/>
        <v>1.8884120171673822E-2</v>
      </c>
      <c r="H879" s="185">
        <f t="shared" si="168"/>
        <v>1.7628205128205131E-2</v>
      </c>
      <c r="I879" s="18">
        <f t="shared" si="162"/>
        <v>156.32569515516673</v>
      </c>
      <c r="J879" s="18">
        <f t="shared" si="163"/>
        <v>34.39165293413668</v>
      </c>
      <c r="K879" s="205">
        <v>64.417680683842363</v>
      </c>
      <c r="L879" s="202">
        <v>10.978594594594595</v>
      </c>
      <c r="M879" s="71">
        <v>132</v>
      </c>
      <c r="N879" s="71">
        <v>132</v>
      </c>
      <c r="O879" s="8">
        <v>5000</v>
      </c>
      <c r="P879" s="10">
        <f t="shared" si="164"/>
        <v>266.11362336774039</v>
      </c>
      <c r="Q879" s="11">
        <f t="shared" si="165"/>
        <v>6.6985582442102454E-2</v>
      </c>
      <c r="R879" s="79"/>
    </row>
    <row r="880" spans="1:18" x14ac:dyDescent="0.35">
      <c r="A880" s="9">
        <f t="shared" si="166"/>
        <v>17</v>
      </c>
      <c r="B880" s="14" t="s">
        <v>1186</v>
      </c>
      <c r="C880" s="8">
        <v>4010.6</v>
      </c>
      <c r="D880" s="8"/>
      <c r="E880" s="8"/>
      <c r="F880" s="8">
        <f t="shared" si="161"/>
        <v>4010.6</v>
      </c>
      <c r="G880" s="185">
        <f t="shared" si="167"/>
        <v>1.8741058655221746E-2</v>
      </c>
      <c r="H880" s="185">
        <f t="shared" si="168"/>
        <v>1.749465811965812E-2</v>
      </c>
      <c r="I880" s="18">
        <f t="shared" si="162"/>
        <v>155.14140958580941</v>
      </c>
      <c r="J880" s="18">
        <f t="shared" si="163"/>
        <v>34.131110108878069</v>
      </c>
      <c r="K880" s="205">
        <v>63.929667951389007</v>
      </c>
      <c r="L880" s="202">
        <v>10.895423423423424</v>
      </c>
      <c r="M880" s="71">
        <v>131</v>
      </c>
      <c r="N880" s="71">
        <v>131</v>
      </c>
      <c r="O880" s="8">
        <v>5000</v>
      </c>
      <c r="P880" s="10">
        <f t="shared" si="164"/>
        <v>264.09761106949992</v>
      </c>
      <c r="Q880" s="11">
        <f t="shared" si="165"/>
        <v>6.5849900530967911E-2</v>
      </c>
      <c r="R880" s="79"/>
    </row>
    <row r="881" spans="1:18" x14ac:dyDescent="0.35">
      <c r="A881" s="9">
        <f t="shared" si="166"/>
        <v>18</v>
      </c>
      <c r="B881" s="14" t="s">
        <v>1153</v>
      </c>
      <c r="C881" s="8">
        <v>4033.1</v>
      </c>
      <c r="D881" s="8">
        <v>118.9</v>
      </c>
      <c r="E881" s="8"/>
      <c r="F881" s="8">
        <f t="shared" si="161"/>
        <v>4152</v>
      </c>
      <c r="G881" s="185">
        <f t="shared" si="167"/>
        <v>1.0443490701001432E-2</v>
      </c>
      <c r="H881" s="185">
        <f t="shared" si="168"/>
        <v>9.7489316239316257E-3</v>
      </c>
      <c r="I881" s="18">
        <f t="shared" si="162"/>
        <v>86.452846563084634</v>
      </c>
      <c r="J881" s="18">
        <f t="shared" si="163"/>
        <v>19.019626243878619</v>
      </c>
      <c r="K881" s="205">
        <v>35.624929469094639</v>
      </c>
      <c r="L881" s="202">
        <v>6.0714954954954958</v>
      </c>
      <c r="M881" s="71">
        <v>73</v>
      </c>
      <c r="N881" s="71">
        <v>73</v>
      </c>
      <c r="O881" s="8">
        <v>5000</v>
      </c>
      <c r="P881" s="10">
        <f t="shared" si="164"/>
        <v>147.16889777155339</v>
      </c>
      <c r="Q881" s="11">
        <f t="shared" si="165"/>
        <v>3.5445302931491666E-2</v>
      </c>
      <c r="R881" s="79"/>
    </row>
    <row r="882" spans="1:18" x14ac:dyDescent="0.35">
      <c r="A882" s="9">
        <f t="shared" si="166"/>
        <v>19</v>
      </c>
      <c r="B882" s="14" t="s">
        <v>1154</v>
      </c>
      <c r="C882" s="8">
        <v>5734.5</v>
      </c>
      <c r="D882" s="8"/>
      <c r="E882" s="8"/>
      <c r="F882" s="8">
        <f t="shared" si="161"/>
        <v>5734.5</v>
      </c>
      <c r="G882" s="185">
        <f t="shared" si="167"/>
        <v>1.7024320457796855E-2</v>
      </c>
      <c r="H882" s="185">
        <f t="shared" si="168"/>
        <v>1.589209401709402E-2</v>
      </c>
      <c r="I882" s="18">
        <f t="shared" si="162"/>
        <v>140.92998275352153</v>
      </c>
      <c r="J882" s="18">
        <f t="shared" si="163"/>
        <v>31.004596205774735</v>
      </c>
      <c r="K882" s="205">
        <v>58.073515161948798</v>
      </c>
      <c r="L882" s="202">
        <v>9.8973693693693701</v>
      </c>
      <c r="M882" s="71">
        <v>119</v>
      </c>
      <c r="N882" s="71">
        <v>119</v>
      </c>
      <c r="O882" s="8">
        <v>5000</v>
      </c>
      <c r="P882" s="10">
        <f t="shared" si="164"/>
        <v>239.90546349061441</v>
      </c>
      <c r="Q882" s="11">
        <f t="shared" si="165"/>
        <v>4.1835463159929275E-2</v>
      </c>
      <c r="R882" s="79"/>
    </row>
    <row r="883" spans="1:18" x14ac:dyDescent="0.35">
      <c r="A883" s="9">
        <f t="shared" si="166"/>
        <v>20</v>
      </c>
      <c r="B883" s="14" t="s">
        <v>1155</v>
      </c>
      <c r="C883" s="8">
        <v>5650.1</v>
      </c>
      <c r="D883" s="8"/>
      <c r="E883" s="8">
        <v>59.9</v>
      </c>
      <c r="F883" s="8">
        <f t="shared" si="161"/>
        <v>5710</v>
      </c>
      <c r="G883" s="185">
        <f t="shared" si="167"/>
        <v>1.7167381974248927E-2</v>
      </c>
      <c r="H883" s="185">
        <f t="shared" si="168"/>
        <v>1.6025641025641028E-2</v>
      </c>
      <c r="I883" s="18">
        <f t="shared" si="162"/>
        <v>142.11426832287881</v>
      </c>
      <c r="J883" s="18">
        <f t="shared" si="163"/>
        <v>31.265139031033339</v>
      </c>
      <c r="K883" s="205">
        <v>58.561527894402147</v>
      </c>
      <c r="L883" s="202">
        <v>9.9805405405405416</v>
      </c>
      <c r="M883" s="71">
        <v>120</v>
      </c>
      <c r="N883" s="71">
        <v>120</v>
      </c>
      <c r="O883" s="8">
        <v>5000</v>
      </c>
      <c r="P883" s="10">
        <f t="shared" si="164"/>
        <v>241.92147578885485</v>
      </c>
      <c r="Q883" s="11">
        <f t="shared" si="165"/>
        <v>4.2368034288766176E-2</v>
      </c>
      <c r="R883" s="79"/>
    </row>
    <row r="884" spans="1:18" x14ac:dyDescent="0.35">
      <c r="A884" s="9">
        <f t="shared" si="166"/>
        <v>21</v>
      </c>
      <c r="B884" s="14" t="s">
        <v>1156</v>
      </c>
      <c r="C884" s="8">
        <v>5805.91</v>
      </c>
      <c r="D884" s="8"/>
      <c r="E884" s="8"/>
      <c r="F884" s="8">
        <f t="shared" si="161"/>
        <v>5805.91</v>
      </c>
      <c r="G884" s="185">
        <f t="shared" si="167"/>
        <v>1.7024320457796855E-2</v>
      </c>
      <c r="H884" s="185">
        <f t="shared" si="168"/>
        <v>1.589209401709402E-2</v>
      </c>
      <c r="I884" s="18">
        <f t="shared" si="162"/>
        <v>140.92998275352153</v>
      </c>
      <c r="J884" s="18">
        <f t="shared" si="163"/>
        <v>31.004596205774735</v>
      </c>
      <c r="K884" s="205">
        <v>58.073515161948798</v>
      </c>
      <c r="L884" s="202">
        <v>9.8973693693693701</v>
      </c>
      <c r="M884" s="71">
        <v>119</v>
      </c>
      <c r="N884" s="71">
        <v>119</v>
      </c>
      <c r="O884" s="8">
        <v>5000</v>
      </c>
      <c r="P884" s="10">
        <f t="shared" si="164"/>
        <v>239.90546349061441</v>
      </c>
      <c r="Q884" s="11">
        <f t="shared" si="165"/>
        <v>4.1320906367927582E-2</v>
      </c>
      <c r="R884" s="79"/>
    </row>
    <row r="885" spans="1:18" x14ac:dyDescent="0.35">
      <c r="A885" s="9">
        <f t="shared" si="166"/>
        <v>22</v>
      </c>
      <c r="B885" s="14" t="s">
        <v>1157</v>
      </c>
      <c r="C885" s="8">
        <v>4379.5</v>
      </c>
      <c r="D885" s="8"/>
      <c r="E885" s="8"/>
      <c r="F885" s="8">
        <f t="shared" si="161"/>
        <v>4379.5</v>
      </c>
      <c r="G885" s="185">
        <f t="shared" si="167"/>
        <v>1.3590844062947069E-2</v>
      </c>
      <c r="H885" s="185">
        <f t="shared" si="168"/>
        <v>1.2686965811965814E-2</v>
      </c>
      <c r="I885" s="18">
        <f t="shared" si="162"/>
        <v>112.50712908894576</v>
      </c>
      <c r="J885" s="18">
        <f t="shared" si="163"/>
        <v>24.751568399568068</v>
      </c>
      <c r="K885" s="205">
        <v>46.361209583068366</v>
      </c>
      <c r="L885" s="202">
        <v>7.9012612612612614</v>
      </c>
      <c r="M885" s="71">
        <v>95</v>
      </c>
      <c r="N885" s="71">
        <v>95</v>
      </c>
      <c r="O885" s="8">
        <v>5000</v>
      </c>
      <c r="P885" s="10">
        <f t="shared" si="164"/>
        <v>191.52116833284344</v>
      </c>
      <c r="Q885" s="11">
        <f t="shared" si="165"/>
        <v>4.3731286295888447E-2</v>
      </c>
      <c r="R885" s="79"/>
    </row>
    <row r="886" spans="1:18" x14ac:dyDescent="0.35">
      <c r="A886" s="9">
        <f t="shared" si="166"/>
        <v>23</v>
      </c>
      <c r="B886" s="14" t="s">
        <v>1158</v>
      </c>
      <c r="C886" s="8">
        <v>3384.13</v>
      </c>
      <c r="D886" s="8"/>
      <c r="E886" s="8"/>
      <c r="F886" s="8">
        <f t="shared" si="161"/>
        <v>3384.13</v>
      </c>
      <c r="G886" s="185">
        <f t="shared" si="167"/>
        <v>1.0014306151645207E-2</v>
      </c>
      <c r="H886" s="185">
        <f t="shared" si="168"/>
        <v>9.3482905982905998E-3</v>
      </c>
      <c r="I886" s="18">
        <f t="shared" si="162"/>
        <v>82.899989855012663</v>
      </c>
      <c r="J886" s="18">
        <f t="shared" si="163"/>
        <v>18.237997768102787</v>
      </c>
      <c r="K886" s="205">
        <v>34.160891271734585</v>
      </c>
      <c r="L886" s="202">
        <v>5.8219819819819811</v>
      </c>
      <c r="M886" s="71">
        <v>70</v>
      </c>
      <c r="N886" s="71">
        <v>70</v>
      </c>
      <c r="O886" s="8">
        <v>5000</v>
      </c>
      <c r="P886" s="10">
        <f t="shared" si="164"/>
        <v>141.12086087683201</v>
      </c>
      <c r="Q886" s="11">
        <f t="shared" si="165"/>
        <v>4.1700780075479373E-2</v>
      </c>
      <c r="R886" s="79"/>
    </row>
    <row r="887" spans="1:18" x14ac:dyDescent="0.35">
      <c r="A887" s="9">
        <f t="shared" si="166"/>
        <v>24</v>
      </c>
      <c r="B887" s="14" t="s">
        <v>1159</v>
      </c>
      <c r="C887" s="8">
        <v>4489.03</v>
      </c>
      <c r="D887" s="8"/>
      <c r="E887" s="8"/>
      <c r="F887" s="8">
        <f t="shared" si="161"/>
        <v>4489.03</v>
      </c>
      <c r="G887" s="185">
        <f t="shared" si="167"/>
        <v>1.0872675250357655E-2</v>
      </c>
      <c r="H887" s="185">
        <f t="shared" si="168"/>
        <v>1.014957264957265E-2</v>
      </c>
      <c r="I887" s="18">
        <f t="shared" si="162"/>
        <v>90.005703271156605</v>
      </c>
      <c r="J887" s="18">
        <f t="shared" si="163"/>
        <v>19.801254719654452</v>
      </c>
      <c r="K887" s="205">
        <v>37.088967666454693</v>
      </c>
      <c r="L887" s="202">
        <v>6.3210090090090088</v>
      </c>
      <c r="M887" s="71">
        <v>76</v>
      </c>
      <c r="N887" s="71">
        <v>76</v>
      </c>
      <c r="O887" s="8">
        <v>5000</v>
      </c>
      <c r="P887" s="10">
        <f t="shared" si="164"/>
        <v>153.21693466627477</v>
      </c>
      <c r="Q887" s="11">
        <f t="shared" si="165"/>
        <v>3.4131412502539475E-2</v>
      </c>
      <c r="R887" s="79"/>
    </row>
    <row r="888" spans="1:18" x14ac:dyDescent="0.35">
      <c r="A888" s="9">
        <f t="shared" si="166"/>
        <v>25</v>
      </c>
      <c r="B888" s="14" t="s">
        <v>1160</v>
      </c>
      <c r="C888" s="8">
        <v>2188.04</v>
      </c>
      <c r="D888" s="8"/>
      <c r="E888" s="8"/>
      <c r="F888" s="8">
        <f t="shared" si="161"/>
        <v>2188.04</v>
      </c>
      <c r="G888" s="185">
        <f t="shared" si="167"/>
        <v>5.7224606580829757E-3</v>
      </c>
      <c r="H888" s="185">
        <f t="shared" si="168"/>
        <v>5.341880341880342E-3</v>
      </c>
      <c r="I888" s="18">
        <f t="shared" si="162"/>
        <v>47.371422774292945</v>
      </c>
      <c r="J888" s="18">
        <f t="shared" si="163"/>
        <v>10.421713010344448</v>
      </c>
      <c r="K888" s="205">
        <v>19.520509298134051</v>
      </c>
      <c r="L888" s="202">
        <v>3.3268468468468471</v>
      </c>
      <c r="M888" s="71">
        <v>40</v>
      </c>
      <c r="N888" s="71">
        <v>40</v>
      </c>
      <c r="O888" s="8">
        <v>5000</v>
      </c>
      <c r="P888" s="10">
        <f t="shared" si="164"/>
        <v>80.640491929618292</v>
      </c>
      <c r="Q888" s="11">
        <f t="shared" si="165"/>
        <v>3.685512693077745E-2</v>
      </c>
      <c r="R888" s="79"/>
    </row>
    <row r="889" spans="1:18" x14ac:dyDescent="0.35">
      <c r="A889" s="9">
        <f t="shared" si="166"/>
        <v>26</v>
      </c>
      <c r="B889" s="14" t="s">
        <v>1161</v>
      </c>
      <c r="C889" s="8">
        <v>2637.65</v>
      </c>
      <c r="D889" s="8"/>
      <c r="E889" s="8"/>
      <c r="F889" s="8">
        <f t="shared" si="161"/>
        <v>2637.65</v>
      </c>
      <c r="G889" s="185">
        <f t="shared" si="167"/>
        <v>6.4377682403433485E-3</v>
      </c>
      <c r="H889" s="185">
        <f t="shared" si="168"/>
        <v>5.8760683760683769E-3</v>
      </c>
      <c r="I889" s="18">
        <f t="shared" si="162"/>
        <v>52.721075781335976</v>
      </c>
      <c r="J889" s="18">
        <f t="shared" si="163"/>
        <v>11.598636671893916</v>
      </c>
      <c r="K889" s="205">
        <v>21.724615022468004</v>
      </c>
      <c r="L889" s="202">
        <v>3.7427027027027022</v>
      </c>
      <c r="M889" s="71">
        <v>44</v>
      </c>
      <c r="N889" s="71">
        <v>45</v>
      </c>
      <c r="O889" s="8">
        <v>5000</v>
      </c>
      <c r="P889" s="10">
        <f t="shared" si="164"/>
        <v>89.787030178400599</v>
      </c>
      <c r="Q889" s="11">
        <f t="shared" si="165"/>
        <v>3.4040539942145696E-2</v>
      </c>
      <c r="R889" s="79"/>
    </row>
    <row r="890" spans="1:18" x14ac:dyDescent="0.35">
      <c r="A890" s="9">
        <f t="shared" si="166"/>
        <v>27</v>
      </c>
      <c r="B890" s="14" t="s">
        <v>1162</v>
      </c>
      <c r="C890" s="8">
        <v>2209.6999999999998</v>
      </c>
      <c r="D890" s="8"/>
      <c r="E890" s="8"/>
      <c r="F890" s="8">
        <f t="shared" si="161"/>
        <v>2209.6999999999998</v>
      </c>
      <c r="G890" s="185">
        <f t="shared" si="167"/>
        <v>5.7224606580829757E-3</v>
      </c>
      <c r="H890" s="185">
        <f t="shared" si="168"/>
        <v>5.341880341880342E-3</v>
      </c>
      <c r="I890" s="18">
        <f t="shared" si="162"/>
        <v>47.371422774292945</v>
      </c>
      <c r="J890" s="18">
        <f t="shared" si="163"/>
        <v>10.421713010344448</v>
      </c>
      <c r="K890" s="205">
        <v>19.520509298134051</v>
      </c>
      <c r="L890" s="202">
        <v>3.3268468468468471</v>
      </c>
      <c r="M890" s="71">
        <v>40</v>
      </c>
      <c r="N890" s="71">
        <v>40</v>
      </c>
      <c r="O890" s="8">
        <v>5000</v>
      </c>
      <c r="P890" s="10">
        <f t="shared" si="164"/>
        <v>80.640491929618292</v>
      </c>
      <c r="Q890" s="11">
        <f t="shared" si="165"/>
        <v>3.6493864293622801E-2</v>
      </c>
      <c r="R890" s="79"/>
    </row>
    <row r="891" spans="1:18" x14ac:dyDescent="0.35">
      <c r="A891" s="9">
        <f t="shared" si="166"/>
        <v>28</v>
      </c>
      <c r="B891" s="14" t="s">
        <v>1163</v>
      </c>
      <c r="C891" s="8">
        <v>1908.5</v>
      </c>
      <c r="D891" s="8"/>
      <c r="E891" s="8"/>
      <c r="F891" s="8">
        <f t="shared" si="161"/>
        <v>1908.5</v>
      </c>
      <c r="G891" s="185">
        <f t="shared" si="167"/>
        <v>5.1502145922746783E-3</v>
      </c>
      <c r="H891" s="185">
        <f t="shared" si="168"/>
        <v>4.807692307692308E-3</v>
      </c>
      <c r="I891" s="18">
        <f t="shared" si="162"/>
        <v>42.634280496863646</v>
      </c>
      <c r="J891" s="18">
        <f t="shared" si="163"/>
        <v>9.3795417093100024</v>
      </c>
      <c r="K891" s="205">
        <v>17.568458368320641</v>
      </c>
      <c r="L891" s="202">
        <v>2.9941621621621621</v>
      </c>
      <c r="M891" s="71">
        <v>36</v>
      </c>
      <c r="N891" s="71">
        <v>36</v>
      </c>
      <c r="O891" s="8">
        <v>5000</v>
      </c>
      <c r="P891" s="10">
        <f t="shared" si="164"/>
        <v>72.576442736656446</v>
      </c>
      <c r="Q891" s="11">
        <f t="shared" si="165"/>
        <v>3.8028002481873956E-2</v>
      </c>
      <c r="R891" s="79"/>
    </row>
    <row r="892" spans="1:18" x14ac:dyDescent="0.35">
      <c r="A892" s="9">
        <f t="shared" si="166"/>
        <v>29</v>
      </c>
      <c r="B892" s="14" t="s">
        <v>1164</v>
      </c>
      <c r="C892" s="8">
        <v>9465.31</v>
      </c>
      <c r="D892" s="8">
        <v>604.92999999999995</v>
      </c>
      <c r="E892" s="8"/>
      <c r="F892" s="8">
        <f t="shared" si="161"/>
        <v>10070.24</v>
      </c>
      <c r="G892" s="185">
        <f t="shared" si="167"/>
        <v>2.8040057224606584E-2</v>
      </c>
      <c r="H892" s="185">
        <f t="shared" si="168"/>
        <v>2.6175213675213679E-2</v>
      </c>
      <c r="I892" s="18">
        <f t="shared" si="162"/>
        <v>232.11997159403546</v>
      </c>
      <c r="J892" s="18">
        <f t="shared" si="163"/>
        <v>51.066393750687801</v>
      </c>
      <c r="K892" s="205">
        <v>95.650495560856825</v>
      </c>
      <c r="L892" s="202">
        <v>16.301549549549552</v>
      </c>
      <c r="M892" s="71">
        <v>196</v>
      </c>
      <c r="N892" s="71">
        <v>196</v>
      </c>
      <c r="O892" s="8">
        <v>5000</v>
      </c>
      <c r="P892" s="10">
        <f t="shared" si="164"/>
        <v>395.13841045512964</v>
      </c>
      <c r="Q892" s="11">
        <f t="shared" si="165"/>
        <v>3.923823170600995E-2</v>
      </c>
      <c r="R892" s="79"/>
    </row>
    <row r="893" spans="1:18" x14ac:dyDescent="0.35">
      <c r="A893" s="9">
        <f t="shared" si="166"/>
        <v>30</v>
      </c>
      <c r="B893" s="14" t="s">
        <v>1165</v>
      </c>
      <c r="C893" s="8">
        <v>4055.4</v>
      </c>
      <c r="D893" s="8">
        <v>33.9</v>
      </c>
      <c r="E893" s="8">
        <v>161.30000000000001</v>
      </c>
      <c r="F893" s="8">
        <f t="shared" si="161"/>
        <v>4250.6000000000004</v>
      </c>
      <c r="G893" s="185">
        <f t="shared" si="167"/>
        <v>2.3891273247496424E-2</v>
      </c>
      <c r="H893" s="185">
        <f t="shared" si="168"/>
        <v>2.2302350427350428E-2</v>
      </c>
      <c r="I893" s="18">
        <f t="shared" si="162"/>
        <v>197.77569008267304</v>
      </c>
      <c r="J893" s="18">
        <f t="shared" si="163"/>
        <v>43.510651818188066</v>
      </c>
      <c r="K893" s="205">
        <v>81.498126319709641</v>
      </c>
      <c r="L893" s="202">
        <v>13.889585585585586</v>
      </c>
      <c r="M893" s="71">
        <v>167</v>
      </c>
      <c r="N893" s="71">
        <v>167</v>
      </c>
      <c r="O893" s="8">
        <v>5000</v>
      </c>
      <c r="P893" s="10">
        <f t="shared" si="164"/>
        <v>336.67405380615628</v>
      </c>
      <c r="Q893" s="11">
        <f t="shared" si="165"/>
        <v>7.9206242367231977E-2</v>
      </c>
      <c r="R893" s="79"/>
    </row>
    <row r="894" spans="1:18" x14ac:dyDescent="0.35">
      <c r="A894" s="9">
        <f t="shared" si="166"/>
        <v>31</v>
      </c>
      <c r="B894" s="14" t="s">
        <v>1166</v>
      </c>
      <c r="C894" s="8">
        <v>4238.2299999999996</v>
      </c>
      <c r="D894" s="8"/>
      <c r="E894" s="8"/>
      <c r="F894" s="8">
        <f t="shared" si="161"/>
        <v>4238.2299999999996</v>
      </c>
      <c r="G894" s="185">
        <f t="shared" si="167"/>
        <v>1.0300429184549357E-2</v>
      </c>
      <c r="H894" s="185">
        <f t="shared" si="168"/>
        <v>9.6153846153846159E-3</v>
      </c>
      <c r="I894" s="18">
        <f t="shared" ref="I894:I902" si="169">(G894+H894)*$I$2</f>
        <v>85.268560993727291</v>
      </c>
      <c r="J894" s="18">
        <f t="shared" si="163"/>
        <v>18.759083418620005</v>
      </c>
      <c r="K894" s="205">
        <v>35.136916736641282</v>
      </c>
      <c r="L894" s="202">
        <v>5.9883243243243243</v>
      </c>
      <c r="M894" s="71">
        <v>72</v>
      </c>
      <c r="N894" s="71">
        <v>72</v>
      </c>
      <c r="O894" s="8">
        <v>5000</v>
      </c>
      <c r="P894" s="10">
        <f t="shared" si="164"/>
        <v>145.15288547331289</v>
      </c>
      <c r="Q894" s="11">
        <f t="shared" si="165"/>
        <v>3.424846822218542E-2</v>
      </c>
      <c r="R894" s="79"/>
    </row>
    <row r="895" spans="1:18" x14ac:dyDescent="0.35">
      <c r="A895" s="9">
        <f t="shared" si="166"/>
        <v>32</v>
      </c>
      <c r="B895" s="14" t="s">
        <v>1167</v>
      </c>
      <c r="C895" s="8">
        <v>4245.3999999999996</v>
      </c>
      <c r="D895" s="8"/>
      <c r="E895" s="8"/>
      <c r="F895" s="8">
        <f t="shared" si="161"/>
        <v>4245.3999999999996</v>
      </c>
      <c r="G895" s="185">
        <f t="shared" si="167"/>
        <v>1.0300429184549357E-2</v>
      </c>
      <c r="H895" s="185">
        <f t="shared" si="168"/>
        <v>9.6153846153846159E-3</v>
      </c>
      <c r="I895" s="18">
        <f t="shared" si="169"/>
        <v>85.268560993727291</v>
      </c>
      <c r="J895" s="18">
        <f t="shared" si="163"/>
        <v>18.759083418620005</v>
      </c>
      <c r="K895" s="205">
        <v>35.136916736641282</v>
      </c>
      <c r="L895" s="202">
        <v>5.9883243243243243</v>
      </c>
      <c r="M895" s="71">
        <v>72</v>
      </c>
      <c r="N895" s="71">
        <v>72</v>
      </c>
      <c r="O895" s="8">
        <v>5000</v>
      </c>
      <c r="P895" s="10">
        <f t="shared" si="164"/>
        <v>145.15288547331289</v>
      </c>
      <c r="Q895" s="11">
        <f t="shared" si="165"/>
        <v>3.4190626436451904E-2</v>
      </c>
      <c r="R895" s="79"/>
    </row>
    <row r="896" spans="1:18" x14ac:dyDescent="0.35">
      <c r="A896" s="9">
        <f t="shared" si="166"/>
        <v>33</v>
      </c>
      <c r="B896" s="14" t="s">
        <v>1168</v>
      </c>
      <c r="C896" s="8">
        <v>4246.87</v>
      </c>
      <c r="D896" s="8"/>
      <c r="E896" s="8"/>
      <c r="F896" s="8">
        <f t="shared" si="161"/>
        <v>4246.87</v>
      </c>
      <c r="G896" s="185">
        <f t="shared" si="167"/>
        <v>1.0300429184549357E-2</v>
      </c>
      <c r="H896" s="185">
        <f t="shared" si="168"/>
        <v>9.6153846153846159E-3</v>
      </c>
      <c r="I896" s="18">
        <f t="shared" si="169"/>
        <v>85.268560993727291</v>
      </c>
      <c r="J896" s="18">
        <f t="shared" si="163"/>
        <v>18.759083418620005</v>
      </c>
      <c r="K896" s="205">
        <v>35.136916736641282</v>
      </c>
      <c r="L896" s="202">
        <v>5.9883243243243243</v>
      </c>
      <c r="M896" s="71">
        <v>72</v>
      </c>
      <c r="N896" s="71">
        <v>72</v>
      </c>
      <c r="O896" s="8">
        <v>5000</v>
      </c>
      <c r="P896" s="10">
        <f t="shared" si="164"/>
        <v>145.15288547331289</v>
      </c>
      <c r="Q896" s="11">
        <f t="shared" si="165"/>
        <v>3.4178791786259738E-2</v>
      </c>
      <c r="R896" s="79"/>
    </row>
    <row r="897" spans="1:18" x14ac:dyDescent="0.35">
      <c r="A897" s="9">
        <f t="shared" si="166"/>
        <v>34</v>
      </c>
      <c r="B897" s="14" t="s">
        <v>1169</v>
      </c>
      <c r="C897" s="8">
        <v>4173.55</v>
      </c>
      <c r="D897" s="8"/>
      <c r="E897" s="8"/>
      <c r="F897" s="8">
        <f t="shared" si="161"/>
        <v>4173.55</v>
      </c>
      <c r="G897" s="185">
        <f t="shared" si="167"/>
        <v>1.0300429184549357E-2</v>
      </c>
      <c r="H897" s="185">
        <f t="shared" si="168"/>
        <v>9.6153846153846159E-3</v>
      </c>
      <c r="I897" s="18">
        <f t="shared" si="169"/>
        <v>85.268560993727291</v>
      </c>
      <c r="J897" s="18">
        <f t="shared" si="163"/>
        <v>18.759083418620005</v>
      </c>
      <c r="K897" s="205">
        <v>35.136916736641282</v>
      </c>
      <c r="L897" s="202">
        <v>5.9883243243243243</v>
      </c>
      <c r="M897" s="71">
        <v>72</v>
      </c>
      <c r="N897" s="71">
        <v>72</v>
      </c>
      <c r="O897" s="8">
        <v>5000</v>
      </c>
      <c r="P897" s="10">
        <f t="shared" si="164"/>
        <v>145.15288547331289</v>
      </c>
      <c r="Q897" s="11">
        <f t="shared" si="165"/>
        <v>3.4779237213718034E-2</v>
      </c>
      <c r="R897" s="79"/>
    </row>
    <row r="898" spans="1:18" x14ac:dyDescent="0.35">
      <c r="A898" s="9">
        <f t="shared" si="166"/>
        <v>35</v>
      </c>
      <c r="B898" s="14" t="s">
        <v>536</v>
      </c>
      <c r="C898" s="8">
        <v>2393.84</v>
      </c>
      <c r="D898" s="8"/>
      <c r="E898" s="8"/>
      <c r="F898" s="8">
        <f t="shared" si="161"/>
        <v>2393.84</v>
      </c>
      <c r="G898" s="185">
        <f t="shared" si="167"/>
        <v>2.0028612303290417E-3</v>
      </c>
      <c r="H898" s="185">
        <f t="shared" si="168"/>
        <v>1.86965811965812E-3</v>
      </c>
      <c r="I898" s="18">
        <f t="shared" si="169"/>
        <v>16.579997971002534</v>
      </c>
      <c r="J898" s="18">
        <f t="shared" si="163"/>
        <v>3.6475995536205574</v>
      </c>
      <c r="K898" s="205">
        <v>6.8321782543469167</v>
      </c>
      <c r="L898" s="202">
        <v>7.4707027027027033</v>
      </c>
      <c r="M898" s="71">
        <v>14</v>
      </c>
      <c r="N898" s="71">
        <v>14</v>
      </c>
      <c r="O898" s="8">
        <v>5000</v>
      </c>
      <c r="P898" s="10">
        <f t="shared" si="164"/>
        <v>34.530478481672716</v>
      </c>
      <c r="Q898" s="69">
        <f t="shared" si="165"/>
        <v>1.4424722822608326E-2</v>
      </c>
      <c r="R898" s="79"/>
    </row>
    <row r="899" spans="1:18" x14ac:dyDescent="0.35">
      <c r="A899" s="9">
        <f t="shared" si="166"/>
        <v>36</v>
      </c>
      <c r="B899" s="65" t="s">
        <v>1189</v>
      </c>
      <c r="C899" s="8">
        <v>1450.7</v>
      </c>
      <c r="D899" s="8"/>
      <c r="E899" s="8"/>
      <c r="F899" s="8">
        <f t="shared" si="161"/>
        <v>1450.7</v>
      </c>
      <c r="G899" s="185">
        <f t="shared" si="167"/>
        <v>3.5765379113018602E-3</v>
      </c>
      <c r="H899" s="185">
        <f t="shared" si="168"/>
        <v>3.338675213675214E-3</v>
      </c>
      <c r="I899" s="18">
        <f t="shared" si="169"/>
        <v>29.60713923393309</v>
      </c>
      <c r="J899" s="18">
        <f t="shared" si="163"/>
        <v>6.5135706314652797</v>
      </c>
      <c r="K899" s="205">
        <v>12.200318311333779</v>
      </c>
      <c r="L899" s="202">
        <v>1.192946184250532</v>
      </c>
      <c r="M899" s="71">
        <v>25</v>
      </c>
      <c r="N899" s="71">
        <v>25</v>
      </c>
      <c r="O899" s="8">
        <v>5000</v>
      </c>
      <c r="P899" s="10">
        <f t="shared" si="164"/>
        <v>49.513974360982679</v>
      </c>
      <c r="Q899" s="69">
        <f t="shared" si="165"/>
        <v>3.4131091446186444E-2</v>
      </c>
      <c r="R899" s="79"/>
    </row>
    <row r="900" spans="1:18" x14ac:dyDescent="0.35">
      <c r="A900" s="9">
        <f t="shared" si="166"/>
        <v>37</v>
      </c>
      <c r="B900" s="65" t="s">
        <v>308</v>
      </c>
      <c r="C900" s="8">
        <v>3971.3</v>
      </c>
      <c r="D900" s="8">
        <v>214</v>
      </c>
      <c r="E900" s="8"/>
      <c r="F900" s="8">
        <f t="shared" si="161"/>
        <v>4185.3</v>
      </c>
      <c r="G900" s="185">
        <f t="shared" si="167"/>
        <v>2.3175965665236054E-2</v>
      </c>
      <c r="H900" s="185">
        <f t="shared" si="168"/>
        <v>2.1501068376068379E-2</v>
      </c>
      <c r="I900" s="18">
        <f t="shared" si="169"/>
        <v>191.28248739614287</v>
      </c>
      <c r="J900" s="18">
        <f t="shared" si="163"/>
        <v>42.082147227151431</v>
      </c>
      <c r="K900" s="205">
        <v>78.822104719510094</v>
      </c>
      <c r="L900" s="202">
        <v>7.7302912739434477</v>
      </c>
      <c r="M900" s="71">
        <v>161</v>
      </c>
      <c r="N900" s="71">
        <v>162</v>
      </c>
      <c r="O900" s="8">
        <v>5000</v>
      </c>
      <c r="P900" s="10">
        <f t="shared" si="164"/>
        <v>319.91703061674787</v>
      </c>
      <c r="Q900" s="69">
        <f t="shared" si="165"/>
        <v>7.643825546955961E-2</v>
      </c>
      <c r="R900" s="79"/>
    </row>
    <row r="901" spans="1:18" x14ac:dyDescent="0.35">
      <c r="A901" s="9">
        <f t="shared" si="166"/>
        <v>38</v>
      </c>
      <c r="B901" s="65" t="s">
        <v>1777</v>
      </c>
      <c r="C901" s="8">
        <v>70.5</v>
      </c>
      <c r="D901" s="8"/>
      <c r="E901" s="8"/>
      <c r="F901" s="8">
        <f t="shared" si="161"/>
        <v>70.5</v>
      </c>
      <c r="G901" s="185">
        <f t="shared" si="167"/>
        <v>2.861230329041488E-4</v>
      </c>
      <c r="H901" s="185">
        <f t="shared" si="168"/>
        <v>1.3354700854700856E-4</v>
      </c>
      <c r="I901" s="18">
        <f t="shared" si="169"/>
        <v>1.7967962989710575</v>
      </c>
      <c r="J901" s="18">
        <f t="shared" si="163"/>
        <v>0.39529518577363265</v>
      </c>
      <c r="K901" s="205">
        <v>0.83992836431860829</v>
      </c>
      <c r="L901" s="202">
        <v>9.5435694740042556E-2</v>
      </c>
      <c r="M901" s="71">
        <v>1</v>
      </c>
      <c r="N901" s="71">
        <v>2</v>
      </c>
      <c r="O901" s="8">
        <v>5000</v>
      </c>
      <c r="P901" s="10">
        <f t="shared" si="164"/>
        <v>3.1274555438033409</v>
      </c>
      <c r="Q901" s="69">
        <f t="shared" si="165"/>
        <v>4.4361071543309802E-2</v>
      </c>
      <c r="R901" s="79"/>
    </row>
    <row r="902" spans="1:18" ht="18.75" customHeight="1" x14ac:dyDescent="0.35">
      <c r="A902" s="9">
        <f t="shared" si="166"/>
        <v>39</v>
      </c>
      <c r="B902" s="14" t="s">
        <v>588</v>
      </c>
      <c r="C902" s="8">
        <v>12677.6</v>
      </c>
      <c r="D902" s="8"/>
      <c r="E902" s="8"/>
      <c r="F902" s="8">
        <f t="shared" si="161"/>
        <v>12677.6</v>
      </c>
      <c r="G902" s="185">
        <f t="shared" si="167"/>
        <v>0</v>
      </c>
      <c r="H902" s="185">
        <f t="shared" si="168"/>
        <v>3.3253205128205135E-2</v>
      </c>
      <c r="I902" s="18">
        <f t="shared" si="169"/>
        <v>142.37193509615386</v>
      </c>
      <c r="J902" s="18">
        <f t="shared" si="163"/>
        <v>31.32182572115385</v>
      </c>
      <c r="K902" s="205">
        <v>58.753526545268016</v>
      </c>
      <c r="L902" s="202">
        <v>0</v>
      </c>
      <c r="M902" s="197">
        <v>249</v>
      </c>
      <c r="N902" s="71">
        <v>0</v>
      </c>
      <c r="O902" s="8">
        <v>5000</v>
      </c>
      <c r="P902" s="10">
        <f t="shared" si="164"/>
        <v>232.44728736257574</v>
      </c>
      <c r="Q902" s="69">
        <f t="shared" si="165"/>
        <v>1.8335275396177173E-2</v>
      </c>
      <c r="R902" s="79"/>
    </row>
    <row r="903" spans="1:18" ht="18.75" customHeight="1" x14ac:dyDescent="0.35">
      <c r="A903" s="9">
        <f t="shared" si="166"/>
        <v>40</v>
      </c>
      <c r="B903" s="207" t="s">
        <v>597</v>
      </c>
      <c r="C903" s="157">
        <v>3362.1</v>
      </c>
      <c r="D903" s="157"/>
      <c r="E903" s="157"/>
      <c r="F903" s="8">
        <f t="shared" si="161"/>
        <v>3362.1</v>
      </c>
      <c r="G903" s="185">
        <f t="shared" si="167"/>
        <v>2.0028612303290417E-3</v>
      </c>
      <c r="H903" s="185">
        <f t="shared" si="168"/>
        <v>1.86965811965812E-3</v>
      </c>
      <c r="I903" s="18">
        <f>71.4728383119487*1.13*1.45</f>
        <v>117.10824557412793</v>
      </c>
      <c r="J903" s="18">
        <f t="shared" si="163"/>
        <v>25.763814026308147</v>
      </c>
      <c r="K903" s="205">
        <v>58.554122787063967</v>
      </c>
      <c r="L903" s="202">
        <v>6.3872558139534883</v>
      </c>
      <c r="M903" s="202">
        <v>14</v>
      </c>
      <c r="N903" s="94">
        <v>14</v>
      </c>
      <c r="O903" s="8">
        <v>5000</v>
      </c>
      <c r="P903" s="10">
        <f t="shared" si="164"/>
        <v>207.81343820145352</v>
      </c>
      <c r="Q903" s="69">
        <f t="shared" si="165"/>
        <v>6.1810605931249374E-2</v>
      </c>
      <c r="R903" s="79"/>
    </row>
    <row r="904" spans="1:18" ht="18.75" customHeight="1" x14ac:dyDescent="0.35">
      <c r="A904" s="9">
        <f t="shared" si="166"/>
        <v>41</v>
      </c>
      <c r="B904" s="207" t="s">
        <v>598</v>
      </c>
      <c r="C904" s="157">
        <v>2646.8</v>
      </c>
      <c r="D904" s="157">
        <v>78.7</v>
      </c>
      <c r="E904" s="157">
        <v>160.30000000000001</v>
      </c>
      <c r="F904" s="8">
        <f t="shared" si="161"/>
        <v>2885.8</v>
      </c>
      <c r="G904" s="185">
        <f t="shared" si="167"/>
        <v>1.430615164520744E-4</v>
      </c>
      <c r="H904" s="185">
        <f t="shared" si="168"/>
        <v>5.3418803418803424E-4</v>
      </c>
      <c r="I904" s="18">
        <f>11.625709202085*1.13*1.45</f>
        <v>19.048724527616269</v>
      </c>
      <c r="J904" s="18">
        <f t="shared" si="163"/>
        <v>4.1907193960755791</v>
      </c>
      <c r="K904" s="205">
        <v>9.5243622638081344</v>
      </c>
      <c r="L904" s="202">
        <v>0.26837209302325576</v>
      </c>
      <c r="M904" s="202">
        <v>4</v>
      </c>
      <c r="N904" s="94">
        <v>1</v>
      </c>
      <c r="O904" s="8">
        <v>5000</v>
      </c>
      <c r="P904" s="10">
        <f t="shared" si="164"/>
        <v>33.032178280523233</v>
      </c>
      <c r="Q904" s="69">
        <f t="shared" si="165"/>
        <v>1.1446454459949833E-2</v>
      </c>
      <c r="R904" s="79"/>
    </row>
    <row r="905" spans="1:18" s="167" customFormat="1" ht="18" x14ac:dyDescent="0.4">
      <c r="A905" s="168"/>
      <c r="B905" s="161" t="s">
        <v>1698</v>
      </c>
      <c r="C905" s="162">
        <f>SUM(C864:C904)</f>
        <v>180124.45999999996</v>
      </c>
      <c r="D905" s="162">
        <f>SUM(D864:D904)</f>
        <v>1050.4299999999998</v>
      </c>
      <c r="E905" s="162">
        <f>SUM(E864:E904)</f>
        <v>987.39999999999986</v>
      </c>
      <c r="F905" s="162">
        <f>SUM(F864:F904)</f>
        <v>182162.28999999998</v>
      </c>
      <c r="G905" s="169">
        <f t="shared" ref="G905:L905" si="170">SUM(G864:G904)</f>
        <v>0.50000000000000011</v>
      </c>
      <c r="H905" s="169">
        <f t="shared" si="170"/>
        <v>0.5</v>
      </c>
      <c r="I905" s="169">
        <f>SUM(I864:I904)</f>
        <v>4398.1273620421534</v>
      </c>
      <c r="J905" s="169">
        <f>SUM(J864:J904)</f>
        <v>967.58801964927375</v>
      </c>
      <c r="K905" s="340">
        <f t="shared" si="170"/>
        <v>1824.5083075573486</v>
      </c>
      <c r="L905" s="224">
        <f t="shared" si="170"/>
        <v>295.69693169054131</v>
      </c>
      <c r="M905" s="169">
        <f t="shared" ref="M905:P905" si="171">SUM(M864:M904)</f>
        <v>3744</v>
      </c>
      <c r="N905" s="169">
        <f t="shared" si="171"/>
        <v>3495</v>
      </c>
      <c r="O905" s="169">
        <f t="shared" si="171"/>
        <v>205000</v>
      </c>
      <c r="P905" s="169">
        <f t="shared" si="171"/>
        <v>7485.9206209393169</v>
      </c>
      <c r="Q905" s="165">
        <f t="shared" si="165"/>
        <v>4.1094787625580012E-2</v>
      </c>
      <c r="R905" s="166"/>
    </row>
    <row r="906" spans="1:18" ht="18" x14ac:dyDescent="0.4">
      <c r="A906" s="9"/>
      <c r="B906" s="7" t="s">
        <v>311</v>
      </c>
      <c r="C906" s="8"/>
      <c r="D906" s="8"/>
      <c r="E906" s="8"/>
      <c r="F906" s="8"/>
      <c r="G906" s="8"/>
      <c r="H906" s="8"/>
      <c r="I906" s="8"/>
      <c r="J906" s="8"/>
      <c r="K906" s="202"/>
      <c r="L906" s="195"/>
      <c r="M906" s="8"/>
      <c r="N906" s="8"/>
      <c r="O906" s="8"/>
      <c r="P906" s="10"/>
      <c r="Q906" s="11"/>
      <c r="R906" s="75"/>
    </row>
    <row r="907" spans="1:18" x14ac:dyDescent="0.35">
      <c r="A907" s="9">
        <f t="shared" ref="A907:A970" si="172">A906+1</f>
        <v>1</v>
      </c>
      <c r="B907" s="14" t="s">
        <v>312</v>
      </c>
      <c r="C907" s="8">
        <v>209.7</v>
      </c>
      <c r="D907" s="8"/>
      <c r="E907" s="8"/>
      <c r="F907" s="8">
        <f t="shared" ref="F907:F961" si="173">C907+D907+E907</f>
        <v>209.7</v>
      </c>
      <c r="G907" s="185">
        <f>1/5451*N907</f>
        <v>1.4676206200697119E-3</v>
      </c>
      <c r="H907" s="185">
        <f>1/5581*M907</f>
        <v>1.4334348683031715E-3</v>
      </c>
      <c r="I907" s="18">
        <f t="shared" ref="I907:I969" si="174">(G907+H907)*$S$2</f>
        <v>12.420724020694081</v>
      </c>
      <c r="J907" s="18">
        <f t="shared" ref="J907:J965" si="175">I907*0.22</f>
        <v>2.732559284552698</v>
      </c>
      <c r="K907" s="205">
        <v>5.3321404807011126</v>
      </c>
      <c r="L907" s="202">
        <v>0.43869741439552756</v>
      </c>
      <c r="M907" s="71">
        <v>8</v>
      </c>
      <c r="N907" s="71">
        <v>8</v>
      </c>
      <c r="O907" s="8">
        <v>5000</v>
      </c>
      <c r="P907" s="10">
        <f t="shared" ref="P907:P969" si="176">I907+J907+K907+L907</f>
        <v>20.924121200343418</v>
      </c>
      <c r="Q907" s="11">
        <f t="shared" ref="Q907:Q969" si="177">P907/F907</f>
        <v>9.9781216978270956E-2</v>
      </c>
      <c r="R907" s="75"/>
    </row>
    <row r="908" spans="1:18" x14ac:dyDescent="0.35">
      <c r="A908" s="9">
        <f t="shared" si="172"/>
        <v>2</v>
      </c>
      <c r="B908" s="14" t="s">
        <v>313</v>
      </c>
      <c r="C908" s="8">
        <v>306</v>
      </c>
      <c r="D908" s="8"/>
      <c r="E908" s="8"/>
      <c r="F908" s="8">
        <f t="shared" si="173"/>
        <v>306</v>
      </c>
      <c r="G908" s="185">
        <f t="shared" ref="G908:G971" si="178">1/5451*N908</f>
        <v>2.9352412401394239E-3</v>
      </c>
      <c r="H908" s="185">
        <f t="shared" ref="H908:H971" si="179">1/5581*M908</f>
        <v>2.8668697366063429E-3</v>
      </c>
      <c r="I908" s="18">
        <f t="shared" si="174"/>
        <v>24.841448041388162</v>
      </c>
      <c r="J908" s="18">
        <f t="shared" si="175"/>
        <v>5.4651185691053961</v>
      </c>
      <c r="K908" s="205">
        <v>10.664280961402225</v>
      </c>
      <c r="L908" s="202">
        <v>0.87739482879105513</v>
      </c>
      <c r="M908" s="71">
        <v>16</v>
      </c>
      <c r="N908" s="71">
        <v>16</v>
      </c>
      <c r="O908" s="8">
        <v>5000</v>
      </c>
      <c r="P908" s="10">
        <f t="shared" si="176"/>
        <v>41.848242400686836</v>
      </c>
      <c r="Q908" s="11">
        <f t="shared" si="177"/>
        <v>0.13675896209374783</v>
      </c>
      <c r="R908" s="75"/>
    </row>
    <row r="909" spans="1:18" x14ac:dyDescent="0.35">
      <c r="A909" s="9">
        <f t="shared" si="172"/>
        <v>3</v>
      </c>
      <c r="B909" s="14" t="s">
        <v>314</v>
      </c>
      <c r="C909" s="8">
        <v>419.5</v>
      </c>
      <c r="D909" s="8"/>
      <c r="E909" s="8"/>
      <c r="F909" s="8">
        <f t="shared" si="173"/>
        <v>419.5</v>
      </c>
      <c r="G909" s="185">
        <f t="shared" si="178"/>
        <v>2.9352412401394239E-3</v>
      </c>
      <c r="H909" s="185">
        <f t="shared" si="179"/>
        <v>2.8668697366063429E-3</v>
      </c>
      <c r="I909" s="18">
        <f t="shared" si="174"/>
        <v>24.841448041388162</v>
      </c>
      <c r="J909" s="18">
        <f t="shared" si="175"/>
        <v>5.4651185691053961</v>
      </c>
      <c r="K909" s="205">
        <v>10.664280961402225</v>
      </c>
      <c r="L909" s="202">
        <v>0.87739482879105513</v>
      </c>
      <c r="M909" s="71">
        <v>16</v>
      </c>
      <c r="N909" s="71">
        <v>16</v>
      </c>
      <c r="O909" s="8">
        <v>5000</v>
      </c>
      <c r="P909" s="10">
        <f t="shared" si="176"/>
        <v>41.848242400686836</v>
      </c>
      <c r="Q909" s="11">
        <f t="shared" si="177"/>
        <v>9.9757431229289234E-2</v>
      </c>
      <c r="R909" s="75"/>
    </row>
    <row r="910" spans="1:18" x14ac:dyDescent="0.35">
      <c r="A910" s="9">
        <f t="shared" si="172"/>
        <v>4</v>
      </c>
      <c r="B910" s="14" t="s">
        <v>315</v>
      </c>
      <c r="C910" s="8">
        <v>734.75</v>
      </c>
      <c r="D910" s="8"/>
      <c r="E910" s="8"/>
      <c r="F910" s="8">
        <f t="shared" si="173"/>
        <v>734.75</v>
      </c>
      <c r="G910" s="185">
        <f t="shared" si="178"/>
        <v>4.0359567051917074E-3</v>
      </c>
      <c r="H910" s="185">
        <f t="shared" si="179"/>
        <v>3.7627665292958249E-3</v>
      </c>
      <c r="I910" s="18">
        <f t="shared" si="174"/>
        <v>33.389843592296643</v>
      </c>
      <c r="J910" s="18">
        <f t="shared" si="175"/>
        <v>7.3457655903052617</v>
      </c>
      <c r="K910" s="205">
        <v>14.334050363453025</v>
      </c>
      <c r="L910" s="202">
        <v>1.2064178895877007</v>
      </c>
      <c r="M910" s="71">
        <v>21</v>
      </c>
      <c r="N910" s="71">
        <v>22</v>
      </c>
      <c r="O910" s="8">
        <v>5000</v>
      </c>
      <c r="P910" s="10">
        <f t="shared" si="176"/>
        <v>56.276077435642627</v>
      </c>
      <c r="Q910" s="11">
        <f t="shared" si="177"/>
        <v>7.6592143498662987E-2</v>
      </c>
      <c r="R910" s="76"/>
    </row>
    <row r="911" spans="1:18" x14ac:dyDescent="0.35">
      <c r="A911" s="9">
        <f t="shared" si="172"/>
        <v>5</v>
      </c>
      <c r="B911" s="14" t="s">
        <v>316</v>
      </c>
      <c r="C911" s="8">
        <v>737</v>
      </c>
      <c r="D911" s="8"/>
      <c r="E911" s="8"/>
      <c r="F911" s="8">
        <f t="shared" si="173"/>
        <v>737</v>
      </c>
      <c r="G911" s="185">
        <f t="shared" si="178"/>
        <v>3.6690515501742798E-3</v>
      </c>
      <c r="H911" s="185">
        <f t="shared" si="179"/>
        <v>3.4044078122200325E-3</v>
      </c>
      <c r="I911" s="18">
        <f t="shared" si="174"/>
        <v>30.284662587123126</v>
      </c>
      <c r="J911" s="18">
        <f t="shared" si="175"/>
        <v>6.6626257691670876</v>
      </c>
      <c r="K911" s="205">
        <v>13.001015243277749</v>
      </c>
      <c r="L911" s="202">
        <v>1.0967435359888187</v>
      </c>
      <c r="M911" s="71">
        <v>19</v>
      </c>
      <c r="N911" s="71">
        <v>20</v>
      </c>
      <c r="O911" s="8">
        <v>5000</v>
      </c>
      <c r="P911" s="10">
        <f t="shared" si="176"/>
        <v>51.045047135556786</v>
      </c>
      <c r="Q911" s="11">
        <f t="shared" si="177"/>
        <v>6.9260579559778546E-2</v>
      </c>
      <c r="R911" s="75"/>
    </row>
    <row r="912" spans="1:18" x14ac:dyDescent="0.35">
      <c r="A912" s="9">
        <f t="shared" si="172"/>
        <v>6</v>
      </c>
      <c r="B912" s="14" t="s">
        <v>317</v>
      </c>
      <c r="C912" s="8">
        <v>839.8</v>
      </c>
      <c r="D912" s="8"/>
      <c r="E912" s="8"/>
      <c r="F912" s="8">
        <f t="shared" si="173"/>
        <v>839.8</v>
      </c>
      <c r="G912" s="185">
        <f t="shared" si="178"/>
        <v>2.9352412401394239E-3</v>
      </c>
      <c r="H912" s="185">
        <f t="shared" si="179"/>
        <v>2.6876903780684467E-3</v>
      </c>
      <c r="I912" s="18">
        <f t="shared" si="174"/>
        <v>24.074300576776086</v>
      </c>
      <c r="J912" s="18">
        <f t="shared" si="175"/>
        <v>5.2963461268907386</v>
      </c>
      <c r="K912" s="205">
        <v>10.334945002927194</v>
      </c>
      <c r="L912" s="202">
        <v>0.87739482879105513</v>
      </c>
      <c r="M912" s="71">
        <v>15</v>
      </c>
      <c r="N912" s="71">
        <v>16</v>
      </c>
      <c r="O912" s="8">
        <v>5000</v>
      </c>
      <c r="P912" s="10">
        <f t="shared" si="176"/>
        <v>40.582986535385075</v>
      </c>
      <c r="Q912" s="11">
        <f t="shared" si="177"/>
        <v>4.8324585062378037E-2</v>
      </c>
      <c r="R912" s="77"/>
    </row>
    <row r="913" spans="1:18" x14ac:dyDescent="0.35">
      <c r="A913" s="9">
        <f t="shared" si="172"/>
        <v>7</v>
      </c>
      <c r="B913" s="14" t="s">
        <v>318</v>
      </c>
      <c r="C913" s="8">
        <v>410.1</v>
      </c>
      <c r="D913" s="8"/>
      <c r="E913" s="8"/>
      <c r="F913" s="8">
        <f t="shared" si="173"/>
        <v>410.1</v>
      </c>
      <c r="G913" s="185">
        <f t="shared" si="178"/>
        <v>2.3848835076132821E-3</v>
      </c>
      <c r="H913" s="185">
        <f t="shared" si="179"/>
        <v>2.3293316609926534E-3</v>
      </c>
      <c r="I913" s="18">
        <f t="shared" si="174"/>
        <v>20.183676533627882</v>
      </c>
      <c r="J913" s="18">
        <f t="shared" si="175"/>
        <v>4.4404088373981336</v>
      </c>
      <c r="K913" s="205">
        <v>8.6647282811393076</v>
      </c>
      <c r="L913" s="202">
        <v>0.71288329839273223</v>
      </c>
      <c r="M913" s="71">
        <v>13</v>
      </c>
      <c r="N913" s="71">
        <v>13</v>
      </c>
      <c r="O913" s="8">
        <v>5000</v>
      </c>
      <c r="P913" s="10">
        <f t="shared" si="176"/>
        <v>34.001696950558056</v>
      </c>
      <c r="Q913" s="11">
        <f t="shared" si="177"/>
        <v>8.2910746038912589E-2</v>
      </c>
      <c r="R913" s="78"/>
    </row>
    <row r="914" spans="1:18" x14ac:dyDescent="0.35">
      <c r="A914" s="9">
        <f t="shared" si="172"/>
        <v>8</v>
      </c>
      <c r="B914" s="14" t="s">
        <v>319</v>
      </c>
      <c r="C914" s="8">
        <v>364.6</v>
      </c>
      <c r="D914" s="8"/>
      <c r="E914" s="8"/>
      <c r="F914" s="8">
        <f t="shared" si="173"/>
        <v>364.6</v>
      </c>
      <c r="G914" s="185">
        <f t="shared" si="178"/>
        <v>2.9352412401394239E-3</v>
      </c>
      <c r="H914" s="185">
        <f t="shared" si="179"/>
        <v>2.8668697366063429E-3</v>
      </c>
      <c r="I914" s="18">
        <f t="shared" si="174"/>
        <v>24.841448041388162</v>
      </c>
      <c r="J914" s="18">
        <f t="shared" si="175"/>
        <v>5.4651185691053961</v>
      </c>
      <c r="K914" s="205">
        <v>10.664280961402225</v>
      </c>
      <c r="L914" s="202">
        <v>0.87739482879105513</v>
      </c>
      <c r="M914" s="71">
        <v>16</v>
      </c>
      <c r="N914" s="71">
        <v>16</v>
      </c>
      <c r="O914" s="8">
        <v>5000</v>
      </c>
      <c r="P914" s="10">
        <f t="shared" si="176"/>
        <v>41.848242400686836</v>
      </c>
      <c r="Q914" s="11">
        <f t="shared" si="177"/>
        <v>0.11477850356743509</v>
      </c>
      <c r="R914" s="79"/>
    </row>
    <row r="915" spans="1:18" x14ac:dyDescent="0.35">
      <c r="A915" s="9">
        <f t="shared" si="172"/>
        <v>9</v>
      </c>
      <c r="B915" s="14" t="s">
        <v>320</v>
      </c>
      <c r="C915" s="8">
        <v>753.65</v>
      </c>
      <c r="D915" s="8"/>
      <c r="E915" s="8"/>
      <c r="F915" s="8">
        <f t="shared" si="173"/>
        <v>753.65</v>
      </c>
      <c r="G915" s="185">
        <f t="shared" si="178"/>
        <v>3.6690515501742798E-3</v>
      </c>
      <c r="H915" s="185">
        <f t="shared" si="179"/>
        <v>3.4044078122200325E-3</v>
      </c>
      <c r="I915" s="18">
        <f t="shared" si="174"/>
        <v>30.284662587123126</v>
      </c>
      <c r="J915" s="18">
        <f t="shared" si="175"/>
        <v>6.6626257691670876</v>
      </c>
      <c r="K915" s="205">
        <v>13.001015243277749</v>
      </c>
      <c r="L915" s="202">
        <v>1.0967435359888187</v>
      </c>
      <c r="M915" s="71">
        <v>19</v>
      </c>
      <c r="N915" s="71">
        <v>20</v>
      </c>
      <c r="O915" s="8">
        <v>5000</v>
      </c>
      <c r="P915" s="10">
        <f t="shared" si="176"/>
        <v>51.045047135556786</v>
      </c>
      <c r="Q915" s="11">
        <f t="shared" si="177"/>
        <v>6.773044136609406E-2</v>
      </c>
      <c r="R915" s="79"/>
    </row>
    <row r="916" spans="1:18" x14ac:dyDescent="0.35">
      <c r="A916" s="9">
        <f t="shared" si="172"/>
        <v>10</v>
      </c>
      <c r="B916" s="14" t="s">
        <v>321</v>
      </c>
      <c r="C916" s="8">
        <v>769.2</v>
      </c>
      <c r="D916" s="8"/>
      <c r="E916" s="8"/>
      <c r="F916" s="8">
        <f t="shared" si="173"/>
        <v>769.2</v>
      </c>
      <c r="G916" s="185">
        <f t="shared" si="178"/>
        <v>2.9352412401394239E-3</v>
      </c>
      <c r="H916" s="185">
        <f t="shared" si="179"/>
        <v>2.6876903780684467E-3</v>
      </c>
      <c r="I916" s="18">
        <f t="shared" si="174"/>
        <v>24.074300576776086</v>
      </c>
      <c r="J916" s="18">
        <f t="shared" si="175"/>
        <v>5.2963461268907386</v>
      </c>
      <c r="K916" s="205">
        <v>10.334945002927194</v>
      </c>
      <c r="L916" s="202">
        <v>0.87739482879105513</v>
      </c>
      <c r="M916" s="71">
        <v>15</v>
      </c>
      <c r="N916" s="71">
        <v>16</v>
      </c>
      <c r="O916" s="8">
        <v>5000</v>
      </c>
      <c r="P916" s="10">
        <f t="shared" si="176"/>
        <v>40.582986535385075</v>
      </c>
      <c r="Q916" s="11">
        <f t="shared" si="177"/>
        <v>5.2759992895716423E-2</v>
      </c>
      <c r="R916" s="79"/>
    </row>
    <row r="917" spans="1:18" x14ac:dyDescent="0.35">
      <c r="A917" s="9">
        <f t="shared" si="172"/>
        <v>11</v>
      </c>
      <c r="B917" s="14" t="s">
        <v>322</v>
      </c>
      <c r="C917" s="8">
        <v>373.5</v>
      </c>
      <c r="D917" s="8"/>
      <c r="E917" s="8"/>
      <c r="F917" s="8">
        <f t="shared" si="173"/>
        <v>373.5</v>
      </c>
      <c r="G917" s="185">
        <f t="shared" si="178"/>
        <v>2.9352412401394239E-3</v>
      </c>
      <c r="H917" s="185">
        <f t="shared" si="179"/>
        <v>2.8668697366063429E-3</v>
      </c>
      <c r="I917" s="18">
        <f t="shared" si="174"/>
        <v>24.841448041388162</v>
      </c>
      <c r="J917" s="18">
        <f t="shared" si="175"/>
        <v>5.4651185691053961</v>
      </c>
      <c r="K917" s="205">
        <v>10.664280961402225</v>
      </c>
      <c r="L917" s="202">
        <v>0.87739482879105513</v>
      </c>
      <c r="M917" s="71">
        <v>16</v>
      </c>
      <c r="N917" s="71">
        <v>16</v>
      </c>
      <c r="O917" s="8">
        <v>5000</v>
      </c>
      <c r="P917" s="10">
        <f t="shared" si="176"/>
        <v>41.848242400686836</v>
      </c>
      <c r="Q917" s="11">
        <f t="shared" si="177"/>
        <v>0.11204348701656448</v>
      </c>
      <c r="R917" s="79"/>
    </row>
    <row r="918" spans="1:18" x14ac:dyDescent="0.35">
      <c r="A918" s="9">
        <f t="shared" si="172"/>
        <v>12</v>
      </c>
      <c r="B918" s="14" t="s">
        <v>323</v>
      </c>
      <c r="C918" s="8">
        <v>331.8</v>
      </c>
      <c r="D918" s="8"/>
      <c r="E918" s="8"/>
      <c r="F918" s="8">
        <f t="shared" si="173"/>
        <v>331.8</v>
      </c>
      <c r="G918" s="185">
        <f t="shared" si="178"/>
        <v>2.9352412401394239E-3</v>
      </c>
      <c r="H918" s="185">
        <f t="shared" si="179"/>
        <v>2.8668697366063429E-3</v>
      </c>
      <c r="I918" s="18">
        <f t="shared" si="174"/>
        <v>24.841448041388162</v>
      </c>
      <c r="J918" s="18">
        <f t="shared" si="175"/>
        <v>5.4651185691053961</v>
      </c>
      <c r="K918" s="205">
        <v>10.664280961402225</v>
      </c>
      <c r="L918" s="202">
        <v>0.87739482879105513</v>
      </c>
      <c r="M918" s="71">
        <v>16</v>
      </c>
      <c r="N918" s="71">
        <v>16</v>
      </c>
      <c r="O918" s="8">
        <v>5000</v>
      </c>
      <c r="P918" s="10">
        <f t="shared" si="176"/>
        <v>41.848242400686836</v>
      </c>
      <c r="Q918" s="11">
        <f t="shared" si="177"/>
        <v>0.12612490175011101</v>
      </c>
      <c r="R918" s="79"/>
    </row>
    <row r="919" spans="1:18" x14ac:dyDescent="0.35">
      <c r="A919" s="9">
        <f t="shared" si="172"/>
        <v>13</v>
      </c>
      <c r="B919" s="14" t="s">
        <v>324</v>
      </c>
      <c r="C919" s="8">
        <v>4787.4799999999996</v>
      </c>
      <c r="D919" s="8"/>
      <c r="E919" s="8"/>
      <c r="F919" s="8">
        <f t="shared" si="173"/>
        <v>4787.4799999999996</v>
      </c>
      <c r="G919" s="185">
        <f t="shared" si="178"/>
        <v>1.4676206200697119E-2</v>
      </c>
      <c r="H919" s="185">
        <f t="shared" si="179"/>
        <v>1.4334348683031715E-2</v>
      </c>
      <c r="I919" s="18">
        <f t="shared" si="174"/>
        <v>124.20724020694081</v>
      </c>
      <c r="J919" s="18">
        <f t="shared" si="175"/>
        <v>27.325592845526977</v>
      </c>
      <c r="K919" s="205">
        <v>53.32140480701112</v>
      </c>
      <c r="L919" s="202">
        <v>4.3869741439552747</v>
      </c>
      <c r="M919" s="71">
        <v>80</v>
      </c>
      <c r="N919" s="71">
        <v>80</v>
      </c>
      <c r="O919" s="8">
        <v>5000</v>
      </c>
      <c r="P919" s="10">
        <f t="shared" si="176"/>
        <v>209.24121200343421</v>
      </c>
      <c r="Q919" s="11">
        <f t="shared" si="177"/>
        <v>4.3705918772179567E-2</v>
      </c>
      <c r="R919" s="79"/>
    </row>
    <row r="920" spans="1:18" x14ac:dyDescent="0.35">
      <c r="A920" s="9">
        <f t="shared" si="172"/>
        <v>14</v>
      </c>
      <c r="B920" s="14" t="s">
        <v>325</v>
      </c>
      <c r="C920" s="8">
        <v>186.8</v>
      </c>
      <c r="D920" s="8"/>
      <c r="E920" s="8"/>
      <c r="F920" s="8">
        <f t="shared" si="173"/>
        <v>186.8</v>
      </c>
      <c r="G920" s="185">
        <f t="shared" si="178"/>
        <v>1.2841680425609979E-3</v>
      </c>
      <c r="H920" s="185">
        <f t="shared" si="179"/>
        <v>1.254255509765275E-3</v>
      </c>
      <c r="I920" s="18">
        <f t="shared" si="174"/>
        <v>10.868133518107321</v>
      </c>
      <c r="J920" s="18">
        <f t="shared" si="175"/>
        <v>2.3909893739836106</v>
      </c>
      <c r="K920" s="205">
        <v>4.6656229206134734</v>
      </c>
      <c r="L920" s="202">
        <v>0.38386023759608662</v>
      </c>
      <c r="M920" s="71">
        <v>7</v>
      </c>
      <c r="N920" s="71">
        <v>7</v>
      </c>
      <c r="O920" s="8">
        <v>5000</v>
      </c>
      <c r="P920" s="10">
        <f t="shared" si="176"/>
        <v>18.30860605030049</v>
      </c>
      <c r="Q920" s="11">
        <f t="shared" si="177"/>
        <v>9.8011809691116114E-2</v>
      </c>
      <c r="R920" s="79"/>
    </row>
    <row r="921" spans="1:18" x14ac:dyDescent="0.35">
      <c r="A921" s="9">
        <f t="shared" si="172"/>
        <v>15</v>
      </c>
      <c r="B921" s="14" t="s">
        <v>326</v>
      </c>
      <c r="C921" s="8">
        <v>196.8</v>
      </c>
      <c r="D921" s="8"/>
      <c r="E921" s="8"/>
      <c r="F921" s="8">
        <f t="shared" si="173"/>
        <v>196.8</v>
      </c>
      <c r="G921" s="185">
        <f t="shared" si="178"/>
        <v>1.4676206200697119E-3</v>
      </c>
      <c r="H921" s="185">
        <f t="shared" si="179"/>
        <v>1.4334348683031715E-3</v>
      </c>
      <c r="I921" s="18">
        <f t="shared" si="174"/>
        <v>12.420724020694081</v>
      </c>
      <c r="J921" s="18">
        <f t="shared" si="175"/>
        <v>2.732559284552698</v>
      </c>
      <c r="K921" s="205">
        <v>5.3321404807011126</v>
      </c>
      <c r="L921" s="202">
        <v>0.43869741439552756</v>
      </c>
      <c r="M921" s="71">
        <v>8</v>
      </c>
      <c r="N921" s="71">
        <v>8</v>
      </c>
      <c r="O921" s="8">
        <v>5000</v>
      </c>
      <c r="P921" s="10">
        <f t="shared" si="176"/>
        <v>20.924121200343418</v>
      </c>
      <c r="Q921" s="11">
        <f t="shared" si="177"/>
        <v>0.10632175406678565</v>
      </c>
      <c r="R921" s="79"/>
    </row>
    <row r="922" spans="1:18" x14ac:dyDescent="0.35">
      <c r="A922" s="9">
        <f t="shared" si="172"/>
        <v>16</v>
      </c>
      <c r="B922" s="14" t="s">
        <v>327</v>
      </c>
      <c r="C922" s="8">
        <v>144.1</v>
      </c>
      <c r="D922" s="8"/>
      <c r="E922" s="8"/>
      <c r="F922" s="8">
        <f t="shared" si="173"/>
        <v>144.1</v>
      </c>
      <c r="G922" s="185">
        <f t="shared" si="178"/>
        <v>1.4676206200697119E-3</v>
      </c>
      <c r="H922" s="185">
        <f t="shared" si="179"/>
        <v>1.254255509765275E-3</v>
      </c>
      <c r="I922" s="18">
        <f t="shared" si="174"/>
        <v>11.653576556082005</v>
      </c>
      <c r="J922" s="18">
        <f t="shared" si="175"/>
        <v>2.563786842338041</v>
      </c>
      <c r="K922" s="205">
        <v>5.0028045222260813</v>
      </c>
      <c r="L922" s="202">
        <v>0.43869741439552756</v>
      </c>
      <c r="M922" s="71">
        <v>7</v>
      </c>
      <c r="N922" s="71">
        <v>8</v>
      </c>
      <c r="O922" s="8">
        <v>5000</v>
      </c>
      <c r="P922" s="10">
        <f t="shared" si="176"/>
        <v>19.658865335041654</v>
      </c>
      <c r="Q922" s="11">
        <f t="shared" si="177"/>
        <v>0.13642515846663189</v>
      </c>
      <c r="R922" s="79"/>
    </row>
    <row r="923" spans="1:18" x14ac:dyDescent="0.35">
      <c r="A923" s="9">
        <f t="shared" si="172"/>
        <v>17</v>
      </c>
      <c r="B923" s="14" t="s">
        <v>328</v>
      </c>
      <c r="C923" s="8">
        <v>194.1</v>
      </c>
      <c r="D923" s="8"/>
      <c r="E923" s="8"/>
      <c r="F923" s="8">
        <f t="shared" si="173"/>
        <v>194.1</v>
      </c>
      <c r="G923" s="185">
        <f t="shared" si="178"/>
        <v>1.6510731975784259E-3</v>
      </c>
      <c r="H923" s="185">
        <f t="shared" si="179"/>
        <v>1.4334348683031715E-3</v>
      </c>
      <c r="I923" s="18">
        <f t="shared" si="174"/>
        <v>13.206167058668765</v>
      </c>
      <c r="J923" s="18">
        <f t="shared" si="175"/>
        <v>2.9053567529071285</v>
      </c>
      <c r="K923" s="205">
        <v>5.6693220823137196</v>
      </c>
      <c r="L923" s="202">
        <v>0.49353459119496851</v>
      </c>
      <c r="M923" s="71">
        <v>8</v>
      </c>
      <c r="N923" s="71">
        <v>9</v>
      </c>
      <c r="O923" s="8">
        <v>5000</v>
      </c>
      <c r="P923" s="10">
        <f t="shared" si="176"/>
        <v>22.274380485084581</v>
      </c>
      <c r="Q923" s="11">
        <f t="shared" si="177"/>
        <v>0.11475724103598445</v>
      </c>
      <c r="R923" s="79"/>
    </row>
    <row r="924" spans="1:18" x14ac:dyDescent="0.35">
      <c r="A924" s="9">
        <f t="shared" si="172"/>
        <v>18</v>
      </c>
      <c r="B924" s="14" t="s">
        <v>329</v>
      </c>
      <c r="C924" s="8">
        <v>130.5</v>
      </c>
      <c r="D924" s="8"/>
      <c r="E924" s="8"/>
      <c r="F924" s="8">
        <f t="shared" si="173"/>
        <v>130.5</v>
      </c>
      <c r="G924" s="185">
        <f t="shared" si="178"/>
        <v>1.1007154650522839E-3</v>
      </c>
      <c r="H924" s="185">
        <f t="shared" si="179"/>
        <v>1.0750761512273786E-3</v>
      </c>
      <c r="I924" s="18">
        <f t="shared" si="174"/>
        <v>9.3155430155205607</v>
      </c>
      <c r="J924" s="18">
        <f t="shared" si="175"/>
        <v>2.0494194634145235</v>
      </c>
      <c r="K924" s="205">
        <v>3.9991053605258342</v>
      </c>
      <c r="L924" s="202">
        <v>0.32902306079664573</v>
      </c>
      <c r="M924" s="71">
        <v>6</v>
      </c>
      <c r="N924" s="71">
        <v>6</v>
      </c>
      <c r="O924" s="8">
        <v>5000</v>
      </c>
      <c r="P924" s="10">
        <f t="shared" si="176"/>
        <v>15.693090900257564</v>
      </c>
      <c r="Q924" s="11">
        <f t="shared" si="177"/>
        <v>0.1202535701169162</v>
      </c>
      <c r="R924" s="79"/>
    </row>
    <row r="925" spans="1:18" x14ac:dyDescent="0.35">
      <c r="A925" s="9">
        <f t="shared" si="172"/>
        <v>19</v>
      </c>
      <c r="B925" s="14" t="s">
        <v>330</v>
      </c>
      <c r="C925" s="8">
        <v>137.6</v>
      </c>
      <c r="D925" s="8"/>
      <c r="E925" s="8"/>
      <c r="F925" s="8">
        <f t="shared" si="173"/>
        <v>137.6</v>
      </c>
      <c r="G925" s="185">
        <f t="shared" si="178"/>
        <v>9.1726288754356996E-4</v>
      </c>
      <c r="H925" s="185">
        <f t="shared" si="179"/>
        <v>8.9589679268948217E-4</v>
      </c>
      <c r="I925" s="18">
        <f t="shared" si="174"/>
        <v>7.7629525129338006</v>
      </c>
      <c r="J925" s="18">
        <f t="shared" si="175"/>
        <v>1.707849552845436</v>
      </c>
      <c r="K925" s="205">
        <v>3.332587800438195</v>
      </c>
      <c r="L925" s="202">
        <v>0.27418588399720467</v>
      </c>
      <c r="M925" s="71">
        <v>5</v>
      </c>
      <c r="N925" s="71">
        <v>5</v>
      </c>
      <c r="O925" s="8">
        <v>5000</v>
      </c>
      <c r="P925" s="10">
        <f t="shared" si="176"/>
        <v>13.077575750214638</v>
      </c>
      <c r="Q925" s="11">
        <f t="shared" si="177"/>
        <v>9.5040521440513365E-2</v>
      </c>
      <c r="R925" s="79"/>
    </row>
    <row r="926" spans="1:18" x14ac:dyDescent="0.35">
      <c r="A926" s="9">
        <f t="shared" si="172"/>
        <v>20</v>
      </c>
      <c r="B926" s="14" t="s">
        <v>331</v>
      </c>
      <c r="C926" s="8">
        <v>136.69999999999999</v>
      </c>
      <c r="D926" s="8"/>
      <c r="E926" s="8"/>
      <c r="F926" s="8">
        <f t="shared" si="173"/>
        <v>136.69999999999999</v>
      </c>
      <c r="G926" s="185">
        <f t="shared" si="178"/>
        <v>1.4676206200697119E-3</v>
      </c>
      <c r="H926" s="185">
        <f t="shared" si="179"/>
        <v>1.254255509765275E-3</v>
      </c>
      <c r="I926" s="18">
        <f t="shared" si="174"/>
        <v>11.653576556082005</v>
      </c>
      <c r="J926" s="18">
        <f t="shared" si="175"/>
        <v>2.563786842338041</v>
      </c>
      <c r="K926" s="205">
        <v>5.0028045222260813</v>
      </c>
      <c r="L926" s="202">
        <v>0.43869741439552756</v>
      </c>
      <c r="M926" s="71">
        <v>7</v>
      </c>
      <c r="N926" s="71">
        <v>8</v>
      </c>
      <c r="O926" s="8">
        <v>5000</v>
      </c>
      <c r="P926" s="10">
        <f t="shared" si="176"/>
        <v>19.658865335041654</v>
      </c>
      <c r="Q926" s="11">
        <f t="shared" si="177"/>
        <v>0.14381028043190677</v>
      </c>
      <c r="R926" s="79"/>
    </row>
    <row r="927" spans="1:18" x14ac:dyDescent="0.35">
      <c r="A927" s="9">
        <f t="shared" si="172"/>
        <v>21</v>
      </c>
      <c r="B927" s="14" t="s">
        <v>332</v>
      </c>
      <c r="C927" s="8">
        <v>221.2</v>
      </c>
      <c r="D927" s="8"/>
      <c r="E927" s="8"/>
      <c r="F927" s="8">
        <f t="shared" si="173"/>
        <v>221.2</v>
      </c>
      <c r="G927" s="185">
        <f t="shared" si="178"/>
        <v>1.4676206200697119E-3</v>
      </c>
      <c r="H927" s="185">
        <f t="shared" si="179"/>
        <v>1.4334348683031715E-3</v>
      </c>
      <c r="I927" s="18">
        <f t="shared" si="174"/>
        <v>12.420724020694081</v>
      </c>
      <c r="J927" s="18">
        <f t="shared" si="175"/>
        <v>2.732559284552698</v>
      </c>
      <c r="K927" s="205">
        <v>5.3321404807011126</v>
      </c>
      <c r="L927" s="202">
        <v>0.43869741439552756</v>
      </c>
      <c r="M927" s="71">
        <v>8</v>
      </c>
      <c r="N927" s="71">
        <v>8</v>
      </c>
      <c r="O927" s="8">
        <v>5000</v>
      </c>
      <c r="P927" s="10">
        <f t="shared" si="176"/>
        <v>20.924121200343418</v>
      </c>
      <c r="Q927" s="11">
        <f t="shared" si="177"/>
        <v>9.4593676312583266E-2</v>
      </c>
      <c r="R927" s="79"/>
    </row>
    <row r="928" spans="1:18" x14ac:dyDescent="0.35">
      <c r="A928" s="9">
        <f t="shared" si="172"/>
        <v>22</v>
      </c>
      <c r="B928" s="14" t="s">
        <v>333</v>
      </c>
      <c r="C928" s="8">
        <v>275.3</v>
      </c>
      <c r="D928" s="8"/>
      <c r="E928" s="8"/>
      <c r="F928" s="8">
        <f t="shared" si="173"/>
        <v>275.3</v>
      </c>
      <c r="G928" s="185">
        <f t="shared" si="178"/>
        <v>1.1007154650522839E-3</v>
      </c>
      <c r="H928" s="185">
        <f t="shared" si="179"/>
        <v>1.0750761512273786E-3</v>
      </c>
      <c r="I928" s="18">
        <f t="shared" si="174"/>
        <v>9.3155430155205607</v>
      </c>
      <c r="J928" s="18">
        <f t="shared" si="175"/>
        <v>2.0494194634145235</v>
      </c>
      <c r="K928" s="205">
        <v>3.9991053605258342</v>
      </c>
      <c r="L928" s="202">
        <v>0.32902306079664573</v>
      </c>
      <c r="M928" s="71">
        <v>6</v>
      </c>
      <c r="N928" s="71">
        <v>6</v>
      </c>
      <c r="O928" s="8">
        <v>5000</v>
      </c>
      <c r="P928" s="10">
        <f t="shared" si="176"/>
        <v>15.693090900257564</v>
      </c>
      <c r="Q928" s="11">
        <f t="shared" si="177"/>
        <v>5.700359934710339E-2</v>
      </c>
      <c r="R928" s="79"/>
    </row>
    <row r="929" spans="1:18" x14ac:dyDescent="0.35">
      <c r="A929" s="9">
        <f t="shared" si="172"/>
        <v>23</v>
      </c>
      <c r="B929" s="14" t="s">
        <v>334</v>
      </c>
      <c r="C929" s="8">
        <v>332.45</v>
      </c>
      <c r="D929" s="8"/>
      <c r="E929" s="8"/>
      <c r="F929" s="8">
        <f t="shared" si="173"/>
        <v>332.45</v>
      </c>
      <c r="G929" s="185">
        <f t="shared" si="178"/>
        <v>1.1007154650522839E-3</v>
      </c>
      <c r="H929" s="185">
        <f t="shared" si="179"/>
        <v>1.0750761512273786E-3</v>
      </c>
      <c r="I929" s="18">
        <f t="shared" si="174"/>
        <v>9.3155430155205607</v>
      </c>
      <c r="J929" s="18">
        <f t="shared" si="175"/>
        <v>2.0494194634145235</v>
      </c>
      <c r="K929" s="205">
        <v>3.9991053605258342</v>
      </c>
      <c r="L929" s="202">
        <v>0.32902306079664573</v>
      </c>
      <c r="M929" s="71">
        <v>6</v>
      </c>
      <c r="N929" s="71">
        <v>6</v>
      </c>
      <c r="O929" s="8">
        <v>5000</v>
      </c>
      <c r="P929" s="10">
        <f t="shared" si="176"/>
        <v>15.693090900257564</v>
      </c>
      <c r="Q929" s="11">
        <f t="shared" si="177"/>
        <v>4.7204364266077797E-2</v>
      </c>
      <c r="R929" s="79"/>
    </row>
    <row r="930" spans="1:18" x14ac:dyDescent="0.35">
      <c r="A930" s="9">
        <f t="shared" si="172"/>
        <v>24</v>
      </c>
      <c r="B930" s="14" t="s">
        <v>335</v>
      </c>
      <c r="C930" s="8">
        <v>94.6</v>
      </c>
      <c r="D930" s="8"/>
      <c r="E930" s="8"/>
      <c r="F930" s="8">
        <f t="shared" si="173"/>
        <v>94.6</v>
      </c>
      <c r="G930" s="185">
        <f t="shared" si="178"/>
        <v>7.3381031003485597E-4</v>
      </c>
      <c r="H930" s="185">
        <f t="shared" si="179"/>
        <v>5.375380756136893E-4</v>
      </c>
      <c r="I930" s="18">
        <f t="shared" si="174"/>
        <v>5.4432145457349641</v>
      </c>
      <c r="J930" s="18">
        <f t="shared" si="175"/>
        <v>1.1975072000616922</v>
      </c>
      <c r="K930" s="205">
        <v>2.3367342818755246</v>
      </c>
      <c r="L930" s="202">
        <v>0.21934870719776378</v>
      </c>
      <c r="M930" s="71">
        <v>3</v>
      </c>
      <c r="N930" s="71">
        <v>4</v>
      </c>
      <c r="O930" s="8">
        <v>5000</v>
      </c>
      <c r="P930" s="10">
        <f t="shared" si="176"/>
        <v>9.1968047348699447</v>
      </c>
      <c r="Q930" s="11">
        <f t="shared" si="177"/>
        <v>9.7217809036680175E-2</v>
      </c>
      <c r="R930" s="79"/>
    </row>
    <row r="931" spans="1:18" x14ac:dyDescent="0.35">
      <c r="A931" s="9">
        <f t="shared" si="172"/>
        <v>25</v>
      </c>
      <c r="B931" s="14" t="s">
        <v>336</v>
      </c>
      <c r="C931" s="8">
        <v>208</v>
      </c>
      <c r="D931" s="8"/>
      <c r="E931" s="8"/>
      <c r="F931" s="8">
        <f t="shared" si="173"/>
        <v>208</v>
      </c>
      <c r="G931" s="185">
        <f t="shared" si="178"/>
        <v>1.2841680425609979E-3</v>
      </c>
      <c r="H931" s="185">
        <f t="shared" si="179"/>
        <v>1.0750761512273786E-3</v>
      </c>
      <c r="I931" s="18">
        <f t="shared" si="174"/>
        <v>10.100986053495244</v>
      </c>
      <c r="J931" s="18">
        <f t="shared" si="175"/>
        <v>2.222216931768954</v>
      </c>
      <c r="K931" s="205">
        <v>4.3362869621384421</v>
      </c>
      <c r="L931" s="202">
        <v>0.38386023759608662</v>
      </c>
      <c r="M931" s="71">
        <v>6</v>
      </c>
      <c r="N931" s="71">
        <v>7</v>
      </c>
      <c r="O931" s="8">
        <v>5000</v>
      </c>
      <c r="P931" s="10">
        <f t="shared" si="176"/>
        <v>17.043350184998726</v>
      </c>
      <c r="Q931" s="11">
        <f t="shared" si="177"/>
        <v>8.1939183581724639E-2</v>
      </c>
      <c r="R931" s="79"/>
    </row>
    <row r="932" spans="1:18" x14ac:dyDescent="0.35">
      <c r="A932" s="9">
        <f t="shared" si="172"/>
        <v>26</v>
      </c>
      <c r="B932" s="14" t="s">
        <v>337</v>
      </c>
      <c r="C932" s="8">
        <v>141</v>
      </c>
      <c r="D932" s="8"/>
      <c r="E932" s="8"/>
      <c r="F932" s="8">
        <f t="shared" si="173"/>
        <v>141</v>
      </c>
      <c r="G932" s="185">
        <f t="shared" si="178"/>
        <v>1.1007154650522839E-3</v>
      </c>
      <c r="H932" s="185">
        <f t="shared" si="179"/>
        <v>1.0750761512273786E-3</v>
      </c>
      <c r="I932" s="18">
        <f t="shared" si="174"/>
        <v>9.3155430155205607</v>
      </c>
      <c r="J932" s="18">
        <f t="shared" si="175"/>
        <v>2.0494194634145235</v>
      </c>
      <c r="K932" s="205">
        <v>3.9991053605258342</v>
      </c>
      <c r="L932" s="202">
        <v>0.32902306079664573</v>
      </c>
      <c r="M932" s="71">
        <v>6</v>
      </c>
      <c r="N932" s="71">
        <v>6</v>
      </c>
      <c r="O932" s="8">
        <v>5000</v>
      </c>
      <c r="P932" s="10">
        <f t="shared" si="176"/>
        <v>15.693090900257564</v>
      </c>
      <c r="Q932" s="11">
        <f t="shared" si="177"/>
        <v>0.1112985170231033</v>
      </c>
      <c r="R932" s="79"/>
    </row>
    <row r="933" spans="1:18" x14ac:dyDescent="0.35">
      <c r="A933" s="9">
        <f t="shared" si="172"/>
        <v>27</v>
      </c>
      <c r="B933" s="14" t="s">
        <v>338</v>
      </c>
      <c r="C933" s="8">
        <v>382.3</v>
      </c>
      <c r="D933" s="8"/>
      <c r="E933" s="8"/>
      <c r="F933" s="8">
        <f t="shared" si="173"/>
        <v>382.3</v>
      </c>
      <c r="G933" s="185">
        <f t="shared" si="178"/>
        <v>2.2014309301045679E-3</v>
      </c>
      <c r="H933" s="185">
        <f t="shared" si="179"/>
        <v>2.1501523024547572E-3</v>
      </c>
      <c r="I933" s="18">
        <f t="shared" si="174"/>
        <v>18.631086031041121</v>
      </c>
      <c r="J933" s="18">
        <f t="shared" si="175"/>
        <v>4.098838926829047</v>
      </c>
      <c r="K933" s="205">
        <v>7.9982107210516684</v>
      </c>
      <c r="L933" s="202">
        <v>0.65804612159329146</v>
      </c>
      <c r="M933" s="71">
        <v>12</v>
      </c>
      <c r="N933" s="71">
        <v>12</v>
      </c>
      <c r="O933" s="8">
        <v>5000</v>
      </c>
      <c r="P933" s="10">
        <f t="shared" si="176"/>
        <v>31.386181800515129</v>
      </c>
      <c r="Q933" s="11">
        <f t="shared" si="177"/>
        <v>8.2098304474274464E-2</v>
      </c>
      <c r="R933" s="79"/>
    </row>
    <row r="934" spans="1:18" x14ac:dyDescent="0.35">
      <c r="A934" s="9">
        <f t="shared" si="172"/>
        <v>28</v>
      </c>
      <c r="B934" s="14" t="s">
        <v>339</v>
      </c>
      <c r="C934" s="8">
        <v>377.25</v>
      </c>
      <c r="D934" s="8"/>
      <c r="E934" s="8"/>
      <c r="F934" s="8">
        <f t="shared" si="173"/>
        <v>377.25</v>
      </c>
      <c r="G934" s="185">
        <f t="shared" si="178"/>
        <v>2.5683360851219959E-3</v>
      </c>
      <c r="H934" s="185">
        <f t="shared" si="179"/>
        <v>2.3293316609926534E-3</v>
      </c>
      <c r="I934" s="18">
        <f t="shared" si="174"/>
        <v>20.969119571602562</v>
      </c>
      <c r="J934" s="18">
        <f t="shared" si="175"/>
        <v>4.6132063057525636</v>
      </c>
      <c r="K934" s="205">
        <v>9.0019098827519155</v>
      </c>
      <c r="L934" s="202">
        <v>0.76772047519217324</v>
      </c>
      <c r="M934" s="71">
        <v>13</v>
      </c>
      <c r="N934" s="71">
        <v>14</v>
      </c>
      <c r="O934" s="8">
        <v>5000</v>
      </c>
      <c r="P934" s="10">
        <f t="shared" si="176"/>
        <v>35.351956235299212</v>
      </c>
      <c r="Q934" s="11">
        <f t="shared" si="177"/>
        <v>9.3709625540885924E-2</v>
      </c>
      <c r="R934" s="79"/>
    </row>
    <row r="935" spans="1:18" x14ac:dyDescent="0.35">
      <c r="A935" s="9">
        <f t="shared" si="172"/>
        <v>29</v>
      </c>
      <c r="B935" s="14" t="s">
        <v>340</v>
      </c>
      <c r="C935" s="8">
        <v>1464.75</v>
      </c>
      <c r="D935" s="8"/>
      <c r="E935" s="8"/>
      <c r="F935" s="8">
        <f t="shared" si="173"/>
        <v>1464.75</v>
      </c>
      <c r="G935" s="185">
        <f t="shared" si="178"/>
        <v>4.7697670152265642E-3</v>
      </c>
      <c r="H935" s="185">
        <f t="shared" si="179"/>
        <v>4.4794839634474106E-3</v>
      </c>
      <c r="I935" s="18">
        <f t="shared" si="174"/>
        <v>39.60020560264369</v>
      </c>
      <c r="J935" s="18">
        <f t="shared" si="175"/>
        <v>8.7120452325816125</v>
      </c>
      <c r="K935" s="205">
        <v>17.000120603803584</v>
      </c>
      <c r="L935" s="202">
        <v>1.4257665967854645</v>
      </c>
      <c r="M935" s="71">
        <v>25</v>
      </c>
      <c r="N935" s="71">
        <v>26</v>
      </c>
      <c r="O935" s="8">
        <v>5000</v>
      </c>
      <c r="P935" s="10">
        <f t="shared" si="176"/>
        <v>66.738138035814345</v>
      </c>
      <c r="Q935" s="11">
        <f t="shared" si="177"/>
        <v>4.5562818252817439E-2</v>
      </c>
      <c r="R935" s="79"/>
    </row>
    <row r="936" spans="1:18" x14ac:dyDescent="0.35">
      <c r="A936" s="9">
        <f t="shared" si="172"/>
        <v>30</v>
      </c>
      <c r="B936" s="14" t="s">
        <v>341</v>
      </c>
      <c r="C936" s="8">
        <v>363</v>
      </c>
      <c r="D936" s="8"/>
      <c r="E936" s="8"/>
      <c r="F936" s="8">
        <f t="shared" si="173"/>
        <v>363</v>
      </c>
      <c r="G936" s="185">
        <f t="shared" si="178"/>
        <v>2.9352412401394239E-3</v>
      </c>
      <c r="H936" s="185">
        <f t="shared" si="179"/>
        <v>2.8668697366063429E-3</v>
      </c>
      <c r="I936" s="18">
        <f t="shared" si="174"/>
        <v>24.841448041388162</v>
      </c>
      <c r="J936" s="18">
        <f t="shared" si="175"/>
        <v>5.4651185691053961</v>
      </c>
      <c r="K936" s="205">
        <v>10.664280961402225</v>
      </c>
      <c r="L936" s="202">
        <v>0.87739482879105513</v>
      </c>
      <c r="M936" s="71">
        <v>16</v>
      </c>
      <c r="N936" s="71">
        <v>16</v>
      </c>
      <c r="O936" s="8">
        <v>5000</v>
      </c>
      <c r="P936" s="10">
        <f t="shared" si="176"/>
        <v>41.848242400686836</v>
      </c>
      <c r="Q936" s="11">
        <f t="shared" si="177"/>
        <v>0.11528441432696097</v>
      </c>
      <c r="R936" s="79"/>
    </row>
    <row r="937" spans="1:18" x14ac:dyDescent="0.35">
      <c r="A937" s="9">
        <f t="shared" si="172"/>
        <v>31</v>
      </c>
      <c r="B937" s="14" t="s">
        <v>342</v>
      </c>
      <c r="C937" s="8">
        <v>356.7</v>
      </c>
      <c r="D937" s="8"/>
      <c r="E937" s="8"/>
      <c r="F937" s="8">
        <f t="shared" si="173"/>
        <v>356.7</v>
      </c>
      <c r="G937" s="185">
        <f t="shared" si="178"/>
        <v>2.9352412401394239E-3</v>
      </c>
      <c r="H937" s="185">
        <f t="shared" si="179"/>
        <v>2.8668697366063429E-3</v>
      </c>
      <c r="I937" s="18">
        <f t="shared" si="174"/>
        <v>24.841448041388162</v>
      </c>
      <c r="J937" s="18">
        <f t="shared" si="175"/>
        <v>5.4651185691053961</v>
      </c>
      <c r="K937" s="205">
        <v>10.664280961402225</v>
      </c>
      <c r="L937" s="202">
        <v>0.87739482879105513</v>
      </c>
      <c r="M937" s="71">
        <v>16</v>
      </c>
      <c r="N937" s="71">
        <v>16</v>
      </c>
      <c r="O937" s="8">
        <v>5000</v>
      </c>
      <c r="P937" s="10">
        <f t="shared" si="176"/>
        <v>41.848242400686836</v>
      </c>
      <c r="Q937" s="11">
        <f t="shared" si="177"/>
        <v>0.11732055621162556</v>
      </c>
      <c r="R937" s="79"/>
    </row>
    <row r="938" spans="1:18" x14ac:dyDescent="0.35">
      <c r="A938" s="9">
        <f t="shared" si="172"/>
        <v>32</v>
      </c>
      <c r="B938" s="14" t="s">
        <v>343</v>
      </c>
      <c r="C938" s="8">
        <v>3174</v>
      </c>
      <c r="D938" s="8"/>
      <c r="E938" s="8"/>
      <c r="F938" s="8">
        <f t="shared" si="173"/>
        <v>3174</v>
      </c>
      <c r="G938" s="185">
        <f t="shared" si="178"/>
        <v>2.2014309301045677E-2</v>
      </c>
      <c r="H938" s="185">
        <f t="shared" si="179"/>
        <v>2.1501523024547574E-2</v>
      </c>
      <c r="I938" s="18">
        <f t="shared" si="174"/>
        <v>186.31086031041121</v>
      </c>
      <c r="J938" s="18">
        <f t="shared" si="175"/>
        <v>40.988389268290469</v>
      </c>
      <c r="K938" s="205">
        <v>79.982107210516688</v>
      </c>
      <c r="L938" s="202">
        <v>6.580461215932913</v>
      </c>
      <c r="M938" s="71">
        <v>120</v>
      </c>
      <c r="N938" s="71">
        <v>120</v>
      </c>
      <c r="O938" s="8">
        <v>5000</v>
      </c>
      <c r="P938" s="10">
        <f t="shared" si="176"/>
        <v>313.86181800515129</v>
      </c>
      <c r="Q938" s="11">
        <f t="shared" si="177"/>
        <v>9.888526087118818E-2</v>
      </c>
      <c r="R938" s="79"/>
    </row>
    <row r="939" spans="1:18" x14ac:dyDescent="0.35">
      <c r="A939" s="9">
        <f t="shared" si="172"/>
        <v>33</v>
      </c>
      <c r="B939" s="14" t="s">
        <v>344</v>
      </c>
      <c r="C939" s="8">
        <v>7564.79</v>
      </c>
      <c r="D939" s="8"/>
      <c r="E939" s="8"/>
      <c r="F939" s="8">
        <f t="shared" si="173"/>
        <v>7564.79</v>
      </c>
      <c r="G939" s="185">
        <f t="shared" si="178"/>
        <v>2.6417171161254815E-2</v>
      </c>
      <c r="H939" s="185">
        <f t="shared" si="179"/>
        <v>2.5801827629457087E-2</v>
      </c>
      <c r="I939" s="18">
        <f t="shared" si="174"/>
        <v>223.57303237249346</v>
      </c>
      <c r="J939" s="18">
        <f t="shared" si="175"/>
        <v>49.186067121948561</v>
      </c>
      <c r="K939" s="205">
        <v>95.978528652620014</v>
      </c>
      <c r="L939" s="202">
        <v>7.8965534591194961</v>
      </c>
      <c r="M939" s="71">
        <v>144</v>
      </c>
      <c r="N939" s="71">
        <v>144</v>
      </c>
      <c r="O939" s="8">
        <v>5000</v>
      </c>
      <c r="P939" s="10">
        <f t="shared" si="176"/>
        <v>376.63418160618153</v>
      </c>
      <c r="Q939" s="11">
        <f t="shared" si="177"/>
        <v>4.9787790752444092E-2</v>
      </c>
      <c r="R939" s="79"/>
    </row>
    <row r="940" spans="1:18" x14ac:dyDescent="0.35">
      <c r="A940" s="9">
        <f t="shared" si="172"/>
        <v>34</v>
      </c>
      <c r="B940" s="14" t="s">
        <v>345</v>
      </c>
      <c r="C940" s="8">
        <v>7586.48</v>
      </c>
      <c r="D940" s="8"/>
      <c r="E940" s="8"/>
      <c r="F940" s="8">
        <f t="shared" si="173"/>
        <v>7586.48</v>
      </c>
      <c r="G940" s="185">
        <f t="shared" si="178"/>
        <v>2.6417171161254815E-2</v>
      </c>
      <c r="H940" s="185">
        <f t="shared" si="179"/>
        <v>2.5801827629457087E-2</v>
      </c>
      <c r="I940" s="18">
        <f t="shared" si="174"/>
        <v>223.57303237249346</v>
      </c>
      <c r="J940" s="18">
        <f t="shared" si="175"/>
        <v>49.186067121948561</v>
      </c>
      <c r="K940" s="205">
        <v>95.978528652620014</v>
      </c>
      <c r="L940" s="202">
        <v>7.8965534591194961</v>
      </c>
      <c r="M940" s="71">
        <v>144</v>
      </c>
      <c r="N940" s="71">
        <v>144</v>
      </c>
      <c r="O940" s="8">
        <v>5000</v>
      </c>
      <c r="P940" s="10">
        <f t="shared" si="176"/>
        <v>376.63418160618153</v>
      </c>
      <c r="Q940" s="11">
        <f t="shared" si="177"/>
        <v>4.9645445793857171E-2</v>
      </c>
      <c r="R940" s="79"/>
    </row>
    <row r="941" spans="1:18" x14ac:dyDescent="0.35">
      <c r="A941" s="9">
        <f t="shared" si="172"/>
        <v>35</v>
      </c>
      <c r="B941" s="14" t="s">
        <v>346</v>
      </c>
      <c r="C941" s="8">
        <v>4003.9</v>
      </c>
      <c r="D941" s="8"/>
      <c r="E941" s="8"/>
      <c r="F941" s="8">
        <f t="shared" si="173"/>
        <v>4003.9</v>
      </c>
      <c r="G941" s="185">
        <f t="shared" si="178"/>
        <v>1.3208585580627407E-2</v>
      </c>
      <c r="H941" s="185">
        <f t="shared" si="179"/>
        <v>1.2900913814728543E-2</v>
      </c>
      <c r="I941" s="18">
        <f t="shared" si="174"/>
        <v>111.78651618624673</v>
      </c>
      <c r="J941" s="18">
        <f t="shared" si="175"/>
        <v>24.593033560974281</v>
      </c>
      <c r="K941" s="205">
        <v>47.989264326310007</v>
      </c>
      <c r="L941" s="202">
        <v>3.9482767295597481</v>
      </c>
      <c r="M941" s="71">
        <v>72</v>
      </c>
      <c r="N941" s="71">
        <v>72</v>
      </c>
      <c r="O941" s="8">
        <v>5000</v>
      </c>
      <c r="P941" s="10">
        <f t="shared" si="176"/>
        <v>188.31709080309076</v>
      </c>
      <c r="Q941" s="11">
        <f t="shared" si="177"/>
        <v>4.7033415121029688E-2</v>
      </c>
      <c r="R941" s="79"/>
    </row>
    <row r="942" spans="1:18" x14ac:dyDescent="0.35">
      <c r="A942" s="9">
        <f t="shared" si="172"/>
        <v>36</v>
      </c>
      <c r="B942" s="14" t="s">
        <v>347</v>
      </c>
      <c r="C942" s="8">
        <v>3984.06</v>
      </c>
      <c r="D942" s="8"/>
      <c r="E942" s="8"/>
      <c r="F942" s="8">
        <f t="shared" si="173"/>
        <v>3984.06</v>
      </c>
      <c r="G942" s="185">
        <f t="shared" si="178"/>
        <v>1.3208585580627407E-2</v>
      </c>
      <c r="H942" s="185">
        <f t="shared" si="179"/>
        <v>1.2900913814728543E-2</v>
      </c>
      <c r="I942" s="18">
        <f t="shared" si="174"/>
        <v>111.78651618624673</v>
      </c>
      <c r="J942" s="18">
        <f t="shared" si="175"/>
        <v>24.593033560974281</v>
      </c>
      <c r="K942" s="205">
        <v>47.989264326310007</v>
      </c>
      <c r="L942" s="202">
        <v>3.9482767295597481</v>
      </c>
      <c r="M942" s="71">
        <v>72</v>
      </c>
      <c r="N942" s="71">
        <v>72</v>
      </c>
      <c r="O942" s="8">
        <v>5000</v>
      </c>
      <c r="P942" s="10">
        <f t="shared" si="176"/>
        <v>188.31709080309076</v>
      </c>
      <c r="Q942" s="11">
        <f t="shared" si="177"/>
        <v>4.7267634223151951E-2</v>
      </c>
      <c r="R942" s="79"/>
    </row>
    <row r="943" spans="1:18" x14ac:dyDescent="0.35">
      <c r="A943" s="9">
        <f t="shared" si="172"/>
        <v>37</v>
      </c>
      <c r="B943" s="14" t="s">
        <v>348</v>
      </c>
      <c r="C943" s="8">
        <v>82.8</v>
      </c>
      <c r="D943" s="8"/>
      <c r="E943" s="8"/>
      <c r="F943" s="8">
        <f t="shared" si="173"/>
        <v>82.8</v>
      </c>
      <c r="G943" s="185">
        <f t="shared" si="178"/>
        <v>3.6690515501742798E-4</v>
      </c>
      <c r="H943" s="185">
        <f t="shared" si="179"/>
        <v>3.5835871707579287E-4</v>
      </c>
      <c r="I943" s="18">
        <f t="shared" si="174"/>
        <v>3.1051810051735202</v>
      </c>
      <c r="J943" s="18">
        <f t="shared" si="175"/>
        <v>0.68313982113817451</v>
      </c>
      <c r="K943" s="205">
        <v>1.3330351201752781</v>
      </c>
      <c r="L943" s="202">
        <v>0.10967435359888189</v>
      </c>
      <c r="M943" s="71">
        <v>2</v>
      </c>
      <c r="N943" s="71">
        <v>2</v>
      </c>
      <c r="O943" s="8">
        <v>5000</v>
      </c>
      <c r="P943" s="10">
        <f t="shared" si="176"/>
        <v>5.2310303000858545</v>
      </c>
      <c r="Q943" s="11">
        <f t="shared" si="177"/>
        <v>6.3176694445481338E-2</v>
      </c>
      <c r="R943" s="79"/>
    </row>
    <row r="944" spans="1:18" x14ac:dyDescent="0.35">
      <c r="A944" s="9">
        <f t="shared" si="172"/>
        <v>38</v>
      </c>
      <c r="B944" s="14" t="s">
        <v>349</v>
      </c>
      <c r="C944" s="8">
        <v>334.8</v>
      </c>
      <c r="D944" s="8"/>
      <c r="E944" s="8"/>
      <c r="F944" s="8">
        <f t="shared" si="173"/>
        <v>334.8</v>
      </c>
      <c r="G944" s="185">
        <f t="shared" si="178"/>
        <v>3.3021463951568518E-3</v>
      </c>
      <c r="H944" s="185">
        <f t="shared" si="179"/>
        <v>3.0460490951442392E-3</v>
      </c>
      <c r="I944" s="18">
        <f t="shared" si="174"/>
        <v>27.179481581949602</v>
      </c>
      <c r="J944" s="18">
        <f t="shared" si="175"/>
        <v>5.9794859480289126</v>
      </c>
      <c r="K944" s="205">
        <v>11.66798012310247</v>
      </c>
      <c r="L944" s="202">
        <v>0.98706918238993702</v>
      </c>
      <c r="M944" s="71">
        <v>17</v>
      </c>
      <c r="N944" s="71">
        <v>18</v>
      </c>
      <c r="O944" s="8">
        <v>5000</v>
      </c>
      <c r="P944" s="10">
        <f t="shared" si="176"/>
        <v>45.814016835470916</v>
      </c>
      <c r="Q944" s="11">
        <f t="shared" si="177"/>
        <v>0.13683995470570762</v>
      </c>
      <c r="R944" s="79"/>
    </row>
    <row r="945" spans="1:18" x14ac:dyDescent="0.35">
      <c r="A945" s="9">
        <f t="shared" si="172"/>
        <v>39</v>
      </c>
      <c r="B945" s="14" t="s">
        <v>350</v>
      </c>
      <c r="C945" s="8">
        <v>435.7</v>
      </c>
      <c r="D945" s="8"/>
      <c r="E945" s="8"/>
      <c r="F945" s="8">
        <f t="shared" si="173"/>
        <v>435.7</v>
      </c>
      <c r="G945" s="185">
        <f t="shared" si="178"/>
        <v>3.3021463951568518E-3</v>
      </c>
      <c r="H945" s="185">
        <f t="shared" si="179"/>
        <v>3.0460490951442392E-3</v>
      </c>
      <c r="I945" s="18">
        <f t="shared" si="174"/>
        <v>27.179481581949602</v>
      </c>
      <c r="J945" s="18">
        <f t="shared" si="175"/>
        <v>5.9794859480289126</v>
      </c>
      <c r="K945" s="205">
        <v>11.66798012310247</v>
      </c>
      <c r="L945" s="202">
        <v>0.98706918238993702</v>
      </c>
      <c r="M945" s="71">
        <v>17</v>
      </c>
      <c r="N945" s="71">
        <v>18</v>
      </c>
      <c r="O945" s="8">
        <v>5000</v>
      </c>
      <c r="P945" s="10">
        <f t="shared" si="176"/>
        <v>45.814016835470916</v>
      </c>
      <c r="Q945" s="11">
        <f t="shared" si="177"/>
        <v>0.10515037143784925</v>
      </c>
      <c r="R945" s="79"/>
    </row>
    <row r="946" spans="1:18" x14ac:dyDescent="0.35">
      <c r="A946" s="9">
        <f t="shared" si="172"/>
        <v>40</v>
      </c>
      <c r="B946" s="14" t="s">
        <v>351</v>
      </c>
      <c r="C946" s="8">
        <v>431.1</v>
      </c>
      <c r="D946" s="8"/>
      <c r="E946" s="8"/>
      <c r="F946" s="8">
        <f t="shared" si="173"/>
        <v>431.1</v>
      </c>
      <c r="G946" s="185">
        <f t="shared" si="178"/>
        <v>3.3021463951568518E-3</v>
      </c>
      <c r="H946" s="185">
        <f t="shared" si="179"/>
        <v>3.0460490951442392E-3</v>
      </c>
      <c r="I946" s="18">
        <f t="shared" si="174"/>
        <v>27.179481581949602</v>
      </c>
      <c r="J946" s="18">
        <f t="shared" si="175"/>
        <v>5.9794859480289126</v>
      </c>
      <c r="K946" s="205">
        <v>11.66798012310247</v>
      </c>
      <c r="L946" s="202">
        <v>0.98706918238993702</v>
      </c>
      <c r="M946" s="71">
        <v>17</v>
      </c>
      <c r="N946" s="71">
        <v>18</v>
      </c>
      <c r="O946" s="8">
        <v>5000</v>
      </c>
      <c r="P946" s="10">
        <f t="shared" si="176"/>
        <v>45.814016835470916</v>
      </c>
      <c r="Q946" s="11">
        <f t="shared" si="177"/>
        <v>0.1062723656587124</v>
      </c>
      <c r="R946" s="79"/>
    </row>
    <row r="947" spans="1:18" x14ac:dyDescent="0.35">
      <c r="A947" s="9">
        <f t="shared" si="172"/>
        <v>41</v>
      </c>
      <c r="B947" s="14" t="s">
        <v>352</v>
      </c>
      <c r="C947" s="8">
        <v>174.4</v>
      </c>
      <c r="D947" s="8"/>
      <c r="E947" s="8"/>
      <c r="F947" s="8">
        <f t="shared" si="173"/>
        <v>174.4</v>
      </c>
      <c r="G947" s="185">
        <f t="shared" si="178"/>
        <v>1.1007154650522839E-3</v>
      </c>
      <c r="H947" s="185">
        <f t="shared" si="179"/>
        <v>1.0750761512273786E-3</v>
      </c>
      <c r="I947" s="18">
        <f t="shared" si="174"/>
        <v>9.3155430155205607</v>
      </c>
      <c r="J947" s="18">
        <f t="shared" si="175"/>
        <v>2.0494194634145235</v>
      </c>
      <c r="K947" s="205">
        <v>3.9991053605258342</v>
      </c>
      <c r="L947" s="202">
        <v>0.32902306079664573</v>
      </c>
      <c r="M947" s="71">
        <v>6</v>
      </c>
      <c r="N947" s="71">
        <v>6</v>
      </c>
      <c r="O947" s="8">
        <v>5000</v>
      </c>
      <c r="P947" s="10">
        <f t="shared" si="176"/>
        <v>15.693090900257564</v>
      </c>
      <c r="Q947" s="11">
        <f t="shared" si="177"/>
        <v>8.9983319382210797E-2</v>
      </c>
      <c r="R947" s="79"/>
    </row>
    <row r="948" spans="1:18" x14ac:dyDescent="0.35">
      <c r="A948" s="9">
        <f t="shared" si="172"/>
        <v>42</v>
      </c>
      <c r="B948" s="14" t="s">
        <v>353</v>
      </c>
      <c r="C948" s="8">
        <v>345.2</v>
      </c>
      <c r="D948" s="8"/>
      <c r="E948" s="8"/>
      <c r="F948" s="8">
        <f t="shared" si="173"/>
        <v>345.2</v>
      </c>
      <c r="G948" s="185">
        <f t="shared" si="178"/>
        <v>3.3021463951568518E-3</v>
      </c>
      <c r="H948" s="185">
        <f t="shared" si="179"/>
        <v>3.0460490951442392E-3</v>
      </c>
      <c r="I948" s="18">
        <f t="shared" si="174"/>
        <v>27.179481581949602</v>
      </c>
      <c r="J948" s="18">
        <f t="shared" si="175"/>
        <v>5.9794859480289126</v>
      </c>
      <c r="K948" s="205">
        <v>11.66798012310247</v>
      </c>
      <c r="L948" s="202">
        <v>0.98706918238993702</v>
      </c>
      <c r="M948" s="71">
        <v>17</v>
      </c>
      <c r="N948" s="71">
        <v>18</v>
      </c>
      <c r="O948" s="8">
        <v>5000</v>
      </c>
      <c r="P948" s="10">
        <f t="shared" si="176"/>
        <v>45.814016835470916</v>
      </c>
      <c r="Q948" s="11">
        <f t="shared" si="177"/>
        <v>0.13271731412361215</v>
      </c>
      <c r="R948" s="79"/>
    </row>
    <row r="949" spans="1:18" x14ac:dyDescent="0.35">
      <c r="A949" s="9">
        <f t="shared" si="172"/>
        <v>43</v>
      </c>
      <c r="B949" s="14" t="s">
        <v>354</v>
      </c>
      <c r="C949" s="8">
        <v>344.6</v>
      </c>
      <c r="D949" s="8"/>
      <c r="E949" s="8"/>
      <c r="F949" s="8">
        <f t="shared" si="173"/>
        <v>344.6</v>
      </c>
      <c r="G949" s="185">
        <f t="shared" si="178"/>
        <v>3.3021463951568518E-3</v>
      </c>
      <c r="H949" s="185">
        <f t="shared" si="179"/>
        <v>3.0460490951442392E-3</v>
      </c>
      <c r="I949" s="18">
        <f t="shared" si="174"/>
        <v>27.179481581949602</v>
      </c>
      <c r="J949" s="18">
        <f t="shared" si="175"/>
        <v>5.9794859480289126</v>
      </c>
      <c r="K949" s="205">
        <v>11.66798012310247</v>
      </c>
      <c r="L949" s="202">
        <v>0.98706918238993702</v>
      </c>
      <c r="M949" s="71">
        <v>17</v>
      </c>
      <c r="N949" s="71">
        <v>18</v>
      </c>
      <c r="O949" s="8">
        <v>5000</v>
      </c>
      <c r="P949" s="10">
        <f t="shared" si="176"/>
        <v>45.814016835470916</v>
      </c>
      <c r="Q949" s="11">
        <f t="shared" si="177"/>
        <v>0.1329483947634095</v>
      </c>
      <c r="R949" s="79"/>
    </row>
    <row r="950" spans="1:18" x14ac:dyDescent="0.35">
      <c r="A950" s="9">
        <f t="shared" si="172"/>
        <v>44</v>
      </c>
      <c r="B950" s="14" t="s">
        <v>355</v>
      </c>
      <c r="C950" s="8">
        <v>332.1</v>
      </c>
      <c r="D950" s="8"/>
      <c r="E950" s="8"/>
      <c r="F950" s="8">
        <f t="shared" si="173"/>
        <v>332.1</v>
      </c>
      <c r="G950" s="185">
        <f t="shared" si="178"/>
        <v>3.3021463951568518E-3</v>
      </c>
      <c r="H950" s="185">
        <f t="shared" si="179"/>
        <v>3.0460490951442392E-3</v>
      </c>
      <c r="I950" s="18">
        <f t="shared" si="174"/>
        <v>27.179481581949602</v>
      </c>
      <c r="J950" s="18">
        <f t="shared" si="175"/>
        <v>5.9794859480289126</v>
      </c>
      <c r="K950" s="205">
        <v>11.66798012310247</v>
      </c>
      <c r="L950" s="202">
        <v>0.98706918238993702</v>
      </c>
      <c r="M950" s="71">
        <v>17</v>
      </c>
      <c r="N950" s="71">
        <v>18</v>
      </c>
      <c r="O950" s="8">
        <v>5000</v>
      </c>
      <c r="P950" s="10">
        <f t="shared" si="176"/>
        <v>45.814016835470916</v>
      </c>
      <c r="Q950" s="11">
        <f t="shared" si="177"/>
        <v>0.13795247466266461</v>
      </c>
      <c r="R950" s="79"/>
    </row>
    <row r="951" spans="1:18" x14ac:dyDescent="0.35">
      <c r="A951" s="9">
        <f t="shared" si="172"/>
        <v>45</v>
      </c>
      <c r="B951" s="14" t="s">
        <v>356</v>
      </c>
      <c r="C951" s="8">
        <v>335.1</v>
      </c>
      <c r="D951" s="8"/>
      <c r="E951" s="8"/>
      <c r="F951" s="8">
        <f t="shared" si="173"/>
        <v>335.1</v>
      </c>
      <c r="G951" s="185">
        <f t="shared" si="178"/>
        <v>3.3021463951568518E-3</v>
      </c>
      <c r="H951" s="185">
        <f t="shared" si="179"/>
        <v>3.0460490951442392E-3</v>
      </c>
      <c r="I951" s="18">
        <f t="shared" si="174"/>
        <v>27.179481581949602</v>
      </c>
      <c r="J951" s="18">
        <f t="shared" si="175"/>
        <v>5.9794859480289126</v>
      </c>
      <c r="K951" s="205">
        <v>11.66798012310247</v>
      </c>
      <c r="L951" s="202">
        <v>0.98706918238993702</v>
      </c>
      <c r="M951" s="71">
        <v>17</v>
      </c>
      <c r="N951" s="71">
        <v>18</v>
      </c>
      <c r="O951" s="8">
        <v>5000</v>
      </c>
      <c r="P951" s="10">
        <f t="shared" si="176"/>
        <v>45.814016835470916</v>
      </c>
      <c r="Q951" s="11">
        <f t="shared" si="177"/>
        <v>0.13671744803184396</v>
      </c>
      <c r="R951" s="79"/>
    </row>
    <row r="952" spans="1:18" x14ac:dyDescent="0.35">
      <c r="A952" s="9">
        <f t="shared" si="172"/>
        <v>46</v>
      </c>
      <c r="B952" s="14" t="s">
        <v>357</v>
      </c>
      <c r="C952" s="8">
        <v>326.89999999999998</v>
      </c>
      <c r="D952" s="8"/>
      <c r="E952" s="8"/>
      <c r="F952" s="8">
        <f t="shared" si="173"/>
        <v>326.89999999999998</v>
      </c>
      <c r="G952" s="185">
        <f t="shared" si="178"/>
        <v>3.3021463951568518E-3</v>
      </c>
      <c r="H952" s="185">
        <f t="shared" si="179"/>
        <v>3.0460490951442392E-3</v>
      </c>
      <c r="I952" s="18">
        <f t="shared" si="174"/>
        <v>27.179481581949602</v>
      </c>
      <c r="J952" s="18">
        <f t="shared" si="175"/>
        <v>5.9794859480289126</v>
      </c>
      <c r="K952" s="205">
        <v>11.66798012310247</v>
      </c>
      <c r="L952" s="202">
        <v>0.98706918238993702</v>
      </c>
      <c r="M952" s="71">
        <v>17</v>
      </c>
      <c r="N952" s="71">
        <v>18</v>
      </c>
      <c r="O952" s="8">
        <v>5000</v>
      </c>
      <c r="P952" s="10">
        <f t="shared" si="176"/>
        <v>45.814016835470916</v>
      </c>
      <c r="Q952" s="11">
        <f t="shared" si="177"/>
        <v>0.14014688539452713</v>
      </c>
      <c r="R952" s="79"/>
    </row>
    <row r="953" spans="1:18" x14ac:dyDescent="0.35">
      <c r="A953" s="9">
        <f t="shared" si="172"/>
        <v>47</v>
      </c>
      <c r="B953" s="14" t="s">
        <v>358</v>
      </c>
      <c r="C953" s="8">
        <v>199</v>
      </c>
      <c r="D953" s="8"/>
      <c r="E953" s="8"/>
      <c r="F953" s="8">
        <f t="shared" si="173"/>
        <v>199</v>
      </c>
      <c r="G953" s="185">
        <f t="shared" si="178"/>
        <v>1.4676206200697119E-3</v>
      </c>
      <c r="H953" s="185">
        <f t="shared" si="179"/>
        <v>1.4334348683031715E-3</v>
      </c>
      <c r="I953" s="18">
        <f t="shared" si="174"/>
        <v>12.420724020694081</v>
      </c>
      <c r="J953" s="18">
        <f t="shared" si="175"/>
        <v>2.732559284552698</v>
      </c>
      <c r="K953" s="205">
        <v>5.3321404807011126</v>
      </c>
      <c r="L953" s="202">
        <v>0.43869741439552756</v>
      </c>
      <c r="M953" s="71">
        <v>8</v>
      </c>
      <c r="N953" s="71">
        <v>8</v>
      </c>
      <c r="O953" s="8">
        <v>5000</v>
      </c>
      <c r="P953" s="10">
        <f t="shared" si="176"/>
        <v>20.924121200343418</v>
      </c>
      <c r="Q953" s="11">
        <f t="shared" si="177"/>
        <v>0.10514633769016793</v>
      </c>
      <c r="R953" s="79"/>
    </row>
    <row r="954" spans="1:18" x14ac:dyDescent="0.35">
      <c r="A954" s="9">
        <f t="shared" si="172"/>
        <v>48</v>
      </c>
      <c r="B954" s="14" t="s">
        <v>1775</v>
      </c>
      <c r="C954" s="8">
        <v>242.5</v>
      </c>
      <c r="D954" s="8"/>
      <c r="E954" s="8"/>
      <c r="F954" s="8">
        <f t="shared" si="173"/>
        <v>242.5</v>
      </c>
      <c r="G954" s="185">
        <f t="shared" si="178"/>
        <v>1.1007154650522839E-3</v>
      </c>
      <c r="H954" s="185">
        <f t="shared" si="179"/>
        <v>1.0750761512273786E-3</v>
      </c>
      <c r="I954" s="18">
        <f t="shared" si="174"/>
        <v>9.3155430155205607</v>
      </c>
      <c r="J954" s="18">
        <f t="shared" si="175"/>
        <v>2.0494194634145235</v>
      </c>
      <c r="K954" s="205">
        <v>3.9991053605258342</v>
      </c>
      <c r="L954" s="202">
        <v>0.32902306079664573</v>
      </c>
      <c r="M954" s="71">
        <v>6</v>
      </c>
      <c r="N954" s="71">
        <v>6</v>
      </c>
      <c r="O954" s="8">
        <v>5000</v>
      </c>
      <c r="P954" s="10">
        <f t="shared" si="176"/>
        <v>15.693090900257564</v>
      </c>
      <c r="Q954" s="11">
        <f t="shared" si="177"/>
        <v>6.471377690827862E-2</v>
      </c>
      <c r="R954" s="79"/>
    </row>
    <row r="955" spans="1:18" x14ac:dyDescent="0.35">
      <c r="A955" s="9">
        <f t="shared" si="172"/>
        <v>49</v>
      </c>
      <c r="B955" s="14" t="s">
        <v>360</v>
      </c>
      <c r="C955" s="8">
        <v>312.5</v>
      </c>
      <c r="D955" s="8"/>
      <c r="E955" s="8"/>
      <c r="F955" s="8">
        <f t="shared" si="173"/>
        <v>312.5</v>
      </c>
      <c r="G955" s="185">
        <f t="shared" si="178"/>
        <v>2.9352412401394239E-3</v>
      </c>
      <c r="H955" s="185">
        <f t="shared" si="179"/>
        <v>2.8668697366063429E-3</v>
      </c>
      <c r="I955" s="18">
        <f t="shared" si="174"/>
        <v>24.841448041388162</v>
      </c>
      <c r="J955" s="18">
        <f t="shared" si="175"/>
        <v>5.4651185691053961</v>
      </c>
      <c r="K955" s="205">
        <v>10.664280961402225</v>
      </c>
      <c r="L955" s="202">
        <v>0.87739482879105513</v>
      </c>
      <c r="M955" s="71">
        <v>16</v>
      </c>
      <c r="N955" s="71">
        <v>16</v>
      </c>
      <c r="O955" s="8">
        <v>5000</v>
      </c>
      <c r="P955" s="10">
        <f t="shared" si="176"/>
        <v>41.848242400686836</v>
      </c>
      <c r="Q955" s="11">
        <f t="shared" si="177"/>
        <v>0.13391437568219788</v>
      </c>
      <c r="R955" s="79"/>
    </row>
    <row r="956" spans="1:18" x14ac:dyDescent="0.35">
      <c r="A956" s="9">
        <f t="shared" si="172"/>
        <v>50</v>
      </c>
      <c r="B956" s="14" t="s">
        <v>361</v>
      </c>
      <c r="C956" s="8">
        <v>4132.99</v>
      </c>
      <c r="D956" s="8"/>
      <c r="E956" s="8">
        <v>51.3</v>
      </c>
      <c r="F956" s="8">
        <f t="shared" si="173"/>
        <v>4184.29</v>
      </c>
      <c r="G956" s="185">
        <f t="shared" si="178"/>
        <v>1.5593469088240689E-2</v>
      </c>
      <c r="H956" s="185">
        <f t="shared" si="179"/>
        <v>1.5230245475721197E-2</v>
      </c>
      <c r="I956" s="18">
        <f t="shared" si="174"/>
        <v>131.9701927198746</v>
      </c>
      <c r="J956" s="18">
        <f t="shared" si="175"/>
        <v>29.033442398372411</v>
      </c>
      <c r="K956" s="205">
        <v>56.653992607449318</v>
      </c>
      <c r="L956" s="202">
        <v>4.6611600279524801</v>
      </c>
      <c r="M956" s="71">
        <v>85</v>
      </c>
      <c r="N956" s="71">
        <v>85</v>
      </c>
      <c r="O956" s="8">
        <v>5000</v>
      </c>
      <c r="P956" s="10">
        <f t="shared" si="176"/>
        <v>222.31878775364882</v>
      </c>
      <c r="Q956" s="11">
        <f t="shared" si="177"/>
        <v>5.3131782872040137E-2</v>
      </c>
      <c r="R956" s="79"/>
    </row>
    <row r="957" spans="1:18" x14ac:dyDescent="0.35">
      <c r="A957" s="9">
        <f t="shared" si="172"/>
        <v>51</v>
      </c>
      <c r="B957" s="14" t="s">
        <v>362</v>
      </c>
      <c r="C957" s="8">
        <v>429.5</v>
      </c>
      <c r="D957" s="8"/>
      <c r="E957" s="8"/>
      <c r="F957" s="8">
        <f t="shared" si="173"/>
        <v>429.5</v>
      </c>
      <c r="G957" s="185">
        <f t="shared" si="178"/>
        <v>3.3021463951568518E-3</v>
      </c>
      <c r="H957" s="185">
        <f t="shared" si="179"/>
        <v>3.0460490951442392E-3</v>
      </c>
      <c r="I957" s="18">
        <f t="shared" si="174"/>
        <v>27.179481581949602</v>
      </c>
      <c r="J957" s="18">
        <f t="shared" si="175"/>
        <v>5.9794859480289126</v>
      </c>
      <c r="K957" s="205">
        <v>11.66798012310247</v>
      </c>
      <c r="L957" s="202">
        <v>0.98706918238993702</v>
      </c>
      <c r="M957" s="71">
        <v>17</v>
      </c>
      <c r="N957" s="71">
        <v>18</v>
      </c>
      <c r="O957" s="8">
        <v>5000</v>
      </c>
      <c r="P957" s="10">
        <f t="shared" si="176"/>
        <v>45.814016835470916</v>
      </c>
      <c r="Q957" s="11">
        <f t="shared" si="177"/>
        <v>0.10666825805697536</v>
      </c>
      <c r="R957" s="79"/>
    </row>
    <row r="958" spans="1:18" x14ac:dyDescent="0.35">
      <c r="A958" s="9">
        <f t="shared" si="172"/>
        <v>52</v>
      </c>
      <c r="B958" s="14" t="s">
        <v>363</v>
      </c>
      <c r="C958" s="8">
        <v>313</v>
      </c>
      <c r="D958" s="8"/>
      <c r="E958" s="8"/>
      <c r="F958" s="8">
        <f t="shared" si="173"/>
        <v>313</v>
      </c>
      <c r="G958" s="185">
        <f t="shared" si="178"/>
        <v>3.3021463951568518E-3</v>
      </c>
      <c r="H958" s="185">
        <f t="shared" si="179"/>
        <v>3.0460490951442392E-3</v>
      </c>
      <c r="I958" s="18">
        <f t="shared" si="174"/>
        <v>27.179481581949602</v>
      </c>
      <c r="J958" s="18">
        <f t="shared" si="175"/>
        <v>5.9794859480289126</v>
      </c>
      <c r="K958" s="205">
        <v>11.66798012310247</v>
      </c>
      <c r="L958" s="202">
        <v>0.98706918238993702</v>
      </c>
      <c r="M958" s="71">
        <v>17</v>
      </c>
      <c r="N958" s="71">
        <v>18</v>
      </c>
      <c r="O958" s="8">
        <v>5000</v>
      </c>
      <c r="P958" s="10">
        <f t="shared" si="176"/>
        <v>45.814016835470916</v>
      </c>
      <c r="Q958" s="11">
        <f t="shared" si="177"/>
        <v>0.14637066081620101</v>
      </c>
      <c r="R958" s="79"/>
    </row>
    <row r="959" spans="1:18" x14ac:dyDescent="0.35">
      <c r="A959" s="9">
        <f t="shared" si="172"/>
        <v>53</v>
      </c>
      <c r="B959" s="14" t="s">
        <v>364</v>
      </c>
      <c r="C959" s="8">
        <v>348.9</v>
      </c>
      <c r="D959" s="8"/>
      <c r="E959" s="8"/>
      <c r="F959" s="8">
        <f t="shared" si="173"/>
        <v>348.9</v>
      </c>
      <c r="G959" s="185">
        <f t="shared" si="178"/>
        <v>3.3021463951568518E-3</v>
      </c>
      <c r="H959" s="185">
        <f t="shared" si="179"/>
        <v>3.0460490951442392E-3</v>
      </c>
      <c r="I959" s="18">
        <f t="shared" si="174"/>
        <v>27.179481581949602</v>
      </c>
      <c r="J959" s="18">
        <f t="shared" si="175"/>
        <v>5.9794859480289126</v>
      </c>
      <c r="K959" s="205">
        <v>11.66798012310247</v>
      </c>
      <c r="L959" s="202">
        <v>0.98706918238993702</v>
      </c>
      <c r="M959" s="71">
        <v>17</v>
      </c>
      <c r="N959" s="71">
        <v>18</v>
      </c>
      <c r="O959" s="8">
        <v>5000</v>
      </c>
      <c r="P959" s="10">
        <f t="shared" si="176"/>
        <v>45.814016835470916</v>
      </c>
      <c r="Q959" s="11">
        <f t="shared" si="177"/>
        <v>0.13130987915010295</v>
      </c>
      <c r="R959" s="79"/>
    </row>
    <row r="960" spans="1:18" x14ac:dyDescent="0.35">
      <c r="A960" s="9">
        <f t="shared" si="172"/>
        <v>54</v>
      </c>
      <c r="B960" s="14" t="s">
        <v>365</v>
      </c>
      <c r="C960" s="8">
        <v>345</v>
      </c>
      <c r="D960" s="8"/>
      <c r="E960" s="8"/>
      <c r="F960" s="8">
        <f t="shared" si="173"/>
        <v>345</v>
      </c>
      <c r="G960" s="185">
        <f t="shared" si="178"/>
        <v>3.3021463951568518E-3</v>
      </c>
      <c r="H960" s="185">
        <f t="shared" si="179"/>
        <v>3.0460490951442392E-3</v>
      </c>
      <c r="I960" s="18">
        <f t="shared" si="174"/>
        <v>27.179481581949602</v>
      </c>
      <c r="J960" s="18">
        <f t="shared" si="175"/>
        <v>5.9794859480289126</v>
      </c>
      <c r="K960" s="205">
        <v>11.66798012310247</v>
      </c>
      <c r="L960" s="202">
        <v>0.98706918238993702</v>
      </c>
      <c r="M960" s="71">
        <v>17</v>
      </c>
      <c r="N960" s="71">
        <v>18</v>
      </c>
      <c r="O960" s="8">
        <v>5000</v>
      </c>
      <c r="P960" s="10">
        <f t="shared" si="176"/>
        <v>45.814016835470916</v>
      </c>
      <c r="Q960" s="11">
        <f t="shared" si="177"/>
        <v>0.13279425169701714</v>
      </c>
      <c r="R960" s="79"/>
    </row>
    <row r="961" spans="1:18" x14ac:dyDescent="0.35">
      <c r="A961" s="9">
        <f t="shared" si="172"/>
        <v>55</v>
      </c>
      <c r="B961" s="14" t="s">
        <v>366</v>
      </c>
      <c r="C961" s="8">
        <v>139.5</v>
      </c>
      <c r="D961" s="8"/>
      <c r="E961" s="8"/>
      <c r="F961" s="8">
        <f t="shared" si="173"/>
        <v>139.5</v>
      </c>
      <c r="G961" s="185">
        <f t="shared" si="178"/>
        <v>1.4676206200697119E-3</v>
      </c>
      <c r="H961" s="185">
        <f t="shared" si="179"/>
        <v>1.254255509765275E-3</v>
      </c>
      <c r="I961" s="18">
        <f t="shared" si="174"/>
        <v>11.653576556082005</v>
      </c>
      <c r="J961" s="18">
        <f t="shared" si="175"/>
        <v>2.563786842338041</v>
      </c>
      <c r="K961" s="205">
        <v>5.0028045222260813</v>
      </c>
      <c r="L961" s="202">
        <v>0.43869741439552756</v>
      </c>
      <c r="M961" s="71">
        <v>7</v>
      </c>
      <c r="N961" s="71">
        <v>8</v>
      </c>
      <c r="O961" s="8">
        <v>5000</v>
      </c>
      <c r="P961" s="10">
        <f t="shared" si="176"/>
        <v>19.658865335041654</v>
      </c>
      <c r="Q961" s="11">
        <f t="shared" si="177"/>
        <v>0.1409237658425925</v>
      </c>
      <c r="R961" s="79"/>
    </row>
    <row r="962" spans="1:18" x14ac:dyDescent="0.35">
      <c r="A962" s="9">
        <f t="shared" si="172"/>
        <v>56</v>
      </c>
      <c r="B962" s="14" t="s">
        <v>367</v>
      </c>
      <c r="C962" s="8">
        <v>70.400000000000006</v>
      </c>
      <c r="D962" s="8"/>
      <c r="E962" s="8"/>
      <c r="F962" s="8">
        <f t="shared" ref="F962:F1007" si="180">C962+D962+E962</f>
        <v>70.400000000000006</v>
      </c>
      <c r="G962" s="185">
        <f t="shared" si="178"/>
        <v>9.1726288754356996E-4</v>
      </c>
      <c r="H962" s="185">
        <f t="shared" si="179"/>
        <v>7.1671743415158574E-4</v>
      </c>
      <c r="I962" s="18">
        <f t="shared" si="174"/>
        <v>6.9958050483217242</v>
      </c>
      <c r="J962" s="18">
        <f t="shared" si="175"/>
        <v>1.5390771106307792</v>
      </c>
      <c r="K962" s="205">
        <v>3.0032518419631637</v>
      </c>
      <c r="L962" s="202">
        <v>0.27418588399720467</v>
      </c>
      <c r="M962" s="71">
        <v>4</v>
      </c>
      <c r="N962" s="71">
        <v>5</v>
      </c>
      <c r="O962" s="8">
        <v>5000</v>
      </c>
      <c r="P962" s="10">
        <f t="shared" si="176"/>
        <v>11.812319884912874</v>
      </c>
      <c r="Q962" s="11">
        <f t="shared" si="177"/>
        <v>0.16778863472887603</v>
      </c>
      <c r="R962" s="79"/>
    </row>
    <row r="963" spans="1:18" x14ac:dyDescent="0.35">
      <c r="A963" s="9">
        <f t="shared" si="172"/>
        <v>57</v>
      </c>
      <c r="B963" s="14" t="s">
        <v>368</v>
      </c>
      <c r="C963" s="8">
        <v>126.1</v>
      </c>
      <c r="D963" s="8"/>
      <c r="E963" s="8"/>
      <c r="F963" s="8">
        <f t="shared" si="180"/>
        <v>126.1</v>
      </c>
      <c r="G963" s="185">
        <f t="shared" si="178"/>
        <v>1.1007154650522839E-3</v>
      </c>
      <c r="H963" s="185">
        <f t="shared" si="179"/>
        <v>1.0750761512273786E-3</v>
      </c>
      <c r="I963" s="18">
        <f t="shared" si="174"/>
        <v>9.3155430155205607</v>
      </c>
      <c r="J963" s="18">
        <f t="shared" si="175"/>
        <v>2.0494194634145235</v>
      </c>
      <c r="K963" s="205">
        <v>3.9991053605258342</v>
      </c>
      <c r="L963" s="202">
        <v>0.32902306079664573</v>
      </c>
      <c r="M963" s="71">
        <v>6</v>
      </c>
      <c r="N963" s="71">
        <v>6</v>
      </c>
      <c r="O963" s="8">
        <v>5000</v>
      </c>
      <c r="P963" s="10">
        <f t="shared" si="176"/>
        <v>15.693090900257564</v>
      </c>
      <c r="Q963" s="11">
        <f t="shared" si="177"/>
        <v>0.12444957097745889</v>
      </c>
      <c r="R963" s="79"/>
    </row>
    <row r="964" spans="1:18" x14ac:dyDescent="0.35">
      <c r="A964" s="9">
        <f t="shared" si="172"/>
        <v>58</v>
      </c>
      <c r="B964" s="14" t="s">
        <v>369</v>
      </c>
      <c r="C964" s="8">
        <v>165.8</v>
      </c>
      <c r="D964" s="8"/>
      <c r="E964" s="8"/>
      <c r="F964" s="8">
        <f t="shared" si="180"/>
        <v>165.8</v>
      </c>
      <c r="G964" s="185">
        <f t="shared" si="178"/>
        <v>7.3381031003485597E-4</v>
      </c>
      <c r="H964" s="185">
        <f t="shared" si="179"/>
        <v>7.1671743415158574E-4</v>
      </c>
      <c r="I964" s="18">
        <f t="shared" si="174"/>
        <v>6.2103620103470405</v>
      </c>
      <c r="J964" s="18">
        <f t="shared" si="175"/>
        <v>1.366279642276349</v>
      </c>
      <c r="K964" s="205">
        <v>2.6660702403505563</v>
      </c>
      <c r="L964" s="202">
        <v>0.21934870719776378</v>
      </c>
      <c r="M964" s="71">
        <v>4</v>
      </c>
      <c r="N964" s="71">
        <v>4</v>
      </c>
      <c r="O964" s="8">
        <v>5000</v>
      </c>
      <c r="P964" s="10">
        <f t="shared" si="176"/>
        <v>10.462060600171709</v>
      </c>
      <c r="Q964" s="11">
        <f t="shared" si="177"/>
        <v>6.3100486128900526E-2</v>
      </c>
      <c r="R964" s="79"/>
    </row>
    <row r="965" spans="1:18" x14ac:dyDescent="0.35">
      <c r="A965" s="9">
        <f t="shared" si="172"/>
        <v>59</v>
      </c>
      <c r="B965" s="14" t="s">
        <v>370</v>
      </c>
      <c r="C965" s="8">
        <v>100.4</v>
      </c>
      <c r="D965" s="8"/>
      <c r="E965" s="8"/>
      <c r="F965" s="8">
        <f t="shared" si="180"/>
        <v>100.4</v>
      </c>
      <c r="G965" s="185">
        <f t="shared" si="178"/>
        <v>3.6690515501742798E-4</v>
      </c>
      <c r="H965" s="185">
        <f t="shared" si="179"/>
        <v>1.7917935853789643E-4</v>
      </c>
      <c r="I965" s="18">
        <f t="shared" si="174"/>
        <v>2.3380335405614434</v>
      </c>
      <c r="J965" s="18">
        <f t="shared" si="175"/>
        <v>0.51436737892351758</v>
      </c>
      <c r="K965" s="205">
        <v>1.0036991617002466</v>
      </c>
      <c r="L965" s="202">
        <v>0.10967435359888189</v>
      </c>
      <c r="M965" s="71">
        <v>1</v>
      </c>
      <c r="N965" s="71">
        <v>2</v>
      </c>
      <c r="O965" s="8">
        <v>5000</v>
      </c>
      <c r="P965" s="10">
        <f t="shared" si="176"/>
        <v>3.9657744347840893</v>
      </c>
      <c r="Q965" s="11">
        <f t="shared" si="177"/>
        <v>3.9499745366375391E-2</v>
      </c>
      <c r="R965" s="79"/>
    </row>
    <row r="966" spans="1:18" x14ac:dyDescent="0.35">
      <c r="A966" s="9">
        <f t="shared" si="172"/>
        <v>60</v>
      </c>
      <c r="B966" s="14" t="s">
        <v>371</v>
      </c>
      <c r="C966" s="8">
        <v>102.7</v>
      </c>
      <c r="D966" s="8"/>
      <c r="E966" s="8"/>
      <c r="F966" s="8">
        <f t="shared" si="180"/>
        <v>102.7</v>
      </c>
      <c r="G966" s="185">
        <f t="shared" si="178"/>
        <v>3.6690515501742798E-4</v>
      </c>
      <c r="H966" s="185">
        <f t="shared" si="179"/>
        <v>3.5835871707579287E-4</v>
      </c>
      <c r="I966" s="18">
        <f t="shared" si="174"/>
        <v>3.1051810051735202</v>
      </c>
      <c r="J966" s="18">
        <f t="shared" ref="J966:J1020" si="181">I966*0.22</f>
        <v>0.68313982113817451</v>
      </c>
      <c r="K966" s="205">
        <v>1.3330351201752781</v>
      </c>
      <c r="L966" s="202">
        <v>0.10967435359888189</v>
      </c>
      <c r="M966" s="71">
        <v>2</v>
      </c>
      <c r="N966" s="71">
        <v>2</v>
      </c>
      <c r="O966" s="8">
        <v>5000</v>
      </c>
      <c r="P966" s="10">
        <f t="shared" si="176"/>
        <v>5.2310303000858545</v>
      </c>
      <c r="Q966" s="11">
        <f t="shared" si="177"/>
        <v>5.0935056476006373E-2</v>
      </c>
      <c r="R966" s="79"/>
    </row>
    <row r="967" spans="1:18" x14ac:dyDescent="0.35">
      <c r="A967" s="9">
        <f t="shared" si="172"/>
        <v>61</v>
      </c>
      <c r="B967" s="14" t="s">
        <v>372</v>
      </c>
      <c r="C967" s="8">
        <v>84.9</v>
      </c>
      <c r="D967" s="8"/>
      <c r="E967" s="8"/>
      <c r="F967" s="8">
        <f t="shared" si="180"/>
        <v>84.9</v>
      </c>
      <c r="G967" s="185">
        <f t="shared" si="178"/>
        <v>5.5035773252614197E-4</v>
      </c>
      <c r="H967" s="185">
        <f t="shared" si="179"/>
        <v>5.375380756136893E-4</v>
      </c>
      <c r="I967" s="18">
        <f t="shared" si="174"/>
        <v>4.6577715077602804</v>
      </c>
      <c r="J967" s="18">
        <f t="shared" si="181"/>
        <v>1.0247097317072618</v>
      </c>
      <c r="K967" s="205">
        <v>1.9995526802629171</v>
      </c>
      <c r="L967" s="202">
        <v>0.16451153039832286</v>
      </c>
      <c r="M967" s="71">
        <v>3</v>
      </c>
      <c r="N967" s="71">
        <v>3</v>
      </c>
      <c r="O967" s="8">
        <v>5000</v>
      </c>
      <c r="P967" s="10">
        <f t="shared" si="176"/>
        <v>7.8465454501287821</v>
      </c>
      <c r="Q967" s="11">
        <f t="shared" si="177"/>
        <v>9.242103003685255E-2</v>
      </c>
      <c r="R967" s="79"/>
    </row>
    <row r="968" spans="1:18" x14ac:dyDescent="0.35">
      <c r="A968" s="9">
        <f t="shared" si="172"/>
        <v>62</v>
      </c>
      <c r="B968" s="14" t="s">
        <v>373</v>
      </c>
      <c r="C968" s="8">
        <v>97.9</v>
      </c>
      <c r="D968" s="8"/>
      <c r="E968" s="8"/>
      <c r="F968" s="8">
        <f t="shared" si="180"/>
        <v>97.9</v>
      </c>
      <c r="G968" s="185">
        <f t="shared" si="178"/>
        <v>5.5035773252614197E-4</v>
      </c>
      <c r="H968" s="185">
        <f t="shared" si="179"/>
        <v>3.5835871707579287E-4</v>
      </c>
      <c r="I968" s="18">
        <f t="shared" si="174"/>
        <v>3.890624043148204</v>
      </c>
      <c r="J968" s="18">
        <f t="shared" si="181"/>
        <v>0.85593728949260484</v>
      </c>
      <c r="K968" s="205">
        <v>1.6702167217878858</v>
      </c>
      <c r="L968" s="202">
        <v>0.16451153039832286</v>
      </c>
      <c r="M968" s="71">
        <v>2</v>
      </c>
      <c r="N968" s="71">
        <v>3</v>
      </c>
      <c r="O968" s="8">
        <v>5000</v>
      </c>
      <c r="P968" s="10">
        <f t="shared" si="176"/>
        <v>6.5812895848270179</v>
      </c>
      <c r="Q968" s="11">
        <f t="shared" si="177"/>
        <v>6.7224612715291288E-2</v>
      </c>
      <c r="R968" s="79"/>
    </row>
    <row r="969" spans="1:18" x14ac:dyDescent="0.35">
      <c r="A969" s="9">
        <f t="shared" si="172"/>
        <v>63</v>
      </c>
      <c r="B969" s="14" t="s">
        <v>374</v>
      </c>
      <c r="C969" s="8">
        <v>65.099999999999994</v>
      </c>
      <c r="D969" s="8"/>
      <c r="E969" s="8"/>
      <c r="F969" s="8">
        <f t="shared" si="180"/>
        <v>65.099999999999994</v>
      </c>
      <c r="G969" s="185">
        <f t="shared" si="178"/>
        <v>3.6690515501742798E-4</v>
      </c>
      <c r="H969" s="185">
        <f t="shared" si="179"/>
        <v>3.5835871707579287E-4</v>
      </c>
      <c r="I969" s="18">
        <f t="shared" si="174"/>
        <v>3.1051810051735202</v>
      </c>
      <c r="J969" s="18">
        <f t="shared" si="181"/>
        <v>0.68313982113817451</v>
      </c>
      <c r="K969" s="205">
        <v>1.3330351201752781</v>
      </c>
      <c r="L969" s="202">
        <v>0.10967435359888189</v>
      </c>
      <c r="M969" s="71">
        <v>2</v>
      </c>
      <c r="N969" s="71">
        <v>2</v>
      </c>
      <c r="O969" s="8">
        <v>5000</v>
      </c>
      <c r="P969" s="10">
        <f t="shared" si="176"/>
        <v>5.2310303000858545</v>
      </c>
      <c r="Q969" s="11">
        <f t="shared" si="177"/>
        <v>8.0353768050473964E-2</v>
      </c>
      <c r="R969" s="79"/>
    </row>
    <row r="970" spans="1:18" x14ac:dyDescent="0.35">
      <c r="A970" s="9">
        <f t="shared" si="172"/>
        <v>64</v>
      </c>
      <c r="B970" s="14" t="s">
        <v>375</v>
      </c>
      <c r="C970" s="8">
        <v>185</v>
      </c>
      <c r="D970" s="8"/>
      <c r="E970" s="8"/>
      <c r="F970" s="8">
        <f t="shared" si="180"/>
        <v>185</v>
      </c>
      <c r="G970" s="185">
        <f t="shared" si="178"/>
        <v>9.1726288754356996E-4</v>
      </c>
      <c r="H970" s="185">
        <f t="shared" si="179"/>
        <v>8.9589679268948217E-4</v>
      </c>
      <c r="I970" s="18">
        <f t="shared" ref="I970:I1032" si="182">(G970+H970)*$S$2</f>
        <v>7.7629525129338006</v>
      </c>
      <c r="J970" s="18">
        <f t="shared" si="181"/>
        <v>1.707849552845436</v>
      </c>
      <c r="K970" s="205">
        <v>3.332587800438195</v>
      </c>
      <c r="L970" s="202">
        <v>0.27418588399720467</v>
      </c>
      <c r="M970" s="71">
        <v>5</v>
      </c>
      <c r="N970" s="71">
        <v>5</v>
      </c>
      <c r="O970" s="8">
        <v>5000</v>
      </c>
      <c r="P970" s="10">
        <f t="shared" ref="P970:P1032" si="183">I970+J970+K970+L970</f>
        <v>13.077575750214638</v>
      </c>
      <c r="Q970" s="11">
        <f t="shared" ref="Q970:Q1032" si="184">P970/F970</f>
        <v>7.0689598649808852E-2</v>
      </c>
      <c r="R970" s="79"/>
    </row>
    <row r="971" spans="1:18" x14ac:dyDescent="0.35">
      <c r="A971" s="9">
        <f t="shared" ref="A971:A1034" si="185">A970+1</f>
        <v>65</v>
      </c>
      <c r="B971" s="14" t="s">
        <v>376</v>
      </c>
      <c r="C971" s="8">
        <v>527.4</v>
      </c>
      <c r="D971" s="8"/>
      <c r="E971" s="8"/>
      <c r="F971" s="8">
        <f t="shared" si="180"/>
        <v>527.4</v>
      </c>
      <c r="G971" s="185">
        <f t="shared" si="178"/>
        <v>4.4028618602091358E-3</v>
      </c>
      <c r="H971" s="185">
        <f t="shared" si="179"/>
        <v>4.3003046049095144E-3</v>
      </c>
      <c r="I971" s="18">
        <f t="shared" si="182"/>
        <v>37.262172062082243</v>
      </c>
      <c r="J971" s="18">
        <f t="shared" si="181"/>
        <v>8.1976778536580941</v>
      </c>
      <c r="K971" s="205">
        <v>15.996421442103337</v>
      </c>
      <c r="L971" s="202">
        <v>1.3160922431865829</v>
      </c>
      <c r="M971" s="71">
        <v>24</v>
      </c>
      <c r="N971" s="71">
        <v>24</v>
      </c>
      <c r="O971" s="8">
        <v>5000</v>
      </c>
      <c r="P971" s="10">
        <f t="shared" si="183"/>
        <v>62.772363601030257</v>
      </c>
      <c r="Q971" s="11">
        <f t="shared" si="184"/>
        <v>0.11902230489387611</v>
      </c>
      <c r="R971" s="79"/>
    </row>
    <row r="972" spans="1:18" x14ac:dyDescent="0.35">
      <c r="A972" s="9">
        <f t="shared" si="185"/>
        <v>66</v>
      </c>
      <c r="B972" s="14" t="s">
        <v>377</v>
      </c>
      <c r="C972" s="8">
        <v>520.9</v>
      </c>
      <c r="D972" s="8"/>
      <c r="E972" s="8"/>
      <c r="F972" s="8">
        <f t="shared" si="180"/>
        <v>520.9</v>
      </c>
      <c r="G972" s="185">
        <f t="shared" ref="G972:G1035" si="186">1/5451*N972</f>
        <v>4.4028618602091358E-3</v>
      </c>
      <c r="H972" s="185">
        <f t="shared" ref="H972:H1035" si="187">1/5581*M972</f>
        <v>4.3003046049095144E-3</v>
      </c>
      <c r="I972" s="18">
        <f t="shared" si="182"/>
        <v>37.262172062082243</v>
      </c>
      <c r="J972" s="18">
        <f t="shared" si="181"/>
        <v>8.1976778536580941</v>
      </c>
      <c r="K972" s="205">
        <v>15.996421442103337</v>
      </c>
      <c r="L972" s="202">
        <v>1.3160922431865829</v>
      </c>
      <c r="M972" s="71">
        <v>24</v>
      </c>
      <c r="N972" s="71">
        <v>24</v>
      </c>
      <c r="O972" s="8">
        <v>5000</v>
      </c>
      <c r="P972" s="10">
        <f t="shared" si="183"/>
        <v>62.772363601030257</v>
      </c>
      <c r="Q972" s="11">
        <f t="shared" si="184"/>
        <v>0.1205075131522946</v>
      </c>
      <c r="R972" s="79"/>
    </row>
    <row r="973" spans="1:18" x14ac:dyDescent="0.35">
      <c r="A973" s="9">
        <f t="shared" si="185"/>
        <v>67</v>
      </c>
      <c r="B973" s="14" t="s">
        <v>378</v>
      </c>
      <c r="C973" s="8">
        <v>308.3</v>
      </c>
      <c r="D973" s="8"/>
      <c r="E973" s="8"/>
      <c r="F973" s="8">
        <f t="shared" si="180"/>
        <v>308.3</v>
      </c>
      <c r="G973" s="185">
        <f t="shared" si="186"/>
        <v>3.1186938176481381E-3</v>
      </c>
      <c r="H973" s="185">
        <f t="shared" si="187"/>
        <v>3.0460490951442392E-3</v>
      </c>
      <c r="I973" s="18">
        <f t="shared" si="182"/>
        <v>26.394038543974922</v>
      </c>
      <c r="J973" s="18">
        <f t="shared" si="181"/>
        <v>5.8066884796744827</v>
      </c>
      <c r="K973" s="205">
        <v>11.330798521489864</v>
      </c>
      <c r="L973" s="202">
        <v>0.93223200559049602</v>
      </c>
      <c r="M973" s="71">
        <v>17</v>
      </c>
      <c r="N973" s="71">
        <v>17</v>
      </c>
      <c r="O973" s="8">
        <v>5000</v>
      </c>
      <c r="P973" s="10">
        <f t="shared" si="183"/>
        <v>44.463757550729767</v>
      </c>
      <c r="Q973" s="11">
        <f t="shared" si="184"/>
        <v>0.1442223728534861</v>
      </c>
      <c r="R973" s="79"/>
    </row>
    <row r="974" spans="1:18" x14ac:dyDescent="0.35">
      <c r="A974" s="9">
        <f t="shared" si="185"/>
        <v>68</v>
      </c>
      <c r="B974" s="14" t="s">
        <v>379</v>
      </c>
      <c r="C974" s="8">
        <v>524.94000000000005</v>
      </c>
      <c r="D974" s="8"/>
      <c r="E974" s="8"/>
      <c r="F974" s="8">
        <f t="shared" si="180"/>
        <v>524.94000000000005</v>
      </c>
      <c r="G974" s="185">
        <f t="shared" si="186"/>
        <v>4.4028618602091358E-3</v>
      </c>
      <c r="H974" s="185">
        <f t="shared" si="187"/>
        <v>4.3003046049095144E-3</v>
      </c>
      <c r="I974" s="18">
        <f t="shared" si="182"/>
        <v>37.262172062082243</v>
      </c>
      <c r="J974" s="18">
        <f t="shared" si="181"/>
        <v>8.1976778536580941</v>
      </c>
      <c r="K974" s="205">
        <v>15.996421442103337</v>
      </c>
      <c r="L974" s="202">
        <v>1.3160922431865829</v>
      </c>
      <c r="M974" s="71">
        <v>24</v>
      </c>
      <c r="N974" s="71">
        <v>24</v>
      </c>
      <c r="O974" s="8">
        <v>5000</v>
      </c>
      <c r="P974" s="10">
        <f t="shared" si="183"/>
        <v>62.772363601030257</v>
      </c>
      <c r="Q974" s="11">
        <f t="shared" si="184"/>
        <v>0.11958007315317989</v>
      </c>
      <c r="R974" s="79"/>
    </row>
    <row r="975" spans="1:18" x14ac:dyDescent="0.35">
      <c r="A975" s="9">
        <f t="shared" si="185"/>
        <v>69</v>
      </c>
      <c r="B975" s="14" t="s">
        <v>380</v>
      </c>
      <c r="C975" s="8">
        <v>522.54999999999995</v>
      </c>
      <c r="D975" s="8"/>
      <c r="E975" s="8"/>
      <c r="F975" s="8">
        <f t="shared" si="180"/>
        <v>522.54999999999995</v>
      </c>
      <c r="G975" s="185">
        <f t="shared" si="186"/>
        <v>4.4028618602091358E-3</v>
      </c>
      <c r="H975" s="185">
        <f t="shared" si="187"/>
        <v>4.3003046049095144E-3</v>
      </c>
      <c r="I975" s="18">
        <f t="shared" si="182"/>
        <v>37.262172062082243</v>
      </c>
      <c r="J975" s="18">
        <f t="shared" si="181"/>
        <v>8.1976778536580941</v>
      </c>
      <c r="K975" s="205">
        <v>15.996421442103337</v>
      </c>
      <c r="L975" s="202">
        <v>1.3160922431865829</v>
      </c>
      <c r="M975" s="71">
        <v>24</v>
      </c>
      <c r="N975" s="71">
        <v>24</v>
      </c>
      <c r="O975" s="8">
        <v>5000</v>
      </c>
      <c r="P975" s="10">
        <f t="shared" si="183"/>
        <v>62.772363601030257</v>
      </c>
      <c r="Q975" s="11">
        <f t="shared" si="184"/>
        <v>0.12012699952354849</v>
      </c>
      <c r="R975" s="79"/>
    </row>
    <row r="976" spans="1:18" x14ac:dyDescent="0.35">
      <c r="A976" s="9">
        <f t="shared" si="185"/>
        <v>70</v>
      </c>
      <c r="B976" s="14" t="s">
        <v>381</v>
      </c>
      <c r="C976" s="8">
        <v>315.77999999999997</v>
      </c>
      <c r="D976" s="8"/>
      <c r="E976" s="8"/>
      <c r="F976" s="8">
        <f t="shared" si="180"/>
        <v>315.77999999999997</v>
      </c>
      <c r="G976" s="185">
        <f t="shared" si="186"/>
        <v>2.9352412401394239E-3</v>
      </c>
      <c r="H976" s="185">
        <f t="shared" si="187"/>
        <v>2.8668697366063429E-3</v>
      </c>
      <c r="I976" s="18">
        <f t="shared" si="182"/>
        <v>24.841448041388162</v>
      </c>
      <c r="J976" s="18">
        <f t="shared" si="181"/>
        <v>5.4651185691053961</v>
      </c>
      <c r="K976" s="205">
        <v>10.664280961402225</v>
      </c>
      <c r="L976" s="202">
        <v>0.87739482879105513</v>
      </c>
      <c r="M976" s="71">
        <v>16</v>
      </c>
      <c r="N976" s="71">
        <v>16</v>
      </c>
      <c r="O976" s="8">
        <v>5000</v>
      </c>
      <c r="P976" s="10">
        <f t="shared" si="183"/>
        <v>41.848242400686836</v>
      </c>
      <c r="Q976" s="11">
        <f t="shared" si="184"/>
        <v>0.13252340997114079</v>
      </c>
      <c r="R976" s="79"/>
    </row>
    <row r="977" spans="1:18" x14ac:dyDescent="0.35">
      <c r="A977" s="9">
        <f t="shared" si="185"/>
        <v>71</v>
      </c>
      <c r="B977" s="14" t="s">
        <v>382</v>
      </c>
      <c r="C977" s="8">
        <v>538.4</v>
      </c>
      <c r="D977" s="8"/>
      <c r="E977" s="8"/>
      <c r="F977" s="8">
        <f t="shared" si="180"/>
        <v>538.4</v>
      </c>
      <c r="G977" s="185">
        <f t="shared" si="186"/>
        <v>1.8345257750871399E-3</v>
      </c>
      <c r="H977" s="185">
        <f t="shared" si="187"/>
        <v>1.7917935853789643E-3</v>
      </c>
      <c r="I977" s="18">
        <f t="shared" si="182"/>
        <v>15.525905025867601</v>
      </c>
      <c r="J977" s="18">
        <f t="shared" si="181"/>
        <v>3.4156991056908721</v>
      </c>
      <c r="K977" s="205">
        <v>6.66517560087639</v>
      </c>
      <c r="L977" s="202">
        <v>0.54837176799440934</v>
      </c>
      <c r="M977" s="71">
        <v>10</v>
      </c>
      <c r="N977" s="71">
        <v>10</v>
      </c>
      <c r="O977" s="8">
        <v>5000</v>
      </c>
      <c r="P977" s="10">
        <f t="shared" si="183"/>
        <v>26.155151500429277</v>
      </c>
      <c r="Q977" s="11">
        <f t="shared" si="184"/>
        <v>4.8579404718479345E-2</v>
      </c>
      <c r="R977" s="79"/>
    </row>
    <row r="978" spans="1:18" x14ac:dyDescent="0.35">
      <c r="A978" s="9">
        <f t="shared" si="185"/>
        <v>72</v>
      </c>
      <c r="B978" s="14" t="s">
        <v>383</v>
      </c>
      <c r="C978" s="8">
        <v>509.66</v>
      </c>
      <c r="D978" s="8"/>
      <c r="E978" s="8"/>
      <c r="F978" s="8">
        <f t="shared" si="180"/>
        <v>509.66</v>
      </c>
      <c r="G978" s="185">
        <f t="shared" si="186"/>
        <v>4.4028618602091358E-3</v>
      </c>
      <c r="H978" s="185">
        <f t="shared" si="187"/>
        <v>4.3003046049095144E-3</v>
      </c>
      <c r="I978" s="18">
        <f t="shared" si="182"/>
        <v>37.262172062082243</v>
      </c>
      <c r="J978" s="18">
        <f t="shared" si="181"/>
        <v>8.1976778536580941</v>
      </c>
      <c r="K978" s="205">
        <v>15.996421442103337</v>
      </c>
      <c r="L978" s="202">
        <v>1.3160922431865829</v>
      </c>
      <c r="M978" s="71">
        <v>24</v>
      </c>
      <c r="N978" s="71">
        <v>24</v>
      </c>
      <c r="O978" s="8">
        <v>5000</v>
      </c>
      <c r="P978" s="10">
        <f t="shared" si="183"/>
        <v>62.772363601030257</v>
      </c>
      <c r="Q978" s="11">
        <f t="shared" si="184"/>
        <v>0.12316517600170752</v>
      </c>
      <c r="R978" s="79"/>
    </row>
    <row r="979" spans="1:18" x14ac:dyDescent="0.35">
      <c r="A979" s="9">
        <f t="shared" si="185"/>
        <v>73</v>
      </c>
      <c r="B979" s="14" t="s">
        <v>384</v>
      </c>
      <c r="C979" s="8">
        <v>508.2</v>
      </c>
      <c r="D979" s="8"/>
      <c r="E979" s="8"/>
      <c r="F979" s="8">
        <f t="shared" si="180"/>
        <v>508.2</v>
      </c>
      <c r="G979" s="185">
        <f t="shared" si="186"/>
        <v>4.4028618602091358E-3</v>
      </c>
      <c r="H979" s="185">
        <f t="shared" si="187"/>
        <v>4.3003046049095144E-3</v>
      </c>
      <c r="I979" s="18">
        <f t="shared" si="182"/>
        <v>37.262172062082243</v>
      </c>
      <c r="J979" s="18">
        <f t="shared" si="181"/>
        <v>8.1976778536580941</v>
      </c>
      <c r="K979" s="205">
        <v>15.996421442103337</v>
      </c>
      <c r="L979" s="202">
        <v>1.3160922431865829</v>
      </c>
      <c r="M979" s="71">
        <v>24</v>
      </c>
      <c r="N979" s="71">
        <v>24</v>
      </c>
      <c r="O979" s="8">
        <v>5000</v>
      </c>
      <c r="P979" s="10">
        <f t="shared" si="183"/>
        <v>62.772363601030257</v>
      </c>
      <c r="Q979" s="11">
        <f t="shared" si="184"/>
        <v>0.12351901535031534</v>
      </c>
      <c r="R979" s="79"/>
    </row>
    <row r="980" spans="1:18" x14ac:dyDescent="0.35">
      <c r="A980" s="9">
        <f t="shared" si="185"/>
        <v>74</v>
      </c>
      <c r="B980" s="14" t="s">
        <v>385</v>
      </c>
      <c r="C980" s="8">
        <v>362.92</v>
      </c>
      <c r="D980" s="8"/>
      <c r="E980" s="8"/>
      <c r="F980" s="8">
        <f t="shared" si="180"/>
        <v>362.92</v>
      </c>
      <c r="G980" s="185">
        <f t="shared" si="186"/>
        <v>2.9352412401394239E-3</v>
      </c>
      <c r="H980" s="185">
        <f t="shared" si="187"/>
        <v>2.8668697366063429E-3</v>
      </c>
      <c r="I980" s="18">
        <f t="shared" si="182"/>
        <v>24.841448041388162</v>
      </c>
      <c r="J980" s="18">
        <f t="shared" si="181"/>
        <v>5.4651185691053961</v>
      </c>
      <c r="K980" s="205">
        <v>10.664280961402225</v>
      </c>
      <c r="L980" s="202">
        <v>0.87739482879105513</v>
      </c>
      <c r="M980" s="71">
        <v>16</v>
      </c>
      <c r="N980" s="71">
        <v>16</v>
      </c>
      <c r="O980" s="8">
        <v>5000</v>
      </c>
      <c r="P980" s="10">
        <f t="shared" si="183"/>
        <v>41.848242400686836</v>
      </c>
      <c r="Q980" s="11">
        <f t="shared" si="184"/>
        <v>0.11530982696100196</v>
      </c>
      <c r="R980" s="79"/>
    </row>
    <row r="981" spans="1:18" x14ac:dyDescent="0.35">
      <c r="A981" s="9">
        <f t="shared" si="185"/>
        <v>75</v>
      </c>
      <c r="B981" s="14" t="s">
        <v>386</v>
      </c>
      <c r="C981" s="8">
        <v>507.8</v>
      </c>
      <c r="D981" s="8"/>
      <c r="E981" s="8"/>
      <c r="F981" s="8">
        <f t="shared" si="180"/>
        <v>507.8</v>
      </c>
      <c r="G981" s="185">
        <f t="shared" si="186"/>
        <v>3.6690515501742798E-3</v>
      </c>
      <c r="H981" s="185">
        <f t="shared" si="187"/>
        <v>3.5835871707579287E-3</v>
      </c>
      <c r="I981" s="18">
        <f t="shared" si="182"/>
        <v>31.051810051735202</v>
      </c>
      <c r="J981" s="18">
        <f t="shared" si="181"/>
        <v>6.8313982113817442</v>
      </c>
      <c r="K981" s="205">
        <v>13.33035120175278</v>
      </c>
      <c r="L981" s="202">
        <v>1.0967435359888187</v>
      </c>
      <c r="M981" s="71">
        <v>20</v>
      </c>
      <c r="N981" s="71">
        <v>20</v>
      </c>
      <c r="O981" s="8">
        <v>5000</v>
      </c>
      <c r="P981" s="10">
        <f t="shared" si="183"/>
        <v>52.310303000858553</v>
      </c>
      <c r="Q981" s="11">
        <f t="shared" si="184"/>
        <v>0.10301359393631065</v>
      </c>
      <c r="R981" s="79"/>
    </row>
    <row r="982" spans="1:18" x14ac:dyDescent="0.35">
      <c r="A982" s="9">
        <f t="shared" si="185"/>
        <v>76</v>
      </c>
      <c r="B982" s="14" t="s">
        <v>387</v>
      </c>
      <c r="C982" s="8">
        <v>511.64</v>
      </c>
      <c r="D982" s="8"/>
      <c r="E982" s="8"/>
      <c r="F982" s="8">
        <f t="shared" si="180"/>
        <v>511.64</v>
      </c>
      <c r="G982" s="185">
        <f t="shared" si="186"/>
        <v>3.6690515501742798E-3</v>
      </c>
      <c r="H982" s="185">
        <f t="shared" si="187"/>
        <v>3.5835871707579287E-3</v>
      </c>
      <c r="I982" s="18">
        <f t="shared" si="182"/>
        <v>31.051810051735202</v>
      </c>
      <c r="J982" s="18">
        <f t="shared" si="181"/>
        <v>6.8313982113817442</v>
      </c>
      <c r="K982" s="205">
        <v>13.33035120175278</v>
      </c>
      <c r="L982" s="202">
        <v>1.0967435359888187</v>
      </c>
      <c r="M982" s="71">
        <v>20</v>
      </c>
      <c r="N982" s="71">
        <v>20</v>
      </c>
      <c r="O982" s="8">
        <v>5000</v>
      </c>
      <c r="P982" s="10">
        <f t="shared" si="183"/>
        <v>52.310303000858553</v>
      </c>
      <c r="Q982" s="11">
        <f t="shared" si="184"/>
        <v>0.10224044836380766</v>
      </c>
      <c r="R982" s="79"/>
    </row>
    <row r="983" spans="1:18" x14ac:dyDescent="0.35">
      <c r="A983" s="9">
        <f t="shared" si="185"/>
        <v>77</v>
      </c>
      <c r="B983" s="14" t="s">
        <v>388</v>
      </c>
      <c r="C983" s="8">
        <v>317.8</v>
      </c>
      <c r="D983" s="8"/>
      <c r="E983" s="8"/>
      <c r="F983" s="8">
        <f t="shared" si="180"/>
        <v>317.8</v>
      </c>
      <c r="G983" s="185">
        <f t="shared" si="186"/>
        <v>2.9352412401394239E-3</v>
      </c>
      <c r="H983" s="185">
        <f t="shared" si="187"/>
        <v>2.8668697366063429E-3</v>
      </c>
      <c r="I983" s="18">
        <f t="shared" si="182"/>
        <v>24.841448041388162</v>
      </c>
      <c r="J983" s="18">
        <f t="shared" si="181"/>
        <v>5.4651185691053961</v>
      </c>
      <c r="K983" s="205">
        <v>10.664280961402225</v>
      </c>
      <c r="L983" s="202">
        <v>0.87739482879105513</v>
      </c>
      <c r="M983" s="71">
        <v>16</v>
      </c>
      <c r="N983" s="71">
        <v>16</v>
      </c>
      <c r="O983" s="8">
        <v>5000</v>
      </c>
      <c r="P983" s="10">
        <f t="shared" si="183"/>
        <v>41.848242400686836</v>
      </c>
      <c r="Q983" s="11">
        <f t="shared" si="184"/>
        <v>0.13168106482280312</v>
      </c>
      <c r="R983" s="79"/>
    </row>
    <row r="984" spans="1:18" x14ac:dyDescent="0.35">
      <c r="A984" s="9">
        <f t="shared" si="185"/>
        <v>78</v>
      </c>
      <c r="B984" s="14" t="s">
        <v>389</v>
      </c>
      <c r="C984" s="8">
        <v>514.9</v>
      </c>
      <c r="D984" s="8"/>
      <c r="E984" s="8"/>
      <c r="F984" s="8">
        <f t="shared" si="180"/>
        <v>514.9</v>
      </c>
      <c r="G984" s="185">
        <f t="shared" si="186"/>
        <v>4.4028618602091358E-3</v>
      </c>
      <c r="H984" s="185">
        <f t="shared" si="187"/>
        <v>4.3003046049095144E-3</v>
      </c>
      <c r="I984" s="18">
        <f t="shared" si="182"/>
        <v>37.262172062082243</v>
      </c>
      <c r="J984" s="18">
        <f t="shared" si="181"/>
        <v>8.1976778536580941</v>
      </c>
      <c r="K984" s="205">
        <v>15.996421442103337</v>
      </c>
      <c r="L984" s="202">
        <v>1.3160922431865829</v>
      </c>
      <c r="M984" s="71">
        <v>24</v>
      </c>
      <c r="N984" s="71">
        <v>24</v>
      </c>
      <c r="O984" s="8">
        <v>5000</v>
      </c>
      <c r="P984" s="10">
        <f t="shared" si="183"/>
        <v>62.772363601030257</v>
      </c>
      <c r="Q984" s="11">
        <f t="shared" si="184"/>
        <v>0.12191175684799041</v>
      </c>
      <c r="R984" s="79"/>
    </row>
    <row r="985" spans="1:18" x14ac:dyDescent="0.35">
      <c r="A985" s="9">
        <f t="shared" si="185"/>
        <v>79</v>
      </c>
      <c r="B985" s="14" t="s">
        <v>390</v>
      </c>
      <c r="C985" s="8">
        <v>513.5</v>
      </c>
      <c r="D985" s="8"/>
      <c r="E985" s="8"/>
      <c r="F985" s="8">
        <f t="shared" si="180"/>
        <v>513.5</v>
      </c>
      <c r="G985" s="185">
        <f t="shared" si="186"/>
        <v>4.4028618602091358E-3</v>
      </c>
      <c r="H985" s="185">
        <f t="shared" si="187"/>
        <v>4.3003046049095144E-3</v>
      </c>
      <c r="I985" s="18">
        <f t="shared" si="182"/>
        <v>37.262172062082243</v>
      </c>
      <c r="J985" s="18">
        <f t="shared" si="181"/>
        <v>8.1976778536580941</v>
      </c>
      <c r="K985" s="205">
        <v>15.996421442103337</v>
      </c>
      <c r="L985" s="202">
        <v>1.3160922431865829</v>
      </c>
      <c r="M985" s="71">
        <v>24</v>
      </c>
      <c r="N985" s="71">
        <v>24</v>
      </c>
      <c r="O985" s="8">
        <v>5000</v>
      </c>
      <c r="P985" s="10">
        <f t="shared" si="183"/>
        <v>62.772363601030257</v>
      </c>
      <c r="Q985" s="11">
        <f t="shared" si="184"/>
        <v>0.1222441355424153</v>
      </c>
      <c r="R985" s="79"/>
    </row>
    <row r="986" spans="1:18" x14ac:dyDescent="0.35">
      <c r="A986" s="9">
        <f t="shared" si="185"/>
        <v>80</v>
      </c>
      <c r="B986" s="14" t="s">
        <v>391</v>
      </c>
      <c r="C986" s="8">
        <v>314.7</v>
      </c>
      <c r="D986" s="8"/>
      <c r="E986" s="8"/>
      <c r="F986" s="8">
        <f t="shared" si="180"/>
        <v>314.7</v>
      </c>
      <c r="G986" s="185">
        <f t="shared" si="186"/>
        <v>2.9352412401394239E-3</v>
      </c>
      <c r="H986" s="185">
        <f t="shared" si="187"/>
        <v>2.8668697366063429E-3</v>
      </c>
      <c r="I986" s="18">
        <f t="shared" si="182"/>
        <v>24.841448041388162</v>
      </c>
      <c r="J986" s="18">
        <f t="shared" si="181"/>
        <v>5.4651185691053961</v>
      </c>
      <c r="K986" s="205">
        <v>10.664280961402225</v>
      </c>
      <c r="L986" s="202">
        <v>0.87739482879105513</v>
      </c>
      <c r="M986" s="71">
        <v>16</v>
      </c>
      <c r="N986" s="71">
        <v>16</v>
      </c>
      <c r="O986" s="8">
        <v>5000</v>
      </c>
      <c r="P986" s="10">
        <f t="shared" si="183"/>
        <v>41.848242400686836</v>
      </c>
      <c r="Q986" s="11">
        <f t="shared" si="184"/>
        <v>0.13297820909020286</v>
      </c>
      <c r="R986" s="79"/>
    </row>
    <row r="987" spans="1:18" x14ac:dyDescent="0.35">
      <c r="A987" s="9">
        <f t="shared" si="185"/>
        <v>81</v>
      </c>
      <c r="B987" s="14" t="s">
        <v>392</v>
      </c>
      <c r="C987" s="8">
        <v>368.4</v>
      </c>
      <c r="D987" s="8"/>
      <c r="E987" s="8"/>
      <c r="F987" s="8">
        <f t="shared" si="180"/>
        <v>368.4</v>
      </c>
      <c r="G987" s="185">
        <f t="shared" si="186"/>
        <v>2.5683360851219959E-3</v>
      </c>
      <c r="H987" s="185">
        <f t="shared" si="187"/>
        <v>2.5085110195305501E-3</v>
      </c>
      <c r="I987" s="18">
        <f t="shared" si="182"/>
        <v>21.736267036214642</v>
      </c>
      <c r="J987" s="18">
        <f t="shared" si="181"/>
        <v>4.7819787479672211</v>
      </c>
      <c r="K987" s="205">
        <v>9.3312458412269468</v>
      </c>
      <c r="L987" s="202">
        <v>0.76772047519217324</v>
      </c>
      <c r="M987" s="71">
        <v>14</v>
      </c>
      <c r="N987" s="71">
        <v>14</v>
      </c>
      <c r="O987" s="8">
        <v>5000</v>
      </c>
      <c r="P987" s="10">
        <f t="shared" si="183"/>
        <v>36.61721210060098</v>
      </c>
      <c r="Q987" s="11">
        <f t="shared" si="184"/>
        <v>9.9395255430512988E-2</v>
      </c>
      <c r="R987" s="79"/>
    </row>
    <row r="988" spans="1:18" x14ac:dyDescent="0.35">
      <c r="A988" s="9">
        <f t="shared" si="185"/>
        <v>82</v>
      </c>
      <c r="B988" s="14" t="s">
        <v>393</v>
      </c>
      <c r="C988" s="8">
        <v>506.3</v>
      </c>
      <c r="D988" s="8"/>
      <c r="E988" s="8"/>
      <c r="F988" s="8">
        <f t="shared" si="180"/>
        <v>506.3</v>
      </c>
      <c r="G988" s="185">
        <f t="shared" si="186"/>
        <v>4.0359567051917074E-3</v>
      </c>
      <c r="H988" s="185">
        <f t="shared" si="187"/>
        <v>3.941945887833722E-3</v>
      </c>
      <c r="I988" s="18">
        <f t="shared" si="182"/>
        <v>34.156991056908723</v>
      </c>
      <c r="J988" s="18">
        <f t="shared" si="181"/>
        <v>7.5145380325199191</v>
      </c>
      <c r="K988" s="205">
        <v>14.663386321928057</v>
      </c>
      <c r="L988" s="202">
        <v>1.2064178895877007</v>
      </c>
      <c r="M988" s="71">
        <v>22</v>
      </c>
      <c r="N988" s="71">
        <v>22</v>
      </c>
      <c r="O988" s="8">
        <v>5000</v>
      </c>
      <c r="P988" s="10">
        <f t="shared" si="183"/>
        <v>57.541333300944402</v>
      </c>
      <c r="Q988" s="11">
        <f t="shared" si="184"/>
        <v>0.1136506681827857</v>
      </c>
      <c r="R988" s="79"/>
    </row>
    <row r="989" spans="1:18" x14ac:dyDescent="0.35">
      <c r="A989" s="9">
        <f t="shared" si="185"/>
        <v>83</v>
      </c>
      <c r="B989" s="14" t="s">
        <v>394</v>
      </c>
      <c r="C989" s="8">
        <v>312.3</v>
      </c>
      <c r="D989" s="8"/>
      <c r="E989" s="8"/>
      <c r="F989" s="8">
        <f t="shared" si="180"/>
        <v>312.3</v>
      </c>
      <c r="G989" s="185">
        <f t="shared" si="186"/>
        <v>2.9352412401394239E-3</v>
      </c>
      <c r="H989" s="185">
        <f t="shared" si="187"/>
        <v>2.8668697366063429E-3</v>
      </c>
      <c r="I989" s="18">
        <f t="shared" si="182"/>
        <v>24.841448041388162</v>
      </c>
      <c r="J989" s="18">
        <f t="shared" si="181"/>
        <v>5.4651185691053961</v>
      </c>
      <c r="K989" s="205">
        <v>10.664280961402225</v>
      </c>
      <c r="L989" s="202">
        <v>0.87739482879105513</v>
      </c>
      <c r="M989" s="71">
        <v>16</v>
      </c>
      <c r="N989" s="71">
        <v>16</v>
      </c>
      <c r="O989" s="8">
        <v>5000</v>
      </c>
      <c r="P989" s="10">
        <f t="shared" si="183"/>
        <v>41.848242400686836</v>
      </c>
      <c r="Q989" s="11">
        <f t="shared" si="184"/>
        <v>0.13400013576909009</v>
      </c>
      <c r="R989" s="79"/>
    </row>
    <row r="990" spans="1:18" x14ac:dyDescent="0.35">
      <c r="A990" s="9">
        <f t="shared" si="185"/>
        <v>84</v>
      </c>
      <c r="B990" s="14" t="s">
        <v>395</v>
      </c>
      <c r="C990" s="8">
        <v>774.9</v>
      </c>
      <c r="D990" s="8"/>
      <c r="E990" s="8"/>
      <c r="F990" s="8">
        <f t="shared" si="180"/>
        <v>774.9</v>
      </c>
      <c r="G990" s="185">
        <f t="shared" si="186"/>
        <v>1.6510731975784259E-3</v>
      </c>
      <c r="H990" s="185">
        <f t="shared" si="187"/>
        <v>1.6126142268410679E-3</v>
      </c>
      <c r="I990" s="18">
        <f t="shared" si="182"/>
        <v>13.973314523280841</v>
      </c>
      <c r="J990" s="18">
        <f t="shared" si="181"/>
        <v>3.0741291951217851</v>
      </c>
      <c r="K990" s="205">
        <v>5.9986580407887509</v>
      </c>
      <c r="L990" s="202">
        <v>0.49353459119496851</v>
      </c>
      <c r="M990" s="71">
        <v>9</v>
      </c>
      <c r="N990" s="71">
        <v>9</v>
      </c>
      <c r="O990" s="8">
        <v>5000</v>
      </c>
      <c r="P990" s="10">
        <f t="shared" si="183"/>
        <v>23.539636350386345</v>
      </c>
      <c r="Q990" s="11">
        <f t="shared" si="184"/>
        <v>3.0377644019081617E-2</v>
      </c>
      <c r="R990" s="79"/>
    </row>
    <row r="991" spans="1:18" x14ac:dyDescent="0.35">
      <c r="A991" s="9">
        <f t="shared" si="185"/>
        <v>85</v>
      </c>
      <c r="B991" s="14" t="s">
        <v>396</v>
      </c>
      <c r="C991" s="8">
        <v>776.8</v>
      </c>
      <c r="D991" s="8"/>
      <c r="E991" s="8"/>
      <c r="F991" s="8">
        <f t="shared" si="180"/>
        <v>776.8</v>
      </c>
      <c r="G991" s="185">
        <f t="shared" si="186"/>
        <v>1.6510731975784259E-3</v>
      </c>
      <c r="H991" s="185">
        <f t="shared" si="187"/>
        <v>1.6126142268410679E-3</v>
      </c>
      <c r="I991" s="18">
        <f t="shared" si="182"/>
        <v>13.973314523280841</v>
      </c>
      <c r="J991" s="18">
        <f t="shared" si="181"/>
        <v>3.0741291951217851</v>
      </c>
      <c r="K991" s="205">
        <v>5.9986580407887509</v>
      </c>
      <c r="L991" s="202">
        <v>0.49353459119496851</v>
      </c>
      <c r="M991" s="71">
        <v>9</v>
      </c>
      <c r="N991" s="71">
        <v>9</v>
      </c>
      <c r="O991" s="8">
        <v>5000</v>
      </c>
      <c r="P991" s="10">
        <f t="shared" si="183"/>
        <v>23.539636350386345</v>
      </c>
      <c r="Q991" s="11">
        <f t="shared" si="184"/>
        <v>3.0303342366614763E-2</v>
      </c>
      <c r="R991" s="79"/>
    </row>
    <row r="992" spans="1:18" x14ac:dyDescent="0.35">
      <c r="A992" s="9">
        <f t="shared" si="185"/>
        <v>86</v>
      </c>
      <c r="B992" s="14" t="s">
        <v>397</v>
      </c>
      <c r="C992" s="8">
        <v>312.8</v>
      </c>
      <c r="D992" s="8"/>
      <c r="E992" s="8"/>
      <c r="F992" s="8">
        <f t="shared" si="180"/>
        <v>312.8</v>
      </c>
      <c r="G992" s="185">
        <f t="shared" si="186"/>
        <v>2.9352412401394239E-3</v>
      </c>
      <c r="H992" s="185">
        <f t="shared" si="187"/>
        <v>2.8668697366063429E-3</v>
      </c>
      <c r="I992" s="18">
        <f t="shared" si="182"/>
        <v>24.841448041388162</v>
      </c>
      <c r="J992" s="18">
        <f t="shared" si="181"/>
        <v>5.4651185691053961</v>
      </c>
      <c r="K992" s="205">
        <v>10.664280961402225</v>
      </c>
      <c r="L992" s="202">
        <v>0.87739482879105513</v>
      </c>
      <c r="M992" s="71">
        <v>16</v>
      </c>
      <c r="N992" s="71">
        <v>16</v>
      </c>
      <c r="O992" s="8">
        <v>5000</v>
      </c>
      <c r="P992" s="10">
        <f t="shared" si="183"/>
        <v>41.848242400686836</v>
      </c>
      <c r="Q992" s="11">
        <f t="shared" si="184"/>
        <v>0.13378594117866635</v>
      </c>
      <c r="R992" s="79"/>
    </row>
    <row r="993" spans="1:18" x14ac:dyDescent="0.35">
      <c r="A993" s="9">
        <f t="shared" si="185"/>
        <v>87</v>
      </c>
      <c r="B993" s="14" t="s">
        <v>398</v>
      </c>
      <c r="C993" s="8">
        <v>317.2</v>
      </c>
      <c r="D993" s="8"/>
      <c r="E993" s="8"/>
      <c r="F993" s="8">
        <f t="shared" si="180"/>
        <v>317.2</v>
      </c>
      <c r="G993" s="185">
        <f t="shared" si="186"/>
        <v>2.9352412401394239E-3</v>
      </c>
      <c r="H993" s="185">
        <f t="shared" si="187"/>
        <v>2.8668697366063429E-3</v>
      </c>
      <c r="I993" s="18">
        <f t="shared" si="182"/>
        <v>24.841448041388162</v>
      </c>
      <c r="J993" s="18">
        <f t="shared" si="181"/>
        <v>5.4651185691053961</v>
      </c>
      <c r="K993" s="205">
        <v>10.664280961402225</v>
      </c>
      <c r="L993" s="202">
        <v>0.87739482879105513</v>
      </c>
      <c r="M993" s="71">
        <v>16</v>
      </c>
      <c r="N993" s="71">
        <v>16</v>
      </c>
      <c r="O993" s="8">
        <v>5000</v>
      </c>
      <c r="P993" s="10">
        <f t="shared" si="183"/>
        <v>41.848242400686836</v>
      </c>
      <c r="Q993" s="11">
        <f t="shared" si="184"/>
        <v>0.13193014628211486</v>
      </c>
      <c r="R993" s="79"/>
    </row>
    <row r="994" spans="1:18" x14ac:dyDescent="0.35">
      <c r="A994" s="9">
        <f t="shared" si="185"/>
        <v>88</v>
      </c>
      <c r="B994" s="14" t="s">
        <v>399</v>
      </c>
      <c r="C994" s="8">
        <v>329.5</v>
      </c>
      <c r="D994" s="8"/>
      <c r="E994" s="8"/>
      <c r="F994" s="8">
        <f t="shared" si="180"/>
        <v>329.5</v>
      </c>
      <c r="G994" s="185">
        <f t="shared" si="186"/>
        <v>2.9352412401394239E-3</v>
      </c>
      <c r="H994" s="185">
        <f t="shared" si="187"/>
        <v>2.8668697366063429E-3</v>
      </c>
      <c r="I994" s="18">
        <f t="shared" si="182"/>
        <v>24.841448041388162</v>
      </c>
      <c r="J994" s="18">
        <f t="shared" si="181"/>
        <v>5.4651185691053961</v>
      </c>
      <c r="K994" s="205">
        <v>10.664280961402225</v>
      </c>
      <c r="L994" s="202">
        <v>0.87739482879105513</v>
      </c>
      <c r="M994" s="71">
        <v>16</v>
      </c>
      <c r="N994" s="71">
        <v>16</v>
      </c>
      <c r="O994" s="8">
        <v>5000</v>
      </c>
      <c r="P994" s="10">
        <f t="shared" si="183"/>
        <v>41.848242400686836</v>
      </c>
      <c r="Q994" s="11">
        <f t="shared" si="184"/>
        <v>0.12700528801422409</v>
      </c>
      <c r="R994" s="79"/>
    </row>
    <row r="995" spans="1:18" x14ac:dyDescent="0.35">
      <c r="A995" s="9">
        <f t="shared" si="185"/>
        <v>89</v>
      </c>
      <c r="B995" s="14" t="s">
        <v>400</v>
      </c>
      <c r="C995" s="8">
        <v>314.2</v>
      </c>
      <c r="D995" s="8"/>
      <c r="E995" s="8"/>
      <c r="F995" s="8">
        <f t="shared" si="180"/>
        <v>314.2</v>
      </c>
      <c r="G995" s="185">
        <f t="shared" si="186"/>
        <v>3.1186938176481381E-3</v>
      </c>
      <c r="H995" s="185">
        <f t="shared" si="187"/>
        <v>3.0460490951442392E-3</v>
      </c>
      <c r="I995" s="18">
        <f t="shared" si="182"/>
        <v>26.394038543974922</v>
      </c>
      <c r="J995" s="18">
        <f t="shared" si="181"/>
        <v>5.8066884796744827</v>
      </c>
      <c r="K995" s="205">
        <v>11.330798521489864</v>
      </c>
      <c r="L995" s="202">
        <v>0.93223200559049602</v>
      </c>
      <c r="M995" s="71">
        <v>17</v>
      </c>
      <c r="N995" s="71">
        <v>17</v>
      </c>
      <c r="O995" s="8">
        <v>5000</v>
      </c>
      <c r="P995" s="10">
        <f t="shared" si="183"/>
        <v>44.463757550729767</v>
      </c>
      <c r="Q995" s="11">
        <f t="shared" si="184"/>
        <v>0.14151418698513613</v>
      </c>
      <c r="R995" s="79"/>
    </row>
    <row r="996" spans="1:18" x14ac:dyDescent="0.35">
      <c r="A996" s="9">
        <f t="shared" si="185"/>
        <v>90</v>
      </c>
      <c r="B996" s="14" t="s">
        <v>401</v>
      </c>
      <c r="C996" s="8">
        <v>317.7</v>
      </c>
      <c r="D996" s="8"/>
      <c r="E996" s="8"/>
      <c r="F996" s="8">
        <f t="shared" si="180"/>
        <v>317.7</v>
      </c>
      <c r="G996" s="185">
        <f t="shared" si="186"/>
        <v>3.1186938176481381E-3</v>
      </c>
      <c r="H996" s="185">
        <f t="shared" si="187"/>
        <v>2.8668697366063429E-3</v>
      </c>
      <c r="I996" s="18">
        <f t="shared" si="182"/>
        <v>25.626891079362846</v>
      </c>
      <c r="J996" s="18">
        <f t="shared" si="181"/>
        <v>5.6379160374598261</v>
      </c>
      <c r="K996" s="205">
        <v>11.001462563014833</v>
      </c>
      <c r="L996" s="202">
        <v>0.93223200559049602</v>
      </c>
      <c r="M996" s="71">
        <v>16</v>
      </c>
      <c r="N996" s="71">
        <v>17</v>
      </c>
      <c r="O996" s="8">
        <v>5000</v>
      </c>
      <c r="P996" s="10">
        <f t="shared" si="183"/>
        <v>43.198501685427999</v>
      </c>
      <c r="Q996" s="11">
        <f t="shared" si="184"/>
        <v>0.13597262098025811</v>
      </c>
      <c r="R996" s="79"/>
    </row>
    <row r="997" spans="1:18" x14ac:dyDescent="0.35">
      <c r="A997" s="9">
        <f t="shared" si="185"/>
        <v>91</v>
      </c>
      <c r="B997" s="14" t="s">
        <v>402</v>
      </c>
      <c r="C997" s="8">
        <v>197.7</v>
      </c>
      <c r="D997" s="8"/>
      <c r="E997" s="8"/>
      <c r="F997" s="8">
        <f t="shared" si="180"/>
        <v>197.7</v>
      </c>
      <c r="G997" s="185">
        <f t="shared" si="186"/>
        <v>9.1726288754356996E-4</v>
      </c>
      <c r="H997" s="185">
        <f t="shared" si="187"/>
        <v>7.1671743415158574E-4</v>
      </c>
      <c r="I997" s="18">
        <f t="shared" si="182"/>
        <v>6.9958050483217242</v>
      </c>
      <c r="J997" s="18">
        <f t="shared" si="181"/>
        <v>1.5390771106307792</v>
      </c>
      <c r="K997" s="205">
        <v>3.0032518419631637</v>
      </c>
      <c r="L997" s="202">
        <v>0.27418588399720467</v>
      </c>
      <c r="M997" s="71">
        <v>4</v>
      </c>
      <c r="N997" s="71">
        <v>5</v>
      </c>
      <c r="O997" s="8">
        <v>5000</v>
      </c>
      <c r="P997" s="10">
        <f t="shared" si="183"/>
        <v>11.812319884912874</v>
      </c>
      <c r="Q997" s="11">
        <f t="shared" si="184"/>
        <v>5.974870958478945E-2</v>
      </c>
      <c r="R997" s="79"/>
    </row>
    <row r="998" spans="1:18" x14ac:dyDescent="0.35">
      <c r="A998" s="9">
        <f t="shared" si="185"/>
        <v>92</v>
      </c>
      <c r="B998" s="14" t="s">
        <v>403</v>
      </c>
      <c r="C998" s="8">
        <v>208</v>
      </c>
      <c r="D998" s="8"/>
      <c r="E998" s="8"/>
      <c r="F998" s="8">
        <f t="shared" si="180"/>
        <v>208</v>
      </c>
      <c r="G998" s="185">
        <f t="shared" si="186"/>
        <v>9.1726288754356996E-4</v>
      </c>
      <c r="H998" s="185">
        <f t="shared" si="187"/>
        <v>7.1671743415158574E-4</v>
      </c>
      <c r="I998" s="18">
        <f t="shared" si="182"/>
        <v>6.9958050483217242</v>
      </c>
      <c r="J998" s="18">
        <f t="shared" si="181"/>
        <v>1.5390771106307792</v>
      </c>
      <c r="K998" s="205">
        <v>3.0032518419631637</v>
      </c>
      <c r="L998" s="202">
        <v>0.27418588399720467</v>
      </c>
      <c r="M998" s="71">
        <v>4</v>
      </c>
      <c r="N998" s="71">
        <v>5</v>
      </c>
      <c r="O998" s="8">
        <v>5000</v>
      </c>
      <c r="P998" s="10">
        <f t="shared" si="183"/>
        <v>11.812319884912874</v>
      </c>
      <c r="Q998" s="11">
        <f t="shared" si="184"/>
        <v>5.6789999446696507E-2</v>
      </c>
      <c r="R998" s="79"/>
    </row>
    <row r="999" spans="1:18" x14ac:dyDescent="0.35">
      <c r="A999" s="9">
        <f t="shared" si="185"/>
        <v>93</v>
      </c>
      <c r="B999" s="14" t="s">
        <v>404</v>
      </c>
      <c r="C999" s="8">
        <v>160.5</v>
      </c>
      <c r="D999" s="8"/>
      <c r="E999" s="8"/>
      <c r="F999" s="8">
        <f t="shared" si="180"/>
        <v>160.5</v>
      </c>
      <c r="G999" s="185">
        <f t="shared" si="186"/>
        <v>5.5035773252614197E-4</v>
      </c>
      <c r="H999" s="185">
        <f t="shared" si="187"/>
        <v>5.375380756136893E-4</v>
      </c>
      <c r="I999" s="18">
        <f t="shared" si="182"/>
        <v>4.6577715077602804</v>
      </c>
      <c r="J999" s="18">
        <f t="shared" si="181"/>
        <v>1.0247097317072618</v>
      </c>
      <c r="K999" s="205">
        <v>1.9995526802629171</v>
      </c>
      <c r="L999" s="202">
        <v>0.16451153039832286</v>
      </c>
      <c r="M999" s="71">
        <v>3</v>
      </c>
      <c r="N999" s="71">
        <v>3</v>
      </c>
      <c r="O999" s="8">
        <v>5000</v>
      </c>
      <c r="P999" s="10">
        <f t="shared" si="183"/>
        <v>7.8465454501287821</v>
      </c>
      <c r="Q999" s="11">
        <f t="shared" si="184"/>
        <v>4.8888133645662191E-2</v>
      </c>
      <c r="R999" s="79"/>
    </row>
    <row r="1000" spans="1:18" x14ac:dyDescent="0.35">
      <c r="A1000" s="9">
        <f t="shared" si="185"/>
        <v>94</v>
      </c>
      <c r="B1000" s="14" t="s">
        <v>405</v>
      </c>
      <c r="C1000" s="8">
        <v>167.7</v>
      </c>
      <c r="D1000" s="8"/>
      <c r="E1000" s="8"/>
      <c r="F1000" s="8">
        <f t="shared" si="180"/>
        <v>167.7</v>
      </c>
      <c r="G1000" s="185">
        <f t="shared" si="186"/>
        <v>9.1726288754356996E-4</v>
      </c>
      <c r="H1000" s="185">
        <f t="shared" si="187"/>
        <v>7.1671743415158574E-4</v>
      </c>
      <c r="I1000" s="18">
        <f t="shared" si="182"/>
        <v>6.9958050483217242</v>
      </c>
      <c r="J1000" s="18">
        <f t="shared" si="181"/>
        <v>1.5390771106307792</v>
      </c>
      <c r="K1000" s="205">
        <v>3.0032518419631637</v>
      </c>
      <c r="L1000" s="202">
        <v>0.27418588399720467</v>
      </c>
      <c r="M1000" s="71">
        <v>4</v>
      </c>
      <c r="N1000" s="71">
        <v>5</v>
      </c>
      <c r="O1000" s="8">
        <v>5000</v>
      </c>
      <c r="P1000" s="10">
        <f t="shared" si="183"/>
        <v>11.812319884912874</v>
      </c>
      <c r="Q1000" s="11">
        <f t="shared" si="184"/>
        <v>7.0437208616057692E-2</v>
      </c>
      <c r="R1000" s="79"/>
    </row>
    <row r="1001" spans="1:18" x14ac:dyDescent="0.35">
      <c r="A1001" s="9">
        <f t="shared" si="185"/>
        <v>95</v>
      </c>
      <c r="B1001" s="14" t="s">
        <v>406</v>
      </c>
      <c r="C1001" s="8">
        <v>221.9</v>
      </c>
      <c r="D1001" s="8"/>
      <c r="E1001" s="8"/>
      <c r="F1001" s="8">
        <f t="shared" si="180"/>
        <v>221.9</v>
      </c>
      <c r="G1001" s="185">
        <f t="shared" si="186"/>
        <v>5.5035773252614197E-4</v>
      </c>
      <c r="H1001" s="185">
        <f t="shared" si="187"/>
        <v>5.375380756136893E-4</v>
      </c>
      <c r="I1001" s="18">
        <f t="shared" si="182"/>
        <v>4.6577715077602804</v>
      </c>
      <c r="J1001" s="18">
        <f t="shared" si="181"/>
        <v>1.0247097317072618</v>
      </c>
      <c r="K1001" s="205">
        <v>1.9995526802629171</v>
      </c>
      <c r="L1001" s="202">
        <v>0.16451153039832286</v>
      </c>
      <c r="M1001" s="71">
        <v>3</v>
      </c>
      <c r="N1001" s="71">
        <v>3</v>
      </c>
      <c r="O1001" s="8">
        <v>5000</v>
      </c>
      <c r="P1001" s="10">
        <f t="shared" si="183"/>
        <v>7.8465454501287821</v>
      </c>
      <c r="Q1001" s="11">
        <f t="shared" si="184"/>
        <v>3.5360727580571349E-2</v>
      </c>
      <c r="R1001" s="79"/>
    </row>
    <row r="1002" spans="1:18" x14ac:dyDescent="0.35">
      <c r="A1002" s="9">
        <f t="shared" si="185"/>
        <v>96</v>
      </c>
      <c r="B1002" s="14" t="s">
        <v>407</v>
      </c>
      <c r="C1002" s="8">
        <v>534.29999999999995</v>
      </c>
      <c r="D1002" s="8"/>
      <c r="E1002" s="8"/>
      <c r="F1002" s="8">
        <f t="shared" si="180"/>
        <v>534.29999999999995</v>
      </c>
      <c r="G1002" s="185">
        <f t="shared" si="186"/>
        <v>3.1186938176481381E-3</v>
      </c>
      <c r="H1002" s="185">
        <f t="shared" si="187"/>
        <v>2.8668697366063429E-3</v>
      </c>
      <c r="I1002" s="18">
        <f t="shared" si="182"/>
        <v>25.626891079362846</v>
      </c>
      <c r="J1002" s="18">
        <f t="shared" si="181"/>
        <v>5.6379160374598261</v>
      </c>
      <c r="K1002" s="205">
        <v>11.001462563014833</v>
      </c>
      <c r="L1002" s="202">
        <v>0.93223200559049602</v>
      </c>
      <c r="M1002" s="71">
        <v>16</v>
      </c>
      <c r="N1002" s="71">
        <v>17</v>
      </c>
      <c r="O1002" s="8">
        <v>5000</v>
      </c>
      <c r="P1002" s="10">
        <f t="shared" si="183"/>
        <v>43.198501685427999</v>
      </c>
      <c r="Q1002" s="11">
        <f t="shared" si="184"/>
        <v>8.0850648859120355E-2</v>
      </c>
      <c r="R1002" s="79"/>
    </row>
    <row r="1003" spans="1:18" x14ac:dyDescent="0.35">
      <c r="A1003" s="9">
        <f t="shared" si="185"/>
        <v>97</v>
      </c>
      <c r="B1003" s="14" t="s">
        <v>408</v>
      </c>
      <c r="C1003" s="8">
        <v>387.1</v>
      </c>
      <c r="D1003" s="8"/>
      <c r="E1003" s="8"/>
      <c r="F1003" s="8">
        <f t="shared" si="180"/>
        <v>387.1</v>
      </c>
      <c r="G1003" s="185">
        <f t="shared" si="186"/>
        <v>2.3848835076132821E-3</v>
      </c>
      <c r="H1003" s="185">
        <f t="shared" si="187"/>
        <v>2.3293316609926534E-3</v>
      </c>
      <c r="I1003" s="18">
        <f t="shared" si="182"/>
        <v>20.183676533627882</v>
      </c>
      <c r="J1003" s="18">
        <f t="shared" si="181"/>
        <v>4.4404088373981336</v>
      </c>
      <c r="K1003" s="205">
        <v>8.6647282811393076</v>
      </c>
      <c r="L1003" s="202">
        <v>0.71288329839273223</v>
      </c>
      <c r="M1003" s="71">
        <v>13</v>
      </c>
      <c r="N1003" s="71">
        <v>13</v>
      </c>
      <c r="O1003" s="8">
        <v>5000</v>
      </c>
      <c r="P1003" s="10">
        <f t="shared" si="183"/>
        <v>34.001696950558056</v>
      </c>
      <c r="Q1003" s="11">
        <f t="shared" si="184"/>
        <v>8.7836985147398738E-2</v>
      </c>
      <c r="R1003" s="79"/>
    </row>
    <row r="1004" spans="1:18" x14ac:dyDescent="0.35">
      <c r="A1004" s="9">
        <f t="shared" si="185"/>
        <v>98</v>
      </c>
      <c r="B1004" s="14" t="s">
        <v>409</v>
      </c>
      <c r="C1004" s="8">
        <v>1464.69</v>
      </c>
      <c r="D1004" s="8"/>
      <c r="E1004" s="8"/>
      <c r="F1004" s="8">
        <f t="shared" si="180"/>
        <v>1464.69</v>
      </c>
      <c r="G1004" s="185">
        <f t="shared" si="186"/>
        <v>8.8057237204182716E-3</v>
      </c>
      <c r="H1004" s="185">
        <f t="shared" si="187"/>
        <v>8.6006092098190288E-3</v>
      </c>
      <c r="I1004" s="18">
        <f t="shared" si="182"/>
        <v>74.524344124164486</v>
      </c>
      <c r="J1004" s="18">
        <f t="shared" si="181"/>
        <v>16.395355707316188</v>
      </c>
      <c r="K1004" s="205">
        <v>31.992842884206674</v>
      </c>
      <c r="L1004" s="202">
        <v>2.6321844863731658</v>
      </c>
      <c r="M1004" s="71">
        <v>48</v>
      </c>
      <c r="N1004" s="71">
        <v>48</v>
      </c>
      <c r="O1004" s="8">
        <v>5000</v>
      </c>
      <c r="P1004" s="10">
        <f t="shared" si="183"/>
        <v>125.54472720206051</v>
      </c>
      <c r="Q1004" s="11">
        <f t="shared" si="184"/>
        <v>8.5714196998723624E-2</v>
      </c>
      <c r="R1004" s="79"/>
    </row>
    <row r="1005" spans="1:18" x14ac:dyDescent="0.35">
      <c r="A1005" s="9">
        <f t="shared" si="185"/>
        <v>99</v>
      </c>
      <c r="B1005" s="14" t="s">
        <v>410</v>
      </c>
      <c r="C1005" s="8">
        <v>3203.8</v>
      </c>
      <c r="D1005" s="8"/>
      <c r="E1005" s="8"/>
      <c r="F1005" s="8">
        <f t="shared" si="180"/>
        <v>3203.8</v>
      </c>
      <c r="G1005" s="185">
        <f t="shared" si="186"/>
        <v>2.2014309301045677E-2</v>
      </c>
      <c r="H1005" s="185">
        <f t="shared" si="187"/>
        <v>2.1501523024547574E-2</v>
      </c>
      <c r="I1005" s="18">
        <f t="shared" si="182"/>
        <v>186.31086031041121</v>
      </c>
      <c r="J1005" s="18">
        <f t="shared" si="181"/>
        <v>40.988389268290469</v>
      </c>
      <c r="K1005" s="205">
        <v>79.982107210516688</v>
      </c>
      <c r="L1005" s="202">
        <v>6.580461215932913</v>
      </c>
      <c r="M1005" s="71">
        <v>120</v>
      </c>
      <c r="N1005" s="71">
        <v>120</v>
      </c>
      <c r="O1005" s="8">
        <v>5000</v>
      </c>
      <c r="P1005" s="10">
        <f t="shared" si="183"/>
        <v>313.86181800515129</v>
      </c>
      <c r="Q1005" s="11">
        <f t="shared" si="184"/>
        <v>9.7965484114224136E-2</v>
      </c>
      <c r="R1005" s="79"/>
    </row>
    <row r="1006" spans="1:18" x14ac:dyDescent="0.35">
      <c r="A1006" s="9">
        <f t="shared" si="185"/>
        <v>100</v>
      </c>
      <c r="B1006" s="14" t="s">
        <v>411</v>
      </c>
      <c r="C1006" s="8">
        <v>4027.6</v>
      </c>
      <c r="D1006" s="8"/>
      <c r="E1006" s="8"/>
      <c r="F1006" s="8">
        <f t="shared" si="180"/>
        <v>4027.6</v>
      </c>
      <c r="G1006" s="185">
        <f t="shared" si="186"/>
        <v>1.3208585580627407E-2</v>
      </c>
      <c r="H1006" s="185">
        <f t="shared" si="187"/>
        <v>1.2900913814728543E-2</v>
      </c>
      <c r="I1006" s="18">
        <f t="shared" si="182"/>
        <v>111.78651618624673</v>
      </c>
      <c r="J1006" s="18">
        <f t="shared" si="181"/>
        <v>24.593033560974281</v>
      </c>
      <c r="K1006" s="205">
        <v>47.989264326310007</v>
      </c>
      <c r="L1006" s="202">
        <v>3.9482767295597481</v>
      </c>
      <c r="M1006" s="71">
        <v>72</v>
      </c>
      <c r="N1006" s="71">
        <v>72</v>
      </c>
      <c r="O1006" s="8">
        <v>5000</v>
      </c>
      <c r="P1006" s="10">
        <f t="shared" si="183"/>
        <v>188.31709080309076</v>
      </c>
      <c r="Q1006" s="11">
        <f t="shared" si="184"/>
        <v>4.6756651803329718E-2</v>
      </c>
      <c r="R1006" s="79"/>
    </row>
    <row r="1007" spans="1:18" x14ac:dyDescent="0.35">
      <c r="A1007" s="9">
        <f t="shared" si="185"/>
        <v>101</v>
      </c>
      <c r="B1007" s="14" t="s">
        <v>412</v>
      </c>
      <c r="C1007" s="8">
        <v>318.5</v>
      </c>
      <c r="D1007" s="8"/>
      <c r="E1007" s="8"/>
      <c r="F1007" s="8">
        <f t="shared" si="180"/>
        <v>318.5</v>
      </c>
      <c r="G1007" s="185">
        <f t="shared" si="186"/>
        <v>2.9352412401394239E-3</v>
      </c>
      <c r="H1007" s="185">
        <f t="shared" si="187"/>
        <v>2.8668697366063429E-3</v>
      </c>
      <c r="I1007" s="18">
        <f t="shared" si="182"/>
        <v>24.841448041388162</v>
      </c>
      <c r="J1007" s="18">
        <f t="shared" si="181"/>
        <v>5.4651185691053961</v>
      </c>
      <c r="K1007" s="205">
        <v>10.664280961402225</v>
      </c>
      <c r="L1007" s="202">
        <v>0.87739482879105513</v>
      </c>
      <c r="M1007" s="71">
        <v>16</v>
      </c>
      <c r="N1007" s="71">
        <v>16</v>
      </c>
      <c r="O1007" s="8">
        <v>5000</v>
      </c>
      <c r="P1007" s="10">
        <f t="shared" si="183"/>
        <v>41.848242400686836</v>
      </c>
      <c r="Q1007" s="11">
        <f t="shared" si="184"/>
        <v>0.13139165588912663</v>
      </c>
      <c r="R1007" s="79"/>
    </row>
    <row r="1008" spans="1:18" x14ac:dyDescent="0.35">
      <c r="A1008" s="9">
        <f t="shared" si="185"/>
        <v>102</v>
      </c>
      <c r="B1008" s="14" t="s">
        <v>413</v>
      </c>
      <c r="C1008" s="8">
        <v>308</v>
      </c>
      <c r="D1008" s="8"/>
      <c r="E1008" s="8"/>
      <c r="F1008" s="8">
        <f t="shared" ref="F1008:F1057" si="188">C1008+D1008+E1008</f>
        <v>308</v>
      </c>
      <c r="G1008" s="185">
        <f t="shared" si="186"/>
        <v>2.9352412401394239E-3</v>
      </c>
      <c r="H1008" s="185">
        <f t="shared" si="187"/>
        <v>2.8668697366063429E-3</v>
      </c>
      <c r="I1008" s="18">
        <f t="shared" si="182"/>
        <v>24.841448041388162</v>
      </c>
      <c r="J1008" s="18">
        <f t="shared" si="181"/>
        <v>5.4651185691053961</v>
      </c>
      <c r="K1008" s="205">
        <v>10.664280961402225</v>
      </c>
      <c r="L1008" s="202">
        <v>0.87739482879105513</v>
      </c>
      <c r="M1008" s="71">
        <v>16</v>
      </c>
      <c r="N1008" s="71">
        <v>16</v>
      </c>
      <c r="O1008" s="8">
        <v>5000</v>
      </c>
      <c r="P1008" s="10">
        <f t="shared" si="183"/>
        <v>41.848242400686836</v>
      </c>
      <c r="Q1008" s="11">
        <f t="shared" si="184"/>
        <v>0.13587091688534686</v>
      </c>
      <c r="R1008" s="79"/>
    </row>
    <row r="1009" spans="1:18" x14ac:dyDescent="0.35">
      <c r="A1009" s="9">
        <f t="shared" si="185"/>
        <v>103</v>
      </c>
      <c r="B1009" s="14" t="s">
        <v>414</v>
      </c>
      <c r="C1009" s="8">
        <v>304</v>
      </c>
      <c r="D1009" s="8"/>
      <c r="E1009" s="8"/>
      <c r="F1009" s="8">
        <f t="shared" si="188"/>
        <v>304</v>
      </c>
      <c r="G1009" s="185">
        <f t="shared" si="186"/>
        <v>2.9352412401394239E-3</v>
      </c>
      <c r="H1009" s="185">
        <f t="shared" si="187"/>
        <v>2.8668697366063429E-3</v>
      </c>
      <c r="I1009" s="18">
        <f t="shared" si="182"/>
        <v>24.841448041388162</v>
      </c>
      <c r="J1009" s="18">
        <f t="shared" si="181"/>
        <v>5.4651185691053961</v>
      </c>
      <c r="K1009" s="205">
        <v>10.664280961402225</v>
      </c>
      <c r="L1009" s="202">
        <v>0.87739482879105513</v>
      </c>
      <c r="M1009" s="71">
        <v>16</v>
      </c>
      <c r="N1009" s="71">
        <v>16</v>
      </c>
      <c r="O1009" s="8">
        <v>5000</v>
      </c>
      <c r="P1009" s="10">
        <f t="shared" si="183"/>
        <v>41.848242400686836</v>
      </c>
      <c r="Q1009" s="11">
        <f t="shared" si="184"/>
        <v>0.13765869210752249</v>
      </c>
      <c r="R1009" s="79"/>
    </row>
    <row r="1010" spans="1:18" x14ac:dyDescent="0.35">
      <c r="A1010" s="9">
        <f t="shared" si="185"/>
        <v>104</v>
      </c>
      <c r="B1010" s="14" t="s">
        <v>415</v>
      </c>
      <c r="C1010" s="8">
        <v>318.10000000000002</v>
      </c>
      <c r="D1010" s="8"/>
      <c r="E1010" s="8"/>
      <c r="F1010" s="8">
        <f t="shared" si="188"/>
        <v>318.10000000000002</v>
      </c>
      <c r="G1010" s="185">
        <f t="shared" si="186"/>
        <v>2.5683360851219959E-3</v>
      </c>
      <c r="H1010" s="185">
        <f t="shared" si="187"/>
        <v>2.5085110195305501E-3</v>
      </c>
      <c r="I1010" s="18">
        <f t="shared" si="182"/>
        <v>21.736267036214642</v>
      </c>
      <c r="J1010" s="18">
        <f t="shared" si="181"/>
        <v>4.7819787479672211</v>
      </c>
      <c r="K1010" s="205">
        <v>9.3312458412269468</v>
      </c>
      <c r="L1010" s="202">
        <v>0.76772047519217324</v>
      </c>
      <c r="M1010" s="71">
        <v>14</v>
      </c>
      <c r="N1010" s="71">
        <v>14</v>
      </c>
      <c r="O1010" s="8">
        <v>5000</v>
      </c>
      <c r="P1010" s="10">
        <f t="shared" si="183"/>
        <v>36.61721210060098</v>
      </c>
      <c r="Q1010" s="11">
        <f t="shared" si="184"/>
        <v>0.11511226689909142</v>
      </c>
      <c r="R1010" s="79"/>
    </row>
    <row r="1011" spans="1:18" x14ac:dyDescent="0.35">
      <c r="A1011" s="9">
        <f t="shared" si="185"/>
        <v>105</v>
      </c>
      <c r="B1011" s="14" t="s">
        <v>416</v>
      </c>
      <c r="C1011" s="8">
        <v>203.7</v>
      </c>
      <c r="D1011" s="8"/>
      <c r="E1011" s="8"/>
      <c r="F1011" s="8">
        <f t="shared" si="188"/>
        <v>203.7</v>
      </c>
      <c r="G1011" s="185">
        <f t="shared" si="186"/>
        <v>1.1007154650522839E-3</v>
      </c>
      <c r="H1011" s="185">
        <f t="shared" si="187"/>
        <v>1.0750761512273786E-3</v>
      </c>
      <c r="I1011" s="18">
        <f t="shared" si="182"/>
        <v>9.3155430155205607</v>
      </c>
      <c r="J1011" s="18">
        <f t="shared" si="181"/>
        <v>2.0494194634145235</v>
      </c>
      <c r="K1011" s="205">
        <v>3.9991053605258342</v>
      </c>
      <c r="L1011" s="202">
        <v>0.32902306079664573</v>
      </c>
      <c r="M1011" s="71">
        <v>6</v>
      </c>
      <c r="N1011" s="71">
        <v>6</v>
      </c>
      <c r="O1011" s="8">
        <v>5000</v>
      </c>
      <c r="P1011" s="10">
        <f t="shared" si="183"/>
        <v>15.693090900257564</v>
      </c>
      <c r="Q1011" s="11">
        <f t="shared" si="184"/>
        <v>7.7040210605093598E-2</v>
      </c>
      <c r="R1011" s="79"/>
    </row>
    <row r="1012" spans="1:18" x14ac:dyDescent="0.35">
      <c r="A1012" s="9">
        <f t="shared" si="185"/>
        <v>106</v>
      </c>
      <c r="B1012" s="14" t="s">
        <v>417</v>
      </c>
      <c r="C1012" s="8">
        <v>341</v>
      </c>
      <c r="D1012" s="8"/>
      <c r="E1012" s="8"/>
      <c r="F1012" s="8">
        <f t="shared" si="188"/>
        <v>341</v>
      </c>
      <c r="G1012" s="185">
        <f t="shared" si="186"/>
        <v>2.9352412401394239E-3</v>
      </c>
      <c r="H1012" s="185">
        <f t="shared" si="187"/>
        <v>2.8668697366063429E-3</v>
      </c>
      <c r="I1012" s="18">
        <f t="shared" si="182"/>
        <v>24.841448041388162</v>
      </c>
      <c r="J1012" s="18">
        <f t="shared" si="181"/>
        <v>5.4651185691053961</v>
      </c>
      <c r="K1012" s="205">
        <v>10.664280961402225</v>
      </c>
      <c r="L1012" s="202">
        <v>0.87739482879105513</v>
      </c>
      <c r="M1012" s="71">
        <v>16</v>
      </c>
      <c r="N1012" s="71">
        <v>16</v>
      </c>
      <c r="O1012" s="8">
        <v>5000</v>
      </c>
      <c r="P1012" s="10">
        <f t="shared" si="183"/>
        <v>41.848242400686836</v>
      </c>
      <c r="Q1012" s="11">
        <f t="shared" si="184"/>
        <v>0.1227221184770875</v>
      </c>
      <c r="R1012" s="79"/>
    </row>
    <row r="1013" spans="1:18" x14ac:dyDescent="0.35">
      <c r="A1013" s="9">
        <f t="shared" si="185"/>
        <v>107</v>
      </c>
      <c r="B1013" s="14" t="s">
        <v>418</v>
      </c>
      <c r="C1013" s="8">
        <v>154.69999999999999</v>
      </c>
      <c r="D1013" s="8"/>
      <c r="E1013" s="8"/>
      <c r="F1013" s="8">
        <f t="shared" si="188"/>
        <v>154.69999999999999</v>
      </c>
      <c r="G1013" s="185">
        <f t="shared" si="186"/>
        <v>1.1007154650522839E-3</v>
      </c>
      <c r="H1013" s="185">
        <f t="shared" si="187"/>
        <v>1.0750761512273786E-3</v>
      </c>
      <c r="I1013" s="18">
        <f t="shared" si="182"/>
        <v>9.3155430155205607</v>
      </c>
      <c r="J1013" s="18">
        <f t="shared" si="181"/>
        <v>2.0494194634145235</v>
      </c>
      <c r="K1013" s="205">
        <v>3.9991053605258342</v>
      </c>
      <c r="L1013" s="202">
        <v>0.32902306079664573</v>
      </c>
      <c r="M1013" s="71">
        <v>6</v>
      </c>
      <c r="N1013" s="71">
        <v>6</v>
      </c>
      <c r="O1013" s="8">
        <v>5000</v>
      </c>
      <c r="P1013" s="10">
        <f t="shared" si="183"/>
        <v>15.693090900257564</v>
      </c>
      <c r="Q1013" s="11">
        <f t="shared" si="184"/>
        <v>0.10144208726734044</v>
      </c>
      <c r="R1013" s="79"/>
    </row>
    <row r="1014" spans="1:18" x14ac:dyDescent="0.35">
      <c r="A1014" s="9">
        <f t="shared" si="185"/>
        <v>108</v>
      </c>
      <c r="B1014" s="14" t="s">
        <v>419</v>
      </c>
      <c r="C1014" s="8">
        <v>415.2</v>
      </c>
      <c r="D1014" s="8"/>
      <c r="E1014" s="8"/>
      <c r="F1014" s="8">
        <f t="shared" si="188"/>
        <v>415.2</v>
      </c>
      <c r="G1014" s="185">
        <f t="shared" si="186"/>
        <v>2.9352412401394239E-3</v>
      </c>
      <c r="H1014" s="185">
        <f t="shared" si="187"/>
        <v>2.8668697366063429E-3</v>
      </c>
      <c r="I1014" s="18">
        <f t="shared" si="182"/>
        <v>24.841448041388162</v>
      </c>
      <c r="J1014" s="18">
        <f t="shared" si="181"/>
        <v>5.4651185691053961</v>
      </c>
      <c r="K1014" s="205">
        <v>10.664280961402225</v>
      </c>
      <c r="L1014" s="202">
        <v>0.87739482879105513</v>
      </c>
      <c r="M1014" s="71">
        <v>16</v>
      </c>
      <c r="N1014" s="71">
        <v>16</v>
      </c>
      <c r="O1014" s="8">
        <v>5000</v>
      </c>
      <c r="P1014" s="10">
        <f t="shared" si="183"/>
        <v>41.848242400686836</v>
      </c>
      <c r="Q1014" s="11">
        <f t="shared" si="184"/>
        <v>0.1007905645488604</v>
      </c>
      <c r="R1014" s="79"/>
    </row>
    <row r="1015" spans="1:18" x14ac:dyDescent="0.35">
      <c r="A1015" s="9">
        <f t="shared" si="185"/>
        <v>109</v>
      </c>
      <c r="B1015" s="14" t="s">
        <v>420</v>
      </c>
      <c r="C1015" s="8">
        <v>144.4</v>
      </c>
      <c r="D1015" s="8"/>
      <c r="E1015" s="8"/>
      <c r="F1015" s="8">
        <f t="shared" si="188"/>
        <v>144.4</v>
      </c>
      <c r="G1015" s="185">
        <f t="shared" si="186"/>
        <v>7.3381031003485597E-4</v>
      </c>
      <c r="H1015" s="185">
        <f t="shared" si="187"/>
        <v>7.1671743415158574E-4</v>
      </c>
      <c r="I1015" s="18">
        <f t="shared" si="182"/>
        <v>6.2103620103470405</v>
      </c>
      <c r="J1015" s="18">
        <f t="shared" si="181"/>
        <v>1.366279642276349</v>
      </c>
      <c r="K1015" s="205">
        <v>2.6660702403505563</v>
      </c>
      <c r="L1015" s="202">
        <v>0.21934870719776378</v>
      </c>
      <c r="M1015" s="71">
        <v>4</v>
      </c>
      <c r="N1015" s="71">
        <v>4</v>
      </c>
      <c r="O1015" s="8">
        <v>5000</v>
      </c>
      <c r="P1015" s="10">
        <f t="shared" si="183"/>
        <v>10.462060600171709</v>
      </c>
      <c r="Q1015" s="11">
        <f t="shared" si="184"/>
        <v>7.2451943214485517E-2</v>
      </c>
      <c r="R1015" s="79"/>
    </row>
    <row r="1016" spans="1:18" x14ac:dyDescent="0.35">
      <c r="A1016" s="9">
        <f t="shared" si="185"/>
        <v>110</v>
      </c>
      <c r="B1016" s="14" t="s">
        <v>421</v>
      </c>
      <c r="C1016" s="8">
        <v>325.10000000000002</v>
      </c>
      <c r="D1016" s="8"/>
      <c r="E1016" s="8"/>
      <c r="F1016" s="8">
        <f t="shared" si="188"/>
        <v>325.10000000000002</v>
      </c>
      <c r="G1016" s="185">
        <f t="shared" si="186"/>
        <v>2.9352412401394239E-3</v>
      </c>
      <c r="H1016" s="185">
        <f t="shared" si="187"/>
        <v>2.8668697366063429E-3</v>
      </c>
      <c r="I1016" s="18">
        <f t="shared" si="182"/>
        <v>24.841448041388162</v>
      </c>
      <c r="J1016" s="18">
        <f t="shared" si="181"/>
        <v>5.4651185691053961</v>
      </c>
      <c r="K1016" s="205">
        <v>10.664280961402225</v>
      </c>
      <c r="L1016" s="202">
        <v>0.87739482879105513</v>
      </c>
      <c r="M1016" s="71">
        <v>16</v>
      </c>
      <c r="N1016" s="71">
        <v>16</v>
      </c>
      <c r="O1016" s="8">
        <v>5000</v>
      </c>
      <c r="P1016" s="10">
        <f t="shared" si="183"/>
        <v>41.848242400686836</v>
      </c>
      <c r="Q1016" s="11">
        <f t="shared" si="184"/>
        <v>0.12872421532047626</v>
      </c>
      <c r="R1016" s="79"/>
    </row>
    <row r="1017" spans="1:18" x14ac:dyDescent="0.35">
      <c r="A1017" s="9">
        <f t="shared" si="185"/>
        <v>111</v>
      </c>
      <c r="B1017" s="14" t="s">
        <v>422</v>
      </c>
      <c r="C1017" s="8">
        <v>116.4</v>
      </c>
      <c r="D1017" s="8"/>
      <c r="E1017" s="8"/>
      <c r="F1017" s="8">
        <f t="shared" si="188"/>
        <v>116.4</v>
      </c>
      <c r="G1017" s="185">
        <f t="shared" si="186"/>
        <v>1.1007154650522839E-3</v>
      </c>
      <c r="H1017" s="185">
        <f t="shared" si="187"/>
        <v>1.0750761512273786E-3</v>
      </c>
      <c r="I1017" s="18">
        <f t="shared" si="182"/>
        <v>9.3155430155205607</v>
      </c>
      <c r="J1017" s="18">
        <f t="shared" si="181"/>
        <v>2.0494194634145235</v>
      </c>
      <c r="K1017" s="205">
        <v>3.9991053605258342</v>
      </c>
      <c r="L1017" s="202">
        <v>0.32902306079664573</v>
      </c>
      <c r="M1017" s="71">
        <v>6</v>
      </c>
      <c r="N1017" s="71">
        <v>6</v>
      </c>
      <c r="O1017" s="8">
        <v>5000</v>
      </c>
      <c r="P1017" s="10">
        <f t="shared" si="183"/>
        <v>15.693090900257564</v>
      </c>
      <c r="Q1017" s="11">
        <f t="shared" si="184"/>
        <v>0.13482036855891377</v>
      </c>
      <c r="R1017" s="79"/>
    </row>
    <row r="1018" spans="1:18" x14ac:dyDescent="0.35">
      <c r="A1018" s="9">
        <f t="shared" si="185"/>
        <v>112</v>
      </c>
      <c r="B1018" s="14" t="s">
        <v>423</v>
      </c>
      <c r="C1018" s="8">
        <v>323.89999999999998</v>
      </c>
      <c r="D1018" s="8"/>
      <c r="E1018" s="8"/>
      <c r="F1018" s="8">
        <f t="shared" si="188"/>
        <v>323.89999999999998</v>
      </c>
      <c r="G1018" s="185">
        <f t="shared" si="186"/>
        <v>2.9352412401394239E-3</v>
      </c>
      <c r="H1018" s="185">
        <f t="shared" si="187"/>
        <v>2.8668697366063429E-3</v>
      </c>
      <c r="I1018" s="18">
        <f t="shared" si="182"/>
        <v>24.841448041388162</v>
      </c>
      <c r="J1018" s="18">
        <f t="shared" si="181"/>
        <v>5.4651185691053961</v>
      </c>
      <c r="K1018" s="205">
        <v>10.664280961402225</v>
      </c>
      <c r="L1018" s="202">
        <v>0.87739482879105513</v>
      </c>
      <c r="M1018" s="71">
        <v>16</v>
      </c>
      <c r="N1018" s="71">
        <v>16</v>
      </c>
      <c r="O1018" s="8">
        <v>5000</v>
      </c>
      <c r="P1018" s="10">
        <f t="shared" si="183"/>
        <v>41.848242400686836</v>
      </c>
      <c r="Q1018" s="11">
        <f t="shared" si="184"/>
        <v>0.12920111886596738</v>
      </c>
      <c r="R1018" s="79"/>
    </row>
    <row r="1019" spans="1:18" x14ac:dyDescent="0.35">
      <c r="A1019" s="9">
        <f t="shared" si="185"/>
        <v>113</v>
      </c>
      <c r="B1019" s="14" t="s">
        <v>424</v>
      </c>
      <c r="C1019" s="8">
        <v>176.7</v>
      </c>
      <c r="D1019" s="8"/>
      <c r="E1019" s="8"/>
      <c r="F1019" s="8">
        <f t="shared" si="188"/>
        <v>176.7</v>
      </c>
      <c r="G1019" s="185">
        <f t="shared" si="186"/>
        <v>7.3381031003485597E-4</v>
      </c>
      <c r="H1019" s="185">
        <f t="shared" si="187"/>
        <v>7.1671743415158574E-4</v>
      </c>
      <c r="I1019" s="18">
        <f t="shared" si="182"/>
        <v>6.2103620103470405</v>
      </c>
      <c r="J1019" s="18">
        <f t="shared" si="181"/>
        <v>1.366279642276349</v>
      </c>
      <c r="K1019" s="205">
        <v>2.6660702403505563</v>
      </c>
      <c r="L1019" s="202">
        <v>0.21934870719776378</v>
      </c>
      <c r="M1019" s="71">
        <v>4</v>
      </c>
      <c r="N1019" s="71">
        <v>4</v>
      </c>
      <c r="O1019" s="8">
        <v>5000</v>
      </c>
      <c r="P1019" s="10">
        <f t="shared" si="183"/>
        <v>10.462060600171709</v>
      </c>
      <c r="Q1019" s="11">
        <f t="shared" si="184"/>
        <v>5.9208039616138707E-2</v>
      </c>
      <c r="R1019" s="79"/>
    </row>
    <row r="1020" spans="1:18" x14ac:dyDescent="0.35">
      <c r="A1020" s="9">
        <f t="shared" si="185"/>
        <v>114</v>
      </c>
      <c r="B1020" s="14" t="s">
        <v>425</v>
      </c>
      <c r="C1020" s="8">
        <v>248.4</v>
      </c>
      <c r="D1020" s="8"/>
      <c r="E1020" s="8"/>
      <c r="F1020" s="8">
        <f t="shared" si="188"/>
        <v>248.4</v>
      </c>
      <c r="G1020" s="185">
        <f t="shared" si="186"/>
        <v>9.1726288754356996E-4</v>
      </c>
      <c r="H1020" s="185">
        <f t="shared" si="187"/>
        <v>7.1671743415158574E-4</v>
      </c>
      <c r="I1020" s="18">
        <f t="shared" si="182"/>
        <v>6.9958050483217242</v>
      </c>
      <c r="J1020" s="18">
        <f t="shared" si="181"/>
        <v>1.5390771106307792</v>
      </c>
      <c r="K1020" s="205">
        <v>3.0032518419631637</v>
      </c>
      <c r="L1020" s="202">
        <v>0.27418588399720467</v>
      </c>
      <c r="M1020" s="71">
        <v>4</v>
      </c>
      <c r="N1020" s="71">
        <v>5</v>
      </c>
      <c r="O1020" s="8">
        <v>5000</v>
      </c>
      <c r="P1020" s="10">
        <f t="shared" si="183"/>
        <v>11.812319884912874</v>
      </c>
      <c r="Q1020" s="11">
        <f t="shared" si="184"/>
        <v>4.7553622725092087E-2</v>
      </c>
      <c r="R1020" s="79"/>
    </row>
    <row r="1021" spans="1:18" x14ac:dyDescent="0.35">
      <c r="A1021" s="9">
        <f t="shared" si="185"/>
        <v>115</v>
      </c>
      <c r="B1021" s="14" t="s">
        <v>426</v>
      </c>
      <c r="C1021" s="8">
        <v>192.4</v>
      </c>
      <c r="D1021" s="8"/>
      <c r="E1021" s="8"/>
      <c r="F1021" s="8">
        <f t="shared" si="188"/>
        <v>192.4</v>
      </c>
      <c r="G1021" s="185">
        <f t="shared" si="186"/>
        <v>1.6510731975784259E-3</v>
      </c>
      <c r="H1021" s="185">
        <f t="shared" si="187"/>
        <v>1.6126142268410679E-3</v>
      </c>
      <c r="I1021" s="18">
        <f t="shared" si="182"/>
        <v>13.973314523280841</v>
      </c>
      <c r="J1021" s="18">
        <f t="shared" ref="J1021:J1077" si="189">I1021*0.22</f>
        <v>3.0741291951217851</v>
      </c>
      <c r="K1021" s="205">
        <v>5.9986580407887509</v>
      </c>
      <c r="L1021" s="202">
        <v>0.49353459119496851</v>
      </c>
      <c r="M1021" s="71">
        <v>9</v>
      </c>
      <c r="N1021" s="71">
        <v>9</v>
      </c>
      <c r="O1021" s="8">
        <v>5000</v>
      </c>
      <c r="P1021" s="10">
        <f t="shared" si="183"/>
        <v>23.539636350386345</v>
      </c>
      <c r="Q1021" s="11">
        <f t="shared" si="184"/>
        <v>0.12234738227851531</v>
      </c>
      <c r="R1021" s="79"/>
    </row>
    <row r="1022" spans="1:18" x14ac:dyDescent="0.35">
      <c r="A1022" s="9">
        <f t="shared" si="185"/>
        <v>116</v>
      </c>
      <c r="B1022" s="14" t="s">
        <v>427</v>
      </c>
      <c r="C1022" s="8">
        <v>114.5</v>
      </c>
      <c r="D1022" s="8"/>
      <c r="E1022" s="8"/>
      <c r="F1022" s="8">
        <f t="shared" si="188"/>
        <v>114.5</v>
      </c>
      <c r="G1022" s="185">
        <f t="shared" si="186"/>
        <v>3.6690515501742798E-4</v>
      </c>
      <c r="H1022" s="185">
        <f t="shared" si="187"/>
        <v>3.5835871707579287E-4</v>
      </c>
      <c r="I1022" s="18">
        <f t="shared" si="182"/>
        <v>3.1051810051735202</v>
      </c>
      <c r="J1022" s="18">
        <f t="shared" si="189"/>
        <v>0.68313982113817451</v>
      </c>
      <c r="K1022" s="205">
        <v>1.3330351201752781</v>
      </c>
      <c r="L1022" s="202">
        <v>0.10967435359888189</v>
      </c>
      <c r="M1022" s="71">
        <v>2</v>
      </c>
      <c r="N1022" s="71">
        <v>2</v>
      </c>
      <c r="O1022" s="8">
        <v>5000</v>
      </c>
      <c r="P1022" s="10">
        <f t="shared" si="183"/>
        <v>5.2310303000858545</v>
      </c>
      <c r="Q1022" s="11">
        <f t="shared" si="184"/>
        <v>4.5685854149221439E-2</v>
      </c>
      <c r="R1022" s="79"/>
    </row>
    <row r="1023" spans="1:18" x14ac:dyDescent="0.35">
      <c r="A1023" s="9">
        <f t="shared" si="185"/>
        <v>117</v>
      </c>
      <c r="B1023" s="14" t="s">
        <v>428</v>
      </c>
      <c r="C1023" s="8">
        <v>617.4</v>
      </c>
      <c r="D1023" s="8"/>
      <c r="E1023" s="8"/>
      <c r="F1023" s="8">
        <f t="shared" si="188"/>
        <v>617.4</v>
      </c>
      <c r="G1023" s="185">
        <f t="shared" si="186"/>
        <v>5.8704824802788477E-3</v>
      </c>
      <c r="H1023" s="185">
        <f t="shared" si="187"/>
        <v>5.7337394732126859E-3</v>
      </c>
      <c r="I1023" s="18">
        <f t="shared" si="182"/>
        <v>49.682896082776324</v>
      </c>
      <c r="J1023" s="18">
        <f t="shared" si="189"/>
        <v>10.930237138210792</v>
      </c>
      <c r="K1023" s="205">
        <v>21.32856192280445</v>
      </c>
      <c r="L1023" s="202">
        <v>1.7547896575821103</v>
      </c>
      <c r="M1023" s="71">
        <v>32</v>
      </c>
      <c r="N1023" s="71">
        <v>32</v>
      </c>
      <c r="O1023" s="8">
        <v>5000</v>
      </c>
      <c r="P1023" s="10">
        <f t="shared" si="183"/>
        <v>83.696484801373671</v>
      </c>
      <c r="Q1023" s="11">
        <f t="shared" si="184"/>
        <v>0.13556281956814653</v>
      </c>
      <c r="R1023" s="79"/>
    </row>
    <row r="1024" spans="1:18" x14ac:dyDescent="0.35">
      <c r="A1024" s="9">
        <f t="shared" si="185"/>
        <v>118</v>
      </c>
      <c r="B1024" s="14" t="s">
        <v>429</v>
      </c>
      <c r="C1024" s="8">
        <v>852.7</v>
      </c>
      <c r="D1024" s="8"/>
      <c r="E1024" s="8"/>
      <c r="F1024" s="8">
        <f t="shared" si="188"/>
        <v>852.7</v>
      </c>
      <c r="G1024" s="185">
        <f t="shared" si="186"/>
        <v>3.3021463951568518E-3</v>
      </c>
      <c r="H1024" s="185">
        <f t="shared" si="187"/>
        <v>3.2252284536821358E-3</v>
      </c>
      <c r="I1024" s="18">
        <f t="shared" si="182"/>
        <v>27.946629046561682</v>
      </c>
      <c r="J1024" s="18">
        <f t="shared" si="189"/>
        <v>6.1482583902435701</v>
      </c>
      <c r="K1024" s="205">
        <v>11.997316081577502</v>
      </c>
      <c r="L1024" s="202">
        <v>0.98706918238993702</v>
      </c>
      <c r="M1024" s="71">
        <v>18</v>
      </c>
      <c r="N1024" s="71">
        <v>18</v>
      </c>
      <c r="O1024" s="8">
        <v>5000</v>
      </c>
      <c r="P1024" s="10">
        <f t="shared" si="183"/>
        <v>47.079272700772691</v>
      </c>
      <c r="Q1024" s="11">
        <f t="shared" si="184"/>
        <v>5.5212000352729787E-2</v>
      </c>
      <c r="R1024" s="79"/>
    </row>
    <row r="1025" spans="1:18" x14ac:dyDescent="0.35">
      <c r="A1025" s="9">
        <f t="shared" si="185"/>
        <v>119</v>
      </c>
      <c r="B1025" s="14" t="s">
        <v>430</v>
      </c>
      <c r="C1025" s="8">
        <v>66.45</v>
      </c>
      <c r="D1025" s="8"/>
      <c r="E1025" s="8"/>
      <c r="F1025" s="8">
        <f t="shared" si="188"/>
        <v>66.45</v>
      </c>
      <c r="G1025" s="185">
        <f t="shared" si="186"/>
        <v>3.6690515501742798E-4</v>
      </c>
      <c r="H1025" s="185">
        <f t="shared" si="187"/>
        <v>3.5835871707579287E-4</v>
      </c>
      <c r="I1025" s="18">
        <f t="shared" si="182"/>
        <v>3.1051810051735202</v>
      </c>
      <c r="J1025" s="18">
        <f t="shared" si="189"/>
        <v>0.68313982113817451</v>
      </c>
      <c r="K1025" s="205">
        <v>1.3330351201752781</v>
      </c>
      <c r="L1025" s="202">
        <v>0.10967435359888189</v>
      </c>
      <c r="M1025" s="71">
        <v>2</v>
      </c>
      <c r="N1025" s="71">
        <v>2</v>
      </c>
      <c r="O1025" s="8">
        <v>5000</v>
      </c>
      <c r="P1025" s="10">
        <f t="shared" si="183"/>
        <v>5.2310303000858545</v>
      </c>
      <c r="Q1025" s="11">
        <f t="shared" si="184"/>
        <v>7.872129872213475E-2</v>
      </c>
      <c r="R1025" s="79"/>
    </row>
    <row r="1026" spans="1:18" x14ac:dyDescent="0.35">
      <c r="A1026" s="9">
        <f t="shared" si="185"/>
        <v>120</v>
      </c>
      <c r="B1026" s="14" t="s">
        <v>431</v>
      </c>
      <c r="C1026" s="8">
        <v>26.4</v>
      </c>
      <c r="D1026" s="8"/>
      <c r="E1026" s="8"/>
      <c r="F1026" s="8">
        <f t="shared" si="188"/>
        <v>26.4</v>
      </c>
      <c r="G1026" s="185">
        <f t="shared" si="186"/>
        <v>1.8345257750871399E-4</v>
      </c>
      <c r="H1026" s="185">
        <f t="shared" si="187"/>
        <v>1.7917935853789643E-4</v>
      </c>
      <c r="I1026" s="18">
        <f t="shared" si="182"/>
        <v>1.5525905025867601</v>
      </c>
      <c r="J1026" s="18">
        <f t="shared" si="189"/>
        <v>0.34156991056908725</v>
      </c>
      <c r="K1026" s="205">
        <v>0.66651756008763907</v>
      </c>
      <c r="L1026" s="202">
        <v>5.4837176799440945E-2</v>
      </c>
      <c r="M1026" s="71">
        <v>1</v>
      </c>
      <c r="N1026" s="71">
        <v>1</v>
      </c>
      <c r="O1026" s="8">
        <v>5000</v>
      </c>
      <c r="P1026" s="10">
        <f t="shared" si="183"/>
        <v>2.6155151500429272</v>
      </c>
      <c r="Q1026" s="11">
        <f t="shared" si="184"/>
        <v>9.9072543562232093E-2</v>
      </c>
      <c r="R1026" s="79"/>
    </row>
    <row r="1027" spans="1:18" x14ac:dyDescent="0.35">
      <c r="A1027" s="9">
        <f t="shared" si="185"/>
        <v>121</v>
      </c>
      <c r="B1027" s="14" t="s">
        <v>432</v>
      </c>
      <c r="C1027" s="8">
        <v>85.8</v>
      </c>
      <c r="D1027" s="8"/>
      <c r="E1027" s="8"/>
      <c r="F1027" s="8">
        <f t="shared" si="188"/>
        <v>85.8</v>
      </c>
      <c r="G1027" s="185">
        <f t="shared" si="186"/>
        <v>3.6690515501742798E-4</v>
      </c>
      <c r="H1027" s="185">
        <f t="shared" si="187"/>
        <v>3.5835871707579287E-4</v>
      </c>
      <c r="I1027" s="18">
        <f t="shared" si="182"/>
        <v>3.1051810051735202</v>
      </c>
      <c r="J1027" s="18">
        <f t="shared" si="189"/>
        <v>0.68313982113817451</v>
      </c>
      <c r="K1027" s="205">
        <v>1.3330351201752781</v>
      </c>
      <c r="L1027" s="202">
        <v>0.10967435359888189</v>
      </c>
      <c r="M1027" s="71">
        <v>2</v>
      </c>
      <c r="N1027" s="71">
        <v>2</v>
      </c>
      <c r="O1027" s="8">
        <v>5000</v>
      </c>
      <c r="P1027" s="10">
        <f t="shared" si="183"/>
        <v>5.2310303000858545</v>
      </c>
      <c r="Q1027" s="11">
        <f t="shared" si="184"/>
        <v>6.0967719115219754E-2</v>
      </c>
      <c r="R1027" s="79"/>
    </row>
    <row r="1028" spans="1:18" x14ac:dyDescent="0.35">
      <c r="A1028" s="9">
        <f t="shared" si="185"/>
        <v>122</v>
      </c>
      <c r="B1028" s="14" t="s">
        <v>433</v>
      </c>
      <c r="C1028" s="8">
        <v>62.4</v>
      </c>
      <c r="D1028" s="8"/>
      <c r="E1028" s="8"/>
      <c r="F1028" s="8">
        <f t="shared" si="188"/>
        <v>62.4</v>
      </c>
      <c r="G1028" s="185">
        <f t="shared" si="186"/>
        <v>5.5035773252614197E-4</v>
      </c>
      <c r="H1028" s="185">
        <f t="shared" si="187"/>
        <v>3.5835871707579287E-4</v>
      </c>
      <c r="I1028" s="18">
        <f t="shared" si="182"/>
        <v>3.890624043148204</v>
      </c>
      <c r="J1028" s="18">
        <f t="shared" si="189"/>
        <v>0.85593728949260484</v>
      </c>
      <c r="K1028" s="205">
        <v>1.6702167217878858</v>
      </c>
      <c r="L1028" s="202">
        <v>0.16451153039832286</v>
      </c>
      <c r="M1028" s="71">
        <v>2</v>
      </c>
      <c r="N1028" s="71">
        <v>3</v>
      </c>
      <c r="O1028" s="8">
        <v>5000</v>
      </c>
      <c r="P1028" s="10">
        <f t="shared" si="183"/>
        <v>6.5812895848270179</v>
      </c>
      <c r="Q1028" s="11">
        <f t="shared" si="184"/>
        <v>0.10546938437222786</v>
      </c>
      <c r="R1028" s="79"/>
    </row>
    <row r="1029" spans="1:18" x14ac:dyDescent="0.35">
      <c r="A1029" s="9">
        <f t="shared" si="185"/>
        <v>123</v>
      </c>
      <c r="B1029" s="14" t="s">
        <v>434</v>
      </c>
      <c r="C1029" s="8">
        <v>35.4</v>
      </c>
      <c r="D1029" s="8"/>
      <c r="E1029" s="8"/>
      <c r="F1029" s="8">
        <f t="shared" si="188"/>
        <v>35.4</v>
      </c>
      <c r="G1029" s="185">
        <f t="shared" si="186"/>
        <v>1.8345257750871399E-4</v>
      </c>
      <c r="H1029" s="185">
        <f t="shared" si="187"/>
        <v>0</v>
      </c>
      <c r="I1029" s="18">
        <f t="shared" si="182"/>
        <v>0.78544303797468351</v>
      </c>
      <c r="J1029" s="18">
        <f t="shared" si="189"/>
        <v>0.17279746835443038</v>
      </c>
      <c r="K1029" s="205">
        <v>0.33718160161260768</v>
      </c>
      <c r="L1029" s="202">
        <v>5.4837176799440945E-2</v>
      </c>
      <c r="M1029" s="71">
        <v>0</v>
      </c>
      <c r="N1029" s="71">
        <v>1</v>
      </c>
      <c r="O1029" s="8">
        <v>5000</v>
      </c>
      <c r="P1029" s="10">
        <f t="shared" si="183"/>
        <v>1.3502592847411625</v>
      </c>
      <c r="Q1029" s="11">
        <f t="shared" si="184"/>
        <v>3.8142917648055441E-2</v>
      </c>
      <c r="R1029" s="79"/>
    </row>
    <row r="1030" spans="1:18" x14ac:dyDescent="0.35">
      <c r="A1030" s="9">
        <f t="shared" si="185"/>
        <v>124</v>
      </c>
      <c r="B1030" s="14" t="s">
        <v>435</v>
      </c>
      <c r="C1030" s="8">
        <v>71.2</v>
      </c>
      <c r="D1030" s="8"/>
      <c r="E1030" s="8"/>
      <c r="F1030" s="8">
        <f t="shared" si="188"/>
        <v>71.2</v>
      </c>
      <c r="G1030" s="185">
        <f t="shared" si="186"/>
        <v>3.6690515501742798E-4</v>
      </c>
      <c r="H1030" s="185">
        <f t="shared" si="187"/>
        <v>1.7917935853789643E-4</v>
      </c>
      <c r="I1030" s="18">
        <f t="shared" si="182"/>
        <v>2.3380335405614434</v>
      </c>
      <c r="J1030" s="18">
        <f t="shared" si="189"/>
        <v>0.51436737892351758</v>
      </c>
      <c r="K1030" s="205">
        <v>1.0036991617002466</v>
      </c>
      <c r="L1030" s="202">
        <v>0.10967435359888189</v>
      </c>
      <c r="M1030" s="71">
        <v>1</v>
      </c>
      <c r="N1030" s="71">
        <v>2</v>
      </c>
      <c r="O1030" s="8">
        <v>5000</v>
      </c>
      <c r="P1030" s="10">
        <f t="shared" si="183"/>
        <v>3.9657744347840893</v>
      </c>
      <c r="Q1030" s="11">
        <f t="shared" si="184"/>
        <v>5.5699079140225968E-2</v>
      </c>
      <c r="R1030" s="79"/>
    </row>
    <row r="1031" spans="1:18" x14ac:dyDescent="0.35">
      <c r="A1031" s="9">
        <f t="shared" si="185"/>
        <v>125</v>
      </c>
      <c r="B1031" s="14" t="s">
        <v>436</v>
      </c>
      <c r="C1031" s="8">
        <v>69.400000000000006</v>
      </c>
      <c r="D1031" s="8"/>
      <c r="E1031" s="8"/>
      <c r="F1031" s="8">
        <f t="shared" si="188"/>
        <v>69.400000000000006</v>
      </c>
      <c r="G1031" s="185">
        <f t="shared" si="186"/>
        <v>1.8345257750871399E-4</v>
      </c>
      <c r="H1031" s="185">
        <f t="shared" si="187"/>
        <v>1.7917935853789643E-4</v>
      </c>
      <c r="I1031" s="18">
        <f t="shared" si="182"/>
        <v>1.5525905025867601</v>
      </c>
      <c r="J1031" s="18">
        <f t="shared" si="189"/>
        <v>0.34156991056908725</v>
      </c>
      <c r="K1031" s="205">
        <v>0.66651756008763907</v>
      </c>
      <c r="L1031" s="202">
        <v>5.4837176799440945E-2</v>
      </c>
      <c r="M1031" s="71">
        <v>1</v>
      </c>
      <c r="N1031" s="71">
        <v>1</v>
      </c>
      <c r="O1031" s="8">
        <v>5000</v>
      </c>
      <c r="P1031" s="10">
        <f t="shared" si="183"/>
        <v>2.6155151500429272</v>
      </c>
      <c r="Q1031" s="11">
        <f t="shared" si="184"/>
        <v>3.7687538185056588E-2</v>
      </c>
      <c r="R1031" s="79"/>
    </row>
    <row r="1032" spans="1:18" x14ac:dyDescent="0.35">
      <c r="A1032" s="9">
        <f t="shared" si="185"/>
        <v>126</v>
      </c>
      <c r="B1032" s="14" t="s">
        <v>437</v>
      </c>
      <c r="C1032" s="8">
        <v>19.600000000000001</v>
      </c>
      <c r="D1032" s="8"/>
      <c r="E1032" s="8"/>
      <c r="F1032" s="8">
        <f t="shared" si="188"/>
        <v>19.600000000000001</v>
      </c>
      <c r="G1032" s="185">
        <f t="shared" si="186"/>
        <v>3.6690515501742798E-4</v>
      </c>
      <c r="H1032" s="185">
        <f t="shared" si="187"/>
        <v>1.7917935853789643E-4</v>
      </c>
      <c r="I1032" s="18">
        <f t="shared" si="182"/>
        <v>2.3380335405614434</v>
      </c>
      <c r="J1032" s="18">
        <f t="shared" si="189"/>
        <v>0.51436737892351758</v>
      </c>
      <c r="K1032" s="205">
        <v>1.0036991617002466</v>
      </c>
      <c r="L1032" s="202">
        <v>5.9399021663172598E-4</v>
      </c>
      <c r="M1032" s="71">
        <v>1</v>
      </c>
      <c r="N1032" s="71">
        <v>2</v>
      </c>
      <c r="O1032" s="8">
        <v>5000</v>
      </c>
      <c r="P1032" s="10">
        <f t="shared" si="183"/>
        <v>3.8566940714018392</v>
      </c>
      <c r="Q1032" s="11">
        <f t="shared" si="184"/>
        <v>0.19677010568376729</v>
      </c>
      <c r="R1032" s="79"/>
    </row>
    <row r="1033" spans="1:18" x14ac:dyDescent="0.35">
      <c r="A1033" s="9">
        <f t="shared" si="185"/>
        <v>127</v>
      </c>
      <c r="B1033" s="14" t="s">
        <v>438</v>
      </c>
      <c r="C1033" s="8">
        <v>310.10000000000002</v>
      </c>
      <c r="D1033" s="8"/>
      <c r="E1033" s="8"/>
      <c r="F1033" s="8">
        <f t="shared" si="188"/>
        <v>310.10000000000002</v>
      </c>
      <c r="G1033" s="185">
        <f t="shared" si="186"/>
        <v>3.3021463951568518E-3</v>
      </c>
      <c r="H1033" s="185">
        <f t="shared" si="187"/>
        <v>3.2252284536821358E-3</v>
      </c>
      <c r="I1033" s="18">
        <f t="shared" ref="I1033:I1096" si="190">(G1033+H1033)*$S$2</f>
        <v>27.946629046561682</v>
      </c>
      <c r="J1033" s="18">
        <f t="shared" si="189"/>
        <v>6.1482583902435701</v>
      </c>
      <c r="K1033" s="205">
        <v>11.997316081577502</v>
      </c>
      <c r="L1033" s="202">
        <v>0.98706918238993702</v>
      </c>
      <c r="M1033" s="71">
        <v>18</v>
      </c>
      <c r="N1033" s="71">
        <v>18</v>
      </c>
      <c r="O1033" s="8">
        <v>5000</v>
      </c>
      <c r="P1033" s="10">
        <f t="shared" ref="P1033:P1096" si="191">I1033+J1033+K1033+L1033</f>
        <v>47.079272700772691</v>
      </c>
      <c r="Q1033" s="11">
        <f t="shared" ref="Q1033:Q1096" si="192">P1033/F1033</f>
        <v>0.15181964753554558</v>
      </c>
      <c r="R1033" s="79"/>
    </row>
    <row r="1034" spans="1:18" x14ac:dyDescent="0.35">
      <c r="A1034" s="9">
        <f t="shared" si="185"/>
        <v>128</v>
      </c>
      <c r="B1034" s="14" t="s">
        <v>439</v>
      </c>
      <c r="C1034" s="8">
        <v>384.2</v>
      </c>
      <c r="D1034" s="8"/>
      <c r="E1034" s="8"/>
      <c r="F1034" s="8">
        <f t="shared" si="188"/>
        <v>384.2</v>
      </c>
      <c r="G1034" s="185">
        <f t="shared" si="186"/>
        <v>3.3021463951568518E-3</v>
      </c>
      <c r="H1034" s="185">
        <f t="shared" si="187"/>
        <v>3.2252284536821358E-3</v>
      </c>
      <c r="I1034" s="18">
        <f t="shared" si="190"/>
        <v>27.946629046561682</v>
      </c>
      <c r="J1034" s="18">
        <f t="shared" si="189"/>
        <v>6.1482583902435701</v>
      </c>
      <c r="K1034" s="205">
        <v>11.997316081577502</v>
      </c>
      <c r="L1034" s="202">
        <v>0.98706918238993702</v>
      </c>
      <c r="M1034" s="71">
        <v>18</v>
      </c>
      <c r="N1034" s="71">
        <v>18</v>
      </c>
      <c r="O1034" s="8">
        <v>5000</v>
      </c>
      <c r="P1034" s="10">
        <f t="shared" si="191"/>
        <v>47.079272700772691</v>
      </c>
      <c r="Q1034" s="11">
        <f t="shared" si="192"/>
        <v>0.12253845054860149</v>
      </c>
      <c r="R1034" s="79"/>
    </row>
    <row r="1035" spans="1:18" x14ac:dyDescent="0.35">
      <c r="A1035" s="9">
        <f t="shared" ref="A1035:A1098" si="193">A1034+1</f>
        <v>129</v>
      </c>
      <c r="B1035" s="14" t="s">
        <v>440</v>
      </c>
      <c r="C1035" s="8">
        <v>387.4</v>
      </c>
      <c r="D1035" s="8"/>
      <c r="E1035" s="8"/>
      <c r="F1035" s="8">
        <f t="shared" si="188"/>
        <v>387.4</v>
      </c>
      <c r="G1035" s="185">
        <f t="shared" si="186"/>
        <v>3.3021463951568518E-3</v>
      </c>
      <c r="H1035" s="185">
        <f t="shared" si="187"/>
        <v>3.2252284536821358E-3</v>
      </c>
      <c r="I1035" s="18">
        <f t="shared" si="190"/>
        <v>27.946629046561682</v>
      </c>
      <c r="J1035" s="18">
        <f t="shared" si="189"/>
        <v>6.1482583902435701</v>
      </c>
      <c r="K1035" s="205">
        <v>11.997316081577502</v>
      </c>
      <c r="L1035" s="202">
        <v>0.98706918238993702</v>
      </c>
      <c r="M1035" s="71">
        <v>18</v>
      </c>
      <c r="N1035" s="71">
        <v>18</v>
      </c>
      <c r="O1035" s="8">
        <v>5000</v>
      </c>
      <c r="P1035" s="10">
        <f t="shared" si="191"/>
        <v>47.079272700772691</v>
      </c>
      <c r="Q1035" s="11">
        <f t="shared" si="192"/>
        <v>0.12152625890751857</v>
      </c>
      <c r="R1035" s="79"/>
    </row>
    <row r="1036" spans="1:18" x14ac:dyDescent="0.35">
      <c r="A1036" s="9">
        <f t="shared" si="193"/>
        <v>130</v>
      </c>
      <c r="B1036" s="14" t="s">
        <v>441</v>
      </c>
      <c r="C1036" s="8">
        <v>306.2</v>
      </c>
      <c r="D1036" s="8"/>
      <c r="E1036" s="8"/>
      <c r="F1036" s="8">
        <f t="shared" si="188"/>
        <v>306.2</v>
      </c>
      <c r="G1036" s="185">
        <f t="shared" ref="G1036:G1099" si="194">1/5451*N1036</f>
        <v>3.3021463951568518E-3</v>
      </c>
      <c r="H1036" s="185">
        <f t="shared" ref="H1036:H1099" si="195">1/5581*M1036</f>
        <v>3.2252284536821358E-3</v>
      </c>
      <c r="I1036" s="18">
        <f t="shared" si="190"/>
        <v>27.946629046561682</v>
      </c>
      <c r="J1036" s="18">
        <f t="shared" si="189"/>
        <v>6.1482583902435701</v>
      </c>
      <c r="K1036" s="205">
        <v>11.997316081577502</v>
      </c>
      <c r="L1036" s="202">
        <v>0.98706918238993702</v>
      </c>
      <c r="M1036" s="71">
        <v>18</v>
      </c>
      <c r="N1036" s="71">
        <v>18</v>
      </c>
      <c r="O1036" s="8">
        <v>5000</v>
      </c>
      <c r="P1036" s="10">
        <f t="shared" si="191"/>
        <v>47.079272700772691</v>
      </c>
      <c r="Q1036" s="11">
        <f t="shared" si="192"/>
        <v>0.15375333997639679</v>
      </c>
      <c r="R1036" s="79"/>
    </row>
    <row r="1037" spans="1:18" x14ac:dyDescent="0.35">
      <c r="A1037" s="9">
        <f t="shared" si="193"/>
        <v>131</v>
      </c>
      <c r="B1037" s="14" t="s">
        <v>442</v>
      </c>
      <c r="C1037" s="8">
        <v>407.7</v>
      </c>
      <c r="D1037" s="8"/>
      <c r="E1037" s="8"/>
      <c r="F1037" s="8">
        <f t="shared" si="188"/>
        <v>407.7</v>
      </c>
      <c r="G1037" s="185">
        <f t="shared" si="194"/>
        <v>3.3021463951568518E-3</v>
      </c>
      <c r="H1037" s="185">
        <f t="shared" si="195"/>
        <v>3.2252284536821358E-3</v>
      </c>
      <c r="I1037" s="18">
        <f t="shared" si="190"/>
        <v>27.946629046561682</v>
      </c>
      <c r="J1037" s="18">
        <f t="shared" si="189"/>
        <v>6.1482583902435701</v>
      </c>
      <c r="K1037" s="205">
        <v>11.997316081577502</v>
      </c>
      <c r="L1037" s="202">
        <v>0.98706918238993702</v>
      </c>
      <c r="M1037" s="71">
        <v>18</v>
      </c>
      <c r="N1037" s="71">
        <v>18</v>
      </c>
      <c r="O1037" s="8">
        <v>5000</v>
      </c>
      <c r="P1037" s="10">
        <f t="shared" si="191"/>
        <v>47.079272700772691</v>
      </c>
      <c r="Q1037" s="11">
        <f t="shared" si="192"/>
        <v>0.11547528256260164</v>
      </c>
      <c r="R1037" s="79"/>
    </row>
    <row r="1038" spans="1:18" x14ac:dyDescent="0.35">
      <c r="A1038" s="9">
        <f t="shared" si="193"/>
        <v>132</v>
      </c>
      <c r="B1038" s="14" t="s">
        <v>443</v>
      </c>
      <c r="C1038" s="8">
        <v>304.3</v>
      </c>
      <c r="D1038" s="8"/>
      <c r="E1038" s="8"/>
      <c r="F1038" s="8">
        <f t="shared" si="188"/>
        <v>304.3</v>
      </c>
      <c r="G1038" s="185">
        <f t="shared" si="194"/>
        <v>3.3021463951568518E-3</v>
      </c>
      <c r="H1038" s="185">
        <f t="shared" si="195"/>
        <v>3.2252284536821358E-3</v>
      </c>
      <c r="I1038" s="18">
        <f t="shared" si="190"/>
        <v>27.946629046561682</v>
      </c>
      <c r="J1038" s="18">
        <f t="shared" si="189"/>
        <v>6.1482583902435701</v>
      </c>
      <c r="K1038" s="205">
        <v>11.997316081577502</v>
      </c>
      <c r="L1038" s="202">
        <v>0.98706918238993702</v>
      </c>
      <c r="M1038" s="71">
        <v>18</v>
      </c>
      <c r="N1038" s="71">
        <v>18</v>
      </c>
      <c r="O1038" s="8">
        <v>5000</v>
      </c>
      <c r="P1038" s="10">
        <f t="shared" si="191"/>
        <v>47.079272700772691</v>
      </c>
      <c r="Q1038" s="11">
        <f t="shared" si="192"/>
        <v>0.15471335097197728</v>
      </c>
      <c r="R1038" s="79"/>
    </row>
    <row r="1039" spans="1:18" x14ac:dyDescent="0.35">
      <c r="A1039" s="9">
        <f t="shared" si="193"/>
        <v>133</v>
      </c>
      <c r="B1039" s="14" t="s">
        <v>444</v>
      </c>
      <c r="C1039" s="8">
        <v>413.7</v>
      </c>
      <c r="D1039" s="8"/>
      <c r="E1039" s="8"/>
      <c r="F1039" s="8">
        <f t="shared" si="188"/>
        <v>413.7</v>
      </c>
      <c r="G1039" s="185">
        <f t="shared" si="194"/>
        <v>3.3021463951568518E-3</v>
      </c>
      <c r="H1039" s="185">
        <f t="shared" si="195"/>
        <v>3.2252284536821358E-3</v>
      </c>
      <c r="I1039" s="18">
        <f t="shared" si="190"/>
        <v>27.946629046561682</v>
      </c>
      <c r="J1039" s="18">
        <f t="shared" si="189"/>
        <v>6.1482583902435701</v>
      </c>
      <c r="K1039" s="205">
        <v>11.997316081577502</v>
      </c>
      <c r="L1039" s="202">
        <v>0.98706918238993702</v>
      </c>
      <c r="M1039" s="71">
        <v>18</v>
      </c>
      <c r="N1039" s="71">
        <v>18</v>
      </c>
      <c r="O1039" s="8">
        <v>5000</v>
      </c>
      <c r="P1039" s="10">
        <f t="shared" si="191"/>
        <v>47.079272700772691</v>
      </c>
      <c r="Q1039" s="11">
        <f t="shared" si="192"/>
        <v>0.11380051414254941</v>
      </c>
      <c r="R1039" s="79"/>
    </row>
    <row r="1040" spans="1:18" x14ac:dyDescent="0.35">
      <c r="A1040" s="9">
        <f t="shared" si="193"/>
        <v>134</v>
      </c>
      <c r="B1040" s="14" t="s">
        <v>445</v>
      </c>
      <c r="C1040" s="8">
        <v>387.6</v>
      </c>
      <c r="D1040" s="8"/>
      <c r="E1040" s="8"/>
      <c r="F1040" s="8">
        <f t="shared" si="188"/>
        <v>387.6</v>
      </c>
      <c r="G1040" s="185">
        <f t="shared" si="194"/>
        <v>3.3021463951568518E-3</v>
      </c>
      <c r="H1040" s="185">
        <f t="shared" si="195"/>
        <v>3.2252284536821358E-3</v>
      </c>
      <c r="I1040" s="18">
        <f t="shared" si="190"/>
        <v>27.946629046561682</v>
      </c>
      <c r="J1040" s="18">
        <f t="shared" si="189"/>
        <v>6.1482583902435701</v>
      </c>
      <c r="K1040" s="205">
        <v>11.997316081577502</v>
      </c>
      <c r="L1040" s="202">
        <v>0.98706918238993702</v>
      </c>
      <c r="M1040" s="71">
        <v>18</v>
      </c>
      <c r="N1040" s="71">
        <v>18</v>
      </c>
      <c r="O1040" s="8">
        <v>5000</v>
      </c>
      <c r="P1040" s="10">
        <f t="shared" si="191"/>
        <v>47.079272700772691</v>
      </c>
      <c r="Q1040" s="11">
        <f t="shared" si="192"/>
        <v>0.12146355185957866</v>
      </c>
      <c r="R1040" s="79"/>
    </row>
    <row r="1041" spans="1:18" x14ac:dyDescent="0.35">
      <c r="A1041" s="9">
        <f t="shared" si="193"/>
        <v>135</v>
      </c>
      <c r="B1041" s="14" t="s">
        <v>446</v>
      </c>
      <c r="C1041" s="8">
        <v>189.8</v>
      </c>
      <c r="D1041" s="8"/>
      <c r="E1041" s="8"/>
      <c r="F1041" s="8">
        <f t="shared" si="188"/>
        <v>189.8</v>
      </c>
      <c r="G1041" s="185">
        <f t="shared" si="194"/>
        <v>3.3021463951568518E-3</v>
      </c>
      <c r="H1041" s="185">
        <f t="shared" si="195"/>
        <v>3.2252284536821358E-3</v>
      </c>
      <c r="I1041" s="18">
        <f t="shared" si="190"/>
        <v>27.946629046561682</v>
      </c>
      <c r="J1041" s="18">
        <f t="shared" si="189"/>
        <v>6.1482583902435701</v>
      </c>
      <c r="K1041" s="205">
        <v>11.997316081577502</v>
      </c>
      <c r="L1041" s="202">
        <v>0.98706918238993702</v>
      </c>
      <c r="M1041" s="71">
        <v>18</v>
      </c>
      <c r="N1041" s="71">
        <v>18</v>
      </c>
      <c r="O1041" s="8">
        <v>5000</v>
      </c>
      <c r="P1041" s="10">
        <f t="shared" si="191"/>
        <v>47.079272700772691</v>
      </c>
      <c r="Q1041" s="11">
        <f t="shared" si="192"/>
        <v>0.24804674763315432</v>
      </c>
      <c r="R1041" s="79"/>
    </row>
    <row r="1042" spans="1:18" x14ac:dyDescent="0.35">
      <c r="A1042" s="9">
        <f t="shared" si="193"/>
        <v>136</v>
      </c>
      <c r="B1042" s="14" t="s">
        <v>447</v>
      </c>
      <c r="C1042" s="8">
        <v>372.5</v>
      </c>
      <c r="D1042" s="8"/>
      <c r="E1042" s="8"/>
      <c r="F1042" s="8">
        <f t="shared" si="188"/>
        <v>372.5</v>
      </c>
      <c r="G1042" s="185">
        <f t="shared" si="194"/>
        <v>3.3021463951568518E-3</v>
      </c>
      <c r="H1042" s="185">
        <f t="shared" si="195"/>
        <v>3.2252284536821358E-3</v>
      </c>
      <c r="I1042" s="18">
        <f t="shared" si="190"/>
        <v>27.946629046561682</v>
      </c>
      <c r="J1042" s="18">
        <f t="shared" si="189"/>
        <v>6.1482583902435701</v>
      </c>
      <c r="K1042" s="205">
        <v>11.997316081577502</v>
      </c>
      <c r="L1042" s="202">
        <v>0.98706918238993702</v>
      </c>
      <c r="M1042" s="71">
        <v>18</v>
      </c>
      <c r="N1042" s="71">
        <v>18</v>
      </c>
      <c r="O1042" s="8">
        <v>5000</v>
      </c>
      <c r="P1042" s="10">
        <f t="shared" si="191"/>
        <v>47.079272700772691</v>
      </c>
      <c r="Q1042" s="11">
        <f t="shared" si="192"/>
        <v>0.1263873092638193</v>
      </c>
      <c r="R1042" s="79"/>
    </row>
    <row r="1043" spans="1:18" x14ac:dyDescent="0.35">
      <c r="A1043" s="9">
        <f t="shared" si="193"/>
        <v>137</v>
      </c>
      <c r="B1043" s="14" t="s">
        <v>448</v>
      </c>
      <c r="C1043" s="8">
        <v>370.7</v>
      </c>
      <c r="D1043" s="8"/>
      <c r="E1043" s="8"/>
      <c r="F1043" s="8">
        <f t="shared" si="188"/>
        <v>370.7</v>
      </c>
      <c r="G1043" s="185">
        <f t="shared" si="194"/>
        <v>3.3021463951568518E-3</v>
      </c>
      <c r="H1043" s="185">
        <f t="shared" si="195"/>
        <v>3.2252284536821358E-3</v>
      </c>
      <c r="I1043" s="18">
        <f t="shared" si="190"/>
        <v>27.946629046561682</v>
      </c>
      <c r="J1043" s="18">
        <f t="shared" si="189"/>
        <v>6.1482583902435701</v>
      </c>
      <c r="K1043" s="205">
        <v>11.997316081577502</v>
      </c>
      <c r="L1043" s="202">
        <v>0.98706918238993702</v>
      </c>
      <c r="M1043" s="71">
        <v>18</v>
      </c>
      <c r="N1043" s="71">
        <v>18</v>
      </c>
      <c r="O1043" s="8">
        <v>5000</v>
      </c>
      <c r="P1043" s="10">
        <f t="shared" si="191"/>
        <v>47.079272700772691</v>
      </c>
      <c r="Q1043" s="11">
        <f t="shared" si="192"/>
        <v>0.12700100539728268</v>
      </c>
      <c r="R1043" s="79"/>
    </row>
    <row r="1044" spans="1:18" x14ac:dyDescent="0.35">
      <c r="A1044" s="9">
        <f t="shared" si="193"/>
        <v>138</v>
      </c>
      <c r="B1044" s="14" t="s">
        <v>449</v>
      </c>
      <c r="C1044" s="8">
        <v>409.1</v>
      </c>
      <c r="D1044" s="8"/>
      <c r="E1044" s="8"/>
      <c r="F1044" s="8">
        <f t="shared" si="188"/>
        <v>409.1</v>
      </c>
      <c r="G1044" s="185">
        <f t="shared" si="194"/>
        <v>3.3021463951568518E-3</v>
      </c>
      <c r="H1044" s="185">
        <f t="shared" si="195"/>
        <v>3.2252284536821358E-3</v>
      </c>
      <c r="I1044" s="18">
        <f t="shared" si="190"/>
        <v>27.946629046561682</v>
      </c>
      <c r="J1044" s="18">
        <f t="shared" si="189"/>
        <v>6.1482583902435701</v>
      </c>
      <c r="K1044" s="205">
        <v>11.997316081577502</v>
      </c>
      <c r="L1044" s="202">
        <v>0.98706918238993702</v>
      </c>
      <c r="M1044" s="71">
        <v>18</v>
      </c>
      <c r="N1044" s="71">
        <v>18</v>
      </c>
      <c r="O1044" s="8">
        <v>5000</v>
      </c>
      <c r="P1044" s="10">
        <f t="shared" si="191"/>
        <v>47.079272700772691</v>
      </c>
      <c r="Q1044" s="11">
        <f t="shared" si="192"/>
        <v>0.11508010926612733</v>
      </c>
      <c r="R1044" s="79"/>
    </row>
    <row r="1045" spans="1:18" x14ac:dyDescent="0.35">
      <c r="A1045" s="9">
        <f t="shared" si="193"/>
        <v>139</v>
      </c>
      <c r="B1045" s="14" t="s">
        <v>450</v>
      </c>
      <c r="C1045" s="8">
        <v>373.1</v>
      </c>
      <c r="D1045" s="8"/>
      <c r="E1045" s="8"/>
      <c r="F1045" s="8">
        <f t="shared" si="188"/>
        <v>373.1</v>
      </c>
      <c r="G1045" s="185">
        <f t="shared" si="194"/>
        <v>3.3021463951568518E-3</v>
      </c>
      <c r="H1045" s="185">
        <f t="shared" si="195"/>
        <v>3.2252284536821358E-3</v>
      </c>
      <c r="I1045" s="18">
        <f t="shared" si="190"/>
        <v>27.946629046561682</v>
      </c>
      <c r="J1045" s="18">
        <f t="shared" si="189"/>
        <v>6.1482583902435701</v>
      </c>
      <c r="K1045" s="205">
        <v>11.997316081577502</v>
      </c>
      <c r="L1045" s="202">
        <v>0.98706918238993702</v>
      </c>
      <c r="M1045" s="71">
        <v>18</v>
      </c>
      <c r="N1045" s="71">
        <v>18</v>
      </c>
      <c r="O1045" s="8">
        <v>5000</v>
      </c>
      <c r="P1045" s="10">
        <f t="shared" si="191"/>
        <v>47.079272700772691</v>
      </c>
      <c r="Q1045" s="11">
        <f t="shared" si="192"/>
        <v>0.1261840597715698</v>
      </c>
      <c r="R1045" s="79"/>
    </row>
    <row r="1046" spans="1:18" x14ac:dyDescent="0.35">
      <c r="A1046" s="9">
        <f t="shared" si="193"/>
        <v>140</v>
      </c>
      <c r="B1046" s="14" t="s">
        <v>451</v>
      </c>
      <c r="C1046" s="8">
        <v>374</v>
      </c>
      <c r="D1046" s="8"/>
      <c r="E1046" s="8"/>
      <c r="F1046" s="8">
        <f t="shared" si="188"/>
        <v>374</v>
      </c>
      <c r="G1046" s="185">
        <f t="shared" si="194"/>
        <v>3.3021463951568518E-3</v>
      </c>
      <c r="H1046" s="185">
        <f t="shared" si="195"/>
        <v>3.2252284536821358E-3</v>
      </c>
      <c r="I1046" s="18">
        <f t="shared" si="190"/>
        <v>27.946629046561682</v>
      </c>
      <c r="J1046" s="18">
        <f t="shared" si="189"/>
        <v>6.1482583902435701</v>
      </c>
      <c r="K1046" s="205">
        <v>11.997316081577502</v>
      </c>
      <c r="L1046" s="202">
        <v>0.98706918238993702</v>
      </c>
      <c r="M1046" s="71">
        <v>18</v>
      </c>
      <c r="N1046" s="71">
        <v>18</v>
      </c>
      <c r="O1046" s="8">
        <v>5000</v>
      </c>
      <c r="P1046" s="10">
        <f t="shared" si="191"/>
        <v>47.079272700772691</v>
      </c>
      <c r="Q1046" s="11">
        <f t="shared" si="192"/>
        <v>0.12588040829083608</v>
      </c>
      <c r="R1046" s="79"/>
    </row>
    <row r="1047" spans="1:18" x14ac:dyDescent="0.35">
      <c r="A1047" s="9">
        <f t="shared" si="193"/>
        <v>141</v>
      </c>
      <c r="B1047" s="14" t="s">
        <v>452</v>
      </c>
      <c r="C1047" s="8">
        <v>327.2</v>
      </c>
      <c r="D1047" s="8"/>
      <c r="E1047" s="8"/>
      <c r="F1047" s="8">
        <f t="shared" si="188"/>
        <v>327.2</v>
      </c>
      <c r="G1047" s="185">
        <f t="shared" si="194"/>
        <v>3.3021463951568518E-3</v>
      </c>
      <c r="H1047" s="185">
        <f t="shared" si="195"/>
        <v>3.2252284536821358E-3</v>
      </c>
      <c r="I1047" s="18">
        <f t="shared" si="190"/>
        <v>27.946629046561682</v>
      </c>
      <c r="J1047" s="18">
        <f t="shared" si="189"/>
        <v>6.1482583902435701</v>
      </c>
      <c r="K1047" s="205">
        <v>11.997316081577502</v>
      </c>
      <c r="L1047" s="202">
        <v>0.98706918238993702</v>
      </c>
      <c r="M1047" s="71">
        <v>18</v>
      </c>
      <c r="N1047" s="71">
        <v>18</v>
      </c>
      <c r="O1047" s="8">
        <v>5000</v>
      </c>
      <c r="P1047" s="10">
        <f t="shared" si="191"/>
        <v>47.079272700772691</v>
      </c>
      <c r="Q1047" s="11">
        <f t="shared" si="192"/>
        <v>0.14388530776519773</v>
      </c>
      <c r="R1047" s="79"/>
    </row>
    <row r="1048" spans="1:18" x14ac:dyDescent="0.35">
      <c r="A1048" s="9">
        <f t="shared" si="193"/>
        <v>142</v>
      </c>
      <c r="B1048" s="14" t="s">
        <v>453</v>
      </c>
      <c r="C1048" s="8">
        <v>198.1</v>
      </c>
      <c r="D1048" s="8"/>
      <c r="E1048" s="8"/>
      <c r="F1048" s="8">
        <f t="shared" si="188"/>
        <v>198.1</v>
      </c>
      <c r="G1048" s="185">
        <f t="shared" si="194"/>
        <v>3.3021463951568518E-3</v>
      </c>
      <c r="H1048" s="185">
        <f t="shared" si="195"/>
        <v>3.2252284536821358E-3</v>
      </c>
      <c r="I1048" s="18">
        <f t="shared" si="190"/>
        <v>27.946629046561682</v>
      </c>
      <c r="J1048" s="18">
        <f t="shared" si="189"/>
        <v>6.1482583902435701</v>
      </c>
      <c r="K1048" s="205">
        <v>11.997316081577502</v>
      </c>
      <c r="L1048" s="202">
        <v>0.98706918238993702</v>
      </c>
      <c r="M1048" s="71">
        <v>18</v>
      </c>
      <c r="N1048" s="71">
        <v>18</v>
      </c>
      <c r="O1048" s="8">
        <v>5000</v>
      </c>
      <c r="P1048" s="10">
        <f t="shared" si="191"/>
        <v>47.079272700772691</v>
      </c>
      <c r="Q1048" s="11">
        <f t="shared" si="192"/>
        <v>0.23765407723762086</v>
      </c>
      <c r="R1048" s="79"/>
    </row>
    <row r="1049" spans="1:18" x14ac:dyDescent="0.35">
      <c r="A1049" s="9">
        <f t="shared" si="193"/>
        <v>143</v>
      </c>
      <c r="B1049" s="14" t="s">
        <v>454</v>
      </c>
      <c r="C1049" s="8">
        <v>308</v>
      </c>
      <c r="D1049" s="8"/>
      <c r="E1049" s="8"/>
      <c r="F1049" s="8">
        <f t="shared" si="188"/>
        <v>308</v>
      </c>
      <c r="G1049" s="185">
        <f t="shared" si="194"/>
        <v>3.3021463951568518E-3</v>
      </c>
      <c r="H1049" s="185">
        <f t="shared" si="195"/>
        <v>3.2252284536821358E-3</v>
      </c>
      <c r="I1049" s="18">
        <f t="shared" si="190"/>
        <v>27.946629046561682</v>
      </c>
      <c r="J1049" s="18">
        <f t="shared" si="189"/>
        <v>6.1482583902435701</v>
      </c>
      <c r="K1049" s="205">
        <v>11.997316081577502</v>
      </c>
      <c r="L1049" s="202">
        <v>0.98706918238993702</v>
      </c>
      <c r="M1049" s="71">
        <v>18</v>
      </c>
      <c r="N1049" s="71">
        <v>18</v>
      </c>
      <c r="O1049" s="8">
        <v>5000</v>
      </c>
      <c r="P1049" s="10">
        <f t="shared" si="191"/>
        <v>47.079272700772691</v>
      </c>
      <c r="Q1049" s="11">
        <f t="shared" si="192"/>
        <v>0.15285478149601522</v>
      </c>
      <c r="R1049" s="79"/>
    </row>
    <row r="1050" spans="1:18" x14ac:dyDescent="0.35">
      <c r="A1050" s="9">
        <f t="shared" si="193"/>
        <v>144</v>
      </c>
      <c r="B1050" s="14" t="s">
        <v>455</v>
      </c>
      <c r="C1050" s="8">
        <v>333.2</v>
      </c>
      <c r="D1050" s="8"/>
      <c r="E1050" s="8"/>
      <c r="F1050" s="8">
        <f t="shared" si="188"/>
        <v>333.2</v>
      </c>
      <c r="G1050" s="185">
        <f t="shared" si="194"/>
        <v>3.3021463951568518E-3</v>
      </c>
      <c r="H1050" s="185">
        <f t="shared" si="195"/>
        <v>3.2252284536821358E-3</v>
      </c>
      <c r="I1050" s="18">
        <f t="shared" si="190"/>
        <v>27.946629046561682</v>
      </c>
      <c r="J1050" s="18">
        <f t="shared" si="189"/>
        <v>6.1482583902435701</v>
      </c>
      <c r="K1050" s="205">
        <v>11.997316081577502</v>
      </c>
      <c r="L1050" s="202">
        <v>0.98706918238993702</v>
      </c>
      <c r="M1050" s="71">
        <v>18</v>
      </c>
      <c r="N1050" s="71">
        <v>18</v>
      </c>
      <c r="O1050" s="8">
        <v>5000</v>
      </c>
      <c r="P1050" s="10">
        <f t="shared" si="191"/>
        <v>47.079272700772691</v>
      </c>
      <c r="Q1050" s="11">
        <f t="shared" si="192"/>
        <v>0.14129433583665274</v>
      </c>
      <c r="R1050" s="79"/>
    </row>
    <row r="1051" spans="1:18" x14ac:dyDescent="0.35">
      <c r="A1051" s="9">
        <f t="shared" si="193"/>
        <v>145</v>
      </c>
      <c r="B1051" s="14" t="s">
        <v>456</v>
      </c>
      <c r="C1051" s="8">
        <v>356.2</v>
      </c>
      <c r="D1051" s="8"/>
      <c r="E1051" s="8"/>
      <c r="F1051" s="8">
        <f t="shared" si="188"/>
        <v>356.2</v>
      </c>
      <c r="G1051" s="185">
        <f t="shared" si="194"/>
        <v>3.3021463951568518E-3</v>
      </c>
      <c r="H1051" s="185">
        <f t="shared" si="195"/>
        <v>3.2252284536821358E-3</v>
      </c>
      <c r="I1051" s="18">
        <f t="shared" si="190"/>
        <v>27.946629046561682</v>
      </c>
      <c r="J1051" s="18">
        <f t="shared" si="189"/>
        <v>6.1482583902435701</v>
      </c>
      <c r="K1051" s="205">
        <v>11.997316081577502</v>
      </c>
      <c r="L1051" s="202">
        <v>0.98706918238993702</v>
      </c>
      <c r="M1051" s="71">
        <v>18</v>
      </c>
      <c r="N1051" s="71">
        <v>18</v>
      </c>
      <c r="O1051" s="8">
        <v>5000</v>
      </c>
      <c r="P1051" s="10">
        <f t="shared" si="191"/>
        <v>47.079272700772691</v>
      </c>
      <c r="Q1051" s="11">
        <f t="shared" si="192"/>
        <v>0.13217089472423552</v>
      </c>
      <c r="R1051" s="79"/>
    </row>
    <row r="1052" spans="1:18" x14ac:dyDescent="0.35">
      <c r="A1052" s="9">
        <f t="shared" si="193"/>
        <v>146</v>
      </c>
      <c r="B1052" s="14" t="s">
        <v>457</v>
      </c>
      <c r="C1052" s="8">
        <v>339.8</v>
      </c>
      <c r="D1052" s="8"/>
      <c r="E1052" s="8"/>
      <c r="F1052" s="8">
        <f t="shared" si="188"/>
        <v>339.8</v>
      </c>
      <c r="G1052" s="185">
        <f t="shared" si="194"/>
        <v>3.3021463951568518E-3</v>
      </c>
      <c r="H1052" s="185">
        <f t="shared" si="195"/>
        <v>3.2252284536821358E-3</v>
      </c>
      <c r="I1052" s="18">
        <f t="shared" si="190"/>
        <v>27.946629046561682</v>
      </c>
      <c r="J1052" s="18">
        <f t="shared" si="189"/>
        <v>6.1482583902435701</v>
      </c>
      <c r="K1052" s="205">
        <v>11.997316081577502</v>
      </c>
      <c r="L1052" s="202">
        <v>0.98706918238993702</v>
      </c>
      <c r="M1052" s="71">
        <v>18</v>
      </c>
      <c r="N1052" s="71">
        <v>18</v>
      </c>
      <c r="O1052" s="8">
        <v>5000</v>
      </c>
      <c r="P1052" s="10">
        <f t="shared" si="191"/>
        <v>47.079272700772691</v>
      </c>
      <c r="Q1052" s="11">
        <f t="shared" si="192"/>
        <v>0.13854994908997259</v>
      </c>
      <c r="R1052" s="79"/>
    </row>
    <row r="1053" spans="1:18" x14ac:dyDescent="0.35">
      <c r="A1053" s="9">
        <f t="shared" si="193"/>
        <v>147</v>
      </c>
      <c r="B1053" s="14" t="s">
        <v>458</v>
      </c>
      <c r="C1053" s="8">
        <v>392.1</v>
      </c>
      <c r="D1053" s="8"/>
      <c r="E1053" s="8"/>
      <c r="F1053" s="8">
        <f t="shared" si="188"/>
        <v>392.1</v>
      </c>
      <c r="G1053" s="185">
        <f t="shared" si="194"/>
        <v>3.3021463951568518E-3</v>
      </c>
      <c r="H1053" s="185">
        <f t="shared" si="195"/>
        <v>3.2252284536821358E-3</v>
      </c>
      <c r="I1053" s="18">
        <f t="shared" si="190"/>
        <v>27.946629046561682</v>
      </c>
      <c r="J1053" s="18">
        <f t="shared" si="189"/>
        <v>6.1482583902435701</v>
      </c>
      <c r="K1053" s="205">
        <v>11.997316081577502</v>
      </c>
      <c r="L1053" s="202">
        <v>0.98706918238993702</v>
      </c>
      <c r="M1053" s="71">
        <v>18</v>
      </c>
      <c r="N1053" s="71">
        <v>18</v>
      </c>
      <c r="O1053" s="8">
        <v>5000</v>
      </c>
      <c r="P1053" s="10">
        <f t="shared" si="191"/>
        <v>47.079272700772691</v>
      </c>
      <c r="Q1053" s="11">
        <f t="shared" si="192"/>
        <v>0.12006955547251387</v>
      </c>
      <c r="R1053" s="79"/>
    </row>
    <row r="1054" spans="1:18" x14ac:dyDescent="0.35">
      <c r="A1054" s="9">
        <f t="shared" si="193"/>
        <v>148</v>
      </c>
      <c r="B1054" s="14" t="s">
        <v>459</v>
      </c>
      <c r="C1054" s="8">
        <v>355.1</v>
      </c>
      <c r="D1054" s="8"/>
      <c r="E1054" s="8"/>
      <c r="F1054" s="8">
        <f t="shared" si="188"/>
        <v>355.1</v>
      </c>
      <c r="G1054" s="185">
        <f t="shared" si="194"/>
        <v>3.3021463951568518E-3</v>
      </c>
      <c r="H1054" s="185">
        <f t="shared" si="195"/>
        <v>3.2252284536821358E-3</v>
      </c>
      <c r="I1054" s="18">
        <f t="shared" si="190"/>
        <v>27.946629046561682</v>
      </c>
      <c r="J1054" s="18">
        <f t="shared" si="189"/>
        <v>6.1482583902435701</v>
      </c>
      <c r="K1054" s="205">
        <v>11.997316081577502</v>
      </c>
      <c r="L1054" s="202">
        <v>0.98706918238993702</v>
      </c>
      <c r="M1054" s="71">
        <v>18</v>
      </c>
      <c r="N1054" s="71">
        <v>18</v>
      </c>
      <c r="O1054" s="8">
        <v>5000</v>
      </c>
      <c r="P1054" s="10">
        <f t="shared" si="191"/>
        <v>47.079272700772691</v>
      </c>
      <c r="Q1054" s="11">
        <f t="shared" si="192"/>
        <v>0.13258032300977945</v>
      </c>
      <c r="R1054" s="79"/>
    </row>
    <row r="1055" spans="1:18" x14ac:dyDescent="0.35">
      <c r="A1055" s="9">
        <f t="shared" si="193"/>
        <v>149</v>
      </c>
      <c r="B1055" s="14" t="s">
        <v>460</v>
      </c>
      <c r="C1055" s="8">
        <v>196.9</v>
      </c>
      <c r="D1055" s="8"/>
      <c r="E1055" s="8"/>
      <c r="F1055" s="8">
        <f t="shared" si="188"/>
        <v>196.9</v>
      </c>
      <c r="G1055" s="185">
        <f t="shared" si="194"/>
        <v>1.4676206200697119E-3</v>
      </c>
      <c r="H1055" s="185">
        <f t="shared" si="195"/>
        <v>1.4334348683031715E-3</v>
      </c>
      <c r="I1055" s="18">
        <f t="shared" si="190"/>
        <v>12.420724020694081</v>
      </c>
      <c r="J1055" s="18">
        <f t="shared" si="189"/>
        <v>2.732559284552698</v>
      </c>
      <c r="K1055" s="205">
        <v>5.3321404807011126</v>
      </c>
      <c r="L1055" s="202">
        <v>0.43869741439552756</v>
      </c>
      <c r="M1055" s="71">
        <v>8</v>
      </c>
      <c r="N1055" s="71">
        <v>8</v>
      </c>
      <c r="O1055" s="8">
        <v>5000</v>
      </c>
      <c r="P1055" s="10">
        <f t="shared" si="191"/>
        <v>20.924121200343418</v>
      </c>
      <c r="Q1055" s="11">
        <f t="shared" si="192"/>
        <v>0.10626775622317632</v>
      </c>
      <c r="R1055" s="79"/>
    </row>
    <row r="1056" spans="1:18" x14ac:dyDescent="0.35">
      <c r="A1056" s="9">
        <f t="shared" si="193"/>
        <v>150</v>
      </c>
      <c r="B1056" s="14" t="s">
        <v>461</v>
      </c>
      <c r="C1056" s="8">
        <v>393.6</v>
      </c>
      <c r="D1056" s="8"/>
      <c r="E1056" s="8"/>
      <c r="F1056" s="8">
        <f t="shared" si="188"/>
        <v>393.6</v>
      </c>
      <c r="G1056" s="185">
        <f t="shared" si="194"/>
        <v>3.3021463951568518E-3</v>
      </c>
      <c r="H1056" s="185">
        <f t="shared" si="195"/>
        <v>3.2252284536821358E-3</v>
      </c>
      <c r="I1056" s="18">
        <f t="shared" si="190"/>
        <v>27.946629046561682</v>
      </c>
      <c r="J1056" s="18">
        <f t="shared" si="189"/>
        <v>6.1482583902435701</v>
      </c>
      <c r="K1056" s="205">
        <v>11.997316081577502</v>
      </c>
      <c r="L1056" s="202">
        <v>0.98706918238993702</v>
      </c>
      <c r="M1056" s="71">
        <v>18</v>
      </c>
      <c r="N1056" s="71">
        <v>18</v>
      </c>
      <c r="O1056" s="8">
        <v>5000</v>
      </c>
      <c r="P1056" s="10">
        <f t="shared" si="191"/>
        <v>47.079272700772691</v>
      </c>
      <c r="Q1056" s="11">
        <f t="shared" si="192"/>
        <v>0.11961197332513386</v>
      </c>
      <c r="R1056" s="79"/>
    </row>
    <row r="1057" spans="1:18" x14ac:dyDescent="0.35">
      <c r="A1057" s="9">
        <f t="shared" si="193"/>
        <v>151</v>
      </c>
      <c r="B1057" s="14" t="s">
        <v>462</v>
      </c>
      <c r="C1057" s="8">
        <v>352.2</v>
      </c>
      <c r="D1057" s="8"/>
      <c r="E1057" s="8"/>
      <c r="F1057" s="8">
        <f t="shared" si="188"/>
        <v>352.2</v>
      </c>
      <c r="G1057" s="185">
        <f t="shared" si="194"/>
        <v>3.3021463951568518E-3</v>
      </c>
      <c r="H1057" s="185">
        <f t="shared" si="195"/>
        <v>3.2252284536821358E-3</v>
      </c>
      <c r="I1057" s="18">
        <f t="shared" si="190"/>
        <v>27.946629046561682</v>
      </c>
      <c r="J1057" s="18">
        <f t="shared" si="189"/>
        <v>6.1482583902435701</v>
      </c>
      <c r="K1057" s="205">
        <v>11.997316081577502</v>
      </c>
      <c r="L1057" s="202">
        <v>0.98706918238993702</v>
      </c>
      <c r="M1057" s="71">
        <v>18</v>
      </c>
      <c r="N1057" s="71">
        <v>18</v>
      </c>
      <c r="O1057" s="8">
        <v>5000</v>
      </c>
      <c r="P1057" s="10">
        <f t="shared" si="191"/>
        <v>47.079272700772691</v>
      </c>
      <c r="Q1057" s="11">
        <f t="shared" si="192"/>
        <v>0.13367198381820752</v>
      </c>
      <c r="R1057" s="79"/>
    </row>
    <row r="1058" spans="1:18" x14ac:dyDescent="0.35">
      <c r="A1058" s="9">
        <f t="shared" si="193"/>
        <v>152</v>
      </c>
      <c r="B1058" s="14" t="s">
        <v>463</v>
      </c>
      <c r="C1058" s="8">
        <v>361.1</v>
      </c>
      <c r="D1058" s="8"/>
      <c r="E1058" s="8"/>
      <c r="F1058" s="8">
        <f t="shared" ref="F1058:F1111" si="196">C1058+D1058+E1058</f>
        <v>361.1</v>
      </c>
      <c r="G1058" s="185">
        <f t="shared" si="194"/>
        <v>3.3021463951568518E-3</v>
      </c>
      <c r="H1058" s="185">
        <f t="shared" si="195"/>
        <v>3.2252284536821358E-3</v>
      </c>
      <c r="I1058" s="18">
        <f t="shared" si="190"/>
        <v>27.946629046561682</v>
      </c>
      <c r="J1058" s="18">
        <f t="shared" si="189"/>
        <v>6.1482583902435701</v>
      </c>
      <c r="K1058" s="205">
        <v>11.997316081577502</v>
      </c>
      <c r="L1058" s="202">
        <v>0.98706918238993702</v>
      </c>
      <c r="M1058" s="71">
        <v>18</v>
      </c>
      <c r="N1058" s="71">
        <v>18</v>
      </c>
      <c r="O1058" s="8">
        <v>5000</v>
      </c>
      <c r="P1058" s="10">
        <f t="shared" si="191"/>
        <v>47.079272700772691</v>
      </c>
      <c r="Q1058" s="11">
        <f t="shared" si="192"/>
        <v>0.13037738216774492</v>
      </c>
      <c r="R1058" s="79"/>
    </row>
    <row r="1059" spans="1:18" x14ac:dyDescent="0.35">
      <c r="A1059" s="9">
        <f t="shared" si="193"/>
        <v>153</v>
      </c>
      <c r="B1059" s="14" t="s">
        <v>464</v>
      </c>
      <c r="C1059" s="8">
        <v>370.4</v>
      </c>
      <c r="D1059" s="8"/>
      <c r="E1059" s="8"/>
      <c r="F1059" s="8">
        <f t="shared" si="196"/>
        <v>370.4</v>
      </c>
      <c r="G1059" s="185">
        <f t="shared" si="194"/>
        <v>3.3021463951568518E-3</v>
      </c>
      <c r="H1059" s="185">
        <f t="shared" si="195"/>
        <v>3.2252284536821358E-3</v>
      </c>
      <c r="I1059" s="18">
        <f t="shared" si="190"/>
        <v>27.946629046561682</v>
      </c>
      <c r="J1059" s="18">
        <f t="shared" si="189"/>
        <v>6.1482583902435701</v>
      </c>
      <c r="K1059" s="205">
        <v>11.997316081577502</v>
      </c>
      <c r="L1059" s="202">
        <v>0.98706918238993702</v>
      </c>
      <c r="M1059" s="71">
        <v>18</v>
      </c>
      <c r="N1059" s="71">
        <v>18</v>
      </c>
      <c r="O1059" s="8">
        <v>5000</v>
      </c>
      <c r="P1059" s="10">
        <f t="shared" si="191"/>
        <v>47.079272700772691</v>
      </c>
      <c r="Q1059" s="11">
        <f t="shared" si="192"/>
        <v>0.12710386798264767</v>
      </c>
      <c r="R1059" s="79"/>
    </row>
    <row r="1060" spans="1:18" x14ac:dyDescent="0.35">
      <c r="A1060" s="9">
        <f t="shared" si="193"/>
        <v>154</v>
      </c>
      <c r="B1060" s="14" t="s">
        <v>465</v>
      </c>
      <c r="C1060" s="8">
        <v>419.9</v>
      </c>
      <c r="D1060" s="8"/>
      <c r="E1060" s="8"/>
      <c r="F1060" s="8">
        <f t="shared" si="196"/>
        <v>419.9</v>
      </c>
      <c r="G1060" s="185">
        <f t="shared" si="194"/>
        <v>3.3021463951568518E-3</v>
      </c>
      <c r="H1060" s="185">
        <f t="shared" si="195"/>
        <v>3.2252284536821358E-3</v>
      </c>
      <c r="I1060" s="18">
        <f t="shared" si="190"/>
        <v>27.946629046561682</v>
      </c>
      <c r="J1060" s="18">
        <f t="shared" si="189"/>
        <v>6.1482583902435701</v>
      </c>
      <c r="K1060" s="205">
        <v>11.997316081577502</v>
      </c>
      <c r="L1060" s="202">
        <v>0.98706918238993702</v>
      </c>
      <c r="M1060" s="71">
        <v>18</v>
      </c>
      <c r="N1060" s="71">
        <v>18</v>
      </c>
      <c r="O1060" s="8">
        <v>5000</v>
      </c>
      <c r="P1060" s="10">
        <f t="shared" si="191"/>
        <v>47.079272700772691</v>
      </c>
      <c r="Q1060" s="11">
        <f t="shared" si="192"/>
        <v>0.11212020171653415</v>
      </c>
      <c r="R1060" s="79"/>
    </row>
    <row r="1061" spans="1:18" x14ac:dyDescent="0.35">
      <c r="A1061" s="9">
        <f t="shared" si="193"/>
        <v>155</v>
      </c>
      <c r="B1061" s="14" t="s">
        <v>466</v>
      </c>
      <c r="C1061" s="8">
        <v>551.79999999999995</v>
      </c>
      <c r="D1061" s="8"/>
      <c r="E1061" s="8"/>
      <c r="F1061" s="8">
        <f t="shared" si="196"/>
        <v>551.79999999999995</v>
      </c>
      <c r="G1061" s="185">
        <f t="shared" si="194"/>
        <v>4.4028618602091358E-3</v>
      </c>
      <c r="H1061" s="185">
        <f t="shared" si="195"/>
        <v>4.3003046049095144E-3</v>
      </c>
      <c r="I1061" s="18">
        <f t="shared" si="190"/>
        <v>37.262172062082243</v>
      </c>
      <c r="J1061" s="18">
        <f t="shared" si="189"/>
        <v>8.1976778536580941</v>
      </c>
      <c r="K1061" s="205">
        <v>15.996421442103337</v>
      </c>
      <c r="L1061" s="202">
        <v>1.3160922431865829</v>
      </c>
      <c r="M1061" s="71">
        <v>24</v>
      </c>
      <c r="N1061" s="71">
        <v>24</v>
      </c>
      <c r="O1061" s="8">
        <v>5000</v>
      </c>
      <c r="P1061" s="10">
        <f t="shared" si="191"/>
        <v>62.772363601030257</v>
      </c>
      <c r="Q1061" s="11">
        <f t="shared" si="192"/>
        <v>0.1137592671276373</v>
      </c>
      <c r="R1061" s="79"/>
    </row>
    <row r="1062" spans="1:18" x14ac:dyDescent="0.35">
      <c r="A1062" s="9">
        <f t="shared" si="193"/>
        <v>156</v>
      </c>
      <c r="B1062" s="14" t="s">
        <v>467</v>
      </c>
      <c r="C1062" s="8">
        <v>551.20000000000005</v>
      </c>
      <c r="D1062" s="8"/>
      <c r="E1062" s="8"/>
      <c r="F1062" s="8">
        <f t="shared" si="196"/>
        <v>551.20000000000005</v>
      </c>
      <c r="G1062" s="185">
        <f t="shared" si="194"/>
        <v>4.4028618602091358E-3</v>
      </c>
      <c r="H1062" s="185">
        <f t="shared" si="195"/>
        <v>4.3003046049095144E-3</v>
      </c>
      <c r="I1062" s="18">
        <f t="shared" si="190"/>
        <v>37.262172062082243</v>
      </c>
      <c r="J1062" s="18">
        <f t="shared" si="189"/>
        <v>8.1976778536580941</v>
      </c>
      <c r="K1062" s="205">
        <v>15.996421442103337</v>
      </c>
      <c r="L1062" s="202">
        <v>1.3160922431865829</v>
      </c>
      <c r="M1062" s="71">
        <v>24</v>
      </c>
      <c r="N1062" s="71">
        <v>24</v>
      </c>
      <c r="O1062" s="8">
        <v>5000</v>
      </c>
      <c r="P1062" s="10">
        <f t="shared" si="191"/>
        <v>62.772363601030257</v>
      </c>
      <c r="Q1062" s="11">
        <f t="shared" si="192"/>
        <v>0.11388309796993877</v>
      </c>
      <c r="R1062" s="79"/>
    </row>
    <row r="1063" spans="1:18" x14ac:dyDescent="0.35">
      <c r="A1063" s="9">
        <f t="shared" si="193"/>
        <v>157</v>
      </c>
      <c r="B1063" s="14" t="s">
        <v>468</v>
      </c>
      <c r="C1063" s="8">
        <v>317.2</v>
      </c>
      <c r="D1063" s="8"/>
      <c r="E1063" s="8"/>
      <c r="F1063" s="8">
        <f t="shared" si="196"/>
        <v>317.2</v>
      </c>
      <c r="G1063" s="185">
        <f t="shared" si="194"/>
        <v>2.3848835076132821E-3</v>
      </c>
      <c r="H1063" s="185">
        <f t="shared" si="195"/>
        <v>2.1501523024547572E-3</v>
      </c>
      <c r="I1063" s="18">
        <f t="shared" si="190"/>
        <v>19.416529069015805</v>
      </c>
      <c r="J1063" s="18">
        <f t="shared" si="189"/>
        <v>4.271636395183477</v>
      </c>
      <c r="K1063" s="205">
        <v>8.3353923226642763</v>
      </c>
      <c r="L1063" s="202">
        <v>0.71288329839273223</v>
      </c>
      <c r="M1063" s="71">
        <v>12</v>
      </c>
      <c r="N1063" s="71">
        <v>13</v>
      </c>
      <c r="O1063" s="8">
        <v>5000</v>
      </c>
      <c r="P1063" s="10">
        <f t="shared" si="191"/>
        <v>32.736441085256295</v>
      </c>
      <c r="Q1063" s="11">
        <f t="shared" si="192"/>
        <v>0.10320441704053057</v>
      </c>
      <c r="R1063" s="79"/>
    </row>
    <row r="1064" spans="1:18" x14ac:dyDescent="0.35">
      <c r="A1064" s="9">
        <f t="shared" si="193"/>
        <v>158</v>
      </c>
      <c r="B1064" s="14" t="s">
        <v>469</v>
      </c>
      <c r="C1064" s="8">
        <v>554.52</v>
      </c>
      <c r="D1064" s="8"/>
      <c r="E1064" s="8"/>
      <c r="F1064" s="8">
        <f t="shared" si="196"/>
        <v>554.52</v>
      </c>
      <c r="G1064" s="185">
        <f t="shared" si="194"/>
        <v>4.4028618602091358E-3</v>
      </c>
      <c r="H1064" s="185">
        <f t="shared" si="195"/>
        <v>4.3003046049095144E-3</v>
      </c>
      <c r="I1064" s="18">
        <f t="shared" si="190"/>
        <v>37.262172062082243</v>
      </c>
      <c r="J1064" s="18">
        <f t="shared" si="189"/>
        <v>8.1976778536580941</v>
      </c>
      <c r="K1064" s="205">
        <v>15.996421442103337</v>
      </c>
      <c r="L1064" s="202">
        <v>1.3160922431865829</v>
      </c>
      <c r="M1064" s="71">
        <v>24</v>
      </c>
      <c r="N1064" s="71">
        <v>24</v>
      </c>
      <c r="O1064" s="8">
        <v>5000</v>
      </c>
      <c r="P1064" s="10">
        <f t="shared" si="191"/>
        <v>62.772363601030257</v>
      </c>
      <c r="Q1064" s="11">
        <f t="shared" si="192"/>
        <v>0.11320126163353939</v>
      </c>
      <c r="R1064" s="79"/>
    </row>
    <row r="1065" spans="1:18" x14ac:dyDescent="0.35">
      <c r="A1065" s="9">
        <f t="shared" si="193"/>
        <v>159</v>
      </c>
      <c r="B1065" s="14" t="s">
        <v>470</v>
      </c>
      <c r="C1065" s="8">
        <v>315</v>
      </c>
      <c r="D1065" s="8"/>
      <c r="E1065" s="8"/>
      <c r="F1065" s="8">
        <f t="shared" si="196"/>
        <v>315</v>
      </c>
      <c r="G1065" s="185">
        <f t="shared" si="194"/>
        <v>2.9352412401394239E-3</v>
      </c>
      <c r="H1065" s="185">
        <f t="shared" si="195"/>
        <v>2.8668697366063429E-3</v>
      </c>
      <c r="I1065" s="18">
        <f t="shared" si="190"/>
        <v>24.841448041388162</v>
      </c>
      <c r="J1065" s="18">
        <f t="shared" si="189"/>
        <v>5.4651185691053961</v>
      </c>
      <c r="K1065" s="205">
        <v>10.664280961402225</v>
      </c>
      <c r="L1065" s="202">
        <v>0.87739482879105513</v>
      </c>
      <c r="M1065" s="71">
        <v>16</v>
      </c>
      <c r="N1065" s="71">
        <v>16</v>
      </c>
      <c r="O1065" s="8">
        <v>5000</v>
      </c>
      <c r="P1065" s="10">
        <f t="shared" si="191"/>
        <v>41.848242400686836</v>
      </c>
      <c r="Q1065" s="11">
        <f t="shared" si="192"/>
        <v>0.13285156317678359</v>
      </c>
      <c r="R1065" s="79"/>
    </row>
    <row r="1066" spans="1:18" x14ac:dyDescent="0.35">
      <c r="A1066" s="9">
        <f t="shared" si="193"/>
        <v>160</v>
      </c>
      <c r="B1066" s="14" t="s">
        <v>471</v>
      </c>
      <c r="C1066" s="8">
        <v>930.4</v>
      </c>
      <c r="D1066" s="8"/>
      <c r="E1066" s="8"/>
      <c r="F1066" s="8">
        <f t="shared" si="196"/>
        <v>930.4</v>
      </c>
      <c r="G1066" s="185">
        <f t="shared" si="194"/>
        <v>8.8057237204182716E-3</v>
      </c>
      <c r="H1066" s="185">
        <f t="shared" si="195"/>
        <v>8.4214298512811318E-3</v>
      </c>
      <c r="I1066" s="18">
        <f t="shared" si="190"/>
        <v>73.75719665955242</v>
      </c>
      <c r="J1066" s="18">
        <f t="shared" si="189"/>
        <v>16.226583265101532</v>
      </c>
      <c r="K1066" s="205">
        <v>31.663506925731639</v>
      </c>
      <c r="L1066" s="202">
        <v>2.6321844863731658</v>
      </c>
      <c r="M1066" s="71">
        <v>47</v>
      </c>
      <c r="N1066" s="71">
        <v>48</v>
      </c>
      <c r="O1066" s="8">
        <v>5000</v>
      </c>
      <c r="P1066" s="10">
        <f t="shared" si="191"/>
        <v>124.27947133675876</v>
      </c>
      <c r="Q1066" s="11">
        <f t="shared" si="192"/>
        <v>0.13357638793718699</v>
      </c>
      <c r="R1066" s="79"/>
    </row>
    <row r="1067" spans="1:18" x14ac:dyDescent="0.35">
      <c r="A1067" s="9">
        <f t="shared" si="193"/>
        <v>161</v>
      </c>
      <c r="B1067" s="14" t="s">
        <v>472</v>
      </c>
      <c r="C1067" s="8">
        <v>4196.8</v>
      </c>
      <c r="D1067" s="8"/>
      <c r="E1067" s="8">
        <v>40.200000000000003</v>
      </c>
      <c r="F1067" s="8">
        <f t="shared" si="196"/>
        <v>4237</v>
      </c>
      <c r="G1067" s="185">
        <f t="shared" si="194"/>
        <v>1.5593469088240689E-2</v>
      </c>
      <c r="H1067" s="185">
        <f t="shared" si="195"/>
        <v>1.5230245475721197E-2</v>
      </c>
      <c r="I1067" s="18">
        <f t="shared" si="190"/>
        <v>131.9701927198746</v>
      </c>
      <c r="J1067" s="18">
        <f t="shared" si="189"/>
        <v>29.033442398372411</v>
      </c>
      <c r="K1067" s="205">
        <v>56.653992607449318</v>
      </c>
      <c r="L1067" s="202">
        <v>4.6611600279524801</v>
      </c>
      <c r="M1067" s="71">
        <v>85</v>
      </c>
      <c r="N1067" s="71">
        <v>85</v>
      </c>
      <c r="O1067" s="8">
        <v>5000</v>
      </c>
      <c r="P1067" s="10">
        <f t="shared" si="191"/>
        <v>222.31878775364882</v>
      </c>
      <c r="Q1067" s="11">
        <f t="shared" si="192"/>
        <v>5.2470801924391977E-2</v>
      </c>
      <c r="R1067" s="79"/>
    </row>
    <row r="1068" spans="1:18" x14ac:dyDescent="0.35">
      <c r="A1068" s="9">
        <f t="shared" si="193"/>
        <v>162</v>
      </c>
      <c r="B1068" s="14" t="s">
        <v>473</v>
      </c>
      <c r="C1068" s="8">
        <v>313.39999999999998</v>
      </c>
      <c r="D1068" s="8"/>
      <c r="E1068" s="8"/>
      <c r="F1068" s="8">
        <f t="shared" si="196"/>
        <v>313.39999999999998</v>
      </c>
      <c r="G1068" s="185">
        <f t="shared" si="194"/>
        <v>2.9352412401394239E-3</v>
      </c>
      <c r="H1068" s="185">
        <f t="shared" si="195"/>
        <v>2.8668697366063429E-3</v>
      </c>
      <c r="I1068" s="18">
        <f t="shared" si="190"/>
        <v>24.841448041388162</v>
      </c>
      <c r="J1068" s="18">
        <f t="shared" si="189"/>
        <v>5.4651185691053961</v>
      </c>
      <c r="K1068" s="205">
        <v>10.664280961402225</v>
      </c>
      <c r="L1068" s="202">
        <v>0.87739482879105513</v>
      </c>
      <c r="M1068" s="71">
        <v>16</v>
      </c>
      <c r="N1068" s="71">
        <v>16</v>
      </c>
      <c r="O1068" s="8">
        <v>5000</v>
      </c>
      <c r="P1068" s="10">
        <f t="shared" si="191"/>
        <v>41.848242400686836</v>
      </c>
      <c r="Q1068" s="11">
        <f t="shared" si="192"/>
        <v>0.1335298098298878</v>
      </c>
      <c r="R1068" s="79"/>
    </row>
    <row r="1069" spans="1:18" x14ac:dyDescent="0.35">
      <c r="A1069" s="9">
        <f t="shared" si="193"/>
        <v>163</v>
      </c>
      <c r="B1069" s="14" t="s">
        <v>474</v>
      </c>
      <c r="C1069" s="8">
        <v>311</v>
      </c>
      <c r="D1069" s="8"/>
      <c r="E1069" s="8"/>
      <c r="F1069" s="8">
        <f t="shared" si="196"/>
        <v>311</v>
      </c>
      <c r="G1069" s="185">
        <f t="shared" si="194"/>
        <v>2.9352412401394239E-3</v>
      </c>
      <c r="H1069" s="185">
        <f t="shared" si="195"/>
        <v>2.8668697366063429E-3</v>
      </c>
      <c r="I1069" s="18">
        <f t="shared" si="190"/>
        <v>24.841448041388162</v>
      </c>
      <c r="J1069" s="18">
        <f t="shared" si="189"/>
        <v>5.4651185691053961</v>
      </c>
      <c r="K1069" s="205">
        <v>10.664280961402225</v>
      </c>
      <c r="L1069" s="202">
        <v>0.87739482879105513</v>
      </c>
      <c r="M1069" s="71">
        <v>16</v>
      </c>
      <c r="N1069" s="71">
        <v>16</v>
      </c>
      <c r="O1069" s="8">
        <v>5000</v>
      </c>
      <c r="P1069" s="10">
        <f t="shared" si="191"/>
        <v>41.848242400686836</v>
      </c>
      <c r="Q1069" s="11">
        <f t="shared" si="192"/>
        <v>0.13456026495397697</v>
      </c>
      <c r="R1069" s="79"/>
    </row>
    <row r="1070" spans="1:18" x14ac:dyDescent="0.35">
      <c r="A1070" s="9">
        <f t="shared" si="193"/>
        <v>164</v>
      </c>
      <c r="B1070" s="14" t="s">
        <v>475</v>
      </c>
      <c r="C1070" s="8">
        <v>302.3</v>
      </c>
      <c r="D1070" s="8"/>
      <c r="E1070" s="8"/>
      <c r="F1070" s="8">
        <f t="shared" si="196"/>
        <v>302.3</v>
      </c>
      <c r="G1070" s="185">
        <f t="shared" si="194"/>
        <v>2.9352412401394239E-3</v>
      </c>
      <c r="H1070" s="185">
        <f t="shared" si="195"/>
        <v>2.8668697366063429E-3</v>
      </c>
      <c r="I1070" s="18">
        <f t="shared" si="190"/>
        <v>24.841448041388162</v>
      </c>
      <c r="J1070" s="18">
        <f t="shared" si="189"/>
        <v>5.4651185691053961</v>
      </c>
      <c r="K1070" s="205">
        <v>10.664280961402225</v>
      </c>
      <c r="L1070" s="202">
        <v>0.87739482879105513</v>
      </c>
      <c r="M1070" s="71">
        <v>16</v>
      </c>
      <c r="N1070" s="71">
        <v>16</v>
      </c>
      <c r="O1070" s="8">
        <v>5000</v>
      </c>
      <c r="P1070" s="10">
        <f t="shared" si="191"/>
        <v>41.848242400686836</v>
      </c>
      <c r="Q1070" s="11">
        <f t="shared" si="192"/>
        <v>0.13843282302575863</v>
      </c>
      <c r="R1070" s="79"/>
    </row>
    <row r="1071" spans="1:18" x14ac:dyDescent="0.35">
      <c r="A1071" s="9">
        <f t="shared" si="193"/>
        <v>165</v>
      </c>
      <c r="B1071" s="14" t="s">
        <v>476</v>
      </c>
      <c r="C1071" s="8">
        <v>314.10000000000002</v>
      </c>
      <c r="D1071" s="8"/>
      <c r="E1071" s="8"/>
      <c r="F1071" s="8">
        <f t="shared" si="196"/>
        <v>314.10000000000002</v>
      </c>
      <c r="G1071" s="185">
        <f t="shared" si="194"/>
        <v>2.9352412401394239E-3</v>
      </c>
      <c r="H1071" s="185">
        <f t="shared" si="195"/>
        <v>2.8668697366063429E-3</v>
      </c>
      <c r="I1071" s="18">
        <f t="shared" si="190"/>
        <v>24.841448041388162</v>
      </c>
      <c r="J1071" s="18">
        <f t="shared" si="189"/>
        <v>5.4651185691053961</v>
      </c>
      <c r="K1071" s="205">
        <v>10.664280961402225</v>
      </c>
      <c r="L1071" s="202">
        <v>0.87739482879105513</v>
      </c>
      <c r="M1071" s="71">
        <v>16</v>
      </c>
      <c r="N1071" s="71">
        <v>16</v>
      </c>
      <c r="O1071" s="8">
        <v>5000</v>
      </c>
      <c r="P1071" s="10">
        <f t="shared" si="191"/>
        <v>41.848242400686836</v>
      </c>
      <c r="Q1071" s="11">
        <f t="shared" si="192"/>
        <v>0.13323222668158813</v>
      </c>
      <c r="R1071" s="79"/>
    </row>
    <row r="1072" spans="1:18" x14ac:dyDescent="0.35">
      <c r="A1072" s="9">
        <f t="shared" si="193"/>
        <v>166</v>
      </c>
      <c r="B1072" s="14" t="s">
        <v>477</v>
      </c>
      <c r="C1072" s="8">
        <v>280.5</v>
      </c>
      <c r="D1072" s="8"/>
      <c r="E1072" s="8">
        <v>36.6</v>
      </c>
      <c r="F1072" s="8">
        <f t="shared" si="196"/>
        <v>317.10000000000002</v>
      </c>
      <c r="G1072" s="185">
        <f t="shared" si="194"/>
        <v>3.1186938176481381E-3</v>
      </c>
      <c r="H1072" s="185">
        <f t="shared" si="195"/>
        <v>3.0460490951442392E-3</v>
      </c>
      <c r="I1072" s="18">
        <f t="shared" si="190"/>
        <v>26.394038543974922</v>
      </c>
      <c r="J1072" s="18">
        <f t="shared" si="189"/>
        <v>5.8066884796744827</v>
      </c>
      <c r="K1072" s="205">
        <v>11.330798521489864</v>
      </c>
      <c r="L1072" s="202">
        <v>0.93223200559049602</v>
      </c>
      <c r="M1072" s="71">
        <v>17</v>
      </c>
      <c r="N1072" s="71">
        <v>17</v>
      </c>
      <c r="O1072" s="8">
        <v>5000</v>
      </c>
      <c r="P1072" s="10">
        <f t="shared" si="191"/>
        <v>44.463757550729767</v>
      </c>
      <c r="Q1072" s="11">
        <f t="shared" si="192"/>
        <v>0.14021998596887342</v>
      </c>
      <c r="R1072" s="79"/>
    </row>
    <row r="1073" spans="1:18" x14ac:dyDescent="0.35">
      <c r="A1073" s="9">
        <f t="shared" si="193"/>
        <v>167</v>
      </c>
      <c r="B1073" s="14" t="s">
        <v>478</v>
      </c>
      <c r="C1073" s="8">
        <v>126.9</v>
      </c>
      <c r="D1073" s="8"/>
      <c r="E1073" s="8"/>
      <c r="F1073" s="8">
        <f t="shared" si="196"/>
        <v>126.9</v>
      </c>
      <c r="G1073" s="185">
        <f t="shared" si="194"/>
        <v>1.1007154650522839E-3</v>
      </c>
      <c r="H1073" s="185">
        <f t="shared" si="195"/>
        <v>1.0750761512273786E-3</v>
      </c>
      <c r="I1073" s="18">
        <f t="shared" si="190"/>
        <v>9.3155430155205607</v>
      </c>
      <c r="J1073" s="18">
        <f t="shared" si="189"/>
        <v>2.0494194634145235</v>
      </c>
      <c r="K1073" s="205">
        <v>3.9991053605258342</v>
      </c>
      <c r="L1073" s="202">
        <v>0.32902306079664573</v>
      </c>
      <c r="M1073" s="71">
        <v>6</v>
      </c>
      <c r="N1073" s="71">
        <v>6</v>
      </c>
      <c r="O1073" s="8">
        <v>5000</v>
      </c>
      <c r="P1073" s="10">
        <f t="shared" si="191"/>
        <v>15.693090900257564</v>
      </c>
      <c r="Q1073" s="11">
        <f t="shared" si="192"/>
        <v>0.12366501891455921</v>
      </c>
      <c r="R1073" s="79"/>
    </row>
    <row r="1074" spans="1:18" x14ac:dyDescent="0.35">
      <c r="A1074" s="9">
        <f t="shared" si="193"/>
        <v>168</v>
      </c>
      <c r="B1074" s="14" t="s">
        <v>479</v>
      </c>
      <c r="C1074" s="8">
        <v>137</v>
      </c>
      <c r="D1074" s="8"/>
      <c r="E1074" s="8"/>
      <c r="F1074" s="8">
        <f t="shared" si="196"/>
        <v>137</v>
      </c>
      <c r="G1074" s="185">
        <f t="shared" si="194"/>
        <v>9.1726288754356996E-4</v>
      </c>
      <c r="H1074" s="185">
        <f t="shared" si="195"/>
        <v>7.1671743415158574E-4</v>
      </c>
      <c r="I1074" s="18">
        <f t="shared" si="190"/>
        <v>6.9958050483217242</v>
      </c>
      <c r="J1074" s="18">
        <f t="shared" si="189"/>
        <v>1.5390771106307792</v>
      </c>
      <c r="K1074" s="205">
        <v>3.0032518419631637</v>
      </c>
      <c r="L1074" s="202">
        <v>0.27418588399720467</v>
      </c>
      <c r="M1074" s="71">
        <v>4</v>
      </c>
      <c r="N1074" s="71">
        <v>5</v>
      </c>
      <c r="O1074" s="8">
        <v>5000</v>
      </c>
      <c r="P1074" s="10">
        <f t="shared" si="191"/>
        <v>11.812319884912874</v>
      </c>
      <c r="Q1074" s="11">
        <f t="shared" si="192"/>
        <v>8.622131302856112E-2</v>
      </c>
      <c r="R1074" s="79"/>
    </row>
    <row r="1075" spans="1:18" x14ac:dyDescent="0.35">
      <c r="A1075" s="9">
        <f t="shared" si="193"/>
        <v>169</v>
      </c>
      <c r="B1075" s="14" t="s">
        <v>480</v>
      </c>
      <c r="C1075" s="8">
        <v>135.30000000000001</v>
      </c>
      <c r="D1075" s="8"/>
      <c r="E1075" s="8"/>
      <c r="F1075" s="8">
        <f t="shared" si="196"/>
        <v>135.30000000000001</v>
      </c>
      <c r="G1075" s="185">
        <f t="shared" si="194"/>
        <v>1.1007154650522839E-3</v>
      </c>
      <c r="H1075" s="185">
        <f t="shared" si="195"/>
        <v>1.0750761512273786E-3</v>
      </c>
      <c r="I1075" s="18">
        <f t="shared" si="190"/>
        <v>9.3155430155205607</v>
      </c>
      <c r="J1075" s="18">
        <f t="shared" si="189"/>
        <v>2.0494194634145235</v>
      </c>
      <c r="K1075" s="205">
        <v>3.9991053605258342</v>
      </c>
      <c r="L1075" s="202">
        <v>0.32902306079664573</v>
      </c>
      <c r="M1075" s="71">
        <v>6</v>
      </c>
      <c r="N1075" s="71">
        <v>6</v>
      </c>
      <c r="O1075" s="8">
        <v>5000</v>
      </c>
      <c r="P1075" s="10">
        <f t="shared" si="191"/>
        <v>15.693090900257564</v>
      </c>
      <c r="Q1075" s="11">
        <f t="shared" si="192"/>
        <v>0.11598736807285707</v>
      </c>
      <c r="R1075" s="79"/>
    </row>
    <row r="1076" spans="1:18" x14ac:dyDescent="0.35">
      <c r="A1076" s="9">
        <f t="shared" si="193"/>
        <v>170</v>
      </c>
      <c r="B1076" s="14" t="s">
        <v>481</v>
      </c>
      <c r="C1076" s="8">
        <v>149.19999999999999</v>
      </c>
      <c r="D1076" s="8"/>
      <c r="E1076" s="8"/>
      <c r="F1076" s="8">
        <f t="shared" si="196"/>
        <v>149.19999999999999</v>
      </c>
      <c r="G1076" s="185">
        <f t="shared" si="194"/>
        <v>1.1007154650522839E-3</v>
      </c>
      <c r="H1076" s="185">
        <f t="shared" si="195"/>
        <v>1.0750761512273786E-3</v>
      </c>
      <c r="I1076" s="18">
        <f t="shared" si="190"/>
        <v>9.3155430155205607</v>
      </c>
      <c r="J1076" s="18">
        <f t="shared" si="189"/>
        <v>2.0494194634145235</v>
      </c>
      <c r="K1076" s="205">
        <v>3.9991053605258342</v>
      </c>
      <c r="L1076" s="202">
        <v>0.32902306079664573</v>
      </c>
      <c r="M1076" s="71">
        <v>6</v>
      </c>
      <c r="N1076" s="71">
        <v>6</v>
      </c>
      <c r="O1076" s="8">
        <v>5000</v>
      </c>
      <c r="P1076" s="10">
        <f t="shared" si="191"/>
        <v>15.693090900257564</v>
      </c>
      <c r="Q1076" s="11">
        <f t="shared" si="192"/>
        <v>0.10518157439850916</v>
      </c>
      <c r="R1076" s="79"/>
    </row>
    <row r="1077" spans="1:18" x14ac:dyDescent="0.35">
      <c r="A1077" s="9">
        <f t="shared" si="193"/>
        <v>171</v>
      </c>
      <c r="B1077" s="14" t="s">
        <v>482</v>
      </c>
      <c r="C1077" s="8">
        <v>378.9</v>
      </c>
      <c r="D1077" s="8"/>
      <c r="E1077" s="8"/>
      <c r="F1077" s="8">
        <f t="shared" si="196"/>
        <v>378.9</v>
      </c>
      <c r="G1077" s="185">
        <f t="shared" si="194"/>
        <v>2.5683360851219959E-3</v>
      </c>
      <c r="H1077" s="185">
        <f t="shared" si="195"/>
        <v>2.5085110195305501E-3</v>
      </c>
      <c r="I1077" s="18">
        <f t="shared" si="190"/>
        <v>21.736267036214642</v>
      </c>
      <c r="J1077" s="18">
        <f t="shared" si="189"/>
        <v>4.7819787479672211</v>
      </c>
      <c r="K1077" s="205">
        <v>9.3312458412269468</v>
      </c>
      <c r="L1077" s="202">
        <v>0.76772047519217324</v>
      </c>
      <c r="M1077" s="71">
        <v>14</v>
      </c>
      <c r="N1077" s="71">
        <v>14</v>
      </c>
      <c r="O1077" s="8">
        <v>5000</v>
      </c>
      <c r="P1077" s="10">
        <f t="shared" si="191"/>
        <v>36.61721210060098</v>
      </c>
      <c r="Q1077" s="11">
        <f t="shared" si="192"/>
        <v>9.664083425864603E-2</v>
      </c>
      <c r="R1077" s="79"/>
    </row>
    <row r="1078" spans="1:18" x14ac:dyDescent="0.35">
      <c r="A1078" s="9">
        <f t="shared" si="193"/>
        <v>172</v>
      </c>
      <c r="B1078" s="14" t="s">
        <v>483</v>
      </c>
      <c r="C1078" s="8">
        <v>4354.66</v>
      </c>
      <c r="D1078" s="8">
        <v>83.5</v>
      </c>
      <c r="E1078" s="8"/>
      <c r="F1078" s="8">
        <f t="shared" si="196"/>
        <v>4438.16</v>
      </c>
      <c r="G1078" s="185">
        <f t="shared" si="194"/>
        <v>2.7150981471289672E-2</v>
      </c>
      <c r="H1078" s="185">
        <f t="shared" si="195"/>
        <v>2.6518545063608671E-2</v>
      </c>
      <c r="I1078" s="18">
        <f t="shared" si="190"/>
        <v>229.7833943828405</v>
      </c>
      <c r="J1078" s="18">
        <f t="shared" ref="J1078:J1114" si="197">I1078*0.22</f>
        <v>50.552346764224907</v>
      </c>
      <c r="K1078" s="205">
        <v>98.644598892970578</v>
      </c>
      <c r="L1078" s="202">
        <v>8.1159021663172588</v>
      </c>
      <c r="M1078" s="71">
        <v>148</v>
      </c>
      <c r="N1078" s="71">
        <v>148</v>
      </c>
      <c r="O1078" s="8">
        <v>5000</v>
      </c>
      <c r="P1078" s="10">
        <f t="shared" si="191"/>
        <v>387.09624220635322</v>
      </c>
      <c r="Q1078" s="11">
        <f t="shared" si="192"/>
        <v>8.7219983553173661E-2</v>
      </c>
      <c r="R1078" s="79"/>
    </row>
    <row r="1079" spans="1:18" x14ac:dyDescent="0.35">
      <c r="A1079" s="9">
        <f t="shared" si="193"/>
        <v>173</v>
      </c>
      <c r="B1079" s="14" t="s">
        <v>484</v>
      </c>
      <c r="C1079" s="8">
        <v>1768.02</v>
      </c>
      <c r="D1079" s="8"/>
      <c r="E1079" s="8"/>
      <c r="F1079" s="8">
        <f t="shared" si="196"/>
        <v>1768.02</v>
      </c>
      <c r="G1079" s="185">
        <f t="shared" si="194"/>
        <v>1.1007154650522839E-2</v>
      </c>
      <c r="H1079" s="185">
        <f t="shared" si="195"/>
        <v>1.0750761512273787E-2</v>
      </c>
      <c r="I1079" s="18">
        <f t="shared" si="190"/>
        <v>93.155430155205607</v>
      </c>
      <c r="J1079" s="18">
        <f t="shared" si="197"/>
        <v>20.494194634145234</v>
      </c>
      <c r="K1079" s="205">
        <v>39.991053605258344</v>
      </c>
      <c r="L1079" s="202">
        <v>3.2902306079664565</v>
      </c>
      <c r="M1079" s="71">
        <v>60</v>
      </c>
      <c r="N1079" s="71">
        <v>60</v>
      </c>
      <c r="O1079" s="8">
        <v>5000</v>
      </c>
      <c r="P1079" s="10">
        <f t="shared" si="191"/>
        <v>156.93090900257565</v>
      </c>
      <c r="Q1079" s="11">
        <f t="shared" si="192"/>
        <v>8.8760822277222914E-2</v>
      </c>
      <c r="R1079" s="79"/>
    </row>
    <row r="1080" spans="1:18" x14ac:dyDescent="0.35">
      <c r="A1080" s="9">
        <f t="shared" si="193"/>
        <v>174</v>
      </c>
      <c r="B1080" s="14" t="s">
        <v>485</v>
      </c>
      <c r="C1080" s="8">
        <v>126.3</v>
      </c>
      <c r="D1080" s="8"/>
      <c r="E1080" s="8"/>
      <c r="F1080" s="8">
        <f t="shared" si="196"/>
        <v>126.3</v>
      </c>
      <c r="G1080" s="185">
        <f t="shared" si="194"/>
        <v>1.4676206200697119E-3</v>
      </c>
      <c r="H1080" s="185">
        <f t="shared" si="195"/>
        <v>1.4334348683031715E-3</v>
      </c>
      <c r="I1080" s="18">
        <f t="shared" si="190"/>
        <v>12.420724020694081</v>
      </c>
      <c r="J1080" s="18">
        <f t="shared" si="197"/>
        <v>2.732559284552698</v>
      </c>
      <c r="K1080" s="205">
        <v>5.3321404807011126</v>
      </c>
      <c r="L1080" s="202">
        <v>0.43869741439552756</v>
      </c>
      <c r="M1080" s="71">
        <v>8</v>
      </c>
      <c r="N1080" s="71">
        <v>8</v>
      </c>
      <c r="O1080" s="8">
        <v>5000</v>
      </c>
      <c r="P1080" s="10">
        <f t="shared" si="191"/>
        <v>20.924121200343418</v>
      </c>
      <c r="Q1080" s="11">
        <f t="shared" si="192"/>
        <v>0.16567000158625034</v>
      </c>
      <c r="R1080" s="79"/>
    </row>
    <row r="1081" spans="1:18" x14ac:dyDescent="0.35">
      <c r="A1081" s="9">
        <f t="shared" si="193"/>
        <v>175</v>
      </c>
      <c r="B1081" s="14" t="s">
        <v>486</v>
      </c>
      <c r="C1081" s="8">
        <v>943.1</v>
      </c>
      <c r="D1081" s="8"/>
      <c r="E1081" s="8"/>
      <c r="F1081" s="8">
        <f t="shared" si="196"/>
        <v>943.1</v>
      </c>
      <c r="G1081" s="185">
        <f t="shared" si="194"/>
        <v>8.8057237204182716E-3</v>
      </c>
      <c r="H1081" s="185">
        <f t="shared" si="195"/>
        <v>8.6006092098190288E-3</v>
      </c>
      <c r="I1081" s="18">
        <f t="shared" si="190"/>
        <v>74.524344124164486</v>
      </c>
      <c r="J1081" s="18">
        <f t="shared" si="197"/>
        <v>16.395355707316188</v>
      </c>
      <c r="K1081" s="205">
        <v>31.992842884206674</v>
      </c>
      <c r="L1081" s="202">
        <v>2.6321844863731658</v>
      </c>
      <c r="M1081" s="71">
        <v>48</v>
      </c>
      <c r="N1081" s="71">
        <v>48</v>
      </c>
      <c r="O1081" s="8">
        <v>5000</v>
      </c>
      <c r="P1081" s="10">
        <f t="shared" si="191"/>
        <v>125.54472720206051</v>
      </c>
      <c r="Q1081" s="11">
        <f t="shared" si="192"/>
        <v>0.13311921026620774</v>
      </c>
      <c r="R1081" s="79"/>
    </row>
    <row r="1082" spans="1:18" x14ac:dyDescent="0.35">
      <c r="A1082" s="9">
        <f t="shared" si="193"/>
        <v>176</v>
      </c>
      <c r="B1082" s="14" t="s">
        <v>487</v>
      </c>
      <c r="C1082" s="8">
        <v>12939.28</v>
      </c>
      <c r="D1082" s="8"/>
      <c r="E1082" s="8">
        <v>103.91</v>
      </c>
      <c r="F1082" s="8">
        <f t="shared" si="196"/>
        <v>13043.19</v>
      </c>
      <c r="G1082" s="185">
        <f t="shared" si="194"/>
        <v>4.3661713447073931E-2</v>
      </c>
      <c r="H1082" s="185">
        <f t="shared" si="195"/>
        <v>4.264468733201935E-2</v>
      </c>
      <c r="I1082" s="18">
        <f t="shared" si="190"/>
        <v>369.51653961564892</v>
      </c>
      <c r="J1082" s="18">
        <f t="shared" si="197"/>
        <v>81.293638715442768</v>
      </c>
      <c r="K1082" s="205">
        <v>158.63117930085809</v>
      </c>
      <c r="L1082" s="202">
        <v>13.051248078266944</v>
      </c>
      <c r="M1082" s="71">
        <v>238</v>
      </c>
      <c r="N1082" s="71">
        <v>238</v>
      </c>
      <c r="O1082" s="8">
        <v>5000</v>
      </c>
      <c r="P1082" s="10">
        <f t="shared" si="191"/>
        <v>622.49260571021671</v>
      </c>
      <c r="Q1082" s="11">
        <f t="shared" si="192"/>
        <v>4.7725487837731159E-2</v>
      </c>
      <c r="R1082" s="79"/>
    </row>
    <row r="1083" spans="1:18" x14ac:dyDescent="0.35">
      <c r="A1083" s="9">
        <f t="shared" si="193"/>
        <v>177</v>
      </c>
      <c r="B1083" s="14" t="s">
        <v>488</v>
      </c>
      <c r="C1083" s="8">
        <v>222</v>
      </c>
      <c r="D1083" s="8"/>
      <c r="E1083" s="8"/>
      <c r="F1083" s="8">
        <f t="shared" si="196"/>
        <v>222</v>
      </c>
      <c r="G1083" s="185">
        <f t="shared" si="194"/>
        <v>2.0179783525958537E-3</v>
      </c>
      <c r="H1083" s="185">
        <f t="shared" si="195"/>
        <v>1.970972943916861E-3</v>
      </c>
      <c r="I1083" s="18">
        <f t="shared" si="190"/>
        <v>17.078495528454361</v>
      </c>
      <c r="J1083" s="18">
        <f t="shared" si="197"/>
        <v>3.7572690162599596</v>
      </c>
      <c r="K1083" s="205">
        <v>7.3316931609640283</v>
      </c>
      <c r="L1083" s="202">
        <v>0.60320894479385034</v>
      </c>
      <c r="M1083" s="71">
        <v>11</v>
      </c>
      <c r="N1083" s="71">
        <v>11</v>
      </c>
      <c r="O1083" s="8">
        <v>5000</v>
      </c>
      <c r="P1083" s="10">
        <f t="shared" si="191"/>
        <v>28.770666650472201</v>
      </c>
      <c r="Q1083" s="11">
        <f t="shared" si="192"/>
        <v>0.12959759752464955</v>
      </c>
      <c r="R1083" s="79"/>
    </row>
    <row r="1084" spans="1:18" x14ac:dyDescent="0.35">
      <c r="A1084" s="9">
        <f t="shared" si="193"/>
        <v>178</v>
      </c>
      <c r="B1084" s="14" t="s">
        <v>489</v>
      </c>
      <c r="C1084" s="8">
        <v>6404.15</v>
      </c>
      <c r="D1084" s="8"/>
      <c r="E1084" s="8"/>
      <c r="F1084" s="8">
        <f t="shared" si="196"/>
        <v>6404.15</v>
      </c>
      <c r="G1084" s="185">
        <f t="shared" si="194"/>
        <v>1.9445973215923684E-2</v>
      </c>
      <c r="H1084" s="185">
        <f t="shared" si="195"/>
        <v>1.8993012005017022E-2</v>
      </c>
      <c r="I1084" s="18">
        <f t="shared" si="190"/>
        <v>164.57459327419659</v>
      </c>
      <c r="J1084" s="18">
        <f t="shared" si="197"/>
        <v>36.206410520323253</v>
      </c>
      <c r="K1084" s="205">
        <v>70.650861369289728</v>
      </c>
      <c r="L1084" s="202">
        <v>5.8127407407407397</v>
      </c>
      <c r="M1084" s="71">
        <v>106</v>
      </c>
      <c r="N1084" s="71">
        <v>106</v>
      </c>
      <c r="O1084" s="8">
        <v>5000</v>
      </c>
      <c r="P1084" s="10">
        <f t="shared" si="191"/>
        <v>277.24460590455033</v>
      </c>
      <c r="Q1084" s="11">
        <f t="shared" si="192"/>
        <v>4.3291397906755825E-2</v>
      </c>
      <c r="R1084" s="79"/>
    </row>
    <row r="1085" spans="1:18" x14ac:dyDescent="0.35">
      <c r="A1085" s="9">
        <f t="shared" si="193"/>
        <v>179</v>
      </c>
      <c r="B1085" s="14" t="s">
        <v>490</v>
      </c>
      <c r="C1085" s="8">
        <v>97.3</v>
      </c>
      <c r="D1085" s="8"/>
      <c r="E1085" s="8"/>
      <c r="F1085" s="8">
        <f t="shared" si="196"/>
        <v>97.3</v>
      </c>
      <c r="G1085" s="185">
        <f t="shared" si="194"/>
        <v>1.8345257750871399E-4</v>
      </c>
      <c r="H1085" s="185">
        <f t="shared" si="195"/>
        <v>1.7917935853789643E-4</v>
      </c>
      <c r="I1085" s="18">
        <f t="shared" si="190"/>
        <v>1.5525905025867601</v>
      </c>
      <c r="J1085" s="18">
        <f t="shared" si="197"/>
        <v>0.34156991056908725</v>
      </c>
      <c r="K1085" s="205">
        <v>0.66651756008763907</v>
      </c>
      <c r="L1085" s="202">
        <v>5.4837176799440945E-2</v>
      </c>
      <c r="M1085" s="71">
        <v>1</v>
      </c>
      <c r="N1085" s="71">
        <v>1</v>
      </c>
      <c r="O1085" s="8">
        <v>5000</v>
      </c>
      <c r="P1085" s="10">
        <f t="shared" si="191"/>
        <v>2.6155151500429272</v>
      </c>
      <c r="Q1085" s="11">
        <f t="shared" si="192"/>
        <v>2.6880936793863591E-2</v>
      </c>
      <c r="R1085" s="79"/>
    </row>
    <row r="1086" spans="1:18" x14ac:dyDescent="0.35">
      <c r="A1086" s="9">
        <f t="shared" si="193"/>
        <v>180</v>
      </c>
      <c r="B1086" s="14" t="s">
        <v>491</v>
      </c>
      <c r="C1086" s="8">
        <v>6645.5</v>
      </c>
      <c r="D1086" s="8">
        <v>10.5</v>
      </c>
      <c r="E1086" s="8"/>
      <c r="F1086" s="8">
        <f t="shared" si="196"/>
        <v>6656</v>
      </c>
      <c r="G1086" s="185">
        <f t="shared" si="194"/>
        <v>2.2197761878554392E-2</v>
      </c>
      <c r="H1086" s="185">
        <f t="shared" si="195"/>
        <v>2.1680702383085469E-2</v>
      </c>
      <c r="I1086" s="18">
        <f t="shared" si="190"/>
        <v>187.86345081299797</v>
      </c>
      <c r="J1086" s="18">
        <f t="shared" si="197"/>
        <v>41.329959178859554</v>
      </c>
      <c r="K1086" s="205">
        <v>80.648624770604329</v>
      </c>
      <c r="L1086" s="202">
        <v>6.6352983927323539</v>
      </c>
      <c r="M1086" s="71">
        <v>121</v>
      </c>
      <c r="N1086" s="71">
        <v>121</v>
      </c>
      <c r="O1086" s="8">
        <v>5000</v>
      </c>
      <c r="P1086" s="10">
        <f t="shared" si="191"/>
        <v>316.47733315519417</v>
      </c>
      <c r="Q1086" s="11">
        <f t="shared" si="192"/>
        <v>4.7547676255287587E-2</v>
      </c>
      <c r="R1086" s="79"/>
    </row>
    <row r="1087" spans="1:18" x14ac:dyDescent="0.35">
      <c r="A1087" s="9">
        <f t="shared" si="193"/>
        <v>181</v>
      </c>
      <c r="B1087" s="14" t="s">
        <v>492</v>
      </c>
      <c r="C1087" s="8">
        <v>7072</v>
      </c>
      <c r="D1087" s="8"/>
      <c r="E1087" s="8"/>
      <c r="F1087" s="8">
        <f t="shared" si="196"/>
        <v>7072</v>
      </c>
      <c r="G1087" s="185">
        <f t="shared" si="194"/>
        <v>2.2014309301045677E-2</v>
      </c>
      <c r="H1087" s="185">
        <f t="shared" si="195"/>
        <v>2.1501523024547574E-2</v>
      </c>
      <c r="I1087" s="18">
        <f t="shared" si="190"/>
        <v>186.31086031041121</v>
      </c>
      <c r="J1087" s="18">
        <f t="shared" si="197"/>
        <v>40.988389268290469</v>
      </c>
      <c r="K1087" s="205">
        <v>79.982107210516688</v>
      </c>
      <c r="L1087" s="202">
        <v>6.580461215932913</v>
      </c>
      <c r="M1087" s="71">
        <v>120</v>
      </c>
      <c r="N1087" s="71">
        <v>120</v>
      </c>
      <c r="O1087" s="8">
        <v>5000</v>
      </c>
      <c r="P1087" s="10">
        <f t="shared" si="191"/>
        <v>313.86181800515129</v>
      </c>
      <c r="Q1087" s="11">
        <f t="shared" si="192"/>
        <v>4.438091317946144E-2</v>
      </c>
      <c r="R1087" s="79"/>
    </row>
    <row r="1088" spans="1:18" x14ac:dyDescent="0.35">
      <c r="A1088" s="9">
        <f t="shared" si="193"/>
        <v>182</v>
      </c>
      <c r="B1088" s="14" t="s">
        <v>493</v>
      </c>
      <c r="C1088" s="8">
        <v>10857.65</v>
      </c>
      <c r="D1088" s="8">
        <v>12.2</v>
      </c>
      <c r="E1088" s="8"/>
      <c r="F1088" s="8">
        <f t="shared" si="196"/>
        <v>10869.85</v>
      </c>
      <c r="G1088" s="185">
        <f t="shared" si="194"/>
        <v>2.1463951568519535E-2</v>
      </c>
      <c r="H1088" s="185">
        <f t="shared" si="195"/>
        <v>2.0963984948933884E-2</v>
      </c>
      <c r="I1088" s="18">
        <f t="shared" si="190"/>
        <v>181.65308880265093</v>
      </c>
      <c r="J1088" s="18">
        <f t="shared" si="197"/>
        <v>39.963679536583207</v>
      </c>
      <c r="K1088" s="205">
        <v>77.982554530253765</v>
      </c>
      <c r="L1088" s="202">
        <v>6.4159496855345903</v>
      </c>
      <c r="M1088" s="71">
        <v>117</v>
      </c>
      <c r="N1088" s="71">
        <v>117</v>
      </c>
      <c r="O1088" s="8">
        <v>5000</v>
      </c>
      <c r="P1088" s="10">
        <f t="shared" si="191"/>
        <v>306.01527255502248</v>
      </c>
      <c r="Q1088" s="11">
        <f t="shared" si="192"/>
        <v>2.8152667475174219E-2</v>
      </c>
      <c r="R1088" s="79"/>
    </row>
    <row r="1089" spans="1:18" x14ac:dyDescent="0.35">
      <c r="A1089" s="9">
        <f t="shared" si="193"/>
        <v>183</v>
      </c>
      <c r="B1089" s="14" t="s">
        <v>494</v>
      </c>
      <c r="C1089" s="8">
        <v>128</v>
      </c>
      <c r="D1089" s="8"/>
      <c r="E1089" s="8"/>
      <c r="F1089" s="8">
        <f t="shared" si="196"/>
        <v>128</v>
      </c>
      <c r="G1089" s="185">
        <f t="shared" si="194"/>
        <v>7.3381031003485597E-4</v>
      </c>
      <c r="H1089" s="185">
        <f t="shared" si="195"/>
        <v>5.375380756136893E-4</v>
      </c>
      <c r="I1089" s="18">
        <f t="shared" si="190"/>
        <v>5.4432145457349641</v>
      </c>
      <c r="J1089" s="18">
        <f t="shared" si="197"/>
        <v>1.1975072000616922</v>
      </c>
      <c r="K1089" s="205">
        <v>2.3367342818755246</v>
      </c>
      <c r="L1089" s="202">
        <v>0.21934870719776378</v>
      </c>
      <c r="M1089" s="71">
        <v>3</v>
      </c>
      <c r="N1089" s="71">
        <v>4</v>
      </c>
      <c r="O1089" s="8">
        <v>5000</v>
      </c>
      <c r="P1089" s="10">
        <f t="shared" si="191"/>
        <v>9.1968047348699447</v>
      </c>
      <c r="Q1089" s="11">
        <f t="shared" si="192"/>
        <v>7.1850036991171443E-2</v>
      </c>
      <c r="R1089" s="79"/>
    </row>
    <row r="1090" spans="1:18" x14ac:dyDescent="0.35">
      <c r="A1090" s="9">
        <f t="shared" si="193"/>
        <v>184</v>
      </c>
      <c r="B1090" s="14" t="s">
        <v>495</v>
      </c>
      <c r="C1090" s="8">
        <v>98.2</v>
      </c>
      <c r="D1090" s="8"/>
      <c r="E1090" s="8"/>
      <c r="F1090" s="8">
        <f t="shared" si="196"/>
        <v>98.2</v>
      </c>
      <c r="G1090" s="185">
        <f t="shared" si="194"/>
        <v>7.3381031003485597E-4</v>
      </c>
      <c r="H1090" s="185">
        <f t="shared" si="195"/>
        <v>5.375380756136893E-4</v>
      </c>
      <c r="I1090" s="18">
        <f t="shared" si="190"/>
        <v>5.4432145457349641</v>
      </c>
      <c r="J1090" s="18">
        <f t="shared" si="197"/>
        <v>1.1975072000616922</v>
      </c>
      <c r="K1090" s="205">
        <v>2.3367342818755246</v>
      </c>
      <c r="L1090" s="202">
        <v>0.21934870719776378</v>
      </c>
      <c r="M1090" s="71">
        <v>3</v>
      </c>
      <c r="N1090" s="71">
        <v>4</v>
      </c>
      <c r="O1090" s="8">
        <v>5000</v>
      </c>
      <c r="P1090" s="10">
        <f t="shared" si="191"/>
        <v>9.1968047348699447</v>
      </c>
      <c r="Q1090" s="11">
        <f t="shared" si="192"/>
        <v>9.3653816037372148E-2</v>
      </c>
      <c r="R1090" s="79"/>
    </row>
    <row r="1091" spans="1:18" x14ac:dyDescent="0.35">
      <c r="A1091" s="9">
        <f t="shared" si="193"/>
        <v>185</v>
      </c>
      <c r="B1091" s="14" t="s">
        <v>496</v>
      </c>
      <c r="C1091" s="8">
        <v>223.5</v>
      </c>
      <c r="D1091" s="8"/>
      <c r="E1091" s="8"/>
      <c r="F1091" s="8">
        <f t="shared" si="196"/>
        <v>223.5</v>
      </c>
      <c r="G1091" s="185">
        <f t="shared" si="194"/>
        <v>1.4676206200697119E-3</v>
      </c>
      <c r="H1091" s="185">
        <f t="shared" si="195"/>
        <v>1.254255509765275E-3</v>
      </c>
      <c r="I1091" s="18">
        <f t="shared" si="190"/>
        <v>11.653576556082005</v>
      </c>
      <c r="J1091" s="18">
        <f t="shared" si="197"/>
        <v>2.563786842338041</v>
      </c>
      <c r="K1091" s="205">
        <v>5.0028045222260813</v>
      </c>
      <c r="L1091" s="202">
        <v>0.43869741439552756</v>
      </c>
      <c r="M1091" s="71">
        <v>7</v>
      </c>
      <c r="N1091" s="71">
        <v>8</v>
      </c>
      <c r="O1091" s="8">
        <v>5000</v>
      </c>
      <c r="P1091" s="10">
        <f t="shared" si="191"/>
        <v>19.658865335041654</v>
      </c>
      <c r="Q1091" s="11">
        <f t="shared" si="192"/>
        <v>8.7959129015846321E-2</v>
      </c>
      <c r="R1091" s="79"/>
    </row>
    <row r="1092" spans="1:18" x14ac:dyDescent="0.35">
      <c r="A1092" s="9">
        <f t="shared" si="193"/>
        <v>186</v>
      </c>
      <c r="B1092" s="14" t="s">
        <v>497</v>
      </c>
      <c r="C1092" s="8">
        <v>34.6</v>
      </c>
      <c r="D1092" s="8"/>
      <c r="E1092" s="8"/>
      <c r="F1092" s="8">
        <f t="shared" si="196"/>
        <v>34.6</v>
      </c>
      <c r="G1092" s="185">
        <f t="shared" si="194"/>
        <v>3.6690515501742798E-4</v>
      </c>
      <c r="H1092" s="185">
        <f t="shared" si="195"/>
        <v>1.7917935853789643E-4</v>
      </c>
      <c r="I1092" s="18">
        <f t="shared" si="190"/>
        <v>2.3380335405614434</v>
      </c>
      <c r="J1092" s="18">
        <f t="shared" si="197"/>
        <v>0.51436737892351758</v>
      </c>
      <c r="K1092" s="205">
        <v>1.0036991617002466</v>
      </c>
      <c r="L1092" s="202">
        <v>0.10967435359888189</v>
      </c>
      <c r="M1092" s="71">
        <v>1</v>
      </c>
      <c r="N1092" s="71">
        <v>2</v>
      </c>
      <c r="O1092" s="8">
        <v>5000</v>
      </c>
      <c r="P1092" s="10">
        <f t="shared" si="191"/>
        <v>3.9657744347840893</v>
      </c>
      <c r="Q1092" s="11">
        <f t="shared" si="192"/>
        <v>0.11461775823075403</v>
      </c>
      <c r="R1092" s="79"/>
    </row>
    <row r="1093" spans="1:18" x14ac:dyDescent="0.35">
      <c r="A1093" s="9">
        <f t="shared" si="193"/>
        <v>187</v>
      </c>
      <c r="B1093" s="14" t="s">
        <v>498</v>
      </c>
      <c r="C1093" s="8">
        <v>7086.2</v>
      </c>
      <c r="D1093" s="8"/>
      <c r="E1093" s="8"/>
      <c r="F1093" s="8">
        <f t="shared" si="196"/>
        <v>7086.2</v>
      </c>
      <c r="G1093" s="185">
        <f t="shared" si="194"/>
        <v>2.2014309301045677E-2</v>
      </c>
      <c r="H1093" s="185">
        <f t="shared" si="195"/>
        <v>2.1501523024547574E-2</v>
      </c>
      <c r="I1093" s="18">
        <f t="shared" si="190"/>
        <v>186.31086031041121</v>
      </c>
      <c r="J1093" s="18">
        <f t="shared" si="197"/>
        <v>40.988389268290469</v>
      </c>
      <c r="K1093" s="205">
        <v>79.982107210516688</v>
      </c>
      <c r="L1093" s="202">
        <v>6.580461215932913</v>
      </c>
      <c r="M1093" s="71">
        <v>120</v>
      </c>
      <c r="N1093" s="71">
        <v>120</v>
      </c>
      <c r="O1093" s="8">
        <v>5000</v>
      </c>
      <c r="P1093" s="10">
        <f t="shared" si="191"/>
        <v>313.86181800515129</v>
      </c>
      <c r="Q1093" s="11">
        <f t="shared" si="192"/>
        <v>4.4291978494136672E-2</v>
      </c>
      <c r="R1093" s="79"/>
    </row>
    <row r="1094" spans="1:18" x14ac:dyDescent="0.35">
      <c r="A1094" s="9">
        <f t="shared" si="193"/>
        <v>188</v>
      </c>
      <c r="B1094" s="14" t="s">
        <v>499</v>
      </c>
      <c r="C1094" s="8">
        <v>119.3</v>
      </c>
      <c r="D1094" s="8"/>
      <c r="E1094" s="8">
        <v>25.7</v>
      </c>
      <c r="F1094" s="8">
        <f t="shared" si="196"/>
        <v>145</v>
      </c>
      <c r="G1094" s="185">
        <f t="shared" si="194"/>
        <v>9.1726288754356996E-4</v>
      </c>
      <c r="H1094" s="185">
        <f t="shared" si="195"/>
        <v>8.9589679268948217E-4</v>
      </c>
      <c r="I1094" s="18">
        <f t="shared" si="190"/>
        <v>7.7629525129338006</v>
      </c>
      <c r="J1094" s="18">
        <f t="shared" si="197"/>
        <v>1.707849552845436</v>
      </c>
      <c r="K1094" s="205">
        <v>3.332587800438195</v>
      </c>
      <c r="L1094" s="202">
        <v>0.27418588399720467</v>
      </c>
      <c r="M1094" s="71">
        <v>5</v>
      </c>
      <c r="N1094" s="71">
        <v>5</v>
      </c>
      <c r="O1094" s="8">
        <v>5000</v>
      </c>
      <c r="P1094" s="10">
        <f t="shared" si="191"/>
        <v>13.077575750214638</v>
      </c>
      <c r="Q1094" s="11">
        <f t="shared" si="192"/>
        <v>9.0190177587687159E-2</v>
      </c>
      <c r="R1094" s="79"/>
    </row>
    <row r="1095" spans="1:18" x14ac:dyDescent="0.35">
      <c r="A1095" s="9">
        <f t="shared" si="193"/>
        <v>189</v>
      </c>
      <c r="B1095" s="14" t="s">
        <v>522</v>
      </c>
      <c r="C1095" s="8">
        <v>48.3</v>
      </c>
      <c r="D1095" s="8"/>
      <c r="E1095" s="8"/>
      <c r="F1095" s="8">
        <f t="shared" si="196"/>
        <v>48.3</v>
      </c>
      <c r="G1095" s="185">
        <f t="shared" si="194"/>
        <v>3.6690515501742798E-4</v>
      </c>
      <c r="H1095" s="185">
        <f t="shared" si="195"/>
        <v>1.7917935853789643E-4</v>
      </c>
      <c r="I1095" s="18">
        <f t="shared" si="190"/>
        <v>2.3380335405614434</v>
      </c>
      <c r="J1095" s="18">
        <f t="shared" si="197"/>
        <v>0.51436737892351758</v>
      </c>
      <c r="K1095" s="205">
        <v>1.0036991617002466</v>
      </c>
      <c r="L1095" s="202">
        <v>0.10967435359888189</v>
      </c>
      <c r="M1095" s="71">
        <v>1</v>
      </c>
      <c r="N1095" s="71">
        <v>2</v>
      </c>
      <c r="O1095" s="8">
        <v>5000</v>
      </c>
      <c r="P1095" s="10">
        <f t="shared" si="191"/>
        <v>3.9657744347840893</v>
      </c>
      <c r="Q1095" s="11">
        <f t="shared" si="192"/>
        <v>8.2107131154950094E-2</v>
      </c>
      <c r="R1095" s="79"/>
    </row>
    <row r="1096" spans="1:18" x14ac:dyDescent="0.35">
      <c r="A1096" s="9">
        <f t="shared" si="193"/>
        <v>190</v>
      </c>
      <c r="B1096" s="14" t="s">
        <v>501</v>
      </c>
      <c r="C1096" s="8">
        <v>4464.3</v>
      </c>
      <c r="D1096" s="8"/>
      <c r="E1096" s="8"/>
      <c r="F1096" s="8">
        <f t="shared" si="196"/>
        <v>4464.3</v>
      </c>
      <c r="G1096" s="185">
        <f t="shared" si="194"/>
        <v>2.7150981471289672E-2</v>
      </c>
      <c r="H1096" s="185">
        <f t="shared" si="195"/>
        <v>2.6339365705070776E-2</v>
      </c>
      <c r="I1096" s="18">
        <f t="shared" si="190"/>
        <v>229.01624691822843</v>
      </c>
      <c r="J1096" s="18">
        <f t="shared" si="197"/>
        <v>50.383574322010254</v>
      </c>
      <c r="K1096" s="205">
        <v>98.315262934495536</v>
      </c>
      <c r="L1096" s="202">
        <v>8.1159021663172588</v>
      </c>
      <c r="M1096" s="71">
        <v>147</v>
      </c>
      <c r="N1096" s="71">
        <v>148</v>
      </c>
      <c r="O1096" s="8">
        <v>5000</v>
      </c>
      <c r="P1096" s="10">
        <f t="shared" si="191"/>
        <v>385.83098634105147</v>
      </c>
      <c r="Q1096" s="11">
        <f t="shared" si="192"/>
        <v>8.6425864377629516E-2</v>
      </c>
      <c r="R1096" s="79"/>
    </row>
    <row r="1097" spans="1:18" x14ac:dyDescent="0.35">
      <c r="A1097" s="9">
        <f t="shared" si="193"/>
        <v>191</v>
      </c>
      <c r="B1097" s="14" t="s">
        <v>502</v>
      </c>
      <c r="C1097" s="8">
        <v>4442.8</v>
      </c>
      <c r="D1097" s="8">
        <v>93.6</v>
      </c>
      <c r="E1097" s="8">
        <v>44.3</v>
      </c>
      <c r="F1097" s="8">
        <f t="shared" si="196"/>
        <v>4580.7000000000007</v>
      </c>
      <c r="G1097" s="185">
        <f t="shared" si="194"/>
        <v>2.7334434048798383E-2</v>
      </c>
      <c r="H1097" s="185">
        <f t="shared" si="195"/>
        <v>2.669772442214657E-2</v>
      </c>
      <c r="I1097" s="18">
        <f t="shared" ref="I1097:I1114" si="198">(G1097+H1097)*$S$2</f>
        <v>231.33598488542725</v>
      </c>
      <c r="J1097" s="18">
        <f t="shared" si="197"/>
        <v>50.893916674793992</v>
      </c>
      <c r="K1097" s="205">
        <v>99.311116453058204</v>
      </c>
      <c r="L1097" s="202">
        <v>8.1707393431167006</v>
      </c>
      <c r="M1097" s="71">
        <v>149</v>
      </c>
      <c r="N1097" s="71">
        <v>149</v>
      </c>
      <c r="O1097" s="8">
        <v>5000</v>
      </c>
      <c r="P1097" s="10">
        <f t="shared" ref="P1097:P1115" si="199">I1097+J1097+K1097+L1097</f>
        <v>389.71175735639616</v>
      </c>
      <c r="Q1097" s="11">
        <f t="shared" ref="Q1097:Q1116" si="200">P1097/F1097</f>
        <v>8.5076900333223335E-2</v>
      </c>
      <c r="R1097" s="79"/>
    </row>
    <row r="1098" spans="1:18" x14ac:dyDescent="0.35">
      <c r="A1098" s="9">
        <f t="shared" si="193"/>
        <v>192</v>
      </c>
      <c r="B1098" s="14" t="s">
        <v>503</v>
      </c>
      <c r="C1098" s="8">
        <v>4605.3999999999996</v>
      </c>
      <c r="D1098" s="8"/>
      <c r="E1098" s="8"/>
      <c r="F1098" s="8">
        <f t="shared" si="196"/>
        <v>4605.3999999999996</v>
      </c>
      <c r="G1098" s="185">
        <f t="shared" si="194"/>
        <v>2.6967528893780957E-2</v>
      </c>
      <c r="H1098" s="185">
        <f t="shared" si="195"/>
        <v>2.6339365705070776E-2</v>
      </c>
      <c r="I1098" s="18">
        <f t="shared" si="198"/>
        <v>228.23080388025375</v>
      </c>
      <c r="J1098" s="18">
        <f t="shared" si="197"/>
        <v>50.210776853655823</v>
      </c>
      <c r="K1098" s="205">
        <v>97.978081332882937</v>
      </c>
      <c r="L1098" s="202">
        <v>8.0610649895178188</v>
      </c>
      <c r="M1098" s="71">
        <v>147</v>
      </c>
      <c r="N1098" s="71">
        <v>147</v>
      </c>
      <c r="O1098" s="8">
        <v>5000</v>
      </c>
      <c r="P1098" s="10">
        <f t="shared" si="199"/>
        <v>384.48072705631034</v>
      </c>
      <c r="Q1098" s="11">
        <f t="shared" si="200"/>
        <v>8.3484762899272674E-2</v>
      </c>
      <c r="R1098" s="79"/>
    </row>
    <row r="1099" spans="1:18" x14ac:dyDescent="0.35">
      <c r="A1099" s="9">
        <f t="shared" ref="A1099:A1114" si="201">A1098+1</f>
        <v>193</v>
      </c>
      <c r="B1099" s="14" t="s">
        <v>504</v>
      </c>
      <c r="C1099" s="8">
        <v>3144.4</v>
      </c>
      <c r="D1099" s="8"/>
      <c r="E1099" s="8"/>
      <c r="F1099" s="8">
        <f t="shared" si="196"/>
        <v>3144.4</v>
      </c>
      <c r="G1099" s="185">
        <f t="shared" si="194"/>
        <v>1.9262520638414968E-2</v>
      </c>
      <c r="H1099" s="185">
        <f t="shared" si="195"/>
        <v>1.8813832646479126E-2</v>
      </c>
      <c r="I1099" s="18">
        <f t="shared" si="198"/>
        <v>163.02200277160981</v>
      </c>
      <c r="J1099" s="18">
        <f t="shared" si="197"/>
        <v>35.864840609754161</v>
      </c>
      <c r="K1099" s="205">
        <v>69.984343809202088</v>
      </c>
      <c r="L1099" s="202">
        <v>5.7579035639412997</v>
      </c>
      <c r="M1099" s="71">
        <v>105</v>
      </c>
      <c r="N1099" s="71">
        <v>105</v>
      </c>
      <c r="O1099" s="8">
        <v>5000</v>
      </c>
      <c r="P1099" s="10">
        <f t="shared" si="199"/>
        <v>274.62909075450733</v>
      </c>
      <c r="Q1099" s="11">
        <f t="shared" si="200"/>
        <v>8.73391078598484E-2</v>
      </c>
      <c r="R1099" s="79"/>
    </row>
    <row r="1100" spans="1:18" x14ac:dyDescent="0.35">
      <c r="A1100" s="9">
        <f t="shared" si="201"/>
        <v>194</v>
      </c>
      <c r="B1100" s="14" t="s">
        <v>505</v>
      </c>
      <c r="C1100" s="8">
        <v>3129.44</v>
      </c>
      <c r="D1100" s="8"/>
      <c r="E1100" s="8"/>
      <c r="F1100" s="8">
        <f t="shared" si="196"/>
        <v>3129.44</v>
      </c>
      <c r="G1100" s="185">
        <f t="shared" ref="G1100:G1114" si="202">1/5451*N1100</f>
        <v>1.9262520638414968E-2</v>
      </c>
      <c r="H1100" s="185">
        <f t="shared" ref="H1100:H1114" si="203">1/5581*M1100</f>
        <v>1.8813832646479126E-2</v>
      </c>
      <c r="I1100" s="18">
        <f t="shared" si="198"/>
        <v>163.02200277160981</v>
      </c>
      <c r="J1100" s="18">
        <f t="shared" si="197"/>
        <v>35.864840609754161</v>
      </c>
      <c r="K1100" s="205">
        <v>69.984343809202088</v>
      </c>
      <c r="L1100" s="202">
        <v>5.7579035639412997</v>
      </c>
      <c r="M1100" s="71">
        <v>105</v>
      </c>
      <c r="N1100" s="71">
        <v>105</v>
      </c>
      <c r="O1100" s="8">
        <v>5000</v>
      </c>
      <c r="P1100" s="10">
        <f t="shared" si="199"/>
        <v>274.62909075450733</v>
      </c>
      <c r="Q1100" s="11">
        <f t="shared" si="200"/>
        <v>8.7756624429452978E-2</v>
      </c>
      <c r="R1100" s="79"/>
    </row>
    <row r="1101" spans="1:18" x14ac:dyDescent="0.35">
      <c r="A1101" s="9">
        <f t="shared" si="201"/>
        <v>195</v>
      </c>
      <c r="B1101" s="14" t="s">
        <v>506</v>
      </c>
      <c r="C1101" s="8">
        <v>2023.28</v>
      </c>
      <c r="D1101" s="8"/>
      <c r="E1101" s="8"/>
      <c r="F1101" s="8">
        <f t="shared" si="196"/>
        <v>2023.28</v>
      </c>
      <c r="G1101" s="185">
        <f t="shared" si="202"/>
        <v>9.9064391854705551E-3</v>
      </c>
      <c r="H1101" s="185">
        <f t="shared" si="203"/>
        <v>9.6756853610464079E-3</v>
      </c>
      <c r="I1101" s="18">
        <f t="shared" si="198"/>
        <v>83.839887139685047</v>
      </c>
      <c r="J1101" s="18">
        <f t="shared" si="197"/>
        <v>18.444775170730711</v>
      </c>
      <c r="K1101" s="205">
        <v>35.991948244732505</v>
      </c>
      <c r="L1101" s="202">
        <v>2.9612075471698112</v>
      </c>
      <c r="M1101" s="71">
        <v>54</v>
      </c>
      <c r="N1101" s="71">
        <v>54</v>
      </c>
      <c r="O1101" s="8">
        <v>5000</v>
      </c>
      <c r="P1101" s="10">
        <f t="shared" si="199"/>
        <v>141.23781810231807</v>
      </c>
      <c r="Q1101" s="11">
        <f t="shared" si="200"/>
        <v>6.9806362986001971E-2</v>
      </c>
      <c r="R1101" s="79"/>
    </row>
    <row r="1102" spans="1:18" x14ac:dyDescent="0.35">
      <c r="A1102" s="9">
        <f t="shared" si="201"/>
        <v>196</v>
      </c>
      <c r="B1102" s="14" t="s">
        <v>500</v>
      </c>
      <c r="C1102" s="8">
        <v>1913.79</v>
      </c>
      <c r="D1102" s="8"/>
      <c r="E1102" s="8"/>
      <c r="F1102" s="8">
        <f t="shared" si="196"/>
        <v>1913.79</v>
      </c>
      <c r="G1102" s="185">
        <f t="shared" si="202"/>
        <v>1.0273344340487984E-2</v>
      </c>
      <c r="H1102" s="185">
        <f t="shared" si="203"/>
        <v>1.00340440781222E-2</v>
      </c>
      <c r="I1102" s="18">
        <f t="shared" si="198"/>
        <v>86.945068144858567</v>
      </c>
      <c r="J1102" s="18">
        <f t="shared" si="197"/>
        <v>19.127914991868884</v>
      </c>
      <c r="K1102" s="205">
        <v>37.324983364907787</v>
      </c>
      <c r="L1102" s="202">
        <v>3.0708819007686929</v>
      </c>
      <c r="M1102" s="71">
        <v>56</v>
      </c>
      <c r="N1102" s="71">
        <v>56</v>
      </c>
      <c r="O1102" s="8">
        <v>5000</v>
      </c>
      <c r="P1102" s="10">
        <f t="shared" si="199"/>
        <v>146.46884840240392</v>
      </c>
      <c r="Q1102" s="69">
        <f t="shared" si="200"/>
        <v>7.6533396246403165E-2</v>
      </c>
      <c r="R1102" s="79"/>
    </row>
    <row r="1103" spans="1:18" x14ac:dyDescent="0.35">
      <c r="A1103" s="9">
        <f t="shared" si="201"/>
        <v>197</v>
      </c>
      <c r="B1103" s="14" t="s">
        <v>523</v>
      </c>
      <c r="C1103" s="8">
        <v>577.85</v>
      </c>
      <c r="D1103" s="8">
        <v>103.9</v>
      </c>
      <c r="E1103" s="8">
        <v>13.6</v>
      </c>
      <c r="F1103" s="8">
        <f t="shared" si="196"/>
        <v>695.35</v>
      </c>
      <c r="G1103" s="185">
        <f t="shared" si="202"/>
        <v>2.9352412401394239E-3</v>
      </c>
      <c r="H1103" s="185">
        <f t="shared" si="203"/>
        <v>2.8668697366063429E-3</v>
      </c>
      <c r="I1103" s="18">
        <f t="shared" si="198"/>
        <v>24.841448041388162</v>
      </c>
      <c r="J1103" s="18">
        <f t="shared" si="197"/>
        <v>5.4651185691053961</v>
      </c>
      <c r="K1103" s="205">
        <v>10.664280961402225</v>
      </c>
      <c r="L1103" s="202">
        <v>0.87739482879105513</v>
      </c>
      <c r="M1103" s="71">
        <v>16</v>
      </c>
      <c r="N1103" s="71">
        <v>16</v>
      </c>
      <c r="O1103" s="8">
        <v>5000</v>
      </c>
      <c r="P1103" s="10">
        <f t="shared" si="199"/>
        <v>41.848242400686836</v>
      </c>
      <c r="Q1103" s="69">
        <f t="shared" si="200"/>
        <v>6.0182990437458596E-2</v>
      </c>
      <c r="R1103" s="79"/>
    </row>
    <row r="1104" spans="1:18" x14ac:dyDescent="0.35">
      <c r="A1104" s="9">
        <f t="shared" si="201"/>
        <v>198</v>
      </c>
      <c r="B1104" s="14" t="s">
        <v>537</v>
      </c>
      <c r="C1104" s="8">
        <v>1487.8</v>
      </c>
      <c r="D1104" s="8"/>
      <c r="E1104" s="8"/>
      <c r="F1104" s="8">
        <f t="shared" si="196"/>
        <v>1487.8</v>
      </c>
      <c r="G1104" s="185">
        <f t="shared" si="202"/>
        <v>8.0719134103834148E-3</v>
      </c>
      <c r="H1104" s="185">
        <f t="shared" si="203"/>
        <v>7.883891775667444E-3</v>
      </c>
      <c r="I1104" s="18">
        <f t="shared" si="198"/>
        <v>68.313982113817445</v>
      </c>
      <c r="J1104" s="18">
        <f t="shared" si="197"/>
        <v>15.029076065039838</v>
      </c>
      <c r="K1104" s="205">
        <v>29.326772643856113</v>
      </c>
      <c r="L1104" s="202">
        <v>2.4128357791754014</v>
      </c>
      <c r="M1104" s="71">
        <v>44</v>
      </c>
      <c r="N1104" s="71">
        <v>44</v>
      </c>
      <c r="O1104" s="8">
        <v>5000</v>
      </c>
      <c r="P1104" s="10">
        <f t="shared" si="199"/>
        <v>115.0826666018888</v>
      </c>
      <c r="Q1104" s="69">
        <f t="shared" si="200"/>
        <v>7.7350898374706822E-2</v>
      </c>
      <c r="R1104" s="79"/>
    </row>
    <row r="1105" spans="1:20" x14ac:dyDescent="0.35">
      <c r="A1105" s="9">
        <f t="shared" si="201"/>
        <v>199</v>
      </c>
      <c r="B1105" s="14" t="s">
        <v>549</v>
      </c>
      <c r="C1105" s="8">
        <v>1266.08</v>
      </c>
      <c r="D1105" s="8"/>
      <c r="E1105" s="8"/>
      <c r="F1105" s="8">
        <f t="shared" si="196"/>
        <v>1266.08</v>
      </c>
      <c r="G1105" s="185">
        <f t="shared" si="202"/>
        <v>3.852504127682994E-3</v>
      </c>
      <c r="H1105" s="185">
        <f t="shared" si="203"/>
        <v>3.7627665292958249E-3</v>
      </c>
      <c r="I1105" s="18">
        <f t="shared" si="198"/>
        <v>32.604400554321963</v>
      </c>
      <c r="J1105" s="18">
        <f t="shared" si="197"/>
        <v>7.1729681219508317</v>
      </c>
      <c r="K1105" s="205">
        <v>13.996868761840419</v>
      </c>
      <c r="L1105" s="202">
        <v>1.1515807127882598</v>
      </c>
      <c r="M1105" s="71">
        <v>21</v>
      </c>
      <c r="N1105" s="71">
        <v>21</v>
      </c>
      <c r="O1105" s="8">
        <v>5000</v>
      </c>
      <c r="P1105" s="10">
        <f t="shared" si="199"/>
        <v>54.92581815090147</v>
      </c>
      <c r="Q1105" s="69">
        <f t="shared" si="200"/>
        <v>4.3382580998753216E-2</v>
      </c>
      <c r="R1105" s="79"/>
    </row>
    <row r="1106" spans="1:20" x14ac:dyDescent="0.35">
      <c r="A1106" s="9">
        <f t="shared" si="201"/>
        <v>200</v>
      </c>
      <c r="B1106" s="14" t="s">
        <v>550</v>
      </c>
      <c r="C1106" s="8">
        <v>3679.6</v>
      </c>
      <c r="D1106" s="8"/>
      <c r="E1106" s="8"/>
      <c r="F1106" s="8">
        <f t="shared" si="196"/>
        <v>3679.6</v>
      </c>
      <c r="G1106" s="185">
        <f t="shared" si="202"/>
        <v>2.1280498991010824E-2</v>
      </c>
      <c r="H1106" s="185">
        <f t="shared" si="203"/>
        <v>2.0784805590395986E-2</v>
      </c>
      <c r="I1106" s="18">
        <f t="shared" si="198"/>
        <v>180.10049830006417</v>
      </c>
      <c r="J1106" s="18">
        <f t="shared" si="197"/>
        <v>39.622109626014115</v>
      </c>
      <c r="K1106" s="205">
        <v>77.316036970166124</v>
      </c>
      <c r="L1106" s="202">
        <v>6.3611125087351494</v>
      </c>
      <c r="M1106" s="71">
        <v>116</v>
      </c>
      <c r="N1106" s="71">
        <v>116</v>
      </c>
      <c r="O1106" s="8">
        <v>5000</v>
      </c>
      <c r="P1106" s="10">
        <f t="shared" si="199"/>
        <v>303.3997574049796</v>
      </c>
      <c r="Q1106" s="69">
        <f t="shared" si="200"/>
        <v>8.2454548702299055E-2</v>
      </c>
      <c r="R1106" s="219"/>
      <c r="S1106" s="192"/>
      <c r="T1106" s="192"/>
    </row>
    <row r="1107" spans="1:20" s="70" customFormat="1" x14ac:dyDescent="0.35">
      <c r="A1107" s="9">
        <f t="shared" si="201"/>
        <v>201</v>
      </c>
      <c r="B1107" s="117" t="s">
        <v>557</v>
      </c>
      <c r="C1107" s="35">
        <v>1605.7</v>
      </c>
      <c r="D1107" s="35">
        <v>65.5</v>
      </c>
      <c r="E1107" s="35"/>
      <c r="F1107" s="35">
        <v>1671.2</v>
      </c>
      <c r="G1107" s="185">
        <f t="shared" si="202"/>
        <v>0</v>
      </c>
      <c r="H1107" s="185">
        <f t="shared" si="203"/>
        <v>2.1501523024547572E-3</v>
      </c>
      <c r="I1107" s="119">
        <f t="shared" si="198"/>
        <v>9.2057695753449202</v>
      </c>
      <c r="J1107" s="18">
        <f t="shared" si="197"/>
        <v>2.0252693065758827</v>
      </c>
      <c r="K1107" s="205">
        <v>3.9520315017003758</v>
      </c>
      <c r="L1107" s="202">
        <v>0</v>
      </c>
      <c r="M1107" s="40">
        <v>12</v>
      </c>
      <c r="N1107" s="40">
        <v>0</v>
      </c>
      <c r="O1107" s="35">
        <v>5000</v>
      </c>
      <c r="P1107" s="120">
        <f t="shared" si="199"/>
        <v>15.183070383621178</v>
      </c>
      <c r="Q1107" s="121">
        <f t="shared" si="200"/>
        <v>9.0851306747374207E-3</v>
      </c>
      <c r="R1107" s="219"/>
      <c r="S1107" s="192"/>
      <c r="T1107" s="192"/>
    </row>
    <row r="1108" spans="1:20" s="70" customFormat="1" x14ac:dyDescent="0.35">
      <c r="A1108" s="9">
        <f t="shared" si="201"/>
        <v>202</v>
      </c>
      <c r="B1108" s="117" t="s">
        <v>558</v>
      </c>
      <c r="C1108" s="35">
        <v>632.79999999999995</v>
      </c>
      <c r="D1108" s="35"/>
      <c r="E1108" s="35"/>
      <c r="F1108" s="35">
        <v>632.79999999999995</v>
      </c>
      <c r="G1108" s="185">
        <f t="shared" si="202"/>
        <v>0</v>
      </c>
      <c r="H1108" s="185">
        <f t="shared" si="203"/>
        <v>1.0750761512273786E-3</v>
      </c>
      <c r="I1108" s="119">
        <f t="shared" si="198"/>
        <v>4.6028847876724601</v>
      </c>
      <c r="J1108" s="18">
        <f t="shared" si="197"/>
        <v>1.0126346532879413</v>
      </c>
      <c r="K1108" s="205">
        <v>1.9760157508501879</v>
      </c>
      <c r="L1108" s="202">
        <v>0</v>
      </c>
      <c r="M1108" s="40">
        <v>6</v>
      </c>
      <c r="N1108" s="40">
        <v>0</v>
      </c>
      <c r="O1108" s="35">
        <v>5000</v>
      </c>
      <c r="P1108" s="120">
        <f t="shared" si="199"/>
        <v>7.5915351918105891</v>
      </c>
      <c r="Q1108" s="121">
        <f t="shared" si="200"/>
        <v>1.1996737028777796E-2</v>
      </c>
      <c r="R1108" s="219"/>
      <c r="S1108" s="192"/>
      <c r="T1108" s="192"/>
    </row>
    <row r="1109" spans="1:20" s="70" customFormat="1" x14ac:dyDescent="0.35">
      <c r="A1109" s="9">
        <f t="shared" si="201"/>
        <v>203</v>
      </c>
      <c r="B1109" s="117" t="s">
        <v>559</v>
      </c>
      <c r="C1109" s="35">
        <v>514.6</v>
      </c>
      <c r="D1109" s="35"/>
      <c r="E1109" s="35"/>
      <c r="F1109" s="35">
        <f t="shared" si="196"/>
        <v>514.6</v>
      </c>
      <c r="G1109" s="185">
        <f t="shared" si="202"/>
        <v>3.6690515501742798E-3</v>
      </c>
      <c r="H1109" s="185">
        <f t="shared" si="203"/>
        <v>3.5835871707579287E-3</v>
      </c>
      <c r="I1109" s="119">
        <f t="shared" si="198"/>
        <v>31.051810051735202</v>
      </c>
      <c r="J1109" s="18">
        <f t="shared" si="197"/>
        <v>6.8313982113817442</v>
      </c>
      <c r="K1109" s="205">
        <v>13.33035120175278</v>
      </c>
      <c r="L1109" s="202">
        <v>1.0232697636511818</v>
      </c>
      <c r="M1109" s="40">
        <v>20</v>
      </c>
      <c r="N1109" s="40">
        <v>20</v>
      </c>
      <c r="O1109" s="35">
        <v>5000</v>
      </c>
      <c r="P1109" s="120">
        <f t="shared" si="199"/>
        <v>52.236829228520911</v>
      </c>
      <c r="Q1109" s="121">
        <f t="shared" si="200"/>
        <v>0.10150957875732784</v>
      </c>
      <c r="R1109" s="219"/>
      <c r="S1109" s="192"/>
      <c r="T1109" s="192"/>
    </row>
    <row r="1110" spans="1:20" s="49" customFormat="1" ht="18" x14ac:dyDescent="0.4">
      <c r="A1110" s="9">
        <f t="shared" si="201"/>
        <v>204</v>
      </c>
      <c r="B1110" s="129" t="s">
        <v>585</v>
      </c>
      <c r="C1110" s="130">
        <v>6066</v>
      </c>
      <c r="D1110" s="130"/>
      <c r="E1110" s="130"/>
      <c r="F1110" s="93">
        <f t="shared" si="196"/>
        <v>6066</v>
      </c>
      <c r="G1110" s="185">
        <f t="shared" si="202"/>
        <v>0</v>
      </c>
      <c r="H1110" s="185">
        <f t="shared" si="203"/>
        <v>4.3003046049095144E-3</v>
      </c>
      <c r="I1110" s="127">
        <f t="shared" si="198"/>
        <v>18.41153915068984</v>
      </c>
      <c r="J1110" s="18">
        <f t="shared" si="197"/>
        <v>4.0505386131517653</v>
      </c>
      <c r="K1110" s="205">
        <v>7.9040630034007515</v>
      </c>
      <c r="L1110" s="202">
        <v>2.6019839999999999</v>
      </c>
      <c r="M1110" s="131">
        <v>24</v>
      </c>
      <c r="N1110" s="128"/>
      <c r="O1110" s="93">
        <v>5000</v>
      </c>
      <c r="P1110" s="94">
        <f t="shared" si="199"/>
        <v>32.968124767242358</v>
      </c>
      <c r="Q1110" s="123">
        <f t="shared" si="200"/>
        <v>5.4349035224599994E-3</v>
      </c>
      <c r="R1110" s="219"/>
      <c r="S1110" s="192"/>
      <c r="T1110" s="192"/>
    </row>
    <row r="1111" spans="1:20" s="49" customFormat="1" ht="18" x14ac:dyDescent="0.4">
      <c r="A1111" s="9">
        <f t="shared" si="201"/>
        <v>205</v>
      </c>
      <c r="B1111" s="129" t="s">
        <v>586</v>
      </c>
      <c r="C1111" s="130">
        <v>5812</v>
      </c>
      <c r="D1111" s="130"/>
      <c r="E1111" s="130">
        <v>261.60000000000002</v>
      </c>
      <c r="F1111" s="93">
        <f t="shared" si="196"/>
        <v>6073.6</v>
      </c>
      <c r="G1111" s="185">
        <f t="shared" si="202"/>
        <v>0</v>
      </c>
      <c r="H1111" s="185">
        <f t="shared" si="203"/>
        <v>1.9530550080630711E-2</v>
      </c>
      <c r="I1111" s="127">
        <f t="shared" si="198"/>
        <v>83.619073642716359</v>
      </c>
      <c r="J1111" s="18">
        <f t="shared" si="197"/>
        <v>18.396196201397601</v>
      </c>
      <c r="K1111" s="205">
        <v>35.897619473778413</v>
      </c>
      <c r="L1111" s="202">
        <v>11.817344</v>
      </c>
      <c r="M1111" s="131">
        <v>109</v>
      </c>
      <c r="N1111" s="128"/>
      <c r="O1111" s="93">
        <v>5000</v>
      </c>
      <c r="P1111" s="94">
        <f t="shared" si="199"/>
        <v>149.73023331789236</v>
      </c>
      <c r="Q1111" s="123">
        <f t="shared" si="200"/>
        <v>2.4652633251760463E-2</v>
      </c>
      <c r="R1111" s="219"/>
      <c r="S1111" s="192"/>
      <c r="T1111" s="192"/>
    </row>
    <row r="1112" spans="1:20" s="70" customFormat="1" x14ac:dyDescent="0.35">
      <c r="A1112" s="9">
        <f t="shared" si="201"/>
        <v>206</v>
      </c>
      <c r="B1112" s="122" t="s">
        <v>594</v>
      </c>
      <c r="C1112" s="37">
        <v>1388.6</v>
      </c>
      <c r="D1112" s="37"/>
      <c r="E1112" s="37"/>
      <c r="F1112" s="37">
        <v>1388.6</v>
      </c>
      <c r="G1112" s="185">
        <f t="shared" si="202"/>
        <v>2.3848835076132821E-3</v>
      </c>
      <c r="H1112" s="185">
        <f t="shared" si="203"/>
        <v>2.3293316609926534E-3</v>
      </c>
      <c r="I1112" s="127">
        <f t="shared" si="198"/>
        <v>20.183676533627882</v>
      </c>
      <c r="J1112" s="18">
        <f t="shared" si="197"/>
        <v>4.4404088373981336</v>
      </c>
      <c r="K1112" s="205">
        <v>8.6647282811393076</v>
      </c>
      <c r="L1112" s="202">
        <v>0.7128875181058496</v>
      </c>
      <c r="M1112" s="202">
        <v>13</v>
      </c>
      <c r="N1112" s="71">
        <v>13</v>
      </c>
      <c r="O1112" s="93">
        <v>5000</v>
      </c>
      <c r="P1112" s="94">
        <f t="shared" si="199"/>
        <v>34.001701170271176</v>
      </c>
      <c r="Q1112" s="123">
        <f t="shared" si="200"/>
        <v>2.4486317996738571E-2</v>
      </c>
      <c r="R1112" s="219"/>
      <c r="S1112" s="192"/>
      <c r="T1112" s="192"/>
    </row>
    <row r="1113" spans="1:20" s="70" customFormat="1" x14ac:dyDescent="0.35">
      <c r="A1113" s="9">
        <f t="shared" si="201"/>
        <v>207</v>
      </c>
      <c r="B1113" s="122" t="s">
        <v>595</v>
      </c>
      <c r="C1113" s="37">
        <v>4609.7</v>
      </c>
      <c r="D1113" s="37"/>
      <c r="E1113" s="37"/>
      <c r="F1113" s="37">
        <v>4609.7</v>
      </c>
      <c r="G1113" s="185">
        <f t="shared" si="202"/>
        <v>2.0546688680975967E-2</v>
      </c>
      <c r="H1113" s="185">
        <f t="shared" si="203"/>
        <v>2.0068088156244401E-2</v>
      </c>
      <c r="I1113" s="127">
        <f t="shared" si="198"/>
        <v>173.89013628971713</v>
      </c>
      <c r="J1113" s="18">
        <f t="shared" si="197"/>
        <v>38.255829983737769</v>
      </c>
      <c r="K1113" s="205">
        <v>74.649966729815574</v>
      </c>
      <c r="L1113" s="202">
        <v>6.1418001559888582</v>
      </c>
      <c r="M1113" s="202">
        <v>112</v>
      </c>
      <c r="N1113" s="71">
        <v>112</v>
      </c>
      <c r="O1113" s="93">
        <v>5000</v>
      </c>
      <c r="P1113" s="94">
        <f t="shared" si="199"/>
        <v>292.93773315925932</v>
      </c>
      <c r="Q1113" s="123">
        <f t="shared" si="200"/>
        <v>6.3548112276126278E-2</v>
      </c>
      <c r="R1113" s="219"/>
      <c r="S1113" s="192"/>
      <c r="T1113" s="192"/>
    </row>
    <row r="1114" spans="1:20" s="70" customFormat="1" x14ac:dyDescent="0.35">
      <c r="A1114" s="9">
        <f t="shared" si="201"/>
        <v>208</v>
      </c>
      <c r="B1114" s="122" t="s">
        <v>596</v>
      </c>
      <c r="C1114" s="37">
        <v>608</v>
      </c>
      <c r="D1114" s="37"/>
      <c r="E1114" s="37"/>
      <c r="F1114" s="37">
        <f>C1114+D1114+E1114</f>
        <v>608</v>
      </c>
      <c r="G1114" s="185">
        <f t="shared" si="202"/>
        <v>0</v>
      </c>
      <c r="H1114" s="185">
        <f t="shared" si="203"/>
        <v>4.6586633219853069E-3</v>
      </c>
      <c r="I1114" s="127">
        <f t="shared" si="198"/>
        <v>19.94583407991399</v>
      </c>
      <c r="J1114" s="18">
        <f t="shared" si="197"/>
        <v>4.3880834975810776</v>
      </c>
      <c r="K1114" s="205">
        <v>8.562734920350815</v>
      </c>
      <c r="L1114" s="202">
        <v>0</v>
      </c>
      <c r="M1114" s="202">
        <v>26</v>
      </c>
      <c r="N1114" s="71">
        <v>0</v>
      </c>
      <c r="O1114" s="93">
        <v>5000</v>
      </c>
      <c r="P1114" s="94">
        <f t="shared" si="199"/>
        <v>32.896652497845885</v>
      </c>
      <c r="Q1114" s="123">
        <f t="shared" si="200"/>
        <v>5.4106336345141261E-2</v>
      </c>
      <c r="R1114" s="219"/>
      <c r="S1114" s="192"/>
      <c r="T1114" s="192"/>
    </row>
    <row r="1115" spans="1:20" s="172" customFormat="1" ht="18.5" thickBot="1" x14ac:dyDescent="0.45">
      <c r="A1115" s="220"/>
      <c r="B1115" s="162" t="s">
        <v>1698</v>
      </c>
      <c r="C1115" s="170">
        <f>SUM(C907:C1114)</f>
        <v>212131.79999999996</v>
      </c>
      <c r="D1115" s="170">
        <f>SUM(D907:D1114)</f>
        <v>369.20000000000005</v>
      </c>
      <c r="E1115" s="170">
        <f>SUM(E907:E1114)</f>
        <v>577.21</v>
      </c>
      <c r="F1115" s="170">
        <f>SUM(F907:F1114)</f>
        <v>213078.21000000002</v>
      </c>
      <c r="G1115" s="170">
        <f>SUM(G907:G1114)</f>
        <v>0.99999999999999989</v>
      </c>
      <c r="H1115" s="170">
        <f t="shared" ref="H1115:N1115" si="204">SUM(H907:H1114)</f>
        <v>0.99999999999999911</v>
      </c>
      <c r="I1115" s="170">
        <f>SUM(I907:I1114)</f>
        <v>8562.9</v>
      </c>
      <c r="J1115" s="170">
        <f>SUM(J907:J1114)</f>
        <v>1883.8379999999988</v>
      </c>
      <c r="K1115" s="341">
        <f>SUM(K907:K1114)</f>
        <v>3676.0008946394773</v>
      </c>
      <c r="L1115" s="170">
        <f t="shared" si="204"/>
        <v>313.15426517219765</v>
      </c>
      <c r="M1115" s="170">
        <f t="shared" si="204"/>
        <v>5581</v>
      </c>
      <c r="N1115" s="170">
        <f t="shared" si="204"/>
        <v>5451</v>
      </c>
      <c r="O1115" s="93">
        <v>5000</v>
      </c>
      <c r="P1115" s="163">
        <f t="shared" si="199"/>
        <v>14435.893159811672</v>
      </c>
      <c r="Q1115" s="163">
        <f t="shared" si="200"/>
        <v>6.7749269903345219E-2</v>
      </c>
      <c r="R1115" s="166"/>
    </row>
    <row r="1116" spans="1:20" ht="18" x14ac:dyDescent="0.4">
      <c r="A1116" s="1"/>
      <c r="B1116" s="13" t="s">
        <v>508</v>
      </c>
      <c r="C1116" s="15">
        <f t="shared" ref="C1116:N1116" si="205">C461+C526+C603+C724+C862+C905+C1115</f>
        <v>1458958.0499999998</v>
      </c>
      <c r="D1116" s="15">
        <f t="shared" si="205"/>
        <v>8346.58</v>
      </c>
      <c r="E1116" s="15">
        <f t="shared" si="205"/>
        <v>19847.710000000003</v>
      </c>
      <c r="F1116" s="15">
        <f t="shared" si="205"/>
        <v>1487152.3399999999</v>
      </c>
      <c r="G1116" s="15">
        <f t="shared" si="205"/>
        <v>5.9999999999999973</v>
      </c>
      <c r="H1116" s="15">
        <f t="shared" si="205"/>
        <v>5.9999999999999964</v>
      </c>
      <c r="I1116" s="15">
        <f t="shared" si="205"/>
        <v>51437.555975092</v>
      </c>
      <c r="J1116" s="15">
        <f t="shared" si="205"/>
        <v>11316.262314520238</v>
      </c>
      <c r="K1116" s="15">
        <f t="shared" si="205"/>
        <v>20836.271439051703</v>
      </c>
      <c r="L1116" s="15">
        <f t="shared" si="205"/>
        <v>3724.4207138922729</v>
      </c>
      <c r="M1116" s="15">
        <f t="shared" si="205"/>
        <v>38534</v>
      </c>
      <c r="N1116" s="15">
        <f t="shared" si="205"/>
        <v>38235</v>
      </c>
      <c r="O1116" s="93">
        <v>5000</v>
      </c>
      <c r="P1116" s="15">
        <f>(I1116+J1116+K1116+L1116)</f>
        <v>87314.510442556217</v>
      </c>
      <c r="Q1116" s="15">
        <f t="shared" si="200"/>
        <v>5.871255290668892E-2</v>
      </c>
      <c r="R1116" s="80"/>
    </row>
    <row r="1117" spans="1:20" x14ac:dyDescent="0.35">
      <c r="A1117" s="1"/>
      <c r="G1117" s="150">
        <f>G1116+H1116</f>
        <v>11.999999999999993</v>
      </c>
    </row>
    <row r="1118" spans="1:20" x14ac:dyDescent="0.35">
      <c r="A1118" s="1"/>
    </row>
    <row r="1119" spans="1:20" x14ac:dyDescent="0.35">
      <c r="A1119" s="1"/>
    </row>
    <row r="1120" spans="1:20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</sheetData>
  <mergeCells count="1">
    <mergeCell ref="B1:P1"/>
  </mergeCells>
  <phoneticPr fontId="0" type="noConversion"/>
  <pageMargins left="0.19685039370078741" right="0.19685039370078741" top="0.98425196850393704" bottom="0.98425196850393704" header="0.51181102362204722" footer="0.51181102362204722"/>
  <pageSetup paperSize="9" scale="40" orientation="landscape" r:id="rId1"/>
  <headerFooter alignWithMargins="0"/>
  <rowBreaks count="4" manualBreakCount="4">
    <brk id="511" max="16" man="1"/>
    <brk id="555" max="16" man="1"/>
    <brk id="602" max="16383" man="1"/>
    <brk id="64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33"/>
  </sheetPr>
  <dimension ref="A1:Q1144"/>
  <sheetViews>
    <sheetView view="pageBreakPreview" zoomScale="77" zoomScaleNormal="57" zoomScaleSheetLayoutView="77" workbookViewId="0">
      <pane ySplit="3" topLeftCell="A1102" activePane="bottomLeft" state="frozen"/>
      <selection pane="bottomLeft" activeCell="L1111" sqref="L1111"/>
    </sheetView>
  </sheetViews>
  <sheetFormatPr defaultColWidth="9.1796875" defaultRowHeight="17.5" x14ac:dyDescent="0.35"/>
  <cols>
    <col min="1" max="1" width="9" style="192" customWidth="1"/>
    <col min="2" max="2" width="31.453125" style="2" customWidth="1"/>
    <col min="3" max="3" width="16.7265625" style="2" customWidth="1"/>
    <col min="4" max="4" width="13.54296875" style="2" customWidth="1"/>
    <col min="5" max="5" width="14.81640625" style="2" customWidth="1"/>
    <col min="6" max="6" width="16.81640625" style="2" customWidth="1"/>
    <col min="7" max="7" width="14.81640625" style="2" customWidth="1"/>
    <col min="8" max="8" width="16.26953125" style="2" customWidth="1"/>
    <col min="9" max="9" width="12.26953125" style="2" customWidth="1"/>
    <col min="10" max="10" width="16.453125" style="2" customWidth="1"/>
    <col min="11" max="11" width="14.81640625" style="2" customWidth="1"/>
    <col min="12" max="12" width="15.453125" style="192" customWidth="1"/>
    <col min="13" max="13" width="14.81640625" style="192" customWidth="1"/>
    <col min="14" max="14" width="18.7265625" style="2" customWidth="1"/>
    <col min="15" max="15" width="17.453125" style="2" customWidth="1"/>
    <col min="16" max="16" width="9.1796875" style="2"/>
    <col min="17" max="17" width="9.26953125" style="2" bestFit="1" customWidth="1"/>
    <col min="18" max="16384" width="9.1796875" style="2"/>
  </cols>
  <sheetData>
    <row r="1" spans="1:15" s="70" customFormat="1" x14ac:dyDescent="0.35">
      <c r="A1" s="192"/>
      <c r="B1" s="96"/>
      <c r="C1" s="373" t="s">
        <v>1196</v>
      </c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15" ht="18" thickBot="1" x14ac:dyDescent="0.4">
      <c r="A2" s="247"/>
      <c r="B2" s="1"/>
      <c r="C2" s="1"/>
      <c r="D2" s="1"/>
      <c r="E2" s="1"/>
      <c r="F2" s="1"/>
      <c r="G2" s="1"/>
      <c r="H2" s="1"/>
      <c r="I2" s="1"/>
      <c r="J2" s="306">
        <v>4281.45</v>
      </c>
      <c r="K2" s="1"/>
      <c r="L2" s="195"/>
    </row>
    <row r="3" spans="1:15" ht="122.5" x14ac:dyDescent="0.35">
      <c r="A3" s="271" t="s">
        <v>1424</v>
      </c>
      <c r="B3" s="45" t="s">
        <v>1425</v>
      </c>
      <c r="C3" s="4" t="s">
        <v>1426</v>
      </c>
      <c r="D3" s="4" t="s">
        <v>1254</v>
      </c>
      <c r="E3" s="4" t="s">
        <v>1255</v>
      </c>
      <c r="F3" s="4" t="s">
        <v>1253</v>
      </c>
      <c r="G3" s="4" t="s">
        <v>1257</v>
      </c>
      <c r="H3" s="4" t="s">
        <v>1258</v>
      </c>
      <c r="I3" s="4" t="s">
        <v>1437</v>
      </c>
      <c r="J3" s="4" t="s">
        <v>1427</v>
      </c>
      <c r="K3" s="4" t="s">
        <v>1428</v>
      </c>
      <c r="L3" s="193" t="s">
        <v>1429</v>
      </c>
      <c r="M3" s="193" t="s">
        <v>1430</v>
      </c>
      <c r="N3" s="4" t="s">
        <v>1454</v>
      </c>
      <c r="O3" s="4" t="s">
        <v>1197</v>
      </c>
    </row>
    <row r="4" spans="1:15" x14ac:dyDescent="0.35">
      <c r="A4" s="273">
        <v>1</v>
      </c>
      <c r="B4" s="23">
        <v>2</v>
      </c>
      <c r="C4" s="23">
        <v>3</v>
      </c>
      <c r="D4" s="23"/>
      <c r="E4" s="23"/>
      <c r="F4" s="23"/>
      <c r="G4" s="23"/>
      <c r="H4" s="23"/>
      <c r="I4" s="23">
        <v>4</v>
      </c>
      <c r="J4" s="23">
        <v>5</v>
      </c>
      <c r="K4" s="23">
        <v>8</v>
      </c>
      <c r="L4" s="194">
        <v>9</v>
      </c>
      <c r="M4" s="194">
        <v>10</v>
      </c>
      <c r="N4" s="23">
        <v>11</v>
      </c>
      <c r="O4" s="22">
        <v>13</v>
      </c>
    </row>
    <row r="5" spans="1:15" ht="18" x14ac:dyDescent="0.4">
      <c r="A5" s="273"/>
      <c r="B5" s="7" t="s">
        <v>1693</v>
      </c>
      <c r="C5" s="23"/>
      <c r="D5" s="23"/>
      <c r="E5" s="23"/>
      <c r="F5" s="23"/>
      <c r="G5" s="23"/>
      <c r="H5" s="23"/>
      <c r="I5" s="23"/>
      <c r="J5" s="23"/>
      <c r="K5" s="23"/>
      <c r="L5" s="194"/>
      <c r="M5" s="194"/>
      <c r="N5" s="23"/>
      <c r="O5" s="22"/>
    </row>
    <row r="6" spans="1:15" x14ac:dyDescent="0.35">
      <c r="A6" s="216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димвенканали!F6</f>
        <v>359.58</v>
      </c>
      <c r="G6" s="8">
        <v>33</v>
      </c>
      <c r="H6" s="8">
        <v>33</v>
      </c>
      <c r="I6" s="191">
        <f t="shared" ref="I6:I68" si="0">H6/840</f>
        <v>3.9285714285714285E-2</v>
      </c>
      <c r="J6" s="18">
        <f>I6*$J$2</f>
        <v>168.19982142857143</v>
      </c>
      <c r="K6" s="10">
        <f>J6*0.22</f>
        <v>37.003960714285711</v>
      </c>
      <c r="L6" s="202">
        <v>70.839999999999989</v>
      </c>
      <c r="M6" s="202">
        <v>3.9191428571428575</v>
      </c>
      <c r="N6" s="10">
        <f t="shared" ref="N6:N68" si="1">J6+K6+L6+M6</f>
        <v>279.96292499999998</v>
      </c>
      <c r="O6" s="11">
        <f t="shared" ref="O6:O68" si="2">N6/C6</f>
        <v>0.77858313866177209</v>
      </c>
    </row>
    <row r="7" spans="1:15" x14ac:dyDescent="0.35">
      <c r="A7" s="216">
        <f t="shared" ref="A7:A70" si="3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>димвенканали!F7</f>
        <v>201.72</v>
      </c>
      <c r="G7" s="8">
        <v>0</v>
      </c>
      <c r="H7" s="8">
        <v>0</v>
      </c>
      <c r="I7" s="191">
        <f t="shared" si="0"/>
        <v>0</v>
      </c>
      <c r="J7" s="18">
        <f t="shared" ref="J7:J62" si="4">I7*$J$2</f>
        <v>0</v>
      </c>
      <c r="K7" s="10">
        <f t="shared" ref="K7:K62" si="5">J7*0.22</f>
        <v>0</v>
      </c>
      <c r="L7" s="202">
        <v>0</v>
      </c>
      <c r="M7" s="202">
        <v>0</v>
      </c>
      <c r="N7" s="10">
        <f t="shared" si="1"/>
        <v>0</v>
      </c>
      <c r="O7" s="11">
        <f t="shared" si="2"/>
        <v>0</v>
      </c>
    </row>
    <row r="8" spans="1:15" x14ac:dyDescent="0.35">
      <c r="A8" s="216">
        <f t="shared" si="3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>димвенканали!F8</f>
        <v>585.14</v>
      </c>
      <c r="G8" s="8">
        <v>59</v>
      </c>
      <c r="H8" s="8">
        <v>59</v>
      </c>
      <c r="I8" s="191">
        <f t="shared" si="0"/>
        <v>7.0238095238095238E-2</v>
      </c>
      <c r="J8" s="18">
        <f t="shared" si="4"/>
        <v>300.72089285714287</v>
      </c>
      <c r="K8" s="10">
        <f t="shared" si="5"/>
        <v>66.158596428571428</v>
      </c>
      <c r="L8" s="202">
        <v>126.65333333333334</v>
      </c>
      <c r="M8" s="202">
        <v>7.0069523809523817</v>
      </c>
      <c r="N8" s="10">
        <f t="shared" si="1"/>
        <v>500.53977499999996</v>
      </c>
      <c r="O8" s="11">
        <f t="shared" si="2"/>
        <v>0.85541883139077823</v>
      </c>
    </row>
    <row r="9" spans="1:15" x14ac:dyDescent="0.35">
      <c r="A9" s="216">
        <f t="shared" si="3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>димвенканали!F9</f>
        <v>1489.2</v>
      </c>
      <c r="G9" s="8">
        <v>95</v>
      </c>
      <c r="H9" s="8">
        <v>95</v>
      </c>
      <c r="I9" s="191">
        <f t="shared" si="0"/>
        <v>0.1130952380952381</v>
      </c>
      <c r="J9" s="18">
        <f t="shared" si="4"/>
        <v>484.21160714285713</v>
      </c>
      <c r="K9" s="10">
        <f t="shared" si="5"/>
        <v>106.52655357142856</v>
      </c>
      <c r="L9" s="202">
        <v>203.93333333333334</v>
      </c>
      <c r="M9" s="202">
        <v>11.282380952380953</v>
      </c>
      <c r="N9" s="10">
        <f t="shared" si="1"/>
        <v>805.95387500000004</v>
      </c>
      <c r="O9" s="11">
        <f t="shared" si="2"/>
        <v>0.54119921770077895</v>
      </c>
    </row>
    <row r="10" spans="1:15" x14ac:dyDescent="0.35">
      <c r="A10" s="216">
        <f t="shared" si="3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>димвенканали!F10</f>
        <v>336.7</v>
      </c>
      <c r="G10" s="8">
        <v>0</v>
      </c>
      <c r="H10" s="8">
        <v>0</v>
      </c>
      <c r="I10" s="191">
        <f t="shared" si="0"/>
        <v>0</v>
      </c>
      <c r="J10" s="18">
        <f t="shared" si="4"/>
        <v>0</v>
      </c>
      <c r="K10" s="10">
        <f t="shared" si="5"/>
        <v>0</v>
      </c>
      <c r="L10" s="202">
        <v>0</v>
      </c>
      <c r="M10" s="202">
        <v>0</v>
      </c>
      <c r="N10" s="10">
        <f t="shared" si="1"/>
        <v>0</v>
      </c>
      <c r="O10" s="11">
        <f t="shared" si="2"/>
        <v>0</v>
      </c>
    </row>
    <row r="11" spans="1:15" x14ac:dyDescent="0.35">
      <c r="A11" s="216">
        <f t="shared" si="3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>димвенканали!F11</f>
        <v>2519.1999999999998</v>
      </c>
      <c r="G11" s="8">
        <v>177</v>
      </c>
      <c r="H11" s="8">
        <v>177</v>
      </c>
      <c r="I11" s="191">
        <f t="shared" si="0"/>
        <v>0.21071428571428572</v>
      </c>
      <c r="J11" s="18">
        <f t="shared" si="4"/>
        <v>902.1626785714285</v>
      </c>
      <c r="K11" s="10">
        <f t="shared" si="5"/>
        <v>198.47578928571428</v>
      </c>
      <c r="L11" s="202">
        <v>379.96</v>
      </c>
      <c r="M11" s="202">
        <v>21.020857142857142</v>
      </c>
      <c r="N11" s="10">
        <f t="shared" si="1"/>
        <v>1501.6193249999999</v>
      </c>
      <c r="O11" s="11">
        <f t="shared" si="2"/>
        <v>0.59606991306764057</v>
      </c>
    </row>
    <row r="12" spans="1:15" x14ac:dyDescent="0.35">
      <c r="A12" s="216">
        <f t="shared" si="3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>димвенканали!F12</f>
        <v>157</v>
      </c>
      <c r="G12" s="8">
        <v>0</v>
      </c>
      <c r="H12" s="8">
        <v>0</v>
      </c>
      <c r="I12" s="191">
        <f t="shared" si="0"/>
        <v>0</v>
      </c>
      <c r="J12" s="18">
        <f t="shared" si="4"/>
        <v>0</v>
      </c>
      <c r="K12" s="10">
        <f t="shared" si="5"/>
        <v>0</v>
      </c>
      <c r="L12" s="202">
        <v>0</v>
      </c>
      <c r="M12" s="202">
        <v>0</v>
      </c>
      <c r="N12" s="10">
        <f t="shared" si="1"/>
        <v>0</v>
      </c>
      <c r="O12" s="11">
        <f t="shared" si="2"/>
        <v>0</v>
      </c>
    </row>
    <row r="13" spans="1:15" x14ac:dyDescent="0.35">
      <c r="A13" s="216">
        <f t="shared" si="3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>димвенканали!F13</f>
        <v>2085.1999999999998</v>
      </c>
      <c r="G13" s="8">
        <v>80</v>
      </c>
      <c r="H13" s="8">
        <v>80</v>
      </c>
      <c r="I13" s="191">
        <f t="shared" si="0"/>
        <v>9.5238095238095233E-2</v>
      </c>
      <c r="J13" s="18">
        <f t="shared" si="4"/>
        <v>407.75714285714281</v>
      </c>
      <c r="K13" s="10">
        <f t="shared" si="5"/>
        <v>89.706571428571422</v>
      </c>
      <c r="L13" s="202">
        <v>171.73333333333332</v>
      </c>
      <c r="M13" s="202">
        <v>9.5009523809523806</v>
      </c>
      <c r="N13" s="10">
        <f t="shared" si="1"/>
        <v>678.69799999999998</v>
      </c>
      <c r="O13" s="11">
        <f t="shared" si="2"/>
        <v>0.32548340686744681</v>
      </c>
    </row>
    <row r="14" spans="1:15" x14ac:dyDescent="0.35">
      <c r="A14" s="216">
        <f t="shared" si="3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>димвенканали!F14</f>
        <v>2093.6</v>
      </c>
      <c r="G14" s="8">
        <v>135</v>
      </c>
      <c r="H14" s="8">
        <v>135</v>
      </c>
      <c r="I14" s="191">
        <f t="shared" si="0"/>
        <v>0.16071428571428573</v>
      </c>
      <c r="J14" s="18">
        <f t="shared" si="4"/>
        <v>688.09017857142862</v>
      </c>
      <c r="K14" s="10">
        <f t="shared" si="5"/>
        <v>151.3798392857143</v>
      </c>
      <c r="L14" s="202">
        <v>289.8</v>
      </c>
      <c r="M14" s="202">
        <v>16.032857142857146</v>
      </c>
      <c r="N14" s="10">
        <f t="shared" si="1"/>
        <v>1145.3028750000001</v>
      </c>
      <c r="O14" s="11">
        <f t="shared" si="2"/>
        <v>0.54704951996560958</v>
      </c>
    </row>
    <row r="15" spans="1:15" x14ac:dyDescent="0.35">
      <c r="A15" s="216">
        <f t="shared" si="3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>димвенканали!F15</f>
        <v>2063.25</v>
      </c>
      <c r="G15" s="8">
        <v>120</v>
      </c>
      <c r="H15" s="8">
        <v>120</v>
      </c>
      <c r="I15" s="191">
        <f t="shared" si="0"/>
        <v>0.14285714285714285</v>
      </c>
      <c r="J15" s="18">
        <f t="shared" si="4"/>
        <v>611.63571428571424</v>
      </c>
      <c r="K15" s="10">
        <f t="shared" si="5"/>
        <v>134.55985714285714</v>
      </c>
      <c r="L15" s="202">
        <v>257.59999999999997</v>
      </c>
      <c r="M15" s="202">
        <v>14.251428571428571</v>
      </c>
      <c r="N15" s="10">
        <f t="shared" si="1"/>
        <v>1018.0469999999999</v>
      </c>
      <c r="O15" s="11">
        <f t="shared" si="2"/>
        <v>0.49341912031988361</v>
      </c>
    </row>
    <row r="16" spans="1:15" x14ac:dyDescent="0.35">
      <c r="A16" s="216">
        <f t="shared" si="3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>димвенканали!F16</f>
        <v>225</v>
      </c>
      <c r="G16" s="8">
        <v>0</v>
      </c>
      <c r="H16" s="8">
        <v>0</v>
      </c>
      <c r="I16" s="191">
        <f t="shared" si="0"/>
        <v>0</v>
      </c>
      <c r="J16" s="18">
        <f t="shared" si="4"/>
        <v>0</v>
      </c>
      <c r="K16" s="10">
        <f t="shared" si="5"/>
        <v>0</v>
      </c>
      <c r="L16" s="202">
        <v>0</v>
      </c>
      <c r="M16" s="202">
        <v>0</v>
      </c>
      <c r="N16" s="10">
        <f t="shared" si="1"/>
        <v>0</v>
      </c>
      <c r="O16" s="11">
        <f t="shared" si="2"/>
        <v>0</v>
      </c>
    </row>
    <row r="17" spans="1:15" x14ac:dyDescent="0.35">
      <c r="A17" s="216">
        <f t="shared" si="3"/>
        <v>12</v>
      </c>
      <c r="B17" s="211" t="s">
        <v>1467</v>
      </c>
      <c r="C17" s="212">
        <f>димвенканали!C17</f>
        <v>548.20000000000005</v>
      </c>
      <c r="D17" s="212">
        <f>димвенканали!D17</f>
        <v>0</v>
      </c>
      <c r="E17" s="212">
        <f>димвенканали!E17</f>
        <v>46.4</v>
      </c>
      <c r="F17" s="212">
        <f>димвенканали!F17</f>
        <v>594.6</v>
      </c>
      <c r="G17" s="212">
        <v>90</v>
      </c>
      <c r="H17" s="212">
        <v>90</v>
      </c>
      <c r="I17" s="213">
        <f t="shared" si="0"/>
        <v>0.10714285714285714</v>
      </c>
      <c r="J17" s="213">
        <f t="shared" si="4"/>
        <v>458.72678571428565</v>
      </c>
      <c r="K17" s="214">
        <f t="shared" si="5"/>
        <v>100.91989285714284</v>
      </c>
      <c r="L17" s="202">
        <v>193.2</v>
      </c>
      <c r="M17" s="202">
        <v>10.688571428571429</v>
      </c>
      <c r="N17" s="214">
        <f t="shared" si="1"/>
        <v>763.53525000000002</v>
      </c>
      <c r="O17" s="215">
        <f t="shared" si="2"/>
        <v>1.3928041773075519</v>
      </c>
    </row>
    <row r="18" spans="1:15" x14ac:dyDescent="0.35">
      <c r="A18" s="216">
        <f t="shared" si="3"/>
        <v>13</v>
      </c>
      <c r="B18" s="211" t="s">
        <v>1468</v>
      </c>
      <c r="C18" s="212">
        <f>димвенканали!C18</f>
        <v>573.46</v>
      </c>
      <c r="D18" s="212">
        <f>димвенканали!D18</f>
        <v>30.5</v>
      </c>
      <c r="E18" s="212">
        <f>димвенканали!E18</f>
        <v>116.6</v>
      </c>
      <c r="F18" s="212">
        <f>димвенканали!F18</f>
        <v>720.56000000000006</v>
      </c>
      <c r="G18" s="212">
        <v>90</v>
      </c>
      <c r="H18" s="212">
        <v>90</v>
      </c>
      <c r="I18" s="213">
        <f t="shared" si="0"/>
        <v>0.10714285714285714</v>
      </c>
      <c r="J18" s="213">
        <f t="shared" si="4"/>
        <v>458.72678571428565</v>
      </c>
      <c r="K18" s="214">
        <f t="shared" si="5"/>
        <v>100.91989285714284</v>
      </c>
      <c r="L18" s="202">
        <v>193.2</v>
      </c>
      <c r="M18" s="202">
        <v>10.688571428571429</v>
      </c>
      <c r="N18" s="214">
        <f t="shared" si="1"/>
        <v>763.53525000000002</v>
      </c>
      <c r="O18" s="215">
        <f t="shared" si="2"/>
        <v>1.3314533707669236</v>
      </c>
    </row>
    <row r="19" spans="1:15" x14ac:dyDescent="0.35">
      <c r="A19" s="216">
        <f t="shared" si="3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>димвенканали!F19</f>
        <v>714.65</v>
      </c>
      <c r="G19" s="8">
        <v>110</v>
      </c>
      <c r="H19" s="8">
        <v>110</v>
      </c>
      <c r="I19" s="191">
        <f t="shared" si="0"/>
        <v>0.13095238095238096</v>
      </c>
      <c r="J19" s="18">
        <f t="shared" si="4"/>
        <v>560.6660714285714</v>
      </c>
      <c r="K19" s="10">
        <f t="shared" si="5"/>
        <v>123.34653571428571</v>
      </c>
      <c r="L19" s="202">
        <v>236.13333333333333</v>
      </c>
      <c r="M19" s="202">
        <v>13.063809523809525</v>
      </c>
      <c r="N19" s="10">
        <f t="shared" si="1"/>
        <v>933.20974999999987</v>
      </c>
      <c r="O19" s="11">
        <f t="shared" si="2"/>
        <v>1.3058276778842788</v>
      </c>
    </row>
    <row r="20" spans="1:15" x14ac:dyDescent="0.35">
      <c r="A20" s="216">
        <f t="shared" si="3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>димвенканали!F20</f>
        <v>589.14</v>
      </c>
      <c r="G20" s="8">
        <v>120</v>
      </c>
      <c r="H20" s="8">
        <v>120</v>
      </c>
      <c r="I20" s="191">
        <f t="shared" si="0"/>
        <v>0.14285714285714285</v>
      </c>
      <c r="J20" s="18">
        <f t="shared" si="4"/>
        <v>611.63571428571424</v>
      </c>
      <c r="K20" s="10">
        <f t="shared" si="5"/>
        <v>134.55985714285714</v>
      </c>
      <c r="L20" s="202">
        <v>257.59999999999997</v>
      </c>
      <c r="M20" s="202">
        <v>14.251428571428571</v>
      </c>
      <c r="N20" s="10">
        <f t="shared" si="1"/>
        <v>1018.0469999999999</v>
      </c>
      <c r="O20" s="11">
        <f t="shared" si="2"/>
        <v>1.7280222018535492</v>
      </c>
    </row>
    <row r="21" spans="1:15" x14ac:dyDescent="0.35">
      <c r="A21" s="216">
        <f t="shared" si="3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>димвенканали!F21</f>
        <v>1124.6099999999999</v>
      </c>
      <c r="G21" s="8">
        <v>140</v>
      </c>
      <c r="H21" s="8">
        <v>140</v>
      </c>
      <c r="I21" s="191">
        <f t="shared" si="0"/>
        <v>0.16666666666666666</v>
      </c>
      <c r="J21" s="18">
        <f t="shared" si="4"/>
        <v>713.57499999999993</v>
      </c>
      <c r="K21" s="10">
        <f t="shared" si="5"/>
        <v>156.98649999999998</v>
      </c>
      <c r="L21" s="202">
        <v>300.5333333333333</v>
      </c>
      <c r="M21" s="202">
        <v>16.626666666666665</v>
      </c>
      <c r="N21" s="10">
        <f t="shared" si="1"/>
        <v>1187.7214999999997</v>
      </c>
      <c r="O21" s="11">
        <f t="shared" si="2"/>
        <v>1.0561185655471672</v>
      </c>
    </row>
    <row r="22" spans="1:15" x14ac:dyDescent="0.35">
      <c r="A22" s="216">
        <f t="shared" si="3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>димвенканали!F22</f>
        <v>1240</v>
      </c>
      <c r="G22" s="8">
        <v>150</v>
      </c>
      <c r="H22" s="8">
        <v>150</v>
      </c>
      <c r="I22" s="191">
        <f t="shared" si="0"/>
        <v>0.17857142857142858</v>
      </c>
      <c r="J22" s="18">
        <f t="shared" si="4"/>
        <v>764.54464285714289</v>
      </c>
      <c r="K22" s="10">
        <f t="shared" si="5"/>
        <v>168.19982142857143</v>
      </c>
      <c r="L22" s="202">
        <v>322</v>
      </c>
      <c r="M22" s="202">
        <v>17.814285714285717</v>
      </c>
      <c r="N22" s="10">
        <f t="shared" si="1"/>
        <v>1272.5587500000001</v>
      </c>
      <c r="O22" s="11">
        <f t="shared" si="2"/>
        <v>1.1073431517577446</v>
      </c>
    </row>
    <row r="23" spans="1:15" x14ac:dyDescent="0.35">
      <c r="A23" s="216">
        <f t="shared" si="3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>димвенканали!F23</f>
        <v>762.66000000000008</v>
      </c>
      <c r="G23" s="8">
        <v>105</v>
      </c>
      <c r="H23" s="8">
        <v>105</v>
      </c>
      <c r="I23" s="191">
        <f t="shared" si="0"/>
        <v>0.125</v>
      </c>
      <c r="J23" s="18">
        <f t="shared" si="4"/>
        <v>535.18124999999998</v>
      </c>
      <c r="K23" s="10">
        <f t="shared" si="5"/>
        <v>117.739875</v>
      </c>
      <c r="L23" s="202">
        <v>225.4</v>
      </c>
      <c r="M23" s="202">
        <v>12.47</v>
      </c>
      <c r="N23" s="10">
        <f t="shared" si="1"/>
        <v>890.79112499999997</v>
      </c>
      <c r="O23" s="11">
        <f t="shared" si="2"/>
        <v>1.7703933639398997</v>
      </c>
    </row>
    <row r="24" spans="1:15" x14ac:dyDescent="0.35">
      <c r="A24" s="216">
        <f t="shared" si="3"/>
        <v>19</v>
      </c>
      <c r="B24" s="211" t="s">
        <v>1474</v>
      </c>
      <c r="C24" s="212">
        <f>димвенканали!C24</f>
        <v>532.1</v>
      </c>
      <c r="D24" s="212">
        <f>димвенканали!D24</f>
        <v>0</v>
      </c>
      <c r="E24" s="212">
        <f>димвенканали!E24</f>
        <v>33.9</v>
      </c>
      <c r="F24" s="212">
        <f>димвенканали!F24</f>
        <v>566</v>
      </c>
      <c r="G24" s="212">
        <v>49</v>
      </c>
      <c r="H24" s="212">
        <v>49</v>
      </c>
      <c r="I24" s="213">
        <f t="shared" si="0"/>
        <v>5.8333333333333334E-2</v>
      </c>
      <c r="J24" s="213">
        <f t="shared" si="4"/>
        <v>249.75125</v>
      </c>
      <c r="K24" s="214">
        <f t="shared" si="5"/>
        <v>54.945275000000002</v>
      </c>
      <c r="L24" s="202">
        <v>105.18666666666665</v>
      </c>
      <c r="M24" s="202">
        <v>5.8193333333333337</v>
      </c>
      <c r="N24" s="214">
        <f t="shared" si="1"/>
        <v>415.70252500000004</v>
      </c>
      <c r="O24" s="215">
        <f t="shared" si="2"/>
        <v>0.78124887239240748</v>
      </c>
    </row>
    <row r="25" spans="1:15" x14ac:dyDescent="0.35">
      <c r="A25" s="216">
        <f t="shared" si="3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>димвенканали!F25</f>
        <v>678.79</v>
      </c>
      <c r="G25" s="8">
        <v>140</v>
      </c>
      <c r="H25" s="8">
        <v>140</v>
      </c>
      <c r="I25" s="191">
        <f t="shared" si="0"/>
        <v>0.16666666666666666</v>
      </c>
      <c r="J25" s="18">
        <f t="shared" si="4"/>
        <v>713.57499999999993</v>
      </c>
      <c r="K25" s="10">
        <f t="shared" si="5"/>
        <v>156.98649999999998</v>
      </c>
      <c r="L25" s="202">
        <v>300.5333333333333</v>
      </c>
      <c r="M25" s="202">
        <v>16.626666666666665</v>
      </c>
      <c r="N25" s="10">
        <f t="shared" si="1"/>
        <v>1187.7214999999997</v>
      </c>
      <c r="O25" s="11">
        <f t="shared" si="2"/>
        <v>1.8064480068137914</v>
      </c>
    </row>
    <row r="26" spans="1:15" x14ac:dyDescent="0.35">
      <c r="A26" s="216">
        <f t="shared" si="3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>димвенканали!F26</f>
        <v>941.65</v>
      </c>
      <c r="G26" s="8">
        <v>138</v>
      </c>
      <c r="H26" s="8">
        <v>138</v>
      </c>
      <c r="I26" s="191">
        <f t="shared" si="0"/>
        <v>0.16428571428571428</v>
      </c>
      <c r="J26" s="18">
        <f t="shared" si="4"/>
        <v>703.38107142857143</v>
      </c>
      <c r="K26" s="10">
        <f t="shared" si="5"/>
        <v>154.74383571428572</v>
      </c>
      <c r="L26" s="202">
        <v>296.24</v>
      </c>
      <c r="M26" s="202">
        <v>16.389142857142858</v>
      </c>
      <c r="N26" s="10">
        <f t="shared" si="1"/>
        <v>1170.75405</v>
      </c>
      <c r="O26" s="11">
        <f t="shared" si="2"/>
        <v>1.4941663582413376</v>
      </c>
    </row>
    <row r="27" spans="1:15" x14ac:dyDescent="0.35">
      <c r="A27" s="216">
        <f t="shared" si="3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>димвенканали!F27</f>
        <v>1038.9000000000001</v>
      </c>
      <c r="G27" s="8">
        <v>108</v>
      </c>
      <c r="H27" s="8">
        <v>108</v>
      </c>
      <c r="I27" s="191">
        <f t="shared" si="0"/>
        <v>0.12857142857142856</v>
      </c>
      <c r="J27" s="18">
        <f t="shared" si="4"/>
        <v>550.47214285714279</v>
      </c>
      <c r="K27" s="10">
        <f t="shared" si="5"/>
        <v>121.10387142857141</v>
      </c>
      <c r="L27" s="202">
        <v>231.83999999999997</v>
      </c>
      <c r="M27" s="202">
        <v>12.826285714285714</v>
      </c>
      <c r="N27" s="10">
        <f t="shared" si="1"/>
        <v>916.2423</v>
      </c>
      <c r="O27" s="11">
        <f t="shared" si="2"/>
        <v>1.3257738388076978</v>
      </c>
    </row>
    <row r="28" spans="1:15" x14ac:dyDescent="0.35">
      <c r="A28" s="216">
        <f t="shared" si="3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>димвенканали!F28</f>
        <v>282.89999999999998</v>
      </c>
      <c r="G28" s="8">
        <v>0</v>
      </c>
      <c r="H28" s="8">
        <v>0</v>
      </c>
      <c r="I28" s="191">
        <f t="shared" si="0"/>
        <v>0</v>
      </c>
      <c r="J28" s="18">
        <f t="shared" si="4"/>
        <v>0</v>
      </c>
      <c r="K28" s="10">
        <f t="shared" si="5"/>
        <v>0</v>
      </c>
      <c r="L28" s="202">
        <v>0</v>
      </c>
      <c r="M28" s="202">
        <v>0</v>
      </c>
      <c r="N28" s="10">
        <f t="shared" si="1"/>
        <v>0</v>
      </c>
      <c r="O28" s="11">
        <f t="shared" si="2"/>
        <v>0</v>
      </c>
    </row>
    <row r="29" spans="1:15" x14ac:dyDescent="0.35">
      <c r="A29" s="216">
        <f t="shared" si="3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>димвенканали!F29</f>
        <v>148.1</v>
      </c>
      <c r="G29" s="8">
        <v>0</v>
      </c>
      <c r="H29" s="8">
        <v>0</v>
      </c>
      <c r="I29" s="191">
        <f t="shared" si="0"/>
        <v>0</v>
      </c>
      <c r="J29" s="18">
        <f t="shared" si="4"/>
        <v>0</v>
      </c>
      <c r="K29" s="10">
        <f t="shared" si="5"/>
        <v>0</v>
      </c>
      <c r="L29" s="202">
        <v>0</v>
      </c>
      <c r="M29" s="202">
        <v>0</v>
      </c>
      <c r="N29" s="10">
        <f t="shared" si="1"/>
        <v>0</v>
      </c>
      <c r="O29" s="11">
        <f t="shared" si="2"/>
        <v>0</v>
      </c>
    </row>
    <row r="30" spans="1:15" x14ac:dyDescent="0.35">
      <c r="A30" s="216">
        <f t="shared" si="3"/>
        <v>25</v>
      </c>
      <c r="B30" s="89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>димвенканали!F30</f>
        <v>337.2</v>
      </c>
      <c r="G30" s="8">
        <v>21</v>
      </c>
      <c r="H30" s="8">
        <v>0</v>
      </c>
      <c r="I30" s="191">
        <f t="shared" si="0"/>
        <v>0</v>
      </c>
      <c r="J30" s="18">
        <f t="shared" si="4"/>
        <v>0</v>
      </c>
      <c r="K30" s="10">
        <f t="shared" si="5"/>
        <v>0</v>
      </c>
      <c r="L30" s="202">
        <v>0</v>
      </c>
      <c r="M30" s="202">
        <v>0</v>
      </c>
      <c r="N30" s="10">
        <f t="shared" si="1"/>
        <v>0</v>
      </c>
      <c r="O30" s="11">
        <f t="shared" si="2"/>
        <v>0</v>
      </c>
    </row>
    <row r="31" spans="1:15" x14ac:dyDescent="0.35">
      <c r="A31" s="216">
        <f t="shared" si="3"/>
        <v>26</v>
      </c>
      <c r="B31" s="89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>димвенканали!F31</f>
        <v>284.3</v>
      </c>
      <c r="G31" s="8">
        <v>28</v>
      </c>
      <c r="H31" s="8">
        <v>0</v>
      </c>
      <c r="I31" s="191">
        <f t="shared" si="0"/>
        <v>0</v>
      </c>
      <c r="J31" s="18">
        <f t="shared" si="4"/>
        <v>0</v>
      </c>
      <c r="K31" s="10">
        <f t="shared" si="5"/>
        <v>0</v>
      </c>
      <c r="L31" s="202">
        <v>0</v>
      </c>
      <c r="M31" s="202">
        <v>0</v>
      </c>
      <c r="N31" s="10">
        <f t="shared" si="1"/>
        <v>0</v>
      </c>
      <c r="O31" s="11">
        <f t="shared" si="2"/>
        <v>0</v>
      </c>
    </row>
    <row r="32" spans="1:15" x14ac:dyDescent="0.35">
      <c r="A32" s="216">
        <f t="shared" si="3"/>
        <v>27</v>
      </c>
      <c r="B32" s="211" t="s">
        <v>1482</v>
      </c>
      <c r="C32" s="212">
        <f>димвенканали!C32</f>
        <v>152.72999999999999</v>
      </c>
      <c r="D32" s="212">
        <f>димвенканали!D32</f>
        <v>61</v>
      </c>
      <c r="E32" s="212">
        <f>димвенканали!E32</f>
        <v>0</v>
      </c>
      <c r="F32" s="212">
        <f>димвенканали!F32</f>
        <v>213.73</v>
      </c>
      <c r="G32" s="212">
        <v>15</v>
      </c>
      <c r="H32" s="212">
        <v>15</v>
      </c>
      <c r="I32" s="213">
        <f t="shared" si="0"/>
        <v>1.7857142857142856E-2</v>
      </c>
      <c r="J32" s="213">
        <f t="shared" si="4"/>
        <v>76.45446428571428</v>
      </c>
      <c r="K32" s="214">
        <f t="shared" si="5"/>
        <v>16.819982142857143</v>
      </c>
      <c r="L32" s="202">
        <v>32.199999999999996</v>
      </c>
      <c r="M32" s="202">
        <v>1.7814285714285714</v>
      </c>
      <c r="N32" s="214">
        <f t="shared" si="1"/>
        <v>127.25587499999999</v>
      </c>
      <c r="O32" s="215">
        <f t="shared" si="2"/>
        <v>0.83320811235513648</v>
      </c>
    </row>
    <row r="33" spans="1:15" x14ac:dyDescent="0.35">
      <c r="A33" s="216">
        <f t="shared" si="3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>димвенканали!F33</f>
        <v>251.7</v>
      </c>
      <c r="G33" s="8">
        <v>0</v>
      </c>
      <c r="H33" s="8">
        <v>0</v>
      </c>
      <c r="I33" s="191">
        <f t="shared" si="0"/>
        <v>0</v>
      </c>
      <c r="J33" s="18">
        <f t="shared" si="4"/>
        <v>0</v>
      </c>
      <c r="K33" s="10">
        <f t="shared" si="5"/>
        <v>0</v>
      </c>
      <c r="L33" s="202">
        <v>0</v>
      </c>
      <c r="M33" s="202">
        <v>0</v>
      </c>
      <c r="N33" s="10">
        <f t="shared" si="1"/>
        <v>0</v>
      </c>
      <c r="O33" s="11">
        <f t="shared" si="2"/>
        <v>0</v>
      </c>
    </row>
    <row r="34" spans="1:15" x14ac:dyDescent="0.35">
      <c r="A34" s="216">
        <f t="shared" si="3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>димвенканали!F34</f>
        <v>132.6</v>
      </c>
      <c r="G34" s="8">
        <v>0</v>
      </c>
      <c r="H34" s="8">
        <v>0</v>
      </c>
      <c r="I34" s="191">
        <f t="shared" si="0"/>
        <v>0</v>
      </c>
      <c r="J34" s="18">
        <f t="shared" si="4"/>
        <v>0</v>
      </c>
      <c r="K34" s="10">
        <f t="shared" si="5"/>
        <v>0</v>
      </c>
      <c r="L34" s="202">
        <v>0</v>
      </c>
      <c r="M34" s="202">
        <v>0</v>
      </c>
      <c r="N34" s="10">
        <f t="shared" si="1"/>
        <v>0</v>
      </c>
      <c r="O34" s="11">
        <f t="shared" si="2"/>
        <v>0</v>
      </c>
    </row>
    <row r="35" spans="1:15" x14ac:dyDescent="0.35">
      <c r="A35" s="216">
        <f t="shared" si="3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>димвенканали!F35</f>
        <v>241.3</v>
      </c>
      <c r="G35" s="8">
        <v>0</v>
      </c>
      <c r="H35" s="8">
        <v>0</v>
      </c>
      <c r="I35" s="191">
        <f t="shared" si="0"/>
        <v>0</v>
      </c>
      <c r="J35" s="18">
        <f t="shared" si="4"/>
        <v>0</v>
      </c>
      <c r="K35" s="10">
        <f t="shared" si="5"/>
        <v>0</v>
      </c>
      <c r="L35" s="202">
        <v>0</v>
      </c>
      <c r="M35" s="202">
        <v>0</v>
      </c>
      <c r="N35" s="10">
        <f t="shared" si="1"/>
        <v>0</v>
      </c>
      <c r="O35" s="11">
        <f t="shared" si="2"/>
        <v>0</v>
      </c>
    </row>
    <row r="36" spans="1:15" x14ac:dyDescent="0.35">
      <c r="A36" s="216">
        <f t="shared" si="3"/>
        <v>31</v>
      </c>
      <c r="B36" s="89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>димвенканали!F36</f>
        <v>176.4</v>
      </c>
      <c r="G36" s="24">
        <v>0</v>
      </c>
      <c r="H36" s="24">
        <v>0</v>
      </c>
      <c r="I36" s="191">
        <f t="shared" si="0"/>
        <v>0</v>
      </c>
      <c r="J36" s="18">
        <f t="shared" si="4"/>
        <v>0</v>
      </c>
      <c r="K36" s="10">
        <f t="shared" si="5"/>
        <v>0</v>
      </c>
      <c r="L36" s="202">
        <v>0</v>
      </c>
      <c r="M36" s="202">
        <v>0</v>
      </c>
      <c r="N36" s="10">
        <f t="shared" si="1"/>
        <v>0</v>
      </c>
      <c r="O36" s="11">
        <f t="shared" si="2"/>
        <v>0</v>
      </c>
    </row>
    <row r="37" spans="1:15" x14ac:dyDescent="0.35">
      <c r="A37" s="216">
        <f t="shared" si="3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>димвенканали!F37</f>
        <v>127</v>
      </c>
      <c r="G37" s="8">
        <v>0</v>
      </c>
      <c r="H37" s="8">
        <v>0</v>
      </c>
      <c r="I37" s="191">
        <f t="shared" si="0"/>
        <v>0</v>
      </c>
      <c r="J37" s="18">
        <f t="shared" si="4"/>
        <v>0</v>
      </c>
      <c r="K37" s="10">
        <f t="shared" si="5"/>
        <v>0</v>
      </c>
      <c r="L37" s="202">
        <v>0</v>
      </c>
      <c r="M37" s="202">
        <v>0</v>
      </c>
      <c r="N37" s="10">
        <f t="shared" si="1"/>
        <v>0</v>
      </c>
      <c r="O37" s="11">
        <f t="shared" si="2"/>
        <v>0</v>
      </c>
    </row>
    <row r="38" spans="1:15" x14ac:dyDescent="0.35">
      <c r="A38" s="216">
        <f t="shared" si="3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>димвенканали!F38</f>
        <v>272.96999999999997</v>
      </c>
      <c r="G38" s="30">
        <v>0</v>
      </c>
      <c r="H38" s="30">
        <v>0</v>
      </c>
      <c r="I38" s="191">
        <f t="shared" si="0"/>
        <v>0</v>
      </c>
      <c r="J38" s="18">
        <f t="shared" si="4"/>
        <v>0</v>
      </c>
      <c r="K38" s="10">
        <f t="shared" si="5"/>
        <v>0</v>
      </c>
      <c r="L38" s="202">
        <v>0</v>
      </c>
      <c r="M38" s="202">
        <v>0</v>
      </c>
      <c r="N38" s="10">
        <f t="shared" si="1"/>
        <v>0</v>
      </c>
      <c r="O38" s="11">
        <f t="shared" si="2"/>
        <v>0</v>
      </c>
    </row>
    <row r="39" spans="1:15" x14ac:dyDescent="0.35">
      <c r="A39" s="216">
        <f t="shared" si="3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>димвенканали!F39</f>
        <v>226.2</v>
      </c>
      <c r="G39" s="8">
        <v>0</v>
      </c>
      <c r="H39" s="8">
        <v>0</v>
      </c>
      <c r="I39" s="191">
        <f t="shared" si="0"/>
        <v>0</v>
      </c>
      <c r="J39" s="18">
        <f t="shared" si="4"/>
        <v>0</v>
      </c>
      <c r="K39" s="10">
        <f t="shared" si="5"/>
        <v>0</v>
      </c>
      <c r="L39" s="202">
        <v>0</v>
      </c>
      <c r="M39" s="202">
        <v>0</v>
      </c>
      <c r="N39" s="10">
        <f t="shared" si="1"/>
        <v>0</v>
      </c>
      <c r="O39" s="11">
        <f t="shared" si="2"/>
        <v>0</v>
      </c>
    </row>
    <row r="40" spans="1:15" x14ac:dyDescent="0.35">
      <c r="A40" s="216">
        <f t="shared" si="3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>димвенканали!F40</f>
        <v>262.41000000000003</v>
      </c>
      <c r="G40" s="8">
        <v>0</v>
      </c>
      <c r="H40" s="8">
        <v>0</v>
      </c>
      <c r="I40" s="191">
        <f t="shared" si="0"/>
        <v>0</v>
      </c>
      <c r="J40" s="18">
        <f t="shared" si="4"/>
        <v>0</v>
      </c>
      <c r="K40" s="10">
        <f t="shared" si="5"/>
        <v>0</v>
      </c>
      <c r="L40" s="202">
        <v>0</v>
      </c>
      <c r="M40" s="202">
        <v>0</v>
      </c>
      <c r="N40" s="10">
        <f t="shared" si="1"/>
        <v>0</v>
      </c>
      <c r="O40" s="11">
        <f t="shared" si="2"/>
        <v>0</v>
      </c>
    </row>
    <row r="41" spans="1:15" x14ac:dyDescent="0.35">
      <c r="A41" s="216">
        <f t="shared" si="3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>димвенканали!F41</f>
        <v>267.33999999999997</v>
      </c>
      <c r="G41" s="8">
        <v>0</v>
      </c>
      <c r="H41" s="8">
        <v>0</v>
      </c>
      <c r="I41" s="191">
        <f t="shared" si="0"/>
        <v>0</v>
      </c>
      <c r="J41" s="18">
        <f t="shared" si="4"/>
        <v>0</v>
      </c>
      <c r="K41" s="10">
        <f t="shared" si="5"/>
        <v>0</v>
      </c>
      <c r="L41" s="202">
        <v>0</v>
      </c>
      <c r="M41" s="202">
        <v>0</v>
      </c>
      <c r="N41" s="10">
        <f t="shared" si="1"/>
        <v>0</v>
      </c>
      <c r="O41" s="11">
        <f t="shared" si="2"/>
        <v>0</v>
      </c>
    </row>
    <row r="42" spans="1:15" x14ac:dyDescent="0.35">
      <c r="A42" s="216">
        <f t="shared" si="3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>димвенканали!F42</f>
        <v>306.2</v>
      </c>
      <c r="G42" s="8">
        <v>0</v>
      </c>
      <c r="H42" s="8">
        <v>0</v>
      </c>
      <c r="I42" s="191">
        <f t="shared" si="0"/>
        <v>0</v>
      </c>
      <c r="J42" s="18">
        <f t="shared" si="4"/>
        <v>0</v>
      </c>
      <c r="K42" s="10">
        <f t="shared" si="5"/>
        <v>0</v>
      </c>
      <c r="L42" s="202">
        <v>0</v>
      </c>
      <c r="M42" s="202">
        <v>0</v>
      </c>
      <c r="N42" s="10">
        <f t="shared" si="1"/>
        <v>0</v>
      </c>
      <c r="O42" s="11">
        <f t="shared" si="2"/>
        <v>0</v>
      </c>
    </row>
    <row r="43" spans="1:15" x14ac:dyDescent="0.35">
      <c r="A43" s="216">
        <f t="shared" si="3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>димвенканали!F43</f>
        <v>1193.93</v>
      </c>
      <c r="G43" s="8">
        <v>158</v>
      </c>
      <c r="H43" s="8">
        <v>158</v>
      </c>
      <c r="I43" s="191">
        <f t="shared" si="0"/>
        <v>0.18809523809523809</v>
      </c>
      <c r="J43" s="18">
        <f t="shared" si="4"/>
        <v>805.32035714285712</v>
      </c>
      <c r="K43" s="10">
        <f t="shared" si="5"/>
        <v>177.17047857142856</v>
      </c>
      <c r="L43" s="202">
        <v>339.17333333333329</v>
      </c>
      <c r="M43" s="202">
        <v>18.764380952380954</v>
      </c>
      <c r="N43" s="10">
        <f t="shared" si="1"/>
        <v>1340.4285499999999</v>
      </c>
      <c r="O43" s="11">
        <f t="shared" si="2"/>
        <v>1.1227027966463694</v>
      </c>
    </row>
    <row r="44" spans="1:15" x14ac:dyDescent="0.35">
      <c r="A44" s="216">
        <f t="shared" si="3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>димвенканали!F44</f>
        <v>124.9</v>
      </c>
      <c r="G44" s="8">
        <v>0</v>
      </c>
      <c r="H44" s="8">
        <v>0</v>
      </c>
      <c r="I44" s="191">
        <f t="shared" si="0"/>
        <v>0</v>
      </c>
      <c r="J44" s="18">
        <f t="shared" si="4"/>
        <v>0</v>
      </c>
      <c r="K44" s="10">
        <f t="shared" si="5"/>
        <v>0</v>
      </c>
      <c r="L44" s="202">
        <v>0</v>
      </c>
      <c r="M44" s="202">
        <v>0</v>
      </c>
      <c r="N44" s="10">
        <f t="shared" si="1"/>
        <v>0</v>
      </c>
      <c r="O44" s="11">
        <f t="shared" si="2"/>
        <v>0</v>
      </c>
    </row>
    <row r="45" spans="1:15" x14ac:dyDescent="0.35">
      <c r="A45" s="216">
        <f t="shared" si="3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>димвенканали!F45</f>
        <v>199.53</v>
      </c>
      <c r="G45" s="8">
        <v>0</v>
      </c>
      <c r="H45" s="8">
        <v>0</v>
      </c>
      <c r="I45" s="191">
        <f t="shared" si="0"/>
        <v>0</v>
      </c>
      <c r="J45" s="18">
        <f t="shared" si="4"/>
        <v>0</v>
      </c>
      <c r="K45" s="10">
        <f t="shared" si="5"/>
        <v>0</v>
      </c>
      <c r="L45" s="202">
        <v>0</v>
      </c>
      <c r="M45" s="202">
        <v>0</v>
      </c>
      <c r="N45" s="10">
        <f t="shared" si="1"/>
        <v>0</v>
      </c>
      <c r="O45" s="11">
        <f t="shared" si="2"/>
        <v>0</v>
      </c>
    </row>
    <row r="46" spans="1:15" x14ac:dyDescent="0.35">
      <c r="A46" s="216">
        <f t="shared" si="3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>димвенканали!F46</f>
        <v>693.48</v>
      </c>
      <c r="G46" s="8">
        <v>130</v>
      </c>
      <c r="H46" s="8">
        <v>130</v>
      </c>
      <c r="I46" s="191">
        <f t="shared" si="0"/>
        <v>0.15476190476190477</v>
      </c>
      <c r="J46" s="18">
        <f t="shared" si="4"/>
        <v>662.60535714285709</v>
      </c>
      <c r="K46" s="10">
        <f t="shared" si="5"/>
        <v>145.77317857142856</v>
      </c>
      <c r="L46" s="202">
        <v>279.06666666666666</v>
      </c>
      <c r="M46" s="202">
        <v>15.439047619047621</v>
      </c>
      <c r="N46" s="10">
        <f t="shared" si="1"/>
        <v>1102.8842499999998</v>
      </c>
      <c r="O46" s="11">
        <f t="shared" si="2"/>
        <v>1.5903620147661068</v>
      </c>
    </row>
    <row r="47" spans="1:15" x14ac:dyDescent="0.35">
      <c r="A47" s="216">
        <f t="shared" si="3"/>
        <v>42</v>
      </c>
      <c r="B47" s="211" t="s">
        <v>1497</v>
      </c>
      <c r="C47" s="212">
        <f>димвенканали!C47</f>
        <v>457.42</v>
      </c>
      <c r="D47" s="212">
        <f>димвенканали!D47</f>
        <v>0</v>
      </c>
      <c r="E47" s="212">
        <f>димвенканали!E47</f>
        <v>0</v>
      </c>
      <c r="F47" s="212">
        <f>димвенканали!F47</f>
        <v>457.42</v>
      </c>
      <c r="G47" s="212">
        <v>68.8</v>
      </c>
      <c r="H47" s="212">
        <v>68.8</v>
      </c>
      <c r="I47" s="213">
        <f t="shared" si="0"/>
        <v>8.1904761904761897E-2</v>
      </c>
      <c r="J47" s="213">
        <f t="shared" si="4"/>
        <v>350.6711428571428</v>
      </c>
      <c r="K47" s="214">
        <f t="shared" si="5"/>
        <v>77.147651428571422</v>
      </c>
      <c r="L47" s="202">
        <v>147.69066666666663</v>
      </c>
      <c r="M47" s="202">
        <v>8.1708190476190481</v>
      </c>
      <c r="N47" s="214">
        <f t="shared" si="1"/>
        <v>583.68027999999981</v>
      </c>
      <c r="O47" s="215">
        <f t="shared" si="2"/>
        <v>1.2760270211184466</v>
      </c>
    </row>
    <row r="48" spans="1:15" x14ac:dyDescent="0.35">
      <c r="A48" s="216">
        <f t="shared" si="3"/>
        <v>43</v>
      </c>
      <c r="B48" s="211" t="s">
        <v>1498</v>
      </c>
      <c r="C48" s="212">
        <f>димвенканали!C48</f>
        <v>330.04</v>
      </c>
      <c r="D48" s="212">
        <f>димвенканали!D48</f>
        <v>0</v>
      </c>
      <c r="E48" s="212">
        <f>димвенканали!E48</f>
        <v>0</v>
      </c>
      <c r="F48" s="212">
        <f>димвенканали!F48</f>
        <v>330.04</v>
      </c>
      <c r="G48" s="212">
        <v>66</v>
      </c>
      <c r="H48" s="212">
        <v>66</v>
      </c>
      <c r="I48" s="213">
        <f t="shared" si="0"/>
        <v>7.857142857142857E-2</v>
      </c>
      <c r="J48" s="213">
        <f t="shared" si="4"/>
        <v>336.39964285714285</v>
      </c>
      <c r="K48" s="214">
        <f t="shared" si="5"/>
        <v>74.007921428571422</v>
      </c>
      <c r="L48" s="202">
        <v>141.67999999999998</v>
      </c>
      <c r="M48" s="202">
        <v>7.838285714285715</v>
      </c>
      <c r="N48" s="214">
        <f t="shared" si="1"/>
        <v>559.92584999999997</v>
      </c>
      <c r="O48" s="215">
        <f t="shared" si="2"/>
        <v>1.6965393588655919</v>
      </c>
    </row>
    <row r="49" spans="1:15" x14ac:dyDescent="0.35">
      <c r="A49" s="216">
        <f t="shared" si="3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>димвенканали!F49</f>
        <v>254.9</v>
      </c>
      <c r="G49" s="8">
        <v>0</v>
      </c>
      <c r="H49" s="8">
        <v>0</v>
      </c>
      <c r="I49" s="191">
        <f t="shared" si="0"/>
        <v>0</v>
      </c>
      <c r="J49" s="18">
        <f t="shared" si="4"/>
        <v>0</v>
      </c>
      <c r="K49" s="10">
        <f t="shared" si="5"/>
        <v>0</v>
      </c>
      <c r="L49" s="202">
        <v>0</v>
      </c>
      <c r="M49" s="202">
        <v>0</v>
      </c>
      <c r="N49" s="10">
        <f t="shared" si="1"/>
        <v>0</v>
      </c>
      <c r="O49" s="11">
        <f t="shared" si="2"/>
        <v>0</v>
      </c>
    </row>
    <row r="50" spans="1:15" x14ac:dyDescent="0.35">
      <c r="A50" s="216">
        <f t="shared" si="3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>димвенканали!F50</f>
        <v>217.6</v>
      </c>
      <c r="G50" s="8">
        <v>0</v>
      </c>
      <c r="H50" s="8">
        <v>0</v>
      </c>
      <c r="I50" s="191">
        <f t="shared" si="0"/>
        <v>0</v>
      </c>
      <c r="J50" s="18">
        <f t="shared" si="4"/>
        <v>0</v>
      </c>
      <c r="K50" s="10">
        <f t="shared" si="5"/>
        <v>0</v>
      </c>
      <c r="L50" s="202">
        <v>0</v>
      </c>
      <c r="M50" s="202">
        <v>0</v>
      </c>
      <c r="N50" s="10">
        <f t="shared" si="1"/>
        <v>0</v>
      </c>
      <c r="O50" s="11">
        <f t="shared" si="2"/>
        <v>0</v>
      </c>
    </row>
    <row r="51" spans="1:15" x14ac:dyDescent="0.35">
      <c r="A51" s="216">
        <f t="shared" si="3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>димвенканали!F51</f>
        <v>405.5</v>
      </c>
      <c r="G51" s="8"/>
      <c r="H51" s="8"/>
      <c r="I51" s="191">
        <f t="shared" si="0"/>
        <v>0</v>
      </c>
      <c r="J51" s="18">
        <f>I51*$J$2</f>
        <v>0</v>
      </c>
      <c r="K51" s="10">
        <f t="shared" si="5"/>
        <v>0</v>
      </c>
      <c r="L51" s="202">
        <v>0</v>
      </c>
      <c r="M51" s="202">
        <v>0</v>
      </c>
      <c r="N51" s="10">
        <f t="shared" si="1"/>
        <v>0</v>
      </c>
      <c r="O51" s="11">
        <f t="shared" si="2"/>
        <v>0</v>
      </c>
    </row>
    <row r="52" spans="1:15" x14ac:dyDescent="0.35">
      <c r="A52" s="216">
        <f t="shared" si="3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>димвенканали!F52</f>
        <v>341</v>
      </c>
      <c r="G52" s="8">
        <v>27</v>
      </c>
      <c r="H52" s="8">
        <v>27</v>
      </c>
      <c r="I52" s="191">
        <f t="shared" si="0"/>
        <v>3.214285714285714E-2</v>
      </c>
      <c r="J52" s="18">
        <f t="shared" si="4"/>
        <v>137.6180357142857</v>
      </c>
      <c r="K52" s="10">
        <f t="shared" si="5"/>
        <v>30.275967857142852</v>
      </c>
      <c r="L52" s="202">
        <v>57.959999999999994</v>
      </c>
      <c r="M52" s="202">
        <v>3.2065714285714284</v>
      </c>
      <c r="N52" s="10">
        <f t="shared" si="1"/>
        <v>229.060575</v>
      </c>
      <c r="O52" s="11">
        <f t="shared" si="2"/>
        <v>0.6717318914956012</v>
      </c>
    </row>
    <row r="53" spans="1:15" x14ac:dyDescent="0.35">
      <c r="A53" s="216">
        <f t="shared" si="3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>димвенканали!F53</f>
        <v>485.09999999999997</v>
      </c>
      <c r="G53" s="8">
        <v>29</v>
      </c>
      <c r="H53" s="8">
        <v>29</v>
      </c>
      <c r="I53" s="191">
        <f t="shared" si="0"/>
        <v>3.4523809523809526E-2</v>
      </c>
      <c r="J53" s="18">
        <f t="shared" si="4"/>
        <v>147.81196428571428</v>
      </c>
      <c r="K53" s="10">
        <f t="shared" si="5"/>
        <v>32.518632142857143</v>
      </c>
      <c r="L53" s="202">
        <v>62.253333333333337</v>
      </c>
      <c r="M53" s="202">
        <v>3.4440952380952385</v>
      </c>
      <c r="N53" s="10">
        <f t="shared" si="1"/>
        <v>246.02802499999999</v>
      </c>
      <c r="O53" s="11">
        <f t="shared" si="2"/>
        <v>0.58872463508016271</v>
      </c>
    </row>
    <row r="54" spans="1:15" x14ac:dyDescent="0.35">
      <c r="A54" s="216">
        <f t="shared" si="3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>димвенканали!F54</f>
        <v>467.06</v>
      </c>
      <c r="G54" s="8">
        <v>29</v>
      </c>
      <c r="H54" s="8">
        <v>29</v>
      </c>
      <c r="I54" s="191">
        <f t="shared" si="0"/>
        <v>3.4523809523809526E-2</v>
      </c>
      <c r="J54" s="18">
        <f t="shared" si="4"/>
        <v>147.81196428571428</v>
      </c>
      <c r="K54" s="10">
        <f t="shared" si="5"/>
        <v>32.518632142857143</v>
      </c>
      <c r="L54" s="202">
        <v>62.253333333333337</v>
      </c>
      <c r="M54" s="202">
        <v>3.4440952380952385</v>
      </c>
      <c r="N54" s="10">
        <f t="shared" si="1"/>
        <v>246.02802499999999</v>
      </c>
      <c r="O54" s="11">
        <f t="shared" si="2"/>
        <v>0.52675892818909775</v>
      </c>
    </row>
    <row r="55" spans="1:15" x14ac:dyDescent="0.35">
      <c r="A55" s="216">
        <f t="shared" si="3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>димвенканали!F55</f>
        <v>209.8</v>
      </c>
      <c r="G55" s="8">
        <v>0</v>
      </c>
      <c r="H55" s="8">
        <v>0</v>
      </c>
      <c r="I55" s="191">
        <f t="shared" si="0"/>
        <v>0</v>
      </c>
      <c r="J55" s="18">
        <f t="shared" si="4"/>
        <v>0</v>
      </c>
      <c r="K55" s="10">
        <f t="shared" si="5"/>
        <v>0</v>
      </c>
      <c r="L55" s="202">
        <v>0</v>
      </c>
      <c r="M55" s="202">
        <v>0</v>
      </c>
      <c r="N55" s="10">
        <f t="shared" si="1"/>
        <v>0</v>
      </c>
      <c r="O55" s="11">
        <f t="shared" si="2"/>
        <v>0</v>
      </c>
    </row>
    <row r="56" spans="1:15" x14ac:dyDescent="0.35">
      <c r="A56" s="216">
        <f t="shared" si="3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>димвенканали!F56</f>
        <v>457.9</v>
      </c>
      <c r="G56" s="8">
        <v>37.9</v>
      </c>
      <c r="H56" s="8">
        <v>37.9</v>
      </c>
      <c r="I56" s="191">
        <f t="shared" si="0"/>
        <v>4.5119047619047614E-2</v>
      </c>
      <c r="J56" s="18">
        <f t="shared" si="4"/>
        <v>193.17494642857139</v>
      </c>
      <c r="K56" s="10">
        <f t="shared" si="5"/>
        <v>42.498488214285707</v>
      </c>
      <c r="L56" s="202">
        <v>81.358666666666664</v>
      </c>
      <c r="M56" s="202">
        <v>4.5010761904761898</v>
      </c>
      <c r="N56" s="10">
        <f t="shared" si="1"/>
        <v>321.53317749999997</v>
      </c>
      <c r="O56" s="11">
        <f t="shared" si="2"/>
        <v>0.7021908222319283</v>
      </c>
    </row>
    <row r="57" spans="1:15" x14ac:dyDescent="0.35">
      <c r="A57" s="216">
        <f t="shared" si="3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>димвенканали!F57</f>
        <v>360.51</v>
      </c>
      <c r="G57" s="8">
        <v>35.5</v>
      </c>
      <c r="H57" s="8">
        <v>35.5</v>
      </c>
      <c r="I57" s="191">
        <f t="shared" si="0"/>
        <v>4.2261904761904764E-2</v>
      </c>
      <c r="J57" s="18">
        <f t="shared" si="4"/>
        <v>180.94223214285714</v>
      </c>
      <c r="K57" s="10">
        <f t="shared" si="5"/>
        <v>39.807291071428573</v>
      </c>
      <c r="L57" s="202">
        <v>76.206666666666678</v>
      </c>
      <c r="M57" s="202">
        <v>4.2160476190476199</v>
      </c>
      <c r="N57" s="10">
        <f t="shared" si="1"/>
        <v>301.17223749999999</v>
      </c>
      <c r="O57" s="11">
        <f t="shared" si="2"/>
        <v>0.83540605669745638</v>
      </c>
    </row>
    <row r="58" spans="1:15" x14ac:dyDescent="0.35">
      <c r="A58" s="216">
        <f t="shared" si="3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>димвенканали!F58</f>
        <v>584.1</v>
      </c>
      <c r="G58" s="8">
        <v>49.1</v>
      </c>
      <c r="H58" s="8">
        <v>49.1</v>
      </c>
      <c r="I58" s="191">
        <f t="shared" si="0"/>
        <v>5.8452380952380957E-2</v>
      </c>
      <c r="J58" s="18">
        <f t="shared" si="4"/>
        <v>250.26094642857143</v>
      </c>
      <c r="K58" s="10">
        <f t="shared" si="5"/>
        <v>55.057408214285715</v>
      </c>
      <c r="L58" s="202">
        <v>105.40133333333334</v>
      </c>
      <c r="M58" s="202">
        <v>5.831209523809525</v>
      </c>
      <c r="N58" s="10">
        <f t="shared" si="1"/>
        <v>416.55089750000002</v>
      </c>
      <c r="O58" s="11">
        <f t="shared" si="2"/>
        <v>0.77512262281354682</v>
      </c>
    </row>
    <row r="59" spans="1:15" x14ac:dyDescent="0.35">
      <c r="A59" s="216">
        <f t="shared" si="3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>димвенканали!F59</f>
        <v>306.8</v>
      </c>
      <c r="G59" s="8">
        <v>0</v>
      </c>
      <c r="H59" s="8">
        <v>0</v>
      </c>
      <c r="I59" s="191">
        <f t="shared" si="0"/>
        <v>0</v>
      </c>
      <c r="J59" s="18">
        <f t="shared" si="4"/>
        <v>0</v>
      </c>
      <c r="K59" s="10">
        <f t="shared" si="5"/>
        <v>0</v>
      </c>
      <c r="L59" s="202">
        <v>0</v>
      </c>
      <c r="M59" s="202">
        <v>0</v>
      </c>
      <c r="N59" s="10">
        <f t="shared" si="1"/>
        <v>0</v>
      </c>
      <c r="O59" s="11">
        <f t="shared" si="2"/>
        <v>0</v>
      </c>
    </row>
    <row r="60" spans="1:15" x14ac:dyDescent="0.35">
      <c r="A60" s="216">
        <f t="shared" si="3"/>
        <v>55</v>
      </c>
      <c r="B60" s="211" t="s">
        <v>1510</v>
      </c>
      <c r="C60" s="212">
        <f>димвенканали!C60</f>
        <v>315.39</v>
      </c>
      <c r="D60" s="212">
        <f>димвенканали!D60</f>
        <v>0</v>
      </c>
      <c r="E60" s="212">
        <f>димвенканали!E60</f>
        <v>0</v>
      </c>
      <c r="F60" s="212">
        <f>димвенканали!F60</f>
        <v>315.39</v>
      </c>
      <c r="G60" s="212">
        <v>42.6</v>
      </c>
      <c r="H60" s="212">
        <v>42.6</v>
      </c>
      <c r="I60" s="213">
        <f t="shared" si="0"/>
        <v>5.0714285714285719E-2</v>
      </c>
      <c r="J60" s="213">
        <f t="shared" si="4"/>
        <v>217.13067857142858</v>
      </c>
      <c r="K60" s="214">
        <f t="shared" si="5"/>
        <v>47.768749285714286</v>
      </c>
      <c r="L60" s="202">
        <v>91.448000000000008</v>
      </c>
      <c r="M60" s="202">
        <v>5.0592571428571436</v>
      </c>
      <c r="N60" s="214">
        <f t="shared" si="1"/>
        <v>361.40668499999998</v>
      </c>
      <c r="O60" s="215">
        <f t="shared" si="2"/>
        <v>1.1459040711500048</v>
      </c>
    </row>
    <row r="61" spans="1:15" x14ac:dyDescent="0.35">
      <c r="A61" s="216">
        <f t="shared" si="3"/>
        <v>56</v>
      </c>
      <c r="B61" s="211" t="s">
        <v>1511</v>
      </c>
      <c r="C61" s="212">
        <f>димвенканали!C61</f>
        <v>418.84</v>
      </c>
      <c r="D61" s="212">
        <f>димвенканали!D61</f>
        <v>0</v>
      </c>
      <c r="E61" s="212">
        <f>димвенканали!E61</f>
        <v>0</v>
      </c>
      <c r="F61" s="212">
        <f>димвенканали!F61</f>
        <v>418.84</v>
      </c>
      <c r="G61" s="212">
        <v>85</v>
      </c>
      <c r="H61" s="212">
        <v>85</v>
      </c>
      <c r="I61" s="213">
        <f t="shared" si="0"/>
        <v>0.10119047619047619</v>
      </c>
      <c r="J61" s="213">
        <f t="shared" si="4"/>
        <v>433.24196428571429</v>
      </c>
      <c r="K61" s="214">
        <f t="shared" si="5"/>
        <v>95.313232142857146</v>
      </c>
      <c r="L61" s="202">
        <v>182.46666666666667</v>
      </c>
      <c r="M61" s="202">
        <v>10.094761904761905</v>
      </c>
      <c r="N61" s="214">
        <f t="shared" si="1"/>
        <v>721.116625</v>
      </c>
      <c r="O61" s="215">
        <f t="shared" si="2"/>
        <v>1.721699515328049</v>
      </c>
    </row>
    <row r="62" spans="1:15" x14ac:dyDescent="0.35">
      <c r="A62" s="216">
        <f t="shared" si="3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>димвенканали!F62</f>
        <v>563.6</v>
      </c>
      <c r="G62" s="8">
        <v>0</v>
      </c>
      <c r="H62" s="8">
        <v>0</v>
      </c>
      <c r="I62" s="191">
        <f t="shared" si="0"/>
        <v>0</v>
      </c>
      <c r="J62" s="18">
        <f t="shared" si="4"/>
        <v>0</v>
      </c>
      <c r="K62" s="10">
        <f t="shared" si="5"/>
        <v>0</v>
      </c>
      <c r="L62" s="202">
        <v>0</v>
      </c>
      <c r="M62" s="202">
        <v>0</v>
      </c>
      <c r="N62" s="10">
        <v>0</v>
      </c>
      <c r="O62" s="11">
        <f t="shared" si="2"/>
        <v>0</v>
      </c>
    </row>
    <row r="63" spans="1:15" x14ac:dyDescent="0.35">
      <c r="A63" s="216">
        <f t="shared" si="3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>димвенканали!F63</f>
        <v>2383.1</v>
      </c>
      <c r="G63" s="8">
        <v>212.5</v>
      </c>
      <c r="H63" s="8">
        <v>212.5</v>
      </c>
      <c r="I63" s="191">
        <f t="shared" si="0"/>
        <v>0.25297619047619047</v>
      </c>
      <c r="J63" s="18">
        <f t="shared" ref="J63:J121" si="6">I63*$J$2</f>
        <v>1083.1049107142856</v>
      </c>
      <c r="K63" s="10">
        <f t="shared" ref="K63:K123" si="7">J63*0.22</f>
        <v>238.28308035714284</v>
      </c>
      <c r="L63" s="202">
        <v>456.16666666666669</v>
      </c>
      <c r="M63" s="202">
        <v>25.236904761904761</v>
      </c>
      <c r="N63" s="10">
        <f t="shared" si="1"/>
        <v>1802.7915624999998</v>
      </c>
      <c r="O63" s="11">
        <f t="shared" si="2"/>
        <v>0.75649010217783552</v>
      </c>
    </row>
    <row r="64" spans="1:15" x14ac:dyDescent="0.35">
      <c r="A64" s="216">
        <f t="shared" si="3"/>
        <v>59</v>
      </c>
      <c r="B64" s="211" t="s">
        <v>1514</v>
      </c>
      <c r="C64" s="212">
        <f>димвенканали!C64</f>
        <v>355.23</v>
      </c>
      <c r="D64" s="212">
        <f>димвенканали!D64</f>
        <v>0</v>
      </c>
      <c r="E64" s="212">
        <f>димвенканали!E64</f>
        <v>0</v>
      </c>
      <c r="F64" s="212">
        <f>димвенканали!F64</f>
        <v>355.23</v>
      </c>
      <c r="G64" s="212">
        <v>80</v>
      </c>
      <c r="H64" s="212">
        <v>50</v>
      </c>
      <c r="I64" s="213">
        <f t="shared" si="0"/>
        <v>5.9523809523809521E-2</v>
      </c>
      <c r="J64" s="213">
        <f t="shared" si="6"/>
        <v>254.84821428571425</v>
      </c>
      <c r="K64" s="214">
        <f t="shared" si="7"/>
        <v>56.066607142857137</v>
      </c>
      <c r="L64" s="202">
        <v>107.33333333333333</v>
      </c>
      <c r="M64" s="202">
        <v>5.9380952380952383</v>
      </c>
      <c r="N64" s="214">
        <f t="shared" si="1"/>
        <v>424.18624999999992</v>
      </c>
      <c r="O64" s="215">
        <f t="shared" si="2"/>
        <v>1.1941171916786304</v>
      </c>
    </row>
    <row r="65" spans="1:15" x14ac:dyDescent="0.35">
      <c r="A65" s="216">
        <f t="shared" si="3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>димвенканали!F65</f>
        <v>2568.7999999999997</v>
      </c>
      <c r="G65" s="8">
        <v>227</v>
      </c>
      <c r="H65" s="8">
        <v>227</v>
      </c>
      <c r="I65" s="191">
        <f t="shared" si="0"/>
        <v>0.27023809523809522</v>
      </c>
      <c r="J65" s="18">
        <f t="shared" si="6"/>
        <v>1157.0108928571428</v>
      </c>
      <c r="K65" s="10">
        <f t="shared" si="7"/>
        <v>254.54239642857144</v>
      </c>
      <c r="L65" s="202">
        <v>487.29333333333329</v>
      </c>
      <c r="M65" s="202">
        <v>26.958952380952379</v>
      </c>
      <c r="N65" s="10">
        <f t="shared" si="1"/>
        <v>1925.8055749999999</v>
      </c>
      <c r="O65" s="11">
        <f t="shared" si="2"/>
        <v>0.77631538477042772</v>
      </c>
    </row>
    <row r="66" spans="1:15" x14ac:dyDescent="0.35">
      <c r="A66" s="216">
        <f t="shared" si="3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>димвенканали!F66</f>
        <v>2750.3</v>
      </c>
      <c r="G66" s="8">
        <v>177</v>
      </c>
      <c r="H66" s="8">
        <v>177</v>
      </c>
      <c r="I66" s="191">
        <f t="shared" si="0"/>
        <v>0.21071428571428572</v>
      </c>
      <c r="J66" s="18">
        <f t="shared" si="6"/>
        <v>902.1626785714285</v>
      </c>
      <c r="K66" s="10">
        <f t="shared" si="7"/>
        <v>198.47578928571428</v>
      </c>
      <c r="L66" s="202">
        <v>379.96</v>
      </c>
      <c r="M66" s="202">
        <v>21.020857142857142</v>
      </c>
      <c r="N66" s="10">
        <f t="shared" si="1"/>
        <v>1501.6193249999999</v>
      </c>
      <c r="O66" s="11">
        <f t="shared" si="2"/>
        <v>0.54598382903683229</v>
      </c>
    </row>
    <row r="67" spans="1:15" x14ac:dyDescent="0.35">
      <c r="A67" s="216">
        <f t="shared" si="3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>димвенканали!F67</f>
        <v>281.31</v>
      </c>
      <c r="G67" s="8">
        <v>0</v>
      </c>
      <c r="H67" s="8">
        <v>0</v>
      </c>
      <c r="I67" s="191">
        <f t="shared" si="0"/>
        <v>0</v>
      </c>
      <c r="J67" s="18">
        <f t="shared" si="6"/>
        <v>0</v>
      </c>
      <c r="K67" s="10">
        <f t="shared" si="7"/>
        <v>0</v>
      </c>
      <c r="L67" s="202">
        <v>0</v>
      </c>
      <c r="M67" s="202">
        <v>0</v>
      </c>
      <c r="N67" s="10">
        <f t="shared" si="1"/>
        <v>0</v>
      </c>
      <c r="O67" s="11">
        <f t="shared" si="2"/>
        <v>0</v>
      </c>
    </row>
    <row r="68" spans="1:15" x14ac:dyDescent="0.35">
      <c r="A68" s="216">
        <f t="shared" si="3"/>
        <v>63</v>
      </c>
      <c r="B68" s="89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>димвенканали!F68</f>
        <v>266.3</v>
      </c>
      <c r="G68" s="8">
        <v>42.2</v>
      </c>
      <c r="H68" s="8">
        <v>0</v>
      </c>
      <c r="I68" s="191">
        <f t="shared" si="0"/>
        <v>0</v>
      </c>
      <c r="J68" s="18">
        <f t="shared" si="6"/>
        <v>0</v>
      </c>
      <c r="K68" s="10">
        <f t="shared" si="7"/>
        <v>0</v>
      </c>
      <c r="L68" s="202">
        <v>0</v>
      </c>
      <c r="M68" s="202">
        <v>0</v>
      </c>
      <c r="N68" s="10">
        <f t="shared" si="1"/>
        <v>0</v>
      </c>
      <c r="O68" s="11">
        <f t="shared" si="2"/>
        <v>0</v>
      </c>
    </row>
    <row r="69" spans="1:15" x14ac:dyDescent="0.35">
      <c r="A69" s="216">
        <f t="shared" si="3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>димвенканали!F69</f>
        <v>1469.1</v>
      </c>
      <c r="G69" s="8">
        <v>205</v>
      </c>
      <c r="H69" s="8">
        <v>205</v>
      </c>
      <c r="I69" s="191">
        <f t="shared" ref="I69:I131" si="8">H69/840</f>
        <v>0.24404761904761904</v>
      </c>
      <c r="J69" s="18">
        <f t="shared" si="6"/>
        <v>1044.8776785714285</v>
      </c>
      <c r="K69" s="10">
        <f t="shared" si="7"/>
        <v>229.87308928571429</v>
      </c>
      <c r="L69" s="202">
        <v>440.06666666666666</v>
      </c>
      <c r="M69" s="202">
        <v>24.346190476190475</v>
      </c>
      <c r="N69" s="10">
        <f t="shared" ref="N69:N131" si="9">J69+K69+L69+M69</f>
        <v>1739.1636249999999</v>
      </c>
      <c r="O69" s="11">
        <f t="shared" ref="O69:O131" si="10">N69/C69</f>
        <v>1.183829300251855</v>
      </c>
    </row>
    <row r="70" spans="1:15" x14ac:dyDescent="0.35">
      <c r="A70" s="216">
        <f t="shared" si="3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>димвенканали!F70</f>
        <v>230.5</v>
      </c>
      <c r="G70" s="8">
        <v>0</v>
      </c>
      <c r="H70" s="8">
        <v>0</v>
      </c>
      <c r="I70" s="191">
        <f t="shared" si="8"/>
        <v>0</v>
      </c>
      <c r="J70" s="18">
        <f t="shared" si="6"/>
        <v>0</v>
      </c>
      <c r="K70" s="10">
        <f t="shared" si="7"/>
        <v>0</v>
      </c>
      <c r="L70" s="202">
        <v>0</v>
      </c>
      <c r="M70" s="202">
        <v>0</v>
      </c>
      <c r="N70" s="10">
        <f t="shared" si="9"/>
        <v>0</v>
      </c>
      <c r="O70" s="11">
        <f t="shared" si="10"/>
        <v>0</v>
      </c>
    </row>
    <row r="71" spans="1:15" x14ac:dyDescent="0.35">
      <c r="A71" s="216">
        <f t="shared" ref="A71:A134" si="11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>димвенканали!F71</f>
        <v>269.60000000000002</v>
      </c>
      <c r="G71" s="8">
        <v>0</v>
      </c>
      <c r="H71" s="8">
        <v>0</v>
      </c>
      <c r="I71" s="191">
        <f t="shared" si="8"/>
        <v>0</v>
      </c>
      <c r="J71" s="18">
        <f t="shared" si="6"/>
        <v>0</v>
      </c>
      <c r="K71" s="10">
        <f t="shared" si="7"/>
        <v>0</v>
      </c>
      <c r="L71" s="202">
        <v>0</v>
      </c>
      <c r="M71" s="202">
        <v>0</v>
      </c>
      <c r="N71" s="10">
        <f t="shared" si="9"/>
        <v>0</v>
      </c>
      <c r="O71" s="11">
        <f t="shared" si="10"/>
        <v>0</v>
      </c>
    </row>
    <row r="72" spans="1:15" x14ac:dyDescent="0.35">
      <c r="A72" s="216">
        <f t="shared" si="11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>димвенканали!F72</f>
        <v>172.4</v>
      </c>
      <c r="G72" s="8">
        <v>0</v>
      </c>
      <c r="H72" s="8">
        <v>0</v>
      </c>
      <c r="I72" s="191">
        <f t="shared" si="8"/>
        <v>0</v>
      </c>
      <c r="J72" s="18">
        <f t="shared" si="6"/>
        <v>0</v>
      </c>
      <c r="K72" s="10">
        <f t="shared" si="7"/>
        <v>0</v>
      </c>
      <c r="L72" s="202">
        <v>0</v>
      </c>
      <c r="M72" s="202">
        <v>0</v>
      </c>
      <c r="N72" s="10">
        <f t="shared" si="9"/>
        <v>0</v>
      </c>
      <c r="O72" s="11">
        <f t="shared" si="10"/>
        <v>0</v>
      </c>
    </row>
    <row r="73" spans="1:15" x14ac:dyDescent="0.35">
      <c r="A73" s="216">
        <f t="shared" si="11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>димвенканали!F73</f>
        <v>384.4</v>
      </c>
      <c r="G73" s="8">
        <v>0</v>
      </c>
      <c r="H73" s="8">
        <v>0</v>
      </c>
      <c r="I73" s="191">
        <f t="shared" si="8"/>
        <v>0</v>
      </c>
      <c r="J73" s="18">
        <f t="shared" si="6"/>
        <v>0</v>
      </c>
      <c r="K73" s="10">
        <f t="shared" si="7"/>
        <v>0</v>
      </c>
      <c r="L73" s="202">
        <v>0</v>
      </c>
      <c r="M73" s="202">
        <v>0</v>
      </c>
      <c r="N73" s="10">
        <f t="shared" si="9"/>
        <v>0</v>
      </c>
      <c r="O73" s="11">
        <f t="shared" si="10"/>
        <v>0</v>
      </c>
    </row>
    <row r="74" spans="1:15" x14ac:dyDescent="0.35">
      <c r="A74" s="216">
        <f t="shared" si="11"/>
        <v>69</v>
      </c>
      <c r="B74" s="211" t="s">
        <v>1524</v>
      </c>
      <c r="C74" s="212">
        <f>димвенканали!C74</f>
        <v>655.6</v>
      </c>
      <c r="D74" s="212">
        <f>димвенканали!D74</f>
        <v>0</v>
      </c>
      <c r="E74" s="212">
        <f>димвенканали!E74</f>
        <v>0</v>
      </c>
      <c r="F74" s="212">
        <f>димвенканали!F74</f>
        <v>655.6</v>
      </c>
      <c r="G74" s="212">
        <v>0</v>
      </c>
      <c r="H74" s="212">
        <v>0</v>
      </c>
      <c r="I74" s="213">
        <f t="shared" si="8"/>
        <v>0</v>
      </c>
      <c r="J74" s="213">
        <f t="shared" si="6"/>
        <v>0</v>
      </c>
      <c r="K74" s="214">
        <f t="shared" si="7"/>
        <v>0</v>
      </c>
      <c r="L74" s="202">
        <v>0</v>
      </c>
      <c r="M74" s="202">
        <v>0</v>
      </c>
      <c r="N74" s="214">
        <v>0</v>
      </c>
      <c r="O74" s="215">
        <f t="shared" si="10"/>
        <v>0</v>
      </c>
    </row>
    <row r="75" spans="1:15" x14ac:dyDescent="0.35">
      <c r="A75" s="216">
        <f t="shared" si="11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>димвенканали!F75</f>
        <v>364.4</v>
      </c>
      <c r="G75" s="8">
        <v>37.200000000000003</v>
      </c>
      <c r="H75" s="8">
        <v>37.200000000000003</v>
      </c>
      <c r="I75" s="191">
        <f t="shared" si="8"/>
        <v>4.4285714285714289E-2</v>
      </c>
      <c r="J75" s="18">
        <f t="shared" si="6"/>
        <v>189.60707142857143</v>
      </c>
      <c r="K75" s="10">
        <f t="shared" si="7"/>
        <v>41.713555714285718</v>
      </c>
      <c r="L75" s="202">
        <v>79.856000000000009</v>
      </c>
      <c r="M75" s="202">
        <v>4.4179428571428581</v>
      </c>
      <c r="N75" s="10">
        <f t="shared" si="9"/>
        <v>315.59457000000003</v>
      </c>
      <c r="O75" s="11">
        <f t="shared" si="10"/>
        <v>0.86606632821075757</v>
      </c>
    </row>
    <row r="76" spans="1:15" x14ac:dyDescent="0.35">
      <c r="A76" s="216">
        <f t="shared" si="11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>димвенканали!F76</f>
        <v>192.4</v>
      </c>
      <c r="G76" s="8">
        <v>0</v>
      </c>
      <c r="H76" s="8">
        <v>0</v>
      </c>
      <c r="I76" s="191">
        <f t="shared" si="8"/>
        <v>0</v>
      </c>
      <c r="J76" s="18">
        <f t="shared" si="6"/>
        <v>0</v>
      </c>
      <c r="K76" s="10">
        <f t="shared" si="7"/>
        <v>0</v>
      </c>
      <c r="L76" s="202">
        <v>0</v>
      </c>
      <c r="M76" s="202">
        <v>0</v>
      </c>
      <c r="N76" s="10">
        <f t="shared" si="9"/>
        <v>0</v>
      </c>
      <c r="O76" s="11">
        <f t="shared" si="10"/>
        <v>0</v>
      </c>
    </row>
    <row r="77" spans="1:15" x14ac:dyDescent="0.35">
      <c r="A77" s="216">
        <f t="shared" si="11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>димвенканали!F77</f>
        <v>242.3</v>
      </c>
      <c r="G77" s="8">
        <v>0</v>
      </c>
      <c r="H77" s="8">
        <v>0</v>
      </c>
      <c r="I77" s="191">
        <f t="shared" si="8"/>
        <v>0</v>
      </c>
      <c r="J77" s="18">
        <f t="shared" si="6"/>
        <v>0</v>
      </c>
      <c r="K77" s="10">
        <f t="shared" si="7"/>
        <v>0</v>
      </c>
      <c r="L77" s="202">
        <v>0</v>
      </c>
      <c r="M77" s="202">
        <v>0</v>
      </c>
      <c r="N77" s="10">
        <f t="shared" si="9"/>
        <v>0</v>
      </c>
      <c r="O77" s="11">
        <f t="shared" si="10"/>
        <v>0</v>
      </c>
    </row>
    <row r="78" spans="1:15" x14ac:dyDescent="0.35">
      <c r="A78" s="216">
        <f t="shared" si="11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>димвенканали!F78</f>
        <v>720.34</v>
      </c>
      <c r="G78" s="8">
        <v>131</v>
      </c>
      <c r="H78" s="8">
        <v>131</v>
      </c>
      <c r="I78" s="191">
        <f t="shared" si="8"/>
        <v>0.15595238095238095</v>
      </c>
      <c r="J78" s="18">
        <f t="shared" si="6"/>
        <v>667.70232142857139</v>
      </c>
      <c r="K78" s="10">
        <f t="shared" si="7"/>
        <v>146.8945107142857</v>
      </c>
      <c r="L78" s="202">
        <v>281.21333333333337</v>
      </c>
      <c r="M78" s="202">
        <v>15.557809523809524</v>
      </c>
      <c r="N78" s="10">
        <f t="shared" si="9"/>
        <v>1111.3679749999999</v>
      </c>
      <c r="O78" s="11">
        <f t="shared" si="10"/>
        <v>1.6268524387387651</v>
      </c>
    </row>
    <row r="79" spans="1:15" x14ac:dyDescent="0.35">
      <c r="A79" s="216">
        <f t="shared" si="11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>димвенканали!F79</f>
        <v>608.94999999999993</v>
      </c>
      <c r="G79" s="8">
        <v>61.5</v>
      </c>
      <c r="H79" s="8">
        <v>61.5</v>
      </c>
      <c r="I79" s="191">
        <f t="shared" si="8"/>
        <v>7.3214285714285718E-2</v>
      </c>
      <c r="J79" s="18">
        <f t="shared" si="6"/>
        <v>313.46330357142858</v>
      </c>
      <c r="K79" s="10">
        <f t="shared" si="7"/>
        <v>68.961926785714283</v>
      </c>
      <c r="L79" s="202">
        <v>132.02000000000001</v>
      </c>
      <c r="M79" s="202">
        <v>7.3038571428571437</v>
      </c>
      <c r="N79" s="10">
        <f t="shared" si="9"/>
        <v>521.74908750000009</v>
      </c>
      <c r="O79" s="11">
        <f t="shared" si="10"/>
        <v>0.89856038491345924</v>
      </c>
    </row>
    <row r="80" spans="1:15" x14ac:dyDescent="0.35">
      <c r="A80" s="216">
        <f t="shared" si="11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>димвенканали!F80</f>
        <v>1274.75</v>
      </c>
      <c r="G80" s="8">
        <v>196</v>
      </c>
      <c r="H80" s="8">
        <v>196</v>
      </c>
      <c r="I80" s="191">
        <f t="shared" si="8"/>
        <v>0.23333333333333334</v>
      </c>
      <c r="J80" s="18">
        <f t="shared" si="6"/>
        <v>999.005</v>
      </c>
      <c r="K80" s="10">
        <f t="shared" si="7"/>
        <v>219.78110000000001</v>
      </c>
      <c r="L80" s="202">
        <v>420.74666666666661</v>
      </c>
      <c r="M80" s="202">
        <v>23.277333333333335</v>
      </c>
      <c r="N80" s="10">
        <f t="shared" si="9"/>
        <v>1662.8101000000001</v>
      </c>
      <c r="O80" s="11">
        <f t="shared" si="10"/>
        <v>1.3384393286915928</v>
      </c>
    </row>
    <row r="81" spans="1:15" x14ac:dyDescent="0.35">
      <c r="A81" s="216">
        <f t="shared" si="11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>димвенканали!F81</f>
        <v>636.95000000000005</v>
      </c>
      <c r="G81" s="8">
        <v>44</v>
      </c>
      <c r="H81" s="8">
        <v>44</v>
      </c>
      <c r="I81" s="191">
        <f t="shared" si="8"/>
        <v>5.2380952380952382E-2</v>
      </c>
      <c r="J81" s="18">
        <f t="shared" si="6"/>
        <v>224.26642857142858</v>
      </c>
      <c r="K81" s="10">
        <f t="shared" si="7"/>
        <v>49.338614285714286</v>
      </c>
      <c r="L81" s="202">
        <v>94.453333333333333</v>
      </c>
      <c r="M81" s="202">
        <v>5.2255238095238097</v>
      </c>
      <c r="N81" s="10">
        <f t="shared" si="9"/>
        <v>373.28389999999996</v>
      </c>
      <c r="O81" s="11">
        <f t="shared" si="10"/>
        <v>0.58604898343669032</v>
      </c>
    </row>
    <row r="82" spans="1:15" x14ac:dyDescent="0.35">
      <c r="A82" s="216">
        <f t="shared" si="11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>димвенканали!F82</f>
        <v>1083.03</v>
      </c>
      <c r="G82" s="8">
        <v>181</v>
      </c>
      <c r="H82" s="8">
        <v>181</v>
      </c>
      <c r="I82" s="191">
        <f t="shared" si="8"/>
        <v>0.21547619047619049</v>
      </c>
      <c r="J82" s="18">
        <f t="shared" si="6"/>
        <v>922.55053571428573</v>
      </c>
      <c r="K82" s="10">
        <f t="shared" si="7"/>
        <v>202.96111785714285</v>
      </c>
      <c r="L82" s="202">
        <v>388.54666666666668</v>
      </c>
      <c r="M82" s="202">
        <v>21.495904761904765</v>
      </c>
      <c r="N82" s="10">
        <f t="shared" si="9"/>
        <v>1535.5542249999999</v>
      </c>
      <c r="O82" s="11">
        <f t="shared" si="10"/>
        <v>1.417831662096156</v>
      </c>
    </row>
    <row r="83" spans="1:15" x14ac:dyDescent="0.35">
      <c r="A83" s="216">
        <f t="shared" si="11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>димвенканали!F83</f>
        <v>830.01</v>
      </c>
      <c r="G83" s="8">
        <v>100</v>
      </c>
      <c r="H83" s="8">
        <v>100</v>
      </c>
      <c r="I83" s="191">
        <f t="shared" si="8"/>
        <v>0.11904761904761904</v>
      </c>
      <c r="J83" s="18">
        <f t="shared" si="6"/>
        <v>509.6964285714285</v>
      </c>
      <c r="K83" s="10">
        <f t="shared" si="7"/>
        <v>112.13321428571427</v>
      </c>
      <c r="L83" s="202">
        <v>214.66666666666666</v>
      </c>
      <c r="M83" s="202">
        <v>11.876190476190477</v>
      </c>
      <c r="N83" s="10">
        <f t="shared" si="9"/>
        <v>848.37249999999983</v>
      </c>
      <c r="O83" s="11">
        <f t="shared" si="10"/>
        <v>1.0221232274309946</v>
      </c>
    </row>
    <row r="84" spans="1:15" x14ac:dyDescent="0.35">
      <c r="A84" s="216">
        <f t="shared" si="11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>димвенканали!F84</f>
        <v>546.18000000000006</v>
      </c>
      <c r="G84" s="8">
        <v>57</v>
      </c>
      <c r="H84" s="8">
        <v>57</v>
      </c>
      <c r="I84" s="191">
        <f t="shared" si="8"/>
        <v>6.7857142857142852E-2</v>
      </c>
      <c r="J84" s="18">
        <f t="shared" si="6"/>
        <v>290.52696428571426</v>
      </c>
      <c r="K84" s="10">
        <f t="shared" si="7"/>
        <v>63.915932142857137</v>
      </c>
      <c r="L84" s="202">
        <v>122.35999999999999</v>
      </c>
      <c r="M84" s="202">
        <v>6.7694285714285716</v>
      </c>
      <c r="N84" s="10">
        <f t="shared" si="9"/>
        <v>483.57232499999992</v>
      </c>
      <c r="O84" s="11">
        <f t="shared" si="10"/>
        <v>1.0033037159218223</v>
      </c>
    </row>
    <row r="85" spans="1:15" x14ac:dyDescent="0.35">
      <c r="A85" s="216">
        <f t="shared" si="11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>димвенканали!F85</f>
        <v>516.38</v>
      </c>
      <c r="G85" s="8">
        <v>78</v>
      </c>
      <c r="H85" s="8">
        <v>78</v>
      </c>
      <c r="I85" s="191">
        <f t="shared" si="8"/>
        <v>9.285714285714286E-2</v>
      </c>
      <c r="J85" s="18">
        <f t="shared" si="6"/>
        <v>397.56321428571431</v>
      </c>
      <c r="K85" s="10">
        <f t="shared" si="7"/>
        <v>87.463907142857153</v>
      </c>
      <c r="L85" s="202">
        <v>167.44</v>
      </c>
      <c r="M85" s="202">
        <v>9.2634285714285713</v>
      </c>
      <c r="N85" s="10">
        <f t="shared" si="9"/>
        <v>661.73055000000011</v>
      </c>
      <c r="O85" s="11">
        <f t="shared" si="10"/>
        <v>1.2814798210620089</v>
      </c>
    </row>
    <row r="86" spans="1:15" x14ac:dyDescent="0.35">
      <c r="A86" s="216">
        <f t="shared" si="11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>димвенканали!F86</f>
        <v>342</v>
      </c>
      <c r="G86" s="8">
        <v>0</v>
      </c>
      <c r="H86" s="8">
        <v>0</v>
      </c>
      <c r="I86" s="191">
        <f t="shared" si="8"/>
        <v>0</v>
      </c>
      <c r="J86" s="18">
        <f t="shared" si="6"/>
        <v>0</v>
      </c>
      <c r="K86" s="10">
        <f t="shared" si="7"/>
        <v>0</v>
      </c>
      <c r="L86" s="202">
        <v>0</v>
      </c>
      <c r="M86" s="202">
        <v>0</v>
      </c>
      <c r="N86" s="10">
        <f t="shared" si="9"/>
        <v>0</v>
      </c>
      <c r="O86" s="11">
        <f t="shared" si="10"/>
        <v>0</v>
      </c>
    </row>
    <row r="87" spans="1:15" x14ac:dyDescent="0.35">
      <c r="A87" s="216">
        <f t="shared" si="11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>димвенканали!F87</f>
        <v>736.69999999999993</v>
      </c>
      <c r="G87" s="8">
        <v>131</v>
      </c>
      <c r="H87" s="8">
        <v>131</v>
      </c>
      <c r="I87" s="191">
        <f t="shared" si="8"/>
        <v>0.15595238095238095</v>
      </c>
      <c r="J87" s="18">
        <f t="shared" si="6"/>
        <v>667.70232142857139</v>
      </c>
      <c r="K87" s="10">
        <f t="shared" si="7"/>
        <v>146.8945107142857</v>
      </c>
      <c r="L87" s="202">
        <v>281.21333333333337</v>
      </c>
      <c r="M87" s="202">
        <v>15.557809523809524</v>
      </c>
      <c r="N87" s="10">
        <f t="shared" si="9"/>
        <v>1111.3679749999999</v>
      </c>
      <c r="O87" s="11">
        <f t="shared" si="10"/>
        <v>1.6274241836286425</v>
      </c>
    </row>
    <row r="88" spans="1:15" x14ac:dyDescent="0.35">
      <c r="A88" s="216">
        <f t="shared" si="11"/>
        <v>83</v>
      </c>
      <c r="B88" s="90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8">
        <f>димвенканали!F88</f>
        <v>214.1</v>
      </c>
      <c r="G88" s="8">
        <v>0</v>
      </c>
      <c r="H88" s="8">
        <v>0</v>
      </c>
      <c r="I88" s="191">
        <f t="shared" si="8"/>
        <v>0</v>
      </c>
      <c r="J88" s="18">
        <f t="shared" si="6"/>
        <v>0</v>
      </c>
      <c r="K88" s="10">
        <f t="shared" si="7"/>
        <v>0</v>
      </c>
      <c r="L88" s="202">
        <v>0</v>
      </c>
      <c r="M88" s="202">
        <v>0</v>
      </c>
      <c r="N88" s="10">
        <f t="shared" si="9"/>
        <v>0</v>
      </c>
      <c r="O88" s="11">
        <f t="shared" si="10"/>
        <v>0</v>
      </c>
    </row>
    <row r="89" spans="1:15" x14ac:dyDescent="0.35">
      <c r="A89" s="216">
        <f t="shared" si="11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>димвенканали!F89</f>
        <v>511.78</v>
      </c>
      <c r="G89" s="8">
        <v>95.48</v>
      </c>
      <c r="H89" s="8">
        <v>95.48</v>
      </c>
      <c r="I89" s="191">
        <f t="shared" si="8"/>
        <v>0.11366666666666667</v>
      </c>
      <c r="J89" s="18">
        <f t="shared" si="6"/>
        <v>486.65814999999998</v>
      </c>
      <c r="K89" s="10">
        <f t="shared" si="7"/>
        <v>107.06479299999999</v>
      </c>
      <c r="L89" s="202">
        <v>204.96373333333335</v>
      </c>
      <c r="M89" s="202">
        <v>11.339386666666668</v>
      </c>
      <c r="N89" s="10">
        <f t="shared" si="9"/>
        <v>810.02606300000002</v>
      </c>
      <c r="O89" s="11">
        <f t="shared" si="10"/>
        <v>1.5827622474500764</v>
      </c>
    </row>
    <row r="90" spans="1:15" x14ac:dyDescent="0.35">
      <c r="A90" s="216">
        <f t="shared" si="11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>димвенканали!F90</f>
        <v>243</v>
      </c>
      <c r="G90" s="8">
        <v>0</v>
      </c>
      <c r="H90" s="8">
        <v>0</v>
      </c>
      <c r="I90" s="191">
        <f t="shared" si="8"/>
        <v>0</v>
      </c>
      <c r="J90" s="18">
        <f t="shared" si="6"/>
        <v>0</v>
      </c>
      <c r="K90" s="10">
        <f t="shared" si="7"/>
        <v>0</v>
      </c>
      <c r="L90" s="202">
        <v>0</v>
      </c>
      <c r="M90" s="202">
        <v>0</v>
      </c>
      <c r="N90" s="10">
        <f t="shared" si="9"/>
        <v>0</v>
      </c>
      <c r="O90" s="11">
        <f t="shared" si="10"/>
        <v>0</v>
      </c>
    </row>
    <row r="91" spans="1:15" x14ac:dyDescent="0.35">
      <c r="A91" s="216">
        <f t="shared" si="11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>димвенканали!F91</f>
        <v>468.8</v>
      </c>
      <c r="G91" s="8">
        <v>52</v>
      </c>
      <c r="H91" s="8">
        <v>52</v>
      </c>
      <c r="I91" s="191">
        <f t="shared" si="8"/>
        <v>6.1904761904761907E-2</v>
      </c>
      <c r="J91" s="18">
        <f t="shared" si="6"/>
        <v>265.04214285714284</v>
      </c>
      <c r="K91" s="10">
        <f t="shared" si="7"/>
        <v>58.309271428571421</v>
      </c>
      <c r="L91" s="202">
        <v>111.62666666666667</v>
      </c>
      <c r="M91" s="202">
        <v>6.1756190476190485</v>
      </c>
      <c r="N91" s="10">
        <f t="shared" si="9"/>
        <v>441.15369999999996</v>
      </c>
      <c r="O91" s="11">
        <f t="shared" si="10"/>
        <v>0.94102751706484633</v>
      </c>
    </row>
    <row r="92" spans="1:15" x14ac:dyDescent="0.35">
      <c r="A92" s="216">
        <f t="shared" si="11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>димвенканали!F92</f>
        <v>303.22000000000003</v>
      </c>
      <c r="G92" s="8">
        <v>40.5</v>
      </c>
      <c r="H92" s="8">
        <v>40.5</v>
      </c>
      <c r="I92" s="191">
        <f t="shared" si="8"/>
        <v>4.8214285714285716E-2</v>
      </c>
      <c r="J92" s="18">
        <f t="shared" si="6"/>
        <v>206.42705357142856</v>
      </c>
      <c r="K92" s="10">
        <f t="shared" si="7"/>
        <v>45.413951785714282</v>
      </c>
      <c r="L92" s="202">
        <v>86.940000000000012</v>
      </c>
      <c r="M92" s="202">
        <v>4.8098571428571431</v>
      </c>
      <c r="N92" s="10">
        <f t="shared" si="9"/>
        <v>343.59086250000001</v>
      </c>
      <c r="O92" s="11">
        <f t="shared" si="10"/>
        <v>1.1331405002968142</v>
      </c>
    </row>
    <row r="93" spans="1:15" x14ac:dyDescent="0.35">
      <c r="A93" s="216">
        <f t="shared" si="11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>димвенканали!F93</f>
        <v>242.77</v>
      </c>
      <c r="G93" s="8">
        <v>35.5</v>
      </c>
      <c r="H93" s="8">
        <v>35.5</v>
      </c>
      <c r="I93" s="191">
        <f t="shared" si="8"/>
        <v>4.2261904761904764E-2</v>
      </c>
      <c r="J93" s="18">
        <f t="shared" si="6"/>
        <v>180.94223214285714</v>
      </c>
      <c r="K93" s="10">
        <f t="shared" si="7"/>
        <v>39.807291071428573</v>
      </c>
      <c r="L93" s="202">
        <v>76.206666666666678</v>
      </c>
      <c r="M93" s="202">
        <v>4.2160476190476199</v>
      </c>
      <c r="N93" s="10">
        <f t="shared" si="9"/>
        <v>301.17223749999999</v>
      </c>
      <c r="O93" s="11">
        <f t="shared" si="10"/>
        <v>1.2405661222556328</v>
      </c>
    </row>
    <row r="94" spans="1:15" x14ac:dyDescent="0.35">
      <c r="A94" s="216">
        <f t="shared" si="11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>димвенканали!F94</f>
        <v>474.8</v>
      </c>
      <c r="G94" s="8">
        <v>55</v>
      </c>
      <c r="H94" s="8">
        <v>55</v>
      </c>
      <c r="I94" s="191">
        <f t="shared" si="8"/>
        <v>6.5476190476190479E-2</v>
      </c>
      <c r="J94" s="18">
        <f t="shared" si="6"/>
        <v>280.3330357142857</v>
      </c>
      <c r="K94" s="10">
        <f t="shared" si="7"/>
        <v>61.673267857142854</v>
      </c>
      <c r="L94" s="202">
        <v>118.06666666666666</v>
      </c>
      <c r="M94" s="202">
        <v>6.5319047619047623</v>
      </c>
      <c r="N94" s="10">
        <f t="shared" si="9"/>
        <v>466.60487499999994</v>
      </c>
      <c r="O94" s="11">
        <f t="shared" si="10"/>
        <v>1.0239299429449198</v>
      </c>
    </row>
    <row r="95" spans="1:15" x14ac:dyDescent="0.35">
      <c r="A95" s="216">
        <f t="shared" si="11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>димвенканали!F95</f>
        <v>325.19</v>
      </c>
      <c r="G95" s="8">
        <v>54.2</v>
      </c>
      <c r="H95" s="8">
        <v>54.2</v>
      </c>
      <c r="I95" s="191">
        <f t="shared" si="8"/>
        <v>6.4523809523809525E-2</v>
      </c>
      <c r="J95" s="18">
        <f t="shared" si="6"/>
        <v>276.25546428571425</v>
      </c>
      <c r="K95" s="10">
        <f t="shared" si="7"/>
        <v>60.776202142857137</v>
      </c>
      <c r="L95" s="202">
        <v>116.34933333333333</v>
      </c>
      <c r="M95" s="202">
        <v>6.4368952380952384</v>
      </c>
      <c r="N95" s="10">
        <f t="shared" si="9"/>
        <v>459.81789499999996</v>
      </c>
      <c r="O95" s="11">
        <f t="shared" si="10"/>
        <v>1.4139976475291367</v>
      </c>
    </row>
    <row r="96" spans="1:15" x14ac:dyDescent="0.35">
      <c r="A96" s="216">
        <f t="shared" si="11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>димвенканали!F96</f>
        <v>309</v>
      </c>
      <c r="G96" s="8">
        <v>0</v>
      </c>
      <c r="H96" s="8">
        <v>0</v>
      </c>
      <c r="I96" s="191">
        <f t="shared" si="8"/>
        <v>0</v>
      </c>
      <c r="J96" s="18">
        <f t="shared" si="6"/>
        <v>0</v>
      </c>
      <c r="K96" s="10">
        <f t="shared" si="7"/>
        <v>0</v>
      </c>
      <c r="L96" s="202">
        <v>0</v>
      </c>
      <c r="M96" s="202">
        <v>0</v>
      </c>
      <c r="N96" s="10">
        <f t="shared" si="9"/>
        <v>0</v>
      </c>
      <c r="O96" s="11">
        <f t="shared" si="10"/>
        <v>0</v>
      </c>
    </row>
    <row r="97" spans="1:15" x14ac:dyDescent="0.35">
      <c r="A97" s="216">
        <f t="shared" si="11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>димвенканали!F97</f>
        <v>556.29999999999995</v>
      </c>
      <c r="G97" s="8">
        <v>95</v>
      </c>
      <c r="H97" s="8">
        <v>95</v>
      </c>
      <c r="I97" s="191">
        <f t="shared" si="8"/>
        <v>0.1130952380952381</v>
      </c>
      <c r="J97" s="18">
        <f t="shared" si="6"/>
        <v>484.21160714285713</v>
      </c>
      <c r="K97" s="10">
        <f t="shared" si="7"/>
        <v>106.52655357142856</v>
      </c>
      <c r="L97" s="202">
        <v>203.93333333333334</v>
      </c>
      <c r="M97" s="202">
        <v>11.282380952380953</v>
      </c>
      <c r="N97" s="10">
        <f t="shared" si="9"/>
        <v>805.95387500000004</v>
      </c>
      <c r="O97" s="11">
        <f t="shared" si="10"/>
        <v>1.4487756156749958</v>
      </c>
    </row>
    <row r="98" spans="1:15" x14ac:dyDescent="0.35">
      <c r="A98" s="216">
        <f t="shared" si="11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>димвенканали!F98</f>
        <v>537.9</v>
      </c>
      <c r="G98" s="8">
        <v>93</v>
      </c>
      <c r="H98" s="8">
        <v>93</v>
      </c>
      <c r="I98" s="191">
        <f t="shared" si="8"/>
        <v>0.11071428571428571</v>
      </c>
      <c r="J98" s="18">
        <f t="shared" si="6"/>
        <v>474.01767857142852</v>
      </c>
      <c r="K98" s="10">
        <f t="shared" si="7"/>
        <v>104.28388928571428</v>
      </c>
      <c r="L98" s="202">
        <v>199.64</v>
      </c>
      <c r="M98" s="202">
        <v>11.044857142857143</v>
      </c>
      <c r="N98" s="10">
        <f t="shared" si="9"/>
        <v>788.98642499999994</v>
      </c>
      <c r="O98" s="11">
        <f t="shared" si="10"/>
        <v>1.4667901561628556</v>
      </c>
    </row>
    <row r="99" spans="1:15" x14ac:dyDescent="0.35">
      <c r="A99" s="216">
        <f t="shared" si="11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>димвенканали!F99</f>
        <v>207.22</v>
      </c>
      <c r="G99" s="8">
        <v>0</v>
      </c>
      <c r="H99" s="8">
        <v>0</v>
      </c>
      <c r="I99" s="191">
        <f t="shared" si="8"/>
        <v>0</v>
      </c>
      <c r="J99" s="18">
        <f t="shared" si="6"/>
        <v>0</v>
      </c>
      <c r="K99" s="10">
        <f t="shared" si="7"/>
        <v>0</v>
      </c>
      <c r="L99" s="202">
        <v>0</v>
      </c>
      <c r="M99" s="202">
        <v>0</v>
      </c>
      <c r="N99" s="10">
        <f t="shared" si="9"/>
        <v>0</v>
      </c>
      <c r="O99" s="11">
        <f t="shared" si="10"/>
        <v>0</v>
      </c>
    </row>
    <row r="100" spans="1:15" x14ac:dyDescent="0.35">
      <c r="A100" s="216">
        <f t="shared" si="11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>димвенканали!F100</f>
        <v>261.62</v>
      </c>
      <c r="G100" s="8">
        <v>0</v>
      </c>
      <c r="H100" s="8">
        <v>0</v>
      </c>
      <c r="I100" s="191">
        <f t="shared" si="8"/>
        <v>0</v>
      </c>
      <c r="J100" s="18">
        <f t="shared" si="6"/>
        <v>0</v>
      </c>
      <c r="K100" s="10">
        <f t="shared" si="7"/>
        <v>0</v>
      </c>
      <c r="L100" s="202">
        <v>0</v>
      </c>
      <c r="M100" s="202">
        <v>0</v>
      </c>
      <c r="N100" s="10">
        <f t="shared" si="9"/>
        <v>0</v>
      </c>
      <c r="O100" s="11">
        <f t="shared" si="10"/>
        <v>0</v>
      </c>
    </row>
    <row r="101" spans="1:15" x14ac:dyDescent="0.35">
      <c r="A101" s="216">
        <f t="shared" si="11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>димвенканали!F101</f>
        <v>263.7</v>
      </c>
      <c r="G101" s="8">
        <v>0</v>
      </c>
      <c r="H101" s="8">
        <v>0</v>
      </c>
      <c r="I101" s="191">
        <f t="shared" si="8"/>
        <v>0</v>
      </c>
      <c r="J101" s="18">
        <f t="shared" si="6"/>
        <v>0</v>
      </c>
      <c r="K101" s="10">
        <f t="shared" si="7"/>
        <v>0</v>
      </c>
      <c r="L101" s="202">
        <v>0</v>
      </c>
      <c r="M101" s="202">
        <v>0</v>
      </c>
      <c r="N101" s="10">
        <f t="shared" si="9"/>
        <v>0</v>
      </c>
      <c r="O101" s="11">
        <f t="shared" si="10"/>
        <v>0</v>
      </c>
    </row>
    <row r="102" spans="1:15" x14ac:dyDescent="0.35">
      <c r="A102" s="216">
        <f t="shared" si="11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>димвенканали!F102</f>
        <v>208.8</v>
      </c>
      <c r="G102" s="8">
        <v>0</v>
      </c>
      <c r="H102" s="8">
        <v>0</v>
      </c>
      <c r="I102" s="191">
        <f t="shared" si="8"/>
        <v>0</v>
      </c>
      <c r="J102" s="18">
        <f t="shared" si="6"/>
        <v>0</v>
      </c>
      <c r="K102" s="10">
        <f t="shared" si="7"/>
        <v>0</v>
      </c>
      <c r="L102" s="202">
        <v>0</v>
      </c>
      <c r="M102" s="202">
        <v>0</v>
      </c>
      <c r="N102" s="10">
        <f t="shared" si="9"/>
        <v>0</v>
      </c>
      <c r="O102" s="11">
        <f t="shared" si="10"/>
        <v>0</v>
      </c>
    </row>
    <row r="103" spans="1:15" x14ac:dyDescent="0.35">
      <c r="A103" s="216">
        <f t="shared" si="11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>димвенканали!F103</f>
        <v>1631.7</v>
      </c>
      <c r="G103" s="8">
        <v>159</v>
      </c>
      <c r="H103" s="8">
        <v>159</v>
      </c>
      <c r="I103" s="191">
        <f t="shared" si="8"/>
        <v>0.18928571428571428</v>
      </c>
      <c r="J103" s="18">
        <f t="shared" si="6"/>
        <v>810.41732142857131</v>
      </c>
      <c r="K103" s="10">
        <f t="shared" si="7"/>
        <v>178.2918107142857</v>
      </c>
      <c r="L103" s="202">
        <v>341.32</v>
      </c>
      <c r="M103" s="202">
        <v>18.883142857142857</v>
      </c>
      <c r="N103" s="10">
        <f t="shared" si="9"/>
        <v>1348.9122749999999</v>
      </c>
      <c r="O103" s="11">
        <f t="shared" si="10"/>
        <v>0.900175025025025</v>
      </c>
    </row>
    <row r="104" spans="1:15" x14ac:dyDescent="0.35">
      <c r="A104" s="216">
        <f t="shared" si="11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>димвенканали!F104</f>
        <v>1506.1</v>
      </c>
      <c r="G104" s="8">
        <v>255</v>
      </c>
      <c r="H104" s="8">
        <v>255</v>
      </c>
      <c r="I104" s="191">
        <f t="shared" si="8"/>
        <v>0.30357142857142855</v>
      </c>
      <c r="J104" s="18">
        <f t="shared" si="6"/>
        <v>1299.7258928571428</v>
      </c>
      <c r="K104" s="10">
        <f t="shared" si="7"/>
        <v>285.93969642857138</v>
      </c>
      <c r="L104" s="202">
        <v>547.4</v>
      </c>
      <c r="M104" s="202">
        <v>30.284285714285712</v>
      </c>
      <c r="N104" s="10">
        <f t="shared" si="9"/>
        <v>2163.3498749999994</v>
      </c>
      <c r="O104" s="11">
        <f t="shared" si="10"/>
        <v>1.4363919228470883</v>
      </c>
    </row>
    <row r="105" spans="1:15" x14ac:dyDescent="0.35">
      <c r="A105" s="216">
        <f t="shared" si="11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>димвенканали!F105</f>
        <v>2013.2</v>
      </c>
      <c r="G105" s="8">
        <v>229</v>
      </c>
      <c r="H105" s="8">
        <v>229</v>
      </c>
      <c r="I105" s="191">
        <f t="shared" si="8"/>
        <v>0.27261904761904759</v>
      </c>
      <c r="J105" s="18">
        <f t="shared" si="6"/>
        <v>1167.2048214285712</v>
      </c>
      <c r="K105" s="10">
        <f t="shared" si="7"/>
        <v>256.78506071428569</v>
      </c>
      <c r="L105" s="202">
        <v>491.58666666666664</v>
      </c>
      <c r="M105" s="202">
        <v>27.19647619047619</v>
      </c>
      <c r="N105" s="10">
        <f t="shared" si="9"/>
        <v>1942.7730249999997</v>
      </c>
      <c r="O105" s="11">
        <f t="shared" si="10"/>
        <v>0.96501739767534256</v>
      </c>
    </row>
    <row r="106" spans="1:15" x14ac:dyDescent="0.35">
      <c r="A106" s="216">
        <f t="shared" si="11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>димвенканали!F106</f>
        <v>780.96</v>
      </c>
      <c r="G106" s="8">
        <v>103</v>
      </c>
      <c r="H106" s="8">
        <v>103</v>
      </c>
      <c r="I106" s="191">
        <f t="shared" si="8"/>
        <v>0.12261904761904761</v>
      </c>
      <c r="J106" s="18">
        <f t="shared" si="6"/>
        <v>524.98732142857136</v>
      </c>
      <c r="K106" s="10">
        <f t="shared" si="7"/>
        <v>115.4972107142857</v>
      </c>
      <c r="L106" s="202">
        <v>221.10666666666665</v>
      </c>
      <c r="M106" s="202">
        <v>12.232476190476191</v>
      </c>
      <c r="N106" s="10">
        <f t="shared" si="9"/>
        <v>873.82367499999987</v>
      </c>
      <c r="O106" s="11">
        <f t="shared" si="10"/>
        <v>1.1636088140513474</v>
      </c>
    </row>
    <row r="107" spans="1:15" x14ac:dyDescent="0.35">
      <c r="A107" s="216">
        <f t="shared" si="11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>димвенканали!F107</f>
        <v>529.01</v>
      </c>
      <c r="G107" s="8">
        <v>80</v>
      </c>
      <c r="H107" s="8">
        <v>80</v>
      </c>
      <c r="I107" s="191">
        <f t="shared" si="8"/>
        <v>9.5238095238095233E-2</v>
      </c>
      <c r="J107" s="18">
        <f t="shared" si="6"/>
        <v>407.75714285714281</v>
      </c>
      <c r="K107" s="10">
        <f t="shared" si="7"/>
        <v>89.706571428571422</v>
      </c>
      <c r="L107" s="202">
        <v>171.73333333333332</v>
      </c>
      <c r="M107" s="202">
        <v>9.5009523809523806</v>
      </c>
      <c r="N107" s="10">
        <f t="shared" si="9"/>
        <v>678.69799999999998</v>
      </c>
      <c r="O107" s="11">
        <f t="shared" si="10"/>
        <v>1.2829587342394284</v>
      </c>
    </row>
    <row r="108" spans="1:15" x14ac:dyDescent="0.35">
      <c r="A108" s="216">
        <f t="shared" si="11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>димвенканали!F108</f>
        <v>720.28</v>
      </c>
      <c r="G108" s="8">
        <v>83</v>
      </c>
      <c r="H108" s="8">
        <v>83</v>
      </c>
      <c r="I108" s="191">
        <f t="shared" si="8"/>
        <v>9.8809523809523805E-2</v>
      </c>
      <c r="J108" s="18">
        <f t="shared" si="6"/>
        <v>423.04803571428567</v>
      </c>
      <c r="K108" s="10">
        <f t="shared" si="7"/>
        <v>93.070567857142848</v>
      </c>
      <c r="L108" s="202">
        <v>178.17333333333332</v>
      </c>
      <c r="M108" s="202">
        <v>9.8572380952380954</v>
      </c>
      <c r="N108" s="10">
        <f t="shared" si="9"/>
        <v>704.1491749999999</v>
      </c>
      <c r="O108" s="11">
        <f t="shared" si="10"/>
        <v>1.0688684765779166</v>
      </c>
    </row>
    <row r="109" spans="1:15" x14ac:dyDescent="0.35">
      <c r="A109" s="216">
        <f t="shared" si="11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>димвенканали!F109</f>
        <v>499.4</v>
      </c>
      <c r="G109" s="8">
        <v>95</v>
      </c>
      <c r="H109" s="8">
        <v>95</v>
      </c>
      <c r="I109" s="191">
        <f t="shared" si="8"/>
        <v>0.1130952380952381</v>
      </c>
      <c r="J109" s="18">
        <f t="shared" si="6"/>
        <v>484.21160714285713</v>
      </c>
      <c r="K109" s="10">
        <f t="shared" si="7"/>
        <v>106.52655357142856</v>
      </c>
      <c r="L109" s="202">
        <v>203.93333333333334</v>
      </c>
      <c r="M109" s="202">
        <v>11.282380952380953</v>
      </c>
      <c r="N109" s="10">
        <f t="shared" si="9"/>
        <v>805.95387500000004</v>
      </c>
      <c r="O109" s="11">
        <f t="shared" si="10"/>
        <v>1.6138443632358832</v>
      </c>
    </row>
    <row r="110" spans="1:15" x14ac:dyDescent="0.35">
      <c r="A110" s="216">
        <f t="shared" si="11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>димвенканали!F110</f>
        <v>595.1</v>
      </c>
      <c r="G110" s="8">
        <v>104</v>
      </c>
      <c r="H110" s="8">
        <v>104</v>
      </c>
      <c r="I110" s="191">
        <f t="shared" si="8"/>
        <v>0.12380952380952381</v>
      </c>
      <c r="J110" s="18">
        <f t="shared" si="6"/>
        <v>530.08428571428567</v>
      </c>
      <c r="K110" s="10">
        <f t="shared" si="7"/>
        <v>116.61854285714284</v>
      </c>
      <c r="L110" s="202">
        <v>223.25333333333333</v>
      </c>
      <c r="M110" s="202">
        <v>12.351238095238097</v>
      </c>
      <c r="N110" s="10">
        <f t="shared" si="9"/>
        <v>882.30739999999992</v>
      </c>
      <c r="O110" s="11">
        <f t="shared" si="10"/>
        <v>1.4826203999327843</v>
      </c>
    </row>
    <row r="111" spans="1:15" x14ac:dyDescent="0.35">
      <c r="A111" s="216">
        <f t="shared" si="11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>димвенканали!F111</f>
        <v>804.1</v>
      </c>
      <c r="G111" s="8">
        <v>89</v>
      </c>
      <c r="H111" s="8">
        <v>89</v>
      </c>
      <c r="I111" s="191">
        <f t="shared" si="8"/>
        <v>0.10595238095238095</v>
      </c>
      <c r="J111" s="18">
        <f t="shared" si="6"/>
        <v>453.6298214285714</v>
      </c>
      <c r="K111" s="10">
        <f t="shared" si="7"/>
        <v>99.798560714285713</v>
      </c>
      <c r="L111" s="202">
        <v>191.05333333333334</v>
      </c>
      <c r="M111" s="202">
        <v>10.569809523809525</v>
      </c>
      <c r="N111" s="10">
        <f t="shared" si="9"/>
        <v>755.05152499999997</v>
      </c>
      <c r="O111" s="11">
        <f t="shared" si="10"/>
        <v>0.93900202089292373</v>
      </c>
    </row>
    <row r="112" spans="1:15" x14ac:dyDescent="0.35">
      <c r="A112" s="216">
        <f t="shared" si="11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>димвенканали!F112</f>
        <v>844.6</v>
      </c>
      <c r="G112" s="8">
        <v>95</v>
      </c>
      <c r="H112" s="8">
        <v>95</v>
      </c>
      <c r="I112" s="191">
        <f t="shared" si="8"/>
        <v>0.1130952380952381</v>
      </c>
      <c r="J112" s="18">
        <f t="shared" si="6"/>
        <v>484.21160714285713</v>
      </c>
      <c r="K112" s="10">
        <f t="shared" si="7"/>
        <v>106.52655357142856</v>
      </c>
      <c r="L112" s="202">
        <v>203.93333333333334</v>
      </c>
      <c r="M112" s="202">
        <v>11.282380952380953</v>
      </c>
      <c r="N112" s="10">
        <f t="shared" si="9"/>
        <v>805.95387500000004</v>
      </c>
      <c r="O112" s="11">
        <f t="shared" si="10"/>
        <v>0.95424328084300258</v>
      </c>
    </row>
    <row r="113" spans="1:15" x14ac:dyDescent="0.35">
      <c r="A113" s="216">
        <f t="shared" si="11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>димвенканали!F113</f>
        <v>1017</v>
      </c>
      <c r="G113" s="8">
        <v>183</v>
      </c>
      <c r="H113" s="8">
        <v>183</v>
      </c>
      <c r="I113" s="191">
        <f t="shared" si="8"/>
        <v>0.21785714285714286</v>
      </c>
      <c r="J113" s="18">
        <f t="shared" si="6"/>
        <v>932.74446428571423</v>
      </c>
      <c r="K113" s="10">
        <f t="shared" si="7"/>
        <v>205.20378214285714</v>
      </c>
      <c r="L113" s="202">
        <v>392.84000000000003</v>
      </c>
      <c r="M113" s="202">
        <v>21.733428571428572</v>
      </c>
      <c r="N113" s="10">
        <f t="shared" si="9"/>
        <v>1552.5216749999997</v>
      </c>
      <c r="O113" s="11">
        <f t="shared" si="10"/>
        <v>1.5265699852507373</v>
      </c>
    </row>
    <row r="114" spans="1:15" x14ac:dyDescent="0.35">
      <c r="A114" s="216">
        <f t="shared" si="11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>димвенканали!F114</f>
        <v>630.4</v>
      </c>
      <c r="G114" s="8">
        <v>45.6</v>
      </c>
      <c r="H114" s="8">
        <v>45.6</v>
      </c>
      <c r="I114" s="191">
        <f t="shared" si="8"/>
        <v>5.4285714285714284E-2</v>
      </c>
      <c r="J114" s="18">
        <f t="shared" si="6"/>
        <v>232.42157142857141</v>
      </c>
      <c r="K114" s="10">
        <f t="shared" si="7"/>
        <v>51.132745714285711</v>
      </c>
      <c r="L114" s="202">
        <v>97.888000000000005</v>
      </c>
      <c r="M114" s="202">
        <v>5.4155428571428574</v>
      </c>
      <c r="N114" s="10">
        <f t="shared" si="9"/>
        <v>386.85786000000002</v>
      </c>
      <c r="O114" s="11">
        <f t="shared" si="10"/>
        <v>0.61367046319796958</v>
      </c>
    </row>
    <row r="115" spans="1:15" x14ac:dyDescent="0.35">
      <c r="A115" s="216">
        <f t="shared" si="11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>димвенканали!F115</f>
        <v>777.76</v>
      </c>
      <c r="G115" s="8">
        <v>113</v>
      </c>
      <c r="H115" s="8">
        <v>113</v>
      </c>
      <c r="I115" s="191">
        <f t="shared" si="8"/>
        <v>0.13452380952380952</v>
      </c>
      <c r="J115" s="18">
        <f t="shared" si="6"/>
        <v>575.95696428571421</v>
      </c>
      <c r="K115" s="10">
        <f t="shared" si="7"/>
        <v>126.71053214285713</v>
      </c>
      <c r="L115" s="202">
        <v>242.57333333333332</v>
      </c>
      <c r="M115" s="202">
        <v>13.420095238095238</v>
      </c>
      <c r="N115" s="10">
        <f t="shared" si="9"/>
        <v>958.66092499999991</v>
      </c>
      <c r="O115" s="11">
        <f t="shared" si="10"/>
        <v>1.2325922199650277</v>
      </c>
    </row>
    <row r="116" spans="1:15" x14ac:dyDescent="0.35">
      <c r="A116" s="216">
        <f t="shared" si="11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>димвенканали!F116</f>
        <v>906.27</v>
      </c>
      <c r="G116" s="8">
        <v>95.6</v>
      </c>
      <c r="H116" s="8">
        <v>95.6</v>
      </c>
      <c r="I116" s="191">
        <f t="shared" si="8"/>
        <v>0.1138095238095238</v>
      </c>
      <c r="J116" s="18">
        <f t="shared" si="6"/>
        <v>487.26978571428566</v>
      </c>
      <c r="K116" s="10">
        <f t="shared" si="7"/>
        <v>107.19935285714284</v>
      </c>
      <c r="L116" s="202">
        <v>205.22133333333332</v>
      </c>
      <c r="M116" s="202">
        <v>11.353638095238095</v>
      </c>
      <c r="N116" s="10">
        <f t="shared" si="9"/>
        <v>811.04410999999993</v>
      </c>
      <c r="O116" s="11">
        <f t="shared" si="10"/>
        <v>0.89492547474814343</v>
      </c>
    </row>
    <row r="117" spans="1:15" x14ac:dyDescent="0.35">
      <c r="A117" s="216">
        <f t="shared" si="11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>димвенканали!F117</f>
        <v>895.68</v>
      </c>
      <c r="G117" s="8">
        <v>188</v>
      </c>
      <c r="H117" s="8">
        <v>188</v>
      </c>
      <c r="I117" s="191">
        <f t="shared" si="8"/>
        <v>0.22380952380952382</v>
      </c>
      <c r="J117" s="18">
        <f t="shared" si="6"/>
        <v>958.22928571428577</v>
      </c>
      <c r="K117" s="10">
        <f t="shared" si="7"/>
        <v>210.81044285714287</v>
      </c>
      <c r="L117" s="202">
        <v>403.57333333333338</v>
      </c>
      <c r="M117" s="202">
        <v>22.327238095238098</v>
      </c>
      <c r="N117" s="10">
        <f t="shared" si="9"/>
        <v>1594.9403000000002</v>
      </c>
      <c r="O117" s="11">
        <f t="shared" si="10"/>
        <v>1.7807032645587713</v>
      </c>
    </row>
    <row r="118" spans="1:15" x14ac:dyDescent="0.35">
      <c r="A118" s="216">
        <f t="shared" si="11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>димвенканали!F118</f>
        <v>898.84</v>
      </c>
      <c r="G118" s="8">
        <v>140</v>
      </c>
      <c r="H118" s="8">
        <v>140</v>
      </c>
      <c r="I118" s="191">
        <f t="shared" si="8"/>
        <v>0.16666666666666666</v>
      </c>
      <c r="J118" s="18">
        <f t="shared" si="6"/>
        <v>713.57499999999993</v>
      </c>
      <c r="K118" s="10">
        <f t="shared" si="7"/>
        <v>156.98649999999998</v>
      </c>
      <c r="L118" s="202">
        <v>300.5333333333333</v>
      </c>
      <c r="M118" s="202">
        <v>16.626666666666665</v>
      </c>
      <c r="N118" s="10">
        <f t="shared" si="9"/>
        <v>1187.7214999999997</v>
      </c>
      <c r="O118" s="11">
        <f t="shared" si="10"/>
        <v>1.3213936851942498</v>
      </c>
    </row>
    <row r="119" spans="1:15" x14ac:dyDescent="0.35">
      <c r="A119" s="216">
        <f t="shared" si="11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>димвенканали!F119</f>
        <v>956.6</v>
      </c>
      <c r="G119" s="8">
        <v>164</v>
      </c>
      <c r="H119" s="8">
        <v>164</v>
      </c>
      <c r="I119" s="191">
        <f t="shared" si="8"/>
        <v>0.19523809523809524</v>
      </c>
      <c r="J119" s="18">
        <f t="shared" si="6"/>
        <v>835.90214285714285</v>
      </c>
      <c r="K119" s="10">
        <f t="shared" si="7"/>
        <v>183.89847142857144</v>
      </c>
      <c r="L119" s="202">
        <v>352.05333333333334</v>
      </c>
      <c r="M119" s="202">
        <v>19.476952380952383</v>
      </c>
      <c r="N119" s="10">
        <f t="shared" si="9"/>
        <v>1391.3308999999999</v>
      </c>
      <c r="O119" s="11">
        <f t="shared" si="10"/>
        <v>1.4544542128371314</v>
      </c>
    </row>
    <row r="120" spans="1:15" x14ac:dyDescent="0.35">
      <c r="A120" s="216">
        <f t="shared" si="11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>димвенканали!F120</f>
        <v>854.55</v>
      </c>
      <c r="G120" s="8">
        <v>166.5</v>
      </c>
      <c r="H120" s="8">
        <v>166.5</v>
      </c>
      <c r="I120" s="191">
        <f t="shared" si="8"/>
        <v>0.1982142857142857</v>
      </c>
      <c r="J120" s="18">
        <f t="shared" si="6"/>
        <v>848.64455357142845</v>
      </c>
      <c r="K120" s="10">
        <f t="shared" si="7"/>
        <v>186.70180178571425</v>
      </c>
      <c r="L120" s="202">
        <v>357.42</v>
      </c>
      <c r="M120" s="202">
        <v>19.773857142857143</v>
      </c>
      <c r="N120" s="10">
        <f t="shared" si="9"/>
        <v>1412.5402125000001</v>
      </c>
      <c r="O120" s="11">
        <f t="shared" si="10"/>
        <v>1.7465721329211747</v>
      </c>
    </row>
    <row r="121" spans="1:15" x14ac:dyDescent="0.35">
      <c r="A121" s="216">
        <f t="shared" si="11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>димвенканали!F121</f>
        <v>763.97</v>
      </c>
      <c r="G121" s="8">
        <v>72.5</v>
      </c>
      <c r="H121" s="8">
        <v>72.5</v>
      </c>
      <c r="I121" s="191">
        <f t="shared" si="8"/>
        <v>8.6309523809523808E-2</v>
      </c>
      <c r="J121" s="18">
        <f t="shared" si="6"/>
        <v>369.52991071428568</v>
      </c>
      <c r="K121" s="10">
        <f t="shared" si="7"/>
        <v>81.296580357142844</v>
      </c>
      <c r="L121" s="202">
        <v>155.63333333333333</v>
      </c>
      <c r="M121" s="202">
        <v>8.6102380952380955</v>
      </c>
      <c r="N121" s="10">
        <f t="shared" si="9"/>
        <v>615.07006249999984</v>
      </c>
      <c r="O121" s="11">
        <f t="shared" si="10"/>
        <v>0.98621075648981016</v>
      </c>
    </row>
    <row r="122" spans="1:15" x14ac:dyDescent="0.35">
      <c r="A122" s="216">
        <f t="shared" si="11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>димвенканали!F122</f>
        <v>522.74</v>
      </c>
      <c r="G122" s="8">
        <v>63</v>
      </c>
      <c r="H122" s="8">
        <v>63</v>
      </c>
      <c r="I122" s="191">
        <f t="shared" si="8"/>
        <v>7.4999999999999997E-2</v>
      </c>
      <c r="J122" s="18">
        <f t="shared" ref="J122:J184" si="12">I122*$J$2</f>
        <v>321.10874999999999</v>
      </c>
      <c r="K122" s="10">
        <f t="shared" si="7"/>
        <v>70.643924999999996</v>
      </c>
      <c r="L122" s="202">
        <v>135.24</v>
      </c>
      <c r="M122" s="202">
        <v>7.4820000000000002</v>
      </c>
      <c r="N122" s="10">
        <f t="shared" si="9"/>
        <v>534.47467499999993</v>
      </c>
      <c r="O122" s="11">
        <f t="shared" si="10"/>
        <v>1.0224483969085969</v>
      </c>
    </row>
    <row r="123" spans="1:15" x14ac:dyDescent="0.35">
      <c r="A123" s="216">
        <f t="shared" si="11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>димвенканали!F123</f>
        <v>600.19999999999993</v>
      </c>
      <c r="G123" s="8">
        <v>0</v>
      </c>
      <c r="H123" s="8">
        <v>0</v>
      </c>
      <c r="I123" s="191">
        <f t="shared" si="8"/>
        <v>0</v>
      </c>
      <c r="J123" s="18">
        <f t="shared" si="12"/>
        <v>0</v>
      </c>
      <c r="K123" s="10">
        <f t="shared" si="7"/>
        <v>0</v>
      </c>
      <c r="L123" s="202">
        <v>0</v>
      </c>
      <c r="M123" s="202">
        <v>0</v>
      </c>
      <c r="N123" s="10">
        <f t="shared" si="9"/>
        <v>0</v>
      </c>
      <c r="O123" s="11">
        <f t="shared" si="10"/>
        <v>0</v>
      </c>
    </row>
    <row r="124" spans="1:15" x14ac:dyDescent="0.35">
      <c r="A124" s="216">
        <f t="shared" si="11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>димвенканали!F124</f>
        <v>965.16</v>
      </c>
      <c r="G124" s="8">
        <v>177</v>
      </c>
      <c r="H124" s="8">
        <v>177</v>
      </c>
      <c r="I124" s="191">
        <f t="shared" si="8"/>
        <v>0.21071428571428572</v>
      </c>
      <c r="J124" s="18">
        <f t="shared" si="12"/>
        <v>902.1626785714285</v>
      </c>
      <c r="K124" s="10">
        <f t="shared" ref="K124:K186" si="13">J124*0.22</f>
        <v>198.47578928571428</v>
      </c>
      <c r="L124" s="202">
        <v>379.96</v>
      </c>
      <c r="M124" s="202">
        <v>21.020857142857142</v>
      </c>
      <c r="N124" s="10">
        <f t="shared" si="9"/>
        <v>1501.6193249999999</v>
      </c>
      <c r="O124" s="11">
        <f t="shared" si="10"/>
        <v>1.5558242415765262</v>
      </c>
    </row>
    <row r="125" spans="1:15" x14ac:dyDescent="0.35">
      <c r="A125" s="216">
        <f t="shared" si="11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>димвенканали!F125</f>
        <v>1184.0999999999999</v>
      </c>
      <c r="G125" s="8">
        <v>100</v>
      </c>
      <c r="H125" s="8">
        <v>100</v>
      </c>
      <c r="I125" s="191">
        <f t="shared" si="8"/>
        <v>0.11904761904761904</v>
      </c>
      <c r="J125" s="18">
        <f t="shared" si="12"/>
        <v>509.6964285714285</v>
      </c>
      <c r="K125" s="10">
        <f t="shared" si="13"/>
        <v>112.13321428571427</v>
      </c>
      <c r="L125" s="202">
        <v>214.66666666666666</v>
      </c>
      <c r="M125" s="202">
        <v>11.876190476190477</v>
      </c>
      <c r="N125" s="10">
        <f t="shared" si="9"/>
        <v>848.37249999999983</v>
      </c>
      <c r="O125" s="11">
        <f t="shared" si="10"/>
        <v>0.71647031500717839</v>
      </c>
    </row>
    <row r="126" spans="1:15" x14ac:dyDescent="0.35">
      <c r="A126" s="216">
        <f t="shared" si="11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>димвенканали!F126</f>
        <v>1096.8</v>
      </c>
      <c r="G126" s="8">
        <v>176</v>
      </c>
      <c r="H126" s="8">
        <v>176</v>
      </c>
      <c r="I126" s="191">
        <f t="shared" si="8"/>
        <v>0.20952380952380953</v>
      </c>
      <c r="J126" s="18">
        <f t="shared" si="12"/>
        <v>897.06571428571431</v>
      </c>
      <c r="K126" s="10">
        <f t="shared" si="13"/>
        <v>197.35445714285714</v>
      </c>
      <c r="L126" s="202">
        <v>377.81333333333333</v>
      </c>
      <c r="M126" s="202">
        <v>20.902095238095239</v>
      </c>
      <c r="N126" s="10">
        <f t="shared" si="9"/>
        <v>1493.1355999999998</v>
      </c>
      <c r="O126" s="11">
        <f t="shared" si="10"/>
        <v>1.3613563092633114</v>
      </c>
    </row>
    <row r="127" spans="1:15" x14ac:dyDescent="0.35">
      <c r="A127" s="216">
        <f t="shared" si="11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>димвенканали!F127</f>
        <v>703.61</v>
      </c>
      <c r="G127" s="8">
        <v>95</v>
      </c>
      <c r="H127" s="8">
        <v>95</v>
      </c>
      <c r="I127" s="191">
        <f t="shared" si="8"/>
        <v>0.1130952380952381</v>
      </c>
      <c r="J127" s="18">
        <f t="shared" si="12"/>
        <v>484.21160714285713</v>
      </c>
      <c r="K127" s="10">
        <f t="shared" si="13"/>
        <v>106.52655357142856</v>
      </c>
      <c r="L127" s="202">
        <v>203.93333333333334</v>
      </c>
      <c r="M127" s="202">
        <v>11.282380952380953</v>
      </c>
      <c r="N127" s="10">
        <f t="shared" si="9"/>
        <v>805.95387500000004</v>
      </c>
      <c r="O127" s="11">
        <f t="shared" si="10"/>
        <v>1.2481669402673026</v>
      </c>
    </row>
    <row r="128" spans="1:15" x14ac:dyDescent="0.35">
      <c r="A128" s="216">
        <f t="shared" si="11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>димвенканали!F128</f>
        <v>1018.12</v>
      </c>
      <c r="G128" s="8">
        <v>135</v>
      </c>
      <c r="H128" s="8">
        <v>135</v>
      </c>
      <c r="I128" s="191">
        <f t="shared" si="8"/>
        <v>0.16071428571428573</v>
      </c>
      <c r="J128" s="18">
        <f t="shared" si="12"/>
        <v>688.09017857142862</v>
      </c>
      <c r="K128" s="10">
        <f t="shared" si="13"/>
        <v>151.3798392857143</v>
      </c>
      <c r="L128" s="202">
        <v>289.8</v>
      </c>
      <c r="M128" s="202">
        <v>16.032857142857146</v>
      </c>
      <c r="N128" s="10">
        <f t="shared" si="9"/>
        <v>1145.3028750000001</v>
      </c>
      <c r="O128" s="11">
        <f t="shared" si="10"/>
        <v>1.1452799694006122</v>
      </c>
    </row>
    <row r="129" spans="1:15" x14ac:dyDescent="0.35">
      <c r="A129" s="216">
        <f t="shared" si="11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>димвенканали!F129</f>
        <v>176.9</v>
      </c>
      <c r="G129" s="8">
        <v>0</v>
      </c>
      <c r="H129" s="8">
        <v>0</v>
      </c>
      <c r="I129" s="191">
        <f t="shared" si="8"/>
        <v>0</v>
      </c>
      <c r="J129" s="18">
        <f t="shared" si="12"/>
        <v>0</v>
      </c>
      <c r="K129" s="10">
        <f t="shared" si="13"/>
        <v>0</v>
      </c>
      <c r="L129" s="202">
        <v>0</v>
      </c>
      <c r="M129" s="202">
        <v>0</v>
      </c>
      <c r="N129" s="10">
        <f t="shared" si="9"/>
        <v>0</v>
      </c>
      <c r="O129" s="11">
        <f t="shared" si="10"/>
        <v>0</v>
      </c>
    </row>
    <row r="130" spans="1:15" x14ac:dyDescent="0.35">
      <c r="A130" s="216">
        <f t="shared" si="11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>димвенканали!F130</f>
        <v>198.8</v>
      </c>
      <c r="G130" s="8">
        <v>0</v>
      </c>
      <c r="H130" s="8">
        <v>0</v>
      </c>
      <c r="I130" s="191">
        <f t="shared" si="8"/>
        <v>0</v>
      </c>
      <c r="J130" s="18">
        <f t="shared" si="12"/>
        <v>0</v>
      </c>
      <c r="K130" s="10">
        <f t="shared" si="13"/>
        <v>0</v>
      </c>
      <c r="L130" s="202">
        <v>0</v>
      </c>
      <c r="M130" s="202">
        <v>0</v>
      </c>
      <c r="N130" s="10">
        <f t="shared" si="9"/>
        <v>0</v>
      </c>
      <c r="O130" s="11">
        <f t="shared" si="10"/>
        <v>0</v>
      </c>
    </row>
    <row r="131" spans="1:15" x14ac:dyDescent="0.35">
      <c r="A131" s="216">
        <f t="shared" si="11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>димвенканали!F131</f>
        <v>197.25</v>
      </c>
      <c r="G131" s="8">
        <v>0</v>
      </c>
      <c r="H131" s="8">
        <v>0</v>
      </c>
      <c r="I131" s="191">
        <f t="shared" si="8"/>
        <v>0</v>
      </c>
      <c r="J131" s="18">
        <f t="shared" si="12"/>
        <v>0</v>
      </c>
      <c r="K131" s="10">
        <f t="shared" si="13"/>
        <v>0</v>
      </c>
      <c r="L131" s="202">
        <v>0</v>
      </c>
      <c r="M131" s="202">
        <v>0</v>
      </c>
      <c r="N131" s="10">
        <f t="shared" si="9"/>
        <v>0</v>
      </c>
      <c r="O131" s="11">
        <f t="shared" si="10"/>
        <v>0</v>
      </c>
    </row>
    <row r="132" spans="1:15" x14ac:dyDescent="0.35">
      <c r="A132" s="216">
        <f t="shared" si="11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>димвенканали!F132</f>
        <v>158.5</v>
      </c>
      <c r="G132" s="8">
        <v>0</v>
      </c>
      <c r="H132" s="8">
        <v>0</v>
      </c>
      <c r="I132" s="191">
        <f t="shared" ref="I132:I195" si="14">H132/840</f>
        <v>0</v>
      </c>
      <c r="J132" s="18">
        <f t="shared" si="12"/>
        <v>0</v>
      </c>
      <c r="K132" s="10">
        <f t="shared" si="13"/>
        <v>0</v>
      </c>
      <c r="L132" s="202">
        <v>0</v>
      </c>
      <c r="M132" s="202">
        <v>0</v>
      </c>
      <c r="N132" s="10">
        <f t="shared" ref="N132:N195" si="15">J132+K132+L132+M132</f>
        <v>0</v>
      </c>
      <c r="O132" s="11">
        <f t="shared" ref="O132:O195" si="16">N132/C132</f>
        <v>0</v>
      </c>
    </row>
    <row r="133" spans="1:15" x14ac:dyDescent="0.35">
      <c r="A133" s="216">
        <f t="shared" si="11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>димвенканали!F133</f>
        <v>184.5</v>
      </c>
      <c r="G133" s="8">
        <v>0</v>
      </c>
      <c r="H133" s="8">
        <v>0</v>
      </c>
      <c r="I133" s="191">
        <f t="shared" si="14"/>
        <v>0</v>
      </c>
      <c r="J133" s="18">
        <f t="shared" si="12"/>
        <v>0</v>
      </c>
      <c r="K133" s="10">
        <f t="shared" si="13"/>
        <v>0</v>
      </c>
      <c r="L133" s="202">
        <v>0</v>
      </c>
      <c r="M133" s="202">
        <v>0</v>
      </c>
      <c r="N133" s="10">
        <f t="shared" si="15"/>
        <v>0</v>
      </c>
      <c r="O133" s="11">
        <f t="shared" si="16"/>
        <v>0</v>
      </c>
    </row>
    <row r="134" spans="1:15" x14ac:dyDescent="0.35">
      <c r="A134" s="216">
        <f t="shared" si="11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>димвенканали!F134</f>
        <v>188.15</v>
      </c>
      <c r="G134" s="8">
        <v>0</v>
      </c>
      <c r="H134" s="8">
        <v>0</v>
      </c>
      <c r="I134" s="191">
        <f t="shared" si="14"/>
        <v>0</v>
      </c>
      <c r="J134" s="18">
        <f t="shared" si="12"/>
        <v>0</v>
      </c>
      <c r="K134" s="10">
        <f t="shared" si="13"/>
        <v>0</v>
      </c>
      <c r="L134" s="202">
        <v>0</v>
      </c>
      <c r="M134" s="202">
        <v>0</v>
      </c>
      <c r="N134" s="10">
        <f t="shared" si="15"/>
        <v>0</v>
      </c>
      <c r="O134" s="11">
        <f t="shared" si="16"/>
        <v>0</v>
      </c>
    </row>
    <row r="135" spans="1:15" x14ac:dyDescent="0.35">
      <c r="A135" s="216">
        <f t="shared" ref="A135:A198" si="17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>димвенканали!F135</f>
        <v>162.19999999999999</v>
      </c>
      <c r="G135" s="8">
        <v>0</v>
      </c>
      <c r="H135" s="8">
        <v>0</v>
      </c>
      <c r="I135" s="191">
        <f t="shared" si="14"/>
        <v>0</v>
      </c>
      <c r="J135" s="18">
        <f t="shared" si="12"/>
        <v>0</v>
      </c>
      <c r="K135" s="10">
        <f t="shared" si="13"/>
        <v>0</v>
      </c>
      <c r="L135" s="202">
        <v>0</v>
      </c>
      <c r="M135" s="202">
        <v>0</v>
      </c>
      <c r="N135" s="10">
        <f t="shared" si="15"/>
        <v>0</v>
      </c>
      <c r="O135" s="11">
        <f t="shared" si="16"/>
        <v>0</v>
      </c>
    </row>
    <row r="136" spans="1:15" x14ac:dyDescent="0.35">
      <c r="A136" s="216">
        <f t="shared" si="17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>димвенканали!F136</f>
        <v>193.5</v>
      </c>
      <c r="G136" s="8">
        <v>0</v>
      </c>
      <c r="H136" s="8">
        <v>0</v>
      </c>
      <c r="I136" s="191">
        <f t="shared" si="14"/>
        <v>0</v>
      </c>
      <c r="J136" s="18">
        <f t="shared" si="12"/>
        <v>0</v>
      </c>
      <c r="K136" s="10">
        <f t="shared" si="13"/>
        <v>0</v>
      </c>
      <c r="L136" s="202">
        <v>0</v>
      </c>
      <c r="M136" s="202">
        <v>0</v>
      </c>
      <c r="N136" s="10">
        <f t="shared" si="15"/>
        <v>0</v>
      </c>
      <c r="O136" s="11">
        <f t="shared" si="16"/>
        <v>0</v>
      </c>
    </row>
    <row r="137" spans="1:15" x14ac:dyDescent="0.35">
      <c r="A137" s="216">
        <f t="shared" si="17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>димвенканали!F137</f>
        <v>163.30000000000001</v>
      </c>
      <c r="G137" s="8">
        <v>0</v>
      </c>
      <c r="H137" s="8">
        <v>0</v>
      </c>
      <c r="I137" s="191">
        <f t="shared" si="14"/>
        <v>0</v>
      </c>
      <c r="J137" s="18">
        <f t="shared" si="12"/>
        <v>0</v>
      </c>
      <c r="K137" s="10">
        <f t="shared" si="13"/>
        <v>0</v>
      </c>
      <c r="L137" s="202">
        <v>0</v>
      </c>
      <c r="M137" s="202">
        <v>0</v>
      </c>
      <c r="N137" s="10">
        <f t="shared" si="15"/>
        <v>0</v>
      </c>
      <c r="O137" s="11">
        <f t="shared" si="16"/>
        <v>0</v>
      </c>
    </row>
    <row r="138" spans="1:15" x14ac:dyDescent="0.35">
      <c r="A138" s="216">
        <f t="shared" si="17"/>
        <v>133</v>
      </c>
      <c r="B138" s="90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>димвенканали!F138</f>
        <v>558.29999999999995</v>
      </c>
      <c r="G138" s="8">
        <v>135</v>
      </c>
      <c r="H138" s="8">
        <v>0</v>
      </c>
      <c r="I138" s="191">
        <f t="shared" si="14"/>
        <v>0</v>
      </c>
      <c r="J138" s="18">
        <f t="shared" si="12"/>
        <v>0</v>
      </c>
      <c r="K138" s="10">
        <f t="shared" si="13"/>
        <v>0</v>
      </c>
      <c r="L138" s="202">
        <v>0</v>
      </c>
      <c r="M138" s="202">
        <v>0</v>
      </c>
      <c r="N138" s="10">
        <f t="shared" si="15"/>
        <v>0</v>
      </c>
      <c r="O138" s="11">
        <f t="shared" si="16"/>
        <v>0</v>
      </c>
    </row>
    <row r="139" spans="1:15" x14ac:dyDescent="0.35">
      <c r="A139" s="216">
        <f t="shared" si="17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>димвенканали!F139</f>
        <v>357.76</v>
      </c>
      <c r="G139" s="8">
        <v>0</v>
      </c>
      <c r="H139" s="8">
        <v>0</v>
      </c>
      <c r="I139" s="191">
        <f t="shared" si="14"/>
        <v>0</v>
      </c>
      <c r="J139" s="18">
        <f t="shared" si="12"/>
        <v>0</v>
      </c>
      <c r="K139" s="10">
        <f t="shared" si="13"/>
        <v>0</v>
      </c>
      <c r="L139" s="202">
        <v>0</v>
      </c>
      <c r="M139" s="202">
        <v>0</v>
      </c>
      <c r="N139" s="10">
        <f t="shared" si="15"/>
        <v>0</v>
      </c>
      <c r="O139" s="11">
        <f t="shared" si="16"/>
        <v>0</v>
      </c>
    </row>
    <row r="140" spans="1:15" x14ac:dyDescent="0.35">
      <c r="A140" s="216">
        <f t="shared" si="17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>димвенканали!F140</f>
        <v>185.8</v>
      </c>
      <c r="G140" s="8">
        <v>0</v>
      </c>
      <c r="H140" s="8">
        <v>0</v>
      </c>
      <c r="I140" s="191">
        <f t="shared" si="14"/>
        <v>0</v>
      </c>
      <c r="J140" s="18">
        <f t="shared" si="12"/>
        <v>0</v>
      </c>
      <c r="K140" s="10">
        <f t="shared" si="13"/>
        <v>0</v>
      </c>
      <c r="L140" s="202">
        <v>0</v>
      </c>
      <c r="M140" s="202">
        <v>0</v>
      </c>
      <c r="N140" s="10">
        <f t="shared" si="15"/>
        <v>0</v>
      </c>
      <c r="O140" s="11">
        <f t="shared" si="16"/>
        <v>0</v>
      </c>
    </row>
    <row r="141" spans="1:15" x14ac:dyDescent="0.35">
      <c r="A141" s="216">
        <f t="shared" si="17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>димвенканали!F141</f>
        <v>389.5</v>
      </c>
      <c r="G141" s="8">
        <v>0</v>
      </c>
      <c r="H141" s="8">
        <v>0</v>
      </c>
      <c r="I141" s="191">
        <f t="shared" si="14"/>
        <v>0</v>
      </c>
      <c r="J141" s="18">
        <f t="shared" si="12"/>
        <v>0</v>
      </c>
      <c r="K141" s="10">
        <f t="shared" si="13"/>
        <v>0</v>
      </c>
      <c r="L141" s="202">
        <v>0</v>
      </c>
      <c r="M141" s="202">
        <v>0</v>
      </c>
      <c r="N141" s="10">
        <f t="shared" si="15"/>
        <v>0</v>
      </c>
      <c r="O141" s="11">
        <f t="shared" si="16"/>
        <v>0</v>
      </c>
    </row>
    <row r="142" spans="1:15" x14ac:dyDescent="0.35">
      <c r="A142" s="216">
        <f t="shared" si="17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>димвенканали!F142</f>
        <v>354.15</v>
      </c>
      <c r="G142" s="8">
        <v>0</v>
      </c>
      <c r="H142" s="8">
        <v>0</v>
      </c>
      <c r="I142" s="191">
        <f t="shared" si="14"/>
        <v>0</v>
      </c>
      <c r="J142" s="18">
        <f t="shared" si="12"/>
        <v>0</v>
      </c>
      <c r="K142" s="10">
        <f t="shared" si="13"/>
        <v>0</v>
      </c>
      <c r="L142" s="202">
        <v>0</v>
      </c>
      <c r="M142" s="202">
        <v>0</v>
      </c>
      <c r="N142" s="10">
        <f t="shared" si="15"/>
        <v>0</v>
      </c>
      <c r="O142" s="11">
        <f t="shared" si="16"/>
        <v>0</v>
      </c>
    </row>
    <row r="143" spans="1:15" x14ac:dyDescent="0.35">
      <c r="A143" s="216">
        <f t="shared" si="17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>димвенканали!F143</f>
        <v>262.89999999999998</v>
      </c>
      <c r="G143" s="8">
        <v>0</v>
      </c>
      <c r="H143" s="8">
        <v>0</v>
      </c>
      <c r="I143" s="191">
        <f t="shared" si="14"/>
        <v>0</v>
      </c>
      <c r="J143" s="18">
        <f t="shared" si="12"/>
        <v>0</v>
      </c>
      <c r="K143" s="10">
        <f t="shared" si="13"/>
        <v>0</v>
      </c>
      <c r="L143" s="202">
        <v>0</v>
      </c>
      <c r="M143" s="202">
        <v>0</v>
      </c>
      <c r="N143" s="10">
        <f t="shared" si="15"/>
        <v>0</v>
      </c>
      <c r="O143" s="11">
        <f t="shared" si="16"/>
        <v>0</v>
      </c>
    </row>
    <row r="144" spans="1:15" x14ac:dyDescent="0.35">
      <c r="A144" s="216">
        <f t="shared" si="17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>димвенканали!F144</f>
        <v>146.1</v>
      </c>
      <c r="G144" s="8">
        <v>0</v>
      </c>
      <c r="H144" s="8">
        <v>0</v>
      </c>
      <c r="I144" s="191">
        <f t="shared" si="14"/>
        <v>0</v>
      </c>
      <c r="J144" s="18">
        <f t="shared" si="12"/>
        <v>0</v>
      </c>
      <c r="K144" s="10">
        <f t="shared" si="13"/>
        <v>0</v>
      </c>
      <c r="L144" s="202">
        <v>0</v>
      </c>
      <c r="M144" s="202">
        <v>0</v>
      </c>
      <c r="N144" s="10">
        <f t="shared" si="15"/>
        <v>0</v>
      </c>
      <c r="O144" s="11">
        <f t="shared" si="16"/>
        <v>0</v>
      </c>
    </row>
    <row r="145" spans="1:15" x14ac:dyDescent="0.35">
      <c r="A145" s="216">
        <f t="shared" si="17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>димвенканали!F145</f>
        <v>733.66</v>
      </c>
      <c r="G145" s="8">
        <v>125</v>
      </c>
      <c r="H145" s="8">
        <v>125</v>
      </c>
      <c r="I145" s="191">
        <f t="shared" si="14"/>
        <v>0.14880952380952381</v>
      </c>
      <c r="J145" s="18">
        <f t="shared" si="12"/>
        <v>637.12053571428567</v>
      </c>
      <c r="K145" s="10">
        <f t="shared" si="13"/>
        <v>140.16651785714285</v>
      </c>
      <c r="L145" s="202">
        <v>268.33333333333331</v>
      </c>
      <c r="M145" s="202">
        <v>14.845238095238097</v>
      </c>
      <c r="N145" s="10">
        <f t="shared" si="15"/>
        <v>1060.4656249999998</v>
      </c>
      <c r="O145" s="11">
        <f t="shared" si="16"/>
        <v>1.4454456083199301</v>
      </c>
    </row>
    <row r="146" spans="1:15" x14ac:dyDescent="0.35">
      <c r="A146" s="216">
        <f t="shared" si="17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>димвенканали!F146</f>
        <v>506.03</v>
      </c>
      <c r="G146" s="8">
        <v>92</v>
      </c>
      <c r="H146" s="8">
        <v>92</v>
      </c>
      <c r="I146" s="191">
        <f t="shared" si="14"/>
        <v>0.10952380952380952</v>
      </c>
      <c r="J146" s="18">
        <f t="shared" si="12"/>
        <v>468.92071428571427</v>
      </c>
      <c r="K146" s="10">
        <f t="shared" si="13"/>
        <v>103.16255714285714</v>
      </c>
      <c r="L146" s="202">
        <v>197.49333333333331</v>
      </c>
      <c r="M146" s="202">
        <v>10.926095238095238</v>
      </c>
      <c r="N146" s="10">
        <f t="shared" si="15"/>
        <v>780.5027</v>
      </c>
      <c r="O146" s="11">
        <f t="shared" si="16"/>
        <v>1.7705299094889186</v>
      </c>
    </row>
    <row r="147" spans="1:15" x14ac:dyDescent="0.35">
      <c r="A147" s="216">
        <f t="shared" si="17"/>
        <v>142</v>
      </c>
      <c r="B147" s="90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>димвенканали!F147</f>
        <v>126.7</v>
      </c>
      <c r="G147" s="8">
        <v>0</v>
      </c>
      <c r="H147" s="8">
        <v>0</v>
      </c>
      <c r="I147" s="191">
        <f t="shared" si="14"/>
        <v>0</v>
      </c>
      <c r="J147" s="18">
        <f t="shared" si="12"/>
        <v>0</v>
      </c>
      <c r="K147" s="10">
        <f t="shared" si="13"/>
        <v>0</v>
      </c>
      <c r="L147" s="202">
        <v>0</v>
      </c>
      <c r="M147" s="202">
        <v>0</v>
      </c>
      <c r="N147" s="10">
        <f t="shared" si="15"/>
        <v>0</v>
      </c>
      <c r="O147" s="11">
        <f t="shared" si="16"/>
        <v>0</v>
      </c>
    </row>
    <row r="148" spans="1:15" x14ac:dyDescent="0.35">
      <c r="A148" s="216">
        <f t="shared" si="17"/>
        <v>143</v>
      </c>
      <c r="B148" s="90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>димвенканали!F148</f>
        <v>307.49</v>
      </c>
      <c r="G148" s="8">
        <v>40</v>
      </c>
      <c r="H148" s="8">
        <v>0</v>
      </c>
      <c r="I148" s="191">
        <f t="shared" si="14"/>
        <v>0</v>
      </c>
      <c r="J148" s="18">
        <f t="shared" si="12"/>
        <v>0</v>
      </c>
      <c r="K148" s="10">
        <f t="shared" si="13"/>
        <v>0</v>
      </c>
      <c r="L148" s="202">
        <v>0</v>
      </c>
      <c r="M148" s="202">
        <v>0</v>
      </c>
      <c r="N148" s="10">
        <f t="shared" si="15"/>
        <v>0</v>
      </c>
      <c r="O148" s="11">
        <f t="shared" si="16"/>
        <v>0</v>
      </c>
    </row>
    <row r="149" spans="1:15" x14ac:dyDescent="0.35">
      <c r="A149" s="216">
        <f t="shared" si="17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>димвенканали!F149</f>
        <v>123.77</v>
      </c>
      <c r="G149" s="8">
        <v>0</v>
      </c>
      <c r="H149" s="8">
        <v>0</v>
      </c>
      <c r="I149" s="191">
        <f t="shared" si="14"/>
        <v>0</v>
      </c>
      <c r="J149" s="18">
        <f t="shared" si="12"/>
        <v>0</v>
      </c>
      <c r="K149" s="10">
        <f t="shared" si="13"/>
        <v>0</v>
      </c>
      <c r="L149" s="202">
        <v>0</v>
      </c>
      <c r="M149" s="202">
        <v>0</v>
      </c>
      <c r="N149" s="10">
        <f t="shared" si="15"/>
        <v>0</v>
      </c>
      <c r="O149" s="11">
        <f t="shared" si="16"/>
        <v>0</v>
      </c>
    </row>
    <row r="150" spans="1:15" x14ac:dyDescent="0.35">
      <c r="A150" s="216">
        <f t="shared" si="17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>димвенканали!F150</f>
        <v>748.80000000000007</v>
      </c>
      <c r="G150" s="8">
        <v>104</v>
      </c>
      <c r="H150" s="8">
        <v>104</v>
      </c>
      <c r="I150" s="191">
        <f t="shared" si="14"/>
        <v>0.12380952380952381</v>
      </c>
      <c r="J150" s="18">
        <f t="shared" si="12"/>
        <v>530.08428571428567</v>
      </c>
      <c r="K150" s="10">
        <f t="shared" si="13"/>
        <v>116.61854285714284</v>
      </c>
      <c r="L150" s="202">
        <v>223.25333333333333</v>
      </c>
      <c r="M150" s="202">
        <v>12.351238095238097</v>
      </c>
      <c r="N150" s="10">
        <f t="shared" si="15"/>
        <v>882.30739999999992</v>
      </c>
      <c r="O150" s="11">
        <f t="shared" si="16"/>
        <v>1.529924397433674</v>
      </c>
    </row>
    <row r="151" spans="1:15" x14ac:dyDescent="0.35">
      <c r="A151" s="216">
        <f t="shared" si="17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>димвенканали!F151</f>
        <v>435.2</v>
      </c>
      <c r="G151" s="8">
        <v>60</v>
      </c>
      <c r="H151" s="8">
        <v>60</v>
      </c>
      <c r="I151" s="191">
        <f t="shared" si="14"/>
        <v>7.1428571428571425E-2</v>
      </c>
      <c r="J151" s="18">
        <f t="shared" si="12"/>
        <v>305.81785714285712</v>
      </c>
      <c r="K151" s="10">
        <f t="shared" si="13"/>
        <v>67.27992857142857</v>
      </c>
      <c r="L151" s="202">
        <v>128.79999999999998</v>
      </c>
      <c r="M151" s="202">
        <v>7.1257142857142854</v>
      </c>
      <c r="N151" s="10">
        <f t="shared" si="15"/>
        <v>509.02349999999996</v>
      </c>
      <c r="O151" s="11">
        <f t="shared" si="16"/>
        <v>1.1696312040441175</v>
      </c>
    </row>
    <row r="152" spans="1:15" x14ac:dyDescent="0.35">
      <c r="A152" s="216">
        <f t="shared" si="17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>димвенканали!F152</f>
        <v>406.1</v>
      </c>
      <c r="G152" s="8">
        <v>75</v>
      </c>
      <c r="H152" s="8">
        <v>75</v>
      </c>
      <c r="I152" s="191">
        <f t="shared" si="14"/>
        <v>8.9285714285714288E-2</v>
      </c>
      <c r="J152" s="18">
        <f t="shared" si="12"/>
        <v>382.27232142857144</v>
      </c>
      <c r="K152" s="10">
        <f t="shared" si="13"/>
        <v>84.099910714285713</v>
      </c>
      <c r="L152" s="202">
        <v>161</v>
      </c>
      <c r="M152" s="202">
        <v>8.9071428571428584</v>
      </c>
      <c r="N152" s="10">
        <f t="shared" si="15"/>
        <v>636.27937500000007</v>
      </c>
      <c r="O152" s="11">
        <f t="shared" si="16"/>
        <v>1.5668046663383404</v>
      </c>
    </row>
    <row r="153" spans="1:15" x14ac:dyDescent="0.35">
      <c r="A153" s="216">
        <f t="shared" si="17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>димвенканали!F153</f>
        <v>487.2</v>
      </c>
      <c r="G153" s="8">
        <v>65</v>
      </c>
      <c r="H153" s="8">
        <v>65</v>
      </c>
      <c r="I153" s="191">
        <f t="shared" si="14"/>
        <v>7.7380952380952384E-2</v>
      </c>
      <c r="J153" s="18">
        <f t="shared" si="12"/>
        <v>331.30267857142854</v>
      </c>
      <c r="K153" s="10">
        <f t="shared" si="13"/>
        <v>72.88658928571428</v>
      </c>
      <c r="L153" s="202">
        <v>139.53333333333333</v>
      </c>
      <c r="M153" s="202">
        <v>7.7195238095238103</v>
      </c>
      <c r="N153" s="10">
        <f t="shared" si="15"/>
        <v>551.44212499999992</v>
      </c>
      <c r="O153" s="11">
        <f t="shared" si="16"/>
        <v>1.1318598624794745</v>
      </c>
    </row>
    <row r="154" spans="1:15" x14ac:dyDescent="0.35">
      <c r="A154" s="216">
        <f t="shared" si="17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>димвенканали!F154</f>
        <v>399.95</v>
      </c>
      <c r="G154" s="8">
        <v>70</v>
      </c>
      <c r="H154" s="8">
        <v>70</v>
      </c>
      <c r="I154" s="191">
        <f t="shared" si="14"/>
        <v>8.3333333333333329E-2</v>
      </c>
      <c r="J154" s="18">
        <f t="shared" si="12"/>
        <v>356.78749999999997</v>
      </c>
      <c r="K154" s="10">
        <f t="shared" si="13"/>
        <v>78.493249999999989</v>
      </c>
      <c r="L154" s="202">
        <v>150.26666666666665</v>
      </c>
      <c r="M154" s="202">
        <v>8.3133333333333326</v>
      </c>
      <c r="N154" s="10">
        <f t="shared" si="15"/>
        <v>593.86074999999983</v>
      </c>
      <c r="O154" s="11">
        <f t="shared" si="16"/>
        <v>1.4848374796849602</v>
      </c>
    </row>
    <row r="155" spans="1:15" x14ac:dyDescent="0.35">
      <c r="A155" s="216">
        <f t="shared" si="17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>димвенканали!F155</f>
        <v>489.3</v>
      </c>
      <c r="G155" s="8">
        <v>60</v>
      </c>
      <c r="H155" s="8">
        <v>60</v>
      </c>
      <c r="I155" s="191">
        <f t="shared" si="14"/>
        <v>7.1428571428571425E-2</v>
      </c>
      <c r="J155" s="18">
        <f t="shared" si="12"/>
        <v>305.81785714285712</v>
      </c>
      <c r="K155" s="10">
        <f t="shared" si="13"/>
        <v>67.27992857142857</v>
      </c>
      <c r="L155" s="202">
        <v>128.79999999999998</v>
      </c>
      <c r="M155" s="202">
        <v>7.1257142857142854</v>
      </c>
      <c r="N155" s="10">
        <f t="shared" si="15"/>
        <v>509.02349999999996</v>
      </c>
      <c r="O155" s="11">
        <f t="shared" si="16"/>
        <v>1.0403096259963212</v>
      </c>
    </row>
    <row r="156" spans="1:15" x14ac:dyDescent="0.35">
      <c r="A156" s="216">
        <f t="shared" si="17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>димвенканали!F156</f>
        <v>420.6</v>
      </c>
      <c r="G156" s="8">
        <v>78</v>
      </c>
      <c r="H156" s="8">
        <v>78</v>
      </c>
      <c r="I156" s="191">
        <f t="shared" si="14"/>
        <v>9.285714285714286E-2</v>
      </c>
      <c r="J156" s="18">
        <f t="shared" si="12"/>
        <v>397.56321428571431</v>
      </c>
      <c r="K156" s="10">
        <f t="shared" si="13"/>
        <v>87.463907142857153</v>
      </c>
      <c r="L156" s="202">
        <v>167.44</v>
      </c>
      <c r="M156" s="202">
        <v>9.2634285714285713</v>
      </c>
      <c r="N156" s="10">
        <f t="shared" si="15"/>
        <v>661.73055000000011</v>
      </c>
      <c r="O156" s="11">
        <f t="shared" si="16"/>
        <v>1.5733013552068476</v>
      </c>
    </row>
    <row r="157" spans="1:15" x14ac:dyDescent="0.35">
      <c r="A157" s="216">
        <f t="shared" si="17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>димвенканали!F157</f>
        <v>427.2</v>
      </c>
      <c r="G157" s="8">
        <v>42</v>
      </c>
      <c r="H157" s="8">
        <v>42</v>
      </c>
      <c r="I157" s="191">
        <f t="shared" si="14"/>
        <v>0.05</v>
      </c>
      <c r="J157" s="18">
        <f t="shared" si="12"/>
        <v>214.07249999999999</v>
      </c>
      <c r="K157" s="10">
        <f t="shared" si="13"/>
        <v>47.095949999999995</v>
      </c>
      <c r="L157" s="202">
        <v>90.16</v>
      </c>
      <c r="M157" s="202">
        <v>4.9880000000000004</v>
      </c>
      <c r="N157" s="10">
        <f t="shared" si="15"/>
        <v>356.31644999999997</v>
      </c>
      <c r="O157" s="11">
        <f t="shared" si="16"/>
        <v>0.8340740870786516</v>
      </c>
    </row>
    <row r="158" spans="1:15" x14ac:dyDescent="0.35">
      <c r="A158" s="216">
        <f t="shared" si="17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>димвенканали!F158</f>
        <v>464.8</v>
      </c>
      <c r="G158" s="8">
        <v>81</v>
      </c>
      <c r="H158" s="8">
        <v>81</v>
      </c>
      <c r="I158" s="191">
        <f t="shared" si="14"/>
        <v>9.6428571428571433E-2</v>
      </c>
      <c r="J158" s="18">
        <f t="shared" si="12"/>
        <v>412.85410714285712</v>
      </c>
      <c r="K158" s="10">
        <f t="shared" si="13"/>
        <v>90.827903571428564</v>
      </c>
      <c r="L158" s="202">
        <v>173.88000000000002</v>
      </c>
      <c r="M158" s="202">
        <v>9.6197142857142861</v>
      </c>
      <c r="N158" s="10">
        <f t="shared" si="15"/>
        <v>687.18172500000003</v>
      </c>
      <c r="O158" s="11">
        <f t="shared" si="16"/>
        <v>1.4784460520654046</v>
      </c>
    </row>
    <row r="159" spans="1:15" x14ac:dyDescent="0.35">
      <c r="A159" s="216">
        <f t="shared" si="17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>димвенканали!F159</f>
        <v>515.5</v>
      </c>
      <c r="G159" s="8">
        <v>83</v>
      </c>
      <c r="H159" s="8">
        <v>83</v>
      </c>
      <c r="I159" s="191">
        <f t="shared" si="14"/>
        <v>9.8809523809523805E-2</v>
      </c>
      <c r="J159" s="18">
        <f t="shared" si="12"/>
        <v>423.04803571428567</v>
      </c>
      <c r="K159" s="10">
        <f t="shared" si="13"/>
        <v>93.070567857142848</v>
      </c>
      <c r="L159" s="202">
        <v>178.17333333333332</v>
      </c>
      <c r="M159" s="202">
        <v>9.8572380952380954</v>
      </c>
      <c r="N159" s="10">
        <f t="shared" si="15"/>
        <v>704.1491749999999</v>
      </c>
      <c r="O159" s="11">
        <f t="shared" si="16"/>
        <v>1.3659537827352084</v>
      </c>
    </row>
    <row r="160" spans="1:15" x14ac:dyDescent="0.35">
      <c r="A160" s="216">
        <f t="shared" si="17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>димвенканали!F160</f>
        <v>556.9</v>
      </c>
      <c r="G160" s="8">
        <v>98</v>
      </c>
      <c r="H160" s="8">
        <v>98</v>
      </c>
      <c r="I160" s="191">
        <f t="shared" si="14"/>
        <v>0.11666666666666667</v>
      </c>
      <c r="J160" s="18">
        <f t="shared" si="12"/>
        <v>499.5025</v>
      </c>
      <c r="K160" s="10">
        <f t="shared" si="13"/>
        <v>109.89055</v>
      </c>
      <c r="L160" s="202">
        <v>210.37333333333331</v>
      </c>
      <c r="M160" s="202">
        <v>11.638666666666667</v>
      </c>
      <c r="N160" s="10">
        <f t="shared" si="15"/>
        <v>831.40505000000007</v>
      </c>
      <c r="O160" s="11">
        <f t="shared" si="16"/>
        <v>1.4929162327168255</v>
      </c>
    </row>
    <row r="161" spans="1:15" x14ac:dyDescent="0.35">
      <c r="A161" s="216">
        <f t="shared" si="17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>димвенканали!F161</f>
        <v>342.9</v>
      </c>
      <c r="G161" s="8">
        <v>50</v>
      </c>
      <c r="H161" s="8">
        <v>50</v>
      </c>
      <c r="I161" s="191">
        <f t="shared" si="14"/>
        <v>5.9523809523809521E-2</v>
      </c>
      <c r="J161" s="18">
        <f t="shared" si="12"/>
        <v>254.84821428571425</v>
      </c>
      <c r="K161" s="10">
        <f t="shared" si="13"/>
        <v>56.066607142857137</v>
      </c>
      <c r="L161" s="202">
        <v>107.33333333333333</v>
      </c>
      <c r="M161" s="202">
        <v>5.9380952380952383</v>
      </c>
      <c r="N161" s="10">
        <f t="shared" si="15"/>
        <v>424.18624999999992</v>
      </c>
      <c r="O161" s="11">
        <f t="shared" si="16"/>
        <v>1.2370552639253425</v>
      </c>
    </row>
    <row r="162" spans="1:15" x14ac:dyDescent="0.35">
      <c r="A162" s="216">
        <f t="shared" si="17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>димвенканали!F162</f>
        <v>514.78</v>
      </c>
      <c r="G162" s="8">
        <v>90</v>
      </c>
      <c r="H162" s="8">
        <v>90</v>
      </c>
      <c r="I162" s="191">
        <f t="shared" si="14"/>
        <v>0.10714285714285714</v>
      </c>
      <c r="J162" s="18">
        <f t="shared" si="12"/>
        <v>458.72678571428565</v>
      </c>
      <c r="K162" s="10">
        <f t="shared" si="13"/>
        <v>100.91989285714284</v>
      </c>
      <c r="L162" s="202">
        <v>193.2</v>
      </c>
      <c r="M162" s="202">
        <v>10.688571428571429</v>
      </c>
      <c r="N162" s="10">
        <f t="shared" si="15"/>
        <v>763.53525000000002</v>
      </c>
      <c r="O162" s="11">
        <f t="shared" si="16"/>
        <v>1.4832263296942385</v>
      </c>
    </row>
    <row r="163" spans="1:15" x14ac:dyDescent="0.35">
      <c r="A163" s="216">
        <f t="shared" si="17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>димвенканали!F163</f>
        <v>378.9</v>
      </c>
      <c r="G163" s="8">
        <v>50</v>
      </c>
      <c r="H163" s="8">
        <v>50</v>
      </c>
      <c r="I163" s="191">
        <f t="shared" si="14"/>
        <v>5.9523809523809521E-2</v>
      </c>
      <c r="J163" s="18">
        <f t="shared" si="12"/>
        <v>254.84821428571425</v>
      </c>
      <c r="K163" s="10">
        <f t="shared" si="13"/>
        <v>56.066607142857137</v>
      </c>
      <c r="L163" s="202">
        <v>107.33333333333333</v>
      </c>
      <c r="M163" s="202">
        <v>5.9380952380952383</v>
      </c>
      <c r="N163" s="10">
        <f t="shared" si="15"/>
        <v>424.18624999999992</v>
      </c>
      <c r="O163" s="11">
        <f t="shared" si="16"/>
        <v>1.1195203219846923</v>
      </c>
    </row>
    <row r="164" spans="1:15" x14ac:dyDescent="0.35">
      <c r="A164" s="216">
        <f t="shared" si="17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>димвенканали!F164</f>
        <v>391.9</v>
      </c>
      <c r="G164" s="8">
        <v>70.3</v>
      </c>
      <c r="H164" s="8">
        <v>70.3</v>
      </c>
      <c r="I164" s="191">
        <f t="shared" si="14"/>
        <v>8.369047619047619E-2</v>
      </c>
      <c r="J164" s="18">
        <f t="shared" si="12"/>
        <v>358.31658928571426</v>
      </c>
      <c r="K164" s="10">
        <f t="shared" si="13"/>
        <v>78.829649642857134</v>
      </c>
      <c r="L164" s="202">
        <v>150.91066666666666</v>
      </c>
      <c r="M164" s="202">
        <v>8.3489619047619055</v>
      </c>
      <c r="N164" s="10">
        <f t="shared" si="15"/>
        <v>596.4058675</v>
      </c>
      <c r="O164" s="11">
        <f t="shared" si="16"/>
        <v>1.5218317619290636</v>
      </c>
    </row>
    <row r="165" spans="1:15" x14ac:dyDescent="0.35">
      <c r="A165" s="216">
        <f t="shared" si="17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>димвенканали!F165</f>
        <v>381.3</v>
      </c>
      <c r="G165" s="8">
        <v>70.599999999999994</v>
      </c>
      <c r="H165" s="8">
        <v>70.599999999999994</v>
      </c>
      <c r="I165" s="191">
        <f t="shared" si="14"/>
        <v>8.4047619047619038E-2</v>
      </c>
      <c r="J165" s="18">
        <f t="shared" si="12"/>
        <v>359.84567857142849</v>
      </c>
      <c r="K165" s="10">
        <f t="shared" si="13"/>
        <v>79.166049285714266</v>
      </c>
      <c r="L165" s="202">
        <v>151.55466666666663</v>
      </c>
      <c r="M165" s="202">
        <v>8.3845904761904748</v>
      </c>
      <c r="N165" s="10">
        <f t="shared" si="15"/>
        <v>598.95098499999995</v>
      </c>
      <c r="O165" s="11">
        <f t="shared" si="16"/>
        <v>1.570812968790978</v>
      </c>
    </row>
    <row r="166" spans="1:15" x14ac:dyDescent="0.35">
      <c r="A166" s="216">
        <f t="shared" si="17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>димвенканали!F166</f>
        <v>2512.2399999999998</v>
      </c>
      <c r="G166" s="8">
        <v>497</v>
      </c>
      <c r="H166" s="8">
        <v>497</v>
      </c>
      <c r="I166" s="191">
        <f t="shared" si="14"/>
        <v>0.59166666666666667</v>
      </c>
      <c r="J166" s="18">
        <f t="shared" si="12"/>
        <v>2533.1912499999999</v>
      </c>
      <c r="K166" s="10">
        <f t="shared" si="13"/>
        <v>557.30207499999995</v>
      </c>
      <c r="L166" s="202">
        <v>1066.8933333333334</v>
      </c>
      <c r="M166" s="202">
        <v>59.024666666666668</v>
      </c>
      <c r="N166" s="10">
        <f t="shared" si="15"/>
        <v>4216.4113249999991</v>
      </c>
      <c r="O166" s="11">
        <f t="shared" si="16"/>
        <v>1.6783473414164249</v>
      </c>
    </row>
    <row r="167" spans="1:15" x14ac:dyDescent="0.35">
      <c r="A167" s="216">
        <f t="shared" si="17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>димвенканали!F167</f>
        <v>124.1</v>
      </c>
      <c r="G167" s="8">
        <v>0</v>
      </c>
      <c r="H167" s="8">
        <v>0</v>
      </c>
      <c r="I167" s="191">
        <f t="shared" si="14"/>
        <v>0</v>
      </c>
      <c r="J167" s="18">
        <f t="shared" si="12"/>
        <v>0</v>
      </c>
      <c r="K167" s="10">
        <f t="shared" si="13"/>
        <v>0</v>
      </c>
      <c r="L167" s="202">
        <v>0</v>
      </c>
      <c r="M167" s="202">
        <v>0</v>
      </c>
      <c r="N167" s="10">
        <f t="shared" si="15"/>
        <v>0</v>
      </c>
      <c r="O167" s="11">
        <f t="shared" si="16"/>
        <v>0</v>
      </c>
    </row>
    <row r="168" spans="1:15" x14ac:dyDescent="0.35">
      <c r="A168" s="216">
        <f t="shared" si="17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>димвенканали!F168</f>
        <v>147.35</v>
      </c>
      <c r="G168" s="8">
        <v>0</v>
      </c>
      <c r="H168" s="8">
        <v>0</v>
      </c>
      <c r="I168" s="191">
        <f t="shared" si="14"/>
        <v>0</v>
      </c>
      <c r="J168" s="18">
        <f t="shared" si="12"/>
        <v>0</v>
      </c>
      <c r="K168" s="10">
        <f t="shared" si="13"/>
        <v>0</v>
      </c>
      <c r="L168" s="202">
        <v>0</v>
      </c>
      <c r="M168" s="202">
        <v>0</v>
      </c>
      <c r="N168" s="10">
        <f t="shared" si="15"/>
        <v>0</v>
      </c>
      <c r="O168" s="11">
        <f t="shared" si="16"/>
        <v>0</v>
      </c>
    </row>
    <row r="169" spans="1:15" x14ac:dyDescent="0.35">
      <c r="A169" s="216">
        <f t="shared" si="17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>димвенканали!F169</f>
        <v>118.2</v>
      </c>
      <c r="G169" s="8">
        <v>0</v>
      </c>
      <c r="H169" s="8">
        <v>0</v>
      </c>
      <c r="I169" s="191">
        <f t="shared" si="14"/>
        <v>0</v>
      </c>
      <c r="J169" s="18">
        <f t="shared" si="12"/>
        <v>0</v>
      </c>
      <c r="K169" s="10">
        <f t="shared" si="13"/>
        <v>0</v>
      </c>
      <c r="L169" s="202">
        <v>0</v>
      </c>
      <c r="M169" s="202">
        <v>0</v>
      </c>
      <c r="N169" s="10">
        <f t="shared" si="15"/>
        <v>0</v>
      </c>
      <c r="O169" s="11">
        <f t="shared" si="16"/>
        <v>0</v>
      </c>
    </row>
    <row r="170" spans="1:15" x14ac:dyDescent="0.35">
      <c r="A170" s="216">
        <f t="shared" si="17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>димвенканали!F170</f>
        <v>111.8</v>
      </c>
      <c r="G170" s="8">
        <v>0</v>
      </c>
      <c r="H170" s="8">
        <v>0</v>
      </c>
      <c r="I170" s="191">
        <f t="shared" si="14"/>
        <v>0</v>
      </c>
      <c r="J170" s="18">
        <f t="shared" si="12"/>
        <v>0</v>
      </c>
      <c r="K170" s="10">
        <f t="shared" si="13"/>
        <v>0</v>
      </c>
      <c r="L170" s="202">
        <v>0</v>
      </c>
      <c r="M170" s="202">
        <v>0</v>
      </c>
      <c r="N170" s="10">
        <f t="shared" si="15"/>
        <v>0</v>
      </c>
      <c r="O170" s="11">
        <f t="shared" si="16"/>
        <v>0</v>
      </c>
    </row>
    <row r="171" spans="1:15" x14ac:dyDescent="0.35">
      <c r="A171" s="216">
        <f t="shared" si="17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>димвенканали!F171</f>
        <v>177.1</v>
      </c>
      <c r="G171" s="8">
        <v>0</v>
      </c>
      <c r="H171" s="8">
        <v>0</v>
      </c>
      <c r="I171" s="191">
        <f t="shared" si="14"/>
        <v>0</v>
      </c>
      <c r="J171" s="18">
        <f t="shared" si="12"/>
        <v>0</v>
      </c>
      <c r="K171" s="10">
        <f t="shared" si="13"/>
        <v>0</v>
      </c>
      <c r="L171" s="202">
        <v>0</v>
      </c>
      <c r="M171" s="202">
        <v>0</v>
      </c>
      <c r="N171" s="10">
        <f t="shared" si="15"/>
        <v>0</v>
      </c>
      <c r="O171" s="11">
        <f t="shared" si="16"/>
        <v>0</v>
      </c>
    </row>
    <row r="172" spans="1:15" x14ac:dyDescent="0.35">
      <c r="A172" s="216">
        <f t="shared" si="17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>димвенканали!F172</f>
        <v>572.56000000000006</v>
      </c>
      <c r="G172" s="8">
        <v>73</v>
      </c>
      <c r="H172" s="8">
        <v>73</v>
      </c>
      <c r="I172" s="191">
        <f t="shared" si="14"/>
        <v>8.6904761904761901E-2</v>
      </c>
      <c r="J172" s="18">
        <f t="shared" si="12"/>
        <v>372.07839285714283</v>
      </c>
      <c r="K172" s="10">
        <f t="shared" si="13"/>
        <v>81.857246428571429</v>
      </c>
      <c r="L172" s="202">
        <v>156.70666666666665</v>
      </c>
      <c r="M172" s="202">
        <v>8.6696190476190473</v>
      </c>
      <c r="N172" s="10">
        <f t="shared" si="15"/>
        <v>619.31192499999986</v>
      </c>
      <c r="O172" s="11">
        <f t="shared" si="16"/>
        <v>1.1555189286513916</v>
      </c>
    </row>
    <row r="173" spans="1:15" x14ac:dyDescent="0.35">
      <c r="A173" s="216">
        <f t="shared" si="17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>димвенканали!F173</f>
        <v>546.79999999999995</v>
      </c>
      <c r="G173" s="8">
        <v>108</v>
      </c>
      <c r="H173" s="8">
        <v>108</v>
      </c>
      <c r="I173" s="191">
        <f t="shared" si="14"/>
        <v>0.12857142857142856</v>
      </c>
      <c r="J173" s="18">
        <f t="shared" si="12"/>
        <v>550.47214285714279</v>
      </c>
      <c r="K173" s="10">
        <f t="shared" si="13"/>
        <v>121.10387142857141</v>
      </c>
      <c r="L173" s="202">
        <v>231.83999999999997</v>
      </c>
      <c r="M173" s="202">
        <v>12.826285714285714</v>
      </c>
      <c r="N173" s="10">
        <f t="shared" si="15"/>
        <v>916.2423</v>
      </c>
      <c r="O173" s="11">
        <f t="shared" si="16"/>
        <v>1.6756442940746161</v>
      </c>
    </row>
    <row r="174" spans="1:15" x14ac:dyDescent="0.35">
      <c r="A174" s="216">
        <f t="shared" si="17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>димвенканали!F174</f>
        <v>695</v>
      </c>
      <c r="G174" s="8">
        <v>130</v>
      </c>
      <c r="H174" s="8">
        <v>130</v>
      </c>
      <c r="I174" s="191">
        <f t="shared" si="14"/>
        <v>0.15476190476190477</v>
      </c>
      <c r="J174" s="18">
        <f t="shared" si="12"/>
        <v>662.60535714285709</v>
      </c>
      <c r="K174" s="10">
        <f t="shared" si="13"/>
        <v>145.77317857142856</v>
      </c>
      <c r="L174" s="202">
        <v>279.06666666666666</v>
      </c>
      <c r="M174" s="202">
        <v>15.439047619047621</v>
      </c>
      <c r="N174" s="10">
        <f t="shared" si="15"/>
        <v>1102.8842499999998</v>
      </c>
      <c r="O174" s="11">
        <f t="shared" si="16"/>
        <v>1.5868838129496401</v>
      </c>
    </row>
    <row r="175" spans="1:15" x14ac:dyDescent="0.35">
      <c r="A175" s="216">
        <f t="shared" si="17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>димвенканали!F175</f>
        <v>641.82000000000005</v>
      </c>
      <c r="G175" s="8">
        <v>86</v>
      </c>
      <c r="H175" s="8">
        <v>86</v>
      </c>
      <c r="I175" s="191">
        <f t="shared" si="14"/>
        <v>0.10238095238095238</v>
      </c>
      <c r="J175" s="18">
        <f t="shared" si="12"/>
        <v>438.33892857142854</v>
      </c>
      <c r="K175" s="10">
        <f t="shared" si="13"/>
        <v>96.434564285714274</v>
      </c>
      <c r="L175" s="202">
        <v>184.61333333333332</v>
      </c>
      <c r="M175" s="202">
        <v>10.21352380952381</v>
      </c>
      <c r="N175" s="10">
        <f t="shared" si="15"/>
        <v>729.60035000000005</v>
      </c>
      <c r="O175" s="11">
        <f t="shared" si="16"/>
        <v>1.1367678632638434</v>
      </c>
    </row>
    <row r="176" spans="1:15" x14ac:dyDescent="0.35">
      <c r="A176" s="216">
        <f t="shared" si="17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>димвенканали!F176</f>
        <v>611.88</v>
      </c>
      <c r="G176" s="8">
        <v>63</v>
      </c>
      <c r="H176" s="8">
        <v>63</v>
      </c>
      <c r="I176" s="191">
        <f t="shared" si="14"/>
        <v>7.4999999999999997E-2</v>
      </c>
      <c r="J176" s="18">
        <f t="shared" si="12"/>
        <v>321.10874999999999</v>
      </c>
      <c r="K176" s="10">
        <f t="shared" si="13"/>
        <v>70.643924999999996</v>
      </c>
      <c r="L176" s="202">
        <v>135.24</v>
      </c>
      <c r="M176" s="202">
        <v>7.4820000000000002</v>
      </c>
      <c r="N176" s="10">
        <f t="shared" si="15"/>
        <v>534.47467499999993</v>
      </c>
      <c r="O176" s="11">
        <f t="shared" si="16"/>
        <v>0.87349590606001171</v>
      </c>
    </row>
    <row r="177" spans="1:15" x14ac:dyDescent="0.35">
      <c r="A177" s="216">
        <f t="shared" si="17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>димвенканали!F177</f>
        <v>427.6</v>
      </c>
      <c r="G177" s="8">
        <v>83.75</v>
      </c>
      <c r="H177" s="8">
        <v>83.75</v>
      </c>
      <c r="I177" s="191">
        <f t="shared" si="14"/>
        <v>9.9702380952380959E-2</v>
      </c>
      <c r="J177" s="18">
        <f t="shared" si="12"/>
        <v>426.87075892857143</v>
      </c>
      <c r="K177" s="10">
        <f t="shared" si="13"/>
        <v>93.911566964285711</v>
      </c>
      <c r="L177" s="202">
        <v>179.78333333333333</v>
      </c>
      <c r="M177" s="202">
        <v>9.9463095238095249</v>
      </c>
      <c r="N177" s="10">
        <f t="shared" si="15"/>
        <v>710.51196874999994</v>
      </c>
      <c r="O177" s="11">
        <f t="shared" si="16"/>
        <v>1.6616276163470531</v>
      </c>
    </row>
    <row r="178" spans="1:15" x14ac:dyDescent="0.35">
      <c r="A178" s="216">
        <f t="shared" si="17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>димвенканали!F178</f>
        <v>411.9</v>
      </c>
      <c r="G178" s="8">
        <v>0</v>
      </c>
      <c r="H178" s="8">
        <v>0</v>
      </c>
      <c r="I178" s="191">
        <f t="shared" si="14"/>
        <v>0</v>
      </c>
      <c r="J178" s="18">
        <f t="shared" si="12"/>
        <v>0</v>
      </c>
      <c r="K178" s="10">
        <f t="shared" si="13"/>
        <v>0</v>
      </c>
      <c r="L178" s="202">
        <v>0</v>
      </c>
      <c r="M178" s="202">
        <v>0</v>
      </c>
      <c r="N178" s="10">
        <f t="shared" si="15"/>
        <v>0</v>
      </c>
      <c r="O178" s="11">
        <f t="shared" si="16"/>
        <v>0</v>
      </c>
    </row>
    <row r="179" spans="1:15" x14ac:dyDescent="0.35">
      <c r="A179" s="216">
        <f t="shared" si="17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>димвенканали!F179</f>
        <v>635.29999999999995</v>
      </c>
      <c r="G179" s="8">
        <v>106</v>
      </c>
      <c r="H179" s="8">
        <v>106</v>
      </c>
      <c r="I179" s="191">
        <f t="shared" si="14"/>
        <v>0.12619047619047619</v>
      </c>
      <c r="J179" s="18">
        <f t="shared" si="12"/>
        <v>540.27821428571428</v>
      </c>
      <c r="K179" s="10">
        <f t="shared" si="13"/>
        <v>118.86120714285714</v>
      </c>
      <c r="L179" s="202">
        <v>227.54666666666665</v>
      </c>
      <c r="M179" s="202">
        <v>12.588761904761904</v>
      </c>
      <c r="N179" s="10">
        <f t="shared" si="15"/>
        <v>899.2748499999999</v>
      </c>
      <c r="O179" s="11">
        <f t="shared" si="16"/>
        <v>1.5322454421536889</v>
      </c>
    </row>
    <row r="180" spans="1:15" x14ac:dyDescent="0.35">
      <c r="A180" s="216">
        <f t="shared" si="17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>димвенканали!F180</f>
        <v>650.69999999999993</v>
      </c>
      <c r="G180" s="8">
        <v>112</v>
      </c>
      <c r="H180" s="8">
        <v>112</v>
      </c>
      <c r="I180" s="191">
        <f t="shared" si="14"/>
        <v>0.13333333333333333</v>
      </c>
      <c r="J180" s="18">
        <f t="shared" si="12"/>
        <v>570.86</v>
      </c>
      <c r="K180" s="10">
        <f t="shared" si="13"/>
        <v>125.58920000000001</v>
      </c>
      <c r="L180" s="202">
        <v>240.42666666666668</v>
      </c>
      <c r="M180" s="202">
        <v>13.301333333333334</v>
      </c>
      <c r="N180" s="10">
        <f t="shared" si="15"/>
        <v>950.17720000000008</v>
      </c>
      <c r="O180" s="11">
        <f t="shared" si="16"/>
        <v>1.6107428377691135</v>
      </c>
    </row>
    <row r="181" spans="1:15" x14ac:dyDescent="0.35">
      <c r="A181" s="216">
        <f t="shared" si="17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>димвенканали!F181</f>
        <v>650.29999999999995</v>
      </c>
      <c r="G181" s="8">
        <v>148</v>
      </c>
      <c r="H181" s="8">
        <v>148</v>
      </c>
      <c r="I181" s="191">
        <f t="shared" si="14"/>
        <v>0.1761904761904762</v>
      </c>
      <c r="J181" s="18">
        <f t="shared" si="12"/>
        <v>754.35071428571428</v>
      </c>
      <c r="K181" s="10">
        <f t="shared" si="13"/>
        <v>165.95715714285714</v>
      </c>
      <c r="L181" s="202">
        <v>317.70666666666665</v>
      </c>
      <c r="M181" s="202">
        <v>17.576761904761906</v>
      </c>
      <c r="N181" s="10">
        <f t="shared" si="15"/>
        <v>1255.5913</v>
      </c>
      <c r="O181" s="11">
        <f t="shared" si="16"/>
        <v>1.9307877902506538</v>
      </c>
    </row>
    <row r="182" spans="1:15" x14ac:dyDescent="0.35">
      <c r="A182" s="216">
        <f t="shared" si="17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>димвенканали!F182</f>
        <v>702.91</v>
      </c>
      <c r="G182" s="8">
        <v>0</v>
      </c>
      <c r="H182" s="8">
        <v>0</v>
      </c>
      <c r="I182" s="191">
        <f t="shared" si="14"/>
        <v>0</v>
      </c>
      <c r="J182" s="18">
        <f t="shared" si="12"/>
        <v>0</v>
      </c>
      <c r="K182" s="10">
        <f t="shared" si="13"/>
        <v>0</v>
      </c>
      <c r="L182" s="202">
        <v>0</v>
      </c>
      <c r="M182" s="202">
        <v>0</v>
      </c>
      <c r="N182" s="10">
        <v>0</v>
      </c>
      <c r="O182" s="11">
        <f t="shared" si="16"/>
        <v>0</v>
      </c>
    </row>
    <row r="183" spans="1:15" x14ac:dyDescent="0.35">
      <c r="A183" s="216">
        <f t="shared" si="17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>димвенканали!F183</f>
        <v>592.9</v>
      </c>
      <c r="G183" s="8">
        <v>81</v>
      </c>
      <c r="H183" s="8">
        <v>81</v>
      </c>
      <c r="I183" s="191">
        <f t="shared" si="14"/>
        <v>9.6428571428571433E-2</v>
      </c>
      <c r="J183" s="18">
        <f t="shared" si="12"/>
        <v>412.85410714285712</v>
      </c>
      <c r="K183" s="10">
        <f t="shared" si="13"/>
        <v>90.827903571428564</v>
      </c>
      <c r="L183" s="202">
        <v>173.88000000000002</v>
      </c>
      <c r="M183" s="202">
        <v>9.6197142857142861</v>
      </c>
      <c r="N183" s="10">
        <f t="shared" si="15"/>
        <v>687.18172500000003</v>
      </c>
      <c r="O183" s="11">
        <f t="shared" si="16"/>
        <v>1.1590179203912971</v>
      </c>
    </row>
    <row r="184" spans="1:15" x14ac:dyDescent="0.35">
      <c r="A184" s="216">
        <f t="shared" si="17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>димвенканали!F184</f>
        <v>1245.1200000000001</v>
      </c>
      <c r="G184" s="8">
        <v>128</v>
      </c>
      <c r="H184" s="8">
        <v>128</v>
      </c>
      <c r="I184" s="191">
        <f t="shared" si="14"/>
        <v>0.15238095238095239</v>
      </c>
      <c r="J184" s="18">
        <f t="shared" si="12"/>
        <v>652.41142857142859</v>
      </c>
      <c r="K184" s="10">
        <f t="shared" si="13"/>
        <v>143.5305142857143</v>
      </c>
      <c r="L184" s="202">
        <v>274.77333333333337</v>
      </c>
      <c r="M184" s="202">
        <v>15.201523809523811</v>
      </c>
      <c r="N184" s="10">
        <f t="shared" si="15"/>
        <v>1085.9168000000002</v>
      </c>
      <c r="O184" s="11">
        <f t="shared" si="16"/>
        <v>0.96020655749301465</v>
      </c>
    </row>
    <row r="185" spans="1:15" x14ac:dyDescent="0.35">
      <c r="A185" s="216">
        <f t="shared" si="17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>димвенканали!F185</f>
        <v>274.64999999999998</v>
      </c>
      <c r="G185" s="8">
        <v>0</v>
      </c>
      <c r="H185" s="8">
        <v>0</v>
      </c>
      <c r="I185" s="191">
        <f t="shared" si="14"/>
        <v>0</v>
      </c>
      <c r="J185" s="18">
        <f t="shared" ref="J185:J245" si="18">I185*$J$2</f>
        <v>0</v>
      </c>
      <c r="K185" s="10">
        <f t="shared" si="13"/>
        <v>0</v>
      </c>
      <c r="L185" s="202">
        <v>0</v>
      </c>
      <c r="M185" s="202">
        <v>0</v>
      </c>
      <c r="N185" s="10">
        <f t="shared" si="15"/>
        <v>0</v>
      </c>
      <c r="O185" s="11">
        <f t="shared" si="16"/>
        <v>0</v>
      </c>
    </row>
    <row r="186" spans="1:15" x14ac:dyDescent="0.35">
      <c r="A186" s="216">
        <f t="shared" si="17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>димвенканали!F186</f>
        <v>446.05</v>
      </c>
      <c r="G186" s="8">
        <v>39</v>
      </c>
      <c r="H186" s="8">
        <v>39</v>
      </c>
      <c r="I186" s="191">
        <f t="shared" si="14"/>
        <v>4.642857142857143E-2</v>
      </c>
      <c r="J186" s="18">
        <f t="shared" si="18"/>
        <v>198.78160714285715</v>
      </c>
      <c r="K186" s="10">
        <f t="shared" si="13"/>
        <v>43.731953571428576</v>
      </c>
      <c r="L186" s="202">
        <v>83.72</v>
      </c>
      <c r="M186" s="202">
        <v>4.6317142857142857</v>
      </c>
      <c r="N186" s="10">
        <f t="shared" si="15"/>
        <v>330.86527500000005</v>
      </c>
      <c r="O186" s="11">
        <f t="shared" si="16"/>
        <v>1.0751105605199027</v>
      </c>
    </row>
    <row r="187" spans="1:15" s="167" customFormat="1" x14ac:dyDescent="0.35">
      <c r="A187" s="168">
        <f t="shared" si="17"/>
        <v>182</v>
      </c>
      <c r="B187" s="164" t="s">
        <v>1638</v>
      </c>
      <c r="C187" s="164">
        <f>димвенканали!C187</f>
        <v>625.9</v>
      </c>
      <c r="D187" s="164">
        <f>димвенканали!D187</f>
        <v>158.1</v>
      </c>
      <c r="E187" s="164">
        <f>димвенканали!E187</f>
        <v>0</v>
      </c>
      <c r="F187" s="164">
        <f>димвенканали!F187</f>
        <v>784</v>
      </c>
      <c r="G187" s="164">
        <v>0</v>
      </c>
      <c r="H187" s="164">
        <v>0</v>
      </c>
      <c r="I187" s="333">
        <f t="shared" si="14"/>
        <v>0</v>
      </c>
      <c r="J187" s="333">
        <f t="shared" si="18"/>
        <v>0</v>
      </c>
      <c r="K187" s="163">
        <f t="shared" ref="K187:K246" si="19">J187*0.22</f>
        <v>0</v>
      </c>
      <c r="L187" s="163">
        <v>0</v>
      </c>
      <c r="M187" s="163">
        <v>0</v>
      </c>
      <c r="N187" s="163">
        <f t="shared" si="15"/>
        <v>0</v>
      </c>
      <c r="O187" s="165">
        <f t="shared" si="16"/>
        <v>0</v>
      </c>
    </row>
    <row r="188" spans="1:15" x14ac:dyDescent="0.35">
      <c r="A188" s="216">
        <f t="shared" si="17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>димвенканали!F188</f>
        <v>322.09999999999997</v>
      </c>
      <c r="G188" s="8">
        <v>0</v>
      </c>
      <c r="H188" s="8">
        <v>0</v>
      </c>
      <c r="I188" s="191">
        <f t="shared" si="14"/>
        <v>0</v>
      </c>
      <c r="J188" s="18">
        <f t="shared" si="18"/>
        <v>0</v>
      </c>
      <c r="K188" s="10">
        <f t="shared" si="19"/>
        <v>0</v>
      </c>
      <c r="L188" s="202">
        <v>0</v>
      </c>
      <c r="M188" s="202">
        <v>0</v>
      </c>
      <c r="N188" s="10">
        <f t="shared" si="15"/>
        <v>0</v>
      </c>
      <c r="O188" s="11">
        <f t="shared" si="16"/>
        <v>0</v>
      </c>
    </row>
    <row r="189" spans="1:15" x14ac:dyDescent="0.35">
      <c r="A189" s="216">
        <f t="shared" si="17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>димвенканали!F189</f>
        <v>543.79999999999995</v>
      </c>
      <c r="G189" s="8">
        <v>50</v>
      </c>
      <c r="H189" s="8">
        <v>50</v>
      </c>
      <c r="I189" s="191">
        <f t="shared" si="14"/>
        <v>5.9523809523809521E-2</v>
      </c>
      <c r="J189" s="18">
        <f t="shared" si="18"/>
        <v>254.84821428571425</v>
      </c>
      <c r="K189" s="10">
        <f t="shared" si="19"/>
        <v>56.066607142857137</v>
      </c>
      <c r="L189" s="202">
        <v>107.33333333333333</v>
      </c>
      <c r="M189" s="202">
        <v>5.9380952380952383</v>
      </c>
      <c r="N189" s="10">
        <f t="shared" si="15"/>
        <v>424.18624999999992</v>
      </c>
      <c r="O189" s="11">
        <f t="shared" si="16"/>
        <v>0.78004091577785939</v>
      </c>
    </row>
    <row r="190" spans="1:15" x14ac:dyDescent="0.35">
      <c r="A190" s="216">
        <f t="shared" si="17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>димвенканали!F190</f>
        <v>556.6</v>
      </c>
      <c r="G190" s="8">
        <v>53</v>
      </c>
      <c r="H190" s="8">
        <v>53</v>
      </c>
      <c r="I190" s="191">
        <f t="shared" si="14"/>
        <v>6.3095238095238093E-2</v>
      </c>
      <c r="J190" s="18">
        <f t="shared" si="18"/>
        <v>270.13910714285714</v>
      </c>
      <c r="K190" s="10">
        <f t="shared" si="19"/>
        <v>59.43060357142857</v>
      </c>
      <c r="L190" s="202">
        <v>113.77333333333333</v>
      </c>
      <c r="M190" s="202">
        <v>6.2943809523809522</v>
      </c>
      <c r="N190" s="10">
        <f t="shared" si="15"/>
        <v>449.63742499999995</v>
      </c>
      <c r="O190" s="11">
        <f t="shared" si="16"/>
        <v>0.80782864714337033</v>
      </c>
    </row>
    <row r="191" spans="1:15" x14ac:dyDescent="0.35">
      <c r="A191" s="216">
        <f t="shared" si="17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>димвенканали!F191</f>
        <v>151.5</v>
      </c>
      <c r="G191" s="8">
        <v>0</v>
      </c>
      <c r="H191" s="8">
        <v>0</v>
      </c>
      <c r="I191" s="191">
        <f t="shared" si="14"/>
        <v>0</v>
      </c>
      <c r="J191" s="18">
        <f t="shared" si="18"/>
        <v>0</v>
      </c>
      <c r="K191" s="10">
        <f t="shared" si="19"/>
        <v>0</v>
      </c>
      <c r="L191" s="202">
        <v>0</v>
      </c>
      <c r="M191" s="202">
        <v>0</v>
      </c>
      <c r="N191" s="10">
        <f t="shared" si="15"/>
        <v>0</v>
      </c>
      <c r="O191" s="11">
        <f t="shared" si="16"/>
        <v>0</v>
      </c>
    </row>
    <row r="192" spans="1:15" x14ac:dyDescent="0.35">
      <c r="A192" s="216">
        <f t="shared" si="17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>димвенканали!F192</f>
        <v>359.79999999999995</v>
      </c>
      <c r="G192" s="8">
        <v>0</v>
      </c>
      <c r="H192" s="8">
        <v>0</v>
      </c>
      <c r="I192" s="191">
        <f t="shared" si="14"/>
        <v>0</v>
      </c>
      <c r="J192" s="18">
        <f t="shared" si="18"/>
        <v>0</v>
      </c>
      <c r="K192" s="10">
        <f t="shared" si="19"/>
        <v>0</v>
      </c>
      <c r="L192" s="202">
        <v>0</v>
      </c>
      <c r="M192" s="202">
        <v>0</v>
      </c>
      <c r="N192" s="10">
        <f t="shared" si="15"/>
        <v>0</v>
      </c>
      <c r="O192" s="11">
        <f t="shared" si="16"/>
        <v>0</v>
      </c>
    </row>
    <row r="193" spans="1:15" x14ac:dyDescent="0.35">
      <c r="A193" s="216">
        <f t="shared" si="17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>димвенканали!F193</f>
        <v>383</v>
      </c>
      <c r="G193" s="8">
        <v>60</v>
      </c>
      <c r="H193" s="8">
        <v>60</v>
      </c>
      <c r="I193" s="191">
        <f t="shared" si="14"/>
        <v>7.1428571428571425E-2</v>
      </c>
      <c r="J193" s="18">
        <f t="shared" si="18"/>
        <v>305.81785714285712</v>
      </c>
      <c r="K193" s="10">
        <f t="shared" si="19"/>
        <v>67.27992857142857</v>
      </c>
      <c r="L193" s="202">
        <v>128.79999999999998</v>
      </c>
      <c r="M193" s="202">
        <v>7.1257142857142854</v>
      </c>
      <c r="N193" s="10">
        <f t="shared" si="15"/>
        <v>509.02349999999996</v>
      </c>
      <c r="O193" s="11">
        <f t="shared" si="16"/>
        <v>1.3290430809399476</v>
      </c>
    </row>
    <row r="194" spans="1:15" x14ac:dyDescent="0.35">
      <c r="A194" s="216">
        <f t="shared" si="17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>димвенканали!F194</f>
        <v>353.6</v>
      </c>
      <c r="G194" s="8">
        <v>0</v>
      </c>
      <c r="H194" s="8">
        <v>0</v>
      </c>
      <c r="I194" s="191">
        <f t="shared" si="14"/>
        <v>0</v>
      </c>
      <c r="J194" s="18">
        <f t="shared" si="18"/>
        <v>0</v>
      </c>
      <c r="K194" s="10">
        <f t="shared" si="19"/>
        <v>0</v>
      </c>
      <c r="L194" s="202">
        <v>0</v>
      </c>
      <c r="M194" s="202">
        <v>0</v>
      </c>
      <c r="N194" s="10">
        <f t="shared" si="15"/>
        <v>0</v>
      </c>
      <c r="O194" s="11">
        <f t="shared" si="16"/>
        <v>0</v>
      </c>
    </row>
    <row r="195" spans="1:15" x14ac:dyDescent="0.35">
      <c r="A195" s="216">
        <f t="shared" si="17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>димвенканали!F195</f>
        <v>548.24</v>
      </c>
      <c r="G195" s="8">
        <v>49</v>
      </c>
      <c r="H195" s="8">
        <v>49</v>
      </c>
      <c r="I195" s="191">
        <f t="shared" si="14"/>
        <v>5.8333333333333334E-2</v>
      </c>
      <c r="J195" s="18">
        <f t="shared" si="18"/>
        <v>249.75125</v>
      </c>
      <c r="K195" s="10">
        <f t="shared" si="19"/>
        <v>54.945275000000002</v>
      </c>
      <c r="L195" s="202">
        <v>105.18666666666665</v>
      </c>
      <c r="M195" s="202">
        <v>5.8193333333333337</v>
      </c>
      <c r="N195" s="10">
        <f t="shared" si="15"/>
        <v>415.70252500000004</v>
      </c>
      <c r="O195" s="11">
        <f t="shared" si="16"/>
        <v>0.8300106321380083</v>
      </c>
    </row>
    <row r="196" spans="1:15" x14ac:dyDescent="0.35">
      <c r="A196" s="216">
        <f t="shared" si="17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>димвенканали!F196</f>
        <v>287</v>
      </c>
      <c r="G196" s="8">
        <v>0</v>
      </c>
      <c r="H196" s="8">
        <v>0</v>
      </c>
      <c r="I196" s="191">
        <f t="shared" ref="I196:I258" si="20">H196/840</f>
        <v>0</v>
      </c>
      <c r="J196" s="18">
        <f t="shared" si="18"/>
        <v>0</v>
      </c>
      <c r="K196" s="10">
        <f t="shared" si="19"/>
        <v>0</v>
      </c>
      <c r="L196" s="202">
        <v>0</v>
      </c>
      <c r="M196" s="202">
        <v>0</v>
      </c>
      <c r="N196" s="10">
        <f t="shared" ref="N196:N258" si="21">J196+K196+L196+M196</f>
        <v>0</v>
      </c>
      <c r="O196" s="11">
        <f t="shared" ref="O196:O258" si="22">N196/C196</f>
        <v>0</v>
      </c>
    </row>
    <row r="197" spans="1:15" x14ac:dyDescent="0.35">
      <c r="A197" s="216">
        <f t="shared" si="17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>димвенканали!F197</f>
        <v>163</v>
      </c>
      <c r="G197" s="8">
        <v>0</v>
      </c>
      <c r="H197" s="8">
        <v>0</v>
      </c>
      <c r="I197" s="191">
        <f t="shared" si="20"/>
        <v>0</v>
      </c>
      <c r="J197" s="18">
        <f t="shared" si="18"/>
        <v>0</v>
      </c>
      <c r="K197" s="10">
        <f t="shared" si="19"/>
        <v>0</v>
      </c>
      <c r="L197" s="202">
        <v>0</v>
      </c>
      <c r="M197" s="202">
        <v>0</v>
      </c>
      <c r="N197" s="10">
        <f t="shared" si="21"/>
        <v>0</v>
      </c>
      <c r="O197" s="11">
        <f t="shared" si="22"/>
        <v>0</v>
      </c>
    </row>
    <row r="198" spans="1:15" x14ac:dyDescent="0.35">
      <c r="A198" s="216">
        <f t="shared" si="17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>димвенканали!F198</f>
        <v>250.48</v>
      </c>
      <c r="G198" s="8">
        <v>23</v>
      </c>
      <c r="H198" s="8">
        <v>23</v>
      </c>
      <c r="I198" s="191">
        <f t="shared" si="20"/>
        <v>2.7380952380952381E-2</v>
      </c>
      <c r="J198" s="18">
        <f t="shared" si="18"/>
        <v>117.23017857142857</v>
      </c>
      <c r="K198" s="10">
        <f t="shared" si="19"/>
        <v>25.790639285714285</v>
      </c>
      <c r="L198" s="202">
        <v>49.373333333333328</v>
      </c>
      <c r="M198" s="202">
        <v>2.7315238095238095</v>
      </c>
      <c r="N198" s="10">
        <f t="shared" si="21"/>
        <v>195.125675</v>
      </c>
      <c r="O198" s="11">
        <f t="shared" si="22"/>
        <v>0.77900700654742894</v>
      </c>
    </row>
    <row r="199" spans="1:15" x14ac:dyDescent="0.35">
      <c r="A199" s="216">
        <f t="shared" ref="A199:A262" si="23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>димвенканали!F199</f>
        <v>849.38</v>
      </c>
      <c r="G199" s="8">
        <v>100</v>
      </c>
      <c r="H199" s="8">
        <v>100</v>
      </c>
      <c r="I199" s="191">
        <f t="shared" si="20"/>
        <v>0.11904761904761904</v>
      </c>
      <c r="J199" s="18">
        <f t="shared" si="18"/>
        <v>509.6964285714285</v>
      </c>
      <c r="K199" s="10">
        <f t="shared" si="19"/>
        <v>112.13321428571427</v>
      </c>
      <c r="L199" s="202">
        <v>214.66666666666666</v>
      </c>
      <c r="M199" s="202">
        <v>11.876190476190477</v>
      </c>
      <c r="N199" s="10">
        <f t="shared" si="21"/>
        <v>848.37249999999983</v>
      </c>
      <c r="O199" s="11">
        <f t="shared" si="22"/>
        <v>0.99881384068379264</v>
      </c>
    </row>
    <row r="200" spans="1:15" x14ac:dyDescent="0.35">
      <c r="A200" s="216">
        <f t="shared" si="23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>димвенканали!F200</f>
        <v>413.7</v>
      </c>
      <c r="G200" s="8">
        <v>0</v>
      </c>
      <c r="H200" s="8">
        <v>0</v>
      </c>
      <c r="I200" s="191">
        <f t="shared" si="20"/>
        <v>0</v>
      </c>
      <c r="J200" s="18">
        <f t="shared" si="18"/>
        <v>0</v>
      </c>
      <c r="K200" s="10">
        <f t="shared" si="19"/>
        <v>0</v>
      </c>
      <c r="L200" s="202">
        <v>0</v>
      </c>
      <c r="M200" s="202">
        <v>0</v>
      </c>
      <c r="N200" s="10">
        <f t="shared" si="21"/>
        <v>0</v>
      </c>
      <c r="O200" s="11">
        <f t="shared" si="22"/>
        <v>0</v>
      </c>
    </row>
    <row r="201" spans="1:15" x14ac:dyDescent="0.35">
      <c r="A201" s="216">
        <f t="shared" si="23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>димвенканали!F201</f>
        <v>301.8</v>
      </c>
      <c r="G201" s="8">
        <v>0</v>
      </c>
      <c r="H201" s="8">
        <v>0</v>
      </c>
      <c r="I201" s="191">
        <f t="shared" si="20"/>
        <v>0</v>
      </c>
      <c r="J201" s="18">
        <f t="shared" si="18"/>
        <v>0</v>
      </c>
      <c r="K201" s="10">
        <f t="shared" si="19"/>
        <v>0</v>
      </c>
      <c r="L201" s="202">
        <v>0</v>
      </c>
      <c r="M201" s="202">
        <v>0</v>
      </c>
      <c r="N201" s="10">
        <f t="shared" si="21"/>
        <v>0</v>
      </c>
      <c r="O201" s="11">
        <f t="shared" si="22"/>
        <v>0</v>
      </c>
    </row>
    <row r="202" spans="1:15" x14ac:dyDescent="0.35">
      <c r="A202" s="216">
        <f t="shared" si="23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>димвенканали!F202</f>
        <v>417.1</v>
      </c>
      <c r="G202" s="8">
        <v>50.5</v>
      </c>
      <c r="H202" s="8">
        <v>50.5</v>
      </c>
      <c r="I202" s="191">
        <f t="shared" si="20"/>
        <v>6.0119047619047621E-2</v>
      </c>
      <c r="J202" s="18">
        <f t="shared" si="18"/>
        <v>257.39669642857143</v>
      </c>
      <c r="K202" s="10">
        <f t="shared" si="19"/>
        <v>56.627273214285715</v>
      </c>
      <c r="L202" s="202">
        <v>108.40666666666667</v>
      </c>
      <c r="M202" s="202">
        <v>5.9974761904761911</v>
      </c>
      <c r="N202" s="10">
        <f t="shared" si="21"/>
        <v>428.4281125</v>
      </c>
      <c r="O202" s="11">
        <f t="shared" si="22"/>
        <v>1.0929288584183674</v>
      </c>
    </row>
    <row r="203" spans="1:15" x14ac:dyDescent="0.35">
      <c r="A203" s="216">
        <f t="shared" si="23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>димвенканали!F203</f>
        <v>191.3</v>
      </c>
      <c r="G203" s="8">
        <v>0</v>
      </c>
      <c r="H203" s="8">
        <v>0</v>
      </c>
      <c r="I203" s="191">
        <f t="shared" si="20"/>
        <v>0</v>
      </c>
      <c r="J203" s="18">
        <f t="shared" si="18"/>
        <v>0</v>
      </c>
      <c r="K203" s="10">
        <f t="shared" si="19"/>
        <v>0</v>
      </c>
      <c r="L203" s="202">
        <v>0</v>
      </c>
      <c r="M203" s="202">
        <v>0</v>
      </c>
      <c r="N203" s="10">
        <f t="shared" si="21"/>
        <v>0</v>
      </c>
      <c r="O203" s="11">
        <f t="shared" si="22"/>
        <v>0</v>
      </c>
    </row>
    <row r="204" spans="1:15" x14ac:dyDescent="0.35">
      <c r="A204" s="216">
        <f t="shared" si="23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>димвенканали!F204</f>
        <v>319.3</v>
      </c>
      <c r="G204" s="8">
        <v>0</v>
      </c>
      <c r="H204" s="8">
        <v>0</v>
      </c>
      <c r="I204" s="191">
        <f t="shared" si="20"/>
        <v>0</v>
      </c>
      <c r="J204" s="18">
        <f t="shared" si="18"/>
        <v>0</v>
      </c>
      <c r="K204" s="10">
        <f t="shared" si="19"/>
        <v>0</v>
      </c>
      <c r="L204" s="202">
        <v>0</v>
      </c>
      <c r="M204" s="202">
        <v>0</v>
      </c>
      <c r="N204" s="10">
        <f t="shared" si="21"/>
        <v>0</v>
      </c>
      <c r="O204" s="11">
        <f t="shared" si="22"/>
        <v>0</v>
      </c>
    </row>
    <row r="205" spans="1:15" x14ac:dyDescent="0.35">
      <c r="A205" s="216">
        <f t="shared" si="23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>димвенканали!F205</f>
        <v>481.74</v>
      </c>
      <c r="G205" s="8">
        <v>75</v>
      </c>
      <c r="H205" s="8">
        <v>75</v>
      </c>
      <c r="I205" s="191">
        <f t="shared" si="20"/>
        <v>8.9285714285714288E-2</v>
      </c>
      <c r="J205" s="18">
        <f t="shared" si="18"/>
        <v>382.27232142857144</v>
      </c>
      <c r="K205" s="10">
        <f t="shared" si="19"/>
        <v>84.099910714285713</v>
      </c>
      <c r="L205" s="202">
        <v>161</v>
      </c>
      <c r="M205" s="202">
        <v>8.9071428571428584</v>
      </c>
      <c r="N205" s="10">
        <f t="shared" si="21"/>
        <v>636.27937500000007</v>
      </c>
      <c r="O205" s="11">
        <f t="shared" si="22"/>
        <v>1.3207941524473783</v>
      </c>
    </row>
    <row r="206" spans="1:15" x14ac:dyDescent="0.35">
      <c r="A206" s="216">
        <f t="shared" si="23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>димвенканали!F206</f>
        <v>503.3</v>
      </c>
      <c r="G206" s="8">
        <v>61</v>
      </c>
      <c r="H206" s="8">
        <v>61</v>
      </c>
      <c r="I206" s="191">
        <f t="shared" si="20"/>
        <v>7.2619047619047625E-2</v>
      </c>
      <c r="J206" s="18">
        <f t="shared" si="18"/>
        <v>310.91482142857143</v>
      </c>
      <c r="K206" s="10">
        <f t="shared" si="19"/>
        <v>68.401260714285712</v>
      </c>
      <c r="L206" s="202">
        <v>130.94666666666666</v>
      </c>
      <c r="M206" s="202">
        <v>7.2444761904761918</v>
      </c>
      <c r="N206" s="10">
        <f t="shared" si="21"/>
        <v>517.50722499999995</v>
      </c>
      <c r="O206" s="11">
        <f t="shared" si="22"/>
        <v>1.0282281442479633</v>
      </c>
    </row>
    <row r="207" spans="1:15" x14ac:dyDescent="0.35">
      <c r="A207" s="216">
        <f t="shared" si="23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>димвенканали!F207</f>
        <v>727.33</v>
      </c>
      <c r="G207" s="8">
        <v>85</v>
      </c>
      <c r="H207" s="8">
        <v>85</v>
      </c>
      <c r="I207" s="191">
        <f t="shared" si="20"/>
        <v>0.10119047619047619</v>
      </c>
      <c r="J207" s="18">
        <f t="shared" si="18"/>
        <v>433.24196428571429</v>
      </c>
      <c r="K207" s="10">
        <f t="shared" si="19"/>
        <v>95.313232142857146</v>
      </c>
      <c r="L207" s="202">
        <v>182.46666666666667</v>
      </c>
      <c r="M207" s="202">
        <v>10.094761904761905</v>
      </c>
      <c r="N207" s="10">
        <f t="shared" si="21"/>
        <v>721.116625</v>
      </c>
      <c r="O207" s="11">
        <f t="shared" si="22"/>
        <v>1.0646459259149896</v>
      </c>
    </row>
    <row r="208" spans="1:15" x14ac:dyDescent="0.35">
      <c r="A208" s="216">
        <f t="shared" si="23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>димвенканали!F208</f>
        <v>628.35</v>
      </c>
      <c r="G208" s="8">
        <v>0</v>
      </c>
      <c r="H208" s="8">
        <v>0</v>
      </c>
      <c r="I208" s="191">
        <f t="shared" si="20"/>
        <v>0</v>
      </c>
      <c r="J208" s="18">
        <f t="shared" si="18"/>
        <v>0</v>
      </c>
      <c r="K208" s="10">
        <f t="shared" si="19"/>
        <v>0</v>
      </c>
      <c r="L208" s="202">
        <v>0</v>
      </c>
      <c r="M208" s="202">
        <v>0</v>
      </c>
      <c r="N208" s="10">
        <f t="shared" si="21"/>
        <v>0</v>
      </c>
      <c r="O208" s="11">
        <f t="shared" si="22"/>
        <v>0</v>
      </c>
    </row>
    <row r="209" spans="1:15" x14ac:dyDescent="0.35">
      <c r="A209" s="216">
        <f t="shared" si="23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>димвенканали!F209</f>
        <v>2817.6</v>
      </c>
      <c r="G209" s="8">
        <v>425</v>
      </c>
      <c r="H209" s="8">
        <v>425</v>
      </c>
      <c r="I209" s="191">
        <f t="shared" si="20"/>
        <v>0.50595238095238093</v>
      </c>
      <c r="J209" s="18">
        <f t="shared" si="18"/>
        <v>2166.2098214285711</v>
      </c>
      <c r="K209" s="10">
        <f t="shared" si="19"/>
        <v>476.56616071428567</v>
      </c>
      <c r="L209" s="202">
        <v>912.33333333333337</v>
      </c>
      <c r="M209" s="202">
        <v>50.473809523809521</v>
      </c>
      <c r="N209" s="10">
        <f t="shared" si="21"/>
        <v>3605.5831249999997</v>
      </c>
      <c r="O209" s="11">
        <f t="shared" si="22"/>
        <v>1.398054720822024</v>
      </c>
    </row>
    <row r="210" spans="1:15" x14ac:dyDescent="0.35">
      <c r="A210" s="216">
        <f t="shared" si="23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>димвенканали!F210</f>
        <v>629.26</v>
      </c>
      <c r="G210" s="8">
        <v>0</v>
      </c>
      <c r="H210" s="8">
        <v>0</v>
      </c>
      <c r="I210" s="191">
        <f t="shared" si="20"/>
        <v>0</v>
      </c>
      <c r="J210" s="18">
        <f t="shared" si="18"/>
        <v>0</v>
      </c>
      <c r="K210" s="10">
        <f t="shared" si="19"/>
        <v>0</v>
      </c>
      <c r="L210" s="202">
        <v>0</v>
      </c>
      <c r="M210" s="202">
        <v>0</v>
      </c>
      <c r="N210" s="10">
        <f t="shared" si="21"/>
        <v>0</v>
      </c>
      <c r="O210" s="11">
        <f t="shared" si="22"/>
        <v>0</v>
      </c>
    </row>
    <row r="211" spans="1:15" x14ac:dyDescent="0.35">
      <c r="A211" s="216">
        <f t="shared" si="23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>димвенканали!F211</f>
        <v>531.4</v>
      </c>
      <c r="G211" s="8">
        <v>60</v>
      </c>
      <c r="H211" s="8">
        <v>60</v>
      </c>
      <c r="I211" s="191">
        <f t="shared" si="20"/>
        <v>7.1428571428571425E-2</v>
      </c>
      <c r="J211" s="18">
        <f t="shared" si="18"/>
        <v>305.81785714285712</v>
      </c>
      <c r="K211" s="10">
        <f t="shared" si="19"/>
        <v>67.27992857142857</v>
      </c>
      <c r="L211" s="202">
        <v>128.79999999999998</v>
      </c>
      <c r="M211" s="202">
        <v>7.1257142857142854</v>
      </c>
      <c r="N211" s="10">
        <f t="shared" si="21"/>
        <v>509.02349999999996</v>
      </c>
      <c r="O211" s="11">
        <f t="shared" si="22"/>
        <v>0.95789141889348883</v>
      </c>
    </row>
    <row r="212" spans="1:15" x14ac:dyDescent="0.35">
      <c r="A212" s="216">
        <f t="shared" si="23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>димвенканали!F212</f>
        <v>423.85</v>
      </c>
      <c r="G212" s="8">
        <v>65</v>
      </c>
      <c r="H212" s="8">
        <v>65</v>
      </c>
      <c r="I212" s="191">
        <f t="shared" si="20"/>
        <v>7.7380952380952384E-2</v>
      </c>
      <c r="J212" s="18">
        <f t="shared" si="18"/>
        <v>331.30267857142854</v>
      </c>
      <c r="K212" s="10">
        <f t="shared" si="19"/>
        <v>72.88658928571428</v>
      </c>
      <c r="L212" s="202">
        <v>139.53333333333333</v>
      </c>
      <c r="M212" s="202">
        <v>7.7195238095238103</v>
      </c>
      <c r="N212" s="10">
        <f t="shared" si="21"/>
        <v>551.44212499999992</v>
      </c>
      <c r="O212" s="11">
        <f t="shared" si="22"/>
        <v>1.3010313200424677</v>
      </c>
    </row>
    <row r="213" spans="1:15" x14ac:dyDescent="0.35">
      <c r="A213" s="216">
        <f t="shared" si="23"/>
        <v>208</v>
      </c>
      <c r="B213" s="90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>димвенканали!F213</f>
        <v>379.4</v>
      </c>
      <c r="G213" s="8">
        <v>78</v>
      </c>
      <c r="H213" s="8">
        <v>0</v>
      </c>
      <c r="I213" s="191">
        <f t="shared" si="20"/>
        <v>0</v>
      </c>
      <c r="J213" s="18">
        <f t="shared" si="18"/>
        <v>0</v>
      </c>
      <c r="K213" s="10">
        <f t="shared" si="19"/>
        <v>0</v>
      </c>
      <c r="L213" s="202">
        <v>0</v>
      </c>
      <c r="M213" s="202">
        <v>0</v>
      </c>
      <c r="N213" s="10">
        <f t="shared" si="21"/>
        <v>0</v>
      </c>
      <c r="O213" s="11">
        <f t="shared" si="22"/>
        <v>0</v>
      </c>
    </row>
    <row r="214" spans="1:15" x14ac:dyDescent="0.35">
      <c r="A214" s="216">
        <f t="shared" si="23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>димвенканали!F214</f>
        <v>2490.7000000000003</v>
      </c>
      <c r="G214" s="8">
        <v>354</v>
      </c>
      <c r="H214" s="8">
        <v>354</v>
      </c>
      <c r="I214" s="191">
        <f t="shared" si="20"/>
        <v>0.42142857142857143</v>
      </c>
      <c r="J214" s="18">
        <f t="shared" si="18"/>
        <v>1804.325357142857</v>
      </c>
      <c r="K214" s="10">
        <f t="shared" si="19"/>
        <v>396.95157857142857</v>
      </c>
      <c r="L214" s="202">
        <v>759.92</v>
      </c>
      <c r="M214" s="202">
        <v>42.041714285714285</v>
      </c>
      <c r="N214" s="10">
        <f t="shared" si="21"/>
        <v>3003.2386499999998</v>
      </c>
      <c r="O214" s="11">
        <f t="shared" si="22"/>
        <v>1.3161131732328322</v>
      </c>
    </row>
    <row r="215" spans="1:15" x14ac:dyDescent="0.35">
      <c r="A215" s="216">
        <f t="shared" si="23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>димвенканали!F215</f>
        <v>635.55000000000007</v>
      </c>
      <c r="G215" s="8">
        <v>80</v>
      </c>
      <c r="H215" s="8">
        <v>80</v>
      </c>
      <c r="I215" s="191">
        <f t="shared" si="20"/>
        <v>9.5238095238095233E-2</v>
      </c>
      <c r="J215" s="18">
        <f t="shared" si="18"/>
        <v>407.75714285714281</v>
      </c>
      <c r="K215" s="10">
        <f t="shared" si="19"/>
        <v>89.706571428571422</v>
      </c>
      <c r="L215" s="202">
        <v>171.73333333333332</v>
      </c>
      <c r="M215" s="202">
        <v>9.5009523809523806</v>
      </c>
      <c r="N215" s="10">
        <f t="shared" si="21"/>
        <v>678.69799999999998</v>
      </c>
      <c r="O215" s="11">
        <f t="shared" si="22"/>
        <v>1.1274989617077829</v>
      </c>
    </row>
    <row r="216" spans="1:15" x14ac:dyDescent="0.35">
      <c r="A216" s="216">
        <f t="shared" si="23"/>
        <v>211</v>
      </c>
      <c r="B216" s="8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>димвенканали!F216</f>
        <v>185.1</v>
      </c>
      <c r="G216" s="8">
        <v>0</v>
      </c>
      <c r="H216" s="8">
        <v>0</v>
      </c>
      <c r="I216" s="191">
        <f t="shared" si="20"/>
        <v>0</v>
      </c>
      <c r="J216" s="18">
        <f t="shared" si="18"/>
        <v>0</v>
      </c>
      <c r="K216" s="10">
        <f t="shared" si="19"/>
        <v>0</v>
      </c>
      <c r="L216" s="202">
        <v>0</v>
      </c>
      <c r="M216" s="202">
        <v>0</v>
      </c>
      <c r="N216" s="10">
        <f t="shared" si="21"/>
        <v>0</v>
      </c>
      <c r="O216" s="11">
        <f t="shared" si="22"/>
        <v>0</v>
      </c>
    </row>
    <row r="217" spans="1:15" x14ac:dyDescent="0.35">
      <c r="A217" s="216">
        <f t="shared" si="23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>димвенканали!F217</f>
        <v>243.18</v>
      </c>
      <c r="G217" s="8">
        <v>0</v>
      </c>
      <c r="H217" s="8">
        <v>0</v>
      </c>
      <c r="I217" s="191">
        <f t="shared" si="20"/>
        <v>0</v>
      </c>
      <c r="J217" s="18">
        <f t="shared" si="18"/>
        <v>0</v>
      </c>
      <c r="K217" s="10">
        <f t="shared" si="19"/>
        <v>0</v>
      </c>
      <c r="L217" s="202">
        <v>0</v>
      </c>
      <c r="M217" s="202">
        <v>0</v>
      </c>
      <c r="N217" s="10">
        <f t="shared" si="21"/>
        <v>0</v>
      </c>
      <c r="O217" s="11">
        <f t="shared" si="22"/>
        <v>0</v>
      </c>
    </row>
    <row r="218" spans="1:15" x14ac:dyDescent="0.35">
      <c r="A218" s="216">
        <f t="shared" si="23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>димвенканали!F218</f>
        <v>187.37</v>
      </c>
      <c r="G218" s="8">
        <v>0</v>
      </c>
      <c r="H218" s="8">
        <v>0</v>
      </c>
      <c r="I218" s="191">
        <f t="shared" si="20"/>
        <v>0</v>
      </c>
      <c r="J218" s="18">
        <f t="shared" si="18"/>
        <v>0</v>
      </c>
      <c r="K218" s="10">
        <f t="shared" si="19"/>
        <v>0</v>
      </c>
      <c r="L218" s="202">
        <v>0</v>
      </c>
      <c r="M218" s="202">
        <v>0</v>
      </c>
      <c r="N218" s="10">
        <f t="shared" si="21"/>
        <v>0</v>
      </c>
      <c r="O218" s="11">
        <f t="shared" si="22"/>
        <v>0</v>
      </c>
    </row>
    <row r="219" spans="1:15" x14ac:dyDescent="0.35">
      <c r="A219" s="216">
        <f t="shared" si="23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>димвенканали!F219</f>
        <v>227.1</v>
      </c>
      <c r="G219" s="8">
        <v>0</v>
      </c>
      <c r="H219" s="8">
        <v>0</v>
      </c>
      <c r="I219" s="191">
        <f t="shared" si="20"/>
        <v>0</v>
      </c>
      <c r="J219" s="18">
        <f t="shared" si="18"/>
        <v>0</v>
      </c>
      <c r="K219" s="10">
        <f t="shared" si="19"/>
        <v>0</v>
      </c>
      <c r="L219" s="202">
        <v>0</v>
      </c>
      <c r="M219" s="202">
        <v>0</v>
      </c>
      <c r="N219" s="10">
        <f t="shared" si="21"/>
        <v>0</v>
      </c>
      <c r="O219" s="11">
        <f t="shared" si="22"/>
        <v>0</v>
      </c>
    </row>
    <row r="220" spans="1:15" x14ac:dyDescent="0.35">
      <c r="A220" s="216">
        <f t="shared" si="23"/>
        <v>215</v>
      </c>
      <c r="B220" s="90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>димвенканали!F220</f>
        <v>195.09</v>
      </c>
      <c r="G220" s="8">
        <v>45</v>
      </c>
      <c r="H220" s="8">
        <v>0</v>
      </c>
      <c r="I220" s="191">
        <f t="shared" si="20"/>
        <v>0</v>
      </c>
      <c r="J220" s="18">
        <f t="shared" si="18"/>
        <v>0</v>
      </c>
      <c r="K220" s="10">
        <f t="shared" si="19"/>
        <v>0</v>
      </c>
      <c r="L220" s="202">
        <v>0</v>
      </c>
      <c r="M220" s="202">
        <v>0</v>
      </c>
      <c r="N220" s="10">
        <f t="shared" si="21"/>
        <v>0</v>
      </c>
      <c r="O220" s="11">
        <f t="shared" si="22"/>
        <v>0</v>
      </c>
    </row>
    <row r="221" spans="1:15" x14ac:dyDescent="0.35">
      <c r="A221" s="216">
        <f t="shared" si="23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>димвенканали!F221</f>
        <v>194.05</v>
      </c>
      <c r="G221" s="8">
        <v>0</v>
      </c>
      <c r="H221" s="8">
        <v>0</v>
      </c>
      <c r="I221" s="191">
        <f t="shared" si="20"/>
        <v>0</v>
      </c>
      <c r="J221" s="18">
        <f t="shared" si="18"/>
        <v>0</v>
      </c>
      <c r="K221" s="10">
        <f t="shared" si="19"/>
        <v>0</v>
      </c>
      <c r="L221" s="202">
        <v>0</v>
      </c>
      <c r="M221" s="202">
        <v>0</v>
      </c>
      <c r="N221" s="10">
        <f t="shared" si="21"/>
        <v>0</v>
      </c>
      <c r="O221" s="11">
        <f t="shared" si="22"/>
        <v>0</v>
      </c>
    </row>
    <row r="222" spans="1:15" x14ac:dyDescent="0.35">
      <c r="A222" s="216">
        <f t="shared" si="23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>димвенканали!F222</f>
        <v>127.3</v>
      </c>
      <c r="G222" s="8">
        <v>0</v>
      </c>
      <c r="H222" s="8">
        <v>0</v>
      </c>
      <c r="I222" s="191">
        <f t="shared" si="20"/>
        <v>0</v>
      </c>
      <c r="J222" s="18">
        <f t="shared" si="18"/>
        <v>0</v>
      </c>
      <c r="K222" s="10">
        <f t="shared" si="19"/>
        <v>0</v>
      </c>
      <c r="L222" s="202">
        <v>0</v>
      </c>
      <c r="M222" s="202">
        <v>0</v>
      </c>
      <c r="N222" s="10">
        <f t="shared" si="21"/>
        <v>0</v>
      </c>
      <c r="O222" s="11">
        <f t="shared" si="22"/>
        <v>0</v>
      </c>
    </row>
    <row r="223" spans="1:15" x14ac:dyDescent="0.35">
      <c r="A223" s="216">
        <f t="shared" si="23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>димвенканали!F223</f>
        <v>116.4</v>
      </c>
      <c r="G223" s="8">
        <v>0</v>
      </c>
      <c r="H223" s="8">
        <v>0</v>
      </c>
      <c r="I223" s="191">
        <f t="shared" si="20"/>
        <v>0</v>
      </c>
      <c r="J223" s="18">
        <f t="shared" si="18"/>
        <v>0</v>
      </c>
      <c r="K223" s="10">
        <f t="shared" si="19"/>
        <v>0</v>
      </c>
      <c r="L223" s="202">
        <v>0</v>
      </c>
      <c r="M223" s="202">
        <v>0</v>
      </c>
      <c r="N223" s="10">
        <f t="shared" si="21"/>
        <v>0</v>
      </c>
      <c r="O223" s="11">
        <f t="shared" si="22"/>
        <v>0</v>
      </c>
    </row>
    <row r="224" spans="1:15" x14ac:dyDescent="0.35">
      <c r="A224" s="216">
        <f t="shared" si="23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>димвенканали!F224</f>
        <v>182.2</v>
      </c>
      <c r="G224" s="8">
        <v>0</v>
      </c>
      <c r="H224" s="8">
        <v>0</v>
      </c>
      <c r="I224" s="191">
        <f t="shared" si="20"/>
        <v>0</v>
      </c>
      <c r="J224" s="18">
        <f t="shared" si="18"/>
        <v>0</v>
      </c>
      <c r="K224" s="10">
        <f t="shared" si="19"/>
        <v>0</v>
      </c>
      <c r="L224" s="202">
        <v>0</v>
      </c>
      <c r="M224" s="202">
        <v>0</v>
      </c>
      <c r="N224" s="10">
        <f t="shared" si="21"/>
        <v>0</v>
      </c>
      <c r="O224" s="11">
        <f t="shared" si="22"/>
        <v>0</v>
      </c>
    </row>
    <row r="225" spans="1:15" x14ac:dyDescent="0.35">
      <c r="A225" s="216">
        <f t="shared" si="23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>димвенканали!F225</f>
        <v>113.4</v>
      </c>
      <c r="G225" s="8">
        <v>0</v>
      </c>
      <c r="H225" s="8">
        <v>0</v>
      </c>
      <c r="I225" s="191">
        <f t="shared" si="20"/>
        <v>0</v>
      </c>
      <c r="J225" s="18">
        <f t="shared" si="18"/>
        <v>0</v>
      </c>
      <c r="K225" s="10">
        <f t="shared" si="19"/>
        <v>0</v>
      </c>
      <c r="L225" s="202">
        <v>0</v>
      </c>
      <c r="M225" s="202">
        <v>0</v>
      </c>
      <c r="N225" s="10">
        <f t="shared" si="21"/>
        <v>0</v>
      </c>
      <c r="O225" s="11">
        <f t="shared" si="22"/>
        <v>0</v>
      </c>
    </row>
    <row r="226" spans="1:15" x14ac:dyDescent="0.35">
      <c r="A226" s="216">
        <f t="shared" si="23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>димвенканали!F226</f>
        <v>186.10000000000002</v>
      </c>
      <c r="G226" s="8">
        <v>0</v>
      </c>
      <c r="H226" s="8">
        <v>0</v>
      </c>
      <c r="I226" s="191">
        <f t="shared" si="20"/>
        <v>0</v>
      </c>
      <c r="J226" s="18">
        <f t="shared" si="18"/>
        <v>0</v>
      </c>
      <c r="K226" s="10">
        <f t="shared" si="19"/>
        <v>0</v>
      </c>
      <c r="L226" s="202">
        <v>0</v>
      </c>
      <c r="M226" s="202">
        <v>0</v>
      </c>
      <c r="N226" s="10">
        <f t="shared" si="21"/>
        <v>0</v>
      </c>
      <c r="O226" s="11">
        <f t="shared" si="22"/>
        <v>0</v>
      </c>
    </row>
    <row r="227" spans="1:15" x14ac:dyDescent="0.35">
      <c r="A227" s="216">
        <f t="shared" si="23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>димвенканали!F227</f>
        <v>182.7</v>
      </c>
      <c r="G227" s="8">
        <v>0</v>
      </c>
      <c r="H227" s="8">
        <v>0</v>
      </c>
      <c r="I227" s="191">
        <f t="shared" si="20"/>
        <v>0</v>
      </c>
      <c r="J227" s="18">
        <f t="shared" si="18"/>
        <v>0</v>
      </c>
      <c r="K227" s="10">
        <f t="shared" si="19"/>
        <v>0</v>
      </c>
      <c r="L227" s="202">
        <v>0</v>
      </c>
      <c r="M227" s="202">
        <v>0</v>
      </c>
      <c r="N227" s="10">
        <f t="shared" si="21"/>
        <v>0</v>
      </c>
      <c r="O227" s="11">
        <f t="shared" si="22"/>
        <v>0</v>
      </c>
    </row>
    <row r="228" spans="1:15" x14ac:dyDescent="0.35">
      <c r="A228" s="216">
        <f t="shared" si="23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>димвенканали!F228</f>
        <v>258.8</v>
      </c>
      <c r="G228" s="8">
        <v>0</v>
      </c>
      <c r="H228" s="8">
        <v>0</v>
      </c>
      <c r="I228" s="191">
        <f t="shared" si="20"/>
        <v>0</v>
      </c>
      <c r="J228" s="18">
        <f t="shared" si="18"/>
        <v>0</v>
      </c>
      <c r="K228" s="10">
        <f t="shared" si="19"/>
        <v>0</v>
      </c>
      <c r="L228" s="202">
        <v>0</v>
      </c>
      <c r="M228" s="202">
        <v>0</v>
      </c>
      <c r="N228" s="10">
        <f t="shared" si="21"/>
        <v>0</v>
      </c>
      <c r="O228" s="11">
        <f t="shared" si="22"/>
        <v>0</v>
      </c>
    </row>
    <row r="229" spans="1:15" x14ac:dyDescent="0.35">
      <c r="A229" s="216">
        <f t="shared" si="23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>димвенканали!F229</f>
        <v>164.85</v>
      </c>
      <c r="G229" s="8">
        <v>0</v>
      </c>
      <c r="H229" s="8">
        <v>0</v>
      </c>
      <c r="I229" s="191">
        <f t="shared" si="20"/>
        <v>0</v>
      </c>
      <c r="J229" s="18">
        <f t="shared" si="18"/>
        <v>0</v>
      </c>
      <c r="K229" s="10">
        <f t="shared" si="19"/>
        <v>0</v>
      </c>
      <c r="L229" s="202">
        <v>0</v>
      </c>
      <c r="M229" s="202">
        <v>0</v>
      </c>
      <c r="N229" s="10">
        <f t="shared" si="21"/>
        <v>0</v>
      </c>
      <c r="O229" s="11">
        <f t="shared" si="22"/>
        <v>0</v>
      </c>
    </row>
    <row r="230" spans="1:15" x14ac:dyDescent="0.35">
      <c r="A230" s="216">
        <f t="shared" si="23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>димвенканали!F230</f>
        <v>188.2</v>
      </c>
      <c r="G230" s="8">
        <v>0</v>
      </c>
      <c r="H230" s="8">
        <v>0</v>
      </c>
      <c r="I230" s="191">
        <f t="shared" si="20"/>
        <v>0</v>
      </c>
      <c r="J230" s="18">
        <f t="shared" si="18"/>
        <v>0</v>
      </c>
      <c r="K230" s="10">
        <f t="shared" si="19"/>
        <v>0</v>
      </c>
      <c r="L230" s="202">
        <v>0</v>
      </c>
      <c r="M230" s="202">
        <v>0</v>
      </c>
      <c r="N230" s="10">
        <f t="shared" si="21"/>
        <v>0</v>
      </c>
      <c r="O230" s="11">
        <f t="shared" si="22"/>
        <v>0</v>
      </c>
    </row>
    <row r="231" spans="1:15" x14ac:dyDescent="0.35">
      <c r="A231" s="216">
        <f t="shared" si="23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>димвенканали!F231</f>
        <v>146.69999999999999</v>
      </c>
      <c r="G231" s="8">
        <v>0</v>
      </c>
      <c r="H231" s="8">
        <v>0</v>
      </c>
      <c r="I231" s="191">
        <f t="shared" si="20"/>
        <v>0</v>
      </c>
      <c r="J231" s="18">
        <f t="shared" si="18"/>
        <v>0</v>
      </c>
      <c r="K231" s="10">
        <f t="shared" si="19"/>
        <v>0</v>
      </c>
      <c r="L231" s="202">
        <v>0</v>
      </c>
      <c r="M231" s="202">
        <v>0</v>
      </c>
      <c r="N231" s="10">
        <f t="shared" si="21"/>
        <v>0</v>
      </c>
      <c r="O231" s="11">
        <f t="shared" si="22"/>
        <v>0</v>
      </c>
    </row>
    <row r="232" spans="1:15" x14ac:dyDescent="0.35">
      <c r="A232" s="216">
        <f t="shared" si="23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>димвенканали!F232</f>
        <v>472.42</v>
      </c>
      <c r="G232" s="8">
        <v>38</v>
      </c>
      <c r="H232" s="8">
        <v>38</v>
      </c>
      <c r="I232" s="191">
        <f t="shared" si="20"/>
        <v>4.5238095238095237E-2</v>
      </c>
      <c r="J232" s="18">
        <f t="shared" si="18"/>
        <v>193.68464285714285</v>
      </c>
      <c r="K232" s="10">
        <f t="shared" si="19"/>
        <v>42.610621428571427</v>
      </c>
      <c r="L232" s="202">
        <v>81.573333333333338</v>
      </c>
      <c r="M232" s="202">
        <v>4.512952380952381</v>
      </c>
      <c r="N232" s="10">
        <f t="shared" si="21"/>
        <v>322.38154999999995</v>
      </c>
      <c r="O232" s="11">
        <f t="shared" si="22"/>
        <v>0.68240453410101165</v>
      </c>
    </row>
    <row r="233" spans="1:15" x14ac:dyDescent="0.35">
      <c r="A233" s="216">
        <f t="shared" si="23"/>
        <v>228</v>
      </c>
      <c r="B233" s="90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>димвенканали!F233</f>
        <v>260.05</v>
      </c>
      <c r="G233" s="8">
        <v>38</v>
      </c>
      <c r="H233" s="8">
        <v>0</v>
      </c>
      <c r="I233" s="191">
        <f t="shared" si="20"/>
        <v>0</v>
      </c>
      <c r="J233" s="18">
        <f t="shared" si="18"/>
        <v>0</v>
      </c>
      <c r="K233" s="10">
        <f t="shared" si="19"/>
        <v>0</v>
      </c>
      <c r="L233" s="202">
        <v>0</v>
      </c>
      <c r="M233" s="202">
        <v>0</v>
      </c>
      <c r="N233" s="10">
        <f t="shared" si="21"/>
        <v>0</v>
      </c>
      <c r="O233" s="11">
        <f t="shared" si="22"/>
        <v>0</v>
      </c>
    </row>
    <row r="234" spans="1:15" x14ac:dyDescent="0.35">
      <c r="A234" s="216">
        <f t="shared" si="23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>димвенканали!F234</f>
        <v>233.91</v>
      </c>
      <c r="G234" s="8">
        <v>21</v>
      </c>
      <c r="H234" s="8">
        <v>21</v>
      </c>
      <c r="I234" s="191">
        <f t="shared" si="20"/>
        <v>2.5000000000000001E-2</v>
      </c>
      <c r="J234" s="18">
        <f t="shared" si="18"/>
        <v>107.03625</v>
      </c>
      <c r="K234" s="10">
        <f t="shared" si="19"/>
        <v>23.547974999999997</v>
      </c>
      <c r="L234" s="202">
        <v>45.08</v>
      </c>
      <c r="M234" s="202">
        <v>2.4940000000000002</v>
      </c>
      <c r="N234" s="10">
        <f t="shared" si="21"/>
        <v>178.15822499999999</v>
      </c>
      <c r="O234" s="11">
        <f t="shared" si="22"/>
        <v>0.7616528793125561</v>
      </c>
    </row>
    <row r="235" spans="1:15" x14ac:dyDescent="0.35">
      <c r="A235" s="216">
        <f t="shared" si="23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>димвенканали!F235</f>
        <v>267.60000000000002</v>
      </c>
      <c r="G235" s="8">
        <v>0</v>
      </c>
      <c r="H235" s="8">
        <v>0</v>
      </c>
      <c r="I235" s="191">
        <f t="shared" si="20"/>
        <v>0</v>
      </c>
      <c r="J235" s="18">
        <f t="shared" si="18"/>
        <v>0</v>
      </c>
      <c r="K235" s="10">
        <f t="shared" si="19"/>
        <v>0</v>
      </c>
      <c r="L235" s="202">
        <v>0</v>
      </c>
      <c r="M235" s="202">
        <v>0</v>
      </c>
      <c r="N235" s="10">
        <f t="shared" si="21"/>
        <v>0</v>
      </c>
      <c r="O235" s="11">
        <f t="shared" si="22"/>
        <v>0</v>
      </c>
    </row>
    <row r="236" spans="1:15" x14ac:dyDescent="0.35">
      <c r="A236" s="216">
        <f t="shared" si="23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>димвенканали!F236</f>
        <v>214.65</v>
      </c>
      <c r="G236" s="8">
        <v>0</v>
      </c>
      <c r="H236" s="8">
        <v>0</v>
      </c>
      <c r="I236" s="191">
        <f t="shared" si="20"/>
        <v>0</v>
      </c>
      <c r="J236" s="18">
        <f t="shared" si="18"/>
        <v>0</v>
      </c>
      <c r="K236" s="10">
        <f t="shared" si="19"/>
        <v>0</v>
      </c>
      <c r="L236" s="202">
        <v>0</v>
      </c>
      <c r="M236" s="202">
        <v>0</v>
      </c>
      <c r="N236" s="10">
        <f t="shared" si="21"/>
        <v>0</v>
      </c>
      <c r="O236" s="11">
        <f t="shared" si="22"/>
        <v>0</v>
      </c>
    </row>
    <row r="237" spans="1:15" x14ac:dyDescent="0.35">
      <c r="A237" s="216">
        <f t="shared" si="23"/>
        <v>232</v>
      </c>
      <c r="B237" s="204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>димвенканали!F237</f>
        <v>189.78</v>
      </c>
      <c r="G237" s="8">
        <v>20</v>
      </c>
      <c r="H237" s="8"/>
      <c r="I237" s="191">
        <f>H237/840</f>
        <v>0</v>
      </c>
      <c r="J237" s="18">
        <f t="shared" si="18"/>
        <v>0</v>
      </c>
      <c r="K237" s="10">
        <f t="shared" si="19"/>
        <v>0</v>
      </c>
      <c r="L237" s="202">
        <v>0</v>
      </c>
      <c r="M237" s="202">
        <v>2.3752380952380951</v>
      </c>
      <c r="N237" s="10">
        <f t="shared" si="21"/>
        <v>2.3752380952380951</v>
      </c>
      <c r="O237" s="11">
        <f t="shared" si="22"/>
        <v>1.2515745048150992E-2</v>
      </c>
    </row>
    <row r="238" spans="1:15" x14ac:dyDescent="0.35">
      <c r="A238" s="216">
        <f t="shared" si="23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>димвенканали!F238</f>
        <v>406.04</v>
      </c>
      <c r="G238" s="8">
        <v>0</v>
      </c>
      <c r="H238" s="8">
        <v>0</v>
      </c>
      <c r="I238" s="191">
        <f t="shared" si="20"/>
        <v>0</v>
      </c>
      <c r="J238" s="18">
        <f t="shared" si="18"/>
        <v>0</v>
      </c>
      <c r="K238" s="10">
        <f t="shared" si="19"/>
        <v>0</v>
      </c>
      <c r="L238" s="202">
        <v>0</v>
      </c>
      <c r="M238" s="202">
        <v>0</v>
      </c>
      <c r="N238" s="10">
        <f t="shared" si="21"/>
        <v>0</v>
      </c>
      <c r="O238" s="11">
        <f t="shared" si="22"/>
        <v>0</v>
      </c>
    </row>
    <row r="239" spans="1:15" x14ac:dyDescent="0.35">
      <c r="A239" s="216">
        <f t="shared" si="23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>димвенканали!F239</f>
        <v>732.01</v>
      </c>
      <c r="G239" s="8">
        <v>70</v>
      </c>
      <c r="H239" s="8">
        <v>70</v>
      </c>
      <c r="I239" s="191">
        <f t="shared" si="20"/>
        <v>8.3333333333333329E-2</v>
      </c>
      <c r="J239" s="18">
        <f t="shared" si="18"/>
        <v>356.78749999999997</v>
      </c>
      <c r="K239" s="10">
        <f t="shared" si="19"/>
        <v>78.493249999999989</v>
      </c>
      <c r="L239" s="202">
        <v>150.26666666666665</v>
      </c>
      <c r="M239" s="202">
        <v>8.3133333333333326</v>
      </c>
      <c r="N239" s="10">
        <f t="shared" si="21"/>
        <v>593.86074999999983</v>
      </c>
      <c r="O239" s="11">
        <f t="shared" si="22"/>
        <v>1.0200112502361687</v>
      </c>
    </row>
    <row r="240" spans="1:15" x14ac:dyDescent="0.35">
      <c r="A240" s="216">
        <f t="shared" si="23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>димвенканали!F240</f>
        <v>985.05</v>
      </c>
      <c r="G240" s="8">
        <v>143</v>
      </c>
      <c r="H240" s="8">
        <v>143</v>
      </c>
      <c r="I240" s="191">
        <f t="shared" si="20"/>
        <v>0.17023809523809524</v>
      </c>
      <c r="J240" s="18">
        <f t="shared" si="18"/>
        <v>728.86589285714285</v>
      </c>
      <c r="K240" s="10">
        <f t="shared" si="19"/>
        <v>160.35049642857143</v>
      </c>
      <c r="L240" s="202">
        <v>306.97333333333336</v>
      </c>
      <c r="M240" s="202">
        <v>16.982952380952383</v>
      </c>
      <c r="N240" s="10">
        <f t="shared" si="21"/>
        <v>1213.172675</v>
      </c>
      <c r="O240" s="11">
        <f t="shared" si="22"/>
        <v>1.2315848687883864</v>
      </c>
    </row>
    <row r="241" spans="1:16" x14ac:dyDescent="0.35">
      <c r="A241" s="216">
        <f t="shared" si="23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>димвенканали!F241</f>
        <v>589.46</v>
      </c>
      <c r="G241" s="8">
        <v>87</v>
      </c>
      <c r="H241" s="8">
        <v>87</v>
      </c>
      <c r="I241" s="191">
        <f t="shared" si="20"/>
        <v>0.10357142857142858</v>
      </c>
      <c r="J241" s="18">
        <f t="shared" si="18"/>
        <v>443.43589285714285</v>
      </c>
      <c r="K241" s="10">
        <f t="shared" si="19"/>
        <v>97.55589642857143</v>
      </c>
      <c r="L241" s="202">
        <v>186.76000000000002</v>
      </c>
      <c r="M241" s="202">
        <v>10.332285714285716</v>
      </c>
      <c r="N241" s="10">
        <f t="shared" si="21"/>
        <v>738.08407499999998</v>
      </c>
      <c r="O241" s="11">
        <f t="shared" si="22"/>
        <v>1.2521359803888303</v>
      </c>
    </row>
    <row r="242" spans="1:16" x14ac:dyDescent="0.35">
      <c r="A242" s="216">
        <f t="shared" si="23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>димвенканали!F242</f>
        <v>229.7</v>
      </c>
      <c r="G242" s="8">
        <v>0</v>
      </c>
      <c r="H242" s="8">
        <v>0</v>
      </c>
      <c r="I242" s="191">
        <f t="shared" si="20"/>
        <v>0</v>
      </c>
      <c r="J242" s="18">
        <f t="shared" si="18"/>
        <v>0</v>
      </c>
      <c r="K242" s="10">
        <f t="shared" si="19"/>
        <v>0</v>
      </c>
      <c r="L242" s="202">
        <v>0</v>
      </c>
      <c r="M242" s="202">
        <v>0</v>
      </c>
      <c r="N242" s="10">
        <f t="shared" si="21"/>
        <v>0</v>
      </c>
      <c r="O242" s="11">
        <f t="shared" si="22"/>
        <v>0</v>
      </c>
    </row>
    <row r="243" spans="1:16" x14ac:dyDescent="0.35">
      <c r="A243" s="216">
        <f t="shared" si="23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>димвенканали!F243</f>
        <v>3064.9700000000003</v>
      </c>
      <c r="G243" s="8"/>
      <c r="H243" s="8">
        <v>422.3</v>
      </c>
      <c r="I243" s="191">
        <f t="shared" si="20"/>
        <v>0.50273809523809521</v>
      </c>
      <c r="J243" s="18">
        <f t="shared" si="18"/>
        <v>2152.4480178571425</v>
      </c>
      <c r="K243" s="10">
        <f t="shared" si="19"/>
        <v>473.53856392857136</v>
      </c>
      <c r="L243" s="202">
        <v>906.53733333333321</v>
      </c>
      <c r="M243" s="202">
        <v>50.153152380952378</v>
      </c>
      <c r="N243" s="10">
        <f t="shared" si="21"/>
        <v>3582.6770674999993</v>
      </c>
      <c r="O243" s="11">
        <f t="shared" si="22"/>
        <v>1.4899450078392391</v>
      </c>
    </row>
    <row r="244" spans="1:16" x14ac:dyDescent="0.35">
      <c r="A244" s="216">
        <f t="shared" si="23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>димвенканали!F244</f>
        <v>3276.1600000000003</v>
      </c>
      <c r="G244" s="8"/>
      <c r="H244" s="8">
        <v>346.5</v>
      </c>
      <c r="I244" s="191">
        <f t="shared" si="20"/>
        <v>0.41249999999999998</v>
      </c>
      <c r="J244" s="18">
        <f t="shared" si="18"/>
        <v>1766.0981249999998</v>
      </c>
      <c r="K244" s="10">
        <f t="shared" si="19"/>
        <v>388.54158749999993</v>
      </c>
      <c r="L244" s="202">
        <v>743.81999999999994</v>
      </c>
      <c r="M244" s="202">
        <v>41.151000000000003</v>
      </c>
      <c r="N244" s="10">
        <f t="shared" si="21"/>
        <v>2939.6107124999999</v>
      </c>
      <c r="O244" s="11">
        <f t="shared" si="22"/>
        <v>0.97361959967011769</v>
      </c>
    </row>
    <row r="245" spans="1:16" s="145" customFormat="1" x14ac:dyDescent="0.35">
      <c r="A245" s="216">
        <f t="shared" si="23"/>
        <v>240</v>
      </c>
      <c r="B245" s="182" t="s">
        <v>551</v>
      </c>
      <c r="C245" s="195">
        <v>1829.3</v>
      </c>
      <c r="D245" s="195">
        <v>222</v>
      </c>
      <c r="E245" s="195"/>
      <c r="F245" s="195">
        <f>димвенканали!F245</f>
        <v>2051.3000000000002</v>
      </c>
      <c r="G245" s="195"/>
      <c r="H245" s="195">
        <v>350</v>
      </c>
      <c r="I245" s="191">
        <f t="shared" si="20"/>
        <v>0.41666666666666669</v>
      </c>
      <c r="J245" s="18">
        <f t="shared" si="18"/>
        <v>1783.9375</v>
      </c>
      <c r="K245" s="10">
        <f t="shared" si="19"/>
        <v>392.46625</v>
      </c>
      <c r="L245" s="202">
        <v>751.33333333333337</v>
      </c>
      <c r="M245" s="202">
        <v>41.56666666666667</v>
      </c>
      <c r="N245" s="202">
        <f t="shared" si="21"/>
        <v>2969.30375</v>
      </c>
      <c r="O245" s="217">
        <f t="shared" si="22"/>
        <v>1.6231912480183677</v>
      </c>
      <c r="P245" s="192"/>
    </row>
    <row r="246" spans="1:16" s="145" customFormat="1" x14ac:dyDescent="0.35">
      <c r="A246" s="216">
        <f t="shared" si="23"/>
        <v>241</v>
      </c>
      <c r="B246" s="182" t="s">
        <v>552</v>
      </c>
      <c r="C246" s="195">
        <v>2200.46</v>
      </c>
      <c r="D246" s="195"/>
      <c r="E246" s="195"/>
      <c r="F246" s="195">
        <f>димвенканали!F246</f>
        <v>2200.46</v>
      </c>
      <c r="G246" s="195"/>
      <c r="H246" s="195">
        <v>397.64</v>
      </c>
      <c r="I246" s="191">
        <f t="shared" si="20"/>
        <v>0.47338095238095235</v>
      </c>
      <c r="J246" s="18">
        <f>I246*$J$2</f>
        <v>2026.7568785714284</v>
      </c>
      <c r="K246" s="10">
        <f t="shared" si="19"/>
        <v>445.88651328571427</v>
      </c>
      <c r="L246" s="202">
        <v>853.60053333333326</v>
      </c>
      <c r="M246" s="202">
        <v>47.224483809523811</v>
      </c>
      <c r="N246" s="202">
        <f t="shared" si="21"/>
        <v>3373.4684090000001</v>
      </c>
      <c r="O246" s="217">
        <f t="shared" si="22"/>
        <v>1.5330741794897431</v>
      </c>
      <c r="P246" s="192"/>
    </row>
    <row r="247" spans="1:16" s="145" customFormat="1" x14ac:dyDescent="0.35">
      <c r="A247" s="216">
        <f t="shared" si="23"/>
        <v>242</v>
      </c>
      <c r="B247" s="182" t="s">
        <v>553</v>
      </c>
      <c r="C247" s="195">
        <v>1202.04</v>
      </c>
      <c r="D247" s="195"/>
      <c r="E247" s="195"/>
      <c r="F247" s="195">
        <f>димвенканали!F247</f>
        <v>1202.04</v>
      </c>
      <c r="G247" s="195"/>
      <c r="H247" s="195">
        <v>225</v>
      </c>
      <c r="I247" s="191">
        <f t="shared" si="20"/>
        <v>0.26785714285714285</v>
      </c>
      <c r="J247" s="18">
        <f>I247*$J$2</f>
        <v>1146.8169642857142</v>
      </c>
      <c r="K247" s="10">
        <f t="shared" ref="K247:K307" si="24">J247*0.22</f>
        <v>252.29973214285712</v>
      </c>
      <c r="L247" s="202">
        <v>482.99999999999994</v>
      </c>
      <c r="M247" s="202">
        <v>26.721428571428572</v>
      </c>
      <c r="N247" s="202">
        <f t="shared" si="21"/>
        <v>1908.8381249999998</v>
      </c>
      <c r="O247" s="217">
        <f t="shared" si="22"/>
        <v>1.5879988394728959</v>
      </c>
      <c r="P247" s="192"/>
    </row>
    <row r="248" spans="1:16" s="145" customFormat="1" x14ac:dyDescent="0.35">
      <c r="A248" s="216">
        <f t="shared" si="23"/>
        <v>243</v>
      </c>
      <c r="B248" s="182" t="s">
        <v>554</v>
      </c>
      <c r="C248" s="195">
        <v>1991.48</v>
      </c>
      <c r="D248" s="195">
        <v>74</v>
      </c>
      <c r="E248" s="195"/>
      <c r="F248" s="195">
        <f>димвенканали!F248</f>
        <v>2065.48</v>
      </c>
      <c r="G248" s="195"/>
      <c r="H248" s="195">
        <v>385</v>
      </c>
      <c r="I248" s="191">
        <f t="shared" si="20"/>
        <v>0.45833333333333331</v>
      </c>
      <c r="J248" s="18">
        <f>I248*$J$2</f>
        <v>1962.3312499999997</v>
      </c>
      <c r="K248" s="10">
        <f t="shared" si="24"/>
        <v>431.71287499999994</v>
      </c>
      <c r="L248" s="202">
        <v>826.46666666666658</v>
      </c>
      <c r="M248" s="202">
        <v>45.723333333333336</v>
      </c>
      <c r="N248" s="202">
        <f t="shared" si="21"/>
        <v>3266.2341249999995</v>
      </c>
      <c r="O248" s="217">
        <f t="shared" si="22"/>
        <v>1.6401039051358786</v>
      </c>
      <c r="P248" s="192"/>
    </row>
    <row r="249" spans="1:16" s="145" customFormat="1" x14ac:dyDescent="0.35">
      <c r="A249" s="216">
        <f t="shared" si="23"/>
        <v>244</v>
      </c>
      <c r="B249" s="182" t="s">
        <v>555</v>
      </c>
      <c r="C249" s="195">
        <v>179.2</v>
      </c>
      <c r="D249" s="195"/>
      <c r="E249" s="195"/>
      <c r="F249" s="195">
        <f>димвенканали!F249</f>
        <v>179.2</v>
      </c>
      <c r="G249" s="195"/>
      <c r="H249" s="195">
        <v>0</v>
      </c>
      <c r="I249" s="191">
        <f t="shared" si="20"/>
        <v>0</v>
      </c>
      <c r="J249" s="18">
        <f>I249*$J$2</f>
        <v>0</v>
      </c>
      <c r="K249" s="10">
        <f t="shared" si="24"/>
        <v>0</v>
      </c>
      <c r="L249" s="202">
        <v>0</v>
      </c>
      <c r="M249" s="202">
        <v>0</v>
      </c>
      <c r="N249" s="202">
        <f t="shared" si="21"/>
        <v>0</v>
      </c>
      <c r="O249" s="217">
        <f t="shared" si="22"/>
        <v>0</v>
      </c>
      <c r="P249" s="192"/>
    </row>
    <row r="250" spans="1:16" x14ac:dyDescent="0.35">
      <c r="A250" s="216">
        <f t="shared" si="23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25">C250+D250+E250</f>
        <v>885.79</v>
      </c>
      <c r="G250" s="8">
        <v>120</v>
      </c>
      <c r="H250" s="8">
        <v>120</v>
      </c>
      <c r="I250" s="191">
        <f t="shared" si="20"/>
        <v>0.14285714285714285</v>
      </c>
      <c r="J250" s="18">
        <f>I250*$J$2</f>
        <v>611.63571428571424</v>
      </c>
      <c r="K250" s="10">
        <f t="shared" si="24"/>
        <v>134.55985714285714</v>
      </c>
      <c r="L250" s="202">
        <v>257.59999999999997</v>
      </c>
      <c r="M250" s="202">
        <v>14.251428571428571</v>
      </c>
      <c r="N250" s="10">
        <f t="shared" si="21"/>
        <v>1018.0469999999999</v>
      </c>
      <c r="O250" s="11">
        <f t="shared" si="22"/>
        <v>1.1493096557874891</v>
      </c>
    </row>
    <row r="251" spans="1:16" x14ac:dyDescent="0.35">
      <c r="A251" s="216">
        <f t="shared" si="23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25"/>
        <v>530.1</v>
      </c>
      <c r="G251" s="8">
        <v>90</v>
      </c>
      <c r="H251" s="8">
        <v>81</v>
      </c>
      <c r="I251" s="191">
        <f t="shared" si="20"/>
        <v>9.6428571428571433E-2</v>
      </c>
      <c r="J251" s="18">
        <f t="shared" ref="J251:J305" si="26">I251*$J$2</f>
        <v>412.85410714285712</v>
      </c>
      <c r="K251" s="10">
        <f t="shared" si="24"/>
        <v>90.827903571428564</v>
      </c>
      <c r="L251" s="202">
        <v>173.88000000000002</v>
      </c>
      <c r="M251" s="202">
        <v>9.6197142857142861</v>
      </c>
      <c r="N251" s="10">
        <f t="shared" si="21"/>
        <v>687.18172500000003</v>
      </c>
      <c r="O251" s="11">
        <f t="shared" si="22"/>
        <v>1.2963247028862479</v>
      </c>
    </row>
    <row r="252" spans="1:16" x14ac:dyDescent="0.35">
      <c r="A252" s="216">
        <f t="shared" si="23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25"/>
        <v>543.29999999999995</v>
      </c>
      <c r="G252" s="8">
        <v>85</v>
      </c>
      <c r="H252" s="8">
        <v>65</v>
      </c>
      <c r="I252" s="191">
        <f t="shared" si="20"/>
        <v>7.7380952380952384E-2</v>
      </c>
      <c r="J252" s="18">
        <f t="shared" si="26"/>
        <v>331.30267857142854</v>
      </c>
      <c r="K252" s="10">
        <f t="shared" si="24"/>
        <v>72.88658928571428</v>
      </c>
      <c r="L252" s="202">
        <v>139.53333333333333</v>
      </c>
      <c r="M252" s="202">
        <v>7.7195238095238103</v>
      </c>
      <c r="N252" s="10">
        <f t="shared" si="21"/>
        <v>551.44212499999992</v>
      </c>
      <c r="O252" s="11">
        <f t="shared" si="22"/>
        <v>1.1646085005279829</v>
      </c>
    </row>
    <row r="253" spans="1:16" x14ac:dyDescent="0.35">
      <c r="A253" s="216">
        <f t="shared" si="23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25"/>
        <v>453.6</v>
      </c>
      <c r="G253" s="8">
        <v>82</v>
      </c>
      <c r="H253" s="8">
        <v>81</v>
      </c>
      <c r="I253" s="191">
        <f t="shared" si="20"/>
        <v>9.6428571428571433E-2</v>
      </c>
      <c r="J253" s="18">
        <f t="shared" si="26"/>
        <v>412.85410714285712</v>
      </c>
      <c r="K253" s="10">
        <f t="shared" si="24"/>
        <v>90.827903571428564</v>
      </c>
      <c r="L253" s="202">
        <v>173.88000000000002</v>
      </c>
      <c r="M253" s="202">
        <v>9.6197142857142861</v>
      </c>
      <c r="N253" s="10">
        <f t="shared" si="21"/>
        <v>687.18172500000003</v>
      </c>
      <c r="O253" s="11">
        <f t="shared" si="22"/>
        <v>1.5149508928571429</v>
      </c>
    </row>
    <row r="254" spans="1:16" x14ac:dyDescent="0.35">
      <c r="A254" s="216">
        <f t="shared" si="23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25"/>
        <v>442.1</v>
      </c>
      <c r="G254" s="195">
        <v>90</v>
      </c>
      <c r="H254" s="195">
        <v>90</v>
      </c>
      <c r="I254" s="191">
        <f t="shared" si="20"/>
        <v>0.10714285714285714</v>
      </c>
      <c r="J254" s="18">
        <f t="shared" si="26"/>
        <v>458.72678571428565</v>
      </c>
      <c r="K254" s="10">
        <f t="shared" si="24"/>
        <v>100.91989285714284</v>
      </c>
      <c r="L254" s="202">
        <v>193.2</v>
      </c>
      <c r="M254" s="202">
        <v>10.688571428571429</v>
      </c>
      <c r="N254" s="10">
        <f t="shared" si="21"/>
        <v>763.53525000000002</v>
      </c>
      <c r="O254" s="11">
        <f t="shared" si="22"/>
        <v>1.7270645781497398</v>
      </c>
    </row>
    <row r="255" spans="1:16" x14ac:dyDescent="0.35">
      <c r="A255" s="216">
        <f t="shared" si="23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25"/>
        <v>560.20000000000005</v>
      </c>
      <c r="G255" s="8">
        <v>120</v>
      </c>
      <c r="H255" s="8">
        <v>98</v>
      </c>
      <c r="I255" s="191">
        <f t="shared" si="20"/>
        <v>0.11666666666666667</v>
      </c>
      <c r="J255" s="18">
        <f t="shared" si="26"/>
        <v>499.5025</v>
      </c>
      <c r="K255" s="10">
        <f t="shared" si="24"/>
        <v>109.89055</v>
      </c>
      <c r="L255" s="202">
        <v>210.37333333333331</v>
      </c>
      <c r="M255" s="202">
        <v>11.638666666666667</v>
      </c>
      <c r="N255" s="10">
        <f t="shared" si="21"/>
        <v>831.40505000000007</v>
      </c>
      <c r="O255" s="11">
        <f t="shared" si="22"/>
        <v>1.4841218314887541</v>
      </c>
    </row>
    <row r="256" spans="1:16" x14ac:dyDescent="0.35">
      <c r="A256" s="216">
        <f t="shared" si="23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25"/>
        <v>831.1</v>
      </c>
      <c r="G256" s="8">
        <v>120</v>
      </c>
      <c r="H256" s="8">
        <v>109</v>
      </c>
      <c r="I256" s="191">
        <f t="shared" si="20"/>
        <v>0.12976190476190477</v>
      </c>
      <c r="J256" s="18">
        <f t="shared" si="26"/>
        <v>555.56910714285721</v>
      </c>
      <c r="K256" s="10">
        <f t="shared" si="24"/>
        <v>122.22520357142858</v>
      </c>
      <c r="L256" s="202">
        <v>233.98666666666668</v>
      </c>
      <c r="M256" s="202">
        <v>12.945047619047621</v>
      </c>
      <c r="N256" s="10">
        <f t="shared" si="21"/>
        <v>924.72602500000005</v>
      </c>
      <c r="O256" s="11">
        <f t="shared" si="22"/>
        <v>1.3495709646818448</v>
      </c>
    </row>
    <row r="257" spans="1:15" x14ac:dyDescent="0.35">
      <c r="A257" s="216">
        <f t="shared" si="23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25"/>
        <v>778.5</v>
      </c>
      <c r="G257" s="8">
        <v>182</v>
      </c>
      <c r="H257" s="8">
        <v>135</v>
      </c>
      <c r="I257" s="191">
        <f t="shared" si="20"/>
        <v>0.16071428571428573</v>
      </c>
      <c r="J257" s="18">
        <f t="shared" si="26"/>
        <v>688.09017857142862</v>
      </c>
      <c r="K257" s="10">
        <f t="shared" si="24"/>
        <v>151.3798392857143</v>
      </c>
      <c r="L257" s="202">
        <v>289.8</v>
      </c>
      <c r="M257" s="202">
        <v>16.032857142857146</v>
      </c>
      <c r="N257" s="10">
        <f t="shared" si="21"/>
        <v>1145.3028750000001</v>
      </c>
      <c r="O257" s="11">
        <f t="shared" si="22"/>
        <v>1.4711661849710984</v>
      </c>
    </row>
    <row r="258" spans="1:15" x14ac:dyDescent="0.35">
      <c r="A258" s="216">
        <f t="shared" si="23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25"/>
        <v>791.9</v>
      </c>
      <c r="G258" s="8">
        <v>174</v>
      </c>
      <c r="H258" s="8">
        <v>117</v>
      </c>
      <c r="I258" s="191">
        <f t="shared" si="20"/>
        <v>0.13928571428571429</v>
      </c>
      <c r="J258" s="18">
        <f t="shared" si="26"/>
        <v>596.34482142857144</v>
      </c>
      <c r="K258" s="10">
        <f t="shared" si="24"/>
        <v>131.19586071428571</v>
      </c>
      <c r="L258" s="202">
        <v>251.16</v>
      </c>
      <c r="M258" s="202">
        <v>13.895142857142858</v>
      </c>
      <c r="N258" s="10">
        <f t="shared" si="21"/>
        <v>992.59582499999999</v>
      </c>
      <c r="O258" s="11">
        <f t="shared" si="22"/>
        <v>1.25343581891653</v>
      </c>
    </row>
    <row r="259" spans="1:15" ht="18" customHeight="1" x14ac:dyDescent="0.35">
      <c r="A259" s="216">
        <f t="shared" si="23"/>
        <v>254</v>
      </c>
      <c r="B259" s="89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25"/>
        <v>397</v>
      </c>
      <c r="G259" s="8">
        <v>94</v>
      </c>
      <c r="H259" s="8">
        <v>0</v>
      </c>
      <c r="I259" s="191">
        <f t="shared" ref="I259:I322" si="27">H259/840</f>
        <v>0</v>
      </c>
      <c r="J259" s="18">
        <f t="shared" si="26"/>
        <v>0</v>
      </c>
      <c r="K259" s="10">
        <f t="shared" si="24"/>
        <v>0</v>
      </c>
      <c r="L259" s="202">
        <v>0</v>
      </c>
      <c r="M259" s="202">
        <v>0</v>
      </c>
      <c r="N259" s="10">
        <f t="shared" ref="N259:N322" si="28">J259+K259+L259+M259</f>
        <v>0</v>
      </c>
      <c r="O259" s="11">
        <f t="shared" ref="O259:O322" si="29">N259/C259</f>
        <v>0</v>
      </c>
    </row>
    <row r="260" spans="1:15" x14ac:dyDescent="0.35">
      <c r="A260" s="216">
        <f t="shared" si="23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25"/>
        <v>442.3</v>
      </c>
      <c r="G260" s="8">
        <v>0</v>
      </c>
      <c r="H260" s="8">
        <v>0</v>
      </c>
      <c r="I260" s="191">
        <f t="shared" si="27"/>
        <v>0</v>
      </c>
      <c r="J260" s="18">
        <f t="shared" si="26"/>
        <v>0</v>
      </c>
      <c r="K260" s="10">
        <f t="shared" si="24"/>
        <v>0</v>
      </c>
      <c r="L260" s="202">
        <v>0</v>
      </c>
      <c r="M260" s="202">
        <v>0</v>
      </c>
      <c r="N260" s="10">
        <v>0</v>
      </c>
      <c r="O260" s="11">
        <f t="shared" si="29"/>
        <v>0</v>
      </c>
    </row>
    <row r="261" spans="1:15" x14ac:dyDescent="0.35">
      <c r="A261" s="216">
        <f t="shared" si="23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25"/>
        <v>484.7</v>
      </c>
      <c r="G261" s="8">
        <v>110</v>
      </c>
      <c r="H261" s="8">
        <v>75</v>
      </c>
      <c r="I261" s="191">
        <f t="shared" si="27"/>
        <v>8.9285714285714288E-2</v>
      </c>
      <c r="J261" s="18">
        <f t="shared" si="26"/>
        <v>382.27232142857144</v>
      </c>
      <c r="K261" s="10">
        <f t="shared" si="24"/>
        <v>84.099910714285713</v>
      </c>
      <c r="L261" s="202">
        <v>161</v>
      </c>
      <c r="M261" s="202">
        <v>8.9071428571428584</v>
      </c>
      <c r="N261" s="10">
        <f t="shared" si="28"/>
        <v>636.27937500000007</v>
      </c>
      <c r="O261" s="11">
        <f t="shared" si="29"/>
        <v>1.3127282339591502</v>
      </c>
    </row>
    <row r="262" spans="1:15" x14ac:dyDescent="0.35">
      <c r="A262" s="216">
        <f t="shared" si="23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25"/>
        <v>554.70000000000005</v>
      </c>
      <c r="G262" s="8">
        <v>128</v>
      </c>
      <c r="H262" s="8">
        <v>64</v>
      </c>
      <c r="I262" s="191">
        <f t="shared" si="27"/>
        <v>7.6190476190476197E-2</v>
      </c>
      <c r="J262" s="18">
        <f t="shared" si="26"/>
        <v>326.20571428571429</v>
      </c>
      <c r="K262" s="10">
        <f t="shared" si="24"/>
        <v>71.765257142857152</v>
      </c>
      <c r="L262" s="202">
        <v>137.38666666666668</v>
      </c>
      <c r="M262" s="202">
        <v>7.6007619047619057</v>
      </c>
      <c r="N262" s="10">
        <f t="shared" si="28"/>
        <v>542.9584000000001</v>
      </c>
      <c r="O262" s="11">
        <f t="shared" si="29"/>
        <v>0.9788325220840095</v>
      </c>
    </row>
    <row r="263" spans="1:15" x14ac:dyDescent="0.35">
      <c r="A263" s="216">
        <f t="shared" ref="A263:A326" si="30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25"/>
        <v>380.3</v>
      </c>
      <c r="G263" s="8">
        <v>70</v>
      </c>
      <c r="H263" s="8">
        <v>51</v>
      </c>
      <c r="I263" s="191">
        <f t="shared" si="27"/>
        <v>6.0714285714285714E-2</v>
      </c>
      <c r="J263" s="18">
        <f t="shared" si="26"/>
        <v>259.94517857142858</v>
      </c>
      <c r="K263" s="10">
        <f t="shared" si="24"/>
        <v>57.187939285714286</v>
      </c>
      <c r="L263" s="202">
        <v>109.47999999999999</v>
      </c>
      <c r="M263" s="202">
        <v>6.0568571428571429</v>
      </c>
      <c r="N263" s="10">
        <f t="shared" si="28"/>
        <v>432.66997499999997</v>
      </c>
      <c r="O263" s="11">
        <f t="shared" si="29"/>
        <v>1.1377070076255587</v>
      </c>
    </row>
    <row r="264" spans="1:15" x14ac:dyDescent="0.35">
      <c r="A264" s="216">
        <f t="shared" si="30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25"/>
        <v>372</v>
      </c>
      <c r="G264" s="8">
        <v>60</v>
      </c>
      <c r="H264" s="8">
        <v>43</v>
      </c>
      <c r="I264" s="191">
        <f t="shared" si="27"/>
        <v>5.1190476190476189E-2</v>
      </c>
      <c r="J264" s="18">
        <f t="shared" si="26"/>
        <v>219.16946428571427</v>
      </c>
      <c r="K264" s="10">
        <f t="shared" si="24"/>
        <v>48.217282142857137</v>
      </c>
      <c r="L264" s="202">
        <v>92.306666666666658</v>
      </c>
      <c r="M264" s="202">
        <v>5.1067619047619051</v>
      </c>
      <c r="N264" s="10">
        <f t="shared" si="28"/>
        <v>364.80017500000002</v>
      </c>
      <c r="O264" s="11">
        <f t="shared" si="29"/>
        <v>0.98064563172043018</v>
      </c>
    </row>
    <row r="265" spans="1:15" x14ac:dyDescent="0.35">
      <c r="A265" s="216">
        <f t="shared" si="30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25"/>
        <v>367.70000000000005</v>
      </c>
      <c r="G265" s="8">
        <v>65</v>
      </c>
      <c r="H265" s="8">
        <v>54</v>
      </c>
      <c r="I265" s="191">
        <f t="shared" si="27"/>
        <v>6.4285714285714279E-2</v>
      </c>
      <c r="J265" s="18">
        <f t="shared" si="26"/>
        <v>275.23607142857139</v>
      </c>
      <c r="K265" s="10">
        <f t="shared" si="24"/>
        <v>60.551935714285705</v>
      </c>
      <c r="L265" s="202">
        <v>115.91999999999999</v>
      </c>
      <c r="M265" s="202">
        <v>6.4131428571428568</v>
      </c>
      <c r="N265" s="10">
        <f t="shared" si="28"/>
        <v>458.12115</v>
      </c>
      <c r="O265" s="11">
        <f t="shared" si="29"/>
        <v>1.3029611774744025</v>
      </c>
    </row>
    <row r="266" spans="1:15" x14ac:dyDescent="0.35">
      <c r="A266" s="216">
        <f t="shared" si="30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25"/>
        <v>246.5</v>
      </c>
      <c r="G266" s="8">
        <v>35</v>
      </c>
      <c r="H266" s="8">
        <v>35</v>
      </c>
      <c r="I266" s="191">
        <f t="shared" si="27"/>
        <v>4.1666666666666664E-2</v>
      </c>
      <c r="J266" s="18">
        <f t="shared" si="26"/>
        <v>178.39374999999998</v>
      </c>
      <c r="K266" s="10">
        <f t="shared" si="24"/>
        <v>39.246624999999995</v>
      </c>
      <c r="L266" s="202">
        <v>75.133333333333326</v>
      </c>
      <c r="M266" s="202">
        <v>4.1566666666666663</v>
      </c>
      <c r="N266" s="10">
        <f t="shared" si="28"/>
        <v>296.93037499999991</v>
      </c>
      <c r="O266" s="11">
        <f t="shared" si="29"/>
        <v>1.2045856997971598</v>
      </c>
    </row>
    <row r="267" spans="1:15" x14ac:dyDescent="0.35">
      <c r="A267" s="216">
        <f t="shared" si="30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25"/>
        <v>255.7</v>
      </c>
      <c r="G267" s="8">
        <v>52</v>
      </c>
      <c r="H267" s="8">
        <v>46</v>
      </c>
      <c r="I267" s="191">
        <f t="shared" si="27"/>
        <v>5.4761904761904762E-2</v>
      </c>
      <c r="J267" s="18">
        <f t="shared" si="26"/>
        <v>234.46035714285713</v>
      </c>
      <c r="K267" s="10">
        <f t="shared" si="24"/>
        <v>51.58127857142857</v>
      </c>
      <c r="L267" s="202">
        <v>98.746666666666655</v>
      </c>
      <c r="M267" s="202">
        <v>5.4630476190476189</v>
      </c>
      <c r="N267" s="10">
        <f t="shared" si="28"/>
        <v>390.25135</v>
      </c>
      <c r="O267" s="11">
        <f t="shared" si="29"/>
        <v>1.526207860774345</v>
      </c>
    </row>
    <row r="268" spans="1:15" x14ac:dyDescent="0.35">
      <c r="A268" s="216">
        <f t="shared" si="30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25"/>
        <v>460.8</v>
      </c>
      <c r="G268" s="8">
        <v>114</v>
      </c>
      <c r="H268" s="8">
        <v>84</v>
      </c>
      <c r="I268" s="191">
        <f t="shared" si="27"/>
        <v>0.1</v>
      </c>
      <c r="J268" s="18">
        <f t="shared" si="26"/>
        <v>428.14499999999998</v>
      </c>
      <c r="K268" s="10">
        <f t="shared" si="24"/>
        <v>94.19189999999999</v>
      </c>
      <c r="L268" s="202">
        <v>180.32</v>
      </c>
      <c r="M268" s="202">
        <v>9.9760000000000009</v>
      </c>
      <c r="N268" s="10">
        <f t="shared" si="28"/>
        <v>712.63289999999995</v>
      </c>
      <c r="O268" s="11">
        <f t="shared" si="29"/>
        <v>1.5465123697916665</v>
      </c>
    </row>
    <row r="269" spans="1:15" x14ac:dyDescent="0.35">
      <c r="A269" s="216">
        <f t="shared" si="30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25"/>
        <v>473.6</v>
      </c>
      <c r="G269" s="8">
        <v>110</v>
      </c>
      <c r="H269" s="8">
        <v>72</v>
      </c>
      <c r="I269" s="191">
        <f t="shared" si="27"/>
        <v>8.5714285714285715E-2</v>
      </c>
      <c r="J269" s="18">
        <f t="shared" si="26"/>
        <v>366.98142857142858</v>
      </c>
      <c r="K269" s="10">
        <f t="shared" si="24"/>
        <v>80.735914285714287</v>
      </c>
      <c r="L269" s="202">
        <v>154.56</v>
      </c>
      <c r="M269" s="202">
        <v>8.5508571428571436</v>
      </c>
      <c r="N269" s="10">
        <f t="shared" si="28"/>
        <v>610.82820000000004</v>
      </c>
      <c r="O269" s="11">
        <f t="shared" si="29"/>
        <v>1.2897554898648649</v>
      </c>
    </row>
    <row r="270" spans="1:15" x14ac:dyDescent="0.35">
      <c r="A270" s="216">
        <f t="shared" si="30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25"/>
        <v>500.2</v>
      </c>
      <c r="G270" s="8">
        <v>116</v>
      </c>
      <c r="H270" s="8">
        <v>76</v>
      </c>
      <c r="I270" s="191">
        <f t="shared" si="27"/>
        <v>9.0476190476190474E-2</v>
      </c>
      <c r="J270" s="18">
        <f t="shared" si="26"/>
        <v>387.3692857142857</v>
      </c>
      <c r="K270" s="10">
        <f t="shared" si="24"/>
        <v>85.221242857142855</v>
      </c>
      <c r="L270" s="202">
        <v>163.14666666666668</v>
      </c>
      <c r="M270" s="202">
        <v>9.0259047619047621</v>
      </c>
      <c r="N270" s="10">
        <f t="shared" si="28"/>
        <v>644.76309999999989</v>
      </c>
      <c r="O270" s="11">
        <f t="shared" si="29"/>
        <v>1.2890105957616951</v>
      </c>
    </row>
    <row r="271" spans="1:15" x14ac:dyDescent="0.35">
      <c r="A271" s="216">
        <f t="shared" si="30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25"/>
        <v>640.4</v>
      </c>
      <c r="G271" s="8">
        <v>94</v>
      </c>
      <c r="H271" s="8">
        <v>57</v>
      </c>
      <c r="I271" s="191">
        <f t="shared" si="27"/>
        <v>6.7857142857142852E-2</v>
      </c>
      <c r="J271" s="18">
        <f t="shared" si="26"/>
        <v>290.52696428571426</v>
      </c>
      <c r="K271" s="10">
        <f t="shared" si="24"/>
        <v>63.915932142857137</v>
      </c>
      <c r="L271" s="202">
        <v>122.35999999999999</v>
      </c>
      <c r="M271" s="202">
        <v>6.7694285714285716</v>
      </c>
      <c r="N271" s="10">
        <f t="shared" si="28"/>
        <v>483.57232499999992</v>
      </c>
      <c r="O271" s="11">
        <f t="shared" si="29"/>
        <v>0.75510981417863821</v>
      </c>
    </row>
    <row r="272" spans="1:15" x14ac:dyDescent="0.35">
      <c r="A272" s="216">
        <f t="shared" si="30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25"/>
        <v>525.6</v>
      </c>
      <c r="G272" s="8">
        <v>118</v>
      </c>
      <c r="H272" s="8">
        <v>83</v>
      </c>
      <c r="I272" s="191">
        <f t="shared" si="27"/>
        <v>9.8809523809523805E-2</v>
      </c>
      <c r="J272" s="18">
        <f t="shared" si="26"/>
        <v>423.04803571428567</v>
      </c>
      <c r="K272" s="10">
        <f t="shared" si="24"/>
        <v>93.070567857142848</v>
      </c>
      <c r="L272" s="202">
        <v>178.17333333333332</v>
      </c>
      <c r="M272" s="202">
        <v>9.8572380952380954</v>
      </c>
      <c r="N272" s="10">
        <f t="shared" si="28"/>
        <v>704.1491749999999</v>
      </c>
      <c r="O272" s="11">
        <f t="shared" si="29"/>
        <v>1.3397054318873665</v>
      </c>
    </row>
    <row r="273" spans="1:15" x14ac:dyDescent="0.35">
      <c r="A273" s="216">
        <f t="shared" si="30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25"/>
        <v>631.6</v>
      </c>
      <c r="G273" s="8">
        <v>114</v>
      </c>
      <c r="H273" s="8">
        <v>69</v>
      </c>
      <c r="I273" s="191">
        <f t="shared" si="27"/>
        <v>8.2142857142857142E-2</v>
      </c>
      <c r="J273" s="18">
        <f t="shared" si="26"/>
        <v>351.69053571428572</v>
      </c>
      <c r="K273" s="10">
        <f t="shared" si="24"/>
        <v>77.371917857142861</v>
      </c>
      <c r="L273" s="202">
        <v>148.12</v>
      </c>
      <c r="M273" s="202">
        <v>8.1945714285714288</v>
      </c>
      <c r="N273" s="10">
        <f t="shared" si="28"/>
        <v>585.377025</v>
      </c>
      <c r="O273" s="11">
        <f t="shared" si="29"/>
        <v>0.92681606238125391</v>
      </c>
    </row>
    <row r="274" spans="1:15" x14ac:dyDescent="0.35">
      <c r="A274" s="216">
        <f t="shared" si="30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25"/>
        <v>508.9</v>
      </c>
      <c r="G274" s="8">
        <v>112</v>
      </c>
      <c r="H274" s="8">
        <v>83</v>
      </c>
      <c r="I274" s="191">
        <f t="shared" si="27"/>
        <v>9.8809523809523805E-2</v>
      </c>
      <c r="J274" s="18">
        <f t="shared" si="26"/>
        <v>423.04803571428567</v>
      </c>
      <c r="K274" s="10">
        <f t="shared" si="24"/>
        <v>93.070567857142848</v>
      </c>
      <c r="L274" s="202">
        <v>178.17333333333332</v>
      </c>
      <c r="M274" s="202">
        <v>9.8572380952380954</v>
      </c>
      <c r="N274" s="10">
        <f t="shared" si="28"/>
        <v>704.1491749999999</v>
      </c>
      <c r="O274" s="11">
        <f t="shared" si="29"/>
        <v>1.3836690410689723</v>
      </c>
    </row>
    <row r="275" spans="1:15" x14ac:dyDescent="0.35">
      <c r="A275" s="216">
        <f t="shared" si="30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25"/>
        <v>574.5</v>
      </c>
      <c r="G275" s="8">
        <v>114</v>
      </c>
      <c r="H275" s="8">
        <v>74</v>
      </c>
      <c r="I275" s="191">
        <f t="shared" si="27"/>
        <v>8.8095238095238101E-2</v>
      </c>
      <c r="J275" s="18">
        <f t="shared" si="26"/>
        <v>377.17535714285714</v>
      </c>
      <c r="K275" s="10">
        <f t="shared" si="24"/>
        <v>82.978578571428571</v>
      </c>
      <c r="L275" s="202">
        <v>158.85333333333332</v>
      </c>
      <c r="M275" s="202">
        <v>8.7883809523809528</v>
      </c>
      <c r="N275" s="10">
        <f t="shared" si="28"/>
        <v>627.79565000000002</v>
      </c>
      <c r="O275" s="11">
        <f t="shared" si="29"/>
        <v>1.0927687554395127</v>
      </c>
    </row>
    <row r="276" spans="1:15" x14ac:dyDescent="0.35">
      <c r="A276" s="216">
        <f t="shared" si="30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25"/>
        <v>944.72</v>
      </c>
      <c r="G276" s="8">
        <v>178</v>
      </c>
      <c r="H276" s="8">
        <v>92</v>
      </c>
      <c r="I276" s="191">
        <f t="shared" si="27"/>
        <v>0.10952380952380952</v>
      </c>
      <c r="J276" s="18">
        <f t="shared" si="26"/>
        <v>468.92071428571427</v>
      </c>
      <c r="K276" s="10">
        <f t="shared" si="24"/>
        <v>103.16255714285714</v>
      </c>
      <c r="L276" s="202">
        <v>197.49333333333331</v>
      </c>
      <c r="M276" s="202">
        <v>10.926095238095238</v>
      </c>
      <c r="N276" s="10">
        <f t="shared" si="28"/>
        <v>780.5027</v>
      </c>
      <c r="O276" s="11">
        <f t="shared" si="29"/>
        <v>0.8261735752392243</v>
      </c>
    </row>
    <row r="277" spans="1:15" x14ac:dyDescent="0.35">
      <c r="A277" s="216">
        <f t="shared" si="30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25"/>
        <v>476.5</v>
      </c>
      <c r="G277" s="8">
        <v>116</v>
      </c>
      <c r="H277" s="8">
        <v>84</v>
      </c>
      <c r="I277" s="191">
        <f t="shared" si="27"/>
        <v>0.1</v>
      </c>
      <c r="J277" s="18">
        <f t="shared" si="26"/>
        <v>428.14499999999998</v>
      </c>
      <c r="K277" s="10">
        <f t="shared" si="24"/>
        <v>94.19189999999999</v>
      </c>
      <c r="L277" s="202">
        <v>180.32</v>
      </c>
      <c r="M277" s="202">
        <v>9.9760000000000009</v>
      </c>
      <c r="N277" s="10">
        <f t="shared" si="28"/>
        <v>712.63289999999995</v>
      </c>
      <c r="O277" s="11">
        <f t="shared" si="29"/>
        <v>1.4955569779643232</v>
      </c>
    </row>
    <row r="278" spans="1:15" x14ac:dyDescent="0.35">
      <c r="A278" s="216">
        <f t="shared" si="30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25"/>
        <v>561.4</v>
      </c>
      <c r="G278" s="8">
        <v>120</v>
      </c>
      <c r="H278" s="8">
        <v>85</v>
      </c>
      <c r="I278" s="191">
        <f t="shared" si="27"/>
        <v>0.10119047619047619</v>
      </c>
      <c r="J278" s="18">
        <f t="shared" si="26"/>
        <v>433.24196428571429</v>
      </c>
      <c r="K278" s="10">
        <f t="shared" si="24"/>
        <v>95.313232142857146</v>
      </c>
      <c r="L278" s="202">
        <v>182.46666666666667</v>
      </c>
      <c r="M278" s="202">
        <v>10.094761904761905</v>
      </c>
      <c r="N278" s="10">
        <f t="shared" si="28"/>
        <v>721.116625</v>
      </c>
      <c r="O278" s="11">
        <f t="shared" si="29"/>
        <v>1.2844970163876024</v>
      </c>
    </row>
    <row r="279" spans="1:15" x14ac:dyDescent="0.35">
      <c r="A279" s="216">
        <f t="shared" si="30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25"/>
        <v>756.1</v>
      </c>
      <c r="G279" s="8">
        <v>112</v>
      </c>
      <c r="H279" s="8">
        <v>59</v>
      </c>
      <c r="I279" s="191">
        <f t="shared" si="27"/>
        <v>7.0238095238095238E-2</v>
      </c>
      <c r="J279" s="18">
        <f t="shared" si="26"/>
        <v>300.72089285714287</v>
      </c>
      <c r="K279" s="10">
        <f t="shared" si="24"/>
        <v>66.158596428571428</v>
      </c>
      <c r="L279" s="202">
        <v>126.65333333333334</v>
      </c>
      <c r="M279" s="202">
        <v>7.0069523809523817</v>
      </c>
      <c r="N279" s="10">
        <f t="shared" si="28"/>
        <v>500.53977499999996</v>
      </c>
      <c r="O279" s="11">
        <f t="shared" si="29"/>
        <v>0.66200208305779651</v>
      </c>
    </row>
    <row r="280" spans="1:15" x14ac:dyDescent="0.35">
      <c r="A280" s="216">
        <f t="shared" si="30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25"/>
        <v>642.6</v>
      </c>
      <c r="G280" s="8">
        <v>96</v>
      </c>
      <c r="H280" s="8">
        <v>48</v>
      </c>
      <c r="I280" s="191">
        <f t="shared" si="27"/>
        <v>5.7142857142857141E-2</v>
      </c>
      <c r="J280" s="18">
        <f t="shared" si="26"/>
        <v>244.65428571428569</v>
      </c>
      <c r="K280" s="10">
        <f t="shared" si="24"/>
        <v>53.823942857142853</v>
      </c>
      <c r="L280" s="202">
        <v>103.03999999999999</v>
      </c>
      <c r="M280" s="202">
        <v>5.7005714285714291</v>
      </c>
      <c r="N280" s="10">
        <f t="shared" si="28"/>
        <v>407.21879999999993</v>
      </c>
      <c r="O280" s="11">
        <f t="shared" si="29"/>
        <v>0.63370494864612503</v>
      </c>
    </row>
    <row r="281" spans="1:15" x14ac:dyDescent="0.35">
      <c r="A281" s="216">
        <f t="shared" si="30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25"/>
        <v>631.4</v>
      </c>
      <c r="G281" s="8">
        <v>104</v>
      </c>
      <c r="H281" s="8">
        <v>54</v>
      </c>
      <c r="I281" s="191">
        <f t="shared" si="27"/>
        <v>6.4285714285714279E-2</v>
      </c>
      <c r="J281" s="18">
        <f t="shared" si="26"/>
        <v>275.23607142857139</v>
      </c>
      <c r="K281" s="10">
        <f t="shared" si="24"/>
        <v>60.551935714285705</v>
      </c>
      <c r="L281" s="202">
        <v>115.91999999999999</v>
      </c>
      <c r="M281" s="202">
        <v>6.4131428571428568</v>
      </c>
      <c r="N281" s="10">
        <f t="shared" si="28"/>
        <v>458.12115</v>
      </c>
      <c r="O281" s="11">
        <f t="shared" si="29"/>
        <v>0.72556406398479567</v>
      </c>
    </row>
    <row r="282" spans="1:15" x14ac:dyDescent="0.35">
      <c r="A282" s="216">
        <f t="shared" si="30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25"/>
        <v>461.4</v>
      </c>
      <c r="G282" s="8">
        <v>85</v>
      </c>
      <c r="H282" s="8">
        <v>65</v>
      </c>
      <c r="I282" s="191">
        <f t="shared" si="27"/>
        <v>7.7380952380952384E-2</v>
      </c>
      <c r="J282" s="18">
        <f t="shared" si="26"/>
        <v>331.30267857142854</v>
      </c>
      <c r="K282" s="10">
        <f t="shared" si="24"/>
        <v>72.88658928571428</v>
      </c>
      <c r="L282" s="202">
        <v>139.53333333333333</v>
      </c>
      <c r="M282" s="202">
        <v>7.7195238095238103</v>
      </c>
      <c r="N282" s="10">
        <f t="shared" si="28"/>
        <v>551.44212499999992</v>
      </c>
      <c r="O282" s="11">
        <f t="shared" si="29"/>
        <v>1.1951498157780667</v>
      </c>
    </row>
    <row r="283" spans="1:15" x14ac:dyDescent="0.35">
      <c r="A283" s="216">
        <f t="shared" si="30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25"/>
        <v>515.79999999999995</v>
      </c>
      <c r="G283" s="8">
        <v>120</v>
      </c>
      <c r="H283" s="8">
        <v>80</v>
      </c>
      <c r="I283" s="191">
        <f t="shared" si="27"/>
        <v>9.5238095238095233E-2</v>
      </c>
      <c r="J283" s="18">
        <f t="shared" si="26"/>
        <v>407.75714285714281</v>
      </c>
      <c r="K283" s="10">
        <f t="shared" si="24"/>
        <v>89.706571428571422</v>
      </c>
      <c r="L283" s="202">
        <v>171.73333333333332</v>
      </c>
      <c r="M283" s="202">
        <v>9.5009523809523806</v>
      </c>
      <c r="N283" s="10">
        <f t="shared" si="28"/>
        <v>678.69799999999998</v>
      </c>
      <c r="O283" s="11">
        <f t="shared" si="29"/>
        <v>1.3158162078324933</v>
      </c>
    </row>
    <row r="284" spans="1:15" x14ac:dyDescent="0.35">
      <c r="A284" s="216">
        <f t="shared" si="30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25"/>
        <v>604.9</v>
      </c>
      <c r="G284" s="8">
        <v>104</v>
      </c>
      <c r="H284" s="8">
        <v>57</v>
      </c>
      <c r="I284" s="191">
        <f t="shared" si="27"/>
        <v>6.7857142857142852E-2</v>
      </c>
      <c r="J284" s="18">
        <f t="shared" si="26"/>
        <v>290.52696428571426</v>
      </c>
      <c r="K284" s="10">
        <f t="shared" si="24"/>
        <v>63.915932142857137</v>
      </c>
      <c r="L284" s="202">
        <v>122.35999999999999</v>
      </c>
      <c r="M284" s="202">
        <v>6.7694285714285716</v>
      </c>
      <c r="N284" s="10">
        <f t="shared" si="28"/>
        <v>483.57232499999992</v>
      </c>
      <c r="O284" s="11">
        <f t="shared" si="29"/>
        <v>0.79942523557612821</v>
      </c>
    </row>
    <row r="285" spans="1:15" x14ac:dyDescent="0.35">
      <c r="A285" s="216">
        <f t="shared" si="30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25"/>
        <v>571.70000000000005</v>
      </c>
      <c r="G285" s="8">
        <v>84</v>
      </c>
      <c r="H285" s="8">
        <v>48</v>
      </c>
      <c r="I285" s="191">
        <f t="shared" si="27"/>
        <v>5.7142857142857141E-2</v>
      </c>
      <c r="J285" s="18">
        <f t="shared" si="26"/>
        <v>244.65428571428569</v>
      </c>
      <c r="K285" s="10">
        <f t="shared" si="24"/>
        <v>53.823942857142853</v>
      </c>
      <c r="L285" s="202">
        <v>103.03999999999999</v>
      </c>
      <c r="M285" s="202">
        <v>5.7005714285714291</v>
      </c>
      <c r="N285" s="10">
        <f t="shared" si="28"/>
        <v>407.21879999999993</v>
      </c>
      <c r="O285" s="11">
        <f t="shared" si="29"/>
        <v>0.71229456008395997</v>
      </c>
    </row>
    <row r="286" spans="1:15" x14ac:dyDescent="0.35">
      <c r="A286" s="216">
        <f t="shared" si="30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25"/>
        <v>522.5</v>
      </c>
      <c r="G286" s="8">
        <v>100</v>
      </c>
      <c r="H286" s="8">
        <v>60</v>
      </c>
      <c r="I286" s="191">
        <f t="shared" si="27"/>
        <v>7.1428571428571425E-2</v>
      </c>
      <c r="J286" s="18">
        <f t="shared" si="26"/>
        <v>305.81785714285712</v>
      </c>
      <c r="K286" s="10">
        <f t="shared" si="24"/>
        <v>67.27992857142857</v>
      </c>
      <c r="L286" s="202">
        <v>128.79999999999998</v>
      </c>
      <c r="M286" s="202">
        <v>7.1257142857142854</v>
      </c>
      <c r="N286" s="10">
        <f t="shared" si="28"/>
        <v>509.02349999999996</v>
      </c>
      <c r="O286" s="11">
        <f t="shared" si="29"/>
        <v>0.9742076555023923</v>
      </c>
    </row>
    <row r="287" spans="1:15" x14ac:dyDescent="0.35">
      <c r="A287" s="216">
        <f t="shared" si="30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25"/>
        <v>324.7</v>
      </c>
      <c r="G287" s="8">
        <v>68</v>
      </c>
      <c r="H287" s="8">
        <v>44</v>
      </c>
      <c r="I287" s="191">
        <f t="shared" si="27"/>
        <v>5.2380952380952382E-2</v>
      </c>
      <c r="J287" s="18">
        <f t="shared" si="26"/>
        <v>224.26642857142858</v>
      </c>
      <c r="K287" s="10">
        <f t="shared" si="24"/>
        <v>49.338614285714286</v>
      </c>
      <c r="L287" s="202">
        <v>94.453333333333333</v>
      </c>
      <c r="M287" s="202">
        <v>5.2255238095238097</v>
      </c>
      <c r="N287" s="10">
        <f t="shared" si="28"/>
        <v>373.28389999999996</v>
      </c>
      <c r="O287" s="11">
        <f t="shared" si="29"/>
        <v>1.1496270403449338</v>
      </c>
    </row>
    <row r="288" spans="1:15" x14ac:dyDescent="0.35">
      <c r="A288" s="216">
        <f t="shared" si="30"/>
        <v>283</v>
      </c>
      <c r="B288" s="89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25"/>
        <v>519.5</v>
      </c>
      <c r="G288" s="8">
        <v>108</v>
      </c>
      <c r="H288" s="8">
        <v>0</v>
      </c>
      <c r="I288" s="191">
        <f t="shared" si="27"/>
        <v>0</v>
      </c>
      <c r="J288" s="18">
        <f t="shared" si="26"/>
        <v>0</v>
      </c>
      <c r="K288" s="10">
        <f t="shared" si="24"/>
        <v>0</v>
      </c>
      <c r="L288" s="202">
        <v>0</v>
      </c>
      <c r="M288" s="202">
        <v>0</v>
      </c>
      <c r="N288" s="10">
        <f t="shared" si="28"/>
        <v>0</v>
      </c>
      <c r="O288" s="11">
        <f t="shared" si="29"/>
        <v>0</v>
      </c>
    </row>
    <row r="289" spans="1:15" x14ac:dyDescent="0.35">
      <c r="A289" s="216">
        <f t="shared" si="30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25"/>
        <v>221.7</v>
      </c>
      <c r="G289" s="8">
        <v>0</v>
      </c>
      <c r="H289" s="8">
        <v>0</v>
      </c>
      <c r="I289" s="191">
        <f t="shared" si="27"/>
        <v>0</v>
      </c>
      <c r="J289" s="18">
        <f t="shared" si="26"/>
        <v>0</v>
      </c>
      <c r="K289" s="10">
        <f t="shared" si="24"/>
        <v>0</v>
      </c>
      <c r="L289" s="202">
        <v>0</v>
      </c>
      <c r="M289" s="202">
        <v>0</v>
      </c>
      <c r="N289" s="10">
        <f t="shared" si="28"/>
        <v>0</v>
      </c>
      <c r="O289" s="11">
        <f t="shared" si="29"/>
        <v>0</v>
      </c>
    </row>
    <row r="290" spans="1:15" x14ac:dyDescent="0.35">
      <c r="A290" s="216">
        <f t="shared" si="30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25"/>
        <v>312.5</v>
      </c>
      <c r="G290" s="8">
        <v>0</v>
      </c>
      <c r="H290" s="8">
        <v>0</v>
      </c>
      <c r="I290" s="191">
        <f t="shared" si="27"/>
        <v>0</v>
      </c>
      <c r="J290" s="18">
        <f t="shared" si="26"/>
        <v>0</v>
      </c>
      <c r="K290" s="10">
        <f t="shared" si="24"/>
        <v>0</v>
      </c>
      <c r="L290" s="202">
        <v>0</v>
      </c>
      <c r="M290" s="202">
        <v>0</v>
      </c>
      <c r="N290" s="10">
        <f t="shared" si="28"/>
        <v>0</v>
      </c>
      <c r="O290" s="11">
        <f t="shared" si="29"/>
        <v>0</v>
      </c>
    </row>
    <row r="291" spans="1:15" x14ac:dyDescent="0.35">
      <c r="A291" s="216">
        <f t="shared" si="30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25"/>
        <v>644.1</v>
      </c>
      <c r="G291" s="8">
        <v>97</v>
      </c>
      <c r="H291" s="8">
        <v>55</v>
      </c>
      <c r="I291" s="191">
        <f t="shared" si="27"/>
        <v>6.5476190476190479E-2</v>
      </c>
      <c r="J291" s="18">
        <f t="shared" si="26"/>
        <v>280.3330357142857</v>
      </c>
      <c r="K291" s="10">
        <f t="shared" si="24"/>
        <v>61.673267857142854</v>
      </c>
      <c r="L291" s="202">
        <v>118.06666666666666</v>
      </c>
      <c r="M291" s="202">
        <v>6.5319047619047623</v>
      </c>
      <c r="N291" s="10">
        <f t="shared" si="28"/>
        <v>466.60487499999994</v>
      </c>
      <c r="O291" s="11">
        <f t="shared" si="29"/>
        <v>0.72442924235367168</v>
      </c>
    </row>
    <row r="292" spans="1:15" x14ac:dyDescent="0.35">
      <c r="A292" s="216">
        <f t="shared" si="30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25"/>
        <v>451.9</v>
      </c>
      <c r="G292" s="8">
        <v>105</v>
      </c>
      <c r="H292" s="8">
        <v>77</v>
      </c>
      <c r="I292" s="191">
        <f t="shared" si="27"/>
        <v>9.166666666666666E-2</v>
      </c>
      <c r="J292" s="18">
        <f t="shared" si="26"/>
        <v>392.46624999999995</v>
      </c>
      <c r="K292" s="10">
        <f t="shared" si="24"/>
        <v>86.342574999999982</v>
      </c>
      <c r="L292" s="202">
        <v>165.29333333333332</v>
      </c>
      <c r="M292" s="202">
        <v>9.1446666666666658</v>
      </c>
      <c r="N292" s="10">
        <f t="shared" si="28"/>
        <v>653.24682499999994</v>
      </c>
      <c r="O292" s="11">
        <f t="shared" si="29"/>
        <v>1.4455561518034963</v>
      </c>
    </row>
    <row r="293" spans="1:15" x14ac:dyDescent="0.35">
      <c r="A293" s="216">
        <f t="shared" si="30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25"/>
        <v>556.5</v>
      </c>
      <c r="G293" s="8">
        <v>90</v>
      </c>
      <c r="H293" s="8">
        <v>56</v>
      </c>
      <c r="I293" s="191">
        <f t="shared" si="27"/>
        <v>6.6666666666666666E-2</v>
      </c>
      <c r="J293" s="18">
        <f t="shared" si="26"/>
        <v>285.43</v>
      </c>
      <c r="K293" s="10">
        <f t="shared" si="24"/>
        <v>62.794600000000003</v>
      </c>
      <c r="L293" s="202">
        <v>120.21333333333334</v>
      </c>
      <c r="M293" s="202">
        <v>6.6506666666666669</v>
      </c>
      <c r="N293" s="10">
        <f t="shared" si="28"/>
        <v>475.08860000000004</v>
      </c>
      <c r="O293" s="11">
        <f t="shared" si="29"/>
        <v>0.85370817610062899</v>
      </c>
    </row>
    <row r="294" spans="1:15" x14ac:dyDescent="0.35">
      <c r="A294" s="216">
        <f t="shared" si="30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25"/>
        <v>484.3</v>
      </c>
      <c r="G294" s="8">
        <v>90</v>
      </c>
      <c r="H294" s="8">
        <v>72</v>
      </c>
      <c r="I294" s="191">
        <f t="shared" si="27"/>
        <v>8.5714285714285715E-2</v>
      </c>
      <c r="J294" s="18">
        <f t="shared" si="26"/>
        <v>366.98142857142858</v>
      </c>
      <c r="K294" s="10">
        <f t="shared" si="24"/>
        <v>80.735914285714287</v>
      </c>
      <c r="L294" s="202">
        <v>154.56</v>
      </c>
      <c r="M294" s="202">
        <v>8.5508571428571436</v>
      </c>
      <c r="N294" s="10">
        <f t="shared" si="28"/>
        <v>610.82820000000004</v>
      </c>
      <c r="O294" s="11">
        <f t="shared" si="29"/>
        <v>1.4858384821211383</v>
      </c>
    </row>
    <row r="295" spans="1:15" x14ac:dyDescent="0.35">
      <c r="A295" s="216">
        <f t="shared" si="30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25"/>
        <v>554.70000000000005</v>
      </c>
      <c r="G295" s="8">
        <v>92</v>
      </c>
      <c r="H295" s="8">
        <v>61</v>
      </c>
      <c r="I295" s="191">
        <f t="shared" si="27"/>
        <v>7.2619047619047625E-2</v>
      </c>
      <c r="J295" s="18">
        <f t="shared" si="26"/>
        <v>310.91482142857143</v>
      </c>
      <c r="K295" s="10">
        <f t="shared" si="24"/>
        <v>68.401260714285712</v>
      </c>
      <c r="L295" s="202">
        <v>130.94666666666666</v>
      </c>
      <c r="M295" s="202">
        <v>7.2444761904761918</v>
      </c>
      <c r="N295" s="10">
        <f t="shared" si="28"/>
        <v>517.50722499999995</v>
      </c>
      <c r="O295" s="11">
        <f t="shared" si="29"/>
        <v>0.97514080459770092</v>
      </c>
    </row>
    <row r="296" spans="1:15" x14ac:dyDescent="0.35">
      <c r="A296" s="216">
        <f t="shared" si="30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25"/>
        <v>401</v>
      </c>
      <c r="G296" s="8">
        <v>83</v>
      </c>
      <c r="H296" s="8">
        <v>68</v>
      </c>
      <c r="I296" s="191">
        <f t="shared" si="27"/>
        <v>8.0952380952380956E-2</v>
      </c>
      <c r="J296" s="18">
        <f t="shared" si="26"/>
        <v>346.59357142857141</v>
      </c>
      <c r="K296" s="10">
        <f t="shared" si="24"/>
        <v>76.250585714285705</v>
      </c>
      <c r="L296" s="202">
        <v>145.97333333333333</v>
      </c>
      <c r="M296" s="202">
        <v>8.0758095238095251</v>
      </c>
      <c r="N296" s="10">
        <f t="shared" si="28"/>
        <v>576.89329999999995</v>
      </c>
      <c r="O296" s="11">
        <f t="shared" si="29"/>
        <v>1.4386366583541146</v>
      </c>
    </row>
    <row r="297" spans="1:15" x14ac:dyDescent="0.35">
      <c r="A297" s="216">
        <f t="shared" si="30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25"/>
        <v>456.4</v>
      </c>
      <c r="G297" s="8">
        <v>100</v>
      </c>
      <c r="H297" s="8">
        <v>69</v>
      </c>
      <c r="I297" s="191">
        <f t="shared" si="27"/>
        <v>8.2142857142857142E-2</v>
      </c>
      <c r="J297" s="18">
        <f t="shared" si="26"/>
        <v>351.69053571428572</v>
      </c>
      <c r="K297" s="10">
        <f t="shared" si="24"/>
        <v>77.371917857142861</v>
      </c>
      <c r="L297" s="202">
        <v>148.12</v>
      </c>
      <c r="M297" s="202">
        <v>8.1945714285714288</v>
      </c>
      <c r="N297" s="10">
        <f t="shared" si="28"/>
        <v>585.377025</v>
      </c>
      <c r="O297" s="11">
        <f t="shared" si="29"/>
        <v>1.2825964614373357</v>
      </c>
    </row>
    <row r="298" spans="1:15" x14ac:dyDescent="0.35">
      <c r="A298" s="216">
        <f t="shared" si="30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25"/>
        <v>419</v>
      </c>
      <c r="G298" s="8">
        <v>96</v>
      </c>
      <c r="H298" s="8">
        <v>59</v>
      </c>
      <c r="I298" s="191">
        <f t="shared" si="27"/>
        <v>7.0238095238095238E-2</v>
      </c>
      <c r="J298" s="18">
        <f t="shared" si="26"/>
        <v>300.72089285714287</v>
      </c>
      <c r="K298" s="10">
        <f t="shared" si="24"/>
        <v>66.158596428571428</v>
      </c>
      <c r="L298" s="202">
        <v>126.65333333333334</v>
      </c>
      <c r="M298" s="202">
        <v>7.0069523809523817</v>
      </c>
      <c r="N298" s="10">
        <f t="shared" si="28"/>
        <v>500.53977499999996</v>
      </c>
      <c r="O298" s="11">
        <f t="shared" si="29"/>
        <v>1.1946056682577564</v>
      </c>
    </row>
    <row r="299" spans="1:15" x14ac:dyDescent="0.35">
      <c r="A299" s="216">
        <f t="shared" si="30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25"/>
        <v>450.7</v>
      </c>
      <c r="G299" s="8">
        <v>90</v>
      </c>
      <c r="H299" s="8">
        <v>73</v>
      </c>
      <c r="I299" s="191">
        <f t="shared" si="27"/>
        <v>8.6904761904761901E-2</v>
      </c>
      <c r="J299" s="18">
        <f t="shared" si="26"/>
        <v>372.07839285714283</v>
      </c>
      <c r="K299" s="10">
        <f t="shared" si="24"/>
        <v>81.857246428571429</v>
      </c>
      <c r="L299" s="202">
        <v>156.70666666666665</v>
      </c>
      <c r="M299" s="202">
        <v>8.6696190476190473</v>
      </c>
      <c r="N299" s="10">
        <f t="shared" si="28"/>
        <v>619.31192499999986</v>
      </c>
      <c r="O299" s="11">
        <f t="shared" si="29"/>
        <v>1.3741112158863986</v>
      </c>
    </row>
    <row r="300" spans="1:15" x14ac:dyDescent="0.35">
      <c r="A300" s="216">
        <f t="shared" si="30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25"/>
        <v>403.5</v>
      </c>
      <c r="G300" s="8">
        <v>78</v>
      </c>
      <c r="H300" s="8">
        <v>63</v>
      </c>
      <c r="I300" s="191">
        <f t="shared" si="27"/>
        <v>7.4999999999999997E-2</v>
      </c>
      <c r="J300" s="18">
        <f t="shared" si="26"/>
        <v>321.10874999999999</v>
      </c>
      <c r="K300" s="10">
        <f t="shared" si="24"/>
        <v>70.643924999999996</v>
      </c>
      <c r="L300" s="202">
        <v>135.24</v>
      </c>
      <c r="M300" s="202">
        <v>7.4820000000000002</v>
      </c>
      <c r="N300" s="10">
        <f t="shared" si="28"/>
        <v>534.47467499999993</v>
      </c>
      <c r="O300" s="11">
        <f t="shared" si="29"/>
        <v>1.3245964684014868</v>
      </c>
    </row>
    <row r="301" spans="1:15" x14ac:dyDescent="0.35">
      <c r="A301" s="216">
        <f t="shared" si="30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25"/>
        <v>453.72</v>
      </c>
      <c r="G301" s="8">
        <v>90</v>
      </c>
      <c r="H301" s="8">
        <v>72</v>
      </c>
      <c r="I301" s="191">
        <f t="shared" si="27"/>
        <v>8.5714285714285715E-2</v>
      </c>
      <c r="J301" s="18">
        <f t="shared" si="26"/>
        <v>366.98142857142858</v>
      </c>
      <c r="K301" s="10">
        <f t="shared" si="24"/>
        <v>80.735914285714287</v>
      </c>
      <c r="L301" s="202">
        <v>154.56</v>
      </c>
      <c r="M301" s="202">
        <v>8.5508571428571436</v>
      </c>
      <c r="N301" s="10">
        <f t="shared" si="28"/>
        <v>610.82820000000004</v>
      </c>
      <c r="O301" s="11">
        <f t="shared" si="29"/>
        <v>1.3462668606188839</v>
      </c>
    </row>
    <row r="302" spans="1:15" x14ac:dyDescent="0.35">
      <c r="A302" s="216">
        <f t="shared" si="30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25"/>
        <v>535.75</v>
      </c>
      <c r="G302" s="8">
        <v>115</v>
      </c>
      <c r="H302" s="8">
        <v>80</v>
      </c>
      <c r="I302" s="191">
        <f t="shared" si="27"/>
        <v>9.5238095238095233E-2</v>
      </c>
      <c r="J302" s="18">
        <f t="shared" si="26"/>
        <v>407.75714285714281</v>
      </c>
      <c r="K302" s="10">
        <f t="shared" si="24"/>
        <v>89.706571428571422</v>
      </c>
      <c r="L302" s="202">
        <v>171.73333333333332</v>
      </c>
      <c r="M302" s="202">
        <v>9.5009523809523806</v>
      </c>
      <c r="N302" s="10">
        <f t="shared" si="28"/>
        <v>678.69799999999998</v>
      </c>
      <c r="O302" s="11">
        <f t="shared" si="29"/>
        <v>1.2668184787680821</v>
      </c>
    </row>
    <row r="303" spans="1:15" x14ac:dyDescent="0.35">
      <c r="A303" s="216">
        <f t="shared" si="30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25"/>
        <v>133.4</v>
      </c>
      <c r="G303" s="8">
        <v>0</v>
      </c>
      <c r="H303" s="8">
        <v>0</v>
      </c>
      <c r="I303" s="191">
        <f t="shared" si="27"/>
        <v>0</v>
      </c>
      <c r="J303" s="18">
        <f t="shared" si="26"/>
        <v>0</v>
      </c>
      <c r="K303" s="10">
        <f t="shared" si="24"/>
        <v>0</v>
      </c>
      <c r="L303" s="202">
        <v>0</v>
      </c>
      <c r="M303" s="202">
        <v>0</v>
      </c>
      <c r="N303" s="10">
        <f t="shared" si="28"/>
        <v>0</v>
      </c>
      <c r="O303" s="11">
        <f t="shared" si="29"/>
        <v>0</v>
      </c>
    </row>
    <row r="304" spans="1:15" x14ac:dyDescent="0.35">
      <c r="A304" s="216">
        <f t="shared" si="30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25"/>
        <v>506.7</v>
      </c>
      <c r="G304" s="8">
        <v>80</v>
      </c>
      <c r="H304" s="8">
        <v>49</v>
      </c>
      <c r="I304" s="191">
        <f t="shared" si="27"/>
        <v>5.8333333333333334E-2</v>
      </c>
      <c r="J304" s="18">
        <f t="shared" si="26"/>
        <v>249.75125</v>
      </c>
      <c r="K304" s="10">
        <f t="shared" si="24"/>
        <v>54.945275000000002</v>
      </c>
      <c r="L304" s="202">
        <v>105.18666666666665</v>
      </c>
      <c r="M304" s="202">
        <v>5.8193333333333337</v>
      </c>
      <c r="N304" s="10">
        <f t="shared" si="28"/>
        <v>415.70252500000004</v>
      </c>
      <c r="O304" s="11">
        <f t="shared" si="29"/>
        <v>0.8204115354253011</v>
      </c>
    </row>
    <row r="305" spans="1:15" x14ac:dyDescent="0.35">
      <c r="A305" s="216">
        <f t="shared" si="30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25"/>
        <v>269.3</v>
      </c>
      <c r="G305" s="8">
        <v>0</v>
      </c>
      <c r="H305" s="8">
        <v>0</v>
      </c>
      <c r="I305" s="191">
        <f t="shared" si="27"/>
        <v>0</v>
      </c>
      <c r="J305" s="18">
        <f t="shared" si="26"/>
        <v>0</v>
      </c>
      <c r="K305" s="10">
        <f t="shared" si="24"/>
        <v>0</v>
      </c>
      <c r="L305" s="202">
        <v>0</v>
      </c>
      <c r="M305" s="202">
        <v>0</v>
      </c>
      <c r="N305" s="10">
        <v>0</v>
      </c>
      <c r="O305" s="11">
        <f t="shared" si="29"/>
        <v>0</v>
      </c>
    </row>
    <row r="306" spans="1:15" x14ac:dyDescent="0.35">
      <c r="A306" s="216">
        <f t="shared" si="30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25"/>
        <v>294</v>
      </c>
      <c r="G306" s="8">
        <v>60</v>
      </c>
      <c r="H306" s="8">
        <v>49</v>
      </c>
      <c r="I306" s="191">
        <f t="shared" si="27"/>
        <v>5.8333333333333334E-2</v>
      </c>
      <c r="J306" s="18">
        <f t="shared" ref="J306:J367" si="31">I306*$J$2</f>
        <v>249.75125</v>
      </c>
      <c r="K306" s="10">
        <f t="shared" si="24"/>
        <v>54.945275000000002</v>
      </c>
      <c r="L306" s="202">
        <v>105.18666666666665</v>
      </c>
      <c r="M306" s="202">
        <v>5.8193333333333337</v>
      </c>
      <c r="N306" s="10">
        <f t="shared" si="28"/>
        <v>415.70252500000004</v>
      </c>
      <c r="O306" s="11">
        <f t="shared" si="29"/>
        <v>1.4139541666666668</v>
      </c>
    </row>
    <row r="307" spans="1:15" x14ac:dyDescent="0.35">
      <c r="A307" s="216">
        <f t="shared" si="30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25"/>
        <v>302.59999999999997</v>
      </c>
      <c r="G307" s="8">
        <v>55</v>
      </c>
      <c r="H307" s="8">
        <v>47</v>
      </c>
      <c r="I307" s="191">
        <f t="shared" si="27"/>
        <v>5.5952380952380955E-2</v>
      </c>
      <c r="J307" s="18">
        <f t="shared" si="31"/>
        <v>239.55732142857144</v>
      </c>
      <c r="K307" s="10">
        <f t="shared" si="24"/>
        <v>52.702610714285719</v>
      </c>
      <c r="L307" s="202">
        <v>100.89333333333335</v>
      </c>
      <c r="M307" s="202">
        <v>5.5818095238095244</v>
      </c>
      <c r="N307" s="10">
        <f t="shared" si="28"/>
        <v>398.73507500000005</v>
      </c>
      <c r="O307" s="11">
        <f t="shared" si="29"/>
        <v>1.4129520729978742</v>
      </c>
    </row>
    <row r="308" spans="1:15" x14ac:dyDescent="0.35">
      <c r="A308" s="216">
        <f t="shared" si="30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25"/>
        <v>621.4</v>
      </c>
      <c r="G308" s="8">
        <v>126</v>
      </c>
      <c r="H308" s="8">
        <v>75</v>
      </c>
      <c r="I308" s="191">
        <f t="shared" si="27"/>
        <v>8.9285714285714288E-2</v>
      </c>
      <c r="J308" s="18">
        <f t="shared" si="31"/>
        <v>382.27232142857144</v>
      </c>
      <c r="K308" s="10">
        <f t="shared" ref="K308:K369" si="32">J308*0.22</f>
        <v>84.099910714285713</v>
      </c>
      <c r="L308" s="202">
        <v>161</v>
      </c>
      <c r="M308" s="202">
        <v>8.9071428571428584</v>
      </c>
      <c r="N308" s="10">
        <f t="shared" si="28"/>
        <v>636.27937500000007</v>
      </c>
      <c r="O308" s="11">
        <f t="shared" si="29"/>
        <v>1.1073431517577446</v>
      </c>
    </row>
    <row r="309" spans="1:15" x14ac:dyDescent="0.35">
      <c r="A309" s="216">
        <f t="shared" si="30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25"/>
        <v>240.2</v>
      </c>
      <c r="G309" s="195">
        <v>34</v>
      </c>
      <c r="H309" s="195">
        <v>34</v>
      </c>
      <c r="I309" s="191">
        <f t="shared" si="27"/>
        <v>4.0476190476190478E-2</v>
      </c>
      <c r="J309" s="18">
        <f t="shared" si="31"/>
        <v>173.2967857142857</v>
      </c>
      <c r="K309" s="10">
        <f t="shared" si="32"/>
        <v>38.125292857142853</v>
      </c>
      <c r="L309" s="202">
        <v>72.986666666666665</v>
      </c>
      <c r="M309" s="202">
        <v>4.0379047619047626</v>
      </c>
      <c r="N309" s="10">
        <f t="shared" si="28"/>
        <v>288.44664999999998</v>
      </c>
      <c r="O309" s="11">
        <f t="shared" si="29"/>
        <v>1.2008603247293921</v>
      </c>
    </row>
    <row r="310" spans="1:15" x14ac:dyDescent="0.35">
      <c r="A310" s="216">
        <f t="shared" si="30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25"/>
        <v>580.6</v>
      </c>
      <c r="G310" s="8">
        <v>146</v>
      </c>
      <c r="H310" s="8">
        <v>100</v>
      </c>
      <c r="I310" s="191">
        <f t="shared" si="27"/>
        <v>0.11904761904761904</v>
      </c>
      <c r="J310" s="18">
        <f t="shared" si="31"/>
        <v>509.6964285714285</v>
      </c>
      <c r="K310" s="10">
        <f t="shared" si="32"/>
        <v>112.13321428571427</v>
      </c>
      <c r="L310" s="202">
        <v>214.66666666666666</v>
      </c>
      <c r="M310" s="202">
        <v>11.876190476190477</v>
      </c>
      <c r="N310" s="10">
        <f t="shared" si="28"/>
        <v>848.37249999999983</v>
      </c>
      <c r="O310" s="11">
        <f t="shared" si="29"/>
        <v>1.6283541266794623</v>
      </c>
    </row>
    <row r="311" spans="1:15" x14ac:dyDescent="0.35">
      <c r="A311" s="216">
        <f t="shared" si="30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33">C311+D311+E311</f>
        <v>630.29999999999995</v>
      </c>
      <c r="G311" s="8">
        <v>148</v>
      </c>
      <c r="H311" s="8">
        <v>98</v>
      </c>
      <c r="I311" s="191">
        <f t="shared" si="27"/>
        <v>0.11666666666666667</v>
      </c>
      <c r="J311" s="18">
        <f t="shared" si="31"/>
        <v>499.5025</v>
      </c>
      <c r="K311" s="10">
        <f t="shared" si="32"/>
        <v>109.89055</v>
      </c>
      <c r="L311" s="202">
        <v>210.37333333333331</v>
      </c>
      <c r="M311" s="202">
        <v>11.638666666666667</v>
      </c>
      <c r="N311" s="10">
        <f t="shared" si="28"/>
        <v>831.40505000000007</v>
      </c>
      <c r="O311" s="11">
        <f t="shared" si="29"/>
        <v>1.3190624305886087</v>
      </c>
    </row>
    <row r="312" spans="1:15" x14ac:dyDescent="0.35">
      <c r="A312" s="216">
        <f t="shared" si="30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33"/>
        <v>751.9</v>
      </c>
      <c r="G312" s="8">
        <v>104</v>
      </c>
      <c r="H312" s="8">
        <v>68</v>
      </c>
      <c r="I312" s="191">
        <f t="shared" si="27"/>
        <v>8.0952380952380956E-2</v>
      </c>
      <c r="J312" s="18">
        <f t="shared" si="31"/>
        <v>346.59357142857141</v>
      </c>
      <c r="K312" s="10">
        <f t="shared" si="32"/>
        <v>76.250585714285705</v>
      </c>
      <c r="L312" s="202">
        <v>145.97333333333333</v>
      </c>
      <c r="M312" s="202">
        <v>8.0758095238095251</v>
      </c>
      <c r="N312" s="10">
        <f t="shared" si="28"/>
        <v>576.89329999999995</v>
      </c>
      <c r="O312" s="11">
        <f t="shared" si="29"/>
        <v>0.81724507720640316</v>
      </c>
    </row>
    <row r="313" spans="1:15" x14ac:dyDescent="0.35">
      <c r="A313" s="216">
        <f t="shared" si="30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33"/>
        <v>212.8</v>
      </c>
      <c r="G313" s="8">
        <v>0</v>
      </c>
      <c r="H313" s="8">
        <v>0</v>
      </c>
      <c r="I313" s="191">
        <f t="shared" si="27"/>
        <v>0</v>
      </c>
      <c r="J313" s="18">
        <f t="shared" si="31"/>
        <v>0</v>
      </c>
      <c r="K313" s="10">
        <f t="shared" si="32"/>
        <v>0</v>
      </c>
      <c r="L313" s="202">
        <v>0</v>
      </c>
      <c r="M313" s="202">
        <v>0</v>
      </c>
      <c r="N313" s="10">
        <f t="shared" si="28"/>
        <v>0</v>
      </c>
      <c r="O313" s="11">
        <f t="shared" si="29"/>
        <v>0</v>
      </c>
    </row>
    <row r="314" spans="1:15" x14ac:dyDescent="0.35">
      <c r="A314" s="216">
        <f t="shared" si="30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33"/>
        <v>387.9</v>
      </c>
      <c r="G314" s="8">
        <v>0</v>
      </c>
      <c r="H314" s="8">
        <v>0</v>
      </c>
      <c r="I314" s="191">
        <f t="shared" si="27"/>
        <v>0</v>
      </c>
      <c r="J314" s="18">
        <f t="shared" si="31"/>
        <v>0</v>
      </c>
      <c r="K314" s="10">
        <f t="shared" si="32"/>
        <v>0</v>
      </c>
      <c r="L314" s="202">
        <v>0</v>
      </c>
      <c r="M314" s="202">
        <v>0</v>
      </c>
      <c r="N314" s="10">
        <f t="shared" si="28"/>
        <v>0</v>
      </c>
      <c r="O314" s="11">
        <f t="shared" si="29"/>
        <v>0</v>
      </c>
    </row>
    <row r="315" spans="1:15" x14ac:dyDescent="0.35">
      <c r="A315" s="216">
        <f t="shared" si="30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33"/>
        <v>474.4</v>
      </c>
      <c r="G315" s="8">
        <v>0</v>
      </c>
      <c r="H315" s="8">
        <v>0</v>
      </c>
      <c r="I315" s="191">
        <f t="shared" si="27"/>
        <v>0</v>
      </c>
      <c r="J315" s="18">
        <f t="shared" si="31"/>
        <v>0</v>
      </c>
      <c r="K315" s="10">
        <f t="shared" si="32"/>
        <v>0</v>
      </c>
      <c r="L315" s="202">
        <v>0</v>
      </c>
      <c r="M315" s="202">
        <v>0</v>
      </c>
      <c r="N315" s="10">
        <f t="shared" si="28"/>
        <v>0</v>
      </c>
      <c r="O315" s="11">
        <f t="shared" si="29"/>
        <v>0</v>
      </c>
    </row>
    <row r="316" spans="1:15" x14ac:dyDescent="0.35">
      <c r="A316" s="216">
        <f t="shared" si="30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33"/>
        <v>549.4</v>
      </c>
      <c r="G316" s="8">
        <v>0</v>
      </c>
      <c r="H316" s="8">
        <v>0</v>
      </c>
      <c r="I316" s="191">
        <f t="shared" si="27"/>
        <v>0</v>
      </c>
      <c r="J316" s="18">
        <f t="shared" si="31"/>
        <v>0</v>
      </c>
      <c r="K316" s="10">
        <f t="shared" si="32"/>
        <v>0</v>
      </c>
      <c r="L316" s="202">
        <v>0</v>
      </c>
      <c r="M316" s="202">
        <v>0</v>
      </c>
      <c r="N316" s="10">
        <f t="shared" si="28"/>
        <v>0</v>
      </c>
      <c r="O316" s="11">
        <f t="shared" si="29"/>
        <v>0</v>
      </c>
    </row>
    <row r="317" spans="1:15" x14ac:dyDescent="0.35">
      <c r="A317" s="216">
        <f t="shared" si="30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33"/>
        <v>189</v>
      </c>
      <c r="G317" s="8">
        <v>0</v>
      </c>
      <c r="H317" s="8">
        <v>0</v>
      </c>
      <c r="I317" s="191">
        <f t="shared" si="27"/>
        <v>0</v>
      </c>
      <c r="J317" s="18">
        <f t="shared" si="31"/>
        <v>0</v>
      </c>
      <c r="K317" s="10">
        <f t="shared" si="32"/>
        <v>0</v>
      </c>
      <c r="L317" s="202">
        <v>0</v>
      </c>
      <c r="M317" s="202">
        <v>0</v>
      </c>
      <c r="N317" s="10">
        <f t="shared" si="28"/>
        <v>0</v>
      </c>
      <c r="O317" s="11">
        <f t="shared" si="29"/>
        <v>0</v>
      </c>
    </row>
    <row r="318" spans="1:15" x14ac:dyDescent="0.35">
      <c r="A318" s="216">
        <f t="shared" si="30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33"/>
        <v>276.5</v>
      </c>
      <c r="G318" s="8">
        <v>0</v>
      </c>
      <c r="H318" s="8">
        <v>0</v>
      </c>
      <c r="I318" s="191">
        <f t="shared" si="27"/>
        <v>0</v>
      </c>
      <c r="J318" s="18">
        <f t="shared" si="31"/>
        <v>0</v>
      </c>
      <c r="K318" s="10">
        <f t="shared" si="32"/>
        <v>0</v>
      </c>
      <c r="L318" s="202">
        <v>0</v>
      </c>
      <c r="M318" s="202">
        <v>0</v>
      </c>
      <c r="N318" s="10">
        <f t="shared" si="28"/>
        <v>0</v>
      </c>
      <c r="O318" s="11">
        <f t="shared" si="29"/>
        <v>0</v>
      </c>
    </row>
    <row r="319" spans="1:15" x14ac:dyDescent="0.35">
      <c r="A319" s="216">
        <f t="shared" si="30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33"/>
        <v>627.9</v>
      </c>
      <c r="G319" s="8">
        <v>110</v>
      </c>
      <c r="H319" s="8">
        <v>55</v>
      </c>
      <c r="I319" s="191">
        <f t="shared" si="27"/>
        <v>6.5476190476190479E-2</v>
      </c>
      <c r="J319" s="18">
        <f t="shared" si="31"/>
        <v>280.3330357142857</v>
      </c>
      <c r="K319" s="10">
        <f t="shared" si="32"/>
        <v>61.673267857142854</v>
      </c>
      <c r="L319" s="202">
        <v>118.06666666666666</v>
      </c>
      <c r="M319" s="202">
        <v>6.5319047619047623</v>
      </c>
      <c r="N319" s="10">
        <f t="shared" si="28"/>
        <v>466.60487499999994</v>
      </c>
      <c r="O319" s="11">
        <f t="shared" si="29"/>
        <v>0.74311972447842001</v>
      </c>
    </row>
    <row r="320" spans="1:15" x14ac:dyDescent="0.35">
      <c r="A320" s="216">
        <f t="shared" si="30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33"/>
        <v>645.70000000000005</v>
      </c>
      <c r="G320" s="8">
        <v>126</v>
      </c>
      <c r="H320" s="8">
        <v>87</v>
      </c>
      <c r="I320" s="191">
        <f t="shared" si="27"/>
        <v>0.10357142857142858</v>
      </c>
      <c r="J320" s="18">
        <f t="shared" si="31"/>
        <v>443.43589285714285</v>
      </c>
      <c r="K320" s="10">
        <f t="shared" si="32"/>
        <v>97.55589642857143</v>
      </c>
      <c r="L320" s="202">
        <v>186.76000000000002</v>
      </c>
      <c r="M320" s="202">
        <v>10.332285714285716</v>
      </c>
      <c r="N320" s="10">
        <f t="shared" si="28"/>
        <v>738.08407499999998</v>
      </c>
      <c r="O320" s="11">
        <f t="shared" si="29"/>
        <v>1.1430758479169891</v>
      </c>
    </row>
    <row r="321" spans="1:15" x14ac:dyDescent="0.35">
      <c r="A321" s="216">
        <f t="shared" si="30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33"/>
        <v>443.59999999999997</v>
      </c>
      <c r="G321" s="8">
        <v>75</v>
      </c>
      <c r="H321" s="8">
        <v>60</v>
      </c>
      <c r="I321" s="191">
        <f t="shared" si="27"/>
        <v>7.1428571428571425E-2</v>
      </c>
      <c r="J321" s="18">
        <f t="shared" si="31"/>
        <v>305.81785714285712</v>
      </c>
      <c r="K321" s="10">
        <f t="shared" si="32"/>
        <v>67.27992857142857</v>
      </c>
      <c r="L321" s="202">
        <v>128.79999999999998</v>
      </c>
      <c r="M321" s="202">
        <v>7.1257142857142854</v>
      </c>
      <c r="N321" s="10">
        <f t="shared" si="28"/>
        <v>509.02349999999996</v>
      </c>
      <c r="O321" s="11">
        <f t="shared" si="29"/>
        <v>1.1832252440725244</v>
      </c>
    </row>
    <row r="322" spans="1:15" x14ac:dyDescent="0.35">
      <c r="A322" s="216">
        <f t="shared" si="30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33"/>
        <v>710.6</v>
      </c>
      <c r="G322" s="8">
        <v>110</v>
      </c>
      <c r="H322" s="8">
        <v>92</v>
      </c>
      <c r="I322" s="191">
        <f t="shared" si="27"/>
        <v>0.10952380952380952</v>
      </c>
      <c r="J322" s="18">
        <f t="shared" si="31"/>
        <v>468.92071428571427</v>
      </c>
      <c r="K322" s="10">
        <f t="shared" si="32"/>
        <v>103.16255714285714</v>
      </c>
      <c r="L322" s="202">
        <v>197.49333333333331</v>
      </c>
      <c r="M322" s="202">
        <v>10.926095238095238</v>
      </c>
      <c r="N322" s="10">
        <f t="shared" si="28"/>
        <v>780.5027</v>
      </c>
      <c r="O322" s="11">
        <f t="shared" si="29"/>
        <v>1.2239339814960011</v>
      </c>
    </row>
    <row r="323" spans="1:15" x14ac:dyDescent="0.35">
      <c r="A323" s="216">
        <f t="shared" si="30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33"/>
        <v>212.4</v>
      </c>
      <c r="G323" s="8">
        <v>0</v>
      </c>
      <c r="H323" s="8">
        <v>0</v>
      </c>
      <c r="I323" s="191">
        <f t="shared" ref="I323:I386" si="34">H323/840</f>
        <v>0</v>
      </c>
      <c r="J323" s="18">
        <f t="shared" si="31"/>
        <v>0</v>
      </c>
      <c r="K323" s="10">
        <f t="shared" si="32"/>
        <v>0</v>
      </c>
      <c r="L323" s="202">
        <v>0</v>
      </c>
      <c r="M323" s="202">
        <v>0</v>
      </c>
      <c r="N323" s="10">
        <f t="shared" ref="N323:N386" si="35">J323+K323+L323+M323</f>
        <v>0</v>
      </c>
      <c r="O323" s="11">
        <f t="shared" ref="O323:O386" si="36">N323/C323</f>
        <v>0</v>
      </c>
    </row>
    <row r="324" spans="1:15" x14ac:dyDescent="0.35">
      <c r="A324" s="216">
        <f t="shared" si="30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33"/>
        <v>1420.2</v>
      </c>
      <c r="G324" s="8">
        <v>198</v>
      </c>
      <c r="H324" s="8">
        <v>130</v>
      </c>
      <c r="I324" s="191">
        <f t="shared" si="34"/>
        <v>0.15476190476190477</v>
      </c>
      <c r="J324" s="18">
        <f t="shared" si="31"/>
        <v>662.60535714285709</v>
      </c>
      <c r="K324" s="10">
        <f t="shared" si="32"/>
        <v>145.77317857142856</v>
      </c>
      <c r="L324" s="202">
        <v>279.06666666666666</v>
      </c>
      <c r="M324" s="202">
        <v>15.439047619047621</v>
      </c>
      <c r="N324" s="10">
        <f t="shared" si="35"/>
        <v>1102.8842499999998</v>
      </c>
      <c r="O324" s="11">
        <f t="shared" si="36"/>
        <v>1.271922788605697</v>
      </c>
    </row>
    <row r="325" spans="1:15" x14ac:dyDescent="0.35">
      <c r="A325" s="216">
        <f t="shared" si="30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33"/>
        <v>438.5</v>
      </c>
      <c r="G325" s="8">
        <v>102</v>
      </c>
      <c r="H325" s="8">
        <v>82</v>
      </c>
      <c r="I325" s="191">
        <f t="shared" si="34"/>
        <v>9.7619047619047619E-2</v>
      </c>
      <c r="J325" s="18">
        <f t="shared" si="31"/>
        <v>417.95107142857142</v>
      </c>
      <c r="K325" s="10">
        <f t="shared" si="32"/>
        <v>91.94923571428572</v>
      </c>
      <c r="L325" s="202">
        <v>176.02666666666667</v>
      </c>
      <c r="M325" s="202">
        <v>9.7384761904761916</v>
      </c>
      <c r="N325" s="10">
        <f t="shared" si="35"/>
        <v>695.66544999999996</v>
      </c>
      <c r="O325" s="11">
        <f t="shared" si="36"/>
        <v>1.8003764233954451</v>
      </c>
    </row>
    <row r="326" spans="1:15" x14ac:dyDescent="0.35">
      <c r="A326" s="216">
        <f t="shared" si="30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33"/>
        <v>515.1</v>
      </c>
      <c r="G326" s="8">
        <v>112</v>
      </c>
      <c r="H326" s="8">
        <v>73</v>
      </c>
      <c r="I326" s="191">
        <f t="shared" si="34"/>
        <v>8.6904761904761901E-2</v>
      </c>
      <c r="J326" s="18">
        <f t="shared" si="31"/>
        <v>372.07839285714283</v>
      </c>
      <c r="K326" s="10">
        <f t="shared" si="32"/>
        <v>81.857246428571429</v>
      </c>
      <c r="L326" s="202">
        <v>156.70666666666665</v>
      </c>
      <c r="M326" s="202">
        <v>8.6696190476190473</v>
      </c>
      <c r="N326" s="10">
        <f t="shared" si="35"/>
        <v>619.31192499999986</v>
      </c>
      <c r="O326" s="11">
        <f t="shared" si="36"/>
        <v>1.2023139681615218</v>
      </c>
    </row>
    <row r="327" spans="1:15" x14ac:dyDescent="0.35">
      <c r="A327" s="216">
        <f t="shared" ref="A327:A390" si="37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33"/>
        <v>508.41</v>
      </c>
      <c r="G327" s="8">
        <v>112</v>
      </c>
      <c r="H327" s="8">
        <v>80</v>
      </c>
      <c r="I327" s="191">
        <f t="shared" si="34"/>
        <v>9.5238095238095233E-2</v>
      </c>
      <c r="J327" s="18">
        <f t="shared" si="31"/>
        <v>407.75714285714281</v>
      </c>
      <c r="K327" s="10">
        <f t="shared" si="32"/>
        <v>89.706571428571422</v>
      </c>
      <c r="L327" s="202">
        <v>171.73333333333332</v>
      </c>
      <c r="M327" s="202">
        <v>9.5009523809523806</v>
      </c>
      <c r="N327" s="10">
        <f t="shared" si="35"/>
        <v>678.69799999999998</v>
      </c>
      <c r="O327" s="11">
        <f t="shared" si="36"/>
        <v>1.4136302097436004</v>
      </c>
    </row>
    <row r="328" spans="1:15" x14ac:dyDescent="0.35">
      <c r="A328" s="216">
        <f t="shared" si="37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33"/>
        <v>448.2</v>
      </c>
      <c r="G328" s="8">
        <v>114</v>
      </c>
      <c r="H328" s="8">
        <v>87</v>
      </c>
      <c r="I328" s="191">
        <f t="shared" si="34"/>
        <v>0.10357142857142858</v>
      </c>
      <c r="J328" s="18">
        <f t="shared" si="31"/>
        <v>443.43589285714285</v>
      </c>
      <c r="K328" s="10">
        <f t="shared" si="32"/>
        <v>97.55589642857143</v>
      </c>
      <c r="L328" s="202">
        <v>186.76000000000002</v>
      </c>
      <c r="M328" s="202">
        <v>10.332285714285716</v>
      </c>
      <c r="N328" s="10">
        <f t="shared" si="35"/>
        <v>738.08407499999998</v>
      </c>
      <c r="O328" s="11">
        <f t="shared" si="36"/>
        <v>1.6467739290495316</v>
      </c>
    </row>
    <row r="329" spans="1:15" x14ac:dyDescent="0.35">
      <c r="A329" s="216">
        <f t="shared" si="37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33"/>
        <v>328</v>
      </c>
      <c r="G329" s="8">
        <v>65</v>
      </c>
      <c r="H329" s="8">
        <v>48</v>
      </c>
      <c r="I329" s="191">
        <f t="shared" si="34"/>
        <v>5.7142857142857141E-2</v>
      </c>
      <c r="J329" s="18">
        <f t="shared" si="31"/>
        <v>244.65428571428569</v>
      </c>
      <c r="K329" s="10">
        <f t="shared" si="32"/>
        <v>53.823942857142853</v>
      </c>
      <c r="L329" s="202">
        <v>103.03999999999999</v>
      </c>
      <c r="M329" s="202">
        <v>5.7005714285714291</v>
      </c>
      <c r="N329" s="10">
        <f t="shared" si="35"/>
        <v>407.21879999999993</v>
      </c>
      <c r="O329" s="11">
        <f t="shared" si="36"/>
        <v>1.2415207317073169</v>
      </c>
    </row>
    <row r="330" spans="1:15" x14ac:dyDescent="0.35">
      <c r="A330" s="216">
        <f t="shared" si="37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33"/>
        <v>441.4</v>
      </c>
      <c r="G330" s="8">
        <v>115</v>
      </c>
      <c r="H330" s="8">
        <v>85</v>
      </c>
      <c r="I330" s="191">
        <f t="shared" si="34"/>
        <v>0.10119047619047619</v>
      </c>
      <c r="J330" s="18">
        <f t="shared" si="31"/>
        <v>433.24196428571429</v>
      </c>
      <c r="K330" s="10">
        <f t="shared" si="32"/>
        <v>95.313232142857146</v>
      </c>
      <c r="L330" s="202">
        <v>182.46666666666667</v>
      </c>
      <c r="M330" s="202">
        <v>10.094761904761905</v>
      </c>
      <c r="N330" s="10">
        <f t="shared" si="35"/>
        <v>721.116625</v>
      </c>
      <c r="O330" s="11">
        <f t="shared" si="36"/>
        <v>1.6337032736746715</v>
      </c>
    </row>
    <row r="331" spans="1:15" x14ac:dyDescent="0.35">
      <c r="A331" s="216">
        <f t="shared" si="37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33"/>
        <v>426.4</v>
      </c>
      <c r="G331" s="8">
        <v>83</v>
      </c>
      <c r="H331" s="8">
        <v>83</v>
      </c>
      <c r="I331" s="191">
        <f t="shared" si="34"/>
        <v>9.8809523809523805E-2</v>
      </c>
      <c r="J331" s="18">
        <f t="shared" si="31"/>
        <v>423.04803571428567</v>
      </c>
      <c r="K331" s="10">
        <f t="shared" si="32"/>
        <v>93.070567857142848</v>
      </c>
      <c r="L331" s="202">
        <v>178.17333333333332</v>
      </c>
      <c r="M331" s="202">
        <v>9.8572380952380954</v>
      </c>
      <c r="N331" s="10">
        <f t="shared" si="35"/>
        <v>704.1491749999999</v>
      </c>
      <c r="O331" s="11">
        <f t="shared" si="36"/>
        <v>1.6513817424953094</v>
      </c>
    </row>
    <row r="332" spans="1:15" x14ac:dyDescent="0.35">
      <c r="A332" s="216">
        <f t="shared" si="37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33"/>
        <v>219.4</v>
      </c>
      <c r="G332" s="81">
        <v>41</v>
      </c>
      <c r="H332" s="81">
        <v>41</v>
      </c>
      <c r="I332" s="191">
        <f t="shared" si="34"/>
        <v>4.880952380952381E-2</v>
      </c>
      <c r="J332" s="18">
        <f t="shared" si="31"/>
        <v>208.97553571428571</v>
      </c>
      <c r="K332" s="10">
        <f t="shared" si="32"/>
        <v>45.97461785714286</v>
      </c>
      <c r="L332" s="202">
        <v>88.013333333333335</v>
      </c>
      <c r="M332" s="202">
        <v>4.8692380952380958</v>
      </c>
      <c r="N332" s="10">
        <f t="shared" si="35"/>
        <v>347.83272499999998</v>
      </c>
      <c r="O332" s="11">
        <f t="shared" si="36"/>
        <v>1.5853816089334547</v>
      </c>
    </row>
    <row r="333" spans="1:15" x14ac:dyDescent="0.35">
      <c r="A333" s="216">
        <f t="shared" si="37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33"/>
        <v>579.9</v>
      </c>
      <c r="G333" s="8">
        <v>100</v>
      </c>
      <c r="H333" s="8">
        <v>65</v>
      </c>
      <c r="I333" s="191">
        <f t="shared" si="34"/>
        <v>7.7380952380952384E-2</v>
      </c>
      <c r="J333" s="18">
        <f t="shared" si="31"/>
        <v>331.30267857142854</v>
      </c>
      <c r="K333" s="10">
        <f t="shared" si="32"/>
        <v>72.88658928571428</v>
      </c>
      <c r="L333" s="202">
        <v>139.53333333333333</v>
      </c>
      <c r="M333" s="202">
        <v>7.7195238095238103</v>
      </c>
      <c r="N333" s="10">
        <f t="shared" si="35"/>
        <v>551.44212499999992</v>
      </c>
      <c r="O333" s="11">
        <f t="shared" si="36"/>
        <v>1.0521696718183551</v>
      </c>
    </row>
    <row r="334" spans="1:15" x14ac:dyDescent="0.35">
      <c r="A334" s="216">
        <f t="shared" si="37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33"/>
        <v>503.4</v>
      </c>
      <c r="G334" s="8">
        <v>90</v>
      </c>
      <c r="H334" s="8">
        <v>65</v>
      </c>
      <c r="I334" s="191">
        <f t="shared" si="34"/>
        <v>7.7380952380952384E-2</v>
      </c>
      <c r="J334" s="18">
        <f t="shared" si="31"/>
        <v>331.30267857142854</v>
      </c>
      <c r="K334" s="10">
        <f t="shared" si="32"/>
        <v>72.88658928571428</v>
      </c>
      <c r="L334" s="202">
        <v>139.53333333333333</v>
      </c>
      <c r="M334" s="202">
        <v>7.7195238095238103</v>
      </c>
      <c r="N334" s="10">
        <f t="shared" si="35"/>
        <v>551.44212499999992</v>
      </c>
      <c r="O334" s="11">
        <f t="shared" si="36"/>
        <v>1.0954352900278108</v>
      </c>
    </row>
    <row r="335" spans="1:15" x14ac:dyDescent="0.35">
      <c r="A335" s="216">
        <f t="shared" si="37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33"/>
        <v>579</v>
      </c>
      <c r="G335" s="8">
        <v>110</v>
      </c>
      <c r="H335" s="8">
        <v>88</v>
      </c>
      <c r="I335" s="191">
        <f t="shared" si="34"/>
        <v>0.10476190476190476</v>
      </c>
      <c r="J335" s="18">
        <f t="shared" si="31"/>
        <v>448.53285714285715</v>
      </c>
      <c r="K335" s="10">
        <f t="shared" si="32"/>
        <v>98.677228571428572</v>
      </c>
      <c r="L335" s="202">
        <v>188.90666666666667</v>
      </c>
      <c r="M335" s="202">
        <v>10.451047619047619</v>
      </c>
      <c r="N335" s="10">
        <f t="shared" si="35"/>
        <v>746.56779999999992</v>
      </c>
      <c r="O335" s="11">
        <f t="shared" si="36"/>
        <v>1.2894089810017271</v>
      </c>
    </row>
    <row r="336" spans="1:15" x14ac:dyDescent="0.35">
      <c r="A336" s="216">
        <f t="shared" si="37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33"/>
        <v>546.79999999999995</v>
      </c>
      <c r="G336" s="8">
        <v>79</v>
      </c>
      <c r="H336" s="8">
        <v>64</v>
      </c>
      <c r="I336" s="191">
        <f t="shared" si="34"/>
        <v>7.6190476190476197E-2</v>
      </c>
      <c r="J336" s="18">
        <f t="shared" si="31"/>
        <v>326.20571428571429</v>
      </c>
      <c r="K336" s="10">
        <f t="shared" si="32"/>
        <v>71.765257142857152</v>
      </c>
      <c r="L336" s="202">
        <v>137.38666666666668</v>
      </c>
      <c r="M336" s="202">
        <v>7.6007619047619057</v>
      </c>
      <c r="N336" s="10">
        <f t="shared" si="35"/>
        <v>542.9584000000001</v>
      </c>
      <c r="O336" s="11">
        <f t="shared" si="36"/>
        <v>1.1276394600207686</v>
      </c>
    </row>
    <row r="337" spans="1:15" x14ac:dyDescent="0.35">
      <c r="A337" s="216">
        <f t="shared" si="37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33"/>
        <v>528.70000000000005</v>
      </c>
      <c r="G337" s="8">
        <v>93</v>
      </c>
      <c r="H337" s="8">
        <v>59</v>
      </c>
      <c r="I337" s="191">
        <f t="shared" si="34"/>
        <v>7.0238095238095238E-2</v>
      </c>
      <c r="J337" s="18">
        <f t="shared" si="31"/>
        <v>300.72089285714287</v>
      </c>
      <c r="K337" s="10">
        <f t="shared" si="32"/>
        <v>66.158596428571428</v>
      </c>
      <c r="L337" s="202">
        <v>126.65333333333334</v>
      </c>
      <c r="M337" s="202">
        <v>7.0069523809523817</v>
      </c>
      <c r="N337" s="10">
        <f t="shared" si="35"/>
        <v>500.53977499999996</v>
      </c>
      <c r="O337" s="11">
        <f t="shared" si="36"/>
        <v>0.94673685454889334</v>
      </c>
    </row>
    <row r="338" spans="1:15" x14ac:dyDescent="0.35">
      <c r="A338" s="216">
        <f t="shared" si="37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33"/>
        <v>495.8</v>
      </c>
      <c r="G338" s="8">
        <v>100</v>
      </c>
      <c r="H338" s="8">
        <v>70</v>
      </c>
      <c r="I338" s="191">
        <f t="shared" si="34"/>
        <v>8.3333333333333329E-2</v>
      </c>
      <c r="J338" s="18">
        <f t="shared" si="31"/>
        <v>356.78749999999997</v>
      </c>
      <c r="K338" s="10">
        <f t="shared" si="32"/>
        <v>78.493249999999989</v>
      </c>
      <c r="L338" s="202">
        <v>150.26666666666665</v>
      </c>
      <c r="M338" s="202">
        <v>8.3133333333333326</v>
      </c>
      <c r="N338" s="10">
        <f t="shared" si="35"/>
        <v>593.86074999999983</v>
      </c>
      <c r="O338" s="11">
        <f t="shared" si="36"/>
        <v>1.1977828761597415</v>
      </c>
    </row>
    <row r="339" spans="1:15" x14ac:dyDescent="0.35">
      <c r="A339" s="216">
        <f t="shared" si="37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33"/>
        <v>1650.7</v>
      </c>
      <c r="G339" s="8">
        <v>270</v>
      </c>
      <c r="H339" s="8">
        <v>192</v>
      </c>
      <c r="I339" s="191">
        <f t="shared" si="34"/>
        <v>0.22857142857142856</v>
      </c>
      <c r="J339" s="18">
        <f t="shared" si="31"/>
        <v>978.61714285714277</v>
      </c>
      <c r="K339" s="10">
        <f t="shared" si="32"/>
        <v>215.29577142857141</v>
      </c>
      <c r="L339" s="202">
        <v>412.15999999999997</v>
      </c>
      <c r="M339" s="202">
        <v>22.802285714285716</v>
      </c>
      <c r="N339" s="10">
        <f t="shared" si="35"/>
        <v>1628.8751999999997</v>
      </c>
      <c r="O339" s="11">
        <f t="shared" si="36"/>
        <v>1.0871489020890341</v>
      </c>
    </row>
    <row r="340" spans="1:15" x14ac:dyDescent="0.35">
      <c r="A340" s="216">
        <f t="shared" si="37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33"/>
        <v>297.8</v>
      </c>
      <c r="G340" s="8">
        <v>0</v>
      </c>
      <c r="H340" s="8">
        <v>0</v>
      </c>
      <c r="I340" s="191">
        <f t="shared" si="34"/>
        <v>0</v>
      </c>
      <c r="J340" s="18">
        <f t="shared" si="31"/>
        <v>0</v>
      </c>
      <c r="K340" s="10">
        <f t="shared" si="32"/>
        <v>0</v>
      </c>
      <c r="L340" s="202">
        <v>0</v>
      </c>
      <c r="M340" s="202">
        <v>0</v>
      </c>
      <c r="N340" s="10">
        <f t="shared" si="35"/>
        <v>0</v>
      </c>
      <c r="O340" s="11">
        <f t="shared" si="36"/>
        <v>0</v>
      </c>
    </row>
    <row r="341" spans="1:15" x14ac:dyDescent="0.35">
      <c r="A341" s="216">
        <f t="shared" si="37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33"/>
        <v>343.75</v>
      </c>
      <c r="G341" s="8">
        <v>0</v>
      </c>
      <c r="H341" s="8">
        <v>0</v>
      </c>
      <c r="I341" s="191">
        <f t="shared" si="34"/>
        <v>0</v>
      </c>
      <c r="J341" s="18">
        <f t="shared" si="31"/>
        <v>0</v>
      </c>
      <c r="K341" s="10">
        <f t="shared" si="32"/>
        <v>0</v>
      </c>
      <c r="L341" s="202">
        <v>0</v>
      </c>
      <c r="M341" s="202">
        <v>0</v>
      </c>
      <c r="N341" s="10">
        <f t="shared" si="35"/>
        <v>0</v>
      </c>
      <c r="O341" s="11">
        <f t="shared" si="36"/>
        <v>0</v>
      </c>
    </row>
    <row r="342" spans="1:15" x14ac:dyDescent="0.35">
      <c r="A342" s="216">
        <f t="shared" si="37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33"/>
        <v>3142.7</v>
      </c>
      <c r="G342" s="81">
        <v>92</v>
      </c>
      <c r="H342" s="81">
        <v>349</v>
      </c>
      <c r="I342" s="191">
        <f t="shared" si="34"/>
        <v>0.4154761904761905</v>
      </c>
      <c r="J342" s="18">
        <f t="shared" si="31"/>
        <v>1778.8405357142858</v>
      </c>
      <c r="K342" s="10">
        <f t="shared" si="32"/>
        <v>391.34491785714289</v>
      </c>
      <c r="L342" s="202">
        <v>749.18666666666661</v>
      </c>
      <c r="M342" s="202">
        <v>41.447904761904766</v>
      </c>
      <c r="N342" s="10">
        <f t="shared" si="35"/>
        <v>2960.820025</v>
      </c>
      <c r="O342" s="11">
        <f t="shared" si="36"/>
        <v>0.94212620517389511</v>
      </c>
    </row>
    <row r="343" spans="1:15" x14ac:dyDescent="0.35">
      <c r="A343" s="216">
        <f t="shared" si="37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33"/>
        <v>599.09999999999991</v>
      </c>
      <c r="G343" s="8">
        <v>105</v>
      </c>
      <c r="H343" s="8">
        <v>73</v>
      </c>
      <c r="I343" s="191">
        <f t="shared" si="34"/>
        <v>8.6904761904761901E-2</v>
      </c>
      <c r="J343" s="18">
        <f t="shared" si="31"/>
        <v>372.07839285714283</v>
      </c>
      <c r="K343" s="10">
        <f t="shared" si="32"/>
        <v>81.857246428571429</v>
      </c>
      <c r="L343" s="202">
        <v>156.70666666666665</v>
      </c>
      <c r="M343" s="202">
        <v>8.6696190476190473</v>
      </c>
      <c r="N343" s="10">
        <f t="shared" si="35"/>
        <v>619.31192499999986</v>
      </c>
      <c r="O343" s="11">
        <f t="shared" si="36"/>
        <v>1.1357269851457912</v>
      </c>
    </row>
    <row r="344" spans="1:15" x14ac:dyDescent="0.35">
      <c r="A344" s="216">
        <f t="shared" si="37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33"/>
        <v>354.4</v>
      </c>
      <c r="G344" s="8">
        <v>85</v>
      </c>
      <c r="H344" s="8">
        <v>62</v>
      </c>
      <c r="I344" s="191">
        <f t="shared" si="34"/>
        <v>7.3809523809523811E-2</v>
      </c>
      <c r="J344" s="18">
        <f t="shared" si="31"/>
        <v>316.01178571428568</v>
      </c>
      <c r="K344" s="10">
        <f t="shared" si="32"/>
        <v>69.522592857142854</v>
      </c>
      <c r="L344" s="202">
        <v>133.09333333333333</v>
      </c>
      <c r="M344" s="202">
        <v>7.3632380952380956</v>
      </c>
      <c r="N344" s="10">
        <f t="shared" si="35"/>
        <v>525.99095</v>
      </c>
      <c r="O344" s="11">
        <f t="shared" si="36"/>
        <v>1.4841731094808128</v>
      </c>
    </row>
    <row r="345" spans="1:15" x14ac:dyDescent="0.35">
      <c r="A345" s="216">
        <f t="shared" si="37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33"/>
        <v>190.2</v>
      </c>
      <c r="G345" s="8">
        <v>0</v>
      </c>
      <c r="H345" s="8">
        <v>0</v>
      </c>
      <c r="I345" s="191">
        <f t="shared" si="34"/>
        <v>0</v>
      </c>
      <c r="J345" s="18">
        <f t="shared" si="31"/>
        <v>0</v>
      </c>
      <c r="K345" s="10">
        <f t="shared" si="32"/>
        <v>0</v>
      </c>
      <c r="L345" s="202">
        <v>0</v>
      </c>
      <c r="M345" s="202">
        <v>0</v>
      </c>
      <c r="N345" s="10">
        <f t="shared" si="35"/>
        <v>0</v>
      </c>
      <c r="O345" s="11">
        <f t="shared" si="36"/>
        <v>0</v>
      </c>
    </row>
    <row r="346" spans="1:15" x14ac:dyDescent="0.35">
      <c r="A346" s="216">
        <f t="shared" si="37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33"/>
        <v>396.04</v>
      </c>
      <c r="G346" s="8">
        <v>0</v>
      </c>
      <c r="H346" s="8">
        <v>0</v>
      </c>
      <c r="I346" s="191">
        <f t="shared" si="34"/>
        <v>0</v>
      </c>
      <c r="J346" s="18">
        <f t="shared" si="31"/>
        <v>0</v>
      </c>
      <c r="K346" s="10">
        <f t="shared" si="32"/>
        <v>0</v>
      </c>
      <c r="L346" s="202">
        <v>0</v>
      </c>
      <c r="M346" s="202">
        <v>0</v>
      </c>
      <c r="N346" s="10">
        <f t="shared" si="35"/>
        <v>0</v>
      </c>
      <c r="O346" s="11">
        <f t="shared" si="36"/>
        <v>0</v>
      </c>
    </row>
    <row r="347" spans="1:15" s="305" customFormat="1" x14ac:dyDescent="0.35">
      <c r="A347" s="334">
        <f t="shared" si="37"/>
        <v>342</v>
      </c>
      <c r="B347" s="335" t="s">
        <v>1306</v>
      </c>
      <c r="C347" s="301">
        <f>димвенканали!C347</f>
        <v>507.3</v>
      </c>
      <c r="D347" s="301">
        <f>димвенканали!D347</f>
        <v>0</v>
      </c>
      <c r="E347" s="301">
        <f>димвенканали!E347</f>
        <v>0</v>
      </c>
      <c r="F347" s="301">
        <f t="shared" si="33"/>
        <v>507.3</v>
      </c>
      <c r="G347" s="301">
        <v>109</v>
      </c>
      <c r="H347" s="301">
        <v>76</v>
      </c>
      <c r="I347" s="336">
        <f>H347/840</f>
        <v>9.0476190476190474E-2</v>
      </c>
      <c r="J347" s="336">
        <f>I347*$J$2</f>
        <v>387.3692857142857</v>
      </c>
      <c r="K347" s="337">
        <f t="shared" si="32"/>
        <v>85.221242857142855</v>
      </c>
      <c r="L347" s="337">
        <v>163.14666666666668</v>
      </c>
      <c r="M347" s="337">
        <v>9.0259047619047621</v>
      </c>
      <c r="N347" s="337">
        <f t="shared" si="35"/>
        <v>644.76309999999989</v>
      </c>
      <c r="O347" s="338">
        <f t="shared" si="36"/>
        <v>1.2709700374531834</v>
      </c>
    </row>
    <row r="348" spans="1:15" x14ac:dyDescent="0.35">
      <c r="A348" s="216">
        <f t="shared" si="37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33"/>
        <v>306.2</v>
      </c>
      <c r="G348" s="8">
        <v>0</v>
      </c>
      <c r="H348" s="8">
        <v>0</v>
      </c>
      <c r="I348" s="191">
        <f t="shared" si="34"/>
        <v>0</v>
      </c>
      <c r="J348" s="18">
        <f t="shared" si="31"/>
        <v>0</v>
      </c>
      <c r="K348" s="10">
        <f t="shared" si="32"/>
        <v>0</v>
      </c>
      <c r="L348" s="202">
        <v>0</v>
      </c>
      <c r="M348" s="202">
        <v>0</v>
      </c>
      <c r="N348" s="10">
        <f t="shared" si="35"/>
        <v>0</v>
      </c>
      <c r="O348" s="11">
        <f t="shared" si="36"/>
        <v>0</v>
      </c>
    </row>
    <row r="349" spans="1:15" x14ac:dyDescent="0.35">
      <c r="A349" s="216">
        <f t="shared" si="37"/>
        <v>344</v>
      </c>
      <c r="B349" s="89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33"/>
        <v>504.4</v>
      </c>
      <c r="G349" s="8">
        <v>119</v>
      </c>
      <c r="H349" s="8">
        <v>0</v>
      </c>
      <c r="I349" s="191">
        <f t="shared" si="34"/>
        <v>0</v>
      </c>
      <c r="J349" s="18">
        <f t="shared" si="31"/>
        <v>0</v>
      </c>
      <c r="K349" s="10">
        <f t="shared" si="32"/>
        <v>0</v>
      </c>
      <c r="L349" s="202">
        <v>0</v>
      </c>
      <c r="M349" s="202">
        <v>0</v>
      </c>
      <c r="N349" s="10">
        <f t="shared" si="35"/>
        <v>0</v>
      </c>
      <c r="O349" s="11">
        <f t="shared" si="36"/>
        <v>0</v>
      </c>
    </row>
    <row r="350" spans="1:15" x14ac:dyDescent="0.35">
      <c r="A350" s="216">
        <f t="shared" si="37"/>
        <v>345</v>
      </c>
      <c r="B350" s="89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33"/>
        <v>322.5</v>
      </c>
      <c r="G350" s="8">
        <v>70</v>
      </c>
      <c r="H350" s="8">
        <v>0</v>
      </c>
      <c r="I350" s="191">
        <f t="shared" si="34"/>
        <v>0</v>
      </c>
      <c r="J350" s="18">
        <f t="shared" si="31"/>
        <v>0</v>
      </c>
      <c r="K350" s="10">
        <f t="shared" si="32"/>
        <v>0</v>
      </c>
      <c r="L350" s="202">
        <v>0</v>
      </c>
      <c r="M350" s="202">
        <v>0</v>
      </c>
      <c r="N350" s="10">
        <f t="shared" si="35"/>
        <v>0</v>
      </c>
      <c r="O350" s="11">
        <f t="shared" si="36"/>
        <v>0</v>
      </c>
    </row>
    <row r="351" spans="1:15" x14ac:dyDescent="0.35">
      <c r="A351" s="216">
        <f t="shared" si="37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33"/>
        <v>397.8</v>
      </c>
      <c r="G351" s="8">
        <v>0</v>
      </c>
      <c r="H351" s="8">
        <v>0</v>
      </c>
      <c r="I351" s="191">
        <f t="shared" si="34"/>
        <v>0</v>
      </c>
      <c r="J351" s="18">
        <f t="shared" si="31"/>
        <v>0</v>
      </c>
      <c r="K351" s="10">
        <f t="shared" si="32"/>
        <v>0</v>
      </c>
      <c r="L351" s="202">
        <v>0</v>
      </c>
      <c r="M351" s="202">
        <v>0</v>
      </c>
      <c r="N351" s="10">
        <f t="shared" si="35"/>
        <v>0</v>
      </c>
      <c r="O351" s="11">
        <f t="shared" si="36"/>
        <v>0</v>
      </c>
    </row>
    <row r="352" spans="1:15" x14ac:dyDescent="0.35">
      <c r="A352" s="216">
        <f t="shared" si="37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33"/>
        <v>142</v>
      </c>
      <c r="G352" s="8">
        <v>0</v>
      </c>
      <c r="H352" s="8">
        <v>0</v>
      </c>
      <c r="I352" s="191">
        <f t="shared" si="34"/>
        <v>0</v>
      </c>
      <c r="J352" s="18">
        <f t="shared" si="31"/>
        <v>0</v>
      </c>
      <c r="K352" s="10">
        <f t="shared" si="32"/>
        <v>0</v>
      </c>
      <c r="L352" s="202">
        <v>0</v>
      </c>
      <c r="M352" s="202">
        <v>0</v>
      </c>
      <c r="N352" s="10">
        <f t="shared" si="35"/>
        <v>0</v>
      </c>
      <c r="O352" s="11">
        <f t="shared" si="36"/>
        <v>0</v>
      </c>
    </row>
    <row r="353" spans="1:15" x14ac:dyDescent="0.35">
      <c r="A353" s="216">
        <f t="shared" si="37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33"/>
        <v>156.19999999999999</v>
      </c>
      <c r="G353" s="8">
        <v>0</v>
      </c>
      <c r="H353" s="8">
        <v>0</v>
      </c>
      <c r="I353" s="191">
        <f t="shared" si="34"/>
        <v>0</v>
      </c>
      <c r="J353" s="18">
        <f t="shared" si="31"/>
        <v>0</v>
      </c>
      <c r="K353" s="10">
        <f t="shared" si="32"/>
        <v>0</v>
      </c>
      <c r="L353" s="202">
        <v>0</v>
      </c>
      <c r="M353" s="202">
        <v>0</v>
      </c>
      <c r="N353" s="10">
        <f t="shared" si="35"/>
        <v>0</v>
      </c>
      <c r="O353" s="11">
        <f t="shared" si="36"/>
        <v>0</v>
      </c>
    </row>
    <row r="354" spans="1:15" x14ac:dyDescent="0.35">
      <c r="A354" s="216">
        <f t="shared" si="37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33"/>
        <v>591.70000000000005</v>
      </c>
      <c r="G354" s="8">
        <v>90</v>
      </c>
      <c r="H354" s="8">
        <v>82</v>
      </c>
      <c r="I354" s="191">
        <f t="shared" si="34"/>
        <v>9.7619047619047619E-2</v>
      </c>
      <c r="J354" s="18">
        <f t="shared" si="31"/>
        <v>417.95107142857142</v>
      </c>
      <c r="K354" s="10">
        <f t="shared" si="32"/>
        <v>91.94923571428572</v>
      </c>
      <c r="L354" s="202">
        <v>176.02666666666667</v>
      </c>
      <c r="M354" s="202">
        <v>9.7384761904761916</v>
      </c>
      <c r="N354" s="10">
        <f t="shared" si="35"/>
        <v>695.66544999999996</v>
      </c>
      <c r="O354" s="11">
        <f t="shared" si="36"/>
        <v>1.2689993615468804</v>
      </c>
    </row>
    <row r="355" spans="1:15" x14ac:dyDescent="0.35">
      <c r="A355" s="216">
        <f t="shared" si="37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33"/>
        <v>432.9</v>
      </c>
      <c r="G355" s="8">
        <v>65</v>
      </c>
      <c r="H355" s="8">
        <v>49</v>
      </c>
      <c r="I355" s="191">
        <f t="shared" si="34"/>
        <v>5.8333333333333334E-2</v>
      </c>
      <c r="J355" s="18">
        <f t="shared" si="31"/>
        <v>249.75125</v>
      </c>
      <c r="K355" s="10">
        <f t="shared" si="32"/>
        <v>54.945275000000002</v>
      </c>
      <c r="L355" s="202">
        <v>105.18666666666665</v>
      </c>
      <c r="M355" s="202">
        <v>5.8193333333333337</v>
      </c>
      <c r="N355" s="10">
        <f t="shared" si="35"/>
        <v>415.70252500000004</v>
      </c>
      <c r="O355" s="11">
        <f t="shared" si="36"/>
        <v>0.96027379302379312</v>
      </c>
    </row>
    <row r="356" spans="1:15" x14ac:dyDescent="0.35">
      <c r="A356" s="216">
        <f t="shared" si="37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33"/>
        <v>326.39999999999998</v>
      </c>
      <c r="G356" s="8">
        <v>0</v>
      </c>
      <c r="H356" s="8">
        <v>0</v>
      </c>
      <c r="I356" s="191">
        <f t="shared" si="34"/>
        <v>0</v>
      </c>
      <c r="J356" s="18">
        <f t="shared" si="31"/>
        <v>0</v>
      </c>
      <c r="K356" s="10">
        <f t="shared" si="32"/>
        <v>0</v>
      </c>
      <c r="L356" s="202">
        <v>0</v>
      </c>
      <c r="M356" s="202">
        <v>0</v>
      </c>
      <c r="N356" s="10">
        <f t="shared" si="35"/>
        <v>0</v>
      </c>
      <c r="O356" s="11">
        <f t="shared" si="36"/>
        <v>0</v>
      </c>
    </row>
    <row r="357" spans="1:15" x14ac:dyDescent="0.35">
      <c r="A357" s="216">
        <f t="shared" si="37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33"/>
        <v>150.30000000000001</v>
      </c>
      <c r="G357" s="8">
        <v>0</v>
      </c>
      <c r="H357" s="8">
        <v>0</v>
      </c>
      <c r="I357" s="191">
        <f t="shared" si="34"/>
        <v>0</v>
      </c>
      <c r="J357" s="18">
        <f t="shared" si="31"/>
        <v>0</v>
      </c>
      <c r="K357" s="10">
        <f t="shared" si="32"/>
        <v>0</v>
      </c>
      <c r="L357" s="202">
        <v>0</v>
      </c>
      <c r="M357" s="202">
        <v>0</v>
      </c>
      <c r="N357" s="10">
        <f t="shared" si="35"/>
        <v>0</v>
      </c>
      <c r="O357" s="11">
        <f t="shared" si="36"/>
        <v>0</v>
      </c>
    </row>
    <row r="358" spans="1:15" x14ac:dyDescent="0.35">
      <c r="A358" s="216">
        <f t="shared" si="37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33"/>
        <v>303.5</v>
      </c>
      <c r="G358" s="8">
        <v>0</v>
      </c>
      <c r="H358" s="8">
        <v>0</v>
      </c>
      <c r="I358" s="191">
        <f t="shared" si="34"/>
        <v>0</v>
      </c>
      <c r="J358" s="18">
        <f t="shared" si="31"/>
        <v>0</v>
      </c>
      <c r="K358" s="10">
        <f t="shared" si="32"/>
        <v>0</v>
      </c>
      <c r="L358" s="202">
        <v>0</v>
      </c>
      <c r="M358" s="202">
        <v>0</v>
      </c>
      <c r="N358" s="10">
        <f t="shared" si="35"/>
        <v>0</v>
      </c>
      <c r="O358" s="11">
        <f t="shared" si="36"/>
        <v>0</v>
      </c>
    </row>
    <row r="359" spans="1:15" x14ac:dyDescent="0.35">
      <c r="A359" s="216">
        <f t="shared" si="37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33"/>
        <v>555.70000000000005</v>
      </c>
      <c r="G359" s="8">
        <v>0</v>
      </c>
      <c r="H359" s="8">
        <v>0</v>
      </c>
      <c r="I359" s="191">
        <f t="shared" si="34"/>
        <v>0</v>
      </c>
      <c r="J359" s="18">
        <f t="shared" si="31"/>
        <v>0</v>
      </c>
      <c r="K359" s="10">
        <f t="shared" si="32"/>
        <v>0</v>
      </c>
      <c r="L359" s="202">
        <v>0</v>
      </c>
      <c r="M359" s="202">
        <v>0</v>
      </c>
      <c r="N359" s="10">
        <f t="shared" si="35"/>
        <v>0</v>
      </c>
      <c r="O359" s="11">
        <f t="shared" si="36"/>
        <v>0</v>
      </c>
    </row>
    <row r="360" spans="1:15" x14ac:dyDescent="0.35">
      <c r="A360" s="216">
        <f t="shared" si="37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33"/>
        <v>360.4</v>
      </c>
      <c r="G360" s="8">
        <v>0</v>
      </c>
      <c r="H360" s="8">
        <v>0</v>
      </c>
      <c r="I360" s="191">
        <f t="shared" si="34"/>
        <v>0</v>
      </c>
      <c r="J360" s="18">
        <f t="shared" si="31"/>
        <v>0</v>
      </c>
      <c r="K360" s="10">
        <f t="shared" si="32"/>
        <v>0</v>
      </c>
      <c r="L360" s="202">
        <v>0</v>
      </c>
      <c r="M360" s="202">
        <v>0</v>
      </c>
      <c r="N360" s="10">
        <f t="shared" si="35"/>
        <v>0</v>
      </c>
      <c r="O360" s="11">
        <f t="shared" si="36"/>
        <v>0</v>
      </c>
    </row>
    <row r="361" spans="1:15" x14ac:dyDescent="0.35">
      <c r="A361" s="216">
        <f t="shared" si="37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33"/>
        <v>428.8</v>
      </c>
      <c r="G361" s="8">
        <v>96</v>
      </c>
      <c r="H361" s="8">
        <v>65</v>
      </c>
      <c r="I361" s="191">
        <f t="shared" si="34"/>
        <v>7.7380952380952384E-2</v>
      </c>
      <c r="J361" s="18">
        <f t="shared" si="31"/>
        <v>331.30267857142854</v>
      </c>
      <c r="K361" s="10">
        <f t="shared" si="32"/>
        <v>72.88658928571428</v>
      </c>
      <c r="L361" s="202">
        <v>139.53333333333333</v>
      </c>
      <c r="M361" s="202">
        <v>7.7195238095238103</v>
      </c>
      <c r="N361" s="10">
        <f t="shared" si="35"/>
        <v>551.44212499999992</v>
      </c>
      <c r="O361" s="11">
        <f t="shared" si="36"/>
        <v>1.2860124183768655</v>
      </c>
    </row>
    <row r="362" spans="1:15" x14ac:dyDescent="0.35">
      <c r="A362" s="216">
        <f t="shared" si="37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33"/>
        <v>1100.2</v>
      </c>
      <c r="G362" s="8">
        <v>0</v>
      </c>
      <c r="H362" s="8">
        <v>0</v>
      </c>
      <c r="I362" s="191">
        <f t="shared" si="34"/>
        <v>0</v>
      </c>
      <c r="J362" s="18">
        <f t="shared" si="31"/>
        <v>0</v>
      </c>
      <c r="K362" s="10">
        <f t="shared" si="32"/>
        <v>0</v>
      </c>
      <c r="L362" s="202">
        <v>0</v>
      </c>
      <c r="M362" s="202">
        <v>0</v>
      </c>
      <c r="N362" s="10">
        <f t="shared" si="35"/>
        <v>0</v>
      </c>
      <c r="O362" s="11">
        <f t="shared" si="36"/>
        <v>0</v>
      </c>
    </row>
    <row r="363" spans="1:15" x14ac:dyDescent="0.35">
      <c r="A363" s="216">
        <f t="shared" si="37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33"/>
        <v>419.4</v>
      </c>
      <c r="G363" s="8">
        <v>80</v>
      </c>
      <c r="H363" s="8">
        <v>55</v>
      </c>
      <c r="I363" s="191">
        <f t="shared" si="34"/>
        <v>6.5476190476190479E-2</v>
      </c>
      <c r="J363" s="18">
        <f t="shared" si="31"/>
        <v>280.3330357142857</v>
      </c>
      <c r="K363" s="10">
        <f t="shared" si="32"/>
        <v>61.673267857142854</v>
      </c>
      <c r="L363" s="202">
        <v>118.06666666666666</v>
      </c>
      <c r="M363" s="202">
        <v>6.5319047619047623</v>
      </c>
      <c r="N363" s="10">
        <f t="shared" si="35"/>
        <v>466.60487499999994</v>
      </c>
      <c r="O363" s="11">
        <f t="shared" si="36"/>
        <v>1.1125533500238436</v>
      </c>
    </row>
    <row r="364" spans="1:15" x14ac:dyDescent="0.35">
      <c r="A364" s="216">
        <f t="shared" si="37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33"/>
        <v>149.6</v>
      </c>
      <c r="G364" s="8">
        <v>0</v>
      </c>
      <c r="H364" s="8">
        <v>0</v>
      </c>
      <c r="I364" s="191">
        <f t="shared" si="34"/>
        <v>0</v>
      </c>
      <c r="J364" s="18">
        <f t="shared" si="31"/>
        <v>0</v>
      </c>
      <c r="K364" s="10">
        <f t="shared" si="32"/>
        <v>0</v>
      </c>
      <c r="L364" s="202">
        <v>0</v>
      </c>
      <c r="M364" s="202">
        <v>0</v>
      </c>
      <c r="N364" s="10">
        <f t="shared" si="35"/>
        <v>0</v>
      </c>
      <c r="O364" s="11">
        <f t="shared" si="36"/>
        <v>0</v>
      </c>
    </row>
    <row r="365" spans="1:15" x14ac:dyDescent="0.35">
      <c r="A365" s="216">
        <f t="shared" si="37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33"/>
        <v>253.1</v>
      </c>
      <c r="G365" s="8">
        <v>65</v>
      </c>
      <c r="H365" s="8">
        <v>43</v>
      </c>
      <c r="I365" s="191">
        <f t="shared" si="34"/>
        <v>5.1190476190476189E-2</v>
      </c>
      <c r="J365" s="18">
        <f t="shared" si="31"/>
        <v>219.16946428571427</v>
      </c>
      <c r="K365" s="10">
        <f t="shared" si="32"/>
        <v>48.217282142857137</v>
      </c>
      <c r="L365" s="202">
        <v>92.306666666666658</v>
      </c>
      <c r="M365" s="202">
        <v>5.1067619047619051</v>
      </c>
      <c r="N365" s="10">
        <f t="shared" si="35"/>
        <v>364.80017500000002</v>
      </c>
      <c r="O365" s="11">
        <f t="shared" si="36"/>
        <v>1.441328229948637</v>
      </c>
    </row>
    <row r="366" spans="1:15" x14ac:dyDescent="0.35">
      <c r="A366" s="216">
        <f t="shared" si="37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33"/>
        <v>360.3</v>
      </c>
      <c r="G366" s="8">
        <v>65</v>
      </c>
      <c r="H366" s="8">
        <v>52</v>
      </c>
      <c r="I366" s="191">
        <f t="shared" si="34"/>
        <v>6.1904761904761907E-2</v>
      </c>
      <c r="J366" s="18">
        <f t="shared" si="31"/>
        <v>265.04214285714284</v>
      </c>
      <c r="K366" s="10">
        <f t="shared" si="32"/>
        <v>58.309271428571421</v>
      </c>
      <c r="L366" s="202">
        <v>111.62666666666667</v>
      </c>
      <c r="M366" s="202">
        <v>6.1756190476190485</v>
      </c>
      <c r="N366" s="10">
        <f t="shared" si="35"/>
        <v>441.15369999999996</v>
      </c>
      <c r="O366" s="11">
        <f t="shared" si="36"/>
        <v>1.3632685414091468</v>
      </c>
    </row>
    <row r="367" spans="1:15" x14ac:dyDescent="0.35">
      <c r="A367" s="216">
        <f t="shared" si="37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33"/>
        <v>1535.2</v>
      </c>
      <c r="G367" s="8">
        <v>198</v>
      </c>
      <c r="H367" s="8">
        <v>99</v>
      </c>
      <c r="I367" s="191">
        <f t="shared" si="34"/>
        <v>0.11785714285714285</v>
      </c>
      <c r="J367" s="18">
        <f t="shared" si="31"/>
        <v>504.59946428571425</v>
      </c>
      <c r="K367" s="10">
        <f t="shared" si="32"/>
        <v>111.01188214285713</v>
      </c>
      <c r="L367" s="202">
        <v>212.52</v>
      </c>
      <c r="M367" s="202">
        <v>11.757428571428571</v>
      </c>
      <c r="N367" s="10">
        <f t="shared" si="35"/>
        <v>839.8887749999999</v>
      </c>
      <c r="O367" s="11">
        <f t="shared" si="36"/>
        <v>0.54708752931214166</v>
      </c>
    </row>
    <row r="368" spans="1:15" x14ac:dyDescent="0.35">
      <c r="A368" s="216">
        <f t="shared" si="37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33"/>
        <v>191.4</v>
      </c>
      <c r="G368" s="8">
        <v>0</v>
      </c>
      <c r="H368" s="8">
        <v>0</v>
      </c>
      <c r="I368" s="191">
        <f t="shared" si="34"/>
        <v>0</v>
      </c>
      <c r="J368" s="18">
        <f t="shared" ref="J368:J430" si="38">I368*$J$2</f>
        <v>0</v>
      </c>
      <c r="K368" s="10">
        <f t="shared" si="32"/>
        <v>0</v>
      </c>
      <c r="L368" s="202">
        <v>0</v>
      </c>
      <c r="M368" s="202">
        <v>0</v>
      </c>
      <c r="N368" s="10">
        <f t="shared" si="35"/>
        <v>0</v>
      </c>
      <c r="O368" s="11">
        <f t="shared" si="36"/>
        <v>0</v>
      </c>
    </row>
    <row r="369" spans="1:15" x14ac:dyDescent="0.35">
      <c r="A369" s="216">
        <f t="shared" si="37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33"/>
        <v>442.3</v>
      </c>
      <c r="G369" s="8">
        <v>85</v>
      </c>
      <c r="H369" s="8">
        <v>70</v>
      </c>
      <c r="I369" s="191">
        <f t="shared" si="34"/>
        <v>8.3333333333333329E-2</v>
      </c>
      <c r="J369" s="18">
        <f t="shared" si="38"/>
        <v>356.78749999999997</v>
      </c>
      <c r="K369" s="10">
        <f t="shared" si="32"/>
        <v>78.493249999999989</v>
      </c>
      <c r="L369" s="202">
        <v>150.26666666666665</v>
      </c>
      <c r="M369" s="202">
        <v>8.3133333333333326</v>
      </c>
      <c r="N369" s="10">
        <f t="shared" si="35"/>
        <v>593.86074999999983</v>
      </c>
      <c r="O369" s="11">
        <f t="shared" si="36"/>
        <v>1.3426650463486318</v>
      </c>
    </row>
    <row r="370" spans="1:15" x14ac:dyDescent="0.35">
      <c r="A370" s="216">
        <f t="shared" si="37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33"/>
        <v>503.5</v>
      </c>
      <c r="G370" s="8">
        <v>85</v>
      </c>
      <c r="H370" s="8">
        <v>68</v>
      </c>
      <c r="I370" s="191">
        <f t="shared" si="34"/>
        <v>8.0952380952380956E-2</v>
      </c>
      <c r="J370" s="18">
        <f t="shared" si="38"/>
        <v>346.59357142857141</v>
      </c>
      <c r="K370" s="10">
        <f t="shared" ref="K370:K432" si="39">J370*0.22</f>
        <v>76.250585714285705</v>
      </c>
      <c r="L370" s="202">
        <v>145.97333333333333</v>
      </c>
      <c r="M370" s="202">
        <v>8.0758095238095251</v>
      </c>
      <c r="N370" s="10">
        <f t="shared" si="35"/>
        <v>576.89329999999995</v>
      </c>
      <c r="O370" s="11">
        <f t="shared" si="36"/>
        <v>1.1457662363455809</v>
      </c>
    </row>
    <row r="371" spans="1:15" x14ac:dyDescent="0.35">
      <c r="A371" s="216">
        <f t="shared" si="37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33"/>
        <v>570.5</v>
      </c>
      <c r="G371" s="8">
        <v>91</v>
      </c>
      <c r="H371" s="8">
        <v>51</v>
      </c>
      <c r="I371" s="191">
        <f t="shared" si="34"/>
        <v>6.0714285714285714E-2</v>
      </c>
      <c r="J371" s="18">
        <f t="shared" si="38"/>
        <v>259.94517857142858</v>
      </c>
      <c r="K371" s="10">
        <f t="shared" si="39"/>
        <v>57.187939285714286</v>
      </c>
      <c r="L371" s="202">
        <v>109.47999999999999</v>
      </c>
      <c r="M371" s="202">
        <v>6.0568571428571429</v>
      </c>
      <c r="N371" s="10">
        <f t="shared" si="35"/>
        <v>432.66997499999997</v>
      </c>
      <c r="O371" s="11">
        <f t="shared" si="36"/>
        <v>0.75840486415425057</v>
      </c>
    </row>
    <row r="372" spans="1:15" x14ac:dyDescent="0.35">
      <c r="A372" s="216">
        <f t="shared" si="37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3" si="40">C372+D372+E372</f>
        <v>227.9</v>
      </c>
      <c r="G372" s="81">
        <v>33</v>
      </c>
      <c r="H372" s="81">
        <v>0</v>
      </c>
      <c r="I372" s="191">
        <f t="shared" si="34"/>
        <v>0</v>
      </c>
      <c r="J372" s="18">
        <f t="shared" si="38"/>
        <v>0</v>
      </c>
      <c r="K372" s="10">
        <f t="shared" si="39"/>
        <v>0</v>
      </c>
      <c r="L372" s="202">
        <v>0</v>
      </c>
      <c r="M372" s="202">
        <v>0</v>
      </c>
      <c r="N372" s="10">
        <f t="shared" si="35"/>
        <v>0</v>
      </c>
      <c r="O372" s="11">
        <f t="shared" si="36"/>
        <v>0</v>
      </c>
    </row>
    <row r="373" spans="1:15" x14ac:dyDescent="0.35">
      <c r="A373" s="216">
        <f t="shared" si="37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40"/>
        <v>130.5</v>
      </c>
      <c r="G373" s="8">
        <v>0</v>
      </c>
      <c r="H373" s="8">
        <v>0</v>
      </c>
      <c r="I373" s="191">
        <f t="shared" si="34"/>
        <v>0</v>
      </c>
      <c r="J373" s="18">
        <f t="shared" si="38"/>
        <v>0</v>
      </c>
      <c r="K373" s="10">
        <f t="shared" si="39"/>
        <v>0</v>
      </c>
      <c r="L373" s="202">
        <v>0</v>
      </c>
      <c r="M373" s="202">
        <v>0</v>
      </c>
      <c r="N373" s="10">
        <f t="shared" si="35"/>
        <v>0</v>
      </c>
      <c r="O373" s="11">
        <f t="shared" si="36"/>
        <v>0</v>
      </c>
    </row>
    <row r="374" spans="1:15" x14ac:dyDescent="0.35">
      <c r="A374" s="216">
        <f t="shared" si="37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40"/>
        <v>384.3</v>
      </c>
      <c r="G374" s="8">
        <v>0</v>
      </c>
      <c r="H374" s="8">
        <v>0</v>
      </c>
      <c r="I374" s="191">
        <f t="shared" si="34"/>
        <v>0</v>
      </c>
      <c r="J374" s="18">
        <f t="shared" si="38"/>
        <v>0</v>
      </c>
      <c r="K374" s="10">
        <f t="shared" si="39"/>
        <v>0</v>
      </c>
      <c r="L374" s="202">
        <v>0</v>
      </c>
      <c r="M374" s="202">
        <v>0</v>
      </c>
      <c r="N374" s="10">
        <f t="shared" si="35"/>
        <v>0</v>
      </c>
      <c r="O374" s="11">
        <f t="shared" si="36"/>
        <v>0</v>
      </c>
    </row>
    <row r="375" spans="1:15" x14ac:dyDescent="0.35">
      <c r="A375" s="216">
        <f t="shared" si="37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40"/>
        <v>383.3</v>
      </c>
      <c r="G375" s="8">
        <v>0</v>
      </c>
      <c r="H375" s="8">
        <v>0</v>
      </c>
      <c r="I375" s="191">
        <f t="shared" si="34"/>
        <v>0</v>
      </c>
      <c r="J375" s="18">
        <f t="shared" si="38"/>
        <v>0</v>
      </c>
      <c r="K375" s="10">
        <f t="shared" si="39"/>
        <v>0</v>
      </c>
      <c r="L375" s="202">
        <v>0</v>
      </c>
      <c r="M375" s="202">
        <v>0</v>
      </c>
      <c r="N375" s="10">
        <f t="shared" si="35"/>
        <v>0</v>
      </c>
      <c r="O375" s="11">
        <f t="shared" si="36"/>
        <v>0</v>
      </c>
    </row>
    <row r="376" spans="1:15" x14ac:dyDescent="0.35">
      <c r="A376" s="216">
        <f t="shared" si="37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40"/>
        <v>503.6</v>
      </c>
      <c r="G376" s="8">
        <v>0</v>
      </c>
      <c r="H376" s="8">
        <v>0</v>
      </c>
      <c r="I376" s="191">
        <f t="shared" si="34"/>
        <v>0</v>
      </c>
      <c r="J376" s="18">
        <f t="shared" si="38"/>
        <v>0</v>
      </c>
      <c r="K376" s="10">
        <f t="shared" si="39"/>
        <v>0</v>
      </c>
      <c r="L376" s="202">
        <v>0</v>
      </c>
      <c r="M376" s="202">
        <v>0</v>
      </c>
      <c r="N376" s="10">
        <f t="shared" si="35"/>
        <v>0</v>
      </c>
      <c r="O376" s="11">
        <f t="shared" si="36"/>
        <v>0</v>
      </c>
    </row>
    <row r="377" spans="1:15" x14ac:dyDescent="0.35">
      <c r="A377" s="216">
        <f t="shared" si="37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40"/>
        <v>387.4</v>
      </c>
      <c r="G377" s="8">
        <v>0</v>
      </c>
      <c r="H377" s="8">
        <v>0</v>
      </c>
      <c r="I377" s="191">
        <f t="shared" si="34"/>
        <v>0</v>
      </c>
      <c r="J377" s="18">
        <f t="shared" si="38"/>
        <v>0</v>
      </c>
      <c r="K377" s="10">
        <f t="shared" si="39"/>
        <v>0</v>
      </c>
      <c r="L377" s="202">
        <v>0</v>
      </c>
      <c r="M377" s="202">
        <v>0</v>
      </c>
      <c r="N377" s="10">
        <f t="shared" si="35"/>
        <v>0</v>
      </c>
      <c r="O377" s="11">
        <f t="shared" si="36"/>
        <v>0</v>
      </c>
    </row>
    <row r="378" spans="1:15" x14ac:dyDescent="0.35">
      <c r="A378" s="216">
        <f t="shared" si="37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40"/>
        <v>147</v>
      </c>
      <c r="G378" s="8">
        <v>0</v>
      </c>
      <c r="H378" s="8">
        <v>0</v>
      </c>
      <c r="I378" s="191">
        <f t="shared" si="34"/>
        <v>0</v>
      </c>
      <c r="J378" s="18">
        <f t="shared" si="38"/>
        <v>0</v>
      </c>
      <c r="K378" s="10">
        <f t="shared" si="39"/>
        <v>0</v>
      </c>
      <c r="L378" s="202">
        <v>0</v>
      </c>
      <c r="M378" s="202">
        <v>0</v>
      </c>
      <c r="N378" s="10">
        <f t="shared" si="35"/>
        <v>0</v>
      </c>
      <c r="O378" s="11">
        <f t="shared" si="36"/>
        <v>0</v>
      </c>
    </row>
    <row r="379" spans="1:15" x14ac:dyDescent="0.35">
      <c r="A379" s="216">
        <f t="shared" si="37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40"/>
        <v>203.69</v>
      </c>
      <c r="G379" s="8">
        <v>0</v>
      </c>
      <c r="H379" s="8">
        <v>0</v>
      </c>
      <c r="I379" s="191">
        <f t="shared" si="34"/>
        <v>0</v>
      </c>
      <c r="J379" s="18">
        <f t="shared" si="38"/>
        <v>0</v>
      </c>
      <c r="K379" s="10">
        <f t="shared" si="39"/>
        <v>0</v>
      </c>
      <c r="L379" s="202">
        <v>0</v>
      </c>
      <c r="M379" s="202">
        <v>0</v>
      </c>
      <c r="N379" s="10">
        <f t="shared" si="35"/>
        <v>0</v>
      </c>
      <c r="O379" s="11">
        <f t="shared" si="36"/>
        <v>0</v>
      </c>
    </row>
    <row r="380" spans="1:15" x14ac:dyDescent="0.35">
      <c r="A380" s="216">
        <f t="shared" si="37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40"/>
        <v>138.9</v>
      </c>
      <c r="G380" s="8">
        <v>0</v>
      </c>
      <c r="H380" s="8">
        <v>0</v>
      </c>
      <c r="I380" s="191">
        <f t="shared" si="34"/>
        <v>0</v>
      </c>
      <c r="J380" s="18">
        <f t="shared" si="38"/>
        <v>0</v>
      </c>
      <c r="K380" s="10">
        <f t="shared" si="39"/>
        <v>0</v>
      </c>
      <c r="L380" s="202">
        <v>0</v>
      </c>
      <c r="M380" s="202">
        <v>0</v>
      </c>
      <c r="N380" s="10">
        <f t="shared" si="35"/>
        <v>0</v>
      </c>
      <c r="O380" s="11">
        <f t="shared" si="36"/>
        <v>0</v>
      </c>
    </row>
    <row r="381" spans="1:15" x14ac:dyDescent="0.35">
      <c r="A381" s="216">
        <f t="shared" si="37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40"/>
        <v>338.8</v>
      </c>
      <c r="G381" s="8">
        <v>0</v>
      </c>
      <c r="H381" s="8">
        <v>0</v>
      </c>
      <c r="I381" s="191">
        <f t="shared" si="34"/>
        <v>0</v>
      </c>
      <c r="J381" s="18">
        <f t="shared" si="38"/>
        <v>0</v>
      </c>
      <c r="K381" s="10">
        <f t="shared" si="39"/>
        <v>0</v>
      </c>
      <c r="L381" s="202">
        <v>0</v>
      </c>
      <c r="M381" s="202">
        <v>0</v>
      </c>
      <c r="N381" s="10">
        <f t="shared" si="35"/>
        <v>0</v>
      </c>
      <c r="O381" s="11">
        <f t="shared" si="36"/>
        <v>0</v>
      </c>
    </row>
    <row r="382" spans="1:15" x14ac:dyDescent="0.35">
      <c r="A382" s="216">
        <f t="shared" si="37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40"/>
        <v>386.9</v>
      </c>
      <c r="G382" s="8">
        <v>60</v>
      </c>
      <c r="H382" s="8">
        <v>55</v>
      </c>
      <c r="I382" s="191">
        <f t="shared" si="34"/>
        <v>6.5476190476190479E-2</v>
      </c>
      <c r="J382" s="18">
        <f t="shared" si="38"/>
        <v>280.3330357142857</v>
      </c>
      <c r="K382" s="10">
        <f t="shared" si="39"/>
        <v>61.673267857142854</v>
      </c>
      <c r="L382" s="202">
        <v>118.06666666666666</v>
      </c>
      <c r="M382" s="202">
        <v>6.5319047619047623</v>
      </c>
      <c r="N382" s="10">
        <f t="shared" si="35"/>
        <v>466.60487499999994</v>
      </c>
      <c r="O382" s="11">
        <f t="shared" si="36"/>
        <v>1.2060089816490047</v>
      </c>
    </row>
    <row r="383" spans="1:15" x14ac:dyDescent="0.35">
      <c r="A383" s="216">
        <f t="shared" si="37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40"/>
        <v>972.7</v>
      </c>
      <c r="G383" s="8">
        <v>192</v>
      </c>
      <c r="H383" s="8">
        <v>117</v>
      </c>
      <c r="I383" s="191">
        <f t="shared" si="34"/>
        <v>0.13928571428571429</v>
      </c>
      <c r="J383" s="18">
        <f t="shared" si="38"/>
        <v>596.34482142857144</v>
      </c>
      <c r="K383" s="10">
        <f t="shared" si="39"/>
        <v>131.19586071428571</v>
      </c>
      <c r="L383" s="202">
        <v>251.16</v>
      </c>
      <c r="M383" s="202">
        <v>13.895142857142858</v>
      </c>
      <c r="N383" s="10">
        <f t="shared" si="35"/>
        <v>992.59582499999999</v>
      </c>
      <c r="O383" s="11">
        <f t="shared" si="36"/>
        <v>1.0204542253521127</v>
      </c>
    </row>
    <row r="384" spans="1:15" x14ac:dyDescent="0.35">
      <c r="A384" s="216">
        <f t="shared" si="37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40"/>
        <v>598.79999999999995</v>
      </c>
      <c r="G384" s="8">
        <v>130</v>
      </c>
      <c r="H384" s="8">
        <v>105</v>
      </c>
      <c r="I384" s="191">
        <f t="shared" si="34"/>
        <v>0.125</v>
      </c>
      <c r="J384" s="18">
        <f t="shared" si="38"/>
        <v>535.18124999999998</v>
      </c>
      <c r="K384" s="10">
        <f t="shared" si="39"/>
        <v>117.739875</v>
      </c>
      <c r="L384" s="202">
        <v>225.4</v>
      </c>
      <c r="M384" s="202">
        <v>12.47</v>
      </c>
      <c r="N384" s="10">
        <f t="shared" si="35"/>
        <v>890.79112499999997</v>
      </c>
      <c r="O384" s="11">
        <f t="shared" si="36"/>
        <v>1.487627129258517</v>
      </c>
    </row>
    <row r="385" spans="1:15" x14ac:dyDescent="0.35">
      <c r="A385" s="216">
        <f t="shared" si="37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40"/>
        <v>464.2</v>
      </c>
      <c r="G385" s="8">
        <v>63</v>
      </c>
      <c r="H385" s="8">
        <v>63</v>
      </c>
      <c r="I385" s="191">
        <f t="shared" si="34"/>
        <v>7.4999999999999997E-2</v>
      </c>
      <c r="J385" s="18">
        <f t="shared" si="38"/>
        <v>321.10874999999999</v>
      </c>
      <c r="K385" s="10">
        <f t="shared" si="39"/>
        <v>70.643924999999996</v>
      </c>
      <c r="L385" s="202">
        <v>135.24</v>
      </c>
      <c r="M385" s="202">
        <v>7.4820000000000002</v>
      </c>
      <c r="N385" s="10">
        <f t="shared" si="35"/>
        <v>534.47467499999993</v>
      </c>
      <c r="O385" s="11">
        <f t="shared" si="36"/>
        <v>1.1513887871607065</v>
      </c>
    </row>
    <row r="386" spans="1:15" x14ac:dyDescent="0.35">
      <c r="A386" s="216">
        <f t="shared" si="37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40"/>
        <v>606.78</v>
      </c>
      <c r="G386" s="8">
        <v>120</v>
      </c>
      <c r="H386" s="8">
        <v>95</v>
      </c>
      <c r="I386" s="191">
        <f t="shared" si="34"/>
        <v>0.1130952380952381</v>
      </c>
      <c r="J386" s="18">
        <f t="shared" si="38"/>
        <v>484.21160714285713</v>
      </c>
      <c r="K386" s="10">
        <f t="shared" si="39"/>
        <v>106.52655357142856</v>
      </c>
      <c r="L386" s="202">
        <v>203.93333333333334</v>
      </c>
      <c r="M386" s="202">
        <v>11.282380952380953</v>
      </c>
      <c r="N386" s="10">
        <f t="shared" si="35"/>
        <v>805.95387500000004</v>
      </c>
      <c r="O386" s="11">
        <f t="shared" si="36"/>
        <v>1.3282472642473386</v>
      </c>
    </row>
    <row r="387" spans="1:15" x14ac:dyDescent="0.35">
      <c r="A387" s="216">
        <f t="shared" si="37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40"/>
        <v>305</v>
      </c>
      <c r="G387" s="8">
        <v>0</v>
      </c>
      <c r="H387" s="8">
        <v>0</v>
      </c>
      <c r="I387" s="191">
        <f t="shared" ref="I387:I449" si="41">H387/840</f>
        <v>0</v>
      </c>
      <c r="J387" s="18">
        <f t="shared" si="38"/>
        <v>0</v>
      </c>
      <c r="K387" s="10">
        <f t="shared" si="39"/>
        <v>0</v>
      </c>
      <c r="L387" s="202">
        <v>0</v>
      </c>
      <c r="M387" s="202">
        <v>0</v>
      </c>
      <c r="N387" s="10">
        <f t="shared" ref="N387:N450" si="42">J387+K387+L387+M387</f>
        <v>0</v>
      </c>
      <c r="O387" s="11">
        <f t="shared" ref="O387:O450" si="43">N387/C387</f>
        <v>0</v>
      </c>
    </row>
    <row r="388" spans="1:15" x14ac:dyDescent="0.35">
      <c r="A388" s="216">
        <f t="shared" si="37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40"/>
        <v>759.8</v>
      </c>
      <c r="G388" s="8">
        <v>168</v>
      </c>
      <c r="H388" s="8">
        <v>146</v>
      </c>
      <c r="I388" s="191">
        <f t="shared" si="41"/>
        <v>0.1738095238095238</v>
      </c>
      <c r="J388" s="18">
        <f t="shared" si="38"/>
        <v>744.15678571428566</v>
      </c>
      <c r="K388" s="10">
        <f t="shared" si="39"/>
        <v>163.71449285714286</v>
      </c>
      <c r="L388" s="202">
        <v>313.4133333333333</v>
      </c>
      <c r="M388" s="202">
        <v>17.339238095238095</v>
      </c>
      <c r="N388" s="10">
        <f t="shared" si="42"/>
        <v>1238.6238499999997</v>
      </c>
      <c r="O388" s="11">
        <f t="shared" si="43"/>
        <v>1.6301972229534085</v>
      </c>
    </row>
    <row r="389" spans="1:15" x14ac:dyDescent="0.35">
      <c r="A389" s="216">
        <f t="shared" si="37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40"/>
        <v>530.20000000000005</v>
      </c>
      <c r="G389" s="8">
        <v>105</v>
      </c>
      <c r="H389" s="8">
        <v>93</v>
      </c>
      <c r="I389" s="191">
        <f t="shared" si="41"/>
        <v>0.11071428571428571</v>
      </c>
      <c r="J389" s="18">
        <f t="shared" si="38"/>
        <v>474.01767857142852</v>
      </c>
      <c r="K389" s="10">
        <f t="shared" si="39"/>
        <v>104.28388928571428</v>
      </c>
      <c r="L389" s="202">
        <v>199.64</v>
      </c>
      <c r="M389" s="202">
        <v>11.044857142857143</v>
      </c>
      <c r="N389" s="10">
        <f t="shared" si="42"/>
        <v>788.98642499999994</v>
      </c>
      <c r="O389" s="11">
        <f t="shared" si="43"/>
        <v>1.4880920878913615</v>
      </c>
    </row>
    <row r="390" spans="1:15" x14ac:dyDescent="0.35">
      <c r="A390" s="216">
        <f t="shared" si="37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40"/>
        <v>123.5</v>
      </c>
      <c r="G390" s="8">
        <v>0</v>
      </c>
      <c r="H390" s="8">
        <v>0</v>
      </c>
      <c r="I390" s="191">
        <f t="shared" si="41"/>
        <v>0</v>
      </c>
      <c r="J390" s="18">
        <f t="shared" si="38"/>
        <v>0</v>
      </c>
      <c r="K390" s="10">
        <f t="shared" si="39"/>
        <v>0</v>
      </c>
      <c r="L390" s="202">
        <v>0</v>
      </c>
      <c r="M390" s="202">
        <v>0</v>
      </c>
      <c r="N390" s="10">
        <f t="shared" si="42"/>
        <v>0</v>
      </c>
      <c r="O390" s="11">
        <f t="shared" si="43"/>
        <v>0</v>
      </c>
    </row>
    <row r="391" spans="1:15" x14ac:dyDescent="0.35">
      <c r="A391" s="216">
        <f t="shared" ref="A391:A454" si="44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40"/>
        <v>298.8</v>
      </c>
      <c r="G391" s="8">
        <v>58</v>
      </c>
      <c r="H391" s="8">
        <v>42</v>
      </c>
      <c r="I391" s="191">
        <f t="shared" si="41"/>
        <v>0.05</v>
      </c>
      <c r="J391" s="18">
        <f t="shared" si="38"/>
        <v>214.07249999999999</v>
      </c>
      <c r="K391" s="10">
        <f t="shared" si="39"/>
        <v>47.095949999999995</v>
      </c>
      <c r="L391" s="202">
        <v>90.16</v>
      </c>
      <c r="M391" s="202">
        <v>2.4940000000000002</v>
      </c>
      <c r="N391" s="10">
        <f t="shared" si="42"/>
        <v>353.82245</v>
      </c>
      <c r="O391" s="11">
        <f t="shared" si="43"/>
        <v>1.1841447456492638</v>
      </c>
    </row>
    <row r="392" spans="1:15" x14ac:dyDescent="0.35">
      <c r="A392" s="216">
        <f t="shared" si="44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40"/>
        <v>217.3</v>
      </c>
      <c r="G392" s="8">
        <v>0</v>
      </c>
      <c r="H392" s="8">
        <v>0</v>
      </c>
      <c r="I392" s="191">
        <f t="shared" si="41"/>
        <v>0</v>
      </c>
      <c r="J392" s="18">
        <f t="shared" si="38"/>
        <v>0</v>
      </c>
      <c r="K392" s="10">
        <f t="shared" si="39"/>
        <v>0</v>
      </c>
      <c r="L392" s="202">
        <v>0</v>
      </c>
      <c r="M392" s="202">
        <v>0</v>
      </c>
      <c r="N392" s="10">
        <f t="shared" si="42"/>
        <v>0</v>
      </c>
      <c r="O392" s="11">
        <f t="shared" si="43"/>
        <v>0</v>
      </c>
    </row>
    <row r="393" spans="1:15" x14ac:dyDescent="0.35">
      <c r="A393" s="216">
        <f t="shared" si="44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40"/>
        <v>293.89999999999998</v>
      </c>
      <c r="G393" s="8">
        <v>0</v>
      </c>
      <c r="H393" s="8">
        <v>0</v>
      </c>
      <c r="I393" s="191">
        <f t="shared" si="41"/>
        <v>0</v>
      </c>
      <c r="J393" s="18">
        <f t="shared" si="38"/>
        <v>0</v>
      </c>
      <c r="K393" s="10">
        <f t="shared" si="39"/>
        <v>0</v>
      </c>
      <c r="L393" s="202">
        <v>0</v>
      </c>
      <c r="M393" s="202">
        <v>0</v>
      </c>
      <c r="N393" s="10">
        <f t="shared" si="42"/>
        <v>0</v>
      </c>
      <c r="O393" s="11">
        <f t="shared" si="43"/>
        <v>0</v>
      </c>
    </row>
    <row r="394" spans="1:15" x14ac:dyDescent="0.35">
      <c r="A394" s="216">
        <f t="shared" si="44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40"/>
        <v>198.9</v>
      </c>
      <c r="G394" s="8">
        <v>0</v>
      </c>
      <c r="H394" s="8">
        <v>0</v>
      </c>
      <c r="I394" s="191">
        <f t="shared" si="41"/>
        <v>0</v>
      </c>
      <c r="J394" s="18">
        <f t="shared" si="38"/>
        <v>0</v>
      </c>
      <c r="K394" s="10">
        <f t="shared" si="39"/>
        <v>0</v>
      </c>
      <c r="L394" s="202">
        <v>0</v>
      </c>
      <c r="M394" s="202">
        <v>0</v>
      </c>
      <c r="N394" s="10">
        <f t="shared" si="42"/>
        <v>0</v>
      </c>
      <c r="O394" s="11">
        <f t="shared" si="43"/>
        <v>0</v>
      </c>
    </row>
    <row r="395" spans="1:15" x14ac:dyDescent="0.35">
      <c r="A395" s="216">
        <f t="shared" si="44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40"/>
        <v>95.6</v>
      </c>
      <c r="G395" s="8">
        <v>0</v>
      </c>
      <c r="H395" s="8">
        <v>0</v>
      </c>
      <c r="I395" s="191">
        <f t="shared" si="41"/>
        <v>0</v>
      </c>
      <c r="J395" s="18">
        <f t="shared" si="38"/>
        <v>0</v>
      </c>
      <c r="K395" s="10">
        <f t="shared" si="39"/>
        <v>0</v>
      </c>
      <c r="L395" s="202">
        <v>0</v>
      </c>
      <c r="M395" s="202">
        <v>0</v>
      </c>
      <c r="N395" s="10">
        <f t="shared" si="42"/>
        <v>0</v>
      </c>
      <c r="O395" s="11">
        <f t="shared" si="43"/>
        <v>0</v>
      </c>
    </row>
    <row r="396" spans="1:15" x14ac:dyDescent="0.35">
      <c r="A396" s="216">
        <f t="shared" si="44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40"/>
        <v>408.7</v>
      </c>
      <c r="G396" s="8">
        <v>80</v>
      </c>
      <c r="H396" s="8">
        <v>72</v>
      </c>
      <c r="I396" s="191">
        <f t="shared" si="41"/>
        <v>8.5714285714285715E-2</v>
      </c>
      <c r="J396" s="18">
        <f t="shared" si="38"/>
        <v>366.98142857142858</v>
      </c>
      <c r="K396" s="10">
        <f t="shared" si="39"/>
        <v>80.735914285714287</v>
      </c>
      <c r="L396" s="202">
        <v>154.56</v>
      </c>
      <c r="M396" s="202">
        <v>8.5508571428571436</v>
      </c>
      <c r="N396" s="10">
        <f t="shared" si="42"/>
        <v>610.82820000000004</v>
      </c>
      <c r="O396" s="11">
        <f t="shared" si="43"/>
        <v>1.4945637386836312</v>
      </c>
    </row>
    <row r="397" spans="1:15" x14ac:dyDescent="0.35">
      <c r="A397" s="216">
        <f t="shared" si="44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40"/>
        <v>449.5</v>
      </c>
      <c r="G397" s="8">
        <v>0</v>
      </c>
      <c r="H397" s="8">
        <v>0</v>
      </c>
      <c r="I397" s="191">
        <f t="shared" si="41"/>
        <v>0</v>
      </c>
      <c r="J397" s="18">
        <f t="shared" si="38"/>
        <v>0</v>
      </c>
      <c r="K397" s="10">
        <f t="shared" si="39"/>
        <v>0</v>
      </c>
      <c r="L397" s="202">
        <v>0</v>
      </c>
      <c r="M397" s="202">
        <v>0</v>
      </c>
      <c r="N397" s="10">
        <f t="shared" si="42"/>
        <v>0</v>
      </c>
      <c r="O397" s="11">
        <f t="shared" si="43"/>
        <v>0</v>
      </c>
    </row>
    <row r="398" spans="1:15" x14ac:dyDescent="0.35">
      <c r="A398" s="216">
        <f t="shared" si="44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40"/>
        <v>364.8</v>
      </c>
      <c r="G398" s="8">
        <v>83</v>
      </c>
      <c r="H398" s="8">
        <v>57</v>
      </c>
      <c r="I398" s="191">
        <f t="shared" si="41"/>
        <v>6.7857142857142852E-2</v>
      </c>
      <c r="J398" s="18">
        <f t="shared" si="38"/>
        <v>290.52696428571426</v>
      </c>
      <c r="K398" s="10">
        <f t="shared" si="39"/>
        <v>63.915932142857137</v>
      </c>
      <c r="L398" s="202">
        <v>122.35999999999999</v>
      </c>
      <c r="M398" s="202">
        <v>6.7694285714285716</v>
      </c>
      <c r="N398" s="10">
        <f t="shared" si="42"/>
        <v>483.57232499999992</v>
      </c>
      <c r="O398" s="11">
        <f t="shared" si="43"/>
        <v>1.3255820312499997</v>
      </c>
    </row>
    <row r="399" spans="1:15" x14ac:dyDescent="0.35">
      <c r="A399" s="216">
        <f t="shared" si="44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40"/>
        <v>326.3</v>
      </c>
      <c r="G399" s="8">
        <v>0</v>
      </c>
      <c r="H399" s="8">
        <v>0</v>
      </c>
      <c r="I399" s="191">
        <f t="shared" si="41"/>
        <v>0</v>
      </c>
      <c r="J399" s="18">
        <f t="shared" si="38"/>
        <v>0</v>
      </c>
      <c r="K399" s="10">
        <f t="shared" si="39"/>
        <v>0</v>
      </c>
      <c r="L399" s="202">
        <v>0</v>
      </c>
      <c r="M399" s="202">
        <v>0</v>
      </c>
      <c r="N399" s="10">
        <f t="shared" si="42"/>
        <v>0</v>
      </c>
      <c r="O399" s="11">
        <f t="shared" si="43"/>
        <v>0</v>
      </c>
    </row>
    <row r="400" spans="1:15" x14ac:dyDescent="0.35">
      <c r="A400" s="216">
        <f t="shared" si="44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40"/>
        <v>634.70000000000005</v>
      </c>
      <c r="G400" s="8">
        <v>119</v>
      </c>
      <c r="H400" s="8">
        <v>59</v>
      </c>
      <c r="I400" s="191">
        <f t="shared" si="41"/>
        <v>7.0238095238095238E-2</v>
      </c>
      <c r="J400" s="18">
        <f t="shared" si="38"/>
        <v>300.72089285714287</v>
      </c>
      <c r="K400" s="10">
        <f t="shared" si="39"/>
        <v>66.158596428571428</v>
      </c>
      <c r="L400" s="202">
        <v>126.65333333333334</v>
      </c>
      <c r="M400" s="202">
        <v>7.0069523809523817</v>
      </c>
      <c r="N400" s="10">
        <f t="shared" si="42"/>
        <v>500.53977499999996</v>
      </c>
      <c r="O400" s="11">
        <f t="shared" si="43"/>
        <v>0.78862419253190474</v>
      </c>
    </row>
    <row r="401" spans="1:15" x14ac:dyDescent="0.35">
      <c r="A401" s="216">
        <f t="shared" si="44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40"/>
        <v>267.10000000000002</v>
      </c>
      <c r="G401" s="8">
        <v>0</v>
      </c>
      <c r="H401" s="8">
        <v>0</v>
      </c>
      <c r="I401" s="191">
        <f t="shared" si="41"/>
        <v>0</v>
      </c>
      <c r="J401" s="18">
        <f t="shared" si="38"/>
        <v>0</v>
      </c>
      <c r="K401" s="10">
        <f t="shared" si="39"/>
        <v>0</v>
      </c>
      <c r="L401" s="202">
        <v>0</v>
      </c>
      <c r="M401" s="202">
        <v>0</v>
      </c>
      <c r="N401" s="10">
        <f t="shared" si="42"/>
        <v>0</v>
      </c>
      <c r="O401" s="11">
        <f t="shared" si="43"/>
        <v>0</v>
      </c>
    </row>
    <row r="402" spans="1:15" x14ac:dyDescent="0.35">
      <c r="A402" s="216">
        <f t="shared" si="44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40"/>
        <v>224.6</v>
      </c>
      <c r="G402" s="8">
        <v>0</v>
      </c>
      <c r="H402" s="8">
        <v>0</v>
      </c>
      <c r="I402" s="191">
        <f t="shared" si="41"/>
        <v>0</v>
      </c>
      <c r="J402" s="18">
        <f t="shared" si="38"/>
        <v>0</v>
      </c>
      <c r="K402" s="10">
        <f t="shared" si="39"/>
        <v>0</v>
      </c>
      <c r="L402" s="202">
        <v>0</v>
      </c>
      <c r="M402" s="202">
        <v>0</v>
      </c>
      <c r="N402" s="10">
        <f t="shared" si="42"/>
        <v>0</v>
      </c>
      <c r="O402" s="11">
        <f t="shared" si="43"/>
        <v>0</v>
      </c>
    </row>
    <row r="403" spans="1:15" x14ac:dyDescent="0.35">
      <c r="A403" s="216">
        <f t="shared" si="44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40"/>
        <v>572.29999999999995</v>
      </c>
      <c r="G403" s="8">
        <v>82</v>
      </c>
      <c r="H403" s="8">
        <v>45</v>
      </c>
      <c r="I403" s="191">
        <f t="shared" si="41"/>
        <v>5.3571428571428568E-2</v>
      </c>
      <c r="J403" s="18">
        <f t="shared" si="38"/>
        <v>229.36339285714283</v>
      </c>
      <c r="K403" s="10">
        <f t="shared" si="39"/>
        <v>50.459946428571421</v>
      </c>
      <c r="L403" s="202">
        <v>96.6</v>
      </c>
      <c r="M403" s="202">
        <v>5.3442857142857143</v>
      </c>
      <c r="N403" s="10">
        <f t="shared" si="42"/>
        <v>381.76762500000001</v>
      </c>
      <c r="O403" s="11">
        <f t="shared" si="43"/>
        <v>0.66707605276952653</v>
      </c>
    </row>
    <row r="404" spans="1:15" x14ac:dyDescent="0.35">
      <c r="A404" s="216">
        <f t="shared" si="44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40"/>
        <v>227.9</v>
      </c>
      <c r="G404" s="8">
        <v>0</v>
      </c>
      <c r="H404" s="8">
        <v>0</v>
      </c>
      <c r="I404" s="191">
        <f t="shared" si="41"/>
        <v>0</v>
      </c>
      <c r="J404" s="18">
        <f t="shared" si="38"/>
        <v>0</v>
      </c>
      <c r="K404" s="10">
        <f t="shared" si="39"/>
        <v>0</v>
      </c>
      <c r="L404" s="202">
        <v>0</v>
      </c>
      <c r="M404" s="202">
        <v>0</v>
      </c>
      <c r="N404" s="10">
        <f t="shared" si="42"/>
        <v>0</v>
      </c>
      <c r="O404" s="11">
        <f t="shared" si="43"/>
        <v>0</v>
      </c>
    </row>
    <row r="405" spans="1:15" x14ac:dyDescent="0.35">
      <c r="A405" s="216">
        <f t="shared" si="44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40"/>
        <v>659.6</v>
      </c>
      <c r="G405" s="8">
        <v>110</v>
      </c>
      <c r="H405" s="8">
        <v>83</v>
      </c>
      <c r="I405" s="191">
        <f t="shared" si="41"/>
        <v>9.8809523809523805E-2</v>
      </c>
      <c r="J405" s="18">
        <f t="shared" si="38"/>
        <v>423.04803571428567</v>
      </c>
      <c r="K405" s="10">
        <f t="shared" si="39"/>
        <v>93.070567857142848</v>
      </c>
      <c r="L405" s="202">
        <v>178.17333333333332</v>
      </c>
      <c r="M405" s="202">
        <v>9.8572380952380954</v>
      </c>
      <c r="N405" s="10">
        <f t="shared" si="42"/>
        <v>704.1491749999999</v>
      </c>
      <c r="O405" s="11">
        <f t="shared" si="43"/>
        <v>1.0976604442712392</v>
      </c>
    </row>
    <row r="406" spans="1:15" x14ac:dyDescent="0.35">
      <c r="A406" s="216">
        <f t="shared" si="44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40"/>
        <v>824.8</v>
      </c>
      <c r="G406" s="8">
        <v>141</v>
      </c>
      <c r="H406" s="8">
        <v>113</v>
      </c>
      <c r="I406" s="191">
        <f t="shared" si="41"/>
        <v>0.13452380952380952</v>
      </c>
      <c r="J406" s="18">
        <f t="shared" si="38"/>
        <v>575.95696428571421</v>
      </c>
      <c r="K406" s="10">
        <f t="shared" si="39"/>
        <v>126.71053214285713</v>
      </c>
      <c r="L406" s="202">
        <v>242.57333333333332</v>
      </c>
      <c r="M406" s="202">
        <v>13.420095238095238</v>
      </c>
      <c r="N406" s="10">
        <f t="shared" si="42"/>
        <v>958.66092499999991</v>
      </c>
      <c r="O406" s="11">
        <f t="shared" si="43"/>
        <v>1.162295010911736</v>
      </c>
    </row>
    <row r="407" spans="1:15" x14ac:dyDescent="0.35">
      <c r="A407" s="216">
        <f t="shared" si="44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40"/>
        <v>162.80000000000001</v>
      </c>
      <c r="G407" s="8">
        <v>0</v>
      </c>
      <c r="H407" s="8">
        <v>0</v>
      </c>
      <c r="I407" s="191">
        <f t="shared" si="41"/>
        <v>0</v>
      </c>
      <c r="J407" s="18">
        <f t="shared" si="38"/>
        <v>0</v>
      </c>
      <c r="K407" s="10">
        <f t="shared" si="39"/>
        <v>0</v>
      </c>
      <c r="L407" s="202">
        <v>0</v>
      </c>
      <c r="M407" s="202">
        <v>0</v>
      </c>
      <c r="N407" s="10">
        <f t="shared" si="42"/>
        <v>0</v>
      </c>
      <c r="O407" s="11">
        <f t="shared" si="43"/>
        <v>0</v>
      </c>
    </row>
    <row r="408" spans="1:15" x14ac:dyDescent="0.35">
      <c r="A408" s="216">
        <f t="shared" si="44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40"/>
        <v>163.30000000000001</v>
      </c>
      <c r="G408" s="8">
        <v>0</v>
      </c>
      <c r="H408" s="8">
        <v>0</v>
      </c>
      <c r="I408" s="191">
        <f t="shared" si="41"/>
        <v>0</v>
      </c>
      <c r="J408" s="18">
        <f t="shared" si="38"/>
        <v>0</v>
      </c>
      <c r="K408" s="10">
        <f t="shared" si="39"/>
        <v>0</v>
      </c>
      <c r="L408" s="202">
        <v>0</v>
      </c>
      <c r="M408" s="202">
        <v>0</v>
      </c>
      <c r="N408" s="10">
        <f t="shared" si="42"/>
        <v>0</v>
      </c>
      <c r="O408" s="11">
        <f t="shared" si="43"/>
        <v>0</v>
      </c>
    </row>
    <row r="409" spans="1:15" x14ac:dyDescent="0.35">
      <c r="A409" s="216">
        <f t="shared" si="44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40"/>
        <v>449.9</v>
      </c>
      <c r="G409" s="8">
        <v>60</v>
      </c>
      <c r="H409" s="8">
        <v>43</v>
      </c>
      <c r="I409" s="191">
        <f t="shared" si="41"/>
        <v>5.1190476190476189E-2</v>
      </c>
      <c r="J409" s="18">
        <f t="shared" si="38"/>
        <v>219.16946428571427</v>
      </c>
      <c r="K409" s="10">
        <f t="shared" si="39"/>
        <v>48.217282142857137</v>
      </c>
      <c r="L409" s="202">
        <v>92.306666666666658</v>
      </c>
      <c r="M409" s="202">
        <v>5.1067619047619051</v>
      </c>
      <c r="N409" s="10">
        <f t="shared" si="42"/>
        <v>364.80017500000002</v>
      </c>
      <c r="O409" s="11">
        <f t="shared" si="43"/>
        <v>0.81084724383196272</v>
      </c>
    </row>
    <row r="410" spans="1:15" x14ac:dyDescent="0.35">
      <c r="A410" s="216">
        <f t="shared" si="44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40"/>
        <v>434.1</v>
      </c>
      <c r="G410" s="8">
        <v>50</v>
      </c>
      <c r="H410" s="8">
        <v>42</v>
      </c>
      <c r="I410" s="191">
        <f t="shared" si="41"/>
        <v>0.05</v>
      </c>
      <c r="J410" s="18">
        <f t="shared" si="38"/>
        <v>214.07249999999999</v>
      </c>
      <c r="K410" s="10">
        <f t="shared" si="39"/>
        <v>47.095949999999995</v>
      </c>
      <c r="L410" s="202">
        <v>90.16</v>
      </c>
      <c r="M410" s="202">
        <v>4.9880000000000004</v>
      </c>
      <c r="N410" s="10">
        <f t="shared" si="42"/>
        <v>356.31644999999997</v>
      </c>
      <c r="O410" s="11">
        <f t="shared" si="43"/>
        <v>1.034000145095763</v>
      </c>
    </row>
    <row r="411" spans="1:15" x14ac:dyDescent="0.35">
      <c r="A411" s="216">
        <f t="shared" si="44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40"/>
        <v>271.3</v>
      </c>
      <c r="G411" s="8">
        <v>0</v>
      </c>
      <c r="H411" s="8">
        <v>0</v>
      </c>
      <c r="I411" s="191">
        <f t="shared" si="41"/>
        <v>0</v>
      </c>
      <c r="J411" s="18">
        <f t="shared" si="38"/>
        <v>0</v>
      </c>
      <c r="K411" s="10">
        <f t="shared" si="39"/>
        <v>0</v>
      </c>
      <c r="L411" s="202">
        <v>0</v>
      </c>
      <c r="M411" s="202">
        <v>0</v>
      </c>
      <c r="N411" s="10">
        <f t="shared" si="42"/>
        <v>0</v>
      </c>
      <c r="O411" s="11">
        <f t="shared" si="43"/>
        <v>0</v>
      </c>
    </row>
    <row r="412" spans="1:15" x14ac:dyDescent="0.35">
      <c r="A412" s="216">
        <f t="shared" si="44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40"/>
        <v>527.4</v>
      </c>
      <c r="G412" s="8">
        <v>75</v>
      </c>
      <c r="H412" s="8">
        <v>51</v>
      </c>
      <c r="I412" s="191">
        <f t="shared" si="41"/>
        <v>6.0714285714285714E-2</v>
      </c>
      <c r="J412" s="18">
        <f t="shared" si="38"/>
        <v>259.94517857142858</v>
      </c>
      <c r="K412" s="10">
        <f t="shared" si="39"/>
        <v>57.187939285714286</v>
      </c>
      <c r="L412" s="202">
        <v>109.47999999999999</v>
      </c>
      <c r="M412" s="202">
        <v>6.0568571428571429</v>
      </c>
      <c r="N412" s="10">
        <f t="shared" si="42"/>
        <v>432.66997499999997</v>
      </c>
      <c r="O412" s="11">
        <f t="shared" si="43"/>
        <v>0.93692069077522733</v>
      </c>
    </row>
    <row r="413" spans="1:15" x14ac:dyDescent="0.35">
      <c r="A413" s="216">
        <f t="shared" si="44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40"/>
        <v>882.9</v>
      </c>
      <c r="G413" s="81">
        <v>100</v>
      </c>
      <c r="H413" s="81">
        <v>100</v>
      </c>
      <c r="I413" s="191">
        <f t="shared" si="41"/>
        <v>0.11904761904761904</v>
      </c>
      <c r="J413" s="18">
        <f t="shared" si="38"/>
        <v>509.6964285714285</v>
      </c>
      <c r="K413" s="10">
        <f t="shared" si="39"/>
        <v>112.13321428571427</v>
      </c>
      <c r="L413" s="202">
        <v>214.66666666666666</v>
      </c>
      <c r="M413" s="202">
        <v>11.876190476190477</v>
      </c>
      <c r="N413" s="10">
        <f t="shared" si="42"/>
        <v>848.37249999999983</v>
      </c>
      <c r="O413" s="11">
        <f t="shared" si="43"/>
        <v>0.96089307962396631</v>
      </c>
    </row>
    <row r="414" spans="1:15" x14ac:dyDescent="0.35">
      <c r="A414" s="216">
        <f t="shared" si="44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40"/>
        <v>1085.3</v>
      </c>
      <c r="G414" s="8">
        <v>90</v>
      </c>
      <c r="H414" s="8">
        <v>78</v>
      </c>
      <c r="I414" s="191">
        <f t="shared" si="41"/>
        <v>9.285714285714286E-2</v>
      </c>
      <c r="J414" s="18">
        <f t="shared" si="38"/>
        <v>397.56321428571431</v>
      </c>
      <c r="K414" s="10">
        <f t="shared" si="39"/>
        <v>87.463907142857153</v>
      </c>
      <c r="L414" s="202">
        <v>167.44</v>
      </c>
      <c r="M414" s="202">
        <v>9.2634285714285713</v>
      </c>
      <c r="N414" s="10">
        <f t="shared" si="42"/>
        <v>661.73055000000011</v>
      </c>
      <c r="O414" s="11">
        <f t="shared" si="43"/>
        <v>1.1078696634856859</v>
      </c>
    </row>
    <row r="415" spans="1:15" x14ac:dyDescent="0.35">
      <c r="A415" s="216">
        <f t="shared" si="44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40"/>
        <v>488.2</v>
      </c>
      <c r="G415" s="8">
        <v>50</v>
      </c>
      <c r="H415" s="8">
        <v>50</v>
      </c>
      <c r="I415" s="191">
        <f t="shared" si="41"/>
        <v>5.9523809523809521E-2</v>
      </c>
      <c r="J415" s="18">
        <f t="shared" si="38"/>
        <v>254.84821428571425</v>
      </c>
      <c r="K415" s="10">
        <f t="shared" si="39"/>
        <v>56.066607142857137</v>
      </c>
      <c r="L415" s="202">
        <v>107.33333333333333</v>
      </c>
      <c r="M415" s="202">
        <v>5.9380952380952383</v>
      </c>
      <c r="N415" s="10">
        <f t="shared" si="42"/>
        <v>424.18624999999992</v>
      </c>
      <c r="O415" s="11">
        <f t="shared" si="43"/>
        <v>1.141205945655098</v>
      </c>
    </row>
    <row r="416" spans="1:15" x14ac:dyDescent="0.35">
      <c r="A416" s="216">
        <f t="shared" si="44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40"/>
        <v>531.9</v>
      </c>
      <c r="G416" s="8">
        <v>105</v>
      </c>
      <c r="H416" s="8">
        <v>93</v>
      </c>
      <c r="I416" s="191">
        <f t="shared" si="41"/>
        <v>0.11071428571428571</v>
      </c>
      <c r="J416" s="18">
        <f t="shared" si="38"/>
        <v>474.01767857142852</v>
      </c>
      <c r="K416" s="10">
        <f t="shared" si="39"/>
        <v>104.28388928571428</v>
      </c>
      <c r="L416" s="202">
        <v>199.64</v>
      </c>
      <c r="M416" s="202">
        <v>11.044857142857143</v>
      </c>
      <c r="N416" s="10">
        <f t="shared" si="42"/>
        <v>788.98642499999994</v>
      </c>
      <c r="O416" s="11">
        <f t="shared" si="43"/>
        <v>1.7129535931393831</v>
      </c>
    </row>
    <row r="417" spans="1:15" x14ac:dyDescent="0.35">
      <c r="A417" s="216">
        <f t="shared" si="44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40"/>
        <v>917.2</v>
      </c>
      <c r="G417" s="8">
        <v>169</v>
      </c>
      <c r="H417" s="8">
        <v>118</v>
      </c>
      <c r="I417" s="191">
        <f t="shared" si="41"/>
        <v>0.14047619047619048</v>
      </c>
      <c r="J417" s="18">
        <f t="shared" si="38"/>
        <v>601.44178571428574</v>
      </c>
      <c r="K417" s="10">
        <f t="shared" si="39"/>
        <v>132.31719285714286</v>
      </c>
      <c r="L417" s="202">
        <v>253.30666666666667</v>
      </c>
      <c r="M417" s="202">
        <v>14.013904761904763</v>
      </c>
      <c r="N417" s="10">
        <f t="shared" si="42"/>
        <v>1001.0795499999999</v>
      </c>
      <c r="O417" s="11">
        <f t="shared" si="43"/>
        <v>1.2443499689247979</v>
      </c>
    </row>
    <row r="418" spans="1:15" x14ac:dyDescent="0.35">
      <c r="A418" s="216">
        <f t="shared" si="44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40"/>
        <v>246.1</v>
      </c>
      <c r="G418" s="8">
        <v>0</v>
      </c>
      <c r="H418" s="8">
        <v>0</v>
      </c>
      <c r="I418" s="191">
        <f t="shared" si="41"/>
        <v>0</v>
      </c>
      <c r="J418" s="18">
        <f t="shared" si="38"/>
        <v>0</v>
      </c>
      <c r="K418" s="10">
        <f t="shared" si="39"/>
        <v>0</v>
      </c>
      <c r="L418" s="202">
        <v>0</v>
      </c>
      <c r="M418" s="202">
        <v>0</v>
      </c>
      <c r="N418" s="10">
        <f t="shared" si="42"/>
        <v>0</v>
      </c>
      <c r="O418" s="11">
        <f t="shared" si="43"/>
        <v>0</v>
      </c>
    </row>
    <row r="419" spans="1:15" x14ac:dyDescent="0.35">
      <c r="A419" s="216">
        <f t="shared" si="44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40"/>
        <v>246.2</v>
      </c>
      <c r="G419" s="8">
        <v>0</v>
      </c>
      <c r="H419" s="8">
        <v>0</v>
      </c>
      <c r="I419" s="191">
        <f t="shared" si="41"/>
        <v>0</v>
      </c>
      <c r="J419" s="18">
        <f t="shared" si="38"/>
        <v>0</v>
      </c>
      <c r="K419" s="10">
        <f t="shared" si="39"/>
        <v>0</v>
      </c>
      <c r="L419" s="202">
        <v>0</v>
      </c>
      <c r="M419" s="202">
        <v>0</v>
      </c>
      <c r="N419" s="10">
        <f t="shared" si="42"/>
        <v>0</v>
      </c>
      <c r="O419" s="11">
        <f t="shared" si="43"/>
        <v>0</v>
      </c>
    </row>
    <row r="420" spans="1:15" x14ac:dyDescent="0.35">
      <c r="A420" s="216">
        <f t="shared" si="44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40"/>
        <v>192.4</v>
      </c>
      <c r="G420" s="8">
        <v>0</v>
      </c>
      <c r="H420" s="8">
        <v>0</v>
      </c>
      <c r="I420" s="191">
        <f t="shared" si="41"/>
        <v>0</v>
      </c>
      <c r="J420" s="18">
        <f t="shared" si="38"/>
        <v>0</v>
      </c>
      <c r="K420" s="10">
        <f t="shared" si="39"/>
        <v>0</v>
      </c>
      <c r="L420" s="202">
        <v>0</v>
      </c>
      <c r="M420" s="202">
        <v>0</v>
      </c>
      <c r="N420" s="10">
        <f t="shared" si="42"/>
        <v>0</v>
      </c>
      <c r="O420" s="11">
        <f t="shared" si="43"/>
        <v>0</v>
      </c>
    </row>
    <row r="421" spans="1:15" x14ac:dyDescent="0.35">
      <c r="A421" s="216">
        <f t="shared" si="44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40"/>
        <v>246.4</v>
      </c>
      <c r="G421" s="8">
        <v>0</v>
      </c>
      <c r="H421" s="8">
        <v>0</v>
      </c>
      <c r="I421" s="191">
        <f t="shared" si="41"/>
        <v>0</v>
      </c>
      <c r="J421" s="18">
        <f t="shared" si="38"/>
        <v>0</v>
      </c>
      <c r="K421" s="10">
        <f t="shared" si="39"/>
        <v>0</v>
      </c>
      <c r="L421" s="202">
        <v>0</v>
      </c>
      <c r="M421" s="202">
        <v>0</v>
      </c>
      <c r="N421" s="10">
        <f t="shared" si="42"/>
        <v>0</v>
      </c>
      <c r="O421" s="11">
        <f t="shared" si="43"/>
        <v>0</v>
      </c>
    </row>
    <row r="422" spans="1:15" x14ac:dyDescent="0.35">
      <c r="A422" s="216">
        <f t="shared" si="44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40"/>
        <v>245.5</v>
      </c>
      <c r="G422" s="8">
        <v>0</v>
      </c>
      <c r="H422" s="8">
        <v>0</v>
      </c>
      <c r="I422" s="191">
        <f t="shared" si="41"/>
        <v>0</v>
      </c>
      <c r="J422" s="18">
        <f t="shared" si="38"/>
        <v>0</v>
      </c>
      <c r="K422" s="10">
        <f t="shared" si="39"/>
        <v>0</v>
      </c>
      <c r="L422" s="202">
        <v>0</v>
      </c>
      <c r="M422" s="202">
        <v>0</v>
      </c>
      <c r="N422" s="10">
        <f t="shared" si="42"/>
        <v>0</v>
      </c>
      <c r="O422" s="11">
        <f t="shared" si="43"/>
        <v>0</v>
      </c>
    </row>
    <row r="423" spans="1:15" x14ac:dyDescent="0.35">
      <c r="A423" s="216">
        <f t="shared" si="44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40"/>
        <v>307.8</v>
      </c>
      <c r="G423" s="8">
        <v>0</v>
      </c>
      <c r="H423" s="8">
        <v>0</v>
      </c>
      <c r="I423" s="191">
        <f t="shared" si="41"/>
        <v>0</v>
      </c>
      <c r="J423" s="18">
        <f t="shared" si="38"/>
        <v>0</v>
      </c>
      <c r="K423" s="10">
        <f t="shared" si="39"/>
        <v>0</v>
      </c>
      <c r="L423" s="202">
        <v>0</v>
      </c>
      <c r="M423" s="202">
        <v>0</v>
      </c>
      <c r="N423" s="10">
        <f t="shared" si="42"/>
        <v>0</v>
      </c>
      <c r="O423" s="11">
        <f t="shared" si="43"/>
        <v>0</v>
      </c>
    </row>
    <row r="424" spans="1:15" x14ac:dyDescent="0.35">
      <c r="A424" s="216">
        <f t="shared" si="44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40"/>
        <v>272.2</v>
      </c>
      <c r="G424" s="8">
        <v>0</v>
      </c>
      <c r="H424" s="8">
        <v>0</v>
      </c>
      <c r="I424" s="191">
        <f t="shared" si="41"/>
        <v>0</v>
      </c>
      <c r="J424" s="18">
        <f t="shared" si="38"/>
        <v>0</v>
      </c>
      <c r="K424" s="10">
        <f t="shared" si="39"/>
        <v>0</v>
      </c>
      <c r="L424" s="202">
        <v>0</v>
      </c>
      <c r="M424" s="202">
        <v>0</v>
      </c>
      <c r="N424" s="10">
        <f t="shared" si="42"/>
        <v>0</v>
      </c>
      <c r="O424" s="11">
        <f t="shared" si="43"/>
        <v>0</v>
      </c>
    </row>
    <row r="425" spans="1:15" x14ac:dyDescent="0.35">
      <c r="A425" s="216">
        <f t="shared" si="44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40"/>
        <v>246.2</v>
      </c>
      <c r="G425" s="8">
        <v>0</v>
      </c>
      <c r="H425" s="8">
        <v>0</v>
      </c>
      <c r="I425" s="191">
        <f t="shared" si="41"/>
        <v>0</v>
      </c>
      <c r="J425" s="18">
        <f t="shared" si="38"/>
        <v>0</v>
      </c>
      <c r="K425" s="10">
        <f t="shared" si="39"/>
        <v>0</v>
      </c>
      <c r="L425" s="202">
        <v>0</v>
      </c>
      <c r="M425" s="202">
        <v>0</v>
      </c>
      <c r="N425" s="10">
        <f t="shared" si="42"/>
        <v>0</v>
      </c>
      <c r="O425" s="11">
        <f t="shared" si="43"/>
        <v>0</v>
      </c>
    </row>
    <row r="426" spans="1:15" x14ac:dyDescent="0.35">
      <c r="A426" s="216">
        <f t="shared" si="44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40"/>
        <v>289</v>
      </c>
      <c r="G426" s="8">
        <v>0</v>
      </c>
      <c r="H426" s="8">
        <v>0</v>
      </c>
      <c r="I426" s="191">
        <f t="shared" si="41"/>
        <v>0</v>
      </c>
      <c r="J426" s="18">
        <f t="shared" si="38"/>
        <v>0</v>
      </c>
      <c r="K426" s="10">
        <f t="shared" si="39"/>
        <v>0</v>
      </c>
      <c r="L426" s="202">
        <v>0</v>
      </c>
      <c r="M426" s="202">
        <v>0</v>
      </c>
      <c r="N426" s="10">
        <f t="shared" si="42"/>
        <v>0</v>
      </c>
      <c r="O426" s="11">
        <f t="shared" si="43"/>
        <v>0</v>
      </c>
    </row>
    <row r="427" spans="1:15" x14ac:dyDescent="0.35">
      <c r="A427" s="216">
        <f t="shared" si="44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40"/>
        <v>1625.6</v>
      </c>
      <c r="G427" s="8">
        <v>200</v>
      </c>
      <c r="H427" s="8">
        <v>187</v>
      </c>
      <c r="I427" s="191">
        <f t="shared" si="41"/>
        <v>0.22261904761904761</v>
      </c>
      <c r="J427" s="18">
        <f t="shared" si="38"/>
        <v>953.13232142857134</v>
      </c>
      <c r="K427" s="10">
        <f t="shared" si="39"/>
        <v>209.6891107142857</v>
      </c>
      <c r="L427" s="202">
        <v>401.42666666666662</v>
      </c>
      <c r="M427" s="202">
        <v>22.20847619047619</v>
      </c>
      <c r="N427" s="10">
        <f t="shared" si="42"/>
        <v>1586.4565749999997</v>
      </c>
      <c r="O427" s="11">
        <f t="shared" si="43"/>
        <v>1.2123311745376737</v>
      </c>
    </row>
    <row r="428" spans="1:15" x14ac:dyDescent="0.35">
      <c r="A428" s="216">
        <f t="shared" si="44"/>
        <v>423</v>
      </c>
      <c r="B428" s="89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40"/>
        <v>877.19999999999993</v>
      </c>
      <c r="G428" s="8">
        <v>200</v>
      </c>
      <c r="H428" s="8">
        <v>0</v>
      </c>
      <c r="I428" s="191">
        <f t="shared" si="41"/>
        <v>0</v>
      </c>
      <c r="J428" s="18">
        <f t="shared" si="38"/>
        <v>0</v>
      </c>
      <c r="K428" s="10">
        <f t="shared" si="39"/>
        <v>0</v>
      </c>
      <c r="L428" s="202">
        <v>0</v>
      </c>
      <c r="M428" s="202">
        <v>0</v>
      </c>
      <c r="N428" s="10">
        <f t="shared" si="42"/>
        <v>0</v>
      </c>
      <c r="O428" s="11">
        <f t="shared" si="43"/>
        <v>0</v>
      </c>
    </row>
    <row r="429" spans="1:15" x14ac:dyDescent="0.35">
      <c r="A429" s="216">
        <f t="shared" si="44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40"/>
        <v>722.80000000000007</v>
      </c>
      <c r="G429" s="8">
        <v>124</v>
      </c>
      <c r="H429" s="8">
        <v>93</v>
      </c>
      <c r="I429" s="191">
        <f t="shared" si="41"/>
        <v>0.11071428571428571</v>
      </c>
      <c r="J429" s="18">
        <f t="shared" si="38"/>
        <v>474.01767857142852</v>
      </c>
      <c r="K429" s="10">
        <f t="shared" si="39"/>
        <v>104.28388928571428</v>
      </c>
      <c r="L429" s="202">
        <v>199.64</v>
      </c>
      <c r="M429" s="202">
        <v>11.044857142857143</v>
      </c>
      <c r="N429" s="10">
        <f t="shared" si="42"/>
        <v>788.98642499999994</v>
      </c>
      <c r="O429" s="11">
        <f t="shared" si="43"/>
        <v>1.2998128912685336</v>
      </c>
    </row>
    <row r="430" spans="1:15" x14ac:dyDescent="0.35">
      <c r="A430" s="216">
        <f t="shared" si="44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40"/>
        <v>1175.7</v>
      </c>
      <c r="G430" s="8">
        <v>195</v>
      </c>
      <c r="H430" s="8">
        <v>194</v>
      </c>
      <c r="I430" s="191">
        <f t="shared" si="41"/>
        <v>0.23095238095238096</v>
      </c>
      <c r="J430" s="18">
        <f t="shared" si="38"/>
        <v>988.81107142857149</v>
      </c>
      <c r="K430" s="10">
        <f t="shared" si="39"/>
        <v>217.53843571428573</v>
      </c>
      <c r="L430" s="202">
        <v>416.45333333333332</v>
      </c>
      <c r="M430" s="202">
        <v>23.039809523809527</v>
      </c>
      <c r="N430" s="10">
        <f t="shared" si="42"/>
        <v>1645.84265</v>
      </c>
      <c r="O430" s="11">
        <f t="shared" si="43"/>
        <v>1.662635266188504</v>
      </c>
    </row>
    <row r="431" spans="1:15" x14ac:dyDescent="0.35">
      <c r="A431" s="216">
        <f t="shared" si="44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40"/>
        <v>448.1</v>
      </c>
      <c r="G431" s="8">
        <v>65</v>
      </c>
      <c r="H431" s="8">
        <v>58</v>
      </c>
      <c r="I431" s="191">
        <f t="shared" si="41"/>
        <v>6.9047619047619052E-2</v>
      </c>
      <c r="J431" s="18">
        <f t="shared" ref="J431:J455" si="45">I431*$J$2</f>
        <v>295.62392857142856</v>
      </c>
      <c r="K431" s="10">
        <f t="shared" si="39"/>
        <v>65.037264285714286</v>
      </c>
      <c r="L431" s="202">
        <v>124.50666666666667</v>
      </c>
      <c r="M431" s="202">
        <v>6.8881904761904771</v>
      </c>
      <c r="N431" s="10">
        <f t="shared" si="42"/>
        <v>492.05604999999997</v>
      </c>
      <c r="O431" s="11">
        <f t="shared" si="43"/>
        <v>1.4480754855797526</v>
      </c>
    </row>
    <row r="432" spans="1:15" x14ac:dyDescent="0.35">
      <c r="A432" s="216">
        <f t="shared" si="44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40"/>
        <v>728.30000000000007</v>
      </c>
      <c r="G432" s="8">
        <v>95</v>
      </c>
      <c r="H432" s="8">
        <v>83</v>
      </c>
      <c r="I432" s="191">
        <f t="shared" si="41"/>
        <v>9.8809523809523805E-2</v>
      </c>
      <c r="J432" s="18">
        <f t="shared" si="45"/>
        <v>423.04803571428567</v>
      </c>
      <c r="K432" s="10">
        <f t="shared" si="39"/>
        <v>93.070567857142848</v>
      </c>
      <c r="L432" s="202">
        <v>178.17333333333332</v>
      </c>
      <c r="M432" s="202">
        <v>9.8572380952380954</v>
      </c>
      <c r="N432" s="10">
        <f t="shared" si="42"/>
        <v>704.1491749999999</v>
      </c>
      <c r="O432" s="11">
        <f t="shared" si="43"/>
        <v>1.192058870831217</v>
      </c>
    </row>
    <row r="433" spans="1:15" x14ac:dyDescent="0.35">
      <c r="A433" s="216">
        <f t="shared" si="44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40"/>
        <v>476.2</v>
      </c>
      <c r="G433" s="8">
        <v>50</v>
      </c>
      <c r="H433" s="8">
        <v>50</v>
      </c>
      <c r="I433" s="191">
        <f t="shared" si="41"/>
        <v>5.9523809523809521E-2</v>
      </c>
      <c r="J433" s="18">
        <f t="shared" si="45"/>
        <v>254.84821428571425</v>
      </c>
      <c r="K433" s="10">
        <f t="shared" ref="K433:K460" si="46">J433*0.22</f>
        <v>56.066607142857137</v>
      </c>
      <c r="L433" s="202">
        <v>107.33333333333333</v>
      </c>
      <c r="M433" s="202">
        <v>5.9380952380952383</v>
      </c>
      <c r="N433" s="10">
        <f t="shared" si="42"/>
        <v>424.18624999999992</v>
      </c>
      <c r="O433" s="11">
        <f t="shared" si="43"/>
        <v>1.1891961031679281</v>
      </c>
    </row>
    <row r="434" spans="1:15" x14ac:dyDescent="0.35">
      <c r="A434" s="216">
        <f t="shared" si="44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ref="F434:F453" si="47">C434+D434+E434</f>
        <v>845.1</v>
      </c>
      <c r="G434" s="8">
        <v>146</v>
      </c>
      <c r="H434" s="8">
        <v>96</v>
      </c>
      <c r="I434" s="191">
        <f t="shared" si="41"/>
        <v>0.11428571428571428</v>
      </c>
      <c r="J434" s="18">
        <f t="shared" si="45"/>
        <v>489.30857142857138</v>
      </c>
      <c r="K434" s="10">
        <f t="shared" si="46"/>
        <v>107.64788571428571</v>
      </c>
      <c r="L434" s="202">
        <v>206.07999999999998</v>
      </c>
      <c r="M434" s="202">
        <v>11.401142857142858</v>
      </c>
      <c r="N434" s="10">
        <f t="shared" si="42"/>
        <v>814.43759999999986</v>
      </c>
      <c r="O434" s="11">
        <f t="shared" si="43"/>
        <v>1.0610182386659717</v>
      </c>
    </row>
    <row r="435" spans="1:15" x14ac:dyDescent="0.35">
      <c r="A435" s="216">
        <f t="shared" si="44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si="47"/>
        <v>407</v>
      </c>
      <c r="G435" s="81">
        <v>0</v>
      </c>
      <c r="H435" s="81">
        <v>0</v>
      </c>
      <c r="I435" s="191">
        <f t="shared" si="41"/>
        <v>0</v>
      </c>
      <c r="J435" s="18">
        <f t="shared" si="45"/>
        <v>0</v>
      </c>
      <c r="K435" s="10">
        <f t="shared" si="46"/>
        <v>0</v>
      </c>
      <c r="L435" s="202">
        <v>0</v>
      </c>
      <c r="M435" s="202">
        <v>0</v>
      </c>
      <c r="N435" s="10">
        <f t="shared" si="42"/>
        <v>0</v>
      </c>
      <c r="O435" s="11">
        <f t="shared" si="43"/>
        <v>0</v>
      </c>
    </row>
    <row r="436" spans="1:15" x14ac:dyDescent="0.35">
      <c r="A436" s="216">
        <f t="shared" si="44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47"/>
        <v>499.89</v>
      </c>
      <c r="G436" s="8">
        <v>35</v>
      </c>
      <c r="H436" s="8">
        <v>35</v>
      </c>
      <c r="I436" s="191">
        <f t="shared" si="41"/>
        <v>4.1666666666666664E-2</v>
      </c>
      <c r="J436" s="18">
        <f t="shared" si="45"/>
        <v>178.39374999999998</v>
      </c>
      <c r="K436" s="10">
        <f t="shared" si="46"/>
        <v>39.246624999999995</v>
      </c>
      <c r="L436" s="202">
        <v>75.133333333333326</v>
      </c>
      <c r="M436" s="202">
        <v>4.1566666666666663</v>
      </c>
      <c r="N436" s="10">
        <f t="shared" si="42"/>
        <v>296.93037499999991</v>
      </c>
      <c r="O436" s="11">
        <f t="shared" si="43"/>
        <v>0.72089726626040918</v>
      </c>
    </row>
    <row r="437" spans="1:15" x14ac:dyDescent="0.35">
      <c r="A437" s="216">
        <f t="shared" si="44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47"/>
        <v>398.1</v>
      </c>
      <c r="G437" s="8">
        <v>46</v>
      </c>
      <c r="H437" s="8">
        <v>46</v>
      </c>
      <c r="I437" s="191">
        <f t="shared" si="41"/>
        <v>5.4761904761904762E-2</v>
      </c>
      <c r="J437" s="18">
        <f t="shared" si="45"/>
        <v>234.46035714285713</v>
      </c>
      <c r="K437" s="10">
        <f t="shared" si="46"/>
        <v>51.58127857142857</v>
      </c>
      <c r="L437" s="202">
        <v>98.746666666666655</v>
      </c>
      <c r="M437" s="202">
        <v>5.4630476190476189</v>
      </c>
      <c r="N437" s="10">
        <f t="shared" si="42"/>
        <v>390.25135</v>
      </c>
      <c r="O437" s="11">
        <f t="shared" si="43"/>
        <v>1.6864794727744166</v>
      </c>
    </row>
    <row r="438" spans="1:15" x14ac:dyDescent="0.35">
      <c r="A438" s="216">
        <f t="shared" si="44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47"/>
        <v>455.8</v>
      </c>
      <c r="G438" s="8">
        <v>84</v>
      </c>
      <c r="H438" s="8">
        <v>60</v>
      </c>
      <c r="I438" s="191">
        <f t="shared" si="41"/>
        <v>7.1428571428571425E-2</v>
      </c>
      <c r="J438" s="18">
        <f t="shared" si="45"/>
        <v>305.81785714285712</v>
      </c>
      <c r="K438" s="10">
        <f t="shared" si="46"/>
        <v>67.27992857142857</v>
      </c>
      <c r="L438" s="202">
        <v>128.79999999999998</v>
      </c>
      <c r="M438" s="202">
        <v>7.1257142857142854</v>
      </c>
      <c r="N438" s="10">
        <f t="shared" si="42"/>
        <v>509.02349999999996</v>
      </c>
      <c r="O438" s="11">
        <f t="shared" si="43"/>
        <v>1.3051884615384615</v>
      </c>
    </row>
    <row r="439" spans="1:15" x14ac:dyDescent="0.35">
      <c r="A439" s="216">
        <f t="shared" si="44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47"/>
        <v>1434.3000000000002</v>
      </c>
      <c r="G439" s="8">
        <v>254</v>
      </c>
      <c r="H439" s="8">
        <v>170</v>
      </c>
      <c r="I439" s="191">
        <f t="shared" si="41"/>
        <v>0.20238095238095238</v>
      </c>
      <c r="J439" s="18">
        <f t="shared" si="45"/>
        <v>866.48392857142858</v>
      </c>
      <c r="K439" s="10">
        <f t="shared" si="46"/>
        <v>190.62646428571429</v>
      </c>
      <c r="L439" s="202">
        <v>364.93333333333334</v>
      </c>
      <c r="M439" s="202">
        <v>20.189523809523809</v>
      </c>
      <c r="N439" s="10">
        <f t="shared" si="42"/>
        <v>1442.23325</v>
      </c>
      <c r="O439" s="11">
        <f t="shared" si="43"/>
        <v>1.1824491678281543</v>
      </c>
    </row>
    <row r="440" spans="1:15" x14ac:dyDescent="0.35">
      <c r="A440" s="216">
        <f t="shared" si="44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47"/>
        <v>613.5</v>
      </c>
      <c r="G440" s="8">
        <v>122</v>
      </c>
      <c r="H440" s="8">
        <v>86</v>
      </c>
      <c r="I440" s="191">
        <f t="shared" si="41"/>
        <v>0.10238095238095238</v>
      </c>
      <c r="J440" s="18">
        <f t="shared" si="45"/>
        <v>438.33892857142854</v>
      </c>
      <c r="K440" s="10">
        <f t="shared" si="46"/>
        <v>96.434564285714274</v>
      </c>
      <c r="L440" s="202">
        <v>184.61333333333332</v>
      </c>
      <c r="M440" s="202">
        <v>10.21352380952381</v>
      </c>
      <c r="N440" s="10">
        <f t="shared" si="42"/>
        <v>729.60035000000005</v>
      </c>
      <c r="O440" s="11">
        <f t="shared" si="43"/>
        <v>1.2858659675713784</v>
      </c>
    </row>
    <row r="441" spans="1:15" x14ac:dyDescent="0.35">
      <c r="A441" s="216">
        <f t="shared" si="44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47"/>
        <v>289</v>
      </c>
      <c r="G441" s="8">
        <v>53</v>
      </c>
      <c r="H441" s="8">
        <v>50</v>
      </c>
      <c r="I441" s="191">
        <f t="shared" si="41"/>
        <v>5.9523809523809521E-2</v>
      </c>
      <c r="J441" s="18">
        <f t="shared" si="45"/>
        <v>254.84821428571425</v>
      </c>
      <c r="K441" s="10">
        <f t="shared" si="46"/>
        <v>56.066607142857137</v>
      </c>
      <c r="L441" s="202">
        <v>107.33333333333333</v>
      </c>
      <c r="M441" s="202">
        <v>5.9380952380952383</v>
      </c>
      <c r="N441" s="10">
        <f t="shared" si="42"/>
        <v>424.18624999999992</v>
      </c>
      <c r="O441" s="11">
        <f t="shared" si="43"/>
        <v>1.9378083599817264</v>
      </c>
    </row>
    <row r="442" spans="1:15" x14ac:dyDescent="0.35">
      <c r="A442" s="216">
        <f t="shared" si="44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47"/>
        <v>525.79999999999995</v>
      </c>
      <c r="G442" s="8">
        <v>68</v>
      </c>
      <c r="H442" s="8">
        <v>0</v>
      </c>
      <c r="I442" s="191">
        <f t="shared" si="41"/>
        <v>0</v>
      </c>
      <c r="J442" s="18">
        <f t="shared" si="45"/>
        <v>0</v>
      </c>
      <c r="K442" s="10">
        <f t="shared" si="46"/>
        <v>0</v>
      </c>
      <c r="L442" s="202">
        <v>0</v>
      </c>
      <c r="M442" s="202">
        <v>0</v>
      </c>
      <c r="N442" s="10">
        <f t="shared" si="42"/>
        <v>0</v>
      </c>
      <c r="O442" s="11">
        <f t="shared" si="43"/>
        <v>0</v>
      </c>
    </row>
    <row r="443" spans="1:15" x14ac:dyDescent="0.35">
      <c r="A443" s="216">
        <f t="shared" si="44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47"/>
        <v>547</v>
      </c>
      <c r="G443" s="8">
        <v>115</v>
      </c>
      <c r="H443" s="8">
        <v>71</v>
      </c>
      <c r="I443" s="191">
        <f t="shared" si="41"/>
        <v>8.4523809523809529E-2</v>
      </c>
      <c r="J443" s="18">
        <f t="shared" si="45"/>
        <v>361.88446428571427</v>
      </c>
      <c r="K443" s="10">
        <f t="shared" si="46"/>
        <v>79.614582142857145</v>
      </c>
      <c r="L443" s="202">
        <v>152.41333333333336</v>
      </c>
      <c r="M443" s="202">
        <v>8.4320952380952399</v>
      </c>
      <c r="N443" s="10">
        <f t="shared" si="42"/>
        <v>602.34447499999999</v>
      </c>
      <c r="O443" s="11">
        <f t="shared" si="43"/>
        <v>1.1475413888359687</v>
      </c>
    </row>
    <row r="444" spans="1:15" x14ac:dyDescent="0.35">
      <c r="A444" s="216">
        <f t="shared" si="44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47"/>
        <v>651.29999999999995</v>
      </c>
      <c r="G444" s="8">
        <v>155</v>
      </c>
      <c r="H444" s="8">
        <v>119</v>
      </c>
      <c r="I444" s="191">
        <f t="shared" si="41"/>
        <v>0.14166666666666666</v>
      </c>
      <c r="J444" s="18">
        <f t="shared" si="45"/>
        <v>606.53874999999994</v>
      </c>
      <c r="K444" s="10">
        <f t="shared" si="46"/>
        <v>133.438525</v>
      </c>
      <c r="L444" s="202">
        <v>255.45333333333335</v>
      </c>
      <c r="M444" s="202">
        <v>14.132666666666667</v>
      </c>
      <c r="N444" s="10">
        <f t="shared" si="42"/>
        <v>1009.563275</v>
      </c>
      <c r="O444" s="11">
        <f t="shared" si="43"/>
        <v>1.5500741209887918</v>
      </c>
    </row>
    <row r="445" spans="1:15" x14ac:dyDescent="0.35">
      <c r="A445" s="216">
        <f t="shared" si="44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47"/>
        <v>277.90000000000003</v>
      </c>
      <c r="G445" s="81">
        <v>50</v>
      </c>
      <c r="H445" s="81">
        <v>50</v>
      </c>
      <c r="I445" s="191">
        <f t="shared" si="41"/>
        <v>5.9523809523809521E-2</v>
      </c>
      <c r="J445" s="18">
        <f t="shared" si="45"/>
        <v>254.84821428571425</v>
      </c>
      <c r="K445" s="10">
        <f t="shared" si="46"/>
        <v>56.066607142857137</v>
      </c>
      <c r="L445" s="202">
        <v>107.33333333333333</v>
      </c>
      <c r="M445" s="202">
        <v>5.9380952380952383</v>
      </c>
      <c r="N445" s="10">
        <f t="shared" si="42"/>
        <v>424.18624999999992</v>
      </c>
      <c r="O445" s="11">
        <f t="shared" si="43"/>
        <v>1.7257373881204228</v>
      </c>
    </row>
    <row r="446" spans="1:15" x14ac:dyDescent="0.35">
      <c r="A446" s="216">
        <f t="shared" si="44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47"/>
        <v>610.70000000000005</v>
      </c>
      <c r="G446" s="8">
        <v>125</v>
      </c>
      <c r="H446" s="8">
        <v>85</v>
      </c>
      <c r="I446" s="191">
        <f t="shared" si="41"/>
        <v>0.10119047619047619</v>
      </c>
      <c r="J446" s="18">
        <f t="shared" si="45"/>
        <v>433.24196428571429</v>
      </c>
      <c r="K446" s="10">
        <f t="shared" si="46"/>
        <v>95.313232142857146</v>
      </c>
      <c r="L446" s="202">
        <v>182.46666666666667</v>
      </c>
      <c r="M446" s="202">
        <v>10.094761904761905</v>
      </c>
      <c r="N446" s="10">
        <f t="shared" si="42"/>
        <v>721.116625</v>
      </c>
      <c r="O446" s="11">
        <f t="shared" si="43"/>
        <v>1.3051884615384615</v>
      </c>
    </row>
    <row r="447" spans="1:15" x14ac:dyDescent="0.35">
      <c r="A447" s="216">
        <f t="shared" si="44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47"/>
        <v>282.10000000000002</v>
      </c>
      <c r="G447" s="8">
        <v>0</v>
      </c>
      <c r="H447" s="8">
        <v>0</v>
      </c>
      <c r="I447" s="191">
        <f t="shared" si="41"/>
        <v>0</v>
      </c>
      <c r="J447" s="18">
        <f t="shared" si="45"/>
        <v>0</v>
      </c>
      <c r="K447" s="10">
        <f t="shared" si="46"/>
        <v>0</v>
      </c>
      <c r="L447" s="202">
        <v>0</v>
      </c>
      <c r="M447" s="202">
        <v>0</v>
      </c>
      <c r="N447" s="10">
        <f t="shared" si="42"/>
        <v>0</v>
      </c>
      <c r="O447" s="11">
        <f t="shared" si="43"/>
        <v>0</v>
      </c>
    </row>
    <row r="448" spans="1:15" x14ac:dyDescent="0.35">
      <c r="A448" s="216">
        <f t="shared" si="44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47"/>
        <v>188.5</v>
      </c>
      <c r="G448" s="8">
        <v>0</v>
      </c>
      <c r="H448" s="8">
        <v>0</v>
      </c>
      <c r="I448" s="191">
        <f t="shared" si="41"/>
        <v>0</v>
      </c>
      <c r="J448" s="18">
        <f t="shared" si="45"/>
        <v>0</v>
      </c>
      <c r="K448" s="10">
        <f t="shared" si="46"/>
        <v>0</v>
      </c>
      <c r="L448" s="202">
        <v>0</v>
      </c>
      <c r="M448" s="202">
        <v>0</v>
      </c>
      <c r="N448" s="10">
        <f t="shared" si="42"/>
        <v>0</v>
      </c>
      <c r="O448" s="11">
        <f t="shared" si="43"/>
        <v>0</v>
      </c>
    </row>
    <row r="449" spans="1:17" x14ac:dyDescent="0.35">
      <c r="A449" s="216">
        <f t="shared" si="44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47"/>
        <v>505.8</v>
      </c>
      <c r="G449" s="8">
        <v>140</v>
      </c>
      <c r="H449" s="8">
        <v>79</v>
      </c>
      <c r="I449" s="191">
        <f t="shared" si="41"/>
        <v>9.4047619047619047E-2</v>
      </c>
      <c r="J449" s="18">
        <f t="shared" si="45"/>
        <v>402.66017857142856</v>
      </c>
      <c r="K449" s="10">
        <f t="shared" si="46"/>
        <v>88.58523928571428</v>
      </c>
      <c r="L449" s="202">
        <v>169.58666666666664</v>
      </c>
      <c r="M449" s="202">
        <v>9.3821904761904769</v>
      </c>
      <c r="N449" s="10">
        <f t="shared" si="42"/>
        <v>670.21427499999993</v>
      </c>
      <c r="O449" s="11">
        <f t="shared" si="43"/>
        <v>1.3250578786081453</v>
      </c>
    </row>
    <row r="450" spans="1:17" x14ac:dyDescent="0.35">
      <c r="A450" s="216">
        <f t="shared" si="44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47"/>
        <v>248.8</v>
      </c>
      <c r="G450" s="8">
        <v>55</v>
      </c>
      <c r="H450" s="8">
        <v>50</v>
      </c>
      <c r="I450" s="191">
        <f t="shared" ref="I450:I457" si="48">H450/840</f>
        <v>5.9523809523809521E-2</v>
      </c>
      <c r="J450" s="18">
        <f t="shared" si="45"/>
        <v>254.84821428571425</v>
      </c>
      <c r="K450" s="10">
        <f t="shared" si="46"/>
        <v>56.066607142857137</v>
      </c>
      <c r="L450" s="202">
        <v>107.33333333333333</v>
      </c>
      <c r="M450" s="202">
        <v>5.9380952380952383</v>
      </c>
      <c r="N450" s="10">
        <f t="shared" si="42"/>
        <v>424.18624999999992</v>
      </c>
      <c r="O450" s="11">
        <f t="shared" si="43"/>
        <v>1.7049286575562697</v>
      </c>
    </row>
    <row r="451" spans="1:17" x14ac:dyDescent="0.35">
      <c r="A451" s="216">
        <f t="shared" si="44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47"/>
        <v>370</v>
      </c>
      <c r="G451" s="81">
        <v>70</v>
      </c>
      <c r="H451" s="81">
        <v>70</v>
      </c>
      <c r="I451" s="191">
        <f t="shared" si="48"/>
        <v>8.3333333333333329E-2</v>
      </c>
      <c r="J451" s="18">
        <f t="shared" si="45"/>
        <v>356.78749999999997</v>
      </c>
      <c r="K451" s="10">
        <f t="shared" si="46"/>
        <v>78.493249999999989</v>
      </c>
      <c r="L451" s="202">
        <v>150.26666666666665</v>
      </c>
      <c r="M451" s="202">
        <v>8.3133333333333326</v>
      </c>
      <c r="N451" s="10">
        <f t="shared" ref="N451:N460" si="49">J451+K451+L451+M451</f>
        <v>593.86074999999983</v>
      </c>
      <c r="O451" s="11">
        <f t="shared" ref="O451:O461" si="50">N451/C451</f>
        <v>1.9716492363877818</v>
      </c>
    </row>
    <row r="452" spans="1:17" x14ac:dyDescent="0.35">
      <c r="A452" s="216">
        <f t="shared" si="44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47"/>
        <v>388.1</v>
      </c>
      <c r="G452" s="8">
        <v>100</v>
      </c>
      <c r="H452" s="8">
        <v>95</v>
      </c>
      <c r="I452" s="191">
        <f t="shared" si="48"/>
        <v>0.1130952380952381</v>
      </c>
      <c r="J452" s="18">
        <f t="shared" si="45"/>
        <v>484.21160714285713</v>
      </c>
      <c r="K452" s="10">
        <f t="shared" si="46"/>
        <v>106.52655357142856</v>
      </c>
      <c r="L452" s="202">
        <v>203.93333333333334</v>
      </c>
      <c r="M452" s="202">
        <v>11.282380952380953</v>
      </c>
      <c r="N452" s="10">
        <f t="shared" si="49"/>
        <v>805.95387500000004</v>
      </c>
      <c r="O452" s="11">
        <f t="shared" si="50"/>
        <v>2.0766654856995621</v>
      </c>
    </row>
    <row r="453" spans="1:17" x14ac:dyDescent="0.35">
      <c r="A453" s="216">
        <f t="shared" si="44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47"/>
        <v>1686.83</v>
      </c>
      <c r="G453" s="81">
        <v>80</v>
      </c>
      <c r="H453" s="81">
        <v>80</v>
      </c>
      <c r="I453" s="191">
        <f t="shared" si="48"/>
        <v>9.5238095238095233E-2</v>
      </c>
      <c r="J453" s="18">
        <f t="shared" si="45"/>
        <v>407.75714285714281</v>
      </c>
      <c r="K453" s="10">
        <f t="shared" si="46"/>
        <v>89.706571428571422</v>
      </c>
      <c r="L453" s="202">
        <v>171.73333333333332</v>
      </c>
      <c r="M453" s="202">
        <v>9.5009523809523806</v>
      </c>
      <c r="N453" s="10">
        <f t="shared" si="49"/>
        <v>678.69799999999998</v>
      </c>
      <c r="O453" s="11">
        <f t="shared" si="50"/>
        <v>0.40235115571812219</v>
      </c>
    </row>
    <row r="454" spans="1:17" x14ac:dyDescent="0.35">
      <c r="A454" s="216">
        <f t="shared" si="44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>C454+D454+E454</f>
        <v>488.5</v>
      </c>
      <c r="G454" s="8">
        <v>100</v>
      </c>
      <c r="H454" s="8">
        <v>65</v>
      </c>
      <c r="I454" s="191">
        <f t="shared" si="48"/>
        <v>7.7380952380952384E-2</v>
      </c>
      <c r="J454" s="18">
        <f t="shared" si="45"/>
        <v>331.30267857142854</v>
      </c>
      <c r="K454" s="10">
        <f t="shared" si="46"/>
        <v>72.88658928571428</v>
      </c>
      <c r="L454" s="202">
        <v>139.53333333333333</v>
      </c>
      <c r="M454" s="202">
        <v>7.7195238095238103</v>
      </c>
      <c r="N454" s="10">
        <f t="shared" si="49"/>
        <v>551.44212499999992</v>
      </c>
      <c r="O454" s="11">
        <f t="shared" si="50"/>
        <v>1.2378049943883276</v>
      </c>
    </row>
    <row r="455" spans="1:17" x14ac:dyDescent="0.35">
      <c r="A455" s="216">
        <f t="shared" ref="A455:A460" si="51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>C455+D455+E455</f>
        <v>250.6</v>
      </c>
      <c r="G455" s="8">
        <v>56</v>
      </c>
      <c r="H455" s="8">
        <v>42</v>
      </c>
      <c r="I455" s="191">
        <f t="shared" si="48"/>
        <v>0.05</v>
      </c>
      <c r="J455" s="18">
        <f t="shared" si="45"/>
        <v>214.07249999999999</v>
      </c>
      <c r="K455" s="10">
        <f t="shared" si="46"/>
        <v>47.095949999999995</v>
      </c>
      <c r="L455" s="202">
        <v>90.16</v>
      </c>
      <c r="M455" s="202">
        <v>4.9880000000000004</v>
      </c>
      <c r="N455" s="10">
        <f t="shared" si="49"/>
        <v>356.31644999999997</v>
      </c>
      <c r="O455" s="11">
        <f t="shared" si="50"/>
        <v>1.4218533519553072</v>
      </c>
    </row>
    <row r="456" spans="1:17" x14ac:dyDescent="0.35">
      <c r="A456" s="216">
        <f t="shared" si="51"/>
        <v>451</v>
      </c>
      <c r="B456" s="8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8">
        <f>C456+D456+E456</f>
        <v>1341.5</v>
      </c>
      <c r="G456" s="8">
        <v>169</v>
      </c>
      <c r="H456" s="8">
        <v>169</v>
      </c>
      <c r="I456" s="191">
        <f t="shared" si="48"/>
        <v>0.2011904761904762</v>
      </c>
      <c r="J456" s="18">
        <f>405.803202380952*1.13*1.51</f>
        <v>692.42200422261828</v>
      </c>
      <c r="K456" s="10">
        <f t="shared" si="46"/>
        <v>152.33284092897603</v>
      </c>
      <c r="L456" s="202">
        <v>339.28678206908296</v>
      </c>
      <c r="M456" s="202">
        <v>20.412785714285715</v>
      </c>
      <c r="N456" s="10">
        <f t="shared" si="49"/>
        <v>1204.4544129349629</v>
      </c>
      <c r="O456" s="11">
        <f t="shared" si="50"/>
        <v>0.89784153032796343</v>
      </c>
    </row>
    <row r="457" spans="1:17" x14ac:dyDescent="0.35">
      <c r="A457" s="216">
        <f t="shared" si="51"/>
        <v>452</v>
      </c>
      <c r="B457" s="8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8">
        <f>C457+D457+E457</f>
        <v>2020</v>
      </c>
      <c r="G457" s="8">
        <v>232</v>
      </c>
      <c r="H457" s="8">
        <v>232</v>
      </c>
      <c r="I457" s="191">
        <f t="shared" si="48"/>
        <v>0.27619047619047621</v>
      </c>
      <c r="J457" s="18">
        <f>557.078952380952*1.13*1.51</f>
        <v>950.54381644761838</v>
      </c>
      <c r="K457" s="10">
        <f t="shared" si="46"/>
        <v>209.11963961847604</v>
      </c>
      <c r="L457" s="202">
        <v>465.76647005933302</v>
      </c>
      <c r="M457" s="202">
        <v>28.022285714285715</v>
      </c>
      <c r="N457" s="10">
        <f t="shared" si="49"/>
        <v>1653.4522118397131</v>
      </c>
      <c r="O457" s="11">
        <f t="shared" si="50"/>
        <v>0.81854069893055104</v>
      </c>
    </row>
    <row r="458" spans="1:17" x14ac:dyDescent="0.35">
      <c r="A458" s="216">
        <f t="shared" si="51"/>
        <v>453</v>
      </c>
      <c r="B458" s="8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8">
        <f>C458+D458+E458</f>
        <v>421</v>
      </c>
      <c r="G458" s="195">
        <v>0</v>
      </c>
      <c r="H458" s="195">
        <v>0</v>
      </c>
      <c r="I458" s="191">
        <f>H458/840</f>
        <v>0</v>
      </c>
      <c r="J458" s="18">
        <v>0</v>
      </c>
      <c r="K458" s="10">
        <v>0</v>
      </c>
      <c r="L458" s="202">
        <v>0</v>
      </c>
      <c r="M458" s="202">
        <v>0</v>
      </c>
      <c r="N458" s="10">
        <f t="shared" si="49"/>
        <v>0</v>
      </c>
      <c r="O458" s="11">
        <f t="shared" si="50"/>
        <v>0</v>
      </c>
    </row>
    <row r="459" spans="1:17" x14ac:dyDescent="0.35">
      <c r="A459" s="216">
        <f t="shared" si="51"/>
        <v>454</v>
      </c>
      <c r="B459" s="14" t="s">
        <v>1930</v>
      </c>
      <c r="C459" s="8">
        <f>димвенканали!C459</f>
        <v>456.1</v>
      </c>
      <c r="D459" s="8"/>
      <c r="E459" s="8"/>
      <c r="F459" s="8">
        <f t="shared" ref="F459:F460" si="52">C459+D459+E459</f>
        <v>456.1</v>
      </c>
      <c r="G459" s="195">
        <v>75.7</v>
      </c>
      <c r="H459" s="195">
        <v>75.7</v>
      </c>
      <c r="I459" s="191">
        <f>H459/840</f>
        <v>9.0119047619047626E-2</v>
      </c>
      <c r="J459" s="18">
        <f t="shared" ref="J459" si="53">I459*$J$2</f>
        <v>385.84019642857146</v>
      </c>
      <c r="K459" s="10">
        <f t="shared" si="46"/>
        <v>84.884843214285723</v>
      </c>
      <c r="L459" s="202">
        <v>162.50266666666667</v>
      </c>
      <c r="M459" s="202">
        <v>0</v>
      </c>
      <c r="N459" s="10">
        <f t="shared" si="49"/>
        <v>633.2277063095238</v>
      </c>
      <c r="O459" s="11">
        <f t="shared" si="50"/>
        <v>1.3883527873482213</v>
      </c>
    </row>
    <row r="460" spans="1:17" x14ac:dyDescent="0.35">
      <c r="A460" s="216">
        <f t="shared" si="51"/>
        <v>455</v>
      </c>
      <c r="B460" s="14" t="s">
        <v>1931</v>
      </c>
      <c r="C460" s="8">
        <f>димвенканали!C460</f>
        <v>352</v>
      </c>
      <c r="D460" s="8"/>
      <c r="E460" s="8"/>
      <c r="F460" s="8">
        <f t="shared" si="52"/>
        <v>352</v>
      </c>
      <c r="G460" s="195">
        <v>0</v>
      </c>
      <c r="H460" s="195">
        <v>0</v>
      </c>
      <c r="I460" s="191">
        <f>H460/840</f>
        <v>0</v>
      </c>
      <c r="J460" s="18">
        <v>0</v>
      </c>
      <c r="K460" s="10">
        <f t="shared" si="46"/>
        <v>0</v>
      </c>
      <c r="L460" s="202">
        <v>0</v>
      </c>
      <c r="M460" s="202">
        <v>0</v>
      </c>
      <c r="N460" s="10">
        <f t="shared" si="49"/>
        <v>0</v>
      </c>
      <c r="O460" s="11">
        <f t="shared" si="50"/>
        <v>0</v>
      </c>
    </row>
    <row r="461" spans="1:17" s="172" customFormat="1" ht="18" x14ac:dyDescent="0.4">
      <c r="A461" s="246"/>
      <c r="B461" s="161" t="s">
        <v>1431</v>
      </c>
      <c r="C461" s="169">
        <f t="shared" ref="C461:L461" si="54">SUM(C6:C460)</f>
        <v>242326.82000000004</v>
      </c>
      <c r="D461" s="169">
        <f t="shared" si="54"/>
        <v>3406.1</v>
      </c>
      <c r="E461" s="169">
        <f t="shared" si="54"/>
        <v>7304.800000000002</v>
      </c>
      <c r="F461" s="169">
        <f t="shared" si="54"/>
        <v>253037.72000000003</v>
      </c>
      <c r="G461" s="169">
        <f t="shared" si="54"/>
        <v>28823.030000000002</v>
      </c>
      <c r="H461" s="169">
        <f t="shared" si="54"/>
        <v>26395.27</v>
      </c>
      <c r="I461" s="169">
        <f t="shared" si="54"/>
        <v>31.422940476190487</v>
      </c>
      <c r="J461" s="169">
        <f t="shared" si="54"/>
        <v>134134.83164388459</v>
      </c>
      <c r="K461" s="169">
        <f t="shared" si="54"/>
        <v>29509.662961654572</v>
      </c>
      <c r="L461" s="340">
        <f t="shared" si="54"/>
        <v>56606.08618546174</v>
      </c>
      <c r="M461" s="169">
        <f t="shared" ref="M461:N461" si="55">SUM(M6:M460)</f>
        <v>3126.4550514285716</v>
      </c>
      <c r="N461" s="169">
        <f t="shared" si="55"/>
        <v>223377.03584242941</v>
      </c>
      <c r="O461" s="165">
        <f t="shared" si="50"/>
        <v>0.92180071459869517</v>
      </c>
    </row>
    <row r="462" spans="1:17" ht="18" x14ac:dyDescent="0.4">
      <c r="A462" s="216"/>
      <c r="B462" s="7" t="s">
        <v>1699</v>
      </c>
      <c r="C462" s="8"/>
      <c r="D462" s="8"/>
      <c r="E462" s="8"/>
      <c r="F462" s="8"/>
      <c r="G462" s="8"/>
      <c r="H462" s="8"/>
      <c r="I462" s="8"/>
      <c r="J462" s="18"/>
      <c r="K462" s="8"/>
      <c r="L462" s="202"/>
      <c r="M462" s="202"/>
      <c r="N462" s="8"/>
      <c r="O462" s="8"/>
    </row>
    <row r="463" spans="1:17" x14ac:dyDescent="0.35">
      <c r="A463" s="216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4" si="56">C463+D463+E463</f>
        <v>2596.5</v>
      </c>
      <c r="G463" s="8">
        <v>208</v>
      </c>
      <c r="H463" s="8">
        <v>208</v>
      </c>
      <c r="I463" s="18">
        <f>H463/840</f>
        <v>0.24761904761904763</v>
      </c>
      <c r="J463" s="18">
        <f t="shared" ref="J463:J519" si="57">I463*$J$2</f>
        <v>1060.1685714285713</v>
      </c>
      <c r="K463" s="10">
        <f t="shared" ref="K463:K520" si="58">J463*0.22</f>
        <v>233.23708571428568</v>
      </c>
      <c r="L463" s="205">
        <v>455.61904761904765</v>
      </c>
      <c r="M463" s="202">
        <v>24.702476190476194</v>
      </c>
      <c r="N463" s="10">
        <f t="shared" ref="N463:N493" si="59">J463+K463+L463+M463</f>
        <v>1773.7271809523809</v>
      </c>
      <c r="O463" s="11">
        <f t="shared" ref="O463:O493" si="60">N463/C463</f>
        <v>0.68312234968318153</v>
      </c>
      <c r="Q463" s="46"/>
    </row>
    <row r="464" spans="1:17" x14ac:dyDescent="0.35">
      <c r="A464" s="216">
        <f t="shared" ref="A464:A525" si="61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56"/>
        <v>2681.11</v>
      </c>
      <c r="G464" s="8">
        <v>292</v>
      </c>
      <c r="H464" s="8">
        <v>292</v>
      </c>
      <c r="I464" s="18">
        <f t="shared" ref="I464:I519" si="62">H464/840</f>
        <v>0.34761904761904761</v>
      </c>
      <c r="J464" s="18">
        <f t="shared" si="57"/>
        <v>1488.3135714285713</v>
      </c>
      <c r="K464" s="10">
        <f t="shared" si="58"/>
        <v>327.42898571428572</v>
      </c>
      <c r="L464" s="205">
        <v>639.61904761904759</v>
      </c>
      <c r="M464" s="202">
        <v>34.678476190476189</v>
      </c>
      <c r="N464" s="10">
        <f t="shared" si="59"/>
        <v>2490.0400809523808</v>
      </c>
      <c r="O464" s="11">
        <f t="shared" si="60"/>
        <v>0.92873477065557941</v>
      </c>
    </row>
    <row r="465" spans="1:15" x14ac:dyDescent="0.35">
      <c r="A465" s="216">
        <f t="shared" si="61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56"/>
        <v>2592.2999999999997</v>
      </c>
      <c r="G465" s="8">
        <v>315</v>
      </c>
      <c r="H465" s="8">
        <v>315</v>
      </c>
      <c r="I465" s="18">
        <f t="shared" si="62"/>
        <v>0.375</v>
      </c>
      <c r="J465" s="18">
        <f t="shared" si="57"/>
        <v>1605.5437499999998</v>
      </c>
      <c r="K465" s="10">
        <f t="shared" si="58"/>
        <v>353.21962499999995</v>
      </c>
      <c r="L465" s="205">
        <v>690</v>
      </c>
      <c r="M465" s="202">
        <v>37.409999999999997</v>
      </c>
      <c r="N465" s="10">
        <f t="shared" si="59"/>
        <v>2686.1733749999994</v>
      </c>
      <c r="O465" s="11">
        <f t="shared" si="60"/>
        <v>1.1667854117800363</v>
      </c>
    </row>
    <row r="466" spans="1:15" x14ac:dyDescent="0.35">
      <c r="A466" s="216">
        <f t="shared" si="61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56"/>
        <v>2536.9</v>
      </c>
      <c r="G466" s="8">
        <v>210</v>
      </c>
      <c r="H466" s="8">
        <v>210</v>
      </c>
      <c r="I466" s="18">
        <f t="shared" si="62"/>
        <v>0.25</v>
      </c>
      <c r="J466" s="18">
        <f t="shared" si="57"/>
        <v>1070.3625</v>
      </c>
      <c r="K466" s="10">
        <f t="shared" si="58"/>
        <v>235.47975</v>
      </c>
      <c r="L466" s="205">
        <v>460</v>
      </c>
      <c r="M466" s="202">
        <v>24.94</v>
      </c>
      <c r="N466" s="10">
        <f t="shared" si="59"/>
        <v>1790.78225</v>
      </c>
      <c r="O466" s="11">
        <f t="shared" si="60"/>
        <v>0.75407708017517261</v>
      </c>
    </row>
    <row r="467" spans="1:15" x14ac:dyDescent="0.35">
      <c r="A467" s="216">
        <f t="shared" si="61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56"/>
        <v>3312.3</v>
      </c>
      <c r="G467" s="8">
        <v>260</v>
      </c>
      <c r="H467" s="8">
        <v>260</v>
      </c>
      <c r="I467" s="18">
        <f t="shared" si="62"/>
        <v>0.30952380952380953</v>
      </c>
      <c r="J467" s="18">
        <f t="shared" si="57"/>
        <v>1325.2107142857142</v>
      </c>
      <c r="K467" s="10">
        <f t="shared" si="58"/>
        <v>291.54635714285712</v>
      </c>
      <c r="L467" s="205">
        <v>569.52380952380952</v>
      </c>
      <c r="M467" s="202">
        <v>30.878095238095241</v>
      </c>
      <c r="N467" s="10">
        <f t="shared" si="59"/>
        <v>2217.1589761904761</v>
      </c>
      <c r="O467" s="11">
        <f t="shared" si="60"/>
        <v>0.84886824770874691</v>
      </c>
    </row>
    <row r="468" spans="1:15" x14ac:dyDescent="0.35">
      <c r="A468" s="216">
        <f t="shared" si="61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56"/>
        <v>2597.8000000000002</v>
      </c>
      <c r="G468" s="8">
        <v>205</v>
      </c>
      <c r="H468" s="8">
        <v>205</v>
      </c>
      <c r="I468" s="18">
        <f t="shared" si="62"/>
        <v>0.24404761904761904</v>
      </c>
      <c r="J468" s="18">
        <f t="shared" si="57"/>
        <v>1044.8776785714285</v>
      </c>
      <c r="K468" s="10">
        <f t="shared" si="58"/>
        <v>229.87308928571429</v>
      </c>
      <c r="L468" s="205">
        <v>449.04761904761904</v>
      </c>
      <c r="M468" s="202">
        <v>24.346190476190475</v>
      </c>
      <c r="N468" s="10">
        <f t="shared" si="59"/>
        <v>1748.1445773809523</v>
      </c>
      <c r="O468" s="11">
        <f t="shared" si="60"/>
        <v>0.6729327035880176</v>
      </c>
    </row>
    <row r="469" spans="1:15" x14ac:dyDescent="0.35">
      <c r="A469" s="216">
        <f t="shared" si="61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56"/>
        <v>3555.9</v>
      </c>
      <c r="G469" s="8">
        <v>274</v>
      </c>
      <c r="H469" s="8">
        <v>274</v>
      </c>
      <c r="I469" s="18">
        <f t="shared" si="62"/>
        <v>0.3261904761904762</v>
      </c>
      <c r="J469" s="18">
        <f t="shared" si="57"/>
        <v>1396.5682142857142</v>
      </c>
      <c r="K469" s="10">
        <f t="shared" si="58"/>
        <v>307.24500714285716</v>
      </c>
      <c r="L469" s="205">
        <v>600.19047619047615</v>
      </c>
      <c r="M469" s="202">
        <v>32.540761904761908</v>
      </c>
      <c r="N469" s="10">
        <f t="shared" si="59"/>
        <v>2336.5444595238096</v>
      </c>
      <c r="O469" s="11">
        <f t="shared" si="60"/>
        <v>0.65708947369830695</v>
      </c>
    </row>
    <row r="470" spans="1:15" x14ac:dyDescent="0.35">
      <c r="A470" s="216">
        <f t="shared" si="61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56"/>
        <v>3656</v>
      </c>
      <c r="G470" s="8">
        <v>280</v>
      </c>
      <c r="H470" s="8">
        <v>280</v>
      </c>
      <c r="I470" s="18">
        <f t="shared" si="62"/>
        <v>0.33333333333333331</v>
      </c>
      <c r="J470" s="18">
        <f t="shared" si="57"/>
        <v>1427.1499999999999</v>
      </c>
      <c r="K470" s="10">
        <f t="shared" si="58"/>
        <v>313.97299999999996</v>
      </c>
      <c r="L470" s="205">
        <v>613.33333333333326</v>
      </c>
      <c r="M470" s="202">
        <v>33.25333333333333</v>
      </c>
      <c r="N470" s="10">
        <f t="shared" si="59"/>
        <v>2387.7096666666666</v>
      </c>
      <c r="O470" s="11">
        <f t="shared" si="60"/>
        <v>0.65309345368344274</v>
      </c>
    </row>
    <row r="471" spans="1:15" x14ac:dyDescent="0.35">
      <c r="A471" s="216">
        <f t="shared" si="61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56"/>
        <v>2610.1999999999998</v>
      </c>
      <c r="G471" s="8">
        <v>204</v>
      </c>
      <c r="H471" s="8">
        <v>204</v>
      </c>
      <c r="I471" s="18">
        <f t="shared" si="62"/>
        <v>0.24285714285714285</v>
      </c>
      <c r="J471" s="18">
        <f t="shared" si="57"/>
        <v>1039.7807142857143</v>
      </c>
      <c r="K471" s="10">
        <f t="shared" si="58"/>
        <v>228.75175714285714</v>
      </c>
      <c r="L471" s="205">
        <v>446.85714285714283</v>
      </c>
      <c r="M471" s="202">
        <v>24.227428571428572</v>
      </c>
      <c r="N471" s="10">
        <f t="shared" si="59"/>
        <v>1739.6170428571429</v>
      </c>
      <c r="O471" s="11">
        <f t="shared" si="60"/>
        <v>0.66646886938056205</v>
      </c>
    </row>
    <row r="472" spans="1:15" x14ac:dyDescent="0.35">
      <c r="A472" s="216">
        <f t="shared" si="61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56"/>
        <v>3617.86</v>
      </c>
      <c r="G472" s="8">
        <v>282</v>
      </c>
      <c r="H472" s="8">
        <v>282</v>
      </c>
      <c r="I472" s="18">
        <f t="shared" si="62"/>
        <v>0.33571428571428569</v>
      </c>
      <c r="J472" s="18">
        <f t="shared" si="57"/>
        <v>1437.3439285714285</v>
      </c>
      <c r="K472" s="10">
        <f t="shared" si="58"/>
        <v>316.21566428571424</v>
      </c>
      <c r="L472" s="205">
        <v>617.71428571428567</v>
      </c>
      <c r="M472" s="202">
        <v>33.490857142857145</v>
      </c>
      <c r="N472" s="10">
        <f t="shared" si="59"/>
        <v>2404.7647357142855</v>
      </c>
      <c r="O472" s="11">
        <f t="shared" si="60"/>
        <v>0.66469259056853647</v>
      </c>
    </row>
    <row r="473" spans="1:15" x14ac:dyDescent="0.35">
      <c r="A473" s="216">
        <f t="shared" si="61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56"/>
        <v>2642.1</v>
      </c>
      <c r="G473" s="8">
        <v>210</v>
      </c>
      <c r="H473" s="8">
        <v>210</v>
      </c>
      <c r="I473" s="18">
        <f t="shared" si="62"/>
        <v>0.25</v>
      </c>
      <c r="J473" s="18">
        <f t="shared" si="57"/>
        <v>1070.3625</v>
      </c>
      <c r="K473" s="10">
        <f t="shared" si="58"/>
        <v>235.47975</v>
      </c>
      <c r="L473" s="205">
        <v>460</v>
      </c>
      <c r="M473" s="202">
        <v>24.94</v>
      </c>
      <c r="N473" s="10">
        <f t="shared" si="59"/>
        <v>1790.78225</v>
      </c>
      <c r="O473" s="11">
        <f t="shared" si="60"/>
        <v>0.67778746073199347</v>
      </c>
    </row>
    <row r="474" spans="1:15" x14ac:dyDescent="0.35">
      <c r="A474" s="216">
        <f t="shared" si="61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56"/>
        <v>3623.6</v>
      </c>
      <c r="G474" s="8">
        <v>275</v>
      </c>
      <c r="H474" s="8">
        <v>275</v>
      </c>
      <c r="I474" s="18">
        <f t="shared" si="62"/>
        <v>0.32738095238095238</v>
      </c>
      <c r="J474" s="18">
        <f t="shared" si="57"/>
        <v>1401.6651785714284</v>
      </c>
      <c r="K474" s="10">
        <f t="shared" si="58"/>
        <v>308.36633928571428</v>
      </c>
      <c r="L474" s="205">
        <v>602.38095238095241</v>
      </c>
      <c r="M474" s="202">
        <v>32.659523809523812</v>
      </c>
      <c r="N474" s="10">
        <f t="shared" si="59"/>
        <v>2345.0719940476188</v>
      </c>
      <c r="O474" s="11">
        <f t="shared" si="60"/>
        <v>0.64716635225952612</v>
      </c>
    </row>
    <row r="475" spans="1:15" x14ac:dyDescent="0.35">
      <c r="A475" s="216">
        <f t="shared" si="61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56"/>
        <v>3546</v>
      </c>
      <c r="G475" s="8">
        <v>268</v>
      </c>
      <c r="H475" s="8">
        <v>268</v>
      </c>
      <c r="I475" s="18">
        <f t="shared" si="62"/>
        <v>0.31904761904761902</v>
      </c>
      <c r="J475" s="18">
        <f t="shared" si="57"/>
        <v>1365.9864285714284</v>
      </c>
      <c r="K475" s="10">
        <f t="shared" si="58"/>
        <v>300.51701428571425</v>
      </c>
      <c r="L475" s="205">
        <v>587.04761904761904</v>
      </c>
      <c r="M475" s="202">
        <v>31.828190476190475</v>
      </c>
      <c r="N475" s="10">
        <f t="shared" si="59"/>
        <v>2285.3792523809525</v>
      </c>
      <c r="O475" s="11">
        <f t="shared" si="60"/>
        <v>0.64449499503128949</v>
      </c>
    </row>
    <row r="476" spans="1:15" x14ac:dyDescent="0.35">
      <c r="A476" s="216">
        <f t="shared" si="61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56"/>
        <v>3601.2000000000003</v>
      </c>
      <c r="G476" s="8">
        <v>282</v>
      </c>
      <c r="H476" s="8">
        <v>282</v>
      </c>
      <c r="I476" s="18">
        <f t="shared" si="62"/>
        <v>0.33571428571428569</v>
      </c>
      <c r="J476" s="18">
        <f t="shared" si="57"/>
        <v>1437.3439285714285</v>
      </c>
      <c r="K476" s="10">
        <f t="shared" si="58"/>
        <v>316.21566428571424</v>
      </c>
      <c r="L476" s="205">
        <v>617.71428571428567</v>
      </c>
      <c r="M476" s="202">
        <v>33.490857142857145</v>
      </c>
      <c r="N476" s="10">
        <f t="shared" si="59"/>
        <v>2404.7647357142855</v>
      </c>
      <c r="O476" s="11">
        <f t="shared" si="60"/>
        <v>0.67866025165498822</v>
      </c>
    </row>
    <row r="477" spans="1:15" x14ac:dyDescent="0.35">
      <c r="A477" s="216">
        <f t="shared" si="61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56"/>
        <v>3591.7</v>
      </c>
      <c r="G477" s="8">
        <v>282</v>
      </c>
      <c r="H477" s="8">
        <v>282</v>
      </c>
      <c r="I477" s="18">
        <f t="shared" si="62"/>
        <v>0.33571428571428569</v>
      </c>
      <c r="J477" s="18">
        <f t="shared" si="57"/>
        <v>1437.3439285714285</v>
      </c>
      <c r="K477" s="10">
        <f t="shared" si="58"/>
        <v>316.21566428571424</v>
      </c>
      <c r="L477" s="205">
        <v>617.71428571428567</v>
      </c>
      <c r="M477" s="202">
        <v>33.490857142857145</v>
      </c>
      <c r="N477" s="10">
        <f t="shared" si="59"/>
        <v>2404.7647357142855</v>
      </c>
      <c r="O477" s="11">
        <f t="shared" si="60"/>
        <v>0.66953385185686043</v>
      </c>
    </row>
    <row r="478" spans="1:15" x14ac:dyDescent="0.35">
      <c r="A478" s="216">
        <f t="shared" si="61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56"/>
        <v>3629.3</v>
      </c>
      <c r="G478" s="8">
        <v>272</v>
      </c>
      <c r="H478" s="8">
        <v>272</v>
      </c>
      <c r="I478" s="18">
        <f t="shared" si="62"/>
        <v>0.32380952380952382</v>
      </c>
      <c r="J478" s="18">
        <f t="shared" si="57"/>
        <v>1386.3742857142856</v>
      </c>
      <c r="K478" s="10">
        <f t="shared" si="58"/>
        <v>305.00234285714282</v>
      </c>
      <c r="L478" s="205">
        <v>595.80952380952385</v>
      </c>
      <c r="M478" s="202">
        <v>32.3032380952381</v>
      </c>
      <c r="N478" s="10">
        <f t="shared" si="59"/>
        <v>2319.4893904761902</v>
      </c>
      <c r="O478" s="11">
        <f t="shared" si="60"/>
        <v>0.64937131232010703</v>
      </c>
    </row>
    <row r="479" spans="1:15" x14ac:dyDescent="0.35">
      <c r="A479" s="216">
        <f t="shared" si="61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56"/>
        <v>3581.9</v>
      </c>
      <c r="G479" s="8">
        <v>276</v>
      </c>
      <c r="H479" s="8">
        <v>276</v>
      </c>
      <c r="I479" s="18">
        <f t="shared" si="62"/>
        <v>0.32857142857142857</v>
      </c>
      <c r="J479" s="18">
        <f t="shared" si="57"/>
        <v>1406.7621428571429</v>
      </c>
      <c r="K479" s="10">
        <f t="shared" si="58"/>
        <v>309.48767142857145</v>
      </c>
      <c r="L479" s="205">
        <v>604.57142857142856</v>
      </c>
      <c r="M479" s="202">
        <v>32.778285714285715</v>
      </c>
      <c r="N479" s="10">
        <f t="shared" si="59"/>
        <v>2353.5995285714284</v>
      </c>
      <c r="O479" s="11">
        <f t="shared" si="60"/>
        <v>0.65708130561194567</v>
      </c>
    </row>
    <row r="480" spans="1:15" x14ac:dyDescent="0.35">
      <c r="A480" s="216">
        <f t="shared" si="61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56"/>
        <v>2962.6</v>
      </c>
      <c r="G480" s="8">
        <v>238</v>
      </c>
      <c r="H480" s="8">
        <v>238</v>
      </c>
      <c r="I480" s="18">
        <f t="shared" si="62"/>
        <v>0.28333333333333333</v>
      </c>
      <c r="J480" s="18">
        <f t="shared" si="57"/>
        <v>1213.0774999999999</v>
      </c>
      <c r="K480" s="10">
        <f t="shared" si="58"/>
        <v>266.87705</v>
      </c>
      <c r="L480" s="205">
        <v>521.33333333333337</v>
      </c>
      <c r="M480" s="202">
        <v>28.265333333333334</v>
      </c>
      <c r="N480" s="10">
        <f t="shared" si="59"/>
        <v>2029.5532166666667</v>
      </c>
      <c r="O480" s="11">
        <f t="shared" si="60"/>
        <v>0.78303685198760242</v>
      </c>
    </row>
    <row r="481" spans="1:15" x14ac:dyDescent="0.35">
      <c r="A481" s="216">
        <f t="shared" si="61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56"/>
        <v>3131.5</v>
      </c>
      <c r="G481" s="8">
        <v>246</v>
      </c>
      <c r="H481" s="8">
        <v>246</v>
      </c>
      <c r="I481" s="18">
        <f t="shared" si="62"/>
        <v>0.29285714285714287</v>
      </c>
      <c r="J481" s="18">
        <f t="shared" si="57"/>
        <v>1253.8532142857143</v>
      </c>
      <c r="K481" s="10">
        <f t="shared" si="58"/>
        <v>275.84770714285713</v>
      </c>
      <c r="L481" s="205">
        <v>538.85714285714289</v>
      </c>
      <c r="M481" s="202">
        <v>29.215428571428575</v>
      </c>
      <c r="N481" s="10">
        <f t="shared" si="59"/>
        <v>2097.7734928571431</v>
      </c>
      <c r="O481" s="11">
        <f t="shared" si="60"/>
        <v>0.67882519265351038</v>
      </c>
    </row>
    <row r="482" spans="1:15" x14ac:dyDescent="0.35">
      <c r="A482" s="216">
        <f t="shared" si="61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56"/>
        <v>2797.7</v>
      </c>
      <c r="G482" s="8">
        <v>273</v>
      </c>
      <c r="H482" s="8">
        <v>273</v>
      </c>
      <c r="I482" s="18">
        <f t="shared" si="62"/>
        <v>0.32500000000000001</v>
      </c>
      <c r="J482" s="18">
        <f t="shared" si="57"/>
        <v>1391.4712500000001</v>
      </c>
      <c r="K482" s="10">
        <f t="shared" si="58"/>
        <v>306.12367499999999</v>
      </c>
      <c r="L482" s="205">
        <v>598</v>
      </c>
      <c r="M482" s="202">
        <v>32.422000000000004</v>
      </c>
      <c r="N482" s="10">
        <f t="shared" si="59"/>
        <v>2328.0169250000004</v>
      </c>
      <c r="O482" s="11">
        <f t="shared" si="60"/>
        <v>0.83211814168781517</v>
      </c>
    </row>
    <row r="483" spans="1:15" x14ac:dyDescent="0.35">
      <c r="A483" s="216">
        <f t="shared" si="61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56"/>
        <v>2617</v>
      </c>
      <c r="G483" s="8">
        <v>198</v>
      </c>
      <c r="H483" s="8">
        <v>198</v>
      </c>
      <c r="I483" s="18">
        <f t="shared" si="62"/>
        <v>0.23571428571428571</v>
      </c>
      <c r="J483" s="18">
        <f t="shared" si="57"/>
        <v>1009.1989285714285</v>
      </c>
      <c r="K483" s="10">
        <f t="shared" si="58"/>
        <v>222.02376428571426</v>
      </c>
      <c r="L483" s="205">
        <v>433.71428571428572</v>
      </c>
      <c r="M483" s="202">
        <v>23.514857142857142</v>
      </c>
      <c r="N483" s="10">
        <f t="shared" si="59"/>
        <v>1688.4518357142856</v>
      </c>
      <c r="O483" s="11">
        <f t="shared" si="60"/>
        <v>0.64518602816747639</v>
      </c>
    </row>
    <row r="484" spans="1:15" x14ac:dyDescent="0.35">
      <c r="A484" s="216">
        <f t="shared" si="61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56"/>
        <v>3127.7</v>
      </c>
      <c r="G484" s="8">
        <v>273</v>
      </c>
      <c r="H484" s="8">
        <v>273</v>
      </c>
      <c r="I484" s="18">
        <f t="shared" si="62"/>
        <v>0.32500000000000001</v>
      </c>
      <c r="J484" s="18">
        <f t="shared" si="57"/>
        <v>1391.4712500000001</v>
      </c>
      <c r="K484" s="10">
        <f t="shared" si="58"/>
        <v>306.12367499999999</v>
      </c>
      <c r="L484" s="205">
        <v>598</v>
      </c>
      <c r="M484" s="202">
        <v>32.422000000000004</v>
      </c>
      <c r="N484" s="10">
        <f t="shared" si="59"/>
        <v>2328.0169250000004</v>
      </c>
      <c r="O484" s="11">
        <f t="shared" si="60"/>
        <v>0.74432232151421185</v>
      </c>
    </row>
    <row r="485" spans="1:15" x14ac:dyDescent="0.35">
      <c r="A485" s="216">
        <f t="shared" si="61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56"/>
        <v>6480.4</v>
      </c>
      <c r="G485" s="8">
        <v>797</v>
      </c>
      <c r="H485" s="8">
        <v>797</v>
      </c>
      <c r="I485" s="18">
        <f t="shared" si="62"/>
        <v>0.94880952380952377</v>
      </c>
      <c r="J485" s="18">
        <f t="shared" si="57"/>
        <v>4062.2805357142852</v>
      </c>
      <c r="K485" s="10">
        <f t="shared" si="58"/>
        <v>893.70171785714274</v>
      </c>
      <c r="L485" s="205">
        <v>1745.8095238095236</v>
      </c>
      <c r="M485" s="202">
        <v>94.653238095238095</v>
      </c>
      <c r="N485" s="10">
        <f t="shared" si="59"/>
        <v>6796.4450154761907</v>
      </c>
      <c r="O485" s="11">
        <f t="shared" si="60"/>
        <v>1.0487693684766668</v>
      </c>
    </row>
    <row r="486" spans="1:15" x14ac:dyDescent="0.35">
      <c r="A486" s="216">
        <f t="shared" si="61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56"/>
        <v>1923</v>
      </c>
      <c r="G486" s="8">
        <v>219.9</v>
      </c>
      <c r="H486" s="8">
        <v>219.9</v>
      </c>
      <c r="I486" s="18">
        <f t="shared" si="62"/>
        <v>0.26178571428571429</v>
      </c>
      <c r="J486" s="18">
        <f t="shared" si="57"/>
        <v>1120.8224464285713</v>
      </c>
      <c r="K486" s="10">
        <f t="shared" si="58"/>
        <v>246.58093821428568</v>
      </c>
      <c r="L486" s="205">
        <v>481.68571428571431</v>
      </c>
      <c r="M486" s="202">
        <v>26.115742857142859</v>
      </c>
      <c r="N486" s="10">
        <f t="shared" si="59"/>
        <v>1875.2048417857141</v>
      </c>
      <c r="O486" s="11">
        <f t="shared" si="60"/>
        <v>0.97514552354951334</v>
      </c>
    </row>
    <row r="487" spans="1:15" x14ac:dyDescent="0.35">
      <c r="A487" s="216">
        <f t="shared" si="61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56"/>
        <v>176.3</v>
      </c>
      <c r="G487" s="8"/>
      <c r="H487" s="8"/>
      <c r="I487" s="18">
        <f t="shared" si="62"/>
        <v>0</v>
      </c>
      <c r="J487" s="18">
        <f t="shared" si="57"/>
        <v>0</v>
      </c>
      <c r="K487" s="10">
        <f t="shared" si="58"/>
        <v>0</v>
      </c>
      <c r="L487" s="205">
        <v>0</v>
      </c>
      <c r="M487" s="202">
        <v>0</v>
      </c>
      <c r="N487" s="10">
        <f t="shared" si="59"/>
        <v>0</v>
      </c>
      <c r="O487" s="11">
        <f t="shared" si="60"/>
        <v>0</v>
      </c>
    </row>
    <row r="488" spans="1:15" x14ac:dyDescent="0.35">
      <c r="A488" s="216">
        <f t="shared" si="61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56"/>
        <v>3576.1</v>
      </c>
      <c r="G488" s="8">
        <v>243</v>
      </c>
      <c r="H488" s="8">
        <v>243</v>
      </c>
      <c r="I488" s="18">
        <f t="shared" si="62"/>
        <v>0.28928571428571431</v>
      </c>
      <c r="J488" s="18">
        <f t="shared" si="57"/>
        <v>1238.5623214285715</v>
      </c>
      <c r="K488" s="10">
        <f t="shared" si="58"/>
        <v>272.48371071428573</v>
      </c>
      <c r="L488" s="205">
        <v>532.28571428571433</v>
      </c>
      <c r="M488" s="202">
        <v>28.85914285714286</v>
      </c>
      <c r="N488" s="10">
        <f t="shared" si="59"/>
        <v>2072.1908892857145</v>
      </c>
      <c r="O488" s="11">
        <f t="shared" si="60"/>
        <v>0.5794555211782989</v>
      </c>
    </row>
    <row r="489" spans="1:15" x14ac:dyDescent="0.35">
      <c r="A489" s="216">
        <f t="shared" si="61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56"/>
        <v>1071.5</v>
      </c>
      <c r="G489" s="8">
        <v>106</v>
      </c>
      <c r="H489" s="8">
        <v>106</v>
      </c>
      <c r="I489" s="18">
        <f t="shared" si="62"/>
        <v>0.12619047619047619</v>
      </c>
      <c r="J489" s="18">
        <f t="shared" si="57"/>
        <v>540.27821428571428</v>
      </c>
      <c r="K489" s="10">
        <f t="shared" si="58"/>
        <v>118.86120714285714</v>
      </c>
      <c r="L489" s="205">
        <v>232.19047619047618</v>
      </c>
      <c r="M489" s="202">
        <v>12.588761904761904</v>
      </c>
      <c r="N489" s="10">
        <f t="shared" si="59"/>
        <v>903.91865952380942</v>
      </c>
      <c r="O489" s="11">
        <f t="shared" si="60"/>
        <v>0.84360117547719027</v>
      </c>
    </row>
    <row r="490" spans="1:15" x14ac:dyDescent="0.35">
      <c r="A490" s="216">
        <f t="shared" si="61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56"/>
        <v>218</v>
      </c>
      <c r="G490" s="8"/>
      <c r="H490" s="8"/>
      <c r="I490" s="18">
        <f t="shared" si="62"/>
        <v>0</v>
      </c>
      <c r="J490" s="18">
        <f t="shared" si="57"/>
        <v>0</v>
      </c>
      <c r="K490" s="10">
        <f t="shared" si="58"/>
        <v>0</v>
      </c>
      <c r="L490" s="205">
        <v>0</v>
      </c>
      <c r="M490" s="202">
        <v>0</v>
      </c>
      <c r="N490" s="10">
        <f t="shared" si="59"/>
        <v>0</v>
      </c>
      <c r="O490" s="11">
        <f t="shared" si="60"/>
        <v>0</v>
      </c>
    </row>
    <row r="491" spans="1:15" x14ac:dyDescent="0.35">
      <c r="A491" s="216">
        <f t="shared" si="61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56"/>
        <v>224.4</v>
      </c>
      <c r="G491" s="8"/>
      <c r="H491" s="8"/>
      <c r="I491" s="18">
        <f t="shared" si="62"/>
        <v>0</v>
      </c>
      <c r="J491" s="18">
        <f t="shared" si="57"/>
        <v>0</v>
      </c>
      <c r="K491" s="10">
        <f t="shared" si="58"/>
        <v>0</v>
      </c>
      <c r="L491" s="205">
        <v>0</v>
      </c>
      <c r="M491" s="202">
        <v>0</v>
      </c>
      <c r="N491" s="10">
        <f t="shared" si="59"/>
        <v>0</v>
      </c>
      <c r="O491" s="11">
        <f t="shared" si="60"/>
        <v>0</v>
      </c>
    </row>
    <row r="492" spans="1:15" x14ac:dyDescent="0.35">
      <c r="A492" s="216">
        <f t="shared" si="61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56"/>
        <v>790.7</v>
      </c>
      <c r="G492" s="8"/>
      <c r="H492" s="8"/>
      <c r="I492" s="18">
        <f t="shared" si="62"/>
        <v>0</v>
      </c>
      <c r="J492" s="18">
        <f t="shared" si="57"/>
        <v>0</v>
      </c>
      <c r="K492" s="10">
        <f t="shared" si="58"/>
        <v>0</v>
      </c>
      <c r="L492" s="205">
        <v>0</v>
      </c>
      <c r="M492" s="202">
        <v>0</v>
      </c>
      <c r="N492" s="10">
        <f t="shared" si="59"/>
        <v>0</v>
      </c>
      <c r="O492" s="11">
        <f t="shared" si="60"/>
        <v>0</v>
      </c>
    </row>
    <row r="493" spans="1:15" x14ac:dyDescent="0.35">
      <c r="A493" s="216">
        <f t="shared" si="61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56"/>
        <v>357.5</v>
      </c>
      <c r="G493" s="8"/>
      <c r="H493" s="8"/>
      <c r="I493" s="18">
        <f t="shared" si="62"/>
        <v>0</v>
      </c>
      <c r="J493" s="18">
        <f t="shared" si="57"/>
        <v>0</v>
      </c>
      <c r="K493" s="10">
        <f t="shared" si="58"/>
        <v>0</v>
      </c>
      <c r="L493" s="205">
        <v>0</v>
      </c>
      <c r="M493" s="202">
        <v>0</v>
      </c>
      <c r="N493" s="10">
        <f t="shared" si="59"/>
        <v>0</v>
      </c>
      <c r="O493" s="11">
        <f t="shared" si="60"/>
        <v>0</v>
      </c>
    </row>
    <row r="494" spans="1:15" x14ac:dyDescent="0.35">
      <c r="A494" s="216">
        <f t="shared" si="61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56"/>
        <v>614.74</v>
      </c>
      <c r="G494" s="8"/>
      <c r="H494" s="8"/>
      <c r="I494" s="18">
        <f t="shared" si="62"/>
        <v>0</v>
      </c>
      <c r="J494" s="18">
        <f t="shared" si="57"/>
        <v>0</v>
      </c>
      <c r="K494" s="10">
        <f t="shared" si="58"/>
        <v>0</v>
      </c>
      <c r="L494" s="205">
        <v>0</v>
      </c>
      <c r="M494" s="202">
        <v>0</v>
      </c>
      <c r="N494" s="10">
        <f t="shared" ref="N494:N523" si="63">J494+K494+L494+M494</f>
        <v>0</v>
      </c>
      <c r="O494" s="11">
        <f t="shared" ref="O494:O523" si="64">N494/C494</f>
        <v>0</v>
      </c>
    </row>
    <row r="495" spans="1:15" x14ac:dyDescent="0.35">
      <c r="A495" s="216">
        <f t="shared" si="61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56"/>
        <v>627.29999999999995</v>
      </c>
      <c r="G495" s="8"/>
      <c r="H495" s="8"/>
      <c r="I495" s="18">
        <f t="shared" si="62"/>
        <v>0</v>
      </c>
      <c r="J495" s="18">
        <f t="shared" si="57"/>
        <v>0</v>
      </c>
      <c r="K495" s="10">
        <f t="shared" si="58"/>
        <v>0</v>
      </c>
      <c r="L495" s="205">
        <v>0</v>
      </c>
      <c r="M495" s="202">
        <v>0</v>
      </c>
      <c r="N495" s="10">
        <f t="shared" si="63"/>
        <v>0</v>
      </c>
      <c r="O495" s="11">
        <f t="shared" si="64"/>
        <v>0</v>
      </c>
    </row>
    <row r="496" spans="1:15" x14ac:dyDescent="0.35">
      <c r="A496" s="216">
        <f t="shared" si="61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56"/>
        <v>268.60000000000002</v>
      </c>
      <c r="G496" s="8"/>
      <c r="H496" s="8"/>
      <c r="I496" s="18">
        <f t="shared" si="62"/>
        <v>0</v>
      </c>
      <c r="J496" s="18">
        <f t="shared" si="57"/>
        <v>0</v>
      </c>
      <c r="K496" s="10">
        <f t="shared" si="58"/>
        <v>0</v>
      </c>
      <c r="L496" s="205">
        <v>0</v>
      </c>
      <c r="M496" s="202">
        <v>0</v>
      </c>
      <c r="N496" s="10">
        <f t="shared" si="63"/>
        <v>0</v>
      </c>
      <c r="O496" s="11">
        <f t="shared" si="64"/>
        <v>0</v>
      </c>
    </row>
    <row r="497" spans="1:15" x14ac:dyDescent="0.35">
      <c r="A497" s="216">
        <f t="shared" si="61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56"/>
        <v>2432.9</v>
      </c>
      <c r="G497" s="8">
        <v>210</v>
      </c>
      <c r="H497" s="8">
        <v>210</v>
      </c>
      <c r="I497" s="18">
        <f t="shared" si="62"/>
        <v>0.25</v>
      </c>
      <c r="J497" s="18">
        <f t="shared" si="57"/>
        <v>1070.3625</v>
      </c>
      <c r="K497" s="10">
        <f t="shared" si="58"/>
        <v>235.47975</v>
      </c>
      <c r="L497" s="205">
        <v>460</v>
      </c>
      <c r="M497" s="202">
        <v>24.94</v>
      </c>
      <c r="N497" s="10">
        <f t="shared" si="63"/>
        <v>1790.78225</v>
      </c>
      <c r="O497" s="11">
        <f t="shared" si="64"/>
        <v>0.73776716928274211</v>
      </c>
    </row>
    <row r="498" spans="1:15" x14ac:dyDescent="0.35">
      <c r="A498" s="216">
        <f t="shared" si="61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56"/>
        <v>2587.4</v>
      </c>
      <c r="G498" s="8">
        <v>205</v>
      </c>
      <c r="H498" s="8">
        <v>205</v>
      </c>
      <c r="I498" s="18">
        <f t="shared" si="62"/>
        <v>0.24404761904761904</v>
      </c>
      <c r="J498" s="18">
        <f t="shared" si="57"/>
        <v>1044.8776785714285</v>
      </c>
      <c r="K498" s="10">
        <f t="shared" si="58"/>
        <v>229.87308928571429</v>
      </c>
      <c r="L498" s="205">
        <v>449.04761904761904</v>
      </c>
      <c r="M498" s="202">
        <v>24.346190476190475</v>
      </c>
      <c r="N498" s="10">
        <f t="shared" si="63"/>
        <v>1748.1445773809523</v>
      </c>
      <c r="O498" s="11">
        <f t="shared" si="64"/>
        <v>0.6756375424677098</v>
      </c>
    </row>
    <row r="499" spans="1:15" x14ac:dyDescent="0.35">
      <c r="A499" s="216">
        <f t="shared" si="61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56"/>
        <v>2744.2</v>
      </c>
      <c r="G499" s="8">
        <v>207</v>
      </c>
      <c r="H499" s="8">
        <v>207</v>
      </c>
      <c r="I499" s="18">
        <f t="shared" si="62"/>
        <v>0.24642857142857144</v>
      </c>
      <c r="J499" s="18">
        <f t="shared" si="57"/>
        <v>1055.0716071428571</v>
      </c>
      <c r="K499" s="10">
        <f t="shared" si="58"/>
        <v>232.11575357142857</v>
      </c>
      <c r="L499" s="205">
        <v>453.42857142857144</v>
      </c>
      <c r="M499" s="202">
        <v>24.583714285714287</v>
      </c>
      <c r="N499" s="10">
        <f t="shared" si="63"/>
        <v>1765.1996464285714</v>
      </c>
      <c r="O499" s="11">
        <f t="shared" si="64"/>
        <v>0.64324744786406662</v>
      </c>
    </row>
    <row r="500" spans="1:15" x14ac:dyDescent="0.35">
      <c r="A500" s="216">
        <f t="shared" si="61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56"/>
        <v>3583.6</v>
      </c>
      <c r="G500" s="8">
        <v>275</v>
      </c>
      <c r="H500" s="8">
        <v>275</v>
      </c>
      <c r="I500" s="18">
        <f t="shared" si="62"/>
        <v>0.32738095238095238</v>
      </c>
      <c r="J500" s="18">
        <f t="shared" si="57"/>
        <v>1401.6651785714284</v>
      </c>
      <c r="K500" s="10">
        <f t="shared" si="58"/>
        <v>308.36633928571428</v>
      </c>
      <c r="L500" s="205">
        <v>602.38095238095241</v>
      </c>
      <c r="M500" s="202">
        <v>32.659523809523812</v>
      </c>
      <c r="N500" s="10">
        <f t="shared" si="63"/>
        <v>2345.0719940476188</v>
      </c>
      <c r="O500" s="11">
        <f t="shared" si="64"/>
        <v>0.654389997222798</v>
      </c>
    </row>
    <row r="501" spans="1:15" x14ac:dyDescent="0.35">
      <c r="A501" s="216">
        <f t="shared" si="61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56"/>
        <v>3561.7</v>
      </c>
      <c r="G501" s="8">
        <v>274</v>
      </c>
      <c r="H501" s="8">
        <v>274</v>
      </c>
      <c r="I501" s="18">
        <f t="shared" si="62"/>
        <v>0.3261904761904762</v>
      </c>
      <c r="J501" s="18">
        <f t="shared" si="57"/>
        <v>1396.5682142857142</v>
      </c>
      <c r="K501" s="10">
        <f t="shared" si="58"/>
        <v>307.24500714285716</v>
      </c>
      <c r="L501" s="205">
        <v>600.19047619047615</v>
      </c>
      <c r="M501" s="202">
        <v>32.540761904761908</v>
      </c>
      <c r="N501" s="10">
        <f t="shared" si="63"/>
        <v>2336.5444595238096</v>
      </c>
      <c r="O501" s="11">
        <f t="shared" si="64"/>
        <v>0.65601944563658077</v>
      </c>
    </row>
    <row r="502" spans="1:15" x14ac:dyDescent="0.35">
      <c r="A502" s="216">
        <f t="shared" si="61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56"/>
        <v>3555.5</v>
      </c>
      <c r="G502" s="8">
        <v>274</v>
      </c>
      <c r="H502" s="8">
        <v>274</v>
      </c>
      <c r="I502" s="18">
        <f t="shared" si="62"/>
        <v>0.3261904761904762</v>
      </c>
      <c r="J502" s="18">
        <f t="shared" si="57"/>
        <v>1396.5682142857142</v>
      </c>
      <c r="K502" s="10">
        <f t="shared" si="58"/>
        <v>307.24500714285716</v>
      </c>
      <c r="L502" s="205">
        <v>600.19047619047615</v>
      </c>
      <c r="M502" s="202">
        <v>32.540761904761908</v>
      </c>
      <c r="N502" s="10">
        <f t="shared" si="63"/>
        <v>2336.5444595238096</v>
      </c>
      <c r="O502" s="11">
        <f t="shared" si="64"/>
        <v>0.65716339741915608</v>
      </c>
    </row>
    <row r="503" spans="1:15" x14ac:dyDescent="0.35">
      <c r="A503" s="216">
        <f t="shared" si="61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56"/>
        <v>3553.2999999999997</v>
      </c>
      <c r="G503" s="8">
        <v>275</v>
      </c>
      <c r="H503" s="8">
        <v>275</v>
      </c>
      <c r="I503" s="18">
        <f t="shared" si="62"/>
        <v>0.32738095238095238</v>
      </c>
      <c r="J503" s="18">
        <f t="shared" si="57"/>
        <v>1401.6651785714284</v>
      </c>
      <c r="K503" s="10">
        <f t="shared" si="58"/>
        <v>308.36633928571428</v>
      </c>
      <c r="L503" s="205">
        <v>602.38095238095241</v>
      </c>
      <c r="M503" s="202">
        <v>32.659523809523812</v>
      </c>
      <c r="N503" s="10">
        <f t="shared" si="63"/>
        <v>2345.0719940476188</v>
      </c>
      <c r="O503" s="11">
        <f t="shared" si="64"/>
        <v>0.66572190826310651</v>
      </c>
    </row>
    <row r="504" spans="1:15" x14ac:dyDescent="0.35">
      <c r="A504" s="216">
        <f t="shared" si="61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56"/>
        <v>194.9</v>
      </c>
      <c r="G504" s="8"/>
      <c r="H504" s="8"/>
      <c r="I504" s="18">
        <f t="shared" si="62"/>
        <v>0</v>
      </c>
      <c r="J504" s="18">
        <f t="shared" si="57"/>
        <v>0</v>
      </c>
      <c r="K504" s="10">
        <f t="shared" si="58"/>
        <v>0</v>
      </c>
      <c r="L504" s="205">
        <v>0</v>
      </c>
      <c r="M504" s="202">
        <v>0</v>
      </c>
      <c r="N504" s="10">
        <f t="shared" si="63"/>
        <v>0</v>
      </c>
      <c r="O504" s="11">
        <f t="shared" si="64"/>
        <v>0</v>
      </c>
    </row>
    <row r="505" spans="1:15" x14ac:dyDescent="0.35">
      <c r="A505" s="216">
        <f t="shared" si="61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56"/>
        <v>234.1</v>
      </c>
      <c r="G505" s="8"/>
      <c r="H505" s="8"/>
      <c r="I505" s="18">
        <f t="shared" si="62"/>
        <v>0</v>
      </c>
      <c r="J505" s="18">
        <f t="shared" si="57"/>
        <v>0</v>
      </c>
      <c r="K505" s="10">
        <f t="shared" si="58"/>
        <v>0</v>
      </c>
      <c r="L505" s="205">
        <v>0</v>
      </c>
      <c r="M505" s="202">
        <v>0</v>
      </c>
      <c r="N505" s="10">
        <f t="shared" si="63"/>
        <v>0</v>
      </c>
      <c r="O505" s="11">
        <f t="shared" si="64"/>
        <v>0</v>
      </c>
    </row>
    <row r="506" spans="1:15" x14ac:dyDescent="0.35">
      <c r="A506" s="216">
        <f t="shared" si="61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56"/>
        <v>3517.1000000000004</v>
      </c>
      <c r="G506" s="8">
        <v>272</v>
      </c>
      <c r="H506" s="8">
        <v>272</v>
      </c>
      <c r="I506" s="18">
        <f t="shared" si="62"/>
        <v>0.32380952380952382</v>
      </c>
      <c r="J506" s="18">
        <f t="shared" si="57"/>
        <v>1386.3742857142856</v>
      </c>
      <c r="K506" s="10">
        <f t="shared" si="58"/>
        <v>305.00234285714282</v>
      </c>
      <c r="L506" s="205">
        <v>595.80952380952385</v>
      </c>
      <c r="M506" s="202">
        <v>32.3032380952381</v>
      </c>
      <c r="N506" s="10">
        <f t="shared" si="63"/>
        <v>2319.4893904761902</v>
      </c>
      <c r="O506" s="11">
        <f t="shared" si="64"/>
        <v>0.72409371288239943</v>
      </c>
    </row>
    <row r="507" spans="1:15" x14ac:dyDescent="0.35">
      <c r="A507" s="216">
        <f t="shared" si="61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56"/>
        <v>2684.4</v>
      </c>
      <c r="G507" s="8">
        <v>213</v>
      </c>
      <c r="H507" s="8">
        <v>213</v>
      </c>
      <c r="I507" s="18">
        <f t="shared" si="62"/>
        <v>0.25357142857142856</v>
      </c>
      <c r="J507" s="18">
        <f t="shared" si="57"/>
        <v>1085.6533928571428</v>
      </c>
      <c r="K507" s="10">
        <f t="shared" si="58"/>
        <v>238.84374642857142</v>
      </c>
      <c r="L507" s="205">
        <v>466.57142857142856</v>
      </c>
      <c r="M507" s="202">
        <v>25.296285714285716</v>
      </c>
      <c r="N507" s="10">
        <f t="shared" si="63"/>
        <v>1816.3648535714283</v>
      </c>
      <c r="O507" s="11">
        <f t="shared" si="64"/>
        <v>0.67663718282350926</v>
      </c>
    </row>
    <row r="508" spans="1:15" x14ac:dyDescent="0.35">
      <c r="A508" s="216">
        <f t="shared" si="61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56"/>
        <v>94</v>
      </c>
      <c r="G508" s="8"/>
      <c r="H508" s="8"/>
      <c r="I508" s="18">
        <f t="shared" si="62"/>
        <v>0</v>
      </c>
      <c r="J508" s="18">
        <f t="shared" si="57"/>
        <v>0</v>
      </c>
      <c r="K508" s="10">
        <f t="shared" si="58"/>
        <v>0</v>
      </c>
      <c r="L508" s="205">
        <v>0</v>
      </c>
      <c r="M508" s="202">
        <v>0</v>
      </c>
      <c r="N508" s="10">
        <f t="shared" si="63"/>
        <v>0</v>
      </c>
      <c r="O508" s="11">
        <f t="shared" si="64"/>
        <v>0</v>
      </c>
    </row>
    <row r="509" spans="1:15" x14ac:dyDescent="0.35">
      <c r="A509" s="216">
        <f t="shared" si="61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56"/>
        <v>222.7</v>
      </c>
      <c r="G509" s="8"/>
      <c r="H509" s="8"/>
      <c r="I509" s="18">
        <f t="shared" si="62"/>
        <v>0</v>
      </c>
      <c r="J509" s="18">
        <f t="shared" si="57"/>
        <v>0</v>
      </c>
      <c r="K509" s="10">
        <f t="shared" si="58"/>
        <v>0</v>
      </c>
      <c r="L509" s="205">
        <v>0</v>
      </c>
      <c r="M509" s="202">
        <v>0</v>
      </c>
      <c r="N509" s="10">
        <f t="shared" si="63"/>
        <v>0</v>
      </c>
      <c r="O509" s="11">
        <f t="shared" si="64"/>
        <v>0</v>
      </c>
    </row>
    <row r="510" spans="1:15" x14ac:dyDescent="0.35">
      <c r="A510" s="216">
        <f t="shared" si="61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56"/>
        <v>229.6</v>
      </c>
      <c r="G510" s="8"/>
      <c r="H510" s="8"/>
      <c r="I510" s="18">
        <f t="shared" si="62"/>
        <v>0</v>
      </c>
      <c r="J510" s="18">
        <f t="shared" si="57"/>
        <v>0</v>
      </c>
      <c r="K510" s="10">
        <f t="shared" si="58"/>
        <v>0</v>
      </c>
      <c r="L510" s="205">
        <v>0</v>
      </c>
      <c r="M510" s="202">
        <v>0</v>
      </c>
      <c r="N510" s="10">
        <f t="shared" si="63"/>
        <v>0</v>
      </c>
      <c r="O510" s="11">
        <f t="shared" si="64"/>
        <v>0</v>
      </c>
    </row>
    <row r="511" spans="1:15" x14ac:dyDescent="0.35">
      <c r="A511" s="216">
        <f t="shared" si="61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56"/>
        <v>66.400000000000006</v>
      </c>
      <c r="G511" s="8"/>
      <c r="H511" s="8"/>
      <c r="I511" s="18">
        <f t="shared" si="62"/>
        <v>0</v>
      </c>
      <c r="J511" s="18">
        <f t="shared" si="57"/>
        <v>0</v>
      </c>
      <c r="K511" s="10">
        <f t="shared" si="58"/>
        <v>0</v>
      </c>
      <c r="L511" s="205">
        <v>0</v>
      </c>
      <c r="M511" s="202">
        <v>0</v>
      </c>
      <c r="N511" s="10">
        <f t="shared" si="63"/>
        <v>0</v>
      </c>
      <c r="O511" s="11">
        <f t="shared" si="64"/>
        <v>0</v>
      </c>
    </row>
    <row r="512" spans="1:15" x14ac:dyDescent="0.35">
      <c r="A512" s="216">
        <f t="shared" si="61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56"/>
        <v>2581.4</v>
      </c>
      <c r="G512" s="8">
        <v>208</v>
      </c>
      <c r="H512" s="8">
        <v>208</v>
      </c>
      <c r="I512" s="18">
        <f t="shared" si="62"/>
        <v>0.24761904761904763</v>
      </c>
      <c r="J512" s="18">
        <f t="shared" si="57"/>
        <v>1060.1685714285713</v>
      </c>
      <c r="K512" s="10">
        <f t="shared" si="58"/>
        <v>233.23708571428568</v>
      </c>
      <c r="L512" s="205">
        <v>455.61904761904765</v>
      </c>
      <c r="M512" s="202">
        <v>24.702476190476194</v>
      </c>
      <c r="N512" s="10">
        <f t="shared" si="63"/>
        <v>1773.7271809523809</v>
      </c>
      <c r="O512" s="11">
        <f t="shared" si="64"/>
        <v>0.68711830051614664</v>
      </c>
    </row>
    <row r="513" spans="1:15" x14ac:dyDescent="0.35">
      <c r="A513" s="216">
        <f t="shared" si="61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56"/>
        <v>3240.3</v>
      </c>
      <c r="G513" s="8">
        <v>273</v>
      </c>
      <c r="H513" s="8">
        <v>273</v>
      </c>
      <c r="I513" s="18">
        <f t="shared" si="62"/>
        <v>0.32500000000000001</v>
      </c>
      <c r="J513" s="18">
        <f t="shared" si="57"/>
        <v>1391.4712500000001</v>
      </c>
      <c r="K513" s="10">
        <f t="shared" si="58"/>
        <v>306.12367499999999</v>
      </c>
      <c r="L513" s="205">
        <v>598</v>
      </c>
      <c r="M513" s="202">
        <v>32.422000000000004</v>
      </c>
      <c r="N513" s="10">
        <f t="shared" si="63"/>
        <v>2328.0169250000004</v>
      </c>
      <c r="O513" s="11">
        <f t="shared" si="64"/>
        <v>0.71845721846742594</v>
      </c>
    </row>
    <row r="514" spans="1:15" x14ac:dyDescent="0.35">
      <c r="A514" s="216">
        <f t="shared" si="61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56"/>
        <v>3544.97</v>
      </c>
      <c r="G514" s="8">
        <v>273</v>
      </c>
      <c r="H514" s="8">
        <v>273</v>
      </c>
      <c r="I514" s="18">
        <f t="shared" si="62"/>
        <v>0.32500000000000001</v>
      </c>
      <c r="J514" s="18">
        <f t="shared" si="57"/>
        <v>1391.4712500000001</v>
      </c>
      <c r="K514" s="10">
        <f t="shared" si="58"/>
        <v>306.12367499999999</v>
      </c>
      <c r="L514" s="205">
        <v>598</v>
      </c>
      <c r="M514" s="202">
        <v>32.422000000000004</v>
      </c>
      <c r="N514" s="10">
        <f t="shared" si="63"/>
        <v>2328.0169250000004</v>
      </c>
      <c r="O514" s="11">
        <f t="shared" si="64"/>
        <v>0.65670990868752077</v>
      </c>
    </row>
    <row r="515" spans="1:15" x14ac:dyDescent="0.35">
      <c r="A515" s="216">
        <f t="shared" si="61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ref="F515:F525" si="65">C515+D515+E515</f>
        <v>2778.9</v>
      </c>
      <c r="G515" s="8">
        <v>204</v>
      </c>
      <c r="H515" s="8">
        <v>204</v>
      </c>
      <c r="I515" s="18">
        <f t="shared" si="62"/>
        <v>0.24285714285714285</v>
      </c>
      <c r="J515" s="18">
        <f t="shared" si="57"/>
        <v>1039.7807142857143</v>
      </c>
      <c r="K515" s="10">
        <f t="shared" si="58"/>
        <v>228.75175714285714</v>
      </c>
      <c r="L515" s="205">
        <v>446.85714285714283</v>
      </c>
      <c r="M515" s="202">
        <v>24.227428571428572</v>
      </c>
      <c r="N515" s="10">
        <f t="shared" si="63"/>
        <v>1739.6170428571429</v>
      </c>
      <c r="O515" s="11">
        <f t="shared" si="64"/>
        <v>0.62600922770058043</v>
      </c>
    </row>
    <row r="516" spans="1:15" x14ac:dyDescent="0.35">
      <c r="A516" s="216">
        <f t="shared" si="61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65"/>
        <v>2581.6999999999998</v>
      </c>
      <c r="G516" s="8">
        <v>199</v>
      </c>
      <c r="H516" s="8">
        <v>199</v>
      </c>
      <c r="I516" s="18">
        <f t="shared" si="62"/>
        <v>0.2369047619047619</v>
      </c>
      <c r="J516" s="18">
        <f t="shared" si="57"/>
        <v>1014.2958928571428</v>
      </c>
      <c r="K516" s="10">
        <f t="shared" si="58"/>
        <v>223.14509642857141</v>
      </c>
      <c r="L516" s="205">
        <v>435.90476190476187</v>
      </c>
      <c r="M516" s="202">
        <v>23.63361904761905</v>
      </c>
      <c r="N516" s="10">
        <f t="shared" si="63"/>
        <v>1696.9793702380953</v>
      </c>
      <c r="O516" s="11">
        <f t="shared" si="64"/>
        <v>0.65731083016543179</v>
      </c>
    </row>
    <row r="517" spans="1:15" x14ac:dyDescent="0.35">
      <c r="A517" s="216">
        <f t="shared" si="61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65"/>
        <v>3517.8</v>
      </c>
      <c r="G517" s="8">
        <v>121</v>
      </c>
      <c r="H517" s="8">
        <v>121</v>
      </c>
      <c r="I517" s="18">
        <f t="shared" si="62"/>
        <v>0.14404761904761904</v>
      </c>
      <c r="J517" s="18">
        <f t="shared" si="57"/>
        <v>616.73267857142844</v>
      </c>
      <c r="K517" s="10">
        <f t="shared" si="58"/>
        <v>135.68118928571425</v>
      </c>
      <c r="L517" s="205">
        <v>265.04761904761904</v>
      </c>
      <c r="M517" s="202">
        <v>14.370190476190476</v>
      </c>
      <c r="N517" s="10">
        <f t="shared" si="63"/>
        <v>1031.8316773809522</v>
      </c>
      <c r="O517" s="11">
        <f t="shared" si="64"/>
        <v>0.32717092947585519</v>
      </c>
    </row>
    <row r="518" spans="1:15" x14ac:dyDescent="0.35">
      <c r="A518" s="216">
        <f t="shared" si="61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65"/>
        <v>2599.2399999999998</v>
      </c>
      <c r="G518" s="8">
        <v>207</v>
      </c>
      <c r="H518" s="8">
        <v>207</v>
      </c>
      <c r="I518" s="18">
        <f t="shared" si="62"/>
        <v>0.24642857142857144</v>
      </c>
      <c r="J518" s="18">
        <f t="shared" si="57"/>
        <v>1055.0716071428571</v>
      </c>
      <c r="K518" s="10">
        <f t="shared" si="58"/>
        <v>232.11575357142857</v>
      </c>
      <c r="L518" s="205">
        <v>453.42857142857144</v>
      </c>
      <c r="M518" s="202">
        <v>24.583714285714287</v>
      </c>
      <c r="N518" s="10">
        <f t="shared" si="63"/>
        <v>1765.1996464285714</v>
      </c>
      <c r="O518" s="11">
        <f t="shared" si="64"/>
        <v>0.67912145335889396</v>
      </c>
    </row>
    <row r="519" spans="1:15" x14ac:dyDescent="0.35">
      <c r="A519" s="216">
        <f t="shared" si="61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si="65"/>
        <v>3555.8</v>
      </c>
      <c r="G519" s="8">
        <v>266</v>
      </c>
      <c r="H519" s="8">
        <v>266</v>
      </c>
      <c r="I519" s="18">
        <f t="shared" si="62"/>
        <v>0.31666666666666665</v>
      </c>
      <c r="J519" s="18">
        <f t="shared" si="57"/>
        <v>1355.7924999999998</v>
      </c>
      <c r="K519" s="10">
        <f t="shared" si="58"/>
        <v>298.27434999999997</v>
      </c>
      <c r="L519" s="205">
        <v>582.66666666666663</v>
      </c>
      <c r="M519" s="202">
        <v>31.590666666666667</v>
      </c>
      <c r="N519" s="10">
        <f t="shared" si="63"/>
        <v>2268.3241833333327</v>
      </c>
      <c r="O519" s="11">
        <f t="shared" si="64"/>
        <v>0.63792231940304078</v>
      </c>
    </row>
    <row r="520" spans="1:15" x14ac:dyDescent="0.35">
      <c r="A520" s="216">
        <f t="shared" si="61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65"/>
        <v>4424.8999999999996</v>
      </c>
      <c r="G520" s="8">
        <v>364</v>
      </c>
      <c r="H520" s="8">
        <v>364</v>
      </c>
      <c r="I520" s="18">
        <f t="shared" ref="I520:I525" si="66">H520/840</f>
        <v>0.43333333333333335</v>
      </c>
      <c r="J520" s="18">
        <f t="shared" ref="J520:J525" si="67">I520*$J$2</f>
        <v>1855.2950000000001</v>
      </c>
      <c r="K520" s="10">
        <f t="shared" si="58"/>
        <v>408.16490000000005</v>
      </c>
      <c r="L520" s="205">
        <v>797.33333333333337</v>
      </c>
      <c r="M520" s="202">
        <v>43.229333333333336</v>
      </c>
      <c r="N520" s="10">
        <f t="shared" si="63"/>
        <v>3104.022566666667</v>
      </c>
      <c r="O520" s="11">
        <f t="shared" si="64"/>
        <v>0.70148987924397554</v>
      </c>
    </row>
    <row r="521" spans="1:15" x14ac:dyDescent="0.35">
      <c r="A521" s="216">
        <f t="shared" si="61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65"/>
        <v>2601.4</v>
      </c>
      <c r="G521" s="8">
        <v>208</v>
      </c>
      <c r="H521" s="8">
        <v>208</v>
      </c>
      <c r="I521" s="18">
        <f t="shared" si="66"/>
        <v>0.24761904761904763</v>
      </c>
      <c r="J521" s="18">
        <f t="shared" si="67"/>
        <v>1060.1685714285713</v>
      </c>
      <c r="K521" s="10">
        <f t="shared" ref="K521:K525" si="68">J521*0.22</f>
        <v>233.23708571428568</v>
      </c>
      <c r="L521" s="205">
        <v>455.61904761904765</v>
      </c>
      <c r="M521" s="202">
        <v>24.702476190476194</v>
      </c>
      <c r="N521" s="10">
        <f t="shared" si="63"/>
        <v>1773.7271809523809</v>
      </c>
      <c r="O521" s="11">
        <f t="shared" si="64"/>
        <v>0.6818356196480283</v>
      </c>
    </row>
    <row r="522" spans="1:15" x14ac:dyDescent="0.35">
      <c r="A522" s="216">
        <f t="shared" si="61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65"/>
        <v>4398.29</v>
      </c>
      <c r="G522" s="8">
        <v>412</v>
      </c>
      <c r="H522" s="8">
        <v>412</v>
      </c>
      <c r="I522" s="18">
        <f t="shared" si="66"/>
        <v>0.49047619047619045</v>
      </c>
      <c r="J522" s="18">
        <f t="shared" si="67"/>
        <v>2099.9492857142855</v>
      </c>
      <c r="K522" s="10">
        <f t="shared" si="68"/>
        <v>461.9888428571428</v>
      </c>
      <c r="L522" s="205">
        <v>902.47619047619048</v>
      </c>
      <c r="M522" s="202">
        <v>48.929904761904766</v>
      </c>
      <c r="N522" s="10">
        <f t="shared" si="63"/>
        <v>3513.3442238095231</v>
      </c>
      <c r="O522" s="11">
        <f t="shared" si="64"/>
        <v>0.79879776545191949</v>
      </c>
    </row>
    <row r="523" spans="1:15" x14ac:dyDescent="0.35">
      <c r="A523" s="216">
        <f t="shared" si="61"/>
        <v>61</v>
      </c>
      <c r="B523" s="14" t="s">
        <v>556</v>
      </c>
      <c r="C523" s="8">
        <v>3237.1</v>
      </c>
      <c r="D523" s="8"/>
      <c r="E523" s="8"/>
      <c r="F523" s="8">
        <f t="shared" si="65"/>
        <v>3237.1</v>
      </c>
      <c r="G523" s="8">
        <v>125</v>
      </c>
      <c r="H523" s="8">
        <v>125</v>
      </c>
      <c r="I523" s="18">
        <f t="shared" si="66"/>
        <v>0.14880952380952381</v>
      </c>
      <c r="J523" s="18">
        <f t="shared" si="67"/>
        <v>637.12053571428567</v>
      </c>
      <c r="K523" s="10">
        <f t="shared" si="68"/>
        <v>140.16651785714285</v>
      </c>
      <c r="L523" s="205">
        <v>273.8095238095238</v>
      </c>
      <c r="M523" s="202">
        <v>14.845238095238097</v>
      </c>
      <c r="N523" s="10">
        <f t="shared" si="63"/>
        <v>1065.9418154761904</v>
      </c>
      <c r="O523" s="11">
        <f t="shared" si="64"/>
        <v>0.32928912158295709</v>
      </c>
    </row>
    <row r="524" spans="1:15" x14ac:dyDescent="0.35">
      <c r="A524" s="216">
        <f t="shared" si="61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65"/>
        <v>7769.2999999999993</v>
      </c>
      <c r="G524" s="8">
        <v>672</v>
      </c>
      <c r="H524" s="8">
        <v>672</v>
      </c>
      <c r="I524" s="18">
        <f t="shared" si="66"/>
        <v>0.8</v>
      </c>
      <c r="J524" s="18">
        <f t="shared" si="67"/>
        <v>3425.16</v>
      </c>
      <c r="K524" s="10">
        <f t="shared" si="68"/>
        <v>753.53519999999992</v>
      </c>
      <c r="L524" s="205">
        <v>1472</v>
      </c>
      <c r="M524" s="202">
        <v>79.808000000000007</v>
      </c>
      <c r="N524" s="10">
        <f t="shared" ref="N524:N525" si="69">J524+K524+L524+M524</f>
        <v>5730.5032000000001</v>
      </c>
      <c r="O524" s="11">
        <f t="shared" ref="O524:O526" si="70">N524/C524</f>
        <v>0.81302184893025375</v>
      </c>
    </row>
    <row r="525" spans="1:15" x14ac:dyDescent="0.35">
      <c r="A525" s="216">
        <f t="shared" si="61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65"/>
        <v>10480.52</v>
      </c>
      <c r="G525" s="8">
        <v>930</v>
      </c>
      <c r="H525" s="8">
        <v>930</v>
      </c>
      <c r="I525" s="18">
        <f t="shared" si="66"/>
        <v>1.1071428571428572</v>
      </c>
      <c r="J525" s="18">
        <f t="shared" si="67"/>
        <v>4740.1767857142859</v>
      </c>
      <c r="K525" s="10">
        <f t="shared" si="68"/>
        <v>1042.8388928571428</v>
      </c>
      <c r="L525" s="205">
        <v>2037.1428571428573</v>
      </c>
      <c r="M525" s="202">
        <v>110.44857142857144</v>
      </c>
      <c r="N525" s="10">
        <f t="shared" si="69"/>
        <v>7930.6071071428578</v>
      </c>
      <c r="O525" s="11">
        <f t="shared" si="70"/>
        <v>0.84724001520672543</v>
      </c>
    </row>
    <row r="526" spans="1:15" s="167" customFormat="1" ht="18" x14ac:dyDescent="0.4">
      <c r="A526" s="246"/>
      <c r="B526" s="161" t="s">
        <v>1698</v>
      </c>
      <c r="C526" s="169">
        <f t="shared" ref="C526:M526" si="71">SUM(C463:C525)</f>
        <v>167186.52999999997</v>
      </c>
      <c r="D526" s="169">
        <f t="shared" si="71"/>
        <v>232.40000000000003</v>
      </c>
      <c r="E526" s="169">
        <f t="shared" si="71"/>
        <v>4092.2000000000003</v>
      </c>
      <c r="F526" s="169">
        <f t="shared" si="71"/>
        <v>171511.12999999995</v>
      </c>
      <c r="G526" s="169">
        <f t="shared" si="71"/>
        <v>13655.9</v>
      </c>
      <c r="H526" s="169">
        <f t="shared" si="71"/>
        <v>13655.9</v>
      </c>
      <c r="I526" s="169">
        <f t="shared" si="71"/>
        <v>16.257023809523808</v>
      </c>
      <c r="J526" s="169">
        <f t="shared" si="71"/>
        <v>69603.634589285706</v>
      </c>
      <c r="K526" s="169">
        <f t="shared" si="71"/>
        <v>15312.799609642856</v>
      </c>
      <c r="L526" s="169">
        <f t="shared" si="71"/>
        <v>29912.923809523811</v>
      </c>
      <c r="M526" s="169">
        <f t="shared" si="71"/>
        <v>1621.8006952380952</v>
      </c>
      <c r="N526" s="169">
        <f t="shared" ref="N526" si="72">SUM(N463:N525)</f>
        <v>116451.15870369051</v>
      </c>
      <c r="O526" s="171">
        <f t="shared" si="70"/>
        <v>0.69653433625119521</v>
      </c>
    </row>
    <row r="527" spans="1:15" ht="18" x14ac:dyDescent="0.4">
      <c r="A527" s="216"/>
      <c r="B527" s="7" t="s">
        <v>507</v>
      </c>
      <c r="C527" s="8"/>
      <c r="D527" s="8"/>
      <c r="E527" s="8"/>
      <c r="F527" s="8"/>
      <c r="G527" s="8"/>
      <c r="H527" s="8"/>
      <c r="I527" s="8"/>
      <c r="J527" s="18"/>
      <c r="K527" s="8"/>
      <c r="L527" s="202"/>
      <c r="M527" s="195"/>
      <c r="N527" s="8"/>
      <c r="O527" s="8"/>
    </row>
    <row r="528" spans="1:15" x14ac:dyDescent="0.35">
      <c r="A528" s="216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73">C528+D528+E528</f>
        <v>94.51</v>
      </c>
      <c r="G528" s="8">
        <v>0</v>
      </c>
      <c r="H528" s="8">
        <v>0</v>
      </c>
      <c r="I528" s="18">
        <f t="shared" ref="I528:I588" si="74">H528/840</f>
        <v>0</v>
      </c>
      <c r="J528" s="18">
        <f t="shared" ref="J528:J582" si="75">I528*$J$2</f>
        <v>0</v>
      </c>
      <c r="K528" s="10">
        <f t="shared" ref="K528:K584" si="76">J528*0.22</f>
        <v>0</v>
      </c>
      <c r="L528" s="202">
        <v>0</v>
      </c>
      <c r="M528" s="202">
        <v>0</v>
      </c>
      <c r="N528" s="10">
        <f t="shared" ref="N528:N557" si="77">J528+K528+L528+M528</f>
        <v>0</v>
      </c>
      <c r="O528" s="11">
        <f t="shared" ref="O528:O557" si="78">N528/C528</f>
        <v>0</v>
      </c>
    </row>
    <row r="529" spans="1:15" x14ac:dyDescent="0.35">
      <c r="A529" s="216">
        <f t="shared" ref="A529:A592" si="79">A528+1</f>
        <v>2</v>
      </c>
      <c r="B529" s="8" t="s">
        <v>1760</v>
      </c>
      <c r="C529" s="8">
        <f>димвенканали!C529</f>
        <v>107.2</v>
      </c>
      <c r="D529" s="8">
        <f>димвенканали!D529</f>
        <v>0</v>
      </c>
      <c r="E529" s="8">
        <f>димвенканали!E529</f>
        <v>0</v>
      </c>
      <c r="F529" s="8">
        <f t="shared" si="73"/>
        <v>107.2</v>
      </c>
      <c r="G529" s="8">
        <v>0</v>
      </c>
      <c r="H529" s="8">
        <v>0</v>
      </c>
      <c r="I529" s="18">
        <f t="shared" si="74"/>
        <v>0</v>
      </c>
      <c r="J529" s="18">
        <f t="shared" si="75"/>
        <v>0</v>
      </c>
      <c r="K529" s="10">
        <f t="shared" si="76"/>
        <v>0</v>
      </c>
      <c r="L529" s="202">
        <v>0</v>
      </c>
      <c r="M529" s="202">
        <v>0</v>
      </c>
      <c r="N529" s="10">
        <f t="shared" si="77"/>
        <v>0</v>
      </c>
      <c r="O529" s="11">
        <f t="shared" si="78"/>
        <v>0</v>
      </c>
    </row>
    <row r="530" spans="1:15" x14ac:dyDescent="0.35">
      <c r="A530" s="216">
        <f t="shared" si="79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73"/>
        <v>4212.6899999999996</v>
      </c>
      <c r="G530" s="8">
        <v>461</v>
      </c>
      <c r="H530" s="8">
        <v>461</v>
      </c>
      <c r="I530" s="18">
        <f t="shared" si="74"/>
        <v>0.54880952380952386</v>
      </c>
      <c r="J530" s="18">
        <f t="shared" si="75"/>
        <v>2349.7005357142857</v>
      </c>
      <c r="K530" s="10">
        <f t="shared" si="76"/>
        <v>516.93411785714284</v>
      </c>
      <c r="L530" s="202">
        <v>910.84819047619055</v>
      </c>
      <c r="M530" s="202">
        <v>54.749238095238105</v>
      </c>
      <c r="N530" s="10">
        <f t="shared" si="77"/>
        <v>3832.2320821428571</v>
      </c>
      <c r="O530" s="11">
        <f t="shared" si="78"/>
        <v>0.9096876537658497</v>
      </c>
    </row>
    <row r="531" spans="1:15" x14ac:dyDescent="0.35">
      <c r="A531" s="216">
        <f t="shared" si="79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73"/>
        <v>4354.84</v>
      </c>
      <c r="G531" s="8">
        <v>488</v>
      </c>
      <c r="H531" s="8">
        <v>488</v>
      </c>
      <c r="I531" s="18">
        <f t="shared" si="74"/>
        <v>0.580952380952381</v>
      </c>
      <c r="J531" s="18">
        <f t="shared" si="75"/>
        <v>2487.3185714285714</v>
      </c>
      <c r="K531" s="10">
        <f t="shared" si="76"/>
        <v>547.2100857142857</v>
      </c>
      <c r="L531" s="202">
        <v>964.19504761904761</v>
      </c>
      <c r="M531" s="202">
        <v>57.955809523809535</v>
      </c>
      <c r="N531" s="10">
        <f t="shared" si="77"/>
        <v>4056.679514285714</v>
      </c>
      <c r="O531" s="11">
        <f t="shared" si="78"/>
        <v>0.93153353838159703</v>
      </c>
    </row>
    <row r="532" spans="1:15" x14ac:dyDescent="0.35">
      <c r="A532" s="216">
        <f t="shared" si="79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73"/>
        <v>8583.89</v>
      </c>
      <c r="G532" s="8">
        <v>847</v>
      </c>
      <c r="H532" s="8">
        <v>847</v>
      </c>
      <c r="I532" s="18">
        <f t="shared" si="74"/>
        <v>1.0083333333333333</v>
      </c>
      <c r="J532" s="18">
        <f t="shared" si="75"/>
        <v>4317.1287499999999</v>
      </c>
      <c r="K532" s="10">
        <f t="shared" si="76"/>
        <v>949.768325</v>
      </c>
      <c r="L532" s="202">
        <v>1673.5106666666666</v>
      </c>
      <c r="M532" s="202">
        <v>100.59133333333334</v>
      </c>
      <c r="N532" s="10">
        <f t="shared" si="77"/>
        <v>7040.9990749999997</v>
      </c>
      <c r="O532" s="11">
        <f t="shared" si="78"/>
        <v>0.82025737457027059</v>
      </c>
    </row>
    <row r="533" spans="1:15" x14ac:dyDescent="0.35">
      <c r="A533" s="216">
        <f t="shared" si="79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73"/>
        <v>4134.84</v>
      </c>
      <c r="G533" s="8">
        <v>429</v>
      </c>
      <c r="H533" s="8">
        <v>429</v>
      </c>
      <c r="I533" s="18">
        <f t="shared" si="74"/>
        <v>0.51071428571428568</v>
      </c>
      <c r="J533" s="18">
        <f t="shared" si="75"/>
        <v>2186.5976785714283</v>
      </c>
      <c r="K533" s="10">
        <f t="shared" si="76"/>
        <v>481.05148928571424</v>
      </c>
      <c r="L533" s="202">
        <v>847.62228571428568</v>
      </c>
      <c r="M533" s="202">
        <v>50.948857142857143</v>
      </c>
      <c r="N533" s="10">
        <f t="shared" si="77"/>
        <v>3566.220310714285</v>
      </c>
      <c r="O533" s="11">
        <f t="shared" si="78"/>
        <v>0.86248084828295291</v>
      </c>
    </row>
    <row r="534" spans="1:15" x14ac:dyDescent="0.35">
      <c r="A534" s="216">
        <f t="shared" si="79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73"/>
        <v>4246.29</v>
      </c>
      <c r="G534" s="8">
        <v>430</v>
      </c>
      <c r="H534" s="8">
        <v>430</v>
      </c>
      <c r="I534" s="18">
        <f t="shared" si="74"/>
        <v>0.51190476190476186</v>
      </c>
      <c r="J534" s="18">
        <f t="shared" si="75"/>
        <v>2191.6946428571428</v>
      </c>
      <c r="K534" s="10">
        <f t="shared" si="76"/>
        <v>482.17282142857141</v>
      </c>
      <c r="L534" s="202">
        <v>849.5980952380952</v>
      </c>
      <c r="M534" s="202">
        <v>51.067619047619047</v>
      </c>
      <c r="N534" s="10">
        <f t="shared" si="77"/>
        <v>3574.5331785714284</v>
      </c>
      <c r="O534" s="11">
        <f t="shared" si="78"/>
        <v>0.85203482442725731</v>
      </c>
    </row>
    <row r="535" spans="1:15" x14ac:dyDescent="0.35">
      <c r="A535" s="216">
        <f t="shared" si="79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73"/>
        <v>4417.1200000000008</v>
      </c>
      <c r="G535" s="8">
        <v>463</v>
      </c>
      <c r="H535" s="8">
        <v>463</v>
      </c>
      <c r="I535" s="18">
        <f t="shared" si="74"/>
        <v>0.55119047619047623</v>
      </c>
      <c r="J535" s="18">
        <f t="shared" si="75"/>
        <v>2359.8944642857145</v>
      </c>
      <c r="K535" s="10">
        <f t="shared" si="76"/>
        <v>519.17678214285718</v>
      </c>
      <c r="L535" s="202">
        <v>914.79980952380959</v>
      </c>
      <c r="M535" s="202">
        <v>54.986761904761913</v>
      </c>
      <c r="N535" s="10">
        <f t="shared" si="77"/>
        <v>3848.8578178571429</v>
      </c>
      <c r="O535" s="11">
        <f t="shared" si="78"/>
        <v>0.90348350896407592</v>
      </c>
    </row>
    <row r="536" spans="1:15" x14ac:dyDescent="0.35">
      <c r="A536" s="216">
        <f t="shared" si="79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73"/>
        <v>4186.7700000000004</v>
      </c>
      <c r="G536" s="8">
        <v>459</v>
      </c>
      <c r="H536" s="8">
        <v>459</v>
      </c>
      <c r="I536" s="18">
        <f t="shared" si="74"/>
        <v>0.54642857142857137</v>
      </c>
      <c r="J536" s="18">
        <f t="shared" si="75"/>
        <v>2339.5066071428569</v>
      </c>
      <c r="K536" s="10">
        <f t="shared" si="76"/>
        <v>514.6914535714285</v>
      </c>
      <c r="L536" s="202">
        <v>906.89657142857141</v>
      </c>
      <c r="M536" s="202">
        <v>54.511714285714284</v>
      </c>
      <c r="N536" s="10">
        <f t="shared" si="77"/>
        <v>3815.6063464285712</v>
      </c>
      <c r="O536" s="11">
        <f t="shared" si="78"/>
        <v>0.91134844914542013</v>
      </c>
    </row>
    <row r="537" spans="1:15" x14ac:dyDescent="0.35">
      <c r="A537" s="216">
        <f t="shared" si="79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73"/>
        <v>4207.92</v>
      </c>
      <c r="G537" s="8">
        <v>458</v>
      </c>
      <c r="H537" s="8">
        <v>458</v>
      </c>
      <c r="I537" s="18">
        <f t="shared" si="74"/>
        <v>0.54523809523809519</v>
      </c>
      <c r="J537" s="18">
        <f t="shared" si="75"/>
        <v>2334.4096428571424</v>
      </c>
      <c r="K537" s="10">
        <f t="shared" si="76"/>
        <v>513.57012142857138</v>
      </c>
      <c r="L537" s="202">
        <v>904.92076190476189</v>
      </c>
      <c r="M537" s="202">
        <v>54.39295238095238</v>
      </c>
      <c r="N537" s="10">
        <f t="shared" si="77"/>
        <v>3807.2934785714283</v>
      </c>
      <c r="O537" s="11">
        <f t="shared" si="78"/>
        <v>0.90479226757434272</v>
      </c>
    </row>
    <row r="538" spans="1:15" x14ac:dyDescent="0.35">
      <c r="A538" s="216">
        <f t="shared" si="79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73"/>
        <v>6478.67</v>
      </c>
      <c r="G538" s="8">
        <v>718</v>
      </c>
      <c r="H538" s="8">
        <v>718</v>
      </c>
      <c r="I538" s="18">
        <f t="shared" si="74"/>
        <v>0.85476190476190472</v>
      </c>
      <c r="J538" s="18">
        <f t="shared" si="75"/>
        <v>3659.6203571428568</v>
      </c>
      <c r="K538" s="10">
        <f t="shared" si="76"/>
        <v>805.1164785714285</v>
      </c>
      <c r="L538" s="202">
        <v>1418.6312380952379</v>
      </c>
      <c r="M538" s="202">
        <v>85.271047619047621</v>
      </c>
      <c r="N538" s="10">
        <f t="shared" si="77"/>
        <v>5968.6391214285704</v>
      </c>
      <c r="O538" s="11">
        <f t="shared" si="78"/>
        <v>0.93048156328928844</v>
      </c>
    </row>
    <row r="539" spans="1:15" x14ac:dyDescent="0.35">
      <c r="A539" s="216">
        <f t="shared" si="79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73"/>
        <v>109.54</v>
      </c>
      <c r="G539" s="8">
        <v>0</v>
      </c>
      <c r="H539" s="8">
        <v>0</v>
      </c>
      <c r="I539" s="18">
        <f t="shared" si="74"/>
        <v>0</v>
      </c>
      <c r="J539" s="18">
        <f t="shared" si="75"/>
        <v>0</v>
      </c>
      <c r="K539" s="10">
        <f t="shared" si="76"/>
        <v>0</v>
      </c>
      <c r="L539" s="202">
        <v>0</v>
      </c>
      <c r="M539" s="202">
        <v>0</v>
      </c>
      <c r="N539" s="10">
        <f t="shared" si="77"/>
        <v>0</v>
      </c>
      <c r="O539" s="11">
        <f t="shared" si="78"/>
        <v>0</v>
      </c>
    </row>
    <row r="540" spans="1:15" x14ac:dyDescent="0.35">
      <c r="A540" s="216">
        <f t="shared" si="79"/>
        <v>13</v>
      </c>
      <c r="B540" s="8" t="s">
        <v>1771</v>
      </c>
      <c r="C540" s="8">
        <f>димвенканали!C540</f>
        <v>103</v>
      </c>
      <c r="D540" s="8">
        <f>димвенканали!D540</f>
        <v>0</v>
      </c>
      <c r="E540" s="8">
        <f>димвенканали!E540</f>
        <v>0</v>
      </c>
      <c r="F540" s="8">
        <f t="shared" si="73"/>
        <v>103</v>
      </c>
      <c r="G540" s="8">
        <v>0</v>
      </c>
      <c r="H540" s="8">
        <v>0</v>
      </c>
      <c r="I540" s="18">
        <f t="shared" si="74"/>
        <v>0</v>
      </c>
      <c r="J540" s="18">
        <f t="shared" si="75"/>
        <v>0</v>
      </c>
      <c r="K540" s="10">
        <f t="shared" si="76"/>
        <v>0</v>
      </c>
      <c r="L540" s="202">
        <v>0</v>
      </c>
      <c r="M540" s="202">
        <v>0</v>
      </c>
      <c r="N540" s="10">
        <f t="shared" si="77"/>
        <v>0</v>
      </c>
      <c r="O540" s="11">
        <f t="shared" si="78"/>
        <v>0</v>
      </c>
    </row>
    <row r="541" spans="1:15" x14ac:dyDescent="0.35">
      <c r="A541" s="216">
        <f t="shared" si="79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 t="shared" si="73"/>
        <v>123.3</v>
      </c>
      <c r="G541" s="8">
        <v>0</v>
      </c>
      <c r="H541" s="8">
        <v>0</v>
      </c>
      <c r="I541" s="18">
        <f t="shared" si="74"/>
        <v>0</v>
      </c>
      <c r="J541" s="18">
        <f t="shared" si="75"/>
        <v>0</v>
      </c>
      <c r="K541" s="10">
        <f t="shared" si="76"/>
        <v>0</v>
      </c>
      <c r="L541" s="202">
        <v>0</v>
      </c>
      <c r="M541" s="202">
        <v>0</v>
      </c>
      <c r="N541" s="10">
        <f t="shared" si="77"/>
        <v>0</v>
      </c>
      <c r="O541" s="11">
        <f t="shared" si="78"/>
        <v>0</v>
      </c>
    </row>
    <row r="542" spans="1:15" x14ac:dyDescent="0.35">
      <c r="A542" s="216">
        <f t="shared" si="79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73"/>
        <v>218.9</v>
      </c>
      <c r="G542" s="8">
        <v>0</v>
      </c>
      <c r="H542" s="8">
        <v>0</v>
      </c>
      <c r="I542" s="18">
        <f t="shared" si="74"/>
        <v>0</v>
      </c>
      <c r="J542" s="18">
        <f t="shared" si="75"/>
        <v>0</v>
      </c>
      <c r="K542" s="10">
        <f t="shared" si="76"/>
        <v>0</v>
      </c>
      <c r="L542" s="202">
        <v>0</v>
      </c>
      <c r="M542" s="202">
        <v>0</v>
      </c>
      <c r="N542" s="10">
        <f t="shared" si="77"/>
        <v>0</v>
      </c>
      <c r="O542" s="11">
        <f t="shared" si="78"/>
        <v>0</v>
      </c>
    </row>
    <row r="543" spans="1:15" x14ac:dyDescent="0.35">
      <c r="A543" s="216">
        <f t="shared" si="79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73"/>
        <v>164.3</v>
      </c>
      <c r="G543" s="8">
        <v>0</v>
      </c>
      <c r="H543" s="8">
        <v>0</v>
      </c>
      <c r="I543" s="18">
        <f t="shared" si="74"/>
        <v>0</v>
      </c>
      <c r="J543" s="18">
        <f t="shared" si="75"/>
        <v>0</v>
      </c>
      <c r="K543" s="10">
        <f t="shared" si="76"/>
        <v>0</v>
      </c>
      <c r="L543" s="202">
        <v>0</v>
      </c>
      <c r="M543" s="202">
        <v>0</v>
      </c>
      <c r="N543" s="10">
        <f t="shared" si="77"/>
        <v>0</v>
      </c>
      <c r="O543" s="11">
        <f t="shared" si="78"/>
        <v>0</v>
      </c>
    </row>
    <row r="544" spans="1:15" x14ac:dyDescent="0.35">
      <c r="A544" s="216">
        <f t="shared" si="79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73"/>
        <v>250.1</v>
      </c>
      <c r="G544" s="8">
        <v>0</v>
      </c>
      <c r="H544" s="8">
        <v>0</v>
      </c>
      <c r="I544" s="18">
        <f t="shared" si="74"/>
        <v>0</v>
      </c>
      <c r="J544" s="18">
        <f t="shared" si="75"/>
        <v>0</v>
      </c>
      <c r="K544" s="10">
        <f t="shared" si="76"/>
        <v>0</v>
      </c>
      <c r="L544" s="202">
        <v>0</v>
      </c>
      <c r="M544" s="202">
        <v>0</v>
      </c>
      <c r="N544" s="10">
        <f t="shared" si="77"/>
        <v>0</v>
      </c>
      <c r="O544" s="11">
        <f t="shared" si="78"/>
        <v>0</v>
      </c>
    </row>
    <row r="545" spans="1:15" x14ac:dyDescent="0.35">
      <c r="A545" s="216">
        <f t="shared" si="79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73"/>
        <v>856.6</v>
      </c>
      <c r="G545" s="8">
        <v>17</v>
      </c>
      <c r="H545" s="8">
        <v>17</v>
      </c>
      <c r="I545" s="18">
        <f t="shared" si="74"/>
        <v>2.0238095238095239E-2</v>
      </c>
      <c r="J545" s="18">
        <f t="shared" si="75"/>
        <v>86.648392857142852</v>
      </c>
      <c r="K545" s="10">
        <f t="shared" si="76"/>
        <v>19.062646428571426</v>
      </c>
      <c r="L545" s="202">
        <v>33.58876190476191</v>
      </c>
      <c r="M545" s="202">
        <v>2.0189523809523813</v>
      </c>
      <c r="N545" s="10">
        <f t="shared" si="77"/>
        <v>141.31875357142857</v>
      </c>
      <c r="O545" s="11">
        <f t="shared" si="78"/>
        <v>0.16497636419732498</v>
      </c>
    </row>
    <row r="546" spans="1:15" x14ac:dyDescent="0.35">
      <c r="A546" s="216">
        <f t="shared" si="79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73"/>
        <v>212.1</v>
      </c>
      <c r="G546" s="8">
        <v>0</v>
      </c>
      <c r="H546" s="8">
        <v>0</v>
      </c>
      <c r="I546" s="18">
        <f t="shared" si="74"/>
        <v>0</v>
      </c>
      <c r="J546" s="18">
        <f t="shared" si="75"/>
        <v>0</v>
      </c>
      <c r="K546" s="10">
        <f t="shared" si="76"/>
        <v>0</v>
      </c>
      <c r="L546" s="202">
        <v>0</v>
      </c>
      <c r="M546" s="202">
        <v>0</v>
      </c>
      <c r="N546" s="10">
        <f t="shared" si="77"/>
        <v>0</v>
      </c>
      <c r="O546" s="11">
        <f t="shared" si="78"/>
        <v>0</v>
      </c>
    </row>
    <row r="547" spans="1:15" x14ac:dyDescent="0.35">
      <c r="A547" s="216">
        <f t="shared" si="79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73"/>
        <v>773.5</v>
      </c>
      <c r="G547" s="8">
        <v>22.5</v>
      </c>
      <c r="H547" s="8">
        <v>22.5</v>
      </c>
      <c r="I547" s="18">
        <f t="shared" si="74"/>
        <v>2.6785714285714284E-2</v>
      </c>
      <c r="J547" s="18">
        <f t="shared" si="75"/>
        <v>114.68169642857141</v>
      </c>
      <c r="K547" s="10">
        <f t="shared" si="76"/>
        <v>25.22997321428571</v>
      </c>
      <c r="L547" s="202">
        <v>44.455714285714286</v>
      </c>
      <c r="M547" s="202">
        <v>2.6721428571428572</v>
      </c>
      <c r="N547" s="10">
        <f t="shared" si="77"/>
        <v>187.03952678571429</v>
      </c>
      <c r="O547" s="11">
        <f t="shared" si="78"/>
        <v>0.24180934296795642</v>
      </c>
    </row>
    <row r="548" spans="1:15" x14ac:dyDescent="0.35">
      <c r="A548" s="216">
        <f t="shared" si="79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73"/>
        <v>1431.7</v>
      </c>
      <c r="G548" s="8">
        <v>50</v>
      </c>
      <c r="H548" s="8">
        <v>50</v>
      </c>
      <c r="I548" s="18">
        <f t="shared" si="74"/>
        <v>5.9523809523809521E-2</v>
      </c>
      <c r="J548" s="18">
        <f t="shared" si="75"/>
        <v>254.84821428571425</v>
      </c>
      <c r="K548" s="10">
        <f t="shared" si="76"/>
        <v>56.066607142857137</v>
      </c>
      <c r="L548" s="202">
        <v>98.790476190476184</v>
      </c>
      <c r="M548" s="202">
        <v>5.9380952380952383</v>
      </c>
      <c r="N548" s="10">
        <f t="shared" si="77"/>
        <v>415.64339285714277</v>
      </c>
      <c r="O548" s="11">
        <f t="shared" si="78"/>
        <v>0.32969254609117377</v>
      </c>
    </row>
    <row r="549" spans="1:15" x14ac:dyDescent="0.35">
      <c r="A549" s="216">
        <f t="shared" si="79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73"/>
        <v>1073.5999999999999</v>
      </c>
      <c r="G549" s="8">
        <v>50</v>
      </c>
      <c r="H549" s="8">
        <v>50</v>
      </c>
      <c r="I549" s="18">
        <f t="shared" si="74"/>
        <v>5.9523809523809521E-2</v>
      </c>
      <c r="J549" s="18">
        <f t="shared" si="75"/>
        <v>254.84821428571425</v>
      </c>
      <c r="K549" s="10">
        <f t="shared" si="76"/>
        <v>56.066607142857137</v>
      </c>
      <c r="L549" s="202">
        <v>98.790476190476184</v>
      </c>
      <c r="M549" s="202">
        <v>5.9380952380952383</v>
      </c>
      <c r="N549" s="10">
        <f t="shared" si="77"/>
        <v>415.64339285714277</v>
      </c>
      <c r="O549" s="11">
        <f t="shared" si="78"/>
        <v>0.38714921093251009</v>
      </c>
    </row>
    <row r="550" spans="1:15" x14ac:dyDescent="0.35">
      <c r="A550" s="216">
        <f t="shared" si="79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73"/>
        <v>244.9</v>
      </c>
      <c r="G550" s="8">
        <v>0</v>
      </c>
      <c r="H550" s="8">
        <v>0</v>
      </c>
      <c r="I550" s="18">
        <f t="shared" si="74"/>
        <v>0</v>
      </c>
      <c r="J550" s="18">
        <f t="shared" si="75"/>
        <v>0</v>
      </c>
      <c r="K550" s="10">
        <f t="shared" si="76"/>
        <v>0</v>
      </c>
      <c r="L550" s="202">
        <v>0</v>
      </c>
      <c r="M550" s="202">
        <v>0</v>
      </c>
      <c r="N550" s="10">
        <f t="shared" si="77"/>
        <v>0</v>
      </c>
      <c r="O550" s="11">
        <f t="shared" si="78"/>
        <v>0</v>
      </c>
    </row>
    <row r="551" spans="1:15" x14ac:dyDescent="0.35">
      <c r="A551" s="216">
        <f t="shared" si="79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73"/>
        <v>336.6</v>
      </c>
      <c r="G551" s="8">
        <v>0</v>
      </c>
      <c r="H551" s="8">
        <v>0</v>
      </c>
      <c r="I551" s="18">
        <f t="shared" si="74"/>
        <v>0</v>
      </c>
      <c r="J551" s="18">
        <f t="shared" si="75"/>
        <v>0</v>
      </c>
      <c r="K551" s="10">
        <f t="shared" si="76"/>
        <v>0</v>
      </c>
      <c r="L551" s="202">
        <v>0</v>
      </c>
      <c r="M551" s="202">
        <v>0</v>
      </c>
      <c r="N551" s="10">
        <f t="shared" si="77"/>
        <v>0</v>
      </c>
      <c r="O551" s="11">
        <f t="shared" si="78"/>
        <v>0</v>
      </c>
    </row>
    <row r="552" spans="1:15" x14ac:dyDescent="0.35">
      <c r="A552" s="216">
        <f t="shared" si="79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73"/>
        <v>150.80000000000001</v>
      </c>
      <c r="G552" s="8">
        <v>0</v>
      </c>
      <c r="H552" s="8">
        <v>0</v>
      </c>
      <c r="I552" s="18">
        <f t="shared" si="74"/>
        <v>0</v>
      </c>
      <c r="J552" s="18">
        <f t="shared" si="75"/>
        <v>0</v>
      </c>
      <c r="K552" s="10">
        <f t="shared" si="76"/>
        <v>0</v>
      </c>
      <c r="L552" s="202">
        <v>0</v>
      </c>
      <c r="M552" s="202">
        <v>0</v>
      </c>
      <c r="N552" s="10">
        <f t="shared" si="77"/>
        <v>0</v>
      </c>
      <c r="O552" s="11">
        <f t="shared" si="78"/>
        <v>0</v>
      </c>
    </row>
    <row r="553" spans="1:15" x14ac:dyDescent="0.35">
      <c r="A553" s="216">
        <f t="shared" si="79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73"/>
        <v>4825.5600000000004</v>
      </c>
      <c r="G553" s="8">
        <v>440</v>
      </c>
      <c r="H553" s="8">
        <v>440</v>
      </c>
      <c r="I553" s="18">
        <f t="shared" si="74"/>
        <v>0.52380952380952384</v>
      </c>
      <c r="J553" s="18">
        <f t="shared" si="75"/>
        <v>2242.6642857142856</v>
      </c>
      <c r="K553" s="10">
        <f t="shared" si="76"/>
        <v>493.38614285714283</v>
      </c>
      <c r="L553" s="202">
        <v>869.35619047619059</v>
      </c>
      <c r="M553" s="202">
        <v>52.255238095238099</v>
      </c>
      <c r="N553" s="10">
        <f t="shared" si="77"/>
        <v>3657.6618571428567</v>
      </c>
      <c r="O553" s="11">
        <f t="shared" si="78"/>
        <v>0.75797666118395712</v>
      </c>
    </row>
    <row r="554" spans="1:15" x14ac:dyDescent="0.35">
      <c r="A554" s="216">
        <f t="shared" si="79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73"/>
        <v>4234.8</v>
      </c>
      <c r="G554" s="8">
        <v>471</v>
      </c>
      <c r="H554" s="8">
        <v>471</v>
      </c>
      <c r="I554" s="18">
        <f t="shared" si="74"/>
        <v>0.56071428571428572</v>
      </c>
      <c r="J554" s="18">
        <f t="shared" si="75"/>
        <v>2400.6701785714286</v>
      </c>
      <c r="K554" s="10">
        <f t="shared" si="76"/>
        <v>528.14743928571431</v>
      </c>
      <c r="L554" s="202">
        <v>930.60628571428583</v>
      </c>
      <c r="M554" s="202">
        <v>55.936857142857143</v>
      </c>
      <c r="N554" s="10">
        <f t="shared" si="77"/>
        <v>3915.3607607142862</v>
      </c>
      <c r="O554" s="11">
        <f t="shared" si="78"/>
        <v>0.92456804588511521</v>
      </c>
    </row>
    <row r="555" spans="1:15" x14ac:dyDescent="0.35">
      <c r="A555" s="216">
        <f t="shared" si="79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73"/>
        <v>7259.45</v>
      </c>
      <c r="G555" s="8">
        <v>708</v>
      </c>
      <c r="H555" s="8">
        <v>708</v>
      </c>
      <c r="I555" s="18">
        <f t="shared" si="74"/>
        <v>0.84285714285714286</v>
      </c>
      <c r="J555" s="18">
        <f t="shared" si="75"/>
        <v>3608.650714285714</v>
      </c>
      <c r="K555" s="10">
        <f t="shared" si="76"/>
        <v>793.90315714285714</v>
      </c>
      <c r="L555" s="202">
        <v>1398.873142857143</v>
      </c>
      <c r="M555" s="202">
        <v>84.08342857142857</v>
      </c>
      <c r="N555" s="10">
        <f t="shared" si="77"/>
        <v>5885.5104428571422</v>
      </c>
      <c r="O555" s="11">
        <f t="shared" si="78"/>
        <v>0.81073778906902616</v>
      </c>
    </row>
    <row r="556" spans="1:15" x14ac:dyDescent="0.35">
      <c r="A556" s="216">
        <f t="shared" si="79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73"/>
        <v>4310.6400000000003</v>
      </c>
      <c r="G556" s="8">
        <v>426</v>
      </c>
      <c r="H556" s="8">
        <v>426</v>
      </c>
      <c r="I556" s="18">
        <f t="shared" si="74"/>
        <v>0.50714285714285712</v>
      </c>
      <c r="J556" s="18">
        <f t="shared" si="75"/>
        <v>2171.3067857142855</v>
      </c>
      <c r="K556" s="10">
        <f t="shared" si="76"/>
        <v>477.68749285714284</v>
      </c>
      <c r="L556" s="202">
        <v>841.69485714285713</v>
      </c>
      <c r="M556" s="202">
        <v>50.592571428571432</v>
      </c>
      <c r="N556" s="10">
        <f t="shared" si="77"/>
        <v>3541.2817071428567</v>
      </c>
      <c r="O556" s="11">
        <f t="shared" si="78"/>
        <v>0.82152109829233166</v>
      </c>
    </row>
    <row r="557" spans="1:15" x14ac:dyDescent="0.35">
      <c r="A557" s="216">
        <f t="shared" si="79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73"/>
        <v>4423.5</v>
      </c>
      <c r="G557" s="8">
        <v>680</v>
      </c>
      <c r="H557" s="8">
        <v>680</v>
      </c>
      <c r="I557" s="18">
        <f t="shared" si="74"/>
        <v>0.80952380952380953</v>
      </c>
      <c r="J557" s="18">
        <f t="shared" si="75"/>
        <v>3465.9357142857143</v>
      </c>
      <c r="K557" s="10">
        <f t="shared" si="76"/>
        <v>762.50585714285717</v>
      </c>
      <c r="L557" s="202">
        <v>1343.5504761904763</v>
      </c>
      <c r="M557" s="202">
        <v>80.758095238095237</v>
      </c>
      <c r="N557" s="10">
        <f t="shared" si="77"/>
        <v>5652.7501428571422</v>
      </c>
      <c r="O557" s="11">
        <f t="shared" si="78"/>
        <v>1.2778908427392659</v>
      </c>
    </row>
    <row r="558" spans="1:15" x14ac:dyDescent="0.35">
      <c r="A558" s="216">
        <f t="shared" si="79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73"/>
        <v>4220</v>
      </c>
      <c r="G558" s="8">
        <v>255</v>
      </c>
      <c r="H558" s="8">
        <v>255</v>
      </c>
      <c r="I558" s="18">
        <f t="shared" si="74"/>
        <v>0.30357142857142855</v>
      </c>
      <c r="J558" s="18">
        <f t="shared" si="75"/>
        <v>1299.7258928571428</v>
      </c>
      <c r="K558" s="10">
        <f t="shared" si="76"/>
        <v>285.93969642857138</v>
      </c>
      <c r="L558" s="202">
        <v>503.83142857142855</v>
      </c>
      <c r="M558" s="202">
        <v>30.284285714285712</v>
      </c>
      <c r="N558" s="10">
        <f t="shared" ref="N558:N588" si="80">J558+K558+L558+M558</f>
        <v>2119.781303571428</v>
      </c>
      <c r="O558" s="11">
        <f t="shared" ref="O558:O588" si="81">N558/C558</f>
        <v>0.52716453298138022</v>
      </c>
    </row>
    <row r="559" spans="1:15" x14ac:dyDescent="0.35">
      <c r="A559" s="216">
        <f t="shared" si="79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73"/>
        <v>4073.3</v>
      </c>
      <c r="G559" s="8">
        <v>237</v>
      </c>
      <c r="H559" s="8">
        <v>237</v>
      </c>
      <c r="I559" s="18">
        <f t="shared" si="74"/>
        <v>0.28214285714285714</v>
      </c>
      <c r="J559" s="18">
        <f t="shared" si="75"/>
        <v>1207.9805357142857</v>
      </c>
      <c r="K559" s="10">
        <f t="shared" si="76"/>
        <v>265.75571785714283</v>
      </c>
      <c r="L559" s="202">
        <v>468.26685714285713</v>
      </c>
      <c r="M559" s="202">
        <v>28.146571428571431</v>
      </c>
      <c r="N559" s="10">
        <f t="shared" si="80"/>
        <v>1970.149682142857</v>
      </c>
      <c r="O559" s="11">
        <f t="shared" si="81"/>
        <v>0.48367409278542139</v>
      </c>
    </row>
    <row r="560" spans="1:15" x14ac:dyDescent="0.35">
      <c r="A560" s="216">
        <f t="shared" si="79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73"/>
        <v>3931.82</v>
      </c>
      <c r="G560" s="8">
        <v>453</v>
      </c>
      <c r="H560" s="8">
        <v>453</v>
      </c>
      <c r="I560" s="18">
        <f t="shared" si="74"/>
        <v>0.53928571428571426</v>
      </c>
      <c r="J560" s="18">
        <f t="shared" si="75"/>
        <v>2308.9248214285712</v>
      </c>
      <c r="K560" s="10">
        <f t="shared" si="76"/>
        <v>507.9634607142857</v>
      </c>
      <c r="L560" s="202">
        <v>895.04171428571431</v>
      </c>
      <c r="M560" s="202">
        <v>53.799142857142854</v>
      </c>
      <c r="N560" s="10">
        <f t="shared" si="80"/>
        <v>3765.7291392857137</v>
      </c>
      <c r="O560" s="11">
        <f t="shared" si="81"/>
        <v>0.9577572572716232</v>
      </c>
    </row>
    <row r="561" spans="1:15" x14ac:dyDescent="0.35">
      <c r="A561" s="216">
        <f t="shared" si="79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73"/>
        <v>4123.59</v>
      </c>
      <c r="G561" s="8">
        <v>421</v>
      </c>
      <c r="H561" s="8">
        <v>421</v>
      </c>
      <c r="I561" s="18">
        <f t="shared" si="74"/>
        <v>0.50119047619047619</v>
      </c>
      <c r="J561" s="18">
        <f t="shared" si="75"/>
        <v>2145.8219642857143</v>
      </c>
      <c r="K561" s="10">
        <f t="shared" si="76"/>
        <v>472.08083214285716</v>
      </c>
      <c r="L561" s="202">
        <v>831.81580952380955</v>
      </c>
      <c r="M561" s="202">
        <v>49.998761904761906</v>
      </c>
      <c r="N561" s="10">
        <f t="shared" si="80"/>
        <v>3499.717367857143</v>
      </c>
      <c r="O561" s="11">
        <f t="shared" si="81"/>
        <v>0.84870643489220388</v>
      </c>
    </row>
    <row r="562" spans="1:15" x14ac:dyDescent="0.35">
      <c r="A562" s="216">
        <f t="shared" si="79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73"/>
        <v>4198.01</v>
      </c>
      <c r="G562" s="8">
        <v>405</v>
      </c>
      <c r="H562" s="8">
        <v>405</v>
      </c>
      <c r="I562" s="18">
        <f t="shared" si="74"/>
        <v>0.48214285714285715</v>
      </c>
      <c r="J562" s="18">
        <f t="shared" si="75"/>
        <v>2064.2705357142859</v>
      </c>
      <c r="K562" s="10">
        <f t="shared" si="76"/>
        <v>454.13951785714289</v>
      </c>
      <c r="L562" s="202">
        <v>800.20285714285717</v>
      </c>
      <c r="M562" s="202">
        <v>48.098571428571432</v>
      </c>
      <c r="N562" s="10">
        <f t="shared" si="80"/>
        <v>3366.7114821428577</v>
      </c>
      <c r="O562" s="11">
        <f t="shared" si="81"/>
        <v>0.80197795673256078</v>
      </c>
    </row>
    <row r="563" spans="1:15" x14ac:dyDescent="0.35">
      <c r="A563" s="216">
        <f t="shared" si="79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73"/>
        <v>4228.12</v>
      </c>
      <c r="G563" s="8">
        <v>392</v>
      </c>
      <c r="H563" s="8">
        <v>392</v>
      </c>
      <c r="I563" s="18">
        <f t="shared" si="74"/>
        <v>0.46666666666666667</v>
      </c>
      <c r="J563" s="18">
        <f t="shared" si="75"/>
        <v>1998.01</v>
      </c>
      <c r="K563" s="10">
        <f t="shared" si="76"/>
        <v>439.56220000000002</v>
      </c>
      <c r="L563" s="202">
        <v>774.51733333333334</v>
      </c>
      <c r="M563" s="202">
        <v>46.55466666666667</v>
      </c>
      <c r="N563" s="10">
        <f t="shared" si="80"/>
        <v>3258.6442000000002</v>
      </c>
      <c r="O563" s="11">
        <f t="shared" si="81"/>
        <v>0.7707075958109042</v>
      </c>
    </row>
    <row r="564" spans="1:15" x14ac:dyDescent="0.35">
      <c r="A564" s="216">
        <f t="shared" si="79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73"/>
        <v>4331.46</v>
      </c>
      <c r="G564" s="8">
        <v>445</v>
      </c>
      <c r="H564" s="8">
        <v>445</v>
      </c>
      <c r="I564" s="18">
        <f t="shared" si="74"/>
        <v>0.52976190476190477</v>
      </c>
      <c r="J564" s="18">
        <f t="shared" si="75"/>
        <v>2268.1491071428572</v>
      </c>
      <c r="K564" s="10">
        <f t="shared" si="76"/>
        <v>498.99280357142862</v>
      </c>
      <c r="L564" s="202">
        <v>879.23523809523817</v>
      </c>
      <c r="M564" s="202">
        <v>52.849047619047624</v>
      </c>
      <c r="N564" s="10">
        <f t="shared" si="80"/>
        <v>3699.2261964285722</v>
      </c>
      <c r="O564" s="11">
        <f t="shared" si="81"/>
        <v>0.85403679046524084</v>
      </c>
    </row>
    <row r="565" spans="1:15" x14ac:dyDescent="0.35">
      <c r="A565" s="216">
        <f t="shared" si="79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73"/>
        <v>6367.69</v>
      </c>
      <c r="G565" s="8">
        <v>667</v>
      </c>
      <c r="H565" s="8">
        <v>667</v>
      </c>
      <c r="I565" s="18">
        <f t="shared" si="74"/>
        <v>0.794047619047619</v>
      </c>
      <c r="J565" s="18">
        <f t="shared" si="75"/>
        <v>3399.6751785714282</v>
      </c>
      <c r="K565" s="10">
        <f t="shared" si="76"/>
        <v>747.92853928571424</v>
      </c>
      <c r="L565" s="202">
        <v>1317.8649523809524</v>
      </c>
      <c r="M565" s="202">
        <v>79.214190476190481</v>
      </c>
      <c r="N565" s="10">
        <f t="shared" si="80"/>
        <v>5544.6828607142852</v>
      </c>
      <c r="O565" s="11">
        <f t="shared" si="81"/>
        <v>0.87075263725374286</v>
      </c>
    </row>
    <row r="566" spans="1:15" x14ac:dyDescent="0.35">
      <c r="A566" s="216">
        <f t="shared" si="79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73"/>
        <v>168.2</v>
      </c>
      <c r="G566" s="8">
        <v>0</v>
      </c>
      <c r="H566" s="8">
        <v>0</v>
      </c>
      <c r="I566" s="18">
        <f t="shared" si="74"/>
        <v>0</v>
      </c>
      <c r="J566" s="18">
        <f t="shared" si="75"/>
        <v>0</v>
      </c>
      <c r="K566" s="10">
        <f t="shared" si="76"/>
        <v>0</v>
      </c>
      <c r="L566" s="202">
        <v>0</v>
      </c>
      <c r="M566" s="202">
        <v>0</v>
      </c>
      <c r="N566" s="10">
        <f t="shared" si="80"/>
        <v>0</v>
      </c>
      <c r="O566" s="11">
        <f t="shared" si="81"/>
        <v>0</v>
      </c>
    </row>
    <row r="567" spans="1:15" x14ac:dyDescent="0.35">
      <c r="A567" s="216">
        <f t="shared" si="79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73"/>
        <v>35.1</v>
      </c>
      <c r="G567" s="8">
        <v>0</v>
      </c>
      <c r="H567" s="8">
        <v>0</v>
      </c>
      <c r="I567" s="18">
        <f t="shared" si="74"/>
        <v>0</v>
      </c>
      <c r="J567" s="18">
        <f t="shared" si="75"/>
        <v>0</v>
      </c>
      <c r="K567" s="10">
        <f t="shared" si="76"/>
        <v>0</v>
      </c>
      <c r="L567" s="202">
        <v>0</v>
      </c>
      <c r="M567" s="202">
        <v>0</v>
      </c>
      <c r="N567" s="10">
        <f t="shared" si="80"/>
        <v>0</v>
      </c>
      <c r="O567" s="11">
        <f t="shared" si="81"/>
        <v>0</v>
      </c>
    </row>
    <row r="568" spans="1:15" x14ac:dyDescent="0.35">
      <c r="A568" s="216">
        <f t="shared" si="79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73"/>
        <v>6172.16</v>
      </c>
      <c r="G568" s="8">
        <v>557</v>
      </c>
      <c r="H568" s="8">
        <v>557</v>
      </c>
      <c r="I568" s="18">
        <f t="shared" si="74"/>
        <v>0.66309523809523807</v>
      </c>
      <c r="J568" s="18">
        <f t="shared" si="75"/>
        <v>2839.0091071428569</v>
      </c>
      <c r="K568" s="10">
        <f t="shared" si="76"/>
        <v>624.58200357142857</v>
      </c>
      <c r="L568" s="202">
        <v>1100.5259047619047</v>
      </c>
      <c r="M568" s="202">
        <v>66.150380952380957</v>
      </c>
      <c r="N568" s="10">
        <f t="shared" si="80"/>
        <v>4630.2673964285714</v>
      </c>
      <c r="O568" s="11">
        <f t="shared" si="81"/>
        <v>0.75984997463405757</v>
      </c>
    </row>
    <row r="569" spans="1:15" x14ac:dyDescent="0.35">
      <c r="A569" s="216">
        <f t="shared" si="79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73"/>
        <v>11059.29</v>
      </c>
      <c r="G569" s="8">
        <v>964</v>
      </c>
      <c r="H569" s="8">
        <v>964</v>
      </c>
      <c r="I569" s="18">
        <f t="shared" si="74"/>
        <v>1.1476190476190475</v>
      </c>
      <c r="J569" s="18">
        <f t="shared" si="75"/>
        <v>4913.4735714285707</v>
      </c>
      <c r="K569" s="10">
        <f t="shared" si="76"/>
        <v>1080.9641857142856</v>
      </c>
      <c r="L569" s="202">
        <v>1904.6803809523806</v>
      </c>
      <c r="M569" s="202">
        <v>114.48647619047618</v>
      </c>
      <c r="N569" s="10">
        <f t="shared" si="80"/>
        <v>8013.6046142857131</v>
      </c>
      <c r="O569" s="11">
        <f t="shared" si="81"/>
        <v>0.72460389539343961</v>
      </c>
    </row>
    <row r="570" spans="1:15" x14ac:dyDescent="0.35">
      <c r="A570" s="216">
        <f t="shared" si="79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73"/>
        <v>3145.5800000000004</v>
      </c>
      <c r="G570" s="8">
        <v>270</v>
      </c>
      <c r="H570" s="8">
        <v>270</v>
      </c>
      <c r="I570" s="18">
        <f t="shared" si="74"/>
        <v>0.32142857142857145</v>
      </c>
      <c r="J570" s="18">
        <f t="shared" si="75"/>
        <v>1376.1803571428572</v>
      </c>
      <c r="K570" s="10">
        <f t="shared" si="76"/>
        <v>302.75967857142859</v>
      </c>
      <c r="L570" s="202">
        <v>533.46857142857141</v>
      </c>
      <c r="M570" s="202">
        <v>32.065714285714293</v>
      </c>
      <c r="N570" s="10">
        <f t="shared" si="80"/>
        <v>2244.4743214285718</v>
      </c>
      <c r="O570" s="11">
        <f t="shared" si="81"/>
        <v>0.73679186464427815</v>
      </c>
    </row>
    <row r="571" spans="1:15" x14ac:dyDescent="0.35">
      <c r="A571" s="216">
        <f t="shared" si="79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73"/>
        <v>851.4</v>
      </c>
      <c r="G571" s="8">
        <v>73</v>
      </c>
      <c r="H571" s="8">
        <v>63</v>
      </c>
      <c r="I571" s="18">
        <f t="shared" si="74"/>
        <v>7.4999999999999997E-2</v>
      </c>
      <c r="J571" s="18">
        <f t="shared" si="75"/>
        <v>321.10874999999999</v>
      </c>
      <c r="K571" s="10">
        <f t="shared" si="76"/>
        <v>70.643924999999996</v>
      </c>
      <c r="L571" s="202">
        <v>124.476</v>
      </c>
      <c r="M571" s="202">
        <v>7.4820000000000002</v>
      </c>
      <c r="N571" s="10">
        <f t="shared" si="80"/>
        <v>523.71067499999992</v>
      </c>
      <c r="O571" s="11">
        <f t="shared" si="81"/>
        <v>0.61511707188160669</v>
      </c>
    </row>
    <row r="572" spans="1:15" x14ac:dyDescent="0.35">
      <c r="A572" s="216">
        <f t="shared" si="79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73"/>
        <v>3100.1</v>
      </c>
      <c r="G572" s="8">
        <v>275</v>
      </c>
      <c r="H572" s="8">
        <v>275</v>
      </c>
      <c r="I572" s="18">
        <f t="shared" si="74"/>
        <v>0.32738095238095238</v>
      </c>
      <c r="J572" s="18">
        <f t="shared" si="75"/>
        <v>1401.6651785714284</v>
      </c>
      <c r="K572" s="10">
        <f t="shared" si="76"/>
        <v>308.36633928571428</v>
      </c>
      <c r="L572" s="202">
        <v>543.34761904761911</v>
      </c>
      <c r="M572" s="202">
        <v>32.659523809523812</v>
      </c>
      <c r="N572" s="10">
        <f t="shared" si="80"/>
        <v>2286.0386607142855</v>
      </c>
      <c r="O572" s="11">
        <f t="shared" si="81"/>
        <v>0.73740803868077986</v>
      </c>
    </row>
    <row r="573" spans="1:15" x14ac:dyDescent="0.35">
      <c r="A573" s="216">
        <f t="shared" si="79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73"/>
        <v>2324.65</v>
      </c>
      <c r="G573" s="8">
        <v>128</v>
      </c>
      <c r="H573" s="8">
        <v>128</v>
      </c>
      <c r="I573" s="18">
        <f t="shared" si="74"/>
        <v>0.15238095238095239</v>
      </c>
      <c r="J573" s="18">
        <f t="shared" si="75"/>
        <v>652.41142857142859</v>
      </c>
      <c r="K573" s="10">
        <f t="shared" si="76"/>
        <v>143.5305142857143</v>
      </c>
      <c r="L573" s="202">
        <v>252.90361904761909</v>
      </c>
      <c r="M573" s="202">
        <v>15.201523809523811</v>
      </c>
      <c r="N573" s="10">
        <f t="shared" si="80"/>
        <v>1064.0470857142859</v>
      </c>
      <c r="O573" s="11">
        <f t="shared" si="81"/>
        <v>0.45772356514498347</v>
      </c>
    </row>
    <row r="574" spans="1:15" x14ac:dyDescent="0.35">
      <c r="A574" s="216">
        <f t="shared" si="79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73"/>
        <v>4512.62</v>
      </c>
      <c r="G574" s="8">
        <v>471</v>
      </c>
      <c r="H574" s="8">
        <v>471</v>
      </c>
      <c r="I574" s="18">
        <f t="shared" si="74"/>
        <v>0.56071428571428572</v>
      </c>
      <c r="J574" s="18">
        <f t="shared" si="75"/>
        <v>2400.6701785714286</v>
      </c>
      <c r="K574" s="10">
        <f t="shared" si="76"/>
        <v>528.14743928571431</v>
      </c>
      <c r="L574" s="202">
        <v>930.60628571428583</v>
      </c>
      <c r="M574" s="202">
        <v>55.936857142857143</v>
      </c>
      <c r="N574" s="10">
        <f t="shared" si="80"/>
        <v>3915.3607607142862</v>
      </c>
      <c r="O574" s="11">
        <f t="shared" si="81"/>
        <v>0.93868331784131998</v>
      </c>
    </row>
    <row r="575" spans="1:15" x14ac:dyDescent="0.35">
      <c r="A575" s="216">
        <f t="shared" si="79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73"/>
        <v>11115.95</v>
      </c>
      <c r="G575" s="8">
        <v>1070</v>
      </c>
      <c r="H575" s="8">
        <v>1070</v>
      </c>
      <c r="I575" s="18">
        <f t="shared" si="74"/>
        <v>1.2738095238095237</v>
      </c>
      <c r="J575" s="18">
        <f t="shared" si="75"/>
        <v>5453.7517857142848</v>
      </c>
      <c r="K575" s="10">
        <f t="shared" si="76"/>
        <v>1199.8253928571426</v>
      </c>
      <c r="L575" s="202">
        <v>2114.1161904761907</v>
      </c>
      <c r="M575" s="202">
        <v>127.07523809523809</v>
      </c>
      <c r="N575" s="10">
        <f t="shared" si="80"/>
        <v>8894.7686071428561</v>
      </c>
      <c r="O575" s="11">
        <f t="shared" si="81"/>
        <v>0.80018069594977093</v>
      </c>
    </row>
    <row r="576" spans="1:15" x14ac:dyDescent="0.35">
      <c r="A576" s="216">
        <f t="shared" si="79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73"/>
        <v>3259.72</v>
      </c>
      <c r="G576" s="8">
        <v>272</v>
      </c>
      <c r="H576" s="8">
        <v>272</v>
      </c>
      <c r="I576" s="18">
        <f t="shared" si="74"/>
        <v>0.32380952380952382</v>
      </c>
      <c r="J576" s="18">
        <f t="shared" si="75"/>
        <v>1386.3742857142856</v>
      </c>
      <c r="K576" s="10">
        <f t="shared" si="76"/>
        <v>305.00234285714282</v>
      </c>
      <c r="L576" s="202">
        <v>537.42019047619056</v>
      </c>
      <c r="M576" s="202">
        <v>32.3032380952381</v>
      </c>
      <c r="N576" s="10">
        <f t="shared" si="80"/>
        <v>2261.1000571428572</v>
      </c>
      <c r="O576" s="11">
        <f t="shared" si="81"/>
        <v>0.69364855175992335</v>
      </c>
    </row>
    <row r="577" spans="1:15" x14ac:dyDescent="0.35">
      <c r="A577" s="216">
        <f t="shared" si="79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73"/>
        <v>3223.22</v>
      </c>
      <c r="G577" s="8">
        <v>269</v>
      </c>
      <c r="H577" s="8">
        <v>194</v>
      </c>
      <c r="I577" s="18">
        <f t="shared" si="74"/>
        <v>0.23095238095238096</v>
      </c>
      <c r="J577" s="18">
        <f t="shared" si="75"/>
        <v>988.81107142857149</v>
      </c>
      <c r="K577" s="10">
        <f t="shared" si="76"/>
        <v>217.53843571428573</v>
      </c>
      <c r="L577" s="202">
        <v>383.30704761904764</v>
      </c>
      <c r="M577" s="202">
        <v>23.039809523809527</v>
      </c>
      <c r="N577" s="10">
        <f t="shared" si="80"/>
        <v>1612.6963642857143</v>
      </c>
      <c r="O577" s="11">
        <f t="shared" si="81"/>
        <v>0.500337043169785</v>
      </c>
    </row>
    <row r="578" spans="1:15" x14ac:dyDescent="0.35">
      <c r="A578" s="216">
        <f t="shared" si="79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73"/>
        <v>4167.8999999999996</v>
      </c>
      <c r="G578" s="8">
        <v>367</v>
      </c>
      <c r="H578" s="8">
        <v>300</v>
      </c>
      <c r="I578" s="18">
        <f t="shared" si="74"/>
        <v>0.35714285714285715</v>
      </c>
      <c r="J578" s="18">
        <f t="shared" si="75"/>
        <v>1529.0892857142858</v>
      </c>
      <c r="K578" s="10">
        <f t="shared" si="76"/>
        <v>336.39964285714285</v>
      </c>
      <c r="L578" s="202">
        <v>592.74285714285713</v>
      </c>
      <c r="M578" s="202">
        <v>35.628571428571433</v>
      </c>
      <c r="N578" s="10">
        <f t="shared" si="80"/>
        <v>2493.8603571428571</v>
      </c>
      <c r="O578" s="11">
        <f t="shared" si="81"/>
        <v>0.59834937429949309</v>
      </c>
    </row>
    <row r="579" spans="1:15" x14ac:dyDescent="0.35">
      <c r="A579" s="216">
        <f t="shared" si="79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73"/>
        <v>6158.52</v>
      </c>
      <c r="G579" s="8">
        <v>544</v>
      </c>
      <c r="H579" s="8">
        <v>544</v>
      </c>
      <c r="I579" s="18">
        <f t="shared" si="74"/>
        <v>0.64761904761904765</v>
      </c>
      <c r="J579" s="18">
        <f t="shared" si="75"/>
        <v>2772.7485714285713</v>
      </c>
      <c r="K579" s="10">
        <f t="shared" si="76"/>
        <v>610.00468571428564</v>
      </c>
      <c r="L579" s="202">
        <v>1074.8403809523811</v>
      </c>
      <c r="M579" s="202">
        <v>64.606476190476201</v>
      </c>
      <c r="N579" s="10">
        <f t="shared" si="80"/>
        <v>4522.2001142857143</v>
      </c>
      <c r="O579" s="11">
        <f t="shared" si="81"/>
        <v>0.73429981785976406</v>
      </c>
    </row>
    <row r="580" spans="1:15" x14ac:dyDescent="0.35">
      <c r="A580" s="216">
        <f t="shared" si="79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73"/>
        <v>3211.24</v>
      </c>
      <c r="G580" s="8">
        <v>278</v>
      </c>
      <c r="H580" s="8">
        <v>278</v>
      </c>
      <c r="I580" s="18">
        <f t="shared" si="74"/>
        <v>0.33095238095238094</v>
      </c>
      <c r="J580" s="18">
        <f t="shared" si="75"/>
        <v>1416.9560714285712</v>
      </c>
      <c r="K580" s="10">
        <f t="shared" si="76"/>
        <v>311.73033571428567</v>
      </c>
      <c r="L580" s="202">
        <v>549.27504761904765</v>
      </c>
      <c r="M580" s="202">
        <v>33.015809523809523</v>
      </c>
      <c r="N580" s="10">
        <f t="shared" si="80"/>
        <v>2310.9772642857142</v>
      </c>
      <c r="O580" s="11">
        <f t="shared" si="81"/>
        <v>0.7196526152781213</v>
      </c>
    </row>
    <row r="581" spans="1:15" x14ac:dyDescent="0.35">
      <c r="A581" s="216">
        <f t="shared" si="79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73"/>
        <v>3235.04</v>
      </c>
      <c r="G581" s="8">
        <v>282</v>
      </c>
      <c r="H581" s="8">
        <v>282</v>
      </c>
      <c r="I581" s="18">
        <f t="shared" si="74"/>
        <v>0.33571428571428569</v>
      </c>
      <c r="J581" s="18">
        <f t="shared" si="75"/>
        <v>1437.3439285714285</v>
      </c>
      <c r="K581" s="10">
        <f t="shared" si="76"/>
        <v>316.21566428571424</v>
      </c>
      <c r="L581" s="202">
        <v>557.17828571428572</v>
      </c>
      <c r="M581" s="202">
        <v>33.490857142857145</v>
      </c>
      <c r="N581" s="10">
        <f t="shared" si="80"/>
        <v>2344.2287357142854</v>
      </c>
      <c r="O581" s="11">
        <f t="shared" si="81"/>
        <v>0.72463670795856794</v>
      </c>
    </row>
    <row r="582" spans="1:15" s="180" customFormat="1" x14ac:dyDescent="0.35">
      <c r="A582" s="216">
        <f t="shared" si="79"/>
        <v>55</v>
      </c>
      <c r="B582" s="174" t="s">
        <v>1774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2" si="82">C582+D582+E582</f>
        <v>3508.3</v>
      </c>
      <c r="G582" s="174">
        <v>140</v>
      </c>
      <c r="H582" s="174">
        <v>140</v>
      </c>
      <c r="I582" s="18">
        <f t="shared" si="74"/>
        <v>0.16666666666666666</v>
      </c>
      <c r="J582" s="177">
        <f t="shared" si="75"/>
        <v>713.57499999999993</v>
      </c>
      <c r="K582" s="175">
        <f t="shared" si="76"/>
        <v>156.98649999999998</v>
      </c>
      <c r="L582" s="202">
        <v>276.61333333333329</v>
      </c>
      <c r="M582" s="202">
        <v>16.62</v>
      </c>
      <c r="N582" s="175">
        <f t="shared" si="80"/>
        <v>1163.7948333333331</v>
      </c>
      <c r="O582" s="176">
        <f t="shared" si="81"/>
        <v>0.35717853891088391</v>
      </c>
    </row>
    <row r="583" spans="1:15" x14ac:dyDescent="0.35">
      <c r="A583" s="216">
        <f t="shared" si="79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82"/>
        <v>76.7</v>
      </c>
      <c r="G583" s="8">
        <v>0</v>
      </c>
      <c r="H583" s="8">
        <v>0</v>
      </c>
      <c r="I583" s="18">
        <f t="shared" si="74"/>
        <v>0</v>
      </c>
      <c r="J583" s="18">
        <f t="shared" ref="J583:J602" si="83">I583*$J$2</f>
        <v>0</v>
      </c>
      <c r="K583" s="10">
        <f t="shared" si="76"/>
        <v>0</v>
      </c>
      <c r="L583" s="202">
        <v>0</v>
      </c>
      <c r="M583" s="202">
        <v>0</v>
      </c>
      <c r="N583" s="10">
        <f t="shared" si="80"/>
        <v>0</v>
      </c>
      <c r="O583" s="11">
        <f t="shared" si="81"/>
        <v>0</v>
      </c>
    </row>
    <row r="584" spans="1:15" x14ac:dyDescent="0.35">
      <c r="A584" s="216">
        <f t="shared" si="79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82"/>
        <v>329.5</v>
      </c>
      <c r="G584" s="8">
        <v>0</v>
      </c>
      <c r="H584" s="8">
        <v>0</v>
      </c>
      <c r="I584" s="18">
        <f t="shared" si="74"/>
        <v>0</v>
      </c>
      <c r="J584" s="18">
        <f t="shared" si="83"/>
        <v>0</v>
      </c>
      <c r="K584" s="10">
        <f t="shared" si="76"/>
        <v>0</v>
      </c>
      <c r="L584" s="202">
        <v>0</v>
      </c>
      <c r="M584" s="202">
        <v>0</v>
      </c>
      <c r="N584" s="10">
        <f t="shared" si="80"/>
        <v>0</v>
      </c>
      <c r="O584" s="11">
        <f t="shared" si="81"/>
        <v>0</v>
      </c>
    </row>
    <row r="585" spans="1:15" x14ac:dyDescent="0.35">
      <c r="A585" s="216">
        <f t="shared" si="79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82"/>
        <v>329.2</v>
      </c>
      <c r="G585" s="8">
        <v>0</v>
      </c>
      <c r="H585" s="8">
        <v>0</v>
      </c>
      <c r="I585" s="18">
        <f t="shared" si="74"/>
        <v>0</v>
      </c>
      <c r="J585" s="18">
        <f t="shared" si="83"/>
        <v>0</v>
      </c>
      <c r="K585" s="10">
        <f t="shared" ref="K585:K602" si="84">J585*0.22</f>
        <v>0</v>
      </c>
      <c r="L585" s="202">
        <v>0</v>
      </c>
      <c r="M585" s="202">
        <v>0</v>
      </c>
      <c r="N585" s="10">
        <f t="shared" si="80"/>
        <v>0</v>
      </c>
      <c r="O585" s="11">
        <f t="shared" si="81"/>
        <v>0</v>
      </c>
    </row>
    <row r="586" spans="1:15" x14ac:dyDescent="0.35">
      <c r="A586" s="216">
        <f t="shared" si="79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82"/>
        <v>325.10000000000002</v>
      </c>
      <c r="G586" s="8">
        <v>0</v>
      </c>
      <c r="H586" s="8">
        <v>0</v>
      </c>
      <c r="I586" s="18">
        <f t="shared" si="74"/>
        <v>0</v>
      </c>
      <c r="J586" s="18">
        <f t="shared" si="83"/>
        <v>0</v>
      </c>
      <c r="K586" s="10">
        <f t="shared" si="84"/>
        <v>0</v>
      </c>
      <c r="L586" s="202">
        <v>0</v>
      </c>
      <c r="M586" s="202">
        <v>0</v>
      </c>
      <c r="N586" s="10">
        <f t="shared" si="80"/>
        <v>0</v>
      </c>
      <c r="O586" s="11">
        <f t="shared" si="81"/>
        <v>0</v>
      </c>
    </row>
    <row r="587" spans="1:15" x14ac:dyDescent="0.35">
      <c r="A587" s="216">
        <f t="shared" si="79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82"/>
        <v>329.3</v>
      </c>
      <c r="G587" s="8">
        <v>0</v>
      </c>
      <c r="H587" s="8">
        <v>0</v>
      </c>
      <c r="I587" s="18">
        <f t="shared" si="74"/>
        <v>0</v>
      </c>
      <c r="J587" s="18">
        <f t="shared" si="83"/>
        <v>0</v>
      </c>
      <c r="K587" s="10">
        <f t="shared" si="84"/>
        <v>0</v>
      </c>
      <c r="L587" s="202">
        <v>0</v>
      </c>
      <c r="M587" s="202">
        <v>0</v>
      </c>
      <c r="N587" s="10">
        <f t="shared" si="80"/>
        <v>0</v>
      </c>
      <c r="O587" s="11">
        <f t="shared" si="81"/>
        <v>0</v>
      </c>
    </row>
    <row r="588" spans="1:15" x14ac:dyDescent="0.35">
      <c r="A588" s="216">
        <f t="shared" si="79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82"/>
        <v>377.4</v>
      </c>
      <c r="G588" s="8">
        <v>0</v>
      </c>
      <c r="H588" s="8">
        <v>0</v>
      </c>
      <c r="I588" s="18">
        <f t="shared" si="74"/>
        <v>0</v>
      </c>
      <c r="J588" s="18">
        <f t="shared" si="83"/>
        <v>0</v>
      </c>
      <c r="K588" s="10">
        <f t="shared" si="84"/>
        <v>0</v>
      </c>
      <c r="L588" s="202">
        <v>0</v>
      </c>
      <c r="M588" s="202">
        <v>0</v>
      </c>
      <c r="N588" s="10">
        <f t="shared" si="80"/>
        <v>0</v>
      </c>
      <c r="O588" s="11">
        <f t="shared" si="81"/>
        <v>0</v>
      </c>
    </row>
    <row r="589" spans="1:15" x14ac:dyDescent="0.35">
      <c r="A589" s="216">
        <f t="shared" si="79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82"/>
        <v>324.31</v>
      </c>
      <c r="G589" s="8">
        <v>0</v>
      </c>
      <c r="H589" s="8">
        <v>0</v>
      </c>
      <c r="I589" s="18">
        <f t="shared" ref="I589:I651" si="85">H589/840</f>
        <v>0</v>
      </c>
      <c r="J589" s="18">
        <f t="shared" si="83"/>
        <v>0</v>
      </c>
      <c r="K589" s="10">
        <f t="shared" si="84"/>
        <v>0</v>
      </c>
      <c r="L589" s="202">
        <v>0</v>
      </c>
      <c r="M589" s="202">
        <v>0</v>
      </c>
      <c r="N589" s="10">
        <f t="shared" ref="N589:N602" si="86">J589+K589+L589+M589</f>
        <v>0</v>
      </c>
      <c r="O589" s="11">
        <f t="shared" ref="O589:O603" si="87">N589/C589</f>
        <v>0</v>
      </c>
    </row>
    <row r="590" spans="1:15" x14ac:dyDescent="0.35">
      <c r="A590" s="216">
        <f t="shared" si="79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82"/>
        <v>332</v>
      </c>
      <c r="G590" s="8">
        <v>0</v>
      </c>
      <c r="H590" s="8">
        <v>0</v>
      </c>
      <c r="I590" s="18">
        <f t="shared" si="85"/>
        <v>0</v>
      </c>
      <c r="J590" s="18">
        <f t="shared" si="83"/>
        <v>0</v>
      </c>
      <c r="K590" s="10">
        <f t="shared" si="84"/>
        <v>0</v>
      </c>
      <c r="L590" s="202">
        <v>0</v>
      </c>
      <c r="M590" s="202">
        <v>0</v>
      </c>
      <c r="N590" s="10">
        <f t="shared" si="86"/>
        <v>0</v>
      </c>
      <c r="O590" s="11">
        <f t="shared" si="87"/>
        <v>0</v>
      </c>
    </row>
    <row r="591" spans="1:15" x14ac:dyDescent="0.35">
      <c r="A591" s="216">
        <f t="shared" si="79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82"/>
        <v>309.2</v>
      </c>
      <c r="G591" s="8">
        <v>0</v>
      </c>
      <c r="H591" s="8">
        <v>0</v>
      </c>
      <c r="I591" s="18">
        <f t="shared" si="85"/>
        <v>0</v>
      </c>
      <c r="J591" s="18">
        <f t="shared" si="83"/>
        <v>0</v>
      </c>
      <c r="K591" s="10">
        <f t="shared" si="84"/>
        <v>0</v>
      </c>
      <c r="L591" s="202">
        <v>0</v>
      </c>
      <c r="M591" s="202">
        <v>0</v>
      </c>
      <c r="N591" s="10">
        <f t="shared" si="86"/>
        <v>0</v>
      </c>
      <c r="O591" s="11">
        <f t="shared" si="87"/>
        <v>0</v>
      </c>
    </row>
    <row r="592" spans="1:15" x14ac:dyDescent="0.35">
      <c r="A592" s="216">
        <f t="shared" si="79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82"/>
        <v>6690.05</v>
      </c>
      <c r="G592" s="8">
        <v>788</v>
      </c>
      <c r="H592" s="8">
        <v>788</v>
      </c>
      <c r="I592" s="18">
        <f t="shared" si="85"/>
        <v>0.93809523809523809</v>
      </c>
      <c r="J592" s="18">
        <f t="shared" si="83"/>
        <v>4016.4078571428568</v>
      </c>
      <c r="K592" s="10">
        <f t="shared" si="84"/>
        <v>883.60972857142849</v>
      </c>
      <c r="L592" s="202">
        <v>1556.9379047619047</v>
      </c>
      <c r="M592" s="202">
        <v>93.584380952380954</v>
      </c>
      <c r="N592" s="10">
        <f t="shared" si="86"/>
        <v>6550.5398714285711</v>
      </c>
      <c r="O592" s="11">
        <f t="shared" si="87"/>
        <v>0.97914662393084817</v>
      </c>
    </row>
    <row r="593" spans="1:15" x14ac:dyDescent="0.35">
      <c r="A593" s="216">
        <f t="shared" ref="A593:A602" si="88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82"/>
        <v>7080.5</v>
      </c>
      <c r="G593" s="8">
        <v>788</v>
      </c>
      <c r="H593" s="8">
        <v>788</v>
      </c>
      <c r="I593" s="18">
        <f t="shared" si="85"/>
        <v>0.93809523809523809</v>
      </c>
      <c r="J593" s="18">
        <f t="shared" si="83"/>
        <v>4016.4078571428568</v>
      </c>
      <c r="K593" s="10">
        <f t="shared" si="84"/>
        <v>883.60972857142849</v>
      </c>
      <c r="L593" s="202">
        <v>1556.9379047619047</v>
      </c>
      <c r="M593" s="202">
        <v>93.584380952380954</v>
      </c>
      <c r="N593" s="10">
        <f t="shared" si="86"/>
        <v>6550.5398714285711</v>
      </c>
      <c r="O593" s="11">
        <f t="shared" si="87"/>
        <v>0.9251521603599423</v>
      </c>
    </row>
    <row r="594" spans="1:15" x14ac:dyDescent="0.35">
      <c r="A594" s="216">
        <f t="shared" si="88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82"/>
        <v>1902.1</v>
      </c>
      <c r="G594" s="8">
        <v>149</v>
      </c>
      <c r="H594" s="8">
        <v>149</v>
      </c>
      <c r="I594" s="18">
        <f t="shared" si="85"/>
        <v>0.17738095238095239</v>
      </c>
      <c r="J594" s="18">
        <f t="shared" si="83"/>
        <v>759.44767857142858</v>
      </c>
      <c r="K594" s="10">
        <f t="shared" si="84"/>
        <v>167.07848928571428</v>
      </c>
      <c r="L594" s="202">
        <v>294.39561904761911</v>
      </c>
      <c r="M594" s="202">
        <v>17.695523809523813</v>
      </c>
      <c r="N594" s="10">
        <f t="shared" si="86"/>
        <v>1238.6173107142858</v>
      </c>
      <c r="O594" s="11">
        <f t="shared" si="87"/>
        <v>0.65118411792980702</v>
      </c>
    </row>
    <row r="595" spans="1:15" x14ac:dyDescent="0.35">
      <c r="A595" s="216">
        <f t="shared" si="88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82"/>
        <v>2315.9899999999998</v>
      </c>
      <c r="G595" s="8">
        <v>146</v>
      </c>
      <c r="H595" s="8">
        <v>97.4</v>
      </c>
      <c r="I595" s="18">
        <f t="shared" si="85"/>
        <v>0.11595238095238096</v>
      </c>
      <c r="J595" s="18">
        <f t="shared" si="83"/>
        <v>496.44432142857141</v>
      </c>
      <c r="K595" s="10">
        <f t="shared" si="84"/>
        <v>109.21775071428571</v>
      </c>
      <c r="L595" s="202">
        <v>192.44384761904763</v>
      </c>
      <c r="M595" s="202">
        <v>11.567409523809525</v>
      </c>
      <c r="N595" s="10">
        <f t="shared" si="86"/>
        <v>809.6733292857142</v>
      </c>
      <c r="O595" s="11">
        <f t="shared" si="87"/>
        <v>0.34960139261642509</v>
      </c>
    </row>
    <row r="596" spans="1:15" x14ac:dyDescent="0.35">
      <c r="A596" s="216">
        <f t="shared" si="88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82"/>
        <v>2390.8000000000002</v>
      </c>
      <c r="G596" s="8">
        <v>146.5</v>
      </c>
      <c r="H596" s="8">
        <v>146.5</v>
      </c>
      <c r="I596" s="18">
        <f t="shared" si="85"/>
        <v>0.1744047619047619</v>
      </c>
      <c r="J596" s="18">
        <f t="shared" si="83"/>
        <v>746.70526785714276</v>
      </c>
      <c r="K596" s="10">
        <f t="shared" si="84"/>
        <v>164.27515892857141</v>
      </c>
      <c r="L596" s="202">
        <v>289.4560952380952</v>
      </c>
      <c r="M596" s="202">
        <v>17.398619047619047</v>
      </c>
      <c r="N596" s="10">
        <f t="shared" si="86"/>
        <v>1217.8351410714286</v>
      </c>
      <c r="O596" s="11">
        <f t="shared" si="87"/>
        <v>0.509383947244198</v>
      </c>
    </row>
    <row r="597" spans="1:15" x14ac:dyDescent="0.35">
      <c r="A597" s="216">
        <f t="shared" si="88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82"/>
        <v>2393.3000000000002</v>
      </c>
      <c r="G597" s="8">
        <v>147.5</v>
      </c>
      <c r="H597" s="8">
        <v>146</v>
      </c>
      <c r="I597" s="18">
        <f t="shared" si="85"/>
        <v>0.1738095238095238</v>
      </c>
      <c r="J597" s="18">
        <f t="shared" si="83"/>
        <v>744.15678571428566</v>
      </c>
      <c r="K597" s="10">
        <f t="shared" si="84"/>
        <v>163.71449285714286</v>
      </c>
      <c r="L597" s="202">
        <v>288.46819047619044</v>
      </c>
      <c r="M597" s="202">
        <v>17.339238095238095</v>
      </c>
      <c r="N597" s="10">
        <f t="shared" si="86"/>
        <v>1213.6787071428569</v>
      </c>
      <c r="O597" s="11">
        <f t="shared" si="87"/>
        <v>0.50711515779169214</v>
      </c>
    </row>
    <row r="598" spans="1:15" x14ac:dyDescent="0.35">
      <c r="A598" s="216">
        <f t="shared" si="88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82"/>
        <v>3729.61</v>
      </c>
      <c r="G598" s="8">
        <v>305</v>
      </c>
      <c r="H598" s="8">
        <v>305</v>
      </c>
      <c r="I598" s="18">
        <f t="shared" si="85"/>
        <v>0.36309523809523808</v>
      </c>
      <c r="J598" s="18">
        <f t="shared" si="83"/>
        <v>1554.574107142857</v>
      </c>
      <c r="K598" s="10">
        <f t="shared" si="84"/>
        <v>342.00630357142853</v>
      </c>
      <c r="L598" s="202">
        <v>602.62190476190472</v>
      </c>
      <c r="M598" s="202">
        <v>36.222380952380952</v>
      </c>
      <c r="N598" s="10">
        <f t="shared" si="86"/>
        <v>2535.4246964285712</v>
      </c>
      <c r="O598" s="11">
        <f t="shared" si="87"/>
        <v>0.67980960380001421</v>
      </c>
    </row>
    <row r="599" spans="1:15" x14ac:dyDescent="0.35">
      <c r="A599" s="216">
        <f t="shared" si="88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82"/>
        <v>4033.36</v>
      </c>
      <c r="G599" s="8">
        <v>140</v>
      </c>
      <c r="H599" s="8">
        <v>140</v>
      </c>
      <c r="I599" s="18">
        <f t="shared" si="85"/>
        <v>0.16666666666666666</v>
      </c>
      <c r="J599" s="18">
        <f t="shared" si="83"/>
        <v>713.57499999999993</v>
      </c>
      <c r="K599" s="10">
        <f t="shared" si="84"/>
        <v>156.98649999999998</v>
      </c>
      <c r="L599" s="202">
        <v>276.61333333333329</v>
      </c>
      <c r="M599" s="202">
        <v>16.626666666666665</v>
      </c>
      <c r="N599" s="10">
        <f t="shared" si="86"/>
        <v>1163.8015</v>
      </c>
      <c r="O599" s="11">
        <f t="shared" si="87"/>
        <v>0.28854391871789276</v>
      </c>
    </row>
    <row r="600" spans="1:15" x14ac:dyDescent="0.35">
      <c r="A600" s="216">
        <f t="shared" si="88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82"/>
        <v>3448.7</v>
      </c>
      <c r="G600" s="8">
        <v>357.5</v>
      </c>
      <c r="H600" s="8">
        <v>298</v>
      </c>
      <c r="I600" s="18">
        <f t="shared" si="85"/>
        <v>0.35476190476190478</v>
      </c>
      <c r="J600" s="18">
        <f t="shared" si="83"/>
        <v>1518.8953571428572</v>
      </c>
      <c r="K600" s="10">
        <f t="shared" si="84"/>
        <v>334.15697857142857</v>
      </c>
      <c r="L600" s="202">
        <v>588.79123809523821</v>
      </c>
      <c r="M600" s="202">
        <v>35.391047619047626</v>
      </c>
      <c r="N600" s="10">
        <f t="shared" si="86"/>
        <v>2477.2346214285717</v>
      </c>
      <c r="O600" s="11">
        <f t="shared" si="87"/>
        <v>0.71830968812264673</v>
      </c>
    </row>
    <row r="601" spans="1:15" x14ac:dyDescent="0.35">
      <c r="A601" s="216">
        <f t="shared" si="88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82"/>
        <v>6256.34</v>
      </c>
      <c r="G601" s="8">
        <v>540</v>
      </c>
      <c r="H601" s="8">
        <v>540</v>
      </c>
      <c r="I601" s="18">
        <f t="shared" si="85"/>
        <v>0.6428571428571429</v>
      </c>
      <c r="J601" s="18">
        <f t="shared" si="83"/>
        <v>2752.3607142857145</v>
      </c>
      <c r="K601" s="10">
        <f t="shared" si="84"/>
        <v>605.51935714285719</v>
      </c>
      <c r="L601" s="202">
        <v>1066.9371428571428</v>
      </c>
      <c r="M601" s="202">
        <v>32.065714285714293</v>
      </c>
      <c r="N601" s="10">
        <f t="shared" si="86"/>
        <v>4456.8829285714291</v>
      </c>
      <c r="O601" s="11">
        <f t="shared" si="87"/>
        <v>0.71237863168744486</v>
      </c>
    </row>
    <row r="602" spans="1:15" x14ac:dyDescent="0.35">
      <c r="A602" s="216">
        <f t="shared" si="88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82"/>
        <v>3393.78</v>
      </c>
      <c r="G602" s="8">
        <v>432</v>
      </c>
      <c r="H602" s="8">
        <v>232</v>
      </c>
      <c r="I602" s="18">
        <f t="shared" si="85"/>
        <v>0.27619047619047621</v>
      </c>
      <c r="J602" s="18">
        <f t="shared" si="83"/>
        <v>1182.4957142857143</v>
      </c>
      <c r="K602" s="10">
        <f t="shared" si="84"/>
        <v>260.14905714285715</v>
      </c>
      <c r="L602" s="202">
        <v>458.38780952380955</v>
      </c>
      <c r="M602" s="202">
        <v>13.776380952380954</v>
      </c>
      <c r="N602" s="10">
        <f t="shared" si="86"/>
        <v>1914.8089619047621</v>
      </c>
      <c r="O602" s="11">
        <f t="shared" si="87"/>
        <v>0.56421128119818076</v>
      </c>
    </row>
    <row r="603" spans="1:15" s="167" customFormat="1" ht="18" x14ac:dyDescent="0.4">
      <c r="A603" s="216"/>
      <c r="B603" s="162" t="s">
        <v>1698</v>
      </c>
      <c r="C603" s="170">
        <f t="shared" ref="C603:N603" si="89">SUM(C528:C602)</f>
        <v>225620.44999999995</v>
      </c>
      <c r="D603" s="170">
        <f t="shared" si="89"/>
        <v>463.5</v>
      </c>
      <c r="E603" s="170">
        <f t="shared" si="89"/>
        <v>1133.9000000000001</v>
      </c>
      <c r="F603" s="170">
        <f t="shared" si="89"/>
        <v>227217.84999999992</v>
      </c>
      <c r="G603" s="170">
        <f t="shared" si="89"/>
        <v>20792</v>
      </c>
      <c r="H603" s="170">
        <f t="shared" si="89"/>
        <v>20330.400000000001</v>
      </c>
      <c r="I603" s="170">
        <f t="shared" si="89"/>
        <v>24.202857142857145</v>
      </c>
      <c r="J603" s="170">
        <f t="shared" si="89"/>
        <v>103623.32271428571</v>
      </c>
      <c r="K603" s="170">
        <f t="shared" si="89"/>
        <v>22797.130997142856</v>
      </c>
      <c r="L603" s="341">
        <f t="shared" si="89"/>
        <v>40168.997942857131</v>
      </c>
      <c r="M603" s="170">
        <f t="shared" si="89"/>
        <v>2368.6282666666666</v>
      </c>
      <c r="N603" s="170">
        <f t="shared" si="89"/>
        <v>168958.07992095235</v>
      </c>
      <c r="O603" s="165">
        <f t="shared" si="87"/>
        <v>0.74885977720970054</v>
      </c>
    </row>
    <row r="604" spans="1:15" ht="18" x14ac:dyDescent="0.4">
      <c r="A604" s="216"/>
      <c r="B604" s="7" t="s">
        <v>58</v>
      </c>
      <c r="C604" s="8"/>
      <c r="D604" s="8"/>
      <c r="E604" s="8"/>
      <c r="F604" s="8"/>
      <c r="G604" s="8"/>
      <c r="H604" s="8"/>
      <c r="I604" s="8"/>
      <c r="J604" s="18"/>
      <c r="K604" s="8"/>
      <c r="L604" s="202"/>
      <c r="M604" s="195"/>
      <c r="N604" s="8"/>
      <c r="O604" s="8"/>
    </row>
    <row r="605" spans="1:15" x14ac:dyDescent="0.35">
      <c r="A605" s="216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ref="F605:F668" si="90">C605+D605+E605</f>
        <v>399.3</v>
      </c>
      <c r="G605" s="8">
        <v>0</v>
      </c>
      <c r="H605" s="8">
        <v>0</v>
      </c>
      <c r="I605" s="18">
        <f t="shared" si="85"/>
        <v>0</v>
      </c>
      <c r="J605" s="18">
        <f t="shared" ref="J605:J664" si="91">I605*$J$2</f>
        <v>0</v>
      </c>
      <c r="K605" s="10">
        <f t="shared" ref="K605:K664" si="92">J605*0.22</f>
        <v>0</v>
      </c>
      <c r="L605" s="202">
        <v>0</v>
      </c>
      <c r="M605" s="202">
        <v>0</v>
      </c>
      <c r="N605" s="10">
        <f t="shared" ref="N605:N636" si="93">J605+K605+L605+M605</f>
        <v>0</v>
      </c>
      <c r="O605" s="11">
        <f t="shared" ref="O605:O636" si="94">N605/C605</f>
        <v>0</v>
      </c>
    </row>
    <row r="606" spans="1:15" x14ac:dyDescent="0.35">
      <c r="A606" s="216">
        <f t="shared" ref="A606:A669" si="95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si="90"/>
        <v>4745.5</v>
      </c>
      <c r="G606" s="8">
        <v>200</v>
      </c>
      <c r="H606" s="8">
        <v>200</v>
      </c>
      <c r="I606" s="18">
        <f t="shared" si="85"/>
        <v>0.23809523809523808</v>
      </c>
      <c r="J606" s="18">
        <f t="shared" si="91"/>
        <v>1019.392857142857</v>
      </c>
      <c r="K606" s="10">
        <f t="shared" si="92"/>
        <v>224.26642857142855</v>
      </c>
      <c r="L606" s="202">
        <v>397.79047619047617</v>
      </c>
      <c r="M606" s="202">
        <v>23.752380952380953</v>
      </c>
      <c r="N606" s="10">
        <f t="shared" si="93"/>
        <v>1665.2021428571425</v>
      </c>
      <c r="O606" s="11">
        <f t="shared" si="94"/>
        <v>0.36206343339214264</v>
      </c>
    </row>
    <row r="607" spans="1:15" x14ac:dyDescent="0.35">
      <c r="A607" s="216">
        <f t="shared" si="95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90"/>
        <v>418.7</v>
      </c>
      <c r="G607" s="8">
        <v>0</v>
      </c>
      <c r="H607" s="8">
        <v>0</v>
      </c>
      <c r="I607" s="18">
        <f t="shared" si="85"/>
        <v>0</v>
      </c>
      <c r="J607" s="18">
        <f t="shared" si="91"/>
        <v>0</v>
      </c>
      <c r="K607" s="10">
        <f t="shared" si="92"/>
        <v>0</v>
      </c>
      <c r="L607" s="202">
        <v>0</v>
      </c>
      <c r="M607" s="202">
        <v>0</v>
      </c>
      <c r="N607" s="10">
        <f t="shared" si="93"/>
        <v>0</v>
      </c>
      <c r="O607" s="11">
        <f t="shared" si="94"/>
        <v>0</v>
      </c>
    </row>
    <row r="608" spans="1:15" x14ac:dyDescent="0.35">
      <c r="A608" s="216">
        <f t="shared" si="95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90"/>
        <v>1518.6</v>
      </c>
      <c r="G608" s="8">
        <v>100</v>
      </c>
      <c r="H608" s="8">
        <v>100</v>
      </c>
      <c r="I608" s="18">
        <f t="shared" si="85"/>
        <v>0.11904761904761904</v>
      </c>
      <c r="J608" s="18">
        <f t="shared" si="91"/>
        <v>509.6964285714285</v>
      </c>
      <c r="K608" s="10">
        <f t="shared" si="92"/>
        <v>112.13321428571427</v>
      </c>
      <c r="L608" s="202">
        <v>198.89523809523808</v>
      </c>
      <c r="M608" s="202">
        <v>11.876190476190477</v>
      </c>
      <c r="N608" s="10">
        <f t="shared" si="93"/>
        <v>832.60107142857123</v>
      </c>
      <c r="O608" s="11">
        <f t="shared" si="94"/>
        <v>0.58219779835575924</v>
      </c>
    </row>
    <row r="609" spans="1:15" x14ac:dyDescent="0.35">
      <c r="A609" s="216">
        <f t="shared" si="95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90"/>
        <v>1507.3</v>
      </c>
      <c r="G609" s="8">
        <v>100</v>
      </c>
      <c r="H609" s="8">
        <v>100</v>
      </c>
      <c r="I609" s="18">
        <f t="shared" si="85"/>
        <v>0.11904761904761904</v>
      </c>
      <c r="J609" s="18">
        <f t="shared" si="91"/>
        <v>509.6964285714285</v>
      </c>
      <c r="K609" s="10">
        <f t="shared" si="92"/>
        <v>112.13321428571427</v>
      </c>
      <c r="L609" s="202">
        <v>198.89523809523808</v>
      </c>
      <c r="M609" s="202">
        <v>11.876190476190477</v>
      </c>
      <c r="N609" s="10">
        <f t="shared" si="93"/>
        <v>832.60107142857123</v>
      </c>
      <c r="O609" s="11">
        <f t="shared" si="94"/>
        <v>0.55237913582470066</v>
      </c>
    </row>
    <row r="610" spans="1:15" x14ac:dyDescent="0.35">
      <c r="A610" s="216">
        <f t="shared" si="95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90"/>
        <v>512.9</v>
      </c>
      <c r="G610" s="8">
        <v>0</v>
      </c>
      <c r="H610" s="8">
        <v>0</v>
      </c>
      <c r="I610" s="18">
        <f t="shared" si="85"/>
        <v>0</v>
      </c>
      <c r="J610" s="18">
        <f t="shared" si="91"/>
        <v>0</v>
      </c>
      <c r="K610" s="10">
        <f t="shared" si="92"/>
        <v>0</v>
      </c>
      <c r="L610" s="202">
        <v>0</v>
      </c>
      <c r="M610" s="202">
        <v>0</v>
      </c>
      <c r="N610" s="10">
        <f t="shared" si="93"/>
        <v>0</v>
      </c>
      <c r="O610" s="11">
        <f t="shared" si="94"/>
        <v>0</v>
      </c>
    </row>
    <row r="611" spans="1:15" x14ac:dyDescent="0.35">
      <c r="A611" s="216">
        <f t="shared" si="95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90"/>
        <v>304.10000000000002</v>
      </c>
      <c r="G611" s="8">
        <v>0</v>
      </c>
      <c r="H611" s="8">
        <v>0</v>
      </c>
      <c r="I611" s="18">
        <f t="shared" si="85"/>
        <v>0</v>
      </c>
      <c r="J611" s="18">
        <f t="shared" si="91"/>
        <v>0</v>
      </c>
      <c r="K611" s="10">
        <f t="shared" si="92"/>
        <v>0</v>
      </c>
      <c r="L611" s="202">
        <v>0</v>
      </c>
      <c r="M611" s="202">
        <v>0</v>
      </c>
      <c r="N611" s="10">
        <f t="shared" si="93"/>
        <v>0</v>
      </c>
      <c r="O611" s="11">
        <f t="shared" si="94"/>
        <v>0</v>
      </c>
    </row>
    <row r="612" spans="1:15" x14ac:dyDescent="0.35">
      <c r="A612" s="216">
        <f t="shared" si="95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90"/>
        <v>288.5</v>
      </c>
      <c r="G612" s="8">
        <v>0</v>
      </c>
      <c r="H612" s="8">
        <v>0</v>
      </c>
      <c r="I612" s="18">
        <f t="shared" si="85"/>
        <v>0</v>
      </c>
      <c r="J612" s="18">
        <f t="shared" si="91"/>
        <v>0</v>
      </c>
      <c r="K612" s="10">
        <f t="shared" si="92"/>
        <v>0</v>
      </c>
      <c r="L612" s="202">
        <v>0</v>
      </c>
      <c r="M612" s="202">
        <v>0</v>
      </c>
      <c r="N612" s="10">
        <f t="shared" si="93"/>
        <v>0</v>
      </c>
      <c r="O612" s="11">
        <f t="shared" si="94"/>
        <v>0</v>
      </c>
    </row>
    <row r="613" spans="1:15" x14ac:dyDescent="0.35">
      <c r="A613" s="216">
        <f t="shared" si="95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90"/>
        <v>3428.74</v>
      </c>
      <c r="G613" s="8">
        <v>288</v>
      </c>
      <c r="H613" s="8">
        <v>288</v>
      </c>
      <c r="I613" s="18">
        <f t="shared" si="85"/>
        <v>0.34285714285714286</v>
      </c>
      <c r="J613" s="18">
        <f t="shared" si="91"/>
        <v>1467.9257142857143</v>
      </c>
      <c r="K613" s="10">
        <f t="shared" si="92"/>
        <v>322.94365714285715</v>
      </c>
      <c r="L613" s="202">
        <v>572.81828571428571</v>
      </c>
      <c r="M613" s="202">
        <v>34.203428571428574</v>
      </c>
      <c r="N613" s="10">
        <f t="shared" si="93"/>
        <v>2397.8910857142855</v>
      </c>
      <c r="O613" s="11">
        <f t="shared" si="94"/>
        <v>0.69935051526633274</v>
      </c>
    </row>
    <row r="614" spans="1:15" x14ac:dyDescent="0.35">
      <c r="A614" s="216">
        <f t="shared" si="95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90"/>
        <v>3234.7</v>
      </c>
      <c r="G614" s="8">
        <v>260</v>
      </c>
      <c r="H614" s="8">
        <v>260</v>
      </c>
      <c r="I614" s="18">
        <f t="shared" si="85"/>
        <v>0.30952380952380953</v>
      </c>
      <c r="J614" s="18">
        <f t="shared" si="91"/>
        <v>1325.2107142857142</v>
      </c>
      <c r="K614" s="10">
        <f t="shared" si="92"/>
        <v>291.54635714285712</v>
      </c>
      <c r="L614" s="202">
        <v>517.12761904761908</v>
      </c>
      <c r="M614" s="202">
        <v>30.878095238095241</v>
      </c>
      <c r="N614" s="10">
        <f t="shared" si="93"/>
        <v>2164.7627857142857</v>
      </c>
      <c r="O614" s="11">
        <f t="shared" si="94"/>
        <v>0.70109232947316313</v>
      </c>
    </row>
    <row r="615" spans="1:15" x14ac:dyDescent="0.35">
      <c r="A615" s="216">
        <f t="shared" si="95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90"/>
        <v>4590.05</v>
      </c>
      <c r="G615" s="8">
        <v>300</v>
      </c>
      <c r="H615" s="8">
        <v>300</v>
      </c>
      <c r="I615" s="18">
        <f t="shared" si="85"/>
        <v>0.35714285714285715</v>
      </c>
      <c r="J615" s="18">
        <f t="shared" si="91"/>
        <v>1529.0892857142858</v>
      </c>
      <c r="K615" s="10">
        <f t="shared" si="92"/>
        <v>336.39964285714285</v>
      </c>
      <c r="L615" s="202">
        <v>596.68571428571431</v>
      </c>
      <c r="M615" s="202">
        <v>35.628571428571433</v>
      </c>
      <c r="N615" s="10">
        <f t="shared" si="93"/>
        <v>2497.8032142857146</v>
      </c>
      <c r="O615" s="11">
        <f t="shared" si="94"/>
        <v>0.54417777895354402</v>
      </c>
    </row>
    <row r="616" spans="1:15" x14ac:dyDescent="0.35">
      <c r="A616" s="216">
        <f t="shared" si="95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90"/>
        <v>4652.09</v>
      </c>
      <c r="G616" s="8">
        <v>300</v>
      </c>
      <c r="H616" s="8">
        <v>300</v>
      </c>
      <c r="I616" s="18">
        <f t="shared" si="85"/>
        <v>0.35714285714285715</v>
      </c>
      <c r="J616" s="18">
        <f t="shared" si="91"/>
        <v>1529.0892857142858</v>
      </c>
      <c r="K616" s="10">
        <f t="shared" si="92"/>
        <v>336.39964285714285</v>
      </c>
      <c r="L616" s="202">
        <v>596.68571428571431</v>
      </c>
      <c r="M616" s="202">
        <v>35.628571428571433</v>
      </c>
      <c r="N616" s="10">
        <f t="shared" si="93"/>
        <v>2497.8032142857146</v>
      </c>
      <c r="O616" s="11">
        <f t="shared" si="94"/>
        <v>0.53692065593866722</v>
      </c>
    </row>
    <row r="617" spans="1:15" x14ac:dyDescent="0.35">
      <c r="A617" s="216">
        <f t="shared" si="95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90"/>
        <v>4635.5</v>
      </c>
      <c r="G617" s="8">
        <v>551</v>
      </c>
      <c r="H617" s="8">
        <v>344</v>
      </c>
      <c r="I617" s="18">
        <f t="shared" si="85"/>
        <v>0.40952380952380951</v>
      </c>
      <c r="J617" s="18">
        <f t="shared" si="91"/>
        <v>1753.3557142857142</v>
      </c>
      <c r="K617" s="10">
        <f t="shared" si="92"/>
        <v>385.73825714285709</v>
      </c>
      <c r="L617" s="202">
        <v>684.19961904761908</v>
      </c>
      <c r="M617" s="202">
        <v>40.85409523809524</v>
      </c>
      <c r="N617" s="10">
        <f t="shared" si="93"/>
        <v>2864.1476857142861</v>
      </c>
      <c r="O617" s="11">
        <f t="shared" si="94"/>
        <v>0.61787243786307544</v>
      </c>
    </row>
    <row r="618" spans="1:15" x14ac:dyDescent="0.35">
      <c r="A618" s="216">
        <f t="shared" si="95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90"/>
        <v>760.7</v>
      </c>
      <c r="G618" s="8">
        <v>53</v>
      </c>
      <c r="H618" s="8">
        <v>53</v>
      </c>
      <c r="I618" s="18">
        <f t="shared" si="85"/>
        <v>6.3095238095238093E-2</v>
      </c>
      <c r="J618" s="18">
        <f t="shared" si="91"/>
        <v>270.13910714285714</v>
      </c>
      <c r="K618" s="10">
        <f t="shared" si="92"/>
        <v>59.43060357142857</v>
      </c>
      <c r="L618" s="202">
        <v>105.41447619047619</v>
      </c>
      <c r="M618" s="202">
        <v>6.2943809523809522</v>
      </c>
      <c r="N618" s="10">
        <f t="shared" si="93"/>
        <v>441.27856785714283</v>
      </c>
      <c r="O618" s="11">
        <f t="shared" si="94"/>
        <v>0.58009539615767425</v>
      </c>
    </row>
    <row r="619" spans="1:15" x14ac:dyDescent="0.35">
      <c r="A619" s="216">
        <f t="shared" si="95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90"/>
        <v>195.3</v>
      </c>
      <c r="G619" s="8">
        <v>0</v>
      </c>
      <c r="H619" s="8">
        <v>0</v>
      </c>
      <c r="I619" s="18">
        <f t="shared" si="85"/>
        <v>0</v>
      </c>
      <c r="J619" s="18">
        <f t="shared" si="91"/>
        <v>0</v>
      </c>
      <c r="K619" s="10">
        <f t="shared" si="92"/>
        <v>0</v>
      </c>
      <c r="L619" s="202">
        <v>0</v>
      </c>
      <c r="M619" s="202">
        <v>0</v>
      </c>
      <c r="N619" s="10">
        <f t="shared" si="93"/>
        <v>0</v>
      </c>
      <c r="O619" s="11">
        <f t="shared" si="94"/>
        <v>0</v>
      </c>
    </row>
    <row r="620" spans="1:15" x14ac:dyDescent="0.35">
      <c r="A620" s="216">
        <f t="shared" si="95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90"/>
        <v>1221.2</v>
      </c>
      <c r="G620" s="8">
        <v>120</v>
      </c>
      <c r="H620" s="8">
        <v>120</v>
      </c>
      <c r="I620" s="18">
        <f t="shared" si="85"/>
        <v>0.14285714285714285</v>
      </c>
      <c r="J620" s="18">
        <f t="shared" si="91"/>
        <v>611.63571428571424</v>
      </c>
      <c r="K620" s="10">
        <f t="shared" si="92"/>
        <v>134.55985714285714</v>
      </c>
      <c r="L620" s="202">
        <v>238.6742857142857</v>
      </c>
      <c r="M620" s="202">
        <v>14.251428571428571</v>
      </c>
      <c r="N620" s="10">
        <f t="shared" si="93"/>
        <v>999.1212857142857</v>
      </c>
      <c r="O620" s="11">
        <f t="shared" si="94"/>
        <v>0.81814713864582844</v>
      </c>
    </row>
    <row r="621" spans="1:15" x14ac:dyDescent="0.35">
      <c r="A621" s="216">
        <f t="shared" si="95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90"/>
        <v>967.5</v>
      </c>
      <c r="G621" s="8">
        <v>80</v>
      </c>
      <c r="H621" s="8">
        <v>80</v>
      </c>
      <c r="I621" s="18">
        <f t="shared" si="85"/>
        <v>9.5238095238095233E-2</v>
      </c>
      <c r="J621" s="18">
        <f t="shared" si="91"/>
        <v>407.75714285714281</v>
      </c>
      <c r="K621" s="10">
        <f t="shared" si="92"/>
        <v>89.706571428571422</v>
      </c>
      <c r="L621" s="202">
        <v>159.1161904761905</v>
      </c>
      <c r="M621" s="202">
        <v>9.5009523809523806</v>
      </c>
      <c r="N621" s="10">
        <f t="shared" si="93"/>
        <v>666.0808571428571</v>
      </c>
      <c r="O621" s="11">
        <f t="shared" si="94"/>
        <v>0.68845566629752675</v>
      </c>
    </row>
    <row r="622" spans="1:15" x14ac:dyDescent="0.35">
      <c r="A622" s="216">
        <f t="shared" si="95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90"/>
        <v>1147.9000000000001</v>
      </c>
      <c r="G622" s="8">
        <v>120</v>
      </c>
      <c r="H622" s="8">
        <v>120</v>
      </c>
      <c r="I622" s="18">
        <f t="shared" si="85"/>
        <v>0.14285714285714285</v>
      </c>
      <c r="J622" s="18">
        <f t="shared" si="91"/>
        <v>611.63571428571424</v>
      </c>
      <c r="K622" s="10">
        <f t="shared" si="92"/>
        <v>134.55985714285714</v>
      </c>
      <c r="L622" s="202">
        <v>238.6742857142857</v>
      </c>
      <c r="M622" s="202">
        <v>14.251428571428571</v>
      </c>
      <c r="N622" s="10">
        <f t="shared" si="93"/>
        <v>999.1212857142857</v>
      </c>
      <c r="O622" s="11">
        <f t="shared" si="94"/>
        <v>0.87039052680049278</v>
      </c>
    </row>
    <row r="623" spans="1:15" x14ac:dyDescent="0.35">
      <c r="A623" s="216">
        <f t="shared" si="95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90"/>
        <v>2522.14</v>
      </c>
      <c r="G623" s="8">
        <v>125</v>
      </c>
      <c r="H623" s="8">
        <v>125</v>
      </c>
      <c r="I623" s="18">
        <f t="shared" si="85"/>
        <v>0.14880952380952381</v>
      </c>
      <c r="J623" s="18">
        <f t="shared" si="91"/>
        <v>637.12053571428567</v>
      </c>
      <c r="K623" s="10">
        <f t="shared" si="92"/>
        <v>140.16651785714285</v>
      </c>
      <c r="L623" s="202">
        <v>248.61904761904762</v>
      </c>
      <c r="M623" s="202">
        <v>14.845238095238097</v>
      </c>
      <c r="N623" s="10">
        <f t="shared" si="93"/>
        <v>1040.7513392857143</v>
      </c>
      <c r="O623" s="11">
        <f t="shared" si="94"/>
        <v>0.43149968045876524</v>
      </c>
    </row>
    <row r="624" spans="1:15" x14ac:dyDescent="0.35">
      <c r="A624" s="216">
        <f t="shared" si="95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90"/>
        <v>5364.3</v>
      </c>
      <c r="G624" s="8">
        <v>403.5</v>
      </c>
      <c r="H624" s="8">
        <v>403.5</v>
      </c>
      <c r="I624" s="18">
        <f t="shared" si="85"/>
        <v>0.48035714285714287</v>
      </c>
      <c r="J624" s="18">
        <f t="shared" si="91"/>
        <v>2056.6250892857142</v>
      </c>
      <c r="K624" s="10">
        <f t="shared" si="92"/>
        <v>452.45751964285711</v>
      </c>
      <c r="L624" s="202">
        <v>802.54228571428575</v>
      </c>
      <c r="M624" s="202">
        <v>47.920428571428573</v>
      </c>
      <c r="N624" s="10">
        <f t="shared" si="93"/>
        <v>3359.5453232142859</v>
      </c>
      <c r="O624" s="11">
        <f t="shared" si="94"/>
        <v>0.62627841903217307</v>
      </c>
    </row>
    <row r="625" spans="1:15" x14ac:dyDescent="0.35">
      <c r="A625" s="216">
        <f t="shared" si="95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90"/>
        <v>1516</v>
      </c>
      <c r="G625" s="8">
        <v>100</v>
      </c>
      <c r="H625" s="8">
        <v>100</v>
      </c>
      <c r="I625" s="18">
        <f t="shared" si="85"/>
        <v>0.11904761904761904</v>
      </c>
      <c r="J625" s="18">
        <f t="shared" si="91"/>
        <v>509.6964285714285</v>
      </c>
      <c r="K625" s="10">
        <f t="shared" si="92"/>
        <v>112.13321428571427</v>
      </c>
      <c r="L625" s="202">
        <v>198.89523809523808</v>
      </c>
      <c r="M625" s="202">
        <v>11.876190476190477</v>
      </c>
      <c r="N625" s="10">
        <f t="shared" si="93"/>
        <v>832.60107142857123</v>
      </c>
      <c r="O625" s="11">
        <f t="shared" si="94"/>
        <v>0.5492091500188464</v>
      </c>
    </row>
    <row r="626" spans="1:15" x14ac:dyDescent="0.35">
      <c r="A626" s="216">
        <f t="shared" si="95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90"/>
        <v>4518</v>
      </c>
      <c r="G626" s="8">
        <v>381.5</v>
      </c>
      <c r="H626" s="8">
        <v>381.5</v>
      </c>
      <c r="I626" s="18">
        <f t="shared" si="85"/>
        <v>0.45416666666666666</v>
      </c>
      <c r="J626" s="18">
        <f t="shared" si="91"/>
        <v>1944.4918749999999</v>
      </c>
      <c r="K626" s="10">
        <f t="shared" si="92"/>
        <v>427.78821249999999</v>
      </c>
      <c r="L626" s="202">
        <v>758.78533333333337</v>
      </c>
      <c r="M626" s="202">
        <v>45.30766666666667</v>
      </c>
      <c r="N626" s="10">
        <f t="shared" si="93"/>
        <v>3176.3730874999997</v>
      </c>
      <c r="O626" s="11">
        <f t="shared" si="94"/>
        <v>0.70304849214254084</v>
      </c>
    </row>
    <row r="627" spans="1:15" x14ac:dyDescent="0.35">
      <c r="A627" s="216">
        <f t="shared" si="95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90"/>
        <v>4688</v>
      </c>
      <c r="G627" s="8">
        <v>465</v>
      </c>
      <c r="H627" s="8">
        <v>465</v>
      </c>
      <c r="I627" s="18">
        <f t="shared" si="85"/>
        <v>0.5535714285714286</v>
      </c>
      <c r="J627" s="18">
        <f t="shared" si="91"/>
        <v>2370.0883928571429</v>
      </c>
      <c r="K627" s="10">
        <f t="shared" si="92"/>
        <v>521.4194464285714</v>
      </c>
      <c r="L627" s="202">
        <v>924.86285714285725</v>
      </c>
      <c r="M627" s="202">
        <v>55.22428571428572</v>
      </c>
      <c r="N627" s="10">
        <f t="shared" si="93"/>
        <v>3871.5949821428571</v>
      </c>
      <c r="O627" s="11">
        <f t="shared" si="94"/>
        <v>0.87564911162592329</v>
      </c>
    </row>
    <row r="628" spans="1:15" x14ac:dyDescent="0.35">
      <c r="A628" s="216">
        <f t="shared" si="95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90"/>
        <v>3216</v>
      </c>
      <c r="G628" s="8">
        <v>232.5</v>
      </c>
      <c r="H628" s="8">
        <v>232.5</v>
      </c>
      <c r="I628" s="18">
        <f t="shared" si="85"/>
        <v>0.2767857142857143</v>
      </c>
      <c r="J628" s="18">
        <f t="shared" si="91"/>
        <v>1185.0441964285715</v>
      </c>
      <c r="K628" s="10">
        <f t="shared" si="92"/>
        <v>260.7097232142857</v>
      </c>
      <c r="L628" s="202">
        <v>462.43142857142863</v>
      </c>
      <c r="M628" s="202">
        <v>27.61214285714286</v>
      </c>
      <c r="N628" s="10">
        <f t="shared" si="93"/>
        <v>1935.7974910714286</v>
      </c>
      <c r="O628" s="11">
        <f t="shared" si="94"/>
        <v>0.60192708055703625</v>
      </c>
    </row>
    <row r="629" spans="1:15" x14ac:dyDescent="0.35">
      <c r="A629" s="216">
        <f t="shared" si="95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90"/>
        <v>5920.8</v>
      </c>
      <c r="G629" s="8">
        <v>495</v>
      </c>
      <c r="H629" s="8">
        <v>495</v>
      </c>
      <c r="I629" s="18">
        <f t="shared" si="85"/>
        <v>0.5892857142857143</v>
      </c>
      <c r="J629" s="18">
        <f t="shared" si="91"/>
        <v>2522.9973214285715</v>
      </c>
      <c r="K629" s="10">
        <f t="shared" si="92"/>
        <v>555.05941071428572</v>
      </c>
      <c r="L629" s="202">
        <v>984.53142857142859</v>
      </c>
      <c r="M629" s="202">
        <v>58.787142857142861</v>
      </c>
      <c r="N629" s="10">
        <f t="shared" si="93"/>
        <v>4121.375303571428</v>
      </c>
      <c r="O629" s="11">
        <f t="shared" si="94"/>
        <v>0.69608419530661869</v>
      </c>
    </row>
    <row r="630" spans="1:15" x14ac:dyDescent="0.35">
      <c r="A630" s="216">
        <f t="shared" si="95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90"/>
        <v>5856.4</v>
      </c>
      <c r="G630" s="8">
        <v>572</v>
      </c>
      <c r="H630" s="8">
        <v>572</v>
      </c>
      <c r="I630" s="18">
        <f t="shared" si="85"/>
        <v>0.68095238095238098</v>
      </c>
      <c r="J630" s="18">
        <f t="shared" si="91"/>
        <v>2915.4635714285714</v>
      </c>
      <c r="K630" s="10">
        <f t="shared" si="92"/>
        <v>641.40198571428573</v>
      </c>
      <c r="L630" s="202">
        <v>1137.680761904762</v>
      </c>
      <c r="M630" s="202">
        <v>67.931809523809534</v>
      </c>
      <c r="N630" s="10">
        <f t="shared" si="93"/>
        <v>4762.4781285714289</v>
      </c>
      <c r="O630" s="11">
        <f t="shared" si="94"/>
        <v>0.82175448685556529</v>
      </c>
    </row>
    <row r="631" spans="1:15" x14ac:dyDescent="0.35">
      <c r="A631" s="216">
        <f t="shared" si="95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90"/>
        <v>161.19999999999999</v>
      </c>
      <c r="G631" s="8">
        <v>0</v>
      </c>
      <c r="H631" s="8">
        <v>0</v>
      </c>
      <c r="I631" s="18">
        <f t="shared" si="85"/>
        <v>0</v>
      </c>
      <c r="J631" s="18">
        <f t="shared" si="91"/>
        <v>0</v>
      </c>
      <c r="K631" s="10">
        <f t="shared" si="92"/>
        <v>0</v>
      </c>
      <c r="L631" s="202">
        <v>0</v>
      </c>
      <c r="M631" s="202">
        <v>0</v>
      </c>
      <c r="N631" s="10">
        <f t="shared" si="93"/>
        <v>0</v>
      </c>
      <c r="O631" s="11">
        <f t="shared" si="94"/>
        <v>0</v>
      </c>
    </row>
    <row r="632" spans="1:15" x14ac:dyDescent="0.35">
      <c r="A632" s="216">
        <f t="shared" si="95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90"/>
        <v>2414.8000000000002</v>
      </c>
      <c r="G632" s="8">
        <v>222</v>
      </c>
      <c r="H632" s="8">
        <v>222</v>
      </c>
      <c r="I632" s="18">
        <f t="shared" si="85"/>
        <v>0.26428571428571429</v>
      </c>
      <c r="J632" s="18">
        <f t="shared" si="91"/>
        <v>1131.5260714285714</v>
      </c>
      <c r="K632" s="10">
        <f t="shared" si="92"/>
        <v>248.9357357142857</v>
      </c>
      <c r="L632" s="202">
        <v>441.54742857142855</v>
      </c>
      <c r="M632" s="202">
        <v>26.36514285714286</v>
      </c>
      <c r="N632" s="10">
        <f t="shared" si="93"/>
        <v>1848.3743785714287</v>
      </c>
      <c r="O632" s="11">
        <f t="shared" si="94"/>
        <v>1.1584922460491562</v>
      </c>
    </row>
    <row r="633" spans="1:15" x14ac:dyDescent="0.35">
      <c r="A633" s="216">
        <f t="shared" si="95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90"/>
        <v>1474.5</v>
      </c>
      <c r="G633" s="8">
        <v>95</v>
      </c>
      <c r="H633" s="8">
        <v>95</v>
      </c>
      <c r="I633" s="18">
        <f t="shared" si="85"/>
        <v>0.1130952380952381</v>
      </c>
      <c r="J633" s="18">
        <f t="shared" si="91"/>
        <v>484.21160714285713</v>
      </c>
      <c r="K633" s="10">
        <f t="shared" si="92"/>
        <v>106.52655357142856</v>
      </c>
      <c r="L633" s="202">
        <v>188.95047619047619</v>
      </c>
      <c r="M633" s="202">
        <v>11.282380952380953</v>
      </c>
      <c r="N633" s="10">
        <f t="shared" si="93"/>
        <v>790.97101785714278</v>
      </c>
      <c r="O633" s="11">
        <f t="shared" si="94"/>
        <v>0.536433379353776</v>
      </c>
    </row>
    <row r="634" spans="1:15" x14ac:dyDescent="0.35">
      <c r="A634" s="216">
        <f t="shared" si="95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90"/>
        <v>3142.9</v>
      </c>
      <c r="G634" s="8">
        <v>260</v>
      </c>
      <c r="H634" s="8">
        <v>260</v>
      </c>
      <c r="I634" s="18">
        <f t="shared" si="85"/>
        <v>0.30952380952380953</v>
      </c>
      <c r="J634" s="18">
        <f t="shared" si="91"/>
        <v>1325.2107142857142</v>
      </c>
      <c r="K634" s="10">
        <f t="shared" si="92"/>
        <v>291.54635714285712</v>
      </c>
      <c r="L634" s="202">
        <v>517.12761904761908</v>
      </c>
      <c r="M634" s="202">
        <v>30.878095238095241</v>
      </c>
      <c r="N634" s="10">
        <f t="shared" si="93"/>
        <v>2164.7627857142857</v>
      </c>
      <c r="O634" s="11">
        <f t="shared" si="94"/>
        <v>0.68877876665318194</v>
      </c>
    </row>
    <row r="635" spans="1:15" x14ac:dyDescent="0.35">
      <c r="A635" s="216">
        <f t="shared" si="95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90"/>
        <v>3236.6000000000004</v>
      </c>
      <c r="G635" s="8">
        <v>260</v>
      </c>
      <c r="H635" s="8">
        <v>260</v>
      </c>
      <c r="I635" s="18">
        <f t="shared" si="85"/>
        <v>0.30952380952380953</v>
      </c>
      <c r="J635" s="18">
        <f t="shared" si="91"/>
        <v>1325.2107142857142</v>
      </c>
      <c r="K635" s="10">
        <f t="shared" si="92"/>
        <v>291.54635714285712</v>
      </c>
      <c r="L635" s="202">
        <v>517.12761904761908</v>
      </c>
      <c r="M635" s="202">
        <v>30.878095238095241</v>
      </c>
      <c r="N635" s="10">
        <f t="shared" si="93"/>
        <v>2164.7627857142857</v>
      </c>
      <c r="O635" s="11">
        <f t="shared" si="94"/>
        <v>0.68358051841426215</v>
      </c>
    </row>
    <row r="636" spans="1:15" x14ac:dyDescent="0.35">
      <c r="A636" s="216">
        <f t="shared" si="95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90"/>
        <v>3226.9</v>
      </c>
      <c r="G636" s="8">
        <v>260</v>
      </c>
      <c r="H636" s="8">
        <v>260</v>
      </c>
      <c r="I636" s="18">
        <f t="shared" si="85"/>
        <v>0.30952380952380953</v>
      </c>
      <c r="J636" s="18">
        <f t="shared" si="91"/>
        <v>1325.2107142857142</v>
      </c>
      <c r="K636" s="10">
        <f t="shared" si="92"/>
        <v>291.54635714285712</v>
      </c>
      <c r="L636" s="202">
        <v>517.12761904761908</v>
      </c>
      <c r="M636" s="202">
        <v>30.878095238095241</v>
      </c>
      <c r="N636" s="10">
        <f t="shared" si="93"/>
        <v>2164.7627857142857</v>
      </c>
      <c r="O636" s="11">
        <f t="shared" si="94"/>
        <v>0.68659417860201266</v>
      </c>
    </row>
    <row r="637" spans="1:15" x14ac:dyDescent="0.35">
      <c r="A637" s="216">
        <f t="shared" si="95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90"/>
        <v>4204.75</v>
      </c>
      <c r="G637" s="8">
        <v>395</v>
      </c>
      <c r="H637" s="8">
        <v>395</v>
      </c>
      <c r="I637" s="18">
        <f t="shared" si="85"/>
        <v>0.47023809523809523</v>
      </c>
      <c r="J637" s="18">
        <f t="shared" si="91"/>
        <v>2013.3008928571428</v>
      </c>
      <c r="K637" s="10">
        <f t="shared" si="92"/>
        <v>442.92619642857142</v>
      </c>
      <c r="L637" s="202">
        <v>785.63619047619045</v>
      </c>
      <c r="M637" s="202">
        <v>46.910952380952381</v>
      </c>
      <c r="N637" s="10">
        <f t="shared" ref="N637:N668" si="96">J637+K637+L637+M637</f>
        <v>3288.7742321428573</v>
      </c>
      <c r="O637" s="11">
        <f t="shared" ref="O637:O668" si="97">N637/C637</f>
        <v>0.78215690163335683</v>
      </c>
    </row>
    <row r="638" spans="1:15" x14ac:dyDescent="0.35">
      <c r="A638" s="216">
        <f t="shared" si="95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90"/>
        <v>1489.2</v>
      </c>
      <c r="G638" s="8">
        <v>100</v>
      </c>
      <c r="H638" s="8">
        <v>100</v>
      </c>
      <c r="I638" s="18">
        <f t="shared" si="85"/>
        <v>0.11904761904761904</v>
      </c>
      <c r="J638" s="18">
        <f t="shared" si="91"/>
        <v>509.6964285714285</v>
      </c>
      <c r="K638" s="10">
        <f t="shared" si="92"/>
        <v>112.13321428571427</v>
      </c>
      <c r="L638" s="202">
        <v>198.89523809523808</v>
      </c>
      <c r="M638" s="202">
        <v>11.876190476190477</v>
      </c>
      <c r="N638" s="10">
        <f t="shared" si="96"/>
        <v>832.60107142857123</v>
      </c>
      <c r="O638" s="11">
        <f t="shared" si="97"/>
        <v>0.55909284946855442</v>
      </c>
    </row>
    <row r="639" spans="1:15" x14ac:dyDescent="0.35">
      <c r="A639" s="216">
        <f t="shared" si="95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90"/>
        <v>308</v>
      </c>
      <c r="G639" s="8">
        <v>0</v>
      </c>
      <c r="H639" s="8">
        <v>0</v>
      </c>
      <c r="I639" s="18">
        <f t="shared" si="85"/>
        <v>0</v>
      </c>
      <c r="J639" s="18">
        <f t="shared" si="91"/>
        <v>0</v>
      </c>
      <c r="K639" s="10">
        <f t="shared" si="92"/>
        <v>0</v>
      </c>
      <c r="L639" s="202">
        <v>0</v>
      </c>
      <c r="M639" s="202">
        <v>0</v>
      </c>
      <c r="N639" s="10">
        <f t="shared" si="96"/>
        <v>0</v>
      </c>
      <c r="O639" s="11">
        <f t="shared" si="97"/>
        <v>0</v>
      </c>
    </row>
    <row r="640" spans="1:15" x14ac:dyDescent="0.35">
      <c r="A640" s="216">
        <f t="shared" si="95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90"/>
        <v>547.4</v>
      </c>
      <c r="G640" s="8">
        <v>40</v>
      </c>
      <c r="H640" s="8">
        <v>40</v>
      </c>
      <c r="I640" s="18">
        <f t="shared" si="85"/>
        <v>4.7619047619047616E-2</v>
      </c>
      <c r="J640" s="18">
        <f t="shared" si="91"/>
        <v>203.87857142857141</v>
      </c>
      <c r="K640" s="10">
        <f t="shared" si="92"/>
        <v>44.853285714285711</v>
      </c>
      <c r="L640" s="202">
        <v>79.558095238095248</v>
      </c>
      <c r="M640" s="202">
        <v>4.7504761904761903</v>
      </c>
      <c r="N640" s="10">
        <f t="shared" si="96"/>
        <v>333.04042857142855</v>
      </c>
      <c r="O640" s="11">
        <f t="shared" si="97"/>
        <v>0.60840414426640221</v>
      </c>
    </row>
    <row r="641" spans="1:15" x14ac:dyDescent="0.35">
      <c r="A641" s="216">
        <f t="shared" si="95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90"/>
        <v>307.3</v>
      </c>
      <c r="G641" s="8">
        <v>0</v>
      </c>
      <c r="H641" s="8">
        <v>0</v>
      </c>
      <c r="I641" s="18">
        <f t="shared" si="85"/>
        <v>0</v>
      </c>
      <c r="J641" s="18">
        <f t="shared" si="91"/>
        <v>0</v>
      </c>
      <c r="K641" s="10">
        <f t="shared" si="92"/>
        <v>0</v>
      </c>
      <c r="L641" s="202">
        <v>0</v>
      </c>
      <c r="M641" s="202">
        <v>0</v>
      </c>
      <c r="N641" s="10">
        <f t="shared" si="96"/>
        <v>0</v>
      </c>
      <c r="O641" s="11">
        <f t="shared" si="97"/>
        <v>0</v>
      </c>
    </row>
    <row r="642" spans="1:15" x14ac:dyDescent="0.35">
      <c r="A642" s="216">
        <f t="shared" si="95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90"/>
        <v>137.69999999999999</v>
      </c>
      <c r="G642" s="8">
        <v>0</v>
      </c>
      <c r="H642" s="8">
        <v>0</v>
      </c>
      <c r="I642" s="18">
        <f t="shared" si="85"/>
        <v>0</v>
      </c>
      <c r="J642" s="18">
        <f t="shared" si="91"/>
        <v>0</v>
      </c>
      <c r="K642" s="10">
        <f t="shared" si="92"/>
        <v>0</v>
      </c>
      <c r="L642" s="202">
        <v>0</v>
      </c>
      <c r="M642" s="202">
        <v>0</v>
      </c>
      <c r="N642" s="10">
        <f t="shared" si="96"/>
        <v>0</v>
      </c>
      <c r="O642" s="11">
        <f t="shared" si="97"/>
        <v>0</v>
      </c>
    </row>
    <row r="643" spans="1:15" x14ac:dyDescent="0.35">
      <c r="A643" s="216">
        <f t="shared" si="95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90"/>
        <v>536.1</v>
      </c>
      <c r="G643" s="8">
        <v>40</v>
      </c>
      <c r="H643" s="8">
        <v>40</v>
      </c>
      <c r="I643" s="18">
        <f t="shared" si="85"/>
        <v>4.7619047619047616E-2</v>
      </c>
      <c r="J643" s="18">
        <f t="shared" si="91"/>
        <v>203.87857142857141</v>
      </c>
      <c r="K643" s="10">
        <f t="shared" si="92"/>
        <v>44.853285714285711</v>
      </c>
      <c r="L643" s="202">
        <v>79.558095238095248</v>
      </c>
      <c r="M643" s="202">
        <v>4.7504761904761903</v>
      </c>
      <c r="N643" s="10">
        <f t="shared" si="96"/>
        <v>333.04042857142855</v>
      </c>
      <c r="O643" s="11">
        <f t="shared" si="97"/>
        <v>0.62122818237535637</v>
      </c>
    </row>
    <row r="644" spans="1:15" x14ac:dyDescent="0.35">
      <c r="A644" s="216">
        <f t="shared" si="95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90"/>
        <v>4434.25</v>
      </c>
      <c r="G644" s="8">
        <v>510</v>
      </c>
      <c r="H644" s="8">
        <v>510</v>
      </c>
      <c r="I644" s="18">
        <f t="shared" si="85"/>
        <v>0.6071428571428571</v>
      </c>
      <c r="J644" s="18">
        <f t="shared" si="91"/>
        <v>2599.4517857142855</v>
      </c>
      <c r="K644" s="10">
        <f t="shared" si="92"/>
        <v>571.87939285714276</v>
      </c>
      <c r="L644" s="202">
        <v>1014.3657142857143</v>
      </c>
      <c r="M644" s="202">
        <v>60.568571428571424</v>
      </c>
      <c r="N644" s="10">
        <f t="shared" si="96"/>
        <v>4246.2654642857133</v>
      </c>
      <c r="O644" s="11">
        <f t="shared" si="97"/>
        <v>0.95760623877447448</v>
      </c>
    </row>
    <row r="645" spans="1:15" x14ac:dyDescent="0.35">
      <c r="A645" s="216">
        <f t="shared" si="95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90"/>
        <v>349</v>
      </c>
      <c r="G645" s="8">
        <v>0</v>
      </c>
      <c r="H645" s="8">
        <v>0</v>
      </c>
      <c r="I645" s="18">
        <f t="shared" si="85"/>
        <v>0</v>
      </c>
      <c r="J645" s="18">
        <f t="shared" si="91"/>
        <v>0</v>
      </c>
      <c r="K645" s="10">
        <f t="shared" si="92"/>
        <v>0</v>
      </c>
      <c r="L645" s="202">
        <v>0</v>
      </c>
      <c r="M645" s="202">
        <v>0</v>
      </c>
      <c r="N645" s="10">
        <f t="shared" si="96"/>
        <v>0</v>
      </c>
      <c r="O645" s="11">
        <f t="shared" si="97"/>
        <v>0</v>
      </c>
    </row>
    <row r="646" spans="1:15" x14ac:dyDescent="0.35">
      <c r="A646" s="216">
        <f t="shared" si="95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90"/>
        <v>406.5</v>
      </c>
      <c r="G646" s="8">
        <v>0</v>
      </c>
      <c r="H646" s="8">
        <v>0</v>
      </c>
      <c r="I646" s="18">
        <f t="shared" si="85"/>
        <v>0</v>
      </c>
      <c r="J646" s="18">
        <f t="shared" si="91"/>
        <v>0</v>
      </c>
      <c r="K646" s="10">
        <f t="shared" si="92"/>
        <v>0</v>
      </c>
      <c r="L646" s="202">
        <v>0</v>
      </c>
      <c r="M646" s="202">
        <v>0</v>
      </c>
      <c r="N646" s="10">
        <f t="shared" si="96"/>
        <v>0</v>
      </c>
      <c r="O646" s="11">
        <f t="shared" si="97"/>
        <v>0</v>
      </c>
    </row>
    <row r="647" spans="1:15" x14ac:dyDescent="0.35">
      <c r="A647" s="216">
        <f t="shared" si="95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90"/>
        <v>404.1</v>
      </c>
      <c r="G647" s="8">
        <v>0</v>
      </c>
      <c r="H647" s="8">
        <v>0</v>
      </c>
      <c r="I647" s="18">
        <f t="shared" si="85"/>
        <v>0</v>
      </c>
      <c r="J647" s="18">
        <f t="shared" si="91"/>
        <v>0</v>
      </c>
      <c r="K647" s="10">
        <f t="shared" si="92"/>
        <v>0</v>
      </c>
      <c r="L647" s="202">
        <v>0</v>
      </c>
      <c r="M647" s="202">
        <v>0</v>
      </c>
      <c r="N647" s="10">
        <f t="shared" si="96"/>
        <v>0</v>
      </c>
      <c r="O647" s="11">
        <f t="shared" si="97"/>
        <v>0</v>
      </c>
    </row>
    <row r="648" spans="1:15" x14ac:dyDescent="0.35">
      <c r="A648" s="216">
        <f t="shared" si="95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90"/>
        <v>408.5</v>
      </c>
      <c r="G648" s="8">
        <v>0</v>
      </c>
      <c r="H648" s="8">
        <v>0</v>
      </c>
      <c r="I648" s="18">
        <f t="shared" si="85"/>
        <v>0</v>
      </c>
      <c r="J648" s="18">
        <f t="shared" si="91"/>
        <v>0</v>
      </c>
      <c r="K648" s="10">
        <f t="shared" si="92"/>
        <v>0</v>
      </c>
      <c r="L648" s="202">
        <v>0</v>
      </c>
      <c r="M648" s="202">
        <v>0</v>
      </c>
      <c r="N648" s="10">
        <f t="shared" si="96"/>
        <v>0</v>
      </c>
      <c r="O648" s="11">
        <f t="shared" si="97"/>
        <v>0</v>
      </c>
    </row>
    <row r="649" spans="1:15" x14ac:dyDescent="0.35">
      <c r="A649" s="216">
        <f t="shared" si="95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90"/>
        <v>1814.6</v>
      </c>
      <c r="G649" s="8">
        <v>190</v>
      </c>
      <c r="H649" s="8">
        <v>190</v>
      </c>
      <c r="I649" s="18">
        <f t="shared" si="85"/>
        <v>0.22619047619047619</v>
      </c>
      <c r="J649" s="18">
        <f t="shared" si="91"/>
        <v>968.42321428571427</v>
      </c>
      <c r="K649" s="10">
        <f t="shared" si="92"/>
        <v>213.05310714285713</v>
      </c>
      <c r="L649" s="202">
        <v>377.90095238095239</v>
      </c>
      <c r="M649" s="202">
        <v>22.564761904761905</v>
      </c>
      <c r="N649" s="10">
        <f t="shared" si="96"/>
        <v>1581.9420357142856</v>
      </c>
      <c r="O649" s="11">
        <f t="shared" si="97"/>
        <v>0.87178553715104468</v>
      </c>
    </row>
    <row r="650" spans="1:15" x14ac:dyDescent="0.35">
      <c r="A650" s="216">
        <f t="shared" si="95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90"/>
        <v>358.3</v>
      </c>
      <c r="G650" s="8">
        <v>0</v>
      </c>
      <c r="H650" s="8">
        <v>0</v>
      </c>
      <c r="I650" s="18">
        <f t="shared" si="85"/>
        <v>0</v>
      </c>
      <c r="J650" s="18">
        <f t="shared" si="91"/>
        <v>0</v>
      </c>
      <c r="K650" s="10">
        <f t="shared" si="92"/>
        <v>0</v>
      </c>
      <c r="L650" s="202">
        <v>0</v>
      </c>
      <c r="M650" s="202">
        <v>0</v>
      </c>
      <c r="N650" s="10">
        <f t="shared" si="96"/>
        <v>0</v>
      </c>
      <c r="O650" s="11">
        <f t="shared" si="97"/>
        <v>0</v>
      </c>
    </row>
    <row r="651" spans="1:15" x14ac:dyDescent="0.35">
      <c r="A651" s="216">
        <f t="shared" si="95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90"/>
        <v>341</v>
      </c>
      <c r="G651" s="8">
        <v>0</v>
      </c>
      <c r="H651" s="8">
        <v>0</v>
      </c>
      <c r="I651" s="18">
        <f t="shared" si="85"/>
        <v>0</v>
      </c>
      <c r="J651" s="18">
        <f t="shared" si="91"/>
        <v>0</v>
      </c>
      <c r="K651" s="10">
        <f t="shared" si="92"/>
        <v>0</v>
      </c>
      <c r="L651" s="202">
        <v>0</v>
      </c>
      <c r="M651" s="202">
        <v>0</v>
      </c>
      <c r="N651" s="10">
        <f t="shared" si="96"/>
        <v>0</v>
      </c>
      <c r="O651" s="11">
        <f t="shared" si="97"/>
        <v>0</v>
      </c>
    </row>
    <row r="652" spans="1:15" x14ac:dyDescent="0.35">
      <c r="A652" s="216">
        <f t="shared" si="95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90"/>
        <v>2259.8000000000002</v>
      </c>
      <c r="G652" s="8">
        <v>195</v>
      </c>
      <c r="H652" s="8">
        <v>195</v>
      </c>
      <c r="I652" s="18">
        <f t="shared" ref="I652:I712" si="98">H652/840</f>
        <v>0.23214285714285715</v>
      </c>
      <c r="J652" s="18">
        <f t="shared" si="91"/>
        <v>993.90803571428569</v>
      </c>
      <c r="K652" s="10">
        <f t="shared" si="92"/>
        <v>218.65976785714284</v>
      </c>
      <c r="L652" s="202">
        <v>387.84571428571434</v>
      </c>
      <c r="M652" s="202">
        <v>23.158571428571431</v>
      </c>
      <c r="N652" s="10">
        <f t="shared" si="96"/>
        <v>1623.5720892857144</v>
      </c>
      <c r="O652" s="11">
        <f t="shared" si="97"/>
        <v>0.84945957687736851</v>
      </c>
    </row>
    <row r="653" spans="1:15" x14ac:dyDescent="0.35">
      <c r="A653" s="216">
        <f t="shared" si="95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90"/>
        <v>383.21</v>
      </c>
      <c r="G653" s="8">
        <v>0</v>
      </c>
      <c r="H653" s="8">
        <v>0</v>
      </c>
      <c r="I653" s="18">
        <f t="shared" si="98"/>
        <v>0</v>
      </c>
      <c r="J653" s="18">
        <f t="shared" si="91"/>
        <v>0</v>
      </c>
      <c r="K653" s="10">
        <f t="shared" si="92"/>
        <v>0</v>
      </c>
      <c r="L653" s="202">
        <v>0</v>
      </c>
      <c r="M653" s="202">
        <v>0</v>
      </c>
      <c r="N653" s="10">
        <f t="shared" si="96"/>
        <v>0</v>
      </c>
      <c r="O653" s="11">
        <f t="shared" si="97"/>
        <v>0</v>
      </c>
    </row>
    <row r="654" spans="1:15" x14ac:dyDescent="0.35">
      <c r="A654" s="216">
        <f t="shared" si="95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90"/>
        <v>122.4</v>
      </c>
      <c r="G654" s="8">
        <v>0</v>
      </c>
      <c r="H654" s="8">
        <v>0</v>
      </c>
      <c r="I654" s="18">
        <f t="shared" si="98"/>
        <v>0</v>
      </c>
      <c r="J654" s="18">
        <f t="shared" si="91"/>
        <v>0</v>
      </c>
      <c r="K654" s="10">
        <f t="shared" si="92"/>
        <v>0</v>
      </c>
      <c r="L654" s="202">
        <v>0</v>
      </c>
      <c r="M654" s="202">
        <v>0</v>
      </c>
      <c r="N654" s="10">
        <f t="shared" si="96"/>
        <v>0</v>
      </c>
      <c r="O654" s="11">
        <f t="shared" si="97"/>
        <v>0</v>
      </c>
    </row>
    <row r="655" spans="1:15" x14ac:dyDescent="0.35">
      <c r="A655" s="216">
        <f t="shared" si="95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90"/>
        <v>186.3</v>
      </c>
      <c r="G655" s="8">
        <v>0</v>
      </c>
      <c r="H655" s="8">
        <v>0</v>
      </c>
      <c r="I655" s="18">
        <f t="shared" si="98"/>
        <v>0</v>
      </c>
      <c r="J655" s="18">
        <f t="shared" si="91"/>
        <v>0</v>
      </c>
      <c r="K655" s="10">
        <f t="shared" si="92"/>
        <v>0</v>
      </c>
      <c r="L655" s="202">
        <v>0</v>
      </c>
      <c r="M655" s="202">
        <v>0</v>
      </c>
      <c r="N655" s="10">
        <f t="shared" si="96"/>
        <v>0</v>
      </c>
      <c r="O655" s="11">
        <f t="shared" si="97"/>
        <v>0</v>
      </c>
    </row>
    <row r="656" spans="1:15" x14ac:dyDescent="0.35">
      <c r="A656" s="216">
        <f t="shared" si="95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90"/>
        <v>989.04</v>
      </c>
      <c r="G656" s="8">
        <v>44.5</v>
      </c>
      <c r="H656" s="8">
        <v>44.5</v>
      </c>
      <c r="I656" s="18">
        <f t="shared" si="98"/>
        <v>5.2976190476190475E-2</v>
      </c>
      <c r="J656" s="18">
        <f t="shared" si="91"/>
        <v>226.8149107142857</v>
      </c>
      <c r="K656" s="10">
        <f t="shared" si="92"/>
        <v>49.899280357142857</v>
      </c>
      <c r="L656" s="202">
        <v>88.508380952380961</v>
      </c>
      <c r="M656" s="202">
        <v>5.2849047619047624</v>
      </c>
      <c r="N656" s="10">
        <f t="shared" si="96"/>
        <v>370.50747678571429</v>
      </c>
      <c r="O656" s="11">
        <f t="shared" si="97"/>
        <v>0.37461323787280021</v>
      </c>
    </row>
    <row r="657" spans="1:15" x14ac:dyDescent="0.35">
      <c r="A657" s="216">
        <f t="shared" si="95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90"/>
        <v>336.3</v>
      </c>
      <c r="G657" s="8">
        <v>22</v>
      </c>
      <c r="H657" s="8">
        <v>22</v>
      </c>
      <c r="I657" s="18">
        <f t="shared" si="98"/>
        <v>2.6190476190476191E-2</v>
      </c>
      <c r="J657" s="18">
        <f t="shared" si="91"/>
        <v>112.13321428571429</v>
      </c>
      <c r="K657" s="10">
        <f t="shared" si="92"/>
        <v>24.669307142857143</v>
      </c>
      <c r="L657" s="202">
        <v>43.756952380952384</v>
      </c>
      <c r="M657" s="202">
        <v>2.6127619047619048</v>
      </c>
      <c r="N657" s="10">
        <f t="shared" si="96"/>
        <v>183.1722357142857</v>
      </c>
      <c r="O657" s="11">
        <f t="shared" si="97"/>
        <v>0.54466915169279129</v>
      </c>
    </row>
    <row r="658" spans="1:15" x14ac:dyDescent="0.35">
      <c r="A658" s="216">
        <f t="shared" si="95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90"/>
        <v>990</v>
      </c>
      <c r="G658" s="8">
        <v>44.5</v>
      </c>
      <c r="H658" s="8">
        <v>44.5</v>
      </c>
      <c r="I658" s="18">
        <f t="shared" si="98"/>
        <v>5.2976190476190475E-2</v>
      </c>
      <c r="J658" s="18">
        <f t="shared" si="91"/>
        <v>226.8149107142857</v>
      </c>
      <c r="K658" s="10">
        <f t="shared" si="92"/>
        <v>49.899280357142857</v>
      </c>
      <c r="L658" s="202">
        <v>88.508380952380961</v>
      </c>
      <c r="M658" s="202">
        <v>5.2849047619047624</v>
      </c>
      <c r="N658" s="10">
        <f t="shared" si="96"/>
        <v>370.50747678571429</v>
      </c>
      <c r="O658" s="11">
        <f t="shared" si="97"/>
        <v>0.37424997655122655</v>
      </c>
    </row>
    <row r="659" spans="1:15" x14ac:dyDescent="0.35">
      <c r="A659" s="216">
        <f t="shared" si="95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90"/>
        <v>329.6</v>
      </c>
      <c r="G659" s="8">
        <v>22</v>
      </c>
      <c r="H659" s="8">
        <v>22</v>
      </c>
      <c r="I659" s="18">
        <f t="shared" si="98"/>
        <v>2.6190476190476191E-2</v>
      </c>
      <c r="J659" s="18">
        <f t="shared" si="91"/>
        <v>112.13321428571429</v>
      </c>
      <c r="K659" s="10">
        <f t="shared" si="92"/>
        <v>24.669307142857143</v>
      </c>
      <c r="L659" s="202">
        <v>43.756952380952384</v>
      </c>
      <c r="M659" s="202">
        <v>2.6127619047619048</v>
      </c>
      <c r="N659" s="10">
        <f t="shared" si="96"/>
        <v>183.1722357142857</v>
      </c>
      <c r="O659" s="11">
        <f t="shared" si="97"/>
        <v>0.5557410064147017</v>
      </c>
    </row>
    <row r="660" spans="1:15" x14ac:dyDescent="0.35">
      <c r="A660" s="216">
        <f t="shared" si="95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90"/>
        <v>564.20000000000005</v>
      </c>
      <c r="G660" s="8">
        <v>20</v>
      </c>
      <c r="H660" s="8">
        <v>20</v>
      </c>
      <c r="I660" s="18">
        <f t="shared" si="98"/>
        <v>2.3809523809523808E-2</v>
      </c>
      <c r="J660" s="18">
        <f t="shared" si="91"/>
        <v>101.9392857142857</v>
      </c>
      <c r="K660" s="10">
        <f t="shared" si="92"/>
        <v>22.426642857142856</v>
      </c>
      <c r="L660" s="202">
        <v>39.779047619047624</v>
      </c>
      <c r="M660" s="202">
        <v>2.3752380952380951</v>
      </c>
      <c r="N660" s="10">
        <f t="shared" si="96"/>
        <v>166.52021428571427</v>
      </c>
      <c r="O660" s="11">
        <f t="shared" si="97"/>
        <v>0.29514394591583526</v>
      </c>
    </row>
    <row r="661" spans="1:15" x14ac:dyDescent="0.35">
      <c r="A661" s="216">
        <f t="shared" si="95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90"/>
        <v>123.2</v>
      </c>
      <c r="G661" s="8">
        <v>0</v>
      </c>
      <c r="H661" s="8">
        <v>0</v>
      </c>
      <c r="I661" s="18">
        <f t="shared" si="98"/>
        <v>0</v>
      </c>
      <c r="J661" s="18">
        <f t="shared" si="91"/>
        <v>0</v>
      </c>
      <c r="K661" s="10">
        <f t="shared" si="92"/>
        <v>0</v>
      </c>
      <c r="L661" s="202">
        <v>0</v>
      </c>
      <c r="M661" s="202">
        <v>0</v>
      </c>
      <c r="N661" s="10">
        <f t="shared" si="96"/>
        <v>0</v>
      </c>
      <c r="O661" s="11">
        <f t="shared" si="97"/>
        <v>0</v>
      </c>
    </row>
    <row r="662" spans="1:15" x14ac:dyDescent="0.35">
      <c r="A662" s="216">
        <f t="shared" si="95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90"/>
        <v>325.3</v>
      </c>
      <c r="G662" s="8">
        <v>0</v>
      </c>
      <c r="H662" s="8">
        <v>0</v>
      </c>
      <c r="I662" s="18">
        <f t="shared" si="98"/>
        <v>0</v>
      </c>
      <c r="J662" s="18">
        <f t="shared" si="91"/>
        <v>0</v>
      </c>
      <c r="K662" s="10">
        <f t="shared" si="92"/>
        <v>0</v>
      </c>
      <c r="L662" s="202">
        <v>0</v>
      </c>
      <c r="M662" s="202">
        <v>0</v>
      </c>
      <c r="N662" s="10">
        <f t="shared" si="96"/>
        <v>0</v>
      </c>
      <c r="O662" s="11">
        <f t="shared" si="97"/>
        <v>0</v>
      </c>
    </row>
    <row r="663" spans="1:15" x14ac:dyDescent="0.35">
      <c r="A663" s="216">
        <f t="shared" si="95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si="90"/>
        <v>314.2</v>
      </c>
      <c r="G663" s="8">
        <v>0</v>
      </c>
      <c r="H663" s="8">
        <v>0</v>
      </c>
      <c r="I663" s="18">
        <f t="shared" si="98"/>
        <v>0</v>
      </c>
      <c r="J663" s="18">
        <f t="shared" si="91"/>
        <v>0</v>
      </c>
      <c r="K663" s="10">
        <f t="shared" si="92"/>
        <v>0</v>
      </c>
      <c r="L663" s="202">
        <v>0</v>
      </c>
      <c r="M663" s="202">
        <v>0</v>
      </c>
      <c r="N663" s="10">
        <f t="shared" si="96"/>
        <v>0</v>
      </c>
      <c r="O663" s="11">
        <f t="shared" si="97"/>
        <v>0</v>
      </c>
    </row>
    <row r="664" spans="1:15" x14ac:dyDescent="0.35">
      <c r="A664" s="216">
        <f t="shared" si="95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90"/>
        <v>418.8</v>
      </c>
      <c r="G664" s="8">
        <v>0</v>
      </c>
      <c r="H664" s="8">
        <v>0</v>
      </c>
      <c r="I664" s="18">
        <f t="shared" si="98"/>
        <v>0</v>
      </c>
      <c r="J664" s="18">
        <f t="shared" si="91"/>
        <v>0</v>
      </c>
      <c r="K664" s="10">
        <f t="shared" si="92"/>
        <v>0</v>
      </c>
      <c r="L664" s="202">
        <v>0</v>
      </c>
      <c r="M664" s="202">
        <v>0</v>
      </c>
      <c r="N664" s="10">
        <f t="shared" si="96"/>
        <v>0</v>
      </c>
      <c r="O664" s="11">
        <f t="shared" si="97"/>
        <v>0</v>
      </c>
    </row>
    <row r="665" spans="1:15" x14ac:dyDescent="0.35">
      <c r="A665" s="216">
        <f t="shared" si="95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si="90"/>
        <v>435.7</v>
      </c>
      <c r="G665" s="8">
        <v>0</v>
      </c>
      <c r="H665" s="8">
        <v>0</v>
      </c>
      <c r="I665" s="18">
        <f t="shared" si="98"/>
        <v>0</v>
      </c>
      <c r="J665" s="18">
        <f t="shared" ref="J665:J716" si="99">I665*$J$2</f>
        <v>0</v>
      </c>
      <c r="K665" s="10">
        <f t="shared" ref="K665:K716" si="100">J665*0.22</f>
        <v>0</v>
      </c>
      <c r="L665" s="202">
        <v>0</v>
      </c>
      <c r="M665" s="202">
        <v>0</v>
      </c>
      <c r="N665" s="10">
        <f t="shared" si="96"/>
        <v>0</v>
      </c>
      <c r="O665" s="11">
        <f t="shared" si="97"/>
        <v>0</v>
      </c>
    </row>
    <row r="666" spans="1:15" x14ac:dyDescent="0.35">
      <c r="A666" s="216">
        <f t="shared" si="95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90"/>
        <v>416.2</v>
      </c>
      <c r="G666" s="8">
        <v>0</v>
      </c>
      <c r="H666" s="8">
        <v>0</v>
      </c>
      <c r="I666" s="18">
        <f t="shared" si="98"/>
        <v>0</v>
      </c>
      <c r="J666" s="18">
        <f t="shared" si="99"/>
        <v>0</v>
      </c>
      <c r="K666" s="10">
        <f t="shared" si="100"/>
        <v>0</v>
      </c>
      <c r="L666" s="202">
        <v>0</v>
      </c>
      <c r="M666" s="202">
        <v>0</v>
      </c>
      <c r="N666" s="10">
        <f t="shared" si="96"/>
        <v>0</v>
      </c>
      <c r="O666" s="11">
        <f t="shared" si="97"/>
        <v>0</v>
      </c>
    </row>
    <row r="667" spans="1:15" x14ac:dyDescent="0.35">
      <c r="A667" s="216">
        <f t="shared" si="95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90"/>
        <v>4569.2</v>
      </c>
      <c r="G667" s="8">
        <v>300</v>
      </c>
      <c r="H667" s="8">
        <v>300</v>
      </c>
      <c r="I667" s="18">
        <f t="shared" si="98"/>
        <v>0.35714285714285715</v>
      </c>
      <c r="J667" s="18">
        <f t="shared" si="99"/>
        <v>1529.0892857142858</v>
      </c>
      <c r="K667" s="10">
        <f t="shared" si="100"/>
        <v>336.39964285714285</v>
      </c>
      <c r="L667" s="202">
        <v>596.68571428571431</v>
      </c>
      <c r="M667" s="202">
        <v>35.628571428571433</v>
      </c>
      <c r="N667" s="10">
        <f t="shared" si="96"/>
        <v>2497.8032142857146</v>
      </c>
      <c r="O667" s="11">
        <f t="shared" si="97"/>
        <v>0.54666095033828999</v>
      </c>
    </row>
    <row r="668" spans="1:15" x14ac:dyDescent="0.35">
      <c r="A668" s="216">
        <f t="shared" si="95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90"/>
        <v>310</v>
      </c>
      <c r="G668" s="8">
        <v>0</v>
      </c>
      <c r="H668" s="8">
        <v>0</v>
      </c>
      <c r="I668" s="18">
        <f t="shared" si="98"/>
        <v>0</v>
      </c>
      <c r="J668" s="18">
        <f t="shared" si="99"/>
        <v>0</v>
      </c>
      <c r="K668" s="10">
        <f t="shared" si="100"/>
        <v>0</v>
      </c>
      <c r="L668" s="202">
        <v>0</v>
      </c>
      <c r="M668" s="202">
        <v>0</v>
      </c>
      <c r="N668" s="10">
        <f t="shared" si="96"/>
        <v>0</v>
      </c>
      <c r="O668" s="11">
        <f t="shared" si="97"/>
        <v>0</v>
      </c>
    </row>
    <row r="669" spans="1:15" x14ac:dyDescent="0.35">
      <c r="A669" s="216">
        <f t="shared" si="95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ref="F669:F723" si="101">C669+D669+E669</f>
        <v>336.4</v>
      </c>
      <c r="G669" s="8">
        <v>0</v>
      </c>
      <c r="H669" s="8">
        <v>0</v>
      </c>
      <c r="I669" s="18">
        <f t="shared" si="98"/>
        <v>0</v>
      </c>
      <c r="J669" s="18">
        <f t="shared" si="99"/>
        <v>0</v>
      </c>
      <c r="K669" s="10">
        <f t="shared" si="100"/>
        <v>0</v>
      </c>
      <c r="L669" s="202">
        <v>0</v>
      </c>
      <c r="M669" s="202">
        <v>0</v>
      </c>
      <c r="N669" s="10">
        <f t="shared" ref="N669:N700" si="102">J669+K669+L669+M669</f>
        <v>0</v>
      </c>
      <c r="O669" s="11">
        <f t="shared" ref="O669:O700" si="103">N669/C669</f>
        <v>0</v>
      </c>
    </row>
    <row r="670" spans="1:15" x14ac:dyDescent="0.35">
      <c r="A670" s="216">
        <f t="shared" ref="A670:A723" si="104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101"/>
        <v>133.69999999999999</v>
      </c>
      <c r="G670" s="8">
        <v>0</v>
      </c>
      <c r="H670" s="8">
        <v>0</v>
      </c>
      <c r="I670" s="18">
        <f t="shared" si="98"/>
        <v>0</v>
      </c>
      <c r="J670" s="18">
        <f t="shared" si="99"/>
        <v>0</v>
      </c>
      <c r="K670" s="10">
        <f t="shared" si="100"/>
        <v>0</v>
      </c>
      <c r="L670" s="202">
        <v>0</v>
      </c>
      <c r="M670" s="202">
        <v>0</v>
      </c>
      <c r="N670" s="10">
        <f t="shared" si="102"/>
        <v>0</v>
      </c>
      <c r="O670" s="11">
        <f t="shared" si="103"/>
        <v>0</v>
      </c>
    </row>
    <row r="671" spans="1:15" x14ac:dyDescent="0.35">
      <c r="A671" s="216">
        <f t="shared" si="104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101"/>
        <v>136.80000000000001</v>
      </c>
      <c r="G671" s="8">
        <v>0</v>
      </c>
      <c r="H671" s="8">
        <v>0</v>
      </c>
      <c r="I671" s="18">
        <f t="shared" si="98"/>
        <v>0</v>
      </c>
      <c r="J671" s="18">
        <f t="shared" si="99"/>
        <v>0</v>
      </c>
      <c r="K671" s="10">
        <f t="shared" si="100"/>
        <v>0</v>
      </c>
      <c r="L671" s="202">
        <v>0</v>
      </c>
      <c r="M671" s="202">
        <v>0</v>
      </c>
      <c r="N671" s="10">
        <f t="shared" si="102"/>
        <v>0</v>
      </c>
      <c r="O671" s="11">
        <f t="shared" si="103"/>
        <v>0</v>
      </c>
    </row>
    <row r="672" spans="1:15" x14ac:dyDescent="0.35">
      <c r="A672" s="216">
        <f t="shared" si="104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101"/>
        <v>126.6</v>
      </c>
      <c r="G672" s="8">
        <v>0</v>
      </c>
      <c r="H672" s="8">
        <v>0</v>
      </c>
      <c r="I672" s="18">
        <f t="shared" si="98"/>
        <v>0</v>
      </c>
      <c r="J672" s="18">
        <f t="shared" si="99"/>
        <v>0</v>
      </c>
      <c r="K672" s="10">
        <f t="shared" si="100"/>
        <v>0</v>
      </c>
      <c r="L672" s="202">
        <v>0</v>
      </c>
      <c r="M672" s="202">
        <v>0</v>
      </c>
      <c r="N672" s="10">
        <f t="shared" si="102"/>
        <v>0</v>
      </c>
      <c r="O672" s="11">
        <f t="shared" si="103"/>
        <v>0</v>
      </c>
    </row>
    <row r="673" spans="1:15" x14ac:dyDescent="0.35">
      <c r="A673" s="216">
        <f t="shared" si="104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101"/>
        <v>360.6</v>
      </c>
      <c r="G673" s="8">
        <v>0</v>
      </c>
      <c r="H673" s="8">
        <v>0</v>
      </c>
      <c r="I673" s="18">
        <f t="shared" si="98"/>
        <v>0</v>
      </c>
      <c r="J673" s="18">
        <f t="shared" si="99"/>
        <v>0</v>
      </c>
      <c r="K673" s="10">
        <f t="shared" si="100"/>
        <v>0</v>
      </c>
      <c r="L673" s="202">
        <v>0</v>
      </c>
      <c r="M673" s="202">
        <v>0</v>
      </c>
      <c r="N673" s="10">
        <f t="shared" si="102"/>
        <v>0</v>
      </c>
      <c r="O673" s="11">
        <f t="shared" si="103"/>
        <v>0</v>
      </c>
    </row>
    <row r="674" spans="1:15" x14ac:dyDescent="0.35">
      <c r="A674" s="216">
        <f t="shared" si="104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101"/>
        <v>132.1</v>
      </c>
      <c r="G674" s="8">
        <v>0</v>
      </c>
      <c r="H674" s="8">
        <v>0</v>
      </c>
      <c r="I674" s="18">
        <f t="shared" si="98"/>
        <v>0</v>
      </c>
      <c r="J674" s="18">
        <f t="shared" si="99"/>
        <v>0</v>
      </c>
      <c r="K674" s="10">
        <f t="shared" si="100"/>
        <v>0</v>
      </c>
      <c r="L674" s="202">
        <v>0</v>
      </c>
      <c r="M674" s="202">
        <v>0</v>
      </c>
      <c r="N674" s="10">
        <f t="shared" si="102"/>
        <v>0</v>
      </c>
      <c r="O674" s="11">
        <f t="shared" si="103"/>
        <v>0</v>
      </c>
    </row>
    <row r="675" spans="1:15" x14ac:dyDescent="0.35">
      <c r="A675" s="216">
        <f t="shared" si="104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101"/>
        <v>381.1</v>
      </c>
      <c r="G675" s="8">
        <v>0</v>
      </c>
      <c r="H675" s="8">
        <v>0</v>
      </c>
      <c r="I675" s="18">
        <f t="shared" si="98"/>
        <v>0</v>
      </c>
      <c r="J675" s="18">
        <f t="shared" si="99"/>
        <v>0</v>
      </c>
      <c r="K675" s="10">
        <f t="shared" si="100"/>
        <v>0</v>
      </c>
      <c r="L675" s="202">
        <v>0</v>
      </c>
      <c r="M675" s="202">
        <v>0</v>
      </c>
      <c r="N675" s="10">
        <f t="shared" si="102"/>
        <v>0</v>
      </c>
      <c r="O675" s="11">
        <f t="shared" si="103"/>
        <v>0</v>
      </c>
    </row>
    <row r="676" spans="1:15" x14ac:dyDescent="0.35">
      <c r="A676" s="216">
        <f t="shared" si="104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101"/>
        <v>4362.6399999999994</v>
      </c>
      <c r="G676" s="8">
        <v>372.8</v>
      </c>
      <c r="H676" s="8">
        <v>372.8</v>
      </c>
      <c r="I676" s="18">
        <f t="shared" si="98"/>
        <v>0.44380952380952382</v>
      </c>
      <c r="J676" s="18">
        <f t="shared" si="99"/>
        <v>1900.1482857142857</v>
      </c>
      <c r="K676" s="10">
        <f t="shared" si="100"/>
        <v>418.03262285714288</v>
      </c>
      <c r="L676" s="202">
        <v>741.48144761904769</v>
      </c>
      <c r="M676" s="202">
        <v>44.274438095238096</v>
      </c>
      <c r="N676" s="10">
        <f t="shared" si="102"/>
        <v>3103.9367942857143</v>
      </c>
      <c r="O676" s="11">
        <f t="shared" si="103"/>
        <v>0.71971340592887922</v>
      </c>
    </row>
    <row r="677" spans="1:15" x14ac:dyDescent="0.35">
      <c r="A677" s="216">
        <f t="shared" si="104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101"/>
        <v>33.4</v>
      </c>
      <c r="G677" s="8">
        <v>0</v>
      </c>
      <c r="H677" s="8">
        <v>0</v>
      </c>
      <c r="I677" s="18">
        <f t="shared" si="98"/>
        <v>0</v>
      </c>
      <c r="J677" s="18">
        <f t="shared" si="99"/>
        <v>0</v>
      </c>
      <c r="K677" s="10">
        <f t="shared" si="100"/>
        <v>0</v>
      </c>
      <c r="L677" s="202">
        <v>0</v>
      </c>
      <c r="M677" s="202">
        <v>0</v>
      </c>
      <c r="N677" s="10">
        <f t="shared" si="102"/>
        <v>0</v>
      </c>
      <c r="O677" s="11">
        <f t="shared" si="103"/>
        <v>0</v>
      </c>
    </row>
    <row r="678" spans="1:15" x14ac:dyDescent="0.35">
      <c r="A678" s="216">
        <f t="shared" si="104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101"/>
        <v>3952.23</v>
      </c>
      <c r="G678" s="8">
        <v>450.5</v>
      </c>
      <c r="H678" s="8">
        <v>450.5</v>
      </c>
      <c r="I678" s="18">
        <f t="shared" si="98"/>
        <v>0.53630952380952379</v>
      </c>
      <c r="J678" s="18">
        <f t="shared" si="99"/>
        <v>2296.1824107142857</v>
      </c>
      <c r="K678" s="10">
        <f t="shared" si="100"/>
        <v>505.16013035714286</v>
      </c>
      <c r="L678" s="202">
        <v>896.02304761904759</v>
      </c>
      <c r="M678" s="202">
        <v>53.502238095238098</v>
      </c>
      <c r="N678" s="10">
        <f t="shared" si="102"/>
        <v>3750.8678267857144</v>
      </c>
      <c r="O678" s="11">
        <f t="shared" si="103"/>
        <v>0.97154367873063241</v>
      </c>
    </row>
    <row r="679" spans="1:15" x14ac:dyDescent="0.35">
      <c r="A679" s="216">
        <f t="shared" si="104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101"/>
        <v>83</v>
      </c>
      <c r="G679" s="8">
        <v>0</v>
      </c>
      <c r="H679" s="8">
        <v>0</v>
      </c>
      <c r="I679" s="18">
        <f t="shared" si="98"/>
        <v>0</v>
      </c>
      <c r="J679" s="18">
        <f t="shared" si="99"/>
        <v>0</v>
      </c>
      <c r="K679" s="10">
        <f t="shared" si="100"/>
        <v>0</v>
      </c>
      <c r="L679" s="202">
        <v>0</v>
      </c>
      <c r="M679" s="202">
        <v>0</v>
      </c>
      <c r="N679" s="10">
        <f t="shared" si="102"/>
        <v>0</v>
      </c>
      <c r="O679" s="11">
        <f t="shared" si="103"/>
        <v>0</v>
      </c>
    </row>
    <row r="680" spans="1:15" x14ac:dyDescent="0.35">
      <c r="A680" s="216">
        <f t="shared" si="104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101"/>
        <v>120.4</v>
      </c>
      <c r="G680" s="8">
        <v>0</v>
      </c>
      <c r="H680" s="8">
        <v>0</v>
      </c>
      <c r="I680" s="18">
        <f t="shared" si="98"/>
        <v>0</v>
      </c>
      <c r="J680" s="18">
        <f t="shared" si="99"/>
        <v>0</v>
      </c>
      <c r="K680" s="10">
        <f t="shared" si="100"/>
        <v>0</v>
      </c>
      <c r="L680" s="202">
        <v>0</v>
      </c>
      <c r="M680" s="202">
        <v>0</v>
      </c>
      <c r="N680" s="10">
        <f t="shared" si="102"/>
        <v>0</v>
      </c>
      <c r="O680" s="11">
        <f t="shared" si="103"/>
        <v>0</v>
      </c>
    </row>
    <row r="681" spans="1:15" x14ac:dyDescent="0.35">
      <c r="A681" s="216">
        <f t="shared" si="104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101"/>
        <v>128.19999999999999</v>
      </c>
      <c r="G681" s="8">
        <v>0</v>
      </c>
      <c r="H681" s="8">
        <v>0</v>
      </c>
      <c r="I681" s="18">
        <f t="shared" si="98"/>
        <v>0</v>
      </c>
      <c r="J681" s="18">
        <f t="shared" si="99"/>
        <v>0</v>
      </c>
      <c r="K681" s="10">
        <f t="shared" si="100"/>
        <v>0</v>
      </c>
      <c r="L681" s="202">
        <v>0</v>
      </c>
      <c r="M681" s="202">
        <v>0</v>
      </c>
      <c r="N681" s="10">
        <f t="shared" si="102"/>
        <v>0</v>
      </c>
      <c r="O681" s="11">
        <f t="shared" si="103"/>
        <v>0</v>
      </c>
    </row>
    <row r="682" spans="1:15" x14ac:dyDescent="0.35">
      <c r="A682" s="216">
        <f t="shared" si="104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101"/>
        <v>121.8</v>
      </c>
      <c r="G682" s="8">
        <v>0</v>
      </c>
      <c r="H682" s="8">
        <v>0</v>
      </c>
      <c r="I682" s="18">
        <f t="shared" si="98"/>
        <v>0</v>
      </c>
      <c r="J682" s="18">
        <f t="shared" si="99"/>
        <v>0</v>
      </c>
      <c r="K682" s="10">
        <f t="shared" si="100"/>
        <v>0</v>
      </c>
      <c r="L682" s="202">
        <v>0</v>
      </c>
      <c r="M682" s="202">
        <v>0</v>
      </c>
      <c r="N682" s="10">
        <f t="shared" si="102"/>
        <v>0</v>
      </c>
      <c r="O682" s="11">
        <f t="shared" si="103"/>
        <v>0</v>
      </c>
    </row>
    <row r="683" spans="1:15" x14ac:dyDescent="0.35">
      <c r="A683" s="216">
        <f t="shared" si="104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101"/>
        <v>96.5</v>
      </c>
      <c r="G683" s="8">
        <v>0</v>
      </c>
      <c r="H683" s="8">
        <v>0</v>
      </c>
      <c r="I683" s="18">
        <f t="shared" si="98"/>
        <v>0</v>
      </c>
      <c r="J683" s="18">
        <f t="shared" si="99"/>
        <v>0</v>
      </c>
      <c r="K683" s="10">
        <f t="shared" si="100"/>
        <v>0</v>
      </c>
      <c r="L683" s="202">
        <v>0</v>
      </c>
      <c r="M683" s="202">
        <v>0</v>
      </c>
      <c r="N683" s="10">
        <f t="shared" si="102"/>
        <v>0</v>
      </c>
      <c r="O683" s="11">
        <f t="shared" si="103"/>
        <v>0</v>
      </c>
    </row>
    <row r="684" spans="1:15" x14ac:dyDescent="0.35">
      <c r="A684" s="216">
        <f t="shared" si="104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101"/>
        <v>433.8</v>
      </c>
      <c r="G684" s="8">
        <v>0</v>
      </c>
      <c r="H684" s="8">
        <v>0</v>
      </c>
      <c r="I684" s="18">
        <f t="shared" si="98"/>
        <v>0</v>
      </c>
      <c r="J684" s="18">
        <f t="shared" si="99"/>
        <v>0</v>
      </c>
      <c r="K684" s="10">
        <f t="shared" si="100"/>
        <v>0</v>
      </c>
      <c r="L684" s="202">
        <v>0</v>
      </c>
      <c r="M684" s="202">
        <v>0</v>
      </c>
      <c r="N684" s="10">
        <f t="shared" si="102"/>
        <v>0</v>
      </c>
      <c r="O684" s="11">
        <f t="shared" si="103"/>
        <v>0</v>
      </c>
    </row>
    <row r="685" spans="1:15" x14ac:dyDescent="0.35">
      <c r="A685" s="216">
        <f t="shared" si="104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101"/>
        <v>233.7</v>
      </c>
      <c r="G685" s="8">
        <v>0</v>
      </c>
      <c r="H685" s="8">
        <v>0</v>
      </c>
      <c r="I685" s="18">
        <f t="shared" si="98"/>
        <v>0</v>
      </c>
      <c r="J685" s="18">
        <f t="shared" si="99"/>
        <v>0</v>
      </c>
      <c r="K685" s="10">
        <f t="shared" si="100"/>
        <v>0</v>
      </c>
      <c r="L685" s="202">
        <v>0</v>
      </c>
      <c r="M685" s="202">
        <v>0</v>
      </c>
      <c r="N685" s="10">
        <f t="shared" si="102"/>
        <v>0</v>
      </c>
      <c r="O685" s="11">
        <f t="shared" si="103"/>
        <v>0</v>
      </c>
    </row>
    <row r="686" spans="1:15" x14ac:dyDescent="0.35">
      <c r="A686" s="216">
        <f t="shared" si="104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101"/>
        <v>1511.8</v>
      </c>
      <c r="G686" s="8">
        <v>100</v>
      </c>
      <c r="H686" s="8">
        <v>100</v>
      </c>
      <c r="I686" s="18">
        <f t="shared" si="98"/>
        <v>0.11904761904761904</v>
      </c>
      <c r="J686" s="18">
        <f t="shared" si="99"/>
        <v>509.6964285714285</v>
      </c>
      <c r="K686" s="10">
        <f t="shared" si="100"/>
        <v>112.13321428571427</v>
      </c>
      <c r="L686" s="202">
        <v>198.89523809523808</v>
      </c>
      <c r="M686" s="202">
        <v>11.876190476190477</v>
      </c>
      <c r="N686" s="10">
        <f t="shared" si="102"/>
        <v>832.60107142857123</v>
      </c>
      <c r="O686" s="11">
        <f t="shared" si="103"/>
        <v>0.55073493281424213</v>
      </c>
    </row>
    <row r="687" spans="1:15" x14ac:dyDescent="0.35">
      <c r="A687" s="216">
        <f t="shared" si="104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101"/>
        <v>63.2</v>
      </c>
      <c r="G687" s="8">
        <v>0</v>
      </c>
      <c r="H687" s="8">
        <v>0</v>
      </c>
      <c r="I687" s="18">
        <f t="shared" si="98"/>
        <v>0</v>
      </c>
      <c r="J687" s="18">
        <f t="shared" si="99"/>
        <v>0</v>
      </c>
      <c r="K687" s="10">
        <f t="shared" si="100"/>
        <v>0</v>
      </c>
      <c r="L687" s="202">
        <v>0</v>
      </c>
      <c r="M687" s="202">
        <v>0</v>
      </c>
      <c r="N687" s="10">
        <f t="shared" si="102"/>
        <v>0</v>
      </c>
      <c r="O687" s="11">
        <f t="shared" si="103"/>
        <v>0</v>
      </c>
    </row>
    <row r="688" spans="1:15" x14ac:dyDescent="0.35">
      <c r="A688" s="216">
        <f t="shared" si="104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101"/>
        <v>1307.8</v>
      </c>
      <c r="G688" s="8">
        <v>93.6</v>
      </c>
      <c r="H688" s="8">
        <v>93.6</v>
      </c>
      <c r="I688" s="18">
        <f t="shared" si="98"/>
        <v>0.11142857142857142</v>
      </c>
      <c r="J688" s="18">
        <f t="shared" si="99"/>
        <v>477.0758571428571</v>
      </c>
      <c r="K688" s="10">
        <f t="shared" si="100"/>
        <v>104.95668857142856</v>
      </c>
      <c r="L688" s="202">
        <v>186.16594285714285</v>
      </c>
      <c r="M688" s="202">
        <v>11.116114285714286</v>
      </c>
      <c r="N688" s="10">
        <f t="shared" si="102"/>
        <v>779.31460285714275</v>
      </c>
      <c r="O688" s="11">
        <f t="shared" si="103"/>
        <v>0.59589738710593576</v>
      </c>
    </row>
    <row r="689" spans="1:15" x14ac:dyDescent="0.35">
      <c r="A689" s="216">
        <f t="shared" si="104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101"/>
        <v>122</v>
      </c>
      <c r="G689" s="8">
        <v>0</v>
      </c>
      <c r="H689" s="8">
        <v>0</v>
      </c>
      <c r="I689" s="18">
        <f t="shared" si="98"/>
        <v>0</v>
      </c>
      <c r="J689" s="18">
        <f t="shared" si="99"/>
        <v>0</v>
      </c>
      <c r="K689" s="10">
        <f t="shared" si="100"/>
        <v>0</v>
      </c>
      <c r="L689" s="202">
        <v>0</v>
      </c>
      <c r="M689" s="202">
        <v>0</v>
      </c>
      <c r="N689" s="10">
        <f t="shared" si="102"/>
        <v>0</v>
      </c>
      <c r="O689" s="11">
        <f t="shared" si="103"/>
        <v>0</v>
      </c>
    </row>
    <row r="690" spans="1:15" x14ac:dyDescent="0.35">
      <c r="A690" s="216">
        <f t="shared" si="104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101"/>
        <v>305.10000000000002</v>
      </c>
      <c r="G690" s="8">
        <v>0</v>
      </c>
      <c r="H690" s="8">
        <v>0</v>
      </c>
      <c r="I690" s="18">
        <f t="shared" si="98"/>
        <v>0</v>
      </c>
      <c r="J690" s="18">
        <f t="shared" si="99"/>
        <v>0</v>
      </c>
      <c r="K690" s="10">
        <f t="shared" si="100"/>
        <v>0</v>
      </c>
      <c r="L690" s="202">
        <v>0</v>
      </c>
      <c r="M690" s="202">
        <v>0</v>
      </c>
      <c r="N690" s="10">
        <f t="shared" si="102"/>
        <v>0</v>
      </c>
      <c r="O690" s="11">
        <f t="shared" si="103"/>
        <v>0</v>
      </c>
    </row>
    <row r="691" spans="1:15" x14ac:dyDescent="0.35">
      <c r="A691" s="216">
        <f t="shared" si="104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101"/>
        <v>390.7</v>
      </c>
      <c r="G691" s="8">
        <v>0</v>
      </c>
      <c r="H691" s="8">
        <v>0</v>
      </c>
      <c r="I691" s="18">
        <f t="shared" si="98"/>
        <v>0</v>
      </c>
      <c r="J691" s="18">
        <f t="shared" si="99"/>
        <v>0</v>
      </c>
      <c r="K691" s="10">
        <f t="shared" si="100"/>
        <v>0</v>
      </c>
      <c r="L691" s="202">
        <v>0</v>
      </c>
      <c r="M691" s="202">
        <v>0</v>
      </c>
      <c r="N691" s="10">
        <f t="shared" si="102"/>
        <v>0</v>
      </c>
      <c r="O691" s="11">
        <f t="shared" si="103"/>
        <v>0</v>
      </c>
    </row>
    <row r="692" spans="1:15" x14ac:dyDescent="0.35">
      <c r="A692" s="216">
        <f t="shared" si="104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101"/>
        <v>306.89999999999998</v>
      </c>
      <c r="G692" s="8">
        <v>0</v>
      </c>
      <c r="H692" s="8">
        <v>0</v>
      </c>
      <c r="I692" s="18">
        <f t="shared" si="98"/>
        <v>0</v>
      </c>
      <c r="J692" s="18">
        <f t="shared" si="99"/>
        <v>0</v>
      </c>
      <c r="K692" s="10">
        <f t="shared" si="100"/>
        <v>0</v>
      </c>
      <c r="L692" s="202">
        <v>0</v>
      </c>
      <c r="M692" s="202">
        <v>0</v>
      </c>
      <c r="N692" s="10">
        <f t="shared" si="102"/>
        <v>0</v>
      </c>
      <c r="O692" s="11">
        <f t="shared" si="103"/>
        <v>0</v>
      </c>
    </row>
    <row r="693" spans="1:15" x14ac:dyDescent="0.35">
      <c r="A693" s="216">
        <f t="shared" si="104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101"/>
        <v>6304.0500000000011</v>
      </c>
      <c r="G693" s="8">
        <v>520</v>
      </c>
      <c r="H693" s="8">
        <v>520</v>
      </c>
      <c r="I693" s="18">
        <f t="shared" si="98"/>
        <v>0.61904761904761907</v>
      </c>
      <c r="J693" s="18">
        <f t="shared" si="99"/>
        <v>2650.4214285714284</v>
      </c>
      <c r="K693" s="10">
        <f t="shared" si="100"/>
        <v>583.09271428571424</v>
      </c>
      <c r="L693" s="202">
        <v>1034.2552380952382</v>
      </c>
      <c r="M693" s="202">
        <v>61.756190476190483</v>
      </c>
      <c r="N693" s="10">
        <f t="shared" si="102"/>
        <v>4329.5255714285713</v>
      </c>
      <c r="O693" s="11">
        <f t="shared" si="103"/>
        <v>0.71158391141676125</v>
      </c>
    </row>
    <row r="694" spans="1:15" x14ac:dyDescent="0.35">
      <c r="A694" s="216">
        <f t="shared" si="104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101"/>
        <v>125.9</v>
      </c>
      <c r="G694" s="8">
        <v>0</v>
      </c>
      <c r="H694" s="8">
        <v>0</v>
      </c>
      <c r="I694" s="18">
        <f t="shared" si="98"/>
        <v>0</v>
      </c>
      <c r="J694" s="18">
        <f t="shared" si="99"/>
        <v>0</v>
      </c>
      <c r="K694" s="10">
        <f t="shared" si="100"/>
        <v>0</v>
      </c>
      <c r="L694" s="202">
        <v>0</v>
      </c>
      <c r="M694" s="202">
        <v>0</v>
      </c>
      <c r="N694" s="10">
        <f t="shared" si="102"/>
        <v>0</v>
      </c>
      <c r="O694" s="11">
        <f t="shared" si="103"/>
        <v>0</v>
      </c>
    </row>
    <row r="695" spans="1:15" x14ac:dyDescent="0.35">
      <c r="A695" s="216">
        <f t="shared" si="104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101"/>
        <v>144.75</v>
      </c>
      <c r="G695" s="8">
        <v>0</v>
      </c>
      <c r="H695" s="8">
        <v>0</v>
      </c>
      <c r="I695" s="18">
        <f t="shared" si="98"/>
        <v>0</v>
      </c>
      <c r="J695" s="18">
        <f t="shared" si="99"/>
        <v>0</v>
      </c>
      <c r="K695" s="10">
        <f t="shared" si="100"/>
        <v>0</v>
      </c>
      <c r="L695" s="202">
        <v>0</v>
      </c>
      <c r="M695" s="202">
        <v>0</v>
      </c>
      <c r="N695" s="10">
        <f t="shared" si="102"/>
        <v>0</v>
      </c>
      <c r="O695" s="11">
        <f t="shared" si="103"/>
        <v>0</v>
      </c>
    </row>
    <row r="696" spans="1:15" x14ac:dyDescent="0.35">
      <c r="A696" s="216">
        <f t="shared" si="104"/>
        <v>92</v>
      </c>
      <c r="B696" s="14" t="s">
        <v>284</v>
      </c>
      <c r="C696" s="8">
        <f>димвенканали!C696</f>
        <v>122.4</v>
      </c>
      <c r="D696" s="8">
        <f>димвенканали!D696</f>
        <v>130.1</v>
      </c>
      <c r="E696" s="8">
        <f>димвенканали!E696</f>
        <v>0</v>
      </c>
      <c r="F696" s="8">
        <f t="shared" si="101"/>
        <v>252.5</v>
      </c>
      <c r="G696" s="8"/>
      <c r="H696" s="8"/>
      <c r="I696" s="18">
        <f t="shared" si="98"/>
        <v>0</v>
      </c>
      <c r="J696" s="18">
        <f t="shared" si="99"/>
        <v>0</v>
      </c>
      <c r="K696" s="10">
        <f t="shared" si="100"/>
        <v>0</v>
      </c>
      <c r="L696" s="202">
        <v>0</v>
      </c>
      <c r="M696" s="202">
        <v>0</v>
      </c>
      <c r="N696" s="10">
        <f t="shared" si="102"/>
        <v>0</v>
      </c>
      <c r="O696" s="11">
        <f t="shared" si="103"/>
        <v>0</v>
      </c>
    </row>
    <row r="697" spans="1:15" x14ac:dyDescent="0.35">
      <c r="A697" s="216">
        <f t="shared" si="104"/>
        <v>93</v>
      </c>
      <c r="B697" s="14" t="s">
        <v>285</v>
      </c>
      <c r="C697" s="8">
        <f>димвенканали!C697</f>
        <v>250.2</v>
      </c>
      <c r="D697" s="8">
        <f>димвенканали!D697</f>
        <v>0</v>
      </c>
      <c r="E697" s="8">
        <f>димвенканали!E697</f>
        <v>182.9</v>
      </c>
      <c r="F697" s="8">
        <f t="shared" si="101"/>
        <v>433.1</v>
      </c>
      <c r="G697" s="8"/>
      <c r="H697" s="8"/>
      <c r="I697" s="18">
        <f t="shared" si="98"/>
        <v>0</v>
      </c>
      <c r="J697" s="18">
        <f t="shared" si="99"/>
        <v>0</v>
      </c>
      <c r="K697" s="10">
        <f t="shared" si="100"/>
        <v>0</v>
      </c>
      <c r="L697" s="202">
        <v>0</v>
      </c>
      <c r="M697" s="202">
        <v>0</v>
      </c>
      <c r="N697" s="10">
        <f t="shared" si="102"/>
        <v>0</v>
      </c>
      <c r="O697" s="11">
        <f t="shared" si="103"/>
        <v>0</v>
      </c>
    </row>
    <row r="698" spans="1:15" x14ac:dyDescent="0.35">
      <c r="A698" s="216">
        <f t="shared" si="104"/>
        <v>94</v>
      </c>
      <c r="B698" s="14" t="s">
        <v>286</v>
      </c>
      <c r="C698" s="8">
        <f>димвенканали!C698</f>
        <v>327.2</v>
      </c>
      <c r="D698" s="8">
        <f>димвенканали!D698</f>
        <v>32.299999999999997</v>
      </c>
      <c r="E698" s="8">
        <f>димвенканали!E698</f>
        <v>188.7</v>
      </c>
      <c r="F698" s="8">
        <f t="shared" si="101"/>
        <v>548.20000000000005</v>
      </c>
      <c r="G698" s="8"/>
      <c r="H698" s="8"/>
      <c r="I698" s="18">
        <f t="shared" si="98"/>
        <v>0</v>
      </c>
      <c r="J698" s="18">
        <f t="shared" si="99"/>
        <v>0</v>
      </c>
      <c r="K698" s="10">
        <f t="shared" si="100"/>
        <v>0</v>
      </c>
      <c r="L698" s="202">
        <v>0</v>
      </c>
      <c r="M698" s="202">
        <v>0</v>
      </c>
      <c r="N698" s="10">
        <f t="shared" si="102"/>
        <v>0</v>
      </c>
      <c r="O698" s="11">
        <f t="shared" si="103"/>
        <v>0</v>
      </c>
    </row>
    <row r="699" spans="1:15" x14ac:dyDescent="0.35">
      <c r="A699" s="216">
        <f t="shared" si="104"/>
        <v>95</v>
      </c>
      <c r="B699" s="14" t="s">
        <v>287</v>
      </c>
      <c r="C699" s="8">
        <f>димвенканали!C699</f>
        <v>103.4</v>
      </c>
      <c r="D699" s="8">
        <f>димвенканали!D699</f>
        <v>0</v>
      </c>
      <c r="E699" s="8">
        <f>димвенканали!E699</f>
        <v>91</v>
      </c>
      <c r="F699" s="8">
        <f t="shared" si="101"/>
        <v>194.4</v>
      </c>
      <c r="G699" s="8"/>
      <c r="H699" s="8"/>
      <c r="I699" s="18">
        <f t="shared" si="98"/>
        <v>0</v>
      </c>
      <c r="J699" s="18">
        <f t="shared" si="99"/>
        <v>0</v>
      </c>
      <c r="K699" s="10">
        <f t="shared" si="100"/>
        <v>0</v>
      </c>
      <c r="L699" s="202">
        <v>0</v>
      </c>
      <c r="M699" s="202">
        <v>0</v>
      </c>
      <c r="N699" s="10">
        <f t="shared" si="102"/>
        <v>0</v>
      </c>
      <c r="O699" s="11">
        <f t="shared" si="103"/>
        <v>0</v>
      </c>
    </row>
    <row r="700" spans="1:15" x14ac:dyDescent="0.35">
      <c r="A700" s="216">
        <f t="shared" si="104"/>
        <v>96</v>
      </c>
      <c r="B700" s="14" t="s">
        <v>288</v>
      </c>
      <c r="C700" s="8">
        <f>димвенканали!C700</f>
        <v>208.6</v>
      </c>
      <c r="D700" s="8">
        <f>димвенканали!D700</f>
        <v>0</v>
      </c>
      <c r="E700" s="8">
        <f>димвенканали!E700</f>
        <v>50.5</v>
      </c>
      <c r="F700" s="8">
        <f t="shared" si="101"/>
        <v>259.10000000000002</v>
      </c>
      <c r="G700" s="8"/>
      <c r="H700" s="8"/>
      <c r="I700" s="18">
        <f t="shared" si="98"/>
        <v>0</v>
      </c>
      <c r="J700" s="18">
        <f t="shared" si="99"/>
        <v>0</v>
      </c>
      <c r="K700" s="10">
        <f t="shared" si="100"/>
        <v>0</v>
      </c>
      <c r="L700" s="202">
        <v>0</v>
      </c>
      <c r="M700" s="202">
        <v>0</v>
      </c>
      <c r="N700" s="10">
        <f t="shared" si="102"/>
        <v>0</v>
      </c>
      <c r="O700" s="11">
        <f t="shared" si="103"/>
        <v>0</v>
      </c>
    </row>
    <row r="701" spans="1:15" x14ac:dyDescent="0.35">
      <c r="A701" s="216">
        <f t="shared" si="104"/>
        <v>97</v>
      </c>
      <c r="B701" s="14" t="s">
        <v>289</v>
      </c>
      <c r="C701" s="8">
        <f>димвенканали!C701</f>
        <v>71.2</v>
      </c>
      <c r="D701" s="8">
        <f>димвенканали!D701</f>
        <v>38.9</v>
      </c>
      <c r="E701" s="8">
        <f>димвенканали!E701</f>
        <v>0</v>
      </c>
      <c r="F701" s="8">
        <f t="shared" si="101"/>
        <v>110.1</v>
      </c>
      <c r="G701" s="8"/>
      <c r="H701" s="8"/>
      <c r="I701" s="18">
        <f t="shared" si="98"/>
        <v>0</v>
      </c>
      <c r="J701" s="18">
        <f t="shared" si="99"/>
        <v>0</v>
      </c>
      <c r="K701" s="10">
        <f t="shared" si="100"/>
        <v>0</v>
      </c>
      <c r="L701" s="202">
        <v>0</v>
      </c>
      <c r="M701" s="202">
        <v>0</v>
      </c>
      <c r="N701" s="10">
        <f t="shared" ref="N701:N723" si="105">J701+K701+L701+M701</f>
        <v>0</v>
      </c>
      <c r="O701" s="11">
        <f t="shared" ref="O701:O724" si="106">N701/C701</f>
        <v>0</v>
      </c>
    </row>
    <row r="702" spans="1:15" x14ac:dyDescent="0.35">
      <c r="A702" s="216">
        <f t="shared" si="104"/>
        <v>98</v>
      </c>
      <c r="B702" s="14" t="s">
        <v>290</v>
      </c>
      <c r="C702" s="8">
        <f>димвенканали!C702</f>
        <v>158.30000000000001</v>
      </c>
      <c r="D702" s="8">
        <f>димвенканали!D702</f>
        <v>0</v>
      </c>
      <c r="E702" s="8">
        <f>димвенканали!E702</f>
        <v>0</v>
      </c>
      <c r="F702" s="8">
        <f t="shared" si="101"/>
        <v>158.30000000000001</v>
      </c>
      <c r="G702" s="8"/>
      <c r="H702" s="8"/>
      <c r="I702" s="18">
        <f t="shared" si="98"/>
        <v>0</v>
      </c>
      <c r="J702" s="18">
        <f t="shared" si="99"/>
        <v>0</v>
      </c>
      <c r="K702" s="10">
        <f t="shared" si="100"/>
        <v>0</v>
      </c>
      <c r="L702" s="202">
        <v>0</v>
      </c>
      <c r="M702" s="202">
        <v>0</v>
      </c>
      <c r="N702" s="10">
        <f t="shared" si="105"/>
        <v>0</v>
      </c>
      <c r="O702" s="11">
        <f t="shared" si="106"/>
        <v>0</v>
      </c>
    </row>
    <row r="703" spans="1:15" x14ac:dyDescent="0.35">
      <c r="A703" s="216">
        <f t="shared" si="104"/>
        <v>99</v>
      </c>
      <c r="B703" s="14" t="s">
        <v>291</v>
      </c>
      <c r="C703" s="8">
        <f>димвенканали!C703</f>
        <v>88.6</v>
      </c>
      <c r="D703" s="8">
        <f>димвенканали!D703</f>
        <v>0</v>
      </c>
      <c r="E703" s="8">
        <f>димвенканали!E703</f>
        <v>0</v>
      </c>
      <c r="F703" s="8">
        <f t="shared" si="101"/>
        <v>88.6</v>
      </c>
      <c r="G703" s="8"/>
      <c r="H703" s="8"/>
      <c r="I703" s="18">
        <f t="shared" si="98"/>
        <v>0</v>
      </c>
      <c r="J703" s="18">
        <f t="shared" si="99"/>
        <v>0</v>
      </c>
      <c r="K703" s="10">
        <f t="shared" si="100"/>
        <v>0</v>
      </c>
      <c r="L703" s="202">
        <v>0</v>
      </c>
      <c r="M703" s="202">
        <v>0</v>
      </c>
      <c r="N703" s="10">
        <f t="shared" si="105"/>
        <v>0</v>
      </c>
      <c r="O703" s="11">
        <f t="shared" si="106"/>
        <v>0</v>
      </c>
    </row>
    <row r="704" spans="1:15" x14ac:dyDescent="0.35">
      <c r="A704" s="216">
        <f t="shared" si="104"/>
        <v>100</v>
      </c>
      <c r="B704" s="14" t="s">
        <v>292</v>
      </c>
      <c r="C704" s="8">
        <f>димвенканали!C704</f>
        <v>102.5</v>
      </c>
      <c r="D704" s="8">
        <f>димвенканали!D704</f>
        <v>0</v>
      </c>
      <c r="E704" s="8">
        <f>димвенканали!E704</f>
        <v>0</v>
      </c>
      <c r="F704" s="8">
        <f t="shared" si="101"/>
        <v>102.5</v>
      </c>
      <c r="G704" s="8"/>
      <c r="H704" s="8"/>
      <c r="I704" s="18">
        <f t="shared" si="98"/>
        <v>0</v>
      </c>
      <c r="J704" s="18">
        <f t="shared" si="99"/>
        <v>0</v>
      </c>
      <c r="K704" s="10">
        <f t="shared" si="100"/>
        <v>0</v>
      </c>
      <c r="L704" s="202">
        <v>0</v>
      </c>
      <c r="M704" s="202">
        <v>0</v>
      </c>
      <c r="N704" s="10">
        <f t="shared" si="105"/>
        <v>0</v>
      </c>
      <c r="O704" s="11">
        <f t="shared" si="106"/>
        <v>0</v>
      </c>
    </row>
    <row r="705" spans="1:16" x14ac:dyDescent="0.35">
      <c r="A705" s="216">
        <f t="shared" si="104"/>
        <v>101</v>
      </c>
      <c r="B705" s="14" t="s">
        <v>294</v>
      </c>
      <c r="C705" s="8">
        <f>димвенканали!C705</f>
        <v>74.400000000000006</v>
      </c>
      <c r="D705" s="8">
        <f>димвенканали!D705</f>
        <v>0</v>
      </c>
      <c r="E705" s="8">
        <f>димвенканали!E705</f>
        <v>0</v>
      </c>
      <c r="F705" s="8">
        <f t="shared" si="101"/>
        <v>74.400000000000006</v>
      </c>
      <c r="G705" s="8"/>
      <c r="H705" s="8"/>
      <c r="I705" s="18">
        <f t="shared" si="98"/>
        <v>0</v>
      </c>
      <c r="J705" s="18">
        <f t="shared" si="99"/>
        <v>0</v>
      </c>
      <c r="K705" s="10">
        <f t="shared" si="100"/>
        <v>0</v>
      </c>
      <c r="L705" s="202">
        <v>0</v>
      </c>
      <c r="M705" s="202">
        <v>0</v>
      </c>
      <c r="N705" s="10">
        <f t="shared" si="105"/>
        <v>0</v>
      </c>
      <c r="O705" s="11">
        <f t="shared" si="106"/>
        <v>0</v>
      </c>
    </row>
    <row r="706" spans="1:16" x14ac:dyDescent="0.35">
      <c r="A706" s="216">
        <f t="shared" si="104"/>
        <v>102</v>
      </c>
      <c r="B706" s="14" t="s">
        <v>295</v>
      </c>
      <c r="C706" s="8">
        <f>димвенканали!C706</f>
        <v>66.400000000000006</v>
      </c>
      <c r="D706" s="8">
        <f>димвенканали!D706</f>
        <v>0</v>
      </c>
      <c r="E706" s="8">
        <f>димвенканали!E706</f>
        <v>0</v>
      </c>
      <c r="F706" s="8">
        <f t="shared" si="101"/>
        <v>66.400000000000006</v>
      </c>
      <c r="G706" s="8"/>
      <c r="H706" s="8"/>
      <c r="I706" s="18">
        <f t="shared" si="98"/>
        <v>0</v>
      </c>
      <c r="J706" s="18">
        <f t="shared" si="99"/>
        <v>0</v>
      </c>
      <c r="K706" s="10">
        <f t="shared" si="100"/>
        <v>0</v>
      </c>
      <c r="L706" s="202">
        <v>0</v>
      </c>
      <c r="M706" s="202">
        <v>0</v>
      </c>
      <c r="N706" s="10">
        <f t="shared" si="105"/>
        <v>0</v>
      </c>
      <c r="O706" s="11">
        <f t="shared" si="106"/>
        <v>0</v>
      </c>
    </row>
    <row r="707" spans="1:16" x14ac:dyDescent="0.35">
      <c r="A707" s="216">
        <f t="shared" si="104"/>
        <v>103</v>
      </c>
      <c r="B707" s="14" t="s">
        <v>296</v>
      </c>
      <c r="C707" s="8">
        <f>димвенканали!C707</f>
        <v>292.8</v>
      </c>
      <c r="D707" s="8">
        <f>димвенканали!D707</f>
        <v>0</v>
      </c>
      <c r="E707" s="8">
        <f>димвенканали!E707</f>
        <v>0</v>
      </c>
      <c r="F707" s="8">
        <f t="shared" si="101"/>
        <v>292.8</v>
      </c>
      <c r="G707" s="8"/>
      <c r="H707" s="8"/>
      <c r="I707" s="18">
        <f t="shared" si="98"/>
        <v>0</v>
      </c>
      <c r="J707" s="18">
        <f t="shared" si="99"/>
        <v>0</v>
      </c>
      <c r="K707" s="10">
        <f t="shared" si="100"/>
        <v>0</v>
      </c>
      <c r="L707" s="202">
        <v>0</v>
      </c>
      <c r="M707" s="202">
        <v>0</v>
      </c>
      <c r="N707" s="10">
        <f t="shared" si="105"/>
        <v>0</v>
      </c>
      <c r="O707" s="11">
        <f t="shared" si="106"/>
        <v>0</v>
      </c>
    </row>
    <row r="708" spans="1:16" x14ac:dyDescent="0.35">
      <c r="A708" s="216">
        <f t="shared" si="104"/>
        <v>104</v>
      </c>
      <c r="B708" s="14" t="s">
        <v>297</v>
      </c>
      <c r="C708" s="8">
        <f>димвенканали!C708</f>
        <v>80.5</v>
      </c>
      <c r="D708" s="8">
        <f>димвенканали!D708</f>
        <v>0</v>
      </c>
      <c r="E708" s="8">
        <f>димвенканали!E708</f>
        <v>0</v>
      </c>
      <c r="F708" s="8">
        <f t="shared" si="101"/>
        <v>80.5</v>
      </c>
      <c r="G708" s="8"/>
      <c r="H708" s="8"/>
      <c r="I708" s="18">
        <f t="shared" si="98"/>
        <v>0</v>
      </c>
      <c r="J708" s="18">
        <f t="shared" si="99"/>
        <v>0</v>
      </c>
      <c r="K708" s="10">
        <f t="shared" si="100"/>
        <v>0</v>
      </c>
      <c r="L708" s="202">
        <v>0</v>
      </c>
      <c r="M708" s="202">
        <v>0</v>
      </c>
      <c r="N708" s="10">
        <f t="shared" si="105"/>
        <v>0</v>
      </c>
      <c r="O708" s="11">
        <f t="shared" si="106"/>
        <v>0</v>
      </c>
    </row>
    <row r="709" spans="1:16" x14ac:dyDescent="0.35">
      <c r="A709" s="216">
        <f t="shared" si="104"/>
        <v>105</v>
      </c>
      <c r="B709" s="14" t="s">
        <v>298</v>
      </c>
      <c r="C709" s="8">
        <f>димвенканали!C709</f>
        <v>4108.8</v>
      </c>
      <c r="D709" s="8">
        <f>димвенканали!D709</f>
        <v>0</v>
      </c>
      <c r="E709" s="8">
        <f>димвенканали!E709</f>
        <v>118</v>
      </c>
      <c r="F709" s="8">
        <f t="shared" si="101"/>
        <v>4226.8</v>
      </c>
      <c r="G709" s="8">
        <v>395</v>
      </c>
      <c r="H709" s="8">
        <v>395</v>
      </c>
      <c r="I709" s="18">
        <f t="shared" si="98"/>
        <v>0.47023809523809523</v>
      </c>
      <c r="J709" s="18">
        <f t="shared" si="99"/>
        <v>2013.3008928571428</v>
      </c>
      <c r="K709" s="10">
        <f t="shared" si="100"/>
        <v>442.92619642857142</v>
      </c>
      <c r="L709" s="202">
        <v>785.63619047619045</v>
      </c>
      <c r="M709" s="202">
        <v>46.910952380952381</v>
      </c>
      <c r="N709" s="10">
        <f t="shared" si="105"/>
        <v>3288.7742321428573</v>
      </c>
      <c r="O709" s="11">
        <f t="shared" si="106"/>
        <v>0.80042207752698047</v>
      </c>
    </row>
    <row r="710" spans="1:16" x14ac:dyDescent="0.35">
      <c r="A710" s="216">
        <f t="shared" si="104"/>
        <v>106</v>
      </c>
      <c r="B710" s="14" t="s">
        <v>301</v>
      </c>
      <c r="C710" s="8">
        <f>димвенканали!C710</f>
        <v>4420.8999999999996</v>
      </c>
      <c r="D710" s="8">
        <f>димвенканали!D710</f>
        <v>0</v>
      </c>
      <c r="E710" s="8">
        <f>димвенканали!E710</f>
        <v>0</v>
      </c>
      <c r="F710" s="8">
        <f t="shared" si="101"/>
        <v>4420.8999999999996</v>
      </c>
      <c r="G710" s="8">
        <v>395</v>
      </c>
      <c r="H710" s="8">
        <v>395</v>
      </c>
      <c r="I710" s="18">
        <f t="shared" si="98"/>
        <v>0.47023809523809523</v>
      </c>
      <c r="J710" s="18">
        <f t="shared" si="99"/>
        <v>2013.3008928571428</v>
      </c>
      <c r="K710" s="10">
        <f t="shared" si="100"/>
        <v>442.92619642857142</v>
      </c>
      <c r="L710" s="202">
        <v>785.63619047619045</v>
      </c>
      <c r="M710" s="202">
        <v>46.910952380952381</v>
      </c>
      <c r="N710" s="10">
        <f t="shared" si="105"/>
        <v>3288.7742321428573</v>
      </c>
      <c r="O710" s="11">
        <f t="shared" si="106"/>
        <v>0.74391509243431375</v>
      </c>
    </row>
    <row r="711" spans="1:16" x14ac:dyDescent="0.35">
      <c r="A711" s="216">
        <f t="shared" si="104"/>
        <v>107</v>
      </c>
      <c r="B711" s="14" t="s">
        <v>302</v>
      </c>
      <c r="C711" s="8">
        <f>димвенканали!C711</f>
        <v>6184.2</v>
      </c>
      <c r="D711" s="8">
        <f>димвенканали!D711</f>
        <v>208.9</v>
      </c>
      <c r="E711" s="8">
        <f>димвенканали!E711</f>
        <v>36.6</v>
      </c>
      <c r="F711" s="8">
        <f t="shared" si="101"/>
        <v>6429.7</v>
      </c>
      <c r="G711" s="8">
        <v>592</v>
      </c>
      <c r="H711" s="8">
        <v>592</v>
      </c>
      <c r="I711" s="18">
        <f t="shared" si="98"/>
        <v>0.70476190476190481</v>
      </c>
      <c r="J711" s="18">
        <f t="shared" si="99"/>
        <v>3017.4028571428571</v>
      </c>
      <c r="K711" s="10">
        <f t="shared" si="100"/>
        <v>663.82862857142857</v>
      </c>
      <c r="L711" s="202">
        <v>1177.4598095238096</v>
      </c>
      <c r="M711" s="202">
        <v>70.307047619047623</v>
      </c>
      <c r="N711" s="10">
        <f t="shared" si="105"/>
        <v>4928.9983428571431</v>
      </c>
      <c r="O711" s="11">
        <f t="shared" si="106"/>
        <v>0.79703087591881627</v>
      </c>
    </row>
    <row r="712" spans="1:16" x14ac:dyDescent="0.35">
      <c r="A712" s="216">
        <f t="shared" si="104"/>
        <v>108</v>
      </c>
      <c r="B712" s="14" t="s">
        <v>303</v>
      </c>
      <c r="C712" s="8">
        <f>димвенканали!C712</f>
        <v>3391.6</v>
      </c>
      <c r="D712" s="8">
        <f>димвенканали!D712</f>
        <v>0</v>
      </c>
      <c r="E712" s="8">
        <f>димвенканали!E712</f>
        <v>0</v>
      </c>
      <c r="F712" s="8">
        <f t="shared" si="101"/>
        <v>3391.6</v>
      </c>
      <c r="G712" s="8">
        <v>323</v>
      </c>
      <c r="H712" s="8">
        <v>323</v>
      </c>
      <c r="I712" s="18">
        <f t="shared" si="98"/>
        <v>0.38452380952380955</v>
      </c>
      <c r="J712" s="18">
        <f t="shared" si="99"/>
        <v>1646.3194642857143</v>
      </c>
      <c r="K712" s="10">
        <f t="shared" si="100"/>
        <v>362.19028214285714</v>
      </c>
      <c r="L712" s="202">
        <v>642.43161904761905</v>
      </c>
      <c r="M712" s="202">
        <v>38.360095238095241</v>
      </c>
      <c r="N712" s="10">
        <f t="shared" si="105"/>
        <v>2689.3014607142854</v>
      </c>
      <c r="O712" s="11">
        <f t="shared" si="106"/>
        <v>0.79293002143952285</v>
      </c>
    </row>
    <row r="713" spans="1:16" x14ac:dyDescent="0.35">
      <c r="A713" s="216">
        <f t="shared" si="104"/>
        <v>109</v>
      </c>
      <c r="B713" s="14" t="s">
        <v>304</v>
      </c>
      <c r="C713" s="8">
        <f>димвенканали!C713</f>
        <v>4546.3</v>
      </c>
      <c r="D713" s="8">
        <f>димвенканали!D713</f>
        <v>0</v>
      </c>
      <c r="E713" s="8">
        <f>димвенканали!E713</f>
        <v>0</v>
      </c>
      <c r="F713" s="8">
        <f t="shared" si="101"/>
        <v>4546.3</v>
      </c>
      <c r="G713" s="8">
        <v>316</v>
      </c>
      <c r="H713" s="8">
        <v>316</v>
      </c>
      <c r="I713" s="18">
        <f t="shared" ref="I713:I723" si="107">H713/840</f>
        <v>0.37619047619047619</v>
      </c>
      <c r="J713" s="18">
        <f t="shared" si="99"/>
        <v>1610.6407142857142</v>
      </c>
      <c r="K713" s="10">
        <f t="shared" si="100"/>
        <v>354.34095714285712</v>
      </c>
      <c r="L713" s="202">
        <v>628.50895238095234</v>
      </c>
      <c r="M713" s="202">
        <v>37.528761904761907</v>
      </c>
      <c r="N713" s="10">
        <f t="shared" si="105"/>
        <v>2631.0193857142854</v>
      </c>
      <c r="O713" s="11">
        <f t="shared" si="106"/>
        <v>0.57871662356515963</v>
      </c>
    </row>
    <row r="714" spans="1:16" x14ac:dyDescent="0.35">
      <c r="A714" s="216">
        <f t="shared" si="104"/>
        <v>110</v>
      </c>
      <c r="B714" s="14" t="s">
        <v>305</v>
      </c>
      <c r="C714" s="8">
        <f>димвенканали!C714</f>
        <v>3942.03</v>
      </c>
      <c r="D714" s="8">
        <f>димвенканали!D714</f>
        <v>0</v>
      </c>
      <c r="E714" s="8">
        <f>димвенканали!E714</f>
        <v>0</v>
      </c>
      <c r="F714" s="8">
        <f t="shared" si="101"/>
        <v>3942.03</v>
      </c>
      <c r="G714" s="8">
        <v>387</v>
      </c>
      <c r="H714" s="8">
        <v>387</v>
      </c>
      <c r="I714" s="18">
        <f t="shared" si="107"/>
        <v>0.46071428571428569</v>
      </c>
      <c r="J714" s="18">
        <f t="shared" si="99"/>
        <v>1972.5251785714283</v>
      </c>
      <c r="K714" s="10">
        <f t="shared" si="100"/>
        <v>433.95553928571422</v>
      </c>
      <c r="L714" s="202">
        <v>769.72457142857138</v>
      </c>
      <c r="M714" s="202">
        <v>45.960857142857144</v>
      </c>
      <c r="N714" s="10">
        <f t="shared" si="105"/>
        <v>3222.1661464285712</v>
      </c>
      <c r="O714" s="11">
        <f t="shared" si="106"/>
        <v>0.81738752531781111</v>
      </c>
    </row>
    <row r="715" spans="1:16" x14ac:dyDescent="0.35">
      <c r="A715" s="216">
        <f t="shared" si="104"/>
        <v>111</v>
      </c>
      <c r="B715" s="14" t="s">
        <v>1188</v>
      </c>
      <c r="C715" s="8">
        <f>димвенканали!C715</f>
        <v>5423.9</v>
      </c>
      <c r="D715" s="8">
        <f>димвенканали!D715</f>
        <v>0</v>
      </c>
      <c r="E715" s="8">
        <f>димвенканали!E715</f>
        <v>0</v>
      </c>
      <c r="F715" s="8">
        <f t="shared" si="101"/>
        <v>5423.9</v>
      </c>
      <c r="G715" s="8">
        <v>651</v>
      </c>
      <c r="H715" s="8">
        <v>651</v>
      </c>
      <c r="I715" s="18">
        <f t="shared" si="107"/>
        <v>0.77500000000000002</v>
      </c>
      <c r="J715" s="18">
        <f t="shared" si="99"/>
        <v>3318.1237499999997</v>
      </c>
      <c r="K715" s="10">
        <f t="shared" si="100"/>
        <v>729.98722499999997</v>
      </c>
      <c r="L715" s="202">
        <v>1294.808</v>
      </c>
      <c r="M715" s="202">
        <v>77.314000000000007</v>
      </c>
      <c r="N715" s="10">
        <f t="shared" si="105"/>
        <v>5420.2329749999999</v>
      </c>
      <c r="O715" s="11">
        <f t="shared" si="106"/>
        <v>0.99932391360460193</v>
      </c>
    </row>
    <row r="716" spans="1:16" x14ac:dyDescent="0.35">
      <c r="A716" s="216">
        <f t="shared" si="104"/>
        <v>112</v>
      </c>
      <c r="B716" s="14" t="s">
        <v>306</v>
      </c>
      <c r="C716" s="8">
        <f>димвенканали!C716</f>
        <v>92.4</v>
      </c>
      <c r="D716" s="8">
        <f>димвенканали!D716</f>
        <v>0</v>
      </c>
      <c r="E716" s="8">
        <f>димвенканали!E716</f>
        <v>0</v>
      </c>
      <c r="F716" s="8">
        <f t="shared" si="101"/>
        <v>92.4</v>
      </c>
      <c r="G716" s="8"/>
      <c r="H716" s="8"/>
      <c r="I716" s="18">
        <f t="shared" si="107"/>
        <v>0</v>
      </c>
      <c r="J716" s="18">
        <f t="shared" si="99"/>
        <v>0</v>
      </c>
      <c r="K716" s="10">
        <f t="shared" si="100"/>
        <v>0</v>
      </c>
      <c r="L716" s="202">
        <v>0</v>
      </c>
      <c r="M716" s="202">
        <v>0</v>
      </c>
      <c r="N716" s="10">
        <f t="shared" si="105"/>
        <v>0</v>
      </c>
      <c r="O716" s="11">
        <f t="shared" si="106"/>
        <v>0</v>
      </c>
    </row>
    <row r="717" spans="1:16" x14ac:dyDescent="0.35">
      <c r="A717" s="216">
        <f t="shared" si="104"/>
        <v>113</v>
      </c>
      <c r="B717" s="14" t="s">
        <v>307</v>
      </c>
      <c r="C717" s="8">
        <f>димвенканали!C717</f>
        <v>26.1</v>
      </c>
      <c r="D717" s="8">
        <f>димвенканали!D717</f>
        <v>0</v>
      </c>
      <c r="E717" s="8">
        <f>димвенканали!E717</f>
        <v>0</v>
      </c>
      <c r="F717" s="8">
        <f t="shared" si="101"/>
        <v>26.1</v>
      </c>
      <c r="G717" s="8"/>
      <c r="H717" s="8"/>
      <c r="I717" s="18">
        <f t="shared" si="107"/>
        <v>0</v>
      </c>
      <c r="J717" s="18">
        <f>I717*$J$2</f>
        <v>0</v>
      </c>
      <c r="K717" s="10">
        <f t="shared" ref="K717:K763" si="108">J717*0.22</f>
        <v>0</v>
      </c>
      <c r="L717" s="202">
        <v>0</v>
      </c>
      <c r="M717" s="202">
        <v>0</v>
      </c>
      <c r="N717" s="10">
        <f t="shared" si="105"/>
        <v>0</v>
      </c>
      <c r="O717" s="11">
        <f t="shared" si="106"/>
        <v>0</v>
      </c>
    </row>
    <row r="718" spans="1:16" x14ac:dyDescent="0.35">
      <c r="A718" s="216">
        <f t="shared" si="104"/>
        <v>114</v>
      </c>
      <c r="B718" s="14" t="s">
        <v>309</v>
      </c>
      <c r="C718" s="8">
        <f>димвенканали!C718</f>
        <v>5911.3</v>
      </c>
      <c r="D718" s="8">
        <f>димвенканали!D718</f>
        <v>0</v>
      </c>
      <c r="E718" s="8">
        <f>димвенканали!E718</f>
        <v>0</v>
      </c>
      <c r="F718" s="8">
        <f t="shared" si="101"/>
        <v>5911.3</v>
      </c>
      <c r="G718" s="8">
        <v>823</v>
      </c>
      <c r="H718" s="8">
        <v>823</v>
      </c>
      <c r="I718" s="18">
        <f t="shared" si="107"/>
        <v>0.97976190476190472</v>
      </c>
      <c r="J718" s="18">
        <f>I718*$J$2</f>
        <v>4194.8016071428565</v>
      </c>
      <c r="K718" s="10">
        <f t="shared" si="108"/>
        <v>922.85635357142849</v>
      </c>
      <c r="L718" s="202">
        <v>1636.9078095238094</v>
      </c>
      <c r="M718" s="202">
        <v>97.74104761904762</v>
      </c>
      <c r="N718" s="10">
        <f t="shared" si="105"/>
        <v>6852.3068178571421</v>
      </c>
      <c r="O718" s="11">
        <f t="shared" si="106"/>
        <v>1.1591877958921288</v>
      </c>
    </row>
    <row r="719" spans="1:16" x14ac:dyDescent="0.35">
      <c r="A719" s="216">
        <f t="shared" si="104"/>
        <v>115</v>
      </c>
      <c r="B719" s="14" t="s">
        <v>310</v>
      </c>
      <c r="C719" s="8">
        <f>димвенканали!C719</f>
        <v>3419.4</v>
      </c>
      <c r="D719" s="8">
        <f>димвенканали!D719</f>
        <v>0</v>
      </c>
      <c r="E719" s="8">
        <f>димвенканали!E719</f>
        <v>0</v>
      </c>
      <c r="F719" s="8">
        <f t="shared" si="101"/>
        <v>3419.4</v>
      </c>
      <c r="G719" s="8">
        <v>252</v>
      </c>
      <c r="H719" s="8">
        <v>252</v>
      </c>
      <c r="I719" s="18">
        <f t="shared" si="107"/>
        <v>0.3</v>
      </c>
      <c r="J719" s="18">
        <f t="shared" ref="J719:J723" si="109">I719*$J$2</f>
        <v>1284.4349999999999</v>
      </c>
      <c r="K719" s="10">
        <f t="shared" si="108"/>
        <v>282.57569999999998</v>
      </c>
      <c r="L719" s="202">
        <v>501.21600000000001</v>
      </c>
      <c r="M719" s="202">
        <v>29.928000000000001</v>
      </c>
      <c r="N719" s="10">
        <f t="shared" si="105"/>
        <v>2098.1546999999996</v>
      </c>
      <c r="O719" s="11">
        <f t="shared" si="106"/>
        <v>0.61360317599578862</v>
      </c>
    </row>
    <row r="720" spans="1:16" x14ac:dyDescent="0.35">
      <c r="A720" s="216">
        <f t="shared" si="104"/>
        <v>116</v>
      </c>
      <c r="B720" s="14" t="s">
        <v>589</v>
      </c>
      <c r="C720" s="8">
        <f>димвенканали!C720</f>
        <v>1763.8</v>
      </c>
      <c r="D720" s="8">
        <f>димвенканали!D720</f>
        <v>0</v>
      </c>
      <c r="E720" s="8">
        <f>димвенканали!E720</f>
        <v>0</v>
      </c>
      <c r="F720" s="8">
        <f t="shared" si="101"/>
        <v>1763.8</v>
      </c>
      <c r="G720" s="8"/>
      <c r="H720" s="8">
        <v>79</v>
      </c>
      <c r="I720" s="18">
        <f t="shared" si="107"/>
        <v>9.4047619047619047E-2</v>
      </c>
      <c r="J720" s="18">
        <f t="shared" si="109"/>
        <v>402.66017857142856</v>
      </c>
      <c r="K720" s="10">
        <f t="shared" si="108"/>
        <v>88.58523928571428</v>
      </c>
      <c r="L720" s="202">
        <v>157.12723809523808</v>
      </c>
      <c r="M720" s="202">
        <v>9.3821904761904769</v>
      </c>
      <c r="N720" s="10">
        <f t="shared" si="105"/>
        <v>657.75484642857134</v>
      </c>
      <c r="O720" s="11">
        <f t="shared" si="106"/>
        <v>0.37291917815430964</v>
      </c>
      <c r="P720" s="11"/>
    </row>
    <row r="721" spans="1:16" x14ac:dyDescent="0.35">
      <c r="A721" s="216">
        <f t="shared" si="104"/>
        <v>117</v>
      </c>
      <c r="B721" s="14" t="s">
        <v>590</v>
      </c>
      <c r="C721" s="8">
        <f>димвенканали!C721</f>
        <v>3931</v>
      </c>
      <c r="D721" s="8">
        <f>димвенканали!D721</f>
        <v>0</v>
      </c>
      <c r="E721" s="8">
        <f>димвенканали!E721</f>
        <v>0</v>
      </c>
      <c r="F721" s="8">
        <f t="shared" si="101"/>
        <v>3931</v>
      </c>
      <c r="G721" s="8"/>
      <c r="H721" s="8">
        <v>315</v>
      </c>
      <c r="I721" s="18">
        <f t="shared" si="107"/>
        <v>0.375</v>
      </c>
      <c r="J721" s="18">
        <f t="shared" si="109"/>
        <v>1605.5437499999998</v>
      </c>
      <c r="K721" s="10">
        <f t="shared" si="108"/>
        <v>353.21962499999995</v>
      </c>
      <c r="L721" s="202">
        <v>626.52</v>
      </c>
      <c r="M721" s="202">
        <v>37.409999999999997</v>
      </c>
      <c r="N721" s="10">
        <f t="shared" si="105"/>
        <v>2622.6933749999998</v>
      </c>
      <c r="O721" s="11">
        <f t="shared" si="106"/>
        <v>0.66718223734418713</v>
      </c>
      <c r="P721" s="11"/>
    </row>
    <row r="722" spans="1:16" x14ac:dyDescent="0.35">
      <c r="A722" s="216">
        <f t="shared" si="104"/>
        <v>118</v>
      </c>
      <c r="B722" s="14" t="s">
        <v>591</v>
      </c>
      <c r="C722" s="8">
        <f>димвенканали!C722</f>
        <v>2191.9</v>
      </c>
      <c r="D722" s="8">
        <f>димвенканали!D722</f>
        <v>0</v>
      </c>
      <c r="E722" s="8">
        <f>димвенканали!E722</f>
        <v>0</v>
      </c>
      <c r="F722" s="8">
        <f t="shared" si="101"/>
        <v>2191.9</v>
      </c>
      <c r="G722" s="8"/>
      <c r="H722" s="8">
        <v>50</v>
      </c>
      <c r="I722" s="18">
        <f t="shared" si="107"/>
        <v>5.9523809523809521E-2</v>
      </c>
      <c r="J722" s="18">
        <f t="shared" si="109"/>
        <v>254.84821428571425</v>
      </c>
      <c r="K722" s="10">
        <f t="shared" si="108"/>
        <v>56.066607142857137</v>
      </c>
      <c r="L722" s="202">
        <v>99.447619047619042</v>
      </c>
      <c r="M722" s="202">
        <v>5.9380952380952383</v>
      </c>
      <c r="N722" s="10">
        <f t="shared" si="105"/>
        <v>416.30053571428562</v>
      </c>
      <c r="O722" s="11">
        <f t="shared" si="106"/>
        <v>0.18992679215031963</v>
      </c>
      <c r="P722" s="11"/>
    </row>
    <row r="723" spans="1:16" x14ac:dyDescent="0.35">
      <c r="A723" s="216">
        <f t="shared" si="104"/>
        <v>119</v>
      </c>
      <c r="B723" s="14" t="s">
        <v>592</v>
      </c>
      <c r="C723" s="8">
        <f>димвенканали!C723</f>
        <v>2055.21</v>
      </c>
      <c r="D723" s="8">
        <f>димвенканали!D723</f>
        <v>0</v>
      </c>
      <c r="E723" s="8">
        <f>димвенканали!E723</f>
        <v>0</v>
      </c>
      <c r="F723" s="8">
        <f t="shared" si="101"/>
        <v>2055.21</v>
      </c>
      <c r="G723" s="8"/>
      <c r="H723" s="8">
        <v>50</v>
      </c>
      <c r="I723" s="18">
        <f t="shared" si="107"/>
        <v>5.9523809523809521E-2</v>
      </c>
      <c r="J723" s="18">
        <f t="shared" si="109"/>
        <v>254.84821428571425</v>
      </c>
      <c r="K723" s="10">
        <f t="shared" si="108"/>
        <v>56.066607142857137</v>
      </c>
      <c r="L723" s="202">
        <v>99.447619047619042</v>
      </c>
      <c r="M723" s="202">
        <v>5.9380952380952383</v>
      </c>
      <c r="N723" s="10">
        <f t="shared" si="105"/>
        <v>416.30053571428562</v>
      </c>
      <c r="O723" s="11">
        <f t="shared" si="106"/>
        <v>0.20255863669128002</v>
      </c>
      <c r="P723" s="11"/>
    </row>
    <row r="724" spans="1:16" s="167" customFormat="1" ht="18" x14ac:dyDescent="0.4">
      <c r="A724" s="246"/>
      <c r="B724" s="161" t="s">
        <v>1698</v>
      </c>
      <c r="C724" s="170">
        <f t="shared" ref="C724:K724" si="110">SUM(C605:C723)</f>
        <v>183525.5799999999</v>
      </c>
      <c r="D724" s="170">
        <f t="shared" si="110"/>
        <v>786.9</v>
      </c>
      <c r="E724" s="170">
        <f t="shared" si="110"/>
        <v>2783.2</v>
      </c>
      <c r="F724" s="170">
        <f t="shared" si="110"/>
        <v>187095.67999999993</v>
      </c>
      <c r="G724" s="170">
        <f t="shared" si="110"/>
        <v>13937.4</v>
      </c>
      <c r="H724" s="170">
        <f>SUM(H605:H723)</f>
        <v>14224.4</v>
      </c>
      <c r="I724" s="170">
        <f t="shared" si="110"/>
        <v>16.933809523809526</v>
      </c>
      <c r="J724" s="170">
        <f t="shared" si="110"/>
        <v>72501.258785714264</v>
      </c>
      <c r="K724" s="170">
        <f t="shared" si="110"/>
        <v>15950.276932857141</v>
      </c>
      <c r="L724" s="341">
        <f t="shared" ref="L724:N724" si="111">SUM(L605:L723)</f>
        <v>28291.654247619052</v>
      </c>
      <c r="M724" s="170">
        <f t="shared" si="111"/>
        <v>1689.3168380952384</v>
      </c>
      <c r="N724" s="170">
        <f t="shared" si="111"/>
        <v>118432.50680428573</v>
      </c>
      <c r="O724" s="171">
        <f t="shared" si="106"/>
        <v>0.64531879863442354</v>
      </c>
    </row>
    <row r="725" spans="1:16" ht="18" x14ac:dyDescent="0.4">
      <c r="A725" s="216"/>
      <c r="B725" s="7" t="s">
        <v>148</v>
      </c>
      <c r="C725" s="8"/>
      <c r="D725" s="8"/>
      <c r="E725" s="8"/>
      <c r="F725" s="8"/>
      <c r="G725" s="8"/>
      <c r="H725" s="8"/>
      <c r="I725" s="8"/>
      <c r="J725" s="18"/>
      <c r="K725" s="8"/>
      <c r="L725" s="202"/>
      <c r="M725" s="195"/>
      <c r="N725" s="8"/>
      <c r="O725" s="8"/>
    </row>
    <row r="726" spans="1:16" x14ac:dyDescent="0.35">
      <c r="A726" s="216">
        <v>1</v>
      </c>
      <c r="B726" s="8" t="s">
        <v>149</v>
      </c>
      <c r="C726" s="8">
        <f>димвенканали!C726</f>
        <v>106.7</v>
      </c>
      <c r="D726" s="8">
        <f>димвенканали!D726</f>
        <v>0</v>
      </c>
      <c r="E726" s="8">
        <f>димвенканали!E726</f>
        <v>0</v>
      </c>
      <c r="F726" s="8">
        <f t="shared" ref="F726:F763" si="112">C726+D726+E726</f>
        <v>106.7</v>
      </c>
      <c r="G726" s="8"/>
      <c r="H726" s="8"/>
      <c r="I726" s="18">
        <f t="shared" ref="I726:I787" si="113">H726/840</f>
        <v>0</v>
      </c>
      <c r="J726" s="18">
        <f t="shared" ref="J726:J770" si="114">I726*$J$2</f>
        <v>0</v>
      </c>
      <c r="K726" s="10">
        <f t="shared" si="108"/>
        <v>0</v>
      </c>
      <c r="L726" s="202">
        <v>0</v>
      </c>
      <c r="M726" s="202">
        <v>0</v>
      </c>
      <c r="N726" s="10">
        <f t="shared" ref="N726:N755" si="115">J726+K726+L726+M726</f>
        <v>0</v>
      </c>
      <c r="O726" s="11">
        <f t="shared" ref="O726:O755" si="116">N726/C726</f>
        <v>0</v>
      </c>
    </row>
    <row r="727" spans="1:16" x14ac:dyDescent="0.35">
      <c r="A727" s="216">
        <f>1+A726</f>
        <v>2</v>
      </c>
      <c r="B727" s="8" t="s">
        <v>151</v>
      </c>
      <c r="C727" s="8">
        <f>димвенканали!C727</f>
        <v>45.2</v>
      </c>
      <c r="D727" s="8">
        <f>димвенканали!D727</f>
        <v>0</v>
      </c>
      <c r="E727" s="8">
        <f>димвенканали!E727</f>
        <v>0</v>
      </c>
      <c r="F727" s="8">
        <f t="shared" si="112"/>
        <v>45.2</v>
      </c>
      <c r="G727" s="8"/>
      <c r="H727" s="8"/>
      <c r="I727" s="18">
        <f t="shared" si="113"/>
        <v>0</v>
      </c>
      <c r="J727" s="18">
        <f t="shared" si="114"/>
        <v>0</v>
      </c>
      <c r="K727" s="10">
        <f t="shared" si="108"/>
        <v>0</v>
      </c>
      <c r="L727" s="202">
        <v>0</v>
      </c>
      <c r="M727" s="202">
        <v>0</v>
      </c>
      <c r="N727" s="10">
        <f t="shared" si="115"/>
        <v>0</v>
      </c>
      <c r="O727" s="11">
        <f t="shared" si="116"/>
        <v>0</v>
      </c>
    </row>
    <row r="728" spans="1:16" x14ac:dyDescent="0.35">
      <c r="A728" s="216">
        <f t="shared" ref="A728:A791" si="117">1+A727</f>
        <v>3</v>
      </c>
      <c r="B728" s="8" t="s">
        <v>152</v>
      </c>
      <c r="C728" s="8">
        <f>димвенканали!C728</f>
        <v>70.599999999999994</v>
      </c>
      <c r="D728" s="8">
        <f>димвенканали!D728</f>
        <v>0</v>
      </c>
      <c r="E728" s="8">
        <f>димвенканали!E728</f>
        <v>0</v>
      </c>
      <c r="F728" s="8">
        <f t="shared" si="112"/>
        <v>70.599999999999994</v>
      </c>
      <c r="G728" s="8"/>
      <c r="H728" s="8"/>
      <c r="I728" s="18">
        <f t="shared" si="113"/>
        <v>0</v>
      </c>
      <c r="J728" s="18">
        <f t="shared" si="114"/>
        <v>0</v>
      </c>
      <c r="K728" s="10">
        <f t="shared" si="108"/>
        <v>0</v>
      </c>
      <c r="L728" s="202">
        <v>0</v>
      </c>
      <c r="M728" s="202">
        <v>0</v>
      </c>
      <c r="N728" s="10">
        <f t="shared" si="115"/>
        <v>0</v>
      </c>
      <c r="O728" s="11">
        <f t="shared" si="116"/>
        <v>0</v>
      </c>
    </row>
    <row r="729" spans="1:16" x14ac:dyDescent="0.35">
      <c r="A729" s="216">
        <f t="shared" si="117"/>
        <v>4</v>
      </c>
      <c r="B729" s="8" t="s">
        <v>153</v>
      </c>
      <c r="C729" s="8">
        <f>димвенканали!C729</f>
        <v>66.3</v>
      </c>
      <c r="D729" s="8">
        <f>димвенканали!D729</f>
        <v>0</v>
      </c>
      <c r="E729" s="8">
        <f>димвенканали!E729</f>
        <v>0</v>
      </c>
      <c r="F729" s="8">
        <f t="shared" si="112"/>
        <v>66.3</v>
      </c>
      <c r="G729" s="8"/>
      <c r="H729" s="8"/>
      <c r="I729" s="18">
        <f t="shared" si="113"/>
        <v>0</v>
      </c>
      <c r="J729" s="18">
        <f t="shared" si="114"/>
        <v>0</v>
      </c>
      <c r="K729" s="10">
        <f t="shared" si="108"/>
        <v>0</v>
      </c>
      <c r="L729" s="202">
        <v>0</v>
      </c>
      <c r="M729" s="202">
        <v>0</v>
      </c>
      <c r="N729" s="10">
        <f t="shared" si="115"/>
        <v>0</v>
      </c>
      <c r="O729" s="11">
        <f t="shared" si="116"/>
        <v>0</v>
      </c>
    </row>
    <row r="730" spans="1:16" x14ac:dyDescent="0.35">
      <c r="A730" s="216">
        <f t="shared" si="117"/>
        <v>5</v>
      </c>
      <c r="B730" s="8" t="s">
        <v>154</v>
      </c>
      <c r="C730" s="8">
        <f>димвенканали!C730</f>
        <v>141.1</v>
      </c>
      <c r="D730" s="8">
        <f>димвенканали!D730</f>
        <v>0</v>
      </c>
      <c r="E730" s="8">
        <f>димвенканали!E730</f>
        <v>0</v>
      </c>
      <c r="F730" s="8">
        <f t="shared" si="112"/>
        <v>141.1</v>
      </c>
      <c r="G730" s="8"/>
      <c r="H730" s="8"/>
      <c r="I730" s="18">
        <f t="shared" si="113"/>
        <v>0</v>
      </c>
      <c r="J730" s="18">
        <f t="shared" si="114"/>
        <v>0</v>
      </c>
      <c r="K730" s="10">
        <f t="shared" si="108"/>
        <v>0</v>
      </c>
      <c r="L730" s="202">
        <v>0</v>
      </c>
      <c r="M730" s="202">
        <v>0</v>
      </c>
      <c r="N730" s="10">
        <f t="shared" si="115"/>
        <v>0</v>
      </c>
      <c r="O730" s="11">
        <f t="shared" si="116"/>
        <v>0</v>
      </c>
    </row>
    <row r="731" spans="1:16" x14ac:dyDescent="0.35">
      <c r="A731" s="216">
        <f t="shared" si="117"/>
        <v>6</v>
      </c>
      <c r="B731" s="8" t="s">
        <v>155</v>
      </c>
      <c r="C731" s="8">
        <f>димвенканали!C731</f>
        <v>83.9</v>
      </c>
      <c r="D731" s="8">
        <f>димвенканали!D731</f>
        <v>0</v>
      </c>
      <c r="E731" s="8">
        <f>димвенканали!E731</f>
        <v>0</v>
      </c>
      <c r="F731" s="8">
        <f t="shared" si="112"/>
        <v>83.9</v>
      </c>
      <c r="G731" s="8"/>
      <c r="H731" s="8"/>
      <c r="I731" s="18">
        <f t="shared" si="113"/>
        <v>0</v>
      </c>
      <c r="J731" s="18">
        <f t="shared" si="114"/>
        <v>0</v>
      </c>
      <c r="K731" s="10">
        <f t="shared" si="108"/>
        <v>0</v>
      </c>
      <c r="L731" s="202">
        <v>0</v>
      </c>
      <c r="M731" s="202">
        <v>0</v>
      </c>
      <c r="N731" s="10">
        <f t="shared" si="115"/>
        <v>0</v>
      </c>
      <c r="O731" s="11">
        <f t="shared" si="116"/>
        <v>0</v>
      </c>
    </row>
    <row r="732" spans="1:16" x14ac:dyDescent="0.35">
      <c r="A732" s="216">
        <v>7</v>
      </c>
      <c r="B732" s="8" t="s">
        <v>156</v>
      </c>
      <c r="C732" s="8">
        <f>димвенканали!C732</f>
        <v>47.3</v>
      </c>
      <c r="D732" s="8">
        <f>димвенканали!D732</f>
        <v>0</v>
      </c>
      <c r="E732" s="8">
        <f>димвенканали!E732</f>
        <v>0</v>
      </c>
      <c r="F732" s="8">
        <f t="shared" si="112"/>
        <v>47.3</v>
      </c>
      <c r="G732" s="8"/>
      <c r="H732" s="8"/>
      <c r="I732" s="18">
        <f t="shared" si="113"/>
        <v>0</v>
      </c>
      <c r="J732" s="18">
        <f t="shared" si="114"/>
        <v>0</v>
      </c>
      <c r="K732" s="10">
        <f t="shared" si="108"/>
        <v>0</v>
      </c>
      <c r="L732" s="202">
        <v>0</v>
      </c>
      <c r="M732" s="202">
        <v>0</v>
      </c>
      <c r="N732" s="10">
        <f t="shared" si="115"/>
        <v>0</v>
      </c>
      <c r="O732" s="11">
        <f t="shared" si="116"/>
        <v>0</v>
      </c>
    </row>
    <row r="733" spans="1:16" x14ac:dyDescent="0.35">
      <c r="A733" s="216">
        <f t="shared" si="117"/>
        <v>8</v>
      </c>
      <c r="B733" s="8" t="s">
        <v>157</v>
      </c>
      <c r="C733" s="8">
        <f>димвенканали!C733</f>
        <v>133.19999999999999</v>
      </c>
      <c r="D733" s="8">
        <f>димвенканали!D733</f>
        <v>0</v>
      </c>
      <c r="E733" s="8">
        <f>димвенканали!E733</f>
        <v>0</v>
      </c>
      <c r="F733" s="8">
        <f t="shared" si="112"/>
        <v>133.19999999999999</v>
      </c>
      <c r="G733" s="8"/>
      <c r="H733" s="8"/>
      <c r="I733" s="18">
        <f t="shared" si="113"/>
        <v>0</v>
      </c>
      <c r="J733" s="18">
        <f t="shared" si="114"/>
        <v>0</v>
      </c>
      <c r="K733" s="10">
        <f t="shared" si="108"/>
        <v>0</v>
      </c>
      <c r="L733" s="202">
        <v>0</v>
      </c>
      <c r="M733" s="202">
        <v>0</v>
      </c>
      <c r="N733" s="10">
        <f t="shared" si="115"/>
        <v>0</v>
      </c>
      <c r="O733" s="11">
        <f t="shared" si="116"/>
        <v>0</v>
      </c>
    </row>
    <row r="734" spans="1:16" x14ac:dyDescent="0.35">
      <c r="A734" s="216">
        <f t="shared" si="117"/>
        <v>9</v>
      </c>
      <c r="B734" s="8" t="s">
        <v>158</v>
      </c>
      <c r="C734" s="8">
        <f>димвенканали!C734</f>
        <v>87.4</v>
      </c>
      <c r="D734" s="8">
        <f>димвенканали!D734</f>
        <v>0</v>
      </c>
      <c r="E734" s="8">
        <f>димвенканали!E734</f>
        <v>0</v>
      </c>
      <c r="F734" s="8">
        <f t="shared" si="112"/>
        <v>87.4</v>
      </c>
      <c r="G734" s="8"/>
      <c r="H734" s="8"/>
      <c r="I734" s="18">
        <f t="shared" si="113"/>
        <v>0</v>
      </c>
      <c r="J734" s="18">
        <f t="shared" si="114"/>
        <v>0</v>
      </c>
      <c r="K734" s="10">
        <f t="shared" si="108"/>
        <v>0</v>
      </c>
      <c r="L734" s="202">
        <v>0</v>
      </c>
      <c r="M734" s="202">
        <v>0</v>
      </c>
      <c r="N734" s="10">
        <f t="shared" si="115"/>
        <v>0</v>
      </c>
      <c r="O734" s="11">
        <f t="shared" si="116"/>
        <v>0</v>
      </c>
    </row>
    <row r="735" spans="1:16" x14ac:dyDescent="0.35">
      <c r="A735" s="216">
        <f t="shared" si="117"/>
        <v>10</v>
      </c>
      <c r="B735" s="8" t="s">
        <v>159</v>
      </c>
      <c r="C735" s="8">
        <f>димвенканали!C735</f>
        <v>102.5</v>
      </c>
      <c r="D735" s="8">
        <f>димвенканали!D735</f>
        <v>0</v>
      </c>
      <c r="E735" s="8">
        <f>димвенканали!E735</f>
        <v>0</v>
      </c>
      <c r="F735" s="8">
        <f t="shared" si="112"/>
        <v>102.5</v>
      </c>
      <c r="G735" s="8"/>
      <c r="H735" s="8"/>
      <c r="I735" s="18">
        <f t="shared" si="113"/>
        <v>0</v>
      </c>
      <c r="J735" s="18">
        <f t="shared" si="114"/>
        <v>0</v>
      </c>
      <c r="K735" s="10">
        <f t="shared" si="108"/>
        <v>0</v>
      </c>
      <c r="L735" s="202">
        <v>0</v>
      </c>
      <c r="M735" s="202">
        <v>0</v>
      </c>
      <c r="N735" s="10">
        <f t="shared" si="115"/>
        <v>0</v>
      </c>
      <c r="O735" s="11">
        <f t="shared" si="116"/>
        <v>0</v>
      </c>
    </row>
    <row r="736" spans="1:16" x14ac:dyDescent="0.35">
      <c r="A736" s="216">
        <f t="shared" si="117"/>
        <v>11</v>
      </c>
      <c r="B736" s="8" t="s">
        <v>160</v>
      </c>
      <c r="C736" s="8">
        <f>димвенканали!C736</f>
        <v>138.08000000000001</v>
      </c>
      <c r="D736" s="8">
        <f>димвенканали!D736</f>
        <v>0</v>
      </c>
      <c r="E736" s="8">
        <f>димвенканали!E736</f>
        <v>0</v>
      </c>
      <c r="F736" s="8">
        <f t="shared" si="112"/>
        <v>138.08000000000001</v>
      </c>
      <c r="G736" s="8"/>
      <c r="H736" s="8"/>
      <c r="I736" s="18">
        <f t="shared" si="113"/>
        <v>0</v>
      </c>
      <c r="J736" s="18">
        <f t="shared" si="114"/>
        <v>0</v>
      </c>
      <c r="K736" s="10">
        <f t="shared" si="108"/>
        <v>0</v>
      </c>
      <c r="L736" s="202">
        <v>0</v>
      </c>
      <c r="M736" s="202">
        <v>0</v>
      </c>
      <c r="N736" s="10">
        <f t="shared" si="115"/>
        <v>0</v>
      </c>
      <c r="O736" s="11">
        <f t="shared" si="116"/>
        <v>0</v>
      </c>
    </row>
    <row r="737" spans="1:15" x14ac:dyDescent="0.35">
      <c r="A737" s="216">
        <f t="shared" si="117"/>
        <v>12</v>
      </c>
      <c r="B737" s="8" t="s">
        <v>161</v>
      </c>
      <c r="C737" s="8">
        <f>димвенканали!C737</f>
        <v>67.69</v>
      </c>
      <c r="D737" s="8">
        <f>димвенканали!D737</f>
        <v>0</v>
      </c>
      <c r="E737" s="8">
        <f>димвенканали!E737</f>
        <v>0</v>
      </c>
      <c r="F737" s="8">
        <f t="shared" si="112"/>
        <v>67.69</v>
      </c>
      <c r="G737" s="8"/>
      <c r="H737" s="8"/>
      <c r="I737" s="18">
        <f t="shared" si="113"/>
        <v>0</v>
      </c>
      <c r="J737" s="18">
        <f t="shared" si="114"/>
        <v>0</v>
      </c>
      <c r="K737" s="10">
        <f t="shared" si="108"/>
        <v>0</v>
      </c>
      <c r="L737" s="202">
        <v>0</v>
      </c>
      <c r="M737" s="202">
        <v>0</v>
      </c>
      <c r="N737" s="10">
        <f t="shared" si="115"/>
        <v>0</v>
      </c>
      <c r="O737" s="11">
        <f t="shared" si="116"/>
        <v>0</v>
      </c>
    </row>
    <row r="738" spans="1:15" x14ac:dyDescent="0.35">
      <c r="A738" s="216">
        <f t="shared" si="117"/>
        <v>13</v>
      </c>
      <c r="B738" s="8" t="s">
        <v>162</v>
      </c>
      <c r="C738" s="8">
        <f>димвенканали!C738</f>
        <v>97.3</v>
      </c>
      <c r="D738" s="8">
        <f>димвенканали!D738</f>
        <v>0</v>
      </c>
      <c r="E738" s="8">
        <f>димвенканали!E738</f>
        <v>0</v>
      </c>
      <c r="F738" s="8">
        <f t="shared" si="112"/>
        <v>97.3</v>
      </c>
      <c r="G738" s="8"/>
      <c r="H738" s="8"/>
      <c r="I738" s="18">
        <f t="shared" si="113"/>
        <v>0</v>
      </c>
      <c r="J738" s="18">
        <f t="shared" si="114"/>
        <v>0</v>
      </c>
      <c r="K738" s="10">
        <f t="shared" si="108"/>
        <v>0</v>
      </c>
      <c r="L738" s="202">
        <v>0</v>
      </c>
      <c r="M738" s="202">
        <v>0</v>
      </c>
      <c r="N738" s="10">
        <f t="shared" si="115"/>
        <v>0</v>
      </c>
      <c r="O738" s="11">
        <f t="shared" si="116"/>
        <v>0</v>
      </c>
    </row>
    <row r="739" spans="1:15" x14ac:dyDescent="0.35">
      <c r="A739" s="216">
        <f t="shared" si="117"/>
        <v>14</v>
      </c>
      <c r="B739" s="8" t="s">
        <v>163</v>
      </c>
      <c r="C739" s="8">
        <f>димвенканали!C739</f>
        <v>6972.44</v>
      </c>
      <c r="D739" s="8">
        <f>димвенканали!D739</f>
        <v>0</v>
      </c>
      <c r="E739" s="8">
        <f>димвенканали!E739</f>
        <v>123.3</v>
      </c>
      <c r="F739" s="8">
        <f t="shared" si="112"/>
        <v>7095.74</v>
      </c>
      <c r="G739" s="8">
        <v>890</v>
      </c>
      <c r="H739" s="8">
        <v>890</v>
      </c>
      <c r="I739" s="18">
        <f t="shared" si="113"/>
        <v>1.0595238095238095</v>
      </c>
      <c r="J739" s="18">
        <f t="shared" si="114"/>
        <v>4536.2982142857145</v>
      </c>
      <c r="K739" s="10">
        <f t="shared" si="108"/>
        <v>997.98560714285725</v>
      </c>
      <c r="L739" s="202">
        <v>1910.5333333333333</v>
      </c>
      <c r="M739" s="202">
        <v>105.69809523809525</v>
      </c>
      <c r="N739" s="10">
        <f t="shared" si="115"/>
        <v>7550.5152500000013</v>
      </c>
      <c r="O739" s="11">
        <f t="shared" si="116"/>
        <v>1.082908601579935</v>
      </c>
    </row>
    <row r="740" spans="1:15" x14ac:dyDescent="0.35">
      <c r="A740" s="216">
        <f t="shared" si="117"/>
        <v>15</v>
      </c>
      <c r="B740" s="8" t="s">
        <v>164</v>
      </c>
      <c r="C740" s="8">
        <f>димвенканали!C740</f>
        <v>2574.58</v>
      </c>
      <c r="D740" s="8">
        <f>димвенканали!D740</f>
        <v>0</v>
      </c>
      <c r="E740" s="8">
        <f>димвенканали!E740</f>
        <v>0</v>
      </c>
      <c r="F740" s="8">
        <f t="shared" si="112"/>
        <v>2574.58</v>
      </c>
      <c r="G740" s="8">
        <v>184.5</v>
      </c>
      <c r="H740" s="8">
        <v>184.5</v>
      </c>
      <c r="I740" s="18">
        <f t="shared" si="113"/>
        <v>0.21964285714285714</v>
      </c>
      <c r="J740" s="18">
        <f t="shared" si="114"/>
        <v>940.38991071428563</v>
      </c>
      <c r="K740" s="10">
        <f t="shared" si="108"/>
        <v>206.88578035714283</v>
      </c>
      <c r="L740" s="202">
        <v>396.05999999999995</v>
      </c>
      <c r="M740" s="202">
        <v>21.911571428571431</v>
      </c>
      <c r="N740" s="10">
        <f t="shared" si="115"/>
        <v>1565.2472624999998</v>
      </c>
      <c r="O740" s="11">
        <f t="shared" si="116"/>
        <v>0.60796217732601043</v>
      </c>
    </row>
    <row r="741" spans="1:15" x14ac:dyDescent="0.35">
      <c r="A741" s="216">
        <f t="shared" si="117"/>
        <v>16</v>
      </c>
      <c r="B741" s="8" t="s">
        <v>165</v>
      </c>
      <c r="C741" s="8">
        <f>димвенканали!C741</f>
        <v>316.8</v>
      </c>
      <c r="D741" s="8">
        <f>димвенканали!D741</f>
        <v>0</v>
      </c>
      <c r="E741" s="8">
        <f>димвенканали!E741</f>
        <v>0</v>
      </c>
      <c r="F741" s="8">
        <f t="shared" si="112"/>
        <v>316.8</v>
      </c>
      <c r="G741" s="8"/>
      <c r="H741" s="8"/>
      <c r="I741" s="18">
        <f t="shared" si="113"/>
        <v>0</v>
      </c>
      <c r="J741" s="18">
        <f t="shared" si="114"/>
        <v>0</v>
      </c>
      <c r="K741" s="10">
        <f t="shared" si="108"/>
        <v>0</v>
      </c>
      <c r="L741" s="202">
        <v>0</v>
      </c>
      <c r="M741" s="202">
        <v>0</v>
      </c>
      <c r="N741" s="10">
        <f t="shared" si="115"/>
        <v>0</v>
      </c>
      <c r="O741" s="11">
        <f t="shared" si="116"/>
        <v>0</v>
      </c>
    </row>
    <row r="742" spans="1:15" x14ac:dyDescent="0.35">
      <c r="A742" s="216">
        <f t="shared" si="117"/>
        <v>17</v>
      </c>
      <c r="B742" s="8" t="s">
        <v>166</v>
      </c>
      <c r="C742" s="8">
        <f>димвенканали!C742</f>
        <v>665.9</v>
      </c>
      <c r="D742" s="8">
        <f>димвенканали!D742</f>
        <v>0</v>
      </c>
      <c r="E742" s="8">
        <f>димвенканали!E742</f>
        <v>0</v>
      </c>
      <c r="F742" s="8">
        <f t="shared" si="112"/>
        <v>665.9</v>
      </c>
      <c r="G742" s="8"/>
      <c r="H742" s="8"/>
      <c r="I742" s="18">
        <f t="shared" si="113"/>
        <v>0</v>
      </c>
      <c r="J742" s="18">
        <f t="shared" si="114"/>
        <v>0</v>
      </c>
      <c r="K742" s="10">
        <f t="shared" si="108"/>
        <v>0</v>
      </c>
      <c r="L742" s="202">
        <v>0</v>
      </c>
      <c r="M742" s="202">
        <v>0</v>
      </c>
      <c r="N742" s="10">
        <f t="shared" si="115"/>
        <v>0</v>
      </c>
      <c r="O742" s="11">
        <f t="shared" si="116"/>
        <v>0</v>
      </c>
    </row>
    <row r="743" spans="1:15" x14ac:dyDescent="0.35">
      <c r="A743" s="216">
        <f t="shared" si="117"/>
        <v>18</v>
      </c>
      <c r="B743" s="8" t="s">
        <v>167</v>
      </c>
      <c r="C743" s="8">
        <f>димвенканали!C743</f>
        <v>266.8</v>
      </c>
      <c r="D743" s="8">
        <f>димвенканали!D743</f>
        <v>0</v>
      </c>
      <c r="E743" s="8">
        <f>димвенканали!E743</f>
        <v>0</v>
      </c>
      <c r="F743" s="8">
        <f t="shared" si="112"/>
        <v>266.8</v>
      </c>
      <c r="G743" s="8"/>
      <c r="H743" s="8"/>
      <c r="I743" s="18">
        <f t="shared" si="113"/>
        <v>0</v>
      </c>
      <c r="J743" s="18">
        <f t="shared" si="114"/>
        <v>0</v>
      </c>
      <c r="K743" s="10">
        <f t="shared" si="108"/>
        <v>0</v>
      </c>
      <c r="L743" s="202">
        <v>0</v>
      </c>
      <c r="M743" s="202">
        <v>0</v>
      </c>
      <c r="N743" s="10">
        <f t="shared" si="115"/>
        <v>0</v>
      </c>
      <c r="O743" s="11">
        <f t="shared" si="116"/>
        <v>0</v>
      </c>
    </row>
    <row r="744" spans="1:15" x14ac:dyDescent="0.35">
      <c r="A744" s="216">
        <f t="shared" si="117"/>
        <v>19</v>
      </c>
      <c r="B744" s="8" t="s">
        <v>168</v>
      </c>
      <c r="C744" s="8">
        <f>димвенканали!C744</f>
        <v>1121.3800000000001</v>
      </c>
      <c r="D744" s="8">
        <f>димвенканали!D744</f>
        <v>0</v>
      </c>
      <c r="E744" s="8">
        <f>димвенканали!E744</f>
        <v>0</v>
      </c>
      <c r="F744" s="8">
        <f t="shared" si="112"/>
        <v>1121.3800000000001</v>
      </c>
      <c r="G744" s="8">
        <v>73</v>
      </c>
      <c r="H744" s="8">
        <v>73</v>
      </c>
      <c r="I744" s="18">
        <f t="shared" si="113"/>
        <v>8.6904761904761901E-2</v>
      </c>
      <c r="J744" s="18">
        <f t="shared" si="114"/>
        <v>372.07839285714283</v>
      </c>
      <c r="K744" s="10">
        <f t="shared" si="108"/>
        <v>81.857246428571429</v>
      </c>
      <c r="L744" s="202">
        <v>156.70666666666665</v>
      </c>
      <c r="M744" s="202">
        <v>8.6696190476190473</v>
      </c>
      <c r="N744" s="10">
        <f t="shared" si="115"/>
        <v>619.31192499999986</v>
      </c>
      <c r="O744" s="11">
        <f t="shared" si="116"/>
        <v>0.55227659223456793</v>
      </c>
    </row>
    <row r="745" spans="1:15" x14ac:dyDescent="0.35">
      <c r="A745" s="216">
        <f t="shared" si="117"/>
        <v>20</v>
      </c>
      <c r="B745" s="8" t="s">
        <v>169</v>
      </c>
      <c r="C745" s="8">
        <f>димвенканали!C745</f>
        <v>166.08</v>
      </c>
      <c r="D745" s="8">
        <f>димвенканали!D745</f>
        <v>0</v>
      </c>
      <c r="E745" s="8">
        <f>димвенканали!E745</f>
        <v>0</v>
      </c>
      <c r="F745" s="8">
        <f t="shared" si="112"/>
        <v>166.08</v>
      </c>
      <c r="G745" s="8"/>
      <c r="H745" s="8"/>
      <c r="I745" s="18">
        <f t="shared" si="113"/>
        <v>0</v>
      </c>
      <c r="J745" s="18">
        <f t="shared" si="114"/>
        <v>0</v>
      </c>
      <c r="K745" s="10">
        <f t="shared" si="108"/>
        <v>0</v>
      </c>
      <c r="L745" s="202">
        <v>0</v>
      </c>
      <c r="M745" s="202">
        <v>0</v>
      </c>
      <c r="N745" s="10">
        <f t="shared" si="115"/>
        <v>0</v>
      </c>
      <c r="O745" s="11">
        <f t="shared" si="116"/>
        <v>0</v>
      </c>
    </row>
    <row r="746" spans="1:15" x14ac:dyDescent="0.35">
      <c r="A746" s="216">
        <f t="shared" si="117"/>
        <v>21</v>
      </c>
      <c r="B746" s="8" t="s">
        <v>170</v>
      </c>
      <c r="C746" s="8">
        <f>димвенканали!C746</f>
        <v>1580.97</v>
      </c>
      <c r="D746" s="8">
        <f>димвенканали!D746</f>
        <v>103.95</v>
      </c>
      <c r="E746" s="8">
        <f>димвенканали!E746</f>
        <v>98.1</v>
      </c>
      <c r="F746" s="8">
        <f t="shared" si="112"/>
        <v>1783.02</v>
      </c>
      <c r="G746" s="8">
        <v>185</v>
      </c>
      <c r="H746" s="8">
        <v>185</v>
      </c>
      <c r="I746" s="18">
        <f t="shared" si="113"/>
        <v>0.22023809523809523</v>
      </c>
      <c r="J746" s="18">
        <f t="shared" si="114"/>
        <v>942.93839285714284</v>
      </c>
      <c r="K746" s="10">
        <f t="shared" si="108"/>
        <v>207.44644642857142</v>
      </c>
      <c r="L746" s="202">
        <v>397.13333333333333</v>
      </c>
      <c r="M746" s="202">
        <v>21.970952380952383</v>
      </c>
      <c r="N746" s="10">
        <f t="shared" si="115"/>
        <v>1569.4891250000001</v>
      </c>
      <c r="O746" s="11">
        <f t="shared" si="116"/>
        <v>0.99273808168402944</v>
      </c>
    </row>
    <row r="747" spans="1:15" x14ac:dyDescent="0.35">
      <c r="A747" s="216">
        <f t="shared" si="117"/>
        <v>22</v>
      </c>
      <c r="B747" s="8" t="s">
        <v>171</v>
      </c>
      <c r="C747" s="8">
        <f>димвенканали!C747</f>
        <v>132.97999999999999</v>
      </c>
      <c r="D747" s="8">
        <f>димвенканали!D747</f>
        <v>0</v>
      </c>
      <c r="E747" s="8">
        <f>димвенканали!E747</f>
        <v>0</v>
      </c>
      <c r="F747" s="8">
        <f t="shared" si="112"/>
        <v>132.97999999999999</v>
      </c>
      <c r="G747" s="8"/>
      <c r="H747" s="8"/>
      <c r="I747" s="18">
        <f t="shared" si="113"/>
        <v>0</v>
      </c>
      <c r="J747" s="18">
        <f t="shared" si="114"/>
        <v>0</v>
      </c>
      <c r="K747" s="10">
        <f t="shared" si="108"/>
        <v>0</v>
      </c>
      <c r="L747" s="202">
        <v>0</v>
      </c>
      <c r="M747" s="202">
        <v>0</v>
      </c>
      <c r="N747" s="10">
        <f t="shared" si="115"/>
        <v>0</v>
      </c>
      <c r="O747" s="11">
        <f t="shared" si="116"/>
        <v>0</v>
      </c>
    </row>
    <row r="748" spans="1:15" x14ac:dyDescent="0.35">
      <c r="A748" s="216">
        <f t="shared" si="117"/>
        <v>23</v>
      </c>
      <c r="B748" s="8" t="s">
        <v>172</v>
      </c>
      <c r="C748" s="8">
        <f>димвенканали!C748</f>
        <v>386.3</v>
      </c>
      <c r="D748" s="8">
        <f>димвенканали!D748</f>
        <v>0</v>
      </c>
      <c r="E748" s="8">
        <f>димвенканали!E748</f>
        <v>0</v>
      </c>
      <c r="F748" s="8">
        <f t="shared" si="112"/>
        <v>386.3</v>
      </c>
      <c r="G748" s="8"/>
      <c r="H748" s="8"/>
      <c r="I748" s="18">
        <f t="shared" si="113"/>
        <v>0</v>
      </c>
      <c r="J748" s="18">
        <f t="shared" si="114"/>
        <v>0</v>
      </c>
      <c r="K748" s="10">
        <f t="shared" si="108"/>
        <v>0</v>
      </c>
      <c r="L748" s="202">
        <v>0</v>
      </c>
      <c r="M748" s="202">
        <v>0</v>
      </c>
      <c r="N748" s="10">
        <f t="shared" si="115"/>
        <v>0</v>
      </c>
      <c r="O748" s="11">
        <f t="shared" si="116"/>
        <v>0</v>
      </c>
    </row>
    <row r="749" spans="1:15" x14ac:dyDescent="0.35">
      <c r="A749" s="216">
        <f t="shared" si="117"/>
        <v>24</v>
      </c>
      <c r="B749" s="8" t="s">
        <v>173</v>
      </c>
      <c r="C749" s="8">
        <f>димвенканали!C749</f>
        <v>392.7</v>
      </c>
      <c r="D749" s="8">
        <f>димвенканали!D749</f>
        <v>0</v>
      </c>
      <c r="E749" s="8">
        <f>димвенканали!E749</f>
        <v>0</v>
      </c>
      <c r="F749" s="8">
        <f t="shared" si="112"/>
        <v>392.7</v>
      </c>
      <c r="G749" s="8"/>
      <c r="H749" s="8"/>
      <c r="I749" s="18">
        <f t="shared" si="113"/>
        <v>0</v>
      </c>
      <c r="J749" s="18">
        <f t="shared" si="114"/>
        <v>0</v>
      </c>
      <c r="K749" s="10">
        <f t="shared" si="108"/>
        <v>0</v>
      </c>
      <c r="L749" s="202">
        <v>0</v>
      </c>
      <c r="M749" s="202">
        <v>0</v>
      </c>
      <c r="N749" s="10">
        <f t="shared" si="115"/>
        <v>0</v>
      </c>
      <c r="O749" s="11">
        <f t="shared" si="116"/>
        <v>0</v>
      </c>
    </row>
    <row r="750" spans="1:15" x14ac:dyDescent="0.35">
      <c r="A750" s="216">
        <f t="shared" si="117"/>
        <v>25</v>
      </c>
      <c r="B750" s="8" t="s">
        <v>174</v>
      </c>
      <c r="C750" s="8">
        <f>димвенканали!C750</f>
        <v>392.7</v>
      </c>
      <c r="D750" s="8">
        <f>димвенканали!D750</f>
        <v>0</v>
      </c>
      <c r="E750" s="8">
        <f>димвенканали!E750</f>
        <v>0</v>
      </c>
      <c r="F750" s="8">
        <f t="shared" si="112"/>
        <v>392.7</v>
      </c>
      <c r="G750" s="8"/>
      <c r="H750" s="8"/>
      <c r="I750" s="18">
        <f t="shared" si="113"/>
        <v>0</v>
      </c>
      <c r="J750" s="18">
        <f t="shared" si="114"/>
        <v>0</v>
      </c>
      <c r="K750" s="10">
        <f t="shared" si="108"/>
        <v>0</v>
      </c>
      <c r="L750" s="202">
        <v>0</v>
      </c>
      <c r="M750" s="202">
        <v>0</v>
      </c>
      <c r="N750" s="10">
        <f t="shared" si="115"/>
        <v>0</v>
      </c>
      <c r="O750" s="11">
        <f t="shared" si="116"/>
        <v>0</v>
      </c>
    </row>
    <row r="751" spans="1:15" x14ac:dyDescent="0.35">
      <c r="A751" s="216">
        <f t="shared" si="117"/>
        <v>26</v>
      </c>
      <c r="B751" s="8" t="s">
        <v>175</v>
      </c>
      <c r="C751" s="8">
        <f>димвенканали!C751</f>
        <v>461.2</v>
      </c>
      <c r="D751" s="8">
        <f>димвенканали!D751</f>
        <v>0</v>
      </c>
      <c r="E751" s="8">
        <f>димвенканали!E751</f>
        <v>0</v>
      </c>
      <c r="F751" s="8">
        <f t="shared" si="112"/>
        <v>461.2</v>
      </c>
      <c r="G751" s="8"/>
      <c r="H751" s="8"/>
      <c r="I751" s="18">
        <f t="shared" si="113"/>
        <v>0</v>
      </c>
      <c r="J751" s="18">
        <f t="shared" si="114"/>
        <v>0</v>
      </c>
      <c r="K751" s="10">
        <f t="shared" si="108"/>
        <v>0</v>
      </c>
      <c r="L751" s="202">
        <v>0</v>
      </c>
      <c r="M751" s="202">
        <v>0</v>
      </c>
      <c r="N751" s="10">
        <f t="shared" si="115"/>
        <v>0</v>
      </c>
      <c r="O751" s="11">
        <f t="shared" si="116"/>
        <v>0</v>
      </c>
    </row>
    <row r="752" spans="1:15" x14ac:dyDescent="0.35">
      <c r="A752" s="216">
        <f t="shared" si="117"/>
        <v>27</v>
      </c>
      <c r="B752" s="8" t="s">
        <v>176</v>
      </c>
      <c r="C752" s="8">
        <f>димвенканали!C752</f>
        <v>399.3</v>
      </c>
      <c r="D752" s="8">
        <f>димвенканали!D752</f>
        <v>0</v>
      </c>
      <c r="E752" s="8">
        <f>димвенканали!E752</f>
        <v>0</v>
      </c>
      <c r="F752" s="8">
        <f t="shared" si="112"/>
        <v>399.3</v>
      </c>
      <c r="G752" s="8"/>
      <c r="H752" s="8"/>
      <c r="I752" s="18">
        <f t="shared" si="113"/>
        <v>0</v>
      </c>
      <c r="J752" s="18">
        <f t="shared" si="114"/>
        <v>0</v>
      </c>
      <c r="K752" s="10">
        <f t="shared" si="108"/>
        <v>0</v>
      </c>
      <c r="L752" s="202">
        <v>0</v>
      </c>
      <c r="M752" s="202">
        <v>0</v>
      </c>
      <c r="N752" s="10">
        <f t="shared" si="115"/>
        <v>0</v>
      </c>
      <c r="O752" s="11">
        <f t="shared" si="116"/>
        <v>0</v>
      </c>
    </row>
    <row r="753" spans="1:15" x14ac:dyDescent="0.35">
      <c r="A753" s="216">
        <f t="shared" si="117"/>
        <v>28</v>
      </c>
      <c r="B753" s="8" t="s">
        <v>177</v>
      </c>
      <c r="C753" s="8">
        <f>димвенканали!C753</f>
        <v>309.5</v>
      </c>
      <c r="D753" s="8">
        <f>димвенканали!D753</f>
        <v>0</v>
      </c>
      <c r="E753" s="8">
        <f>димвенканали!E753</f>
        <v>0</v>
      </c>
      <c r="F753" s="8">
        <f t="shared" si="112"/>
        <v>309.5</v>
      </c>
      <c r="G753" s="8"/>
      <c r="H753" s="8"/>
      <c r="I753" s="18">
        <f t="shared" si="113"/>
        <v>0</v>
      </c>
      <c r="J753" s="18">
        <f t="shared" si="114"/>
        <v>0</v>
      </c>
      <c r="K753" s="10">
        <f t="shared" si="108"/>
        <v>0</v>
      </c>
      <c r="L753" s="202">
        <v>0</v>
      </c>
      <c r="M753" s="202">
        <v>0</v>
      </c>
      <c r="N753" s="10">
        <f t="shared" si="115"/>
        <v>0</v>
      </c>
      <c r="O753" s="11">
        <f t="shared" si="116"/>
        <v>0</v>
      </c>
    </row>
    <row r="754" spans="1:15" x14ac:dyDescent="0.35">
      <c r="A754" s="216">
        <f t="shared" si="117"/>
        <v>29</v>
      </c>
      <c r="B754" s="8" t="s">
        <v>178</v>
      </c>
      <c r="C754" s="8">
        <f>димвенканали!C754</f>
        <v>1851.7</v>
      </c>
      <c r="D754" s="8">
        <f>димвенканали!D754</f>
        <v>0</v>
      </c>
      <c r="E754" s="8">
        <f>димвенканали!E754</f>
        <v>0</v>
      </c>
      <c r="F754" s="8">
        <f t="shared" si="112"/>
        <v>1851.7</v>
      </c>
      <c r="G754" s="8">
        <v>120</v>
      </c>
      <c r="H754" s="8">
        <v>120</v>
      </c>
      <c r="I754" s="18">
        <f t="shared" si="113"/>
        <v>0.14285714285714285</v>
      </c>
      <c r="J754" s="18">
        <f t="shared" si="114"/>
        <v>611.63571428571424</v>
      </c>
      <c r="K754" s="10">
        <f t="shared" si="108"/>
        <v>134.55985714285714</v>
      </c>
      <c r="L754" s="202">
        <v>257.59999999999997</v>
      </c>
      <c r="M754" s="202">
        <v>14.251428571428571</v>
      </c>
      <c r="N754" s="10">
        <f t="shared" si="115"/>
        <v>1018.0469999999999</v>
      </c>
      <c r="O754" s="11">
        <f t="shared" si="116"/>
        <v>0.54979046281795096</v>
      </c>
    </row>
    <row r="755" spans="1:15" x14ac:dyDescent="0.35">
      <c r="A755" s="216">
        <f t="shared" si="117"/>
        <v>30</v>
      </c>
      <c r="B755" s="8" t="s">
        <v>179</v>
      </c>
      <c r="C755" s="8">
        <f>димвенканали!C755</f>
        <v>303</v>
      </c>
      <c r="D755" s="8">
        <f>димвенканали!D755</f>
        <v>0</v>
      </c>
      <c r="E755" s="8">
        <f>димвенканали!E755</f>
        <v>0</v>
      </c>
      <c r="F755" s="8">
        <f t="shared" si="112"/>
        <v>303</v>
      </c>
      <c r="G755" s="8"/>
      <c r="H755" s="8"/>
      <c r="I755" s="18">
        <f t="shared" si="113"/>
        <v>0</v>
      </c>
      <c r="J755" s="18">
        <f t="shared" si="114"/>
        <v>0</v>
      </c>
      <c r="K755" s="10">
        <f t="shared" si="108"/>
        <v>0</v>
      </c>
      <c r="L755" s="202">
        <v>0</v>
      </c>
      <c r="M755" s="202">
        <v>0</v>
      </c>
      <c r="N755" s="10">
        <f t="shared" si="115"/>
        <v>0</v>
      </c>
      <c r="O755" s="11">
        <f t="shared" si="116"/>
        <v>0</v>
      </c>
    </row>
    <row r="756" spans="1:15" x14ac:dyDescent="0.35">
      <c r="A756" s="216">
        <f t="shared" si="117"/>
        <v>31</v>
      </c>
      <c r="B756" s="8" t="s">
        <v>180</v>
      </c>
      <c r="C756" s="8">
        <f>димвенканали!C756</f>
        <v>42.8</v>
      </c>
      <c r="D756" s="8">
        <f>димвенканали!D756</f>
        <v>0</v>
      </c>
      <c r="E756" s="8">
        <f>димвенканали!E756</f>
        <v>0</v>
      </c>
      <c r="F756" s="8">
        <f t="shared" si="112"/>
        <v>42.8</v>
      </c>
      <c r="G756" s="8"/>
      <c r="H756" s="8"/>
      <c r="I756" s="18">
        <f t="shared" si="113"/>
        <v>0</v>
      </c>
      <c r="J756" s="18">
        <f t="shared" si="114"/>
        <v>0</v>
      </c>
      <c r="K756" s="10">
        <f t="shared" si="108"/>
        <v>0</v>
      </c>
      <c r="L756" s="202">
        <v>0</v>
      </c>
      <c r="M756" s="202">
        <v>0</v>
      </c>
      <c r="N756" s="10">
        <f t="shared" ref="N756:N787" si="118">J756+K756+L756+M756</f>
        <v>0</v>
      </c>
      <c r="O756" s="11">
        <f t="shared" ref="O756:O787" si="119">N756/C756</f>
        <v>0</v>
      </c>
    </row>
    <row r="757" spans="1:15" x14ac:dyDescent="0.35">
      <c r="A757" s="216">
        <f t="shared" si="117"/>
        <v>32</v>
      </c>
      <c r="B757" s="8" t="s">
        <v>181</v>
      </c>
      <c r="C757" s="8">
        <f>димвенканали!C757</f>
        <v>126.19</v>
      </c>
      <c r="D757" s="8">
        <f>димвенканали!D757</f>
        <v>0</v>
      </c>
      <c r="E757" s="8">
        <f>димвенканали!E757</f>
        <v>0</v>
      </c>
      <c r="F757" s="8">
        <f t="shared" si="112"/>
        <v>126.19</v>
      </c>
      <c r="G757" s="8"/>
      <c r="H757" s="8"/>
      <c r="I757" s="18">
        <f t="shared" si="113"/>
        <v>0</v>
      </c>
      <c r="J757" s="18">
        <f t="shared" si="114"/>
        <v>0</v>
      </c>
      <c r="K757" s="10">
        <f t="shared" si="108"/>
        <v>0</v>
      </c>
      <c r="L757" s="202">
        <v>0</v>
      </c>
      <c r="M757" s="202">
        <v>0</v>
      </c>
      <c r="N757" s="10">
        <f t="shared" si="118"/>
        <v>0</v>
      </c>
      <c r="O757" s="11">
        <f t="shared" si="119"/>
        <v>0</v>
      </c>
    </row>
    <row r="758" spans="1:15" x14ac:dyDescent="0.35">
      <c r="A758" s="216">
        <f t="shared" si="117"/>
        <v>33</v>
      </c>
      <c r="B758" s="8" t="s">
        <v>182</v>
      </c>
      <c r="C758" s="8">
        <f>димвенканали!C758</f>
        <v>91.2</v>
      </c>
      <c r="D758" s="8">
        <f>димвенканали!D758</f>
        <v>0</v>
      </c>
      <c r="E758" s="8">
        <f>димвенканали!E758</f>
        <v>0</v>
      </c>
      <c r="F758" s="8">
        <f t="shared" si="112"/>
        <v>91.2</v>
      </c>
      <c r="G758" s="8"/>
      <c r="H758" s="8"/>
      <c r="I758" s="18">
        <f t="shared" si="113"/>
        <v>0</v>
      </c>
      <c r="J758" s="18">
        <f t="shared" si="114"/>
        <v>0</v>
      </c>
      <c r="K758" s="10">
        <f t="shared" si="108"/>
        <v>0</v>
      </c>
      <c r="L758" s="202">
        <v>0</v>
      </c>
      <c r="M758" s="202">
        <v>0</v>
      </c>
      <c r="N758" s="10">
        <f t="shared" si="118"/>
        <v>0</v>
      </c>
      <c r="O758" s="11">
        <f t="shared" si="119"/>
        <v>0</v>
      </c>
    </row>
    <row r="759" spans="1:15" x14ac:dyDescent="0.35">
      <c r="A759" s="216">
        <f t="shared" si="117"/>
        <v>34</v>
      </c>
      <c r="B759" s="8" t="s">
        <v>183</v>
      </c>
      <c r="C759" s="8">
        <f>димвенканали!C759</f>
        <v>127</v>
      </c>
      <c r="D759" s="8">
        <f>димвенканали!D759</f>
        <v>0</v>
      </c>
      <c r="E759" s="8">
        <f>димвенканали!E759</f>
        <v>0</v>
      </c>
      <c r="F759" s="8">
        <f t="shared" si="112"/>
        <v>127</v>
      </c>
      <c r="G759" s="8"/>
      <c r="H759" s="8"/>
      <c r="I759" s="18">
        <f t="shared" si="113"/>
        <v>0</v>
      </c>
      <c r="J759" s="18">
        <f t="shared" si="114"/>
        <v>0</v>
      </c>
      <c r="K759" s="10">
        <f t="shared" si="108"/>
        <v>0</v>
      </c>
      <c r="L759" s="202">
        <v>0</v>
      </c>
      <c r="M759" s="202">
        <v>0</v>
      </c>
      <c r="N759" s="10">
        <f t="shared" si="118"/>
        <v>0</v>
      </c>
      <c r="O759" s="11">
        <f t="shared" si="119"/>
        <v>0</v>
      </c>
    </row>
    <row r="760" spans="1:15" x14ac:dyDescent="0.35">
      <c r="A760" s="216">
        <f t="shared" si="117"/>
        <v>35</v>
      </c>
      <c r="B760" s="8" t="s">
        <v>184</v>
      </c>
      <c r="C760" s="8">
        <f>димвенканали!C760</f>
        <v>83.1</v>
      </c>
      <c r="D760" s="8">
        <f>димвенканали!D760</f>
        <v>0</v>
      </c>
      <c r="E760" s="8">
        <f>димвенканали!E760</f>
        <v>0</v>
      </c>
      <c r="F760" s="8">
        <f t="shared" si="112"/>
        <v>83.1</v>
      </c>
      <c r="G760" s="8"/>
      <c r="H760" s="8"/>
      <c r="I760" s="18">
        <f t="shared" si="113"/>
        <v>0</v>
      </c>
      <c r="J760" s="18">
        <f t="shared" si="114"/>
        <v>0</v>
      </c>
      <c r="K760" s="10">
        <f t="shared" si="108"/>
        <v>0</v>
      </c>
      <c r="L760" s="202">
        <v>0</v>
      </c>
      <c r="M760" s="202">
        <v>0</v>
      </c>
      <c r="N760" s="10">
        <f t="shared" si="118"/>
        <v>0</v>
      </c>
      <c r="O760" s="11">
        <f t="shared" si="119"/>
        <v>0</v>
      </c>
    </row>
    <row r="761" spans="1:15" x14ac:dyDescent="0.35">
      <c r="A761" s="216">
        <f t="shared" si="117"/>
        <v>36</v>
      </c>
      <c r="B761" s="8" t="s">
        <v>185</v>
      </c>
      <c r="C761" s="8">
        <f>димвенканали!C761</f>
        <v>64.7</v>
      </c>
      <c r="D761" s="8">
        <f>димвенканали!D761</f>
        <v>0</v>
      </c>
      <c r="E761" s="8">
        <f>димвенканали!E761</f>
        <v>0</v>
      </c>
      <c r="F761" s="8">
        <f t="shared" si="112"/>
        <v>64.7</v>
      </c>
      <c r="G761" s="8"/>
      <c r="H761" s="8"/>
      <c r="I761" s="18">
        <f t="shared" si="113"/>
        <v>0</v>
      </c>
      <c r="J761" s="18">
        <f t="shared" si="114"/>
        <v>0</v>
      </c>
      <c r="K761" s="10">
        <f t="shared" si="108"/>
        <v>0</v>
      </c>
      <c r="L761" s="202">
        <v>0</v>
      </c>
      <c r="M761" s="202">
        <v>0</v>
      </c>
      <c r="N761" s="10">
        <f t="shared" si="118"/>
        <v>0</v>
      </c>
      <c r="O761" s="11">
        <f t="shared" si="119"/>
        <v>0</v>
      </c>
    </row>
    <row r="762" spans="1:15" x14ac:dyDescent="0.35">
      <c r="A762" s="216">
        <f t="shared" si="117"/>
        <v>37</v>
      </c>
      <c r="B762" s="8" t="s">
        <v>186</v>
      </c>
      <c r="C762" s="8">
        <f>димвенканали!C762</f>
        <v>211.4</v>
      </c>
      <c r="D762" s="8">
        <f>димвенканали!D762</f>
        <v>0</v>
      </c>
      <c r="E762" s="8">
        <f>димвенканали!E762</f>
        <v>0</v>
      </c>
      <c r="F762" s="8">
        <f t="shared" si="112"/>
        <v>211.4</v>
      </c>
      <c r="G762" s="8"/>
      <c r="H762" s="8"/>
      <c r="I762" s="18">
        <f t="shared" si="113"/>
        <v>0</v>
      </c>
      <c r="J762" s="18">
        <f t="shared" si="114"/>
        <v>0</v>
      </c>
      <c r="K762" s="10">
        <f t="shared" si="108"/>
        <v>0</v>
      </c>
      <c r="L762" s="202">
        <v>0</v>
      </c>
      <c r="M762" s="202">
        <v>0</v>
      </c>
      <c r="N762" s="10">
        <f t="shared" si="118"/>
        <v>0</v>
      </c>
      <c r="O762" s="11">
        <f t="shared" si="119"/>
        <v>0</v>
      </c>
    </row>
    <row r="763" spans="1:15" x14ac:dyDescent="0.35">
      <c r="A763" s="216">
        <f t="shared" si="117"/>
        <v>38</v>
      </c>
      <c r="B763" s="8" t="s">
        <v>187</v>
      </c>
      <c r="C763" s="8">
        <f>димвенканали!C763</f>
        <v>37.799999999999997</v>
      </c>
      <c r="D763" s="8">
        <f>димвенканали!D763</f>
        <v>0</v>
      </c>
      <c r="E763" s="8">
        <f>димвенканали!E763</f>
        <v>0</v>
      </c>
      <c r="F763" s="8">
        <f t="shared" si="112"/>
        <v>37.799999999999997</v>
      </c>
      <c r="G763" s="8"/>
      <c r="H763" s="8"/>
      <c r="I763" s="18">
        <f t="shared" si="113"/>
        <v>0</v>
      </c>
      <c r="J763" s="18">
        <f t="shared" si="114"/>
        <v>0</v>
      </c>
      <c r="K763" s="10">
        <f t="shared" si="108"/>
        <v>0</v>
      </c>
      <c r="L763" s="202">
        <v>0</v>
      </c>
      <c r="M763" s="202">
        <v>0</v>
      </c>
      <c r="N763" s="10">
        <f t="shared" si="118"/>
        <v>0</v>
      </c>
      <c r="O763" s="11">
        <f t="shared" si="119"/>
        <v>0</v>
      </c>
    </row>
    <row r="764" spans="1:15" x14ac:dyDescent="0.35">
      <c r="A764" s="216">
        <f t="shared" si="117"/>
        <v>39</v>
      </c>
      <c r="B764" s="8" t="s">
        <v>188</v>
      </c>
      <c r="C764" s="8">
        <f>димвенканали!C764</f>
        <v>132.80000000000001</v>
      </c>
      <c r="D764" s="8">
        <f>димвенканали!D764</f>
        <v>0</v>
      </c>
      <c r="E764" s="8">
        <f>димвенканали!E764</f>
        <v>0</v>
      </c>
      <c r="F764" s="8">
        <f t="shared" ref="F764:F801" si="120">C764+D764+E764</f>
        <v>132.80000000000001</v>
      </c>
      <c r="G764" s="8"/>
      <c r="H764" s="8"/>
      <c r="I764" s="18">
        <f t="shared" si="113"/>
        <v>0</v>
      </c>
      <c r="J764" s="18">
        <f t="shared" si="114"/>
        <v>0</v>
      </c>
      <c r="K764" s="10">
        <f t="shared" ref="K764:K811" si="121">J764*0.22</f>
        <v>0</v>
      </c>
      <c r="L764" s="202">
        <v>0</v>
      </c>
      <c r="M764" s="202">
        <v>0</v>
      </c>
      <c r="N764" s="10">
        <f t="shared" si="118"/>
        <v>0</v>
      </c>
      <c r="O764" s="11">
        <f t="shared" si="119"/>
        <v>0</v>
      </c>
    </row>
    <row r="765" spans="1:15" x14ac:dyDescent="0.35">
      <c r="A765" s="216">
        <f t="shared" si="117"/>
        <v>40</v>
      </c>
      <c r="B765" s="8" t="s">
        <v>189</v>
      </c>
      <c r="C765" s="8">
        <f>димвенканали!C765</f>
        <v>3464.11</v>
      </c>
      <c r="D765" s="8">
        <f>димвенканали!D765</f>
        <v>203.9</v>
      </c>
      <c r="E765" s="8">
        <f>димвенканали!E765</f>
        <v>0</v>
      </c>
      <c r="F765" s="8">
        <f t="shared" si="120"/>
        <v>3668.01</v>
      </c>
      <c r="G765" s="8">
        <v>278</v>
      </c>
      <c r="H765" s="8">
        <v>278</v>
      </c>
      <c r="I765" s="18">
        <f t="shared" si="113"/>
        <v>0.33095238095238094</v>
      </c>
      <c r="J765" s="18">
        <f t="shared" si="114"/>
        <v>1416.9560714285712</v>
      </c>
      <c r="K765" s="10">
        <f t="shared" si="121"/>
        <v>311.73033571428567</v>
      </c>
      <c r="L765" s="202">
        <v>596.77333333333331</v>
      </c>
      <c r="M765" s="202">
        <v>33.015809523809523</v>
      </c>
      <c r="N765" s="10">
        <f t="shared" si="118"/>
        <v>2358.4755499999997</v>
      </c>
      <c r="O765" s="11">
        <f t="shared" si="119"/>
        <v>0.68083159888109779</v>
      </c>
    </row>
    <row r="766" spans="1:15" x14ac:dyDescent="0.35">
      <c r="A766" s="216">
        <f t="shared" si="117"/>
        <v>41</v>
      </c>
      <c r="B766" s="8" t="s">
        <v>190</v>
      </c>
      <c r="C766" s="8">
        <f>димвенканали!C766</f>
        <v>3464.39</v>
      </c>
      <c r="D766" s="8">
        <f>димвенканали!D766</f>
        <v>0</v>
      </c>
      <c r="E766" s="8">
        <f>димвенканали!E766</f>
        <v>204.7</v>
      </c>
      <c r="F766" s="8">
        <f t="shared" si="120"/>
        <v>3669.0899999999997</v>
      </c>
      <c r="G766" s="8">
        <v>278</v>
      </c>
      <c r="H766" s="8">
        <v>278</v>
      </c>
      <c r="I766" s="18">
        <f t="shared" si="113"/>
        <v>0.33095238095238094</v>
      </c>
      <c r="J766" s="18">
        <f t="shared" si="114"/>
        <v>1416.9560714285712</v>
      </c>
      <c r="K766" s="10">
        <f t="shared" si="121"/>
        <v>311.73033571428567</v>
      </c>
      <c r="L766" s="202">
        <v>596.77333333333331</v>
      </c>
      <c r="M766" s="202">
        <v>33.015809523809523</v>
      </c>
      <c r="N766" s="10">
        <f t="shared" si="118"/>
        <v>2358.4755499999997</v>
      </c>
      <c r="O766" s="11">
        <f t="shared" si="119"/>
        <v>0.68077657249905454</v>
      </c>
    </row>
    <row r="767" spans="1:15" x14ac:dyDescent="0.35">
      <c r="A767" s="216">
        <f t="shared" si="117"/>
        <v>42</v>
      </c>
      <c r="B767" s="8" t="s">
        <v>191</v>
      </c>
      <c r="C767" s="8">
        <f>димвенканали!C767</f>
        <v>31.4</v>
      </c>
      <c r="D767" s="8">
        <f>димвенканали!D767</f>
        <v>0</v>
      </c>
      <c r="E767" s="8">
        <f>димвенканали!E767</f>
        <v>0</v>
      </c>
      <c r="F767" s="8">
        <f t="shared" si="120"/>
        <v>31.4</v>
      </c>
      <c r="G767" s="8"/>
      <c r="H767" s="8"/>
      <c r="I767" s="18">
        <f t="shared" si="113"/>
        <v>0</v>
      </c>
      <c r="J767" s="18">
        <f t="shared" si="114"/>
        <v>0</v>
      </c>
      <c r="K767" s="10">
        <f t="shared" si="121"/>
        <v>0</v>
      </c>
      <c r="L767" s="202">
        <v>0</v>
      </c>
      <c r="M767" s="202">
        <v>0</v>
      </c>
      <c r="N767" s="10">
        <f t="shared" si="118"/>
        <v>0</v>
      </c>
      <c r="O767" s="11">
        <f t="shared" si="119"/>
        <v>0</v>
      </c>
    </row>
    <row r="768" spans="1:15" x14ac:dyDescent="0.35">
      <c r="A768" s="216">
        <f t="shared" si="117"/>
        <v>43</v>
      </c>
      <c r="B768" s="8" t="s">
        <v>192</v>
      </c>
      <c r="C768" s="8">
        <f>димвенканали!C768</f>
        <v>160.9</v>
      </c>
      <c r="D768" s="8">
        <f>димвенканали!D768</f>
        <v>0</v>
      </c>
      <c r="E768" s="8">
        <f>димвенканали!E768</f>
        <v>0</v>
      </c>
      <c r="F768" s="8">
        <f t="shared" si="120"/>
        <v>160.9</v>
      </c>
      <c r="G768" s="8"/>
      <c r="H768" s="8"/>
      <c r="I768" s="18">
        <f t="shared" si="113"/>
        <v>0</v>
      </c>
      <c r="J768" s="18">
        <f t="shared" si="114"/>
        <v>0</v>
      </c>
      <c r="K768" s="10">
        <f t="shared" si="121"/>
        <v>0</v>
      </c>
      <c r="L768" s="202">
        <v>0</v>
      </c>
      <c r="M768" s="202">
        <v>0</v>
      </c>
      <c r="N768" s="10">
        <f t="shared" si="118"/>
        <v>0</v>
      </c>
      <c r="O768" s="11">
        <f t="shared" si="119"/>
        <v>0</v>
      </c>
    </row>
    <row r="769" spans="1:15" x14ac:dyDescent="0.35">
      <c r="A769" s="216">
        <f t="shared" si="117"/>
        <v>44</v>
      </c>
      <c r="B769" s="8" t="s">
        <v>193</v>
      </c>
      <c r="C769" s="8">
        <f>димвенканали!C769</f>
        <v>6819.2</v>
      </c>
      <c r="D769" s="8">
        <f>димвенканали!D769</f>
        <v>0</v>
      </c>
      <c r="E769" s="8">
        <f>димвенканали!E769</f>
        <v>390.5</v>
      </c>
      <c r="F769" s="8">
        <f t="shared" si="120"/>
        <v>7209.7</v>
      </c>
      <c r="G769" s="8">
        <v>778.5</v>
      </c>
      <c r="H769" s="8">
        <v>778.5</v>
      </c>
      <c r="I769" s="18">
        <f t="shared" si="113"/>
        <v>0.92678571428571432</v>
      </c>
      <c r="J769" s="18">
        <f t="shared" si="114"/>
        <v>3967.9866964285716</v>
      </c>
      <c r="K769" s="10">
        <f t="shared" si="121"/>
        <v>872.95707321428574</v>
      </c>
      <c r="L769" s="202">
        <v>1671.18</v>
      </c>
      <c r="M769" s="202">
        <v>92.456142857142865</v>
      </c>
      <c r="N769" s="10">
        <f t="shared" si="118"/>
        <v>6604.5799125000012</v>
      </c>
      <c r="O769" s="11">
        <f t="shared" si="119"/>
        <v>0.96852708712165669</v>
      </c>
    </row>
    <row r="770" spans="1:15" x14ac:dyDescent="0.35">
      <c r="A770" s="216">
        <f t="shared" si="117"/>
        <v>45</v>
      </c>
      <c r="B770" s="8" t="s">
        <v>194</v>
      </c>
      <c r="C770" s="8">
        <f>димвенканали!C770</f>
        <v>6078.6</v>
      </c>
      <c r="D770" s="8">
        <f>димвенканали!D770</f>
        <v>0</v>
      </c>
      <c r="E770" s="8">
        <f>димвенканали!E770</f>
        <v>0</v>
      </c>
      <c r="F770" s="8">
        <f t="shared" si="120"/>
        <v>6078.6</v>
      </c>
      <c r="G770" s="8">
        <v>861.5</v>
      </c>
      <c r="H770" s="8">
        <v>861.5</v>
      </c>
      <c r="I770" s="18">
        <f t="shared" si="113"/>
        <v>1.025595238095238</v>
      </c>
      <c r="J770" s="18">
        <f t="shared" si="114"/>
        <v>4391.0347321428562</v>
      </c>
      <c r="K770" s="10">
        <f t="shared" si="121"/>
        <v>966.02764107142832</v>
      </c>
      <c r="L770" s="202">
        <v>1849.353333333333</v>
      </c>
      <c r="M770" s="202">
        <v>102.31338095238095</v>
      </c>
      <c r="N770" s="10">
        <f t="shared" si="118"/>
        <v>7308.7290874999981</v>
      </c>
      <c r="O770" s="11">
        <f t="shared" si="119"/>
        <v>1.2023704615371957</v>
      </c>
    </row>
    <row r="771" spans="1:15" x14ac:dyDescent="0.35">
      <c r="A771" s="216">
        <f t="shared" si="117"/>
        <v>46</v>
      </c>
      <c r="B771" s="14" t="s">
        <v>195</v>
      </c>
      <c r="C771" s="8">
        <f>димвенканали!C771</f>
        <v>87.8</v>
      </c>
      <c r="D771" s="8">
        <f>димвенканали!D771</f>
        <v>0</v>
      </c>
      <c r="E771" s="8">
        <f>димвенканали!E771</f>
        <v>0</v>
      </c>
      <c r="F771" s="8">
        <f t="shared" si="120"/>
        <v>87.8</v>
      </c>
      <c r="G771" s="8"/>
      <c r="H771" s="8"/>
      <c r="I771" s="18">
        <f t="shared" si="113"/>
        <v>0</v>
      </c>
      <c r="J771" s="18">
        <f t="shared" ref="J771:J820" si="122">I771*$J$2</f>
        <v>0</v>
      </c>
      <c r="K771" s="10">
        <f t="shared" si="121"/>
        <v>0</v>
      </c>
      <c r="L771" s="202">
        <v>0</v>
      </c>
      <c r="M771" s="202">
        <v>0</v>
      </c>
      <c r="N771" s="10">
        <f t="shared" si="118"/>
        <v>0</v>
      </c>
      <c r="O771" s="11">
        <f t="shared" si="119"/>
        <v>0</v>
      </c>
    </row>
    <row r="772" spans="1:15" x14ac:dyDescent="0.35">
      <c r="A772" s="216">
        <f t="shared" si="117"/>
        <v>47</v>
      </c>
      <c r="B772" s="14" t="s">
        <v>196</v>
      </c>
      <c r="C772" s="8">
        <f>димвенканали!C772</f>
        <v>204.9</v>
      </c>
      <c r="D772" s="8">
        <f>димвенканали!D772</f>
        <v>0</v>
      </c>
      <c r="E772" s="8">
        <f>димвенканали!E772</f>
        <v>0</v>
      </c>
      <c r="F772" s="8">
        <f t="shared" si="120"/>
        <v>204.9</v>
      </c>
      <c r="G772" s="8"/>
      <c r="H772" s="8"/>
      <c r="I772" s="18">
        <f t="shared" si="113"/>
        <v>0</v>
      </c>
      <c r="J772" s="18">
        <f t="shared" si="122"/>
        <v>0</v>
      </c>
      <c r="K772" s="10">
        <f t="shared" si="121"/>
        <v>0</v>
      </c>
      <c r="L772" s="202">
        <v>0</v>
      </c>
      <c r="M772" s="202">
        <v>0</v>
      </c>
      <c r="N772" s="10">
        <f t="shared" si="118"/>
        <v>0</v>
      </c>
      <c r="O772" s="11">
        <f t="shared" si="119"/>
        <v>0</v>
      </c>
    </row>
    <row r="773" spans="1:15" x14ac:dyDescent="0.35">
      <c r="A773" s="216">
        <f t="shared" si="117"/>
        <v>48</v>
      </c>
      <c r="B773" s="14" t="s">
        <v>197</v>
      </c>
      <c r="C773" s="8">
        <f>димвенканали!C773</f>
        <v>119.9</v>
      </c>
      <c r="D773" s="8">
        <f>димвенканали!D773</f>
        <v>0</v>
      </c>
      <c r="E773" s="8">
        <f>димвенканали!E773</f>
        <v>0</v>
      </c>
      <c r="F773" s="8">
        <f t="shared" si="120"/>
        <v>119.9</v>
      </c>
      <c r="G773" s="8"/>
      <c r="H773" s="8"/>
      <c r="I773" s="18">
        <f t="shared" si="113"/>
        <v>0</v>
      </c>
      <c r="J773" s="18">
        <f t="shared" si="122"/>
        <v>0</v>
      </c>
      <c r="K773" s="10">
        <f t="shared" si="121"/>
        <v>0</v>
      </c>
      <c r="L773" s="202">
        <v>0</v>
      </c>
      <c r="M773" s="202">
        <v>0</v>
      </c>
      <c r="N773" s="10">
        <f t="shared" si="118"/>
        <v>0</v>
      </c>
      <c r="O773" s="11">
        <f t="shared" si="119"/>
        <v>0</v>
      </c>
    </row>
    <row r="774" spans="1:15" x14ac:dyDescent="0.35">
      <c r="A774" s="216">
        <f t="shared" si="117"/>
        <v>49</v>
      </c>
      <c r="B774" s="14" t="s">
        <v>198</v>
      </c>
      <c r="C774" s="8">
        <f>димвенканали!C774</f>
        <v>99</v>
      </c>
      <c r="D774" s="8">
        <f>димвенканали!D774</f>
        <v>0</v>
      </c>
      <c r="E774" s="8">
        <f>димвенканали!E774</f>
        <v>0</v>
      </c>
      <c r="F774" s="8">
        <f t="shared" si="120"/>
        <v>99</v>
      </c>
      <c r="G774" s="8"/>
      <c r="H774" s="8"/>
      <c r="I774" s="18">
        <f t="shared" si="113"/>
        <v>0</v>
      </c>
      <c r="J774" s="18">
        <f t="shared" si="122"/>
        <v>0</v>
      </c>
      <c r="K774" s="10">
        <f t="shared" si="121"/>
        <v>0</v>
      </c>
      <c r="L774" s="202">
        <v>0</v>
      </c>
      <c r="M774" s="202">
        <v>0</v>
      </c>
      <c r="N774" s="10">
        <f t="shared" si="118"/>
        <v>0</v>
      </c>
      <c r="O774" s="11">
        <f t="shared" si="119"/>
        <v>0</v>
      </c>
    </row>
    <row r="775" spans="1:15" x14ac:dyDescent="0.35">
      <c r="A775" s="216">
        <f t="shared" si="117"/>
        <v>50</v>
      </c>
      <c r="B775" s="14" t="s">
        <v>199</v>
      </c>
      <c r="C775" s="8">
        <f>димвенканали!C775</f>
        <v>81.2</v>
      </c>
      <c r="D775" s="8">
        <f>димвенканали!D775</f>
        <v>0</v>
      </c>
      <c r="E775" s="8">
        <f>димвенканали!E775</f>
        <v>0</v>
      </c>
      <c r="F775" s="8">
        <f t="shared" si="120"/>
        <v>81.2</v>
      </c>
      <c r="G775" s="8"/>
      <c r="H775" s="8"/>
      <c r="I775" s="18">
        <f t="shared" si="113"/>
        <v>0</v>
      </c>
      <c r="J775" s="18">
        <f t="shared" si="122"/>
        <v>0</v>
      </c>
      <c r="K775" s="10">
        <f t="shared" si="121"/>
        <v>0</v>
      </c>
      <c r="L775" s="202">
        <v>0</v>
      </c>
      <c r="M775" s="202">
        <v>0</v>
      </c>
      <c r="N775" s="10">
        <f t="shared" si="118"/>
        <v>0</v>
      </c>
      <c r="O775" s="11">
        <f t="shared" si="119"/>
        <v>0</v>
      </c>
    </row>
    <row r="776" spans="1:15" x14ac:dyDescent="0.35">
      <c r="A776" s="216">
        <f t="shared" si="117"/>
        <v>51</v>
      </c>
      <c r="B776" s="14" t="s">
        <v>200</v>
      </c>
      <c r="C776" s="8">
        <f>димвенканали!C776</f>
        <v>60.2</v>
      </c>
      <c r="D776" s="8">
        <f>димвенканали!D776</f>
        <v>0</v>
      </c>
      <c r="E776" s="8">
        <f>димвенканали!E776</f>
        <v>0</v>
      </c>
      <c r="F776" s="8">
        <f t="shared" si="120"/>
        <v>60.2</v>
      </c>
      <c r="G776" s="8"/>
      <c r="H776" s="8"/>
      <c r="I776" s="18">
        <f t="shared" si="113"/>
        <v>0</v>
      </c>
      <c r="J776" s="18">
        <f t="shared" si="122"/>
        <v>0</v>
      </c>
      <c r="K776" s="10">
        <f t="shared" si="121"/>
        <v>0</v>
      </c>
      <c r="L776" s="202">
        <v>0</v>
      </c>
      <c r="M776" s="202">
        <v>0</v>
      </c>
      <c r="N776" s="10">
        <f t="shared" si="118"/>
        <v>0</v>
      </c>
      <c r="O776" s="11">
        <f t="shared" si="119"/>
        <v>0</v>
      </c>
    </row>
    <row r="777" spans="1:15" x14ac:dyDescent="0.35">
      <c r="A777" s="216">
        <f t="shared" si="117"/>
        <v>52</v>
      </c>
      <c r="B777" s="8" t="s">
        <v>201</v>
      </c>
      <c r="C777" s="8">
        <f>димвенканали!C777</f>
        <v>104.2</v>
      </c>
      <c r="D777" s="8">
        <f>димвенканали!D777</f>
        <v>0</v>
      </c>
      <c r="E777" s="8">
        <f>димвенканали!E777</f>
        <v>0</v>
      </c>
      <c r="F777" s="8">
        <f t="shared" si="120"/>
        <v>104.2</v>
      </c>
      <c r="G777" s="8"/>
      <c r="H777" s="8"/>
      <c r="I777" s="18">
        <f t="shared" si="113"/>
        <v>0</v>
      </c>
      <c r="J777" s="18">
        <f t="shared" si="122"/>
        <v>0</v>
      </c>
      <c r="K777" s="10">
        <f t="shared" si="121"/>
        <v>0</v>
      </c>
      <c r="L777" s="202">
        <v>0</v>
      </c>
      <c r="M777" s="202">
        <v>0</v>
      </c>
      <c r="N777" s="10">
        <f t="shared" si="118"/>
        <v>0</v>
      </c>
      <c r="O777" s="11">
        <f t="shared" si="119"/>
        <v>0</v>
      </c>
    </row>
    <row r="778" spans="1:15" x14ac:dyDescent="0.35">
      <c r="A778" s="216">
        <f t="shared" si="117"/>
        <v>53</v>
      </c>
      <c r="B778" s="8" t="s">
        <v>202</v>
      </c>
      <c r="C778" s="8">
        <f>димвенканали!C778</f>
        <v>234.9</v>
      </c>
      <c r="D778" s="8">
        <f>димвенканали!D778</f>
        <v>0</v>
      </c>
      <c r="E778" s="8">
        <f>димвенканали!E778</f>
        <v>0</v>
      </c>
      <c r="F778" s="8">
        <f t="shared" si="120"/>
        <v>234.9</v>
      </c>
      <c r="G778" s="8"/>
      <c r="H778" s="8"/>
      <c r="I778" s="18">
        <f t="shared" si="113"/>
        <v>0</v>
      </c>
      <c r="J778" s="18">
        <f t="shared" si="122"/>
        <v>0</v>
      </c>
      <c r="K778" s="10">
        <f t="shared" si="121"/>
        <v>0</v>
      </c>
      <c r="L778" s="202">
        <v>0</v>
      </c>
      <c r="M778" s="202">
        <v>0</v>
      </c>
      <c r="N778" s="10">
        <f t="shared" si="118"/>
        <v>0</v>
      </c>
      <c r="O778" s="11">
        <f t="shared" si="119"/>
        <v>0</v>
      </c>
    </row>
    <row r="779" spans="1:15" x14ac:dyDescent="0.35">
      <c r="A779" s="216">
        <f t="shared" si="117"/>
        <v>54</v>
      </c>
      <c r="B779" s="8" t="s">
        <v>203</v>
      </c>
      <c r="C779" s="8">
        <f>димвенканали!C779</f>
        <v>126.6</v>
      </c>
      <c r="D779" s="8">
        <f>димвенканали!D779</f>
        <v>0</v>
      </c>
      <c r="E779" s="8">
        <f>димвенканали!E779</f>
        <v>0</v>
      </c>
      <c r="F779" s="8">
        <f t="shared" si="120"/>
        <v>126.6</v>
      </c>
      <c r="G779" s="8"/>
      <c r="H779" s="8"/>
      <c r="I779" s="18">
        <f t="shared" si="113"/>
        <v>0</v>
      </c>
      <c r="J779" s="18">
        <f t="shared" si="122"/>
        <v>0</v>
      </c>
      <c r="K779" s="10">
        <f t="shared" si="121"/>
        <v>0</v>
      </c>
      <c r="L779" s="202">
        <v>0</v>
      </c>
      <c r="M779" s="202">
        <v>0</v>
      </c>
      <c r="N779" s="10">
        <f t="shared" si="118"/>
        <v>0</v>
      </c>
      <c r="O779" s="11">
        <f t="shared" si="119"/>
        <v>0</v>
      </c>
    </row>
    <row r="780" spans="1:15" x14ac:dyDescent="0.35">
      <c r="A780" s="216">
        <f t="shared" si="117"/>
        <v>55</v>
      </c>
      <c r="B780" s="8" t="s">
        <v>204</v>
      </c>
      <c r="C780" s="8">
        <f>димвенканали!C780</f>
        <v>89.7</v>
      </c>
      <c r="D780" s="8">
        <f>димвенканали!D780</f>
        <v>0</v>
      </c>
      <c r="E780" s="8">
        <f>димвенканали!E780</f>
        <v>0</v>
      </c>
      <c r="F780" s="8">
        <f t="shared" si="120"/>
        <v>89.7</v>
      </c>
      <c r="G780" s="8"/>
      <c r="H780" s="8"/>
      <c r="I780" s="18">
        <f t="shared" si="113"/>
        <v>0</v>
      </c>
      <c r="J780" s="18">
        <f t="shared" si="122"/>
        <v>0</v>
      </c>
      <c r="K780" s="10">
        <f t="shared" si="121"/>
        <v>0</v>
      </c>
      <c r="L780" s="202">
        <v>0</v>
      </c>
      <c r="M780" s="202">
        <v>0</v>
      </c>
      <c r="N780" s="10">
        <f t="shared" si="118"/>
        <v>0</v>
      </c>
      <c r="O780" s="11">
        <f t="shared" si="119"/>
        <v>0</v>
      </c>
    </row>
    <row r="781" spans="1:15" x14ac:dyDescent="0.35">
      <c r="A781" s="216">
        <f t="shared" si="117"/>
        <v>56</v>
      </c>
      <c r="B781" s="8" t="s">
        <v>205</v>
      </c>
      <c r="C781" s="8">
        <f>димвенканали!C781</f>
        <v>82.2</v>
      </c>
      <c r="D781" s="8">
        <f>димвенканали!D781</f>
        <v>0</v>
      </c>
      <c r="E781" s="8">
        <f>димвенканали!E781</f>
        <v>0</v>
      </c>
      <c r="F781" s="8">
        <f t="shared" si="120"/>
        <v>82.2</v>
      </c>
      <c r="G781" s="8"/>
      <c r="H781" s="8"/>
      <c r="I781" s="18">
        <f t="shared" si="113"/>
        <v>0</v>
      </c>
      <c r="J781" s="18">
        <f t="shared" si="122"/>
        <v>0</v>
      </c>
      <c r="K781" s="10">
        <f t="shared" si="121"/>
        <v>0</v>
      </c>
      <c r="L781" s="202">
        <v>0</v>
      </c>
      <c r="M781" s="202">
        <v>0</v>
      </c>
      <c r="N781" s="10">
        <f t="shared" si="118"/>
        <v>0</v>
      </c>
      <c r="O781" s="11">
        <f t="shared" si="119"/>
        <v>0</v>
      </c>
    </row>
    <row r="782" spans="1:15" x14ac:dyDescent="0.35">
      <c r="A782" s="216">
        <f t="shared" si="117"/>
        <v>57</v>
      </c>
      <c r="B782" s="8" t="s">
        <v>206</v>
      </c>
      <c r="C782" s="8">
        <f>димвенканали!C782</f>
        <v>95.49</v>
      </c>
      <c r="D782" s="8">
        <f>димвенканали!D782</f>
        <v>0</v>
      </c>
      <c r="E782" s="8">
        <f>димвенканали!E782</f>
        <v>0</v>
      </c>
      <c r="F782" s="8">
        <f t="shared" si="120"/>
        <v>95.49</v>
      </c>
      <c r="G782" s="8"/>
      <c r="H782" s="8"/>
      <c r="I782" s="18">
        <f t="shared" si="113"/>
        <v>0</v>
      </c>
      <c r="J782" s="18">
        <f t="shared" si="122"/>
        <v>0</v>
      </c>
      <c r="K782" s="10">
        <f t="shared" si="121"/>
        <v>0</v>
      </c>
      <c r="L782" s="202">
        <v>0</v>
      </c>
      <c r="M782" s="202">
        <v>0</v>
      </c>
      <c r="N782" s="10">
        <f t="shared" si="118"/>
        <v>0</v>
      </c>
      <c r="O782" s="11">
        <f t="shared" si="119"/>
        <v>0</v>
      </c>
    </row>
    <row r="783" spans="1:15" x14ac:dyDescent="0.35">
      <c r="A783" s="216">
        <f t="shared" si="117"/>
        <v>58</v>
      </c>
      <c r="B783" s="8" t="s">
        <v>207</v>
      </c>
      <c r="C783" s="8">
        <f>димвенканали!C783</f>
        <v>152.59</v>
      </c>
      <c r="D783" s="8">
        <f>димвенканали!D783</f>
        <v>142.80000000000001</v>
      </c>
      <c r="E783" s="8">
        <f>димвенканали!E783</f>
        <v>0</v>
      </c>
      <c r="F783" s="8">
        <f t="shared" si="120"/>
        <v>295.39</v>
      </c>
      <c r="G783" s="8"/>
      <c r="H783" s="8"/>
      <c r="I783" s="18">
        <f t="shared" si="113"/>
        <v>0</v>
      </c>
      <c r="J783" s="18">
        <f t="shared" si="122"/>
        <v>0</v>
      </c>
      <c r="K783" s="10">
        <f t="shared" si="121"/>
        <v>0</v>
      </c>
      <c r="L783" s="202">
        <v>0</v>
      </c>
      <c r="M783" s="202">
        <v>0</v>
      </c>
      <c r="N783" s="10">
        <f t="shared" si="118"/>
        <v>0</v>
      </c>
      <c r="O783" s="11">
        <f t="shared" si="119"/>
        <v>0</v>
      </c>
    </row>
    <row r="784" spans="1:15" x14ac:dyDescent="0.35">
      <c r="A784" s="216">
        <f t="shared" si="117"/>
        <v>59</v>
      </c>
      <c r="B784" s="8" t="s">
        <v>208</v>
      </c>
      <c r="C784" s="8">
        <f>димвенканали!C784</f>
        <v>220.1</v>
      </c>
      <c r="D784" s="8">
        <f>димвенканали!D784</f>
        <v>0</v>
      </c>
      <c r="E784" s="8">
        <f>димвенканали!E784</f>
        <v>0</v>
      </c>
      <c r="F784" s="8">
        <f t="shared" si="120"/>
        <v>220.1</v>
      </c>
      <c r="G784" s="8"/>
      <c r="H784" s="8"/>
      <c r="I784" s="18">
        <f t="shared" si="113"/>
        <v>0</v>
      </c>
      <c r="J784" s="18">
        <f t="shared" si="122"/>
        <v>0</v>
      </c>
      <c r="K784" s="10">
        <f t="shared" si="121"/>
        <v>0</v>
      </c>
      <c r="L784" s="202">
        <v>0</v>
      </c>
      <c r="M784" s="202">
        <v>0</v>
      </c>
      <c r="N784" s="10">
        <f t="shared" si="118"/>
        <v>0</v>
      </c>
      <c r="O784" s="11">
        <f t="shared" si="119"/>
        <v>0</v>
      </c>
    </row>
    <row r="785" spans="1:15" x14ac:dyDescent="0.35">
      <c r="A785" s="216">
        <f t="shared" si="117"/>
        <v>60</v>
      </c>
      <c r="B785" s="8" t="s">
        <v>209</v>
      </c>
      <c r="C785" s="8">
        <f>димвенканали!C785</f>
        <v>211.98</v>
      </c>
      <c r="D785" s="8">
        <f>димвенканали!D785</f>
        <v>0</v>
      </c>
      <c r="E785" s="8">
        <f>димвенканали!E785</f>
        <v>0</v>
      </c>
      <c r="F785" s="8">
        <f t="shared" si="120"/>
        <v>211.98</v>
      </c>
      <c r="G785" s="8"/>
      <c r="H785" s="8"/>
      <c r="I785" s="18">
        <f t="shared" si="113"/>
        <v>0</v>
      </c>
      <c r="J785" s="18">
        <f t="shared" si="122"/>
        <v>0</v>
      </c>
      <c r="K785" s="10">
        <f t="shared" si="121"/>
        <v>0</v>
      </c>
      <c r="L785" s="202">
        <v>0</v>
      </c>
      <c r="M785" s="202">
        <v>0</v>
      </c>
      <c r="N785" s="10">
        <f t="shared" si="118"/>
        <v>0</v>
      </c>
      <c r="O785" s="11">
        <f t="shared" si="119"/>
        <v>0</v>
      </c>
    </row>
    <row r="786" spans="1:15" x14ac:dyDescent="0.35">
      <c r="A786" s="216">
        <f t="shared" si="117"/>
        <v>61</v>
      </c>
      <c r="B786" s="8" t="s">
        <v>210</v>
      </c>
      <c r="C786" s="8">
        <f>димвенканали!C786</f>
        <v>102.18</v>
      </c>
      <c r="D786" s="8">
        <f>димвенканали!D786</f>
        <v>0</v>
      </c>
      <c r="E786" s="8">
        <f>димвенканали!E786</f>
        <v>0</v>
      </c>
      <c r="F786" s="8">
        <f t="shared" si="120"/>
        <v>102.18</v>
      </c>
      <c r="G786" s="8"/>
      <c r="H786" s="8"/>
      <c r="I786" s="18">
        <f t="shared" si="113"/>
        <v>0</v>
      </c>
      <c r="J786" s="18">
        <f t="shared" si="122"/>
        <v>0</v>
      </c>
      <c r="K786" s="10">
        <f t="shared" si="121"/>
        <v>0</v>
      </c>
      <c r="L786" s="202">
        <v>0</v>
      </c>
      <c r="M786" s="202">
        <v>0</v>
      </c>
      <c r="N786" s="10">
        <f t="shared" si="118"/>
        <v>0</v>
      </c>
      <c r="O786" s="11">
        <f t="shared" si="119"/>
        <v>0</v>
      </c>
    </row>
    <row r="787" spans="1:15" x14ac:dyDescent="0.35">
      <c r="A787" s="216">
        <f t="shared" si="117"/>
        <v>62</v>
      </c>
      <c r="B787" s="8" t="s">
        <v>211</v>
      </c>
      <c r="C787" s="8">
        <f>димвенканали!C787</f>
        <v>200.28</v>
      </c>
      <c r="D787" s="8">
        <f>димвенканали!D787</f>
        <v>0</v>
      </c>
      <c r="E787" s="8">
        <f>димвенканали!E787</f>
        <v>0</v>
      </c>
      <c r="F787" s="8">
        <f t="shared" si="120"/>
        <v>200.28</v>
      </c>
      <c r="G787" s="8"/>
      <c r="H787" s="8"/>
      <c r="I787" s="18">
        <f t="shared" si="113"/>
        <v>0</v>
      </c>
      <c r="J787" s="18">
        <f t="shared" si="122"/>
        <v>0</v>
      </c>
      <c r="K787" s="10">
        <f t="shared" si="121"/>
        <v>0</v>
      </c>
      <c r="L787" s="202">
        <v>0</v>
      </c>
      <c r="M787" s="202">
        <v>0</v>
      </c>
      <c r="N787" s="10">
        <f t="shared" si="118"/>
        <v>0</v>
      </c>
      <c r="O787" s="11">
        <f t="shared" si="119"/>
        <v>0</v>
      </c>
    </row>
    <row r="788" spans="1:15" x14ac:dyDescent="0.35">
      <c r="A788" s="216">
        <f t="shared" si="117"/>
        <v>63</v>
      </c>
      <c r="B788" s="8" t="s">
        <v>212</v>
      </c>
      <c r="C788" s="8">
        <f>димвенканали!C788</f>
        <v>183.1</v>
      </c>
      <c r="D788" s="8">
        <f>димвенканали!D788</f>
        <v>0</v>
      </c>
      <c r="E788" s="8">
        <f>димвенканали!E788</f>
        <v>0</v>
      </c>
      <c r="F788" s="8">
        <f t="shared" si="120"/>
        <v>183.1</v>
      </c>
      <c r="G788" s="8"/>
      <c r="H788" s="8"/>
      <c r="I788" s="18">
        <f t="shared" ref="I788:I849" si="123">H788/840</f>
        <v>0</v>
      </c>
      <c r="J788" s="18">
        <f t="shared" si="122"/>
        <v>0</v>
      </c>
      <c r="K788" s="10">
        <f t="shared" si="121"/>
        <v>0</v>
      </c>
      <c r="L788" s="202">
        <v>0</v>
      </c>
      <c r="M788" s="202">
        <v>0</v>
      </c>
      <c r="N788" s="10">
        <f t="shared" ref="N788:N817" si="124">J788+K788+L788+M788</f>
        <v>0</v>
      </c>
      <c r="O788" s="11">
        <f t="shared" ref="O788:O817" si="125">N788/C788</f>
        <v>0</v>
      </c>
    </row>
    <row r="789" spans="1:15" x14ac:dyDescent="0.35">
      <c r="A789" s="216">
        <f t="shared" si="117"/>
        <v>64</v>
      </c>
      <c r="B789" s="8" t="s">
        <v>213</v>
      </c>
      <c r="C789" s="8">
        <f>димвенканали!C789</f>
        <v>6638.08</v>
      </c>
      <c r="D789" s="8">
        <f>димвенканали!D789</f>
        <v>0</v>
      </c>
      <c r="E789" s="8">
        <f>димвенканали!E789</f>
        <v>0</v>
      </c>
      <c r="F789" s="8">
        <f t="shared" si="120"/>
        <v>6638.08</v>
      </c>
      <c r="G789" s="8">
        <v>890</v>
      </c>
      <c r="H789" s="8">
        <v>840</v>
      </c>
      <c r="I789" s="18">
        <f t="shared" si="123"/>
        <v>1</v>
      </c>
      <c r="J789" s="18">
        <f t="shared" si="122"/>
        <v>4281.45</v>
      </c>
      <c r="K789" s="10">
        <f t="shared" si="121"/>
        <v>941.91899999999998</v>
      </c>
      <c r="L789" s="202">
        <v>1803.2</v>
      </c>
      <c r="M789" s="202">
        <v>99.76</v>
      </c>
      <c r="N789" s="10">
        <f t="shared" si="124"/>
        <v>7126.3289999999997</v>
      </c>
      <c r="O789" s="11">
        <f t="shared" si="125"/>
        <v>1.0735527441669881</v>
      </c>
    </row>
    <row r="790" spans="1:15" x14ac:dyDescent="0.35">
      <c r="A790" s="216">
        <f t="shared" si="117"/>
        <v>65</v>
      </c>
      <c r="B790" s="8" t="s">
        <v>214</v>
      </c>
      <c r="C790" s="8">
        <f>димвенканали!C790</f>
        <v>174.99</v>
      </c>
      <c r="D790" s="8">
        <f>димвенканали!D790</f>
        <v>0</v>
      </c>
      <c r="E790" s="8">
        <f>димвенканали!E790</f>
        <v>0</v>
      </c>
      <c r="F790" s="8">
        <f t="shared" si="120"/>
        <v>174.99</v>
      </c>
      <c r="G790" s="8"/>
      <c r="H790" s="8"/>
      <c r="I790" s="18">
        <f t="shared" si="123"/>
        <v>0</v>
      </c>
      <c r="J790" s="18">
        <f t="shared" si="122"/>
        <v>0</v>
      </c>
      <c r="K790" s="10">
        <f t="shared" si="121"/>
        <v>0</v>
      </c>
      <c r="L790" s="202">
        <v>0</v>
      </c>
      <c r="M790" s="202">
        <v>0</v>
      </c>
      <c r="N790" s="10">
        <f t="shared" si="124"/>
        <v>0</v>
      </c>
      <c r="O790" s="11">
        <f t="shared" si="125"/>
        <v>0</v>
      </c>
    </row>
    <row r="791" spans="1:15" x14ac:dyDescent="0.35">
      <c r="A791" s="216">
        <f t="shared" si="117"/>
        <v>66</v>
      </c>
      <c r="B791" s="8" t="s">
        <v>215</v>
      </c>
      <c r="C791" s="8">
        <f>димвенканали!C791</f>
        <v>4236.49</v>
      </c>
      <c r="D791" s="8">
        <f>димвенканали!D791</f>
        <v>0</v>
      </c>
      <c r="E791" s="8">
        <f>димвенканали!E791</f>
        <v>0</v>
      </c>
      <c r="F791" s="8">
        <f t="shared" si="120"/>
        <v>4236.49</v>
      </c>
      <c r="G791" s="8">
        <v>395</v>
      </c>
      <c r="H791" s="8">
        <v>395</v>
      </c>
      <c r="I791" s="18">
        <f t="shared" si="123"/>
        <v>0.47023809523809523</v>
      </c>
      <c r="J791" s="18">
        <f t="shared" si="122"/>
        <v>2013.3008928571428</v>
      </c>
      <c r="K791" s="10">
        <f t="shared" si="121"/>
        <v>442.92619642857142</v>
      </c>
      <c r="L791" s="202">
        <v>847.93333333333328</v>
      </c>
      <c r="M791" s="202">
        <v>46.910952380952381</v>
      </c>
      <c r="N791" s="10">
        <f t="shared" si="124"/>
        <v>3351.071375</v>
      </c>
      <c r="O791" s="11">
        <f t="shared" si="125"/>
        <v>0.79100183760613152</v>
      </c>
    </row>
    <row r="792" spans="1:15" x14ac:dyDescent="0.35">
      <c r="A792" s="216">
        <f t="shared" ref="A792:A855" si="126">1+A791</f>
        <v>67</v>
      </c>
      <c r="B792" s="8" t="s">
        <v>216</v>
      </c>
      <c r="C792" s="8">
        <f>димвенканали!C792</f>
        <v>5395.1</v>
      </c>
      <c r="D792" s="8">
        <f>димвенканали!D792</f>
        <v>0</v>
      </c>
      <c r="E792" s="8">
        <f>димвенканали!E792</f>
        <v>0</v>
      </c>
      <c r="F792" s="8">
        <f t="shared" si="120"/>
        <v>5395.1</v>
      </c>
      <c r="G792" s="8">
        <v>552.5</v>
      </c>
      <c r="H792" s="8">
        <v>552.5</v>
      </c>
      <c r="I792" s="18">
        <f t="shared" si="123"/>
        <v>0.65773809523809523</v>
      </c>
      <c r="J792" s="18">
        <f t="shared" si="122"/>
        <v>2816.0727678571429</v>
      </c>
      <c r="K792" s="10">
        <f t="shared" si="121"/>
        <v>619.5360089285715</v>
      </c>
      <c r="L792" s="202">
        <v>1186.0333333333333</v>
      </c>
      <c r="M792" s="202">
        <v>65.615952380952379</v>
      </c>
      <c r="N792" s="10">
        <f t="shared" si="124"/>
        <v>4687.2580625000001</v>
      </c>
      <c r="O792" s="11">
        <f t="shared" si="125"/>
        <v>0.8687991070601101</v>
      </c>
    </row>
    <row r="793" spans="1:15" x14ac:dyDescent="0.35">
      <c r="A793" s="216">
        <f t="shared" si="126"/>
        <v>68</v>
      </c>
      <c r="B793" s="8" t="s">
        <v>217</v>
      </c>
      <c r="C793" s="8">
        <f>димвенканали!C793</f>
        <v>4042.93</v>
      </c>
      <c r="D793" s="8">
        <f>димвенканали!D793</f>
        <v>0</v>
      </c>
      <c r="E793" s="8">
        <f>димвенканали!E793</f>
        <v>0</v>
      </c>
      <c r="F793" s="8">
        <f t="shared" si="120"/>
        <v>4042.93</v>
      </c>
      <c r="G793" s="8">
        <v>396</v>
      </c>
      <c r="H793" s="8">
        <v>396</v>
      </c>
      <c r="I793" s="18">
        <f t="shared" si="123"/>
        <v>0.47142857142857142</v>
      </c>
      <c r="J793" s="18">
        <f t="shared" si="122"/>
        <v>2018.397857142857</v>
      </c>
      <c r="K793" s="10">
        <f t="shared" si="121"/>
        <v>444.04752857142853</v>
      </c>
      <c r="L793" s="202">
        <v>850.08</v>
      </c>
      <c r="M793" s="202">
        <v>47.029714285714284</v>
      </c>
      <c r="N793" s="10">
        <f t="shared" si="124"/>
        <v>3359.5550999999996</v>
      </c>
      <c r="O793" s="11">
        <f t="shared" si="125"/>
        <v>0.83097038533934542</v>
      </c>
    </row>
    <row r="794" spans="1:15" x14ac:dyDescent="0.35">
      <c r="A794" s="216">
        <f t="shared" si="126"/>
        <v>69</v>
      </c>
      <c r="B794" s="8" t="s">
        <v>218</v>
      </c>
      <c r="C794" s="8">
        <f>димвенканали!C794</f>
        <v>68.8</v>
      </c>
      <c r="D794" s="8">
        <f>димвенканали!D794</f>
        <v>0</v>
      </c>
      <c r="E794" s="8">
        <f>димвенканали!E794</f>
        <v>0</v>
      </c>
      <c r="F794" s="8">
        <f t="shared" si="120"/>
        <v>68.8</v>
      </c>
      <c r="G794" s="8"/>
      <c r="H794" s="8"/>
      <c r="I794" s="18">
        <f t="shared" si="123"/>
        <v>0</v>
      </c>
      <c r="J794" s="18">
        <f t="shared" si="122"/>
        <v>0</v>
      </c>
      <c r="K794" s="10">
        <f t="shared" si="121"/>
        <v>0</v>
      </c>
      <c r="L794" s="202">
        <v>0</v>
      </c>
      <c r="M794" s="202">
        <v>0</v>
      </c>
      <c r="N794" s="10">
        <f t="shared" si="124"/>
        <v>0</v>
      </c>
      <c r="O794" s="11">
        <f t="shared" si="125"/>
        <v>0</v>
      </c>
    </row>
    <row r="795" spans="1:15" x14ac:dyDescent="0.35">
      <c r="A795" s="216">
        <f t="shared" si="126"/>
        <v>70</v>
      </c>
      <c r="B795" s="8" t="s">
        <v>219</v>
      </c>
      <c r="C795" s="8">
        <f>димвенканали!C795</f>
        <v>57.6</v>
      </c>
      <c r="D795" s="8">
        <f>димвенканали!D795</f>
        <v>0</v>
      </c>
      <c r="E795" s="8">
        <f>димвенканали!E795</f>
        <v>0</v>
      </c>
      <c r="F795" s="8">
        <f t="shared" si="120"/>
        <v>57.6</v>
      </c>
      <c r="G795" s="8"/>
      <c r="H795" s="8"/>
      <c r="I795" s="18">
        <f t="shared" si="123"/>
        <v>0</v>
      </c>
      <c r="J795" s="18">
        <f t="shared" si="122"/>
        <v>0</v>
      </c>
      <c r="K795" s="10">
        <f t="shared" si="121"/>
        <v>0</v>
      </c>
      <c r="L795" s="202">
        <v>0</v>
      </c>
      <c r="M795" s="202">
        <v>0</v>
      </c>
      <c r="N795" s="10">
        <f t="shared" si="124"/>
        <v>0</v>
      </c>
      <c r="O795" s="11">
        <f t="shared" si="125"/>
        <v>0</v>
      </c>
    </row>
    <row r="796" spans="1:15" x14ac:dyDescent="0.35">
      <c r="A796" s="216">
        <f t="shared" si="126"/>
        <v>71</v>
      </c>
      <c r="B796" s="8" t="s">
        <v>220</v>
      </c>
      <c r="C796" s="8">
        <f>димвенканали!C796</f>
        <v>86.7</v>
      </c>
      <c r="D796" s="8">
        <f>димвенканали!D796</f>
        <v>0</v>
      </c>
      <c r="E796" s="8">
        <f>димвенканали!E796</f>
        <v>0</v>
      </c>
      <c r="F796" s="8">
        <f t="shared" si="120"/>
        <v>86.7</v>
      </c>
      <c r="G796" s="8"/>
      <c r="H796" s="8"/>
      <c r="I796" s="18">
        <f t="shared" si="123"/>
        <v>0</v>
      </c>
      <c r="J796" s="18">
        <f t="shared" si="122"/>
        <v>0</v>
      </c>
      <c r="K796" s="10">
        <f t="shared" si="121"/>
        <v>0</v>
      </c>
      <c r="L796" s="202">
        <v>0</v>
      </c>
      <c r="M796" s="202">
        <v>0</v>
      </c>
      <c r="N796" s="10">
        <f t="shared" si="124"/>
        <v>0</v>
      </c>
      <c r="O796" s="11">
        <f t="shared" si="125"/>
        <v>0</v>
      </c>
    </row>
    <row r="797" spans="1:15" x14ac:dyDescent="0.35">
      <c r="A797" s="216">
        <f t="shared" si="126"/>
        <v>72</v>
      </c>
      <c r="B797" s="8" t="s">
        <v>221</v>
      </c>
      <c r="C797" s="8">
        <f>димвенканали!C797</f>
        <v>118.58</v>
      </c>
      <c r="D797" s="8">
        <f>димвенканали!D797</f>
        <v>0</v>
      </c>
      <c r="E797" s="8">
        <f>димвенканали!E797</f>
        <v>0</v>
      </c>
      <c r="F797" s="8">
        <f t="shared" si="120"/>
        <v>118.58</v>
      </c>
      <c r="G797" s="8"/>
      <c r="H797" s="8"/>
      <c r="I797" s="18">
        <f t="shared" si="123"/>
        <v>0</v>
      </c>
      <c r="J797" s="18">
        <f t="shared" si="122"/>
        <v>0</v>
      </c>
      <c r="K797" s="10">
        <f t="shared" si="121"/>
        <v>0</v>
      </c>
      <c r="L797" s="202">
        <v>0</v>
      </c>
      <c r="M797" s="202">
        <v>0</v>
      </c>
      <c r="N797" s="10">
        <f t="shared" si="124"/>
        <v>0</v>
      </c>
      <c r="O797" s="11">
        <f t="shared" si="125"/>
        <v>0</v>
      </c>
    </row>
    <row r="798" spans="1:15" x14ac:dyDescent="0.35">
      <c r="A798" s="216">
        <f t="shared" si="126"/>
        <v>73</v>
      </c>
      <c r="B798" s="8" t="s">
        <v>222</v>
      </c>
      <c r="C798" s="8">
        <f>димвенканали!C798</f>
        <v>77.8</v>
      </c>
      <c r="D798" s="8">
        <f>димвенканали!D798</f>
        <v>0</v>
      </c>
      <c r="E798" s="8">
        <f>димвенканали!E798</f>
        <v>0</v>
      </c>
      <c r="F798" s="8">
        <f t="shared" si="120"/>
        <v>77.8</v>
      </c>
      <c r="G798" s="8"/>
      <c r="H798" s="8"/>
      <c r="I798" s="18">
        <f t="shared" si="123"/>
        <v>0</v>
      </c>
      <c r="J798" s="18">
        <f t="shared" si="122"/>
        <v>0</v>
      </c>
      <c r="K798" s="10">
        <f t="shared" si="121"/>
        <v>0</v>
      </c>
      <c r="L798" s="202">
        <v>0</v>
      </c>
      <c r="M798" s="202">
        <v>0</v>
      </c>
      <c r="N798" s="10">
        <f t="shared" si="124"/>
        <v>0</v>
      </c>
      <c r="O798" s="11">
        <f t="shared" si="125"/>
        <v>0</v>
      </c>
    </row>
    <row r="799" spans="1:15" x14ac:dyDescent="0.35">
      <c r="A799" s="216">
        <f t="shared" si="126"/>
        <v>74</v>
      </c>
      <c r="B799" s="8" t="s">
        <v>223</v>
      </c>
      <c r="C799" s="8">
        <f>димвенканали!C799</f>
        <v>64.5</v>
      </c>
      <c r="D799" s="8">
        <f>димвенканали!D799</f>
        <v>0</v>
      </c>
      <c r="E799" s="8">
        <f>димвенканали!E799</f>
        <v>0</v>
      </c>
      <c r="F799" s="8">
        <f t="shared" si="120"/>
        <v>64.5</v>
      </c>
      <c r="G799" s="8"/>
      <c r="H799" s="8"/>
      <c r="I799" s="18">
        <f t="shared" si="123"/>
        <v>0</v>
      </c>
      <c r="J799" s="18">
        <f t="shared" si="122"/>
        <v>0</v>
      </c>
      <c r="K799" s="10">
        <f t="shared" si="121"/>
        <v>0</v>
      </c>
      <c r="L799" s="202">
        <v>0</v>
      </c>
      <c r="M799" s="202">
        <v>0</v>
      </c>
      <c r="N799" s="10">
        <f t="shared" si="124"/>
        <v>0</v>
      </c>
      <c r="O799" s="11">
        <f t="shared" si="125"/>
        <v>0</v>
      </c>
    </row>
    <row r="800" spans="1:15" x14ac:dyDescent="0.35">
      <c r="A800" s="216">
        <f t="shared" si="126"/>
        <v>75</v>
      </c>
      <c r="B800" s="8" t="s">
        <v>224</v>
      </c>
      <c r="C800" s="8">
        <f>димвенканали!C800</f>
        <v>122.1</v>
      </c>
      <c r="D800" s="8">
        <f>димвенканали!D800</f>
        <v>0</v>
      </c>
      <c r="E800" s="8">
        <f>димвенканали!E800</f>
        <v>0</v>
      </c>
      <c r="F800" s="8">
        <f t="shared" si="120"/>
        <v>122.1</v>
      </c>
      <c r="G800" s="8"/>
      <c r="H800" s="8"/>
      <c r="I800" s="18">
        <f t="shared" si="123"/>
        <v>0</v>
      </c>
      <c r="J800" s="18">
        <f t="shared" si="122"/>
        <v>0</v>
      </c>
      <c r="K800" s="10">
        <f t="shared" si="121"/>
        <v>0</v>
      </c>
      <c r="L800" s="202">
        <v>0</v>
      </c>
      <c r="M800" s="202">
        <v>0</v>
      </c>
      <c r="N800" s="10">
        <f t="shared" si="124"/>
        <v>0</v>
      </c>
      <c r="O800" s="11">
        <f t="shared" si="125"/>
        <v>0</v>
      </c>
    </row>
    <row r="801" spans="1:15" x14ac:dyDescent="0.35">
      <c r="A801" s="216">
        <f t="shared" si="126"/>
        <v>76</v>
      </c>
      <c r="B801" s="8" t="s">
        <v>225</v>
      </c>
      <c r="C801" s="8">
        <f>димвенканали!C801</f>
        <v>321.89999999999998</v>
      </c>
      <c r="D801" s="8">
        <f>димвенканали!D801</f>
        <v>0</v>
      </c>
      <c r="E801" s="8">
        <f>димвенканали!E801</f>
        <v>0</v>
      </c>
      <c r="F801" s="8">
        <f t="shared" si="120"/>
        <v>321.89999999999998</v>
      </c>
      <c r="G801" s="8"/>
      <c r="H801" s="8"/>
      <c r="I801" s="18">
        <f t="shared" si="123"/>
        <v>0</v>
      </c>
      <c r="J801" s="18">
        <f t="shared" si="122"/>
        <v>0</v>
      </c>
      <c r="K801" s="10">
        <f t="shared" si="121"/>
        <v>0</v>
      </c>
      <c r="L801" s="202">
        <v>0</v>
      </c>
      <c r="M801" s="202">
        <v>0</v>
      </c>
      <c r="N801" s="10">
        <f t="shared" si="124"/>
        <v>0</v>
      </c>
      <c r="O801" s="11">
        <f t="shared" si="125"/>
        <v>0</v>
      </c>
    </row>
    <row r="802" spans="1:15" x14ac:dyDescent="0.35">
      <c r="A802" s="216">
        <f t="shared" si="126"/>
        <v>77</v>
      </c>
      <c r="B802" s="8" t="s">
        <v>226</v>
      </c>
      <c r="C802" s="8">
        <f>димвенканали!C802</f>
        <v>131.80000000000001</v>
      </c>
      <c r="D802" s="8">
        <f>димвенканали!D802</f>
        <v>0</v>
      </c>
      <c r="E802" s="8">
        <f>димвенканали!E802</f>
        <v>0</v>
      </c>
      <c r="F802" s="8">
        <f t="shared" ref="F802:F841" si="127">C802+D802+E802</f>
        <v>131.80000000000001</v>
      </c>
      <c r="G802" s="8"/>
      <c r="H802" s="8"/>
      <c r="I802" s="18">
        <f t="shared" si="123"/>
        <v>0</v>
      </c>
      <c r="J802" s="18">
        <f t="shared" si="122"/>
        <v>0</v>
      </c>
      <c r="K802" s="10">
        <f t="shared" si="121"/>
        <v>0</v>
      </c>
      <c r="L802" s="202">
        <v>0</v>
      </c>
      <c r="M802" s="202">
        <v>0</v>
      </c>
      <c r="N802" s="10">
        <f t="shared" si="124"/>
        <v>0</v>
      </c>
      <c r="O802" s="11">
        <f t="shared" si="125"/>
        <v>0</v>
      </c>
    </row>
    <row r="803" spans="1:15" x14ac:dyDescent="0.35">
      <c r="A803" s="216">
        <f t="shared" si="126"/>
        <v>78</v>
      </c>
      <c r="B803" s="8" t="s">
        <v>227</v>
      </c>
      <c r="C803" s="8">
        <f>димвенканали!C803</f>
        <v>266.8</v>
      </c>
      <c r="D803" s="8">
        <f>димвенканали!D803</f>
        <v>0</v>
      </c>
      <c r="E803" s="8">
        <f>димвенканали!E803</f>
        <v>0</v>
      </c>
      <c r="F803" s="8">
        <f t="shared" si="127"/>
        <v>266.8</v>
      </c>
      <c r="G803" s="8"/>
      <c r="H803" s="8"/>
      <c r="I803" s="18">
        <f t="shared" si="123"/>
        <v>0</v>
      </c>
      <c r="J803" s="18">
        <f t="shared" si="122"/>
        <v>0</v>
      </c>
      <c r="K803" s="10">
        <f t="shared" si="121"/>
        <v>0</v>
      </c>
      <c r="L803" s="202">
        <v>0</v>
      </c>
      <c r="M803" s="202">
        <v>0</v>
      </c>
      <c r="N803" s="10">
        <f t="shared" si="124"/>
        <v>0</v>
      </c>
      <c r="O803" s="11">
        <f t="shared" si="125"/>
        <v>0</v>
      </c>
    </row>
    <row r="804" spans="1:15" x14ac:dyDescent="0.35">
      <c r="A804" s="216">
        <f t="shared" si="126"/>
        <v>79</v>
      </c>
      <c r="B804" s="8" t="s">
        <v>228</v>
      </c>
      <c r="C804" s="8">
        <f>димвенканали!C804</f>
        <v>309.60000000000002</v>
      </c>
      <c r="D804" s="8">
        <f>димвенканали!D804</f>
        <v>0</v>
      </c>
      <c r="E804" s="8">
        <f>димвенканали!E804</f>
        <v>0</v>
      </c>
      <c r="F804" s="8">
        <f t="shared" si="127"/>
        <v>309.60000000000002</v>
      </c>
      <c r="G804" s="8"/>
      <c r="H804" s="8"/>
      <c r="I804" s="18">
        <f t="shared" si="123"/>
        <v>0</v>
      </c>
      <c r="J804" s="18">
        <f t="shared" si="122"/>
        <v>0</v>
      </c>
      <c r="K804" s="10">
        <f t="shared" si="121"/>
        <v>0</v>
      </c>
      <c r="L804" s="202">
        <v>0</v>
      </c>
      <c r="M804" s="202">
        <v>0</v>
      </c>
      <c r="N804" s="10">
        <f t="shared" si="124"/>
        <v>0</v>
      </c>
      <c r="O804" s="11">
        <f t="shared" si="125"/>
        <v>0</v>
      </c>
    </row>
    <row r="805" spans="1:15" x14ac:dyDescent="0.35">
      <c r="A805" s="216">
        <f t="shared" si="126"/>
        <v>80</v>
      </c>
      <c r="B805" s="8" t="s">
        <v>229</v>
      </c>
      <c r="C805" s="8">
        <f>димвенканали!C805</f>
        <v>339.5</v>
      </c>
      <c r="D805" s="8">
        <f>димвенканали!D805</f>
        <v>0</v>
      </c>
      <c r="E805" s="8">
        <f>димвенканали!E805</f>
        <v>0</v>
      </c>
      <c r="F805" s="8">
        <f t="shared" si="127"/>
        <v>339.5</v>
      </c>
      <c r="G805" s="8"/>
      <c r="H805" s="8"/>
      <c r="I805" s="18">
        <f t="shared" si="123"/>
        <v>0</v>
      </c>
      <c r="J805" s="18">
        <f t="shared" si="122"/>
        <v>0</v>
      </c>
      <c r="K805" s="10">
        <f t="shared" si="121"/>
        <v>0</v>
      </c>
      <c r="L805" s="202">
        <v>0</v>
      </c>
      <c r="M805" s="202">
        <v>0</v>
      </c>
      <c r="N805" s="10">
        <f t="shared" si="124"/>
        <v>0</v>
      </c>
      <c r="O805" s="11">
        <f t="shared" si="125"/>
        <v>0</v>
      </c>
    </row>
    <row r="806" spans="1:15" x14ac:dyDescent="0.35">
      <c r="A806" s="216">
        <f t="shared" si="126"/>
        <v>81</v>
      </c>
      <c r="B806" s="8" t="s">
        <v>230</v>
      </c>
      <c r="C806" s="8">
        <f>димвенканали!C806</f>
        <v>1490.07</v>
      </c>
      <c r="D806" s="8">
        <f>димвенканали!D806</f>
        <v>0</v>
      </c>
      <c r="E806" s="8">
        <f>димвенканали!E806</f>
        <v>0</v>
      </c>
      <c r="F806" s="8">
        <f t="shared" si="127"/>
        <v>1490.07</v>
      </c>
      <c r="G806" s="8">
        <v>117</v>
      </c>
      <c r="H806" s="8">
        <v>117</v>
      </c>
      <c r="I806" s="18">
        <f t="shared" si="123"/>
        <v>0.13928571428571429</v>
      </c>
      <c r="J806" s="18">
        <f t="shared" si="122"/>
        <v>596.34482142857144</v>
      </c>
      <c r="K806" s="10">
        <f t="shared" si="121"/>
        <v>131.19586071428571</v>
      </c>
      <c r="L806" s="202">
        <v>251.16</v>
      </c>
      <c r="M806" s="202">
        <v>13.895142857142858</v>
      </c>
      <c r="N806" s="10">
        <f t="shared" si="124"/>
        <v>992.59582499999999</v>
      </c>
      <c r="O806" s="11">
        <f t="shared" si="125"/>
        <v>0.66614039944432146</v>
      </c>
    </row>
    <row r="807" spans="1:15" x14ac:dyDescent="0.35">
      <c r="A807" s="216">
        <f t="shared" si="126"/>
        <v>82</v>
      </c>
      <c r="B807" s="8" t="s">
        <v>231</v>
      </c>
      <c r="C807" s="8">
        <f>димвенканали!C807</f>
        <v>1153.5999999999999</v>
      </c>
      <c r="D807" s="8">
        <f>димвенканали!D807</f>
        <v>0</v>
      </c>
      <c r="E807" s="8">
        <f>димвенканали!E807</f>
        <v>0</v>
      </c>
      <c r="F807" s="8">
        <f t="shared" si="127"/>
        <v>1153.5999999999999</v>
      </c>
      <c r="G807" s="8">
        <v>91</v>
      </c>
      <c r="H807" s="8">
        <v>91</v>
      </c>
      <c r="I807" s="18">
        <f t="shared" si="123"/>
        <v>0.10833333333333334</v>
      </c>
      <c r="J807" s="18">
        <f t="shared" si="122"/>
        <v>463.82375000000002</v>
      </c>
      <c r="K807" s="10">
        <f t="shared" si="121"/>
        <v>102.04122500000001</v>
      </c>
      <c r="L807" s="202">
        <v>195.34666666666666</v>
      </c>
      <c r="M807" s="202">
        <v>10.807333333333334</v>
      </c>
      <c r="N807" s="10">
        <f t="shared" si="124"/>
        <v>772.01897500000007</v>
      </c>
      <c r="O807" s="11">
        <f t="shared" si="125"/>
        <v>0.6692258798543691</v>
      </c>
    </row>
    <row r="808" spans="1:15" x14ac:dyDescent="0.35">
      <c r="A808" s="216">
        <f t="shared" si="126"/>
        <v>83</v>
      </c>
      <c r="B808" s="8" t="s">
        <v>232</v>
      </c>
      <c r="C808" s="8">
        <f>димвенканали!C808</f>
        <v>337.9</v>
      </c>
      <c r="D808" s="8">
        <f>димвенканали!D808</f>
        <v>0</v>
      </c>
      <c r="E808" s="8">
        <f>димвенканали!E808</f>
        <v>0</v>
      </c>
      <c r="F808" s="8">
        <f t="shared" si="127"/>
        <v>337.9</v>
      </c>
      <c r="G808" s="8"/>
      <c r="H808" s="8"/>
      <c r="I808" s="18">
        <f t="shared" si="123"/>
        <v>0</v>
      </c>
      <c r="J808" s="18">
        <f t="shared" si="122"/>
        <v>0</v>
      </c>
      <c r="K808" s="10">
        <f t="shared" si="121"/>
        <v>0</v>
      </c>
      <c r="L808" s="202">
        <v>0</v>
      </c>
      <c r="M808" s="202">
        <v>0</v>
      </c>
      <c r="N808" s="10">
        <f t="shared" si="124"/>
        <v>0</v>
      </c>
      <c r="O808" s="11">
        <f t="shared" si="125"/>
        <v>0</v>
      </c>
    </row>
    <row r="809" spans="1:15" x14ac:dyDescent="0.35">
      <c r="A809" s="216">
        <f t="shared" si="126"/>
        <v>84</v>
      </c>
      <c r="B809" s="8" t="s">
        <v>233</v>
      </c>
      <c r="C809" s="8">
        <f>димвенканали!C809</f>
        <v>376.7</v>
      </c>
      <c r="D809" s="8">
        <f>димвенканали!D809</f>
        <v>0</v>
      </c>
      <c r="E809" s="8">
        <f>димвенканали!E809</f>
        <v>0</v>
      </c>
      <c r="F809" s="8">
        <f t="shared" si="127"/>
        <v>376.7</v>
      </c>
      <c r="G809" s="8"/>
      <c r="H809" s="8"/>
      <c r="I809" s="18">
        <f t="shared" si="123"/>
        <v>0</v>
      </c>
      <c r="J809" s="18">
        <f t="shared" si="122"/>
        <v>0</v>
      </c>
      <c r="K809" s="10">
        <f t="shared" si="121"/>
        <v>0</v>
      </c>
      <c r="L809" s="202">
        <v>0</v>
      </c>
      <c r="M809" s="202">
        <v>0</v>
      </c>
      <c r="N809" s="10">
        <f t="shared" si="124"/>
        <v>0</v>
      </c>
      <c r="O809" s="11">
        <f t="shared" si="125"/>
        <v>0</v>
      </c>
    </row>
    <row r="810" spans="1:15" x14ac:dyDescent="0.35">
      <c r="A810" s="216">
        <f t="shared" si="126"/>
        <v>85</v>
      </c>
      <c r="B810" s="8" t="s">
        <v>234</v>
      </c>
      <c r="C810" s="8">
        <f>димвенканали!C810</f>
        <v>331.2</v>
      </c>
      <c r="D810" s="8">
        <f>димвенканали!D810</f>
        <v>0</v>
      </c>
      <c r="E810" s="8">
        <f>димвенканали!E810</f>
        <v>0</v>
      </c>
      <c r="F810" s="8">
        <f t="shared" si="127"/>
        <v>331.2</v>
      </c>
      <c r="G810" s="8"/>
      <c r="H810" s="8"/>
      <c r="I810" s="18">
        <f t="shared" si="123"/>
        <v>0</v>
      </c>
      <c r="J810" s="18">
        <f t="shared" si="122"/>
        <v>0</v>
      </c>
      <c r="K810" s="10">
        <f t="shared" si="121"/>
        <v>0</v>
      </c>
      <c r="L810" s="202">
        <v>0</v>
      </c>
      <c r="M810" s="202">
        <v>0</v>
      </c>
      <c r="N810" s="10">
        <f t="shared" si="124"/>
        <v>0</v>
      </c>
      <c r="O810" s="11">
        <f t="shared" si="125"/>
        <v>0</v>
      </c>
    </row>
    <row r="811" spans="1:15" x14ac:dyDescent="0.35">
      <c r="A811" s="216">
        <f t="shared" si="126"/>
        <v>86</v>
      </c>
      <c r="B811" s="8" t="s">
        <v>235</v>
      </c>
      <c r="C811" s="8">
        <f>димвенканали!C811</f>
        <v>4543.6099999999997</v>
      </c>
      <c r="D811" s="8">
        <f>димвенканали!D811</f>
        <v>0</v>
      </c>
      <c r="E811" s="8">
        <f>димвенканали!E811</f>
        <v>0</v>
      </c>
      <c r="F811" s="8">
        <f t="shared" si="127"/>
        <v>4543.6099999999997</v>
      </c>
      <c r="G811" s="8">
        <v>377</v>
      </c>
      <c r="H811" s="8">
        <v>377</v>
      </c>
      <c r="I811" s="18">
        <f t="shared" si="123"/>
        <v>0.44880952380952382</v>
      </c>
      <c r="J811" s="18">
        <f t="shared" si="122"/>
        <v>1921.5555357142857</v>
      </c>
      <c r="K811" s="10">
        <f t="shared" si="121"/>
        <v>422.74221785714286</v>
      </c>
      <c r="L811" s="202">
        <v>809.29333333333341</v>
      </c>
      <c r="M811" s="202">
        <v>44.773238095238099</v>
      </c>
      <c r="N811" s="10">
        <f t="shared" si="124"/>
        <v>3198.364325</v>
      </c>
      <c r="O811" s="11">
        <f t="shared" si="125"/>
        <v>0.70392580459150333</v>
      </c>
    </row>
    <row r="812" spans="1:15" x14ac:dyDescent="0.35">
      <c r="A812" s="216">
        <f t="shared" si="126"/>
        <v>87</v>
      </c>
      <c r="B812" s="8" t="s">
        <v>236</v>
      </c>
      <c r="C812" s="8">
        <f>димвенканали!C812</f>
        <v>4442.1000000000004</v>
      </c>
      <c r="D812" s="8">
        <f>димвенканали!D812</f>
        <v>0</v>
      </c>
      <c r="E812" s="8">
        <f>димвенканали!E812</f>
        <v>0</v>
      </c>
      <c r="F812" s="8">
        <f t="shared" si="127"/>
        <v>4442.1000000000004</v>
      </c>
      <c r="G812" s="8">
        <v>380</v>
      </c>
      <c r="H812" s="8">
        <v>380</v>
      </c>
      <c r="I812" s="18">
        <f t="shared" si="123"/>
        <v>0.45238095238095238</v>
      </c>
      <c r="J812" s="18">
        <f t="shared" si="122"/>
        <v>1936.8464285714285</v>
      </c>
      <c r="K812" s="10">
        <f t="shared" ref="K812:K865" si="128">J812*0.22</f>
        <v>426.10621428571426</v>
      </c>
      <c r="L812" s="202">
        <v>815.73333333333335</v>
      </c>
      <c r="M812" s="202">
        <v>45.12952380952381</v>
      </c>
      <c r="N812" s="10">
        <f t="shared" si="124"/>
        <v>3223.8155000000002</v>
      </c>
      <c r="O812" s="11">
        <f t="shared" si="125"/>
        <v>0.72574131604421332</v>
      </c>
    </row>
    <row r="813" spans="1:15" x14ac:dyDescent="0.35">
      <c r="A813" s="216">
        <f t="shared" si="126"/>
        <v>88</v>
      </c>
      <c r="B813" s="8" t="s">
        <v>237</v>
      </c>
      <c r="C813" s="8">
        <f>димвенканали!C813</f>
        <v>2681.07</v>
      </c>
      <c r="D813" s="8">
        <f>димвенканали!D813</f>
        <v>1283.7</v>
      </c>
      <c r="E813" s="8">
        <f>димвенканали!E813</f>
        <v>0</v>
      </c>
      <c r="F813" s="8">
        <f t="shared" si="127"/>
        <v>3964.7700000000004</v>
      </c>
      <c r="G813" s="8">
        <v>290</v>
      </c>
      <c r="H813" s="8">
        <v>290</v>
      </c>
      <c r="I813" s="18">
        <f t="shared" si="123"/>
        <v>0.34523809523809523</v>
      </c>
      <c r="J813" s="18">
        <f t="shared" si="122"/>
        <v>1478.1196428571427</v>
      </c>
      <c r="K813" s="10">
        <f t="shared" si="128"/>
        <v>325.18632142857138</v>
      </c>
      <c r="L813" s="202">
        <v>622.5333333333333</v>
      </c>
      <c r="M813" s="202">
        <v>34.440952380952382</v>
      </c>
      <c r="N813" s="10">
        <f t="shared" si="124"/>
        <v>2460.2802499999993</v>
      </c>
      <c r="O813" s="11">
        <f t="shared" si="125"/>
        <v>0.91764864401153245</v>
      </c>
    </row>
    <row r="814" spans="1:15" x14ac:dyDescent="0.35">
      <c r="A814" s="216">
        <f t="shared" si="126"/>
        <v>89</v>
      </c>
      <c r="B814" s="8" t="s">
        <v>238</v>
      </c>
      <c r="C814" s="8">
        <f>димвенканали!C814</f>
        <v>4513.9799999999996</v>
      </c>
      <c r="D814" s="8">
        <f>димвенканали!D814</f>
        <v>0</v>
      </c>
      <c r="E814" s="8">
        <f>димвенканали!E814</f>
        <v>0</v>
      </c>
      <c r="F814" s="8">
        <f t="shared" si="127"/>
        <v>4513.9799999999996</v>
      </c>
      <c r="G814" s="8">
        <v>382</v>
      </c>
      <c r="H814" s="8">
        <v>382</v>
      </c>
      <c r="I814" s="18">
        <f t="shared" si="123"/>
        <v>0.45476190476190476</v>
      </c>
      <c r="J814" s="18">
        <f t="shared" si="122"/>
        <v>1947.0403571428571</v>
      </c>
      <c r="K814" s="10">
        <f t="shared" si="128"/>
        <v>428.3488785714286</v>
      </c>
      <c r="L814" s="202">
        <v>820.02666666666664</v>
      </c>
      <c r="M814" s="202">
        <v>45.367047619047618</v>
      </c>
      <c r="N814" s="10">
        <f t="shared" si="124"/>
        <v>3240.7829500000003</v>
      </c>
      <c r="O814" s="11">
        <f t="shared" si="125"/>
        <v>0.71794357750809723</v>
      </c>
    </row>
    <row r="815" spans="1:15" x14ac:dyDescent="0.35">
      <c r="A815" s="216">
        <f t="shared" si="126"/>
        <v>90</v>
      </c>
      <c r="B815" s="8" t="s">
        <v>239</v>
      </c>
      <c r="C815" s="8">
        <f>димвенканали!C815</f>
        <v>6160.06</v>
      </c>
      <c r="D815" s="8">
        <f>димвенканали!D815</f>
        <v>98.8</v>
      </c>
      <c r="E815" s="8">
        <f>димвенканали!E815</f>
        <v>0</v>
      </c>
      <c r="F815" s="8">
        <f t="shared" si="127"/>
        <v>6258.8600000000006</v>
      </c>
      <c r="G815" s="8">
        <v>540</v>
      </c>
      <c r="H815" s="8">
        <v>540</v>
      </c>
      <c r="I815" s="18">
        <f t="shared" si="123"/>
        <v>0.6428571428571429</v>
      </c>
      <c r="J815" s="18">
        <f t="shared" si="122"/>
        <v>2752.3607142857145</v>
      </c>
      <c r="K815" s="10">
        <f t="shared" si="128"/>
        <v>605.51935714285719</v>
      </c>
      <c r="L815" s="202">
        <v>1159.2</v>
      </c>
      <c r="M815" s="202">
        <v>64.131428571428586</v>
      </c>
      <c r="N815" s="10">
        <f t="shared" si="124"/>
        <v>4581.2115000000003</v>
      </c>
      <c r="O815" s="11">
        <f t="shared" si="125"/>
        <v>0.74369592179296951</v>
      </c>
    </row>
    <row r="816" spans="1:15" x14ac:dyDescent="0.35">
      <c r="A816" s="216">
        <f t="shared" si="126"/>
        <v>91</v>
      </c>
      <c r="B816" s="8" t="s">
        <v>240</v>
      </c>
      <c r="C816" s="8">
        <f>димвенканали!C816</f>
        <v>2230.3000000000002</v>
      </c>
      <c r="D816" s="8">
        <f>димвенканали!D816</f>
        <v>0</v>
      </c>
      <c r="E816" s="8">
        <f>димвенканали!E816</f>
        <v>0</v>
      </c>
      <c r="F816" s="8">
        <f t="shared" si="127"/>
        <v>2230.3000000000002</v>
      </c>
      <c r="G816" s="8">
        <v>252</v>
      </c>
      <c r="H816" s="8">
        <v>292.5</v>
      </c>
      <c r="I816" s="18">
        <f t="shared" si="123"/>
        <v>0.3482142857142857</v>
      </c>
      <c r="J816" s="18">
        <f t="shared" si="122"/>
        <v>1490.8620535714285</v>
      </c>
      <c r="K816" s="10">
        <f t="shared" si="128"/>
        <v>327.98965178571427</v>
      </c>
      <c r="L816" s="202">
        <v>627.9</v>
      </c>
      <c r="M816" s="202">
        <v>34.737857142857145</v>
      </c>
      <c r="N816" s="10">
        <f t="shared" si="124"/>
        <v>2481.4895624999999</v>
      </c>
      <c r="O816" s="11">
        <f t="shared" si="125"/>
        <v>1.112625907949603</v>
      </c>
    </row>
    <row r="817" spans="1:15" x14ac:dyDescent="0.35">
      <c r="A817" s="216">
        <f t="shared" si="126"/>
        <v>92</v>
      </c>
      <c r="B817" s="8" t="s">
        <v>241</v>
      </c>
      <c r="C817" s="8">
        <f>димвенканали!C817</f>
        <v>3177.46</v>
      </c>
      <c r="D817" s="8">
        <f>димвенканали!D817</f>
        <v>0</v>
      </c>
      <c r="E817" s="8">
        <f>димвенканали!E817</f>
        <v>0</v>
      </c>
      <c r="F817" s="8">
        <f t="shared" si="127"/>
        <v>3177.46</v>
      </c>
      <c r="G817" s="8">
        <v>272</v>
      </c>
      <c r="H817" s="8">
        <v>272</v>
      </c>
      <c r="I817" s="18">
        <f t="shared" si="123"/>
        <v>0.32380952380952382</v>
      </c>
      <c r="J817" s="18">
        <f t="shared" si="122"/>
        <v>1386.3742857142856</v>
      </c>
      <c r="K817" s="10">
        <f t="shared" si="128"/>
        <v>305.00234285714282</v>
      </c>
      <c r="L817" s="202">
        <v>583.89333333333332</v>
      </c>
      <c r="M817" s="202">
        <v>32.3032380952381</v>
      </c>
      <c r="N817" s="10">
        <f t="shared" si="124"/>
        <v>2307.5731999999998</v>
      </c>
      <c r="O817" s="11">
        <f t="shared" si="125"/>
        <v>0.72623202180357893</v>
      </c>
    </row>
    <row r="818" spans="1:15" x14ac:dyDescent="0.35">
      <c r="A818" s="216">
        <f t="shared" si="126"/>
        <v>93</v>
      </c>
      <c r="B818" s="8" t="s">
        <v>242</v>
      </c>
      <c r="C818" s="8">
        <f>димвенканали!C818</f>
        <v>6153.96</v>
      </c>
      <c r="D818" s="8">
        <f>димвенканали!D818</f>
        <v>0</v>
      </c>
      <c r="E818" s="8">
        <f>димвенканали!E818</f>
        <v>0</v>
      </c>
      <c r="F818" s="8">
        <f t="shared" si="127"/>
        <v>6153.96</v>
      </c>
      <c r="G818" s="8">
        <v>548</v>
      </c>
      <c r="H818" s="8">
        <v>548</v>
      </c>
      <c r="I818" s="18">
        <f t="shared" si="123"/>
        <v>0.65238095238095239</v>
      </c>
      <c r="J818" s="18">
        <f t="shared" si="122"/>
        <v>2793.1364285714285</v>
      </c>
      <c r="K818" s="10">
        <f t="shared" si="128"/>
        <v>614.49001428571432</v>
      </c>
      <c r="L818" s="202">
        <v>1176.3733333333332</v>
      </c>
      <c r="M818" s="202">
        <v>65.081523809523816</v>
      </c>
      <c r="N818" s="10">
        <f t="shared" ref="N818:N849" si="129">J818+K818+L818+M818</f>
        <v>4649.0812999999998</v>
      </c>
      <c r="O818" s="11">
        <f t="shared" ref="O818:O849" si="130">N818/C818</f>
        <v>0.75546173520789861</v>
      </c>
    </row>
    <row r="819" spans="1:15" x14ac:dyDescent="0.35">
      <c r="A819" s="216">
        <f t="shared" si="126"/>
        <v>94</v>
      </c>
      <c r="B819" s="8" t="s">
        <v>243</v>
      </c>
      <c r="C819" s="8">
        <f>димвенканали!C819</f>
        <v>4767.16</v>
      </c>
      <c r="D819" s="8">
        <f>димвенканали!D819</f>
        <v>0</v>
      </c>
      <c r="E819" s="8">
        <f>димвенканали!E819</f>
        <v>0</v>
      </c>
      <c r="F819" s="8">
        <f t="shared" si="127"/>
        <v>4767.16</v>
      </c>
      <c r="G819" s="8">
        <v>438</v>
      </c>
      <c r="H819" s="8">
        <v>438</v>
      </c>
      <c r="I819" s="18">
        <f t="shared" si="123"/>
        <v>0.52142857142857146</v>
      </c>
      <c r="J819" s="18">
        <f t="shared" si="122"/>
        <v>2232.4703571428572</v>
      </c>
      <c r="K819" s="10">
        <f t="shared" si="128"/>
        <v>491.1434785714286</v>
      </c>
      <c r="L819" s="202">
        <v>940.24</v>
      </c>
      <c r="M819" s="202">
        <v>52.017714285714291</v>
      </c>
      <c r="N819" s="10">
        <f t="shared" si="129"/>
        <v>3715.8715500000003</v>
      </c>
      <c r="O819" s="11">
        <f t="shared" si="130"/>
        <v>0.77947279931867197</v>
      </c>
    </row>
    <row r="820" spans="1:15" x14ac:dyDescent="0.35">
      <c r="A820" s="216">
        <f t="shared" si="126"/>
        <v>95</v>
      </c>
      <c r="B820" s="8" t="s">
        <v>244</v>
      </c>
      <c r="C820" s="8">
        <f>димвенканали!C820</f>
        <v>5138.5</v>
      </c>
      <c r="D820" s="8">
        <f>димвенканали!D820</f>
        <v>0</v>
      </c>
      <c r="E820" s="8">
        <f>димвенканали!E820</f>
        <v>51.8</v>
      </c>
      <c r="F820" s="8">
        <f t="shared" si="127"/>
        <v>5190.3</v>
      </c>
      <c r="G820" s="8">
        <v>488</v>
      </c>
      <c r="H820" s="8">
        <v>488</v>
      </c>
      <c r="I820" s="18">
        <f t="shared" si="123"/>
        <v>0.580952380952381</v>
      </c>
      <c r="J820" s="18">
        <f t="shared" si="122"/>
        <v>2487.3185714285714</v>
      </c>
      <c r="K820" s="10">
        <f t="shared" si="128"/>
        <v>547.2100857142857</v>
      </c>
      <c r="L820" s="202">
        <v>1047.5733333333333</v>
      </c>
      <c r="M820" s="202">
        <v>57.955809523809535</v>
      </c>
      <c r="N820" s="10">
        <f t="shared" si="129"/>
        <v>4140.0577999999996</v>
      </c>
      <c r="O820" s="11">
        <f t="shared" si="130"/>
        <v>0.80569384061496541</v>
      </c>
    </row>
    <row r="821" spans="1:15" x14ac:dyDescent="0.35">
      <c r="A821" s="216">
        <f t="shared" si="126"/>
        <v>96</v>
      </c>
      <c r="B821" s="8" t="s">
        <v>245</v>
      </c>
      <c r="C821" s="8">
        <f>димвенканали!C821</f>
        <v>2683</v>
      </c>
      <c r="D821" s="8">
        <f>димвенканали!D821</f>
        <v>0</v>
      </c>
      <c r="E821" s="8">
        <f>димвенканали!E821</f>
        <v>0</v>
      </c>
      <c r="F821" s="8">
        <f t="shared" si="127"/>
        <v>2683</v>
      </c>
      <c r="G821" s="8">
        <v>305</v>
      </c>
      <c r="H821" s="8">
        <v>305</v>
      </c>
      <c r="I821" s="18">
        <f t="shared" si="123"/>
        <v>0.36309523809523808</v>
      </c>
      <c r="J821" s="18">
        <f t="shared" ref="J821:J861" si="131">I821*$J$2</f>
        <v>1554.574107142857</v>
      </c>
      <c r="K821" s="10">
        <f t="shared" si="128"/>
        <v>342.00630357142853</v>
      </c>
      <c r="L821" s="202">
        <v>654.73333333333335</v>
      </c>
      <c r="M821" s="202">
        <v>36.222380952380952</v>
      </c>
      <c r="N821" s="10">
        <f t="shared" si="129"/>
        <v>2587.5361250000001</v>
      </c>
      <c r="O821" s="11">
        <f t="shared" si="130"/>
        <v>0.96441898061871045</v>
      </c>
    </row>
    <row r="822" spans="1:15" x14ac:dyDescent="0.35">
      <c r="A822" s="216">
        <f t="shared" si="126"/>
        <v>97</v>
      </c>
      <c r="B822" s="8" t="s">
        <v>246</v>
      </c>
      <c r="C822" s="8">
        <f>димвенканали!C822</f>
        <v>3593.8</v>
      </c>
      <c r="D822" s="8">
        <f>димвенканали!D822</f>
        <v>0</v>
      </c>
      <c r="E822" s="8">
        <f>димвенканали!E822</f>
        <v>0</v>
      </c>
      <c r="F822" s="8">
        <f t="shared" si="127"/>
        <v>3593.8</v>
      </c>
      <c r="G822" s="8">
        <v>397.5</v>
      </c>
      <c r="H822" s="8">
        <v>397.5</v>
      </c>
      <c r="I822" s="18">
        <f t="shared" si="123"/>
        <v>0.4732142857142857</v>
      </c>
      <c r="J822" s="18">
        <f t="shared" si="131"/>
        <v>2026.0433035714284</v>
      </c>
      <c r="K822" s="10">
        <f t="shared" si="128"/>
        <v>445.72952678571426</v>
      </c>
      <c r="L822" s="202">
        <v>853.3</v>
      </c>
      <c r="M822" s="202">
        <v>47.207857142857144</v>
      </c>
      <c r="N822" s="10">
        <f t="shared" si="129"/>
        <v>3372.2806874999992</v>
      </c>
      <c r="O822" s="11">
        <f t="shared" si="130"/>
        <v>0.93836070106850655</v>
      </c>
    </row>
    <row r="823" spans="1:15" x14ac:dyDescent="0.35">
      <c r="A823" s="216">
        <f t="shared" si="126"/>
        <v>98</v>
      </c>
      <c r="B823" s="8" t="s">
        <v>247</v>
      </c>
      <c r="C823" s="8">
        <f>димвенканали!C823</f>
        <v>6136.78</v>
      </c>
      <c r="D823" s="8">
        <f>димвенканали!D823</f>
        <v>0</v>
      </c>
      <c r="E823" s="8">
        <f>димвенканали!E823</f>
        <v>0</v>
      </c>
      <c r="F823" s="8">
        <f t="shared" si="127"/>
        <v>6136.78</v>
      </c>
      <c r="G823" s="8">
        <v>530</v>
      </c>
      <c r="H823" s="8">
        <v>530</v>
      </c>
      <c r="I823" s="18">
        <f t="shared" si="123"/>
        <v>0.63095238095238093</v>
      </c>
      <c r="J823" s="18">
        <f t="shared" si="131"/>
        <v>2701.3910714285712</v>
      </c>
      <c r="K823" s="10">
        <f t="shared" si="128"/>
        <v>594.30603571428571</v>
      </c>
      <c r="L823" s="202">
        <v>1137.7333333333333</v>
      </c>
      <c r="M823" s="202">
        <v>62.943809523809527</v>
      </c>
      <c r="N823" s="10">
        <f t="shared" si="129"/>
        <v>4496.3742499999998</v>
      </c>
      <c r="O823" s="11">
        <f t="shared" si="130"/>
        <v>0.73269275581005022</v>
      </c>
    </row>
    <row r="824" spans="1:15" x14ac:dyDescent="0.35">
      <c r="A824" s="216">
        <f t="shared" si="126"/>
        <v>99</v>
      </c>
      <c r="B824" s="8" t="s">
        <v>248</v>
      </c>
      <c r="C824" s="8">
        <f>димвенканали!C824</f>
        <v>4533.76</v>
      </c>
      <c r="D824" s="8">
        <f>димвенканали!D824</f>
        <v>0</v>
      </c>
      <c r="E824" s="8">
        <f>димвенканали!E824</f>
        <v>104</v>
      </c>
      <c r="F824" s="8">
        <f t="shared" si="127"/>
        <v>4637.76</v>
      </c>
      <c r="G824" s="8">
        <v>387</v>
      </c>
      <c r="H824" s="8">
        <v>387</v>
      </c>
      <c r="I824" s="18">
        <f t="shared" si="123"/>
        <v>0.46071428571428569</v>
      </c>
      <c r="J824" s="18">
        <f t="shared" si="131"/>
        <v>1972.5251785714283</v>
      </c>
      <c r="K824" s="10">
        <f t="shared" si="128"/>
        <v>433.95553928571422</v>
      </c>
      <c r="L824" s="202">
        <v>830.76</v>
      </c>
      <c r="M824" s="202">
        <v>45.960857142857144</v>
      </c>
      <c r="N824" s="10">
        <f t="shared" si="129"/>
        <v>3283.201575</v>
      </c>
      <c r="O824" s="11">
        <f t="shared" si="130"/>
        <v>0.72416748460439018</v>
      </c>
    </row>
    <row r="825" spans="1:15" x14ac:dyDescent="0.35">
      <c r="A825" s="216">
        <f t="shared" si="126"/>
        <v>100</v>
      </c>
      <c r="B825" s="8" t="s">
        <v>249</v>
      </c>
      <c r="C825" s="8">
        <f>димвенканали!C825</f>
        <v>3949.68</v>
      </c>
      <c r="D825" s="8">
        <f>димвенканали!D825</f>
        <v>0</v>
      </c>
      <c r="E825" s="8">
        <f>димвенканали!E825</f>
        <v>0</v>
      </c>
      <c r="F825" s="8">
        <f t="shared" si="127"/>
        <v>3949.68</v>
      </c>
      <c r="G825" s="8">
        <v>461.6</v>
      </c>
      <c r="H825" s="8">
        <v>461.6</v>
      </c>
      <c r="I825" s="18">
        <f t="shared" si="123"/>
        <v>0.54952380952380953</v>
      </c>
      <c r="J825" s="18">
        <f t="shared" si="131"/>
        <v>2352.7587142857142</v>
      </c>
      <c r="K825" s="10">
        <f t="shared" si="128"/>
        <v>517.60691714285713</v>
      </c>
      <c r="L825" s="202">
        <v>990.90133333333335</v>
      </c>
      <c r="M825" s="202">
        <v>54.820495238095241</v>
      </c>
      <c r="N825" s="10">
        <f t="shared" si="129"/>
        <v>3916.0874599999997</v>
      </c>
      <c r="O825" s="11">
        <f t="shared" si="130"/>
        <v>0.9914948704705191</v>
      </c>
    </row>
    <row r="826" spans="1:15" x14ac:dyDescent="0.35">
      <c r="A826" s="216">
        <f t="shared" si="126"/>
        <v>101</v>
      </c>
      <c r="B826" s="8" t="s">
        <v>250</v>
      </c>
      <c r="C826" s="8">
        <f>димвенканали!C826</f>
        <v>77</v>
      </c>
      <c r="D826" s="8">
        <f>димвенканали!D826</f>
        <v>0</v>
      </c>
      <c r="E826" s="8">
        <f>димвенканали!E826</f>
        <v>0</v>
      </c>
      <c r="F826" s="8">
        <f t="shared" si="127"/>
        <v>77</v>
      </c>
      <c r="G826" s="8"/>
      <c r="H826" s="8"/>
      <c r="I826" s="18">
        <f t="shared" si="123"/>
        <v>0</v>
      </c>
      <c r="J826" s="18">
        <f t="shared" si="131"/>
        <v>0</v>
      </c>
      <c r="K826" s="10">
        <f t="shared" si="128"/>
        <v>0</v>
      </c>
      <c r="L826" s="202">
        <v>0</v>
      </c>
      <c r="M826" s="202">
        <v>0</v>
      </c>
      <c r="N826" s="10">
        <f t="shared" si="129"/>
        <v>0</v>
      </c>
      <c r="O826" s="11">
        <f t="shared" si="130"/>
        <v>0</v>
      </c>
    </row>
    <row r="827" spans="1:15" x14ac:dyDescent="0.35">
      <c r="A827" s="216">
        <f t="shared" si="126"/>
        <v>102</v>
      </c>
      <c r="B827" s="8" t="s">
        <v>251</v>
      </c>
      <c r="C827" s="8">
        <f>димвенканали!C827</f>
        <v>34.799999999999997</v>
      </c>
      <c r="D827" s="8">
        <f>димвенканали!D827</f>
        <v>0</v>
      </c>
      <c r="E827" s="8">
        <f>димвенканали!E827</f>
        <v>0</v>
      </c>
      <c r="F827" s="8">
        <f t="shared" si="127"/>
        <v>34.799999999999997</v>
      </c>
      <c r="G827" s="8"/>
      <c r="H827" s="8"/>
      <c r="I827" s="18">
        <f t="shared" si="123"/>
        <v>0</v>
      </c>
      <c r="J827" s="18">
        <f t="shared" si="131"/>
        <v>0</v>
      </c>
      <c r="K827" s="10">
        <f t="shared" si="128"/>
        <v>0</v>
      </c>
      <c r="L827" s="202">
        <v>0</v>
      </c>
      <c r="M827" s="202">
        <v>0</v>
      </c>
      <c r="N827" s="10">
        <f t="shared" si="129"/>
        <v>0</v>
      </c>
      <c r="O827" s="11">
        <f t="shared" si="130"/>
        <v>0</v>
      </c>
    </row>
    <row r="828" spans="1:15" x14ac:dyDescent="0.35">
      <c r="A828" s="216">
        <f t="shared" si="126"/>
        <v>103</v>
      </c>
      <c r="B828" s="8" t="s">
        <v>252</v>
      </c>
      <c r="C828" s="8">
        <f>димвенканали!C828</f>
        <v>6375.55</v>
      </c>
      <c r="D828" s="8">
        <f>димвенканали!D828</f>
        <v>0</v>
      </c>
      <c r="E828" s="8">
        <f>димвенканали!E828</f>
        <v>169.5</v>
      </c>
      <c r="F828" s="8">
        <f t="shared" si="127"/>
        <v>6545.05</v>
      </c>
      <c r="G828" s="8">
        <v>622</v>
      </c>
      <c r="H828" s="8">
        <v>622</v>
      </c>
      <c r="I828" s="18">
        <f t="shared" si="123"/>
        <v>0.74047619047619051</v>
      </c>
      <c r="J828" s="18">
        <f t="shared" si="131"/>
        <v>3170.3117857142856</v>
      </c>
      <c r="K828" s="10">
        <f t="shared" si="128"/>
        <v>697.46859285714288</v>
      </c>
      <c r="L828" s="202">
        <v>1335.2266666666667</v>
      </c>
      <c r="M828" s="202">
        <v>73.869904761904763</v>
      </c>
      <c r="N828" s="10">
        <f t="shared" si="129"/>
        <v>5276.8769499999999</v>
      </c>
      <c r="O828" s="11">
        <f t="shared" si="130"/>
        <v>0.82767399675322129</v>
      </c>
    </row>
    <row r="829" spans="1:15" x14ac:dyDescent="0.35">
      <c r="A829" s="216">
        <f t="shared" si="126"/>
        <v>104</v>
      </c>
      <c r="B829" s="8" t="s">
        <v>253</v>
      </c>
      <c r="C829" s="8">
        <f>димвенканали!C829</f>
        <v>5034.24</v>
      </c>
      <c r="D829" s="8">
        <f>димвенканали!D829</f>
        <v>204.9</v>
      </c>
      <c r="E829" s="8">
        <f>димвенканали!E829</f>
        <v>106.7</v>
      </c>
      <c r="F829" s="8">
        <f t="shared" si="127"/>
        <v>5345.8399999999992</v>
      </c>
      <c r="G829" s="8">
        <v>702</v>
      </c>
      <c r="H829" s="8">
        <v>702</v>
      </c>
      <c r="I829" s="18">
        <f t="shared" si="123"/>
        <v>0.83571428571428574</v>
      </c>
      <c r="J829" s="18">
        <f t="shared" si="131"/>
        <v>3578.0689285714284</v>
      </c>
      <c r="K829" s="10">
        <f t="shared" si="128"/>
        <v>787.17516428571423</v>
      </c>
      <c r="L829" s="202">
        <v>1506.96</v>
      </c>
      <c r="M829" s="202">
        <v>83.370857142857147</v>
      </c>
      <c r="N829" s="10">
        <f t="shared" si="129"/>
        <v>5955.5749499999993</v>
      </c>
      <c r="O829" s="11">
        <f t="shared" si="130"/>
        <v>1.1830137120995423</v>
      </c>
    </row>
    <row r="830" spans="1:15" x14ac:dyDescent="0.35">
      <c r="A830" s="216">
        <f t="shared" si="126"/>
        <v>105</v>
      </c>
      <c r="B830" s="8" t="s">
        <v>254</v>
      </c>
      <c r="C830" s="8">
        <f>димвенканали!C830</f>
        <v>4025.8</v>
      </c>
      <c r="D830" s="8">
        <f>димвенканали!D830</f>
        <v>0</v>
      </c>
      <c r="E830" s="8">
        <f>димвенканали!E830</f>
        <v>0</v>
      </c>
      <c r="F830" s="8">
        <f t="shared" si="127"/>
        <v>4025.8</v>
      </c>
      <c r="G830" s="8">
        <v>454.5</v>
      </c>
      <c r="H830" s="8">
        <v>454.5</v>
      </c>
      <c r="I830" s="18">
        <f t="shared" si="123"/>
        <v>0.54107142857142854</v>
      </c>
      <c r="J830" s="18">
        <f t="shared" si="131"/>
        <v>2316.5702678571424</v>
      </c>
      <c r="K830" s="10">
        <f t="shared" si="128"/>
        <v>509.64545892857132</v>
      </c>
      <c r="L830" s="202">
        <v>975.66</v>
      </c>
      <c r="M830" s="202">
        <v>53.977285714285713</v>
      </c>
      <c r="N830" s="10">
        <f t="shared" si="129"/>
        <v>3855.8530124999993</v>
      </c>
      <c r="O830" s="11">
        <f t="shared" si="130"/>
        <v>0.95778553641512221</v>
      </c>
    </row>
    <row r="831" spans="1:15" x14ac:dyDescent="0.35">
      <c r="A831" s="216">
        <f t="shared" si="126"/>
        <v>106</v>
      </c>
      <c r="B831" s="8" t="s">
        <v>255</v>
      </c>
      <c r="C831" s="8">
        <f>димвенканали!C831</f>
        <v>5829.59</v>
      </c>
      <c r="D831" s="8">
        <f>димвенканали!D831</f>
        <v>0</v>
      </c>
      <c r="E831" s="8">
        <f>димвенканали!E831</f>
        <v>0</v>
      </c>
      <c r="F831" s="8">
        <f t="shared" si="127"/>
        <v>5829.59</v>
      </c>
      <c r="G831" s="8">
        <v>620.5</v>
      </c>
      <c r="H831" s="8">
        <v>620.5</v>
      </c>
      <c r="I831" s="18">
        <f t="shared" si="123"/>
        <v>0.73869047619047623</v>
      </c>
      <c r="J831" s="18">
        <f t="shared" si="131"/>
        <v>3162.6663392857145</v>
      </c>
      <c r="K831" s="10">
        <f t="shared" si="128"/>
        <v>695.78659464285715</v>
      </c>
      <c r="L831" s="202">
        <v>1332.0066666666669</v>
      </c>
      <c r="M831" s="202">
        <v>73.691761904761918</v>
      </c>
      <c r="N831" s="10">
        <f t="shared" si="129"/>
        <v>5264.1513625000007</v>
      </c>
      <c r="O831" s="11">
        <f t="shared" si="130"/>
        <v>0.90300541933480749</v>
      </c>
    </row>
    <row r="832" spans="1:15" x14ac:dyDescent="0.35">
      <c r="A832" s="216">
        <f t="shared" si="126"/>
        <v>107</v>
      </c>
      <c r="B832" s="8" t="s">
        <v>256</v>
      </c>
      <c r="C832" s="8">
        <f>димвенканали!C832</f>
        <v>4802</v>
      </c>
      <c r="D832" s="8">
        <f>димвенканали!D832</f>
        <v>0</v>
      </c>
      <c r="E832" s="8">
        <f>димвенканали!E832</f>
        <v>0</v>
      </c>
      <c r="F832" s="8">
        <f t="shared" si="127"/>
        <v>4802</v>
      </c>
      <c r="G832" s="8">
        <v>535</v>
      </c>
      <c r="H832" s="8">
        <v>535</v>
      </c>
      <c r="I832" s="18">
        <f t="shared" si="123"/>
        <v>0.63690476190476186</v>
      </c>
      <c r="J832" s="18">
        <f t="shared" si="131"/>
        <v>2726.8758928571424</v>
      </c>
      <c r="K832" s="10">
        <f t="shared" si="128"/>
        <v>599.91269642857128</v>
      </c>
      <c r="L832" s="202">
        <v>1148.4666666666667</v>
      </c>
      <c r="M832" s="202">
        <v>63.537619047619046</v>
      </c>
      <c r="N832" s="10">
        <f t="shared" si="129"/>
        <v>4538.7928750000001</v>
      </c>
      <c r="O832" s="11">
        <f t="shared" si="130"/>
        <v>0.94518802061640983</v>
      </c>
    </row>
    <row r="833" spans="1:15" x14ac:dyDescent="0.35">
      <c r="A833" s="216">
        <f t="shared" si="126"/>
        <v>108</v>
      </c>
      <c r="B833" s="8" t="s">
        <v>257</v>
      </c>
      <c r="C833" s="8">
        <f>димвенканали!C833</f>
        <v>4841.7</v>
      </c>
      <c r="D833" s="8">
        <f>димвенканали!D833</f>
        <v>0</v>
      </c>
      <c r="E833" s="8">
        <f>димвенканали!E833</f>
        <v>0</v>
      </c>
      <c r="F833" s="8">
        <f t="shared" si="127"/>
        <v>4841.7</v>
      </c>
      <c r="G833" s="8">
        <v>463.5</v>
      </c>
      <c r="H833" s="8">
        <v>463.5</v>
      </c>
      <c r="I833" s="18">
        <f t="shared" si="123"/>
        <v>0.55178571428571432</v>
      </c>
      <c r="J833" s="18">
        <f t="shared" si="131"/>
        <v>2362.4429464285713</v>
      </c>
      <c r="K833" s="10">
        <f t="shared" si="128"/>
        <v>519.73744821428568</v>
      </c>
      <c r="L833" s="202">
        <v>994.98</v>
      </c>
      <c r="M833" s="202">
        <v>55.046142857142861</v>
      </c>
      <c r="N833" s="10">
        <f t="shared" si="129"/>
        <v>3932.2065375000002</v>
      </c>
      <c r="O833" s="11">
        <f t="shared" si="130"/>
        <v>0.81215410651217557</v>
      </c>
    </row>
    <row r="834" spans="1:15" x14ac:dyDescent="0.35">
      <c r="A834" s="216">
        <f t="shared" si="126"/>
        <v>109</v>
      </c>
      <c r="B834" s="8" t="s">
        <v>258</v>
      </c>
      <c r="C834" s="8">
        <f>димвенканали!C834</f>
        <v>103.9</v>
      </c>
      <c r="D834" s="8">
        <f>димвенканали!D834</f>
        <v>0</v>
      </c>
      <c r="E834" s="8">
        <f>димвенканали!E834</f>
        <v>0</v>
      </c>
      <c r="F834" s="8">
        <f t="shared" si="127"/>
        <v>103.9</v>
      </c>
      <c r="G834" s="8"/>
      <c r="H834" s="8"/>
      <c r="I834" s="18">
        <f t="shared" si="123"/>
        <v>0</v>
      </c>
      <c r="J834" s="18">
        <f t="shared" si="131"/>
        <v>0</v>
      </c>
      <c r="K834" s="10">
        <f t="shared" si="128"/>
        <v>0</v>
      </c>
      <c r="L834" s="202">
        <v>0</v>
      </c>
      <c r="M834" s="202">
        <v>0</v>
      </c>
      <c r="N834" s="10">
        <f t="shared" si="129"/>
        <v>0</v>
      </c>
      <c r="O834" s="11">
        <f t="shared" si="130"/>
        <v>0</v>
      </c>
    </row>
    <row r="835" spans="1:15" x14ac:dyDescent="0.35">
      <c r="A835" s="216">
        <f t="shared" si="126"/>
        <v>110</v>
      </c>
      <c r="B835" s="8" t="s">
        <v>259</v>
      </c>
      <c r="C835" s="8">
        <f>димвенканали!C835</f>
        <v>81.400000000000006</v>
      </c>
      <c r="D835" s="8">
        <f>димвенканали!D835</f>
        <v>0</v>
      </c>
      <c r="E835" s="8">
        <f>димвенканали!E835</f>
        <v>0</v>
      </c>
      <c r="F835" s="8">
        <f t="shared" si="127"/>
        <v>81.400000000000006</v>
      </c>
      <c r="G835" s="8"/>
      <c r="H835" s="8"/>
      <c r="I835" s="18">
        <f t="shared" si="123"/>
        <v>0</v>
      </c>
      <c r="J835" s="18">
        <f t="shared" si="131"/>
        <v>0</v>
      </c>
      <c r="K835" s="10">
        <f t="shared" si="128"/>
        <v>0</v>
      </c>
      <c r="L835" s="202">
        <v>0</v>
      </c>
      <c r="M835" s="202">
        <v>0</v>
      </c>
      <c r="N835" s="10">
        <f t="shared" si="129"/>
        <v>0</v>
      </c>
      <c r="O835" s="11">
        <f t="shared" si="130"/>
        <v>0</v>
      </c>
    </row>
    <row r="836" spans="1:15" x14ac:dyDescent="0.35">
      <c r="A836" s="216">
        <f t="shared" si="126"/>
        <v>111</v>
      </c>
      <c r="B836" s="8" t="s">
        <v>260</v>
      </c>
      <c r="C836" s="8">
        <f>димвенканали!C836</f>
        <v>103.2</v>
      </c>
      <c r="D836" s="8">
        <f>димвенканали!D836</f>
        <v>0</v>
      </c>
      <c r="E836" s="8">
        <f>димвенканали!E836</f>
        <v>0</v>
      </c>
      <c r="F836" s="8">
        <f t="shared" si="127"/>
        <v>103.2</v>
      </c>
      <c r="G836" s="8"/>
      <c r="H836" s="8"/>
      <c r="I836" s="18">
        <f t="shared" si="123"/>
        <v>0</v>
      </c>
      <c r="J836" s="18">
        <f t="shared" si="131"/>
        <v>0</v>
      </c>
      <c r="K836" s="10">
        <f t="shared" si="128"/>
        <v>0</v>
      </c>
      <c r="L836" s="202">
        <v>0</v>
      </c>
      <c r="M836" s="202">
        <v>0</v>
      </c>
      <c r="N836" s="10">
        <f t="shared" si="129"/>
        <v>0</v>
      </c>
      <c r="O836" s="11">
        <f t="shared" si="130"/>
        <v>0</v>
      </c>
    </row>
    <row r="837" spans="1:15" x14ac:dyDescent="0.35">
      <c r="A837" s="216">
        <f t="shared" si="126"/>
        <v>112</v>
      </c>
      <c r="B837" s="8" t="s">
        <v>261</v>
      </c>
      <c r="C837" s="8">
        <f>димвенканали!C837</f>
        <v>189.3</v>
      </c>
      <c r="D837" s="8">
        <f>димвенканали!D837</f>
        <v>0</v>
      </c>
      <c r="E837" s="8">
        <f>димвенканали!E837</f>
        <v>0</v>
      </c>
      <c r="F837" s="8">
        <f t="shared" si="127"/>
        <v>189.3</v>
      </c>
      <c r="G837" s="8"/>
      <c r="H837" s="8"/>
      <c r="I837" s="18">
        <f t="shared" si="123"/>
        <v>0</v>
      </c>
      <c r="J837" s="18">
        <f t="shared" si="131"/>
        <v>0</v>
      </c>
      <c r="K837" s="10">
        <f t="shared" si="128"/>
        <v>0</v>
      </c>
      <c r="L837" s="202">
        <v>0</v>
      </c>
      <c r="M837" s="202">
        <v>0</v>
      </c>
      <c r="N837" s="10">
        <f t="shared" si="129"/>
        <v>0</v>
      </c>
      <c r="O837" s="11">
        <f t="shared" si="130"/>
        <v>0</v>
      </c>
    </row>
    <row r="838" spans="1:15" x14ac:dyDescent="0.35">
      <c r="A838" s="216">
        <f t="shared" si="126"/>
        <v>113</v>
      </c>
      <c r="B838" s="8" t="s">
        <v>262</v>
      </c>
      <c r="C838" s="8">
        <f>димвенканали!C838</f>
        <v>95.8</v>
      </c>
      <c r="D838" s="8">
        <f>димвенканали!D838</f>
        <v>0</v>
      </c>
      <c r="E838" s="8">
        <f>димвенканали!E838</f>
        <v>0</v>
      </c>
      <c r="F838" s="8">
        <f t="shared" si="127"/>
        <v>95.8</v>
      </c>
      <c r="G838" s="8"/>
      <c r="H838" s="8"/>
      <c r="I838" s="18">
        <f t="shared" si="123"/>
        <v>0</v>
      </c>
      <c r="J838" s="18">
        <f t="shared" si="131"/>
        <v>0</v>
      </c>
      <c r="K838" s="10">
        <f t="shared" si="128"/>
        <v>0</v>
      </c>
      <c r="L838" s="202">
        <v>0</v>
      </c>
      <c r="M838" s="202">
        <v>0</v>
      </c>
      <c r="N838" s="10">
        <f t="shared" si="129"/>
        <v>0</v>
      </c>
      <c r="O838" s="11">
        <f t="shared" si="130"/>
        <v>0</v>
      </c>
    </row>
    <row r="839" spans="1:15" x14ac:dyDescent="0.35">
      <c r="A839" s="216">
        <f t="shared" si="126"/>
        <v>114</v>
      </c>
      <c r="B839" s="8" t="s">
        <v>263</v>
      </c>
      <c r="C839" s="8">
        <f>димвенканали!C839</f>
        <v>88.4</v>
      </c>
      <c r="D839" s="8">
        <f>димвенканали!D839</f>
        <v>0</v>
      </c>
      <c r="E839" s="8">
        <f>димвенканали!E839</f>
        <v>0</v>
      </c>
      <c r="F839" s="8">
        <f t="shared" si="127"/>
        <v>88.4</v>
      </c>
      <c r="G839" s="8"/>
      <c r="H839" s="8"/>
      <c r="I839" s="18">
        <f t="shared" si="123"/>
        <v>0</v>
      </c>
      <c r="J839" s="18">
        <f t="shared" si="131"/>
        <v>0</v>
      </c>
      <c r="K839" s="10">
        <f t="shared" si="128"/>
        <v>0</v>
      </c>
      <c r="L839" s="202">
        <v>0</v>
      </c>
      <c r="M839" s="202">
        <v>0</v>
      </c>
      <c r="N839" s="10">
        <f t="shared" si="129"/>
        <v>0</v>
      </c>
      <c r="O839" s="11">
        <f t="shared" si="130"/>
        <v>0</v>
      </c>
    </row>
    <row r="840" spans="1:15" x14ac:dyDescent="0.35">
      <c r="A840" s="216">
        <f t="shared" si="126"/>
        <v>115</v>
      </c>
      <c r="B840" s="8" t="s">
        <v>264</v>
      </c>
      <c r="C840" s="8">
        <f>димвенканали!C840</f>
        <v>106.3</v>
      </c>
      <c r="D840" s="8">
        <f>димвенканали!D840</f>
        <v>0</v>
      </c>
      <c r="E840" s="8">
        <f>димвенканали!E840</f>
        <v>0</v>
      </c>
      <c r="F840" s="8">
        <f t="shared" si="127"/>
        <v>106.3</v>
      </c>
      <c r="G840" s="8"/>
      <c r="H840" s="8"/>
      <c r="I840" s="18">
        <f t="shared" si="123"/>
        <v>0</v>
      </c>
      <c r="J840" s="18">
        <f t="shared" si="131"/>
        <v>0</v>
      </c>
      <c r="K840" s="10">
        <f t="shared" si="128"/>
        <v>0</v>
      </c>
      <c r="L840" s="202">
        <v>0</v>
      </c>
      <c r="M840" s="202">
        <v>0</v>
      </c>
      <c r="N840" s="10">
        <f t="shared" si="129"/>
        <v>0</v>
      </c>
      <c r="O840" s="11">
        <f t="shared" si="130"/>
        <v>0</v>
      </c>
    </row>
    <row r="841" spans="1:15" x14ac:dyDescent="0.35">
      <c r="A841" s="216">
        <f t="shared" si="126"/>
        <v>116</v>
      </c>
      <c r="B841" s="8" t="s">
        <v>265</v>
      </c>
      <c r="C841" s="8">
        <f>димвенканали!C841</f>
        <v>81.489999999999995</v>
      </c>
      <c r="D841" s="8">
        <f>димвенканали!D841</f>
        <v>0</v>
      </c>
      <c r="E841" s="8">
        <f>димвенканали!E841</f>
        <v>0</v>
      </c>
      <c r="F841" s="8">
        <f t="shared" si="127"/>
        <v>81.489999999999995</v>
      </c>
      <c r="G841" s="8"/>
      <c r="H841" s="8"/>
      <c r="I841" s="18">
        <f t="shared" si="123"/>
        <v>0</v>
      </c>
      <c r="J841" s="18">
        <f t="shared" si="131"/>
        <v>0</v>
      </c>
      <c r="K841" s="10">
        <f t="shared" si="128"/>
        <v>0</v>
      </c>
      <c r="L841" s="202">
        <v>0</v>
      </c>
      <c r="M841" s="202">
        <v>0</v>
      </c>
      <c r="N841" s="10">
        <f t="shared" si="129"/>
        <v>0</v>
      </c>
      <c r="O841" s="11">
        <f t="shared" si="130"/>
        <v>0</v>
      </c>
    </row>
    <row r="842" spans="1:15" x14ac:dyDescent="0.35">
      <c r="A842" s="216">
        <f t="shared" si="126"/>
        <v>117</v>
      </c>
      <c r="B842" s="8" t="s">
        <v>266</v>
      </c>
      <c r="C842" s="8">
        <f>димвенканали!C842</f>
        <v>153.19999999999999</v>
      </c>
      <c r="D842" s="8">
        <f>димвенканали!D842</f>
        <v>0</v>
      </c>
      <c r="E842" s="8">
        <f>димвенканали!E842</f>
        <v>0</v>
      </c>
      <c r="F842" s="8">
        <f>C842+D842+E842</f>
        <v>153.19999999999999</v>
      </c>
      <c r="G842" s="8"/>
      <c r="H842" s="8"/>
      <c r="I842" s="18">
        <f t="shared" si="123"/>
        <v>0</v>
      </c>
      <c r="J842" s="18">
        <f t="shared" si="131"/>
        <v>0</v>
      </c>
      <c r="K842" s="10">
        <f t="shared" si="128"/>
        <v>0</v>
      </c>
      <c r="L842" s="202">
        <v>0</v>
      </c>
      <c r="M842" s="202">
        <v>0</v>
      </c>
      <c r="N842" s="10">
        <f t="shared" si="129"/>
        <v>0</v>
      </c>
      <c r="O842" s="11">
        <f t="shared" si="130"/>
        <v>0</v>
      </c>
    </row>
    <row r="843" spans="1:15" x14ac:dyDescent="0.35">
      <c r="A843" s="216">
        <f t="shared" si="126"/>
        <v>118</v>
      </c>
      <c r="B843" s="8" t="s">
        <v>267</v>
      </c>
      <c r="C843" s="8">
        <f>димвенканали!C843</f>
        <v>130.4</v>
      </c>
      <c r="D843" s="8">
        <f>димвенканали!D843</f>
        <v>0</v>
      </c>
      <c r="E843" s="8">
        <f>димвенканали!E843</f>
        <v>0</v>
      </c>
      <c r="F843" s="8">
        <f>C843+D843+E843</f>
        <v>130.4</v>
      </c>
      <c r="G843" s="8"/>
      <c r="H843" s="8"/>
      <c r="I843" s="18">
        <f t="shared" si="123"/>
        <v>0</v>
      </c>
      <c r="J843" s="18">
        <f t="shared" si="131"/>
        <v>0</v>
      </c>
      <c r="K843" s="10">
        <f t="shared" si="128"/>
        <v>0</v>
      </c>
      <c r="L843" s="202">
        <v>0</v>
      </c>
      <c r="M843" s="202">
        <v>0</v>
      </c>
      <c r="N843" s="10">
        <f t="shared" si="129"/>
        <v>0</v>
      </c>
      <c r="O843" s="11">
        <f t="shared" si="130"/>
        <v>0</v>
      </c>
    </row>
    <row r="844" spans="1:15" x14ac:dyDescent="0.35">
      <c r="A844" s="216">
        <f t="shared" si="126"/>
        <v>119</v>
      </c>
      <c r="B844" s="8" t="s">
        <v>268</v>
      </c>
      <c r="C844" s="8">
        <f>димвенканали!C844</f>
        <v>5265.83</v>
      </c>
      <c r="D844" s="8">
        <f>димвенканали!D844</f>
        <v>0</v>
      </c>
      <c r="E844" s="8">
        <f>димвенканали!E844</f>
        <v>1489.9</v>
      </c>
      <c r="F844" s="8">
        <f>C844+D844+E844</f>
        <v>6755.73</v>
      </c>
      <c r="G844" s="8">
        <v>595</v>
      </c>
      <c r="H844" s="8">
        <v>595</v>
      </c>
      <c r="I844" s="18">
        <f t="shared" si="123"/>
        <v>0.70833333333333337</v>
      </c>
      <c r="J844" s="18">
        <f t="shared" si="131"/>
        <v>3032.6937499999999</v>
      </c>
      <c r="K844" s="10">
        <f t="shared" si="128"/>
        <v>667.19262500000002</v>
      </c>
      <c r="L844" s="202">
        <v>1277.2666666666669</v>
      </c>
      <c r="M844" s="202">
        <v>70.663333333333341</v>
      </c>
      <c r="N844" s="10">
        <f t="shared" si="129"/>
        <v>5047.8163749999994</v>
      </c>
      <c r="O844" s="11">
        <f t="shared" si="130"/>
        <v>0.95859843082666918</v>
      </c>
    </row>
    <row r="845" spans="1:15" x14ac:dyDescent="0.35">
      <c r="A845" s="216">
        <f t="shared" si="126"/>
        <v>120</v>
      </c>
      <c r="B845" s="8" t="s">
        <v>269</v>
      </c>
      <c r="C845" s="8">
        <f>димвенканали!C845</f>
        <v>3884.83</v>
      </c>
      <c r="D845" s="8">
        <f>димвенканали!D845</f>
        <v>0</v>
      </c>
      <c r="E845" s="8">
        <f>димвенканали!E845</f>
        <v>230.5</v>
      </c>
      <c r="F845" s="8">
        <f t="shared" ref="F845:F861" si="132">C845+D845+E845</f>
        <v>4115.33</v>
      </c>
      <c r="G845" s="8">
        <v>420</v>
      </c>
      <c r="H845" s="8">
        <v>420</v>
      </c>
      <c r="I845" s="18">
        <f t="shared" si="123"/>
        <v>0.5</v>
      </c>
      <c r="J845" s="18">
        <f t="shared" si="131"/>
        <v>2140.7249999999999</v>
      </c>
      <c r="K845" s="10">
        <f t="shared" si="128"/>
        <v>470.95949999999999</v>
      </c>
      <c r="L845" s="202">
        <v>901.6</v>
      </c>
      <c r="M845" s="202">
        <v>49.88</v>
      </c>
      <c r="N845" s="10">
        <f t="shared" si="129"/>
        <v>3563.1644999999999</v>
      </c>
      <c r="O845" s="11">
        <f t="shared" si="130"/>
        <v>0.91719959431944253</v>
      </c>
    </row>
    <row r="846" spans="1:15" x14ac:dyDescent="0.35">
      <c r="A846" s="216">
        <f t="shared" si="126"/>
        <v>121</v>
      </c>
      <c r="B846" s="8" t="s">
        <v>270</v>
      </c>
      <c r="C846" s="8">
        <f>димвенканали!C846</f>
        <v>4215.83</v>
      </c>
      <c r="D846" s="8">
        <f>димвенканали!D846</f>
        <v>0</v>
      </c>
      <c r="E846" s="8">
        <f>димвенканали!E846</f>
        <v>0</v>
      </c>
      <c r="F846" s="8">
        <f t="shared" si="132"/>
        <v>4215.83</v>
      </c>
      <c r="G846" s="8">
        <v>450</v>
      </c>
      <c r="H846" s="8">
        <v>450</v>
      </c>
      <c r="I846" s="18">
        <f t="shared" si="123"/>
        <v>0.5357142857142857</v>
      </c>
      <c r="J846" s="18">
        <f t="shared" si="131"/>
        <v>2293.6339285714284</v>
      </c>
      <c r="K846" s="10">
        <f t="shared" si="128"/>
        <v>504.59946428571425</v>
      </c>
      <c r="L846" s="202">
        <v>965.99999999999989</v>
      </c>
      <c r="M846" s="202">
        <v>53.442857142857143</v>
      </c>
      <c r="N846" s="10">
        <f t="shared" si="129"/>
        <v>3817.6762499999995</v>
      </c>
      <c r="O846" s="11">
        <f t="shared" si="130"/>
        <v>0.90555744657635617</v>
      </c>
    </row>
    <row r="847" spans="1:15" x14ac:dyDescent="0.35">
      <c r="A847" s="216">
        <f t="shared" si="126"/>
        <v>122</v>
      </c>
      <c r="B847" s="8" t="s">
        <v>271</v>
      </c>
      <c r="C847" s="8">
        <f>димвенканали!C847</f>
        <v>4235.75</v>
      </c>
      <c r="D847" s="8">
        <f>димвенканали!D847</f>
        <v>0</v>
      </c>
      <c r="E847" s="8">
        <f>димвенканали!E847</f>
        <v>0</v>
      </c>
      <c r="F847" s="8">
        <f t="shared" si="132"/>
        <v>4235.75</v>
      </c>
      <c r="G847" s="8">
        <v>450</v>
      </c>
      <c r="H847" s="8">
        <v>450</v>
      </c>
      <c r="I847" s="18">
        <f t="shared" si="123"/>
        <v>0.5357142857142857</v>
      </c>
      <c r="J847" s="18">
        <f t="shared" si="131"/>
        <v>2293.6339285714284</v>
      </c>
      <c r="K847" s="10">
        <f t="shared" si="128"/>
        <v>504.59946428571425</v>
      </c>
      <c r="L847" s="202">
        <v>965.99999999999989</v>
      </c>
      <c r="M847" s="202">
        <v>53.442857142857143</v>
      </c>
      <c r="N847" s="10">
        <f t="shared" si="129"/>
        <v>3817.6762499999995</v>
      </c>
      <c r="O847" s="11">
        <f t="shared" si="130"/>
        <v>0.90129876645222207</v>
      </c>
    </row>
    <row r="848" spans="1:15" x14ac:dyDescent="0.35">
      <c r="A848" s="216">
        <f t="shared" si="126"/>
        <v>123</v>
      </c>
      <c r="B848" s="8" t="s">
        <v>272</v>
      </c>
      <c r="C848" s="8">
        <f>димвенканали!C848</f>
        <v>4215</v>
      </c>
      <c r="D848" s="8">
        <f>димвенканали!D848</f>
        <v>0</v>
      </c>
      <c r="E848" s="8">
        <f>димвенканали!E848</f>
        <v>0</v>
      </c>
      <c r="F848" s="8">
        <f t="shared" si="132"/>
        <v>4215</v>
      </c>
      <c r="G848" s="8">
        <v>450</v>
      </c>
      <c r="H848" s="8">
        <v>450</v>
      </c>
      <c r="I848" s="18">
        <f t="shared" si="123"/>
        <v>0.5357142857142857</v>
      </c>
      <c r="J848" s="18">
        <f t="shared" si="131"/>
        <v>2293.6339285714284</v>
      </c>
      <c r="K848" s="10">
        <f t="shared" si="128"/>
        <v>504.59946428571425</v>
      </c>
      <c r="L848" s="202">
        <v>965.99999999999989</v>
      </c>
      <c r="M848" s="202">
        <v>53.442857142857143</v>
      </c>
      <c r="N848" s="10">
        <f t="shared" si="129"/>
        <v>3817.6762499999995</v>
      </c>
      <c r="O848" s="11">
        <f t="shared" si="130"/>
        <v>0.905735765124555</v>
      </c>
    </row>
    <row r="849" spans="1:15" x14ac:dyDescent="0.35">
      <c r="A849" s="216">
        <f t="shared" si="126"/>
        <v>124</v>
      </c>
      <c r="B849" s="8" t="s">
        <v>273</v>
      </c>
      <c r="C849" s="8">
        <f>димвенканали!C849</f>
        <v>4962.2</v>
      </c>
      <c r="D849" s="8">
        <f>димвенканали!D849</f>
        <v>0</v>
      </c>
      <c r="E849" s="8">
        <f>димвенканали!E849</f>
        <v>0</v>
      </c>
      <c r="F849" s="8">
        <f t="shared" si="132"/>
        <v>4962.2</v>
      </c>
      <c r="G849" s="8">
        <v>520</v>
      </c>
      <c r="H849" s="8">
        <v>520</v>
      </c>
      <c r="I849" s="18">
        <f t="shared" si="123"/>
        <v>0.61904761904761907</v>
      </c>
      <c r="J849" s="18">
        <f t="shared" si="131"/>
        <v>2650.4214285714284</v>
      </c>
      <c r="K849" s="10">
        <f t="shared" si="128"/>
        <v>583.09271428571424</v>
      </c>
      <c r="L849" s="202">
        <v>1116.2666666666667</v>
      </c>
      <c r="M849" s="202">
        <v>61.756190476190483</v>
      </c>
      <c r="N849" s="10">
        <f t="shared" si="129"/>
        <v>4411.5369999999994</v>
      </c>
      <c r="O849" s="11">
        <f t="shared" si="130"/>
        <v>0.88902845512071249</v>
      </c>
    </row>
    <row r="850" spans="1:15" x14ac:dyDescent="0.35">
      <c r="A850" s="216">
        <f t="shared" si="126"/>
        <v>125</v>
      </c>
      <c r="B850" s="8" t="s">
        <v>274</v>
      </c>
      <c r="C850" s="8">
        <f>димвенканали!C850</f>
        <v>3826.09</v>
      </c>
      <c r="D850" s="8">
        <f>димвенканали!D850</f>
        <v>0</v>
      </c>
      <c r="E850" s="8">
        <f>димвенканали!E850</f>
        <v>0</v>
      </c>
      <c r="F850" s="8">
        <f t="shared" si="132"/>
        <v>3826.09</v>
      </c>
      <c r="G850" s="8">
        <v>494.5</v>
      </c>
      <c r="H850" s="8">
        <v>494.5</v>
      </c>
      <c r="I850" s="18">
        <f t="shared" ref="I850:I861" si="133">H850/840</f>
        <v>0.58869047619047621</v>
      </c>
      <c r="J850" s="18">
        <f t="shared" si="131"/>
        <v>2520.4488392857143</v>
      </c>
      <c r="K850" s="10">
        <f t="shared" si="128"/>
        <v>554.4987446428571</v>
      </c>
      <c r="L850" s="202">
        <v>1061.5266666666666</v>
      </c>
      <c r="M850" s="202">
        <v>58.727761904761913</v>
      </c>
      <c r="N850" s="10">
        <f t="shared" ref="N850:N861" si="134">J850+K850+L850+M850</f>
        <v>4195.2020124999999</v>
      </c>
      <c r="O850" s="11">
        <f t="shared" ref="O850:O862" si="135">N850/C850</f>
        <v>1.0964723810731059</v>
      </c>
    </row>
    <row r="851" spans="1:15" x14ac:dyDescent="0.35">
      <c r="A851" s="216">
        <f t="shared" si="126"/>
        <v>126</v>
      </c>
      <c r="B851" s="8" t="s">
        <v>275</v>
      </c>
      <c r="C851" s="8">
        <f>димвенканали!C851</f>
        <v>3985.25</v>
      </c>
      <c r="D851" s="8">
        <f>димвенканали!D851</f>
        <v>0</v>
      </c>
      <c r="E851" s="8">
        <f>димвенканали!E851</f>
        <v>0</v>
      </c>
      <c r="F851" s="8">
        <f t="shared" si="132"/>
        <v>3985.25</v>
      </c>
      <c r="G851" s="8">
        <v>368.5</v>
      </c>
      <c r="H851" s="8">
        <v>368.5</v>
      </c>
      <c r="I851" s="18">
        <f t="shared" si="133"/>
        <v>0.43869047619047619</v>
      </c>
      <c r="J851" s="18">
        <f t="shared" si="131"/>
        <v>1878.2313392857143</v>
      </c>
      <c r="K851" s="10">
        <f t="shared" si="128"/>
        <v>413.21089464285717</v>
      </c>
      <c r="L851" s="202">
        <v>791.04666666666662</v>
      </c>
      <c r="M851" s="202">
        <v>43.763761904761907</v>
      </c>
      <c r="N851" s="10">
        <f t="shared" si="134"/>
        <v>3126.2526625</v>
      </c>
      <c r="O851" s="11">
        <f t="shared" si="135"/>
        <v>0.78445584655918699</v>
      </c>
    </row>
    <row r="852" spans="1:15" x14ac:dyDescent="0.35">
      <c r="A852" s="216">
        <f t="shared" si="126"/>
        <v>127</v>
      </c>
      <c r="B852" s="8" t="s">
        <v>276</v>
      </c>
      <c r="C852" s="8">
        <f>димвенканали!C852</f>
        <v>3992.96</v>
      </c>
      <c r="D852" s="8">
        <f>димвенканали!D852</f>
        <v>0</v>
      </c>
      <c r="E852" s="8">
        <f>димвенканали!E852</f>
        <v>0</v>
      </c>
      <c r="F852" s="8">
        <f t="shared" si="132"/>
        <v>3992.96</v>
      </c>
      <c r="G852" s="8">
        <v>390</v>
      </c>
      <c r="H852" s="8">
        <v>390</v>
      </c>
      <c r="I852" s="18">
        <f t="shared" si="133"/>
        <v>0.4642857142857143</v>
      </c>
      <c r="J852" s="18">
        <f t="shared" si="131"/>
        <v>1987.8160714285714</v>
      </c>
      <c r="K852" s="10">
        <f t="shared" si="128"/>
        <v>437.31953571428568</v>
      </c>
      <c r="L852" s="202">
        <v>837.2</v>
      </c>
      <c r="M852" s="202">
        <v>46.317142857142862</v>
      </c>
      <c r="N852" s="10">
        <f t="shared" si="134"/>
        <v>3308.6527499999997</v>
      </c>
      <c r="O852" s="11">
        <f t="shared" si="135"/>
        <v>0.82862156144814869</v>
      </c>
    </row>
    <row r="853" spans="1:15" x14ac:dyDescent="0.35">
      <c r="A853" s="216">
        <f t="shared" si="126"/>
        <v>128</v>
      </c>
      <c r="B853" s="8" t="s">
        <v>277</v>
      </c>
      <c r="C853" s="8">
        <f>димвенканали!C853</f>
        <v>4337.99</v>
      </c>
      <c r="D853" s="8">
        <f>димвенканали!D853</f>
        <v>0</v>
      </c>
      <c r="E853" s="8">
        <f>димвенканали!E853</f>
        <v>0</v>
      </c>
      <c r="F853" s="8">
        <f t="shared" si="132"/>
        <v>4337.99</v>
      </c>
      <c r="G853" s="8">
        <v>476.8</v>
      </c>
      <c r="H853" s="8">
        <v>476.8</v>
      </c>
      <c r="I853" s="18">
        <f t="shared" si="133"/>
        <v>0.56761904761904758</v>
      </c>
      <c r="J853" s="18">
        <f t="shared" si="131"/>
        <v>2430.2325714285712</v>
      </c>
      <c r="K853" s="10">
        <f t="shared" si="128"/>
        <v>534.65116571428564</v>
      </c>
      <c r="L853" s="202">
        <v>1023.5306666666664</v>
      </c>
      <c r="M853" s="202">
        <v>56.625676190476192</v>
      </c>
      <c r="N853" s="10">
        <f t="shared" si="134"/>
        <v>4045.0400799999993</v>
      </c>
      <c r="O853" s="11">
        <f t="shared" si="135"/>
        <v>0.93246874243601285</v>
      </c>
    </row>
    <row r="854" spans="1:15" x14ac:dyDescent="0.35">
      <c r="A854" s="216">
        <f t="shared" si="126"/>
        <v>129</v>
      </c>
      <c r="B854" s="8" t="s">
        <v>278</v>
      </c>
      <c r="C854" s="8">
        <f>димвенканали!C854</f>
        <v>3093.3</v>
      </c>
      <c r="D854" s="8">
        <f>димвенканали!D854</f>
        <v>0</v>
      </c>
      <c r="E854" s="8">
        <f>димвенканали!E854</f>
        <v>0</v>
      </c>
      <c r="F854" s="8">
        <f t="shared" si="132"/>
        <v>3093.3</v>
      </c>
      <c r="G854" s="8">
        <v>387.5</v>
      </c>
      <c r="H854" s="8">
        <v>387.5</v>
      </c>
      <c r="I854" s="18">
        <f t="shared" si="133"/>
        <v>0.46130952380952384</v>
      </c>
      <c r="J854" s="18">
        <f t="shared" si="131"/>
        <v>1975.0736607142858</v>
      </c>
      <c r="K854" s="10">
        <f t="shared" si="128"/>
        <v>434.51620535714289</v>
      </c>
      <c r="L854" s="202">
        <v>831.83333333333337</v>
      </c>
      <c r="M854" s="202">
        <v>46.020238095238099</v>
      </c>
      <c r="N854" s="10">
        <f t="shared" si="134"/>
        <v>3287.4434375000005</v>
      </c>
      <c r="O854" s="11">
        <f t="shared" si="135"/>
        <v>1.0627625634435718</v>
      </c>
    </row>
    <row r="855" spans="1:15" x14ac:dyDescent="0.35">
      <c r="A855" s="216">
        <f t="shared" si="126"/>
        <v>130</v>
      </c>
      <c r="B855" s="8" t="s">
        <v>279</v>
      </c>
      <c r="C855" s="8">
        <f>димвенканали!C855</f>
        <v>4114.87</v>
      </c>
      <c r="D855" s="8">
        <f>димвенканали!D855</f>
        <v>0</v>
      </c>
      <c r="E855" s="8">
        <f>димвенканали!E855</f>
        <v>0</v>
      </c>
      <c r="F855" s="8">
        <f t="shared" si="132"/>
        <v>4114.87</v>
      </c>
      <c r="G855" s="8">
        <v>408</v>
      </c>
      <c r="H855" s="8">
        <v>408</v>
      </c>
      <c r="I855" s="18">
        <f t="shared" si="133"/>
        <v>0.48571428571428571</v>
      </c>
      <c r="J855" s="18">
        <f t="shared" si="131"/>
        <v>2079.5614285714287</v>
      </c>
      <c r="K855" s="10">
        <f t="shared" si="128"/>
        <v>457.50351428571429</v>
      </c>
      <c r="L855" s="202">
        <v>875.83999999999992</v>
      </c>
      <c r="M855" s="202">
        <v>48.454857142857144</v>
      </c>
      <c r="N855" s="10">
        <f t="shared" si="134"/>
        <v>3461.3597999999997</v>
      </c>
      <c r="O855" s="11">
        <f t="shared" si="135"/>
        <v>0.84118326945930244</v>
      </c>
    </row>
    <row r="856" spans="1:15" x14ac:dyDescent="0.35">
      <c r="A856" s="216">
        <f t="shared" ref="A856:A861" si="136">1+A855</f>
        <v>131</v>
      </c>
      <c r="B856" s="8" t="s">
        <v>280</v>
      </c>
      <c r="C856" s="8">
        <f>димвенканали!C856</f>
        <v>5499.38</v>
      </c>
      <c r="D856" s="8">
        <f>димвенканали!D856</f>
        <v>0</v>
      </c>
      <c r="E856" s="8">
        <f>димвенканали!E856</f>
        <v>0</v>
      </c>
      <c r="F856" s="8">
        <f t="shared" si="132"/>
        <v>5499.38</v>
      </c>
      <c r="G856" s="8">
        <v>667.5</v>
      </c>
      <c r="H856" s="8">
        <v>667.5</v>
      </c>
      <c r="I856" s="18">
        <f t="shared" si="133"/>
        <v>0.7946428571428571</v>
      </c>
      <c r="J856" s="18">
        <f t="shared" si="131"/>
        <v>3402.2236607142854</v>
      </c>
      <c r="K856" s="10">
        <f t="shared" si="128"/>
        <v>748.48920535714285</v>
      </c>
      <c r="L856" s="202">
        <v>1432.8999999999999</v>
      </c>
      <c r="M856" s="202">
        <v>79.273571428571429</v>
      </c>
      <c r="N856" s="10">
        <f t="shared" si="134"/>
        <v>5662.8864374999994</v>
      </c>
      <c r="O856" s="11">
        <f t="shared" si="135"/>
        <v>1.0297317947659552</v>
      </c>
    </row>
    <row r="857" spans="1:15" x14ac:dyDescent="0.35">
      <c r="A857" s="216">
        <f t="shared" si="136"/>
        <v>132</v>
      </c>
      <c r="B857" s="8" t="s">
        <v>281</v>
      </c>
      <c r="C857" s="8">
        <f>димвенканали!C857</f>
        <v>9903.31</v>
      </c>
      <c r="D857" s="8">
        <f>димвенканали!D857</f>
        <v>0</v>
      </c>
      <c r="E857" s="8">
        <f>димвенканали!E857</f>
        <v>0</v>
      </c>
      <c r="F857" s="8">
        <f t="shared" si="132"/>
        <v>9903.31</v>
      </c>
      <c r="G857" s="8">
        <v>1080.2</v>
      </c>
      <c r="H857" s="8">
        <v>1080.2</v>
      </c>
      <c r="I857" s="18">
        <f t="shared" si="133"/>
        <v>1.285952380952381</v>
      </c>
      <c r="J857" s="18">
        <f t="shared" si="131"/>
        <v>5505.7408214285715</v>
      </c>
      <c r="K857" s="10">
        <f t="shared" si="128"/>
        <v>1211.2629807142857</v>
      </c>
      <c r="L857" s="202">
        <v>2318.8293333333331</v>
      </c>
      <c r="M857" s="202">
        <v>128.28660952380952</v>
      </c>
      <c r="N857" s="10">
        <f t="shared" si="134"/>
        <v>9164.119745</v>
      </c>
      <c r="O857" s="11">
        <f t="shared" si="135"/>
        <v>0.92535927331366996</v>
      </c>
    </row>
    <row r="858" spans="1:15" x14ac:dyDescent="0.35">
      <c r="A858" s="216">
        <f t="shared" si="136"/>
        <v>133</v>
      </c>
      <c r="B858" s="8" t="s">
        <v>282</v>
      </c>
      <c r="C858" s="8">
        <f>димвенканали!C858</f>
        <v>3585.51</v>
      </c>
      <c r="D858" s="8">
        <f>димвенканали!D858</f>
        <v>0</v>
      </c>
      <c r="E858" s="8">
        <f>димвенканали!E858</f>
        <v>0</v>
      </c>
      <c r="F858" s="8">
        <f t="shared" si="132"/>
        <v>3585.51</v>
      </c>
      <c r="G858" s="8">
        <v>430</v>
      </c>
      <c r="H858" s="8">
        <v>430</v>
      </c>
      <c r="I858" s="18">
        <f t="shared" si="133"/>
        <v>0.51190476190476186</v>
      </c>
      <c r="J858" s="18">
        <f t="shared" si="131"/>
        <v>2191.6946428571428</v>
      </c>
      <c r="K858" s="10">
        <f t="shared" si="128"/>
        <v>482.17282142857141</v>
      </c>
      <c r="L858" s="202">
        <v>923.06666666666661</v>
      </c>
      <c r="M858" s="202">
        <v>51.067619047619047</v>
      </c>
      <c r="N858" s="10">
        <f t="shared" si="134"/>
        <v>3648.0017499999999</v>
      </c>
      <c r="O858" s="11">
        <f t="shared" si="135"/>
        <v>1.0174289710529325</v>
      </c>
    </row>
    <row r="859" spans="1:15" x14ac:dyDescent="0.35">
      <c r="A859" s="216">
        <f t="shared" si="136"/>
        <v>134</v>
      </c>
      <c r="B859" s="8" t="s">
        <v>283</v>
      </c>
      <c r="C859" s="8">
        <f>димвенканали!C859</f>
        <v>4638.37</v>
      </c>
      <c r="D859" s="8">
        <f>димвенканали!D859</f>
        <v>0</v>
      </c>
      <c r="E859" s="8">
        <f>димвенканали!E859</f>
        <v>0</v>
      </c>
      <c r="F859" s="8">
        <f t="shared" si="132"/>
        <v>4638.37</v>
      </c>
      <c r="G859" s="8">
        <v>565.4</v>
      </c>
      <c r="H859" s="8">
        <v>565.4</v>
      </c>
      <c r="I859" s="18">
        <f t="shared" si="133"/>
        <v>0.67309523809523808</v>
      </c>
      <c r="J859" s="18">
        <f t="shared" si="131"/>
        <v>2881.8236071428569</v>
      </c>
      <c r="K859" s="10">
        <f t="shared" si="128"/>
        <v>634.00119357142853</v>
      </c>
      <c r="L859" s="202">
        <v>1213.7253333333333</v>
      </c>
      <c r="M859" s="202">
        <v>67.147980952380948</v>
      </c>
      <c r="N859" s="10">
        <f t="shared" si="134"/>
        <v>4796.6981149999992</v>
      </c>
      <c r="O859" s="11">
        <f t="shared" si="135"/>
        <v>1.0341344297673534</v>
      </c>
    </row>
    <row r="860" spans="1:15" x14ac:dyDescent="0.35">
      <c r="A860" s="216">
        <f t="shared" si="136"/>
        <v>135</v>
      </c>
      <c r="B860" s="8" t="s">
        <v>526</v>
      </c>
      <c r="C860" s="8">
        <f>димвенканали!C860</f>
        <v>24.2</v>
      </c>
      <c r="D860" s="8">
        <f>димвенканали!D860</f>
        <v>0</v>
      </c>
      <c r="E860" s="8">
        <f>димвенканали!E860</f>
        <v>0</v>
      </c>
      <c r="F860" s="8">
        <f t="shared" si="132"/>
        <v>24.2</v>
      </c>
      <c r="G860" s="8">
        <v>0</v>
      </c>
      <c r="H860" s="8">
        <v>0</v>
      </c>
      <c r="I860" s="18">
        <f t="shared" si="133"/>
        <v>0</v>
      </c>
      <c r="J860" s="18">
        <f t="shared" si="131"/>
        <v>0</v>
      </c>
      <c r="K860" s="10">
        <f t="shared" si="128"/>
        <v>0</v>
      </c>
      <c r="L860" s="202">
        <v>0</v>
      </c>
      <c r="M860" s="202">
        <v>0</v>
      </c>
      <c r="N860" s="10">
        <f t="shared" si="134"/>
        <v>0</v>
      </c>
      <c r="O860" s="11">
        <f t="shared" si="135"/>
        <v>0</v>
      </c>
    </row>
    <row r="861" spans="1:15" x14ac:dyDescent="0.35">
      <c r="A861" s="216">
        <f t="shared" si="136"/>
        <v>136</v>
      </c>
      <c r="B861" s="132" t="s">
        <v>587</v>
      </c>
      <c r="C861" s="8">
        <f>димвенканали!C861</f>
        <v>8386.2000000000007</v>
      </c>
      <c r="D861" s="8">
        <f>димвенканали!D861</f>
        <v>0</v>
      </c>
      <c r="E861" s="8">
        <f>димвенканали!E861</f>
        <v>0</v>
      </c>
      <c r="F861" s="8">
        <f t="shared" si="132"/>
        <v>8386.2000000000007</v>
      </c>
      <c r="G861" s="8"/>
      <c r="H861" s="8">
        <v>1200</v>
      </c>
      <c r="I861" s="18">
        <f t="shared" si="133"/>
        <v>1.4285714285714286</v>
      </c>
      <c r="J861" s="18">
        <f t="shared" si="131"/>
        <v>6116.3571428571431</v>
      </c>
      <c r="K861" s="10">
        <f t="shared" si="128"/>
        <v>1345.5985714285714</v>
      </c>
      <c r="L861" s="202">
        <v>2576</v>
      </c>
      <c r="M861" s="202">
        <v>37.840000000000003</v>
      </c>
      <c r="N861" s="10">
        <f t="shared" si="134"/>
        <v>10075.795714285716</v>
      </c>
      <c r="O861" s="11">
        <f t="shared" si="135"/>
        <v>1.2014733388526049</v>
      </c>
    </row>
    <row r="862" spans="1:15" s="167" customFormat="1" ht="18" x14ac:dyDescent="0.4">
      <c r="A862" s="246"/>
      <c r="B862" s="162" t="s">
        <v>1698</v>
      </c>
      <c r="C862" s="170">
        <f t="shared" ref="C862:M862" si="137">SUM(C726:C861)</f>
        <v>248042.40999999989</v>
      </c>
      <c r="D862" s="170">
        <f t="shared" si="137"/>
        <v>2038.0500000000002</v>
      </c>
      <c r="E862" s="170">
        <f t="shared" si="137"/>
        <v>2969</v>
      </c>
      <c r="F862" s="170">
        <f t="shared" si="137"/>
        <v>253049.45999999993</v>
      </c>
      <c r="G862" s="170">
        <f t="shared" si="137"/>
        <v>23689</v>
      </c>
      <c r="H862" s="170">
        <f t="shared" si="137"/>
        <v>24879.5</v>
      </c>
      <c r="I862" s="170">
        <f t="shared" si="137"/>
        <v>29.618452380952377</v>
      </c>
      <c r="J862" s="170">
        <f t="shared" si="137"/>
        <v>126809.9229464286</v>
      </c>
      <c r="K862" s="170">
        <f t="shared" si="137"/>
        <v>27898.183048214287</v>
      </c>
      <c r="L862" s="341">
        <f t="shared" si="137"/>
        <v>53407.993333333339</v>
      </c>
      <c r="M862" s="170">
        <f t="shared" si="137"/>
        <v>2850.062523809524</v>
      </c>
      <c r="N862" s="170">
        <f t="shared" ref="N862" si="138">SUM(N726:N861)</f>
        <v>210966.16185178573</v>
      </c>
      <c r="O862" s="171">
        <f t="shared" si="135"/>
        <v>0.85052456090789408</v>
      </c>
    </row>
    <row r="863" spans="1:15" ht="18" x14ac:dyDescent="0.4">
      <c r="A863" s="216"/>
      <c r="B863" s="13" t="s">
        <v>1170</v>
      </c>
      <c r="C863" s="8"/>
      <c r="D863" s="8"/>
      <c r="E863" s="8"/>
      <c r="F863" s="8"/>
      <c r="G863" s="8"/>
      <c r="H863" s="8"/>
      <c r="I863" s="8"/>
      <c r="J863" s="18"/>
      <c r="K863" s="8"/>
      <c r="L863" s="202"/>
      <c r="M863" s="195"/>
      <c r="N863" s="8"/>
      <c r="O863" s="8"/>
    </row>
    <row r="864" spans="1:15" x14ac:dyDescent="0.35">
      <c r="A864" s="216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82" si="139">C864+D864+E864</f>
        <v>7464.2</v>
      </c>
      <c r="G864" s="8">
        <v>672</v>
      </c>
      <c r="H864" s="8">
        <v>672</v>
      </c>
      <c r="I864" s="18">
        <f>H864/840</f>
        <v>0.8</v>
      </c>
      <c r="J864" s="18">
        <f t="shared" ref="J864:J902" si="140">I864*$J$2</f>
        <v>3425.16</v>
      </c>
      <c r="K864" s="10">
        <f t="shared" si="128"/>
        <v>753.53519999999992</v>
      </c>
      <c r="L864" s="205">
        <v>1472</v>
      </c>
      <c r="M864" s="202">
        <v>79.808000000000007</v>
      </c>
      <c r="N864" s="10">
        <f t="shared" ref="N864:N900" si="141">J864+K864+L864+M864</f>
        <v>5730.5032000000001</v>
      </c>
      <c r="O864" s="11">
        <f t="shared" ref="O864:O900" si="142">N864/C864</f>
        <v>0.81343731546672726</v>
      </c>
    </row>
    <row r="865" spans="1:15" x14ac:dyDescent="0.35">
      <c r="A865" s="216">
        <f t="shared" ref="A865:A904" si="143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39"/>
        <v>7486.75</v>
      </c>
      <c r="G865" s="8">
        <v>672</v>
      </c>
      <c r="H865" s="8">
        <v>672</v>
      </c>
      <c r="I865" s="18">
        <f t="shared" ref="I865:I904" si="144">H865/840</f>
        <v>0.8</v>
      </c>
      <c r="J865" s="18">
        <f t="shared" si="140"/>
        <v>3425.16</v>
      </c>
      <c r="K865" s="10">
        <f t="shared" si="128"/>
        <v>753.53519999999992</v>
      </c>
      <c r="L865" s="205">
        <v>1472</v>
      </c>
      <c r="M865" s="202">
        <v>79.808000000000007</v>
      </c>
      <c r="N865" s="10">
        <f t="shared" si="141"/>
        <v>5730.5032000000001</v>
      </c>
      <c r="O865" s="11">
        <f t="shared" si="142"/>
        <v>0.76541933415701069</v>
      </c>
    </row>
    <row r="866" spans="1:15" x14ac:dyDescent="0.35">
      <c r="A866" s="216">
        <f t="shared" si="143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39"/>
        <v>4319.2999999999993</v>
      </c>
      <c r="G866" s="8">
        <v>408</v>
      </c>
      <c r="H866" s="8">
        <v>408</v>
      </c>
      <c r="I866" s="18">
        <f t="shared" si="144"/>
        <v>0.48571428571428571</v>
      </c>
      <c r="J866" s="18">
        <f t="shared" si="140"/>
        <v>2079.5614285714287</v>
      </c>
      <c r="K866" s="10">
        <f t="shared" ref="K866:K917" si="145">J866*0.22</f>
        <v>457.50351428571429</v>
      </c>
      <c r="L866" s="205">
        <v>893.71428571428567</v>
      </c>
      <c r="M866" s="202">
        <v>48.454857142857144</v>
      </c>
      <c r="N866" s="10">
        <f t="shared" si="141"/>
        <v>3479.2340857142858</v>
      </c>
      <c r="O866" s="11">
        <f t="shared" si="142"/>
        <v>0.82526485109093817</v>
      </c>
    </row>
    <row r="867" spans="1:15" x14ac:dyDescent="0.35">
      <c r="A867" s="216">
        <f t="shared" si="143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39"/>
        <v>5738.17</v>
      </c>
      <c r="G867" s="8">
        <v>580</v>
      </c>
      <c r="H867" s="8">
        <v>580</v>
      </c>
      <c r="I867" s="18">
        <f t="shared" si="144"/>
        <v>0.69047619047619047</v>
      </c>
      <c r="J867" s="18">
        <f t="shared" si="140"/>
        <v>2956.2392857142854</v>
      </c>
      <c r="K867" s="10">
        <f t="shared" si="145"/>
        <v>650.37264285714275</v>
      </c>
      <c r="L867" s="205">
        <v>1270.4761904761904</v>
      </c>
      <c r="M867" s="202">
        <v>68.881904761904764</v>
      </c>
      <c r="N867" s="10">
        <f t="shared" si="141"/>
        <v>4945.9700238095229</v>
      </c>
      <c r="O867" s="11">
        <f t="shared" si="142"/>
        <v>0.86957982193540218</v>
      </c>
    </row>
    <row r="868" spans="1:15" x14ac:dyDescent="0.35">
      <c r="A868" s="216">
        <f t="shared" si="143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39"/>
        <v>5759.7</v>
      </c>
      <c r="G868" s="8">
        <v>539</v>
      </c>
      <c r="H868" s="8">
        <v>539</v>
      </c>
      <c r="I868" s="18">
        <f t="shared" si="144"/>
        <v>0.64166666666666672</v>
      </c>
      <c r="J868" s="18">
        <f t="shared" si="140"/>
        <v>2747.2637500000001</v>
      </c>
      <c r="K868" s="10">
        <f t="shared" si="145"/>
        <v>604.39802500000008</v>
      </c>
      <c r="L868" s="205">
        <v>1180.6666666666667</v>
      </c>
      <c r="M868" s="202">
        <v>64.012666666666675</v>
      </c>
      <c r="N868" s="10">
        <f t="shared" si="141"/>
        <v>4596.3411083333331</v>
      </c>
      <c r="O868" s="11">
        <f t="shared" si="142"/>
        <v>0.7980174502722942</v>
      </c>
    </row>
    <row r="869" spans="1:15" x14ac:dyDescent="0.35">
      <c r="A869" s="216">
        <f t="shared" si="143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39"/>
        <v>2764</v>
      </c>
      <c r="G869" s="8">
        <v>280</v>
      </c>
      <c r="H869" s="8">
        <v>280</v>
      </c>
      <c r="I869" s="18">
        <f t="shared" si="144"/>
        <v>0.33333333333333331</v>
      </c>
      <c r="J869" s="18">
        <f t="shared" si="140"/>
        <v>1427.1499999999999</v>
      </c>
      <c r="K869" s="10">
        <f t="shared" si="145"/>
        <v>313.97299999999996</v>
      </c>
      <c r="L869" s="205">
        <v>613.33333333333326</v>
      </c>
      <c r="M869" s="202">
        <v>33.25333333333333</v>
      </c>
      <c r="N869" s="10">
        <f t="shared" si="141"/>
        <v>2387.7096666666666</v>
      </c>
      <c r="O869" s="11">
        <f t="shared" si="142"/>
        <v>0.86386022672455376</v>
      </c>
    </row>
    <row r="870" spans="1:15" x14ac:dyDescent="0.35">
      <c r="A870" s="216">
        <f t="shared" si="143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39"/>
        <v>2796.1</v>
      </c>
      <c r="G870" s="8">
        <v>278</v>
      </c>
      <c r="H870" s="8">
        <v>278</v>
      </c>
      <c r="I870" s="18">
        <f t="shared" si="144"/>
        <v>0.33095238095238094</v>
      </c>
      <c r="J870" s="18">
        <f t="shared" si="140"/>
        <v>1416.9560714285712</v>
      </c>
      <c r="K870" s="10">
        <f t="shared" si="145"/>
        <v>311.73033571428567</v>
      </c>
      <c r="L870" s="205">
        <v>608.95238095238096</v>
      </c>
      <c r="M870" s="202">
        <v>33.015809523809523</v>
      </c>
      <c r="N870" s="10">
        <f t="shared" si="141"/>
        <v>2370.6545976190473</v>
      </c>
      <c r="O870" s="11">
        <f t="shared" si="142"/>
        <v>0.84784328086228944</v>
      </c>
    </row>
    <row r="871" spans="1:15" x14ac:dyDescent="0.35">
      <c r="A871" s="216">
        <f t="shared" si="143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39"/>
        <v>4337</v>
      </c>
      <c r="G871" s="8">
        <v>444</v>
      </c>
      <c r="H871" s="8">
        <v>444</v>
      </c>
      <c r="I871" s="18">
        <f t="shared" si="144"/>
        <v>0.52857142857142858</v>
      </c>
      <c r="J871" s="18">
        <f t="shared" si="140"/>
        <v>2263.0521428571428</v>
      </c>
      <c r="K871" s="10">
        <f t="shared" si="145"/>
        <v>497.8714714285714</v>
      </c>
      <c r="L871" s="205">
        <v>972.57142857142856</v>
      </c>
      <c r="M871" s="202">
        <v>52.730285714285721</v>
      </c>
      <c r="N871" s="10">
        <f t="shared" si="141"/>
        <v>3786.2253285714287</v>
      </c>
      <c r="O871" s="11">
        <f t="shared" si="142"/>
        <v>0.87300560953918116</v>
      </c>
    </row>
    <row r="872" spans="1:15" x14ac:dyDescent="0.35">
      <c r="A872" s="216">
        <f t="shared" si="143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39"/>
        <v>4335.5</v>
      </c>
      <c r="G872" s="8">
        <v>444</v>
      </c>
      <c r="H872" s="8">
        <v>444</v>
      </c>
      <c r="I872" s="18">
        <f t="shared" si="144"/>
        <v>0.52857142857142858</v>
      </c>
      <c r="J872" s="18">
        <f t="shared" si="140"/>
        <v>2263.0521428571428</v>
      </c>
      <c r="K872" s="10">
        <f t="shared" si="145"/>
        <v>497.8714714285714</v>
      </c>
      <c r="L872" s="205">
        <v>972.57142857142856</v>
      </c>
      <c r="M872" s="202">
        <v>52.730285714285721</v>
      </c>
      <c r="N872" s="10">
        <f t="shared" si="141"/>
        <v>3786.2253285714287</v>
      </c>
      <c r="O872" s="11">
        <f t="shared" si="142"/>
        <v>0.87330765276702316</v>
      </c>
    </row>
    <row r="873" spans="1:15" x14ac:dyDescent="0.35">
      <c r="A873" s="216">
        <f t="shared" si="143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39"/>
        <v>4326.2</v>
      </c>
      <c r="G873" s="8">
        <v>452</v>
      </c>
      <c r="H873" s="8">
        <v>452</v>
      </c>
      <c r="I873" s="18">
        <f t="shared" si="144"/>
        <v>0.53809523809523807</v>
      </c>
      <c r="J873" s="18">
        <f t="shared" si="140"/>
        <v>2303.8278571428568</v>
      </c>
      <c r="K873" s="10">
        <f t="shared" si="145"/>
        <v>506.84212857142853</v>
      </c>
      <c r="L873" s="205">
        <v>990.09523809523807</v>
      </c>
      <c r="M873" s="202">
        <v>53.680380952380951</v>
      </c>
      <c r="N873" s="10">
        <f t="shared" si="141"/>
        <v>3854.4456047619042</v>
      </c>
      <c r="O873" s="11">
        <f t="shared" si="142"/>
        <v>0.89095409476258713</v>
      </c>
    </row>
    <row r="874" spans="1:15" x14ac:dyDescent="0.35">
      <c r="A874" s="216">
        <f t="shared" si="143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39"/>
        <v>4335.3999999999996</v>
      </c>
      <c r="G874" s="8">
        <v>446</v>
      </c>
      <c r="H874" s="8">
        <v>446</v>
      </c>
      <c r="I874" s="18">
        <f t="shared" si="144"/>
        <v>0.53095238095238095</v>
      </c>
      <c r="J874" s="18">
        <f t="shared" si="140"/>
        <v>2273.2460714285712</v>
      </c>
      <c r="K874" s="10">
        <f t="shared" si="145"/>
        <v>500.11413571428568</v>
      </c>
      <c r="L874" s="205">
        <v>976.95238095238096</v>
      </c>
      <c r="M874" s="202">
        <v>52.967809523809528</v>
      </c>
      <c r="N874" s="10">
        <f t="shared" si="141"/>
        <v>3803.2803976190471</v>
      </c>
      <c r="O874" s="11">
        <f t="shared" si="142"/>
        <v>0.87726170540643245</v>
      </c>
    </row>
    <row r="875" spans="1:15" x14ac:dyDescent="0.35">
      <c r="A875" s="216">
        <f t="shared" si="143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39"/>
        <v>4342.7</v>
      </c>
      <c r="G875" s="8">
        <v>452</v>
      </c>
      <c r="H875" s="8">
        <v>452</v>
      </c>
      <c r="I875" s="18">
        <f t="shared" si="144"/>
        <v>0.53809523809523807</v>
      </c>
      <c r="J875" s="18">
        <f t="shared" si="140"/>
        <v>2303.8278571428568</v>
      </c>
      <c r="K875" s="10">
        <f t="shared" si="145"/>
        <v>506.84212857142853</v>
      </c>
      <c r="L875" s="205">
        <v>990.09523809523807</v>
      </c>
      <c r="M875" s="202">
        <v>53.680380952380951</v>
      </c>
      <c r="N875" s="10">
        <f t="shared" si="141"/>
        <v>3854.4456047619042</v>
      </c>
      <c r="O875" s="11">
        <f t="shared" si="142"/>
        <v>0.88756893286708827</v>
      </c>
    </row>
    <row r="876" spans="1:15" x14ac:dyDescent="0.35">
      <c r="A876" s="216">
        <f t="shared" si="143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39"/>
        <v>4234.1000000000004</v>
      </c>
      <c r="G876" s="8">
        <v>564</v>
      </c>
      <c r="H876" s="8">
        <v>564</v>
      </c>
      <c r="I876" s="18">
        <f t="shared" si="144"/>
        <v>0.67142857142857137</v>
      </c>
      <c r="J876" s="18">
        <f t="shared" si="140"/>
        <v>2874.687857142857</v>
      </c>
      <c r="K876" s="10">
        <f t="shared" si="145"/>
        <v>632.43132857142848</v>
      </c>
      <c r="L876" s="205">
        <v>1235.4285714285713</v>
      </c>
      <c r="M876" s="202">
        <v>66.98171428571429</v>
      </c>
      <c r="N876" s="10">
        <f t="shared" si="141"/>
        <v>4809.529471428571</v>
      </c>
      <c r="O876" s="11">
        <f t="shared" si="142"/>
        <v>1.135903609132654</v>
      </c>
    </row>
    <row r="877" spans="1:15" x14ac:dyDescent="0.35">
      <c r="A877" s="216">
        <f t="shared" si="143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39"/>
        <v>6197.58</v>
      </c>
      <c r="G877" s="8">
        <v>645</v>
      </c>
      <c r="H877" s="8">
        <v>645</v>
      </c>
      <c r="I877" s="18">
        <f t="shared" si="144"/>
        <v>0.7678571428571429</v>
      </c>
      <c r="J877" s="18">
        <f t="shared" si="140"/>
        <v>3287.5419642857141</v>
      </c>
      <c r="K877" s="10">
        <f t="shared" si="145"/>
        <v>723.25923214285706</v>
      </c>
      <c r="L877" s="205">
        <v>1412.8571428571429</v>
      </c>
      <c r="M877" s="202">
        <v>76.601428571428585</v>
      </c>
      <c r="N877" s="10">
        <f t="shared" si="141"/>
        <v>5500.2597678571419</v>
      </c>
      <c r="O877" s="11">
        <f t="shared" si="142"/>
        <v>0.88748507770083518</v>
      </c>
    </row>
    <row r="878" spans="1:15" x14ac:dyDescent="0.35">
      <c r="A878" s="216">
        <f t="shared" si="143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39"/>
        <v>4892.5999999999995</v>
      </c>
      <c r="G878" s="8">
        <v>292</v>
      </c>
      <c r="H878" s="8">
        <v>292</v>
      </c>
      <c r="I878" s="18">
        <f t="shared" si="144"/>
        <v>0.34761904761904761</v>
      </c>
      <c r="J878" s="18">
        <f t="shared" si="140"/>
        <v>1488.3135714285713</v>
      </c>
      <c r="K878" s="10">
        <f t="shared" si="145"/>
        <v>327.42898571428572</v>
      </c>
      <c r="L878" s="205">
        <v>639.61904761904759</v>
      </c>
      <c r="M878" s="202">
        <v>34.678476190476189</v>
      </c>
      <c r="N878" s="10">
        <f t="shared" si="141"/>
        <v>2490.0400809523808</v>
      </c>
      <c r="O878" s="11">
        <f t="shared" si="142"/>
        <v>0.51236446860066687</v>
      </c>
    </row>
    <row r="879" spans="1:15" x14ac:dyDescent="0.35">
      <c r="A879" s="216">
        <f t="shared" si="143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39"/>
        <v>3972.7</v>
      </c>
      <c r="G879" s="8">
        <v>120</v>
      </c>
      <c r="H879" s="8">
        <v>120</v>
      </c>
      <c r="I879" s="18">
        <f t="shared" si="144"/>
        <v>0.14285714285714285</v>
      </c>
      <c r="J879" s="18">
        <f t="shared" si="140"/>
        <v>611.63571428571424</v>
      </c>
      <c r="K879" s="10">
        <f t="shared" si="145"/>
        <v>134.55985714285714</v>
      </c>
      <c r="L879" s="205">
        <v>262.85714285714283</v>
      </c>
      <c r="M879" s="202">
        <v>14.251428571428571</v>
      </c>
      <c r="N879" s="10">
        <f t="shared" si="141"/>
        <v>1023.3041428571429</v>
      </c>
      <c r="O879" s="11">
        <f t="shared" si="142"/>
        <v>0.25758404683392727</v>
      </c>
    </row>
    <row r="880" spans="1:15" x14ac:dyDescent="0.35">
      <c r="A880" s="216">
        <f t="shared" si="143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39"/>
        <v>4010.6</v>
      </c>
      <c r="G880" s="8">
        <v>110</v>
      </c>
      <c r="H880" s="8">
        <v>110</v>
      </c>
      <c r="I880" s="18">
        <f t="shared" si="144"/>
        <v>0.13095238095238096</v>
      </c>
      <c r="J880" s="18">
        <f t="shared" si="140"/>
        <v>560.6660714285714</v>
      </c>
      <c r="K880" s="10">
        <f t="shared" si="145"/>
        <v>123.34653571428571</v>
      </c>
      <c r="L880" s="205">
        <v>240.95238095238096</v>
      </c>
      <c r="M880" s="202">
        <v>13.063809523809525</v>
      </c>
      <c r="N880" s="10">
        <f t="shared" si="141"/>
        <v>938.02879761904751</v>
      </c>
      <c r="O880" s="11">
        <f t="shared" si="142"/>
        <v>0.23388739780059031</v>
      </c>
    </row>
    <row r="881" spans="1:15" x14ac:dyDescent="0.35">
      <c r="A881" s="216">
        <f t="shared" si="143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39"/>
        <v>4152</v>
      </c>
      <c r="G881" s="8">
        <v>564</v>
      </c>
      <c r="H881" s="8">
        <v>564</v>
      </c>
      <c r="I881" s="18">
        <f t="shared" si="144"/>
        <v>0.67142857142857137</v>
      </c>
      <c r="J881" s="18">
        <f t="shared" si="140"/>
        <v>2874.687857142857</v>
      </c>
      <c r="K881" s="10">
        <f t="shared" si="145"/>
        <v>632.43132857142848</v>
      </c>
      <c r="L881" s="205">
        <v>1235.4285714285713</v>
      </c>
      <c r="M881" s="202">
        <v>66.98171428571429</v>
      </c>
      <c r="N881" s="10">
        <f t="shared" si="141"/>
        <v>4809.529471428571</v>
      </c>
      <c r="O881" s="11">
        <f t="shared" si="142"/>
        <v>1.1925143119259556</v>
      </c>
    </row>
    <row r="882" spans="1:15" x14ac:dyDescent="0.35">
      <c r="A882" s="216">
        <f t="shared" si="143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39"/>
        <v>5734.5</v>
      </c>
      <c r="G882" s="8">
        <v>560</v>
      </c>
      <c r="H882" s="8">
        <v>560</v>
      </c>
      <c r="I882" s="18">
        <f t="shared" si="144"/>
        <v>0.66666666666666663</v>
      </c>
      <c r="J882" s="18">
        <f t="shared" si="140"/>
        <v>2854.2999999999997</v>
      </c>
      <c r="K882" s="10">
        <f t="shared" si="145"/>
        <v>627.94599999999991</v>
      </c>
      <c r="L882" s="205">
        <v>1226.6666666666665</v>
      </c>
      <c r="M882" s="202">
        <v>66.506666666666661</v>
      </c>
      <c r="N882" s="10">
        <f t="shared" si="141"/>
        <v>4775.4193333333333</v>
      </c>
      <c r="O882" s="11">
        <f t="shared" si="142"/>
        <v>0.83275252128927257</v>
      </c>
    </row>
    <row r="883" spans="1:15" x14ac:dyDescent="0.35">
      <c r="A883" s="216">
        <f t="shared" si="143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ref="F883:F902" si="146">C883+D883+E883</f>
        <v>5710</v>
      </c>
      <c r="G883" s="8">
        <v>552</v>
      </c>
      <c r="H883" s="8">
        <v>552</v>
      </c>
      <c r="I883" s="18">
        <f t="shared" si="144"/>
        <v>0.65714285714285714</v>
      </c>
      <c r="J883" s="18">
        <f t="shared" si="140"/>
        <v>2813.5242857142857</v>
      </c>
      <c r="K883" s="10">
        <f t="shared" si="145"/>
        <v>618.97534285714289</v>
      </c>
      <c r="L883" s="205">
        <v>1209.1428571428571</v>
      </c>
      <c r="M883" s="202">
        <v>65.556571428571431</v>
      </c>
      <c r="N883" s="10">
        <f t="shared" si="141"/>
        <v>4707.1990571428569</v>
      </c>
      <c r="O883" s="11">
        <f t="shared" si="142"/>
        <v>0.83311783103712445</v>
      </c>
    </row>
    <row r="884" spans="1:15" x14ac:dyDescent="0.35">
      <c r="A884" s="216">
        <f t="shared" si="143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46"/>
        <v>5805.91</v>
      </c>
      <c r="G884" s="8">
        <v>539</v>
      </c>
      <c r="H884" s="8">
        <v>539</v>
      </c>
      <c r="I884" s="18">
        <f t="shared" si="144"/>
        <v>0.64166666666666672</v>
      </c>
      <c r="J884" s="18">
        <f t="shared" si="140"/>
        <v>2747.2637500000001</v>
      </c>
      <c r="K884" s="10">
        <f t="shared" si="145"/>
        <v>604.39802500000008</v>
      </c>
      <c r="L884" s="205">
        <v>1180.6666666666667</v>
      </c>
      <c r="M884" s="202">
        <v>64.012666666666675</v>
      </c>
      <c r="N884" s="10">
        <f t="shared" si="141"/>
        <v>4596.3411083333331</v>
      </c>
      <c r="O884" s="11">
        <f t="shared" si="142"/>
        <v>0.79166592460670815</v>
      </c>
    </row>
    <row r="885" spans="1:15" x14ac:dyDescent="0.35">
      <c r="A885" s="216">
        <f t="shared" si="143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46"/>
        <v>4379.5</v>
      </c>
      <c r="G885" s="8">
        <v>444</v>
      </c>
      <c r="H885" s="8">
        <v>444</v>
      </c>
      <c r="I885" s="18">
        <f t="shared" si="144"/>
        <v>0.52857142857142858</v>
      </c>
      <c r="J885" s="18">
        <f t="shared" si="140"/>
        <v>2263.0521428571428</v>
      </c>
      <c r="K885" s="10">
        <f t="shared" si="145"/>
        <v>497.8714714285714</v>
      </c>
      <c r="L885" s="205">
        <v>972.57142857142856</v>
      </c>
      <c r="M885" s="202">
        <v>52.730285714285721</v>
      </c>
      <c r="N885" s="10">
        <f t="shared" si="141"/>
        <v>3786.2253285714287</v>
      </c>
      <c r="O885" s="11">
        <f t="shared" si="142"/>
        <v>0.86453369758452536</v>
      </c>
    </row>
    <row r="886" spans="1:15" x14ac:dyDescent="0.35">
      <c r="A886" s="216"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46"/>
        <v>3384.13</v>
      </c>
      <c r="G886" s="8">
        <v>362</v>
      </c>
      <c r="H886" s="8">
        <v>362</v>
      </c>
      <c r="I886" s="18">
        <f t="shared" si="144"/>
        <v>0.43095238095238098</v>
      </c>
      <c r="J886" s="18">
        <f t="shared" si="140"/>
        <v>1845.1010714285715</v>
      </c>
      <c r="K886" s="10">
        <f t="shared" si="145"/>
        <v>405.9222357142857</v>
      </c>
      <c r="L886" s="205">
        <v>792.95238095238096</v>
      </c>
      <c r="M886" s="202">
        <v>42.991809523809529</v>
      </c>
      <c r="N886" s="10">
        <f t="shared" si="141"/>
        <v>3086.9674976190477</v>
      </c>
      <c r="O886" s="11">
        <f t="shared" si="142"/>
        <v>0.91218939509387864</v>
      </c>
    </row>
    <row r="887" spans="1:15" x14ac:dyDescent="0.35">
      <c r="A887" s="216"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146"/>
        <v>4489.03</v>
      </c>
      <c r="G887" s="8">
        <v>405</v>
      </c>
      <c r="H887" s="8">
        <v>405</v>
      </c>
      <c r="I887" s="18">
        <f t="shared" si="144"/>
        <v>0.48214285714285715</v>
      </c>
      <c r="J887" s="18">
        <f t="shared" si="140"/>
        <v>2064.2705357142859</v>
      </c>
      <c r="K887" s="10">
        <f t="shared" si="145"/>
        <v>454.13951785714289</v>
      </c>
      <c r="L887" s="205">
        <v>887.14285714285711</v>
      </c>
      <c r="M887" s="202">
        <v>48.098571428571432</v>
      </c>
      <c r="N887" s="10">
        <f t="shared" si="141"/>
        <v>3453.6514821428573</v>
      </c>
      <c r="O887" s="11">
        <f t="shared" si="142"/>
        <v>0.76935362030168153</v>
      </c>
    </row>
    <row r="888" spans="1:15" x14ac:dyDescent="0.35">
      <c r="A888" s="216">
        <f t="shared" si="143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46"/>
        <v>2188.04</v>
      </c>
      <c r="G888" s="8">
        <v>194</v>
      </c>
      <c r="H888" s="8">
        <v>194</v>
      </c>
      <c r="I888" s="18">
        <f t="shared" si="144"/>
        <v>0.23095238095238096</v>
      </c>
      <c r="J888" s="18">
        <f t="shared" si="140"/>
        <v>988.81107142857149</v>
      </c>
      <c r="K888" s="10">
        <f t="shared" si="145"/>
        <v>217.53843571428573</v>
      </c>
      <c r="L888" s="205">
        <v>424.95238095238096</v>
      </c>
      <c r="M888" s="202">
        <v>23.039809523809527</v>
      </c>
      <c r="N888" s="10">
        <f t="shared" si="141"/>
        <v>1654.3416976190476</v>
      </c>
      <c r="O888" s="11">
        <f t="shared" si="142"/>
        <v>0.7560838456422404</v>
      </c>
    </row>
    <row r="889" spans="1:15" x14ac:dyDescent="0.35">
      <c r="A889" s="216">
        <f t="shared" si="143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46"/>
        <v>2637.65</v>
      </c>
      <c r="G889" s="8">
        <v>327</v>
      </c>
      <c r="H889" s="8">
        <v>327</v>
      </c>
      <c r="I889" s="18">
        <f t="shared" si="144"/>
        <v>0.38928571428571429</v>
      </c>
      <c r="J889" s="18">
        <f t="shared" si="140"/>
        <v>1666.7073214285713</v>
      </c>
      <c r="K889" s="10">
        <f t="shared" si="145"/>
        <v>366.67561071428571</v>
      </c>
      <c r="L889" s="205">
        <v>716.28571428571433</v>
      </c>
      <c r="M889" s="202">
        <v>38.835142857142863</v>
      </c>
      <c r="N889" s="10">
        <f t="shared" si="141"/>
        <v>2788.503789285714</v>
      </c>
      <c r="O889" s="11">
        <f t="shared" si="142"/>
        <v>1.0571924968383652</v>
      </c>
    </row>
    <row r="890" spans="1:15" x14ac:dyDescent="0.35">
      <c r="A890" s="216">
        <f t="shared" si="143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146"/>
        <v>2209.6999999999998</v>
      </c>
      <c r="G890" s="8">
        <v>194</v>
      </c>
      <c r="H890" s="8">
        <v>194</v>
      </c>
      <c r="I890" s="18">
        <f t="shared" si="144"/>
        <v>0.23095238095238096</v>
      </c>
      <c r="J890" s="18">
        <f t="shared" si="140"/>
        <v>988.81107142857149</v>
      </c>
      <c r="K890" s="10">
        <f t="shared" si="145"/>
        <v>217.53843571428573</v>
      </c>
      <c r="L890" s="205">
        <v>424.95238095238096</v>
      </c>
      <c r="M890" s="202">
        <v>23.039809523809527</v>
      </c>
      <c r="N890" s="10">
        <f t="shared" si="141"/>
        <v>1654.3416976190476</v>
      </c>
      <c r="O890" s="11">
        <f t="shared" si="142"/>
        <v>0.74867253365572151</v>
      </c>
    </row>
    <row r="891" spans="1:15" x14ac:dyDescent="0.35">
      <c r="A891" s="216">
        <f t="shared" si="143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146"/>
        <v>1908.5</v>
      </c>
      <c r="G891" s="8">
        <v>186</v>
      </c>
      <c r="H891" s="8">
        <v>186</v>
      </c>
      <c r="I891" s="18">
        <f t="shared" si="144"/>
        <v>0.22142857142857142</v>
      </c>
      <c r="J891" s="18">
        <f t="shared" si="140"/>
        <v>948.03535714285704</v>
      </c>
      <c r="K891" s="10">
        <f t="shared" si="145"/>
        <v>208.56777857142856</v>
      </c>
      <c r="L891" s="205">
        <v>407.42857142857139</v>
      </c>
      <c r="M891" s="202">
        <v>22.089714285714287</v>
      </c>
      <c r="N891" s="10">
        <f t="shared" si="141"/>
        <v>1586.1214214285712</v>
      </c>
      <c r="O891" s="11">
        <f t="shared" si="142"/>
        <v>0.83108274636026791</v>
      </c>
    </row>
    <row r="892" spans="1:15" x14ac:dyDescent="0.35">
      <c r="A892" s="216">
        <f t="shared" si="143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146"/>
        <v>10070.24</v>
      </c>
      <c r="G892" s="8">
        <v>930</v>
      </c>
      <c r="H892" s="8">
        <v>930</v>
      </c>
      <c r="I892" s="18">
        <f t="shared" si="144"/>
        <v>1.1071428571428572</v>
      </c>
      <c r="J892" s="18">
        <f t="shared" si="140"/>
        <v>4740.1767857142859</v>
      </c>
      <c r="K892" s="10">
        <f t="shared" si="145"/>
        <v>1042.8388928571428</v>
      </c>
      <c r="L892" s="205">
        <v>2037.1428571428573</v>
      </c>
      <c r="M892" s="202">
        <v>110.44857142857144</v>
      </c>
      <c r="N892" s="10">
        <f t="shared" si="141"/>
        <v>7930.6071071428578</v>
      </c>
      <c r="O892" s="11">
        <f t="shared" si="142"/>
        <v>0.83786026101024247</v>
      </c>
    </row>
    <row r="893" spans="1:15" x14ac:dyDescent="0.35">
      <c r="A893" s="216">
        <f t="shared" si="143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146"/>
        <v>4250.6000000000004</v>
      </c>
      <c r="G893" s="8">
        <v>300</v>
      </c>
      <c r="H893" s="8">
        <v>300</v>
      </c>
      <c r="I893" s="18">
        <f t="shared" si="144"/>
        <v>0.35714285714285715</v>
      </c>
      <c r="J893" s="18">
        <f t="shared" si="140"/>
        <v>1529.0892857142858</v>
      </c>
      <c r="K893" s="10">
        <f t="shared" si="145"/>
        <v>336.39964285714285</v>
      </c>
      <c r="L893" s="205">
        <v>657.14285714285711</v>
      </c>
      <c r="M893" s="202">
        <v>35.628571428571433</v>
      </c>
      <c r="N893" s="10">
        <f t="shared" si="141"/>
        <v>2558.2603571428572</v>
      </c>
      <c r="O893" s="11">
        <f t="shared" si="142"/>
        <v>0.63082811982612252</v>
      </c>
    </row>
    <row r="894" spans="1:15" x14ac:dyDescent="0.35">
      <c r="A894" s="216">
        <f t="shared" si="143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146"/>
        <v>4238.2299999999996</v>
      </c>
      <c r="G894" s="8">
        <v>564</v>
      </c>
      <c r="H894" s="8">
        <v>564</v>
      </c>
      <c r="I894" s="18">
        <f t="shared" si="144"/>
        <v>0.67142857142857137</v>
      </c>
      <c r="J894" s="18">
        <f t="shared" si="140"/>
        <v>2874.687857142857</v>
      </c>
      <c r="K894" s="10">
        <f t="shared" si="145"/>
        <v>632.43132857142848</v>
      </c>
      <c r="L894" s="205">
        <v>1235.4285714285713</v>
      </c>
      <c r="M894" s="202">
        <v>66.98171428571429</v>
      </c>
      <c r="N894" s="10">
        <f t="shared" si="141"/>
        <v>4809.529471428571</v>
      </c>
      <c r="O894" s="11">
        <f t="shared" si="142"/>
        <v>1.1347967126438565</v>
      </c>
    </row>
    <row r="895" spans="1:15" x14ac:dyDescent="0.35">
      <c r="A895" s="216">
        <f t="shared" si="143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146"/>
        <v>4245.3999999999996</v>
      </c>
      <c r="G895" s="8">
        <v>564</v>
      </c>
      <c r="H895" s="8">
        <v>564</v>
      </c>
      <c r="I895" s="18">
        <f t="shared" si="144"/>
        <v>0.67142857142857137</v>
      </c>
      <c r="J895" s="18">
        <f t="shared" si="140"/>
        <v>2874.687857142857</v>
      </c>
      <c r="K895" s="10">
        <f t="shared" si="145"/>
        <v>632.43132857142848</v>
      </c>
      <c r="L895" s="205">
        <v>1235.4285714285713</v>
      </c>
      <c r="M895" s="202">
        <v>66.98171428571429</v>
      </c>
      <c r="N895" s="10">
        <f t="shared" si="141"/>
        <v>4809.529471428571</v>
      </c>
      <c r="O895" s="11">
        <f t="shared" si="142"/>
        <v>1.1328801694607273</v>
      </c>
    </row>
    <row r="896" spans="1:15" x14ac:dyDescent="0.35">
      <c r="A896" s="216">
        <f t="shared" si="143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146"/>
        <v>4246.87</v>
      </c>
      <c r="G896" s="8">
        <v>564</v>
      </c>
      <c r="H896" s="8">
        <v>564</v>
      </c>
      <c r="I896" s="18">
        <f t="shared" si="144"/>
        <v>0.67142857142857137</v>
      </c>
      <c r="J896" s="18">
        <f t="shared" si="140"/>
        <v>2874.687857142857</v>
      </c>
      <c r="K896" s="10">
        <f t="shared" si="145"/>
        <v>632.43132857142848</v>
      </c>
      <c r="L896" s="205">
        <v>1235.4285714285713</v>
      </c>
      <c r="M896" s="202">
        <v>66.98171428571429</v>
      </c>
      <c r="N896" s="10">
        <f t="shared" si="141"/>
        <v>4809.529471428571</v>
      </c>
      <c r="O896" s="11">
        <f t="shared" si="142"/>
        <v>1.1324880374083905</v>
      </c>
    </row>
    <row r="897" spans="1:15" x14ac:dyDescent="0.35">
      <c r="A897" s="216">
        <f t="shared" si="143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46"/>
        <v>4173.55</v>
      </c>
      <c r="G897" s="8">
        <v>580</v>
      </c>
      <c r="H897" s="8">
        <v>580</v>
      </c>
      <c r="I897" s="18">
        <f t="shared" si="144"/>
        <v>0.69047619047619047</v>
      </c>
      <c r="J897" s="18">
        <f t="shared" si="140"/>
        <v>2956.2392857142854</v>
      </c>
      <c r="K897" s="10">
        <f t="shared" si="145"/>
        <v>650.37264285714275</v>
      </c>
      <c r="L897" s="205">
        <v>1270.4761904761904</v>
      </c>
      <c r="M897" s="202">
        <v>68.881904761904764</v>
      </c>
      <c r="N897" s="10">
        <f t="shared" si="141"/>
        <v>4945.9700238095229</v>
      </c>
      <c r="O897" s="11">
        <f t="shared" si="142"/>
        <v>1.1850750617123367</v>
      </c>
    </row>
    <row r="898" spans="1:15" x14ac:dyDescent="0.35">
      <c r="A898" s="216">
        <f t="shared" si="143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146"/>
        <v>2393.84</v>
      </c>
      <c r="G898" s="8">
        <v>0</v>
      </c>
      <c r="H898" s="8">
        <v>100.7</v>
      </c>
      <c r="I898" s="18">
        <f t="shared" si="144"/>
        <v>0.11988095238095238</v>
      </c>
      <c r="J898" s="18">
        <f t="shared" si="140"/>
        <v>513.26430357142851</v>
      </c>
      <c r="K898" s="10">
        <f t="shared" si="145"/>
        <v>112.91814678571427</v>
      </c>
      <c r="L898" s="205">
        <v>220.58095238095237</v>
      </c>
      <c r="M898" s="202">
        <v>11.959323809523809</v>
      </c>
      <c r="N898" s="10">
        <f t="shared" si="141"/>
        <v>858.72272654761889</v>
      </c>
      <c r="O898" s="11">
        <f t="shared" si="142"/>
        <v>0.35872185549060037</v>
      </c>
    </row>
    <row r="899" spans="1:15" x14ac:dyDescent="0.35">
      <c r="A899" s="216">
        <f t="shared" si="143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146"/>
        <v>1450.7</v>
      </c>
      <c r="G899" s="8">
        <v>218</v>
      </c>
      <c r="H899" s="8">
        <v>218</v>
      </c>
      <c r="I899" s="18">
        <f t="shared" si="144"/>
        <v>0.25952380952380955</v>
      </c>
      <c r="J899" s="18">
        <f>I899*1800</f>
        <v>467.14285714285717</v>
      </c>
      <c r="K899" s="10">
        <f t="shared" si="145"/>
        <v>102.77142857142857</v>
      </c>
      <c r="L899" s="205">
        <v>233.57142857142858</v>
      </c>
      <c r="M899" s="202">
        <v>25.890095238095242</v>
      </c>
      <c r="N899" s="10">
        <f t="shared" si="141"/>
        <v>829.37580952380949</v>
      </c>
      <c r="O899" s="11">
        <f t="shared" si="142"/>
        <v>0.57170732027559767</v>
      </c>
    </row>
    <row r="900" spans="1:15" x14ac:dyDescent="0.35">
      <c r="A900" s="216">
        <f t="shared" si="143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8">
        <f t="shared" si="146"/>
        <v>4185.3</v>
      </c>
      <c r="G900" s="8">
        <v>496</v>
      </c>
      <c r="H900" s="8">
        <v>176</v>
      </c>
      <c r="I900" s="18">
        <f t="shared" si="144"/>
        <v>0.20952380952380953</v>
      </c>
      <c r="J900" s="18">
        <f t="shared" si="140"/>
        <v>897.06571428571431</v>
      </c>
      <c r="K900" s="10">
        <f t="shared" si="145"/>
        <v>197.35445714285714</v>
      </c>
      <c r="L900" s="205">
        <v>385.52380952380952</v>
      </c>
      <c r="M900" s="202">
        <v>20.902095238095239</v>
      </c>
      <c r="N900" s="10">
        <f t="shared" si="141"/>
        <v>1500.8460761904762</v>
      </c>
      <c r="O900" s="11">
        <f t="shared" si="142"/>
        <v>0.37792311741507217</v>
      </c>
    </row>
    <row r="901" spans="1:15" x14ac:dyDescent="0.35">
      <c r="A901" s="216">
        <f t="shared" si="143"/>
        <v>38</v>
      </c>
      <c r="B901" s="65" t="s">
        <v>1777</v>
      </c>
      <c r="C901" s="8">
        <f>димвенканали!C901</f>
        <v>70.5</v>
      </c>
      <c r="D901" s="8">
        <v>0</v>
      </c>
      <c r="E901" s="8">
        <v>0</v>
      </c>
      <c r="F901" s="8">
        <f t="shared" si="146"/>
        <v>70.5</v>
      </c>
      <c r="G901" s="8">
        <v>0</v>
      </c>
      <c r="H901" s="8">
        <v>0</v>
      </c>
      <c r="I901" s="18">
        <f t="shared" si="144"/>
        <v>0</v>
      </c>
      <c r="J901" s="18">
        <v>0</v>
      </c>
      <c r="K901" s="10">
        <v>0</v>
      </c>
      <c r="L901" s="205">
        <v>0</v>
      </c>
      <c r="M901" s="202">
        <v>0</v>
      </c>
      <c r="N901" s="10">
        <v>0</v>
      </c>
      <c r="O901" s="11">
        <v>0</v>
      </c>
    </row>
    <row r="902" spans="1:15" x14ac:dyDescent="0.35">
      <c r="A902" s="216">
        <f t="shared" si="143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146"/>
        <v>12677.6</v>
      </c>
      <c r="G902" s="8">
        <v>1327</v>
      </c>
      <c r="H902" s="8">
        <v>1327</v>
      </c>
      <c r="I902" s="18">
        <f t="shared" si="144"/>
        <v>1.5797619047619047</v>
      </c>
      <c r="J902" s="18">
        <f t="shared" si="140"/>
        <v>6763.6716071428564</v>
      </c>
      <c r="K902" s="10">
        <f t="shared" si="145"/>
        <v>1488.0077535714283</v>
      </c>
      <c r="L902" s="205">
        <v>2906.7619047619046</v>
      </c>
      <c r="M902" s="202">
        <v>157.59704761904763</v>
      </c>
      <c r="N902" s="10">
        <f>J902+K902+L902+M902</f>
        <v>11316.038313095236</v>
      </c>
      <c r="O902" s="11">
        <f>N902/C902</f>
        <v>0.8926009901791534</v>
      </c>
    </row>
    <row r="903" spans="1:15" x14ac:dyDescent="0.35">
      <c r="A903" s="216">
        <f t="shared" si="143"/>
        <v>40</v>
      </c>
      <c r="B903" s="207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C903+D903+E903</f>
        <v>3362.1</v>
      </c>
      <c r="G903" s="8">
        <v>120</v>
      </c>
      <c r="H903" s="8">
        <v>120</v>
      </c>
      <c r="I903" s="18">
        <f t="shared" si="144"/>
        <v>0.14285714285714285</v>
      </c>
      <c r="J903" s="18">
        <f>288.144285714286*1.15*1.45*1.2</f>
        <v>576.57671571428625</v>
      </c>
      <c r="K903" s="10">
        <f t="shared" si="145"/>
        <v>126.84687745714298</v>
      </c>
      <c r="L903" s="205">
        <v>240.24029821428593</v>
      </c>
      <c r="M903" s="202">
        <v>14.251428571428571</v>
      </c>
      <c r="N903" s="10">
        <f>J903+K903+L903+M903</f>
        <v>957.91531995714388</v>
      </c>
      <c r="O903" s="11">
        <f>N903/C903</f>
        <v>0.28491577286729841</v>
      </c>
    </row>
    <row r="904" spans="1:15" x14ac:dyDescent="0.35">
      <c r="A904" s="216">
        <f t="shared" si="143"/>
        <v>41</v>
      </c>
      <c r="B904" s="207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C904+D904+E904</f>
        <v>2885.8</v>
      </c>
      <c r="G904" s="158">
        <v>120</v>
      </c>
      <c r="H904" s="158">
        <v>120</v>
      </c>
      <c r="I904" s="18">
        <f t="shared" si="144"/>
        <v>0.14285714285714285</v>
      </c>
      <c r="J904" s="18">
        <f>288.144285714286*1.15*1.45*1.2</f>
        <v>576.57671571428625</v>
      </c>
      <c r="K904" s="10">
        <f t="shared" si="145"/>
        <v>126.84687745714298</v>
      </c>
      <c r="L904" s="205">
        <v>240.24029821428593</v>
      </c>
      <c r="M904" s="202">
        <v>7.1257142857142854</v>
      </c>
      <c r="N904" s="10">
        <f>J904+K904+L904+M904</f>
        <v>950.78960567142951</v>
      </c>
      <c r="O904" s="11">
        <f>N904/C904</f>
        <v>0.35922230832379837</v>
      </c>
    </row>
    <row r="905" spans="1:15" s="167" customFormat="1" ht="18" x14ac:dyDescent="0.4">
      <c r="A905" s="216"/>
      <c r="B905" s="161" t="s">
        <v>1698</v>
      </c>
      <c r="C905" s="170">
        <f t="shared" ref="C905:M905" si="147">SUM(C864:C904)</f>
        <v>180124.45999999996</v>
      </c>
      <c r="D905" s="170">
        <f t="shared" si="147"/>
        <v>1050.4299999999998</v>
      </c>
      <c r="E905" s="170">
        <f t="shared" si="147"/>
        <v>987.39999999999986</v>
      </c>
      <c r="F905" s="170">
        <f t="shared" si="147"/>
        <v>182162.28999999998</v>
      </c>
      <c r="G905" s="170">
        <f t="shared" si="147"/>
        <v>17508</v>
      </c>
      <c r="H905" s="170">
        <f t="shared" si="147"/>
        <v>17288.7</v>
      </c>
      <c r="I905" s="170">
        <f t="shared" si="147"/>
        <v>20.581785714285711</v>
      </c>
      <c r="J905" s="170">
        <f t="shared" si="147"/>
        <v>87405.77309214283</v>
      </c>
      <c r="K905" s="170">
        <f t="shared" si="147"/>
        <v>19229.270080271435</v>
      </c>
      <c r="L905" s="175">
        <f t="shared" si="147"/>
        <v>37581.299644047642</v>
      </c>
      <c r="M905" s="170">
        <f t="shared" si="147"/>
        <v>2046.1132285714284</v>
      </c>
      <c r="N905" s="170">
        <f t="shared" ref="N905" si="148">SUM(N864:N904)</f>
        <v>146262.45604503329</v>
      </c>
      <c r="O905" s="171">
        <f>AVERAGE(O864:O904)</f>
        <v>0.77319325675290573</v>
      </c>
    </row>
    <row r="906" spans="1:15" ht="18.5" thickBot="1" x14ac:dyDescent="0.45">
      <c r="A906" s="216"/>
      <c r="B906" s="7" t="s">
        <v>311</v>
      </c>
      <c r="C906" s="8"/>
      <c r="D906" s="8"/>
      <c r="E906" s="8"/>
      <c r="F906" s="8"/>
      <c r="G906" s="8"/>
      <c r="H906" s="8"/>
      <c r="I906" s="8"/>
      <c r="J906" s="18"/>
      <c r="K906" s="8"/>
      <c r="L906" s="205"/>
      <c r="M906" s="195"/>
      <c r="N906" s="8"/>
      <c r="O906" s="8"/>
    </row>
    <row r="907" spans="1:15" x14ac:dyDescent="0.35">
      <c r="A907" s="216">
        <f t="shared" ref="A907:A970" si="149">A906+1</f>
        <v>1</v>
      </c>
      <c r="B907" s="14" t="s">
        <v>312</v>
      </c>
      <c r="C907" s="8">
        <f>димвенканали!C907</f>
        <v>209.7</v>
      </c>
      <c r="D907" s="8">
        <v>0</v>
      </c>
      <c r="E907" s="8">
        <f>димвенканали!E907</f>
        <v>0</v>
      </c>
      <c r="F907" s="8">
        <f t="shared" ref="F907:F961" si="150">C907+D907+E907</f>
        <v>209.7</v>
      </c>
      <c r="G907" s="47"/>
      <c r="H907" s="47"/>
      <c r="I907" s="18">
        <f>H907/840</f>
        <v>0</v>
      </c>
      <c r="J907" s="18">
        <f t="shared" ref="J907:J964" si="151">I907*$J$2</f>
        <v>0</v>
      </c>
      <c r="K907" s="10">
        <f t="shared" si="145"/>
        <v>0</v>
      </c>
      <c r="L907" s="205">
        <v>0</v>
      </c>
      <c r="M907" s="202">
        <v>0</v>
      </c>
      <c r="N907" s="10">
        <f t="shared" ref="N907:N969" si="152">J907+K907+L907+M907</f>
        <v>0</v>
      </c>
      <c r="O907" s="11">
        <f t="shared" ref="O907:O969" si="153">N907/C907</f>
        <v>0</v>
      </c>
    </row>
    <row r="908" spans="1:15" x14ac:dyDescent="0.35">
      <c r="A908" s="216">
        <f t="shared" si="149"/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150"/>
        <v>306</v>
      </c>
      <c r="G908" s="8"/>
      <c r="H908" s="8"/>
      <c r="I908" s="18">
        <f t="shared" ref="I908:I962" si="154">H908/840</f>
        <v>0</v>
      </c>
      <c r="J908" s="18">
        <f t="shared" si="151"/>
        <v>0</v>
      </c>
      <c r="K908" s="10">
        <f t="shared" si="145"/>
        <v>0</v>
      </c>
      <c r="L908" s="205">
        <v>0</v>
      </c>
      <c r="M908" s="202">
        <v>0</v>
      </c>
      <c r="N908" s="10">
        <f t="shared" si="152"/>
        <v>0</v>
      </c>
      <c r="O908" s="11">
        <f t="shared" si="153"/>
        <v>0</v>
      </c>
    </row>
    <row r="909" spans="1:15" x14ac:dyDescent="0.35">
      <c r="A909" s="216">
        <f t="shared" si="149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150"/>
        <v>419.5</v>
      </c>
      <c r="G909" s="8"/>
      <c r="H909" s="8"/>
      <c r="I909" s="18">
        <f t="shared" si="154"/>
        <v>0</v>
      </c>
      <c r="J909" s="18">
        <f t="shared" si="151"/>
        <v>0</v>
      </c>
      <c r="K909" s="10">
        <f t="shared" si="145"/>
        <v>0</v>
      </c>
      <c r="L909" s="205">
        <v>0</v>
      </c>
      <c r="M909" s="202">
        <v>0</v>
      </c>
      <c r="N909" s="10">
        <f t="shared" si="152"/>
        <v>0</v>
      </c>
      <c r="O909" s="11">
        <f t="shared" si="153"/>
        <v>0</v>
      </c>
    </row>
    <row r="910" spans="1:15" x14ac:dyDescent="0.35">
      <c r="A910" s="216">
        <f t="shared" si="149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150"/>
        <v>734.75</v>
      </c>
      <c r="G910" s="8"/>
      <c r="H910" s="8"/>
      <c r="I910" s="18">
        <f t="shared" si="154"/>
        <v>0</v>
      </c>
      <c r="J910" s="18">
        <f t="shared" si="151"/>
        <v>0</v>
      </c>
      <c r="K910" s="10">
        <f t="shared" si="145"/>
        <v>0</v>
      </c>
      <c r="L910" s="205">
        <v>0</v>
      </c>
      <c r="M910" s="202">
        <v>0</v>
      </c>
      <c r="N910" s="10">
        <f t="shared" si="152"/>
        <v>0</v>
      </c>
      <c r="O910" s="11">
        <f t="shared" si="153"/>
        <v>0</v>
      </c>
    </row>
    <row r="911" spans="1:15" x14ac:dyDescent="0.35">
      <c r="A911" s="216">
        <f t="shared" si="149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150"/>
        <v>737</v>
      </c>
      <c r="G911" s="8"/>
      <c r="H911" s="8"/>
      <c r="I911" s="18">
        <f t="shared" si="154"/>
        <v>0</v>
      </c>
      <c r="J911" s="18">
        <f t="shared" si="151"/>
        <v>0</v>
      </c>
      <c r="K911" s="10">
        <f t="shared" si="145"/>
        <v>0</v>
      </c>
      <c r="L911" s="205">
        <v>0</v>
      </c>
      <c r="M911" s="202">
        <v>0</v>
      </c>
      <c r="N911" s="10">
        <f t="shared" si="152"/>
        <v>0</v>
      </c>
      <c r="O911" s="11">
        <f t="shared" si="153"/>
        <v>0</v>
      </c>
    </row>
    <row r="912" spans="1:15" x14ac:dyDescent="0.35">
      <c r="A912" s="216">
        <f t="shared" si="149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150"/>
        <v>839.8</v>
      </c>
      <c r="G912" s="8"/>
      <c r="H912" s="8"/>
      <c r="I912" s="18">
        <f t="shared" si="154"/>
        <v>0</v>
      </c>
      <c r="J912" s="18">
        <f t="shared" si="151"/>
        <v>0</v>
      </c>
      <c r="K912" s="10">
        <f t="shared" si="145"/>
        <v>0</v>
      </c>
      <c r="L912" s="205">
        <v>0</v>
      </c>
      <c r="M912" s="202">
        <v>0</v>
      </c>
      <c r="N912" s="10">
        <f t="shared" si="152"/>
        <v>0</v>
      </c>
      <c r="O912" s="11">
        <f t="shared" si="153"/>
        <v>0</v>
      </c>
    </row>
    <row r="913" spans="1:15" x14ac:dyDescent="0.35">
      <c r="A913" s="216">
        <f t="shared" si="149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150"/>
        <v>410.1</v>
      </c>
      <c r="G913" s="8"/>
      <c r="H913" s="8"/>
      <c r="I913" s="18">
        <f t="shared" si="154"/>
        <v>0</v>
      </c>
      <c r="J913" s="18">
        <f t="shared" si="151"/>
        <v>0</v>
      </c>
      <c r="K913" s="10">
        <f t="shared" si="145"/>
        <v>0</v>
      </c>
      <c r="L913" s="205">
        <v>0</v>
      </c>
      <c r="M913" s="202">
        <v>0</v>
      </c>
      <c r="N913" s="10">
        <f t="shared" si="152"/>
        <v>0</v>
      </c>
      <c r="O913" s="11">
        <f t="shared" si="153"/>
        <v>0</v>
      </c>
    </row>
    <row r="914" spans="1:15" x14ac:dyDescent="0.35">
      <c r="A914" s="216">
        <f t="shared" si="149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150"/>
        <v>364.6</v>
      </c>
      <c r="G914" s="8"/>
      <c r="H914" s="8"/>
      <c r="I914" s="18">
        <f t="shared" si="154"/>
        <v>0</v>
      </c>
      <c r="J914" s="18">
        <f t="shared" si="151"/>
        <v>0</v>
      </c>
      <c r="K914" s="10">
        <f t="shared" si="145"/>
        <v>0</v>
      </c>
      <c r="L914" s="205">
        <v>0</v>
      </c>
      <c r="M914" s="202">
        <v>0</v>
      </c>
      <c r="N914" s="10">
        <f t="shared" si="152"/>
        <v>0</v>
      </c>
      <c r="O914" s="11">
        <f t="shared" si="153"/>
        <v>0</v>
      </c>
    </row>
    <row r="915" spans="1:15" x14ac:dyDescent="0.35">
      <c r="A915" s="216">
        <f t="shared" si="149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150"/>
        <v>753.65</v>
      </c>
      <c r="G915" s="8"/>
      <c r="H915" s="8"/>
      <c r="I915" s="18">
        <f t="shared" si="154"/>
        <v>0</v>
      </c>
      <c r="J915" s="18">
        <f t="shared" si="151"/>
        <v>0</v>
      </c>
      <c r="K915" s="10">
        <f t="shared" si="145"/>
        <v>0</v>
      </c>
      <c r="L915" s="205">
        <v>0</v>
      </c>
      <c r="M915" s="202">
        <v>0</v>
      </c>
      <c r="N915" s="10">
        <f t="shared" si="152"/>
        <v>0</v>
      </c>
      <c r="O915" s="11">
        <f t="shared" si="153"/>
        <v>0</v>
      </c>
    </row>
    <row r="916" spans="1:15" x14ac:dyDescent="0.35">
      <c r="A916" s="216">
        <f t="shared" si="149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150"/>
        <v>769.2</v>
      </c>
      <c r="G916" s="8"/>
      <c r="H916" s="8"/>
      <c r="I916" s="18">
        <f t="shared" si="154"/>
        <v>0</v>
      </c>
      <c r="J916" s="18">
        <f t="shared" si="151"/>
        <v>0</v>
      </c>
      <c r="K916" s="10">
        <f t="shared" si="145"/>
        <v>0</v>
      </c>
      <c r="L916" s="205">
        <v>0</v>
      </c>
      <c r="M916" s="202">
        <v>0</v>
      </c>
      <c r="N916" s="10">
        <f t="shared" si="152"/>
        <v>0</v>
      </c>
      <c r="O916" s="11">
        <f t="shared" si="153"/>
        <v>0</v>
      </c>
    </row>
    <row r="917" spans="1:15" x14ac:dyDescent="0.35">
      <c r="A917" s="216">
        <f t="shared" si="149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150"/>
        <v>373.5</v>
      </c>
      <c r="G917" s="8"/>
      <c r="H917" s="8"/>
      <c r="I917" s="18">
        <f t="shared" si="154"/>
        <v>0</v>
      </c>
      <c r="J917" s="18">
        <f t="shared" si="151"/>
        <v>0</v>
      </c>
      <c r="K917" s="10">
        <f t="shared" si="145"/>
        <v>0</v>
      </c>
      <c r="L917" s="205">
        <v>0</v>
      </c>
      <c r="M917" s="202">
        <v>0</v>
      </c>
      <c r="N917" s="10">
        <f t="shared" si="152"/>
        <v>0</v>
      </c>
      <c r="O917" s="11">
        <f t="shared" si="153"/>
        <v>0</v>
      </c>
    </row>
    <row r="918" spans="1:15" x14ac:dyDescent="0.35">
      <c r="A918" s="216">
        <f t="shared" si="149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150"/>
        <v>331.8</v>
      </c>
      <c r="G918" s="8"/>
      <c r="H918" s="8"/>
      <c r="I918" s="18">
        <f t="shared" si="154"/>
        <v>0</v>
      </c>
      <c r="J918" s="18">
        <f t="shared" si="151"/>
        <v>0</v>
      </c>
      <c r="K918" s="10">
        <f t="shared" ref="K918:K972" si="155">J918*0.22</f>
        <v>0</v>
      </c>
      <c r="L918" s="205">
        <v>0</v>
      </c>
      <c r="M918" s="202">
        <v>0</v>
      </c>
      <c r="N918" s="10">
        <f t="shared" si="152"/>
        <v>0</v>
      </c>
      <c r="O918" s="11">
        <f t="shared" si="153"/>
        <v>0</v>
      </c>
    </row>
    <row r="919" spans="1:15" x14ac:dyDescent="0.35">
      <c r="A919" s="216">
        <f t="shared" si="149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50"/>
        <v>4787.4799999999996</v>
      </c>
      <c r="G919" s="8">
        <v>360</v>
      </c>
      <c r="H919" s="8">
        <v>416</v>
      </c>
      <c r="I919" s="18">
        <f t="shared" si="154"/>
        <v>0.49523809523809526</v>
      </c>
      <c r="J919" s="18">
        <f t="shared" si="151"/>
        <v>2120.3371428571427</v>
      </c>
      <c r="K919" s="10">
        <f t="shared" si="155"/>
        <v>466.47417142857137</v>
      </c>
      <c r="L919" s="205">
        <v>911.2380952380953</v>
      </c>
      <c r="M919" s="202">
        <v>49.404952380952388</v>
      </c>
      <c r="N919" s="10">
        <f t="shared" si="152"/>
        <v>3547.4543619047618</v>
      </c>
      <c r="O919" s="11">
        <f t="shared" si="153"/>
        <v>0.74098572984216371</v>
      </c>
    </row>
    <row r="920" spans="1:15" x14ac:dyDescent="0.35">
      <c r="A920" s="216">
        <f t="shared" si="149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150"/>
        <v>186.8</v>
      </c>
      <c r="G920" s="8"/>
      <c r="H920" s="8"/>
      <c r="I920" s="18">
        <f t="shared" si="154"/>
        <v>0</v>
      </c>
      <c r="J920" s="18">
        <f t="shared" si="151"/>
        <v>0</v>
      </c>
      <c r="K920" s="10">
        <f t="shared" si="155"/>
        <v>0</v>
      </c>
      <c r="L920" s="205">
        <v>0</v>
      </c>
      <c r="M920" s="202">
        <v>0</v>
      </c>
      <c r="N920" s="10">
        <f t="shared" si="152"/>
        <v>0</v>
      </c>
      <c r="O920" s="11">
        <f t="shared" si="153"/>
        <v>0</v>
      </c>
    </row>
    <row r="921" spans="1:15" x14ac:dyDescent="0.35">
      <c r="A921" s="216">
        <f t="shared" si="149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150"/>
        <v>196.8</v>
      </c>
      <c r="G921" s="8"/>
      <c r="H921" s="8"/>
      <c r="I921" s="18">
        <f t="shared" si="154"/>
        <v>0</v>
      </c>
      <c r="J921" s="18">
        <f t="shared" si="151"/>
        <v>0</v>
      </c>
      <c r="K921" s="10">
        <f t="shared" si="155"/>
        <v>0</v>
      </c>
      <c r="L921" s="205">
        <v>0</v>
      </c>
      <c r="M921" s="202">
        <v>0</v>
      </c>
      <c r="N921" s="10">
        <f t="shared" si="152"/>
        <v>0</v>
      </c>
      <c r="O921" s="11">
        <f t="shared" si="153"/>
        <v>0</v>
      </c>
    </row>
    <row r="922" spans="1:15" x14ac:dyDescent="0.35">
      <c r="A922" s="216">
        <f t="shared" si="149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150"/>
        <v>144.1</v>
      </c>
      <c r="G922" s="8"/>
      <c r="H922" s="8"/>
      <c r="I922" s="18">
        <f t="shared" si="154"/>
        <v>0</v>
      </c>
      <c r="J922" s="18">
        <f t="shared" si="151"/>
        <v>0</v>
      </c>
      <c r="K922" s="10">
        <f t="shared" si="155"/>
        <v>0</v>
      </c>
      <c r="L922" s="205">
        <v>0</v>
      </c>
      <c r="M922" s="202">
        <v>0</v>
      </c>
      <c r="N922" s="10">
        <f t="shared" si="152"/>
        <v>0</v>
      </c>
      <c r="O922" s="11">
        <f t="shared" si="153"/>
        <v>0</v>
      </c>
    </row>
    <row r="923" spans="1:15" x14ac:dyDescent="0.35">
      <c r="A923" s="216">
        <f t="shared" si="149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150"/>
        <v>194.1</v>
      </c>
      <c r="G923" s="8"/>
      <c r="H923" s="8"/>
      <c r="I923" s="18">
        <f t="shared" si="154"/>
        <v>0</v>
      </c>
      <c r="J923" s="18">
        <f t="shared" si="151"/>
        <v>0</v>
      </c>
      <c r="K923" s="10">
        <f t="shared" si="155"/>
        <v>0</v>
      </c>
      <c r="L923" s="205">
        <v>0</v>
      </c>
      <c r="M923" s="202">
        <v>0</v>
      </c>
      <c r="N923" s="10">
        <f t="shared" si="152"/>
        <v>0</v>
      </c>
      <c r="O923" s="11">
        <f t="shared" si="153"/>
        <v>0</v>
      </c>
    </row>
    <row r="924" spans="1:15" x14ac:dyDescent="0.35">
      <c r="A924" s="216">
        <f t="shared" si="149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150"/>
        <v>130.5</v>
      </c>
      <c r="G924" s="8"/>
      <c r="H924" s="8"/>
      <c r="I924" s="18">
        <f t="shared" si="154"/>
        <v>0</v>
      </c>
      <c r="J924" s="18">
        <f t="shared" si="151"/>
        <v>0</v>
      </c>
      <c r="K924" s="10">
        <f t="shared" si="155"/>
        <v>0</v>
      </c>
      <c r="L924" s="205">
        <v>0</v>
      </c>
      <c r="M924" s="202">
        <v>0</v>
      </c>
      <c r="N924" s="10">
        <f t="shared" si="152"/>
        <v>0</v>
      </c>
      <c r="O924" s="11">
        <f t="shared" si="153"/>
        <v>0</v>
      </c>
    </row>
    <row r="925" spans="1:15" x14ac:dyDescent="0.35">
      <c r="A925" s="216">
        <f t="shared" si="149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150"/>
        <v>137.6</v>
      </c>
      <c r="G925" s="8"/>
      <c r="H925" s="8"/>
      <c r="I925" s="18">
        <f t="shared" si="154"/>
        <v>0</v>
      </c>
      <c r="J925" s="18">
        <f t="shared" si="151"/>
        <v>0</v>
      </c>
      <c r="K925" s="10">
        <f t="shared" si="155"/>
        <v>0</v>
      </c>
      <c r="L925" s="205">
        <v>0</v>
      </c>
      <c r="M925" s="202">
        <v>0</v>
      </c>
      <c r="N925" s="10">
        <f t="shared" si="152"/>
        <v>0</v>
      </c>
      <c r="O925" s="11">
        <f t="shared" si="153"/>
        <v>0</v>
      </c>
    </row>
    <row r="926" spans="1:15" x14ac:dyDescent="0.35">
      <c r="A926" s="216">
        <f t="shared" si="149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150"/>
        <v>136.69999999999999</v>
      </c>
      <c r="G926" s="8"/>
      <c r="H926" s="8"/>
      <c r="I926" s="18">
        <f t="shared" si="154"/>
        <v>0</v>
      </c>
      <c r="J926" s="18">
        <f t="shared" si="151"/>
        <v>0</v>
      </c>
      <c r="K926" s="10">
        <f t="shared" si="155"/>
        <v>0</v>
      </c>
      <c r="L926" s="205">
        <v>0</v>
      </c>
      <c r="M926" s="202">
        <v>0</v>
      </c>
      <c r="N926" s="10">
        <f t="shared" si="152"/>
        <v>0</v>
      </c>
      <c r="O926" s="11">
        <f t="shared" si="153"/>
        <v>0</v>
      </c>
    </row>
    <row r="927" spans="1:15" x14ac:dyDescent="0.35">
      <c r="A927" s="216">
        <f t="shared" si="149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150"/>
        <v>221.2</v>
      </c>
      <c r="G927" s="8"/>
      <c r="H927" s="8"/>
      <c r="I927" s="18">
        <f t="shared" si="154"/>
        <v>0</v>
      </c>
      <c r="J927" s="18">
        <f t="shared" si="151"/>
        <v>0</v>
      </c>
      <c r="K927" s="10">
        <f t="shared" si="155"/>
        <v>0</v>
      </c>
      <c r="L927" s="205">
        <v>0</v>
      </c>
      <c r="M927" s="202">
        <v>0</v>
      </c>
      <c r="N927" s="10">
        <f t="shared" si="152"/>
        <v>0</v>
      </c>
      <c r="O927" s="11">
        <f t="shared" si="153"/>
        <v>0</v>
      </c>
    </row>
    <row r="928" spans="1:15" x14ac:dyDescent="0.35">
      <c r="A928" s="216">
        <f t="shared" si="149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150"/>
        <v>275.3</v>
      </c>
      <c r="G928" s="48"/>
      <c r="H928" s="48"/>
      <c r="I928" s="18">
        <f t="shared" si="154"/>
        <v>0</v>
      </c>
      <c r="J928" s="18">
        <f t="shared" si="151"/>
        <v>0</v>
      </c>
      <c r="K928" s="10">
        <f t="shared" si="155"/>
        <v>0</v>
      </c>
      <c r="L928" s="205">
        <v>0</v>
      </c>
      <c r="M928" s="202">
        <v>0</v>
      </c>
      <c r="N928" s="10">
        <f t="shared" si="152"/>
        <v>0</v>
      </c>
      <c r="O928" s="11">
        <f t="shared" si="153"/>
        <v>0</v>
      </c>
    </row>
    <row r="929" spans="1:15" x14ac:dyDescent="0.35">
      <c r="A929" s="216">
        <f t="shared" si="149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150"/>
        <v>332.45</v>
      </c>
      <c r="G929" s="8"/>
      <c r="H929" s="8"/>
      <c r="I929" s="18">
        <f t="shared" si="154"/>
        <v>0</v>
      </c>
      <c r="J929" s="18">
        <f t="shared" si="151"/>
        <v>0</v>
      </c>
      <c r="K929" s="10">
        <f t="shared" si="155"/>
        <v>0</v>
      </c>
      <c r="L929" s="205">
        <v>0</v>
      </c>
      <c r="M929" s="202">
        <v>0</v>
      </c>
      <c r="N929" s="10">
        <f t="shared" si="152"/>
        <v>0</v>
      </c>
      <c r="O929" s="11">
        <f t="shared" si="153"/>
        <v>0</v>
      </c>
    </row>
    <row r="930" spans="1:15" x14ac:dyDescent="0.35">
      <c r="A930" s="216">
        <f t="shared" si="149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150"/>
        <v>94.6</v>
      </c>
      <c r="G930" s="8"/>
      <c r="H930" s="8"/>
      <c r="I930" s="18">
        <f t="shared" si="154"/>
        <v>0</v>
      </c>
      <c r="J930" s="18">
        <f t="shared" si="151"/>
        <v>0</v>
      </c>
      <c r="K930" s="10">
        <f t="shared" si="155"/>
        <v>0</v>
      </c>
      <c r="L930" s="205">
        <v>0</v>
      </c>
      <c r="M930" s="202">
        <v>0</v>
      </c>
      <c r="N930" s="10">
        <f t="shared" si="152"/>
        <v>0</v>
      </c>
      <c r="O930" s="11">
        <f t="shared" si="153"/>
        <v>0</v>
      </c>
    </row>
    <row r="931" spans="1:15" x14ac:dyDescent="0.35">
      <c r="A931" s="216">
        <f t="shared" si="149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150"/>
        <v>208</v>
      </c>
      <c r="G931" s="8"/>
      <c r="H931" s="8"/>
      <c r="I931" s="18">
        <f t="shared" si="154"/>
        <v>0</v>
      </c>
      <c r="J931" s="18">
        <f t="shared" si="151"/>
        <v>0</v>
      </c>
      <c r="K931" s="10">
        <f t="shared" si="155"/>
        <v>0</v>
      </c>
      <c r="L931" s="205">
        <v>0</v>
      </c>
      <c r="M931" s="202">
        <v>0</v>
      </c>
      <c r="N931" s="10">
        <f t="shared" si="152"/>
        <v>0</v>
      </c>
      <c r="O931" s="11">
        <f t="shared" si="153"/>
        <v>0</v>
      </c>
    </row>
    <row r="932" spans="1:15" x14ac:dyDescent="0.35">
      <c r="A932" s="216">
        <f t="shared" si="149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150"/>
        <v>141</v>
      </c>
      <c r="G932" s="8"/>
      <c r="H932" s="8"/>
      <c r="I932" s="18">
        <f t="shared" si="154"/>
        <v>0</v>
      </c>
      <c r="J932" s="18">
        <f t="shared" si="151"/>
        <v>0</v>
      </c>
      <c r="K932" s="10">
        <f t="shared" si="155"/>
        <v>0</v>
      </c>
      <c r="L932" s="205">
        <v>0</v>
      </c>
      <c r="M932" s="202">
        <v>0</v>
      </c>
      <c r="N932" s="10">
        <f t="shared" si="152"/>
        <v>0</v>
      </c>
      <c r="O932" s="11">
        <f t="shared" si="153"/>
        <v>0</v>
      </c>
    </row>
    <row r="933" spans="1:15" x14ac:dyDescent="0.35">
      <c r="A933" s="216">
        <f t="shared" si="149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150"/>
        <v>382.3</v>
      </c>
      <c r="G933" s="8"/>
      <c r="H933" s="8"/>
      <c r="I933" s="18">
        <f t="shared" si="154"/>
        <v>0</v>
      </c>
      <c r="J933" s="18">
        <f t="shared" si="151"/>
        <v>0</v>
      </c>
      <c r="K933" s="10">
        <f t="shared" si="155"/>
        <v>0</v>
      </c>
      <c r="L933" s="205">
        <v>0</v>
      </c>
      <c r="M933" s="202">
        <v>0</v>
      </c>
      <c r="N933" s="10">
        <f t="shared" si="152"/>
        <v>0</v>
      </c>
      <c r="O933" s="11">
        <f t="shared" si="153"/>
        <v>0</v>
      </c>
    </row>
    <row r="934" spans="1:15" x14ac:dyDescent="0.35">
      <c r="A934" s="216">
        <f t="shared" si="149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150"/>
        <v>377.25</v>
      </c>
      <c r="G934" s="8"/>
      <c r="H934" s="8"/>
      <c r="I934" s="18">
        <f t="shared" si="154"/>
        <v>0</v>
      </c>
      <c r="J934" s="18">
        <f t="shared" si="151"/>
        <v>0</v>
      </c>
      <c r="K934" s="10">
        <f t="shared" si="155"/>
        <v>0</v>
      </c>
      <c r="L934" s="205">
        <v>0</v>
      </c>
      <c r="M934" s="202">
        <v>0</v>
      </c>
      <c r="N934" s="10">
        <f t="shared" si="152"/>
        <v>0</v>
      </c>
      <c r="O934" s="11">
        <f t="shared" si="153"/>
        <v>0</v>
      </c>
    </row>
    <row r="935" spans="1:15" x14ac:dyDescent="0.35">
      <c r="A935" s="216">
        <f t="shared" si="149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150"/>
        <v>1464.75</v>
      </c>
      <c r="G935" s="8"/>
      <c r="H935" s="8"/>
      <c r="I935" s="18">
        <f t="shared" si="154"/>
        <v>0</v>
      </c>
      <c r="J935" s="18">
        <f t="shared" si="151"/>
        <v>0</v>
      </c>
      <c r="K935" s="10">
        <f t="shared" si="155"/>
        <v>0</v>
      </c>
      <c r="L935" s="205">
        <v>0</v>
      </c>
      <c r="M935" s="202">
        <v>0</v>
      </c>
      <c r="N935" s="10">
        <f t="shared" si="152"/>
        <v>0</v>
      </c>
      <c r="O935" s="11">
        <f t="shared" si="153"/>
        <v>0</v>
      </c>
    </row>
    <row r="936" spans="1:15" x14ac:dyDescent="0.35">
      <c r="A936" s="216">
        <f t="shared" si="149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150"/>
        <v>363</v>
      </c>
      <c r="G936" s="8"/>
      <c r="H936" s="8"/>
      <c r="I936" s="18">
        <f t="shared" si="154"/>
        <v>0</v>
      </c>
      <c r="J936" s="18">
        <f t="shared" si="151"/>
        <v>0</v>
      </c>
      <c r="K936" s="10">
        <f t="shared" si="155"/>
        <v>0</v>
      </c>
      <c r="L936" s="205">
        <v>0</v>
      </c>
      <c r="M936" s="202">
        <v>0</v>
      </c>
      <c r="N936" s="10">
        <f t="shared" si="152"/>
        <v>0</v>
      </c>
      <c r="O936" s="11">
        <f t="shared" si="153"/>
        <v>0</v>
      </c>
    </row>
    <row r="937" spans="1:15" x14ac:dyDescent="0.35">
      <c r="A937" s="216">
        <f t="shared" si="149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150"/>
        <v>356.7</v>
      </c>
      <c r="G937" s="8"/>
      <c r="H937" s="8"/>
      <c r="I937" s="18">
        <f t="shared" si="154"/>
        <v>0</v>
      </c>
      <c r="J937" s="18">
        <f t="shared" si="151"/>
        <v>0</v>
      </c>
      <c r="K937" s="10">
        <f t="shared" si="155"/>
        <v>0</v>
      </c>
      <c r="L937" s="205">
        <v>0</v>
      </c>
      <c r="M937" s="202">
        <v>0</v>
      </c>
      <c r="N937" s="10">
        <f t="shared" si="152"/>
        <v>0</v>
      </c>
      <c r="O937" s="11">
        <f t="shared" si="153"/>
        <v>0</v>
      </c>
    </row>
    <row r="938" spans="1:15" x14ac:dyDescent="0.35">
      <c r="A938" s="216">
        <f t="shared" si="149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50"/>
        <v>3174</v>
      </c>
      <c r="G938" s="8">
        <v>127</v>
      </c>
      <c r="H938" s="8">
        <v>126</v>
      </c>
      <c r="I938" s="18">
        <f t="shared" si="154"/>
        <v>0.15</v>
      </c>
      <c r="J938" s="18">
        <f t="shared" si="151"/>
        <v>642.21749999999997</v>
      </c>
      <c r="K938" s="10">
        <f t="shared" si="155"/>
        <v>141.28784999999999</v>
      </c>
      <c r="L938" s="205">
        <v>276</v>
      </c>
      <c r="M938" s="202">
        <v>14.964</v>
      </c>
      <c r="N938" s="10">
        <f t="shared" si="152"/>
        <v>1074.4693499999998</v>
      </c>
      <c r="O938" s="11">
        <f t="shared" si="153"/>
        <v>0.33852216446124761</v>
      </c>
    </row>
    <row r="939" spans="1:15" x14ac:dyDescent="0.35">
      <c r="A939" s="216">
        <f t="shared" si="149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50"/>
        <v>7564.79</v>
      </c>
      <c r="G939" s="8">
        <v>551</v>
      </c>
      <c r="H939" s="8">
        <v>551</v>
      </c>
      <c r="I939" s="18">
        <f t="shared" si="154"/>
        <v>0.65595238095238095</v>
      </c>
      <c r="J939" s="18">
        <f t="shared" si="151"/>
        <v>2808.4273214285713</v>
      </c>
      <c r="K939" s="10">
        <f t="shared" si="155"/>
        <v>617.85401071428566</v>
      </c>
      <c r="L939" s="205">
        <v>1206.952380952381</v>
      </c>
      <c r="M939" s="202">
        <v>65.437809523809534</v>
      </c>
      <c r="N939" s="10">
        <f t="shared" si="152"/>
        <v>4698.6715226190481</v>
      </c>
      <c r="O939" s="11">
        <f t="shared" si="153"/>
        <v>0.62112385441222406</v>
      </c>
    </row>
    <row r="940" spans="1:15" x14ac:dyDescent="0.35">
      <c r="A940" s="216">
        <f t="shared" si="149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50"/>
        <v>7586.48</v>
      </c>
      <c r="G940" s="8">
        <v>551</v>
      </c>
      <c r="H940" s="8">
        <v>551</v>
      </c>
      <c r="I940" s="18">
        <f t="shared" si="154"/>
        <v>0.65595238095238095</v>
      </c>
      <c r="J940" s="18">
        <f t="shared" si="151"/>
        <v>2808.4273214285713</v>
      </c>
      <c r="K940" s="10">
        <f t="shared" si="155"/>
        <v>617.85401071428566</v>
      </c>
      <c r="L940" s="205">
        <v>1206.952380952381</v>
      </c>
      <c r="M940" s="202">
        <v>65.437809523809534</v>
      </c>
      <c r="N940" s="10">
        <f t="shared" si="152"/>
        <v>4698.6715226190481</v>
      </c>
      <c r="O940" s="11">
        <f t="shared" si="153"/>
        <v>0.61934804054305137</v>
      </c>
    </row>
    <row r="941" spans="1:15" x14ac:dyDescent="0.35">
      <c r="A941" s="216">
        <f t="shared" si="149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50"/>
        <v>4003.9</v>
      </c>
      <c r="G941" s="8">
        <v>236</v>
      </c>
      <c r="H941" s="8">
        <v>468</v>
      </c>
      <c r="I941" s="18">
        <f t="shared" si="154"/>
        <v>0.55714285714285716</v>
      </c>
      <c r="J941" s="18">
        <f t="shared" si="151"/>
        <v>2385.3792857142857</v>
      </c>
      <c r="K941" s="10">
        <f t="shared" si="155"/>
        <v>524.78344285714286</v>
      </c>
      <c r="L941" s="205">
        <v>1025.1428571428571</v>
      </c>
      <c r="M941" s="202">
        <v>55.580571428571432</v>
      </c>
      <c r="N941" s="10">
        <f t="shared" si="152"/>
        <v>3990.886157142857</v>
      </c>
      <c r="O941" s="11">
        <f t="shared" si="153"/>
        <v>0.99674970832010212</v>
      </c>
    </row>
    <row r="942" spans="1:15" x14ac:dyDescent="0.35">
      <c r="A942" s="216">
        <f t="shared" si="149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50"/>
        <v>3984.06</v>
      </c>
      <c r="G942" s="8">
        <v>236</v>
      </c>
      <c r="H942" s="8">
        <v>468</v>
      </c>
      <c r="I942" s="18">
        <f t="shared" si="154"/>
        <v>0.55714285714285716</v>
      </c>
      <c r="J942" s="18">
        <f t="shared" si="151"/>
        <v>2385.3792857142857</v>
      </c>
      <c r="K942" s="10">
        <f t="shared" si="155"/>
        <v>524.78344285714286</v>
      </c>
      <c r="L942" s="205">
        <v>1025.1428571428571</v>
      </c>
      <c r="M942" s="202">
        <v>55.580571428571432</v>
      </c>
      <c r="N942" s="10">
        <f t="shared" si="152"/>
        <v>3990.886157142857</v>
      </c>
      <c r="O942" s="11">
        <f t="shared" si="153"/>
        <v>1.0017133670534222</v>
      </c>
    </row>
    <row r="943" spans="1:15" x14ac:dyDescent="0.35">
      <c r="A943" s="216">
        <f t="shared" si="149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150"/>
        <v>82.8</v>
      </c>
      <c r="G943" s="8"/>
      <c r="H943" s="8"/>
      <c r="I943" s="18">
        <f t="shared" si="154"/>
        <v>0</v>
      </c>
      <c r="J943" s="18">
        <f t="shared" si="151"/>
        <v>0</v>
      </c>
      <c r="K943" s="10">
        <f t="shared" si="155"/>
        <v>0</v>
      </c>
      <c r="L943" s="205">
        <v>0</v>
      </c>
      <c r="M943" s="202">
        <v>0</v>
      </c>
      <c r="N943" s="10">
        <f t="shared" si="152"/>
        <v>0</v>
      </c>
      <c r="O943" s="11">
        <f t="shared" si="153"/>
        <v>0</v>
      </c>
    </row>
    <row r="944" spans="1:15" x14ac:dyDescent="0.35">
      <c r="A944" s="216">
        <f t="shared" si="149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150"/>
        <v>334.8</v>
      </c>
      <c r="G944" s="8"/>
      <c r="H944" s="8"/>
      <c r="I944" s="18">
        <f t="shared" si="154"/>
        <v>0</v>
      </c>
      <c r="J944" s="18">
        <f t="shared" si="151"/>
        <v>0</v>
      </c>
      <c r="K944" s="10">
        <f t="shared" si="155"/>
        <v>0</v>
      </c>
      <c r="L944" s="205">
        <v>0</v>
      </c>
      <c r="M944" s="202">
        <v>0</v>
      </c>
      <c r="N944" s="10">
        <f t="shared" si="152"/>
        <v>0</v>
      </c>
      <c r="O944" s="11">
        <f t="shared" si="153"/>
        <v>0</v>
      </c>
    </row>
    <row r="945" spans="1:15" x14ac:dyDescent="0.35">
      <c r="A945" s="216">
        <f t="shared" si="149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150"/>
        <v>435.7</v>
      </c>
      <c r="G945" s="8"/>
      <c r="H945" s="8"/>
      <c r="I945" s="18">
        <f t="shared" si="154"/>
        <v>0</v>
      </c>
      <c r="J945" s="18">
        <f t="shared" si="151"/>
        <v>0</v>
      </c>
      <c r="K945" s="10">
        <f t="shared" si="155"/>
        <v>0</v>
      </c>
      <c r="L945" s="205">
        <v>0</v>
      </c>
      <c r="M945" s="202">
        <v>0</v>
      </c>
      <c r="N945" s="10">
        <f t="shared" si="152"/>
        <v>0</v>
      </c>
      <c r="O945" s="11">
        <f t="shared" si="153"/>
        <v>0</v>
      </c>
    </row>
    <row r="946" spans="1:15" x14ac:dyDescent="0.35">
      <c r="A946" s="216">
        <f t="shared" si="149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150"/>
        <v>431.1</v>
      </c>
      <c r="G946" s="8"/>
      <c r="H946" s="8"/>
      <c r="I946" s="18">
        <f t="shared" si="154"/>
        <v>0</v>
      </c>
      <c r="J946" s="18">
        <f t="shared" si="151"/>
        <v>0</v>
      </c>
      <c r="K946" s="10">
        <f t="shared" si="155"/>
        <v>0</v>
      </c>
      <c r="L946" s="205">
        <v>0</v>
      </c>
      <c r="M946" s="202">
        <v>0</v>
      </c>
      <c r="N946" s="10">
        <f t="shared" si="152"/>
        <v>0</v>
      </c>
      <c r="O946" s="11">
        <f t="shared" si="153"/>
        <v>0</v>
      </c>
    </row>
    <row r="947" spans="1:15" x14ac:dyDescent="0.35">
      <c r="A947" s="216">
        <f t="shared" si="149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150"/>
        <v>174.4</v>
      </c>
      <c r="G947" s="8"/>
      <c r="H947" s="8"/>
      <c r="I947" s="18">
        <f t="shared" si="154"/>
        <v>0</v>
      </c>
      <c r="J947" s="18">
        <f t="shared" si="151"/>
        <v>0</v>
      </c>
      <c r="K947" s="10">
        <f t="shared" si="155"/>
        <v>0</v>
      </c>
      <c r="L947" s="205">
        <v>0</v>
      </c>
      <c r="M947" s="202">
        <v>0</v>
      </c>
      <c r="N947" s="10">
        <f t="shared" si="152"/>
        <v>0</v>
      </c>
      <c r="O947" s="11">
        <f t="shared" si="153"/>
        <v>0</v>
      </c>
    </row>
    <row r="948" spans="1:15" x14ac:dyDescent="0.35">
      <c r="A948" s="216">
        <f t="shared" si="149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150"/>
        <v>345.2</v>
      </c>
      <c r="G948" s="8"/>
      <c r="H948" s="8"/>
      <c r="I948" s="18">
        <f t="shared" si="154"/>
        <v>0</v>
      </c>
      <c r="J948" s="18">
        <f t="shared" si="151"/>
        <v>0</v>
      </c>
      <c r="K948" s="10">
        <f t="shared" si="155"/>
        <v>0</v>
      </c>
      <c r="L948" s="205">
        <v>0</v>
      </c>
      <c r="M948" s="202">
        <v>0</v>
      </c>
      <c r="N948" s="10">
        <f t="shared" si="152"/>
        <v>0</v>
      </c>
      <c r="O948" s="11">
        <f t="shared" si="153"/>
        <v>0</v>
      </c>
    </row>
    <row r="949" spans="1:15" x14ac:dyDescent="0.35">
      <c r="A949" s="216">
        <f t="shared" si="149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150"/>
        <v>344.6</v>
      </c>
      <c r="G949" s="8"/>
      <c r="H949" s="8"/>
      <c r="I949" s="18">
        <f t="shared" si="154"/>
        <v>0</v>
      </c>
      <c r="J949" s="18">
        <f t="shared" si="151"/>
        <v>0</v>
      </c>
      <c r="K949" s="10">
        <f t="shared" si="155"/>
        <v>0</v>
      </c>
      <c r="L949" s="205">
        <v>0</v>
      </c>
      <c r="M949" s="202">
        <v>0</v>
      </c>
      <c r="N949" s="10">
        <f t="shared" si="152"/>
        <v>0</v>
      </c>
      <c r="O949" s="11">
        <f t="shared" si="153"/>
        <v>0</v>
      </c>
    </row>
    <row r="950" spans="1:15" x14ac:dyDescent="0.35">
      <c r="A950" s="216">
        <f t="shared" si="149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150"/>
        <v>332.1</v>
      </c>
      <c r="G950" s="8"/>
      <c r="H950" s="8"/>
      <c r="I950" s="18">
        <f t="shared" si="154"/>
        <v>0</v>
      </c>
      <c r="J950" s="18">
        <f t="shared" si="151"/>
        <v>0</v>
      </c>
      <c r="K950" s="10">
        <f t="shared" si="155"/>
        <v>0</v>
      </c>
      <c r="L950" s="205">
        <v>0</v>
      </c>
      <c r="M950" s="202">
        <v>0</v>
      </c>
      <c r="N950" s="10">
        <f t="shared" si="152"/>
        <v>0</v>
      </c>
      <c r="O950" s="11">
        <f t="shared" si="153"/>
        <v>0</v>
      </c>
    </row>
    <row r="951" spans="1:15" x14ac:dyDescent="0.35">
      <c r="A951" s="216">
        <f t="shared" si="149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150"/>
        <v>335.1</v>
      </c>
      <c r="G951" s="8"/>
      <c r="H951" s="8"/>
      <c r="I951" s="18">
        <f t="shared" si="154"/>
        <v>0</v>
      </c>
      <c r="J951" s="18">
        <f t="shared" si="151"/>
        <v>0</v>
      </c>
      <c r="K951" s="10">
        <f t="shared" si="155"/>
        <v>0</v>
      </c>
      <c r="L951" s="205">
        <v>0</v>
      </c>
      <c r="M951" s="202">
        <v>0</v>
      </c>
      <c r="N951" s="10">
        <f t="shared" si="152"/>
        <v>0</v>
      </c>
      <c r="O951" s="11">
        <f t="shared" si="153"/>
        <v>0</v>
      </c>
    </row>
    <row r="952" spans="1:15" x14ac:dyDescent="0.35">
      <c r="A952" s="216">
        <f t="shared" si="149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150"/>
        <v>326.89999999999998</v>
      </c>
      <c r="G952" s="8"/>
      <c r="H952" s="8"/>
      <c r="I952" s="18">
        <f t="shared" si="154"/>
        <v>0</v>
      </c>
      <c r="J952" s="18">
        <f t="shared" si="151"/>
        <v>0</v>
      </c>
      <c r="K952" s="10">
        <f t="shared" si="155"/>
        <v>0</v>
      </c>
      <c r="L952" s="205">
        <v>0</v>
      </c>
      <c r="M952" s="202">
        <v>0</v>
      </c>
      <c r="N952" s="10">
        <f t="shared" si="152"/>
        <v>0</v>
      </c>
      <c r="O952" s="11">
        <f t="shared" si="153"/>
        <v>0</v>
      </c>
    </row>
    <row r="953" spans="1:15" x14ac:dyDescent="0.35">
      <c r="A953" s="216">
        <f t="shared" si="149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150"/>
        <v>199</v>
      </c>
      <c r="G953" s="8"/>
      <c r="H953" s="8"/>
      <c r="I953" s="18">
        <f t="shared" si="154"/>
        <v>0</v>
      </c>
      <c r="J953" s="18">
        <f t="shared" si="151"/>
        <v>0</v>
      </c>
      <c r="K953" s="10">
        <f t="shared" si="155"/>
        <v>0</v>
      </c>
      <c r="L953" s="205">
        <v>0</v>
      </c>
      <c r="M953" s="202">
        <v>0</v>
      </c>
      <c r="N953" s="10">
        <f t="shared" si="152"/>
        <v>0</v>
      </c>
      <c r="O953" s="11">
        <f t="shared" si="153"/>
        <v>0</v>
      </c>
    </row>
    <row r="954" spans="1:15" x14ac:dyDescent="0.35">
      <c r="A954" s="216">
        <f t="shared" si="149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150"/>
        <v>242.5</v>
      </c>
      <c r="G954" s="8"/>
      <c r="H954" s="8"/>
      <c r="I954" s="18">
        <f t="shared" si="154"/>
        <v>0</v>
      </c>
      <c r="J954" s="18">
        <f t="shared" si="151"/>
        <v>0</v>
      </c>
      <c r="K954" s="10">
        <f t="shared" si="155"/>
        <v>0</v>
      </c>
      <c r="L954" s="205">
        <v>0</v>
      </c>
      <c r="M954" s="202">
        <v>0</v>
      </c>
      <c r="N954" s="10">
        <f t="shared" si="152"/>
        <v>0</v>
      </c>
      <c r="O954" s="11">
        <f t="shared" si="153"/>
        <v>0</v>
      </c>
    </row>
    <row r="955" spans="1:15" x14ac:dyDescent="0.35">
      <c r="A955" s="216">
        <f t="shared" si="149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150"/>
        <v>312.5</v>
      </c>
      <c r="G955" s="8"/>
      <c r="H955" s="8"/>
      <c r="I955" s="18">
        <f t="shared" si="154"/>
        <v>0</v>
      </c>
      <c r="J955" s="18">
        <f t="shared" si="151"/>
        <v>0</v>
      </c>
      <c r="K955" s="10">
        <f t="shared" si="155"/>
        <v>0</v>
      </c>
      <c r="L955" s="205">
        <v>0</v>
      </c>
      <c r="M955" s="202">
        <v>0</v>
      </c>
      <c r="N955" s="10">
        <f t="shared" si="152"/>
        <v>0</v>
      </c>
      <c r="O955" s="11">
        <f t="shared" si="153"/>
        <v>0</v>
      </c>
    </row>
    <row r="956" spans="1:15" x14ac:dyDescent="0.35">
      <c r="A956" s="216">
        <f t="shared" si="149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50"/>
        <v>4184.29</v>
      </c>
      <c r="G956" s="8">
        <v>349</v>
      </c>
      <c r="H956" s="8">
        <v>437</v>
      </c>
      <c r="I956" s="18">
        <f t="shared" si="154"/>
        <v>0.52023809523809528</v>
      </c>
      <c r="J956" s="18">
        <f t="shared" si="151"/>
        <v>2227.3733928571428</v>
      </c>
      <c r="K956" s="10">
        <f t="shared" si="155"/>
        <v>490.02214642857143</v>
      </c>
      <c r="L956" s="205">
        <v>957.2380952380953</v>
      </c>
      <c r="M956" s="202">
        <v>51.898952380952387</v>
      </c>
      <c r="N956" s="10">
        <f t="shared" si="152"/>
        <v>3726.532586904762</v>
      </c>
      <c r="O956" s="11">
        <f t="shared" si="153"/>
        <v>0.90165536013993797</v>
      </c>
    </row>
    <row r="957" spans="1:15" x14ac:dyDescent="0.35">
      <c r="A957" s="216">
        <f t="shared" si="149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150"/>
        <v>429.5</v>
      </c>
      <c r="G957" s="8"/>
      <c r="H957" s="8"/>
      <c r="I957" s="18">
        <f t="shared" si="154"/>
        <v>0</v>
      </c>
      <c r="J957" s="18">
        <f t="shared" si="151"/>
        <v>0</v>
      </c>
      <c r="K957" s="10">
        <f t="shared" si="155"/>
        <v>0</v>
      </c>
      <c r="L957" s="205">
        <v>0</v>
      </c>
      <c r="M957" s="202">
        <v>0</v>
      </c>
      <c r="N957" s="10">
        <f t="shared" si="152"/>
        <v>0</v>
      </c>
      <c r="O957" s="11">
        <f t="shared" si="153"/>
        <v>0</v>
      </c>
    </row>
    <row r="958" spans="1:15" x14ac:dyDescent="0.35">
      <c r="A958" s="216">
        <f t="shared" si="149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150"/>
        <v>313</v>
      </c>
      <c r="G958" s="8"/>
      <c r="H958" s="8"/>
      <c r="I958" s="18">
        <f t="shared" si="154"/>
        <v>0</v>
      </c>
      <c r="J958" s="18">
        <f t="shared" si="151"/>
        <v>0</v>
      </c>
      <c r="K958" s="10">
        <f t="shared" si="155"/>
        <v>0</v>
      </c>
      <c r="L958" s="205">
        <v>0</v>
      </c>
      <c r="M958" s="202">
        <v>0</v>
      </c>
      <c r="N958" s="10">
        <f t="shared" si="152"/>
        <v>0</v>
      </c>
      <c r="O958" s="11">
        <f t="shared" si="153"/>
        <v>0</v>
      </c>
    </row>
    <row r="959" spans="1:15" x14ac:dyDescent="0.35">
      <c r="A959" s="216">
        <f t="shared" si="149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150"/>
        <v>348.9</v>
      </c>
      <c r="G959" s="8"/>
      <c r="H959" s="8"/>
      <c r="I959" s="18">
        <f t="shared" si="154"/>
        <v>0</v>
      </c>
      <c r="J959" s="18">
        <f t="shared" si="151"/>
        <v>0</v>
      </c>
      <c r="K959" s="10">
        <f t="shared" si="155"/>
        <v>0</v>
      </c>
      <c r="L959" s="205">
        <v>0</v>
      </c>
      <c r="M959" s="202">
        <v>0</v>
      </c>
      <c r="N959" s="10">
        <f t="shared" si="152"/>
        <v>0</v>
      </c>
      <c r="O959" s="11">
        <f t="shared" si="153"/>
        <v>0</v>
      </c>
    </row>
    <row r="960" spans="1:15" x14ac:dyDescent="0.35">
      <c r="A960" s="216">
        <f t="shared" si="149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150"/>
        <v>345</v>
      </c>
      <c r="G960" s="8"/>
      <c r="H960" s="8"/>
      <c r="I960" s="18">
        <f t="shared" si="154"/>
        <v>0</v>
      </c>
      <c r="J960" s="18">
        <f t="shared" si="151"/>
        <v>0</v>
      </c>
      <c r="K960" s="10">
        <f t="shared" si="155"/>
        <v>0</v>
      </c>
      <c r="L960" s="205">
        <v>0</v>
      </c>
      <c r="M960" s="202">
        <v>0</v>
      </c>
      <c r="N960" s="10">
        <f t="shared" si="152"/>
        <v>0</v>
      </c>
      <c r="O960" s="11">
        <f t="shared" si="153"/>
        <v>0</v>
      </c>
    </row>
    <row r="961" spans="1:15" x14ac:dyDescent="0.35">
      <c r="A961" s="216">
        <f t="shared" si="149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150"/>
        <v>139.5</v>
      </c>
      <c r="G961" s="8"/>
      <c r="H961" s="8"/>
      <c r="I961" s="18">
        <f t="shared" si="154"/>
        <v>0</v>
      </c>
      <c r="J961" s="18">
        <f t="shared" si="151"/>
        <v>0</v>
      </c>
      <c r="K961" s="10">
        <f t="shared" si="155"/>
        <v>0</v>
      </c>
      <c r="L961" s="205">
        <v>0</v>
      </c>
      <c r="M961" s="202">
        <v>0</v>
      </c>
      <c r="N961" s="10">
        <f t="shared" si="152"/>
        <v>0</v>
      </c>
      <c r="O961" s="11">
        <f t="shared" si="153"/>
        <v>0</v>
      </c>
    </row>
    <row r="962" spans="1:15" x14ac:dyDescent="0.35">
      <c r="A962" s="216">
        <f t="shared" si="149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 t="shared" ref="F962:F1007" si="156">C962+D962+E962</f>
        <v>70.400000000000006</v>
      </c>
      <c r="G962" s="8"/>
      <c r="H962" s="8"/>
      <c r="I962" s="18">
        <f t="shared" si="154"/>
        <v>0</v>
      </c>
      <c r="J962" s="18">
        <f t="shared" si="151"/>
        <v>0</v>
      </c>
      <c r="K962" s="10">
        <f t="shared" si="155"/>
        <v>0</v>
      </c>
      <c r="L962" s="205">
        <v>0</v>
      </c>
      <c r="M962" s="202">
        <v>0</v>
      </c>
      <c r="N962" s="10">
        <f t="shared" si="152"/>
        <v>0</v>
      </c>
      <c r="O962" s="11">
        <f t="shared" si="153"/>
        <v>0</v>
      </c>
    </row>
    <row r="963" spans="1:15" x14ac:dyDescent="0.35">
      <c r="A963" s="216">
        <f t="shared" si="149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 t="shared" si="156"/>
        <v>126.1</v>
      </c>
      <c r="G963" s="8"/>
      <c r="H963" s="8"/>
      <c r="I963" s="18">
        <f t="shared" ref="I963:I1009" si="157">H963/840</f>
        <v>0</v>
      </c>
      <c r="J963" s="18">
        <f t="shared" si="151"/>
        <v>0</v>
      </c>
      <c r="K963" s="10">
        <f t="shared" si="155"/>
        <v>0</v>
      </c>
      <c r="L963" s="205">
        <v>0</v>
      </c>
      <c r="M963" s="202">
        <v>0</v>
      </c>
      <c r="N963" s="10">
        <f t="shared" si="152"/>
        <v>0</v>
      </c>
      <c r="O963" s="11">
        <f t="shared" si="153"/>
        <v>0</v>
      </c>
    </row>
    <row r="964" spans="1:15" x14ac:dyDescent="0.35">
      <c r="A964" s="216">
        <f t="shared" si="149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 t="shared" si="156"/>
        <v>165.8</v>
      </c>
      <c r="G964" s="8"/>
      <c r="H964" s="8"/>
      <c r="I964" s="18">
        <f t="shared" si="157"/>
        <v>0</v>
      </c>
      <c r="J964" s="18">
        <f t="shared" si="151"/>
        <v>0</v>
      </c>
      <c r="K964" s="10">
        <f t="shared" si="155"/>
        <v>0</v>
      </c>
      <c r="L964" s="205">
        <v>0</v>
      </c>
      <c r="M964" s="202">
        <v>0</v>
      </c>
      <c r="N964" s="10">
        <f t="shared" si="152"/>
        <v>0</v>
      </c>
      <c r="O964" s="11">
        <f t="shared" si="153"/>
        <v>0</v>
      </c>
    </row>
    <row r="965" spans="1:15" x14ac:dyDescent="0.35">
      <c r="A965" s="216">
        <f t="shared" si="149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si="156"/>
        <v>100.4</v>
      </c>
      <c r="G965" s="8"/>
      <c r="H965" s="8"/>
      <c r="I965" s="18">
        <f t="shared" si="157"/>
        <v>0</v>
      </c>
      <c r="J965" s="18">
        <f t="shared" ref="J965:J1019" si="158">I965*$J$2</f>
        <v>0</v>
      </c>
      <c r="K965" s="10">
        <f t="shared" si="155"/>
        <v>0</v>
      </c>
      <c r="L965" s="205">
        <v>0</v>
      </c>
      <c r="M965" s="202">
        <v>0</v>
      </c>
      <c r="N965" s="10">
        <f t="shared" si="152"/>
        <v>0</v>
      </c>
      <c r="O965" s="11">
        <f t="shared" si="153"/>
        <v>0</v>
      </c>
    </row>
    <row r="966" spans="1:15" x14ac:dyDescent="0.35">
      <c r="A966" s="216">
        <f t="shared" si="149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156"/>
        <v>102.7</v>
      </c>
      <c r="G966" s="8"/>
      <c r="H966" s="8"/>
      <c r="I966" s="18">
        <f t="shared" si="157"/>
        <v>0</v>
      </c>
      <c r="J966" s="18">
        <f t="shared" si="158"/>
        <v>0</v>
      </c>
      <c r="K966" s="10">
        <f t="shared" si="155"/>
        <v>0</v>
      </c>
      <c r="L966" s="205">
        <v>0</v>
      </c>
      <c r="M966" s="202">
        <v>0</v>
      </c>
      <c r="N966" s="10">
        <f t="shared" si="152"/>
        <v>0</v>
      </c>
      <c r="O966" s="11">
        <f t="shared" si="153"/>
        <v>0</v>
      </c>
    </row>
    <row r="967" spans="1:15" x14ac:dyDescent="0.35">
      <c r="A967" s="216">
        <f t="shared" si="149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156"/>
        <v>84.9</v>
      </c>
      <c r="G967" s="8"/>
      <c r="H967" s="8"/>
      <c r="I967" s="18">
        <f t="shared" si="157"/>
        <v>0</v>
      </c>
      <c r="J967" s="18">
        <f t="shared" si="158"/>
        <v>0</v>
      </c>
      <c r="K967" s="10">
        <f t="shared" si="155"/>
        <v>0</v>
      </c>
      <c r="L967" s="205">
        <v>0</v>
      </c>
      <c r="M967" s="202">
        <v>0</v>
      </c>
      <c r="N967" s="10">
        <f t="shared" si="152"/>
        <v>0</v>
      </c>
      <c r="O967" s="11">
        <f t="shared" si="153"/>
        <v>0</v>
      </c>
    </row>
    <row r="968" spans="1:15" x14ac:dyDescent="0.35">
      <c r="A968" s="216">
        <f t="shared" si="149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156"/>
        <v>97.9</v>
      </c>
      <c r="G968" s="8"/>
      <c r="H968" s="8"/>
      <c r="I968" s="18">
        <f t="shared" si="157"/>
        <v>0</v>
      </c>
      <c r="J968" s="18">
        <f t="shared" si="158"/>
        <v>0</v>
      </c>
      <c r="K968" s="10">
        <f t="shared" si="155"/>
        <v>0</v>
      </c>
      <c r="L968" s="205">
        <v>0</v>
      </c>
      <c r="M968" s="202">
        <v>0</v>
      </c>
      <c r="N968" s="10">
        <f t="shared" si="152"/>
        <v>0</v>
      </c>
      <c r="O968" s="11">
        <f t="shared" si="153"/>
        <v>0</v>
      </c>
    </row>
    <row r="969" spans="1:15" x14ac:dyDescent="0.35">
      <c r="A969" s="216">
        <f t="shared" si="149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156"/>
        <v>65.099999999999994</v>
      </c>
      <c r="G969" s="8"/>
      <c r="H969" s="8"/>
      <c r="I969" s="18">
        <f t="shared" si="157"/>
        <v>0</v>
      </c>
      <c r="J969" s="18">
        <f t="shared" si="158"/>
        <v>0</v>
      </c>
      <c r="K969" s="10">
        <f t="shared" si="155"/>
        <v>0</v>
      </c>
      <c r="L969" s="205">
        <v>0</v>
      </c>
      <c r="M969" s="202">
        <v>0</v>
      </c>
      <c r="N969" s="10">
        <f t="shared" si="152"/>
        <v>0</v>
      </c>
      <c r="O969" s="11">
        <f t="shared" si="153"/>
        <v>0</v>
      </c>
    </row>
    <row r="970" spans="1:15" x14ac:dyDescent="0.35">
      <c r="A970" s="216">
        <f t="shared" si="149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156"/>
        <v>185</v>
      </c>
      <c r="G970" s="8"/>
      <c r="H970" s="8"/>
      <c r="I970" s="18">
        <f t="shared" si="157"/>
        <v>0</v>
      </c>
      <c r="J970" s="18">
        <f t="shared" si="158"/>
        <v>0</v>
      </c>
      <c r="K970" s="10">
        <f t="shared" si="155"/>
        <v>0</v>
      </c>
      <c r="L970" s="205">
        <v>0</v>
      </c>
      <c r="M970" s="202">
        <v>0</v>
      </c>
      <c r="N970" s="10">
        <f t="shared" ref="N970:N1032" si="159">J970+K970+L970+M970</f>
        <v>0</v>
      </c>
      <c r="O970" s="11">
        <f t="shared" ref="O970:O1032" si="160">N970/C970</f>
        <v>0</v>
      </c>
    </row>
    <row r="971" spans="1:15" x14ac:dyDescent="0.35">
      <c r="A971" s="216">
        <f t="shared" ref="A971:A1034" si="161">A970+1</f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156"/>
        <v>527.4</v>
      </c>
      <c r="G971" s="8">
        <v>16</v>
      </c>
      <c r="H971" s="8">
        <v>16</v>
      </c>
      <c r="I971" s="18">
        <f t="shared" si="157"/>
        <v>1.9047619047619049E-2</v>
      </c>
      <c r="J971" s="18">
        <f t="shared" si="158"/>
        <v>81.551428571428573</v>
      </c>
      <c r="K971" s="10">
        <f t="shared" si="155"/>
        <v>17.941314285714288</v>
      </c>
      <c r="L971" s="205">
        <v>35.047619047619051</v>
      </c>
      <c r="M971" s="202">
        <v>1.9001904761904764</v>
      </c>
      <c r="N971" s="10">
        <f t="shared" si="159"/>
        <v>136.4405523809524</v>
      </c>
      <c r="O971" s="11">
        <f t="shared" si="160"/>
        <v>0.25870411903859009</v>
      </c>
    </row>
    <row r="972" spans="1:15" x14ac:dyDescent="0.35">
      <c r="A972" s="216">
        <f t="shared" si="161"/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156"/>
        <v>520.9</v>
      </c>
      <c r="G972" s="8">
        <v>15.9</v>
      </c>
      <c r="H972" s="8">
        <v>15.9</v>
      </c>
      <c r="I972" s="18">
        <f t="shared" si="157"/>
        <v>1.892857142857143E-2</v>
      </c>
      <c r="J972" s="18">
        <f t="shared" si="158"/>
        <v>81.041732142857143</v>
      </c>
      <c r="K972" s="10">
        <f t="shared" si="155"/>
        <v>17.829181071428572</v>
      </c>
      <c r="L972" s="205">
        <v>34.828571428571429</v>
      </c>
      <c r="M972" s="202">
        <v>1.8883142857142861</v>
      </c>
      <c r="N972" s="10">
        <f t="shared" si="159"/>
        <v>135.5877989285714</v>
      </c>
      <c r="O972" s="11">
        <f t="shared" si="160"/>
        <v>0.26029525615006988</v>
      </c>
    </row>
    <row r="973" spans="1:15" x14ac:dyDescent="0.35">
      <c r="A973" s="216">
        <f t="shared" si="161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156"/>
        <v>308.3</v>
      </c>
      <c r="G973" s="8"/>
      <c r="H973" s="8"/>
      <c r="I973" s="18">
        <f t="shared" si="157"/>
        <v>0</v>
      </c>
      <c r="J973" s="18">
        <f t="shared" si="158"/>
        <v>0</v>
      </c>
      <c r="K973" s="10">
        <f t="shared" ref="K973:K1027" si="162">J973*0.22</f>
        <v>0</v>
      </c>
      <c r="L973" s="205">
        <v>0</v>
      </c>
      <c r="M973" s="202">
        <v>0</v>
      </c>
      <c r="N973" s="10">
        <f t="shared" si="159"/>
        <v>0</v>
      </c>
      <c r="O973" s="11">
        <f t="shared" si="160"/>
        <v>0</v>
      </c>
    </row>
    <row r="974" spans="1:15" x14ac:dyDescent="0.35">
      <c r="A974" s="216">
        <f t="shared" si="161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156"/>
        <v>524.94000000000005</v>
      </c>
      <c r="G974" s="8">
        <v>15.9</v>
      </c>
      <c r="H974" s="8">
        <v>15.9</v>
      </c>
      <c r="I974" s="18">
        <f t="shared" si="157"/>
        <v>1.892857142857143E-2</v>
      </c>
      <c r="J974" s="18">
        <f t="shared" si="158"/>
        <v>81.041732142857143</v>
      </c>
      <c r="K974" s="10">
        <f t="shared" si="162"/>
        <v>17.829181071428572</v>
      </c>
      <c r="L974" s="205">
        <v>34.828571428571429</v>
      </c>
      <c r="M974" s="202">
        <v>1.8883142857142861</v>
      </c>
      <c r="N974" s="10">
        <f t="shared" si="159"/>
        <v>135.5877989285714</v>
      </c>
      <c r="O974" s="11">
        <f t="shared" si="160"/>
        <v>0.25829199323460089</v>
      </c>
    </row>
    <row r="975" spans="1:15" x14ac:dyDescent="0.35">
      <c r="A975" s="216">
        <f t="shared" si="161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156"/>
        <v>522.54999999999995</v>
      </c>
      <c r="G975" s="8">
        <v>15.9</v>
      </c>
      <c r="H975" s="8">
        <v>15.9</v>
      </c>
      <c r="I975" s="18">
        <f t="shared" si="157"/>
        <v>1.892857142857143E-2</v>
      </c>
      <c r="J975" s="18">
        <f t="shared" si="158"/>
        <v>81.041732142857143</v>
      </c>
      <c r="K975" s="10">
        <f t="shared" si="162"/>
        <v>17.829181071428572</v>
      </c>
      <c r="L975" s="205">
        <v>34.828571428571429</v>
      </c>
      <c r="M975" s="202">
        <v>1.8883142857142861</v>
      </c>
      <c r="N975" s="10">
        <f t="shared" si="159"/>
        <v>135.5877989285714</v>
      </c>
      <c r="O975" s="11">
        <f t="shared" si="160"/>
        <v>0.25947334978197573</v>
      </c>
    </row>
    <row r="976" spans="1:15" x14ac:dyDescent="0.35">
      <c r="A976" s="216">
        <f t="shared" si="161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156"/>
        <v>315.77999999999997</v>
      </c>
      <c r="G976" s="8"/>
      <c r="H976" s="8"/>
      <c r="I976" s="18">
        <f t="shared" si="157"/>
        <v>0</v>
      </c>
      <c r="J976" s="18">
        <f t="shared" si="158"/>
        <v>0</v>
      </c>
      <c r="K976" s="10">
        <f t="shared" si="162"/>
        <v>0</v>
      </c>
      <c r="L976" s="205">
        <v>0</v>
      </c>
      <c r="M976" s="202">
        <v>0</v>
      </c>
      <c r="N976" s="10">
        <f t="shared" si="159"/>
        <v>0</v>
      </c>
      <c r="O976" s="11">
        <f t="shared" si="160"/>
        <v>0</v>
      </c>
    </row>
    <row r="977" spans="1:15" x14ac:dyDescent="0.35">
      <c r="A977" s="216">
        <f t="shared" si="161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156"/>
        <v>538.4</v>
      </c>
      <c r="G977" s="8"/>
      <c r="H977" s="8"/>
      <c r="I977" s="18">
        <f t="shared" si="157"/>
        <v>0</v>
      </c>
      <c r="J977" s="18">
        <f t="shared" si="158"/>
        <v>0</v>
      </c>
      <c r="K977" s="10">
        <f t="shared" si="162"/>
        <v>0</v>
      </c>
      <c r="L977" s="205">
        <v>0</v>
      </c>
      <c r="M977" s="202">
        <v>0</v>
      </c>
      <c r="N977" s="10">
        <f t="shared" si="159"/>
        <v>0</v>
      </c>
      <c r="O977" s="11">
        <f t="shared" si="160"/>
        <v>0</v>
      </c>
    </row>
    <row r="978" spans="1:15" x14ac:dyDescent="0.35">
      <c r="A978" s="216">
        <f t="shared" si="161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156"/>
        <v>509.66</v>
      </c>
      <c r="G978" s="8">
        <v>15.9</v>
      </c>
      <c r="H978" s="8">
        <v>15.9</v>
      </c>
      <c r="I978" s="18">
        <f t="shared" si="157"/>
        <v>1.892857142857143E-2</v>
      </c>
      <c r="J978" s="18">
        <f t="shared" si="158"/>
        <v>81.041732142857143</v>
      </c>
      <c r="K978" s="10">
        <f t="shared" si="162"/>
        <v>17.829181071428572</v>
      </c>
      <c r="L978" s="205">
        <v>34.828571428571429</v>
      </c>
      <c r="M978" s="202">
        <v>1.8883142857142861</v>
      </c>
      <c r="N978" s="10">
        <f t="shared" si="159"/>
        <v>135.5877989285714</v>
      </c>
      <c r="O978" s="11">
        <f t="shared" si="160"/>
        <v>0.26603578646268372</v>
      </c>
    </row>
    <row r="979" spans="1:15" x14ac:dyDescent="0.35">
      <c r="A979" s="216">
        <f t="shared" si="161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156"/>
        <v>508.2</v>
      </c>
      <c r="G979" s="8">
        <v>15.9</v>
      </c>
      <c r="H979" s="8">
        <v>15.9</v>
      </c>
      <c r="I979" s="18">
        <f t="shared" si="157"/>
        <v>1.892857142857143E-2</v>
      </c>
      <c r="J979" s="18">
        <f t="shared" si="158"/>
        <v>81.041732142857143</v>
      </c>
      <c r="K979" s="10">
        <f t="shared" si="162"/>
        <v>17.829181071428572</v>
      </c>
      <c r="L979" s="205">
        <v>34.828571428571429</v>
      </c>
      <c r="M979" s="202">
        <v>1.8883142857142861</v>
      </c>
      <c r="N979" s="10">
        <f t="shared" si="159"/>
        <v>135.5877989285714</v>
      </c>
      <c r="O979" s="11">
        <f t="shared" si="160"/>
        <v>0.26680007660088823</v>
      </c>
    </row>
    <row r="980" spans="1:15" x14ac:dyDescent="0.35">
      <c r="A980" s="216">
        <f t="shared" si="161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156"/>
        <v>362.92</v>
      </c>
      <c r="G980" s="8"/>
      <c r="H980" s="8"/>
      <c r="I980" s="18">
        <f t="shared" si="157"/>
        <v>0</v>
      </c>
      <c r="J980" s="18">
        <f t="shared" si="158"/>
        <v>0</v>
      </c>
      <c r="K980" s="10">
        <f t="shared" si="162"/>
        <v>0</v>
      </c>
      <c r="L980" s="205">
        <v>0</v>
      </c>
      <c r="M980" s="202">
        <v>0</v>
      </c>
      <c r="N980" s="10">
        <f t="shared" si="159"/>
        <v>0</v>
      </c>
      <c r="O980" s="11">
        <f t="shared" si="160"/>
        <v>0</v>
      </c>
    </row>
    <row r="981" spans="1:15" x14ac:dyDescent="0.35">
      <c r="A981" s="216">
        <f t="shared" si="161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156"/>
        <v>507.8</v>
      </c>
      <c r="G981" s="8">
        <v>15.9</v>
      </c>
      <c r="H981" s="8">
        <v>15.9</v>
      </c>
      <c r="I981" s="18">
        <f t="shared" si="157"/>
        <v>1.892857142857143E-2</v>
      </c>
      <c r="J981" s="18">
        <f t="shared" si="158"/>
        <v>81.041732142857143</v>
      </c>
      <c r="K981" s="10">
        <f t="shared" si="162"/>
        <v>17.829181071428572</v>
      </c>
      <c r="L981" s="205">
        <v>34.828571428571429</v>
      </c>
      <c r="M981" s="202">
        <v>1.8883142857142861</v>
      </c>
      <c r="N981" s="10">
        <f t="shared" si="159"/>
        <v>135.5877989285714</v>
      </c>
      <c r="O981" s="11">
        <f t="shared" si="160"/>
        <v>0.26701023814212566</v>
      </c>
    </row>
    <row r="982" spans="1:15" x14ac:dyDescent="0.35">
      <c r="A982" s="216">
        <f t="shared" si="161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156"/>
        <v>511.64</v>
      </c>
      <c r="G982" s="8">
        <v>15.9</v>
      </c>
      <c r="H982" s="8">
        <v>15.9</v>
      </c>
      <c r="I982" s="18">
        <f t="shared" si="157"/>
        <v>1.892857142857143E-2</v>
      </c>
      <c r="J982" s="18">
        <f t="shared" si="158"/>
        <v>81.041732142857143</v>
      </c>
      <c r="K982" s="10">
        <f t="shared" si="162"/>
        <v>17.829181071428572</v>
      </c>
      <c r="L982" s="205">
        <v>34.828571428571429</v>
      </c>
      <c r="M982" s="202">
        <v>1.8883142857142861</v>
      </c>
      <c r="N982" s="10">
        <f t="shared" si="159"/>
        <v>135.5877989285714</v>
      </c>
      <c r="O982" s="11">
        <f t="shared" si="160"/>
        <v>0.26500625230351693</v>
      </c>
    </row>
    <row r="983" spans="1:15" x14ac:dyDescent="0.35">
      <c r="A983" s="216">
        <f t="shared" si="161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156"/>
        <v>317.8</v>
      </c>
      <c r="G983" s="8"/>
      <c r="H983" s="8"/>
      <c r="I983" s="18">
        <f t="shared" si="157"/>
        <v>0</v>
      </c>
      <c r="J983" s="18">
        <f t="shared" si="158"/>
        <v>0</v>
      </c>
      <c r="K983" s="10">
        <f t="shared" si="162"/>
        <v>0</v>
      </c>
      <c r="L983" s="205">
        <v>0</v>
      </c>
      <c r="M983" s="202">
        <v>0</v>
      </c>
      <c r="N983" s="10">
        <f t="shared" si="159"/>
        <v>0</v>
      </c>
      <c r="O983" s="11">
        <f t="shared" si="160"/>
        <v>0</v>
      </c>
    </row>
    <row r="984" spans="1:15" x14ac:dyDescent="0.35">
      <c r="A984" s="216">
        <f t="shared" si="161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156"/>
        <v>514.9</v>
      </c>
      <c r="G984" s="8">
        <v>15.9</v>
      </c>
      <c r="H984" s="8">
        <v>15.9</v>
      </c>
      <c r="I984" s="18">
        <f t="shared" si="157"/>
        <v>1.892857142857143E-2</v>
      </c>
      <c r="J984" s="18">
        <f t="shared" si="158"/>
        <v>81.041732142857143</v>
      </c>
      <c r="K984" s="10">
        <f t="shared" si="162"/>
        <v>17.829181071428572</v>
      </c>
      <c r="L984" s="205">
        <v>34.828571428571429</v>
      </c>
      <c r="M984" s="202">
        <v>1.8883142857142861</v>
      </c>
      <c r="N984" s="10">
        <f t="shared" si="159"/>
        <v>135.5877989285714</v>
      </c>
      <c r="O984" s="11">
        <f t="shared" si="160"/>
        <v>0.26332841120328493</v>
      </c>
    </row>
    <row r="985" spans="1:15" x14ac:dyDescent="0.35">
      <c r="A985" s="216">
        <f t="shared" si="161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156"/>
        <v>513.5</v>
      </c>
      <c r="G985" s="8">
        <v>15.9</v>
      </c>
      <c r="H985" s="8">
        <v>15.9</v>
      </c>
      <c r="I985" s="18">
        <f t="shared" si="157"/>
        <v>1.892857142857143E-2</v>
      </c>
      <c r="J985" s="18">
        <f t="shared" si="158"/>
        <v>81.041732142857143</v>
      </c>
      <c r="K985" s="10">
        <f t="shared" si="162"/>
        <v>17.829181071428572</v>
      </c>
      <c r="L985" s="205">
        <v>34.828571428571429</v>
      </c>
      <c r="M985" s="202">
        <v>1.8883142857142861</v>
      </c>
      <c r="N985" s="10">
        <f t="shared" si="159"/>
        <v>135.5877989285714</v>
      </c>
      <c r="O985" s="11">
        <f t="shared" si="160"/>
        <v>0.26404634650159964</v>
      </c>
    </row>
    <row r="986" spans="1:15" x14ac:dyDescent="0.35">
      <c r="A986" s="216">
        <f t="shared" si="161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156"/>
        <v>314.7</v>
      </c>
      <c r="G986" s="8"/>
      <c r="H986" s="8"/>
      <c r="I986" s="18">
        <f t="shared" si="157"/>
        <v>0</v>
      </c>
      <c r="J986" s="18">
        <f t="shared" si="158"/>
        <v>0</v>
      </c>
      <c r="K986" s="10">
        <f t="shared" si="162"/>
        <v>0</v>
      </c>
      <c r="L986" s="205">
        <v>0</v>
      </c>
      <c r="M986" s="202">
        <v>0</v>
      </c>
      <c r="N986" s="10">
        <f t="shared" si="159"/>
        <v>0</v>
      </c>
      <c r="O986" s="11">
        <f t="shared" si="160"/>
        <v>0</v>
      </c>
    </row>
    <row r="987" spans="1:15" x14ac:dyDescent="0.35">
      <c r="A987" s="216">
        <f t="shared" si="161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156"/>
        <v>368.4</v>
      </c>
      <c r="G987" s="8"/>
      <c r="H987" s="8"/>
      <c r="I987" s="18">
        <f t="shared" si="157"/>
        <v>0</v>
      </c>
      <c r="J987" s="18">
        <f t="shared" si="158"/>
        <v>0</v>
      </c>
      <c r="K987" s="10">
        <f t="shared" si="162"/>
        <v>0</v>
      </c>
      <c r="L987" s="205">
        <v>0</v>
      </c>
      <c r="M987" s="202">
        <v>0</v>
      </c>
      <c r="N987" s="10">
        <f t="shared" si="159"/>
        <v>0</v>
      </c>
      <c r="O987" s="11">
        <f t="shared" si="160"/>
        <v>0</v>
      </c>
    </row>
    <row r="988" spans="1:15" x14ac:dyDescent="0.35">
      <c r="A988" s="216">
        <f t="shared" si="161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156"/>
        <v>506.3</v>
      </c>
      <c r="G988" s="8">
        <v>15.9</v>
      </c>
      <c r="H988" s="8">
        <v>15.9</v>
      </c>
      <c r="I988" s="18">
        <f t="shared" si="157"/>
        <v>1.892857142857143E-2</v>
      </c>
      <c r="J988" s="18">
        <f t="shared" si="158"/>
        <v>81.041732142857143</v>
      </c>
      <c r="K988" s="10">
        <f t="shared" si="162"/>
        <v>17.829181071428572</v>
      </c>
      <c r="L988" s="205">
        <v>34.828571428571429</v>
      </c>
      <c r="M988" s="202">
        <v>1.8883142857142861</v>
      </c>
      <c r="N988" s="10">
        <f t="shared" si="159"/>
        <v>135.5877989285714</v>
      </c>
      <c r="O988" s="11">
        <f t="shared" si="160"/>
        <v>0.26780130145876241</v>
      </c>
    </row>
    <row r="989" spans="1:15" x14ac:dyDescent="0.35">
      <c r="A989" s="216">
        <f t="shared" si="161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156"/>
        <v>312.3</v>
      </c>
      <c r="G989" s="8"/>
      <c r="H989" s="8"/>
      <c r="I989" s="18">
        <f t="shared" si="157"/>
        <v>0</v>
      </c>
      <c r="J989" s="18">
        <f t="shared" si="158"/>
        <v>0</v>
      </c>
      <c r="K989" s="10">
        <f t="shared" si="162"/>
        <v>0</v>
      </c>
      <c r="L989" s="205">
        <v>0</v>
      </c>
      <c r="M989" s="202">
        <v>0</v>
      </c>
      <c r="N989" s="10">
        <f t="shared" si="159"/>
        <v>0</v>
      </c>
      <c r="O989" s="11">
        <f t="shared" si="160"/>
        <v>0</v>
      </c>
    </row>
    <row r="990" spans="1:15" x14ac:dyDescent="0.35">
      <c r="A990" s="216">
        <f t="shared" si="161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156"/>
        <v>774.9</v>
      </c>
      <c r="G990" s="8"/>
      <c r="H990" s="8"/>
      <c r="I990" s="18">
        <f t="shared" si="157"/>
        <v>0</v>
      </c>
      <c r="J990" s="18">
        <f t="shared" si="158"/>
        <v>0</v>
      </c>
      <c r="K990" s="10">
        <f t="shared" si="162"/>
        <v>0</v>
      </c>
      <c r="L990" s="205">
        <v>0</v>
      </c>
      <c r="M990" s="202">
        <v>0</v>
      </c>
      <c r="N990" s="10">
        <f t="shared" si="159"/>
        <v>0</v>
      </c>
      <c r="O990" s="11">
        <f t="shared" si="160"/>
        <v>0</v>
      </c>
    </row>
    <row r="991" spans="1:15" x14ac:dyDescent="0.35">
      <c r="A991" s="216">
        <f t="shared" si="161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156"/>
        <v>776.8</v>
      </c>
      <c r="G991" s="8"/>
      <c r="H991" s="8"/>
      <c r="I991" s="18">
        <f t="shared" si="157"/>
        <v>0</v>
      </c>
      <c r="J991" s="18">
        <f t="shared" si="158"/>
        <v>0</v>
      </c>
      <c r="K991" s="10">
        <f t="shared" si="162"/>
        <v>0</v>
      </c>
      <c r="L991" s="205">
        <v>0</v>
      </c>
      <c r="M991" s="202">
        <v>0</v>
      </c>
      <c r="N991" s="10">
        <f t="shared" si="159"/>
        <v>0</v>
      </c>
      <c r="O991" s="11">
        <f t="shared" si="160"/>
        <v>0</v>
      </c>
    </row>
    <row r="992" spans="1:15" x14ac:dyDescent="0.35">
      <c r="A992" s="216">
        <f t="shared" si="161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156"/>
        <v>312.8</v>
      </c>
      <c r="G992" s="8"/>
      <c r="H992" s="8"/>
      <c r="I992" s="18">
        <f t="shared" si="157"/>
        <v>0</v>
      </c>
      <c r="J992" s="18">
        <f t="shared" si="158"/>
        <v>0</v>
      </c>
      <c r="K992" s="10">
        <f t="shared" si="162"/>
        <v>0</v>
      </c>
      <c r="L992" s="205">
        <v>0</v>
      </c>
      <c r="M992" s="202">
        <v>0</v>
      </c>
      <c r="N992" s="10">
        <f t="shared" si="159"/>
        <v>0</v>
      </c>
      <c r="O992" s="11">
        <f t="shared" si="160"/>
        <v>0</v>
      </c>
    </row>
    <row r="993" spans="1:15" x14ac:dyDescent="0.35">
      <c r="A993" s="216">
        <f t="shared" si="161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156"/>
        <v>317.2</v>
      </c>
      <c r="G993" s="8"/>
      <c r="H993" s="8"/>
      <c r="I993" s="18">
        <f t="shared" si="157"/>
        <v>0</v>
      </c>
      <c r="J993" s="18">
        <f t="shared" si="158"/>
        <v>0</v>
      </c>
      <c r="K993" s="10">
        <f t="shared" si="162"/>
        <v>0</v>
      </c>
      <c r="L993" s="205">
        <v>0</v>
      </c>
      <c r="M993" s="202">
        <v>0</v>
      </c>
      <c r="N993" s="10">
        <f t="shared" si="159"/>
        <v>0</v>
      </c>
      <c r="O993" s="11">
        <f t="shared" si="160"/>
        <v>0</v>
      </c>
    </row>
    <row r="994" spans="1:15" x14ac:dyDescent="0.35">
      <c r="A994" s="216">
        <f t="shared" si="161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156"/>
        <v>329.5</v>
      </c>
      <c r="G994" s="8"/>
      <c r="H994" s="8"/>
      <c r="I994" s="18">
        <f t="shared" si="157"/>
        <v>0</v>
      </c>
      <c r="J994" s="18">
        <f t="shared" si="158"/>
        <v>0</v>
      </c>
      <c r="K994" s="10">
        <f t="shared" si="162"/>
        <v>0</v>
      </c>
      <c r="L994" s="205">
        <v>0</v>
      </c>
      <c r="M994" s="202">
        <v>0</v>
      </c>
      <c r="N994" s="10">
        <f t="shared" si="159"/>
        <v>0</v>
      </c>
      <c r="O994" s="11">
        <f t="shared" si="160"/>
        <v>0</v>
      </c>
    </row>
    <row r="995" spans="1:15" x14ac:dyDescent="0.35">
      <c r="A995" s="216">
        <f t="shared" si="161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156"/>
        <v>314.2</v>
      </c>
      <c r="G995" s="8"/>
      <c r="H995" s="8"/>
      <c r="I995" s="18">
        <f t="shared" si="157"/>
        <v>0</v>
      </c>
      <c r="J995" s="18">
        <f t="shared" si="158"/>
        <v>0</v>
      </c>
      <c r="K995" s="10">
        <f t="shared" si="162"/>
        <v>0</v>
      </c>
      <c r="L995" s="205">
        <v>0</v>
      </c>
      <c r="M995" s="202">
        <v>0</v>
      </c>
      <c r="N995" s="10">
        <f t="shared" si="159"/>
        <v>0</v>
      </c>
      <c r="O995" s="11">
        <f t="shared" si="160"/>
        <v>0</v>
      </c>
    </row>
    <row r="996" spans="1:15" x14ac:dyDescent="0.35">
      <c r="A996" s="216">
        <f t="shared" si="161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156"/>
        <v>317.7</v>
      </c>
      <c r="G996" s="8"/>
      <c r="H996" s="8"/>
      <c r="I996" s="18">
        <f t="shared" si="157"/>
        <v>0</v>
      </c>
      <c r="J996" s="18">
        <f t="shared" si="158"/>
        <v>0</v>
      </c>
      <c r="K996" s="10">
        <f t="shared" si="162"/>
        <v>0</v>
      </c>
      <c r="L996" s="205">
        <v>0</v>
      </c>
      <c r="M996" s="202">
        <v>0</v>
      </c>
      <c r="N996" s="10">
        <f t="shared" si="159"/>
        <v>0</v>
      </c>
      <c r="O996" s="11">
        <f t="shared" si="160"/>
        <v>0</v>
      </c>
    </row>
    <row r="997" spans="1:15" x14ac:dyDescent="0.35">
      <c r="A997" s="216">
        <f t="shared" si="161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156"/>
        <v>197.7</v>
      </c>
      <c r="G997" s="8"/>
      <c r="H997" s="8"/>
      <c r="I997" s="18">
        <f t="shared" si="157"/>
        <v>0</v>
      </c>
      <c r="J997" s="18">
        <f t="shared" si="158"/>
        <v>0</v>
      </c>
      <c r="K997" s="10">
        <f t="shared" si="162"/>
        <v>0</v>
      </c>
      <c r="L997" s="205">
        <v>0</v>
      </c>
      <c r="M997" s="202">
        <v>0</v>
      </c>
      <c r="N997" s="10">
        <f t="shared" si="159"/>
        <v>0</v>
      </c>
      <c r="O997" s="11">
        <f t="shared" si="160"/>
        <v>0</v>
      </c>
    </row>
    <row r="998" spans="1:15" x14ac:dyDescent="0.35">
      <c r="A998" s="216">
        <f t="shared" si="161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156"/>
        <v>208</v>
      </c>
      <c r="G998" s="8"/>
      <c r="H998" s="8"/>
      <c r="I998" s="18">
        <f t="shared" si="157"/>
        <v>0</v>
      </c>
      <c r="J998" s="18">
        <f t="shared" si="158"/>
        <v>0</v>
      </c>
      <c r="K998" s="10">
        <f t="shared" si="162"/>
        <v>0</v>
      </c>
      <c r="L998" s="205">
        <v>0</v>
      </c>
      <c r="M998" s="202">
        <v>0</v>
      </c>
      <c r="N998" s="10">
        <f t="shared" si="159"/>
        <v>0</v>
      </c>
      <c r="O998" s="11">
        <f t="shared" si="160"/>
        <v>0</v>
      </c>
    </row>
    <row r="999" spans="1:15" x14ac:dyDescent="0.35">
      <c r="A999" s="216">
        <f t="shared" si="161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156"/>
        <v>160.5</v>
      </c>
      <c r="G999" s="8"/>
      <c r="H999" s="8"/>
      <c r="I999" s="18">
        <f t="shared" si="157"/>
        <v>0</v>
      </c>
      <c r="J999" s="18">
        <f t="shared" si="158"/>
        <v>0</v>
      </c>
      <c r="K999" s="10">
        <f t="shared" si="162"/>
        <v>0</v>
      </c>
      <c r="L999" s="205">
        <v>0</v>
      </c>
      <c r="M999" s="202">
        <v>0</v>
      </c>
      <c r="N999" s="10">
        <f t="shared" si="159"/>
        <v>0</v>
      </c>
      <c r="O999" s="11">
        <f t="shared" si="160"/>
        <v>0</v>
      </c>
    </row>
    <row r="1000" spans="1:15" x14ac:dyDescent="0.35">
      <c r="A1000" s="216">
        <f t="shared" si="161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156"/>
        <v>167.7</v>
      </c>
      <c r="G1000" s="8"/>
      <c r="H1000" s="8"/>
      <c r="I1000" s="18">
        <f t="shared" si="157"/>
        <v>0</v>
      </c>
      <c r="J1000" s="18">
        <f t="shared" si="158"/>
        <v>0</v>
      </c>
      <c r="K1000" s="10">
        <f t="shared" si="162"/>
        <v>0</v>
      </c>
      <c r="L1000" s="205">
        <v>0</v>
      </c>
      <c r="M1000" s="202">
        <v>0</v>
      </c>
      <c r="N1000" s="10">
        <f t="shared" si="159"/>
        <v>0</v>
      </c>
      <c r="O1000" s="11">
        <f t="shared" si="160"/>
        <v>0</v>
      </c>
    </row>
    <row r="1001" spans="1:15" x14ac:dyDescent="0.35">
      <c r="A1001" s="216">
        <f t="shared" si="161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156"/>
        <v>221.9</v>
      </c>
      <c r="G1001" s="8"/>
      <c r="H1001" s="8"/>
      <c r="I1001" s="18">
        <f t="shared" si="157"/>
        <v>0</v>
      </c>
      <c r="J1001" s="18">
        <f t="shared" si="158"/>
        <v>0</v>
      </c>
      <c r="K1001" s="10">
        <f t="shared" si="162"/>
        <v>0</v>
      </c>
      <c r="L1001" s="205">
        <v>0</v>
      </c>
      <c r="M1001" s="202">
        <v>0</v>
      </c>
      <c r="N1001" s="10">
        <f t="shared" si="159"/>
        <v>0</v>
      </c>
      <c r="O1001" s="11">
        <f t="shared" si="160"/>
        <v>0</v>
      </c>
    </row>
    <row r="1002" spans="1:15" x14ac:dyDescent="0.35">
      <c r="A1002" s="216">
        <f t="shared" si="161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156"/>
        <v>534.29999999999995</v>
      </c>
      <c r="G1002" s="8"/>
      <c r="H1002" s="8"/>
      <c r="I1002" s="18">
        <f t="shared" si="157"/>
        <v>0</v>
      </c>
      <c r="J1002" s="18">
        <f t="shared" si="158"/>
        <v>0</v>
      </c>
      <c r="K1002" s="10">
        <f t="shared" si="162"/>
        <v>0</v>
      </c>
      <c r="L1002" s="205">
        <v>0</v>
      </c>
      <c r="M1002" s="202">
        <v>0</v>
      </c>
      <c r="N1002" s="10">
        <f t="shared" si="159"/>
        <v>0</v>
      </c>
      <c r="O1002" s="11">
        <f t="shared" si="160"/>
        <v>0</v>
      </c>
    </row>
    <row r="1003" spans="1:15" x14ac:dyDescent="0.35">
      <c r="A1003" s="216">
        <f t="shared" si="161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156"/>
        <v>387.1</v>
      </c>
      <c r="G1003" s="8"/>
      <c r="H1003" s="8"/>
      <c r="I1003" s="18">
        <f t="shared" si="157"/>
        <v>0</v>
      </c>
      <c r="J1003" s="18">
        <f t="shared" si="158"/>
        <v>0</v>
      </c>
      <c r="K1003" s="10">
        <f t="shared" si="162"/>
        <v>0</v>
      </c>
      <c r="L1003" s="205">
        <v>0</v>
      </c>
      <c r="M1003" s="202">
        <v>0</v>
      </c>
      <c r="N1003" s="10">
        <f t="shared" si="159"/>
        <v>0</v>
      </c>
      <c r="O1003" s="11">
        <f t="shared" si="160"/>
        <v>0</v>
      </c>
    </row>
    <row r="1004" spans="1:15" x14ac:dyDescent="0.35">
      <c r="A1004" s="216">
        <f t="shared" si="161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156"/>
        <v>1464.69</v>
      </c>
      <c r="G1004" s="8"/>
      <c r="H1004" s="8"/>
      <c r="I1004" s="18">
        <f t="shared" si="157"/>
        <v>0</v>
      </c>
      <c r="J1004" s="18">
        <f t="shared" si="158"/>
        <v>0</v>
      </c>
      <c r="K1004" s="10">
        <f t="shared" si="162"/>
        <v>0</v>
      </c>
      <c r="L1004" s="205">
        <v>0</v>
      </c>
      <c r="M1004" s="202">
        <v>0</v>
      </c>
      <c r="N1004" s="10">
        <f t="shared" si="159"/>
        <v>0</v>
      </c>
      <c r="O1004" s="11">
        <f t="shared" si="160"/>
        <v>0</v>
      </c>
    </row>
    <row r="1005" spans="1:15" x14ac:dyDescent="0.35">
      <c r="A1005" s="216">
        <f t="shared" si="161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56"/>
        <v>3203.8</v>
      </c>
      <c r="G1005" s="8">
        <v>127</v>
      </c>
      <c r="H1005" s="8">
        <v>127</v>
      </c>
      <c r="I1005" s="18">
        <f t="shared" si="157"/>
        <v>0.15119047619047618</v>
      </c>
      <c r="J1005" s="18">
        <f t="shared" si="158"/>
        <v>647.31446428571417</v>
      </c>
      <c r="K1005" s="10">
        <f t="shared" si="162"/>
        <v>142.40918214285711</v>
      </c>
      <c r="L1005" s="205">
        <v>278.19047619047615</v>
      </c>
      <c r="M1005" s="202">
        <v>15.082761904761904</v>
      </c>
      <c r="N1005" s="10">
        <f t="shared" si="159"/>
        <v>1082.9968845238093</v>
      </c>
      <c r="O1005" s="11">
        <f t="shared" si="160"/>
        <v>0.33803510972089684</v>
      </c>
    </row>
    <row r="1006" spans="1:15" x14ac:dyDescent="0.35">
      <c r="A1006" s="216">
        <f t="shared" si="161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56"/>
        <v>4027.6</v>
      </c>
      <c r="G1006" s="81">
        <v>236</v>
      </c>
      <c r="H1006" s="81">
        <v>236</v>
      </c>
      <c r="I1006" s="18">
        <f t="shared" si="157"/>
        <v>0.28095238095238095</v>
      </c>
      <c r="J1006" s="18">
        <f t="shared" si="158"/>
        <v>1202.8835714285715</v>
      </c>
      <c r="K1006" s="10">
        <f t="shared" si="162"/>
        <v>264.63438571428571</v>
      </c>
      <c r="L1006" s="205">
        <v>516.95238095238096</v>
      </c>
      <c r="M1006" s="202">
        <v>28.027809523809527</v>
      </c>
      <c r="N1006" s="10">
        <f t="shared" si="159"/>
        <v>2012.4981476190476</v>
      </c>
      <c r="O1006" s="11">
        <f t="shared" si="160"/>
        <v>0.49967676721100596</v>
      </c>
    </row>
    <row r="1007" spans="1:15" x14ac:dyDescent="0.35">
      <c r="A1007" s="216">
        <f t="shared" si="161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156"/>
        <v>318.5</v>
      </c>
      <c r="G1007" s="8"/>
      <c r="H1007" s="8"/>
      <c r="I1007" s="18">
        <f t="shared" si="157"/>
        <v>0</v>
      </c>
      <c r="J1007" s="18">
        <f t="shared" si="158"/>
        <v>0</v>
      </c>
      <c r="K1007" s="10">
        <f t="shared" si="162"/>
        <v>0</v>
      </c>
      <c r="L1007" s="205">
        <v>0</v>
      </c>
      <c r="M1007" s="202">
        <v>0</v>
      </c>
      <c r="N1007" s="10">
        <f t="shared" si="159"/>
        <v>0</v>
      </c>
      <c r="O1007" s="11">
        <f t="shared" si="160"/>
        <v>0</v>
      </c>
    </row>
    <row r="1008" spans="1:15" x14ac:dyDescent="0.35">
      <c r="A1008" s="216">
        <f t="shared" si="161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ref="F1008:F1057" si="163">C1008+D1008+E1008</f>
        <v>308</v>
      </c>
      <c r="G1008" s="8"/>
      <c r="H1008" s="8"/>
      <c r="I1008" s="18">
        <f t="shared" si="157"/>
        <v>0</v>
      </c>
      <c r="J1008" s="18">
        <f t="shared" si="158"/>
        <v>0</v>
      </c>
      <c r="K1008" s="10">
        <f t="shared" si="162"/>
        <v>0</v>
      </c>
      <c r="L1008" s="205">
        <v>0</v>
      </c>
      <c r="M1008" s="202">
        <v>0</v>
      </c>
      <c r="N1008" s="10">
        <f t="shared" si="159"/>
        <v>0</v>
      </c>
      <c r="O1008" s="11">
        <f t="shared" si="160"/>
        <v>0</v>
      </c>
    </row>
    <row r="1009" spans="1:15" x14ac:dyDescent="0.35">
      <c r="A1009" s="216">
        <f t="shared" si="161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si="163"/>
        <v>304</v>
      </c>
      <c r="G1009" s="8"/>
      <c r="H1009" s="8"/>
      <c r="I1009" s="18">
        <f t="shared" si="157"/>
        <v>0</v>
      </c>
      <c r="J1009" s="18">
        <f t="shared" si="158"/>
        <v>0</v>
      </c>
      <c r="K1009" s="10">
        <f t="shared" si="162"/>
        <v>0</v>
      </c>
      <c r="L1009" s="205">
        <v>0</v>
      </c>
      <c r="M1009" s="202">
        <v>0</v>
      </c>
      <c r="N1009" s="10">
        <f t="shared" si="159"/>
        <v>0</v>
      </c>
      <c r="O1009" s="11">
        <f t="shared" si="160"/>
        <v>0</v>
      </c>
    </row>
    <row r="1010" spans="1:15" x14ac:dyDescent="0.35">
      <c r="A1010" s="216">
        <f t="shared" si="161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163"/>
        <v>318.10000000000002</v>
      </c>
      <c r="G1010" s="8"/>
      <c r="H1010" s="8"/>
      <c r="I1010" s="18">
        <f t="shared" ref="I1010:I1061" si="164">H1010/840</f>
        <v>0</v>
      </c>
      <c r="J1010" s="18">
        <f t="shared" si="158"/>
        <v>0</v>
      </c>
      <c r="K1010" s="10">
        <f t="shared" si="162"/>
        <v>0</v>
      </c>
      <c r="L1010" s="205">
        <v>0</v>
      </c>
      <c r="M1010" s="202">
        <v>0</v>
      </c>
      <c r="N1010" s="10">
        <f t="shared" si="159"/>
        <v>0</v>
      </c>
      <c r="O1010" s="11">
        <f t="shared" si="160"/>
        <v>0</v>
      </c>
    </row>
    <row r="1011" spans="1:15" x14ac:dyDescent="0.35">
      <c r="A1011" s="216">
        <f t="shared" si="161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163"/>
        <v>203.7</v>
      </c>
      <c r="G1011" s="8"/>
      <c r="H1011" s="8"/>
      <c r="I1011" s="18">
        <f t="shared" si="164"/>
        <v>0</v>
      </c>
      <c r="J1011" s="18">
        <f t="shared" si="158"/>
        <v>0</v>
      </c>
      <c r="K1011" s="10">
        <f t="shared" si="162"/>
        <v>0</v>
      </c>
      <c r="L1011" s="205">
        <v>0</v>
      </c>
      <c r="M1011" s="202">
        <v>0</v>
      </c>
      <c r="N1011" s="10">
        <f t="shared" si="159"/>
        <v>0</v>
      </c>
      <c r="O1011" s="11">
        <f t="shared" si="160"/>
        <v>0</v>
      </c>
    </row>
    <row r="1012" spans="1:15" x14ac:dyDescent="0.35">
      <c r="A1012" s="216">
        <f t="shared" si="161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163"/>
        <v>341</v>
      </c>
      <c r="G1012" s="8"/>
      <c r="H1012" s="8"/>
      <c r="I1012" s="18">
        <f t="shared" si="164"/>
        <v>0</v>
      </c>
      <c r="J1012" s="18">
        <f t="shared" si="158"/>
        <v>0</v>
      </c>
      <c r="K1012" s="10">
        <f t="shared" si="162"/>
        <v>0</v>
      </c>
      <c r="L1012" s="205">
        <v>0</v>
      </c>
      <c r="M1012" s="202">
        <v>0</v>
      </c>
      <c r="N1012" s="10">
        <f t="shared" si="159"/>
        <v>0</v>
      </c>
      <c r="O1012" s="11">
        <f t="shared" si="160"/>
        <v>0</v>
      </c>
    </row>
    <row r="1013" spans="1:15" x14ac:dyDescent="0.35">
      <c r="A1013" s="216">
        <f t="shared" si="161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163"/>
        <v>154.69999999999999</v>
      </c>
      <c r="G1013" s="8"/>
      <c r="H1013" s="8"/>
      <c r="I1013" s="18">
        <f t="shared" si="164"/>
        <v>0</v>
      </c>
      <c r="J1013" s="18">
        <f t="shared" si="158"/>
        <v>0</v>
      </c>
      <c r="K1013" s="10">
        <f t="shared" si="162"/>
        <v>0</v>
      </c>
      <c r="L1013" s="205">
        <v>0</v>
      </c>
      <c r="M1013" s="202">
        <v>0</v>
      </c>
      <c r="N1013" s="10">
        <f t="shared" si="159"/>
        <v>0</v>
      </c>
      <c r="O1013" s="11">
        <f t="shared" si="160"/>
        <v>0</v>
      </c>
    </row>
    <row r="1014" spans="1:15" x14ac:dyDescent="0.35">
      <c r="A1014" s="216">
        <f t="shared" si="161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163"/>
        <v>415.2</v>
      </c>
      <c r="G1014" s="8"/>
      <c r="H1014" s="8"/>
      <c r="I1014" s="18">
        <f t="shared" si="164"/>
        <v>0</v>
      </c>
      <c r="J1014" s="18">
        <f t="shared" si="158"/>
        <v>0</v>
      </c>
      <c r="K1014" s="10">
        <f t="shared" si="162"/>
        <v>0</v>
      </c>
      <c r="L1014" s="205">
        <v>0</v>
      </c>
      <c r="M1014" s="202">
        <v>0</v>
      </c>
      <c r="N1014" s="10">
        <f t="shared" si="159"/>
        <v>0</v>
      </c>
      <c r="O1014" s="11">
        <f t="shared" si="160"/>
        <v>0</v>
      </c>
    </row>
    <row r="1015" spans="1:15" x14ac:dyDescent="0.35">
      <c r="A1015" s="216">
        <f t="shared" si="161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163"/>
        <v>144.4</v>
      </c>
      <c r="G1015" s="8"/>
      <c r="H1015" s="8"/>
      <c r="I1015" s="18">
        <f t="shared" si="164"/>
        <v>0</v>
      </c>
      <c r="J1015" s="18">
        <f t="shared" si="158"/>
        <v>0</v>
      </c>
      <c r="K1015" s="10">
        <f t="shared" si="162"/>
        <v>0</v>
      </c>
      <c r="L1015" s="205">
        <v>0</v>
      </c>
      <c r="M1015" s="202">
        <v>0</v>
      </c>
      <c r="N1015" s="10">
        <f t="shared" si="159"/>
        <v>0</v>
      </c>
      <c r="O1015" s="11">
        <f t="shared" si="160"/>
        <v>0</v>
      </c>
    </row>
    <row r="1016" spans="1:15" x14ac:dyDescent="0.35">
      <c r="A1016" s="216">
        <f t="shared" si="161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163"/>
        <v>325.10000000000002</v>
      </c>
      <c r="G1016" s="8"/>
      <c r="H1016" s="8"/>
      <c r="I1016" s="18">
        <f t="shared" si="164"/>
        <v>0</v>
      </c>
      <c r="J1016" s="18">
        <f t="shared" si="158"/>
        <v>0</v>
      </c>
      <c r="K1016" s="10">
        <f t="shared" si="162"/>
        <v>0</v>
      </c>
      <c r="L1016" s="205">
        <v>0</v>
      </c>
      <c r="M1016" s="202">
        <v>0</v>
      </c>
      <c r="N1016" s="10">
        <f t="shared" si="159"/>
        <v>0</v>
      </c>
      <c r="O1016" s="11">
        <f t="shared" si="160"/>
        <v>0</v>
      </c>
    </row>
    <row r="1017" spans="1:15" x14ac:dyDescent="0.35">
      <c r="A1017" s="216">
        <f t="shared" si="161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163"/>
        <v>116.4</v>
      </c>
      <c r="G1017" s="8"/>
      <c r="H1017" s="8"/>
      <c r="I1017" s="18">
        <f t="shared" si="164"/>
        <v>0</v>
      </c>
      <c r="J1017" s="18">
        <f t="shared" si="158"/>
        <v>0</v>
      </c>
      <c r="K1017" s="10">
        <f t="shared" si="162"/>
        <v>0</v>
      </c>
      <c r="L1017" s="205">
        <v>0</v>
      </c>
      <c r="M1017" s="202">
        <v>0</v>
      </c>
      <c r="N1017" s="10">
        <f t="shared" si="159"/>
        <v>0</v>
      </c>
      <c r="O1017" s="11">
        <f t="shared" si="160"/>
        <v>0</v>
      </c>
    </row>
    <row r="1018" spans="1:15" x14ac:dyDescent="0.35">
      <c r="A1018" s="216">
        <f t="shared" si="161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163"/>
        <v>323.89999999999998</v>
      </c>
      <c r="G1018" s="8"/>
      <c r="H1018" s="8"/>
      <c r="I1018" s="18">
        <f t="shared" si="164"/>
        <v>0</v>
      </c>
      <c r="J1018" s="18">
        <f t="shared" si="158"/>
        <v>0</v>
      </c>
      <c r="K1018" s="10">
        <f t="shared" si="162"/>
        <v>0</v>
      </c>
      <c r="L1018" s="205">
        <v>0</v>
      </c>
      <c r="M1018" s="202">
        <v>0</v>
      </c>
      <c r="N1018" s="10">
        <f t="shared" si="159"/>
        <v>0</v>
      </c>
      <c r="O1018" s="11">
        <f t="shared" si="160"/>
        <v>0</v>
      </c>
    </row>
    <row r="1019" spans="1:15" x14ac:dyDescent="0.35">
      <c r="A1019" s="216">
        <f t="shared" si="161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163"/>
        <v>176.7</v>
      </c>
      <c r="G1019" s="8"/>
      <c r="H1019" s="8"/>
      <c r="I1019" s="18">
        <f t="shared" si="164"/>
        <v>0</v>
      </c>
      <c r="J1019" s="18">
        <f t="shared" si="158"/>
        <v>0</v>
      </c>
      <c r="K1019" s="10">
        <f t="shared" si="162"/>
        <v>0</v>
      </c>
      <c r="L1019" s="205">
        <v>0</v>
      </c>
      <c r="M1019" s="202">
        <v>0</v>
      </c>
      <c r="N1019" s="10">
        <f t="shared" si="159"/>
        <v>0</v>
      </c>
      <c r="O1019" s="11">
        <f t="shared" si="160"/>
        <v>0</v>
      </c>
    </row>
    <row r="1020" spans="1:15" x14ac:dyDescent="0.35">
      <c r="A1020" s="216">
        <f t="shared" si="161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si="163"/>
        <v>248.4</v>
      </c>
      <c r="G1020" s="8"/>
      <c r="H1020" s="8"/>
      <c r="I1020" s="18">
        <f t="shared" si="164"/>
        <v>0</v>
      </c>
      <c r="J1020" s="18">
        <f t="shared" ref="J1020:J1075" si="165">I1020*$J$2</f>
        <v>0</v>
      </c>
      <c r="K1020" s="10">
        <f t="shared" si="162"/>
        <v>0</v>
      </c>
      <c r="L1020" s="205">
        <v>0</v>
      </c>
      <c r="M1020" s="202">
        <v>0</v>
      </c>
      <c r="N1020" s="10">
        <f t="shared" si="159"/>
        <v>0</v>
      </c>
      <c r="O1020" s="11">
        <f t="shared" si="160"/>
        <v>0</v>
      </c>
    </row>
    <row r="1021" spans="1:15" x14ac:dyDescent="0.35">
      <c r="A1021" s="216">
        <f t="shared" si="161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163"/>
        <v>192.4</v>
      </c>
      <c r="G1021" s="8"/>
      <c r="H1021" s="8"/>
      <c r="I1021" s="18">
        <f t="shared" si="164"/>
        <v>0</v>
      </c>
      <c r="J1021" s="18">
        <f t="shared" si="165"/>
        <v>0</v>
      </c>
      <c r="K1021" s="10">
        <f t="shared" si="162"/>
        <v>0</v>
      </c>
      <c r="L1021" s="205">
        <v>0</v>
      </c>
      <c r="M1021" s="202">
        <v>0</v>
      </c>
      <c r="N1021" s="10">
        <f t="shared" si="159"/>
        <v>0</v>
      </c>
      <c r="O1021" s="11">
        <f t="shared" si="160"/>
        <v>0</v>
      </c>
    </row>
    <row r="1022" spans="1:15" x14ac:dyDescent="0.35">
      <c r="A1022" s="216">
        <f t="shared" si="161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163"/>
        <v>114.5</v>
      </c>
      <c r="G1022" s="8"/>
      <c r="H1022" s="8"/>
      <c r="I1022" s="18">
        <f t="shared" si="164"/>
        <v>0</v>
      </c>
      <c r="J1022" s="18">
        <f t="shared" si="165"/>
        <v>0</v>
      </c>
      <c r="K1022" s="10">
        <f t="shared" si="162"/>
        <v>0</v>
      </c>
      <c r="L1022" s="205">
        <v>0</v>
      </c>
      <c r="M1022" s="202">
        <v>0</v>
      </c>
      <c r="N1022" s="10">
        <f t="shared" si="159"/>
        <v>0</v>
      </c>
      <c r="O1022" s="11">
        <f t="shared" si="160"/>
        <v>0</v>
      </c>
    </row>
    <row r="1023" spans="1:15" x14ac:dyDescent="0.35">
      <c r="A1023" s="216">
        <f t="shared" si="161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163"/>
        <v>617.4</v>
      </c>
      <c r="G1023" s="8"/>
      <c r="H1023" s="8"/>
      <c r="I1023" s="18">
        <f t="shared" si="164"/>
        <v>0</v>
      </c>
      <c r="J1023" s="18">
        <f t="shared" si="165"/>
        <v>0</v>
      </c>
      <c r="K1023" s="10">
        <f t="shared" si="162"/>
        <v>0</v>
      </c>
      <c r="L1023" s="205">
        <v>0</v>
      </c>
      <c r="M1023" s="202">
        <v>0</v>
      </c>
      <c r="N1023" s="10">
        <f t="shared" si="159"/>
        <v>0</v>
      </c>
      <c r="O1023" s="11">
        <f t="shared" si="160"/>
        <v>0</v>
      </c>
    </row>
    <row r="1024" spans="1:15" x14ac:dyDescent="0.35">
      <c r="A1024" s="216">
        <f t="shared" si="161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163"/>
        <v>852.7</v>
      </c>
      <c r="G1024" s="8">
        <v>62</v>
      </c>
      <c r="H1024" s="8">
        <v>62</v>
      </c>
      <c r="I1024" s="18">
        <f t="shared" si="164"/>
        <v>7.3809523809523811E-2</v>
      </c>
      <c r="J1024" s="18">
        <f t="shared" si="165"/>
        <v>316.01178571428568</v>
      </c>
      <c r="K1024" s="10">
        <f t="shared" si="162"/>
        <v>69.522592857142854</v>
      </c>
      <c r="L1024" s="205">
        <v>135.80952380952382</v>
      </c>
      <c r="M1024" s="202">
        <v>7.3632380952380956</v>
      </c>
      <c r="N1024" s="10">
        <f t="shared" si="159"/>
        <v>528.70714047619049</v>
      </c>
      <c r="O1024" s="11">
        <f t="shared" si="160"/>
        <v>0.62003886534090591</v>
      </c>
    </row>
    <row r="1025" spans="1:15" x14ac:dyDescent="0.35">
      <c r="A1025" s="216">
        <f t="shared" si="161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163"/>
        <v>66.45</v>
      </c>
      <c r="G1025" s="8"/>
      <c r="H1025" s="8"/>
      <c r="I1025" s="18">
        <f t="shared" si="164"/>
        <v>0</v>
      </c>
      <c r="J1025" s="18">
        <f t="shared" si="165"/>
        <v>0</v>
      </c>
      <c r="K1025" s="10">
        <f t="shared" si="162"/>
        <v>0</v>
      </c>
      <c r="L1025" s="205">
        <v>0</v>
      </c>
      <c r="M1025" s="202">
        <v>0</v>
      </c>
      <c r="N1025" s="10">
        <f t="shared" si="159"/>
        <v>0</v>
      </c>
      <c r="O1025" s="11">
        <f t="shared" si="160"/>
        <v>0</v>
      </c>
    </row>
    <row r="1026" spans="1:15" x14ac:dyDescent="0.35">
      <c r="A1026" s="216">
        <f t="shared" si="161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163"/>
        <v>26.4</v>
      </c>
      <c r="G1026" s="8"/>
      <c r="H1026" s="8"/>
      <c r="I1026" s="18">
        <f t="shared" si="164"/>
        <v>0</v>
      </c>
      <c r="J1026" s="18">
        <f t="shared" si="165"/>
        <v>0</v>
      </c>
      <c r="K1026" s="10">
        <f t="shared" si="162"/>
        <v>0</v>
      </c>
      <c r="L1026" s="205">
        <v>0</v>
      </c>
      <c r="M1026" s="202">
        <v>0</v>
      </c>
      <c r="N1026" s="10">
        <f t="shared" si="159"/>
        <v>0</v>
      </c>
      <c r="O1026" s="11">
        <f t="shared" si="160"/>
        <v>0</v>
      </c>
    </row>
    <row r="1027" spans="1:15" x14ac:dyDescent="0.35">
      <c r="A1027" s="216">
        <f t="shared" si="161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163"/>
        <v>85.8</v>
      </c>
      <c r="G1027" s="8"/>
      <c r="H1027" s="8"/>
      <c r="I1027" s="18">
        <f t="shared" si="164"/>
        <v>0</v>
      </c>
      <c r="J1027" s="18">
        <f t="shared" si="165"/>
        <v>0</v>
      </c>
      <c r="K1027" s="10">
        <f t="shared" si="162"/>
        <v>0</v>
      </c>
      <c r="L1027" s="205">
        <v>0</v>
      </c>
      <c r="M1027" s="202">
        <v>0</v>
      </c>
      <c r="N1027" s="10">
        <f t="shared" si="159"/>
        <v>0</v>
      </c>
      <c r="O1027" s="11">
        <f t="shared" si="160"/>
        <v>0</v>
      </c>
    </row>
    <row r="1028" spans="1:15" x14ac:dyDescent="0.35">
      <c r="A1028" s="216">
        <f t="shared" si="161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163"/>
        <v>62.4</v>
      </c>
      <c r="G1028" s="8"/>
      <c r="H1028" s="8"/>
      <c r="I1028" s="18">
        <f t="shared" si="164"/>
        <v>0</v>
      </c>
      <c r="J1028" s="18">
        <f t="shared" si="165"/>
        <v>0</v>
      </c>
      <c r="K1028" s="10">
        <f t="shared" ref="K1028:K1084" si="166">J1028*0.22</f>
        <v>0</v>
      </c>
      <c r="L1028" s="205">
        <v>0</v>
      </c>
      <c r="M1028" s="202">
        <v>0</v>
      </c>
      <c r="N1028" s="10">
        <f t="shared" si="159"/>
        <v>0</v>
      </c>
      <c r="O1028" s="11">
        <f t="shared" si="160"/>
        <v>0</v>
      </c>
    </row>
    <row r="1029" spans="1:15" x14ac:dyDescent="0.35">
      <c r="A1029" s="216">
        <f t="shared" si="161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163"/>
        <v>35.4</v>
      </c>
      <c r="G1029" s="8"/>
      <c r="H1029" s="8"/>
      <c r="I1029" s="18">
        <f t="shared" si="164"/>
        <v>0</v>
      </c>
      <c r="J1029" s="18">
        <f t="shared" si="165"/>
        <v>0</v>
      </c>
      <c r="K1029" s="10">
        <f t="shared" si="166"/>
        <v>0</v>
      </c>
      <c r="L1029" s="205">
        <v>0</v>
      </c>
      <c r="M1029" s="202">
        <v>0</v>
      </c>
      <c r="N1029" s="10">
        <f t="shared" si="159"/>
        <v>0</v>
      </c>
      <c r="O1029" s="11">
        <f t="shared" si="160"/>
        <v>0</v>
      </c>
    </row>
    <row r="1030" spans="1:15" x14ac:dyDescent="0.35">
      <c r="A1030" s="216">
        <f t="shared" si="161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163"/>
        <v>71.2</v>
      </c>
      <c r="G1030" s="8"/>
      <c r="H1030" s="8"/>
      <c r="I1030" s="18">
        <f t="shared" si="164"/>
        <v>0</v>
      </c>
      <c r="J1030" s="18">
        <f t="shared" si="165"/>
        <v>0</v>
      </c>
      <c r="K1030" s="10">
        <f t="shared" si="166"/>
        <v>0</v>
      </c>
      <c r="L1030" s="205">
        <v>0</v>
      </c>
      <c r="M1030" s="202">
        <v>0</v>
      </c>
      <c r="N1030" s="10">
        <f t="shared" si="159"/>
        <v>0</v>
      </c>
      <c r="O1030" s="11">
        <f t="shared" si="160"/>
        <v>0</v>
      </c>
    </row>
    <row r="1031" spans="1:15" x14ac:dyDescent="0.35">
      <c r="A1031" s="216">
        <f t="shared" si="161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163"/>
        <v>69.400000000000006</v>
      </c>
      <c r="G1031" s="8"/>
      <c r="H1031" s="8"/>
      <c r="I1031" s="18">
        <f t="shared" si="164"/>
        <v>0</v>
      </c>
      <c r="J1031" s="18">
        <f t="shared" si="165"/>
        <v>0</v>
      </c>
      <c r="K1031" s="10">
        <f t="shared" si="166"/>
        <v>0</v>
      </c>
      <c r="L1031" s="205">
        <v>0</v>
      </c>
      <c r="M1031" s="202">
        <v>0</v>
      </c>
      <c r="N1031" s="10">
        <f t="shared" si="159"/>
        <v>0</v>
      </c>
      <c r="O1031" s="11">
        <f t="shared" si="160"/>
        <v>0</v>
      </c>
    </row>
    <row r="1032" spans="1:15" x14ac:dyDescent="0.35">
      <c r="A1032" s="216">
        <f t="shared" si="161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163"/>
        <v>19.600000000000001</v>
      </c>
      <c r="G1032" s="8"/>
      <c r="H1032" s="8"/>
      <c r="I1032" s="18">
        <f t="shared" si="164"/>
        <v>0</v>
      </c>
      <c r="J1032" s="18">
        <f t="shared" si="165"/>
        <v>0</v>
      </c>
      <c r="K1032" s="10">
        <f t="shared" si="166"/>
        <v>0</v>
      </c>
      <c r="L1032" s="205">
        <v>0</v>
      </c>
      <c r="M1032" s="202">
        <v>0</v>
      </c>
      <c r="N1032" s="10">
        <f t="shared" si="159"/>
        <v>0</v>
      </c>
      <c r="O1032" s="11">
        <f t="shared" si="160"/>
        <v>0</v>
      </c>
    </row>
    <row r="1033" spans="1:15" x14ac:dyDescent="0.35">
      <c r="A1033" s="216">
        <f t="shared" si="161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163"/>
        <v>310.10000000000002</v>
      </c>
      <c r="G1033" s="8"/>
      <c r="H1033" s="8"/>
      <c r="I1033" s="18">
        <f t="shared" si="164"/>
        <v>0</v>
      </c>
      <c r="J1033" s="18">
        <f t="shared" si="165"/>
        <v>0</v>
      </c>
      <c r="K1033" s="10">
        <f t="shared" si="166"/>
        <v>0</v>
      </c>
      <c r="L1033" s="205">
        <v>0</v>
      </c>
      <c r="M1033" s="202">
        <v>0</v>
      </c>
      <c r="N1033" s="10">
        <f t="shared" ref="N1033:N1096" si="167">J1033+K1033+L1033+M1033</f>
        <v>0</v>
      </c>
      <c r="O1033" s="11">
        <f t="shared" ref="O1033:O1096" si="168">N1033/C1033</f>
        <v>0</v>
      </c>
    </row>
    <row r="1034" spans="1:15" x14ac:dyDescent="0.35">
      <c r="A1034" s="216">
        <f t="shared" si="161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163"/>
        <v>384.2</v>
      </c>
      <c r="G1034" s="8"/>
      <c r="H1034" s="8"/>
      <c r="I1034" s="18">
        <f t="shared" si="164"/>
        <v>0</v>
      </c>
      <c r="J1034" s="18">
        <f t="shared" si="165"/>
        <v>0</v>
      </c>
      <c r="K1034" s="10">
        <f t="shared" si="166"/>
        <v>0</v>
      </c>
      <c r="L1034" s="205">
        <v>0</v>
      </c>
      <c r="M1034" s="202">
        <v>0</v>
      </c>
      <c r="N1034" s="10">
        <f t="shared" si="167"/>
        <v>0</v>
      </c>
      <c r="O1034" s="11">
        <f t="shared" si="168"/>
        <v>0</v>
      </c>
    </row>
    <row r="1035" spans="1:15" x14ac:dyDescent="0.35">
      <c r="A1035" s="216">
        <f t="shared" ref="A1035:A1098" si="169">A1034+1</f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163"/>
        <v>387.4</v>
      </c>
      <c r="G1035" s="8"/>
      <c r="H1035" s="8"/>
      <c r="I1035" s="18">
        <f t="shared" si="164"/>
        <v>0</v>
      </c>
      <c r="J1035" s="18">
        <f t="shared" si="165"/>
        <v>0</v>
      </c>
      <c r="K1035" s="10">
        <f t="shared" si="166"/>
        <v>0</v>
      </c>
      <c r="L1035" s="205">
        <v>0</v>
      </c>
      <c r="M1035" s="202">
        <v>0</v>
      </c>
      <c r="N1035" s="10">
        <f t="shared" si="167"/>
        <v>0</v>
      </c>
      <c r="O1035" s="11">
        <f t="shared" si="168"/>
        <v>0</v>
      </c>
    </row>
    <row r="1036" spans="1:15" x14ac:dyDescent="0.35">
      <c r="A1036" s="216">
        <f t="shared" si="169"/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163"/>
        <v>306.2</v>
      </c>
      <c r="G1036" s="8"/>
      <c r="H1036" s="8"/>
      <c r="I1036" s="18">
        <f t="shared" si="164"/>
        <v>0</v>
      </c>
      <c r="J1036" s="18">
        <f t="shared" si="165"/>
        <v>0</v>
      </c>
      <c r="K1036" s="10">
        <f t="shared" si="166"/>
        <v>0</v>
      </c>
      <c r="L1036" s="205">
        <v>0</v>
      </c>
      <c r="M1036" s="202">
        <v>0</v>
      </c>
      <c r="N1036" s="10">
        <f t="shared" si="167"/>
        <v>0</v>
      </c>
      <c r="O1036" s="11">
        <f t="shared" si="168"/>
        <v>0</v>
      </c>
    </row>
    <row r="1037" spans="1:15" x14ac:dyDescent="0.35">
      <c r="A1037" s="216">
        <f t="shared" si="169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163"/>
        <v>407.7</v>
      </c>
      <c r="G1037" s="8"/>
      <c r="H1037" s="8"/>
      <c r="I1037" s="18">
        <f t="shared" si="164"/>
        <v>0</v>
      </c>
      <c r="J1037" s="18">
        <f t="shared" si="165"/>
        <v>0</v>
      </c>
      <c r="K1037" s="10">
        <f t="shared" si="166"/>
        <v>0</v>
      </c>
      <c r="L1037" s="205">
        <v>0</v>
      </c>
      <c r="M1037" s="202">
        <v>0</v>
      </c>
      <c r="N1037" s="10">
        <f t="shared" si="167"/>
        <v>0</v>
      </c>
      <c r="O1037" s="11">
        <f t="shared" si="168"/>
        <v>0</v>
      </c>
    </row>
    <row r="1038" spans="1:15" x14ac:dyDescent="0.35">
      <c r="A1038" s="216">
        <f t="shared" si="169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163"/>
        <v>304.3</v>
      </c>
      <c r="G1038" s="8"/>
      <c r="H1038" s="8"/>
      <c r="I1038" s="18">
        <f t="shared" si="164"/>
        <v>0</v>
      </c>
      <c r="J1038" s="18">
        <f t="shared" si="165"/>
        <v>0</v>
      </c>
      <c r="K1038" s="10">
        <f t="shared" si="166"/>
        <v>0</v>
      </c>
      <c r="L1038" s="205">
        <v>0</v>
      </c>
      <c r="M1038" s="202">
        <v>0</v>
      </c>
      <c r="N1038" s="10">
        <f t="shared" si="167"/>
        <v>0</v>
      </c>
      <c r="O1038" s="11">
        <f t="shared" si="168"/>
        <v>0</v>
      </c>
    </row>
    <row r="1039" spans="1:15" x14ac:dyDescent="0.35">
      <c r="A1039" s="216">
        <f t="shared" si="169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163"/>
        <v>413.7</v>
      </c>
      <c r="G1039" s="8"/>
      <c r="H1039" s="8"/>
      <c r="I1039" s="18">
        <f t="shared" si="164"/>
        <v>0</v>
      </c>
      <c r="J1039" s="18">
        <f t="shared" si="165"/>
        <v>0</v>
      </c>
      <c r="K1039" s="10">
        <f t="shared" si="166"/>
        <v>0</v>
      </c>
      <c r="L1039" s="205">
        <v>0</v>
      </c>
      <c r="M1039" s="202">
        <v>0</v>
      </c>
      <c r="N1039" s="10">
        <f t="shared" si="167"/>
        <v>0</v>
      </c>
      <c r="O1039" s="11">
        <f t="shared" si="168"/>
        <v>0</v>
      </c>
    </row>
    <row r="1040" spans="1:15" x14ac:dyDescent="0.35">
      <c r="A1040" s="216">
        <f t="shared" si="169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163"/>
        <v>387.6</v>
      </c>
      <c r="G1040" s="8"/>
      <c r="H1040" s="8"/>
      <c r="I1040" s="18">
        <f t="shared" si="164"/>
        <v>0</v>
      </c>
      <c r="J1040" s="18">
        <f t="shared" si="165"/>
        <v>0</v>
      </c>
      <c r="K1040" s="10">
        <f t="shared" si="166"/>
        <v>0</v>
      </c>
      <c r="L1040" s="205">
        <v>0</v>
      </c>
      <c r="M1040" s="202">
        <v>0</v>
      </c>
      <c r="N1040" s="10">
        <f t="shared" si="167"/>
        <v>0</v>
      </c>
      <c r="O1040" s="11">
        <f t="shared" si="168"/>
        <v>0</v>
      </c>
    </row>
    <row r="1041" spans="1:15" x14ac:dyDescent="0.35">
      <c r="A1041" s="216">
        <f t="shared" si="169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163"/>
        <v>189.8</v>
      </c>
      <c r="G1041" s="8"/>
      <c r="H1041" s="8"/>
      <c r="I1041" s="18">
        <f t="shared" si="164"/>
        <v>0</v>
      </c>
      <c r="J1041" s="18">
        <f t="shared" si="165"/>
        <v>0</v>
      </c>
      <c r="K1041" s="10">
        <f t="shared" si="166"/>
        <v>0</v>
      </c>
      <c r="L1041" s="205">
        <v>0</v>
      </c>
      <c r="M1041" s="202">
        <v>0</v>
      </c>
      <c r="N1041" s="10">
        <f t="shared" si="167"/>
        <v>0</v>
      </c>
      <c r="O1041" s="11">
        <f t="shared" si="168"/>
        <v>0</v>
      </c>
    </row>
    <row r="1042" spans="1:15" x14ac:dyDescent="0.35">
      <c r="A1042" s="216">
        <f t="shared" si="169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163"/>
        <v>372.5</v>
      </c>
      <c r="G1042" s="8"/>
      <c r="H1042" s="8"/>
      <c r="I1042" s="18">
        <f t="shared" si="164"/>
        <v>0</v>
      </c>
      <c r="J1042" s="18">
        <f t="shared" si="165"/>
        <v>0</v>
      </c>
      <c r="K1042" s="10">
        <f t="shared" si="166"/>
        <v>0</v>
      </c>
      <c r="L1042" s="205">
        <v>0</v>
      </c>
      <c r="M1042" s="202">
        <v>0</v>
      </c>
      <c r="N1042" s="10">
        <f t="shared" si="167"/>
        <v>0</v>
      </c>
      <c r="O1042" s="11">
        <f t="shared" si="168"/>
        <v>0</v>
      </c>
    </row>
    <row r="1043" spans="1:15" x14ac:dyDescent="0.35">
      <c r="A1043" s="216">
        <f t="shared" si="169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163"/>
        <v>370.7</v>
      </c>
      <c r="G1043" s="8"/>
      <c r="H1043" s="8"/>
      <c r="I1043" s="18">
        <f t="shared" si="164"/>
        <v>0</v>
      </c>
      <c r="J1043" s="18">
        <f t="shared" si="165"/>
        <v>0</v>
      </c>
      <c r="K1043" s="10">
        <f t="shared" si="166"/>
        <v>0</v>
      </c>
      <c r="L1043" s="205">
        <v>0</v>
      </c>
      <c r="M1043" s="202">
        <v>0</v>
      </c>
      <c r="N1043" s="10">
        <f t="shared" si="167"/>
        <v>0</v>
      </c>
      <c r="O1043" s="11">
        <f t="shared" si="168"/>
        <v>0</v>
      </c>
    </row>
    <row r="1044" spans="1:15" x14ac:dyDescent="0.35">
      <c r="A1044" s="216">
        <f t="shared" si="169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163"/>
        <v>409.1</v>
      </c>
      <c r="G1044" s="8"/>
      <c r="H1044" s="8"/>
      <c r="I1044" s="18">
        <f t="shared" si="164"/>
        <v>0</v>
      </c>
      <c r="J1044" s="18">
        <f t="shared" si="165"/>
        <v>0</v>
      </c>
      <c r="K1044" s="10">
        <f t="shared" si="166"/>
        <v>0</v>
      </c>
      <c r="L1044" s="205">
        <v>0</v>
      </c>
      <c r="M1044" s="202">
        <v>0</v>
      </c>
      <c r="N1044" s="10">
        <f t="shared" si="167"/>
        <v>0</v>
      </c>
      <c r="O1044" s="11">
        <f t="shared" si="168"/>
        <v>0</v>
      </c>
    </row>
    <row r="1045" spans="1:15" x14ac:dyDescent="0.35">
      <c r="A1045" s="216">
        <f t="shared" si="169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163"/>
        <v>373.1</v>
      </c>
      <c r="G1045" s="8"/>
      <c r="H1045" s="8"/>
      <c r="I1045" s="18">
        <f t="shared" si="164"/>
        <v>0</v>
      </c>
      <c r="J1045" s="18">
        <f t="shared" si="165"/>
        <v>0</v>
      </c>
      <c r="K1045" s="10">
        <f t="shared" si="166"/>
        <v>0</v>
      </c>
      <c r="L1045" s="205">
        <v>0</v>
      </c>
      <c r="M1045" s="202">
        <v>0</v>
      </c>
      <c r="N1045" s="10">
        <f t="shared" si="167"/>
        <v>0</v>
      </c>
      <c r="O1045" s="11">
        <f t="shared" si="168"/>
        <v>0</v>
      </c>
    </row>
    <row r="1046" spans="1:15" x14ac:dyDescent="0.35">
      <c r="A1046" s="216">
        <f t="shared" si="169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163"/>
        <v>374</v>
      </c>
      <c r="G1046" s="8"/>
      <c r="H1046" s="8"/>
      <c r="I1046" s="18">
        <f t="shared" si="164"/>
        <v>0</v>
      </c>
      <c r="J1046" s="18">
        <f t="shared" si="165"/>
        <v>0</v>
      </c>
      <c r="K1046" s="10">
        <f t="shared" si="166"/>
        <v>0</v>
      </c>
      <c r="L1046" s="205">
        <v>0</v>
      </c>
      <c r="M1046" s="202">
        <v>0</v>
      </c>
      <c r="N1046" s="10">
        <f t="shared" si="167"/>
        <v>0</v>
      </c>
      <c r="O1046" s="11">
        <f t="shared" si="168"/>
        <v>0</v>
      </c>
    </row>
    <row r="1047" spans="1:15" x14ac:dyDescent="0.35">
      <c r="A1047" s="216">
        <f t="shared" si="169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163"/>
        <v>327.2</v>
      </c>
      <c r="G1047" s="8"/>
      <c r="H1047" s="8"/>
      <c r="I1047" s="18">
        <f t="shared" si="164"/>
        <v>0</v>
      </c>
      <c r="J1047" s="18">
        <f t="shared" si="165"/>
        <v>0</v>
      </c>
      <c r="K1047" s="10">
        <f t="shared" si="166"/>
        <v>0</v>
      </c>
      <c r="L1047" s="205">
        <v>0</v>
      </c>
      <c r="M1047" s="202">
        <v>0</v>
      </c>
      <c r="N1047" s="10">
        <f t="shared" si="167"/>
        <v>0</v>
      </c>
      <c r="O1047" s="11">
        <f t="shared" si="168"/>
        <v>0</v>
      </c>
    </row>
    <row r="1048" spans="1:15" x14ac:dyDescent="0.35">
      <c r="A1048" s="216">
        <f t="shared" si="169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163"/>
        <v>198.1</v>
      </c>
      <c r="G1048" s="8"/>
      <c r="H1048" s="8"/>
      <c r="I1048" s="18">
        <f t="shared" si="164"/>
        <v>0</v>
      </c>
      <c r="J1048" s="18">
        <f t="shared" si="165"/>
        <v>0</v>
      </c>
      <c r="K1048" s="10">
        <f t="shared" si="166"/>
        <v>0</v>
      </c>
      <c r="L1048" s="205">
        <v>0</v>
      </c>
      <c r="M1048" s="202">
        <v>0</v>
      </c>
      <c r="N1048" s="10">
        <f t="shared" si="167"/>
        <v>0</v>
      </c>
      <c r="O1048" s="11">
        <f t="shared" si="168"/>
        <v>0</v>
      </c>
    </row>
    <row r="1049" spans="1:15" x14ac:dyDescent="0.35">
      <c r="A1049" s="216">
        <f t="shared" si="169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163"/>
        <v>308</v>
      </c>
      <c r="G1049" s="8"/>
      <c r="H1049" s="8"/>
      <c r="I1049" s="18">
        <f t="shared" si="164"/>
        <v>0</v>
      </c>
      <c r="J1049" s="18">
        <f t="shared" si="165"/>
        <v>0</v>
      </c>
      <c r="K1049" s="10">
        <f t="shared" si="166"/>
        <v>0</v>
      </c>
      <c r="L1049" s="205">
        <v>0</v>
      </c>
      <c r="M1049" s="202">
        <v>0</v>
      </c>
      <c r="N1049" s="10">
        <f t="shared" si="167"/>
        <v>0</v>
      </c>
      <c r="O1049" s="11">
        <f t="shared" si="168"/>
        <v>0</v>
      </c>
    </row>
    <row r="1050" spans="1:15" x14ac:dyDescent="0.35">
      <c r="A1050" s="216">
        <f t="shared" si="169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163"/>
        <v>333.2</v>
      </c>
      <c r="G1050" s="8"/>
      <c r="H1050" s="8"/>
      <c r="I1050" s="18">
        <f t="shared" si="164"/>
        <v>0</v>
      </c>
      <c r="J1050" s="18">
        <f t="shared" si="165"/>
        <v>0</v>
      </c>
      <c r="K1050" s="10">
        <f t="shared" si="166"/>
        <v>0</v>
      </c>
      <c r="L1050" s="205">
        <v>0</v>
      </c>
      <c r="M1050" s="202">
        <v>0</v>
      </c>
      <c r="N1050" s="10">
        <f t="shared" si="167"/>
        <v>0</v>
      </c>
      <c r="O1050" s="11">
        <f t="shared" si="168"/>
        <v>0</v>
      </c>
    </row>
    <row r="1051" spans="1:15" x14ac:dyDescent="0.35">
      <c r="A1051" s="216">
        <f t="shared" si="169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163"/>
        <v>356.2</v>
      </c>
      <c r="G1051" s="8"/>
      <c r="H1051" s="8"/>
      <c r="I1051" s="18">
        <f t="shared" si="164"/>
        <v>0</v>
      </c>
      <c r="J1051" s="18">
        <f t="shared" si="165"/>
        <v>0</v>
      </c>
      <c r="K1051" s="10">
        <f t="shared" si="166"/>
        <v>0</v>
      </c>
      <c r="L1051" s="205">
        <v>0</v>
      </c>
      <c r="M1051" s="202">
        <v>0</v>
      </c>
      <c r="N1051" s="10">
        <f t="shared" si="167"/>
        <v>0</v>
      </c>
      <c r="O1051" s="11">
        <f t="shared" si="168"/>
        <v>0</v>
      </c>
    </row>
    <row r="1052" spans="1:15" x14ac:dyDescent="0.35">
      <c r="A1052" s="216">
        <f t="shared" si="169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163"/>
        <v>339.8</v>
      </c>
      <c r="G1052" s="8"/>
      <c r="H1052" s="8"/>
      <c r="I1052" s="18">
        <f t="shared" si="164"/>
        <v>0</v>
      </c>
      <c r="J1052" s="18">
        <f t="shared" si="165"/>
        <v>0</v>
      </c>
      <c r="K1052" s="10">
        <f t="shared" si="166"/>
        <v>0</v>
      </c>
      <c r="L1052" s="205">
        <v>0</v>
      </c>
      <c r="M1052" s="202">
        <v>0</v>
      </c>
      <c r="N1052" s="10">
        <f t="shared" si="167"/>
        <v>0</v>
      </c>
      <c r="O1052" s="11">
        <f t="shared" si="168"/>
        <v>0</v>
      </c>
    </row>
    <row r="1053" spans="1:15" x14ac:dyDescent="0.35">
      <c r="A1053" s="216">
        <f t="shared" si="169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163"/>
        <v>392.1</v>
      </c>
      <c r="G1053" s="8"/>
      <c r="H1053" s="8"/>
      <c r="I1053" s="18">
        <f t="shared" si="164"/>
        <v>0</v>
      </c>
      <c r="J1053" s="18">
        <f t="shared" si="165"/>
        <v>0</v>
      </c>
      <c r="K1053" s="10">
        <f t="shared" si="166"/>
        <v>0</v>
      </c>
      <c r="L1053" s="205">
        <v>0</v>
      </c>
      <c r="M1053" s="202">
        <v>0</v>
      </c>
      <c r="N1053" s="10">
        <f t="shared" si="167"/>
        <v>0</v>
      </c>
      <c r="O1053" s="11">
        <f t="shared" si="168"/>
        <v>0</v>
      </c>
    </row>
    <row r="1054" spans="1:15" x14ac:dyDescent="0.35">
      <c r="A1054" s="216">
        <f t="shared" si="169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163"/>
        <v>355.1</v>
      </c>
      <c r="G1054" s="8"/>
      <c r="H1054" s="8"/>
      <c r="I1054" s="18">
        <f t="shared" si="164"/>
        <v>0</v>
      </c>
      <c r="J1054" s="18">
        <f t="shared" si="165"/>
        <v>0</v>
      </c>
      <c r="K1054" s="10">
        <f t="shared" si="166"/>
        <v>0</v>
      </c>
      <c r="L1054" s="205">
        <v>0</v>
      </c>
      <c r="M1054" s="202">
        <v>0</v>
      </c>
      <c r="N1054" s="10">
        <f t="shared" si="167"/>
        <v>0</v>
      </c>
      <c r="O1054" s="11">
        <f t="shared" si="168"/>
        <v>0</v>
      </c>
    </row>
    <row r="1055" spans="1:15" x14ac:dyDescent="0.35">
      <c r="A1055" s="216">
        <f t="shared" si="169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163"/>
        <v>196.9</v>
      </c>
      <c r="G1055" s="8"/>
      <c r="H1055" s="8"/>
      <c r="I1055" s="18">
        <f t="shared" si="164"/>
        <v>0</v>
      </c>
      <c r="J1055" s="18">
        <f t="shared" si="165"/>
        <v>0</v>
      </c>
      <c r="K1055" s="10">
        <f t="shared" si="166"/>
        <v>0</v>
      </c>
      <c r="L1055" s="205">
        <v>0</v>
      </c>
      <c r="M1055" s="202">
        <v>0</v>
      </c>
      <c r="N1055" s="10">
        <f t="shared" si="167"/>
        <v>0</v>
      </c>
      <c r="O1055" s="11">
        <f t="shared" si="168"/>
        <v>0</v>
      </c>
    </row>
    <row r="1056" spans="1:15" x14ac:dyDescent="0.35">
      <c r="A1056" s="216">
        <f t="shared" si="169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163"/>
        <v>393.6</v>
      </c>
      <c r="G1056" s="8"/>
      <c r="H1056" s="8"/>
      <c r="I1056" s="18">
        <f t="shared" si="164"/>
        <v>0</v>
      </c>
      <c r="J1056" s="18">
        <f t="shared" si="165"/>
        <v>0</v>
      </c>
      <c r="K1056" s="10">
        <f t="shared" si="166"/>
        <v>0</v>
      </c>
      <c r="L1056" s="205">
        <v>0</v>
      </c>
      <c r="M1056" s="202">
        <v>0</v>
      </c>
      <c r="N1056" s="10">
        <f t="shared" si="167"/>
        <v>0</v>
      </c>
      <c r="O1056" s="11">
        <f t="shared" si="168"/>
        <v>0</v>
      </c>
    </row>
    <row r="1057" spans="1:15" x14ac:dyDescent="0.35">
      <c r="A1057" s="216">
        <f t="shared" si="169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163"/>
        <v>352.2</v>
      </c>
      <c r="G1057" s="8"/>
      <c r="H1057" s="8"/>
      <c r="I1057" s="18">
        <f t="shared" si="164"/>
        <v>0</v>
      </c>
      <c r="J1057" s="18">
        <f t="shared" si="165"/>
        <v>0</v>
      </c>
      <c r="K1057" s="10">
        <f t="shared" si="166"/>
        <v>0</v>
      </c>
      <c r="L1057" s="205">
        <v>0</v>
      </c>
      <c r="M1057" s="202">
        <v>0</v>
      </c>
      <c r="N1057" s="10">
        <f t="shared" si="167"/>
        <v>0</v>
      </c>
      <c r="O1057" s="11">
        <f t="shared" si="168"/>
        <v>0</v>
      </c>
    </row>
    <row r="1058" spans="1:15" x14ac:dyDescent="0.35">
      <c r="A1058" s="216">
        <f t="shared" si="169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ref="F1058:F1101" si="170">C1058+D1058+E1058</f>
        <v>361.1</v>
      </c>
      <c r="G1058" s="8"/>
      <c r="H1058" s="8"/>
      <c r="I1058" s="18">
        <f t="shared" si="164"/>
        <v>0</v>
      </c>
      <c r="J1058" s="18">
        <f t="shared" si="165"/>
        <v>0</v>
      </c>
      <c r="K1058" s="10">
        <f t="shared" si="166"/>
        <v>0</v>
      </c>
      <c r="L1058" s="205">
        <v>0</v>
      </c>
      <c r="M1058" s="202">
        <v>0</v>
      </c>
      <c r="N1058" s="10">
        <f t="shared" si="167"/>
        <v>0</v>
      </c>
      <c r="O1058" s="11">
        <f t="shared" si="168"/>
        <v>0</v>
      </c>
    </row>
    <row r="1059" spans="1:15" x14ac:dyDescent="0.35">
      <c r="A1059" s="216">
        <f t="shared" si="169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170"/>
        <v>370.4</v>
      </c>
      <c r="G1059" s="8"/>
      <c r="H1059" s="8"/>
      <c r="I1059" s="18">
        <f t="shared" si="164"/>
        <v>0</v>
      </c>
      <c r="J1059" s="18">
        <f t="shared" si="165"/>
        <v>0</v>
      </c>
      <c r="K1059" s="10">
        <f t="shared" si="166"/>
        <v>0</v>
      </c>
      <c r="L1059" s="205">
        <v>0</v>
      </c>
      <c r="M1059" s="202">
        <v>0</v>
      </c>
      <c r="N1059" s="10">
        <f t="shared" si="167"/>
        <v>0</v>
      </c>
      <c r="O1059" s="11">
        <f t="shared" si="168"/>
        <v>0</v>
      </c>
    </row>
    <row r="1060" spans="1:15" x14ac:dyDescent="0.35">
      <c r="A1060" s="216">
        <f t="shared" si="169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170"/>
        <v>419.9</v>
      </c>
      <c r="G1060" s="8"/>
      <c r="H1060" s="8"/>
      <c r="I1060" s="18">
        <f t="shared" si="164"/>
        <v>0</v>
      </c>
      <c r="J1060" s="18">
        <f t="shared" si="165"/>
        <v>0</v>
      </c>
      <c r="K1060" s="10">
        <f t="shared" si="166"/>
        <v>0</v>
      </c>
      <c r="L1060" s="205">
        <v>0</v>
      </c>
      <c r="M1060" s="202">
        <v>0</v>
      </c>
      <c r="N1060" s="10">
        <f t="shared" si="167"/>
        <v>0</v>
      </c>
      <c r="O1060" s="11">
        <f t="shared" si="168"/>
        <v>0</v>
      </c>
    </row>
    <row r="1061" spans="1:15" x14ac:dyDescent="0.35">
      <c r="A1061" s="216">
        <f t="shared" si="169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si="170"/>
        <v>551.79999999999995</v>
      </c>
      <c r="G1061" s="8"/>
      <c r="H1061" s="8"/>
      <c r="I1061" s="18">
        <f t="shared" si="164"/>
        <v>0</v>
      </c>
      <c r="J1061" s="18">
        <f t="shared" si="165"/>
        <v>0</v>
      </c>
      <c r="K1061" s="10">
        <f t="shared" si="166"/>
        <v>0</v>
      </c>
      <c r="L1061" s="205">
        <v>0</v>
      </c>
      <c r="M1061" s="202">
        <v>0</v>
      </c>
      <c r="N1061" s="10">
        <f t="shared" si="167"/>
        <v>0</v>
      </c>
      <c r="O1061" s="11">
        <f t="shared" si="168"/>
        <v>0</v>
      </c>
    </row>
    <row r="1062" spans="1:15" x14ac:dyDescent="0.35">
      <c r="A1062" s="216">
        <f t="shared" si="169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170"/>
        <v>551.20000000000005</v>
      </c>
      <c r="G1062" s="8"/>
      <c r="H1062" s="8"/>
      <c r="I1062" s="18">
        <f t="shared" ref="I1062:I1109" si="171">H1062/840</f>
        <v>0</v>
      </c>
      <c r="J1062" s="18">
        <f t="shared" si="165"/>
        <v>0</v>
      </c>
      <c r="K1062" s="10">
        <f t="shared" si="166"/>
        <v>0</v>
      </c>
      <c r="L1062" s="205">
        <v>0</v>
      </c>
      <c r="M1062" s="202">
        <v>0</v>
      </c>
      <c r="N1062" s="10">
        <f t="shared" si="167"/>
        <v>0</v>
      </c>
      <c r="O1062" s="11">
        <f t="shared" si="168"/>
        <v>0</v>
      </c>
    </row>
    <row r="1063" spans="1:15" x14ac:dyDescent="0.35">
      <c r="A1063" s="216">
        <f t="shared" si="169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170"/>
        <v>317.2</v>
      </c>
      <c r="G1063" s="8"/>
      <c r="H1063" s="8"/>
      <c r="I1063" s="18">
        <f t="shared" si="171"/>
        <v>0</v>
      </c>
      <c r="J1063" s="18">
        <f t="shared" si="165"/>
        <v>0</v>
      </c>
      <c r="K1063" s="10">
        <f t="shared" si="166"/>
        <v>0</v>
      </c>
      <c r="L1063" s="205">
        <v>0</v>
      </c>
      <c r="M1063" s="202">
        <v>0</v>
      </c>
      <c r="N1063" s="10">
        <f t="shared" si="167"/>
        <v>0</v>
      </c>
      <c r="O1063" s="11">
        <f t="shared" si="168"/>
        <v>0</v>
      </c>
    </row>
    <row r="1064" spans="1:15" x14ac:dyDescent="0.35">
      <c r="A1064" s="216">
        <f t="shared" si="169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170"/>
        <v>554.52</v>
      </c>
      <c r="G1064" s="8"/>
      <c r="H1064" s="8"/>
      <c r="I1064" s="18">
        <f t="shared" si="171"/>
        <v>0</v>
      </c>
      <c r="J1064" s="18">
        <f t="shared" si="165"/>
        <v>0</v>
      </c>
      <c r="K1064" s="10">
        <f t="shared" si="166"/>
        <v>0</v>
      </c>
      <c r="L1064" s="205">
        <v>0</v>
      </c>
      <c r="M1064" s="202">
        <v>0</v>
      </c>
      <c r="N1064" s="10">
        <f t="shared" si="167"/>
        <v>0</v>
      </c>
      <c r="O1064" s="11">
        <f t="shared" si="168"/>
        <v>0</v>
      </c>
    </row>
    <row r="1065" spans="1:15" x14ac:dyDescent="0.35">
      <c r="A1065" s="216">
        <f t="shared" si="169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170"/>
        <v>315</v>
      </c>
      <c r="G1065" s="8"/>
      <c r="H1065" s="8"/>
      <c r="I1065" s="18">
        <f t="shared" si="171"/>
        <v>0</v>
      </c>
      <c r="J1065" s="18">
        <f t="shared" si="165"/>
        <v>0</v>
      </c>
      <c r="K1065" s="10">
        <f t="shared" si="166"/>
        <v>0</v>
      </c>
      <c r="L1065" s="205">
        <v>0</v>
      </c>
      <c r="M1065" s="202">
        <v>0</v>
      </c>
      <c r="N1065" s="10">
        <f t="shared" si="167"/>
        <v>0</v>
      </c>
      <c r="O1065" s="11">
        <f t="shared" si="168"/>
        <v>0</v>
      </c>
    </row>
    <row r="1066" spans="1:15" x14ac:dyDescent="0.35">
      <c r="A1066" s="216">
        <f t="shared" si="169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170"/>
        <v>930.4</v>
      </c>
      <c r="G1066" s="8">
        <v>62</v>
      </c>
      <c r="H1066" s="8">
        <v>62</v>
      </c>
      <c r="I1066" s="18">
        <f t="shared" si="171"/>
        <v>7.3809523809523811E-2</v>
      </c>
      <c r="J1066" s="18">
        <f t="shared" si="165"/>
        <v>316.01178571428568</v>
      </c>
      <c r="K1066" s="10">
        <f t="shared" si="166"/>
        <v>69.522592857142854</v>
      </c>
      <c r="L1066" s="205">
        <v>135.80952380952382</v>
      </c>
      <c r="M1066" s="202">
        <v>7.3632380952380956</v>
      </c>
      <c r="N1066" s="10">
        <f t="shared" si="167"/>
        <v>528.70714047619049</v>
      </c>
      <c r="O1066" s="11">
        <f t="shared" si="168"/>
        <v>0.56825788959177825</v>
      </c>
    </row>
    <row r="1067" spans="1:15" x14ac:dyDescent="0.35">
      <c r="A1067" s="216">
        <f t="shared" si="169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70"/>
        <v>4237</v>
      </c>
      <c r="G1067" s="8">
        <v>349</v>
      </c>
      <c r="H1067" s="8">
        <v>437</v>
      </c>
      <c r="I1067" s="18">
        <f t="shared" si="171"/>
        <v>0.52023809523809528</v>
      </c>
      <c r="J1067" s="18">
        <f t="shared" si="165"/>
        <v>2227.3733928571428</v>
      </c>
      <c r="K1067" s="10">
        <f t="shared" si="166"/>
        <v>490.02214642857143</v>
      </c>
      <c r="L1067" s="205">
        <v>957.2380952380953</v>
      </c>
      <c r="M1067" s="202">
        <v>51.898952380952387</v>
      </c>
      <c r="N1067" s="10">
        <f t="shared" si="167"/>
        <v>3726.532586904762</v>
      </c>
      <c r="O1067" s="11">
        <f t="shared" si="168"/>
        <v>0.88794619398226315</v>
      </c>
    </row>
    <row r="1068" spans="1:15" x14ac:dyDescent="0.35">
      <c r="A1068" s="216">
        <f t="shared" si="169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170"/>
        <v>313.39999999999998</v>
      </c>
      <c r="G1068" s="8"/>
      <c r="H1068" s="8"/>
      <c r="I1068" s="18">
        <f t="shared" si="171"/>
        <v>0</v>
      </c>
      <c r="J1068" s="18">
        <f t="shared" si="165"/>
        <v>0</v>
      </c>
      <c r="K1068" s="10">
        <f t="shared" si="166"/>
        <v>0</v>
      </c>
      <c r="L1068" s="205">
        <v>0</v>
      </c>
      <c r="M1068" s="202">
        <v>0</v>
      </c>
      <c r="N1068" s="10">
        <f t="shared" si="167"/>
        <v>0</v>
      </c>
      <c r="O1068" s="11">
        <f t="shared" si="168"/>
        <v>0</v>
      </c>
    </row>
    <row r="1069" spans="1:15" x14ac:dyDescent="0.35">
      <c r="A1069" s="216">
        <f t="shared" si="169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170"/>
        <v>311</v>
      </c>
      <c r="G1069" s="8"/>
      <c r="H1069" s="8"/>
      <c r="I1069" s="18">
        <f t="shared" si="171"/>
        <v>0</v>
      </c>
      <c r="J1069" s="18">
        <f t="shared" si="165"/>
        <v>0</v>
      </c>
      <c r="K1069" s="10">
        <f t="shared" si="166"/>
        <v>0</v>
      </c>
      <c r="L1069" s="205">
        <v>0</v>
      </c>
      <c r="M1069" s="202">
        <v>0</v>
      </c>
      <c r="N1069" s="10">
        <f t="shared" si="167"/>
        <v>0</v>
      </c>
      <c r="O1069" s="11">
        <f t="shared" si="168"/>
        <v>0</v>
      </c>
    </row>
    <row r="1070" spans="1:15" x14ac:dyDescent="0.35">
      <c r="A1070" s="216">
        <f t="shared" si="169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170"/>
        <v>302.3</v>
      </c>
      <c r="G1070" s="8"/>
      <c r="H1070" s="8"/>
      <c r="I1070" s="18">
        <f t="shared" si="171"/>
        <v>0</v>
      </c>
      <c r="J1070" s="18">
        <f t="shared" si="165"/>
        <v>0</v>
      </c>
      <c r="K1070" s="10">
        <f t="shared" si="166"/>
        <v>0</v>
      </c>
      <c r="L1070" s="205">
        <v>0</v>
      </c>
      <c r="M1070" s="202">
        <v>0</v>
      </c>
      <c r="N1070" s="10">
        <f t="shared" si="167"/>
        <v>0</v>
      </c>
      <c r="O1070" s="11">
        <f t="shared" si="168"/>
        <v>0</v>
      </c>
    </row>
    <row r="1071" spans="1:15" x14ac:dyDescent="0.35">
      <c r="A1071" s="216">
        <f t="shared" si="169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170"/>
        <v>314.10000000000002</v>
      </c>
      <c r="G1071" s="8"/>
      <c r="H1071" s="8"/>
      <c r="I1071" s="18">
        <f t="shared" si="171"/>
        <v>0</v>
      </c>
      <c r="J1071" s="18">
        <f t="shared" si="165"/>
        <v>0</v>
      </c>
      <c r="K1071" s="10">
        <f t="shared" si="166"/>
        <v>0</v>
      </c>
      <c r="L1071" s="205">
        <v>0</v>
      </c>
      <c r="M1071" s="202">
        <v>0</v>
      </c>
      <c r="N1071" s="10">
        <f t="shared" si="167"/>
        <v>0</v>
      </c>
      <c r="O1071" s="11">
        <f t="shared" si="168"/>
        <v>0</v>
      </c>
    </row>
    <row r="1072" spans="1:15" x14ac:dyDescent="0.35">
      <c r="A1072" s="216">
        <f t="shared" si="169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170"/>
        <v>317.10000000000002</v>
      </c>
      <c r="G1072" s="8"/>
      <c r="H1072" s="8"/>
      <c r="I1072" s="18">
        <f t="shared" si="171"/>
        <v>0</v>
      </c>
      <c r="J1072" s="18">
        <f t="shared" si="165"/>
        <v>0</v>
      </c>
      <c r="K1072" s="10">
        <f t="shared" si="166"/>
        <v>0</v>
      </c>
      <c r="L1072" s="205">
        <v>0</v>
      </c>
      <c r="M1072" s="202">
        <v>0</v>
      </c>
      <c r="N1072" s="10">
        <f t="shared" si="167"/>
        <v>0</v>
      </c>
      <c r="O1072" s="11">
        <f t="shared" si="168"/>
        <v>0</v>
      </c>
    </row>
    <row r="1073" spans="1:15" x14ac:dyDescent="0.35">
      <c r="A1073" s="216">
        <f t="shared" si="169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170"/>
        <v>126.9</v>
      </c>
      <c r="G1073" s="8"/>
      <c r="H1073" s="8"/>
      <c r="I1073" s="18">
        <f t="shared" si="171"/>
        <v>0</v>
      </c>
      <c r="J1073" s="18">
        <f t="shared" si="165"/>
        <v>0</v>
      </c>
      <c r="K1073" s="10">
        <f t="shared" si="166"/>
        <v>0</v>
      </c>
      <c r="L1073" s="205">
        <v>0</v>
      </c>
      <c r="M1073" s="202">
        <v>0</v>
      </c>
      <c r="N1073" s="10">
        <f t="shared" si="167"/>
        <v>0</v>
      </c>
      <c r="O1073" s="11">
        <f t="shared" si="168"/>
        <v>0</v>
      </c>
    </row>
    <row r="1074" spans="1:15" x14ac:dyDescent="0.35">
      <c r="A1074" s="216">
        <f t="shared" si="169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170"/>
        <v>137</v>
      </c>
      <c r="G1074" s="8"/>
      <c r="H1074" s="8"/>
      <c r="I1074" s="18">
        <f t="shared" si="171"/>
        <v>0</v>
      </c>
      <c r="J1074" s="18">
        <f t="shared" si="165"/>
        <v>0</v>
      </c>
      <c r="K1074" s="10">
        <f t="shared" si="166"/>
        <v>0</v>
      </c>
      <c r="L1074" s="205">
        <v>0</v>
      </c>
      <c r="M1074" s="202">
        <v>0</v>
      </c>
      <c r="N1074" s="10">
        <f t="shared" si="167"/>
        <v>0</v>
      </c>
      <c r="O1074" s="11">
        <f t="shared" si="168"/>
        <v>0</v>
      </c>
    </row>
    <row r="1075" spans="1:15" x14ac:dyDescent="0.35">
      <c r="A1075" s="216">
        <f t="shared" si="169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170"/>
        <v>135.30000000000001</v>
      </c>
      <c r="G1075" s="8"/>
      <c r="H1075" s="8"/>
      <c r="I1075" s="18">
        <f t="shared" si="171"/>
        <v>0</v>
      </c>
      <c r="J1075" s="18">
        <f t="shared" si="165"/>
        <v>0</v>
      </c>
      <c r="K1075" s="10">
        <f t="shared" si="166"/>
        <v>0</v>
      </c>
      <c r="L1075" s="205">
        <v>0</v>
      </c>
      <c r="M1075" s="202">
        <v>0</v>
      </c>
      <c r="N1075" s="10">
        <f t="shared" si="167"/>
        <v>0</v>
      </c>
      <c r="O1075" s="11">
        <f t="shared" si="168"/>
        <v>0</v>
      </c>
    </row>
    <row r="1076" spans="1:15" x14ac:dyDescent="0.35">
      <c r="A1076" s="216">
        <f t="shared" si="169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170"/>
        <v>149.19999999999999</v>
      </c>
      <c r="G1076" s="8"/>
      <c r="H1076" s="8"/>
      <c r="I1076" s="18">
        <f t="shared" si="171"/>
        <v>0</v>
      </c>
      <c r="J1076" s="18">
        <f t="shared" ref="J1076:J1114" si="172">I1076*$J$2</f>
        <v>0</v>
      </c>
      <c r="K1076" s="10">
        <f t="shared" si="166"/>
        <v>0</v>
      </c>
      <c r="L1076" s="205">
        <v>0</v>
      </c>
      <c r="M1076" s="202">
        <v>0</v>
      </c>
      <c r="N1076" s="10">
        <f t="shared" si="167"/>
        <v>0</v>
      </c>
      <c r="O1076" s="11">
        <f t="shared" si="168"/>
        <v>0</v>
      </c>
    </row>
    <row r="1077" spans="1:15" x14ac:dyDescent="0.35">
      <c r="A1077" s="216">
        <f t="shared" si="169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si="170"/>
        <v>378.9</v>
      </c>
      <c r="G1077" s="8"/>
      <c r="H1077" s="8"/>
      <c r="I1077" s="18">
        <f t="shared" si="171"/>
        <v>0</v>
      </c>
      <c r="J1077" s="18">
        <f t="shared" si="172"/>
        <v>0</v>
      </c>
      <c r="K1077" s="10">
        <f t="shared" si="166"/>
        <v>0</v>
      </c>
      <c r="L1077" s="205">
        <v>0</v>
      </c>
      <c r="M1077" s="202">
        <v>0</v>
      </c>
      <c r="N1077" s="10">
        <f t="shared" si="167"/>
        <v>0</v>
      </c>
      <c r="O1077" s="11">
        <f t="shared" si="168"/>
        <v>0</v>
      </c>
    </row>
    <row r="1078" spans="1:15" x14ac:dyDescent="0.35">
      <c r="A1078" s="216">
        <f t="shared" si="169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170"/>
        <v>4438.16</v>
      </c>
      <c r="G1078" s="8">
        <v>380</v>
      </c>
      <c r="H1078" s="8">
        <v>380</v>
      </c>
      <c r="I1078" s="18">
        <f t="shared" si="171"/>
        <v>0.45238095238095238</v>
      </c>
      <c r="J1078" s="18">
        <f t="shared" si="172"/>
        <v>1936.8464285714285</v>
      </c>
      <c r="K1078" s="10">
        <f t="shared" si="166"/>
        <v>426.10621428571426</v>
      </c>
      <c r="L1078" s="205">
        <v>832.38095238095241</v>
      </c>
      <c r="M1078" s="202">
        <v>45.12952380952381</v>
      </c>
      <c r="N1078" s="10">
        <f t="shared" si="167"/>
        <v>3240.4631190476189</v>
      </c>
      <c r="O1078" s="11">
        <f t="shared" si="168"/>
        <v>0.74413688302820857</v>
      </c>
    </row>
    <row r="1079" spans="1:15" x14ac:dyDescent="0.35">
      <c r="A1079" s="216">
        <f t="shared" si="169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170"/>
        <v>1768.02</v>
      </c>
      <c r="G1079" s="8">
        <v>113</v>
      </c>
      <c r="H1079" s="8">
        <v>113</v>
      </c>
      <c r="I1079" s="18">
        <f t="shared" si="171"/>
        <v>0.13452380952380952</v>
      </c>
      <c r="J1079" s="18">
        <f t="shared" si="172"/>
        <v>575.95696428571421</v>
      </c>
      <c r="K1079" s="10">
        <f t="shared" si="166"/>
        <v>126.71053214285713</v>
      </c>
      <c r="L1079" s="205">
        <v>247.52380952380952</v>
      </c>
      <c r="M1079" s="202">
        <v>13.420095238095238</v>
      </c>
      <c r="N1079" s="10">
        <f t="shared" si="167"/>
        <v>963.61140119047604</v>
      </c>
      <c r="O1079" s="11">
        <f t="shared" si="168"/>
        <v>0.54502290765402883</v>
      </c>
    </row>
    <row r="1080" spans="1:15" x14ac:dyDescent="0.35">
      <c r="A1080" s="216">
        <f t="shared" si="169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170"/>
        <v>126.3</v>
      </c>
      <c r="G1080" s="8"/>
      <c r="H1080" s="8"/>
      <c r="I1080" s="18">
        <f t="shared" si="171"/>
        <v>0</v>
      </c>
      <c r="J1080" s="18">
        <f t="shared" si="172"/>
        <v>0</v>
      </c>
      <c r="K1080" s="10">
        <f t="shared" si="166"/>
        <v>0</v>
      </c>
      <c r="L1080" s="205">
        <v>0</v>
      </c>
      <c r="M1080" s="202">
        <v>0</v>
      </c>
      <c r="N1080" s="10">
        <f t="shared" si="167"/>
        <v>0</v>
      </c>
      <c r="O1080" s="11">
        <f t="shared" si="168"/>
        <v>0</v>
      </c>
    </row>
    <row r="1081" spans="1:15" x14ac:dyDescent="0.35">
      <c r="A1081" s="216">
        <f t="shared" si="169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170"/>
        <v>943.1</v>
      </c>
      <c r="G1081" s="8"/>
      <c r="H1081" s="8"/>
      <c r="I1081" s="18">
        <f t="shared" si="171"/>
        <v>0</v>
      </c>
      <c r="J1081" s="18">
        <f t="shared" si="172"/>
        <v>0</v>
      </c>
      <c r="K1081" s="10">
        <f t="shared" si="166"/>
        <v>0</v>
      </c>
      <c r="L1081" s="205">
        <v>0</v>
      </c>
      <c r="M1081" s="202">
        <v>0</v>
      </c>
      <c r="N1081" s="10">
        <f t="shared" si="167"/>
        <v>0</v>
      </c>
      <c r="O1081" s="11">
        <f t="shared" si="168"/>
        <v>0</v>
      </c>
    </row>
    <row r="1082" spans="1:15" x14ac:dyDescent="0.35">
      <c r="A1082" s="216">
        <f t="shared" si="169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170"/>
        <v>13043.19</v>
      </c>
      <c r="G1082" s="8">
        <v>1506</v>
      </c>
      <c r="H1082" s="8">
        <v>1506</v>
      </c>
      <c r="I1082" s="18">
        <f t="shared" si="171"/>
        <v>1.7928571428571429</v>
      </c>
      <c r="J1082" s="18">
        <f t="shared" si="172"/>
        <v>7676.0282142857141</v>
      </c>
      <c r="K1082" s="10">
        <f t="shared" si="166"/>
        <v>1688.726207142857</v>
      </c>
      <c r="L1082" s="205">
        <v>3298.8571428571431</v>
      </c>
      <c r="M1082" s="202">
        <v>178.85542857142858</v>
      </c>
      <c r="N1082" s="10">
        <f t="shared" si="167"/>
        <v>12842.466992857144</v>
      </c>
      <c r="O1082" s="11">
        <f t="shared" si="168"/>
        <v>0.99251789843462257</v>
      </c>
    </row>
    <row r="1083" spans="1:15" x14ac:dyDescent="0.35">
      <c r="A1083" s="216">
        <f t="shared" si="169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170"/>
        <v>222</v>
      </c>
      <c r="G1083" s="8"/>
      <c r="H1083" s="8"/>
      <c r="I1083" s="18">
        <f t="shared" si="171"/>
        <v>0</v>
      </c>
      <c r="J1083" s="18">
        <f t="shared" si="172"/>
        <v>0</v>
      </c>
      <c r="K1083" s="10">
        <f t="shared" si="166"/>
        <v>0</v>
      </c>
      <c r="L1083" s="205">
        <v>0</v>
      </c>
      <c r="M1083" s="202">
        <v>0</v>
      </c>
      <c r="N1083" s="10">
        <f t="shared" si="167"/>
        <v>0</v>
      </c>
      <c r="O1083" s="11">
        <f t="shared" si="168"/>
        <v>0</v>
      </c>
    </row>
    <row r="1084" spans="1:15" x14ac:dyDescent="0.35">
      <c r="A1084" s="216">
        <f t="shared" si="169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170"/>
        <v>6404.15</v>
      </c>
      <c r="G1084" s="8">
        <v>540</v>
      </c>
      <c r="H1084" s="8">
        <v>540</v>
      </c>
      <c r="I1084" s="18">
        <f t="shared" si="171"/>
        <v>0.6428571428571429</v>
      </c>
      <c r="J1084" s="18">
        <f t="shared" si="172"/>
        <v>2752.3607142857145</v>
      </c>
      <c r="K1084" s="10">
        <f t="shared" si="166"/>
        <v>605.51935714285719</v>
      </c>
      <c r="L1084" s="205">
        <v>1182.8571428571429</v>
      </c>
      <c r="M1084" s="202">
        <v>64.131428571428586</v>
      </c>
      <c r="N1084" s="10">
        <f t="shared" si="167"/>
        <v>4604.8686428571436</v>
      </c>
      <c r="O1084" s="11">
        <f t="shared" si="168"/>
        <v>0.71904447004788208</v>
      </c>
    </row>
    <row r="1085" spans="1:15" x14ac:dyDescent="0.35">
      <c r="A1085" s="216">
        <f t="shared" si="169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170"/>
        <v>97.3</v>
      </c>
      <c r="G1085" s="8"/>
      <c r="H1085" s="8"/>
      <c r="I1085" s="18">
        <f t="shared" si="171"/>
        <v>0</v>
      </c>
      <c r="J1085" s="18">
        <f t="shared" si="172"/>
        <v>0</v>
      </c>
      <c r="K1085" s="10">
        <f t="shared" ref="K1085:K1116" si="173">J1085*0.22</f>
        <v>0</v>
      </c>
      <c r="L1085" s="205">
        <v>0</v>
      </c>
      <c r="M1085" s="202">
        <v>0</v>
      </c>
      <c r="N1085" s="10">
        <f t="shared" si="167"/>
        <v>0</v>
      </c>
      <c r="O1085" s="11">
        <f t="shared" si="168"/>
        <v>0</v>
      </c>
    </row>
    <row r="1086" spans="1:15" x14ac:dyDescent="0.35">
      <c r="A1086" s="216">
        <f t="shared" si="169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170"/>
        <v>6656</v>
      </c>
      <c r="G1086" s="8">
        <v>752</v>
      </c>
      <c r="H1086" s="8">
        <v>720</v>
      </c>
      <c r="I1086" s="18">
        <f t="shared" si="171"/>
        <v>0.8571428571428571</v>
      </c>
      <c r="J1086" s="18">
        <f t="shared" si="172"/>
        <v>3669.8142857142852</v>
      </c>
      <c r="K1086" s="10">
        <f t="shared" si="173"/>
        <v>807.35914285714273</v>
      </c>
      <c r="L1086" s="205">
        <v>1577.1428571428571</v>
      </c>
      <c r="M1086" s="202">
        <v>85.508571428571429</v>
      </c>
      <c r="N1086" s="10">
        <f t="shared" si="167"/>
        <v>6139.8248571428567</v>
      </c>
      <c r="O1086" s="11">
        <f t="shared" si="168"/>
        <v>0.92390713372099265</v>
      </c>
    </row>
    <row r="1087" spans="1:15" x14ac:dyDescent="0.35">
      <c r="A1087" s="216">
        <f t="shared" si="169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170"/>
        <v>7072</v>
      </c>
      <c r="G1087" s="8">
        <v>753</v>
      </c>
      <c r="H1087" s="8">
        <v>750</v>
      </c>
      <c r="I1087" s="18">
        <f t="shared" si="171"/>
        <v>0.8928571428571429</v>
      </c>
      <c r="J1087" s="18">
        <f t="shared" si="172"/>
        <v>3822.7232142857142</v>
      </c>
      <c r="K1087" s="10">
        <f t="shared" si="173"/>
        <v>840.99910714285716</v>
      </c>
      <c r="L1087" s="205">
        <v>1642.8571428571429</v>
      </c>
      <c r="M1087" s="202">
        <v>89.071428571428584</v>
      </c>
      <c r="N1087" s="10">
        <f t="shared" si="167"/>
        <v>6395.6508928571429</v>
      </c>
      <c r="O1087" s="11">
        <f t="shared" si="168"/>
        <v>0.90436240000808021</v>
      </c>
    </row>
    <row r="1088" spans="1:15" x14ac:dyDescent="0.35">
      <c r="A1088" s="216">
        <f t="shared" si="169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170"/>
        <v>10869.85</v>
      </c>
      <c r="G1088" s="8">
        <v>1108</v>
      </c>
      <c r="H1088" s="8">
        <v>1134</v>
      </c>
      <c r="I1088" s="18">
        <f t="shared" si="171"/>
        <v>1.35</v>
      </c>
      <c r="J1088" s="18">
        <f t="shared" si="172"/>
        <v>5779.9575000000004</v>
      </c>
      <c r="K1088" s="10">
        <f t="shared" si="173"/>
        <v>1271.5906500000001</v>
      </c>
      <c r="L1088" s="205">
        <v>2484</v>
      </c>
      <c r="M1088" s="202">
        <v>134.67600000000002</v>
      </c>
      <c r="N1088" s="10">
        <f t="shared" si="167"/>
        <v>9670.22415</v>
      </c>
      <c r="O1088" s="11">
        <f t="shared" si="168"/>
        <v>0.89063693801144816</v>
      </c>
    </row>
    <row r="1089" spans="1:15" x14ac:dyDescent="0.35">
      <c r="A1089" s="216">
        <f t="shared" si="169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170"/>
        <v>128</v>
      </c>
      <c r="G1089" s="8"/>
      <c r="H1089" s="8"/>
      <c r="I1089" s="18">
        <f t="shared" si="171"/>
        <v>0</v>
      </c>
      <c r="J1089" s="18">
        <f t="shared" si="172"/>
        <v>0</v>
      </c>
      <c r="K1089" s="10">
        <f t="shared" si="173"/>
        <v>0</v>
      </c>
      <c r="L1089" s="205">
        <v>0</v>
      </c>
      <c r="M1089" s="202">
        <v>0</v>
      </c>
      <c r="N1089" s="10">
        <f t="shared" si="167"/>
        <v>0</v>
      </c>
      <c r="O1089" s="11">
        <f t="shared" si="168"/>
        <v>0</v>
      </c>
    </row>
    <row r="1090" spans="1:15" x14ac:dyDescent="0.35">
      <c r="A1090" s="216">
        <f t="shared" si="169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170"/>
        <v>98.2</v>
      </c>
      <c r="G1090" s="8"/>
      <c r="H1090" s="8"/>
      <c r="I1090" s="18">
        <f t="shared" si="171"/>
        <v>0</v>
      </c>
      <c r="J1090" s="18">
        <f t="shared" si="172"/>
        <v>0</v>
      </c>
      <c r="K1090" s="10">
        <f t="shared" si="173"/>
        <v>0</v>
      </c>
      <c r="L1090" s="205">
        <v>0</v>
      </c>
      <c r="M1090" s="202">
        <v>0</v>
      </c>
      <c r="N1090" s="10">
        <f t="shared" si="167"/>
        <v>0</v>
      </c>
      <c r="O1090" s="11">
        <f t="shared" si="168"/>
        <v>0</v>
      </c>
    </row>
    <row r="1091" spans="1:15" x14ac:dyDescent="0.35">
      <c r="A1091" s="216">
        <f t="shared" si="169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170"/>
        <v>223.5</v>
      </c>
      <c r="G1091" s="8"/>
      <c r="H1091" s="8"/>
      <c r="I1091" s="18">
        <f t="shared" si="171"/>
        <v>0</v>
      </c>
      <c r="J1091" s="18">
        <f t="shared" si="172"/>
        <v>0</v>
      </c>
      <c r="K1091" s="10">
        <f t="shared" si="173"/>
        <v>0</v>
      </c>
      <c r="L1091" s="205">
        <v>0</v>
      </c>
      <c r="M1091" s="202">
        <v>0</v>
      </c>
      <c r="N1091" s="10">
        <f t="shared" si="167"/>
        <v>0</v>
      </c>
      <c r="O1091" s="11">
        <f t="shared" si="168"/>
        <v>0</v>
      </c>
    </row>
    <row r="1092" spans="1:15" x14ac:dyDescent="0.35">
      <c r="A1092" s="216">
        <f t="shared" si="169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si="170"/>
        <v>34.6</v>
      </c>
      <c r="G1092" s="8"/>
      <c r="H1092" s="8"/>
      <c r="I1092" s="18">
        <f t="shared" si="171"/>
        <v>0</v>
      </c>
      <c r="J1092" s="18">
        <f t="shared" si="172"/>
        <v>0</v>
      </c>
      <c r="K1092" s="10">
        <f t="shared" si="173"/>
        <v>0</v>
      </c>
      <c r="L1092" s="205">
        <v>0</v>
      </c>
      <c r="M1092" s="202">
        <v>0</v>
      </c>
      <c r="N1092" s="10">
        <f t="shared" si="167"/>
        <v>0</v>
      </c>
      <c r="O1092" s="11">
        <f t="shared" si="168"/>
        <v>0</v>
      </c>
    </row>
    <row r="1093" spans="1:15" x14ac:dyDescent="0.35">
      <c r="A1093" s="216">
        <f t="shared" si="169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170"/>
        <v>7086.2</v>
      </c>
      <c r="G1093" s="8">
        <v>738</v>
      </c>
      <c r="H1093" s="8">
        <v>751</v>
      </c>
      <c r="I1093" s="18">
        <f t="shared" si="171"/>
        <v>0.89404761904761909</v>
      </c>
      <c r="J1093" s="18">
        <f t="shared" si="172"/>
        <v>3827.8201785714286</v>
      </c>
      <c r="K1093" s="10">
        <f t="shared" si="173"/>
        <v>842.12043928571427</v>
      </c>
      <c r="L1093" s="205">
        <v>1645.047619047619</v>
      </c>
      <c r="M1093" s="202">
        <v>89.19019047619048</v>
      </c>
      <c r="N1093" s="10">
        <f t="shared" si="167"/>
        <v>6404.1784273809526</v>
      </c>
      <c r="O1093" s="11">
        <f t="shared" si="168"/>
        <v>0.90375355301585514</v>
      </c>
    </row>
    <row r="1094" spans="1:15" x14ac:dyDescent="0.35">
      <c r="A1094" s="216">
        <f t="shared" si="169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170"/>
        <v>145</v>
      </c>
      <c r="G1094" s="8"/>
      <c r="H1094" s="8"/>
      <c r="I1094" s="18">
        <f t="shared" si="171"/>
        <v>0</v>
      </c>
      <c r="J1094" s="18">
        <f t="shared" si="172"/>
        <v>0</v>
      </c>
      <c r="K1094" s="10">
        <f t="shared" si="173"/>
        <v>0</v>
      </c>
      <c r="L1094" s="205">
        <v>0</v>
      </c>
      <c r="M1094" s="202">
        <v>0</v>
      </c>
      <c r="N1094" s="10">
        <f t="shared" si="167"/>
        <v>0</v>
      </c>
      <c r="O1094" s="11">
        <f t="shared" si="168"/>
        <v>0</v>
      </c>
    </row>
    <row r="1095" spans="1:15" x14ac:dyDescent="0.35">
      <c r="A1095" s="216">
        <f t="shared" si="169"/>
        <v>189</v>
      </c>
      <c r="B1095" s="14" t="s">
        <v>522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170"/>
        <v>48.3</v>
      </c>
      <c r="G1095" s="8"/>
      <c r="H1095" s="8"/>
      <c r="I1095" s="18">
        <f t="shared" si="171"/>
        <v>0</v>
      </c>
      <c r="J1095" s="18">
        <f t="shared" si="172"/>
        <v>0</v>
      </c>
      <c r="K1095" s="10">
        <f t="shared" si="173"/>
        <v>0</v>
      </c>
      <c r="L1095" s="205">
        <v>0</v>
      </c>
      <c r="M1095" s="202">
        <v>0</v>
      </c>
      <c r="N1095" s="10">
        <f t="shared" si="167"/>
        <v>0</v>
      </c>
      <c r="O1095" s="11">
        <f t="shared" si="168"/>
        <v>0</v>
      </c>
    </row>
    <row r="1096" spans="1:15" x14ac:dyDescent="0.35">
      <c r="A1096" s="216">
        <f t="shared" si="169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170"/>
        <v>4464.3</v>
      </c>
      <c r="G1096" s="8">
        <v>401</v>
      </c>
      <c r="H1096" s="8">
        <v>401</v>
      </c>
      <c r="I1096" s="18">
        <f t="shared" si="171"/>
        <v>0.47738095238095241</v>
      </c>
      <c r="J1096" s="18">
        <f t="shared" si="172"/>
        <v>2043.8826785714286</v>
      </c>
      <c r="K1096" s="10">
        <f t="shared" si="173"/>
        <v>449.65418928571432</v>
      </c>
      <c r="L1096" s="205">
        <v>878.38095238095241</v>
      </c>
      <c r="M1096" s="202">
        <v>47.623523809523817</v>
      </c>
      <c r="N1096" s="10">
        <f t="shared" si="167"/>
        <v>3419.5413440476191</v>
      </c>
      <c r="O1096" s="11">
        <f t="shared" si="168"/>
        <v>0.76597480994727485</v>
      </c>
    </row>
    <row r="1097" spans="1:15" x14ac:dyDescent="0.35">
      <c r="A1097" s="216">
        <f t="shared" si="169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170"/>
        <v>4580.7000000000007</v>
      </c>
      <c r="G1097" s="8">
        <v>401</v>
      </c>
      <c r="H1097" s="8">
        <v>401</v>
      </c>
      <c r="I1097" s="18">
        <f t="shared" si="171"/>
        <v>0.47738095238095241</v>
      </c>
      <c r="J1097" s="18">
        <f t="shared" si="172"/>
        <v>2043.8826785714286</v>
      </c>
      <c r="K1097" s="10">
        <f t="shared" si="173"/>
        <v>449.65418928571432</v>
      </c>
      <c r="L1097" s="205">
        <v>878.38095238095241</v>
      </c>
      <c r="M1097" s="202">
        <v>47.623523809523817</v>
      </c>
      <c r="N1097" s="10">
        <f t="shared" ref="N1097:N1114" si="174">J1097+K1097+L1097+M1097</f>
        <v>3419.5413440476191</v>
      </c>
      <c r="O1097" s="11">
        <f t="shared" ref="O1097:O1116" si="175">N1097/C1097</f>
        <v>0.76968158459701519</v>
      </c>
    </row>
    <row r="1098" spans="1:15" x14ac:dyDescent="0.35">
      <c r="A1098" s="216">
        <f t="shared" si="169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170"/>
        <v>4605.3999999999996</v>
      </c>
      <c r="G1098" s="8">
        <v>401</v>
      </c>
      <c r="H1098" s="8">
        <v>401</v>
      </c>
      <c r="I1098" s="18">
        <f t="shared" si="171"/>
        <v>0.47738095238095241</v>
      </c>
      <c r="J1098" s="18">
        <f t="shared" si="172"/>
        <v>2043.8826785714286</v>
      </c>
      <c r="K1098" s="10">
        <f t="shared" si="173"/>
        <v>449.65418928571432</v>
      </c>
      <c r="L1098" s="205">
        <v>878.38095238095241</v>
      </c>
      <c r="M1098" s="202">
        <v>47.623523809523817</v>
      </c>
      <c r="N1098" s="10">
        <f t="shared" si="174"/>
        <v>3419.5413440476191</v>
      </c>
      <c r="O1098" s="11">
        <f t="shared" si="175"/>
        <v>0.74250691450202355</v>
      </c>
    </row>
    <row r="1099" spans="1:15" x14ac:dyDescent="0.35">
      <c r="A1099" s="216">
        <f t="shared" ref="A1099:A1114" si="176">A1098+1</f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170"/>
        <v>3144.4</v>
      </c>
      <c r="G1099" s="8">
        <v>273</v>
      </c>
      <c r="H1099" s="8">
        <v>273</v>
      </c>
      <c r="I1099" s="18">
        <f t="shared" si="171"/>
        <v>0.32500000000000001</v>
      </c>
      <c r="J1099" s="18">
        <f t="shared" si="172"/>
        <v>1391.4712500000001</v>
      </c>
      <c r="K1099" s="10">
        <f t="shared" si="173"/>
        <v>306.12367499999999</v>
      </c>
      <c r="L1099" s="205">
        <v>598</v>
      </c>
      <c r="M1099" s="202">
        <v>32.422000000000004</v>
      </c>
      <c r="N1099" s="10">
        <f t="shared" si="174"/>
        <v>2328.0169250000004</v>
      </c>
      <c r="O1099" s="11">
        <f t="shared" si="175"/>
        <v>0.74036920398168182</v>
      </c>
    </row>
    <row r="1100" spans="1:15" x14ac:dyDescent="0.35">
      <c r="A1100" s="216">
        <f t="shared" si="176"/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170"/>
        <v>3129.44</v>
      </c>
      <c r="G1100" s="8">
        <v>273</v>
      </c>
      <c r="H1100" s="8">
        <v>273</v>
      </c>
      <c r="I1100" s="18">
        <f t="shared" si="171"/>
        <v>0.32500000000000001</v>
      </c>
      <c r="J1100" s="18">
        <f t="shared" si="172"/>
        <v>1391.4712500000001</v>
      </c>
      <c r="K1100" s="10">
        <f t="shared" si="173"/>
        <v>306.12367499999999</v>
      </c>
      <c r="L1100" s="205">
        <v>598</v>
      </c>
      <c r="M1100" s="202">
        <v>32.422000000000004</v>
      </c>
      <c r="N1100" s="10">
        <f t="shared" si="174"/>
        <v>2328.0169250000004</v>
      </c>
      <c r="O1100" s="11">
        <f t="shared" si="175"/>
        <v>0.74390847084462408</v>
      </c>
    </row>
    <row r="1101" spans="1:15" x14ac:dyDescent="0.35">
      <c r="A1101" s="216">
        <f t="shared" si="176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170"/>
        <v>2023.28</v>
      </c>
      <c r="G1101" s="81">
        <v>189</v>
      </c>
      <c r="H1101" s="81">
        <v>378</v>
      </c>
      <c r="I1101" s="18">
        <f t="shared" si="171"/>
        <v>0.45</v>
      </c>
      <c r="J1101" s="18">
        <f t="shared" si="172"/>
        <v>1926.6524999999999</v>
      </c>
      <c r="K1101" s="10">
        <f t="shared" si="173"/>
        <v>423.86354999999998</v>
      </c>
      <c r="L1101" s="205">
        <v>828</v>
      </c>
      <c r="M1101" s="202">
        <v>44.892000000000003</v>
      </c>
      <c r="N1101" s="10">
        <f t="shared" si="174"/>
        <v>3223.4080499999995</v>
      </c>
      <c r="O1101" s="11">
        <f t="shared" si="175"/>
        <v>1.5931596467122691</v>
      </c>
    </row>
    <row r="1102" spans="1:15" x14ac:dyDescent="0.35">
      <c r="A1102" s="216">
        <f t="shared" si="176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>C1102+D1102+E1102</f>
        <v>1913.79</v>
      </c>
      <c r="G1102" s="8"/>
      <c r="H1102" s="8">
        <v>122</v>
      </c>
      <c r="I1102" s="18">
        <f t="shared" si="171"/>
        <v>0.14523809523809525</v>
      </c>
      <c r="J1102" s="18">
        <f t="shared" si="172"/>
        <v>621.82964285714286</v>
      </c>
      <c r="K1102" s="10">
        <f t="shared" si="173"/>
        <v>136.80252142857142</v>
      </c>
      <c r="L1102" s="205">
        <v>267.23809523809524</v>
      </c>
      <c r="M1102" s="202">
        <v>14.488952380952384</v>
      </c>
      <c r="N1102" s="10">
        <f t="shared" si="174"/>
        <v>1040.3592119047619</v>
      </c>
      <c r="O1102" s="11">
        <f t="shared" si="175"/>
        <v>0.54361200126699472</v>
      </c>
    </row>
    <row r="1103" spans="1:15" x14ac:dyDescent="0.35">
      <c r="A1103" s="216">
        <f t="shared" si="176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>C1103+D1103+E1103</f>
        <v>695.35</v>
      </c>
      <c r="G1103" s="8"/>
      <c r="H1103" s="8"/>
      <c r="I1103" s="18">
        <f t="shared" si="171"/>
        <v>0</v>
      </c>
      <c r="J1103" s="18">
        <f t="shared" si="172"/>
        <v>0</v>
      </c>
      <c r="K1103" s="10">
        <f t="shared" si="173"/>
        <v>0</v>
      </c>
      <c r="L1103" s="205">
        <v>0</v>
      </c>
      <c r="M1103" s="202">
        <v>0</v>
      </c>
      <c r="N1103" s="10">
        <f t="shared" si="174"/>
        <v>0</v>
      </c>
      <c r="O1103" s="11">
        <f t="shared" si="175"/>
        <v>0</v>
      </c>
    </row>
    <row r="1104" spans="1:15" x14ac:dyDescent="0.35">
      <c r="A1104" s="216">
        <f t="shared" si="176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 t="shared" ref="F1104:F1114" si="177">C1104+D1104+E1104</f>
        <v>1487.8</v>
      </c>
      <c r="G1104" s="8"/>
      <c r="H1104" s="8">
        <v>98</v>
      </c>
      <c r="I1104" s="18">
        <f t="shared" si="171"/>
        <v>0.11666666666666667</v>
      </c>
      <c r="J1104" s="18">
        <f t="shared" si="172"/>
        <v>499.5025</v>
      </c>
      <c r="K1104" s="10">
        <f t="shared" si="173"/>
        <v>109.89055</v>
      </c>
      <c r="L1104" s="205">
        <v>214.66666666666666</v>
      </c>
      <c r="M1104" s="202">
        <v>11.638666666666667</v>
      </c>
      <c r="N1104" s="10">
        <f t="shared" si="174"/>
        <v>835.69838333333337</v>
      </c>
      <c r="O1104" s="11">
        <f t="shared" si="175"/>
        <v>0.56170075502979799</v>
      </c>
    </row>
    <row r="1105" spans="1:15" x14ac:dyDescent="0.35">
      <c r="A1105" s="216">
        <f t="shared" si="176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 t="shared" si="177"/>
        <v>1266.08</v>
      </c>
      <c r="G1105" s="8"/>
      <c r="H1105" s="8">
        <v>91.2</v>
      </c>
      <c r="I1105" s="18">
        <f t="shared" si="171"/>
        <v>0.10857142857142857</v>
      </c>
      <c r="J1105" s="18">
        <f t="shared" si="172"/>
        <v>464.84314285714282</v>
      </c>
      <c r="K1105" s="10">
        <f t="shared" si="173"/>
        <v>102.26549142857142</v>
      </c>
      <c r="L1105" s="205">
        <v>199.77142857142857</v>
      </c>
      <c r="M1105" s="202">
        <v>10.831085714285715</v>
      </c>
      <c r="N1105" s="10">
        <f t="shared" si="174"/>
        <v>777.71114857142857</v>
      </c>
      <c r="O1105" s="11">
        <f t="shared" si="175"/>
        <v>0.61426698831940207</v>
      </c>
    </row>
    <row r="1106" spans="1:15" x14ac:dyDescent="0.35">
      <c r="A1106" s="216">
        <f t="shared" si="176"/>
        <v>200</v>
      </c>
      <c r="B1106" s="14" t="s">
        <v>550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 t="shared" si="177"/>
        <v>3679.6</v>
      </c>
      <c r="G1106" s="8"/>
      <c r="H1106" s="8">
        <v>490</v>
      </c>
      <c r="I1106" s="18">
        <f t="shared" si="171"/>
        <v>0.58333333333333337</v>
      </c>
      <c r="J1106" s="18">
        <f t="shared" si="172"/>
        <v>2497.5125000000003</v>
      </c>
      <c r="K1106" s="10">
        <f t="shared" si="173"/>
        <v>549.45275000000004</v>
      </c>
      <c r="L1106" s="205">
        <v>1073.3333333333335</v>
      </c>
      <c r="M1106" s="202">
        <v>58.193333333333342</v>
      </c>
      <c r="N1106" s="10">
        <f t="shared" si="174"/>
        <v>4178.4919166666668</v>
      </c>
      <c r="O1106" s="11">
        <f t="shared" si="175"/>
        <v>1.1355831929195204</v>
      </c>
    </row>
    <row r="1107" spans="1:15" x14ac:dyDescent="0.35">
      <c r="A1107" s="216">
        <f t="shared" si="176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 t="shared" si="177"/>
        <v>1671.2</v>
      </c>
      <c r="G1107" s="8"/>
      <c r="H1107" s="8">
        <v>209.9</v>
      </c>
      <c r="I1107" s="18">
        <v>0.2498809523809524</v>
      </c>
      <c r="J1107" s="18">
        <f t="shared" si="172"/>
        <v>1069.8528035714287</v>
      </c>
      <c r="K1107" s="10">
        <f t="shared" si="173"/>
        <v>235.36761678571432</v>
      </c>
      <c r="L1107" s="205">
        <v>459.78095238095239</v>
      </c>
      <c r="M1107" s="202">
        <v>16.203280476190479</v>
      </c>
      <c r="N1107" s="10">
        <f t="shared" si="174"/>
        <v>1781.2046532142858</v>
      </c>
      <c r="O1107" s="11">
        <f t="shared" si="175"/>
        <v>1.1093010233631972</v>
      </c>
    </row>
    <row r="1108" spans="1:15" x14ac:dyDescent="0.35">
      <c r="A1108" s="216">
        <f t="shared" si="176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 t="shared" si="177"/>
        <v>632.79999999999995</v>
      </c>
      <c r="G1108" s="8"/>
      <c r="H1108" s="8">
        <v>0</v>
      </c>
      <c r="I1108" s="18">
        <v>0</v>
      </c>
      <c r="J1108" s="18">
        <f t="shared" si="172"/>
        <v>0</v>
      </c>
      <c r="K1108" s="10">
        <f t="shared" si="173"/>
        <v>0</v>
      </c>
      <c r="L1108" s="205">
        <v>0</v>
      </c>
      <c r="M1108" s="202">
        <v>0</v>
      </c>
      <c r="N1108" s="10">
        <f t="shared" si="174"/>
        <v>0</v>
      </c>
      <c r="O1108" s="11">
        <f t="shared" si="175"/>
        <v>0</v>
      </c>
    </row>
    <row r="1109" spans="1:15" x14ac:dyDescent="0.35">
      <c r="A1109" s="216">
        <f t="shared" si="176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 t="shared" si="177"/>
        <v>514.6</v>
      </c>
      <c r="G1109" s="8"/>
      <c r="H1109" s="8">
        <v>33</v>
      </c>
      <c r="I1109" s="18">
        <f t="shared" si="171"/>
        <v>3.9285714285714285E-2</v>
      </c>
      <c r="J1109" s="18">
        <f t="shared" si="172"/>
        <v>168.19982142857143</v>
      </c>
      <c r="K1109" s="10">
        <f t="shared" si="173"/>
        <v>37.003960714285711</v>
      </c>
      <c r="L1109" s="205">
        <v>72.285714285714278</v>
      </c>
      <c r="M1109" s="202">
        <v>3.9191428571428575</v>
      </c>
      <c r="N1109" s="10">
        <f t="shared" si="174"/>
        <v>281.40863928571429</v>
      </c>
      <c r="O1109" s="11">
        <f t="shared" si="175"/>
        <v>0.54684927960690688</v>
      </c>
    </row>
    <row r="1110" spans="1:15" x14ac:dyDescent="0.35">
      <c r="A1110" s="216">
        <f t="shared" si="176"/>
        <v>204</v>
      </c>
      <c r="B1110" s="132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 t="shared" si="177"/>
        <v>6066</v>
      </c>
      <c r="G1110" s="8"/>
      <c r="H1110" s="90">
        <v>540</v>
      </c>
      <c r="I1110" s="18">
        <v>0.6428571428571429</v>
      </c>
      <c r="J1110" s="18">
        <f t="shared" si="172"/>
        <v>2752.3607142857145</v>
      </c>
      <c r="K1110" s="10">
        <f t="shared" si="173"/>
        <v>605.51935714285719</v>
      </c>
      <c r="L1110" s="205">
        <v>1182.8571428571429</v>
      </c>
      <c r="M1110" s="202">
        <v>15.48</v>
      </c>
      <c r="N1110" s="10">
        <f t="shared" si="174"/>
        <v>4556.2172142857144</v>
      </c>
      <c r="O1110" s="11">
        <f t="shared" si="175"/>
        <v>0.75110735481136071</v>
      </c>
    </row>
    <row r="1111" spans="1:15" x14ac:dyDescent="0.35">
      <c r="A1111" s="216">
        <f t="shared" si="176"/>
        <v>205</v>
      </c>
      <c r="B1111" s="132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 t="shared" si="177"/>
        <v>6073.6</v>
      </c>
      <c r="G1111" s="8"/>
      <c r="H1111" s="66">
        <v>570</v>
      </c>
      <c r="I1111" s="18">
        <v>0.6785714285714286</v>
      </c>
      <c r="J1111" s="151">
        <f t="shared" si="172"/>
        <v>2905.269642857143</v>
      </c>
      <c r="K1111" s="10">
        <f t="shared" si="173"/>
        <v>639.1593214285715</v>
      </c>
      <c r="L1111" s="205">
        <v>1248.5714285714287</v>
      </c>
      <c r="M1111" s="202">
        <v>16.34</v>
      </c>
      <c r="N1111" s="10">
        <f t="shared" si="174"/>
        <v>4809.3403928571433</v>
      </c>
      <c r="O1111" s="11">
        <f t="shared" si="175"/>
        <v>0.82748458239111211</v>
      </c>
    </row>
    <row r="1112" spans="1:15" x14ac:dyDescent="0.35">
      <c r="A1112" s="216">
        <f t="shared" si="176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 t="shared" si="177"/>
        <v>1388.6</v>
      </c>
      <c r="G1112" s="8"/>
      <c r="H1112" s="8"/>
      <c r="I1112" s="18">
        <v>0</v>
      </c>
      <c r="J1112" s="151">
        <f t="shared" si="172"/>
        <v>0</v>
      </c>
      <c r="K1112" s="10">
        <f t="shared" si="173"/>
        <v>0</v>
      </c>
      <c r="L1112" s="205">
        <v>0</v>
      </c>
      <c r="M1112" s="202">
        <v>0</v>
      </c>
      <c r="N1112" s="10">
        <f t="shared" si="174"/>
        <v>0</v>
      </c>
      <c r="O1112" s="11">
        <f t="shared" si="175"/>
        <v>0</v>
      </c>
    </row>
    <row r="1113" spans="1:15" x14ac:dyDescent="0.35">
      <c r="A1113" s="216">
        <f t="shared" si="176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 t="shared" si="177"/>
        <v>4609.7</v>
      </c>
      <c r="G1113" s="8">
        <v>144.30000000000001</v>
      </c>
      <c r="H1113" s="8">
        <v>131.5</v>
      </c>
      <c r="I1113" s="18">
        <v>0.17178571428571429</v>
      </c>
      <c r="J1113" s="151">
        <f t="shared" si="172"/>
        <v>735.4919464285714</v>
      </c>
      <c r="K1113" s="10">
        <f t="shared" si="173"/>
        <v>161.80822821428572</v>
      </c>
      <c r="L1113" s="205">
        <v>316.08571428571429</v>
      </c>
      <c r="M1113" s="202">
        <v>17.137342857142858</v>
      </c>
      <c r="N1113" s="10">
        <f t="shared" si="174"/>
        <v>1230.5232317857142</v>
      </c>
      <c r="O1113" s="11">
        <f t="shared" si="175"/>
        <v>0.26694215063577115</v>
      </c>
    </row>
    <row r="1114" spans="1:15" x14ac:dyDescent="0.35">
      <c r="A1114" s="216">
        <f t="shared" si="176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8">
        <f t="shared" si="177"/>
        <v>608</v>
      </c>
      <c r="G1114" s="8"/>
      <c r="H1114" s="8"/>
      <c r="I1114" s="18">
        <v>0</v>
      </c>
      <c r="J1114" s="151">
        <f t="shared" si="172"/>
        <v>0</v>
      </c>
      <c r="K1114" s="10">
        <f t="shared" si="173"/>
        <v>0</v>
      </c>
      <c r="L1114" s="205">
        <v>0</v>
      </c>
      <c r="M1114" s="202">
        <v>0</v>
      </c>
      <c r="N1114" s="10">
        <f t="shared" si="174"/>
        <v>0</v>
      </c>
      <c r="O1114" s="11">
        <f t="shared" si="175"/>
        <v>0</v>
      </c>
    </row>
    <row r="1115" spans="1:15" s="167" customFormat="1" ht="18" x14ac:dyDescent="0.4">
      <c r="A1115" s="246"/>
      <c r="B1115" s="162" t="s">
        <v>1698</v>
      </c>
      <c r="C1115" s="169">
        <f t="shared" ref="C1115:K1115" si="178">SUM(C907:C1114)</f>
        <v>212131.79999999996</v>
      </c>
      <c r="D1115" s="169">
        <f t="shared" si="178"/>
        <v>369.20000000000005</v>
      </c>
      <c r="E1115" s="169">
        <f t="shared" si="178"/>
        <v>577.21</v>
      </c>
      <c r="F1115" s="169">
        <f t="shared" si="178"/>
        <v>213078.21000000002</v>
      </c>
      <c r="G1115" s="169">
        <f t="shared" si="178"/>
        <v>11393.3</v>
      </c>
      <c r="H1115" s="169">
        <f t="shared" si="178"/>
        <v>14422.6</v>
      </c>
      <c r="I1115" s="169">
        <f t="shared" si="178"/>
        <v>17.184999999999999</v>
      </c>
      <c r="J1115" s="169">
        <f t="shared" si="178"/>
        <v>73576.718250000005</v>
      </c>
      <c r="K1115" s="169">
        <f t="shared" si="178"/>
        <v>16186.878015000006</v>
      </c>
      <c r="L1115" s="340">
        <f t="shared" ref="L1115:N1115" si="179">SUM(L907:L1114)</f>
        <v>31620.399999999994</v>
      </c>
      <c r="M1115" s="169">
        <f t="shared" si="179"/>
        <v>1605.6450423809524</v>
      </c>
      <c r="N1115" s="169">
        <f t="shared" si="179"/>
        <v>122989.64130738101</v>
      </c>
      <c r="O1115" s="171">
        <f t="shared" si="175"/>
        <v>0.57977936974739774</v>
      </c>
    </row>
    <row r="1116" spans="1:15" ht="18.5" thickBot="1" x14ac:dyDescent="0.45">
      <c r="A1116" s="278"/>
      <c r="B1116" s="13" t="s">
        <v>508</v>
      </c>
      <c r="C1116" s="15">
        <f t="shared" ref="C1116:I1116" si="180">C461+C526+C603+C724+C862+C905+C1115</f>
        <v>1458958.0499999998</v>
      </c>
      <c r="D1116" s="15">
        <f t="shared" si="180"/>
        <v>8346.58</v>
      </c>
      <c r="E1116" s="15">
        <f t="shared" si="180"/>
        <v>19847.710000000003</v>
      </c>
      <c r="F1116" s="15">
        <f t="shared" si="180"/>
        <v>1487152.3399999999</v>
      </c>
      <c r="G1116" s="15">
        <f t="shared" si="180"/>
        <v>129798.63</v>
      </c>
      <c r="H1116" s="15">
        <f t="shared" si="180"/>
        <v>131196.76999999999</v>
      </c>
      <c r="I1116" s="15">
        <f t="shared" si="180"/>
        <v>156.20186904761906</v>
      </c>
      <c r="J1116" s="13">
        <f>SUM(J908:J1110)</f>
        <v>69935.956660714292</v>
      </c>
      <c r="K1116" s="10">
        <f t="shared" si="173"/>
        <v>15385.910465357145</v>
      </c>
      <c r="L1116" s="199">
        <f>L461+L526+L603+L724+L862+L905+L1115</f>
        <v>277589.35516284266</v>
      </c>
      <c r="M1116" s="199">
        <f>M461+M526+M603+M724+M862+M905+M1115</f>
        <v>15308.021646190477</v>
      </c>
      <c r="N1116" s="15">
        <f>(J1116+K1116+L1116+M1116)</f>
        <v>378219.24393510458</v>
      </c>
      <c r="O1116" s="16">
        <f t="shared" si="175"/>
        <v>0.25923928651348449</v>
      </c>
    </row>
    <row r="1117" spans="1:15" x14ac:dyDescent="0.35">
      <c r="A1117" s="247"/>
    </row>
    <row r="1118" spans="1:15" x14ac:dyDescent="0.35">
      <c r="A1118" s="247"/>
    </row>
    <row r="1119" spans="1:15" x14ac:dyDescent="0.35">
      <c r="A1119" s="247"/>
    </row>
    <row r="1120" spans="1:15" x14ac:dyDescent="0.35">
      <c r="A1120" s="247"/>
    </row>
    <row r="1121" spans="1:1" x14ac:dyDescent="0.35">
      <c r="A1121" s="247"/>
    </row>
    <row r="1122" spans="1:1" x14ac:dyDescent="0.35">
      <c r="A1122" s="247"/>
    </row>
    <row r="1123" spans="1:1" x14ac:dyDescent="0.35">
      <c r="A1123" s="247"/>
    </row>
    <row r="1124" spans="1:1" x14ac:dyDescent="0.35">
      <c r="A1124" s="247"/>
    </row>
    <row r="1125" spans="1:1" x14ac:dyDescent="0.35">
      <c r="A1125" s="247"/>
    </row>
    <row r="1126" spans="1:1" x14ac:dyDescent="0.35">
      <c r="A1126" s="247"/>
    </row>
    <row r="1127" spans="1:1" x14ac:dyDescent="0.35">
      <c r="A1127" s="247"/>
    </row>
    <row r="1128" spans="1:1" x14ac:dyDescent="0.35">
      <c r="A1128" s="247"/>
    </row>
    <row r="1129" spans="1:1" x14ac:dyDescent="0.35">
      <c r="A1129" s="247"/>
    </row>
    <row r="1130" spans="1:1" x14ac:dyDescent="0.35">
      <c r="A1130" s="247"/>
    </row>
    <row r="1131" spans="1:1" x14ac:dyDescent="0.35">
      <c r="A1131" s="247"/>
    </row>
    <row r="1132" spans="1:1" x14ac:dyDescent="0.35">
      <c r="A1132" s="247"/>
    </row>
    <row r="1133" spans="1:1" x14ac:dyDescent="0.35">
      <c r="A1133" s="247"/>
    </row>
    <row r="1134" spans="1:1" x14ac:dyDescent="0.35">
      <c r="A1134" s="247"/>
    </row>
    <row r="1135" spans="1:1" x14ac:dyDescent="0.35">
      <c r="A1135" s="247"/>
    </row>
    <row r="1136" spans="1:1" x14ac:dyDescent="0.35">
      <c r="A1136" s="247"/>
    </row>
    <row r="1137" spans="1:1" x14ac:dyDescent="0.35">
      <c r="A1137" s="247"/>
    </row>
    <row r="1138" spans="1:1" x14ac:dyDescent="0.35">
      <c r="A1138" s="247"/>
    </row>
    <row r="1139" spans="1:1" x14ac:dyDescent="0.35">
      <c r="A1139" s="247"/>
    </row>
    <row r="1140" spans="1:1" x14ac:dyDescent="0.35">
      <c r="A1140" s="247"/>
    </row>
    <row r="1141" spans="1:1" x14ac:dyDescent="0.35">
      <c r="A1141" s="247"/>
    </row>
    <row r="1142" spans="1:1" x14ac:dyDescent="0.35">
      <c r="A1142" s="247"/>
    </row>
    <row r="1143" spans="1:1" x14ac:dyDescent="0.35">
      <c r="A1143" s="247"/>
    </row>
    <row r="1144" spans="1:1" x14ac:dyDescent="0.35">
      <c r="A1144" s="247"/>
    </row>
  </sheetData>
  <mergeCells count="1">
    <mergeCell ref="C1:N1"/>
  </mergeCells>
  <phoneticPr fontId="0" type="noConversion"/>
  <pageMargins left="0.19685039370078741" right="0.19685039370078741" top="0.98425196850393704" bottom="0.98425196850393704" header="0.51181102362204722" footer="0.51181102362204722"/>
  <pageSetup paperSize="9" scale="58" orientation="landscape" r:id="rId1"/>
  <headerFooter alignWithMargins="0"/>
  <rowBreaks count="10" manualBreakCount="10">
    <brk id="186" max="12" man="1"/>
    <brk id="230" max="12" man="1"/>
    <brk id="350" max="12" man="1"/>
    <brk id="384" max="12" man="1"/>
    <brk id="430" max="12" man="1"/>
    <brk id="476" max="12" man="1"/>
    <brk id="517" max="12" man="1"/>
    <brk id="566" max="12" man="1"/>
    <brk id="603" max="12" man="1"/>
    <brk id="877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33"/>
  </sheetPr>
  <dimension ref="A1:P1145"/>
  <sheetViews>
    <sheetView view="pageBreakPreview" zoomScale="62" zoomScaleNormal="57" zoomScaleSheetLayoutView="62" workbookViewId="0">
      <pane ySplit="3" topLeftCell="A867" activePane="bottomLeft" state="frozen"/>
      <selection pane="bottomLeft" activeCell="J1115" sqref="J1115"/>
    </sheetView>
  </sheetViews>
  <sheetFormatPr defaultColWidth="9.1796875" defaultRowHeight="17.5" x14ac:dyDescent="0.35"/>
  <cols>
    <col min="1" max="1" width="9" style="192" customWidth="1"/>
    <col min="2" max="2" width="30.1796875" style="192" customWidth="1"/>
    <col min="3" max="7" width="18.7265625" style="192" customWidth="1"/>
    <col min="8" max="8" width="15.54296875" style="279" customWidth="1"/>
    <col min="9" max="9" width="12" style="192" customWidth="1"/>
    <col min="10" max="10" width="18.7265625" style="192" customWidth="1"/>
    <col min="11" max="11" width="14.81640625" style="192" customWidth="1"/>
    <col min="12" max="12" width="17.453125" style="192" customWidth="1"/>
    <col min="13" max="13" width="15.7265625" style="192" customWidth="1"/>
    <col min="14" max="14" width="17.7265625" style="192" customWidth="1"/>
    <col min="15" max="15" width="14.54296875" style="192" customWidth="1"/>
    <col min="16" max="16" width="9.1796875" style="192"/>
    <col min="17" max="17" width="9.26953125" style="192" bestFit="1" customWidth="1"/>
    <col min="18" max="16384" width="9.1796875" style="192"/>
  </cols>
  <sheetData>
    <row r="1" spans="1:16" x14ac:dyDescent="0.35">
      <c r="B1" s="374" t="s">
        <v>1193</v>
      </c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</row>
    <row r="2" spans="1:16" ht="15.75" customHeight="1" thickBot="1" x14ac:dyDescent="0.4">
      <c r="A2" s="247"/>
      <c r="J2" s="305">
        <v>4281.45</v>
      </c>
      <c r="L2" s="195"/>
    </row>
    <row r="3" spans="1:16" ht="157.5" x14ac:dyDescent="0.35">
      <c r="A3" s="271" t="s">
        <v>1424</v>
      </c>
      <c r="B3" s="272" t="s">
        <v>1425</v>
      </c>
      <c r="C3" s="193" t="s">
        <v>1426</v>
      </c>
      <c r="D3" s="193" t="s">
        <v>1254</v>
      </c>
      <c r="E3" s="193" t="s">
        <v>1255</v>
      </c>
      <c r="F3" s="193" t="s">
        <v>1253</v>
      </c>
      <c r="G3" s="193" t="s">
        <v>1259</v>
      </c>
      <c r="H3" s="280" t="s">
        <v>1259</v>
      </c>
      <c r="I3" s="193" t="s">
        <v>1432</v>
      </c>
      <c r="J3" s="193" t="s">
        <v>1427</v>
      </c>
      <c r="K3" s="193" t="s">
        <v>1428</v>
      </c>
      <c r="L3" s="193" t="s">
        <v>1429</v>
      </c>
      <c r="M3" s="193" t="s">
        <v>1430</v>
      </c>
      <c r="N3" s="193" t="s">
        <v>1433</v>
      </c>
      <c r="O3" s="193" t="s">
        <v>1433</v>
      </c>
    </row>
    <row r="4" spans="1:16" x14ac:dyDescent="0.35">
      <c r="A4" s="273">
        <v>1</v>
      </c>
      <c r="B4" s="194">
        <v>2</v>
      </c>
      <c r="C4" s="194">
        <v>3</v>
      </c>
      <c r="D4" s="194"/>
      <c r="E4" s="194"/>
      <c r="F4" s="194"/>
      <c r="G4" s="194"/>
      <c r="H4" s="281"/>
      <c r="I4" s="194">
        <v>4</v>
      </c>
      <c r="J4" s="194">
        <v>5</v>
      </c>
      <c r="K4" s="194">
        <v>8</v>
      </c>
      <c r="L4" s="194">
        <v>9</v>
      </c>
      <c r="M4" s="194">
        <v>10</v>
      </c>
      <c r="N4" s="194">
        <v>11</v>
      </c>
      <c r="O4" s="274">
        <v>13</v>
      </c>
    </row>
    <row r="5" spans="1:16" ht="18" x14ac:dyDescent="0.4">
      <c r="A5" s="273"/>
      <c r="B5" s="275" t="s">
        <v>1693</v>
      </c>
      <c r="C5" s="194"/>
      <c r="D5" s="194"/>
      <c r="E5" s="194"/>
      <c r="F5" s="194"/>
      <c r="G5" s="195"/>
      <c r="H5" s="282"/>
      <c r="I5" s="195"/>
      <c r="J5" s="195"/>
      <c r="K5" s="195"/>
      <c r="L5" s="195"/>
      <c r="M5" s="195"/>
      <c r="N5" s="195"/>
      <c r="O5" s="195"/>
    </row>
    <row r="6" spans="1:16" x14ac:dyDescent="0.35">
      <c r="A6" s="216">
        <v>1</v>
      </c>
      <c r="B6" s="182" t="s">
        <v>1456</v>
      </c>
      <c r="C6" s="195">
        <f>димвенканали!C6</f>
        <v>359.58</v>
      </c>
      <c r="D6" s="195">
        <f>димвенканали!D6</f>
        <v>0</v>
      </c>
      <c r="E6" s="195">
        <f>димвенканали!E6</f>
        <v>0</v>
      </c>
      <c r="F6" s="195">
        <f>C6+D6+E6</f>
        <v>359.58</v>
      </c>
      <c r="G6" s="195">
        <v>163.30000000000001</v>
      </c>
      <c r="H6" s="282">
        <v>87</v>
      </c>
      <c r="I6" s="209">
        <f t="shared" ref="I6:I68" si="0">H6/3000</f>
        <v>2.9000000000000001E-2</v>
      </c>
      <c r="J6" s="209">
        <f>I6*$J$2</f>
        <v>124.16205000000001</v>
      </c>
      <c r="K6" s="202">
        <f t="shared" ref="K6:K61" si="1">J6*0.22</f>
        <v>27.315651000000003</v>
      </c>
      <c r="L6" s="202">
        <v>52.2928</v>
      </c>
      <c r="M6" s="202">
        <v>6.0958000000000006</v>
      </c>
      <c r="N6" s="202">
        <f t="shared" ref="N6:N68" si="2">J6+K6+L6+M6</f>
        <v>209.86630100000002</v>
      </c>
      <c r="O6" s="217">
        <f t="shared" ref="O6:O68" si="3">N6/F6</f>
        <v>0.58364286389676856</v>
      </c>
    </row>
    <row r="7" spans="1:16" x14ac:dyDescent="0.35">
      <c r="A7" s="216">
        <f t="shared" ref="A7:A70" si="4">A6+1</f>
        <v>2</v>
      </c>
      <c r="B7" s="182" t="s">
        <v>1457</v>
      </c>
      <c r="C7" s="195">
        <f>димвенканали!C7</f>
        <v>201.72</v>
      </c>
      <c r="D7" s="195">
        <f>димвенканали!D7</f>
        <v>0</v>
      </c>
      <c r="E7" s="195">
        <f>димвенканали!E7</f>
        <v>0</v>
      </c>
      <c r="F7" s="195">
        <f t="shared" ref="F7:F62" si="5">C7+D7+E7</f>
        <v>201.72</v>
      </c>
      <c r="G7" s="195">
        <v>125</v>
      </c>
      <c r="H7" s="282">
        <v>125</v>
      </c>
      <c r="I7" s="209">
        <f t="shared" si="0"/>
        <v>4.1666666666666664E-2</v>
      </c>
      <c r="J7" s="209">
        <f t="shared" ref="J7:J62" si="6">I7*$J$2</f>
        <v>178.39374999999998</v>
      </c>
      <c r="K7" s="202">
        <f t="shared" si="1"/>
        <v>39.246624999999995</v>
      </c>
      <c r="L7" s="202">
        <v>75.133333333333326</v>
      </c>
      <c r="M7" s="202">
        <v>8.7583333333333329</v>
      </c>
      <c r="N7" s="202">
        <f t="shared" si="2"/>
        <v>301.5320416666666</v>
      </c>
      <c r="O7" s="217">
        <f t="shared" si="3"/>
        <v>1.4948048863110579</v>
      </c>
    </row>
    <row r="8" spans="1:16" x14ac:dyDescent="0.35">
      <c r="A8" s="216">
        <f t="shared" si="4"/>
        <v>3</v>
      </c>
      <c r="B8" s="182" t="s">
        <v>1458</v>
      </c>
      <c r="C8" s="195">
        <f>димвенканали!C8</f>
        <v>585.14</v>
      </c>
      <c r="D8" s="195">
        <f>димвенканали!D8</f>
        <v>0</v>
      </c>
      <c r="E8" s="195">
        <f>димвенканали!E8</f>
        <v>0</v>
      </c>
      <c r="F8" s="195">
        <f t="shared" si="5"/>
        <v>585.14</v>
      </c>
      <c r="G8" s="195">
        <v>165.8</v>
      </c>
      <c r="H8" s="282">
        <v>165.8</v>
      </c>
      <c r="I8" s="209">
        <f>H8/3000</f>
        <v>5.5266666666666672E-2</v>
      </c>
      <c r="J8" s="209">
        <f t="shared" si="6"/>
        <v>236.62147000000002</v>
      </c>
      <c r="K8" s="202">
        <f t="shared" si="1"/>
        <v>52.056723400000003</v>
      </c>
      <c r="L8" s="202">
        <v>99.656853333333331</v>
      </c>
      <c r="M8" s="202">
        <v>11.617053333333335</v>
      </c>
      <c r="N8" s="202">
        <f t="shared" si="2"/>
        <v>399.95210006666667</v>
      </c>
      <c r="O8" s="217">
        <f t="shared" si="3"/>
        <v>0.68351522723906533</v>
      </c>
    </row>
    <row r="9" spans="1:16" x14ac:dyDescent="0.35">
      <c r="A9" s="216">
        <f t="shared" si="4"/>
        <v>4</v>
      </c>
      <c r="B9" s="182" t="s">
        <v>1459</v>
      </c>
      <c r="C9" s="195">
        <f>димвенканали!C9</f>
        <v>1489.2</v>
      </c>
      <c r="D9" s="195">
        <f>димвенканали!D9</f>
        <v>0</v>
      </c>
      <c r="E9" s="195">
        <f>димвенканали!E9</f>
        <v>0</v>
      </c>
      <c r="F9" s="195">
        <f t="shared" si="5"/>
        <v>1489.2</v>
      </c>
      <c r="G9" s="195">
        <v>420</v>
      </c>
      <c r="H9" s="282">
        <v>380</v>
      </c>
      <c r="I9" s="209">
        <f t="shared" si="0"/>
        <v>0.12666666666666668</v>
      </c>
      <c r="J9" s="209">
        <f t="shared" si="6"/>
        <v>542.31700000000001</v>
      </c>
      <c r="K9" s="202">
        <f t="shared" si="1"/>
        <v>119.30974000000001</v>
      </c>
      <c r="L9" s="202">
        <v>228.40533333333335</v>
      </c>
      <c r="M9" s="202">
        <v>26.625333333333337</v>
      </c>
      <c r="N9" s="202">
        <f t="shared" si="2"/>
        <v>916.6574066666667</v>
      </c>
      <c r="O9" s="217">
        <f t="shared" si="3"/>
        <v>0.61553680275763278</v>
      </c>
    </row>
    <row r="10" spans="1:16" x14ac:dyDescent="0.35">
      <c r="A10" s="216">
        <f t="shared" si="4"/>
        <v>5</v>
      </c>
      <c r="B10" s="182" t="s">
        <v>1460</v>
      </c>
      <c r="C10" s="195">
        <f>димвенканали!C10</f>
        <v>336.7</v>
      </c>
      <c r="D10" s="195">
        <f>димвенканали!D10</f>
        <v>0</v>
      </c>
      <c r="E10" s="195">
        <f>димвенканали!E10</f>
        <v>0</v>
      </c>
      <c r="F10" s="195">
        <f t="shared" si="5"/>
        <v>336.7</v>
      </c>
      <c r="G10" s="195">
        <v>206.4</v>
      </c>
      <c r="H10" s="282">
        <v>150</v>
      </c>
      <c r="I10" s="209">
        <f t="shared" si="0"/>
        <v>0.05</v>
      </c>
      <c r="J10" s="209">
        <f t="shared" si="6"/>
        <v>214.07249999999999</v>
      </c>
      <c r="K10" s="202">
        <f t="shared" si="1"/>
        <v>47.095949999999995</v>
      </c>
      <c r="L10" s="202">
        <v>90.16</v>
      </c>
      <c r="M10" s="202">
        <v>10.51</v>
      </c>
      <c r="N10" s="202">
        <f t="shared" si="2"/>
        <v>361.83844999999997</v>
      </c>
      <c r="O10" s="217">
        <f t="shared" si="3"/>
        <v>1.0746612711612711</v>
      </c>
    </row>
    <row r="11" spans="1:16" x14ac:dyDescent="0.35">
      <c r="A11" s="216">
        <f t="shared" si="4"/>
        <v>6</v>
      </c>
      <c r="B11" s="182" t="s">
        <v>1461</v>
      </c>
      <c r="C11" s="195">
        <f>димвенканали!C11</f>
        <v>2519.1999999999998</v>
      </c>
      <c r="D11" s="195">
        <f>димвенканали!D11</f>
        <v>0</v>
      </c>
      <c r="E11" s="195">
        <f>димвенканали!E11</f>
        <v>0</v>
      </c>
      <c r="F11" s="195">
        <f t="shared" si="5"/>
        <v>2519.1999999999998</v>
      </c>
      <c r="G11" s="195">
        <v>345</v>
      </c>
      <c r="H11" s="282">
        <v>345</v>
      </c>
      <c r="I11" s="209">
        <f t="shared" si="0"/>
        <v>0.115</v>
      </c>
      <c r="J11" s="209">
        <f t="shared" si="6"/>
        <v>492.36675000000002</v>
      </c>
      <c r="K11" s="202">
        <f t="shared" si="1"/>
        <v>108.32068500000001</v>
      </c>
      <c r="L11" s="202">
        <v>207.36800000000002</v>
      </c>
      <c r="M11" s="202">
        <v>24.173000000000002</v>
      </c>
      <c r="N11" s="202">
        <f t="shared" si="2"/>
        <v>832.2284350000001</v>
      </c>
      <c r="O11" s="217">
        <f t="shared" si="3"/>
        <v>0.33035425333439195</v>
      </c>
    </row>
    <row r="12" spans="1:16" x14ac:dyDescent="0.35">
      <c r="A12" s="216">
        <f t="shared" si="4"/>
        <v>7</v>
      </c>
      <c r="B12" s="182" t="s">
        <v>1462</v>
      </c>
      <c r="C12" s="195">
        <f>димвенканали!C12</f>
        <v>157</v>
      </c>
      <c r="D12" s="195">
        <f>димвенканали!D12</f>
        <v>0</v>
      </c>
      <c r="E12" s="195">
        <f>димвенканали!E12</f>
        <v>0</v>
      </c>
      <c r="F12" s="195">
        <f t="shared" si="5"/>
        <v>157</v>
      </c>
      <c r="G12" s="195">
        <v>56.6</v>
      </c>
      <c r="H12" s="282">
        <v>56.6</v>
      </c>
      <c r="I12" s="209">
        <f t="shared" si="0"/>
        <v>1.8866666666666667E-2</v>
      </c>
      <c r="J12" s="209">
        <f t="shared" si="6"/>
        <v>80.776690000000002</v>
      </c>
      <c r="K12" s="202">
        <f t="shared" si="1"/>
        <v>17.770871800000002</v>
      </c>
      <c r="L12" s="202">
        <v>34.020373333333332</v>
      </c>
      <c r="M12" s="202">
        <v>3.9657733333333334</v>
      </c>
      <c r="N12" s="202">
        <f t="shared" si="2"/>
        <v>136.5337084666667</v>
      </c>
      <c r="O12" s="217">
        <f t="shared" si="3"/>
        <v>0.86964145520169867</v>
      </c>
    </row>
    <row r="13" spans="1:16" x14ac:dyDescent="0.35">
      <c r="A13" s="216">
        <f t="shared" si="4"/>
        <v>8</v>
      </c>
      <c r="B13" s="182" t="s">
        <v>1463</v>
      </c>
      <c r="C13" s="195">
        <f>димвенканали!C13</f>
        <v>2085.1999999999998</v>
      </c>
      <c r="D13" s="195">
        <f>димвенканали!D13</f>
        <v>0</v>
      </c>
      <c r="E13" s="195">
        <f>димвенканали!E13</f>
        <v>0</v>
      </c>
      <c r="F13" s="195">
        <f t="shared" si="5"/>
        <v>2085.1999999999998</v>
      </c>
      <c r="G13" s="195">
        <v>1201.5</v>
      </c>
      <c r="H13" s="282">
        <v>1201.5</v>
      </c>
      <c r="I13" s="209">
        <f t="shared" si="0"/>
        <v>0.40050000000000002</v>
      </c>
      <c r="J13" s="209">
        <f t="shared" si="6"/>
        <v>1714.7207250000001</v>
      </c>
      <c r="K13" s="202">
        <f t="shared" si="1"/>
        <v>377.23855950000001</v>
      </c>
      <c r="L13" s="202">
        <v>722.1816</v>
      </c>
      <c r="M13" s="202">
        <v>84.185099999999991</v>
      </c>
      <c r="N13" s="202">
        <f t="shared" si="2"/>
        <v>2898.3259845000002</v>
      </c>
      <c r="O13" s="217">
        <f t="shared" si="3"/>
        <v>1.3899510763955498</v>
      </c>
    </row>
    <row r="14" spans="1:16" x14ac:dyDescent="0.35">
      <c r="A14" s="216">
        <f t="shared" si="4"/>
        <v>9</v>
      </c>
      <c r="B14" s="182" t="s">
        <v>1464</v>
      </c>
      <c r="C14" s="195">
        <f>димвенканали!C14</f>
        <v>2093.6</v>
      </c>
      <c r="D14" s="195">
        <f>димвенканали!D14</f>
        <v>0</v>
      </c>
      <c r="E14" s="195">
        <f>димвенканали!E14</f>
        <v>0</v>
      </c>
      <c r="F14" s="195">
        <f t="shared" si="5"/>
        <v>2093.6</v>
      </c>
      <c r="G14" s="195">
        <v>1081</v>
      </c>
      <c r="H14" s="282">
        <v>1081</v>
      </c>
      <c r="I14" s="209">
        <f t="shared" si="0"/>
        <v>0.36033333333333334</v>
      </c>
      <c r="J14" s="209">
        <f t="shared" si="6"/>
        <v>1542.7491499999999</v>
      </c>
      <c r="K14" s="202">
        <f t="shared" si="1"/>
        <v>339.40481299999999</v>
      </c>
      <c r="L14" s="202">
        <v>649.75306666666665</v>
      </c>
      <c r="M14" s="202">
        <v>75.742066666666673</v>
      </c>
      <c r="N14" s="202">
        <f t="shared" si="2"/>
        <v>2607.6490963333331</v>
      </c>
      <c r="O14" s="217">
        <f t="shared" si="3"/>
        <v>1.2455335767736593</v>
      </c>
    </row>
    <row r="15" spans="1:16" x14ac:dyDescent="0.35">
      <c r="A15" s="216">
        <f t="shared" si="4"/>
        <v>10</v>
      </c>
      <c r="B15" s="182" t="s">
        <v>1465</v>
      </c>
      <c r="C15" s="195">
        <f>димвенканали!C15</f>
        <v>2063.25</v>
      </c>
      <c r="D15" s="195">
        <f>димвенканали!D15</f>
        <v>0</v>
      </c>
      <c r="E15" s="195">
        <f>димвенканали!E15</f>
        <v>0</v>
      </c>
      <c r="F15" s="195">
        <f t="shared" si="5"/>
        <v>2063.25</v>
      </c>
      <c r="G15" s="195">
        <v>1104</v>
      </c>
      <c r="H15" s="282">
        <v>1104</v>
      </c>
      <c r="I15" s="209">
        <f t="shared" si="0"/>
        <v>0.36799999999999999</v>
      </c>
      <c r="J15" s="209">
        <f t="shared" si="6"/>
        <v>1575.5735999999999</v>
      </c>
      <c r="K15" s="202">
        <f t="shared" si="1"/>
        <v>346.626192</v>
      </c>
      <c r="L15" s="202">
        <v>663.57759999999996</v>
      </c>
      <c r="M15" s="202">
        <v>77.3536</v>
      </c>
      <c r="N15" s="202">
        <f t="shared" si="2"/>
        <v>2663.1309919999999</v>
      </c>
      <c r="O15" s="217">
        <f t="shared" si="3"/>
        <v>1.2907456643644735</v>
      </c>
    </row>
    <row r="16" spans="1:16" x14ac:dyDescent="0.35">
      <c r="A16" s="216">
        <f t="shared" si="4"/>
        <v>11</v>
      </c>
      <c r="B16" s="182" t="s">
        <v>1466</v>
      </c>
      <c r="C16" s="195">
        <f>димвенканали!C16</f>
        <v>225</v>
      </c>
      <c r="D16" s="195">
        <f>димвенканали!D16</f>
        <v>0</v>
      </c>
      <c r="E16" s="195">
        <f>димвенканали!E16</f>
        <v>0</v>
      </c>
      <c r="F16" s="195">
        <f t="shared" si="5"/>
        <v>225</v>
      </c>
      <c r="G16" s="195">
        <v>95</v>
      </c>
      <c r="H16" s="282">
        <v>95</v>
      </c>
      <c r="I16" s="209">
        <f t="shared" si="0"/>
        <v>3.1666666666666669E-2</v>
      </c>
      <c r="J16" s="209">
        <f t="shared" si="6"/>
        <v>135.57925</v>
      </c>
      <c r="K16" s="202">
        <f t="shared" si="1"/>
        <v>29.827435000000001</v>
      </c>
      <c r="L16" s="202">
        <v>57.101333333333336</v>
      </c>
      <c r="M16" s="202">
        <v>6.6563333333333343</v>
      </c>
      <c r="N16" s="202">
        <f t="shared" si="2"/>
        <v>229.16435166666668</v>
      </c>
      <c r="O16" s="217">
        <f t="shared" si="3"/>
        <v>1.0185082296296297</v>
      </c>
    </row>
    <row r="17" spans="1:15" x14ac:dyDescent="0.35">
      <c r="A17" s="216">
        <f t="shared" si="4"/>
        <v>12</v>
      </c>
      <c r="B17" s="182" t="s">
        <v>1467</v>
      </c>
      <c r="C17" s="195">
        <f>димвенканали!C17</f>
        <v>548.20000000000005</v>
      </c>
      <c r="D17" s="195">
        <f>димвенканали!D17</f>
        <v>0</v>
      </c>
      <c r="E17" s="195">
        <f>димвенканали!E17</f>
        <v>46.4</v>
      </c>
      <c r="F17" s="195">
        <f t="shared" si="5"/>
        <v>594.6</v>
      </c>
      <c r="G17" s="195">
        <v>147</v>
      </c>
      <c r="H17" s="282">
        <v>85</v>
      </c>
      <c r="I17" s="209">
        <f t="shared" si="0"/>
        <v>2.8333333333333332E-2</v>
      </c>
      <c r="J17" s="209">
        <f t="shared" si="6"/>
        <v>121.30774999999998</v>
      </c>
      <c r="K17" s="202">
        <f t="shared" si="1"/>
        <v>26.687704999999998</v>
      </c>
      <c r="L17" s="202">
        <v>51.090666666666664</v>
      </c>
      <c r="M17" s="202">
        <v>5.9556666666666658</v>
      </c>
      <c r="N17" s="202">
        <f t="shared" si="2"/>
        <v>205.04178833333333</v>
      </c>
      <c r="O17" s="217">
        <f t="shared" si="3"/>
        <v>0.34483987274358108</v>
      </c>
    </row>
    <row r="18" spans="1:15" x14ac:dyDescent="0.35">
      <c r="A18" s="216">
        <f t="shared" si="4"/>
        <v>13</v>
      </c>
      <c r="B18" s="182" t="s">
        <v>1468</v>
      </c>
      <c r="C18" s="195">
        <f>димвенканали!C18</f>
        <v>573.46</v>
      </c>
      <c r="D18" s="195">
        <f>димвенканали!D18</f>
        <v>30.5</v>
      </c>
      <c r="E18" s="195">
        <f>димвенканали!E18</f>
        <v>116.6</v>
      </c>
      <c r="F18" s="195">
        <f t="shared" si="5"/>
        <v>720.56000000000006</v>
      </c>
      <c r="G18" s="195">
        <v>223</v>
      </c>
      <c r="H18" s="282">
        <v>172</v>
      </c>
      <c r="I18" s="209">
        <f t="shared" si="0"/>
        <v>5.7333333333333333E-2</v>
      </c>
      <c r="J18" s="209">
        <f t="shared" si="6"/>
        <v>245.46979999999999</v>
      </c>
      <c r="K18" s="202">
        <f t="shared" si="1"/>
        <v>54.003355999999997</v>
      </c>
      <c r="L18" s="202">
        <v>103.38346666666668</v>
      </c>
      <c r="M18" s="202">
        <v>12.051466666666666</v>
      </c>
      <c r="N18" s="202">
        <f t="shared" si="2"/>
        <v>414.90808933333335</v>
      </c>
      <c r="O18" s="217">
        <f t="shared" si="3"/>
        <v>0.57581338033381446</v>
      </c>
    </row>
    <row r="19" spans="1:15" x14ac:dyDescent="0.35">
      <c r="A19" s="216">
        <f t="shared" si="4"/>
        <v>14</v>
      </c>
      <c r="B19" s="182" t="s">
        <v>1469</v>
      </c>
      <c r="C19" s="195">
        <f>димвенканали!C19</f>
        <v>714.65</v>
      </c>
      <c r="D19" s="195">
        <f>димвенканали!D19</f>
        <v>0</v>
      </c>
      <c r="E19" s="195">
        <f>димвенканали!E19</f>
        <v>0</v>
      </c>
      <c r="F19" s="195">
        <f t="shared" si="5"/>
        <v>714.65</v>
      </c>
      <c r="G19" s="195">
        <v>160</v>
      </c>
      <c r="H19" s="282">
        <v>160</v>
      </c>
      <c r="I19" s="209">
        <f t="shared" si="0"/>
        <v>5.3333333333333337E-2</v>
      </c>
      <c r="J19" s="209">
        <f t="shared" si="6"/>
        <v>228.34399999999999</v>
      </c>
      <c r="K19" s="202">
        <f t="shared" si="1"/>
        <v>50.235680000000002</v>
      </c>
      <c r="L19" s="202">
        <v>96.170666666666676</v>
      </c>
      <c r="M19" s="202">
        <v>11.210666666666667</v>
      </c>
      <c r="N19" s="202">
        <f t="shared" si="2"/>
        <v>385.96101333333337</v>
      </c>
      <c r="O19" s="217">
        <f t="shared" si="3"/>
        <v>0.54006998297534936</v>
      </c>
    </row>
    <row r="20" spans="1:15" x14ac:dyDescent="0.35">
      <c r="A20" s="216">
        <f t="shared" si="4"/>
        <v>15</v>
      </c>
      <c r="B20" s="182" t="s">
        <v>1470</v>
      </c>
      <c r="C20" s="195">
        <f>димвенканали!C20</f>
        <v>589.14</v>
      </c>
      <c r="D20" s="195">
        <f>димвенканали!D20</f>
        <v>0</v>
      </c>
      <c r="E20" s="195">
        <f>димвенканали!E20</f>
        <v>0</v>
      </c>
      <c r="F20" s="195">
        <f t="shared" si="5"/>
        <v>589.14</v>
      </c>
      <c r="G20" s="195">
        <v>110</v>
      </c>
      <c r="H20" s="282">
        <v>110</v>
      </c>
      <c r="I20" s="209">
        <f t="shared" si="0"/>
        <v>3.6666666666666667E-2</v>
      </c>
      <c r="J20" s="209">
        <f t="shared" si="6"/>
        <v>156.98650000000001</v>
      </c>
      <c r="K20" s="202">
        <f t="shared" si="1"/>
        <v>34.537030000000001</v>
      </c>
      <c r="L20" s="202">
        <v>66.117333333333335</v>
      </c>
      <c r="M20" s="202">
        <v>7.7073333333333327</v>
      </c>
      <c r="N20" s="202">
        <f t="shared" si="2"/>
        <v>265.34819666666664</v>
      </c>
      <c r="O20" s="217">
        <f t="shared" si="3"/>
        <v>0.45039922033246199</v>
      </c>
    </row>
    <row r="21" spans="1:15" x14ac:dyDescent="0.35">
      <c r="A21" s="216">
        <f t="shared" si="4"/>
        <v>16</v>
      </c>
      <c r="B21" s="182" t="s">
        <v>1471</v>
      </c>
      <c r="C21" s="195">
        <f>димвенканали!C21</f>
        <v>1124.6099999999999</v>
      </c>
      <c r="D21" s="195">
        <f>димвенканали!D21</f>
        <v>0</v>
      </c>
      <c r="E21" s="195">
        <f>димвенканали!E21</f>
        <v>0</v>
      </c>
      <c r="F21" s="195">
        <f t="shared" si="5"/>
        <v>1124.6099999999999</v>
      </c>
      <c r="G21" s="195">
        <v>208</v>
      </c>
      <c r="H21" s="282">
        <v>208</v>
      </c>
      <c r="I21" s="209">
        <f t="shared" si="0"/>
        <v>6.933333333333333E-2</v>
      </c>
      <c r="J21" s="209">
        <f t="shared" si="6"/>
        <v>296.84719999999999</v>
      </c>
      <c r="K21" s="202">
        <f t="shared" si="1"/>
        <v>65.306383999999994</v>
      </c>
      <c r="L21" s="202">
        <v>125.02186666666665</v>
      </c>
      <c r="M21" s="202">
        <v>14.573866666666666</v>
      </c>
      <c r="N21" s="202">
        <f t="shared" si="2"/>
        <v>501.74931733333329</v>
      </c>
      <c r="O21" s="217">
        <f t="shared" si="3"/>
        <v>0.44615405992595952</v>
      </c>
    </row>
    <row r="22" spans="1:15" x14ac:dyDescent="0.35">
      <c r="A22" s="216">
        <f t="shared" si="4"/>
        <v>17</v>
      </c>
      <c r="B22" s="182" t="s">
        <v>1472</v>
      </c>
      <c r="C22" s="195">
        <f>димвенканали!C22</f>
        <v>1149.2</v>
      </c>
      <c r="D22" s="195">
        <f>димвенканали!D22</f>
        <v>0</v>
      </c>
      <c r="E22" s="195">
        <f>димвенканали!E22</f>
        <v>90.8</v>
      </c>
      <c r="F22" s="195">
        <f t="shared" si="5"/>
        <v>1240</v>
      </c>
      <c r="G22" s="195">
        <v>147.9</v>
      </c>
      <c r="H22" s="282">
        <v>120</v>
      </c>
      <c r="I22" s="209">
        <f t="shared" si="0"/>
        <v>0.04</v>
      </c>
      <c r="J22" s="209">
        <f t="shared" si="6"/>
        <v>171.25800000000001</v>
      </c>
      <c r="K22" s="202">
        <f t="shared" si="1"/>
        <v>37.676760000000002</v>
      </c>
      <c r="L22" s="202">
        <v>72.128</v>
      </c>
      <c r="M22" s="202">
        <v>8.4079999999999995</v>
      </c>
      <c r="N22" s="202">
        <f t="shared" si="2"/>
        <v>289.47076000000004</v>
      </c>
      <c r="O22" s="217">
        <f t="shared" si="3"/>
        <v>0.23344416129032261</v>
      </c>
    </row>
    <row r="23" spans="1:15" x14ac:dyDescent="0.35">
      <c r="A23" s="216">
        <f t="shared" si="4"/>
        <v>18</v>
      </c>
      <c r="B23" s="182" t="s">
        <v>1473</v>
      </c>
      <c r="C23" s="195">
        <f>димвенканали!C23</f>
        <v>503.16</v>
      </c>
      <c r="D23" s="195">
        <f>димвенканали!D23</f>
        <v>0</v>
      </c>
      <c r="E23" s="195">
        <f>димвенканали!E23</f>
        <v>259.5</v>
      </c>
      <c r="F23" s="195">
        <f t="shared" si="5"/>
        <v>762.66000000000008</v>
      </c>
      <c r="G23" s="195">
        <v>130</v>
      </c>
      <c r="H23" s="282">
        <v>130</v>
      </c>
      <c r="I23" s="209">
        <f t="shared" si="0"/>
        <v>4.3333333333333335E-2</v>
      </c>
      <c r="J23" s="209">
        <f t="shared" si="6"/>
        <v>185.52949999999998</v>
      </c>
      <c r="K23" s="202">
        <f t="shared" si="1"/>
        <v>40.816489999999995</v>
      </c>
      <c r="L23" s="202">
        <v>78.138666666666666</v>
      </c>
      <c r="M23" s="202">
        <v>9.108666666666668</v>
      </c>
      <c r="N23" s="202">
        <f t="shared" si="2"/>
        <v>313.59332333333333</v>
      </c>
      <c r="O23" s="217">
        <f t="shared" si="3"/>
        <v>0.41118365108086602</v>
      </c>
    </row>
    <row r="24" spans="1:15" x14ac:dyDescent="0.35">
      <c r="A24" s="216">
        <f t="shared" si="4"/>
        <v>19</v>
      </c>
      <c r="B24" s="182" t="s">
        <v>1474</v>
      </c>
      <c r="C24" s="195">
        <f>димвенканали!C24</f>
        <v>532.1</v>
      </c>
      <c r="D24" s="195">
        <f>димвенканали!D24</f>
        <v>0</v>
      </c>
      <c r="E24" s="195">
        <f>димвенканали!E24</f>
        <v>33.9</v>
      </c>
      <c r="F24" s="195">
        <f t="shared" si="5"/>
        <v>566</v>
      </c>
      <c r="G24" s="195">
        <v>156</v>
      </c>
      <c r="H24" s="282">
        <v>130</v>
      </c>
      <c r="I24" s="209">
        <f t="shared" si="0"/>
        <v>4.3333333333333335E-2</v>
      </c>
      <c r="J24" s="209">
        <f t="shared" si="6"/>
        <v>185.52949999999998</v>
      </c>
      <c r="K24" s="202">
        <f t="shared" si="1"/>
        <v>40.816489999999995</v>
      </c>
      <c r="L24" s="202">
        <v>78.138666666666666</v>
      </c>
      <c r="M24" s="202">
        <v>9.108666666666668</v>
      </c>
      <c r="N24" s="202">
        <f t="shared" si="2"/>
        <v>313.59332333333333</v>
      </c>
      <c r="O24" s="217">
        <f>N24/F24</f>
        <v>0.55405180800942289</v>
      </c>
    </row>
    <row r="25" spans="1:15" x14ac:dyDescent="0.35">
      <c r="A25" s="216">
        <f t="shared" si="4"/>
        <v>20</v>
      </c>
      <c r="B25" s="182" t="s">
        <v>1475</v>
      </c>
      <c r="C25" s="195">
        <f>димвенканали!C25</f>
        <v>657.49</v>
      </c>
      <c r="D25" s="195">
        <f>димвенканали!D25</f>
        <v>0</v>
      </c>
      <c r="E25" s="195">
        <f>димвенканали!E25</f>
        <v>21.3</v>
      </c>
      <c r="F25" s="195">
        <f t="shared" si="5"/>
        <v>678.79</v>
      </c>
      <c r="G25" s="195">
        <v>90</v>
      </c>
      <c r="H25" s="282">
        <v>80</v>
      </c>
      <c r="I25" s="209">
        <f t="shared" si="0"/>
        <v>2.6666666666666668E-2</v>
      </c>
      <c r="J25" s="209">
        <f t="shared" si="6"/>
        <v>114.172</v>
      </c>
      <c r="K25" s="202">
        <f t="shared" si="1"/>
        <v>25.117840000000001</v>
      </c>
      <c r="L25" s="202">
        <v>48.085333333333338</v>
      </c>
      <c r="M25" s="202">
        <v>5.6053333333333333</v>
      </c>
      <c r="N25" s="202">
        <f t="shared" si="2"/>
        <v>192.98050666666668</v>
      </c>
      <c r="O25" s="217">
        <f t="shared" si="3"/>
        <v>0.28430075084586792</v>
      </c>
    </row>
    <row r="26" spans="1:15" x14ac:dyDescent="0.35">
      <c r="A26" s="216">
        <f t="shared" si="4"/>
        <v>21</v>
      </c>
      <c r="B26" s="182" t="s">
        <v>1476</v>
      </c>
      <c r="C26" s="195">
        <f>димвенканали!C26</f>
        <v>783.55</v>
      </c>
      <c r="D26" s="195">
        <f>димвенканали!D26</f>
        <v>87.5</v>
      </c>
      <c r="E26" s="195">
        <f>димвенканали!E26</f>
        <v>70.599999999999994</v>
      </c>
      <c r="F26" s="195">
        <f t="shared" si="5"/>
        <v>941.65</v>
      </c>
      <c r="G26" s="195">
        <v>181</v>
      </c>
      <c r="H26" s="282">
        <v>85</v>
      </c>
      <c r="I26" s="209">
        <f t="shared" si="0"/>
        <v>2.8333333333333332E-2</v>
      </c>
      <c r="J26" s="209">
        <f t="shared" si="6"/>
        <v>121.30774999999998</v>
      </c>
      <c r="K26" s="202">
        <f t="shared" si="1"/>
        <v>26.687704999999998</v>
      </c>
      <c r="L26" s="202">
        <v>51.090666666666664</v>
      </c>
      <c r="M26" s="202">
        <v>5.9556666666666658</v>
      </c>
      <c r="N26" s="202">
        <f t="shared" si="2"/>
        <v>205.04178833333333</v>
      </c>
      <c r="O26" s="217">
        <f t="shared" si="3"/>
        <v>0.21774734597072515</v>
      </c>
    </row>
    <row r="27" spans="1:15" x14ac:dyDescent="0.35">
      <c r="A27" s="216">
        <f t="shared" si="4"/>
        <v>22</v>
      </c>
      <c r="B27" s="182" t="s">
        <v>1477</v>
      </c>
      <c r="C27" s="195">
        <f>димвенканали!C27</f>
        <v>691.1</v>
      </c>
      <c r="D27" s="195">
        <f>димвенканали!D27</f>
        <v>0</v>
      </c>
      <c r="E27" s="195">
        <f>димвенканали!E27</f>
        <v>347.8</v>
      </c>
      <c r="F27" s="195">
        <f t="shared" si="5"/>
        <v>1038.9000000000001</v>
      </c>
      <c r="G27" s="195">
        <v>255</v>
      </c>
      <c r="H27" s="282">
        <v>255</v>
      </c>
      <c r="I27" s="209">
        <f t="shared" si="0"/>
        <v>8.5000000000000006E-2</v>
      </c>
      <c r="J27" s="209">
        <f t="shared" si="6"/>
        <v>363.92325</v>
      </c>
      <c r="K27" s="202">
        <f t="shared" si="1"/>
        <v>80.063114999999996</v>
      </c>
      <c r="L27" s="202">
        <v>153.27199999999999</v>
      </c>
      <c r="M27" s="202">
        <v>17.867000000000001</v>
      </c>
      <c r="N27" s="202">
        <f t="shared" si="2"/>
        <v>615.12536499999987</v>
      </c>
      <c r="O27" s="217">
        <f t="shared" si="3"/>
        <v>0.59209294927326961</v>
      </c>
    </row>
    <row r="28" spans="1:15" x14ac:dyDescent="0.35">
      <c r="A28" s="216">
        <f t="shared" si="4"/>
        <v>23</v>
      </c>
      <c r="B28" s="182" t="s">
        <v>1478</v>
      </c>
      <c r="C28" s="195">
        <f>димвенканали!C28</f>
        <v>247.7</v>
      </c>
      <c r="D28" s="195">
        <f>димвенканали!D28</f>
        <v>35.200000000000003</v>
      </c>
      <c r="E28" s="195">
        <f>димвенканали!E28</f>
        <v>0</v>
      </c>
      <c r="F28" s="195">
        <f t="shared" si="5"/>
        <v>282.89999999999998</v>
      </c>
      <c r="G28" s="195">
        <v>106</v>
      </c>
      <c r="H28" s="282">
        <v>106</v>
      </c>
      <c r="I28" s="209">
        <f t="shared" si="0"/>
        <v>3.5333333333333335E-2</v>
      </c>
      <c r="J28" s="209">
        <f t="shared" si="6"/>
        <v>151.27789999999999</v>
      </c>
      <c r="K28" s="202">
        <f t="shared" si="1"/>
        <v>33.281137999999999</v>
      </c>
      <c r="L28" s="202">
        <v>63.71306666666667</v>
      </c>
      <c r="M28" s="202">
        <v>7.4270666666666667</v>
      </c>
      <c r="N28" s="202">
        <f t="shared" si="2"/>
        <v>255.69917133333331</v>
      </c>
      <c r="O28" s="217">
        <f t="shared" si="3"/>
        <v>0.90385002238718037</v>
      </c>
    </row>
    <row r="29" spans="1:15" x14ac:dyDescent="0.35">
      <c r="A29" s="216">
        <f t="shared" si="4"/>
        <v>24</v>
      </c>
      <c r="B29" s="182" t="s">
        <v>1479</v>
      </c>
      <c r="C29" s="195">
        <f>димвенканали!C29</f>
        <v>148.1</v>
      </c>
      <c r="D29" s="195">
        <f>димвенканали!D29</f>
        <v>0</v>
      </c>
      <c r="E29" s="195">
        <f>димвенканали!E29</f>
        <v>0</v>
      </c>
      <c r="F29" s="195">
        <f t="shared" si="5"/>
        <v>148.1</v>
      </c>
      <c r="G29" s="195">
        <v>93</v>
      </c>
      <c r="H29" s="282">
        <v>75</v>
      </c>
      <c r="I29" s="209">
        <f t="shared" si="0"/>
        <v>2.5000000000000001E-2</v>
      </c>
      <c r="J29" s="209">
        <f t="shared" si="6"/>
        <v>107.03625</v>
      </c>
      <c r="K29" s="202">
        <f t="shared" si="1"/>
        <v>23.547974999999997</v>
      </c>
      <c r="L29" s="202">
        <v>45.08</v>
      </c>
      <c r="M29" s="202">
        <v>5.2549999999999999</v>
      </c>
      <c r="N29" s="202">
        <f t="shared" si="2"/>
        <v>180.91922499999998</v>
      </c>
      <c r="O29" s="217">
        <f t="shared" si="3"/>
        <v>1.2216017893315327</v>
      </c>
    </row>
    <row r="30" spans="1:15" x14ac:dyDescent="0.35">
      <c r="A30" s="216">
        <f t="shared" si="4"/>
        <v>25</v>
      </c>
      <c r="B30" s="276" t="s">
        <v>1480</v>
      </c>
      <c r="C30" s="195">
        <f>димвенканали!C30</f>
        <v>337.2</v>
      </c>
      <c r="D30" s="195">
        <f>димвенканали!D30</f>
        <v>0</v>
      </c>
      <c r="E30" s="195">
        <f>димвенканали!E30</f>
        <v>0</v>
      </c>
      <c r="F30" s="195">
        <f t="shared" si="5"/>
        <v>337.2</v>
      </c>
      <c r="G30" s="195">
        <v>172</v>
      </c>
      <c r="H30" s="282">
        <v>0</v>
      </c>
      <c r="I30" s="209">
        <f t="shared" si="0"/>
        <v>0</v>
      </c>
      <c r="J30" s="209">
        <f t="shared" si="6"/>
        <v>0</v>
      </c>
      <c r="K30" s="202">
        <f t="shared" si="1"/>
        <v>0</v>
      </c>
      <c r="L30" s="202">
        <v>0</v>
      </c>
      <c r="M30" s="202">
        <v>0</v>
      </c>
      <c r="N30" s="202">
        <f t="shared" si="2"/>
        <v>0</v>
      </c>
      <c r="O30" s="217">
        <f t="shared" si="3"/>
        <v>0</v>
      </c>
    </row>
    <row r="31" spans="1:15" x14ac:dyDescent="0.35">
      <c r="A31" s="216">
        <f t="shared" si="4"/>
        <v>26</v>
      </c>
      <c r="B31" s="182" t="s">
        <v>1481</v>
      </c>
      <c r="C31" s="195">
        <f>димвенканали!C31</f>
        <v>284.3</v>
      </c>
      <c r="D31" s="195">
        <f>димвенканали!D31</f>
        <v>0</v>
      </c>
      <c r="E31" s="195">
        <f>димвенканали!E31</f>
        <v>0</v>
      </c>
      <c r="F31" s="195">
        <f t="shared" si="5"/>
        <v>284.3</v>
      </c>
      <c r="G31" s="195">
        <v>95</v>
      </c>
      <c r="H31" s="282">
        <v>95</v>
      </c>
      <c r="I31" s="209">
        <f t="shared" si="0"/>
        <v>3.1666666666666669E-2</v>
      </c>
      <c r="J31" s="209">
        <f t="shared" si="6"/>
        <v>135.57925</v>
      </c>
      <c r="K31" s="202">
        <f t="shared" si="1"/>
        <v>29.827435000000001</v>
      </c>
      <c r="L31" s="202">
        <v>57.101333333333336</v>
      </c>
      <c r="M31" s="202">
        <v>6.6563333333333343</v>
      </c>
      <c r="N31" s="202">
        <f t="shared" si="2"/>
        <v>229.16435166666668</v>
      </c>
      <c r="O31" s="217">
        <f t="shared" si="3"/>
        <v>0.80606525383984051</v>
      </c>
    </row>
    <row r="32" spans="1:15" x14ac:dyDescent="0.35">
      <c r="A32" s="216">
        <f t="shared" si="4"/>
        <v>27</v>
      </c>
      <c r="B32" s="182" t="s">
        <v>1482</v>
      </c>
      <c r="C32" s="195">
        <f>димвенканали!C32</f>
        <v>152.72999999999999</v>
      </c>
      <c r="D32" s="195">
        <f>димвенканали!D32</f>
        <v>61</v>
      </c>
      <c r="E32" s="195">
        <f>димвенканали!E32</f>
        <v>0</v>
      </c>
      <c r="F32" s="195">
        <f t="shared" si="5"/>
        <v>213.73</v>
      </c>
      <c r="G32" s="195">
        <v>80</v>
      </c>
      <c r="H32" s="282">
        <v>80</v>
      </c>
      <c r="I32" s="209">
        <f t="shared" si="0"/>
        <v>2.6666666666666668E-2</v>
      </c>
      <c r="J32" s="209">
        <f t="shared" si="6"/>
        <v>114.172</v>
      </c>
      <c r="K32" s="202">
        <f t="shared" si="1"/>
        <v>25.117840000000001</v>
      </c>
      <c r="L32" s="202">
        <v>48.085333333333338</v>
      </c>
      <c r="M32" s="202">
        <v>5.6053333333333333</v>
      </c>
      <c r="N32" s="202">
        <f t="shared" si="2"/>
        <v>192.98050666666668</v>
      </c>
      <c r="O32" s="217">
        <f t="shared" si="3"/>
        <v>0.90291726321371213</v>
      </c>
    </row>
    <row r="33" spans="1:15" x14ac:dyDescent="0.35">
      <c r="A33" s="216">
        <f t="shared" si="4"/>
        <v>28</v>
      </c>
      <c r="B33" s="182" t="s">
        <v>1483</v>
      </c>
      <c r="C33" s="195">
        <f>димвенканали!C33</f>
        <v>251.7</v>
      </c>
      <c r="D33" s="195">
        <f>димвенканали!D33</f>
        <v>0</v>
      </c>
      <c r="E33" s="195">
        <f>димвенканали!E33</f>
        <v>0</v>
      </c>
      <c r="F33" s="195">
        <f t="shared" si="5"/>
        <v>251.7</v>
      </c>
      <c r="G33" s="195">
        <v>96.8</v>
      </c>
      <c r="H33" s="282">
        <v>96.8</v>
      </c>
      <c r="I33" s="209">
        <f t="shared" si="0"/>
        <v>3.2266666666666666E-2</v>
      </c>
      <c r="J33" s="209">
        <f t="shared" si="6"/>
        <v>138.14811999999998</v>
      </c>
      <c r="K33" s="202">
        <f t="shared" si="1"/>
        <v>30.392586399999995</v>
      </c>
      <c r="L33" s="202">
        <v>58.183253333333333</v>
      </c>
      <c r="M33" s="202">
        <v>6.7824533333333328</v>
      </c>
      <c r="N33" s="202">
        <f t="shared" si="2"/>
        <v>233.50641306666665</v>
      </c>
      <c r="O33" s="217">
        <f t="shared" si="3"/>
        <v>0.92771717547344723</v>
      </c>
    </row>
    <row r="34" spans="1:15" x14ac:dyDescent="0.35">
      <c r="A34" s="216">
        <f t="shared" si="4"/>
        <v>29</v>
      </c>
      <c r="B34" s="182" t="s">
        <v>1484</v>
      </c>
      <c r="C34" s="195">
        <f>димвенканали!C34</f>
        <v>132.6</v>
      </c>
      <c r="D34" s="195">
        <f>димвенканали!D34</f>
        <v>0</v>
      </c>
      <c r="E34" s="195">
        <f>димвенканали!E34</f>
        <v>0</v>
      </c>
      <c r="F34" s="195">
        <f t="shared" si="5"/>
        <v>132.6</v>
      </c>
      <c r="G34" s="195">
        <v>83</v>
      </c>
      <c r="H34" s="282">
        <v>83</v>
      </c>
      <c r="I34" s="209">
        <f t="shared" si="0"/>
        <v>2.7666666666666666E-2</v>
      </c>
      <c r="J34" s="209">
        <f t="shared" si="6"/>
        <v>118.45344999999999</v>
      </c>
      <c r="K34" s="202">
        <f t="shared" si="1"/>
        <v>26.059758999999996</v>
      </c>
      <c r="L34" s="202">
        <v>49.888533333333335</v>
      </c>
      <c r="M34" s="202">
        <v>5.8155333333333328</v>
      </c>
      <c r="N34" s="202">
        <f t="shared" si="2"/>
        <v>200.21727566666664</v>
      </c>
      <c r="O34" s="217">
        <f t="shared" si="3"/>
        <v>1.5099342056309701</v>
      </c>
    </row>
    <row r="35" spans="1:15" x14ac:dyDescent="0.35">
      <c r="A35" s="216">
        <f t="shared" si="4"/>
        <v>30</v>
      </c>
      <c r="B35" s="182" t="s">
        <v>1485</v>
      </c>
      <c r="C35" s="195">
        <f>димвенканали!C35</f>
        <v>202.4</v>
      </c>
      <c r="D35" s="195">
        <f>димвенканали!D35</f>
        <v>0</v>
      </c>
      <c r="E35" s="195">
        <f>димвенканали!E35</f>
        <v>38.9</v>
      </c>
      <c r="F35" s="195">
        <f t="shared" si="5"/>
        <v>241.3</v>
      </c>
      <c r="G35" s="195">
        <v>75</v>
      </c>
      <c r="H35" s="282">
        <v>75</v>
      </c>
      <c r="I35" s="209">
        <f t="shared" si="0"/>
        <v>2.5000000000000001E-2</v>
      </c>
      <c r="J35" s="209">
        <f t="shared" si="6"/>
        <v>107.03625</v>
      </c>
      <c r="K35" s="202">
        <f t="shared" si="1"/>
        <v>23.547974999999997</v>
      </c>
      <c r="L35" s="202">
        <v>45.08</v>
      </c>
      <c r="M35" s="202">
        <v>5.2549999999999999</v>
      </c>
      <c r="N35" s="202">
        <f t="shared" si="2"/>
        <v>180.91922499999998</v>
      </c>
      <c r="O35" s="217">
        <f t="shared" si="3"/>
        <v>0.74976885619560707</v>
      </c>
    </row>
    <row r="36" spans="1:15" x14ac:dyDescent="0.35">
      <c r="A36" s="216">
        <f t="shared" si="4"/>
        <v>31</v>
      </c>
      <c r="B36" s="276" t="s">
        <v>1486</v>
      </c>
      <c r="C36" s="195">
        <f>димвенканали!C36</f>
        <v>176.4</v>
      </c>
      <c r="D36" s="195">
        <f>димвенканали!D36</f>
        <v>0</v>
      </c>
      <c r="E36" s="195">
        <f>димвенканали!E36</f>
        <v>0</v>
      </c>
      <c r="F36" s="195">
        <f t="shared" si="5"/>
        <v>176.4</v>
      </c>
      <c r="G36" s="196">
        <v>50</v>
      </c>
      <c r="H36" s="283">
        <v>0</v>
      </c>
      <c r="I36" s="209">
        <f t="shared" si="0"/>
        <v>0</v>
      </c>
      <c r="J36" s="209">
        <f t="shared" si="6"/>
        <v>0</v>
      </c>
      <c r="K36" s="202">
        <f t="shared" si="1"/>
        <v>0</v>
      </c>
      <c r="L36" s="202">
        <v>0</v>
      </c>
      <c r="M36" s="202">
        <v>0</v>
      </c>
      <c r="N36" s="202">
        <f t="shared" si="2"/>
        <v>0</v>
      </c>
      <c r="O36" s="217">
        <f t="shared" si="3"/>
        <v>0</v>
      </c>
    </row>
    <row r="37" spans="1:15" x14ac:dyDescent="0.35">
      <c r="A37" s="216">
        <f t="shared" si="4"/>
        <v>32</v>
      </c>
      <c r="B37" s="182" t="s">
        <v>1487</v>
      </c>
      <c r="C37" s="195">
        <f>димвенканали!C37</f>
        <v>127</v>
      </c>
      <c r="D37" s="195">
        <f>димвенканали!D37</f>
        <v>0</v>
      </c>
      <c r="E37" s="195">
        <f>димвенканали!E37</f>
        <v>0</v>
      </c>
      <c r="F37" s="195">
        <f t="shared" si="5"/>
        <v>127</v>
      </c>
      <c r="G37" s="195">
        <v>45</v>
      </c>
      <c r="H37" s="282">
        <v>45</v>
      </c>
      <c r="I37" s="209">
        <f t="shared" si="0"/>
        <v>1.4999999999999999E-2</v>
      </c>
      <c r="J37" s="209">
        <f t="shared" si="6"/>
        <v>64.22175</v>
      </c>
      <c r="K37" s="202">
        <f t="shared" si="1"/>
        <v>14.128785000000001</v>
      </c>
      <c r="L37" s="202">
        <v>27.047999999999998</v>
      </c>
      <c r="M37" s="202">
        <v>3.1529999999999996</v>
      </c>
      <c r="N37" s="202">
        <f t="shared" si="2"/>
        <v>108.55153500000002</v>
      </c>
      <c r="O37" s="217">
        <f t="shared" si="3"/>
        <v>0.85473649606299229</v>
      </c>
    </row>
    <row r="38" spans="1:15" x14ac:dyDescent="0.35">
      <c r="A38" s="216">
        <f t="shared" si="4"/>
        <v>33</v>
      </c>
      <c r="B38" s="182" t="s">
        <v>1488</v>
      </c>
      <c r="C38" s="195">
        <f>димвенканали!C38</f>
        <v>240.67</v>
      </c>
      <c r="D38" s="195">
        <f>димвенканали!D38</f>
        <v>32.299999999999997</v>
      </c>
      <c r="E38" s="195">
        <f>димвенканали!E38</f>
        <v>0</v>
      </c>
      <c r="F38" s="195">
        <f t="shared" si="5"/>
        <v>272.96999999999997</v>
      </c>
      <c r="G38" s="197">
        <v>24.7</v>
      </c>
      <c r="H38" s="284">
        <v>24.7</v>
      </c>
      <c r="I38" s="209">
        <f t="shared" si="0"/>
        <v>8.2333333333333338E-3</v>
      </c>
      <c r="J38" s="209">
        <f t="shared" si="6"/>
        <v>35.250605</v>
      </c>
      <c r="K38" s="202">
        <f t="shared" si="1"/>
        <v>7.7551331000000001</v>
      </c>
      <c r="L38" s="202">
        <v>14.846346666666667</v>
      </c>
      <c r="M38" s="202">
        <v>1.7306466666666667</v>
      </c>
      <c r="N38" s="202">
        <f t="shared" si="2"/>
        <v>59.582731433333336</v>
      </c>
      <c r="O38" s="217">
        <f t="shared" si="3"/>
        <v>0.21827574983819958</v>
      </c>
    </row>
    <row r="39" spans="1:15" x14ac:dyDescent="0.35">
      <c r="A39" s="216">
        <f t="shared" si="4"/>
        <v>34</v>
      </c>
      <c r="B39" s="182" t="s">
        <v>1489</v>
      </c>
      <c r="C39" s="195">
        <f>димвенканали!C39</f>
        <v>226.2</v>
      </c>
      <c r="D39" s="195">
        <f>димвенканали!D39</f>
        <v>0</v>
      </c>
      <c r="E39" s="195">
        <f>димвенканали!E39</f>
        <v>0</v>
      </c>
      <c r="F39" s="195">
        <f t="shared" si="5"/>
        <v>226.2</v>
      </c>
      <c r="G39" s="195">
        <v>24</v>
      </c>
      <c r="H39" s="282">
        <v>24</v>
      </c>
      <c r="I39" s="209">
        <f t="shared" si="0"/>
        <v>8.0000000000000002E-3</v>
      </c>
      <c r="J39" s="209">
        <f t="shared" si="6"/>
        <v>34.251599999999996</v>
      </c>
      <c r="K39" s="202">
        <f t="shared" si="1"/>
        <v>7.5353519999999996</v>
      </c>
      <c r="L39" s="202">
        <v>14.425600000000001</v>
      </c>
      <c r="M39" s="202">
        <v>1.6816</v>
      </c>
      <c r="N39" s="202">
        <f t="shared" si="2"/>
        <v>57.894152000000005</v>
      </c>
      <c r="O39" s="217">
        <f t="shared" si="3"/>
        <v>0.2559423165340407</v>
      </c>
    </row>
    <row r="40" spans="1:15" x14ac:dyDescent="0.35">
      <c r="A40" s="216">
        <f t="shared" si="4"/>
        <v>35</v>
      </c>
      <c r="B40" s="182" t="s">
        <v>1490</v>
      </c>
      <c r="C40" s="195">
        <f>димвенканали!C40</f>
        <v>262.41000000000003</v>
      </c>
      <c r="D40" s="195">
        <f>димвенканали!D40</f>
        <v>0</v>
      </c>
      <c r="E40" s="195">
        <f>димвенканали!E40</f>
        <v>0</v>
      </c>
      <c r="F40" s="195">
        <f t="shared" si="5"/>
        <v>262.41000000000003</v>
      </c>
      <c r="G40" s="195">
        <v>46.4</v>
      </c>
      <c r="H40" s="282">
        <v>46.4</v>
      </c>
      <c r="I40" s="209">
        <f t="shared" si="0"/>
        <v>1.5466666666666667E-2</v>
      </c>
      <c r="J40" s="209">
        <f t="shared" si="6"/>
        <v>66.219759999999994</v>
      </c>
      <c r="K40" s="202">
        <f t="shared" si="1"/>
        <v>14.568347199999998</v>
      </c>
      <c r="L40" s="202">
        <v>27.889493333333331</v>
      </c>
      <c r="M40" s="202">
        <v>3.2510933333333329</v>
      </c>
      <c r="N40" s="202">
        <f t="shared" si="2"/>
        <v>111.92869386666665</v>
      </c>
      <c r="O40" s="217">
        <f t="shared" si="3"/>
        <v>0.42654126697407352</v>
      </c>
    </row>
    <row r="41" spans="1:15" x14ac:dyDescent="0.35">
      <c r="A41" s="216">
        <f t="shared" si="4"/>
        <v>36</v>
      </c>
      <c r="B41" s="182" t="s">
        <v>1491</v>
      </c>
      <c r="C41" s="195">
        <f>димвенканали!C41</f>
        <v>236.14</v>
      </c>
      <c r="D41" s="195">
        <f>димвенканали!D41</f>
        <v>31.2</v>
      </c>
      <c r="E41" s="195">
        <f>димвенканали!E41</f>
        <v>0</v>
      </c>
      <c r="F41" s="195">
        <f t="shared" si="5"/>
        <v>267.33999999999997</v>
      </c>
      <c r="G41" s="195">
        <v>40.1</v>
      </c>
      <c r="H41" s="282">
        <v>40.1</v>
      </c>
      <c r="I41" s="209">
        <f t="shared" si="0"/>
        <v>1.3366666666666667E-2</v>
      </c>
      <c r="J41" s="209">
        <f t="shared" si="6"/>
        <v>57.228715000000001</v>
      </c>
      <c r="K41" s="202">
        <f t="shared" si="1"/>
        <v>12.590317300000001</v>
      </c>
      <c r="L41" s="202">
        <v>24.102773333333335</v>
      </c>
      <c r="M41" s="202">
        <v>2.8096733333333335</v>
      </c>
      <c r="N41" s="202">
        <f t="shared" si="2"/>
        <v>96.731478966666671</v>
      </c>
      <c r="O41" s="217">
        <f t="shared" si="3"/>
        <v>0.36182942682227381</v>
      </c>
    </row>
    <row r="42" spans="1:15" x14ac:dyDescent="0.35">
      <c r="A42" s="216">
        <f t="shared" si="4"/>
        <v>37</v>
      </c>
      <c r="B42" s="182" t="s">
        <v>1492</v>
      </c>
      <c r="C42" s="195">
        <f>димвенканали!C42</f>
        <v>306.2</v>
      </c>
      <c r="D42" s="195">
        <f>димвенканали!D42</f>
        <v>0</v>
      </c>
      <c r="E42" s="195">
        <f>димвенканали!E42</f>
        <v>0</v>
      </c>
      <c r="F42" s="195">
        <f t="shared" si="5"/>
        <v>306.2</v>
      </c>
      <c r="G42" s="195">
        <v>82.4</v>
      </c>
      <c r="H42" s="282">
        <v>82.4</v>
      </c>
      <c r="I42" s="209">
        <f t="shared" si="0"/>
        <v>2.7466666666666667E-2</v>
      </c>
      <c r="J42" s="209">
        <f t="shared" si="6"/>
        <v>117.59716</v>
      </c>
      <c r="K42" s="202">
        <f t="shared" si="1"/>
        <v>25.871375199999999</v>
      </c>
      <c r="L42" s="202">
        <v>49.527893333333331</v>
      </c>
      <c r="M42" s="202">
        <v>5.7734933333333336</v>
      </c>
      <c r="N42" s="202">
        <f t="shared" si="2"/>
        <v>198.76992186666666</v>
      </c>
      <c r="O42" s="217">
        <f t="shared" si="3"/>
        <v>0.64915062660570433</v>
      </c>
    </row>
    <row r="43" spans="1:15" x14ac:dyDescent="0.35">
      <c r="A43" s="216">
        <f t="shared" si="4"/>
        <v>38</v>
      </c>
      <c r="B43" s="182" t="s">
        <v>1493</v>
      </c>
      <c r="C43" s="195">
        <f>димвенканали!C43</f>
        <v>1193.93</v>
      </c>
      <c r="D43" s="195">
        <f>димвенканали!D43</f>
        <v>0</v>
      </c>
      <c r="E43" s="195">
        <f>димвенканали!E43</f>
        <v>0</v>
      </c>
      <c r="F43" s="195">
        <f t="shared" si="5"/>
        <v>1193.93</v>
      </c>
      <c r="G43" s="195">
        <v>418.2</v>
      </c>
      <c r="H43" s="282">
        <v>242</v>
      </c>
      <c r="I43" s="209">
        <f t="shared" si="0"/>
        <v>8.0666666666666664E-2</v>
      </c>
      <c r="J43" s="209">
        <f t="shared" si="6"/>
        <v>345.37029999999999</v>
      </c>
      <c r="K43" s="202">
        <f t="shared" si="1"/>
        <v>75.981465999999998</v>
      </c>
      <c r="L43" s="202">
        <v>145.45813333333334</v>
      </c>
      <c r="M43" s="202">
        <v>16.956133333333334</v>
      </c>
      <c r="N43" s="202">
        <f t="shared" si="2"/>
        <v>583.76603266666666</v>
      </c>
      <c r="O43" s="217">
        <f t="shared" si="3"/>
        <v>0.48894494037897251</v>
      </c>
    </row>
    <row r="44" spans="1:15" x14ac:dyDescent="0.35">
      <c r="A44" s="216">
        <f t="shared" si="4"/>
        <v>39</v>
      </c>
      <c r="B44" s="182" t="s">
        <v>1494</v>
      </c>
      <c r="C44" s="195">
        <f>димвенканали!C44</f>
        <v>124.9</v>
      </c>
      <c r="D44" s="195">
        <f>димвенканали!D44</f>
        <v>0</v>
      </c>
      <c r="E44" s="195">
        <f>димвенканали!E44</f>
        <v>0</v>
      </c>
      <c r="F44" s="195">
        <f t="shared" si="5"/>
        <v>124.9</v>
      </c>
      <c r="G44" s="195">
        <v>47</v>
      </c>
      <c r="H44" s="282">
        <v>47</v>
      </c>
      <c r="I44" s="209">
        <f t="shared" si="0"/>
        <v>1.5666666666666666E-2</v>
      </c>
      <c r="J44" s="209">
        <f t="shared" si="6"/>
        <v>67.076049999999995</v>
      </c>
      <c r="K44" s="202">
        <f t="shared" si="1"/>
        <v>14.756730999999998</v>
      </c>
      <c r="L44" s="202">
        <v>28.250133333333331</v>
      </c>
      <c r="M44" s="202">
        <v>3.293133333333333</v>
      </c>
      <c r="N44" s="202">
        <f t="shared" si="2"/>
        <v>113.37604766666665</v>
      </c>
      <c r="O44" s="217">
        <f t="shared" si="3"/>
        <v>0.907734568988524</v>
      </c>
    </row>
    <row r="45" spans="1:15" x14ac:dyDescent="0.35">
      <c r="A45" s="216">
        <f t="shared" si="4"/>
        <v>40</v>
      </c>
      <c r="B45" s="182" t="s">
        <v>1495</v>
      </c>
      <c r="C45" s="195">
        <f>димвенканали!C45</f>
        <v>199.53</v>
      </c>
      <c r="D45" s="195">
        <f>димвенканали!D45</f>
        <v>0</v>
      </c>
      <c r="E45" s="195">
        <f>димвенканали!E45</f>
        <v>0</v>
      </c>
      <c r="F45" s="195">
        <f t="shared" si="5"/>
        <v>199.53</v>
      </c>
      <c r="G45" s="195">
        <v>32.1</v>
      </c>
      <c r="H45" s="282">
        <v>32.1</v>
      </c>
      <c r="I45" s="209">
        <f t="shared" si="0"/>
        <v>1.0700000000000001E-2</v>
      </c>
      <c r="J45" s="209">
        <f t="shared" si="6"/>
        <v>45.811515</v>
      </c>
      <c r="K45" s="202">
        <f t="shared" si="1"/>
        <v>10.0785333</v>
      </c>
      <c r="L45" s="202">
        <v>19.294240000000002</v>
      </c>
      <c r="M45" s="202">
        <v>2.2491400000000001</v>
      </c>
      <c r="N45" s="202">
        <f t="shared" si="2"/>
        <v>77.433428300000003</v>
      </c>
      <c r="O45" s="217">
        <f t="shared" si="3"/>
        <v>0.38807912744950634</v>
      </c>
    </row>
    <row r="46" spans="1:15" x14ac:dyDescent="0.35">
      <c r="A46" s="216">
        <f t="shared" si="4"/>
        <v>41</v>
      </c>
      <c r="B46" s="182" t="s">
        <v>1496</v>
      </c>
      <c r="C46" s="195">
        <f>димвенканали!C46</f>
        <v>693.48</v>
      </c>
      <c r="D46" s="195">
        <f>димвенканали!D46</f>
        <v>0</v>
      </c>
      <c r="E46" s="195">
        <f>димвенканали!E46</f>
        <v>0</v>
      </c>
      <c r="F46" s="195">
        <f t="shared" si="5"/>
        <v>693.48</v>
      </c>
      <c r="G46" s="195">
        <v>195</v>
      </c>
      <c r="H46" s="282">
        <v>195</v>
      </c>
      <c r="I46" s="209">
        <f t="shared" si="0"/>
        <v>6.5000000000000002E-2</v>
      </c>
      <c r="J46" s="209">
        <f t="shared" si="6"/>
        <v>278.29424999999998</v>
      </c>
      <c r="K46" s="202">
        <f t="shared" si="1"/>
        <v>61.224734999999995</v>
      </c>
      <c r="L46" s="202">
        <v>117.20800000000001</v>
      </c>
      <c r="M46" s="202">
        <v>13.663</v>
      </c>
      <c r="N46" s="202">
        <f t="shared" si="2"/>
        <v>470.38998500000002</v>
      </c>
      <c r="O46" s="217">
        <f t="shared" si="3"/>
        <v>0.67830360644863585</v>
      </c>
    </row>
    <row r="47" spans="1:15" x14ac:dyDescent="0.35">
      <c r="A47" s="216">
        <f t="shared" si="4"/>
        <v>42</v>
      </c>
      <c r="B47" s="182" t="s">
        <v>1497</v>
      </c>
      <c r="C47" s="195">
        <f>димвенканали!C47</f>
        <v>457.42</v>
      </c>
      <c r="D47" s="195">
        <f>димвенканали!D47</f>
        <v>0</v>
      </c>
      <c r="E47" s="195">
        <f>димвенканали!E47</f>
        <v>0</v>
      </c>
      <c r="F47" s="195">
        <f t="shared" si="5"/>
        <v>457.42</v>
      </c>
      <c r="G47" s="195">
        <v>159.19999999999999</v>
      </c>
      <c r="H47" s="282">
        <v>74</v>
      </c>
      <c r="I47" s="209">
        <f t="shared" si="0"/>
        <v>2.4666666666666667E-2</v>
      </c>
      <c r="J47" s="209">
        <f t="shared" si="6"/>
        <v>105.6091</v>
      </c>
      <c r="K47" s="202">
        <f t="shared" si="1"/>
        <v>23.234002</v>
      </c>
      <c r="L47" s="202">
        <v>44.47893333333333</v>
      </c>
      <c r="M47" s="202">
        <v>5.1849333333333334</v>
      </c>
      <c r="N47" s="202">
        <f t="shared" si="2"/>
        <v>178.50696866666664</v>
      </c>
      <c r="O47" s="217">
        <f t="shared" si="3"/>
        <v>0.39024740646816192</v>
      </c>
    </row>
    <row r="48" spans="1:15" x14ac:dyDescent="0.35">
      <c r="A48" s="216">
        <f t="shared" si="4"/>
        <v>43</v>
      </c>
      <c r="B48" s="182" t="s">
        <v>1498</v>
      </c>
      <c r="C48" s="195">
        <f>димвенканали!C48</f>
        <v>330.04</v>
      </c>
      <c r="D48" s="195">
        <f>димвенканали!D48</f>
        <v>0</v>
      </c>
      <c r="E48" s="195">
        <f>димвенканали!E48</f>
        <v>0</v>
      </c>
      <c r="F48" s="195">
        <f t="shared" si="5"/>
        <v>330.04</v>
      </c>
      <c r="G48" s="195">
        <v>42</v>
      </c>
      <c r="H48" s="282">
        <v>42</v>
      </c>
      <c r="I48" s="209">
        <f t="shared" si="0"/>
        <v>1.4E-2</v>
      </c>
      <c r="J48" s="209">
        <f t="shared" si="6"/>
        <v>59.940300000000001</v>
      </c>
      <c r="K48" s="202">
        <f t="shared" si="1"/>
        <v>13.186866</v>
      </c>
      <c r="L48" s="202">
        <v>25.244800000000001</v>
      </c>
      <c r="M48" s="202">
        <v>2.9428000000000001</v>
      </c>
      <c r="N48" s="202">
        <f t="shared" si="2"/>
        <v>101.31476600000001</v>
      </c>
      <c r="O48" s="217">
        <f t="shared" si="3"/>
        <v>0.30697723306265906</v>
      </c>
    </row>
    <row r="49" spans="1:15" x14ac:dyDescent="0.35">
      <c r="A49" s="216">
        <f t="shared" si="4"/>
        <v>44</v>
      </c>
      <c r="B49" s="182" t="s">
        <v>1499</v>
      </c>
      <c r="C49" s="195">
        <f>димвенканали!C49</f>
        <v>254.9</v>
      </c>
      <c r="D49" s="195">
        <f>димвенканали!D49</f>
        <v>0</v>
      </c>
      <c r="E49" s="195">
        <f>димвенканали!E49</f>
        <v>0</v>
      </c>
      <c r="F49" s="195">
        <f t="shared" si="5"/>
        <v>254.9</v>
      </c>
      <c r="G49" s="195">
        <v>61</v>
      </c>
      <c r="H49" s="282">
        <v>61</v>
      </c>
      <c r="I49" s="209">
        <f t="shared" si="0"/>
        <v>2.0333333333333332E-2</v>
      </c>
      <c r="J49" s="209">
        <f t="shared" si="6"/>
        <v>87.056149999999988</v>
      </c>
      <c r="K49" s="202">
        <f t="shared" si="1"/>
        <v>19.152352999999998</v>
      </c>
      <c r="L49" s="202">
        <v>36.665066666666661</v>
      </c>
      <c r="M49" s="202">
        <v>4.2740666666666662</v>
      </c>
      <c r="N49" s="202">
        <f t="shared" si="2"/>
        <v>147.14763633333331</v>
      </c>
      <c r="O49" s="217">
        <f t="shared" si="3"/>
        <v>0.5772759369687458</v>
      </c>
    </row>
    <row r="50" spans="1:15" x14ac:dyDescent="0.35">
      <c r="A50" s="216">
        <f t="shared" si="4"/>
        <v>45</v>
      </c>
      <c r="B50" s="182" t="s">
        <v>1500</v>
      </c>
      <c r="C50" s="195">
        <f>димвенканали!C50</f>
        <v>217.6</v>
      </c>
      <c r="D50" s="195">
        <f>димвенканали!D50</f>
        <v>0</v>
      </c>
      <c r="E50" s="195">
        <f>димвенканали!E50</f>
        <v>0</v>
      </c>
      <c r="F50" s="195">
        <f t="shared" si="5"/>
        <v>217.6</v>
      </c>
      <c r="G50" s="195">
        <v>63.4</v>
      </c>
      <c r="H50" s="282">
        <v>63.4</v>
      </c>
      <c r="I50" s="209">
        <f t="shared" si="0"/>
        <v>2.1133333333333334E-2</v>
      </c>
      <c r="J50" s="209">
        <f t="shared" si="6"/>
        <v>90.481309999999993</v>
      </c>
      <c r="K50" s="202">
        <f t="shared" si="1"/>
        <v>19.9058882</v>
      </c>
      <c r="L50" s="202">
        <v>38.107626666666668</v>
      </c>
      <c r="M50" s="202">
        <v>4.4422266666666665</v>
      </c>
      <c r="N50" s="202">
        <f t="shared" si="2"/>
        <v>152.93705153333335</v>
      </c>
      <c r="O50" s="217">
        <f t="shared" si="3"/>
        <v>0.70283571476715689</v>
      </c>
    </row>
    <row r="51" spans="1:15" x14ac:dyDescent="0.35">
      <c r="A51" s="216">
        <f t="shared" si="4"/>
        <v>46</v>
      </c>
      <c r="B51" s="182" t="s">
        <v>1501</v>
      </c>
      <c r="C51" s="195">
        <f>димвенканали!C51</f>
        <v>379.3</v>
      </c>
      <c r="D51" s="195">
        <f>димвенканали!D51</f>
        <v>26.2</v>
      </c>
      <c r="E51" s="195">
        <f>димвенканали!E51</f>
        <v>0</v>
      </c>
      <c r="F51" s="195">
        <f t="shared" si="5"/>
        <v>405.5</v>
      </c>
      <c r="G51" s="195">
        <v>35</v>
      </c>
      <c r="H51" s="282">
        <v>11</v>
      </c>
      <c r="I51" s="209">
        <f t="shared" si="0"/>
        <v>3.6666666666666666E-3</v>
      </c>
      <c r="J51" s="209">
        <f t="shared" si="6"/>
        <v>15.698649999999999</v>
      </c>
      <c r="K51" s="202">
        <f t="shared" si="1"/>
        <v>3.453703</v>
      </c>
      <c r="L51" s="202">
        <v>6.6117333333333326</v>
      </c>
      <c r="M51" s="202">
        <v>0.77073333333333327</v>
      </c>
      <c r="N51" s="202">
        <f t="shared" si="2"/>
        <v>26.534819666666664</v>
      </c>
      <c r="O51" s="217">
        <f t="shared" si="3"/>
        <v>6.5437286477599665E-2</v>
      </c>
    </row>
    <row r="52" spans="1:15" x14ac:dyDescent="0.35">
      <c r="A52" s="216">
        <f t="shared" si="4"/>
        <v>47</v>
      </c>
      <c r="B52" s="182" t="s">
        <v>1502</v>
      </c>
      <c r="C52" s="195">
        <f>димвенканали!C52</f>
        <v>341</v>
      </c>
      <c r="D52" s="195">
        <f>димвенканали!D52</f>
        <v>0</v>
      </c>
      <c r="E52" s="195">
        <f>димвенканали!E52</f>
        <v>0</v>
      </c>
      <c r="F52" s="195">
        <f t="shared" si="5"/>
        <v>341</v>
      </c>
      <c r="G52" s="195">
        <v>66</v>
      </c>
      <c r="H52" s="282">
        <v>33.6</v>
      </c>
      <c r="I52" s="209">
        <f t="shared" si="0"/>
        <v>1.12E-2</v>
      </c>
      <c r="J52" s="209">
        <f t="shared" si="6"/>
        <v>47.952239999999996</v>
      </c>
      <c r="K52" s="202">
        <f t="shared" si="1"/>
        <v>10.549492799999999</v>
      </c>
      <c r="L52" s="202">
        <v>20.19584</v>
      </c>
      <c r="M52" s="202">
        <v>2.3542399999999999</v>
      </c>
      <c r="N52" s="202">
        <f t="shared" si="2"/>
        <v>81.051812800000008</v>
      </c>
      <c r="O52" s="217">
        <f t="shared" si="3"/>
        <v>0.23768860058651028</v>
      </c>
    </row>
    <row r="53" spans="1:15" x14ac:dyDescent="0.35">
      <c r="A53" s="216">
        <f t="shared" si="4"/>
        <v>48</v>
      </c>
      <c r="B53" s="182" t="s">
        <v>1503</v>
      </c>
      <c r="C53" s="195">
        <f>димвенканали!C53</f>
        <v>417.9</v>
      </c>
      <c r="D53" s="195">
        <f>димвенканали!D53</f>
        <v>67.2</v>
      </c>
      <c r="E53" s="195">
        <f>димвенканали!E53</f>
        <v>0</v>
      </c>
      <c r="F53" s="195">
        <f t="shared" si="5"/>
        <v>485.09999999999997</v>
      </c>
      <c r="G53" s="195">
        <v>12.6</v>
      </c>
      <c r="H53" s="282">
        <v>12.6</v>
      </c>
      <c r="I53" s="209">
        <f t="shared" si="0"/>
        <v>4.1999999999999997E-3</v>
      </c>
      <c r="J53" s="209">
        <f t="shared" si="6"/>
        <v>17.982089999999999</v>
      </c>
      <c r="K53" s="202">
        <f t="shared" si="1"/>
        <v>3.9560597999999998</v>
      </c>
      <c r="L53" s="202">
        <v>7.5734399999999997</v>
      </c>
      <c r="M53" s="202">
        <v>0.88283999999999985</v>
      </c>
      <c r="N53" s="202">
        <f t="shared" si="2"/>
        <v>30.394429799999997</v>
      </c>
      <c r="O53" s="217">
        <f t="shared" si="3"/>
        <v>6.2656008658008661E-2</v>
      </c>
    </row>
    <row r="54" spans="1:15" x14ac:dyDescent="0.35">
      <c r="A54" s="216">
        <f t="shared" si="4"/>
        <v>49</v>
      </c>
      <c r="B54" s="182" t="s">
        <v>1504</v>
      </c>
      <c r="C54" s="195">
        <f>димвенканали!C54</f>
        <v>467.06</v>
      </c>
      <c r="D54" s="195">
        <f>димвенканали!D54</f>
        <v>0</v>
      </c>
      <c r="E54" s="195">
        <f>димвенканали!E54</f>
        <v>0</v>
      </c>
      <c r="F54" s="195">
        <f t="shared" si="5"/>
        <v>467.06</v>
      </c>
      <c r="G54" s="195">
        <v>154</v>
      </c>
      <c r="H54" s="282">
        <v>75</v>
      </c>
      <c r="I54" s="209">
        <f t="shared" si="0"/>
        <v>2.5000000000000001E-2</v>
      </c>
      <c r="J54" s="209">
        <f t="shared" si="6"/>
        <v>107.03625</v>
      </c>
      <c r="K54" s="202">
        <f t="shared" si="1"/>
        <v>23.547974999999997</v>
      </c>
      <c r="L54" s="202">
        <v>45.08</v>
      </c>
      <c r="M54" s="202">
        <v>5.2549999999999999</v>
      </c>
      <c r="N54" s="202">
        <f t="shared" si="2"/>
        <v>180.91922499999998</v>
      </c>
      <c r="O54" s="217">
        <f t="shared" si="3"/>
        <v>0.38735756647968139</v>
      </c>
    </row>
    <row r="55" spans="1:15" x14ac:dyDescent="0.35">
      <c r="A55" s="216">
        <f t="shared" si="4"/>
        <v>50</v>
      </c>
      <c r="B55" s="182" t="s">
        <v>1505</v>
      </c>
      <c r="C55" s="195">
        <f>димвенканали!C55</f>
        <v>164.5</v>
      </c>
      <c r="D55" s="195">
        <f>димвенканали!D55</f>
        <v>0</v>
      </c>
      <c r="E55" s="195">
        <f>димвенканали!E55</f>
        <v>45.3</v>
      </c>
      <c r="F55" s="195">
        <f t="shared" si="5"/>
        <v>209.8</v>
      </c>
      <c r="G55" s="195">
        <v>53</v>
      </c>
      <c r="H55" s="282">
        <v>53</v>
      </c>
      <c r="I55" s="209">
        <f t="shared" si="0"/>
        <v>1.7666666666666667E-2</v>
      </c>
      <c r="J55" s="209">
        <f t="shared" si="6"/>
        <v>75.638949999999994</v>
      </c>
      <c r="K55" s="202">
        <f t="shared" si="1"/>
        <v>16.640568999999999</v>
      </c>
      <c r="L55" s="202">
        <v>31.856533333333335</v>
      </c>
      <c r="M55" s="202">
        <v>3.7135333333333334</v>
      </c>
      <c r="N55" s="202">
        <f t="shared" si="2"/>
        <v>127.84958566666666</v>
      </c>
      <c r="O55" s="217">
        <f t="shared" si="3"/>
        <v>0.60938792024149979</v>
      </c>
    </row>
    <row r="56" spans="1:15" x14ac:dyDescent="0.35">
      <c r="A56" s="216">
        <f t="shared" si="4"/>
        <v>51</v>
      </c>
      <c r="B56" s="182" t="s">
        <v>1506</v>
      </c>
      <c r="C56" s="195">
        <f>димвенканали!C56</f>
        <v>457.9</v>
      </c>
      <c r="D56" s="195">
        <f>димвенканали!D56</f>
        <v>0</v>
      </c>
      <c r="E56" s="195">
        <f>димвенканали!E56</f>
        <v>0</v>
      </c>
      <c r="F56" s="195">
        <f t="shared" si="5"/>
        <v>457.9</v>
      </c>
      <c r="G56" s="195">
        <v>7.2</v>
      </c>
      <c r="H56" s="282">
        <v>7.2</v>
      </c>
      <c r="I56" s="209">
        <f t="shared" si="0"/>
        <v>2.4000000000000002E-3</v>
      </c>
      <c r="J56" s="209">
        <f t="shared" si="6"/>
        <v>10.27548</v>
      </c>
      <c r="K56" s="202">
        <f t="shared" si="1"/>
        <v>2.2606055999999999</v>
      </c>
      <c r="L56" s="202">
        <v>4.32768</v>
      </c>
      <c r="M56" s="202">
        <v>0.50448000000000004</v>
      </c>
      <c r="N56" s="202">
        <f t="shared" si="2"/>
        <v>17.368245600000002</v>
      </c>
      <c r="O56" s="217">
        <f t="shared" si="3"/>
        <v>3.7930215330858275E-2</v>
      </c>
    </row>
    <row r="57" spans="1:15" x14ac:dyDescent="0.35">
      <c r="A57" s="216">
        <f t="shared" si="4"/>
        <v>52</v>
      </c>
      <c r="B57" s="182" t="s">
        <v>1507</v>
      </c>
      <c r="C57" s="195">
        <f>димвенканали!C57</f>
        <v>360.51</v>
      </c>
      <c r="D57" s="195">
        <f>димвенканали!D57</f>
        <v>0</v>
      </c>
      <c r="E57" s="195">
        <f>димвенканали!E57</f>
        <v>0</v>
      </c>
      <c r="F57" s="195">
        <f t="shared" si="5"/>
        <v>360.51</v>
      </c>
      <c r="G57" s="195">
        <v>163.68</v>
      </c>
      <c r="H57" s="282">
        <v>163.68</v>
      </c>
      <c r="I57" s="209">
        <f t="shared" si="0"/>
        <v>5.4560000000000004E-2</v>
      </c>
      <c r="J57" s="209">
        <f t="shared" si="6"/>
        <v>233.595912</v>
      </c>
      <c r="K57" s="202">
        <f t="shared" si="1"/>
        <v>51.391100639999998</v>
      </c>
      <c r="L57" s="202">
        <v>98.382592000000017</v>
      </c>
      <c r="M57" s="202">
        <v>11.468512</v>
      </c>
      <c r="N57" s="202">
        <f t="shared" si="2"/>
        <v>394.83811664000001</v>
      </c>
      <c r="O57" s="217">
        <f t="shared" si="3"/>
        <v>1.0952209831627417</v>
      </c>
    </row>
    <row r="58" spans="1:15" x14ac:dyDescent="0.35">
      <c r="A58" s="216">
        <f t="shared" si="4"/>
        <v>53</v>
      </c>
      <c r="B58" s="182" t="s">
        <v>1508</v>
      </c>
      <c r="C58" s="195">
        <f>димвенканали!C58</f>
        <v>537.4</v>
      </c>
      <c r="D58" s="195">
        <f>димвенканали!D58</f>
        <v>0</v>
      </c>
      <c r="E58" s="195">
        <f>димвенканали!E58</f>
        <v>46.7</v>
      </c>
      <c r="F58" s="195">
        <f t="shared" si="5"/>
        <v>584.1</v>
      </c>
      <c r="G58" s="195">
        <v>163.4</v>
      </c>
      <c r="H58" s="282">
        <v>105.6</v>
      </c>
      <c r="I58" s="209">
        <f t="shared" si="0"/>
        <v>3.5199999999999995E-2</v>
      </c>
      <c r="J58" s="209">
        <f t="shared" si="6"/>
        <v>150.70703999999998</v>
      </c>
      <c r="K58" s="202">
        <f t="shared" si="1"/>
        <v>33.155548799999998</v>
      </c>
      <c r="L58" s="202">
        <v>63.472639999999984</v>
      </c>
      <c r="M58" s="202">
        <v>7.3990399999999994</v>
      </c>
      <c r="N58" s="202">
        <f t="shared" si="2"/>
        <v>254.73426879999994</v>
      </c>
      <c r="O58" s="217">
        <f t="shared" si="3"/>
        <v>0.43611413935969856</v>
      </c>
    </row>
    <row r="59" spans="1:15" x14ac:dyDescent="0.35">
      <c r="A59" s="216">
        <f t="shared" si="4"/>
        <v>54</v>
      </c>
      <c r="B59" s="182" t="s">
        <v>1509</v>
      </c>
      <c r="C59" s="195">
        <f>димвенканали!C59</f>
        <v>306.8</v>
      </c>
      <c r="D59" s="195">
        <f>димвенканали!D59</f>
        <v>0</v>
      </c>
      <c r="E59" s="195">
        <f>димвенканали!E59</f>
        <v>0</v>
      </c>
      <c r="F59" s="195">
        <f t="shared" si="5"/>
        <v>306.8</v>
      </c>
      <c r="G59" s="195">
        <v>100.5</v>
      </c>
      <c r="H59" s="282">
        <v>100.5</v>
      </c>
      <c r="I59" s="209">
        <f t="shared" si="0"/>
        <v>3.3500000000000002E-2</v>
      </c>
      <c r="J59" s="209">
        <f t="shared" si="6"/>
        <v>143.428575</v>
      </c>
      <c r="K59" s="202">
        <f t="shared" si="1"/>
        <v>31.5542865</v>
      </c>
      <c r="L59" s="202">
        <v>60.407199999999996</v>
      </c>
      <c r="M59" s="202">
        <v>7.0417000000000005</v>
      </c>
      <c r="N59" s="202">
        <f t="shared" si="2"/>
        <v>242.43176149999996</v>
      </c>
      <c r="O59" s="217">
        <f t="shared" si="3"/>
        <v>0.79019478976531932</v>
      </c>
    </row>
    <row r="60" spans="1:15" x14ac:dyDescent="0.35">
      <c r="A60" s="216">
        <f t="shared" si="4"/>
        <v>55</v>
      </c>
      <c r="B60" s="182" t="s">
        <v>1510</v>
      </c>
      <c r="C60" s="195">
        <f>димвенканали!C60</f>
        <v>315.39</v>
      </c>
      <c r="D60" s="195">
        <f>димвенканали!D60</f>
        <v>0</v>
      </c>
      <c r="E60" s="195">
        <f>димвенканали!E60</f>
        <v>0</v>
      </c>
      <c r="F60" s="195">
        <f t="shared" si="5"/>
        <v>315.39</v>
      </c>
      <c r="G60" s="195">
        <v>66.400000000000006</v>
      </c>
      <c r="H60" s="282">
        <v>66.400000000000006</v>
      </c>
      <c r="I60" s="209">
        <f t="shared" si="0"/>
        <v>2.2133333333333335E-2</v>
      </c>
      <c r="J60" s="209">
        <f t="shared" si="6"/>
        <v>94.76276</v>
      </c>
      <c r="K60" s="202">
        <f t="shared" si="1"/>
        <v>20.847807200000002</v>
      </c>
      <c r="L60" s="202">
        <v>39.910826666666672</v>
      </c>
      <c r="M60" s="202">
        <v>4.6524266666666669</v>
      </c>
      <c r="N60" s="202">
        <f t="shared" si="2"/>
        <v>160.17382053333333</v>
      </c>
      <c r="O60" s="217">
        <f t="shared" si="3"/>
        <v>0.50785954067450878</v>
      </c>
    </row>
    <row r="61" spans="1:15" x14ac:dyDescent="0.35">
      <c r="A61" s="216">
        <f t="shared" si="4"/>
        <v>56</v>
      </c>
      <c r="B61" s="276" t="s">
        <v>1511</v>
      </c>
      <c r="C61" s="195">
        <f>димвенканали!C61</f>
        <v>418.84</v>
      </c>
      <c r="D61" s="195">
        <f>димвенканали!D61</f>
        <v>0</v>
      </c>
      <c r="E61" s="195">
        <f>димвенканали!E61</f>
        <v>0</v>
      </c>
      <c r="F61" s="195">
        <f t="shared" si="5"/>
        <v>418.84</v>
      </c>
      <c r="G61" s="195">
        <v>80</v>
      </c>
      <c r="H61" s="282">
        <v>0</v>
      </c>
      <c r="I61" s="209">
        <f t="shared" si="0"/>
        <v>0</v>
      </c>
      <c r="J61" s="209">
        <f t="shared" si="6"/>
        <v>0</v>
      </c>
      <c r="K61" s="202">
        <f t="shared" si="1"/>
        <v>0</v>
      </c>
      <c r="L61" s="202">
        <v>0</v>
      </c>
      <c r="M61" s="202">
        <v>0</v>
      </c>
      <c r="N61" s="202">
        <f t="shared" si="2"/>
        <v>0</v>
      </c>
      <c r="O61" s="217">
        <f t="shared" si="3"/>
        <v>0</v>
      </c>
    </row>
    <row r="62" spans="1:15" x14ac:dyDescent="0.35">
      <c r="A62" s="216">
        <f t="shared" si="4"/>
        <v>57</v>
      </c>
      <c r="B62" s="182" t="s">
        <v>1512</v>
      </c>
      <c r="C62" s="195">
        <f>димвенканали!C62</f>
        <v>563.6</v>
      </c>
      <c r="D62" s="195">
        <f>димвенканали!D62</f>
        <v>0</v>
      </c>
      <c r="E62" s="195">
        <f>димвенканали!E62</f>
        <v>0</v>
      </c>
      <c r="F62" s="195">
        <f t="shared" si="5"/>
        <v>563.6</v>
      </c>
      <c r="G62" s="195">
        <v>140</v>
      </c>
      <c r="H62" s="282">
        <v>140</v>
      </c>
      <c r="I62" s="209">
        <f t="shared" si="0"/>
        <v>4.6666666666666669E-2</v>
      </c>
      <c r="J62" s="209">
        <f t="shared" si="6"/>
        <v>199.80099999999999</v>
      </c>
      <c r="K62" s="202">
        <f t="shared" ref="K62:K122" si="7">J62*0.22</f>
        <v>43.956219999999995</v>
      </c>
      <c r="L62" s="202">
        <v>84.149333333333345</v>
      </c>
      <c r="M62" s="202">
        <v>9.809333333333333</v>
      </c>
      <c r="N62" s="202">
        <f t="shared" si="2"/>
        <v>337.71588666666668</v>
      </c>
      <c r="O62" s="217">
        <f t="shared" si="3"/>
        <v>0.59921200615093451</v>
      </c>
    </row>
    <row r="63" spans="1:15" x14ac:dyDescent="0.35">
      <c r="A63" s="216">
        <f t="shared" si="4"/>
        <v>58</v>
      </c>
      <c r="B63" s="182" t="s">
        <v>1513</v>
      </c>
      <c r="C63" s="195">
        <f>димвенканали!C63</f>
        <v>2383.1</v>
      </c>
      <c r="D63" s="195">
        <f>димвенканали!D63</f>
        <v>0</v>
      </c>
      <c r="E63" s="195">
        <f>димвенканали!E63</f>
        <v>0</v>
      </c>
      <c r="F63" s="195">
        <f t="shared" ref="F63:F121" si="8">C63+D63+E63</f>
        <v>2383.1</v>
      </c>
      <c r="G63" s="195">
        <v>171.6</v>
      </c>
      <c r="H63" s="282">
        <v>171.6</v>
      </c>
      <c r="I63" s="209">
        <f t="shared" si="0"/>
        <v>5.7200000000000001E-2</v>
      </c>
      <c r="J63" s="209">
        <f t="shared" ref="J63:J121" si="9">I63*$J$2</f>
        <v>244.89893999999998</v>
      </c>
      <c r="K63" s="202">
        <f t="shared" si="7"/>
        <v>53.877766799999996</v>
      </c>
      <c r="L63" s="202">
        <v>103.14304</v>
      </c>
      <c r="M63" s="202">
        <v>12.023440000000001</v>
      </c>
      <c r="N63" s="202">
        <f t="shared" si="2"/>
        <v>413.94318679999998</v>
      </c>
      <c r="O63" s="217">
        <f t="shared" si="3"/>
        <v>0.17369946154168939</v>
      </c>
    </row>
    <row r="64" spans="1:15" x14ac:dyDescent="0.35">
      <c r="A64" s="216">
        <f t="shared" si="4"/>
        <v>59</v>
      </c>
      <c r="B64" s="182" t="s">
        <v>1514</v>
      </c>
      <c r="C64" s="195">
        <f>димвенканали!C64</f>
        <v>355.23</v>
      </c>
      <c r="D64" s="195">
        <f>димвенканали!D64</f>
        <v>0</v>
      </c>
      <c r="E64" s="195">
        <f>димвенканали!E64</f>
        <v>0</v>
      </c>
      <c r="F64" s="195">
        <f t="shared" si="8"/>
        <v>355.23</v>
      </c>
      <c r="G64" s="195">
        <v>60</v>
      </c>
      <c r="H64" s="282">
        <v>60</v>
      </c>
      <c r="I64" s="209">
        <f t="shared" si="0"/>
        <v>0.02</v>
      </c>
      <c r="J64" s="209">
        <f t="shared" si="9"/>
        <v>85.629000000000005</v>
      </c>
      <c r="K64" s="202">
        <f t="shared" si="7"/>
        <v>18.838380000000001</v>
      </c>
      <c r="L64" s="202">
        <v>36.064</v>
      </c>
      <c r="M64" s="202">
        <v>4.2039999999999997</v>
      </c>
      <c r="N64" s="202">
        <f t="shared" si="2"/>
        <v>144.73538000000002</v>
      </c>
      <c r="O64" s="217">
        <f t="shared" si="3"/>
        <v>0.40744131970835801</v>
      </c>
    </row>
    <row r="65" spans="1:15" x14ac:dyDescent="0.35">
      <c r="A65" s="216">
        <f t="shared" si="4"/>
        <v>60</v>
      </c>
      <c r="B65" s="182" t="s">
        <v>1515</v>
      </c>
      <c r="C65" s="195">
        <f>димвенканали!C65</f>
        <v>2480.6999999999998</v>
      </c>
      <c r="D65" s="195">
        <f>димвенканали!D65</f>
        <v>0</v>
      </c>
      <c r="E65" s="195">
        <f>димвенканали!E65</f>
        <v>88.1</v>
      </c>
      <c r="F65" s="195">
        <f t="shared" si="8"/>
        <v>2568.7999999999997</v>
      </c>
      <c r="G65" s="195">
        <v>485</v>
      </c>
      <c r="H65" s="282">
        <v>485</v>
      </c>
      <c r="I65" s="209">
        <f t="shared" si="0"/>
        <v>0.16166666666666665</v>
      </c>
      <c r="J65" s="209">
        <f t="shared" si="9"/>
        <v>692.16774999999996</v>
      </c>
      <c r="K65" s="202">
        <f t="shared" si="7"/>
        <v>152.276905</v>
      </c>
      <c r="L65" s="202">
        <v>291.51733333333328</v>
      </c>
      <c r="M65" s="202">
        <v>33.98233333333333</v>
      </c>
      <c r="N65" s="202">
        <f t="shared" si="2"/>
        <v>1169.9443216666666</v>
      </c>
      <c r="O65" s="217">
        <f t="shared" si="3"/>
        <v>0.45544391220284441</v>
      </c>
    </row>
    <row r="66" spans="1:15" x14ac:dyDescent="0.35">
      <c r="A66" s="216">
        <f t="shared" si="4"/>
        <v>61</v>
      </c>
      <c r="B66" s="182" t="s">
        <v>1516</v>
      </c>
      <c r="C66" s="195">
        <f>димвенканали!C66</f>
        <v>2750.3</v>
      </c>
      <c r="D66" s="195">
        <f>димвенканали!D66</f>
        <v>0</v>
      </c>
      <c r="E66" s="195">
        <f>димвенканали!E66</f>
        <v>0</v>
      </c>
      <c r="F66" s="195">
        <f t="shared" si="8"/>
        <v>2750.3</v>
      </c>
      <c r="G66" s="195">
        <v>132.4</v>
      </c>
      <c r="H66" s="282">
        <v>132.4</v>
      </c>
      <c r="I66" s="209">
        <f t="shared" si="0"/>
        <v>4.4133333333333337E-2</v>
      </c>
      <c r="J66" s="209">
        <f t="shared" si="9"/>
        <v>188.95466000000002</v>
      </c>
      <c r="K66" s="202">
        <f t="shared" si="7"/>
        <v>41.570025200000003</v>
      </c>
      <c r="L66" s="202">
        <v>79.58122666666668</v>
      </c>
      <c r="M66" s="202">
        <v>9.2768266666666683</v>
      </c>
      <c r="N66" s="202">
        <f t="shared" si="2"/>
        <v>319.3827385333334</v>
      </c>
      <c r="O66" s="217">
        <f t="shared" si="3"/>
        <v>0.11612650930201555</v>
      </c>
    </row>
    <row r="67" spans="1:15" x14ac:dyDescent="0.35">
      <c r="A67" s="216">
        <f t="shared" si="4"/>
        <v>62</v>
      </c>
      <c r="B67" s="182" t="s">
        <v>1517</v>
      </c>
      <c r="C67" s="195">
        <f>димвенканали!C67</f>
        <v>232.01</v>
      </c>
      <c r="D67" s="195">
        <f>димвенканали!D67</f>
        <v>21.7</v>
      </c>
      <c r="E67" s="195">
        <f>димвенканали!E67</f>
        <v>27.6</v>
      </c>
      <c r="F67" s="195">
        <f t="shared" si="8"/>
        <v>281.31</v>
      </c>
      <c r="G67" s="195">
        <v>130.5</v>
      </c>
      <c r="H67" s="282">
        <v>130.5</v>
      </c>
      <c r="I67" s="209">
        <f t="shared" si="0"/>
        <v>4.3499999999999997E-2</v>
      </c>
      <c r="J67" s="209">
        <f t="shared" si="9"/>
        <v>186.24307499999998</v>
      </c>
      <c r="K67" s="202">
        <f t="shared" si="7"/>
        <v>40.973476499999997</v>
      </c>
      <c r="L67" s="202">
        <v>78.439199999999985</v>
      </c>
      <c r="M67" s="202">
        <v>9.1436999999999991</v>
      </c>
      <c r="N67" s="202">
        <f t="shared" si="2"/>
        <v>314.79945149999998</v>
      </c>
      <c r="O67" s="217">
        <f t="shared" si="3"/>
        <v>1.1190482083822118</v>
      </c>
    </row>
    <row r="68" spans="1:15" x14ac:dyDescent="0.35">
      <c r="A68" s="216">
        <f t="shared" si="4"/>
        <v>63</v>
      </c>
      <c r="B68" s="182" t="s">
        <v>1518</v>
      </c>
      <c r="C68" s="195">
        <f>димвенканали!C68</f>
        <v>266.3</v>
      </c>
      <c r="D68" s="195">
        <f>димвенканали!D68</f>
        <v>0</v>
      </c>
      <c r="E68" s="195">
        <f>димвенканали!E68</f>
        <v>0</v>
      </c>
      <c r="F68" s="195">
        <f t="shared" si="8"/>
        <v>266.3</v>
      </c>
      <c r="G68" s="195">
        <v>81.599999999999994</v>
      </c>
      <c r="H68" s="282">
        <v>81.599999999999994</v>
      </c>
      <c r="I68" s="209">
        <f t="shared" si="0"/>
        <v>2.7199999999999998E-2</v>
      </c>
      <c r="J68" s="209">
        <f t="shared" si="9"/>
        <v>116.45543999999998</v>
      </c>
      <c r="K68" s="202">
        <f t="shared" si="7"/>
        <v>25.620196799999995</v>
      </c>
      <c r="L68" s="202">
        <v>49.047039999999996</v>
      </c>
      <c r="M68" s="202">
        <v>5.717439999999999</v>
      </c>
      <c r="N68" s="202">
        <f t="shared" si="2"/>
        <v>196.84011679999998</v>
      </c>
      <c r="O68" s="217">
        <f t="shared" si="3"/>
        <v>0.73916679233946669</v>
      </c>
    </row>
    <row r="69" spans="1:15" x14ac:dyDescent="0.35">
      <c r="A69" s="216">
        <f t="shared" si="4"/>
        <v>64</v>
      </c>
      <c r="B69" s="182" t="s">
        <v>1519</v>
      </c>
      <c r="C69" s="195">
        <f>димвенканали!C69</f>
        <v>1469.1</v>
      </c>
      <c r="D69" s="195">
        <f>димвенканали!D69</f>
        <v>0</v>
      </c>
      <c r="E69" s="195">
        <f>димвенканали!E69</f>
        <v>0</v>
      </c>
      <c r="F69" s="195">
        <f t="shared" si="8"/>
        <v>1469.1</v>
      </c>
      <c r="G69" s="195">
        <v>292.7</v>
      </c>
      <c r="H69" s="282">
        <v>292.7</v>
      </c>
      <c r="I69" s="209">
        <f t="shared" ref="I69:I131" si="10">H69/3000</f>
        <v>9.7566666666666663E-2</v>
      </c>
      <c r="J69" s="209">
        <f t="shared" si="9"/>
        <v>417.72680499999996</v>
      </c>
      <c r="K69" s="202">
        <f t="shared" si="7"/>
        <v>91.89989709999999</v>
      </c>
      <c r="L69" s="202">
        <v>175.93221333333332</v>
      </c>
      <c r="M69" s="202">
        <v>20.508513333333333</v>
      </c>
      <c r="N69" s="202">
        <f t="shared" ref="N69:N131" si="11">J69+K69+L69+M69</f>
        <v>706.06742876666658</v>
      </c>
      <c r="O69" s="217">
        <f t="shared" ref="O69:O131" si="12">N69/F69</f>
        <v>0.48061223113924623</v>
      </c>
    </row>
    <row r="70" spans="1:15" x14ac:dyDescent="0.35">
      <c r="A70" s="216">
        <f t="shared" si="4"/>
        <v>65</v>
      </c>
      <c r="B70" s="182" t="s">
        <v>1520</v>
      </c>
      <c r="C70" s="195">
        <f>димвенканали!C70</f>
        <v>230.5</v>
      </c>
      <c r="D70" s="195">
        <f>димвенканали!D70</f>
        <v>0</v>
      </c>
      <c r="E70" s="195">
        <f>димвенканали!E70</f>
        <v>0</v>
      </c>
      <c r="F70" s="195">
        <f t="shared" si="8"/>
        <v>230.5</v>
      </c>
      <c r="G70" s="195">
        <v>143</v>
      </c>
      <c r="H70" s="282">
        <v>143</v>
      </c>
      <c r="I70" s="209">
        <f t="shared" si="10"/>
        <v>4.766666666666667E-2</v>
      </c>
      <c r="J70" s="209">
        <f t="shared" si="9"/>
        <v>204.08244999999999</v>
      </c>
      <c r="K70" s="202">
        <f t="shared" si="7"/>
        <v>44.898139</v>
      </c>
      <c r="L70" s="202">
        <v>85.952533333333349</v>
      </c>
      <c r="M70" s="202">
        <v>10.019533333333335</v>
      </c>
      <c r="N70" s="202">
        <f t="shared" si="11"/>
        <v>344.95265566666671</v>
      </c>
      <c r="O70" s="217">
        <f t="shared" si="12"/>
        <v>1.4965408054953002</v>
      </c>
    </row>
    <row r="71" spans="1:15" x14ac:dyDescent="0.35">
      <c r="A71" s="216">
        <f t="shared" ref="A71:A134" si="13">A70+1</f>
        <v>66</v>
      </c>
      <c r="B71" s="182" t="s">
        <v>1521</v>
      </c>
      <c r="C71" s="195">
        <f>димвенканали!C71</f>
        <v>269.60000000000002</v>
      </c>
      <c r="D71" s="195">
        <f>димвенканали!D71</f>
        <v>0</v>
      </c>
      <c r="E71" s="195">
        <f>димвенканали!E71</f>
        <v>0</v>
      </c>
      <c r="F71" s="195">
        <f t="shared" si="8"/>
        <v>269.60000000000002</v>
      </c>
      <c r="G71" s="195">
        <v>168</v>
      </c>
      <c r="H71" s="282">
        <v>168</v>
      </c>
      <c r="I71" s="209">
        <f t="shared" si="10"/>
        <v>5.6000000000000001E-2</v>
      </c>
      <c r="J71" s="209">
        <f t="shared" si="9"/>
        <v>239.7612</v>
      </c>
      <c r="K71" s="202">
        <f t="shared" si="7"/>
        <v>52.747464000000001</v>
      </c>
      <c r="L71" s="202">
        <v>100.97920000000001</v>
      </c>
      <c r="M71" s="202">
        <v>11.7712</v>
      </c>
      <c r="N71" s="202">
        <f t="shared" si="11"/>
        <v>405.25906400000002</v>
      </c>
      <c r="O71" s="217">
        <f t="shared" si="12"/>
        <v>1.5031864391691394</v>
      </c>
    </row>
    <row r="72" spans="1:15" x14ac:dyDescent="0.35">
      <c r="A72" s="216">
        <f t="shared" si="13"/>
        <v>67</v>
      </c>
      <c r="B72" s="182" t="s">
        <v>1522</v>
      </c>
      <c r="C72" s="195">
        <f>димвенканали!C72</f>
        <v>172.4</v>
      </c>
      <c r="D72" s="195">
        <f>димвенканали!D72</f>
        <v>0</v>
      </c>
      <c r="E72" s="195">
        <f>димвенканали!E72</f>
        <v>0</v>
      </c>
      <c r="F72" s="195">
        <f t="shared" si="8"/>
        <v>172.4</v>
      </c>
      <c r="G72" s="195">
        <v>28.9</v>
      </c>
      <c r="H72" s="282">
        <v>28.9</v>
      </c>
      <c r="I72" s="209">
        <f t="shared" si="10"/>
        <v>9.6333333333333323E-3</v>
      </c>
      <c r="J72" s="209">
        <f t="shared" si="9"/>
        <v>41.244634999999995</v>
      </c>
      <c r="K72" s="202">
        <f t="shared" si="7"/>
        <v>9.0738196999999996</v>
      </c>
      <c r="L72" s="202">
        <v>17.370826666666666</v>
      </c>
      <c r="M72" s="202">
        <v>2.0249266666666665</v>
      </c>
      <c r="N72" s="202">
        <f t="shared" si="11"/>
        <v>69.714208033333335</v>
      </c>
      <c r="O72" s="217">
        <f t="shared" si="12"/>
        <v>0.40437475657385924</v>
      </c>
    </row>
    <row r="73" spans="1:15" x14ac:dyDescent="0.35">
      <c r="A73" s="216">
        <f t="shared" si="13"/>
        <v>68</v>
      </c>
      <c r="B73" s="182" t="s">
        <v>1523</v>
      </c>
      <c r="C73" s="195">
        <f>димвенканали!C73</f>
        <v>333.5</v>
      </c>
      <c r="D73" s="195">
        <f>димвенканали!D73</f>
        <v>50.9</v>
      </c>
      <c r="E73" s="195">
        <f>димвенканали!E73</f>
        <v>0</v>
      </c>
      <c r="F73" s="195">
        <f t="shared" si="8"/>
        <v>384.4</v>
      </c>
      <c r="G73" s="195">
        <v>171</v>
      </c>
      <c r="H73" s="282">
        <v>171</v>
      </c>
      <c r="I73" s="209">
        <f t="shared" si="10"/>
        <v>5.7000000000000002E-2</v>
      </c>
      <c r="J73" s="209">
        <f t="shared" si="9"/>
        <v>244.04265000000001</v>
      </c>
      <c r="K73" s="202">
        <f t="shared" si="7"/>
        <v>53.689382999999999</v>
      </c>
      <c r="L73" s="202">
        <v>102.78240000000001</v>
      </c>
      <c r="M73" s="202">
        <v>11.981400000000001</v>
      </c>
      <c r="N73" s="202">
        <f t="shared" si="11"/>
        <v>412.495833</v>
      </c>
      <c r="O73" s="217">
        <f t="shared" si="12"/>
        <v>1.0730900962539023</v>
      </c>
    </row>
    <row r="74" spans="1:15" x14ac:dyDescent="0.35">
      <c r="A74" s="216">
        <f t="shared" si="13"/>
        <v>69</v>
      </c>
      <c r="B74" s="182" t="s">
        <v>1524</v>
      </c>
      <c r="C74" s="195">
        <f>димвенканали!C74</f>
        <v>655.6</v>
      </c>
      <c r="D74" s="195">
        <f>димвенканали!D74</f>
        <v>0</v>
      </c>
      <c r="E74" s="195">
        <f>димвенканали!E74</f>
        <v>0</v>
      </c>
      <c r="F74" s="195">
        <f t="shared" si="8"/>
        <v>655.6</v>
      </c>
      <c r="G74" s="195">
        <v>180</v>
      </c>
      <c r="H74" s="282">
        <v>123</v>
      </c>
      <c r="I74" s="209">
        <f t="shared" si="10"/>
        <v>4.1000000000000002E-2</v>
      </c>
      <c r="J74" s="209">
        <f t="shared" si="9"/>
        <v>175.53944999999999</v>
      </c>
      <c r="K74" s="202">
        <f t="shared" si="7"/>
        <v>38.618679</v>
      </c>
      <c r="L74" s="202">
        <v>73.93119999999999</v>
      </c>
      <c r="M74" s="202">
        <v>8.6181999999999999</v>
      </c>
      <c r="N74" s="202">
        <f t="shared" si="11"/>
        <v>296.70752899999997</v>
      </c>
      <c r="O74" s="217">
        <f t="shared" si="12"/>
        <v>0.45257402226967658</v>
      </c>
    </row>
    <row r="75" spans="1:15" x14ac:dyDescent="0.35">
      <c r="A75" s="216">
        <f t="shared" si="13"/>
        <v>70</v>
      </c>
      <c r="B75" s="182" t="s">
        <v>1525</v>
      </c>
      <c r="C75" s="195">
        <f>димвенканали!C75</f>
        <v>364.4</v>
      </c>
      <c r="D75" s="195">
        <f>димвенканали!D75</f>
        <v>0</v>
      </c>
      <c r="E75" s="195">
        <f>димвенканали!E75</f>
        <v>0</v>
      </c>
      <c r="F75" s="195">
        <f t="shared" si="8"/>
        <v>364.4</v>
      </c>
      <c r="G75" s="195">
        <v>200</v>
      </c>
      <c r="H75" s="282">
        <v>200</v>
      </c>
      <c r="I75" s="209">
        <f t="shared" si="10"/>
        <v>6.6666666666666666E-2</v>
      </c>
      <c r="J75" s="209">
        <f t="shared" si="9"/>
        <v>285.43</v>
      </c>
      <c r="K75" s="202">
        <f t="shared" si="7"/>
        <v>62.794600000000003</v>
      </c>
      <c r="L75" s="202">
        <v>120.21333333333334</v>
      </c>
      <c r="M75" s="202">
        <v>14.013333333333334</v>
      </c>
      <c r="N75" s="202">
        <f t="shared" si="11"/>
        <v>482.4512666666667</v>
      </c>
      <c r="O75" s="217">
        <f t="shared" si="12"/>
        <v>1.3239606659348702</v>
      </c>
    </row>
    <row r="76" spans="1:15" x14ac:dyDescent="0.35">
      <c r="A76" s="216">
        <f t="shared" si="13"/>
        <v>71</v>
      </c>
      <c r="B76" s="182" t="s">
        <v>1526</v>
      </c>
      <c r="C76" s="195">
        <f>димвенканали!C76</f>
        <v>192.4</v>
      </c>
      <c r="D76" s="195">
        <f>димвенканали!D76</f>
        <v>0</v>
      </c>
      <c r="E76" s="195">
        <f>димвенканали!E76</f>
        <v>0</v>
      </c>
      <c r="F76" s="195">
        <f t="shared" si="8"/>
        <v>192.4</v>
      </c>
      <c r="G76" s="195">
        <v>66</v>
      </c>
      <c r="H76" s="282">
        <v>66</v>
      </c>
      <c r="I76" s="209">
        <f t="shared" si="10"/>
        <v>2.1999999999999999E-2</v>
      </c>
      <c r="J76" s="209">
        <f t="shared" si="9"/>
        <v>94.19189999999999</v>
      </c>
      <c r="K76" s="202">
        <f t="shared" si="7"/>
        <v>20.722217999999998</v>
      </c>
      <c r="L76" s="202">
        <v>39.670399999999994</v>
      </c>
      <c r="M76" s="202">
        <v>4.6243999999999996</v>
      </c>
      <c r="N76" s="202">
        <f t="shared" si="11"/>
        <v>159.20891799999998</v>
      </c>
      <c r="O76" s="217">
        <f t="shared" si="12"/>
        <v>0.82748917879417871</v>
      </c>
    </row>
    <row r="77" spans="1:15" x14ac:dyDescent="0.35">
      <c r="A77" s="216">
        <f t="shared" si="13"/>
        <v>72</v>
      </c>
      <c r="B77" s="182" t="s">
        <v>1527</v>
      </c>
      <c r="C77" s="195">
        <f>димвенканали!C77</f>
        <v>242.3</v>
      </c>
      <c r="D77" s="195">
        <f>димвенканали!D77</f>
        <v>0</v>
      </c>
      <c r="E77" s="195">
        <f>димвенканали!E77</f>
        <v>0</v>
      </c>
      <c r="F77" s="195">
        <f t="shared" si="8"/>
        <v>242.3</v>
      </c>
      <c r="G77" s="195">
        <v>103</v>
      </c>
      <c r="H77" s="282">
        <v>103</v>
      </c>
      <c r="I77" s="209">
        <f t="shared" si="10"/>
        <v>3.4333333333333334E-2</v>
      </c>
      <c r="J77" s="209">
        <f t="shared" si="9"/>
        <v>146.99644999999998</v>
      </c>
      <c r="K77" s="202">
        <f t="shared" si="7"/>
        <v>32.339218999999993</v>
      </c>
      <c r="L77" s="202">
        <v>61.909866666666666</v>
      </c>
      <c r="M77" s="202">
        <v>7.2168666666666672</v>
      </c>
      <c r="N77" s="202">
        <f t="shared" si="11"/>
        <v>248.4624023333333</v>
      </c>
      <c r="O77" s="217">
        <f t="shared" si="12"/>
        <v>1.0254329440088044</v>
      </c>
    </row>
    <row r="78" spans="1:15" x14ac:dyDescent="0.35">
      <c r="A78" s="216">
        <f t="shared" si="13"/>
        <v>73</v>
      </c>
      <c r="B78" s="182" t="s">
        <v>1528</v>
      </c>
      <c r="C78" s="195">
        <f>димвенканали!C78</f>
        <v>683.14</v>
      </c>
      <c r="D78" s="195">
        <f>димвенканали!D78</f>
        <v>0</v>
      </c>
      <c r="E78" s="195">
        <f>димвенканали!E78</f>
        <v>37.200000000000003</v>
      </c>
      <c r="F78" s="195">
        <f t="shared" si="8"/>
        <v>720.34</v>
      </c>
      <c r="G78" s="195">
        <v>100</v>
      </c>
      <c r="H78" s="282">
        <v>12</v>
      </c>
      <c r="I78" s="209">
        <f t="shared" si="10"/>
        <v>4.0000000000000001E-3</v>
      </c>
      <c r="J78" s="209">
        <f t="shared" si="9"/>
        <v>17.125799999999998</v>
      </c>
      <c r="K78" s="202">
        <f t="shared" si="7"/>
        <v>3.7676759999999998</v>
      </c>
      <c r="L78" s="202">
        <v>7.2128000000000005</v>
      </c>
      <c r="M78" s="202">
        <v>0.84079999999999999</v>
      </c>
      <c r="N78" s="202">
        <f t="shared" si="11"/>
        <v>28.947076000000003</v>
      </c>
      <c r="O78" s="217">
        <f t="shared" si="12"/>
        <v>4.0185295832523532E-2</v>
      </c>
    </row>
    <row r="79" spans="1:15" x14ac:dyDescent="0.35">
      <c r="A79" s="216">
        <f t="shared" si="13"/>
        <v>74</v>
      </c>
      <c r="B79" s="182" t="s">
        <v>1529</v>
      </c>
      <c r="C79" s="195">
        <f>димвенканали!C79</f>
        <v>580.65</v>
      </c>
      <c r="D79" s="195">
        <f>димвенканали!D79</f>
        <v>0</v>
      </c>
      <c r="E79" s="195">
        <f>димвенканали!E79</f>
        <v>28.3</v>
      </c>
      <c r="F79" s="195">
        <f t="shared" si="8"/>
        <v>608.94999999999993</v>
      </c>
      <c r="G79" s="195">
        <v>345</v>
      </c>
      <c r="H79" s="282">
        <v>244</v>
      </c>
      <c r="I79" s="209">
        <f t="shared" si="10"/>
        <v>8.1333333333333327E-2</v>
      </c>
      <c r="J79" s="209">
        <f t="shared" si="9"/>
        <v>348.22459999999995</v>
      </c>
      <c r="K79" s="202">
        <f t="shared" si="7"/>
        <v>76.609411999999992</v>
      </c>
      <c r="L79" s="202">
        <v>146.66026666666664</v>
      </c>
      <c r="M79" s="202">
        <v>17.096266666666665</v>
      </c>
      <c r="N79" s="202">
        <f t="shared" si="11"/>
        <v>588.59054533333324</v>
      </c>
      <c r="O79" s="217">
        <f t="shared" si="12"/>
        <v>0.96656629498864155</v>
      </c>
    </row>
    <row r="80" spans="1:15" x14ac:dyDescent="0.35">
      <c r="A80" s="216">
        <f t="shared" si="13"/>
        <v>75</v>
      </c>
      <c r="B80" s="195" t="s">
        <v>1530</v>
      </c>
      <c r="C80" s="195">
        <f>димвенканали!C80</f>
        <v>1242.3499999999999</v>
      </c>
      <c r="D80" s="195">
        <f>димвенканали!D80</f>
        <v>32.4</v>
      </c>
      <c r="E80" s="195">
        <f>димвенканали!E80</f>
        <v>0</v>
      </c>
      <c r="F80" s="195">
        <f t="shared" si="8"/>
        <v>1274.75</v>
      </c>
      <c r="G80" s="195">
        <v>231</v>
      </c>
      <c r="H80" s="282">
        <v>231</v>
      </c>
      <c r="I80" s="209">
        <f t="shared" si="10"/>
        <v>7.6999999999999999E-2</v>
      </c>
      <c r="J80" s="209">
        <f t="shared" si="9"/>
        <v>329.67165</v>
      </c>
      <c r="K80" s="202">
        <f t="shared" si="7"/>
        <v>72.527763000000007</v>
      </c>
      <c r="L80" s="202">
        <v>138.84640000000002</v>
      </c>
      <c r="M80" s="202">
        <v>16.185399999999998</v>
      </c>
      <c r="N80" s="202">
        <f t="shared" si="11"/>
        <v>557.23121299999991</v>
      </c>
      <c r="O80" s="217">
        <f t="shared" si="12"/>
        <v>0.4371298003530103</v>
      </c>
    </row>
    <row r="81" spans="1:15" x14ac:dyDescent="0.35">
      <c r="A81" s="216">
        <f t="shared" si="13"/>
        <v>76</v>
      </c>
      <c r="B81" s="195" t="s">
        <v>1531</v>
      </c>
      <c r="C81" s="195">
        <f>димвенканали!C81</f>
        <v>636.95000000000005</v>
      </c>
      <c r="D81" s="195">
        <f>димвенканали!D81</f>
        <v>0</v>
      </c>
      <c r="E81" s="195">
        <f>димвенканали!E81</f>
        <v>0</v>
      </c>
      <c r="F81" s="195">
        <f t="shared" si="8"/>
        <v>636.95000000000005</v>
      </c>
      <c r="G81" s="195">
        <v>380</v>
      </c>
      <c r="H81" s="282">
        <v>380</v>
      </c>
      <c r="I81" s="209">
        <f t="shared" si="10"/>
        <v>0.12666666666666668</v>
      </c>
      <c r="J81" s="209">
        <f t="shared" si="9"/>
        <v>542.31700000000001</v>
      </c>
      <c r="K81" s="202">
        <f t="shared" si="7"/>
        <v>119.30974000000001</v>
      </c>
      <c r="L81" s="202">
        <v>228.40533333333335</v>
      </c>
      <c r="M81" s="202">
        <v>26.625333333333337</v>
      </c>
      <c r="N81" s="202">
        <f t="shared" si="11"/>
        <v>916.6574066666667</v>
      </c>
      <c r="O81" s="217">
        <f t="shared" si="12"/>
        <v>1.4391355784075148</v>
      </c>
    </row>
    <row r="82" spans="1:15" x14ac:dyDescent="0.35">
      <c r="A82" s="216">
        <f t="shared" si="13"/>
        <v>77</v>
      </c>
      <c r="B82" s="195" t="s">
        <v>1532</v>
      </c>
      <c r="C82" s="195">
        <f>димвенканали!C82</f>
        <v>1083.03</v>
      </c>
      <c r="D82" s="195">
        <f>димвенканали!D82</f>
        <v>0</v>
      </c>
      <c r="E82" s="195">
        <f>димвенканали!E82</f>
        <v>0</v>
      </c>
      <c r="F82" s="195">
        <f t="shared" si="8"/>
        <v>1083.03</v>
      </c>
      <c r="G82" s="195">
        <v>188.89</v>
      </c>
      <c r="H82" s="282">
        <v>188.89</v>
      </c>
      <c r="I82" s="209">
        <f t="shared" si="10"/>
        <v>6.2963333333333329E-2</v>
      </c>
      <c r="J82" s="209">
        <f t="shared" si="9"/>
        <v>269.57436349999995</v>
      </c>
      <c r="K82" s="202">
        <f t="shared" si="7"/>
        <v>59.306359969999988</v>
      </c>
      <c r="L82" s="202">
        <v>113.53548266666665</v>
      </c>
      <c r="M82" s="202">
        <v>13.234892666666667</v>
      </c>
      <c r="N82" s="202">
        <f t="shared" si="11"/>
        <v>455.65109880333324</v>
      </c>
      <c r="O82" s="217">
        <f t="shared" si="12"/>
        <v>0.42071881554835344</v>
      </c>
    </row>
    <row r="83" spans="1:15" x14ac:dyDescent="0.35">
      <c r="A83" s="216">
        <f t="shared" si="13"/>
        <v>78</v>
      </c>
      <c r="B83" s="195" t="s">
        <v>1533</v>
      </c>
      <c r="C83" s="195">
        <f>димвенканали!C83</f>
        <v>830.01</v>
      </c>
      <c r="D83" s="195">
        <f>димвенканали!D83</f>
        <v>0</v>
      </c>
      <c r="E83" s="195">
        <f>димвенканали!E83</f>
        <v>0</v>
      </c>
      <c r="F83" s="195">
        <f t="shared" si="8"/>
        <v>830.01</v>
      </c>
      <c r="G83" s="195">
        <v>312.11</v>
      </c>
      <c r="H83" s="282">
        <v>312.11</v>
      </c>
      <c r="I83" s="209">
        <f t="shared" si="10"/>
        <v>0.10403666666666667</v>
      </c>
      <c r="J83" s="209">
        <f t="shared" si="9"/>
        <v>445.42778649999997</v>
      </c>
      <c r="K83" s="202">
        <f t="shared" si="7"/>
        <v>97.994113029999994</v>
      </c>
      <c r="L83" s="202">
        <v>187.59891733333333</v>
      </c>
      <c r="M83" s="202">
        <v>21.868507333333334</v>
      </c>
      <c r="N83" s="202">
        <f t="shared" si="11"/>
        <v>752.88932419666673</v>
      </c>
      <c r="O83" s="217">
        <f t="shared" si="12"/>
        <v>0.90708464259065158</v>
      </c>
    </row>
    <row r="84" spans="1:15" x14ac:dyDescent="0.35">
      <c r="A84" s="216">
        <f t="shared" si="13"/>
        <v>79</v>
      </c>
      <c r="B84" s="195" t="s">
        <v>1534</v>
      </c>
      <c r="C84" s="195">
        <f>димвенканали!C84</f>
        <v>481.98</v>
      </c>
      <c r="D84" s="195">
        <f>димвенканали!D84</f>
        <v>0</v>
      </c>
      <c r="E84" s="195">
        <f>димвенканали!E84</f>
        <v>64.2</v>
      </c>
      <c r="F84" s="195">
        <f t="shared" si="8"/>
        <v>546.18000000000006</v>
      </c>
      <c r="G84" s="195">
        <v>152.65</v>
      </c>
      <c r="H84" s="282">
        <v>92</v>
      </c>
      <c r="I84" s="209">
        <f t="shared" si="10"/>
        <v>3.0666666666666665E-2</v>
      </c>
      <c r="J84" s="209">
        <f t="shared" si="9"/>
        <v>131.2978</v>
      </c>
      <c r="K84" s="202">
        <f t="shared" si="7"/>
        <v>28.885515999999999</v>
      </c>
      <c r="L84" s="202">
        <v>55.298133333333325</v>
      </c>
      <c r="M84" s="202">
        <v>6.4461333333333322</v>
      </c>
      <c r="N84" s="202">
        <f t="shared" si="11"/>
        <v>221.92758266666667</v>
      </c>
      <c r="O84" s="217">
        <f t="shared" si="12"/>
        <v>0.40632682021799887</v>
      </c>
    </row>
    <row r="85" spans="1:15" x14ac:dyDescent="0.35">
      <c r="A85" s="216">
        <f t="shared" si="13"/>
        <v>80</v>
      </c>
      <c r="B85" s="195" t="s">
        <v>1535</v>
      </c>
      <c r="C85" s="195">
        <f>димвенканали!C85</f>
        <v>516.38</v>
      </c>
      <c r="D85" s="195">
        <f>димвенканали!D85</f>
        <v>0</v>
      </c>
      <c r="E85" s="195">
        <f>димвенканали!E85</f>
        <v>0</v>
      </c>
      <c r="F85" s="195">
        <f t="shared" si="8"/>
        <v>516.38</v>
      </c>
      <c r="G85" s="195">
        <v>62.4</v>
      </c>
      <c r="H85" s="282">
        <v>62.4</v>
      </c>
      <c r="I85" s="209">
        <f t="shared" si="10"/>
        <v>2.0799999999999999E-2</v>
      </c>
      <c r="J85" s="209">
        <f t="shared" si="9"/>
        <v>89.054159999999996</v>
      </c>
      <c r="K85" s="202">
        <f t="shared" si="7"/>
        <v>19.591915199999999</v>
      </c>
      <c r="L85" s="202">
        <v>37.50656</v>
      </c>
      <c r="M85" s="202">
        <v>4.37216</v>
      </c>
      <c r="N85" s="202">
        <f t="shared" si="11"/>
        <v>150.5247952</v>
      </c>
      <c r="O85" s="217">
        <f t="shared" si="12"/>
        <v>0.29150004880127039</v>
      </c>
    </row>
    <row r="86" spans="1:15" x14ac:dyDescent="0.35">
      <c r="A86" s="216">
        <f t="shared" si="13"/>
        <v>81</v>
      </c>
      <c r="B86" s="195" t="s">
        <v>1536</v>
      </c>
      <c r="C86" s="195">
        <f>димвенканали!C86</f>
        <v>342</v>
      </c>
      <c r="D86" s="195">
        <f>димвенканали!D86</f>
        <v>0</v>
      </c>
      <c r="E86" s="195">
        <f>димвенканали!E86</f>
        <v>0</v>
      </c>
      <c r="F86" s="195">
        <f t="shared" si="8"/>
        <v>342</v>
      </c>
      <c r="G86" s="195">
        <v>215</v>
      </c>
      <c r="H86" s="282">
        <v>142</v>
      </c>
      <c r="I86" s="209">
        <f t="shared" si="10"/>
        <v>4.7333333333333331E-2</v>
      </c>
      <c r="J86" s="209">
        <f t="shared" si="9"/>
        <v>202.65529999999998</v>
      </c>
      <c r="K86" s="202">
        <f t="shared" si="7"/>
        <v>44.584165999999996</v>
      </c>
      <c r="L86" s="202">
        <v>85.351466666666667</v>
      </c>
      <c r="M86" s="202">
        <v>9.949466666666666</v>
      </c>
      <c r="N86" s="202">
        <f t="shared" si="11"/>
        <v>342.54039933333331</v>
      </c>
      <c r="O86" s="217">
        <f t="shared" si="12"/>
        <v>1.0015801150097465</v>
      </c>
    </row>
    <row r="87" spans="1:15" x14ac:dyDescent="0.35">
      <c r="A87" s="216">
        <f t="shared" si="13"/>
        <v>82</v>
      </c>
      <c r="B87" s="195" t="s">
        <v>1537</v>
      </c>
      <c r="C87" s="195">
        <f>димвенканали!C87</f>
        <v>682.9</v>
      </c>
      <c r="D87" s="195">
        <f>димвенканали!D87</f>
        <v>53.8</v>
      </c>
      <c r="E87" s="195">
        <f>димвенканали!E87</f>
        <v>0</v>
      </c>
      <c r="F87" s="195">
        <f t="shared" si="8"/>
        <v>736.69999999999993</v>
      </c>
      <c r="G87" s="195">
        <v>182</v>
      </c>
      <c r="H87" s="282">
        <v>40</v>
      </c>
      <c r="I87" s="209">
        <f t="shared" si="10"/>
        <v>1.3333333333333334E-2</v>
      </c>
      <c r="J87" s="209">
        <f t="shared" si="9"/>
        <v>57.085999999999999</v>
      </c>
      <c r="K87" s="202">
        <f t="shared" si="7"/>
        <v>12.558920000000001</v>
      </c>
      <c r="L87" s="202">
        <v>24.042666666666669</v>
      </c>
      <c r="M87" s="202">
        <v>2.8026666666666666</v>
      </c>
      <c r="N87" s="202">
        <f t="shared" si="11"/>
        <v>96.490253333333342</v>
      </c>
      <c r="O87" s="217">
        <f t="shared" si="12"/>
        <v>0.13097631781367361</v>
      </c>
    </row>
    <row r="88" spans="1:15" x14ac:dyDescent="0.35">
      <c r="A88" s="216">
        <f t="shared" si="13"/>
        <v>83</v>
      </c>
      <c r="B88" s="227" t="s">
        <v>1538</v>
      </c>
      <c r="C88" s="195">
        <f>димвенканали!C88</f>
        <v>214.1</v>
      </c>
      <c r="D88" s="195">
        <f>димвенканали!D88</f>
        <v>0</v>
      </c>
      <c r="E88" s="195">
        <f>димвенканали!E88</f>
        <v>0</v>
      </c>
      <c r="F88" s="195">
        <f t="shared" si="8"/>
        <v>214.1</v>
      </c>
      <c r="G88" s="195">
        <v>106</v>
      </c>
      <c r="H88" s="282">
        <v>0</v>
      </c>
      <c r="I88" s="209">
        <f t="shared" si="10"/>
        <v>0</v>
      </c>
      <c r="J88" s="209">
        <f t="shared" si="9"/>
        <v>0</v>
      </c>
      <c r="K88" s="202">
        <f t="shared" si="7"/>
        <v>0</v>
      </c>
      <c r="L88" s="202">
        <v>0</v>
      </c>
      <c r="M88" s="202">
        <v>0</v>
      </c>
      <c r="N88" s="202">
        <f t="shared" si="11"/>
        <v>0</v>
      </c>
      <c r="O88" s="217">
        <f t="shared" si="12"/>
        <v>0</v>
      </c>
    </row>
    <row r="89" spans="1:15" x14ac:dyDescent="0.35">
      <c r="A89" s="216">
        <f t="shared" si="13"/>
        <v>84</v>
      </c>
      <c r="B89" s="195" t="s">
        <v>1539</v>
      </c>
      <c r="C89" s="195">
        <f>димвенканали!C89</f>
        <v>511.78</v>
      </c>
      <c r="D89" s="195">
        <f>димвенканали!D89</f>
        <v>0</v>
      </c>
      <c r="E89" s="195">
        <f>димвенканали!E89</f>
        <v>0</v>
      </c>
      <c r="F89" s="195">
        <f t="shared" si="8"/>
        <v>511.78</v>
      </c>
      <c r="G89" s="195">
        <v>92.5</v>
      </c>
      <c r="H89" s="282">
        <v>92.5</v>
      </c>
      <c r="I89" s="209">
        <f t="shared" si="10"/>
        <v>3.0833333333333334E-2</v>
      </c>
      <c r="J89" s="209">
        <f t="shared" si="9"/>
        <v>132.01137499999999</v>
      </c>
      <c r="K89" s="202">
        <f t="shared" si="7"/>
        <v>29.042502499999998</v>
      </c>
      <c r="L89" s="202">
        <v>55.598666666666666</v>
      </c>
      <c r="M89" s="202">
        <v>6.4811666666666667</v>
      </c>
      <c r="N89" s="202">
        <f t="shared" si="11"/>
        <v>223.13371083333334</v>
      </c>
      <c r="O89" s="217">
        <f t="shared" si="12"/>
        <v>0.43599537073221573</v>
      </c>
    </row>
    <row r="90" spans="1:15" x14ac:dyDescent="0.35">
      <c r="A90" s="216">
        <f t="shared" si="13"/>
        <v>85</v>
      </c>
      <c r="B90" s="195" t="s">
        <v>1540</v>
      </c>
      <c r="C90" s="195">
        <f>димвенканали!C90</f>
        <v>243</v>
      </c>
      <c r="D90" s="195">
        <f>димвенканали!D90</f>
        <v>0</v>
      </c>
      <c r="E90" s="195">
        <f>димвенканали!E90</f>
        <v>0</v>
      </c>
      <c r="F90" s="195">
        <f t="shared" si="8"/>
        <v>243</v>
      </c>
      <c r="G90" s="195">
        <v>140</v>
      </c>
      <c r="H90" s="282">
        <v>140</v>
      </c>
      <c r="I90" s="209">
        <f t="shared" si="10"/>
        <v>4.6666666666666669E-2</v>
      </c>
      <c r="J90" s="209">
        <f t="shared" si="9"/>
        <v>199.80099999999999</v>
      </c>
      <c r="K90" s="202">
        <f t="shared" si="7"/>
        <v>43.956219999999995</v>
      </c>
      <c r="L90" s="202">
        <v>84.149333333333345</v>
      </c>
      <c r="M90" s="202">
        <v>9.809333333333333</v>
      </c>
      <c r="N90" s="202">
        <f t="shared" si="11"/>
        <v>337.71588666666668</v>
      </c>
      <c r="O90" s="217">
        <f t="shared" si="12"/>
        <v>1.3897773113854597</v>
      </c>
    </row>
    <row r="91" spans="1:15" x14ac:dyDescent="0.35">
      <c r="A91" s="216">
        <f t="shared" si="13"/>
        <v>86</v>
      </c>
      <c r="B91" s="195" t="s">
        <v>1541</v>
      </c>
      <c r="C91" s="195">
        <f>димвенканали!C91</f>
        <v>468.8</v>
      </c>
      <c r="D91" s="195">
        <f>димвенканали!D91</f>
        <v>0</v>
      </c>
      <c r="E91" s="195">
        <f>димвенканали!E91</f>
        <v>0</v>
      </c>
      <c r="F91" s="195">
        <f t="shared" si="8"/>
        <v>468.8</v>
      </c>
      <c r="G91" s="195">
        <v>164</v>
      </c>
      <c r="H91" s="282">
        <v>55.2</v>
      </c>
      <c r="I91" s="209">
        <f t="shared" si="10"/>
        <v>1.84E-2</v>
      </c>
      <c r="J91" s="209">
        <f t="shared" si="9"/>
        <v>78.778679999999994</v>
      </c>
      <c r="K91" s="202">
        <f t="shared" si="7"/>
        <v>17.331309599999997</v>
      </c>
      <c r="L91" s="202">
        <v>33.178879999999999</v>
      </c>
      <c r="M91" s="202">
        <v>3.86768</v>
      </c>
      <c r="N91" s="202">
        <f t="shared" si="11"/>
        <v>133.15654960000001</v>
      </c>
      <c r="O91" s="217">
        <f t="shared" si="12"/>
        <v>0.2840370085324232</v>
      </c>
    </row>
    <row r="92" spans="1:15" x14ac:dyDescent="0.35">
      <c r="A92" s="216">
        <f t="shared" si="13"/>
        <v>87</v>
      </c>
      <c r="B92" s="195" t="s">
        <v>1542</v>
      </c>
      <c r="C92" s="195">
        <f>димвенканали!C92</f>
        <v>303.22000000000003</v>
      </c>
      <c r="D92" s="195">
        <f>димвенканали!D92</f>
        <v>0</v>
      </c>
      <c r="E92" s="195">
        <f>димвенканали!E92</f>
        <v>0</v>
      </c>
      <c r="F92" s="195">
        <f t="shared" si="8"/>
        <v>303.22000000000003</v>
      </c>
      <c r="G92" s="195">
        <v>100</v>
      </c>
      <c r="H92" s="282">
        <v>100</v>
      </c>
      <c r="I92" s="209">
        <f t="shared" si="10"/>
        <v>3.3333333333333333E-2</v>
      </c>
      <c r="J92" s="209">
        <f t="shared" si="9"/>
        <v>142.715</v>
      </c>
      <c r="K92" s="202">
        <f t="shared" si="7"/>
        <v>31.397300000000001</v>
      </c>
      <c r="L92" s="202">
        <v>60.106666666666669</v>
      </c>
      <c r="M92" s="202">
        <v>7.0066666666666668</v>
      </c>
      <c r="N92" s="202">
        <f t="shared" si="11"/>
        <v>241.22563333333335</v>
      </c>
      <c r="O92" s="217">
        <f t="shared" si="12"/>
        <v>0.79554657784227067</v>
      </c>
    </row>
    <row r="93" spans="1:15" x14ac:dyDescent="0.35">
      <c r="A93" s="216">
        <f t="shared" si="13"/>
        <v>88</v>
      </c>
      <c r="B93" s="195" t="s">
        <v>1543</v>
      </c>
      <c r="C93" s="195">
        <f>димвенканали!C93</f>
        <v>242.77</v>
      </c>
      <c r="D93" s="195">
        <f>димвенканали!D93</f>
        <v>0</v>
      </c>
      <c r="E93" s="195">
        <f>димвенканали!E93</f>
        <v>0</v>
      </c>
      <c r="F93" s="195">
        <f t="shared" si="8"/>
        <v>242.77</v>
      </c>
      <c r="G93" s="195">
        <v>72</v>
      </c>
      <c r="H93" s="282">
        <v>72</v>
      </c>
      <c r="I93" s="209">
        <f t="shared" si="10"/>
        <v>2.4E-2</v>
      </c>
      <c r="J93" s="209">
        <f t="shared" si="9"/>
        <v>102.7548</v>
      </c>
      <c r="K93" s="202">
        <f t="shared" si="7"/>
        <v>22.606056000000002</v>
      </c>
      <c r="L93" s="202">
        <v>43.276800000000001</v>
      </c>
      <c r="M93" s="202">
        <v>5.0448000000000004</v>
      </c>
      <c r="N93" s="202">
        <f t="shared" si="11"/>
        <v>173.68245600000003</v>
      </c>
      <c r="O93" s="217">
        <f t="shared" si="12"/>
        <v>0.71541976356221948</v>
      </c>
    </row>
    <row r="94" spans="1:15" x14ac:dyDescent="0.35">
      <c r="A94" s="216">
        <f t="shared" si="13"/>
        <v>89</v>
      </c>
      <c r="B94" s="195" t="s">
        <v>1544</v>
      </c>
      <c r="C94" s="195">
        <f>димвенканали!C94</f>
        <v>455.7</v>
      </c>
      <c r="D94" s="195">
        <f>димвенканали!D94</f>
        <v>19.100000000000001</v>
      </c>
      <c r="E94" s="195">
        <f>димвенканали!E94</f>
        <v>0</v>
      </c>
      <c r="F94" s="195">
        <f t="shared" si="8"/>
        <v>474.8</v>
      </c>
      <c r="G94" s="195">
        <v>200</v>
      </c>
      <c r="H94" s="282">
        <v>95.2</v>
      </c>
      <c r="I94" s="209">
        <f t="shared" si="10"/>
        <v>3.1733333333333336E-2</v>
      </c>
      <c r="J94" s="209">
        <f t="shared" si="9"/>
        <v>135.86467999999999</v>
      </c>
      <c r="K94" s="202">
        <f t="shared" si="7"/>
        <v>29.890229599999998</v>
      </c>
      <c r="L94" s="202">
        <v>57.221546666666676</v>
      </c>
      <c r="M94" s="202">
        <v>6.6703466666666671</v>
      </c>
      <c r="N94" s="202">
        <f t="shared" si="11"/>
        <v>229.64680293333333</v>
      </c>
      <c r="O94" s="217">
        <f t="shared" si="12"/>
        <v>0.48367060432462788</v>
      </c>
    </row>
    <row r="95" spans="1:15" x14ac:dyDescent="0.35">
      <c r="A95" s="216">
        <f t="shared" si="13"/>
        <v>90</v>
      </c>
      <c r="B95" s="195" t="s">
        <v>1545</v>
      </c>
      <c r="C95" s="195">
        <f>димвенканали!C95</f>
        <v>325.19</v>
      </c>
      <c r="D95" s="195">
        <f>димвенканали!D95</f>
        <v>0</v>
      </c>
      <c r="E95" s="195">
        <f>димвенканали!E95</f>
        <v>0</v>
      </c>
      <c r="F95" s="195">
        <f t="shared" si="8"/>
        <v>325.19</v>
      </c>
      <c r="G95" s="195">
        <v>57.6</v>
      </c>
      <c r="H95" s="282">
        <v>57.6</v>
      </c>
      <c r="I95" s="209">
        <f t="shared" si="10"/>
        <v>1.9200000000000002E-2</v>
      </c>
      <c r="J95" s="209">
        <f t="shared" si="9"/>
        <v>82.20384</v>
      </c>
      <c r="K95" s="202">
        <f t="shared" si="7"/>
        <v>18.084844799999999</v>
      </c>
      <c r="L95" s="202">
        <v>34.62144</v>
      </c>
      <c r="M95" s="202">
        <v>4.0358400000000003</v>
      </c>
      <c r="N95" s="202">
        <f t="shared" si="11"/>
        <v>138.94596480000001</v>
      </c>
      <c r="O95" s="217">
        <f t="shared" si="12"/>
        <v>0.42727625326732066</v>
      </c>
    </row>
    <row r="96" spans="1:15" x14ac:dyDescent="0.35">
      <c r="A96" s="216">
        <f t="shared" si="13"/>
        <v>91</v>
      </c>
      <c r="B96" s="195" t="s">
        <v>1546</v>
      </c>
      <c r="C96" s="195">
        <f>димвенканали!C96</f>
        <v>309</v>
      </c>
      <c r="D96" s="195">
        <f>димвенканали!D96</f>
        <v>0</v>
      </c>
      <c r="E96" s="195">
        <f>димвенканали!E96</f>
        <v>0</v>
      </c>
      <c r="F96" s="195">
        <f t="shared" si="8"/>
        <v>309</v>
      </c>
      <c r="G96" s="195">
        <v>130</v>
      </c>
      <c r="H96" s="282">
        <v>85.8</v>
      </c>
      <c r="I96" s="209">
        <f t="shared" si="10"/>
        <v>2.86E-2</v>
      </c>
      <c r="J96" s="209">
        <f t="shared" si="9"/>
        <v>122.44946999999999</v>
      </c>
      <c r="K96" s="202">
        <f t="shared" si="7"/>
        <v>26.938883399999998</v>
      </c>
      <c r="L96" s="202">
        <v>51.57152</v>
      </c>
      <c r="M96" s="202">
        <v>6.0117200000000004</v>
      </c>
      <c r="N96" s="202">
        <f t="shared" si="11"/>
        <v>206.97159339999999</v>
      </c>
      <c r="O96" s="217">
        <f t="shared" si="12"/>
        <v>0.66981098187702259</v>
      </c>
    </row>
    <row r="97" spans="1:15" x14ac:dyDescent="0.35">
      <c r="A97" s="216">
        <f t="shared" si="13"/>
        <v>92</v>
      </c>
      <c r="B97" s="195" t="s">
        <v>1547</v>
      </c>
      <c r="C97" s="195">
        <f>димвенканали!C97</f>
        <v>556.29999999999995</v>
      </c>
      <c r="D97" s="195">
        <f>димвенканали!D97</f>
        <v>0</v>
      </c>
      <c r="E97" s="195">
        <f>димвенканали!E97</f>
        <v>0</v>
      </c>
      <c r="F97" s="195">
        <f t="shared" si="8"/>
        <v>556.29999999999995</v>
      </c>
      <c r="G97" s="195">
        <v>76.8</v>
      </c>
      <c r="H97" s="282">
        <v>76.8</v>
      </c>
      <c r="I97" s="209">
        <f t="shared" si="10"/>
        <v>2.5599999999999998E-2</v>
      </c>
      <c r="J97" s="209">
        <f t="shared" si="9"/>
        <v>109.60511999999999</v>
      </c>
      <c r="K97" s="202">
        <f t="shared" si="7"/>
        <v>24.113126399999995</v>
      </c>
      <c r="L97" s="202">
        <v>46.161919999999995</v>
      </c>
      <c r="M97" s="202">
        <v>5.3811199999999992</v>
      </c>
      <c r="N97" s="202">
        <f t="shared" si="11"/>
        <v>185.26128639999996</v>
      </c>
      <c r="O97" s="217">
        <f t="shared" si="12"/>
        <v>0.33302406327521117</v>
      </c>
    </row>
    <row r="98" spans="1:15" x14ac:dyDescent="0.35">
      <c r="A98" s="216">
        <f t="shared" si="13"/>
        <v>93</v>
      </c>
      <c r="B98" s="195" t="s">
        <v>1548</v>
      </c>
      <c r="C98" s="195">
        <f>димвенканали!C98</f>
        <v>537.9</v>
      </c>
      <c r="D98" s="195">
        <f>димвенканали!D98</f>
        <v>0</v>
      </c>
      <c r="E98" s="195">
        <f>димвенканали!E98</f>
        <v>0</v>
      </c>
      <c r="F98" s="195">
        <f t="shared" si="8"/>
        <v>537.9</v>
      </c>
      <c r="G98" s="195">
        <v>115</v>
      </c>
      <c r="H98" s="282">
        <v>115</v>
      </c>
      <c r="I98" s="209">
        <f t="shared" si="10"/>
        <v>3.833333333333333E-2</v>
      </c>
      <c r="J98" s="209">
        <f t="shared" si="9"/>
        <v>164.12224999999998</v>
      </c>
      <c r="K98" s="202">
        <f t="shared" si="7"/>
        <v>36.106894999999994</v>
      </c>
      <c r="L98" s="202">
        <v>69.12266666666666</v>
      </c>
      <c r="M98" s="202">
        <v>8.0576666666666661</v>
      </c>
      <c r="N98" s="202">
        <f t="shared" si="11"/>
        <v>277.40947833333325</v>
      </c>
      <c r="O98" s="217">
        <f t="shared" si="12"/>
        <v>0.51572686063084827</v>
      </c>
    </row>
    <row r="99" spans="1:15" x14ac:dyDescent="0.35">
      <c r="A99" s="216">
        <f t="shared" si="13"/>
        <v>94</v>
      </c>
      <c r="B99" s="195" t="s">
        <v>1549</v>
      </c>
      <c r="C99" s="195">
        <f>димвенканали!C99</f>
        <v>207.22</v>
      </c>
      <c r="D99" s="195">
        <f>димвенканали!D99</f>
        <v>0</v>
      </c>
      <c r="E99" s="195">
        <f>димвенканали!E99</f>
        <v>0</v>
      </c>
      <c r="F99" s="195">
        <f t="shared" si="8"/>
        <v>207.22</v>
      </c>
      <c r="G99" s="195">
        <v>96</v>
      </c>
      <c r="H99" s="282">
        <v>96</v>
      </c>
      <c r="I99" s="209">
        <f t="shared" si="10"/>
        <v>3.2000000000000001E-2</v>
      </c>
      <c r="J99" s="209">
        <f t="shared" si="9"/>
        <v>137.00639999999999</v>
      </c>
      <c r="K99" s="202">
        <f t="shared" si="7"/>
        <v>30.141407999999998</v>
      </c>
      <c r="L99" s="202">
        <v>57.702400000000004</v>
      </c>
      <c r="M99" s="202">
        <v>6.7263999999999999</v>
      </c>
      <c r="N99" s="202">
        <f t="shared" si="11"/>
        <v>231.57660800000002</v>
      </c>
      <c r="O99" s="217">
        <f t="shared" si="12"/>
        <v>1.1175398513656984</v>
      </c>
    </row>
    <row r="100" spans="1:15" x14ac:dyDescent="0.35">
      <c r="A100" s="216">
        <f t="shared" si="13"/>
        <v>95</v>
      </c>
      <c r="B100" s="195" t="s">
        <v>1550</v>
      </c>
      <c r="C100" s="195">
        <f>димвенканали!C100</f>
        <v>261.62</v>
      </c>
      <c r="D100" s="195">
        <f>димвенканали!D100</f>
        <v>0</v>
      </c>
      <c r="E100" s="195">
        <f>димвенканали!E100</f>
        <v>0</v>
      </c>
      <c r="F100" s="195">
        <f t="shared" si="8"/>
        <v>261.62</v>
      </c>
      <c r="G100" s="195">
        <v>110</v>
      </c>
      <c r="H100" s="282">
        <v>110</v>
      </c>
      <c r="I100" s="209">
        <f t="shared" si="10"/>
        <v>3.6666666666666667E-2</v>
      </c>
      <c r="J100" s="209">
        <f t="shared" si="9"/>
        <v>156.98650000000001</v>
      </c>
      <c r="K100" s="202">
        <f t="shared" si="7"/>
        <v>34.537030000000001</v>
      </c>
      <c r="L100" s="202">
        <v>66.117333333333335</v>
      </c>
      <c r="M100" s="202">
        <v>7.7073333333333327</v>
      </c>
      <c r="N100" s="202">
        <f t="shared" si="11"/>
        <v>265.34819666666664</v>
      </c>
      <c r="O100" s="217">
        <f t="shared" si="12"/>
        <v>1.0142504268277144</v>
      </c>
    </row>
    <row r="101" spans="1:15" x14ac:dyDescent="0.35">
      <c r="A101" s="216">
        <f t="shared" si="13"/>
        <v>96</v>
      </c>
      <c r="B101" s="227" t="s">
        <v>1551</v>
      </c>
      <c r="C101" s="195">
        <f>димвенканали!C101</f>
        <v>263.7</v>
      </c>
      <c r="D101" s="195">
        <f>димвенканали!D101</f>
        <v>0</v>
      </c>
      <c r="E101" s="195">
        <f>димвенканали!E101</f>
        <v>0</v>
      </c>
      <c r="F101" s="195">
        <f t="shared" si="8"/>
        <v>263.7</v>
      </c>
      <c r="G101" s="195">
        <v>165</v>
      </c>
      <c r="H101" s="282">
        <v>0</v>
      </c>
      <c r="I101" s="209">
        <f t="shared" si="10"/>
        <v>0</v>
      </c>
      <c r="J101" s="209">
        <f t="shared" si="9"/>
        <v>0</v>
      </c>
      <c r="K101" s="202">
        <f t="shared" si="7"/>
        <v>0</v>
      </c>
      <c r="L101" s="202">
        <v>0</v>
      </c>
      <c r="M101" s="202">
        <v>0</v>
      </c>
      <c r="N101" s="202">
        <f t="shared" si="11"/>
        <v>0</v>
      </c>
      <c r="O101" s="217">
        <f t="shared" si="12"/>
        <v>0</v>
      </c>
    </row>
    <row r="102" spans="1:15" x14ac:dyDescent="0.35">
      <c r="A102" s="216">
        <f t="shared" si="13"/>
        <v>97</v>
      </c>
      <c r="B102" s="195" t="s">
        <v>1552</v>
      </c>
      <c r="C102" s="195">
        <f>димвенканали!C102</f>
        <v>208.8</v>
      </c>
      <c r="D102" s="195">
        <f>димвенканали!D102</f>
        <v>0</v>
      </c>
      <c r="E102" s="195">
        <f>димвенканали!E102</f>
        <v>0</v>
      </c>
      <c r="F102" s="195">
        <f t="shared" si="8"/>
        <v>208.8</v>
      </c>
      <c r="G102" s="195">
        <v>127</v>
      </c>
      <c r="H102" s="282">
        <v>127</v>
      </c>
      <c r="I102" s="209">
        <f t="shared" si="10"/>
        <v>4.2333333333333334E-2</v>
      </c>
      <c r="J102" s="209">
        <f t="shared" si="9"/>
        <v>181.24805000000001</v>
      </c>
      <c r="K102" s="202">
        <f t="shared" si="7"/>
        <v>39.874571000000003</v>
      </c>
      <c r="L102" s="202">
        <v>76.335466666666662</v>
      </c>
      <c r="M102" s="202">
        <v>8.8984666666666676</v>
      </c>
      <c r="N102" s="202">
        <f t="shared" si="11"/>
        <v>306.35655433333329</v>
      </c>
      <c r="O102" s="217">
        <f t="shared" si="12"/>
        <v>1.4672248770753509</v>
      </c>
    </row>
    <row r="103" spans="1:15" x14ac:dyDescent="0.35">
      <c r="A103" s="216">
        <f t="shared" si="13"/>
        <v>98</v>
      </c>
      <c r="B103" s="195" t="s">
        <v>1553</v>
      </c>
      <c r="C103" s="195">
        <f>димвенканали!C103</f>
        <v>1498.5</v>
      </c>
      <c r="D103" s="195">
        <f>димвенканали!D103</f>
        <v>133.19999999999999</v>
      </c>
      <c r="E103" s="195">
        <f>димвенканали!E103</f>
        <v>0</v>
      </c>
      <c r="F103" s="195">
        <f t="shared" si="8"/>
        <v>1631.7</v>
      </c>
      <c r="G103" s="195">
        <v>890</v>
      </c>
      <c r="H103" s="282">
        <v>720</v>
      </c>
      <c r="I103" s="209">
        <f t="shared" si="10"/>
        <v>0.24</v>
      </c>
      <c r="J103" s="209">
        <f t="shared" si="9"/>
        <v>1027.548</v>
      </c>
      <c r="K103" s="202">
        <f t="shared" si="7"/>
        <v>226.06056000000001</v>
      </c>
      <c r="L103" s="202">
        <v>432.76799999999997</v>
      </c>
      <c r="M103" s="202">
        <v>50.447999999999993</v>
      </c>
      <c r="N103" s="202">
        <f t="shared" si="11"/>
        <v>1736.8245600000002</v>
      </c>
      <c r="O103" s="217">
        <f t="shared" si="12"/>
        <v>1.0644264019121163</v>
      </c>
    </row>
    <row r="104" spans="1:15" x14ac:dyDescent="0.35">
      <c r="A104" s="216">
        <f t="shared" si="13"/>
        <v>99</v>
      </c>
      <c r="B104" s="195" t="s">
        <v>1554</v>
      </c>
      <c r="C104" s="195">
        <f>димвенканали!C104</f>
        <v>1506.1</v>
      </c>
      <c r="D104" s="195">
        <f>димвенканали!D104</f>
        <v>0</v>
      </c>
      <c r="E104" s="195">
        <f>димвенканали!E104</f>
        <v>0</v>
      </c>
      <c r="F104" s="195">
        <f t="shared" si="8"/>
        <v>1506.1</v>
      </c>
      <c r="G104" s="195">
        <v>375</v>
      </c>
      <c r="H104" s="282">
        <v>375</v>
      </c>
      <c r="I104" s="209">
        <f t="shared" si="10"/>
        <v>0.125</v>
      </c>
      <c r="J104" s="209">
        <f t="shared" si="9"/>
        <v>535.18124999999998</v>
      </c>
      <c r="K104" s="202">
        <f t="shared" si="7"/>
        <v>117.739875</v>
      </c>
      <c r="L104" s="202">
        <v>225.4</v>
      </c>
      <c r="M104" s="202">
        <v>26.274999999999999</v>
      </c>
      <c r="N104" s="202">
        <f t="shared" si="11"/>
        <v>904.59612499999992</v>
      </c>
      <c r="O104" s="217">
        <f t="shared" si="12"/>
        <v>0.60062155567359399</v>
      </c>
    </row>
    <row r="105" spans="1:15" x14ac:dyDescent="0.35">
      <c r="A105" s="216">
        <f t="shared" si="13"/>
        <v>100</v>
      </c>
      <c r="B105" s="195" t="s">
        <v>1555</v>
      </c>
      <c r="C105" s="195">
        <f>димвенканали!C105</f>
        <v>2013.2</v>
      </c>
      <c r="D105" s="195">
        <f>димвенканали!D105</f>
        <v>0</v>
      </c>
      <c r="E105" s="195">
        <f>димвенканали!E105</f>
        <v>0</v>
      </c>
      <c r="F105" s="195">
        <f t="shared" si="8"/>
        <v>2013.2</v>
      </c>
      <c r="G105" s="195">
        <v>965</v>
      </c>
      <c r="H105" s="282">
        <v>965</v>
      </c>
      <c r="I105" s="209">
        <f t="shared" si="10"/>
        <v>0.32166666666666666</v>
      </c>
      <c r="J105" s="209">
        <f t="shared" si="9"/>
        <v>1377.19975</v>
      </c>
      <c r="K105" s="202">
        <f t="shared" si="7"/>
        <v>302.98394500000001</v>
      </c>
      <c r="L105" s="202">
        <v>580.02933333333328</v>
      </c>
      <c r="M105" s="202">
        <v>67.61433333333332</v>
      </c>
      <c r="N105" s="202">
        <f t="shared" si="11"/>
        <v>2327.8273616666665</v>
      </c>
      <c r="O105" s="217">
        <f t="shared" si="12"/>
        <v>1.1562822181932577</v>
      </c>
    </row>
    <row r="106" spans="1:15" x14ac:dyDescent="0.35">
      <c r="A106" s="216">
        <f t="shared" si="13"/>
        <v>101</v>
      </c>
      <c r="B106" s="195" t="s">
        <v>1556</v>
      </c>
      <c r="C106" s="195">
        <f>димвенканали!C106</f>
        <v>750.96</v>
      </c>
      <c r="D106" s="195">
        <f>димвенканали!D106</f>
        <v>0</v>
      </c>
      <c r="E106" s="195">
        <f>димвенканали!E106</f>
        <v>30</v>
      </c>
      <c r="F106" s="195">
        <f t="shared" si="8"/>
        <v>780.96</v>
      </c>
      <c r="G106" s="195">
        <v>117</v>
      </c>
      <c r="H106" s="282">
        <v>46</v>
      </c>
      <c r="I106" s="209">
        <f t="shared" si="10"/>
        <v>1.5333333333333332E-2</v>
      </c>
      <c r="J106" s="209">
        <f t="shared" si="9"/>
        <v>65.648899999999998</v>
      </c>
      <c r="K106" s="202">
        <f t="shared" si="7"/>
        <v>14.442758</v>
      </c>
      <c r="L106" s="202">
        <v>27.649066666666663</v>
      </c>
      <c r="M106" s="202">
        <v>3.2230666666666661</v>
      </c>
      <c r="N106" s="202">
        <f t="shared" si="11"/>
        <v>110.96379133333333</v>
      </c>
      <c r="O106" s="217">
        <f t="shared" si="12"/>
        <v>0.14208639537663045</v>
      </c>
    </row>
    <row r="107" spans="1:15" x14ac:dyDescent="0.35">
      <c r="A107" s="216">
        <f t="shared" si="13"/>
        <v>102</v>
      </c>
      <c r="B107" s="195" t="s">
        <v>1557</v>
      </c>
      <c r="C107" s="195">
        <f>димвенканали!C107</f>
        <v>529.01</v>
      </c>
      <c r="D107" s="195">
        <f>димвенканали!D107</f>
        <v>0</v>
      </c>
      <c r="E107" s="195">
        <f>димвенканали!E107</f>
        <v>0</v>
      </c>
      <c r="F107" s="195">
        <f t="shared" si="8"/>
        <v>529.01</v>
      </c>
      <c r="G107" s="195">
        <v>101.8</v>
      </c>
      <c r="H107" s="282">
        <v>46</v>
      </c>
      <c r="I107" s="209">
        <f t="shared" si="10"/>
        <v>1.5333333333333332E-2</v>
      </c>
      <c r="J107" s="209">
        <f t="shared" si="9"/>
        <v>65.648899999999998</v>
      </c>
      <c r="K107" s="202">
        <f t="shared" si="7"/>
        <v>14.442758</v>
      </c>
      <c r="L107" s="202">
        <v>27.649066666666663</v>
      </c>
      <c r="M107" s="202">
        <v>3.2230666666666661</v>
      </c>
      <c r="N107" s="202">
        <f t="shared" si="11"/>
        <v>110.96379133333333</v>
      </c>
      <c r="O107" s="217">
        <f t="shared" si="12"/>
        <v>0.20975745512057115</v>
      </c>
    </row>
    <row r="108" spans="1:15" x14ac:dyDescent="0.35">
      <c r="A108" s="216">
        <f t="shared" si="13"/>
        <v>103</v>
      </c>
      <c r="B108" s="195" t="s">
        <v>1558</v>
      </c>
      <c r="C108" s="195">
        <f>димвенканали!C108</f>
        <v>658.78</v>
      </c>
      <c r="D108" s="195">
        <f>димвенканали!D108</f>
        <v>61.5</v>
      </c>
      <c r="E108" s="195">
        <f>димвенканали!E108</f>
        <v>0</v>
      </c>
      <c r="F108" s="195">
        <f t="shared" si="8"/>
        <v>720.28</v>
      </c>
      <c r="G108" s="195">
        <v>183.4</v>
      </c>
      <c r="H108" s="282">
        <v>67</v>
      </c>
      <c r="I108" s="209">
        <f t="shared" si="10"/>
        <v>2.2333333333333334E-2</v>
      </c>
      <c r="J108" s="209">
        <f t="shared" si="9"/>
        <v>95.619050000000001</v>
      </c>
      <c r="K108" s="202">
        <f t="shared" si="7"/>
        <v>21.036190999999999</v>
      </c>
      <c r="L108" s="202">
        <v>40.271466666666669</v>
      </c>
      <c r="M108" s="202">
        <v>4.694466666666667</v>
      </c>
      <c r="N108" s="202">
        <f t="shared" si="11"/>
        <v>161.62117433333336</v>
      </c>
      <c r="O108" s="217">
        <f t="shared" si="12"/>
        <v>0.22438659178837864</v>
      </c>
    </row>
    <row r="109" spans="1:15" x14ac:dyDescent="0.35">
      <c r="A109" s="216">
        <f t="shared" si="13"/>
        <v>104</v>
      </c>
      <c r="B109" s="195" t="s">
        <v>1559</v>
      </c>
      <c r="C109" s="195">
        <f>димвенканали!C109</f>
        <v>499.4</v>
      </c>
      <c r="D109" s="195">
        <f>димвенканали!D109</f>
        <v>0</v>
      </c>
      <c r="E109" s="195">
        <f>димвенканали!E109</f>
        <v>0</v>
      </c>
      <c r="F109" s="195">
        <f t="shared" si="8"/>
        <v>499.4</v>
      </c>
      <c r="G109" s="195">
        <v>155</v>
      </c>
      <c r="H109" s="282">
        <v>67</v>
      </c>
      <c r="I109" s="209">
        <f t="shared" si="10"/>
        <v>2.2333333333333334E-2</v>
      </c>
      <c r="J109" s="209">
        <f t="shared" si="9"/>
        <v>95.619050000000001</v>
      </c>
      <c r="K109" s="202">
        <f t="shared" si="7"/>
        <v>21.036190999999999</v>
      </c>
      <c r="L109" s="202">
        <v>40.271466666666669</v>
      </c>
      <c r="M109" s="202">
        <v>4.694466666666667</v>
      </c>
      <c r="N109" s="202">
        <f t="shared" si="11"/>
        <v>161.62117433333336</v>
      </c>
      <c r="O109" s="217">
        <f t="shared" si="12"/>
        <v>0.32363070551328266</v>
      </c>
    </row>
    <row r="110" spans="1:15" x14ac:dyDescent="0.35">
      <c r="A110" s="216">
        <f t="shared" si="13"/>
        <v>105</v>
      </c>
      <c r="B110" s="195" t="s">
        <v>1560</v>
      </c>
      <c r="C110" s="195">
        <f>димвенканали!C110</f>
        <v>595.1</v>
      </c>
      <c r="D110" s="195">
        <f>димвенканали!D110</f>
        <v>0</v>
      </c>
      <c r="E110" s="195">
        <f>димвенканали!E110</f>
        <v>0</v>
      </c>
      <c r="F110" s="195">
        <f t="shared" si="8"/>
        <v>595.1</v>
      </c>
      <c r="G110" s="195">
        <v>100</v>
      </c>
      <c r="H110" s="282">
        <v>64.8</v>
      </c>
      <c r="I110" s="209">
        <f t="shared" si="10"/>
        <v>2.1599999999999998E-2</v>
      </c>
      <c r="J110" s="209">
        <f t="shared" si="9"/>
        <v>92.479319999999987</v>
      </c>
      <c r="K110" s="202">
        <f t="shared" si="7"/>
        <v>20.345450399999997</v>
      </c>
      <c r="L110" s="202">
        <v>38.949119999999994</v>
      </c>
      <c r="M110" s="202">
        <v>4.5403199999999995</v>
      </c>
      <c r="N110" s="202">
        <f t="shared" si="11"/>
        <v>156.31421039999998</v>
      </c>
      <c r="O110" s="217">
        <f t="shared" si="12"/>
        <v>0.26266881263653163</v>
      </c>
    </row>
    <row r="111" spans="1:15" x14ac:dyDescent="0.35">
      <c r="A111" s="216">
        <f t="shared" si="13"/>
        <v>106</v>
      </c>
      <c r="B111" s="195" t="s">
        <v>1561</v>
      </c>
      <c r="C111" s="195">
        <f>димвенканали!C111</f>
        <v>804.1</v>
      </c>
      <c r="D111" s="195">
        <f>димвенканали!D111</f>
        <v>0</v>
      </c>
      <c r="E111" s="195">
        <f>димвенканали!E111</f>
        <v>0</v>
      </c>
      <c r="F111" s="195">
        <f t="shared" si="8"/>
        <v>804.1</v>
      </c>
      <c r="G111" s="195">
        <v>125</v>
      </c>
      <c r="H111" s="282">
        <v>125</v>
      </c>
      <c r="I111" s="209">
        <f t="shared" si="10"/>
        <v>4.1666666666666664E-2</v>
      </c>
      <c r="J111" s="209">
        <f t="shared" si="9"/>
        <v>178.39374999999998</v>
      </c>
      <c r="K111" s="202">
        <f t="shared" si="7"/>
        <v>39.246624999999995</v>
      </c>
      <c r="L111" s="202">
        <v>75.133333333333326</v>
      </c>
      <c r="M111" s="202">
        <v>8.7583333333333329</v>
      </c>
      <c r="N111" s="202">
        <f t="shared" si="11"/>
        <v>301.5320416666666</v>
      </c>
      <c r="O111" s="217">
        <f t="shared" si="12"/>
        <v>0.37499321187248674</v>
      </c>
    </row>
    <row r="112" spans="1:15" x14ac:dyDescent="0.35">
      <c r="A112" s="216">
        <f t="shared" si="13"/>
        <v>107</v>
      </c>
      <c r="B112" s="195" t="s">
        <v>1562</v>
      </c>
      <c r="C112" s="195">
        <f>димвенканали!C112</f>
        <v>844.6</v>
      </c>
      <c r="D112" s="195">
        <f>димвенканали!D112</f>
        <v>0</v>
      </c>
      <c r="E112" s="195">
        <f>димвенканали!E112</f>
        <v>0</v>
      </c>
      <c r="F112" s="195">
        <f t="shared" si="8"/>
        <v>844.6</v>
      </c>
      <c r="G112" s="195">
        <v>166</v>
      </c>
      <c r="H112" s="282">
        <v>134</v>
      </c>
      <c r="I112" s="209">
        <f t="shared" si="10"/>
        <v>4.4666666666666667E-2</v>
      </c>
      <c r="J112" s="209">
        <f t="shared" si="9"/>
        <v>191.2381</v>
      </c>
      <c r="K112" s="202">
        <f t="shared" si="7"/>
        <v>42.072381999999998</v>
      </c>
      <c r="L112" s="202">
        <v>80.542933333333337</v>
      </c>
      <c r="M112" s="202">
        <v>9.388933333333334</v>
      </c>
      <c r="N112" s="202">
        <f t="shared" si="11"/>
        <v>323.24234866666671</v>
      </c>
      <c r="O112" s="217">
        <f t="shared" si="12"/>
        <v>0.38271649143578818</v>
      </c>
    </row>
    <row r="113" spans="1:15" x14ac:dyDescent="0.35">
      <c r="A113" s="216">
        <f t="shared" si="13"/>
        <v>108</v>
      </c>
      <c r="B113" s="195" t="s">
        <v>1563</v>
      </c>
      <c r="C113" s="195">
        <f>димвенканали!C113</f>
        <v>1017</v>
      </c>
      <c r="D113" s="195">
        <f>димвенканали!D113</f>
        <v>0</v>
      </c>
      <c r="E113" s="195">
        <f>димвенканали!E113</f>
        <v>0</v>
      </c>
      <c r="F113" s="195">
        <f t="shared" si="8"/>
        <v>1017</v>
      </c>
      <c r="G113" s="195">
        <v>191</v>
      </c>
      <c r="H113" s="282">
        <v>126.3</v>
      </c>
      <c r="I113" s="209">
        <f t="shared" si="10"/>
        <v>4.2099999999999999E-2</v>
      </c>
      <c r="J113" s="209">
        <f t="shared" si="9"/>
        <v>180.249045</v>
      </c>
      <c r="K113" s="202">
        <f t="shared" si="7"/>
        <v>39.654789899999997</v>
      </c>
      <c r="L113" s="202">
        <v>75.914720000000003</v>
      </c>
      <c r="M113" s="202">
        <v>8.8494200000000003</v>
      </c>
      <c r="N113" s="202">
        <f t="shared" si="11"/>
        <v>304.66797489999999</v>
      </c>
      <c r="O113" s="217">
        <f t="shared" si="12"/>
        <v>0.2995751965585054</v>
      </c>
    </row>
    <row r="114" spans="1:15" x14ac:dyDescent="0.35">
      <c r="A114" s="216">
        <f t="shared" si="13"/>
        <v>109</v>
      </c>
      <c r="B114" s="195" t="s">
        <v>1564</v>
      </c>
      <c r="C114" s="195">
        <f>димвенканали!C114</f>
        <v>630.4</v>
      </c>
      <c r="D114" s="195">
        <f>димвенканали!D114</f>
        <v>0</v>
      </c>
      <c r="E114" s="195">
        <f>димвенканали!E114</f>
        <v>0</v>
      </c>
      <c r="F114" s="195">
        <f t="shared" si="8"/>
        <v>630.4</v>
      </c>
      <c r="G114" s="195">
        <v>227</v>
      </c>
      <c r="H114" s="282">
        <v>112.5</v>
      </c>
      <c r="I114" s="209">
        <f t="shared" si="10"/>
        <v>3.7499999999999999E-2</v>
      </c>
      <c r="J114" s="209">
        <f t="shared" si="9"/>
        <v>160.55437499999999</v>
      </c>
      <c r="K114" s="202">
        <f t="shared" si="7"/>
        <v>35.321962499999998</v>
      </c>
      <c r="L114" s="202">
        <v>67.62</v>
      </c>
      <c r="M114" s="202">
        <v>7.8825000000000003</v>
      </c>
      <c r="N114" s="202">
        <f t="shared" si="11"/>
        <v>271.37883749999997</v>
      </c>
      <c r="O114" s="217">
        <f t="shared" si="12"/>
        <v>0.43048673461294412</v>
      </c>
    </row>
    <row r="115" spans="1:15" x14ac:dyDescent="0.35">
      <c r="A115" s="216">
        <f t="shared" si="13"/>
        <v>110</v>
      </c>
      <c r="B115" s="195" t="s">
        <v>1565</v>
      </c>
      <c r="C115" s="195">
        <f>димвенканали!C115</f>
        <v>777.76</v>
      </c>
      <c r="D115" s="195">
        <f>димвенканали!D115</f>
        <v>0</v>
      </c>
      <c r="E115" s="195">
        <f>димвенканали!E115</f>
        <v>0</v>
      </c>
      <c r="F115" s="195">
        <f t="shared" si="8"/>
        <v>777.76</v>
      </c>
      <c r="G115" s="195">
        <v>195</v>
      </c>
      <c r="H115" s="282">
        <v>92.4</v>
      </c>
      <c r="I115" s="209">
        <f t="shared" si="10"/>
        <v>3.0800000000000001E-2</v>
      </c>
      <c r="J115" s="209">
        <f t="shared" si="9"/>
        <v>131.86866000000001</v>
      </c>
      <c r="K115" s="202">
        <f t="shared" si="7"/>
        <v>29.011105200000003</v>
      </c>
      <c r="L115" s="202">
        <v>55.538560000000004</v>
      </c>
      <c r="M115" s="202">
        <v>6.4741599999999995</v>
      </c>
      <c r="N115" s="202">
        <f t="shared" si="11"/>
        <v>222.89248520000004</v>
      </c>
      <c r="O115" s="217">
        <f t="shared" si="12"/>
        <v>0.286582602859494</v>
      </c>
    </row>
    <row r="116" spans="1:15" x14ac:dyDescent="0.35">
      <c r="A116" s="216">
        <f t="shared" si="13"/>
        <v>111</v>
      </c>
      <c r="B116" s="195" t="s">
        <v>1566</v>
      </c>
      <c r="C116" s="195">
        <f>димвенканали!C116</f>
        <v>906.27</v>
      </c>
      <c r="D116" s="195">
        <f>димвенканали!D116</f>
        <v>0</v>
      </c>
      <c r="E116" s="195">
        <f>димвенканали!E116</f>
        <v>0</v>
      </c>
      <c r="F116" s="195">
        <f t="shared" si="8"/>
        <v>906.27</v>
      </c>
      <c r="G116" s="195">
        <v>188</v>
      </c>
      <c r="H116" s="282">
        <v>188</v>
      </c>
      <c r="I116" s="209">
        <f t="shared" si="10"/>
        <v>6.2666666666666662E-2</v>
      </c>
      <c r="J116" s="209">
        <f t="shared" si="9"/>
        <v>268.30419999999998</v>
      </c>
      <c r="K116" s="202">
        <f t="shared" si="7"/>
        <v>59.026923999999994</v>
      </c>
      <c r="L116" s="202">
        <v>113.00053333333332</v>
      </c>
      <c r="M116" s="202">
        <v>13.172533333333332</v>
      </c>
      <c r="N116" s="202">
        <f t="shared" si="11"/>
        <v>453.5041906666666</v>
      </c>
      <c r="O116" s="217">
        <f t="shared" si="12"/>
        <v>0.50040737381427902</v>
      </c>
    </row>
    <row r="117" spans="1:15" x14ac:dyDescent="0.35">
      <c r="A117" s="216">
        <f t="shared" si="13"/>
        <v>112</v>
      </c>
      <c r="B117" s="195" t="s">
        <v>1567</v>
      </c>
      <c r="C117" s="195">
        <f>димвенканали!C117</f>
        <v>895.68</v>
      </c>
      <c r="D117" s="195">
        <f>димвенканали!D117</f>
        <v>0</v>
      </c>
      <c r="E117" s="195">
        <f>димвенканали!E117</f>
        <v>0</v>
      </c>
      <c r="F117" s="195">
        <f t="shared" si="8"/>
        <v>895.68</v>
      </c>
      <c r="G117" s="195">
        <v>145</v>
      </c>
      <c r="H117" s="282">
        <v>140</v>
      </c>
      <c r="I117" s="209">
        <f t="shared" si="10"/>
        <v>4.6666666666666669E-2</v>
      </c>
      <c r="J117" s="209">
        <f t="shared" si="9"/>
        <v>199.80099999999999</v>
      </c>
      <c r="K117" s="202">
        <f t="shared" si="7"/>
        <v>43.956219999999995</v>
      </c>
      <c r="L117" s="202">
        <v>84.149333333333345</v>
      </c>
      <c r="M117" s="202">
        <v>9.809333333333333</v>
      </c>
      <c r="N117" s="202">
        <f t="shared" si="11"/>
        <v>337.71588666666668</v>
      </c>
      <c r="O117" s="217">
        <f t="shared" si="12"/>
        <v>0.37704971269501014</v>
      </c>
    </row>
    <row r="118" spans="1:15" x14ac:dyDescent="0.35">
      <c r="A118" s="216">
        <f t="shared" si="13"/>
        <v>113</v>
      </c>
      <c r="B118" s="195" t="s">
        <v>1568</v>
      </c>
      <c r="C118" s="195">
        <f>димвенканали!C118</f>
        <v>898.84</v>
      </c>
      <c r="D118" s="195">
        <f>димвенканали!D118</f>
        <v>0</v>
      </c>
      <c r="E118" s="195">
        <f>димвенканали!E118</f>
        <v>0</v>
      </c>
      <c r="F118" s="195">
        <f t="shared" si="8"/>
        <v>898.84</v>
      </c>
      <c r="G118" s="195">
        <v>331</v>
      </c>
      <c r="H118" s="282">
        <v>302</v>
      </c>
      <c r="I118" s="209">
        <f t="shared" si="10"/>
        <v>0.10066666666666667</v>
      </c>
      <c r="J118" s="209">
        <f t="shared" si="9"/>
        <v>430.99930000000001</v>
      </c>
      <c r="K118" s="202">
        <f t="shared" si="7"/>
        <v>94.819845999999998</v>
      </c>
      <c r="L118" s="202">
        <v>181.52213333333333</v>
      </c>
      <c r="M118" s="202">
        <v>21.160133333333334</v>
      </c>
      <c r="N118" s="202">
        <f t="shared" si="11"/>
        <v>728.50141266666674</v>
      </c>
      <c r="O118" s="217">
        <f t="shared" si="12"/>
        <v>0.81049064646284841</v>
      </c>
    </row>
    <row r="119" spans="1:15" x14ac:dyDescent="0.35">
      <c r="A119" s="216">
        <f t="shared" si="13"/>
        <v>114</v>
      </c>
      <c r="B119" s="195" t="s">
        <v>1569</v>
      </c>
      <c r="C119" s="195">
        <f>димвенканали!C119</f>
        <v>956.6</v>
      </c>
      <c r="D119" s="195">
        <f>димвенканали!D119</f>
        <v>0</v>
      </c>
      <c r="E119" s="195">
        <f>димвенканали!E119</f>
        <v>0</v>
      </c>
      <c r="F119" s="195">
        <f t="shared" si="8"/>
        <v>956.6</v>
      </c>
      <c r="G119" s="195">
        <v>280</v>
      </c>
      <c r="H119" s="282">
        <v>240</v>
      </c>
      <c r="I119" s="209">
        <f t="shared" si="10"/>
        <v>0.08</v>
      </c>
      <c r="J119" s="209">
        <f t="shared" si="9"/>
        <v>342.51600000000002</v>
      </c>
      <c r="K119" s="202">
        <f t="shared" si="7"/>
        <v>75.353520000000003</v>
      </c>
      <c r="L119" s="202">
        <v>144.256</v>
      </c>
      <c r="M119" s="202">
        <v>16.815999999999999</v>
      </c>
      <c r="N119" s="202">
        <f t="shared" si="11"/>
        <v>578.94152000000008</v>
      </c>
      <c r="O119" s="217">
        <f t="shared" si="12"/>
        <v>0.60520752665690991</v>
      </c>
    </row>
    <row r="120" spans="1:15" x14ac:dyDescent="0.35">
      <c r="A120" s="216">
        <f t="shared" si="13"/>
        <v>115</v>
      </c>
      <c r="B120" s="195" t="s">
        <v>1570</v>
      </c>
      <c r="C120" s="195">
        <f>димвенканали!C120</f>
        <v>808.75</v>
      </c>
      <c r="D120" s="195">
        <f>димвенканали!D120</f>
        <v>45.8</v>
      </c>
      <c r="E120" s="195">
        <f>димвенканали!E120</f>
        <v>0</v>
      </c>
      <c r="F120" s="195">
        <f t="shared" si="8"/>
        <v>854.55</v>
      </c>
      <c r="G120" s="195">
        <v>150</v>
      </c>
      <c r="H120" s="282">
        <v>150</v>
      </c>
      <c r="I120" s="209">
        <f t="shared" si="10"/>
        <v>0.05</v>
      </c>
      <c r="J120" s="209">
        <f t="shared" si="9"/>
        <v>214.07249999999999</v>
      </c>
      <c r="K120" s="202">
        <f t="shared" si="7"/>
        <v>47.095949999999995</v>
      </c>
      <c r="L120" s="202">
        <v>90.16</v>
      </c>
      <c r="M120" s="202">
        <v>10.51</v>
      </c>
      <c r="N120" s="202">
        <f t="shared" si="11"/>
        <v>361.83844999999997</v>
      </c>
      <c r="O120" s="217">
        <f t="shared" si="12"/>
        <v>0.42342572113978116</v>
      </c>
    </row>
    <row r="121" spans="1:15" x14ac:dyDescent="0.35">
      <c r="A121" s="216">
        <f t="shared" si="13"/>
        <v>116</v>
      </c>
      <c r="B121" s="195" t="s">
        <v>1571</v>
      </c>
      <c r="C121" s="195">
        <f>димвенканали!C121</f>
        <v>623.66999999999996</v>
      </c>
      <c r="D121" s="195">
        <f>димвенканали!D121</f>
        <v>88.7</v>
      </c>
      <c r="E121" s="195">
        <f>димвенканали!E121</f>
        <v>51.6</v>
      </c>
      <c r="F121" s="195">
        <f t="shared" si="8"/>
        <v>763.97</v>
      </c>
      <c r="G121" s="195">
        <v>299</v>
      </c>
      <c r="H121" s="282">
        <v>227</v>
      </c>
      <c r="I121" s="209">
        <f t="shared" si="10"/>
        <v>7.566666666666666E-2</v>
      </c>
      <c r="J121" s="209">
        <f t="shared" si="9"/>
        <v>323.96304999999995</v>
      </c>
      <c r="K121" s="202">
        <f t="shared" si="7"/>
        <v>71.27187099999999</v>
      </c>
      <c r="L121" s="202">
        <v>136.44213333333332</v>
      </c>
      <c r="M121" s="202">
        <v>15.905133333333332</v>
      </c>
      <c r="N121" s="202">
        <f t="shared" si="11"/>
        <v>547.58218766666653</v>
      </c>
      <c r="O121" s="217">
        <f t="shared" si="12"/>
        <v>0.71675875710651793</v>
      </c>
    </row>
    <row r="122" spans="1:15" x14ac:dyDescent="0.35">
      <c r="A122" s="216">
        <f t="shared" si="13"/>
        <v>117</v>
      </c>
      <c r="B122" s="195" t="s">
        <v>1572</v>
      </c>
      <c r="C122" s="195">
        <f>димвенканали!C122</f>
        <v>522.74</v>
      </c>
      <c r="D122" s="195">
        <f>димвенканали!D122</f>
        <v>0</v>
      </c>
      <c r="E122" s="195">
        <f>димвенканали!E122</f>
        <v>0</v>
      </c>
      <c r="F122" s="195">
        <f t="shared" ref="F122:F184" si="14">C122+D122+E122</f>
        <v>522.74</v>
      </c>
      <c r="G122" s="195">
        <v>189</v>
      </c>
      <c r="H122" s="282">
        <v>189</v>
      </c>
      <c r="I122" s="209">
        <f t="shared" si="10"/>
        <v>6.3E-2</v>
      </c>
      <c r="J122" s="209">
        <f t="shared" ref="J122:J184" si="15">I122*$J$2</f>
        <v>269.73134999999996</v>
      </c>
      <c r="K122" s="202">
        <f t="shared" si="7"/>
        <v>59.340896999999991</v>
      </c>
      <c r="L122" s="202">
        <v>113.6016</v>
      </c>
      <c r="M122" s="202">
        <v>13.242599999999999</v>
      </c>
      <c r="N122" s="202">
        <f t="shared" si="11"/>
        <v>455.91644699999995</v>
      </c>
      <c r="O122" s="217">
        <f t="shared" si="12"/>
        <v>0.87216675020086454</v>
      </c>
    </row>
    <row r="123" spans="1:15" x14ac:dyDescent="0.35">
      <c r="A123" s="216">
        <f t="shared" si="13"/>
        <v>118</v>
      </c>
      <c r="B123" s="195" t="s">
        <v>1573</v>
      </c>
      <c r="C123" s="195">
        <f>димвенканали!C123</f>
        <v>579.79999999999995</v>
      </c>
      <c r="D123" s="195">
        <f>димвенканали!D123</f>
        <v>0</v>
      </c>
      <c r="E123" s="195">
        <f>димвенканали!E123</f>
        <v>20.399999999999999</v>
      </c>
      <c r="F123" s="195">
        <f t="shared" si="14"/>
        <v>600.19999999999993</v>
      </c>
      <c r="G123" s="195">
        <v>119</v>
      </c>
      <c r="H123" s="282">
        <v>119</v>
      </c>
      <c r="I123" s="209">
        <f t="shared" si="10"/>
        <v>3.966666666666667E-2</v>
      </c>
      <c r="J123" s="209">
        <f t="shared" si="15"/>
        <v>169.83085</v>
      </c>
      <c r="K123" s="202">
        <f t="shared" ref="K123:K185" si="16">J123*0.22</f>
        <v>37.362786999999997</v>
      </c>
      <c r="L123" s="202">
        <v>71.526933333333346</v>
      </c>
      <c r="M123" s="202">
        <v>8.3379333333333339</v>
      </c>
      <c r="N123" s="202">
        <f t="shared" si="11"/>
        <v>287.0585036666667</v>
      </c>
      <c r="O123" s="217">
        <f t="shared" si="12"/>
        <v>0.47827141563923148</v>
      </c>
    </row>
    <row r="124" spans="1:15" x14ac:dyDescent="0.35">
      <c r="A124" s="216">
        <f t="shared" si="13"/>
        <v>119</v>
      </c>
      <c r="B124" s="195" t="s">
        <v>1574</v>
      </c>
      <c r="C124" s="195">
        <f>димвенканали!C124</f>
        <v>965.16</v>
      </c>
      <c r="D124" s="195">
        <f>димвенканали!D124</f>
        <v>0</v>
      </c>
      <c r="E124" s="195">
        <f>димвенканали!E124</f>
        <v>0</v>
      </c>
      <c r="F124" s="195">
        <f t="shared" si="14"/>
        <v>965.16</v>
      </c>
      <c r="G124" s="195">
        <v>215</v>
      </c>
      <c r="H124" s="282">
        <v>167</v>
      </c>
      <c r="I124" s="209">
        <f t="shared" si="10"/>
        <v>5.566666666666667E-2</v>
      </c>
      <c r="J124" s="209">
        <f t="shared" si="15"/>
        <v>238.33404999999999</v>
      </c>
      <c r="K124" s="202">
        <f t="shared" si="16"/>
        <v>52.433490999999997</v>
      </c>
      <c r="L124" s="202">
        <v>100.37813333333334</v>
      </c>
      <c r="M124" s="202">
        <v>11.701133333333333</v>
      </c>
      <c r="N124" s="202">
        <f t="shared" si="11"/>
        <v>402.84680766666668</v>
      </c>
      <c r="O124" s="217">
        <f t="shared" si="12"/>
        <v>0.41738862744691729</v>
      </c>
    </row>
    <row r="125" spans="1:15" x14ac:dyDescent="0.35">
      <c r="A125" s="216">
        <f t="shared" si="13"/>
        <v>120</v>
      </c>
      <c r="B125" s="195" t="s">
        <v>1575</v>
      </c>
      <c r="C125" s="195">
        <f>димвенканали!C125</f>
        <v>1184.0999999999999</v>
      </c>
      <c r="D125" s="195">
        <f>димвенканали!D125</f>
        <v>0</v>
      </c>
      <c r="E125" s="195">
        <f>димвенканали!E125</f>
        <v>0</v>
      </c>
      <c r="F125" s="195">
        <f t="shared" si="14"/>
        <v>1184.0999999999999</v>
      </c>
      <c r="G125" s="195">
        <v>196</v>
      </c>
      <c r="H125" s="282">
        <v>118</v>
      </c>
      <c r="I125" s="209">
        <f t="shared" si="10"/>
        <v>3.9333333333333331E-2</v>
      </c>
      <c r="J125" s="209">
        <f t="shared" si="15"/>
        <v>168.40369999999999</v>
      </c>
      <c r="K125" s="202">
        <f t="shared" si="16"/>
        <v>37.048814</v>
      </c>
      <c r="L125" s="202">
        <v>70.925866666666664</v>
      </c>
      <c r="M125" s="202">
        <v>8.2678666666666665</v>
      </c>
      <c r="N125" s="202">
        <f t="shared" si="11"/>
        <v>284.64624733333335</v>
      </c>
      <c r="O125" s="217">
        <f t="shared" si="12"/>
        <v>0.24039037862793122</v>
      </c>
    </row>
    <row r="126" spans="1:15" x14ac:dyDescent="0.35">
      <c r="A126" s="216">
        <f t="shared" si="13"/>
        <v>121</v>
      </c>
      <c r="B126" s="195" t="s">
        <v>1576</v>
      </c>
      <c r="C126" s="195">
        <f>димвенканали!C126</f>
        <v>1096.8</v>
      </c>
      <c r="D126" s="195">
        <f>димвенканали!D126</f>
        <v>0</v>
      </c>
      <c r="E126" s="195">
        <f>димвенканали!E126</f>
        <v>0</v>
      </c>
      <c r="F126" s="195">
        <f t="shared" si="14"/>
        <v>1096.8</v>
      </c>
      <c r="G126" s="195">
        <v>163</v>
      </c>
      <c r="H126" s="282">
        <v>163</v>
      </c>
      <c r="I126" s="209">
        <f t="shared" si="10"/>
        <v>5.4333333333333331E-2</v>
      </c>
      <c r="J126" s="209">
        <f t="shared" si="15"/>
        <v>232.62544999999997</v>
      </c>
      <c r="K126" s="202">
        <f t="shared" si="16"/>
        <v>51.177598999999994</v>
      </c>
      <c r="L126" s="202">
        <v>97.973866666666666</v>
      </c>
      <c r="M126" s="202">
        <v>11.420866666666667</v>
      </c>
      <c r="N126" s="202">
        <f t="shared" si="11"/>
        <v>393.19778233333329</v>
      </c>
      <c r="O126" s="217">
        <f t="shared" si="12"/>
        <v>0.35849542517627037</v>
      </c>
    </row>
    <row r="127" spans="1:15" x14ac:dyDescent="0.35">
      <c r="A127" s="216">
        <f t="shared" si="13"/>
        <v>122</v>
      </c>
      <c r="B127" s="195" t="s">
        <v>1577</v>
      </c>
      <c r="C127" s="195">
        <f>димвенканали!C127</f>
        <v>645.71</v>
      </c>
      <c r="D127" s="195">
        <f>димвенканали!D127</f>
        <v>57.9</v>
      </c>
      <c r="E127" s="195">
        <f>димвенканали!E127</f>
        <v>0</v>
      </c>
      <c r="F127" s="195">
        <f t="shared" si="14"/>
        <v>703.61</v>
      </c>
      <c r="G127" s="195">
        <v>246</v>
      </c>
      <c r="H127" s="282">
        <v>160</v>
      </c>
      <c r="I127" s="209">
        <f t="shared" si="10"/>
        <v>5.3333333333333337E-2</v>
      </c>
      <c r="J127" s="209">
        <f t="shared" si="15"/>
        <v>228.34399999999999</v>
      </c>
      <c r="K127" s="202">
        <f t="shared" si="16"/>
        <v>50.235680000000002</v>
      </c>
      <c r="L127" s="202">
        <v>96.170666666666676</v>
      </c>
      <c r="M127" s="202">
        <v>11.210666666666667</v>
      </c>
      <c r="N127" s="202">
        <f t="shared" si="11"/>
        <v>385.96101333333337</v>
      </c>
      <c r="O127" s="217">
        <f t="shared" si="12"/>
        <v>0.54854395664264777</v>
      </c>
    </row>
    <row r="128" spans="1:15" x14ac:dyDescent="0.35">
      <c r="A128" s="216">
        <f t="shared" si="13"/>
        <v>123</v>
      </c>
      <c r="B128" s="195" t="s">
        <v>1578</v>
      </c>
      <c r="C128" s="195">
        <f>димвенканали!C128</f>
        <v>1000.02</v>
      </c>
      <c r="D128" s="195">
        <f>димвенканали!D128</f>
        <v>0</v>
      </c>
      <c r="E128" s="195">
        <f>димвенканали!E128</f>
        <v>18.100000000000001</v>
      </c>
      <c r="F128" s="195">
        <f t="shared" si="14"/>
        <v>1018.12</v>
      </c>
      <c r="G128" s="195">
        <v>350</v>
      </c>
      <c r="H128" s="282">
        <v>178.35</v>
      </c>
      <c r="I128" s="209">
        <f t="shared" si="10"/>
        <v>5.9449999999999996E-2</v>
      </c>
      <c r="J128" s="209">
        <f t="shared" si="15"/>
        <v>254.53220249999998</v>
      </c>
      <c r="K128" s="202">
        <f t="shared" si="16"/>
        <v>55.997084549999997</v>
      </c>
      <c r="L128" s="202">
        <v>107.20023999999999</v>
      </c>
      <c r="M128" s="202">
        <v>12.49639</v>
      </c>
      <c r="N128" s="202">
        <f t="shared" si="11"/>
        <v>430.22591705000002</v>
      </c>
      <c r="O128" s="217">
        <f t="shared" si="12"/>
        <v>0.42256896736141125</v>
      </c>
    </row>
    <row r="129" spans="1:15" x14ac:dyDescent="0.35">
      <c r="A129" s="216">
        <f t="shared" si="13"/>
        <v>124</v>
      </c>
      <c r="B129" s="195" t="s">
        <v>1579</v>
      </c>
      <c r="C129" s="195">
        <f>димвенканали!C129</f>
        <v>176.9</v>
      </c>
      <c r="D129" s="195">
        <f>димвенканали!D129</f>
        <v>0</v>
      </c>
      <c r="E129" s="195">
        <f>димвенканали!E129</f>
        <v>0</v>
      </c>
      <c r="F129" s="195">
        <f t="shared" si="14"/>
        <v>176.9</v>
      </c>
      <c r="G129" s="195">
        <v>51.5</v>
      </c>
      <c r="H129" s="282">
        <v>51.5</v>
      </c>
      <c r="I129" s="209">
        <f t="shared" si="10"/>
        <v>1.7166666666666667E-2</v>
      </c>
      <c r="J129" s="209">
        <f t="shared" si="15"/>
        <v>73.498224999999991</v>
      </c>
      <c r="K129" s="202">
        <f t="shared" si="16"/>
        <v>16.169609499999996</v>
      </c>
      <c r="L129" s="202">
        <v>30.954933333333333</v>
      </c>
      <c r="M129" s="202">
        <v>3.6084333333333336</v>
      </c>
      <c r="N129" s="202">
        <f t="shared" si="11"/>
        <v>124.23120116666665</v>
      </c>
      <c r="O129" s="217">
        <f t="shared" si="12"/>
        <v>0.70226795458827951</v>
      </c>
    </row>
    <row r="130" spans="1:15" x14ac:dyDescent="0.35">
      <c r="A130" s="216">
        <f t="shared" si="13"/>
        <v>125</v>
      </c>
      <c r="B130" s="195" t="s">
        <v>1580</v>
      </c>
      <c r="C130" s="195">
        <f>димвенканали!C130</f>
        <v>198.8</v>
      </c>
      <c r="D130" s="195">
        <f>димвенканали!D130</f>
        <v>0</v>
      </c>
      <c r="E130" s="195">
        <f>димвенканали!E130</f>
        <v>0</v>
      </c>
      <c r="F130" s="195">
        <f t="shared" si="14"/>
        <v>198.8</v>
      </c>
      <c r="G130" s="195">
        <v>79</v>
      </c>
      <c r="H130" s="282">
        <v>79</v>
      </c>
      <c r="I130" s="209">
        <f t="shared" si="10"/>
        <v>2.6333333333333334E-2</v>
      </c>
      <c r="J130" s="209">
        <f t="shared" si="15"/>
        <v>112.74485</v>
      </c>
      <c r="K130" s="202">
        <f t="shared" si="16"/>
        <v>24.803867</v>
      </c>
      <c r="L130" s="202">
        <v>47.484266666666663</v>
      </c>
      <c r="M130" s="202">
        <v>5.5352666666666659</v>
      </c>
      <c r="N130" s="202">
        <f t="shared" si="11"/>
        <v>190.56825033333334</v>
      </c>
      <c r="O130" s="217">
        <f t="shared" si="12"/>
        <v>0.95859280851777329</v>
      </c>
    </row>
    <row r="131" spans="1:15" x14ac:dyDescent="0.35">
      <c r="A131" s="216">
        <f t="shared" si="13"/>
        <v>126</v>
      </c>
      <c r="B131" s="195" t="s">
        <v>1581</v>
      </c>
      <c r="C131" s="195">
        <f>димвенканали!C131</f>
        <v>197.25</v>
      </c>
      <c r="D131" s="195">
        <f>димвенканали!D131</f>
        <v>0</v>
      </c>
      <c r="E131" s="195">
        <f>димвенканали!E131</f>
        <v>0</v>
      </c>
      <c r="F131" s="195">
        <f t="shared" si="14"/>
        <v>197.25</v>
      </c>
      <c r="G131" s="195">
        <v>37</v>
      </c>
      <c r="H131" s="282">
        <v>37</v>
      </c>
      <c r="I131" s="209">
        <f t="shared" si="10"/>
        <v>1.2333333333333333E-2</v>
      </c>
      <c r="J131" s="209">
        <f t="shared" si="15"/>
        <v>52.804549999999999</v>
      </c>
      <c r="K131" s="202">
        <f t="shared" si="16"/>
        <v>11.617001</v>
      </c>
      <c r="L131" s="202">
        <v>22.239466666666665</v>
      </c>
      <c r="M131" s="202">
        <v>2.5924666666666667</v>
      </c>
      <c r="N131" s="202">
        <f t="shared" si="11"/>
        <v>89.253484333333319</v>
      </c>
      <c r="O131" s="217">
        <f t="shared" si="12"/>
        <v>0.45248914744402191</v>
      </c>
    </row>
    <row r="132" spans="1:15" x14ac:dyDescent="0.35">
      <c r="A132" s="216">
        <f t="shared" si="13"/>
        <v>127</v>
      </c>
      <c r="B132" s="195" t="s">
        <v>1582</v>
      </c>
      <c r="C132" s="195">
        <f>димвенканали!C132</f>
        <v>158.5</v>
      </c>
      <c r="D132" s="195">
        <f>димвенканали!D132</f>
        <v>0</v>
      </c>
      <c r="E132" s="195">
        <f>димвенканали!E132</f>
        <v>0</v>
      </c>
      <c r="F132" s="195">
        <f t="shared" si="14"/>
        <v>158.5</v>
      </c>
      <c r="G132" s="195">
        <v>73.8</v>
      </c>
      <c r="H132" s="282">
        <v>73.8</v>
      </c>
      <c r="I132" s="209">
        <f t="shared" ref="I132:I195" si="17">H132/3000</f>
        <v>2.46E-2</v>
      </c>
      <c r="J132" s="209">
        <f t="shared" si="15"/>
        <v>105.32366999999999</v>
      </c>
      <c r="K132" s="202">
        <f t="shared" si="16"/>
        <v>23.1712074</v>
      </c>
      <c r="L132" s="202">
        <v>44.358720000000005</v>
      </c>
      <c r="M132" s="202">
        <v>5.1709199999999997</v>
      </c>
      <c r="N132" s="202">
        <f t="shared" ref="N132:N195" si="18">J132+K132+L132+M132</f>
        <v>178.02451740000001</v>
      </c>
      <c r="O132" s="217">
        <f t="shared" ref="O132:O195" si="19">N132/F132</f>
        <v>1.1231830750788645</v>
      </c>
    </row>
    <row r="133" spans="1:15" x14ac:dyDescent="0.35">
      <c r="A133" s="216">
        <f t="shared" si="13"/>
        <v>128</v>
      </c>
      <c r="B133" s="195" t="s">
        <v>1583</v>
      </c>
      <c r="C133" s="195">
        <f>димвенканали!C133</f>
        <v>184.5</v>
      </c>
      <c r="D133" s="195">
        <f>димвенканали!D133</f>
        <v>0</v>
      </c>
      <c r="E133" s="195">
        <f>димвенканали!E133</f>
        <v>0</v>
      </c>
      <c r="F133" s="195">
        <f t="shared" si="14"/>
        <v>184.5</v>
      </c>
      <c r="G133" s="195">
        <v>24</v>
      </c>
      <c r="H133" s="282">
        <v>24</v>
      </c>
      <c r="I133" s="209">
        <f t="shared" si="17"/>
        <v>8.0000000000000002E-3</v>
      </c>
      <c r="J133" s="209">
        <f t="shared" si="15"/>
        <v>34.251599999999996</v>
      </c>
      <c r="K133" s="202">
        <f t="shared" si="16"/>
        <v>7.5353519999999996</v>
      </c>
      <c r="L133" s="202">
        <v>14.425600000000001</v>
      </c>
      <c r="M133" s="202">
        <v>1.6816</v>
      </c>
      <c r="N133" s="202">
        <f t="shared" si="18"/>
        <v>57.894152000000005</v>
      </c>
      <c r="O133" s="217">
        <f t="shared" si="19"/>
        <v>0.31378944173441736</v>
      </c>
    </row>
    <row r="134" spans="1:15" x14ac:dyDescent="0.35">
      <c r="A134" s="216">
        <f t="shared" si="13"/>
        <v>129</v>
      </c>
      <c r="B134" s="195" t="s">
        <v>1584</v>
      </c>
      <c r="C134" s="195">
        <f>димвенканали!C134</f>
        <v>188.15</v>
      </c>
      <c r="D134" s="195">
        <f>димвенканали!D134</f>
        <v>0</v>
      </c>
      <c r="E134" s="195">
        <f>димвенканали!E134</f>
        <v>0</v>
      </c>
      <c r="F134" s="195">
        <f t="shared" si="14"/>
        <v>188.15</v>
      </c>
      <c r="G134" s="195">
        <v>0</v>
      </c>
      <c r="H134" s="282">
        <v>0</v>
      </c>
      <c r="I134" s="209">
        <f t="shared" si="17"/>
        <v>0</v>
      </c>
      <c r="J134" s="209">
        <f t="shared" si="15"/>
        <v>0</v>
      </c>
      <c r="K134" s="202">
        <f t="shared" si="16"/>
        <v>0</v>
      </c>
      <c r="L134" s="202">
        <v>0</v>
      </c>
      <c r="M134" s="202">
        <v>0</v>
      </c>
      <c r="N134" s="202">
        <f t="shared" si="18"/>
        <v>0</v>
      </c>
      <c r="O134" s="217">
        <f t="shared" si="19"/>
        <v>0</v>
      </c>
    </row>
    <row r="135" spans="1:15" x14ac:dyDescent="0.35">
      <c r="A135" s="216">
        <f t="shared" ref="A135:A198" si="20">A134+1</f>
        <v>130</v>
      </c>
      <c r="B135" s="195" t="s">
        <v>1585</v>
      </c>
      <c r="C135" s="195">
        <f>димвенканали!C135</f>
        <v>162.19999999999999</v>
      </c>
      <c r="D135" s="195">
        <f>димвенканали!D135</f>
        <v>0</v>
      </c>
      <c r="E135" s="195">
        <f>димвенканали!E135</f>
        <v>0</v>
      </c>
      <c r="F135" s="195">
        <f t="shared" si="14"/>
        <v>162.19999999999999</v>
      </c>
      <c r="G135" s="195">
        <v>57</v>
      </c>
      <c r="H135" s="282">
        <v>57</v>
      </c>
      <c r="I135" s="209">
        <f t="shared" si="17"/>
        <v>1.9E-2</v>
      </c>
      <c r="J135" s="209">
        <f t="shared" si="15"/>
        <v>81.347549999999998</v>
      </c>
      <c r="K135" s="202">
        <f t="shared" si="16"/>
        <v>17.896460999999999</v>
      </c>
      <c r="L135" s="202">
        <v>34.260800000000003</v>
      </c>
      <c r="M135" s="202">
        <v>3.9937999999999994</v>
      </c>
      <c r="N135" s="202">
        <f t="shared" si="18"/>
        <v>137.49861100000001</v>
      </c>
      <c r="O135" s="217">
        <f t="shared" si="19"/>
        <v>0.8477103020961777</v>
      </c>
    </row>
    <row r="136" spans="1:15" x14ac:dyDescent="0.35">
      <c r="A136" s="216">
        <f t="shared" si="20"/>
        <v>131</v>
      </c>
      <c r="B136" s="195" t="s">
        <v>1586</v>
      </c>
      <c r="C136" s="195">
        <f>димвенканали!C136</f>
        <v>193.5</v>
      </c>
      <c r="D136" s="195">
        <f>димвенканали!D136</f>
        <v>0</v>
      </c>
      <c r="E136" s="195">
        <f>димвенканали!E136</f>
        <v>0</v>
      </c>
      <c r="F136" s="195">
        <f t="shared" si="14"/>
        <v>193.5</v>
      </c>
      <c r="G136" s="195">
        <v>67</v>
      </c>
      <c r="H136" s="282">
        <v>67</v>
      </c>
      <c r="I136" s="209">
        <f t="shared" si="17"/>
        <v>2.2333333333333334E-2</v>
      </c>
      <c r="J136" s="209">
        <f t="shared" si="15"/>
        <v>95.619050000000001</v>
      </c>
      <c r="K136" s="202">
        <f t="shared" si="16"/>
        <v>21.036190999999999</v>
      </c>
      <c r="L136" s="202">
        <v>40.271466666666669</v>
      </c>
      <c r="M136" s="202">
        <v>4.694466666666667</v>
      </c>
      <c r="N136" s="202">
        <f t="shared" si="18"/>
        <v>161.62117433333336</v>
      </c>
      <c r="O136" s="217">
        <f t="shared" si="19"/>
        <v>0.8352515469422912</v>
      </c>
    </row>
    <row r="137" spans="1:15" x14ac:dyDescent="0.35">
      <c r="A137" s="216">
        <f t="shared" si="20"/>
        <v>132</v>
      </c>
      <c r="B137" s="195" t="s">
        <v>1587</v>
      </c>
      <c r="C137" s="195">
        <f>димвенканали!C137</f>
        <v>163.30000000000001</v>
      </c>
      <c r="D137" s="195">
        <f>димвенканали!D137</f>
        <v>0</v>
      </c>
      <c r="E137" s="195">
        <f>димвенканали!E137</f>
        <v>0</v>
      </c>
      <c r="F137" s="195">
        <f t="shared" si="14"/>
        <v>163.30000000000001</v>
      </c>
      <c r="G137" s="195">
        <v>61</v>
      </c>
      <c r="H137" s="282">
        <v>61</v>
      </c>
      <c r="I137" s="209">
        <f t="shared" si="17"/>
        <v>2.0333333333333332E-2</v>
      </c>
      <c r="J137" s="209">
        <f t="shared" si="15"/>
        <v>87.056149999999988</v>
      </c>
      <c r="K137" s="202">
        <f t="shared" si="16"/>
        <v>19.152352999999998</v>
      </c>
      <c r="L137" s="202">
        <v>36.665066666666661</v>
      </c>
      <c r="M137" s="202">
        <v>4.2740666666666662</v>
      </c>
      <c r="N137" s="202">
        <f t="shared" si="18"/>
        <v>147.14763633333331</v>
      </c>
      <c r="O137" s="217">
        <f t="shared" si="19"/>
        <v>0.90108779138599693</v>
      </c>
    </row>
    <row r="138" spans="1:15" x14ac:dyDescent="0.35">
      <c r="A138" s="216">
        <f t="shared" si="20"/>
        <v>133</v>
      </c>
      <c r="B138" s="195" t="s">
        <v>1588</v>
      </c>
      <c r="C138" s="195">
        <f>димвенканали!C138</f>
        <v>558.29999999999995</v>
      </c>
      <c r="D138" s="195">
        <f>димвенканали!D138</f>
        <v>0</v>
      </c>
      <c r="E138" s="195">
        <f>димвенканали!E138</f>
        <v>0</v>
      </c>
      <c r="F138" s="195">
        <f t="shared" si="14"/>
        <v>558.29999999999995</v>
      </c>
      <c r="G138" s="195">
        <v>28</v>
      </c>
      <c r="H138" s="282">
        <v>28</v>
      </c>
      <c r="I138" s="209">
        <f t="shared" si="17"/>
        <v>9.3333333333333341E-3</v>
      </c>
      <c r="J138" s="209">
        <f t="shared" si="15"/>
        <v>39.9602</v>
      </c>
      <c r="K138" s="202">
        <f t="shared" si="16"/>
        <v>8.7912440000000007</v>
      </c>
      <c r="L138" s="202">
        <v>16.829866666666668</v>
      </c>
      <c r="M138" s="202">
        <v>1.9618666666666669</v>
      </c>
      <c r="N138" s="202">
        <f t="shared" si="18"/>
        <v>67.543177333333333</v>
      </c>
      <c r="O138" s="217">
        <f t="shared" si="19"/>
        <v>0.12098007761657413</v>
      </c>
    </row>
    <row r="139" spans="1:15" x14ac:dyDescent="0.35">
      <c r="A139" s="216">
        <f t="shared" si="20"/>
        <v>134</v>
      </c>
      <c r="B139" s="195" t="s">
        <v>1589</v>
      </c>
      <c r="C139" s="195">
        <f>димвенканали!C139</f>
        <v>312.26</v>
      </c>
      <c r="D139" s="195">
        <f>димвенканали!D139</f>
        <v>45.5</v>
      </c>
      <c r="E139" s="195">
        <f>димвенканали!E139</f>
        <v>0</v>
      </c>
      <c r="F139" s="195">
        <f t="shared" si="14"/>
        <v>357.76</v>
      </c>
      <c r="G139" s="195">
        <v>175</v>
      </c>
      <c r="H139" s="282">
        <v>135</v>
      </c>
      <c r="I139" s="209">
        <f t="shared" si="17"/>
        <v>4.4999999999999998E-2</v>
      </c>
      <c r="J139" s="209">
        <f t="shared" si="15"/>
        <v>192.66524999999999</v>
      </c>
      <c r="K139" s="202">
        <f t="shared" si="16"/>
        <v>42.386354999999995</v>
      </c>
      <c r="L139" s="202">
        <v>81.143999999999991</v>
      </c>
      <c r="M139" s="202">
        <v>9.4589999999999996</v>
      </c>
      <c r="N139" s="202">
        <f t="shared" si="18"/>
        <v>325.654605</v>
      </c>
      <c r="O139" s="217">
        <f t="shared" si="19"/>
        <v>0.91025996478085869</v>
      </c>
    </row>
    <row r="140" spans="1:15" x14ac:dyDescent="0.35">
      <c r="A140" s="216">
        <f t="shared" si="20"/>
        <v>135</v>
      </c>
      <c r="B140" s="195" t="s">
        <v>1590</v>
      </c>
      <c r="C140" s="195">
        <f>димвенканали!C140</f>
        <v>185.8</v>
      </c>
      <c r="D140" s="195">
        <f>димвенканали!D140</f>
        <v>0</v>
      </c>
      <c r="E140" s="195">
        <f>димвенканали!E140</f>
        <v>0</v>
      </c>
      <c r="F140" s="195">
        <f t="shared" si="14"/>
        <v>185.8</v>
      </c>
      <c r="G140" s="195">
        <v>110.4</v>
      </c>
      <c r="H140" s="282">
        <v>110.4</v>
      </c>
      <c r="I140" s="209">
        <f t="shared" si="17"/>
        <v>3.6799999999999999E-2</v>
      </c>
      <c r="J140" s="209">
        <f t="shared" si="15"/>
        <v>157.55735999999999</v>
      </c>
      <c r="K140" s="202">
        <f t="shared" si="16"/>
        <v>34.662619199999995</v>
      </c>
      <c r="L140" s="202">
        <v>66.357759999999999</v>
      </c>
      <c r="M140" s="202">
        <v>7.73536</v>
      </c>
      <c r="N140" s="202">
        <f t="shared" si="18"/>
        <v>266.31309920000001</v>
      </c>
      <c r="O140" s="217">
        <f t="shared" si="19"/>
        <v>1.4333320731969861</v>
      </c>
    </row>
    <row r="141" spans="1:15" x14ac:dyDescent="0.35">
      <c r="A141" s="216">
        <f t="shared" si="20"/>
        <v>136</v>
      </c>
      <c r="B141" s="195" t="s">
        <v>1591</v>
      </c>
      <c r="C141" s="195">
        <f>димвенканали!C141</f>
        <v>389.5</v>
      </c>
      <c r="D141" s="195">
        <f>димвенканали!D141</f>
        <v>0</v>
      </c>
      <c r="E141" s="195">
        <f>димвенканали!E141</f>
        <v>0</v>
      </c>
      <c r="F141" s="195">
        <f t="shared" si="14"/>
        <v>389.5</v>
      </c>
      <c r="G141" s="195">
        <v>100</v>
      </c>
      <c r="H141" s="282">
        <v>100</v>
      </c>
      <c r="I141" s="209">
        <f t="shared" si="17"/>
        <v>3.3333333333333333E-2</v>
      </c>
      <c r="J141" s="209">
        <f t="shared" si="15"/>
        <v>142.715</v>
      </c>
      <c r="K141" s="202">
        <f t="shared" si="16"/>
        <v>31.397300000000001</v>
      </c>
      <c r="L141" s="202">
        <v>60.106666666666669</v>
      </c>
      <c r="M141" s="202">
        <v>7.0066666666666668</v>
      </c>
      <c r="N141" s="202">
        <f t="shared" si="18"/>
        <v>241.22563333333335</v>
      </c>
      <c r="O141" s="217">
        <f t="shared" si="19"/>
        <v>0.61932126658108688</v>
      </c>
    </row>
    <row r="142" spans="1:15" x14ac:dyDescent="0.35">
      <c r="A142" s="216">
        <f t="shared" si="20"/>
        <v>137</v>
      </c>
      <c r="B142" s="195" t="s">
        <v>1592</v>
      </c>
      <c r="C142" s="195">
        <f>димвенканали!C142</f>
        <v>354.15</v>
      </c>
      <c r="D142" s="195">
        <f>димвенканали!D142</f>
        <v>0</v>
      </c>
      <c r="E142" s="195">
        <f>димвенканали!E142</f>
        <v>0</v>
      </c>
      <c r="F142" s="195">
        <f t="shared" si="14"/>
        <v>354.15</v>
      </c>
      <c r="G142" s="195">
        <v>179</v>
      </c>
      <c r="H142" s="282">
        <v>179</v>
      </c>
      <c r="I142" s="209">
        <f t="shared" si="17"/>
        <v>5.9666666666666666E-2</v>
      </c>
      <c r="J142" s="209">
        <f t="shared" si="15"/>
        <v>255.45984999999999</v>
      </c>
      <c r="K142" s="202">
        <f t="shared" si="16"/>
        <v>56.201166999999998</v>
      </c>
      <c r="L142" s="202">
        <v>107.59093333333333</v>
      </c>
      <c r="M142" s="202">
        <v>12.541933333333333</v>
      </c>
      <c r="N142" s="202">
        <f t="shared" si="18"/>
        <v>431.79388366666672</v>
      </c>
      <c r="O142" s="217">
        <f t="shared" si="19"/>
        <v>1.2192401063579466</v>
      </c>
    </row>
    <row r="143" spans="1:15" x14ac:dyDescent="0.35">
      <c r="A143" s="216">
        <f t="shared" si="20"/>
        <v>138</v>
      </c>
      <c r="B143" s="195" t="s">
        <v>1593</v>
      </c>
      <c r="C143" s="195">
        <f>димвенканали!C143</f>
        <v>262.89999999999998</v>
      </c>
      <c r="D143" s="195">
        <f>димвенканали!D143</f>
        <v>0</v>
      </c>
      <c r="E143" s="195">
        <f>димвенканали!E143</f>
        <v>0</v>
      </c>
      <c r="F143" s="195">
        <f t="shared" si="14"/>
        <v>262.89999999999998</v>
      </c>
      <c r="G143" s="195">
        <v>155</v>
      </c>
      <c r="H143" s="282">
        <v>100</v>
      </c>
      <c r="I143" s="209">
        <f t="shared" si="17"/>
        <v>3.3333333333333333E-2</v>
      </c>
      <c r="J143" s="209">
        <f t="shared" si="15"/>
        <v>142.715</v>
      </c>
      <c r="K143" s="202">
        <f t="shared" si="16"/>
        <v>31.397300000000001</v>
      </c>
      <c r="L143" s="202">
        <v>60.106666666666669</v>
      </c>
      <c r="M143" s="202">
        <v>7.0066666666666668</v>
      </c>
      <c r="N143" s="202">
        <f t="shared" si="18"/>
        <v>241.22563333333335</v>
      </c>
      <c r="O143" s="217">
        <f t="shared" si="19"/>
        <v>0.91755661214657047</v>
      </c>
    </row>
    <row r="144" spans="1:15" x14ac:dyDescent="0.35">
      <c r="A144" s="216">
        <f t="shared" si="20"/>
        <v>139</v>
      </c>
      <c r="B144" s="195" t="s">
        <v>1594</v>
      </c>
      <c r="C144" s="195">
        <f>димвенканали!C144</f>
        <v>146.1</v>
      </c>
      <c r="D144" s="195">
        <f>димвенканали!D144</f>
        <v>0</v>
      </c>
      <c r="E144" s="195">
        <f>димвенканали!E144</f>
        <v>0</v>
      </c>
      <c r="F144" s="195">
        <f t="shared" si="14"/>
        <v>146.1</v>
      </c>
      <c r="G144" s="195">
        <v>90</v>
      </c>
      <c r="H144" s="282">
        <v>90</v>
      </c>
      <c r="I144" s="209">
        <f t="shared" si="17"/>
        <v>0.03</v>
      </c>
      <c r="J144" s="209">
        <f t="shared" si="15"/>
        <v>128.4435</v>
      </c>
      <c r="K144" s="202">
        <f t="shared" si="16"/>
        <v>28.257570000000001</v>
      </c>
      <c r="L144" s="202">
        <v>54.095999999999997</v>
      </c>
      <c r="M144" s="202">
        <v>6.3059999999999992</v>
      </c>
      <c r="N144" s="202">
        <f t="shared" si="18"/>
        <v>217.10307000000003</v>
      </c>
      <c r="O144" s="217">
        <f t="shared" si="19"/>
        <v>1.4859895277207396</v>
      </c>
    </row>
    <row r="145" spans="1:15" x14ac:dyDescent="0.35">
      <c r="A145" s="216">
        <f t="shared" si="20"/>
        <v>140</v>
      </c>
      <c r="B145" s="195" t="s">
        <v>1595</v>
      </c>
      <c r="C145" s="195">
        <f>димвенканали!C145</f>
        <v>733.66</v>
      </c>
      <c r="D145" s="195">
        <f>димвенканали!D145</f>
        <v>0</v>
      </c>
      <c r="E145" s="195">
        <f>димвенканали!E145</f>
        <v>0</v>
      </c>
      <c r="F145" s="195">
        <f t="shared" si="14"/>
        <v>733.66</v>
      </c>
      <c r="G145" s="195">
        <v>183</v>
      </c>
      <c r="H145" s="282">
        <v>70</v>
      </c>
      <c r="I145" s="209">
        <f t="shared" si="17"/>
        <v>2.3333333333333334E-2</v>
      </c>
      <c r="J145" s="209">
        <f t="shared" si="15"/>
        <v>99.900499999999994</v>
      </c>
      <c r="K145" s="202">
        <f t="shared" si="16"/>
        <v>21.978109999999997</v>
      </c>
      <c r="L145" s="202">
        <v>42.074666666666673</v>
      </c>
      <c r="M145" s="202">
        <v>4.9046666666666665</v>
      </c>
      <c r="N145" s="202">
        <f t="shared" si="18"/>
        <v>168.85794333333334</v>
      </c>
      <c r="O145" s="217">
        <f t="shared" si="19"/>
        <v>0.23015830675426402</v>
      </c>
    </row>
    <row r="146" spans="1:15" x14ac:dyDescent="0.35">
      <c r="A146" s="216">
        <f t="shared" si="20"/>
        <v>141</v>
      </c>
      <c r="B146" s="195" t="s">
        <v>1596</v>
      </c>
      <c r="C146" s="195">
        <f>димвенканали!C146</f>
        <v>440.83</v>
      </c>
      <c r="D146" s="195">
        <f>димвенканали!D146</f>
        <v>0</v>
      </c>
      <c r="E146" s="195">
        <f>димвенканали!E146</f>
        <v>65.2</v>
      </c>
      <c r="F146" s="195">
        <f t="shared" si="14"/>
        <v>506.03</v>
      </c>
      <c r="G146" s="195">
        <v>110</v>
      </c>
      <c r="H146" s="282">
        <v>45</v>
      </c>
      <c r="I146" s="209">
        <f t="shared" si="17"/>
        <v>1.4999999999999999E-2</v>
      </c>
      <c r="J146" s="209">
        <f t="shared" si="15"/>
        <v>64.22175</v>
      </c>
      <c r="K146" s="202">
        <f t="shared" si="16"/>
        <v>14.128785000000001</v>
      </c>
      <c r="L146" s="202">
        <v>27.047999999999998</v>
      </c>
      <c r="M146" s="202">
        <v>3.1529999999999996</v>
      </c>
      <c r="N146" s="202">
        <f t="shared" si="18"/>
        <v>108.55153500000002</v>
      </c>
      <c r="O146" s="217">
        <f t="shared" si="19"/>
        <v>0.21451600695610937</v>
      </c>
    </row>
    <row r="147" spans="1:15" x14ac:dyDescent="0.35">
      <c r="A147" s="216">
        <f t="shared" si="20"/>
        <v>142</v>
      </c>
      <c r="B147" s="227" t="s">
        <v>1597</v>
      </c>
      <c r="C147" s="195">
        <f>димвенканали!C147</f>
        <v>126.7</v>
      </c>
      <c r="D147" s="195">
        <f>димвенканали!D147</f>
        <v>0</v>
      </c>
      <c r="E147" s="195">
        <f>димвенканали!E147</f>
        <v>0</v>
      </c>
      <c r="F147" s="195">
        <f t="shared" si="14"/>
        <v>126.7</v>
      </c>
      <c r="G147" s="195">
        <v>71</v>
      </c>
      <c r="H147" s="282">
        <v>0</v>
      </c>
      <c r="I147" s="209">
        <f t="shared" si="17"/>
        <v>0</v>
      </c>
      <c r="J147" s="209">
        <f t="shared" si="15"/>
        <v>0</v>
      </c>
      <c r="K147" s="202">
        <f t="shared" si="16"/>
        <v>0</v>
      </c>
      <c r="L147" s="202">
        <v>0</v>
      </c>
      <c r="M147" s="202">
        <v>0</v>
      </c>
      <c r="N147" s="202">
        <f t="shared" si="18"/>
        <v>0</v>
      </c>
      <c r="O147" s="217">
        <f t="shared" si="19"/>
        <v>0</v>
      </c>
    </row>
    <row r="148" spans="1:15" x14ac:dyDescent="0.35">
      <c r="A148" s="216">
        <f t="shared" si="20"/>
        <v>143</v>
      </c>
      <c r="B148" s="227" t="s">
        <v>1598</v>
      </c>
      <c r="C148" s="195">
        <f>димвенканали!C148</f>
        <v>307.49</v>
      </c>
      <c r="D148" s="195">
        <f>димвенканали!D148</f>
        <v>0</v>
      </c>
      <c r="E148" s="195">
        <f>димвенканали!E148</f>
        <v>0</v>
      </c>
      <c r="F148" s="195">
        <f t="shared" si="14"/>
        <v>307.49</v>
      </c>
      <c r="G148" s="195">
        <v>145</v>
      </c>
      <c r="H148" s="282">
        <v>0</v>
      </c>
      <c r="I148" s="209">
        <f t="shared" si="17"/>
        <v>0</v>
      </c>
      <c r="J148" s="209">
        <f t="shared" si="15"/>
        <v>0</v>
      </c>
      <c r="K148" s="202">
        <f t="shared" si="16"/>
        <v>0</v>
      </c>
      <c r="L148" s="202">
        <v>0</v>
      </c>
      <c r="M148" s="202">
        <v>0</v>
      </c>
      <c r="N148" s="202">
        <f t="shared" si="18"/>
        <v>0</v>
      </c>
      <c r="O148" s="217">
        <f t="shared" si="19"/>
        <v>0</v>
      </c>
    </row>
    <row r="149" spans="1:15" x14ac:dyDescent="0.35">
      <c r="A149" s="216">
        <f t="shared" si="20"/>
        <v>144</v>
      </c>
      <c r="B149" s="195" t="s">
        <v>1599</v>
      </c>
      <c r="C149" s="195">
        <f>димвенканали!C149</f>
        <v>123.77</v>
      </c>
      <c r="D149" s="195">
        <f>димвенканали!D149</f>
        <v>0</v>
      </c>
      <c r="E149" s="195">
        <f>димвенканали!E149</f>
        <v>0</v>
      </c>
      <c r="F149" s="195">
        <f t="shared" si="14"/>
        <v>123.77</v>
      </c>
      <c r="G149" s="195">
        <v>75</v>
      </c>
      <c r="H149" s="282">
        <v>75</v>
      </c>
      <c r="I149" s="209">
        <f t="shared" si="17"/>
        <v>2.5000000000000001E-2</v>
      </c>
      <c r="J149" s="209">
        <f t="shared" si="15"/>
        <v>107.03625</v>
      </c>
      <c r="K149" s="202">
        <f t="shared" si="16"/>
        <v>23.547974999999997</v>
      </c>
      <c r="L149" s="202">
        <v>45.08</v>
      </c>
      <c r="M149" s="202">
        <v>5.2549999999999999</v>
      </c>
      <c r="N149" s="202">
        <f t="shared" si="18"/>
        <v>180.91922499999998</v>
      </c>
      <c r="O149" s="217">
        <f t="shared" si="19"/>
        <v>1.4617372949826291</v>
      </c>
    </row>
    <row r="150" spans="1:15" x14ac:dyDescent="0.35">
      <c r="A150" s="216">
        <f t="shared" si="20"/>
        <v>145</v>
      </c>
      <c r="B150" s="195" t="s">
        <v>1600</v>
      </c>
      <c r="C150" s="195">
        <f>димвенканали!C150</f>
        <v>576.70000000000005</v>
      </c>
      <c r="D150" s="195">
        <f>димвенканали!D150</f>
        <v>172.1</v>
      </c>
      <c r="E150" s="195">
        <f>димвенканали!E150</f>
        <v>0</v>
      </c>
      <c r="F150" s="195">
        <f t="shared" si="14"/>
        <v>748.80000000000007</v>
      </c>
      <c r="G150" s="195">
        <v>100</v>
      </c>
      <c r="H150" s="282">
        <v>85</v>
      </c>
      <c r="I150" s="209">
        <f t="shared" si="17"/>
        <v>2.8333333333333332E-2</v>
      </c>
      <c r="J150" s="209">
        <f t="shared" si="15"/>
        <v>121.30774999999998</v>
      </c>
      <c r="K150" s="202">
        <f t="shared" si="16"/>
        <v>26.687704999999998</v>
      </c>
      <c r="L150" s="202">
        <v>51.090666666666664</v>
      </c>
      <c r="M150" s="202">
        <v>5.9556666666666658</v>
      </c>
      <c r="N150" s="202">
        <f t="shared" si="18"/>
        <v>205.04178833333333</v>
      </c>
      <c r="O150" s="217">
        <f t="shared" si="19"/>
        <v>0.2738271745904558</v>
      </c>
    </row>
    <row r="151" spans="1:15" x14ac:dyDescent="0.35">
      <c r="A151" s="216">
        <f t="shared" si="20"/>
        <v>146</v>
      </c>
      <c r="B151" s="195" t="s">
        <v>1601</v>
      </c>
      <c r="C151" s="195">
        <f>димвенканали!C151</f>
        <v>435.2</v>
      </c>
      <c r="D151" s="195">
        <f>димвенканали!D151</f>
        <v>0</v>
      </c>
      <c r="E151" s="195">
        <f>димвенканали!E151</f>
        <v>0</v>
      </c>
      <c r="F151" s="195">
        <f t="shared" si="14"/>
        <v>435.2</v>
      </c>
      <c r="G151" s="195">
        <v>180</v>
      </c>
      <c r="H151" s="282">
        <v>80</v>
      </c>
      <c r="I151" s="209">
        <f t="shared" si="17"/>
        <v>2.6666666666666668E-2</v>
      </c>
      <c r="J151" s="209">
        <f t="shared" si="15"/>
        <v>114.172</v>
      </c>
      <c r="K151" s="202">
        <f t="shared" si="16"/>
        <v>25.117840000000001</v>
      </c>
      <c r="L151" s="202">
        <v>48.085333333333338</v>
      </c>
      <c r="M151" s="202">
        <v>5.6053333333333333</v>
      </c>
      <c r="N151" s="202">
        <f t="shared" si="18"/>
        <v>192.98050666666668</v>
      </c>
      <c r="O151" s="217">
        <f t="shared" si="19"/>
        <v>0.44342947303921576</v>
      </c>
    </row>
    <row r="152" spans="1:15" x14ac:dyDescent="0.35">
      <c r="A152" s="216">
        <f t="shared" si="20"/>
        <v>147</v>
      </c>
      <c r="B152" s="195" t="s">
        <v>1602</v>
      </c>
      <c r="C152" s="195">
        <f>димвенканали!C152</f>
        <v>406.1</v>
      </c>
      <c r="D152" s="195">
        <f>димвенканали!D152</f>
        <v>0</v>
      </c>
      <c r="E152" s="195">
        <f>димвенканали!E152</f>
        <v>0</v>
      </c>
      <c r="F152" s="195">
        <f t="shared" si="14"/>
        <v>406.1</v>
      </c>
      <c r="G152" s="195">
        <v>140</v>
      </c>
      <c r="H152" s="282">
        <v>45</v>
      </c>
      <c r="I152" s="209">
        <f t="shared" si="17"/>
        <v>1.4999999999999999E-2</v>
      </c>
      <c r="J152" s="209">
        <f t="shared" si="15"/>
        <v>64.22175</v>
      </c>
      <c r="K152" s="202">
        <f t="shared" si="16"/>
        <v>14.128785000000001</v>
      </c>
      <c r="L152" s="202">
        <v>27.047999999999998</v>
      </c>
      <c r="M152" s="202">
        <v>3.1529999999999996</v>
      </c>
      <c r="N152" s="202">
        <f t="shared" si="18"/>
        <v>108.55153500000002</v>
      </c>
      <c r="O152" s="217">
        <f t="shared" si="19"/>
        <v>0.26730247475991137</v>
      </c>
    </row>
    <row r="153" spans="1:15" x14ac:dyDescent="0.35">
      <c r="A153" s="216">
        <f t="shared" si="20"/>
        <v>148</v>
      </c>
      <c r="B153" s="195" t="s">
        <v>1603</v>
      </c>
      <c r="C153" s="195">
        <f>димвенканали!C153</f>
        <v>487.2</v>
      </c>
      <c r="D153" s="195">
        <f>димвенканали!D153</f>
        <v>0</v>
      </c>
      <c r="E153" s="195">
        <f>димвенканали!E153</f>
        <v>0</v>
      </c>
      <c r="F153" s="195">
        <f t="shared" si="14"/>
        <v>487.2</v>
      </c>
      <c r="G153" s="195">
        <v>175</v>
      </c>
      <c r="H153" s="282">
        <v>100</v>
      </c>
      <c r="I153" s="209">
        <f t="shared" si="17"/>
        <v>3.3333333333333333E-2</v>
      </c>
      <c r="J153" s="209">
        <f t="shared" si="15"/>
        <v>142.715</v>
      </c>
      <c r="K153" s="202">
        <f t="shared" si="16"/>
        <v>31.397300000000001</v>
      </c>
      <c r="L153" s="202">
        <v>60.106666666666669</v>
      </c>
      <c r="M153" s="202">
        <v>7.0066666666666668</v>
      </c>
      <c r="N153" s="202">
        <f t="shared" si="18"/>
        <v>241.22563333333335</v>
      </c>
      <c r="O153" s="217">
        <f t="shared" si="19"/>
        <v>0.49512650519978113</v>
      </c>
    </row>
    <row r="154" spans="1:15" x14ac:dyDescent="0.35">
      <c r="A154" s="216">
        <f t="shared" si="20"/>
        <v>149</v>
      </c>
      <c r="B154" s="195" t="s">
        <v>1604</v>
      </c>
      <c r="C154" s="195">
        <f>димвенканали!C154</f>
        <v>399.95</v>
      </c>
      <c r="D154" s="195">
        <f>димвенканали!D154</f>
        <v>0</v>
      </c>
      <c r="E154" s="195">
        <f>димвенканали!E154</f>
        <v>0</v>
      </c>
      <c r="F154" s="195">
        <f t="shared" si="14"/>
        <v>399.95</v>
      </c>
      <c r="G154" s="195">
        <v>105</v>
      </c>
      <c r="H154" s="282">
        <v>40</v>
      </c>
      <c r="I154" s="209">
        <f t="shared" si="17"/>
        <v>1.3333333333333334E-2</v>
      </c>
      <c r="J154" s="209">
        <f t="shared" si="15"/>
        <v>57.085999999999999</v>
      </c>
      <c r="K154" s="202">
        <f t="shared" si="16"/>
        <v>12.558920000000001</v>
      </c>
      <c r="L154" s="202">
        <v>24.042666666666669</v>
      </c>
      <c r="M154" s="202">
        <v>2.8026666666666666</v>
      </c>
      <c r="N154" s="202">
        <f t="shared" si="18"/>
        <v>96.490253333333342</v>
      </c>
      <c r="O154" s="217">
        <f t="shared" si="19"/>
        <v>0.24125579030712174</v>
      </c>
    </row>
    <row r="155" spans="1:15" x14ac:dyDescent="0.35">
      <c r="A155" s="216">
        <f t="shared" si="20"/>
        <v>150</v>
      </c>
      <c r="B155" s="195" t="s">
        <v>1605</v>
      </c>
      <c r="C155" s="195">
        <f>димвенканали!C155</f>
        <v>489.3</v>
      </c>
      <c r="D155" s="195">
        <f>димвенканали!D155</f>
        <v>0</v>
      </c>
      <c r="E155" s="195">
        <f>димвенканали!E155</f>
        <v>0</v>
      </c>
      <c r="F155" s="195">
        <f t="shared" si="14"/>
        <v>489.3</v>
      </c>
      <c r="G155" s="195">
        <v>173</v>
      </c>
      <c r="H155" s="282">
        <v>173</v>
      </c>
      <c r="I155" s="209">
        <f t="shared" si="17"/>
        <v>5.7666666666666665E-2</v>
      </c>
      <c r="J155" s="209">
        <f t="shared" si="15"/>
        <v>246.89694999999998</v>
      </c>
      <c r="K155" s="202">
        <f t="shared" si="16"/>
        <v>54.317328999999994</v>
      </c>
      <c r="L155" s="202">
        <v>103.98453333333333</v>
      </c>
      <c r="M155" s="202">
        <v>12.121533333333332</v>
      </c>
      <c r="N155" s="202">
        <f t="shared" si="18"/>
        <v>417.32034566666664</v>
      </c>
      <c r="O155" s="217">
        <f t="shared" si="19"/>
        <v>0.85289259281967433</v>
      </c>
    </row>
    <row r="156" spans="1:15" x14ac:dyDescent="0.35">
      <c r="A156" s="216">
        <f t="shared" si="20"/>
        <v>151</v>
      </c>
      <c r="B156" s="195" t="s">
        <v>1606</v>
      </c>
      <c r="C156" s="195">
        <f>димвенканали!C156</f>
        <v>420.6</v>
      </c>
      <c r="D156" s="195">
        <f>димвенканали!D156</f>
        <v>0</v>
      </c>
      <c r="E156" s="195">
        <f>димвенканали!E156</f>
        <v>0</v>
      </c>
      <c r="F156" s="195">
        <f t="shared" si="14"/>
        <v>420.6</v>
      </c>
      <c r="G156" s="195">
        <v>100</v>
      </c>
      <c r="H156" s="282">
        <v>100</v>
      </c>
      <c r="I156" s="209">
        <f t="shared" si="17"/>
        <v>3.3333333333333333E-2</v>
      </c>
      <c r="J156" s="209">
        <f t="shared" si="15"/>
        <v>142.715</v>
      </c>
      <c r="K156" s="202">
        <f t="shared" si="16"/>
        <v>31.397300000000001</v>
      </c>
      <c r="L156" s="202">
        <v>60.106666666666669</v>
      </c>
      <c r="M156" s="202">
        <v>7.0066666666666668</v>
      </c>
      <c r="N156" s="202">
        <f t="shared" si="18"/>
        <v>241.22563333333335</v>
      </c>
      <c r="O156" s="217">
        <f t="shared" si="19"/>
        <v>0.57352742114439692</v>
      </c>
    </row>
    <row r="157" spans="1:15" x14ac:dyDescent="0.35">
      <c r="A157" s="216">
        <f t="shared" si="20"/>
        <v>152</v>
      </c>
      <c r="B157" s="195" t="s">
        <v>1607</v>
      </c>
      <c r="C157" s="195">
        <f>димвенканали!C157</f>
        <v>427.2</v>
      </c>
      <c r="D157" s="195">
        <f>димвенканали!D157</f>
        <v>0</v>
      </c>
      <c r="E157" s="195">
        <f>димвенканали!E157</f>
        <v>0</v>
      </c>
      <c r="F157" s="195">
        <f t="shared" si="14"/>
        <v>427.2</v>
      </c>
      <c r="G157" s="195">
        <v>158</v>
      </c>
      <c r="H157" s="282">
        <v>128</v>
      </c>
      <c r="I157" s="209">
        <f t="shared" si="17"/>
        <v>4.2666666666666665E-2</v>
      </c>
      <c r="J157" s="209">
        <f t="shared" si="15"/>
        <v>182.67519999999999</v>
      </c>
      <c r="K157" s="202">
        <f t="shared" si="16"/>
        <v>40.188544</v>
      </c>
      <c r="L157" s="202">
        <v>76.93653333333333</v>
      </c>
      <c r="M157" s="202">
        <v>8.9685333333333332</v>
      </c>
      <c r="N157" s="202">
        <f t="shared" si="18"/>
        <v>308.76881066666664</v>
      </c>
      <c r="O157" s="217">
        <f t="shared" si="19"/>
        <v>0.7227734332084893</v>
      </c>
    </row>
    <row r="158" spans="1:15" x14ac:dyDescent="0.35">
      <c r="A158" s="216">
        <f t="shared" si="20"/>
        <v>153</v>
      </c>
      <c r="B158" s="195" t="s">
        <v>1608</v>
      </c>
      <c r="C158" s="195">
        <f>димвенканали!C158</f>
        <v>464.8</v>
      </c>
      <c r="D158" s="195">
        <f>димвенканали!D158</f>
        <v>0</v>
      </c>
      <c r="E158" s="195">
        <f>димвенканали!E158</f>
        <v>0</v>
      </c>
      <c r="F158" s="195">
        <f t="shared" si="14"/>
        <v>464.8</v>
      </c>
      <c r="G158" s="195">
        <v>113</v>
      </c>
      <c r="H158" s="282">
        <v>30</v>
      </c>
      <c r="I158" s="209">
        <f t="shared" si="17"/>
        <v>0.01</v>
      </c>
      <c r="J158" s="209">
        <f t="shared" si="15"/>
        <v>42.814500000000002</v>
      </c>
      <c r="K158" s="202">
        <f t="shared" si="16"/>
        <v>9.4191900000000004</v>
      </c>
      <c r="L158" s="202">
        <v>18.032</v>
      </c>
      <c r="M158" s="202">
        <v>2.1019999999999999</v>
      </c>
      <c r="N158" s="202">
        <f t="shared" si="18"/>
        <v>72.36769000000001</v>
      </c>
      <c r="O158" s="217">
        <f t="shared" si="19"/>
        <v>0.15569640705679863</v>
      </c>
    </row>
    <row r="159" spans="1:15" x14ac:dyDescent="0.35">
      <c r="A159" s="216">
        <f t="shared" si="20"/>
        <v>154</v>
      </c>
      <c r="B159" s="195" t="s">
        <v>1609</v>
      </c>
      <c r="C159" s="195">
        <f>димвенканали!C159</f>
        <v>515.5</v>
      </c>
      <c r="D159" s="195">
        <f>димвенканали!D159</f>
        <v>0</v>
      </c>
      <c r="E159" s="195">
        <f>димвенканали!E159</f>
        <v>0</v>
      </c>
      <c r="F159" s="195">
        <f t="shared" si="14"/>
        <v>515.5</v>
      </c>
      <c r="G159" s="195">
        <v>120</v>
      </c>
      <c r="H159" s="282">
        <v>40</v>
      </c>
      <c r="I159" s="209">
        <f t="shared" si="17"/>
        <v>1.3333333333333334E-2</v>
      </c>
      <c r="J159" s="209">
        <f t="shared" si="15"/>
        <v>57.085999999999999</v>
      </c>
      <c r="K159" s="202">
        <f t="shared" si="16"/>
        <v>12.558920000000001</v>
      </c>
      <c r="L159" s="202">
        <v>24.042666666666669</v>
      </c>
      <c r="M159" s="202">
        <v>2.8026666666666666</v>
      </c>
      <c r="N159" s="202">
        <f t="shared" si="18"/>
        <v>96.490253333333342</v>
      </c>
      <c r="O159" s="217">
        <f t="shared" si="19"/>
        <v>0.18717798900743615</v>
      </c>
    </row>
    <row r="160" spans="1:15" x14ac:dyDescent="0.35">
      <c r="A160" s="216">
        <f t="shared" si="20"/>
        <v>155</v>
      </c>
      <c r="B160" s="195" t="s">
        <v>1610</v>
      </c>
      <c r="C160" s="195">
        <f>димвенканали!C160</f>
        <v>556.9</v>
      </c>
      <c r="D160" s="195">
        <f>димвенканали!D160</f>
        <v>0</v>
      </c>
      <c r="E160" s="195">
        <f>димвенканали!E160</f>
        <v>0</v>
      </c>
      <c r="F160" s="195">
        <f t="shared" si="14"/>
        <v>556.9</v>
      </c>
      <c r="G160" s="195">
        <v>150</v>
      </c>
      <c r="H160" s="282">
        <v>35</v>
      </c>
      <c r="I160" s="209">
        <f t="shared" si="17"/>
        <v>1.1666666666666667E-2</v>
      </c>
      <c r="J160" s="209">
        <f t="shared" si="15"/>
        <v>49.950249999999997</v>
      </c>
      <c r="K160" s="202">
        <f t="shared" si="16"/>
        <v>10.989054999999999</v>
      </c>
      <c r="L160" s="202">
        <v>21.037333333333336</v>
      </c>
      <c r="M160" s="202">
        <v>2.4523333333333333</v>
      </c>
      <c r="N160" s="202">
        <f t="shared" si="18"/>
        <v>84.428971666666669</v>
      </c>
      <c r="O160" s="217">
        <f t="shared" si="19"/>
        <v>0.15160526426048962</v>
      </c>
    </row>
    <row r="161" spans="1:15" x14ac:dyDescent="0.35">
      <c r="A161" s="216">
        <f t="shared" si="20"/>
        <v>156</v>
      </c>
      <c r="B161" s="195" t="s">
        <v>1611</v>
      </c>
      <c r="C161" s="195">
        <f>димвенканали!C161</f>
        <v>342.9</v>
      </c>
      <c r="D161" s="195">
        <f>димвенканали!D161</f>
        <v>0</v>
      </c>
      <c r="E161" s="195">
        <f>димвенканали!E161</f>
        <v>0</v>
      </c>
      <c r="F161" s="195">
        <f t="shared" si="14"/>
        <v>342.9</v>
      </c>
      <c r="G161" s="195">
        <v>100</v>
      </c>
      <c r="H161" s="282">
        <v>26</v>
      </c>
      <c r="I161" s="209">
        <f t="shared" si="17"/>
        <v>8.6666666666666663E-3</v>
      </c>
      <c r="J161" s="209">
        <f t="shared" si="15"/>
        <v>37.105899999999998</v>
      </c>
      <c r="K161" s="202">
        <f t="shared" si="16"/>
        <v>8.1632979999999993</v>
      </c>
      <c r="L161" s="202">
        <v>15.627733333333332</v>
      </c>
      <c r="M161" s="202">
        <v>1.8217333333333332</v>
      </c>
      <c r="N161" s="202">
        <f t="shared" si="18"/>
        <v>62.718664666666662</v>
      </c>
      <c r="O161" s="217">
        <f t="shared" si="19"/>
        <v>0.18290657528919996</v>
      </c>
    </row>
    <row r="162" spans="1:15" x14ac:dyDescent="0.35">
      <c r="A162" s="216">
        <f t="shared" si="20"/>
        <v>157</v>
      </c>
      <c r="B162" s="195" t="s">
        <v>1612</v>
      </c>
      <c r="C162" s="195">
        <f>димвенканали!C162</f>
        <v>514.78</v>
      </c>
      <c r="D162" s="195">
        <f>димвенканали!D162</f>
        <v>0</v>
      </c>
      <c r="E162" s="195">
        <f>димвенканали!E162</f>
        <v>0</v>
      </c>
      <c r="F162" s="195">
        <f t="shared" si="14"/>
        <v>514.78</v>
      </c>
      <c r="G162" s="195">
        <v>145</v>
      </c>
      <c r="H162" s="282">
        <v>56</v>
      </c>
      <c r="I162" s="209">
        <f t="shared" si="17"/>
        <v>1.8666666666666668E-2</v>
      </c>
      <c r="J162" s="209">
        <f t="shared" si="15"/>
        <v>79.920400000000001</v>
      </c>
      <c r="K162" s="202">
        <f t="shared" si="16"/>
        <v>17.582488000000001</v>
      </c>
      <c r="L162" s="202">
        <v>33.659733333333335</v>
      </c>
      <c r="M162" s="202">
        <v>3.9237333333333337</v>
      </c>
      <c r="N162" s="202">
        <f t="shared" si="18"/>
        <v>135.08635466666667</v>
      </c>
      <c r="O162" s="217">
        <f t="shared" si="19"/>
        <v>0.26241570120569307</v>
      </c>
    </row>
    <row r="163" spans="1:15" x14ac:dyDescent="0.35">
      <c r="A163" s="216">
        <f t="shared" si="20"/>
        <v>158</v>
      </c>
      <c r="B163" s="195" t="s">
        <v>1613</v>
      </c>
      <c r="C163" s="195">
        <f>димвенканали!C163</f>
        <v>378.9</v>
      </c>
      <c r="D163" s="195">
        <f>димвенканали!D163</f>
        <v>0</v>
      </c>
      <c r="E163" s="195">
        <f>димвенканали!E163</f>
        <v>0</v>
      </c>
      <c r="F163" s="195">
        <f t="shared" si="14"/>
        <v>378.9</v>
      </c>
      <c r="G163" s="195">
        <v>129</v>
      </c>
      <c r="H163" s="282">
        <v>37</v>
      </c>
      <c r="I163" s="209">
        <f t="shared" si="17"/>
        <v>1.2333333333333333E-2</v>
      </c>
      <c r="J163" s="209">
        <f t="shared" si="15"/>
        <v>52.804549999999999</v>
      </c>
      <c r="K163" s="202">
        <f t="shared" si="16"/>
        <v>11.617001</v>
      </c>
      <c r="L163" s="202">
        <v>22.239466666666665</v>
      </c>
      <c r="M163" s="202">
        <v>2.5924666666666667</v>
      </c>
      <c r="N163" s="202">
        <f t="shared" si="18"/>
        <v>89.253484333333319</v>
      </c>
      <c r="O163" s="217">
        <f t="shared" si="19"/>
        <v>0.23555947303598132</v>
      </c>
    </row>
    <row r="164" spans="1:15" x14ac:dyDescent="0.35">
      <c r="A164" s="216">
        <f t="shared" si="20"/>
        <v>159</v>
      </c>
      <c r="B164" s="195" t="s">
        <v>1614</v>
      </c>
      <c r="C164" s="195">
        <f>димвенканали!C164</f>
        <v>391.9</v>
      </c>
      <c r="D164" s="195">
        <f>димвенканали!D164</f>
        <v>0</v>
      </c>
      <c r="E164" s="195">
        <f>димвенканали!E164</f>
        <v>0</v>
      </c>
      <c r="F164" s="195">
        <f t="shared" si="14"/>
        <v>391.9</v>
      </c>
      <c r="G164" s="195">
        <v>30</v>
      </c>
      <c r="H164" s="282">
        <v>30</v>
      </c>
      <c r="I164" s="209">
        <f t="shared" si="17"/>
        <v>0.01</v>
      </c>
      <c r="J164" s="209">
        <f t="shared" si="15"/>
        <v>42.814500000000002</v>
      </c>
      <c r="K164" s="202">
        <f t="shared" si="16"/>
        <v>9.4191900000000004</v>
      </c>
      <c r="L164" s="202">
        <v>18.032</v>
      </c>
      <c r="M164" s="202">
        <v>2.1019999999999999</v>
      </c>
      <c r="N164" s="202">
        <f t="shared" si="18"/>
        <v>72.36769000000001</v>
      </c>
      <c r="O164" s="217">
        <f t="shared" si="19"/>
        <v>0.1846585608573616</v>
      </c>
    </row>
    <row r="165" spans="1:15" x14ac:dyDescent="0.35">
      <c r="A165" s="216">
        <f t="shared" si="20"/>
        <v>160</v>
      </c>
      <c r="B165" s="195" t="s">
        <v>1615</v>
      </c>
      <c r="C165" s="195">
        <f>димвенканали!C165</f>
        <v>381.3</v>
      </c>
      <c r="D165" s="195">
        <f>димвенканали!D165</f>
        <v>0</v>
      </c>
      <c r="E165" s="195">
        <f>димвенканали!E165</f>
        <v>0</v>
      </c>
      <c r="F165" s="195">
        <f t="shared" si="14"/>
        <v>381.3</v>
      </c>
      <c r="G165" s="195">
        <v>36.6</v>
      </c>
      <c r="H165" s="282">
        <v>36.6</v>
      </c>
      <c r="I165" s="209">
        <f t="shared" si="17"/>
        <v>1.2200000000000001E-2</v>
      </c>
      <c r="J165" s="209">
        <f t="shared" si="15"/>
        <v>52.233690000000003</v>
      </c>
      <c r="K165" s="202">
        <f t="shared" si="16"/>
        <v>11.4914118</v>
      </c>
      <c r="L165" s="202">
        <v>21.999040000000001</v>
      </c>
      <c r="M165" s="202">
        <v>2.5644400000000003</v>
      </c>
      <c r="N165" s="202">
        <f t="shared" si="18"/>
        <v>88.288581800000017</v>
      </c>
      <c r="O165" s="217">
        <f t="shared" si="19"/>
        <v>0.2315462412798322</v>
      </c>
    </row>
    <row r="166" spans="1:15" x14ac:dyDescent="0.35">
      <c r="A166" s="216">
        <f t="shared" si="20"/>
        <v>161</v>
      </c>
      <c r="B166" s="195" t="s">
        <v>1616</v>
      </c>
      <c r="C166" s="195">
        <f>димвенканали!C166</f>
        <v>2512.2399999999998</v>
      </c>
      <c r="D166" s="195">
        <f>димвенканали!D166</f>
        <v>0</v>
      </c>
      <c r="E166" s="195">
        <f>димвенканали!E166</f>
        <v>0</v>
      </c>
      <c r="F166" s="195">
        <f t="shared" si="14"/>
        <v>2512.2399999999998</v>
      </c>
      <c r="G166" s="195">
        <v>343</v>
      </c>
      <c r="H166" s="282">
        <v>343</v>
      </c>
      <c r="I166" s="209">
        <f t="shared" si="17"/>
        <v>0.11433333333333333</v>
      </c>
      <c r="J166" s="209">
        <f t="shared" si="15"/>
        <v>489.51244999999994</v>
      </c>
      <c r="K166" s="202">
        <f t="shared" si="16"/>
        <v>107.69273899999999</v>
      </c>
      <c r="L166" s="202">
        <v>206.16586666666666</v>
      </c>
      <c r="M166" s="202">
        <v>24.032866666666663</v>
      </c>
      <c r="N166" s="202">
        <f t="shared" si="18"/>
        <v>827.40392233333318</v>
      </c>
      <c r="O166" s="217">
        <f t="shared" si="19"/>
        <v>0.32934907585793288</v>
      </c>
    </row>
    <row r="167" spans="1:15" x14ac:dyDescent="0.35">
      <c r="A167" s="216">
        <f t="shared" si="20"/>
        <v>162</v>
      </c>
      <c r="B167" s="195" t="s">
        <v>1617</v>
      </c>
      <c r="C167" s="195">
        <f>димвенканали!C167</f>
        <v>124.1</v>
      </c>
      <c r="D167" s="195">
        <f>димвенканали!D167</f>
        <v>0</v>
      </c>
      <c r="E167" s="195">
        <f>димвенканали!E167</f>
        <v>0</v>
      </c>
      <c r="F167" s="195">
        <f t="shared" si="14"/>
        <v>124.1</v>
      </c>
      <c r="G167" s="195">
        <v>75</v>
      </c>
      <c r="H167" s="282">
        <v>75</v>
      </c>
      <c r="I167" s="209">
        <f t="shared" si="17"/>
        <v>2.5000000000000001E-2</v>
      </c>
      <c r="J167" s="209">
        <f t="shared" si="15"/>
        <v>107.03625</v>
      </c>
      <c r="K167" s="202">
        <f t="shared" si="16"/>
        <v>23.547974999999997</v>
      </c>
      <c r="L167" s="202">
        <v>45.08</v>
      </c>
      <c r="M167" s="202">
        <v>5.2549999999999999</v>
      </c>
      <c r="N167" s="202">
        <f t="shared" si="18"/>
        <v>180.91922499999998</v>
      </c>
      <c r="O167" s="217">
        <f t="shared" si="19"/>
        <v>1.4578503223207091</v>
      </c>
    </row>
    <row r="168" spans="1:15" x14ac:dyDescent="0.35">
      <c r="A168" s="216">
        <f t="shared" si="20"/>
        <v>163</v>
      </c>
      <c r="B168" s="195" t="s">
        <v>1618</v>
      </c>
      <c r="C168" s="195">
        <f>димвенканали!C168</f>
        <v>147.35</v>
      </c>
      <c r="D168" s="195">
        <f>димвенканали!D168</f>
        <v>0</v>
      </c>
      <c r="E168" s="195">
        <f>димвенканали!E168</f>
        <v>0</v>
      </c>
      <c r="F168" s="195">
        <f t="shared" si="14"/>
        <v>147.35</v>
      </c>
      <c r="G168" s="195">
        <v>69</v>
      </c>
      <c r="H168" s="282">
        <v>45</v>
      </c>
      <c r="I168" s="209">
        <f t="shared" si="17"/>
        <v>1.4999999999999999E-2</v>
      </c>
      <c r="J168" s="209">
        <f t="shared" si="15"/>
        <v>64.22175</v>
      </c>
      <c r="K168" s="202">
        <f t="shared" si="16"/>
        <v>14.128785000000001</v>
      </c>
      <c r="L168" s="202">
        <v>27.047999999999998</v>
      </c>
      <c r="M168" s="202">
        <v>3.1529999999999996</v>
      </c>
      <c r="N168" s="202">
        <f t="shared" si="18"/>
        <v>108.55153500000002</v>
      </c>
      <c r="O168" s="217">
        <f t="shared" si="19"/>
        <v>0.73669178825924686</v>
      </c>
    </row>
    <row r="169" spans="1:15" x14ac:dyDescent="0.35">
      <c r="A169" s="216">
        <f t="shared" si="20"/>
        <v>164</v>
      </c>
      <c r="B169" s="195" t="s">
        <v>1619</v>
      </c>
      <c r="C169" s="195">
        <f>димвенканали!C169</f>
        <v>118.2</v>
      </c>
      <c r="D169" s="195">
        <f>димвенканали!D169</f>
        <v>0</v>
      </c>
      <c r="E169" s="195">
        <f>димвенканали!E169</f>
        <v>0</v>
      </c>
      <c r="F169" s="195">
        <f t="shared" si="14"/>
        <v>118.2</v>
      </c>
      <c r="G169" s="195">
        <v>74</v>
      </c>
      <c r="H169" s="282">
        <v>74</v>
      </c>
      <c r="I169" s="209">
        <f t="shared" si="17"/>
        <v>2.4666666666666667E-2</v>
      </c>
      <c r="J169" s="209">
        <f t="shared" si="15"/>
        <v>105.6091</v>
      </c>
      <c r="K169" s="202">
        <f t="shared" si="16"/>
        <v>23.234002</v>
      </c>
      <c r="L169" s="202">
        <v>44.47893333333333</v>
      </c>
      <c r="M169" s="202">
        <v>5.1849333333333334</v>
      </c>
      <c r="N169" s="202">
        <f t="shared" si="18"/>
        <v>178.50696866666664</v>
      </c>
      <c r="O169" s="217">
        <f t="shared" si="19"/>
        <v>1.510211240834743</v>
      </c>
    </row>
    <row r="170" spans="1:15" x14ac:dyDescent="0.35">
      <c r="A170" s="216">
        <f t="shared" si="20"/>
        <v>165</v>
      </c>
      <c r="B170" s="195" t="s">
        <v>1620</v>
      </c>
      <c r="C170" s="195">
        <f>димвенканали!C170</f>
        <v>111.8</v>
      </c>
      <c r="D170" s="195">
        <f>димвенканали!D170</f>
        <v>0</v>
      </c>
      <c r="E170" s="195">
        <f>димвенканали!E170</f>
        <v>0</v>
      </c>
      <c r="F170" s="195">
        <f t="shared" si="14"/>
        <v>111.8</v>
      </c>
      <c r="G170" s="195">
        <v>67</v>
      </c>
      <c r="H170" s="282">
        <v>67</v>
      </c>
      <c r="I170" s="209">
        <f t="shared" si="17"/>
        <v>2.2333333333333334E-2</v>
      </c>
      <c r="J170" s="209">
        <f t="shared" si="15"/>
        <v>95.619050000000001</v>
      </c>
      <c r="K170" s="202">
        <f t="shared" si="16"/>
        <v>21.036190999999999</v>
      </c>
      <c r="L170" s="202">
        <v>40.271466666666669</v>
      </c>
      <c r="M170" s="202">
        <v>4.694466666666667</v>
      </c>
      <c r="N170" s="202">
        <f t="shared" si="18"/>
        <v>161.62117433333336</v>
      </c>
      <c r="O170" s="217">
        <f t="shared" si="19"/>
        <v>1.4456276774001195</v>
      </c>
    </row>
    <row r="171" spans="1:15" x14ac:dyDescent="0.35">
      <c r="A171" s="216">
        <f t="shared" si="20"/>
        <v>166</v>
      </c>
      <c r="B171" s="195" t="s">
        <v>1621</v>
      </c>
      <c r="C171" s="195">
        <f>димвенканали!C171</f>
        <v>177.1</v>
      </c>
      <c r="D171" s="195">
        <f>димвенканали!D171</f>
        <v>0</v>
      </c>
      <c r="E171" s="195">
        <f>димвенканали!E171</f>
        <v>0</v>
      </c>
      <c r="F171" s="195">
        <f t="shared" si="14"/>
        <v>177.1</v>
      </c>
      <c r="G171" s="195">
        <v>100</v>
      </c>
      <c r="H171" s="282">
        <v>100</v>
      </c>
      <c r="I171" s="209">
        <f t="shared" si="17"/>
        <v>3.3333333333333333E-2</v>
      </c>
      <c r="J171" s="209">
        <f t="shared" si="15"/>
        <v>142.715</v>
      </c>
      <c r="K171" s="202">
        <f t="shared" si="16"/>
        <v>31.397300000000001</v>
      </c>
      <c r="L171" s="202">
        <v>60.106666666666669</v>
      </c>
      <c r="M171" s="202">
        <v>7.0066666666666668</v>
      </c>
      <c r="N171" s="202">
        <f t="shared" si="18"/>
        <v>241.22563333333335</v>
      </c>
      <c r="O171" s="217">
        <f t="shared" si="19"/>
        <v>1.3620871447393188</v>
      </c>
    </row>
    <row r="172" spans="1:15" x14ac:dyDescent="0.35">
      <c r="A172" s="216">
        <f t="shared" si="20"/>
        <v>167</v>
      </c>
      <c r="B172" s="195" t="s">
        <v>1622</v>
      </c>
      <c r="C172" s="195">
        <f>димвенканали!C172</f>
        <v>535.96</v>
      </c>
      <c r="D172" s="195">
        <f>димвенканали!D172</f>
        <v>36.6</v>
      </c>
      <c r="E172" s="195">
        <f>димвенканали!E172</f>
        <v>0</v>
      </c>
      <c r="F172" s="195">
        <f t="shared" si="14"/>
        <v>572.56000000000006</v>
      </c>
      <c r="G172" s="195">
        <v>115.8</v>
      </c>
      <c r="H172" s="282">
        <v>93</v>
      </c>
      <c r="I172" s="209">
        <f t="shared" si="17"/>
        <v>3.1E-2</v>
      </c>
      <c r="J172" s="209">
        <f t="shared" si="15"/>
        <v>132.72495000000001</v>
      </c>
      <c r="K172" s="202">
        <f t="shared" si="16"/>
        <v>29.199489000000003</v>
      </c>
      <c r="L172" s="202">
        <v>55.8992</v>
      </c>
      <c r="M172" s="202">
        <v>6.5161999999999995</v>
      </c>
      <c r="N172" s="202">
        <f t="shared" si="18"/>
        <v>224.33983900000001</v>
      </c>
      <c r="O172" s="217">
        <f t="shared" si="19"/>
        <v>0.3918189167947464</v>
      </c>
    </row>
    <row r="173" spans="1:15" x14ac:dyDescent="0.35">
      <c r="A173" s="216">
        <f t="shared" si="20"/>
        <v>168</v>
      </c>
      <c r="B173" s="195" t="s">
        <v>1623</v>
      </c>
      <c r="C173" s="195">
        <f>димвенканали!C173</f>
        <v>546.79999999999995</v>
      </c>
      <c r="D173" s="195">
        <f>димвенканали!D173</f>
        <v>0</v>
      </c>
      <c r="E173" s="195">
        <f>димвенканали!E173</f>
        <v>0</v>
      </c>
      <c r="F173" s="195">
        <f t="shared" si="14"/>
        <v>546.79999999999995</v>
      </c>
      <c r="G173" s="195">
        <v>91.74</v>
      </c>
      <c r="H173" s="282">
        <v>91.74</v>
      </c>
      <c r="I173" s="209">
        <f t="shared" si="17"/>
        <v>3.058E-2</v>
      </c>
      <c r="J173" s="209">
        <f t="shared" si="15"/>
        <v>130.92674099999999</v>
      </c>
      <c r="K173" s="202">
        <f t="shared" si="16"/>
        <v>28.803883019999997</v>
      </c>
      <c r="L173" s="202">
        <v>55.141856000000004</v>
      </c>
      <c r="M173" s="202">
        <v>6.4279159999999997</v>
      </c>
      <c r="N173" s="202">
        <f t="shared" si="18"/>
        <v>221.30039602000002</v>
      </c>
      <c r="O173" s="217">
        <f t="shared" si="19"/>
        <v>0.40471908562545728</v>
      </c>
    </row>
    <row r="174" spans="1:15" x14ac:dyDescent="0.35">
      <c r="A174" s="216">
        <f t="shared" si="20"/>
        <v>169</v>
      </c>
      <c r="B174" s="195" t="s">
        <v>1624</v>
      </c>
      <c r="C174" s="195">
        <f>димвенканали!C174</f>
        <v>695</v>
      </c>
      <c r="D174" s="195">
        <f>димвенканали!D174</f>
        <v>0</v>
      </c>
      <c r="E174" s="195">
        <f>димвенканали!E174</f>
        <v>0</v>
      </c>
      <c r="F174" s="195">
        <f t="shared" si="14"/>
        <v>695</v>
      </c>
      <c r="G174" s="195">
        <v>135</v>
      </c>
      <c r="H174" s="282">
        <v>135</v>
      </c>
      <c r="I174" s="209">
        <f t="shared" si="17"/>
        <v>4.4999999999999998E-2</v>
      </c>
      <c r="J174" s="209">
        <f t="shared" si="15"/>
        <v>192.66524999999999</v>
      </c>
      <c r="K174" s="202">
        <f t="shared" si="16"/>
        <v>42.386354999999995</v>
      </c>
      <c r="L174" s="202">
        <v>81.143999999999991</v>
      </c>
      <c r="M174" s="202">
        <v>9.4589999999999996</v>
      </c>
      <c r="N174" s="202">
        <f t="shared" si="18"/>
        <v>325.654605</v>
      </c>
      <c r="O174" s="217">
        <f t="shared" si="19"/>
        <v>0.46856777697841728</v>
      </c>
    </row>
    <row r="175" spans="1:15" x14ac:dyDescent="0.35">
      <c r="A175" s="216">
        <f t="shared" si="20"/>
        <v>170</v>
      </c>
      <c r="B175" s="195" t="s">
        <v>1625</v>
      </c>
      <c r="C175" s="195">
        <f>димвенканали!C175</f>
        <v>641.82000000000005</v>
      </c>
      <c r="D175" s="195">
        <f>димвенканали!D175</f>
        <v>0</v>
      </c>
      <c r="E175" s="195">
        <f>димвенканали!E175</f>
        <v>0</v>
      </c>
      <c r="F175" s="195">
        <f t="shared" si="14"/>
        <v>641.82000000000005</v>
      </c>
      <c r="G175" s="195">
        <v>152.19999999999999</v>
      </c>
      <c r="H175" s="282">
        <v>99.3</v>
      </c>
      <c r="I175" s="209">
        <f t="shared" si="17"/>
        <v>3.3099999999999997E-2</v>
      </c>
      <c r="J175" s="209">
        <f t="shared" si="15"/>
        <v>141.71599499999999</v>
      </c>
      <c r="K175" s="202">
        <f t="shared" si="16"/>
        <v>31.177518899999999</v>
      </c>
      <c r="L175" s="202">
        <v>59.685919999999996</v>
      </c>
      <c r="M175" s="202">
        <v>6.9576199999999986</v>
      </c>
      <c r="N175" s="202">
        <f t="shared" si="18"/>
        <v>239.53705389999996</v>
      </c>
      <c r="O175" s="217">
        <f t="shared" si="19"/>
        <v>0.37321531566482807</v>
      </c>
    </row>
    <row r="176" spans="1:15" x14ac:dyDescent="0.35">
      <c r="A176" s="216">
        <f t="shared" si="20"/>
        <v>171</v>
      </c>
      <c r="B176" s="195" t="s">
        <v>1627</v>
      </c>
      <c r="C176" s="195">
        <f>димвенканали!C176</f>
        <v>611.88</v>
      </c>
      <c r="D176" s="195">
        <f>димвенканали!D176</f>
        <v>0</v>
      </c>
      <c r="E176" s="195">
        <f>димвенканали!E176</f>
        <v>0</v>
      </c>
      <c r="F176" s="195">
        <f t="shared" si="14"/>
        <v>611.88</v>
      </c>
      <c r="G176" s="195">
        <v>211.7</v>
      </c>
      <c r="H176" s="282">
        <v>211.7</v>
      </c>
      <c r="I176" s="209">
        <f t="shared" si="17"/>
        <v>7.0566666666666666E-2</v>
      </c>
      <c r="J176" s="209">
        <f t="shared" si="15"/>
        <v>302.127655</v>
      </c>
      <c r="K176" s="202">
        <f t="shared" si="16"/>
        <v>66.468084099999999</v>
      </c>
      <c r="L176" s="202">
        <v>127.24581333333333</v>
      </c>
      <c r="M176" s="202">
        <v>14.833113333333332</v>
      </c>
      <c r="N176" s="202">
        <f t="shared" si="18"/>
        <v>510.67466576666669</v>
      </c>
      <c r="O176" s="217">
        <f t="shared" si="19"/>
        <v>0.83459937531324224</v>
      </c>
    </row>
    <row r="177" spans="1:15" x14ac:dyDescent="0.35">
      <c r="A177" s="216">
        <f t="shared" si="20"/>
        <v>172</v>
      </c>
      <c r="B177" s="195" t="s">
        <v>1628</v>
      </c>
      <c r="C177" s="195">
        <f>димвенканали!C177</f>
        <v>427.6</v>
      </c>
      <c r="D177" s="195">
        <f>димвенканали!D177</f>
        <v>0</v>
      </c>
      <c r="E177" s="195">
        <f>димвенканали!E177</f>
        <v>0</v>
      </c>
      <c r="F177" s="195">
        <f t="shared" si="14"/>
        <v>427.6</v>
      </c>
      <c r="G177" s="195">
        <v>58.2</v>
      </c>
      <c r="H177" s="282">
        <v>58.2</v>
      </c>
      <c r="I177" s="209">
        <f t="shared" si="17"/>
        <v>1.9400000000000001E-2</v>
      </c>
      <c r="J177" s="209">
        <f t="shared" si="15"/>
        <v>83.060130000000001</v>
      </c>
      <c r="K177" s="202">
        <f t="shared" si="16"/>
        <v>18.273228599999999</v>
      </c>
      <c r="L177" s="202">
        <v>34.982079999999996</v>
      </c>
      <c r="M177" s="202">
        <v>4.0778799999999995</v>
      </c>
      <c r="N177" s="202">
        <f t="shared" si="18"/>
        <v>140.39331859999999</v>
      </c>
      <c r="O177" s="217">
        <f t="shared" si="19"/>
        <v>0.3283286216089803</v>
      </c>
    </row>
    <row r="178" spans="1:15" x14ac:dyDescent="0.35">
      <c r="A178" s="216">
        <f t="shared" si="20"/>
        <v>173</v>
      </c>
      <c r="B178" s="195" t="s">
        <v>1629</v>
      </c>
      <c r="C178" s="195">
        <f>димвенканали!C178</f>
        <v>411.9</v>
      </c>
      <c r="D178" s="195">
        <f>димвенканали!D178</f>
        <v>0</v>
      </c>
      <c r="E178" s="195">
        <f>димвенканали!E178</f>
        <v>0</v>
      </c>
      <c r="F178" s="195">
        <f t="shared" si="14"/>
        <v>411.9</v>
      </c>
      <c r="G178" s="195">
        <v>60</v>
      </c>
      <c r="H178" s="282">
        <v>60</v>
      </c>
      <c r="I178" s="209">
        <f t="shared" si="17"/>
        <v>0.02</v>
      </c>
      <c r="J178" s="209">
        <f t="shared" si="15"/>
        <v>85.629000000000005</v>
      </c>
      <c r="K178" s="202">
        <f t="shared" si="16"/>
        <v>18.838380000000001</v>
      </c>
      <c r="L178" s="202">
        <v>36.064</v>
      </c>
      <c r="M178" s="202">
        <v>4.2039999999999997</v>
      </c>
      <c r="N178" s="202">
        <f t="shared" si="18"/>
        <v>144.73538000000002</v>
      </c>
      <c r="O178" s="217">
        <f t="shared" si="19"/>
        <v>0.35138475358096632</v>
      </c>
    </row>
    <row r="179" spans="1:15" x14ac:dyDescent="0.35">
      <c r="A179" s="216">
        <f t="shared" si="20"/>
        <v>174</v>
      </c>
      <c r="B179" s="195" t="s">
        <v>1630</v>
      </c>
      <c r="C179" s="195">
        <f>димвенканали!C179</f>
        <v>586.9</v>
      </c>
      <c r="D179" s="195">
        <f>димвенканали!D179</f>
        <v>0</v>
      </c>
      <c r="E179" s="195">
        <f>димвенканали!E179</f>
        <v>48.4</v>
      </c>
      <c r="F179" s="195">
        <f t="shared" si="14"/>
        <v>635.29999999999995</v>
      </c>
      <c r="G179" s="195">
        <v>145.4</v>
      </c>
      <c r="H179" s="282">
        <v>60</v>
      </c>
      <c r="I179" s="209">
        <f t="shared" si="17"/>
        <v>0.02</v>
      </c>
      <c r="J179" s="209">
        <f t="shared" si="15"/>
        <v>85.629000000000005</v>
      </c>
      <c r="K179" s="202">
        <f t="shared" si="16"/>
        <v>18.838380000000001</v>
      </c>
      <c r="L179" s="202">
        <v>36.064</v>
      </c>
      <c r="M179" s="202">
        <v>4.2039999999999997</v>
      </c>
      <c r="N179" s="202">
        <f t="shared" si="18"/>
        <v>144.73538000000002</v>
      </c>
      <c r="O179" s="217">
        <f t="shared" si="19"/>
        <v>0.22782209979537232</v>
      </c>
    </row>
    <row r="180" spans="1:15" x14ac:dyDescent="0.35">
      <c r="A180" s="216">
        <f t="shared" si="20"/>
        <v>175</v>
      </c>
      <c r="B180" s="195" t="s">
        <v>1631</v>
      </c>
      <c r="C180" s="195">
        <f>димвенканали!C180</f>
        <v>589.9</v>
      </c>
      <c r="D180" s="195">
        <f>димвенканали!D180</f>
        <v>60.8</v>
      </c>
      <c r="E180" s="195">
        <f>димвенканали!E180</f>
        <v>0</v>
      </c>
      <c r="F180" s="195">
        <f t="shared" si="14"/>
        <v>650.69999999999993</v>
      </c>
      <c r="G180" s="195">
        <v>74.599999999999994</v>
      </c>
      <c r="H180" s="282">
        <v>74.599999999999994</v>
      </c>
      <c r="I180" s="209">
        <f t="shared" si="17"/>
        <v>2.4866666666666665E-2</v>
      </c>
      <c r="J180" s="209">
        <f t="shared" si="15"/>
        <v>106.46538999999999</v>
      </c>
      <c r="K180" s="202">
        <f t="shared" si="16"/>
        <v>23.422385799999997</v>
      </c>
      <c r="L180" s="202">
        <v>44.839573333333334</v>
      </c>
      <c r="M180" s="202">
        <v>5.2269733333333335</v>
      </c>
      <c r="N180" s="202">
        <f t="shared" si="18"/>
        <v>179.95432246666667</v>
      </c>
      <c r="O180" s="217">
        <f t="shared" si="19"/>
        <v>0.27655497535986889</v>
      </c>
    </row>
    <row r="181" spans="1:15" x14ac:dyDescent="0.35">
      <c r="A181" s="216">
        <f t="shared" si="20"/>
        <v>176</v>
      </c>
      <c r="B181" s="195" t="s">
        <v>1632</v>
      </c>
      <c r="C181" s="195">
        <f>димвенканали!C181</f>
        <v>650.29999999999995</v>
      </c>
      <c r="D181" s="195">
        <f>димвенканали!D181</f>
        <v>0</v>
      </c>
      <c r="E181" s="195">
        <f>димвенканали!E181</f>
        <v>0</v>
      </c>
      <c r="F181" s="195">
        <f t="shared" si="14"/>
        <v>650.29999999999995</v>
      </c>
      <c r="G181" s="195">
        <v>70</v>
      </c>
      <c r="H181" s="282">
        <v>70</v>
      </c>
      <c r="I181" s="209">
        <f t="shared" si="17"/>
        <v>2.3333333333333334E-2</v>
      </c>
      <c r="J181" s="209">
        <f t="shared" si="15"/>
        <v>99.900499999999994</v>
      </c>
      <c r="K181" s="202">
        <f t="shared" si="16"/>
        <v>21.978109999999997</v>
      </c>
      <c r="L181" s="202">
        <v>42.074666666666673</v>
      </c>
      <c r="M181" s="202">
        <v>4.9046666666666665</v>
      </c>
      <c r="N181" s="202">
        <f t="shared" si="18"/>
        <v>168.85794333333334</v>
      </c>
      <c r="O181" s="217">
        <f t="shared" si="19"/>
        <v>0.25966160746322214</v>
      </c>
    </row>
    <row r="182" spans="1:15" x14ac:dyDescent="0.35">
      <c r="A182" s="216">
        <f t="shared" si="20"/>
        <v>177</v>
      </c>
      <c r="B182" s="195" t="s">
        <v>1633</v>
      </c>
      <c r="C182" s="195">
        <f>димвенканали!C182</f>
        <v>630.21</v>
      </c>
      <c r="D182" s="195">
        <f>димвенканали!D182</f>
        <v>38.9</v>
      </c>
      <c r="E182" s="195">
        <f>димвенканали!E182</f>
        <v>33.799999999999997</v>
      </c>
      <c r="F182" s="195">
        <f t="shared" si="14"/>
        <v>702.91</v>
      </c>
      <c r="G182" s="195">
        <v>121.2</v>
      </c>
      <c r="H182" s="282">
        <v>92</v>
      </c>
      <c r="I182" s="209">
        <f t="shared" si="17"/>
        <v>3.0666666666666665E-2</v>
      </c>
      <c r="J182" s="209">
        <f t="shared" si="15"/>
        <v>131.2978</v>
      </c>
      <c r="K182" s="202">
        <f t="shared" si="16"/>
        <v>28.885515999999999</v>
      </c>
      <c r="L182" s="202">
        <v>55.298133333333325</v>
      </c>
      <c r="M182" s="202">
        <v>6.4461333333333322</v>
      </c>
      <c r="N182" s="202">
        <f t="shared" si="18"/>
        <v>221.92758266666667</v>
      </c>
      <c r="O182" s="217">
        <f t="shared" si="19"/>
        <v>0.31572688205697269</v>
      </c>
    </row>
    <row r="183" spans="1:15" x14ac:dyDescent="0.35">
      <c r="A183" s="216">
        <f t="shared" si="20"/>
        <v>178</v>
      </c>
      <c r="B183" s="195" t="s">
        <v>1634</v>
      </c>
      <c r="C183" s="195">
        <f>димвенканали!C183</f>
        <v>592.9</v>
      </c>
      <c r="D183" s="195">
        <f>димвенканали!D183</f>
        <v>0</v>
      </c>
      <c r="E183" s="195">
        <f>димвенканали!E183</f>
        <v>0</v>
      </c>
      <c r="F183" s="195">
        <f t="shared" si="14"/>
        <v>592.9</v>
      </c>
      <c r="G183" s="195">
        <v>90.8</v>
      </c>
      <c r="H183" s="282">
        <v>40</v>
      </c>
      <c r="I183" s="209">
        <f t="shared" si="17"/>
        <v>1.3333333333333334E-2</v>
      </c>
      <c r="J183" s="209">
        <f t="shared" si="15"/>
        <v>57.085999999999999</v>
      </c>
      <c r="K183" s="202">
        <f t="shared" si="16"/>
        <v>12.558920000000001</v>
      </c>
      <c r="L183" s="202">
        <v>24.042666666666669</v>
      </c>
      <c r="M183" s="202">
        <v>2.8026666666666666</v>
      </c>
      <c r="N183" s="202">
        <f t="shared" si="18"/>
        <v>96.490253333333342</v>
      </c>
      <c r="O183" s="217">
        <f t="shared" si="19"/>
        <v>0.16274287963119133</v>
      </c>
    </row>
    <row r="184" spans="1:15" x14ac:dyDescent="0.35">
      <c r="A184" s="216">
        <f t="shared" si="20"/>
        <v>179</v>
      </c>
      <c r="B184" s="195" t="s">
        <v>1635</v>
      </c>
      <c r="C184" s="195">
        <f>димвенканали!C184</f>
        <v>1130.92</v>
      </c>
      <c r="D184" s="195">
        <f>димвенканали!D184</f>
        <v>0</v>
      </c>
      <c r="E184" s="195">
        <f>димвенканали!E184</f>
        <v>114.2</v>
      </c>
      <c r="F184" s="195">
        <f t="shared" si="14"/>
        <v>1245.1200000000001</v>
      </c>
      <c r="G184" s="195">
        <v>206</v>
      </c>
      <c r="H184" s="282">
        <v>100</v>
      </c>
      <c r="I184" s="209">
        <f t="shared" si="17"/>
        <v>3.3333333333333333E-2</v>
      </c>
      <c r="J184" s="209">
        <f t="shared" si="15"/>
        <v>142.715</v>
      </c>
      <c r="K184" s="202">
        <f t="shared" si="16"/>
        <v>31.397300000000001</v>
      </c>
      <c r="L184" s="202">
        <v>60.106666666666669</v>
      </c>
      <c r="M184" s="202">
        <v>7.0066666666666668</v>
      </c>
      <c r="N184" s="202">
        <f t="shared" si="18"/>
        <v>241.22563333333335</v>
      </c>
      <c r="O184" s="217">
        <f t="shared" si="19"/>
        <v>0.19373685534995289</v>
      </c>
    </row>
    <row r="185" spans="1:15" x14ac:dyDescent="0.35">
      <c r="A185" s="216">
        <f t="shared" si="20"/>
        <v>180</v>
      </c>
      <c r="B185" s="195" t="s">
        <v>1636</v>
      </c>
      <c r="C185" s="195">
        <f>димвенканали!C185</f>
        <v>274.64999999999998</v>
      </c>
      <c r="D185" s="195">
        <f>димвенканали!D185</f>
        <v>0</v>
      </c>
      <c r="E185" s="195">
        <f>димвенканали!E185</f>
        <v>0</v>
      </c>
      <c r="F185" s="195">
        <f t="shared" ref="F185:F244" si="21">C185+D185+E185</f>
        <v>274.64999999999998</v>
      </c>
      <c r="G185" s="195">
        <v>170</v>
      </c>
      <c r="H185" s="282">
        <v>115</v>
      </c>
      <c r="I185" s="209">
        <f t="shared" si="17"/>
        <v>3.833333333333333E-2</v>
      </c>
      <c r="J185" s="209">
        <f t="shared" ref="J185:J245" si="22">I185*$J$2</f>
        <v>164.12224999999998</v>
      </c>
      <c r="K185" s="202">
        <f t="shared" si="16"/>
        <v>36.106894999999994</v>
      </c>
      <c r="L185" s="202">
        <v>69.12266666666666</v>
      </c>
      <c r="M185" s="202">
        <v>8.0576666666666661</v>
      </c>
      <c r="N185" s="202">
        <f t="shared" si="18"/>
        <v>277.40947833333325</v>
      </c>
      <c r="O185" s="217">
        <f t="shared" si="19"/>
        <v>1.0100472540809513</v>
      </c>
    </row>
    <row r="186" spans="1:15" x14ac:dyDescent="0.35">
      <c r="A186" s="216">
        <f t="shared" si="20"/>
        <v>181</v>
      </c>
      <c r="B186" s="195" t="s">
        <v>1637</v>
      </c>
      <c r="C186" s="195">
        <f>димвенканали!C186</f>
        <v>307.75</v>
      </c>
      <c r="D186" s="195">
        <f>димвенканали!D186</f>
        <v>138.30000000000001</v>
      </c>
      <c r="E186" s="195">
        <f>димвенканали!E186</f>
        <v>0</v>
      </c>
      <c r="F186" s="195">
        <f t="shared" si="21"/>
        <v>446.05</v>
      </c>
      <c r="G186" s="195">
        <v>150</v>
      </c>
      <c r="H186" s="282">
        <v>150</v>
      </c>
      <c r="I186" s="209">
        <f t="shared" si="17"/>
        <v>0.05</v>
      </c>
      <c r="J186" s="209">
        <f t="shared" si="22"/>
        <v>214.07249999999999</v>
      </c>
      <c r="K186" s="202">
        <f t="shared" ref="K186:K245" si="23">J186*0.22</f>
        <v>47.095949999999995</v>
      </c>
      <c r="L186" s="202">
        <v>90.16</v>
      </c>
      <c r="M186" s="202">
        <v>10.51</v>
      </c>
      <c r="N186" s="202">
        <f t="shared" si="18"/>
        <v>361.83844999999997</v>
      </c>
      <c r="O186" s="217">
        <f t="shared" si="19"/>
        <v>0.8112060307140454</v>
      </c>
    </row>
    <row r="187" spans="1:15" x14ac:dyDescent="0.35">
      <c r="A187" s="216">
        <f t="shared" si="20"/>
        <v>182</v>
      </c>
      <c r="B187" s="195" t="s">
        <v>1638</v>
      </c>
      <c r="C187" s="195">
        <f>димвенканали!C187</f>
        <v>625.9</v>
      </c>
      <c r="D187" s="195">
        <f>димвенканали!D187</f>
        <v>158.1</v>
      </c>
      <c r="E187" s="195">
        <f>димвенканали!E187</f>
        <v>0</v>
      </c>
      <c r="F187" s="195">
        <f t="shared" si="21"/>
        <v>784</v>
      </c>
      <c r="G187" s="195">
        <v>400</v>
      </c>
      <c r="H187" s="282">
        <v>355</v>
      </c>
      <c r="I187" s="209">
        <f t="shared" si="17"/>
        <v>0.11833333333333333</v>
      </c>
      <c r="J187" s="209">
        <f t="shared" si="22"/>
        <v>506.63824999999997</v>
      </c>
      <c r="K187" s="202">
        <f t="shared" si="23"/>
        <v>111.460415</v>
      </c>
      <c r="L187" s="202">
        <v>213.37866666666665</v>
      </c>
      <c r="M187" s="202">
        <v>24.873666666666665</v>
      </c>
      <c r="N187" s="202">
        <f t="shared" si="18"/>
        <v>856.35099833333322</v>
      </c>
      <c r="O187" s="217">
        <f t="shared" si="19"/>
        <v>1.0922844366496598</v>
      </c>
    </row>
    <row r="188" spans="1:15" x14ac:dyDescent="0.35">
      <c r="A188" s="216">
        <f t="shared" si="20"/>
        <v>183</v>
      </c>
      <c r="B188" s="227" t="s">
        <v>1639</v>
      </c>
      <c r="C188" s="195">
        <f>димвенканали!C188</f>
        <v>289.39999999999998</v>
      </c>
      <c r="D188" s="195">
        <f>димвенканали!D188</f>
        <v>0</v>
      </c>
      <c r="E188" s="195">
        <f>димвенканали!E188</f>
        <v>32.700000000000003</v>
      </c>
      <c r="F188" s="195">
        <f t="shared" si="21"/>
        <v>322.09999999999997</v>
      </c>
      <c r="G188" s="195">
        <v>180</v>
      </c>
      <c r="H188" s="282">
        <v>0</v>
      </c>
      <c r="I188" s="209">
        <f t="shared" si="17"/>
        <v>0</v>
      </c>
      <c r="J188" s="209">
        <f t="shared" si="22"/>
        <v>0</v>
      </c>
      <c r="K188" s="202">
        <f t="shared" si="23"/>
        <v>0</v>
      </c>
      <c r="L188" s="202">
        <v>0</v>
      </c>
      <c r="M188" s="202">
        <v>0</v>
      </c>
      <c r="N188" s="202">
        <f t="shared" si="18"/>
        <v>0</v>
      </c>
      <c r="O188" s="217">
        <f t="shared" si="19"/>
        <v>0</v>
      </c>
    </row>
    <row r="189" spans="1:15" x14ac:dyDescent="0.35">
      <c r="A189" s="216">
        <f t="shared" si="20"/>
        <v>184</v>
      </c>
      <c r="B189" s="200" t="s">
        <v>1640</v>
      </c>
      <c r="C189" s="195">
        <f>димвенканали!C189</f>
        <v>543.79999999999995</v>
      </c>
      <c r="D189" s="195">
        <f>димвенканали!D189</f>
        <v>0</v>
      </c>
      <c r="E189" s="195">
        <f>димвенканали!E189</f>
        <v>0</v>
      </c>
      <c r="F189" s="195">
        <f t="shared" si="21"/>
        <v>543.79999999999995</v>
      </c>
      <c r="G189" s="195">
        <v>206.87</v>
      </c>
      <c r="H189" s="282">
        <v>175</v>
      </c>
      <c r="I189" s="209">
        <f t="shared" si="17"/>
        <v>5.8333333333333334E-2</v>
      </c>
      <c r="J189" s="209">
        <f t="shared" si="22"/>
        <v>249.75125</v>
      </c>
      <c r="K189" s="202">
        <f t="shared" si="23"/>
        <v>54.945275000000002</v>
      </c>
      <c r="L189" s="202">
        <v>105.18666666666665</v>
      </c>
      <c r="M189" s="202">
        <v>12.261666666666667</v>
      </c>
      <c r="N189" s="202">
        <f t="shared" si="18"/>
        <v>422.14485833333333</v>
      </c>
      <c r="O189" s="217">
        <f t="shared" si="19"/>
        <v>0.77628697744268738</v>
      </c>
    </row>
    <row r="190" spans="1:15" x14ac:dyDescent="0.35">
      <c r="A190" s="216">
        <f t="shared" si="20"/>
        <v>185</v>
      </c>
      <c r="B190" s="195" t="s">
        <v>1641</v>
      </c>
      <c r="C190" s="195">
        <f>димвенканали!C190</f>
        <v>556.6</v>
      </c>
      <c r="D190" s="195">
        <f>димвенканали!D190</f>
        <v>0</v>
      </c>
      <c r="E190" s="195">
        <f>димвенканали!E190</f>
        <v>0</v>
      </c>
      <c r="F190" s="195">
        <f t="shared" si="21"/>
        <v>556.6</v>
      </c>
      <c r="G190" s="195">
        <v>132</v>
      </c>
      <c r="H190" s="282">
        <v>70</v>
      </c>
      <c r="I190" s="209">
        <f t="shared" si="17"/>
        <v>2.3333333333333334E-2</v>
      </c>
      <c r="J190" s="209">
        <f t="shared" si="22"/>
        <v>99.900499999999994</v>
      </c>
      <c r="K190" s="202">
        <f t="shared" si="23"/>
        <v>21.978109999999997</v>
      </c>
      <c r="L190" s="202">
        <v>42.074666666666673</v>
      </c>
      <c r="M190" s="202">
        <v>4.9046666666666665</v>
      </c>
      <c r="N190" s="202">
        <f t="shared" si="18"/>
        <v>168.85794333333334</v>
      </c>
      <c r="O190" s="217">
        <f t="shared" si="19"/>
        <v>0.3033739549646664</v>
      </c>
    </row>
    <row r="191" spans="1:15" x14ac:dyDescent="0.35">
      <c r="A191" s="216">
        <f t="shared" si="20"/>
        <v>186</v>
      </c>
      <c r="B191" s="195" t="s">
        <v>1642</v>
      </c>
      <c r="C191" s="195">
        <f>димвенканали!C191</f>
        <v>151.5</v>
      </c>
      <c r="D191" s="195">
        <f>димвенканали!D191</f>
        <v>0</v>
      </c>
      <c r="E191" s="195">
        <f>димвенканали!E191</f>
        <v>0</v>
      </c>
      <c r="F191" s="195">
        <f t="shared" si="21"/>
        <v>151.5</v>
      </c>
      <c r="G191" s="195">
        <v>90</v>
      </c>
      <c r="H191" s="282">
        <v>76</v>
      </c>
      <c r="I191" s="209">
        <f t="shared" si="17"/>
        <v>2.5333333333333333E-2</v>
      </c>
      <c r="J191" s="209">
        <f t="shared" si="22"/>
        <v>108.46339999999999</v>
      </c>
      <c r="K191" s="202">
        <f t="shared" si="23"/>
        <v>23.861947999999998</v>
      </c>
      <c r="L191" s="202">
        <v>45.681066666666659</v>
      </c>
      <c r="M191" s="202">
        <v>5.3250666666666664</v>
      </c>
      <c r="N191" s="202">
        <f t="shared" si="18"/>
        <v>183.3314813333333</v>
      </c>
      <c r="O191" s="217">
        <f t="shared" si="19"/>
        <v>1.2101087876787677</v>
      </c>
    </row>
    <row r="192" spans="1:15" x14ac:dyDescent="0.35">
      <c r="A192" s="216">
        <f t="shared" si="20"/>
        <v>187</v>
      </c>
      <c r="B192" s="195" t="s">
        <v>1643</v>
      </c>
      <c r="C192" s="195">
        <f>димвенканали!C192</f>
        <v>287.89999999999998</v>
      </c>
      <c r="D192" s="195">
        <f>димвенканали!D192</f>
        <v>71.900000000000006</v>
      </c>
      <c r="E192" s="195">
        <f>димвенканали!E192</f>
        <v>0</v>
      </c>
      <c r="F192" s="195">
        <f t="shared" si="21"/>
        <v>359.79999999999995</v>
      </c>
      <c r="G192" s="195">
        <v>180</v>
      </c>
      <c r="H192" s="282">
        <v>155</v>
      </c>
      <c r="I192" s="209">
        <f t="shared" si="17"/>
        <v>5.1666666666666666E-2</v>
      </c>
      <c r="J192" s="209">
        <f t="shared" si="22"/>
        <v>221.20824999999999</v>
      </c>
      <c r="K192" s="202">
        <f t="shared" si="23"/>
        <v>48.665815000000002</v>
      </c>
      <c r="L192" s="202">
        <v>93.165333333333322</v>
      </c>
      <c r="M192" s="202">
        <v>10.860333333333333</v>
      </c>
      <c r="N192" s="202">
        <f t="shared" si="18"/>
        <v>373.89973166666664</v>
      </c>
      <c r="O192" s="217">
        <f t="shared" si="19"/>
        <v>1.0391876922364276</v>
      </c>
    </row>
    <row r="193" spans="1:15" x14ac:dyDescent="0.35">
      <c r="A193" s="216">
        <f t="shared" si="20"/>
        <v>188</v>
      </c>
      <c r="B193" s="195" t="s">
        <v>1644</v>
      </c>
      <c r="C193" s="195">
        <f>димвенканали!C193</f>
        <v>383</v>
      </c>
      <c r="D193" s="195">
        <f>димвенканали!D193</f>
        <v>0</v>
      </c>
      <c r="E193" s="195">
        <f>димвенканали!E193</f>
        <v>0</v>
      </c>
      <c r="F193" s="195">
        <f t="shared" si="21"/>
        <v>383</v>
      </c>
      <c r="G193" s="195">
        <v>64.739999999999995</v>
      </c>
      <c r="H193" s="282">
        <v>64.739999999999995</v>
      </c>
      <c r="I193" s="209">
        <f t="shared" si="17"/>
        <v>2.1579999999999998E-2</v>
      </c>
      <c r="J193" s="209">
        <f t="shared" si="22"/>
        <v>92.39369099999999</v>
      </c>
      <c r="K193" s="202">
        <f t="shared" si="23"/>
        <v>20.326612019999999</v>
      </c>
      <c r="L193" s="202">
        <v>38.913055999999997</v>
      </c>
      <c r="M193" s="202">
        <v>4.5361159999999998</v>
      </c>
      <c r="N193" s="202">
        <f t="shared" si="18"/>
        <v>156.16947501999999</v>
      </c>
      <c r="O193" s="217">
        <f t="shared" si="19"/>
        <v>0.40775319848563968</v>
      </c>
    </row>
    <row r="194" spans="1:15" x14ac:dyDescent="0.35">
      <c r="A194" s="216">
        <f t="shared" si="20"/>
        <v>189</v>
      </c>
      <c r="B194" s="195" t="s">
        <v>1645</v>
      </c>
      <c r="C194" s="195">
        <f>димвенканали!C194</f>
        <v>353.6</v>
      </c>
      <c r="D194" s="195">
        <f>димвенканали!D194</f>
        <v>0</v>
      </c>
      <c r="E194" s="195">
        <f>димвенканали!E194</f>
        <v>0</v>
      </c>
      <c r="F194" s="195">
        <f t="shared" si="21"/>
        <v>353.6</v>
      </c>
      <c r="G194" s="195">
        <v>112</v>
      </c>
      <c r="H194" s="282">
        <v>112</v>
      </c>
      <c r="I194" s="209">
        <f t="shared" si="17"/>
        <v>3.7333333333333336E-2</v>
      </c>
      <c r="J194" s="209">
        <f t="shared" si="22"/>
        <v>159.8408</v>
      </c>
      <c r="K194" s="202">
        <f t="shared" si="23"/>
        <v>35.164976000000003</v>
      </c>
      <c r="L194" s="202">
        <v>67.319466666666671</v>
      </c>
      <c r="M194" s="202">
        <v>7.8474666666666675</v>
      </c>
      <c r="N194" s="202">
        <f t="shared" si="18"/>
        <v>270.17270933333333</v>
      </c>
      <c r="O194" s="217">
        <f t="shared" si="19"/>
        <v>0.76406309200603317</v>
      </c>
    </row>
    <row r="195" spans="1:15" x14ac:dyDescent="0.35">
      <c r="A195" s="216">
        <f t="shared" si="20"/>
        <v>190</v>
      </c>
      <c r="B195" s="195" t="s">
        <v>1646</v>
      </c>
      <c r="C195" s="195">
        <f>димвенканали!C195</f>
        <v>500.84</v>
      </c>
      <c r="D195" s="195">
        <f>димвенканали!D195</f>
        <v>0</v>
      </c>
      <c r="E195" s="195">
        <f>димвенканали!E195</f>
        <v>47.4</v>
      </c>
      <c r="F195" s="195">
        <f t="shared" si="21"/>
        <v>548.24</v>
      </c>
      <c r="G195" s="195">
        <v>206</v>
      </c>
      <c r="H195" s="282">
        <v>115</v>
      </c>
      <c r="I195" s="209">
        <f t="shared" si="17"/>
        <v>3.833333333333333E-2</v>
      </c>
      <c r="J195" s="209">
        <f t="shared" si="22"/>
        <v>164.12224999999998</v>
      </c>
      <c r="K195" s="202">
        <f t="shared" si="23"/>
        <v>36.106894999999994</v>
      </c>
      <c r="L195" s="202">
        <v>69.12266666666666</v>
      </c>
      <c r="M195" s="202">
        <v>8.0576666666666661</v>
      </c>
      <c r="N195" s="202">
        <f t="shared" si="18"/>
        <v>277.40947833333325</v>
      </c>
      <c r="O195" s="217">
        <f t="shared" si="19"/>
        <v>0.50600006992071589</v>
      </c>
    </row>
    <row r="196" spans="1:15" x14ac:dyDescent="0.35">
      <c r="A196" s="216">
        <f t="shared" si="20"/>
        <v>191</v>
      </c>
      <c r="B196" s="195" t="s">
        <v>1647</v>
      </c>
      <c r="C196" s="195">
        <f>димвенканали!C196</f>
        <v>250.8</v>
      </c>
      <c r="D196" s="195">
        <f>димвенканали!D196</f>
        <v>36.200000000000003</v>
      </c>
      <c r="E196" s="195">
        <f>димвенканали!E196</f>
        <v>0</v>
      </c>
      <c r="F196" s="195">
        <f t="shared" si="21"/>
        <v>287</v>
      </c>
      <c r="G196" s="195">
        <v>155</v>
      </c>
      <c r="H196" s="282">
        <v>125</v>
      </c>
      <c r="I196" s="209">
        <f t="shared" ref="I196:I258" si="24">H196/3000</f>
        <v>4.1666666666666664E-2</v>
      </c>
      <c r="J196" s="209">
        <f t="shared" si="22"/>
        <v>178.39374999999998</v>
      </c>
      <c r="K196" s="202">
        <f t="shared" si="23"/>
        <v>39.246624999999995</v>
      </c>
      <c r="L196" s="202">
        <v>75.133333333333326</v>
      </c>
      <c r="M196" s="202">
        <v>8.7583333333333329</v>
      </c>
      <c r="N196" s="202">
        <f t="shared" ref="N196:N258" si="25">J196+K196+L196+M196</f>
        <v>301.5320416666666</v>
      </c>
      <c r="O196" s="217">
        <f t="shared" ref="O196:O258" si="26">N196/F196</f>
        <v>1.0506342915214864</v>
      </c>
    </row>
    <row r="197" spans="1:15" x14ac:dyDescent="0.35">
      <c r="A197" s="216">
        <f t="shared" si="20"/>
        <v>192</v>
      </c>
      <c r="B197" s="195" t="s">
        <v>1648</v>
      </c>
      <c r="C197" s="195">
        <f>димвенканали!C197</f>
        <v>163</v>
      </c>
      <c r="D197" s="195">
        <f>димвенканали!D197</f>
        <v>0</v>
      </c>
      <c r="E197" s="195">
        <f>димвенканали!E197</f>
        <v>0</v>
      </c>
      <c r="F197" s="195">
        <f t="shared" si="21"/>
        <v>163</v>
      </c>
      <c r="G197" s="195">
        <v>94.74</v>
      </c>
      <c r="H197" s="282">
        <v>94.74</v>
      </c>
      <c r="I197" s="209">
        <f t="shared" si="24"/>
        <v>3.1579999999999997E-2</v>
      </c>
      <c r="J197" s="209">
        <f t="shared" si="22"/>
        <v>135.20819099999997</v>
      </c>
      <c r="K197" s="202">
        <f t="shared" si="23"/>
        <v>29.745802019999992</v>
      </c>
      <c r="L197" s="202">
        <v>56.945055999999994</v>
      </c>
      <c r="M197" s="202">
        <v>6.6381159999999992</v>
      </c>
      <c r="N197" s="202">
        <f t="shared" si="25"/>
        <v>228.53716501999995</v>
      </c>
      <c r="O197" s="217">
        <f t="shared" si="26"/>
        <v>1.4020684970552144</v>
      </c>
    </row>
    <row r="198" spans="1:15" x14ac:dyDescent="0.35">
      <c r="A198" s="216">
        <f t="shared" si="20"/>
        <v>193</v>
      </c>
      <c r="B198" s="195" t="s">
        <v>1649</v>
      </c>
      <c r="C198" s="195">
        <f>димвенканали!C198</f>
        <v>250.48</v>
      </c>
      <c r="D198" s="195">
        <f>димвенканали!D198</f>
        <v>0</v>
      </c>
      <c r="E198" s="195">
        <f>димвенканали!E198</f>
        <v>0</v>
      </c>
      <c r="F198" s="195">
        <f t="shared" si="21"/>
        <v>250.48</v>
      </c>
      <c r="G198" s="195">
        <v>83.74</v>
      </c>
      <c r="H198" s="282">
        <v>83.74</v>
      </c>
      <c r="I198" s="209">
        <f t="shared" si="24"/>
        <v>2.7913333333333332E-2</v>
      </c>
      <c r="J198" s="209">
        <f t="shared" si="22"/>
        <v>119.50954099999998</v>
      </c>
      <c r="K198" s="202">
        <f t="shared" si="23"/>
        <v>26.292099019999998</v>
      </c>
      <c r="L198" s="202">
        <v>50.33332266666666</v>
      </c>
      <c r="M198" s="202">
        <v>5.867382666666666</v>
      </c>
      <c r="N198" s="202">
        <f t="shared" si="25"/>
        <v>202.00234535333331</v>
      </c>
      <c r="O198" s="217">
        <f t="shared" si="26"/>
        <v>0.8064609763387629</v>
      </c>
    </row>
    <row r="199" spans="1:15" x14ac:dyDescent="0.35">
      <c r="A199" s="216">
        <f t="shared" ref="A199:A262" si="27">A198+1</f>
        <v>194</v>
      </c>
      <c r="B199" s="195" t="s">
        <v>1650</v>
      </c>
      <c r="C199" s="195">
        <f>димвенканали!C199</f>
        <v>849.38</v>
      </c>
      <c r="D199" s="195">
        <f>димвенканали!D199</f>
        <v>0</v>
      </c>
      <c r="E199" s="195">
        <f>димвенканали!E199</f>
        <v>0</v>
      </c>
      <c r="F199" s="195">
        <f t="shared" si="21"/>
        <v>849.38</v>
      </c>
      <c r="G199" s="195">
        <v>153</v>
      </c>
      <c r="H199" s="282">
        <v>153</v>
      </c>
      <c r="I199" s="209">
        <f t="shared" si="24"/>
        <v>5.0999999999999997E-2</v>
      </c>
      <c r="J199" s="209">
        <f t="shared" si="22"/>
        <v>218.35394999999997</v>
      </c>
      <c r="K199" s="202">
        <f t="shared" si="23"/>
        <v>48.037868999999993</v>
      </c>
      <c r="L199" s="202">
        <v>91.963199999999986</v>
      </c>
      <c r="M199" s="202">
        <v>10.7202</v>
      </c>
      <c r="N199" s="202">
        <f t="shared" si="25"/>
        <v>369.07521899999989</v>
      </c>
      <c r="O199" s="217">
        <f t="shared" si="26"/>
        <v>0.43452308625114777</v>
      </c>
    </row>
    <row r="200" spans="1:15" x14ac:dyDescent="0.35">
      <c r="A200" s="216">
        <f t="shared" si="27"/>
        <v>195</v>
      </c>
      <c r="B200" s="195" t="s">
        <v>1651</v>
      </c>
      <c r="C200" s="195">
        <f>димвенканали!C200</f>
        <v>413.7</v>
      </c>
      <c r="D200" s="195">
        <f>димвенканали!D200</f>
        <v>0</v>
      </c>
      <c r="E200" s="195">
        <f>димвенканали!E200</f>
        <v>0</v>
      </c>
      <c r="F200" s="195">
        <f t="shared" si="21"/>
        <v>413.7</v>
      </c>
      <c r="G200" s="195">
        <v>260</v>
      </c>
      <c r="H200" s="282">
        <v>260</v>
      </c>
      <c r="I200" s="209">
        <f t="shared" si="24"/>
        <v>8.666666666666667E-2</v>
      </c>
      <c r="J200" s="209">
        <f t="shared" si="22"/>
        <v>371.05899999999997</v>
      </c>
      <c r="K200" s="202">
        <f t="shared" si="23"/>
        <v>81.632979999999989</v>
      </c>
      <c r="L200" s="202">
        <v>156.27733333333333</v>
      </c>
      <c r="M200" s="202">
        <v>18.217333333333336</v>
      </c>
      <c r="N200" s="202">
        <f t="shared" si="25"/>
        <v>627.18664666666666</v>
      </c>
      <c r="O200" s="217">
        <f t="shared" si="26"/>
        <v>1.5160421722665378</v>
      </c>
    </row>
    <row r="201" spans="1:15" x14ac:dyDescent="0.35">
      <c r="A201" s="216">
        <f t="shared" si="27"/>
        <v>196</v>
      </c>
      <c r="B201" s="195" t="s">
        <v>1652</v>
      </c>
      <c r="C201" s="195">
        <f>димвенканали!C201</f>
        <v>301.8</v>
      </c>
      <c r="D201" s="195">
        <f>димвенканали!D201</f>
        <v>0</v>
      </c>
      <c r="E201" s="195">
        <f>димвенканали!E201</f>
        <v>0</v>
      </c>
      <c r="F201" s="195">
        <f t="shared" si="21"/>
        <v>301.8</v>
      </c>
      <c r="G201" s="195">
        <v>190</v>
      </c>
      <c r="H201" s="282">
        <v>125</v>
      </c>
      <c r="I201" s="209">
        <f t="shared" si="24"/>
        <v>4.1666666666666664E-2</v>
      </c>
      <c r="J201" s="209">
        <f t="shared" si="22"/>
        <v>178.39374999999998</v>
      </c>
      <c r="K201" s="202">
        <f t="shared" si="23"/>
        <v>39.246624999999995</v>
      </c>
      <c r="L201" s="202">
        <v>75.133333333333326</v>
      </c>
      <c r="M201" s="202">
        <v>8.7583333333333329</v>
      </c>
      <c r="N201" s="202">
        <f t="shared" si="25"/>
        <v>301.5320416666666</v>
      </c>
      <c r="O201" s="217">
        <f t="shared" si="26"/>
        <v>0.99911213275900124</v>
      </c>
    </row>
    <row r="202" spans="1:15" x14ac:dyDescent="0.35">
      <c r="A202" s="216">
        <f t="shared" si="27"/>
        <v>197</v>
      </c>
      <c r="B202" s="195" t="s">
        <v>1653</v>
      </c>
      <c r="C202" s="195">
        <f>димвенканали!C202</f>
        <v>392</v>
      </c>
      <c r="D202" s="195">
        <f>димвенканали!D202</f>
        <v>0</v>
      </c>
      <c r="E202" s="195">
        <f>димвенканали!E202</f>
        <v>25.1</v>
      </c>
      <c r="F202" s="195">
        <f t="shared" si="21"/>
        <v>417.1</v>
      </c>
      <c r="G202" s="195">
        <v>197.9</v>
      </c>
      <c r="H202" s="282">
        <v>95</v>
      </c>
      <c r="I202" s="209">
        <f t="shared" si="24"/>
        <v>3.1666666666666669E-2</v>
      </c>
      <c r="J202" s="209">
        <f t="shared" si="22"/>
        <v>135.57925</v>
      </c>
      <c r="K202" s="202">
        <f t="shared" si="23"/>
        <v>29.827435000000001</v>
      </c>
      <c r="L202" s="202">
        <v>57.101333333333336</v>
      </c>
      <c r="M202" s="202">
        <v>6.6563333333333343</v>
      </c>
      <c r="N202" s="202">
        <f t="shared" si="25"/>
        <v>229.16435166666668</v>
      </c>
      <c r="O202" s="217">
        <f t="shared" si="26"/>
        <v>0.54942304403420439</v>
      </c>
    </row>
    <row r="203" spans="1:15" x14ac:dyDescent="0.35">
      <c r="A203" s="216">
        <f t="shared" si="27"/>
        <v>198</v>
      </c>
      <c r="B203" s="195" t="s">
        <v>1654</v>
      </c>
      <c r="C203" s="195">
        <f>димвенканали!C203</f>
        <v>191.3</v>
      </c>
      <c r="D203" s="195">
        <f>димвенканали!D203</f>
        <v>0</v>
      </c>
      <c r="E203" s="195">
        <f>димвенканали!E203</f>
        <v>0</v>
      </c>
      <c r="F203" s="195">
        <f t="shared" si="21"/>
        <v>191.3</v>
      </c>
      <c r="G203" s="195">
        <v>120</v>
      </c>
      <c r="H203" s="282">
        <v>120</v>
      </c>
      <c r="I203" s="209">
        <f t="shared" si="24"/>
        <v>0.04</v>
      </c>
      <c r="J203" s="209">
        <f t="shared" si="22"/>
        <v>171.25800000000001</v>
      </c>
      <c r="K203" s="202">
        <f t="shared" si="23"/>
        <v>37.676760000000002</v>
      </c>
      <c r="L203" s="202">
        <v>72.128</v>
      </c>
      <c r="M203" s="202">
        <v>8.4079999999999995</v>
      </c>
      <c r="N203" s="202">
        <f t="shared" si="25"/>
        <v>289.47076000000004</v>
      </c>
      <c r="O203" s="217">
        <f t="shared" si="26"/>
        <v>1.513176999477261</v>
      </c>
    </row>
    <row r="204" spans="1:15" x14ac:dyDescent="0.35">
      <c r="A204" s="216">
        <f t="shared" si="27"/>
        <v>199</v>
      </c>
      <c r="B204" s="195" t="s">
        <v>1655</v>
      </c>
      <c r="C204" s="195">
        <f>димвенканали!C204</f>
        <v>319.3</v>
      </c>
      <c r="D204" s="195">
        <f>димвенканали!D204</f>
        <v>0</v>
      </c>
      <c r="E204" s="195">
        <f>димвенканали!E204</f>
        <v>0</v>
      </c>
      <c r="F204" s="195">
        <f t="shared" si="21"/>
        <v>319.3</v>
      </c>
      <c r="G204" s="195">
        <v>150</v>
      </c>
      <c r="H204" s="282">
        <v>150</v>
      </c>
      <c r="I204" s="209">
        <f t="shared" si="24"/>
        <v>0.05</v>
      </c>
      <c r="J204" s="209">
        <f t="shared" si="22"/>
        <v>214.07249999999999</v>
      </c>
      <c r="K204" s="202">
        <f t="shared" si="23"/>
        <v>47.095949999999995</v>
      </c>
      <c r="L204" s="202">
        <v>90.16</v>
      </c>
      <c r="M204" s="202">
        <v>10.51</v>
      </c>
      <c r="N204" s="202">
        <f t="shared" si="25"/>
        <v>361.83844999999997</v>
      </c>
      <c r="O204" s="217">
        <f t="shared" si="26"/>
        <v>1.1332240839336045</v>
      </c>
    </row>
    <row r="205" spans="1:15" x14ac:dyDescent="0.35">
      <c r="A205" s="216">
        <f t="shared" si="27"/>
        <v>200</v>
      </c>
      <c r="B205" s="195" t="s">
        <v>1656</v>
      </c>
      <c r="C205" s="195">
        <f>димвенканали!C205</f>
        <v>481.74</v>
      </c>
      <c r="D205" s="195">
        <f>димвенканали!D205</f>
        <v>0</v>
      </c>
      <c r="E205" s="195">
        <f>димвенканали!E205</f>
        <v>0</v>
      </c>
      <c r="F205" s="195">
        <f t="shared" si="21"/>
        <v>481.74</v>
      </c>
      <c r="G205" s="195">
        <v>172</v>
      </c>
      <c r="H205" s="282">
        <v>172</v>
      </c>
      <c r="I205" s="209">
        <f t="shared" si="24"/>
        <v>5.7333333333333333E-2</v>
      </c>
      <c r="J205" s="209">
        <f t="shared" si="22"/>
        <v>245.46979999999999</v>
      </c>
      <c r="K205" s="202">
        <f t="shared" si="23"/>
        <v>54.003355999999997</v>
      </c>
      <c r="L205" s="202">
        <v>103.38346666666668</v>
      </c>
      <c r="M205" s="202">
        <v>12.051466666666666</v>
      </c>
      <c r="N205" s="202">
        <f t="shared" si="25"/>
        <v>414.90808933333335</v>
      </c>
      <c r="O205" s="217">
        <f t="shared" si="26"/>
        <v>0.86126974993426608</v>
      </c>
    </row>
    <row r="206" spans="1:15" x14ac:dyDescent="0.35">
      <c r="A206" s="216">
        <f t="shared" si="27"/>
        <v>201</v>
      </c>
      <c r="B206" s="195" t="s">
        <v>1657</v>
      </c>
      <c r="C206" s="195">
        <f>димвенканали!C206</f>
        <v>503.3</v>
      </c>
      <c r="D206" s="195">
        <f>димвенканали!D206</f>
        <v>0</v>
      </c>
      <c r="E206" s="195">
        <f>димвенканали!E206</f>
        <v>0</v>
      </c>
      <c r="F206" s="195">
        <f t="shared" si="21"/>
        <v>503.3</v>
      </c>
      <c r="G206" s="195">
        <v>186</v>
      </c>
      <c r="H206" s="282">
        <v>186</v>
      </c>
      <c r="I206" s="209">
        <f t="shared" si="24"/>
        <v>6.2E-2</v>
      </c>
      <c r="J206" s="209">
        <f t="shared" si="22"/>
        <v>265.44990000000001</v>
      </c>
      <c r="K206" s="202">
        <f t="shared" si="23"/>
        <v>58.398978000000007</v>
      </c>
      <c r="L206" s="202">
        <v>111.7984</v>
      </c>
      <c r="M206" s="202">
        <v>13.032399999999999</v>
      </c>
      <c r="N206" s="202">
        <f t="shared" si="25"/>
        <v>448.67967800000002</v>
      </c>
      <c r="O206" s="217">
        <f t="shared" si="26"/>
        <v>0.89147561692827337</v>
      </c>
    </row>
    <row r="207" spans="1:15" x14ac:dyDescent="0.35">
      <c r="A207" s="216">
        <f t="shared" si="27"/>
        <v>202</v>
      </c>
      <c r="B207" s="195" t="s">
        <v>1658</v>
      </c>
      <c r="C207" s="195">
        <f>димвенканали!C207</f>
        <v>677.33</v>
      </c>
      <c r="D207" s="195">
        <f>димвенканали!D207</f>
        <v>0</v>
      </c>
      <c r="E207" s="195">
        <f>димвенканали!E207</f>
        <v>50</v>
      </c>
      <c r="F207" s="195">
        <f t="shared" si="21"/>
        <v>727.33</v>
      </c>
      <c r="G207" s="195">
        <v>420</v>
      </c>
      <c r="H207" s="282">
        <v>237</v>
      </c>
      <c r="I207" s="209">
        <f t="shared" si="24"/>
        <v>7.9000000000000001E-2</v>
      </c>
      <c r="J207" s="209">
        <f t="shared" si="22"/>
        <v>338.23455000000001</v>
      </c>
      <c r="K207" s="202">
        <f t="shared" si="23"/>
        <v>74.411601000000005</v>
      </c>
      <c r="L207" s="202">
        <v>142.45280000000002</v>
      </c>
      <c r="M207" s="202">
        <v>16.605799999999999</v>
      </c>
      <c r="N207" s="202">
        <f t="shared" si="25"/>
        <v>571.7047510000001</v>
      </c>
      <c r="O207" s="217">
        <f t="shared" si="26"/>
        <v>0.78603213259455829</v>
      </c>
    </row>
    <row r="208" spans="1:15" x14ac:dyDescent="0.35">
      <c r="A208" s="216">
        <f t="shared" si="27"/>
        <v>203</v>
      </c>
      <c r="B208" s="195" t="s">
        <v>1659</v>
      </c>
      <c r="C208" s="195">
        <f>димвенканали!C208</f>
        <v>628.35</v>
      </c>
      <c r="D208" s="195">
        <f>димвенканали!D208</f>
        <v>0</v>
      </c>
      <c r="E208" s="195">
        <f>димвенканали!E208</f>
        <v>0</v>
      </c>
      <c r="F208" s="195">
        <f t="shared" si="21"/>
        <v>628.35</v>
      </c>
      <c r="G208" s="195">
        <v>310.8</v>
      </c>
      <c r="H208" s="282">
        <v>215</v>
      </c>
      <c r="I208" s="209">
        <f t="shared" si="24"/>
        <v>7.166666666666667E-2</v>
      </c>
      <c r="J208" s="209">
        <f t="shared" si="22"/>
        <v>306.83724999999998</v>
      </c>
      <c r="K208" s="202">
        <f t="shared" si="23"/>
        <v>67.504194999999996</v>
      </c>
      <c r="L208" s="202">
        <v>129.22933333333333</v>
      </c>
      <c r="M208" s="202">
        <v>15.064333333333334</v>
      </c>
      <c r="N208" s="202">
        <f t="shared" si="25"/>
        <v>518.6351116666666</v>
      </c>
      <c r="O208" s="217">
        <f t="shared" si="26"/>
        <v>0.82539207713323237</v>
      </c>
    </row>
    <row r="209" spans="1:15" x14ac:dyDescent="0.35">
      <c r="A209" s="216">
        <f t="shared" si="27"/>
        <v>204</v>
      </c>
      <c r="B209" s="195" t="s">
        <v>1660</v>
      </c>
      <c r="C209" s="195">
        <f>димвенканали!C209</f>
        <v>2579</v>
      </c>
      <c r="D209" s="195">
        <f>димвенканали!D209</f>
        <v>0</v>
      </c>
      <c r="E209" s="195">
        <f>димвенканали!E209</f>
        <v>238.6</v>
      </c>
      <c r="F209" s="195">
        <f t="shared" si="21"/>
        <v>2817.6</v>
      </c>
      <c r="G209" s="195">
        <v>900</v>
      </c>
      <c r="H209" s="282">
        <v>335</v>
      </c>
      <c r="I209" s="209">
        <f t="shared" si="24"/>
        <v>0.11166666666666666</v>
      </c>
      <c r="J209" s="209">
        <f t="shared" si="22"/>
        <v>478.09524999999996</v>
      </c>
      <c r="K209" s="202">
        <f t="shared" si="23"/>
        <v>105.180955</v>
      </c>
      <c r="L209" s="202">
        <v>201.35733333333334</v>
      </c>
      <c r="M209" s="202">
        <v>23.472333333333331</v>
      </c>
      <c r="N209" s="202">
        <f t="shared" si="25"/>
        <v>808.10587166666676</v>
      </c>
      <c r="O209" s="217">
        <f t="shared" si="26"/>
        <v>0.28680645644046948</v>
      </c>
    </row>
    <row r="210" spans="1:15" x14ac:dyDescent="0.35">
      <c r="A210" s="216">
        <f t="shared" si="27"/>
        <v>205</v>
      </c>
      <c r="B210" s="195" t="s">
        <v>1661</v>
      </c>
      <c r="C210" s="195">
        <f>димвенканали!C210</f>
        <v>595.66</v>
      </c>
      <c r="D210" s="195">
        <f>димвенканали!D210</f>
        <v>33.6</v>
      </c>
      <c r="E210" s="195">
        <f>димвенканали!E210</f>
        <v>0</v>
      </c>
      <c r="F210" s="195">
        <f t="shared" si="21"/>
        <v>629.26</v>
      </c>
      <c r="G210" s="195">
        <v>370</v>
      </c>
      <c r="H210" s="282">
        <v>275</v>
      </c>
      <c r="I210" s="209">
        <f t="shared" si="24"/>
        <v>9.166666666666666E-2</v>
      </c>
      <c r="J210" s="209">
        <f t="shared" si="22"/>
        <v>392.46624999999995</v>
      </c>
      <c r="K210" s="202">
        <f t="shared" si="23"/>
        <v>86.342574999999982</v>
      </c>
      <c r="L210" s="202">
        <v>165.29333333333332</v>
      </c>
      <c r="M210" s="202">
        <v>19.268333333333331</v>
      </c>
      <c r="N210" s="202">
        <f t="shared" si="25"/>
        <v>663.37049166666657</v>
      </c>
      <c r="O210" s="217">
        <f t="shared" si="26"/>
        <v>1.054207309644132</v>
      </c>
    </row>
    <row r="211" spans="1:15" x14ac:dyDescent="0.35">
      <c r="A211" s="216">
        <f t="shared" si="27"/>
        <v>206</v>
      </c>
      <c r="B211" s="195" t="s">
        <v>1662</v>
      </c>
      <c r="C211" s="195">
        <f>димвенканали!C211</f>
        <v>531.4</v>
      </c>
      <c r="D211" s="195">
        <f>димвенканали!D211</f>
        <v>0</v>
      </c>
      <c r="E211" s="195">
        <f>димвенканали!E211</f>
        <v>0</v>
      </c>
      <c r="F211" s="195">
        <f t="shared" si="21"/>
        <v>531.4</v>
      </c>
      <c r="G211" s="195">
        <v>196.18</v>
      </c>
      <c r="H211" s="282">
        <v>145</v>
      </c>
      <c r="I211" s="209">
        <f t="shared" si="24"/>
        <v>4.8333333333333332E-2</v>
      </c>
      <c r="J211" s="209">
        <f t="shared" si="22"/>
        <v>206.93674999999999</v>
      </c>
      <c r="K211" s="202">
        <f t="shared" si="23"/>
        <v>45.526084999999995</v>
      </c>
      <c r="L211" s="202">
        <v>87.154666666666671</v>
      </c>
      <c r="M211" s="202">
        <v>10.159666666666666</v>
      </c>
      <c r="N211" s="202">
        <f t="shared" si="25"/>
        <v>349.77716833333335</v>
      </c>
      <c r="O211" s="217">
        <f t="shared" si="26"/>
        <v>0.65821823171496685</v>
      </c>
    </row>
    <row r="212" spans="1:15" x14ac:dyDescent="0.35">
      <c r="A212" s="216">
        <f t="shared" si="27"/>
        <v>207</v>
      </c>
      <c r="B212" s="195" t="s">
        <v>1663</v>
      </c>
      <c r="C212" s="195">
        <f>димвенканали!C212</f>
        <v>423.85</v>
      </c>
      <c r="D212" s="195">
        <f>димвенканали!D212</f>
        <v>0</v>
      </c>
      <c r="E212" s="195">
        <f>димвенканали!E212</f>
        <v>0</v>
      </c>
      <c r="F212" s="195">
        <f t="shared" si="21"/>
        <v>423.85</v>
      </c>
      <c r="G212" s="195">
        <v>157.21</v>
      </c>
      <c r="H212" s="282">
        <v>58</v>
      </c>
      <c r="I212" s="209">
        <f t="shared" si="24"/>
        <v>1.9333333333333334E-2</v>
      </c>
      <c r="J212" s="209">
        <f t="shared" si="22"/>
        <v>82.774699999999996</v>
      </c>
      <c r="K212" s="202">
        <f t="shared" si="23"/>
        <v>18.210433999999999</v>
      </c>
      <c r="L212" s="202">
        <v>34.861866666666671</v>
      </c>
      <c r="M212" s="202">
        <v>4.0638666666666667</v>
      </c>
      <c r="N212" s="202">
        <f t="shared" si="25"/>
        <v>139.9108673333333</v>
      </c>
      <c r="O212" s="217">
        <f t="shared" si="26"/>
        <v>0.33009523966812149</v>
      </c>
    </row>
    <row r="213" spans="1:15" x14ac:dyDescent="0.35">
      <c r="A213" s="216">
        <f t="shared" si="27"/>
        <v>208</v>
      </c>
      <c r="B213" s="195" t="s">
        <v>1664</v>
      </c>
      <c r="C213" s="195">
        <f>димвенканали!C213</f>
        <v>379.4</v>
      </c>
      <c r="D213" s="195">
        <f>димвенканали!D213</f>
        <v>0</v>
      </c>
      <c r="E213" s="195">
        <f>димвенканали!E213</f>
        <v>0</v>
      </c>
      <c r="F213" s="195">
        <f t="shared" si="21"/>
        <v>379.4</v>
      </c>
      <c r="G213" s="195">
        <v>76</v>
      </c>
      <c r="H213" s="282">
        <v>58</v>
      </c>
      <c r="I213" s="209">
        <f t="shared" si="24"/>
        <v>1.9333333333333334E-2</v>
      </c>
      <c r="J213" s="209">
        <f t="shared" si="22"/>
        <v>82.774699999999996</v>
      </c>
      <c r="K213" s="202">
        <f t="shared" si="23"/>
        <v>18.210433999999999</v>
      </c>
      <c r="L213" s="202">
        <v>34.861866666666671</v>
      </c>
      <c r="M213" s="202">
        <v>4.0638666666666667</v>
      </c>
      <c r="N213" s="202">
        <f t="shared" si="25"/>
        <v>139.9108673333333</v>
      </c>
      <c r="O213" s="217">
        <f t="shared" si="26"/>
        <v>0.36876875944473725</v>
      </c>
    </row>
    <row r="214" spans="1:15" x14ac:dyDescent="0.35">
      <c r="A214" s="216">
        <f t="shared" si="27"/>
        <v>209</v>
      </c>
      <c r="B214" s="195" t="s">
        <v>1665</v>
      </c>
      <c r="C214" s="195">
        <f>димвенканали!C214</f>
        <v>2281.9</v>
      </c>
      <c r="D214" s="195">
        <f>димвенканали!D214</f>
        <v>0</v>
      </c>
      <c r="E214" s="195">
        <f>димвенканали!E214</f>
        <v>208.8</v>
      </c>
      <c r="F214" s="195">
        <f t="shared" si="21"/>
        <v>2490.7000000000003</v>
      </c>
      <c r="G214" s="195">
        <v>1270.4000000000001</v>
      </c>
      <c r="H214" s="282">
        <v>623</v>
      </c>
      <c r="I214" s="209">
        <f t="shared" si="24"/>
        <v>0.20766666666666667</v>
      </c>
      <c r="J214" s="209">
        <f t="shared" si="22"/>
        <v>889.11444999999992</v>
      </c>
      <c r="K214" s="202">
        <f t="shared" si="23"/>
        <v>195.60517899999999</v>
      </c>
      <c r="L214" s="202">
        <v>374.46453333333335</v>
      </c>
      <c r="M214" s="202">
        <v>43.651533333333333</v>
      </c>
      <c r="N214" s="202">
        <f t="shared" si="25"/>
        <v>1502.8356956666667</v>
      </c>
      <c r="O214" s="217">
        <f t="shared" si="26"/>
        <v>0.60337884757966298</v>
      </c>
    </row>
    <row r="215" spans="1:15" x14ac:dyDescent="0.35">
      <c r="A215" s="216">
        <f t="shared" si="27"/>
        <v>210</v>
      </c>
      <c r="B215" s="195" t="s">
        <v>1666</v>
      </c>
      <c r="C215" s="195">
        <f>димвенканали!C215</f>
        <v>601.95000000000005</v>
      </c>
      <c r="D215" s="195">
        <f>димвенканали!D215</f>
        <v>0</v>
      </c>
      <c r="E215" s="195">
        <f>димвенканали!E215</f>
        <v>33.6</v>
      </c>
      <c r="F215" s="195">
        <f t="shared" si="21"/>
        <v>635.55000000000007</v>
      </c>
      <c r="G215" s="195">
        <v>309</v>
      </c>
      <c r="H215" s="282">
        <v>140</v>
      </c>
      <c r="I215" s="209">
        <f t="shared" si="24"/>
        <v>4.6666666666666669E-2</v>
      </c>
      <c r="J215" s="209">
        <f t="shared" si="22"/>
        <v>199.80099999999999</v>
      </c>
      <c r="K215" s="202">
        <f t="shared" si="23"/>
        <v>43.956219999999995</v>
      </c>
      <c r="L215" s="202">
        <v>84.149333333333345</v>
      </c>
      <c r="M215" s="202">
        <v>9.809333333333333</v>
      </c>
      <c r="N215" s="202">
        <f t="shared" si="25"/>
        <v>337.71588666666668</v>
      </c>
      <c r="O215" s="217">
        <f t="shared" si="26"/>
        <v>0.53137579524296541</v>
      </c>
    </row>
    <row r="216" spans="1:15" x14ac:dyDescent="0.35">
      <c r="A216" s="216">
        <f t="shared" si="27"/>
        <v>211</v>
      </c>
      <c r="B216" s="227" t="s">
        <v>1667</v>
      </c>
      <c r="C216" s="195">
        <f>димвенканали!C216</f>
        <v>185.1</v>
      </c>
      <c r="D216" s="195">
        <f>димвенканали!D216</f>
        <v>0</v>
      </c>
      <c r="E216" s="195">
        <f>димвенканали!E216</f>
        <v>0</v>
      </c>
      <c r="F216" s="195">
        <f t="shared" si="21"/>
        <v>185.1</v>
      </c>
      <c r="G216" s="195">
        <v>36.5</v>
      </c>
      <c r="H216" s="282">
        <v>0</v>
      </c>
      <c r="I216" s="209">
        <f t="shared" si="24"/>
        <v>0</v>
      </c>
      <c r="J216" s="209">
        <f t="shared" si="22"/>
        <v>0</v>
      </c>
      <c r="K216" s="202">
        <f t="shared" si="23"/>
        <v>0</v>
      </c>
      <c r="L216" s="202">
        <v>0</v>
      </c>
      <c r="M216" s="202">
        <v>0</v>
      </c>
      <c r="N216" s="202">
        <f t="shared" si="25"/>
        <v>0</v>
      </c>
      <c r="O216" s="217">
        <f t="shared" si="26"/>
        <v>0</v>
      </c>
    </row>
    <row r="217" spans="1:15" x14ac:dyDescent="0.35">
      <c r="A217" s="216">
        <f t="shared" si="27"/>
        <v>212</v>
      </c>
      <c r="B217" s="195" t="s">
        <v>1668</v>
      </c>
      <c r="C217" s="195">
        <f>димвенканали!C217</f>
        <v>196.78</v>
      </c>
      <c r="D217" s="195">
        <f>димвенканали!D217</f>
        <v>0</v>
      </c>
      <c r="E217" s="195">
        <f>димвенканали!E217</f>
        <v>46.4</v>
      </c>
      <c r="F217" s="195">
        <f t="shared" si="21"/>
        <v>243.18</v>
      </c>
      <c r="G217" s="195">
        <v>42</v>
      </c>
      <c r="H217" s="282">
        <v>42</v>
      </c>
      <c r="I217" s="209">
        <f t="shared" si="24"/>
        <v>1.4E-2</v>
      </c>
      <c r="J217" s="209">
        <f t="shared" si="22"/>
        <v>59.940300000000001</v>
      </c>
      <c r="K217" s="202">
        <f t="shared" si="23"/>
        <v>13.186866</v>
      </c>
      <c r="L217" s="202">
        <v>25.244800000000001</v>
      </c>
      <c r="M217" s="202">
        <v>2.9428000000000001</v>
      </c>
      <c r="N217" s="202">
        <f t="shared" si="25"/>
        <v>101.31476600000001</v>
      </c>
      <c r="O217" s="217">
        <f t="shared" si="26"/>
        <v>0.41662458261370178</v>
      </c>
    </row>
    <row r="218" spans="1:15" x14ac:dyDescent="0.35">
      <c r="A218" s="216">
        <f t="shared" si="27"/>
        <v>213</v>
      </c>
      <c r="B218" s="195" t="s">
        <v>1669</v>
      </c>
      <c r="C218" s="195">
        <f>димвенканали!C218</f>
        <v>187.37</v>
      </c>
      <c r="D218" s="195">
        <f>димвенканали!D218</f>
        <v>0</v>
      </c>
      <c r="E218" s="195">
        <f>димвенканали!E218</f>
        <v>0</v>
      </c>
      <c r="F218" s="195">
        <f t="shared" si="21"/>
        <v>187.37</v>
      </c>
      <c r="G218" s="195">
        <v>43.8</v>
      </c>
      <c r="H218" s="282">
        <v>43.8</v>
      </c>
      <c r="I218" s="209">
        <f t="shared" si="24"/>
        <v>1.4599999999999998E-2</v>
      </c>
      <c r="J218" s="209">
        <f t="shared" si="22"/>
        <v>62.50916999999999</v>
      </c>
      <c r="K218" s="202">
        <f t="shared" si="23"/>
        <v>13.752017399999998</v>
      </c>
      <c r="L218" s="202">
        <v>26.326719999999998</v>
      </c>
      <c r="M218" s="202">
        <v>3.0689199999999994</v>
      </c>
      <c r="N218" s="202">
        <f t="shared" si="25"/>
        <v>105.65682739999998</v>
      </c>
      <c r="O218" s="217">
        <f t="shared" si="26"/>
        <v>0.56389404600523019</v>
      </c>
    </row>
    <row r="219" spans="1:15" x14ac:dyDescent="0.35">
      <c r="A219" s="216">
        <f t="shared" si="27"/>
        <v>214</v>
      </c>
      <c r="B219" s="195" t="s">
        <v>1670</v>
      </c>
      <c r="C219" s="195">
        <f>димвенканали!C219</f>
        <v>227.1</v>
      </c>
      <c r="D219" s="195">
        <f>димвенканали!D219</f>
        <v>0</v>
      </c>
      <c r="E219" s="195">
        <f>димвенканали!E219</f>
        <v>0</v>
      </c>
      <c r="F219" s="195">
        <f t="shared" si="21"/>
        <v>227.1</v>
      </c>
      <c r="G219" s="195">
        <v>8</v>
      </c>
      <c r="H219" s="282">
        <v>8</v>
      </c>
      <c r="I219" s="209">
        <f t="shared" si="24"/>
        <v>2.6666666666666666E-3</v>
      </c>
      <c r="J219" s="209">
        <f t="shared" si="22"/>
        <v>11.417199999999999</v>
      </c>
      <c r="K219" s="202">
        <f t="shared" si="23"/>
        <v>2.511784</v>
      </c>
      <c r="L219" s="202">
        <v>4.8085333333333331</v>
      </c>
      <c r="M219" s="202">
        <v>0.56053333333333333</v>
      </c>
      <c r="N219" s="202">
        <f t="shared" si="25"/>
        <v>19.298050666666665</v>
      </c>
      <c r="O219" s="217">
        <f t="shared" si="26"/>
        <v>8.4976004696902974E-2</v>
      </c>
    </row>
    <row r="220" spans="1:15" x14ac:dyDescent="0.35">
      <c r="A220" s="216">
        <f t="shared" si="27"/>
        <v>215</v>
      </c>
      <c r="B220" s="227" t="s">
        <v>1671</v>
      </c>
      <c r="C220" s="195">
        <f>димвенканали!C220</f>
        <v>195.09</v>
      </c>
      <c r="D220" s="195">
        <f>димвенканали!D220</f>
        <v>0</v>
      </c>
      <c r="E220" s="195">
        <f>димвенканали!E220</f>
        <v>0</v>
      </c>
      <c r="F220" s="195">
        <f t="shared" si="21"/>
        <v>195.09</v>
      </c>
      <c r="G220" s="195">
        <v>10</v>
      </c>
      <c r="H220" s="282">
        <v>0</v>
      </c>
      <c r="I220" s="209">
        <f t="shared" si="24"/>
        <v>0</v>
      </c>
      <c r="J220" s="209">
        <f t="shared" si="22"/>
        <v>0</v>
      </c>
      <c r="K220" s="202">
        <f t="shared" si="23"/>
        <v>0</v>
      </c>
      <c r="L220" s="202">
        <v>0</v>
      </c>
      <c r="M220" s="202">
        <v>0</v>
      </c>
      <c r="N220" s="202">
        <f t="shared" si="25"/>
        <v>0</v>
      </c>
      <c r="O220" s="217">
        <f t="shared" si="26"/>
        <v>0</v>
      </c>
    </row>
    <row r="221" spans="1:15" x14ac:dyDescent="0.35">
      <c r="A221" s="216">
        <f t="shared" si="27"/>
        <v>216</v>
      </c>
      <c r="B221" s="195" t="s">
        <v>1672</v>
      </c>
      <c r="C221" s="195">
        <f>димвенканали!C221</f>
        <v>194.05</v>
      </c>
      <c r="D221" s="195">
        <f>димвенканали!D221</f>
        <v>0</v>
      </c>
      <c r="E221" s="195">
        <f>димвенканали!E221</f>
        <v>0</v>
      </c>
      <c r="F221" s="195">
        <f t="shared" si="21"/>
        <v>194.05</v>
      </c>
      <c r="G221" s="195">
        <v>48</v>
      </c>
      <c r="H221" s="282">
        <v>48</v>
      </c>
      <c r="I221" s="209">
        <f t="shared" si="24"/>
        <v>1.6E-2</v>
      </c>
      <c r="J221" s="209">
        <f t="shared" si="22"/>
        <v>68.503199999999993</v>
      </c>
      <c r="K221" s="202">
        <f t="shared" si="23"/>
        <v>15.070703999999999</v>
      </c>
      <c r="L221" s="202">
        <v>28.851200000000002</v>
      </c>
      <c r="M221" s="202">
        <v>3.3632</v>
      </c>
      <c r="N221" s="202">
        <f t="shared" si="25"/>
        <v>115.78830400000001</v>
      </c>
      <c r="O221" s="217">
        <f t="shared" si="26"/>
        <v>0.59669314094305592</v>
      </c>
    </row>
    <row r="222" spans="1:15" x14ac:dyDescent="0.35">
      <c r="A222" s="216">
        <f t="shared" si="27"/>
        <v>217</v>
      </c>
      <c r="B222" s="195" t="s">
        <v>1673</v>
      </c>
      <c r="C222" s="195">
        <f>димвенканали!C222</f>
        <v>127.3</v>
      </c>
      <c r="D222" s="195">
        <f>димвенканали!D222</f>
        <v>0</v>
      </c>
      <c r="E222" s="195">
        <f>димвенканали!E222</f>
        <v>0</v>
      </c>
      <c r="F222" s="195">
        <f t="shared" si="21"/>
        <v>127.3</v>
      </c>
      <c r="G222" s="195">
        <v>55.4</v>
      </c>
      <c r="H222" s="282">
        <v>55.4</v>
      </c>
      <c r="I222" s="209">
        <f t="shared" si="24"/>
        <v>1.8466666666666666E-2</v>
      </c>
      <c r="J222" s="209">
        <f t="shared" si="22"/>
        <v>79.064109999999999</v>
      </c>
      <c r="K222" s="202">
        <f t="shared" si="23"/>
        <v>17.394104200000001</v>
      </c>
      <c r="L222" s="202">
        <v>33.299093333333325</v>
      </c>
      <c r="M222" s="202">
        <v>3.8816933333333332</v>
      </c>
      <c r="N222" s="202">
        <f t="shared" si="25"/>
        <v>133.63900086666666</v>
      </c>
      <c r="O222" s="217">
        <f t="shared" si="26"/>
        <v>1.049795764859911</v>
      </c>
    </row>
    <row r="223" spans="1:15" x14ac:dyDescent="0.35">
      <c r="A223" s="216">
        <f t="shared" si="27"/>
        <v>218</v>
      </c>
      <c r="B223" s="195" t="s">
        <v>1674</v>
      </c>
      <c r="C223" s="195">
        <f>димвенканали!C223</f>
        <v>116.4</v>
      </c>
      <c r="D223" s="195">
        <f>димвенканали!D223</f>
        <v>0</v>
      </c>
      <c r="E223" s="195">
        <f>димвенканали!E223</f>
        <v>0</v>
      </c>
      <c r="F223" s="195">
        <f t="shared" si="21"/>
        <v>116.4</v>
      </c>
      <c r="G223" s="195">
        <v>39.4</v>
      </c>
      <c r="H223" s="282">
        <v>39.4</v>
      </c>
      <c r="I223" s="209">
        <f t="shared" si="24"/>
        <v>1.3133333333333334E-2</v>
      </c>
      <c r="J223" s="209">
        <f t="shared" si="22"/>
        <v>56.229709999999997</v>
      </c>
      <c r="K223" s="202">
        <f t="shared" si="23"/>
        <v>12.3705362</v>
      </c>
      <c r="L223" s="202">
        <v>23.682026666666665</v>
      </c>
      <c r="M223" s="202">
        <v>2.760626666666667</v>
      </c>
      <c r="N223" s="202">
        <f t="shared" si="25"/>
        <v>95.042899533333326</v>
      </c>
      <c r="O223" s="217">
        <f t="shared" si="26"/>
        <v>0.81651975544100797</v>
      </c>
    </row>
    <row r="224" spans="1:15" x14ac:dyDescent="0.35">
      <c r="A224" s="216">
        <f t="shared" si="27"/>
        <v>219</v>
      </c>
      <c r="B224" s="195" t="s">
        <v>1675</v>
      </c>
      <c r="C224" s="195">
        <f>димвенканали!C224</f>
        <v>182.2</v>
      </c>
      <c r="D224" s="195">
        <f>димвенканали!D224</f>
        <v>0</v>
      </c>
      <c r="E224" s="195">
        <f>димвенканали!E224</f>
        <v>0</v>
      </c>
      <c r="F224" s="195">
        <f t="shared" si="21"/>
        <v>182.2</v>
      </c>
      <c r="G224" s="195">
        <v>52.2</v>
      </c>
      <c r="H224" s="282">
        <v>52.2</v>
      </c>
      <c r="I224" s="209">
        <f t="shared" si="24"/>
        <v>1.7400000000000002E-2</v>
      </c>
      <c r="J224" s="209">
        <f t="shared" si="22"/>
        <v>74.497230000000002</v>
      </c>
      <c r="K224" s="202">
        <f t="shared" si="23"/>
        <v>16.389390600000002</v>
      </c>
      <c r="L224" s="202">
        <v>31.375680000000006</v>
      </c>
      <c r="M224" s="202">
        <v>3.6574800000000001</v>
      </c>
      <c r="N224" s="202">
        <f t="shared" si="25"/>
        <v>125.91978060000001</v>
      </c>
      <c r="O224" s="217">
        <f t="shared" si="26"/>
        <v>0.69110746761800235</v>
      </c>
    </row>
    <row r="225" spans="1:15" x14ac:dyDescent="0.35">
      <c r="A225" s="216">
        <f t="shared" si="27"/>
        <v>220</v>
      </c>
      <c r="B225" s="195" t="s">
        <v>1676</v>
      </c>
      <c r="C225" s="195">
        <f>димвенканали!C225</f>
        <v>113.4</v>
      </c>
      <c r="D225" s="195">
        <f>димвенканали!D225</f>
        <v>0</v>
      </c>
      <c r="E225" s="195">
        <f>димвенканали!E225</f>
        <v>0</v>
      </c>
      <c r="F225" s="195">
        <f t="shared" si="21"/>
        <v>113.4</v>
      </c>
      <c r="G225" s="195">
        <v>54</v>
      </c>
      <c r="H225" s="282">
        <v>54</v>
      </c>
      <c r="I225" s="209">
        <f t="shared" si="24"/>
        <v>1.7999999999999999E-2</v>
      </c>
      <c r="J225" s="209">
        <f t="shared" si="22"/>
        <v>77.066099999999992</v>
      </c>
      <c r="K225" s="202">
        <f t="shared" si="23"/>
        <v>16.954542</v>
      </c>
      <c r="L225" s="202">
        <v>32.457599999999999</v>
      </c>
      <c r="M225" s="202">
        <v>3.7835999999999999</v>
      </c>
      <c r="N225" s="202">
        <f t="shared" si="25"/>
        <v>130.261842</v>
      </c>
      <c r="O225" s="217">
        <f t="shared" si="26"/>
        <v>1.1486934920634919</v>
      </c>
    </row>
    <row r="226" spans="1:15" x14ac:dyDescent="0.35">
      <c r="A226" s="216">
        <f t="shared" si="27"/>
        <v>221</v>
      </c>
      <c r="B226" s="195" t="s">
        <v>1677</v>
      </c>
      <c r="C226" s="195">
        <f>димвенканали!C226</f>
        <v>134.80000000000001</v>
      </c>
      <c r="D226" s="195">
        <f>димвенканали!D226</f>
        <v>16.899999999999999</v>
      </c>
      <c r="E226" s="195">
        <f>димвенканали!E226</f>
        <v>34.4</v>
      </c>
      <c r="F226" s="195">
        <f t="shared" si="21"/>
        <v>186.10000000000002</v>
      </c>
      <c r="G226" s="195">
        <v>85</v>
      </c>
      <c r="H226" s="282">
        <v>85</v>
      </c>
      <c r="I226" s="209">
        <f t="shared" si="24"/>
        <v>2.8333333333333332E-2</v>
      </c>
      <c r="J226" s="209">
        <f t="shared" si="22"/>
        <v>121.30774999999998</v>
      </c>
      <c r="K226" s="202">
        <f t="shared" si="23"/>
        <v>26.687704999999998</v>
      </c>
      <c r="L226" s="202">
        <v>51.090666666666664</v>
      </c>
      <c r="M226" s="202">
        <v>5.9556666666666658</v>
      </c>
      <c r="N226" s="202">
        <f t="shared" si="25"/>
        <v>205.04178833333333</v>
      </c>
      <c r="O226" s="217">
        <f t="shared" si="26"/>
        <v>1.1017828497223714</v>
      </c>
    </row>
    <row r="227" spans="1:15" x14ac:dyDescent="0.35">
      <c r="A227" s="216">
        <f t="shared" si="27"/>
        <v>222</v>
      </c>
      <c r="B227" s="195" t="s">
        <v>1678</v>
      </c>
      <c r="C227" s="195">
        <f>димвенканали!C227</f>
        <v>182.7</v>
      </c>
      <c r="D227" s="195">
        <f>димвенканали!D227</f>
        <v>0</v>
      </c>
      <c r="E227" s="195">
        <f>димвенканали!E227</f>
        <v>0</v>
      </c>
      <c r="F227" s="195">
        <f t="shared" si="21"/>
        <v>182.7</v>
      </c>
      <c r="G227" s="195">
        <v>100</v>
      </c>
      <c r="H227" s="282">
        <v>80</v>
      </c>
      <c r="I227" s="209">
        <f t="shared" si="24"/>
        <v>2.6666666666666668E-2</v>
      </c>
      <c r="J227" s="209">
        <f t="shared" si="22"/>
        <v>114.172</v>
      </c>
      <c r="K227" s="202">
        <f t="shared" si="23"/>
        <v>25.117840000000001</v>
      </c>
      <c r="L227" s="202">
        <v>48.085333333333338</v>
      </c>
      <c r="M227" s="202">
        <v>5.6053333333333333</v>
      </c>
      <c r="N227" s="202">
        <f t="shared" si="25"/>
        <v>192.98050666666668</v>
      </c>
      <c r="O227" s="217">
        <f t="shared" si="26"/>
        <v>1.0562698777595332</v>
      </c>
    </row>
    <row r="228" spans="1:15" x14ac:dyDescent="0.35">
      <c r="A228" s="216">
        <f t="shared" si="27"/>
        <v>223</v>
      </c>
      <c r="B228" s="195" t="s">
        <v>1679</v>
      </c>
      <c r="C228" s="195">
        <f>димвенканали!C228</f>
        <v>258.8</v>
      </c>
      <c r="D228" s="195">
        <f>димвенканали!D228</f>
        <v>0</v>
      </c>
      <c r="E228" s="195">
        <f>димвенканали!E228</f>
        <v>0</v>
      </c>
      <c r="F228" s="195">
        <f t="shared" si="21"/>
        <v>258.8</v>
      </c>
      <c r="G228" s="195">
        <v>149</v>
      </c>
      <c r="H228" s="282">
        <v>120</v>
      </c>
      <c r="I228" s="209">
        <f t="shared" si="24"/>
        <v>0.04</v>
      </c>
      <c r="J228" s="209">
        <f t="shared" si="22"/>
        <v>171.25800000000001</v>
      </c>
      <c r="K228" s="202">
        <f t="shared" si="23"/>
        <v>37.676760000000002</v>
      </c>
      <c r="L228" s="202">
        <v>72.128</v>
      </c>
      <c r="M228" s="202">
        <v>8.4079999999999995</v>
      </c>
      <c r="N228" s="202">
        <f t="shared" si="25"/>
        <v>289.47076000000004</v>
      </c>
      <c r="O228" s="217">
        <f t="shared" si="26"/>
        <v>1.1185114374034004</v>
      </c>
    </row>
    <row r="229" spans="1:15" x14ac:dyDescent="0.35">
      <c r="A229" s="216">
        <f t="shared" si="27"/>
        <v>224</v>
      </c>
      <c r="B229" s="195" t="s">
        <v>1680</v>
      </c>
      <c r="C229" s="195">
        <f>димвенканали!C229</f>
        <v>164.85</v>
      </c>
      <c r="D229" s="195">
        <f>димвенканали!D229</f>
        <v>0</v>
      </c>
      <c r="E229" s="195">
        <f>димвенканали!E229</f>
        <v>0</v>
      </c>
      <c r="F229" s="195">
        <f t="shared" si="21"/>
        <v>164.85</v>
      </c>
      <c r="G229" s="195">
        <v>91.4</v>
      </c>
      <c r="H229" s="282">
        <v>91.4</v>
      </c>
      <c r="I229" s="209">
        <f t="shared" si="24"/>
        <v>3.046666666666667E-2</v>
      </c>
      <c r="J229" s="209">
        <f t="shared" si="22"/>
        <v>130.44150999999999</v>
      </c>
      <c r="K229" s="202">
        <f t="shared" si="23"/>
        <v>28.697132199999999</v>
      </c>
      <c r="L229" s="202">
        <v>54.937493333333343</v>
      </c>
      <c r="M229" s="202">
        <v>6.4040933333333339</v>
      </c>
      <c r="N229" s="202">
        <f t="shared" si="25"/>
        <v>220.48022886666666</v>
      </c>
      <c r="O229" s="217">
        <f t="shared" si="26"/>
        <v>1.3374596837529067</v>
      </c>
    </row>
    <row r="230" spans="1:15" x14ac:dyDescent="0.35">
      <c r="A230" s="216">
        <f t="shared" si="27"/>
        <v>225</v>
      </c>
      <c r="B230" s="195" t="s">
        <v>1681</v>
      </c>
      <c r="C230" s="195">
        <f>димвенканали!C230</f>
        <v>188.2</v>
      </c>
      <c r="D230" s="195">
        <f>димвенканали!D230</f>
        <v>0</v>
      </c>
      <c r="E230" s="195">
        <f>димвенканали!E230</f>
        <v>0</v>
      </c>
      <c r="F230" s="195">
        <f t="shared" si="21"/>
        <v>188.2</v>
      </c>
      <c r="G230" s="195">
        <v>110</v>
      </c>
      <c r="H230" s="282">
        <v>90</v>
      </c>
      <c r="I230" s="209">
        <f t="shared" si="24"/>
        <v>0.03</v>
      </c>
      <c r="J230" s="209">
        <f t="shared" si="22"/>
        <v>128.4435</v>
      </c>
      <c r="K230" s="202">
        <f t="shared" si="23"/>
        <v>28.257570000000001</v>
      </c>
      <c r="L230" s="202">
        <v>54.095999999999997</v>
      </c>
      <c r="M230" s="202">
        <v>6.3059999999999992</v>
      </c>
      <c r="N230" s="202">
        <f t="shared" si="25"/>
        <v>217.10307000000003</v>
      </c>
      <c r="O230" s="217">
        <f t="shared" si="26"/>
        <v>1.1535763549415519</v>
      </c>
    </row>
    <row r="231" spans="1:15" x14ac:dyDescent="0.35">
      <c r="A231" s="216">
        <f t="shared" si="27"/>
        <v>226</v>
      </c>
      <c r="B231" s="195" t="s">
        <v>1682</v>
      </c>
      <c r="C231" s="195">
        <f>димвенканали!C231</f>
        <v>146.69999999999999</v>
      </c>
      <c r="D231" s="195">
        <f>димвенканали!D231</f>
        <v>0</v>
      </c>
      <c r="E231" s="195">
        <f>димвенканали!E231</f>
        <v>0</v>
      </c>
      <c r="F231" s="195">
        <f t="shared" si="21"/>
        <v>146.69999999999999</v>
      </c>
      <c r="G231" s="195">
        <v>90</v>
      </c>
      <c r="H231" s="282">
        <v>90</v>
      </c>
      <c r="I231" s="209">
        <f t="shared" si="24"/>
        <v>0.03</v>
      </c>
      <c r="J231" s="209">
        <f t="shared" si="22"/>
        <v>128.4435</v>
      </c>
      <c r="K231" s="202">
        <f t="shared" si="23"/>
        <v>28.257570000000001</v>
      </c>
      <c r="L231" s="202">
        <v>54.095999999999997</v>
      </c>
      <c r="M231" s="202">
        <v>6.3059999999999992</v>
      </c>
      <c r="N231" s="202">
        <f t="shared" si="25"/>
        <v>217.10307000000003</v>
      </c>
      <c r="O231" s="217">
        <f t="shared" si="26"/>
        <v>1.4799118609406956</v>
      </c>
    </row>
    <row r="232" spans="1:15" x14ac:dyDescent="0.35">
      <c r="A232" s="216">
        <f t="shared" si="27"/>
        <v>227</v>
      </c>
      <c r="B232" s="195" t="s">
        <v>1683</v>
      </c>
      <c r="C232" s="195">
        <f>димвенканали!C232</f>
        <v>472.42</v>
      </c>
      <c r="D232" s="195">
        <f>димвенканали!D232</f>
        <v>0</v>
      </c>
      <c r="E232" s="195">
        <f>димвенканали!E232</f>
        <v>0</v>
      </c>
      <c r="F232" s="195">
        <f t="shared" si="21"/>
        <v>472.42</v>
      </c>
      <c r="G232" s="195">
        <v>239</v>
      </c>
      <c r="H232" s="282">
        <v>140</v>
      </c>
      <c r="I232" s="209">
        <f t="shared" si="24"/>
        <v>4.6666666666666669E-2</v>
      </c>
      <c r="J232" s="209">
        <f t="shared" si="22"/>
        <v>199.80099999999999</v>
      </c>
      <c r="K232" s="202">
        <f t="shared" si="23"/>
        <v>43.956219999999995</v>
      </c>
      <c r="L232" s="202">
        <v>84.149333333333345</v>
      </c>
      <c r="M232" s="202">
        <v>9.809333333333333</v>
      </c>
      <c r="N232" s="202">
        <f t="shared" si="25"/>
        <v>337.71588666666668</v>
      </c>
      <c r="O232" s="217">
        <f t="shared" si="26"/>
        <v>0.71486365239970084</v>
      </c>
    </row>
    <row r="233" spans="1:15" x14ac:dyDescent="0.35">
      <c r="A233" s="216">
        <f t="shared" si="27"/>
        <v>228</v>
      </c>
      <c r="B233" s="227" t="s">
        <v>1684</v>
      </c>
      <c r="C233" s="195">
        <f>димвенканали!C233</f>
        <v>260.05</v>
      </c>
      <c r="D233" s="195">
        <f>димвенканали!D233</f>
        <v>0</v>
      </c>
      <c r="E233" s="195">
        <f>димвенканали!E233</f>
        <v>0</v>
      </c>
      <c r="F233" s="195">
        <f t="shared" si="21"/>
        <v>260.05</v>
      </c>
      <c r="G233" s="195">
        <v>100</v>
      </c>
      <c r="H233" s="282">
        <v>0</v>
      </c>
      <c r="I233" s="209">
        <f t="shared" si="24"/>
        <v>0</v>
      </c>
      <c r="J233" s="209">
        <f t="shared" si="22"/>
        <v>0</v>
      </c>
      <c r="K233" s="202">
        <f t="shared" si="23"/>
        <v>0</v>
      </c>
      <c r="L233" s="202">
        <v>0</v>
      </c>
      <c r="M233" s="202">
        <v>0</v>
      </c>
      <c r="N233" s="202">
        <f t="shared" si="25"/>
        <v>0</v>
      </c>
      <c r="O233" s="217">
        <f t="shared" si="26"/>
        <v>0</v>
      </c>
    </row>
    <row r="234" spans="1:15" x14ac:dyDescent="0.35">
      <c r="A234" s="216">
        <f t="shared" si="27"/>
        <v>229</v>
      </c>
      <c r="B234" s="195" t="s">
        <v>1685</v>
      </c>
      <c r="C234" s="195">
        <f>димвенканали!C234</f>
        <v>233.91</v>
      </c>
      <c r="D234" s="195">
        <f>димвенканали!D234</f>
        <v>0</v>
      </c>
      <c r="E234" s="195">
        <f>димвенканали!E234</f>
        <v>0</v>
      </c>
      <c r="F234" s="195">
        <f t="shared" si="21"/>
        <v>233.91</v>
      </c>
      <c r="G234" s="195">
        <v>135</v>
      </c>
      <c r="H234" s="282">
        <v>135</v>
      </c>
      <c r="I234" s="209">
        <f t="shared" si="24"/>
        <v>4.4999999999999998E-2</v>
      </c>
      <c r="J234" s="209">
        <f t="shared" si="22"/>
        <v>192.66524999999999</v>
      </c>
      <c r="K234" s="202">
        <f t="shared" si="23"/>
        <v>42.386354999999995</v>
      </c>
      <c r="L234" s="202">
        <v>81.143999999999991</v>
      </c>
      <c r="M234" s="202">
        <v>9.4589999999999996</v>
      </c>
      <c r="N234" s="202">
        <f t="shared" si="25"/>
        <v>325.654605</v>
      </c>
      <c r="O234" s="217">
        <f t="shared" si="26"/>
        <v>1.392221816083109</v>
      </c>
    </row>
    <row r="235" spans="1:15" x14ac:dyDescent="0.35">
      <c r="A235" s="216">
        <f t="shared" si="27"/>
        <v>230</v>
      </c>
      <c r="B235" s="195" t="s">
        <v>1686</v>
      </c>
      <c r="C235" s="195">
        <f>димвенканали!C235</f>
        <v>237.6</v>
      </c>
      <c r="D235" s="195">
        <f>димвенканали!D235</f>
        <v>0</v>
      </c>
      <c r="E235" s="195">
        <f>димвенканали!E235</f>
        <v>30</v>
      </c>
      <c r="F235" s="195">
        <f t="shared" si="21"/>
        <v>267.60000000000002</v>
      </c>
      <c r="G235" s="195">
        <v>103.2</v>
      </c>
      <c r="H235" s="282">
        <v>103.2</v>
      </c>
      <c r="I235" s="209">
        <f t="shared" si="24"/>
        <v>3.44E-2</v>
      </c>
      <c r="J235" s="209">
        <f t="shared" si="22"/>
        <v>147.28188</v>
      </c>
      <c r="K235" s="202">
        <f t="shared" si="23"/>
        <v>32.402013600000004</v>
      </c>
      <c r="L235" s="202">
        <v>62.030079999999998</v>
      </c>
      <c r="M235" s="202">
        <v>7.2308799999999991</v>
      </c>
      <c r="N235" s="202">
        <f t="shared" si="25"/>
        <v>248.94485359999999</v>
      </c>
      <c r="O235" s="217">
        <f t="shared" si="26"/>
        <v>0.93028719581464858</v>
      </c>
    </row>
    <row r="236" spans="1:15" x14ac:dyDescent="0.35">
      <c r="A236" s="216">
        <f t="shared" si="27"/>
        <v>231</v>
      </c>
      <c r="B236" s="195" t="s">
        <v>1687</v>
      </c>
      <c r="C236" s="195">
        <f>димвенканали!C236</f>
        <v>183.05</v>
      </c>
      <c r="D236" s="195">
        <f>димвенканали!D236</f>
        <v>0</v>
      </c>
      <c r="E236" s="195">
        <f>димвенканали!E236</f>
        <v>31.6</v>
      </c>
      <c r="F236" s="195">
        <f t="shared" si="21"/>
        <v>214.65</v>
      </c>
      <c r="G236" s="195">
        <v>109.6</v>
      </c>
      <c r="H236" s="282">
        <v>109.6</v>
      </c>
      <c r="I236" s="209">
        <f t="shared" si="24"/>
        <v>3.6533333333333334E-2</v>
      </c>
      <c r="J236" s="209">
        <f t="shared" si="22"/>
        <v>156.41564</v>
      </c>
      <c r="K236" s="202">
        <f t="shared" si="23"/>
        <v>34.411440800000001</v>
      </c>
      <c r="L236" s="202">
        <v>65.87690666666667</v>
      </c>
      <c r="M236" s="202">
        <v>7.6793066666666663</v>
      </c>
      <c r="N236" s="202">
        <f t="shared" si="25"/>
        <v>264.38329413333332</v>
      </c>
      <c r="O236" s="217">
        <f t="shared" si="26"/>
        <v>1.2316948247534745</v>
      </c>
    </row>
    <row r="237" spans="1:15" x14ac:dyDescent="0.35">
      <c r="A237" s="216">
        <f t="shared" si="27"/>
        <v>232</v>
      </c>
      <c r="B237" s="195" t="s">
        <v>1688</v>
      </c>
      <c r="C237" s="195">
        <f>димвенканали!C237</f>
        <v>189.78</v>
      </c>
      <c r="D237" s="195">
        <f>димвенканали!D237</f>
        <v>0</v>
      </c>
      <c r="E237" s="195">
        <f>димвенканали!E237</f>
        <v>0</v>
      </c>
      <c r="F237" s="195">
        <f t="shared" si="21"/>
        <v>189.78</v>
      </c>
      <c r="G237" s="195">
        <v>105</v>
      </c>
      <c r="H237" s="282">
        <v>105</v>
      </c>
      <c r="I237" s="209">
        <f t="shared" si="24"/>
        <v>3.5000000000000003E-2</v>
      </c>
      <c r="J237" s="209">
        <f t="shared" si="22"/>
        <v>149.85075000000001</v>
      </c>
      <c r="K237" s="202">
        <f t="shared" si="23"/>
        <v>32.967165000000001</v>
      </c>
      <c r="L237" s="202">
        <v>63.112000000000002</v>
      </c>
      <c r="M237" s="202">
        <v>7.3570000000000002</v>
      </c>
      <c r="N237" s="202">
        <f t="shared" si="25"/>
        <v>253.28691499999999</v>
      </c>
      <c r="O237" s="217">
        <f t="shared" si="26"/>
        <v>1.3346343924544208</v>
      </c>
    </row>
    <row r="238" spans="1:15" x14ac:dyDescent="0.35">
      <c r="A238" s="216">
        <f t="shared" si="27"/>
        <v>233</v>
      </c>
      <c r="B238" s="195" t="s">
        <v>1689</v>
      </c>
      <c r="C238" s="195">
        <f>димвенканали!C238</f>
        <v>406.04</v>
      </c>
      <c r="D238" s="195">
        <f>димвенканали!D238</f>
        <v>0</v>
      </c>
      <c r="E238" s="195">
        <f>димвенканали!E238</f>
        <v>0</v>
      </c>
      <c r="F238" s="195">
        <f t="shared" si="21"/>
        <v>406.04</v>
      </c>
      <c r="G238" s="195">
        <v>219.3</v>
      </c>
      <c r="H238" s="282">
        <v>145</v>
      </c>
      <c r="I238" s="209">
        <f t="shared" si="24"/>
        <v>4.8333333333333332E-2</v>
      </c>
      <c r="J238" s="209">
        <f t="shared" si="22"/>
        <v>206.93674999999999</v>
      </c>
      <c r="K238" s="202">
        <f t="shared" si="23"/>
        <v>45.526084999999995</v>
      </c>
      <c r="L238" s="202">
        <v>87.154666666666671</v>
      </c>
      <c r="M238" s="202">
        <v>10.159666666666666</v>
      </c>
      <c r="N238" s="202">
        <f t="shared" si="25"/>
        <v>349.77716833333335</v>
      </c>
      <c r="O238" s="217">
        <f t="shared" si="26"/>
        <v>0.86143524857977871</v>
      </c>
    </row>
    <row r="239" spans="1:15" x14ac:dyDescent="0.35">
      <c r="A239" s="216">
        <f t="shared" si="27"/>
        <v>234</v>
      </c>
      <c r="B239" s="195" t="s">
        <v>1690</v>
      </c>
      <c r="C239" s="195">
        <f>димвенканали!C239</f>
        <v>582.21</v>
      </c>
      <c r="D239" s="195">
        <f>димвенканали!D239</f>
        <v>88</v>
      </c>
      <c r="E239" s="195">
        <f>димвенканали!E239</f>
        <v>61.8</v>
      </c>
      <c r="F239" s="195">
        <f t="shared" si="21"/>
        <v>732.01</v>
      </c>
      <c r="G239" s="195">
        <v>350</v>
      </c>
      <c r="H239" s="282">
        <v>280</v>
      </c>
      <c r="I239" s="209">
        <f t="shared" si="24"/>
        <v>9.3333333333333338E-2</v>
      </c>
      <c r="J239" s="209">
        <f t="shared" si="22"/>
        <v>399.60199999999998</v>
      </c>
      <c r="K239" s="202">
        <f t="shared" si="23"/>
        <v>87.912439999999989</v>
      </c>
      <c r="L239" s="202">
        <v>168.29866666666669</v>
      </c>
      <c r="M239" s="202">
        <v>19.618666666666666</v>
      </c>
      <c r="N239" s="202">
        <f t="shared" si="25"/>
        <v>675.43177333333335</v>
      </c>
      <c r="O239" s="217">
        <f t="shared" si="26"/>
        <v>0.92270839651553038</v>
      </c>
    </row>
    <row r="240" spans="1:15" x14ac:dyDescent="0.35">
      <c r="A240" s="216">
        <f t="shared" si="27"/>
        <v>235</v>
      </c>
      <c r="B240" s="195" t="s">
        <v>1691</v>
      </c>
      <c r="C240" s="195">
        <f>димвенканали!C240</f>
        <v>985.05</v>
      </c>
      <c r="D240" s="195">
        <f>димвенканали!D240</f>
        <v>0</v>
      </c>
      <c r="E240" s="195">
        <f>димвенканали!E240</f>
        <v>0</v>
      </c>
      <c r="F240" s="195">
        <f t="shared" si="21"/>
        <v>985.05</v>
      </c>
      <c r="G240" s="195">
        <v>410</v>
      </c>
      <c r="H240" s="282">
        <v>155</v>
      </c>
      <c r="I240" s="209">
        <f t="shared" si="24"/>
        <v>5.1666666666666666E-2</v>
      </c>
      <c r="J240" s="209">
        <f t="shared" si="22"/>
        <v>221.20824999999999</v>
      </c>
      <c r="K240" s="202">
        <f t="shared" si="23"/>
        <v>48.665815000000002</v>
      </c>
      <c r="L240" s="202">
        <v>93.165333333333322</v>
      </c>
      <c r="M240" s="202">
        <v>10.860333333333333</v>
      </c>
      <c r="N240" s="202">
        <f t="shared" si="25"/>
        <v>373.89973166666664</v>
      </c>
      <c r="O240" s="217">
        <f t="shared" si="26"/>
        <v>0.37957436847537351</v>
      </c>
    </row>
    <row r="241" spans="1:15" x14ac:dyDescent="0.35">
      <c r="A241" s="216">
        <f t="shared" si="27"/>
        <v>236</v>
      </c>
      <c r="B241" s="195" t="s">
        <v>1692</v>
      </c>
      <c r="C241" s="195">
        <f>димвенканали!C241</f>
        <v>589.46</v>
      </c>
      <c r="D241" s="195">
        <f>димвенканали!D241</f>
        <v>0</v>
      </c>
      <c r="E241" s="195">
        <f>димвенканали!E241</f>
        <v>0</v>
      </c>
      <c r="F241" s="195">
        <f t="shared" si="21"/>
        <v>589.46</v>
      </c>
      <c r="G241" s="195">
        <v>205</v>
      </c>
      <c r="H241" s="282">
        <v>160</v>
      </c>
      <c r="I241" s="209">
        <f t="shared" si="24"/>
        <v>5.3333333333333337E-2</v>
      </c>
      <c r="J241" s="209">
        <f t="shared" si="22"/>
        <v>228.34399999999999</v>
      </c>
      <c r="K241" s="202">
        <f t="shared" si="23"/>
        <v>50.235680000000002</v>
      </c>
      <c r="L241" s="202">
        <v>96.170666666666676</v>
      </c>
      <c r="M241" s="202">
        <v>11.210666666666667</v>
      </c>
      <c r="N241" s="202">
        <f t="shared" si="25"/>
        <v>385.96101333333337</v>
      </c>
      <c r="O241" s="217">
        <f t="shared" si="26"/>
        <v>0.65477049050543434</v>
      </c>
    </row>
    <row r="242" spans="1:15" x14ac:dyDescent="0.35">
      <c r="A242" s="216">
        <f t="shared" si="27"/>
        <v>237</v>
      </c>
      <c r="B242" s="195" t="s">
        <v>534</v>
      </c>
      <c r="C242" s="195">
        <f>димвенканали!C242</f>
        <v>229.7</v>
      </c>
      <c r="D242" s="195">
        <f>димвенканали!D242</f>
        <v>0</v>
      </c>
      <c r="E242" s="195">
        <f>димвенканали!E242</f>
        <v>0</v>
      </c>
      <c r="F242" s="195">
        <f t="shared" si="21"/>
        <v>229.7</v>
      </c>
      <c r="G242" s="195">
        <v>0</v>
      </c>
      <c r="H242" s="282">
        <v>0</v>
      </c>
      <c r="I242" s="209">
        <f t="shared" si="24"/>
        <v>0</v>
      </c>
      <c r="J242" s="209">
        <f t="shared" si="22"/>
        <v>0</v>
      </c>
      <c r="K242" s="202">
        <f t="shared" si="23"/>
        <v>0</v>
      </c>
      <c r="L242" s="202">
        <v>0</v>
      </c>
      <c r="M242" s="202">
        <v>0</v>
      </c>
      <c r="N242" s="202">
        <f t="shared" si="25"/>
        <v>0</v>
      </c>
      <c r="O242" s="217">
        <f t="shared" si="26"/>
        <v>0</v>
      </c>
    </row>
    <row r="243" spans="1:15" x14ac:dyDescent="0.35">
      <c r="A243" s="216">
        <f t="shared" si="27"/>
        <v>238</v>
      </c>
      <c r="B243" s="182" t="s">
        <v>547</v>
      </c>
      <c r="C243" s="195">
        <f>димвенканали!C243</f>
        <v>2404.5700000000002</v>
      </c>
      <c r="D243" s="195">
        <f>димвенканали!D243</f>
        <v>0</v>
      </c>
      <c r="E243" s="195">
        <f>димвенканали!E243</f>
        <v>660.4</v>
      </c>
      <c r="F243" s="195">
        <f t="shared" si="21"/>
        <v>3064.9700000000003</v>
      </c>
      <c r="G243" s="195"/>
      <c r="H243" s="282">
        <v>889.2</v>
      </c>
      <c r="I243" s="209">
        <f t="shared" si="24"/>
        <v>0.2964</v>
      </c>
      <c r="J243" s="209">
        <f t="shared" si="22"/>
        <v>1269.02178</v>
      </c>
      <c r="K243" s="202">
        <f t="shared" si="23"/>
        <v>279.18479159999998</v>
      </c>
      <c r="L243" s="202">
        <v>534.46848</v>
      </c>
      <c r="M243" s="202">
        <v>62.303280000000001</v>
      </c>
      <c r="N243" s="202">
        <f t="shared" si="25"/>
        <v>2144.9783316000003</v>
      </c>
      <c r="O243" s="217">
        <f t="shared" si="26"/>
        <v>0.69983664818905245</v>
      </c>
    </row>
    <row r="244" spans="1:15" x14ac:dyDescent="0.35">
      <c r="A244" s="216">
        <f t="shared" si="27"/>
        <v>239</v>
      </c>
      <c r="B244" s="182" t="s">
        <v>548</v>
      </c>
      <c r="C244" s="195">
        <f>димвенканали!C244</f>
        <v>3019.26</v>
      </c>
      <c r="D244" s="195">
        <f>димвенканали!D244</f>
        <v>0</v>
      </c>
      <c r="E244" s="195">
        <f>димвенканали!E244</f>
        <v>256.89999999999998</v>
      </c>
      <c r="F244" s="195">
        <f t="shared" si="21"/>
        <v>3276.1600000000003</v>
      </c>
      <c r="G244" s="195"/>
      <c r="H244" s="282">
        <v>1198.5</v>
      </c>
      <c r="I244" s="209">
        <f t="shared" si="24"/>
        <v>0.39950000000000002</v>
      </c>
      <c r="J244" s="209">
        <f t="shared" si="22"/>
        <v>1710.439275</v>
      </c>
      <c r="K244" s="202">
        <f t="shared" si="23"/>
        <v>376.29664049999997</v>
      </c>
      <c r="L244" s="202">
        <v>720.37840000000006</v>
      </c>
      <c r="M244" s="202">
        <v>83.974899999999991</v>
      </c>
      <c r="N244" s="202">
        <f t="shared" si="25"/>
        <v>2891.0892155000001</v>
      </c>
      <c r="O244" s="217">
        <f t="shared" si="26"/>
        <v>0.88246276601264895</v>
      </c>
    </row>
    <row r="245" spans="1:15" x14ac:dyDescent="0.35">
      <c r="A245" s="216">
        <f t="shared" si="27"/>
        <v>240</v>
      </c>
      <c r="B245" s="182" t="s">
        <v>551</v>
      </c>
      <c r="C245" s="195">
        <f>димвенканали!C245</f>
        <v>1829.3</v>
      </c>
      <c r="D245" s="195">
        <f>димвенканали!D245</f>
        <v>222</v>
      </c>
      <c r="E245" s="195">
        <f>димвенканали!E245</f>
        <v>0</v>
      </c>
      <c r="F245" s="195">
        <f t="shared" ref="F245:F305" si="28">C245+D245+E245</f>
        <v>2051.3000000000002</v>
      </c>
      <c r="G245" s="195"/>
      <c r="H245" s="282">
        <v>280.5</v>
      </c>
      <c r="I245" s="209">
        <f t="shared" si="24"/>
        <v>9.35E-2</v>
      </c>
      <c r="J245" s="209">
        <f t="shared" si="22"/>
        <v>400.31557499999997</v>
      </c>
      <c r="K245" s="202">
        <f t="shared" si="23"/>
        <v>88.069426499999992</v>
      </c>
      <c r="L245" s="202">
        <v>168.5992</v>
      </c>
      <c r="M245" s="202">
        <v>19.653700000000001</v>
      </c>
      <c r="N245" s="202">
        <f t="shared" si="25"/>
        <v>676.63790149999988</v>
      </c>
      <c r="O245" s="217">
        <f t="shared" si="26"/>
        <v>0.32985809072295608</v>
      </c>
    </row>
    <row r="246" spans="1:15" x14ac:dyDescent="0.35">
      <c r="A246" s="216">
        <f t="shared" si="27"/>
        <v>241</v>
      </c>
      <c r="B246" s="182" t="s">
        <v>552</v>
      </c>
      <c r="C246" s="195">
        <f>димвенканали!C246</f>
        <v>2200.46</v>
      </c>
      <c r="D246" s="195">
        <f>димвенканали!D246</f>
        <v>0</v>
      </c>
      <c r="E246" s="195">
        <f>димвенканали!E246</f>
        <v>0</v>
      </c>
      <c r="F246" s="195">
        <f t="shared" si="28"/>
        <v>2200.46</v>
      </c>
      <c r="G246" s="195"/>
      <c r="H246" s="282">
        <v>375</v>
      </c>
      <c r="I246" s="209">
        <f t="shared" si="24"/>
        <v>0.125</v>
      </c>
      <c r="J246" s="209">
        <f>I246*$J$2</f>
        <v>535.18124999999998</v>
      </c>
      <c r="K246" s="202">
        <f t="shared" ref="K246:K306" si="29">J246*0.22</f>
        <v>117.739875</v>
      </c>
      <c r="L246" s="202">
        <v>225.4</v>
      </c>
      <c r="M246" s="202">
        <v>26.274999999999999</v>
      </c>
      <c r="N246" s="202">
        <f t="shared" si="25"/>
        <v>904.59612499999992</v>
      </c>
      <c r="O246" s="217">
        <f t="shared" si="26"/>
        <v>0.411094100778928</v>
      </c>
    </row>
    <row r="247" spans="1:15" x14ac:dyDescent="0.35">
      <c r="A247" s="216">
        <f t="shared" si="27"/>
        <v>242</v>
      </c>
      <c r="B247" s="182" t="s">
        <v>553</v>
      </c>
      <c r="C247" s="195">
        <f>димвенканали!C247</f>
        <v>1202.04</v>
      </c>
      <c r="D247" s="195">
        <f>димвенканали!D247</f>
        <v>0</v>
      </c>
      <c r="E247" s="195">
        <f>димвенканали!E247</f>
        <v>0</v>
      </c>
      <c r="F247" s="195">
        <f t="shared" si="28"/>
        <v>1202.04</v>
      </c>
      <c r="G247" s="195"/>
      <c r="H247" s="282">
        <v>195</v>
      </c>
      <c r="I247" s="209">
        <f t="shared" si="24"/>
        <v>6.5000000000000002E-2</v>
      </c>
      <c r="J247" s="209">
        <f>I247*$J$2</f>
        <v>278.29424999999998</v>
      </c>
      <c r="K247" s="202">
        <f t="shared" si="29"/>
        <v>61.224734999999995</v>
      </c>
      <c r="L247" s="202">
        <v>117.20800000000001</v>
      </c>
      <c r="M247" s="202">
        <v>13.663</v>
      </c>
      <c r="N247" s="202">
        <f t="shared" si="25"/>
        <v>470.38998500000002</v>
      </c>
      <c r="O247" s="217">
        <f t="shared" si="26"/>
        <v>0.39132639928787732</v>
      </c>
    </row>
    <row r="248" spans="1:15" x14ac:dyDescent="0.35">
      <c r="A248" s="216">
        <f t="shared" si="27"/>
        <v>243</v>
      </c>
      <c r="B248" s="182" t="s">
        <v>554</v>
      </c>
      <c r="C248" s="195">
        <f>димвенканали!C248</f>
        <v>1991.48</v>
      </c>
      <c r="D248" s="195">
        <f>димвенканали!D248</f>
        <v>74</v>
      </c>
      <c r="E248" s="195">
        <f>димвенканали!E248</f>
        <v>0</v>
      </c>
      <c r="F248" s="195">
        <f t="shared" si="28"/>
        <v>2065.48</v>
      </c>
      <c r="G248" s="195"/>
      <c r="H248" s="282">
        <v>297</v>
      </c>
      <c r="I248" s="209">
        <f t="shared" si="24"/>
        <v>9.9000000000000005E-2</v>
      </c>
      <c r="J248" s="209">
        <f>I248*$J$2</f>
        <v>423.86354999999998</v>
      </c>
      <c r="K248" s="202">
        <f t="shared" si="29"/>
        <v>93.249980999999991</v>
      </c>
      <c r="L248" s="202">
        <v>178.51679999999999</v>
      </c>
      <c r="M248" s="202">
        <v>20.809800000000003</v>
      </c>
      <c r="N248" s="202">
        <f t="shared" si="25"/>
        <v>716.44013099999995</v>
      </c>
      <c r="O248" s="217">
        <f t="shared" si="26"/>
        <v>0.34686374644150508</v>
      </c>
    </row>
    <row r="249" spans="1:15" x14ac:dyDescent="0.35">
      <c r="A249" s="216">
        <f t="shared" si="27"/>
        <v>244</v>
      </c>
      <c r="B249" s="182" t="s">
        <v>555</v>
      </c>
      <c r="C249" s="195">
        <f>димвенканали!C249</f>
        <v>179.2</v>
      </c>
      <c r="D249" s="195">
        <f>димвенканали!D249</f>
        <v>0</v>
      </c>
      <c r="E249" s="195">
        <f>димвенканали!E249</f>
        <v>0</v>
      </c>
      <c r="F249" s="195">
        <f t="shared" si="28"/>
        <v>179.2</v>
      </c>
      <c r="G249" s="195"/>
      <c r="H249" s="282">
        <v>0</v>
      </c>
      <c r="I249" s="209">
        <f t="shared" si="24"/>
        <v>0</v>
      </c>
      <c r="J249" s="209">
        <f>I249*$J$2</f>
        <v>0</v>
      </c>
      <c r="K249" s="202">
        <f t="shared" si="29"/>
        <v>0</v>
      </c>
      <c r="L249" s="202">
        <v>0</v>
      </c>
      <c r="M249" s="202">
        <v>0</v>
      </c>
      <c r="N249" s="202">
        <f t="shared" si="25"/>
        <v>0</v>
      </c>
      <c r="O249" s="217">
        <f t="shared" si="26"/>
        <v>0</v>
      </c>
    </row>
    <row r="250" spans="1:15" x14ac:dyDescent="0.35">
      <c r="A250" s="216">
        <f t="shared" si="27"/>
        <v>245</v>
      </c>
      <c r="B250" s="182" t="s">
        <v>1199</v>
      </c>
      <c r="C250" s="195">
        <f>димвенканали!C250</f>
        <v>885.79</v>
      </c>
      <c r="D250" s="195">
        <f>димвенканали!D250</f>
        <v>0</v>
      </c>
      <c r="E250" s="195">
        <f>димвенканали!E250</f>
        <v>0</v>
      </c>
      <c r="F250" s="195">
        <f t="shared" si="28"/>
        <v>885.79</v>
      </c>
      <c r="G250" s="195">
        <v>375.1</v>
      </c>
      <c r="H250" s="282">
        <v>375.1</v>
      </c>
      <c r="I250" s="209">
        <f t="shared" si="24"/>
        <v>0.12503333333333333</v>
      </c>
      <c r="J250" s="209">
        <f t="shared" ref="J250:J305" si="30">I250*$J$2</f>
        <v>535.32396499999993</v>
      </c>
      <c r="K250" s="202">
        <f t="shared" si="29"/>
        <v>117.77127229999998</v>
      </c>
      <c r="L250" s="202">
        <v>225.46010666666666</v>
      </c>
      <c r="M250" s="202">
        <v>26.282006666666664</v>
      </c>
      <c r="N250" s="202">
        <f t="shared" si="25"/>
        <v>904.83735063333324</v>
      </c>
      <c r="O250" s="217">
        <f t="shared" si="26"/>
        <v>1.0215032351159228</v>
      </c>
    </row>
    <row r="251" spans="1:15" x14ac:dyDescent="0.35">
      <c r="A251" s="216">
        <f t="shared" si="27"/>
        <v>246</v>
      </c>
      <c r="B251" s="182" t="s">
        <v>1200</v>
      </c>
      <c r="C251" s="195">
        <f>димвенканали!C251</f>
        <v>530.1</v>
      </c>
      <c r="D251" s="195">
        <f>димвенканали!D251</f>
        <v>0</v>
      </c>
      <c r="E251" s="195">
        <f>димвенканали!E251</f>
        <v>0</v>
      </c>
      <c r="F251" s="195">
        <f t="shared" si="28"/>
        <v>530.1</v>
      </c>
      <c r="G251" s="195">
        <v>120.2</v>
      </c>
      <c r="H251" s="282">
        <v>120.2</v>
      </c>
      <c r="I251" s="209">
        <f t="shared" si="24"/>
        <v>4.0066666666666667E-2</v>
      </c>
      <c r="J251" s="209">
        <f t="shared" si="30"/>
        <v>171.54343</v>
      </c>
      <c r="K251" s="202">
        <f t="shared" si="29"/>
        <v>37.739554599999998</v>
      </c>
      <c r="L251" s="202">
        <v>72.248213333333339</v>
      </c>
      <c r="M251" s="202">
        <v>8.422013333333334</v>
      </c>
      <c r="N251" s="202">
        <f t="shared" si="25"/>
        <v>289.95321126666664</v>
      </c>
      <c r="O251" s="217">
        <f t="shared" si="26"/>
        <v>0.5469783272338552</v>
      </c>
    </row>
    <row r="252" spans="1:15" x14ac:dyDescent="0.35">
      <c r="A252" s="216">
        <f t="shared" si="27"/>
        <v>247</v>
      </c>
      <c r="B252" s="182" t="s">
        <v>1201</v>
      </c>
      <c r="C252" s="195">
        <f>димвенканали!C252</f>
        <v>473.5</v>
      </c>
      <c r="D252" s="195">
        <f>димвенканали!D252</f>
        <v>69.8</v>
      </c>
      <c r="E252" s="195">
        <f>димвенканали!E252</f>
        <v>0</v>
      </c>
      <c r="F252" s="195">
        <f t="shared" si="28"/>
        <v>543.29999999999995</v>
      </c>
      <c r="G252" s="195">
        <v>117</v>
      </c>
      <c r="H252" s="282">
        <v>117</v>
      </c>
      <c r="I252" s="209">
        <f t="shared" si="24"/>
        <v>3.9E-2</v>
      </c>
      <c r="J252" s="209">
        <f t="shared" si="30"/>
        <v>166.97655</v>
      </c>
      <c r="K252" s="202">
        <f t="shared" si="29"/>
        <v>36.734841000000003</v>
      </c>
      <c r="L252" s="202">
        <v>70.32480000000001</v>
      </c>
      <c r="M252" s="202">
        <v>8.1977999999999991</v>
      </c>
      <c r="N252" s="202">
        <f t="shared" si="25"/>
        <v>282.233991</v>
      </c>
      <c r="O252" s="217">
        <f t="shared" si="26"/>
        <v>0.51948093318608513</v>
      </c>
    </row>
    <row r="253" spans="1:15" x14ac:dyDescent="0.35">
      <c r="A253" s="216">
        <f t="shared" si="27"/>
        <v>248</v>
      </c>
      <c r="B253" s="182" t="s">
        <v>1202</v>
      </c>
      <c r="C253" s="195">
        <f>димвенканали!C253</f>
        <v>453.6</v>
      </c>
      <c r="D253" s="195">
        <f>димвенканали!D253</f>
        <v>0</v>
      </c>
      <c r="E253" s="195">
        <f>димвенканали!E253</f>
        <v>0</v>
      </c>
      <c r="F253" s="195">
        <f t="shared" si="28"/>
        <v>453.6</v>
      </c>
      <c r="G253" s="195">
        <v>104.4</v>
      </c>
      <c r="H253" s="282">
        <v>104.4</v>
      </c>
      <c r="I253" s="209">
        <f t="shared" si="24"/>
        <v>3.4800000000000005E-2</v>
      </c>
      <c r="J253" s="209">
        <f t="shared" si="30"/>
        <v>148.99446</v>
      </c>
      <c r="K253" s="202">
        <f t="shared" si="29"/>
        <v>32.778781200000005</v>
      </c>
      <c r="L253" s="202">
        <v>62.751360000000012</v>
      </c>
      <c r="M253" s="202">
        <v>7.3149600000000001</v>
      </c>
      <c r="N253" s="202">
        <f t="shared" si="25"/>
        <v>251.83956120000002</v>
      </c>
      <c r="O253" s="217">
        <f t="shared" si="26"/>
        <v>0.55520185449735449</v>
      </c>
    </row>
    <row r="254" spans="1:15" x14ac:dyDescent="0.35">
      <c r="A254" s="216">
        <f t="shared" si="27"/>
        <v>249</v>
      </c>
      <c r="B254" s="182" t="s">
        <v>1203</v>
      </c>
      <c r="C254" s="195">
        <f>димвенканали!C254</f>
        <v>442.1</v>
      </c>
      <c r="D254" s="195">
        <f>димвенканали!D254</f>
        <v>0</v>
      </c>
      <c r="E254" s="195">
        <f>димвенканали!E254</f>
        <v>0</v>
      </c>
      <c r="F254" s="195">
        <f t="shared" si="28"/>
        <v>442.1</v>
      </c>
      <c r="G254" s="195">
        <v>69.2</v>
      </c>
      <c r="H254" s="282">
        <v>69.2</v>
      </c>
      <c r="I254" s="209">
        <f t="shared" si="24"/>
        <v>2.3066666666666669E-2</v>
      </c>
      <c r="J254" s="209">
        <f t="shared" si="30"/>
        <v>98.758780000000002</v>
      </c>
      <c r="K254" s="202">
        <f t="shared" si="29"/>
        <v>21.7269316</v>
      </c>
      <c r="L254" s="202">
        <v>41.593813333333344</v>
      </c>
      <c r="M254" s="202">
        <v>4.8486133333333337</v>
      </c>
      <c r="N254" s="202">
        <f t="shared" si="25"/>
        <v>166.92813826666668</v>
      </c>
      <c r="O254" s="217">
        <f t="shared" si="26"/>
        <v>0.37758004584181559</v>
      </c>
    </row>
    <row r="255" spans="1:15" x14ac:dyDescent="0.35">
      <c r="A255" s="216">
        <f t="shared" si="27"/>
        <v>250</v>
      </c>
      <c r="B255" s="182" t="s">
        <v>1204</v>
      </c>
      <c r="C255" s="195">
        <f>димвенканали!C255</f>
        <v>560.20000000000005</v>
      </c>
      <c r="D255" s="195">
        <f>димвенканали!D255</f>
        <v>0</v>
      </c>
      <c r="E255" s="195">
        <f>димвенканали!E255</f>
        <v>0</v>
      </c>
      <c r="F255" s="195">
        <f t="shared" si="28"/>
        <v>560.20000000000005</v>
      </c>
      <c r="G255" s="195">
        <v>82.2</v>
      </c>
      <c r="H255" s="282">
        <v>82.2</v>
      </c>
      <c r="I255" s="209">
        <f t="shared" si="24"/>
        <v>2.7400000000000001E-2</v>
      </c>
      <c r="J255" s="209">
        <f t="shared" si="30"/>
        <v>117.31173</v>
      </c>
      <c r="K255" s="202">
        <f t="shared" si="29"/>
        <v>25.808580599999999</v>
      </c>
      <c r="L255" s="202">
        <v>49.407680000000006</v>
      </c>
      <c r="M255" s="202">
        <v>5.7594799999999999</v>
      </c>
      <c r="N255" s="202">
        <f t="shared" si="25"/>
        <v>198.28747059999998</v>
      </c>
      <c r="O255" s="217">
        <f t="shared" si="26"/>
        <v>0.35395835523027486</v>
      </c>
    </row>
    <row r="256" spans="1:15" x14ac:dyDescent="0.35">
      <c r="A256" s="216">
        <f t="shared" si="27"/>
        <v>251</v>
      </c>
      <c r="B256" s="182" t="s">
        <v>1205</v>
      </c>
      <c r="C256" s="195">
        <f>димвенканали!C256</f>
        <v>685.2</v>
      </c>
      <c r="D256" s="195">
        <f>димвенканали!D256</f>
        <v>145.9</v>
      </c>
      <c r="E256" s="195">
        <f>димвенканали!E256</f>
        <v>0</v>
      </c>
      <c r="F256" s="195">
        <f t="shared" si="28"/>
        <v>831.1</v>
      </c>
      <c r="G256" s="195">
        <v>267.8</v>
      </c>
      <c r="H256" s="282">
        <v>267.8</v>
      </c>
      <c r="I256" s="209">
        <f t="shared" si="24"/>
        <v>8.9266666666666675E-2</v>
      </c>
      <c r="J256" s="209">
        <f t="shared" si="30"/>
        <v>382.19077000000004</v>
      </c>
      <c r="K256" s="202">
        <f t="shared" si="29"/>
        <v>84.081969400000006</v>
      </c>
      <c r="L256" s="202">
        <v>160.96565333333336</v>
      </c>
      <c r="M256" s="202">
        <v>18.763853333333337</v>
      </c>
      <c r="N256" s="202">
        <f t="shared" si="25"/>
        <v>646.00224606666677</v>
      </c>
      <c r="O256" s="217">
        <f t="shared" si="26"/>
        <v>0.7772858212810333</v>
      </c>
    </row>
    <row r="257" spans="1:15" x14ac:dyDescent="0.35">
      <c r="A257" s="216">
        <f t="shared" si="27"/>
        <v>252</v>
      </c>
      <c r="B257" s="182" t="s">
        <v>1206</v>
      </c>
      <c r="C257" s="195">
        <f>димвенканали!C257</f>
        <v>778.5</v>
      </c>
      <c r="D257" s="195">
        <f>димвенканали!D257</f>
        <v>0</v>
      </c>
      <c r="E257" s="195">
        <f>димвенканали!E257</f>
        <v>0</v>
      </c>
      <c r="F257" s="195">
        <f t="shared" si="28"/>
        <v>778.5</v>
      </c>
      <c r="G257" s="195">
        <v>117.4</v>
      </c>
      <c r="H257" s="282">
        <v>117.4</v>
      </c>
      <c r="I257" s="209">
        <f t="shared" si="24"/>
        <v>3.9133333333333332E-2</v>
      </c>
      <c r="J257" s="209">
        <f t="shared" si="30"/>
        <v>167.54740999999999</v>
      </c>
      <c r="K257" s="202">
        <f t="shared" si="29"/>
        <v>36.860430199999996</v>
      </c>
      <c r="L257" s="202">
        <v>70.565226666666661</v>
      </c>
      <c r="M257" s="202">
        <v>8.2258266666666664</v>
      </c>
      <c r="N257" s="202">
        <f t="shared" si="25"/>
        <v>283.19889353333326</v>
      </c>
      <c r="O257" s="217">
        <f t="shared" si="26"/>
        <v>0.36377507197602216</v>
      </c>
    </row>
    <row r="258" spans="1:15" x14ac:dyDescent="0.35">
      <c r="A258" s="216">
        <f t="shared" si="27"/>
        <v>253</v>
      </c>
      <c r="B258" s="182" t="s">
        <v>1207</v>
      </c>
      <c r="C258" s="195">
        <f>димвенканали!C258</f>
        <v>791.9</v>
      </c>
      <c r="D258" s="195">
        <f>димвенканали!D258</f>
        <v>0</v>
      </c>
      <c r="E258" s="195">
        <f>димвенканали!E258</f>
        <v>0</v>
      </c>
      <c r="F258" s="195">
        <f t="shared" si="28"/>
        <v>791.9</v>
      </c>
      <c r="G258" s="195">
        <v>95</v>
      </c>
      <c r="H258" s="282">
        <v>95</v>
      </c>
      <c r="I258" s="209">
        <f t="shared" si="24"/>
        <v>3.1666666666666669E-2</v>
      </c>
      <c r="J258" s="209">
        <f t="shared" si="30"/>
        <v>135.57925</v>
      </c>
      <c r="K258" s="202">
        <f t="shared" si="29"/>
        <v>29.827435000000001</v>
      </c>
      <c r="L258" s="202">
        <v>57.101333333333336</v>
      </c>
      <c r="M258" s="202">
        <v>6.6563333333333343</v>
      </c>
      <c r="N258" s="202">
        <f t="shared" si="25"/>
        <v>229.16435166666668</v>
      </c>
      <c r="O258" s="217">
        <f t="shared" si="26"/>
        <v>0.28938546744117527</v>
      </c>
    </row>
    <row r="259" spans="1:15" ht="21.75" customHeight="1" x14ac:dyDescent="0.35">
      <c r="A259" s="216">
        <f t="shared" si="27"/>
        <v>254</v>
      </c>
      <c r="B259" s="276" t="s">
        <v>1208</v>
      </c>
      <c r="C259" s="195">
        <f>димвенканали!C259</f>
        <v>397</v>
      </c>
      <c r="D259" s="195">
        <f>димвенканали!D259</f>
        <v>0</v>
      </c>
      <c r="E259" s="195">
        <f>димвенканали!E259</f>
        <v>0</v>
      </c>
      <c r="F259" s="195">
        <f t="shared" si="28"/>
        <v>397</v>
      </c>
      <c r="G259" s="195">
        <v>0</v>
      </c>
      <c r="H259" s="282">
        <v>0</v>
      </c>
      <c r="I259" s="209">
        <f t="shared" ref="I259:I322" si="31">H259/3000</f>
        <v>0</v>
      </c>
      <c r="J259" s="209">
        <f t="shared" si="30"/>
        <v>0</v>
      </c>
      <c r="K259" s="202">
        <f t="shared" si="29"/>
        <v>0</v>
      </c>
      <c r="L259" s="202">
        <v>0</v>
      </c>
      <c r="M259" s="202">
        <v>0</v>
      </c>
      <c r="N259" s="202">
        <f t="shared" ref="N259:N322" si="32">J259+K259+L259+M259</f>
        <v>0</v>
      </c>
      <c r="O259" s="217">
        <f t="shared" ref="O259:O322" si="33">N259/F259</f>
        <v>0</v>
      </c>
    </row>
    <row r="260" spans="1:15" x14ac:dyDescent="0.35">
      <c r="A260" s="216">
        <f t="shared" si="27"/>
        <v>255</v>
      </c>
      <c r="B260" s="182" t="s">
        <v>1209</v>
      </c>
      <c r="C260" s="195">
        <f>димвенканали!C260</f>
        <v>401</v>
      </c>
      <c r="D260" s="195">
        <f>димвенканали!D260</f>
        <v>41.3</v>
      </c>
      <c r="E260" s="195">
        <f>димвенканали!E260</f>
        <v>0</v>
      </c>
      <c r="F260" s="195">
        <f t="shared" si="28"/>
        <v>442.3</v>
      </c>
      <c r="G260" s="195">
        <v>119.8</v>
      </c>
      <c r="H260" s="282">
        <v>119.8</v>
      </c>
      <c r="I260" s="209">
        <f t="shared" si="31"/>
        <v>3.9933333333333335E-2</v>
      </c>
      <c r="J260" s="209">
        <f t="shared" si="30"/>
        <v>170.97256999999999</v>
      </c>
      <c r="K260" s="202">
        <f t="shared" si="29"/>
        <v>37.613965399999998</v>
      </c>
      <c r="L260" s="202">
        <v>72.007786666666661</v>
      </c>
      <c r="M260" s="202">
        <v>8.3939866666666667</v>
      </c>
      <c r="N260" s="202">
        <f t="shared" si="32"/>
        <v>288.98830873333333</v>
      </c>
      <c r="O260" s="217">
        <f t="shared" si="33"/>
        <v>0.65337623498379682</v>
      </c>
    </row>
    <row r="261" spans="1:15" x14ac:dyDescent="0.35">
      <c r="A261" s="216">
        <f t="shared" si="27"/>
        <v>256</v>
      </c>
      <c r="B261" s="182" t="s">
        <v>1210</v>
      </c>
      <c r="C261" s="195">
        <f>димвенканали!C261</f>
        <v>484.7</v>
      </c>
      <c r="D261" s="195">
        <f>димвенканали!D261</f>
        <v>0</v>
      </c>
      <c r="E261" s="195">
        <f>димвенканали!E261</f>
        <v>0</v>
      </c>
      <c r="F261" s="195">
        <f t="shared" si="28"/>
        <v>484.7</v>
      </c>
      <c r="G261" s="195">
        <v>91.1</v>
      </c>
      <c r="H261" s="282">
        <v>91.1</v>
      </c>
      <c r="I261" s="209">
        <f t="shared" si="31"/>
        <v>3.0366666666666663E-2</v>
      </c>
      <c r="J261" s="209">
        <f t="shared" si="30"/>
        <v>130.01336499999999</v>
      </c>
      <c r="K261" s="202">
        <f t="shared" si="29"/>
        <v>28.6029403</v>
      </c>
      <c r="L261" s="202">
        <v>54.757173333333327</v>
      </c>
      <c r="M261" s="202">
        <v>6.383073333333332</v>
      </c>
      <c r="N261" s="202">
        <f t="shared" si="32"/>
        <v>219.75655196666665</v>
      </c>
      <c r="O261" s="217">
        <f t="shared" si="33"/>
        <v>0.45338673811979918</v>
      </c>
    </row>
    <row r="262" spans="1:15" x14ac:dyDescent="0.35">
      <c r="A262" s="216">
        <f t="shared" si="27"/>
        <v>257</v>
      </c>
      <c r="B262" s="182" t="s">
        <v>1211</v>
      </c>
      <c r="C262" s="195">
        <f>димвенканали!C262</f>
        <v>554.70000000000005</v>
      </c>
      <c r="D262" s="195">
        <f>димвенканали!D262</f>
        <v>0</v>
      </c>
      <c r="E262" s="195">
        <f>димвенканали!E262</f>
        <v>0</v>
      </c>
      <c r="F262" s="195">
        <f t="shared" si="28"/>
        <v>554.70000000000005</v>
      </c>
      <c r="G262" s="195">
        <v>94.4</v>
      </c>
      <c r="H262" s="282">
        <v>94.4</v>
      </c>
      <c r="I262" s="209">
        <f t="shared" si="31"/>
        <v>3.1466666666666671E-2</v>
      </c>
      <c r="J262" s="209">
        <f t="shared" si="30"/>
        <v>134.72296</v>
      </c>
      <c r="K262" s="202">
        <f t="shared" si="29"/>
        <v>29.639051200000001</v>
      </c>
      <c r="L262" s="202">
        <v>56.740693333333333</v>
      </c>
      <c r="M262" s="202">
        <v>6.6142933333333342</v>
      </c>
      <c r="N262" s="202">
        <f t="shared" si="32"/>
        <v>227.71699786666667</v>
      </c>
      <c r="O262" s="217">
        <f t="shared" si="33"/>
        <v>0.4105228012739619</v>
      </c>
    </row>
    <row r="263" spans="1:15" x14ac:dyDescent="0.35">
      <c r="A263" s="216">
        <f t="shared" ref="A263:A326" si="34">A262+1</f>
        <v>258</v>
      </c>
      <c r="B263" s="182" t="s">
        <v>1212</v>
      </c>
      <c r="C263" s="195">
        <f>димвенканали!C263</f>
        <v>380.3</v>
      </c>
      <c r="D263" s="195">
        <f>димвенканали!D263</f>
        <v>0</v>
      </c>
      <c r="E263" s="195">
        <f>димвенканали!E263</f>
        <v>0</v>
      </c>
      <c r="F263" s="195">
        <f t="shared" si="28"/>
        <v>380.3</v>
      </c>
      <c r="G263" s="195">
        <v>97</v>
      </c>
      <c r="H263" s="282">
        <v>97</v>
      </c>
      <c r="I263" s="209">
        <f t="shared" si="31"/>
        <v>3.2333333333333332E-2</v>
      </c>
      <c r="J263" s="209">
        <f t="shared" si="30"/>
        <v>138.43355</v>
      </c>
      <c r="K263" s="202">
        <f t="shared" si="29"/>
        <v>30.455380999999999</v>
      </c>
      <c r="L263" s="202">
        <v>58.303466666666665</v>
      </c>
      <c r="M263" s="202">
        <v>6.7964666666666664</v>
      </c>
      <c r="N263" s="202">
        <f t="shared" si="32"/>
        <v>233.98886433333331</v>
      </c>
      <c r="O263" s="217">
        <f t="shared" si="33"/>
        <v>0.61527442633009022</v>
      </c>
    </row>
    <row r="264" spans="1:15" x14ac:dyDescent="0.35">
      <c r="A264" s="216">
        <f t="shared" si="34"/>
        <v>259</v>
      </c>
      <c r="B264" s="182" t="s">
        <v>1213</v>
      </c>
      <c r="C264" s="195">
        <f>димвенканали!C264</f>
        <v>372</v>
      </c>
      <c r="D264" s="195">
        <f>димвенканали!D264</f>
        <v>0</v>
      </c>
      <c r="E264" s="195">
        <f>димвенканали!E264</f>
        <v>0</v>
      </c>
      <c r="F264" s="195">
        <f t="shared" si="28"/>
        <v>372</v>
      </c>
      <c r="G264" s="195">
        <v>137.19999999999999</v>
      </c>
      <c r="H264" s="282">
        <v>137.19999999999999</v>
      </c>
      <c r="I264" s="209">
        <f t="shared" si="31"/>
        <v>4.5733333333333327E-2</v>
      </c>
      <c r="J264" s="209">
        <f t="shared" si="30"/>
        <v>195.80497999999997</v>
      </c>
      <c r="K264" s="202">
        <f t="shared" si="29"/>
        <v>43.077095599999993</v>
      </c>
      <c r="L264" s="202">
        <v>82.466346666666652</v>
      </c>
      <c r="M264" s="202">
        <v>9.6131466666666654</v>
      </c>
      <c r="N264" s="202">
        <f t="shared" si="32"/>
        <v>330.9615689333333</v>
      </c>
      <c r="O264" s="217">
        <f t="shared" si="33"/>
        <v>0.88968163691756263</v>
      </c>
    </row>
    <row r="265" spans="1:15" x14ac:dyDescent="0.35">
      <c r="A265" s="216">
        <f t="shared" si="34"/>
        <v>260</v>
      </c>
      <c r="B265" s="182" t="s">
        <v>1214</v>
      </c>
      <c r="C265" s="195">
        <f>димвенканали!C265</f>
        <v>351.6</v>
      </c>
      <c r="D265" s="195">
        <f>димвенканали!D265</f>
        <v>16.100000000000001</v>
      </c>
      <c r="E265" s="195">
        <f>димвенканали!E265</f>
        <v>0</v>
      </c>
      <c r="F265" s="195">
        <f t="shared" si="28"/>
        <v>367.70000000000005</v>
      </c>
      <c r="G265" s="195">
        <v>89.2</v>
      </c>
      <c r="H265" s="282">
        <v>89.2</v>
      </c>
      <c r="I265" s="209">
        <f t="shared" si="31"/>
        <v>2.9733333333333334E-2</v>
      </c>
      <c r="J265" s="209">
        <f t="shared" si="30"/>
        <v>127.30177999999999</v>
      </c>
      <c r="K265" s="202">
        <f t="shared" si="29"/>
        <v>28.006391599999997</v>
      </c>
      <c r="L265" s="202">
        <v>53.615146666666668</v>
      </c>
      <c r="M265" s="202">
        <v>6.2499466666666672</v>
      </c>
      <c r="N265" s="202">
        <f t="shared" si="32"/>
        <v>215.17326493333331</v>
      </c>
      <c r="O265" s="217">
        <f t="shared" si="33"/>
        <v>0.58518701368869541</v>
      </c>
    </row>
    <row r="266" spans="1:15" x14ac:dyDescent="0.35">
      <c r="A266" s="216">
        <f t="shared" si="34"/>
        <v>261</v>
      </c>
      <c r="B266" s="182" t="s">
        <v>1215</v>
      </c>
      <c r="C266" s="195">
        <f>димвенканали!C266</f>
        <v>246.5</v>
      </c>
      <c r="D266" s="195">
        <f>димвенканали!D266</f>
        <v>0</v>
      </c>
      <c r="E266" s="195">
        <f>димвенканали!E266</f>
        <v>0</v>
      </c>
      <c r="F266" s="195">
        <f t="shared" si="28"/>
        <v>246.5</v>
      </c>
      <c r="G266" s="195">
        <v>90</v>
      </c>
      <c r="H266" s="282">
        <v>90</v>
      </c>
      <c r="I266" s="209">
        <f t="shared" si="31"/>
        <v>0.03</v>
      </c>
      <c r="J266" s="209">
        <f t="shared" si="30"/>
        <v>128.4435</v>
      </c>
      <c r="K266" s="202">
        <f t="shared" si="29"/>
        <v>28.257570000000001</v>
      </c>
      <c r="L266" s="202">
        <v>54.095999999999997</v>
      </c>
      <c r="M266" s="202">
        <v>6.3059999999999992</v>
      </c>
      <c r="N266" s="202">
        <f t="shared" si="32"/>
        <v>217.10307000000003</v>
      </c>
      <c r="O266" s="217">
        <f t="shared" si="33"/>
        <v>0.88074267748478718</v>
      </c>
    </row>
    <row r="267" spans="1:15" x14ac:dyDescent="0.35">
      <c r="A267" s="216">
        <f t="shared" si="34"/>
        <v>262</v>
      </c>
      <c r="B267" s="182" t="s">
        <v>1216</v>
      </c>
      <c r="C267" s="195">
        <f>димвенканали!C267</f>
        <v>255.7</v>
      </c>
      <c r="D267" s="195">
        <f>димвенканали!D267</f>
        <v>0</v>
      </c>
      <c r="E267" s="195">
        <f>димвенканали!E267</f>
        <v>0</v>
      </c>
      <c r="F267" s="195">
        <f t="shared" si="28"/>
        <v>255.7</v>
      </c>
      <c r="G267" s="195">
        <v>50</v>
      </c>
      <c r="H267" s="282">
        <v>50</v>
      </c>
      <c r="I267" s="209">
        <f t="shared" si="31"/>
        <v>1.6666666666666666E-2</v>
      </c>
      <c r="J267" s="209">
        <f t="shared" si="30"/>
        <v>71.357500000000002</v>
      </c>
      <c r="K267" s="202">
        <f t="shared" si="29"/>
        <v>15.698650000000001</v>
      </c>
      <c r="L267" s="202">
        <v>30.053333333333335</v>
      </c>
      <c r="M267" s="202">
        <v>3.5033333333333334</v>
      </c>
      <c r="N267" s="202">
        <f t="shared" si="32"/>
        <v>120.61281666666667</v>
      </c>
      <c r="O267" s="217">
        <f t="shared" si="33"/>
        <v>0.47169658453917357</v>
      </c>
    </row>
    <row r="268" spans="1:15" x14ac:dyDescent="0.35">
      <c r="A268" s="216">
        <f t="shared" si="34"/>
        <v>263</v>
      </c>
      <c r="B268" s="182" t="s">
        <v>1217</v>
      </c>
      <c r="C268" s="195">
        <f>димвенканали!C268</f>
        <v>460.8</v>
      </c>
      <c r="D268" s="195">
        <f>димвенканали!D268</f>
        <v>0</v>
      </c>
      <c r="E268" s="195">
        <f>димвенканали!E268</f>
        <v>0</v>
      </c>
      <c r="F268" s="195">
        <f t="shared" si="28"/>
        <v>460.8</v>
      </c>
      <c r="G268" s="195">
        <v>32.4</v>
      </c>
      <c r="H268" s="282">
        <v>32.4</v>
      </c>
      <c r="I268" s="209">
        <f t="shared" si="31"/>
        <v>1.0799999999999999E-2</v>
      </c>
      <c r="J268" s="209">
        <f t="shared" si="30"/>
        <v>46.239659999999994</v>
      </c>
      <c r="K268" s="202">
        <f t="shared" si="29"/>
        <v>10.172725199999999</v>
      </c>
      <c r="L268" s="202">
        <v>19.474559999999997</v>
      </c>
      <c r="M268" s="202">
        <v>2.2701599999999997</v>
      </c>
      <c r="N268" s="202">
        <f t="shared" si="32"/>
        <v>78.15710519999999</v>
      </c>
      <c r="O268" s="217">
        <f t="shared" si="33"/>
        <v>0.16961177343749997</v>
      </c>
    </row>
    <row r="269" spans="1:15" x14ac:dyDescent="0.35">
      <c r="A269" s="216">
        <f t="shared" si="34"/>
        <v>264</v>
      </c>
      <c r="B269" s="182" t="s">
        <v>1218</v>
      </c>
      <c r="C269" s="195">
        <f>димвенканали!C269</f>
        <v>473.6</v>
      </c>
      <c r="D269" s="195">
        <f>димвенканали!D269</f>
        <v>0</v>
      </c>
      <c r="E269" s="195">
        <f>димвенканали!E269</f>
        <v>0</v>
      </c>
      <c r="F269" s="195">
        <f t="shared" si="28"/>
        <v>473.6</v>
      </c>
      <c r="G269" s="195">
        <v>86.4</v>
      </c>
      <c r="H269" s="282">
        <v>86.4</v>
      </c>
      <c r="I269" s="209">
        <f t="shared" si="31"/>
        <v>2.8800000000000003E-2</v>
      </c>
      <c r="J269" s="209">
        <f t="shared" si="30"/>
        <v>123.30576000000001</v>
      </c>
      <c r="K269" s="202">
        <f t="shared" si="29"/>
        <v>27.127267200000002</v>
      </c>
      <c r="L269" s="202">
        <v>51.932160000000003</v>
      </c>
      <c r="M269" s="202">
        <v>6.0537600000000005</v>
      </c>
      <c r="N269" s="202">
        <f t="shared" si="32"/>
        <v>208.41894720000002</v>
      </c>
      <c r="O269" s="217">
        <f t="shared" si="33"/>
        <v>0.44007379054054058</v>
      </c>
    </row>
    <row r="270" spans="1:15" x14ac:dyDescent="0.35">
      <c r="A270" s="216">
        <f t="shared" si="34"/>
        <v>265</v>
      </c>
      <c r="B270" s="182" t="s">
        <v>1219</v>
      </c>
      <c r="C270" s="195">
        <f>димвенканали!C270</f>
        <v>500.2</v>
      </c>
      <c r="D270" s="195">
        <f>димвенканали!D270</f>
        <v>0</v>
      </c>
      <c r="E270" s="195">
        <f>димвенканали!E270</f>
        <v>0</v>
      </c>
      <c r="F270" s="195">
        <f t="shared" si="28"/>
        <v>500.2</v>
      </c>
      <c r="G270" s="195">
        <v>57.9</v>
      </c>
      <c r="H270" s="282">
        <v>57.9</v>
      </c>
      <c r="I270" s="209">
        <f t="shared" si="31"/>
        <v>1.9300000000000001E-2</v>
      </c>
      <c r="J270" s="209">
        <f t="shared" si="30"/>
        <v>82.631985</v>
      </c>
      <c r="K270" s="202">
        <f t="shared" si="29"/>
        <v>18.179036700000001</v>
      </c>
      <c r="L270" s="202">
        <v>34.801760000000002</v>
      </c>
      <c r="M270" s="202">
        <v>4.0568600000000004</v>
      </c>
      <c r="N270" s="202">
        <f t="shared" si="32"/>
        <v>139.6696417</v>
      </c>
      <c r="O270" s="217">
        <f t="shared" si="33"/>
        <v>0.27922759236305478</v>
      </c>
    </row>
    <row r="271" spans="1:15" x14ac:dyDescent="0.35">
      <c r="A271" s="216">
        <f t="shared" si="34"/>
        <v>266</v>
      </c>
      <c r="B271" s="182" t="s">
        <v>1220</v>
      </c>
      <c r="C271" s="195">
        <f>димвенканали!C271</f>
        <v>640.4</v>
      </c>
      <c r="D271" s="195">
        <f>димвенканали!D271</f>
        <v>0</v>
      </c>
      <c r="E271" s="195">
        <f>димвенканали!E271</f>
        <v>0</v>
      </c>
      <c r="F271" s="195">
        <f t="shared" si="28"/>
        <v>640.4</v>
      </c>
      <c r="G271" s="195">
        <v>73</v>
      </c>
      <c r="H271" s="282">
        <v>73</v>
      </c>
      <c r="I271" s="209">
        <f t="shared" si="31"/>
        <v>2.4333333333333332E-2</v>
      </c>
      <c r="J271" s="209">
        <f t="shared" si="30"/>
        <v>104.18194999999999</v>
      </c>
      <c r="K271" s="202">
        <f t="shared" si="29"/>
        <v>22.920028999999996</v>
      </c>
      <c r="L271" s="202">
        <v>43.877866666666669</v>
      </c>
      <c r="M271" s="202">
        <v>5.114866666666666</v>
      </c>
      <c r="N271" s="202">
        <f t="shared" si="32"/>
        <v>176.09471233333332</v>
      </c>
      <c r="O271" s="217">
        <f t="shared" si="33"/>
        <v>0.27497612794087029</v>
      </c>
    </row>
    <row r="272" spans="1:15" x14ac:dyDescent="0.35">
      <c r="A272" s="216">
        <f t="shared" si="34"/>
        <v>267</v>
      </c>
      <c r="B272" s="182" t="s">
        <v>1221</v>
      </c>
      <c r="C272" s="195">
        <f>димвенканали!C272</f>
        <v>525.6</v>
      </c>
      <c r="D272" s="195">
        <f>димвенканали!D272</f>
        <v>0</v>
      </c>
      <c r="E272" s="195">
        <f>димвенканали!E272</f>
        <v>0</v>
      </c>
      <c r="F272" s="195">
        <f t="shared" si="28"/>
        <v>525.6</v>
      </c>
      <c r="G272" s="195">
        <v>79.2</v>
      </c>
      <c r="H272" s="282">
        <v>79.2</v>
      </c>
      <c r="I272" s="209">
        <f t="shared" si="31"/>
        <v>2.64E-2</v>
      </c>
      <c r="J272" s="209">
        <f t="shared" si="30"/>
        <v>113.03027999999999</v>
      </c>
      <c r="K272" s="202">
        <f t="shared" si="29"/>
        <v>24.866661599999997</v>
      </c>
      <c r="L272" s="202">
        <v>47.604480000000002</v>
      </c>
      <c r="M272" s="202">
        <v>5.5492799999999995</v>
      </c>
      <c r="N272" s="202">
        <f t="shared" si="32"/>
        <v>191.0507016</v>
      </c>
      <c r="O272" s="217">
        <f t="shared" si="33"/>
        <v>0.3634906803652968</v>
      </c>
    </row>
    <row r="273" spans="1:15" x14ac:dyDescent="0.35">
      <c r="A273" s="216">
        <f t="shared" si="34"/>
        <v>268</v>
      </c>
      <c r="B273" s="182" t="s">
        <v>1222</v>
      </c>
      <c r="C273" s="195">
        <f>димвенканали!C273</f>
        <v>631.6</v>
      </c>
      <c r="D273" s="195">
        <f>димвенканали!D273</f>
        <v>0</v>
      </c>
      <c r="E273" s="195">
        <f>димвенканали!E273</f>
        <v>0</v>
      </c>
      <c r="F273" s="195">
        <f t="shared" si="28"/>
        <v>631.6</v>
      </c>
      <c r="G273" s="195">
        <v>83</v>
      </c>
      <c r="H273" s="282">
        <v>83</v>
      </c>
      <c r="I273" s="209">
        <f t="shared" si="31"/>
        <v>2.7666666666666666E-2</v>
      </c>
      <c r="J273" s="209">
        <f t="shared" si="30"/>
        <v>118.45344999999999</v>
      </c>
      <c r="K273" s="202">
        <f t="shared" si="29"/>
        <v>26.059758999999996</v>
      </c>
      <c r="L273" s="202">
        <v>49.888533333333335</v>
      </c>
      <c r="M273" s="202">
        <v>5.8155333333333328</v>
      </c>
      <c r="N273" s="202">
        <f t="shared" si="32"/>
        <v>200.21727566666664</v>
      </c>
      <c r="O273" s="217">
        <f t="shared" si="33"/>
        <v>0.31700011980156212</v>
      </c>
    </row>
    <row r="274" spans="1:15" x14ac:dyDescent="0.35">
      <c r="A274" s="216">
        <f t="shared" si="34"/>
        <v>269</v>
      </c>
      <c r="B274" s="182" t="s">
        <v>1223</v>
      </c>
      <c r="C274" s="195">
        <f>димвенканали!C274</f>
        <v>508.9</v>
      </c>
      <c r="D274" s="195">
        <f>димвенканали!D274</f>
        <v>0</v>
      </c>
      <c r="E274" s="195">
        <f>димвенканали!E274</f>
        <v>0</v>
      </c>
      <c r="F274" s="195">
        <f t="shared" si="28"/>
        <v>508.9</v>
      </c>
      <c r="G274" s="195">
        <v>49.2</v>
      </c>
      <c r="H274" s="282">
        <v>49.2</v>
      </c>
      <c r="I274" s="209">
        <f t="shared" si="31"/>
        <v>1.6400000000000001E-2</v>
      </c>
      <c r="J274" s="209">
        <f t="shared" si="30"/>
        <v>70.215780000000009</v>
      </c>
      <c r="K274" s="202">
        <f t="shared" si="29"/>
        <v>15.447471600000002</v>
      </c>
      <c r="L274" s="202">
        <v>29.572480000000002</v>
      </c>
      <c r="M274" s="202">
        <v>3.4472800000000001</v>
      </c>
      <c r="N274" s="202">
        <f t="shared" si="32"/>
        <v>118.68301160000001</v>
      </c>
      <c r="O274" s="217">
        <f t="shared" si="33"/>
        <v>0.23321479976419732</v>
      </c>
    </row>
    <row r="275" spans="1:15" x14ac:dyDescent="0.35">
      <c r="A275" s="216">
        <f t="shared" si="34"/>
        <v>270</v>
      </c>
      <c r="B275" s="182" t="s">
        <v>1224</v>
      </c>
      <c r="C275" s="195">
        <f>димвенканали!C275</f>
        <v>574.5</v>
      </c>
      <c r="D275" s="195">
        <f>димвенканали!D275</f>
        <v>0</v>
      </c>
      <c r="E275" s="195">
        <f>димвенканали!E275</f>
        <v>0</v>
      </c>
      <c r="F275" s="195">
        <f t="shared" si="28"/>
        <v>574.5</v>
      </c>
      <c r="G275" s="195">
        <v>81</v>
      </c>
      <c r="H275" s="282">
        <v>81</v>
      </c>
      <c r="I275" s="209">
        <f t="shared" si="31"/>
        <v>2.7E-2</v>
      </c>
      <c r="J275" s="209">
        <f t="shared" si="30"/>
        <v>115.59914999999999</v>
      </c>
      <c r="K275" s="202">
        <f t="shared" si="29"/>
        <v>25.431812999999998</v>
      </c>
      <c r="L275" s="202">
        <v>48.686399999999999</v>
      </c>
      <c r="M275" s="202">
        <v>5.6753999999999998</v>
      </c>
      <c r="N275" s="202">
        <f t="shared" si="32"/>
        <v>195.39276299999997</v>
      </c>
      <c r="O275" s="217">
        <f t="shared" si="33"/>
        <v>0.34010924804177539</v>
      </c>
    </row>
    <row r="276" spans="1:15" x14ac:dyDescent="0.35">
      <c r="A276" s="216">
        <f t="shared" si="34"/>
        <v>271</v>
      </c>
      <c r="B276" s="182" t="s">
        <v>1225</v>
      </c>
      <c r="C276" s="195">
        <f>димвенканали!C276</f>
        <v>944.72</v>
      </c>
      <c r="D276" s="195">
        <f>димвенканали!D276</f>
        <v>0</v>
      </c>
      <c r="E276" s="195">
        <f>димвенканали!E276</f>
        <v>0</v>
      </c>
      <c r="F276" s="195">
        <f t="shared" si="28"/>
        <v>944.72</v>
      </c>
      <c r="G276" s="195">
        <v>274</v>
      </c>
      <c r="H276" s="282">
        <v>274</v>
      </c>
      <c r="I276" s="209">
        <f t="shared" si="31"/>
        <v>9.1333333333333336E-2</v>
      </c>
      <c r="J276" s="209">
        <f t="shared" si="30"/>
        <v>391.03910000000002</v>
      </c>
      <c r="K276" s="202">
        <f t="shared" si="29"/>
        <v>86.028602000000006</v>
      </c>
      <c r="L276" s="202">
        <v>164.69226666666668</v>
      </c>
      <c r="M276" s="202">
        <v>19.198266666666665</v>
      </c>
      <c r="N276" s="202">
        <f t="shared" si="32"/>
        <v>660.95823533333339</v>
      </c>
      <c r="O276" s="217">
        <f t="shared" si="33"/>
        <v>0.69963400302029533</v>
      </c>
    </row>
    <row r="277" spans="1:15" x14ac:dyDescent="0.35">
      <c r="A277" s="216">
        <f t="shared" si="34"/>
        <v>272</v>
      </c>
      <c r="B277" s="182" t="s">
        <v>1226</v>
      </c>
      <c r="C277" s="195">
        <f>димвенканали!C277</f>
        <v>476.5</v>
      </c>
      <c r="D277" s="195">
        <f>димвенканали!D277</f>
        <v>0</v>
      </c>
      <c r="E277" s="195">
        <f>димвенканали!E277</f>
        <v>0</v>
      </c>
      <c r="F277" s="195">
        <f t="shared" si="28"/>
        <v>476.5</v>
      </c>
      <c r="G277" s="195">
        <v>60</v>
      </c>
      <c r="H277" s="282">
        <v>60</v>
      </c>
      <c r="I277" s="209">
        <f t="shared" si="31"/>
        <v>0.02</v>
      </c>
      <c r="J277" s="209">
        <f t="shared" si="30"/>
        <v>85.629000000000005</v>
      </c>
      <c r="K277" s="202">
        <f t="shared" si="29"/>
        <v>18.838380000000001</v>
      </c>
      <c r="L277" s="202">
        <v>36.064</v>
      </c>
      <c r="M277" s="202">
        <v>4.2039999999999997</v>
      </c>
      <c r="N277" s="202">
        <f t="shared" si="32"/>
        <v>144.73538000000002</v>
      </c>
      <c r="O277" s="217">
        <f t="shared" si="33"/>
        <v>0.30374686253934946</v>
      </c>
    </row>
    <row r="278" spans="1:15" x14ac:dyDescent="0.35">
      <c r="A278" s="216">
        <f t="shared" si="34"/>
        <v>273</v>
      </c>
      <c r="B278" s="182" t="s">
        <v>1227</v>
      </c>
      <c r="C278" s="195">
        <f>димвенканали!C278</f>
        <v>561.4</v>
      </c>
      <c r="D278" s="195">
        <f>димвенканали!D278</f>
        <v>0</v>
      </c>
      <c r="E278" s="195">
        <f>димвенканали!E278</f>
        <v>0</v>
      </c>
      <c r="F278" s="195">
        <f t="shared" si="28"/>
        <v>561.4</v>
      </c>
      <c r="G278" s="195">
        <v>100</v>
      </c>
      <c r="H278" s="282">
        <v>100</v>
      </c>
      <c r="I278" s="209">
        <f t="shared" si="31"/>
        <v>3.3333333333333333E-2</v>
      </c>
      <c r="J278" s="209">
        <f t="shared" si="30"/>
        <v>142.715</v>
      </c>
      <c r="K278" s="202">
        <f t="shared" si="29"/>
        <v>31.397300000000001</v>
      </c>
      <c r="L278" s="202">
        <v>60.106666666666669</v>
      </c>
      <c r="M278" s="202">
        <v>7.0066666666666668</v>
      </c>
      <c r="N278" s="202">
        <f t="shared" si="32"/>
        <v>241.22563333333335</v>
      </c>
      <c r="O278" s="217">
        <f t="shared" si="33"/>
        <v>0.42968584491153072</v>
      </c>
    </row>
    <row r="279" spans="1:15" x14ac:dyDescent="0.35">
      <c r="A279" s="216">
        <f t="shared" si="34"/>
        <v>274</v>
      </c>
      <c r="B279" s="182" t="s">
        <v>1228</v>
      </c>
      <c r="C279" s="195">
        <f>димвенканали!C279</f>
        <v>756.1</v>
      </c>
      <c r="D279" s="195">
        <f>димвенканали!D279</f>
        <v>0</v>
      </c>
      <c r="E279" s="195">
        <f>димвенканали!E279</f>
        <v>0</v>
      </c>
      <c r="F279" s="195">
        <f t="shared" si="28"/>
        <v>756.1</v>
      </c>
      <c r="G279" s="195">
        <v>240.3</v>
      </c>
      <c r="H279" s="282">
        <v>240.3</v>
      </c>
      <c r="I279" s="209">
        <f t="shared" si="31"/>
        <v>8.0100000000000005E-2</v>
      </c>
      <c r="J279" s="209">
        <f t="shared" si="30"/>
        <v>342.94414499999999</v>
      </c>
      <c r="K279" s="202">
        <f t="shared" si="29"/>
        <v>75.447711900000002</v>
      </c>
      <c r="L279" s="202">
        <v>144.43632000000002</v>
      </c>
      <c r="M279" s="202">
        <v>16.837019999999999</v>
      </c>
      <c r="N279" s="202">
        <f t="shared" si="32"/>
        <v>579.66519690000007</v>
      </c>
      <c r="O279" s="217">
        <f t="shared" si="33"/>
        <v>0.76665149702420321</v>
      </c>
    </row>
    <row r="280" spans="1:15" x14ac:dyDescent="0.35">
      <c r="A280" s="216">
        <f t="shared" si="34"/>
        <v>275</v>
      </c>
      <c r="B280" s="182" t="s">
        <v>1229</v>
      </c>
      <c r="C280" s="195">
        <f>димвенканали!C280</f>
        <v>642.6</v>
      </c>
      <c r="D280" s="195">
        <f>димвенканали!D280</f>
        <v>0</v>
      </c>
      <c r="E280" s="195">
        <f>димвенканали!E280</f>
        <v>0</v>
      </c>
      <c r="F280" s="195">
        <f t="shared" si="28"/>
        <v>642.6</v>
      </c>
      <c r="G280" s="195">
        <v>200.5</v>
      </c>
      <c r="H280" s="282">
        <v>200.5</v>
      </c>
      <c r="I280" s="209">
        <f t="shared" si="31"/>
        <v>6.6833333333333328E-2</v>
      </c>
      <c r="J280" s="209">
        <f t="shared" si="30"/>
        <v>286.14357499999994</v>
      </c>
      <c r="K280" s="202">
        <f t="shared" si="29"/>
        <v>62.951586499999991</v>
      </c>
      <c r="L280" s="202">
        <v>120.51386666666666</v>
      </c>
      <c r="M280" s="202">
        <v>14.048366666666665</v>
      </c>
      <c r="N280" s="202">
        <f t="shared" si="32"/>
        <v>483.65739483333323</v>
      </c>
      <c r="O280" s="217">
        <f t="shared" si="33"/>
        <v>0.75265701032264742</v>
      </c>
    </row>
    <row r="281" spans="1:15" x14ac:dyDescent="0.35">
      <c r="A281" s="216">
        <f t="shared" si="34"/>
        <v>276</v>
      </c>
      <c r="B281" s="182" t="s">
        <v>1230</v>
      </c>
      <c r="C281" s="195">
        <f>димвенканали!C281</f>
        <v>631.4</v>
      </c>
      <c r="D281" s="195">
        <f>димвенканали!D281</f>
        <v>0</v>
      </c>
      <c r="E281" s="195">
        <f>димвенканали!E281</f>
        <v>0</v>
      </c>
      <c r="F281" s="195">
        <f t="shared" si="28"/>
        <v>631.4</v>
      </c>
      <c r="G281" s="195">
        <v>196.8</v>
      </c>
      <c r="H281" s="282">
        <v>196.8</v>
      </c>
      <c r="I281" s="209">
        <f t="shared" si="31"/>
        <v>6.5600000000000006E-2</v>
      </c>
      <c r="J281" s="209">
        <f t="shared" si="30"/>
        <v>280.86312000000004</v>
      </c>
      <c r="K281" s="202">
        <f t="shared" si="29"/>
        <v>61.789886400000007</v>
      </c>
      <c r="L281" s="202">
        <v>118.28992000000001</v>
      </c>
      <c r="M281" s="202">
        <v>13.78912</v>
      </c>
      <c r="N281" s="202">
        <f t="shared" si="32"/>
        <v>474.73204640000006</v>
      </c>
      <c r="O281" s="217">
        <f t="shared" si="33"/>
        <v>0.75187210389610404</v>
      </c>
    </row>
    <row r="282" spans="1:15" x14ac:dyDescent="0.35">
      <c r="A282" s="216">
        <f t="shared" si="34"/>
        <v>277</v>
      </c>
      <c r="B282" s="182" t="s">
        <v>1231</v>
      </c>
      <c r="C282" s="195">
        <f>димвенканали!C282</f>
        <v>461.4</v>
      </c>
      <c r="D282" s="195">
        <f>димвенканали!D282</f>
        <v>0</v>
      </c>
      <c r="E282" s="195">
        <f>димвенканали!E282</f>
        <v>0</v>
      </c>
      <c r="F282" s="195">
        <f t="shared" si="28"/>
        <v>461.4</v>
      </c>
      <c r="G282" s="195">
        <v>58.2</v>
      </c>
      <c r="H282" s="282">
        <v>58.2</v>
      </c>
      <c r="I282" s="209">
        <f t="shared" si="31"/>
        <v>1.9400000000000001E-2</v>
      </c>
      <c r="J282" s="209">
        <f t="shared" si="30"/>
        <v>83.060130000000001</v>
      </c>
      <c r="K282" s="202">
        <f t="shared" si="29"/>
        <v>18.273228599999999</v>
      </c>
      <c r="L282" s="202">
        <v>34.982079999999996</v>
      </c>
      <c r="M282" s="202">
        <v>4.0778799999999995</v>
      </c>
      <c r="N282" s="202">
        <f t="shared" si="32"/>
        <v>140.39331859999999</v>
      </c>
      <c r="O282" s="217">
        <f t="shared" si="33"/>
        <v>0.30427680667533591</v>
      </c>
    </row>
    <row r="283" spans="1:15" x14ac:dyDescent="0.35">
      <c r="A283" s="216">
        <f t="shared" si="34"/>
        <v>278</v>
      </c>
      <c r="B283" s="182" t="s">
        <v>1232</v>
      </c>
      <c r="C283" s="195">
        <f>димвенканали!C283</f>
        <v>515.79999999999995</v>
      </c>
      <c r="D283" s="195">
        <f>димвенканали!D283</f>
        <v>0</v>
      </c>
      <c r="E283" s="195">
        <f>димвенканали!E283</f>
        <v>0</v>
      </c>
      <c r="F283" s="195">
        <f t="shared" si="28"/>
        <v>515.79999999999995</v>
      </c>
      <c r="G283" s="195">
        <v>101</v>
      </c>
      <c r="H283" s="282">
        <v>101</v>
      </c>
      <c r="I283" s="209">
        <f t="shared" si="31"/>
        <v>3.3666666666666664E-2</v>
      </c>
      <c r="J283" s="209">
        <f t="shared" si="30"/>
        <v>144.14214999999999</v>
      </c>
      <c r="K283" s="202">
        <f t="shared" si="29"/>
        <v>31.711272999999998</v>
      </c>
      <c r="L283" s="202">
        <v>60.70773333333333</v>
      </c>
      <c r="M283" s="202">
        <v>7.0767333333333324</v>
      </c>
      <c r="N283" s="202">
        <f t="shared" si="32"/>
        <v>243.63788966666664</v>
      </c>
      <c r="O283" s="217">
        <f t="shared" si="33"/>
        <v>0.4723495340571281</v>
      </c>
    </row>
    <row r="284" spans="1:15" x14ac:dyDescent="0.35">
      <c r="A284" s="216">
        <f t="shared" si="34"/>
        <v>279</v>
      </c>
      <c r="B284" s="182" t="s">
        <v>1233</v>
      </c>
      <c r="C284" s="195">
        <f>димвенканали!C284</f>
        <v>604.9</v>
      </c>
      <c r="D284" s="195">
        <f>димвенканали!D284</f>
        <v>0</v>
      </c>
      <c r="E284" s="195">
        <f>димвенканали!E284</f>
        <v>0</v>
      </c>
      <c r="F284" s="195">
        <f t="shared" si="28"/>
        <v>604.9</v>
      </c>
      <c r="G284" s="195">
        <v>122.8</v>
      </c>
      <c r="H284" s="282">
        <v>122.8</v>
      </c>
      <c r="I284" s="209">
        <f t="shared" si="31"/>
        <v>4.0933333333333335E-2</v>
      </c>
      <c r="J284" s="209">
        <f t="shared" si="30"/>
        <v>175.25402</v>
      </c>
      <c r="K284" s="202">
        <f t="shared" si="29"/>
        <v>38.555884399999997</v>
      </c>
      <c r="L284" s="202">
        <v>73.810986666666665</v>
      </c>
      <c r="M284" s="202">
        <v>8.6041866666666671</v>
      </c>
      <c r="N284" s="202">
        <f t="shared" si="32"/>
        <v>296.22507773333336</v>
      </c>
      <c r="O284" s="217">
        <f t="shared" si="33"/>
        <v>0.48970917132308378</v>
      </c>
    </row>
    <row r="285" spans="1:15" x14ac:dyDescent="0.35">
      <c r="A285" s="216">
        <f t="shared" si="34"/>
        <v>280</v>
      </c>
      <c r="B285" s="276" t="s">
        <v>1234</v>
      </c>
      <c r="C285" s="195">
        <f>димвенканали!C285</f>
        <v>571.70000000000005</v>
      </c>
      <c r="D285" s="195">
        <f>димвенканали!D285</f>
        <v>0</v>
      </c>
      <c r="E285" s="195">
        <f>димвенканали!E285</f>
        <v>0</v>
      </c>
      <c r="F285" s="195">
        <f t="shared" si="28"/>
        <v>571.70000000000005</v>
      </c>
      <c r="G285" s="195">
        <v>118.2</v>
      </c>
      <c r="H285" s="282">
        <v>46.2</v>
      </c>
      <c r="I285" s="209">
        <f t="shared" si="31"/>
        <v>1.54E-2</v>
      </c>
      <c r="J285" s="209">
        <f t="shared" si="30"/>
        <v>65.934330000000003</v>
      </c>
      <c r="K285" s="202">
        <f t="shared" si="29"/>
        <v>14.505552600000001</v>
      </c>
      <c r="L285" s="202">
        <v>27.769280000000002</v>
      </c>
      <c r="M285" s="202">
        <v>3.2370799999999997</v>
      </c>
      <c r="N285" s="202">
        <f t="shared" si="32"/>
        <v>111.44624260000002</v>
      </c>
      <c r="O285" s="217">
        <f t="shared" si="33"/>
        <v>0.19493832884379922</v>
      </c>
    </row>
    <row r="286" spans="1:15" x14ac:dyDescent="0.35">
      <c r="A286" s="216">
        <f t="shared" si="34"/>
        <v>281</v>
      </c>
      <c r="B286" s="182" t="s">
        <v>1235</v>
      </c>
      <c r="C286" s="195">
        <f>димвенканали!C286</f>
        <v>522.5</v>
      </c>
      <c r="D286" s="195">
        <f>димвенканали!D286</f>
        <v>0</v>
      </c>
      <c r="E286" s="195">
        <f>димвенканали!E286</f>
        <v>0</v>
      </c>
      <c r="F286" s="195">
        <f t="shared" si="28"/>
        <v>522.5</v>
      </c>
      <c r="G286" s="195">
        <v>118</v>
      </c>
      <c r="H286" s="282">
        <v>118</v>
      </c>
      <c r="I286" s="209">
        <f t="shared" si="31"/>
        <v>3.9333333333333331E-2</v>
      </c>
      <c r="J286" s="209">
        <f t="shared" si="30"/>
        <v>168.40369999999999</v>
      </c>
      <c r="K286" s="202">
        <f t="shared" si="29"/>
        <v>37.048814</v>
      </c>
      <c r="L286" s="202">
        <v>70.925866666666664</v>
      </c>
      <c r="M286" s="202">
        <v>8.2678666666666665</v>
      </c>
      <c r="N286" s="202">
        <f t="shared" si="32"/>
        <v>284.64624733333335</v>
      </c>
      <c r="O286" s="217">
        <f t="shared" si="33"/>
        <v>0.54477750685805426</v>
      </c>
    </row>
    <row r="287" spans="1:15" x14ac:dyDescent="0.35">
      <c r="A287" s="216">
        <f t="shared" si="34"/>
        <v>282</v>
      </c>
      <c r="B287" s="182" t="s">
        <v>1236</v>
      </c>
      <c r="C287" s="195">
        <f>димвенканали!C287</f>
        <v>324.7</v>
      </c>
      <c r="D287" s="195">
        <f>димвенканали!D287</f>
        <v>0</v>
      </c>
      <c r="E287" s="195">
        <f>димвенканали!E287</f>
        <v>0</v>
      </c>
      <c r="F287" s="195">
        <f t="shared" si="28"/>
        <v>324.7</v>
      </c>
      <c r="G287" s="195">
        <v>88.8</v>
      </c>
      <c r="H287" s="282">
        <v>88.8</v>
      </c>
      <c r="I287" s="209">
        <f t="shared" si="31"/>
        <v>2.9599999999999998E-2</v>
      </c>
      <c r="J287" s="209">
        <f t="shared" si="30"/>
        <v>126.73091999999998</v>
      </c>
      <c r="K287" s="202">
        <f t="shared" si="29"/>
        <v>27.880802399999997</v>
      </c>
      <c r="L287" s="202">
        <v>53.374719999999996</v>
      </c>
      <c r="M287" s="202">
        <v>6.2219199999999999</v>
      </c>
      <c r="N287" s="202">
        <f t="shared" si="32"/>
        <v>214.2083624</v>
      </c>
      <c r="O287" s="217">
        <f t="shared" si="33"/>
        <v>0.65971161810902368</v>
      </c>
    </row>
    <row r="288" spans="1:15" x14ac:dyDescent="0.35">
      <c r="A288" s="216">
        <f t="shared" si="34"/>
        <v>283</v>
      </c>
      <c r="B288" s="182" t="s">
        <v>1237</v>
      </c>
      <c r="C288" s="195">
        <f>димвенканали!C288</f>
        <v>519.5</v>
      </c>
      <c r="D288" s="195">
        <f>димвенканали!D288</f>
        <v>0</v>
      </c>
      <c r="E288" s="195">
        <f>димвенканали!E288</f>
        <v>0</v>
      </c>
      <c r="F288" s="195">
        <f t="shared" si="28"/>
        <v>519.5</v>
      </c>
      <c r="G288" s="195">
        <v>115.8</v>
      </c>
      <c r="H288" s="282">
        <v>115.8</v>
      </c>
      <c r="I288" s="209">
        <f t="shared" si="31"/>
        <v>3.8600000000000002E-2</v>
      </c>
      <c r="J288" s="209">
        <f t="shared" si="30"/>
        <v>165.26397</v>
      </c>
      <c r="K288" s="202">
        <f t="shared" si="29"/>
        <v>36.358073400000002</v>
      </c>
      <c r="L288" s="202">
        <v>69.603520000000003</v>
      </c>
      <c r="M288" s="202">
        <v>8.1137200000000007</v>
      </c>
      <c r="N288" s="202">
        <f t="shared" si="32"/>
        <v>279.3392834</v>
      </c>
      <c r="O288" s="217">
        <f t="shared" si="33"/>
        <v>0.53770795649663139</v>
      </c>
    </row>
    <row r="289" spans="1:15" x14ac:dyDescent="0.35">
      <c r="A289" s="216">
        <f t="shared" si="34"/>
        <v>284</v>
      </c>
      <c r="B289" s="182" t="s">
        <v>1238</v>
      </c>
      <c r="C289" s="195">
        <f>димвенканали!C289</f>
        <v>221.7</v>
      </c>
      <c r="D289" s="195">
        <f>димвенканали!D289</f>
        <v>0</v>
      </c>
      <c r="E289" s="195">
        <f>димвенканали!E289</f>
        <v>0</v>
      </c>
      <c r="F289" s="195">
        <f t="shared" si="28"/>
        <v>221.7</v>
      </c>
      <c r="G289" s="195">
        <v>97.2</v>
      </c>
      <c r="H289" s="282">
        <v>97.2</v>
      </c>
      <c r="I289" s="209">
        <f t="shared" si="31"/>
        <v>3.2399999999999998E-2</v>
      </c>
      <c r="J289" s="209">
        <f t="shared" si="30"/>
        <v>138.71897999999999</v>
      </c>
      <c r="K289" s="202">
        <f t="shared" si="29"/>
        <v>30.518175599999996</v>
      </c>
      <c r="L289" s="202">
        <v>58.423679999999997</v>
      </c>
      <c r="M289" s="202">
        <v>6.8104800000000001</v>
      </c>
      <c r="N289" s="202">
        <f t="shared" si="32"/>
        <v>234.4713156</v>
      </c>
      <c r="O289" s="217">
        <f t="shared" si="33"/>
        <v>1.0576062949932341</v>
      </c>
    </row>
    <row r="290" spans="1:15" x14ac:dyDescent="0.35">
      <c r="A290" s="216">
        <f t="shared" si="34"/>
        <v>285</v>
      </c>
      <c r="B290" s="182" t="s">
        <v>1239</v>
      </c>
      <c r="C290" s="195">
        <f>димвенканали!C290</f>
        <v>312.5</v>
      </c>
      <c r="D290" s="195">
        <f>димвенканали!D290</f>
        <v>0</v>
      </c>
      <c r="E290" s="195">
        <f>димвенканали!E290</f>
        <v>0</v>
      </c>
      <c r="F290" s="195">
        <f t="shared" si="28"/>
        <v>312.5</v>
      </c>
      <c r="G290" s="195">
        <v>140</v>
      </c>
      <c r="H290" s="282">
        <v>140</v>
      </c>
      <c r="I290" s="209">
        <f t="shared" si="31"/>
        <v>4.6666666666666669E-2</v>
      </c>
      <c r="J290" s="209">
        <f t="shared" si="30"/>
        <v>199.80099999999999</v>
      </c>
      <c r="K290" s="202">
        <f t="shared" si="29"/>
        <v>43.956219999999995</v>
      </c>
      <c r="L290" s="202">
        <v>84.149333333333345</v>
      </c>
      <c r="M290" s="202">
        <v>9.809333333333333</v>
      </c>
      <c r="N290" s="202">
        <f t="shared" si="32"/>
        <v>337.71588666666668</v>
      </c>
      <c r="O290" s="217">
        <f t="shared" si="33"/>
        <v>1.0806908373333333</v>
      </c>
    </row>
    <row r="291" spans="1:15" x14ac:dyDescent="0.35">
      <c r="A291" s="216">
        <f t="shared" si="34"/>
        <v>286</v>
      </c>
      <c r="B291" s="182" t="s">
        <v>1240</v>
      </c>
      <c r="C291" s="195">
        <f>димвенканали!C291</f>
        <v>644.1</v>
      </c>
      <c r="D291" s="195">
        <f>димвенканали!D291</f>
        <v>0</v>
      </c>
      <c r="E291" s="195">
        <f>димвенканали!E291</f>
        <v>0</v>
      </c>
      <c r="F291" s="195">
        <f t="shared" si="28"/>
        <v>644.1</v>
      </c>
      <c r="G291" s="195">
        <v>96</v>
      </c>
      <c r="H291" s="282">
        <v>96</v>
      </c>
      <c r="I291" s="209">
        <f t="shared" si="31"/>
        <v>3.2000000000000001E-2</v>
      </c>
      <c r="J291" s="209">
        <f t="shared" si="30"/>
        <v>137.00639999999999</v>
      </c>
      <c r="K291" s="202">
        <f t="shared" si="29"/>
        <v>30.141407999999998</v>
      </c>
      <c r="L291" s="202">
        <v>57.702400000000004</v>
      </c>
      <c r="M291" s="202">
        <v>6.7263999999999999</v>
      </c>
      <c r="N291" s="202">
        <f t="shared" si="32"/>
        <v>231.57660800000002</v>
      </c>
      <c r="O291" s="217">
        <f t="shared" si="33"/>
        <v>0.35953517776742744</v>
      </c>
    </row>
    <row r="292" spans="1:15" x14ac:dyDescent="0.35">
      <c r="A292" s="216">
        <f t="shared" si="34"/>
        <v>287</v>
      </c>
      <c r="B292" s="182" t="s">
        <v>1241</v>
      </c>
      <c r="C292" s="195">
        <f>димвенканали!C292</f>
        <v>451.9</v>
      </c>
      <c r="D292" s="195">
        <f>димвенканали!D292</f>
        <v>0</v>
      </c>
      <c r="E292" s="195">
        <f>димвенканали!E292</f>
        <v>0</v>
      </c>
      <c r="F292" s="195">
        <f t="shared" si="28"/>
        <v>451.9</v>
      </c>
      <c r="G292" s="195">
        <v>45</v>
      </c>
      <c r="H292" s="282">
        <v>45</v>
      </c>
      <c r="I292" s="209">
        <f t="shared" si="31"/>
        <v>1.4999999999999999E-2</v>
      </c>
      <c r="J292" s="209">
        <f t="shared" si="30"/>
        <v>64.22175</v>
      </c>
      <c r="K292" s="202">
        <f t="shared" si="29"/>
        <v>14.128785000000001</v>
      </c>
      <c r="L292" s="202">
        <v>27.047999999999998</v>
      </c>
      <c r="M292" s="202">
        <v>3.1529999999999996</v>
      </c>
      <c r="N292" s="202">
        <f t="shared" si="32"/>
        <v>108.55153500000002</v>
      </c>
      <c r="O292" s="217">
        <f t="shared" si="33"/>
        <v>0.24021140739101576</v>
      </c>
    </row>
    <row r="293" spans="1:15" x14ac:dyDescent="0.35">
      <c r="A293" s="216">
        <f t="shared" si="34"/>
        <v>288</v>
      </c>
      <c r="B293" s="182" t="s">
        <v>1242</v>
      </c>
      <c r="C293" s="195">
        <f>димвенканали!C293</f>
        <v>556.5</v>
      </c>
      <c r="D293" s="195">
        <f>димвенканали!D293</f>
        <v>0</v>
      </c>
      <c r="E293" s="195">
        <f>димвенканали!E293</f>
        <v>0</v>
      </c>
      <c r="F293" s="195">
        <f t="shared" si="28"/>
        <v>556.5</v>
      </c>
      <c r="G293" s="195">
        <v>114</v>
      </c>
      <c r="H293" s="282">
        <v>114</v>
      </c>
      <c r="I293" s="209">
        <f t="shared" si="31"/>
        <v>3.7999999999999999E-2</v>
      </c>
      <c r="J293" s="209">
        <f t="shared" si="30"/>
        <v>162.6951</v>
      </c>
      <c r="K293" s="202">
        <f t="shared" si="29"/>
        <v>35.792921999999997</v>
      </c>
      <c r="L293" s="202">
        <v>68.521600000000007</v>
      </c>
      <c r="M293" s="202">
        <v>7.9875999999999987</v>
      </c>
      <c r="N293" s="202">
        <f t="shared" si="32"/>
        <v>274.99722200000002</v>
      </c>
      <c r="O293" s="217">
        <f t="shared" si="33"/>
        <v>0.49415493620844569</v>
      </c>
    </row>
    <row r="294" spans="1:15" x14ac:dyDescent="0.35">
      <c r="A294" s="216">
        <f t="shared" si="34"/>
        <v>289</v>
      </c>
      <c r="B294" s="182" t="s">
        <v>1243</v>
      </c>
      <c r="C294" s="195">
        <f>димвенканали!C294</f>
        <v>411.1</v>
      </c>
      <c r="D294" s="195">
        <f>димвенканали!D294</f>
        <v>0</v>
      </c>
      <c r="E294" s="195">
        <f>димвенканали!E294</f>
        <v>73.2</v>
      </c>
      <c r="F294" s="195">
        <f t="shared" si="28"/>
        <v>484.3</v>
      </c>
      <c r="G294" s="195">
        <v>83.3</v>
      </c>
      <c r="H294" s="282">
        <v>83.3</v>
      </c>
      <c r="I294" s="209">
        <f t="shared" si="31"/>
        <v>2.7766666666666665E-2</v>
      </c>
      <c r="J294" s="209">
        <f t="shared" si="30"/>
        <v>118.88159499999999</v>
      </c>
      <c r="K294" s="202">
        <f t="shared" si="29"/>
        <v>26.153950899999998</v>
      </c>
      <c r="L294" s="202">
        <v>50.06885333333333</v>
      </c>
      <c r="M294" s="202">
        <v>5.8365533333333328</v>
      </c>
      <c r="N294" s="202">
        <f t="shared" si="32"/>
        <v>200.94095256666665</v>
      </c>
      <c r="O294" s="217">
        <f t="shared" si="33"/>
        <v>0.41491008169867161</v>
      </c>
    </row>
    <row r="295" spans="1:15" x14ac:dyDescent="0.35">
      <c r="A295" s="216">
        <f t="shared" si="34"/>
        <v>290</v>
      </c>
      <c r="B295" s="182" t="s">
        <v>1244</v>
      </c>
      <c r="C295" s="195">
        <f>димвенканали!C295</f>
        <v>530.70000000000005</v>
      </c>
      <c r="D295" s="195">
        <f>димвенканали!D295</f>
        <v>24</v>
      </c>
      <c r="E295" s="195">
        <f>димвенканали!E295</f>
        <v>0</v>
      </c>
      <c r="F295" s="195">
        <f t="shared" si="28"/>
        <v>554.70000000000005</v>
      </c>
      <c r="G295" s="195">
        <v>83.2</v>
      </c>
      <c r="H295" s="282">
        <v>83.2</v>
      </c>
      <c r="I295" s="209">
        <f t="shared" si="31"/>
        <v>2.7733333333333336E-2</v>
      </c>
      <c r="J295" s="209">
        <f t="shared" si="30"/>
        <v>118.73888000000001</v>
      </c>
      <c r="K295" s="202">
        <f t="shared" si="29"/>
        <v>26.122553600000003</v>
      </c>
      <c r="L295" s="202">
        <v>50.008746666666674</v>
      </c>
      <c r="M295" s="202">
        <v>5.8295466666666673</v>
      </c>
      <c r="N295" s="202">
        <f t="shared" si="32"/>
        <v>200.69972693333332</v>
      </c>
      <c r="O295" s="217">
        <f t="shared" si="33"/>
        <v>0.36181670620755957</v>
      </c>
    </row>
    <row r="296" spans="1:15" x14ac:dyDescent="0.35">
      <c r="A296" s="216">
        <f t="shared" si="34"/>
        <v>291</v>
      </c>
      <c r="B296" s="182" t="s">
        <v>1245</v>
      </c>
      <c r="C296" s="195">
        <f>димвенканали!C296</f>
        <v>401</v>
      </c>
      <c r="D296" s="195">
        <f>димвенканали!D296</f>
        <v>0</v>
      </c>
      <c r="E296" s="195">
        <f>димвенканали!E296</f>
        <v>0</v>
      </c>
      <c r="F296" s="195">
        <f t="shared" si="28"/>
        <v>401</v>
      </c>
      <c r="G296" s="195">
        <v>41</v>
      </c>
      <c r="H296" s="282">
        <v>41</v>
      </c>
      <c r="I296" s="209">
        <f t="shared" si="31"/>
        <v>1.3666666666666667E-2</v>
      </c>
      <c r="J296" s="209">
        <f t="shared" si="30"/>
        <v>58.513150000000003</v>
      </c>
      <c r="K296" s="202">
        <f t="shared" si="29"/>
        <v>12.872893000000001</v>
      </c>
      <c r="L296" s="202">
        <v>24.643733333333333</v>
      </c>
      <c r="M296" s="202">
        <v>2.8727333333333331</v>
      </c>
      <c r="N296" s="202">
        <f t="shared" si="32"/>
        <v>98.90250966666666</v>
      </c>
      <c r="O296" s="217">
        <f t="shared" si="33"/>
        <v>0.2466396749792186</v>
      </c>
    </row>
    <row r="297" spans="1:15" x14ac:dyDescent="0.35">
      <c r="A297" s="216">
        <f t="shared" si="34"/>
        <v>292</v>
      </c>
      <c r="B297" s="182" t="s">
        <v>1246</v>
      </c>
      <c r="C297" s="195">
        <f>димвенканали!C297</f>
        <v>456.4</v>
      </c>
      <c r="D297" s="195">
        <f>димвенканали!D297</f>
        <v>0</v>
      </c>
      <c r="E297" s="195">
        <f>димвенканали!E297</f>
        <v>0</v>
      </c>
      <c r="F297" s="195">
        <f t="shared" si="28"/>
        <v>456.4</v>
      </c>
      <c r="G297" s="195">
        <v>61.2</v>
      </c>
      <c r="H297" s="282">
        <v>61.2</v>
      </c>
      <c r="I297" s="209">
        <f t="shared" si="31"/>
        <v>2.0400000000000001E-2</v>
      </c>
      <c r="J297" s="209">
        <f t="shared" si="30"/>
        <v>87.341580000000008</v>
      </c>
      <c r="K297" s="202">
        <f t="shared" si="29"/>
        <v>19.215147600000002</v>
      </c>
      <c r="L297" s="202">
        <v>36.78528</v>
      </c>
      <c r="M297" s="202">
        <v>4.2880799999999999</v>
      </c>
      <c r="N297" s="202">
        <f t="shared" si="32"/>
        <v>147.63008760000002</v>
      </c>
      <c r="O297" s="217">
        <f t="shared" si="33"/>
        <v>0.32346644960560916</v>
      </c>
    </row>
    <row r="298" spans="1:15" x14ac:dyDescent="0.35">
      <c r="A298" s="216">
        <f t="shared" si="34"/>
        <v>293</v>
      </c>
      <c r="B298" s="182" t="s">
        <v>1247</v>
      </c>
      <c r="C298" s="195">
        <f>димвенканали!C298</f>
        <v>419</v>
      </c>
      <c r="D298" s="195">
        <f>димвенканали!D298</f>
        <v>0</v>
      </c>
      <c r="E298" s="195">
        <f>димвенканали!E298</f>
        <v>0</v>
      </c>
      <c r="F298" s="195">
        <f t="shared" si="28"/>
        <v>419</v>
      </c>
      <c r="G298" s="195">
        <v>85.5</v>
      </c>
      <c r="H298" s="282">
        <v>85.5</v>
      </c>
      <c r="I298" s="209">
        <f t="shared" si="31"/>
        <v>2.8500000000000001E-2</v>
      </c>
      <c r="J298" s="209">
        <f t="shared" si="30"/>
        <v>122.021325</v>
      </c>
      <c r="K298" s="202">
        <f t="shared" si="29"/>
        <v>26.8446915</v>
      </c>
      <c r="L298" s="202">
        <v>51.391200000000005</v>
      </c>
      <c r="M298" s="202">
        <v>5.9907000000000004</v>
      </c>
      <c r="N298" s="202">
        <f t="shared" si="32"/>
        <v>206.2479165</v>
      </c>
      <c r="O298" s="217">
        <f t="shared" si="33"/>
        <v>0.49223846420047734</v>
      </c>
    </row>
    <row r="299" spans="1:15" x14ac:dyDescent="0.35">
      <c r="A299" s="216">
        <f t="shared" si="34"/>
        <v>294</v>
      </c>
      <c r="B299" s="182" t="s">
        <v>1248</v>
      </c>
      <c r="C299" s="195">
        <f>димвенканали!C299</f>
        <v>450.7</v>
      </c>
      <c r="D299" s="195">
        <f>димвенканали!D299</f>
        <v>0</v>
      </c>
      <c r="E299" s="195">
        <f>димвенканали!E299</f>
        <v>0</v>
      </c>
      <c r="F299" s="195">
        <f t="shared" si="28"/>
        <v>450.7</v>
      </c>
      <c r="G299" s="195">
        <v>53</v>
      </c>
      <c r="H299" s="282">
        <v>53</v>
      </c>
      <c r="I299" s="209">
        <f t="shared" si="31"/>
        <v>1.7666666666666667E-2</v>
      </c>
      <c r="J299" s="209">
        <f t="shared" si="30"/>
        <v>75.638949999999994</v>
      </c>
      <c r="K299" s="202">
        <f t="shared" si="29"/>
        <v>16.640568999999999</v>
      </c>
      <c r="L299" s="202">
        <v>31.856533333333335</v>
      </c>
      <c r="M299" s="202">
        <v>3.7135333333333334</v>
      </c>
      <c r="N299" s="202">
        <f t="shared" si="32"/>
        <v>127.84958566666666</v>
      </c>
      <c r="O299" s="217">
        <f t="shared" si="33"/>
        <v>0.28366892759411283</v>
      </c>
    </row>
    <row r="300" spans="1:15" x14ac:dyDescent="0.35">
      <c r="A300" s="216">
        <f t="shared" si="34"/>
        <v>295</v>
      </c>
      <c r="B300" s="182" t="s">
        <v>1249</v>
      </c>
      <c r="C300" s="195">
        <f>димвенканали!C300</f>
        <v>403.5</v>
      </c>
      <c r="D300" s="195">
        <f>димвенканали!D300</f>
        <v>0</v>
      </c>
      <c r="E300" s="195">
        <f>димвенканали!E300</f>
        <v>0</v>
      </c>
      <c r="F300" s="195">
        <f t="shared" si="28"/>
        <v>403.5</v>
      </c>
      <c r="G300" s="195">
        <v>53</v>
      </c>
      <c r="H300" s="282">
        <v>53</v>
      </c>
      <c r="I300" s="209">
        <f t="shared" si="31"/>
        <v>1.7666666666666667E-2</v>
      </c>
      <c r="J300" s="209">
        <f t="shared" si="30"/>
        <v>75.638949999999994</v>
      </c>
      <c r="K300" s="202">
        <f t="shared" si="29"/>
        <v>16.640568999999999</v>
      </c>
      <c r="L300" s="202">
        <v>31.856533333333335</v>
      </c>
      <c r="M300" s="202">
        <v>3.7135333333333334</v>
      </c>
      <c r="N300" s="202">
        <f t="shared" si="32"/>
        <v>127.84958566666666</v>
      </c>
      <c r="O300" s="217">
        <f t="shared" si="33"/>
        <v>0.31685151342420487</v>
      </c>
    </row>
    <row r="301" spans="1:15" x14ac:dyDescent="0.35">
      <c r="A301" s="216">
        <f t="shared" si="34"/>
        <v>296</v>
      </c>
      <c r="B301" s="182" t="s">
        <v>1250</v>
      </c>
      <c r="C301" s="195">
        <f>димвенканали!C301</f>
        <v>453.72</v>
      </c>
      <c r="D301" s="195">
        <f>димвенканали!D301</f>
        <v>0</v>
      </c>
      <c r="E301" s="195">
        <f>димвенканали!E301</f>
        <v>0</v>
      </c>
      <c r="F301" s="195">
        <f t="shared" si="28"/>
        <v>453.72</v>
      </c>
      <c r="G301" s="195">
        <v>50</v>
      </c>
      <c r="H301" s="282">
        <v>50</v>
      </c>
      <c r="I301" s="209">
        <f t="shared" si="31"/>
        <v>1.6666666666666666E-2</v>
      </c>
      <c r="J301" s="209">
        <f t="shared" si="30"/>
        <v>71.357500000000002</v>
      </c>
      <c r="K301" s="202">
        <f t="shared" si="29"/>
        <v>15.698650000000001</v>
      </c>
      <c r="L301" s="202">
        <v>30.053333333333335</v>
      </c>
      <c r="M301" s="202">
        <v>3.5033333333333334</v>
      </c>
      <c r="N301" s="202">
        <f t="shared" si="32"/>
        <v>120.61281666666667</v>
      </c>
      <c r="O301" s="217">
        <f t="shared" si="33"/>
        <v>0.26583094566399246</v>
      </c>
    </row>
    <row r="302" spans="1:15" x14ac:dyDescent="0.35">
      <c r="A302" s="216">
        <f t="shared" si="34"/>
        <v>297</v>
      </c>
      <c r="B302" s="182" t="s">
        <v>1251</v>
      </c>
      <c r="C302" s="195">
        <f>димвенканали!C302</f>
        <v>535.75</v>
      </c>
      <c r="D302" s="195">
        <f>димвенканали!D302</f>
        <v>0</v>
      </c>
      <c r="E302" s="195">
        <f>димвенканали!E302</f>
        <v>0</v>
      </c>
      <c r="F302" s="195">
        <f t="shared" si="28"/>
        <v>535.75</v>
      </c>
      <c r="G302" s="195">
        <v>34.799999999999997</v>
      </c>
      <c r="H302" s="282">
        <v>34.799999999999997</v>
      </c>
      <c r="I302" s="209">
        <f t="shared" si="31"/>
        <v>1.1599999999999999E-2</v>
      </c>
      <c r="J302" s="209">
        <f t="shared" si="30"/>
        <v>49.664819999999992</v>
      </c>
      <c r="K302" s="202">
        <f t="shared" si="29"/>
        <v>10.926260399999999</v>
      </c>
      <c r="L302" s="202">
        <v>20.917119999999997</v>
      </c>
      <c r="M302" s="202">
        <v>2.4383199999999996</v>
      </c>
      <c r="N302" s="202">
        <f t="shared" si="32"/>
        <v>83.946520399999997</v>
      </c>
      <c r="O302" s="217">
        <f t="shared" si="33"/>
        <v>0.15668972543163789</v>
      </c>
    </row>
    <row r="303" spans="1:15" x14ac:dyDescent="0.35">
      <c r="A303" s="216">
        <f t="shared" si="34"/>
        <v>298</v>
      </c>
      <c r="B303" s="182" t="s">
        <v>1252</v>
      </c>
      <c r="C303" s="195">
        <f>димвенканали!C303</f>
        <v>133.4</v>
      </c>
      <c r="D303" s="195">
        <f>димвенканали!D303</f>
        <v>0</v>
      </c>
      <c r="E303" s="195">
        <f>димвенканали!E303</f>
        <v>0</v>
      </c>
      <c r="F303" s="195">
        <f t="shared" si="28"/>
        <v>133.4</v>
      </c>
      <c r="G303" s="195">
        <v>80</v>
      </c>
      <c r="H303" s="282">
        <v>80</v>
      </c>
      <c r="I303" s="209">
        <f t="shared" si="31"/>
        <v>2.6666666666666668E-2</v>
      </c>
      <c r="J303" s="209">
        <f t="shared" si="30"/>
        <v>114.172</v>
      </c>
      <c r="K303" s="202">
        <f t="shared" si="29"/>
        <v>25.117840000000001</v>
      </c>
      <c r="L303" s="202">
        <v>48.085333333333338</v>
      </c>
      <c r="M303" s="202">
        <v>5.6053333333333333</v>
      </c>
      <c r="N303" s="202">
        <f t="shared" si="32"/>
        <v>192.98050666666668</v>
      </c>
      <c r="O303" s="217">
        <f t="shared" si="33"/>
        <v>1.4466304847576212</v>
      </c>
    </row>
    <row r="304" spans="1:15" x14ac:dyDescent="0.35">
      <c r="A304" s="216">
        <f t="shared" si="34"/>
        <v>299</v>
      </c>
      <c r="B304" s="182" t="s">
        <v>1263</v>
      </c>
      <c r="C304" s="195">
        <f>димвенканали!C304</f>
        <v>506.7</v>
      </c>
      <c r="D304" s="195">
        <f>димвенканали!D304</f>
        <v>0</v>
      </c>
      <c r="E304" s="195">
        <f>димвенканали!E304</f>
        <v>0</v>
      </c>
      <c r="F304" s="195">
        <f t="shared" si="28"/>
        <v>506.7</v>
      </c>
      <c r="G304" s="195">
        <v>170.2</v>
      </c>
      <c r="H304" s="282">
        <v>170.2</v>
      </c>
      <c r="I304" s="209">
        <f t="shared" si="31"/>
        <v>5.673333333333333E-2</v>
      </c>
      <c r="J304" s="209">
        <f t="shared" si="30"/>
        <v>242.90092999999999</v>
      </c>
      <c r="K304" s="202">
        <f t="shared" si="29"/>
        <v>53.438204599999999</v>
      </c>
      <c r="L304" s="202">
        <v>102.30154666666665</v>
      </c>
      <c r="M304" s="202">
        <v>11.925346666666666</v>
      </c>
      <c r="N304" s="202">
        <f t="shared" si="32"/>
        <v>410.56602793333326</v>
      </c>
      <c r="O304" s="217">
        <f t="shared" si="33"/>
        <v>0.81027437918557976</v>
      </c>
    </row>
    <row r="305" spans="1:15" x14ac:dyDescent="0.35">
      <c r="A305" s="216">
        <f t="shared" si="34"/>
        <v>300</v>
      </c>
      <c r="B305" s="182" t="s">
        <v>1264</v>
      </c>
      <c r="C305" s="195">
        <f>димвенканали!C305</f>
        <v>269.3</v>
      </c>
      <c r="D305" s="195">
        <f>димвенканали!D305</f>
        <v>0</v>
      </c>
      <c r="E305" s="195">
        <f>димвенканали!E305</f>
        <v>0</v>
      </c>
      <c r="F305" s="195">
        <f t="shared" si="28"/>
        <v>269.3</v>
      </c>
      <c r="G305" s="195">
        <v>71.2</v>
      </c>
      <c r="H305" s="282">
        <v>71.2</v>
      </c>
      <c r="I305" s="209">
        <f t="shared" si="31"/>
        <v>2.3733333333333335E-2</v>
      </c>
      <c r="J305" s="209">
        <f t="shared" si="30"/>
        <v>101.61308000000001</v>
      </c>
      <c r="K305" s="202">
        <f t="shared" si="29"/>
        <v>22.354877600000002</v>
      </c>
      <c r="L305" s="202">
        <v>42.795946666666666</v>
      </c>
      <c r="M305" s="202">
        <v>4.9887466666666667</v>
      </c>
      <c r="N305" s="202">
        <f t="shared" si="32"/>
        <v>171.75265093333331</v>
      </c>
      <c r="O305" s="217">
        <f t="shared" si="33"/>
        <v>0.63777441861616524</v>
      </c>
    </row>
    <row r="306" spans="1:15" x14ac:dyDescent="0.35">
      <c r="A306" s="216">
        <f t="shared" si="34"/>
        <v>301</v>
      </c>
      <c r="B306" s="182" t="s">
        <v>1265</v>
      </c>
      <c r="C306" s="195">
        <f>димвенканали!C306</f>
        <v>294</v>
      </c>
      <c r="D306" s="195">
        <f>димвенканали!D306</f>
        <v>0</v>
      </c>
      <c r="E306" s="195">
        <f>димвенканали!E306</f>
        <v>0</v>
      </c>
      <c r="F306" s="195">
        <f t="shared" ref="F306:F367" si="35">C306+D306+E306</f>
        <v>294</v>
      </c>
      <c r="G306" s="195">
        <v>69</v>
      </c>
      <c r="H306" s="282">
        <v>69</v>
      </c>
      <c r="I306" s="209">
        <f t="shared" si="31"/>
        <v>2.3E-2</v>
      </c>
      <c r="J306" s="209">
        <f t="shared" ref="J306:J367" si="36">I306*$J$2</f>
        <v>98.473349999999996</v>
      </c>
      <c r="K306" s="202">
        <f t="shared" si="29"/>
        <v>21.664137</v>
      </c>
      <c r="L306" s="202">
        <v>41.473599999999998</v>
      </c>
      <c r="M306" s="202">
        <v>4.8346</v>
      </c>
      <c r="N306" s="202">
        <f t="shared" si="32"/>
        <v>166.44568699999999</v>
      </c>
      <c r="O306" s="217">
        <f t="shared" si="33"/>
        <v>0.5661417925170068</v>
      </c>
    </row>
    <row r="307" spans="1:15" x14ac:dyDescent="0.35">
      <c r="A307" s="216">
        <f t="shared" si="34"/>
        <v>302</v>
      </c>
      <c r="B307" s="182" t="s">
        <v>1266</v>
      </c>
      <c r="C307" s="195">
        <f>димвенканали!C307</f>
        <v>282.2</v>
      </c>
      <c r="D307" s="195">
        <f>димвенканали!D307</f>
        <v>0</v>
      </c>
      <c r="E307" s="195">
        <f>димвенканали!E307</f>
        <v>20.399999999999999</v>
      </c>
      <c r="F307" s="195">
        <f t="shared" si="35"/>
        <v>302.59999999999997</v>
      </c>
      <c r="G307" s="195">
        <v>96.4</v>
      </c>
      <c r="H307" s="282">
        <v>79</v>
      </c>
      <c r="I307" s="209">
        <f t="shared" si="31"/>
        <v>2.6333333333333334E-2</v>
      </c>
      <c r="J307" s="209">
        <f t="shared" si="36"/>
        <v>112.74485</v>
      </c>
      <c r="K307" s="202">
        <f t="shared" ref="K307:K368" si="37">J307*0.22</f>
        <v>24.803867</v>
      </c>
      <c r="L307" s="202">
        <v>47.484266666666663</v>
      </c>
      <c r="M307" s="202">
        <v>5.5352666666666659</v>
      </c>
      <c r="N307" s="202">
        <f t="shared" si="32"/>
        <v>190.56825033333334</v>
      </c>
      <c r="O307" s="217">
        <f t="shared" si="33"/>
        <v>0.62976949878827948</v>
      </c>
    </row>
    <row r="308" spans="1:15" x14ac:dyDescent="0.35">
      <c r="A308" s="216">
        <f t="shared" si="34"/>
        <v>303</v>
      </c>
      <c r="B308" s="182" t="s">
        <v>1267</v>
      </c>
      <c r="C308" s="195">
        <f>димвенканали!C308</f>
        <v>574.6</v>
      </c>
      <c r="D308" s="195">
        <f>димвенканали!D308</f>
        <v>0</v>
      </c>
      <c r="E308" s="195">
        <f>димвенканали!E308</f>
        <v>46.8</v>
      </c>
      <c r="F308" s="195">
        <f t="shared" si="35"/>
        <v>621.4</v>
      </c>
      <c r="G308" s="195">
        <v>116.2</v>
      </c>
      <c r="H308" s="282">
        <v>116.2</v>
      </c>
      <c r="I308" s="209">
        <f t="shared" si="31"/>
        <v>3.8733333333333335E-2</v>
      </c>
      <c r="J308" s="209">
        <f t="shared" si="36"/>
        <v>165.83483000000001</v>
      </c>
      <c r="K308" s="202">
        <f t="shared" si="37"/>
        <v>36.483662600000002</v>
      </c>
      <c r="L308" s="202">
        <v>69.843946666666668</v>
      </c>
      <c r="M308" s="202">
        <v>8.1417466666666662</v>
      </c>
      <c r="N308" s="202">
        <f t="shared" si="32"/>
        <v>280.30418593333337</v>
      </c>
      <c r="O308" s="217">
        <f t="shared" si="33"/>
        <v>0.45108494678682554</v>
      </c>
    </row>
    <row r="309" spans="1:15" x14ac:dyDescent="0.35">
      <c r="A309" s="216">
        <f t="shared" si="34"/>
        <v>304</v>
      </c>
      <c r="B309" s="182" t="s">
        <v>1268</v>
      </c>
      <c r="C309" s="195">
        <f>димвенканали!C309</f>
        <v>240.2</v>
      </c>
      <c r="D309" s="195">
        <f>димвенканали!D309</f>
        <v>0</v>
      </c>
      <c r="E309" s="195">
        <f>димвенканали!E309</f>
        <v>0</v>
      </c>
      <c r="F309" s="195">
        <f t="shared" si="35"/>
        <v>240.2</v>
      </c>
      <c r="G309" s="195">
        <v>96</v>
      </c>
      <c r="H309" s="282">
        <v>96</v>
      </c>
      <c r="I309" s="209">
        <f t="shared" si="31"/>
        <v>3.2000000000000001E-2</v>
      </c>
      <c r="J309" s="209">
        <f t="shared" si="36"/>
        <v>137.00639999999999</v>
      </c>
      <c r="K309" s="202">
        <f t="shared" si="37"/>
        <v>30.141407999999998</v>
      </c>
      <c r="L309" s="202">
        <v>57.702400000000004</v>
      </c>
      <c r="M309" s="202">
        <v>6.7263999999999999</v>
      </c>
      <c r="N309" s="202">
        <f t="shared" si="32"/>
        <v>231.57660800000002</v>
      </c>
      <c r="O309" s="217">
        <f t="shared" si="33"/>
        <v>0.96409911740216503</v>
      </c>
    </row>
    <row r="310" spans="1:15" x14ac:dyDescent="0.35">
      <c r="A310" s="216">
        <f t="shared" si="34"/>
        <v>305</v>
      </c>
      <c r="B310" s="182" t="s">
        <v>1269</v>
      </c>
      <c r="C310" s="195">
        <f>димвенканали!C310</f>
        <v>521</v>
      </c>
      <c r="D310" s="195">
        <f>димвенканали!D310</f>
        <v>0</v>
      </c>
      <c r="E310" s="195">
        <f>димвенканали!E310</f>
        <v>59.6</v>
      </c>
      <c r="F310" s="195">
        <f t="shared" si="35"/>
        <v>580.6</v>
      </c>
      <c r="G310" s="195">
        <v>90</v>
      </c>
      <c r="H310" s="282">
        <v>90</v>
      </c>
      <c r="I310" s="209">
        <f t="shared" si="31"/>
        <v>0.03</v>
      </c>
      <c r="J310" s="209">
        <f t="shared" si="36"/>
        <v>128.4435</v>
      </c>
      <c r="K310" s="202">
        <f t="shared" si="37"/>
        <v>28.257570000000001</v>
      </c>
      <c r="L310" s="202">
        <v>54.095999999999997</v>
      </c>
      <c r="M310" s="202">
        <v>6.3059999999999992</v>
      </c>
      <c r="N310" s="202">
        <f t="shared" si="32"/>
        <v>217.10307000000003</v>
      </c>
      <c r="O310" s="217">
        <f t="shared" si="33"/>
        <v>0.37392881501894598</v>
      </c>
    </row>
    <row r="311" spans="1:15" x14ac:dyDescent="0.35">
      <c r="A311" s="216">
        <f t="shared" si="34"/>
        <v>306</v>
      </c>
      <c r="B311" s="182" t="s">
        <v>1270</v>
      </c>
      <c r="C311" s="195">
        <f>димвенканали!C311</f>
        <v>630.29999999999995</v>
      </c>
      <c r="D311" s="195">
        <f>димвенканали!D311</f>
        <v>0</v>
      </c>
      <c r="E311" s="195">
        <f>димвенканали!E311</f>
        <v>0</v>
      </c>
      <c r="F311" s="195">
        <f t="shared" si="35"/>
        <v>630.29999999999995</v>
      </c>
      <c r="G311" s="195">
        <v>71.400000000000006</v>
      </c>
      <c r="H311" s="282">
        <v>71.400000000000006</v>
      </c>
      <c r="I311" s="209">
        <f t="shared" si="31"/>
        <v>2.3800000000000002E-2</v>
      </c>
      <c r="J311" s="209">
        <f t="shared" si="36"/>
        <v>101.89851</v>
      </c>
      <c r="K311" s="202">
        <f t="shared" si="37"/>
        <v>22.417672200000002</v>
      </c>
      <c r="L311" s="202">
        <v>42.916159999999998</v>
      </c>
      <c r="M311" s="202">
        <v>5.0027600000000003</v>
      </c>
      <c r="N311" s="202">
        <f t="shared" si="32"/>
        <v>172.2351022</v>
      </c>
      <c r="O311" s="217">
        <f t="shared" si="33"/>
        <v>0.27325892781215294</v>
      </c>
    </row>
    <row r="312" spans="1:15" x14ac:dyDescent="0.35">
      <c r="A312" s="216">
        <f t="shared" si="34"/>
        <v>307</v>
      </c>
      <c r="B312" s="182" t="s">
        <v>1271</v>
      </c>
      <c r="C312" s="195">
        <f>димвенканали!C312</f>
        <v>705.9</v>
      </c>
      <c r="D312" s="195">
        <f>димвенканали!D312</f>
        <v>0</v>
      </c>
      <c r="E312" s="195">
        <f>димвенканали!E312</f>
        <v>46</v>
      </c>
      <c r="F312" s="195">
        <f t="shared" si="35"/>
        <v>751.9</v>
      </c>
      <c r="G312" s="195">
        <v>154.6</v>
      </c>
      <c r="H312" s="282">
        <v>154.6</v>
      </c>
      <c r="I312" s="209">
        <f t="shared" si="31"/>
        <v>5.1533333333333334E-2</v>
      </c>
      <c r="J312" s="209">
        <f t="shared" si="36"/>
        <v>220.63738999999998</v>
      </c>
      <c r="K312" s="202">
        <f t="shared" si="37"/>
        <v>48.540225799999995</v>
      </c>
      <c r="L312" s="202">
        <v>92.924906666666658</v>
      </c>
      <c r="M312" s="202">
        <v>10.832306666666668</v>
      </c>
      <c r="N312" s="202">
        <f t="shared" si="32"/>
        <v>372.93482913333332</v>
      </c>
      <c r="O312" s="217">
        <f t="shared" si="33"/>
        <v>0.49598993101919581</v>
      </c>
    </row>
    <row r="313" spans="1:15" x14ac:dyDescent="0.35">
      <c r="A313" s="216">
        <f t="shared" si="34"/>
        <v>308</v>
      </c>
      <c r="B313" s="182" t="s">
        <v>1272</v>
      </c>
      <c r="C313" s="195">
        <f>димвенканали!C313</f>
        <v>212.8</v>
      </c>
      <c r="D313" s="195">
        <f>димвенканали!D313</f>
        <v>0</v>
      </c>
      <c r="E313" s="195">
        <f>димвенканали!E313</f>
        <v>0</v>
      </c>
      <c r="F313" s="195">
        <f t="shared" si="35"/>
        <v>212.8</v>
      </c>
      <c r="G313" s="195">
        <v>88.3</v>
      </c>
      <c r="H313" s="282">
        <v>88.3</v>
      </c>
      <c r="I313" s="209">
        <f t="shared" si="31"/>
        <v>2.9433333333333332E-2</v>
      </c>
      <c r="J313" s="209">
        <f t="shared" si="36"/>
        <v>126.01734499999999</v>
      </c>
      <c r="K313" s="202">
        <f t="shared" si="37"/>
        <v>27.723815899999998</v>
      </c>
      <c r="L313" s="202">
        <v>53.07418666666667</v>
      </c>
      <c r="M313" s="202">
        <v>6.1868866666666662</v>
      </c>
      <c r="N313" s="202">
        <f t="shared" si="32"/>
        <v>213.0022342333333</v>
      </c>
      <c r="O313" s="217">
        <f t="shared" si="33"/>
        <v>1.000950348840852</v>
      </c>
    </row>
    <row r="314" spans="1:15" x14ac:dyDescent="0.35">
      <c r="A314" s="216">
        <f t="shared" si="34"/>
        <v>309</v>
      </c>
      <c r="B314" s="182" t="s">
        <v>1273</v>
      </c>
      <c r="C314" s="195">
        <f>димвенканали!C314</f>
        <v>387.9</v>
      </c>
      <c r="D314" s="195">
        <f>димвенканали!D314</f>
        <v>0</v>
      </c>
      <c r="E314" s="195">
        <f>димвенканали!E314</f>
        <v>0</v>
      </c>
      <c r="F314" s="195">
        <f t="shared" si="35"/>
        <v>387.9</v>
      </c>
      <c r="G314" s="195">
        <v>138.19999999999999</v>
      </c>
      <c r="H314" s="282">
        <v>138.19999999999999</v>
      </c>
      <c r="I314" s="209">
        <f t="shared" si="31"/>
        <v>4.6066666666666665E-2</v>
      </c>
      <c r="J314" s="209">
        <f t="shared" si="36"/>
        <v>197.23212999999998</v>
      </c>
      <c r="K314" s="202">
        <f t="shared" si="37"/>
        <v>43.391068599999997</v>
      </c>
      <c r="L314" s="202">
        <v>83.06741333333332</v>
      </c>
      <c r="M314" s="202">
        <v>9.6832133333333328</v>
      </c>
      <c r="N314" s="202">
        <f t="shared" si="32"/>
        <v>333.37382526666664</v>
      </c>
      <c r="O314" s="217">
        <f t="shared" si="33"/>
        <v>0.85943239305662966</v>
      </c>
    </row>
    <row r="315" spans="1:15" x14ac:dyDescent="0.35">
      <c r="A315" s="216">
        <f t="shared" si="34"/>
        <v>310</v>
      </c>
      <c r="B315" s="182" t="s">
        <v>1274</v>
      </c>
      <c r="C315" s="195">
        <f>димвенканали!C315</f>
        <v>474.4</v>
      </c>
      <c r="D315" s="195">
        <f>димвенканали!D315</f>
        <v>0</v>
      </c>
      <c r="E315" s="195">
        <f>димвенканали!E315</f>
        <v>0</v>
      </c>
      <c r="F315" s="195">
        <f t="shared" si="35"/>
        <v>474.4</v>
      </c>
      <c r="G315" s="195">
        <v>200.8</v>
      </c>
      <c r="H315" s="282">
        <v>200.8</v>
      </c>
      <c r="I315" s="209">
        <f t="shared" si="31"/>
        <v>6.6933333333333331E-2</v>
      </c>
      <c r="J315" s="209">
        <f t="shared" si="36"/>
        <v>286.57171999999997</v>
      </c>
      <c r="K315" s="202">
        <f t="shared" si="37"/>
        <v>63.045778399999996</v>
      </c>
      <c r="L315" s="202">
        <v>120.69418666666665</v>
      </c>
      <c r="M315" s="202">
        <v>14.069386666666666</v>
      </c>
      <c r="N315" s="202">
        <f t="shared" si="32"/>
        <v>484.38107173333333</v>
      </c>
      <c r="O315" s="217">
        <f t="shared" si="33"/>
        <v>1.021039358628443</v>
      </c>
    </row>
    <row r="316" spans="1:15" x14ac:dyDescent="0.35">
      <c r="A316" s="216">
        <f t="shared" si="34"/>
        <v>311</v>
      </c>
      <c r="B316" s="182" t="s">
        <v>1275</v>
      </c>
      <c r="C316" s="195">
        <f>димвенканали!C316</f>
        <v>549.4</v>
      </c>
      <c r="D316" s="195">
        <f>димвенканали!D316</f>
        <v>0</v>
      </c>
      <c r="E316" s="195">
        <f>димвенканали!E316</f>
        <v>0</v>
      </c>
      <c r="F316" s="195">
        <f t="shared" si="35"/>
        <v>549.4</v>
      </c>
      <c r="G316" s="195">
        <v>205</v>
      </c>
      <c r="H316" s="282">
        <v>205</v>
      </c>
      <c r="I316" s="209">
        <f t="shared" si="31"/>
        <v>6.8333333333333329E-2</v>
      </c>
      <c r="J316" s="209">
        <f t="shared" si="36"/>
        <v>292.56574999999998</v>
      </c>
      <c r="K316" s="202">
        <f t="shared" si="37"/>
        <v>64.364464999999996</v>
      </c>
      <c r="L316" s="202">
        <v>123.21866666666665</v>
      </c>
      <c r="M316" s="202">
        <v>14.363666666666665</v>
      </c>
      <c r="N316" s="202">
        <f t="shared" si="32"/>
        <v>494.51254833333331</v>
      </c>
      <c r="O316" s="217">
        <f t="shared" si="33"/>
        <v>0.90009564676616916</v>
      </c>
    </row>
    <row r="317" spans="1:15" x14ac:dyDescent="0.35">
      <c r="A317" s="216">
        <f t="shared" si="34"/>
        <v>312</v>
      </c>
      <c r="B317" s="182" t="s">
        <v>1276</v>
      </c>
      <c r="C317" s="195">
        <f>димвенканали!C317</f>
        <v>189</v>
      </c>
      <c r="D317" s="195">
        <f>димвенканали!D317</f>
        <v>0</v>
      </c>
      <c r="E317" s="195">
        <f>димвенканали!E317</f>
        <v>0</v>
      </c>
      <c r="F317" s="195">
        <f t="shared" si="35"/>
        <v>189</v>
      </c>
      <c r="G317" s="195">
        <v>115</v>
      </c>
      <c r="H317" s="282">
        <v>115</v>
      </c>
      <c r="I317" s="209">
        <f t="shared" si="31"/>
        <v>3.833333333333333E-2</v>
      </c>
      <c r="J317" s="209">
        <f t="shared" si="36"/>
        <v>164.12224999999998</v>
      </c>
      <c r="K317" s="202">
        <f t="shared" si="37"/>
        <v>36.106894999999994</v>
      </c>
      <c r="L317" s="202">
        <v>69.12266666666666</v>
      </c>
      <c r="M317" s="202">
        <v>8.0576666666666661</v>
      </c>
      <c r="N317" s="202">
        <f t="shared" si="32"/>
        <v>277.40947833333325</v>
      </c>
      <c r="O317" s="217">
        <f t="shared" si="33"/>
        <v>1.4677750176366839</v>
      </c>
    </row>
    <row r="318" spans="1:15" x14ac:dyDescent="0.35">
      <c r="A318" s="216">
        <f t="shared" si="34"/>
        <v>313</v>
      </c>
      <c r="B318" s="182" t="s">
        <v>1277</v>
      </c>
      <c r="C318" s="195">
        <f>димвенканали!C318</f>
        <v>276.5</v>
      </c>
      <c r="D318" s="195">
        <f>димвенканали!D318</f>
        <v>0</v>
      </c>
      <c r="E318" s="195">
        <f>димвенканали!E318</f>
        <v>0</v>
      </c>
      <c r="F318" s="195">
        <f t="shared" si="35"/>
        <v>276.5</v>
      </c>
      <c r="G318" s="195">
        <v>110.3</v>
      </c>
      <c r="H318" s="282">
        <v>110.3</v>
      </c>
      <c r="I318" s="209">
        <f t="shared" si="31"/>
        <v>3.6766666666666663E-2</v>
      </c>
      <c r="J318" s="209">
        <f t="shared" si="36"/>
        <v>157.41464499999998</v>
      </c>
      <c r="K318" s="202">
        <f t="shared" si="37"/>
        <v>34.631221899999993</v>
      </c>
      <c r="L318" s="202">
        <v>66.297653333333329</v>
      </c>
      <c r="M318" s="202">
        <v>7.7283533333333319</v>
      </c>
      <c r="N318" s="202">
        <f t="shared" si="32"/>
        <v>266.07187356666662</v>
      </c>
      <c r="O318" s="217">
        <f t="shared" si="33"/>
        <v>0.96228525702230239</v>
      </c>
    </row>
    <row r="319" spans="1:15" x14ac:dyDescent="0.35">
      <c r="A319" s="216">
        <f t="shared" si="34"/>
        <v>314</v>
      </c>
      <c r="B319" s="182" t="s">
        <v>1278</v>
      </c>
      <c r="C319" s="195">
        <f>димвенканали!C319</f>
        <v>627.9</v>
      </c>
      <c r="D319" s="195">
        <f>димвенканали!D319</f>
        <v>0</v>
      </c>
      <c r="E319" s="195">
        <f>димвенканали!E319</f>
        <v>0</v>
      </c>
      <c r="F319" s="195">
        <f t="shared" si="35"/>
        <v>627.9</v>
      </c>
      <c r="G319" s="195">
        <v>169.6</v>
      </c>
      <c r="H319" s="282">
        <v>169.6</v>
      </c>
      <c r="I319" s="209">
        <f t="shared" si="31"/>
        <v>5.6533333333333331E-2</v>
      </c>
      <c r="J319" s="209">
        <f t="shared" si="36"/>
        <v>242.04463999999999</v>
      </c>
      <c r="K319" s="202">
        <f t="shared" si="37"/>
        <v>53.249820799999995</v>
      </c>
      <c r="L319" s="202">
        <v>101.94090666666666</v>
      </c>
      <c r="M319" s="202">
        <v>11.883306666666666</v>
      </c>
      <c r="N319" s="202">
        <f t="shared" si="32"/>
        <v>409.11867413333329</v>
      </c>
      <c r="O319" s="217">
        <f t="shared" si="33"/>
        <v>0.65156660954504431</v>
      </c>
    </row>
    <row r="320" spans="1:15" x14ac:dyDescent="0.35">
      <c r="A320" s="216">
        <f t="shared" si="34"/>
        <v>315</v>
      </c>
      <c r="B320" s="182" t="s">
        <v>1279</v>
      </c>
      <c r="C320" s="195">
        <f>димвенканали!C320</f>
        <v>645.70000000000005</v>
      </c>
      <c r="D320" s="195">
        <f>димвенканали!D320</f>
        <v>0</v>
      </c>
      <c r="E320" s="195">
        <f>димвенканали!E320</f>
        <v>0</v>
      </c>
      <c r="F320" s="195">
        <f t="shared" si="35"/>
        <v>645.70000000000005</v>
      </c>
      <c r="G320" s="195">
        <v>130</v>
      </c>
      <c r="H320" s="282">
        <v>130</v>
      </c>
      <c r="I320" s="209">
        <f t="shared" si="31"/>
        <v>4.3333333333333335E-2</v>
      </c>
      <c r="J320" s="209">
        <f t="shared" si="36"/>
        <v>185.52949999999998</v>
      </c>
      <c r="K320" s="202">
        <f t="shared" si="37"/>
        <v>40.816489999999995</v>
      </c>
      <c r="L320" s="202">
        <v>78.138666666666666</v>
      </c>
      <c r="M320" s="202">
        <v>9.108666666666668</v>
      </c>
      <c r="N320" s="202">
        <f t="shared" si="32"/>
        <v>313.59332333333333</v>
      </c>
      <c r="O320" s="217">
        <f t="shared" si="33"/>
        <v>0.48566412162510963</v>
      </c>
    </row>
    <row r="321" spans="1:15" x14ac:dyDescent="0.35">
      <c r="A321" s="216">
        <f t="shared" si="34"/>
        <v>316</v>
      </c>
      <c r="B321" s="182" t="s">
        <v>1280</v>
      </c>
      <c r="C321" s="195">
        <f>димвенканали!C321</f>
        <v>430.2</v>
      </c>
      <c r="D321" s="195">
        <f>димвенканали!D321</f>
        <v>0</v>
      </c>
      <c r="E321" s="195">
        <f>димвенканали!E321</f>
        <v>13.4</v>
      </c>
      <c r="F321" s="195">
        <f t="shared" si="35"/>
        <v>443.59999999999997</v>
      </c>
      <c r="G321" s="195">
        <v>80</v>
      </c>
      <c r="H321" s="282">
        <v>80</v>
      </c>
      <c r="I321" s="209">
        <f t="shared" si="31"/>
        <v>2.6666666666666668E-2</v>
      </c>
      <c r="J321" s="209">
        <f t="shared" si="36"/>
        <v>114.172</v>
      </c>
      <c r="K321" s="202">
        <f t="shared" si="37"/>
        <v>25.117840000000001</v>
      </c>
      <c r="L321" s="202">
        <v>48.085333333333338</v>
      </c>
      <c r="M321" s="202">
        <v>5.6053333333333333</v>
      </c>
      <c r="N321" s="202">
        <f t="shared" si="32"/>
        <v>192.98050666666668</v>
      </c>
      <c r="O321" s="217">
        <f t="shared" si="33"/>
        <v>0.43503270213405476</v>
      </c>
    </row>
    <row r="322" spans="1:15" x14ac:dyDescent="0.35">
      <c r="A322" s="216">
        <f t="shared" si="34"/>
        <v>317</v>
      </c>
      <c r="B322" s="182" t="s">
        <v>1281</v>
      </c>
      <c r="C322" s="195">
        <f>димвенканали!C322</f>
        <v>637.70000000000005</v>
      </c>
      <c r="D322" s="195">
        <f>димвенканали!D322</f>
        <v>0</v>
      </c>
      <c r="E322" s="195">
        <f>димвенканали!E322</f>
        <v>72.900000000000006</v>
      </c>
      <c r="F322" s="195">
        <f t="shared" si="35"/>
        <v>710.6</v>
      </c>
      <c r="G322" s="195">
        <v>205.7</v>
      </c>
      <c r="H322" s="282">
        <v>205.7</v>
      </c>
      <c r="I322" s="209">
        <f t="shared" si="31"/>
        <v>6.8566666666666665E-2</v>
      </c>
      <c r="J322" s="209">
        <f t="shared" si="36"/>
        <v>293.56475499999999</v>
      </c>
      <c r="K322" s="202">
        <f t="shared" si="37"/>
        <v>64.584246100000001</v>
      </c>
      <c r="L322" s="202">
        <v>123.63941333333334</v>
      </c>
      <c r="M322" s="202">
        <v>14.412713333333333</v>
      </c>
      <c r="N322" s="202">
        <f t="shared" si="32"/>
        <v>496.20112776666662</v>
      </c>
      <c r="O322" s="217">
        <f t="shared" si="33"/>
        <v>0.69828472807017539</v>
      </c>
    </row>
    <row r="323" spans="1:15" x14ac:dyDescent="0.35">
      <c r="A323" s="216">
        <f t="shared" si="34"/>
        <v>318</v>
      </c>
      <c r="B323" s="182" t="s">
        <v>1282</v>
      </c>
      <c r="C323" s="195">
        <f>димвенканали!C323</f>
        <v>212.4</v>
      </c>
      <c r="D323" s="195">
        <f>димвенканали!D323</f>
        <v>0</v>
      </c>
      <c r="E323" s="195">
        <f>димвенканали!E323</f>
        <v>0</v>
      </c>
      <c r="F323" s="195">
        <f t="shared" si="35"/>
        <v>212.4</v>
      </c>
      <c r="G323" s="195">
        <v>130</v>
      </c>
      <c r="H323" s="282">
        <v>130</v>
      </c>
      <c r="I323" s="209">
        <f t="shared" ref="I323:I386" si="38">H323/3000</f>
        <v>4.3333333333333335E-2</v>
      </c>
      <c r="J323" s="209">
        <f t="shared" si="36"/>
        <v>185.52949999999998</v>
      </c>
      <c r="K323" s="202">
        <f t="shared" si="37"/>
        <v>40.816489999999995</v>
      </c>
      <c r="L323" s="202">
        <v>78.138666666666666</v>
      </c>
      <c r="M323" s="202">
        <v>9.108666666666668</v>
      </c>
      <c r="N323" s="202">
        <f t="shared" ref="N323:N386" si="39">J323+K323+L323+M323</f>
        <v>313.59332333333333</v>
      </c>
      <c r="O323" s="217">
        <f t="shared" ref="O323:O386" si="40">N323/F323</f>
        <v>1.4764280759573132</v>
      </c>
    </row>
    <row r="324" spans="1:15" x14ac:dyDescent="0.35">
      <c r="A324" s="216">
        <f t="shared" si="34"/>
        <v>319</v>
      </c>
      <c r="B324" s="276" t="s">
        <v>1283</v>
      </c>
      <c r="C324" s="195">
        <f>димвенканали!C324</f>
        <v>867.1</v>
      </c>
      <c r="D324" s="195">
        <f>димвенканали!D324</f>
        <v>553.1</v>
      </c>
      <c r="E324" s="195">
        <f>димвенканали!E324</f>
        <v>0</v>
      </c>
      <c r="F324" s="195">
        <f t="shared" si="35"/>
        <v>1420.2</v>
      </c>
      <c r="G324" s="195">
        <v>255</v>
      </c>
      <c r="H324" s="282">
        <v>0</v>
      </c>
      <c r="I324" s="209">
        <f t="shared" si="38"/>
        <v>0</v>
      </c>
      <c r="J324" s="209">
        <f t="shared" si="36"/>
        <v>0</v>
      </c>
      <c r="K324" s="202">
        <f t="shared" si="37"/>
        <v>0</v>
      </c>
      <c r="L324" s="202">
        <v>0</v>
      </c>
      <c r="M324" s="202">
        <v>0</v>
      </c>
      <c r="N324" s="202">
        <f t="shared" si="39"/>
        <v>0</v>
      </c>
      <c r="O324" s="217">
        <f t="shared" si="40"/>
        <v>0</v>
      </c>
    </row>
    <row r="325" spans="1:15" x14ac:dyDescent="0.35">
      <c r="A325" s="216">
        <f t="shared" si="34"/>
        <v>320</v>
      </c>
      <c r="B325" s="182" t="s">
        <v>1284</v>
      </c>
      <c r="C325" s="195">
        <f>димвенканали!C325</f>
        <v>386.4</v>
      </c>
      <c r="D325" s="195">
        <f>димвенканали!D325</f>
        <v>52.1</v>
      </c>
      <c r="E325" s="195">
        <f>димвенканали!E325</f>
        <v>0</v>
      </c>
      <c r="F325" s="195">
        <f t="shared" si="35"/>
        <v>438.5</v>
      </c>
      <c r="G325" s="195">
        <v>70</v>
      </c>
      <c r="H325" s="282">
        <v>70</v>
      </c>
      <c r="I325" s="209">
        <f t="shared" si="38"/>
        <v>2.3333333333333334E-2</v>
      </c>
      <c r="J325" s="209">
        <f t="shared" si="36"/>
        <v>99.900499999999994</v>
      </c>
      <c r="K325" s="202">
        <f t="shared" si="37"/>
        <v>21.978109999999997</v>
      </c>
      <c r="L325" s="202">
        <v>42.074666666666673</v>
      </c>
      <c r="M325" s="202">
        <v>4.9046666666666665</v>
      </c>
      <c r="N325" s="202">
        <f t="shared" si="39"/>
        <v>168.85794333333334</v>
      </c>
      <c r="O325" s="217">
        <f t="shared" si="40"/>
        <v>0.38508082858228809</v>
      </c>
    </row>
    <row r="326" spans="1:15" x14ac:dyDescent="0.35">
      <c r="A326" s="216">
        <f t="shared" si="34"/>
        <v>321</v>
      </c>
      <c r="B326" s="182" t="s">
        <v>1285</v>
      </c>
      <c r="C326" s="195">
        <f>димвенканали!C326</f>
        <v>515.1</v>
      </c>
      <c r="D326" s="195">
        <f>димвенканали!D326</f>
        <v>0</v>
      </c>
      <c r="E326" s="195">
        <f>димвенканали!E326</f>
        <v>0</v>
      </c>
      <c r="F326" s="195">
        <f t="shared" si="35"/>
        <v>515.1</v>
      </c>
      <c r="G326" s="195">
        <v>70</v>
      </c>
      <c r="H326" s="282">
        <v>70</v>
      </c>
      <c r="I326" s="209">
        <f t="shared" si="38"/>
        <v>2.3333333333333334E-2</v>
      </c>
      <c r="J326" s="209">
        <f t="shared" si="36"/>
        <v>99.900499999999994</v>
      </c>
      <c r="K326" s="202">
        <f t="shared" si="37"/>
        <v>21.978109999999997</v>
      </c>
      <c r="L326" s="202">
        <v>42.074666666666673</v>
      </c>
      <c r="M326" s="202">
        <v>4.9046666666666665</v>
      </c>
      <c r="N326" s="202">
        <f t="shared" si="39"/>
        <v>168.85794333333334</v>
      </c>
      <c r="O326" s="217">
        <f t="shared" si="40"/>
        <v>0.32781584805539377</v>
      </c>
    </row>
    <row r="327" spans="1:15" x14ac:dyDescent="0.35">
      <c r="A327" s="216">
        <f t="shared" ref="A327:A390" si="41">A326+1</f>
        <v>322</v>
      </c>
      <c r="B327" s="182" t="s">
        <v>1286</v>
      </c>
      <c r="C327" s="195">
        <f>димвенканали!C327</f>
        <v>480.11</v>
      </c>
      <c r="D327" s="195">
        <f>димвенканали!D327</f>
        <v>0</v>
      </c>
      <c r="E327" s="195">
        <f>димвенканали!E327</f>
        <v>28.3</v>
      </c>
      <c r="F327" s="195">
        <f t="shared" si="35"/>
        <v>508.41</v>
      </c>
      <c r="G327" s="195">
        <v>70</v>
      </c>
      <c r="H327" s="282">
        <v>70</v>
      </c>
      <c r="I327" s="209">
        <f t="shared" si="38"/>
        <v>2.3333333333333334E-2</v>
      </c>
      <c r="J327" s="209">
        <f t="shared" si="36"/>
        <v>99.900499999999994</v>
      </c>
      <c r="K327" s="202">
        <f t="shared" si="37"/>
        <v>21.978109999999997</v>
      </c>
      <c r="L327" s="202">
        <v>42.074666666666673</v>
      </c>
      <c r="M327" s="202">
        <v>4.9046666666666665</v>
      </c>
      <c r="N327" s="202">
        <f t="shared" si="39"/>
        <v>168.85794333333334</v>
      </c>
      <c r="O327" s="217">
        <f t="shared" si="40"/>
        <v>0.33212946899811829</v>
      </c>
    </row>
    <row r="328" spans="1:15" x14ac:dyDescent="0.35">
      <c r="A328" s="216">
        <f t="shared" si="41"/>
        <v>323</v>
      </c>
      <c r="B328" s="182" t="s">
        <v>1287</v>
      </c>
      <c r="C328" s="195">
        <f>димвенканали!C328</f>
        <v>448.2</v>
      </c>
      <c r="D328" s="195">
        <f>димвенканали!D328</f>
        <v>0</v>
      </c>
      <c r="E328" s="195">
        <f>димвенканали!E328</f>
        <v>0</v>
      </c>
      <c r="F328" s="195">
        <f t="shared" si="35"/>
        <v>448.2</v>
      </c>
      <c r="G328" s="195">
        <v>18</v>
      </c>
      <c r="H328" s="282">
        <v>18</v>
      </c>
      <c r="I328" s="209">
        <f t="shared" si="38"/>
        <v>6.0000000000000001E-3</v>
      </c>
      <c r="J328" s="209">
        <f t="shared" si="36"/>
        <v>25.688700000000001</v>
      </c>
      <c r="K328" s="202">
        <f t="shared" si="37"/>
        <v>5.6515140000000006</v>
      </c>
      <c r="L328" s="202">
        <v>10.8192</v>
      </c>
      <c r="M328" s="202">
        <v>1.2612000000000001</v>
      </c>
      <c r="N328" s="202">
        <f t="shared" si="39"/>
        <v>43.420614000000008</v>
      </c>
      <c r="O328" s="217">
        <f t="shared" si="40"/>
        <v>9.6877764390896945E-2</v>
      </c>
    </row>
    <row r="329" spans="1:15" x14ac:dyDescent="0.35">
      <c r="A329" s="216">
        <f t="shared" si="41"/>
        <v>324</v>
      </c>
      <c r="B329" s="182" t="s">
        <v>1288</v>
      </c>
      <c r="C329" s="195">
        <f>димвенканали!C329</f>
        <v>328</v>
      </c>
      <c r="D329" s="195">
        <f>димвенканали!D329</f>
        <v>0</v>
      </c>
      <c r="E329" s="195">
        <f>димвенканали!E329</f>
        <v>0</v>
      </c>
      <c r="F329" s="195">
        <f t="shared" si="35"/>
        <v>328</v>
      </c>
      <c r="G329" s="195">
        <v>116</v>
      </c>
      <c r="H329" s="282">
        <v>116</v>
      </c>
      <c r="I329" s="209">
        <f t="shared" si="38"/>
        <v>3.8666666666666669E-2</v>
      </c>
      <c r="J329" s="209">
        <f t="shared" si="36"/>
        <v>165.54939999999999</v>
      </c>
      <c r="K329" s="202">
        <f t="shared" si="37"/>
        <v>36.420867999999999</v>
      </c>
      <c r="L329" s="202">
        <v>69.723733333333342</v>
      </c>
      <c r="M329" s="202">
        <v>8.1277333333333335</v>
      </c>
      <c r="N329" s="202">
        <f t="shared" si="39"/>
        <v>279.8217346666666</v>
      </c>
      <c r="O329" s="217">
        <f t="shared" si="40"/>
        <v>0.85311504471544697</v>
      </c>
    </row>
    <row r="330" spans="1:15" x14ac:dyDescent="0.35">
      <c r="A330" s="216">
        <f t="shared" si="41"/>
        <v>325</v>
      </c>
      <c r="B330" s="182" t="s">
        <v>1289</v>
      </c>
      <c r="C330" s="195">
        <f>димвенканали!C330</f>
        <v>441.4</v>
      </c>
      <c r="D330" s="195">
        <f>димвенканали!D330</f>
        <v>0</v>
      </c>
      <c r="E330" s="195">
        <f>димвенканали!E330</f>
        <v>0</v>
      </c>
      <c r="F330" s="195">
        <f t="shared" si="35"/>
        <v>441.4</v>
      </c>
      <c r="G330" s="195">
        <v>20</v>
      </c>
      <c r="H330" s="282">
        <v>20</v>
      </c>
      <c r="I330" s="209">
        <f t="shared" si="38"/>
        <v>6.6666666666666671E-3</v>
      </c>
      <c r="J330" s="209">
        <f t="shared" si="36"/>
        <v>28.542999999999999</v>
      </c>
      <c r="K330" s="202">
        <f t="shared" si="37"/>
        <v>6.2794600000000003</v>
      </c>
      <c r="L330" s="202">
        <v>12.021333333333335</v>
      </c>
      <c r="M330" s="202">
        <v>1.4013333333333333</v>
      </c>
      <c r="N330" s="202">
        <f t="shared" si="39"/>
        <v>48.245126666666671</v>
      </c>
      <c r="O330" s="217">
        <f t="shared" si="40"/>
        <v>0.10930024165533909</v>
      </c>
    </row>
    <row r="331" spans="1:15" x14ac:dyDescent="0.35">
      <c r="A331" s="216">
        <f t="shared" si="41"/>
        <v>326</v>
      </c>
      <c r="B331" s="182" t="s">
        <v>1290</v>
      </c>
      <c r="C331" s="195">
        <f>димвенканали!C331</f>
        <v>426.4</v>
      </c>
      <c r="D331" s="195">
        <f>димвенканали!D331</f>
        <v>0</v>
      </c>
      <c r="E331" s="195">
        <f>димвенканали!E331</f>
        <v>0</v>
      </c>
      <c r="F331" s="195">
        <f t="shared" si="35"/>
        <v>426.4</v>
      </c>
      <c r="G331" s="195">
        <v>50</v>
      </c>
      <c r="H331" s="282">
        <v>50</v>
      </c>
      <c r="I331" s="209">
        <f t="shared" si="38"/>
        <v>1.6666666666666666E-2</v>
      </c>
      <c r="J331" s="209">
        <f t="shared" si="36"/>
        <v>71.357500000000002</v>
      </c>
      <c r="K331" s="202">
        <f t="shared" si="37"/>
        <v>15.698650000000001</v>
      </c>
      <c r="L331" s="202">
        <v>30.053333333333335</v>
      </c>
      <c r="M331" s="202">
        <v>3.5033333333333334</v>
      </c>
      <c r="N331" s="202">
        <f t="shared" si="39"/>
        <v>120.61281666666667</v>
      </c>
      <c r="O331" s="217">
        <f t="shared" si="40"/>
        <v>0.28286307848655412</v>
      </c>
    </row>
    <row r="332" spans="1:15" x14ac:dyDescent="0.35">
      <c r="A332" s="216">
        <f t="shared" si="41"/>
        <v>327</v>
      </c>
      <c r="B332" s="182" t="s">
        <v>1291</v>
      </c>
      <c r="C332" s="195">
        <f>димвенканали!C332</f>
        <v>219.4</v>
      </c>
      <c r="D332" s="195">
        <f>димвенканали!D332</f>
        <v>0</v>
      </c>
      <c r="E332" s="195">
        <f>димвенканали!E332</f>
        <v>0</v>
      </c>
      <c r="F332" s="195">
        <f t="shared" si="35"/>
        <v>219.4</v>
      </c>
      <c r="G332" s="195">
        <v>15</v>
      </c>
      <c r="H332" s="282">
        <v>15</v>
      </c>
      <c r="I332" s="209">
        <f t="shared" si="38"/>
        <v>5.0000000000000001E-3</v>
      </c>
      <c r="J332" s="209">
        <f t="shared" si="36"/>
        <v>21.407250000000001</v>
      </c>
      <c r="K332" s="202">
        <f t="shared" si="37"/>
        <v>4.7095950000000002</v>
      </c>
      <c r="L332" s="202">
        <v>9.016</v>
      </c>
      <c r="M332" s="202">
        <v>1.0509999999999999</v>
      </c>
      <c r="N332" s="202">
        <f t="shared" si="39"/>
        <v>36.183845000000005</v>
      </c>
      <c r="O332" s="217">
        <f t="shared" si="40"/>
        <v>0.16492180948040111</v>
      </c>
    </row>
    <row r="333" spans="1:15" x14ac:dyDescent="0.35">
      <c r="A333" s="216">
        <f t="shared" si="41"/>
        <v>328</v>
      </c>
      <c r="B333" s="182" t="s">
        <v>1292</v>
      </c>
      <c r="C333" s="195">
        <f>димвенканали!C333</f>
        <v>524.1</v>
      </c>
      <c r="D333" s="195">
        <f>димвенканали!D333</f>
        <v>0</v>
      </c>
      <c r="E333" s="195">
        <f>димвенканали!E333</f>
        <v>55.8</v>
      </c>
      <c r="F333" s="195">
        <f t="shared" si="35"/>
        <v>579.9</v>
      </c>
      <c r="G333" s="195">
        <v>176</v>
      </c>
      <c r="H333" s="282">
        <v>176</v>
      </c>
      <c r="I333" s="209">
        <f t="shared" si="38"/>
        <v>5.8666666666666666E-2</v>
      </c>
      <c r="J333" s="209">
        <f t="shared" si="36"/>
        <v>251.17839999999998</v>
      </c>
      <c r="K333" s="202">
        <f t="shared" si="37"/>
        <v>55.259247999999999</v>
      </c>
      <c r="L333" s="202">
        <v>105.78773333333332</v>
      </c>
      <c r="M333" s="202">
        <v>12.331733333333332</v>
      </c>
      <c r="N333" s="202">
        <f t="shared" si="39"/>
        <v>424.55711466666662</v>
      </c>
      <c r="O333" s="217">
        <f t="shared" si="40"/>
        <v>0.73212125308961307</v>
      </c>
    </row>
    <row r="334" spans="1:15" x14ac:dyDescent="0.35">
      <c r="A334" s="216">
        <f t="shared" si="41"/>
        <v>329</v>
      </c>
      <c r="B334" s="182" t="s">
        <v>1293</v>
      </c>
      <c r="C334" s="195">
        <f>димвенканали!C334</f>
        <v>503.4</v>
      </c>
      <c r="D334" s="195">
        <f>димвенканали!D334</f>
        <v>0</v>
      </c>
      <c r="E334" s="195">
        <f>димвенканали!E334</f>
        <v>0</v>
      </c>
      <c r="F334" s="195">
        <f t="shared" si="35"/>
        <v>503.4</v>
      </c>
      <c r="G334" s="195">
        <v>110</v>
      </c>
      <c r="H334" s="282">
        <v>110</v>
      </c>
      <c r="I334" s="209">
        <f t="shared" si="38"/>
        <v>3.6666666666666667E-2</v>
      </c>
      <c r="J334" s="209">
        <f t="shared" si="36"/>
        <v>156.98650000000001</v>
      </c>
      <c r="K334" s="202">
        <f t="shared" si="37"/>
        <v>34.537030000000001</v>
      </c>
      <c r="L334" s="202">
        <v>66.117333333333335</v>
      </c>
      <c r="M334" s="202">
        <v>7.7073333333333327</v>
      </c>
      <c r="N334" s="202">
        <f t="shared" si="39"/>
        <v>265.34819666666664</v>
      </c>
      <c r="O334" s="217">
        <f t="shared" si="40"/>
        <v>0.5271120315190041</v>
      </c>
    </row>
    <row r="335" spans="1:15" x14ac:dyDescent="0.35">
      <c r="A335" s="216">
        <f t="shared" si="41"/>
        <v>330</v>
      </c>
      <c r="B335" s="182" t="s">
        <v>1294</v>
      </c>
      <c r="C335" s="195">
        <f>димвенканали!C335</f>
        <v>579</v>
      </c>
      <c r="D335" s="195">
        <f>димвенканали!D335</f>
        <v>0</v>
      </c>
      <c r="E335" s="195">
        <f>димвенканали!E335</f>
        <v>0</v>
      </c>
      <c r="F335" s="195">
        <f t="shared" si="35"/>
        <v>579</v>
      </c>
      <c r="G335" s="195">
        <v>191.9</v>
      </c>
      <c r="H335" s="282">
        <v>191.9</v>
      </c>
      <c r="I335" s="209">
        <f t="shared" si="38"/>
        <v>6.3966666666666672E-2</v>
      </c>
      <c r="J335" s="209">
        <f t="shared" si="36"/>
        <v>273.87008500000002</v>
      </c>
      <c r="K335" s="202">
        <f t="shared" si="37"/>
        <v>60.251418700000002</v>
      </c>
      <c r="L335" s="202">
        <v>115.34469333333335</v>
      </c>
      <c r="M335" s="202">
        <v>13.445793333333334</v>
      </c>
      <c r="N335" s="202">
        <f t="shared" si="39"/>
        <v>462.91199036666666</v>
      </c>
      <c r="O335" s="217">
        <f t="shared" si="40"/>
        <v>0.79950257403569369</v>
      </c>
    </row>
    <row r="336" spans="1:15" x14ac:dyDescent="0.35">
      <c r="A336" s="216">
        <f t="shared" si="41"/>
        <v>331</v>
      </c>
      <c r="B336" s="182" t="s">
        <v>1295</v>
      </c>
      <c r="C336" s="195">
        <f>димвенканали!C336</f>
        <v>481.5</v>
      </c>
      <c r="D336" s="195">
        <f>димвенканали!D336</f>
        <v>0</v>
      </c>
      <c r="E336" s="195">
        <f>димвенканали!E336</f>
        <v>65.3</v>
      </c>
      <c r="F336" s="195">
        <f t="shared" si="35"/>
        <v>546.79999999999995</v>
      </c>
      <c r="G336" s="195">
        <v>179.6</v>
      </c>
      <c r="H336" s="282">
        <v>179.6</v>
      </c>
      <c r="I336" s="209">
        <f t="shared" si="38"/>
        <v>5.9866666666666665E-2</v>
      </c>
      <c r="J336" s="209">
        <f t="shared" si="36"/>
        <v>256.31613999999996</v>
      </c>
      <c r="K336" s="202">
        <f t="shared" si="37"/>
        <v>56.389550799999995</v>
      </c>
      <c r="L336" s="202">
        <v>107.95157333333333</v>
      </c>
      <c r="M336" s="202">
        <v>12.583973333333333</v>
      </c>
      <c r="N336" s="202">
        <f t="shared" si="39"/>
        <v>433.24123746666663</v>
      </c>
      <c r="O336" s="217">
        <f t="shared" si="40"/>
        <v>0.79232120970495001</v>
      </c>
    </row>
    <row r="337" spans="1:15" x14ac:dyDescent="0.35">
      <c r="A337" s="216">
        <f t="shared" si="41"/>
        <v>332</v>
      </c>
      <c r="B337" s="182" t="s">
        <v>1296</v>
      </c>
      <c r="C337" s="195">
        <f>димвенканали!C337</f>
        <v>528.70000000000005</v>
      </c>
      <c r="D337" s="195">
        <f>димвенканали!D337</f>
        <v>0</v>
      </c>
      <c r="E337" s="195">
        <f>димвенканали!E337</f>
        <v>0</v>
      </c>
      <c r="F337" s="195">
        <f t="shared" si="35"/>
        <v>528.70000000000005</v>
      </c>
      <c r="G337" s="195">
        <v>127</v>
      </c>
      <c r="H337" s="282">
        <v>127</v>
      </c>
      <c r="I337" s="209">
        <f t="shared" si="38"/>
        <v>4.2333333333333334E-2</v>
      </c>
      <c r="J337" s="209">
        <f t="shared" si="36"/>
        <v>181.24805000000001</v>
      </c>
      <c r="K337" s="202">
        <f t="shared" si="37"/>
        <v>39.874571000000003</v>
      </c>
      <c r="L337" s="202">
        <v>76.335466666666662</v>
      </c>
      <c r="M337" s="202">
        <v>8.8984666666666676</v>
      </c>
      <c r="N337" s="202">
        <f t="shared" si="39"/>
        <v>306.35655433333329</v>
      </c>
      <c r="O337" s="217">
        <f t="shared" si="40"/>
        <v>0.57945253325767598</v>
      </c>
    </row>
    <row r="338" spans="1:15" x14ac:dyDescent="0.35">
      <c r="A338" s="216">
        <f t="shared" si="41"/>
        <v>333</v>
      </c>
      <c r="B338" s="182" t="s">
        <v>1297</v>
      </c>
      <c r="C338" s="195">
        <f>димвенканали!C338</f>
        <v>495.8</v>
      </c>
      <c r="D338" s="195">
        <f>димвенканали!D338</f>
        <v>0</v>
      </c>
      <c r="E338" s="195">
        <f>димвенканали!E338</f>
        <v>0</v>
      </c>
      <c r="F338" s="195">
        <f t="shared" si="35"/>
        <v>495.8</v>
      </c>
      <c r="G338" s="195">
        <v>55</v>
      </c>
      <c r="H338" s="282">
        <v>55</v>
      </c>
      <c r="I338" s="209">
        <f t="shared" si="38"/>
        <v>1.8333333333333333E-2</v>
      </c>
      <c r="J338" s="209">
        <f t="shared" si="36"/>
        <v>78.493250000000003</v>
      </c>
      <c r="K338" s="202">
        <f t="shared" si="37"/>
        <v>17.268515000000001</v>
      </c>
      <c r="L338" s="202">
        <v>33.058666666666667</v>
      </c>
      <c r="M338" s="202">
        <v>3.8536666666666664</v>
      </c>
      <c r="N338" s="202">
        <f t="shared" si="39"/>
        <v>132.67409833333332</v>
      </c>
      <c r="O338" s="217">
        <f t="shared" si="40"/>
        <v>0.26759600309264486</v>
      </c>
    </row>
    <row r="339" spans="1:15" x14ac:dyDescent="0.35">
      <c r="A339" s="216">
        <f t="shared" si="41"/>
        <v>334</v>
      </c>
      <c r="B339" s="182" t="s">
        <v>1298</v>
      </c>
      <c r="C339" s="195">
        <f>димвенканали!C339</f>
        <v>1498.3</v>
      </c>
      <c r="D339" s="195">
        <f>димвенканали!D339</f>
        <v>0</v>
      </c>
      <c r="E339" s="195">
        <f>димвенканали!E339</f>
        <v>152.4</v>
      </c>
      <c r="F339" s="195">
        <f t="shared" si="35"/>
        <v>1650.7</v>
      </c>
      <c r="G339" s="195">
        <v>631</v>
      </c>
      <c r="H339" s="282">
        <v>631</v>
      </c>
      <c r="I339" s="209">
        <f t="shared" si="38"/>
        <v>0.21033333333333334</v>
      </c>
      <c r="J339" s="209">
        <f t="shared" si="36"/>
        <v>900.53165000000001</v>
      </c>
      <c r="K339" s="202">
        <f t="shared" si="37"/>
        <v>198.116963</v>
      </c>
      <c r="L339" s="202">
        <v>379.27306666666669</v>
      </c>
      <c r="M339" s="202">
        <v>44.212066666666665</v>
      </c>
      <c r="N339" s="202">
        <f t="shared" si="39"/>
        <v>1522.1337463333334</v>
      </c>
      <c r="O339" s="217">
        <f t="shared" si="40"/>
        <v>0.92211410088649259</v>
      </c>
    </row>
    <row r="340" spans="1:15" x14ac:dyDescent="0.35">
      <c r="A340" s="216">
        <f t="shared" si="41"/>
        <v>335</v>
      </c>
      <c r="B340" s="182" t="s">
        <v>1299</v>
      </c>
      <c r="C340" s="195">
        <f>димвенканали!C340</f>
        <v>297.8</v>
      </c>
      <c r="D340" s="195">
        <f>димвенканали!D340</f>
        <v>0</v>
      </c>
      <c r="E340" s="195">
        <f>димвенканали!E340</f>
        <v>0</v>
      </c>
      <c r="F340" s="195">
        <f t="shared" si="35"/>
        <v>297.8</v>
      </c>
      <c r="G340" s="195">
        <v>190</v>
      </c>
      <c r="H340" s="282">
        <v>190</v>
      </c>
      <c r="I340" s="209">
        <f t="shared" si="38"/>
        <v>6.3333333333333339E-2</v>
      </c>
      <c r="J340" s="209">
        <f t="shared" si="36"/>
        <v>271.1585</v>
      </c>
      <c r="K340" s="202">
        <f t="shared" si="37"/>
        <v>59.654870000000003</v>
      </c>
      <c r="L340" s="202">
        <v>114.20266666666667</v>
      </c>
      <c r="M340" s="202">
        <v>13.312666666666669</v>
      </c>
      <c r="N340" s="202">
        <f t="shared" si="39"/>
        <v>458.32870333333335</v>
      </c>
      <c r="O340" s="217">
        <f t="shared" si="40"/>
        <v>1.5390487015894336</v>
      </c>
    </row>
    <row r="341" spans="1:15" x14ac:dyDescent="0.35">
      <c r="A341" s="216">
        <f t="shared" si="41"/>
        <v>336</v>
      </c>
      <c r="B341" s="182" t="s">
        <v>1300</v>
      </c>
      <c r="C341" s="195">
        <f>димвенканали!C341</f>
        <v>343.75</v>
      </c>
      <c r="D341" s="195">
        <f>димвенканали!D341</f>
        <v>0</v>
      </c>
      <c r="E341" s="195">
        <f>димвенканали!E341</f>
        <v>0</v>
      </c>
      <c r="F341" s="195">
        <f t="shared" si="35"/>
        <v>343.75</v>
      </c>
      <c r="G341" s="195">
        <v>215</v>
      </c>
      <c r="H341" s="282">
        <v>215</v>
      </c>
      <c r="I341" s="209">
        <f t="shared" si="38"/>
        <v>7.166666666666667E-2</v>
      </c>
      <c r="J341" s="209">
        <f t="shared" si="36"/>
        <v>306.83724999999998</v>
      </c>
      <c r="K341" s="202">
        <f t="shared" si="37"/>
        <v>67.504194999999996</v>
      </c>
      <c r="L341" s="202">
        <v>129.22933333333333</v>
      </c>
      <c r="M341" s="202">
        <v>15.064333333333334</v>
      </c>
      <c r="N341" s="202">
        <f t="shared" si="39"/>
        <v>518.6351116666666</v>
      </c>
      <c r="O341" s="217">
        <f t="shared" si="40"/>
        <v>1.5087566884848482</v>
      </c>
    </row>
    <row r="342" spans="1:15" x14ac:dyDescent="0.35">
      <c r="A342" s="216">
        <f t="shared" si="41"/>
        <v>337</v>
      </c>
      <c r="B342" s="182" t="s">
        <v>1301</v>
      </c>
      <c r="C342" s="195">
        <f>димвенканали!C342</f>
        <v>3142.7</v>
      </c>
      <c r="D342" s="195">
        <f>димвенканали!D342</f>
        <v>0</v>
      </c>
      <c r="E342" s="195">
        <f>димвенканали!E342</f>
        <v>0</v>
      </c>
      <c r="F342" s="195">
        <f t="shared" si="35"/>
        <v>3142.7</v>
      </c>
      <c r="G342" s="195">
        <v>881</v>
      </c>
      <c r="H342" s="282">
        <v>881</v>
      </c>
      <c r="I342" s="209">
        <f t="shared" si="38"/>
        <v>0.29366666666666669</v>
      </c>
      <c r="J342" s="209">
        <f t="shared" si="36"/>
        <v>1257.31915</v>
      </c>
      <c r="K342" s="202">
        <f t="shared" si="37"/>
        <v>276.61021299999999</v>
      </c>
      <c r="L342" s="202">
        <v>529.5397333333334</v>
      </c>
      <c r="M342" s="202">
        <v>61.728733333333338</v>
      </c>
      <c r="N342" s="202">
        <f t="shared" si="39"/>
        <v>2125.1978296666666</v>
      </c>
      <c r="O342" s="217">
        <f t="shared" si="40"/>
        <v>0.67623312109544875</v>
      </c>
    </row>
    <row r="343" spans="1:15" x14ac:dyDescent="0.35">
      <c r="A343" s="216">
        <f t="shared" si="41"/>
        <v>338</v>
      </c>
      <c r="B343" s="182" t="s">
        <v>1302</v>
      </c>
      <c r="C343" s="195">
        <f>димвенканали!C343</f>
        <v>545.29999999999995</v>
      </c>
      <c r="D343" s="195">
        <f>димвенканали!D343</f>
        <v>0</v>
      </c>
      <c r="E343" s="195">
        <f>димвенканали!E343</f>
        <v>53.8</v>
      </c>
      <c r="F343" s="195">
        <f t="shared" si="35"/>
        <v>599.09999999999991</v>
      </c>
      <c r="G343" s="195">
        <v>95</v>
      </c>
      <c r="H343" s="282">
        <v>95</v>
      </c>
      <c r="I343" s="209">
        <f t="shared" si="38"/>
        <v>3.1666666666666669E-2</v>
      </c>
      <c r="J343" s="209">
        <f t="shared" si="36"/>
        <v>135.57925</v>
      </c>
      <c r="K343" s="202">
        <f t="shared" si="37"/>
        <v>29.827435000000001</v>
      </c>
      <c r="L343" s="202">
        <v>57.101333333333336</v>
      </c>
      <c r="M343" s="202">
        <v>6.6563333333333343</v>
      </c>
      <c r="N343" s="202">
        <f t="shared" si="39"/>
        <v>229.16435166666668</v>
      </c>
      <c r="O343" s="217">
        <f t="shared" si="40"/>
        <v>0.38251435764758257</v>
      </c>
    </row>
    <row r="344" spans="1:15" x14ac:dyDescent="0.35">
      <c r="A344" s="216">
        <f t="shared" si="41"/>
        <v>339</v>
      </c>
      <c r="B344" s="182" t="s">
        <v>1303</v>
      </c>
      <c r="C344" s="195">
        <f>димвенканали!C344</f>
        <v>354.4</v>
      </c>
      <c r="D344" s="195">
        <f>димвенканали!D344</f>
        <v>0</v>
      </c>
      <c r="E344" s="195">
        <f>димвенканали!E344</f>
        <v>0</v>
      </c>
      <c r="F344" s="195">
        <f t="shared" si="35"/>
        <v>354.4</v>
      </c>
      <c r="G344" s="195">
        <v>25</v>
      </c>
      <c r="H344" s="282">
        <v>25</v>
      </c>
      <c r="I344" s="209">
        <f t="shared" si="38"/>
        <v>8.3333333333333332E-3</v>
      </c>
      <c r="J344" s="209">
        <f t="shared" si="36"/>
        <v>35.678750000000001</v>
      </c>
      <c r="K344" s="202">
        <f t="shared" si="37"/>
        <v>7.8493250000000003</v>
      </c>
      <c r="L344" s="202">
        <v>15.026666666666667</v>
      </c>
      <c r="M344" s="202">
        <v>1.7516666666666667</v>
      </c>
      <c r="N344" s="202">
        <f t="shared" si="39"/>
        <v>60.306408333333337</v>
      </c>
      <c r="O344" s="217">
        <f t="shared" si="40"/>
        <v>0.17016480906696765</v>
      </c>
    </row>
    <row r="345" spans="1:15" x14ac:dyDescent="0.35">
      <c r="A345" s="216">
        <f t="shared" si="41"/>
        <v>340</v>
      </c>
      <c r="B345" s="182" t="s">
        <v>1304</v>
      </c>
      <c r="C345" s="195">
        <f>димвенканали!C345</f>
        <v>190.2</v>
      </c>
      <c r="D345" s="195">
        <f>димвенканали!D345</f>
        <v>0</v>
      </c>
      <c r="E345" s="195">
        <f>димвенканали!E345</f>
        <v>0</v>
      </c>
      <c r="F345" s="195">
        <f t="shared" si="35"/>
        <v>190.2</v>
      </c>
      <c r="G345" s="195">
        <v>101</v>
      </c>
      <c r="H345" s="282">
        <v>101</v>
      </c>
      <c r="I345" s="209">
        <f t="shared" si="38"/>
        <v>3.3666666666666664E-2</v>
      </c>
      <c r="J345" s="209">
        <f t="shared" si="36"/>
        <v>144.14214999999999</v>
      </c>
      <c r="K345" s="202">
        <f t="shared" si="37"/>
        <v>31.711272999999998</v>
      </c>
      <c r="L345" s="202">
        <v>60.70773333333333</v>
      </c>
      <c r="M345" s="202">
        <v>7.0767333333333324</v>
      </c>
      <c r="N345" s="202">
        <f t="shared" si="39"/>
        <v>243.63788966666664</v>
      </c>
      <c r="O345" s="217">
        <f t="shared" si="40"/>
        <v>1.2809563073957237</v>
      </c>
    </row>
    <row r="346" spans="1:15" x14ac:dyDescent="0.35">
      <c r="A346" s="216">
        <f t="shared" si="41"/>
        <v>341</v>
      </c>
      <c r="B346" s="182" t="s">
        <v>1305</v>
      </c>
      <c r="C346" s="195">
        <f>димвенканали!C346</f>
        <v>396.04</v>
      </c>
      <c r="D346" s="195">
        <f>димвенканали!D346</f>
        <v>0</v>
      </c>
      <c r="E346" s="195">
        <f>димвенканали!E346</f>
        <v>0</v>
      </c>
      <c r="F346" s="195">
        <f t="shared" si="35"/>
        <v>396.04</v>
      </c>
      <c r="G346" s="195">
        <v>138</v>
      </c>
      <c r="H346" s="282">
        <v>138</v>
      </c>
      <c r="I346" s="209">
        <f t="shared" si="38"/>
        <v>4.5999999999999999E-2</v>
      </c>
      <c r="J346" s="209">
        <f t="shared" si="36"/>
        <v>196.94669999999999</v>
      </c>
      <c r="K346" s="202">
        <f t="shared" si="37"/>
        <v>43.328274</v>
      </c>
      <c r="L346" s="202">
        <v>82.947199999999995</v>
      </c>
      <c r="M346" s="202">
        <v>9.6692</v>
      </c>
      <c r="N346" s="202">
        <f t="shared" si="39"/>
        <v>332.89137399999998</v>
      </c>
      <c r="O346" s="217">
        <f t="shared" si="40"/>
        <v>0.84054987880012111</v>
      </c>
    </row>
    <row r="347" spans="1:15" x14ac:dyDescent="0.35">
      <c r="A347" s="216">
        <f t="shared" si="41"/>
        <v>342</v>
      </c>
      <c r="B347" s="182" t="s">
        <v>1306</v>
      </c>
      <c r="C347" s="195">
        <f>димвенканали!C347</f>
        <v>507.3</v>
      </c>
      <c r="D347" s="195">
        <f>димвенканали!D347</f>
        <v>0</v>
      </c>
      <c r="E347" s="195">
        <f>димвенканали!E347</f>
        <v>0</v>
      </c>
      <c r="F347" s="195">
        <f t="shared" si="35"/>
        <v>507.3</v>
      </c>
      <c r="G347" s="195">
        <v>50</v>
      </c>
      <c r="H347" s="282">
        <v>50</v>
      </c>
      <c r="I347" s="209">
        <f t="shared" si="38"/>
        <v>1.6666666666666666E-2</v>
      </c>
      <c r="J347" s="209">
        <f t="shared" si="36"/>
        <v>71.357500000000002</v>
      </c>
      <c r="K347" s="202">
        <f t="shared" si="37"/>
        <v>15.698650000000001</v>
      </c>
      <c r="L347" s="202">
        <v>30.053333333333335</v>
      </c>
      <c r="M347" s="202">
        <v>3.5033333333333334</v>
      </c>
      <c r="N347" s="202">
        <f t="shared" si="39"/>
        <v>120.61281666666667</v>
      </c>
      <c r="O347" s="217">
        <f t="shared" si="40"/>
        <v>0.23775441881858206</v>
      </c>
    </row>
    <row r="348" spans="1:15" x14ac:dyDescent="0.35">
      <c r="A348" s="216">
        <f t="shared" si="41"/>
        <v>343</v>
      </c>
      <c r="B348" s="182" t="s">
        <v>1307</v>
      </c>
      <c r="C348" s="195">
        <f>димвенканали!C348</f>
        <v>262</v>
      </c>
      <c r="D348" s="195">
        <f>димвенканали!D348</f>
        <v>0</v>
      </c>
      <c r="E348" s="195">
        <f>димвенканали!E348</f>
        <v>44.2</v>
      </c>
      <c r="F348" s="195">
        <f t="shared" si="35"/>
        <v>306.2</v>
      </c>
      <c r="G348" s="195">
        <v>197</v>
      </c>
      <c r="H348" s="282">
        <v>197</v>
      </c>
      <c r="I348" s="209">
        <f t="shared" si="38"/>
        <v>6.5666666666666665E-2</v>
      </c>
      <c r="J348" s="209">
        <f t="shared" si="36"/>
        <v>281.14855</v>
      </c>
      <c r="K348" s="202">
        <f t="shared" si="37"/>
        <v>61.852680999999997</v>
      </c>
      <c r="L348" s="202">
        <v>118.41013333333333</v>
      </c>
      <c r="M348" s="202">
        <v>13.803133333333333</v>
      </c>
      <c r="N348" s="202">
        <f t="shared" si="39"/>
        <v>475.21449766666672</v>
      </c>
      <c r="O348" s="217">
        <f t="shared" si="40"/>
        <v>1.5519741922490748</v>
      </c>
    </row>
    <row r="349" spans="1:15" x14ac:dyDescent="0.35">
      <c r="A349" s="216">
        <f t="shared" si="41"/>
        <v>344</v>
      </c>
      <c r="B349" s="276" t="s">
        <v>1308</v>
      </c>
      <c r="C349" s="195">
        <f>димвенканали!C349</f>
        <v>504.4</v>
      </c>
      <c r="D349" s="195">
        <f>димвенканали!D349</f>
        <v>0</v>
      </c>
      <c r="E349" s="195">
        <f>димвенканали!E349</f>
        <v>0</v>
      </c>
      <c r="F349" s="195">
        <f t="shared" si="35"/>
        <v>504.4</v>
      </c>
      <c r="G349" s="195">
        <v>28</v>
      </c>
      <c r="H349" s="282">
        <v>0</v>
      </c>
      <c r="I349" s="209">
        <f t="shared" si="38"/>
        <v>0</v>
      </c>
      <c r="J349" s="209">
        <f t="shared" si="36"/>
        <v>0</v>
      </c>
      <c r="K349" s="202">
        <f t="shared" si="37"/>
        <v>0</v>
      </c>
      <c r="L349" s="202">
        <v>0</v>
      </c>
      <c r="M349" s="202">
        <v>0</v>
      </c>
      <c r="N349" s="202">
        <f t="shared" si="39"/>
        <v>0</v>
      </c>
      <c r="O349" s="217">
        <f t="shared" si="40"/>
        <v>0</v>
      </c>
    </row>
    <row r="350" spans="1:15" x14ac:dyDescent="0.35">
      <c r="A350" s="216">
        <f t="shared" si="41"/>
        <v>345</v>
      </c>
      <c r="B350" s="276" t="s">
        <v>1309</v>
      </c>
      <c r="C350" s="195">
        <f>димвенканали!C350</f>
        <v>322.5</v>
      </c>
      <c r="D350" s="195">
        <f>димвенканали!D350</f>
        <v>0</v>
      </c>
      <c r="E350" s="195">
        <f>димвенканали!E350</f>
        <v>0</v>
      </c>
      <c r="F350" s="195">
        <f t="shared" si="35"/>
        <v>322.5</v>
      </c>
      <c r="G350" s="195">
        <v>50</v>
      </c>
      <c r="H350" s="282">
        <v>0</v>
      </c>
      <c r="I350" s="209">
        <f t="shared" si="38"/>
        <v>0</v>
      </c>
      <c r="J350" s="209">
        <f t="shared" si="36"/>
        <v>0</v>
      </c>
      <c r="K350" s="202">
        <f t="shared" si="37"/>
        <v>0</v>
      </c>
      <c r="L350" s="202">
        <v>0</v>
      </c>
      <c r="M350" s="202">
        <v>0</v>
      </c>
      <c r="N350" s="202">
        <f t="shared" si="39"/>
        <v>0</v>
      </c>
      <c r="O350" s="217">
        <f t="shared" si="40"/>
        <v>0</v>
      </c>
    </row>
    <row r="351" spans="1:15" x14ac:dyDescent="0.35">
      <c r="A351" s="216">
        <f t="shared" si="41"/>
        <v>346</v>
      </c>
      <c r="B351" s="182" t="s">
        <v>1310</v>
      </c>
      <c r="C351" s="195">
        <f>димвенканали!C351</f>
        <v>397.8</v>
      </c>
      <c r="D351" s="195">
        <f>димвенканали!D351</f>
        <v>0</v>
      </c>
      <c r="E351" s="195">
        <f>димвенканали!E351</f>
        <v>0</v>
      </c>
      <c r="F351" s="195">
        <f t="shared" si="35"/>
        <v>397.8</v>
      </c>
      <c r="G351" s="195">
        <v>240</v>
      </c>
      <c r="H351" s="282">
        <v>240</v>
      </c>
      <c r="I351" s="209">
        <f t="shared" si="38"/>
        <v>0.08</v>
      </c>
      <c r="J351" s="209">
        <f t="shared" si="36"/>
        <v>342.51600000000002</v>
      </c>
      <c r="K351" s="202">
        <f t="shared" si="37"/>
        <v>75.353520000000003</v>
      </c>
      <c r="L351" s="202">
        <v>144.256</v>
      </c>
      <c r="M351" s="202">
        <v>16.815999999999999</v>
      </c>
      <c r="N351" s="202">
        <f t="shared" si="39"/>
        <v>578.94152000000008</v>
      </c>
      <c r="O351" s="217">
        <f t="shared" si="40"/>
        <v>1.4553582704876824</v>
      </c>
    </row>
    <row r="352" spans="1:15" x14ac:dyDescent="0.35">
      <c r="A352" s="216">
        <f t="shared" si="41"/>
        <v>347</v>
      </c>
      <c r="B352" s="182" t="s">
        <v>1311</v>
      </c>
      <c r="C352" s="195">
        <f>димвенканали!C352</f>
        <v>137.69999999999999</v>
      </c>
      <c r="D352" s="195">
        <f>димвенканали!D352</f>
        <v>4.3</v>
      </c>
      <c r="E352" s="195">
        <f>димвенканали!E352</f>
        <v>0</v>
      </c>
      <c r="F352" s="195">
        <f t="shared" si="35"/>
        <v>142</v>
      </c>
      <c r="G352" s="195">
        <v>85</v>
      </c>
      <c r="H352" s="282">
        <v>85</v>
      </c>
      <c r="I352" s="209">
        <f t="shared" si="38"/>
        <v>2.8333333333333332E-2</v>
      </c>
      <c r="J352" s="209">
        <f t="shared" si="36"/>
        <v>121.30774999999998</v>
      </c>
      <c r="K352" s="202">
        <f t="shared" si="37"/>
        <v>26.687704999999998</v>
      </c>
      <c r="L352" s="202">
        <v>51.090666666666664</v>
      </c>
      <c r="M352" s="202">
        <v>5.9556666666666658</v>
      </c>
      <c r="N352" s="202">
        <f t="shared" si="39"/>
        <v>205.04178833333333</v>
      </c>
      <c r="O352" s="217">
        <f t="shared" si="40"/>
        <v>1.4439562558685446</v>
      </c>
    </row>
    <row r="353" spans="1:15" x14ac:dyDescent="0.35">
      <c r="A353" s="216">
        <f t="shared" si="41"/>
        <v>348</v>
      </c>
      <c r="B353" s="182" t="s">
        <v>1312</v>
      </c>
      <c r="C353" s="195">
        <f>димвенканали!C353</f>
        <v>156.19999999999999</v>
      </c>
      <c r="D353" s="195">
        <f>димвенканали!D353</f>
        <v>0</v>
      </c>
      <c r="E353" s="195">
        <f>димвенканали!E353</f>
        <v>0</v>
      </c>
      <c r="F353" s="195">
        <f t="shared" si="35"/>
        <v>156.19999999999999</v>
      </c>
      <c r="G353" s="195">
        <v>90</v>
      </c>
      <c r="H353" s="282">
        <v>90</v>
      </c>
      <c r="I353" s="209">
        <f t="shared" si="38"/>
        <v>0.03</v>
      </c>
      <c r="J353" s="209">
        <f t="shared" si="36"/>
        <v>128.4435</v>
      </c>
      <c r="K353" s="202">
        <f t="shared" si="37"/>
        <v>28.257570000000001</v>
      </c>
      <c r="L353" s="202">
        <v>54.095999999999997</v>
      </c>
      <c r="M353" s="202">
        <v>6.3059999999999992</v>
      </c>
      <c r="N353" s="202">
        <f t="shared" si="39"/>
        <v>217.10307000000003</v>
      </c>
      <c r="O353" s="217">
        <f t="shared" si="40"/>
        <v>1.3899044174135726</v>
      </c>
    </row>
    <row r="354" spans="1:15" x14ac:dyDescent="0.35">
      <c r="A354" s="216">
        <f t="shared" si="41"/>
        <v>349</v>
      </c>
      <c r="B354" s="182" t="s">
        <v>1313</v>
      </c>
      <c r="C354" s="195">
        <f>димвенканали!C354</f>
        <v>548.20000000000005</v>
      </c>
      <c r="D354" s="195">
        <f>димвенканали!D354</f>
        <v>0</v>
      </c>
      <c r="E354" s="195">
        <f>димвенканали!E354</f>
        <v>43.5</v>
      </c>
      <c r="F354" s="195">
        <f t="shared" si="35"/>
        <v>591.70000000000005</v>
      </c>
      <c r="G354" s="195">
        <v>210</v>
      </c>
      <c r="H354" s="282">
        <v>210</v>
      </c>
      <c r="I354" s="209">
        <f t="shared" si="38"/>
        <v>7.0000000000000007E-2</v>
      </c>
      <c r="J354" s="209">
        <f t="shared" si="36"/>
        <v>299.70150000000001</v>
      </c>
      <c r="K354" s="202">
        <f t="shared" si="37"/>
        <v>65.934330000000003</v>
      </c>
      <c r="L354" s="202">
        <v>126.224</v>
      </c>
      <c r="M354" s="202">
        <v>14.714</v>
      </c>
      <c r="N354" s="202">
        <f t="shared" si="39"/>
        <v>506.57382999999999</v>
      </c>
      <c r="O354" s="217">
        <f t="shared" si="40"/>
        <v>0.85613288828798373</v>
      </c>
    </row>
    <row r="355" spans="1:15" x14ac:dyDescent="0.35">
      <c r="A355" s="216">
        <f t="shared" si="41"/>
        <v>350</v>
      </c>
      <c r="B355" s="182" t="s">
        <v>1314</v>
      </c>
      <c r="C355" s="195">
        <f>димвенканали!C355</f>
        <v>432.9</v>
      </c>
      <c r="D355" s="195">
        <f>димвенканали!D355</f>
        <v>0</v>
      </c>
      <c r="E355" s="195">
        <f>димвенканали!E355</f>
        <v>0</v>
      </c>
      <c r="F355" s="195">
        <f t="shared" si="35"/>
        <v>432.9</v>
      </c>
      <c r="G355" s="195">
        <v>170</v>
      </c>
      <c r="H355" s="282">
        <v>170</v>
      </c>
      <c r="I355" s="209">
        <f t="shared" si="38"/>
        <v>5.6666666666666664E-2</v>
      </c>
      <c r="J355" s="209">
        <f t="shared" si="36"/>
        <v>242.61549999999997</v>
      </c>
      <c r="K355" s="202">
        <f t="shared" si="37"/>
        <v>53.375409999999995</v>
      </c>
      <c r="L355" s="202">
        <v>102.18133333333333</v>
      </c>
      <c r="M355" s="202">
        <v>11.911333333333332</v>
      </c>
      <c r="N355" s="202">
        <f t="shared" si="39"/>
        <v>410.08357666666666</v>
      </c>
      <c r="O355" s="217">
        <f t="shared" si="40"/>
        <v>0.94729400939400943</v>
      </c>
    </row>
    <row r="356" spans="1:15" x14ac:dyDescent="0.35">
      <c r="A356" s="216">
        <f t="shared" si="41"/>
        <v>351</v>
      </c>
      <c r="B356" s="182" t="s">
        <v>1315</v>
      </c>
      <c r="C356" s="195">
        <f>димвенканали!C356</f>
        <v>305.39999999999998</v>
      </c>
      <c r="D356" s="195">
        <f>димвенканали!D356</f>
        <v>21</v>
      </c>
      <c r="E356" s="195">
        <f>димвенканали!E356</f>
        <v>0</v>
      </c>
      <c r="F356" s="195">
        <f t="shared" si="35"/>
        <v>326.39999999999998</v>
      </c>
      <c r="G356" s="195">
        <v>125</v>
      </c>
      <c r="H356" s="282">
        <v>125</v>
      </c>
      <c r="I356" s="209">
        <f t="shared" si="38"/>
        <v>4.1666666666666664E-2</v>
      </c>
      <c r="J356" s="209">
        <f t="shared" si="36"/>
        <v>178.39374999999998</v>
      </c>
      <c r="K356" s="202">
        <f t="shared" si="37"/>
        <v>39.246624999999995</v>
      </c>
      <c r="L356" s="202">
        <v>75.133333333333326</v>
      </c>
      <c r="M356" s="202">
        <v>8.7583333333333329</v>
      </c>
      <c r="N356" s="202">
        <f t="shared" si="39"/>
        <v>301.5320416666666</v>
      </c>
      <c r="O356" s="217">
        <f t="shared" si="40"/>
        <v>0.92381140216503255</v>
      </c>
    </row>
    <row r="357" spans="1:15" x14ac:dyDescent="0.35">
      <c r="A357" s="216">
        <f t="shared" si="41"/>
        <v>352</v>
      </c>
      <c r="B357" s="182" t="s">
        <v>1316</v>
      </c>
      <c r="C357" s="195">
        <f>димвенканали!C357</f>
        <v>150.30000000000001</v>
      </c>
      <c r="D357" s="195">
        <f>димвенканали!D357</f>
        <v>0</v>
      </c>
      <c r="E357" s="195">
        <f>димвенканали!E357</f>
        <v>0</v>
      </c>
      <c r="F357" s="195">
        <f t="shared" si="35"/>
        <v>150.30000000000001</v>
      </c>
      <c r="G357" s="195">
        <v>60</v>
      </c>
      <c r="H357" s="282">
        <v>60</v>
      </c>
      <c r="I357" s="209">
        <f t="shared" si="38"/>
        <v>0.02</v>
      </c>
      <c r="J357" s="209">
        <f t="shared" si="36"/>
        <v>85.629000000000005</v>
      </c>
      <c r="K357" s="202">
        <f t="shared" si="37"/>
        <v>18.838380000000001</v>
      </c>
      <c r="L357" s="202">
        <v>36.064</v>
      </c>
      <c r="M357" s="202">
        <v>4.2039999999999997</v>
      </c>
      <c r="N357" s="202">
        <f t="shared" si="39"/>
        <v>144.73538000000002</v>
      </c>
      <c r="O357" s="217">
        <f t="shared" si="40"/>
        <v>0.96297658017298737</v>
      </c>
    </row>
    <row r="358" spans="1:15" x14ac:dyDescent="0.35">
      <c r="A358" s="216">
        <f t="shared" si="41"/>
        <v>353</v>
      </c>
      <c r="B358" s="182" t="s">
        <v>1317</v>
      </c>
      <c r="C358" s="195">
        <f>димвенканали!C358</f>
        <v>303.5</v>
      </c>
      <c r="D358" s="195">
        <f>димвенканали!D358</f>
        <v>0</v>
      </c>
      <c r="E358" s="195">
        <f>димвенканали!E358</f>
        <v>0</v>
      </c>
      <c r="F358" s="195">
        <f t="shared" si="35"/>
        <v>303.5</v>
      </c>
      <c r="G358" s="195">
        <v>182</v>
      </c>
      <c r="H358" s="282">
        <v>182</v>
      </c>
      <c r="I358" s="209">
        <f t="shared" si="38"/>
        <v>6.0666666666666667E-2</v>
      </c>
      <c r="J358" s="209">
        <f t="shared" si="36"/>
        <v>259.74129999999997</v>
      </c>
      <c r="K358" s="202">
        <f t="shared" si="37"/>
        <v>57.14308599999999</v>
      </c>
      <c r="L358" s="202">
        <v>109.39413333333333</v>
      </c>
      <c r="M358" s="202">
        <v>12.752133333333333</v>
      </c>
      <c r="N358" s="202">
        <f t="shared" si="39"/>
        <v>439.03065266666664</v>
      </c>
      <c r="O358" s="217">
        <f t="shared" si="40"/>
        <v>1.446558987369577</v>
      </c>
    </row>
    <row r="359" spans="1:15" x14ac:dyDescent="0.35">
      <c r="A359" s="216">
        <f t="shared" si="41"/>
        <v>354</v>
      </c>
      <c r="B359" s="182" t="s">
        <v>1318</v>
      </c>
      <c r="C359" s="195">
        <f>димвенканали!C359</f>
        <v>555.70000000000005</v>
      </c>
      <c r="D359" s="195">
        <f>димвенканали!D359</f>
        <v>0</v>
      </c>
      <c r="E359" s="195">
        <f>димвенканали!E359</f>
        <v>0</v>
      </c>
      <c r="F359" s="195">
        <f t="shared" si="35"/>
        <v>555.70000000000005</v>
      </c>
      <c r="G359" s="195">
        <v>254</v>
      </c>
      <c r="H359" s="282">
        <v>254</v>
      </c>
      <c r="I359" s="209">
        <f t="shared" si="38"/>
        <v>8.4666666666666668E-2</v>
      </c>
      <c r="J359" s="209">
        <f t="shared" si="36"/>
        <v>362.49610000000001</v>
      </c>
      <c r="K359" s="202">
        <f t="shared" si="37"/>
        <v>79.749142000000006</v>
      </c>
      <c r="L359" s="202">
        <v>152.67093333333332</v>
      </c>
      <c r="M359" s="202">
        <v>17.796933333333335</v>
      </c>
      <c r="N359" s="202">
        <f t="shared" si="39"/>
        <v>612.71310866666659</v>
      </c>
      <c r="O359" s="217">
        <f t="shared" si="40"/>
        <v>1.1025969204006956</v>
      </c>
    </row>
    <row r="360" spans="1:15" x14ac:dyDescent="0.35">
      <c r="A360" s="216">
        <f t="shared" si="41"/>
        <v>355</v>
      </c>
      <c r="B360" s="182" t="s">
        <v>1319</v>
      </c>
      <c r="C360" s="195">
        <f>димвенканали!C360</f>
        <v>293.39999999999998</v>
      </c>
      <c r="D360" s="195">
        <f>димвенканали!D360</f>
        <v>0</v>
      </c>
      <c r="E360" s="195">
        <f>димвенканали!E360</f>
        <v>67</v>
      </c>
      <c r="F360" s="195">
        <f t="shared" si="35"/>
        <v>360.4</v>
      </c>
      <c r="G360" s="195">
        <v>155</v>
      </c>
      <c r="H360" s="282">
        <v>155</v>
      </c>
      <c r="I360" s="209">
        <f t="shared" si="38"/>
        <v>5.1666666666666666E-2</v>
      </c>
      <c r="J360" s="209">
        <f t="shared" si="36"/>
        <v>221.20824999999999</v>
      </c>
      <c r="K360" s="202">
        <f t="shared" si="37"/>
        <v>48.665815000000002</v>
      </c>
      <c r="L360" s="202">
        <v>93.165333333333322</v>
      </c>
      <c r="M360" s="202">
        <v>10.860333333333333</v>
      </c>
      <c r="N360" s="202">
        <f t="shared" si="39"/>
        <v>373.89973166666664</v>
      </c>
      <c r="O360" s="217">
        <f t="shared" si="40"/>
        <v>1.0374576350351461</v>
      </c>
    </row>
    <row r="361" spans="1:15" x14ac:dyDescent="0.35">
      <c r="A361" s="216">
        <f t="shared" si="41"/>
        <v>356</v>
      </c>
      <c r="B361" s="182" t="s">
        <v>1320</v>
      </c>
      <c r="C361" s="195">
        <f>димвенканали!C361</f>
        <v>428.8</v>
      </c>
      <c r="D361" s="195">
        <f>димвенканали!D361</f>
        <v>0</v>
      </c>
      <c r="E361" s="195">
        <f>димвенканали!E361</f>
        <v>0</v>
      </c>
      <c r="F361" s="195">
        <f t="shared" si="35"/>
        <v>428.8</v>
      </c>
      <c r="G361" s="195">
        <v>48</v>
      </c>
      <c r="H361" s="282">
        <v>48</v>
      </c>
      <c r="I361" s="209">
        <f t="shared" si="38"/>
        <v>1.6E-2</v>
      </c>
      <c r="J361" s="209">
        <f t="shared" si="36"/>
        <v>68.503199999999993</v>
      </c>
      <c r="K361" s="202">
        <f t="shared" si="37"/>
        <v>15.070703999999999</v>
      </c>
      <c r="L361" s="202">
        <v>28.851200000000002</v>
      </c>
      <c r="M361" s="202">
        <v>3.3632</v>
      </c>
      <c r="N361" s="202">
        <f t="shared" si="39"/>
        <v>115.78830400000001</v>
      </c>
      <c r="O361" s="217">
        <f t="shared" si="40"/>
        <v>0.27002869402985075</v>
      </c>
    </row>
    <row r="362" spans="1:15" x14ac:dyDescent="0.35">
      <c r="A362" s="216">
        <f t="shared" si="41"/>
        <v>357</v>
      </c>
      <c r="B362" s="182" t="s">
        <v>1321</v>
      </c>
      <c r="C362" s="195">
        <f>димвенканали!C362</f>
        <v>1100.2</v>
      </c>
      <c r="D362" s="195">
        <f>димвенканали!D362</f>
        <v>0</v>
      </c>
      <c r="E362" s="195">
        <f>димвенканали!E362</f>
        <v>0</v>
      </c>
      <c r="F362" s="195">
        <f t="shared" si="35"/>
        <v>1100.2</v>
      </c>
      <c r="G362" s="195">
        <v>614</v>
      </c>
      <c r="H362" s="282">
        <v>614</v>
      </c>
      <c r="I362" s="209">
        <f t="shared" si="38"/>
        <v>0.20466666666666666</v>
      </c>
      <c r="J362" s="209">
        <f t="shared" si="36"/>
        <v>876.27009999999996</v>
      </c>
      <c r="K362" s="202">
        <f t="shared" si="37"/>
        <v>192.77942199999998</v>
      </c>
      <c r="L362" s="202">
        <v>369.05493333333328</v>
      </c>
      <c r="M362" s="202">
        <v>43.020933333333332</v>
      </c>
      <c r="N362" s="202">
        <f t="shared" si="39"/>
        <v>1481.1253886666666</v>
      </c>
      <c r="O362" s="217">
        <f t="shared" si="40"/>
        <v>1.3462328564503423</v>
      </c>
    </row>
    <row r="363" spans="1:15" x14ac:dyDescent="0.35">
      <c r="A363" s="216">
        <f t="shared" si="41"/>
        <v>358</v>
      </c>
      <c r="B363" s="182" t="s">
        <v>1322</v>
      </c>
      <c r="C363" s="195">
        <f>димвенканали!C363</f>
        <v>419.4</v>
      </c>
      <c r="D363" s="195">
        <f>димвенканали!D363</f>
        <v>0</v>
      </c>
      <c r="E363" s="195">
        <f>димвенканали!E363</f>
        <v>0</v>
      </c>
      <c r="F363" s="195">
        <f t="shared" si="35"/>
        <v>419.4</v>
      </c>
      <c r="G363" s="195">
        <v>97</v>
      </c>
      <c r="H363" s="282">
        <v>97</v>
      </c>
      <c r="I363" s="209">
        <f t="shared" si="38"/>
        <v>3.2333333333333332E-2</v>
      </c>
      <c r="J363" s="209">
        <f t="shared" si="36"/>
        <v>138.43355</v>
      </c>
      <c r="K363" s="202">
        <f t="shared" si="37"/>
        <v>30.455380999999999</v>
      </c>
      <c r="L363" s="202">
        <v>58.303466666666665</v>
      </c>
      <c r="M363" s="202">
        <v>6.7964666666666664</v>
      </c>
      <c r="N363" s="202">
        <f t="shared" si="39"/>
        <v>233.98886433333331</v>
      </c>
      <c r="O363" s="217">
        <f t="shared" si="40"/>
        <v>0.5579133627404228</v>
      </c>
    </row>
    <row r="364" spans="1:15" x14ac:dyDescent="0.35">
      <c r="A364" s="216">
        <f t="shared" si="41"/>
        <v>359</v>
      </c>
      <c r="B364" s="182" t="s">
        <v>1323</v>
      </c>
      <c r="C364" s="195">
        <f>димвенканали!C364</f>
        <v>149.6</v>
      </c>
      <c r="D364" s="195">
        <f>димвенканали!D364</f>
        <v>0</v>
      </c>
      <c r="E364" s="195">
        <f>димвенканали!E364</f>
        <v>0</v>
      </c>
      <c r="F364" s="195">
        <f t="shared" si="35"/>
        <v>149.6</v>
      </c>
      <c r="G364" s="195">
        <v>92</v>
      </c>
      <c r="H364" s="282">
        <v>92</v>
      </c>
      <c r="I364" s="209">
        <f t="shared" si="38"/>
        <v>3.0666666666666665E-2</v>
      </c>
      <c r="J364" s="209">
        <f t="shared" si="36"/>
        <v>131.2978</v>
      </c>
      <c r="K364" s="202">
        <f t="shared" si="37"/>
        <v>28.885515999999999</v>
      </c>
      <c r="L364" s="202">
        <v>55.298133333333325</v>
      </c>
      <c r="M364" s="202">
        <v>6.4461333333333322</v>
      </c>
      <c r="N364" s="202">
        <f t="shared" si="39"/>
        <v>221.92758266666667</v>
      </c>
      <c r="O364" s="217">
        <f t="shared" si="40"/>
        <v>1.4834731461675579</v>
      </c>
    </row>
    <row r="365" spans="1:15" x14ac:dyDescent="0.35">
      <c r="A365" s="216">
        <f t="shared" si="41"/>
        <v>360</v>
      </c>
      <c r="B365" s="182" t="s">
        <v>1324</v>
      </c>
      <c r="C365" s="195">
        <f>димвенканали!C365</f>
        <v>253.1</v>
      </c>
      <c r="D365" s="195">
        <f>димвенканали!D365</f>
        <v>0</v>
      </c>
      <c r="E365" s="195">
        <f>димвенканали!E365</f>
        <v>0</v>
      </c>
      <c r="F365" s="195">
        <f t="shared" si="35"/>
        <v>253.1</v>
      </c>
      <c r="G365" s="195">
        <v>39</v>
      </c>
      <c r="H365" s="282">
        <v>39</v>
      </c>
      <c r="I365" s="209">
        <f t="shared" si="38"/>
        <v>1.2999999999999999E-2</v>
      </c>
      <c r="J365" s="209">
        <f t="shared" si="36"/>
        <v>55.658849999999994</v>
      </c>
      <c r="K365" s="202">
        <f t="shared" si="37"/>
        <v>12.244946999999998</v>
      </c>
      <c r="L365" s="202">
        <v>23.441599999999998</v>
      </c>
      <c r="M365" s="202">
        <v>2.7326000000000001</v>
      </c>
      <c r="N365" s="202">
        <f t="shared" si="39"/>
        <v>94.077996999999996</v>
      </c>
      <c r="O365" s="217">
        <f t="shared" si="40"/>
        <v>0.37170287238245753</v>
      </c>
    </row>
    <row r="366" spans="1:15" x14ac:dyDescent="0.35">
      <c r="A366" s="216">
        <f t="shared" si="41"/>
        <v>361</v>
      </c>
      <c r="B366" s="182" t="s">
        <v>1325</v>
      </c>
      <c r="C366" s="195">
        <f>димвенканали!C366</f>
        <v>323.60000000000002</v>
      </c>
      <c r="D366" s="195">
        <f>димвенканали!D366</f>
        <v>0</v>
      </c>
      <c r="E366" s="195">
        <f>димвенканали!E366</f>
        <v>36.700000000000003</v>
      </c>
      <c r="F366" s="195">
        <f t="shared" si="35"/>
        <v>360.3</v>
      </c>
      <c r="G366" s="195">
        <v>60</v>
      </c>
      <c r="H366" s="282">
        <v>60</v>
      </c>
      <c r="I366" s="209">
        <f t="shared" si="38"/>
        <v>0.02</v>
      </c>
      <c r="J366" s="209">
        <f t="shared" si="36"/>
        <v>85.629000000000005</v>
      </c>
      <c r="K366" s="202">
        <f t="shared" si="37"/>
        <v>18.838380000000001</v>
      </c>
      <c r="L366" s="202">
        <v>36.064</v>
      </c>
      <c r="M366" s="202">
        <v>4.2039999999999997</v>
      </c>
      <c r="N366" s="202">
        <f t="shared" si="39"/>
        <v>144.73538000000002</v>
      </c>
      <c r="O366" s="217">
        <f t="shared" si="40"/>
        <v>0.40170796558423538</v>
      </c>
    </row>
    <row r="367" spans="1:15" x14ac:dyDescent="0.35">
      <c r="A367" s="216">
        <f t="shared" si="41"/>
        <v>362</v>
      </c>
      <c r="B367" s="182" t="s">
        <v>1326</v>
      </c>
      <c r="C367" s="195">
        <f>димвенканали!C367</f>
        <v>1535.2</v>
      </c>
      <c r="D367" s="195">
        <f>димвенканали!D367</f>
        <v>0</v>
      </c>
      <c r="E367" s="195">
        <f>димвенканали!E367</f>
        <v>0</v>
      </c>
      <c r="F367" s="195">
        <f t="shared" si="35"/>
        <v>1535.2</v>
      </c>
      <c r="G367" s="195">
        <v>665</v>
      </c>
      <c r="H367" s="282">
        <v>665</v>
      </c>
      <c r="I367" s="209">
        <f t="shared" si="38"/>
        <v>0.22166666666666668</v>
      </c>
      <c r="J367" s="209">
        <f t="shared" si="36"/>
        <v>949.05475000000001</v>
      </c>
      <c r="K367" s="202">
        <f t="shared" si="37"/>
        <v>208.792045</v>
      </c>
      <c r="L367" s="202">
        <v>399.70933333333335</v>
      </c>
      <c r="M367" s="202">
        <v>46.594333333333331</v>
      </c>
      <c r="N367" s="202">
        <f t="shared" si="39"/>
        <v>1604.1504616666664</v>
      </c>
      <c r="O367" s="217">
        <f t="shared" si="40"/>
        <v>1.0449130156765674</v>
      </c>
    </row>
    <row r="368" spans="1:15" x14ac:dyDescent="0.35">
      <c r="A368" s="216">
        <f t="shared" si="41"/>
        <v>363</v>
      </c>
      <c r="B368" s="182" t="s">
        <v>1327</v>
      </c>
      <c r="C368" s="195">
        <f>димвенканали!C368</f>
        <v>191.4</v>
      </c>
      <c r="D368" s="195">
        <f>димвенканали!D368</f>
        <v>0</v>
      </c>
      <c r="E368" s="195">
        <f>димвенканали!E368</f>
        <v>0</v>
      </c>
      <c r="F368" s="195">
        <f t="shared" ref="F368:F430" si="42">C368+D368+E368</f>
        <v>191.4</v>
      </c>
      <c r="G368" s="195">
        <v>114</v>
      </c>
      <c r="H368" s="282">
        <v>114</v>
      </c>
      <c r="I368" s="209">
        <f t="shared" si="38"/>
        <v>3.7999999999999999E-2</v>
      </c>
      <c r="J368" s="209">
        <f t="shared" ref="J368:J430" si="43">I368*$J$2</f>
        <v>162.6951</v>
      </c>
      <c r="K368" s="202">
        <f t="shared" si="37"/>
        <v>35.792921999999997</v>
      </c>
      <c r="L368" s="202">
        <v>68.521600000000007</v>
      </c>
      <c r="M368" s="202">
        <v>7.9875999999999987</v>
      </c>
      <c r="N368" s="202">
        <f t="shared" si="39"/>
        <v>274.99722200000002</v>
      </c>
      <c r="O368" s="217">
        <f t="shared" si="40"/>
        <v>1.4367670950888194</v>
      </c>
    </row>
    <row r="369" spans="1:15" x14ac:dyDescent="0.35">
      <c r="A369" s="216">
        <f t="shared" si="41"/>
        <v>364</v>
      </c>
      <c r="B369" s="182" t="s">
        <v>1328</v>
      </c>
      <c r="C369" s="195">
        <f>димвенканали!C369</f>
        <v>442.3</v>
      </c>
      <c r="D369" s="195">
        <f>димвенканали!D369</f>
        <v>0</v>
      </c>
      <c r="E369" s="195">
        <f>димвенканали!E369</f>
        <v>0</v>
      </c>
      <c r="F369" s="195">
        <f t="shared" si="42"/>
        <v>442.3</v>
      </c>
      <c r="G369" s="195">
        <v>60</v>
      </c>
      <c r="H369" s="282">
        <v>60</v>
      </c>
      <c r="I369" s="209">
        <f t="shared" si="38"/>
        <v>0.02</v>
      </c>
      <c r="J369" s="209">
        <f t="shared" si="43"/>
        <v>85.629000000000005</v>
      </c>
      <c r="K369" s="202">
        <f t="shared" ref="K369:K431" si="44">J369*0.22</f>
        <v>18.838380000000001</v>
      </c>
      <c r="L369" s="202">
        <v>36.064</v>
      </c>
      <c r="M369" s="202">
        <v>4.2039999999999997</v>
      </c>
      <c r="N369" s="202">
        <f t="shared" si="39"/>
        <v>144.73538000000002</v>
      </c>
      <c r="O369" s="217">
        <f t="shared" si="40"/>
        <v>0.32723350666968126</v>
      </c>
    </row>
    <row r="370" spans="1:15" x14ac:dyDescent="0.35">
      <c r="A370" s="216">
        <f t="shared" si="41"/>
        <v>365</v>
      </c>
      <c r="B370" s="182" t="s">
        <v>1329</v>
      </c>
      <c r="C370" s="195">
        <f>димвенканали!C370</f>
        <v>503.5</v>
      </c>
      <c r="D370" s="195">
        <f>димвенканали!D370</f>
        <v>0</v>
      </c>
      <c r="E370" s="195">
        <f>димвенканали!E370</f>
        <v>0</v>
      </c>
      <c r="F370" s="195">
        <f t="shared" si="42"/>
        <v>503.5</v>
      </c>
      <c r="G370" s="195">
        <v>56</v>
      </c>
      <c r="H370" s="282">
        <v>56</v>
      </c>
      <c r="I370" s="209">
        <f t="shared" si="38"/>
        <v>1.8666666666666668E-2</v>
      </c>
      <c r="J370" s="209">
        <f t="shared" si="43"/>
        <v>79.920400000000001</v>
      </c>
      <c r="K370" s="202">
        <f t="shared" si="44"/>
        <v>17.582488000000001</v>
      </c>
      <c r="L370" s="202">
        <v>33.659733333333335</v>
      </c>
      <c r="M370" s="202">
        <v>3.9237333333333337</v>
      </c>
      <c r="N370" s="202">
        <f t="shared" si="39"/>
        <v>135.08635466666667</v>
      </c>
      <c r="O370" s="217">
        <f t="shared" si="40"/>
        <v>0.26829464680569348</v>
      </c>
    </row>
    <row r="371" spans="1:15" x14ac:dyDescent="0.35">
      <c r="A371" s="216">
        <f t="shared" si="41"/>
        <v>366</v>
      </c>
      <c r="B371" s="182" t="s">
        <v>1330</v>
      </c>
      <c r="C371" s="195">
        <f>димвенканали!C371</f>
        <v>570.5</v>
      </c>
      <c r="D371" s="195">
        <f>димвенканали!D371</f>
        <v>0</v>
      </c>
      <c r="E371" s="195">
        <f>димвенканали!E371</f>
        <v>0</v>
      </c>
      <c r="F371" s="195">
        <f t="shared" si="42"/>
        <v>570.5</v>
      </c>
      <c r="G371" s="195">
        <v>122</v>
      </c>
      <c r="H371" s="282">
        <v>122</v>
      </c>
      <c r="I371" s="209">
        <f t="shared" si="38"/>
        <v>4.0666666666666663E-2</v>
      </c>
      <c r="J371" s="209">
        <f t="shared" si="43"/>
        <v>174.11229999999998</v>
      </c>
      <c r="K371" s="202">
        <f t="shared" si="44"/>
        <v>38.304705999999996</v>
      </c>
      <c r="L371" s="202">
        <v>73.330133333333322</v>
      </c>
      <c r="M371" s="202">
        <v>8.5481333333333325</v>
      </c>
      <c r="N371" s="202">
        <f t="shared" si="39"/>
        <v>294.29527266666662</v>
      </c>
      <c r="O371" s="217">
        <f t="shared" si="40"/>
        <v>0.51585499152789938</v>
      </c>
    </row>
    <row r="372" spans="1:15" x14ac:dyDescent="0.35">
      <c r="A372" s="216">
        <f t="shared" si="41"/>
        <v>367</v>
      </c>
      <c r="B372" s="182" t="s">
        <v>1331</v>
      </c>
      <c r="C372" s="195">
        <f>димвенканали!C372</f>
        <v>227.9</v>
      </c>
      <c r="D372" s="195">
        <f>димвенканали!D372</f>
        <v>0</v>
      </c>
      <c r="E372" s="195">
        <f>димвенканали!E372</f>
        <v>0</v>
      </c>
      <c r="F372" s="195">
        <f t="shared" si="42"/>
        <v>227.9</v>
      </c>
      <c r="G372" s="195">
        <v>80</v>
      </c>
      <c r="H372" s="282">
        <v>80</v>
      </c>
      <c r="I372" s="209">
        <f t="shared" si="38"/>
        <v>2.6666666666666668E-2</v>
      </c>
      <c r="J372" s="209">
        <f t="shared" si="43"/>
        <v>114.172</v>
      </c>
      <c r="K372" s="202">
        <f t="shared" si="44"/>
        <v>25.117840000000001</v>
      </c>
      <c r="L372" s="202">
        <v>48.085333333333338</v>
      </c>
      <c r="M372" s="202">
        <v>5.6053333333333333</v>
      </c>
      <c r="N372" s="202">
        <f t="shared" si="39"/>
        <v>192.98050666666668</v>
      </c>
      <c r="O372" s="217">
        <f t="shared" si="40"/>
        <v>0.8467771244697968</v>
      </c>
    </row>
    <row r="373" spans="1:15" x14ac:dyDescent="0.35">
      <c r="A373" s="216">
        <f t="shared" si="41"/>
        <v>368</v>
      </c>
      <c r="B373" s="182" t="s">
        <v>1332</v>
      </c>
      <c r="C373" s="195">
        <f>димвенканали!C373</f>
        <v>130.5</v>
      </c>
      <c r="D373" s="195">
        <f>димвенканали!D373</f>
        <v>0</v>
      </c>
      <c r="E373" s="195">
        <f>димвенканали!E373</f>
        <v>0</v>
      </c>
      <c r="F373" s="195">
        <f t="shared" si="42"/>
        <v>130.5</v>
      </c>
      <c r="G373" s="195">
        <v>80</v>
      </c>
      <c r="H373" s="282">
        <v>32</v>
      </c>
      <c r="I373" s="209">
        <f t="shared" si="38"/>
        <v>1.0666666666666666E-2</v>
      </c>
      <c r="J373" s="209">
        <f t="shared" si="43"/>
        <v>45.668799999999997</v>
      </c>
      <c r="K373" s="202">
        <f t="shared" si="44"/>
        <v>10.047136</v>
      </c>
      <c r="L373" s="202">
        <v>19.234133333333332</v>
      </c>
      <c r="M373" s="202">
        <v>2.2421333333333333</v>
      </c>
      <c r="N373" s="202">
        <f t="shared" si="39"/>
        <v>77.19220266666666</v>
      </c>
      <c r="O373" s="217">
        <f t="shared" si="40"/>
        <v>0.59151113154533841</v>
      </c>
    </row>
    <row r="374" spans="1:15" x14ac:dyDescent="0.35">
      <c r="A374" s="216">
        <f t="shared" si="41"/>
        <v>369</v>
      </c>
      <c r="B374" s="182" t="s">
        <v>1333</v>
      </c>
      <c r="C374" s="195">
        <f>димвенканали!C374</f>
        <v>384.3</v>
      </c>
      <c r="D374" s="195">
        <f>димвенканали!D374</f>
        <v>0</v>
      </c>
      <c r="E374" s="195">
        <f>димвенканали!E374</f>
        <v>0</v>
      </c>
      <c r="F374" s="195">
        <f t="shared" si="42"/>
        <v>384.3</v>
      </c>
      <c r="G374" s="195">
        <v>246</v>
      </c>
      <c r="H374" s="282">
        <v>246</v>
      </c>
      <c r="I374" s="209">
        <f t="shared" si="38"/>
        <v>8.2000000000000003E-2</v>
      </c>
      <c r="J374" s="209">
        <f t="shared" si="43"/>
        <v>351.07889999999998</v>
      </c>
      <c r="K374" s="202">
        <f t="shared" si="44"/>
        <v>77.237358</v>
      </c>
      <c r="L374" s="202">
        <v>147.86239999999998</v>
      </c>
      <c r="M374" s="202">
        <v>17.2364</v>
      </c>
      <c r="N374" s="202">
        <f t="shared" si="39"/>
        <v>593.41505799999993</v>
      </c>
      <c r="O374" s="217">
        <f t="shared" si="40"/>
        <v>1.544145349986989</v>
      </c>
    </row>
    <row r="375" spans="1:15" x14ac:dyDescent="0.35">
      <c r="A375" s="216">
        <f t="shared" si="41"/>
        <v>370</v>
      </c>
      <c r="B375" s="182" t="s">
        <v>1334</v>
      </c>
      <c r="C375" s="195">
        <f>димвенканали!C375</f>
        <v>383.3</v>
      </c>
      <c r="D375" s="195">
        <f>димвенканали!D375</f>
        <v>0</v>
      </c>
      <c r="E375" s="195">
        <f>димвенканали!E375</f>
        <v>0</v>
      </c>
      <c r="F375" s="195">
        <f t="shared" si="42"/>
        <v>383.3</v>
      </c>
      <c r="G375" s="195">
        <v>240</v>
      </c>
      <c r="H375" s="282">
        <v>240</v>
      </c>
      <c r="I375" s="209">
        <f t="shared" si="38"/>
        <v>0.08</v>
      </c>
      <c r="J375" s="209">
        <f t="shared" si="43"/>
        <v>342.51600000000002</v>
      </c>
      <c r="K375" s="202">
        <f t="shared" si="44"/>
        <v>75.353520000000003</v>
      </c>
      <c r="L375" s="202">
        <v>144.256</v>
      </c>
      <c r="M375" s="202">
        <v>16.815999999999999</v>
      </c>
      <c r="N375" s="202">
        <f t="shared" si="39"/>
        <v>578.94152000000008</v>
      </c>
      <c r="O375" s="217">
        <f t="shared" si="40"/>
        <v>1.5104135663970781</v>
      </c>
    </row>
    <row r="376" spans="1:15" x14ac:dyDescent="0.35">
      <c r="A376" s="216">
        <f t="shared" si="41"/>
        <v>371</v>
      </c>
      <c r="B376" s="182" t="s">
        <v>1335</v>
      </c>
      <c r="C376" s="195">
        <f>димвенканали!C376</f>
        <v>409.4</v>
      </c>
      <c r="D376" s="195">
        <f>димвенканали!D376</f>
        <v>27.3</v>
      </c>
      <c r="E376" s="195">
        <f>димвенканали!E376</f>
        <v>66.900000000000006</v>
      </c>
      <c r="F376" s="195">
        <f t="shared" si="42"/>
        <v>503.6</v>
      </c>
      <c r="G376" s="195">
        <v>242</v>
      </c>
      <c r="H376" s="282">
        <v>242</v>
      </c>
      <c r="I376" s="209">
        <f t="shared" si="38"/>
        <v>8.0666666666666664E-2</v>
      </c>
      <c r="J376" s="209">
        <f t="shared" si="43"/>
        <v>345.37029999999999</v>
      </c>
      <c r="K376" s="202">
        <f t="shared" si="44"/>
        <v>75.981465999999998</v>
      </c>
      <c r="L376" s="202">
        <v>145.45813333333334</v>
      </c>
      <c r="M376" s="202">
        <v>16.956133333333334</v>
      </c>
      <c r="N376" s="202">
        <f t="shared" si="39"/>
        <v>583.76603266666666</v>
      </c>
      <c r="O376" s="217">
        <f t="shared" si="40"/>
        <v>1.1591859266613713</v>
      </c>
    </row>
    <row r="377" spans="1:15" x14ac:dyDescent="0.35">
      <c r="A377" s="216">
        <f t="shared" si="41"/>
        <v>372</v>
      </c>
      <c r="B377" s="182" t="s">
        <v>1336</v>
      </c>
      <c r="C377" s="195">
        <f>димвенканали!C377</f>
        <v>387.4</v>
      </c>
      <c r="D377" s="195">
        <f>димвенканали!D377</f>
        <v>0</v>
      </c>
      <c r="E377" s="195">
        <f>димвенканали!E377</f>
        <v>0</v>
      </c>
      <c r="F377" s="195">
        <f t="shared" si="42"/>
        <v>387.4</v>
      </c>
      <c r="G377" s="195">
        <v>212</v>
      </c>
      <c r="H377" s="282">
        <v>212</v>
      </c>
      <c r="I377" s="209">
        <f t="shared" si="38"/>
        <v>7.0666666666666669E-2</v>
      </c>
      <c r="J377" s="209">
        <f t="shared" si="43"/>
        <v>302.55579999999998</v>
      </c>
      <c r="K377" s="202">
        <f t="shared" si="44"/>
        <v>66.562275999999997</v>
      </c>
      <c r="L377" s="202">
        <v>127.42613333333334</v>
      </c>
      <c r="M377" s="202">
        <v>14.854133333333333</v>
      </c>
      <c r="N377" s="202">
        <f t="shared" si="39"/>
        <v>511.39834266666662</v>
      </c>
      <c r="O377" s="217">
        <f t="shared" si="40"/>
        <v>1.3200783238685252</v>
      </c>
    </row>
    <row r="378" spans="1:15" x14ac:dyDescent="0.35">
      <c r="A378" s="216">
        <f t="shared" si="41"/>
        <v>373</v>
      </c>
      <c r="B378" s="276" t="s">
        <v>1337</v>
      </c>
      <c r="C378" s="195">
        <f>димвенканали!C378</f>
        <v>147</v>
      </c>
      <c r="D378" s="195">
        <f>димвенканали!D378</f>
        <v>0</v>
      </c>
      <c r="E378" s="195">
        <f>димвенканали!E378</f>
        <v>0</v>
      </c>
      <c r="F378" s="195">
        <f t="shared" si="42"/>
        <v>147</v>
      </c>
      <c r="G378" s="195">
        <v>90</v>
      </c>
      <c r="H378" s="282">
        <v>0</v>
      </c>
      <c r="I378" s="209">
        <f t="shared" si="38"/>
        <v>0</v>
      </c>
      <c r="J378" s="209">
        <f t="shared" si="43"/>
        <v>0</v>
      </c>
      <c r="K378" s="202">
        <f t="shared" si="44"/>
        <v>0</v>
      </c>
      <c r="L378" s="202">
        <v>0</v>
      </c>
      <c r="M378" s="202">
        <v>0</v>
      </c>
      <c r="N378" s="202">
        <f t="shared" si="39"/>
        <v>0</v>
      </c>
      <c r="O378" s="217">
        <f t="shared" si="40"/>
        <v>0</v>
      </c>
    </row>
    <row r="379" spans="1:15" x14ac:dyDescent="0.35">
      <c r="A379" s="216">
        <f t="shared" si="41"/>
        <v>374</v>
      </c>
      <c r="B379" s="182" t="s">
        <v>1338</v>
      </c>
      <c r="C379" s="195">
        <f>димвенканали!C379</f>
        <v>203.69</v>
      </c>
      <c r="D379" s="195">
        <f>димвенканали!D379</f>
        <v>0</v>
      </c>
      <c r="E379" s="195">
        <f>димвенканали!E379</f>
        <v>0</v>
      </c>
      <c r="F379" s="195">
        <f t="shared" si="42"/>
        <v>203.69</v>
      </c>
      <c r="G379" s="195">
        <v>125</v>
      </c>
      <c r="H379" s="282">
        <v>125</v>
      </c>
      <c r="I379" s="209">
        <f t="shared" si="38"/>
        <v>4.1666666666666664E-2</v>
      </c>
      <c r="J379" s="209">
        <f t="shared" si="43"/>
        <v>178.39374999999998</v>
      </c>
      <c r="K379" s="202">
        <f t="shared" si="44"/>
        <v>39.246624999999995</v>
      </c>
      <c r="L379" s="202">
        <v>75.133333333333326</v>
      </c>
      <c r="M379" s="202">
        <v>8.7583333333333329</v>
      </c>
      <c r="N379" s="202">
        <f t="shared" si="39"/>
        <v>301.5320416666666</v>
      </c>
      <c r="O379" s="217">
        <f t="shared" si="40"/>
        <v>1.480347791578706</v>
      </c>
    </row>
    <row r="380" spans="1:15" x14ac:dyDescent="0.35">
      <c r="A380" s="216">
        <f t="shared" si="41"/>
        <v>375</v>
      </c>
      <c r="B380" s="182" t="s">
        <v>1339</v>
      </c>
      <c r="C380" s="195">
        <f>димвенканали!C380</f>
        <v>138.9</v>
      </c>
      <c r="D380" s="195">
        <f>димвенканали!D380</f>
        <v>0</v>
      </c>
      <c r="E380" s="195">
        <f>димвенканали!E380</f>
        <v>0</v>
      </c>
      <c r="F380" s="195">
        <f t="shared" si="42"/>
        <v>138.9</v>
      </c>
      <c r="G380" s="195">
        <v>75</v>
      </c>
      <c r="H380" s="282">
        <v>75</v>
      </c>
      <c r="I380" s="209">
        <f t="shared" si="38"/>
        <v>2.5000000000000001E-2</v>
      </c>
      <c r="J380" s="209">
        <f t="shared" si="43"/>
        <v>107.03625</v>
      </c>
      <c r="K380" s="202">
        <f t="shared" si="44"/>
        <v>23.547974999999997</v>
      </c>
      <c r="L380" s="202">
        <v>45.08</v>
      </c>
      <c r="M380" s="202">
        <v>5.2549999999999999</v>
      </c>
      <c r="N380" s="202">
        <f t="shared" si="39"/>
        <v>180.91922499999998</v>
      </c>
      <c r="O380" s="217">
        <f t="shared" si="40"/>
        <v>1.3025142188624907</v>
      </c>
    </row>
    <row r="381" spans="1:15" x14ac:dyDescent="0.35">
      <c r="A381" s="216">
        <f t="shared" si="41"/>
        <v>376</v>
      </c>
      <c r="B381" s="182" t="s">
        <v>1340</v>
      </c>
      <c r="C381" s="195">
        <f>димвенканали!C381</f>
        <v>338.8</v>
      </c>
      <c r="D381" s="195">
        <f>димвенканали!D381</f>
        <v>0</v>
      </c>
      <c r="E381" s="195">
        <f>димвенканали!E381</f>
        <v>0</v>
      </c>
      <c r="F381" s="195">
        <f t="shared" si="42"/>
        <v>338.8</v>
      </c>
      <c r="G381" s="195">
        <v>66</v>
      </c>
      <c r="H381" s="282">
        <v>66</v>
      </c>
      <c r="I381" s="209">
        <f t="shared" si="38"/>
        <v>2.1999999999999999E-2</v>
      </c>
      <c r="J381" s="209">
        <f t="shared" si="43"/>
        <v>94.19189999999999</v>
      </c>
      <c r="K381" s="202">
        <f t="shared" si="44"/>
        <v>20.722217999999998</v>
      </c>
      <c r="L381" s="202">
        <v>39.670399999999994</v>
      </c>
      <c r="M381" s="202">
        <v>4.6243999999999996</v>
      </c>
      <c r="N381" s="202">
        <f t="shared" si="39"/>
        <v>159.20891799999998</v>
      </c>
      <c r="O381" s="217">
        <f t="shared" si="40"/>
        <v>0.46992006493506489</v>
      </c>
    </row>
    <row r="382" spans="1:15" x14ac:dyDescent="0.35">
      <c r="A382" s="216">
        <f t="shared" si="41"/>
        <v>377</v>
      </c>
      <c r="B382" s="182" t="s">
        <v>1341</v>
      </c>
      <c r="C382" s="195">
        <f>димвенканали!C382</f>
        <v>386.9</v>
      </c>
      <c r="D382" s="195">
        <f>димвенканали!D382</f>
        <v>0</v>
      </c>
      <c r="E382" s="195">
        <f>димвенканали!E382</f>
        <v>0</v>
      </c>
      <c r="F382" s="195">
        <f t="shared" si="42"/>
        <v>386.9</v>
      </c>
      <c r="G382" s="195">
        <v>100</v>
      </c>
      <c r="H382" s="282">
        <v>100</v>
      </c>
      <c r="I382" s="209">
        <f t="shared" si="38"/>
        <v>3.3333333333333333E-2</v>
      </c>
      <c r="J382" s="209">
        <f t="shared" si="43"/>
        <v>142.715</v>
      </c>
      <c r="K382" s="202">
        <f t="shared" si="44"/>
        <v>31.397300000000001</v>
      </c>
      <c r="L382" s="202">
        <v>60.106666666666669</v>
      </c>
      <c r="M382" s="202">
        <v>7.0066666666666668</v>
      </c>
      <c r="N382" s="202">
        <f t="shared" si="39"/>
        <v>241.22563333333335</v>
      </c>
      <c r="O382" s="217">
        <f t="shared" si="40"/>
        <v>0.62348315671577503</v>
      </c>
    </row>
    <row r="383" spans="1:15" x14ac:dyDescent="0.35">
      <c r="A383" s="216">
        <f t="shared" si="41"/>
        <v>378</v>
      </c>
      <c r="B383" s="182" t="s">
        <v>1342</v>
      </c>
      <c r="C383" s="195">
        <f>димвенканали!C383</f>
        <v>972.7</v>
      </c>
      <c r="D383" s="195">
        <f>димвенканали!D383</f>
        <v>0</v>
      </c>
      <c r="E383" s="195">
        <f>димвенканали!E383</f>
        <v>0</v>
      </c>
      <c r="F383" s="195">
        <f t="shared" si="42"/>
        <v>972.7</v>
      </c>
      <c r="G383" s="195">
        <v>176</v>
      </c>
      <c r="H383" s="282">
        <v>176</v>
      </c>
      <c r="I383" s="209">
        <f t="shared" si="38"/>
        <v>5.8666666666666666E-2</v>
      </c>
      <c r="J383" s="209">
        <f t="shared" si="43"/>
        <v>251.17839999999998</v>
      </c>
      <c r="K383" s="202">
        <f t="shared" si="44"/>
        <v>55.259247999999999</v>
      </c>
      <c r="L383" s="202">
        <v>105.78773333333332</v>
      </c>
      <c r="M383" s="202">
        <v>12.331733333333332</v>
      </c>
      <c r="N383" s="202">
        <f t="shared" si="39"/>
        <v>424.55711466666662</v>
      </c>
      <c r="O383" s="217">
        <f t="shared" si="40"/>
        <v>0.4364728227271169</v>
      </c>
    </row>
    <row r="384" spans="1:15" x14ac:dyDescent="0.35">
      <c r="A384" s="216">
        <f t="shared" si="41"/>
        <v>379</v>
      </c>
      <c r="B384" s="182" t="s">
        <v>1343</v>
      </c>
      <c r="C384" s="195">
        <f>димвенканали!C384</f>
        <v>598.79999999999995</v>
      </c>
      <c r="D384" s="195">
        <f>димвенканали!D384</f>
        <v>0</v>
      </c>
      <c r="E384" s="195">
        <f>димвенканали!E384</f>
        <v>0</v>
      </c>
      <c r="F384" s="195">
        <f t="shared" si="42"/>
        <v>598.79999999999995</v>
      </c>
      <c r="G384" s="195">
        <v>86</v>
      </c>
      <c r="H384" s="282">
        <v>86</v>
      </c>
      <c r="I384" s="209">
        <f t="shared" si="38"/>
        <v>2.8666666666666667E-2</v>
      </c>
      <c r="J384" s="209">
        <f t="shared" si="43"/>
        <v>122.7349</v>
      </c>
      <c r="K384" s="202">
        <f t="shared" si="44"/>
        <v>27.001677999999998</v>
      </c>
      <c r="L384" s="202">
        <v>51.691733333333339</v>
      </c>
      <c r="M384" s="202">
        <v>6.0257333333333332</v>
      </c>
      <c r="N384" s="202">
        <f t="shared" si="39"/>
        <v>207.45404466666668</v>
      </c>
      <c r="O384" s="217">
        <f t="shared" si="40"/>
        <v>0.34644964039189496</v>
      </c>
    </row>
    <row r="385" spans="1:15" x14ac:dyDescent="0.35">
      <c r="A385" s="216">
        <f t="shared" si="41"/>
        <v>380</v>
      </c>
      <c r="B385" s="182" t="s">
        <v>1344</v>
      </c>
      <c r="C385" s="195">
        <f>димвенканали!C385</f>
        <v>464.2</v>
      </c>
      <c r="D385" s="195">
        <f>димвенканали!D385</f>
        <v>0</v>
      </c>
      <c r="E385" s="195">
        <f>димвенканали!E385</f>
        <v>0</v>
      </c>
      <c r="F385" s="195">
        <f t="shared" si="42"/>
        <v>464.2</v>
      </c>
      <c r="G385" s="195">
        <v>112</v>
      </c>
      <c r="H385" s="282">
        <v>112</v>
      </c>
      <c r="I385" s="209">
        <f t="shared" si="38"/>
        <v>3.7333333333333336E-2</v>
      </c>
      <c r="J385" s="209">
        <f t="shared" si="43"/>
        <v>159.8408</v>
      </c>
      <c r="K385" s="202">
        <f t="shared" si="44"/>
        <v>35.164976000000003</v>
      </c>
      <c r="L385" s="202">
        <v>67.319466666666671</v>
      </c>
      <c r="M385" s="202">
        <v>7.8474666666666675</v>
      </c>
      <c r="N385" s="202">
        <f t="shared" si="39"/>
        <v>270.17270933333333</v>
      </c>
      <c r="O385" s="217">
        <f t="shared" si="40"/>
        <v>0.58201790033031742</v>
      </c>
    </row>
    <row r="386" spans="1:15" x14ac:dyDescent="0.35">
      <c r="A386" s="216">
        <f t="shared" si="41"/>
        <v>381</v>
      </c>
      <c r="B386" s="182" t="s">
        <v>1345</v>
      </c>
      <c r="C386" s="195">
        <f>димвенканали!C386</f>
        <v>606.78</v>
      </c>
      <c r="D386" s="195">
        <f>димвенканали!D386</f>
        <v>0</v>
      </c>
      <c r="E386" s="195">
        <f>димвенканали!E386</f>
        <v>0</v>
      </c>
      <c r="F386" s="195">
        <f t="shared" si="42"/>
        <v>606.78</v>
      </c>
      <c r="G386" s="195">
        <v>101</v>
      </c>
      <c r="H386" s="282">
        <v>101</v>
      </c>
      <c r="I386" s="209">
        <f t="shared" si="38"/>
        <v>3.3666666666666664E-2</v>
      </c>
      <c r="J386" s="209">
        <f t="shared" si="43"/>
        <v>144.14214999999999</v>
      </c>
      <c r="K386" s="202">
        <f t="shared" si="44"/>
        <v>31.711272999999998</v>
      </c>
      <c r="L386" s="202">
        <v>60.70773333333333</v>
      </c>
      <c r="M386" s="202">
        <v>7.0767333333333324</v>
      </c>
      <c r="N386" s="202">
        <f t="shared" si="39"/>
        <v>243.63788966666664</v>
      </c>
      <c r="O386" s="217">
        <f t="shared" si="40"/>
        <v>0.40152590669874855</v>
      </c>
    </row>
    <row r="387" spans="1:15" x14ac:dyDescent="0.35">
      <c r="A387" s="216">
        <f t="shared" si="41"/>
        <v>382</v>
      </c>
      <c r="B387" s="182" t="s">
        <v>1346</v>
      </c>
      <c r="C387" s="195">
        <f>димвенканали!C387</f>
        <v>305</v>
      </c>
      <c r="D387" s="195">
        <f>димвенканали!D387</f>
        <v>0</v>
      </c>
      <c r="E387" s="195">
        <f>димвенканали!E387</f>
        <v>0</v>
      </c>
      <c r="F387" s="195">
        <f t="shared" si="42"/>
        <v>305</v>
      </c>
      <c r="G387" s="195">
        <v>128</v>
      </c>
      <c r="H387" s="282">
        <v>128</v>
      </c>
      <c r="I387" s="209">
        <f t="shared" ref="I387:I449" si="45">H387/3000</f>
        <v>4.2666666666666665E-2</v>
      </c>
      <c r="J387" s="209">
        <f t="shared" si="43"/>
        <v>182.67519999999999</v>
      </c>
      <c r="K387" s="202">
        <f t="shared" si="44"/>
        <v>40.188544</v>
      </c>
      <c r="L387" s="202">
        <v>76.93653333333333</v>
      </c>
      <c r="M387" s="202">
        <v>8.9685333333333332</v>
      </c>
      <c r="N387" s="202">
        <f t="shared" ref="N387:N450" si="46">J387+K387+L387+M387</f>
        <v>308.76881066666664</v>
      </c>
      <c r="O387" s="217">
        <f t="shared" ref="O387:O450" si="47">N387/F387</f>
        <v>1.0123567562841529</v>
      </c>
    </row>
    <row r="388" spans="1:15" x14ac:dyDescent="0.35">
      <c r="A388" s="216">
        <f t="shared" si="41"/>
        <v>383</v>
      </c>
      <c r="B388" s="182" t="s">
        <v>1347</v>
      </c>
      <c r="C388" s="195">
        <f>димвенканали!C388</f>
        <v>759.8</v>
      </c>
      <c r="D388" s="195">
        <f>димвенканали!D388</f>
        <v>0</v>
      </c>
      <c r="E388" s="195">
        <f>димвенканали!E388</f>
        <v>0</v>
      </c>
      <c r="F388" s="195">
        <f t="shared" si="42"/>
        <v>759.8</v>
      </c>
      <c r="G388" s="195">
        <v>142</v>
      </c>
      <c r="H388" s="282">
        <v>142</v>
      </c>
      <c r="I388" s="209">
        <f t="shared" si="45"/>
        <v>4.7333333333333331E-2</v>
      </c>
      <c r="J388" s="209">
        <f t="shared" si="43"/>
        <v>202.65529999999998</v>
      </c>
      <c r="K388" s="202">
        <f t="shared" si="44"/>
        <v>44.584165999999996</v>
      </c>
      <c r="L388" s="202">
        <v>85.351466666666667</v>
      </c>
      <c r="M388" s="202">
        <v>9.949466666666666</v>
      </c>
      <c r="N388" s="202">
        <f t="shared" si="46"/>
        <v>342.54039933333331</v>
      </c>
      <c r="O388" s="217">
        <f t="shared" si="47"/>
        <v>0.450829691146793</v>
      </c>
    </row>
    <row r="389" spans="1:15" x14ac:dyDescent="0.35">
      <c r="A389" s="216">
        <f t="shared" si="41"/>
        <v>384</v>
      </c>
      <c r="B389" s="182" t="s">
        <v>1348</v>
      </c>
      <c r="C389" s="195">
        <f>димвенканали!C389</f>
        <v>530.20000000000005</v>
      </c>
      <c r="D389" s="195">
        <f>димвенканали!D389</f>
        <v>0</v>
      </c>
      <c r="E389" s="195">
        <f>димвенканали!E389</f>
        <v>0</v>
      </c>
      <c r="F389" s="195">
        <f t="shared" si="42"/>
        <v>530.20000000000005</v>
      </c>
      <c r="G389" s="195">
        <v>100</v>
      </c>
      <c r="H389" s="282">
        <v>100</v>
      </c>
      <c r="I389" s="209">
        <f t="shared" si="45"/>
        <v>3.3333333333333333E-2</v>
      </c>
      <c r="J389" s="209">
        <f t="shared" si="43"/>
        <v>142.715</v>
      </c>
      <c r="K389" s="202">
        <f t="shared" si="44"/>
        <v>31.397300000000001</v>
      </c>
      <c r="L389" s="202">
        <v>60.106666666666669</v>
      </c>
      <c r="M389" s="202">
        <v>7.0066666666666668</v>
      </c>
      <c r="N389" s="202">
        <f t="shared" si="46"/>
        <v>241.22563333333335</v>
      </c>
      <c r="O389" s="217">
        <f t="shared" si="47"/>
        <v>0.45497101722620392</v>
      </c>
    </row>
    <row r="390" spans="1:15" x14ac:dyDescent="0.35">
      <c r="A390" s="216">
        <f t="shared" si="41"/>
        <v>385</v>
      </c>
      <c r="B390" s="182" t="s">
        <v>1349</v>
      </c>
      <c r="C390" s="195">
        <f>димвенканали!C390</f>
        <v>123.5</v>
      </c>
      <c r="D390" s="195">
        <f>димвенканали!D390</f>
        <v>0</v>
      </c>
      <c r="E390" s="195">
        <f>димвенканали!E390</f>
        <v>0</v>
      </c>
      <c r="F390" s="195">
        <f t="shared" si="42"/>
        <v>123.5</v>
      </c>
      <c r="G390" s="195">
        <v>75</v>
      </c>
      <c r="H390" s="282">
        <v>75</v>
      </c>
      <c r="I390" s="209">
        <f t="shared" si="45"/>
        <v>2.5000000000000001E-2</v>
      </c>
      <c r="J390" s="209">
        <f t="shared" si="43"/>
        <v>107.03625</v>
      </c>
      <c r="K390" s="202">
        <f t="shared" si="44"/>
        <v>23.547974999999997</v>
      </c>
      <c r="L390" s="202">
        <v>45.08</v>
      </c>
      <c r="M390" s="202">
        <v>5.2549999999999999</v>
      </c>
      <c r="N390" s="202">
        <f t="shared" si="46"/>
        <v>180.91922499999998</v>
      </c>
      <c r="O390" s="217">
        <f t="shared" si="47"/>
        <v>1.4649329959514168</v>
      </c>
    </row>
    <row r="391" spans="1:15" x14ac:dyDescent="0.35">
      <c r="A391" s="216">
        <f t="shared" ref="A391:A454" si="48">A390+1</f>
        <v>386</v>
      </c>
      <c r="B391" s="182" t="s">
        <v>1350</v>
      </c>
      <c r="C391" s="195">
        <f>димвенканали!C391</f>
        <v>298.8</v>
      </c>
      <c r="D391" s="195">
        <f>димвенканали!D391</f>
        <v>0</v>
      </c>
      <c r="E391" s="195">
        <f>димвенканали!E391</f>
        <v>0</v>
      </c>
      <c r="F391" s="195">
        <f t="shared" si="42"/>
        <v>298.8</v>
      </c>
      <c r="G391" s="195">
        <v>70</v>
      </c>
      <c r="H391" s="282">
        <v>70</v>
      </c>
      <c r="I391" s="209">
        <f t="shared" si="45"/>
        <v>2.3333333333333334E-2</v>
      </c>
      <c r="J391" s="209">
        <f t="shared" si="43"/>
        <v>99.900499999999994</v>
      </c>
      <c r="K391" s="202">
        <f t="shared" si="44"/>
        <v>21.978109999999997</v>
      </c>
      <c r="L391" s="202">
        <v>42.074666666666673</v>
      </c>
      <c r="M391" s="202">
        <v>1.9618666666666666</v>
      </c>
      <c r="N391" s="202">
        <f t="shared" si="46"/>
        <v>165.91514333333336</v>
      </c>
      <c r="O391" s="217">
        <f t="shared" si="47"/>
        <v>0.55527156403391353</v>
      </c>
    </row>
    <row r="392" spans="1:15" x14ac:dyDescent="0.35">
      <c r="A392" s="216">
        <f t="shared" si="48"/>
        <v>387</v>
      </c>
      <c r="B392" s="182" t="s">
        <v>1351</v>
      </c>
      <c r="C392" s="195">
        <f>димвенканали!C392</f>
        <v>217.3</v>
      </c>
      <c r="D392" s="195">
        <f>димвенканали!D392</f>
        <v>0</v>
      </c>
      <c r="E392" s="195">
        <f>димвенканали!E392</f>
        <v>0</v>
      </c>
      <c r="F392" s="195">
        <f t="shared" si="42"/>
        <v>217.3</v>
      </c>
      <c r="G392" s="195">
        <v>108</v>
      </c>
      <c r="H392" s="282">
        <v>108</v>
      </c>
      <c r="I392" s="209">
        <f t="shared" si="45"/>
        <v>3.5999999999999997E-2</v>
      </c>
      <c r="J392" s="209">
        <f t="shared" si="43"/>
        <v>154.13219999999998</v>
      </c>
      <c r="K392" s="202">
        <f t="shared" si="44"/>
        <v>33.909084</v>
      </c>
      <c r="L392" s="202">
        <v>64.915199999999999</v>
      </c>
      <c r="M392" s="202">
        <v>7.5671999999999997</v>
      </c>
      <c r="N392" s="202">
        <f t="shared" si="46"/>
        <v>260.523684</v>
      </c>
      <c r="O392" s="217">
        <f t="shared" si="47"/>
        <v>1.1989124896456511</v>
      </c>
    </row>
    <row r="393" spans="1:15" x14ac:dyDescent="0.35">
      <c r="A393" s="216">
        <f t="shared" si="48"/>
        <v>388</v>
      </c>
      <c r="B393" s="182" t="s">
        <v>1352</v>
      </c>
      <c r="C393" s="195">
        <f>димвенканали!C393</f>
        <v>283.89999999999998</v>
      </c>
      <c r="D393" s="195">
        <f>димвенканали!D393</f>
        <v>10</v>
      </c>
      <c r="E393" s="195">
        <f>димвенканали!E393</f>
        <v>0</v>
      </c>
      <c r="F393" s="195">
        <f t="shared" si="42"/>
        <v>293.89999999999998</v>
      </c>
      <c r="G393" s="195">
        <v>114</v>
      </c>
      <c r="H393" s="282">
        <v>114</v>
      </c>
      <c r="I393" s="209">
        <f t="shared" si="45"/>
        <v>3.7999999999999999E-2</v>
      </c>
      <c r="J393" s="209">
        <f t="shared" si="43"/>
        <v>162.6951</v>
      </c>
      <c r="K393" s="202">
        <f t="shared" si="44"/>
        <v>35.792921999999997</v>
      </c>
      <c r="L393" s="202">
        <v>68.521600000000007</v>
      </c>
      <c r="M393" s="202">
        <v>7.9875999999999987</v>
      </c>
      <c r="N393" s="202">
        <f t="shared" si="46"/>
        <v>274.99722200000002</v>
      </c>
      <c r="O393" s="217">
        <f t="shared" si="47"/>
        <v>0.9356829601905412</v>
      </c>
    </row>
    <row r="394" spans="1:15" x14ac:dyDescent="0.35">
      <c r="A394" s="216">
        <f t="shared" si="48"/>
        <v>389</v>
      </c>
      <c r="B394" s="182" t="s">
        <v>1353</v>
      </c>
      <c r="C394" s="195">
        <f>димвенканали!C394</f>
        <v>198.9</v>
      </c>
      <c r="D394" s="195">
        <f>димвенканали!D394</f>
        <v>0</v>
      </c>
      <c r="E394" s="195">
        <f>димвенканали!E394</f>
        <v>0</v>
      </c>
      <c r="F394" s="195">
        <f t="shared" si="42"/>
        <v>198.9</v>
      </c>
      <c r="G394" s="195">
        <v>100</v>
      </c>
      <c r="H394" s="282">
        <v>100</v>
      </c>
      <c r="I394" s="209">
        <f t="shared" si="45"/>
        <v>3.3333333333333333E-2</v>
      </c>
      <c r="J394" s="209">
        <f t="shared" si="43"/>
        <v>142.715</v>
      </c>
      <c r="K394" s="202">
        <f t="shared" si="44"/>
        <v>31.397300000000001</v>
      </c>
      <c r="L394" s="202">
        <v>60.106666666666669</v>
      </c>
      <c r="M394" s="202">
        <v>7.0066666666666668</v>
      </c>
      <c r="N394" s="202">
        <f t="shared" si="46"/>
        <v>241.22563333333335</v>
      </c>
      <c r="O394" s="217">
        <f t="shared" si="47"/>
        <v>1.2127985587397352</v>
      </c>
    </row>
    <row r="395" spans="1:15" x14ac:dyDescent="0.35">
      <c r="A395" s="216">
        <f t="shared" si="48"/>
        <v>390</v>
      </c>
      <c r="B395" s="182" t="s">
        <v>1354</v>
      </c>
      <c r="C395" s="195">
        <f>димвенканали!C395</f>
        <v>95.6</v>
      </c>
      <c r="D395" s="195">
        <f>димвенканали!D395</f>
        <v>0</v>
      </c>
      <c r="E395" s="195">
        <f>димвенканали!E395</f>
        <v>0</v>
      </c>
      <c r="F395" s="195">
        <f t="shared" si="42"/>
        <v>95.6</v>
      </c>
      <c r="G395" s="195">
        <v>58</v>
      </c>
      <c r="H395" s="282">
        <v>58</v>
      </c>
      <c r="I395" s="209">
        <f t="shared" si="45"/>
        <v>1.9333333333333334E-2</v>
      </c>
      <c r="J395" s="209">
        <f t="shared" si="43"/>
        <v>82.774699999999996</v>
      </c>
      <c r="K395" s="202">
        <f t="shared" si="44"/>
        <v>18.210433999999999</v>
      </c>
      <c r="L395" s="202">
        <v>34.861866666666671</v>
      </c>
      <c r="M395" s="202">
        <v>4.0638666666666667</v>
      </c>
      <c r="N395" s="202">
        <f t="shared" si="46"/>
        <v>139.9108673333333</v>
      </c>
      <c r="O395" s="217">
        <f t="shared" si="47"/>
        <v>1.4635027963737794</v>
      </c>
    </row>
    <row r="396" spans="1:15" x14ac:dyDescent="0.35">
      <c r="A396" s="216">
        <f t="shared" si="48"/>
        <v>391</v>
      </c>
      <c r="B396" s="182" t="s">
        <v>1355</v>
      </c>
      <c r="C396" s="195">
        <f>димвенканали!C396</f>
        <v>408.7</v>
      </c>
      <c r="D396" s="195">
        <f>димвенканали!D396</f>
        <v>0</v>
      </c>
      <c r="E396" s="195">
        <f>димвенканали!E396</f>
        <v>0</v>
      </c>
      <c r="F396" s="195">
        <f t="shared" si="42"/>
        <v>408.7</v>
      </c>
      <c r="G396" s="195">
        <v>50</v>
      </c>
      <c r="H396" s="282">
        <v>50</v>
      </c>
      <c r="I396" s="209">
        <f t="shared" si="45"/>
        <v>1.6666666666666666E-2</v>
      </c>
      <c r="J396" s="209">
        <f t="shared" si="43"/>
        <v>71.357500000000002</v>
      </c>
      <c r="K396" s="202">
        <f t="shared" si="44"/>
        <v>15.698650000000001</v>
      </c>
      <c r="L396" s="202">
        <v>30.053333333333335</v>
      </c>
      <c r="M396" s="202">
        <v>3.5033333333333334</v>
      </c>
      <c r="N396" s="202">
        <f t="shared" si="46"/>
        <v>120.61281666666667</v>
      </c>
      <c r="O396" s="217">
        <f t="shared" si="47"/>
        <v>0.2951133268085801</v>
      </c>
    </row>
    <row r="397" spans="1:15" x14ac:dyDescent="0.35">
      <c r="A397" s="216">
        <f t="shared" si="48"/>
        <v>392</v>
      </c>
      <c r="B397" s="182" t="s">
        <v>1356</v>
      </c>
      <c r="C397" s="195">
        <f>димвенканали!C397</f>
        <v>449.5</v>
      </c>
      <c r="D397" s="195">
        <f>димвенканали!D397</f>
        <v>0</v>
      </c>
      <c r="E397" s="195">
        <f>димвенканали!E397</f>
        <v>0</v>
      </c>
      <c r="F397" s="195">
        <f t="shared" si="42"/>
        <v>449.5</v>
      </c>
      <c r="G397" s="195">
        <v>67</v>
      </c>
      <c r="H397" s="282">
        <v>67</v>
      </c>
      <c r="I397" s="209">
        <f t="shared" si="45"/>
        <v>2.2333333333333334E-2</v>
      </c>
      <c r="J397" s="209">
        <f t="shared" si="43"/>
        <v>95.619050000000001</v>
      </c>
      <c r="K397" s="202">
        <f t="shared" si="44"/>
        <v>21.036190999999999</v>
      </c>
      <c r="L397" s="202">
        <v>40.271466666666669</v>
      </c>
      <c r="M397" s="202">
        <v>4.694466666666667</v>
      </c>
      <c r="N397" s="202">
        <f t="shared" si="46"/>
        <v>161.62117433333336</v>
      </c>
      <c r="O397" s="217">
        <f t="shared" si="47"/>
        <v>0.35955767371153141</v>
      </c>
    </row>
    <row r="398" spans="1:15" x14ac:dyDescent="0.35">
      <c r="A398" s="216">
        <f t="shared" si="48"/>
        <v>393</v>
      </c>
      <c r="B398" s="182" t="s">
        <v>1357</v>
      </c>
      <c r="C398" s="195">
        <f>димвенканали!C398</f>
        <v>364.8</v>
      </c>
      <c r="D398" s="195">
        <f>димвенканали!D398</f>
        <v>0</v>
      </c>
      <c r="E398" s="195">
        <f>димвенканали!E398</f>
        <v>0</v>
      </c>
      <c r="F398" s="195">
        <f t="shared" si="42"/>
        <v>364.8</v>
      </c>
      <c r="G398" s="195">
        <v>25</v>
      </c>
      <c r="H398" s="282">
        <v>25</v>
      </c>
      <c r="I398" s="209">
        <f t="shared" si="45"/>
        <v>8.3333333333333332E-3</v>
      </c>
      <c r="J398" s="209">
        <f t="shared" si="43"/>
        <v>35.678750000000001</v>
      </c>
      <c r="K398" s="202">
        <f t="shared" si="44"/>
        <v>7.8493250000000003</v>
      </c>
      <c r="L398" s="202">
        <v>15.026666666666667</v>
      </c>
      <c r="M398" s="202">
        <v>1.7516666666666667</v>
      </c>
      <c r="N398" s="202">
        <f t="shared" si="46"/>
        <v>60.306408333333337</v>
      </c>
      <c r="O398" s="217">
        <f t="shared" si="47"/>
        <v>0.16531361933479533</v>
      </c>
    </row>
    <row r="399" spans="1:15" x14ac:dyDescent="0.35">
      <c r="A399" s="216">
        <f t="shared" si="48"/>
        <v>394</v>
      </c>
      <c r="B399" s="182" t="s">
        <v>1358</v>
      </c>
      <c r="C399" s="195">
        <f>димвенканали!C399</f>
        <v>326.3</v>
      </c>
      <c r="D399" s="195">
        <f>димвенканали!D399</f>
        <v>0</v>
      </c>
      <c r="E399" s="195">
        <f>димвенканали!E399</f>
        <v>0</v>
      </c>
      <c r="F399" s="195">
        <f t="shared" si="42"/>
        <v>326.3</v>
      </c>
      <c r="G399" s="195">
        <v>60</v>
      </c>
      <c r="H399" s="282">
        <v>60</v>
      </c>
      <c r="I399" s="209">
        <f t="shared" si="45"/>
        <v>0.02</v>
      </c>
      <c r="J399" s="209">
        <f t="shared" si="43"/>
        <v>85.629000000000005</v>
      </c>
      <c r="K399" s="202">
        <f t="shared" si="44"/>
        <v>18.838380000000001</v>
      </c>
      <c r="L399" s="202">
        <v>36.064</v>
      </c>
      <c r="M399" s="202">
        <v>4.2039999999999997</v>
      </c>
      <c r="N399" s="202">
        <f t="shared" si="46"/>
        <v>144.73538000000002</v>
      </c>
      <c r="O399" s="217">
        <f t="shared" si="47"/>
        <v>0.44356536929206258</v>
      </c>
    </row>
    <row r="400" spans="1:15" x14ac:dyDescent="0.35">
      <c r="A400" s="216">
        <f t="shared" si="48"/>
        <v>395</v>
      </c>
      <c r="B400" s="182" t="s">
        <v>1359</v>
      </c>
      <c r="C400" s="195">
        <f>димвенканали!C400</f>
        <v>634.70000000000005</v>
      </c>
      <c r="D400" s="195">
        <f>димвенканали!D400</f>
        <v>0</v>
      </c>
      <c r="E400" s="195">
        <f>димвенканали!E400</f>
        <v>0</v>
      </c>
      <c r="F400" s="195">
        <f t="shared" si="42"/>
        <v>634.70000000000005</v>
      </c>
      <c r="G400" s="195">
        <v>100</v>
      </c>
      <c r="H400" s="282">
        <v>100</v>
      </c>
      <c r="I400" s="209">
        <f t="shared" si="45"/>
        <v>3.3333333333333333E-2</v>
      </c>
      <c r="J400" s="209">
        <f t="shared" si="43"/>
        <v>142.715</v>
      </c>
      <c r="K400" s="202">
        <f t="shared" si="44"/>
        <v>31.397300000000001</v>
      </c>
      <c r="L400" s="202">
        <v>60.106666666666669</v>
      </c>
      <c r="M400" s="202">
        <v>7.0066666666666668</v>
      </c>
      <c r="N400" s="202">
        <f t="shared" si="46"/>
        <v>241.22563333333335</v>
      </c>
      <c r="O400" s="217">
        <f t="shared" si="47"/>
        <v>0.38006244419935925</v>
      </c>
    </row>
    <row r="401" spans="1:15" x14ac:dyDescent="0.35">
      <c r="A401" s="216">
        <f t="shared" si="48"/>
        <v>396</v>
      </c>
      <c r="B401" s="182" t="s">
        <v>1360</v>
      </c>
      <c r="C401" s="195">
        <f>димвенканали!C401</f>
        <v>267.10000000000002</v>
      </c>
      <c r="D401" s="195">
        <f>димвенканали!D401</f>
        <v>0</v>
      </c>
      <c r="E401" s="195">
        <f>димвенканали!E401</f>
        <v>0</v>
      </c>
      <c r="F401" s="195">
        <f t="shared" si="42"/>
        <v>267.10000000000002</v>
      </c>
      <c r="G401" s="195">
        <v>139</v>
      </c>
      <c r="H401" s="282">
        <v>139</v>
      </c>
      <c r="I401" s="209">
        <f t="shared" si="45"/>
        <v>4.6333333333333331E-2</v>
      </c>
      <c r="J401" s="209">
        <f t="shared" si="43"/>
        <v>198.37384999999998</v>
      </c>
      <c r="K401" s="202">
        <f t="shared" si="44"/>
        <v>43.642246999999998</v>
      </c>
      <c r="L401" s="202">
        <v>83.548266666666663</v>
      </c>
      <c r="M401" s="202">
        <v>9.7392666666666656</v>
      </c>
      <c r="N401" s="202">
        <f t="shared" si="46"/>
        <v>335.30363033333327</v>
      </c>
      <c r="O401" s="217">
        <f t="shared" si="47"/>
        <v>1.2553486721577434</v>
      </c>
    </row>
    <row r="402" spans="1:15" x14ac:dyDescent="0.35">
      <c r="A402" s="216">
        <f t="shared" si="48"/>
        <v>397</v>
      </c>
      <c r="B402" s="182" t="s">
        <v>1361</v>
      </c>
      <c r="C402" s="195">
        <f>димвенканали!C402</f>
        <v>224.6</v>
      </c>
      <c r="D402" s="195">
        <f>димвенканали!D402</f>
        <v>0</v>
      </c>
      <c r="E402" s="195">
        <f>димвенканали!E402</f>
        <v>0</v>
      </c>
      <c r="F402" s="195">
        <f t="shared" si="42"/>
        <v>224.6</v>
      </c>
      <c r="G402" s="195">
        <v>140</v>
      </c>
      <c r="H402" s="282">
        <v>140</v>
      </c>
      <c r="I402" s="209">
        <f t="shared" si="45"/>
        <v>4.6666666666666669E-2</v>
      </c>
      <c r="J402" s="209">
        <f t="shared" si="43"/>
        <v>199.80099999999999</v>
      </c>
      <c r="K402" s="202">
        <f t="shared" si="44"/>
        <v>43.956219999999995</v>
      </c>
      <c r="L402" s="202">
        <v>84.149333333333345</v>
      </c>
      <c r="M402" s="202">
        <v>9.809333333333333</v>
      </c>
      <c r="N402" s="202">
        <f t="shared" si="46"/>
        <v>337.71588666666668</v>
      </c>
      <c r="O402" s="217">
        <f t="shared" si="47"/>
        <v>1.5036326209557733</v>
      </c>
    </row>
    <row r="403" spans="1:15" x14ac:dyDescent="0.35">
      <c r="A403" s="216">
        <f t="shared" si="48"/>
        <v>398</v>
      </c>
      <c r="B403" s="182" t="s">
        <v>1362</v>
      </c>
      <c r="C403" s="195">
        <f>димвенканали!C403</f>
        <v>572.29999999999995</v>
      </c>
      <c r="D403" s="195">
        <f>димвенканали!D403</f>
        <v>0</v>
      </c>
      <c r="E403" s="195">
        <f>димвенканали!E403</f>
        <v>0</v>
      </c>
      <c r="F403" s="195">
        <f t="shared" si="42"/>
        <v>572.29999999999995</v>
      </c>
      <c r="G403" s="195">
        <v>137</v>
      </c>
      <c r="H403" s="282">
        <v>137</v>
      </c>
      <c r="I403" s="209">
        <f t="shared" si="45"/>
        <v>4.5666666666666668E-2</v>
      </c>
      <c r="J403" s="209">
        <f t="shared" si="43"/>
        <v>195.51955000000001</v>
      </c>
      <c r="K403" s="202">
        <f t="shared" si="44"/>
        <v>43.014301000000003</v>
      </c>
      <c r="L403" s="202">
        <v>82.346133333333341</v>
      </c>
      <c r="M403" s="202">
        <v>9.5991333333333326</v>
      </c>
      <c r="N403" s="202">
        <f t="shared" si="46"/>
        <v>330.4791176666667</v>
      </c>
      <c r="O403" s="217">
        <f t="shared" si="47"/>
        <v>0.5774578327217661</v>
      </c>
    </row>
    <row r="404" spans="1:15" x14ac:dyDescent="0.35">
      <c r="A404" s="216">
        <f t="shared" si="48"/>
        <v>399</v>
      </c>
      <c r="B404" s="182" t="s">
        <v>1363</v>
      </c>
      <c r="C404" s="195">
        <f>димвенканали!C404</f>
        <v>227.9</v>
      </c>
      <c r="D404" s="195">
        <f>димвенканали!D404</f>
        <v>0</v>
      </c>
      <c r="E404" s="195">
        <f>димвенканали!E404</f>
        <v>0</v>
      </c>
      <c r="F404" s="195">
        <f t="shared" si="42"/>
        <v>227.9</v>
      </c>
      <c r="G404" s="195">
        <v>125</v>
      </c>
      <c r="H404" s="282">
        <v>125</v>
      </c>
      <c r="I404" s="209">
        <f t="shared" si="45"/>
        <v>4.1666666666666664E-2</v>
      </c>
      <c r="J404" s="209">
        <f t="shared" si="43"/>
        <v>178.39374999999998</v>
      </c>
      <c r="K404" s="202">
        <f t="shared" si="44"/>
        <v>39.246624999999995</v>
      </c>
      <c r="L404" s="202">
        <v>75.133333333333326</v>
      </c>
      <c r="M404" s="202">
        <v>8.7583333333333329</v>
      </c>
      <c r="N404" s="202">
        <f t="shared" si="46"/>
        <v>301.5320416666666</v>
      </c>
      <c r="O404" s="217">
        <f t="shared" si="47"/>
        <v>1.3230892569840571</v>
      </c>
    </row>
    <row r="405" spans="1:15" x14ac:dyDescent="0.35">
      <c r="A405" s="216">
        <f t="shared" si="48"/>
        <v>400</v>
      </c>
      <c r="B405" s="182" t="s">
        <v>1364</v>
      </c>
      <c r="C405" s="195">
        <f>димвенканали!C405</f>
        <v>641.5</v>
      </c>
      <c r="D405" s="195">
        <f>димвенканали!D405</f>
        <v>18.100000000000001</v>
      </c>
      <c r="E405" s="195">
        <f>димвенканали!E405</f>
        <v>0</v>
      </c>
      <c r="F405" s="195">
        <f t="shared" si="42"/>
        <v>659.6</v>
      </c>
      <c r="G405" s="195">
        <v>200</v>
      </c>
      <c r="H405" s="282">
        <v>200</v>
      </c>
      <c r="I405" s="209">
        <f t="shared" si="45"/>
        <v>6.6666666666666666E-2</v>
      </c>
      <c r="J405" s="209">
        <f t="shared" si="43"/>
        <v>285.43</v>
      </c>
      <c r="K405" s="202">
        <f t="shared" si="44"/>
        <v>62.794600000000003</v>
      </c>
      <c r="L405" s="202">
        <v>120.21333333333334</v>
      </c>
      <c r="M405" s="202">
        <v>14.013333333333334</v>
      </c>
      <c r="N405" s="202">
        <f t="shared" si="46"/>
        <v>482.4512666666667</v>
      </c>
      <c r="O405" s="217">
        <f t="shared" si="47"/>
        <v>0.73143005862138677</v>
      </c>
    </row>
    <row r="406" spans="1:15" x14ac:dyDescent="0.35">
      <c r="A406" s="216">
        <f t="shared" si="48"/>
        <v>401</v>
      </c>
      <c r="B406" s="182" t="s">
        <v>1365</v>
      </c>
      <c r="C406" s="195">
        <f>димвенканали!C406</f>
        <v>824.8</v>
      </c>
      <c r="D406" s="195">
        <f>димвенканали!D406</f>
        <v>0</v>
      </c>
      <c r="E406" s="195">
        <f>димвенканали!E406</f>
        <v>0</v>
      </c>
      <c r="F406" s="195">
        <f t="shared" si="42"/>
        <v>824.8</v>
      </c>
      <c r="G406" s="195">
        <v>140</v>
      </c>
      <c r="H406" s="282">
        <v>140</v>
      </c>
      <c r="I406" s="209">
        <f t="shared" si="45"/>
        <v>4.6666666666666669E-2</v>
      </c>
      <c r="J406" s="209">
        <f t="shared" si="43"/>
        <v>199.80099999999999</v>
      </c>
      <c r="K406" s="202">
        <f t="shared" si="44"/>
        <v>43.956219999999995</v>
      </c>
      <c r="L406" s="202">
        <v>84.149333333333345</v>
      </c>
      <c r="M406" s="202">
        <v>9.809333333333333</v>
      </c>
      <c r="N406" s="202">
        <f t="shared" si="46"/>
        <v>337.71588666666668</v>
      </c>
      <c r="O406" s="217">
        <f t="shared" si="47"/>
        <v>0.40945185095376663</v>
      </c>
    </row>
    <row r="407" spans="1:15" x14ac:dyDescent="0.35">
      <c r="A407" s="216">
        <f t="shared" si="48"/>
        <v>402</v>
      </c>
      <c r="B407" s="182" t="s">
        <v>1366</v>
      </c>
      <c r="C407" s="195">
        <f>димвенканали!C407</f>
        <v>162.80000000000001</v>
      </c>
      <c r="D407" s="195">
        <f>димвенканали!D407</f>
        <v>0</v>
      </c>
      <c r="E407" s="195">
        <f>димвенканали!E407</f>
        <v>0</v>
      </c>
      <c r="F407" s="195">
        <f t="shared" si="42"/>
        <v>162.80000000000001</v>
      </c>
      <c r="G407" s="195">
        <v>100</v>
      </c>
      <c r="H407" s="282">
        <v>100</v>
      </c>
      <c r="I407" s="209">
        <f t="shared" si="45"/>
        <v>3.3333333333333333E-2</v>
      </c>
      <c r="J407" s="209">
        <f t="shared" si="43"/>
        <v>142.715</v>
      </c>
      <c r="K407" s="202">
        <f t="shared" si="44"/>
        <v>31.397300000000001</v>
      </c>
      <c r="L407" s="202">
        <v>60.106666666666669</v>
      </c>
      <c r="M407" s="202">
        <v>7.0066666666666668</v>
      </c>
      <c r="N407" s="202">
        <f t="shared" si="46"/>
        <v>241.22563333333335</v>
      </c>
      <c r="O407" s="217">
        <f t="shared" si="47"/>
        <v>1.4817299344799344</v>
      </c>
    </row>
    <row r="408" spans="1:15" x14ac:dyDescent="0.35">
      <c r="A408" s="216">
        <f t="shared" si="48"/>
        <v>403</v>
      </c>
      <c r="B408" s="182" t="s">
        <v>1367</v>
      </c>
      <c r="C408" s="195">
        <f>димвенканали!C408</f>
        <v>163.30000000000001</v>
      </c>
      <c r="D408" s="195">
        <f>димвенканали!D408</f>
        <v>0</v>
      </c>
      <c r="E408" s="195">
        <f>димвенканали!E408</f>
        <v>0</v>
      </c>
      <c r="F408" s="195">
        <f t="shared" si="42"/>
        <v>163.30000000000001</v>
      </c>
      <c r="G408" s="195">
        <v>102</v>
      </c>
      <c r="H408" s="282">
        <v>102</v>
      </c>
      <c r="I408" s="209">
        <f t="shared" si="45"/>
        <v>3.4000000000000002E-2</v>
      </c>
      <c r="J408" s="209">
        <f t="shared" si="43"/>
        <v>145.5693</v>
      </c>
      <c r="K408" s="202">
        <f t="shared" si="44"/>
        <v>32.025246000000003</v>
      </c>
      <c r="L408" s="202">
        <v>61.308799999999998</v>
      </c>
      <c r="M408" s="202">
        <v>7.1467999999999998</v>
      </c>
      <c r="N408" s="202">
        <f t="shared" si="46"/>
        <v>246.05014600000001</v>
      </c>
      <c r="O408" s="217">
        <f t="shared" si="47"/>
        <v>1.5067369626454379</v>
      </c>
    </row>
    <row r="409" spans="1:15" x14ac:dyDescent="0.35">
      <c r="A409" s="216">
        <f t="shared" si="48"/>
        <v>404</v>
      </c>
      <c r="B409" s="182" t="s">
        <v>1368</v>
      </c>
      <c r="C409" s="195">
        <f>димвенканали!C409</f>
        <v>449.9</v>
      </c>
      <c r="D409" s="195">
        <f>димвенканали!D409</f>
        <v>0</v>
      </c>
      <c r="E409" s="195">
        <f>димвенканали!E409</f>
        <v>0</v>
      </c>
      <c r="F409" s="195">
        <f t="shared" si="42"/>
        <v>449.9</v>
      </c>
      <c r="G409" s="195">
        <v>180</v>
      </c>
      <c r="H409" s="282">
        <v>180</v>
      </c>
      <c r="I409" s="209">
        <f t="shared" si="45"/>
        <v>0.06</v>
      </c>
      <c r="J409" s="209">
        <f t="shared" si="43"/>
        <v>256.887</v>
      </c>
      <c r="K409" s="202">
        <f t="shared" si="44"/>
        <v>56.515140000000002</v>
      </c>
      <c r="L409" s="202">
        <v>108.19199999999999</v>
      </c>
      <c r="M409" s="202">
        <v>12.611999999999998</v>
      </c>
      <c r="N409" s="202">
        <f t="shared" si="46"/>
        <v>434.20614000000006</v>
      </c>
      <c r="O409" s="217">
        <f t="shared" si="47"/>
        <v>0.96511700377861764</v>
      </c>
    </row>
    <row r="410" spans="1:15" x14ac:dyDescent="0.35">
      <c r="A410" s="216">
        <f t="shared" si="48"/>
        <v>405</v>
      </c>
      <c r="B410" s="182" t="s">
        <v>1369</v>
      </c>
      <c r="C410" s="195">
        <f>димвенканали!C410</f>
        <v>344.6</v>
      </c>
      <c r="D410" s="195">
        <f>димвенканали!D410</f>
        <v>0</v>
      </c>
      <c r="E410" s="195">
        <f>димвенканали!E410</f>
        <v>89.5</v>
      </c>
      <c r="F410" s="195">
        <f t="shared" si="42"/>
        <v>434.1</v>
      </c>
      <c r="G410" s="195">
        <v>216</v>
      </c>
      <c r="H410" s="282">
        <v>190</v>
      </c>
      <c r="I410" s="209">
        <f t="shared" si="45"/>
        <v>6.3333333333333339E-2</v>
      </c>
      <c r="J410" s="209">
        <f t="shared" si="43"/>
        <v>271.1585</v>
      </c>
      <c r="K410" s="202">
        <f t="shared" si="44"/>
        <v>59.654870000000003</v>
      </c>
      <c r="L410" s="202">
        <v>114.20266666666667</v>
      </c>
      <c r="M410" s="202">
        <v>13.312666666666669</v>
      </c>
      <c r="N410" s="202">
        <f t="shared" si="46"/>
        <v>458.32870333333335</v>
      </c>
      <c r="O410" s="217">
        <f t="shared" si="47"/>
        <v>1.0558136450894571</v>
      </c>
    </row>
    <row r="411" spans="1:15" x14ac:dyDescent="0.35">
      <c r="A411" s="216">
        <f t="shared" si="48"/>
        <v>406</v>
      </c>
      <c r="B411" s="182" t="s">
        <v>1370</v>
      </c>
      <c r="C411" s="195">
        <f>димвенканали!C411</f>
        <v>271.3</v>
      </c>
      <c r="D411" s="195">
        <f>димвенканали!D411</f>
        <v>0</v>
      </c>
      <c r="E411" s="195">
        <f>димвенканали!E411</f>
        <v>0</v>
      </c>
      <c r="F411" s="195">
        <f t="shared" si="42"/>
        <v>271.3</v>
      </c>
      <c r="G411" s="195">
        <v>162</v>
      </c>
      <c r="H411" s="282">
        <v>162</v>
      </c>
      <c r="I411" s="209">
        <f t="shared" si="45"/>
        <v>5.3999999999999999E-2</v>
      </c>
      <c r="J411" s="209">
        <f t="shared" si="43"/>
        <v>231.19829999999999</v>
      </c>
      <c r="K411" s="202">
        <f t="shared" si="44"/>
        <v>50.863625999999996</v>
      </c>
      <c r="L411" s="202">
        <v>97.372799999999998</v>
      </c>
      <c r="M411" s="202">
        <v>11.3508</v>
      </c>
      <c r="N411" s="202">
        <f t="shared" si="46"/>
        <v>390.78552599999995</v>
      </c>
      <c r="O411" s="217">
        <f t="shared" si="47"/>
        <v>1.4404184518982674</v>
      </c>
    </row>
    <row r="412" spans="1:15" x14ac:dyDescent="0.35">
      <c r="A412" s="216">
        <f t="shared" si="48"/>
        <v>407</v>
      </c>
      <c r="B412" s="182" t="s">
        <v>1371</v>
      </c>
      <c r="C412" s="195">
        <f>димвенканали!C412</f>
        <v>461.8</v>
      </c>
      <c r="D412" s="195">
        <f>димвенканали!D412</f>
        <v>0</v>
      </c>
      <c r="E412" s="195">
        <f>димвенканали!E412</f>
        <v>65.599999999999994</v>
      </c>
      <c r="F412" s="195">
        <f t="shared" si="42"/>
        <v>527.4</v>
      </c>
      <c r="G412" s="195">
        <v>165</v>
      </c>
      <c r="H412" s="282">
        <v>165</v>
      </c>
      <c r="I412" s="209">
        <f t="shared" si="45"/>
        <v>5.5E-2</v>
      </c>
      <c r="J412" s="209">
        <f t="shared" si="43"/>
        <v>235.47975</v>
      </c>
      <c r="K412" s="202">
        <f t="shared" si="44"/>
        <v>51.805545000000002</v>
      </c>
      <c r="L412" s="202">
        <v>99.176000000000002</v>
      </c>
      <c r="M412" s="202">
        <v>11.561</v>
      </c>
      <c r="N412" s="202">
        <f t="shared" si="46"/>
        <v>398.02229499999999</v>
      </c>
      <c r="O412" s="217">
        <f t="shared" si="47"/>
        <v>0.75468770383010997</v>
      </c>
    </row>
    <row r="413" spans="1:15" x14ac:dyDescent="0.35">
      <c r="A413" s="216">
        <f t="shared" si="48"/>
        <v>408</v>
      </c>
      <c r="B413" s="182" t="s">
        <v>1372</v>
      </c>
      <c r="C413" s="195">
        <f>димвенканали!C413</f>
        <v>882.9</v>
      </c>
      <c r="D413" s="195">
        <f>димвенканали!D413</f>
        <v>0</v>
      </c>
      <c r="E413" s="195">
        <f>димвенканали!E413</f>
        <v>0</v>
      </c>
      <c r="F413" s="195">
        <f t="shared" si="42"/>
        <v>882.9</v>
      </c>
      <c r="G413" s="195">
        <v>400</v>
      </c>
      <c r="H413" s="282">
        <v>134</v>
      </c>
      <c r="I413" s="209">
        <f t="shared" si="45"/>
        <v>4.4666666666666667E-2</v>
      </c>
      <c r="J413" s="209">
        <f t="shared" si="43"/>
        <v>191.2381</v>
      </c>
      <c r="K413" s="202">
        <f t="shared" si="44"/>
        <v>42.072381999999998</v>
      </c>
      <c r="L413" s="202">
        <v>80.542933333333337</v>
      </c>
      <c r="M413" s="202">
        <v>9.388933333333334</v>
      </c>
      <c r="N413" s="202">
        <f t="shared" si="46"/>
        <v>323.24234866666671</v>
      </c>
      <c r="O413" s="217">
        <f t="shared" si="47"/>
        <v>0.36611433759957723</v>
      </c>
    </row>
    <row r="414" spans="1:15" x14ac:dyDescent="0.35">
      <c r="A414" s="216">
        <f t="shared" si="48"/>
        <v>409</v>
      </c>
      <c r="B414" s="182" t="s">
        <v>1373</v>
      </c>
      <c r="C414" s="195">
        <f>димвенканали!C414</f>
        <v>597.29999999999995</v>
      </c>
      <c r="D414" s="195">
        <f>димвенканали!D414</f>
        <v>107.3</v>
      </c>
      <c r="E414" s="195">
        <f>димвенканали!E414</f>
        <v>380.7</v>
      </c>
      <c r="F414" s="195">
        <f t="shared" si="42"/>
        <v>1085.3</v>
      </c>
      <c r="G414" s="195">
        <v>285</v>
      </c>
      <c r="H414" s="282">
        <v>285</v>
      </c>
      <c r="I414" s="209">
        <f t="shared" si="45"/>
        <v>9.5000000000000001E-2</v>
      </c>
      <c r="J414" s="209">
        <f t="shared" si="43"/>
        <v>406.73775000000001</v>
      </c>
      <c r="K414" s="202">
        <f t="shared" si="44"/>
        <v>89.482304999999997</v>
      </c>
      <c r="L414" s="202">
        <v>171.304</v>
      </c>
      <c r="M414" s="202">
        <v>19.968999999999998</v>
      </c>
      <c r="N414" s="202">
        <f t="shared" si="46"/>
        <v>687.49305500000003</v>
      </c>
      <c r="O414" s="217">
        <f t="shared" si="47"/>
        <v>0.63345900211922979</v>
      </c>
    </row>
    <row r="415" spans="1:15" x14ac:dyDescent="0.35">
      <c r="A415" s="216">
        <f t="shared" si="48"/>
        <v>410</v>
      </c>
      <c r="B415" s="182" t="s">
        <v>1374</v>
      </c>
      <c r="C415" s="195">
        <f>димвенканали!C415</f>
        <v>371.7</v>
      </c>
      <c r="D415" s="195">
        <f>димвенканали!D415</f>
        <v>0</v>
      </c>
      <c r="E415" s="195">
        <f>димвенканали!E415</f>
        <v>116.5</v>
      </c>
      <c r="F415" s="195">
        <f t="shared" si="42"/>
        <v>488.2</v>
      </c>
      <c r="G415" s="195">
        <v>220</v>
      </c>
      <c r="H415" s="282">
        <v>220</v>
      </c>
      <c r="I415" s="209">
        <f t="shared" si="45"/>
        <v>7.3333333333333334E-2</v>
      </c>
      <c r="J415" s="209">
        <f t="shared" si="43"/>
        <v>313.97300000000001</v>
      </c>
      <c r="K415" s="202">
        <f t="shared" si="44"/>
        <v>69.074060000000003</v>
      </c>
      <c r="L415" s="202">
        <v>132.23466666666667</v>
      </c>
      <c r="M415" s="202">
        <v>15.414666666666665</v>
      </c>
      <c r="N415" s="202">
        <f t="shared" si="46"/>
        <v>530.69639333333328</v>
      </c>
      <c r="O415" s="217">
        <f t="shared" si="47"/>
        <v>1.0870470981838043</v>
      </c>
    </row>
    <row r="416" spans="1:15" x14ac:dyDescent="0.35">
      <c r="A416" s="216">
        <f t="shared" si="48"/>
        <v>411</v>
      </c>
      <c r="B416" s="182" t="s">
        <v>1375</v>
      </c>
      <c r="C416" s="195">
        <f>димвенканали!C416</f>
        <v>460.6</v>
      </c>
      <c r="D416" s="195">
        <f>димвенканали!D416</f>
        <v>39.700000000000003</v>
      </c>
      <c r="E416" s="195">
        <f>димвенканали!E416</f>
        <v>31.6</v>
      </c>
      <c r="F416" s="195">
        <f t="shared" si="42"/>
        <v>531.9</v>
      </c>
      <c r="G416" s="195">
        <v>152</v>
      </c>
      <c r="H416" s="282">
        <v>120</v>
      </c>
      <c r="I416" s="209">
        <f t="shared" si="45"/>
        <v>0.04</v>
      </c>
      <c r="J416" s="209">
        <f t="shared" si="43"/>
        <v>171.25800000000001</v>
      </c>
      <c r="K416" s="202">
        <f t="shared" si="44"/>
        <v>37.676760000000002</v>
      </c>
      <c r="L416" s="202">
        <v>72.128</v>
      </c>
      <c r="M416" s="202">
        <v>8.4079999999999995</v>
      </c>
      <c r="N416" s="202">
        <f t="shared" si="46"/>
        <v>289.47076000000004</v>
      </c>
      <c r="O416" s="217">
        <f t="shared" si="47"/>
        <v>0.54422026696747516</v>
      </c>
    </row>
    <row r="417" spans="1:15" x14ac:dyDescent="0.35">
      <c r="A417" s="216">
        <f t="shared" si="48"/>
        <v>412</v>
      </c>
      <c r="B417" s="182" t="s">
        <v>1376</v>
      </c>
      <c r="C417" s="195">
        <f>димвенканали!C417</f>
        <v>804.5</v>
      </c>
      <c r="D417" s="195">
        <f>димвенканали!D417</f>
        <v>36.5</v>
      </c>
      <c r="E417" s="195">
        <f>димвенканали!E417</f>
        <v>76.2</v>
      </c>
      <c r="F417" s="195">
        <f t="shared" si="42"/>
        <v>917.2</v>
      </c>
      <c r="G417" s="195">
        <v>200</v>
      </c>
      <c r="H417" s="282">
        <v>200</v>
      </c>
      <c r="I417" s="209">
        <f t="shared" si="45"/>
        <v>6.6666666666666666E-2</v>
      </c>
      <c r="J417" s="209">
        <f t="shared" si="43"/>
        <v>285.43</v>
      </c>
      <c r="K417" s="202">
        <f t="shared" si="44"/>
        <v>62.794600000000003</v>
      </c>
      <c r="L417" s="202">
        <v>120.21333333333334</v>
      </c>
      <c r="M417" s="202">
        <v>14.013333333333334</v>
      </c>
      <c r="N417" s="202">
        <f t="shared" si="46"/>
        <v>482.4512666666667</v>
      </c>
      <c r="O417" s="217">
        <f t="shared" si="47"/>
        <v>0.52600443378398021</v>
      </c>
    </row>
    <row r="418" spans="1:15" x14ac:dyDescent="0.35">
      <c r="A418" s="216">
        <f t="shared" si="48"/>
        <v>413</v>
      </c>
      <c r="B418" s="182" t="s">
        <v>1377</v>
      </c>
      <c r="C418" s="195">
        <f>димвенканали!C418</f>
        <v>246.1</v>
      </c>
      <c r="D418" s="195">
        <f>димвенканали!D418</f>
        <v>0</v>
      </c>
      <c r="E418" s="195">
        <f>димвенканали!E418</f>
        <v>0</v>
      </c>
      <c r="F418" s="195">
        <f t="shared" si="42"/>
        <v>246.1</v>
      </c>
      <c r="G418" s="195">
        <v>95.1</v>
      </c>
      <c r="H418" s="282">
        <v>95.1</v>
      </c>
      <c r="I418" s="209">
        <f t="shared" si="45"/>
        <v>3.1699999999999999E-2</v>
      </c>
      <c r="J418" s="209">
        <f t="shared" si="43"/>
        <v>135.72196499999998</v>
      </c>
      <c r="K418" s="202">
        <f t="shared" si="44"/>
        <v>29.858832299999996</v>
      </c>
      <c r="L418" s="202">
        <v>57.161439999999992</v>
      </c>
      <c r="M418" s="202">
        <v>6.6633399999999998</v>
      </c>
      <c r="N418" s="202">
        <f t="shared" si="46"/>
        <v>229.40557729999998</v>
      </c>
      <c r="O418" s="217">
        <f t="shared" si="47"/>
        <v>0.93216406867127177</v>
      </c>
    </row>
    <row r="419" spans="1:15" x14ac:dyDescent="0.35">
      <c r="A419" s="216">
        <f t="shared" si="48"/>
        <v>414</v>
      </c>
      <c r="B419" s="182" t="s">
        <v>1378</v>
      </c>
      <c r="C419" s="195">
        <f>димвенканали!C419</f>
        <v>246.2</v>
      </c>
      <c r="D419" s="195">
        <f>димвенканали!D419</f>
        <v>0</v>
      </c>
      <c r="E419" s="195">
        <f>димвенканали!E419</f>
        <v>0</v>
      </c>
      <c r="F419" s="195">
        <f t="shared" si="42"/>
        <v>246.2</v>
      </c>
      <c r="G419" s="195">
        <v>95.1</v>
      </c>
      <c r="H419" s="282">
        <v>95.1</v>
      </c>
      <c r="I419" s="209">
        <f t="shared" si="45"/>
        <v>3.1699999999999999E-2</v>
      </c>
      <c r="J419" s="209">
        <f t="shared" si="43"/>
        <v>135.72196499999998</v>
      </c>
      <c r="K419" s="202">
        <f t="shared" si="44"/>
        <v>29.858832299999996</v>
      </c>
      <c r="L419" s="202">
        <v>57.161439999999992</v>
      </c>
      <c r="M419" s="202">
        <v>6.6633399999999998</v>
      </c>
      <c r="N419" s="202">
        <f t="shared" si="46"/>
        <v>229.40557729999998</v>
      </c>
      <c r="O419" s="217">
        <f t="shared" si="47"/>
        <v>0.93178544800974816</v>
      </c>
    </row>
    <row r="420" spans="1:15" x14ac:dyDescent="0.35">
      <c r="A420" s="216">
        <f t="shared" si="48"/>
        <v>415</v>
      </c>
      <c r="B420" s="182" t="s">
        <v>1379</v>
      </c>
      <c r="C420" s="195">
        <f>димвенканали!C420</f>
        <v>192.4</v>
      </c>
      <c r="D420" s="195">
        <f>димвенканали!D420</f>
        <v>0</v>
      </c>
      <c r="E420" s="195">
        <f>димвенканали!E420</f>
        <v>0</v>
      </c>
      <c r="F420" s="195">
        <f t="shared" si="42"/>
        <v>192.4</v>
      </c>
      <c r="G420" s="195">
        <v>95.1</v>
      </c>
      <c r="H420" s="282">
        <v>95.1</v>
      </c>
      <c r="I420" s="209">
        <f t="shared" si="45"/>
        <v>3.1699999999999999E-2</v>
      </c>
      <c r="J420" s="209">
        <f t="shared" si="43"/>
        <v>135.72196499999998</v>
      </c>
      <c r="K420" s="202">
        <f t="shared" si="44"/>
        <v>29.858832299999996</v>
      </c>
      <c r="L420" s="202">
        <v>57.161439999999992</v>
      </c>
      <c r="M420" s="202">
        <v>6.6633399999999998</v>
      </c>
      <c r="N420" s="202">
        <f t="shared" si="46"/>
        <v>229.40557729999998</v>
      </c>
      <c r="O420" s="217">
        <f t="shared" si="47"/>
        <v>1.1923366803534301</v>
      </c>
    </row>
    <row r="421" spans="1:15" x14ac:dyDescent="0.35">
      <c r="A421" s="216">
        <f t="shared" si="48"/>
        <v>416</v>
      </c>
      <c r="B421" s="182" t="s">
        <v>1380</v>
      </c>
      <c r="C421" s="195">
        <f>димвенканали!C421</f>
        <v>246.4</v>
      </c>
      <c r="D421" s="195">
        <f>димвенканали!D421</f>
        <v>0</v>
      </c>
      <c r="E421" s="195">
        <f>димвенканали!E421</f>
        <v>0</v>
      </c>
      <c r="F421" s="195">
        <f t="shared" si="42"/>
        <v>246.4</v>
      </c>
      <c r="G421" s="195">
        <v>95.1</v>
      </c>
      <c r="H421" s="282">
        <v>95.1</v>
      </c>
      <c r="I421" s="209">
        <f t="shared" si="45"/>
        <v>3.1699999999999999E-2</v>
      </c>
      <c r="J421" s="209">
        <f t="shared" si="43"/>
        <v>135.72196499999998</v>
      </c>
      <c r="K421" s="202">
        <f t="shared" si="44"/>
        <v>29.858832299999996</v>
      </c>
      <c r="L421" s="202">
        <v>57.161439999999992</v>
      </c>
      <c r="M421" s="202">
        <v>6.6633399999999998</v>
      </c>
      <c r="N421" s="202">
        <f t="shared" si="46"/>
        <v>229.40557729999998</v>
      </c>
      <c r="O421" s="217">
        <f t="shared" si="47"/>
        <v>0.93102912865259724</v>
      </c>
    </row>
    <row r="422" spans="1:15" x14ac:dyDescent="0.35">
      <c r="A422" s="216">
        <f t="shared" si="48"/>
        <v>417</v>
      </c>
      <c r="B422" s="182" t="s">
        <v>1381</v>
      </c>
      <c r="C422" s="195">
        <f>димвенканали!C422</f>
        <v>245.5</v>
      </c>
      <c r="D422" s="195">
        <f>димвенканали!D422</f>
        <v>0</v>
      </c>
      <c r="E422" s="195">
        <f>димвенканали!E422</f>
        <v>0</v>
      </c>
      <c r="F422" s="195">
        <f t="shared" si="42"/>
        <v>245.5</v>
      </c>
      <c r="G422" s="195">
        <v>95.1</v>
      </c>
      <c r="H422" s="282">
        <v>95.1</v>
      </c>
      <c r="I422" s="209">
        <f t="shared" si="45"/>
        <v>3.1699999999999999E-2</v>
      </c>
      <c r="J422" s="209">
        <f t="shared" si="43"/>
        <v>135.72196499999998</v>
      </c>
      <c r="K422" s="202">
        <f t="shared" si="44"/>
        <v>29.858832299999996</v>
      </c>
      <c r="L422" s="202">
        <v>57.161439999999992</v>
      </c>
      <c r="M422" s="202">
        <v>6.6633399999999998</v>
      </c>
      <c r="N422" s="202">
        <f t="shared" si="46"/>
        <v>229.40557729999998</v>
      </c>
      <c r="O422" s="217">
        <f t="shared" si="47"/>
        <v>0.9344422700610997</v>
      </c>
    </row>
    <row r="423" spans="1:15" x14ac:dyDescent="0.35">
      <c r="A423" s="216">
        <f t="shared" si="48"/>
        <v>418</v>
      </c>
      <c r="B423" s="182" t="s">
        <v>1382</v>
      </c>
      <c r="C423" s="195">
        <f>димвенканали!C423</f>
        <v>307.8</v>
      </c>
      <c r="D423" s="195">
        <f>димвенканали!D423</f>
        <v>0</v>
      </c>
      <c r="E423" s="195">
        <f>димвенканали!E423</f>
        <v>0</v>
      </c>
      <c r="F423" s="195">
        <f t="shared" si="42"/>
        <v>307.8</v>
      </c>
      <c r="G423" s="195">
        <v>95.1</v>
      </c>
      <c r="H423" s="282">
        <v>95.1</v>
      </c>
      <c r="I423" s="209">
        <f t="shared" si="45"/>
        <v>3.1699999999999999E-2</v>
      </c>
      <c r="J423" s="209">
        <f t="shared" si="43"/>
        <v>135.72196499999998</v>
      </c>
      <c r="K423" s="202">
        <f t="shared" si="44"/>
        <v>29.858832299999996</v>
      </c>
      <c r="L423" s="202">
        <v>57.161439999999992</v>
      </c>
      <c r="M423" s="202">
        <v>6.6633399999999998</v>
      </c>
      <c r="N423" s="202">
        <f t="shared" si="46"/>
        <v>229.40557729999998</v>
      </c>
      <c r="O423" s="217">
        <f t="shared" si="47"/>
        <v>0.74530726868096153</v>
      </c>
    </row>
    <row r="424" spans="1:15" x14ac:dyDescent="0.35">
      <c r="A424" s="216">
        <f t="shared" si="48"/>
        <v>419</v>
      </c>
      <c r="B424" s="182" t="s">
        <v>1383</v>
      </c>
      <c r="C424" s="195">
        <f>димвенканали!C424</f>
        <v>272.2</v>
      </c>
      <c r="D424" s="195">
        <f>димвенканали!D424</f>
        <v>0</v>
      </c>
      <c r="E424" s="195">
        <f>димвенканали!E424</f>
        <v>0</v>
      </c>
      <c r="F424" s="195">
        <f t="shared" si="42"/>
        <v>272.2</v>
      </c>
      <c r="G424" s="195">
        <v>95.1</v>
      </c>
      <c r="H424" s="282">
        <v>95.1</v>
      </c>
      <c r="I424" s="209">
        <f t="shared" si="45"/>
        <v>3.1699999999999999E-2</v>
      </c>
      <c r="J424" s="209">
        <f t="shared" si="43"/>
        <v>135.72196499999998</v>
      </c>
      <c r="K424" s="202">
        <f t="shared" si="44"/>
        <v>29.858832299999996</v>
      </c>
      <c r="L424" s="202">
        <v>57.161439999999992</v>
      </c>
      <c r="M424" s="202">
        <v>6.6633399999999998</v>
      </c>
      <c r="N424" s="202">
        <f t="shared" si="46"/>
        <v>229.40557729999998</v>
      </c>
      <c r="O424" s="217">
        <f t="shared" si="47"/>
        <v>0.84278316421748711</v>
      </c>
    </row>
    <row r="425" spans="1:15" x14ac:dyDescent="0.35">
      <c r="A425" s="216">
        <f t="shared" si="48"/>
        <v>420</v>
      </c>
      <c r="B425" s="182" t="s">
        <v>1384</v>
      </c>
      <c r="C425" s="195">
        <f>димвенканали!C425</f>
        <v>246.2</v>
      </c>
      <c r="D425" s="195">
        <f>димвенканали!D425</f>
        <v>0</v>
      </c>
      <c r="E425" s="195">
        <f>димвенканали!E425</f>
        <v>0</v>
      </c>
      <c r="F425" s="195">
        <f t="shared" si="42"/>
        <v>246.2</v>
      </c>
      <c r="G425" s="195">
        <v>95.1</v>
      </c>
      <c r="H425" s="282">
        <v>95.1</v>
      </c>
      <c r="I425" s="209">
        <f t="shared" si="45"/>
        <v>3.1699999999999999E-2</v>
      </c>
      <c r="J425" s="209">
        <f t="shared" si="43"/>
        <v>135.72196499999998</v>
      </c>
      <c r="K425" s="202">
        <f t="shared" si="44"/>
        <v>29.858832299999996</v>
      </c>
      <c r="L425" s="202">
        <v>57.161439999999992</v>
      </c>
      <c r="M425" s="202">
        <v>6.6633399999999998</v>
      </c>
      <c r="N425" s="202">
        <f t="shared" si="46"/>
        <v>229.40557729999998</v>
      </c>
      <c r="O425" s="217">
        <f t="shared" si="47"/>
        <v>0.93178544800974816</v>
      </c>
    </row>
    <row r="426" spans="1:15" x14ac:dyDescent="0.35">
      <c r="A426" s="216">
        <f t="shared" si="48"/>
        <v>421</v>
      </c>
      <c r="B426" s="182" t="s">
        <v>1385</v>
      </c>
      <c r="C426" s="195">
        <f>димвенканали!C426</f>
        <v>289</v>
      </c>
      <c r="D426" s="195">
        <f>димвенканали!D426</f>
        <v>0</v>
      </c>
      <c r="E426" s="195">
        <f>димвенканали!E426</f>
        <v>0</v>
      </c>
      <c r="F426" s="195">
        <f t="shared" si="42"/>
        <v>289</v>
      </c>
      <c r="G426" s="195">
        <v>95.2</v>
      </c>
      <c r="H426" s="282">
        <v>95.2</v>
      </c>
      <c r="I426" s="209">
        <f t="shared" si="45"/>
        <v>3.1733333333333336E-2</v>
      </c>
      <c r="J426" s="209">
        <f t="shared" si="43"/>
        <v>135.86467999999999</v>
      </c>
      <c r="K426" s="202">
        <f t="shared" si="44"/>
        <v>29.890229599999998</v>
      </c>
      <c r="L426" s="202">
        <v>57.221546666666676</v>
      </c>
      <c r="M426" s="202">
        <v>6.6703466666666671</v>
      </c>
      <c r="N426" s="202">
        <f t="shared" si="46"/>
        <v>229.64680293333333</v>
      </c>
      <c r="O426" s="217">
        <f t="shared" si="47"/>
        <v>0.79462561568627454</v>
      </c>
    </row>
    <row r="427" spans="1:15" x14ac:dyDescent="0.35">
      <c r="A427" s="216">
        <f t="shared" si="48"/>
        <v>422</v>
      </c>
      <c r="B427" s="182" t="s">
        <v>1386</v>
      </c>
      <c r="C427" s="195">
        <f>димвенканали!C427</f>
        <v>1308.5999999999999</v>
      </c>
      <c r="D427" s="195">
        <f>димвенканали!D427</f>
        <v>0</v>
      </c>
      <c r="E427" s="195">
        <f>димвенканали!E427</f>
        <v>317</v>
      </c>
      <c r="F427" s="195">
        <f t="shared" si="42"/>
        <v>1625.6</v>
      </c>
      <c r="G427" s="195">
        <v>480</v>
      </c>
      <c r="H427" s="282">
        <v>480</v>
      </c>
      <c r="I427" s="209">
        <f t="shared" si="45"/>
        <v>0.16</v>
      </c>
      <c r="J427" s="209">
        <f t="shared" si="43"/>
        <v>685.03200000000004</v>
      </c>
      <c r="K427" s="202">
        <f t="shared" si="44"/>
        <v>150.70704000000001</v>
      </c>
      <c r="L427" s="202">
        <v>288.512</v>
      </c>
      <c r="M427" s="202">
        <v>33.631999999999998</v>
      </c>
      <c r="N427" s="202">
        <f t="shared" si="46"/>
        <v>1157.8830400000002</v>
      </c>
      <c r="O427" s="217">
        <f t="shared" si="47"/>
        <v>0.71228041338582693</v>
      </c>
    </row>
    <row r="428" spans="1:15" x14ac:dyDescent="0.35">
      <c r="A428" s="216">
        <f t="shared" si="48"/>
        <v>423</v>
      </c>
      <c r="B428" s="182" t="s">
        <v>1387</v>
      </c>
      <c r="C428" s="195">
        <f>димвенканали!C428</f>
        <v>798.8</v>
      </c>
      <c r="D428" s="195">
        <f>димвенканали!D428</f>
        <v>0</v>
      </c>
      <c r="E428" s="195">
        <f>димвенканали!E428</f>
        <v>78.400000000000006</v>
      </c>
      <c r="F428" s="195">
        <f t="shared" si="42"/>
        <v>877.19999999999993</v>
      </c>
      <c r="G428" s="195">
        <v>246.4</v>
      </c>
      <c r="H428" s="282">
        <v>246.4</v>
      </c>
      <c r="I428" s="209">
        <f t="shared" si="45"/>
        <v>8.2133333333333336E-2</v>
      </c>
      <c r="J428" s="209">
        <f t="shared" si="43"/>
        <v>351.64976000000001</v>
      </c>
      <c r="K428" s="202">
        <f t="shared" si="44"/>
        <v>77.362947200000008</v>
      </c>
      <c r="L428" s="202">
        <v>148.10282666666669</v>
      </c>
      <c r="M428" s="202">
        <v>17.264426666666669</v>
      </c>
      <c r="N428" s="202">
        <f t="shared" si="46"/>
        <v>594.37996053333336</v>
      </c>
      <c r="O428" s="217">
        <f t="shared" si="47"/>
        <v>0.67758773430612562</v>
      </c>
    </row>
    <row r="429" spans="1:15" x14ac:dyDescent="0.35">
      <c r="A429" s="216">
        <f t="shared" si="48"/>
        <v>424</v>
      </c>
      <c r="B429" s="182" t="s">
        <v>1388</v>
      </c>
      <c r="C429" s="195">
        <f>димвенканали!C429</f>
        <v>607</v>
      </c>
      <c r="D429" s="195">
        <f>димвенканали!D429</f>
        <v>10.199999999999999</v>
      </c>
      <c r="E429" s="195">
        <f>димвенканали!E429</f>
        <v>105.6</v>
      </c>
      <c r="F429" s="195">
        <f t="shared" si="42"/>
        <v>722.80000000000007</v>
      </c>
      <c r="G429" s="195">
        <v>186</v>
      </c>
      <c r="H429" s="282">
        <v>186</v>
      </c>
      <c r="I429" s="209">
        <f t="shared" si="45"/>
        <v>6.2E-2</v>
      </c>
      <c r="J429" s="209">
        <f t="shared" si="43"/>
        <v>265.44990000000001</v>
      </c>
      <c r="K429" s="202">
        <f t="shared" si="44"/>
        <v>58.398978000000007</v>
      </c>
      <c r="L429" s="202">
        <v>111.7984</v>
      </c>
      <c r="M429" s="202">
        <v>13.032399999999999</v>
      </c>
      <c r="N429" s="202">
        <f t="shared" si="46"/>
        <v>448.67967800000002</v>
      </c>
      <c r="O429" s="217">
        <f t="shared" si="47"/>
        <v>0.62075218317653569</v>
      </c>
    </row>
    <row r="430" spans="1:15" x14ac:dyDescent="0.35">
      <c r="A430" s="216">
        <f t="shared" si="48"/>
        <v>425</v>
      </c>
      <c r="B430" s="182" t="s">
        <v>1389</v>
      </c>
      <c r="C430" s="195">
        <f>димвенканали!C430</f>
        <v>989.9</v>
      </c>
      <c r="D430" s="195">
        <f>димвенканали!D430</f>
        <v>0</v>
      </c>
      <c r="E430" s="195">
        <f>димвенканали!E430</f>
        <v>185.8</v>
      </c>
      <c r="F430" s="195">
        <f t="shared" si="42"/>
        <v>1175.7</v>
      </c>
      <c r="G430" s="195">
        <v>401</v>
      </c>
      <c r="H430" s="282">
        <v>401</v>
      </c>
      <c r="I430" s="209">
        <f t="shared" si="45"/>
        <v>0.13366666666666666</v>
      </c>
      <c r="J430" s="209">
        <f t="shared" si="43"/>
        <v>572.28714999999988</v>
      </c>
      <c r="K430" s="202">
        <f t="shared" si="44"/>
        <v>125.90317299999998</v>
      </c>
      <c r="L430" s="202">
        <v>241.02773333333332</v>
      </c>
      <c r="M430" s="202">
        <v>28.096733333333329</v>
      </c>
      <c r="N430" s="202">
        <f t="shared" si="46"/>
        <v>967.31478966666646</v>
      </c>
      <c r="O430" s="217">
        <f t="shared" si="47"/>
        <v>0.82275647670891083</v>
      </c>
    </row>
    <row r="431" spans="1:15" x14ac:dyDescent="0.35">
      <c r="A431" s="216">
        <f t="shared" si="48"/>
        <v>426</v>
      </c>
      <c r="B431" s="182" t="s">
        <v>1390</v>
      </c>
      <c r="C431" s="195">
        <f>димвенканали!C431</f>
        <v>339.8</v>
      </c>
      <c r="D431" s="195">
        <f>димвенканали!D431</f>
        <v>0</v>
      </c>
      <c r="E431" s="195">
        <f>димвенканали!E431</f>
        <v>108.3</v>
      </c>
      <c r="F431" s="195">
        <f t="shared" ref="F431:F455" si="49">C431+D431+E431</f>
        <v>448.1</v>
      </c>
      <c r="G431" s="195">
        <v>122.4</v>
      </c>
      <c r="H431" s="282">
        <v>122.4</v>
      </c>
      <c r="I431" s="209">
        <f t="shared" si="45"/>
        <v>4.0800000000000003E-2</v>
      </c>
      <c r="J431" s="209">
        <f t="shared" ref="J431:J455" si="50">I431*$J$2</f>
        <v>174.68316000000002</v>
      </c>
      <c r="K431" s="202">
        <f t="shared" si="44"/>
        <v>38.430295200000003</v>
      </c>
      <c r="L431" s="202">
        <v>73.57056</v>
      </c>
      <c r="M431" s="202">
        <v>8.5761599999999998</v>
      </c>
      <c r="N431" s="202">
        <f t="shared" si="46"/>
        <v>295.26017520000005</v>
      </c>
      <c r="O431" s="217">
        <f t="shared" si="47"/>
        <v>0.65891581164918556</v>
      </c>
    </row>
    <row r="432" spans="1:15" x14ac:dyDescent="0.35">
      <c r="A432" s="216">
        <f t="shared" si="48"/>
        <v>427</v>
      </c>
      <c r="B432" s="182" t="s">
        <v>1391</v>
      </c>
      <c r="C432" s="195">
        <f>димвенканали!C432</f>
        <v>590.70000000000005</v>
      </c>
      <c r="D432" s="195">
        <f>димвенканали!D432</f>
        <v>0</v>
      </c>
      <c r="E432" s="195">
        <f>димвенканали!E432</f>
        <v>137.6</v>
      </c>
      <c r="F432" s="195">
        <f t="shared" si="49"/>
        <v>728.30000000000007</v>
      </c>
      <c r="G432" s="195">
        <v>242</v>
      </c>
      <c r="H432" s="282">
        <v>242</v>
      </c>
      <c r="I432" s="209">
        <f t="shared" si="45"/>
        <v>8.0666666666666664E-2</v>
      </c>
      <c r="J432" s="209">
        <f t="shared" si="50"/>
        <v>345.37029999999999</v>
      </c>
      <c r="K432" s="202">
        <f t="shared" ref="K432:K498" si="51">J432*0.22</f>
        <v>75.981465999999998</v>
      </c>
      <c r="L432" s="202">
        <v>145.45813333333334</v>
      </c>
      <c r="M432" s="202">
        <v>16.956133333333334</v>
      </c>
      <c r="N432" s="202">
        <f t="shared" si="46"/>
        <v>583.76603266666666</v>
      </c>
      <c r="O432" s="217">
        <f t="shared" si="47"/>
        <v>0.80154611103482987</v>
      </c>
    </row>
    <row r="433" spans="1:15" x14ac:dyDescent="0.35">
      <c r="A433" s="216">
        <f t="shared" si="48"/>
        <v>428</v>
      </c>
      <c r="B433" s="182" t="s">
        <v>1392</v>
      </c>
      <c r="C433" s="195">
        <f>димвенканали!C433</f>
        <v>356.7</v>
      </c>
      <c r="D433" s="195">
        <f>димвенканали!D433</f>
        <v>0</v>
      </c>
      <c r="E433" s="195">
        <f>димвенканали!E433</f>
        <v>119.5</v>
      </c>
      <c r="F433" s="195">
        <f t="shared" si="49"/>
        <v>476.2</v>
      </c>
      <c r="G433" s="195">
        <v>149</v>
      </c>
      <c r="H433" s="282">
        <v>149</v>
      </c>
      <c r="I433" s="209">
        <f t="shared" si="45"/>
        <v>4.9666666666666665E-2</v>
      </c>
      <c r="J433" s="209">
        <f t="shared" si="50"/>
        <v>212.64534999999998</v>
      </c>
      <c r="K433" s="202">
        <f t="shared" si="51"/>
        <v>46.781976999999998</v>
      </c>
      <c r="L433" s="202">
        <v>89.558933333333314</v>
      </c>
      <c r="M433" s="202">
        <v>10.439933333333332</v>
      </c>
      <c r="N433" s="202">
        <f t="shared" si="46"/>
        <v>359.42619366666662</v>
      </c>
      <c r="O433" s="217">
        <f t="shared" si="47"/>
        <v>0.75477991110177789</v>
      </c>
    </row>
    <row r="434" spans="1:15" x14ac:dyDescent="0.35">
      <c r="A434" s="216">
        <f t="shared" si="48"/>
        <v>429</v>
      </c>
      <c r="B434" s="182" t="s">
        <v>1393</v>
      </c>
      <c r="C434" s="195">
        <f>димвенканали!C434</f>
        <v>767.6</v>
      </c>
      <c r="D434" s="195">
        <f>димвенканали!D434</f>
        <v>0</v>
      </c>
      <c r="E434" s="195">
        <f>димвенканали!E434</f>
        <v>77.5</v>
      </c>
      <c r="F434" s="195">
        <f t="shared" si="49"/>
        <v>845.1</v>
      </c>
      <c r="G434" s="195">
        <v>279</v>
      </c>
      <c r="H434" s="282">
        <v>279</v>
      </c>
      <c r="I434" s="209">
        <f t="shared" si="45"/>
        <v>9.2999999999999999E-2</v>
      </c>
      <c r="J434" s="209">
        <f t="shared" si="50"/>
        <v>398.17484999999999</v>
      </c>
      <c r="K434" s="202">
        <f t="shared" si="51"/>
        <v>87.598466999999999</v>
      </c>
      <c r="L434" s="202">
        <v>167.69759999999999</v>
      </c>
      <c r="M434" s="202">
        <v>19.5486</v>
      </c>
      <c r="N434" s="202">
        <f t="shared" si="46"/>
        <v>673.01951699999995</v>
      </c>
      <c r="O434" s="217">
        <f t="shared" si="47"/>
        <v>0.79637855520056788</v>
      </c>
    </row>
    <row r="435" spans="1:15" x14ac:dyDescent="0.35">
      <c r="A435" s="216">
        <f t="shared" si="48"/>
        <v>430</v>
      </c>
      <c r="B435" s="182" t="s">
        <v>1394</v>
      </c>
      <c r="C435" s="195">
        <f>димвенканали!C435</f>
        <v>298</v>
      </c>
      <c r="D435" s="195">
        <f>димвенканали!D435</f>
        <v>0</v>
      </c>
      <c r="E435" s="195">
        <f>димвенканали!E435</f>
        <v>109</v>
      </c>
      <c r="F435" s="195">
        <f t="shared" si="49"/>
        <v>407</v>
      </c>
      <c r="G435" s="195">
        <v>190</v>
      </c>
      <c r="H435" s="282">
        <v>190</v>
      </c>
      <c r="I435" s="209">
        <f t="shared" si="45"/>
        <v>6.3333333333333339E-2</v>
      </c>
      <c r="J435" s="209">
        <f t="shared" si="50"/>
        <v>271.1585</v>
      </c>
      <c r="K435" s="202">
        <f t="shared" si="51"/>
        <v>59.654870000000003</v>
      </c>
      <c r="L435" s="202">
        <v>114.20266666666667</v>
      </c>
      <c r="M435" s="202">
        <v>13.312666666666669</v>
      </c>
      <c r="N435" s="202">
        <f t="shared" si="46"/>
        <v>458.32870333333335</v>
      </c>
      <c r="O435" s="217">
        <f t="shared" si="47"/>
        <v>1.1261147502047502</v>
      </c>
    </row>
    <row r="436" spans="1:15" x14ac:dyDescent="0.35">
      <c r="A436" s="216">
        <f t="shared" si="48"/>
        <v>431</v>
      </c>
      <c r="B436" s="182" t="s">
        <v>1395</v>
      </c>
      <c r="C436" s="195">
        <f>димвенканали!C436</f>
        <v>411.89</v>
      </c>
      <c r="D436" s="195">
        <f>димвенканали!D436</f>
        <v>0</v>
      </c>
      <c r="E436" s="195">
        <f>димвенканали!E436</f>
        <v>88</v>
      </c>
      <c r="F436" s="195">
        <f t="shared" si="49"/>
        <v>499.89</v>
      </c>
      <c r="G436" s="195">
        <v>250</v>
      </c>
      <c r="H436" s="282">
        <v>250</v>
      </c>
      <c r="I436" s="209">
        <f t="shared" si="45"/>
        <v>8.3333333333333329E-2</v>
      </c>
      <c r="J436" s="209">
        <f t="shared" si="50"/>
        <v>356.78749999999997</v>
      </c>
      <c r="K436" s="202">
        <f t="shared" si="51"/>
        <v>78.493249999999989</v>
      </c>
      <c r="L436" s="202">
        <v>150.26666666666665</v>
      </c>
      <c r="M436" s="202">
        <v>17.516666666666666</v>
      </c>
      <c r="N436" s="202">
        <f t="shared" si="46"/>
        <v>603.0640833333332</v>
      </c>
      <c r="O436" s="217">
        <f t="shared" si="47"/>
        <v>1.206393573252782</v>
      </c>
    </row>
    <row r="437" spans="1:15" x14ac:dyDescent="0.35">
      <c r="A437" s="216">
        <f t="shared" si="48"/>
        <v>432</v>
      </c>
      <c r="B437" s="182" t="s">
        <v>1396</v>
      </c>
      <c r="C437" s="195">
        <f>димвенканали!C437</f>
        <v>231.4</v>
      </c>
      <c r="D437" s="195">
        <f>димвенканали!D437</f>
        <v>0</v>
      </c>
      <c r="E437" s="195">
        <f>димвенканали!E437</f>
        <v>166.7</v>
      </c>
      <c r="F437" s="195">
        <f t="shared" si="49"/>
        <v>398.1</v>
      </c>
      <c r="G437" s="195">
        <v>76</v>
      </c>
      <c r="H437" s="282">
        <v>20</v>
      </c>
      <c r="I437" s="209">
        <f t="shared" si="45"/>
        <v>6.6666666666666671E-3</v>
      </c>
      <c r="J437" s="209">
        <f t="shared" si="50"/>
        <v>28.542999999999999</v>
      </c>
      <c r="K437" s="202">
        <f t="shared" si="51"/>
        <v>6.2794600000000003</v>
      </c>
      <c r="L437" s="202">
        <v>12.021333333333335</v>
      </c>
      <c r="M437" s="202">
        <v>1.4013333333333333</v>
      </c>
      <c r="N437" s="202">
        <f t="shared" si="46"/>
        <v>48.245126666666671</v>
      </c>
      <c r="O437" s="217">
        <f t="shared" si="47"/>
        <v>0.12118846186050407</v>
      </c>
    </row>
    <row r="438" spans="1:15" x14ac:dyDescent="0.35">
      <c r="A438" s="216">
        <f t="shared" si="48"/>
        <v>433</v>
      </c>
      <c r="B438" s="182" t="s">
        <v>1397</v>
      </c>
      <c r="C438" s="195">
        <f>димвенканали!C438</f>
        <v>390</v>
      </c>
      <c r="D438" s="195">
        <f>димвенканали!D438</f>
        <v>0</v>
      </c>
      <c r="E438" s="195">
        <f>димвенканали!E438</f>
        <v>65.8</v>
      </c>
      <c r="F438" s="195">
        <f t="shared" si="49"/>
        <v>455.8</v>
      </c>
      <c r="G438" s="195">
        <v>105</v>
      </c>
      <c r="H438" s="282">
        <v>105</v>
      </c>
      <c r="I438" s="209">
        <f t="shared" si="45"/>
        <v>3.5000000000000003E-2</v>
      </c>
      <c r="J438" s="209">
        <f t="shared" si="50"/>
        <v>149.85075000000001</v>
      </c>
      <c r="K438" s="202">
        <f t="shared" si="51"/>
        <v>32.967165000000001</v>
      </c>
      <c r="L438" s="202">
        <v>63.112000000000002</v>
      </c>
      <c r="M438" s="202">
        <v>7.3570000000000002</v>
      </c>
      <c r="N438" s="202">
        <f t="shared" si="46"/>
        <v>253.28691499999999</v>
      </c>
      <c r="O438" s="217">
        <f t="shared" si="47"/>
        <v>0.55569748793330409</v>
      </c>
    </row>
    <row r="439" spans="1:15" x14ac:dyDescent="0.35">
      <c r="A439" s="216">
        <f t="shared" si="48"/>
        <v>434</v>
      </c>
      <c r="B439" s="182" t="s">
        <v>1398</v>
      </c>
      <c r="C439" s="195">
        <f>димвенканали!C439</f>
        <v>1219.7</v>
      </c>
      <c r="D439" s="195">
        <f>димвенканали!D439</f>
        <v>67.2</v>
      </c>
      <c r="E439" s="195">
        <f>димвенканали!E439</f>
        <v>147.4</v>
      </c>
      <c r="F439" s="195">
        <f t="shared" si="49"/>
        <v>1434.3000000000002</v>
      </c>
      <c r="G439" s="195">
        <v>267</v>
      </c>
      <c r="H439" s="282">
        <v>267</v>
      </c>
      <c r="I439" s="209">
        <f t="shared" si="45"/>
        <v>8.8999999999999996E-2</v>
      </c>
      <c r="J439" s="209">
        <f t="shared" si="50"/>
        <v>381.04904999999997</v>
      </c>
      <c r="K439" s="202">
        <f t="shared" si="51"/>
        <v>83.830790999999991</v>
      </c>
      <c r="L439" s="202">
        <v>160.48479999999998</v>
      </c>
      <c r="M439" s="202">
        <v>18.707799999999999</v>
      </c>
      <c r="N439" s="202">
        <f t="shared" si="46"/>
        <v>644.07244099999991</v>
      </c>
      <c r="O439" s="217">
        <f t="shared" si="47"/>
        <v>0.44905001812730938</v>
      </c>
    </row>
    <row r="440" spans="1:15" x14ac:dyDescent="0.35">
      <c r="A440" s="216">
        <f t="shared" si="48"/>
        <v>435</v>
      </c>
      <c r="B440" s="182" t="s">
        <v>1399</v>
      </c>
      <c r="C440" s="195">
        <f>димвенканали!C440</f>
        <v>567.4</v>
      </c>
      <c r="D440" s="195">
        <f>димвенканали!D440</f>
        <v>0</v>
      </c>
      <c r="E440" s="195">
        <f>димвенканали!E440</f>
        <v>46.1</v>
      </c>
      <c r="F440" s="195">
        <f t="shared" si="49"/>
        <v>613.5</v>
      </c>
      <c r="G440" s="195">
        <v>107</v>
      </c>
      <c r="H440" s="282">
        <v>107</v>
      </c>
      <c r="I440" s="209">
        <f t="shared" si="45"/>
        <v>3.5666666666666666E-2</v>
      </c>
      <c r="J440" s="209">
        <f t="shared" si="50"/>
        <v>152.70505</v>
      </c>
      <c r="K440" s="202">
        <f t="shared" si="51"/>
        <v>33.595111000000003</v>
      </c>
      <c r="L440" s="202">
        <v>64.314133333333331</v>
      </c>
      <c r="M440" s="202">
        <v>7.4971333333333332</v>
      </c>
      <c r="N440" s="202">
        <f t="shared" si="46"/>
        <v>258.11142766666666</v>
      </c>
      <c r="O440" s="217">
        <f t="shared" si="47"/>
        <v>0.42071952349904918</v>
      </c>
    </row>
    <row r="441" spans="1:15" x14ac:dyDescent="0.35">
      <c r="A441" s="216">
        <f t="shared" si="48"/>
        <v>436</v>
      </c>
      <c r="B441" s="182" t="s">
        <v>1400</v>
      </c>
      <c r="C441" s="195">
        <f>димвенканали!C441</f>
        <v>218.9</v>
      </c>
      <c r="D441" s="195">
        <f>димвенканали!D441</f>
        <v>0</v>
      </c>
      <c r="E441" s="195">
        <f>димвенканали!E441</f>
        <v>70.099999999999994</v>
      </c>
      <c r="F441" s="195">
        <f t="shared" si="49"/>
        <v>289</v>
      </c>
      <c r="G441" s="195">
        <v>48</v>
      </c>
      <c r="H441" s="282">
        <v>48</v>
      </c>
      <c r="I441" s="209">
        <f t="shared" si="45"/>
        <v>1.6E-2</v>
      </c>
      <c r="J441" s="209">
        <f t="shared" si="50"/>
        <v>68.503199999999993</v>
      </c>
      <c r="K441" s="202">
        <f t="shared" si="51"/>
        <v>15.070703999999999</v>
      </c>
      <c r="L441" s="202">
        <v>28.851200000000002</v>
      </c>
      <c r="M441" s="202">
        <v>3.3632</v>
      </c>
      <c r="N441" s="202">
        <f t="shared" si="46"/>
        <v>115.78830400000001</v>
      </c>
      <c r="O441" s="217">
        <f t="shared" si="47"/>
        <v>0.40065157093425607</v>
      </c>
    </row>
    <row r="442" spans="1:15" x14ac:dyDescent="0.35">
      <c r="A442" s="216">
        <f t="shared" si="48"/>
        <v>437</v>
      </c>
      <c r="B442" s="182" t="s">
        <v>1401</v>
      </c>
      <c r="C442" s="195">
        <f>димвенканали!C442</f>
        <v>443.7</v>
      </c>
      <c r="D442" s="195">
        <f>димвенканали!D442</f>
        <v>0</v>
      </c>
      <c r="E442" s="195">
        <f>димвенканали!E442</f>
        <v>82.1</v>
      </c>
      <c r="F442" s="195">
        <f t="shared" si="49"/>
        <v>525.79999999999995</v>
      </c>
      <c r="G442" s="195">
        <v>300</v>
      </c>
      <c r="H442" s="282">
        <v>300</v>
      </c>
      <c r="I442" s="209">
        <f t="shared" si="45"/>
        <v>0.1</v>
      </c>
      <c r="J442" s="209">
        <f t="shared" si="50"/>
        <v>428.14499999999998</v>
      </c>
      <c r="K442" s="202">
        <f t="shared" si="51"/>
        <v>94.19189999999999</v>
      </c>
      <c r="L442" s="202">
        <v>180.32</v>
      </c>
      <c r="M442" s="202">
        <v>21.02</v>
      </c>
      <c r="N442" s="202">
        <f t="shared" si="46"/>
        <v>723.67689999999993</v>
      </c>
      <c r="O442" s="217">
        <f t="shared" si="47"/>
        <v>1.3763349182198554</v>
      </c>
    </row>
    <row r="443" spans="1:15" x14ac:dyDescent="0.35">
      <c r="A443" s="216">
        <f t="shared" si="48"/>
        <v>438</v>
      </c>
      <c r="B443" s="182" t="s">
        <v>1402</v>
      </c>
      <c r="C443" s="195">
        <f>димвенканали!C443</f>
        <v>524.9</v>
      </c>
      <c r="D443" s="195">
        <f>димвенканали!D443</f>
        <v>22.1</v>
      </c>
      <c r="E443" s="195">
        <f>димвенканали!E443</f>
        <v>0</v>
      </c>
      <c r="F443" s="195">
        <f t="shared" si="49"/>
        <v>547</v>
      </c>
      <c r="G443" s="195">
        <v>111</v>
      </c>
      <c r="H443" s="282">
        <v>111</v>
      </c>
      <c r="I443" s="209">
        <f t="shared" si="45"/>
        <v>3.6999999999999998E-2</v>
      </c>
      <c r="J443" s="209">
        <f t="shared" si="50"/>
        <v>158.41364999999999</v>
      </c>
      <c r="K443" s="202">
        <f t="shared" si="51"/>
        <v>34.851002999999999</v>
      </c>
      <c r="L443" s="202">
        <v>66.718400000000003</v>
      </c>
      <c r="M443" s="202">
        <v>7.7774000000000001</v>
      </c>
      <c r="N443" s="202">
        <f t="shared" si="46"/>
        <v>267.76045299999998</v>
      </c>
      <c r="O443" s="217">
        <f t="shared" si="47"/>
        <v>0.48950722669104202</v>
      </c>
    </row>
    <row r="444" spans="1:15" x14ac:dyDescent="0.35">
      <c r="A444" s="216">
        <f t="shared" si="48"/>
        <v>439</v>
      </c>
      <c r="B444" s="182" t="s">
        <v>1403</v>
      </c>
      <c r="C444" s="195">
        <f>димвенканали!C444</f>
        <v>651.29999999999995</v>
      </c>
      <c r="D444" s="195">
        <f>димвенканали!D444</f>
        <v>0</v>
      </c>
      <c r="E444" s="195">
        <f>димвенканали!E444</f>
        <v>0</v>
      </c>
      <c r="F444" s="195">
        <f t="shared" si="49"/>
        <v>651.29999999999995</v>
      </c>
      <c r="G444" s="195">
        <v>81</v>
      </c>
      <c r="H444" s="282">
        <v>81</v>
      </c>
      <c r="I444" s="209">
        <f t="shared" si="45"/>
        <v>2.7E-2</v>
      </c>
      <c r="J444" s="209">
        <f t="shared" si="50"/>
        <v>115.59914999999999</v>
      </c>
      <c r="K444" s="202">
        <f t="shared" si="51"/>
        <v>25.431812999999998</v>
      </c>
      <c r="L444" s="202">
        <v>48.686399999999999</v>
      </c>
      <c r="M444" s="202">
        <v>5.6753999999999998</v>
      </c>
      <c r="N444" s="202">
        <f t="shared" si="46"/>
        <v>195.39276299999997</v>
      </c>
      <c r="O444" s="217">
        <f t="shared" si="47"/>
        <v>0.30000424228466144</v>
      </c>
    </row>
    <row r="445" spans="1:15" x14ac:dyDescent="0.35">
      <c r="A445" s="216">
        <f t="shared" si="48"/>
        <v>440</v>
      </c>
      <c r="B445" s="182" t="s">
        <v>1404</v>
      </c>
      <c r="C445" s="195">
        <f>димвенканали!C445</f>
        <v>245.8</v>
      </c>
      <c r="D445" s="195">
        <f>димвенканали!D445</f>
        <v>0</v>
      </c>
      <c r="E445" s="195">
        <f>димвенканали!E445</f>
        <v>32.1</v>
      </c>
      <c r="F445" s="195">
        <f t="shared" si="49"/>
        <v>277.90000000000003</v>
      </c>
      <c r="G445" s="195">
        <v>69</v>
      </c>
      <c r="H445" s="282">
        <v>69</v>
      </c>
      <c r="I445" s="209">
        <f t="shared" si="45"/>
        <v>2.3E-2</v>
      </c>
      <c r="J445" s="209">
        <f t="shared" si="50"/>
        <v>98.473349999999996</v>
      </c>
      <c r="K445" s="202">
        <f t="shared" si="51"/>
        <v>21.664137</v>
      </c>
      <c r="L445" s="202">
        <v>41.473599999999998</v>
      </c>
      <c r="M445" s="202">
        <v>4.8346</v>
      </c>
      <c r="N445" s="202">
        <f t="shared" si="46"/>
        <v>166.44568699999999</v>
      </c>
      <c r="O445" s="217">
        <f t="shared" si="47"/>
        <v>0.59894093918675773</v>
      </c>
    </row>
    <row r="446" spans="1:15" x14ac:dyDescent="0.35">
      <c r="A446" s="216">
        <f t="shared" si="48"/>
        <v>441</v>
      </c>
      <c r="B446" s="182" t="s">
        <v>1405</v>
      </c>
      <c r="C446" s="195">
        <f>димвенканали!C446</f>
        <v>552.5</v>
      </c>
      <c r="D446" s="195">
        <f>димвенканали!D446</f>
        <v>0</v>
      </c>
      <c r="E446" s="195">
        <f>димвенканали!E446</f>
        <v>58.2</v>
      </c>
      <c r="F446" s="195">
        <f t="shared" si="49"/>
        <v>610.70000000000005</v>
      </c>
      <c r="G446" s="195">
        <v>100</v>
      </c>
      <c r="H446" s="282">
        <v>100</v>
      </c>
      <c r="I446" s="209">
        <f t="shared" si="45"/>
        <v>3.3333333333333333E-2</v>
      </c>
      <c r="J446" s="209">
        <f t="shared" si="50"/>
        <v>142.715</v>
      </c>
      <c r="K446" s="202">
        <f t="shared" si="51"/>
        <v>31.397300000000001</v>
      </c>
      <c r="L446" s="202">
        <v>60.106666666666669</v>
      </c>
      <c r="M446" s="202">
        <v>7.0066666666666668</v>
      </c>
      <c r="N446" s="202">
        <f t="shared" si="46"/>
        <v>241.22563333333335</v>
      </c>
      <c r="O446" s="217">
        <f t="shared" si="47"/>
        <v>0.39499858086348999</v>
      </c>
    </row>
    <row r="447" spans="1:15" x14ac:dyDescent="0.35">
      <c r="A447" s="216">
        <f t="shared" si="48"/>
        <v>442</v>
      </c>
      <c r="B447" s="182" t="s">
        <v>1406</v>
      </c>
      <c r="C447" s="195">
        <f>димвенканали!C447</f>
        <v>282.10000000000002</v>
      </c>
      <c r="D447" s="195">
        <f>димвенканали!D447</f>
        <v>0</v>
      </c>
      <c r="E447" s="195">
        <f>димвенканали!E447</f>
        <v>0</v>
      </c>
      <c r="F447" s="195">
        <f t="shared" si="49"/>
        <v>282.10000000000002</v>
      </c>
      <c r="G447" s="195">
        <v>113</v>
      </c>
      <c r="H447" s="282">
        <v>113</v>
      </c>
      <c r="I447" s="209">
        <f t="shared" si="45"/>
        <v>3.7666666666666668E-2</v>
      </c>
      <c r="J447" s="209">
        <f t="shared" si="50"/>
        <v>161.26794999999998</v>
      </c>
      <c r="K447" s="202">
        <f t="shared" si="51"/>
        <v>35.478949</v>
      </c>
      <c r="L447" s="202">
        <v>67.920533333333339</v>
      </c>
      <c r="M447" s="202">
        <v>7.9175333333333331</v>
      </c>
      <c r="N447" s="202">
        <f t="shared" si="46"/>
        <v>272.58496566666662</v>
      </c>
      <c r="O447" s="217">
        <f t="shared" si="47"/>
        <v>0.96627070424199435</v>
      </c>
    </row>
    <row r="448" spans="1:15" x14ac:dyDescent="0.35">
      <c r="A448" s="216">
        <f t="shared" si="48"/>
        <v>443</v>
      </c>
      <c r="B448" s="182" t="s">
        <v>1407</v>
      </c>
      <c r="C448" s="195">
        <f>димвенканали!C448</f>
        <v>188.5</v>
      </c>
      <c r="D448" s="195">
        <f>димвенканали!D448</f>
        <v>0</v>
      </c>
      <c r="E448" s="195">
        <f>димвенканали!E448</f>
        <v>0</v>
      </c>
      <c r="F448" s="195">
        <f t="shared" si="49"/>
        <v>188.5</v>
      </c>
      <c r="G448" s="195">
        <v>115</v>
      </c>
      <c r="H448" s="282">
        <v>115</v>
      </c>
      <c r="I448" s="209">
        <f t="shared" si="45"/>
        <v>3.833333333333333E-2</v>
      </c>
      <c r="J448" s="209">
        <f t="shared" si="50"/>
        <v>164.12224999999998</v>
      </c>
      <c r="K448" s="202">
        <f t="shared" si="51"/>
        <v>36.106894999999994</v>
      </c>
      <c r="L448" s="202">
        <v>69.12266666666666</v>
      </c>
      <c r="M448" s="202">
        <v>8.0576666666666661</v>
      </c>
      <c r="N448" s="202">
        <f t="shared" si="46"/>
        <v>277.40947833333325</v>
      </c>
      <c r="O448" s="217">
        <f t="shared" si="47"/>
        <v>1.4716683200707334</v>
      </c>
    </row>
    <row r="449" spans="1:15" x14ac:dyDescent="0.35">
      <c r="A449" s="216">
        <f t="shared" si="48"/>
        <v>444</v>
      </c>
      <c r="B449" s="182" t="s">
        <v>1408</v>
      </c>
      <c r="C449" s="195">
        <f>димвенканали!C449</f>
        <v>505.8</v>
      </c>
      <c r="D449" s="195">
        <f>димвенканали!D449</f>
        <v>0</v>
      </c>
      <c r="E449" s="195">
        <f>димвенканали!E449</f>
        <v>0</v>
      </c>
      <c r="F449" s="195">
        <f t="shared" si="49"/>
        <v>505.8</v>
      </c>
      <c r="G449" s="195">
        <v>20</v>
      </c>
      <c r="H449" s="282">
        <v>20</v>
      </c>
      <c r="I449" s="209">
        <f t="shared" si="45"/>
        <v>6.6666666666666671E-3</v>
      </c>
      <c r="J449" s="209">
        <f t="shared" si="50"/>
        <v>28.542999999999999</v>
      </c>
      <c r="K449" s="202">
        <f t="shared" si="51"/>
        <v>6.2794600000000003</v>
      </c>
      <c r="L449" s="202">
        <v>12.021333333333335</v>
      </c>
      <c r="M449" s="202">
        <v>1.4013333333333333</v>
      </c>
      <c r="N449" s="202">
        <f t="shared" si="46"/>
        <v>48.245126666666671</v>
      </c>
      <c r="O449" s="217">
        <f t="shared" si="47"/>
        <v>9.5383801238961383E-2</v>
      </c>
    </row>
    <row r="450" spans="1:15" x14ac:dyDescent="0.35">
      <c r="A450" s="216">
        <f t="shared" si="48"/>
        <v>445</v>
      </c>
      <c r="B450" s="182" t="s">
        <v>1409</v>
      </c>
      <c r="C450" s="195">
        <f>димвенканали!C450</f>
        <v>248.8</v>
      </c>
      <c r="D450" s="195">
        <f>димвенканали!D450</f>
        <v>0</v>
      </c>
      <c r="E450" s="195">
        <f>димвенканали!E450</f>
        <v>0</v>
      </c>
      <c r="F450" s="195">
        <f t="shared" si="49"/>
        <v>248.8</v>
      </c>
      <c r="G450" s="195">
        <v>26</v>
      </c>
      <c r="H450" s="282">
        <v>26</v>
      </c>
      <c r="I450" s="209">
        <f t="shared" ref="I450:I460" si="52">H450/3000</f>
        <v>8.6666666666666663E-3</v>
      </c>
      <c r="J450" s="209">
        <f t="shared" si="50"/>
        <v>37.105899999999998</v>
      </c>
      <c r="K450" s="202">
        <f t="shared" si="51"/>
        <v>8.1632979999999993</v>
      </c>
      <c r="L450" s="202">
        <v>15.627733333333332</v>
      </c>
      <c r="M450" s="202">
        <v>1.8217333333333332</v>
      </c>
      <c r="N450" s="202">
        <f t="shared" si="46"/>
        <v>62.718664666666662</v>
      </c>
      <c r="O450" s="217">
        <f t="shared" si="47"/>
        <v>0.25208466505894961</v>
      </c>
    </row>
    <row r="451" spans="1:15" x14ac:dyDescent="0.35">
      <c r="A451" s="216">
        <f t="shared" si="48"/>
        <v>446</v>
      </c>
      <c r="B451" s="182" t="s">
        <v>1410</v>
      </c>
      <c r="C451" s="195">
        <f>димвенканали!C451</f>
        <v>301.2</v>
      </c>
      <c r="D451" s="195">
        <f>димвенканали!D451</f>
        <v>0</v>
      </c>
      <c r="E451" s="195">
        <f>димвенканали!E451</f>
        <v>68.8</v>
      </c>
      <c r="F451" s="195">
        <f t="shared" si="49"/>
        <v>370</v>
      </c>
      <c r="G451" s="195">
        <v>62</v>
      </c>
      <c r="H451" s="282">
        <v>32</v>
      </c>
      <c r="I451" s="209">
        <f t="shared" si="52"/>
        <v>1.0666666666666666E-2</v>
      </c>
      <c r="J451" s="209">
        <f t="shared" si="50"/>
        <v>45.668799999999997</v>
      </c>
      <c r="K451" s="202">
        <f t="shared" si="51"/>
        <v>10.047136</v>
      </c>
      <c r="L451" s="202">
        <v>19.234133333333332</v>
      </c>
      <c r="M451" s="202">
        <v>2.2421333333333333</v>
      </c>
      <c r="N451" s="202">
        <f t="shared" ref="N451:N460" si="53">J451+K451+L451+M451</f>
        <v>77.19220266666666</v>
      </c>
      <c r="O451" s="217">
        <f t="shared" ref="O451:O461" si="54">N451/F451</f>
        <v>0.20862757477477475</v>
      </c>
    </row>
    <row r="452" spans="1:15" x14ac:dyDescent="0.35">
      <c r="A452" s="216">
        <f t="shared" si="48"/>
        <v>447</v>
      </c>
      <c r="B452" s="182" t="s">
        <v>1411</v>
      </c>
      <c r="C452" s="195">
        <f>димвенканали!C452</f>
        <v>388.1</v>
      </c>
      <c r="D452" s="195">
        <f>димвенканали!D452</f>
        <v>0</v>
      </c>
      <c r="E452" s="195">
        <f>димвенканали!E452</f>
        <v>0</v>
      </c>
      <c r="F452" s="195">
        <f t="shared" si="49"/>
        <v>388.1</v>
      </c>
      <c r="G452" s="195">
        <v>10</v>
      </c>
      <c r="H452" s="282">
        <v>10</v>
      </c>
      <c r="I452" s="209">
        <f t="shared" si="52"/>
        <v>3.3333333333333335E-3</v>
      </c>
      <c r="J452" s="209">
        <f t="shared" si="50"/>
        <v>14.2715</v>
      </c>
      <c r="K452" s="202">
        <f t="shared" si="51"/>
        <v>3.1397300000000001</v>
      </c>
      <c r="L452" s="202">
        <v>6.0106666666666673</v>
      </c>
      <c r="M452" s="202">
        <v>0.70066666666666666</v>
      </c>
      <c r="N452" s="202">
        <f t="shared" si="53"/>
        <v>24.122563333333336</v>
      </c>
      <c r="O452" s="217">
        <f t="shared" si="54"/>
        <v>6.2155535514901661E-2</v>
      </c>
    </row>
    <row r="453" spans="1:15" x14ac:dyDescent="0.35">
      <c r="A453" s="216">
        <f t="shared" si="48"/>
        <v>448</v>
      </c>
      <c r="B453" s="182" t="s">
        <v>1412</v>
      </c>
      <c r="C453" s="195">
        <f>димвенканали!C453</f>
        <v>1686.83</v>
      </c>
      <c r="D453" s="195">
        <f>димвенканали!D453</f>
        <v>0</v>
      </c>
      <c r="E453" s="195">
        <f>димвенканали!E453</f>
        <v>0</v>
      </c>
      <c r="F453" s="195">
        <f t="shared" si="49"/>
        <v>1686.83</v>
      </c>
      <c r="G453" s="195">
        <v>1035</v>
      </c>
      <c r="H453" s="282">
        <v>1035</v>
      </c>
      <c r="I453" s="209">
        <f t="shared" si="52"/>
        <v>0.34499999999999997</v>
      </c>
      <c r="J453" s="209">
        <f t="shared" si="50"/>
        <v>1477.1002499999997</v>
      </c>
      <c r="K453" s="202">
        <f t="shared" si="51"/>
        <v>324.96205499999996</v>
      </c>
      <c r="L453" s="202">
        <v>622.10399999999993</v>
      </c>
      <c r="M453" s="202">
        <v>72.518999999999991</v>
      </c>
      <c r="N453" s="202">
        <f t="shared" si="53"/>
        <v>2496.6853049999995</v>
      </c>
      <c r="O453" s="217">
        <f t="shared" si="54"/>
        <v>1.4801048742315466</v>
      </c>
    </row>
    <row r="454" spans="1:15" x14ac:dyDescent="0.35">
      <c r="A454" s="216">
        <f t="shared" si="48"/>
        <v>449</v>
      </c>
      <c r="B454" s="182" t="s">
        <v>1413</v>
      </c>
      <c r="C454" s="195">
        <f>димвенканали!C454</f>
        <v>445.5</v>
      </c>
      <c r="D454" s="195">
        <f>димвенканали!D454</f>
        <v>11.1</v>
      </c>
      <c r="E454" s="195">
        <f>димвенканали!E454</f>
        <v>31.9</v>
      </c>
      <c r="F454" s="195">
        <f t="shared" si="49"/>
        <v>488.5</v>
      </c>
      <c r="G454" s="195">
        <v>85</v>
      </c>
      <c r="H454" s="282">
        <v>85</v>
      </c>
      <c r="I454" s="209">
        <f t="shared" si="52"/>
        <v>2.8333333333333332E-2</v>
      </c>
      <c r="J454" s="209">
        <f t="shared" si="50"/>
        <v>121.30774999999998</v>
      </c>
      <c r="K454" s="202">
        <f t="shared" si="51"/>
        <v>26.687704999999998</v>
      </c>
      <c r="L454" s="202">
        <v>51.090666666666664</v>
      </c>
      <c r="M454" s="202">
        <v>5.9556666666666658</v>
      </c>
      <c r="N454" s="202">
        <f t="shared" si="53"/>
        <v>205.04178833333333</v>
      </c>
      <c r="O454" s="217">
        <f t="shared" si="54"/>
        <v>0.4197375400887069</v>
      </c>
    </row>
    <row r="455" spans="1:15" x14ac:dyDescent="0.35">
      <c r="A455" s="216">
        <f t="shared" ref="A455:A460" si="55">A454+1</f>
        <v>450</v>
      </c>
      <c r="B455" s="182" t="s">
        <v>1414</v>
      </c>
      <c r="C455" s="195">
        <f>димвенканали!C455</f>
        <v>250.6</v>
      </c>
      <c r="D455" s="195">
        <f>димвенканали!D455</f>
        <v>0</v>
      </c>
      <c r="E455" s="195">
        <f>димвенканали!E455</f>
        <v>0</v>
      </c>
      <c r="F455" s="195">
        <f t="shared" si="49"/>
        <v>250.6</v>
      </c>
      <c r="G455" s="195">
        <v>37</v>
      </c>
      <c r="H455" s="282">
        <v>37</v>
      </c>
      <c r="I455" s="209">
        <f t="shared" si="52"/>
        <v>1.2333333333333333E-2</v>
      </c>
      <c r="J455" s="209">
        <f t="shared" si="50"/>
        <v>52.804549999999999</v>
      </c>
      <c r="K455" s="202">
        <f t="shared" si="51"/>
        <v>11.617001</v>
      </c>
      <c r="L455" s="202">
        <v>22.239466666666665</v>
      </c>
      <c r="M455" s="202">
        <v>2.5924666666666667</v>
      </c>
      <c r="N455" s="202">
        <f t="shared" si="53"/>
        <v>89.253484333333319</v>
      </c>
      <c r="O455" s="217">
        <f t="shared" si="54"/>
        <v>0.35615915536046816</v>
      </c>
    </row>
    <row r="456" spans="1:15" x14ac:dyDescent="0.35">
      <c r="A456" s="216">
        <f t="shared" si="55"/>
        <v>451</v>
      </c>
      <c r="B456" s="195" t="str">
        <f>димвенканали!B456</f>
        <v>Голубовича, 35а</v>
      </c>
      <c r="C456" s="195">
        <f>димвенканали!C456</f>
        <v>1341.5</v>
      </c>
      <c r="D456" s="195">
        <f>димвенканали!D456</f>
        <v>0</v>
      </c>
      <c r="E456" s="195">
        <f>димвенканали!E456</f>
        <v>0</v>
      </c>
      <c r="F456" s="195">
        <f>C456+D456+E456</f>
        <v>1341.5</v>
      </c>
      <c r="G456" s="195">
        <v>400</v>
      </c>
      <c r="H456" s="282">
        <v>400</v>
      </c>
      <c r="I456" s="209">
        <f>H456/3000</f>
        <v>0.13333333333333333</v>
      </c>
      <c r="J456" s="209">
        <f>268.934666666667*1.13*1.51</f>
        <v>458.88322173333393</v>
      </c>
      <c r="K456" s="202">
        <f t="shared" si="51"/>
        <v>100.95430878133347</v>
      </c>
      <c r="L456" s="202">
        <v>224.85277864933363</v>
      </c>
      <c r="M456" s="202">
        <v>43.563333333333333</v>
      </c>
      <c r="N456" s="202">
        <f t="shared" si="53"/>
        <v>828.25364249733434</v>
      </c>
      <c r="O456" s="217">
        <f t="shared" si="54"/>
        <v>0.61740860417244459</v>
      </c>
    </row>
    <row r="457" spans="1:15" x14ac:dyDescent="0.35">
      <c r="A457" s="216">
        <f t="shared" si="55"/>
        <v>452</v>
      </c>
      <c r="B457" s="195" t="str">
        <f>димвенканали!B457</f>
        <v>Морозенка, 5</v>
      </c>
      <c r="C457" s="195">
        <f>димвенканали!C457</f>
        <v>2020</v>
      </c>
      <c r="D457" s="195">
        <f>димвенканали!D457</f>
        <v>0</v>
      </c>
      <c r="E457" s="195">
        <f>димвенканали!E457</f>
        <v>0</v>
      </c>
      <c r="F457" s="195">
        <f>C457+D457+E457</f>
        <v>2020</v>
      </c>
      <c r="G457" s="195">
        <v>809.1</v>
      </c>
      <c r="H457" s="282">
        <v>809.1</v>
      </c>
      <c r="I457" s="209">
        <f t="shared" si="52"/>
        <v>0.2697</v>
      </c>
      <c r="J457" s="209">
        <f>543.987597*1.13*1.51</f>
        <v>928.20603676109999</v>
      </c>
      <c r="K457" s="202">
        <f t="shared" si="51"/>
        <v>204.20532808744201</v>
      </c>
      <c r="L457" s="202">
        <v>454.820958012939</v>
      </c>
      <c r="M457" s="202">
        <v>88.117732500000002</v>
      </c>
      <c r="N457" s="202">
        <f t="shared" si="53"/>
        <v>1675.3500553614811</v>
      </c>
      <c r="O457" s="217">
        <f t="shared" si="54"/>
        <v>0.82938121552548572</v>
      </c>
    </row>
    <row r="458" spans="1:15" x14ac:dyDescent="0.35">
      <c r="A458" s="216">
        <f t="shared" si="55"/>
        <v>453</v>
      </c>
      <c r="B458" s="195" t="str">
        <f>димвенканали!B458</f>
        <v>Голубовича, 35</v>
      </c>
      <c r="C458" s="195">
        <f>димвенканали!C458</f>
        <v>421</v>
      </c>
      <c r="D458" s="195">
        <f>димвенканали!D458</f>
        <v>0</v>
      </c>
      <c r="E458" s="195">
        <f>димвенканали!E458</f>
        <v>0</v>
      </c>
      <c r="F458" s="195">
        <f>C458+D458+E458</f>
        <v>421</v>
      </c>
      <c r="G458" s="195">
        <v>147.5</v>
      </c>
      <c r="H458" s="282">
        <v>147.19999999999999</v>
      </c>
      <c r="I458" s="209">
        <f t="shared" si="52"/>
        <v>4.9066666666666661E-2</v>
      </c>
      <c r="J458" s="209">
        <f>I458*$J$2</f>
        <v>210.07647999999998</v>
      </c>
      <c r="K458" s="202">
        <f t="shared" si="51"/>
        <v>46.216825599999993</v>
      </c>
      <c r="L458" s="202">
        <v>88.477013333333318</v>
      </c>
      <c r="M458" s="202">
        <v>7.9175333333333331</v>
      </c>
      <c r="N458" s="202">
        <f t="shared" si="53"/>
        <v>352.6878522666666</v>
      </c>
      <c r="O458" s="217">
        <f t="shared" si="54"/>
        <v>0.83773836642913679</v>
      </c>
    </row>
    <row r="459" spans="1:15" x14ac:dyDescent="0.35">
      <c r="A459" s="216">
        <f t="shared" si="55"/>
        <v>454</v>
      </c>
      <c r="B459" s="182" t="s">
        <v>1930</v>
      </c>
      <c r="C459" s="195">
        <f>димвенканали!C459</f>
        <v>456.1</v>
      </c>
      <c r="D459" s="195"/>
      <c r="E459" s="195"/>
      <c r="F459" s="195">
        <f t="shared" ref="F459:F460" si="56">C459+D459+E459</f>
        <v>456.1</v>
      </c>
      <c r="G459" s="195">
        <v>113</v>
      </c>
      <c r="H459" s="282">
        <v>113</v>
      </c>
      <c r="I459" s="209">
        <f t="shared" si="52"/>
        <v>3.7666666666666668E-2</v>
      </c>
      <c r="J459" s="209">
        <f t="shared" ref="J459:J460" si="57">I459*$J$2</f>
        <v>161.26794999999998</v>
      </c>
      <c r="K459" s="202">
        <f t="shared" si="51"/>
        <v>35.478949</v>
      </c>
      <c r="L459" s="202">
        <v>67.920533333333339</v>
      </c>
      <c r="M459" s="202">
        <v>7.0750000000000002</v>
      </c>
      <c r="N459" s="202">
        <f t="shared" si="53"/>
        <v>271.74243233333328</v>
      </c>
      <c r="O459" s="217">
        <f t="shared" si="54"/>
        <v>0.59579572973763051</v>
      </c>
    </row>
    <row r="460" spans="1:15" x14ac:dyDescent="0.35">
      <c r="A460" s="216">
        <f t="shared" si="55"/>
        <v>455</v>
      </c>
      <c r="B460" s="182" t="s">
        <v>1931</v>
      </c>
      <c r="C460" s="195">
        <f>димвенканали!C460</f>
        <v>352</v>
      </c>
      <c r="D460" s="195"/>
      <c r="E460" s="195"/>
      <c r="F460" s="195">
        <f t="shared" si="56"/>
        <v>352</v>
      </c>
      <c r="G460" s="195">
        <v>119</v>
      </c>
      <c r="H460" s="282">
        <v>19</v>
      </c>
      <c r="I460" s="209">
        <f t="shared" si="52"/>
        <v>6.3333333333333332E-3</v>
      </c>
      <c r="J460" s="209">
        <f t="shared" si="57"/>
        <v>27.115849999999998</v>
      </c>
      <c r="K460" s="202">
        <f t="shared" si="51"/>
        <v>5.9654869999999995</v>
      </c>
      <c r="L460" s="202">
        <v>11.420266666666665</v>
      </c>
      <c r="M460" s="202">
        <v>7.0750000000000002</v>
      </c>
      <c r="N460" s="202">
        <f t="shared" si="53"/>
        <v>51.576603666666664</v>
      </c>
      <c r="O460" s="217">
        <f t="shared" si="54"/>
        <v>0.14652444223484848</v>
      </c>
    </row>
    <row r="461" spans="1:15" ht="18" x14ac:dyDescent="0.4">
      <c r="A461" s="246"/>
      <c r="B461" s="251" t="s">
        <v>1431</v>
      </c>
      <c r="C461" s="224">
        <f t="shared" ref="C461:N461" si="58">SUM(C6:C460)</f>
        <v>242326.82000000004</v>
      </c>
      <c r="D461" s="224">
        <f t="shared" si="58"/>
        <v>3406.1</v>
      </c>
      <c r="E461" s="224">
        <f t="shared" si="58"/>
        <v>7304.800000000002</v>
      </c>
      <c r="F461" s="224">
        <f t="shared" si="58"/>
        <v>253037.72000000003</v>
      </c>
      <c r="G461" s="224">
        <f t="shared" si="58"/>
        <v>69472.25</v>
      </c>
      <c r="H461" s="285">
        <f t="shared" si="58"/>
        <v>62828.989999999976</v>
      </c>
      <c r="I461" s="224">
        <f t="shared" si="58"/>
        <v>20.94299666666668</v>
      </c>
      <c r="J461" s="224">
        <f t="shared" si="58"/>
        <v>89327.915271994483</v>
      </c>
      <c r="K461" s="224">
        <f t="shared" si="58"/>
        <v>19652.141359838773</v>
      </c>
      <c r="L461" s="340">
        <f t="shared" si="58"/>
        <v>37717.335619328973</v>
      </c>
      <c r="M461" s="224">
        <f t="shared" si="58"/>
        <v>4448.7434785000041</v>
      </c>
      <c r="N461" s="224">
        <f t="shared" si="58"/>
        <v>151146.1357296622</v>
      </c>
      <c r="O461" s="217">
        <f t="shared" si="54"/>
        <v>0.59732650029277135</v>
      </c>
    </row>
    <row r="462" spans="1:15" ht="18" x14ac:dyDescent="0.4">
      <c r="A462" s="216"/>
      <c r="B462" s="275" t="s">
        <v>1699</v>
      </c>
      <c r="C462" s="195"/>
      <c r="D462" s="195"/>
      <c r="E462" s="195"/>
      <c r="F462" s="195"/>
      <c r="G462" s="195"/>
      <c r="H462" s="282"/>
      <c r="I462" s="195"/>
      <c r="J462" s="209"/>
      <c r="K462" s="195"/>
      <c r="L462" s="202"/>
      <c r="M462" s="195"/>
      <c r="N462" s="195"/>
      <c r="O462" s="217"/>
    </row>
    <row r="463" spans="1:15" x14ac:dyDescent="0.35">
      <c r="A463" s="216">
        <v>1</v>
      </c>
      <c r="B463" s="182" t="s">
        <v>1700</v>
      </c>
      <c r="C463" s="195">
        <f>димвенканали!C463</f>
        <v>2596.5</v>
      </c>
      <c r="D463" s="195">
        <f>димвенканали!D463</f>
        <v>0</v>
      </c>
      <c r="E463" s="195">
        <f>димвенканали!E463</f>
        <v>0</v>
      </c>
      <c r="F463" s="195">
        <f t="shared" ref="F463:F518" si="59">C463+D463+E463</f>
        <v>2596.5</v>
      </c>
      <c r="G463" s="195">
        <v>1086</v>
      </c>
      <c r="H463" s="282">
        <v>1086</v>
      </c>
      <c r="I463" s="209">
        <f>H463/3000</f>
        <v>0.36199999999999999</v>
      </c>
      <c r="J463" s="209">
        <f t="shared" ref="J463:J519" si="60">I463*$J$2</f>
        <v>1549.8848999999998</v>
      </c>
      <c r="K463" s="202">
        <f t="shared" si="51"/>
        <v>340.97467799999998</v>
      </c>
      <c r="L463" s="202">
        <v>666.07999999999993</v>
      </c>
      <c r="M463" s="202">
        <v>76.092399999999998</v>
      </c>
      <c r="N463" s="202">
        <f t="shared" ref="N463:N493" si="61">J463+K463+L463+M463</f>
        <v>2633.0319779999995</v>
      </c>
      <c r="O463" s="217">
        <f t="shared" ref="O463:O493" si="62">N463/F463</f>
        <v>1.0140697007510109</v>
      </c>
    </row>
    <row r="464" spans="1:15" x14ac:dyDescent="0.35">
      <c r="A464" s="216">
        <f t="shared" ref="A464:A525" si="63">A463+1</f>
        <v>2</v>
      </c>
      <c r="B464" s="182" t="s">
        <v>1701</v>
      </c>
      <c r="C464" s="195">
        <f>димвенканали!C464</f>
        <v>2681.11</v>
      </c>
      <c r="D464" s="195">
        <f>димвенканали!D464</f>
        <v>0</v>
      </c>
      <c r="E464" s="195">
        <f>димвенканали!E464</f>
        <v>0</v>
      </c>
      <c r="F464" s="195">
        <f t="shared" si="59"/>
        <v>2681.11</v>
      </c>
      <c r="G464" s="195">
        <v>1450</v>
      </c>
      <c r="H464" s="282">
        <v>1450</v>
      </c>
      <c r="I464" s="209">
        <f t="shared" ref="I464:I519" si="64">H464/3000</f>
        <v>0.48333333333333334</v>
      </c>
      <c r="J464" s="209">
        <f t="shared" si="60"/>
        <v>2069.3674999999998</v>
      </c>
      <c r="K464" s="202">
        <f t="shared" si="51"/>
        <v>455.26084999999995</v>
      </c>
      <c r="L464" s="202">
        <v>889.33333333333337</v>
      </c>
      <c r="M464" s="202">
        <v>101.59666666666666</v>
      </c>
      <c r="N464" s="202">
        <f t="shared" si="61"/>
        <v>3515.5583500000002</v>
      </c>
      <c r="O464" s="217">
        <f t="shared" si="62"/>
        <v>1.3112324186624198</v>
      </c>
    </row>
    <row r="465" spans="1:15" x14ac:dyDescent="0.35">
      <c r="A465" s="216">
        <f t="shared" si="63"/>
        <v>3</v>
      </c>
      <c r="B465" s="182" t="s">
        <v>1702</v>
      </c>
      <c r="C465" s="195">
        <f>димвенканали!C465</f>
        <v>2302.1999999999998</v>
      </c>
      <c r="D465" s="195">
        <f>димвенканали!D465</f>
        <v>0</v>
      </c>
      <c r="E465" s="195">
        <f>димвенканали!E465</f>
        <v>290.10000000000002</v>
      </c>
      <c r="F465" s="195">
        <f t="shared" si="59"/>
        <v>2592.2999999999997</v>
      </c>
      <c r="G465" s="195">
        <v>650</v>
      </c>
      <c r="H465" s="282">
        <v>650</v>
      </c>
      <c r="I465" s="209">
        <f t="shared" si="64"/>
        <v>0.21666666666666667</v>
      </c>
      <c r="J465" s="209">
        <f t="shared" si="60"/>
        <v>927.64750000000004</v>
      </c>
      <c r="K465" s="202">
        <f t="shared" si="51"/>
        <v>204.08245000000002</v>
      </c>
      <c r="L465" s="202">
        <v>398.66666666666669</v>
      </c>
      <c r="M465" s="202">
        <v>45.543333333333329</v>
      </c>
      <c r="N465" s="202">
        <f t="shared" si="61"/>
        <v>1575.9399500000002</v>
      </c>
      <c r="O465" s="217">
        <f t="shared" si="62"/>
        <v>0.60793116151679993</v>
      </c>
    </row>
    <row r="466" spans="1:15" x14ac:dyDescent="0.35">
      <c r="A466" s="216">
        <f t="shared" si="63"/>
        <v>4</v>
      </c>
      <c r="B466" s="182" t="s">
        <v>1703</v>
      </c>
      <c r="C466" s="195">
        <f>димвенканали!C466</f>
        <v>2374.8000000000002</v>
      </c>
      <c r="D466" s="195">
        <f>димвенканали!D466</f>
        <v>0</v>
      </c>
      <c r="E466" s="195">
        <f>димвенканали!E466</f>
        <v>162.1</v>
      </c>
      <c r="F466" s="195">
        <f t="shared" si="59"/>
        <v>2536.9</v>
      </c>
      <c r="G466" s="195">
        <v>1105</v>
      </c>
      <c r="H466" s="282">
        <v>1105</v>
      </c>
      <c r="I466" s="209">
        <f t="shared" si="64"/>
        <v>0.36833333333333335</v>
      </c>
      <c r="J466" s="209">
        <f t="shared" si="60"/>
        <v>1577.0007499999999</v>
      </c>
      <c r="K466" s="202">
        <f t="shared" si="51"/>
        <v>346.94016499999998</v>
      </c>
      <c r="L466" s="202">
        <v>677.73333333333335</v>
      </c>
      <c r="M466" s="202">
        <v>77.423666666666662</v>
      </c>
      <c r="N466" s="202">
        <f t="shared" si="61"/>
        <v>2679.0979149999998</v>
      </c>
      <c r="O466" s="217">
        <f t="shared" si="62"/>
        <v>1.0560518408293587</v>
      </c>
    </row>
    <row r="467" spans="1:15" x14ac:dyDescent="0.35">
      <c r="A467" s="216">
        <f t="shared" si="63"/>
        <v>5</v>
      </c>
      <c r="B467" s="182" t="s">
        <v>1704</v>
      </c>
      <c r="C467" s="195">
        <f>димвенканали!C467</f>
        <v>2611.9</v>
      </c>
      <c r="D467" s="195">
        <f>димвенканали!D467</f>
        <v>0</v>
      </c>
      <c r="E467" s="195">
        <f>димвенканали!E467</f>
        <v>700.4</v>
      </c>
      <c r="F467" s="195">
        <f t="shared" si="59"/>
        <v>3312.3</v>
      </c>
      <c r="G467" s="195">
        <v>884</v>
      </c>
      <c r="H467" s="282">
        <v>884</v>
      </c>
      <c r="I467" s="209">
        <f t="shared" si="64"/>
        <v>0.29466666666666669</v>
      </c>
      <c r="J467" s="209">
        <f t="shared" si="60"/>
        <v>1261.6006</v>
      </c>
      <c r="K467" s="202">
        <f t="shared" si="51"/>
        <v>277.55213199999997</v>
      </c>
      <c r="L467" s="202">
        <v>542.18666666666672</v>
      </c>
      <c r="M467" s="202">
        <v>61.938933333333338</v>
      </c>
      <c r="N467" s="202">
        <f t="shared" si="61"/>
        <v>2143.2783320000003</v>
      </c>
      <c r="O467" s="217">
        <f t="shared" si="62"/>
        <v>0.64706648914651455</v>
      </c>
    </row>
    <row r="468" spans="1:15" x14ac:dyDescent="0.35">
      <c r="A468" s="216">
        <f t="shared" si="63"/>
        <v>6</v>
      </c>
      <c r="B468" s="182" t="s">
        <v>1705</v>
      </c>
      <c r="C468" s="195">
        <f>димвенканали!C468</f>
        <v>2597.8000000000002</v>
      </c>
      <c r="D468" s="195">
        <f>димвенканали!D468</f>
        <v>0</v>
      </c>
      <c r="E468" s="195">
        <f>димвенканали!E468</f>
        <v>0</v>
      </c>
      <c r="F468" s="195">
        <f t="shared" si="59"/>
        <v>2597.8000000000002</v>
      </c>
      <c r="G468" s="195">
        <v>845</v>
      </c>
      <c r="H468" s="282">
        <v>845</v>
      </c>
      <c r="I468" s="209">
        <f t="shared" si="64"/>
        <v>0.28166666666666668</v>
      </c>
      <c r="J468" s="209">
        <f t="shared" si="60"/>
        <v>1205.94175</v>
      </c>
      <c r="K468" s="202">
        <f t="shared" si="51"/>
        <v>265.307185</v>
      </c>
      <c r="L468" s="202">
        <v>518.26666666666665</v>
      </c>
      <c r="M468" s="202">
        <v>59.20633333333334</v>
      </c>
      <c r="N468" s="202">
        <f t="shared" si="61"/>
        <v>2048.721935</v>
      </c>
      <c r="O468" s="217">
        <f t="shared" si="62"/>
        <v>0.788637283470629</v>
      </c>
    </row>
    <row r="469" spans="1:15" x14ac:dyDescent="0.35">
      <c r="A469" s="216">
        <f t="shared" si="63"/>
        <v>7</v>
      </c>
      <c r="B469" s="182" t="s">
        <v>1706</v>
      </c>
      <c r="C469" s="195">
        <f>димвенканали!C469</f>
        <v>3555.9</v>
      </c>
      <c r="D469" s="195">
        <f>димвенканали!D469</f>
        <v>0</v>
      </c>
      <c r="E469" s="195">
        <f>димвенканали!E469</f>
        <v>0</v>
      </c>
      <c r="F469" s="195">
        <f t="shared" si="59"/>
        <v>3555.9</v>
      </c>
      <c r="G469" s="195">
        <v>1459</v>
      </c>
      <c r="H469" s="282">
        <v>1459</v>
      </c>
      <c r="I469" s="209">
        <f t="shared" si="64"/>
        <v>0.48633333333333334</v>
      </c>
      <c r="J469" s="209">
        <f t="shared" si="60"/>
        <v>2082.2118500000001</v>
      </c>
      <c r="K469" s="202">
        <f t="shared" si="51"/>
        <v>458.08660700000001</v>
      </c>
      <c r="L469" s="202">
        <v>894.85333333333335</v>
      </c>
      <c r="M469" s="202">
        <v>102.22726666666667</v>
      </c>
      <c r="N469" s="202">
        <f t="shared" si="61"/>
        <v>3537.3790570000006</v>
      </c>
      <c r="O469" s="217">
        <f t="shared" si="62"/>
        <v>0.99479148935571882</v>
      </c>
    </row>
    <row r="470" spans="1:15" x14ac:dyDescent="0.35">
      <c r="A470" s="216">
        <f t="shared" si="63"/>
        <v>8</v>
      </c>
      <c r="B470" s="182" t="s">
        <v>1707</v>
      </c>
      <c r="C470" s="195">
        <f>димвенканали!C470</f>
        <v>3656</v>
      </c>
      <c r="D470" s="195">
        <f>димвенканали!D470</f>
        <v>0</v>
      </c>
      <c r="E470" s="195">
        <f>димвенканали!E470</f>
        <v>0</v>
      </c>
      <c r="F470" s="195">
        <f t="shared" si="59"/>
        <v>3656</v>
      </c>
      <c r="G470" s="195">
        <v>1285</v>
      </c>
      <c r="H470" s="282">
        <v>1285</v>
      </c>
      <c r="I470" s="209">
        <f t="shared" si="64"/>
        <v>0.42833333333333334</v>
      </c>
      <c r="J470" s="209">
        <f t="shared" si="60"/>
        <v>1833.8877499999999</v>
      </c>
      <c r="K470" s="202">
        <f t="shared" si="51"/>
        <v>403.45530499999995</v>
      </c>
      <c r="L470" s="202">
        <v>788.13333333333333</v>
      </c>
      <c r="M470" s="202">
        <v>90.035666666666657</v>
      </c>
      <c r="N470" s="202">
        <f t="shared" si="61"/>
        <v>3115.5120549999997</v>
      </c>
      <c r="O470" s="217">
        <f t="shared" si="62"/>
        <v>0.85216412882932158</v>
      </c>
    </row>
    <row r="471" spans="1:15" x14ac:dyDescent="0.35">
      <c r="A471" s="216">
        <f t="shared" si="63"/>
        <v>9</v>
      </c>
      <c r="B471" s="182" t="s">
        <v>1708</v>
      </c>
      <c r="C471" s="195">
        <f>димвенканали!C471</f>
        <v>2610.1999999999998</v>
      </c>
      <c r="D471" s="195">
        <f>димвенканали!D471</f>
        <v>0</v>
      </c>
      <c r="E471" s="195">
        <f>димвенканали!E471</f>
        <v>0</v>
      </c>
      <c r="F471" s="195">
        <f t="shared" si="59"/>
        <v>2610.1999999999998</v>
      </c>
      <c r="G471" s="195">
        <v>1014</v>
      </c>
      <c r="H471" s="282">
        <v>1014</v>
      </c>
      <c r="I471" s="209">
        <f t="shared" si="64"/>
        <v>0.33800000000000002</v>
      </c>
      <c r="J471" s="209">
        <f t="shared" si="60"/>
        <v>1447.1301000000001</v>
      </c>
      <c r="K471" s="202">
        <f t="shared" si="51"/>
        <v>318.36862200000002</v>
      </c>
      <c r="L471" s="202">
        <v>621.92000000000007</v>
      </c>
      <c r="M471" s="202">
        <v>71.047600000000003</v>
      </c>
      <c r="N471" s="202">
        <f t="shared" si="61"/>
        <v>2458.4663220000002</v>
      </c>
      <c r="O471" s="217">
        <f t="shared" si="62"/>
        <v>0.94186894567466106</v>
      </c>
    </row>
    <row r="472" spans="1:15" x14ac:dyDescent="0.35">
      <c r="A472" s="216">
        <f t="shared" si="63"/>
        <v>10</v>
      </c>
      <c r="B472" s="182" t="s">
        <v>1709</v>
      </c>
      <c r="C472" s="195">
        <f>димвенканали!C472</f>
        <v>3617.86</v>
      </c>
      <c r="D472" s="195">
        <f>димвенканали!D472</f>
        <v>0</v>
      </c>
      <c r="E472" s="195">
        <f>димвенканали!E472</f>
        <v>0</v>
      </c>
      <c r="F472" s="195">
        <f t="shared" si="59"/>
        <v>3617.86</v>
      </c>
      <c r="G472" s="195">
        <v>1493</v>
      </c>
      <c r="H472" s="282">
        <v>1493</v>
      </c>
      <c r="I472" s="209">
        <f t="shared" si="64"/>
        <v>0.49766666666666665</v>
      </c>
      <c r="J472" s="209">
        <f t="shared" si="60"/>
        <v>2130.73495</v>
      </c>
      <c r="K472" s="202">
        <f t="shared" si="51"/>
        <v>468.76168899999999</v>
      </c>
      <c r="L472" s="202">
        <v>915.70666666666659</v>
      </c>
      <c r="M472" s="202">
        <v>104.60953333333333</v>
      </c>
      <c r="N472" s="202">
        <f t="shared" si="61"/>
        <v>3619.8128389999997</v>
      </c>
      <c r="O472" s="217">
        <f t="shared" si="62"/>
        <v>1.0005397773822093</v>
      </c>
    </row>
    <row r="473" spans="1:15" x14ac:dyDescent="0.35">
      <c r="A473" s="216">
        <f t="shared" si="63"/>
        <v>11</v>
      </c>
      <c r="B473" s="182" t="s">
        <v>1710</v>
      </c>
      <c r="C473" s="195">
        <f>димвенканали!C473</f>
        <v>2642.1</v>
      </c>
      <c r="D473" s="195">
        <f>димвенканали!D473</f>
        <v>0</v>
      </c>
      <c r="E473" s="195">
        <f>димвенканали!E473</f>
        <v>0</v>
      </c>
      <c r="F473" s="195">
        <f t="shared" si="59"/>
        <v>2642.1</v>
      </c>
      <c r="G473" s="195">
        <v>1016</v>
      </c>
      <c r="H473" s="282">
        <v>1016</v>
      </c>
      <c r="I473" s="209">
        <f t="shared" si="64"/>
        <v>0.33866666666666667</v>
      </c>
      <c r="J473" s="209">
        <f t="shared" si="60"/>
        <v>1449.9844000000001</v>
      </c>
      <c r="K473" s="202">
        <f t="shared" si="51"/>
        <v>318.99656800000002</v>
      </c>
      <c r="L473" s="202">
        <v>623.14666666666665</v>
      </c>
      <c r="M473" s="202">
        <v>71.187733333333341</v>
      </c>
      <c r="N473" s="202">
        <f t="shared" si="61"/>
        <v>2463.315368</v>
      </c>
      <c r="O473" s="217">
        <f t="shared" si="62"/>
        <v>0.9323323750047311</v>
      </c>
    </row>
    <row r="474" spans="1:15" x14ac:dyDescent="0.35">
      <c r="A474" s="216">
        <f t="shared" si="63"/>
        <v>12</v>
      </c>
      <c r="B474" s="182" t="s">
        <v>1711</v>
      </c>
      <c r="C474" s="195">
        <f>димвенканали!C474</f>
        <v>3623.6</v>
      </c>
      <c r="D474" s="195">
        <f>димвенканали!D474</f>
        <v>0</v>
      </c>
      <c r="E474" s="195">
        <f>димвенканали!E474</f>
        <v>0</v>
      </c>
      <c r="F474" s="195">
        <f t="shared" si="59"/>
        <v>3623.6</v>
      </c>
      <c r="G474" s="195">
        <v>1000</v>
      </c>
      <c r="H474" s="282">
        <v>1000</v>
      </c>
      <c r="I474" s="209">
        <f t="shared" si="64"/>
        <v>0.33333333333333331</v>
      </c>
      <c r="J474" s="209">
        <f t="shared" si="60"/>
        <v>1427.1499999999999</v>
      </c>
      <c r="K474" s="202">
        <f t="shared" si="51"/>
        <v>313.97299999999996</v>
      </c>
      <c r="L474" s="202">
        <v>613.33333333333326</v>
      </c>
      <c r="M474" s="202">
        <v>70.066666666666663</v>
      </c>
      <c r="N474" s="202">
        <f t="shared" si="61"/>
        <v>2424.5229999999997</v>
      </c>
      <c r="O474" s="217">
        <f t="shared" si="62"/>
        <v>0.66909233911027699</v>
      </c>
    </row>
    <row r="475" spans="1:15" x14ac:dyDescent="0.35">
      <c r="A475" s="216">
        <f t="shared" si="63"/>
        <v>13</v>
      </c>
      <c r="B475" s="182" t="s">
        <v>1712</v>
      </c>
      <c r="C475" s="195">
        <f>димвенканали!C475</f>
        <v>3546</v>
      </c>
      <c r="D475" s="195">
        <f>димвенканали!D475</f>
        <v>0</v>
      </c>
      <c r="E475" s="195">
        <f>димвенканали!E475</f>
        <v>0</v>
      </c>
      <c r="F475" s="195">
        <f t="shared" si="59"/>
        <v>3546</v>
      </c>
      <c r="G475" s="195">
        <v>1967</v>
      </c>
      <c r="H475" s="282">
        <v>1967</v>
      </c>
      <c r="I475" s="209">
        <f t="shared" si="64"/>
        <v>0.65566666666666662</v>
      </c>
      <c r="J475" s="209">
        <f t="shared" si="60"/>
        <v>2807.2040499999998</v>
      </c>
      <c r="K475" s="202">
        <f t="shared" si="51"/>
        <v>617.58489099999997</v>
      </c>
      <c r="L475" s="202">
        <v>1206.4266666666665</v>
      </c>
      <c r="M475" s="202">
        <v>137.82113333333331</v>
      </c>
      <c r="N475" s="202">
        <f t="shared" si="61"/>
        <v>4769.036740999999</v>
      </c>
      <c r="O475" s="217">
        <f t="shared" si="62"/>
        <v>1.344906018330513</v>
      </c>
    </row>
    <row r="476" spans="1:15" x14ac:dyDescent="0.35">
      <c r="A476" s="216">
        <f t="shared" si="63"/>
        <v>14</v>
      </c>
      <c r="B476" s="182" t="s">
        <v>1713</v>
      </c>
      <c r="C476" s="195">
        <f>димвенканали!C476</f>
        <v>3543.4</v>
      </c>
      <c r="D476" s="195">
        <f>димвенканали!D476</f>
        <v>0</v>
      </c>
      <c r="E476" s="195">
        <f>димвенканали!E476</f>
        <v>57.8</v>
      </c>
      <c r="F476" s="195">
        <f t="shared" si="59"/>
        <v>3601.2000000000003</v>
      </c>
      <c r="G476" s="195">
        <v>1347</v>
      </c>
      <c r="H476" s="282">
        <v>1347</v>
      </c>
      <c r="I476" s="209">
        <f t="shared" si="64"/>
        <v>0.44900000000000001</v>
      </c>
      <c r="J476" s="209">
        <f t="shared" si="60"/>
        <v>1922.37105</v>
      </c>
      <c r="K476" s="202">
        <f t="shared" si="51"/>
        <v>422.92163099999999</v>
      </c>
      <c r="L476" s="202">
        <v>826.16</v>
      </c>
      <c r="M476" s="202">
        <v>94.379799999999989</v>
      </c>
      <c r="N476" s="202">
        <f t="shared" si="61"/>
        <v>3265.8324809999999</v>
      </c>
      <c r="O476" s="217">
        <f t="shared" si="62"/>
        <v>0.90687339803398859</v>
      </c>
    </row>
    <row r="477" spans="1:15" x14ac:dyDescent="0.35">
      <c r="A477" s="216">
        <f t="shared" si="63"/>
        <v>15</v>
      </c>
      <c r="B477" s="182" t="s">
        <v>1714</v>
      </c>
      <c r="C477" s="195">
        <f>димвенканали!C477</f>
        <v>3591.7</v>
      </c>
      <c r="D477" s="195">
        <f>димвенканали!D477</f>
        <v>0</v>
      </c>
      <c r="E477" s="195">
        <f>димвенканали!E477</f>
        <v>0</v>
      </c>
      <c r="F477" s="195">
        <f t="shared" si="59"/>
        <v>3591.7</v>
      </c>
      <c r="G477" s="195">
        <v>1368</v>
      </c>
      <c r="H477" s="282">
        <v>1368</v>
      </c>
      <c r="I477" s="209">
        <f t="shared" si="64"/>
        <v>0.45600000000000002</v>
      </c>
      <c r="J477" s="209">
        <f t="shared" si="60"/>
        <v>1952.3412000000001</v>
      </c>
      <c r="K477" s="202">
        <f t="shared" si="51"/>
        <v>429.515064</v>
      </c>
      <c r="L477" s="202">
        <v>839.04000000000008</v>
      </c>
      <c r="M477" s="202">
        <v>95.851200000000006</v>
      </c>
      <c r="N477" s="202">
        <f t="shared" si="61"/>
        <v>3316.747464</v>
      </c>
      <c r="O477" s="217">
        <f t="shared" si="62"/>
        <v>0.92344780020603068</v>
      </c>
    </row>
    <row r="478" spans="1:15" x14ac:dyDescent="0.35">
      <c r="A478" s="216">
        <f t="shared" si="63"/>
        <v>16</v>
      </c>
      <c r="B478" s="182" t="s">
        <v>1715</v>
      </c>
      <c r="C478" s="195">
        <f>димвенканали!C478</f>
        <v>3571.9</v>
      </c>
      <c r="D478" s="195">
        <f>димвенканали!D478</f>
        <v>0</v>
      </c>
      <c r="E478" s="195">
        <f>димвенканали!E478</f>
        <v>57.4</v>
      </c>
      <c r="F478" s="195">
        <f t="shared" si="59"/>
        <v>3629.3</v>
      </c>
      <c r="G478" s="195">
        <v>1454</v>
      </c>
      <c r="H478" s="282">
        <v>1454</v>
      </c>
      <c r="I478" s="209">
        <f t="shared" si="64"/>
        <v>0.48466666666666669</v>
      </c>
      <c r="J478" s="209">
        <f t="shared" si="60"/>
        <v>2075.0761000000002</v>
      </c>
      <c r="K478" s="202">
        <f t="shared" si="51"/>
        <v>456.51674200000008</v>
      </c>
      <c r="L478" s="202">
        <v>891.78666666666675</v>
      </c>
      <c r="M478" s="202">
        <v>101.87693333333334</v>
      </c>
      <c r="N478" s="202">
        <f t="shared" si="61"/>
        <v>3525.2564420000008</v>
      </c>
      <c r="O478" s="217">
        <f t="shared" si="62"/>
        <v>0.97133233460998003</v>
      </c>
    </row>
    <row r="479" spans="1:15" x14ac:dyDescent="0.35">
      <c r="A479" s="216">
        <f t="shared" si="63"/>
        <v>17</v>
      </c>
      <c r="B479" s="182" t="s">
        <v>1716</v>
      </c>
      <c r="C479" s="195">
        <f>димвенканали!C479</f>
        <v>3581.9</v>
      </c>
      <c r="D479" s="195">
        <f>димвенканали!D479</f>
        <v>0</v>
      </c>
      <c r="E479" s="195">
        <f>димвенканали!E479</f>
        <v>0</v>
      </c>
      <c r="F479" s="195">
        <f t="shared" si="59"/>
        <v>3581.9</v>
      </c>
      <c r="G479" s="195">
        <v>1105</v>
      </c>
      <c r="H479" s="282">
        <v>1105</v>
      </c>
      <c r="I479" s="209">
        <f t="shared" si="64"/>
        <v>0.36833333333333335</v>
      </c>
      <c r="J479" s="209">
        <f t="shared" si="60"/>
        <v>1577.0007499999999</v>
      </c>
      <c r="K479" s="202">
        <f t="shared" si="51"/>
        <v>346.94016499999998</v>
      </c>
      <c r="L479" s="202">
        <v>677.73333333333335</v>
      </c>
      <c r="M479" s="202">
        <v>77.423666666666662</v>
      </c>
      <c r="N479" s="202">
        <f t="shared" si="61"/>
        <v>2679.0979149999998</v>
      </c>
      <c r="O479" s="217">
        <f t="shared" si="62"/>
        <v>0.74795441385856665</v>
      </c>
    </row>
    <row r="480" spans="1:15" x14ac:dyDescent="0.35">
      <c r="A480" s="216">
        <f t="shared" si="63"/>
        <v>18</v>
      </c>
      <c r="B480" s="182" t="s">
        <v>1717</v>
      </c>
      <c r="C480" s="195">
        <f>димвенканали!C480</f>
        <v>2591.9</v>
      </c>
      <c r="D480" s="195">
        <f>димвенканали!D480</f>
        <v>0</v>
      </c>
      <c r="E480" s="195">
        <f>димвенканали!E480</f>
        <v>370.7</v>
      </c>
      <c r="F480" s="195">
        <f t="shared" si="59"/>
        <v>2962.6</v>
      </c>
      <c r="G480" s="195">
        <v>1023</v>
      </c>
      <c r="H480" s="282">
        <v>1023</v>
      </c>
      <c r="I480" s="209">
        <f t="shared" si="64"/>
        <v>0.34100000000000003</v>
      </c>
      <c r="J480" s="209">
        <f t="shared" si="60"/>
        <v>1459.9744499999999</v>
      </c>
      <c r="K480" s="202">
        <f t="shared" si="51"/>
        <v>321.19437899999997</v>
      </c>
      <c r="L480" s="202">
        <v>627.44000000000005</v>
      </c>
      <c r="M480" s="202">
        <v>71.678200000000004</v>
      </c>
      <c r="N480" s="202">
        <f t="shared" si="61"/>
        <v>2480.2870289999996</v>
      </c>
      <c r="O480" s="217">
        <f t="shared" si="62"/>
        <v>0.83719942921757906</v>
      </c>
    </row>
    <row r="481" spans="1:15" x14ac:dyDescent="0.35">
      <c r="A481" s="216">
        <f t="shared" si="63"/>
        <v>19</v>
      </c>
      <c r="B481" s="182" t="s">
        <v>1718</v>
      </c>
      <c r="C481" s="195">
        <f>димвенканали!C481</f>
        <v>3090.3</v>
      </c>
      <c r="D481" s="195">
        <f>димвенканали!D481</f>
        <v>41.2</v>
      </c>
      <c r="E481" s="195">
        <f>димвенканали!E481</f>
        <v>0</v>
      </c>
      <c r="F481" s="195">
        <f t="shared" si="59"/>
        <v>3131.5</v>
      </c>
      <c r="G481" s="195">
        <v>1345</v>
      </c>
      <c r="H481" s="282">
        <v>1345</v>
      </c>
      <c r="I481" s="209">
        <f t="shared" si="64"/>
        <v>0.44833333333333331</v>
      </c>
      <c r="J481" s="209">
        <f t="shared" si="60"/>
        <v>1919.5167499999998</v>
      </c>
      <c r="K481" s="202">
        <f t="shared" si="51"/>
        <v>422.29368499999993</v>
      </c>
      <c r="L481" s="202">
        <v>824.93333333333328</v>
      </c>
      <c r="M481" s="202">
        <v>94.23966666666665</v>
      </c>
      <c r="N481" s="202">
        <f t="shared" si="61"/>
        <v>3260.9834350000001</v>
      </c>
      <c r="O481" s="217">
        <f t="shared" si="62"/>
        <v>1.0413486939166534</v>
      </c>
    </row>
    <row r="482" spans="1:15" x14ac:dyDescent="0.35">
      <c r="A482" s="216">
        <f t="shared" si="63"/>
        <v>20</v>
      </c>
      <c r="B482" s="182" t="s">
        <v>1719</v>
      </c>
      <c r="C482" s="195">
        <f>димвенканали!C482</f>
        <v>2797.7</v>
      </c>
      <c r="D482" s="195">
        <f>димвенканали!D482</f>
        <v>0</v>
      </c>
      <c r="E482" s="195">
        <f>димвенканали!E482</f>
        <v>0</v>
      </c>
      <c r="F482" s="195">
        <f t="shared" si="59"/>
        <v>2797.7</v>
      </c>
      <c r="G482" s="195">
        <v>1004</v>
      </c>
      <c r="H482" s="282">
        <v>1004</v>
      </c>
      <c r="I482" s="209">
        <f t="shared" si="64"/>
        <v>0.33466666666666667</v>
      </c>
      <c r="J482" s="209">
        <f t="shared" si="60"/>
        <v>1432.8586</v>
      </c>
      <c r="K482" s="202">
        <f t="shared" si="51"/>
        <v>315.22889200000003</v>
      </c>
      <c r="L482" s="202">
        <v>615.78666666666663</v>
      </c>
      <c r="M482" s="202">
        <v>70.34693333333334</v>
      </c>
      <c r="N482" s="202">
        <f t="shared" si="61"/>
        <v>2434.2210919999998</v>
      </c>
      <c r="O482" s="217">
        <f t="shared" si="62"/>
        <v>0.8700793837795332</v>
      </c>
    </row>
    <row r="483" spans="1:15" x14ac:dyDescent="0.35">
      <c r="A483" s="216">
        <f t="shared" si="63"/>
        <v>21</v>
      </c>
      <c r="B483" s="182" t="s">
        <v>1720</v>
      </c>
      <c r="C483" s="195">
        <f>димвенканали!C483</f>
        <v>2617</v>
      </c>
      <c r="D483" s="195">
        <f>димвенканали!D483</f>
        <v>0</v>
      </c>
      <c r="E483" s="195">
        <f>димвенканали!E483</f>
        <v>0</v>
      </c>
      <c r="F483" s="195">
        <f t="shared" si="59"/>
        <v>2617</v>
      </c>
      <c r="G483" s="195">
        <v>1105</v>
      </c>
      <c r="H483" s="282">
        <v>1105</v>
      </c>
      <c r="I483" s="209">
        <f t="shared" si="64"/>
        <v>0.36833333333333335</v>
      </c>
      <c r="J483" s="209">
        <f t="shared" si="60"/>
        <v>1577.0007499999999</v>
      </c>
      <c r="K483" s="202">
        <f t="shared" si="51"/>
        <v>346.94016499999998</v>
      </c>
      <c r="L483" s="202">
        <v>677.73333333333335</v>
      </c>
      <c r="M483" s="202">
        <v>77.423666666666662</v>
      </c>
      <c r="N483" s="202">
        <f t="shared" si="61"/>
        <v>2679.0979149999998</v>
      </c>
      <c r="O483" s="217">
        <f t="shared" si="62"/>
        <v>1.0237286645013373</v>
      </c>
    </row>
    <row r="484" spans="1:15" x14ac:dyDescent="0.35">
      <c r="A484" s="216">
        <f t="shared" si="63"/>
        <v>22</v>
      </c>
      <c r="B484" s="182" t="s">
        <v>1721</v>
      </c>
      <c r="C484" s="195">
        <f>димвенканали!C484</f>
        <v>3127.7</v>
      </c>
      <c r="D484" s="195">
        <f>димвенканали!D484</f>
        <v>0</v>
      </c>
      <c r="E484" s="195">
        <f>димвенканали!E484</f>
        <v>0</v>
      </c>
      <c r="F484" s="195">
        <f t="shared" si="59"/>
        <v>3127.7</v>
      </c>
      <c r="G484" s="195">
        <v>752</v>
      </c>
      <c r="H484" s="282">
        <v>752</v>
      </c>
      <c r="I484" s="209">
        <f t="shared" si="64"/>
        <v>0.25066666666666665</v>
      </c>
      <c r="J484" s="209">
        <f t="shared" si="60"/>
        <v>1073.2167999999999</v>
      </c>
      <c r="K484" s="202">
        <f t="shared" si="51"/>
        <v>236.10769599999998</v>
      </c>
      <c r="L484" s="202">
        <v>461.22666666666663</v>
      </c>
      <c r="M484" s="202">
        <v>52.690133333333328</v>
      </c>
      <c r="N484" s="202">
        <f t="shared" si="61"/>
        <v>1823.2412959999999</v>
      </c>
      <c r="O484" s="217">
        <f t="shared" si="62"/>
        <v>0.58293356012405284</v>
      </c>
    </row>
    <row r="485" spans="1:15" x14ac:dyDescent="0.35">
      <c r="A485" s="216">
        <f t="shared" si="63"/>
        <v>23</v>
      </c>
      <c r="B485" s="182" t="s">
        <v>1722</v>
      </c>
      <c r="C485" s="195">
        <f>димвенканали!C485</f>
        <v>6480.4</v>
      </c>
      <c r="D485" s="195">
        <f>димвенканали!D485</f>
        <v>0</v>
      </c>
      <c r="E485" s="195">
        <f>димвенканали!E485</f>
        <v>0</v>
      </c>
      <c r="F485" s="195">
        <f t="shared" si="59"/>
        <v>6480.4</v>
      </c>
      <c r="G485" s="195">
        <v>2551</v>
      </c>
      <c r="H485" s="282">
        <v>2551</v>
      </c>
      <c r="I485" s="209">
        <f t="shared" si="64"/>
        <v>0.85033333333333339</v>
      </c>
      <c r="J485" s="209">
        <f t="shared" si="60"/>
        <v>3640.6596500000001</v>
      </c>
      <c r="K485" s="202">
        <f t="shared" si="51"/>
        <v>800.94512299999997</v>
      </c>
      <c r="L485" s="202">
        <v>1564.6133333333335</v>
      </c>
      <c r="M485" s="202">
        <v>178.74006666666668</v>
      </c>
      <c r="N485" s="202">
        <f t="shared" si="61"/>
        <v>6184.958173</v>
      </c>
      <c r="O485" s="217">
        <f t="shared" si="62"/>
        <v>0.95440993966421828</v>
      </c>
    </row>
    <row r="486" spans="1:15" x14ac:dyDescent="0.35">
      <c r="A486" s="216">
        <f t="shared" si="63"/>
        <v>24</v>
      </c>
      <c r="B486" s="182" t="s">
        <v>1183</v>
      </c>
      <c r="C486" s="195">
        <f>димвенканали!C486</f>
        <v>1923</v>
      </c>
      <c r="D486" s="195">
        <f>димвенканали!D486</f>
        <v>0</v>
      </c>
      <c r="E486" s="195">
        <f>димвенканали!E486</f>
        <v>0</v>
      </c>
      <c r="F486" s="195">
        <f t="shared" si="59"/>
        <v>1923</v>
      </c>
      <c r="G486" s="195">
        <v>706</v>
      </c>
      <c r="H486" s="282">
        <v>706</v>
      </c>
      <c r="I486" s="209">
        <f t="shared" si="64"/>
        <v>0.23533333333333334</v>
      </c>
      <c r="J486" s="209">
        <f t="shared" si="60"/>
        <v>1007.5679</v>
      </c>
      <c r="K486" s="202">
        <f t="shared" si="51"/>
        <v>221.66493800000001</v>
      </c>
      <c r="L486" s="202">
        <v>433.01333333333332</v>
      </c>
      <c r="M486" s="202">
        <v>49.467066666666668</v>
      </c>
      <c r="N486" s="202">
        <f t="shared" si="61"/>
        <v>1711.7132379999998</v>
      </c>
      <c r="O486" s="217">
        <f t="shared" si="62"/>
        <v>0.8901264888195527</v>
      </c>
    </row>
    <row r="487" spans="1:15" x14ac:dyDescent="0.35">
      <c r="A487" s="216">
        <f t="shared" si="63"/>
        <v>25</v>
      </c>
      <c r="B487" s="182" t="s">
        <v>1723</v>
      </c>
      <c r="C487" s="195">
        <f>димвенканали!C487</f>
        <v>176.3</v>
      </c>
      <c r="D487" s="195">
        <f>димвенканали!D487</f>
        <v>0</v>
      </c>
      <c r="E487" s="195">
        <f>димвенканали!E487</f>
        <v>0</v>
      </c>
      <c r="F487" s="195">
        <f t="shared" si="59"/>
        <v>176.3</v>
      </c>
      <c r="G487" s="195">
        <v>0</v>
      </c>
      <c r="H487" s="282">
        <v>0</v>
      </c>
      <c r="I487" s="209">
        <f t="shared" si="64"/>
        <v>0</v>
      </c>
      <c r="J487" s="209">
        <f t="shared" si="60"/>
        <v>0</v>
      </c>
      <c r="K487" s="202">
        <f t="shared" si="51"/>
        <v>0</v>
      </c>
      <c r="L487" s="202">
        <v>0</v>
      </c>
      <c r="M487" s="202">
        <v>0</v>
      </c>
      <c r="N487" s="202">
        <f t="shared" si="61"/>
        <v>0</v>
      </c>
      <c r="O487" s="217">
        <f t="shared" si="62"/>
        <v>0</v>
      </c>
    </row>
    <row r="488" spans="1:15" x14ac:dyDescent="0.35">
      <c r="A488" s="216">
        <f t="shared" si="63"/>
        <v>26</v>
      </c>
      <c r="B488" s="182" t="s">
        <v>1724</v>
      </c>
      <c r="C488" s="195">
        <f>димвенканали!C488</f>
        <v>3576.1</v>
      </c>
      <c r="D488" s="195">
        <f>димвенканали!D488</f>
        <v>0</v>
      </c>
      <c r="E488" s="195">
        <f>димвенканали!E488</f>
        <v>0</v>
      </c>
      <c r="F488" s="195">
        <f t="shared" si="59"/>
        <v>3576.1</v>
      </c>
      <c r="G488" s="195">
        <v>1707</v>
      </c>
      <c r="H488" s="282">
        <v>1707</v>
      </c>
      <c r="I488" s="209">
        <f t="shared" si="64"/>
        <v>0.56899999999999995</v>
      </c>
      <c r="J488" s="209">
        <f t="shared" si="60"/>
        <v>2436.1450499999996</v>
      </c>
      <c r="K488" s="202">
        <f t="shared" si="51"/>
        <v>535.95191099999988</v>
      </c>
      <c r="L488" s="202">
        <v>1046.9599999999998</v>
      </c>
      <c r="M488" s="202">
        <v>119.60379999999999</v>
      </c>
      <c r="N488" s="202">
        <f t="shared" si="61"/>
        <v>4138.6607609999992</v>
      </c>
      <c r="O488" s="217">
        <f t="shared" si="62"/>
        <v>1.1573112499650455</v>
      </c>
    </row>
    <row r="489" spans="1:15" x14ac:dyDescent="0.35">
      <c r="A489" s="216">
        <f t="shared" si="63"/>
        <v>27</v>
      </c>
      <c r="B489" s="182" t="s">
        <v>1725</v>
      </c>
      <c r="C489" s="195">
        <f>димвенканали!C489</f>
        <v>1071.5</v>
      </c>
      <c r="D489" s="195">
        <f>димвенканали!D489</f>
        <v>0</v>
      </c>
      <c r="E489" s="195">
        <f>димвенканали!E489</f>
        <v>0</v>
      </c>
      <c r="F489" s="195">
        <f t="shared" si="59"/>
        <v>1071.5</v>
      </c>
      <c r="G489" s="195">
        <v>489</v>
      </c>
      <c r="H489" s="282">
        <v>489</v>
      </c>
      <c r="I489" s="209">
        <f t="shared" si="64"/>
        <v>0.16300000000000001</v>
      </c>
      <c r="J489" s="209">
        <f t="shared" si="60"/>
        <v>697.87635</v>
      </c>
      <c r="K489" s="202">
        <f t="shared" si="51"/>
        <v>153.53279699999999</v>
      </c>
      <c r="L489" s="202">
        <v>299.92</v>
      </c>
      <c r="M489" s="202">
        <v>34.262599999999999</v>
      </c>
      <c r="N489" s="202">
        <f t="shared" si="61"/>
        <v>1185.5917469999999</v>
      </c>
      <c r="O489" s="217">
        <f t="shared" si="62"/>
        <v>1.1064785319645356</v>
      </c>
    </row>
    <row r="490" spans="1:15" x14ac:dyDescent="0.35">
      <c r="A490" s="216">
        <f t="shared" si="63"/>
        <v>28</v>
      </c>
      <c r="B490" s="182" t="s">
        <v>1726</v>
      </c>
      <c r="C490" s="195">
        <f>димвенканали!C490</f>
        <v>218</v>
      </c>
      <c r="D490" s="195">
        <f>димвенканали!D490</f>
        <v>0</v>
      </c>
      <c r="E490" s="195">
        <f>димвенканали!E490</f>
        <v>0</v>
      </c>
      <c r="F490" s="195">
        <f t="shared" si="59"/>
        <v>218</v>
      </c>
      <c r="G490" s="195">
        <v>98</v>
      </c>
      <c r="H490" s="282">
        <v>98</v>
      </c>
      <c r="I490" s="209">
        <f t="shared" si="64"/>
        <v>3.2666666666666663E-2</v>
      </c>
      <c r="J490" s="209">
        <f t="shared" si="60"/>
        <v>139.86069999999998</v>
      </c>
      <c r="K490" s="202">
        <f t="shared" si="51"/>
        <v>30.769353999999996</v>
      </c>
      <c r="L490" s="202">
        <v>60.106666666666662</v>
      </c>
      <c r="M490" s="202">
        <v>6.866533333333332</v>
      </c>
      <c r="N490" s="202">
        <f t="shared" si="61"/>
        <v>237.60325399999996</v>
      </c>
      <c r="O490" s="217">
        <f t="shared" si="62"/>
        <v>1.0899231834862384</v>
      </c>
    </row>
    <row r="491" spans="1:15" x14ac:dyDescent="0.35">
      <c r="A491" s="216">
        <f t="shared" si="63"/>
        <v>29</v>
      </c>
      <c r="B491" s="182" t="s">
        <v>1727</v>
      </c>
      <c r="C491" s="195">
        <f>димвенканали!C491</f>
        <v>168.8</v>
      </c>
      <c r="D491" s="195">
        <f>димвенканали!D491</f>
        <v>0</v>
      </c>
      <c r="E491" s="195">
        <f>димвенканали!E491</f>
        <v>55.6</v>
      </c>
      <c r="F491" s="195">
        <f t="shared" si="59"/>
        <v>224.4</v>
      </c>
      <c r="G491" s="195">
        <v>92</v>
      </c>
      <c r="H491" s="282">
        <v>92</v>
      </c>
      <c r="I491" s="209">
        <f t="shared" si="64"/>
        <v>3.0666666666666665E-2</v>
      </c>
      <c r="J491" s="209">
        <f t="shared" si="60"/>
        <v>131.2978</v>
      </c>
      <c r="K491" s="202">
        <f t="shared" si="51"/>
        <v>28.885515999999999</v>
      </c>
      <c r="L491" s="202">
        <v>56.426666666666662</v>
      </c>
      <c r="M491" s="202">
        <v>6.4461333333333322</v>
      </c>
      <c r="N491" s="202">
        <f t="shared" si="61"/>
        <v>223.056116</v>
      </c>
      <c r="O491" s="217">
        <f t="shared" si="62"/>
        <v>0.99401121212121213</v>
      </c>
    </row>
    <row r="492" spans="1:15" x14ac:dyDescent="0.35">
      <c r="A492" s="216">
        <f t="shared" si="63"/>
        <v>30</v>
      </c>
      <c r="B492" s="182" t="s">
        <v>1728</v>
      </c>
      <c r="C492" s="195">
        <f>димвенканали!C492</f>
        <v>790.7</v>
      </c>
      <c r="D492" s="195">
        <f>димвенканали!D492</f>
        <v>0</v>
      </c>
      <c r="E492" s="195">
        <f>димвенканали!E492</f>
        <v>0</v>
      </c>
      <c r="F492" s="195">
        <f t="shared" si="59"/>
        <v>790.7</v>
      </c>
      <c r="G492" s="195">
        <v>359</v>
      </c>
      <c r="H492" s="282">
        <v>359</v>
      </c>
      <c r="I492" s="209">
        <f t="shared" si="64"/>
        <v>0.11966666666666667</v>
      </c>
      <c r="J492" s="209">
        <f t="shared" si="60"/>
        <v>512.34685000000002</v>
      </c>
      <c r="K492" s="202">
        <f t="shared" si="51"/>
        <v>112.716307</v>
      </c>
      <c r="L492" s="202">
        <v>220.18666666666667</v>
      </c>
      <c r="M492" s="202">
        <v>25.153933333333335</v>
      </c>
      <c r="N492" s="202">
        <f t="shared" si="61"/>
        <v>870.40375700000016</v>
      </c>
      <c r="O492" s="217">
        <f t="shared" si="62"/>
        <v>1.1008015138484888</v>
      </c>
    </row>
    <row r="493" spans="1:15" x14ac:dyDescent="0.35">
      <c r="A493" s="216">
        <f t="shared" si="63"/>
        <v>31</v>
      </c>
      <c r="B493" s="182" t="s">
        <v>1729</v>
      </c>
      <c r="C493" s="195">
        <f>димвенканали!C493</f>
        <v>357.5</v>
      </c>
      <c r="D493" s="195">
        <f>димвенканали!D493</f>
        <v>0</v>
      </c>
      <c r="E493" s="195">
        <f>димвенканали!E493</f>
        <v>0</v>
      </c>
      <c r="F493" s="195">
        <f t="shared" si="59"/>
        <v>357.5</v>
      </c>
      <c r="G493" s="195">
        <v>164</v>
      </c>
      <c r="H493" s="282">
        <v>164</v>
      </c>
      <c r="I493" s="209">
        <f t="shared" si="64"/>
        <v>5.4666666666666669E-2</v>
      </c>
      <c r="J493" s="209">
        <f t="shared" si="60"/>
        <v>234.05260000000001</v>
      </c>
      <c r="K493" s="202">
        <f t="shared" si="51"/>
        <v>51.491572000000005</v>
      </c>
      <c r="L493" s="202">
        <v>100.58666666666667</v>
      </c>
      <c r="M493" s="202">
        <v>11.490933333333333</v>
      </c>
      <c r="N493" s="202">
        <f t="shared" si="61"/>
        <v>397.62177200000002</v>
      </c>
      <c r="O493" s="217">
        <f t="shared" si="62"/>
        <v>1.112228732867133</v>
      </c>
    </row>
    <row r="494" spans="1:15" x14ac:dyDescent="0.35">
      <c r="A494" s="216">
        <f t="shared" si="63"/>
        <v>32</v>
      </c>
      <c r="B494" s="182" t="s">
        <v>1730</v>
      </c>
      <c r="C494" s="195">
        <f>димвенканали!C494</f>
        <v>614.74</v>
      </c>
      <c r="D494" s="195">
        <f>димвенканали!D494</f>
        <v>0</v>
      </c>
      <c r="E494" s="195">
        <f>димвенканали!E494</f>
        <v>0</v>
      </c>
      <c r="F494" s="195">
        <f t="shared" si="59"/>
        <v>614.74</v>
      </c>
      <c r="G494" s="195">
        <v>281</v>
      </c>
      <c r="H494" s="282">
        <v>281</v>
      </c>
      <c r="I494" s="209">
        <f t="shared" si="64"/>
        <v>9.3666666666666662E-2</v>
      </c>
      <c r="J494" s="209">
        <f t="shared" si="60"/>
        <v>401.02914999999996</v>
      </c>
      <c r="K494" s="202">
        <f t="shared" si="51"/>
        <v>88.226412999999994</v>
      </c>
      <c r="L494" s="202">
        <v>172.34666666666666</v>
      </c>
      <c r="M494" s="202">
        <v>19.688733333333332</v>
      </c>
      <c r="N494" s="202">
        <f t="shared" ref="N494:N523" si="65">J494+K494+L494+M494</f>
        <v>681.29096299999992</v>
      </c>
      <c r="O494" s="217">
        <f t="shared" ref="O494:O523" si="66">N494/F494</f>
        <v>1.108258715879884</v>
      </c>
    </row>
    <row r="495" spans="1:15" x14ac:dyDescent="0.35">
      <c r="A495" s="216">
        <f t="shared" si="63"/>
        <v>33</v>
      </c>
      <c r="B495" s="182" t="s">
        <v>1731</v>
      </c>
      <c r="C495" s="195">
        <f>димвенканали!C495</f>
        <v>627.29999999999995</v>
      </c>
      <c r="D495" s="195">
        <f>димвенканали!D495</f>
        <v>0</v>
      </c>
      <c r="E495" s="195">
        <f>димвенканали!E495</f>
        <v>0</v>
      </c>
      <c r="F495" s="195">
        <f t="shared" si="59"/>
        <v>627.29999999999995</v>
      </c>
      <c r="G495" s="195">
        <v>286</v>
      </c>
      <c r="H495" s="282">
        <v>286</v>
      </c>
      <c r="I495" s="209">
        <f t="shared" si="64"/>
        <v>9.5333333333333339E-2</v>
      </c>
      <c r="J495" s="209">
        <f t="shared" si="60"/>
        <v>408.16489999999999</v>
      </c>
      <c r="K495" s="202">
        <f t="shared" si="51"/>
        <v>89.796278000000001</v>
      </c>
      <c r="L495" s="202">
        <v>175.41333333333336</v>
      </c>
      <c r="M495" s="202">
        <v>20.03906666666667</v>
      </c>
      <c r="N495" s="202">
        <f t="shared" si="65"/>
        <v>693.41357800000014</v>
      </c>
      <c r="O495" s="217">
        <f t="shared" si="66"/>
        <v>1.1053938753387538</v>
      </c>
    </row>
    <row r="496" spans="1:15" x14ac:dyDescent="0.35">
      <c r="A496" s="216">
        <f t="shared" si="63"/>
        <v>34</v>
      </c>
      <c r="B496" s="276" t="s">
        <v>1732</v>
      </c>
      <c r="C496" s="195">
        <f>димвенканали!C496</f>
        <v>268.60000000000002</v>
      </c>
      <c r="D496" s="195">
        <f>димвенканали!D496</f>
        <v>0</v>
      </c>
      <c r="E496" s="195">
        <f>димвенканали!E496</f>
        <v>0</v>
      </c>
      <c r="F496" s="195">
        <f t="shared" si="59"/>
        <v>268.60000000000002</v>
      </c>
      <c r="G496" s="195">
        <v>123</v>
      </c>
      <c r="H496" s="282">
        <v>0</v>
      </c>
      <c r="I496" s="209">
        <f t="shared" si="64"/>
        <v>0</v>
      </c>
      <c r="J496" s="209">
        <f t="shared" si="60"/>
        <v>0</v>
      </c>
      <c r="K496" s="202">
        <f t="shared" si="51"/>
        <v>0</v>
      </c>
      <c r="L496" s="202">
        <v>0</v>
      </c>
      <c r="M496" s="202">
        <v>0</v>
      </c>
      <c r="N496" s="202">
        <f t="shared" si="65"/>
        <v>0</v>
      </c>
      <c r="O496" s="217">
        <f t="shared" si="66"/>
        <v>0</v>
      </c>
    </row>
    <row r="497" spans="1:15" x14ac:dyDescent="0.35">
      <c r="A497" s="216">
        <f t="shared" si="63"/>
        <v>35</v>
      </c>
      <c r="B497" s="182" t="s">
        <v>1733</v>
      </c>
      <c r="C497" s="195">
        <f>димвенканали!C497</f>
        <v>2427.3000000000002</v>
      </c>
      <c r="D497" s="195">
        <f>димвенканали!D497</f>
        <v>5.6</v>
      </c>
      <c r="E497" s="195">
        <f>димвенканали!E497</f>
        <v>0</v>
      </c>
      <c r="F497" s="195">
        <f t="shared" si="59"/>
        <v>2432.9</v>
      </c>
      <c r="G497" s="195">
        <v>1180</v>
      </c>
      <c r="H497" s="282">
        <v>1180</v>
      </c>
      <c r="I497" s="209">
        <f t="shared" si="64"/>
        <v>0.39333333333333331</v>
      </c>
      <c r="J497" s="209">
        <f t="shared" si="60"/>
        <v>1684.0369999999998</v>
      </c>
      <c r="K497" s="202">
        <f t="shared" si="51"/>
        <v>370.48813999999999</v>
      </c>
      <c r="L497" s="202">
        <v>723.73333333333335</v>
      </c>
      <c r="M497" s="202">
        <v>82.678666666666658</v>
      </c>
      <c r="N497" s="202">
        <f t="shared" si="65"/>
        <v>2860.93714</v>
      </c>
      <c r="O497" s="217">
        <f t="shared" si="66"/>
        <v>1.1759370052201077</v>
      </c>
    </row>
    <row r="498" spans="1:15" x14ac:dyDescent="0.35">
      <c r="A498" s="216">
        <f t="shared" si="63"/>
        <v>36</v>
      </c>
      <c r="B498" s="182" t="s">
        <v>1734</v>
      </c>
      <c r="C498" s="195">
        <f>димвенканали!C498</f>
        <v>2587.4</v>
      </c>
      <c r="D498" s="195">
        <f>димвенканали!D498</f>
        <v>0</v>
      </c>
      <c r="E498" s="195">
        <f>димвенканали!E498</f>
        <v>0</v>
      </c>
      <c r="F498" s="195">
        <f t="shared" si="59"/>
        <v>2587.4</v>
      </c>
      <c r="G498" s="195">
        <v>1002</v>
      </c>
      <c r="H498" s="282">
        <v>1002</v>
      </c>
      <c r="I498" s="209">
        <f t="shared" si="64"/>
        <v>0.33400000000000002</v>
      </c>
      <c r="J498" s="209">
        <f t="shared" si="60"/>
        <v>1430.0043000000001</v>
      </c>
      <c r="K498" s="202">
        <f t="shared" si="51"/>
        <v>314.60094600000002</v>
      </c>
      <c r="L498" s="202">
        <v>614.56000000000006</v>
      </c>
      <c r="M498" s="202">
        <v>70.206800000000001</v>
      </c>
      <c r="N498" s="202">
        <f t="shared" si="65"/>
        <v>2429.372046</v>
      </c>
      <c r="O498" s="217">
        <f t="shared" si="66"/>
        <v>0.93892403416557157</v>
      </c>
    </row>
    <row r="499" spans="1:15" x14ac:dyDescent="0.35">
      <c r="A499" s="216">
        <f t="shared" si="63"/>
        <v>37</v>
      </c>
      <c r="B499" s="182" t="s">
        <v>1735</v>
      </c>
      <c r="C499" s="195">
        <f>димвенканали!C499</f>
        <v>2744.2</v>
      </c>
      <c r="D499" s="195">
        <f>димвенканали!D499</f>
        <v>0</v>
      </c>
      <c r="E499" s="195">
        <f>димвенканали!E499</f>
        <v>0</v>
      </c>
      <c r="F499" s="195">
        <f t="shared" si="59"/>
        <v>2744.2</v>
      </c>
      <c r="G499" s="195">
        <v>1099</v>
      </c>
      <c r="H499" s="282">
        <v>1099</v>
      </c>
      <c r="I499" s="209">
        <f t="shared" si="64"/>
        <v>0.36633333333333334</v>
      </c>
      <c r="J499" s="209">
        <f t="shared" si="60"/>
        <v>1568.43785</v>
      </c>
      <c r="K499" s="202">
        <f t="shared" ref="K499:K555" si="67">J499*0.22</f>
        <v>345.05632700000001</v>
      </c>
      <c r="L499" s="202">
        <v>674.0533333333334</v>
      </c>
      <c r="M499" s="202">
        <v>77.003266666666661</v>
      </c>
      <c r="N499" s="202">
        <f t="shared" si="65"/>
        <v>2664.5507769999999</v>
      </c>
      <c r="O499" s="217">
        <f t="shared" si="66"/>
        <v>0.97097543072662351</v>
      </c>
    </row>
    <row r="500" spans="1:15" x14ac:dyDescent="0.35">
      <c r="A500" s="216">
        <f t="shared" si="63"/>
        <v>38</v>
      </c>
      <c r="B500" s="182" t="s">
        <v>1736</v>
      </c>
      <c r="C500" s="195">
        <f>димвенканали!C500</f>
        <v>3583.6</v>
      </c>
      <c r="D500" s="195">
        <f>димвенканали!D500</f>
        <v>0</v>
      </c>
      <c r="E500" s="195">
        <f>димвенканали!E500</f>
        <v>0</v>
      </c>
      <c r="F500" s="195">
        <f t="shared" si="59"/>
        <v>3583.6</v>
      </c>
      <c r="G500" s="195">
        <v>1893</v>
      </c>
      <c r="H500" s="282">
        <v>1893</v>
      </c>
      <c r="I500" s="209">
        <f t="shared" si="64"/>
        <v>0.63100000000000001</v>
      </c>
      <c r="J500" s="209">
        <f t="shared" si="60"/>
        <v>2701.5949499999997</v>
      </c>
      <c r="K500" s="202">
        <f t="shared" si="67"/>
        <v>594.35088899999994</v>
      </c>
      <c r="L500" s="202">
        <v>1161.04</v>
      </c>
      <c r="M500" s="202">
        <v>132.6362</v>
      </c>
      <c r="N500" s="202">
        <f t="shared" si="65"/>
        <v>4589.6220389999989</v>
      </c>
      <c r="O500" s="217">
        <f t="shared" si="66"/>
        <v>1.2807294449715367</v>
      </c>
    </row>
    <row r="501" spans="1:15" x14ac:dyDescent="0.35">
      <c r="A501" s="216">
        <f t="shared" si="63"/>
        <v>39</v>
      </c>
      <c r="B501" s="182" t="s">
        <v>1737</v>
      </c>
      <c r="C501" s="195">
        <f>димвенканали!C501</f>
        <v>3561.7</v>
      </c>
      <c r="D501" s="195">
        <f>димвенканали!D501</f>
        <v>0</v>
      </c>
      <c r="E501" s="195">
        <f>димвенканали!E501</f>
        <v>0</v>
      </c>
      <c r="F501" s="195">
        <f t="shared" si="59"/>
        <v>3561.7</v>
      </c>
      <c r="G501" s="195">
        <v>1300</v>
      </c>
      <c r="H501" s="282">
        <v>1300</v>
      </c>
      <c r="I501" s="209">
        <f t="shared" si="64"/>
        <v>0.43333333333333335</v>
      </c>
      <c r="J501" s="209">
        <f t="shared" si="60"/>
        <v>1855.2950000000001</v>
      </c>
      <c r="K501" s="202">
        <f t="shared" si="67"/>
        <v>408.16490000000005</v>
      </c>
      <c r="L501" s="202">
        <v>797.33333333333337</v>
      </c>
      <c r="M501" s="202">
        <v>91.086666666666659</v>
      </c>
      <c r="N501" s="202">
        <f t="shared" si="65"/>
        <v>3151.8799000000004</v>
      </c>
      <c r="O501" s="217">
        <f t="shared" si="66"/>
        <v>0.88493694022517355</v>
      </c>
    </row>
    <row r="502" spans="1:15" x14ac:dyDescent="0.35">
      <c r="A502" s="216">
        <f t="shared" si="63"/>
        <v>40</v>
      </c>
      <c r="B502" s="182" t="s">
        <v>1738</v>
      </c>
      <c r="C502" s="195">
        <f>димвенканали!C502</f>
        <v>3555.5</v>
      </c>
      <c r="D502" s="195">
        <f>димвенканали!D502</f>
        <v>0</v>
      </c>
      <c r="E502" s="195">
        <f>димвенканали!E502</f>
        <v>0</v>
      </c>
      <c r="F502" s="195">
        <f t="shared" si="59"/>
        <v>3555.5</v>
      </c>
      <c r="G502" s="195">
        <v>1316</v>
      </c>
      <c r="H502" s="282">
        <v>1316</v>
      </c>
      <c r="I502" s="209">
        <f t="shared" si="64"/>
        <v>0.43866666666666665</v>
      </c>
      <c r="J502" s="209">
        <f t="shared" si="60"/>
        <v>1878.1293999999998</v>
      </c>
      <c r="K502" s="202">
        <f t="shared" si="67"/>
        <v>413.18846799999994</v>
      </c>
      <c r="L502" s="202">
        <v>807.14666666666665</v>
      </c>
      <c r="M502" s="202">
        <v>92.207733333333323</v>
      </c>
      <c r="N502" s="202">
        <f t="shared" si="65"/>
        <v>3190.6722679999993</v>
      </c>
      <c r="O502" s="217">
        <f t="shared" si="66"/>
        <v>0.89739059710307956</v>
      </c>
    </row>
    <row r="503" spans="1:15" x14ac:dyDescent="0.35">
      <c r="A503" s="216">
        <f t="shared" si="63"/>
        <v>41</v>
      </c>
      <c r="B503" s="182" t="s">
        <v>1739</v>
      </c>
      <c r="C503" s="195">
        <f>димвенканали!C503</f>
        <v>3522.6</v>
      </c>
      <c r="D503" s="195">
        <f>димвенканали!D503</f>
        <v>0</v>
      </c>
      <c r="E503" s="195">
        <f>димвенканали!E503</f>
        <v>30.7</v>
      </c>
      <c r="F503" s="195">
        <f t="shared" si="59"/>
        <v>3553.2999999999997</v>
      </c>
      <c r="G503" s="195">
        <v>1152</v>
      </c>
      <c r="H503" s="282">
        <v>1152</v>
      </c>
      <c r="I503" s="209">
        <f t="shared" si="64"/>
        <v>0.38400000000000001</v>
      </c>
      <c r="J503" s="209">
        <f t="shared" si="60"/>
        <v>1644.0768</v>
      </c>
      <c r="K503" s="202">
        <f t="shared" si="67"/>
        <v>361.69689600000004</v>
      </c>
      <c r="L503" s="202">
        <v>706.56000000000006</v>
      </c>
      <c r="M503" s="202">
        <v>80.716800000000006</v>
      </c>
      <c r="N503" s="202">
        <f t="shared" si="65"/>
        <v>2793.0504960000003</v>
      </c>
      <c r="O503" s="217">
        <f t="shared" si="66"/>
        <v>0.78604409872512893</v>
      </c>
    </row>
    <row r="504" spans="1:15" x14ac:dyDescent="0.35">
      <c r="A504" s="216">
        <f t="shared" si="63"/>
        <v>42</v>
      </c>
      <c r="B504" s="182" t="s">
        <v>1740</v>
      </c>
      <c r="C504" s="195">
        <f>димвенканали!C504</f>
        <v>194.9</v>
      </c>
      <c r="D504" s="195">
        <f>димвенканали!D504</f>
        <v>0</v>
      </c>
      <c r="E504" s="195">
        <f>димвенканали!E504</f>
        <v>0</v>
      </c>
      <c r="F504" s="195">
        <f t="shared" si="59"/>
        <v>194.9</v>
      </c>
      <c r="G504" s="195">
        <v>0</v>
      </c>
      <c r="H504" s="282">
        <v>0</v>
      </c>
      <c r="I504" s="209">
        <f t="shared" si="64"/>
        <v>0</v>
      </c>
      <c r="J504" s="209">
        <f t="shared" si="60"/>
        <v>0</v>
      </c>
      <c r="K504" s="202">
        <f t="shared" si="67"/>
        <v>0</v>
      </c>
      <c r="L504" s="202">
        <v>0</v>
      </c>
      <c r="M504" s="202">
        <v>0</v>
      </c>
      <c r="N504" s="202">
        <f t="shared" si="65"/>
        <v>0</v>
      </c>
      <c r="O504" s="217">
        <f t="shared" si="66"/>
        <v>0</v>
      </c>
    </row>
    <row r="505" spans="1:15" x14ac:dyDescent="0.35">
      <c r="A505" s="216">
        <f t="shared" si="63"/>
        <v>43</v>
      </c>
      <c r="B505" s="182" t="s">
        <v>1741</v>
      </c>
      <c r="C505" s="195">
        <f>димвенканали!C505</f>
        <v>234.1</v>
      </c>
      <c r="D505" s="195">
        <f>димвенканали!D505</f>
        <v>0</v>
      </c>
      <c r="E505" s="195">
        <f>димвенканали!E505</f>
        <v>0</v>
      </c>
      <c r="F505" s="195">
        <f t="shared" si="59"/>
        <v>234.1</v>
      </c>
      <c r="G505" s="195">
        <v>0</v>
      </c>
      <c r="H505" s="282">
        <v>0</v>
      </c>
      <c r="I505" s="209">
        <f t="shared" si="64"/>
        <v>0</v>
      </c>
      <c r="J505" s="209">
        <f t="shared" si="60"/>
        <v>0</v>
      </c>
      <c r="K505" s="202">
        <f t="shared" si="67"/>
        <v>0</v>
      </c>
      <c r="L505" s="202">
        <v>0</v>
      </c>
      <c r="M505" s="202">
        <v>0</v>
      </c>
      <c r="N505" s="202">
        <f t="shared" si="65"/>
        <v>0</v>
      </c>
      <c r="O505" s="217">
        <f t="shared" si="66"/>
        <v>0</v>
      </c>
    </row>
    <row r="506" spans="1:15" x14ac:dyDescent="0.35">
      <c r="A506" s="216">
        <f t="shared" si="63"/>
        <v>44</v>
      </c>
      <c r="B506" s="182" t="s">
        <v>1742</v>
      </c>
      <c r="C506" s="195">
        <f>димвенканали!C506</f>
        <v>3203.3</v>
      </c>
      <c r="D506" s="195">
        <f>димвенканали!D506</f>
        <v>151.30000000000001</v>
      </c>
      <c r="E506" s="195">
        <f>димвенканали!E506</f>
        <v>162.5</v>
      </c>
      <c r="F506" s="195">
        <f t="shared" si="59"/>
        <v>3517.1000000000004</v>
      </c>
      <c r="G506" s="195">
        <v>1267</v>
      </c>
      <c r="H506" s="282">
        <v>1267</v>
      </c>
      <c r="I506" s="209">
        <f t="shared" si="64"/>
        <v>0.42233333333333334</v>
      </c>
      <c r="J506" s="209">
        <f t="shared" si="60"/>
        <v>1808.1990499999999</v>
      </c>
      <c r="K506" s="202">
        <f t="shared" si="67"/>
        <v>397.80379099999999</v>
      </c>
      <c r="L506" s="202">
        <v>777.09333333333336</v>
      </c>
      <c r="M506" s="202">
        <v>88.774466666666655</v>
      </c>
      <c r="N506" s="202">
        <f t="shared" si="65"/>
        <v>3071.870641</v>
      </c>
      <c r="O506" s="217">
        <f t="shared" si="66"/>
        <v>0.87341009382730084</v>
      </c>
    </row>
    <row r="507" spans="1:15" x14ac:dyDescent="0.35">
      <c r="A507" s="216">
        <f t="shared" si="63"/>
        <v>45</v>
      </c>
      <c r="B507" s="182" t="s">
        <v>1743</v>
      </c>
      <c r="C507" s="195">
        <f>димвенканали!C507</f>
        <v>2684.4</v>
      </c>
      <c r="D507" s="195">
        <f>димвенканали!D507</f>
        <v>0</v>
      </c>
      <c r="E507" s="195">
        <f>димвенканали!E507</f>
        <v>0</v>
      </c>
      <c r="F507" s="195">
        <f t="shared" si="59"/>
        <v>2684.4</v>
      </c>
      <c r="G507" s="195">
        <v>1208</v>
      </c>
      <c r="H507" s="282">
        <v>1208</v>
      </c>
      <c r="I507" s="209">
        <f t="shared" si="64"/>
        <v>0.40266666666666667</v>
      </c>
      <c r="J507" s="209">
        <f t="shared" si="60"/>
        <v>1723.9972</v>
      </c>
      <c r="K507" s="202">
        <f t="shared" si="67"/>
        <v>379.27938399999999</v>
      </c>
      <c r="L507" s="202">
        <v>740.90666666666664</v>
      </c>
      <c r="M507" s="202">
        <v>84.640533333333337</v>
      </c>
      <c r="N507" s="202">
        <f t="shared" si="65"/>
        <v>2928.8237840000002</v>
      </c>
      <c r="O507" s="217">
        <f t="shared" si="66"/>
        <v>1.0910534137982417</v>
      </c>
    </row>
    <row r="508" spans="1:15" x14ac:dyDescent="0.35">
      <c r="A508" s="216">
        <f t="shared" si="63"/>
        <v>46</v>
      </c>
      <c r="B508" s="182" t="s">
        <v>1744</v>
      </c>
      <c r="C508" s="195">
        <f>димвенканали!C508</f>
        <v>94</v>
      </c>
      <c r="D508" s="195">
        <f>димвенканали!D508</f>
        <v>0</v>
      </c>
      <c r="E508" s="195">
        <f>димвенканали!E508</f>
        <v>0</v>
      </c>
      <c r="F508" s="195">
        <f t="shared" si="59"/>
        <v>94</v>
      </c>
      <c r="G508" s="195">
        <v>0</v>
      </c>
      <c r="H508" s="282">
        <v>0</v>
      </c>
      <c r="I508" s="209">
        <f t="shared" si="64"/>
        <v>0</v>
      </c>
      <c r="J508" s="209">
        <f t="shared" si="60"/>
        <v>0</v>
      </c>
      <c r="K508" s="202">
        <f t="shared" si="67"/>
        <v>0</v>
      </c>
      <c r="L508" s="202">
        <v>0</v>
      </c>
      <c r="M508" s="202">
        <v>0</v>
      </c>
      <c r="N508" s="202">
        <f t="shared" si="65"/>
        <v>0</v>
      </c>
      <c r="O508" s="217">
        <f t="shared" si="66"/>
        <v>0</v>
      </c>
    </row>
    <row r="509" spans="1:15" x14ac:dyDescent="0.35">
      <c r="A509" s="216">
        <f t="shared" si="63"/>
        <v>47</v>
      </c>
      <c r="B509" s="182" t="s">
        <v>1745</v>
      </c>
      <c r="C509" s="195">
        <f>димвенканали!C509</f>
        <v>188.4</v>
      </c>
      <c r="D509" s="195">
        <f>димвенканали!D509</f>
        <v>34.299999999999997</v>
      </c>
      <c r="E509" s="195">
        <f>димвенканали!E509</f>
        <v>0</v>
      </c>
      <c r="F509" s="195">
        <f t="shared" si="59"/>
        <v>222.7</v>
      </c>
      <c r="G509" s="195">
        <v>0</v>
      </c>
      <c r="H509" s="282">
        <v>0</v>
      </c>
      <c r="I509" s="209">
        <f t="shared" si="64"/>
        <v>0</v>
      </c>
      <c r="J509" s="209">
        <f t="shared" si="60"/>
        <v>0</v>
      </c>
      <c r="K509" s="202">
        <f t="shared" si="67"/>
        <v>0</v>
      </c>
      <c r="L509" s="202">
        <v>0</v>
      </c>
      <c r="M509" s="202">
        <v>0</v>
      </c>
      <c r="N509" s="202">
        <f t="shared" si="65"/>
        <v>0</v>
      </c>
      <c r="O509" s="217">
        <f t="shared" si="66"/>
        <v>0</v>
      </c>
    </row>
    <row r="510" spans="1:15" x14ac:dyDescent="0.35">
      <c r="A510" s="216">
        <f t="shared" si="63"/>
        <v>48</v>
      </c>
      <c r="B510" s="182" t="s">
        <v>1746</v>
      </c>
      <c r="C510" s="195">
        <f>димвенканали!C510</f>
        <v>229.6</v>
      </c>
      <c r="D510" s="195">
        <f>димвенканали!D510</f>
        <v>0</v>
      </c>
      <c r="E510" s="195">
        <f>димвенканали!E510</f>
        <v>0</v>
      </c>
      <c r="F510" s="195">
        <f t="shared" si="59"/>
        <v>229.6</v>
      </c>
      <c r="G510" s="195">
        <v>0</v>
      </c>
      <c r="H510" s="282">
        <v>0</v>
      </c>
      <c r="I510" s="209">
        <f t="shared" si="64"/>
        <v>0</v>
      </c>
      <c r="J510" s="209">
        <f t="shared" si="60"/>
        <v>0</v>
      </c>
      <c r="K510" s="202">
        <f t="shared" si="67"/>
        <v>0</v>
      </c>
      <c r="L510" s="202">
        <v>0</v>
      </c>
      <c r="M510" s="202">
        <v>0</v>
      </c>
      <c r="N510" s="202">
        <f t="shared" si="65"/>
        <v>0</v>
      </c>
      <c r="O510" s="217">
        <f t="shared" si="66"/>
        <v>0</v>
      </c>
    </row>
    <row r="511" spans="1:15" x14ac:dyDescent="0.35">
      <c r="A511" s="216">
        <f t="shared" si="63"/>
        <v>49</v>
      </c>
      <c r="B511" s="182" t="s">
        <v>1747</v>
      </c>
      <c r="C511" s="195">
        <f>димвенканали!C511</f>
        <v>66.400000000000006</v>
      </c>
      <c r="D511" s="195">
        <f>димвенканали!D511</f>
        <v>0</v>
      </c>
      <c r="E511" s="195">
        <f>димвенканали!E511</f>
        <v>0</v>
      </c>
      <c r="F511" s="195">
        <f t="shared" si="59"/>
        <v>66.400000000000006</v>
      </c>
      <c r="G511" s="195">
        <v>0</v>
      </c>
      <c r="H511" s="282">
        <v>0</v>
      </c>
      <c r="I511" s="209">
        <f t="shared" si="64"/>
        <v>0</v>
      </c>
      <c r="J511" s="209">
        <f t="shared" si="60"/>
        <v>0</v>
      </c>
      <c r="K511" s="202">
        <f t="shared" si="67"/>
        <v>0</v>
      </c>
      <c r="L511" s="202">
        <v>0</v>
      </c>
      <c r="M511" s="202">
        <v>0</v>
      </c>
      <c r="N511" s="202">
        <f t="shared" si="65"/>
        <v>0</v>
      </c>
      <c r="O511" s="217">
        <f t="shared" si="66"/>
        <v>0</v>
      </c>
    </row>
    <row r="512" spans="1:15" x14ac:dyDescent="0.35">
      <c r="A512" s="216">
        <f t="shared" si="63"/>
        <v>50</v>
      </c>
      <c r="B512" s="182" t="s">
        <v>1748</v>
      </c>
      <c r="C512" s="195">
        <f>димвенканали!C512</f>
        <v>2581.4</v>
      </c>
      <c r="D512" s="195">
        <f>димвенканали!D512</f>
        <v>0</v>
      </c>
      <c r="E512" s="195">
        <f>димвенканали!E512</f>
        <v>0</v>
      </c>
      <c r="F512" s="195">
        <f t="shared" si="59"/>
        <v>2581.4</v>
      </c>
      <c r="G512" s="195">
        <v>1097</v>
      </c>
      <c r="H512" s="282">
        <v>1097</v>
      </c>
      <c r="I512" s="209">
        <f t="shared" si="64"/>
        <v>0.36566666666666664</v>
      </c>
      <c r="J512" s="209">
        <f t="shared" si="60"/>
        <v>1565.5835499999998</v>
      </c>
      <c r="K512" s="202">
        <f t="shared" si="67"/>
        <v>344.42838099999994</v>
      </c>
      <c r="L512" s="202">
        <v>672.8266666666666</v>
      </c>
      <c r="M512" s="202">
        <v>76.863133333333323</v>
      </c>
      <c r="N512" s="202">
        <f t="shared" si="65"/>
        <v>2659.7017309999997</v>
      </c>
      <c r="O512" s="217">
        <f t="shared" si="66"/>
        <v>1.0303330483458586</v>
      </c>
    </row>
    <row r="513" spans="1:15" x14ac:dyDescent="0.35">
      <c r="A513" s="216">
        <f t="shared" si="63"/>
        <v>51</v>
      </c>
      <c r="B513" s="182" t="s">
        <v>1749</v>
      </c>
      <c r="C513" s="195">
        <f>димвенканали!C513</f>
        <v>3240.3</v>
      </c>
      <c r="D513" s="195">
        <f>димвенканали!D513</f>
        <v>0</v>
      </c>
      <c r="E513" s="195">
        <f>димвенканали!E513</f>
        <v>0</v>
      </c>
      <c r="F513" s="195">
        <f t="shared" si="59"/>
        <v>3240.3</v>
      </c>
      <c r="G513" s="195">
        <v>1476</v>
      </c>
      <c r="H513" s="282">
        <v>1476</v>
      </c>
      <c r="I513" s="209">
        <f t="shared" si="64"/>
        <v>0.49199999999999999</v>
      </c>
      <c r="J513" s="209">
        <f t="shared" si="60"/>
        <v>2106.4733999999999</v>
      </c>
      <c r="K513" s="202">
        <f t="shared" si="67"/>
        <v>463.42414799999995</v>
      </c>
      <c r="L513" s="202">
        <v>905.28</v>
      </c>
      <c r="M513" s="202">
        <v>103.41839999999999</v>
      </c>
      <c r="N513" s="202">
        <f t="shared" si="65"/>
        <v>3578.5959479999997</v>
      </c>
      <c r="O513" s="217">
        <f t="shared" si="66"/>
        <v>1.104402662716415</v>
      </c>
    </row>
    <row r="514" spans="1:15" x14ac:dyDescent="0.35">
      <c r="A514" s="216">
        <f t="shared" si="63"/>
        <v>52</v>
      </c>
      <c r="B514" s="182" t="s">
        <v>1750</v>
      </c>
      <c r="C514" s="195">
        <f>димвенканали!C514</f>
        <v>3544.97</v>
      </c>
      <c r="D514" s="195">
        <f>димвенканали!D514</f>
        <v>0</v>
      </c>
      <c r="E514" s="195">
        <f>димвенканали!E514</f>
        <v>0</v>
      </c>
      <c r="F514" s="195">
        <f t="shared" si="59"/>
        <v>3544.97</v>
      </c>
      <c r="G514" s="195">
        <v>1718</v>
      </c>
      <c r="H514" s="282">
        <v>1718</v>
      </c>
      <c r="I514" s="209">
        <f t="shared" si="64"/>
        <v>0.57266666666666666</v>
      </c>
      <c r="J514" s="209">
        <f t="shared" si="60"/>
        <v>2451.8436999999999</v>
      </c>
      <c r="K514" s="202">
        <f t="shared" si="67"/>
        <v>539.40561400000001</v>
      </c>
      <c r="L514" s="202">
        <v>1053.7066666666667</v>
      </c>
      <c r="M514" s="202">
        <v>120.37453333333333</v>
      </c>
      <c r="N514" s="202">
        <f t="shared" si="65"/>
        <v>4165.3305140000002</v>
      </c>
      <c r="O514" s="217">
        <f t="shared" si="66"/>
        <v>1.1749973946182903</v>
      </c>
    </row>
    <row r="515" spans="1:15" x14ac:dyDescent="0.35">
      <c r="A515" s="216">
        <f t="shared" si="63"/>
        <v>53</v>
      </c>
      <c r="B515" s="182" t="s">
        <v>1751</v>
      </c>
      <c r="C515" s="195">
        <f>димвенканали!C515</f>
        <v>2778.9</v>
      </c>
      <c r="D515" s="195">
        <f>димвенканали!D515</f>
        <v>0</v>
      </c>
      <c r="E515" s="195">
        <f>димвенканали!E515</f>
        <v>0</v>
      </c>
      <c r="F515" s="195">
        <f t="shared" si="59"/>
        <v>2778.9</v>
      </c>
      <c r="G515" s="195">
        <v>1565</v>
      </c>
      <c r="H515" s="282">
        <v>1565</v>
      </c>
      <c r="I515" s="209">
        <f t="shared" si="64"/>
        <v>0.52166666666666661</v>
      </c>
      <c r="J515" s="209">
        <f t="shared" si="60"/>
        <v>2233.4897499999997</v>
      </c>
      <c r="K515" s="202">
        <f t="shared" si="67"/>
        <v>491.36774499999996</v>
      </c>
      <c r="L515" s="202">
        <v>959.86666666666656</v>
      </c>
      <c r="M515" s="202">
        <v>109.65433333333331</v>
      </c>
      <c r="N515" s="202">
        <f t="shared" si="65"/>
        <v>3794.3784949999995</v>
      </c>
      <c r="O515" s="217">
        <f t="shared" si="66"/>
        <v>1.3654246266508328</v>
      </c>
    </row>
    <row r="516" spans="1:15" x14ac:dyDescent="0.35">
      <c r="A516" s="216">
        <f t="shared" si="63"/>
        <v>54</v>
      </c>
      <c r="B516" s="182" t="s">
        <v>1752</v>
      </c>
      <c r="C516" s="195">
        <f>димвенканали!C516</f>
        <v>2581.6999999999998</v>
      </c>
      <c r="D516" s="195">
        <f>димвенканали!D516</f>
        <v>0</v>
      </c>
      <c r="E516" s="195">
        <f>димвенканали!E516</f>
        <v>0</v>
      </c>
      <c r="F516" s="195">
        <f t="shared" si="59"/>
        <v>2581.6999999999998</v>
      </c>
      <c r="G516" s="195">
        <v>1342</v>
      </c>
      <c r="H516" s="282">
        <v>1342</v>
      </c>
      <c r="I516" s="209">
        <f t="shared" si="64"/>
        <v>0.44733333333333336</v>
      </c>
      <c r="J516" s="209">
        <f t="shared" si="60"/>
        <v>1915.2353000000001</v>
      </c>
      <c r="K516" s="202">
        <f t="shared" si="67"/>
        <v>421.351766</v>
      </c>
      <c r="L516" s="202">
        <v>823.09333333333336</v>
      </c>
      <c r="M516" s="202">
        <v>94.029466666666664</v>
      </c>
      <c r="N516" s="202">
        <f t="shared" si="65"/>
        <v>3253.7098660000001</v>
      </c>
      <c r="O516" s="217">
        <f t="shared" si="66"/>
        <v>1.2602974265019176</v>
      </c>
    </row>
    <row r="517" spans="1:15" x14ac:dyDescent="0.35">
      <c r="A517" s="216">
        <f t="shared" si="63"/>
        <v>55</v>
      </c>
      <c r="B517" s="182" t="s">
        <v>1753</v>
      </c>
      <c r="C517" s="195">
        <f>димвенканали!C517</f>
        <v>3153.8</v>
      </c>
      <c r="D517" s="195">
        <f>димвенканали!D517</f>
        <v>0</v>
      </c>
      <c r="E517" s="195">
        <f>димвенканали!E517</f>
        <v>364</v>
      </c>
      <c r="F517" s="195">
        <f t="shared" si="59"/>
        <v>3517.8</v>
      </c>
      <c r="G517" s="195">
        <v>1028</v>
      </c>
      <c r="H517" s="282">
        <v>1028</v>
      </c>
      <c r="I517" s="209">
        <f t="shared" si="64"/>
        <v>0.34266666666666667</v>
      </c>
      <c r="J517" s="209">
        <f t="shared" si="60"/>
        <v>1467.1102000000001</v>
      </c>
      <c r="K517" s="202">
        <f t="shared" si="67"/>
        <v>322.76424400000002</v>
      </c>
      <c r="L517" s="202">
        <v>630.50666666666666</v>
      </c>
      <c r="M517" s="202">
        <v>72.028533333333343</v>
      </c>
      <c r="N517" s="202">
        <f t="shared" si="65"/>
        <v>2492.4096439999998</v>
      </c>
      <c r="O517" s="217">
        <f t="shared" si="66"/>
        <v>0.70851374268008405</v>
      </c>
    </row>
    <row r="518" spans="1:15" x14ac:dyDescent="0.35">
      <c r="A518" s="216">
        <f t="shared" si="63"/>
        <v>56</v>
      </c>
      <c r="B518" s="182" t="s">
        <v>1754</v>
      </c>
      <c r="C518" s="195">
        <f>димвенканали!C518</f>
        <v>2599.2399999999998</v>
      </c>
      <c r="D518" s="195">
        <f>димвенканали!D518</f>
        <v>0</v>
      </c>
      <c r="E518" s="195">
        <f>димвенканали!E518</f>
        <v>0</v>
      </c>
      <c r="F518" s="195">
        <f t="shared" si="59"/>
        <v>2599.2399999999998</v>
      </c>
      <c r="G518" s="195">
        <v>1087</v>
      </c>
      <c r="H518" s="282">
        <v>1087</v>
      </c>
      <c r="I518" s="209">
        <f t="shared" si="64"/>
        <v>0.36233333333333334</v>
      </c>
      <c r="J518" s="209">
        <f t="shared" si="60"/>
        <v>1551.31205</v>
      </c>
      <c r="K518" s="202">
        <f t="shared" si="67"/>
        <v>341.28865100000002</v>
      </c>
      <c r="L518" s="202">
        <v>666.69333333333338</v>
      </c>
      <c r="M518" s="202">
        <v>76.162466666666674</v>
      </c>
      <c r="N518" s="202">
        <f t="shared" si="65"/>
        <v>2635.4565010000001</v>
      </c>
      <c r="O518" s="217">
        <f t="shared" si="66"/>
        <v>1.0139334963296964</v>
      </c>
    </row>
    <row r="519" spans="1:15" x14ac:dyDescent="0.35">
      <c r="A519" s="216">
        <f t="shared" si="63"/>
        <v>57</v>
      </c>
      <c r="B519" s="182" t="s">
        <v>1755</v>
      </c>
      <c r="C519" s="195">
        <f>димвенканали!C519</f>
        <v>3555.8</v>
      </c>
      <c r="D519" s="195">
        <f>димвенканали!D519</f>
        <v>0</v>
      </c>
      <c r="E519" s="195">
        <f>димвенканали!E519</f>
        <v>0</v>
      </c>
      <c r="F519" s="195">
        <f t="shared" ref="F519:F525" si="68">C519+D519+E519</f>
        <v>3555.8</v>
      </c>
      <c r="G519" s="195">
        <v>1544</v>
      </c>
      <c r="H519" s="282">
        <v>1544</v>
      </c>
      <c r="I519" s="209">
        <f t="shared" si="64"/>
        <v>0.51466666666666672</v>
      </c>
      <c r="J519" s="209">
        <f t="shared" si="60"/>
        <v>2203.5196000000001</v>
      </c>
      <c r="K519" s="202">
        <f t="shared" si="67"/>
        <v>484.77431200000001</v>
      </c>
      <c r="L519" s="202">
        <v>946.98666666666679</v>
      </c>
      <c r="M519" s="202">
        <v>108.18293333333335</v>
      </c>
      <c r="N519" s="202">
        <f t="shared" si="65"/>
        <v>3743.4635120000003</v>
      </c>
      <c r="O519" s="217">
        <f t="shared" si="66"/>
        <v>1.0527767343495136</v>
      </c>
    </row>
    <row r="520" spans="1:15" x14ac:dyDescent="0.35">
      <c r="A520" s="216">
        <f t="shared" si="63"/>
        <v>58</v>
      </c>
      <c r="B520" s="182" t="s">
        <v>1756</v>
      </c>
      <c r="C520" s="195">
        <f>димвенканали!C520</f>
        <v>4424.8999999999996</v>
      </c>
      <c r="D520" s="195">
        <f>димвенканали!D520</f>
        <v>0</v>
      </c>
      <c r="E520" s="195">
        <f>димвенканали!E520</f>
        <v>0</v>
      </c>
      <c r="F520" s="195">
        <f t="shared" si="68"/>
        <v>4424.8999999999996</v>
      </c>
      <c r="G520" s="195">
        <v>1897</v>
      </c>
      <c r="H520" s="282">
        <v>1897</v>
      </c>
      <c r="I520" s="209">
        <f t="shared" ref="I520:I525" si="69">H520/3000</f>
        <v>0.6323333333333333</v>
      </c>
      <c r="J520" s="209">
        <f t="shared" ref="J520:J525" si="70">I520*$J$2</f>
        <v>2707.3035499999996</v>
      </c>
      <c r="K520" s="202">
        <f t="shared" si="67"/>
        <v>595.60678099999996</v>
      </c>
      <c r="L520" s="202">
        <v>1163.4933333333333</v>
      </c>
      <c r="M520" s="202">
        <v>132.91646666666665</v>
      </c>
      <c r="N520" s="202">
        <f t="shared" si="65"/>
        <v>4599.3201309999995</v>
      </c>
      <c r="O520" s="217">
        <f t="shared" si="66"/>
        <v>1.0394178695563741</v>
      </c>
    </row>
    <row r="521" spans="1:15" x14ac:dyDescent="0.35">
      <c r="A521" s="216">
        <f t="shared" si="63"/>
        <v>59</v>
      </c>
      <c r="B521" s="182" t="s">
        <v>1757</v>
      </c>
      <c r="C521" s="195">
        <f>димвенканали!C521</f>
        <v>2601.4</v>
      </c>
      <c r="D521" s="195">
        <f>димвенканали!D521</f>
        <v>0</v>
      </c>
      <c r="E521" s="195">
        <f>димвенканали!E521</f>
        <v>0</v>
      </c>
      <c r="F521" s="195">
        <f t="shared" si="68"/>
        <v>2601.4</v>
      </c>
      <c r="G521" s="195">
        <v>1072</v>
      </c>
      <c r="H521" s="282">
        <v>1072</v>
      </c>
      <c r="I521" s="209">
        <f t="shared" si="69"/>
        <v>0.35733333333333334</v>
      </c>
      <c r="J521" s="209">
        <f t="shared" si="70"/>
        <v>1529.9048</v>
      </c>
      <c r="K521" s="202">
        <f t="shared" si="67"/>
        <v>336.57905599999998</v>
      </c>
      <c r="L521" s="202">
        <v>657.49333333333334</v>
      </c>
      <c r="M521" s="202">
        <v>75.111466666666672</v>
      </c>
      <c r="N521" s="202">
        <f t="shared" si="65"/>
        <v>2599.0886560000004</v>
      </c>
      <c r="O521" s="217">
        <f t="shared" si="66"/>
        <v>0.99911149996155924</v>
      </c>
    </row>
    <row r="522" spans="1:15" x14ac:dyDescent="0.35">
      <c r="A522" s="216">
        <f t="shared" si="63"/>
        <v>60</v>
      </c>
      <c r="B522" s="182" t="s">
        <v>1758</v>
      </c>
      <c r="C522" s="195">
        <f>димвенканали!C522</f>
        <v>4398.29</v>
      </c>
      <c r="D522" s="195">
        <f>димвенканали!D522</f>
        <v>0</v>
      </c>
      <c r="E522" s="195">
        <f>димвенканали!E522</f>
        <v>0</v>
      </c>
      <c r="F522" s="195">
        <f t="shared" si="68"/>
        <v>4398.29</v>
      </c>
      <c r="G522" s="195">
        <v>1692</v>
      </c>
      <c r="H522" s="282">
        <v>1692</v>
      </c>
      <c r="I522" s="209">
        <f>H522/3000</f>
        <v>0.56399999999999995</v>
      </c>
      <c r="J522" s="209">
        <f t="shared" si="70"/>
        <v>2414.7377999999999</v>
      </c>
      <c r="K522" s="202">
        <f t="shared" si="67"/>
        <v>531.24231599999996</v>
      </c>
      <c r="L522" s="202">
        <v>1037.76</v>
      </c>
      <c r="M522" s="202">
        <v>118.55279999999999</v>
      </c>
      <c r="N522" s="202">
        <f t="shared" si="65"/>
        <v>4102.2929160000003</v>
      </c>
      <c r="O522" s="217">
        <f t="shared" si="66"/>
        <v>0.93270178091940281</v>
      </c>
    </row>
    <row r="523" spans="1:15" x14ac:dyDescent="0.35">
      <c r="A523" s="216">
        <f t="shared" si="63"/>
        <v>61</v>
      </c>
      <c r="B523" s="182" t="s">
        <v>556</v>
      </c>
      <c r="C523" s="195">
        <v>3237.1</v>
      </c>
      <c r="D523" s="195"/>
      <c r="E523" s="195"/>
      <c r="F523" s="195">
        <f t="shared" si="68"/>
        <v>3237.1</v>
      </c>
      <c r="G523" s="195"/>
      <c r="H523" s="282">
        <v>786.7</v>
      </c>
      <c r="I523" s="209">
        <f t="shared" si="69"/>
        <v>0.26223333333333337</v>
      </c>
      <c r="J523" s="209">
        <f t="shared" si="70"/>
        <v>1122.7389050000002</v>
      </c>
      <c r="K523" s="202">
        <f t="shared" si="67"/>
        <v>247.00255910000004</v>
      </c>
      <c r="L523" s="202">
        <v>482.50933333333342</v>
      </c>
      <c r="M523" s="202">
        <v>55.121446666666678</v>
      </c>
      <c r="N523" s="202">
        <f t="shared" si="65"/>
        <v>1907.3722441000004</v>
      </c>
      <c r="O523" s="217">
        <f t="shared" si="66"/>
        <v>0.589222527601866</v>
      </c>
    </row>
    <row r="524" spans="1:15" x14ac:dyDescent="0.35">
      <c r="A524" s="216">
        <f t="shared" si="63"/>
        <v>62</v>
      </c>
      <c r="B524" s="182" t="s">
        <v>511</v>
      </c>
      <c r="C524" s="195">
        <v>7048.4</v>
      </c>
      <c r="D524" s="195"/>
      <c r="E524" s="195">
        <v>720.9</v>
      </c>
      <c r="F524" s="195">
        <f t="shared" si="68"/>
        <v>7769.2999999999993</v>
      </c>
      <c r="G524" s="195"/>
      <c r="H524" s="282">
        <v>2240</v>
      </c>
      <c r="I524" s="209">
        <f t="shared" si="69"/>
        <v>0.7466666666666667</v>
      </c>
      <c r="J524" s="209">
        <f t="shared" si="70"/>
        <v>3196.8159999999998</v>
      </c>
      <c r="K524" s="202">
        <f t="shared" si="67"/>
        <v>703.29951999999992</v>
      </c>
      <c r="L524" s="202">
        <v>1373.8666666666668</v>
      </c>
      <c r="M524" s="202">
        <v>156.94933333333333</v>
      </c>
      <c r="N524" s="202">
        <f t="shared" ref="N524:N525" si="71">J524+K524+L524+M524</f>
        <v>5430.9315199999992</v>
      </c>
      <c r="O524" s="217">
        <f t="shared" ref="O524:O526" si="72">N524/F524</f>
        <v>0.69902456077124064</v>
      </c>
    </row>
    <row r="525" spans="1:15" x14ac:dyDescent="0.35">
      <c r="A525" s="216">
        <f t="shared" si="63"/>
        <v>63</v>
      </c>
      <c r="B525" s="182" t="s">
        <v>513</v>
      </c>
      <c r="C525" s="195">
        <v>9360.52</v>
      </c>
      <c r="D525" s="195"/>
      <c r="E525" s="195">
        <v>1120</v>
      </c>
      <c r="F525" s="195">
        <f t="shared" si="68"/>
        <v>10480.52</v>
      </c>
      <c r="G525" s="195"/>
      <c r="H525" s="282">
        <v>2280</v>
      </c>
      <c r="I525" s="209">
        <f t="shared" si="69"/>
        <v>0.76</v>
      </c>
      <c r="J525" s="209">
        <f t="shared" si="70"/>
        <v>3253.902</v>
      </c>
      <c r="K525" s="202">
        <f t="shared" si="67"/>
        <v>715.85843999999997</v>
      </c>
      <c r="L525" s="202">
        <v>1398.4</v>
      </c>
      <c r="M525" s="202">
        <v>159.75199999999998</v>
      </c>
      <c r="N525" s="202">
        <f t="shared" si="71"/>
        <v>5527.9124400000001</v>
      </c>
      <c r="O525" s="217">
        <f t="shared" si="72"/>
        <v>0.52744639006461513</v>
      </c>
    </row>
    <row r="526" spans="1:15" ht="18" x14ac:dyDescent="0.4">
      <c r="A526" s="246"/>
      <c r="B526" s="251" t="s">
        <v>1698</v>
      </c>
      <c r="C526" s="198">
        <f t="shared" ref="C526:J526" si="73">SUM(C463:C525)</f>
        <v>167186.52999999997</v>
      </c>
      <c r="D526" s="198">
        <f t="shared" si="73"/>
        <v>232.40000000000003</v>
      </c>
      <c r="E526" s="198">
        <f t="shared" si="73"/>
        <v>4092.2000000000003</v>
      </c>
      <c r="F526" s="198">
        <f t="shared" si="73"/>
        <v>171511.12999999995</v>
      </c>
      <c r="G526" s="198">
        <f t="shared" si="73"/>
        <v>59548</v>
      </c>
      <c r="H526" s="286">
        <f t="shared" si="73"/>
        <v>64731.7</v>
      </c>
      <c r="I526" s="226">
        <f t="shared" si="73"/>
        <v>21.577233333333336</v>
      </c>
      <c r="J526" s="226">
        <f t="shared" si="73"/>
        <v>92381.845655000012</v>
      </c>
      <c r="K526" s="199">
        <f t="shared" si="67"/>
        <v>20324.006044100002</v>
      </c>
      <c r="L526" s="307">
        <f>SUM(L463:L525)</f>
        <v>39702.109333333341</v>
      </c>
      <c r="M526" s="226">
        <f>SUM(M463:M525)</f>
        <v>4535.5344466666675</v>
      </c>
      <c r="N526" s="199">
        <f>J526+K526+L526+M526</f>
        <v>156943.49547910003</v>
      </c>
      <c r="O526" s="229">
        <f t="shared" si="72"/>
        <v>0.91506303689504043</v>
      </c>
    </row>
    <row r="527" spans="1:15" ht="18" x14ac:dyDescent="0.4">
      <c r="A527" s="216"/>
      <c r="B527" s="275" t="s">
        <v>507</v>
      </c>
      <c r="C527" s="195"/>
      <c r="D527" s="195"/>
      <c r="E527" s="195"/>
      <c r="F527" s="195"/>
      <c r="G527" s="195"/>
      <c r="H527" s="282"/>
      <c r="I527" s="195"/>
      <c r="J527" s="209"/>
      <c r="K527" s="202"/>
      <c r="L527" s="202"/>
      <c r="M527" s="195"/>
      <c r="N527" s="195"/>
      <c r="O527" s="217"/>
    </row>
    <row r="528" spans="1:15" x14ac:dyDescent="0.35">
      <c r="A528" s="216">
        <v>1</v>
      </c>
      <c r="B528" s="195" t="s">
        <v>1759</v>
      </c>
      <c r="C528" s="195">
        <f>димвенканали!C528</f>
        <v>94.51</v>
      </c>
      <c r="D528" s="195">
        <f>димвенканали!D528</f>
        <v>0</v>
      </c>
      <c r="E528" s="195">
        <f>димвенканали!E528</f>
        <v>0</v>
      </c>
      <c r="F528" s="195">
        <f t="shared" ref="F528:F581" si="74">C528+D528+E528</f>
        <v>94.51</v>
      </c>
      <c r="G528" s="195">
        <v>0</v>
      </c>
      <c r="H528" s="282">
        <v>0</v>
      </c>
      <c r="I528" s="209">
        <f>H528/3000</f>
        <v>0</v>
      </c>
      <c r="J528" s="209">
        <f t="shared" ref="J528:J582" si="75">I528*$J$2</f>
        <v>0</v>
      </c>
      <c r="K528" s="202">
        <f t="shared" si="67"/>
        <v>0</v>
      </c>
      <c r="L528" s="202">
        <v>0</v>
      </c>
      <c r="M528" s="202">
        <v>0</v>
      </c>
      <c r="N528" s="202">
        <f t="shared" ref="N528:N557" si="76">J528+K528+L528+M528</f>
        <v>0</v>
      </c>
      <c r="O528" s="217">
        <f t="shared" ref="O528:O557" si="77">N528/F528</f>
        <v>0</v>
      </c>
    </row>
    <row r="529" spans="1:15" x14ac:dyDescent="0.35">
      <c r="A529" s="216">
        <f t="shared" ref="A529:A592" si="78">A528+1</f>
        <v>2</v>
      </c>
      <c r="B529" s="195" t="s">
        <v>1760</v>
      </c>
      <c r="C529" s="195">
        <f>димвенканали!C529</f>
        <v>107.2</v>
      </c>
      <c r="D529" s="195">
        <f>димвенканали!D529</f>
        <v>0</v>
      </c>
      <c r="E529" s="195">
        <f>димвенканали!E529</f>
        <v>0</v>
      </c>
      <c r="F529" s="195">
        <f t="shared" si="74"/>
        <v>107.2</v>
      </c>
      <c r="G529" s="195">
        <v>0</v>
      </c>
      <c r="H529" s="282">
        <v>0</v>
      </c>
      <c r="I529" s="209">
        <f t="shared" ref="I529:I582" si="79">H529/3000</f>
        <v>0</v>
      </c>
      <c r="J529" s="209">
        <f t="shared" si="75"/>
        <v>0</v>
      </c>
      <c r="K529" s="202">
        <f t="shared" si="67"/>
        <v>0</v>
      </c>
      <c r="L529" s="202">
        <v>0</v>
      </c>
      <c r="M529" s="202">
        <v>0</v>
      </c>
      <c r="N529" s="202">
        <f t="shared" si="76"/>
        <v>0</v>
      </c>
      <c r="O529" s="217">
        <f t="shared" si="77"/>
        <v>0</v>
      </c>
    </row>
    <row r="530" spans="1:15" x14ac:dyDescent="0.35">
      <c r="A530" s="216">
        <f t="shared" si="78"/>
        <v>3</v>
      </c>
      <c r="B530" s="195" t="s">
        <v>1761</v>
      </c>
      <c r="C530" s="195">
        <f>димвенканали!C530</f>
        <v>4212.6899999999996</v>
      </c>
      <c r="D530" s="195">
        <f>димвенканали!D530</f>
        <v>0</v>
      </c>
      <c r="E530" s="195">
        <f>димвенканали!E530</f>
        <v>0</v>
      </c>
      <c r="F530" s="195">
        <f t="shared" si="74"/>
        <v>4212.6899999999996</v>
      </c>
      <c r="G530" s="195">
        <v>2268</v>
      </c>
      <c r="H530" s="282">
        <v>2268</v>
      </c>
      <c r="I530" s="209">
        <f t="shared" si="79"/>
        <v>0.75600000000000001</v>
      </c>
      <c r="J530" s="209">
        <f t="shared" si="75"/>
        <v>3236.7761999999998</v>
      </c>
      <c r="K530" s="202">
        <f t="shared" si="67"/>
        <v>712.09076399999992</v>
      </c>
      <c r="L530" s="202">
        <v>1254.7180800000001</v>
      </c>
      <c r="M530" s="202">
        <v>158.91119999999998</v>
      </c>
      <c r="N530" s="202">
        <f t="shared" si="76"/>
        <v>5362.496243999999</v>
      </c>
      <c r="O530" s="217">
        <f t="shared" si="77"/>
        <v>1.2729387265618879</v>
      </c>
    </row>
    <row r="531" spans="1:15" x14ac:dyDescent="0.35">
      <c r="A531" s="216">
        <f t="shared" si="78"/>
        <v>4</v>
      </c>
      <c r="B531" s="195" t="s">
        <v>1762</v>
      </c>
      <c r="C531" s="195">
        <f>димвенканали!C531</f>
        <v>4354.84</v>
      </c>
      <c r="D531" s="195">
        <f>димвенканали!D531</f>
        <v>0</v>
      </c>
      <c r="E531" s="195">
        <f>димвенканали!E531</f>
        <v>0</v>
      </c>
      <c r="F531" s="195">
        <f t="shared" si="74"/>
        <v>4354.84</v>
      </c>
      <c r="G531" s="195">
        <v>2300</v>
      </c>
      <c r="H531" s="282">
        <v>2300</v>
      </c>
      <c r="I531" s="209">
        <f t="shared" si="79"/>
        <v>0.76666666666666672</v>
      </c>
      <c r="J531" s="209">
        <f t="shared" si="75"/>
        <v>3282.4450000000002</v>
      </c>
      <c r="K531" s="202">
        <f t="shared" si="67"/>
        <v>722.13790000000006</v>
      </c>
      <c r="L531" s="202">
        <v>1272.4213333333335</v>
      </c>
      <c r="M531" s="202">
        <v>161.15333333333336</v>
      </c>
      <c r="N531" s="202">
        <f t="shared" si="76"/>
        <v>5438.1575666666677</v>
      </c>
      <c r="O531" s="217">
        <f t="shared" si="77"/>
        <v>1.2487617378977569</v>
      </c>
    </row>
    <row r="532" spans="1:15" x14ac:dyDescent="0.35">
      <c r="A532" s="216">
        <f t="shared" si="78"/>
        <v>5</v>
      </c>
      <c r="B532" s="195" t="s">
        <v>1763</v>
      </c>
      <c r="C532" s="195">
        <f>димвенканали!C532</f>
        <v>8583.89</v>
      </c>
      <c r="D532" s="195">
        <f>димвенканали!D532</f>
        <v>0</v>
      </c>
      <c r="E532" s="195">
        <f>димвенканали!E532</f>
        <v>0</v>
      </c>
      <c r="F532" s="195">
        <f t="shared" si="74"/>
        <v>8583.89</v>
      </c>
      <c r="G532" s="195">
        <v>4656</v>
      </c>
      <c r="H532" s="282">
        <v>4656</v>
      </c>
      <c r="I532" s="209">
        <f t="shared" si="79"/>
        <v>1.552</v>
      </c>
      <c r="J532" s="209">
        <f t="shared" si="75"/>
        <v>6644.8104000000003</v>
      </c>
      <c r="K532" s="202">
        <f t="shared" si="67"/>
        <v>1461.8582880000001</v>
      </c>
      <c r="L532" s="202">
        <v>2575.8233600000003</v>
      </c>
      <c r="M532" s="202">
        <v>326.23040000000003</v>
      </c>
      <c r="N532" s="202">
        <f t="shared" si="76"/>
        <v>11008.722448</v>
      </c>
      <c r="O532" s="217">
        <f t="shared" si="77"/>
        <v>1.2824864307441033</v>
      </c>
    </row>
    <row r="533" spans="1:15" x14ac:dyDescent="0.35">
      <c r="A533" s="216">
        <f t="shared" si="78"/>
        <v>6</v>
      </c>
      <c r="B533" s="195" t="s">
        <v>1764</v>
      </c>
      <c r="C533" s="195">
        <f>димвенканали!C533</f>
        <v>4134.84</v>
      </c>
      <c r="D533" s="195">
        <f>димвенканали!D533</f>
        <v>0</v>
      </c>
      <c r="E533" s="195">
        <f>димвенканали!E533</f>
        <v>0</v>
      </c>
      <c r="F533" s="195">
        <f t="shared" si="74"/>
        <v>4134.84</v>
      </c>
      <c r="G533" s="195">
        <v>1575</v>
      </c>
      <c r="H533" s="282">
        <v>1575</v>
      </c>
      <c r="I533" s="209">
        <f t="shared" si="79"/>
        <v>0.52500000000000002</v>
      </c>
      <c r="J533" s="209">
        <f t="shared" si="75"/>
        <v>2247.76125</v>
      </c>
      <c r="K533" s="202">
        <f t="shared" si="67"/>
        <v>494.507475</v>
      </c>
      <c r="L533" s="202">
        <v>871.33199999999999</v>
      </c>
      <c r="M533" s="202">
        <v>110.355</v>
      </c>
      <c r="N533" s="202">
        <f t="shared" si="76"/>
        <v>3723.9557249999998</v>
      </c>
      <c r="O533" s="217">
        <f t="shared" si="77"/>
        <v>0.90062873654119624</v>
      </c>
    </row>
    <row r="534" spans="1:15" x14ac:dyDescent="0.35">
      <c r="A534" s="216">
        <f t="shared" si="78"/>
        <v>7</v>
      </c>
      <c r="B534" s="195" t="s">
        <v>1765</v>
      </c>
      <c r="C534" s="195">
        <f>димвенканали!C534</f>
        <v>4195.29</v>
      </c>
      <c r="D534" s="195">
        <f>димвенканали!D534</f>
        <v>0</v>
      </c>
      <c r="E534" s="195">
        <f>димвенканали!E534</f>
        <v>51</v>
      </c>
      <c r="F534" s="195">
        <f t="shared" si="74"/>
        <v>4246.29</v>
      </c>
      <c r="G534" s="195">
        <v>2019</v>
      </c>
      <c r="H534" s="282">
        <v>2019</v>
      </c>
      <c r="I534" s="209">
        <f t="shared" si="79"/>
        <v>0.67300000000000004</v>
      </c>
      <c r="J534" s="209">
        <f t="shared" si="75"/>
        <v>2881.4158499999999</v>
      </c>
      <c r="K534" s="202">
        <f t="shared" si="67"/>
        <v>633.91148699999997</v>
      </c>
      <c r="L534" s="202">
        <v>1116.9646400000001</v>
      </c>
      <c r="M534" s="202">
        <v>141.46460000000002</v>
      </c>
      <c r="N534" s="202">
        <f t="shared" si="76"/>
        <v>4773.7565770000001</v>
      </c>
      <c r="O534" s="217">
        <f t="shared" si="77"/>
        <v>1.1242182180209077</v>
      </c>
    </row>
    <row r="535" spans="1:15" x14ac:dyDescent="0.35">
      <c r="A535" s="216">
        <f t="shared" si="78"/>
        <v>8</v>
      </c>
      <c r="B535" s="195" t="s">
        <v>1766</v>
      </c>
      <c r="C535" s="195">
        <f>димвенканали!C535</f>
        <v>4260.0200000000004</v>
      </c>
      <c r="D535" s="195">
        <f>димвенканали!D535</f>
        <v>0</v>
      </c>
      <c r="E535" s="195">
        <f>димвенканали!E535</f>
        <v>157.1</v>
      </c>
      <c r="F535" s="195">
        <f t="shared" si="74"/>
        <v>4417.1200000000008</v>
      </c>
      <c r="G535" s="195">
        <v>1680</v>
      </c>
      <c r="H535" s="282">
        <v>1680</v>
      </c>
      <c r="I535" s="209">
        <f t="shared" si="79"/>
        <v>0.56000000000000005</v>
      </c>
      <c r="J535" s="209">
        <f t="shared" si="75"/>
        <v>2397.6120000000001</v>
      </c>
      <c r="K535" s="202">
        <f t="shared" si="67"/>
        <v>527.47464000000002</v>
      </c>
      <c r="L535" s="202">
        <v>929.4208000000001</v>
      </c>
      <c r="M535" s="202">
        <v>117.712</v>
      </c>
      <c r="N535" s="202">
        <f t="shared" si="76"/>
        <v>3972.2194400000003</v>
      </c>
      <c r="O535" s="217">
        <f t="shared" si="77"/>
        <v>0.89927813598000494</v>
      </c>
    </row>
    <row r="536" spans="1:15" x14ac:dyDescent="0.35">
      <c r="A536" s="216">
        <f t="shared" si="78"/>
        <v>9</v>
      </c>
      <c r="B536" s="195" t="s">
        <v>1767</v>
      </c>
      <c r="C536" s="195">
        <f>димвенканали!C536</f>
        <v>4186.7700000000004</v>
      </c>
      <c r="D536" s="195">
        <f>димвенканали!D536</f>
        <v>0</v>
      </c>
      <c r="E536" s="195">
        <f>димвенканали!E536</f>
        <v>0</v>
      </c>
      <c r="F536" s="195">
        <f t="shared" si="74"/>
        <v>4186.7700000000004</v>
      </c>
      <c r="G536" s="195">
        <v>1622</v>
      </c>
      <c r="H536" s="282">
        <v>1622</v>
      </c>
      <c r="I536" s="209">
        <f t="shared" si="79"/>
        <v>0.54066666666666663</v>
      </c>
      <c r="J536" s="209">
        <f t="shared" si="75"/>
        <v>2314.8372999999997</v>
      </c>
      <c r="K536" s="202">
        <f t="shared" si="67"/>
        <v>509.26420599999994</v>
      </c>
      <c r="L536" s="202">
        <v>897.33365333333325</v>
      </c>
      <c r="M536" s="202">
        <v>113.64813333333332</v>
      </c>
      <c r="N536" s="202">
        <f t="shared" si="76"/>
        <v>3835.0832926666658</v>
      </c>
      <c r="O536" s="217">
        <f t="shared" si="77"/>
        <v>0.91600047116671457</v>
      </c>
    </row>
    <row r="537" spans="1:15" x14ac:dyDescent="0.35">
      <c r="A537" s="216">
        <f t="shared" si="78"/>
        <v>10</v>
      </c>
      <c r="B537" s="195" t="s">
        <v>1768</v>
      </c>
      <c r="C537" s="195">
        <f>димвенканали!C537</f>
        <v>4207.92</v>
      </c>
      <c r="D537" s="195">
        <f>димвенканали!D537</f>
        <v>0</v>
      </c>
      <c r="E537" s="195">
        <f>димвенканали!E537</f>
        <v>0</v>
      </c>
      <c r="F537" s="195">
        <f t="shared" si="74"/>
        <v>4207.92</v>
      </c>
      <c r="G537" s="195">
        <v>1490</v>
      </c>
      <c r="H537" s="282">
        <v>1490</v>
      </c>
      <c r="I537" s="209">
        <f t="shared" si="79"/>
        <v>0.49666666666666665</v>
      </c>
      <c r="J537" s="209">
        <f t="shared" si="75"/>
        <v>2126.4534999999996</v>
      </c>
      <c r="K537" s="202">
        <f t="shared" si="67"/>
        <v>467.81976999999989</v>
      </c>
      <c r="L537" s="202">
        <v>824.30773333333332</v>
      </c>
      <c r="M537" s="202">
        <v>104.39933333333332</v>
      </c>
      <c r="N537" s="202">
        <f t="shared" si="76"/>
        <v>3522.9803366666661</v>
      </c>
      <c r="O537" s="217">
        <f t="shared" si="77"/>
        <v>0.83722607289745665</v>
      </c>
    </row>
    <row r="538" spans="1:15" x14ac:dyDescent="0.35">
      <c r="A538" s="216">
        <f t="shared" si="78"/>
        <v>11</v>
      </c>
      <c r="B538" s="195" t="s">
        <v>1769</v>
      </c>
      <c r="C538" s="195">
        <f>димвенканали!C538</f>
        <v>6414.57</v>
      </c>
      <c r="D538" s="195">
        <f>димвенканали!D538</f>
        <v>0</v>
      </c>
      <c r="E538" s="195">
        <f>димвенканали!E538</f>
        <v>64.099999999999994</v>
      </c>
      <c r="F538" s="195">
        <f t="shared" si="74"/>
        <v>6478.67</v>
      </c>
      <c r="G538" s="195">
        <v>2310</v>
      </c>
      <c r="H538" s="282">
        <v>2310</v>
      </c>
      <c r="I538" s="209">
        <f t="shared" si="79"/>
        <v>0.77</v>
      </c>
      <c r="J538" s="209">
        <f t="shared" si="75"/>
        <v>3296.7165</v>
      </c>
      <c r="K538" s="202">
        <f t="shared" si="67"/>
        <v>725.27763000000004</v>
      </c>
      <c r="L538" s="202">
        <v>1277.9536000000001</v>
      </c>
      <c r="M538" s="202">
        <v>161.85400000000001</v>
      </c>
      <c r="N538" s="202">
        <f t="shared" si="76"/>
        <v>5461.8017300000001</v>
      </c>
      <c r="O538" s="217">
        <f t="shared" si="77"/>
        <v>0.84304366945684839</v>
      </c>
    </row>
    <row r="539" spans="1:15" x14ac:dyDescent="0.35">
      <c r="A539" s="216">
        <f t="shared" si="78"/>
        <v>12</v>
      </c>
      <c r="B539" s="195" t="s">
        <v>1770</v>
      </c>
      <c r="C539" s="195">
        <f>димвенканали!C539</f>
        <v>109.54</v>
      </c>
      <c r="D539" s="195">
        <f>димвенканали!D539</f>
        <v>0</v>
      </c>
      <c r="E539" s="195">
        <f>димвенканали!E539</f>
        <v>0</v>
      </c>
      <c r="F539" s="195">
        <f t="shared" si="74"/>
        <v>109.54</v>
      </c>
      <c r="G539" s="195">
        <v>0</v>
      </c>
      <c r="H539" s="282">
        <v>0</v>
      </c>
      <c r="I539" s="209">
        <f t="shared" si="79"/>
        <v>0</v>
      </c>
      <c r="J539" s="209">
        <f t="shared" si="75"/>
        <v>0</v>
      </c>
      <c r="K539" s="202">
        <f t="shared" si="67"/>
        <v>0</v>
      </c>
      <c r="L539" s="202">
        <v>0</v>
      </c>
      <c r="M539" s="202">
        <v>0</v>
      </c>
      <c r="N539" s="202">
        <f t="shared" si="76"/>
        <v>0</v>
      </c>
      <c r="O539" s="217">
        <f t="shared" si="77"/>
        <v>0</v>
      </c>
    </row>
    <row r="540" spans="1:15" x14ac:dyDescent="0.35">
      <c r="A540" s="216">
        <f t="shared" si="78"/>
        <v>13</v>
      </c>
      <c r="B540" s="195" t="s">
        <v>1771</v>
      </c>
      <c r="C540" s="195">
        <f>димвенканали!C540</f>
        <v>103</v>
      </c>
      <c r="D540" s="195">
        <f>димвенканали!D540</f>
        <v>0</v>
      </c>
      <c r="E540" s="195">
        <f>димвенканали!E540</f>
        <v>0</v>
      </c>
      <c r="F540" s="195">
        <f t="shared" si="74"/>
        <v>103</v>
      </c>
      <c r="G540" s="195">
        <v>0</v>
      </c>
      <c r="H540" s="282">
        <v>0</v>
      </c>
      <c r="I540" s="209">
        <f t="shared" si="79"/>
        <v>0</v>
      </c>
      <c r="J540" s="209">
        <f t="shared" si="75"/>
        <v>0</v>
      </c>
      <c r="K540" s="202">
        <f t="shared" si="67"/>
        <v>0</v>
      </c>
      <c r="L540" s="202">
        <v>0</v>
      </c>
      <c r="M540" s="202">
        <v>0</v>
      </c>
      <c r="N540" s="202">
        <f t="shared" si="76"/>
        <v>0</v>
      </c>
      <c r="O540" s="217">
        <f t="shared" si="77"/>
        <v>0</v>
      </c>
    </row>
    <row r="541" spans="1:15" x14ac:dyDescent="0.35">
      <c r="A541" s="216">
        <f t="shared" si="78"/>
        <v>14</v>
      </c>
      <c r="B541" s="195" t="s">
        <v>1772</v>
      </c>
      <c r="C541" s="195">
        <f>димвенканали!C541</f>
        <v>123.3</v>
      </c>
      <c r="D541" s="195">
        <f>димвенканали!D541</f>
        <v>0</v>
      </c>
      <c r="E541" s="195">
        <f>димвенканали!E541</f>
        <v>0</v>
      </c>
      <c r="F541" s="195">
        <f t="shared" si="74"/>
        <v>123.3</v>
      </c>
      <c r="G541" s="195">
        <v>0</v>
      </c>
      <c r="H541" s="282">
        <v>0</v>
      </c>
      <c r="I541" s="209">
        <f t="shared" si="79"/>
        <v>0</v>
      </c>
      <c r="J541" s="209">
        <f t="shared" si="75"/>
        <v>0</v>
      </c>
      <c r="K541" s="202">
        <f t="shared" si="67"/>
        <v>0</v>
      </c>
      <c r="L541" s="202">
        <v>0</v>
      </c>
      <c r="M541" s="202">
        <v>0</v>
      </c>
      <c r="N541" s="202">
        <f t="shared" si="76"/>
        <v>0</v>
      </c>
      <c r="O541" s="217">
        <f t="shared" si="77"/>
        <v>0</v>
      </c>
    </row>
    <row r="542" spans="1:15" x14ac:dyDescent="0.35">
      <c r="A542" s="216">
        <f t="shared" si="78"/>
        <v>15</v>
      </c>
      <c r="B542" s="195" t="s">
        <v>1773</v>
      </c>
      <c r="C542" s="195">
        <f>димвенканали!C542</f>
        <v>218.9</v>
      </c>
      <c r="D542" s="195">
        <f>димвенканали!D542</f>
        <v>0</v>
      </c>
      <c r="E542" s="195">
        <f>димвенканали!E542</f>
        <v>0</v>
      </c>
      <c r="F542" s="195">
        <f t="shared" si="74"/>
        <v>218.9</v>
      </c>
      <c r="G542" s="195">
        <v>0</v>
      </c>
      <c r="H542" s="282">
        <v>0</v>
      </c>
      <c r="I542" s="209">
        <f t="shared" si="79"/>
        <v>0</v>
      </c>
      <c r="J542" s="209">
        <f t="shared" si="75"/>
        <v>0</v>
      </c>
      <c r="K542" s="202">
        <f t="shared" si="67"/>
        <v>0</v>
      </c>
      <c r="L542" s="202">
        <v>0</v>
      </c>
      <c r="M542" s="202">
        <v>0</v>
      </c>
      <c r="N542" s="202">
        <f t="shared" si="76"/>
        <v>0</v>
      </c>
      <c r="O542" s="217">
        <f t="shared" si="77"/>
        <v>0</v>
      </c>
    </row>
    <row r="543" spans="1:15" x14ac:dyDescent="0.35">
      <c r="A543" s="216">
        <f t="shared" si="78"/>
        <v>16</v>
      </c>
      <c r="B543" s="195" t="s">
        <v>0</v>
      </c>
      <c r="C543" s="195">
        <f>димвенканали!C543</f>
        <v>164.3</v>
      </c>
      <c r="D543" s="195">
        <f>димвенканали!D543</f>
        <v>0</v>
      </c>
      <c r="E543" s="195">
        <f>димвенканали!E543</f>
        <v>0</v>
      </c>
      <c r="F543" s="195">
        <f t="shared" si="74"/>
        <v>164.3</v>
      </c>
      <c r="G543" s="195">
        <v>0</v>
      </c>
      <c r="H543" s="282">
        <v>0</v>
      </c>
      <c r="I543" s="209">
        <f t="shared" si="79"/>
        <v>0</v>
      </c>
      <c r="J543" s="209">
        <f t="shared" si="75"/>
        <v>0</v>
      </c>
      <c r="K543" s="202">
        <f t="shared" si="67"/>
        <v>0</v>
      </c>
      <c r="L543" s="202">
        <v>0</v>
      </c>
      <c r="M543" s="202">
        <v>0</v>
      </c>
      <c r="N543" s="202">
        <f t="shared" si="76"/>
        <v>0</v>
      </c>
      <c r="O543" s="217">
        <f t="shared" si="77"/>
        <v>0</v>
      </c>
    </row>
    <row r="544" spans="1:15" x14ac:dyDescent="0.35">
      <c r="A544" s="216">
        <f t="shared" si="78"/>
        <v>17</v>
      </c>
      <c r="B544" s="195" t="s">
        <v>1</v>
      </c>
      <c r="C544" s="195">
        <f>димвенканали!C544</f>
        <v>226.4</v>
      </c>
      <c r="D544" s="195">
        <f>димвенканали!D544</f>
        <v>0</v>
      </c>
      <c r="E544" s="195">
        <f>димвенканали!E544</f>
        <v>23.7</v>
      </c>
      <c r="F544" s="195">
        <f t="shared" si="74"/>
        <v>250.1</v>
      </c>
      <c r="G544" s="195">
        <v>100</v>
      </c>
      <c r="H544" s="282">
        <v>100</v>
      </c>
      <c r="I544" s="209">
        <f t="shared" si="79"/>
        <v>3.3333333333333333E-2</v>
      </c>
      <c r="J544" s="209">
        <f t="shared" si="75"/>
        <v>142.715</v>
      </c>
      <c r="K544" s="202">
        <f t="shared" si="67"/>
        <v>31.397300000000001</v>
      </c>
      <c r="L544" s="202">
        <v>55.32266666666667</v>
      </c>
      <c r="M544" s="202">
        <v>7.0066666666666668</v>
      </c>
      <c r="N544" s="202">
        <f t="shared" si="76"/>
        <v>236.44163333333333</v>
      </c>
      <c r="O544" s="217">
        <f t="shared" si="77"/>
        <v>0.94538837798214048</v>
      </c>
    </row>
    <row r="545" spans="1:15" x14ac:dyDescent="0.35">
      <c r="A545" s="216">
        <f t="shared" si="78"/>
        <v>18</v>
      </c>
      <c r="B545" s="195" t="s">
        <v>2</v>
      </c>
      <c r="C545" s="195">
        <f>димвенканали!C545</f>
        <v>856.6</v>
      </c>
      <c r="D545" s="195">
        <f>димвенканали!D545</f>
        <v>0</v>
      </c>
      <c r="E545" s="195">
        <f>димвенканали!E545</f>
        <v>0</v>
      </c>
      <c r="F545" s="195">
        <f t="shared" si="74"/>
        <v>856.6</v>
      </c>
      <c r="G545" s="195">
        <v>352</v>
      </c>
      <c r="H545" s="282">
        <v>352</v>
      </c>
      <c r="I545" s="209">
        <f t="shared" si="79"/>
        <v>0.11733333333333333</v>
      </c>
      <c r="J545" s="209">
        <f t="shared" si="75"/>
        <v>502.35679999999996</v>
      </c>
      <c r="K545" s="202">
        <f t="shared" si="67"/>
        <v>110.518496</v>
      </c>
      <c r="L545" s="202">
        <v>194.73578666666666</v>
      </c>
      <c r="M545" s="202">
        <v>24.663466666666665</v>
      </c>
      <c r="N545" s="202">
        <f t="shared" si="76"/>
        <v>832.2745493333332</v>
      </c>
      <c r="O545" s="217">
        <f t="shared" si="77"/>
        <v>0.97160232235971655</v>
      </c>
    </row>
    <row r="546" spans="1:15" x14ac:dyDescent="0.35">
      <c r="A546" s="216">
        <f t="shared" si="78"/>
        <v>19</v>
      </c>
      <c r="B546" s="195" t="s">
        <v>3</v>
      </c>
      <c r="C546" s="195">
        <f>димвенканали!C546</f>
        <v>212.1</v>
      </c>
      <c r="D546" s="195">
        <f>димвенканали!D546</f>
        <v>0</v>
      </c>
      <c r="E546" s="195">
        <f>димвенканали!E546</f>
        <v>0</v>
      </c>
      <c r="F546" s="195">
        <f t="shared" si="74"/>
        <v>212.1</v>
      </c>
      <c r="G546" s="195">
        <v>0</v>
      </c>
      <c r="H546" s="282">
        <v>0</v>
      </c>
      <c r="I546" s="209">
        <f t="shared" si="79"/>
        <v>0</v>
      </c>
      <c r="J546" s="209">
        <f t="shared" si="75"/>
        <v>0</v>
      </c>
      <c r="K546" s="202">
        <f t="shared" si="67"/>
        <v>0</v>
      </c>
      <c r="L546" s="202">
        <v>0</v>
      </c>
      <c r="M546" s="202">
        <v>0</v>
      </c>
      <c r="N546" s="202">
        <f t="shared" si="76"/>
        <v>0</v>
      </c>
      <c r="O546" s="217">
        <f t="shared" si="77"/>
        <v>0</v>
      </c>
    </row>
    <row r="547" spans="1:15" x14ac:dyDescent="0.35">
      <c r="A547" s="216">
        <f t="shared" si="78"/>
        <v>20</v>
      </c>
      <c r="B547" s="195" t="s">
        <v>4</v>
      </c>
      <c r="C547" s="195">
        <f>димвенканали!C547</f>
        <v>773.5</v>
      </c>
      <c r="D547" s="195">
        <f>димвенканали!D547</f>
        <v>0</v>
      </c>
      <c r="E547" s="195">
        <f>димвенканали!E547</f>
        <v>0</v>
      </c>
      <c r="F547" s="195">
        <f t="shared" si="74"/>
        <v>773.5</v>
      </c>
      <c r="G547" s="195">
        <v>241</v>
      </c>
      <c r="H547" s="282">
        <v>241</v>
      </c>
      <c r="I547" s="209">
        <f t="shared" si="79"/>
        <v>8.033333333333334E-2</v>
      </c>
      <c r="J547" s="209">
        <f t="shared" si="75"/>
        <v>343.94315</v>
      </c>
      <c r="K547" s="202">
        <f t="shared" si="67"/>
        <v>75.667493000000007</v>
      </c>
      <c r="L547" s="202">
        <v>133.32762666666667</v>
      </c>
      <c r="M547" s="202">
        <v>16.886066666666668</v>
      </c>
      <c r="N547" s="202">
        <f t="shared" si="76"/>
        <v>569.82433633333335</v>
      </c>
      <c r="O547" s="217">
        <f t="shared" si="77"/>
        <v>0.73668304632622283</v>
      </c>
    </row>
    <row r="548" spans="1:15" x14ac:dyDescent="0.35">
      <c r="A548" s="216">
        <f t="shared" si="78"/>
        <v>21</v>
      </c>
      <c r="B548" s="195" t="s">
        <v>5</v>
      </c>
      <c r="C548" s="195">
        <f>димвенканали!C548</f>
        <v>1260.7</v>
      </c>
      <c r="D548" s="195">
        <f>димвенканали!D548</f>
        <v>0</v>
      </c>
      <c r="E548" s="195">
        <f>димвенканали!E548</f>
        <v>171</v>
      </c>
      <c r="F548" s="195">
        <f t="shared" si="74"/>
        <v>1431.7</v>
      </c>
      <c r="G548" s="195">
        <v>424</v>
      </c>
      <c r="H548" s="282">
        <v>424</v>
      </c>
      <c r="I548" s="209">
        <f t="shared" si="79"/>
        <v>0.14133333333333334</v>
      </c>
      <c r="J548" s="209">
        <f t="shared" si="75"/>
        <v>605.11159999999995</v>
      </c>
      <c r="K548" s="202">
        <f t="shared" si="67"/>
        <v>133.12455199999999</v>
      </c>
      <c r="L548" s="202">
        <v>234.56810666666669</v>
      </c>
      <c r="M548" s="202">
        <v>29.708266666666667</v>
      </c>
      <c r="N548" s="202">
        <f t="shared" si="76"/>
        <v>1002.5125253333333</v>
      </c>
      <c r="O548" s="217">
        <f t="shared" si="77"/>
        <v>0.70022527438243576</v>
      </c>
    </row>
    <row r="549" spans="1:15" x14ac:dyDescent="0.35">
      <c r="A549" s="216">
        <f t="shared" si="78"/>
        <v>22</v>
      </c>
      <c r="B549" s="195" t="s">
        <v>6</v>
      </c>
      <c r="C549" s="195">
        <f>димвенканали!C549</f>
        <v>1073.5999999999999</v>
      </c>
      <c r="D549" s="195">
        <f>димвенканали!D549</f>
        <v>0</v>
      </c>
      <c r="E549" s="195">
        <f>димвенканали!E549</f>
        <v>0</v>
      </c>
      <c r="F549" s="195">
        <f t="shared" si="74"/>
        <v>1073.5999999999999</v>
      </c>
      <c r="G549" s="195">
        <v>89.5</v>
      </c>
      <c r="H549" s="282">
        <v>89.5</v>
      </c>
      <c r="I549" s="209">
        <f t="shared" si="79"/>
        <v>2.9833333333333333E-2</v>
      </c>
      <c r="J549" s="209">
        <f t="shared" si="75"/>
        <v>127.72992499999999</v>
      </c>
      <c r="K549" s="202">
        <f t="shared" si="67"/>
        <v>28.100583499999999</v>
      </c>
      <c r="L549" s="202">
        <v>49.513786666666668</v>
      </c>
      <c r="M549" s="202">
        <v>6.2709666666666664</v>
      </c>
      <c r="N549" s="202">
        <f t="shared" si="76"/>
        <v>211.61526183333336</v>
      </c>
      <c r="O549" s="217">
        <f t="shared" si="77"/>
        <v>0.19710810528440142</v>
      </c>
    </row>
    <row r="550" spans="1:15" x14ac:dyDescent="0.35">
      <c r="A550" s="216">
        <f t="shared" si="78"/>
        <v>23</v>
      </c>
      <c r="B550" s="195" t="s">
        <v>7</v>
      </c>
      <c r="C550" s="195">
        <f>димвенканали!C550</f>
        <v>169</v>
      </c>
      <c r="D550" s="195">
        <f>димвенканали!D550</f>
        <v>0</v>
      </c>
      <c r="E550" s="195">
        <f>димвенканали!E550</f>
        <v>75.900000000000006</v>
      </c>
      <c r="F550" s="195">
        <f t="shared" si="74"/>
        <v>244.9</v>
      </c>
      <c r="G550" s="195">
        <v>99.5</v>
      </c>
      <c r="H550" s="282">
        <v>99.5</v>
      </c>
      <c r="I550" s="209">
        <f t="shared" si="79"/>
        <v>3.3166666666666664E-2</v>
      </c>
      <c r="J550" s="209">
        <f t="shared" si="75"/>
        <v>142.00142499999998</v>
      </c>
      <c r="K550" s="202">
        <f t="shared" si="67"/>
        <v>31.240313499999996</v>
      </c>
      <c r="L550" s="202">
        <v>55.046053333333333</v>
      </c>
      <c r="M550" s="202">
        <v>6.9716333333333322</v>
      </c>
      <c r="N550" s="202">
        <f t="shared" si="76"/>
        <v>235.25942516666663</v>
      </c>
      <c r="O550" s="217">
        <f t="shared" si="77"/>
        <v>0.96063464747515981</v>
      </c>
    </row>
    <row r="551" spans="1:15" x14ac:dyDescent="0.35">
      <c r="A551" s="216">
        <f t="shared" si="78"/>
        <v>24</v>
      </c>
      <c r="B551" s="195" t="s">
        <v>8</v>
      </c>
      <c r="C551" s="195">
        <f>димвенканали!C551</f>
        <v>250.2</v>
      </c>
      <c r="D551" s="195">
        <f>димвенканали!D551</f>
        <v>17.3</v>
      </c>
      <c r="E551" s="195">
        <f>димвенканали!E551</f>
        <v>69.099999999999994</v>
      </c>
      <c r="F551" s="195">
        <f t="shared" si="74"/>
        <v>336.6</v>
      </c>
      <c r="G551" s="195">
        <v>149.5</v>
      </c>
      <c r="H551" s="282">
        <v>149.5</v>
      </c>
      <c r="I551" s="209">
        <f t="shared" si="79"/>
        <v>4.9833333333333334E-2</v>
      </c>
      <c r="J551" s="209">
        <f t="shared" si="75"/>
        <v>213.358925</v>
      </c>
      <c r="K551" s="202">
        <f t="shared" si="67"/>
        <v>46.9389635</v>
      </c>
      <c r="L551" s="202">
        <v>82.707386666666665</v>
      </c>
      <c r="M551" s="202">
        <v>10.474966666666667</v>
      </c>
      <c r="N551" s="202">
        <f t="shared" si="76"/>
        <v>353.48024183333331</v>
      </c>
      <c r="O551" s="217">
        <f t="shared" si="77"/>
        <v>1.050149262725292</v>
      </c>
    </row>
    <row r="552" spans="1:15" x14ac:dyDescent="0.35">
      <c r="A552" s="216">
        <f t="shared" si="78"/>
        <v>25</v>
      </c>
      <c r="B552" s="195" t="s">
        <v>9</v>
      </c>
      <c r="C552" s="195">
        <f>димвенканали!C552</f>
        <v>150.80000000000001</v>
      </c>
      <c r="D552" s="195">
        <f>димвенканали!D552</f>
        <v>0</v>
      </c>
      <c r="E552" s="195">
        <f>димвенканали!E552</f>
        <v>0</v>
      </c>
      <c r="F552" s="195">
        <f t="shared" si="74"/>
        <v>150.80000000000001</v>
      </c>
      <c r="G552" s="195">
        <v>85.5</v>
      </c>
      <c r="H552" s="282">
        <v>85.5</v>
      </c>
      <c r="I552" s="209">
        <f t="shared" si="79"/>
        <v>2.8500000000000001E-2</v>
      </c>
      <c r="J552" s="209">
        <f t="shared" si="75"/>
        <v>122.021325</v>
      </c>
      <c r="K552" s="202">
        <f t="shared" si="67"/>
        <v>26.8446915</v>
      </c>
      <c r="L552" s="202">
        <v>47.300880000000006</v>
      </c>
      <c r="M552" s="202">
        <v>5.9907000000000004</v>
      </c>
      <c r="N552" s="202">
        <f t="shared" si="76"/>
        <v>202.15759650000001</v>
      </c>
      <c r="O552" s="217">
        <f t="shared" si="77"/>
        <v>1.3405676160477453</v>
      </c>
    </row>
    <row r="553" spans="1:15" x14ac:dyDescent="0.35">
      <c r="A553" s="216">
        <f t="shared" si="78"/>
        <v>26</v>
      </c>
      <c r="B553" s="195" t="s">
        <v>10</v>
      </c>
      <c r="C553" s="195">
        <f>димвенканали!C553</f>
        <v>4825.5600000000004</v>
      </c>
      <c r="D553" s="195">
        <f>димвенканали!D553</f>
        <v>0</v>
      </c>
      <c r="E553" s="195">
        <f>димвенканали!E553</f>
        <v>0</v>
      </c>
      <c r="F553" s="195">
        <f t="shared" si="74"/>
        <v>4825.5600000000004</v>
      </c>
      <c r="G553" s="195">
        <v>1737</v>
      </c>
      <c r="H553" s="287">
        <v>1737</v>
      </c>
      <c r="I553" s="209">
        <f t="shared" si="79"/>
        <v>0.57899999999999996</v>
      </c>
      <c r="J553" s="209">
        <f t="shared" si="75"/>
        <v>2478.9595499999996</v>
      </c>
      <c r="K553" s="202">
        <f t="shared" si="67"/>
        <v>545.37110099999995</v>
      </c>
      <c r="L553" s="202">
        <v>960.95471999999995</v>
      </c>
      <c r="M553" s="202">
        <v>121.7058</v>
      </c>
      <c r="N553" s="202">
        <f t="shared" si="76"/>
        <v>4106.9911709999988</v>
      </c>
      <c r="O553" s="217">
        <f t="shared" si="77"/>
        <v>0.85109110051475856</v>
      </c>
    </row>
    <row r="554" spans="1:15" x14ac:dyDescent="0.35">
      <c r="A554" s="216">
        <f t="shared" si="78"/>
        <v>27</v>
      </c>
      <c r="B554" s="195" t="s">
        <v>11</v>
      </c>
      <c r="C554" s="195">
        <f>димвенканали!C554</f>
        <v>4234.8</v>
      </c>
      <c r="D554" s="195">
        <f>димвенканали!D554</f>
        <v>0</v>
      </c>
      <c r="E554" s="195">
        <f>димвенканали!E554</f>
        <v>0</v>
      </c>
      <c r="F554" s="195">
        <f t="shared" si="74"/>
        <v>4234.8</v>
      </c>
      <c r="G554" s="195">
        <v>1268</v>
      </c>
      <c r="H554" s="282">
        <v>1268</v>
      </c>
      <c r="I554" s="209">
        <f t="shared" si="79"/>
        <v>0.42266666666666669</v>
      </c>
      <c r="J554" s="209">
        <f t="shared" si="75"/>
        <v>1809.6261999999999</v>
      </c>
      <c r="K554" s="202">
        <f t="shared" si="67"/>
        <v>398.11776399999997</v>
      </c>
      <c r="L554" s="202">
        <v>701.49141333333341</v>
      </c>
      <c r="M554" s="202">
        <v>88.844533333333331</v>
      </c>
      <c r="N554" s="202">
        <f t="shared" si="76"/>
        <v>2998.0799106666668</v>
      </c>
      <c r="O554" s="217">
        <f t="shared" si="77"/>
        <v>0.7079625745411039</v>
      </c>
    </row>
    <row r="555" spans="1:15" x14ac:dyDescent="0.35">
      <c r="A555" s="216">
        <f t="shared" si="78"/>
        <v>28</v>
      </c>
      <c r="B555" s="195" t="s">
        <v>12</v>
      </c>
      <c r="C555" s="195">
        <f>димвенканали!C555</f>
        <v>7259.45</v>
      </c>
      <c r="D555" s="195">
        <f>димвенканали!D555</f>
        <v>0</v>
      </c>
      <c r="E555" s="195">
        <f>димвенканали!E555</f>
        <v>0</v>
      </c>
      <c r="F555" s="195">
        <f t="shared" si="74"/>
        <v>7259.45</v>
      </c>
      <c r="G555" s="195">
        <v>2544</v>
      </c>
      <c r="H555" s="282">
        <v>2544</v>
      </c>
      <c r="I555" s="209">
        <f t="shared" si="79"/>
        <v>0.84799999999999998</v>
      </c>
      <c r="J555" s="209">
        <f t="shared" si="75"/>
        <v>3630.6695999999997</v>
      </c>
      <c r="K555" s="202">
        <f t="shared" si="67"/>
        <v>798.74731199999997</v>
      </c>
      <c r="L555" s="202">
        <v>1407.4086399999999</v>
      </c>
      <c r="M555" s="202">
        <v>178.24960000000002</v>
      </c>
      <c r="N555" s="202">
        <f t="shared" si="76"/>
        <v>6015.0751519999994</v>
      </c>
      <c r="O555" s="217">
        <f t="shared" si="77"/>
        <v>0.82858551983965723</v>
      </c>
    </row>
    <row r="556" spans="1:15" x14ac:dyDescent="0.35">
      <c r="A556" s="216">
        <f t="shared" si="78"/>
        <v>29</v>
      </c>
      <c r="B556" s="195" t="s">
        <v>13</v>
      </c>
      <c r="C556" s="195">
        <f>димвенканали!C556</f>
        <v>4310.6400000000003</v>
      </c>
      <c r="D556" s="195">
        <f>димвенканали!D556</f>
        <v>0</v>
      </c>
      <c r="E556" s="195">
        <f>димвенканали!E556</f>
        <v>0</v>
      </c>
      <c r="F556" s="195">
        <f t="shared" si="74"/>
        <v>4310.6400000000003</v>
      </c>
      <c r="G556" s="195">
        <v>1450</v>
      </c>
      <c r="H556" s="282">
        <v>1450</v>
      </c>
      <c r="I556" s="209">
        <f t="shared" si="79"/>
        <v>0.48333333333333334</v>
      </c>
      <c r="J556" s="209">
        <f t="shared" si="75"/>
        <v>2069.3674999999998</v>
      </c>
      <c r="K556" s="202">
        <f t="shared" ref="K556:K613" si="80">J556*0.22</f>
        <v>455.26084999999995</v>
      </c>
      <c r="L556" s="202">
        <v>802.17866666666669</v>
      </c>
      <c r="M556" s="202">
        <v>101.59666666666666</v>
      </c>
      <c r="N556" s="202">
        <f t="shared" si="76"/>
        <v>3428.4036833333334</v>
      </c>
      <c r="O556" s="217">
        <f t="shared" si="77"/>
        <v>0.79533518997952346</v>
      </c>
    </row>
    <row r="557" spans="1:15" x14ac:dyDescent="0.35">
      <c r="A557" s="216">
        <f t="shared" si="78"/>
        <v>30</v>
      </c>
      <c r="B557" s="195" t="s">
        <v>14</v>
      </c>
      <c r="C557" s="195">
        <f>димвенканали!C557</f>
        <v>4423.5</v>
      </c>
      <c r="D557" s="195">
        <f>димвенканали!D557</f>
        <v>0</v>
      </c>
      <c r="E557" s="195">
        <f>димвенканали!E557</f>
        <v>0</v>
      </c>
      <c r="F557" s="195">
        <f t="shared" si="74"/>
        <v>4423.5</v>
      </c>
      <c r="G557" s="195">
        <v>1144</v>
      </c>
      <c r="H557" s="282">
        <v>1144</v>
      </c>
      <c r="I557" s="209">
        <f t="shared" si="79"/>
        <v>0.38133333333333336</v>
      </c>
      <c r="J557" s="209">
        <f t="shared" si="75"/>
        <v>1632.6596</v>
      </c>
      <c r="K557" s="202">
        <f t="shared" si="80"/>
        <v>359.185112</v>
      </c>
      <c r="L557" s="202">
        <v>632.89130666666676</v>
      </c>
      <c r="M557" s="202">
        <v>80.156266666666681</v>
      </c>
      <c r="N557" s="202">
        <f t="shared" si="76"/>
        <v>2704.8922853333338</v>
      </c>
      <c r="O557" s="217">
        <f t="shared" si="77"/>
        <v>0.61148237489167712</v>
      </c>
    </row>
    <row r="558" spans="1:15" x14ac:dyDescent="0.35">
      <c r="A558" s="216">
        <f t="shared" si="78"/>
        <v>31</v>
      </c>
      <c r="B558" s="195" t="s">
        <v>15</v>
      </c>
      <c r="C558" s="195">
        <f>димвенканали!C558</f>
        <v>4021.1</v>
      </c>
      <c r="D558" s="195">
        <f>димвенканали!D558</f>
        <v>198.9</v>
      </c>
      <c r="E558" s="195">
        <f>димвенканали!E558</f>
        <v>0</v>
      </c>
      <c r="F558" s="195">
        <f t="shared" si="74"/>
        <v>4220</v>
      </c>
      <c r="G558" s="195">
        <v>1396</v>
      </c>
      <c r="H558" s="282">
        <v>1396</v>
      </c>
      <c r="I558" s="209">
        <f t="shared" si="79"/>
        <v>0.46533333333333332</v>
      </c>
      <c r="J558" s="209">
        <f t="shared" si="75"/>
        <v>1992.3013999999998</v>
      </c>
      <c r="K558" s="202">
        <f t="shared" si="80"/>
        <v>438.30630799999994</v>
      </c>
      <c r="L558" s="202">
        <v>772.3044266666667</v>
      </c>
      <c r="M558" s="202">
        <v>97.813066666666657</v>
      </c>
      <c r="N558" s="202">
        <f t="shared" ref="N558:N588" si="81">J558+K558+L558+M558</f>
        <v>3300.7252013333327</v>
      </c>
      <c r="O558" s="217">
        <f t="shared" ref="O558:O588" si="82">N558/F558</f>
        <v>0.78216236998420208</v>
      </c>
    </row>
    <row r="559" spans="1:15" x14ac:dyDescent="0.35">
      <c r="A559" s="216">
        <f t="shared" si="78"/>
        <v>32</v>
      </c>
      <c r="B559" s="195" t="s">
        <v>16</v>
      </c>
      <c r="C559" s="195">
        <f>димвенканали!C559</f>
        <v>4073.3</v>
      </c>
      <c r="D559" s="195">
        <f>димвенканали!D559</f>
        <v>0</v>
      </c>
      <c r="E559" s="195">
        <f>димвенканали!E559</f>
        <v>0</v>
      </c>
      <c r="F559" s="195">
        <f t="shared" si="74"/>
        <v>4073.3</v>
      </c>
      <c r="G559" s="195">
        <v>1432</v>
      </c>
      <c r="H559" s="282">
        <v>1432</v>
      </c>
      <c r="I559" s="209">
        <f t="shared" si="79"/>
        <v>0.47733333333333333</v>
      </c>
      <c r="J559" s="209">
        <f t="shared" si="75"/>
        <v>2043.6787999999999</v>
      </c>
      <c r="K559" s="202">
        <f t="shared" si="80"/>
        <v>449.60933599999998</v>
      </c>
      <c r="L559" s="202">
        <v>792.22058666666669</v>
      </c>
      <c r="M559" s="202">
        <v>100.33546666666666</v>
      </c>
      <c r="N559" s="202">
        <f t="shared" si="81"/>
        <v>3385.8441893333338</v>
      </c>
      <c r="O559" s="217">
        <f t="shared" si="82"/>
        <v>0.83122877994091615</v>
      </c>
    </row>
    <row r="560" spans="1:15" x14ac:dyDescent="0.35">
      <c r="A560" s="216">
        <f t="shared" si="78"/>
        <v>33</v>
      </c>
      <c r="B560" s="195" t="s">
        <v>17</v>
      </c>
      <c r="C560" s="195">
        <f>димвенканали!C560</f>
        <v>3931.82</v>
      </c>
      <c r="D560" s="195">
        <f>димвенканали!D560</f>
        <v>0</v>
      </c>
      <c r="E560" s="195">
        <f>димвенканали!E560</f>
        <v>0</v>
      </c>
      <c r="F560" s="195">
        <f t="shared" si="74"/>
        <v>3931.82</v>
      </c>
      <c r="G560" s="195">
        <v>1604</v>
      </c>
      <c r="H560" s="282">
        <v>1604</v>
      </c>
      <c r="I560" s="209">
        <f t="shared" si="79"/>
        <v>0.53466666666666662</v>
      </c>
      <c r="J560" s="209">
        <f t="shared" si="75"/>
        <v>2289.1485999999995</v>
      </c>
      <c r="K560" s="202">
        <f t="shared" si="80"/>
        <v>503.61269199999992</v>
      </c>
      <c r="L560" s="202">
        <v>887.37557333333336</v>
      </c>
      <c r="M560" s="202">
        <v>112.38693333333332</v>
      </c>
      <c r="N560" s="202">
        <f t="shared" si="81"/>
        <v>3792.5237986666657</v>
      </c>
      <c r="O560" s="217">
        <f t="shared" si="82"/>
        <v>0.96457208078362322</v>
      </c>
    </row>
    <row r="561" spans="1:15" x14ac:dyDescent="0.35">
      <c r="A561" s="216">
        <f t="shared" si="78"/>
        <v>34</v>
      </c>
      <c r="B561" s="195" t="s">
        <v>18</v>
      </c>
      <c r="C561" s="195">
        <f>димвенканали!C561</f>
        <v>4123.59</v>
      </c>
      <c r="D561" s="195">
        <f>димвенканали!D561</f>
        <v>0</v>
      </c>
      <c r="E561" s="195">
        <f>димвенканали!E561</f>
        <v>0</v>
      </c>
      <c r="F561" s="195">
        <f t="shared" si="74"/>
        <v>4123.59</v>
      </c>
      <c r="G561" s="195">
        <v>1472</v>
      </c>
      <c r="H561" s="282">
        <v>1472</v>
      </c>
      <c r="I561" s="209">
        <f t="shared" si="79"/>
        <v>0.49066666666666664</v>
      </c>
      <c r="J561" s="209">
        <f t="shared" si="75"/>
        <v>2100.7647999999999</v>
      </c>
      <c r="K561" s="202">
        <f t="shared" si="80"/>
        <v>462.16825599999999</v>
      </c>
      <c r="L561" s="202">
        <v>814.34965333333332</v>
      </c>
      <c r="M561" s="202">
        <v>103.13813333333331</v>
      </c>
      <c r="N561" s="202">
        <f t="shared" si="81"/>
        <v>3480.4208426666664</v>
      </c>
      <c r="O561" s="217">
        <f t="shared" si="82"/>
        <v>0.84402688983790009</v>
      </c>
    </row>
    <row r="562" spans="1:15" x14ac:dyDescent="0.35">
      <c r="A562" s="216">
        <f t="shared" si="78"/>
        <v>35</v>
      </c>
      <c r="B562" s="195" t="s">
        <v>19</v>
      </c>
      <c r="C562" s="195">
        <f>димвенканали!C562</f>
        <v>4198.01</v>
      </c>
      <c r="D562" s="195">
        <f>димвенканали!D562</f>
        <v>0</v>
      </c>
      <c r="E562" s="195">
        <f>димвенканали!E562</f>
        <v>0</v>
      </c>
      <c r="F562" s="195">
        <f t="shared" si="74"/>
        <v>4198.01</v>
      </c>
      <c r="G562" s="195">
        <v>1103</v>
      </c>
      <c r="H562" s="282">
        <v>1103</v>
      </c>
      <c r="I562" s="209">
        <f t="shared" si="79"/>
        <v>0.36766666666666664</v>
      </c>
      <c r="J562" s="209">
        <f t="shared" si="75"/>
        <v>1574.1464499999997</v>
      </c>
      <c r="K562" s="202">
        <f t="shared" si="80"/>
        <v>346.31221899999997</v>
      </c>
      <c r="L562" s="202">
        <v>610.20901333333336</v>
      </c>
      <c r="M562" s="202">
        <v>77.283533333333324</v>
      </c>
      <c r="N562" s="202">
        <f t="shared" si="81"/>
        <v>2607.951215666666</v>
      </c>
      <c r="O562" s="217">
        <f t="shared" si="82"/>
        <v>0.62123511274786525</v>
      </c>
    </row>
    <row r="563" spans="1:15" x14ac:dyDescent="0.35">
      <c r="A563" s="216">
        <f t="shared" si="78"/>
        <v>36</v>
      </c>
      <c r="B563" s="195" t="s">
        <v>20</v>
      </c>
      <c r="C563" s="195">
        <f>димвенканали!C563</f>
        <v>4228.12</v>
      </c>
      <c r="D563" s="195">
        <f>димвенканали!D563</f>
        <v>0</v>
      </c>
      <c r="E563" s="195">
        <f>димвенканали!E563</f>
        <v>0</v>
      </c>
      <c r="F563" s="195">
        <f t="shared" si="74"/>
        <v>4228.12</v>
      </c>
      <c r="G563" s="195">
        <v>1061</v>
      </c>
      <c r="H563" s="282">
        <v>1061</v>
      </c>
      <c r="I563" s="209">
        <f t="shared" si="79"/>
        <v>0.35366666666666668</v>
      </c>
      <c r="J563" s="209">
        <f t="shared" si="75"/>
        <v>1514.20615</v>
      </c>
      <c r="K563" s="202">
        <f t="shared" si="80"/>
        <v>333.12535300000002</v>
      </c>
      <c r="L563" s="202">
        <v>586.97349333333341</v>
      </c>
      <c r="M563" s="202">
        <v>74.340733333333333</v>
      </c>
      <c r="N563" s="202">
        <f t="shared" si="81"/>
        <v>2508.6457296666667</v>
      </c>
      <c r="O563" s="217">
        <f t="shared" si="82"/>
        <v>0.59332415581077802</v>
      </c>
    </row>
    <row r="564" spans="1:15" x14ac:dyDescent="0.35">
      <c r="A564" s="216">
        <f t="shared" si="78"/>
        <v>37</v>
      </c>
      <c r="B564" s="195" t="s">
        <v>21</v>
      </c>
      <c r="C564" s="195">
        <f>димвенканали!C564</f>
        <v>4331.46</v>
      </c>
      <c r="D564" s="195">
        <f>димвенканали!D564</f>
        <v>0</v>
      </c>
      <c r="E564" s="195">
        <f>димвенканали!E564</f>
        <v>0</v>
      </c>
      <c r="F564" s="195">
        <f t="shared" si="74"/>
        <v>4331.46</v>
      </c>
      <c r="G564" s="195">
        <v>2267</v>
      </c>
      <c r="H564" s="282">
        <v>2267</v>
      </c>
      <c r="I564" s="209">
        <f t="shared" si="79"/>
        <v>0.75566666666666671</v>
      </c>
      <c r="J564" s="209">
        <f t="shared" si="75"/>
        <v>3235.3490500000003</v>
      </c>
      <c r="K564" s="202">
        <f t="shared" si="80"/>
        <v>711.77679100000012</v>
      </c>
      <c r="L564" s="202">
        <v>1254.1648533333334</v>
      </c>
      <c r="M564" s="202">
        <v>158.84113333333335</v>
      </c>
      <c r="N564" s="202">
        <f t="shared" si="81"/>
        <v>5360.131827666667</v>
      </c>
      <c r="O564" s="217">
        <f t="shared" si="82"/>
        <v>1.2374884744789671</v>
      </c>
    </row>
    <row r="565" spans="1:15" x14ac:dyDescent="0.35">
      <c r="A565" s="216">
        <f t="shared" si="78"/>
        <v>38</v>
      </c>
      <c r="B565" s="195" t="s">
        <v>22</v>
      </c>
      <c r="C565" s="195">
        <f>димвенканали!C565</f>
        <v>6367.69</v>
      </c>
      <c r="D565" s="195">
        <f>димвенканали!D565</f>
        <v>0</v>
      </c>
      <c r="E565" s="195">
        <f>димвенканали!E565</f>
        <v>0</v>
      </c>
      <c r="F565" s="195">
        <f t="shared" si="74"/>
        <v>6367.69</v>
      </c>
      <c r="G565" s="195">
        <v>2222</v>
      </c>
      <c r="H565" s="282">
        <v>2222</v>
      </c>
      <c r="I565" s="209">
        <f t="shared" si="79"/>
        <v>0.7406666666666667</v>
      </c>
      <c r="J565" s="209">
        <f t="shared" si="75"/>
        <v>3171.1273000000001</v>
      </c>
      <c r="K565" s="202">
        <f t="shared" si="80"/>
        <v>697.64800600000001</v>
      </c>
      <c r="L565" s="202">
        <v>1229.2696533333335</v>
      </c>
      <c r="M565" s="202">
        <v>155.68813333333333</v>
      </c>
      <c r="N565" s="202">
        <f t="shared" si="81"/>
        <v>5253.7330926666664</v>
      </c>
      <c r="O565" s="217">
        <f t="shared" si="82"/>
        <v>0.82506106494924636</v>
      </c>
    </row>
    <row r="566" spans="1:15" x14ac:dyDescent="0.35">
      <c r="A566" s="216">
        <f t="shared" si="78"/>
        <v>39</v>
      </c>
      <c r="B566" s="195" t="s">
        <v>23</v>
      </c>
      <c r="C566" s="195">
        <f>димвенканали!C566</f>
        <v>168.2</v>
      </c>
      <c r="D566" s="195">
        <f>димвенканали!D566</f>
        <v>0</v>
      </c>
      <c r="E566" s="195">
        <f>димвенканали!E566</f>
        <v>0</v>
      </c>
      <c r="F566" s="195">
        <f t="shared" si="74"/>
        <v>168.2</v>
      </c>
      <c r="G566" s="195">
        <v>0</v>
      </c>
      <c r="H566" s="282">
        <v>0</v>
      </c>
      <c r="I566" s="209">
        <f t="shared" si="79"/>
        <v>0</v>
      </c>
      <c r="J566" s="209">
        <f t="shared" si="75"/>
        <v>0</v>
      </c>
      <c r="K566" s="202">
        <f t="shared" si="80"/>
        <v>0</v>
      </c>
      <c r="L566" s="202">
        <v>0</v>
      </c>
      <c r="M566" s="202">
        <v>0</v>
      </c>
      <c r="N566" s="202">
        <f t="shared" si="81"/>
        <v>0</v>
      </c>
      <c r="O566" s="217">
        <f t="shared" si="82"/>
        <v>0</v>
      </c>
    </row>
    <row r="567" spans="1:15" x14ac:dyDescent="0.35">
      <c r="A567" s="216">
        <f t="shared" si="78"/>
        <v>40</v>
      </c>
      <c r="B567" s="195" t="s">
        <v>24</v>
      </c>
      <c r="C567" s="195">
        <f>димвенканали!C567</f>
        <v>35.1</v>
      </c>
      <c r="D567" s="195">
        <f>димвенканали!D567</f>
        <v>0</v>
      </c>
      <c r="E567" s="195">
        <f>димвенканали!E567</f>
        <v>0</v>
      </c>
      <c r="F567" s="195">
        <f t="shared" si="74"/>
        <v>35.1</v>
      </c>
      <c r="G567" s="195">
        <v>0</v>
      </c>
      <c r="H567" s="282">
        <v>0</v>
      </c>
      <c r="I567" s="209">
        <f t="shared" si="79"/>
        <v>0</v>
      </c>
      <c r="J567" s="209">
        <f t="shared" si="75"/>
        <v>0</v>
      </c>
      <c r="K567" s="202">
        <f t="shared" si="80"/>
        <v>0</v>
      </c>
      <c r="L567" s="202">
        <v>0</v>
      </c>
      <c r="M567" s="202">
        <v>0</v>
      </c>
      <c r="N567" s="202">
        <f t="shared" si="81"/>
        <v>0</v>
      </c>
      <c r="O567" s="217">
        <f t="shared" si="82"/>
        <v>0</v>
      </c>
    </row>
    <row r="568" spans="1:15" x14ac:dyDescent="0.35">
      <c r="A568" s="216">
        <f t="shared" si="78"/>
        <v>41</v>
      </c>
      <c r="B568" s="195" t="s">
        <v>25</v>
      </c>
      <c r="C568" s="195">
        <f>димвенканали!C568</f>
        <v>6093.66</v>
      </c>
      <c r="D568" s="195">
        <f>димвенканали!D568</f>
        <v>0</v>
      </c>
      <c r="E568" s="195">
        <f>димвенканали!E568</f>
        <v>78.5</v>
      </c>
      <c r="F568" s="195">
        <f t="shared" si="74"/>
        <v>6172.16</v>
      </c>
      <c r="G568" s="195">
        <v>2437</v>
      </c>
      <c r="H568" s="282">
        <v>2437</v>
      </c>
      <c r="I568" s="209">
        <f t="shared" si="79"/>
        <v>0.81233333333333335</v>
      </c>
      <c r="J568" s="209">
        <f t="shared" si="75"/>
        <v>3477.9645500000001</v>
      </c>
      <c r="K568" s="202">
        <f t="shared" si="80"/>
        <v>765.15220099999999</v>
      </c>
      <c r="L568" s="202">
        <v>1348.2133866666668</v>
      </c>
      <c r="M568" s="202">
        <v>170.75246666666669</v>
      </c>
      <c r="N568" s="202">
        <f t="shared" si="81"/>
        <v>5762.0826043333345</v>
      </c>
      <c r="O568" s="217">
        <f t="shared" si="82"/>
        <v>0.93356014820311439</v>
      </c>
    </row>
    <row r="569" spans="1:15" x14ac:dyDescent="0.35">
      <c r="A569" s="216">
        <f t="shared" si="78"/>
        <v>42</v>
      </c>
      <c r="B569" s="195" t="s">
        <v>26</v>
      </c>
      <c r="C569" s="195">
        <f>димвенканали!C569</f>
        <v>11059.29</v>
      </c>
      <c r="D569" s="195">
        <f>димвенканали!D569</f>
        <v>0</v>
      </c>
      <c r="E569" s="195">
        <f>димвенканали!E569</f>
        <v>0</v>
      </c>
      <c r="F569" s="195">
        <f t="shared" si="74"/>
        <v>11059.29</v>
      </c>
      <c r="G569" s="195">
        <v>3077</v>
      </c>
      <c r="H569" s="282">
        <v>3077</v>
      </c>
      <c r="I569" s="209">
        <f t="shared" si="79"/>
        <v>1.0256666666666667</v>
      </c>
      <c r="J569" s="209">
        <f t="shared" si="75"/>
        <v>4391.3405499999999</v>
      </c>
      <c r="K569" s="202">
        <f t="shared" si="80"/>
        <v>966.094921</v>
      </c>
      <c r="L569" s="202">
        <v>1702.2784533333333</v>
      </c>
      <c r="M569" s="202">
        <v>215.59513333333337</v>
      </c>
      <c r="N569" s="202">
        <f t="shared" si="81"/>
        <v>7275.3090576666664</v>
      </c>
      <c r="O569" s="217">
        <f t="shared" si="82"/>
        <v>0.65784594288301201</v>
      </c>
    </row>
    <row r="570" spans="1:15" x14ac:dyDescent="0.35">
      <c r="A570" s="216">
        <f t="shared" si="78"/>
        <v>43</v>
      </c>
      <c r="B570" s="195" t="s">
        <v>27</v>
      </c>
      <c r="C570" s="195">
        <f>димвенканали!C570</f>
        <v>3046.28</v>
      </c>
      <c r="D570" s="195">
        <f>димвенканали!D570</f>
        <v>0</v>
      </c>
      <c r="E570" s="195">
        <f>димвенканали!E570</f>
        <v>99.3</v>
      </c>
      <c r="F570" s="195">
        <f t="shared" si="74"/>
        <v>3145.5800000000004</v>
      </c>
      <c r="G570" s="195">
        <v>1800</v>
      </c>
      <c r="H570" s="282">
        <v>1800</v>
      </c>
      <c r="I570" s="209">
        <f t="shared" si="79"/>
        <v>0.6</v>
      </c>
      <c r="J570" s="209">
        <f t="shared" si="75"/>
        <v>2568.87</v>
      </c>
      <c r="K570" s="202">
        <f t="shared" si="80"/>
        <v>565.15139999999997</v>
      </c>
      <c r="L570" s="202">
        <v>995.80799999999999</v>
      </c>
      <c r="M570" s="202">
        <v>126.12</v>
      </c>
      <c r="N570" s="202">
        <f t="shared" si="81"/>
        <v>4255.9493999999995</v>
      </c>
      <c r="O570" s="217">
        <f t="shared" si="82"/>
        <v>1.3529935337839123</v>
      </c>
    </row>
    <row r="571" spans="1:15" x14ac:dyDescent="0.35">
      <c r="A571" s="216">
        <f t="shared" si="78"/>
        <v>44</v>
      </c>
      <c r="B571" s="195" t="s">
        <v>28</v>
      </c>
      <c r="C571" s="195">
        <f>димвенканали!C571</f>
        <v>851.4</v>
      </c>
      <c r="D571" s="195">
        <f>димвенканали!D571</f>
        <v>0</v>
      </c>
      <c r="E571" s="195">
        <f>димвенканали!E571</f>
        <v>0</v>
      </c>
      <c r="F571" s="195">
        <f t="shared" si="74"/>
        <v>851.4</v>
      </c>
      <c r="G571" s="195">
        <v>493</v>
      </c>
      <c r="H571" s="282">
        <v>493</v>
      </c>
      <c r="I571" s="209">
        <f t="shared" si="79"/>
        <v>0.16433333333333333</v>
      </c>
      <c r="J571" s="209">
        <f t="shared" si="75"/>
        <v>703.58494999999994</v>
      </c>
      <c r="K571" s="202">
        <f t="shared" si="80"/>
        <v>154.78868899999998</v>
      </c>
      <c r="L571" s="202">
        <v>272.74074666666667</v>
      </c>
      <c r="M571" s="202">
        <v>34.542866666666669</v>
      </c>
      <c r="N571" s="202">
        <f t="shared" si="81"/>
        <v>1165.6572523333332</v>
      </c>
      <c r="O571" s="217">
        <f t="shared" si="82"/>
        <v>1.3691064744342649</v>
      </c>
    </row>
    <row r="572" spans="1:15" x14ac:dyDescent="0.35">
      <c r="A572" s="216">
        <f t="shared" si="78"/>
        <v>45</v>
      </c>
      <c r="B572" s="195" t="s">
        <v>29</v>
      </c>
      <c r="C572" s="195">
        <f>димвенканали!C572</f>
        <v>3100.1</v>
      </c>
      <c r="D572" s="195">
        <f>димвенканали!D572</f>
        <v>0</v>
      </c>
      <c r="E572" s="195">
        <f>димвенканали!E572</f>
        <v>0</v>
      </c>
      <c r="F572" s="195">
        <f t="shared" si="74"/>
        <v>3100.1</v>
      </c>
      <c r="G572" s="195">
        <v>1459</v>
      </c>
      <c r="H572" s="282">
        <v>1459</v>
      </c>
      <c r="I572" s="209">
        <f t="shared" si="79"/>
        <v>0.48633333333333334</v>
      </c>
      <c r="J572" s="209">
        <f t="shared" si="75"/>
        <v>2082.2118500000001</v>
      </c>
      <c r="K572" s="202">
        <f t="shared" si="80"/>
        <v>458.08660700000001</v>
      </c>
      <c r="L572" s="202">
        <v>807.15770666666674</v>
      </c>
      <c r="M572" s="202">
        <v>102.22726666666667</v>
      </c>
      <c r="N572" s="202">
        <f t="shared" si="81"/>
        <v>3449.6834303333339</v>
      </c>
      <c r="O572" s="217">
        <f t="shared" si="82"/>
        <v>1.1127652109071753</v>
      </c>
    </row>
    <row r="573" spans="1:15" x14ac:dyDescent="0.35">
      <c r="A573" s="216">
        <f t="shared" si="78"/>
        <v>46</v>
      </c>
      <c r="B573" s="195" t="s">
        <v>30</v>
      </c>
      <c r="C573" s="195">
        <f>димвенканали!C573</f>
        <v>2324.65</v>
      </c>
      <c r="D573" s="195">
        <f>димвенканали!D573</f>
        <v>0</v>
      </c>
      <c r="E573" s="195">
        <f>димвенканали!E573</f>
        <v>0</v>
      </c>
      <c r="F573" s="195">
        <f t="shared" si="74"/>
        <v>2324.65</v>
      </c>
      <c r="G573" s="195">
        <v>1430</v>
      </c>
      <c r="H573" s="282">
        <v>1430</v>
      </c>
      <c r="I573" s="209">
        <f t="shared" si="79"/>
        <v>0.47666666666666668</v>
      </c>
      <c r="J573" s="209">
        <f t="shared" si="75"/>
        <v>2040.8244999999999</v>
      </c>
      <c r="K573" s="202">
        <f t="shared" si="80"/>
        <v>448.98138999999998</v>
      </c>
      <c r="L573" s="202">
        <v>791.11413333333337</v>
      </c>
      <c r="M573" s="202">
        <v>100.19533333333334</v>
      </c>
      <c r="N573" s="202">
        <f t="shared" si="81"/>
        <v>3381.1153566666671</v>
      </c>
      <c r="O573" s="217">
        <f t="shared" si="82"/>
        <v>1.4544621154439021</v>
      </c>
    </row>
    <row r="574" spans="1:15" x14ac:dyDescent="0.35">
      <c r="A574" s="216">
        <f t="shared" si="78"/>
        <v>47</v>
      </c>
      <c r="B574" s="195" t="s">
        <v>31</v>
      </c>
      <c r="C574" s="195">
        <f>димвенканали!C574</f>
        <v>4171.12</v>
      </c>
      <c r="D574" s="195">
        <f>димвенканали!D574</f>
        <v>247.3</v>
      </c>
      <c r="E574" s="195">
        <f>димвенканали!E574</f>
        <v>94.2</v>
      </c>
      <c r="F574" s="195">
        <f t="shared" si="74"/>
        <v>4512.62</v>
      </c>
      <c r="G574" s="195">
        <v>1458</v>
      </c>
      <c r="H574" s="282">
        <v>1458</v>
      </c>
      <c r="I574" s="209">
        <f t="shared" si="79"/>
        <v>0.48599999999999999</v>
      </c>
      <c r="J574" s="209">
        <f t="shared" si="75"/>
        <v>2080.7846999999997</v>
      </c>
      <c r="K574" s="202">
        <f t="shared" si="80"/>
        <v>457.77263399999993</v>
      </c>
      <c r="L574" s="202">
        <v>806.60448000000008</v>
      </c>
      <c r="M574" s="202">
        <v>102.15719999999999</v>
      </c>
      <c r="N574" s="202">
        <f t="shared" si="81"/>
        <v>3447.3190139999997</v>
      </c>
      <c r="O574" s="217">
        <f t="shared" si="82"/>
        <v>0.76392849697071763</v>
      </c>
    </row>
    <row r="575" spans="1:15" x14ac:dyDescent="0.35">
      <c r="A575" s="216">
        <f t="shared" si="78"/>
        <v>48</v>
      </c>
      <c r="B575" s="195" t="s">
        <v>32</v>
      </c>
      <c r="C575" s="195">
        <f>димвенканали!C575</f>
        <v>11115.95</v>
      </c>
      <c r="D575" s="195">
        <f>димвенканали!D575</f>
        <v>0</v>
      </c>
      <c r="E575" s="195">
        <f>димвенканали!E575</f>
        <v>0</v>
      </c>
      <c r="F575" s="195">
        <f t="shared" si="74"/>
        <v>11115.95</v>
      </c>
      <c r="G575" s="195">
        <v>4116</v>
      </c>
      <c r="H575" s="282">
        <v>4116</v>
      </c>
      <c r="I575" s="209">
        <f t="shared" si="79"/>
        <v>1.3720000000000001</v>
      </c>
      <c r="J575" s="209">
        <f t="shared" si="75"/>
        <v>5874.1494000000002</v>
      </c>
      <c r="K575" s="202">
        <f t="shared" si="80"/>
        <v>1292.312868</v>
      </c>
      <c r="L575" s="202">
        <v>2277.0809600000002</v>
      </c>
      <c r="M575" s="202">
        <v>288.39440000000002</v>
      </c>
      <c r="N575" s="202">
        <f t="shared" si="81"/>
        <v>9731.9376279999997</v>
      </c>
      <c r="O575" s="217">
        <f t="shared" si="82"/>
        <v>0.8754931092709124</v>
      </c>
    </row>
    <row r="576" spans="1:15" x14ac:dyDescent="0.35">
      <c r="A576" s="216">
        <f t="shared" si="78"/>
        <v>49</v>
      </c>
      <c r="B576" s="195" t="s">
        <v>33</v>
      </c>
      <c r="C576" s="195">
        <f>димвенканали!C576</f>
        <v>3259.72</v>
      </c>
      <c r="D576" s="195">
        <f>димвенканали!D576</f>
        <v>0</v>
      </c>
      <c r="E576" s="195">
        <f>димвенканали!E576</f>
        <v>0</v>
      </c>
      <c r="F576" s="195">
        <f t="shared" si="74"/>
        <v>3259.72</v>
      </c>
      <c r="G576" s="195">
        <v>1767</v>
      </c>
      <c r="H576" s="282">
        <v>1767</v>
      </c>
      <c r="I576" s="209">
        <f t="shared" si="79"/>
        <v>0.58899999999999997</v>
      </c>
      <c r="J576" s="209">
        <f t="shared" si="75"/>
        <v>2521.7740499999995</v>
      </c>
      <c r="K576" s="202">
        <f t="shared" si="80"/>
        <v>554.79029099999991</v>
      </c>
      <c r="L576" s="202">
        <v>977.55151999999998</v>
      </c>
      <c r="M576" s="202">
        <v>123.8078</v>
      </c>
      <c r="N576" s="202">
        <f t="shared" si="81"/>
        <v>4177.9236609999989</v>
      </c>
      <c r="O576" s="217">
        <f t="shared" si="82"/>
        <v>1.2816817582491744</v>
      </c>
    </row>
    <row r="577" spans="1:15" x14ac:dyDescent="0.35">
      <c r="A577" s="216">
        <f t="shared" si="78"/>
        <v>50</v>
      </c>
      <c r="B577" s="195" t="s">
        <v>34</v>
      </c>
      <c r="C577" s="195">
        <f>димвенканали!C577</f>
        <v>3223.22</v>
      </c>
      <c r="D577" s="195">
        <f>димвенканали!D577</f>
        <v>0</v>
      </c>
      <c r="E577" s="195">
        <f>димвенканали!E577</f>
        <v>0</v>
      </c>
      <c r="F577" s="195">
        <f t="shared" si="74"/>
        <v>3223.22</v>
      </c>
      <c r="G577" s="195">
        <v>1562</v>
      </c>
      <c r="H577" s="282">
        <v>1562</v>
      </c>
      <c r="I577" s="209">
        <f t="shared" si="79"/>
        <v>0.52066666666666672</v>
      </c>
      <c r="J577" s="209">
        <f t="shared" si="75"/>
        <v>2229.2083000000002</v>
      </c>
      <c r="K577" s="202">
        <f t="shared" si="80"/>
        <v>490.42582600000003</v>
      </c>
      <c r="L577" s="202">
        <v>864.14005333333341</v>
      </c>
      <c r="M577" s="202">
        <v>109.44413333333335</v>
      </c>
      <c r="N577" s="202">
        <f t="shared" si="81"/>
        <v>3693.2183126666673</v>
      </c>
      <c r="O577" s="217">
        <f t="shared" si="82"/>
        <v>1.1458163925101816</v>
      </c>
    </row>
    <row r="578" spans="1:15" x14ac:dyDescent="0.35">
      <c r="A578" s="216">
        <f t="shared" si="78"/>
        <v>51</v>
      </c>
      <c r="B578" s="195" t="s">
        <v>35</v>
      </c>
      <c r="C578" s="195">
        <f>димвенканали!C578</f>
        <v>4167.8999999999996</v>
      </c>
      <c r="D578" s="195">
        <f>димвенканали!D578</f>
        <v>0</v>
      </c>
      <c r="E578" s="195">
        <f>димвенканали!E578</f>
        <v>0</v>
      </c>
      <c r="F578" s="195">
        <f t="shared" si="74"/>
        <v>4167.8999999999996</v>
      </c>
      <c r="G578" s="195">
        <v>2175</v>
      </c>
      <c r="H578" s="282">
        <v>2175</v>
      </c>
      <c r="I578" s="209">
        <f t="shared" si="79"/>
        <v>0.72499999999999998</v>
      </c>
      <c r="J578" s="209">
        <f t="shared" si="75"/>
        <v>3104.05125</v>
      </c>
      <c r="K578" s="202">
        <f t="shared" si="80"/>
        <v>682.89127499999995</v>
      </c>
      <c r="L578" s="202">
        <v>1203.268</v>
      </c>
      <c r="M578" s="202">
        <v>152.39499999999998</v>
      </c>
      <c r="N578" s="202">
        <f t="shared" si="81"/>
        <v>5142.6055250000009</v>
      </c>
      <c r="O578" s="217">
        <f t="shared" si="82"/>
        <v>1.2338601034093912</v>
      </c>
    </row>
    <row r="579" spans="1:15" x14ac:dyDescent="0.35">
      <c r="A579" s="216">
        <f t="shared" si="78"/>
        <v>52</v>
      </c>
      <c r="B579" s="195" t="s">
        <v>36</v>
      </c>
      <c r="C579" s="195">
        <f>димвенканали!C579</f>
        <v>6158.52</v>
      </c>
      <c r="D579" s="195">
        <f>димвенканали!D579</f>
        <v>0</v>
      </c>
      <c r="E579" s="195">
        <f>димвенканали!E579</f>
        <v>0</v>
      </c>
      <c r="F579" s="195">
        <f t="shared" si="74"/>
        <v>6158.52</v>
      </c>
      <c r="G579" s="195">
        <v>2520</v>
      </c>
      <c r="H579" s="282">
        <v>2520</v>
      </c>
      <c r="I579" s="209">
        <f t="shared" si="79"/>
        <v>0.84</v>
      </c>
      <c r="J579" s="209">
        <f t="shared" si="75"/>
        <v>3596.4179999999997</v>
      </c>
      <c r="K579" s="202">
        <f t="shared" si="80"/>
        <v>791.21195999999998</v>
      </c>
      <c r="L579" s="202">
        <v>1394.1312</v>
      </c>
      <c r="M579" s="202">
        <v>176.56800000000001</v>
      </c>
      <c r="N579" s="202">
        <f t="shared" si="81"/>
        <v>5958.3291599999993</v>
      </c>
      <c r="O579" s="217">
        <f t="shared" si="82"/>
        <v>0.96749367705227862</v>
      </c>
    </row>
    <row r="580" spans="1:15" x14ac:dyDescent="0.35">
      <c r="A580" s="216">
        <f t="shared" si="78"/>
        <v>53</v>
      </c>
      <c r="B580" s="195" t="s">
        <v>37</v>
      </c>
      <c r="C580" s="195">
        <f>димвенканали!C580</f>
        <v>3211.24</v>
      </c>
      <c r="D580" s="195">
        <f>димвенканали!D580</f>
        <v>0</v>
      </c>
      <c r="E580" s="195">
        <f>димвенканали!E580</f>
        <v>0</v>
      </c>
      <c r="F580" s="195">
        <f t="shared" si="74"/>
        <v>3211.24</v>
      </c>
      <c r="G580" s="195">
        <v>1565</v>
      </c>
      <c r="H580" s="282">
        <v>1565</v>
      </c>
      <c r="I580" s="209">
        <f t="shared" si="79"/>
        <v>0.52166666666666661</v>
      </c>
      <c r="J580" s="209">
        <f t="shared" si="75"/>
        <v>2233.4897499999997</v>
      </c>
      <c r="K580" s="202">
        <f t="shared" si="80"/>
        <v>491.36774499999996</v>
      </c>
      <c r="L580" s="202">
        <v>865.79973333333328</v>
      </c>
      <c r="M580" s="202">
        <v>109.65433333333331</v>
      </c>
      <c r="N580" s="202">
        <f t="shared" si="81"/>
        <v>3700.3115616666664</v>
      </c>
      <c r="O580" s="217">
        <f t="shared" si="82"/>
        <v>1.1522999095884041</v>
      </c>
    </row>
    <row r="581" spans="1:15" x14ac:dyDescent="0.35">
      <c r="A581" s="216">
        <f t="shared" si="78"/>
        <v>54</v>
      </c>
      <c r="B581" s="195" t="s">
        <v>38</v>
      </c>
      <c r="C581" s="195">
        <f>димвенканали!C581</f>
        <v>3235.04</v>
      </c>
      <c r="D581" s="195">
        <f>димвенканали!D581</f>
        <v>0</v>
      </c>
      <c r="E581" s="195">
        <f>димвенканали!E581</f>
        <v>0</v>
      </c>
      <c r="F581" s="195">
        <f t="shared" si="74"/>
        <v>3235.04</v>
      </c>
      <c r="G581" s="195">
        <v>1685</v>
      </c>
      <c r="H581" s="282">
        <v>1685</v>
      </c>
      <c r="I581" s="209">
        <f t="shared" si="79"/>
        <v>0.56166666666666665</v>
      </c>
      <c r="J581" s="209">
        <f t="shared" si="75"/>
        <v>2404.74775</v>
      </c>
      <c r="K581" s="202">
        <f t="shared" si="80"/>
        <v>529.04450499999996</v>
      </c>
      <c r="L581" s="202">
        <v>932.1869333333334</v>
      </c>
      <c r="M581" s="202">
        <v>118.06233333333333</v>
      </c>
      <c r="N581" s="202">
        <f t="shared" si="81"/>
        <v>3984.0415216666665</v>
      </c>
      <c r="O581" s="217">
        <f t="shared" si="82"/>
        <v>1.2315277466945282</v>
      </c>
    </row>
    <row r="582" spans="1:15" x14ac:dyDescent="0.35">
      <c r="A582" s="216">
        <f t="shared" si="78"/>
        <v>55</v>
      </c>
      <c r="B582" s="195" t="s">
        <v>1776</v>
      </c>
      <c r="C582" s="195">
        <f>димвенканали!C582</f>
        <v>3258.3</v>
      </c>
      <c r="D582" s="195">
        <f>димвенканали!D582</f>
        <v>0</v>
      </c>
      <c r="E582" s="195">
        <f>димвенканали!E582</f>
        <v>250</v>
      </c>
      <c r="F582" s="195">
        <f t="shared" ref="F582:F602" si="83">C582+D582+E582</f>
        <v>3508.3</v>
      </c>
      <c r="G582" s="195">
        <v>1007</v>
      </c>
      <c r="H582" s="282">
        <v>1007</v>
      </c>
      <c r="I582" s="209">
        <f t="shared" si="79"/>
        <v>0.33566666666666667</v>
      </c>
      <c r="J582" s="209">
        <f t="shared" si="75"/>
        <v>1437.14005</v>
      </c>
      <c r="K582" s="202">
        <f t="shared" si="80"/>
        <v>316.17081100000001</v>
      </c>
      <c r="L582" s="202">
        <v>557.09925333333331</v>
      </c>
      <c r="M582" s="202">
        <v>98.424999999999997</v>
      </c>
      <c r="N582" s="202">
        <f t="shared" si="81"/>
        <v>2408.8351143333334</v>
      </c>
      <c r="O582" s="217">
        <f t="shared" si="82"/>
        <v>0.68661035667797321</v>
      </c>
    </row>
    <row r="583" spans="1:15" x14ac:dyDescent="0.35">
      <c r="A583" s="216">
        <f t="shared" si="78"/>
        <v>56</v>
      </c>
      <c r="B583" s="195" t="s">
        <v>39</v>
      </c>
      <c r="C583" s="195">
        <f>димвенканали!C583</f>
        <v>76.7</v>
      </c>
      <c r="D583" s="195">
        <f>димвенканали!D583</f>
        <v>0</v>
      </c>
      <c r="E583" s="195">
        <f>димвенканали!E583</f>
        <v>0</v>
      </c>
      <c r="F583" s="195">
        <f t="shared" si="83"/>
        <v>76.7</v>
      </c>
      <c r="G583" s="195"/>
      <c r="H583" s="282"/>
      <c r="I583" s="209">
        <f t="shared" ref="I583:I602" si="84">H583/3000</f>
        <v>0</v>
      </c>
      <c r="J583" s="209">
        <f t="shared" ref="J583:J602" si="85">I583*$J$2</f>
        <v>0</v>
      </c>
      <c r="K583" s="202">
        <f t="shared" si="80"/>
        <v>0</v>
      </c>
      <c r="L583" s="202">
        <v>0</v>
      </c>
      <c r="M583" s="202">
        <v>0</v>
      </c>
      <c r="N583" s="202">
        <f t="shared" si="81"/>
        <v>0</v>
      </c>
      <c r="O583" s="217">
        <f t="shared" si="82"/>
        <v>0</v>
      </c>
    </row>
    <row r="584" spans="1:15" x14ac:dyDescent="0.35">
      <c r="A584" s="216">
        <f t="shared" si="78"/>
        <v>57</v>
      </c>
      <c r="B584" s="195" t="s">
        <v>40</v>
      </c>
      <c r="C584" s="195">
        <f>димвенканали!C584</f>
        <v>329.5</v>
      </c>
      <c r="D584" s="195">
        <f>димвенканали!D584</f>
        <v>0</v>
      </c>
      <c r="E584" s="195">
        <f>димвенканали!E584</f>
        <v>0</v>
      </c>
      <c r="F584" s="195">
        <f t="shared" si="83"/>
        <v>329.5</v>
      </c>
      <c r="G584" s="195">
        <v>155</v>
      </c>
      <c r="H584" s="282">
        <v>155</v>
      </c>
      <c r="I584" s="209">
        <f t="shared" si="84"/>
        <v>5.1666666666666666E-2</v>
      </c>
      <c r="J584" s="209">
        <f t="shared" si="85"/>
        <v>221.20824999999999</v>
      </c>
      <c r="K584" s="202">
        <f t="shared" si="80"/>
        <v>48.665815000000002</v>
      </c>
      <c r="L584" s="202">
        <v>85.750133333333338</v>
      </c>
      <c r="M584" s="202">
        <v>10.860333333333333</v>
      </c>
      <c r="N584" s="202">
        <f t="shared" si="81"/>
        <v>366.48453166666667</v>
      </c>
      <c r="O584" s="217">
        <f t="shared" si="82"/>
        <v>1.1122444056651493</v>
      </c>
    </row>
    <row r="585" spans="1:15" x14ac:dyDescent="0.35">
      <c r="A585" s="216">
        <f t="shared" si="78"/>
        <v>58</v>
      </c>
      <c r="B585" s="195" t="s">
        <v>41</v>
      </c>
      <c r="C585" s="195">
        <f>димвенканали!C585</f>
        <v>329.2</v>
      </c>
      <c r="D585" s="195">
        <f>димвенканали!D585</f>
        <v>0</v>
      </c>
      <c r="E585" s="195">
        <f>димвенканали!E585</f>
        <v>0</v>
      </c>
      <c r="F585" s="195">
        <f t="shared" si="83"/>
        <v>329.2</v>
      </c>
      <c r="G585" s="195">
        <v>145</v>
      </c>
      <c r="H585" s="282">
        <v>145</v>
      </c>
      <c r="I585" s="209">
        <f t="shared" si="84"/>
        <v>4.8333333333333332E-2</v>
      </c>
      <c r="J585" s="209">
        <f t="shared" si="85"/>
        <v>206.93674999999999</v>
      </c>
      <c r="K585" s="202">
        <f t="shared" si="80"/>
        <v>45.526084999999995</v>
      </c>
      <c r="L585" s="202">
        <v>80.217866666666666</v>
      </c>
      <c r="M585" s="202">
        <v>10.159666666666666</v>
      </c>
      <c r="N585" s="202">
        <f t="shared" si="81"/>
        <v>342.84036833333334</v>
      </c>
      <c r="O585" s="217">
        <f t="shared" si="82"/>
        <v>1.0414348977318753</v>
      </c>
    </row>
    <row r="586" spans="1:15" x14ac:dyDescent="0.35">
      <c r="A586" s="216">
        <f t="shared" si="78"/>
        <v>59</v>
      </c>
      <c r="B586" s="195" t="s">
        <v>42</v>
      </c>
      <c r="C586" s="195">
        <f>димвенканали!C586</f>
        <v>325.10000000000002</v>
      </c>
      <c r="D586" s="195">
        <f>димвенканали!D586</f>
        <v>0</v>
      </c>
      <c r="E586" s="195">
        <f>димвенканали!E586</f>
        <v>0</v>
      </c>
      <c r="F586" s="195">
        <f t="shared" si="83"/>
        <v>325.10000000000002</v>
      </c>
      <c r="G586" s="195">
        <v>155</v>
      </c>
      <c r="H586" s="282">
        <v>155</v>
      </c>
      <c r="I586" s="209">
        <f t="shared" si="84"/>
        <v>5.1666666666666666E-2</v>
      </c>
      <c r="J586" s="209">
        <f t="shared" si="85"/>
        <v>221.20824999999999</v>
      </c>
      <c r="K586" s="202">
        <f t="shared" si="80"/>
        <v>48.665815000000002</v>
      </c>
      <c r="L586" s="202">
        <v>85.750133333333338</v>
      </c>
      <c r="M586" s="202">
        <v>10.860333333333333</v>
      </c>
      <c r="N586" s="202">
        <f t="shared" si="81"/>
        <v>366.48453166666667</v>
      </c>
      <c r="O586" s="217">
        <f t="shared" si="82"/>
        <v>1.1272978519429919</v>
      </c>
    </row>
    <row r="587" spans="1:15" x14ac:dyDescent="0.35">
      <c r="A587" s="216">
        <f t="shared" si="78"/>
        <v>60</v>
      </c>
      <c r="B587" s="227" t="s">
        <v>43</v>
      </c>
      <c r="C587" s="195">
        <f>димвенканали!C587</f>
        <v>329.3</v>
      </c>
      <c r="D587" s="195">
        <f>димвенканали!D587</f>
        <v>0</v>
      </c>
      <c r="E587" s="195">
        <f>димвенканали!E587</f>
        <v>0</v>
      </c>
      <c r="F587" s="195">
        <f t="shared" si="83"/>
        <v>329.3</v>
      </c>
      <c r="G587" s="195">
        <v>0</v>
      </c>
      <c r="H587" s="282">
        <v>0</v>
      </c>
      <c r="I587" s="209">
        <f t="shared" si="84"/>
        <v>0</v>
      </c>
      <c r="J587" s="209">
        <f t="shared" si="85"/>
        <v>0</v>
      </c>
      <c r="K587" s="202">
        <f t="shared" si="80"/>
        <v>0</v>
      </c>
      <c r="L587" s="202">
        <v>0</v>
      </c>
      <c r="M587" s="202">
        <v>0</v>
      </c>
      <c r="N587" s="202">
        <f t="shared" si="81"/>
        <v>0</v>
      </c>
      <c r="O587" s="217">
        <f t="shared" si="82"/>
        <v>0</v>
      </c>
    </row>
    <row r="588" spans="1:15" x14ac:dyDescent="0.35">
      <c r="A588" s="216">
        <f t="shared" si="78"/>
        <v>61</v>
      </c>
      <c r="B588" s="227" t="s">
        <v>44</v>
      </c>
      <c r="C588" s="195">
        <f>димвенканали!C588</f>
        <v>377.4</v>
      </c>
      <c r="D588" s="195">
        <f>димвенканали!D588</f>
        <v>0</v>
      </c>
      <c r="E588" s="195">
        <f>димвенканали!E588</f>
        <v>0</v>
      </c>
      <c r="F588" s="195">
        <f t="shared" si="83"/>
        <v>377.4</v>
      </c>
      <c r="G588" s="195">
        <v>0</v>
      </c>
      <c r="H588" s="282">
        <v>0</v>
      </c>
      <c r="I588" s="209">
        <f t="shared" si="84"/>
        <v>0</v>
      </c>
      <c r="J588" s="209">
        <f t="shared" si="85"/>
        <v>0</v>
      </c>
      <c r="K588" s="202">
        <f t="shared" si="80"/>
        <v>0</v>
      </c>
      <c r="L588" s="202">
        <v>0</v>
      </c>
      <c r="M588" s="202">
        <v>0</v>
      </c>
      <c r="N588" s="202">
        <f t="shared" si="81"/>
        <v>0</v>
      </c>
      <c r="O588" s="217">
        <f t="shared" si="82"/>
        <v>0</v>
      </c>
    </row>
    <row r="589" spans="1:15" x14ac:dyDescent="0.35">
      <c r="A589" s="216">
        <f t="shared" si="78"/>
        <v>62</v>
      </c>
      <c r="B589" s="195" t="s">
        <v>45</v>
      </c>
      <c r="C589" s="195">
        <f>димвенканали!C589</f>
        <v>324.31</v>
      </c>
      <c r="D589" s="195">
        <f>димвенканали!D589</f>
        <v>0</v>
      </c>
      <c r="E589" s="195">
        <f>димвенканали!E589</f>
        <v>0</v>
      </c>
      <c r="F589" s="195">
        <f t="shared" si="83"/>
        <v>324.31</v>
      </c>
      <c r="G589" s="195">
        <v>142</v>
      </c>
      <c r="H589" s="282">
        <v>142</v>
      </c>
      <c r="I589" s="209">
        <f t="shared" si="84"/>
        <v>4.7333333333333331E-2</v>
      </c>
      <c r="J589" s="209">
        <f t="shared" si="85"/>
        <v>202.65529999999998</v>
      </c>
      <c r="K589" s="202">
        <f t="shared" si="80"/>
        <v>44.584165999999996</v>
      </c>
      <c r="L589" s="202">
        <v>78.558186666666671</v>
      </c>
      <c r="M589" s="202">
        <v>9.949466666666666</v>
      </c>
      <c r="N589" s="202">
        <f t="shared" ref="N589:N602" si="86">J589+K589+L589+M589</f>
        <v>335.74711933333333</v>
      </c>
      <c r="O589" s="217">
        <f t="shared" ref="O589:O603" si="87">N589/F589</f>
        <v>1.0352660088598358</v>
      </c>
    </row>
    <row r="590" spans="1:15" x14ac:dyDescent="0.35">
      <c r="A590" s="216">
        <f t="shared" si="78"/>
        <v>63</v>
      </c>
      <c r="B590" s="227" t="s">
        <v>46</v>
      </c>
      <c r="C590" s="195">
        <f>димвенканали!C590</f>
        <v>332</v>
      </c>
      <c r="D590" s="195">
        <f>димвенканали!D590</f>
        <v>0</v>
      </c>
      <c r="E590" s="195">
        <f>димвенканали!E590</f>
        <v>0</v>
      </c>
      <c r="F590" s="195">
        <f t="shared" si="83"/>
        <v>332</v>
      </c>
      <c r="G590" s="195">
        <v>0</v>
      </c>
      <c r="H590" s="282">
        <v>0</v>
      </c>
      <c r="I590" s="209">
        <f t="shared" si="84"/>
        <v>0</v>
      </c>
      <c r="J590" s="209">
        <f t="shared" si="85"/>
        <v>0</v>
      </c>
      <c r="K590" s="202">
        <f t="shared" si="80"/>
        <v>0</v>
      </c>
      <c r="L590" s="202">
        <v>0</v>
      </c>
      <c r="M590" s="202">
        <v>0</v>
      </c>
      <c r="N590" s="202">
        <f t="shared" si="86"/>
        <v>0</v>
      </c>
      <c r="O590" s="217">
        <f t="shared" si="87"/>
        <v>0</v>
      </c>
    </row>
    <row r="591" spans="1:15" x14ac:dyDescent="0.35">
      <c r="A591" s="216">
        <f t="shared" si="78"/>
        <v>64</v>
      </c>
      <c r="B591" s="195" t="s">
        <v>47</v>
      </c>
      <c r="C591" s="195">
        <f>димвенканали!C591</f>
        <v>309.2</v>
      </c>
      <c r="D591" s="195">
        <f>димвенканали!D591</f>
        <v>0</v>
      </c>
      <c r="E591" s="195">
        <f>димвенканали!E591</f>
        <v>0</v>
      </c>
      <c r="F591" s="195">
        <f t="shared" si="83"/>
        <v>309.2</v>
      </c>
      <c r="G591" s="195">
        <v>138</v>
      </c>
      <c r="H591" s="282">
        <v>138</v>
      </c>
      <c r="I591" s="209">
        <f t="shared" si="84"/>
        <v>4.5999999999999999E-2</v>
      </c>
      <c r="J591" s="209">
        <f t="shared" si="85"/>
        <v>196.94669999999999</v>
      </c>
      <c r="K591" s="202">
        <f t="shared" si="80"/>
        <v>43.328274</v>
      </c>
      <c r="L591" s="202">
        <v>76.345280000000002</v>
      </c>
      <c r="M591" s="202">
        <v>9.6692</v>
      </c>
      <c r="N591" s="202">
        <f t="shared" si="86"/>
        <v>326.28945399999998</v>
      </c>
      <c r="O591" s="217">
        <f t="shared" si="87"/>
        <v>1.0552699029754204</v>
      </c>
    </row>
    <row r="592" spans="1:15" x14ac:dyDescent="0.35">
      <c r="A592" s="216">
        <f t="shared" si="78"/>
        <v>65</v>
      </c>
      <c r="B592" s="195" t="s">
        <v>48</v>
      </c>
      <c r="C592" s="195">
        <f>димвенканали!C592</f>
        <v>6690.05</v>
      </c>
      <c r="D592" s="195">
        <f>димвенканали!D592</f>
        <v>0</v>
      </c>
      <c r="E592" s="195">
        <f>димвенканали!E592</f>
        <v>0</v>
      </c>
      <c r="F592" s="195">
        <f t="shared" si="83"/>
        <v>6690.05</v>
      </c>
      <c r="G592" s="195">
        <v>1945</v>
      </c>
      <c r="H592" s="282">
        <v>1945</v>
      </c>
      <c r="I592" s="209">
        <f t="shared" si="84"/>
        <v>0.64833333333333332</v>
      </c>
      <c r="J592" s="209">
        <f t="shared" si="85"/>
        <v>2775.8067499999997</v>
      </c>
      <c r="K592" s="202">
        <f t="shared" si="80"/>
        <v>610.67748499999993</v>
      </c>
      <c r="L592" s="202">
        <v>1076.0258666666668</v>
      </c>
      <c r="M592" s="202">
        <v>136.27966666666666</v>
      </c>
      <c r="N592" s="202">
        <f t="shared" si="86"/>
        <v>4598.7897683333331</v>
      </c>
      <c r="O592" s="217">
        <f t="shared" si="87"/>
        <v>0.68740738385114208</v>
      </c>
    </row>
    <row r="593" spans="1:15" x14ac:dyDescent="0.35">
      <c r="A593" s="216">
        <f t="shared" ref="A593:A602" si="88">A592+1</f>
        <v>66</v>
      </c>
      <c r="B593" s="195" t="s">
        <v>49</v>
      </c>
      <c r="C593" s="195">
        <f>димвенканали!C593</f>
        <v>7080.5</v>
      </c>
      <c r="D593" s="195">
        <f>димвенканали!D593</f>
        <v>0</v>
      </c>
      <c r="E593" s="195">
        <f>димвенканали!E593</f>
        <v>0</v>
      </c>
      <c r="F593" s="195">
        <f t="shared" si="83"/>
        <v>7080.5</v>
      </c>
      <c r="G593" s="195">
        <v>2159</v>
      </c>
      <c r="H593" s="282">
        <v>2159</v>
      </c>
      <c r="I593" s="209">
        <f t="shared" si="84"/>
        <v>0.71966666666666668</v>
      </c>
      <c r="J593" s="209">
        <f t="shared" si="85"/>
        <v>3081.2168499999998</v>
      </c>
      <c r="K593" s="202">
        <f t="shared" si="80"/>
        <v>677.867707</v>
      </c>
      <c r="L593" s="202">
        <v>1194.4163733333335</v>
      </c>
      <c r="M593" s="202">
        <v>151.27393333333333</v>
      </c>
      <c r="N593" s="202">
        <f t="shared" si="86"/>
        <v>5104.7748636666665</v>
      </c>
      <c r="O593" s="217">
        <f t="shared" si="87"/>
        <v>0.72096248339335733</v>
      </c>
    </row>
    <row r="594" spans="1:15" x14ac:dyDescent="0.35">
      <c r="A594" s="216">
        <f t="shared" si="88"/>
        <v>67</v>
      </c>
      <c r="B594" s="195" t="s">
        <v>50</v>
      </c>
      <c r="C594" s="195">
        <f>димвенканали!C594</f>
        <v>1902.1</v>
      </c>
      <c r="D594" s="195">
        <f>димвенканали!D594</f>
        <v>0</v>
      </c>
      <c r="E594" s="195">
        <f>димвенканали!E594</f>
        <v>0</v>
      </c>
      <c r="F594" s="195">
        <f t="shared" si="83"/>
        <v>1902.1</v>
      </c>
      <c r="G594" s="195">
        <v>742</v>
      </c>
      <c r="H594" s="282">
        <v>742</v>
      </c>
      <c r="I594" s="209">
        <f t="shared" si="84"/>
        <v>0.24733333333333332</v>
      </c>
      <c r="J594" s="209">
        <f t="shared" si="85"/>
        <v>1058.9452999999999</v>
      </c>
      <c r="K594" s="202">
        <f t="shared" si="80"/>
        <v>232.96796599999996</v>
      </c>
      <c r="L594" s="202">
        <v>410.49418666666668</v>
      </c>
      <c r="M594" s="202">
        <v>59.696799999999996</v>
      </c>
      <c r="N594" s="202">
        <f t="shared" si="86"/>
        <v>1762.1042526666663</v>
      </c>
      <c r="O594" s="217">
        <f t="shared" si="87"/>
        <v>0.92639937577764908</v>
      </c>
    </row>
    <row r="595" spans="1:15" x14ac:dyDescent="0.35">
      <c r="A595" s="216">
        <f t="shared" si="88"/>
        <v>68</v>
      </c>
      <c r="B595" s="195" t="s">
        <v>51</v>
      </c>
      <c r="C595" s="195">
        <f>димвенканали!C595</f>
        <v>2315.9899999999998</v>
      </c>
      <c r="D595" s="195">
        <f>димвенканали!D595</f>
        <v>0</v>
      </c>
      <c r="E595" s="195">
        <f>димвенканали!E595</f>
        <v>0</v>
      </c>
      <c r="F595" s="195">
        <f t="shared" si="83"/>
        <v>2315.9899999999998</v>
      </c>
      <c r="G595" s="195">
        <v>561</v>
      </c>
      <c r="H595" s="282">
        <v>561</v>
      </c>
      <c r="I595" s="209">
        <f t="shared" si="84"/>
        <v>0.187</v>
      </c>
      <c r="J595" s="209">
        <f t="shared" si="85"/>
        <v>800.63114999999993</v>
      </c>
      <c r="K595" s="202">
        <f t="shared" si="80"/>
        <v>176.13885299999998</v>
      </c>
      <c r="L595" s="202">
        <v>310.36016000000001</v>
      </c>
      <c r="M595" s="202">
        <v>39.307400000000001</v>
      </c>
      <c r="N595" s="202">
        <f t="shared" si="86"/>
        <v>1326.4375629999997</v>
      </c>
      <c r="O595" s="217">
        <f t="shared" si="87"/>
        <v>0.57273026351581824</v>
      </c>
    </row>
    <row r="596" spans="1:15" x14ac:dyDescent="0.35">
      <c r="A596" s="216">
        <f t="shared" si="88"/>
        <v>69</v>
      </c>
      <c r="B596" s="195" t="s">
        <v>52</v>
      </c>
      <c r="C596" s="195">
        <f>димвенканали!C596</f>
        <v>2390.8000000000002</v>
      </c>
      <c r="D596" s="195">
        <f>димвенканали!D596</f>
        <v>0</v>
      </c>
      <c r="E596" s="195">
        <f>димвенканали!E596</f>
        <v>0</v>
      </c>
      <c r="F596" s="195">
        <f t="shared" si="83"/>
        <v>2390.8000000000002</v>
      </c>
      <c r="G596" s="195">
        <v>562</v>
      </c>
      <c r="H596" s="282">
        <v>562</v>
      </c>
      <c r="I596" s="209">
        <f t="shared" si="84"/>
        <v>0.18733333333333332</v>
      </c>
      <c r="J596" s="209">
        <f t="shared" si="85"/>
        <v>802.05829999999992</v>
      </c>
      <c r="K596" s="202">
        <f t="shared" si="80"/>
        <v>176.45282599999999</v>
      </c>
      <c r="L596" s="202">
        <v>310.91338666666667</v>
      </c>
      <c r="M596" s="202">
        <v>39.377466666666663</v>
      </c>
      <c r="N596" s="202">
        <f t="shared" si="86"/>
        <v>1328.8019793333331</v>
      </c>
      <c r="O596" s="217">
        <f t="shared" si="87"/>
        <v>0.55579805058278942</v>
      </c>
    </row>
    <row r="597" spans="1:15" x14ac:dyDescent="0.35">
      <c r="A597" s="216">
        <f t="shared" si="88"/>
        <v>70</v>
      </c>
      <c r="B597" s="195" t="s">
        <v>53</v>
      </c>
      <c r="C597" s="195">
        <f>димвенканали!C597</f>
        <v>2393.3000000000002</v>
      </c>
      <c r="D597" s="195">
        <f>димвенканали!D597</f>
        <v>0</v>
      </c>
      <c r="E597" s="195">
        <f>димвенканали!E597</f>
        <v>0</v>
      </c>
      <c r="F597" s="195">
        <f t="shared" si="83"/>
        <v>2393.3000000000002</v>
      </c>
      <c r="G597" s="195">
        <v>564</v>
      </c>
      <c r="H597" s="282">
        <v>564</v>
      </c>
      <c r="I597" s="209">
        <f t="shared" si="84"/>
        <v>0.188</v>
      </c>
      <c r="J597" s="209">
        <f t="shared" si="85"/>
        <v>804.9126</v>
      </c>
      <c r="K597" s="202">
        <f t="shared" si="80"/>
        <v>177.080772</v>
      </c>
      <c r="L597" s="202">
        <v>312.01984000000004</v>
      </c>
      <c r="M597" s="202">
        <v>39.517599999999995</v>
      </c>
      <c r="N597" s="202">
        <f t="shared" si="86"/>
        <v>1333.530812</v>
      </c>
      <c r="O597" s="217">
        <f t="shared" si="87"/>
        <v>0.55719333639744284</v>
      </c>
    </row>
    <row r="598" spans="1:15" x14ac:dyDescent="0.35">
      <c r="A598" s="216">
        <f t="shared" si="88"/>
        <v>71</v>
      </c>
      <c r="B598" s="195" t="s">
        <v>54</v>
      </c>
      <c r="C598" s="195">
        <f>димвенканали!C598</f>
        <v>3729.61</v>
      </c>
      <c r="D598" s="195">
        <f>димвенканали!D598</f>
        <v>0</v>
      </c>
      <c r="E598" s="195">
        <f>димвенканали!E598</f>
        <v>0</v>
      </c>
      <c r="F598" s="195">
        <f t="shared" si="83"/>
        <v>3729.61</v>
      </c>
      <c r="G598" s="195">
        <v>1902</v>
      </c>
      <c r="H598" s="282">
        <v>1902</v>
      </c>
      <c r="I598" s="209">
        <f t="shared" si="84"/>
        <v>0.63400000000000001</v>
      </c>
      <c r="J598" s="209">
        <f t="shared" si="85"/>
        <v>2714.4393</v>
      </c>
      <c r="K598" s="202">
        <f t="shared" si="80"/>
        <v>597.17664600000001</v>
      </c>
      <c r="L598" s="202">
        <v>1052.23712</v>
      </c>
      <c r="M598" s="202">
        <v>133.26679999999999</v>
      </c>
      <c r="N598" s="202">
        <f t="shared" si="86"/>
        <v>4497.119866</v>
      </c>
      <c r="O598" s="217">
        <f t="shared" si="87"/>
        <v>1.2057882368397768</v>
      </c>
    </row>
    <row r="599" spans="1:15" x14ac:dyDescent="0.35">
      <c r="A599" s="216">
        <f t="shared" si="88"/>
        <v>72</v>
      </c>
      <c r="B599" s="195" t="s">
        <v>55</v>
      </c>
      <c r="C599" s="195">
        <f>димвенканали!C599</f>
        <v>4033.36</v>
      </c>
      <c r="D599" s="195">
        <f>димвенканали!D599</f>
        <v>0</v>
      </c>
      <c r="E599" s="195">
        <f>димвенканали!E599</f>
        <v>0</v>
      </c>
      <c r="F599" s="195">
        <f t="shared" si="83"/>
        <v>4033.36</v>
      </c>
      <c r="G599" s="195">
        <v>1007</v>
      </c>
      <c r="H599" s="282">
        <v>1007</v>
      </c>
      <c r="I599" s="209">
        <f t="shared" si="84"/>
        <v>0.33566666666666667</v>
      </c>
      <c r="J599" s="209">
        <f t="shared" si="85"/>
        <v>1437.14005</v>
      </c>
      <c r="K599" s="202">
        <f t="shared" si="80"/>
        <v>316.17081100000001</v>
      </c>
      <c r="L599" s="202">
        <v>557.09925333333331</v>
      </c>
      <c r="M599" s="202">
        <v>70.557133333333326</v>
      </c>
      <c r="N599" s="202">
        <f t="shared" si="86"/>
        <v>2380.9672476666665</v>
      </c>
      <c r="O599" s="217">
        <f t="shared" si="87"/>
        <v>0.59031855516657739</v>
      </c>
    </row>
    <row r="600" spans="1:15" x14ac:dyDescent="0.35">
      <c r="A600" s="216">
        <f t="shared" si="88"/>
        <v>73</v>
      </c>
      <c r="B600" s="195" t="s">
        <v>56</v>
      </c>
      <c r="C600" s="195">
        <f>димвенканали!C600</f>
        <v>3448.7</v>
      </c>
      <c r="D600" s="195">
        <f>димвенканали!D600</f>
        <v>0</v>
      </c>
      <c r="E600" s="195">
        <f>димвенканали!E600</f>
        <v>0</v>
      </c>
      <c r="F600" s="195">
        <f t="shared" si="83"/>
        <v>3448.7</v>
      </c>
      <c r="G600" s="195">
        <v>1587</v>
      </c>
      <c r="H600" s="282">
        <v>1587</v>
      </c>
      <c r="I600" s="209">
        <f t="shared" si="84"/>
        <v>0.52900000000000003</v>
      </c>
      <c r="J600" s="209">
        <f t="shared" si="85"/>
        <v>2264.8870499999998</v>
      </c>
      <c r="K600" s="202">
        <f t="shared" si="80"/>
        <v>498.27515099999994</v>
      </c>
      <c r="L600" s="202">
        <v>877.97072000000003</v>
      </c>
      <c r="M600" s="202">
        <v>111.19580000000001</v>
      </c>
      <c r="N600" s="202">
        <f t="shared" si="86"/>
        <v>3752.3287209999994</v>
      </c>
      <c r="O600" s="217">
        <f t="shared" si="87"/>
        <v>1.0880414999855017</v>
      </c>
    </row>
    <row r="601" spans="1:15" x14ac:dyDescent="0.35">
      <c r="A601" s="216">
        <f t="shared" si="88"/>
        <v>74</v>
      </c>
      <c r="B601" s="195" t="s">
        <v>57</v>
      </c>
      <c r="C601" s="195">
        <f>димвенканали!C601</f>
        <v>6256.34</v>
      </c>
      <c r="D601" s="195">
        <f>димвенканали!D601</f>
        <v>0</v>
      </c>
      <c r="E601" s="195">
        <f>димвенканали!E601</f>
        <v>0</v>
      </c>
      <c r="F601" s="195">
        <f t="shared" si="83"/>
        <v>6256.34</v>
      </c>
      <c r="G601" s="195">
        <v>2673</v>
      </c>
      <c r="H601" s="282">
        <v>2673</v>
      </c>
      <c r="I601" s="209">
        <f t="shared" si="84"/>
        <v>0.89100000000000001</v>
      </c>
      <c r="J601" s="209">
        <f t="shared" si="85"/>
        <v>3814.7719499999998</v>
      </c>
      <c r="K601" s="202">
        <f t="shared" si="80"/>
        <v>839.24982899999998</v>
      </c>
      <c r="L601" s="202">
        <v>1478.7748800000002</v>
      </c>
      <c r="M601" s="202">
        <v>187.28819999999999</v>
      </c>
      <c r="N601" s="202">
        <f t="shared" si="86"/>
        <v>6320.0848589999996</v>
      </c>
      <c r="O601" s="217">
        <f t="shared" si="87"/>
        <v>1.0101888418787981</v>
      </c>
    </row>
    <row r="602" spans="1:15" x14ac:dyDescent="0.35">
      <c r="A602" s="216">
        <f t="shared" si="88"/>
        <v>75</v>
      </c>
      <c r="B602" s="195" t="s">
        <v>521</v>
      </c>
      <c r="C602" s="195">
        <f>димвенканали!C602</f>
        <v>3393.78</v>
      </c>
      <c r="D602" s="195">
        <f>димвенканали!D602</f>
        <v>0</v>
      </c>
      <c r="E602" s="195">
        <f>димвенканали!E602</f>
        <v>0</v>
      </c>
      <c r="F602" s="195">
        <f t="shared" si="83"/>
        <v>3393.78</v>
      </c>
      <c r="G602" s="195">
        <v>1200</v>
      </c>
      <c r="H602" s="282">
        <v>1200</v>
      </c>
      <c r="I602" s="209">
        <f t="shared" si="84"/>
        <v>0.4</v>
      </c>
      <c r="J602" s="209">
        <f t="shared" si="85"/>
        <v>1712.58</v>
      </c>
      <c r="K602" s="202">
        <f t="shared" si="80"/>
        <v>376.76759999999996</v>
      </c>
      <c r="L602" s="202">
        <v>663.87200000000007</v>
      </c>
      <c r="M602" s="202">
        <v>84.08</v>
      </c>
      <c r="N602" s="202">
        <f t="shared" si="86"/>
        <v>2837.2996000000003</v>
      </c>
      <c r="O602" s="210">
        <f t="shared" si="87"/>
        <v>0.83602932423433463</v>
      </c>
    </row>
    <row r="603" spans="1:15" ht="18" x14ac:dyDescent="0.4">
      <c r="A603" s="216"/>
      <c r="B603" s="198" t="s">
        <v>1698</v>
      </c>
      <c r="C603" s="199">
        <f t="shared" ref="C603:J603" si="89">SUM(C528:C602)</f>
        <v>225620.44999999995</v>
      </c>
      <c r="D603" s="199">
        <f t="shared" si="89"/>
        <v>463.5</v>
      </c>
      <c r="E603" s="199">
        <f t="shared" si="89"/>
        <v>1133.9000000000001</v>
      </c>
      <c r="F603" s="199">
        <f t="shared" si="89"/>
        <v>227217.84999999992</v>
      </c>
      <c r="G603" s="199">
        <f t="shared" si="89"/>
        <v>86349</v>
      </c>
      <c r="H603" s="288">
        <f t="shared" si="89"/>
        <v>86349</v>
      </c>
      <c r="I603" s="226">
        <f t="shared" si="89"/>
        <v>28.783000000000001</v>
      </c>
      <c r="J603" s="199">
        <f t="shared" si="89"/>
        <v>123232.97534999998</v>
      </c>
      <c r="K603" s="199">
        <f>J603*0.22</f>
        <v>27111.254576999996</v>
      </c>
      <c r="L603" s="341">
        <f>SUM(L528:L602)</f>
        <v>47770.569439999999</v>
      </c>
      <c r="M603" s="199">
        <f>SUM(M528:M602)</f>
        <v>6085.7618000000011</v>
      </c>
      <c r="N603" s="199">
        <f>J603+K603+L603+M603</f>
        <v>204200.56116699998</v>
      </c>
      <c r="O603" s="229">
        <f t="shared" si="87"/>
        <v>0.8986994691086112</v>
      </c>
    </row>
    <row r="604" spans="1:15" ht="18" x14ac:dyDescent="0.4">
      <c r="A604" s="216"/>
      <c r="B604" s="275" t="s">
        <v>58</v>
      </c>
      <c r="C604" s="195"/>
      <c r="D604" s="195"/>
      <c r="E604" s="195"/>
      <c r="F604" s="195"/>
      <c r="G604" s="195"/>
      <c r="H604" s="282"/>
      <c r="I604" s="195"/>
      <c r="J604" s="209"/>
      <c r="K604" s="202"/>
      <c r="L604" s="202"/>
      <c r="M604" s="195"/>
      <c r="N604" s="195"/>
      <c r="O604" s="217"/>
    </row>
    <row r="605" spans="1:15" x14ac:dyDescent="0.35">
      <c r="A605" s="216">
        <v>1</v>
      </c>
      <c r="B605" s="182" t="s">
        <v>59</v>
      </c>
      <c r="C605" s="195">
        <f>димвенканали!C605</f>
        <v>399.3</v>
      </c>
      <c r="D605" s="195">
        <f>димвенканали!D605</f>
        <v>0</v>
      </c>
      <c r="E605" s="195">
        <f>димвенканали!E605</f>
        <v>0</v>
      </c>
      <c r="F605" s="195">
        <f t="shared" ref="F605:F668" si="90">C605+D605+E605</f>
        <v>399.3</v>
      </c>
      <c r="G605" s="195">
        <v>0</v>
      </c>
      <c r="H605" s="282">
        <v>0</v>
      </c>
      <c r="I605" s="209">
        <f t="shared" ref="I605:I668" si="91">H605/3000</f>
        <v>0</v>
      </c>
      <c r="J605" s="209">
        <f t="shared" ref="J605:J664" si="92">I605*$J$2</f>
        <v>0</v>
      </c>
      <c r="K605" s="202">
        <f t="shared" si="80"/>
        <v>0</v>
      </c>
      <c r="L605" s="202">
        <v>0</v>
      </c>
      <c r="M605" s="202">
        <v>0</v>
      </c>
      <c r="N605" s="202">
        <f t="shared" ref="N605:N636" si="93">J605+K605+L605+M605</f>
        <v>0</v>
      </c>
      <c r="O605" s="217">
        <f t="shared" ref="O605:O636" si="94">N605/F605</f>
        <v>0</v>
      </c>
    </row>
    <row r="606" spans="1:15" x14ac:dyDescent="0.35">
      <c r="A606" s="216">
        <f t="shared" ref="A606:A669" si="95">A605+1</f>
        <v>2</v>
      </c>
      <c r="B606" s="292" t="s">
        <v>60</v>
      </c>
      <c r="C606" s="195">
        <f>димвенканали!C606</f>
        <v>4599.2</v>
      </c>
      <c r="D606" s="195">
        <f>димвенканали!D606</f>
        <v>126</v>
      </c>
      <c r="E606" s="195">
        <f>димвенканали!E606</f>
        <v>20.3</v>
      </c>
      <c r="F606" s="195">
        <f t="shared" si="90"/>
        <v>4745.5</v>
      </c>
      <c r="G606" s="195">
        <v>2236</v>
      </c>
      <c r="H606" s="282">
        <v>2236</v>
      </c>
      <c r="I606" s="209">
        <f t="shared" si="91"/>
        <v>0.74533333333333329</v>
      </c>
      <c r="J606" s="209">
        <f t="shared" si="92"/>
        <v>3191.1073999999999</v>
      </c>
      <c r="K606" s="202">
        <f t="shared" si="80"/>
        <v>702.04362800000001</v>
      </c>
      <c r="L606" s="202">
        <v>1245.2433066666665</v>
      </c>
      <c r="M606" s="202">
        <v>198.84919999999997</v>
      </c>
      <c r="N606" s="202">
        <f t="shared" si="93"/>
        <v>5337.2435346666662</v>
      </c>
      <c r="O606" s="217">
        <f t="shared" si="94"/>
        <v>1.1246957190320654</v>
      </c>
    </row>
    <row r="607" spans="1:15" x14ac:dyDescent="0.35">
      <c r="A607" s="216">
        <f t="shared" si="95"/>
        <v>3</v>
      </c>
      <c r="B607" s="182" t="s">
        <v>61</v>
      </c>
      <c r="C607" s="195">
        <f>димвенканали!C607</f>
        <v>418.7</v>
      </c>
      <c r="D607" s="195">
        <f>димвенканали!D607</f>
        <v>0</v>
      </c>
      <c r="E607" s="195">
        <f>димвенканали!E607</f>
        <v>0</v>
      </c>
      <c r="F607" s="195">
        <f t="shared" si="90"/>
        <v>418.7</v>
      </c>
      <c r="G607" s="195">
        <v>0</v>
      </c>
      <c r="H607" s="282">
        <v>0</v>
      </c>
      <c r="I607" s="209">
        <f t="shared" si="91"/>
        <v>0</v>
      </c>
      <c r="J607" s="209">
        <f t="shared" si="92"/>
        <v>0</v>
      </c>
      <c r="K607" s="202">
        <f t="shared" si="80"/>
        <v>0</v>
      </c>
      <c r="L607" s="202">
        <v>0</v>
      </c>
      <c r="M607" s="202">
        <v>0</v>
      </c>
      <c r="N607" s="202">
        <f t="shared" si="93"/>
        <v>0</v>
      </c>
      <c r="O607" s="217">
        <f t="shared" si="94"/>
        <v>0</v>
      </c>
    </row>
    <row r="608" spans="1:15" x14ac:dyDescent="0.35">
      <c r="A608" s="216">
        <f t="shared" si="95"/>
        <v>4</v>
      </c>
      <c r="B608" s="182" t="s">
        <v>62</v>
      </c>
      <c r="C608" s="195">
        <f>димвенканали!C608</f>
        <v>1430.1</v>
      </c>
      <c r="D608" s="195">
        <f>димвенканали!D608</f>
        <v>88.5</v>
      </c>
      <c r="E608" s="195">
        <f>димвенканали!E608</f>
        <v>0</v>
      </c>
      <c r="F608" s="195">
        <f t="shared" si="90"/>
        <v>1518.6</v>
      </c>
      <c r="G608" s="195">
        <v>870</v>
      </c>
      <c r="H608" s="282">
        <v>870</v>
      </c>
      <c r="I608" s="209">
        <f t="shared" si="91"/>
        <v>0.28999999999999998</v>
      </c>
      <c r="J608" s="209">
        <f t="shared" si="92"/>
        <v>1241.6204999999998</v>
      </c>
      <c r="K608" s="202">
        <f t="shared" si="80"/>
        <v>273.15650999999997</v>
      </c>
      <c r="L608" s="202">
        <v>484.50879999999995</v>
      </c>
      <c r="M608" s="202">
        <v>60.957999999999998</v>
      </c>
      <c r="N608" s="202">
        <f t="shared" si="93"/>
        <v>2060.2438099999999</v>
      </c>
      <c r="O608" s="217">
        <f t="shared" si="94"/>
        <v>1.3566731265639405</v>
      </c>
    </row>
    <row r="609" spans="1:15" x14ac:dyDescent="0.35">
      <c r="A609" s="216">
        <f t="shared" si="95"/>
        <v>5</v>
      </c>
      <c r="B609" s="182" t="s">
        <v>63</v>
      </c>
      <c r="C609" s="195">
        <f>димвенканали!C609</f>
        <v>1507.3</v>
      </c>
      <c r="D609" s="195">
        <f>димвенканали!D609</f>
        <v>0</v>
      </c>
      <c r="E609" s="195">
        <f>димвенканали!E609</f>
        <v>0</v>
      </c>
      <c r="F609" s="195">
        <f t="shared" si="90"/>
        <v>1507.3</v>
      </c>
      <c r="G609" s="195">
        <v>870</v>
      </c>
      <c r="H609" s="282">
        <v>870</v>
      </c>
      <c r="I609" s="209">
        <f t="shared" si="91"/>
        <v>0.28999999999999998</v>
      </c>
      <c r="J609" s="209">
        <f t="shared" si="92"/>
        <v>1241.6204999999998</v>
      </c>
      <c r="K609" s="202">
        <f t="shared" si="80"/>
        <v>273.15650999999997</v>
      </c>
      <c r="L609" s="202">
        <v>484.50879999999995</v>
      </c>
      <c r="M609" s="202">
        <v>60.957999999999998</v>
      </c>
      <c r="N609" s="202">
        <f t="shared" si="93"/>
        <v>2060.2438099999999</v>
      </c>
      <c r="O609" s="217">
        <f t="shared" si="94"/>
        <v>1.3668438996881842</v>
      </c>
    </row>
    <row r="610" spans="1:15" x14ac:dyDescent="0.35">
      <c r="A610" s="216">
        <f t="shared" si="95"/>
        <v>6</v>
      </c>
      <c r="B610" s="182" t="s">
        <v>64</v>
      </c>
      <c r="C610" s="195">
        <f>димвенканали!C610</f>
        <v>512.9</v>
      </c>
      <c r="D610" s="195">
        <f>димвенканали!D610</f>
        <v>0</v>
      </c>
      <c r="E610" s="195">
        <f>димвенканали!E610</f>
        <v>0</v>
      </c>
      <c r="F610" s="195">
        <f t="shared" si="90"/>
        <v>512.9</v>
      </c>
      <c r="G610" s="195">
        <v>180</v>
      </c>
      <c r="H610" s="282">
        <v>180</v>
      </c>
      <c r="I610" s="209">
        <f t="shared" si="91"/>
        <v>0.06</v>
      </c>
      <c r="J610" s="209">
        <f t="shared" si="92"/>
        <v>256.887</v>
      </c>
      <c r="K610" s="202">
        <f t="shared" si="80"/>
        <v>56.515140000000002</v>
      </c>
      <c r="L610" s="202">
        <v>100.2432</v>
      </c>
      <c r="M610" s="202">
        <v>12.611999999999998</v>
      </c>
      <c r="N610" s="202">
        <f t="shared" si="93"/>
        <v>426.25734000000006</v>
      </c>
      <c r="O610" s="217">
        <f t="shared" si="94"/>
        <v>0.83107299668551393</v>
      </c>
    </row>
    <row r="611" spans="1:15" x14ac:dyDescent="0.35">
      <c r="A611" s="216">
        <f t="shared" si="95"/>
        <v>7</v>
      </c>
      <c r="B611" s="182" t="s">
        <v>65</v>
      </c>
      <c r="C611" s="195">
        <f>димвенканали!C611</f>
        <v>304.10000000000002</v>
      </c>
      <c r="D611" s="195">
        <f>димвенканали!D611</f>
        <v>0</v>
      </c>
      <c r="E611" s="195">
        <f>димвенканали!E611</f>
        <v>0</v>
      </c>
      <c r="F611" s="195">
        <f t="shared" si="90"/>
        <v>304.10000000000002</v>
      </c>
      <c r="G611" s="195">
        <v>180</v>
      </c>
      <c r="H611" s="282">
        <v>180</v>
      </c>
      <c r="I611" s="209">
        <f t="shared" si="91"/>
        <v>0.06</v>
      </c>
      <c r="J611" s="209">
        <f t="shared" si="92"/>
        <v>256.887</v>
      </c>
      <c r="K611" s="202">
        <f t="shared" si="80"/>
        <v>56.515140000000002</v>
      </c>
      <c r="L611" s="202">
        <v>100.2432</v>
      </c>
      <c r="M611" s="202">
        <v>12.611999999999998</v>
      </c>
      <c r="N611" s="202">
        <f t="shared" si="93"/>
        <v>426.25734000000006</v>
      </c>
      <c r="O611" s="217">
        <f t="shared" si="94"/>
        <v>1.4017012167050313</v>
      </c>
    </row>
    <row r="612" spans="1:15" x14ac:dyDescent="0.35">
      <c r="A612" s="216">
        <f t="shared" si="95"/>
        <v>8</v>
      </c>
      <c r="B612" s="182" t="s">
        <v>66</v>
      </c>
      <c r="C612" s="195">
        <f>димвенканали!C612</f>
        <v>288.5</v>
      </c>
      <c r="D612" s="195">
        <f>димвенканали!D612</f>
        <v>0</v>
      </c>
      <c r="E612" s="195">
        <f>димвенканали!E612</f>
        <v>0</v>
      </c>
      <c r="F612" s="195">
        <f t="shared" si="90"/>
        <v>288.5</v>
      </c>
      <c r="G612" s="195">
        <v>180</v>
      </c>
      <c r="H612" s="282">
        <v>180</v>
      </c>
      <c r="I612" s="209">
        <f t="shared" si="91"/>
        <v>0.06</v>
      </c>
      <c r="J612" s="209">
        <f t="shared" si="92"/>
        <v>256.887</v>
      </c>
      <c r="K612" s="202">
        <f t="shared" si="80"/>
        <v>56.515140000000002</v>
      </c>
      <c r="L612" s="202">
        <v>100.2432</v>
      </c>
      <c r="M612" s="202">
        <v>12.611999999999998</v>
      </c>
      <c r="N612" s="202">
        <f t="shared" si="93"/>
        <v>426.25734000000006</v>
      </c>
      <c r="O612" s="217">
        <f t="shared" si="94"/>
        <v>1.4774951126516467</v>
      </c>
    </row>
    <row r="613" spans="1:15" x14ac:dyDescent="0.35">
      <c r="A613" s="216">
        <f t="shared" si="95"/>
        <v>9</v>
      </c>
      <c r="B613" s="182" t="s">
        <v>67</v>
      </c>
      <c r="C613" s="195">
        <f>димвенканали!C613</f>
        <v>3428.74</v>
      </c>
      <c r="D613" s="195">
        <f>димвенканали!D613</f>
        <v>0</v>
      </c>
      <c r="E613" s="195">
        <f>димвенканали!E613</f>
        <v>0</v>
      </c>
      <c r="F613" s="195">
        <f t="shared" si="90"/>
        <v>3428.74</v>
      </c>
      <c r="G613" s="195">
        <v>1924</v>
      </c>
      <c r="H613" s="282">
        <v>1924</v>
      </c>
      <c r="I613" s="209">
        <f t="shared" si="91"/>
        <v>0.64133333333333331</v>
      </c>
      <c r="J613" s="209">
        <f t="shared" si="92"/>
        <v>2745.8365999999996</v>
      </c>
      <c r="K613" s="202">
        <f t="shared" si="80"/>
        <v>604.08405199999993</v>
      </c>
      <c r="L613" s="202">
        <v>1071.4884266666666</v>
      </c>
      <c r="M613" s="202">
        <v>134.80826666666667</v>
      </c>
      <c r="N613" s="202">
        <f t="shared" si="93"/>
        <v>4556.2173453333335</v>
      </c>
      <c r="O613" s="217">
        <f t="shared" si="94"/>
        <v>1.3288313915121397</v>
      </c>
    </row>
    <row r="614" spans="1:15" x14ac:dyDescent="0.35">
      <c r="A614" s="216">
        <f t="shared" si="95"/>
        <v>10</v>
      </c>
      <c r="B614" s="292" t="s">
        <v>68</v>
      </c>
      <c r="C614" s="195">
        <f>димвенканали!C614</f>
        <v>3087.7</v>
      </c>
      <c r="D614" s="195">
        <f>димвенканали!D614</f>
        <v>0</v>
      </c>
      <c r="E614" s="195">
        <f>димвенканали!E614</f>
        <v>147</v>
      </c>
      <c r="F614" s="195">
        <f t="shared" si="90"/>
        <v>3234.7</v>
      </c>
      <c r="G614" s="195">
        <v>1580</v>
      </c>
      <c r="H614" s="282">
        <v>1580</v>
      </c>
      <c r="I614" s="209">
        <f t="shared" si="91"/>
        <v>0.52666666666666662</v>
      </c>
      <c r="J614" s="209">
        <f t="shared" si="92"/>
        <v>2254.8969999999995</v>
      </c>
      <c r="K614" s="202">
        <f t="shared" ref="K614:K672" si="96">J614*0.22</f>
        <v>496.07733999999988</v>
      </c>
      <c r="L614" s="202">
        <v>879.91253333333327</v>
      </c>
      <c r="M614" s="202">
        <v>128.92266666666666</v>
      </c>
      <c r="N614" s="202">
        <f t="shared" si="93"/>
        <v>3759.8095399999993</v>
      </c>
      <c r="O614" s="217">
        <f t="shared" si="94"/>
        <v>1.1623363959563482</v>
      </c>
    </row>
    <row r="615" spans="1:15" x14ac:dyDescent="0.35">
      <c r="A615" s="216">
        <f t="shared" si="95"/>
        <v>11</v>
      </c>
      <c r="B615" s="182" t="s">
        <v>69</v>
      </c>
      <c r="C615" s="195">
        <f>димвенканали!C615</f>
        <v>4590.05</v>
      </c>
      <c r="D615" s="195">
        <f>димвенканали!D615</f>
        <v>0</v>
      </c>
      <c r="E615" s="195">
        <f>димвенканали!E615</f>
        <v>0</v>
      </c>
      <c r="F615" s="195">
        <f t="shared" si="90"/>
        <v>4590.05</v>
      </c>
      <c r="G615" s="195">
        <v>1900</v>
      </c>
      <c r="H615" s="282">
        <v>1900</v>
      </c>
      <c r="I615" s="209">
        <f t="shared" si="91"/>
        <v>0.6333333333333333</v>
      </c>
      <c r="J615" s="209">
        <f t="shared" si="92"/>
        <v>2711.5849999999996</v>
      </c>
      <c r="K615" s="202">
        <f t="shared" si="96"/>
        <v>596.54869999999994</v>
      </c>
      <c r="L615" s="202">
        <v>1058.1226666666666</v>
      </c>
      <c r="M615" s="202">
        <v>133.12666666666667</v>
      </c>
      <c r="N615" s="202">
        <f t="shared" si="93"/>
        <v>4499.3830333333335</v>
      </c>
      <c r="O615" s="217">
        <f t="shared" si="94"/>
        <v>0.98024706339437118</v>
      </c>
    </row>
    <row r="616" spans="1:15" x14ac:dyDescent="0.35">
      <c r="A616" s="216">
        <f t="shared" si="95"/>
        <v>12</v>
      </c>
      <c r="B616" s="182" t="s">
        <v>70</v>
      </c>
      <c r="C616" s="195">
        <f>димвенканали!C616</f>
        <v>4652.09</v>
      </c>
      <c r="D616" s="195">
        <f>димвенканали!D616</f>
        <v>0</v>
      </c>
      <c r="E616" s="195">
        <f>димвенканали!E616</f>
        <v>0</v>
      </c>
      <c r="F616" s="195">
        <f t="shared" si="90"/>
        <v>4652.09</v>
      </c>
      <c r="G616" s="195">
        <v>2385.1999999999998</v>
      </c>
      <c r="H616" s="282">
        <v>2385.1999999999998</v>
      </c>
      <c r="I616" s="209">
        <f t="shared" si="91"/>
        <v>0.79506666666666659</v>
      </c>
      <c r="J616" s="209">
        <f t="shared" si="92"/>
        <v>3404.0381799999996</v>
      </c>
      <c r="K616" s="202">
        <f t="shared" si="96"/>
        <v>748.88839959999996</v>
      </c>
      <c r="L616" s="202">
        <v>1328.3337813333333</v>
      </c>
      <c r="M616" s="202">
        <v>167.12301333333332</v>
      </c>
      <c r="N616" s="202">
        <f t="shared" si="93"/>
        <v>5648.3833742666657</v>
      </c>
      <c r="O616" s="217">
        <f t="shared" si="94"/>
        <v>1.2141603825950626</v>
      </c>
    </row>
    <row r="617" spans="1:15" x14ac:dyDescent="0.35">
      <c r="A617" s="216">
        <f t="shared" si="95"/>
        <v>13</v>
      </c>
      <c r="B617" s="182" t="s">
        <v>71</v>
      </c>
      <c r="C617" s="195">
        <f>димвенканали!C617</f>
        <v>4635.5</v>
      </c>
      <c r="D617" s="195">
        <f>димвенканали!D617</f>
        <v>0</v>
      </c>
      <c r="E617" s="195">
        <f>димвенканали!E617</f>
        <v>0</v>
      </c>
      <c r="F617" s="195">
        <f t="shared" si="90"/>
        <v>4635.5</v>
      </c>
      <c r="G617" s="195">
        <v>2775</v>
      </c>
      <c r="H617" s="282">
        <v>2775</v>
      </c>
      <c r="I617" s="209">
        <f t="shared" si="91"/>
        <v>0.92500000000000004</v>
      </c>
      <c r="J617" s="209">
        <f t="shared" si="92"/>
        <v>3960.3412499999999</v>
      </c>
      <c r="K617" s="202">
        <f t="shared" si="96"/>
        <v>871.27507500000002</v>
      </c>
      <c r="L617" s="202">
        <v>1545.4159999999999</v>
      </c>
      <c r="M617" s="202">
        <v>194.435</v>
      </c>
      <c r="N617" s="202">
        <f t="shared" si="93"/>
        <v>6571.4673250000005</v>
      </c>
      <c r="O617" s="217">
        <f t="shared" si="94"/>
        <v>1.4176393754719017</v>
      </c>
    </row>
    <row r="618" spans="1:15" x14ac:dyDescent="0.35">
      <c r="A618" s="216">
        <f t="shared" si="95"/>
        <v>14</v>
      </c>
      <c r="B618" s="182" t="s">
        <v>72</v>
      </c>
      <c r="C618" s="195">
        <f>димвенканали!C618</f>
        <v>760.7</v>
      </c>
      <c r="D618" s="195">
        <f>димвенканали!D618</f>
        <v>0</v>
      </c>
      <c r="E618" s="195">
        <f>димвенканали!E618</f>
        <v>0</v>
      </c>
      <c r="F618" s="195">
        <f t="shared" si="90"/>
        <v>760.7</v>
      </c>
      <c r="G618" s="195">
        <v>420</v>
      </c>
      <c r="H618" s="282">
        <v>420</v>
      </c>
      <c r="I618" s="209">
        <f t="shared" si="91"/>
        <v>0.14000000000000001</v>
      </c>
      <c r="J618" s="209">
        <f t="shared" si="92"/>
        <v>599.40300000000002</v>
      </c>
      <c r="K618" s="202">
        <f t="shared" si="96"/>
        <v>131.86866000000001</v>
      </c>
      <c r="L618" s="202">
        <v>233.90080000000003</v>
      </c>
      <c r="M618" s="202">
        <v>29.428000000000001</v>
      </c>
      <c r="N618" s="202">
        <f t="shared" si="93"/>
        <v>994.60046</v>
      </c>
      <c r="O618" s="217">
        <f t="shared" si="94"/>
        <v>1.3074805573813593</v>
      </c>
    </row>
    <row r="619" spans="1:15" x14ac:dyDescent="0.35">
      <c r="A619" s="216">
        <f t="shared" si="95"/>
        <v>15</v>
      </c>
      <c r="B619" s="182" t="s">
        <v>73</v>
      </c>
      <c r="C619" s="195">
        <f>димвенканали!C619</f>
        <v>195.3</v>
      </c>
      <c r="D619" s="195">
        <f>димвенканали!D619</f>
        <v>0</v>
      </c>
      <c r="E619" s="195">
        <f>димвенканали!E619</f>
        <v>0</v>
      </c>
      <c r="F619" s="195">
        <f t="shared" si="90"/>
        <v>195.3</v>
      </c>
      <c r="G619" s="195">
        <v>120</v>
      </c>
      <c r="H619" s="282">
        <v>120</v>
      </c>
      <c r="I619" s="209">
        <f t="shared" si="91"/>
        <v>0.04</v>
      </c>
      <c r="J619" s="209">
        <f t="shared" si="92"/>
        <v>171.25800000000001</v>
      </c>
      <c r="K619" s="202">
        <f t="shared" si="96"/>
        <v>37.676760000000002</v>
      </c>
      <c r="L619" s="202">
        <v>66.828800000000015</v>
      </c>
      <c r="M619" s="202">
        <v>8.4079999999999995</v>
      </c>
      <c r="N619" s="202">
        <f t="shared" si="93"/>
        <v>284.17156000000006</v>
      </c>
      <c r="O619" s="217">
        <f t="shared" si="94"/>
        <v>1.4550515104966719</v>
      </c>
    </row>
    <row r="620" spans="1:15" x14ac:dyDescent="0.35">
      <c r="A620" s="216">
        <f t="shared" si="95"/>
        <v>16</v>
      </c>
      <c r="B620" s="182" t="s">
        <v>74</v>
      </c>
      <c r="C620" s="195">
        <f>димвенканали!C620</f>
        <v>1221.2</v>
      </c>
      <c r="D620" s="195">
        <f>димвенканали!D620</f>
        <v>0</v>
      </c>
      <c r="E620" s="195">
        <f>димвенканали!E620</f>
        <v>0</v>
      </c>
      <c r="F620" s="195">
        <f t="shared" si="90"/>
        <v>1221.2</v>
      </c>
      <c r="G620" s="195">
        <v>650</v>
      </c>
      <c r="H620" s="282">
        <v>650</v>
      </c>
      <c r="I620" s="209">
        <f t="shared" si="91"/>
        <v>0.21666666666666667</v>
      </c>
      <c r="J620" s="209">
        <f t="shared" si="92"/>
        <v>927.64750000000004</v>
      </c>
      <c r="K620" s="202">
        <f t="shared" si="96"/>
        <v>204.08245000000002</v>
      </c>
      <c r="L620" s="202">
        <v>361.98933333333338</v>
      </c>
      <c r="M620" s="202">
        <v>45.543333333333329</v>
      </c>
      <c r="N620" s="202">
        <f t="shared" si="93"/>
        <v>1539.2626166666669</v>
      </c>
      <c r="O620" s="217">
        <f t="shared" si="94"/>
        <v>1.2604508816464681</v>
      </c>
    </row>
    <row r="621" spans="1:15" x14ac:dyDescent="0.35">
      <c r="A621" s="216">
        <f t="shared" si="95"/>
        <v>17</v>
      </c>
      <c r="B621" s="182" t="s">
        <v>75</v>
      </c>
      <c r="C621" s="195">
        <f>димвенканали!C621</f>
        <v>967.5</v>
      </c>
      <c r="D621" s="195">
        <f>димвенканали!D621</f>
        <v>0</v>
      </c>
      <c r="E621" s="195">
        <f>димвенканали!E621</f>
        <v>0</v>
      </c>
      <c r="F621" s="195">
        <f t="shared" si="90"/>
        <v>967.5</v>
      </c>
      <c r="G621" s="195">
        <v>574.20000000000005</v>
      </c>
      <c r="H621" s="282">
        <v>574.20000000000005</v>
      </c>
      <c r="I621" s="209">
        <f t="shared" si="91"/>
        <v>0.19140000000000001</v>
      </c>
      <c r="J621" s="209">
        <f t="shared" si="92"/>
        <v>819.46953000000008</v>
      </c>
      <c r="K621" s="202">
        <f t="shared" si="96"/>
        <v>180.28329660000003</v>
      </c>
      <c r="L621" s="202">
        <v>319.77580800000004</v>
      </c>
      <c r="M621" s="202">
        <v>40.232280000000003</v>
      </c>
      <c r="N621" s="202">
        <f t="shared" si="93"/>
        <v>1359.7609146000002</v>
      </c>
      <c r="O621" s="217">
        <f t="shared" si="94"/>
        <v>1.4054376378294575</v>
      </c>
    </row>
    <row r="622" spans="1:15" x14ac:dyDescent="0.35">
      <c r="A622" s="216">
        <f t="shared" si="95"/>
        <v>18</v>
      </c>
      <c r="B622" s="182" t="s">
        <v>76</v>
      </c>
      <c r="C622" s="195">
        <f>димвенканали!C622</f>
        <v>1147.9000000000001</v>
      </c>
      <c r="D622" s="195">
        <f>димвенканали!D622</f>
        <v>0</v>
      </c>
      <c r="E622" s="195">
        <f>димвенканали!E622</f>
        <v>0</v>
      </c>
      <c r="F622" s="195">
        <f t="shared" si="90"/>
        <v>1147.9000000000001</v>
      </c>
      <c r="G622" s="195">
        <v>680.4</v>
      </c>
      <c r="H622" s="282">
        <v>680.4</v>
      </c>
      <c r="I622" s="209">
        <f t="shared" si="91"/>
        <v>0.2268</v>
      </c>
      <c r="J622" s="209">
        <f t="shared" si="92"/>
        <v>971.03285999999991</v>
      </c>
      <c r="K622" s="202">
        <f t="shared" si="96"/>
        <v>213.62722919999999</v>
      </c>
      <c r="L622" s="202">
        <v>378.91929600000003</v>
      </c>
      <c r="M622" s="202">
        <v>47.673360000000002</v>
      </c>
      <c r="N622" s="202">
        <f t="shared" si="93"/>
        <v>1611.2527451999999</v>
      </c>
      <c r="O622" s="217">
        <f t="shared" si="94"/>
        <v>1.4036525352382609</v>
      </c>
    </row>
    <row r="623" spans="1:15" x14ac:dyDescent="0.35">
      <c r="A623" s="216">
        <f t="shared" si="95"/>
        <v>19</v>
      </c>
      <c r="B623" s="292" t="s">
        <v>77</v>
      </c>
      <c r="C623" s="195">
        <f>димвенканали!C623</f>
        <v>2411.94</v>
      </c>
      <c r="D623" s="195">
        <f>димвенканали!D623</f>
        <v>49.6</v>
      </c>
      <c r="E623" s="195">
        <f>димвенканали!E623</f>
        <v>60.6</v>
      </c>
      <c r="F623" s="195">
        <f t="shared" si="90"/>
        <v>2522.14</v>
      </c>
      <c r="G623" s="195">
        <v>1256.0999999999999</v>
      </c>
      <c r="H623" s="282">
        <v>1256.0999999999999</v>
      </c>
      <c r="I623" s="209">
        <f t="shared" si="91"/>
        <v>0.41869999999999996</v>
      </c>
      <c r="J623" s="209">
        <f t="shared" si="92"/>
        <v>1792.6431149999999</v>
      </c>
      <c r="K623" s="202">
        <f t="shared" si="96"/>
        <v>394.38148529999995</v>
      </c>
      <c r="L623" s="202">
        <v>699.53046399999994</v>
      </c>
      <c r="M623" s="202">
        <v>104.82674</v>
      </c>
      <c r="N623" s="202">
        <f t="shared" si="93"/>
        <v>2991.3818042999997</v>
      </c>
      <c r="O623" s="217">
        <f t="shared" si="94"/>
        <v>1.1860490711459315</v>
      </c>
    </row>
    <row r="624" spans="1:15" x14ac:dyDescent="0.35">
      <c r="A624" s="216">
        <f t="shared" si="95"/>
        <v>20</v>
      </c>
      <c r="B624" s="292" t="s">
        <v>78</v>
      </c>
      <c r="C624" s="195">
        <f>димвенканали!C624</f>
        <v>5364.3</v>
      </c>
      <c r="D624" s="195">
        <f>димвенканали!D624</f>
        <v>0</v>
      </c>
      <c r="E624" s="195">
        <f>димвенканали!E624</f>
        <v>0</v>
      </c>
      <c r="F624" s="195">
        <f t="shared" si="90"/>
        <v>5364.3</v>
      </c>
      <c r="G624" s="195">
        <v>2657</v>
      </c>
      <c r="H624" s="282">
        <v>2657</v>
      </c>
      <c r="I624" s="209">
        <f t="shared" si="91"/>
        <v>0.88566666666666671</v>
      </c>
      <c r="J624" s="209">
        <f t="shared" si="92"/>
        <v>3791.9375500000001</v>
      </c>
      <c r="K624" s="202">
        <f t="shared" si="96"/>
        <v>834.22626100000002</v>
      </c>
      <c r="L624" s="202">
        <v>1479.7010133333335</v>
      </c>
      <c r="M624" s="202">
        <v>225.40446666666668</v>
      </c>
      <c r="N624" s="202">
        <f t="shared" si="93"/>
        <v>6331.2692910000005</v>
      </c>
      <c r="O624" s="217">
        <f t="shared" si="94"/>
        <v>1.1802601068172922</v>
      </c>
    </row>
    <row r="625" spans="1:15" x14ac:dyDescent="0.35">
      <c r="A625" s="216">
        <f t="shared" si="95"/>
        <v>21</v>
      </c>
      <c r="B625" s="182" t="s">
        <v>79</v>
      </c>
      <c r="C625" s="195">
        <f>димвенканали!C625</f>
        <v>1516</v>
      </c>
      <c r="D625" s="195">
        <f>димвенканали!D625</f>
        <v>0</v>
      </c>
      <c r="E625" s="195">
        <f>димвенканали!E625</f>
        <v>0</v>
      </c>
      <c r="F625" s="195">
        <f t="shared" si="90"/>
        <v>1516</v>
      </c>
      <c r="G625" s="195">
        <v>940</v>
      </c>
      <c r="H625" s="282">
        <v>940</v>
      </c>
      <c r="I625" s="209">
        <f t="shared" si="91"/>
        <v>0.31333333333333335</v>
      </c>
      <c r="J625" s="209">
        <f t="shared" si="92"/>
        <v>1341.521</v>
      </c>
      <c r="K625" s="202">
        <f t="shared" si="96"/>
        <v>295.13461999999998</v>
      </c>
      <c r="L625" s="202">
        <v>523.49226666666675</v>
      </c>
      <c r="M625" s="202">
        <v>65.862666666666669</v>
      </c>
      <c r="N625" s="202">
        <f t="shared" si="93"/>
        <v>2226.0105533333335</v>
      </c>
      <c r="O625" s="217">
        <f t="shared" si="94"/>
        <v>1.4683446921723835</v>
      </c>
    </row>
    <row r="626" spans="1:15" x14ac:dyDescent="0.35">
      <c r="A626" s="216">
        <f t="shared" si="95"/>
        <v>22</v>
      </c>
      <c r="B626" s="292" t="s">
        <v>80</v>
      </c>
      <c r="C626" s="195">
        <f>димвенканали!C626</f>
        <v>4518</v>
      </c>
      <c r="D626" s="195">
        <f>димвенканали!D626</f>
        <v>0</v>
      </c>
      <c r="E626" s="195">
        <f>димвенканали!E626</f>
        <v>0</v>
      </c>
      <c r="F626" s="195">
        <f t="shared" si="90"/>
        <v>4518</v>
      </c>
      <c r="G626" s="195">
        <v>2665.5</v>
      </c>
      <c r="H626" s="282">
        <v>2665.5</v>
      </c>
      <c r="I626" s="209">
        <f t="shared" si="91"/>
        <v>0.88849999999999996</v>
      </c>
      <c r="J626" s="209">
        <f t="shared" si="92"/>
        <v>3804.0683249999997</v>
      </c>
      <c r="K626" s="202">
        <f t="shared" si="96"/>
        <v>836.89503149999996</v>
      </c>
      <c r="L626" s="202">
        <v>1484.43472</v>
      </c>
      <c r="M626" s="202">
        <v>186.7627</v>
      </c>
      <c r="N626" s="202">
        <f t="shared" si="93"/>
        <v>6312.1607764999999</v>
      </c>
      <c r="O626" s="217">
        <f t="shared" si="94"/>
        <v>1.3971139390216909</v>
      </c>
    </row>
    <row r="627" spans="1:15" x14ac:dyDescent="0.35">
      <c r="A627" s="216">
        <f t="shared" si="95"/>
        <v>23</v>
      </c>
      <c r="B627" s="292" t="s">
        <v>81</v>
      </c>
      <c r="C627" s="195">
        <f>димвенканали!C627</f>
        <v>4421.3999999999996</v>
      </c>
      <c r="D627" s="195">
        <f>димвенканали!D627</f>
        <v>0</v>
      </c>
      <c r="E627" s="195">
        <f>димвенканали!E627</f>
        <v>266.60000000000002</v>
      </c>
      <c r="F627" s="195">
        <f t="shared" si="90"/>
        <v>4688</v>
      </c>
      <c r="G627" s="195">
        <v>1405.3</v>
      </c>
      <c r="H627" s="282">
        <v>1405.3</v>
      </c>
      <c r="I627" s="209">
        <f t="shared" si="91"/>
        <v>0.46843333333333331</v>
      </c>
      <c r="J627" s="209">
        <f t="shared" si="92"/>
        <v>2005.5738949999998</v>
      </c>
      <c r="K627" s="202">
        <f t="shared" si="96"/>
        <v>441.22625689999995</v>
      </c>
      <c r="L627" s="202">
        <v>782.62093866666669</v>
      </c>
      <c r="M627" s="202">
        <v>134.89935333333332</v>
      </c>
      <c r="N627" s="202">
        <f t="shared" si="93"/>
        <v>3364.3204439000001</v>
      </c>
      <c r="O627" s="217">
        <f t="shared" si="94"/>
        <v>0.7176451458831058</v>
      </c>
    </row>
    <row r="628" spans="1:15" x14ac:dyDescent="0.35">
      <c r="A628" s="216">
        <f t="shared" si="95"/>
        <v>24</v>
      </c>
      <c r="B628" s="182" t="s">
        <v>82</v>
      </c>
      <c r="C628" s="195">
        <f>димвенканали!C628</f>
        <v>3216</v>
      </c>
      <c r="D628" s="195">
        <f>димвенканали!D628</f>
        <v>0</v>
      </c>
      <c r="E628" s="195">
        <f>димвенканали!E628</f>
        <v>0</v>
      </c>
      <c r="F628" s="195">
        <f t="shared" si="90"/>
        <v>3216</v>
      </c>
      <c r="G628" s="195">
        <v>1679.7</v>
      </c>
      <c r="H628" s="282">
        <v>1679.7</v>
      </c>
      <c r="I628" s="209">
        <f t="shared" si="91"/>
        <v>0.55990000000000006</v>
      </c>
      <c r="J628" s="209">
        <f t="shared" si="92"/>
        <v>2397.1838550000002</v>
      </c>
      <c r="K628" s="202">
        <f t="shared" si="96"/>
        <v>527.38044810000008</v>
      </c>
      <c r="L628" s="202">
        <v>935.43612800000017</v>
      </c>
      <c r="M628" s="202">
        <v>117.69098000000001</v>
      </c>
      <c r="N628" s="202">
        <f t="shared" si="93"/>
        <v>3977.6914111000006</v>
      </c>
      <c r="O628" s="217">
        <f t="shared" si="94"/>
        <v>1.2368443442475126</v>
      </c>
    </row>
    <row r="629" spans="1:15" x14ac:dyDescent="0.35">
      <c r="A629" s="216">
        <f t="shared" si="95"/>
        <v>25</v>
      </c>
      <c r="B629" s="182" t="s">
        <v>83</v>
      </c>
      <c r="C629" s="195">
        <f>димвенканали!C629</f>
        <v>5920.8</v>
      </c>
      <c r="D629" s="195">
        <f>димвенканали!D629</f>
        <v>0</v>
      </c>
      <c r="E629" s="195">
        <f>димвенканали!E629</f>
        <v>0</v>
      </c>
      <c r="F629" s="195">
        <f t="shared" si="90"/>
        <v>5920.8</v>
      </c>
      <c r="G629" s="195">
        <v>2075</v>
      </c>
      <c r="H629" s="282">
        <v>2075</v>
      </c>
      <c r="I629" s="209">
        <f t="shared" si="91"/>
        <v>0.69166666666666665</v>
      </c>
      <c r="J629" s="209">
        <f t="shared" si="92"/>
        <v>2961.3362499999998</v>
      </c>
      <c r="K629" s="202">
        <f t="shared" si="96"/>
        <v>651.49397499999998</v>
      </c>
      <c r="L629" s="202">
        <v>1155.5813333333335</v>
      </c>
      <c r="M629" s="202">
        <v>145.38833333333332</v>
      </c>
      <c r="N629" s="202">
        <f t="shared" si="93"/>
        <v>4913.7998916666666</v>
      </c>
      <c r="O629" s="217">
        <f t="shared" si="94"/>
        <v>0.82992161391478625</v>
      </c>
    </row>
    <row r="630" spans="1:15" x14ac:dyDescent="0.35">
      <c r="A630" s="216">
        <f t="shared" si="95"/>
        <v>26</v>
      </c>
      <c r="B630" s="182" t="s">
        <v>84</v>
      </c>
      <c r="C630" s="195">
        <f>димвенканали!C630</f>
        <v>5795.5</v>
      </c>
      <c r="D630" s="195">
        <f>димвенканали!D630</f>
        <v>0</v>
      </c>
      <c r="E630" s="195">
        <f>димвенканали!E630</f>
        <v>60.9</v>
      </c>
      <c r="F630" s="195">
        <f t="shared" si="90"/>
        <v>5856.4</v>
      </c>
      <c r="G630" s="195">
        <v>3114</v>
      </c>
      <c r="H630" s="282">
        <v>3114</v>
      </c>
      <c r="I630" s="209">
        <f t="shared" si="91"/>
        <v>1.038</v>
      </c>
      <c r="J630" s="209">
        <f t="shared" si="92"/>
        <v>4444.1450999999997</v>
      </c>
      <c r="K630" s="202">
        <f t="shared" si="96"/>
        <v>977.71192199999996</v>
      </c>
      <c r="L630" s="202">
        <v>1734.2073600000001</v>
      </c>
      <c r="M630" s="202">
        <v>218.1876</v>
      </c>
      <c r="N630" s="202">
        <f t="shared" si="93"/>
        <v>7374.2519820000007</v>
      </c>
      <c r="O630" s="217">
        <f t="shared" si="94"/>
        <v>1.2591783317396354</v>
      </c>
    </row>
    <row r="631" spans="1:15" x14ac:dyDescent="0.35">
      <c r="A631" s="216">
        <f t="shared" si="95"/>
        <v>27</v>
      </c>
      <c r="B631" s="182" t="s">
        <v>85</v>
      </c>
      <c r="C631" s="195">
        <f>димвенканали!C631</f>
        <v>161.19999999999999</v>
      </c>
      <c r="D631" s="195">
        <f>димвенканали!D631</f>
        <v>0</v>
      </c>
      <c r="E631" s="195">
        <f>димвенканали!E631</f>
        <v>0</v>
      </c>
      <c r="F631" s="195">
        <f t="shared" si="90"/>
        <v>161.19999999999999</v>
      </c>
      <c r="G631" s="195">
        <v>100</v>
      </c>
      <c r="H631" s="282">
        <v>100</v>
      </c>
      <c r="I631" s="209">
        <f t="shared" si="91"/>
        <v>3.3333333333333333E-2</v>
      </c>
      <c r="J631" s="209">
        <f t="shared" si="92"/>
        <v>142.715</v>
      </c>
      <c r="K631" s="202">
        <f t="shared" si="96"/>
        <v>31.397300000000001</v>
      </c>
      <c r="L631" s="202">
        <v>55.690666666666672</v>
      </c>
      <c r="M631" s="202">
        <v>7.0066666666666668</v>
      </c>
      <c r="N631" s="202">
        <f t="shared" si="93"/>
        <v>236.80963333333335</v>
      </c>
      <c r="O631" s="217">
        <f t="shared" si="94"/>
        <v>1.4690423904052938</v>
      </c>
    </row>
    <row r="632" spans="1:15" x14ac:dyDescent="0.35">
      <c r="A632" s="216">
        <f t="shared" si="95"/>
        <v>28</v>
      </c>
      <c r="B632" s="182" t="s">
        <v>86</v>
      </c>
      <c r="C632" s="195">
        <f>димвенканали!C632</f>
        <v>1595.5</v>
      </c>
      <c r="D632" s="195">
        <f>димвенканали!D632</f>
        <v>0</v>
      </c>
      <c r="E632" s="195">
        <f>димвенканали!E632</f>
        <v>819.3</v>
      </c>
      <c r="F632" s="195">
        <f t="shared" si="90"/>
        <v>2414.8000000000002</v>
      </c>
      <c r="G632" s="195">
        <v>620</v>
      </c>
      <c r="H632" s="282">
        <v>620</v>
      </c>
      <c r="I632" s="209">
        <f t="shared" si="91"/>
        <v>0.20666666666666667</v>
      </c>
      <c r="J632" s="209">
        <f t="shared" si="92"/>
        <v>884.83299999999997</v>
      </c>
      <c r="K632" s="202">
        <f t="shared" si="96"/>
        <v>194.66326000000001</v>
      </c>
      <c r="L632" s="202">
        <v>345.28213333333332</v>
      </c>
      <c r="M632" s="202">
        <v>43.441333333333333</v>
      </c>
      <c r="N632" s="202">
        <f t="shared" si="93"/>
        <v>1468.2197266666667</v>
      </c>
      <c r="O632" s="217">
        <f t="shared" si="94"/>
        <v>0.60800883164927388</v>
      </c>
    </row>
    <row r="633" spans="1:15" x14ac:dyDescent="0.35">
      <c r="A633" s="216">
        <f t="shared" si="95"/>
        <v>29</v>
      </c>
      <c r="B633" s="182" t="s">
        <v>87</v>
      </c>
      <c r="C633" s="195">
        <f>димвенканали!C633</f>
        <v>1474.5</v>
      </c>
      <c r="D633" s="195">
        <f>димвенканали!D633</f>
        <v>0</v>
      </c>
      <c r="E633" s="195">
        <f>димвенканали!E633</f>
        <v>0</v>
      </c>
      <c r="F633" s="195">
        <f t="shared" si="90"/>
        <v>1474.5</v>
      </c>
      <c r="G633" s="195">
        <v>920</v>
      </c>
      <c r="H633" s="282">
        <v>920</v>
      </c>
      <c r="I633" s="209">
        <f t="shared" si="91"/>
        <v>0.30666666666666664</v>
      </c>
      <c r="J633" s="209">
        <f t="shared" si="92"/>
        <v>1312.9779999999998</v>
      </c>
      <c r="K633" s="202">
        <f t="shared" si="96"/>
        <v>288.85515999999996</v>
      </c>
      <c r="L633" s="202">
        <v>512.35413333333338</v>
      </c>
      <c r="M633" s="202">
        <v>64.461333333333329</v>
      </c>
      <c r="N633" s="202">
        <f t="shared" si="93"/>
        <v>2178.6486266666661</v>
      </c>
      <c r="O633" s="217">
        <f t="shared" si="94"/>
        <v>1.4775507810557247</v>
      </c>
    </row>
    <row r="634" spans="1:15" x14ac:dyDescent="0.35">
      <c r="A634" s="216">
        <f t="shared" si="95"/>
        <v>30</v>
      </c>
      <c r="B634" s="182" t="s">
        <v>88</v>
      </c>
      <c r="C634" s="195">
        <f>димвенканали!C634</f>
        <v>3142.9</v>
      </c>
      <c r="D634" s="195">
        <f>димвенканали!D634</f>
        <v>0</v>
      </c>
      <c r="E634" s="195">
        <f>димвенканали!E634</f>
        <v>0</v>
      </c>
      <c r="F634" s="195">
        <f t="shared" si="90"/>
        <v>3142.9</v>
      </c>
      <c r="G634" s="195">
        <v>1930</v>
      </c>
      <c r="H634" s="282">
        <v>1930</v>
      </c>
      <c r="I634" s="209">
        <f t="shared" si="91"/>
        <v>0.64333333333333331</v>
      </c>
      <c r="J634" s="209">
        <f t="shared" si="92"/>
        <v>2754.3995</v>
      </c>
      <c r="K634" s="202">
        <f t="shared" si="96"/>
        <v>605.96789000000001</v>
      </c>
      <c r="L634" s="202">
        <v>1074.8298666666667</v>
      </c>
      <c r="M634" s="202">
        <v>135.22866666666664</v>
      </c>
      <c r="N634" s="202">
        <f t="shared" si="93"/>
        <v>4570.4259233333332</v>
      </c>
      <c r="O634" s="217">
        <f t="shared" si="94"/>
        <v>1.4542066000615141</v>
      </c>
    </row>
    <row r="635" spans="1:15" x14ac:dyDescent="0.35">
      <c r="A635" s="216">
        <f t="shared" si="95"/>
        <v>31</v>
      </c>
      <c r="B635" s="182" t="s">
        <v>89</v>
      </c>
      <c r="C635" s="195">
        <f>димвенканали!C635</f>
        <v>3166.8</v>
      </c>
      <c r="D635" s="195">
        <f>димвенканали!D635</f>
        <v>0</v>
      </c>
      <c r="E635" s="195">
        <f>димвенканали!E635</f>
        <v>69.8</v>
      </c>
      <c r="F635" s="195">
        <f t="shared" si="90"/>
        <v>3236.6000000000004</v>
      </c>
      <c r="G635" s="195">
        <v>1980</v>
      </c>
      <c r="H635" s="282">
        <v>1980</v>
      </c>
      <c r="I635" s="209">
        <f t="shared" si="91"/>
        <v>0.66</v>
      </c>
      <c r="J635" s="209">
        <f t="shared" si="92"/>
        <v>2825.7570000000001</v>
      </c>
      <c r="K635" s="202">
        <f t="shared" si="96"/>
        <v>621.66654000000005</v>
      </c>
      <c r="L635" s="202">
        <v>1102.6752000000001</v>
      </c>
      <c r="M635" s="202">
        <v>138.732</v>
      </c>
      <c r="N635" s="202">
        <f t="shared" si="93"/>
        <v>4688.8307400000003</v>
      </c>
      <c r="O635" s="217">
        <f t="shared" si="94"/>
        <v>1.4486902119508125</v>
      </c>
    </row>
    <row r="636" spans="1:15" x14ac:dyDescent="0.35">
      <c r="A636" s="216">
        <f t="shared" si="95"/>
        <v>32</v>
      </c>
      <c r="B636" s="182" t="s">
        <v>90</v>
      </c>
      <c r="C636" s="195">
        <f>димвенканали!C636</f>
        <v>3152.9</v>
      </c>
      <c r="D636" s="195">
        <f>димвенканали!D636</f>
        <v>0</v>
      </c>
      <c r="E636" s="195">
        <f>димвенканали!E636</f>
        <v>74</v>
      </c>
      <c r="F636" s="195">
        <f t="shared" si="90"/>
        <v>3226.9</v>
      </c>
      <c r="G636" s="195">
        <v>1950</v>
      </c>
      <c r="H636" s="282">
        <v>1950</v>
      </c>
      <c r="I636" s="209">
        <f t="shared" si="91"/>
        <v>0.65</v>
      </c>
      <c r="J636" s="209">
        <f t="shared" si="92"/>
        <v>2782.9425000000001</v>
      </c>
      <c r="K636" s="202">
        <f t="shared" si="96"/>
        <v>612.24734999999998</v>
      </c>
      <c r="L636" s="202">
        <v>1085.9680000000001</v>
      </c>
      <c r="M636" s="202">
        <v>136.63</v>
      </c>
      <c r="N636" s="202">
        <f t="shared" si="93"/>
        <v>4617.7878500000006</v>
      </c>
      <c r="O636" s="217">
        <f t="shared" si="94"/>
        <v>1.4310291146301406</v>
      </c>
    </row>
    <row r="637" spans="1:15" x14ac:dyDescent="0.35">
      <c r="A637" s="216">
        <f t="shared" si="95"/>
        <v>33</v>
      </c>
      <c r="B637" s="182" t="s">
        <v>91</v>
      </c>
      <c r="C637" s="195">
        <f>димвенканали!C637</f>
        <v>4204.75</v>
      </c>
      <c r="D637" s="195">
        <f>димвенканали!D637</f>
        <v>0</v>
      </c>
      <c r="E637" s="195">
        <f>димвенканали!E637</f>
        <v>0</v>
      </c>
      <c r="F637" s="195">
        <f t="shared" si="90"/>
        <v>4204.75</v>
      </c>
      <c r="G637" s="195">
        <v>600</v>
      </c>
      <c r="H637" s="282">
        <v>600</v>
      </c>
      <c r="I637" s="209">
        <f t="shared" si="91"/>
        <v>0.2</v>
      </c>
      <c r="J637" s="209">
        <f t="shared" si="92"/>
        <v>856.29</v>
      </c>
      <c r="K637" s="202">
        <f t="shared" si="96"/>
        <v>188.38379999999998</v>
      </c>
      <c r="L637" s="202">
        <v>334.14400000000001</v>
      </c>
      <c r="M637" s="202">
        <v>42.04</v>
      </c>
      <c r="N637" s="202">
        <f t="shared" ref="N637:N668" si="97">J637+K637+L637+M637</f>
        <v>1420.8578</v>
      </c>
      <c r="O637" s="217">
        <f t="shared" ref="O637:O668" si="98">N637/F637</f>
        <v>0.33791730780664725</v>
      </c>
    </row>
    <row r="638" spans="1:15" x14ac:dyDescent="0.35">
      <c r="A638" s="216">
        <f t="shared" si="95"/>
        <v>34</v>
      </c>
      <c r="B638" s="182" t="s">
        <v>92</v>
      </c>
      <c r="C638" s="195">
        <f>димвенканали!C638</f>
        <v>1489.2</v>
      </c>
      <c r="D638" s="195">
        <f>димвенканали!D638</f>
        <v>0</v>
      </c>
      <c r="E638" s="195">
        <f>димвенканали!E638</f>
        <v>0</v>
      </c>
      <c r="F638" s="195">
        <f t="shared" si="90"/>
        <v>1489.2</v>
      </c>
      <c r="G638" s="195">
        <v>915</v>
      </c>
      <c r="H638" s="282">
        <v>915</v>
      </c>
      <c r="I638" s="209">
        <f t="shared" si="91"/>
        <v>0.30499999999999999</v>
      </c>
      <c r="J638" s="209">
        <f t="shared" si="92"/>
        <v>1305.8422499999999</v>
      </c>
      <c r="K638" s="202">
        <f t="shared" si="96"/>
        <v>287.28529499999996</v>
      </c>
      <c r="L638" s="202">
        <v>509.56959999999998</v>
      </c>
      <c r="M638" s="202">
        <v>64.11099999999999</v>
      </c>
      <c r="N638" s="202">
        <f t="shared" si="97"/>
        <v>2166.8081449999995</v>
      </c>
      <c r="O638" s="217">
        <f t="shared" si="98"/>
        <v>1.4550148704002146</v>
      </c>
    </row>
    <row r="639" spans="1:15" x14ac:dyDescent="0.35">
      <c r="A639" s="216">
        <f t="shared" si="95"/>
        <v>35</v>
      </c>
      <c r="B639" s="182" t="s">
        <v>93</v>
      </c>
      <c r="C639" s="195">
        <f>димвенканали!C639</f>
        <v>308</v>
      </c>
      <c r="D639" s="195">
        <f>димвенканали!D639</f>
        <v>0</v>
      </c>
      <c r="E639" s="195">
        <f>димвенканали!E639</f>
        <v>0</v>
      </c>
      <c r="F639" s="195">
        <f t="shared" si="90"/>
        <v>308</v>
      </c>
      <c r="G639" s="195">
        <v>105</v>
      </c>
      <c r="H639" s="282">
        <v>105</v>
      </c>
      <c r="I639" s="209">
        <f t="shared" si="91"/>
        <v>3.5000000000000003E-2</v>
      </c>
      <c r="J639" s="209">
        <f t="shared" si="92"/>
        <v>149.85075000000001</v>
      </c>
      <c r="K639" s="202">
        <f t="shared" si="96"/>
        <v>32.967165000000001</v>
      </c>
      <c r="L639" s="202">
        <v>58.475200000000008</v>
      </c>
      <c r="M639" s="202">
        <v>7.3570000000000002</v>
      </c>
      <c r="N639" s="202">
        <f t="shared" si="97"/>
        <v>248.650115</v>
      </c>
      <c r="O639" s="217">
        <f t="shared" si="98"/>
        <v>0.8073055681818182</v>
      </c>
    </row>
    <row r="640" spans="1:15" x14ac:dyDescent="0.35">
      <c r="A640" s="216">
        <f t="shared" si="95"/>
        <v>36</v>
      </c>
      <c r="B640" s="182" t="s">
        <v>94</v>
      </c>
      <c r="C640" s="195">
        <f>димвенканали!C640</f>
        <v>547.4</v>
      </c>
      <c r="D640" s="195">
        <f>димвенканали!D640</f>
        <v>0</v>
      </c>
      <c r="E640" s="195">
        <f>димвенканали!E640</f>
        <v>0</v>
      </c>
      <c r="F640" s="195">
        <f t="shared" si="90"/>
        <v>547.4</v>
      </c>
      <c r="G640" s="195">
        <v>340</v>
      </c>
      <c r="H640" s="282">
        <v>340</v>
      </c>
      <c r="I640" s="209">
        <f t="shared" si="91"/>
        <v>0.11333333333333333</v>
      </c>
      <c r="J640" s="209">
        <f t="shared" si="92"/>
        <v>485.23099999999994</v>
      </c>
      <c r="K640" s="202">
        <f t="shared" si="96"/>
        <v>106.75081999999999</v>
      </c>
      <c r="L640" s="202">
        <v>189.34826666666666</v>
      </c>
      <c r="M640" s="202">
        <v>23.822666666666663</v>
      </c>
      <c r="N640" s="202">
        <f t="shared" si="97"/>
        <v>805.15275333333329</v>
      </c>
      <c r="O640" s="217">
        <f t="shared" si="98"/>
        <v>1.4708672877846791</v>
      </c>
    </row>
    <row r="641" spans="1:15" x14ac:dyDescent="0.35">
      <c r="A641" s="216">
        <f t="shared" si="95"/>
        <v>37</v>
      </c>
      <c r="B641" s="182" t="s">
        <v>95</v>
      </c>
      <c r="C641" s="195">
        <f>димвенканали!C641</f>
        <v>307.3</v>
      </c>
      <c r="D641" s="195">
        <f>димвенканали!D641</f>
        <v>0</v>
      </c>
      <c r="E641" s="195">
        <f>димвенканали!E641</f>
        <v>0</v>
      </c>
      <c r="F641" s="195">
        <f t="shared" si="90"/>
        <v>307.3</v>
      </c>
      <c r="G641" s="195">
        <v>180</v>
      </c>
      <c r="H641" s="282">
        <v>180</v>
      </c>
      <c r="I641" s="209">
        <f t="shared" si="91"/>
        <v>0.06</v>
      </c>
      <c r="J641" s="209">
        <f t="shared" si="92"/>
        <v>256.887</v>
      </c>
      <c r="K641" s="202">
        <f t="shared" si="96"/>
        <v>56.515140000000002</v>
      </c>
      <c r="L641" s="202">
        <v>100.2432</v>
      </c>
      <c r="M641" s="202">
        <v>12.611999999999998</v>
      </c>
      <c r="N641" s="202">
        <f t="shared" si="97"/>
        <v>426.25734000000006</v>
      </c>
      <c r="O641" s="217">
        <f t="shared" si="98"/>
        <v>1.3871049137650506</v>
      </c>
    </row>
    <row r="642" spans="1:15" x14ac:dyDescent="0.35">
      <c r="A642" s="216">
        <f t="shared" si="95"/>
        <v>38</v>
      </c>
      <c r="B642" s="182" t="s">
        <v>96</v>
      </c>
      <c r="C642" s="195">
        <f>димвенканали!C642</f>
        <v>137.69999999999999</v>
      </c>
      <c r="D642" s="195">
        <f>димвенканали!D642</f>
        <v>0</v>
      </c>
      <c r="E642" s="195">
        <f>димвенканали!E642</f>
        <v>0</v>
      </c>
      <c r="F642" s="195">
        <f t="shared" si="90"/>
        <v>137.69999999999999</v>
      </c>
      <c r="G642" s="195">
        <v>85</v>
      </c>
      <c r="H642" s="282">
        <v>85</v>
      </c>
      <c r="I642" s="209">
        <f t="shared" si="91"/>
        <v>2.8333333333333332E-2</v>
      </c>
      <c r="J642" s="209">
        <f t="shared" si="92"/>
        <v>121.30774999999998</v>
      </c>
      <c r="K642" s="202">
        <f t="shared" si="96"/>
        <v>26.687704999999998</v>
      </c>
      <c r="L642" s="202">
        <v>47.337066666666665</v>
      </c>
      <c r="M642" s="202">
        <v>5.9556666666666658</v>
      </c>
      <c r="N642" s="202">
        <f t="shared" si="97"/>
        <v>201.28818833333332</v>
      </c>
      <c r="O642" s="217">
        <f t="shared" si="98"/>
        <v>1.4617878600823047</v>
      </c>
    </row>
    <row r="643" spans="1:15" x14ac:dyDescent="0.35">
      <c r="A643" s="216">
        <f t="shared" si="95"/>
        <v>39</v>
      </c>
      <c r="B643" s="182" t="s">
        <v>97</v>
      </c>
      <c r="C643" s="195">
        <f>димвенканали!C643</f>
        <v>536.1</v>
      </c>
      <c r="D643" s="195">
        <f>димвенканали!D643</f>
        <v>0</v>
      </c>
      <c r="E643" s="195">
        <f>димвенканали!E643</f>
        <v>0</v>
      </c>
      <c r="F643" s="195">
        <f t="shared" si="90"/>
        <v>536.1</v>
      </c>
      <c r="G643" s="195">
        <v>335</v>
      </c>
      <c r="H643" s="282">
        <v>335</v>
      </c>
      <c r="I643" s="209">
        <f t="shared" si="91"/>
        <v>0.11166666666666666</v>
      </c>
      <c r="J643" s="209">
        <f t="shared" si="92"/>
        <v>478.09524999999996</v>
      </c>
      <c r="K643" s="202">
        <f t="shared" si="96"/>
        <v>105.180955</v>
      </c>
      <c r="L643" s="202">
        <v>186.56373333333335</v>
      </c>
      <c r="M643" s="202">
        <v>23.472333333333331</v>
      </c>
      <c r="N643" s="202">
        <f t="shared" si="97"/>
        <v>793.31227166666667</v>
      </c>
      <c r="O643" s="217">
        <f t="shared" si="98"/>
        <v>1.4797841292047502</v>
      </c>
    </row>
    <row r="644" spans="1:15" x14ac:dyDescent="0.35">
      <c r="A644" s="216">
        <f t="shared" si="95"/>
        <v>40</v>
      </c>
      <c r="B644" s="182" t="s">
        <v>98</v>
      </c>
      <c r="C644" s="195">
        <f>димвенканали!C644</f>
        <v>4434.25</v>
      </c>
      <c r="D644" s="195">
        <f>димвенканали!D644</f>
        <v>0</v>
      </c>
      <c r="E644" s="195">
        <f>димвенканали!E644</f>
        <v>0</v>
      </c>
      <c r="F644" s="195">
        <f t="shared" si="90"/>
        <v>4434.25</v>
      </c>
      <c r="G644" s="195">
        <v>2410</v>
      </c>
      <c r="H644" s="282">
        <v>2410</v>
      </c>
      <c r="I644" s="209">
        <f t="shared" si="91"/>
        <v>0.80333333333333334</v>
      </c>
      <c r="J644" s="209">
        <f t="shared" si="92"/>
        <v>3439.4314999999997</v>
      </c>
      <c r="K644" s="202">
        <f t="shared" si="96"/>
        <v>756.6749299999999</v>
      </c>
      <c r="L644" s="202">
        <v>1342.1450666666667</v>
      </c>
      <c r="M644" s="202">
        <v>168.86066666666667</v>
      </c>
      <c r="N644" s="202">
        <f t="shared" si="97"/>
        <v>5707.1121633333332</v>
      </c>
      <c r="O644" s="217">
        <f t="shared" si="98"/>
        <v>1.2870524132228298</v>
      </c>
    </row>
    <row r="645" spans="1:15" x14ac:dyDescent="0.35">
      <c r="A645" s="216">
        <f t="shared" si="95"/>
        <v>41</v>
      </c>
      <c r="B645" s="182" t="s">
        <v>99</v>
      </c>
      <c r="C645" s="195">
        <f>димвенканали!C645</f>
        <v>349</v>
      </c>
      <c r="D645" s="195">
        <f>димвенканали!D645</f>
        <v>0</v>
      </c>
      <c r="E645" s="195">
        <f>димвенканали!E645</f>
        <v>0</v>
      </c>
      <c r="F645" s="195">
        <f t="shared" si="90"/>
        <v>349</v>
      </c>
      <c r="G645" s="195">
        <v>190</v>
      </c>
      <c r="H645" s="282">
        <v>190</v>
      </c>
      <c r="I645" s="209">
        <f t="shared" si="91"/>
        <v>6.3333333333333339E-2</v>
      </c>
      <c r="J645" s="209">
        <f t="shared" si="92"/>
        <v>271.1585</v>
      </c>
      <c r="K645" s="202">
        <f t="shared" si="96"/>
        <v>59.654870000000003</v>
      </c>
      <c r="L645" s="202">
        <v>105.81226666666669</v>
      </c>
      <c r="M645" s="202">
        <v>13.312666666666669</v>
      </c>
      <c r="N645" s="202">
        <f t="shared" si="97"/>
        <v>449.93830333333335</v>
      </c>
      <c r="O645" s="217">
        <f t="shared" si="98"/>
        <v>1.2892214995224451</v>
      </c>
    </row>
    <row r="646" spans="1:15" x14ac:dyDescent="0.35">
      <c r="A646" s="216">
        <f t="shared" si="95"/>
        <v>42</v>
      </c>
      <c r="B646" s="182" t="s">
        <v>100</v>
      </c>
      <c r="C646" s="195">
        <f>димвенканали!C646</f>
        <v>406.5</v>
      </c>
      <c r="D646" s="195">
        <f>димвенканали!D646</f>
        <v>0</v>
      </c>
      <c r="E646" s="195">
        <f>димвенканали!E646</f>
        <v>0</v>
      </c>
      <c r="F646" s="195">
        <f t="shared" si="90"/>
        <v>406.5</v>
      </c>
      <c r="G646" s="195">
        <v>180</v>
      </c>
      <c r="H646" s="282">
        <v>180</v>
      </c>
      <c r="I646" s="209">
        <f t="shared" si="91"/>
        <v>0.06</v>
      </c>
      <c r="J646" s="209">
        <f t="shared" si="92"/>
        <v>256.887</v>
      </c>
      <c r="K646" s="202">
        <f t="shared" si="96"/>
        <v>56.515140000000002</v>
      </c>
      <c r="L646" s="202">
        <v>100.2432</v>
      </c>
      <c r="M646" s="202">
        <v>12.611999999999998</v>
      </c>
      <c r="N646" s="202">
        <f t="shared" si="97"/>
        <v>426.25734000000006</v>
      </c>
      <c r="O646" s="217">
        <f t="shared" si="98"/>
        <v>1.0486035424354245</v>
      </c>
    </row>
    <row r="647" spans="1:15" x14ac:dyDescent="0.35">
      <c r="A647" s="216">
        <f t="shared" si="95"/>
        <v>43</v>
      </c>
      <c r="B647" s="182" t="s">
        <v>101</v>
      </c>
      <c r="C647" s="195">
        <f>димвенканали!C647</f>
        <v>404.1</v>
      </c>
      <c r="D647" s="195">
        <f>димвенканали!D647</f>
        <v>0</v>
      </c>
      <c r="E647" s="195">
        <f>димвенканали!E647</f>
        <v>0</v>
      </c>
      <c r="F647" s="195">
        <f t="shared" si="90"/>
        <v>404.1</v>
      </c>
      <c r="G647" s="195">
        <v>182</v>
      </c>
      <c r="H647" s="282">
        <v>182</v>
      </c>
      <c r="I647" s="209">
        <f t="shared" si="91"/>
        <v>6.0666666666666667E-2</v>
      </c>
      <c r="J647" s="209">
        <f t="shared" si="92"/>
        <v>259.74129999999997</v>
      </c>
      <c r="K647" s="202">
        <f t="shared" si="96"/>
        <v>57.14308599999999</v>
      </c>
      <c r="L647" s="202">
        <v>101.35701333333334</v>
      </c>
      <c r="M647" s="202">
        <v>12.752133333333333</v>
      </c>
      <c r="N647" s="202">
        <f t="shared" si="97"/>
        <v>430.99353266666662</v>
      </c>
      <c r="O647" s="217">
        <f t="shared" si="98"/>
        <v>1.0665516769776455</v>
      </c>
    </row>
    <row r="648" spans="1:15" x14ac:dyDescent="0.35">
      <c r="A648" s="216">
        <f t="shared" si="95"/>
        <v>44</v>
      </c>
      <c r="B648" s="182" t="s">
        <v>102</v>
      </c>
      <c r="C648" s="195">
        <f>димвенканали!C648</f>
        <v>408.5</v>
      </c>
      <c r="D648" s="195">
        <f>димвенканали!D648</f>
        <v>0</v>
      </c>
      <c r="E648" s="195">
        <f>димвенканали!E648</f>
        <v>0</v>
      </c>
      <c r="F648" s="195">
        <f t="shared" si="90"/>
        <v>408.5</v>
      </c>
      <c r="G648" s="195">
        <v>180</v>
      </c>
      <c r="H648" s="282">
        <v>180</v>
      </c>
      <c r="I648" s="209">
        <f t="shared" si="91"/>
        <v>0.06</v>
      </c>
      <c r="J648" s="209">
        <f t="shared" si="92"/>
        <v>256.887</v>
      </c>
      <c r="K648" s="202">
        <f t="shared" si="96"/>
        <v>56.515140000000002</v>
      </c>
      <c r="L648" s="202">
        <v>100.2432</v>
      </c>
      <c r="M648" s="202">
        <v>12.611999999999998</v>
      </c>
      <c r="N648" s="202">
        <f t="shared" si="97"/>
        <v>426.25734000000006</v>
      </c>
      <c r="O648" s="217">
        <f t="shared" si="98"/>
        <v>1.0434696205630356</v>
      </c>
    </row>
    <row r="649" spans="1:15" x14ac:dyDescent="0.35">
      <c r="A649" s="216">
        <f t="shared" si="95"/>
        <v>45</v>
      </c>
      <c r="B649" s="182" t="s">
        <v>103</v>
      </c>
      <c r="C649" s="195">
        <f>димвенканали!C649</f>
        <v>1814.6</v>
      </c>
      <c r="D649" s="195">
        <f>димвенканали!D649</f>
        <v>0</v>
      </c>
      <c r="E649" s="195">
        <f>димвенканали!E649</f>
        <v>0</v>
      </c>
      <c r="F649" s="195">
        <f t="shared" si="90"/>
        <v>1814.6</v>
      </c>
      <c r="G649" s="195">
        <v>1010</v>
      </c>
      <c r="H649" s="282">
        <v>1010</v>
      </c>
      <c r="I649" s="209">
        <f t="shared" si="91"/>
        <v>0.33666666666666667</v>
      </c>
      <c r="J649" s="209">
        <f t="shared" si="92"/>
        <v>1441.4214999999999</v>
      </c>
      <c r="K649" s="202">
        <f t="shared" si="96"/>
        <v>317.11273</v>
      </c>
      <c r="L649" s="202">
        <v>562.47573333333332</v>
      </c>
      <c r="M649" s="202">
        <v>70.76733333333334</v>
      </c>
      <c r="N649" s="202">
        <f t="shared" si="97"/>
        <v>2391.7772966666666</v>
      </c>
      <c r="O649" s="217">
        <f t="shared" si="98"/>
        <v>1.3180741191814542</v>
      </c>
    </row>
    <row r="650" spans="1:15" x14ac:dyDescent="0.35">
      <c r="A650" s="216">
        <f t="shared" si="95"/>
        <v>46</v>
      </c>
      <c r="B650" s="182" t="s">
        <v>104</v>
      </c>
      <c r="C650" s="195">
        <f>димвенканали!C650</f>
        <v>358.3</v>
      </c>
      <c r="D650" s="195">
        <f>димвенканали!D650</f>
        <v>0</v>
      </c>
      <c r="E650" s="195">
        <f>димвенканали!E650</f>
        <v>0</v>
      </c>
      <c r="F650" s="195">
        <f t="shared" si="90"/>
        <v>358.3</v>
      </c>
      <c r="G650" s="195">
        <v>183</v>
      </c>
      <c r="H650" s="282">
        <v>183</v>
      </c>
      <c r="I650" s="209">
        <f t="shared" si="91"/>
        <v>6.0999999999999999E-2</v>
      </c>
      <c r="J650" s="209">
        <f t="shared" si="92"/>
        <v>261.16845000000001</v>
      </c>
      <c r="K650" s="202">
        <f t="shared" si="96"/>
        <v>57.457059000000001</v>
      </c>
      <c r="L650" s="202">
        <v>101.91392</v>
      </c>
      <c r="M650" s="202">
        <v>12.822199999999999</v>
      </c>
      <c r="N650" s="202">
        <f t="shared" si="97"/>
        <v>433.36162900000005</v>
      </c>
      <c r="O650" s="217">
        <f t="shared" si="98"/>
        <v>1.2094938012838405</v>
      </c>
    </row>
    <row r="651" spans="1:15" x14ac:dyDescent="0.35">
      <c r="A651" s="216">
        <f t="shared" si="95"/>
        <v>47</v>
      </c>
      <c r="B651" s="182" t="s">
        <v>105</v>
      </c>
      <c r="C651" s="195">
        <f>димвенканали!C651</f>
        <v>341</v>
      </c>
      <c r="D651" s="195">
        <f>димвенканали!D651</f>
        <v>0</v>
      </c>
      <c r="E651" s="195">
        <f>димвенканали!E651</f>
        <v>0</v>
      </c>
      <c r="F651" s="195">
        <f t="shared" si="90"/>
        <v>341</v>
      </c>
      <c r="G651" s="195">
        <v>185</v>
      </c>
      <c r="H651" s="282">
        <v>185</v>
      </c>
      <c r="I651" s="209">
        <f t="shared" si="91"/>
        <v>6.1666666666666668E-2</v>
      </c>
      <c r="J651" s="209">
        <f t="shared" si="92"/>
        <v>264.02274999999997</v>
      </c>
      <c r="K651" s="202">
        <f t="shared" si="96"/>
        <v>58.085004999999995</v>
      </c>
      <c r="L651" s="202">
        <v>103.02773333333334</v>
      </c>
      <c r="M651" s="202">
        <v>12.962333333333333</v>
      </c>
      <c r="N651" s="202">
        <f t="shared" si="97"/>
        <v>438.09782166666668</v>
      </c>
      <c r="O651" s="217">
        <f t="shared" si="98"/>
        <v>1.2847443450635387</v>
      </c>
    </row>
    <row r="652" spans="1:15" x14ac:dyDescent="0.35">
      <c r="A652" s="216">
        <f t="shared" si="95"/>
        <v>48</v>
      </c>
      <c r="B652" s="182" t="s">
        <v>106</v>
      </c>
      <c r="C652" s="195">
        <f>димвенканали!C652</f>
        <v>1911.3</v>
      </c>
      <c r="D652" s="195">
        <f>димвенканали!D652</f>
        <v>0</v>
      </c>
      <c r="E652" s="195">
        <f>димвенканали!E652</f>
        <v>348.5</v>
      </c>
      <c r="F652" s="195">
        <f t="shared" si="90"/>
        <v>2259.8000000000002</v>
      </c>
      <c r="G652" s="195">
        <v>906.7</v>
      </c>
      <c r="H652" s="282">
        <v>906.7</v>
      </c>
      <c r="I652" s="209">
        <f t="shared" si="91"/>
        <v>0.30223333333333335</v>
      </c>
      <c r="J652" s="209">
        <f t="shared" si="92"/>
        <v>1293.996905</v>
      </c>
      <c r="K652" s="202">
        <f t="shared" si="96"/>
        <v>284.67931909999999</v>
      </c>
      <c r="L652" s="202">
        <v>504.94727466666666</v>
      </c>
      <c r="M652" s="202">
        <v>63.529446666666665</v>
      </c>
      <c r="N652" s="202">
        <f t="shared" si="97"/>
        <v>2147.1529454333331</v>
      </c>
      <c r="O652" s="217">
        <f t="shared" si="98"/>
        <v>0.95015175919697892</v>
      </c>
    </row>
    <row r="653" spans="1:15" x14ac:dyDescent="0.35">
      <c r="A653" s="216">
        <f t="shared" si="95"/>
        <v>49</v>
      </c>
      <c r="B653" s="182" t="s">
        <v>107</v>
      </c>
      <c r="C653" s="195">
        <f>димвенканали!C653</f>
        <v>383.21</v>
      </c>
      <c r="D653" s="195">
        <f>димвенканали!D653</f>
        <v>0</v>
      </c>
      <c r="E653" s="195">
        <f>димвенканали!E653</f>
        <v>0</v>
      </c>
      <c r="F653" s="195">
        <f t="shared" si="90"/>
        <v>383.21</v>
      </c>
      <c r="G653" s="195">
        <v>157</v>
      </c>
      <c r="H653" s="282">
        <v>157</v>
      </c>
      <c r="I653" s="209">
        <f t="shared" si="91"/>
        <v>5.2333333333333336E-2</v>
      </c>
      <c r="J653" s="209">
        <f t="shared" si="92"/>
        <v>224.06254999999999</v>
      </c>
      <c r="K653" s="202">
        <f t="shared" si="96"/>
        <v>49.293760999999996</v>
      </c>
      <c r="L653" s="202">
        <v>87.43434666666667</v>
      </c>
      <c r="M653" s="202">
        <v>11.000466666666666</v>
      </c>
      <c r="N653" s="202">
        <f t="shared" si="97"/>
        <v>371.79112433333336</v>
      </c>
      <c r="O653" s="217">
        <f t="shared" si="98"/>
        <v>0.97020204152640421</v>
      </c>
    </row>
    <row r="654" spans="1:15" x14ac:dyDescent="0.35">
      <c r="A654" s="216">
        <f t="shared" si="95"/>
        <v>50</v>
      </c>
      <c r="B654" s="182" t="s">
        <v>108</v>
      </c>
      <c r="C654" s="195">
        <f>димвенканали!C654</f>
        <v>122.4</v>
      </c>
      <c r="D654" s="195">
        <f>димвенканали!D654</f>
        <v>0</v>
      </c>
      <c r="E654" s="195">
        <f>димвенканали!E654</f>
        <v>0</v>
      </c>
      <c r="F654" s="195">
        <f t="shared" si="90"/>
        <v>122.4</v>
      </c>
      <c r="G654" s="195">
        <v>75</v>
      </c>
      <c r="H654" s="282">
        <v>75</v>
      </c>
      <c r="I654" s="209">
        <f t="shared" si="91"/>
        <v>2.5000000000000001E-2</v>
      </c>
      <c r="J654" s="209">
        <f t="shared" si="92"/>
        <v>107.03625</v>
      </c>
      <c r="K654" s="202">
        <f t="shared" si="96"/>
        <v>23.547974999999997</v>
      </c>
      <c r="L654" s="202">
        <v>41.768000000000001</v>
      </c>
      <c r="M654" s="202">
        <v>5.2549999999999999</v>
      </c>
      <c r="N654" s="202">
        <f t="shared" si="97"/>
        <v>177.607225</v>
      </c>
      <c r="O654" s="217">
        <f t="shared" si="98"/>
        <v>1.4510394199346404</v>
      </c>
    </row>
    <row r="655" spans="1:15" x14ac:dyDescent="0.35">
      <c r="A655" s="216">
        <f t="shared" si="95"/>
        <v>51</v>
      </c>
      <c r="B655" s="277" t="s">
        <v>109</v>
      </c>
      <c r="C655" s="195">
        <f>димвенканали!C655</f>
        <v>186.3</v>
      </c>
      <c r="D655" s="195">
        <f>димвенканали!D655</f>
        <v>0</v>
      </c>
      <c r="E655" s="195">
        <f>димвенканали!E655</f>
        <v>0</v>
      </c>
      <c r="F655" s="195">
        <f t="shared" si="90"/>
        <v>186.3</v>
      </c>
      <c r="G655" s="195">
        <v>95</v>
      </c>
      <c r="H655" s="282">
        <v>95</v>
      </c>
      <c r="I655" s="209">
        <f t="shared" si="91"/>
        <v>3.1666666666666669E-2</v>
      </c>
      <c r="J655" s="209">
        <f t="shared" si="92"/>
        <v>135.57925</v>
      </c>
      <c r="K655" s="202">
        <f t="shared" si="96"/>
        <v>29.827435000000001</v>
      </c>
      <c r="L655" s="202">
        <v>52.906133333333344</v>
      </c>
      <c r="M655" s="202">
        <v>6.6563333333333343</v>
      </c>
      <c r="N655" s="202">
        <f t="shared" si="97"/>
        <v>224.96915166666668</v>
      </c>
      <c r="O655" s="217">
        <f t="shared" si="98"/>
        <v>1.2075638844158167</v>
      </c>
    </row>
    <row r="656" spans="1:15" x14ac:dyDescent="0.35">
      <c r="A656" s="216">
        <f t="shared" si="95"/>
        <v>52</v>
      </c>
      <c r="B656" s="182" t="s">
        <v>110</v>
      </c>
      <c r="C656" s="195">
        <f>димвенканали!C656</f>
        <v>989.04</v>
      </c>
      <c r="D656" s="195">
        <f>димвенканали!D656</f>
        <v>0</v>
      </c>
      <c r="E656" s="195">
        <f>димвенканали!E656</f>
        <v>0</v>
      </c>
      <c r="F656" s="195">
        <f t="shared" si="90"/>
        <v>989.04</v>
      </c>
      <c r="G656" s="195">
        <v>490</v>
      </c>
      <c r="H656" s="282">
        <v>490</v>
      </c>
      <c r="I656" s="209">
        <f t="shared" si="91"/>
        <v>0.16333333333333333</v>
      </c>
      <c r="J656" s="209">
        <f t="shared" si="92"/>
        <v>699.30349999999999</v>
      </c>
      <c r="K656" s="202">
        <f t="shared" si="96"/>
        <v>153.84676999999999</v>
      </c>
      <c r="L656" s="202">
        <v>272.88426666666663</v>
      </c>
      <c r="M656" s="202">
        <v>34.332666666666668</v>
      </c>
      <c r="N656" s="202">
        <f t="shared" si="97"/>
        <v>1160.3672033333332</v>
      </c>
      <c r="O656" s="217">
        <f t="shared" si="98"/>
        <v>1.1732257576370353</v>
      </c>
    </row>
    <row r="657" spans="1:15" x14ac:dyDescent="0.35">
      <c r="A657" s="216">
        <f t="shared" si="95"/>
        <v>53</v>
      </c>
      <c r="B657" s="182" t="s">
        <v>111</v>
      </c>
      <c r="C657" s="195">
        <f>димвенканали!C657</f>
        <v>336.3</v>
      </c>
      <c r="D657" s="195">
        <f>димвенканали!D657</f>
        <v>0</v>
      </c>
      <c r="E657" s="195">
        <f>димвенканали!E657</f>
        <v>0</v>
      </c>
      <c r="F657" s="195">
        <f t="shared" si="90"/>
        <v>336.3</v>
      </c>
      <c r="G657" s="195">
        <v>186</v>
      </c>
      <c r="H657" s="282">
        <v>186</v>
      </c>
      <c r="I657" s="209">
        <f t="shared" si="91"/>
        <v>6.2E-2</v>
      </c>
      <c r="J657" s="209">
        <f t="shared" si="92"/>
        <v>265.44990000000001</v>
      </c>
      <c r="K657" s="202">
        <f t="shared" si="96"/>
        <v>58.398978000000007</v>
      </c>
      <c r="L657" s="202">
        <v>103.58464000000001</v>
      </c>
      <c r="M657" s="202">
        <v>13.032399999999999</v>
      </c>
      <c r="N657" s="202">
        <f t="shared" si="97"/>
        <v>440.46591800000004</v>
      </c>
      <c r="O657" s="217">
        <f t="shared" si="98"/>
        <v>1.3097410585786502</v>
      </c>
    </row>
    <row r="658" spans="1:15" x14ac:dyDescent="0.35">
      <c r="A658" s="216">
        <f t="shared" si="95"/>
        <v>54</v>
      </c>
      <c r="B658" s="182" t="s">
        <v>112</v>
      </c>
      <c r="C658" s="195">
        <f>димвенканали!C658</f>
        <v>990</v>
      </c>
      <c r="D658" s="195">
        <f>димвенканали!D658</f>
        <v>0</v>
      </c>
      <c r="E658" s="195">
        <f>димвенканали!E658</f>
        <v>0</v>
      </c>
      <c r="F658" s="195">
        <f t="shared" si="90"/>
        <v>990</v>
      </c>
      <c r="G658" s="195">
        <v>445</v>
      </c>
      <c r="H658" s="282">
        <v>445</v>
      </c>
      <c r="I658" s="209">
        <f t="shared" si="91"/>
        <v>0.14833333333333334</v>
      </c>
      <c r="J658" s="209">
        <f t="shared" si="92"/>
        <v>635.08175000000006</v>
      </c>
      <c r="K658" s="202">
        <f t="shared" si="96"/>
        <v>139.71798500000003</v>
      </c>
      <c r="L658" s="202">
        <v>247.82346666666669</v>
      </c>
      <c r="M658" s="202">
        <v>31.17966666666667</v>
      </c>
      <c r="N658" s="202">
        <f t="shared" si="97"/>
        <v>1053.8028683333334</v>
      </c>
      <c r="O658" s="217">
        <f t="shared" si="98"/>
        <v>1.0644473417508418</v>
      </c>
    </row>
    <row r="659" spans="1:15" x14ac:dyDescent="0.35">
      <c r="A659" s="216">
        <f t="shared" si="95"/>
        <v>55</v>
      </c>
      <c r="B659" s="182" t="s">
        <v>113</v>
      </c>
      <c r="C659" s="195">
        <f>димвенканали!C659</f>
        <v>329.6</v>
      </c>
      <c r="D659" s="195">
        <f>димвенканали!D659</f>
        <v>0</v>
      </c>
      <c r="E659" s="195">
        <f>димвенканали!E659</f>
        <v>0</v>
      </c>
      <c r="F659" s="195">
        <f t="shared" si="90"/>
        <v>329.6</v>
      </c>
      <c r="G659" s="195">
        <v>154</v>
      </c>
      <c r="H659" s="282">
        <v>154</v>
      </c>
      <c r="I659" s="209">
        <f t="shared" si="91"/>
        <v>5.1333333333333335E-2</v>
      </c>
      <c r="J659" s="209">
        <f t="shared" si="92"/>
        <v>219.78110000000001</v>
      </c>
      <c r="K659" s="202">
        <f t="shared" si="96"/>
        <v>48.351842000000005</v>
      </c>
      <c r="L659" s="202">
        <v>85.763626666666667</v>
      </c>
      <c r="M659" s="202">
        <v>10.790266666666666</v>
      </c>
      <c r="N659" s="202">
        <f t="shared" si="97"/>
        <v>364.68683533333331</v>
      </c>
      <c r="O659" s="217">
        <f t="shared" si="98"/>
        <v>1.1064527771035597</v>
      </c>
    </row>
    <row r="660" spans="1:15" x14ac:dyDescent="0.35">
      <c r="A660" s="216">
        <f t="shared" si="95"/>
        <v>56</v>
      </c>
      <c r="B660" s="182" t="s">
        <v>114</v>
      </c>
      <c r="C660" s="195">
        <f>димвенканали!C660</f>
        <v>564.20000000000005</v>
      </c>
      <c r="D660" s="195">
        <f>димвенканали!D660</f>
        <v>0</v>
      </c>
      <c r="E660" s="195">
        <f>димвенканали!E660</f>
        <v>0</v>
      </c>
      <c r="F660" s="195">
        <f t="shared" si="90"/>
        <v>564.20000000000005</v>
      </c>
      <c r="G660" s="195">
        <v>210</v>
      </c>
      <c r="H660" s="282">
        <v>210</v>
      </c>
      <c r="I660" s="209">
        <f t="shared" si="91"/>
        <v>7.0000000000000007E-2</v>
      </c>
      <c r="J660" s="209">
        <f t="shared" si="92"/>
        <v>299.70150000000001</v>
      </c>
      <c r="K660" s="202">
        <f t="shared" si="96"/>
        <v>65.934330000000003</v>
      </c>
      <c r="L660" s="202">
        <v>116.95040000000002</v>
      </c>
      <c r="M660" s="202">
        <v>14.714</v>
      </c>
      <c r="N660" s="202">
        <f t="shared" si="97"/>
        <v>497.30023</v>
      </c>
      <c r="O660" s="217">
        <f t="shared" si="98"/>
        <v>0.8814254342431761</v>
      </c>
    </row>
    <row r="661" spans="1:15" x14ac:dyDescent="0.35">
      <c r="A661" s="216">
        <f t="shared" si="95"/>
        <v>57</v>
      </c>
      <c r="B661" s="182" t="s">
        <v>115</v>
      </c>
      <c r="C661" s="195">
        <f>димвенканали!C661</f>
        <v>123.2</v>
      </c>
      <c r="D661" s="195">
        <f>димвенканали!D661</f>
        <v>0</v>
      </c>
      <c r="E661" s="195">
        <f>димвенканали!E661</f>
        <v>0</v>
      </c>
      <c r="F661" s="195">
        <f t="shared" si="90"/>
        <v>123.2</v>
      </c>
      <c r="G661" s="195">
        <v>75</v>
      </c>
      <c r="H661" s="282">
        <v>75</v>
      </c>
      <c r="I661" s="209">
        <f t="shared" si="91"/>
        <v>2.5000000000000001E-2</v>
      </c>
      <c r="J661" s="209">
        <f t="shared" si="92"/>
        <v>107.03625</v>
      </c>
      <c r="K661" s="202">
        <f t="shared" si="96"/>
        <v>23.547974999999997</v>
      </c>
      <c r="L661" s="202">
        <v>41.768000000000001</v>
      </c>
      <c r="M661" s="202">
        <v>5.2549999999999999</v>
      </c>
      <c r="N661" s="202">
        <f t="shared" si="97"/>
        <v>177.607225</v>
      </c>
      <c r="O661" s="217">
        <f t="shared" si="98"/>
        <v>1.441617086038961</v>
      </c>
    </row>
    <row r="662" spans="1:15" x14ac:dyDescent="0.35">
      <c r="A662" s="216">
        <f t="shared" si="95"/>
        <v>58</v>
      </c>
      <c r="B662" s="182" t="s">
        <v>116</v>
      </c>
      <c r="C662" s="195">
        <f>димвенканали!C662</f>
        <v>325.3</v>
      </c>
      <c r="D662" s="195">
        <f>димвенканали!D662</f>
        <v>0</v>
      </c>
      <c r="E662" s="195">
        <f>димвенканали!E662</f>
        <v>0</v>
      </c>
      <c r="F662" s="195">
        <f t="shared" si="90"/>
        <v>325.3</v>
      </c>
      <c r="G662" s="195">
        <v>105</v>
      </c>
      <c r="H662" s="282">
        <v>105</v>
      </c>
      <c r="I662" s="209">
        <f t="shared" si="91"/>
        <v>3.5000000000000003E-2</v>
      </c>
      <c r="J662" s="209">
        <f t="shared" si="92"/>
        <v>149.85075000000001</v>
      </c>
      <c r="K662" s="202">
        <f t="shared" si="96"/>
        <v>32.967165000000001</v>
      </c>
      <c r="L662" s="202">
        <v>58.475200000000008</v>
      </c>
      <c r="M662" s="202">
        <v>7.3570000000000002</v>
      </c>
      <c r="N662" s="202">
        <f t="shared" si="97"/>
        <v>248.650115</v>
      </c>
      <c r="O662" s="217">
        <f t="shared" si="98"/>
        <v>0.76437170304334456</v>
      </c>
    </row>
    <row r="663" spans="1:15" x14ac:dyDescent="0.35">
      <c r="A663" s="216">
        <f t="shared" si="95"/>
        <v>59</v>
      </c>
      <c r="B663" s="182" t="s">
        <v>117</v>
      </c>
      <c r="C663" s="195">
        <f>димвенканали!C663</f>
        <v>314.2</v>
      </c>
      <c r="D663" s="195">
        <f>димвенканали!D663</f>
        <v>0</v>
      </c>
      <c r="E663" s="195">
        <f>димвенканали!E663</f>
        <v>0</v>
      </c>
      <c r="F663" s="195">
        <f t="shared" si="90"/>
        <v>314.2</v>
      </c>
      <c r="G663" s="195">
        <v>120</v>
      </c>
      <c r="H663" s="282">
        <v>120</v>
      </c>
      <c r="I663" s="209">
        <f t="shared" si="91"/>
        <v>0.04</v>
      </c>
      <c r="J663" s="209">
        <f t="shared" si="92"/>
        <v>171.25800000000001</v>
      </c>
      <c r="K663" s="202">
        <f t="shared" si="96"/>
        <v>37.676760000000002</v>
      </c>
      <c r="L663" s="202">
        <v>66.828800000000015</v>
      </c>
      <c r="M663" s="202">
        <v>8.4079999999999995</v>
      </c>
      <c r="N663" s="202">
        <f t="shared" si="97"/>
        <v>284.17156000000006</v>
      </c>
      <c r="O663" s="217">
        <f t="shared" si="98"/>
        <v>0.90442889879057942</v>
      </c>
    </row>
    <row r="664" spans="1:15" x14ac:dyDescent="0.35">
      <c r="A664" s="216">
        <f t="shared" si="95"/>
        <v>60</v>
      </c>
      <c r="B664" s="182" t="s">
        <v>118</v>
      </c>
      <c r="C664" s="195">
        <f>димвенканали!C664</f>
        <v>418.8</v>
      </c>
      <c r="D664" s="195">
        <f>димвенканали!D664</f>
        <v>0</v>
      </c>
      <c r="E664" s="195">
        <f>димвенканали!E664</f>
        <v>0</v>
      </c>
      <c r="F664" s="195">
        <f t="shared" si="90"/>
        <v>418.8</v>
      </c>
      <c r="G664" s="195">
        <v>210</v>
      </c>
      <c r="H664" s="282">
        <v>210</v>
      </c>
      <c r="I664" s="209">
        <f t="shared" si="91"/>
        <v>7.0000000000000007E-2</v>
      </c>
      <c r="J664" s="209">
        <f t="shared" si="92"/>
        <v>299.70150000000001</v>
      </c>
      <c r="K664" s="202">
        <f t="shared" si="96"/>
        <v>65.934330000000003</v>
      </c>
      <c r="L664" s="202">
        <v>116.95040000000002</v>
      </c>
      <c r="M664" s="202">
        <v>14.714</v>
      </c>
      <c r="N664" s="202">
        <f t="shared" si="97"/>
        <v>497.30023</v>
      </c>
      <c r="O664" s="217">
        <f t="shared" si="98"/>
        <v>1.1874408548233046</v>
      </c>
    </row>
    <row r="665" spans="1:15" x14ac:dyDescent="0.35">
      <c r="A665" s="216">
        <f t="shared" si="95"/>
        <v>61</v>
      </c>
      <c r="B665" s="182" t="s">
        <v>119</v>
      </c>
      <c r="C665" s="195">
        <f>димвенканали!C665</f>
        <v>435.7</v>
      </c>
      <c r="D665" s="195">
        <f>димвенканали!D665</f>
        <v>0</v>
      </c>
      <c r="E665" s="195">
        <f>димвенканали!E665</f>
        <v>0</v>
      </c>
      <c r="F665" s="195">
        <f t="shared" si="90"/>
        <v>435.7</v>
      </c>
      <c r="G665" s="195">
        <v>210</v>
      </c>
      <c r="H665" s="282">
        <v>210</v>
      </c>
      <c r="I665" s="209">
        <f t="shared" si="91"/>
        <v>7.0000000000000007E-2</v>
      </c>
      <c r="J665" s="209">
        <f t="shared" ref="J665:J716" si="99">I665*$J$2</f>
        <v>299.70150000000001</v>
      </c>
      <c r="K665" s="202">
        <f t="shared" si="96"/>
        <v>65.934330000000003</v>
      </c>
      <c r="L665" s="202">
        <v>116.95040000000002</v>
      </c>
      <c r="M665" s="202">
        <v>14.714</v>
      </c>
      <c r="N665" s="202">
        <f t="shared" si="97"/>
        <v>497.30023</v>
      </c>
      <c r="O665" s="217">
        <f t="shared" si="98"/>
        <v>1.1413822125315585</v>
      </c>
    </row>
    <row r="666" spans="1:15" x14ac:dyDescent="0.35">
      <c r="A666" s="216">
        <f t="shared" si="95"/>
        <v>62</v>
      </c>
      <c r="B666" s="182" t="s">
        <v>120</v>
      </c>
      <c r="C666" s="195">
        <f>димвенканали!C666</f>
        <v>416.2</v>
      </c>
      <c r="D666" s="195">
        <f>димвенканали!D666</f>
        <v>0</v>
      </c>
      <c r="E666" s="195">
        <f>димвенканали!E666</f>
        <v>0</v>
      </c>
      <c r="F666" s="195">
        <f t="shared" si="90"/>
        <v>416.2</v>
      </c>
      <c r="G666" s="195">
        <v>222</v>
      </c>
      <c r="H666" s="282">
        <v>222</v>
      </c>
      <c r="I666" s="209">
        <f t="shared" si="91"/>
        <v>7.3999999999999996E-2</v>
      </c>
      <c r="J666" s="209">
        <f t="shared" si="99"/>
        <v>316.82729999999998</v>
      </c>
      <c r="K666" s="202">
        <f t="shared" si="96"/>
        <v>69.702005999999997</v>
      </c>
      <c r="L666" s="202">
        <v>123.63328</v>
      </c>
      <c r="M666" s="202">
        <v>15.5548</v>
      </c>
      <c r="N666" s="202">
        <f t="shared" si="97"/>
        <v>525.71738600000003</v>
      </c>
      <c r="O666" s="217">
        <f t="shared" si="98"/>
        <v>1.2631364392119175</v>
      </c>
    </row>
    <row r="667" spans="1:15" x14ac:dyDescent="0.35">
      <c r="A667" s="216">
        <f t="shared" si="95"/>
        <v>63</v>
      </c>
      <c r="B667" s="182" t="s">
        <v>121</v>
      </c>
      <c r="C667" s="195">
        <f>димвенканали!C667</f>
        <v>4569.2</v>
      </c>
      <c r="D667" s="195">
        <f>димвенканали!D667</f>
        <v>0</v>
      </c>
      <c r="E667" s="195">
        <f>димвенканали!E667</f>
        <v>0</v>
      </c>
      <c r="F667" s="195">
        <f t="shared" si="90"/>
        <v>4569.2</v>
      </c>
      <c r="G667" s="195">
        <v>2440</v>
      </c>
      <c r="H667" s="282">
        <v>2440</v>
      </c>
      <c r="I667" s="209">
        <f t="shared" si="91"/>
        <v>0.81333333333333335</v>
      </c>
      <c r="J667" s="209">
        <f t="shared" si="99"/>
        <v>3482.2460000000001</v>
      </c>
      <c r="K667" s="202">
        <f t="shared" si="96"/>
        <v>766.09411999999998</v>
      </c>
      <c r="L667" s="202">
        <v>1358.8522666666668</v>
      </c>
      <c r="M667" s="202">
        <v>170.96266666666668</v>
      </c>
      <c r="N667" s="202">
        <f t="shared" si="97"/>
        <v>5778.1550533333329</v>
      </c>
      <c r="O667" s="217">
        <f t="shared" si="98"/>
        <v>1.2645879045201203</v>
      </c>
    </row>
    <row r="668" spans="1:15" x14ac:dyDescent="0.35">
      <c r="A668" s="216">
        <f t="shared" si="95"/>
        <v>64</v>
      </c>
      <c r="B668" s="182" t="s">
        <v>122</v>
      </c>
      <c r="C668" s="195">
        <f>димвенканали!C668</f>
        <v>310</v>
      </c>
      <c r="D668" s="195">
        <f>димвенканали!D668</f>
        <v>0</v>
      </c>
      <c r="E668" s="195">
        <f>димвенканали!E668</f>
        <v>0</v>
      </c>
      <c r="F668" s="195">
        <f t="shared" si="90"/>
        <v>310</v>
      </c>
      <c r="G668" s="195">
        <v>147</v>
      </c>
      <c r="H668" s="282">
        <v>147</v>
      </c>
      <c r="I668" s="209">
        <f t="shared" si="91"/>
        <v>4.9000000000000002E-2</v>
      </c>
      <c r="J668" s="209">
        <f t="shared" si="99"/>
        <v>209.79105000000001</v>
      </c>
      <c r="K668" s="202">
        <f t="shared" si="96"/>
        <v>46.154031000000003</v>
      </c>
      <c r="L668" s="202">
        <v>81.865279999999998</v>
      </c>
      <c r="M668" s="202">
        <v>10.299800000000001</v>
      </c>
      <c r="N668" s="202">
        <f t="shared" si="97"/>
        <v>348.11016100000001</v>
      </c>
      <c r="O668" s="217">
        <f t="shared" si="98"/>
        <v>1.1229360032258064</v>
      </c>
    </row>
    <row r="669" spans="1:15" x14ac:dyDescent="0.35">
      <c r="A669" s="216">
        <f t="shared" si="95"/>
        <v>65</v>
      </c>
      <c r="B669" s="182" t="s">
        <v>123</v>
      </c>
      <c r="C669" s="195">
        <f>димвенканали!C669</f>
        <v>336.4</v>
      </c>
      <c r="D669" s="195">
        <f>димвенканали!D669</f>
        <v>0</v>
      </c>
      <c r="E669" s="195">
        <f>димвенканали!E669</f>
        <v>0</v>
      </c>
      <c r="F669" s="195">
        <f t="shared" ref="F669:F723" si="100">C669+D669+E669</f>
        <v>336.4</v>
      </c>
      <c r="G669" s="195">
        <v>162</v>
      </c>
      <c r="H669" s="282">
        <v>162</v>
      </c>
      <c r="I669" s="209">
        <f t="shared" ref="I669:I723" si="101">H669/3000</f>
        <v>5.3999999999999999E-2</v>
      </c>
      <c r="J669" s="209">
        <f t="shared" si="99"/>
        <v>231.19829999999999</v>
      </c>
      <c r="K669" s="202">
        <f t="shared" si="96"/>
        <v>50.863625999999996</v>
      </c>
      <c r="L669" s="202">
        <v>90.218879999999999</v>
      </c>
      <c r="M669" s="202">
        <v>11.3508</v>
      </c>
      <c r="N669" s="202">
        <f t="shared" ref="N669:N700" si="102">J669+K669+L669+M669</f>
        <v>383.63160599999998</v>
      </c>
      <c r="O669" s="217">
        <f t="shared" ref="O669:O700" si="103">N669/F669</f>
        <v>1.1404031093935791</v>
      </c>
    </row>
    <row r="670" spans="1:15" x14ac:dyDescent="0.35">
      <c r="A670" s="216">
        <f t="shared" ref="A670:A723" si="104">A669+1</f>
        <v>66</v>
      </c>
      <c r="B670" s="182" t="s">
        <v>124</v>
      </c>
      <c r="C670" s="195">
        <f>димвенканали!C670</f>
        <v>133.69999999999999</v>
      </c>
      <c r="D670" s="195">
        <f>димвенканали!D670</f>
        <v>0</v>
      </c>
      <c r="E670" s="195">
        <f>димвенканали!E670</f>
        <v>0</v>
      </c>
      <c r="F670" s="195">
        <f t="shared" si="100"/>
        <v>133.69999999999999</v>
      </c>
      <c r="G670" s="195">
        <v>83</v>
      </c>
      <c r="H670" s="282">
        <v>83</v>
      </c>
      <c r="I670" s="209">
        <f t="shared" si="101"/>
        <v>2.7666666666666666E-2</v>
      </c>
      <c r="J670" s="209">
        <f t="shared" si="99"/>
        <v>118.45344999999999</v>
      </c>
      <c r="K670" s="202">
        <f t="shared" si="96"/>
        <v>26.059758999999996</v>
      </c>
      <c r="L670" s="202">
        <v>46.223253333333332</v>
      </c>
      <c r="M670" s="202">
        <v>5.8155333333333328</v>
      </c>
      <c r="N670" s="202">
        <f t="shared" si="102"/>
        <v>196.55199566666664</v>
      </c>
      <c r="O670" s="217">
        <f t="shared" si="103"/>
        <v>1.4700972001994514</v>
      </c>
    </row>
    <row r="671" spans="1:15" x14ac:dyDescent="0.35">
      <c r="A671" s="216">
        <f t="shared" si="104"/>
        <v>67</v>
      </c>
      <c r="B671" s="182" t="s">
        <v>125</v>
      </c>
      <c r="C671" s="195">
        <f>димвенканали!C671</f>
        <v>136.80000000000001</v>
      </c>
      <c r="D671" s="195">
        <f>димвенканали!D671</f>
        <v>0</v>
      </c>
      <c r="E671" s="195">
        <f>димвенканали!E671</f>
        <v>0</v>
      </c>
      <c r="F671" s="195">
        <f t="shared" si="100"/>
        <v>136.80000000000001</v>
      </c>
      <c r="G671" s="195">
        <v>82</v>
      </c>
      <c r="H671" s="282">
        <v>82</v>
      </c>
      <c r="I671" s="209">
        <f t="shared" si="101"/>
        <v>2.7333333333333334E-2</v>
      </c>
      <c r="J671" s="209">
        <f t="shared" si="99"/>
        <v>117.02630000000001</v>
      </c>
      <c r="K671" s="202">
        <f t="shared" si="96"/>
        <v>25.745786000000003</v>
      </c>
      <c r="L671" s="202">
        <v>45.666346666666669</v>
      </c>
      <c r="M671" s="202">
        <v>5.7454666666666663</v>
      </c>
      <c r="N671" s="202">
        <f t="shared" si="102"/>
        <v>194.18389933333333</v>
      </c>
      <c r="O671" s="217">
        <f t="shared" si="103"/>
        <v>1.4194729483430797</v>
      </c>
    </row>
    <row r="672" spans="1:15" x14ac:dyDescent="0.35">
      <c r="A672" s="216">
        <f t="shared" si="104"/>
        <v>68</v>
      </c>
      <c r="B672" s="182" t="s">
        <v>126</v>
      </c>
      <c r="C672" s="195">
        <f>димвенканали!C672</f>
        <v>126.6</v>
      </c>
      <c r="D672" s="195">
        <f>димвенканали!D672</f>
        <v>0</v>
      </c>
      <c r="E672" s="195">
        <f>димвенканали!E672</f>
        <v>0</v>
      </c>
      <c r="F672" s="195">
        <f t="shared" si="100"/>
        <v>126.6</v>
      </c>
      <c r="G672" s="195">
        <v>55</v>
      </c>
      <c r="H672" s="282">
        <v>55</v>
      </c>
      <c r="I672" s="209">
        <f t="shared" si="101"/>
        <v>1.8333333333333333E-2</v>
      </c>
      <c r="J672" s="209">
        <f t="shared" si="99"/>
        <v>78.493250000000003</v>
      </c>
      <c r="K672" s="202">
        <f t="shared" si="96"/>
        <v>17.268515000000001</v>
      </c>
      <c r="L672" s="202">
        <v>30.629866666666668</v>
      </c>
      <c r="M672" s="202">
        <v>3.8536666666666664</v>
      </c>
      <c r="N672" s="202">
        <f t="shared" si="102"/>
        <v>130.24529833333332</v>
      </c>
      <c r="O672" s="217">
        <f t="shared" si="103"/>
        <v>1.0287938256977356</v>
      </c>
    </row>
    <row r="673" spans="1:15" x14ac:dyDescent="0.35">
      <c r="A673" s="216">
        <f t="shared" si="104"/>
        <v>69</v>
      </c>
      <c r="B673" s="182" t="s">
        <v>127</v>
      </c>
      <c r="C673" s="195">
        <f>димвенканали!C673</f>
        <v>360.6</v>
      </c>
      <c r="D673" s="195">
        <f>димвенканали!D673</f>
        <v>0</v>
      </c>
      <c r="E673" s="195">
        <f>димвенканали!E673</f>
        <v>0</v>
      </c>
      <c r="F673" s="195">
        <f t="shared" si="100"/>
        <v>360.6</v>
      </c>
      <c r="G673" s="195">
        <v>127</v>
      </c>
      <c r="H673" s="282">
        <v>127</v>
      </c>
      <c r="I673" s="209">
        <f t="shared" si="101"/>
        <v>4.2333333333333334E-2</v>
      </c>
      <c r="J673" s="209">
        <f t="shared" si="99"/>
        <v>181.24805000000001</v>
      </c>
      <c r="K673" s="202">
        <f t="shared" ref="K673:K723" si="105">J673*0.22</f>
        <v>39.874571000000003</v>
      </c>
      <c r="L673" s="202">
        <v>70.72714666666667</v>
      </c>
      <c r="M673" s="202">
        <v>8.8984666666666676</v>
      </c>
      <c r="N673" s="202">
        <f t="shared" si="102"/>
        <v>300.74823433333336</v>
      </c>
      <c r="O673" s="217">
        <f t="shared" si="103"/>
        <v>0.83402172582732481</v>
      </c>
    </row>
    <row r="674" spans="1:15" x14ac:dyDescent="0.35">
      <c r="A674" s="216">
        <f t="shared" si="104"/>
        <v>70</v>
      </c>
      <c r="B674" s="182" t="s">
        <v>128</v>
      </c>
      <c r="C674" s="195">
        <f>димвенканали!C674</f>
        <v>132.1</v>
      </c>
      <c r="D674" s="195">
        <f>димвенканали!D674</f>
        <v>0</v>
      </c>
      <c r="E674" s="195">
        <f>димвенканали!E674</f>
        <v>0</v>
      </c>
      <c r="F674" s="195">
        <f t="shared" si="100"/>
        <v>132.1</v>
      </c>
      <c r="G674" s="195">
        <v>80</v>
      </c>
      <c r="H674" s="282">
        <v>80</v>
      </c>
      <c r="I674" s="209">
        <f t="shared" si="101"/>
        <v>2.6666666666666668E-2</v>
      </c>
      <c r="J674" s="209">
        <f t="shared" si="99"/>
        <v>114.172</v>
      </c>
      <c r="K674" s="202">
        <f t="shared" si="105"/>
        <v>25.117840000000001</v>
      </c>
      <c r="L674" s="202">
        <v>44.552533333333336</v>
      </c>
      <c r="M674" s="202">
        <v>5.6053333333333333</v>
      </c>
      <c r="N674" s="202">
        <f t="shared" si="102"/>
        <v>189.44770666666668</v>
      </c>
      <c r="O674" s="217">
        <f t="shared" si="103"/>
        <v>1.4341234418369924</v>
      </c>
    </row>
    <row r="675" spans="1:15" x14ac:dyDescent="0.35">
      <c r="A675" s="216">
        <f t="shared" si="104"/>
        <v>71</v>
      </c>
      <c r="B675" s="182" t="s">
        <v>129</v>
      </c>
      <c r="C675" s="195">
        <f>димвенканали!C675</f>
        <v>381.1</v>
      </c>
      <c r="D675" s="195">
        <f>димвенканали!D675</f>
        <v>0</v>
      </c>
      <c r="E675" s="195">
        <f>димвенканали!E675</f>
        <v>0</v>
      </c>
      <c r="F675" s="195">
        <f t="shared" si="100"/>
        <v>381.1</v>
      </c>
      <c r="G675" s="195">
        <v>0</v>
      </c>
      <c r="H675" s="282">
        <v>0</v>
      </c>
      <c r="I675" s="209">
        <f t="shared" si="101"/>
        <v>0</v>
      </c>
      <c r="J675" s="209">
        <f t="shared" si="99"/>
        <v>0</v>
      </c>
      <c r="K675" s="202">
        <f t="shared" si="105"/>
        <v>0</v>
      </c>
      <c r="L675" s="202">
        <v>0</v>
      </c>
      <c r="M675" s="202">
        <v>0</v>
      </c>
      <c r="N675" s="202">
        <f t="shared" si="102"/>
        <v>0</v>
      </c>
      <c r="O675" s="217">
        <f t="shared" si="103"/>
        <v>0</v>
      </c>
    </row>
    <row r="676" spans="1:15" x14ac:dyDescent="0.35">
      <c r="A676" s="216">
        <f t="shared" si="104"/>
        <v>72</v>
      </c>
      <c r="B676" s="182" t="s">
        <v>130</v>
      </c>
      <c r="C676" s="195">
        <f>димвенканали!C676</f>
        <v>4312.74</v>
      </c>
      <c r="D676" s="195">
        <f>димвенканали!D676</f>
        <v>0</v>
      </c>
      <c r="E676" s="195">
        <f>димвенканали!E676</f>
        <v>49.9</v>
      </c>
      <c r="F676" s="195">
        <f t="shared" si="100"/>
        <v>4362.6399999999994</v>
      </c>
      <c r="G676" s="195">
        <v>1754.4</v>
      </c>
      <c r="H676" s="282">
        <v>1754.4</v>
      </c>
      <c r="I676" s="209">
        <f t="shared" si="101"/>
        <v>0.58479999999999999</v>
      </c>
      <c r="J676" s="209">
        <f t="shared" si="99"/>
        <v>2503.79196</v>
      </c>
      <c r="K676" s="202">
        <f t="shared" si="105"/>
        <v>550.83423119999998</v>
      </c>
      <c r="L676" s="202">
        <v>977.03705600000001</v>
      </c>
      <c r="M676" s="202">
        <v>122.92496</v>
      </c>
      <c r="N676" s="202">
        <f t="shared" si="102"/>
        <v>4154.5882072000004</v>
      </c>
      <c r="O676" s="217">
        <f t="shared" si="103"/>
        <v>0.95231057506464001</v>
      </c>
    </row>
    <row r="677" spans="1:15" x14ac:dyDescent="0.35">
      <c r="A677" s="216">
        <f t="shared" si="104"/>
        <v>73</v>
      </c>
      <c r="B677" s="182" t="s">
        <v>131</v>
      </c>
      <c r="C677" s="195">
        <f>димвенканали!C677</f>
        <v>33.4</v>
      </c>
      <c r="D677" s="195">
        <f>димвенканали!D677</f>
        <v>0</v>
      </c>
      <c r="E677" s="195">
        <f>димвенканали!E677</f>
        <v>0</v>
      </c>
      <c r="F677" s="195">
        <f t="shared" si="100"/>
        <v>33.4</v>
      </c>
      <c r="G677" s="195">
        <v>0</v>
      </c>
      <c r="H677" s="282">
        <v>0</v>
      </c>
      <c r="I677" s="209">
        <f t="shared" si="101"/>
        <v>0</v>
      </c>
      <c r="J677" s="209">
        <f t="shared" si="99"/>
        <v>0</v>
      </c>
      <c r="K677" s="202">
        <f t="shared" si="105"/>
        <v>0</v>
      </c>
      <c r="L677" s="202">
        <v>0</v>
      </c>
      <c r="M677" s="202">
        <v>0</v>
      </c>
      <c r="N677" s="202">
        <f t="shared" si="102"/>
        <v>0</v>
      </c>
      <c r="O677" s="217">
        <f t="shared" si="103"/>
        <v>0</v>
      </c>
    </row>
    <row r="678" spans="1:15" x14ac:dyDescent="0.35">
      <c r="A678" s="216">
        <f t="shared" si="104"/>
        <v>74</v>
      </c>
      <c r="B678" s="182" t="s">
        <v>132</v>
      </c>
      <c r="C678" s="195">
        <f>димвенканали!C678</f>
        <v>3860.73</v>
      </c>
      <c r="D678" s="195">
        <f>димвенканали!D678</f>
        <v>0</v>
      </c>
      <c r="E678" s="195">
        <f>димвенканали!E678</f>
        <v>91.5</v>
      </c>
      <c r="F678" s="195">
        <f t="shared" si="100"/>
        <v>3952.23</v>
      </c>
      <c r="G678" s="195">
        <v>1599</v>
      </c>
      <c r="H678" s="282">
        <v>1599</v>
      </c>
      <c r="I678" s="209">
        <f t="shared" si="101"/>
        <v>0.53300000000000003</v>
      </c>
      <c r="J678" s="209">
        <f t="shared" si="99"/>
        <v>2282.0128500000001</v>
      </c>
      <c r="K678" s="202">
        <f t="shared" si="105"/>
        <v>502.04282700000005</v>
      </c>
      <c r="L678" s="202">
        <v>890.49376000000007</v>
      </c>
      <c r="M678" s="202">
        <v>112.03660000000001</v>
      </c>
      <c r="N678" s="202">
        <f t="shared" si="102"/>
        <v>3786.5860370000005</v>
      </c>
      <c r="O678" s="217">
        <f t="shared" si="103"/>
        <v>0.95808848093354904</v>
      </c>
    </row>
    <row r="679" spans="1:15" x14ac:dyDescent="0.35">
      <c r="A679" s="216">
        <f t="shared" si="104"/>
        <v>75</v>
      </c>
      <c r="B679" s="182" t="s">
        <v>133</v>
      </c>
      <c r="C679" s="195">
        <f>димвенканали!C679</f>
        <v>83</v>
      </c>
      <c r="D679" s="195">
        <f>димвенканали!D679</f>
        <v>0</v>
      </c>
      <c r="E679" s="195">
        <f>димвенканали!E679</f>
        <v>0</v>
      </c>
      <c r="F679" s="195">
        <f t="shared" si="100"/>
        <v>83</v>
      </c>
      <c r="G679" s="195">
        <v>0</v>
      </c>
      <c r="H679" s="282">
        <v>0</v>
      </c>
      <c r="I679" s="209">
        <f t="shared" si="101"/>
        <v>0</v>
      </c>
      <c r="J679" s="209">
        <f t="shared" si="99"/>
        <v>0</v>
      </c>
      <c r="K679" s="202">
        <f t="shared" si="105"/>
        <v>0</v>
      </c>
      <c r="L679" s="202">
        <v>0</v>
      </c>
      <c r="M679" s="202">
        <v>0</v>
      </c>
      <c r="N679" s="202">
        <f t="shared" si="102"/>
        <v>0</v>
      </c>
      <c r="O679" s="217">
        <f t="shared" si="103"/>
        <v>0</v>
      </c>
    </row>
    <row r="680" spans="1:15" x14ac:dyDescent="0.35">
      <c r="A680" s="216">
        <f t="shared" si="104"/>
        <v>76</v>
      </c>
      <c r="B680" s="182" t="s">
        <v>134</v>
      </c>
      <c r="C680" s="195">
        <f>димвенканали!C680</f>
        <v>120.4</v>
      </c>
      <c r="D680" s="195">
        <f>димвенканали!D680</f>
        <v>0</v>
      </c>
      <c r="E680" s="195">
        <f>димвенканали!E680</f>
        <v>0</v>
      </c>
      <c r="F680" s="195">
        <f t="shared" si="100"/>
        <v>120.4</v>
      </c>
      <c r="G680" s="195">
        <v>0</v>
      </c>
      <c r="H680" s="282">
        <v>0</v>
      </c>
      <c r="I680" s="209">
        <f t="shared" si="101"/>
        <v>0</v>
      </c>
      <c r="J680" s="209">
        <f t="shared" si="99"/>
        <v>0</v>
      </c>
      <c r="K680" s="202">
        <f t="shared" si="105"/>
        <v>0</v>
      </c>
      <c r="L680" s="202">
        <v>0</v>
      </c>
      <c r="M680" s="202">
        <v>0</v>
      </c>
      <c r="N680" s="202">
        <f t="shared" si="102"/>
        <v>0</v>
      </c>
      <c r="O680" s="217">
        <f t="shared" si="103"/>
        <v>0</v>
      </c>
    </row>
    <row r="681" spans="1:15" x14ac:dyDescent="0.35">
      <c r="A681" s="216">
        <f t="shared" si="104"/>
        <v>77</v>
      </c>
      <c r="B681" s="182" t="s">
        <v>135</v>
      </c>
      <c r="C681" s="195">
        <f>димвенканали!C681</f>
        <v>128.19999999999999</v>
      </c>
      <c r="D681" s="195">
        <f>димвенканали!D681</f>
        <v>0</v>
      </c>
      <c r="E681" s="195">
        <f>димвенканали!E681</f>
        <v>0</v>
      </c>
      <c r="F681" s="195">
        <f t="shared" si="100"/>
        <v>128.19999999999999</v>
      </c>
      <c r="G681" s="195">
        <v>0</v>
      </c>
      <c r="H681" s="282">
        <v>0</v>
      </c>
      <c r="I681" s="209">
        <f t="shared" si="101"/>
        <v>0</v>
      </c>
      <c r="J681" s="209">
        <f t="shared" si="99"/>
        <v>0</v>
      </c>
      <c r="K681" s="202">
        <f t="shared" si="105"/>
        <v>0</v>
      </c>
      <c r="L681" s="202">
        <v>0</v>
      </c>
      <c r="M681" s="202">
        <v>0</v>
      </c>
      <c r="N681" s="202">
        <f t="shared" si="102"/>
        <v>0</v>
      </c>
      <c r="O681" s="217">
        <f t="shared" si="103"/>
        <v>0</v>
      </c>
    </row>
    <row r="682" spans="1:15" x14ac:dyDescent="0.35">
      <c r="A682" s="216">
        <f t="shared" si="104"/>
        <v>78</v>
      </c>
      <c r="B682" s="182" t="s">
        <v>136</v>
      </c>
      <c r="C682" s="195">
        <f>димвенканали!C682</f>
        <v>121.8</v>
      </c>
      <c r="D682" s="195">
        <f>димвенканали!D682</f>
        <v>0</v>
      </c>
      <c r="E682" s="195">
        <f>димвенканали!E682</f>
        <v>0</v>
      </c>
      <c r="F682" s="195">
        <f t="shared" si="100"/>
        <v>121.8</v>
      </c>
      <c r="G682" s="195">
        <v>0</v>
      </c>
      <c r="H682" s="282">
        <v>0</v>
      </c>
      <c r="I682" s="209">
        <f t="shared" si="101"/>
        <v>0</v>
      </c>
      <c r="J682" s="209">
        <f t="shared" si="99"/>
        <v>0</v>
      </c>
      <c r="K682" s="202">
        <f t="shared" si="105"/>
        <v>0</v>
      </c>
      <c r="L682" s="202">
        <v>0</v>
      </c>
      <c r="M682" s="202">
        <v>0</v>
      </c>
      <c r="N682" s="202">
        <f t="shared" si="102"/>
        <v>0</v>
      </c>
      <c r="O682" s="217">
        <f t="shared" si="103"/>
        <v>0</v>
      </c>
    </row>
    <row r="683" spans="1:15" x14ac:dyDescent="0.35">
      <c r="A683" s="216">
        <f t="shared" si="104"/>
        <v>79</v>
      </c>
      <c r="B683" s="182" t="s">
        <v>137</v>
      </c>
      <c r="C683" s="195">
        <f>димвенканали!C683</f>
        <v>96.5</v>
      </c>
      <c r="D683" s="195">
        <f>димвенканали!D683</f>
        <v>0</v>
      </c>
      <c r="E683" s="195">
        <f>димвенканали!E683</f>
        <v>0</v>
      </c>
      <c r="F683" s="195">
        <f t="shared" si="100"/>
        <v>96.5</v>
      </c>
      <c r="G683" s="195">
        <v>0</v>
      </c>
      <c r="H683" s="282">
        <v>0</v>
      </c>
      <c r="I683" s="209">
        <f t="shared" si="101"/>
        <v>0</v>
      </c>
      <c r="J683" s="209">
        <f t="shared" si="99"/>
        <v>0</v>
      </c>
      <c r="K683" s="202">
        <f t="shared" si="105"/>
        <v>0</v>
      </c>
      <c r="L683" s="202">
        <v>0</v>
      </c>
      <c r="M683" s="202">
        <v>0</v>
      </c>
      <c r="N683" s="202">
        <f t="shared" si="102"/>
        <v>0</v>
      </c>
      <c r="O683" s="217">
        <f t="shared" si="103"/>
        <v>0</v>
      </c>
    </row>
    <row r="684" spans="1:15" x14ac:dyDescent="0.35">
      <c r="A684" s="216">
        <f t="shared" si="104"/>
        <v>80</v>
      </c>
      <c r="B684" s="182" t="s">
        <v>138</v>
      </c>
      <c r="C684" s="195">
        <f>димвенканали!C684</f>
        <v>433.8</v>
      </c>
      <c r="D684" s="195">
        <f>димвенканали!D684</f>
        <v>0</v>
      </c>
      <c r="E684" s="195">
        <f>димвенканали!E684</f>
        <v>0</v>
      </c>
      <c r="F684" s="195">
        <f t="shared" si="100"/>
        <v>433.8</v>
      </c>
      <c r="G684" s="195">
        <v>0</v>
      </c>
      <c r="H684" s="282">
        <v>0</v>
      </c>
      <c r="I684" s="209">
        <f t="shared" si="101"/>
        <v>0</v>
      </c>
      <c r="J684" s="209">
        <f t="shared" si="99"/>
        <v>0</v>
      </c>
      <c r="K684" s="202">
        <f t="shared" si="105"/>
        <v>0</v>
      </c>
      <c r="L684" s="202">
        <v>0</v>
      </c>
      <c r="M684" s="202">
        <v>0</v>
      </c>
      <c r="N684" s="202">
        <f t="shared" si="102"/>
        <v>0</v>
      </c>
      <c r="O684" s="217">
        <f t="shared" si="103"/>
        <v>0</v>
      </c>
    </row>
    <row r="685" spans="1:15" x14ac:dyDescent="0.35">
      <c r="A685" s="216">
        <f t="shared" si="104"/>
        <v>81</v>
      </c>
      <c r="B685" s="277" t="s">
        <v>139</v>
      </c>
      <c r="C685" s="195">
        <f>димвенканали!C685</f>
        <v>233.7</v>
      </c>
      <c r="D685" s="195">
        <f>димвенканали!D685</f>
        <v>0</v>
      </c>
      <c r="E685" s="195">
        <f>димвенканали!E685</f>
        <v>0</v>
      </c>
      <c r="F685" s="195">
        <f t="shared" si="100"/>
        <v>233.7</v>
      </c>
      <c r="G685" s="195">
        <v>144</v>
      </c>
      <c r="H685" s="282">
        <v>144</v>
      </c>
      <c r="I685" s="209">
        <f t="shared" si="101"/>
        <v>4.8000000000000001E-2</v>
      </c>
      <c r="J685" s="209">
        <f t="shared" si="99"/>
        <v>205.50960000000001</v>
      </c>
      <c r="K685" s="202">
        <f t="shared" si="105"/>
        <v>45.212112000000005</v>
      </c>
      <c r="L685" s="202">
        <v>80.19456000000001</v>
      </c>
      <c r="M685" s="202">
        <v>10.089600000000001</v>
      </c>
      <c r="N685" s="202">
        <f t="shared" si="102"/>
        <v>341.00587200000007</v>
      </c>
      <c r="O685" s="217">
        <f t="shared" si="103"/>
        <v>1.4591607702182288</v>
      </c>
    </row>
    <row r="686" spans="1:15" x14ac:dyDescent="0.35">
      <c r="A686" s="216">
        <f t="shared" si="104"/>
        <v>82</v>
      </c>
      <c r="B686" s="182" t="s">
        <v>140</v>
      </c>
      <c r="C686" s="195">
        <f>димвенканали!C686</f>
        <v>1511.8</v>
      </c>
      <c r="D686" s="195">
        <f>димвенканали!D686</f>
        <v>0</v>
      </c>
      <c r="E686" s="195">
        <f>димвенканали!E686</f>
        <v>0</v>
      </c>
      <c r="F686" s="195">
        <f t="shared" si="100"/>
        <v>1511.8</v>
      </c>
      <c r="G686" s="195">
        <v>923</v>
      </c>
      <c r="H686" s="282">
        <v>923</v>
      </c>
      <c r="I686" s="209">
        <f t="shared" si="101"/>
        <v>0.30766666666666664</v>
      </c>
      <c r="J686" s="209">
        <f t="shared" si="99"/>
        <v>1317.2594499999998</v>
      </c>
      <c r="K686" s="202">
        <f t="shared" si="105"/>
        <v>289.79707899999994</v>
      </c>
      <c r="L686" s="202">
        <v>514.02485333333323</v>
      </c>
      <c r="M686" s="202">
        <v>64.671533333333329</v>
      </c>
      <c r="N686" s="202">
        <f t="shared" si="102"/>
        <v>2185.752915666666</v>
      </c>
      <c r="O686" s="217">
        <f t="shared" si="103"/>
        <v>1.4457950229307224</v>
      </c>
    </row>
    <row r="687" spans="1:15" x14ac:dyDescent="0.35">
      <c r="A687" s="216">
        <f t="shared" si="104"/>
        <v>83</v>
      </c>
      <c r="B687" s="182" t="s">
        <v>141</v>
      </c>
      <c r="C687" s="195">
        <f>димвенканали!C687</f>
        <v>63.2</v>
      </c>
      <c r="D687" s="195">
        <f>димвенканали!D687</f>
        <v>0</v>
      </c>
      <c r="E687" s="195">
        <f>димвенканали!E687</f>
        <v>0</v>
      </c>
      <c r="F687" s="195">
        <f t="shared" si="100"/>
        <v>63.2</v>
      </c>
      <c r="G687" s="195">
        <v>0</v>
      </c>
      <c r="H687" s="282">
        <v>0</v>
      </c>
      <c r="I687" s="209">
        <f t="shared" si="101"/>
        <v>0</v>
      </c>
      <c r="J687" s="209">
        <f t="shared" si="99"/>
        <v>0</v>
      </c>
      <c r="K687" s="202">
        <f t="shared" si="105"/>
        <v>0</v>
      </c>
      <c r="L687" s="202">
        <v>0</v>
      </c>
      <c r="M687" s="202">
        <v>0</v>
      </c>
      <c r="N687" s="202">
        <f t="shared" si="102"/>
        <v>0</v>
      </c>
      <c r="O687" s="217">
        <f t="shared" si="103"/>
        <v>0</v>
      </c>
    </row>
    <row r="688" spans="1:15" x14ac:dyDescent="0.35">
      <c r="A688" s="216">
        <f t="shared" si="104"/>
        <v>84</v>
      </c>
      <c r="B688" s="182" t="s">
        <v>142</v>
      </c>
      <c r="C688" s="195">
        <f>димвенканали!C688</f>
        <v>1307.8</v>
      </c>
      <c r="D688" s="195">
        <f>димвенканали!D688</f>
        <v>0</v>
      </c>
      <c r="E688" s="195">
        <f>димвенканали!E688</f>
        <v>0</v>
      </c>
      <c r="F688" s="195">
        <f t="shared" si="100"/>
        <v>1307.8</v>
      </c>
      <c r="G688" s="195">
        <v>790.8</v>
      </c>
      <c r="H688" s="282">
        <v>790.8</v>
      </c>
      <c r="I688" s="209">
        <f t="shared" si="101"/>
        <v>0.2636</v>
      </c>
      <c r="J688" s="209">
        <f t="shared" si="99"/>
        <v>1128.59022</v>
      </c>
      <c r="K688" s="202">
        <f t="shared" si="105"/>
        <v>248.28984840000001</v>
      </c>
      <c r="L688" s="202">
        <v>440.401792</v>
      </c>
      <c r="M688" s="202">
        <v>55.408720000000002</v>
      </c>
      <c r="N688" s="202">
        <f t="shared" si="102"/>
        <v>1872.6905803999998</v>
      </c>
      <c r="O688" s="217">
        <f t="shared" si="103"/>
        <v>1.4319395782229698</v>
      </c>
    </row>
    <row r="689" spans="1:15" x14ac:dyDescent="0.35">
      <c r="A689" s="216">
        <f t="shared" si="104"/>
        <v>85</v>
      </c>
      <c r="B689" s="182" t="s">
        <v>143</v>
      </c>
      <c r="C689" s="195">
        <f>димвенканали!C689</f>
        <v>122</v>
      </c>
      <c r="D689" s="195">
        <f>димвенканали!D689</f>
        <v>0</v>
      </c>
      <c r="E689" s="195">
        <f>димвенканали!E689</f>
        <v>0</v>
      </c>
      <c r="F689" s="195">
        <f t="shared" si="100"/>
        <v>122</v>
      </c>
      <c r="G689" s="195">
        <v>0</v>
      </c>
      <c r="H689" s="282">
        <v>0</v>
      </c>
      <c r="I689" s="209">
        <f t="shared" si="101"/>
        <v>0</v>
      </c>
      <c r="J689" s="209">
        <f t="shared" si="99"/>
        <v>0</v>
      </c>
      <c r="K689" s="202">
        <f t="shared" si="105"/>
        <v>0</v>
      </c>
      <c r="L689" s="202">
        <v>0</v>
      </c>
      <c r="M689" s="202">
        <v>0</v>
      </c>
      <c r="N689" s="202">
        <f t="shared" si="102"/>
        <v>0</v>
      </c>
      <c r="O689" s="217">
        <f t="shared" si="103"/>
        <v>0</v>
      </c>
    </row>
    <row r="690" spans="1:15" x14ac:dyDescent="0.35">
      <c r="A690" s="216">
        <f t="shared" si="104"/>
        <v>86</v>
      </c>
      <c r="B690" s="182" t="s">
        <v>144</v>
      </c>
      <c r="C690" s="195">
        <f>димвенканали!C690</f>
        <v>305.10000000000002</v>
      </c>
      <c r="D690" s="195">
        <f>димвенканали!D690</f>
        <v>0</v>
      </c>
      <c r="E690" s="195">
        <f>димвенканали!E690</f>
        <v>0</v>
      </c>
      <c r="F690" s="195">
        <f t="shared" si="100"/>
        <v>305.10000000000002</v>
      </c>
      <c r="G690" s="195">
        <v>178</v>
      </c>
      <c r="H690" s="282">
        <v>178</v>
      </c>
      <c r="I690" s="209">
        <f t="shared" si="101"/>
        <v>5.9333333333333335E-2</v>
      </c>
      <c r="J690" s="209">
        <f t="shared" si="99"/>
        <v>254.03270000000001</v>
      </c>
      <c r="K690" s="202">
        <f t="shared" si="105"/>
        <v>55.887194000000001</v>
      </c>
      <c r="L690" s="202">
        <v>99.129386666666662</v>
      </c>
      <c r="M690" s="202">
        <v>12.471866666666667</v>
      </c>
      <c r="N690" s="202">
        <f t="shared" si="102"/>
        <v>421.52114733333332</v>
      </c>
      <c r="O690" s="217">
        <f t="shared" si="103"/>
        <v>1.3815835704140718</v>
      </c>
    </row>
    <row r="691" spans="1:15" x14ac:dyDescent="0.35">
      <c r="A691" s="216">
        <f t="shared" si="104"/>
        <v>87</v>
      </c>
      <c r="B691" s="182" t="s">
        <v>145</v>
      </c>
      <c r="C691" s="195">
        <f>димвенканали!C691</f>
        <v>390.7</v>
      </c>
      <c r="D691" s="195">
        <f>димвенканали!D691</f>
        <v>0</v>
      </c>
      <c r="E691" s="195">
        <f>димвенканали!E691</f>
        <v>0</v>
      </c>
      <c r="F691" s="195">
        <f t="shared" si="100"/>
        <v>390.7</v>
      </c>
      <c r="G691" s="195">
        <v>233</v>
      </c>
      <c r="H691" s="282">
        <v>233</v>
      </c>
      <c r="I691" s="209">
        <f t="shared" si="101"/>
        <v>7.7666666666666662E-2</v>
      </c>
      <c r="J691" s="209">
        <f t="shared" si="99"/>
        <v>332.52594999999997</v>
      </c>
      <c r="K691" s="202">
        <f t="shared" si="105"/>
        <v>73.155708999999987</v>
      </c>
      <c r="L691" s="202">
        <v>129.75925333333333</v>
      </c>
      <c r="M691" s="202">
        <v>16.325533333333333</v>
      </c>
      <c r="N691" s="202">
        <f t="shared" si="102"/>
        <v>551.76644566666653</v>
      </c>
      <c r="O691" s="217">
        <f t="shared" si="103"/>
        <v>1.4122509487245112</v>
      </c>
    </row>
    <row r="692" spans="1:15" x14ac:dyDescent="0.35">
      <c r="A692" s="216">
        <f t="shared" si="104"/>
        <v>88</v>
      </c>
      <c r="B692" s="182" t="s">
        <v>146</v>
      </c>
      <c r="C692" s="195">
        <f>димвенканали!C692</f>
        <v>306.89999999999998</v>
      </c>
      <c r="D692" s="195">
        <f>димвенканали!D692</f>
        <v>0</v>
      </c>
      <c r="E692" s="195">
        <f>димвенканали!E692</f>
        <v>0</v>
      </c>
      <c r="F692" s="195">
        <f t="shared" si="100"/>
        <v>306.89999999999998</v>
      </c>
      <c r="G692" s="195">
        <v>189</v>
      </c>
      <c r="H692" s="282">
        <v>189</v>
      </c>
      <c r="I692" s="209">
        <f t="shared" si="101"/>
        <v>6.3E-2</v>
      </c>
      <c r="J692" s="209">
        <f t="shared" si="99"/>
        <v>269.73134999999996</v>
      </c>
      <c r="K692" s="202">
        <f t="shared" si="105"/>
        <v>59.340896999999991</v>
      </c>
      <c r="L692" s="202">
        <v>105.25536000000001</v>
      </c>
      <c r="M692" s="202">
        <v>13.242599999999999</v>
      </c>
      <c r="N692" s="202">
        <f t="shared" si="102"/>
        <v>447.57020699999993</v>
      </c>
      <c r="O692" s="217">
        <f t="shared" si="103"/>
        <v>1.4583584457478005</v>
      </c>
    </row>
    <row r="693" spans="1:15" x14ac:dyDescent="0.35">
      <c r="A693" s="216">
        <f t="shared" si="104"/>
        <v>89</v>
      </c>
      <c r="B693" s="292" t="s">
        <v>147</v>
      </c>
      <c r="C693" s="195">
        <f>димвенканали!C693</f>
        <v>6084.35</v>
      </c>
      <c r="D693" s="195">
        <f>димвенканали!D693</f>
        <v>112.6</v>
      </c>
      <c r="E693" s="195">
        <f>димвенканали!E693</f>
        <v>107.1</v>
      </c>
      <c r="F693" s="195">
        <f t="shared" si="100"/>
        <v>6304.0500000000011</v>
      </c>
      <c r="G693" s="195">
        <v>3020</v>
      </c>
      <c r="H693" s="282">
        <v>3020</v>
      </c>
      <c r="I693" s="209">
        <f t="shared" si="101"/>
        <v>1.0066666666666666</v>
      </c>
      <c r="J693" s="209">
        <f t="shared" si="99"/>
        <v>4309.9929999999995</v>
      </c>
      <c r="K693" s="202">
        <f t="shared" si="105"/>
        <v>948.19845999999984</v>
      </c>
      <c r="L693" s="202">
        <v>1681.8581333333334</v>
      </c>
      <c r="M693" s="202">
        <v>256.44399999999996</v>
      </c>
      <c r="N693" s="202">
        <f t="shared" si="102"/>
        <v>7196.4935933333327</v>
      </c>
      <c r="O693" s="217">
        <f t="shared" si="103"/>
        <v>1.141566706059332</v>
      </c>
    </row>
    <row r="694" spans="1:15" x14ac:dyDescent="0.35">
      <c r="A694" s="216">
        <f t="shared" si="104"/>
        <v>90</v>
      </c>
      <c r="B694" s="182" t="s">
        <v>524</v>
      </c>
      <c r="C694" s="195">
        <f>димвенканали!C694</f>
        <v>125.9</v>
      </c>
      <c r="D694" s="195">
        <f>димвенканали!D694</f>
        <v>0</v>
      </c>
      <c r="E694" s="195">
        <f>димвенканали!E694</f>
        <v>0</v>
      </c>
      <c r="F694" s="195">
        <f t="shared" si="100"/>
        <v>125.9</v>
      </c>
      <c r="G694" s="195">
        <v>0</v>
      </c>
      <c r="H694" s="282">
        <v>0</v>
      </c>
      <c r="I694" s="209">
        <f t="shared" si="101"/>
        <v>0</v>
      </c>
      <c r="J694" s="209">
        <f t="shared" si="99"/>
        <v>0</v>
      </c>
      <c r="K694" s="202">
        <f t="shared" si="105"/>
        <v>0</v>
      </c>
      <c r="L694" s="202">
        <v>0</v>
      </c>
      <c r="M694" s="202">
        <v>0</v>
      </c>
      <c r="N694" s="202">
        <f t="shared" si="102"/>
        <v>0</v>
      </c>
      <c r="O694" s="217">
        <f t="shared" si="103"/>
        <v>0</v>
      </c>
    </row>
    <row r="695" spans="1:15" x14ac:dyDescent="0.35">
      <c r="A695" s="216">
        <f t="shared" si="104"/>
        <v>91</v>
      </c>
      <c r="B695" s="182" t="s">
        <v>535</v>
      </c>
      <c r="C695" s="195">
        <f>димвенканали!C695</f>
        <v>144.75</v>
      </c>
      <c r="D695" s="195">
        <f>димвенканали!D695</f>
        <v>0</v>
      </c>
      <c r="E695" s="195">
        <f>димвенканали!E695</f>
        <v>0</v>
      </c>
      <c r="F695" s="195">
        <f t="shared" si="100"/>
        <v>144.75</v>
      </c>
      <c r="G695" s="195">
        <v>0</v>
      </c>
      <c r="H695" s="282">
        <v>0</v>
      </c>
      <c r="I695" s="209">
        <f t="shared" si="101"/>
        <v>0</v>
      </c>
      <c r="J695" s="209">
        <f t="shared" si="99"/>
        <v>0</v>
      </c>
      <c r="K695" s="202">
        <f t="shared" si="105"/>
        <v>0</v>
      </c>
      <c r="L695" s="202">
        <v>0</v>
      </c>
      <c r="M695" s="202">
        <v>0</v>
      </c>
      <c r="N695" s="202">
        <f t="shared" si="102"/>
        <v>0</v>
      </c>
      <c r="O695" s="217">
        <f t="shared" si="103"/>
        <v>0</v>
      </c>
    </row>
    <row r="696" spans="1:15" x14ac:dyDescent="0.35">
      <c r="A696" s="216">
        <f t="shared" si="104"/>
        <v>92</v>
      </c>
      <c r="B696" s="182" t="s">
        <v>284</v>
      </c>
      <c r="C696" s="195">
        <v>122.4</v>
      </c>
      <c r="D696" s="195">
        <v>130.1</v>
      </c>
      <c r="E696" s="195">
        <f>димвенканали!E696</f>
        <v>0</v>
      </c>
      <c r="F696" s="195">
        <f t="shared" si="100"/>
        <v>252.5</v>
      </c>
      <c r="G696" s="195">
        <v>75</v>
      </c>
      <c r="H696" s="282">
        <v>75</v>
      </c>
      <c r="I696" s="209">
        <f t="shared" si="101"/>
        <v>2.5000000000000001E-2</v>
      </c>
      <c r="J696" s="209">
        <f t="shared" si="99"/>
        <v>107.03625</v>
      </c>
      <c r="K696" s="202">
        <f t="shared" si="105"/>
        <v>23.547974999999997</v>
      </c>
      <c r="L696" s="202">
        <v>41.768000000000001</v>
      </c>
      <c r="M696" s="202">
        <v>5.2549999999999999</v>
      </c>
      <c r="N696" s="202">
        <f t="shared" si="102"/>
        <v>177.607225</v>
      </c>
      <c r="O696" s="217">
        <f t="shared" si="103"/>
        <v>0.70339495049504952</v>
      </c>
    </row>
    <row r="697" spans="1:15" s="206" customFormat="1" x14ac:dyDescent="0.35">
      <c r="A697" s="187">
        <f t="shared" si="104"/>
        <v>93</v>
      </c>
      <c r="B697" s="207" t="s">
        <v>285</v>
      </c>
      <c r="C697" s="204">
        <v>250.2</v>
      </c>
      <c r="D697" s="204">
        <v>0</v>
      </c>
      <c r="E697" s="204"/>
      <c r="F697" s="204">
        <f t="shared" si="100"/>
        <v>250.2</v>
      </c>
      <c r="G697" s="204">
        <v>165</v>
      </c>
      <c r="H697" s="204">
        <v>165</v>
      </c>
      <c r="I697" s="332">
        <f t="shared" si="101"/>
        <v>5.5E-2</v>
      </c>
      <c r="J697" s="332">
        <f t="shared" si="99"/>
        <v>235.47975</v>
      </c>
      <c r="K697" s="205">
        <f t="shared" si="105"/>
        <v>51.805545000000002</v>
      </c>
      <c r="L697" s="205">
        <v>91.889600000000002</v>
      </c>
      <c r="M697" s="205">
        <v>11.561</v>
      </c>
      <c r="N697" s="205">
        <f t="shared" si="102"/>
        <v>390.73589499999997</v>
      </c>
      <c r="O697" s="208">
        <f t="shared" si="103"/>
        <v>1.5616942246203036</v>
      </c>
    </row>
    <row r="698" spans="1:15" x14ac:dyDescent="0.35">
      <c r="A698" s="216">
        <f t="shared" si="104"/>
        <v>94</v>
      </c>
      <c r="B698" s="182" t="s">
        <v>286</v>
      </c>
      <c r="C698" s="195">
        <v>327.2</v>
      </c>
      <c r="D698" s="195">
        <v>32.299999999999997</v>
      </c>
      <c r="E698" s="195">
        <f>димвенканали!E698</f>
        <v>188.7</v>
      </c>
      <c r="F698" s="195">
        <f t="shared" si="100"/>
        <v>548.20000000000005</v>
      </c>
      <c r="G698" s="195">
        <v>200</v>
      </c>
      <c r="H698" s="282">
        <v>200</v>
      </c>
      <c r="I698" s="209">
        <f t="shared" si="101"/>
        <v>6.6666666666666666E-2</v>
      </c>
      <c r="J698" s="209">
        <f t="shared" si="99"/>
        <v>285.43</v>
      </c>
      <c r="K698" s="202">
        <f t="shared" si="105"/>
        <v>62.794600000000003</v>
      </c>
      <c r="L698" s="202">
        <v>111.38133333333334</v>
      </c>
      <c r="M698" s="202">
        <v>14.013333333333334</v>
      </c>
      <c r="N698" s="202">
        <f t="shared" si="102"/>
        <v>473.6192666666667</v>
      </c>
      <c r="O698" s="217">
        <f t="shared" si="103"/>
        <v>0.86395342332482061</v>
      </c>
    </row>
    <row r="699" spans="1:15" x14ac:dyDescent="0.35">
      <c r="A699" s="216">
        <f t="shared" si="104"/>
        <v>95</v>
      </c>
      <c r="B699" s="182" t="s">
        <v>287</v>
      </c>
      <c r="C699" s="195">
        <v>103.4</v>
      </c>
      <c r="D699" s="195">
        <v>0</v>
      </c>
      <c r="E699" s="195">
        <f>димвенканали!E699</f>
        <v>91</v>
      </c>
      <c r="F699" s="195">
        <f t="shared" si="100"/>
        <v>194.4</v>
      </c>
      <c r="G699" s="195">
        <v>65</v>
      </c>
      <c r="H699" s="282">
        <v>65</v>
      </c>
      <c r="I699" s="209">
        <f t="shared" si="101"/>
        <v>2.1666666666666667E-2</v>
      </c>
      <c r="J699" s="209">
        <f t="shared" si="99"/>
        <v>92.764749999999992</v>
      </c>
      <c r="K699" s="202">
        <f t="shared" si="105"/>
        <v>20.408244999999997</v>
      </c>
      <c r="L699" s="202">
        <v>36.198933333333336</v>
      </c>
      <c r="M699" s="202">
        <v>4.554333333333334</v>
      </c>
      <c r="N699" s="202">
        <f t="shared" si="102"/>
        <v>153.92626166666668</v>
      </c>
      <c r="O699" s="217">
        <f t="shared" si="103"/>
        <v>0.7918017575445816</v>
      </c>
    </row>
    <row r="700" spans="1:15" x14ac:dyDescent="0.35">
      <c r="A700" s="216">
        <f t="shared" si="104"/>
        <v>96</v>
      </c>
      <c r="B700" s="182" t="s">
        <v>288</v>
      </c>
      <c r="C700" s="195">
        <v>208.6</v>
      </c>
      <c r="D700" s="195">
        <v>0</v>
      </c>
      <c r="E700" s="195">
        <f>димвенканали!E700</f>
        <v>50.5</v>
      </c>
      <c r="F700" s="195">
        <f t="shared" si="100"/>
        <v>259.10000000000002</v>
      </c>
      <c r="G700" s="195">
        <v>130</v>
      </c>
      <c r="H700" s="282">
        <v>130</v>
      </c>
      <c r="I700" s="209">
        <f t="shared" si="101"/>
        <v>4.3333333333333335E-2</v>
      </c>
      <c r="J700" s="209">
        <f t="shared" si="99"/>
        <v>185.52949999999998</v>
      </c>
      <c r="K700" s="202">
        <f t="shared" si="105"/>
        <v>40.816489999999995</v>
      </c>
      <c r="L700" s="202">
        <v>72.397866666666673</v>
      </c>
      <c r="M700" s="202">
        <v>9.108666666666668</v>
      </c>
      <c r="N700" s="202">
        <f t="shared" si="102"/>
        <v>307.85252333333335</v>
      </c>
      <c r="O700" s="217">
        <f t="shared" si="103"/>
        <v>1.1881610317766629</v>
      </c>
    </row>
    <row r="701" spans="1:15" x14ac:dyDescent="0.35">
      <c r="A701" s="216">
        <f t="shared" si="104"/>
        <v>97</v>
      </c>
      <c r="B701" s="182" t="s">
        <v>289</v>
      </c>
      <c r="C701" s="195">
        <v>71.2</v>
      </c>
      <c r="D701" s="195">
        <v>38.9</v>
      </c>
      <c r="E701" s="195">
        <f>димвенканали!E701</f>
        <v>0</v>
      </c>
      <c r="F701" s="195">
        <f t="shared" si="100"/>
        <v>110.1</v>
      </c>
      <c r="G701" s="195">
        <v>44</v>
      </c>
      <c r="H701" s="282">
        <v>44</v>
      </c>
      <c r="I701" s="209">
        <f t="shared" si="101"/>
        <v>1.4666666666666666E-2</v>
      </c>
      <c r="J701" s="209">
        <f t="shared" si="99"/>
        <v>62.794599999999996</v>
      </c>
      <c r="K701" s="202">
        <f t="shared" si="105"/>
        <v>13.814812</v>
      </c>
      <c r="L701" s="202">
        <v>24.503893333333334</v>
      </c>
      <c r="M701" s="202">
        <v>3.0829333333333331</v>
      </c>
      <c r="N701" s="202">
        <f t="shared" ref="N701:N723" si="106">J701+K701+L701+M701</f>
        <v>104.19623866666666</v>
      </c>
      <c r="O701" s="217">
        <f t="shared" ref="O701:O723" si="107">N701/F701</f>
        <v>0.94637818952467456</v>
      </c>
    </row>
    <row r="702" spans="1:15" x14ac:dyDescent="0.35">
      <c r="A702" s="216">
        <f t="shared" si="104"/>
        <v>98</v>
      </c>
      <c r="B702" s="182" t="s">
        <v>290</v>
      </c>
      <c r="C702" s="195">
        <v>158.30000000000001</v>
      </c>
      <c r="D702" s="195">
        <v>0</v>
      </c>
      <c r="E702" s="195">
        <f>димвенканали!E702</f>
        <v>0</v>
      </c>
      <c r="F702" s="195">
        <f t="shared" si="100"/>
        <v>158.30000000000001</v>
      </c>
      <c r="G702" s="195"/>
      <c r="H702" s="282"/>
      <c r="I702" s="209">
        <f t="shared" si="101"/>
        <v>0</v>
      </c>
      <c r="J702" s="209">
        <f t="shared" si="99"/>
        <v>0</v>
      </c>
      <c r="K702" s="202">
        <f t="shared" si="105"/>
        <v>0</v>
      </c>
      <c r="L702" s="202">
        <v>0</v>
      </c>
      <c r="M702" s="202">
        <v>0</v>
      </c>
      <c r="N702" s="202">
        <f t="shared" si="106"/>
        <v>0</v>
      </c>
      <c r="O702" s="217">
        <f t="shared" si="107"/>
        <v>0</v>
      </c>
    </row>
    <row r="703" spans="1:15" x14ac:dyDescent="0.35">
      <c r="A703" s="216">
        <f t="shared" si="104"/>
        <v>99</v>
      </c>
      <c r="B703" s="182" t="s">
        <v>291</v>
      </c>
      <c r="C703" s="195">
        <v>88.6</v>
      </c>
      <c r="D703" s="195">
        <v>0</v>
      </c>
      <c r="E703" s="195">
        <f>димвенканали!E703</f>
        <v>0</v>
      </c>
      <c r="F703" s="195">
        <f t="shared" si="100"/>
        <v>88.6</v>
      </c>
      <c r="G703" s="195"/>
      <c r="H703" s="282"/>
      <c r="I703" s="209">
        <f t="shared" si="101"/>
        <v>0</v>
      </c>
      <c r="J703" s="209">
        <f t="shared" si="99"/>
        <v>0</v>
      </c>
      <c r="K703" s="202">
        <f t="shared" si="105"/>
        <v>0</v>
      </c>
      <c r="L703" s="202">
        <v>0</v>
      </c>
      <c r="M703" s="202">
        <v>0</v>
      </c>
      <c r="N703" s="202">
        <f t="shared" si="106"/>
        <v>0</v>
      </c>
      <c r="O703" s="217">
        <f t="shared" si="107"/>
        <v>0</v>
      </c>
    </row>
    <row r="704" spans="1:15" x14ac:dyDescent="0.35">
      <c r="A704" s="216">
        <f t="shared" si="104"/>
        <v>100</v>
      </c>
      <c r="B704" s="182" t="s">
        <v>292</v>
      </c>
      <c r="C704" s="195">
        <v>102.5</v>
      </c>
      <c r="D704" s="195">
        <v>0</v>
      </c>
      <c r="E704" s="195">
        <f>димвенканали!E704</f>
        <v>0</v>
      </c>
      <c r="F704" s="195">
        <f t="shared" si="100"/>
        <v>102.5</v>
      </c>
      <c r="G704" s="195"/>
      <c r="H704" s="282"/>
      <c r="I704" s="209">
        <f t="shared" si="101"/>
        <v>0</v>
      </c>
      <c r="J704" s="209">
        <f t="shared" si="99"/>
        <v>0</v>
      </c>
      <c r="K704" s="202">
        <f t="shared" si="105"/>
        <v>0</v>
      </c>
      <c r="L704" s="202">
        <v>0</v>
      </c>
      <c r="M704" s="202">
        <v>0</v>
      </c>
      <c r="N704" s="202">
        <f t="shared" si="106"/>
        <v>0</v>
      </c>
      <c r="O704" s="217">
        <f t="shared" si="107"/>
        <v>0</v>
      </c>
    </row>
    <row r="705" spans="1:15" x14ac:dyDescent="0.35">
      <c r="A705" s="216">
        <f t="shared" si="104"/>
        <v>101</v>
      </c>
      <c r="B705" s="182" t="s">
        <v>294</v>
      </c>
      <c r="C705" s="195">
        <v>74.400000000000006</v>
      </c>
      <c r="D705" s="195">
        <v>0</v>
      </c>
      <c r="E705" s="195">
        <f>димвенканали!E705</f>
        <v>0</v>
      </c>
      <c r="F705" s="195">
        <f t="shared" si="100"/>
        <v>74.400000000000006</v>
      </c>
      <c r="G705" s="195"/>
      <c r="H705" s="282"/>
      <c r="I705" s="209">
        <f t="shared" si="101"/>
        <v>0</v>
      </c>
      <c r="J705" s="209">
        <f t="shared" si="99"/>
        <v>0</v>
      </c>
      <c r="K705" s="202">
        <f t="shared" si="105"/>
        <v>0</v>
      </c>
      <c r="L705" s="202">
        <v>0</v>
      </c>
      <c r="M705" s="202">
        <v>0</v>
      </c>
      <c r="N705" s="202">
        <f t="shared" si="106"/>
        <v>0</v>
      </c>
      <c r="O705" s="217">
        <f t="shared" si="107"/>
        <v>0</v>
      </c>
    </row>
    <row r="706" spans="1:15" x14ac:dyDescent="0.35">
      <c r="A706" s="216">
        <f t="shared" si="104"/>
        <v>102</v>
      </c>
      <c r="B706" s="182" t="s">
        <v>295</v>
      </c>
      <c r="C706" s="195">
        <v>66.400000000000006</v>
      </c>
      <c r="D706" s="195">
        <v>0</v>
      </c>
      <c r="E706" s="195">
        <f>димвенканали!E706</f>
        <v>0</v>
      </c>
      <c r="F706" s="195">
        <f t="shared" si="100"/>
        <v>66.400000000000006</v>
      </c>
      <c r="G706" s="195"/>
      <c r="H706" s="282"/>
      <c r="I706" s="209">
        <f t="shared" si="101"/>
        <v>0</v>
      </c>
      <c r="J706" s="209">
        <f t="shared" si="99"/>
        <v>0</v>
      </c>
      <c r="K706" s="202">
        <f t="shared" si="105"/>
        <v>0</v>
      </c>
      <c r="L706" s="202">
        <v>0</v>
      </c>
      <c r="M706" s="202">
        <v>0</v>
      </c>
      <c r="N706" s="202">
        <f t="shared" si="106"/>
        <v>0</v>
      </c>
      <c r="O706" s="217">
        <f t="shared" si="107"/>
        <v>0</v>
      </c>
    </row>
    <row r="707" spans="1:15" x14ac:dyDescent="0.35">
      <c r="A707" s="216">
        <f t="shared" si="104"/>
        <v>103</v>
      </c>
      <c r="B707" s="182" t="s">
        <v>296</v>
      </c>
      <c r="C707" s="195">
        <v>292.8</v>
      </c>
      <c r="D707" s="195">
        <v>0</v>
      </c>
      <c r="E707" s="195">
        <f>димвенканали!E707</f>
        <v>0</v>
      </c>
      <c r="F707" s="195">
        <f t="shared" si="100"/>
        <v>292.8</v>
      </c>
      <c r="G707" s="195"/>
      <c r="H707" s="282"/>
      <c r="I707" s="209">
        <f t="shared" si="101"/>
        <v>0</v>
      </c>
      <c r="J707" s="209">
        <f t="shared" si="99"/>
        <v>0</v>
      </c>
      <c r="K707" s="202">
        <f t="shared" si="105"/>
        <v>0</v>
      </c>
      <c r="L707" s="202">
        <v>0</v>
      </c>
      <c r="M707" s="202">
        <v>0</v>
      </c>
      <c r="N707" s="202">
        <f t="shared" si="106"/>
        <v>0</v>
      </c>
      <c r="O707" s="217">
        <f t="shared" si="107"/>
        <v>0</v>
      </c>
    </row>
    <row r="708" spans="1:15" x14ac:dyDescent="0.35">
      <c r="A708" s="216">
        <f t="shared" si="104"/>
        <v>104</v>
      </c>
      <c r="B708" s="182" t="s">
        <v>297</v>
      </c>
      <c r="C708" s="195">
        <v>80.5</v>
      </c>
      <c r="D708" s="195">
        <v>0</v>
      </c>
      <c r="E708" s="195">
        <f>димвенканали!E708</f>
        <v>0</v>
      </c>
      <c r="F708" s="195">
        <f t="shared" si="100"/>
        <v>80.5</v>
      </c>
      <c r="G708" s="195"/>
      <c r="H708" s="282"/>
      <c r="I708" s="209">
        <f t="shared" si="101"/>
        <v>0</v>
      </c>
      <c r="J708" s="209">
        <f t="shared" si="99"/>
        <v>0</v>
      </c>
      <c r="K708" s="202">
        <f t="shared" si="105"/>
        <v>0</v>
      </c>
      <c r="L708" s="202">
        <v>0</v>
      </c>
      <c r="M708" s="202">
        <v>0</v>
      </c>
      <c r="N708" s="202">
        <f t="shared" si="106"/>
        <v>0</v>
      </c>
      <c r="O708" s="217">
        <f t="shared" si="107"/>
        <v>0</v>
      </c>
    </row>
    <row r="709" spans="1:15" x14ac:dyDescent="0.35">
      <c r="A709" s="216">
        <f t="shared" si="104"/>
        <v>105</v>
      </c>
      <c r="B709" s="182" t="s">
        <v>298</v>
      </c>
      <c r="C709" s="195">
        <v>4108.8</v>
      </c>
      <c r="D709" s="195">
        <v>0</v>
      </c>
      <c r="E709" s="195">
        <f>димвенканали!E709</f>
        <v>118</v>
      </c>
      <c r="F709" s="195">
        <f t="shared" si="100"/>
        <v>4226.8</v>
      </c>
      <c r="G709" s="195">
        <v>1325</v>
      </c>
      <c r="H709" s="282">
        <v>1325</v>
      </c>
      <c r="I709" s="209">
        <f t="shared" si="101"/>
        <v>0.44166666666666665</v>
      </c>
      <c r="J709" s="209">
        <f t="shared" si="99"/>
        <v>1890.9737499999999</v>
      </c>
      <c r="K709" s="202">
        <f t="shared" si="105"/>
        <v>416.01422499999995</v>
      </c>
      <c r="L709" s="202">
        <v>737.90133333333335</v>
      </c>
      <c r="M709" s="202">
        <v>92.838333333333324</v>
      </c>
      <c r="N709" s="202">
        <f t="shared" si="106"/>
        <v>3137.7276416666664</v>
      </c>
      <c r="O709" s="217">
        <f t="shared" si="107"/>
        <v>0.74234116628812963</v>
      </c>
    </row>
    <row r="710" spans="1:15" x14ac:dyDescent="0.35">
      <c r="A710" s="216">
        <f t="shared" si="104"/>
        <v>106</v>
      </c>
      <c r="B710" s="182" t="s">
        <v>301</v>
      </c>
      <c r="C710" s="195">
        <v>4420.8999999999996</v>
      </c>
      <c r="D710" s="195">
        <v>0</v>
      </c>
      <c r="E710" s="195">
        <f>димвенканали!E710</f>
        <v>0</v>
      </c>
      <c r="F710" s="195">
        <f t="shared" si="100"/>
        <v>4420.8999999999996</v>
      </c>
      <c r="G710" s="195">
        <v>1325</v>
      </c>
      <c r="H710" s="282">
        <v>1325</v>
      </c>
      <c r="I710" s="209">
        <f t="shared" si="101"/>
        <v>0.44166666666666665</v>
      </c>
      <c r="J710" s="209">
        <f t="shared" si="99"/>
        <v>1890.9737499999999</v>
      </c>
      <c r="K710" s="202">
        <f t="shared" si="105"/>
        <v>416.01422499999995</v>
      </c>
      <c r="L710" s="202">
        <v>737.90133333333335</v>
      </c>
      <c r="M710" s="202">
        <v>92.838333333333324</v>
      </c>
      <c r="N710" s="202">
        <f t="shared" si="106"/>
        <v>3137.7276416666664</v>
      </c>
      <c r="O710" s="217">
        <f t="shared" si="107"/>
        <v>0.70974861265051614</v>
      </c>
    </row>
    <row r="711" spans="1:15" x14ac:dyDescent="0.35">
      <c r="A711" s="216">
        <f t="shared" si="104"/>
        <v>107</v>
      </c>
      <c r="B711" s="182" t="s">
        <v>302</v>
      </c>
      <c r="C711" s="195">
        <v>6184.2</v>
      </c>
      <c r="D711" s="195">
        <v>208.9</v>
      </c>
      <c r="E711" s="195">
        <f>димвенканали!E711</f>
        <v>36.6</v>
      </c>
      <c r="F711" s="195">
        <f t="shared" si="100"/>
        <v>6429.7</v>
      </c>
      <c r="G711" s="195">
        <v>1010</v>
      </c>
      <c r="H711" s="282">
        <v>1010</v>
      </c>
      <c r="I711" s="209">
        <f t="shared" si="101"/>
        <v>0.33666666666666667</v>
      </c>
      <c r="J711" s="209">
        <f t="shared" si="99"/>
        <v>1441.4214999999999</v>
      </c>
      <c r="K711" s="202">
        <f t="shared" si="105"/>
        <v>317.11273</v>
      </c>
      <c r="L711" s="202">
        <v>562.47573333333332</v>
      </c>
      <c r="M711" s="202">
        <v>70.76733333333334</v>
      </c>
      <c r="N711" s="202">
        <f t="shared" si="106"/>
        <v>2391.7772966666666</v>
      </c>
      <c r="O711" s="217">
        <f t="shared" si="107"/>
        <v>0.37198894142287614</v>
      </c>
    </row>
    <row r="712" spans="1:15" x14ac:dyDescent="0.35">
      <c r="A712" s="216">
        <f t="shared" si="104"/>
        <v>108</v>
      </c>
      <c r="B712" s="182" t="s">
        <v>303</v>
      </c>
      <c r="C712" s="195">
        <v>3391.6</v>
      </c>
      <c r="D712" s="195">
        <v>0</v>
      </c>
      <c r="E712" s="195">
        <f>димвенканали!E712</f>
        <v>0</v>
      </c>
      <c r="F712" s="195">
        <f t="shared" si="100"/>
        <v>3391.6</v>
      </c>
      <c r="G712" s="195">
        <v>1550</v>
      </c>
      <c r="H712" s="282">
        <v>1550</v>
      </c>
      <c r="I712" s="209">
        <f t="shared" si="101"/>
        <v>0.51666666666666672</v>
      </c>
      <c r="J712" s="209">
        <f t="shared" si="99"/>
        <v>2212.0825</v>
      </c>
      <c r="K712" s="202">
        <f t="shared" si="105"/>
        <v>486.65814999999998</v>
      </c>
      <c r="L712" s="202">
        <v>863.20533333333344</v>
      </c>
      <c r="M712" s="202">
        <v>108.60333333333335</v>
      </c>
      <c r="N712" s="202">
        <f t="shared" si="106"/>
        <v>3670.5493166666665</v>
      </c>
      <c r="O712" s="217">
        <f t="shared" si="107"/>
        <v>1.0822471154224163</v>
      </c>
    </row>
    <row r="713" spans="1:15" x14ac:dyDescent="0.35">
      <c r="A713" s="216">
        <f t="shared" si="104"/>
        <v>109</v>
      </c>
      <c r="B713" s="182" t="s">
        <v>304</v>
      </c>
      <c r="C713" s="195">
        <v>4546.3</v>
      </c>
      <c r="D713" s="195">
        <v>0</v>
      </c>
      <c r="E713" s="195">
        <f>димвенканали!E713</f>
        <v>0</v>
      </c>
      <c r="F713" s="195">
        <f t="shared" si="100"/>
        <v>4546.3</v>
      </c>
      <c r="G713" s="195">
        <v>1575</v>
      </c>
      <c r="H713" s="282">
        <v>1575</v>
      </c>
      <c r="I713" s="209">
        <f t="shared" si="101"/>
        <v>0.52500000000000002</v>
      </c>
      <c r="J713" s="209">
        <f t="shared" si="99"/>
        <v>2247.76125</v>
      </c>
      <c r="K713" s="202">
        <f t="shared" si="105"/>
        <v>494.507475</v>
      </c>
      <c r="L713" s="202">
        <v>877.12800000000004</v>
      </c>
      <c r="M713" s="202">
        <v>110.355</v>
      </c>
      <c r="N713" s="202">
        <f t="shared" si="106"/>
        <v>3729.7517250000001</v>
      </c>
      <c r="O713" s="217">
        <f t="shared" si="107"/>
        <v>0.82039278644172187</v>
      </c>
    </row>
    <row r="714" spans="1:15" x14ac:dyDescent="0.35">
      <c r="A714" s="216">
        <f t="shared" si="104"/>
        <v>110</v>
      </c>
      <c r="B714" s="182" t="s">
        <v>305</v>
      </c>
      <c r="C714" s="195">
        <v>3942.03</v>
      </c>
      <c r="D714" s="195">
        <v>0</v>
      </c>
      <c r="E714" s="195">
        <f>димвенканали!E714</f>
        <v>0</v>
      </c>
      <c r="F714" s="195">
        <f t="shared" si="100"/>
        <v>3942.03</v>
      </c>
      <c r="G714" s="195">
        <v>900</v>
      </c>
      <c r="H714" s="282">
        <v>900</v>
      </c>
      <c r="I714" s="209">
        <f t="shared" si="101"/>
        <v>0.3</v>
      </c>
      <c r="J714" s="209">
        <f t="shared" si="99"/>
        <v>1284.4349999999999</v>
      </c>
      <c r="K714" s="202">
        <f t="shared" si="105"/>
        <v>282.57569999999998</v>
      </c>
      <c r="L714" s="202">
        <v>501.21600000000001</v>
      </c>
      <c r="M714" s="202">
        <v>63.06</v>
      </c>
      <c r="N714" s="202">
        <f t="shared" si="106"/>
        <v>2131.2866999999997</v>
      </c>
      <c r="O714" s="217">
        <f t="shared" si="107"/>
        <v>0.54065714872793957</v>
      </c>
    </row>
    <row r="715" spans="1:15" x14ac:dyDescent="0.35">
      <c r="A715" s="216">
        <f t="shared" si="104"/>
        <v>111</v>
      </c>
      <c r="B715" s="182" t="s">
        <v>1188</v>
      </c>
      <c r="C715" s="195">
        <v>5423.9</v>
      </c>
      <c r="D715" s="195">
        <v>0</v>
      </c>
      <c r="E715" s="195">
        <f>димвенканали!E715</f>
        <v>0</v>
      </c>
      <c r="F715" s="195">
        <f t="shared" si="100"/>
        <v>5423.9</v>
      </c>
      <c r="G715" s="195">
        <v>829</v>
      </c>
      <c r="H715" s="282">
        <v>829</v>
      </c>
      <c r="I715" s="209">
        <f t="shared" si="101"/>
        <v>0.27633333333333332</v>
      </c>
      <c r="J715" s="209">
        <f t="shared" si="99"/>
        <v>1183.10735</v>
      </c>
      <c r="K715" s="202">
        <f t="shared" si="105"/>
        <v>260.28361699999999</v>
      </c>
      <c r="L715" s="202">
        <v>461.67562666666669</v>
      </c>
      <c r="M715" s="202">
        <v>58.085266666666662</v>
      </c>
      <c r="N715" s="202">
        <f t="shared" si="106"/>
        <v>1963.1518603333334</v>
      </c>
      <c r="O715" s="217">
        <f t="shared" si="107"/>
        <v>0.36194470036935295</v>
      </c>
    </row>
    <row r="716" spans="1:15" x14ac:dyDescent="0.35">
      <c r="A716" s="216">
        <f t="shared" si="104"/>
        <v>112</v>
      </c>
      <c r="B716" s="182" t="s">
        <v>306</v>
      </c>
      <c r="C716" s="195">
        <v>92.4</v>
      </c>
      <c r="D716" s="195">
        <v>0</v>
      </c>
      <c r="E716" s="195">
        <f>димвенканали!E716</f>
        <v>0</v>
      </c>
      <c r="F716" s="195">
        <f t="shared" si="100"/>
        <v>92.4</v>
      </c>
      <c r="G716" s="195">
        <v>0</v>
      </c>
      <c r="H716" s="282"/>
      <c r="I716" s="209">
        <f t="shared" si="101"/>
        <v>0</v>
      </c>
      <c r="J716" s="209">
        <f t="shared" si="99"/>
        <v>0</v>
      </c>
      <c r="K716" s="202">
        <f t="shared" si="105"/>
        <v>0</v>
      </c>
      <c r="L716" s="202">
        <v>0</v>
      </c>
      <c r="M716" s="202">
        <v>0</v>
      </c>
      <c r="N716" s="202">
        <f t="shared" si="106"/>
        <v>0</v>
      </c>
      <c r="O716" s="217">
        <f t="shared" si="107"/>
        <v>0</v>
      </c>
    </row>
    <row r="717" spans="1:15" x14ac:dyDescent="0.35">
      <c r="A717" s="216">
        <f t="shared" si="104"/>
        <v>113</v>
      </c>
      <c r="B717" s="182" t="s">
        <v>307</v>
      </c>
      <c r="C717" s="195">
        <v>26.1</v>
      </c>
      <c r="D717" s="195">
        <v>0</v>
      </c>
      <c r="E717" s="195">
        <f>димвенканали!E717</f>
        <v>0</v>
      </c>
      <c r="F717" s="195">
        <f t="shared" si="100"/>
        <v>26.1</v>
      </c>
      <c r="G717" s="195">
        <v>0</v>
      </c>
      <c r="H717" s="282"/>
      <c r="I717" s="209">
        <f t="shared" si="101"/>
        <v>0</v>
      </c>
      <c r="J717" s="209">
        <f t="shared" ref="J717:J723" si="108">I717*$J$2</f>
        <v>0</v>
      </c>
      <c r="K717" s="202">
        <f t="shared" si="105"/>
        <v>0</v>
      </c>
      <c r="L717" s="202">
        <v>0</v>
      </c>
      <c r="M717" s="202">
        <v>0</v>
      </c>
      <c r="N717" s="202">
        <f t="shared" si="106"/>
        <v>0</v>
      </c>
      <c r="O717" s="217">
        <f t="shared" si="107"/>
        <v>0</v>
      </c>
    </row>
    <row r="718" spans="1:15" x14ac:dyDescent="0.35">
      <c r="A718" s="216">
        <f t="shared" si="104"/>
        <v>114</v>
      </c>
      <c r="B718" s="182" t="s">
        <v>309</v>
      </c>
      <c r="C718" s="195">
        <v>5911.3</v>
      </c>
      <c r="D718" s="195">
        <v>0</v>
      </c>
      <c r="E718" s="195">
        <f>димвенканали!E718</f>
        <v>0</v>
      </c>
      <c r="F718" s="195">
        <f t="shared" si="100"/>
        <v>5911.3</v>
      </c>
      <c r="G718" s="195">
        <v>2325</v>
      </c>
      <c r="H718" s="282">
        <v>2325</v>
      </c>
      <c r="I718" s="209">
        <f t="shared" si="101"/>
        <v>0.77500000000000002</v>
      </c>
      <c r="J718" s="209">
        <f t="shared" si="108"/>
        <v>3318.1237499999997</v>
      </c>
      <c r="K718" s="202">
        <f t="shared" si="105"/>
        <v>729.98722499999997</v>
      </c>
      <c r="L718" s="202">
        <v>1294.808</v>
      </c>
      <c r="M718" s="202">
        <v>162.90500000000003</v>
      </c>
      <c r="N718" s="202">
        <f t="shared" si="106"/>
        <v>5505.8239749999993</v>
      </c>
      <c r="O718" s="217">
        <f t="shared" si="107"/>
        <v>0.93140662375450389</v>
      </c>
    </row>
    <row r="719" spans="1:15" x14ac:dyDescent="0.35">
      <c r="A719" s="216">
        <f t="shared" si="104"/>
        <v>115</v>
      </c>
      <c r="B719" s="182" t="s">
        <v>310</v>
      </c>
      <c r="C719" s="195">
        <v>3419.4</v>
      </c>
      <c r="D719" s="195">
        <v>0</v>
      </c>
      <c r="E719" s="195">
        <f>димвенканали!E719</f>
        <v>0</v>
      </c>
      <c r="F719" s="195">
        <f t="shared" si="100"/>
        <v>3419.4</v>
      </c>
      <c r="G719" s="195">
        <v>1750</v>
      </c>
      <c r="H719" s="282">
        <v>1750</v>
      </c>
      <c r="I719" s="209">
        <f t="shared" si="101"/>
        <v>0.58333333333333337</v>
      </c>
      <c r="J719" s="209">
        <f t="shared" si="108"/>
        <v>2497.5125000000003</v>
      </c>
      <c r="K719" s="202">
        <f t="shared" si="105"/>
        <v>549.45275000000004</v>
      </c>
      <c r="L719" s="202">
        <v>974.58666666666682</v>
      </c>
      <c r="M719" s="202">
        <v>122.61666666666667</v>
      </c>
      <c r="N719" s="202">
        <f t="shared" si="106"/>
        <v>4144.168583333334</v>
      </c>
      <c r="O719" s="217">
        <f t="shared" si="107"/>
        <v>1.2119578239847149</v>
      </c>
    </row>
    <row r="720" spans="1:15" x14ac:dyDescent="0.35">
      <c r="A720" s="216">
        <f t="shared" si="104"/>
        <v>116</v>
      </c>
      <c r="B720" s="207" t="s">
        <v>589</v>
      </c>
      <c r="C720" s="195">
        <v>1763.8</v>
      </c>
      <c r="D720" s="195">
        <v>0</v>
      </c>
      <c r="E720" s="195">
        <f>димвенканали!E720</f>
        <v>0</v>
      </c>
      <c r="F720" s="195">
        <f t="shared" si="100"/>
        <v>1763.8</v>
      </c>
      <c r="G720" s="195">
        <v>905.4</v>
      </c>
      <c r="H720" s="195">
        <v>905.4</v>
      </c>
      <c r="I720" s="209">
        <f t="shared" si="101"/>
        <v>0.30180000000000001</v>
      </c>
      <c r="J720" s="209">
        <f t="shared" si="108"/>
        <v>1292.1416099999999</v>
      </c>
      <c r="K720" s="202">
        <f t="shared" si="105"/>
        <v>284.27115419999996</v>
      </c>
      <c r="L720" s="202">
        <v>504.223296</v>
      </c>
      <c r="M720" s="202">
        <v>63.438360000000003</v>
      </c>
      <c r="N720" s="202">
        <f t="shared" si="106"/>
        <v>2144.0744202000001</v>
      </c>
      <c r="O720" s="217">
        <f t="shared" si="107"/>
        <v>1.2155995125297654</v>
      </c>
    </row>
    <row r="721" spans="1:15" x14ac:dyDescent="0.35">
      <c r="A721" s="216">
        <f t="shared" si="104"/>
        <v>117</v>
      </c>
      <c r="B721" s="207" t="s">
        <v>590</v>
      </c>
      <c r="C721" s="195">
        <v>3931</v>
      </c>
      <c r="D721" s="195">
        <v>0</v>
      </c>
      <c r="E721" s="195">
        <f>димвенканали!E721</f>
        <v>0</v>
      </c>
      <c r="F721" s="195">
        <f t="shared" si="100"/>
        <v>3931</v>
      </c>
      <c r="G721" s="195">
        <v>1082</v>
      </c>
      <c r="H721" s="195">
        <v>1082</v>
      </c>
      <c r="I721" s="209">
        <f t="shared" si="101"/>
        <v>0.36066666666666669</v>
      </c>
      <c r="J721" s="209">
        <f t="shared" si="108"/>
        <v>1544.1763000000001</v>
      </c>
      <c r="K721" s="202">
        <f t="shared" si="105"/>
        <v>339.71878600000002</v>
      </c>
      <c r="L721" s="202">
        <v>602.57301333333339</v>
      </c>
      <c r="M721" s="202">
        <v>75.812133333333335</v>
      </c>
      <c r="N721" s="202">
        <f t="shared" si="106"/>
        <v>2562.2802326666665</v>
      </c>
      <c r="O721" s="217">
        <f t="shared" si="107"/>
        <v>0.65181384702789791</v>
      </c>
    </row>
    <row r="722" spans="1:15" x14ac:dyDescent="0.35">
      <c r="A722" s="216">
        <f t="shared" si="104"/>
        <v>118</v>
      </c>
      <c r="B722" s="207" t="s">
        <v>591</v>
      </c>
      <c r="C722" s="195">
        <v>2191.9</v>
      </c>
      <c r="D722" s="195">
        <v>0</v>
      </c>
      <c r="E722" s="195">
        <f>димвенканали!E722</f>
        <v>0</v>
      </c>
      <c r="F722" s="195">
        <f t="shared" si="100"/>
        <v>2191.9</v>
      </c>
      <c r="G722" s="195">
        <v>930</v>
      </c>
      <c r="H722" s="195">
        <v>930</v>
      </c>
      <c r="I722" s="209">
        <f t="shared" si="101"/>
        <v>0.31</v>
      </c>
      <c r="J722" s="209">
        <f t="shared" si="108"/>
        <v>1327.2494999999999</v>
      </c>
      <c r="K722" s="202">
        <f t="shared" si="105"/>
        <v>291.99489</v>
      </c>
      <c r="L722" s="202">
        <v>517.92319999999995</v>
      </c>
      <c r="M722" s="202">
        <v>65.161999999999992</v>
      </c>
      <c r="N722" s="202">
        <f t="shared" si="106"/>
        <v>2202.3295899999998</v>
      </c>
      <c r="O722" s="217">
        <f t="shared" si="107"/>
        <v>1.0047582417081069</v>
      </c>
    </row>
    <row r="723" spans="1:15" x14ac:dyDescent="0.35">
      <c r="A723" s="216">
        <f t="shared" si="104"/>
        <v>119</v>
      </c>
      <c r="B723" s="207" t="s">
        <v>592</v>
      </c>
      <c r="C723" s="195">
        <v>2055.21</v>
      </c>
      <c r="D723" s="195">
        <v>0</v>
      </c>
      <c r="E723" s="195">
        <f>димвенканали!E723</f>
        <v>0</v>
      </c>
      <c r="F723" s="195">
        <f t="shared" si="100"/>
        <v>2055.21</v>
      </c>
      <c r="G723" s="195">
        <v>930</v>
      </c>
      <c r="H723" s="195">
        <v>930</v>
      </c>
      <c r="I723" s="209">
        <f t="shared" si="101"/>
        <v>0.31</v>
      </c>
      <c r="J723" s="209">
        <f t="shared" si="108"/>
        <v>1327.2494999999999</v>
      </c>
      <c r="K723" s="202">
        <f t="shared" si="105"/>
        <v>291.99489</v>
      </c>
      <c r="L723" s="202">
        <v>517.92319999999995</v>
      </c>
      <c r="M723" s="202">
        <v>65.161999999999992</v>
      </c>
      <c r="N723" s="202">
        <f t="shared" si="106"/>
        <v>2202.3295899999998</v>
      </c>
      <c r="O723" s="217">
        <f t="shared" si="107"/>
        <v>1.0715837262372214</v>
      </c>
    </row>
    <row r="724" spans="1:15" ht="18" x14ac:dyDescent="0.4">
      <c r="A724" s="246"/>
      <c r="B724" s="251" t="s">
        <v>1698</v>
      </c>
      <c r="C724" s="198">
        <f t="shared" ref="C724:H724" si="109">SUM(C605:C723)</f>
        <v>183525.5799999999</v>
      </c>
      <c r="D724" s="198">
        <f t="shared" si="109"/>
        <v>786.9</v>
      </c>
      <c r="E724" s="198">
        <f t="shared" si="109"/>
        <v>2600.2999999999997</v>
      </c>
      <c r="F724" s="198">
        <f t="shared" si="109"/>
        <v>186912.77999999994</v>
      </c>
      <c r="G724" s="198">
        <f t="shared" si="109"/>
        <v>80680.7</v>
      </c>
      <c r="H724" s="286">
        <f t="shared" si="109"/>
        <v>80680.7</v>
      </c>
      <c r="I724" s="198">
        <f t="shared" ref="I724" si="110">SUM(I605:I723)</f>
        <v>26.893566666666654</v>
      </c>
      <c r="J724" s="225">
        <f>SUM(J605:J723)</f>
        <v>115143.461005</v>
      </c>
      <c r="K724" s="199">
        <f>SUM(K605:K723)</f>
        <v>25331.561421099992</v>
      </c>
      <c r="L724" s="341">
        <f>SUM(L605:L723)</f>
        <v>44931.619701333322</v>
      </c>
      <c r="M724" s="199">
        <f>SUM(M605:M723)</f>
        <v>5850.7558466666678</v>
      </c>
      <c r="N724" s="199">
        <f>SUM(N605:N723)</f>
        <v>191257.39797410008</v>
      </c>
      <c r="O724" s="229">
        <f>N724/F724</f>
        <v>1.0232440926409641</v>
      </c>
    </row>
    <row r="725" spans="1:15" ht="18" x14ac:dyDescent="0.4">
      <c r="A725" s="216"/>
      <c r="B725" s="275" t="s">
        <v>148</v>
      </c>
      <c r="C725" s="195"/>
      <c r="D725" s="195"/>
      <c r="E725" s="195"/>
      <c r="F725" s="195"/>
      <c r="G725" s="195"/>
      <c r="H725" s="282"/>
      <c r="I725" s="195"/>
      <c r="J725" s="209"/>
      <c r="K725" s="195"/>
      <c r="L725" s="202"/>
      <c r="M725" s="195"/>
      <c r="N725" s="195"/>
      <c r="O725" s="217"/>
    </row>
    <row r="726" spans="1:15" x14ac:dyDescent="0.35">
      <c r="A726" s="216">
        <v>1</v>
      </c>
      <c r="B726" s="195" t="s">
        <v>149</v>
      </c>
      <c r="C726" s="195">
        <f>димвенканали!C726</f>
        <v>106.7</v>
      </c>
      <c r="D726" s="195">
        <f>димвенканали!D726</f>
        <v>0</v>
      </c>
      <c r="E726" s="195">
        <f>димвенканали!E726</f>
        <v>0</v>
      </c>
      <c r="F726" s="195">
        <f t="shared" ref="F726:F764" si="111">C726+D726+E726</f>
        <v>106.7</v>
      </c>
      <c r="G726" s="195"/>
      <c r="H726" s="282"/>
      <c r="I726" s="209">
        <f t="shared" ref="I726:I787" si="112">H726/3000</f>
        <v>0</v>
      </c>
      <c r="J726" s="209">
        <f t="shared" ref="J726:J770" si="113">I726*$J$2</f>
        <v>0</v>
      </c>
      <c r="K726" s="202">
        <f t="shared" ref="K726:K770" si="114">J726*0.22</f>
        <v>0</v>
      </c>
      <c r="L726" s="202">
        <v>0</v>
      </c>
      <c r="M726" s="202">
        <v>0</v>
      </c>
      <c r="N726" s="202">
        <f t="shared" ref="N726:N755" si="115">J726+K726+L726+M726</f>
        <v>0</v>
      </c>
      <c r="O726" s="217">
        <f t="shared" ref="O726:O755" si="116">N726/F726</f>
        <v>0</v>
      </c>
    </row>
    <row r="727" spans="1:15" x14ac:dyDescent="0.35">
      <c r="A727" s="216">
        <f>1+A726</f>
        <v>2</v>
      </c>
      <c r="B727" s="195" t="s">
        <v>151</v>
      </c>
      <c r="C727" s="195">
        <f>димвенканали!C727</f>
        <v>45.2</v>
      </c>
      <c r="D727" s="195">
        <f>димвенканали!D727</f>
        <v>0</v>
      </c>
      <c r="E727" s="195">
        <f>димвенканали!E727</f>
        <v>0</v>
      </c>
      <c r="F727" s="195">
        <f t="shared" si="111"/>
        <v>45.2</v>
      </c>
      <c r="G727" s="195"/>
      <c r="H727" s="282"/>
      <c r="I727" s="209">
        <f t="shared" si="112"/>
        <v>0</v>
      </c>
      <c r="J727" s="209">
        <f t="shared" si="113"/>
        <v>0</v>
      </c>
      <c r="K727" s="202">
        <f t="shared" si="114"/>
        <v>0</v>
      </c>
      <c r="L727" s="202">
        <v>0</v>
      </c>
      <c r="M727" s="202">
        <v>0</v>
      </c>
      <c r="N727" s="202">
        <f t="shared" si="115"/>
        <v>0</v>
      </c>
      <c r="O727" s="217">
        <f t="shared" si="116"/>
        <v>0</v>
      </c>
    </row>
    <row r="728" spans="1:15" x14ac:dyDescent="0.35">
      <c r="A728" s="216">
        <f t="shared" ref="A728:A791" si="117">1+A727</f>
        <v>3</v>
      </c>
      <c r="B728" s="195" t="s">
        <v>152</v>
      </c>
      <c r="C728" s="195">
        <f>димвенканали!C728</f>
        <v>70.599999999999994</v>
      </c>
      <c r="D728" s="195">
        <f>димвенканали!D728</f>
        <v>0</v>
      </c>
      <c r="E728" s="195">
        <f>димвенканали!E728</f>
        <v>0</v>
      </c>
      <c r="F728" s="195">
        <f t="shared" si="111"/>
        <v>70.599999999999994</v>
      </c>
      <c r="G728" s="195"/>
      <c r="H728" s="282"/>
      <c r="I728" s="209">
        <f t="shared" si="112"/>
        <v>0</v>
      </c>
      <c r="J728" s="209">
        <f t="shared" si="113"/>
        <v>0</v>
      </c>
      <c r="K728" s="202">
        <f t="shared" si="114"/>
        <v>0</v>
      </c>
      <c r="L728" s="202">
        <v>0</v>
      </c>
      <c r="M728" s="202">
        <v>0</v>
      </c>
      <c r="N728" s="202">
        <f t="shared" si="115"/>
        <v>0</v>
      </c>
      <c r="O728" s="217">
        <f t="shared" si="116"/>
        <v>0</v>
      </c>
    </row>
    <row r="729" spans="1:15" x14ac:dyDescent="0.35">
      <c r="A729" s="216">
        <f t="shared" si="117"/>
        <v>4</v>
      </c>
      <c r="B729" s="195" t="s">
        <v>153</v>
      </c>
      <c r="C729" s="195">
        <f>димвенканали!C729</f>
        <v>66.3</v>
      </c>
      <c r="D729" s="195">
        <f>димвенканали!D729</f>
        <v>0</v>
      </c>
      <c r="E729" s="195">
        <f>димвенканали!E729</f>
        <v>0</v>
      </c>
      <c r="F729" s="195">
        <f t="shared" si="111"/>
        <v>66.3</v>
      </c>
      <c r="G729" s="195"/>
      <c r="H729" s="282"/>
      <c r="I729" s="209">
        <f t="shared" si="112"/>
        <v>0</v>
      </c>
      <c r="J729" s="209">
        <f t="shared" si="113"/>
        <v>0</v>
      </c>
      <c r="K729" s="202">
        <f t="shared" si="114"/>
        <v>0</v>
      </c>
      <c r="L729" s="202">
        <v>0</v>
      </c>
      <c r="M729" s="202">
        <v>0</v>
      </c>
      <c r="N729" s="202">
        <f t="shared" si="115"/>
        <v>0</v>
      </c>
      <c r="O729" s="217">
        <f t="shared" si="116"/>
        <v>0</v>
      </c>
    </row>
    <row r="730" spans="1:15" x14ac:dyDescent="0.35">
      <c r="A730" s="216">
        <f t="shared" si="117"/>
        <v>5</v>
      </c>
      <c r="B730" s="195" t="s">
        <v>154</v>
      </c>
      <c r="C730" s="195">
        <f>димвенканали!C730</f>
        <v>141.1</v>
      </c>
      <c r="D730" s="195">
        <f>димвенканали!D730</f>
        <v>0</v>
      </c>
      <c r="E730" s="195">
        <f>димвенканали!E730</f>
        <v>0</v>
      </c>
      <c r="F730" s="195">
        <f t="shared" si="111"/>
        <v>141.1</v>
      </c>
      <c r="G730" s="195"/>
      <c r="H730" s="282"/>
      <c r="I730" s="209">
        <f t="shared" si="112"/>
        <v>0</v>
      </c>
      <c r="J730" s="209">
        <f t="shared" si="113"/>
        <v>0</v>
      </c>
      <c r="K730" s="202">
        <f t="shared" si="114"/>
        <v>0</v>
      </c>
      <c r="L730" s="202">
        <v>0</v>
      </c>
      <c r="M730" s="202">
        <v>0</v>
      </c>
      <c r="N730" s="202">
        <f t="shared" si="115"/>
        <v>0</v>
      </c>
      <c r="O730" s="217">
        <f t="shared" si="116"/>
        <v>0</v>
      </c>
    </row>
    <row r="731" spans="1:15" x14ac:dyDescent="0.35">
      <c r="A731" s="216">
        <f t="shared" si="117"/>
        <v>6</v>
      </c>
      <c r="B731" s="195" t="s">
        <v>155</v>
      </c>
      <c r="C731" s="195">
        <f>димвенканали!C731</f>
        <v>83.9</v>
      </c>
      <c r="D731" s="195">
        <f>димвенканали!D731</f>
        <v>0</v>
      </c>
      <c r="E731" s="195">
        <f>димвенканали!E731</f>
        <v>0</v>
      </c>
      <c r="F731" s="195">
        <f t="shared" si="111"/>
        <v>83.9</v>
      </c>
      <c r="G731" s="195"/>
      <c r="H731" s="282"/>
      <c r="I731" s="209">
        <f t="shared" si="112"/>
        <v>0</v>
      </c>
      <c r="J731" s="209">
        <f t="shared" si="113"/>
        <v>0</v>
      </c>
      <c r="K731" s="202">
        <f t="shared" si="114"/>
        <v>0</v>
      </c>
      <c r="L731" s="202">
        <v>0</v>
      </c>
      <c r="M731" s="202">
        <v>0</v>
      </c>
      <c r="N731" s="202">
        <f t="shared" si="115"/>
        <v>0</v>
      </c>
      <c r="O731" s="217">
        <f t="shared" si="116"/>
        <v>0</v>
      </c>
    </row>
    <row r="732" spans="1:15" x14ac:dyDescent="0.35">
      <c r="A732" s="216">
        <f t="shared" si="117"/>
        <v>7</v>
      </c>
      <c r="B732" s="195" t="s">
        <v>156</v>
      </c>
      <c r="C732" s="195">
        <f>димвенканали!C732</f>
        <v>47.3</v>
      </c>
      <c r="D732" s="195">
        <f>димвенканали!D732</f>
        <v>0</v>
      </c>
      <c r="E732" s="195">
        <f>димвенканали!E732</f>
        <v>0</v>
      </c>
      <c r="F732" s="195">
        <f t="shared" si="111"/>
        <v>47.3</v>
      </c>
      <c r="G732" s="195"/>
      <c r="H732" s="282"/>
      <c r="I732" s="209">
        <f t="shared" si="112"/>
        <v>0</v>
      </c>
      <c r="J732" s="209">
        <f t="shared" si="113"/>
        <v>0</v>
      </c>
      <c r="K732" s="202">
        <f t="shared" si="114"/>
        <v>0</v>
      </c>
      <c r="L732" s="202">
        <v>0</v>
      </c>
      <c r="M732" s="202">
        <v>0</v>
      </c>
      <c r="N732" s="202">
        <f t="shared" si="115"/>
        <v>0</v>
      </c>
      <c r="O732" s="217">
        <f t="shared" si="116"/>
        <v>0</v>
      </c>
    </row>
    <row r="733" spans="1:15" x14ac:dyDescent="0.35">
      <c r="A733" s="216">
        <f t="shared" si="117"/>
        <v>8</v>
      </c>
      <c r="B733" s="195" t="s">
        <v>157</v>
      </c>
      <c r="C733" s="195">
        <f>димвенканали!C733</f>
        <v>133.19999999999999</v>
      </c>
      <c r="D733" s="195">
        <f>димвенканали!D733</f>
        <v>0</v>
      </c>
      <c r="E733" s="195">
        <f>димвенканали!E733</f>
        <v>0</v>
      </c>
      <c r="F733" s="195">
        <f t="shared" si="111"/>
        <v>133.19999999999999</v>
      </c>
      <c r="G733" s="195"/>
      <c r="H733" s="282"/>
      <c r="I733" s="209">
        <f t="shared" si="112"/>
        <v>0</v>
      </c>
      <c r="J733" s="209">
        <f t="shared" si="113"/>
        <v>0</v>
      </c>
      <c r="K733" s="202">
        <f t="shared" si="114"/>
        <v>0</v>
      </c>
      <c r="L733" s="202">
        <v>0</v>
      </c>
      <c r="M733" s="202">
        <v>0</v>
      </c>
      <c r="N733" s="202">
        <f t="shared" si="115"/>
        <v>0</v>
      </c>
      <c r="O733" s="217">
        <f t="shared" si="116"/>
        <v>0</v>
      </c>
    </row>
    <row r="734" spans="1:15" x14ac:dyDescent="0.35">
      <c r="A734" s="216">
        <f t="shared" si="117"/>
        <v>9</v>
      </c>
      <c r="B734" s="195" t="s">
        <v>158</v>
      </c>
      <c r="C734" s="195">
        <f>димвенканали!C734</f>
        <v>87.4</v>
      </c>
      <c r="D734" s="195">
        <f>димвенканали!D734</f>
        <v>0</v>
      </c>
      <c r="E734" s="195">
        <f>димвенканали!E734</f>
        <v>0</v>
      </c>
      <c r="F734" s="195">
        <f t="shared" si="111"/>
        <v>87.4</v>
      </c>
      <c r="G734" s="195"/>
      <c r="H734" s="282"/>
      <c r="I734" s="209">
        <f t="shared" si="112"/>
        <v>0</v>
      </c>
      <c r="J734" s="209">
        <f t="shared" si="113"/>
        <v>0</v>
      </c>
      <c r="K734" s="202">
        <f t="shared" si="114"/>
        <v>0</v>
      </c>
      <c r="L734" s="202">
        <v>0</v>
      </c>
      <c r="M734" s="202">
        <v>0</v>
      </c>
      <c r="N734" s="202">
        <f t="shared" si="115"/>
        <v>0</v>
      </c>
      <c r="O734" s="217">
        <f t="shared" si="116"/>
        <v>0</v>
      </c>
    </row>
    <row r="735" spans="1:15" x14ac:dyDescent="0.35">
      <c r="A735" s="216">
        <f t="shared" si="117"/>
        <v>10</v>
      </c>
      <c r="B735" s="195" t="s">
        <v>159</v>
      </c>
      <c r="C735" s="195">
        <f>димвенканали!C735</f>
        <v>102.5</v>
      </c>
      <c r="D735" s="195">
        <f>димвенканали!D735</f>
        <v>0</v>
      </c>
      <c r="E735" s="195">
        <f>димвенканали!E735</f>
        <v>0</v>
      </c>
      <c r="F735" s="195">
        <f t="shared" si="111"/>
        <v>102.5</v>
      </c>
      <c r="G735" s="195"/>
      <c r="H735" s="282"/>
      <c r="I735" s="209">
        <f t="shared" si="112"/>
        <v>0</v>
      </c>
      <c r="J735" s="209">
        <f t="shared" si="113"/>
        <v>0</v>
      </c>
      <c r="K735" s="202">
        <f t="shared" si="114"/>
        <v>0</v>
      </c>
      <c r="L735" s="202">
        <v>0</v>
      </c>
      <c r="M735" s="202">
        <v>0</v>
      </c>
      <c r="N735" s="202">
        <f t="shared" si="115"/>
        <v>0</v>
      </c>
      <c r="O735" s="217">
        <f t="shared" si="116"/>
        <v>0</v>
      </c>
    </row>
    <row r="736" spans="1:15" x14ac:dyDescent="0.35">
      <c r="A736" s="216">
        <f t="shared" si="117"/>
        <v>11</v>
      </c>
      <c r="B736" s="195" t="s">
        <v>160</v>
      </c>
      <c r="C736" s="195">
        <f>димвенканали!C736</f>
        <v>138.08000000000001</v>
      </c>
      <c r="D736" s="195">
        <f>димвенканали!D736</f>
        <v>0</v>
      </c>
      <c r="E736" s="195">
        <f>димвенканали!E736</f>
        <v>0</v>
      </c>
      <c r="F736" s="195">
        <f t="shared" si="111"/>
        <v>138.08000000000001</v>
      </c>
      <c r="G736" s="195"/>
      <c r="H736" s="282"/>
      <c r="I736" s="209">
        <f t="shared" si="112"/>
        <v>0</v>
      </c>
      <c r="J736" s="209">
        <f t="shared" si="113"/>
        <v>0</v>
      </c>
      <c r="K736" s="202">
        <f t="shared" si="114"/>
        <v>0</v>
      </c>
      <c r="L736" s="202">
        <v>0</v>
      </c>
      <c r="M736" s="202">
        <v>0</v>
      </c>
      <c r="N736" s="202">
        <f t="shared" si="115"/>
        <v>0</v>
      </c>
      <c r="O736" s="217">
        <f t="shared" si="116"/>
        <v>0</v>
      </c>
    </row>
    <row r="737" spans="1:15" x14ac:dyDescent="0.35">
      <c r="A737" s="216">
        <f t="shared" si="117"/>
        <v>12</v>
      </c>
      <c r="B737" s="195" t="s">
        <v>161</v>
      </c>
      <c r="C737" s="195">
        <f>димвенканали!C737</f>
        <v>67.69</v>
      </c>
      <c r="D737" s="195">
        <f>димвенканали!D737</f>
        <v>0</v>
      </c>
      <c r="E737" s="195">
        <f>димвенканали!E737</f>
        <v>0</v>
      </c>
      <c r="F737" s="195">
        <f t="shared" si="111"/>
        <v>67.69</v>
      </c>
      <c r="G737" s="195"/>
      <c r="H737" s="282"/>
      <c r="I737" s="209">
        <f t="shared" si="112"/>
        <v>0</v>
      </c>
      <c r="J737" s="209">
        <f t="shared" si="113"/>
        <v>0</v>
      </c>
      <c r="K737" s="202">
        <f t="shared" si="114"/>
        <v>0</v>
      </c>
      <c r="L737" s="202">
        <v>0</v>
      </c>
      <c r="M737" s="202">
        <v>0</v>
      </c>
      <c r="N737" s="202">
        <f t="shared" si="115"/>
        <v>0</v>
      </c>
      <c r="O737" s="217">
        <f t="shared" si="116"/>
        <v>0</v>
      </c>
    </row>
    <row r="738" spans="1:15" x14ac:dyDescent="0.35">
      <c r="A738" s="216">
        <f t="shared" si="117"/>
        <v>13</v>
      </c>
      <c r="B738" s="195" t="s">
        <v>162</v>
      </c>
      <c r="C738" s="195">
        <f>димвенканали!C738</f>
        <v>97.3</v>
      </c>
      <c r="D738" s="195">
        <f>димвенканали!D738</f>
        <v>0</v>
      </c>
      <c r="E738" s="195">
        <f>димвенканали!E738</f>
        <v>0</v>
      </c>
      <c r="F738" s="195">
        <f t="shared" si="111"/>
        <v>97.3</v>
      </c>
      <c r="G738" s="195"/>
      <c r="H738" s="282"/>
      <c r="I738" s="209">
        <f t="shared" si="112"/>
        <v>0</v>
      </c>
      <c r="J738" s="209">
        <f t="shared" si="113"/>
        <v>0</v>
      </c>
      <c r="K738" s="202">
        <f t="shared" si="114"/>
        <v>0</v>
      </c>
      <c r="L738" s="202">
        <v>0</v>
      </c>
      <c r="M738" s="202">
        <v>0</v>
      </c>
      <c r="N738" s="202">
        <f t="shared" si="115"/>
        <v>0</v>
      </c>
      <c r="O738" s="217">
        <f t="shared" si="116"/>
        <v>0</v>
      </c>
    </row>
    <row r="739" spans="1:15" x14ac:dyDescent="0.35">
      <c r="A739" s="216">
        <f t="shared" si="117"/>
        <v>14</v>
      </c>
      <c r="B739" s="195" t="s">
        <v>163</v>
      </c>
      <c r="C739" s="195">
        <f>димвенканали!C739</f>
        <v>6972.44</v>
      </c>
      <c r="D739" s="195">
        <f>димвенканали!D739</f>
        <v>0</v>
      </c>
      <c r="E739" s="195">
        <f>димвенканали!E739</f>
        <v>123.3</v>
      </c>
      <c r="F739" s="195">
        <f t="shared" si="111"/>
        <v>7095.74</v>
      </c>
      <c r="G739" s="195">
        <v>2031</v>
      </c>
      <c r="H739" s="282">
        <v>2031</v>
      </c>
      <c r="I739" s="209">
        <f t="shared" si="112"/>
        <v>0.67700000000000005</v>
      </c>
      <c r="J739" s="209">
        <f t="shared" si="113"/>
        <v>2898.5416500000001</v>
      </c>
      <c r="K739" s="202">
        <f t="shared" si="114"/>
        <v>637.67916300000002</v>
      </c>
      <c r="L739" s="202">
        <v>1220.7664</v>
      </c>
      <c r="M739" s="202">
        <v>142.30540000000002</v>
      </c>
      <c r="N739" s="202">
        <f t="shared" si="115"/>
        <v>4899.2926130000005</v>
      </c>
      <c r="O739" s="217">
        <f t="shared" si="116"/>
        <v>0.69045548639042587</v>
      </c>
    </row>
    <row r="740" spans="1:15" x14ac:dyDescent="0.35">
      <c r="A740" s="216">
        <f t="shared" si="117"/>
        <v>15</v>
      </c>
      <c r="B740" s="195" t="s">
        <v>164</v>
      </c>
      <c r="C740" s="195">
        <f>димвенканали!C740</f>
        <v>2574.58</v>
      </c>
      <c r="D740" s="195">
        <f>димвенканали!D740</f>
        <v>0</v>
      </c>
      <c r="E740" s="195">
        <f>димвенканали!E740</f>
        <v>0</v>
      </c>
      <c r="F740" s="195">
        <f t="shared" si="111"/>
        <v>2574.58</v>
      </c>
      <c r="G740" s="195">
        <v>907</v>
      </c>
      <c r="H740" s="282">
        <v>907</v>
      </c>
      <c r="I740" s="209">
        <f t="shared" si="112"/>
        <v>0.30233333333333334</v>
      </c>
      <c r="J740" s="209">
        <f t="shared" si="113"/>
        <v>1294.4250500000001</v>
      </c>
      <c r="K740" s="202">
        <f t="shared" si="114"/>
        <v>284.77351100000004</v>
      </c>
      <c r="L740" s="202">
        <v>545.16746666666666</v>
      </c>
      <c r="M740" s="202">
        <v>63.550466666666665</v>
      </c>
      <c r="N740" s="202">
        <f t="shared" si="115"/>
        <v>2187.9164943333335</v>
      </c>
      <c r="O740" s="217">
        <f t="shared" si="116"/>
        <v>0.84981491906770568</v>
      </c>
    </row>
    <row r="741" spans="1:15" x14ac:dyDescent="0.35">
      <c r="A741" s="216">
        <f t="shared" si="117"/>
        <v>16</v>
      </c>
      <c r="B741" s="195" t="s">
        <v>165</v>
      </c>
      <c r="C741" s="195">
        <f>димвенканали!C741</f>
        <v>316.8</v>
      </c>
      <c r="D741" s="195">
        <f>димвенканали!D741</f>
        <v>0</v>
      </c>
      <c r="E741" s="195">
        <f>димвенканали!E741</f>
        <v>0</v>
      </c>
      <c r="F741" s="195">
        <f t="shared" si="111"/>
        <v>316.8</v>
      </c>
      <c r="G741" s="195">
        <v>97</v>
      </c>
      <c r="H741" s="282">
        <v>97</v>
      </c>
      <c r="I741" s="209">
        <f t="shared" si="112"/>
        <v>3.2333333333333332E-2</v>
      </c>
      <c r="J741" s="209">
        <f t="shared" si="113"/>
        <v>138.43355</v>
      </c>
      <c r="K741" s="202">
        <f t="shared" si="114"/>
        <v>30.455380999999999</v>
      </c>
      <c r="L741" s="202">
        <v>58.303466666666665</v>
      </c>
      <c r="M741" s="202">
        <v>6.7964666666666664</v>
      </c>
      <c r="N741" s="202">
        <f t="shared" si="115"/>
        <v>233.98886433333331</v>
      </c>
      <c r="O741" s="217">
        <f t="shared" si="116"/>
        <v>0.73860121317340055</v>
      </c>
    </row>
    <row r="742" spans="1:15" x14ac:dyDescent="0.35">
      <c r="A742" s="216">
        <f t="shared" si="117"/>
        <v>17</v>
      </c>
      <c r="B742" s="195" t="s">
        <v>166</v>
      </c>
      <c r="C742" s="195">
        <f>димвенканали!C742</f>
        <v>665.9</v>
      </c>
      <c r="D742" s="195">
        <f>димвенканали!D742</f>
        <v>0</v>
      </c>
      <c r="E742" s="195">
        <f>димвенканали!E742</f>
        <v>0</v>
      </c>
      <c r="F742" s="195">
        <f t="shared" si="111"/>
        <v>665.9</v>
      </c>
      <c r="G742" s="195">
        <v>370</v>
      </c>
      <c r="H742" s="282">
        <v>370</v>
      </c>
      <c r="I742" s="209">
        <f t="shared" si="112"/>
        <v>0.12333333333333334</v>
      </c>
      <c r="J742" s="209">
        <f t="shared" si="113"/>
        <v>528.04549999999995</v>
      </c>
      <c r="K742" s="202">
        <f t="shared" si="114"/>
        <v>116.17000999999999</v>
      </c>
      <c r="L742" s="202">
        <v>222.39466666666667</v>
      </c>
      <c r="M742" s="202">
        <v>25.924666666666667</v>
      </c>
      <c r="N742" s="202">
        <f t="shared" si="115"/>
        <v>892.53484333333336</v>
      </c>
      <c r="O742" s="217">
        <f t="shared" si="116"/>
        <v>1.3403436602092407</v>
      </c>
    </row>
    <row r="743" spans="1:15" x14ac:dyDescent="0.35">
      <c r="A743" s="216">
        <f t="shared" si="117"/>
        <v>18</v>
      </c>
      <c r="B743" s="195" t="s">
        <v>167</v>
      </c>
      <c r="C743" s="195">
        <f>димвенканали!C743</f>
        <v>266.8</v>
      </c>
      <c r="D743" s="195">
        <f>димвенканали!D743</f>
        <v>0</v>
      </c>
      <c r="E743" s="195">
        <f>димвенканали!E743</f>
        <v>0</v>
      </c>
      <c r="F743" s="195">
        <f t="shared" si="111"/>
        <v>266.8</v>
      </c>
      <c r="G743" s="195">
        <v>97</v>
      </c>
      <c r="H743" s="282">
        <v>97</v>
      </c>
      <c r="I743" s="209">
        <f t="shared" si="112"/>
        <v>3.2333333333333332E-2</v>
      </c>
      <c r="J743" s="209">
        <f t="shared" si="113"/>
        <v>138.43355</v>
      </c>
      <c r="K743" s="202">
        <f t="shared" si="114"/>
        <v>30.455380999999999</v>
      </c>
      <c r="L743" s="202">
        <v>58.303466666666665</v>
      </c>
      <c r="M743" s="202">
        <v>6.7964666666666664</v>
      </c>
      <c r="N743" s="202">
        <f t="shared" si="115"/>
        <v>233.98886433333331</v>
      </c>
      <c r="O743" s="217">
        <f t="shared" si="116"/>
        <v>0.87701973138430778</v>
      </c>
    </row>
    <row r="744" spans="1:15" x14ac:dyDescent="0.35">
      <c r="A744" s="216">
        <f t="shared" si="117"/>
        <v>19</v>
      </c>
      <c r="B744" s="195" t="s">
        <v>168</v>
      </c>
      <c r="C744" s="195">
        <f>димвенканали!C744</f>
        <v>1121.3800000000001</v>
      </c>
      <c r="D744" s="195">
        <f>димвенканали!D744</f>
        <v>0</v>
      </c>
      <c r="E744" s="195">
        <f>димвенканали!E744</f>
        <v>0</v>
      </c>
      <c r="F744" s="195">
        <f t="shared" si="111"/>
        <v>1121.3800000000001</v>
      </c>
      <c r="G744" s="195">
        <v>680</v>
      </c>
      <c r="H744" s="282">
        <v>680</v>
      </c>
      <c r="I744" s="209">
        <f t="shared" si="112"/>
        <v>0.22666666666666666</v>
      </c>
      <c r="J744" s="209">
        <f t="shared" si="113"/>
        <v>970.46199999999988</v>
      </c>
      <c r="K744" s="202">
        <f t="shared" si="114"/>
        <v>213.50163999999998</v>
      </c>
      <c r="L744" s="202">
        <v>408.72533333333331</v>
      </c>
      <c r="M744" s="202">
        <v>47.645333333333326</v>
      </c>
      <c r="N744" s="202">
        <f t="shared" si="115"/>
        <v>1640.3343066666666</v>
      </c>
      <c r="O744" s="217">
        <f t="shared" si="116"/>
        <v>1.4627818461776263</v>
      </c>
    </row>
    <row r="745" spans="1:15" x14ac:dyDescent="0.35">
      <c r="A745" s="216">
        <f t="shared" si="117"/>
        <v>20</v>
      </c>
      <c r="B745" s="195" t="s">
        <v>169</v>
      </c>
      <c r="C745" s="195">
        <f>димвенканали!C745</f>
        <v>166.08</v>
      </c>
      <c r="D745" s="195">
        <f>димвенканали!D745</f>
        <v>0</v>
      </c>
      <c r="E745" s="195">
        <f>димвенканали!E745</f>
        <v>0</v>
      </c>
      <c r="F745" s="195">
        <f t="shared" si="111"/>
        <v>166.08</v>
      </c>
      <c r="G745" s="195">
        <v>95</v>
      </c>
      <c r="H745" s="282">
        <v>95</v>
      </c>
      <c r="I745" s="209">
        <f t="shared" si="112"/>
        <v>3.1666666666666669E-2</v>
      </c>
      <c r="J745" s="209">
        <f t="shared" si="113"/>
        <v>135.57925</v>
      </c>
      <c r="K745" s="202">
        <f t="shared" si="114"/>
        <v>29.827435000000001</v>
      </c>
      <c r="L745" s="202">
        <v>57.101333333333336</v>
      </c>
      <c r="M745" s="202">
        <v>6.6563333333333343</v>
      </c>
      <c r="N745" s="202">
        <f t="shared" si="115"/>
        <v>229.16435166666668</v>
      </c>
      <c r="O745" s="217">
        <f t="shared" si="116"/>
        <v>1.3798431579158639</v>
      </c>
    </row>
    <row r="746" spans="1:15" x14ac:dyDescent="0.35">
      <c r="A746" s="216">
        <f t="shared" si="117"/>
        <v>21</v>
      </c>
      <c r="B746" s="195" t="s">
        <v>170</v>
      </c>
      <c r="C746" s="195">
        <f>димвенканали!C746</f>
        <v>1580.97</v>
      </c>
      <c r="D746" s="195">
        <f>димвенканали!D746</f>
        <v>103.95</v>
      </c>
      <c r="E746" s="195">
        <f>димвенканали!E746</f>
        <v>98.1</v>
      </c>
      <c r="F746" s="195">
        <f t="shared" si="111"/>
        <v>1783.02</v>
      </c>
      <c r="G746" s="195">
        <v>630</v>
      </c>
      <c r="H746" s="282">
        <v>630</v>
      </c>
      <c r="I746" s="209">
        <f t="shared" si="112"/>
        <v>0.21</v>
      </c>
      <c r="J746" s="209">
        <f t="shared" si="113"/>
        <v>899.10449999999992</v>
      </c>
      <c r="K746" s="202">
        <f t="shared" si="114"/>
        <v>197.80298999999999</v>
      </c>
      <c r="L746" s="202">
        <v>378.67199999999997</v>
      </c>
      <c r="M746" s="202">
        <v>44.142000000000003</v>
      </c>
      <c r="N746" s="202">
        <f t="shared" si="115"/>
        <v>1519.7214899999999</v>
      </c>
      <c r="O746" s="217">
        <f t="shared" si="116"/>
        <v>0.85233002994918727</v>
      </c>
    </row>
    <row r="747" spans="1:15" x14ac:dyDescent="0.35">
      <c r="A747" s="216">
        <f t="shared" si="117"/>
        <v>22</v>
      </c>
      <c r="B747" s="227" t="s">
        <v>171</v>
      </c>
      <c r="C747" s="195">
        <f>димвенканали!C747</f>
        <v>132.97999999999999</v>
      </c>
      <c r="D747" s="195">
        <f>димвенканали!D747</f>
        <v>0</v>
      </c>
      <c r="E747" s="195">
        <f>димвенканали!E747</f>
        <v>0</v>
      </c>
      <c r="F747" s="195">
        <f t="shared" si="111"/>
        <v>132.97999999999999</v>
      </c>
      <c r="G747" s="195">
        <v>79</v>
      </c>
      <c r="H747" s="282">
        <v>0</v>
      </c>
      <c r="I747" s="209">
        <f t="shared" si="112"/>
        <v>0</v>
      </c>
      <c r="J747" s="209">
        <f t="shared" si="113"/>
        <v>0</v>
      </c>
      <c r="K747" s="202">
        <f t="shared" si="114"/>
        <v>0</v>
      </c>
      <c r="L747" s="202">
        <v>0</v>
      </c>
      <c r="M747" s="202">
        <v>0</v>
      </c>
      <c r="N747" s="202">
        <f t="shared" si="115"/>
        <v>0</v>
      </c>
      <c r="O747" s="217">
        <f t="shared" si="116"/>
        <v>0</v>
      </c>
    </row>
    <row r="748" spans="1:15" x14ac:dyDescent="0.35">
      <c r="A748" s="216">
        <f t="shared" si="117"/>
        <v>23</v>
      </c>
      <c r="B748" s="195" t="s">
        <v>172</v>
      </c>
      <c r="C748" s="195">
        <f>димвенканали!C748</f>
        <v>386.3</v>
      </c>
      <c r="D748" s="195">
        <f>димвенканали!D748</f>
        <v>0</v>
      </c>
      <c r="E748" s="195">
        <f>димвенканали!E748</f>
        <v>0</v>
      </c>
      <c r="F748" s="195">
        <f t="shared" si="111"/>
        <v>386.3</v>
      </c>
      <c r="G748" s="195">
        <v>97</v>
      </c>
      <c r="H748" s="282">
        <v>97</v>
      </c>
      <c r="I748" s="209">
        <f t="shared" si="112"/>
        <v>3.2333333333333332E-2</v>
      </c>
      <c r="J748" s="209">
        <f t="shared" si="113"/>
        <v>138.43355</v>
      </c>
      <c r="K748" s="202">
        <f t="shared" si="114"/>
        <v>30.455380999999999</v>
      </c>
      <c r="L748" s="202">
        <v>58.303466666666665</v>
      </c>
      <c r="M748" s="202">
        <v>6.7964666666666664</v>
      </c>
      <c r="N748" s="202">
        <f t="shared" si="115"/>
        <v>233.98886433333331</v>
      </c>
      <c r="O748" s="217">
        <f t="shared" si="116"/>
        <v>0.60571800241608409</v>
      </c>
    </row>
    <row r="749" spans="1:15" x14ac:dyDescent="0.35">
      <c r="A749" s="216">
        <f t="shared" si="117"/>
        <v>24</v>
      </c>
      <c r="B749" s="195" t="s">
        <v>173</v>
      </c>
      <c r="C749" s="195">
        <f>димвенканали!C749</f>
        <v>392.7</v>
      </c>
      <c r="D749" s="195">
        <f>димвенканали!D749</f>
        <v>0</v>
      </c>
      <c r="E749" s="195">
        <f>димвенканали!E749</f>
        <v>0</v>
      </c>
      <c r="F749" s="195">
        <f t="shared" si="111"/>
        <v>392.7</v>
      </c>
      <c r="G749" s="195">
        <v>98</v>
      </c>
      <c r="H749" s="282">
        <v>98</v>
      </c>
      <c r="I749" s="209">
        <f t="shared" si="112"/>
        <v>3.2666666666666663E-2</v>
      </c>
      <c r="J749" s="209">
        <f t="shared" si="113"/>
        <v>139.86069999999998</v>
      </c>
      <c r="K749" s="202">
        <f t="shared" si="114"/>
        <v>30.769353999999996</v>
      </c>
      <c r="L749" s="202">
        <v>58.904533333333326</v>
      </c>
      <c r="M749" s="202">
        <v>6.866533333333332</v>
      </c>
      <c r="N749" s="202">
        <f t="shared" si="115"/>
        <v>236.40112066666663</v>
      </c>
      <c r="O749" s="217">
        <f t="shared" si="116"/>
        <v>0.60198910279263207</v>
      </c>
    </row>
    <row r="750" spans="1:15" x14ac:dyDescent="0.35">
      <c r="A750" s="216">
        <f t="shared" si="117"/>
        <v>25</v>
      </c>
      <c r="B750" s="195" t="s">
        <v>174</v>
      </c>
      <c r="C750" s="195">
        <f>димвенканали!C750</f>
        <v>392.7</v>
      </c>
      <c r="D750" s="195">
        <f>димвенканали!D750</f>
        <v>0</v>
      </c>
      <c r="E750" s="195">
        <f>димвенканали!E750</f>
        <v>0</v>
      </c>
      <c r="F750" s="195">
        <f t="shared" si="111"/>
        <v>392.7</v>
      </c>
      <c r="G750" s="195">
        <v>97</v>
      </c>
      <c r="H750" s="282">
        <v>97</v>
      </c>
      <c r="I750" s="209">
        <f t="shared" si="112"/>
        <v>3.2333333333333332E-2</v>
      </c>
      <c r="J750" s="209">
        <f t="shared" si="113"/>
        <v>138.43355</v>
      </c>
      <c r="K750" s="202">
        <f t="shared" si="114"/>
        <v>30.455380999999999</v>
      </c>
      <c r="L750" s="202">
        <v>58.303466666666665</v>
      </c>
      <c r="M750" s="202">
        <v>6.7964666666666664</v>
      </c>
      <c r="N750" s="202">
        <f t="shared" si="115"/>
        <v>233.98886433333331</v>
      </c>
      <c r="O750" s="217">
        <f t="shared" si="116"/>
        <v>0.59584635684576859</v>
      </c>
    </row>
    <row r="751" spans="1:15" x14ac:dyDescent="0.35">
      <c r="A751" s="216">
        <f t="shared" si="117"/>
        <v>26</v>
      </c>
      <c r="B751" s="195" t="s">
        <v>175</v>
      </c>
      <c r="C751" s="195">
        <f>димвенканали!C751</f>
        <v>461.2</v>
      </c>
      <c r="D751" s="195">
        <f>димвенканали!D751</f>
        <v>0</v>
      </c>
      <c r="E751" s="195">
        <f>димвенканали!E751</f>
        <v>0</v>
      </c>
      <c r="F751" s="195">
        <f t="shared" si="111"/>
        <v>461.2</v>
      </c>
      <c r="G751" s="195">
        <v>98</v>
      </c>
      <c r="H751" s="282">
        <v>98</v>
      </c>
      <c r="I751" s="209">
        <f t="shared" si="112"/>
        <v>3.2666666666666663E-2</v>
      </c>
      <c r="J751" s="209">
        <f t="shared" si="113"/>
        <v>139.86069999999998</v>
      </c>
      <c r="K751" s="202">
        <f t="shared" si="114"/>
        <v>30.769353999999996</v>
      </c>
      <c r="L751" s="202">
        <v>58.904533333333326</v>
      </c>
      <c r="M751" s="202">
        <v>6.866533333333332</v>
      </c>
      <c r="N751" s="202">
        <f t="shared" si="115"/>
        <v>236.40112066666663</v>
      </c>
      <c r="O751" s="217">
        <f t="shared" si="116"/>
        <v>0.51257831887828842</v>
      </c>
    </row>
    <row r="752" spans="1:15" x14ac:dyDescent="0.35">
      <c r="A752" s="216">
        <f t="shared" si="117"/>
        <v>27</v>
      </c>
      <c r="B752" s="195" t="s">
        <v>176</v>
      </c>
      <c r="C752" s="195">
        <f>димвенканали!C752</f>
        <v>399.3</v>
      </c>
      <c r="D752" s="195">
        <f>димвенканали!D752</f>
        <v>0</v>
      </c>
      <c r="E752" s="195">
        <f>димвенканали!E752</f>
        <v>0</v>
      </c>
      <c r="F752" s="195">
        <f t="shared" si="111"/>
        <v>399.3</v>
      </c>
      <c r="G752" s="195">
        <v>97</v>
      </c>
      <c r="H752" s="282">
        <v>97</v>
      </c>
      <c r="I752" s="209">
        <f t="shared" si="112"/>
        <v>3.2333333333333332E-2</v>
      </c>
      <c r="J752" s="209">
        <f t="shared" si="113"/>
        <v>138.43355</v>
      </c>
      <c r="K752" s="202">
        <f t="shared" si="114"/>
        <v>30.455380999999999</v>
      </c>
      <c r="L752" s="202">
        <v>58.303466666666665</v>
      </c>
      <c r="M752" s="202">
        <v>6.7964666666666664</v>
      </c>
      <c r="N752" s="202">
        <f t="shared" si="115"/>
        <v>233.98886433333331</v>
      </c>
      <c r="O752" s="217">
        <f t="shared" si="116"/>
        <v>0.58599765673261539</v>
      </c>
    </row>
    <row r="753" spans="1:15" x14ac:dyDescent="0.35">
      <c r="A753" s="216">
        <f t="shared" si="117"/>
        <v>28</v>
      </c>
      <c r="B753" s="195" t="s">
        <v>177</v>
      </c>
      <c r="C753" s="195">
        <f>димвенканали!C753</f>
        <v>309.5</v>
      </c>
      <c r="D753" s="195">
        <f>димвенканали!D753</f>
        <v>0</v>
      </c>
      <c r="E753" s="195">
        <f>димвенканали!E753</f>
        <v>0</v>
      </c>
      <c r="F753" s="195">
        <f t="shared" si="111"/>
        <v>309.5</v>
      </c>
      <c r="G753" s="195">
        <v>98</v>
      </c>
      <c r="H753" s="282">
        <v>98</v>
      </c>
      <c r="I753" s="209">
        <f t="shared" si="112"/>
        <v>3.2666666666666663E-2</v>
      </c>
      <c r="J753" s="209">
        <f t="shared" si="113"/>
        <v>139.86069999999998</v>
      </c>
      <c r="K753" s="202">
        <f t="shared" si="114"/>
        <v>30.769353999999996</v>
      </c>
      <c r="L753" s="202">
        <v>58.904533333333326</v>
      </c>
      <c r="M753" s="202">
        <v>6.866533333333332</v>
      </c>
      <c r="N753" s="202">
        <f t="shared" si="115"/>
        <v>236.40112066666663</v>
      </c>
      <c r="O753" s="217">
        <f t="shared" si="116"/>
        <v>0.76381622186322007</v>
      </c>
    </row>
    <row r="754" spans="1:15" x14ac:dyDescent="0.35">
      <c r="A754" s="216">
        <f t="shared" si="117"/>
        <v>29</v>
      </c>
      <c r="B754" s="195" t="s">
        <v>178</v>
      </c>
      <c r="C754" s="195">
        <f>димвенканали!C754</f>
        <v>1851.7</v>
      </c>
      <c r="D754" s="195">
        <f>димвенканали!D754</f>
        <v>0</v>
      </c>
      <c r="E754" s="195">
        <f>димвенканали!E754</f>
        <v>0</v>
      </c>
      <c r="F754" s="195">
        <f t="shared" si="111"/>
        <v>1851.7</v>
      </c>
      <c r="G754" s="195">
        <v>567</v>
      </c>
      <c r="H754" s="282">
        <v>567</v>
      </c>
      <c r="I754" s="209">
        <f t="shared" si="112"/>
        <v>0.189</v>
      </c>
      <c r="J754" s="209">
        <f t="shared" si="113"/>
        <v>809.19404999999995</v>
      </c>
      <c r="K754" s="202">
        <f t="shared" si="114"/>
        <v>178.02269099999998</v>
      </c>
      <c r="L754" s="202">
        <v>340.8048</v>
      </c>
      <c r="M754" s="202">
        <v>39.727799999999995</v>
      </c>
      <c r="N754" s="202">
        <f t="shared" si="115"/>
        <v>1367.749341</v>
      </c>
      <c r="O754" s="217">
        <f t="shared" si="116"/>
        <v>0.73864521304746988</v>
      </c>
    </row>
    <row r="755" spans="1:15" x14ac:dyDescent="0.35">
      <c r="A755" s="216">
        <f t="shared" si="117"/>
        <v>30</v>
      </c>
      <c r="B755" s="195" t="s">
        <v>179</v>
      </c>
      <c r="C755" s="195">
        <f>димвенканали!C755</f>
        <v>303</v>
      </c>
      <c r="D755" s="195">
        <f>димвенканали!D755</f>
        <v>0</v>
      </c>
      <c r="E755" s="195">
        <f>димвенканали!E755</f>
        <v>0</v>
      </c>
      <c r="F755" s="195">
        <f t="shared" si="111"/>
        <v>303</v>
      </c>
      <c r="G755" s="195">
        <v>97</v>
      </c>
      <c r="H755" s="282">
        <v>97</v>
      </c>
      <c r="I755" s="209">
        <f t="shared" si="112"/>
        <v>3.2333333333333332E-2</v>
      </c>
      <c r="J755" s="209">
        <f t="shared" si="113"/>
        <v>138.43355</v>
      </c>
      <c r="K755" s="202">
        <f t="shared" si="114"/>
        <v>30.455380999999999</v>
      </c>
      <c r="L755" s="202">
        <v>58.303466666666665</v>
      </c>
      <c r="M755" s="202">
        <v>6.7964666666666664</v>
      </c>
      <c r="N755" s="202">
        <f t="shared" si="115"/>
        <v>233.98886433333331</v>
      </c>
      <c r="O755" s="217">
        <f t="shared" si="116"/>
        <v>0.77224047634763471</v>
      </c>
    </row>
    <row r="756" spans="1:15" x14ac:dyDescent="0.35">
      <c r="A756" s="216">
        <f t="shared" si="117"/>
        <v>31</v>
      </c>
      <c r="B756" s="195" t="s">
        <v>180</v>
      </c>
      <c r="C756" s="195">
        <f>димвенканали!C756</f>
        <v>42.8</v>
      </c>
      <c r="D756" s="195">
        <f>димвенканали!D756</f>
        <v>0</v>
      </c>
      <c r="E756" s="195">
        <f>димвенканали!E756</f>
        <v>0</v>
      </c>
      <c r="F756" s="195">
        <f t="shared" si="111"/>
        <v>42.8</v>
      </c>
      <c r="G756" s="195"/>
      <c r="H756" s="282"/>
      <c r="I756" s="209">
        <f t="shared" si="112"/>
        <v>0</v>
      </c>
      <c r="J756" s="209">
        <f t="shared" si="113"/>
        <v>0</v>
      </c>
      <c r="K756" s="202">
        <f t="shared" si="114"/>
        <v>0</v>
      </c>
      <c r="L756" s="202">
        <v>0</v>
      </c>
      <c r="M756" s="202">
        <v>0</v>
      </c>
      <c r="N756" s="202">
        <f t="shared" ref="N756:N787" si="118">J756+K756+L756+M756</f>
        <v>0</v>
      </c>
      <c r="O756" s="217">
        <f t="shared" ref="O756:O787" si="119">N756/F756</f>
        <v>0</v>
      </c>
    </row>
    <row r="757" spans="1:15" x14ac:dyDescent="0.35">
      <c r="A757" s="216">
        <f t="shared" si="117"/>
        <v>32</v>
      </c>
      <c r="B757" s="195" t="s">
        <v>181</v>
      </c>
      <c r="C757" s="195">
        <f>димвенканали!C757</f>
        <v>126.19</v>
      </c>
      <c r="D757" s="195">
        <f>димвенканали!D757</f>
        <v>0</v>
      </c>
      <c r="E757" s="195">
        <f>димвенканали!E757</f>
        <v>0</v>
      </c>
      <c r="F757" s="195">
        <f t="shared" si="111"/>
        <v>126.19</v>
      </c>
      <c r="G757" s="195"/>
      <c r="H757" s="282"/>
      <c r="I757" s="209">
        <f t="shared" si="112"/>
        <v>0</v>
      </c>
      <c r="J757" s="209">
        <f t="shared" si="113"/>
        <v>0</v>
      </c>
      <c r="K757" s="202">
        <f t="shared" si="114"/>
        <v>0</v>
      </c>
      <c r="L757" s="202">
        <v>0</v>
      </c>
      <c r="M757" s="202">
        <v>0</v>
      </c>
      <c r="N757" s="202">
        <f t="shared" si="118"/>
        <v>0</v>
      </c>
      <c r="O757" s="217">
        <f t="shared" si="119"/>
        <v>0</v>
      </c>
    </row>
    <row r="758" spans="1:15" x14ac:dyDescent="0.35">
      <c r="A758" s="216">
        <f t="shared" si="117"/>
        <v>33</v>
      </c>
      <c r="B758" s="195" t="s">
        <v>182</v>
      </c>
      <c r="C758" s="195">
        <f>димвенканали!C758</f>
        <v>91.2</v>
      </c>
      <c r="D758" s="195">
        <f>димвенканали!D758</f>
        <v>0</v>
      </c>
      <c r="E758" s="195">
        <f>димвенканали!E758</f>
        <v>0</v>
      </c>
      <c r="F758" s="195">
        <f t="shared" si="111"/>
        <v>91.2</v>
      </c>
      <c r="G758" s="195"/>
      <c r="H758" s="282"/>
      <c r="I758" s="209">
        <f t="shared" si="112"/>
        <v>0</v>
      </c>
      <c r="J758" s="209">
        <f t="shared" si="113"/>
        <v>0</v>
      </c>
      <c r="K758" s="202">
        <f t="shared" si="114"/>
        <v>0</v>
      </c>
      <c r="L758" s="202">
        <v>0</v>
      </c>
      <c r="M758" s="202">
        <v>0</v>
      </c>
      <c r="N758" s="202">
        <f t="shared" si="118"/>
        <v>0</v>
      </c>
      <c r="O758" s="217">
        <f t="shared" si="119"/>
        <v>0</v>
      </c>
    </row>
    <row r="759" spans="1:15" x14ac:dyDescent="0.35">
      <c r="A759" s="216">
        <f t="shared" si="117"/>
        <v>34</v>
      </c>
      <c r="B759" s="195" t="s">
        <v>183</v>
      </c>
      <c r="C759" s="195">
        <f>димвенканали!C759</f>
        <v>127</v>
      </c>
      <c r="D759" s="195">
        <f>димвенканали!D759</f>
        <v>0</v>
      </c>
      <c r="E759" s="195">
        <f>димвенканали!E759</f>
        <v>0</v>
      </c>
      <c r="F759" s="195">
        <f t="shared" si="111"/>
        <v>127</v>
      </c>
      <c r="G759" s="195"/>
      <c r="H759" s="282"/>
      <c r="I759" s="209">
        <f t="shared" si="112"/>
        <v>0</v>
      </c>
      <c r="J759" s="209">
        <f t="shared" si="113"/>
        <v>0</v>
      </c>
      <c r="K759" s="202">
        <f t="shared" si="114"/>
        <v>0</v>
      </c>
      <c r="L759" s="202">
        <v>0</v>
      </c>
      <c r="M759" s="202">
        <v>0</v>
      </c>
      <c r="N759" s="202">
        <f t="shared" si="118"/>
        <v>0</v>
      </c>
      <c r="O759" s="217">
        <f t="shared" si="119"/>
        <v>0</v>
      </c>
    </row>
    <row r="760" spans="1:15" x14ac:dyDescent="0.35">
      <c r="A760" s="216">
        <f t="shared" si="117"/>
        <v>35</v>
      </c>
      <c r="B760" s="195" t="s">
        <v>184</v>
      </c>
      <c r="C760" s="195">
        <f>димвенканали!C760</f>
        <v>83.1</v>
      </c>
      <c r="D760" s="195">
        <f>димвенканали!D760</f>
        <v>0</v>
      </c>
      <c r="E760" s="195">
        <f>димвенканали!E760</f>
        <v>0</v>
      </c>
      <c r="F760" s="195">
        <f t="shared" si="111"/>
        <v>83.1</v>
      </c>
      <c r="G760" s="195"/>
      <c r="H760" s="282"/>
      <c r="I760" s="209">
        <f t="shared" si="112"/>
        <v>0</v>
      </c>
      <c r="J760" s="209">
        <f t="shared" si="113"/>
        <v>0</v>
      </c>
      <c r="K760" s="202">
        <f t="shared" si="114"/>
        <v>0</v>
      </c>
      <c r="L760" s="202">
        <v>0</v>
      </c>
      <c r="M760" s="202">
        <v>0</v>
      </c>
      <c r="N760" s="202">
        <f t="shared" si="118"/>
        <v>0</v>
      </c>
      <c r="O760" s="217">
        <f t="shared" si="119"/>
        <v>0</v>
      </c>
    </row>
    <row r="761" spans="1:15" x14ac:dyDescent="0.35">
      <c r="A761" s="216">
        <f t="shared" si="117"/>
        <v>36</v>
      </c>
      <c r="B761" s="195" t="s">
        <v>185</v>
      </c>
      <c r="C761" s="195">
        <f>димвенканали!C761</f>
        <v>64.7</v>
      </c>
      <c r="D761" s="195">
        <f>димвенканали!D761</f>
        <v>0</v>
      </c>
      <c r="E761" s="195">
        <f>димвенканали!E761</f>
        <v>0</v>
      </c>
      <c r="F761" s="195">
        <f t="shared" si="111"/>
        <v>64.7</v>
      </c>
      <c r="G761" s="195"/>
      <c r="H761" s="282"/>
      <c r="I761" s="209">
        <f t="shared" si="112"/>
        <v>0</v>
      </c>
      <c r="J761" s="209">
        <f t="shared" si="113"/>
        <v>0</v>
      </c>
      <c r="K761" s="202">
        <f t="shared" si="114"/>
        <v>0</v>
      </c>
      <c r="L761" s="202">
        <v>0</v>
      </c>
      <c r="M761" s="202">
        <v>0</v>
      </c>
      <c r="N761" s="202">
        <f t="shared" si="118"/>
        <v>0</v>
      </c>
      <c r="O761" s="217">
        <f t="shared" si="119"/>
        <v>0</v>
      </c>
    </row>
    <row r="762" spans="1:15" x14ac:dyDescent="0.35">
      <c r="A762" s="216">
        <f t="shared" si="117"/>
        <v>37</v>
      </c>
      <c r="B762" s="195" t="s">
        <v>186</v>
      </c>
      <c r="C762" s="195">
        <f>димвенканали!C762</f>
        <v>211.4</v>
      </c>
      <c r="D762" s="195">
        <f>димвенканали!D762</f>
        <v>0</v>
      </c>
      <c r="E762" s="195">
        <f>димвенканали!E762</f>
        <v>0</v>
      </c>
      <c r="F762" s="195">
        <f t="shared" si="111"/>
        <v>211.4</v>
      </c>
      <c r="G762" s="195"/>
      <c r="H762" s="282"/>
      <c r="I762" s="209">
        <f t="shared" si="112"/>
        <v>0</v>
      </c>
      <c r="J762" s="209">
        <f t="shared" si="113"/>
        <v>0</v>
      </c>
      <c r="K762" s="202">
        <f t="shared" si="114"/>
        <v>0</v>
      </c>
      <c r="L762" s="202">
        <v>0</v>
      </c>
      <c r="M762" s="202">
        <v>0</v>
      </c>
      <c r="N762" s="202">
        <f t="shared" si="118"/>
        <v>0</v>
      </c>
      <c r="O762" s="217">
        <f t="shared" si="119"/>
        <v>0</v>
      </c>
    </row>
    <row r="763" spans="1:15" x14ac:dyDescent="0.35">
      <c r="A763" s="216">
        <f t="shared" si="117"/>
        <v>38</v>
      </c>
      <c r="B763" s="195" t="s">
        <v>187</v>
      </c>
      <c r="C763" s="195">
        <f>димвенканали!C763</f>
        <v>37.799999999999997</v>
      </c>
      <c r="D763" s="195">
        <f>димвенканали!D763</f>
        <v>0</v>
      </c>
      <c r="E763" s="195">
        <f>димвенканали!E763</f>
        <v>0</v>
      </c>
      <c r="F763" s="195">
        <f t="shared" si="111"/>
        <v>37.799999999999997</v>
      </c>
      <c r="G763" s="195"/>
      <c r="H763" s="282"/>
      <c r="I763" s="209">
        <f t="shared" si="112"/>
        <v>0</v>
      </c>
      <c r="J763" s="209">
        <f t="shared" si="113"/>
        <v>0</v>
      </c>
      <c r="K763" s="202">
        <f t="shared" si="114"/>
        <v>0</v>
      </c>
      <c r="L763" s="202">
        <v>0</v>
      </c>
      <c r="M763" s="202">
        <v>0</v>
      </c>
      <c r="N763" s="202">
        <f t="shared" si="118"/>
        <v>0</v>
      </c>
      <c r="O763" s="217">
        <f t="shared" si="119"/>
        <v>0</v>
      </c>
    </row>
    <row r="764" spans="1:15" x14ac:dyDescent="0.35">
      <c r="A764" s="216">
        <f t="shared" si="117"/>
        <v>39</v>
      </c>
      <c r="B764" s="195" t="s">
        <v>188</v>
      </c>
      <c r="C764" s="195">
        <f>димвенканали!C764</f>
        <v>132.80000000000001</v>
      </c>
      <c r="D764" s="195">
        <f>димвенканали!D764</f>
        <v>0</v>
      </c>
      <c r="E764" s="195">
        <f>димвенканали!E764</f>
        <v>0</v>
      </c>
      <c r="F764" s="195">
        <f t="shared" si="111"/>
        <v>132.80000000000001</v>
      </c>
      <c r="G764" s="195">
        <v>0</v>
      </c>
      <c r="H764" s="282">
        <v>0</v>
      </c>
      <c r="I764" s="209">
        <f t="shared" si="112"/>
        <v>0</v>
      </c>
      <c r="J764" s="209">
        <f t="shared" si="113"/>
        <v>0</v>
      </c>
      <c r="K764" s="202">
        <f t="shared" si="114"/>
        <v>0</v>
      </c>
      <c r="L764" s="202">
        <v>0</v>
      </c>
      <c r="M764" s="202">
        <v>0</v>
      </c>
      <c r="N764" s="202">
        <f t="shared" si="118"/>
        <v>0</v>
      </c>
      <c r="O764" s="217">
        <f t="shared" si="119"/>
        <v>0</v>
      </c>
    </row>
    <row r="765" spans="1:15" x14ac:dyDescent="0.35">
      <c r="A765" s="216">
        <f t="shared" si="117"/>
        <v>40</v>
      </c>
      <c r="B765" s="195" t="s">
        <v>189</v>
      </c>
      <c r="C765" s="195">
        <f>димвенканали!C765</f>
        <v>3464.11</v>
      </c>
      <c r="D765" s="195">
        <f>димвенканали!D765</f>
        <v>203.9</v>
      </c>
      <c r="E765" s="195">
        <f>димвенканали!E765</f>
        <v>0</v>
      </c>
      <c r="F765" s="195">
        <f t="shared" ref="F765:F803" si="120">C765+D765+E765</f>
        <v>3668.01</v>
      </c>
      <c r="G765" s="195">
        <v>857</v>
      </c>
      <c r="H765" s="282">
        <v>857</v>
      </c>
      <c r="I765" s="209">
        <f t="shared" si="112"/>
        <v>0.28566666666666668</v>
      </c>
      <c r="J765" s="209">
        <f t="shared" si="113"/>
        <v>1223.06755</v>
      </c>
      <c r="K765" s="202">
        <f t="shared" si="114"/>
        <v>269.074861</v>
      </c>
      <c r="L765" s="202">
        <v>515.11413333333337</v>
      </c>
      <c r="M765" s="202">
        <v>60.047133333333335</v>
      </c>
      <c r="N765" s="202">
        <f t="shared" si="118"/>
        <v>2067.3036776666668</v>
      </c>
      <c r="O765" s="217">
        <f t="shared" si="119"/>
        <v>0.56360361004104864</v>
      </c>
    </row>
    <row r="766" spans="1:15" x14ac:dyDescent="0.35">
      <c r="A766" s="216">
        <f t="shared" si="117"/>
        <v>41</v>
      </c>
      <c r="B766" s="195" t="s">
        <v>190</v>
      </c>
      <c r="C766" s="195">
        <f>димвенканали!C766</f>
        <v>3464.39</v>
      </c>
      <c r="D766" s="195">
        <f>димвенканали!D766</f>
        <v>0</v>
      </c>
      <c r="E766" s="195">
        <f>димвенканали!E766</f>
        <v>204.7</v>
      </c>
      <c r="F766" s="195">
        <f t="shared" si="120"/>
        <v>3669.0899999999997</v>
      </c>
      <c r="G766" s="195">
        <v>942</v>
      </c>
      <c r="H766" s="282">
        <v>942</v>
      </c>
      <c r="I766" s="209">
        <f t="shared" si="112"/>
        <v>0.314</v>
      </c>
      <c r="J766" s="209">
        <f t="shared" si="113"/>
        <v>1344.3752999999999</v>
      </c>
      <c r="K766" s="202">
        <f t="shared" si="114"/>
        <v>295.76256599999999</v>
      </c>
      <c r="L766" s="202">
        <v>566.20479999999998</v>
      </c>
      <c r="M766" s="202">
        <v>66.002799999999993</v>
      </c>
      <c r="N766" s="202">
        <f t="shared" si="118"/>
        <v>2272.3454660000002</v>
      </c>
      <c r="O766" s="217">
        <f t="shared" si="119"/>
        <v>0.61932126658108699</v>
      </c>
    </row>
    <row r="767" spans="1:15" x14ac:dyDescent="0.35">
      <c r="A767" s="216">
        <f t="shared" si="117"/>
        <v>42</v>
      </c>
      <c r="B767" s="195" t="s">
        <v>191</v>
      </c>
      <c r="C767" s="195">
        <f>димвенканали!C767</f>
        <v>31.4</v>
      </c>
      <c r="D767" s="195">
        <f>димвенканали!D767</f>
        <v>0</v>
      </c>
      <c r="E767" s="195">
        <f>димвенканали!E767</f>
        <v>0</v>
      </c>
      <c r="F767" s="195">
        <f t="shared" si="120"/>
        <v>31.4</v>
      </c>
      <c r="G767" s="195"/>
      <c r="H767" s="282"/>
      <c r="I767" s="209">
        <f t="shared" si="112"/>
        <v>0</v>
      </c>
      <c r="J767" s="209">
        <f t="shared" si="113"/>
        <v>0</v>
      </c>
      <c r="K767" s="202">
        <f t="shared" si="114"/>
        <v>0</v>
      </c>
      <c r="L767" s="202">
        <v>0</v>
      </c>
      <c r="M767" s="202">
        <v>0</v>
      </c>
      <c r="N767" s="202">
        <f t="shared" si="118"/>
        <v>0</v>
      </c>
      <c r="O767" s="217">
        <f t="shared" si="119"/>
        <v>0</v>
      </c>
    </row>
    <row r="768" spans="1:15" x14ac:dyDescent="0.35">
      <c r="A768" s="216">
        <f t="shared" si="117"/>
        <v>43</v>
      </c>
      <c r="B768" s="195" t="s">
        <v>192</v>
      </c>
      <c r="C768" s="195">
        <f>димвенканали!C768</f>
        <v>160.9</v>
      </c>
      <c r="D768" s="195">
        <f>димвенканали!D768</f>
        <v>0</v>
      </c>
      <c r="E768" s="195">
        <f>димвенканали!E768</f>
        <v>0</v>
      </c>
      <c r="F768" s="195">
        <f t="shared" si="120"/>
        <v>160.9</v>
      </c>
      <c r="G768" s="195"/>
      <c r="H768" s="282"/>
      <c r="I768" s="209">
        <f t="shared" si="112"/>
        <v>0</v>
      </c>
      <c r="J768" s="209">
        <f t="shared" si="113"/>
        <v>0</v>
      </c>
      <c r="K768" s="202">
        <f t="shared" si="114"/>
        <v>0</v>
      </c>
      <c r="L768" s="202">
        <v>0</v>
      </c>
      <c r="M768" s="202">
        <v>0</v>
      </c>
      <c r="N768" s="202">
        <f t="shared" si="118"/>
        <v>0</v>
      </c>
      <c r="O768" s="217">
        <f t="shared" si="119"/>
        <v>0</v>
      </c>
    </row>
    <row r="769" spans="1:15" x14ac:dyDescent="0.35">
      <c r="A769" s="216">
        <f t="shared" si="117"/>
        <v>44</v>
      </c>
      <c r="B769" s="195" t="s">
        <v>193</v>
      </c>
      <c r="C769" s="195">
        <f>димвенканали!C769</f>
        <v>6819.2</v>
      </c>
      <c r="D769" s="195">
        <f>димвенканали!D769</f>
        <v>0</v>
      </c>
      <c r="E769" s="195">
        <f>димвенканали!E769</f>
        <v>390.5</v>
      </c>
      <c r="F769" s="195">
        <f t="shared" si="120"/>
        <v>7209.7</v>
      </c>
      <c r="G769" s="195">
        <v>1868</v>
      </c>
      <c r="H769" s="282">
        <v>1868</v>
      </c>
      <c r="I769" s="209">
        <f t="shared" si="112"/>
        <v>0.6226666666666667</v>
      </c>
      <c r="J769" s="209">
        <f t="shared" si="113"/>
        <v>2665.9162000000001</v>
      </c>
      <c r="K769" s="202">
        <f t="shared" si="114"/>
        <v>586.50156400000003</v>
      </c>
      <c r="L769" s="202">
        <v>1122.7925333333333</v>
      </c>
      <c r="M769" s="202">
        <v>130.88453333333334</v>
      </c>
      <c r="N769" s="202">
        <f t="shared" si="118"/>
        <v>4506.094830666666</v>
      </c>
      <c r="O769" s="217">
        <f t="shared" si="119"/>
        <v>0.62500448432898259</v>
      </c>
    </row>
    <row r="770" spans="1:15" x14ac:dyDescent="0.35">
      <c r="A770" s="216">
        <f t="shared" si="117"/>
        <v>45</v>
      </c>
      <c r="B770" s="195" t="s">
        <v>194</v>
      </c>
      <c r="C770" s="195">
        <f>димвенканали!C770</f>
        <v>6078.6</v>
      </c>
      <c r="D770" s="195">
        <f>димвенканали!D770</f>
        <v>0</v>
      </c>
      <c r="E770" s="195">
        <f>димвенканали!E770</f>
        <v>0</v>
      </c>
      <c r="F770" s="195">
        <f t="shared" si="120"/>
        <v>6078.6</v>
      </c>
      <c r="G770" s="195">
        <v>1397</v>
      </c>
      <c r="H770" s="282">
        <v>1397</v>
      </c>
      <c r="I770" s="209">
        <f t="shared" si="112"/>
        <v>0.46566666666666667</v>
      </c>
      <c r="J770" s="209">
        <f t="shared" si="113"/>
        <v>1993.72855</v>
      </c>
      <c r="K770" s="202">
        <f t="shared" si="114"/>
        <v>438.62028100000003</v>
      </c>
      <c r="L770" s="202">
        <v>839.69013333333339</v>
      </c>
      <c r="M770" s="202">
        <v>97.883133333333333</v>
      </c>
      <c r="N770" s="202">
        <f t="shared" si="118"/>
        <v>3369.922097666667</v>
      </c>
      <c r="O770" s="217">
        <f t="shared" si="119"/>
        <v>0.55439115876462786</v>
      </c>
    </row>
    <row r="771" spans="1:15" x14ac:dyDescent="0.35">
      <c r="A771" s="216">
        <f t="shared" si="117"/>
        <v>46</v>
      </c>
      <c r="B771" s="182" t="s">
        <v>195</v>
      </c>
      <c r="C771" s="195">
        <f>димвенканали!C771</f>
        <v>87.8</v>
      </c>
      <c r="D771" s="195">
        <f>димвенканали!D771</f>
        <v>0</v>
      </c>
      <c r="E771" s="195">
        <f>димвенканали!E771</f>
        <v>0</v>
      </c>
      <c r="F771" s="195">
        <f t="shared" si="120"/>
        <v>87.8</v>
      </c>
      <c r="G771" s="195"/>
      <c r="H771" s="282"/>
      <c r="I771" s="209">
        <f t="shared" si="112"/>
        <v>0</v>
      </c>
      <c r="J771" s="209">
        <f t="shared" ref="J771:J820" si="121">I771*$J$2</f>
        <v>0</v>
      </c>
      <c r="K771" s="202">
        <f t="shared" ref="K771:K821" si="122">J771*0.22</f>
        <v>0</v>
      </c>
      <c r="L771" s="202">
        <v>0</v>
      </c>
      <c r="M771" s="202">
        <v>0</v>
      </c>
      <c r="N771" s="202">
        <f t="shared" si="118"/>
        <v>0</v>
      </c>
      <c r="O771" s="217">
        <f t="shared" si="119"/>
        <v>0</v>
      </c>
    </row>
    <row r="772" spans="1:15" x14ac:dyDescent="0.35">
      <c r="A772" s="216">
        <f t="shared" si="117"/>
        <v>47</v>
      </c>
      <c r="B772" s="182" t="s">
        <v>196</v>
      </c>
      <c r="C772" s="195">
        <f>димвенканали!C772</f>
        <v>204.9</v>
      </c>
      <c r="D772" s="195">
        <f>димвенканали!D772</f>
        <v>0</v>
      </c>
      <c r="E772" s="195">
        <f>димвенканали!E772</f>
        <v>0</v>
      </c>
      <c r="F772" s="195">
        <f t="shared" si="120"/>
        <v>204.9</v>
      </c>
      <c r="G772" s="195"/>
      <c r="H772" s="282"/>
      <c r="I772" s="209">
        <f t="shared" si="112"/>
        <v>0</v>
      </c>
      <c r="J772" s="209">
        <f t="shared" si="121"/>
        <v>0</v>
      </c>
      <c r="K772" s="202">
        <f t="shared" si="122"/>
        <v>0</v>
      </c>
      <c r="L772" s="202">
        <v>0</v>
      </c>
      <c r="M772" s="202">
        <v>0</v>
      </c>
      <c r="N772" s="202">
        <f t="shared" si="118"/>
        <v>0</v>
      </c>
      <c r="O772" s="217">
        <f t="shared" si="119"/>
        <v>0</v>
      </c>
    </row>
    <row r="773" spans="1:15" x14ac:dyDescent="0.35">
      <c r="A773" s="216">
        <f t="shared" si="117"/>
        <v>48</v>
      </c>
      <c r="B773" s="182" t="s">
        <v>197</v>
      </c>
      <c r="C773" s="195">
        <f>димвенканали!C773</f>
        <v>119.9</v>
      </c>
      <c r="D773" s="195">
        <f>димвенканали!D773</f>
        <v>0</v>
      </c>
      <c r="E773" s="195">
        <f>димвенканали!E773</f>
        <v>0</v>
      </c>
      <c r="F773" s="195">
        <f t="shared" si="120"/>
        <v>119.9</v>
      </c>
      <c r="G773" s="195"/>
      <c r="H773" s="282"/>
      <c r="I773" s="209">
        <f t="shared" si="112"/>
        <v>0</v>
      </c>
      <c r="J773" s="209">
        <f t="shared" si="121"/>
        <v>0</v>
      </c>
      <c r="K773" s="202">
        <f t="shared" si="122"/>
        <v>0</v>
      </c>
      <c r="L773" s="202">
        <v>0</v>
      </c>
      <c r="M773" s="202">
        <v>0</v>
      </c>
      <c r="N773" s="202">
        <f t="shared" si="118"/>
        <v>0</v>
      </c>
      <c r="O773" s="217">
        <f t="shared" si="119"/>
        <v>0</v>
      </c>
    </row>
    <row r="774" spans="1:15" x14ac:dyDescent="0.35">
      <c r="A774" s="216">
        <f t="shared" si="117"/>
        <v>49</v>
      </c>
      <c r="B774" s="182" t="s">
        <v>198</v>
      </c>
      <c r="C774" s="195">
        <f>димвенканали!C774</f>
        <v>99</v>
      </c>
      <c r="D774" s="195">
        <f>димвенканали!D774</f>
        <v>0</v>
      </c>
      <c r="E774" s="195">
        <f>димвенканали!E774</f>
        <v>0</v>
      </c>
      <c r="F774" s="195">
        <f t="shared" si="120"/>
        <v>99</v>
      </c>
      <c r="G774" s="195"/>
      <c r="H774" s="282"/>
      <c r="I774" s="209">
        <f t="shared" si="112"/>
        <v>0</v>
      </c>
      <c r="J774" s="209">
        <f t="shared" si="121"/>
        <v>0</v>
      </c>
      <c r="K774" s="202">
        <f t="shared" si="122"/>
        <v>0</v>
      </c>
      <c r="L774" s="202">
        <v>0</v>
      </c>
      <c r="M774" s="202">
        <v>0</v>
      </c>
      <c r="N774" s="202">
        <f t="shared" si="118"/>
        <v>0</v>
      </c>
      <c r="O774" s="217">
        <f t="shared" si="119"/>
        <v>0</v>
      </c>
    </row>
    <row r="775" spans="1:15" x14ac:dyDescent="0.35">
      <c r="A775" s="216">
        <f t="shared" si="117"/>
        <v>50</v>
      </c>
      <c r="B775" s="182" t="s">
        <v>199</v>
      </c>
      <c r="C775" s="195">
        <f>димвенканали!C775</f>
        <v>81.2</v>
      </c>
      <c r="D775" s="195">
        <f>димвенканали!D775</f>
        <v>0</v>
      </c>
      <c r="E775" s="195">
        <f>димвенканали!E775</f>
        <v>0</v>
      </c>
      <c r="F775" s="195">
        <f t="shared" si="120"/>
        <v>81.2</v>
      </c>
      <c r="G775" s="195"/>
      <c r="H775" s="282"/>
      <c r="I775" s="209">
        <f t="shared" si="112"/>
        <v>0</v>
      </c>
      <c r="J775" s="209">
        <f t="shared" si="121"/>
        <v>0</v>
      </c>
      <c r="K775" s="202">
        <f t="shared" si="122"/>
        <v>0</v>
      </c>
      <c r="L775" s="202">
        <v>0</v>
      </c>
      <c r="M775" s="202">
        <v>0</v>
      </c>
      <c r="N775" s="202">
        <f t="shared" si="118"/>
        <v>0</v>
      </c>
      <c r="O775" s="217">
        <f t="shared" si="119"/>
        <v>0</v>
      </c>
    </row>
    <row r="776" spans="1:15" x14ac:dyDescent="0.35">
      <c r="A776" s="216">
        <f t="shared" si="117"/>
        <v>51</v>
      </c>
      <c r="B776" s="182" t="s">
        <v>200</v>
      </c>
      <c r="C776" s="195">
        <f>димвенканали!C776</f>
        <v>60.2</v>
      </c>
      <c r="D776" s="195">
        <f>димвенканали!D776</f>
        <v>0</v>
      </c>
      <c r="E776" s="195">
        <f>димвенканали!E776</f>
        <v>0</v>
      </c>
      <c r="F776" s="195">
        <f t="shared" si="120"/>
        <v>60.2</v>
      </c>
      <c r="G776" s="195"/>
      <c r="H776" s="282"/>
      <c r="I776" s="209">
        <f t="shared" si="112"/>
        <v>0</v>
      </c>
      <c r="J776" s="209">
        <f t="shared" si="121"/>
        <v>0</v>
      </c>
      <c r="K776" s="202">
        <f t="shared" si="122"/>
        <v>0</v>
      </c>
      <c r="L776" s="202">
        <v>0</v>
      </c>
      <c r="M776" s="202">
        <v>0</v>
      </c>
      <c r="N776" s="202">
        <f t="shared" si="118"/>
        <v>0</v>
      </c>
      <c r="O776" s="217">
        <f t="shared" si="119"/>
        <v>0</v>
      </c>
    </row>
    <row r="777" spans="1:15" x14ac:dyDescent="0.35">
      <c r="A777" s="216">
        <f t="shared" si="117"/>
        <v>52</v>
      </c>
      <c r="B777" s="195" t="s">
        <v>201</v>
      </c>
      <c r="C777" s="195">
        <f>димвенканали!C777</f>
        <v>104.2</v>
      </c>
      <c r="D777" s="195">
        <f>димвенканали!D777</f>
        <v>0</v>
      </c>
      <c r="E777" s="195">
        <f>димвенканали!E777</f>
        <v>0</v>
      </c>
      <c r="F777" s="195">
        <f t="shared" si="120"/>
        <v>104.2</v>
      </c>
      <c r="G777" s="195"/>
      <c r="H777" s="282"/>
      <c r="I777" s="209">
        <f t="shared" si="112"/>
        <v>0</v>
      </c>
      <c r="J777" s="209">
        <f t="shared" si="121"/>
        <v>0</v>
      </c>
      <c r="K777" s="202">
        <f t="shared" si="122"/>
        <v>0</v>
      </c>
      <c r="L777" s="202">
        <v>0</v>
      </c>
      <c r="M777" s="202">
        <v>0</v>
      </c>
      <c r="N777" s="202">
        <f t="shared" si="118"/>
        <v>0</v>
      </c>
      <c r="O777" s="217">
        <f t="shared" si="119"/>
        <v>0</v>
      </c>
    </row>
    <row r="778" spans="1:15" x14ac:dyDescent="0.35">
      <c r="A778" s="216">
        <f t="shared" si="117"/>
        <v>53</v>
      </c>
      <c r="B778" s="195" t="s">
        <v>202</v>
      </c>
      <c r="C778" s="195">
        <f>димвенканали!C778</f>
        <v>234.9</v>
      </c>
      <c r="D778" s="195">
        <f>димвенканали!D778</f>
        <v>0</v>
      </c>
      <c r="E778" s="195">
        <f>димвенканали!E778</f>
        <v>0</v>
      </c>
      <c r="F778" s="195">
        <f t="shared" si="120"/>
        <v>234.9</v>
      </c>
      <c r="G778" s="195"/>
      <c r="H778" s="282"/>
      <c r="I778" s="209">
        <f t="shared" si="112"/>
        <v>0</v>
      </c>
      <c r="J778" s="209">
        <f t="shared" si="121"/>
        <v>0</v>
      </c>
      <c r="K778" s="202">
        <f t="shared" si="122"/>
        <v>0</v>
      </c>
      <c r="L778" s="202">
        <v>0</v>
      </c>
      <c r="M778" s="202">
        <v>0</v>
      </c>
      <c r="N778" s="202">
        <f t="shared" si="118"/>
        <v>0</v>
      </c>
      <c r="O778" s="217">
        <f t="shared" si="119"/>
        <v>0</v>
      </c>
    </row>
    <row r="779" spans="1:15" x14ac:dyDescent="0.35">
      <c r="A779" s="216">
        <f t="shared" si="117"/>
        <v>54</v>
      </c>
      <c r="B779" s="195" t="s">
        <v>203</v>
      </c>
      <c r="C779" s="195">
        <f>димвенканали!C779</f>
        <v>126.6</v>
      </c>
      <c r="D779" s="195">
        <f>димвенканали!D779</f>
        <v>0</v>
      </c>
      <c r="E779" s="195">
        <f>димвенканали!E779</f>
        <v>0</v>
      </c>
      <c r="F779" s="195">
        <f t="shared" si="120"/>
        <v>126.6</v>
      </c>
      <c r="G779" s="195"/>
      <c r="H779" s="282"/>
      <c r="I779" s="209">
        <f t="shared" si="112"/>
        <v>0</v>
      </c>
      <c r="J779" s="209">
        <f t="shared" si="121"/>
        <v>0</v>
      </c>
      <c r="K779" s="202">
        <f t="shared" si="122"/>
        <v>0</v>
      </c>
      <c r="L779" s="202">
        <v>0</v>
      </c>
      <c r="M779" s="202">
        <v>0</v>
      </c>
      <c r="N779" s="202">
        <f t="shared" si="118"/>
        <v>0</v>
      </c>
      <c r="O779" s="217">
        <f t="shared" si="119"/>
        <v>0</v>
      </c>
    </row>
    <row r="780" spans="1:15" x14ac:dyDescent="0.35">
      <c r="A780" s="216">
        <f t="shared" si="117"/>
        <v>55</v>
      </c>
      <c r="B780" s="195" t="s">
        <v>204</v>
      </c>
      <c r="C780" s="195">
        <f>димвенканали!C780</f>
        <v>89.7</v>
      </c>
      <c r="D780" s="195">
        <f>димвенканали!D780</f>
        <v>0</v>
      </c>
      <c r="E780" s="195">
        <f>димвенканали!E780</f>
        <v>0</v>
      </c>
      <c r="F780" s="195">
        <f t="shared" si="120"/>
        <v>89.7</v>
      </c>
      <c r="G780" s="195"/>
      <c r="H780" s="282"/>
      <c r="I780" s="209">
        <f t="shared" si="112"/>
        <v>0</v>
      </c>
      <c r="J780" s="209">
        <f t="shared" si="121"/>
        <v>0</v>
      </c>
      <c r="K780" s="202">
        <f t="shared" si="122"/>
        <v>0</v>
      </c>
      <c r="L780" s="202">
        <v>0</v>
      </c>
      <c r="M780" s="202">
        <v>0</v>
      </c>
      <c r="N780" s="202">
        <f t="shared" si="118"/>
        <v>0</v>
      </c>
      <c r="O780" s="217">
        <f t="shared" si="119"/>
        <v>0</v>
      </c>
    </row>
    <row r="781" spans="1:15" x14ac:dyDescent="0.35">
      <c r="A781" s="216">
        <f t="shared" si="117"/>
        <v>56</v>
      </c>
      <c r="B781" s="195" t="s">
        <v>205</v>
      </c>
      <c r="C781" s="195">
        <f>димвенканали!C781</f>
        <v>82.2</v>
      </c>
      <c r="D781" s="195">
        <f>димвенканали!D781</f>
        <v>0</v>
      </c>
      <c r="E781" s="195">
        <f>димвенканали!E781</f>
        <v>0</v>
      </c>
      <c r="F781" s="195">
        <f t="shared" si="120"/>
        <v>82.2</v>
      </c>
      <c r="G781" s="195"/>
      <c r="H781" s="282"/>
      <c r="I781" s="209">
        <f t="shared" si="112"/>
        <v>0</v>
      </c>
      <c r="J781" s="209">
        <f t="shared" si="121"/>
        <v>0</v>
      </c>
      <c r="K781" s="202">
        <f t="shared" si="122"/>
        <v>0</v>
      </c>
      <c r="L781" s="202">
        <v>0</v>
      </c>
      <c r="M781" s="202">
        <v>0</v>
      </c>
      <c r="N781" s="202">
        <f t="shared" si="118"/>
        <v>0</v>
      </c>
      <c r="O781" s="217">
        <f t="shared" si="119"/>
        <v>0</v>
      </c>
    </row>
    <row r="782" spans="1:15" x14ac:dyDescent="0.35">
      <c r="A782" s="216">
        <f t="shared" si="117"/>
        <v>57</v>
      </c>
      <c r="B782" s="195" t="s">
        <v>206</v>
      </c>
      <c r="C782" s="195">
        <f>димвенканали!C782</f>
        <v>95.49</v>
      </c>
      <c r="D782" s="195">
        <f>димвенканали!D782</f>
        <v>0</v>
      </c>
      <c r="E782" s="195">
        <f>димвенканали!E782</f>
        <v>0</v>
      </c>
      <c r="F782" s="195">
        <f t="shared" si="120"/>
        <v>95.49</v>
      </c>
      <c r="G782" s="195">
        <v>49</v>
      </c>
      <c r="H782" s="282">
        <v>49</v>
      </c>
      <c r="I782" s="209">
        <f t="shared" si="112"/>
        <v>1.6333333333333332E-2</v>
      </c>
      <c r="J782" s="209">
        <f t="shared" si="121"/>
        <v>69.93034999999999</v>
      </c>
      <c r="K782" s="202">
        <f t="shared" si="122"/>
        <v>15.384676999999998</v>
      </c>
      <c r="L782" s="202">
        <v>29.452266666666663</v>
      </c>
      <c r="M782" s="202">
        <v>3.433266666666666</v>
      </c>
      <c r="N782" s="202">
        <f t="shared" si="118"/>
        <v>118.20056033333331</v>
      </c>
      <c r="O782" s="217">
        <f t="shared" si="119"/>
        <v>1.2378318183404893</v>
      </c>
    </row>
    <row r="783" spans="1:15" x14ac:dyDescent="0.35">
      <c r="A783" s="216">
        <f t="shared" si="117"/>
        <v>58</v>
      </c>
      <c r="B783" s="195" t="s">
        <v>207</v>
      </c>
      <c r="C783" s="195">
        <f>димвенканали!C783</f>
        <v>152.59</v>
      </c>
      <c r="D783" s="195">
        <f>димвенканали!D783</f>
        <v>142.80000000000001</v>
      </c>
      <c r="E783" s="195">
        <f>димвенканали!E783</f>
        <v>0</v>
      </c>
      <c r="F783" s="195">
        <f t="shared" si="120"/>
        <v>295.39</v>
      </c>
      <c r="G783" s="195">
        <v>100</v>
      </c>
      <c r="H783" s="282">
        <v>100</v>
      </c>
      <c r="I783" s="209">
        <f t="shared" si="112"/>
        <v>3.3333333333333333E-2</v>
      </c>
      <c r="J783" s="209">
        <f t="shared" si="121"/>
        <v>142.715</v>
      </c>
      <c r="K783" s="202">
        <f t="shared" si="122"/>
        <v>31.397300000000001</v>
      </c>
      <c r="L783" s="202">
        <v>60.106666666666669</v>
      </c>
      <c r="M783" s="202">
        <v>7.0066666666666668</v>
      </c>
      <c r="N783" s="202">
        <f t="shared" si="118"/>
        <v>241.22563333333335</v>
      </c>
      <c r="O783" s="217">
        <f t="shared" si="119"/>
        <v>0.81663439294943418</v>
      </c>
    </row>
    <row r="784" spans="1:15" x14ac:dyDescent="0.35">
      <c r="A784" s="216">
        <f t="shared" si="117"/>
        <v>59</v>
      </c>
      <c r="B784" s="195" t="s">
        <v>208</v>
      </c>
      <c r="C784" s="195">
        <f>димвенканали!C784</f>
        <v>220.1</v>
      </c>
      <c r="D784" s="195">
        <f>димвенканали!D784</f>
        <v>0</v>
      </c>
      <c r="E784" s="195">
        <f>димвенканали!E784</f>
        <v>0</v>
      </c>
      <c r="F784" s="195">
        <f t="shared" si="120"/>
        <v>220.1</v>
      </c>
      <c r="G784" s="195">
        <v>125</v>
      </c>
      <c r="H784" s="282">
        <v>125</v>
      </c>
      <c r="I784" s="209">
        <f t="shared" si="112"/>
        <v>4.1666666666666664E-2</v>
      </c>
      <c r="J784" s="209">
        <f t="shared" si="121"/>
        <v>178.39374999999998</v>
      </c>
      <c r="K784" s="202">
        <f t="shared" si="122"/>
        <v>39.246624999999995</v>
      </c>
      <c r="L784" s="202">
        <v>75.133333333333326</v>
      </c>
      <c r="M784" s="202">
        <v>8.7583333333333329</v>
      </c>
      <c r="N784" s="202">
        <f t="shared" si="118"/>
        <v>301.5320416666666</v>
      </c>
      <c r="O784" s="217">
        <f t="shared" si="119"/>
        <v>1.3699774723610478</v>
      </c>
    </row>
    <row r="785" spans="1:15" x14ac:dyDescent="0.35">
      <c r="A785" s="216">
        <f t="shared" si="117"/>
        <v>60</v>
      </c>
      <c r="B785" s="195" t="s">
        <v>209</v>
      </c>
      <c r="C785" s="195">
        <f>димвенканали!C785</f>
        <v>211.98</v>
      </c>
      <c r="D785" s="195">
        <f>димвенканали!D785</f>
        <v>0</v>
      </c>
      <c r="E785" s="195">
        <f>димвенканали!E785</f>
        <v>0</v>
      </c>
      <c r="F785" s="195">
        <f t="shared" si="120"/>
        <v>211.98</v>
      </c>
      <c r="G785" s="195">
        <v>127</v>
      </c>
      <c r="H785" s="282">
        <v>127</v>
      </c>
      <c r="I785" s="209">
        <f t="shared" si="112"/>
        <v>4.2333333333333334E-2</v>
      </c>
      <c r="J785" s="209">
        <f t="shared" si="121"/>
        <v>181.24805000000001</v>
      </c>
      <c r="K785" s="202">
        <f t="shared" si="122"/>
        <v>39.874571000000003</v>
      </c>
      <c r="L785" s="202">
        <v>76.335466666666662</v>
      </c>
      <c r="M785" s="202">
        <v>8.8984666666666676</v>
      </c>
      <c r="N785" s="202">
        <f t="shared" si="118"/>
        <v>306.35655433333329</v>
      </c>
      <c r="O785" s="217">
        <f t="shared" si="119"/>
        <v>1.44521442746171</v>
      </c>
    </row>
    <row r="786" spans="1:15" x14ac:dyDescent="0.35">
      <c r="A786" s="216">
        <f t="shared" si="117"/>
        <v>61</v>
      </c>
      <c r="B786" s="195" t="s">
        <v>210</v>
      </c>
      <c r="C786" s="195">
        <f>димвенканали!C786</f>
        <v>102.18</v>
      </c>
      <c r="D786" s="195">
        <f>димвенканали!D786</f>
        <v>0</v>
      </c>
      <c r="E786" s="195">
        <f>димвенканали!E786</f>
        <v>0</v>
      </c>
      <c r="F786" s="195">
        <f t="shared" si="120"/>
        <v>102.18</v>
      </c>
      <c r="G786" s="195">
        <v>61</v>
      </c>
      <c r="H786" s="282">
        <v>61</v>
      </c>
      <c r="I786" s="209">
        <f t="shared" si="112"/>
        <v>2.0333333333333332E-2</v>
      </c>
      <c r="J786" s="209">
        <f t="shared" si="121"/>
        <v>87.056149999999988</v>
      </c>
      <c r="K786" s="202">
        <f t="shared" si="122"/>
        <v>19.152352999999998</v>
      </c>
      <c r="L786" s="202">
        <v>36.665066666666661</v>
      </c>
      <c r="M786" s="202">
        <v>4.2740666666666662</v>
      </c>
      <c r="N786" s="202">
        <f t="shared" si="118"/>
        <v>147.14763633333331</v>
      </c>
      <c r="O786" s="217">
        <f t="shared" si="119"/>
        <v>1.4400825634501204</v>
      </c>
    </row>
    <row r="787" spans="1:15" x14ac:dyDescent="0.35">
      <c r="A787" s="216">
        <f t="shared" si="117"/>
        <v>62</v>
      </c>
      <c r="B787" s="195" t="s">
        <v>211</v>
      </c>
      <c r="C787" s="195">
        <f>димвенканали!C787</f>
        <v>200.28</v>
      </c>
      <c r="D787" s="195">
        <f>димвенканали!D787</f>
        <v>0</v>
      </c>
      <c r="E787" s="195">
        <f>димвенканали!E787</f>
        <v>0</v>
      </c>
      <c r="F787" s="195">
        <f t="shared" si="120"/>
        <v>200.28</v>
      </c>
      <c r="G787" s="195">
        <v>125</v>
      </c>
      <c r="H787" s="282">
        <v>125</v>
      </c>
      <c r="I787" s="209">
        <f t="shared" si="112"/>
        <v>4.1666666666666664E-2</v>
      </c>
      <c r="J787" s="209">
        <f t="shared" si="121"/>
        <v>178.39374999999998</v>
      </c>
      <c r="K787" s="202">
        <f t="shared" si="122"/>
        <v>39.246624999999995</v>
      </c>
      <c r="L787" s="202">
        <v>75.133333333333326</v>
      </c>
      <c r="M787" s="202">
        <v>8.7583333333333329</v>
      </c>
      <c r="N787" s="202">
        <f t="shared" si="118"/>
        <v>301.5320416666666</v>
      </c>
      <c r="O787" s="217">
        <f t="shared" si="119"/>
        <v>1.5055524349244387</v>
      </c>
    </row>
    <row r="788" spans="1:15" x14ac:dyDescent="0.35">
      <c r="A788" s="216">
        <f t="shared" si="117"/>
        <v>63</v>
      </c>
      <c r="B788" s="195" t="s">
        <v>212</v>
      </c>
      <c r="C788" s="195">
        <f>димвенканали!C788</f>
        <v>183.1</v>
      </c>
      <c r="D788" s="195">
        <f>димвенканали!D788</f>
        <v>0</v>
      </c>
      <c r="E788" s="195">
        <f>димвенканали!E788</f>
        <v>0</v>
      </c>
      <c r="F788" s="195">
        <f t="shared" si="120"/>
        <v>183.1</v>
      </c>
      <c r="G788" s="195">
        <v>113</v>
      </c>
      <c r="H788" s="282">
        <v>113</v>
      </c>
      <c r="I788" s="209">
        <f t="shared" ref="I788:I849" si="123">H788/3000</f>
        <v>3.7666666666666668E-2</v>
      </c>
      <c r="J788" s="209">
        <f t="shared" si="121"/>
        <v>161.26794999999998</v>
      </c>
      <c r="K788" s="202">
        <f t="shared" si="122"/>
        <v>35.478949</v>
      </c>
      <c r="L788" s="202">
        <v>67.920533333333339</v>
      </c>
      <c r="M788" s="202">
        <v>7.9175333333333331</v>
      </c>
      <c r="N788" s="202">
        <f t="shared" ref="N788:N817" si="124">J788+K788+L788+M788</f>
        <v>272.58496566666662</v>
      </c>
      <c r="O788" s="217">
        <f t="shared" ref="O788:O817" si="125">N788/F788</f>
        <v>1.4887218223193153</v>
      </c>
    </row>
    <row r="789" spans="1:15" x14ac:dyDescent="0.35">
      <c r="A789" s="216">
        <f t="shared" si="117"/>
        <v>64</v>
      </c>
      <c r="B789" s="195" t="s">
        <v>213</v>
      </c>
      <c r="C789" s="195">
        <f>димвенканали!C789</f>
        <v>6638.08</v>
      </c>
      <c r="D789" s="195">
        <f>димвенканали!D789</f>
        <v>0</v>
      </c>
      <c r="E789" s="195">
        <f>димвенканали!E789</f>
        <v>0</v>
      </c>
      <c r="F789" s="195">
        <f t="shared" si="120"/>
        <v>6638.08</v>
      </c>
      <c r="G789" s="195">
        <v>2150</v>
      </c>
      <c r="H789" s="282">
        <v>2150</v>
      </c>
      <c r="I789" s="209">
        <f t="shared" si="123"/>
        <v>0.71666666666666667</v>
      </c>
      <c r="J789" s="209">
        <f t="shared" si="121"/>
        <v>3068.3724999999999</v>
      </c>
      <c r="K789" s="202">
        <f t="shared" si="122"/>
        <v>675.04195000000004</v>
      </c>
      <c r="L789" s="202">
        <v>1292.2933333333333</v>
      </c>
      <c r="M789" s="202">
        <v>150.64333333333335</v>
      </c>
      <c r="N789" s="202">
        <f t="shared" si="124"/>
        <v>5186.3511166666667</v>
      </c>
      <c r="O789" s="217">
        <f t="shared" si="125"/>
        <v>0.7813028943108048</v>
      </c>
    </row>
    <row r="790" spans="1:15" x14ac:dyDescent="0.35">
      <c r="A790" s="216">
        <f t="shared" si="117"/>
        <v>65</v>
      </c>
      <c r="B790" s="195" t="s">
        <v>214</v>
      </c>
      <c r="C790" s="195">
        <f>димвенканали!C790</f>
        <v>174.99</v>
      </c>
      <c r="D790" s="195">
        <f>димвенканали!D790</f>
        <v>0</v>
      </c>
      <c r="E790" s="195">
        <f>димвенканали!E790</f>
        <v>0</v>
      </c>
      <c r="F790" s="195">
        <f t="shared" si="120"/>
        <v>174.99</v>
      </c>
      <c r="G790" s="195">
        <v>90</v>
      </c>
      <c r="H790" s="282">
        <v>90</v>
      </c>
      <c r="I790" s="209">
        <f t="shared" si="123"/>
        <v>0.03</v>
      </c>
      <c r="J790" s="209">
        <f t="shared" si="121"/>
        <v>128.4435</v>
      </c>
      <c r="K790" s="202">
        <f t="shared" si="122"/>
        <v>28.257570000000001</v>
      </c>
      <c r="L790" s="202">
        <v>54.095999999999997</v>
      </c>
      <c r="M790" s="202">
        <v>6.3059999999999992</v>
      </c>
      <c r="N790" s="202">
        <f t="shared" si="124"/>
        <v>217.10307000000003</v>
      </c>
      <c r="O790" s="217">
        <f t="shared" si="125"/>
        <v>1.2406598662780732</v>
      </c>
    </row>
    <row r="791" spans="1:15" x14ac:dyDescent="0.35">
      <c r="A791" s="216">
        <f t="shared" si="117"/>
        <v>66</v>
      </c>
      <c r="B791" s="195" t="s">
        <v>215</v>
      </c>
      <c r="C791" s="195">
        <f>димвенканали!C791</f>
        <v>4236.49</v>
      </c>
      <c r="D791" s="195">
        <f>димвенканали!D791</f>
        <v>0</v>
      </c>
      <c r="E791" s="195">
        <f>димвенканали!E791</f>
        <v>0</v>
      </c>
      <c r="F791" s="195">
        <f t="shared" si="120"/>
        <v>4236.49</v>
      </c>
      <c r="G791" s="195">
        <v>1425</v>
      </c>
      <c r="H791" s="282">
        <v>1425</v>
      </c>
      <c r="I791" s="209">
        <f t="shared" si="123"/>
        <v>0.47499999999999998</v>
      </c>
      <c r="J791" s="209">
        <f t="shared" si="121"/>
        <v>2033.6887499999998</v>
      </c>
      <c r="K791" s="202">
        <f t="shared" si="122"/>
        <v>447.41152499999998</v>
      </c>
      <c r="L791" s="202">
        <v>856.52</v>
      </c>
      <c r="M791" s="202">
        <v>99.844999999999985</v>
      </c>
      <c r="N791" s="202">
        <f t="shared" si="124"/>
        <v>3437.4652749999996</v>
      </c>
      <c r="O791" s="217">
        <f t="shared" si="125"/>
        <v>0.8113946391942386</v>
      </c>
    </row>
    <row r="792" spans="1:15" x14ac:dyDescent="0.35">
      <c r="A792" s="216">
        <f t="shared" ref="A792:A855" si="126">1+A791</f>
        <v>67</v>
      </c>
      <c r="B792" s="195" t="s">
        <v>216</v>
      </c>
      <c r="C792" s="195">
        <f>димвенканали!C792</f>
        <v>5395.1</v>
      </c>
      <c r="D792" s="195">
        <f>димвенканали!D792</f>
        <v>0</v>
      </c>
      <c r="E792" s="195">
        <f>димвенканали!E792</f>
        <v>0</v>
      </c>
      <c r="F792" s="195">
        <f t="shared" si="120"/>
        <v>5395.1</v>
      </c>
      <c r="G792" s="195">
        <v>1396</v>
      </c>
      <c r="H792" s="282">
        <v>1396</v>
      </c>
      <c r="I792" s="209">
        <f t="shared" si="123"/>
        <v>0.46533333333333332</v>
      </c>
      <c r="J792" s="209">
        <f t="shared" si="121"/>
        <v>1992.3013999999998</v>
      </c>
      <c r="K792" s="202">
        <f t="shared" si="122"/>
        <v>438.30630799999994</v>
      </c>
      <c r="L792" s="202">
        <v>839.08906666666667</v>
      </c>
      <c r="M792" s="202">
        <v>97.813066666666657</v>
      </c>
      <c r="N792" s="202">
        <f t="shared" si="124"/>
        <v>3367.5098413333326</v>
      </c>
      <c r="O792" s="217">
        <f t="shared" si="125"/>
        <v>0.62417931851741992</v>
      </c>
    </row>
    <row r="793" spans="1:15" x14ac:dyDescent="0.35">
      <c r="A793" s="216">
        <f t="shared" si="126"/>
        <v>68</v>
      </c>
      <c r="B793" s="195" t="s">
        <v>217</v>
      </c>
      <c r="C793" s="195">
        <f>димвенканали!C793</f>
        <v>4042.93</v>
      </c>
      <c r="D793" s="195">
        <f>димвенканали!D793</f>
        <v>0</v>
      </c>
      <c r="E793" s="195">
        <f>димвенканали!E793</f>
        <v>0</v>
      </c>
      <c r="F793" s="195">
        <f t="shared" si="120"/>
        <v>4042.93</v>
      </c>
      <c r="G793" s="195">
        <v>1089</v>
      </c>
      <c r="H793" s="282">
        <v>1089</v>
      </c>
      <c r="I793" s="209">
        <f t="shared" si="123"/>
        <v>0.36299999999999999</v>
      </c>
      <c r="J793" s="209">
        <f t="shared" si="121"/>
        <v>1554.16635</v>
      </c>
      <c r="K793" s="202">
        <f t="shared" si="122"/>
        <v>341.91659699999997</v>
      </c>
      <c r="L793" s="202">
        <v>654.5616</v>
      </c>
      <c r="M793" s="202">
        <v>76.302599999999998</v>
      </c>
      <c r="N793" s="202">
        <f t="shared" si="124"/>
        <v>2626.9471469999999</v>
      </c>
      <c r="O793" s="217">
        <f t="shared" si="125"/>
        <v>0.64976320317195702</v>
      </c>
    </row>
    <row r="794" spans="1:15" x14ac:dyDescent="0.35">
      <c r="A794" s="216">
        <f t="shared" si="126"/>
        <v>69</v>
      </c>
      <c r="B794" s="195" t="s">
        <v>218</v>
      </c>
      <c r="C794" s="195">
        <f>димвенканали!C794</f>
        <v>68.8</v>
      </c>
      <c r="D794" s="195">
        <f>димвенканали!D794</f>
        <v>0</v>
      </c>
      <c r="E794" s="195">
        <f>димвенканали!E794</f>
        <v>0</v>
      </c>
      <c r="F794" s="195">
        <f t="shared" si="120"/>
        <v>68.8</v>
      </c>
      <c r="G794" s="195"/>
      <c r="H794" s="282"/>
      <c r="I794" s="209">
        <f t="shared" si="123"/>
        <v>0</v>
      </c>
      <c r="J794" s="209">
        <f t="shared" si="121"/>
        <v>0</v>
      </c>
      <c r="K794" s="202">
        <f t="shared" si="122"/>
        <v>0</v>
      </c>
      <c r="L794" s="202">
        <v>0</v>
      </c>
      <c r="M794" s="202">
        <v>0</v>
      </c>
      <c r="N794" s="202">
        <f t="shared" si="124"/>
        <v>0</v>
      </c>
      <c r="O794" s="217">
        <f t="shared" si="125"/>
        <v>0</v>
      </c>
    </row>
    <row r="795" spans="1:15" x14ac:dyDescent="0.35">
      <c r="A795" s="216">
        <f t="shared" si="126"/>
        <v>70</v>
      </c>
      <c r="B795" s="195" t="s">
        <v>219</v>
      </c>
      <c r="C795" s="195">
        <f>димвенканали!C795</f>
        <v>57.6</v>
      </c>
      <c r="D795" s="195">
        <f>димвенканали!D795</f>
        <v>0</v>
      </c>
      <c r="E795" s="195">
        <f>димвенканали!E795</f>
        <v>0</v>
      </c>
      <c r="F795" s="195">
        <f t="shared" si="120"/>
        <v>57.6</v>
      </c>
      <c r="G795" s="195"/>
      <c r="H795" s="282"/>
      <c r="I795" s="209">
        <f t="shared" si="123"/>
        <v>0</v>
      </c>
      <c r="J795" s="209">
        <f t="shared" si="121"/>
        <v>0</v>
      </c>
      <c r="K795" s="202">
        <f t="shared" si="122"/>
        <v>0</v>
      </c>
      <c r="L795" s="202">
        <v>0</v>
      </c>
      <c r="M795" s="202">
        <v>0</v>
      </c>
      <c r="N795" s="202">
        <f t="shared" si="124"/>
        <v>0</v>
      </c>
      <c r="O795" s="217">
        <f t="shared" si="125"/>
        <v>0</v>
      </c>
    </row>
    <row r="796" spans="1:15" x14ac:dyDescent="0.35">
      <c r="A796" s="216">
        <f t="shared" si="126"/>
        <v>71</v>
      </c>
      <c r="B796" s="195" t="s">
        <v>220</v>
      </c>
      <c r="C796" s="195">
        <f>димвенканали!C796</f>
        <v>86.7</v>
      </c>
      <c r="D796" s="195">
        <f>димвенканали!D796</f>
        <v>0</v>
      </c>
      <c r="E796" s="195">
        <f>димвенканали!E796</f>
        <v>0</v>
      </c>
      <c r="F796" s="195">
        <f t="shared" si="120"/>
        <v>86.7</v>
      </c>
      <c r="G796" s="195"/>
      <c r="H796" s="282"/>
      <c r="I796" s="209">
        <f t="shared" si="123"/>
        <v>0</v>
      </c>
      <c r="J796" s="209">
        <f t="shared" si="121"/>
        <v>0</v>
      </c>
      <c r="K796" s="202">
        <f t="shared" si="122"/>
        <v>0</v>
      </c>
      <c r="L796" s="202">
        <v>0</v>
      </c>
      <c r="M796" s="202">
        <v>0</v>
      </c>
      <c r="N796" s="202">
        <f t="shared" si="124"/>
        <v>0</v>
      </c>
      <c r="O796" s="217">
        <f t="shared" si="125"/>
        <v>0</v>
      </c>
    </row>
    <row r="797" spans="1:15" x14ac:dyDescent="0.35">
      <c r="A797" s="216">
        <f t="shared" si="126"/>
        <v>72</v>
      </c>
      <c r="B797" s="195" t="s">
        <v>221</v>
      </c>
      <c r="C797" s="195">
        <f>димвенканали!C797</f>
        <v>118.58</v>
      </c>
      <c r="D797" s="195">
        <f>димвенканали!D797</f>
        <v>0</v>
      </c>
      <c r="E797" s="195">
        <f>димвенканали!E797</f>
        <v>0</v>
      </c>
      <c r="F797" s="195">
        <f t="shared" si="120"/>
        <v>118.58</v>
      </c>
      <c r="G797" s="195"/>
      <c r="H797" s="282"/>
      <c r="I797" s="209">
        <f t="shared" si="123"/>
        <v>0</v>
      </c>
      <c r="J797" s="209">
        <f t="shared" si="121"/>
        <v>0</v>
      </c>
      <c r="K797" s="202">
        <f t="shared" si="122"/>
        <v>0</v>
      </c>
      <c r="L797" s="202">
        <v>0</v>
      </c>
      <c r="M797" s="202">
        <v>0</v>
      </c>
      <c r="N797" s="202">
        <f t="shared" si="124"/>
        <v>0</v>
      </c>
      <c r="O797" s="217">
        <f t="shared" si="125"/>
        <v>0</v>
      </c>
    </row>
    <row r="798" spans="1:15" x14ac:dyDescent="0.35">
      <c r="A798" s="216">
        <f t="shared" si="126"/>
        <v>73</v>
      </c>
      <c r="B798" s="195" t="s">
        <v>222</v>
      </c>
      <c r="C798" s="195">
        <f>димвенканали!C798</f>
        <v>77.8</v>
      </c>
      <c r="D798" s="195">
        <f>димвенканали!D798</f>
        <v>0</v>
      </c>
      <c r="E798" s="195">
        <f>димвенканали!E798</f>
        <v>0</v>
      </c>
      <c r="F798" s="195">
        <f t="shared" si="120"/>
        <v>77.8</v>
      </c>
      <c r="G798" s="195"/>
      <c r="H798" s="282"/>
      <c r="I798" s="209">
        <f t="shared" si="123"/>
        <v>0</v>
      </c>
      <c r="J798" s="209">
        <f t="shared" si="121"/>
        <v>0</v>
      </c>
      <c r="K798" s="202">
        <f t="shared" si="122"/>
        <v>0</v>
      </c>
      <c r="L798" s="202">
        <v>0</v>
      </c>
      <c r="M798" s="202">
        <v>0</v>
      </c>
      <c r="N798" s="202">
        <f t="shared" si="124"/>
        <v>0</v>
      </c>
      <c r="O798" s="217">
        <f t="shared" si="125"/>
        <v>0</v>
      </c>
    </row>
    <row r="799" spans="1:15" x14ac:dyDescent="0.35">
      <c r="A799" s="216">
        <f t="shared" si="126"/>
        <v>74</v>
      </c>
      <c r="B799" s="195" t="s">
        <v>223</v>
      </c>
      <c r="C799" s="195">
        <f>димвенканали!C799</f>
        <v>64.5</v>
      </c>
      <c r="D799" s="195">
        <f>димвенканали!D799</f>
        <v>0</v>
      </c>
      <c r="E799" s="195">
        <f>димвенканали!E799</f>
        <v>0</v>
      </c>
      <c r="F799" s="195">
        <f t="shared" si="120"/>
        <v>64.5</v>
      </c>
      <c r="G799" s="195"/>
      <c r="H799" s="282"/>
      <c r="I799" s="209">
        <f t="shared" si="123"/>
        <v>0</v>
      </c>
      <c r="J799" s="209">
        <f t="shared" si="121"/>
        <v>0</v>
      </c>
      <c r="K799" s="202">
        <f t="shared" si="122"/>
        <v>0</v>
      </c>
      <c r="L799" s="202">
        <v>0</v>
      </c>
      <c r="M799" s="202">
        <v>0</v>
      </c>
      <c r="N799" s="202">
        <f t="shared" si="124"/>
        <v>0</v>
      </c>
      <c r="O799" s="217">
        <f t="shared" si="125"/>
        <v>0</v>
      </c>
    </row>
    <row r="800" spans="1:15" x14ac:dyDescent="0.35">
      <c r="A800" s="216">
        <f t="shared" si="126"/>
        <v>75</v>
      </c>
      <c r="B800" s="195" t="s">
        <v>224</v>
      </c>
      <c r="C800" s="195">
        <f>димвенканали!C800</f>
        <v>122.1</v>
      </c>
      <c r="D800" s="195">
        <f>димвенканали!D800</f>
        <v>0</v>
      </c>
      <c r="E800" s="195">
        <f>димвенканали!E800</f>
        <v>0</v>
      </c>
      <c r="F800" s="195">
        <f t="shared" si="120"/>
        <v>122.1</v>
      </c>
      <c r="G800" s="195"/>
      <c r="H800" s="282"/>
      <c r="I800" s="209">
        <f t="shared" si="123"/>
        <v>0</v>
      </c>
      <c r="J800" s="209">
        <f t="shared" si="121"/>
        <v>0</v>
      </c>
      <c r="K800" s="202">
        <f t="shared" si="122"/>
        <v>0</v>
      </c>
      <c r="L800" s="202">
        <v>0</v>
      </c>
      <c r="M800" s="202">
        <v>0</v>
      </c>
      <c r="N800" s="202">
        <f t="shared" si="124"/>
        <v>0</v>
      </c>
      <c r="O800" s="217">
        <f t="shared" si="125"/>
        <v>0</v>
      </c>
    </row>
    <row r="801" spans="1:15" x14ac:dyDescent="0.35">
      <c r="A801" s="216">
        <f t="shared" si="126"/>
        <v>76</v>
      </c>
      <c r="B801" s="195" t="s">
        <v>225</v>
      </c>
      <c r="C801" s="195">
        <f>димвенканали!C801</f>
        <v>321.89999999999998</v>
      </c>
      <c r="D801" s="195">
        <f>димвенканали!D801</f>
        <v>0</v>
      </c>
      <c r="E801" s="195">
        <f>димвенканали!E801</f>
        <v>0</v>
      </c>
      <c r="F801" s="195">
        <f t="shared" si="120"/>
        <v>321.89999999999998</v>
      </c>
      <c r="G801" s="195">
        <v>98</v>
      </c>
      <c r="H801" s="282">
        <v>98</v>
      </c>
      <c r="I801" s="209">
        <f t="shared" si="123"/>
        <v>3.2666666666666663E-2</v>
      </c>
      <c r="J801" s="209">
        <f t="shared" si="121"/>
        <v>139.86069999999998</v>
      </c>
      <c r="K801" s="202">
        <f t="shared" si="122"/>
        <v>30.769353999999996</v>
      </c>
      <c r="L801" s="202">
        <v>58.904533333333326</v>
      </c>
      <c r="M801" s="202">
        <v>6.866533333333332</v>
      </c>
      <c r="N801" s="202">
        <f t="shared" si="124"/>
        <v>236.40112066666663</v>
      </c>
      <c r="O801" s="217">
        <f t="shared" si="125"/>
        <v>0.73439304338821576</v>
      </c>
    </row>
    <row r="802" spans="1:15" x14ac:dyDescent="0.35">
      <c r="A802" s="216">
        <f t="shared" si="126"/>
        <v>77</v>
      </c>
      <c r="B802" s="195" t="s">
        <v>226</v>
      </c>
      <c r="C802" s="195">
        <f>димвенканали!C802</f>
        <v>131.80000000000001</v>
      </c>
      <c r="D802" s="195">
        <f>димвенканали!D802</f>
        <v>0</v>
      </c>
      <c r="E802" s="195">
        <f>димвенканали!E802</f>
        <v>0</v>
      </c>
      <c r="F802" s="195">
        <f t="shared" si="120"/>
        <v>131.80000000000001</v>
      </c>
      <c r="G802" s="195">
        <v>73</v>
      </c>
      <c r="H802" s="282">
        <v>73</v>
      </c>
      <c r="I802" s="209">
        <f t="shared" si="123"/>
        <v>2.4333333333333332E-2</v>
      </c>
      <c r="J802" s="209">
        <f t="shared" si="121"/>
        <v>104.18194999999999</v>
      </c>
      <c r="K802" s="202">
        <f t="shared" si="122"/>
        <v>22.920028999999996</v>
      </c>
      <c r="L802" s="202">
        <v>43.877866666666669</v>
      </c>
      <c r="M802" s="202">
        <v>5.114866666666666</v>
      </c>
      <c r="N802" s="202">
        <f t="shared" si="124"/>
        <v>176.09471233333332</v>
      </c>
      <c r="O802" s="217">
        <f t="shared" si="125"/>
        <v>1.3360752073849265</v>
      </c>
    </row>
    <row r="803" spans="1:15" x14ac:dyDescent="0.35">
      <c r="A803" s="216">
        <f t="shared" si="126"/>
        <v>78</v>
      </c>
      <c r="B803" s="195" t="s">
        <v>227</v>
      </c>
      <c r="C803" s="195">
        <f>димвенканали!C803</f>
        <v>266.8</v>
      </c>
      <c r="D803" s="195">
        <f>димвенканали!D803</f>
        <v>0</v>
      </c>
      <c r="E803" s="195">
        <f>димвенканали!E803</f>
        <v>0</v>
      </c>
      <c r="F803" s="195">
        <f t="shared" si="120"/>
        <v>266.8</v>
      </c>
      <c r="G803" s="195">
        <v>98</v>
      </c>
      <c r="H803" s="282">
        <v>98</v>
      </c>
      <c r="I803" s="209">
        <f t="shared" si="123"/>
        <v>3.2666666666666663E-2</v>
      </c>
      <c r="J803" s="209">
        <f t="shared" si="121"/>
        <v>139.86069999999998</v>
      </c>
      <c r="K803" s="202">
        <f t="shared" si="122"/>
        <v>30.769353999999996</v>
      </c>
      <c r="L803" s="202">
        <v>58.904533333333326</v>
      </c>
      <c r="M803" s="202">
        <v>6.866533333333332</v>
      </c>
      <c r="N803" s="202">
        <f t="shared" si="124"/>
        <v>236.40112066666663</v>
      </c>
      <c r="O803" s="217">
        <f t="shared" si="125"/>
        <v>0.88606117191404277</v>
      </c>
    </row>
    <row r="804" spans="1:15" x14ac:dyDescent="0.35">
      <c r="A804" s="216">
        <f t="shared" si="126"/>
        <v>79</v>
      </c>
      <c r="B804" s="195" t="s">
        <v>228</v>
      </c>
      <c r="C804" s="195">
        <f>димвенканали!C804</f>
        <v>309.60000000000002</v>
      </c>
      <c r="D804" s="195">
        <f>димвенканали!D804</f>
        <v>0</v>
      </c>
      <c r="E804" s="195">
        <f>димвенканали!E804</f>
        <v>0</v>
      </c>
      <c r="F804" s="195">
        <f t="shared" ref="F804:F847" si="127">C804+D804+E804</f>
        <v>309.60000000000002</v>
      </c>
      <c r="G804" s="195">
        <v>97</v>
      </c>
      <c r="H804" s="282">
        <v>97</v>
      </c>
      <c r="I804" s="209">
        <f t="shared" si="123"/>
        <v>3.2333333333333332E-2</v>
      </c>
      <c r="J804" s="209">
        <f t="shared" si="121"/>
        <v>138.43355</v>
      </c>
      <c r="K804" s="202">
        <f t="shared" si="122"/>
        <v>30.455380999999999</v>
      </c>
      <c r="L804" s="202">
        <v>58.303466666666665</v>
      </c>
      <c r="M804" s="202">
        <v>6.7964666666666664</v>
      </c>
      <c r="N804" s="202">
        <f t="shared" si="124"/>
        <v>233.98886433333331</v>
      </c>
      <c r="O804" s="217">
        <f t="shared" si="125"/>
        <v>0.75577798557278197</v>
      </c>
    </row>
    <row r="805" spans="1:15" x14ac:dyDescent="0.35">
      <c r="A805" s="216">
        <f t="shared" si="126"/>
        <v>80</v>
      </c>
      <c r="B805" s="195" t="s">
        <v>229</v>
      </c>
      <c r="C805" s="195">
        <f>димвенканали!C805</f>
        <v>339.5</v>
      </c>
      <c r="D805" s="195">
        <f>димвенканали!D805</f>
        <v>0</v>
      </c>
      <c r="E805" s="195">
        <f>димвенканали!E805</f>
        <v>0</v>
      </c>
      <c r="F805" s="195">
        <f t="shared" si="127"/>
        <v>339.5</v>
      </c>
      <c r="G805" s="195">
        <v>98</v>
      </c>
      <c r="H805" s="282">
        <v>98</v>
      </c>
      <c r="I805" s="209">
        <f t="shared" si="123"/>
        <v>3.2666666666666663E-2</v>
      </c>
      <c r="J805" s="209">
        <f t="shared" si="121"/>
        <v>139.86069999999998</v>
      </c>
      <c r="K805" s="202">
        <f t="shared" si="122"/>
        <v>30.769353999999996</v>
      </c>
      <c r="L805" s="202">
        <v>58.904533333333326</v>
      </c>
      <c r="M805" s="202">
        <v>6.866533333333332</v>
      </c>
      <c r="N805" s="202">
        <f t="shared" si="124"/>
        <v>236.40112066666663</v>
      </c>
      <c r="O805" s="217">
        <f t="shared" si="125"/>
        <v>0.69632141580756002</v>
      </c>
    </row>
    <row r="806" spans="1:15" x14ac:dyDescent="0.35">
      <c r="A806" s="216">
        <f t="shared" si="126"/>
        <v>81</v>
      </c>
      <c r="B806" s="195" t="s">
        <v>230</v>
      </c>
      <c r="C806" s="195">
        <f>димвенканали!C806</f>
        <v>1490.07</v>
      </c>
      <c r="D806" s="195">
        <f>димвенканали!D806</f>
        <v>0</v>
      </c>
      <c r="E806" s="195">
        <f>димвенканали!E806</f>
        <v>0</v>
      </c>
      <c r="F806" s="195">
        <f t="shared" si="127"/>
        <v>1490.07</v>
      </c>
      <c r="G806" s="195">
        <v>585</v>
      </c>
      <c r="H806" s="282">
        <v>585</v>
      </c>
      <c r="I806" s="209">
        <f t="shared" si="123"/>
        <v>0.19500000000000001</v>
      </c>
      <c r="J806" s="209">
        <f t="shared" si="121"/>
        <v>834.88274999999999</v>
      </c>
      <c r="K806" s="202">
        <f t="shared" si="122"/>
        <v>183.674205</v>
      </c>
      <c r="L806" s="202">
        <v>351.62400000000002</v>
      </c>
      <c r="M806" s="202">
        <v>40.989000000000004</v>
      </c>
      <c r="N806" s="202">
        <f t="shared" si="124"/>
        <v>1411.1699550000001</v>
      </c>
      <c r="O806" s="217">
        <f t="shared" si="125"/>
        <v>0.94704943727475899</v>
      </c>
    </row>
    <row r="807" spans="1:15" x14ac:dyDescent="0.35">
      <c r="A807" s="216">
        <f t="shared" si="126"/>
        <v>82</v>
      </c>
      <c r="B807" s="195" t="s">
        <v>231</v>
      </c>
      <c r="C807" s="195">
        <f>димвенканали!C807</f>
        <v>1153.5999999999999</v>
      </c>
      <c r="D807" s="195">
        <f>димвенканали!D807</f>
        <v>0</v>
      </c>
      <c r="E807" s="195">
        <f>димвенканали!E807</f>
        <v>0</v>
      </c>
      <c r="F807" s="195">
        <f t="shared" si="127"/>
        <v>1153.5999999999999</v>
      </c>
      <c r="G807" s="195">
        <v>565</v>
      </c>
      <c r="H807" s="282">
        <v>565</v>
      </c>
      <c r="I807" s="209">
        <f t="shared" si="123"/>
        <v>0.18833333333333332</v>
      </c>
      <c r="J807" s="209">
        <f t="shared" si="121"/>
        <v>806.33974999999998</v>
      </c>
      <c r="K807" s="202">
        <f t="shared" si="122"/>
        <v>177.394745</v>
      </c>
      <c r="L807" s="202">
        <v>339.60266666666661</v>
      </c>
      <c r="M807" s="202">
        <v>39.587666666666664</v>
      </c>
      <c r="N807" s="202">
        <f t="shared" si="124"/>
        <v>1362.9248283333332</v>
      </c>
      <c r="O807" s="217">
        <f t="shared" si="125"/>
        <v>1.1814535613153028</v>
      </c>
    </row>
    <row r="808" spans="1:15" x14ac:dyDescent="0.35">
      <c r="A808" s="216">
        <f t="shared" si="126"/>
        <v>83</v>
      </c>
      <c r="B808" s="195" t="s">
        <v>232</v>
      </c>
      <c r="C808" s="195">
        <f>димвенканали!C808</f>
        <v>337.9</v>
      </c>
      <c r="D808" s="195">
        <f>димвенканали!D808</f>
        <v>0</v>
      </c>
      <c r="E808" s="195">
        <f>димвенканали!E808</f>
        <v>0</v>
      </c>
      <c r="F808" s="195">
        <f t="shared" si="127"/>
        <v>337.9</v>
      </c>
      <c r="G808" s="195">
        <v>99</v>
      </c>
      <c r="H808" s="282">
        <v>99</v>
      </c>
      <c r="I808" s="209">
        <f t="shared" si="123"/>
        <v>3.3000000000000002E-2</v>
      </c>
      <c r="J808" s="209">
        <f t="shared" si="121"/>
        <v>141.28784999999999</v>
      </c>
      <c r="K808" s="202">
        <f t="shared" si="122"/>
        <v>31.083326999999997</v>
      </c>
      <c r="L808" s="202">
        <v>59.505600000000008</v>
      </c>
      <c r="M808" s="202">
        <v>6.9366000000000003</v>
      </c>
      <c r="N808" s="202">
        <f t="shared" si="124"/>
        <v>238.813377</v>
      </c>
      <c r="O808" s="217">
        <f t="shared" si="125"/>
        <v>0.70675755253033445</v>
      </c>
    </row>
    <row r="809" spans="1:15" x14ac:dyDescent="0.35">
      <c r="A809" s="216">
        <f t="shared" si="126"/>
        <v>84</v>
      </c>
      <c r="B809" s="195" t="s">
        <v>233</v>
      </c>
      <c r="C809" s="195">
        <f>димвенканали!C809</f>
        <v>376.7</v>
      </c>
      <c r="D809" s="195">
        <f>димвенканали!D809</f>
        <v>0</v>
      </c>
      <c r="E809" s="195">
        <f>димвенканали!E809</f>
        <v>0</v>
      </c>
      <c r="F809" s="195">
        <f t="shared" si="127"/>
        <v>376.7</v>
      </c>
      <c r="G809" s="195">
        <v>98</v>
      </c>
      <c r="H809" s="282">
        <v>98</v>
      </c>
      <c r="I809" s="209">
        <f t="shared" si="123"/>
        <v>3.2666666666666663E-2</v>
      </c>
      <c r="J809" s="209">
        <f t="shared" si="121"/>
        <v>139.86069999999998</v>
      </c>
      <c r="K809" s="202">
        <f t="shared" si="122"/>
        <v>30.769353999999996</v>
      </c>
      <c r="L809" s="202">
        <v>58.904533333333326</v>
      </c>
      <c r="M809" s="202">
        <v>6.866533333333332</v>
      </c>
      <c r="N809" s="202">
        <f t="shared" si="124"/>
        <v>236.40112066666663</v>
      </c>
      <c r="O809" s="217">
        <f t="shared" si="125"/>
        <v>0.62755805857888669</v>
      </c>
    </row>
    <row r="810" spans="1:15" x14ac:dyDescent="0.35">
      <c r="A810" s="216">
        <f t="shared" si="126"/>
        <v>85</v>
      </c>
      <c r="B810" s="195" t="s">
        <v>234</v>
      </c>
      <c r="C810" s="195">
        <f>димвенканали!C810</f>
        <v>331.2</v>
      </c>
      <c r="D810" s="195">
        <f>димвенканали!D810</f>
        <v>0</v>
      </c>
      <c r="E810" s="195">
        <f>димвенканали!E810</f>
        <v>0</v>
      </c>
      <c r="F810" s="195">
        <f t="shared" si="127"/>
        <v>331.2</v>
      </c>
      <c r="G810" s="195">
        <v>98</v>
      </c>
      <c r="H810" s="282">
        <v>98</v>
      </c>
      <c r="I810" s="209">
        <f t="shared" si="123"/>
        <v>3.2666666666666663E-2</v>
      </c>
      <c r="J810" s="209">
        <f t="shared" si="121"/>
        <v>139.86069999999998</v>
      </c>
      <c r="K810" s="202">
        <f t="shared" si="122"/>
        <v>30.769353999999996</v>
      </c>
      <c r="L810" s="202">
        <v>58.904533333333326</v>
      </c>
      <c r="M810" s="202">
        <v>6.866533333333332</v>
      </c>
      <c r="N810" s="202">
        <f t="shared" si="124"/>
        <v>236.40112066666663</v>
      </c>
      <c r="O810" s="217">
        <f t="shared" si="125"/>
        <v>0.71377149959742336</v>
      </c>
    </row>
    <row r="811" spans="1:15" x14ac:dyDescent="0.35">
      <c r="A811" s="216">
        <f t="shared" si="126"/>
        <v>86</v>
      </c>
      <c r="B811" s="195" t="s">
        <v>235</v>
      </c>
      <c r="C811" s="195">
        <f>димвенканали!C811</f>
        <v>4543.6099999999997</v>
      </c>
      <c r="D811" s="195">
        <f>димвенканали!D811</f>
        <v>0</v>
      </c>
      <c r="E811" s="195">
        <f>димвенканали!E811</f>
        <v>0</v>
      </c>
      <c r="F811" s="195">
        <f t="shared" si="127"/>
        <v>4543.6099999999997</v>
      </c>
      <c r="G811" s="195">
        <v>1660</v>
      </c>
      <c r="H811" s="282">
        <v>1660</v>
      </c>
      <c r="I811" s="209">
        <f t="shared" si="123"/>
        <v>0.55333333333333334</v>
      </c>
      <c r="J811" s="209">
        <f t="shared" si="121"/>
        <v>2369.069</v>
      </c>
      <c r="K811" s="202">
        <f t="shared" si="122"/>
        <v>521.19518000000005</v>
      </c>
      <c r="L811" s="202">
        <v>997.77066666666667</v>
      </c>
      <c r="M811" s="202">
        <v>116.31066666666668</v>
      </c>
      <c r="N811" s="202">
        <f t="shared" si="124"/>
        <v>4004.3455133333337</v>
      </c>
      <c r="O811" s="217">
        <f t="shared" si="125"/>
        <v>0.8813136500125085</v>
      </c>
    </row>
    <row r="812" spans="1:15" x14ac:dyDescent="0.35">
      <c r="A812" s="216">
        <f t="shared" si="126"/>
        <v>87</v>
      </c>
      <c r="B812" s="195" t="s">
        <v>236</v>
      </c>
      <c r="C812" s="195">
        <f>димвенканали!C812</f>
        <v>4442.1000000000004</v>
      </c>
      <c r="D812" s="195">
        <f>димвенканали!D812</f>
        <v>0</v>
      </c>
      <c r="E812" s="195">
        <f>димвенканали!E812</f>
        <v>0</v>
      </c>
      <c r="F812" s="195">
        <f t="shared" si="127"/>
        <v>4442.1000000000004</v>
      </c>
      <c r="G812" s="195">
        <v>1656</v>
      </c>
      <c r="H812" s="282">
        <v>1656</v>
      </c>
      <c r="I812" s="209">
        <f t="shared" si="123"/>
        <v>0.55200000000000005</v>
      </c>
      <c r="J812" s="209">
        <f t="shared" si="121"/>
        <v>2363.3604</v>
      </c>
      <c r="K812" s="202">
        <f t="shared" si="122"/>
        <v>519.93928800000003</v>
      </c>
      <c r="L812" s="202">
        <v>995.3664</v>
      </c>
      <c r="M812" s="202">
        <v>116.0304</v>
      </c>
      <c r="N812" s="202">
        <f t="shared" si="124"/>
        <v>3994.696488</v>
      </c>
      <c r="O812" s="217">
        <f t="shared" si="125"/>
        <v>0.89928108057000056</v>
      </c>
    </row>
    <row r="813" spans="1:15" x14ac:dyDescent="0.35">
      <c r="A813" s="216">
        <f t="shared" si="126"/>
        <v>88</v>
      </c>
      <c r="B813" s="195" t="s">
        <v>237</v>
      </c>
      <c r="C813" s="195">
        <f>димвенканали!C813</f>
        <v>2681.07</v>
      </c>
      <c r="D813" s="195">
        <f>димвенканали!D813</f>
        <v>1283.7</v>
      </c>
      <c r="E813" s="195">
        <f>димвенканали!E813</f>
        <v>0</v>
      </c>
      <c r="F813" s="195">
        <f t="shared" si="127"/>
        <v>3964.7700000000004</v>
      </c>
      <c r="G813" s="195">
        <v>1267</v>
      </c>
      <c r="H813" s="282">
        <v>1267</v>
      </c>
      <c r="I813" s="209">
        <f t="shared" si="123"/>
        <v>0.42233333333333334</v>
      </c>
      <c r="J813" s="209">
        <f t="shared" si="121"/>
        <v>1808.1990499999999</v>
      </c>
      <c r="K813" s="202">
        <f t="shared" si="122"/>
        <v>397.80379099999999</v>
      </c>
      <c r="L813" s="202">
        <v>761.55146666666667</v>
      </c>
      <c r="M813" s="202">
        <v>88.774466666666655</v>
      </c>
      <c r="N813" s="202">
        <f t="shared" si="124"/>
        <v>3056.3287743333335</v>
      </c>
      <c r="O813" s="217">
        <f t="shared" si="125"/>
        <v>0.77087164560197263</v>
      </c>
    </row>
    <row r="814" spans="1:15" x14ac:dyDescent="0.35">
      <c r="A814" s="216">
        <f t="shared" si="126"/>
        <v>89</v>
      </c>
      <c r="B814" s="195" t="s">
        <v>238</v>
      </c>
      <c r="C814" s="195">
        <f>димвенканали!C814</f>
        <v>4513.9799999999996</v>
      </c>
      <c r="D814" s="195">
        <f>димвенканали!D814</f>
        <v>0</v>
      </c>
      <c r="E814" s="195">
        <f>димвенканали!E814</f>
        <v>0</v>
      </c>
      <c r="F814" s="195">
        <f t="shared" si="127"/>
        <v>4513.9799999999996</v>
      </c>
      <c r="G814" s="195">
        <v>1659</v>
      </c>
      <c r="H814" s="282">
        <v>1659</v>
      </c>
      <c r="I814" s="209">
        <f t="shared" si="123"/>
        <v>0.55300000000000005</v>
      </c>
      <c r="J814" s="209">
        <f t="shared" si="121"/>
        <v>2367.64185</v>
      </c>
      <c r="K814" s="202">
        <f t="shared" si="122"/>
        <v>520.88120700000002</v>
      </c>
      <c r="L814" s="202">
        <v>997.16960000000006</v>
      </c>
      <c r="M814" s="202">
        <v>116.2406</v>
      </c>
      <c r="N814" s="202">
        <f t="shared" si="124"/>
        <v>4001.9332570000001</v>
      </c>
      <c r="O814" s="217">
        <f t="shared" si="125"/>
        <v>0.88656424197714667</v>
      </c>
    </row>
    <row r="815" spans="1:15" x14ac:dyDescent="0.35">
      <c r="A815" s="216">
        <f t="shared" si="126"/>
        <v>90</v>
      </c>
      <c r="B815" s="195" t="s">
        <v>239</v>
      </c>
      <c r="C815" s="195">
        <f>димвенканали!C815</f>
        <v>6160.06</v>
      </c>
      <c r="D815" s="195">
        <f>димвенканали!D815</f>
        <v>98.8</v>
      </c>
      <c r="E815" s="195">
        <f>димвенканали!E815</f>
        <v>0</v>
      </c>
      <c r="F815" s="195">
        <f t="shared" si="127"/>
        <v>6258.8600000000006</v>
      </c>
      <c r="G815" s="195">
        <v>1923</v>
      </c>
      <c r="H815" s="282">
        <v>1923</v>
      </c>
      <c r="I815" s="209">
        <f t="shared" si="123"/>
        <v>0.64100000000000001</v>
      </c>
      <c r="J815" s="209">
        <f t="shared" si="121"/>
        <v>2744.4094500000001</v>
      </c>
      <c r="K815" s="202">
        <f t="shared" si="122"/>
        <v>603.77007900000001</v>
      </c>
      <c r="L815" s="202">
        <v>1155.8512000000001</v>
      </c>
      <c r="M815" s="202">
        <v>134.73820000000001</v>
      </c>
      <c r="N815" s="202">
        <f t="shared" si="124"/>
        <v>4638.7689289999998</v>
      </c>
      <c r="O815" s="217">
        <f t="shared" si="125"/>
        <v>0.74115237103881526</v>
      </c>
    </row>
    <row r="816" spans="1:15" x14ac:dyDescent="0.35">
      <c r="A816" s="216">
        <f t="shared" si="126"/>
        <v>91</v>
      </c>
      <c r="B816" s="195" t="s">
        <v>240</v>
      </c>
      <c r="C816" s="195">
        <f>димвенканали!C816</f>
        <v>2230.3000000000002</v>
      </c>
      <c r="D816" s="195">
        <f>димвенканали!D816</f>
        <v>0</v>
      </c>
      <c r="E816" s="195">
        <f>димвенканали!E816</f>
        <v>0</v>
      </c>
      <c r="F816" s="195">
        <f t="shared" si="127"/>
        <v>2230.3000000000002</v>
      </c>
      <c r="G816" s="195">
        <v>980</v>
      </c>
      <c r="H816" s="282">
        <v>980</v>
      </c>
      <c r="I816" s="209">
        <f t="shared" si="123"/>
        <v>0.32666666666666666</v>
      </c>
      <c r="J816" s="209">
        <f t="shared" si="121"/>
        <v>1398.607</v>
      </c>
      <c r="K816" s="202">
        <f t="shared" si="122"/>
        <v>307.69353999999998</v>
      </c>
      <c r="L816" s="202">
        <v>589.04533333333325</v>
      </c>
      <c r="M816" s="202">
        <v>68.665333333333336</v>
      </c>
      <c r="N816" s="202">
        <f t="shared" si="124"/>
        <v>2364.0112066666666</v>
      </c>
      <c r="O816" s="217">
        <f t="shared" si="125"/>
        <v>1.0599521170545068</v>
      </c>
    </row>
    <row r="817" spans="1:15" x14ac:dyDescent="0.35">
      <c r="A817" s="216">
        <f t="shared" si="126"/>
        <v>92</v>
      </c>
      <c r="B817" s="195" t="s">
        <v>241</v>
      </c>
      <c r="C817" s="195">
        <f>димвенканали!C817</f>
        <v>3177.46</v>
      </c>
      <c r="D817" s="195">
        <f>димвенканали!D817</f>
        <v>0</v>
      </c>
      <c r="E817" s="195">
        <f>димвенканали!E817</f>
        <v>0</v>
      </c>
      <c r="F817" s="195">
        <f t="shared" si="127"/>
        <v>3177.46</v>
      </c>
      <c r="G817" s="195">
        <v>1319</v>
      </c>
      <c r="H817" s="282">
        <v>1319</v>
      </c>
      <c r="I817" s="209">
        <f t="shared" si="123"/>
        <v>0.43966666666666665</v>
      </c>
      <c r="J817" s="209">
        <f t="shared" si="121"/>
        <v>1882.4108499999998</v>
      </c>
      <c r="K817" s="202">
        <f t="shared" si="122"/>
        <v>414.13038699999993</v>
      </c>
      <c r="L817" s="202">
        <v>792.80693333333329</v>
      </c>
      <c r="M817" s="202">
        <v>92.417933333333323</v>
      </c>
      <c r="N817" s="202">
        <f t="shared" si="124"/>
        <v>3181.7661036666659</v>
      </c>
      <c r="O817" s="217">
        <f t="shared" si="125"/>
        <v>1.0013552031077231</v>
      </c>
    </row>
    <row r="818" spans="1:15" x14ac:dyDescent="0.35">
      <c r="A818" s="216">
        <f t="shared" si="126"/>
        <v>93</v>
      </c>
      <c r="B818" s="195" t="s">
        <v>242</v>
      </c>
      <c r="C818" s="195">
        <f>димвенканали!C818</f>
        <v>6153.96</v>
      </c>
      <c r="D818" s="195">
        <f>димвенканали!D818</f>
        <v>0</v>
      </c>
      <c r="E818" s="195">
        <f>димвенканали!E818</f>
        <v>0</v>
      </c>
      <c r="F818" s="195">
        <f t="shared" si="127"/>
        <v>6153.96</v>
      </c>
      <c r="G818" s="195">
        <v>1906</v>
      </c>
      <c r="H818" s="282">
        <v>1906</v>
      </c>
      <c r="I818" s="209">
        <f t="shared" si="123"/>
        <v>0.63533333333333331</v>
      </c>
      <c r="J818" s="209">
        <f t="shared" si="121"/>
        <v>2720.1478999999999</v>
      </c>
      <c r="K818" s="202">
        <f t="shared" si="122"/>
        <v>598.43253800000002</v>
      </c>
      <c r="L818" s="202">
        <v>1145.6330666666665</v>
      </c>
      <c r="M818" s="202">
        <v>133.54706666666664</v>
      </c>
      <c r="N818" s="202">
        <f t="shared" ref="N818:N849" si="128">J818+K818+L818+M818</f>
        <v>4597.7605713333332</v>
      </c>
      <c r="O818" s="217">
        <f t="shared" ref="O818:O849" si="129">N818/F818</f>
        <v>0.74712227107965168</v>
      </c>
    </row>
    <row r="819" spans="1:15" x14ac:dyDescent="0.35">
      <c r="A819" s="216">
        <f t="shared" si="126"/>
        <v>94</v>
      </c>
      <c r="B819" s="195" t="s">
        <v>243</v>
      </c>
      <c r="C819" s="195">
        <f>димвенканали!C819</f>
        <v>4767.16</v>
      </c>
      <c r="D819" s="195">
        <f>димвенканали!D819</f>
        <v>0</v>
      </c>
      <c r="E819" s="195">
        <f>димвенканали!E819</f>
        <v>0</v>
      </c>
      <c r="F819" s="195">
        <f t="shared" si="127"/>
        <v>4767.16</v>
      </c>
      <c r="G819" s="195">
        <v>1524</v>
      </c>
      <c r="H819" s="282">
        <v>1524</v>
      </c>
      <c r="I819" s="209">
        <f t="shared" si="123"/>
        <v>0.50800000000000001</v>
      </c>
      <c r="J819" s="209">
        <f t="shared" si="121"/>
        <v>2174.9766</v>
      </c>
      <c r="K819" s="202">
        <f t="shared" si="122"/>
        <v>478.49485199999998</v>
      </c>
      <c r="L819" s="202">
        <v>916.02560000000005</v>
      </c>
      <c r="M819" s="202">
        <v>106.7816</v>
      </c>
      <c r="N819" s="202">
        <f t="shared" si="128"/>
        <v>3676.2786519999995</v>
      </c>
      <c r="O819" s="217">
        <f t="shared" si="129"/>
        <v>0.77116745651498997</v>
      </c>
    </row>
    <row r="820" spans="1:15" x14ac:dyDescent="0.35">
      <c r="A820" s="216">
        <f t="shared" si="126"/>
        <v>95</v>
      </c>
      <c r="B820" s="195" t="s">
        <v>244</v>
      </c>
      <c r="C820" s="195">
        <f>димвенканали!C820</f>
        <v>5138.5</v>
      </c>
      <c r="D820" s="195">
        <f>димвенканали!D820</f>
        <v>0</v>
      </c>
      <c r="E820" s="195">
        <f>димвенканали!E820</f>
        <v>51.8</v>
      </c>
      <c r="F820" s="195">
        <f t="shared" si="127"/>
        <v>5190.3</v>
      </c>
      <c r="G820" s="195">
        <v>2045</v>
      </c>
      <c r="H820" s="282">
        <v>2045</v>
      </c>
      <c r="I820" s="209">
        <f t="shared" si="123"/>
        <v>0.68166666666666664</v>
      </c>
      <c r="J820" s="209">
        <f t="shared" si="121"/>
        <v>2918.5217499999999</v>
      </c>
      <c r="K820" s="202">
        <f t="shared" si="122"/>
        <v>642.07478500000002</v>
      </c>
      <c r="L820" s="202">
        <v>1229.1813333333332</v>
      </c>
      <c r="M820" s="202">
        <v>143.28633333333332</v>
      </c>
      <c r="N820" s="202">
        <f t="shared" si="128"/>
        <v>4933.0642016666661</v>
      </c>
      <c r="O820" s="217">
        <f t="shared" si="129"/>
        <v>0.95043912715385737</v>
      </c>
    </row>
    <row r="821" spans="1:15" x14ac:dyDescent="0.35">
      <c r="A821" s="216">
        <f t="shared" si="126"/>
        <v>96</v>
      </c>
      <c r="B821" s="195" t="s">
        <v>245</v>
      </c>
      <c r="C821" s="195">
        <f>димвенканали!C821</f>
        <v>2683</v>
      </c>
      <c r="D821" s="195">
        <f>димвенканали!D821</f>
        <v>0</v>
      </c>
      <c r="E821" s="195">
        <f>димвенканали!E821</f>
        <v>0</v>
      </c>
      <c r="F821" s="195">
        <f t="shared" si="127"/>
        <v>2683</v>
      </c>
      <c r="G821" s="195">
        <v>875</v>
      </c>
      <c r="H821" s="282">
        <v>875</v>
      </c>
      <c r="I821" s="209">
        <f t="shared" si="123"/>
        <v>0.29166666666666669</v>
      </c>
      <c r="J821" s="209">
        <f t="shared" ref="J821:J861" si="130">I821*$J$2</f>
        <v>1248.7562500000001</v>
      </c>
      <c r="K821" s="202">
        <f t="shared" si="122"/>
        <v>274.72637500000002</v>
      </c>
      <c r="L821" s="202">
        <v>525.93333333333339</v>
      </c>
      <c r="M821" s="202">
        <v>61.308333333333337</v>
      </c>
      <c r="N821" s="202">
        <f t="shared" si="128"/>
        <v>2110.7242916666669</v>
      </c>
      <c r="O821" s="217">
        <f t="shared" si="129"/>
        <v>0.78670305317430744</v>
      </c>
    </row>
    <row r="822" spans="1:15" x14ac:dyDescent="0.35">
      <c r="A822" s="216">
        <f t="shared" si="126"/>
        <v>97</v>
      </c>
      <c r="B822" s="195" t="s">
        <v>246</v>
      </c>
      <c r="C822" s="195">
        <f>димвенканали!C822</f>
        <v>3593.8</v>
      </c>
      <c r="D822" s="195">
        <f>димвенканали!D822</f>
        <v>0</v>
      </c>
      <c r="E822" s="195">
        <f>димвенканали!E822</f>
        <v>0</v>
      </c>
      <c r="F822" s="195">
        <f t="shared" si="127"/>
        <v>3593.8</v>
      </c>
      <c r="G822" s="195">
        <v>1420</v>
      </c>
      <c r="H822" s="282">
        <v>1420</v>
      </c>
      <c r="I822" s="209">
        <f t="shared" si="123"/>
        <v>0.47333333333333333</v>
      </c>
      <c r="J822" s="209">
        <f t="shared" si="130"/>
        <v>2026.5529999999999</v>
      </c>
      <c r="K822" s="202">
        <f t="shared" ref="K822:K873" si="131">J822*0.22</f>
        <v>445.84165999999999</v>
      </c>
      <c r="L822" s="202">
        <v>853.51466666666659</v>
      </c>
      <c r="M822" s="202">
        <v>99.49466666666666</v>
      </c>
      <c r="N822" s="202">
        <f t="shared" si="128"/>
        <v>3425.4039933333329</v>
      </c>
      <c r="O822" s="217">
        <f t="shared" si="129"/>
        <v>0.95314263268221178</v>
      </c>
    </row>
    <row r="823" spans="1:15" x14ac:dyDescent="0.35">
      <c r="A823" s="216">
        <f t="shared" si="126"/>
        <v>98</v>
      </c>
      <c r="B823" s="195" t="s">
        <v>247</v>
      </c>
      <c r="C823" s="195">
        <f>димвенканали!C823</f>
        <v>6136.78</v>
      </c>
      <c r="D823" s="195">
        <f>димвенканали!D823</f>
        <v>0</v>
      </c>
      <c r="E823" s="195">
        <f>димвенканали!E823</f>
        <v>0</v>
      </c>
      <c r="F823" s="195">
        <f t="shared" si="127"/>
        <v>6136.78</v>
      </c>
      <c r="G823" s="195">
        <v>1327.2</v>
      </c>
      <c r="H823" s="282">
        <v>1327.2</v>
      </c>
      <c r="I823" s="209">
        <f t="shared" si="123"/>
        <v>0.44240000000000002</v>
      </c>
      <c r="J823" s="209">
        <f t="shared" si="130"/>
        <v>1894.11348</v>
      </c>
      <c r="K823" s="202">
        <f t="shared" si="131"/>
        <v>416.70496559999998</v>
      </c>
      <c r="L823" s="202">
        <v>797.73568000000012</v>
      </c>
      <c r="M823" s="202">
        <v>92.99248</v>
      </c>
      <c r="N823" s="202">
        <f t="shared" si="128"/>
        <v>3201.5466056</v>
      </c>
      <c r="O823" s="217">
        <f t="shared" si="129"/>
        <v>0.52169812272885785</v>
      </c>
    </row>
    <row r="824" spans="1:15" x14ac:dyDescent="0.35">
      <c r="A824" s="216">
        <f t="shared" si="126"/>
        <v>99</v>
      </c>
      <c r="B824" s="195" t="s">
        <v>248</v>
      </c>
      <c r="C824" s="195">
        <f>димвенканали!C824</f>
        <v>4533.76</v>
      </c>
      <c r="D824" s="195">
        <f>димвенканали!D824</f>
        <v>0</v>
      </c>
      <c r="E824" s="195">
        <f>димвенканали!E824</f>
        <v>104</v>
      </c>
      <c r="F824" s="195">
        <f t="shared" si="127"/>
        <v>4637.76</v>
      </c>
      <c r="G824" s="195">
        <v>1651</v>
      </c>
      <c r="H824" s="282">
        <v>1651</v>
      </c>
      <c r="I824" s="209">
        <f t="shared" si="123"/>
        <v>0.55033333333333334</v>
      </c>
      <c r="J824" s="209">
        <f t="shared" si="130"/>
        <v>2356.2246500000001</v>
      </c>
      <c r="K824" s="202">
        <f t="shared" si="131"/>
        <v>518.36942299999998</v>
      </c>
      <c r="L824" s="202">
        <v>992.36106666666672</v>
      </c>
      <c r="M824" s="202">
        <v>115.68006666666668</v>
      </c>
      <c r="N824" s="202">
        <f t="shared" si="128"/>
        <v>3982.6352063333338</v>
      </c>
      <c r="O824" s="217">
        <f t="shared" si="129"/>
        <v>0.85874111776662299</v>
      </c>
    </row>
    <row r="825" spans="1:15" x14ac:dyDescent="0.35">
      <c r="A825" s="216">
        <f t="shared" si="126"/>
        <v>100</v>
      </c>
      <c r="B825" s="195" t="s">
        <v>249</v>
      </c>
      <c r="C825" s="195">
        <f>димвенканали!C825</f>
        <v>3949.68</v>
      </c>
      <c r="D825" s="195">
        <f>димвенканали!D825</f>
        <v>0</v>
      </c>
      <c r="E825" s="195">
        <f>димвенканали!E825</f>
        <v>0</v>
      </c>
      <c r="F825" s="195">
        <f t="shared" si="127"/>
        <v>3949.68</v>
      </c>
      <c r="G825" s="195">
        <v>1020.3</v>
      </c>
      <c r="H825" s="282">
        <v>1020.3</v>
      </c>
      <c r="I825" s="209">
        <f t="shared" si="123"/>
        <v>0.34009999999999996</v>
      </c>
      <c r="J825" s="209">
        <f t="shared" si="130"/>
        <v>1456.1211449999998</v>
      </c>
      <c r="K825" s="202">
        <f t="shared" si="131"/>
        <v>320.34665189999998</v>
      </c>
      <c r="L825" s="202">
        <v>613.2683199999999</v>
      </c>
      <c r="M825" s="202">
        <v>71.489019999999982</v>
      </c>
      <c r="N825" s="202">
        <f t="shared" si="128"/>
        <v>2461.2251368999996</v>
      </c>
      <c r="O825" s="217">
        <f t="shared" si="129"/>
        <v>0.62314545403678268</v>
      </c>
    </row>
    <row r="826" spans="1:15" x14ac:dyDescent="0.35">
      <c r="A826" s="216">
        <f t="shared" si="126"/>
        <v>101</v>
      </c>
      <c r="B826" s="195" t="s">
        <v>250</v>
      </c>
      <c r="C826" s="195">
        <f>димвенканали!C826</f>
        <v>77</v>
      </c>
      <c r="D826" s="195">
        <f>димвенканали!D826</f>
        <v>0</v>
      </c>
      <c r="E826" s="195">
        <f>димвенканали!E826</f>
        <v>0</v>
      </c>
      <c r="F826" s="195">
        <f t="shared" si="127"/>
        <v>77</v>
      </c>
      <c r="G826" s="195">
        <v>41</v>
      </c>
      <c r="H826" s="282">
        <v>41</v>
      </c>
      <c r="I826" s="209">
        <f t="shared" si="123"/>
        <v>1.3666666666666667E-2</v>
      </c>
      <c r="J826" s="209">
        <f t="shared" si="130"/>
        <v>58.513150000000003</v>
      </c>
      <c r="K826" s="202">
        <f t="shared" si="131"/>
        <v>12.872893000000001</v>
      </c>
      <c r="L826" s="202">
        <v>24.643733333333333</v>
      </c>
      <c r="M826" s="202">
        <v>2.8727333333333331</v>
      </c>
      <c r="N826" s="202">
        <f t="shared" si="128"/>
        <v>98.90250966666666</v>
      </c>
      <c r="O826" s="217">
        <f t="shared" si="129"/>
        <v>1.2844481774891774</v>
      </c>
    </row>
    <row r="827" spans="1:15" x14ac:dyDescent="0.35">
      <c r="A827" s="216">
        <f t="shared" si="126"/>
        <v>102</v>
      </c>
      <c r="B827" s="195" t="s">
        <v>251</v>
      </c>
      <c r="C827" s="195">
        <f>димвенканали!C827</f>
        <v>34.799999999999997</v>
      </c>
      <c r="D827" s="195">
        <f>димвенканали!D827</f>
        <v>0</v>
      </c>
      <c r="E827" s="195">
        <f>димвенканали!E827</f>
        <v>0</v>
      </c>
      <c r="F827" s="195">
        <f t="shared" si="127"/>
        <v>34.799999999999997</v>
      </c>
      <c r="G827" s="195">
        <v>0</v>
      </c>
      <c r="H827" s="282">
        <v>0</v>
      </c>
      <c r="I827" s="209">
        <f t="shared" si="123"/>
        <v>0</v>
      </c>
      <c r="J827" s="209">
        <f t="shared" si="130"/>
        <v>0</v>
      </c>
      <c r="K827" s="202">
        <f t="shared" si="131"/>
        <v>0</v>
      </c>
      <c r="L827" s="202">
        <v>0</v>
      </c>
      <c r="M827" s="202">
        <v>0</v>
      </c>
      <c r="N827" s="202">
        <f t="shared" si="128"/>
        <v>0</v>
      </c>
      <c r="O827" s="217">
        <f t="shared" si="129"/>
        <v>0</v>
      </c>
    </row>
    <row r="828" spans="1:15" x14ac:dyDescent="0.35">
      <c r="A828" s="216">
        <f t="shared" si="126"/>
        <v>103</v>
      </c>
      <c r="B828" s="195" t="s">
        <v>252</v>
      </c>
      <c r="C828" s="195">
        <f>димвенканали!C828</f>
        <v>6375.55</v>
      </c>
      <c r="D828" s="195">
        <f>димвенканали!D828</f>
        <v>0</v>
      </c>
      <c r="E828" s="195">
        <f>димвенканали!E828</f>
        <v>169.5</v>
      </c>
      <c r="F828" s="195">
        <f t="shared" si="127"/>
        <v>6545.05</v>
      </c>
      <c r="G828" s="195">
        <v>1367</v>
      </c>
      <c r="H828" s="282">
        <v>1367</v>
      </c>
      <c r="I828" s="209">
        <f t="shared" si="123"/>
        <v>0.45566666666666666</v>
      </c>
      <c r="J828" s="209">
        <f t="shared" si="130"/>
        <v>1950.9140499999999</v>
      </c>
      <c r="K828" s="202">
        <f t="shared" si="131"/>
        <v>429.20109099999996</v>
      </c>
      <c r="L828" s="202">
        <v>821.65813333333324</v>
      </c>
      <c r="M828" s="202">
        <v>95.781133333333329</v>
      </c>
      <c r="N828" s="202">
        <f t="shared" si="128"/>
        <v>3297.5544076666665</v>
      </c>
      <c r="O828" s="217">
        <f t="shared" si="129"/>
        <v>0.50382417363758358</v>
      </c>
    </row>
    <row r="829" spans="1:15" x14ac:dyDescent="0.35">
      <c r="A829" s="216">
        <f t="shared" si="126"/>
        <v>104</v>
      </c>
      <c r="B829" s="195" t="s">
        <v>253</v>
      </c>
      <c r="C829" s="195">
        <f>димвенканали!C829</f>
        <v>5034.24</v>
      </c>
      <c r="D829" s="195">
        <f>димвенканали!D829</f>
        <v>204.9</v>
      </c>
      <c r="E829" s="195">
        <f>димвенканали!E829</f>
        <v>106.7</v>
      </c>
      <c r="F829" s="195">
        <f t="shared" si="127"/>
        <v>5345.8399999999992</v>
      </c>
      <c r="G829" s="195">
        <v>1109</v>
      </c>
      <c r="H829" s="282">
        <v>1109</v>
      </c>
      <c r="I829" s="209">
        <f t="shared" si="123"/>
        <v>0.36966666666666664</v>
      </c>
      <c r="J829" s="209">
        <f t="shared" si="130"/>
        <v>1582.7093499999999</v>
      </c>
      <c r="K829" s="202">
        <f t="shared" si="131"/>
        <v>348.196057</v>
      </c>
      <c r="L829" s="202">
        <v>666.58293333333324</v>
      </c>
      <c r="M829" s="202">
        <v>77.703933333333325</v>
      </c>
      <c r="N829" s="202">
        <f t="shared" si="128"/>
        <v>2675.1922736666661</v>
      </c>
      <c r="O829" s="217">
        <f t="shared" si="129"/>
        <v>0.50042505455955777</v>
      </c>
    </row>
    <row r="830" spans="1:15" x14ac:dyDescent="0.35">
      <c r="A830" s="216">
        <f t="shared" si="126"/>
        <v>105</v>
      </c>
      <c r="B830" s="195" t="s">
        <v>254</v>
      </c>
      <c r="C830" s="195">
        <f>димвенканали!C830</f>
        <v>4025.8</v>
      </c>
      <c r="D830" s="195">
        <f>димвенканали!D830</f>
        <v>0</v>
      </c>
      <c r="E830" s="195">
        <f>димвенканали!E830</f>
        <v>0</v>
      </c>
      <c r="F830" s="195">
        <f t="shared" si="127"/>
        <v>4025.8</v>
      </c>
      <c r="G830" s="195">
        <v>1165</v>
      </c>
      <c r="H830" s="282">
        <v>1165</v>
      </c>
      <c r="I830" s="209">
        <f t="shared" si="123"/>
        <v>0.38833333333333331</v>
      </c>
      <c r="J830" s="209">
        <f t="shared" si="130"/>
        <v>1662.6297499999998</v>
      </c>
      <c r="K830" s="202">
        <f t="shared" si="131"/>
        <v>365.77854499999995</v>
      </c>
      <c r="L830" s="202">
        <v>700.24266666666665</v>
      </c>
      <c r="M830" s="202">
        <v>81.62766666666667</v>
      </c>
      <c r="N830" s="202">
        <f t="shared" si="128"/>
        <v>2810.278628333333</v>
      </c>
      <c r="O830" s="217">
        <f t="shared" si="129"/>
        <v>0.69806712413267746</v>
      </c>
    </row>
    <row r="831" spans="1:15" x14ac:dyDescent="0.35">
      <c r="A831" s="216">
        <f t="shared" si="126"/>
        <v>106</v>
      </c>
      <c r="B831" s="195" t="s">
        <v>255</v>
      </c>
      <c r="C831" s="195">
        <f>димвенканали!C831</f>
        <v>5829.59</v>
      </c>
      <c r="D831" s="195">
        <f>димвенканали!D831</f>
        <v>0</v>
      </c>
      <c r="E831" s="195">
        <f>димвенканали!E831</f>
        <v>0</v>
      </c>
      <c r="F831" s="195">
        <f t="shared" si="127"/>
        <v>5829.59</v>
      </c>
      <c r="G831" s="195">
        <v>1252</v>
      </c>
      <c r="H831" s="282">
        <v>1252</v>
      </c>
      <c r="I831" s="209">
        <f t="shared" si="123"/>
        <v>0.41733333333333333</v>
      </c>
      <c r="J831" s="209">
        <f t="shared" si="130"/>
        <v>1786.7918</v>
      </c>
      <c r="K831" s="202">
        <f t="shared" si="131"/>
        <v>393.09419600000001</v>
      </c>
      <c r="L831" s="202">
        <v>752.53546666666659</v>
      </c>
      <c r="M831" s="202">
        <v>87.723466666666653</v>
      </c>
      <c r="N831" s="202">
        <f t="shared" si="128"/>
        <v>3020.1449293333335</v>
      </c>
      <c r="O831" s="217">
        <f t="shared" si="129"/>
        <v>0.51807158467976877</v>
      </c>
    </row>
    <row r="832" spans="1:15" x14ac:dyDescent="0.35">
      <c r="A832" s="216">
        <f t="shared" si="126"/>
        <v>107</v>
      </c>
      <c r="B832" s="195" t="s">
        <v>256</v>
      </c>
      <c r="C832" s="195">
        <f>димвенканали!C832</f>
        <v>4802</v>
      </c>
      <c r="D832" s="195">
        <f>димвенканали!D832</f>
        <v>0</v>
      </c>
      <c r="E832" s="195">
        <f>димвенканали!E832</f>
        <v>0</v>
      </c>
      <c r="F832" s="195">
        <f t="shared" si="127"/>
        <v>4802</v>
      </c>
      <c r="G832" s="195">
        <v>1111</v>
      </c>
      <c r="H832" s="282">
        <v>1111</v>
      </c>
      <c r="I832" s="209">
        <f t="shared" si="123"/>
        <v>0.37033333333333335</v>
      </c>
      <c r="J832" s="209">
        <f t="shared" si="130"/>
        <v>1585.5636500000001</v>
      </c>
      <c r="K832" s="202">
        <f t="shared" si="131"/>
        <v>348.824003</v>
      </c>
      <c r="L832" s="202">
        <v>667.78506666666669</v>
      </c>
      <c r="M832" s="202">
        <v>77.844066666666663</v>
      </c>
      <c r="N832" s="202">
        <f t="shared" si="128"/>
        <v>2680.0167863333331</v>
      </c>
      <c r="O832" s="217">
        <f t="shared" si="129"/>
        <v>0.5581042870331806</v>
      </c>
    </row>
    <row r="833" spans="1:15" x14ac:dyDescent="0.35">
      <c r="A833" s="216">
        <f t="shared" si="126"/>
        <v>108</v>
      </c>
      <c r="B833" s="195" t="s">
        <v>257</v>
      </c>
      <c r="C833" s="195">
        <f>димвенканали!C833</f>
        <v>4841.7</v>
      </c>
      <c r="D833" s="195">
        <f>димвенканали!D833</f>
        <v>0</v>
      </c>
      <c r="E833" s="195">
        <f>димвенканали!E833</f>
        <v>0</v>
      </c>
      <c r="F833" s="195">
        <f t="shared" si="127"/>
        <v>4841.7</v>
      </c>
      <c r="G833" s="195">
        <v>1024</v>
      </c>
      <c r="H833" s="282">
        <v>1024</v>
      </c>
      <c r="I833" s="209">
        <f t="shared" si="123"/>
        <v>0.34133333333333332</v>
      </c>
      <c r="J833" s="209">
        <f t="shared" si="130"/>
        <v>1461.4015999999999</v>
      </c>
      <c r="K833" s="202">
        <f t="shared" si="131"/>
        <v>321.508352</v>
      </c>
      <c r="L833" s="202">
        <v>615.49226666666664</v>
      </c>
      <c r="M833" s="202">
        <v>71.748266666666666</v>
      </c>
      <c r="N833" s="202">
        <f t="shared" si="128"/>
        <v>2470.1504853333331</v>
      </c>
      <c r="O833" s="217">
        <f t="shared" si="129"/>
        <v>0.51018247419983331</v>
      </c>
    </row>
    <row r="834" spans="1:15" x14ac:dyDescent="0.35">
      <c r="A834" s="216">
        <f t="shared" si="126"/>
        <v>109</v>
      </c>
      <c r="B834" s="195" t="s">
        <v>258</v>
      </c>
      <c r="C834" s="195">
        <f>димвенканали!C834</f>
        <v>103.9</v>
      </c>
      <c r="D834" s="195">
        <f>димвенканали!D834</f>
        <v>0</v>
      </c>
      <c r="E834" s="195">
        <f>димвенканали!E834</f>
        <v>0</v>
      </c>
      <c r="F834" s="195">
        <f t="shared" si="127"/>
        <v>103.9</v>
      </c>
      <c r="G834" s="195"/>
      <c r="H834" s="282"/>
      <c r="I834" s="209">
        <f t="shared" si="123"/>
        <v>0</v>
      </c>
      <c r="J834" s="209">
        <f t="shared" si="130"/>
        <v>0</v>
      </c>
      <c r="K834" s="202">
        <f t="shared" si="131"/>
        <v>0</v>
      </c>
      <c r="L834" s="202">
        <v>0</v>
      </c>
      <c r="M834" s="202">
        <v>0</v>
      </c>
      <c r="N834" s="202">
        <f t="shared" si="128"/>
        <v>0</v>
      </c>
      <c r="O834" s="217">
        <f t="shared" si="129"/>
        <v>0</v>
      </c>
    </row>
    <row r="835" spans="1:15" x14ac:dyDescent="0.35">
      <c r="A835" s="216">
        <f t="shared" si="126"/>
        <v>110</v>
      </c>
      <c r="B835" s="195" t="s">
        <v>259</v>
      </c>
      <c r="C835" s="195">
        <f>димвенканали!C835</f>
        <v>81.400000000000006</v>
      </c>
      <c r="D835" s="195">
        <f>димвенканали!D835</f>
        <v>0</v>
      </c>
      <c r="E835" s="195">
        <f>димвенканали!E835</f>
        <v>0</v>
      </c>
      <c r="F835" s="195">
        <f t="shared" si="127"/>
        <v>81.400000000000006</v>
      </c>
      <c r="G835" s="195"/>
      <c r="H835" s="282"/>
      <c r="I835" s="209">
        <f t="shared" si="123"/>
        <v>0</v>
      </c>
      <c r="J835" s="209">
        <f t="shared" si="130"/>
        <v>0</v>
      </c>
      <c r="K835" s="202">
        <f t="shared" si="131"/>
        <v>0</v>
      </c>
      <c r="L835" s="202">
        <v>0</v>
      </c>
      <c r="M835" s="202">
        <v>0</v>
      </c>
      <c r="N835" s="202">
        <f t="shared" si="128"/>
        <v>0</v>
      </c>
      <c r="O835" s="217">
        <f t="shared" si="129"/>
        <v>0</v>
      </c>
    </row>
    <row r="836" spans="1:15" x14ac:dyDescent="0.35">
      <c r="A836" s="216">
        <f t="shared" si="126"/>
        <v>111</v>
      </c>
      <c r="B836" s="195" t="s">
        <v>260</v>
      </c>
      <c r="C836" s="195">
        <f>димвенканали!C836</f>
        <v>103.2</v>
      </c>
      <c r="D836" s="195">
        <f>димвенканали!D836</f>
        <v>0</v>
      </c>
      <c r="E836" s="195">
        <f>димвенканали!E836</f>
        <v>0</v>
      </c>
      <c r="F836" s="195">
        <f t="shared" si="127"/>
        <v>103.2</v>
      </c>
      <c r="G836" s="195"/>
      <c r="H836" s="282"/>
      <c r="I836" s="209">
        <f t="shared" si="123"/>
        <v>0</v>
      </c>
      <c r="J836" s="209">
        <f t="shared" si="130"/>
        <v>0</v>
      </c>
      <c r="K836" s="202">
        <f t="shared" si="131"/>
        <v>0</v>
      </c>
      <c r="L836" s="202">
        <v>0</v>
      </c>
      <c r="M836" s="202">
        <v>0</v>
      </c>
      <c r="N836" s="202">
        <f t="shared" si="128"/>
        <v>0</v>
      </c>
      <c r="O836" s="217">
        <f t="shared" si="129"/>
        <v>0</v>
      </c>
    </row>
    <row r="837" spans="1:15" x14ac:dyDescent="0.35">
      <c r="A837" s="216">
        <f t="shared" si="126"/>
        <v>112</v>
      </c>
      <c r="B837" s="195" t="s">
        <v>261</v>
      </c>
      <c r="C837" s="195">
        <f>димвенканали!C837</f>
        <v>189.3</v>
      </c>
      <c r="D837" s="195">
        <f>димвенканали!D837</f>
        <v>0</v>
      </c>
      <c r="E837" s="195">
        <f>димвенканали!E837</f>
        <v>0</v>
      </c>
      <c r="F837" s="195">
        <f t="shared" si="127"/>
        <v>189.3</v>
      </c>
      <c r="G837" s="195"/>
      <c r="H837" s="282"/>
      <c r="I837" s="209">
        <f t="shared" si="123"/>
        <v>0</v>
      </c>
      <c r="J837" s="209">
        <f t="shared" si="130"/>
        <v>0</v>
      </c>
      <c r="K837" s="202">
        <f t="shared" si="131"/>
        <v>0</v>
      </c>
      <c r="L837" s="202">
        <v>0</v>
      </c>
      <c r="M837" s="202">
        <v>0</v>
      </c>
      <c r="N837" s="202">
        <f t="shared" si="128"/>
        <v>0</v>
      </c>
      <c r="O837" s="217">
        <f t="shared" si="129"/>
        <v>0</v>
      </c>
    </row>
    <row r="838" spans="1:15" x14ac:dyDescent="0.35">
      <c r="A838" s="216">
        <f t="shared" si="126"/>
        <v>113</v>
      </c>
      <c r="B838" s="195" t="s">
        <v>262</v>
      </c>
      <c r="C838" s="195">
        <f>димвенканали!C838</f>
        <v>95.8</v>
      </c>
      <c r="D838" s="195">
        <f>димвенканали!D838</f>
        <v>0</v>
      </c>
      <c r="E838" s="195">
        <f>димвенканали!E838</f>
        <v>0</v>
      </c>
      <c r="F838" s="195">
        <f t="shared" si="127"/>
        <v>95.8</v>
      </c>
      <c r="G838" s="195"/>
      <c r="H838" s="282"/>
      <c r="I838" s="209">
        <f t="shared" si="123"/>
        <v>0</v>
      </c>
      <c r="J838" s="209">
        <f t="shared" si="130"/>
        <v>0</v>
      </c>
      <c r="K838" s="202">
        <f t="shared" si="131"/>
        <v>0</v>
      </c>
      <c r="L838" s="202">
        <v>0</v>
      </c>
      <c r="M838" s="202">
        <v>0</v>
      </c>
      <c r="N838" s="202">
        <f t="shared" si="128"/>
        <v>0</v>
      </c>
      <c r="O838" s="217">
        <f t="shared" si="129"/>
        <v>0</v>
      </c>
    </row>
    <row r="839" spans="1:15" x14ac:dyDescent="0.35">
      <c r="A839" s="216">
        <f t="shared" si="126"/>
        <v>114</v>
      </c>
      <c r="B839" s="195" t="s">
        <v>263</v>
      </c>
      <c r="C839" s="195">
        <f>димвенканали!C839</f>
        <v>88.4</v>
      </c>
      <c r="D839" s="195">
        <f>димвенканали!D839</f>
        <v>0</v>
      </c>
      <c r="E839" s="195">
        <f>димвенканали!E839</f>
        <v>0</v>
      </c>
      <c r="F839" s="195">
        <f t="shared" si="127"/>
        <v>88.4</v>
      </c>
      <c r="G839" s="195"/>
      <c r="H839" s="282"/>
      <c r="I839" s="209">
        <f t="shared" si="123"/>
        <v>0</v>
      </c>
      <c r="J839" s="209">
        <f t="shared" si="130"/>
        <v>0</v>
      </c>
      <c r="K839" s="202">
        <f t="shared" si="131"/>
        <v>0</v>
      </c>
      <c r="L839" s="202">
        <v>0</v>
      </c>
      <c r="M839" s="202">
        <v>0</v>
      </c>
      <c r="N839" s="202">
        <f t="shared" si="128"/>
        <v>0</v>
      </c>
      <c r="O839" s="217">
        <f t="shared" si="129"/>
        <v>0</v>
      </c>
    </row>
    <row r="840" spans="1:15" x14ac:dyDescent="0.35">
      <c r="A840" s="216">
        <f t="shared" si="126"/>
        <v>115</v>
      </c>
      <c r="B840" s="195" t="s">
        <v>264</v>
      </c>
      <c r="C840" s="195">
        <f>димвенканали!C840</f>
        <v>106.3</v>
      </c>
      <c r="D840" s="195">
        <f>димвенканали!D840</f>
        <v>0</v>
      </c>
      <c r="E840" s="195">
        <f>димвенканали!E840</f>
        <v>0</v>
      </c>
      <c r="F840" s="195">
        <f t="shared" si="127"/>
        <v>106.3</v>
      </c>
      <c r="G840" s="195"/>
      <c r="H840" s="282"/>
      <c r="I840" s="209">
        <f t="shared" si="123"/>
        <v>0</v>
      </c>
      <c r="J840" s="209">
        <f t="shared" si="130"/>
        <v>0</v>
      </c>
      <c r="K840" s="202">
        <f t="shared" si="131"/>
        <v>0</v>
      </c>
      <c r="L840" s="202">
        <v>0</v>
      </c>
      <c r="M840" s="202">
        <v>0</v>
      </c>
      <c r="N840" s="202">
        <f t="shared" si="128"/>
        <v>0</v>
      </c>
      <c r="O840" s="217">
        <f t="shared" si="129"/>
        <v>0</v>
      </c>
    </row>
    <row r="841" spans="1:15" x14ac:dyDescent="0.35">
      <c r="A841" s="216">
        <f t="shared" si="126"/>
        <v>116</v>
      </c>
      <c r="B841" s="195" t="s">
        <v>265</v>
      </c>
      <c r="C841" s="195">
        <f>димвенканали!C841</f>
        <v>81.489999999999995</v>
      </c>
      <c r="D841" s="195">
        <f>димвенканали!D841</f>
        <v>0</v>
      </c>
      <c r="E841" s="195">
        <f>димвенканали!E841</f>
        <v>0</v>
      </c>
      <c r="F841" s="195">
        <f t="shared" si="127"/>
        <v>81.489999999999995</v>
      </c>
      <c r="G841" s="195"/>
      <c r="H841" s="282"/>
      <c r="I841" s="209">
        <f t="shared" si="123"/>
        <v>0</v>
      </c>
      <c r="J841" s="209">
        <f t="shared" si="130"/>
        <v>0</v>
      </c>
      <c r="K841" s="202">
        <f t="shared" si="131"/>
        <v>0</v>
      </c>
      <c r="L841" s="202">
        <v>0</v>
      </c>
      <c r="M841" s="202">
        <v>0</v>
      </c>
      <c r="N841" s="202">
        <f t="shared" si="128"/>
        <v>0</v>
      </c>
      <c r="O841" s="217">
        <f t="shared" si="129"/>
        <v>0</v>
      </c>
    </row>
    <row r="842" spans="1:15" x14ac:dyDescent="0.35">
      <c r="A842" s="216">
        <f t="shared" si="126"/>
        <v>117</v>
      </c>
      <c r="B842" s="195" t="s">
        <v>266</v>
      </c>
      <c r="C842" s="195">
        <f>димвенканали!C842</f>
        <v>153.19999999999999</v>
      </c>
      <c r="D842" s="195">
        <f>димвенканали!D842</f>
        <v>0</v>
      </c>
      <c r="E842" s="195">
        <f>димвенканали!E842</f>
        <v>0</v>
      </c>
      <c r="F842" s="195">
        <f t="shared" si="127"/>
        <v>153.19999999999999</v>
      </c>
      <c r="G842" s="195"/>
      <c r="H842" s="282"/>
      <c r="I842" s="209">
        <f t="shared" si="123"/>
        <v>0</v>
      </c>
      <c r="J842" s="209">
        <f t="shared" si="130"/>
        <v>0</v>
      </c>
      <c r="K842" s="202">
        <f t="shared" si="131"/>
        <v>0</v>
      </c>
      <c r="L842" s="202">
        <v>0</v>
      </c>
      <c r="M842" s="202">
        <v>0</v>
      </c>
      <c r="N842" s="202">
        <f t="shared" si="128"/>
        <v>0</v>
      </c>
      <c r="O842" s="217">
        <f t="shared" si="129"/>
        <v>0</v>
      </c>
    </row>
    <row r="843" spans="1:15" x14ac:dyDescent="0.35">
      <c r="A843" s="216">
        <f t="shared" si="126"/>
        <v>118</v>
      </c>
      <c r="B843" s="195" t="s">
        <v>267</v>
      </c>
      <c r="C843" s="195">
        <f>димвенканали!C843</f>
        <v>130.4</v>
      </c>
      <c r="D843" s="195">
        <f>димвенканали!D843</f>
        <v>0</v>
      </c>
      <c r="E843" s="195">
        <f>димвенканали!E843</f>
        <v>0</v>
      </c>
      <c r="F843" s="195">
        <f t="shared" si="127"/>
        <v>130.4</v>
      </c>
      <c r="G843" s="195"/>
      <c r="H843" s="282"/>
      <c r="I843" s="209">
        <f t="shared" si="123"/>
        <v>0</v>
      </c>
      <c r="J843" s="209">
        <f t="shared" si="130"/>
        <v>0</v>
      </c>
      <c r="K843" s="202">
        <f t="shared" si="131"/>
        <v>0</v>
      </c>
      <c r="L843" s="202">
        <v>0</v>
      </c>
      <c r="M843" s="202">
        <v>0</v>
      </c>
      <c r="N843" s="202">
        <f t="shared" si="128"/>
        <v>0</v>
      </c>
      <c r="O843" s="217">
        <f t="shared" si="129"/>
        <v>0</v>
      </c>
    </row>
    <row r="844" spans="1:15" x14ac:dyDescent="0.35">
      <c r="A844" s="216">
        <f t="shared" si="126"/>
        <v>119</v>
      </c>
      <c r="B844" s="195" t="s">
        <v>268</v>
      </c>
      <c r="C844" s="195">
        <f>димвенканали!C844</f>
        <v>5265.83</v>
      </c>
      <c r="D844" s="195">
        <f>димвенканали!D844</f>
        <v>0</v>
      </c>
      <c r="E844" s="195">
        <f>димвенканали!E844</f>
        <v>1489.9</v>
      </c>
      <c r="F844" s="195">
        <f t="shared" si="127"/>
        <v>6755.73</v>
      </c>
      <c r="G844" s="195">
        <v>1659</v>
      </c>
      <c r="H844" s="282">
        <v>1659</v>
      </c>
      <c r="I844" s="209">
        <f t="shared" si="123"/>
        <v>0.55300000000000005</v>
      </c>
      <c r="J844" s="209">
        <f t="shared" si="130"/>
        <v>2367.64185</v>
      </c>
      <c r="K844" s="202">
        <f t="shared" si="131"/>
        <v>520.88120700000002</v>
      </c>
      <c r="L844" s="202">
        <v>997.16960000000006</v>
      </c>
      <c r="M844" s="202">
        <v>116.2406</v>
      </c>
      <c r="N844" s="202">
        <f t="shared" si="128"/>
        <v>4001.9332570000001</v>
      </c>
      <c r="O844" s="217">
        <f t="shared" si="129"/>
        <v>0.59237613951416068</v>
      </c>
    </row>
    <row r="845" spans="1:15" x14ac:dyDescent="0.35">
      <c r="A845" s="216">
        <f t="shared" si="126"/>
        <v>120</v>
      </c>
      <c r="B845" s="195" t="s">
        <v>269</v>
      </c>
      <c r="C845" s="195">
        <f>димвенканали!C845</f>
        <v>3884.83</v>
      </c>
      <c r="D845" s="195">
        <f>димвенканали!D845</f>
        <v>0</v>
      </c>
      <c r="E845" s="195">
        <f>димвенканали!E845</f>
        <v>230.5</v>
      </c>
      <c r="F845" s="195">
        <f t="shared" si="127"/>
        <v>4115.33</v>
      </c>
      <c r="G845" s="195">
        <v>915</v>
      </c>
      <c r="H845" s="282">
        <v>915</v>
      </c>
      <c r="I845" s="209">
        <f t="shared" si="123"/>
        <v>0.30499999999999999</v>
      </c>
      <c r="J845" s="209">
        <f t="shared" si="130"/>
        <v>1305.8422499999999</v>
      </c>
      <c r="K845" s="202">
        <f t="shared" si="131"/>
        <v>287.28529499999996</v>
      </c>
      <c r="L845" s="202">
        <v>549.97599999999989</v>
      </c>
      <c r="M845" s="202">
        <v>64.11099999999999</v>
      </c>
      <c r="N845" s="202">
        <f t="shared" si="128"/>
        <v>2207.2145449999998</v>
      </c>
      <c r="O845" s="217">
        <f t="shared" si="129"/>
        <v>0.53633962403987046</v>
      </c>
    </row>
    <row r="846" spans="1:15" x14ac:dyDescent="0.35">
      <c r="A846" s="216">
        <f t="shared" si="126"/>
        <v>121</v>
      </c>
      <c r="B846" s="195" t="s">
        <v>270</v>
      </c>
      <c r="C846" s="195">
        <f>димвенканали!C846</f>
        <v>4215.83</v>
      </c>
      <c r="D846" s="195">
        <f>димвенканали!D846</f>
        <v>0</v>
      </c>
      <c r="E846" s="195">
        <f>димвенканали!E846</f>
        <v>0</v>
      </c>
      <c r="F846" s="195">
        <f t="shared" si="127"/>
        <v>4215.83</v>
      </c>
      <c r="G846" s="195">
        <v>1082</v>
      </c>
      <c r="H846" s="282">
        <v>1082</v>
      </c>
      <c r="I846" s="209">
        <f t="shared" si="123"/>
        <v>0.36066666666666669</v>
      </c>
      <c r="J846" s="209">
        <f t="shared" si="130"/>
        <v>1544.1763000000001</v>
      </c>
      <c r="K846" s="202">
        <f t="shared" si="131"/>
        <v>339.71878600000002</v>
      </c>
      <c r="L846" s="202">
        <v>650.35413333333327</v>
      </c>
      <c r="M846" s="202">
        <v>75.812133333333335</v>
      </c>
      <c r="N846" s="202">
        <f t="shared" si="128"/>
        <v>2610.0613526666666</v>
      </c>
      <c r="O846" s="217">
        <f t="shared" si="129"/>
        <v>0.61910972517076512</v>
      </c>
    </row>
    <row r="847" spans="1:15" x14ac:dyDescent="0.35">
      <c r="A847" s="216">
        <f t="shared" si="126"/>
        <v>122</v>
      </c>
      <c r="B847" s="195" t="s">
        <v>271</v>
      </c>
      <c r="C847" s="195">
        <f>димвенканали!C847</f>
        <v>4235.75</v>
      </c>
      <c r="D847" s="195">
        <f>димвенканали!D847</f>
        <v>0</v>
      </c>
      <c r="E847" s="195">
        <f>димвенканали!E847</f>
        <v>0</v>
      </c>
      <c r="F847" s="195">
        <f t="shared" si="127"/>
        <v>4235.75</v>
      </c>
      <c r="G847" s="195">
        <v>1088</v>
      </c>
      <c r="H847" s="282">
        <v>1088</v>
      </c>
      <c r="I847" s="209">
        <f t="shared" si="123"/>
        <v>0.36266666666666669</v>
      </c>
      <c r="J847" s="209">
        <f t="shared" si="130"/>
        <v>1552.7392</v>
      </c>
      <c r="K847" s="202">
        <f t="shared" si="131"/>
        <v>341.60262399999999</v>
      </c>
      <c r="L847" s="202">
        <v>653.96053333333339</v>
      </c>
      <c r="M847" s="202">
        <v>76.232533333333336</v>
      </c>
      <c r="N847" s="218">
        <f t="shared" si="128"/>
        <v>2624.5348906666668</v>
      </c>
      <c r="O847" s="217">
        <f t="shared" si="129"/>
        <v>0.61961515449841631</v>
      </c>
    </row>
    <row r="848" spans="1:15" x14ac:dyDescent="0.35">
      <c r="A848" s="216">
        <f t="shared" si="126"/>
        <v>123</v>
      </c>
      <c r="B848" s="195" t="s">
        <v>272</v>
      </c>
      <c r="C848" s="195">
        <f>димвенканали!C848</f>
        <v>4215</v>
      </c>
      <c r="D848" s="195">
        <f>димвенканали!D848</f>
        <v>0</v>
      </c>
      <c r="E848" s="195">
        <f>димвенканали!E848</f>
        <v>0</v>
      </c>
      <c r="F848" s="195">
        <f t="shared" ref="F848:F860" si="132">C848+D848+E848</f>
        <v>4215</v>
      </c>
      <c r="G848" s="195">
        <v>1137</v>
      </c>
      <c r="H848" s="282">
        <v>1137</v>
      </c>
      <c r="I848" s="209">
        <f t="shared" si="123"/>
        <v>0.379</v>
      </c>
      <c r="J848" s="209">
        <f t="shared" si="130"/>
        <v>1622.6695499999998</v>
      </c>
      <c r="K848" s="202">
        <f t="shared" si="131"/>
        <v>356.98730099999995</v>
      </c>
      <c r="L848" s="202">
        <v>683.41279999999995</v>
      </c>
      <c r="M848" s="202">
        <v>79.66579999999999</v>
      </c>
      <c r="N848" s="202">
        <f t="shared" si="128"/>
        <v>2742.7354509999996</v>
      </c>
      <c r="O848" s="217">
        <f t="shared" si="129"/>
        <v>0.65070829205219449</v>
      </c>
    </row>
    <row r="849" spans="1:15" x14ac:dyDescent="0.35">
      <c r="A849" s="216">
        <f t="shared" si="126"/>
        <v>124</v>
      </c>
      <c r="B849" s="195" t="s">
        <v>273</v>
      </c>
      <c r="C849" s="195">
        <f>димвенканали!C849</f>
        <v>4962.2</v>
      </c>
      <c r="D849" s="195">
        <f>димвенканали!D849</f>
        <v>0</v>
      </c>
      <c r="E849" s="195">
        <f>димвенканали!E849</f>
        <v>0</v>
      </c>
      <c r="F849" s="195">
        <f t="shared" si="132"/>
        <v>4962.2</v>
      </c>
      <c r="G849" s="195">
        <v>1820</v>
      </c>
      <c r="H849" s="282">
        <v>1820</v>
      </c>
      <c r="I849" s="209">
        <f t="shared" si="123"/>
        <v>0.60666666666666669</v>
      </c>
      <c r="J849" s="209">
        <f t="shared" si="130"/>
        <v>2597.413</v>
      </c>
      <c r="K849" s="202">
        <f t="shared" si="131"/>
        <v>571.43086000000005</v>
      </c>
      <c r="L849" s="202">
        <v>1093.9413333333332</v>
      </c>
      <c r="M849" s="202">
        <v>127.52133333333333</v>
      </c>
      <c r="N849" s="202">
        <f t="shared" si="128"/>
        <v>4390.3065266666663</v>
      </c>
      <c r="O849" s="217">
        <f t="shared" si="129"/>
        <v>0.88475001545013632</v>
      </c>
    </row>
    <row r="850" spans="1:15" x14ac:dyDescent="0.35">
      <c r="A850" s="216">
        <f t="shared" si="126"/>
        <v>125</v>
      </c>
      <c r="B850" s="195" t="s">
        <v>274</v>
      </c>
      <c r="C850" s="195">
        <f>димвенканали!C850</f>
        <v>3826.09</v>
      </c>
      <c r="D850" s="195">
        <f>димвенканали!D850</f>
        <v>0</v>
      </c>
      <c r="E850" s="195">
        <f>димвенканали!E850</f>
        <v>0</v>
      </c>
      <c r="F850" s="195">
        <f t="shared" si="132"/>
        <v>3826.09</v>
      </c>
      <c r="G850" s="195">
        <v>850.4</v>
      </c>
      <c r="H850" s="282">
        <v>850.4</v>
      </c>
      <c r="I850" s="209">
        <f t="shared" ref="I850:I861" si="133">H850/3000</f>
        <v>0.28346666666666664</v>
      </c>
      <c r="J850" s="209">
        <f t="shared" si="130"/>
        <v>1213.6483599999999</v>
      </c>
      <c r="K850" s="202">
        <f t="shared" si="131"/>
        <v>267.00263919999998</v>
      </c>
      <c r="L850" s="202">
        <v>511.14709333333332</v>
      </c>
      <c r="M850" s="202">
        <v>59.584693333333327</v>
      </c>
      <c r="N850" s="202">
        <f t="shared" ref="N850:N861" si="134">J850+K850+L850+M850</f>
        <v>2051.3827858666664</v>
      </c>
      <c r="O850" s="217">
        <f t="shared" ref="O850:O862" si="135">N850/F850</f>
        <v>0.53615643799980306</v>
      </c>
    </row>
    <row r="851" spans="1:15" x14ac:dyDescent="0.35">
      <c r="A851" s="216">
        <f t="shared" si="126"/>
        <v>126</v>
      </c>
      <c r="B851" s="195" t="s">
        <v>275</v>
      </c>
      <c r="C851" s="195">
        <f>димвенканали!C851</f>
        <v>3985.25</v>
      </c>
      <c r="D851" s="195">
        <f>димвенканали!D851</f>
        <v>0</v>
      </c>
      <c r="E851" s="195">
        <f>димвенканали!E851</f>
        <v>0</v>
      </c>
      <c r="F851" s="195">
        <f t="shared" si="132"/>
        <v>3985.25</v>
      </c>
      <c r="G851" s="195">
        <v>1250</v>
      </c>
      <c r="H851" s="282">
        <v>1250</v>
      </c>
      <c r="I851" s="209">
        <f t="shared" si="133"/>
        <v>0.41666666666666669</v>
      </c>
      <c r="J851" s="209">
        <f t="shared" si="130"/>
        <v>1783.9375</v>
      </c>
      <c r="K851" s="202">
        <f t="shared" si="131"/>
        <v>392.46625</v>
      </c>
      <c r="L851" s="202">
        <v>751.33333333333337</v>
      </c>
      <c r="M851" s="202">
        <v>87.583333333333329</v>
      </c>
      <c r="N851" s="202">
        <f t="shared" si="134"/>
        <v>3015.3204166666669</v>
      </c>
      <c r="O851" s="217">
        <f t="shared" si="135"/>
        <v>0.75662014093636965</v>
      </c>
    </row>
    <row r="852" spans="1:15" x14ac:dyDescent="0.35">
      <c r="A852" s="216">
        <f t="shared" si="126"/>
        <v>127</v>
      </c>
      <c r="B852" s="195" t="s">
        <v>276</v>
      </c>
      <c r="C852" s="195">
        <f>димвенканали!C852</f>
        <v>3992.96</v>
      </c>
      <c r="D852" s="195">
        <f>димвенканали!D852</f>
        <v>0</v>
      </c>
      <c r="E852" s="195">
        <f>димвенканали!E852</f>
        <v>0</v>
      </c>
      <c r="F852" s="195">
        <f t="shared" si="132"/>
        <v>3992.96</v>
      </c>
      <c r="G852" s="195">
        <v>1207</v>
      </c>
      <c r="H852" s="282">
        <v>1207</v>
      </c>
      <c r="I852" s="209">
        <f t="shared" si="133"/>
        <v>0.40233333333333332</v>
      </c>
      <c r="J852" s="209">
        <f t="shared" si="130"/>
        <v>1722.5700499999998</v>
      </c>
      <c r="K852" s="202">
        <f t="shared" si="131"/>
        <v>378.96541099999996</v>
      </c>
      <c r="L852" s="202">
        <v>725.48746666666659</v>
      </c>
      <c r="M852" s="202">
        <v>84.570466666666675</v>
      </c>
      <c r="N852" s="202">
        <f t="shared" si="134"/>
        <v>2911.593394333333</v>
      </c>
      <c r="O852" s="217">
        <f t="shared" si="135"/>
        <v>0.72918170839009977</v>
      </c>
    </row>
    <row r="853" spans="1:15" x14ac:dyDescent="0.35">
      <c r="A853" s="216">
        <f t="shared" si="126"/>
        <v>128</v>
      </c>
      <c r="B853" s="195" t="s">
        <v>277</v>
      </c>
      <c r="C853" s="195">
        <f>димвенканали!C853</f>
        <v>4337.99</v>
      </c>
      <c r="D853" s="195">
        <f>димвенканали!D853</f>
        <v>0</v>
      </c>
      <c r="E853" s="195">
        <f>димвенканали!E853</f>
        <v>0</v>
      </c>
      <c r="F853" s="195">
        <f t="shared" si="132"/>
        <v>4337.99</v>
      </c>
      <c r="G853" s="195">
        <v>912.6</v>
      </c>
      <c r="H853" s="282">
        <v>912.6</v>
      </c>
      <c r="I853" s="209">
        <f t="shared" si="133"/>
        <v>0.30420000000000003</v>
      </c>
      <c r="J853" s="209">
        <f t="shared" si="130"/>
        <v>1302.4170900000001</v>
      </c>
      <c r="K853" s="202">
        <f t="shared" si="131"/>
        <v>286.53175980000003</v>
      </c>
      <c r="L853" s="202">
        <v>548.53344000000004</v>
      </c>
      <c r="M853" s="202">
        <v>63.942840000000004</v>
      </c>
      <c r="N853" s="202">
        <f t="shared" si="134"/>
        <v>2201.4251298000004</v>
      </c>
      <c r="O853" s="217">
        <f t="shared" si="135"/>
        <v>0.50747584245238009</v>
      </c>
    </row>
    <row r="854" spans="1:15" x14ac:dyDescent="0.35">
      <c r="A854" s="216">
        <f t="shared" si="126"/>
        <v>129</v>
      </c>
      <c r="B854" s="195" t="s">
        <v>278</v>
      </c>
      <c r="C854" s="195">
        <f>димвенканали!C854</f>
        <v>3093.3</v>
      </c>
      <c r="D854" s="195">
        <f>димвенканали!D854</f>
        <v>0</v>
      </c>
      <c r="E854" s="195">
        <f>димвенканали!E854</f>
        <v>0</v>
      </c>
      <c r="F854" s="195">
        <f t="shared" si="132"/>
        <v>3093.3</v>
      </c>
      <c r="G854" s="200">
        <v>1050</v>
      </c>
      <c r="H854" s="282">
        <v>1050</v>
      </c>
      <c r="I854" s="209">
        <f t="shared" si="133"/>
        <v>0.35</v>
      </c>
      <c r="J854" s="209">
        <f t="shared" si="130"/>
        <v>1498.5074999999999</v>
      </c>
      <c r="K854" s="202">
        <f t="shared" si="131"/>
        <v>329.67165</v>
      </c>
      <c r="L854" s="202">
        <v>631.12</v>
      </c>
      <c r="M854" s="202">
        <v>73.569999999999993</v>
      </c>
      <c r="N854" s="202">
        <f t="shared" si="134"/>
        <v>2532.86915</v>
      </c>
      <c r="O854" s="217">
        <f t="shared" si="135"/>
        <v>0.81882428151165421</v>
      </c>
    </row>
    <row r="855" spans="1:15" x14ac:dyDescent="0.35">
      <c r="A855" s="216">
        <f t="shared" si="126"/>
        <v>130</v>
      </c>
      <c r="B855" s="195" t="s">
        <v>279</v>
      </c>
      <c r="C855" s="195">
        <f>димвенканали!C855</f>
        <v>4114.87</v>
      </c>
      <c r="D855" s="195">
        <f>димвенканали!D855</f>
        <v>0</v>
      </c>
      <c r="E855" s="195">
        <f>димвенканали!E855</f>
        <v>0</v>
      </c>
      <c r="F855" s="195">
        <f t="shared" si="132"/>
        <v>4114.87</v>
      </c>
      <c r="G855" s="201">
        <v>1106.2</v>
      </c>
      <c r="H855" s="282">
        <v>1106.2</v>
      </c>
      <c r="I855" s="209">
        <f t="shared" si="133"/>
        <v>0.36873333333333336</v>
      </c>
      <c r="J855" s="209">
        <f t="shared" si="130"/>
        <v>1578.71333</v>
      </c>
      <c r="K855" s="202">
        <f t="shared" si="131"/>
        <v>347.31693260000003</v>
      </c>
      <c r="L855" s="202">
        <v>664.89994666666666</v>
      </c>
      <c r="M855" s="202">
        <v>77.507746666666662</v>
      </c>
      <c r="N855" s="202">
        <f t="shared" si="134"/>
        <v>2668.4379559333333</v>
      </c>
      <c r="O855" s="217">
        <f t="shared" si="135"/>
        <v>0.64848657574439372</v>
      </c>
    </row>
    <row r="856" spans="1:15" x14ac:dyDescent="0.35">
      <c r="A856" s="216">
        <f t="shared" ref="A856:A861" si="136">1+A855</f>
        <v>131</v>
      </c>
      <c r="B856" s="195" t="s">
        <v>280</v>
      </c>
      <c r="C856" s="195">
        <f>димвенканали!C856</f>
        <v>5499.38</v>
      </c>
      <c r="D856" s="195">
        <f>димвенканали!D856</f>
        <v>0</v>
      </c>
      <c r="E856" s="195">
        <f>димвенканали!E856</f>
        <v>0</v>
      </c>
      <c r="F856" s="195">
        <f t="shared" si="132"/>
        <v>5499.38</v>
      </c>
      <c r="G856" s="201">
        <v>1590.6</v>
      </c>
      <c r="H856" s="282">
        <v>1590.6</v>
      </c>
      <c r="I856" s="209">
        <f t="shared" si="133"/>
        <v>0.5302</v>
      </c>
      <c r="J856" s="209">
        <f t="shared" si="130"/>
        <v>2270.0247899999999</v>
      </c>
      <c r="K856" s="202">
        <f t="shared" si="131"/>
        <v>499.40545379999998</v>
      </c>
      <c r="L856" s="202">
        <v>956.05664000000002</v>
      </c>
      <c r="M856" s="202">
        <v>111.44804000000001</v>
      </c>
      <c r="N856" s="202">
        <f t="shared" si="134"/>
        <v>3836.9349238000004</v>
      </c>
      <c r="O856" s="217">
        <f t="shared" si="135"/>
        <v>0.69770318177685486</v>
      </c>
    </row>
    <row r="857" spans="1:15" x14ac:dyDescent="0.35">
      <c r="A857" s="216">
        <f t="shared" si="136"/>
        <v>132</v>
      </c>
      <c r="B857" s="195" t="s">
        <v>281</v>
      </c>
      <c r="C857" s="195">
        <f>димвенканали!C857</f>
        <v>9903.31</v>
      </c>
      <c r="D857" s="195">
        <f>димвенканали!D857</f>
        <v>0</v>
      </c>
      <c r="E857" s="195">
        <f>димвенканали!E857</f>
        <v>0</v>
      </c>
      <c r="F857" s="195">
        <f t="shared" si="132"/>
        <v>9903.31</v>
      </c>
      <c r="G857" s="201">
        <v>2914.8</v>
      </c>
      <c r="H857" s="282">
        <v>2914.8</v>
      </c>
      <c r="I857" s="209">
        <f t="shared" si="133"/>
        <v>0.97160000000000002</v>
      </c>
      <c r="J857" s="209">
        <f t="shared" si="130"/>
        <v>4159.85682</v>
      </c>
      <c r="K857" s="202">
        <f t="shared" si="131"/>
        <v>915.16850039999997</v>
      </c>
      <c r="L857" s="202">
        <v>1751.9891200000002</v>
      </c>
      <c r="M857" s="202">
        <v>204.23032000000001</v>
      </c>
      <c r="N857" s="202">
        <f t="shared" si="134"/>
        <v>7031.2447603999999</v>
      </c>
      <c r="O857" s="217">
        <f t="shared" si="135"/>
        <v>0.70998936319271033</v>
      </c>
    </row>
    <row r="858" spans="1:15" x14ac:dyDescent="0.35">
      <c r="A858" s="216">
        <f t="shared" si="136"/>
        <v>133</v>
      </c>
      <c r="B858" s="195" t="s">
        <v>282</v>
      </c>
      <c r="C858" s="195">
        <f>димвенканали!C858</f>
        <v>3585.51</v>
      </c>
      <c r="D858" s="195">
        <f>димвенканали!D858</f>
        <v>0</v>
      </c>
      <c r="E858" s="195">
        <f>димвенканали!E858</f>
        <v>0</v>
      </c>
      <c r="F858" s="195">
        <f t="shared" si="132"/>
        <v>3585.51</v>
      </c>
      <c r="G858" s="200">
        <v>1280.7</v>
      </c>
      <c r="H858" s="282">
        <v>1280.7</v>
      </c>
      <c r="I858" s="209">
        <f t="shared" si="133"/>
        <v>0.4269</v>
      </c>
      <c r="J858" s="209">
        <f t="shared" si="130"/>
        <v>1827.7510049999999</v>
      </c>
      <c r="K858" s="202">
        <f t="shared" si="131"/>
        <v>402.10522109999999</v>
      </c>
      <c r="L858" s="202">
        <v>769.78607999999997</v>
      </c>
      <c r="M858" s="202">
        <v>89.734380000000002</v>
      </c>
      <c r="N858" s="202">
        <f t="shared" si="134"/>
        <v>3089.3766860999995</v>
      </c>
      <c r="O858" s="217">
        <f t="shared" si="135"/>
        <v>0.86162824426650586</v>
      </c>
    </row>
    <row r="859" spans="1:15" x14ac:dyDescent="0.35">
      <c r="A859" s="216">
        <f t="shared" si="136"/>
        <v>134</v>
      </c>
      <c r="B859" s="195" t="s">
        <v>283</v>
      </c>
      <c r="C859" s="195">
        <f>димвенканали!C859</f>
        <v>4638.37</v>
      </c>
      <c r="D859" s="195">
        <f>димвенканали!D859</f>
        <v>0</v>
      </c>
      <c r="E859" s="195">
        <f>димвенканали!E859</f>
        <v>0</v>
      </c>
      <c r="F859" s="195">
        <f t="shared" si="132"/>
        <v>4638.37</v>
      </c>
      <c r="G859" s="195">
        <v>945</v>
      </c>
      <c r="H859" s="282">
        <v>945</v>
      </c>
      <c r="I859" s="209">
        <f t="shared" si="133"/>
        <v>0.315</v>
      </c>
      <c r="J859" s="209">
        <f t="shared" si="130"/>
        <v>1348.6567499999999</v>
      </c>
      <c r="K859" s="202">
        <f t="shared" si="131"/>
        <v>296.70448499999998</v>
      </c>
      <c r="L859" s="202">
        <v>568.00800000000004</v>
      </c>
      <c r="M859" s="202">
        <v>66.212999999999994</v>
      </c>
      <c r="N859" s="202">
        <f t="shared" si="134"/>
        <v>2279.5822350000003</v>
      </c>
      <c r="O859" s="217">
        <f t="shared" si="135"/>
        <v>0.4914619219682777</v>
      </c>
    </row>
    <row r="860" spans="1:15" x14ac:dyDescent="0.35">
      <c r="A860" s="216">
        <f t="shared" si="136"/>
        <v>135</v>
      </c>
      <c r="B860" s="195" t="s">
        <v>526</v>
      </c>
      <c r="C860" s="195">
        <f>димвенканали!C860</f>
        <v>24.2</v>
      </c>
      <c r="D860" s="195">
        <f>димвенканали!D860</f>
        <v>0</v>
      </c>
      <c r="E860" s="195">
        <f>димвенканали!E860</f>
        <v>0</v>
      </c>
      <c r="F860" s="195">
        <f t="shared" si="132"/>
        <v>24.2</v>
      </c>
      <c r="G860" s="195"/>
      <c r="H860" s="282"/>
      <c r="I860" s="209">
        <f t="shared" si="133"/>
        <v>0</v>
      </c>
      <c r="J860" s="209">
        <f t="shared" si="130"/>
        <v>0</v>
      </c>
      <c r="K860" s="202">
        <f t="shared" si="131"/>
        <v>0</v>
      </c>
      <c r="L860" s="202">
        <v>0</v>
      </c>
      <c r="M860" s="202">
        <v>0</v>
      </c>
      <c r="N860" s="202">
        <f t="shared" si="134"/>
        <v>0</v>
      </c>
      <c r="O860" s="217">
        <f t="shared" si="135"/>
        <v>0</v>
      </c>
    </row>
    <row r="861" spans="1:15" x14ac:dyDescent="0.35">
      <c r="A861" s="216">
        <f t="shared" si="136"/>
        <v>136</v>
      </c>
      <c r="B861" s="235" t="s">
        <v>587</v>
      </c>
      <c r="C861" s="195">
        <f>димвенканали!C861</f>
        <v>8386.2000000000007</v>
      </c>
      <c r="D861" s="195">
        <f>димвенканали!D861</f>
        <v>0</v>
      </c>
      <c r="E861" s="195">
        <f>димвенканали!E861</f>
        <v>0</v>
      </c>
      <c r="F861" s="195">
        <f>C861+D861+E861</f>
        <v>8386.2000000000007</v>
      </c>
      <c r="G861" s="195"/>
      <c r="H861" s="289">
        <v>2450</v>
      </c>
      <c r="I861" s="209">
        <f t="shared" si="133"/>
        <v>0.81666666666666665</v>
      </c>
      <c r="J861" s="209">
        <f t="shared" si="130"/>
        <v>3496.5174999999999</v>
      </c>
      <c r="K861" s="202">
        <f t="shared" si="131"/>
        <v>769.23384999999996</v>
      </c>
      <c r="L861" s="202">
        <v>1472.6133333333335</v>
      </c>
      <c r="M861" s="202">
        <v>196.06124999999997</v>
      </c>
      <c r="N861" s="202">
        <f t="shared" si="134"/>
        <v>5934.425933333333</v>
      </c>
      <c r="O861" s="217">
        <f t="shared" si="135"/>
        <v>0.70764183221641896</v>
      </c>
    </row>
    <row r="862" spans="1:15" ht="18" x14ac:dyDescent="0.4">
      <c r="A862" s="246"/>
      <c r="B862" s="198" t="s">
        <v>1698</v>
      </c>
      <c r="C862" s="198">
        <f t="shared" ref="C862:N862" si="137">SUM(C726:C861)</f>
        <v>248042.40999999989</v>
      </c>
      <c r="D862" s="198">
        <f t="shared" si="137"/>
        <v>2038.0500000000002</v>
      </c>
      <c r="E862" s="198">
        <f t="shared" si="137"/>
        <v>2969</v>
      </c>
      <c r="F862" s="198">
        <f t="shared" si="137"/>
        <v>253049.45999999993</v>
      </c>
      <c r="G862" s="198">
        <f t="shared" si="137"/>
        <v>70167.799999999988</v>
      </c>
      <c r="H862" s="286">
        <f>SUM(H726:H861)</f>
        <v>72538.799999999988</v>
      </c>
      <c r="I862" s="225">
        <f t="shared" si="137"/>
        <v>24.179600000000008</v>
      </c>
      <c r="J862" s="199">
        <f t="shared" si="137"/>
        <v>103523.74842</v>
      </c>
      <c r="K862" s="199">
        <f t="shared" si="137"/>
        <v>22775.224652399997</v>
      </c>
      <c r="L862" s="341">
        <f t="shared" si="137"/>
        <v>43600.654720000006</v>
      </c>
      <c r="M862" s="199">
        <f t="shared" si="137"/>
        <v>5106.9498366666639</v>
      </c>
      <c r="N862" s="199">
        <f t="shared" si="137"/>
        <v>175006.57762906663</v>
      </c>
      <c r="O862" s="229">
        <f t="shared" si="135"/>
        <v>0.69159040145379747</v>
      </c>
    </row>
    <row r="863" spans="1:15" ht="18" x14ac:dyDescent="0.4">
      <c r="A863" s="216"/>
      <c r="B863" s="198" t="s">
        <v>1170</v>
      </c>
      <c r="C863" s="195"/>
      <c r="D863" s="195"/>
      <c r="E863" s="195"/>
      <c r="F863" s="195"/>
      <c r="G863" s="195"/>
      <c r="H863" s="282"/>
      <c r="I863" s="195"/>
      <c r="J863" s="209"/>
      <c r="K863" s="202"/>
      <c r="L863" s="202"/>
      <c r="M863" s="195"/>
      <c r="N863" s="195"/>
      <c r="O863" s="217"/>
    </row>
    <row r="864" spans="1:15" x14ac:dyDescent="0.35">
      <c r="A864" s="216">
        <v>1</v>
      </c>
      <c r="B864" s="182" t="s">
        <v>509</v>
      </c>
      <c r="C864" s="195">
        <f>димвенканали!C864</f>
        <v>7044.8</v>
      </c>
      <c r="D864" s="195">
        <f>димвенканали!D864</f>
        <v>0</v>
      </c>
      <c r="E864" s="195">
        <f>димвенканали!E864</f>
        <v>419.4</v>
      </c>
      <c r="F864" s="195">
        <f t="shared" ref="F864:F900" si="138">C864+D864+E864</f>
        <v>7464.2</v>
      </c>
      <c r="G864" s="195">
        <v>2020</v>
      </c>
      <c r="H864" s="282">
        <v>2020</v>
      </c>
      <c r="I864" s="209">
        <f t="shared" ref="I864:I904" si="139">H864/3000</f>
        <v>0.67333333333333334</v>
      </c>
      <c r="J864" s="209">
        <f t="shared" ref="J864:J902" si="140">I864*$J$2</f>
        <v>2882.8429999999998</v>
      </c>
      <c r="K864" s="202">
        <f t="shared" si="131"/>
        <v>634.22546</v>
      </c>
      <c r="L864" s="202">
        <v>1238.9333333333334</v>
      </c>
      <c r="M864" s="202">
        <v>141.53466666666668</v>
      </c>
      <c r="N864" s="202">
        <f t="shared" ref="N864:N900" si="141">J864+K864+L864+M864</f>
        <v>4897.5364599999994</v>
      </c>
      <c r="O864" s="217">
        <f t="shared" ref="O864:O900" si="142">N864/F864</f>
        <v>0.65613682109268234</v>
      </c>
    </row>
    <row r="865" spans="1:15" x14ac:dyDescent="0.35">
      <c r="A865" s="216">
        <f t="shared" ref="A865:A904" si="143">A864+1</f>
        <v>2</v>
      </c>
      <c r="B865" s="182" t="s">
        <v>510</v>
      </c>
      <c r="C865" s="195">
        <f>димвенканали!C865</f>
        <v>7486.75</v>
      </c>
      <c r="D865" s="195">
        <f>димвенканали!D865</f>
        <v>0</v>
      </c>
      <c r="E865" s="195">
        <f>димвенканали!E865</f>
        <v>0</v>
      </c>
      <c r="F865" s="195">
        <f t="shared" si="138"/>
        <v>7486.75</v>
      </c>
      <c r="G865" s="195">
        <v>3295</v>
      </c>
      <c r="H865" s="282">
        <v>3295</v>
      </c>
      <c r="I865" s="209">
        <f t="shared" si="139"/>
        <v>1.0983333333333334</v>
      </c>
      <c r="J865" s="209">
        <f t="shared" si="140"/>
        <v>4702.4592499999999</v>
      </c>
      <c r="K865" s="202">
        <f t="shared" si="131"/>
        <v>1034.541035</v>
      </c>
      <c r="L865" s="202">
        <v>2020.9333333333334</v>
      </c>
      <c r="M865" s="202">
        <v>230.86966666666669</v>
      </c>
      <c r="N865" s="202">
        <f t="shared" si="141"/>
        <v>7988.803285</v>
      </c>
      <c r="O865" s="217">
        <f t="shared" si="142"/>
        <v>1.0670589087387718</v>
      </c>
    </row>
    <row r="866" spans="1:15" x14ac:dyDescent="0.35">
      <c r="A866" s="216">
        <f t="shared" si="143"/>
        <v>3</v>
      </c>
      <c r="B866" s="182" t="s">
        <v>512</v>
      </c>
      <c r="C866" s="195">
        <f>димвенканали!C866</f>
        <v>4215.8999999999996</v>
      </c>
      <c r="D866" s="195">
        <f>димвенканали!D866</f>
        <v>0</v>
      </c>
      <c r="E866" s="195">
        <f>димвенканали!E866</f>
        <v>103.4</v>
      </c>
      <c r="F866" s="195">
        <f t="shared" si="138"/>
        <v>4319.2999999999993</v>
      </c>
      <c r="G866" s="195">
        <v>1698</v>
      </c>
      <c r="H866" s="282">
        <v>1698</v>
      </c>
      <c r="I866" s="209">
        <f t="shared" si="139"/>
        <v>0.56599999999999995</v>
      </c>
      <c r="J866" s="209">
        <f t="shared" si="140"/>
        <v>2423.3006999999998</v>
      </c>
      <c r="K866" s="202">
        <f t="shared" si="131"/>
        <v>533.12615399999993</v>
      </c>
      <c r="L866" s="202">
        <v>1041.4399999999998</v>
      </c>
      <c r="M866" s="202">
        <v>118.97319999999999</v>
      </c>
      <c r="N866" s="202">
        <f t="shared" si="141"/>
        <v>4116.8400540000002</v>
      </c>
      <c r="O866" s="217">
        <f t="shared" si="142"/>
        <v>0.95312667654481076</v>
      </c>
    </row>
    <row r="867" spans="1:15" x14ac:dyDescent="0.35">
      <c r="A867" s="216">
        <f t="shared" si="143"/>
        <v>4</v>
      </c>
      <c r="B867" s="182" t="s">
        <v>514</v>
      </c>
      <c r="C867" s="195">
        <f>димвенканали!C867</f>
        <v>5687.77</v>
      </c>
      <c r="D867" s="195">
        <f>димвенканали!D867</f>
        <v>0</v>
      </c>
      <c r="E867" s="195">
        <f>димвенканали!E867</f>
        <v>50.4</v>
      </c>
      <c r="F867" s="195">
        <f t="shared" si="138"/>
        <v>5738.17</v>
      </c>
      <c r="G867" s="195">
        <v>2725</v>
      </c>
      <c r="H867" s="282">
        <v>2725</v>
      </c>
      <c r="I867" s="209">
        <f t="shared" si="139"/>
        <v>0.90833333333333333</v>
      </c>
      <c r="J867" s="209">
        <f t="shared" si="140"/>
        <v>3888.9837499999999</v>
      </c>
      <c r="K867" s="202">
        <f t="shared" si="131"/>
        <v>855.57642499999997</v>
      </c>
      <c r="L867" s="202">
        <v>1671.3333333333333</v>
      </c>
      <c r="M867" s="202">
        <v>190.93166666666664</v>
      </c>
      <c r="N867" s="202">
        <f t="shared" si="141"/>
        <v>6606.825174999999</v>
      </c>
      <c r="O867" s="217">
        <f t="shared" si="142"/>
        <v>1.15138191705718</v>
      </c>
    </row>
    <row r="868" spans="1:15" x14ac:dyDescent="0.35">
      <c r="A868" s="216">
        <f t="shared" si="143"/>
        <v>5</v>
      </c>
      <c r="B868" s="182" t="s">
        <v>515</v>
      </c>
      <c r="C868" s="195">
        <f>димвенканали!C868</f>
        <v>5759.7</v>
      </c>
      <c r="D868" s="195">
        <f>димвенканали!D868</f>
        <v>0</v>
      </c>
      <c r="E868" s="195">
        <f>димвенканали!E868</f>
        <v>0</v>
      </c>
      <c r="F868" s="195">
        <f t="shared" si="138"/>
        <v>5759.7</v>
      </c>
      <c r="G868" s="195">
        <v>2335</v>
      </c>
      <c r="H868" s="282">
        <v>2335</v>
      </c>
      <c r="I868" s="209">
        <f t="shared" si="139"/>
        <v>0.77833333333333332</v>
      </c>
      <c r="J868" s="209">
        <f t="shared" si="140"/>
        <v>3332.39525</v>
      </c>
      <c r="K868" s="202">
        <f t="shared" si="131"/>
        <v>733.12695500000007</v>
      </c>
      <c r="L868" s="202">
        <v>1432.1333333333332</v>
      </c>
      <c r="M868" s="202">
        <v>163.60566666666668</v>
      </c>
      <c r="N868" s="202">
        <f t="shared" si="141"/>
        <v>5661.2612049999998</v>
      </c>
      <c r="O868" s="217">
        <f t="shared" si="142"/>
        <v>0.98290904126951051</v>
      </c>
    </row>
    <row r="869" spans="1:15" x14ac:dyDescent="0.35">
      <c r="A869" s="216">
        <f t="shared" si="143"/>
        <v>6</v>
      </c>
      <c r="B869" s="182" t="s">
        <v>516</v>
      </c>
      <c r="C869" s="195">
        <f>димвенканали!C869</f>
        <v>2764</v>
      </c>
      <c r="D869" s="195">
        <f>димвенканали!D869</f>
        <v>0</v>
      </c>
      <c r="E869" s="195">
        <f>димвенканали!E869</f>
        <v>0</v>
      </c>
      <c r="F869" s="195">
        <f t="shared" si="138"/>
        <v>2764</v>
      </c>
      <c r="G869" s="195">
        <v>1270</v>
      </c>
      <c r="H869" s="282">
        <v>1270</v>
      </c>
      <c r="I869" s="209">
        <f t="shared" si="139"/>
        <v>0.42333333333333334</v>
      </c>
      <c r="J869" s="209">
        <f t="shared" si="140"/>
        <v>1812.4804999999999</v>
      </c>
      <c r="K869" s="202">
        <f t="shared" si="131"/>
        <v>398.74570999999997</v>
      </c>
      <c r="L869" s="202">
        <v>778.93333333333339</v>
      </c>
      <c r="M869" s="202">
        <v>88.984666666666655</v>
      </c>
      <c r="N869" s="202">
        <f t="shared" si="141"/>
        <v>3079.1442099999999</v>
      </c>
      <c r="O869" s="217">
        <f t="shared" si="142"/>
        <v>1.1140174421128799</v>
      </c>
    </row>
    <row r="870" spans="1:15" x14ac:dyDescent="0.35">
      <c r="A870" s="216">
        <f t="shared" si="143"/>
        <v>7</v>
      </c>
      <c r="B870" s="182" t="s">
        <v>517</v>
      </c>
      <c r="C870" s="195">
        <f>димвенканали!C870</f>
        <v>2796.1</v>
      </c>
      <c r="D870" s="195">
        <f>димвенканали!D870</f>
        <v>0</v>
      </c>
      <c r="E870" s="195">
        <f>димвенканали!E870</f>
        <v>0</v>
      </c>
      <c r="F870" s="195">
        <f t="shared" si="138"/>
        <v>2796.1</v>
      </c>
      <c r="G870" s="195">
        <v>999</v>
      </c>
      <c r="H870" s="282">
        <v>999</v>
      </c>
      <c r="I870" s="209">
        <f t="shared" si="139"/>
        <v>0.33300000000000002</v>
      </c>
      <c r="J870" s="209">
        <f t="shared" si="140"/>
        <v>1425.7228500000001</v>
      </c>
      <c r="K870" s="202">
        <f t="shared" si="131"/>
        <v>313.65902700000004</v>
      </c>
      <c r="L870" s="202">
        <v>612.72</v>
      </c>
      <c r="M870" s="202">
        <v>69.996600000000001</v>
      </c>
      <c r="N870" s="202">
        <f t="shared" si="141"/>
        <v>2422.098477</v>
      </c>
      <c r="O870" s="217">
        <f t="shared" si="142"/>
        <v>0.86624172132613286</v>
      </c>
    </row>
    <row r="871" spans="1:15" x14ac:dyDescent="0.35">
      <c r="A871" s="216">
        <f t="shared" si="143"/>
        <v>8</v>
      </c>
      <c r="B871" s="182" t="s">
        <v>518</v>
      </c>
      <c r="C871" s="195">
        <f>димвенканали!C871</f>
        <v>4337</v>
      </c>
      <c r="D871" s="195">
        <f>димвенканали!D871</f>
        <v>0</v>
      </c>
      <c r="E871" s="195">
        <f>димвенканали!E871</f>
        <v>0</v>
      </c>
      <c r="F871" s="195">
        <f t="shared" si="138"/>
        <v>4337</v>
      </c>
      <c r="G871" s="195">
        <v>1795</v>
      </c>
      <c r="H871" s="282">
        <v>1795</v>
      </c>
      <c r="I871" s="209">
        <f t="shared" si="139"/>
        <v>0.59833333333333338</v>
      </c>
      <c r="J871" s="209">
        <f t="shared" si="140"/>
        <v>2561.73425</v>
      </c>
      <c r="K871" s="202">
        <f t="shared" si="131"/>
        <v>563.58153500000003</v>
      </c>
      <c r="L871" s="202">
        <v>1100.9333333333334</v>
      </c>
      <c r="M871" s="202">
        <v>125.76966666666667</v>
      </c>
      <c r="N871" s="202">
        <f t="shared" si="141"/>
        <v>4352.0187850000002</v>
      </c>
      <c r="O871" s="217">
        <f t="shared" si="142"/>
        <v>1.0034629432787641</v>
      </c>
    </row>
    <row r="872" spans="1:15" x14ac:dyDescent="0.35">
      <c r="A872" s="216">
        <f t="shared" si="143"/>
        <v>9</v>
      </c>
      <c r="B872" s="182" t="s">
        <v>519</v>
      </c>
      <c r="C872" s="195">
        <f>димвенканали!C872</f>
        <v>4335.5</v>
      </c>
      <c r="D872" s="195">
        <f>димвенканали!D872</f>
        <v>0</v>
      </c>
      <c r="E872" s="195">
        <f>димвенканали!E872</f>
        <v>0</v>
      </c>
      <c r="F872" s="195">
        <f t="shared" si="138"/>
        <v>4335.5</v>
      </c>
      <c r="G872" s="195">
        <v>1591</v>
      </c>
      <c r="H872" s="282">
        <v>1591</v>
      </c>
      <c r="I872" s="209">
        <f t="shared" si="139"/>
        <v>0.53033333333333332</v>
      </c>
      <c r="J872" s="209">
        <f t="shared" si="140"/>
        <v>2270.5956499999998</v>
      </c>
      <c r="K872" s="202">
        <f t="shared" si="131"/>
        <v>499.53104299999995</v>
      </c>
      <c r="L872" s="202">
        <v>975.81333333333328</v>
      </c>
      <c r="M872" s="202">
        <v>111.47606666666667</v>
      </c>
      <c r="N872" s="202">
        <f t="shared" si="141"/>
        <v>3857.4160929999994</v>
      </c>
      <c r="O872" s="217">
        <f t="shared" si="142"/>
        <v>0.88972808049821228</v>
      </c>
    </row>
    <row r="873" spans="1:15" x14ac:dyDescent="0.35">
      <c r="A873" s="216">
        <f t="shared" si="143"/>
        <v>10</v>
      </c>
      <c r="B873" s="182" t="s">
        <v>520</v>
      </c>
      <c r="C873" s="195">
        <f>димвенканали!C873</f>
        <v>4326.2</v>
      </c>
      <c r="D873" s="195">
        <f>димвенканали!D873</f>
        <v>0</v>
      </c>
      <c r="E873" s="195">
        <f>димвенканали!E873</f>
        <v>0</v>
      </c>
      <c r="F873" s="195">
        <f t="shared" si="138"/>
        <v>4326.2</v>
      </c>
      <c r="G873" s="195">
        <v>1521</v>
      </c>
      <c r="H873" s="282">
        <v>1521</v>
      </c>
      <c r="I873" s="209">
        <f t="shared" si="139"/>
        <v>0.50700000000000001</v>
      </c>
      <c r="J873" s="209">
        <f t="shared" si="140"/>
        <v>2170.69515</v>
      </c>
      <c r="K873" s="202">
        <f t="shared" si="131"/>
        <v>477.552933</v>
      </c>
      <c r="L873" s="202">
        <v>932.88</v>
      </c>
      <c r="M873" s="202">
        <v>106.5714</v>
      </c>
      <c r="N873" s="202">
        <f t="shared" si="141"/>
        <v>3687.6994829999999</v>
      </c>
      <c r="O873" s="217">
        <f t="shared" si="142"/>
        <v>0.85241077227127737</v>
      </c>
    </row>
    <row r="874" spans="1:15" x14ac:dyDescent="0.35">
      <c r="A874" s="216">
        <f t="shared" si="143"/>
        <v>11</v>
      </c>
      <c r="B874" s="182" t="s">
        <v>1149</v>
      </c>
      <c r="C874" s="195">
        <f>димвенканали!C874</f>
        <v>4335.3999999999996</v>
      </c>
      <c r="D874" s="195">
        <f>димвенканали!D874</f>
        <v>0</v>
      </c>
      <c r="E874" s="195">
        <f>димвенканали!E874</f>
        <v>0</v>
      </c>
      <c r="F874" s="195">
        <f t="shared" si="138"/>
        <v>4335.3999999999996</v>
      </c>
      <c r="G874" s="195">
        <v>1573</v>
      </c>
      <c r="H874" s="282">
        <v>1573</v>
      </c>
      <c r="I874" s="209">
        <f t="shared" si="139"/>
        <v>0.52433333333333332</v>
      </c>
      <c r="J874" s="209">
        <f t="shared" si="140"/>
        <v>2244.9069500000001</v>
      </c>
      <c r="K874" s="202">
        <f t="shared" ref="K874:K925" si="144">J874*0.22</f>
        <v>493.87952899999999</v>
      </c>
      <c r="L874" s="202">
        <v>964.77333333333331</v>
      </c>
      <c r="M874" s="202">
        <v>110.21486666666667</v>
      </c>
      <c r="N874" s="202">
        <f t="shared" si="141"/>
        <v>3813.7746789999997</v>
      </c>
      <c r="O874" s="217">
        <f t="shared" si="142"/>
        <v>0.87968230820685522</v>
      </c>
    </row>
    <row r="875" spans="1:15" x14ac:dyDescent="0.35">
      <c r="A875" s="216">
        <f t="shared" si="143"/>
        <v>12</v>
      </c>
      <c r="B875" s="182" t="s">
        <v>1150</v>
      </c>
      <c r="C875" s="195">
        <f>димвенканали!C875</f>
        <v>4342.7</v>
      </c>
      <c r="D875" s="195">
        <f>димвенканали!D875</f>
        <v>0</v>
      </c>
      <c r="E875" s="195">
        <f>димвенканали!E875</f>
        <v>0</v>
      </c>
      <c r="F875" s="195">
        <f t="shared" si="138"/>
        <v>4342.7</v>
      </c>
      <c r="G875" s="195">
        <v>1472</v>
      </c>
      <c r="H875" s="282">
        <v>1472</v>
      </c>
      <c r="I875" s="209">
        <f t="shared" si="139"/>
        <v>0.49066666666666664</v>
      </c>
      <c r="J875" s="209">
        <f t="shared" si="140"/>
        <v>2100.7647999999999</v>
      </c>
      <c r="K875" s="202">
        <f t="shared" si="144"/>
        <v>462.16825599999999</v>
      </c>
      <c r="L875" s="202">
        <v>902.8266666666666</v>
      </c>
      <c r="M875" s="202">
        <v>103.13813333333331</v>
      </c>
      <c r="N875" s="202">
        <f t="shared" si="141"/>
        <v>3568.897856</v>
      </c>
      <c r="O875" s="217">
        <f t="shared" si="142"/>
        <v>0.8218154272687499</v>
      </c>
    </row>
    <row r="876" spans="1:15" x14ac:dyDescent="0.35">
      <c r="A876" s="216">
        <f t="shared" si="143"/>
        <v>13</v>
      </c>
      <c r="B876" s="182" t="s">
        <v>1151</v>
      </c>
      <c r="C876" s="195">
        <f>димвенканали!C876</f>
        <v>4234.1000000000004</v>
      </c>
      <c r="D876" s="195">
        <f>димвенканали!D876</f>
        <v>0</v>
      </c>
      <c r="E876" s="195">
        <f>димвенканали!E876</f>
        <v>0</v>
      </c>
      <c r="F876" s="195">
        <f t="shared" si="138"/>
        <v>4234.1000000000004</v>
      </c>
      <c r="G876" s="195">
        <v>1685</v>
      </c>
      <c r="H876" s="282">
        <v>1685</v>
      </c>
      <c r="I876" s="209">
        <f t="shared" si="139"/>
        <v>0.56166666666666665</v>
      </c>
      <c r="J876" s="209">
        <f t="shared" si="140"/>
        <v>2404.74775</v>
      </c>
      <c r="K876" s="202">
        <f t="shared" si="144"/>
        <v>529.04450499999996</v>
      </c>
      <c r="L876" s="202">
        <v>1033.4666666666667</v>
      </c>
      <c r="M876" s="202">
        <v>118.06233333333333</v>
      </c>
      <c r="N876" s="202">
        <f t="shared" si="141"/>
        <v>4085.3212549999998</v>
      </c>
      <c r="O876" s="217">
        <f t="shared" si="142"/>
        <v>0.964861778181904</v>
      </c>
    </row>
    <row r="877" spans="1:15" x14ac:dyDescent="0.35">
      <c r="A877" s="216">
        <f t="shared" si="143"/>
        <v>14</v>
      </c>
      <c r="B877" s="182" t="s">
        <v>1152</v>
      </c>
      <c r="C877" s="195">
        <f>димвенканали!C877</f>
        <v>6197.58</v>
      </c>
      <c r="D877" s="195">
        <f>димвенканали!D877</f>
        <v>0</v>
      </c>
      <c r="E877" s="195">
        <f>димвенканали!E877</f>
        <v>0</v>
      </c>
      <c r="F877" s="195">
        <f t="shared" si="138"/>
        <v>6197.58</v>
      </c>
      <c r="G877" s="195">
        <v>1873</v>
      </c>
      <c r="H877" s="282">
        <v>1873</v>
      </c>
      <c r="I877" s="209">
        <f t="shared" si="139"/>
        <v>0.6243333333333333</v>
      </c>
      <c r="J877" s="209">
        <f t="shared" si="140"/>
        <v>2673.0519499999996</v>
      </c>
      <c r="K877" s="202">
        <f t="shared" si="144"/>
        <v>588.07142899999997</v>
      </c>
      <c r="L877" s="202">
        <v>1148.7733333333333</v>
      </c>
      <c r="M877" s="202">
        <v>131.23486666666665</v>
      </c>
      <c r="N877" s="202">
        <f t="shared" si="141"/>
        <v>4541.1315789999999</v>
      </c>
      <c r="O877" s="217">
        <f t="shared" si="142"/>
        <v>0.73272657698650112</v>
      </c>
    </row>
    <row r="878" spans="1:15" x14ac:dyDescent="0.35">
      <c r="A878" s="216">
        <f t="shared" si="143"/>
        <v>15</v>
      </c>
      <c r="B878" s="182" t="s">
        <v>1184</v>
      </c>
      <c r="C878" s="195">
        <f>димвенканали!C878</f>
        <v>4859.8999999999996</v>
      </c>
      <c r="D878" s="195">
        <f>димвенканали!D878</f>
        <v>0</v>
      </c>
      <c r="E878" s="195">
        <f>димвенканали!E878</f>
        <v>32.700000000000003</v>
      </c>
      <c r="F878" s="195">
        <f t="shared" si="138"/>
        <v>4892.5999999999995</v>
      </c>
      <c r="G878" s="195">
        <v>2550</v>
      </c>
      <c r="H878" s="282">
        <v>2550</v>
      </c>
      <c r="I878" s="209">
        <f t="shared" si="139"/>
        <v>0.85</v>
      </c>
      <c r="J878" s="209">
        <f t="shared" si="140"/>
        <v>3639.2324999999996</v>
      </c>
      <c r="K878" s="202">
        <f t="shared" si="144"/>
        <v>800.63114999999993</v>
      </c>
      <c r="L878" s="202">
        <v>1564</v>
      </c>
      <c r="M878" s="202">
        <v>178.67000000000002</v>
      </c>
      <c r="N878" s="202">
        <f t="shared" si="141"/>
        <v>6182.5336499999994</v>
      </c>
      <c r="O878" s="217">
        <f t="shared" si="142"/>
        <v>1.2636499305072968</v>
      </c>
    </row>
    <row r="879" spans="1:15" x14ac:dyDescent="0.35">
      <c r="A879" s="216">
        <f t="shared" si="143"/>
        <v>16</v>
      </c>
      <c r="B879" s="182" t="s">
        <v>1185</v>
      </c>
      <c r="C879" s="195">
        <f>димвенканали!C879</f>
        <v>3972.7</v>
      </c>
      <c r="D879" s="195">
        <f>димвенканали!D879</f>
        <v>0</v>
      </c>
      <c r="E879" s="195">
        <f>димвенканали!E879</f>
        <v>0</v>
      </c>
      <c r="F879" s="195">
        <f t="shared" si="138"/>
        <v>3972.7</v>
      </c>
      <c r="G879" s="195">
        <v>1693</v>
      </c>
      <c r="H879" s="282">
        <v>1693</v>
      </c>
      <c r="I879" s="209">
        <f t="shared" si="139"/>
        <v>0.56433333333333335</v>
      </c>
      <c r="J879" s="209">
        <f t="shared" si="140"/>
        <v>2416.1649499999999</v>
      </c>
      <c r="K879" s="202">
        <f t="shared" si="144"/>
        <v>531.55628899999999</v>
      </c>
      <c r="L879" s="202">
        <v>1038.3733333333334</v>
      </c>
      <c r="M879" s="202">
        <v>118.62286666666665</v>
      </c>
      <c r="N879" s="202">
        <f t="shared" si="141"/>
        <v>4104.717439</v>
      </c>
      <c r="O879" s="217">
        <f t="shared" si="142"/>
        <v>1.0332311624336095</v>
      </c>
    </row>
    <row r="880" spans="1:15" x14ac:dyDescent="0.35">
      <c r="A880" s="216">
        <f t="shared" si="143"/>
        <v>17</v>
      </c>
      <c r="B880" s="182" t="s">
        <v>1186</v>
      </c>
      <c r="C880" s="195">
        <f>димвенканали!C880</f>
        <v>4010.6</v>
      </c>
      <c r="D880" s="195">
        <f>димвенканали!D880</f>
        <v>0</v>
      </c>
      <c r="E880" s="195">
        <f>димвенканали!E880</f>
        <v>0</v>
      </c>
      <c r="F880" s="195">
        <f t="shared" si="138"/>
        <v>4010.6</v>
      </c>
      <c r="G880" s="195">
        <v>1776</v>
      </c>
      <c r="H880" s="282">
        <v>1776</v>
      </c>
      <c r="I880" s="209">
        <f t="shared" si="139"/>
        <v>0.59199999999999997</v>
      </c>
      <c r="J880" s="209">
        <f t="shared" si="140"/>
        <v>2534.6183999999998</v>
      </c>
      <c r="K880" s="202">
        <f t="shared" si="144"/>
        <v>557.61604799999998</v>
      </c>
      <c r="L880" s="202">
        <v>1089.28</v>
      </c>
      <c r="M880" s="202">
        <v>124.4384</v>
      </c>
      <c r="N880" s="202">
        <f t="shared" si="141"/>
        <v>4305.9528479999999</v>
      </c>
      <c r="O880" s="217">
        <f t="shared" si="142"/>
        <v>1.0736430578965741</v>
      </c>
    </row>
    <row r="881" spans="1:15" x14ac:dyDescent="0.35">
      <c r="A881" s="216">
        <f t="shared" si="143"/>
        <v>18</v>
      </c>
      <c r="B881" s="182" t="s">
        <v>1153</v>
      </c>
      <c r="C881" s="195">
        <f>димвенканали!C881</f>
        <v>4033.1</v>
      </c>
      <c r="D881" s="195">
        <f>димвенканали!D881</f>
        <v>118.9</v>
      </c>
      <c r="E881" s="195">
        <f>димвенканали!E881</f>
        <v>0</v>
      </c>
      <c r="F881" s="195">
        <f t="shared" si="138"/>
        <v>4152</v>
      </c>
      <c r="G881" s="195">
        <v>1530</v>
      </c>
      <c r="H881" s="282">
        <v>1530</v>
      </c>
      <c r="I881" s="209">
        <f t="shared" si="139"/>
        <v>0.51</v>
      </c>
      <c r="J881" s="209">
        <f t="shared" si="140"/>
        <v>2183.5394999999999</v>
      </c>
      <c r="K881" s="202">
        <f t="shared" si="144"/>
        <v>480.37868999999995</v>
      </c>
      <c r="L881" s="202">
        <v>938.4</v>
      </c>
      <c r="M881" s="202">
        <v>107.202</v>
      </c>
      <c r="N881" s="202">
        <f t="shared" si="141"/>
        <v>3709.5201900000002</v>
      </c>
      <c r="O881" s="217">
        <f t="shared" si="142"/>
        <v>0.89342971820809258</v>
      </c>
    </row>
    <row r="882" spans="1:15" x14ac:dyDescent="0.35">
      <c r="A882" s="216">
        <f t="shared" si="143"/>
        <v>19</v>
      </c>
      <c r="B882" s="182" t="s">
        <v>1154</v>
      </c>
      <c r="C882" s="195">
        <f>димвенканали!C882</f>
        <v>5734.5</v>
      </c>
      <c r="D882" s="195">
        <f>димвенканали!D882</f>
        <v>0</v>
      </c>
      <c r="E882" s="195">
        <f>димвенканали!E882</f>
        <v>0</v>
      </c>
      <c r="F882" s="195">
        <f t="shared" si="138"/>
        <v>5734.5</v>
      </c>
      <c r="G882" s="195">
        <v>2323</v>
      </c>
      <c r="H882" s="282">
        <v>2323</v>
      </c>
      <c r="I882" s="209">
        <f t="shared" si="139"/>
        <v>0.77433333333333332</v>
      </c>
      <c r="J882" s="209">
        <f t="shared" si="140"/>
        <v>3315.2694499999998</v>
      </c>
      <c r="K882" s="202">
        <f t="shared" si="144"/>
        <v>729.3592789999999</v>
      </c>
      <c r="L882" s="202">
        <v>1424.7733333333333</v>
      </c>
      <c r="M882" s="202">
        <v>162.76486666666668</v>
      </c>
      <c r="N882" s="202">
        <f t="shared" si="141"/>
        <v>5632.1669289999991</v>
      </c>
      <c r="O882" s="217">
        <f t="shared" si="142"/>
        <v>0.98215483982910434</v>
      </c>
    </row>
    <row r="883" spans="1:15" x14ac:dyDescent="0.35">
      <c r="A883" s="216">
        <f t="shared" si="143"/>
        <v>20</v>
      </c>
      <c r="B883" s="182" t="s">
        <v>1155</v>
      </c>
      <c r="C883" s="195">
        <f>димвенканали!C883</f>
        <v>5650.1</v>
      </c>
      <c r="D883" s="195">
        <f>димвенканали!D883</f>
        <v>0</v>
      </c>
      <c r="E883" s="195">
        <f>димвенканали!E883</f>
        <v>59.9</v>
      </c>
      <c r="F883" s="195">
        <f t="shared" si="138"/>
        <v>5710</v>
      </c>
      <c r="G883" s="195">
        <v>2575</v>
      </c>
      <c r="H883" s="282">
        <v>2575</v>
      </c>
      <c r="I883" s="209">
        <f t="shared" si="139"/>
        <v>0.85833333333333328</v>
      </c>
      <c r="J883" s="209">
        <f t="shared" si="140"/>
        <v>3674.9112499999997</v>
      </c>
      <c r="K883" s="202">
        <f t="shared" si="144"/>
        <v>808.48047499999996</v>
      </c>
      <c r="L883" s="202">
        <v>1579.3333333333333</v>
      </c>
      <c r="M883" s="202">
        <v>180.42166666666668</v>
      </c>
      <c r="N883" s="202">
        <f t="shared" si="141"/>
        <v>6243.1467249999996</v>
      </c>
      <c r="O883" s="217">
        <f t="shared" si="142"/>
        <v>1.0933707049036776</v>
      </c>
    </row>
    <row r="884" spans="1:15" x14ac:dyDescent="0.35">
      <c r="A884" s="216">
        <f t="shared" si="143"/>
        <v>21</v>
      </c>
      <c r="B884" s="182" t="s">
        <v>1156</v>
      </c>
      <c r="C884" s="195">
        <f>димвенканали!C884</f>
        <v>5805.91</v>
      </c>
      <c r="D884" s="195">
        <f>димвенканали!D884</f>
        <v>0</v>
      </c>
      <c r="E884" s="195">
        <f>димвенканали!E884</f>
        <v>0</v>
      </c>
      <c r="F884" s="195">
        <f t="shared" si="138"/>
        <v>5805.91</v>
      </c>
      <c r="G884" s="195">
        <v>2091</v>
      </c>
      <c r="H884" s="282">
        <v>2091</v>
      </c>
      <c r="I884" s="209">
        <f t="shared" si="139"/>
        <v>0.69699999999999995</v>
      </c>
      <c r="J884" s="209">
        <f t="shared" si="140"/>
        <v>2984.1706499999996</v>
      </c>
      <c r="K884" s="202">
        <f t="shared" si="144"/>
        <v>656.51754299999993</v>
      </c>
      <c r="L884" s="202">
        <v>1282.48</v>
      </c>
      <c r="M884" s="202">
        <v>146.50939999999997</v>
      </c>
      <c r="N884" s="202">
        <f t="shared" si="141"/>
        <v>5069.6775929999994</v>
      </c>
      <c r="O884" s="217">
        <f t="shared" si="142"/>
        <v>0.87319259048107867</v>
      </c>
    </row>
    <row r="885" spans="1:15" x14ac:dyDescent="0.35">
      <c r="A885" s="216">
        <f t="shared" si="143"/>
        <v>22</v>
      </c>
      <c r="B885" s="182" t="s">
        <v>1157</v>
      </c>
      <c r="C885" s="195">
        <f>димвенканали!C885</f>
        <v>4379.5</v>
      </c>
      <c r="D885" s="195">
        <f>димвенканали!D885</f>
        <v>0</v>
      </c>
      <c r="E885" s="195">
        <f>димвенканали!E885</f>
        <v>0</v>
      </c>
      <c r="F885" s="195">
        <f t="shared" si="138"/>
        <v>4379.5</v>
      </c>
      <c r="G885" s="195">
        <v>1492</v>
      </c>
      <c r="H885" s="282">
        <v>1492</v>
      </c>
      <c r="I885" s="209">
        <f t="shared" si="139"/>
        <v>0.49733333333333335</v>
      </c>
      <c r="J885" s="209">
        <f t="shared" si="140"/>
        <v>2129.3078</v>
      </c>
      <c r="K885" s="202">
        <f t="shared" si="144"/>
        <v>468.44771600000001</v>
      </c>
      <c r="L885" s="202">
        <v>915.09333333333336</v>
      </c>
      <c r="M885" s="202">
        <v>104.53946666666667</v>
      </c>
      <c r="N885" s="202">
        <f t="shared" si="141"/>
        <v>3617.388316</v>
      </c>
      <c r="O885" s="217">
        <f t="shared" si="142"/>
        <v>0.8259820335654755</v>
      </c>
    </row>
    <row r="886" spans="1:15" x14ac:dyDescent="0.35">
      <c r="A886" s="216">
        <f t="shared" si="143"/>
        <v>23</v>
      </c>
      <c r="B886" s="182" t="s">
        <v>1158</v>
      </c>
      <c r="C886" s="195">
        <f>димвенканали!C886</f>
        <v>3384.13</v>
      </c>
      <c r="D886" s="195">
        <f>димвенканали!D886</f>
        <v>0</v>
      </c>
      <c r="E886" s="195">
        <f>димвенканали!E886</f>
        <v>0</v>
      </c>
      <c r="F886" s="195">
        <f t="shared" si="138"/>
        <v>3384.13</v>
      </c>
      <c r="G886" s="195">
        <v>1251</v>
      </c>
      <c r="H886" s="282">
        <v>1251</v>
      </c>
      <c r="I886" s="209">
        <f t="shared" si="139"/>
        <v>0.41699999999999998</v>
      </c>
      <c r="J886" s="209">
        <f t="shared" si="140"/>
        <v>1785.3646499999998</v>
      </c>
      <c r="K886" s="202">
        <f t="shared" si="144"/>
        <v>392.78022299999992</v>
      </c>
      <c r="L886" s="202">
        <v>767.28</v>
      </c>
      <c r="M886" s="202">
        <v>87.653400000000005</v>
      </c>
      <c r="N886" s="202">
        <f t="shared" si="141"/>
        <v>3033.0782730000001</v>
      </c>
      <c r="O886" s="217">
        <f t="shared" si="142"/>
        <v>0.89626529506845187</v>
      </c>
    </row>
    <row r="887" spans="1:15" x14ac:dyDescent="0.35">
      <c r="A887" s="216">
        <f t="shared" si="143"/>
        <v>24</v>
      </c>
      <c r="B887" s="182" t="s">
        <v>1159</v>
      </c>
      <c r="C887" s="195">
        <f>димвенканали!C887</f>
        <v>4489.03</v>
      </c>
      <c r="D887" s="195">
        <f>димвенканали!D887</f>
        <v>0</v>
      </c>
      <c r="E887" s="195">
        <f>димвенканали!E887</f>
        <v>0</v>
      </c>
      <c r="F887" s="195">
        <f t="shared" si="138"/>
        <v>4489.03</v>
      </c>
      <c r="G887" s="195">
        <v>1170</v>
      </c>
      <c r="H887" s="282">
        <v>1170</v>
      </c>
      <c r="I887" s="209">
        <f t="shared" si="139"/>
        <v>0.39</v>
      </c>
      <c r="J887" s="209">
        <f t="shared" si="140"/>
        <v>1669.7655</v>
      </c>
      <c r="K887" s="202">
        <f t="shared" si="144"/>
        <v>367.34841</v>
      </c>
      <c r="L887" s="202">
        <v>717.6</v>
      </c>
      <c r="M887" s="202">
        <v>81.978000000000009</v>
      </c>
      <c r="N887" s="202">
        <f t="shared" si="141"/>
        <v>2836.69191</v>
      </c>
      <c r="O887" s="217">
        <f t="shared" si="142"/>
        <v>0.63191645188381462</v>
      </c>
    </row>
    <row r="888" spans="1:15" x14ac:dyDescent="0.35">
      <c r="A888" s="216">
        <f t="shared" si="143"/>
        <v>25</v>
      </c>
      <c r="B888" s="182" t="s">
        <v>1160</v>
      </c>
      <c r="C888" s="195">
        <f>димвенканали!C888</f>
        <v>2188.04</v>
      </c>
      <c r="D888" s="195">
        <f>димвенканали!D888</f>
        <v>0</v>
      </c>
      <c r="E888" s="195">
        <f>димвенканали!E888</f>
        <v>0</v>
      </c>
      <c r="F888" s="195">
        <f t="shared" si="138"/>
        <v>2188.04</v>
      </c>
      <c r="G888" s="195">
        <v>810</v>
      </c>
      <c r="H888" s="282">
        <v>810</v>
      </c>
      <c r="I888" s="209">
        <f t="shared" si="139"/>
        <v>0.27</v>
      </c>
      <c r="J888" s="209">
        <f t="shared" si="140"/>
        <v>1155.9915000000001</v>
      </c>
      <c r="K888" s="202">
        <f t="shared" si="144"/>
        <v>254.31813000000002</v>
      </c>
      <c r="L888" s="202">
        <v>496.8</v>
      </c>
      <c r="M888" s="202">
        <v>56.754000000000005</v>
      </c>
      <c r="N888" s="202">
        <f t="shared" si="141"/>
        <v>1963.8636300000001</v>
      </c>
      <c r="O888" s="217">
        <f t="shared" si="142"/>
        <v>0.89754466554541967</v>
      </c>
    </row>
    <row r="889" spans="1:15" x14ac:dyDescent="0.35">
      <c r="A889" s="216">
        <f t="shared" si="143"/>
        <v>26</v>
      </c>
      <c r="B889" s="182" t="s">
        <v>1161</v>
      </c>
      <c r="C889" s="195">
        <f>димвенканали!C889</f>
        <v>2637.65</v>
      </c>
      <c r="D889" s="195">
        <f>димвенканали!D889</f>
        <v>0</v>
      </c>
      <c r="E889" s="195">
        <f>димвенканали!E889</f>
        <v>0</v>
      </c>
      <c r="F889" s="195">
        <f t="shared" si="138"/>
        <v>2637.65</v>
      </c>
      <c r="G889" s="195">
        <v>825</v>
      </c>
      <c r="H889" s="282">
        <v>825</v>
      </c>
      <c r="I889" s="209">
        <f t="shared" si="139"/>
        <v>0.27500000000000002</v>
      </c>
      <c r="J889" s="209">
        <f t="shared" si="140"/>
        <v>1177.3987500000001</v>
      </c>
      <c r="K889" s="202">
        <f t="shared" si="144"/>
        <v>259.02772500000003</v>
      </c>
      <c r="L889" s="202">
        <v>506.00000000000006</v>
      </c>
      <c r="M889" s="202">
        <v>57.805</v>
      </c>
      <c r="N889" s="202">
        <f t="shared" si="141"/>
        <v>2000.2314750000003</v>
      </c>
      <c r="O889" s="217">
        <f t="shared" si="142"/>
        <v>0.75833847364130957</v>
      </c>
    </row>
    <row r="890" spans="1:15" x14ac:dyDescent="0.35">
      <c r="A890" s="216">
        <f t="shared" si="143"/>
        <v>27</v>
      </c>
      <c r="B890" s="182" t="s">
        <v>1162</v>
      </c>
      <c r="C890" s="195">
        <f>димвенканали!C890</f>
        <v>2209.6999999999998</v>
      </c>
      <c r="D890" s="195">
        <f>димвенканали!D890</f>
        <v>0</v>
      </c>
      <c r="E890" s="195">
        <f>димвенканали!E890</f>
        <v>0</v>
      </c>
      <c r="F890" s="195">
        <f t="shared" si="138"/>
        <v>2209.6999999999998</v>
      </c>
      <c r="G890" s="195">
        <v>822</v>
      </c>
      <c r="H890" s="282">
        <v>822</v>
      </c>
      <c r="I890" s="209">
        <f t="shared" si="139"/>
        <v>0.27400000000000002</v>
      </c>
      <c r="J890" s="209">
        <f t="shared" si="140"/>
        <v>1173.1173000000001</v>
      </c>
      <c r="K890" s="202">
        <f t="shared" si="144"/>
        <v>258.08580600000005</v>
      </c>
      <c r="L890" s="202">
        <v>504.16</v>
      </c>
      <c r="M890" s="202">
        <v>57.594799999999999</v>
      </c>
      <c r="N890" s="202">
        <f t="shared" si="141"/>
        <v>1992.9579060000003</v>
      </c>
      <c r="O890" s="217">
        <f t="shared" si="142"/>
        <v>0.9019133393673352</v>
      </c>
    </row>
    <row r="891" spans="1:15" x14ac:dyDescent="0.35">
      <c r="A891" s="216">
        <f t="shared" si="143"/>
        <v>28</v>
      </c>
      <c r="B891" s="182" t="s">
        <v>1163</v>
      </c>
      <c r="C891" s="195">
        <f>димвенканали!C891</f>
        <v>1908.5</v>
      </c>
      <c r="D891" s="195">
        <f>димвенканали!D891</f>
        <v>0</v>
      </c>
      <c r="E891" s="195">
        <f>димвенканали!E891</f>
        <v>0</v>
      </c>
      <c r="F891" s="195">
        <f t="shared" si="138"/>
        <v>1908.5</v>
      </c>
      <c r="G891" s="195">
        <v>735</v>
      </c>
      <c r="H891" s="282">
        <v>735</v>
      </c>
      <c r="I891" s="209">
        <f t="shared" si="139"/>
        <v>0.245</v>
      </c>
      <c r="J891" s="209">
        <f t="shared" si="140"/>
        <v>1048.95525</v>
      </c>
      <c r="K891" s="202">
        <f t="shared" si="144"/>
        <v>230.77015499999999</v>
      </c>
      <c r="L891" s="202">
        <v>450.8</v>
      </c>
      <c r="M891" s="202">
        <v>51.498999999999995</v>
      </c>
      <c r="N891" s="202">
        <f t="shared" si="141"/>
        <v>1782.0244049999999</v>
      </c>
      <c r="O891" s="217">
        <f t="shared" si="142"/>
        <v>0.93373036678019383</v>
      </c>
    </row>
    <row r="892" spans="1:15" x14ac:dyDescent="0.35">
      <c r="A892" s="216">
        <f t="shared" si="143"/>
        <v>29</v>
      </c>
      <c r="B892" s="182" t="s">
        <v>1164</v>
      </c>
      <c r="C892" s="195">
        <f>димвенканали!C892</f>
        <v>9465.31</v>
      </c>
      <c r="D892" s="195">
        <f>димвенканали!D892</f>
        <v>604.92999999999995</v>
      </c>
      <c r="E892" s="195">
        <f>димвенканали!E892</f>
        <v>0</v>
      </c>
      <c r="F892" s="195">
        <f t="shared" si="138"/>
        <v>10070.24</v>
      </c>
      <c r="G892" s="195">
        <v>4032</v>
      </c>
      <c r="H892" s="282">
        <v>4032</v>
      </c>
      <c r="I892" s="209">
        <f t="shared" si="139"/>
        <v>1.3440000000000001</v>
      </c>
      <c r="J892" s="209">
        <f t="shared" si="140"/>
        <v>5754.2687999999998</v>
      </c>
      <c r="K892" s="202">
        <f t="shared" si="144"/>
        <v>1265.939136</v>
      </c>
      <c r="L892" s="202">
        <v>2472.96</v>
      </c>
      <c r="M892" s="202">
        <v>282.50880000000001</v>
      </c>
      <c r="N892" s="202">
        <f t="shared" si="141"/>
        <v>9775.6767359999994</v>
      </c>
      <c r="O892" s="217">
        <f t="shared" si="142"/>
        <v>0.97074913169894661</v>
      </c>
    </row>
    <row r="893" spans="1:15" x14ac:dyDescent="0.35">
      <c r="A893" s="216">
        <f t="shared" si="143"/>
        <v>30</v>
      </c>
      <c r="B893" s="182" t="s">
        <v>1165</v>
      </c>
      <c r="C893" s="195">
        <f>димвенканали!C893</f>
        <v>4055.4</v>
      </c>
      <c r="D893" s="195">
        <f>димвенканали!D893</f>
        <v>33.9</v>
      </c>
      <c r="E893" s="195">
        <f>димвенканали!E893</f>
        <v>161.30000000000001</v>
      </c>
      <c r="F893" s="195">
        <f t="shared" si="138"/>
        <v>4250.6000000000004</v>
      </c>
      <c r="G893" s="195">
        <v>1413</v>
      </c>
      <c r="H893" s="282">
        <v>1413</v>
      </c>
      <c r="I893" s="209">
        <f t="shared" si="139"/>
        <v>0.47099999999999997</v>
      </c>
      <c r="J893" s="209">
        <f t="shared" si="140"/>
        <v>2016.5629499999998</v>
      </c>
      <c r="K893" s="202">
        <f t="shared" si="144"/>
        <v>443.64384899999993</v>
      </c>
      <c r="L893" s="202">
        <v>866.64</v>
      </c>
      <c r="M893" s="202">
        <v>99.004199999999983</v>
      </c>
      <c r="N893" s="202">
        <f t="shared" si="141"/>
        <v>3425.8509989999993</v>
      </c>
      <c r="O893" s="217">
        <f t="shared" si="142"/>
        <v>0.80596880416882299</v>
      </c>
    </row>
    <row r="894" spans="1:15" x14ac:dyDescent="0.35">
      <c r="A894" s="216">
        <f t="shared" si="143"/>
        <v>31</v>
      </c>
      <c r="B894" s="182" t="s">
        <v>1166</v>
      </c>
      <c r="C894" s="195">
        <f>димвенканали!C894</f>
        <v>4238.2299999999996</v>
      </c>
      <c r="D894" s="195">
        <f>димвенканали!D894</f>
        <v>0</v>
      </c>
      <c r="E894" s="195">
        <f>димвенканали!E894</f>
        <v>0</v>
      </c>
      <c r="F894" s="195">
        <f t="shared" si="138"/>
        <v>4238.2299999999996</v>
      </c>
      <c r="G894" s="195">
        <v>1480</v>
      </c>
      <c r="H894" s="282">
        <v>1480</v>
      </c>
      <c r="I894" s="209">
        <f t="shared" si="139"/>
        <v>0.49333333333333335</v>
      </c>
      <c r="J894" s="209">
        <f t="shared" si="140"/>
        <v>2112.1819999999998</v>
      </c>
      <c r="K894" s="202">
        <f t="shared" si="144"/>
        <v>464.68003999999996</v>
      </c>
      <c r="L894" s="202">
        <v>907.73333333333335</v>
      </c>
      <c r="M894" s="202">
        <v>103.69866666666667</v>
      </c>
      <c r="N894" s="202">
        <f t="shared" si="141"/>
        <v>3588.2940400000002</v>
      </c>
      <c r="O894" s="217">
        <f t="shared" si="142"/>
        <v>0.84664920025576729</v>
      </c>
    </row>
    <row r="895" spans="1:15" x14ac:dyDescent="0.35">
      <c r="A895" s="216">
        <f t="shared" si="143"/>
        <v>32</v>
      </c>
      <c r="B895" s="182" t="s">
        <v>1167</v>
      </c>
      <c r="C895" s="195">
        <f>димвенканали!C895</f>
        <v>4245.3999999999996</v>
      </c>
      <c r="D895" s="195">
        <f>димвенканали!D895</f>
        <v>0</v>
      </c>
      <c r="E895" s="195">
        <f>димвенканали!E895</f>
        <v>0</v>
      </c>
      <c r="F895" s="195">
        <f t="shared" si="138"/>
        <v>4245.3999999999996</v>
      </c>
      <c r="G895" s="195">
        <v>1320</v>
      </c>
      <c r="H895" s="282">
        <v>1320</v>
      </c>
      <c r="I895" s="209">
        <f t="shared" si="139"/>
        <v>0.44</v>
      </c>
      <c r="J895" s="209">
        <f t="shared" si="140"/>
        <v>1883.838</v>
      </c>
      <c r="K895" s="202">
        <f t="shared" si="144"/>
        <v>414.44436000000002</v>
      </c>
      <c r="L895" s="202">
        <v>809.6</v>
      </c>
      <c r="M895" s="202">
        <v>92.488</v>
      </c>
      <c r="N895" s="202">
        <f t="shared" si="141"/>
        <v>3200.3703599999999</v>
      </c>
      <c r="O895" s="217">
        <f t="shared" si="142"/>
        <v>0.75384424553634521</v>
      </c>
    </row>
    <row r="896" spans="1:15" x14ac:dyDescent="0.35">
      <c r="A896" s="216">
        <f t="shared" si="143"/>
        <v>33</v>
      </c>
      <c r="B896" s="182" t="s">
        <v>1168</v>
      </c>
      <c r="C896" s="195">
        <f>димвенканали!C896</f>
        <v>4246.87</v>
      </c>
      <c r="D896" s="195">
        <f>димвенканали!D896</f>
        <v>0</v>
      </c>
      <c r="E896" s="195">
        <f>димвенканали!E896</f>
        <v>0</v>
      </c>
      <c r="F896" s="195">
        <f t="shared" si="138"/>
        <v>4246.87</v>
      </c>
      <c r="G896" s="195">
        <v>1300</v>
      </c>
      <c r="H896" s="282">
        <v>1300</v>
      </c>
      <c r="I896" s="209">
        <f t="shared" si="139"/>
        <v>0.43333333333333335</v>
      </c>
      <c r="J896" s="209">
        <f t="shared" si="140"/>
        <v>1855.2950000000001</v>
      </c>
      <c r="K896" s="202">
        <f t="shared" si="144"/>
        <v>408.16490000000005</v>
      </c>
      <c r="L896" s="202">
        <v>797.33333333333337</v>
      </c>
      <c r="M896" s="202">
        <v>91.086666666666659</v>
      </c>
      <c r="N896" s="202">
        <f t="shared" si="141"/>
        <v>3151.8799000000004</v>
      </c>
      <c r="O896" s="217">
        <f t="shared" si="142"/>
        <v>0.74216538297616841</v>
      </c>
    </row>
    <row r="897" spans="1:15" x14ac:dyDescent="0.35">
      <c r="A897" s="216">
        <f t="shared" si="143"/>
        <v>34</v>
      </c>
      <c r="B897" s="182" t="s">
        <v>1169</v>
      </c>
      <c r="C897" s="195">
        <f>димвенканали!C897</f>
        <v>4173.55</v>
      </c>
      <c r="D897" s="195">
        <f>димвенканали!D897</f>
        <v>0</v>
      </c>
      <c r="E897" s="195">
        <f>димвенканали!E897</f>
        <v>0</v>
      </c>
      <c r="F897" s="195">
        <f t="shared" si="138"/>
        <v>4173.55</v>
      </c>
      <c r="G897" s="195">
        <v>1401</v>
      </c>
      <c r="H897" s="282">
        <v>1401</v>
      </c>
      <c r="I897" s="209">
        <f t="shared" si="139"/>
        <v>0.46700000000000003</v>
      </c>
      <c r="J897" s="209">
        <f t="shared" si="140"/>
        <v>1999.43715</v>
      </c>
      <c r="K897" s="202">
        <f t="shared" si="144"/>
        <v>439.87617299999999</v>
      </c>
      <c r="L897" s="202">
        <v>859.28000000000009</v>
      </c>
      <c r="M897" s="202">
        <v>98.163399999999996</v>
      </c>
      <c r="N897" s="202">
        <f t="shared" si="141"/>
        <v>3396.756723</v>
      </c>
      <c r="O897" s="217">
        <f t="shared" si="142"/>
        <v>0.81387708856968288</v>
      </c>
    </row>
    <row r="898" spans="1:15" x14ac:dyDescent="0.35">
      <c r="A898" s="216">
        <f t="shared" si="143"/>
        <v>35</v>
      </c>
      <c r="B898" s="182" t="s">
        <v>536</v>
      </c>
      <c r="C898" s="195">
        <f>димвенканали!C898</f>
        <v>2393.84</v>
      </c>
      <c r="D898" s="195">
        <f>димвенканали!D898</f>
        <v>0</v>
      </c>
      <c r="E898" s="195">
        <f>димвенканали!E898</f>
        <v>0</v>
      </c>
      <c r="F898" s="195">
        <f t="shared" si="138"/>
        <v>2393.84</v>
      </c>
      <c r="G898" s="195">
        <v>624</v>
      </c>
      <c r="H898" s="282">
        <v>624</v>
      </c>
      <c r="I898" s="209">
        <f t="shared" si="139"/>
        <v>0.20799999999999999</v>
      </c>
      <c r="J898" s="209">
        <f t="shared" si="140"/>
        <v>890.5415999999999</v>
      </c>
      <c r="K898" s="202">
        <f t="shared" si="144"/>
        <v>195.91915199999997</v>
      </c>
      <c r="L898" s="202">
        <v>382.71999999999997</v>
      </c>
      <c r="M898" s="202">
        <v>43.721600000000002</v>
      </c>
      <c r="N898" s="202">
        <f t="shared" si="141"/>
        <v>1512.9023520000001</v>
      </c>
      <c r="O898" s="210">
        <f t="shared" si="142"/>
        <v>0.63199810847842797</v>
      </c>
    </row>
    <row r="899" spans="1:15" x14ac:dyDescent="0.35">
      <c r="A899" s="216">
        <f t="shared" si="143"/>
        <v>36</v>
      </c>
      <c r="B899" s="277" t="s">
        <v>1189</v>
      </c>
      <c r="C899" s="195">
        <v>1450.7</v>
      </c>
      <c r="D899" s="195">
        <f>димвенканали!D899</f>
        <v>0</v>
      </c>
      <c r="E899" s="195">
        <f>димвенканали!E899</f>
        <v>0</v>
      </c>
      <c r="F899" s="195">
        <f t="shared" si="138"/>
        <v>1450.7</v>
      </c>
      <c r="G899" s="195"/>
      <c r="H899" s="282">
        <v>428.5</v>
      </c>
      <c r="I899" s="209">
        <f t="shared" si="139"/>
        <v>0.14283333333333334</v>
      </c>
      <c r="J899" s="209">
        <f t="shared" si="140"/>
        <v>611.53377499999999</v>
      </c>
      <c r="K899" s="202">
        <f t="shared" si="144"/>
        <v>134.5374305</v>
      </c>
      <c r="L899" s="202">
        <v>262.81333333333333</v>
      </c>
      <c r="M899" s="202">
        <v>30.023566666666667</v>
      </c>
      <c r="N899" s="202">
        <f t="shared" si="141"/>
        <v>1038.9081055000001</v>
      </c>
      <c r="O899" s="210">
        <f t="shared" si="142"/>
        <v>0.7161426245950232</v>
      </c>
    </row>
    <row r="900" spans="1:15" x14ac:dyDescent="0.35">
      <c r="A900" s="216">
        <f t="shared" si="143"/>
        <v>37</v>
      </c>
      <c r="B900" s="277" t="s">
        <v>308</v>
      </c>
      <c r="C900" s="195">
        <v>3971.3</v>
      </c>
      <c r="D900" s="195">
        <f>димвенканали!D900</f>
        <v>214</v>
      </c>
      <c r="E900" s="195">
        <f>димвенканали!E900</f>
        <v>0</v>
      </c>
      <c r="F900" s="195">
        <f t="shared" si="138"/>
        <v>4185.3</v>
      </c>
      <c r="G900" s="195"/>
      <c r="H900" s="282">
        <v>1550</v>
      </c>
      <c r="I900" s="209">
        <f t="shared" si="139"/>
        <v>0.51666666666666672</v>
      </c>
      <c r="J900" s="209">
        <f t="shared" si="140"/>
        <v>2212.0825</v>
      </c>
      <c r="K900" s="202">
        <f t="shared" si="144"/>
        <v>486.65814999999998</v>
      </c>
      <c r="L900" s="202">
        <v>950.66666666666674</v>
      </c>
      <c r="M900" s="202">
        <v>108.60333333333335</v>
      </c>
      <c r="N900" s="202">
        <f t="shared" si="141"/>
        <v>3758.0106500000002</v>
      </c>
      <c r="O900" s="210">
        <f t="shared" si="142"/>
        <v>0.89790711538002055</v>
      </c>
    </row>
    <row r="901" spans="1:15" x14ac:dyDescent="0.35">
      <c r="A901" s="216">
        <f t="shared" si="143"/>
        <v>38</v>
      </c>
      <c r="B901" s="277" t="s">
        <v>1777</v>
      </c>
      <c r="C901" s="195">
        <v>70.5</v>
      </c>
      <c r="D901" s="195">
        <f>димвенканали!D901</f>
        <v>0</v>
      </c>
      <c r="E901" s="195">
        <f>димвенканали!E901</f>
        <v>0</v>
      </c>
      <c r="F901" s="195">
        <v>70.5</v>
      </c>
      <c r="G901" s="195"/>
      <c r="H901" s="282"/>
      <c r="I901" s="209">
        <f t="shared" si="139"/>
        <v>0</v>
      </c>
      <c r="J901" s="209">
        <v>0</v>
      </c>
      <c r="K901" s="202">
        <v>0</v>
      </c>
      <c r="L901" s="202">
        <v>0</v>
      </c>
      <c r="M901" s="202">
        <v>0</v>
      </c>
      <c r="N901" s="202">
        <v>0</v>
      </c>
      <c r="O901" s="210">
        <v>0</v>
      </c>
    </row>
    <row r="902" spans="1:15" x14ac:dyDescent="0.35">
      <c r="A902" s="216">
        <f t="shared" si="143"/>
        <v>39</v>
      </c>
      <c r="B902" s="182" t="s">
        <v>588</v>
      </c>
      <c r="C902" s="195">
        <f>димвенканали!C902</f>
        <v>12677.6</v>
      </c>
      <c r="D902" s="195">
        <f>димвенканали!D902</f>
        <v>0</v>
      </c>
      <c r="E902" s="195">
        <f>димвенканали!E902</f>
        <v>0</v>
      </c>
      <c r="F902" s="195">
        <f>C902+D902+E902</f>
        <v>12677.6</v>
      </c>
      <c r="G902" s="195"/>
      <c r="H902" s="282">
        <v>3910.9</v>
      </c>
      <c r="I902" s="209">
        <f t="shared" si="139"/>
        <v>1.3036333333333334</v>
      </c>
      <c r="J902" s="209">
        <f t="shared" si="140"/>
        <v>5581.4409350000005</v>
      </c>
      <c r="K902" s="202">
        <f t="shared" si="144"/>
        <v>1227.9170057000001</v>
      </c>
      <c r="L902" s="202">
        <v>2398.6853333333333</v>
      </c>
      <c r="M902" s="202">
        <v>274.02372666666668</v>
      </c>
      <c r="N902" s="202">
        <f>J902+K902+L902+M902</f>
        <v>9482.0670007000008</v>
      </c>
      <c r="O902" s="210">
        <f>N902/F902</f>
        <v>0.74793864774878527</v>
      </c>
    </row>
    <row r="903" spans="1:15" x14ac:dyDescent="0.35">
      <c r="A903" s="216">
        <f t="shared" si="143"/>
        <v>40</v>
      </c>
      <c r="B903" s="182" t="s">
        <v>597</v>
      </c>
      <c r="C903" s="195">
        <f>димвенканали!C903</f>
        <v>3362.1</v>
      </c>
      <c r="D903" s="195">
        <f>димвенканали!D903</f>
        <v>0</v>
      </c>
      <c r="E903" s="195">
        <f>димвенканали!E903</f>
        <v>0</v>
      </c>
      <c r="F903" s="195">
        <f>C903+D903+E903</f>
        <v>3362.1</v>
      </c>
      <c r="G903" s="195"/>
      <c r="H903" s="282">
        <v>1002</v>
      </c>
      <c r="I903" s="209">
        <f t="shared" si="139"/>
        <v>0.33400000000000002</v>
      </c>
      <c r="J903" s="209">
        <f>673.68134*1.13*1.35</f>
        <v>1027.7008841699999</v>
      </c>
      <c r="K903" s="202">
        <f t="shared" si="144"/>
        <v>226.09419451739998</v>
      </c>
      <c r="L903" s="202">
        <v>513.85044208499994</v>
      </c>
      <c r="M903" s="202">
        <v>70.206800000000001</v>
      </c>
      <c r="N903" s="202">
        <f>J903+K903+L903+M903</f>
        <v>1837.8523207723997</v>
      </c>
      <c r="O903" s="210">
        <f>N903/F903</f>
        <v>0.54663820849243028</v>
      </c>
    </row>
    <row r="904" spans="1:15" x14ac:dyDescent="0.35">
      <c r="A904" s="216">
        <f t="shared" si="143"/>
        <v>41</v>
      </c>
      <c r="B904" s="182" t="s">
        <v>598</v>
      </c>
      <c r="C904" s="195">
        <f>димвенканали!C904</f>
        <v>2646.8</v>
      </c>
      <c r="D904" s="195">
        <f>димвенканали!D904</f>
        <v>78.7</v>
      </c>
      <c r="E904" s="195">
        <f>димвенканали!E904</f>
        <v>160.30000000000001</v>
      </c>
      <c r="F904" s="195">
        <f>C904+D904+E904</f>
        <v>2885.8</v>
      </c>
      <c r="G904" s="195"/>
      <c r="H904" s="282">
        <v>672</v>
      </c>
      <c r="I904" s="209">
        <f t="shared" si="139"/>
        <v>0.224</v>
      </c>
      <c r="J904" s="209">
        <f>451.81024*1.13*1.35</f>
        <v>689.23652112000002</v>
      </c>
      <c r="K904" s="202">
        <f t="shared" si="144"/>
        <v>151.6320346464</v>
      </c>
      <c r="L904" s="202">
        <v>344.61826056000001</v>
      </c>
      <c r="M904" s="202">
        <v>18.833919999999999</v>
      </c>
      <c r="N904" s="202">
        <f>J904+K904+L904+M904</f>
        <v>1204.3207363264</v>
      </c>
      <c r="O904" s="210">
        <f>N904/F904</f>
        <v>0.41732647318816274</v>
      </c>
    </row>
    <row r="905" spans="1:15" ht="18" x14ac:dyDescent="0.4">
      <c r="A905" s="216"/>
      <c r="B905" s="251" t="s">
        <v>1698</v>
      </c>
      <c r="C905" s="198">
        <f>SUM(C864:C904)</f>
        <v>180124.45999999996</v>
      </c>
      <c r="D905" s="198">
        <f>SUM(D864:D904)</f>
        <v>1050.4299999999998</v>
      </c>
      <c r="E905" s="198">
        <f>SUM(E864:E904)</f>
        <v>987.39999999999986</v>
      </c>
      <c r="F905" s="198">
        <f t="shared" ref="F905:M905" si="145">SUM(F864:F904)</f>
        <v>182162.28999999998</v>
      </c>
      <c r="G905" s="198">
        <f t="shared" si="145"/>
        <v>59065</v>
      </c>
      <c r="H905" s="286">
        <f t="shared" si="145"/>
        <v>66628.399999999994</v>
      </c>
      <c r="I905" s="224">
        <f t="shared" si="145"/>
        <v>22.20946666666666</v>
      </c>
      <c r="J905" s="224">
        <f t="shared" si="145"/>
        <v>94416.609365290016</v>
      </c>
      <c r="K905" s="224">
        <f t="shared" si="145"/>
        <v>20771.654060363802</v>
      </c>
      <c r="L905" s="340">
        <f t="shared" si="145"/>
        <v>40697.167369311654</v>
      </c>
      <c r="M905" s="224">
        <f t="shared" si="145"/>
        <v>4640.1790133333325</v>
      </c>
      <c r="N905" s="224">
        <f>J905+K905+L905+M905</f>
        <v>160525.60980829882</v>
      </c>
      <c r="O905" s="229">
        <f>N905/F905</f>
        <v>0.88122305559673653</v>
      </c>
    </row>
    <row r="906" spans="1:15" ht="18" x14ac:dyDescent="0.4">
      <c r="A906" s="216"/>
      <c r="B906" s="275" t="s">
        <v>311</v>
      </c>
      <c r="C906" s="195"/>
      <c r="D906" s="195"/>
      <c r="E906" s="195"/>
      <c r="F906" s="195"/>
      <c r="G906" s="195"/>
      <c r="H906" s="282"/>
      <c r="I906" s="195"/>
      <c r="J906" s="209"/>
      <c r="K906" s="202"/>
      <c r="L906" s="202"/>
      <c r="M906" s="195"/>
      <c r="N906" s="195"/>
      <c r="O906" s="217"/>
    </row>
    <row r="907" spans="1:15" x14ac:dyDescent="0.35">
      <c r="A907" s="216">
        <v>1</v>
      </c>
      <c r="B907" s="182" t="s">
        <v>312</v>
      </c>
      <c r="C907" s="195">
        <f>димвенканали!C907</f>
        <v>209.7</v>
      </c>
      <c r="D907" s="195">
        <f>димвенканали!D907</f>
        <v>0</v>
      </c>
      <c r="E907" s="195">
        <f>димвенканали!E907</f>
        <v>0</v>
      </c>
      <c r="F907" s="195">
        <f t="shared" ref="F907:F961" si="146">C907+D907+E907</f>
        <v>209.7</v>
      </c>
      <c r="G907" s="195">
        <v>70</v>
      </c>
      <c r="H907" s="282">
        <v>70</v>
      </c>
      <c r="I907" s="209">
        <f t="shared" ref="I907:I969" si="147">H907/3000</f>
        <v>2.3333333333333334E-2</v>
      </c>
      <c r="J907" s="209">
        <f t="shared" ref="J907:J964" si="148">I907*$J$2</f>
        <v>99.900499999999994</v>
      </c>
      <c r="K907" s="202">
        <f t="shared" si="144"/>
        <v>21.978109999999997</v>
      </c>
      <c r="L907" s="202">
        <v>42.933333333333337</v>
      </c>
      <c r="M907" s="202">
        <v>4.9046666666666665</v>
      </c>
      <c r="N907" s="202">
        <f t="shared" ref="N907:N969" si="149">J907+K907+L907+M907</f>
        <v>169.71660999999997</v>
      </c>
      <c r="O907" s="217">
        <f t="shared" ref="O907:O969" si="150">N907/F907</f>
        <v>0.80933051979017634</v>
      </c>
    </row>
    <row r="908" spans="1:15" x14ac:dyDescent="0.35">
      <c r="A908" s="216">
        <f t="shared" ref="A908:A971" si="151">A907+1</f>
        <v>2</v>
      </c>
      <c r="B908" s="182" t="s">
        <v>313</v>
      </c>
      <c r="C908" s="195">
        <f>димвенканали!C908</f>
        <v>306</v>
      </c>
      <c r="D908" s="195">
        <f>димвенканали!D908</f>
        <v>0</v>
      </c>
      <c r="E908" s="195">
        <f>димвенканали!E908</f>
        <v>0</v>
      </c>
      <c r="F908" s="195">
        <f t="shared" si="146"/>
        <v>306</v>
      </c>
      <c r="G908" s="195">
        <v>110</v>
      </c>
      <c r="H908" s="282">
        <v>110</v>
      </c>
      <c r="I908" s="209">
        <f t="shared" si="147"/>
        <v>3.6666666666666667E-2</v>
      </c>
      <c r="J908" s="209">
        <f t="shared" si="148"/>
        <v>156.98650000000001</v>
      </c>
      <c r="K908" s="202">
        <f t="shared" si="144"/>
        <v>34.537030000000001</v>
      </c>
      <c r="L908" s="202">
        <v>67.466666666666669</v>
      </c>
      <c r="M908" s="202">
        <v>7.7073333333333327</v>
      </c>
      <c r="N908" s="202">
        <f t="shared" si="149"/>
        <v>266.69752999999997</v>
      </c>
      <c r="O908" s="217">
        <f t="shared" si="150"/>
        <v>0.87156055555555545</v>
      </c>
    </row>
    <row r="909" spans="1:15" x14ac:dyDescent="0.35">
      <c r="A909" s="216">
        <f t="shared" si="151"/>
        <v>3</v>
      </c>
      <c r="B909" s="182" t="s">
        <v>314</v>
      </c>
      <c r="C909" s="195">
        <f>димвенканали!C909</f>
        <v>419.5</v>
      </c>
      <c r="D909" s="195">
        <f>димвенканали!D909</f>
        <v>0</v>
      </c>
      <c r="E909" s="195">
        <f>димвенканали!E909</f>
        <v>0</v>
      </c>
      <c r="F909" s="195">
        <f t="shared" si="146"/>
        <v>419.5</v>
      </c>
      <c r="G909" s="195">
        <v>40</v>
      </c>
      <c r="H909" s="282">
        <v>40</v>
      </c>
      <c r="I909" s="209">
        <f t="shared" si="147"/>
        <v>1.3333333333333334E-2</v>
      </c>
      <c r="J909" s="209">
        <f t="shared" si="148"/>
        <v>57.085999999999999</v>
      </c>
      <c r="K909" s="202">
        <f t="shared" si="144"/>
        <v>12.558920000000001</v>
      </c>
      <c r="L909" s="202">
        <v>24.533333333333335</v>
      </c>
      <c r="M909" s="202">
        <v>2.8026666666666666</v>
      </c>
      <c r="N909" s="202">
        <f t="shared" si="149"/>
        <v>96.980919999999998</v>
      </c>
      <c r="O909" s="217">
        <f t="shared" si="150"/>
        <v>0.23118216924910606</v>
      </c>
    </row>
    <row r="910" spans="1:15" x14ac:dyDescent="0.35">
      <c r="A910" s="216">
        <f t="shared" si="151"/>
        <v>4</v>
      </c>
      <c r="B910" s="182" t="s">
        <v>315</v>
      </c>
      <c r="C910" s="195">
        <f>димвенканали!C910</f>
        <v>734.75</v>
      </c>
      <c r="D910" s="195">
        <f>димвенканали!D910</f>
        <v>0</v>
      </c>
      <c r="E910" s="195">
        <f>димвенканали!E910</f>
        <v>0</v>
      </c>
      <c r="F910" s="195">
        <f t="shared" si="146"/>
        <v>734.75</v>
      </c>
      <c r="G910" s="195">
        <v>390</v>
      </c>
      <c r="H910" s="282">
        <v>390</v>
      </c>
      <c r="I910" s="209">
        <f t="shared" si="147"/>
        <v>0.13</v>
      </c>
      <c r="J910" s="209">
        <f t="shared" si="148"/>
        <v>556.58849999999995</v>
      </c>
      <c r="K910" s="202">
        <f t="shared" si="144"/>
        <v>122.44946999999999</v>
      </c>
      <c r="L910" s="202">
        <v>239.20000000000002</v>
      </c>
      <c r="M910" s="202">
        <v>27.326000000000001</v>
      </c>
      <c r="N910" s="202">
        <f t="shared" si="149"/>
        <v>945.56397000000004</v>
      </c>
      <c r="O910" s="217">
        <f t="shared" si="150"/>
        <v>1.2869193194964275</v>
      </c>
    </row>
    <row r="911" spans="1:15" x14ac:dyDescent="0.35">
      <c r="A911" s="216">
        <f t="shared" si="151"/>
        <v>5</v>
      </c>
      <c r="B911" s="182" t="s">
        <v>316</v>
      </c>
      <c r="C911" s="195">
        <f>димвенканали!C911</f>
        <v>737</v>
      </c>
      <c r="D911" s="195">
        <f>димвенканали!D911</f>
        <v>0</v>
      </c>
      <c r="E911" s="195">
        <f>димвенканали!E911</f>
        <v>0</v>
      </c>
      <c r="F911" s="195">
        <f t="shared" si="146"/>
        <v>737</v>
      </c>
      <c r="G911" s="195">
        <v>288</v>
      </c>
      <c r="H911" s="282">
        <v>288</v>
      </c>
      <c r="I911" s="209">
        <f t="shared" si="147"/>
        <v>9.6000000000000002E-2</v>
      </c>
      <c r="J911" s="209">
        <f t="shared" si="148"/>
        <v>411.01920000000001</v>
      </c>
      <c r="K911" s="202">
        <f t="shared" si="144"/>
        <v>90.424224000000009</v>
      </c>
      <c r="L911" s="202">
        <v>176.64000000000001</v>
      </c>
      <c r="M911" s="202">
        <v>20.179200000000002</v>
      </c>
      <c r="N911" s="202">
        <f t="shared" si="149"/>
        <v>698.26262400000007</v>
      </c>
      <c r="O911" s="217">
        <f t="shared" si="150"/>
        <v>0.94743910990502045</v>
      </c>
    </row>
    <row r="912" spans="1:15" x14ac:dyDescent="0.35">
      <c r="A912" s="216">
        <f t="shared" si="151"/>
        <v>6</v>
      </c>
      <c r="B912" s="182" t="s">
        <v>317</v>
      </c>
      <c r="C912" s="195">
        <f>димвенканали!C912</f>
        <v>839.8</v>
      </c>
      <c r="D912" s="195">
        <f>димвенканали!D912</f>
        <v>0</v>
      </c>
      <c r="E912" s="195">
        <f>димвенканали!E912</f>
        <v>0</v>
      </c>
      <c r="F912" s="195">
        <f t="shared" si="146"/>
        <v>839.8</v>
      </c>
      <c r="G912" s="195">
        <v>288</v>
      </c>
      <c r="H912" s="282">
        <v>288</v>
      </c>
      <c r="I912" s="209">
        <f t="shared" si="147"/>
        <v>9.6000000000000002E-2</v>
      </c>
      <c r="J912" s="209">
        <f t="shared" si="148"/>
        <v>411.01920000000001</v>
      </c>
      <c r="K912" s="202">
        <f t="shared" si="144"/>
        <v>90.424224000000009</v>
      </c>
      <c r="L912" s="202">
        <v>176.64000000000001</v>
      </c>
      <c r="M912" s="202">
        <v>20.179200000000002</v>
      </c>
      <c r="N912" s="202">
        <f t="shared" si="149"/>
        <v>698.26262400000007</v>
      </c>
      <c r="O912" s="217">
        <f t="shared" si="150"/>
        <v>0.83146299595141715</v>
      </c>
    </row>
    <row r="913" spans="1:15" x14ac:dyDescent="0.35">
      <c r="A913" s="216">
        <f t="shared" si="151"/>
        <v>7</v>
      </c>
      <c r="B913" s="182" t="s">
        <v>318</v>
      </c>
      <c r="C913" s="195">
        <f>димвенканали!C913</f>
        <v>410.1</v>
      </c>
      <c r="D913" s="195">
        <f>димвенканали!D913</f>
        <v>0</v>
      </c>
      <c r="E913" s="195">
        <f>димвенканали!E913</f>
        <v>0</v>
      </c>
      <c r="F913" s="195">
        <f t="shared" si="146"/>
        <v>410.1</v>
      </c>
      <c r="G913" s="195">
        <v>50</v>
      </c>
      <c r="H913" s="282">
        <v>50</v>
      </c>
      <c r="I913" s="209">
        <f t="shared" si="147"/>
        <v>1.6666666666666666E-2</v>
      </c>
      <c r="J913" s="209">
        <f t="shared" si="148"/>
        <v>71.357500000000002</v>
      </c>
      <c r="K913" s="202">
        <f t="shared" si="144"/>
        <v>15.698650000000001</v>
      </c>
      <c r="L913" s="202">
        <v>30.666666666666668</v>
      </c>
      <c r="M913" s="202">
        <v>3.5033333333333334</v>
      </c>
      <c r="N913" s="202">
        <f t="shared" si="149"/>
        <v>121.22615</v>
      </c>
      <c r="O913" s="217">
        <f t="shared" si="150"/>
        <v>0.29560143867349425</v>
      </c>
    </row>
    <row r="914" spans="1:15" x14ac:dyDescent="0.35">
      <c r="A914" s="216">
        <f t="shared" si="151"/>
        <v>8</v>
      </c>
      <c r="B914" s="182" t="s">
        <v>319</v>
      </c>
      <c r="C914" s="195">
        <f>димвенканали!C914</f>
        <v>364.6</v>
      </c>
      <c r="D914" s="195">
        <f>димвенканали!D914</f>
        <v>0</v>
      </c>
      <c r="E914" s="195">
        <f>димвенканали!E914</f>
        <v>0</v>
      </c>
      <c r="F914" s="195">
        <f t="shared" si="146"/>
        <v>364.6</v>
      </c>
      <c r="G914" s="195">
        <v>160</v>
      </c>
      <c r="H914" s="282">
        <v>160</v>
      </c>
      <c r="I914" s="209">
        <f t="shared" si="147"/>
        <v>5.3333333333333337E-2</v>
      </c>
      <c r="J914" s="209">
        <f t="shared" si="148"/>
        <v>228.34399999999999</v>
      </c>
      <c r="K914" s="202">
        <f t="shared" si="144"/>
        <v>50.235680000000002</v>
      </c>
      <c r="L914" s="202">
        <v>98.13333333333334</v>
      </c>
      <c r="M914" s="202">
        <v>11.210666666666667</v>
      </c>
      <c r="N914" s="202">
        <f t="shared" si="149"/>
        <v>387.92367999999999</v>
      </c>
      <c r="O914" s="217">
        <f t="shared" si="150"/>
        <v>1.0639705979155238</v>
      </c>
    </row>
    <row r="915" spans="1:15" x14ac:dyDescent="0.35">
      <c r="A915" s="216">
        <f t="shared" si="151"/>
        <v>9</v>
      </c>
      <c r="B915" s="182" t="s">
        <v>320</v>
      </c>
      <c r="C915" s="195">
        <f>димвенканали!C915</f>
        <v>753.65</v>
      </c>
      <c r="D915" s="195">
        <f>димвенканали!D915</f>
        <v>0</v>
      </c>
      <c r="E915" s="195">
        <f>димвенканали!E915</f>
        <v>0</v>
      </c>
      <c r="F915" s="195">
        <f t="shared" si="146"/>
        <v>753.65</v>
      </c>
      <c r="G915" s="195">
        <v>329</v>
      </c>
      <c r="H915" s="282">
        <v>329</v>
      </c>
      <c r="I915" s="209">
        <f t="shared" si="147"/>
        <v>0.10966666666666666</v>
      </c>
      <c r="J915" s="209">
        <f t="shared" si="148"/>
        <v>469.53234999999995</v>
      </c>
      <c r="K915" s="202">
        <f t="shared" si="144"/>
        <v>103.29711699999999</v>
      </c>
      <c r="L915" s="202">
        <v>201.78666666666666</v>
      </c>
      <c r="M915" s="202">
        <v>23.051933333333331</v>
      </c>
      <c r="N915" s="202">
        <f t="shared" si="149"/>
        <v>797.66806699999984</v>
      </c>
      <c r="O915" s="217">
        <f t="shared" si="150"/>
        <v>1.0584065109798977</v>
      </c>
    </row>
    <row r="916" spans="1:15" x14ac:dyDescent="0.35">
      <c r="A916" s="216">
        <f t="shared" si="151"/>
        <v>10</v>
      </c>
      <c r="B916" s="182" t="s">
        <v>321</v>
      </c>
      <c r="C916" s="195">
        <f>димвенканали!C916</f>
        <v>769.2</v>
      </c>
      <c r="D916" s="195">
        <f>димвенканали!D916</f>
        <v>0</v>
      </c>
      <c r="E916" s="195">
        <f>димвенканали!E916</f>
        <v>0</v>
      </c>
      <c r="F916" s="195">
        <f t="shared" si="146"/>
        <v>769.2</v>
      </c>
      <c r="G916" s="195">
        <v>329</v>
      </c>
      <c r="H916" s="282">
        <v>329</v>
      </c>
      <c r="I916" s="209">
        <f t="shared" si="147"/>
        <v>0.10966666666666666</v>
      </c>
      <c r="J916" s="209">
        <f t="shared" si="148"/>
        <v>469.53234999999995</v>
      </c>
      <c r="K916" s="202">
        <f t="shared" si="144"/>
        <v>103.29711699999999</v>
      </c>
      <c r="L916" s="202">
        <v>201.78666666666666</v>
      </c>
      <c r="M916" s="202">
        <v>23.051933333333331</v>
      </c>
      <c r="N916" s="202">
        <f t="shared" si="149"/>
        <v>797.66806699999984</v>
      </c>
      <c r="O916" s="217">
        <f t="shared" si="150"/>
        <v>1.0370099674986997</v>
      </c>
    </row>
    <row r="917" spans="1:15" x14ac:dyDescent="0.35">
      <c r="A917" s="216">
        <f t="shared" si="151"/>
        <v>11</v>
      </c>
      <c r="B917" s="182" t="s">
        <v>322</v>
      </c>
      <c r="C917" s="195">
        <f>димвенканали!C917</f>
        <v>373.5</v>
      </c>
      <c r="D917" s="195">
        <f>димвенканали!D917</f>
        <v>0</v>
      </c>
      <c r="E917" s="195">
        <f>димвенканали!E917</f>
        <v>0</v>
      </c>
      <c r="F917" s="195">
        <f t="shared" si="146"/>
        <v>373.5</v>
      </c>
      <c r="G917" s="195">
        <v>80</v>
      </c>
      <c r="H917" s="282">
        <v>80</v>
      </c>
      <c r="I917" s="209">
        <f t="shared" si="147"/>
        <v>2.6666666666666668E-2</v>
      </c>
      <c r="J917" s="209">
        <f t="shared" si="148"/>
        <v>114.172</v>
      </c>
      <c r="K917" s="202">
        <f t="shared" si="144"/>
        <v>25.117840000000001</v>
      </c>
      <c r="L917" s="202">
        <v>49.06666666666667</v>
      </c>
      <c r="M917" s="202">
        <v>5.6053333333333333</v>
      </c>
      <c r="N917" s="202">
        <f t="shared" si="149"/>
        <v>193.96184</v>
      </c>
      <c r="O917" s="217">
        <f t="shared" si="150"/>
        <v>0.51930880856760375</v>
      </c>
    </row>
    <row r="918" spans="1:15" x14ac:dyDescent="0.35">
      <c r="A918" s="216">
        <f t="shared" si="151"/>
        <v>12</v>
      </c>
      <c r="B918" s="182" t="s">
        <v>323</v>
      </c>
      <c r="C918" s="195">
        <f>димвенканали!C918</f>
        <v>331.8</v>
      </c>
      <c r="D918" s="195">
        <f>димвенканали!D918</f>
        <v>0</v>
      </c>
      <c r="E918" s="195">
        <f>димвенканали!E918</f>
        <v>0</v>
      </c>
      <c r="F918" s="195">
        <f t="shared" si="146"/>
        <v>331.8</v>
      </c>
      <c r="G918" s="195">
        <v>120</v>
      </c>
      <c r="H918" s="282">
        <v>120</v>
      </c>
      <c r="I918" s="209">
        <f t="shared" si="147"/>
        <v>0.04</v>
      </c>
      <c r="J918" s="209">
        <f t="shared" si="148"/>
        <v>171.25800000000001</v>
      </c>
      <c r="K918" s="202">
        <f t="shared" si="144"/>
        <v>37.676760000000002</v>
      </c>
      <c r="L918" s="202">
        <v>73.600000000000009</v>
      </c>
      <c r="M918" s="202">
        <v>8.4079999999999995</v>
      </c>
      <c r="N918" s="202">
        <f t="shared" si="149"/>
        <v>290.94276000000002</v>
      </c>
      <c r="O918" s="217">
        <f t="shared" si="150"/>
        <v>0.87686184448462934</v>
      </c>
    </row>
    <row r="919" spans="1:15" x14ac:dyDescent="0.35">
      <c r="A919" s="216">
        <f t="shared" si="151"/>
        <v>13</v>
      </c>
      <c r="B919" s="182" t="s">
        <v>324</v>
      </c>
      <c r="C919" s="195">
        <f>димвенканали!C919</f>
        <v>4787.4799999999996</v>
      </c>
      <c r="D919" s="195">
        <f>димвенканали!D919</f>
        <v>0</v>
      </c>
      <c r="E919" s="195">
        <f>димвенканали!E919</f>
        <v>0</v>
      </c>
      <c r="F919" s="195">
        <f t="shared" si="146"/>
        <v>4787.4799999999996</v>
      </c>
      <c r="G919" s="195">
        <v>845</v>
      </c>
      <c r="H919" s="282">
        <v>845</v>
      </c>
      <c r="I919" s="209">
        <f t="shared" si="147"/>
        <v>0.28166666666666668</v>
      </c>
      <c r="J919" s="209">
        <f t="shared" si="148"/>
        <v>1205.94175</v>
      </c>
      <c r="K919" s="202">
        <f t="shared" si="144"/>
        <v>265.307185</v>
      </c>
      <c r="L919" s="202">
        <v>518.26666666666665</v>
      </c>
      <c r="M919" s="202">
        <v>59.20633333333334</v>
      </c>
      <c r="N919" s="202">
        <f t="shared" si="149"/>
        <v>2048.721935</v>
      </c>
      <c r="O919" s="217">
        <f t="shared" si="150"/>
        <v>0.427933262384386</v>
      </c>
    </row>
    <row r="920" spans="1:15" x14ac:dyDescent="0.35">
      <c r="A920" s="216">
        <f t="shared" si="151"/>
        <v>14</v>
      </c>
      <c r="B920" s="182" t="s">
        <v>325</v>
      </c>
      <c r="C920" s="195">
        <f>димвенканали!C920</f>
        <v>186.8</v>
      </c>
      <c r="D920" s="195">
        <f>димвенканали!D920</f>
        <v>0</v>
      </c>
      <c r="E920" s="195">
        <f>димвенканали!E920</f>
        <v>0</v>
      </c>
      <c r="F920" s="195">
        <f t="shared" si="146"/>
        <v>186.8</v>
      </c>
      <c r="G920" s="195">
        <v>28</v>
      </c>
      <c r="H920" s="282">
        <v>28</v>
      </c>
      <c r="I920" s="209">
        <f t="shared" si="147"/>
        <v>9.3333333333333341E-3</v>
      </c>
      <c r="J920" s="209">
        <f t="shared" si="148"/>
        <v>39.9602</v>
      </c>
      <c r="K920" s="202">
        <f t="shared" si="144"/>
        <v>8.7912440000000007</v>
      </c>
      <c r="L920" s="202">
        <v>17.173333333333336</v>
      </c>
      <c r="M920" s="202">
        <v>1.9618666666666669</v>
      </c>
      <c r="N920" s="202">
        <f t="shared" si="149"/>
        <v>67.886644000000004</v>
      </c>
      <c r="O920" s="217">
        <f t="shared" si="150"/>
        <v>0.36341886509635973</v>
      </c>
    </row>
    <row r="921" spans="1:15" x14ac:dyDescent="0.35">
      <c r="A921" s="216">
        <f t="shared" si="151"/>
        <v>15</v>
      </c>
      <c r="B921" s="182" t="s">
        <v>326</v>
      </c>
      <c r="C921" s="195">
        <f>димвенканали!C921</f>
        <v>196.8</v>
      </c>
      <c r="D921" s="195">
        <f>димвенканали!D921</f>
        <v>0</v>
      </c>
      <c r="E921" s="195">
        <f>димвенканали!E921</f>
        <v>0</v>
      </c>
      <c r="F921" s="195">
        <f t="shared" si="146"/>
        <v>196.8</v>
      </c>
      <c r="G921" s="195">
        <v>31</v>
      </c>
      <c r="H921" s="282">
        <v>31</v>
      </c>
      <c r="I921" s="209">
        <f t="shared" si="147"/>
        <v>1.0333333333333333E-2</v>
      </c>
      <c r="J921" s="209">
        <f t="shared" si="148"/>
        <v>44.24165</v>
      </c>
      <c r="K921" s="202">
        <f t="shared" si="144"/>
        <v>9.7331629999999993</v>
      </c>
      <c r="L921" s="202">
        <v>19.013333333333332</v>
      </c>
      <c r="M921" s="202">
        <v>2.1720666666666668</v>
      </c>
      <c r="N921" s="202">
        <f t="shared" si="149"/>
        <v>75.160212999999999</v>
      </c>
      <c r="O921" s="217">
        <f t="shared" si="150"/>
        <v>0.38191165142276418</v>
      </c>
    </row>
    <row r="922" spans="1:15" x14ac:dyDescent="0.35">
      <c r="A922" s="216">
        <f t="shared" si="151"/>
        <v>16</v>
      </c>
      <c r="B922" s="182" t="s">
        <v>327</v>
      </c>
      <c r="C922" s="195">
        <f>димвенканали!C922</f>
        <v>144.1</v>
      </c>
      <c r="D922" s="195">
        <f>димвенканали!D922</f>
        <v>0</v>
      </c>
      <c r="E922" s="195">
        <f>димвенканали!E922</f>
        <v>0</v>
      </c>
      <c r="F922" s="195">
        <f t="shared" si="146"/>
        <v>144.1</v>
      </c>
      <c r="G922" s="195">
        <v>69</v>
      </c>
      <c r="H922" s="282">
        <v>69</v>
      </c>
      <c r="I922" s="209">
        <f t="shared" si="147"/>
        <v>2.3E-2</v>
      </c>
      <c r="J922" s="209">
        <f t="shared" si="148"/>
        <v>98.473349999999996</v>
      </c>
      <c r="K922" s="202">
        <f t="shared" si="144"/>
        <v>21.664137</v>
      </c>
      <c r="L922" s="202">
        <v>42.32</v>
      </c>
      <c r="M922" s="202">
        <v>4.8346</v>
      </c>
      <c r="N922" s="202">
        <f t="shared" si="149"/>
        <v>167.29208699999998</v>
      </c>
      <c r="O922" s="217">
        <f t="shared" si="150"/>
        <v>1.1609443927827896</v>
      </c>
    </row>
    <row r="923" spans="1:15" x14ac:dyDescent="0.35">
      <c r="A923" s="216">
        <f t="shared" si="151"/>
        <v>17</v>
      </c>
      <c r="B923" s="182" t="s">
        <v>328</v>
      </c>
      <c r="C923" s="195">
        <f>димвенканали!C923</f>
        <v>194.1</v>
      </c>
      <c r="D923" s="195">
        <f>димвенканали!D923</f>
        <v>0</v>
      </c>
      <c r="E923" s="195">
        <f>димвенканали!E923</f>
        <v>0</v>
      </c>
      <c r="F923" s="195">
        <f t="shared" si="146"/>
        <v>194.1</v>
      </c>
      <c r="G923" s="195">
        <v>69</v>
      </c>
      <c r="H923" s="282">
        <v>69</v>
      </c>
      <c r="I923" s="209">
        <f t="shared" si="147"/>
        <v>2.3E-2</v>
      </c>
      <c r="J923" s="209">
        <f t="shared" si="148"/>
        <v>98.473349999999996</v>
      </c>
      <c r="K923" s="202">
        <f t="shared" si="144"/>
        <v>21.664137</v>
      </c>
      <c r="L923" s="202">
        <v>42.32</v>
      </c>
      <c r="M923" s="202">
        <v>4.8346</v>
      </c>
      <c r="N923" s="202">
        <f t="shared" si="149"/>
        <v>167.29208699999998</v>
      </c>
      <c r="O923" s="217">
        <f t="shared" si="150"/>
        <v>0.86188607418856256</v>
      </c>
    </row>
    <row r="924" spans="1:15" x14ac:dyDescent="0.35">
      <c r="A924" s="216">
        <f t="shared" si="151"/>
        <v>18</v>
      </c>
      <c r="B924" s="182" t="s">
        <v>329</v>
      </c>
      <c r="C924" s="195">
        <f>димвенканали!C924</f>
        <v>130.5</v>
      </c>
      <c r="D924" s="195">
        <f>димвенканали!D924</f>
        <v>0</v>
      </c>
      <c r="E924" s="195">
        <f>димвенканали!E924</f>
        <v>0</v>
      </c>
      <c r="F924" s="195">
        <f t="shared" si="146"/>
        <v>130.5</v>
      </c>
      <c r="G924" s="195">
        <v>23</v>
      </c>
      <c r="H924" s="282">
        <v>23</v>
      </c>
      <c r="I924" s="209">
        <f t="shared" si="147"/>
        <v>7.6666666666666662E-3</v>
      </c>
      <c r="J924" s="209">
        <f t="shared" si="148"/>
        <v>32.824449999999999</v>
      </c>
      <c r="K924" s="202">
        <f t="shared" si="144"/>
        <v>7.2213789999999998</v>
      </c>
      <c r="L924" s="202">
        <v>14.106666666666666</v>
      </c>
      <c r="M924" s="202">
        <v>1.611533333333333</v>
      </c>
      <c r="N924" s="202">
        <f t="shared" si="149"/>
        <v>55.764029000000001</v>
      </c>
      <c r="O924" s="217">
        <f t="shared" si="150"/>
        <v>0.42731056704980841</v>
      </c>
    </row>
    <row r="925" spans="1:15" x14ac:dyDescent="0.35">
      <c r="A925" s="216">
        <f t="shared" si="151"/>
        <v>19</v>
      </c>
      <c r="B925" s="182" t="s">
        <v>330</v>
      </c>
      <c r="C925" s="195">
        <f>димвенканали!C925</f>
        <v>137.6</v>
      </c>
      <c r="D925" s="195">
        <f>димвенканали!D925</f>
        <v>0</v>
      </c>
      <c r="E925" s="195">
        <f>димвенканали!E925</f>
        <v>0</v>
      </c>
      <c r="F925" s="195">
        <f t="shared" si="146"/>
        <v>137.6</v>
      </c>
      <c r="G925" s="195">
        <v>34</v>
      </c>
      <c r="H925" s="282">
        <v>34</v>
      </c>
      <c r="I925" s="209">
        <f t="shared" si="147"/>
        <v>1.1333333333333334E-2</v>
      </c>
      <c r="J925" s="209">
        <f t="shared" si="148"/>
        <v>48.523099999999999</v>
      </c>
      <c r="K925" s="202">
        <f t="shared" si="144"/>
        <v>10.675082</v>
      </c>
      <c r="L925" s="202">
        <v>20.853333333333335</v>
      </c>
      <c r="M925" s="202">
        <v>2.3822666666666668</v>
      </c>
      <c r="N925" s="202">
        <f t="shared" si="149"/>
        <v>82.433782000000008</v>
      </c>
      <c r="O925" s="217">
        <f t="shared" si="150"/>
        <v>0.59908271802325586</v>
      </c>
    </row>
    <row r="926" spans="1:15" x14ac:dyDescent="0.35">
      <c r="A926" s="216">
        <f t="shared" si="151"/>
        <v>20</v>
      </c>
      <c r="B926" s="276" t="s">
        <v>331</v>
      </c>
      <c r="C926" s="195">
        <f>димвенканали!C926</f>
        <v>136.69999999999999</v>
      </c>
      <c r="D926" s="195">
        <f>димвенканали!D926</f>
        <v>0</v>
      </c>
      <c r="E926" s="195">
        <f>димвенканали!E926</f>
        <v>0</v>
      </c>
      <c r="F926" s="195">
        <f t="shared" si="146"/>
        <v>136.69999999999999</v>
      </c>
      <c r="G926" s="195">
        <v>15</v>
      </c>
      <c r="H926" s="282">
        <v>0</v>
      </c>
      <c r="I926" s="209">
        <f t="shared" si="147"/>
        <v>0</v>
      </c>
      <c r="J926" s="209">
        <f t="shared" si="148"/>
        <v>0</v>
      </c>
      <c r="K926" s="202">
        <f t="shared" ref="K926:K980" si="152">J926*0.22</f>
        <v>0</v>
      </c>
      <c r="L926" s="202">
        <v>0</v>
      </c>
      <c r="M926" s="202">
        <v>0</v>
      </c>
      <c r="N926" s="202">
        <f t="shared" si="149"/>
        <v>0</v>
      </c>
      <c r="O926" s="217">
        <f t="shared" si="150"/>
        <v>0</v>
      </c>
    </row>
    <row r="927" spans="1:15" x14ac:dyDescent="0.35">
      <c r="A927" s="216">
        <f t="shared" si="151"/>
        <v>21</v>
      </c>
      <c r="B927" s="182" t="s">
        <v>332</v>
      </c>
      <c r="C927" s="195">
        <f>димвенканали!C927</f>
        <v>221.2</v>
      </c>
      <c r="D927" s="195">
        <f>димвенканали!D927</f>
        <v>0</v>
      </c>
      <c r="E927" s="195">
        <f>димвенканали!E927</f>
        <v>0</v>
      </c>
      <c r="F927" s="195">
        <f t="shared" si="146"/>
        <v>221.2</v>
      </c>
      <c r="G927" s="195"/>
      <c r="H927" s="282"/>
      <c r="I927" s="209">
        <f t="shared" si="147"/>
        <v>0</v>
      </c>
      <c r="J927" s="209">
        <f t="shared" si="148"/>
        <v>0</v>
      </c>
      <c r="K927" s="202">
        <f t="shared" si="152"/>
        <v>0</v>
      </c>
      <c r="L927" s="202">
        <v>0</v>
      </c>
      <c r="M927" s="202">
        <v>0</v>
      </c>
      <c r="N927" s="202">
        <f t="shared" si="149"/>
        <v>0</v>
      </c>
      <c r="O927" s="217">
        <f t="shared" si="150"/>
        <v>0</v>
      </c>
    </row>
    <row r="928" spans="1:15" x14ac:dyDescent="0.35">
      <c r="A928" s="216">
        <f t="shared" si="151"/>
        <v>22</v>
      </c>
      <c r="B928" s="182" t="s">
        <v>333</v>
      </c>
      <c r="C928" s="195">
        <f>димвенканали!C928</f>
        <v>275.3</v>
      </c>
      <c r="D928" s="195">
        <f>димвенканали!D928</f>
        <v>0</v>
      </c>
      <c r="E928" s="195">
        <f>димвенканали!E928</f>
        <v>0</v>
      </c>
      <c r="F928" s="195">
        <f t="shared" si="146"/>
        <v>275.3</v>
      </c>
      <c r="G928" s="195">
        <v>16</v>
      </c>
      <c r="H928" s="282">
        <v>16</v>
      </c>
      <c r="I928" s="209">
        <f t="shared" si="147"/>
        <v>5.3333333333333332E-3</v>
      </c>
      <c r="J928" s="209">
        <f t="shared" si="148"/>
        <v>22.834399999999999</v>
      </c>
      <c r="K928" s="202">
        <f t="shared" si="152"/>
        <v>5.023568</v>
      </c>
      <c r="L928" s="202">
        <v>9.8133333333333326</v>
      </c>
      <c r="M928" s="202">
        <v>1.1210666666666667</v>
      </c>
      <c r="N928" s="202">
        <f t="shared" si="149"/>
        <v>38.792367999999996</v>
      </c>
      <c r="O928" s="217">
        <f t="shared" si="150"/>
        <v>0.14090943697784233</v>
      </c>
    </row>
    <row r="929" spans="1:15" x14ac:dyDescent="0.35">
      <c r="A929" s="216">
        <f t="shared" si="151"/>
        <v>23</v>
      </c>
      <c r="B929" s="182" t="s">
        <v>334</v>
      </c>
      <c r="C929" s="195">
        <f>димвенканали!C929</f>
        <v>332.45</v>
      </c>
      <c r="D929" s="195">
        <f>димвенканали!D929</f>
        <v>0</v>
      </c>
      <c r="E929" s="195">
        <f>димвенканали!E929</f>
        <v>0</v>
      </c>
      <c r="F929" s="195">
        <f t="shared" si="146"/>
        <v>332.45</v>
      </c>
      <c r="G929" s="195">
        <v>25</v>
      </c>
      <c r="H929" s="282">
        <v>25</v>
      </c>
      <c r="I929" s="209">
        <f t="shared" si="147"/>
        <v>8.3333333333333332E-3</v>
      </c>
      <c r="J929" s="209">
        <f t="shared" si="148"/>
        <v>35.678750000000001</v>
      </c>
      <c r="K929" s="202">
        <f t="shared" si="152"/>
        <v>7.8493250000000003</v>
      </c>
      <c r="L929" s="202">
        <v>15.333333333333334</v>
      </c>
      <c r="M929" s="202">
        <v>1.7516666666666667</v>
      </c>
      <c r="N929" s="202">
        <f t="shared" si="149"/>
        <v>60.613075000000002</v>
      </c>
      <c r="O929" s="217">
        <f t="shared" si="150"/>
        <v>0.18232237930515868</v>
      </c>
    </row>
    <row r="930" spans="1:15" x14ac:dyDescent="0.35">
      <c r="A930" s="216">
        <f t="shared" si="151"/>
        <v>24</v>
      </c>
      <c r="B930" s="182" t="s">
        <v>335</v>
      </c>
      <c r="C930" s="195">
        <f>димвенканали!C930</f>
        <v>94.6</v>
      </c>
      <c r="D930" s="195">
        <f>димвенканали!D930</f>
        <v>0</v>
      </c>
      <c r="E930" s="195">
        <f>димвенканали!E930</f>
        <v>0</v>
      </c>
      <c r="F930" s="195">
        <f t="shared" si="146"/>
        <v>94.6</v>
      </c>
      <c r="G930" s="195">
        <v>49</v>
      </c>
      <c r="H930" s="282">
        <v>49</v>
      </c>
      <c r="I930" s="209">
        <f t="shared" si="147"/>
        <v>1.6333333333333332E-2</v>
      </c>
      <c r="J930" s="209">
        <f t="shared" si="148"/>
        <v>69.93034999999999</v>
      </c>
      <c r="K930" s="202">
        <f t="shared" si="152"/>
        <v>15.384676999999998</v>
      </c>
      <c r="L930" s="202">
        <v>30.053333333333331</v>
      </c>
      <c r="M930" s="202">
        <v>3.433266666666666</v>
      </c>
      <c r="N930" s="202">
        <f t="shared" si="149"/>
        <v>118.80162699999998</v>
      </c>
      <c r="O930" s="217">
        <f t="shared" si="150"/>
        <v>1.2558311522198731</v>
      </c>
    </row>
    <row r="931" spans="1:15" x14ac:dyDescent="0.35">
      <c r="A931" s="216">
        <f t="shared" si="151"/>
        <v>25</v>
      </c>
      <c r="B931" s="182" t="s">
        <v>336</v>
      </c>
      <c r="C931" s="195">
        <f>димвенканали!C931</f>
        <v>208</v>
      </c>
      <c r="D931" s="195">
        <f>димвенканали!D931</f>
        <v>0</v>
      </c>
      <c r="E931" s="195">
        <f>димвенканали!E931</f>
        <v>0</v>
      </c>
      <c r="F931" s="195">
        <f t="shared" si="146"/>
        <v>208</v>
      </c>
      <c r="G931" s="195">
        <v>42</v>
      </c>
      <c r="H931" s="282">
        <v>42</v>
      </c>
      <c r="I931" s="209">
        <f t="shared" si="147"/>
        <v>1.4E-2</v>
      </c>
      <c r="J931" s="209">
        <f t="shared" si="148"/>
        <v>59.940300000000001</v>
      </c>
      <c r="K931" s="202">
        <f t="shared" si="152"/>
        <v>13.186866</v>
      </c>
      <c r="L931" s="202">
        <v>25.76</v>
      </c>
      <c r="M931" s="202">
        <v>2.9428000000000001</v>
      </c>
      <c r="N931" s="202">
        <f t="shared" si="149"/>
        <v>101.82996600000001</v>
      </c>
      <c r="O931" s="217">
        <f t="shared" si="150"/>
        <v>0.4895671442307693</v>
      </c>
    </row>
    <row r="932" spans="1:15" x14ac:dyDescent="0.35">
      <c r="A932" s="216">
        <f t="shared" si="151"/>
        <v>26</v>
      </c>
      <c r="B932" s="182" t="s">
        <v>337</v>
      </c>
      <c r="C932" s="195">
        <f>димвенканали!C932</f>
        <v>141</v>
      </c>
      <c r="D932" s="195">
        <f>димвенканали!D932</f>
        <v>0</v>
      </c>
      <c r="E932" s="195">
        <f>димвенканали!E932</f>
        <v>0</v>
      </c>
      <c r="F932" s="195">
        <f t="shared" si="146"/>
        <v>141</v>
      </c>
      <c r="G932" s="195">
        <v>63</v>
      </c>
      <c r="H932" s="282">
        <v>63</v>
      </c>
      <c r="I932" s="209">
        <f t="shared" si="147"/>
        <v>2.1000000000000001E-2</v>
      </c>
      <c r="J932" s="209">
        <f t="shared" si="148"/>
        <v>89.910449999999997</v>
      </c>
      <c r="K932" s="202">
        <f t="shared" si="152"/>
        <v>19.780298999999999</v>
      </c>
      <c r="L932" s="202">
        <v>38.64</v>
      </c>
      <c r="M932" s="202">
        <v>4.4142000000000001</v>
      </c>
      <c r="N932" s="202">
        <f t="shared" si="149"/>
        <v>152.74494899999999</v>
      </c>
      <c r="O932" s="217">
        <f t="shared" si="150"/>
        <v>1.0832975106382978</v>
      </c>
    </row>
    <row r="933" spans="1:15" x14ac:dyDescent="0.35">
      <c r="A933" s="216">
        <f t="shared" si="151"/>
        <v>27</v>
      </c>
      <c r="B933" s="182" t="s">
        <v>338</v>
      </c>
      <c r="C933" s="195">
        <f>димвенканали!C933</f>
        <v>382.3</v>
      </c>
      <c r="D933" s="195">
        <f>димвенканали!D933</f>
        <v>0</v>
      </c>
      <c r="E933" s="195">
        <f>димвенканали!E933</f>
        <v>0</v>
      </c>
      <c r="F933" s="195">
        <f t="shared" si="146"/>
        <v>382.3</v>
      </c>
      <c r="G933" s="195">
        <v>125</v>
      </c>
      <c r="H933" s="282">
        <v>125</v>
      </c>
      <c r="I933" s="209">
        <f t="shared" si="147"/>
        <v>4.1666666666666664E-2</v>
      </c>
      <c r="J933" s="209">
        <f t="shared" si="148"/>
        <v>178.39374999999998</v>
      </c>
      <c r="K933" s="202">
        <f t="shared" si="152"/>
        <v>39.246624999999995</v>
      </c>
      <c r="L933" s="202">
        <v>76.666666666666657</v>
      </c>
      <c r="M933" s="202">
        <v>8.7583333333333329</v>
      </c>
      <c r="N933" s="202">
        <f t="shared" si="149"/>
        <v>303.06537499999996</v>
      </c>
      <c r="O933" s="217">
        <f t="shared" si="150"/>
        <v>0.79274228354695253</v>
      </c>
    </row>
    <row r="934" spans="1:15" x14ac:dyDescent="0.35">
      <c r="A934" s="216">
        <f t="shared" si="151"/>
        <v>28</v>
      </c>
      <c r="B934" s="182" t="s">
        <v>339</v>
      </c>
      <c r="C934" s="195">
        <f>димвенканали!C934</f>
        <v>377.25</v>
      </c>
      <c r="D934" s="195">
        <f>димвенканали!D934</f>
        <v>0</v>
      </c>
      <c r="E934" s="195">
        <f>димвенканали!E934</f>
        <v>0</v>
      </c>
      <c r="F934" s="195">
        <f t="shared" si="146"/>
        <v>377.25</v>
      </c>
      <c r="G934" s="195">
        <v>125</v>
      </c>
      <c r="H934" s="282">
        <v>125</v>
      </c>
      <c r="I934" s="209">
        <f t="shared" si="147"/>
        <v>4.1666666666666664E-2</v>
      </c>
      <c r="J934" s="209">
        <f t="shared" si="148"/>
        <v>178.39374999999998</v>
      </c>
      <c r="K934" s="202">
        <f t="shared" si="152"/>
        <v>39.246624999999995</v>
      </c>
      <c r="L934" s="202">
        <v>76.666666666666657</v>
      </c>
      <c r="M934" s="202">
        <v>8.7583333333333329</v>
      </c>
      <c r="N934" s="202">
        <f t="shared" si="149"/>
        <v>303.06537499999996</v>
      </c>
      <c r="O934" s="217">
        <f t="shared" si="150"/>
        <v>0.80335420808482427</v>
      </c>
    </row>
    <row r="935" spans="1:15" x14ac:dyDescent="0.35">
      <c r="A935" s="216">
        <f t="shared" si="151"/>
        <v>29</v>
      </c>
      <c r="B935" s="182" t="s">
        <v>340</v>
      </c>
      <c r="C935" s="195">
        <f>димвенканали!C935</f>
        <v>1464.75</v>
      </c>
      <c r="D935" s="195">
        <f>димвенканали!D935</f>
        <v>0</v>
      </c>
      <c r="E935" s="195">
        <f>димвенканали!E935</f>
        <v>0</v>
      </c>
      <c r="F935" s="195">
        <f t="shared" si="146"/>
        <v>1464.75</v>
      </c>
      <c r="G935" s="195">
        <v>460</v>
      </c>
      <c r="H935" s="282">
        <v>460</v>
      </c>
      <c r="I935" s="209">
        <f t="shared" si="147"/>
        <v>0.15333333333333332</v>
      </c>
      <c r="J935" s="209">
        <f t="shared" si="148"/>
        <v>656.48899999999992</v>
      </c>
      <c r="K935" s="202">
        <f t="shared" si="152"/>
        <v>144.42757999999998</v>
      </c>
      <c r="L935" s="202">
        <v>282.13333333333333</v>
      </c>
      <c r="M935" s="202">
        <v>32.230666666666664</v>
      </c>
      <c r="N935" s="202">
        <f t="shared" si="149"/>
        <v>1115.2805799999999</v>
      </c>
      <c r="O935" s="217">
        <f t="shared" si="150"/>
        <v>0.76141360641747735</v>
      </c>
    </row>
    <row r="936" spans="1:15" x14ac:dyDescent="0.35">
      <c r="A936" s="216">
        <f t="shared" si="151"/>
        <v>30</v>
      </c>
      <c r="B936" s="182" t="s">
        <v>341</v>
      </c>
      <c r="C936" s="195">
        <f>димвенканали!C936</f>
        <v>363</v>
      </c>
      <c r="D936" s="195">
        <f>димвенканали!D936</f>
        <v>0</v>
      </c>
      <c r="E936" s="195">
        <f>димвенканали!E936</f>
        <v>0</v>
      </c>
      <c r="F936" s="195">
        <f t="shared" si="146"/>
        <v>363</v>
      </c>
      <c r="G936" s="195">
        <v>26</v>
      </c>
      <c r="H936" s="282">
        <v>26</v>
      </c>
      <c r="I936" s="209">
        <f t="shared" si="147"/>
        <v>8.6666666666666663E-3</v>
      </c>
      <c r="J936" s="209">
        <f t="shared" si="148"/>
        <v>37.105899999999998</v>
      </c>
      <c r="K936" s="202">
        <f t="shared" si="152"/>
        <v>8.1632979999999993</v>
      </c>
      <c r="L936" s="202">
        <v>15.946666666666665</v>
      </c>
      <c r="M936" s="202">
        <v>1.8217333333333332</v>
      </c>
      <c r="N936" s="202">
        <f t="shared" si="149"/>
        <v>63.037597999999996</v>
      </c>
      <c r="O936" s="217">
        <f t="shared" si="150"/>
        <v>0.17365729476584021</v>
      </c>
    </row>
    <row r="937" spans="1:15" x14ac:dyDescent="0.35">
      <c r="A937" s="216">
        <f t="shared" si="151"/>
        <v>31</v>
      </c>
      <c r="B937" s="182" t="s">
        <v>342</v>
      </c>
      <c r="C937" s="195">
        <f>димвенканали!C937</f>
        <v>356.7</v>
      </c>
      <c r="D937" s="195">
        <f>димвенканали!D937</f>
        <v>0</v>
      </c>
      <c r="E937" s="195">
        <f>димвенканали!E937</f>
        <v>0</v>
      </c>
      <c r="F937" s="195">
        <f t="shared" si="146"/>
        <v>356.7</v>
      </c>
      <c r="G937" s="195">
        <v>25</v>
      </c>
      <c r="H937" s="282">
        <v>25</v>
      </c>
      <c r="I937" s="209">
        <f t="shared" si="147"/>
        <v>8.3333333333333332E-3</v>
      </c>
      <c r="J937" s="209">
        <f t="shared" si="148"/>
        <v>35.678750000000001</v>
      </c>
      <c r="K937" s="202">
        <f t="shared" si="152"/>
        <v>7.8493250000000003</v>
      </c>
      <c r="L937" s="202">
        <v>15.333333333333334</v>
      </c>
      <c r="M937" s="202">
        <v>1.7516666666666667</v>
      </c>
      <c r="N937" s="202">
        <f t="shared" si="149"/>
        <v>60.613075000000002</v>
      </c>
      <c r="O937" s="217">
        <f t="shared" si="150"/>
        <v>0.16992731987664705</v>
      </c>
    </row>
    <row r="938" spans="1:15" x14ac:dyDescent="0.35">
      <c r="A938" s="216">
        <f t="shared" si="151"/>
        <v>32</v>
      </c>
      <c r="B938" s="182" t="s">
        <v>343</v>
      </c>
      <c r="C938" s="195">
        <f>димвенканали!C938</f>
        <v>3174</v>
      </c>
      <c r="D938" s="195">
        <f>димвенканали!D938</f>
        <v>0</v>
      </c>
      <c r="E938" s="195">
        <f>димвенканали!E938</f>
        <v>0</v>
      </c>
      <c r="F938" s="195">
        <f t="shared" si="146"/>
        <v>3174</v>
      </c>
      <c r="G938" s="195">
        <v>773</v>
      </c>
      <c r="H938" s="282">
        <v>773</v>
      </c>
      <c r="I938" s="209">
        <f t="shared" si="147"/>
        <v>0.25766666666666665</v>
      </c>
      <c r="J938" s="209">
        <f t="shared" si="148"/>
        <v>1103.1869499999998</v>
      </c>
      <c r="K938" s="202">
        <f t="shared" si="152"/>
        <v>242.70112899999995</v>
      </c>
      <c r="L938" s="202">
        <v>474.10666666666663</v>
      </c>
      <c r="M938" s="202">
        <v>54.161533333333331</v>
      </c>
      <c r="N938" s="202">
        <f t="shared" si="149"/>
        <v>1874.1562789999998</v>
      </c>
      <c r="O938" s="217">
        <f t="shared" si="150"/>
        <v>0.59047141745431631</v>
      </c>
    </row>
    <row r="939" spans="1:15" x14ac:dyDescent="0.35">
      <c r="A939" s="216">
        <f t="shared" si="151"/>
        <v>33</v>
      </c>
      <c r="B939" s="182" t="s">
        <v>344</v>
      </c>
      <c r="C939" s="195">
        <f>димвенканали!C939</f>
        <v>7564.79</v>
      </c>
      <c r="D939" s="195">
        <f>димвенканали!D939</f>
        <v>0</v>
      </c>
      <c r="E939" s="195">
        <f>димвенканали!E939</f>
        <v>0</v>
      </c>
      <c r="F939" s="195">
        <f t="shared" si="146"/>
        <v>7564.79</v>
      </c>
      <c r="G939" s="195">
        <v>1606</v>
      </c>
      <c r="H939" s="282">
        <v>1606</v>
      </c>
      <c r="I939" s="209">
        <f t="shared" si="147"/>
        <v>0.53533333333333333</v>
      </c>
      <c r="J939" s="209">
        <f t="shared" si="148"/>
        <v>2292.0029</v>
      </c>
      <c r="K939" s="202">
        <f t="shared" si="152"/>
        <v>504.24063799999999</v>
      </c>
      <c r="L939" s="202">
        <v>985.01333333333332</v>
      </c>
      <c r="M939" s="202">
        <v>112.52706666666667</v>
      </c>
      <c r="N939" s="202">
        <f t="shared" si="149"/>
        <v>3893.7839379999996</v>
      </c>
      <c r="O939" s="217">
        <f t="shared" si="150"/>
        <v>0.51472465699642678</v>
      </c>
    </row>
    <row r="940" spans="1:15" x14ac:dyDescent="0.35">
      <c r="A940" s="216">
        <f t="shared" si="151"/>
        <v>34</v>
      </c>
      <c r="B940" s="182" t="s">
        <v>345</v>
      </c>
      <c r="C940" s="195">
        <f>димвенканали!C940</f>
        <v>7586.48</v>
      </c>
      <c r="D940" s="195">
        <f>димвенканали!D940</f>
        <v>0</v>
      </c>
      <c r="E940" s="195">
        <f>димвенканали!E940</f>
        <v>0</v>
      </c>
      <c r="F940" s="195">
        <f t="shared" si="146"/>
        <v>7586.48</v>
      </c>
      <c r="G940" s="195">
        <v>1420</v>
      </c>
      <c r="H940" s="282">
        <v>1420</v>
      </c>
      <c r="I940" s="209">
        <f t="shared" si="147"/>
        <v>0.47333333333333333</v>
      </c>
      <c r="J940" s="209">
        <f t="shared" si="148"/>
        <v>2026.5529999999999</v>
      </c>
      <c r="K940" s="202">
        <f t="shared" si="152"/>
        <v>445.84165999999999</v>
      </c>
      <c r="L940" s="202">
        <v>870.93333333333328</v>
      </c>
      <c r="M940" s="202">
        <v>99.49466666666666</v>
      </c>
      <c r="N940" s="202">
        <f t="shared" si="149"/>
        <v>3442.8226599999998</v>
      </c>
      <c r="O940" s="217">
        <f t="shared" si="150"/>
        <v>0.45381028619333341</v>
      </c>
    </row>
    <row r="941" spans="1:15" x14ac:dyDescent="0.35">
      <c r="A941" s="216">
        <f t="shared" si="151"/>
        <v>35</v>
      </c>
      <c r="B941" s="182" t="s">
        <v>346</v>
      </c>
      <c r="C941" s="195">
        <f>димвенканали!C941</f>
        <v>4003.9</v>
      </c>
      <c r="D941" s="195">
        <f>димвенканали!D941</f>
        <v>0</v>
      </c>
      <c r="E941" s="195">
        <f>димвенканали!E941</f>
        <v>0</v>
      </c>
      <c r="F941" s="195">
        <f t="shared" si="146"/>
        <v>4003.9</v>
      </c>
      <c r="G941" s="195">
        <v>1521</v>
      </c>
      <c r="H941" s="282">
        <v>1521</v>
      </c>
      <c r="I941" s="209">
        <f t="shared" si="147"/>
        <v>0.50700000000000001</v>
      </c>
      <c r="J941" s="209">
        <f t="shared" si="148"/>
        <v>2170.69515</v>
      </c>
      <c r="K941" s="202">
        <f t="shared" si="152"/>
        <v>477.552933</v>
      </c>
      <c r="L941" s="202">
        <v>932.88</v>
      </c>
      <c r="M941" s="202">
        <v>106.5714</v>
      </c>
      <c r="N941" s="202">
        <f t="shared" si="149"/>
        <v>3687.6994829999999</v>
      </c>
      <c r="O941" s="217">
        <f t="shared" si="150"/>
        <v>0.9210268695521866</v>
      </c>
    </row>
    <row r="942" spans="1:15" x14ac:dyDescent="0.35">
      <c r="A942" s="216">
        <f t="shared" si="151"/>
        <v>36</v>
      </c>
      <c r="B942" s="182" t="s">
        <v>347</v>
      </c>
      <c r="C942" s="195">
        <f>димвенканали!C942</f>
        <v>3984.06</v>
      </c>
      <c r="D942" s="195">
        <f>димвенканали!D942</f>
        <v>0</v>
      </c>
      <c r="E942" s="195">
        <f>димвенканали!E942</f>
        <v>0</v>
      </c>
      <c r="F942" s="195">
        <f t="shared" si="146"/>
        <v>3984.06</v>
      </c>
      <c r="G942" s="195">
        <v>1200</v>
      </c>
      <c r="H942" s="282">
        <v>1200</v>
      </c>
      <c r="I942" s="209">
        <f t="shared" si="147"/>
        <v>0.4</v>
      </c>
      <c r="J942" s="209">
        <f t="shared" si="148"/>
        <v>1712.58</v>
      </c>
      <c r="K942" s="202">
        <f t="shared" si="152"/>
        <v>376.76759999999996</v>
      </c>
      <c r="L942" s="202">
        <v>736</v>
      </c>
      <c r="M942" s="202">
        <v>84.08</v>
      </c>
      <c r="N942" s="202">
        <f t="shared" si="149"/>
        <v>2909.4276</v>
      </c>
      <c r="O942" s="217">
        <f t="shared" si="150"/>
        <v>0.73026701405099326</v>
      </c>
    </row>
    <row r="943" spans="1:15" x14ac:dyDescent="0.35">
      <c r="A943" s="216">
        <f t="shared" si="151"/>
        <v>37</v>
      </c>
      <c r="B943" s="182" t="s">
        <v>348</v>
      </c>
      <c r="C943" s="195">
        <f>димвенканали!C943</f>
        <v>82.8</v>
      </c>
      <c r="D943" s="195">
        <f>димвенканали!D943</f>
        <v>0</v>
      </c>
      <c r="E943" s="195">
        <f>димвенканали!E943</f>
        <v>0</v>
      </c>
      <c r="F943" s="195">
        <f t="shared" si="146"/>
        <v>82.8</v>
      </c>
      <c r="G943" s="195">
        <v>0</v>
      </c>
      <c r="H943" s="282">
        <v>0</v>
      </c>
      <c r="I943" s="209">
        <f t="shared" si="147"/>
        <v>0</v>
      </c>
      <c r="J943" s="209">
        <f t="shared" si="148"/>
        <v>0</v>
      </c>
      <c r="K943" s="202">
        <f t="shared" si="152"/>
        <v>0</v>
      </c>
      <c r="L943" s="202">
        <v>0</v>
      </c>
      <c r="M943" s="202">
        <v>0</v>
      </c>
      <c r="N943" s="202">
        <f t="shared" si="149"/>
        <v>0</v>
      </c>
      <c r="O943" s="217">
        <f t="shared" si="150"/>
        <v>0</v>
      </c>
    </row>
    <row r="944" spans="1:15" x14ac:dyDescent="0.35">
      <c r="A944" s="216">
        <f t="shared" si="151"/>
        <v>38</v>
      </c>
      <c r="B944" s="182" t="s">
        <v>349</v>
      </c>
      <c r="C944" s="195">
        <f>димвенканали!C944</f>
        <v>334.8</v>
      </c>
      <c r="D944" s="195">
        <f>димвенканали!D944</f>
        <v>0</v>
      </c>
      <c r="E944" s="195">
        <f>димвенканали!E944</f>
        <v>0</v>
      </c>
      <c r="F944" s="195">
        <f t="shared" si="146"/>
        <v>334.8</v>
      </c>
      <c r="G944" s="195">
        <v>75</v>
      </c>
      <c r="H944" s="282">
        <v>75</v>
      </c>
      <c r="I944" s="209">
        <f t="shared" si="147"/>
        <v>2.5000000000000001E-2</v>
      </c>
      <c r="J944" s="209">
        <f t="shared" si="148"/>
        <v>107.03625</v>
      </c>
      <c r="K944" s="202">
        <f t="shared" si="152"/>
        <v>23.547974999999997</v>
      </c>
      <c r="L944" s="202">
        <v>46</v>
      </c>
      <c r="M944" s="202">
        <v>5.2549999999999999</v>
      </c>
      <c r="N944" s="202">
        <f t="shared" si="149"/>
        <v>181.839225</v>
      </c>
      <c r="O944" s="217">
        <f t="shared" si="150"/>
        <v>0.5431279121863799</v>
      </c>
    </row>
    <row r="945" spans="1:15" x14ac:dyDescent="0.35">
      <c r="A945" s="216">
        <f t="shared" si="151"/>
        <v>39</v>
      </c>
      <c r="B945" s="182" t="s">
        <v>350</v>
      </c>
      <c r="C945" s="195">
        <f>димвенканали!C945</f>
        <v>435.7</v>
      </c>
      <c r="D945" s="195">
        <f>димвенканали!D945</f>
        <v>0</v>
      </c>
      <c r="E945" s="195">
        <f>димвенканали!E945</f>
        <v>0</v>
      </c>
      <c r="F945" s="195">
        <f t="shared" si="146"/>
        <v>435.7</v>
      </c>
      <c r="G945" s="195">
        <v>80</v>
      </c>
      <c r="H945" s="282">
        <v>80</v>
      </c>
      <c r="I945" s="209">
        <f t="shared" si="147"/>
        <v>2.6666666666666668E-2</v>
      </c>
      <c r="J945" s="209">
        <f t="shared" si="148"/>
        <v>114.172</v>
      </c>
      <c r="K945" s="202">
        <f t="shared" si="152"/>
        <v>25.117840000000001</v>
      </c>
      <c r="L945" s="202">
        <v>49.06666666666667</v>
      </c>
      <c r="M945" s="202">
        <v>5.6053333333333333</v>
      </c>
      <c r="N945" s="202">
        <f t="shared" si="149"/>
        <v>193.96184</v>
      </c>
      <c r="O945" s="217">
        <f t="shared" si="150"/>
        <v>0.44517291714482443</v>
      </c>
    </row>
    <row r="946" spans="1:15" x14ac:dyDescent="0.35">
      <c r="A946" s="216">
        <f t="shared" si="151"/>
        <v>40</v>
      </c>
      <c r="B946" s="182" t="s">
        <v>351</v>
      </c>
      <c r="C946" s="195">
        <f>димвенканали!C946</f>
        <v>431.1</v>
      </c>
      <c r="D946" s="195">
        <f>димвенканали!D946</f>
        <v>0</v>
      </c>
      <c r="E946" s="195">
        <f>димвенканали!E946</f>
        <v>0</v>
      </c>
      <c r="F946" s="195">
        <f t="shared" si="146"/>
        <v>431.1</v>
      </c>
      <c r="G946" s="195">
        <v>60</v>
      </c>
      <c r="H946" s="282">
        <v>60</v>
      </c>
      <c r="I946" s="209">
        <f t="shared" si="147"/>
        <v>0.02</v>
      </c>
      <c r="J946" s="209">
        <f t="shared" si="148"/>
        <v>85.629000000000005</v>
      </c>
      <c r="K946" s="202">
        <f t="shared" si="152"/>
        <v>18.838380000000001</v>
      </c>
      <c r="L946" s="202">
        <v>36.800000000000004</v>
      </c>
      <c r="M946" s="202">
        <v>4.2039999999999997</v>
      </c>
      <c r="N946" s="202">
        <f t="shared" si="149"/>
        <v>145.47138000000001</v>
      </c>
      <c r="O946" s="217">
        <f t="shared" si="150"/>
        <v>0.33744231036882394</v>
      </c>
    </row>
    <row r="947" spans="1:15" x14ac:dyDescent="0.35">
      <c r="A947" s="216">
        <f t="shared" si="151"/>
        <v>41</v>
      </c>
      <c r="B947" s="182" t="s">
        <v>352</v>
      </c>
      <c r="C947" s="195">
        <f>димвенканали!C947</f>
        <v>174.4</v>
      </c>
      <c r="D947" s="195">
        <f>димвенканали!D947</f>
        <v>0</v>
      </c>
      <c r="E947" s="195">
        <f>димвенканали!E947</f>
        <v>0</v>
      </c>
      <c r="F947" s="195">
        <f t="shared" si="146"/>
        <v>174.4</v>
      </c>
      <c r="G947" s="195">
        <v>32</v>
      </c>
      <c r="H947" s="282">
        <v>32</v>
      </c>
      <c r="I947" s="209">
        <f t="shared" si="147"/>
        <v>1.0666666666666666E-2</v>
      </c>
      <c r="J947" s="209">
        <f t="shared" si="148"/>
        <v>45.668799999999997</v>
      </c>
      <c r="K947" s="202">
        <f t="shared" si="152"/>
        <v>10.047136</v>
      </c>
      <c r="L947" s="202">
        <v>19.626666666666665</v>
      </c>
      <c r="M947" s="202">
        <v>2.2421333333333333</v>
      </c>
      <c r="N947" s="202">
        <f t="shared" si="149"/>
        <v>77.584735999999992</v>
      </c>
      <c r="O947" s="217">
        <f t="shared" si="150"/>
        <v>0.44486660550458712</v>
      </c>
    </row>
    <row r="948" spans="1:15" x14ac:dyDescent="0.35">
      <c r="A948" s="216">
        <f t="shared" si="151"/>
        <v>42</v>
      </c>
      <c r="B948" s="182" t="s">
        <v>353</v>
      </c>
      <c r="C948" s="195">
        <f>димвенканали!C948</f>
        <v>345.2</v>
      </c>
      <c r="D948" s="195">
        <f>димвенканали!D948</f>
        <v>0</v>
      </c>
      <c r="E948" s="195">
        <f>димвенканали!E948</f>
        <v>0</v>
      </c>
      <c r="F948" s="195">
        <f t="shared" si="146"/>
        <v>345.2</v>
      </c>
      <c r="G948" s="195">
        <v>79</v>
      </c>
      <c r="H948" s="282">
        <v>79</v>
      </c>
      <c r="I948" s="209">
        <f t="shared" si="147"/>
        <v>2.6333333333333334E-2</v>
      </c>
      <c r="J948" s="209">
        <f t="shared" si="148"/>
        <v>112.74485</v>
      </c>
      <c r="K948" s="202">
        <f t="shared" si="152"/>
        <v>24.803867</v>
      </c>
      <c r="L948" s="202">
        <v>48.453333333333333</v>
      </c>
      <c r="M948" s="202">
        <v>5.5352666666666659</v>
      </c>
      <c r="N948" s="202">
        <f t="shared" si="149"/>
        <v>191.537317</v>
      </c>
      <c r="O948" s="217">
        <f t="shared" si="150"/>
        <v>0.55485897161066056</v>
      </c>
    </row>
    <row r="949" spans="1:15" x14ac:dyDescent="0.35">
      <c r="A949" s="216">
        <f t="shared" si="151"/>
        <v>43</v>
      </c>
      <c r="B949" s="182" t="s">
        <v>354</v>
      </c>
      <c r="C949" s="195">
        <f>димвенканали!C949</f>
        <v>344.6</v>
      </c>
      <c r="D949" s="195">
        <f>димвенканали!D949</f>
        <v>0</v>
      </c>
      <c r="E949" s="195">
        <f>димвенканали!E949</f>
        <v>0</v>
      </c>
      <c r="F949" s="195">
        <f t="shared" si="146"/>
        <v>344.6</v>
      </c>
      <c r="G949" s="195">
        <v>69</v>
      </c>
      <c r="H949" s="282">
        <v>69</v>
      </c>
      <c r="I949" s="209">
        <f t="shared" si="147"/>
        <v>2.3E-2</v>
      </c>
      <c r="J949" s="209">
        <f t="shared" si="148"/>
        <v>98.473349999999996</v>
      </c>
      <c r="K949" s="202">
        <f t="shared" si="152"/>
        <v>21.664137</v>
      </c>
      <c r="L949" s="202">
        <v>42.32</v>
      </c>
      <c r="M949" s="202">
        <v>4.8346</v>
      </c>
      <c r="N949" s="202">
        <f t="shared" si="149"/>
        <v>167.29208699999998</v>
      </c>
      <c r="O949" s="217">
        <f t="shared" si="150"/>
        <v>0.48546746082414383</v>
      </c>
    </row>
    <row r="950" spans="1:15" x14ac:dyDescent="0.35">
      <c r="A950" s="216">
        <f t="shared" si="151"/>
        <v>44</v>
      </c>
      <c r="B950" s="182" t="s">
        <v>355</v>
      </c>
      <c r="C950" s="195">
        <f>димвенканали!C950</f>
        <v>332.1</v>
      </c>
      <c r="D950" s="195">
        <f>димвенканали!D950</f>
        <v>0</v>
      </c>
      <c r="E950" s="195">
        <f>димвенканали!E950</f>
        <v>0</v>
      </c>
      <c r="F950" s="195">
        <f t="shared" si="146"/>
        <v>332.1</v>
      </c>
      <c r="G950" s="195">
        <v>74</v>
      </c>
      <c r="H950" s="282">
        <v>74</v>
      </c>
      <c r="I950" s="209">
        <f t="shared" si="147"/>
        <v>2.4666666666666667E-2</v>
      </c>
      <c r="J950" s="209">
        <f t="shared" si="148"/>
        <v>105.6091</v>
      </c>
      <c r="K950" s="202">
        <f t="shared" si="152"/>
        <v>23.234002</v>
      </c>
      <c r="L950" s="202">
        <v>45.386666666666663</v>
      </c>
      <c r="M950" s="202">
        <v>5.1849333333333334</v>
      </c>
      <c r="N950" s="202">
        <f t="shared" si="149"/>
        <v>179.41470199999998</v>
      </c>
      <c r="O950" s="217">
        <f t="shared" si="150"/>
        <v>0.54024300511893997</v>
      </c>
    </row>
    <row r="951" spans="1:15" x14ac:dyDescent="0.35">
      <c r="A951" s="216">
        <f t="shared" si="151"/>
        <v>45</v>
      </c>
      <c r="B951" s="182" t="s">
        <v>356</v>
      </c>
      <c r="C951" s="195">
        <f>димвенканали!C951</f>
        <v>335.1</v>
      </c>
      <c r="D951" s="195">
        <f>димвенканали!D951</f>
        <v>0</v>
      </c>
      <c r="E951" s="195">
        <f>димвенканали!E951</f>
        <v>0</v>
      </c>
      <c r="F951" s="195">
        <f t="shared" si="146"/>
        <v>335.1</v>
      </c>
      <c r="G951" s="195">
        <v>86</v>
      </c>
      <c r="H951" s="282">
        <v>86</v>
      </c>
      <c r="I951" s="209">
        <f t="shared" si="147"/>
        <v>2.8666666666666667E-2</v>
      </c>
      <c r="J951" s="209">
        <f t="shared" si="148"/>
        <v>122.7349</v>
      </c>
      <c r="K951" s="202">
        <f t="shared" si="152"/>
        <v>27.001677999999998</v>
      </c>
      <c r="L951" s="202">
        <v>52.74666666666667</v>
      </c>
      <c r="M951" s="202">
        <v>6.0257333333333332</v>
      </c>
      <c r="N951" s="202">
        <f t="shared" si="149"/>
        <v>208.50897800000001</v>
      </c>
      <c r="O951" s="217">
        <f t="shared" si="150"/>
        <v>0.62222911966577144</v>
      </c>
    </row>
    <row r="952" spans="1:15" x14ac:dyDescent="0.35">
      <c r="A952" s="216">
        <f t="shared" si="151"/>
        <v>46</v>
      </c>
      <c r="B952" s="182" t="s">
        <v>357</v>
      </c>
      <c r="C952" s="195">
        <f>димвенканали!C952</f>
        <v>326.89999999999998</v>
      </c>
      <c r="D952" s="195">
        <f>димвенканали!D952</f>
        <v>0</v>
      </c>
      <c r="E952" s="195">
        <f>димвенканали!E952</f>
        <v>0</v>
      </c>
      <c r="F952" s="195">
        <f t="shared" si="146"/>
        <v>326.89999999999998</v>
      </c>
      <c r="G952" s="195">
        <v>87</v>
      </c>
      <c r="H952" s="282">
        <v>87</v>
      </c>
      <c r="I952" s="209">
        <f t="shared" si="147"/>
        <v>2.9000000000000001E-2</v>
      </c>
      <c r="J952" s="209">
        <f t="shared" si="148"/>
        <v>124.16205000000001</v>
      </c>
      <c r="K952" s="202">
        <f t="shared" si="152"/>
        <v>27.315651000000003</v>
      </c>
      <c r="L952" s="202">
        <v>53.36</v>
      </c>
      <c r="M952" s="202">
        <v>6.0958000000000006</v>
      </c>
      <c r="N952" s="202">
        <f t="shared" si="149"/>
        <v>210.93350100000004</v>
      </c>
      <c r="O952" s="217">
        <f t="shared" si="150"/>
        <v>0.64525390333435317</v>
      </c>
    </row>
    <row r="953" spans="1:15" x14ac:dyDescent="0.35">
      <c r="A953" s="216">
        <f t="shared" si="151"/>
        <v>47</v>
      </c>
      <c r="B953" s="182" t="s">
        <v>358</v>
      </c>
      <c r="C953" s="195">
        <f>димвенканали!C953</f>
        <v>199</v>
      </c>
      <c r="D953" s="195">
        <f>димвенканали!D953</f>
        <v>0</v>
      </c>
      <c r="E953" s="195">
        <f>димвенканали!E953</f>
        <v>0</v>
      </c>
      <c r="F953" s="195">
        <f t="shared" si="146"/>
        <v>199</v>
      </c>
      <c r="G953" s="195">
        <v>25</v>
      </c>
      <c r="H953" s="282">
        <v>25</v>
      </c>
      <c r="I953" s="209">
        <f t="shared" si="147"/>
        <v>8.3333333333333332E-3</v>
      </c>
      <c r="J953" s="209">
        <f t="shared" si="148"/>
        <v>35.678750000000001</v>
      </c>
      <c r="K953" s="202">
        <f t="shared" si="152"/>
        <v>7.8493250000000003</v>
      </c>
      <c r="L953" s="202">
        <v>15.333333333333334</v>
      </c>
      <c r="M953" s="202">
        <v>1.7516666666666667</v>
      </c>
      <c r="N953" s="202">
        <f t="shared" si="149"/>
        <v>60.613075000000002</v>
      </c>
      <c r="O953" s="217">
        <f t="shared" si="150"/>
        <v>0.30458831658291458</v>
      </c>
    </row>
    <row r="954" spans="1:15" x14ac:dyDescent="0.35">
      <c r="A954" s="216">
        <f t="shared" si="151"/>
        <v>48</v>
      </c>
      <c r="B954" s="182" t="s">
        <v>1775</v>
      </c>
      <c r="C954" s="195">
        <f>димвенканали!C954</f>
        <v>242.5</v>
      </c>
      <c r="D954" s="195">
        <f>димвенканали!D954</f>
        <v>0</v>
      </c>
      <c r="E954" s="195">
        <f>димвенканали!E954</f>
        <v>0</v>
      </c>
      <c r="F954" s="195">
        <f t="shared" si="146"/>
        <v>242.5</v>
      </c>
      <c r="G954" s="195">
        <v>27</v>
      </c>
      <c r="H954" s="282">
        <v>27</v>
      </c>
      <c r="I954" s="209">
        <f t="shared" si="147"/>
        <v>8.9999999999999993E-3</v>
      </c>
      <c r="J954" s="209">
        <f t="shared" si="148"/>
        <v>38.533049999999996</v>
      </c>
      <c r="K954" s="202">
        <f t="shared" si="152"/>
        <v>8.477271</v>
      </c>
      <c r="L954" s="202">
        <v>16.559999999999999</v>
      </c>
      <c r="M954" s="202">
        <v>1.8917999999999999</v>
      </c>
      <c r="N954" s="202">
        <f t="shared" si="149"/>
        <v>65.462120999999996</v>
      </c>
      <c r="O954" s="217">
        <f t="shared" si="150"/>
        <v>0.26994689072164946</v>
      </c>
    </row>
    <row r="955" spans="1:15" x14ac:dyDescent="0.35">
      <c r="A955" s="216">
        <f t="shared" si="151"/>
        <v>49</v>
      </c>
      <c r="B955" s="182" t="s">
        <v>360</v>
      </c>
      <c r="C955" s="195">
        <f>димвенканали!C955</f>
        <v>312.5</v>
      </c>
      <c r="D955" s="195">
        <f>димвенканали!D955</f>
        <v>0</v>
      </c>
      <c r="E955" s="195">
        <f>димвенканали!E955</f>
        <v>0</v>
      </c>
      <c r="F955" s="195">
        <f t="shared" si="146"/>
        <v>312.5</v>
      </c>
      <c r="G955" s="195">
        <v>63</v>
      </c>
      <c r="H955" s="282">
        <v>63</v>
      </c>
      <c r="I955" s="209">
        <f t="shared" si="147"/>
        <v>2.1000000000000001E-2</v>
      </c>
      <c r="J955" s="209">
        <f t="shared" si="148"/>
        <v>89.910449999999997</v>
      </c>
      <c r="K955" s="202">
        <f t="shared" si="152"/>
        <v>19.780298999999999</v>
      </c>
      <c r="L955" s="202">
        <v>38.64</v>
      </c>
      <c r="M955" s="202">
        <v>4.4142000000000001</v>
      </c>
      <c r="N955" s="202">
        <f t="shared" si="149"/>
        <v>152.74494899999999</v>
      </c>
      <c r="O955" s="217">
        <f t="shared" si="150"/>
        <v>0.48878383679999998</v>
      </c>
    </row>
    <row r="956" spans="1:15" x14ac:dyDescent="0.35">
      <c r="A956" s="216">
        <f t="shared" si="151"/>
        <v>50</v>
      </c>
      <c r="B956" s="182" t="s">
        <v>361</v>
      </c>
      <c r="C956" s="195">
        <f>димвенканали!C956</f>
        <v>4132.99</v>
      </c>
      <c r="D956" s="195">
        <f>димвенканали!D956</f>
        <v>0</v>
      </c>
      <c r="E956" s="195">
        <f>димвенканали!E956</f>
        <v>51.3</v>
      </c>
      <c r="F956" s="195">
        <f t="shared" si="146"/>
        <v>4184.29</v>
      </c>
      <c r="G956" s="195">
        <v>1189</v>
      </c>
      <c r="H956" s="282">
        <v>1189</v>
      </c>
      <c r="I956" s="209">
        <f t="shared" si="147"/>
        <v>0.39633333333333332</v>
      </c>
      <c r="J956" s="209">
        <f t="shared" si="148"/>
        <v>1696.8813499999999</v>
      </c>
      <c r="K956" s="202">
        <f t="shared" si="152"/>
        <v>373.313897</v>
      </c>
      <c r="L956" s="202">
        <v>729.25333333333333</v>
      </c>
      <c r="M956" s="202">
        <v>83.309266666666673</v>
      </c>
      <c r="N956" s="202">
        <f t="shared" si="149"/>
        <v>2882.7578469999994</v>
      </c>
      <c r="O956" s="217">
        <f t="shared" si="150"/>
        <v>0.6889479092032339</v>
      </c>
    </row>
    <row r="957" spans="1:15" x14ac:dyDescent="0.35">
      <c r="A957" s="216">
        <f t="shared" si="151"/>
        <v>51</v>
      </c>
      <c r="B957" s="182" t="s">
        <v>362</v>
      </c>
      <c r="C957" s="195">
        <f>димвенканали!C957</f>
        <v>429.5</v>
      </c>
      <c r="D957" s="195">
        <f>димвенканали!D957</f>
        <v>0</v>
      </c>
      <c r="E957" s="195">
        <f>димвенканали!E957</f>
        <v>0</v>
      </c>
      <c r="F957" s="195">
        <f t="shared" si="146"/>
        <v>429.5</v>
      </c>
      <c r="G957" s="195"/>
      <c r="H957" s="282"/>
      <c r="I957" s="209">
        <f t="shared" si="147"/>
        <v>0</v>
      </c>
      <c r="J957" s="209">
        <f t="shared" si="148"/>
        <v>0</v>
      </c>
      <c r="K957" s="202">
        <f t="shared" si="152"/>
        <v>0</v>
      </c>
      <c r="L957" s="202">
        <v>0</v>
      </c>
      <c r="M957" s="202">
        <v>0</v>
      </c>
      <c r="N957" s="202">
        <f t="shared" si="149"/>
        <v>0</v>
      </c>
      <c r="O957" s="217">
        <f t="shared" si="150"/>
        <v>0</v>
      </c>
    </row>
    <row r="958" spans="1:15" x14ac:dyDescent="0.35">
      <c r="A958" s="216">
        <f t="shared" si="151"/>
        <v>52</v>
      </c>
      <c r="B958" s="182" t="s">
        <v>363</v>
      </c>
      <c r="C958" s="195">
        <f>димвенканали!C958</f>
        <v>313</v>
      </c>
      <c r="D958" s="195">
        <f>димвенканали!D958</f>
        <v>0</v>
      </c>
      <c r="E958" s="195">
        <f>димвенканали!E958</f>
        <v>0</v>
      </c>
      <c r="F958" s="195">
        <f t="shared" si="146"/>
        <v>313</v>
      </c>
      <c r="G958" s="195">
        <v>24</v>
      </c>
      <c r="H958" s="282">
        <v>24</v>
      </c>
      <c r="I958" s="209">
        <f t="shared" si="147"/>
        <v>8.0000000000000002E-3</v>
      </c>
      <c r="J958" s="209">
        <f t="shared" si="148"/>
        <v>34.251599999999996</v>
      </c>
      <c r="K958" s="202">
        <f t="shared" si="152"/>
        <v>7.5353519999999996</v>
      </c>
      <c r="L958" s="202">
        <v>14.72</v>
      </c>
      <c r="M958" s="202">
        <v>1.6816</v>
      </c>
      <c r="N958" s="202">
        <f t="shared" si="149"/>
        <v>58.188552000000001</v>
      </c>
      <c r="O958" s="217">
        <f t="shared" si="150"/>
        <v>0.18590591693290734</v>
      </c>
    </row>
    <row r="959" spans="1:15" x14ac:dyDescent="0.35">
      <c r="A959" s="216">
        <f t="shared" si="151"/>
        <v>53</v>
      </c>
      <c r="B959" s="182" t="s">
        <v>364</v>
      </c>
      <c r="C959" s="195">
        <f>димвенканали!C959</f>
        <v>348.9</v>
      </c>
      <c r="D959" s="195">
        <f>димвенканали!D959</f>
        <v>0</v>
      </c>
      <c r="E959" s="195">
        <f>димвенканали!E959</f>
        <v>0</v>
      </c>
      <c r="F959" s="195">
        <f t="shared" si="146"/>
        <v>348.9</v>
      </c>
      <c r="G959" s="195">
        <v>31</v>
      </c>
      <c r="H959" s="282">
        <v>31</v>
      </c>
      <c r="I959" s="209">
        <f t="shared" si="147"/>
        <v>1.0333333333333333E-2</v>
      </c>
      <c r="J959" s="209">
        <f t="shared" si="148"/>
        <v>44.24165</v>
      </c>
      <c r="K959" s="202">
        <f t="shared" si="152"/>
        <v>9.7331629999999993</v>
      </c>
      <c r="L959" s="202">
        <v>19.013333333333332</v>
      </c>
      <c r="M959" s="202">
        <v>2.1720666666666668</v>
      </c>
      <c r="N959" s="202">
        <f t="shared" si="149"/>
        <v>75.160212999999999</v>
      </c>
      <c r="O959" s="217">
        <f t="shared" si="150"/>
        <v>0.21542050157638293</v>
      </c>
    </row>
    <row r="960" spans="1:15" x14ac:dyDescent="0.35">
      <c r="A960" s="216">
        <f t="shared" si="151"/>
        <v>54</v>
      </c>
      <c r="B960" s="182" t="s">
        <v>365</v>
      </c>
      <c r="C960" s="195">
        <f>димвенканали!C960</f>
        <v>345</v>
      </c>
      <c r="D960" s="195">
        <f>димвенканали!D960</f>
        <v>0</v>
      </c>
      <c r="E960" s="195">
        <f>димвенканали!E960</f>
        <v>0</v>
      </c>
      <c r="F960" s="195">
        <f t="shared" si="146"/>
        <v>345</v>
      </c>
      <c r="G960" s="195">
        <v>28</v>
      </c>
      <c r="H960" s="282">
        <v>28</v>
      </c>
      <c r="I960" s="209">
        <f t="shared" si="147"/>
        <v>9.3333333333333341E-3</v>
      </c>
      <c r="J960" s="209">
        <f t="shared" si="148"/>
        <v>39.9602</v>
      </c>
      <c r="K960" s="202">
        <f t="shared" si="152"/>
        <v>8.7912440000000007</v>
      </c>
      <c r="L960" s="202">
        <v>17.173333333333336</v>
      </c>
      <c r="M960" s="202">
        <v>1.9618666666666669</v>
      </c>
      <c r="N960" s="202">
        <f t="shared" si="149"/>
        <v>67.886644000000004</v>
      </c>
      <c r="O960" s="217">
        <f t="shared" si="150"/>
        <v>0.19677288115942029</v>
      </c>
    </row>
    <row r="961" spans="1:15" x14ac:dyDescent="0.35">
      <c r="A961" s="216">
        <f t="shared" si="151"/>
        <v>55</v>
      </c>
      <c r="B961" s="182" t="s">
        <v>366</v>
      </c>
      <c r="C961" s="195">
        <f>димвенканали!C961</f>
        <v>139.5</v>
      </c>
      <c r="D961" s="195">
        <f>димвенканали!D961</f>
        <v>0</v>
      </c>
      <c r="E961" s="195">
        <f>димвенканали!E961</f>
        <v>0</v>
      </c>
      <c r="F961" s="195">
        <f t="shared" si="146"/>
        <v>139.5</v>
      </c>
      <c r="G961" s="195">
        <v>42</v>
      </c>
      <c r="H961" s="282">
        <v>42</v>
      </c>
      <c r="I961" s="209">
        <f t="shared" si="147"/>
        <v>1.4E-2</v>
      </c>
      <c r="J961" s="209">
        <f t="shared" si="148"/>
        <v>59.940300000000001</v>
      </c>
      <c r="K961" s="202">
        <f t="shared" si="152"/>
        <v>13.186866</v>
      </c>
      <c r="L961" s="202">
        <v>25.76</v>
      </c>
      <c r="M961" s="202">
        <v>2.9428000000000001</v>
      </c>
      <c r="N961" s="202">
        <f t="shared" si="149"/>
        <v>101.82996600000001</v>
      </c>
      <c r="O961" s="217">
        <f t="shared" si="150"/>
        <v>0.72996391397849469</v>
      </c>
    </row>
    <row r="962" spans="1:15" x14ac:dyDescent="0.35">
      <c r="A962" s="216">
        <f t="shared" si="151"/>
        <v>56</v>
      </c>
      <c r="B962" s="182" t="s">
        <v>367</v>
      </c>
      <c r="C962" s="195">
        <f>димвенканали!C962</f>
        <v>70.400000000000006</v>
      </c>
      <c r="D962" s="195">
        <f>димвенканали!D962</f>
        <v>0</v>
      </c>
      <c r="E962" s="195">
        <f>димвенканали!E962</f>
        <v>0</v>
      </c>
      <c r="F962" s="195">
        <f t="shared" ref="F962:F1008" si="153">C962+D962+E962</f>
        <v>70.400000000000006</v>
      </c>
      <c r="G962" s="195">
        <v>35</v>
      </c>
      <c r="H962" s="282">
        <v>35</v>
      </c>
      <c r="I962" s="209">
        <f t="shared" si="147"/>
        <v>1.1666666666666667E-2</v>
      </c>
      <c r="J962" s="209">
        <f t="shared" si="148"/>
        <v>49.950249999999997</v>
      </c>
      <c r="K962" s="202">
        <f t="shared" si="152"/>
        <v>10.989054999999999</v>
      </c>
      <c r="L962" s="202">
        <v>21.466666666666669</v>
      </c>
      <c r="M962" s="202">
        <v>2.4523333333333333</v>
      </c>
      <c r="N962" s="202">
        <f t="shared" si="149"/>
        <v>84.858304999999987</v>
      </c>
      <c r="O962" s="217">
        <f t="shared" si="150"/>
        <v>1.2053736505681816</v>
      </c>
    </row>
    <row r="963" spans="1:15" x14ac:dyDescent="0.35">
      <c r="A963" s="216">
        <f t="shared" si="151"/>
        <v>57</v>
      </c>
      <c r="B963" s="182" t="s">
        <v>368</v>
      </c>
      <c r="C963" s="195">
        <f>димвенканали!C963</f>
        <v>126.1</v>
      </c>
      <c r="D963" s="195">
        <f>димвенканали!D963</f>
        <v>0</v>
      </c>
      <c r="E963" s="195">
        <f>димвенканали!E963</f>
        <v>0</v>
      </c>
      <c r="F963" s="195">
        <f t="shared" si="153"/>
        <v>126.1</v>
      </c>
      <c r="G963" s="195">
        <v>50</v>
      </c>
      <c r="H963" s="282">
        <v>50</v>
      </c>
      <c r="I963" s="209">
        <f t="shared" si="147"/>
        <v>1.6666666666666666E-2</v>
      </c>
      <c r="J963" s="209">
        <f t="shared" si="148"/>
        <v>71.357500000000002</v>
      </c>
      <c r="K963" s="202">
        <f t="shared" si="152"/>
        <v>15.698650000000001</v>
      </c>
      <c r="L963" s="202">
        <v>30.666666666666668</v>
      </c>
      <c r="M963" s="202">
        <v>3.5033333333333334</v>
      </c>
      <c r="N963" s="202">
        <f t="shared" si="149"/>
        <v>121.22615</v>
      </c>
      <c r="O963" s="217">
        <f t="shared" si="150"/>
        <v>0.96134932593180022</v>
      </c>
    </row>
    <row r="964" spans="1:15" x14ac:dyDescent="0.35">
      <c r="A964" s="216">
        <f t="shared" si="151"/>
        <v>58</v>
      </c>
      <c r="B964" s="182" t="s">
        <v>369</v>
      </c>
      <c r="C964" s="195">
        <f>димвенканали!C964</f>
        <v>165.8</v>
      </c>
      <c r="D964" s="195">
        <f>димвенканали!D964</f>
        <v>0</v>
      </c>
      <c r="E964" s="195">
        <f>димвенканали!E964</f>
        <v>0</v>
      </c>
      <c r="F964" s="195">
        <f t="shared" si="153"/>
        <v>165.8</v>
      </c>
      <c r="G964" s="195">
        <v>55</v>
      </c>
      <c r="H964" s="282">
        <v>55</v>
      </c>
      <c r="I964" s="209">
        <f t="shared" si="147"/>
        <v>1.8333333333333333E-2</v>
      </c>
      <c r="J964" s="209">
        <f t="shared" si="148"/>
        <v>78.493250000000003</v>
      </c>
      <c r="K964" s="202">
        <f t="shared" si="152"/>
        <v>17.268515000000001</v>
      </c>
      <c r="L964" s="202">
        <v>33.733333333333334</v>
      </c>
      <c r="M964" s="202">
        <v>3.8536666666666664</v>
      </c>
      <c r="N964" s="202">
        <f t="shared" si="149"/>
        <v>133.34876499999999</v>
      </c>
      <c r="O964" s="217">
        <f t="shared" si="150"/>
        <v>0.80427481905910725</v>
      </c>
    </row>
    <row r="965" spans="1:15" x14ac:dyDescent="0.35">
      <c r="A965" s="216">
        <f t="shared" si="151"/>
        <v>59</v>
      </c>
      <c r="B965" s="182" t="s">
        <v>370</v>
      </c>
      <c r="C965" s="195">
        <f>димвенканали!C965</f>
        <v>100.4</v>
      </c>
      <c r="D965" s="195">
        <f>димвенканали!D965</f>
        <v>0</v>
      </c>
      <c r="E965" s="195">
        <f>димвенканали!E965</f>
        <v>0</v>
      </c>
      <c r="F965" s="195">
        <f t="shared" si="153"/>
        <v>100.4</v>
      </c>
      <c r="G965" s="195">
        <v>51</v>
      </c>
      <c r="H965" s="282">
        <v>51</v>
      </c>
      <c r="I965" s="209">
        <f t="shared" si="147"/>
        <v>1.7000000000000001E-2</v>
      </c>
      <c r="J965" s="209">
        <f t="shared" ref="J965:J1019" si="154">I965*$J$2</f>
        <v>72.784649999999999</v>
      </c>
      <c r="K965" s="202">
        <f t="shared" si="152"/>
        <v>16.012623000000001</v>
      </c>
      <c r="L965" s="202">
        <v>31.28</v>
      </c>
      <c r="M965" s="202">
        <v>3.5733999999999999</v>
      </c>
      <c r="N965" s="202">
        <f t="shared" si="149"/>
        <v>123.65067300000001</v>
      </c>
      <c r="O965" s="217">
        <f t="shared" si="150"/>
        <v>1.2315804083665338</v>
      </c>
    </row>
    <row r="966" spans="1:15" x14ac:dyDescent="0.35">
      <c r="A966" s="216">
        <f t="shared" si="151"/>
        <v>60</v>
      </c>
      <c r="B966" s="182" t="s">
        <v>371</v>
      </c>
      <c r="C966" s="195">
        <f>димвенканали!C966</f>
        <v>102.7</v>
      </c>
      <c r="D966" s="195">
        <f>димвенканали!D966</f>
        <v>0</v>
      </c>
      <c r="E966" s="195">
        <f>димвенканали!E966</f>
        <v>0</v>
      </c>
      <c r="F966" s="195">
        <f t="shared" si="153"/>
        <v>102.7</v>
      </c>
      <c r="G966" s="195">
        <v>52</v>
      </c>
      <c r="H966" s="282">
        <v>52</v>
      </c>
      <c r="I966" s="209">
        <f t="shared" si="147"/>
        <v>1.7333333333333333E-2</v>
      </c>
      <c r="J966" s="209">
        <f t="shared" si="154"/>
        <v>74.211799999999997</v>
      </c>
      <c r="K966" s="202">
        <f t="shared" si="152"/>
        <v>16.326595999999999</v>
      </c>
      <c r="L966" s="202">
        <v>31.893333333333331</v>
      </c>
      <c r="M966" s="202">
        <v>3.6434666666666664</v>
      </c>
      <c r="N966" s="202">
        <f t="shared" si="149"/>
        <v>126.07519599999999</v>
      </c>
      <c r="O966" s="217">
        <f t="shared" si="150"/>
        <v>1.227606582278481</v>
      </c>
    </row>
    <row r="967" spans="1:15" x14ac:dyDescent="0.35">
      <c r="A967" s="216">
        <f t="shared" si="151"/>
        <v>61</v>
      </c>
      <c r="B967" s="182" t="s">
        <v>372</v>
      </c>
      <c r="C967" s="195">
        <f>димвенканали!C967</f>
        <v>84.9</v>
      </c>
      <c r="D967" s="195">
        <f>димвенканали!D967</f>
        <v>0</v>
      </c>
      <c r="E967" s="195">
        <f>димвенканали!E967</f>
        <v>0</v>
      </c>
      <c r="F967" s="195">
        <f t="shared" si="153"/>
        <v>84.9</v>
      </c>
      <c r="G967" s="195">
        <v>20</v>
      </c>
      <c r="H967" s="282">
        <v>20</v>
      </c>
      <c r="I967" s="209">
        <f t="shared" si="147"/>
        <v>6.6666666666666671E-3</v>
      </c>
      <c r="J967" s="209">
        <f t="shared" si="154"/>
        <v>28.542999999999999</v>
      </c>
      <c r="K967" s="202">
        <f t="shared" si="152"/>
        <v>6.2794600000000003</v>
      </c>
      <c r="L967" s="202">
        <v>12.266666666666667</v>
      </c>
      <c r="M967" s="202">
        <v>1.4013333333333333</v>
      </c>
      <c r="N967" s="202">
        <f t="shared" si="149"/>
        <v>48.490459999999999</v>
      </c>
      <c r="O967" s="217">
        <f t="shared" si="150"/>
        <v>0.57114793875147229</v>
      </c>
    </row>
    <row r="968" spans="1:15" x14ac:dyDescent="0.35">
      <c r="A968" s="216">
        <f t="shared" si="151"/>
        <v>62</v>
      </c>
      <c r="B968" s="182" t="s">
        <v>373</v>
      </c>
      <c r="C968" s="195">
        <f>димвенканали!C968</f>
        <v>97.9</v>
      </c>
      <c r="D968" s="195">
        <f>димвенканали!D968</f>
        <v>0</v>
      </c>
      <c r="E968" s="195">
        <f>димвенканали!E968</f>
        <v>0</v>
      </c>
      <c r="F968" s="195">
        <f t="shared" si="153"/>
        <v>97.9</v>
      </c>
      <c r="G968" s="195">
        <v>42</v>
      </c>
      <c r="H968" s="282">
        <v>42</v>
      </c>
      <c r="I968" s="209">
        <f t="shared" si="147"/>
        <v>1.4E-2</v>
      </c>
      <c r="J968" s="209">
        <f t="shared" si="154"/>
        <v>59.940300000000001</v>
      </c>
      <c r="K968" s="202">
        <f t="shared" si="152"/>
        <v>13.186866</v>
      </c>
      <c r="L968" s="202">
        <v>25.76</v>
      </c>
      <c r="M968" s="202">
        <v>2.9428000000000001</v>
      </c>
      <c r="N968" s="202">
        <f t="shared" si="149"/>
        <v>101.82996600000001</v>
      </c>
      <c r="O968" s="217">
        <f t="shared" si="150"/>
        <v>1.0401426557711952</v>
      </c>
    </row>
    <row r="969" spans="1:15" x14ac:dyDescent="0.35">
      <c r="A969" s="216">
        <f t="shared" si="151"/>
        <v>63</v>
      </c>
      <c r="B969" s="182" t="s">
        <v>374</v>
      </c>
      <c r="C969" s="195">
        <f>димвенканали!C969</f>
        <v>65.099999999999994</v>
      </c>
      <c r="D969" s="195">
        <f>димвенканали!D969</f>
        <v>0</v>
      </c>
      <c r="E969" s="195">
        <f>димвенканали!E969</f>
        <v>0</v>
      </c>
      <c r="F969" s="195">
        <f t="shared" si="153"/>
        <v>65.099999999999994</v>
      </c>
      <c r="G969" s="195">
        <v>0</v>
      </c>
      <c r="H969" s="282">
        <v>0</v>
      </c>
      <c r="I969" s="209">
        <f t="shared" si="147"/>
        <v>0</v>
      </c>
      <c r="J969" s="209">
        <f t="shared" si="154"/>
        <v>0</v>
      </c>
      <c r="K969" s="202">
        <f t="shared" si="152"/>
        <v>0</v>
      </c>
      <c r="L969" s="202">
        <v>0</v>
      </c>
      <c r="M969" s="202">
        <v>0</v>
      </c>
      <c r="N969" s="202">
        <f t="shared" si="149"/>
        <v>0</v>
      </c>
      <c r="O969" s="217">
        <f t="shared" si="150"/>
        <v>0</v>
      </c>
    </row>
    <row r="970" spans="1:15" x14ac:dyDescent="0.35">
      <c r="A970" s="216">
        <f t="shared" si="151"/>
        <v>64</v>
      </c>
      <c r="B970" s="182" t="s">
        <v>375</v>
      </c>
      <c r="C970" s="195">
        <f>димвенканали!C970</f>
        <v>185</v>
      </c>
      <c r="D970" s="195">
        <f>димвенканали!D970</f>
        <v>0</v>
      </c>
      <c r="E970" s="195">
        <f>димвенканали!E970</f>
        <v>0</v>
      </c>
      <c r="F970" s="195">
        <f t="shared" si="153"/>
        <v>185</v>
      </c>
      <c r="G970" s="195">
        <v>63</v>
      </c>
      <c r="H970" s="282">
        <v>63</v>
      </c>
      <c r="I970" s="209">
        <f t="shared" ref="I970:I1032" si="155">H970/3000</f>
        <v>2.1000000000000001E-2</v>
      </c>
      <c r="J970" s="209">
        <f t="shared" si="154"/>
        <v>89.910449999999997</v>
      </c>
      <c r="K970" s="202">
        <f t="shared" si="152"/>
        <v>19.780298999999999</v>
      </c>
      <c r="L970" s="202">
        <v>38.64</v>
      </c>
      <c r="M970" s="202">
        <v>4.4142000000000001</v>
      </c>
      <c r="N970" s="202">
        <f t="shared" ref="N970:N1032" si="156">J970+K970+L970+M970</f>
        <v>152.74494899999999</v>
      </c>
      <c r="O970" s="217">
        <f t="shared" ref="O970:O1032" si="157">N970/F970</f>
        <v>0.82564837297297289</v>
      </c>
    </row>
    <row r="971" spans="1:15" x14ac:dyDescent="0.35">
      <c r="A971" s="216">
        <f t="shared" si="151"/>
        <v>65</v>
      </c>
      <c r="B971" s="182" t="s">
        <v>376</v>
      </c>
      <c r="C971" s="195">
        <f>димвенканали!C971</f>
        <v>527.4</v>
      </c>
      <c r="D971" s="195">
        <f>димвенканали!D971</f>
        <v>0</v>
      </c>
      <c r="E971" s="195">
        <f>димвенканали!E971</f>
        <v>0</v>
      </c>
      <c r="F971" s="195">
        <f t="shared" si="153"/>
        <v>527.4</v>
      </c>
      <c r="G971" s="195">
        <v>156</v>
      </c>
      <c r="H971" s="282">
        <v>156</v>
      </c>
      <c r="I971" s="209">
        <f t="shared" si="155"/>
        <v>5.1999999999999998E-2</v>
      </c>
      <c r="J971" s="209">
        <f t="shared" si="154"/>
        <v>222.63539999999998</v>
      </c>
      <c r="K971" s="202">
        <f t="shared" si="152"/>
        <v>48.979787999999992</v>
      </c>
      <c r="L971" s="202">
        <v>95.679999999999993</v>
      </c>
      <c r="M971" s="202">
        <v>10.930400000000001</v>
      </c>
      <c r="N971" s="202">
        <f t="shared" si="156"/>
        <v>378.22558800000002</v>
      </c>
      <c r="O971" s="217">
        <f t="shared" si="157"/>
        <v>0.71715128555176344</v>
      </c>
    </row>
    <row r="972" spans="1:15" x14ac:dyDescent="0.35">
      <c r="A972" s="216">
        <f t="shared" ref="A972:A1035" si="158">A971+1</f>
        <v>66</v>
      </c>
      <c r="B972" s="182" t="s">
        <v>377</v>
      </c>
      <c r="C972" s="195">
        <f>димвенканали!C972</f>
        <v>520.9</v>
      </c>
      <c r="D972" s="195">
        <f>димвенканали!D972</f>
        <v>0</v>
      </c>
      <c r="E972" s="195">
        <f>димвенканали!E972</f>
        <v>0</v>
      </c>
      <c r="F972" s="195">
        <f t="shared" si="153"/>
        <v>520.9</v>
      </c>
      <c r="G972" s="195">
        <v>190</v>
      </c>
      <c r="H972" s="282">
        <v>190</v>
      </c>
      <c r="I972" s="209">
        <f t="shared" si="155"/>
        <v>6.3333333333333339E-2</v>
      </c>
      <c r="J972" s="209">
        <f t="shared" si="154"/>
        <v>271.1585</v>
      </c>
      <c r="K972" s="202">
        <f t="shared" si="152"/>
        <v>59.654870000000003</v>
      </c>
      <c r="L972" s="202">
        <v>116.53333333333335</v>
      </c>
      <c r="M972" s="202">
        <v>13.312666666666669</v>
      </c>
      <c r="N972" s="202">
        <f t="shared" si="156"/>
        <v>460.65937000000002</v>
      </c>
      <c r="O972" s="217">
        <f t="shared" si="157"/>
        <v>0.88435279324246507</v>
      </c>
    </row>
    <row r="973" spans="1:15" x14ac:dyDescent="0.35">
      <c r="A973" s="216">
        <f t="shared" si="158"/>
        <v>67</v>
      </c>
      <c r="B973" s="182" t="s">
        <v>378</v>
      </c>
      <c r="C973" s="195">
        <f>димвенканали!C973</f>
        <v>308.3</v>
      </c>
      <c r="D973" s="195">
        <f>димвенканали!D973</f>
        <v>0</v>
      </c>
      <c r="E973" s="195">
        <f>димвенканали!E973</f>
        <v>0</v>
      </c>
      <c r="F973" s="195">
        <f t="shared" si="153"/>
        <v>308.3</v>
      </c>
      <c r="G973" s="195">
        <v>70</v>
      </c>
      <c r="H973" s="282">
        <v>70</v>
      </c>
      <c r="I973" s="209">
        <f t="shared" si="155"/>
        <v>2.3333333333333334E-2</v>
      </c>
      <c r="J973" s="209">
        <f t="shared" si="154"/>
        <v>99.900499999999994</v>
      </c>
      <c r="K973" s="202">
        <f t="shared" si="152"/>
        <v>21.978109999999997</v>
      </c>
      <c r="L973" s="202">
        <v>42.933333333333337</v>
      </c>
      <c r="M973" s="202">
        <v>4.9046666666666665</v>
      </c>
      <c r="N973" s="202">
        <f t="shared" si="156"/>
        <v>169.71660999999997</v>
      </c>
      <c r="O973" s="217">
        <f t="shared" si="157"/>
        <v>0.55049176127148869</v>
      </c>
    </row>
    <row r="974" spans="1:15" x14ac:dyDescent="0.35">
      <c r="A974" s="216">
        <f t="shared" si="158"/>
        <v>68</v>
      </c>
      <c r="B974" s="182" t="s">
        <v>379</v>
      </c>
      <c r="C974" s="195">
        <f>димвенканали!C974</f>
        <v>524.94000000000005</v>
      </c>
      <c r="D974" s="195">
        <f>димвенканали!D974</f>
        <v>0</v>
      </c>
      <c r="E974" s="195">
        <f>димвенканали!E974</f>
        <v>0</v>
      </c>
      <c r="F974" s="195">
        <f t="shared" si="153"/>
        <v>524.94000000000005</v>
      </c>
      <c r="G974" s="195">
        <v>122</v>
      </c>
      <c r="H974" s="282">
        <v>122</v>
      </c>
      <c r="I974" s="209">
        <f t="shared" si="155"/>
        <v>4.0666666666666663E-2</v>
      </c>
      <c r="J974" s="209">
        <f t="shared" si="154"/>
        <v>174.11229999999998</v>
      </c>
      <c r="K974" s="202">
        <f t="shared" si="152"/>
        <v>38.304705999999996</v>
      </c>
      <c r="L974" s="202">
        <v>74.826666666666654</v>
      </c>
      <c r="M974" s="202">
        <v>8.5481333333333325</v>
      </c>
      <c r="N974" s="202">
        <f t="shared" si="156"/>
        <v>295.79180599999995</v>
      </c>
      <c r="O974" s="217">
        <f t="shared" si="157"/>
        <v>0.5634773612222348</v>
      </c>
    </row>
    <row r="975" spans="1:15" x14ac:dyDescent="0.35">
      <c r="A975" s="216">
        <f t="shared" si="158"/>
        <v>69</v>
      </c>
      <c r="B975" s="182" t="s">
        <v>380</v>
      </c>
      <c r="C975" s="195">
        <f>димвенканали!C975</f>
        <v>522.54999999999995</v>
      </c>
      <c r="D975" s="195">
        <f>димвенканали!D975</f>
        <v>0</v>
      </c>
      <c r="E975" s="195">
        <f>димвенканали!E975</f>
        <v>0</v>
      </c>
      <c r="F975" s="195">
        <f t="shared" si="153"/>
        <v>522.54999999999995</v>
      </c>
      <c r="G975" s="195">
        <v>123</v>
      </c>
      <c r="H975" s="282">
        <v>123</v>
      </c>
      <c r="I975" s="209">
        <f t="shared" si="155"/>
        <v>4.1000000000000002E-2</v>
      </c>
      <c r="J975" s="209">
        <f t="shared" si="154"/>
        <v>175.53944999999999</v>
      </c>
      <c r="K975" s="202">
        <f t="shared" si="152"/>
        <v>38.618679</v>
      </c>
      <c r="L975" s="202">
        <v>75.44</v>
      </c>
      <c r="M975" s="202">
        <v>8.6181999999999999</v>
      </c>
      <c r="N975" s="202">
        <f t="shared" si="156"/>
        <v>298.21632899999997</v>
      </c>
      <c r="O975" s="217">
        <f t="shared" si="157"/>
        <v>0.57069434312505984</v>
      </c>
    </row>
    <row r="976" spans="1:15" x14ac:dyDescent="0.35">
      <c r="A976" s="216">
        <f t="shared" si="158"/>
        <v>70</v>
      </c>
      <c r="B976" s="182" t="s">
        <v>381</v>
      </c>
      <c r="C976" s="195">
        <f>димвенканали!C976</f>
        <v>315.77999999999997</v>
      </c>
      <c r="D976" s="195">
        <f>димвенканали!D976</f>
        <v>0</v>
      </c>
      <c r="E976" s="195">
        <f>димвенканали!E976</f>
        <v>0</v>
      </c>
      <c r="F976" s="195">
        <f t="shared" si="153"/>
        <v>315.77999999999997</v>
      </c>
      <c r="G976" s="195">
        <v>80</v>
      </c>
      <c r="H976" s="282">
        <v>80</v>
      </c>
      <c r="I976" s="209">
        <f t="shared" si="155"/>
        <v>2.6666666666666668E-2</v>
      </c>
      <c r="J976" s="209">
        <f t="shared" si="154"/>
        <v>114.172</v>
      </c>
      <c r="K976" s="202">
        <f t="shared" si="152"/>
        <v>25.117840000000001</v>
      </c>
      <c r="L976" s="202">
        <v>49.06666666666667</v>
      </c>
      <c r="M976" s="202">
        <v>5.6053333333333333</v>
      </c>
      <c r="N976" s="202">
        <f t="shared" si="156"/>
        <v>193.96184</v>
      </c>
      <c r="O976" s="217">
        <f t="shared" si="157"/>
        <v>0.61423092026094117</v>
      </c>
    </row>
    <row r="977" spans="1:15" x14ac:dyDescent="0.35">
      <c r="A977" s="216">
        <f t="shared" si="158"/>
        <v>71</v>
      </c>
      <c r="B977" s="182" t="s">
        <v>382</v>
      </c>
      <c r="C977" s="195">
        <f>димвенканали!C977</f>
        <v>538.4</v>
      </c>
      <c r="D977" s="195">
        <f>димвенканали!D977</f>
        <v>0</v>
      </c>
      <c r="E977" s="195">
        <f>димвенканали!E977</f>
        <v>0</v>
      </c>
      <c r="F977" s="195">
        <f t="shared" si="153"/>
        <v>538.4</v>
      </c>
      <c r="G977" s="195">
        <v>123</v>
      </c>
      <c r="H977" s="282">
        <v>123</v>
      </c>
      <c r="I977" s="209">
        <f t="shared" si="155"/>
        <v>4.1000000000000002E-2</v>
      </c>
      <c r="J977" s="209">
        <f t="shared" si="154"/>
        <v>175.53944999999999</v>
      </c>
      <c r="K977" s="202">
        <f t="shared" si="152"/>
        <v>38.618679</v>
      </c>
      <c r="L977" s="202">
        <v>75.44</v>
      </c>
      <c r="M977" s="202">
        <v>8.6181999999999999</v>
      </c>
      <c r="N977" s="202">
        <f t="shared" si="156"/>
        <v>298.21632899999997</v>
      </c>
      <c r="O977" s="217">
        <f t="shared" si="157"/>
        <v>0.55389362741456161</v>
      </c>
    </row>
    <row r="978" spans="1:15" x14ac:dyDescent="0.35">
      <c r="A978" s="216">
        <f t="shared" si="158"/>
        <v>72</v>
      </c>
      <c r="B978" s="182" t="s">
        <v>383</v>
      </c>
      <c r="C978" s="195">
        <f>димвенканали!C978</f>
        <v>509.66</v>
      </c>
      <c r="D978" s="195">
        <f>димвенканали!D978</f>
        <v>0</v>
      </c>
      <c r="E978" s="195">
        <f>димвенканали!E978</f>
        <v>0</v>
      </c>
      <c r="F978" s="195">
        <f t="shared" si="153"/>
        <v>509.66</v>
      </c>
      <c r="G978" s="195">
        <v>123</v>
      </c>
      <c r="H978" s="282">
        <v>123</v>
      </c>
      <c r="I978" s="209">
        <f t="shared" si="155"/>
        <v>4.1000000000000002E-2</v>
      </c>
      <c r="J978" s="209">
        <f t="shared" si="154"/>
        <v>175.53944999999999</v>
      </c>
      <c r="K978" s="202">
        <f t="shared" si="152"/>
        <v>38.618679</v>
      </c>
      <c r="L978" s="202">
        <v>75.44</v>
      </c>
      <c r="M978" s="202">
        <v>8.6181999999999999</v>
      </c>
      <c r="N978" s="202">
        <f t="shared" si="156"/>
        <v>298.21632899999997</v>
      </c>
      <c r="O978" s="217">
        <f t="shared" si="157"/>
        <v>0.58512798532354893</v>
      </c>
    </row>
    <row r="979" spans="1:15" x14ac:dyDescent="0.35">
      <c r="A979" s="216">
        <f t="shared" si="158"/>
        <v>73</v>
      </c>
      <c r="B979" s="182" t="s">
        <v>384</v>
      </c>
      <c r="C979" s="195">
        <f>димвенканали!C979</f>
        <v>508.2</v>
      </c>
      <c r="D979" s="195">
        <f>димвенканали!D979</f>
        <v>0</v>
      </c>
      <c r="E979" s="195">
        <f>димвенканали!E979</f>
        <v>0</v>
      </c>
      <c r="F979" s="195">
        <f t="shared" si="153"/>
        <v>508.2</v>
      </c>
      <c r="G979" s="195">
        <v>190</v>
      </c>
      <c r="H979" s="282">
        <v>190</v>
      </c>
      <c r="I979" s="209">
        <f t="shared" si="155"/>
        <v>6.3333333333333339E-2</v>
      </c>
      <c r="J979" s="209">
        <f t="shared" si="154"/>
        <v>271.1585</v>
      </c>
      <c r="K979" s="202">
        <f t="shared" si="152"/>
        <v>59.654870000000003</v>
      </c>
      <c r="L979" s="202">
        <v>116.53333333333335</v>
      </c>
      <c r="M979" s="202">
        <v>13.312666666666669</v>
      </c>
      <c r="N979" s="202">
        <f t="shared" si="156"/>
        <v>460.65937000000002</v>
      </c>
      <c r="O979" s="217">
        <f t="shared" si="157"/>
        <v>0.90645291223927593</v>
      </c>
    </row>
    <row r="980" spans="1:15" x14ac:dyDescent="0.35">
      <c r="A980" s="216">
        <f t="shared" si="158"/>
        <v>74</v>
      </c>
      <c r="B980" s="182" t="s">
        <v>385</v>
      </c>
      <c r="C980" s="195">
        <f>димвенканали!C980</f>
        <v>362.92</v>
      </c>
      <c r="D980" s="195">
        <f>димвенканали!D980</f>
        <v>0</v>
      </c>
      <c r="E980" s="195">
        <f>димвенканали!E980</f>
        <v>0</v>
      </c>
      <c r="F980" s="195">
        <f t="shared" si="153"/>
        <v>362.92</v>
      </c>
      <c r="G980" s="195">
        <v>154</v>
      </c>
      <c r="H980" s="282">
        <v>154</v>
      </c>
      <c r="I980" s="209">
        <f t="shared" si="155"/>
        <v>5.1333333333333335E-2</v>
      </c>
      <c r="J980" s="209">
        <f t="shared" si="154"/>
        <v>219.78110000000001</v>
      </c>
      <c r="K980" s="202">
        <f t="shared" si="152"/>
        <v>48.351842000000005</v>
      </c>
      <c r="L980" s="202">
        <v>94.453333333333333</v>
      </c>
      <c r="M980" s="202">
        <v>10.790266666666666</v>
      </c>
      <c r="N980" s="202">
        <f t="shared" si="156"/>
        <v>373.37654199999997</v>
      </c>
      <c r="O980" s="217">
        <f t="shared" si="157"/>
        <v>1.0288122506337483</v>
      </c>
    </row>
    <row r="981" spans="1:15" x14ac:dyDescent="0.35">
      <c r="A981" s="216">
        <f t="shared" si="158"/>
        <v>75</v>
      </c>
      <c r="B981" s="182" t="s">
        <v>386</v>
      </c>
      <c r="C981" s="195">
        <f>димвенканали!C981</f>
        <v>507.8</v>
      </c>
      <c r="D981" s="195">
        <f>димвенканали!D981</f>
        <v>0</v>
      </c>
      <c r="E981" s="195">
        <f>димвенканали!E981</f>
        <v>0</v>
      </c>
      <c r="F981" s="195">
        <f t="shared" si="153"/>
        <v>507.8</v>
      </c>
      <c r="G981" s="195">
        <v>126</v>
      </c>
      <c r="H981" s="282">
        <v>126</v>
      </c>
      <c r="I981" s="209">
        <f t="shared" si="155"/>
        <v>4.2000000000000003E-2</v>
      </c>
      <c r="J981" s="209">
        <f t="shared" si="154"/>
        <v>179.82089999999999</v>
      </c>
      <c r="K981" s="202">
        <f t="shared" ref="K981:K1032" si="159">J981*0.22</f>
        <v>39.560597999999999</v>
      </c>
      <c r="L981" s="202">
        <v>77.28</v>
      </c>
      <c r="M981" s="202">
        <v>8.8284000000000002</v>
      </c>
      <c r="N981" s="202">
        <f t="shared" si="156"/>
        <v>305.48989799999998</v>
      </c>
      <c r="O981" s="217">
        <f t="shared" si="157"/>
        <v>0.60159491532099252</v>
      </c>
    </row>
    <row r="982" spans="1:15" x14ac:dyDescent="0.35">
      <c r="A982" s="216">
        <f t="shared" si="158"/>
        <v>76</v>
      </c>
      <c r="B982" s="182" t="s">
        <v>387</v>
      </c>
      <c r="C982" s="195">
        <f>димвенканали!C982</f>
        <v>511.64</v>
      </c>
      <c r="D982" s="195">
        <f>димвенканали!D982</f>
        <v>0</v>
      </c>
      <c r="E982" s="195">
        <f>димвенканали!E982</f>
        <v>0</v>
      </c>
      <c r="F982" s="195">
        <f t="shared" si="153"/>
        <v>511.64</v>
      </c>
      <c r="G982" s="195">
        <v>129</v>
      </c>
      <c r="H982" s="282">
        <v>129</v>
      </c>
      <c r="I982" s="209">
        <f t="shared" si="155"/>
        <v>4.2999999999999997E-2</v>
      </c>
      <c r="J982" s="209">
        <f t="shared" si="154"/>
        <v>184.10234999999997</v>
      </c>
      <c r="K982" s="202">
        <f t="shared" si="159"/>
        <v>40.502516999999997</v>
      </c>
      <c r="L982" s="202">
        <v>79.11999999999999</v>
      </c>
      <c r="M982" s="202">
        <v>9.0385999999999989</v>
      </c>
      <c r="N982" s="202">
        <f t="shared" si="156"/>
        <v>312.76346699999993</v>
      </c>
      <c r="O982" s="217">
        <f t="shared" si="157"/>
        <v>0.61129596395903363</v>
      </c>
    </row>
    <row r="983" spans="1:15" x14ac:dyDescent="0.35">
      <c r="A983" s="216">
        <f t="shared" si="158"/>
        <v>77</v>
      </c>
      <c r="B983" s="182" t="s">
        <v>388</v>
      </c>
      <c r="C983" s="195">
        <f>димвенканали!C983</f>
        <v>317.8</v>
      </c>
      <c r="D983" s="195">
        <f>димвенканали!D983</f>
        <v>0</v>
      </c>
      <c r="E983" s="195">
        <f>димвенканали!E983</f>
        <v>0</v>
      </c>
      <c r="F983" s="195">
        <f t="shared" si="153"/>
        <v>317.8</v>
      </c>
      <c r="G983" s="195">
        <v>120</v>
      </c>
      <c r="H983" s="282">
        <v>120</v>
      </c>
      <c r="I983" s="209">
        <f t="shared" si="155"/>
        <v>0.04</v>
      </c>
      <c r="J983" s="209">
        <f t="shared" si="154"/>
        <v>171.25800000000001</v>
      </c>
      <c r="K983" s="202">
        <f t="shared" si="159"/>
        <v>37.676760000000002</v>
      </c>
      <c r="L983" s="202">
        <v>73.600000000000009</v>
      </c>
      <c r="M983" s="202">
        <v>8.4079999999999995</v>
      </c>
      <c r="N983" s="202">
        <f t="shared" si="156"/>
        <v>290.94276000000002</v>
      </c>
      <c r="O983" s="217">
        <f t="shared" si="157"/>
        <v>0.91549011957205795</v>
      </c>
    </row>
    <row r="984" spans="1:15" x14ac:dyDescent="0.35">
      <c r="A984" s="216">
        <f t="shared" si="158"/>
        <v>78</v>
      </c>
      <c r="B984" s="182" t="s">
        <v>389</v>
      </c>
      <c r="C984" s="195">
        <f>димвенканали!C984</f>
        <v>514.9</v>
      </c>
      <c r="D984" s="195">
        <f>димвенканали!D984</f>
        <v>0</v>
      </c>
      <c r="E984" s="195">
        <f>димвенканали!E984</f>
        <v>0</v>
      </c>
      <c r="F984" s="195">
        <f t="shared" si="153"/>
        <v>514.9</v>
      </c>
      <c r="G984" s="195">
        <v>252</v>
      </c>
      <c r="H984" s="282">
        <v>252</v>
      </c>
      <c r="I984" s="209">
        <f t="shared" si="155"/>
        <v>8.4000000000000005E-2</v>
      </c>
      <c r="J984" s="209">
        <f t="shared" si="154"/>
        <v>359.64179999999999</v>
      </c>
      <c r="K984" s="202">
        <f t="shared" si="159"/>
        <v>79.121195999999998</v>
      </c>
      <c r="L984" s="202">
        <v>154.56</v>
      </c>
      <c r="M984" s="202">
        <v>17.6568</v>
      </c>
      <c r="N984" s="202">
        <f t="shared" si="156"/>
        <v>610.97979599999996</v>
      </c>
      <c r="O984" s="217">
        <f t="shared" si="157"/>
        <v>1.1865989434841717</v>
      </c>
    </row>
    <row r="985" spans="1:15" x14ac:dyDescent="0.35">
      <c r="A985" s="216">
        <f t="shared" si="158"/>
        <v>79</v>
      </c>
      <c r="B985" s="182" t="s">
        <v>390</v>
      </c>
      <c r="C985" s="195">
        <f>димвенканали!C985</f>
        <v>513.5</v>
      </c>
      <c r="D985" s="195">
        <f>димвенканали!D985</f>
        <v>0</v>
      </c>
      <c r="E985" s="195">
        <f>димвенканали!E985</f>
        <v>0</v>
      </c>
      <c r="F985" s="195">
        <f t="shared" si="153"/>
        <v>513.5</v>
      </c>
      <c r="G985" s="195">
        <v>202</v>
      </c>
      <c r="H985" s="282">
        <v>202</v>
      </c>
      <c r="I985" s="209">
        <f t="shared" si="155"/>
        <v>6.7333333333333328E-2</v>
      </c>
      <c r="J985" s="209">
        <f t="shared" si="154"/>
        <v>288.28429999999997</v>
      </c>
      <c r="K985" s="202">
        <f t="shared" si="159"/>
        <v>63.422545999999997</v>
      </c>
      <c r="L985" s="202">
        <v>123.89333333333333</v>
      </c>
      <c r="M985" s="202">
        <v>14.153466666666665</v>
      </c>
      <c r="N985" s="202">
        <f t="shared" si="156"/>
        <v>489.75364599999995</v>
      </c>
      <c r="O985" s="217">
        <f t="shared" si="157"/>
        <v>0.95375588315481974</v>
      </c>
    </row>
    <row r="986" spans="1:15" x14ac:dyDescent="0.35">
      <c r="A986" s="216">
        <f t="shared" si="158"/>
        <v>80</v>
      </c>
      <c r="B986" s="182" t="s">
        <v>391</v>
      </c>
      <c r="C986" s="195">
        <f>димвенканали!C986</f>
        <v>314.7</v>
      </c>
      <c r="D986" s="195">
        <f>димвенканали!D986</f>
        <v>0</v>
      </c>
      <c r="E986" s="195">
        <f>димвенканали!E986</f>
        <v>0</v>
      </c>
      <c r="F986" s="195">
        <f t="shared" si="153"/>
        <v>314.7</v>
      </c>
      <c r="G986" s="195">
        <v>100</v>
      </c>
      <c r="H986" s="282">
        <v>100</v>
      </c>
      <c r="I986" s="209">
        <f t="shared" si="155"/>
        <v>3.3333333333333333E-2</v>
      </c>
      <c r="J986" s="209">
        <f t="shared" si="154"/>
        <v>142.715</v>
      </c>
      <c r="K986" s="202">
        <f t="shared" si="159"/>
        <v>31.397300000000001</v>
      </c>
      <c r="L986" s="202">
        <v>61.333333333333336</v>
      </c>
      <c r="M986" s="202">
        <v>7.0066666666666668</v>
      </c>
      <c r="N986" s="202">
        <f t="shared" si="156"/>
        <v>242.45230000000001</v>
      </c>
      <c r="O986" s="217">
        <f t="shared" si="157"/>
        <v>0.77042357801080397</v>
      </c>
    </row>
    <row r="987" spans="1:15" x14ac:dyDescent="0.35">
      <c r="A987" s="216">
        <f t="shared" si="158"/>
        <v>81</v>
      </c>
      <c r="B987" s="182" t="s">
        <v>392</v>
      </c>
      <c r="C987" s="195">
        <f>димвенканали!C987</f>
        <v>368.4</v>
      </c>
      <c r="D987" s="195">
        <f>димвенканали!D987</f>
        <v>0</v>
      </c>
      <c r="E987" s="195">
        <f>димвенканали!E987</f>
        <v>0</v>
      </c>
      <c r="F987" s="195">
        <f t="shared" si="153"/>
        <v>368.4</v>
      </c>
      <c r="G987" s="195">
        <v>80</v>
      </c>
      <c r="H987" s="282">
        <v>80</v>
      </c>
      <c r="I987" s="209">
        <f t="shared" si="155"/>
        <v>2.6666666666666668E-2</v>
      </c>
      <c r="J987" s="209">
        <f t="shared" si="154"/>
        <v>114.172</v>
      </c>
      <c r="K987" s="202">
        <f t="shared" si="159"/>
        <v>25.117840000000001</v>
      </c>
      <c r="L987" s="202">
        <v>49.06666666666667</v>
      </c>
      <c r="M987" s="202">
        <v>5.6053333333333333</v>
      </c>
      <c r="N987" s="202">
        <f t="shared" si="156"/>
        <v>193.96184</v>
      </c>
      <c r="O987" s="217">
        <f t="shared" si="157"/>
        <v>0.52649793702497283</v>
      </c>
    </row>
    <row r="988" spans="1:15" x14ac:dyDescent="0.35">
      <c r="A988" s="216">
        <f t="shared" si="158"/>
        <v>82</v>
      </c>
      <c r="B988" s="182" t="s">
        <v>393</v>
      </c>
      <c r="C988" s="195">
        <f>димвенканали!C988</f>
        <v>506.3</v>
      </c>
      <c r="D988" s="195">
        <f>димвенканали!D988</f>
        <v>0</v>
      </c>
      <c r="E988" s="195">
        <f>димвенканали!E988</f>
        <v>0</v>
      </c>
      <c r="F988" s="195">
        <f t="shared" si="153"/>
        <v>506.3</v>
      </c>
      <c r="G988" s="195">
        <v>252</v>
      </c>
      <c r="H988" s="282">
        <v>252</v>
      </c>
      <c r="I988" s="209">
        <f t="shared" si="155"/>
        <v>8.4000000000000005E-2</v>
      </c>
      <c r="J988" s="209">
        <f t="shared" si="154"/>
        <v>359.64179999999999</v>
      </c>
      <c r="K988" s="202">
        <f t="shared" si="159"/>
        <v>79.121195999999998</v>
      </c>
      <c r="L988" s="202">
        <v>154.56</v>
      </c>
      <c r="M988" s="202">
        <v>17.6568</v>
      </c>
      <c r="N988" s="202">
        <f t="shared" si="156"/>
        <v>610.97979599999996</v>
      </c>
      <c r="O988" s="217">
        <f t="shared" si="157"/>
        <v>1.2067544854829151</v>
      </c>
    </row>
    <row r="989" spans="1:15" x14ac:dyDescent="0.35">
      <c r="A989" s="216">
        <f t="shared" si="158"/>
        <v>83</v>
      </c>
      <c r="B989" s="182" t="s">
        <v>394</v>
      </c>
      <c r="C989" s="195">
        <f>димвенканали!C989</f>
        <v>312.3</v>
      </c>
      <c r="D989" s="195">
        <f>димвенканали!D989</f>
        <v>0</v>
      </c>
      <c r="E989" s="195">
        <f>димвенканали!E989</f>
        <v>0</v>
      </c>
      <c r="F989" s="195">
        <f t="shared" si="153"/>
        <v>312.3</v>
      </c>
      <c r="G989" s="195">
        <v>190</v>
      </c>
      <c r="H989" s="282">
        <v>190</v>
      </c>
      <c r="I989" s="209">
        <f t="shared" si="155"/>
        <v>6.3333333333333339E-2</v>
      </c>
      <c r="J989" s="209">
        <f t="shared" si="154"/>
        <v>271.1585</v>
      </c>
      <c r="K989" s="202">
        <f t="shared" si="159"/>
        <v>59.654870000000003</v>
      </c>
      <c r="L989" s="202">
        <v>116.53333333333335</v>
      </c>
      <c r="M989" s="202">
        <v>13.312666666666669</v>
      </c>
      <c r="N989" s="202">
        <f t="shared" si="156"/>
        <v>460.65937000000002</v>
      </c>
      <c r="O989" s="217">
        <f t="shared" si="157"/>
        <v>1.4750540185718861</v>
      </c>
    </row>
    <row r="990" spans="1:15" x14ac:dyDescent="0.35">
      <c r="A990" s="216">
        <f t="shared" si="158"/>
        <v>84</v>
      </c>
      <c r="B990" s="182" t="s">
        <v>395</v>
      </c>
      <c r="C990" s="195">
        <f>димвенканали!C990</f>
        <v>774.9</v>
      </c>
      <c r="D990" s="195">
        <f>димвенканали!D990</f>
        <v>0</v>
      </c>
      <c r="E990" s="195">
        <f>димвенканали!E990</f>
        <v>0</v>
      </c>
      <c r="F990" s="195">
        <f t="shared" si="153"/>
        <v>774.9</v>
      </c>
      <c r="G990" s="195">
        <v>444</v>
      </c>
      <c r="H990" s="282">
        <v>444</v>
      </c>
      <c r="I990" s="209">
        <f t="shared" si="155"/>
        <v>0.14799999999999999</v>
      </c>
      <c r="J990" s="209">
        <f t="shared" si="154"/>
        <v>633.65459999999996</v>
      </c>
      <c r="K990" s="202">
        <f t="shared" si="159"/>
        <v>139.40401199999999</v>
      </c>
      <c r="L990" s="202">
        <v>272.32</v>
      </c>
      <c r="M990" s="202">
        <v>31.1096</v>
      </c>
      <c r="N990" s="202">
        <f t="shared" si="156"/>
        <v>1076.488212</v>
      </c>
      <c r="O990" s="217">
        <f t="shared" si="157"/>
        <v>1.3891962988772746</v>
      </c>
    </row>
    <row r="991" spans="1:15" x14ac:dyDescent="0.35">
      <c r="A991" s="216">
        <f t="shared" si="158"/>
        <v>85</v>
      </c>
      <c r="B991" s="182" t="s">
        <v>396</v>
      </c>
      <c r="C991" s="195">
        <f>димвенканали!C991</f>
        <v>776.8</v>
      </c>
      <c r="D991" s="195">
        <f>димвенканали!D991</f>
        <v>0</v>
      </c>
      <c r="E991" s="195">
        <f>димвенканали!E991</f>
        <v>0</v>
      </c>
      <c r="F991" s="195">
        <f t="shared" si="153"/>
        <v>776.8</v>
      </c>
      <c r="G991" s="202">
        <v>420</v>
      </c>
      <c r="H991" s="290">
        <v>420</v>
      </c>
      <c r="I991" s="209">
        <f t="shared" si="155"/>
        <v>0.14000000000000001</v>
      </c>
      <c r="J991" s="209">
        <f t="shared" si="154"/>
        <v>599.40300000000002</v>
      </c>
      <c r="K991" s="202">
        <f t="shared" si="159"/>
        <v>131.86866000000001</v>
      </c>
      <c r="L991" s="202">
        <v>257.60000000000002</v>
      </c>
      <c r="M991" s="202">
        <v>29.428000000000001</v>
      </c>
      <c r="N991" s="202">
        <f t="shared" si="156"/>
        <v>1018.29966</v>
      </c>
      <c r="O991" s="217">
        <f t="shared" si="157"/>
        <v>1.3108903964984553</v>
      </c>
    </row>
    <row r="992" spans="1:15" x14ac:dyDescent="0.35">
      <c r="A992" s="216">
        <f t="shared" si="158"/>
        <v>86</v>
      </c>
      <c r="B992" s="276" t="s">
        <v>397</v>
      </c>
      <c r="C992" s="195">
        <f>димвенканали!C992</f>
        <v>312.8</v>
      </c>
      <c r="D992" s="195">
        <f>димвенканали!D992</f>
        <v>0</v>
      </c>
      <c r="E992" s="195">
        <f>димвенканали!E992</f>
        <v>0</v>
      </c>
      <c r="F992" s="195">
        <f t="shared" si="153"/>
        <v>312.8</v>
      </c>
      <c r="G992" s="195">
        <v>130</v>
      </c>
      <c r="H992" s="282">
        <v>0</v>
      </c>
      <c r="I992" s="209">
        <f t="shared" si="155"/>
        <v>0</v>
      </c>
      <c r="J992" s="209">
        <f t="shared" si="154"/>
        <v>0</v>
      </c>
      <c r="K992" s="202">
        <f t="shared" si="159"/>
        <v>0</v>
      </c>
      <c r="L992" s="202">
        <v>0</v>
      </c>
      <c r="M992" s="202">
        <v>0</v>
      </c>
      <c r="N992" s="202">
        <f t="shared" si="156"/>
        <v>0</v>
      </c>
      <c r="O992" s="217">
        <f t="shared" si="157"/>
        <v>0</v>
      </c>
    </row>
    <row r="993" spans="1:15" x14ac:dyDescent="0.35">
      <c r="A993" s="216">
        <f t="shared" si="158"/>
        <v>87</v>
      </c>
      <c r="B993" s="182" t="s">
        <v>398</v>
      </c>
      <c r="C993" s="195">
        <f>димвенканали!C993</f>
        <v>317.2</v>
      </c>
      <c r="D993" s="195">
        <f>димвенканали!D993</f>
        <v>0</v>
      </c>
      <c r="E993" s="195">
        <f>димвенканали!E993</f>
        <v>0</v>
      </c>
      <c r="F993" s="195">
        <f t="shared" si="153"/>
        <v>317.2</v>
      </c>
      <c r="G993" s="195">
        <v>150</v>
      </c>
      <c r="H993" s="282">
        <v>150</v>
      </c>
      <c r="I993" s="209">
        <f t="shared" si="155"/>
        <v>0.05</v>
      </c>
      <c r="J993" s="209">
        <f t="shared" si="154"/>
        <v>214.07249999999999</v>
      </c>
      <c r="K993" s="202">
        <f t="shared" si="159"/>
        <v>47.095949999999995</v>
      </c>
      <c r="L993" s="202">
        <v>92</v>
      </c>
      <c r="M993" s="202">
        <v>10.51</v>
      </c>
      <c r="N993" s="202">
        <f t="shared" si="156"/>
        <v>363.67845</v>
      </c>
      <c r="O993" s="217">
        <f t="shared" si="157"/>
        <v>1.1465272698612863</v>
      </c>
    </row>
    <row r="994" spans="1:15" x14ac:dyDescent="0.35">
      <c r="A994" s="216">
        <f t="shared" si="158"/>
        <v>88</v>
      </c>
      <c r="B994" s="182" t="s">
        <v>399</v>
      </c>
      <c r="C994" s="195">
        <f>димвенканали!C994</f>
        <v>329.5</v>
      </c>
      <c r="D994" s="195">
        <f>димвенканали!D994</f>
        <v>0</v>
      </c>
      <c r="E994" s="195">
        <f>димвенканали!E994</f>
        <v>0</v>
      </c>
      <c r="F994" s="195">
        <f t="shared" si="153"/>
        <v>329.5</v>
      </c>
      <c r="G994" s="195">
        <v>165</v>
      </c>
      <c r="H994" s="282">
        <v>165</v>
      </c>
      <c r="I994" s="209">
        <f t="shared" si="155"/>
        <v>5.5E-2</v>
      </c>
      <c r="J994" s="209">
        <f t="shared" si="154"/>
        <v>235.47975</v>
      </c>
      <c r="K994" s="202">
        <f t="shared" si="159"/>
        <v>51.805545000000002</v>
      </c>
      <c r="L994" s="202">
        <v>101.2</v>
      </c>
      <c r="M994" s="202">
        <v>11.561</v>
      </c>
      <c r="N994" s="202">
        <f t="shared" si="156"/>
        <v>400.04629499999999</v>
      </c>
      <c r="O994" s="217">
        <f t="shared" si="157"/>
        <v>1.2141010470409712</v>
      </c>
    </row>
    <row r="995" spans="1:15" x14ac:dyDescent="0.35">
      <c r="A995" s="216">
        <f t="shared" si="158"/>
        <v>89</v>
      </c>
      <c r="B995" s="182" t="s">
        <v>400</v>
      </c>
      <c r="C995" s="195">
        <f>димвенканали!C995</f>
        <v>314.2</v>
      </c>
      <c r="D995" s="195">
        <f>димвенканали!D995</f>
        <v>0</v>
      </c>
      <c r="E995" s="195">
        <f>димвенканали!E995</f>
        <v>0</v>
      </c>
      <c r="F995" s="195">
        <f t="shared" si="153"/>
        <v>314.2</v>
      </c>
      <c r="G995" s="195">
        <v>154</v>
      </c>
      <c r="H995" s="282">
        <v>154</v>
      </c>
      <c r="I995" s="209">
        <f t="shared" si="155"/>
        <v>5.1333333333333335E-2</v>
      </c>
      <c r="J995" s="209">
        <f t="shared" si="154"/>
        <v>219.78110000000001</v>
      </c>
      <c r="K995" s="202">
        <f t="shared" si="159"/>
        <v>48.351842000000005</v>
      </c>
      <c r="L995" s="202">
        <v>94.453333333333333</v>
      </c>
      <c r="M995" s="202">
        <v>10.790266666666666</v>
      </c>
      <c r="N995" s="202">
        <f t="shared" si="156"/>
        <v>373.37654199999997</v>
      </c>
      <c r="O995" s="217">
        <f t="shared" si="157"/>
        <v>1.1883403628262252</v>
      </c>
    </row>
    <row r="996" spans="1:15" x14ac:dyDescent="0.35">
      <c r="A996" s="216">
        <f t="shared" si="158"/>
        <v>90</v>
      </c>
      <c r="B996" s="182" t="s">
        <v>401</v>
      </c>
      <c r="C996" s="195">
        <f>димвенканали!C996</f>
        <v>317.7</v>
      </c>
      <c r="D996" s="195">
        <f>димвенканали!D996</f>
        <v>0</v>
      </c>
      <c r="E996" s="195">
        <f>димвенканали!E996</f>
        <v>0</v>
      </c>
      <c r="F996" s="195">
        <f t="shared" si="153"/>
        <v>317.7</v>
      </c>
      <c r="G996" s="195">
        <v>180</v>
      </c>
      <c r="H996" s="282">
        <v>180</v>
      </c>
      <c r="I996" s="209">
        <f t="shared" si="155"/>
        <v>0.06</v>
      </c>
      <c r="J996" s="209">
        <f t="shared" si="154"/>
        <v>256.887</v>
      </c>
      <c r="K996" s="202">
        <f t="shared" si="159"/>
        <v>56.515140000000002</v>
      </c>
      <c r="L996" s="202">
        <v>110.39999999999999</v>
      </c>
      <c r="M996" s="202">
        <v>12.611999999999998</v>
      </c>
      <c r="N996" s="202">
        <f t="shared" si="156"/>
        <v>436.41414000000003</v>
      </c>
      <c r="O996" s="217">
        <f t="shared" si="157"/>
        <v>1.3736674220963174</v>
      </c>
    </row>
    <row r="997" spans="1:15" x14ac:dyDescent="0.35">
      <c r="A997" s="216">
        <f t="shared" si="158"/>
        <v>91</v>
      </c>
      <c r="B997" s="182" t="s">
        <v>402</v>
      </c>
      <c r="C997" s="195">
        <f>димвенканали!C997</f>
        <v>197.7</v>
      </c>
      <c r="D997" s="195">
        <f>димвенканали!D997</f>
        <v>0</v>
      </c>
      <c r="E997" s="195">
        <f>димвенканали!E997</f>
        <v>0</v>
      </c>
      <c r="F997" s="195">
        <f t="shared" si="153"/>
        <v>197.7</v>
      </c>
      <c r="G997" s="195">
        <v>97</v>
      </c>
      <c r="H997" s="282">
        <v>97</v>
      </c>
      <c r="I997" s="209">
        <f t="shared" si="155"/>
        <v>3.2333333333333332E-2</v>
      </c>
      <c r="J997" s="209">
        <f t="shared" si="154"/>
        <v>138.43355</v>
      </c>
      <c r="K997" s="202">
        <f t="shared" si="159"/>
        <v>30.455380999999999</v>
      </c>
      <c r="L997" s="202">
        <v>59.493333333333332</v>
      </c>
      <c r="M997" s="202">
        <v>6.7964666666666664</v>
      </c>
      <c r="N997" s="202">
        <f t="shared" si="156"/>
        <v>235.178731</v>
      </c>
      <c r="O997" s="217">
        <f t="shared" si="157"/>
        <v>1.1895737531613557</v>
      </c>
    </row>
    <row r="998" spans="1:15" x14ac:dyDescent="0.35">
      <c r="A998" s="216">
        <f t="shared" si="158"/>
        <v>92</v>
      </c>
      <c r="B998" s="182" t="s">
        <v>403</v>
      </c>
      <c r="C998" s="195">
        <f>димвенканали!C998</f>
        <v>208</v>
      </c>
      <c r="D998" s="195">
        <f>димвенканали!D998</f>
        <v>0</v>
      </c>
      <c r="E998" s="195">
        <f>димвенканали!E998</f>
        <v>0</v>
      </c>
      <c r="F998" s="195">
        <f t="shared" si="153"/>
        <v>208</v>
      </c>
      <c r="G998" s="195">
        <v>90</v>
      </c>
      <c r="H998" s="282">
        <v>90</v>
      </c>
      <c r="I998" s="209">
        <f t="shared" si="155"/>
        <v>0.03</v>
      </c>
      <c r="J998" s="209">
        <f t="shared" si="154"/>
        <v>128.4435</v>
      </c>
      <c r="K998" s="202">
        <f t="shared" si="159"/>
        <v>28.257570000000001</v>
      </c>
      <c r="L998" s="202">
        <v>55.199999999999996</v>
      </c>
      <c r="M998" s="202">
        <v>6.3059999999999992</v>
      </c>
      <c r="N998" s="202">
        <f t="shared" si="156"/>
        <v>218.20707000000002</v>
      </c>
      <c r="O998" s="217">
        <f t="shared" si="157"/>
        <v>1.049072451923077</v>
      </c>
    </row>
    <row r="999" spans="1:15" x14ac:dyDescent="0.35">
      <c r="A999" s="216">
        <f t="shared" si="158"/>
        <v>93</v>
      </c>
      <c r="B999" s="182" t="s">
        <v>404</v>
      </c>
      <c r="C999" s="195">
        <f>димвенканали!C999</f>
        <v>160.5</v>
      </c>
      <c r="D999" s="195">
        <f>димвенканали!D999</f>
        <v>0</v>
      </c>
      <c r="E999" s="195">
        <f>димвенканали!E999</f>
        <v>0</v>
      </c>
      <c r="F999" s="195">
        <f t="shared" si="153"/>
        <v>160.5</v>
      </c>
      <c r="G999" s="195">
        <v>80</v>
      </c>
      <c r="H999" s="282">
        <v>80</v>
      </c>
      <c r="I999" s="209">
        <f t="shared" si="155"/>
        <v>2.6666666666666668E-2</v>
      </c>
      <c r="J999" s="209">
        <f t="shared" si="154"/>
        <v>114.172</v>
      </c>
      <c r="K999" s="202">
        <f t="shared" si="159"/>
        <v>25.117840000000001</v>
      </c>
      <c r="L999" s="202">
        <v>49.06666666666667</v>
      </c>
      <c r="M999" s="202">
        <v>5.6053333333333333</v>
      </c>
      <c r="N999" s="202">
        <f t="shared" si="156"/>
        <v>193.96184</v>
      </c>
      <c r="O999" s="217">
        <f t="shared" si="157"/>
        <v>1.208484984423676</v>
      </c>
    </row>
    <row r="1000" spans="1:15" x14ac:dyDescent="0.35">
      <c r="A1000" s="216">
        <f t="shared" si="158"/>
        <v>94</v>
      </c>
      <c r="B1000" s="182" t="s">
        <v>405</v>
      </c>
      <c r="C1000" s="195">
        <f>димвенканали!C1000</f>
        <v>167.7</v>
      </c>
      <c r="D1000" s="195">
        <f>димвенканали!D1000</f>
        <v>0</v>
      </c>
      <c r="E1000" s="195">
        <f>димвенканали!E1000</f>
        <v>0</v>
      </c>
      <c r="F1000" s="195">
        <f t="shared" si="153"/>
        <v>167.7</v>
      </c>
      <c r="G1000" s="195">
        <v>95</v>
      </c>
      <c r="H1000" s="282">
        <v>95</v>
      </c>
      <c r="I1000" s="209">
        <f t="shared" si="155"/>
        <v>3.1666666666666669E-2</v>
      </c>
      <c r="J1000" s="209">
        <f t="shared" si="154"/>
        <v>135.57925</v>
      </c>
      <c r="K1000" s="202">
        <f t="shared" si="159"/>
        <v>29.827435000000001</v>
      </c>
      <c r="L1000" s="202">
        <v>58.266666666666673</v>
      </c>
      <c r="M1000" s="202">
        <v>6.6563333333333343</v>
      </c>
      <c r="N1000" s="202">
        <f t="shared" si="156"/>
        <v>230.32968500000001</v>
      </c>
      <c r="O1000" s="217">
        <f t="shared" si="157"/>
        <v>1.3734626416219442</v>
      </c>
    </row>
    <row r="1001" spans="1:15" x14ac:dyDescent="0.35">
      <c r="A1001" s="216">
        <f t="shared" si="158"/>
        <v>95</v>
      </c>
      <c r="B1001" s="182" t="s">
        <v>406</v>
      </c>
      <c r="C1001" s="195">
        <f>димвенканали!C1001</f>
        <v>221.9</v>
      </c>
      <c r="D1001" s="195">
        <f>димвенканали!D1001</f>
        <v>0</v>
      </c>
      <c r="E1001" s="195">
        <f>димвенканали!E1001</f>
        <v>0</v>
      </c>
      <c r="F1001" s="195">
        <f t="shared" si="153"/>
        <v>221.9</v>
      </c>
      <c r="G1001" s="195">
        <v>95</v>
      </c>
      <c r="H1001" s="282">
        <v>95</v>
      </c>
      <c r="I1001" s="209">
        <f t="shared" si="155"/>
        <v>3.1666666666666669E-2</v>
      </c>
      <c r="J1001" s="209">
        <f t="shared" si="154"/>
        <v>135.57925</v>
      </c>
      <c r="K1001" s="202">
        <f t="shared" si="159"/>
        <v>29.827435000000001</v>
      </c>
      <c r="L1001" s="202">
        <v>58.266666666666673</v>
      </c>
      <c r="M1001" s="202">
        <v>6.6563333333333343</v>
      </c>
      <c r="N1001" s="202">
        <f t="shared" si="156"/>
        <v>230.32968500000001</v>
      </c>
      <c r="O1001" s="217">
        <f t="shared" si="157"/>
        <v>1.0379886660657955</v>
      </c>
    </row>
    <row r="1002" spans="1:15" x14ac:dyDescent="0.35">
      <c r="A1002" s="216">
        <f t="shared" si="158"/>
        <v>96</v>
      </c>
      <c r="B1002" s="182" t="s">
        <v>407</v>
      </c>
      <c r="C1002" s="195">
        <f>димвенканали!C1002</f>
        <v>534.29999999999995</v>
      </c>
      <c r="D1002" s="195">
        <f>димвенканали!D1002</f>
        <v>0</v>
      </c>
      <c r="E1002" s="195">
        <f>димвенканали!E1002</f>
        <v>0</v>
      </c>
      <c r="F1002" s="195">
        <f t="shared" si="153"/>
        <v>534.29999999999995</v>
      </c>
      <c r="G1002" s="195">
        <v>126</v>
      </c>
      <c r="H1002" s="282">
        <v>126</v>
      </c>
      <c r="I1002" s="209">
        <f t="shared" si="155"/>
        <v>4.2000000000000003E-2</v>
      </c>
      <c r="J1002" s="209">
        <f t="shared" si="154"/>
        <v>179.82089999999999</v>
      </c>
      <c r="K1002" s="202">
        <f t="shared" si="159"/>
        <v>39.560597999999999</v>
      </c>
      <c r="L1002" s="202">
        <v>77.28</v>
      </c>
      <c r="M1002" s="202">
        <v>8.8284000000000002</v>
      </c>
      <c r="N1002" s="202">
        <f t="shared" si="156"/>
        <v>305.48989799999998</v>
      </c>
      <c r="O1002" s="217">
        <f t="shared" si="157"/>
        <v>0.57175724873666478</v>
      </c>
    </row>
    <row r="1003" spans="1:15" x14ac:dyDescent="0.35">
      <c r="A1003" s="216">
        <f t="shared" si="158"/>
        <v>97</v>
      </c>
      <c r="B1003" s="182" t="s">
        <v>408</v>
      </c>
      <c r="C1003" s="195">
        <f>димвенканали!C1003</f>
        <v>387.1</v>
      </c>
      <c r="D1003" s="195">
        <f>димвенканали!D1003</f>
        <v>0</v>
      </c>
      <c r="E1003" s="195">
        <f>димвенканали!E1003</f>
        <v>0</v>
      </c>
      <c r="F1003" s="195">
        <f t="shared" si="153"/>
        <v>387.1</v>
      </c>
      <c r="G1003" s="195">
        <v>212</v>
      </c>
      <c r="H1003" s="282">
        <v>212</v>
      </c>
      <c r="I1003" s="209">
        <f t="shared" si="155"/>
        <v>7.0666666666666669E-2</v>
      </c>
      <c r="J1003" s="209">
        <f t="shared" si="154"/>
        <v>302.55579999999998</v>
      </c>
      <c r="K1003" s="202">
        <f t="shared" si="159"/>
        <v>66.562275999999997</v>
      </c>
      <c r="L1003" s="202">
        <v>130.02666666666667</v>
      </c>
      <c r="M1003" s="202">
        <v>14.854133333333333</v>
      </c>
      <c r="N1003" s="202">
        <f t="shared" si="156"/>
        <v>513.998876</v>
      </c>
      <c r="O1003" s="217">
        <f t="shared" si="157"/>
        <v>1.3278193645052958</v>
      </c>
    </row>
    <row r="1004" spans="1:15" x14ac:dyDescent="0.35">
      <c r="A1004" s="216">
        <f t="shared" si="158"/>
        <v>98</v>
      </c>
      <c r="B1004" s="182" t="s">
        <v>409</v>
      </c>
      <c r="C1004" s="195">
        <f>димвенканали!C1004</f>
        <v>1464.69</v>
      </c>
      <c r="D1004" s="195">
        <f>димвенканали!D1004</f>
        <v>0</v>
      </c>
      <c r="E1004" s="195">
        <f>димвенканали!E1004</f>
        <v>0</v>
      </c>
      <c r="F1004" s="195">
        <f t="shared" si="153"/>
        <v>1464.69</v>
      </c>
      <c r="G1004" s="195">
        <v>312</v>
      </c>
      <c r="H1004" s="282">
        <v>312</v>
      </c>
      <c r="I1004" s="209">
        <f t="shared" si="155"/>
        <v>0.104</v>
      </c>
      <c r="J1004" s="209">
        <f t="shared" si="154"/>
        <v>445.27079999999995</v>
      </c>
      <c r="K1004" s="202">
        <f t="shared" si="159"/>
        <v>97.959575999999984</v>
      </c>
      <c r="L1004" s="202">
        <v>191.35999999999999</v>
      </c>
      <c r="M1004" s="202">
        <v>21.860800000000001</v>
      </c>
      <c r="N1004" s="202">
        <f t="shared" si="156"/>
        <v>756.45117600000003</v>
      </c>
      <c r="O1004" s="217">
        <f t="shared" si="157"/>
        <v>0.51645821026974992</v>
      </c>
    </row>
    <row r="1005" spans="1:15" x14ac:dyDescent="0.35">
      <c r="A1005" s="216">
        <f t="shared" si="158"/>
        <v>99</v>
      </c>
      <c r="B1005" s="182" t="s">
        <v>410</v>
      </c>
      <c r="C1005" s="195">
        <f>димвенканали!C1005</f>
        <v>3203.8</v>
      </c>
      <c r="D1005" s="195">
        <f>димвенканали!D1005</f>
        <v>0</v>
      </c>
      <c r="E1005" s="195">
        <f>димвенканали!E1005</f>
        <v>0</v>
      </c>
      <c r="F1005" s="195">
        <f t="shared" si="153"/>
        <v>3203.8</v>
      </c>
      <c r="G1005" s="195">
        <v>1872</v>
      </c>
      <c r="H1005" s="282">
        <v>1872</v>
      </c>
      <c r="I1005" s="209">
        <f t="shared" si="155"/>
        <v>0.624</v>
      </c>
      <c r="J1005" s="209">
        <f t="shared" si="154"/>
        <v>2671.6248000000001</v>
      </c>
      <c r="K1005" s="202">
        <f t="shared" si="159"/>
        <v>587.75745600000005</v>
      </c>
      <c r="L1005" s="202">
        <v>1148.1600000000001</v>
      </c>
      <c r="M1005" s="202">
        <v>131.16479999999999</v>
      </c>
      <c r="N1005" s="202">
        <f t="shared" si="156"/>
        <v>4538.7070559999993</v>
      </c>
      <c r="O1005" s="217">
        <f t="shared" si="157"/>
        <v>1.4166636668955612</v>
      </c>
    </row>
    <row r="1006" spans="1:15" x14ac:dyDescent="0.35">
      <c r="A1006" s="216">
        <f t="shared" si="158"/>
        <v>100</v>
      </c>
      <c r="B1006" s="182" t="s">
        <v>411</v>
      </c>
      <c r="C1006" s="195">
        <f>димвенканали!C1006</f>
        <v>4027.6</v>
      </c>
      <c r="D1006" s="195">
        <f>димвенканали!D1006</f>
        <v>0</v>
      </c>
      <c r="E1006" s="195">
        <f>димвенканали!E1006</f>
        <v>0</v>
      </c>
      <c r="F1006" s="195">
        <f t="shared" si="153"/>
        <v>4027.6</v>
      </c>
      <c r="G1006" s="195">
        <v>1652</v>
      </c>
      <c r="H1006" s="282">
        <v>1652</v>
      </c>
      <c r="I1006" s="209">
        <f t="shared" si="155"/>
        <v>0.55066666666666664</v>
      </c>
      <c r="J1006" s="209">
        <f t="shared" si="154"/>
        <v>2357.6517999999996</v>
      </c>
      <c r="K1006" s="202">
        <f t="shared" si="159"/>
        <v>518.6833959999999</v>
      </c>
      <c r="L1006" s="202">
        <v>1013.2266666666666</v>
      </c>
      <c r="M1006" s="202">
        <v>115.75013333333332</v>
      </c>
      <c r="N1006" s="202">
        <f t="shared" si="156"/>
        <v>4005.3119959999995</v>
      </c>
      <c r="O1006" s="217">
        <f t="shared" si="157"/>
        <v>0.99446618234184114</v>
      </c>
    </row>
    <row r="1007" spans="1:15" x14ac:dyDescent="0.35">
      <c r="A1007" s="216">
        <f t="shared" si="158"/>
        <v>101</v>
      </c>
      <c r="B1007" s="182" t="s">
        <v>412</v>
      </c>
      <c r="C1007" s="195">
        <f>димвенканали!C1007</f>
        <v>318.5</v>
      </c>
      <c r="D1007" s="195">
        <f>димвенканали!D1007</f>
        <v>0</v>
      </c>
      <c r="E1007" s="195">
        <f>димвенканали!E1007</f>
        <v>0</v>
      </c>
      <c r="F1007" s="195">
        <f t="shared" si="153"/>
        <v>318.5</v>
      </c>
      <c r="G1007" s="195">
        <v>90</v>
      </c>
      <c r="H1007" s="282">
        <v>90</v>
      </c>
      <c r="I1007" s="209">
        <f t="shared" si="155"/>
        <v>0.03</v>
      </c>
      <c r="J1007" s="209">
        <f t="shared" si="154"/>
        <v>128.4435</v>
      </c>
      <c r="K1007" s="202">
        <f t="shared" si="159"/>
        <v>28.257570000000001</v>
      </c>
      <c r="L1007" s="202">
        <v>55.199999999999996</v>
      </c>
      <c r="M1007" s="202">
        <v>6.3059999999999992</v>
      </c>
      <c r="N1007" s="202">
        <f t="shared" si="156"/>
        <v>218.20707000000002</v>
      </c>
      <c r="O1007" s="217">
        <f t="shared" si="157"/>
        <v>0.68510854003139721</v>
      </c>
    </row>
    <row r="1008" spans="1:15" x14ac:dyDescent="0.35">
      <c r="A1008" s="216">
        <f t="shared" si="158"/>
        <v>102</v>
      </c>
      <c r="B1008" s="182" t="s">
        <v>413</v>
      </c>
      <c r="C1008" s="195">
        <f>димвенканали!C1008</f>
        <v>308</v>
      </c>
      <c r="D1008" s="195">
        <f>димвенканали!D1008</f>
        <v>0</v>
      </c>
      <c r="E1008" s="195">
        <f>димвенканали!E1008</f>
        <v>0</v>
      </c>
      <c r="F1008" s="195">
        <f t="shared" si="153"/>
        <v>308</v>
      </c>
      <c r="G1008" s="195">
        <v>74</v>
      </c>
      <c r="H1008" s="282">
        <v>74</v>
      </c>
      <c r="I1008" s="209">
        <f t="shared" si="155"/>
        <v>2.4666666666666667E-2</v>
      </c>
      <c r="J1008" s="209">
        <f t="shared" si="154"/>
        <v>105.6091</v>
      </c>
      <c r="K1008" s="202">
        <f t="shared" si="159"/>
        <v>23.234002</v>
      </c>
      <c r="L1008" s="202">
        <v>45.386666666666663</v>
      </c>
      <c r="M1008" s="202">
        <v>5.1849333333333334</v>
      </c>
      <c r="N1008" s="202">
        <f t="shared" si="156"/>
        <v>179.41470199999998</v>
      </c>
      <c r="O1008" s="217">
        <f t="shared" si="157"/>
        <v>0.58251526623376615</v>
      </c>
    </row>
    <row r="1009" spans="1:15" x14ac:dyDescent="0.35">
      <c r="A1009" s="216">
        <f t="shared" si="158"/>
        <v>103</v>
      </c>
      <c r="B1009" s="182" t="s">
        <v>414</v>
      </c>
      <c r="C1009" s="195">
        <f>димвенканали!C1009</f>
        <v>304</v>
      </c>
      <c r="D1009" s="195">
        <f>димвенканали!D1009</f>
        <v>0</v>
      </c>
      <c r="E1009" s="195">
        <f>димвенканали!E1009</f>
        <v>0</v>
      </c>
      <c r="F1009" s="195">
        <f t="shared" ref="F1009:F1060" si="160">C1009+D1009+E1009</f>
        <v>304</v>
      </c>
      <c r="G1009" s="195">
        <v>89</v>
      </c>
      <c r="H1009" s="282">
        <v>89</v>
      </c>
      <c r="I1009" s="209">
        <f t="shared" si="155"/>
        <v>2.9666666666666668E-2</v>
      </c>
      <c r="J1009" s="209">
        <f t="shared" si="154"/>
        <v>127.01635</v>
      </c>
      <c r="K1009" s="202">
        <f t="shared" si="159"/>
        <v>27.943597</v>
      </c>
      <c r="L1009" s="202">
        <v>54.586666666666666</v>
      </c>
      <c r="M1009" s="202">
        <v>6.2359333333333336</v>
      </c>
      <c r="N1009" s="202">
        <f t="shared" si="156"/>
        <v>215.78254699999999</v>
      </c>
      <c r="O1009" s="217">
        <f t="shared" si="157"/>
        <v>0.70981100986842105</v>
      </c>
    </row>
    <row r="1010" spans="1:15" x14ac:dyDescent="0.35">
      <c r="A1010" s="216">
        <f t="shared" si="158"/>
        <v>104</v>
      </c>
      <c r="B1010" s="182" t="s">
        <v>415</v>
      </c>
      <c r="C1010" s="195">
        <f>димвенканали!C1010</f>
        <v>318.10000000000002</v>
      </c>
      <c r="D1010" s="195">
        <f>димвенканали!D1010</f>
        <v>0</v>
      </c>
      <c r="E1010" s="195">
        <f>димвенканали!E1010</f>
        <v>0</v>
      </c>
      <c r="F1010" s="195">
        <f t="shared" si="160"/>
        <v>318.10000000000002</v>
      </c>
      <c r="G1010" s="195">
        <v>79</v>
      </c>
      <c r="H1010" s="282">
        <v>79</v>
      </c>
      <c r="I1010" s="209">
        <f t="shared" si="155"/>
        <v>2.6333333333333334E-2</v>
      </c>
      <c r="J1010" s="209">
        <f t="shared" si="154"/>
        <v>112.74485</v>
      </c>
      <c r="K1010" s="202">
        <f t="shared" si="159"/>
        <v>24.803867</v>
      </c>
      <c r="L1010" s="202">
        <v>48.453333333333333</v>
      </c>
      <c r="M1010" s="202">
        <v>5.5352666666666659</v>
      </c>
      <c r="N1010" s="202">
        <f t="shared" si="156"/>
        <v>191.537317</v>
      </c>
      <c r="O1010" s="217">
        <f t="shared" si="157"/>
        <v>0.60212925809493867</v>
      </c>
    </row>
    <row r="1011" spans="1:15" x14ac:dyDescent="0.35">
      <c r="A1011" s="216">
        <f t="shared" si="158"/>
        <v>105</v>
      </c>
      <c r="B1011" s="182" t="s">
        <v>416</v>
      </c>
      <c r="C1011" s="195">
        <f>димвенканали!C1011</f>
        <v>203.7</v>
      </c>
      <c r="D1011" s="195">
        <f>димвенканали!D1011</f>
        <v>0</v>
      </c>
      <c r="E1011" s="195">
        <f>димвенканали!E1011</f>
        <v>0</v>
      </c>
      <c r="F1011" s="195">
        <f t="shared" si="160"/>
        <v>203.7</v>
      </c>
      <c r="G1011" s="195"/>
      <c r="H1011" s="282"/>
      <c r="I1011" s="209">
        <f t="shared" si="155"/>
        <v>0</v>
      </c>
      <c r="J1011" s="209">
        <f t="shared" si="154"/>
        <v>0</v>
      </c>
      <c r="K1011" s="202">
        <f t="shared" si="159"/>
        <v>0</v>
      </c>
      <c r="L1011" s="202">
        <v>0</v>
      </c>
      <c r="M1011" s="202">
        <v>0</v>
      </c>
      <c r="N1011" s="202">
        <f t="shared" si="156"/>
        <v>0</v>
      </c>
      <c r="O1011" s="217">
        <f t="shared" si="157"/>
        <v>0</v>
      </c>
    </row>
    <row r="1012" spans="1:15" x14ac:dyDescent="0.35">
      <c r="A1012" s="216">
        <f t="shared" si="158"/>
        <v>106</v>
      </c>
      <c r="B1012" s="182" t="s">
        <v>417</v>
      </c>
      <c r="C1012" s="195">
        <f>димвенканали!C1012</f>
        <v>341</v>
      </c>
      <c r="D1012" s="195">
        <f>димвенканали!D1012</f>
        <v>0</v>
      </c>
      <c r="E1012" s="195">
        <f>димвенканали!E1012</f>
        <v>0</v>
      </c>
      <c r="F1012" s="195">
        <f t="shared" si="160"/>
        <v>341</v>
      </c>
      <c r="G1012" s="195">
        <v>80</v>
      </c>
      <c r="H1012" s="282">
        <v>80</v>
      </c>
      <c r="I1012" s="209">
        <f t="shared" si="155"/>
        <v>2.6666666666666668E-2</v>
      </c>
      <c r="J1012" s="209">
        <f t="shared" si="154"/>
        <v>114.172</v>
      </c>
      <c r="K1012" s="202">
        <f t="shared" si="159"/>
        <v>25.117840000000001</v>
      </c>
      <c r="L1012" s="202">
        <v>49.06666666666667</v>
      </c>
      <c r="M1012" s="202">
        <v>5.6053333333333333</v>
      </c>
      <c r="N1012" s="202">
        <f t="shared" si="156"/>
        <v>193.96184</v>
      </c>
      <c r="O1012" s="217">
        <f t="shared" si="157"/>
        <v>0.56880304985337238</v>
      </c>
    </row>
    <row r="1013" spans="1:15" x14ac:dyDescent="0.35">
      <c r="A1013" s="216">
        <f t="shared" si="158"/>
        <v>107</v>
      </c>
      <c r="B1013" s="182" t="s">
        <v>418</v>
      </c>
      <c r="C1013" s="195">
        <f>димвенканали!C1013</f>
        <v>154.69999999999999</v>
      </c>
      <c r="D1013" s="195">
        <f>димвенканали!D1013</f>
        <v>0</v>
      </c>
      <c r="E1013" s="195">
        <f>димвенканали!E1013</f>
        <v>0</v>
      </c>
      <c r="F1013" s="195">
        <f t="shared" si="160"/>
        <v>154.69999999999999</v>
      </c>
      <c r="G1013" s="195">
        <v>80</v>
      </c>
      <c r="H1013" s="282">
        <v>80</v>
      </c>
      <c r="I1013" s="209">
        <f t="shared" si="155"/>
        <v>2.6666666666666668E-2</v>
      </c>
      <c r="J1013" s="209">
        <f t="shared" si="154"/>
        <v>114.172</v>
      </c>
      <c r="K1013" s="202">
        <f t="shared" si="159"/>
        <v>25.117840000000001</v>
      </c>
      <c r="L1013" s="202">
        <v>49.06666666666667</v>
      </c>
      <c r="M1013" s="202">
        <v>5.6053333333333333</v>
      </c>
      <c r="N1013" s="202">
        <f t="shared" si="156"/>
        <v>193.96184</v>
      </c>
      <c r="O1013" s="217">
        <f t="shared" si="157"/>
        <v>1.2537934065934067</v>
      </c>
    </row>
    <row r="1014" spans="1:15" x14ac:dyDescent="0.35">
      <c r="A1014" s="216">
        <f t="shared" si="158"/>
        <v>108</v>
      </c>
      <c r="B1014" s="182" t="s">
        <v>419</v>
      </c>
      <c r="C1014" s="195">
        <f>димвенканали!C1014</f>
        <v>415.2</v>
      </c>
      <c r="D1014" s="195">
        <f>димвенканали!D1014</f>
        <v>0</v>
      </c>
      <c r="E1014" s="195">
        <f>димвенканали!E1014</f>
        <v>0</v>
      </c>
      <c r="F1014" s="195">
        <f t="shared" si="160"/>
        <v>415.2</v>
      </c>
      <c r="G1014" s="195">
        <v>87</v>
      </c>
      <c r="H1014" s="282">
        <v>87</v>
      </c>
      <c r="I1014" s="209">
        <f t="shared" si="155"/>
        <v>2.9000000000000001E-2</v>
      </c>
      <c r="J1014" s="209">
        <f t="shared" si="154"/>
        <v>124.16205000000001</v>
      </c>
      <c r="K1014" s="202">
        <f t="shared" si="159"/>
        <v>27.315651000000003</v>
      </c>
      <c r="L1014" s="202">
        <v>53.36</v>
      </c>
      <c r="M1014" s="202">
        <v>6.0958000000000006</v>
      </c>
      <c r="N1014" s="202">
        <f t="shared" si="156"/>
        <v>210.93350100000004</v>
      </c>
      <c r="O1014" s="217">
        <f t="shared" si="157"/>
        <v>0.50802866329479779</v>
      </c>
    </row>
    <row r="1015" spans="1:15" x14ac:dyDescent="0.35">
      <c r="A1015" s="216">
        <f t="shared" si="158"/>
        <v>109</v>
      </c>
      <c r="B1015" s="182" t="s">
        <v>420</v>
      </c>
      <c r="C1015" s="195">
        <f>димвенканали!C1015</f>
        <v>144.4</v>
      </c>
      <c r="D1015" s="195">
        <f>димвенканали!D1015</f>
        <v>0</v>
      </c>
      <c r="E1015" s="195">
        <f>димвенканали!E1015</f>
        <v>0</v>
      </c>
      <c r="F1015" s="195">
        <f t="shared" si="160"/>
        <v>144.4</v>
      </c>
      <c r="G1015" s="195">
        <v>65</v>
      </c>
      <c r="H1015" s="282">
        <v>65</v>
      </c>
      <c r="I1015" s="209">
        <f t="shared" si="155"/>
        <v>2.1666666666666667E-2</v>
      </c>
      <c r="J1015" s="209">
        <f t="shared" si="154"/>
        <v>92.764749999999992</v>
      </c>
      <c r="K1015" s="202">
        <f t="shared" si="159"/>
        <v>20.408244999999997</v>
      </c>
      <c r="L1015" s="202">
        <v>39.866666666666667</v>
      </c>
      <c r="M1015" s="202">
        <v>4.554333333333334</v>
      </c>
      <c r="N1015" s="202">
        <f t="shared" si="156"/>
        <v>157.59399500000001</v>
      </c>
      <c r="O1015" s="217">
        <f t="shared" si="157"/>
        <v>1.0913711565096953</v>
      </c>
    </row>
    <row r="1016" spans="1:15" x14ac:dyDescent="0.35">
      <c r="A1016" s="216">
        <f t="shared" si="158"/>
        <v>110</v>
      </c>
      <c r="B1016" s="182" t="s">
        <v>421</v>
      </c>
      <c r="C1016" s="195">
        <f>димвенканали!C1016</f>
        <v>325.10000000000002</v>
      </c>
      <c r="D1016" s="195">
        <f>димвенканали!D1016</f>
        <v>0</v>
      </c>
      <c r="E1016" s="195">
        <f>димвенканали!E1016</f>
        <v>0</v>
      </c>
      <c r="F1016" s="195">
        <f t="shared" si="160"/>
        <v>325.10000000000002</v>
      </c>
      <c r="G1016" s="195">
        <v>87</v>
      </c>
      <c r="H1016" s="282">
        <v>87</v>
      </c>
      <c r="I1016" s="209">
        <f t="shared" si="155"/>
        <v>2.9000000000000001E-2</v>
      </c>
      <c r="J1016" s="209">
        <f t="shared" si="154"/>
        <v>124.16205000000001</v>
      </c>
      <c r="K1016" s="202">
        <f t="shared" si="159"/>
        <v>27.315651000000003</v>
      </c>
      <c r="L1016" s="202">
        <v>53.36</v>
      </c>
      <c r="M1016" s="202">
        <v>6.0958000000000006</v>
      </c>
      <c r="N1016" s="202">
        <f t="shared" si="156"/>
        <v>210.93350100000004</v>
      </c>
      <c r="O1016" s="217">
        <f t="shared" si="157"/>
        <v>0.64882651799446334</v>
      </c>
    </row>
    <row r="1017" spans="1:15" x14ac:dyDescent="0.35">
      <c r="A1017" s="216">
        <f t="shared" si="158"/>
        <v>111</v>
      </c>
      <c r="B1017" s="182" t="s">
        <v>422</v>
      </c>
      <c r="C1017" s="195">
        <f>димвенканали!C1017</f>
        <v>116.4</v>
      </c>
      <c r="D1017" s="195">
        <f>димвенканали!D1017</f>
        <v>0</v>
      </c>
      <c r="E1017" s="195">
        <f>димвенканали!E1017</f>
        <v>0</v>
      </c>
      <c r="F1017" s="195">
        <f t="shared" si="160"/>
        <v>116.4</v>
      </c>
      <c r="G1017" s="195">
        <v>60</v>
      </c>
      <c r="H1017" s="282">
        <v>60</v>
      </c>
      <c r="I1017" s="209">
        <f t="shared" si="155"/>
        <v>0.02</v>
      </c>
      <c r="J1017" s="209">
        <f t="shared" si="154"/>
        <v>85.629000000000005</v>
      </c>
      <c r="K1017" s="202">
        <f t="shared" si="159"/>
        <v>18.838380000000001</v>
      </c>
      <c r="L1017" s="202">
        <v>36.800000000000004</v>
      </c>
      <c r="M1017" s="202">
        <v>4.2039999999999997</v>
      </c>
      <c r="N1017" s="202">
        <f t="shared" si="156"/>
        <v>145.47138000000001</v>
      </c>
      <c r="O1017" s="217">
        <f t="shared" si="157"/>
        <v>1.2497541237113403</v>
      </c>
    </row>
    <row r="1018" spans="1:15" x14ac:dyDescent="0.35">
      <c r="A1018" s="216">
        <f t="shared" si="158"/>
        <v>112</v>
      </c>
      <c r="B1018" s="182" t="s">
        <v>423</v>
      </c>
      <c r="C1018" s="195">
        <f>димвенканали!C1018</f>
        <v>323.89999999999998</v>
      </c>
      <c r="D1018" s="195">
        <f>димвенканали!D1018</f>
        <v>0</v>
      </c>
      <c r="E1018" s="195">
        <f>димвенканали!E1018</f>
        <v>0</v>
      </c>
      <c r="F1018" s="195">
        <f t="shared" si="160"/>
        <v>323.89999999999998</v>
      </c>
      <c r="G1018" s="195">
        <v>92</v>
      </c>
      <c r="H1018" s="282">
        <v>92</v>
      </c>
      <c r="I1018" s="209">
        <f t="shared" si="155"/>
        <v>3.0666666666666665E-2</v>
      </c>
      <c r="J1018" s="209">
        <f t="shared" si="154"/>
        <v>131.2978</v>
      </c>
      <c r="K1018" s="202">
        <f t="shared" si="159"/>
        <v>28.885515999999999</v>
      </c>
      <c r="L1018" s="202">
        <v>56.426666666666662</v>
      </c>
      <c r="M1018" s="202">
        <v>6.4461333333333322</v>
      </c>
      <c r="N1018" s="202">
        <f t="shared" si="156"/>
        <v>223.056116</v>
      </c>
      <c r="O1018" s="217">
        <f t="shared" si="157"/>
        <v>0.68865735103426995</v>
      </c>
    </row>
    <row r="1019" spans="1:15" x14ac:dyDescent="0.35">
      <c r="A1019" s="216">
        <f t="shared" si="158"/>
        <v>113</v>
      </c>
      <c r="B1019" s="182" t="s">
        <v>424</v>
      </c>
      <c r="C1019" s="195">
        <f>димвенканали!C1019</f>
        <v>176.7</v>
      </c>
      <c r="D1019" s="195">
        <f>димвенканали!D1019</f>
        <v>0</v>
      </c>
      <c r="E1019" s="195">
        <f>димвенканали!E1019</f>
        <v>0</v>
      </c>
      <c r="F1019" s="195">
        <f t="shared" si="160"/>
        <v>176.7</v>
      </c>
      <c r="G1019" s="195">
        <v>99</v>
      </c>
      <c r="H1019" s="282">
        <v>99</v>
      </c>
      <c r="I1019" s="209">
        <f t="shared" si="155"/>
        <v>3.3000000000000002E-2</v>
      </c>
      <c r="J1019" s="209">
        <f t="shared" si="154"/>
        <v>141.28784999999999</v>
      </c>
      <c r="K1019" s="202">
        <f t="shared" si="159"/>
        <v>31.083326999999997</v>
      </c>
      <c r="L1019" s="202">
        <v>60.720000000000006</v>
      </c>
      <c r="M1019" s="202">
        <v>6.9366000000000003</v>
      </c>
      <c r="N1019" s="202">
        <f t="shared" si="156"/>
        <v>240.02777699999999</v>
      </c>
      <c r="O1019" s="217">
        <f t="shared" si="157"/>
        <v>1.3583914940577249</v>
      </c>
    </row>
    <row r="1020" spans="1:15" x14ac:dyDescent="0.35">
      <c r="A1020" s="216">
        <f t="shared" si="158"/>
        <v>114</v>
      </c>
      <c r="B1020" s="182" t="s">
        <v>425</v>
      </c>
      <c r="C1020" s="195">
        <f>димвенканали!C1020</f>
        <v>248.4</v>
      </c>
      <c r="D1020" s="195">
        <f>димвенканали!D1020</f>
        <v>0</v>
      </c>
      <c r="E1020" s="195">
        <f>димвенканали!E1020</f>
        <v>0</v>
      </c>
      <c r="F1020" s="195">
        <f t="shared" si="160"/>
        <v>248.4</v>
      </c>
      <c r="G1020" s="195">
        <v>94</v>
      </c>
      <c r="H1020" s="282">
        <v>94</v>
      </c>
      <c r="I1020" s="209">
        <f t="shared" si="155"/>
        <v>3.1333333333333331E-2</v>
      </c>
      <c r="J1020" s="209">
        <f t="shared" ref="J1020:J1075" si="161">I1020*$J$2</f>
        <v>134.15209999999999</v>
      </c>
      <c r="K1020" s="202">
        <f t="shared" si="159"/>
        <v>29.513461999999997</v>
      </c>
      <c r="L1020" s="202">
        <v>57.653333333333329</v>
      </c>
      <c r="M1020" s="202">
        <v>6.586266666666666</v>
      </c>
      <c r="N1020" s="202">
        <f t="shared" si="156"/>
        <v>227.90516199999999</v>
      </c>
      <c r="O1020" s="217">
        <f t="shared" si="157"/>
        <v>0.9174926006441223</v>
      </c>
    </row>
    <row r="1021" spans="1:15" x14ac:dyDescent="0.35">
      <c r="A1021" s="216">
        <f t="shared" si="158"/>
        <v>115</v>
      </c>
      <c r="B1021" s="182" t="s">
        <v>426</v>
      </c>
      <c r="C1021" s="195">
        <f>димвенканали!C1021</f>
        <v>192.4</v>
      </c>
      <c r="D1021" s="195">
        <f>димвенканали!D1021</f>
        <v>0</v>
      </c>
      <c r="E1021" s="195">
        <f>димвенканали!E1021</f>
        <v>0</v>
      </c>
      <c r="F1021" s="195">
        <f t="shared" si="160"/>
        <v>192.4</v>
      </c>
      <c r="G1021" s="195">
        <v>95</v>
      </c>
      <c r="H1021" s="282">
        <v>95</v>
      </c>
      <c r="I1021" s="209">
        <f t="shared" si="155"/>
        <v>3.1666666666666669E-2</v>
      </c>
      <c r="J1021" s="209">
        <f t="shared" si="161"/>
        <v>135.57925</v>
      </c>
      <c r="K1021" s="202">
        <f t="shared" si="159"/>
        <v>29.827435000000001</v>
      </c>
      <c r="L1021" s="202">
        <v>58.266666666666673</v>
      </c>
      <c r="M1021" s="202">
        <v>6.6563333333333343</v>
      </c>
      <c r="N1021" s="202">
        <f t="shared" si="156"/>
        <v>230.32968500000001</v>
      </c>
      <c r="O1021" s="217">
        <f t="shared" si="157"/>
        <v>1.197139734927235</v>
      </c>
    </row>
    <row r="1022" spans="1:15" x14ac:dyDescent="0.35">
      <c r="A1022" s="216">
        <f t="shared" si="158"/>
        <v>116</v>
      </c>
      <c r="B1022" s="182" t="s">
        <v>427</v>
      </c>
      <c r="C1022" s="195">
        <f>димвенканали!C1022</f>
        <v>114.5</v>
      </c>
      <c r="D1022" s="195">
        <f>димвенканали!D1022</f>
        <v>0</v>
      </c>
      <c r="E1022" s="195">
        <f>димвенканали!E1022</f>
        <v>0</v>
      </c>
      <c r="F1022" s="195">
        <f t="shared" si="160"/>
        <v>114.5</v>
      </c>
      <c r="G1022" s="195">
        <v>0</v>
      </c>
      <c r="H1022" s="282">
        <v>0</v>
      </c>
      <c r="I1022" s="209">
        <f t="shared" si="155"/>
        <v>0</v>
      </c>
      <c r="J1022" s="209">
        <f t="shared" si="161"/>
        <v>0</v>
      </c>
      <c r="K1022" s="202">
        <f t="shared" si="159"/>
        <v>0</v>
      </c>
      <c r="L1022" s="202">
        <v>0</v>
      </c>
      <c r="M1022" s="202">
        <v>0</v>
      </c>
      <c r="N1022" s="202">
        <f t="shared" si="156"/>
        <v>0</v>
      </c>
      <c r="O1022" s="217">
        <f t="shared" si="157"/>
        <v>0</v>
      </c>
    </row>
    <row r="1023" spans="1:15" x14ac:dyDescent="0.35">
      <c r="A1023" s="216">
        <f t="shared" si="158"/>
        <v>117</v>
      </c>
      <c r="B1023" s="182" t="s">
        <v>428</v>
      </c>
      <c r="C1023" s="195">
        <f>димвенканали!C1023</f>
        <v>617.4</v>
      </c>
      <c r="D1023" s="195">
        <f>димвенканали!D1023</f>
        <v>0</v>
      </c>
      <c r="E1023" s="195">
        <f>димвенканали!E1023</f>
        <v>0</v>
      </c>
      <c r="F1023" s="195">
        <f t="shared" si="160"/>
        <v>617.4</v>
      </c>
      <c r="G1023" s="195">
        <v>73</v>
      </c>
      <c r="H1023" s="282">
        <v>73</v>
      </c>
      <c r="I1023" s="209">
        <f t="shared" si="155"/>
        <v>2.4333333333333332E-2</v>
      </c>
      <c r="J1023" s="209">
        <f t="shared" si="161"/>
        <v>104.18194999999999</v>
      </c>
      <c r="K1023" s="202">
        <f t="shared" si="159"/>
        <v>22.920028999999996</v>
      </c>
      <c r="L1023" s="202">
        <v>44.773333333333333</v>
      </c>
      <c r="M1023" s="202">
        <v>5.114866666666666</v>
      </c>
      <c r="N1023" s="202">
        <f t="shared" si="156"/>
        <v>176.99017899999998</v>
      </c>
      <c r="O1023" s="217">
        <f t="shared" si="157"/>
        <v>0.28667019598315513</v>
      </c>
    </row>
    <row r="1024" spans="1:15" x14ac:dyDescent="0.35">
      <c r="A1024" s="216">
        <f t="shared" si="158"/>
        <v>118</v>
      </c>
      <c r="B1024" s="182" t="s">
        <v>429</v>
      </c>
      <c r="C1024" s="195">
        <f>димвенканали!C1024</f>
        <v>852.7</v>
      </c>
      <c r="D1024" s="195">
        <f>димвенканали!D1024</f>
        <v>0</v>
      </c>
      <c r="E1024" s="195">
        <f>димвенканали!E1024</f>
        <v>0</v>
      </c>
      <c r="F1024" s="195">
        <f t="shared" si="160"/>
        <v>852.7</v>
      </c>
      <c r="G1024" s="195">
        <v>172</v>
      </c>
      <c r="H1024" s="282">
        <v>172</v>
      </c>
      <c r="I1024" s="209">
        <f t="shared" si="155"/>
        <v>5.7333333333333333E-2</v>
      </c>
      <c r="J1024" s="209">
        <f t="shared" si="161"/>
        <v>245.46979999999999</v>
      </c>
      <c r="K1024" s="202">
        <f t="shared" si="159"/>
        <v>54.003355999999997</v>
      </c>
      <c r="L1024" s="202">
        <v>105.49333333333334</v>
      </c>
      <c r="M1024" s="202">
        <v>12.051466666666666</v>
      </c>
      <c r="N1024" s="202">
        <f t="shared" si="156"/>
        <v>417.01795600000003</v>
      </c>
      <c r="O1024" s="217">
        <f t="shared" si="157"/>
        <v>0.4890558883546382</v>
      </c>
    </row>
    <row r="1025" spans="1:15" x14ac:dyDescent="0.35">
      <c r="A1025" s="216">
        <f t="shared" si="158"/>
        <v>119</v>
      </c>
      <c r="B1025" s="182" t="s">
        <v>430</v>
      </c>
      <c r="C1025" s="195">
        <f>димвенканали!C1025</f>
        <v>66.45</v>
      </c>
      <c r="D1025" s="195">
        <f>димвенканали!D1025</f>
        <v>0</v>
      </c>
      <c r="E1025" s="195">
        <f>димвенканали!E1025</f>
        <v>0</v>
      </c>
      <c r="F1025" s="195">
        <f t="shared" si="160"/>
        <v>66.45</v>
      </c>
      <c r="G1025" s="195"/>
      <c r="H1025" s="282"/>
      <c r="I1025" s="209">
        <f t="shared" si="155"/>
        <v>0</v>
      </c>
      <c r="J1025" s="209">
        <f t="shared" si="161"/>
        <v>0</v>
      </c>
      <c r="K1025" s="202">
        <f t="shared" si="159"/>
        <v>0</v>
      </c>
      <c r="L1025" s="202">
        <v>0</v>
      </c>
      <c r="M1025" s="202">
        <v>0</v>
      </c>
      <c r="N1025" s="202">
        <f t="shared" si="156"/>
        <v>0</v>
      </c>
      <c r="O1025" s="217">
        <f t="shared" si="157"/>
        <v>0</v>
      </c>
    </row>
    <row r="1026" spans="1:15" x14ac:dyDescent="0.35">
      <c r="A1026" s="216">
        <f t="shared" si="158"/>
        <v>120</v>
      </c>
      <c r="B1026" s="182" t="s">
        <v>431</v>
      </c>
      <c r="C1026" s="195">
        <f>димвенканали!C1026</f>
        <v>26.4</v>
      </c>
      <c r="D1026" s="195">
        <f>димвенканали!D1026</f>
        <v>0</v>
      </c>
      <c r="E1026" s="195">
        <f>димвенканали!E1026</f>
        <v>0</v>
      </c>
      <c r="F1026" s="195">
        <f t="shared" si="160"/>
        <v>26.4</v>
      </c>
      <c r="G1026" s="195"/>
      <c r="H1026" s="282"/>
      <c r="I1026" s="209">
        <f t="shared" si="155"/>
        <v>0</v>
      </c>
      <c r="J1026" s="209">
        <f t="shared" si="161"/>
        <v>0</v>
      </c>
      <c r="K1026" s="202">
        <f t="shared" si="159"/>
        <v>0</v>
      </c>
      <c r="L1026" s="202">
        <v>0</v>
      </c>
      <c r="M1026" s="202">
        <v>0</v>
      </c>
      <c r="N1026" s="202">
        <f t="shared" si="156"/>
        <v>0</v>
      </c>
      <c r="O1026" s="217">
        <f t="shared" si="157"/>
        <v>0</v>
      </c>
    </row>
    <row r="1027" spans="1:15" x14ac:dyDescent="0.35">
      <c r="A1027" s="216">
        <f t="shared" si="158"/>
        <v>121</v>
      </c>
      <c r="B1027" s="182" t="s">
        <v>432</v>
      </c>
      <c r="C1027" s="195">
        <f>димвенканали!C1027</f>
        <v>85.8</v>
      </c>
      <c r="D1027" s="195">
        <f>димвенканали!D1027</f>
        <v>0</v>
      </c>
      <c r="E1027" s="195">
        <f>димвенканали!E1027</f>
        <v>0</v>
      </c>
      <c r="F1027" s="195">
        <f t="shared" si="160"/>
        <v>85.8</v>
      </c>
      <c r="G1027" s="195"/>
      <c r="H1027" s="282"/>
      <c r="I1027" s="209">
        <f t="shared" si="155"/>
        <v>0</v>
      </c>
      <c r="J1027" s="209">
        <f t="shared" si="161"/>
        <v>0</v>
      </c>
      <c r="K1027" s="202">
        <f t="shared" si="159"/>
        <v>0</v>
      </c>
      <c r="L1027" s="202">
        <v>0</v>
      </c>
      <c r="M1027" s="202">
        <v>0</v>
      </c>
      <c r="N1027" s="202">
        <f t="shared" si="156"/>
        <v>0</v>
      </c>
      <c r="O1027" s="217">
        <f t="shared" si="157"/>
        <v>0</v>
      </c>
    </row>
    <row r="1028" spans="1:15" x14ac:dyDescent="0.35">
      <c r="A1028" s="216">
        <f t="shared" si="158"/>
        <v>122</v>
      </c>
      <c r="B1028" s="182" t="s">
        <v>433</v>
      </c>
      <c r="C1028" s="195">
        <f>димвенканали!C1028</f>
        <v>62.4</v>
      </c>
      <c r="D1028" s="195">
        <f>димвенканали!D1028</f>
        <v>0</v>
      </c>
      <c r="E1028" s="195">
        <f>димвенканали!E1028</f>
        <v>0</v>
      </c>
      <c r="F1028" s="195">
        <f t="shared" si="160"/>
        <v>62.4</v>
      </c>
      <c r="G1028" s="195"/>
      <c r="H1028" s="282"/>
      <c r="I1028" s="209">
        <f t="shared" si="155"/>
        <v>0</v>
      </c>
      <c r="J1028" s="209">
        <f t="shared" si="161"/>
        <v>0</v>
      </c>
      <c r="K1028" s="202">
        <f t="shared" si="159"/>
        <v>0</v>
      </c>
      <c r="L1028" s="202">
        <v>0</v>
      </c>
      <c r="M1028" s="202">
        <v>0</v>
      </c>
      <c r="N1028" s="202">
        <f t="shared" si="156"/>
        <v>0</v>
      </c>
      <c r="O1028" s="217">
        <f t="shared" si="157"/>
        <v>0</v>
      </c>
    </row>
    <row r="1029" spans="1:15" x14ac:dyDescent="0.35">
      <c r="A1029" s="216">
        <f t="shared" si="158"/>
        <v>123</v>
      </c>
      <c r="B1029" s="182" t="s">
        <v>434</v>
      </c>
      <c r="C1029" s="195">
        <f>димвенканали!C1029</f>
        <v>35.4</v>
      </c>
      <c r="D1029" s="195">
        <f>димвенканали!D1029</f>
        <v>0</v>
      </c>
      <c r="E1029" s="195">
        <f>димвенканали!E1029</f>
        <v>0</v>
      </c>
      <c r="F1029" s="195">
        <f t="shared" si="160"/>
        <v>35.4</v>
      </c>
      <c r="G1029" s="195"/>
      <c r="H1029" s="282"/>
      <c r="I1029" s="209">
        <f t="shared" si="155"/>
        <v>0</v>
      </c>
      <c r="J1029" s="209">
        <f t="shared" si="161"/>
        <v>0</v>
      </c>
      <c r="K1029" s="202">
        <f t="shared" si="159"/>
        <v>0</v>
      </c>
      <c r="L1029" s="202">
        <v>0</v>
      </c>
      <c r="M1029" s="202">
        <v>0</v>
      </c>
      <c r="N1029" s="202">
        <f t="shared" si="156"/>
        <v>0</v>
      </c>
      <c r="O1029" s="217">
        <f t="shared" si="157"/>
        <v>0</v>
      </c>
    </row>
    <row r="1030" spans="1:15" x14ac:dyDescent="0.35">
      <c r="A1030" s="216">
        <f t="shared" si="158"/>
        <v>124</v>
      </c>
      <c r="B1030" s="182" t="s">
        <v>435</v>
      </c>
      <c r="C1030" s="195">
        <f>димвенканали!C1030</f>
        <v>71.2</v>
      </c>
      <c r="D1030" s="195">
        <f>димвенканали!D1030</f>
        <v>0</v>
      </c>
      <c r="E1030" s="195">
        <f>димвенканали!E1030</f>
        <v>0</v>
      </c>
      <c r="F1030" s="195">
        <f t="shared" si="160"/>
        <v>71.2</v>
      </c>
      <c r="G1030" s="195"/>
      <c r="H1030" s="282"/>
      <c r="I1030" s="209">
        <f t="shared" si="155"/>
        <v>0</v>
      </c>
      <c r="J1030" s="209">
        <f t="shared" si="161"/>
        <v>0</v>
      </c>
      <c r="K1030" s="202">
        <f t="shared" si="159"/>
        <v>0</v>
      </c>
      <c r="L1030" s="202">
        <v>0</v>
      </c>
      <c r="M1030" s="202">
        <v>0</v>
      </c>
      <c r="N1030" s="202">
        <f t="shared" si="156"/>
        <v>0</v>
      </c>
      <c r="O1030" s="217">
        <f t="shared" si="157"/>
        <v>0</v>
      </c>
    </row>
    <row r="1031" spans="1:15" x14ac:dyDescent="0.35">
      <c r="A1031" s="216">
        <f t="shared" si="158"/>
        <v>125</v>
      </c>
      <c r="B1031" s="182" t="s">
        <v>436</v>
      </c>
      <c r="C1031" s="195">
        <f>димвенканали!C1031</f>
        <v>69.400000000000006</v>
      </c>
      <c r="D1031" s="195">
        <f>димвенканали!D1031</f>
        <v>0</v>
      </c>
      <c r="E1031" s="195">
        <f>димвенканали!E1031</f>
        <v>0</v>
      </c>
      <c r="F1031" s="195">
        <f t="shared" si="160"/>
        <v>69.400000000000006</v>
      </c>
      <c r="G1031" s="195"/>
      <c r="H1031" s="282"/>
      <c r="I1031" s="209">
        <f t="shared" si="155"/>
        <v>0</v>
      </c>
      <c r="J1031" s="209">
        <f t="shared" si="161"/>
        <v>0</v>
      </c>
      <c r="K1031" s="202">
        <f t="shared" si="159"/>
        <v>0</v>
      </c>
      <c r="L1031" s="202">
        <v>0</v>
      </c>
      <c r="M1031" s="202">
        <v>0</v>
      </c>
      <c r="N1031" s="202">
        <f t="shared" si="156"/>
        <v>0</v>
      </c>
      <c r="O1031" s="217">
        <f t="shared" si="157"/>
        <v>0</v>
      </c>
    </row>
    <row r="1032" spans="1:15" x14ac:dyDescent="0.35">
      <c r="A1032" s="216">
        <f t="shared" si="158"/>
        <v>126</v>
      </c>
      <c r="B1032" s="182" t="s">
        <v>437</v>
      </c>
      <c r="C1032" s="195">
        <f>димвенканали!C1032</f>
        <v>19.600000000000001</v>
      </c>
      <c r="D1032" s="195">
        <f>димвенканали!D1032</f>
        <v>0</v>
      </c>
      <c r="E1032" s="195">
        <f>димвенканали!E1032</f>
        <v>0</v>
      </c>
      <c r="F1032" s="195">
        <f t="shared" si="160"/>
        <v>19.600000000000001</v>
      </c>
      <c r="G1032" s="195"/>
      <c r="H1032" s="282"/>
      <c r="I1032" s="209">
        <f t="shared" si="155"/>
        <v>0</v>
      </c>
      <c r="J1032" s="209">
        <f t="shared" si="161"/>
        <v>0</v>
      </c>
      <c r="K1032" s="202">
        <f t="shared" si="159"/>
        <v>0</v>
      </c>
      <c r="L1032" s="202">
        <v>0</v>
      </c>
      <c r="M1032" s="202">
        <v>0</v>
      </c>
      <c r="N1032" s="202">
        <f t="shared" si="156"/>
        <v>0</v>
      </c>
      <c r="O1032" s="217">
        <f t="shared" si="157"/>
        <v>0</v>
      </c>
    </row>
    <row r="1033" spans="1:15" x14ac:dyDescent="0.35">
      <c r="A1033" s="216">
        <f t="shared" si="158"/>
        <v>127</v>
      </c>
      <c r="B1033" s="182" t="s">
        <v>438</v>
      </c>
      <c r="C1033" s="195">
        <f>димвенканали!C1033</f>
        <v>310.10000000000002</v>
      </c>
      <c r="D1033" s="195">
        <f>димвенканали!D1033</f>
        <v>0</v>
      </c>
      <c r="E1033" s="195">
        <f>димвенканали!E1033</f>
        <v>0</v>
      </c>
      <c r="F1033" s="195">
        <f t="shared" si="160"/>
        <v>310.10000000000002</v>
      </c>
      <c r="G1033" s="195">
        <v>88</v>
      </c>
      <c r="H1033" s="282">
        <v>88</v>
      </c>
      <c r="I1033" s="209">
        <f t="shared" ref="I1033:I1096" si="162">H1033/3000</f>
        <v>2.9333333333333333E-2</v>
      </c>
      <c r="J1033" s="209">
        <f t="shared" si="161"/>
        <v>125.58919999999999</v>
      </c>
      <c r="K1033" s="202">
        <f t="shared" ref="K1033:K1090" si="163">J1033*0.22</f>
        <v>27.629624</v>
      </c>
      <c r="L1033" s="202">
        <v>53.973333333333329</v>
      </c>
      <c r="M1033" s="202">
        <v>6.1658666666666662</v>
      </c>
      <c r="N1033" s="202">
        <f t="shared" ref="N1033:N1096" si="164">J1033+K1033+L1033+M1033</f>
        <v>213.35802399999997</v>
      </c>
      <c r="O1033" s="217">
        <f t="shared" ref="O1033:O1096" si="165">N1033/F1033</f>
        <v>0.68802974524346971</v>
      </c>
    </row>
    <row r="1034" spans="1:15" x14ac:dyDescent="0.35">
      <c r="A1034" s="216">
        <f t="shared" si="158"/>
        <v>128</v>
      </c>
      <c r="B1034" s="182" t="s">
        <v>439</v>
      </c>
      <c r="C1034" s="195">
        <f>димвенканали!C1034</f>
        <v>384.2</v>
      </c>
      <c r="D1034" s="195">
        <f>димвенканали!D1034</f>
        <v>0</v>
      </c>
      <c r="E1034" s="195">
        <f>димвенканали!E1034</f>
        <v>0</v>
      </c>
      <c r="F1034" s="195">
        <f t="shared" si="160"/>
        <v>384.2</v>
      </c>
      <c r="G1034" s="195">
        <v>84</v>
      </c>
      <c r="H1034" s="282">
        <v>84</v>
      </c>
      <c r="I1034" s="209">
        <f t="shared" si="162"/>
        <v>2.8000000000000001E-2</v>
      </c>
      <c r="J1034" s="209">
        <f t="shared" si="161"/>
        <v>119.8806</v>
      </c>
      <c r="K1034" s="202">
        <f t="shared" si="163"/>
        <v>26.373732</v>
      </c>
      <c r="L1034" s="202">
        <v>51.52</v>
      </c>
      <c r="M1034" s="202">
        <v>5.8856000000000002</v>
      </c>
      <c r="N1034" s="202">
        <f t="shared" si="164"/>
        <v>203.65993200000003</v>
      </c>
      <c r="O1034" s="217">
        <f t="shared" si="165"/>
        <v>0.53008831858407091</v>
      </c>
    </row>
    <row r="1035" spans="1:15" x14ac:dyDescent="0.35">
      <c r="A1035" s="216">
        <f t="shared" si="158"/>
        <v>129</v>
      </c>
      <c r="B1035" s="182" t="s">
        <v>440</v>
      </c>
      <c r="C1035" s="195">
        <f>димвенканали!C1035</f>
        <v>387.4</v>
      </c>
      <c r="D1035" s="195">
        <f>димвенканали!D1035</f>
        <v>0</v>
      </c>
      <c r="E1035" s="195">
        <f>димвенканали!E1035</f>
        <v>0</v>
      </c>
      <c r="F1035" s="195">
        <f t="shared" si="160"/>
        <v>387.4</v>
      </c>
      <c r="G1035" s="195">
        <v>88</v>
      </c>
      <c r="H1035" s="282">
        <v>88</v>
      </c>
      <c r="I1035" s="209">
        <f t="shared" si="162"/>
        <v>2.9333333333333333E-2</v>
      </c>
      <c r="J1035" s="209">
        <f t="shared" si="161"/>
        <v>125.58919999999999</v>
      </c>
      <c r="K1035" s="202">
        <f t="shared" si="163"/>
        <v>27.629624</v>
      </c>
      <c r="L1035" s="202">
        <v>53.973333333333329</v>
      </c>
      <c r="M1035" s="202">
        <v>6.1658666666666662</v>
      </c>
      <c r="N1035" s="202">
        <f t="shared" si="164"/>
        <v>213.35802399999997</v>
      </c>
      <c r="O1035" s="217">
        <f t="shared" si="165"/>
        <v>0.5507434796076407</v>
      </c>
    </row>
    <row r="1036" spans="1:15" x14ac:dyDescent="0.35">
      <c r="A1036" s="216">
        <f t="shared" ref="A1036:A1099" si="166">A1035+1</f>
        <v>130</v>
      </c>
      <c r="B1036" s="182" t="s">
        <v>441</v>
      </c>
      <c r="C1036" s="195">
        <f>димвенканали!C1036</f>
        <v>306.2</v>
      </c>
      <c r="D1036" s="195">
        <f>димвенканали!D1036</f>
        <v>0</v>
      </c>
      <c r="E1036" s="195">
        <f>димвенканали!E1036</f>
        <v>0</v>
      </c>
      <c r="F1036" s="195">
        <f t="shared" si="160"/>
        <v>306.2</v>
      </c>
      <c r="G1036" s="195">
        <v>78</v>
      </c>
      <c r="H1036" s="282">
        <v>78</v>
      </c>
      <c r="I1036" s="209">
        <f t="shared" si="162"/>
        <v>2.5999999999999999E-2</v>
      </c>
      <c r="J1036" s="209">
        <f t="shared" si="161"/>
        <v>111.31769999999999</v>
      </c>
      <c r="K1036" s="202">
        <f t="shared" si="163"/>
        <v>24.489893999999996</v>
      </c>
      <c r="L1036" s="202">
        <v>47.839999999999996</v>
      </c>
      <c r="M1036" s="202">
        <v>5.4652000000000003</v>
      </c>
      <c r="N1036" s="202">
        <f t="shared" si="164"/>
        <v>189.11279400000001</v>
      </c>
      <c r="O1036" s="217">
        <f t="shared" si="165"/>
        <v>0.61761199869366434</v>
      </c>
    </row>
    <row r="1037" spans="1:15" x14ac:dyDescent="0.35">
      <c r="A1037" s="216">
        <f t="shared" si="166"/>
        <v>131</v>
      </c>
      <c r="B1037" s="182" t="s">
        <v>442</v>
      </c>
      <c r="C1037" s="195">
        <f>димвенканали!C1037</f>
        <v>407.7</v>
      </c>
      <c r="D1037" s="195">
        <f>димвенканали!D1037</f>
        <v>0</v>
      </c>
      <c r="E1037" s="195">
        <f>димвенканали!E1037</f>
        <v>0</v>
      </c>
      <c r="F1037" s="195">
        <f t="shared" si="160"/>
        <v>407.7</v>
      </c>
      <c r="G1037" s="195">
        <v>96</v>
      </c>
      <c r="H1037" s="282">
        <v>96</v>
      </c>
      <c r="I1037" s="209">
        <f t="shared" si="162"/>
        <v>3.2000000000000001E-2</v>
      </c>
      <c r="J1037" s="209">
        <f t="shared" si="161"/>
        <v>137.00639999999999</v>
      </c>
      <c r="K1037" s="202">
        <f t="shared" si="163"/>
        <v>30.141407999999998</v>
      </c>
      <c r="L1037" s="202">
        <v>58.88</v>
      </c>
      <c r="M1037" s="202">
        <v>6.7263999999999999</v>
      </c>
      <c r="N1037" s="202">
        <f t="shared" si="164"/>
        <v>232.75420800000001</v>
      </c>
      <c r="O1037" s="217">
        <f t="shared" si="165"/>
        <v>0.57089577630610744</v>
      </c>
    </row>
    <row r="1038" spans="1:15" x14ac:dyDescent="0.35">
      <c r="A1038" s="216">
        <f t="shared" si="166"/>
        <v>132</v>
      </c>
      <c r="B1038" s="182" t="s">
        <v>443</v>
      </c>
      <c r="C1038" s="195">
        <f>димвенканали!C1038</f>
        <v>304.3</v>
      </c>
      <c r="D1038" s="195">
        <f>димвенканали!D1038</f>
        <v>0</v>
      </c>
      <c r="E1038" s="195">
        <f>димвенканали!E1038</f>
        <v>0</v>
      </c>
      <c r="F1038" s="195">
        <f t="shared" si="160"/>
        <v>304.3</v>
      </c>
      <c r="G1038" s="195">
        <v>87</v>
      </c>
      <c r="H1038" s="282">
        <v>87</v>
      </c>
      <c r="I1038" s="209">
        <f t="shared" si="162"/>
        <v>2.9000000000000001E-2</v>
      </c>
      <c r="J1038" s="209">
        <f t="shared" si="161"/>
        <v>124.16205000000001</v>
      </c>
      <c r="K1038" s="202">
        <f t="shared" si="163"/>
        <v>27.315651000000003</v>
      </c>
      <c r="L1038" s="202">
        <v>53.36</v>
      </c>
      <c r="M1038" s="202">
        <v>6.0958000000000006</v>
      </c>
      <c r="N1038" s="202">
        <f t="shared" si="164"/>
        <v>210.93350100000004</v>
      </c>
      <c r="O1038" s="217">
        <f t="shared" si="165"/>
        <v>0.6931761452513967</v>
      </c>
    </row>
    <row r="1039" spans="1:15" x14ac:dyDescent="0.35">
      <c r="A1039" s="216">
        <f t="shared" si="166"/>
        <v>133</v>
      </c>
      <c r="B1039" s="182" t="s">
        <v>444</v>
      </c>
      <c r="C1039" s="195">
        <f>димвенканали!C1039</f>
        <v>413.7</v>
      </c>
      <c r="D1039" s="195">
        <f>димвенканали!D1039</f>
        <v>0</v>
      </c>
      <c r="E1039" s="195">
        <f>димвенканали!E1039</f>
        <v>0</v>
      </c>
      <c r="F1039" s="195">
        <f t="shared" si="160"/>
        <v>413.7</v>
      </c>
      <c r="G1039" s="195">
        <v>70</v>
      </c>
      <c r="H1039" s="282">
        <v>70</v>
      </c>
      <c r="I1039" s="209">
        <f t="shared" si="162"/>
        <v>2.3333333333333334E-2</v>
      </c>
      <c r="J1039" s="209">
        <f t="shared" si="161"/>
        <v>99.900499999999994</v>
      </c>
      <c r="K1039" s="202">
        <f t="shared" si="163"/>
        <v>21.978109999999997</v>
      </c>
      <c r="L1039" s="202">
        <v>42.933333333333337</v>
      </c>
      <c r="M1039" s="202">
        <v>4.9046666666666665</v>
      </c>
      <c r="N1039" s="202">
        <f t="shared" si="164"/>
        <v>169.71660999999997</v>
      </c>
      <c r="O1039" s="217">
        <f t="shared" si="165"/>
        <v>0.41024077834179351</v>
      </c>
    </row>
    <row r="1040" spans="1:15" x14ac:dyDescent="0.35">
      <c r="A1040" s="216">
        <f t="shared" si="166"/>
        <v>134</v>
      </c>
      <c r="B1040" s="182" t="s">
        <v>445</v>
      </c>
      <c r="C1040" s="195">
        <f>димвенканали!C1040</f>
        <v>387.6</v>
      </c>
      <c r="D1040" s="195">
        <f>димвенканали!D1040</f>
        <v>0</v>
      </c>
      <c r="E1040" s="195">
        <f>димвенканали!E1040</f>
        <v>0</v>
      </c>
      <c r="F1040" s="195">
        <f t="shared" si="160"/>
        <v>387.6</v>
      </c>
      <c r="G1040" s="195">
        <v>79</v>
      </c>
      <c r="H1040" s="282">
        <v>79</v>
      </c>
      <c r="I1040" s="209">
        <f t="shared" si="162"/>
        <v>2.6333333333333334E-2</v>
      </c>
      <c r="J1040" s="209">
        <f t="shared" si="161"/>
        <v>112.74485</v>
      </c>
      <c r="K1040" s="202">
        <f t="shared" si="163"/>
        <v>24.803867</v>
      </c>
      <c r="L1040" s="202">
        <v>48.453333333333333</v>
      </c>
      <c r="M1040" s="202">
        <v>5.5352666666666659</v>
      </c>
      <c r="N1040" s="202">
        <f t="shared" si="164"/>
        <v>191.537317</v>
      </c>
      <c r="O1040" s="217">
        <f t="shared" si="165"/>
        <v>0.49416232456140347</v>
      </c>
    </row>
    <row r="1041" spans="1:15" x14ac:dyDescent="0.35">
      <c r="A1041" s="216">
        <f t="shared" si="166"/>
        <v>135</v>
      </c>
      <c r="B1041" s="182" t="s">
        <v>446</v>
      </c>
      <c r="C1041" s="195">
        <f>димвенканали!C1041</f>
        <v>189.8</v>
      </c>
      <c r="D1041" s="195">
        <f>димвенканали!D1041</f>
        <v>0</v>
      </c>
      <c r="E1041" s="195">
        <f>димвенканали!E1041</f>
        <v>0</v>
      </c>
      <c r="F1041" s="195">
        <f t="shared" si="160"/>
        <v>189.8</v>
      </c>
      <c r="G1041" s="195">
        <v>80</v>
      </c>
      <c r="H1041" s="282">
        <v>80</v>
      </c>
      <c r="I1041" s="209">
        <f t="shared" si="162"/>
        <v>2.6666666666666668E-2</v>
      </c>
      <c r="J1041" s="209">
        <f t="shared" si="161"/>
        <v>114.172</v>
      </c>
      <c r="K1041" s="202">
        <f t="shared" si="163"/>
        <v>25.117840000000001</v>
      </c>
      <c r="L1041" s="202">
        <v>49.06666666666667</v>
      </c>
      <c r="M1041" s="202">
        <v>5.6053333333333333</v>
      </c>
      <c r="N1041" s="202">
        <f t="shared" si="164"/>
        <v>193.96184</v>
      </c>
      <c r="O1041" s="217">
        <f t="shared" si="165"/>
        <v>1.0219275026343519</v>
      </c>
    </row>
    <row r="1042" spans="1:15" x14ac:dyDescent="0.35">
      <c r="A1042" s="216">
        <f t="shared" si="166"/>
        <v>136</v>
      </c>
      <c r="B1042" s="182" t="s">
        <v>447</v>
      </c>
      <c r="C1042" s="195">
        <f>димвенканали!C1042</f>
        <v>372.5</v>
      </c>
      <c r="D1042" s="195">
        <f>димвенканали!D1042</f>
        <v>0</v>
      </c>
      <c r="E1042" s="195">
        <f>димвенканали!E1042</f>
        <v>0</v>
      </c>
      <c r="F1042" s="195">
        <f t="shared" si="160"/>
        <v>372.5</v>
      </c>
      <c r="G1042" s="195">
        <v>69</v>
      </c>
      <c r="H1042" s="282">
        <v>69</v>
      </c>
      <c r="I1042" s="209">
        <f t="shared" si="162"/>
        <v>2.3E-2</v>
      </c>
      <c r="J1042" s="209">
        <f t="shared" si="161"/>
        <v>98.473349999999996</v>
      </c>
      <c r="K1042" s="202">
        <f t="shared" si="163"/>
        <v>21.664137</v>
      </c>
      <c r="L1042" s="202">
        <v>42.32</v>
      </c>
      <c r="M1042" s="202">
        <v>4.8346</v>
      </c>
      <c r="N1042" s="202">
        <f t="shared" si="164"/>
        <v>167.29208699999998</v>
      </c>
      <c r="O1042" s="217">
        <f t="shared" si="165"/>
        <v>0.44910627382550328</v>
      </c>
    </row>
    <row r="1043" spans="1:15" x14ac:dyDescent="0.35">
      <c r="A1043" s="216">
        <f t="shared" si="166"/>
        <v>137</v>
      </c>
      <c r="B1043" s="182" t="s">
        <v>448</v>
      </c>
      <c r="C1043" s="195">
        <f>димвенканали!C1043</f>
        <v>370.7</v>
      </c>
      <c r="D1043" s="195">
        <f>димвенканали!D1043</f>
        <v>0</v>
      </c>
      <c r="E1043" s="195">
        <f>димвенканали!E1043</f>
        <v>0</v>
      </c>
      <c r="F1043" s="195">
        <f t="shared" si="160"/>
        <v>370.7</v>
      </c>
      <c r="G1043" s="195">
        <v>78</v>
      </c>
      <c r="H1043" s="282">
        <v>78</v>
      </c>
      <c r="I1043" s="209">
        <f t="shared" si="162"/>
        <v>2.5999999999999999E-2</v>
      </c>
      <c r="J1043" s="209">
        <f t="shared" si="161"/>
        <v>111.31769999999999</v>
      </c>
      <c r="K1043" s="202">
        <f t="shared" si="163"/>
        <v>24.489893999999996</v>
      </c>
      <c r="L1043" s="202">
        <v>47.839999999999996</v>
      </c>
      <c r="M1043" s="202">
        <v>5.4652000000000003</v>
      </c>
      <c r="N1043" s="202">
        <f t="shared" si="164"/>
        <v>189.11279400000001</v>
      </c>
      <c r="O1043" s="217">
        <f t="shared" si="165"/>
        <v>0.51015050984623689</v>
      </c>
    </row>
    <row r="1044" spans="1:15" x14ac:dyDescent="0.35">
      <c r="A1044" s="216">
        <f t="shared" si="166"/>
        <v>138</v>
      </c>
      <c r="B1044" s="182" t="s">
        <v>449</v>
      </c>
      <c r="C1044" s="195">
        <f>димвенканали!C1044</f>
        <v>409.1</v>
      </c>
      <c r="D1044" s="195">
        <f>димвенканали!D1044</f>
        <v>0</v>
      </c>
      <c r="E1044" s="195">
        <f>димвенканали!E1044</f>
        <v>0</v>
      </c>
      <c r="F1044" s="195">
        <f t="shared" si="160"/>
        <v>409.1</v>
      </c>
      <c r="G1044" s="195">
        <v>63</v>
      </c>
      <c r="H1044" s="282">
        <v>63</v>
      </c>
      <c r="I1044" s="209">
        <f t="shared" si="162"/>
        <v>2.1000000000000001E-2</v>
      </c>
      <c r="J1044" s="209">
        <f t="shared" si="161"/>
        <v>89.910449999999997</v>
      </c>
      <c r="K1044" s="202">
        <f t="shared" si="163"/>
        <v>19.780298999999999</v>
      </c>
      <c r="L1044" s="202">
        <v>38.64</v>
      </c>
      <c r="M1044" s="202">
        <v>4.4142000000000001</v>
      </c>
      <c r="N1044" s="202">
        <f t="shared" si="164"/>
        <v>152.74494899999999</v>
      </c>
      <c r="O1044" s="217">
        <f t="shared" si="165"/>
        <v>0.37336824492789045</v>
      </c>
    </row>
    <row r="1045" spans="1:15" x14ac:dyDescent="0.35">
      <c r="A1045" s="216">
        <f t="shared" si="166"/>
        <v>139</v>
      </c>
      <c r="B1045" s="182" t="s">
        <v>450</v>
      </c>
      <c r="C1045" s="195">
        <f>димвенканали!C1045</f>
        <v>373.1</v>
      </c>
      <c r="D1045" s="195">
        <f>димвенканали!D1045</f>
        <v>0</v>
      </c>
      <c r="E1045" s="195">
        <f>димвенканали!E1045</f>
        <v>0</v>
      </c>
      <c r="F1045" s="195">
        <f t="shared" si="160"/>
        <v>373.1</v>
      </c>
      <c r="G1045" s="195">
        <v>79</v>
      </c>
      <c r="H1045" s="282">
        <v>79</v>
      </c>
      <c r="I1045" s="209">
        <f t="shared" si="162"/>
        <v>2.6333333333333334E-2</v>
      </c>
      <c r="J1045" s="209">
        <f t="shared" si="161"/>
        <v>112.74485</v>
      </c>
      <c r="K1045" s="202">
        <f t="shared" si="163"/>
        <v>24.803867</v>
      </c>
      <c r="L1045" s="202">
        <v>48.453333333333333</v>
      </c>
      <c r="M1045" s="202">
        <v>5.5352666666666659</v>
      </c>
      <c r="N1045" s="202">
        <f t="shared" si="164"/>
        <v>191.537317</v>
      </c>
      <c r="O1045" s="217">
        <f t="shared" si="165"/>
        <v>0.5133672393460198</v>
      </c>
    </row>
    <row r="1046" spans="1:15" x14ac:dyDescent="0.35">
      <c r="A1046" s="216">
        <f t="shared" si="166"/>
        <v>140</v>
      </c>
      <c r="B1046" s="182" t="s">
        <v>451</v>
      </c>
      <c r="C1046" s="195">
        <f>димвенканали!C1046</f>
        <v>374</v>
      </c>
      <c r="D1046" s="195">
        <f>димвенканали!D1046</f>
        <v>0</v>
      </c>
      <c r="E1046" s="195">
        <f>димвенканали!E1046</f>
        <v>0</v>
      </c>
      <c r="F1046" s="195">
        <f t="shared" si="160"/>
        <v>374</v>
      </c>
      <c r="G1046" s="195">
        <v>90</v>
      </c>
      <c r="H1046" s="282">
        <v>90</v>
      </c>
      <c r="I1046" s="209">
        <f t="shared" si="162"/>
        <v>0.03</v>
      </c>
      <c r="J1046" s="209">
        <f t="shared" si="161"/>
        <v>128.4435</v>
      </c>
      <c r="K1046" s="202">
        <f t="shared" si="163"/>
        <v>28.257570000000001</v>
      </c>
      <c r="L1046" s="202">
        <v>55.199999999999996</v>
      </c>
      <c r="M1046" s="202">
        <v>6.3059999999999992</v>
      </c>
      <c r="N1046" s="202">
        <f t="shared" si="164"/>
        <v>218.20707000000002</v>
      </c>
      <c r="O1046" s="217">
        <f t="shared" si="165"/>
        <v>0.58344136363636367</v>
      </c>
    </row>
    <row r="1047" spans="1:15" x14ac:dyDescent="0.35">
      <c r="A1047" s="216">
        <f t="shared" si="166"/>
        <v>141</v>
      </c>
      <c r="B1047" s="182" t="s">
        <v>452</v>
      </c>
      <c r="C1047" s="195">
        <f>димвенканали!C1047</f>
        <v>327.2</v>
      </c>
      <c r="D1047" s="195">
        <f>димвенканали!D1047</f>
        <v>0</v>
      </c>
      <c r="E1047" s="195">
        <f>димвенканали!E1047</f>
        <v>0</v>
      </c>
      <c r="F1047" s="195">
        <f t="shared" si="160"/>
        <v>327.2</v>
      </c>
      <c r="G1047" s="195">
        <v>89</v>
      </c>
      <c r="H1047" s="282">
        <v>89</v>
      </c>
      <c r="I1047" s="209">
        <f t="shared" si="162"/>
        <v>2.9666666666666668E-2</v>
      </c>
      <c r="J1047" s="209">
        <f t="shared" si="161"/>
        <v>127.01635</v>
      </c>
      <c r="K1047" s="202">
        <f t="shared" si="163"/>
        <v>27.943597</v>
      </c>
      <c r="L1047" s="202">
        <v>54.586666666666666</v>
      </c>
      <c r="M1047" s="202">
        <v>6.2359333333333336</v>
      </c>
      <c r="N1047" s="202">
        <f t="shared" si="164"/>
        <v>215.78254699999999</v>
      </c>
      <c r="O1047" s="217">
        <f t="shared" si="165"/>
        <v>0.65948211185819072</v>
      </c>
    </row>
    <row r="1048" spans="1:15" x14ac:dyDescent="0.35">
      <c r="A1048" s="216">
        <f t="shared" si="166"/>
        <v>142</v>
      </c>
      <c r="B1048" s="182" t="s">
        <v>453</v>
      </c>
      <c r="C1048" s="195">
        <f>димвенканали!C1048</f>
        <v>198.1</v>
      </c>
      <c r="D1048" s="195">
        <f>димвенканали!D1048</f>
        <v>0</v>
      </c>
      <c r="E1048" s="195">
        <f>димвенканали!E1048</f>
        <v>0</v>
      </c>
      <c r="F1048" s="195">
        <f t="shared" si="160"/>
        <v>198.1</v>
      </c>
      <c r="G1048" s="195">
        <v>80</v>
      </c>
      <c r="H1048" s="282">
        <v>80</v>
      </c>
      <c r="I1048" s="209">
        <f t="shared" si="162"/>
        <v>2.6666666666666668E-2</v>
      </c>
      <c r="J1048" s="209">
        <f t="shared" si="161"/>
        <v>114.172</v>
      </c>
      <c r="K1048" s="202">
        <f t="shared" si="163"/>
        <v>25.117840000000001</v>
      </c>
      <c r="L1048" s="202">
        <v>49.06666666666667</v>
      </c>
      <c r="M1048" s="202">
        <v>5.6053333333333333</v>
      </c>
      <c r="N1048" s="202">
        <f t="shared" si="164"/>
        <v>193.96184</v>
      </c>
      <c r="O1048" s="217">
        <f t="shared" si="165"/>
        <v>0.97911075214538112</v>
      </c>
    </row>
    <row r="1049" spans="1:15" x14ac:dyDescent="0.35">
      <c r="A1049" s="216">
        <f t="shared" si="166"/>
        <v>143</v>
      </c>
      <c r="B1049" s="182" t="s">
        <v>454</v>
      </c>
      <c r="C1049" s="195">
        <f>димвенканали!C1049</f>
        <v>308</v>
      </c>
      <c r="D1049" s="195">
        <f>димвенканали!D1049</f>
        <v>0</v>
      </c>
      <c r="E1049" s="195">
        <f>димвенканали!E1049</f>
        <v>0</v>
      </c>
      <c r="F1049" s="195">
        <f t="shared" si="160"/>
        <v>308</v>
      </c>
      <c r="G1049" s="195">
        <v>80</v>
      </c>
      <c r="H1049" s="282">
        <v>80</v>
      </c>
      <c r="I1049" s="209">
        <f t="shared" si="162"/>
        <v>2.6666666666666668E-2</v>
      </c>
      <c r="J1049" s="209">
        <f t="shared" si="161"/>
        <v>114.172</v>
      </c>
      <c r="K1049" s="202">
        <f t="shared" si="163"/>
        <v>25.117840000000001</v>
      </c>
      <c r="L1049" s="202">
        <v>49.06666666666667</v>
      </c>
      <c r="M1049" s="202">
        <v>5.6053333333333333</v>
      </c>
      <c r="N1049" s="202">
        <f t="shared" si="164"/>
        <v>193.96184</v>
      </c>
      <c r="O1049" s="217">
        <f t="shared" si="165"/>
        <v>0.62974623376623373</v>
      </c>
    </row>
    <row r="1050" spans="1:15" x14ac:dyDescent="0.35">
      <c r="A1050" s="216">
        <f t="shared" si="166"/>
        <v>144</v>
      </c>
      <c r="B1050" s="182" t="s">
        <v>455</v>
      </c>
      <c r="C1050" s="195">
        <f>димвенканали!C1050</f>
        <v>333.2</v>
      </c>
      <c r="D1050" s="195">
        <f>димвенканали!D1050</f>
        <v>0</v>
      </c>
      <c r="E1050" s="195">
        <f>димвенканали!E1050</f>
        <v>0</v>
      </c>
      <c r="F1050" s="195">
        <f t="shared" si="160"/>
        <v>333.2</v>
      </c>
      <c r="G1050" s="195">
        <v>70</v>
      </c>
      <c r="H1050" s="282">
        <v>70</v>
      </c>
      <c r="I1050" s="209">
        <f t="shared" si="162"/>
        <v>2.3333333333333334E-2</v>
      </c>
      <c r="J1050" s="209">
        <f t="shared" si="161"/>
        <v>99.900499999999994</v>
      </c>
      <c r="K1050" s="202">
        <f t="shared" si="163"/>
        <v>21.978109999999997</v>
      </c>
      <c r="L1050" s="202">
        <v>42.933333333333337</v>
      </c>
      <c r="M1050" s="202">
        <v>4.9046666666666665</v>
      </c>
      <c r="N1050" s="202">
        <f t="shared" si="164"/>
        <v>169.71660999999997</v>
      </c>
      <c r="O1050" s="217">
        <f t="shared" si="165"/>
        <v>0.50935357142857141</v>
      </c>
    </row>
    <row r="1051" spans="1:15" x14ac:dyDescent="0.35">
      <c r="A1051" s="216">
        <f t="shared" si="166"/>
        <v>145</v>
      </c>
      <c r="B1051" s="182" t="s">
        <v>456</v>
      </c>
      <c r="C1051" s="195">
        <f>димвенканали!C1051</f>
        <v>356.2</v>
      </c>
      <c r="D1051" s="195">
        <f>димвенканали!D1051</f>
        <v>0</v>
      </c>
      <c r="E1051" s="195">
        <f>димвенканали!E1051</f>
        <v>0</v>
      </c>
      <c r="F1051" s="195">
        <f t="shared" si="160"/>
        <v>356.2</v>
      </c>
      <c r="G1051" s="195">
        <v>65</v>
      </c>
      <c r="H1051" s="282">
        <v>65</v>
      </c>
      <c r="I1051" s="209">
        <f t="shared" si="162"/>
        <v>2.1666666666666667E-2</v>
      </c>
      <c r="J1051" s="209">
        <f t="shared" si="161"/>
        <v>92.764749999999992</v>
      </c>
      <c r="K1051" s="202">
        <f t="shared" si="163"/>
        <v>20.408244999999997</v>
      </c>
      <c r="L1051" s="202">
        <v>39.866666666666667</v>
      </c>
      <c r="M1051" s="202">
        <v>4.554333333333334</v>
      </c>
      <c r="N1051" s="202">
        <f t="shared" si="164"/>
        <v>157.59399500000001</v>
      </c>
      <c r="O1051" s="217">
        <f t="shared" si="165"/>
        <v>0.44243120437956207</v>
      </c>
    </row>
    <row r="1052" spans="1:15" x14ac:dyDescent="0.35">
      <c r="A1052" s="216">
        <f t="shared" si="166"/>
        <v>146</v>
      </c>
      <c r="B1052" s="182" t="s">
        <v>457</v>
      </c>
      <c r="C1052" s="195">
        <f>димвенканали!C1052</f>
        <v>339.8</v>
      </c>
      <c r="D1052" s="195">
        <f>димвенканали!D1052</f>
        <v>0</v>
      </c>
      <c r="E1052" s="195">
        <f>димвенканали!E1052</f>
        <v>0</v>
      </c>
      <c r="F1052" s="195">
        <f t="shared" si="160"/>
        <v>339.8</v>
      </c>
      <c r="G1052" s="195">
        <v>60</v>
      </c>
      <c r="H1052" s="282">
        <v>60</v>
      </c>
      <c r="I1052" s="209">
        <f t="shared" si="162"/>
        <v>0.02</v>
      </c>
      <c r="J1052" s="209">
        <f t="shared" si="161"/>
        <v>85.629000000000005</v>
      </c>
      <c r="K1052" s="202">
        <f t="shared" si="163"/>
        <v>18.838380000000001</v>
      </c>
      <c r="L1052" s="202">
        <v>36.800000000000004</v>
      </c>
      <c r="M1052" s="202">
        <v>4.2039999999999997</v>
      </c>
      <c r="N1052" s="202">
        <f t="shared" si="164"/>
        <v>145.47138000000001</v>
      </c>
      <c r="O1052" s="217">
        <f t="shared" si="165"/>
        <v>0.42810882872277811</v>
      </c>
    </row>
    <row r="1053" spans="1:15" x14ac:dyDescent="0.35">
      <c r="A1053" s="216">
        <f t="shared" si="166"/>
        <v>147</v>
      </c>
      <c r="B1053" s="182" t="s">
        <v>458</v>
      </c>
      <c r="C1053" s="195">
        <f>димвенканали!C1053</f>
        <v>392.1</v>
      </c>
      <c r="D1053" s="195">
        <f>димвенканали!D1053</f>
        <v>0</v>
      </c>
      <c r="E1053" s="195">
        <f>димвенканали!E1053</f>
        <v>0</v>
      </c>
      <c r="F1053" s="195">
        <f t="shared" si="160"/>
        <v>392.1</v>
      </c>
      <c r="G1053" s="195">
        <v>71</v>
      </c>
      <c r="H1053" s="282">
        <v>71</v>
      </c>
      <c r="I1053" s="209">
        <f t="shared" si="162"/>
        <v>2.3666666666666666E-2</v>
      </c>
      <c r="J1053" s="209">
        <f t="shared" si="161"/>
        <v>101.32764999999999</v>
      </c>
      <c r="K1053" s="202">
        <f t="shared" si="163"/>
        <v>22.292082999999998</v>
      </c>
      <c r="L1053" s="202">
        <v>43.546666666666667</v>
      </c>
      <c r="M1053" s="202">
        <v>4.974733333333333</v>
      </c>
      <c r="N1053" s="202">
        <f t="shared" si="164"/>
        <v>172.14113300000002</v>
      </c>
      <c r="O1053" s="217">
        <f t="shared" si="165"/>
        <v>0.43902354756439688</v>
      </c>
    </row>
    <row r="1054" spans="1:15" x14ac:dyDescent="0.35">
      <c r="A1054" s="216">
        <f t="shared" si="166"/>
        <v>148</v>
      </c>
      <c r="B1054" s="182" t="s">
        <v>459</v>
      </c>
      <c r="C1054" s="195">
        <f>димвенканали!C1054</f>
        <v>355.1</v>
      </c>
      <c r="D1054" s="195">
        <f>димвенканали!D1054</f>
        <v>0</v>
      </c>
      <c r="E1054" s="195">
        <f>димвенканали!E1054</f>
        <v>0</v>
      </c>
      <c r="F1054" s="195">
        <f t="shared" si="160"/>
        <v>355.1</v>
      </c>
      <c r="G1054" s="195">
        <v>39</v>
      </c>
      <c r="H1054" s="282">
        <v>39</v>
      </c>
      <c r="I1054" s="209">
        <f t="shared" si="162"/>
        <v>1.2999999999999999E-2</v>
      </c>
      <c r="J1054" s="209">
        <f t="shared" si="161"/>
        <v>55.658849999999994</v>
      </c>
      <c r="K1054" s="202">
        <f t="shared" si="163"/>
        <v>12.244946999999998</v>
      </c>
      <c r="L1054" s="202">
        <v>23.919999999999998</v>
      </c>
      <c r="M1054" s="202">
        <v>2.7326000000000001</v>
      </c>
      <c r="N1054" s="202">
        <f t="shared" si="164"/>
        <v>94.556397000000004</v>
      </c>
      <c r="O1054" s="217">
        <f t="shared" si="165"/>
        <v>0.26628103914390311</v>
      </c>
    </row>
    <row r="1055" spans="1:15" x14ac:dyDescent="0.35">
      <c r="A1055" s="216">
        <f t="shared" si="166"/>
        <v>149</v>
      </c>
      <c r="B1055" s="182" t="s">
        <v>460</v>
      </c>
      <c r="C1055" s="195">
        <f>димвенканали!C1055</f>
        <v>196.9</v>
      </c>
      <c r="D1055" s="195">
        <f>димвенканали!D1055</f>
        <v>0</v>
      </c>
      <c r="E1055" s="195">
        <f>димвенканали!E1055</f>
        <v>0</v>
      </c>
      <c r="F1055" s="195">
        <f t="shared" si="160"/>
        <v>196.9</v>
      </c>
      <c r="G1055" s="195">
        <v>40</v>
      </c>
      <c r="H1055" s="282">
        <v>40</v>
      </c>
      <c r="I1055" s="209">
        <f t="shared" si="162"/>
        <v>1.3333333333333334E-2</v>
      </c>
      <c r="J1055" s="209">
        <f t="shared" si="161"/>
        <v>57.085999999999999</v>
      </c>
      <c r="K1055" s="202">
        <f t="shared" si="163"/>
        <v>12.558920000000001</v>
      </c>
      <c r="L1055" s="202">
        <v>24.533333333333335</v>
      </c>
      <c r="M1055" s="202">
        <v>2.8026666666666666</v>
      </c>
      <c r="N1055" s="202">
        <f t="shared" si="164"/>
        <v>96.980919999999998</v>
      </c>
      <c r="O1055" s="217">
        <f t="shared" si="165"/>
        <v>0.49253895378364648</v>
      </c>
    </row>
    <row r="1056" spans="1:15" x14ac:dyDescent="0.35">
      <c r="A1056" s="216">
        <f t="shared" si="166"/>
        <v>150</v>
      </c>
      <c r="B1056" s="182" t="s">
        <v>461</v>
      </c>
      <c r="C1056" s="195">
        <f>димвенканали!C1056</f>
        <v>393.6</v>
      </c>
      <c r="D1056" s="195">
        <f>димвенканали!D1056</f>
        <v>0</v>
      </c>
      <c r="E1056" s="195">
        <f>димвенканали!E1056</f>
        <v>0</v>
      </c>
      <c r="F1056" s="195">
        <f t="shared" si="160"/>
        <v>393.6</v>
      </c>
      <c r="G1056" s="195">
        <v>45</v>
      </c>
      <c r="H1056" s="282">
        <v>45</v>
      </c>
      <c r="I1056" s="209">
        <f t="shared" si="162"/>
        <v>1.4999999999999999E-2</v>
      </c>
      <c r="J1056" s="209">
        <f t="shared" si="161"/>
        <v>64.22175</v>
      </c>
      <c r="K1056" s="202">
        <f t="shared" si="163"/>
        <v>14.128785000000001</v>
      </c>
      <c r="L1056" s="202">
        <v>27.599999999999998</v>
      </c>
      <c r="M1056" s="202">
        <v>3.1529999999999996</v>
      </c>
      <c r="N1056" s="202">
        <f t="shared" si="164"/>
        <v>109.10353500000001</v>
      </c>
      <c r="O1056" s="217">
        <f t="shared" si="165"/>
        <v>0.27719394054878049</v>
      </c>
    </row>
    <row r="1057" spans="1:15" x14ac:dyDescent="0.35">
      <c r="A1057" s="216">
        <f t="shared" si="166"/>
        <v>151</v>
      </c>
      <c r="B1057" s="182" t="s">
        <v>462</v>
      </c>
      <c r="C1057" s="195">
        <f>димвенканали!C1057</f>
        <v>352.2</v>
      </c>
      <c r="D1057" s="195">
        <f>димвенканали!D1057</f>
        <v>0</v>
      </c>
      <c r="E1057" s="195">
        <f>димвенканали!E1057</f>
        <v>0</v>
      </c>
      <c r="F1057" s="195">
        <f t="shared" si="160"/>
        <v>352.2</v>
      </c>
      <c r="G1057" s="195">
        <v>39</v>
      </c>
      <c r="H1057" s="282">
        <v>39</v>
      </c>
      <c r="I1057" s="209">
        <f t="shared" si="162"/>
        <v>1.2999999999999999E-2</v>
      </c>
      <c r="J1057" s="209">
        <f t="shared" si="161"/>
        <v>55.658849999999994</v>
      </c>
      <c r="K1057" s="202">
        <f t="shared" si="163"/>
        <v>12.244946999999998</v>
      </c>
      <c r="L1057" s="202">
        <v>23.919999999999998</v>
      </c>
      <c r="M1057" s="202">
        <v>2.7326000000000001</v>
      </c>
      <c r="N1057" s="202">
        <f t="shared" si="164"/>
        <v>94.556397000000004</v>
      </c>
      <c r="O1057" s="217">
        <f t="shared" si="165"/>
        <v>0.2684735860306644</v>
      </c>
    </row>
    <row r="1058" spans="1:15" x14ac:dyDescent="0.35">
      <c r="A1058" s="216">
        <f t="shared" si="166"/>
        <v>152</v>
      </c>
      <c r="B1058" s="182" t="s">
        <v>463</v>
      </c>
      <c r="C1058" s="195">
        <f>димвенканали!C1058</f>
        <v>361.1</v>
      </c>
      <c r="D1058" s="195">
        <f>димвенканали!D1058</f>
        <v>0</v>
      </c>
      <c r="E1058" s="195">
        <f>димвенканали!E1058</f>
        <v>0</v>
      </c>
      <c r="F1058" s="195">
        <f t="shared" si="160"/>
        <v>361.1</v>
      </c>
      <c r="G1058" s="195">
        <v>46</v>
      </c>
      <c r="H1058" s="282">
        <v>46</v>
      </c>
      <c r="I1058" s="209">
        <f t="shared" si="162"/>
        <v>1.5333333333333332E-2</v>
      </c>
      <c r="J1058" s="209">
        <f t="shared" si="161"/>
        <v>65.648899999999998</v>
      </c>
      <c r="K1058" s="202">
        <f t="shared" si="163"/>
        <v>14.442758</v>
      </c>
      <c r="L1058" s="202">
        <v>28.213333333333331</v>
      </c>
      <c r="M1058" s="202">
        <v>3.2230666666666661</v>
      </c>
      <c r="N1058" s="202">
        <f t="shared" si="164"/>
        <v>111.528058</v>
      </c>
      <c r="O1058" s="217">
        <f t="shared" si="165"/>
        <v>0.30885643312101907</v>
      </c>
    </row>
    <row r="1059" spans="1:15" x14ac:dyDescent="0.35">
      <c r="A1059" s="216">
        <f t="shared" si="166"/>
        <v>153</v>
      </c>
      <c r="B1059" s="182" t="s">
        <v>464</v>
      </c>
      <c r="C1059" s="195">
        <f>димвенканали!C1059</f>
        <v>370.4</v>
      </c>
      <c r="D1059" s="195">
        <f>димвенканали!D1059</f>
        <v>0</v>
      </c>
      <c r="E1059" s="195">
        <f>димвенканали!E1059</f>
        <v>0</v>
      </c>
      <c r="F1059" s="195">
        <f t="shared" si="160"/>
        <v>370.4</v>
      </c>
      <c r="G1059" s="195">
        <v>40</v>
      </c>
      <c r="H1059" s="282">
        <v>40</v>
      </c>
      <c r="I1059" s="209">
        <f t="shared" si="162"/>
        <v>1.3333333333333334E-2</v>
      </c>
      <c r="J1059" s="209">
        <f t="shared" si="161"/>
        <v>57.085999999999999</v>
      </c>
      <c r="K1059" s="202">
        <f t="shared" si="163"/>
        <v>12.558920000000001</v>
      </c>
      <c r="L1059" s="202">
        <v>24.533333333333335</v>
      </c>
      <c r="M1059" s="202">
        <v>2.8026666666666666</v>
      </c>
      <c r="N1059" s="202">
        <f t="shared" si="164"/>
        <v>96.980919999999998</v>
      </c>
      <c r="O1059" s="217">
        <f t="shared" si="165"/>
        <v>0.26182753779697626</v>
      </c>
    </row>
    <row r="1060" spans="1:15" x14ac:dyDescent="0.35">
      <c r="A1060" s="216">
        <f t="shared" si="166"/>
        <v>154</v>
      </c>
      <c r="B1060" s="182" t="s">
        <v>465</v>
      </c>
      <c r="C1060" s="195">
        <f>димвенканали!C1060</f>
        <v>419.9</v>
      </c>
      <c r="D1060" s="195">
        <f>димвенканали!D1060</f>
        <v>0</v>
      </c>
      <c r="E1060" s="195">
        <f>димвенканали!E1060</f>
        <v>0</v>
      </c>
      <c r="F1060" s="195">
        <f t="shared" si="160"/>
        <v>419.9</v>
      </c>
      <c r="G1060" s="195">
        <v>71</v>
      </c>
      <c r="H1060" s="282">
        <v>71</v>
      </c>
      <c r="I1060" s="209">
        <f t="shared" si="162"/>
        <v>2.3666666666666666E-2</v>
      </c>
      <c r="J1060" s="209">
        <f t="shared" si="161"/>
        <v>101.32764999999999</v>
      </c>
      <c r="K1060" s="202">
        <f t="shared" si="163"/>
        <v>22.292082999999998</v>
      </c>
      <c r="L1060" s="202">
        <v>43.546666666666667</v>
      </c>
      <c r="M1060" s="202">
        <v>4.974733333333333</v>
      </c>
      <c r="N1060" s="202">
        <f t="shared" si="164"/>
        <v>172.14113300000002</v>
      </c>
      <c r="O1060" s="217">
        <f t="shared" si="165"/>
        <v>0.40995744939271261</v>
      </c>
    </row>
    <row r="1061" spans="1:15" x14ac:dyDescent="0.35">
      <c r="A1061" s="216">
        <f t="shared" si="166"/>
        <v>155</v>
      </c>
      <c r="B1061" s="182" t="s">
        <v>466</v>
      </c>
      <c r="C1061" s="195">
        <f>димвенканали!C1061</f>
        <v>551.79999999999995</v>
      </c>
      <c r="D1061" s="195">
        <f>димвенканали!D1061</f>
        <v>0</v>
      </c>
      <c r="E1061" s="195">
        <f>димвенканали!E1061</f>
        <v>0</v>
      </c>
      <c r="F1061" s="195">
        <f t="shared" ref="F1061:F1103" si="167">C1061+D1061+E1061</f>
        <v>551.79999999999995</v>
      </c>
      <c r="G1061" s="195">
        <v>150</v>
      </c>
      <c r="H1061" s="282">
        <v>150</v>
      </c>
      <c r="I1061" s="209">
        <f t="shared" si="162"/>
        <v>0.05</v>
      </c>
      <c r="J1061" s="209">
        <f t="shared" si="161"/>
        <v>214.07249999999999</v>
      </c>
      <c r="K1061" s="202">
        <f t="shared" si="163"/>
        <v>47.095949999999995</v>
      </c>
      <c r="L1061" s="202">
        <v>92</v>
      </c>
      <c r="M1061" s="202">
        <v>10.51</v>
      </c>
      <c r="N1061" s="202">
        <f t="shared" si="164"/>
        <v>363.67845</v>
      </c>
      <c r="O1061" s="217">
        <f t="shared" si="165"/>
        <v>0.65907656759695543</v>
      </c>
    </row>
    <row r="1062" spans="1:15" x14ac:dyDescent="0.35">
      <c r="A1062" s="216">
        <f t="shared" si="166"/>
        <v>156</v>
      </c>
      <c r="B1062" s="182" t="s">
        <v>467</v>
      </c>
      <c r="C1062" s="195">
        <f>димвенканали!C1062</f>
        <v>551.20000000000005</v>
      </c>
      <c r="D1062" s="195">
        <f>димвенканали!D1062</f>
        <v>0</v>
      </c>
      <c r="E1062" s="195">
        <f>димвенканали!E1062</f>
        <v>0</v>
      </c>
      <c r="F1062" s="195">
        <f t="shared" si="167"/>
        <v>551.20000000000005</v>
      </c>
      <c r="G1062" s="195">
        <v>150</v>
      </c>
      <c r="H1062" s="282">
        <v>150</v>
      </c>
      <c r="I1062" s="209">
        <f t="shared" si="162"/>
        <v>0.05</v>
      </c>
      <c r="J1062" s="209">
        <f t="shared" si="161"/>
        <v>214.07249999999999</v>
      </c>
      <c r="K1062" s="202">
        <f t="shared" si="163"/>
        <v>47.095949999999995</v>
      </c>
      <c r="L1062" s="202">
        <v>92</v>
      </c>
      <c r="M1062" s="202">
        <v>10.51</v>
      </c>
      <c r="N1062" s="202">
        <f t="shared" si="164"/>
        <v>363.67845</v>
      </c>
      <c r="O1062" s="217">
        <f t="shared" si="165"/>
        <v>0.6597939949201741</v>
      </c>
    </row>
    <row r="1063" spans="1:15" x14ac:dyDescent="0.35">
      <c r="A1063" s="216">
        <f t="shared" si="166"/>
        <v>157</v>
      </c>
      <c r="B1063" s="182" t="s">
        <v>468</v>
      </c>
      <c r="C1063" s="195">
        <f>димвенканали!C1063</f>
        <v>317.2</v>
      </c>
      <c r="D1063" s="195">
        <f>димвенканали!D1063</f>
        <v>0</v>
      </c>
      <c r="E1063" s="195">
        <f>димвенканали!E1063</f>
        <v>0</v>
      </c>
      <c r="F1063" s="195">
        <f t="shared" si="167"/>
        <v>317.2</v>
      </c>
      <c r="G1063" s="195">
        <v>115</v>
      </c>
      <c r="H1063" s="282">
        <v>115</v>
      </c>
      <c r="I1063" s="209">
        <f t="shared" si="162"/>
        <v>3.833333333333333E-2</v>
      </c>
      <c r="J1063" s="209">
        <f t="shared" si="161"/>
        <v>164.12224999999998</v>
      </c>
      <c r="K1063" s="202">
        <f t="shared" si="163"/>
        <v>36.106894999999994</v>
      </c>
      <c r="L1063" s="202">
        <v>70.533333333333331</v>
      </c>
      <c r="M1063" s="202">
        <v>8.0576666666666661</v>
      </c>
      <c r="N1063" s="202">
        <f t="shared" si="164"/>
        <v>278.82014499999997</v>
      </c>
      <c r="O1063" s="217">
        <f t="shared" si="165"/>
        <v>0.87900424022698609</v>
      </c>
    </row>
    <row r="1064" spans="1:15" x14ac:dyDescent="0.35">
      <c r="A1064" s="216">
        <f t="shared" si="166"/>
        <v>158</v>
      </c>
      <c r="B1064" s="182" t="s">
        <v>469</v>
      </c>
      <c r="C1064" s="195">
        <f>димвенканали!C1064</f>
        <v>554.52</v>
      </c>
      <c r="D1064" s="195">
        <f>димвенканали!D1064</f>
        <v>0</v>
      </c>
      <c r="E1064" s="195">
        <f>димвенканали!E1064</f>
        <v>0</v>
      </c>
      <c r="F1064" s="195">
        <f t="shared" si="167"/>
        <v>554.52</v>
      </c>
      <c r="G1064" s="195">
        <v>150</v>
      </c>
      <c r="H1064" s="282">
        <v>150</v>
      </c>
      <c r="I1064" s="209">
        <f t="shared" si="162"/>
        <v>0.05</v>
      </c>
      <c r="J1064" s="209">
        <f t="shared" si="161"/>
        <v>214.07249999999999</v>
      </c>
      <c r="K1064" s="202">
        <f t="shared" si="163"/>
        <v>47.095949999999995</v>
      </c>
      <c r="L1064" s="202">
        <v>92</v>
      </c>
      <c r="M1064" s="202">
        <v>10.51</v>
      </c>
      <c r="N1064" s="202">
        <f t="shared" si="164"/>
        <v>363.67845</v>
      </c>
      <c r="O1064" s="217">
        <f t="shared" si="165"/>
        <v>0.65584370266176151</v>
      </c>
    </row>
    <row r="1065" spans="1:15" x14ac:dyDescent="0.35">
      <c r="A1065" s="216">
        <f t="shared" si="166"/>
        <v>159</v>
      </c>
      <c r="B1065" s="182" t="s">
        <v>470</v>
      </c>
      <c r="C1065" s="195">
        <f>димвенканали!C1065</f>
        <v>315</v>
      </c>
      <c r="D1065" s="195">
        <f>димвенканали!D1065</f>
        <v>0</v>
      </c>
      <c r="E1065" s="195">
        <f>димвенканали!E1065</f>
        <v>0</v>
      </c>
      <c r="F1065" s="195">
        <f t="shared" si="167"/>
        <v>315</v>
      </c>
      <c r="G1065" s="195">
        <v>120</v>
      </c>
      <c r="H1065" s="282">
        <v>120</v>
      </c>
      <c r="I1065" s="209">
        <f t="shared" si="162"/>
        <v>0.04</v>
      </c>
      <c r="J1065" s="209">
        <f t="shared" si="161"/>
        <v>171.25800000000001</v>
      </c>
      <c r="K1065" s="202">
        <f t="shared" si="163"/>
        <v>37.676760000000002</v>
      </c>
      <c r="L1065" s="202">
        <v>73.600000000000009</v>
      </c>
      <c r="M1065" s="202">
        <v>8.4079999999999995</v>
      </c>
      <c r="N1065" s="202">
        <f t="shared" si="164"/>
        <v>290.94276000000002</v>
      </c>
      <c r="O1065" s="217">
        <f t="shared" si="165"/>
        <v>0.92362780952380963</v>
      </c>
    </row>
    <row r="1066" spans="1:15" x14ac:dyDescent="0.35">
      <c r="A1066" s="216">
        <f t="shared" si="166"/>
        <v>160</v>
      </c>
      <c r="B1066" s="182" t="s">
        <v>471</v>
      </c>
      <c r="C1066" s="195">
        <f>димвенканали!C1066</f>
        <v>930.4</v>
      </c>
      <c r="D1066" s="195">
        <f>димвенканали!D1066</f>
        <v>0</v>
      </c>
      <c r="E1066" s="195">
        <f>димвенканали!E1066</f>
        <v>0</v>
      </c>
      <c r="F1066" s="195">
        <f t="shared" si="167"/>
        <v>930.4</v>
      </c>
      <c r="G1066" s="195">
        <v>106</v>
      </c>
      <c r="H1066" s="282">
        <v>106</v>
      </c>
      <c r="I1066" s="209">
        <f t="shared" si="162"/>
        <v>3.5333333333333335E-2</v>
      </c>
      <c r="J1066" s="209">
        <f t="shared" si="161"/>
        <v>151.27789999999999</v>
      </c>
      <c r="K1066" s="202">
        <f t="shared" si="163"/>
        <v>33.281137999999999</v>
      </c>
      <c r="L1066" s="202">
        <v>65.013333333333335</v>
      </c>
      <c r="M1066" s="202">
        <v>7.4270666666666667</v>
      </c>
      <c r="N1066" s="202">
        <f t="shared" si="164"/>
        <v>256.999438</v>
      </c>
      <c r="O1066" s="217">
        <f t="shared" si="165"/>
        <v>0.27622467540842649</v>
      </c>
    </row>
    <row r="1067" spans="1:15" x14ac:dyDescent="0.35">
      <c r="A1067" s="216">
        <f t="shared" si="166"/>
        <v>161</v>
      </c>
      <c r="B1067" s="182" t="s">
        <v>472</v>
      </c>
      <c r="C1067" s="195">
        <f>димвенканали!C1067</f>
        <v>4196.8</v>
      </c>
      <c r="D1067" s="195">
        <f>димвенканали!D1067</f>
        <v>0</v>
      </c>
      <c r="E1067" s="195">
        <f>димвенканали!E1067</f>
        <v>40.200000000000003</v>
      </c>
      <c r="F1067" s="195">
        <f t="shared" si="167"/>
        <v>4237</v>
      </c>
      <c r="G1067" s="195">
        <v>1834</v>
      </c>
      <c r="H1067" s="282">
        <v>1834</v>
      </c>
      <c r="I1067" s="209">
        <f t="shared" si="162"/>
        <v>0.61133333333333328</v>
      </c>
      <c r="J1067" s="209">
        <f t="shared" si="161"/>
        <v>2617.3930999999998</v>
      </c>
      <c r="K1067" s="202">
        <f t="shared" si="163"/>
        <v>575.82648199999994</v>
      </c>
      <c r="L1067" s="202">
        <v>1124.8533333333332</v>
      </c>
      <c r="M1067" s="202">
        <v>128.50226666666666</v>
      </c>
      <c r="N1067" s="202">
        <f t="shared" si="164"/>
        <v>4446.5751819999996</v>
      </c>
      <c r="O1067" s="217">
        <f t="shared" si="165"/>
        <v>1.049463106443238</v>
      </c>
    </row>
    <row r="1068" spans="1:15" x14ac:dyDescent="0.35">
      <c r="A1068" s="216">
        <f t="shared" si="166"/>
        <v>162</v>
      </c>
      <c r="B1068" s="182" t="s">
        <v>473</v>
      </c>
      <c r="C1068" s="195">
        <f>димвенканали!C1068</f>
        <v>313.39999999999998</v>
      </c>
      <c r="D1068" s="195">
        <f>димвенканали!D1068</f>
        <v>0</v>
      </c>
      <c r="E1068" s="195">
        <f>димвенканали!E1068</f>
        <v>0</v>
      </c>
      <c r="F1068" s="195">
        <f t="shared" si="167"/>
        <v>313.39999999999998</v>
      </c>
      <c r="G1068" s="195">
        <v>123</v>
      </c>
      <c r="H1068" s="282">
        <v>123</v>
      </c>
      <c r="I1068" s="209">
        <f t="shared" si="162"/>
        <v>4.1000000000000002E-2</v>
      </c>
      <c r="J1068" s="209">
        <f t="shared" si="161"/>
        <v>175.53944999999999</v>
      </c>
      <c r="K1068" s="202">
        <f t="shared" si="163"/>
        <v>38.618679</v>
      </c>
      <c r="L1068" s="202">
        <v>75.44</v>
      </c>
      <c r="M1068" s="202">
        <v>8.6181999999999999</v>
      </c>
      <c r="N1068" s="202">
        <f t="shared" si="164"/>
        <v>298.21632899999997</v>
      </c>
      <c r="O1068" s="217">
        <f t="shared" si="165"/>
        <v>0.95155178366305038</v>
      </c>
    </row>
    <row r="1069" spans="1:15" x14ac:dyDescent="0.35">
      <c r="A1069" s="216">
        <f t="shared" si="166"/>
        <v>163</v>
      </c>
      <c r="B1069" s="182" t="s">
        <v>474</v>
      </c>
      <c r="C1069" s="195">
        <f>димвенканали!C1069</f>
        <v>311</v>
      </c>
      <c r="D1069" s="195">
        <f>димвенканали!D1069</f>
        <v>0</v>
      </c>
      <c r="E1069" s="195">
        <f>димвенканали!E1069</f>
        <v>0</v>
      </c>
      <c r="F1069" s="195">
        <f t="shared" si="167"/>
        <v>311</v>
      </c>
      <c r="G1069" s="195">
        <v>125</v>
      </c>
      <c r="H1069" s="282">
        <v>125</v>
      </c>
      <c r="I1069" s="209">
        <f t="shared" si="162"/>
        <v>4.1666666666666664E-2</v>
      </c>
      <c r="J1069" s="209">
        <f t="shared" si="161"/>
        <v>178.39374999999998</v>
      </c>
      <c r="K1069" s="202">
        <f t="shared" si="163"/>
        <v>39.246624999999995</v>
      </c>
      <c r="L1069" s="202">
        <v>76.666666666666657</v>
      </c>
      <c r="M1069" s="202">
        <v>8.7583333333333329</v>
      </c>
      <c r="N1069" s="202">
        <f t="shared" si="164"/>
        <v>303.06537499999996</v>
      </c>
      <c r="O1069" s="217">
        <f t="shared" si="165"/>
        <v>0.97448673633440497</v>
      </c>
    </row>
    <row r="1070" spans="1:15" x14ac:dyDescent="0.35">
      <c r="A1070" s="216">
        <f t="shared" si="166"/>
        <v>164</v>
      </c>
      <c r="B1070" s="182" t="s">
        <v>475</v>
      </c>
      <c r="C1070" s="195">
        <f>димвенканали!C1070</f>
        <v>302.3</v>
      </c>
      <c r="D1070" s="195">
        <f>димвенканали!D1070</f>
        <v>0</v>
      </c>
      <c r="E1070" s="195">
        <f>димвенканали!E1070</f>
        <v>0</v>
      </c>
      <c r="F1070" s="195">
        <f t="shared" si="167"/>
        <v>302.3</v>
      </c>
      <c r="G1070" s="195">
        <v>160</v>
      </c>
      <c r="H1070" s="282">
        <v>160</v>
      </c>
      <c r="I1070" s="209">
        <f t="shared" si="162"/>
        <v>5.3333333333333337E-2</v>
      </c>
      <c r="J1070" s="209">
        <f t="shared" si="161"/>
        <v>228.34399999999999</v>
      </c>
      <c r="K1070" s="202">
        <f t="shared" si="163"/>
        <v>50.235680000000002</v>
      </c>
      <c r="L1070" s="202">
        <v>98.13333333333334</v>
      </c>
      <c r="M1070" s="202">
        <v>11.210666666666667</v>
      </c>
      <c r="N1070" s="202">
        <f t="shared" si="164"/>
        <v>387.92367999999999</v>
      </c>
      <c r="O1070" s="217">
        <f t="shared" si="165"/>
        <v>1.2832407542176645</v>
      </c>
    </row>
    <row r="1071" spans="1:15" x14ac:dyDescent="0.35">
      <c r="A1071" s="216">
        <f t="shared" si="166"/>
        <v>165</v>
      </c>
      <c r="B1071" s="182" t="s">
        <v>476</v>
      </c>
      <c r="C1071" s="195">
        <f>димвенканали!C1071</f>
        <v>314.10000000000002</v>
      </c>
      <c r="D1071" s="195">
        <f>димвенканали!D1071</f>
        <v>0</v>
      </c>
      <c r="E1071" s="195">
        <f>димвенканали!E1071</f>
        <v>0</v>
      </c>
      <c r="F1071" s="195">
        <f t="shared" si="167"/>
        <v>314.10000000000002</v>
      </c>
      <c r="G1071" s="195">
        <v>170</v>
      </c>
      <c r="H1071" s="282">
        <v>170</v>
      </c>
      <c r="I1071" s="209">
        <f t="shared" si="162"/>
        <v>5.6666666666666664E-2</v>
      </c>
      <c r="J1071" s="209">
        <f t="shared" si="161"/>
        <v>242.61549999999997</v>
      </c>
      <c r="K1071" s="202">
        <f t="shared" si="163"/>
        <v>53.375409999999995</v>
      </c>
      <c r="L1071" s="202">
        <v>104.26666666666667</v>
      </c>
      <c r="M1071" s="202">
        <v>11.911333333333332</v>
      </c>
      <c r="N1071" s="202">
        <f t="shared" si="164"/>
        <v>412.16890999999998</v>
      </c>
      <c r="O1071" s="217">
        <f t="shared" si="165"/>
        <v>1.3122219356892708</v>
      </c>
    </row>
    <row r="1072" spans="1:15" x14ac:dyDescent="0.35">
      <c r="A1072" s="216">
        <f t="shared" si="166"/>
        <v>166</v>
      </c>
      <c r="B1072" s="182" t="s">
        <v>477</v>
      </c>
      <c r="C1072" s="195">
        <f>димвенканали!C1072</f>
        <v>280.5</v>
      </c>
      <c r="D1072" s="195">
        <f>димвенканали!D1072</f>
        <v>0</v>
      </c>
      <c r="E1072" s="195">
        <f>димвенканали!E1072</f>
        <v>36.6</v>
      </c>
      <c r="F1072" s="195">
        <f t="shared" si="167"/>
        <v>317.10000000000002</v>
      </c>
      <c r="G1072" s="195">
        <v>130</v>
      </c>
      <c r="H1072" s="282">
        <v>130</v>
      </c>
      <c r="I1072" s="209">
        <f t="shared" si="162"/>
        <v>4.3333333333333335E-2</v>
      </c>
      <c r="J1072" s="209">
        <f t="shared" si="161"/>
        <v>185.52949999999998</v>
      </c>
      <c r="K1072" s="202">
        <f t="shared" si="163"/>
        <v>40.816489999999995</v>
      </c>
      <c r="L1072" s="202">
        <v>79.733333333333334</v>
      </c>
      <c r="M1072" s="202">
        <v>9.108666666666668</v>
      </c>
      <c r="N1072" s="202">
        <f t="shared" si="164"/>
        <v>315.18799000000001</v>
      </c>
      <c r="O1072" s="217">
        <f t="shared" si="165"/>
        <v>0.9939703248186692</v>
      </c>
    </row>
    <row r="1073" spans="1:15" x14ac:dyDescent="0.35">
      <c r="A1073" s="216">
        <f t="shared" si="166"/>
        <v>167</v>
      </c>
      <c r="B1073" s="182" t="s">
        <v>478</v>
      </c>
      <c r="C1073" s="195">
        <f>димвенканали!C1073</f>
        <v>126.9</v>
      </c>
      <c r="D1073" s="195">
        <f>димвенканали!D1073</f>
        <v>0</v>
      </c>
      <c r="E1073" s="195">
        <f>димвенканали!E1073</f>
        <v>0</v>
      </c>
      <c r="F1073" s="195">
        <f t="shared" si="167"/>
        <v>126.9</v>
      </c>
      <c r="G1073" s="195">
        <v>30</v>
      </c>
      <c r="H1073" s="282">
        <v>30</v>
      </c>
      <c r="I1073" s="209">
        <f t="shared" si="162"/>
        <v>0.01</v>
      </c>
      <c r="J1073" s="209">
        <f t="shared" si="161"/>
        <v>42.814500000000002</v>
      </c>
      <c r="K1073" s="202">
        <f t="shared" si="163"/>
        <v>9.4191900000000004</v>
      </c>
      <c r="L1073" s="202">
        <v>18.400000000000002</v>
      </c>
      <c r="M1073" s="202">
        <v>2.1019999999999999</v>
      </c>
      <c r="N1073" s="202">
        <f t="shared" si="164"/>
        <v>72.735690000000005</v>
      </c>
      <c r="O1073" s="217">
        <f t="shared" si="165"/>
        <v>0.57317328605200946</v>
      </c>
    </row>
    <row r="1074" spans="1:15" x14ac:dyDescent="0.35">
      <c r="A1074" s="216">
        <f t="shared" si="166"/>
        <v>168</v>
      </c>
      <c r="B1074" s="182" t="s">
        <v>479</v>
      </c>
      <c r="C1074" s="195">
        <f>димвенканали!C1074</f>
        <v>137</v>
      </c>
      <c r="D1074" s="195">
        <f>димвенканали!D1074</f>
        <v>0</v>
      </c>
      <c r="E1074" s="195">
        <f>димвенканали!E1074</f>
        <v>0</v>
      </c>
      <c r="F1074" s="195">
        <f t="shared" si="167"/>
        <v>137</v>
      </c>
      <c r="G1074" s="195">
        <v>36</v>
      </c>
      <c r="H1074" s="282">
        <v>36</v>
      </c>
      <c r="I1074" s="209">
        <f t="shared" si="162"/>
        <v>1.2E-2</v>
      </c>
      <c r="J1074" s="209">
        <f t="shared" si="161"/>
        <v>51.377400000000002</v>
      </c>
      <c r="K1074" s="202">
        <f t="shared" si="163"/>
        <v>11.303028000000001</v>
      </c>
      <c r="L1074" s="202">
        <v>22.080000000000002</v>
      </c>
      <c r="M1074" s="202">
        <v>2.5224000000000002</v>
      </c>
      <c r="N1074" s="202">
        <f t="shared" si="164"/>
        <v>87.282828000000009</v>
      </c>
      <c r="O1074" s="217">
        <f t="shared" si="165"/>
        <v>0.63710093430656944</v>
      </c>
    </row>
    <row r="1075" spans="1:15" x14ac:dyDescent="0.35">
      <c r="A1075" s="216">
        <f t="shared" si="166"/>
        <v>169</v>
      </c>
      <c r="B1075" s="182" t="s">
        <v>480</v>
      </c>
      <c r="C1075" s="195">
        <f>димвенканали!C1075</f>
        <v>135.30000000000001</v>
      </c>
      <c r="D1075" s="195">
        <f>димвенканали!D1075</f>
        <v>0</v>
      </c>
      <c r="E1075" s="195">
        <f>димвенканали!E1075</f>
        <v>0</v>
      </c>
      <c r="F1075" s="195">
        <f t="shared" si="167"/>
        <v>135.30000000000001</v>
      </c>
      <c r="G1075" s="195">
        <v>56</v>
      </c>
      <c r="H1075" s="282">
        <v>56</v>
      </c>
      <c r="I1075" s="209">
        <f t="shared" si="162"/>
        <v>1.8666666666666668E-2</v>
      </c>
      <c r="J1075" s="209">
        <f t="shared" si="161"/>
        <v>79.920400000000001</v>
      </c>
      <c r="K1075" s="202">
        <f t="shared" si="163"/>
        <v>17.582488000000001</v>
      </c>
      <c r="L1075" s="202">
        <v>34.346666666666671</v>
      </c>
      <c r="M1075" s="202">
        <v>3.9237333333333337</v>
      </c>
      <c r="N1075" s="202">
        <f t="shared" si="164"/>
        <v>135.77328800000001</v>
      </c>
      <c r="O1075" s="217">
        <f t="shared" si="165"/>
        <v>1.0034980635624537</v>
      </c>
    </row>
    <row r="1076" spans="1:15" x14ac:dyDescent="0.35">
      <c r="A1076" s="216">
        <f t="shared" si="166"/>
        <v>170</v>
      </c>
      <c r="B1076" s="182" t="s">
        <v>481</v>
      </c>
      <c r="C1076" s="195">
        <f>димвенканали!C1076</f>
        <v>149.19999999999999</v>
      </c>
      <c r="D1076" s="195">
        <f>димвенканали!D1076</f>
        <v>0</v>
      </c>
      <c r="E1076" s="195">
        <f>димвенканали!E1076</f>
        <v>0</v>
      </c>
      <c r="F1076" s="195">
        <f t="shared" si="167"/>
        <v>149.19999999999999</v>
      </c>
      <c r="G1076" s="195">
        <v>76</v>
      </c>
      <c r="H1076" s="282">
        <v>76</v>
      </c>
      <c r="I1076" s="209">
        <f t="shared" si="162"/>
        <v>2.5333333333333333E-2</v>
      </c>
      <c r="J1076" s="209">
        <f t="shared" ref="J1076:J1114" si="168">I1076*$J$2</f>
        <v>108.46339999999999</v>
      </c>
      <c r="K1076" s="202">
        <f t="shared" si="163"/>
        <v>23.861947999999998</v>
      </c>
      <c r="L1076" s="202">
        <v>46.61333333333333</v>
      </c>
      <c r="M1076" s="202">
        <v>5.3250666666666664</v>
      </c>
      <c r="N1076" s="202">
        <f t="shared" si="164"/>
        <v>184.26374799999996</v>
      </c>
      <c r="O1076" s="217">
        <f t="shared" si="165"/>
        <v>1.2350117158176943</v>
      </c>
    </row>
    <row r="1077" spans="1:15" x14ac:dyDescent="0.35">
      <c r="A1077" s="216">
        <f t="shared" si="166"/>
        <v>171</v>
      </c>
      <c r="B1077" s="182" t="s">
        <v>482</v>
      </c>
      <c r="C1077" s="195">
        <f>димвенканали!C1077</f>
        <v>378.9</v>
      </c>
      <c r="D1077" s="195">
        <f>димвенканали!D1077</f>
        <v>0</v>
      </c>
      <c r="E1077" s="195">
        <f>димвенканали!E1077</f>
        <v>0</v>
      </c>
      <c r="F1077" s="195">
        <f t="shared" si="167"/>
        <v>378.9</v>
      </c>
      <c r="G1077" s="195">
        <v>110</v>
      </c>
      <c r="H1077" s="282">
        <v>110</v>
      </c>
      <c r="I1077" s="209">
        <f t="shared" si="162"/>
        <v>3.6666666666666667E-2</v>
      </c>
      <c r="J1077" s="209">
        <f t="shared" si="168"/>
        <v>156.98650000000001</v>
      </c>
      <c r="K1077" s="202">
        <f t="shared" si="163"/>
        <v>34.537030000000001</v>
      </c>
      <c r="L1077" s="202">
        <v>67.466666666666669</v>
      </c>
      <c r="M1077" s="202">
        <v>7.7073333333333327</v>
      </c>
      <c r="N1077" s="202">
        <f t="shared" si="164"/>
        <v>266.69752999999997</v>
      </c>
      <c r="O1077" s="217">
        <f t="shared" si="165"/>
        <v>0.70387313275270513</v>
      </c>
    </row>
    <row r="1078" spans="1:15" x14ac:dyDescent="0.35">
      <c r="A1078" s="216">
        <f t="shared" si="166"/>
        <v>172</v>
      </c>
      <c r="B1078" s="182" t="s">
        <v>483</v>
      </c>
      <c r="C1078" s="195">
        <f>димвенканали!C1078</f>
        <v>4354.66</v>
      </c>
      <c r="D1078" s="195">
        <f>димвенканали!D1078</f>
        <v>83.5</v>
      </c>
      <c r="E1078" s="195">
        <f>димвенканали!E1078</f>
        <v>0</v>
      </c>
      <c r="F1078" s="195">
        <f t="shared" si="167"/>
        <v>4438.16</v>
      </c>
      <c r="G1078" s="195">
        <v>2200</v>
      </c>
      <c r="H1078" s="282">
        <v>2200</v>
      </c>
      <c r="I1078" s="209">
        <f t="shared" si="162"/>
        <v>0.73333333333333328</v>
      </c>
      <c r="J1078" s="209">
        <f t="shared" si="168"/>
        <v>3139.7299999999996</v>
      </c>
      <c r="K1078" s="202">
        <f t="shared" si="163"/>
        <v>690.74059999999986</v>
      </c>
      <c r="L1078" s="202">
        <v>1349.3333333333333</v>
      </c>
      <c r="M1078" s="202">
        <v>154.14666666666665</v>
      </c>
      <c r="N1078" s="202">
        <f t="shared" si="164"/>
        <v>5333.9505999999992</v>
      </c>
      <c r="O1078" s="217">
        <f t="shared" si="165"/>
        <v>1.2018382843340483</v>
      </c>
    </row>
    <row r="1079" spans="1:15" x14ac:dyDescent="0.35">
      <c r="A1079" s="216">
        <f t="shared" si="166"/>
        <v>173</v>
      </c>
      <c r="B1079" s="182" t="s">
        <v>484</v>
      </c>
      <c r="C1079" s="195">
        <f>димвенканали!C1079</f>
        <v>1768.02</v>
      </c>
      <c r="D1079" s="195">
        <f>димвенканали!D1079</f>
        <v>0</v>
      </c>
      <c r="E1079" s="195">
        <f>димвенканали!E1079</f>
        <v>0</v>
      </c>
      <c r="F1079" s="195">
        <f t="shared" si="167"/>
        <v>1768.02</v>
      </c>
      <c r="G1079" s="195">
        <v>335</v>
      </c>
      <c r="H1079" s="282">
        <v>335</v>
      </c>
      <c r="I1079" s="209">
        <f t="shared" si="162"/>
        <v>0.11166666666666666</v>
      </c>
      <c r="J1079" s="209">
        <f t="shared" si="168"/>
        <v>478.09524999999996</v>
      </c>
      <c r="K1079" s="202">
        <f t="shared" si="163"/>
        <v>105.180955</v>
      </c>
      <c r="L1079" s="202">
        <v>205.46666666666667</v>
      </c>
      <c r="M1079" s="202">
        <v>23.472333333333331</v>
      </c>
      <c r="N1079" s="202">
        <f t="shared" si="164"/>
        <v>812.21520500000008</v>
      </c>
      <c r="O1079" s="217">
        <f t="shared" si="165"/>
        <v>0.45939254363638427</v>
      </c>
    </row>
    <row r="1080" spans="1:15" x14ac:dyDescent="0.35">
      <c r="A1080" s="216">
        <f t="shared" si="166"/>
        <v>174</v>
      </c>
      <c r="B1080" s="182" t="s">
        <v>485</v>
      </c>
      <c r="C1080" s="195">
        <f>димвенканали!C1080</f>
        <v>126.3</v>
      </c>
      <c r="D1080" s="195">
        <f>димвенканали!D1080</f>
        <v>0</v>
      </c>
      <c r="E1080" s="195">
        <f>димвенканали!E1080</f>
        <v>0</v>
      </c>
      <c r="F1080" s="195">
        <f t="shared" si="167"/>
        <v>126.3</v>
      </c>
      <c r="G1080" s="195">
        <v>62</v>
      </c>
      <c r="H1080" s="282">
        <v>62</v>
      </c>
      <c r="I1080" s="209">
        <f t="shared" si="162"/>
        <v>2.0666666666666667E-2</v>
      </c>
      <c r="J1080" s="209">
        <f t="shared" si="168"/>
        <v>88.4833</v>
      </c>
      <c r="K1080" s="202">
        <f t="shared" si="163"/>
        <v>19.466325999999999</v>
      </c>
      <c r="L1080" s="202">
        <v>38.026666666666664</v>
      </c>
      <c r="M1080" s="202">
        <v>4.3441333333333336</v>
      </c>
      <c r="N1080" s="202">
        <f t="shared" si="164"/>
        <v>150.320426</v>
      </c>
      <c r="O1080" s="217">
        <f t="shared" si="165"/>
        <v>1.1901854790182107</v>
      </c>
    </row>
    <row r="1081" spans="1:15" x14ac:dyDescent="0.35">
      <c r="A1081" s="216">
        <f t="shared" si="166"/>
        <v>175</v>
      </c>
      <c r="B1081" s="182" t="s">
        <v>486</v>
      </c>
      <c r="C1081" s="195">
        <f>димвенканали!C1081</f>
        <v>943.1</v>
      </c>
      <c r="D1081" s="195">
        <f>димвенканали!D1081</f>
        <v>0</v>
      </c>
      <c r="E1081" s="195">
        <f>димвенканали!E1081</f>
        <v>0</v>
      </c>
      <c r="F1081" s="195">
        <f t="shared" si="167"/>
        <v>943.1</v>
      </c>
      <c r="G1081" s="195">
        <v>221</v>
      </c>
      <c r="H1081" s="282">
        <v>221</v>
      </c>
      <c r="I1081" s="209">
        <f t="shared" si="162"/>
        <v>7.3666666666666672E-2</v>
      </c>
      <c r="J1081" s="209">
        <f t="shared" si="168"/>
        <v>315.40015</v>
      </c>
      <c r="K1081" s="202">
        <f t="shared" si="163"/>
        <v>69.388032999999993</v>
      </c>
      <c r="L1081" s="202">
        <v>135.54666666666668</v>
      </c>
      <c r="M1081" s="202">
        <v>15.484733333333335</v>
      </c>
      <c r="N1081" s="202">
        <f t="shared" si="164"/>
        <v>535.81958300000008</v>
      </c>
      <c r="O1081" s="217">
        <f t="shared" si="165"/>
        <v>0.56814715618704281</v>
      </c>
    </row>
    <row r="1082" spans="1:15" x14ac:dyDescent="0.35">
      <c r="A1082" s="216">
        <f t="shared" si="166"/>
        <v>176</v>
      </c>
      <c r="B1082" s="182" t="s">
        <v>487</v>
      </c>
      <c r="C1082" s="195">
        <f>димвенканали!C1082</f>
        <v>12939.28</v>
      </c>
      <c r="D1082" s="195">
        <f>димвенканали!D1082</f>
        <v>0</v>
      </c>
      <c r="E1082" s="195">
        <f>димвенканали!E1082</f>
        <v>103.91</v>
      </c>
      <c r="F1082" s="195">
        <f t="shared" si="167"/>
        <v>13043.19</v>
      </c>
      <c r="G1082" s="195">
        <v>3017</v>
      </c>
      <c r="H1082" s="282">
        <v>3017</v>
      </c>
      <c r="I1082" s="209">
        <f t="shared" si="162"/>
        <v>1.0056666666666667</v>
      </c>
      <c r="J1082" s="209">
        <f t="shared" si="168"/>
        <v>4305.71155</v>
      </c>
      <c r="K1082" s="202">
        <f t="shared" si="163"/>
        <v>947.25654099999997</v>
      </c>
      <c r="L1082" s="202">
        <v>1850.4266666666667</v>
      </c>
      <c r="M1082" s="202">
        <v>211.39113333333336</v>
      </c>
      <c r="N1082" s="202">
        <f t="shared" si="164"/>
        <v>7314.7858910000004</v>
      </c>
      <c r="O1082" s="217">
        <f t="shared" si="165"/>
        <v>0.5608126456028012</v>
      </c>
    </row>
    <row r="1083" spans="1:15" x14ac:dyDescent="0.35">
      <c r="A1083" s="216">
        <f t="shared" si="166"/>
        <v>177</v>
      </c>
      <c r="B1083" s="182" t="s">
        <v>488</v>
      </c>
      <c r="C1083" s="195">
        <f>димвенканали!C1083</f>
        <v>222</v>
      </c>
      <c r="D1083" s="195">
        <f>димвенканали!D1083</f>
        <v>0</v>
      </c>
      <c r="E1083" s="195">
        <f>димвенканали!E1083</f>
        <v>0</v>
      </c>
      <c r="F1083" s="195">
        <f t="shared" si="167"/>
        <v>222</v>
      </c>
      <c r="G1083" s="195"/>
      <c r="H1083" s="282"/>
      <c r="I1083" s="209">
        <f t="shared" si="162"/>
        <v>0</v>
      </c>
      <c r="J1083" s="209">
        <f t="shared" si="168"/>
        <v>0</v>
      </c>
      <c r="K1083" s="202">
        <f t="shared" si="163"/>
        <v>0</v>
      </c>
      <c r="L1083" s="202">
        <v>0</v>
      </c>
      <c r="M1083" s="202">
        <v>0</v>
      </c>
      <c r="N1083" s="202">
        <f t="shared" si="164"/>
        <v>0</v>
      </c>
      <c r="O1083" s="217">
        <f t="shared" si="165"/>
        <v>0</v>
      </c>
    </row>
    <row r="1084" spans="1:15" x14ac:dyDescent="0.35">
      <c r="A1084" s="216">
        <f t="shared" si="166"/>
        <v>178</v>
      </c>
      <c r="B1084" s="182" t="s">
        <v>489</v>
      </c>
      <c r="C1084" s="195">
        <f>димвенканали!C1084</f>
        <v>6404.15</v>
      </c>
      <c r="D1084" s="195">
        <f>димвенканали!D1084</f>
        <v>0</v>
      </c>
      <c r="E1084" s="195">
        <f>димвенканали!E1084</f>
        <v>0</v>
      </c>
      <c r="F1084" s="195">
        <f t="shared" si="167"/>
        <v>6404.15</v>
      </c>
      <c r="G1084" s="195">
        <v>1550</v>
      </c>
      <c r="H1084" s="282">
        <v>1550</v>
      </c>
      <c r="I1084" s="209">
        <f t="shared" si="162"/>
        <v>0.51666666666666672</v>
      </c>
      <c r="J1084" s="209">
        <f t="shared" si="168"/>
        <v>2212.0825</v>
      </c>
      <c r="K1084" s="202">
        <f t="shared" si="163"/>
        <v>486.65814999999998</v>
      </c>
      <c r="L1084" s="202">
        <v>950.66666666666674</v>
      </c>
      <c r="M1084" s="202">
        <v>108.60333333333335</v>
      </c>
      <c r="N1084" s="202">
        <f t="shared" si="164"/>
        <v>3758.0106500000002</v>
      </c>
      <c r="O1084" s="217">
        <f t="shared" si="165"/>
        <v>0.58680865532506277</v>
      </c>
    </row>
    <row r="1085" spans="1:15" x14ac:dyDescent="0.35">
      <c r="A1085" s="216">
        <f t="shared" si="166"/>
        <v>179</v>
      </c>
      <c r="B1085" s="182" t="s">
        <v>490</v>
      </c>
      <c r="C1085" s="195">
        <f>димвенканали!C1085</f>
        <v>97.3</v>
      </c>
      <c r="D1085" s="195">
        <f>димвенканали!D1085</f>
        <v>0</v>
      </c>
      <c r="E1085" s="195">
        <f>димвенканали!E1085</f>
        <v>0</v>
      </c>
      <c r="F1085" s="195">
        <f t="shared" si="167"/>
        <v>97.3</v>
      </c>
      <c r="G1085" s="195"/>
      <c r="H1085" s="282"/>
      <c r="I1085" s="209">
        <f t="shared" si="162"/>
        <v>0</v>
      </c>
      <c r="J1085" s="209">
        <f t="shared" si="168"/>
        <v>0</v>
      </c>
      <c r="K1085" s="202">
        <f t="shared" si="163"/>
        <v>0</v>
      </c>
      <c r="L1085" s="202">
        <v>0</v>
      </c>
      <c r="M1085" s="202">
        <v>0</v>
      </c>
      <c r="N1085" s="202">
        <f t="shared" si="164"/>
        <v>0</v>
      </c>
      <c r="O1085" s="217">
        <f t="shared" si="165"/>
        <v>0</v>
      </c>
    </row>
    <row r="1086" spans="1:15" x14ac:dyDescent="0.35">
      <c r="A1086" s="216">
        <f t="shared" si="166"/>
        <v>180</v>
      </c>
      <c r="B1086" s="182" t="s">
        <v>491</v>
      </c>
      <c r="C1086" s="195">
        <f>димвенканали!C1086</f>
        <v>6645.5</v>
      </c>
      <c r="D1086" s="195">
        <f>димвенканали!D1086</f>
        <v>10.5</v>
      </c>
      <c r="E1086" s="195">
        <f>димвенканали!E1086</f>
        <v>0</v>
      </c>
      <c r="F1086" s="195">
        <f t="shared" si="167"/>
        <v>6656</v>
      </c>
      <c r="G1086" s="195">
        <v>1780</v>
      </c>
      <c r="H1086" s="282">
        <v>1780</v>
      </c>
      <c r="I1086" s="209">
        <f t="shared" si="162"/>
        <v>0.59333333333333338</v>
      </c>
      <c r="J1086" s="209">
        <f t="shared" si="168"/>
        <v>2540.3270000000002</v>
      </c>
      <c r="K1086" s="202">
        <f t="shared" si="163"/>
        <v>558.87194000000011</v>
      </c>
      <c r="L1086" s="202">
        <v>1091.7333333333333</v>
      </c>
      <c r="M1086" s="202">
        <v>124.71866666666668</v>
      </c>
      <c r="N1086" s="202">
        <f t="shared" si="164"/>
        <v>4315.6509400000004</v>
      </c>
      <c r="O1086" s="217">
        <f t="shared" si="165"/>
        <v>0.6483850570913462</v>
      </c>
    </row>
    <row r="1087" spans="1:15" x14ac:dyDescent="0.35">
      <c r="A1087" s="216">
        <f t="shared" si="166"/>
        <v>181</v>
      </c>
      <c r="B1087" s="182" t="s">
        <v>492</v>
      </c>
      <c r="C1087" s="195">
        <f>димвенканали!C1087</f>
        <v>7072</v>
      </c>
      <c r="D1087" s="195">
        <f>димвенканали!D1087</f>
        <v>0</v>
      </c>
      <c r="E1087" s="195">
        <f>димвенканали!E1087</f>
        <v>0</v>
      </c>
      <c r="F1087" s="195">
        <f t="shared" si="167"/>
        <v>7072</v>
      </c>
      <c r="G1087" s="195">
        <v>1525</v>
      </c>
      <c r="H1087" s="282">
        <v>1525</v>
      </c>
      <c r="I1087" s="209">
        <f t="shared" si="162"/>
        <v>0.5083333333333333</v>
      </c>
      <c r="J1087" s="209">
        <f t="shared" si="168"/>
        <v>2176.4037499999999</v>
      </c>
      <c r="K1087" s="202">
        <f t="shared" si="163"/>
        <v>478.80882500000001</v>
      </c>
      <c r="L1087" s="202">
        <v>935.33333333333326</v>
      </c>
      <c r="M1087" s="202">
        <v>106.85166666666666</v>
      </c>
      <c r="N1087" s="202">
        <f t="shared" si="164"/>
        <v>3697.397575</v>
      </c>
      <c r="O1087" s="217">
        <f t="shared" si="165"/>
        <v>0.52282205528846148</v>
      </c>
    </row>
    <row r="1088" spans="1:15" x14ac:dyDescent="0.35">
      <c r="A1088" s="216">
        <f t="shared" si="166"/>
        <v>182</v>
      </c>
      <c r="B1088" s="182" t="s">
        <v>493</v>
      </c>
      <c r="C1088" s="195">
        <f>димвенканали!C1088</f>
        <v>10857.65</v>
      </c>
      <c r="D1088" s="195">
        <f>димвенканали!D1088</f>
        <v>12.2</v>
      </c>
      <c r="E1088" s="195">
        <f>димвенканали!E1088</f>
        <v>0</v>
      </c>
      <c r="F1088" s="195">
        <f t="shared" si="167"/>
        <v>10869.85</v>
      </c>
      <c r="G1088" s="195">
        <v>1950</v>
      </c>
      <c r="H1088" s="282">
        <v>1950</v>
      </c>
      <c r="I1088" s="209">
        <f t="shared" si="162"/>
        <v>0.65</v>
      </c>
      <c r="J1088" s="209">
        <f t="shared" si="168"/>
        <v>2782.9425000000001</v>
      </c>
      <c r="K1088" s="202">
        <f t="shared" si="163"/>
        <v>612.24734999999998</v>
      </c>
      <c r="L1088" s="202">
        <v>1196</v>
      </c>
      <c r="M1088" s="202">
        <v>136.63</v>
      </c>
      <c r="N1088" s="202">
        <f t="shared" si="164"/>
        <v>4727.8198500000008</v>
      </c>
      <c r="O1088" s="217">
        <f t="shared" si="165"/>
        <v>0.43494803056159936</v>
      </c>
    </row>
    <row r="1089" spans="1:15" x14ac:dyDescent="0.35">
      <c r="A1089" s="216">
        <f t="shared" si="166"/>
        <v>183</v>
      </c>
      <c r="B1089" s="182" t="s">
        <v>494</v>
      </c>
      <c r="C1089" s="195">
        <f>димвенканали!C1089</f>
        <v>128</v>
      </c>
      <c r="D1089" s="195">
        <f>димвенканали!D1089</f>
        <v>0</v>
      </c>
      <c r="E1089" s="195">
        <f>димвенканали!E1089</f>
        <v>0</v>
      </c>
      <c r="F1089" s="195">
        <f t="shared" si="167"/>
        <v>128</v>
      </c>
      <c r="G1089" s="195">
        <v>36</v>
      </c>
      <c r="H1089" s="282">
        <v>36</v>
      </c>
      <c r="I1089" s="209">
        <f t="shared" si="162"/>
        <v>1.2E-2</v>
      </c>
      <c r="J1089" s="209">
        <f t="shared" si="168"/>
        <v>51.377400000000002</v>
      </c>
      <c r="K1089" s="202">
        <f t="shared" si="163"/>
        <v>11.303028000000001</v>
      </c>
      <c r="L1089" s="202">
        <v>22.080000000000002</v>
      </c>
      <c r="M1089" s="202">
        <v>2.5224000000000002</v>
      </c>
      <c r="N1089" s="202">
        <f t="shared" si="164"/>
        <v>87.282828000000009</v>
      </c>
      <c r="O1089" s="217">
        <f t="shared" si="165"/>
        <v>0.68189709375000007</v>
      </c>
    </row>
    <row r="1090" spans="1:15" x14ac:dyDescent="0.35">
      <c r="A1090" s="216">
        <f t="shared" si="166"/>
        <v>184</v>
      </c>
      <c r="B1090" s="182" t="s">
        <v>495</v>
      </c>
      <c r="C1090" s="195">
        <f>димвенканали!C1090</f>
        <v>98.2</v>
      </c>
      <c r="D1090" s="195">
        <f>димвенканали!D1090</f>
        <v>0</v>
      </c>
      <c r="E1090" s="195">
        <f>димвенканали!E1090</f>
        <v>0</v>
      </c>
      <c r="F1090" s="195">
        <f t="shared" si="167"/>
        <v>98.2</v>
      </c>
      <c r="G1090" s="195">
        <v>47</v>
      </c>
      <c r="H1090" s="282">
        <v>47</v>
      </c>
      <c r="I1090" s="209">
        <f t="shared" si="162"/>
        <v>1.5666666666666666E-2</v>
      </c>
      <c r="J1090" s="209">
        <f t="shared" si="168"/>
        <v>67.076049999999995</v>
      </c>
      <c r="K1090" s="202">
        <f t="shared" si="163"/>
        <v>14.756730999999998</v>
      </c>
      <c r="L1090" s="202">
        <v>28.826666666666664</v>
      </c>
      <c r="M1090" s="202">
        <v>3.293133333333333</v>
      </c>
      <c r="N1090" s="202">
        <f t="shared" si="164"/>
        <v>113.952581</v>
      </c>
      <c r="O1090" s="217">
        <f t="shared" si="165"/>
        <v>1.1604132484725049</v>
      </c>
    </row>
    <row r="1091" spans="1:15" x14ac:dyDescent="0.35">
      <c r="A1091" s="216">
        <f t="shared" si="166"/>
        <v>185</v>
      </c>
      <c r="B1091" s="182" t="s">
        <v>496</v>
      </c>
      <c r="C1091" s="195">
        <f>димвенканали!C1091</f>
        <v>223.5</v>
      </c>
      <c r="D1091" s="195">
        <f>димвенканали!D1091</f>
        <v>0</v>
      </c>
      <c r="E1091" s="195">
        <f>димвенканали!E1091</f>
        <v>0</v>
      </c>
      <c r="F1091" s="195">
        <f t="shared" si="167"/>
        <v>223.5</v>
      </c>
      <c r="G1091" s="195">
        <v>62</v>
      </c>
      <c r="H1091" s="282">
        <v>62</v>
      </c>
      <c r="I1091" s="209">
        <f t="shared" si="162"/>
        <v>2.0666666666666667E-2</v>
      </c>
      <c r="J1091" s="209">
        <f t="shared" si="168"/>
        <v>88.4833</v>
      </c>
      <c r="K1091" s="202">
        <f t="shared" ref="K1091:K1114" si="169">J1091*0.22</f>
        <v>19.466325999999999</v>
      </c>
      <c r="L1091" s="202">
        <v>38.026666666666664</v>
      </c>
      <c r="M1091" s="202">
        <v>4.3441333333333336</v>
      </c>
      <c r="N1091" s="202">
        <f t="shared" si="164"/>
        <v>150.320426</v>
      </c>
      <c r="O1091" s="217">
        <f t="shared" si="165"/>
        <v>0.67257461297539145</v>
      </c>
    </row>
    <row r="1092" spans="1:15" x14ac:dyDescent="0.35">
      <c r="A1092" s="216">
        <f t="shared" si="166"/>
        <v>186</v>
      </c>
      <c r="B1092" s="182" t="s">
        <v>497</v>
      </c>
      <c r="C1092" s="195">
        <f>димвенканали!C1092</f>
        <v>34.6</v>
      </c>
      <c r="D1092" s="195">
        <f>димвенканали!D1092</f>
        <v>0</v>
      </c>
      <c r="E1092" s="195">
        <f>димвенканали!E1092</f>
        <v>0</v>
      </c>
      <c r="F1092" s="195">
        <f t="shared" si="167"/>
        <v>34.6</v>
      </c>
      <c r="G1092" s="195"/>
      <c r="H1092" s="282"/>
      <c r="I1092" s="209">
        <f t="shared" si="162"/>
        <v>0</v>
      </c>
      <c r="J1092" s="209">
        <f t="shared" si="168"/>
        <v>0</v>
      </c>
      <c r="K1092" s="202">
        <f t="shared" si="169"/>
        <v>0</v>
      </c>
      <c r="L1092" s="202">
        <v>0</v>
      </c>
      <c r="M1092" s="202">
        <v>0</v>
      </c>
      <c r="N1092" s="202">
        <f t="shared" si="164"/>
        <v>0</v>
      </c>
      <c r="O1092" s="217">
        <f t="shared" si="165"/>
        <v>0</v>
      </c>
    </row>
    <row r="1093" spans="1:15" x14ac:dyDescent="0.35">
      <c r="A1093" s="216">
        <f t="shared" si="166"/>
        <v>187</v>
      </c>
      <c r="B1093" s="182" t="s">
        <v>498</v>
      </c>
      <c r="C1093" s="195">
        <f>димвенканали!C1093</f>
        <v>7086.2</v>
      </c>
      <c r="D1093" s="195">
        <f>димвенканали!D1093</f>
        <v>0</v>
      </c>
      <c r="E1093" s="195">
        <f>димвенканали!E1093</f>
        <v>0</v>
      </c>
      <c r="F1093" s="195">
        <f t="shared" si="167"/>
        <v>7086.2</v>
      </c>
      <c r="G1093" s="195">
        <v>1345</v>
      </c>
      <c r="H1093" s="282">
        <v>1345</v>
      </c>
      <c r="I1093" s="209">
        <f t="shared" si="162"/>
        <v>0.44833333333333331</v>
      </c>
      <c r="J1093" s="209">
        <f t="shared" si="168"/>
        <v>1919.5167499999998</v>
      </c>
      <c r="K1093" s="202">
        <f t="shared" si="169"/>
        <v>422.29368499999993</v>
      </c>
      <c r="L1093" s="202">
        <v>824.93333333333328</v>
      </c>
      <c r="M1093" s="202">
        <v>94.23966666666665</v>
      </c>
      <c r="N1093" s="202">
        <f t="shared" si="164"/>
        <v>3260.9834350000001</v>
      </c>
      <c r="O1093" s="217">
        <f t="shared" si="165"/>
        <v>0.46018789125342219</v>
      </c>
    </row>
    <row r="1094" spans="1:15" x14ac:dyDescent="0.35">
      <c r="A1094" s="216">
        <f t="shared" si="166"/>
        <v>188</v>
      </c>
      <c r="B1094" s="182" t="s">
        <v>499</v>
      </c>
      <c r="C1094" s="195">
        <f>димвенканали!C1094</f>
        <v>119.3</v>
      </c>
      <c r="D1094" s="195">
        <f>димвенканали!D1094</f>
        <v>0</v>
      </c>
      <c r="E1094" s="195">
        <f>димвенканали!E1094</f>
        <v>25.7</v>
      </c>
      <c r="F1094" s="195">
        <f t="shared" si="167"/>
        <v>145</v>
      </c>
      <c r="G1094" s="195"/>
      <c r="H1094" s="282"/>
      <c r="I1094" s="209">
        <f t="shared" si="162"/>
        <v>0</v>
      </c>
      <c r="J1094" s="209">
        <f t="shared" si="168"/>
        <v>0</v>
      </c>
      <c r="K1094" s="202">
        <f t="shared" si="169"/>
        <v>0</v>
      </c>
      <c r="L1094" s="202">
        <v>0</v>
      </c>
      <c r="M1094" s="202">
        <v>0</v>
      </c>
      <c r="N1094" s="202">
        <f t="shared" si="164"/>
        <v>0</v>
      </c>
      <c r="O1094" s="217">
        <f t="shared" si="165"/>
        <v>0</v>
      </c>
    </row>
    <row r="1095" spans="1:15" x14ac:dyDescent="0.35">
      <c r="A1095" s="216">
        <f t="shared" si="166"/>
        <v>189</v>
      </c>
      <c r="B1095" s="182" t="s">
        <v>522</v>
      </c>
      <c r="C1095" s="195">
        <f>димвенканали!C1095</f>
        <v>48.3</v>
      </c>
      <c r="D1095" s="195">
        <f>димвенканали!D1095</f>
        <v>0</v>
      </c>
      <c r="E1095" s="195">
        <f>димвенканали!E1095</f>
        <v>0</v>
      </c>
      <c r="F1095" s="195">
        <f t="shared" si="167"/>
        <v>48.3</v>
      </c>
      <c r="G1095" s="195"/>
      <c r="H1095" s="282"/>
      <c r="I1095" s="209">
        <f t="shared" si="162"/>
        <v>0</v>
      </c>
      <c r="J1095" s="209">
        <f t="shared" si="168"/>
        <v>0</v>
      </c>
      <c r="K1095" s="202">
        <f t="shared" si="169"/>
        <v>0</v>
      </c>
      <c r="L1095" s="202">
        <v>0</v>
      </c>
      <c r="M1095" s="202">
        <v>0</v>
      </c>
      <c r="N1095" s="202">
        <f t="shared" si="164"/>
        <v>0</v>
      </c>
      <c r="O1095" s="217">
        <f t="shared" si="165"/>
        <v>0</v>
      </c>
    </row>
    <row r="1096" spans="1:15" x14ac:dyDescent="0.35">
      <c r="A1096" s="216">
        <f t="shared" si="166"/>
        <v>190</v>
      </c>
      <c r="B1096" s="182" t="s">
        <v>501</v>
      </c>
      <c r="C1096" s="195">
        <f>димвенканали!C1096</f>
        <v>4464.3</v>
      </c>
      <c r="D1096" s="195">
        <f>димвенканали!D1096</f>
        <v>0</v>
      </c>
      <c r="E1096" s="195">
        <f>димвенканали!E1096</f>
        <v>0</v>
      </c>
      <c r="F1096" s="195">
        <f t="shared" si="167"/>
        <v>4464.3</v>
      </c>
      <c r="G1096" s="195">
        <v>1346</v>
      </c>
      <c r="H1096" s="282">
        <v>1346</v>
      </c>
      <c r="I1096" s="209">
        <f t="shared" si="162"/>
        <v>0.44866666666666666</v>
      </c>
      <c r="J1096" s="209">
        <f t="shared" si="168"/>
        <v>1920.9439</v>
      </c>
      <c r="K1096" s="202">
        <f t="shared" si="169"/>
        <v>422.60765800000001</v>
      </c>
      <c r="L1096" s="202">
        <v>825.54666666666662</v>
      </c>
      <c r="M1096" s="202">
        <v>94.309733333333327</v>
      </c>
      <c r="N1096" s="202">
        <f t="shared" si="164"/>
        <v>3263.4079580000002</v>
      </c>
      <c r="O1096" s="217">
        <f t="shared" si="165"/>
        <v>0.73100104338866123</v>
      </c>
    </row>
    <row r="1097" spans="1:15" x14ac:dyDescent="0.35">
      <c r="A1097" s="216">
        <f t="shared" si="166"/>
        <v>191</v>
      </c>
      <c r="B1097" s="182" t="s">
        <v>502</v>
      </c>
      <c r="C1097" s="195">
        <f>димвенканали!C1097</f>
        <v>4442.8</v>
      </c>
      <c r="D1097" s="195">
        <f>димвенканали!D1097</f>
        <v>93.6</v>
      </c>
      <c r="E1097" s="195">
        <f>димвенканали!E1097</f>
        <v>44.3</v>
      </c>
      <c r="F1097" s="195">
        <f t="shared" si="167"/>
        <v>4580.7000000000007</v>
      </c>
      <c r="G1097" s="195">
        <v>1452</v>
      </c>
      <c r="H1097" s="282">
        <v>1452</v>
      </c>
      <c r="I1097" s="209">
        <f t="shared" ref="I1097:I1114" si="170">H1097/3000</f>
        <v>0.48399999999999999</v>
      </c>
      <c r="J1097" s="209">
        <f t="shared" si="168"/>
        <v>2072.2217999999998</v>
      </c>
      <c r="K1097" s="202">
        <f t="shared" si="169"/>
        <v>455.88879599999996</v>
      </c>
      <c r="L1097" s="202">
        <v>890.56</v>
      </c>
      <c r="M1097" s="202">
        <v>101.73679999999999</v>
      </c>
      <c r="N1097" s="202">
        <f t="shared" ref="N1097:N1114" si="171">J1097+K1097+L1097+M1097</f>
        <v>3520.4073959999996</v>
      </c>
      <c r="O1097" s="217">
        <f t="shared" ref="O1097:O1116" si="172">N1097/F1097</f>
        <v>0.76853044207217214</v>
      </c>
    </row>
    <row r="1098" spans="1:15" x14ac:dyDescent="0.35">
      <c r="A1098" s="216">
        <f t="shared" si="166"/>
        <v>192</v>
      </c>
      <c r="B1098" s="182" t="s">
        <v>503</v>
      </c>
      <c r="C1098" s="195">
        <f>димвенканали!C1098</f>
        <v>4605.3999999999996</v>
      </c>
      <c r="D1098" s="195">
        <f>димвенканали!D1098</f>
        <v>0</v>
      </c>
      <c r="E1098" s="195">
        <f>димвенканали!E1098</f>
        <v>0</v>
      </c>
      <c r="F1098" s="195">
        <f t="shared" si="167"/>
        <v>4605.3999999999996</v>
      </c>
      <c r="G1098" s="195">
        <v>1189</v>
      </c>
      <c r="H1098" s="282">
        <v>1189</v>
      </c>
      <c r="I1098" s="209">
        <f t="shared" si="170"/>
        <v>0.39633333333333332</v>
      </c>
      <c r="J1098" s="209">
        <f t="shared" si="168"/>
        <v>1696.8813499999999</v>
      </c>
      <c r="K1098" s="202">
        <f t="shared" si="169"/>
        <v>373.313897</v>
      </c>
      <c r="L1098" s="202">
        <v>729.25333333333333</v>
      </c>
      <c r="M1098" s="202">
        <v>83.309266666666673</v>
      </c>
      <c r="N1098" s="202">
        <f t="shared" si="171"/>
        <v>2882.7578469999994</v>
      </c>
      <c r="O1098" s="217">
        <f t="shared" si="172"/>
        <v>0.62595167564163801</v>
      </c>
    </row>
    <row r="1099" spans="1:15" x14ac:dyDescent="0.35">
      <c r="A1099" s="216">
        <f t="shared" si="166"/>
        <v>193</v>
      </c>
      <c r="B1099" s="182" t="s">
        <v>504</v>
      </c>
      <c r="C1099" s="195">
        <f>димвенканали!C1099</f>
        <v>3144.4</v>
      </c>
      <c r="D1099" s="195">
        <f>димвенканали!D1099</f>
        <v>0</v>
      </c>
      <c r="E1099" s="195">
        <f>димвенканали!E1099</f>
        <v>0</v>
      </c>
      <c r="F1099" s="195">
        <f t="shared" si="167"/>
        <v>3144.4</v>
      </c>
      <c r="G1099" s="195">
        <v>800</v>
      </c>
      <c r="H1099" s="282">
        <v>800</v>
      </c>
      <c r="I1099" s="209">
        <f t="shared" si="170"/>
        <v>0.26666666666666666</v>
      </c>
      <c r="J1099" s="209">
        <f t="shared" si="168"/>
        <v>1141.72</v>
      </c>
      <c r="K1099" s="202">
        <f t="shared" si="169"/>
        <v>251.17840000000001</v>
      </c>
      <c r="L1099" s="202">
        <v>490.66666666666669</v>
      </c>
      <c r="M1099" s="202">
        <v>56.053333333333335</v>
      </c>
      <c r="N1099" s="202">
        <f t="shared" si="171"/>
        <v>1939.6184000000001</v>
      </c>
      <c r="O1099" s="217">
        <f t="shared" si="172"/>
        <v>0.61684849255819874</v>
      </c>
    </row>
    <row r="1100" spans="1:15" x14ac:dyDescent="0.35">
      <c r="A1100" s="216">
        <f t="shared" ref="A1100:A1114" si="173">A1099+1</f>
        <v>194</v>
      </c>
      <c r="B1100" s="182" t="s">
        <v>505</v>
      </c>
      <c r="C1100" s="195">
        <f>димвенканали!C1100</f>
        <v>3129.44</v>
      </c>
      <c r="D1100" s="195">
        <f>димвенканали!D1100</f>
        <v>0</v>
      </c>
      <c r="E1100" s="195">
        <f>димвенканали!E1100</f>
        <v>0</v>
      </c>
      <c r="F1100" s="195">
        <f t="shared" si="167"/>
        <v>3129.44</v>
      </c>
      <c r="G1100" s="195">
        <v>842</v>
      </c>
      <c r="H1100" s="282">
        <v>842</v>
      </c>
      <c r="I1100" s="209">
        <f t="shared" si="170"/>
        <v>0.28066666666666668</v>
      </c>
      <c r="J1100" s="209">
        <f t="shared" si="168"/>
        <v>1201.6603</v>
      </c>
      <c r="K1100" s="202">
        <f t="shared" si="169"/>
        <v>264.36526600000002</v>
      </c>
      <c r="L1100" s="202">
        <v>516.42666666666673</v>
      </c>
      <c r="M1100" s="202">
        <v>58.99613333333334</v>
      </c>
      <c r="N1100" s="202">
        <f t="shared" si="171"/>
        <v>2041.4483660000001</v>
      </c>
      <c r="O1100" s="217">
        <f t="shared" si="172"/>
        <v>0.65233663722582957</v>
      </c>
    </row>
    <row r="1101" spans="1:15" x14ac:dyDescent="0.35">
      <c r="A1101" s="216">
        <f t="shared" si="173"/>
        <v>195</v>
      </c>
      <c r="B1101" s="182" t="s">
        <v>506</v>
      </c>
      <c r="C1101" s="195">
        <f>димвенканали!C1101</f>
        <v>2023.28</v>
      </c>
      <c r="D1101" s="195">
        <f>димвенканали!D1101</f>
        <v>0</v>
      </c>
      <c r="E1101" s="195">
        <f>димвенканали!E1101</f>
        <v>0</v>
      </c>
      <c r="F1101" s="195">
        <f t="shared" si="167"/>
        <v>2023.28</v>
      </c>
      <c r="G1101" s="195">
        <v>300</v>
      </c>
      <c r="H1101" s="282">
        <v>300</v>
      </c>
      <c r="I1101" s="209">
        <f t="shared" si="170"/>
        <v>0.1</v>
      </c>
      <c r="J1101" s="209">
        <f t="shared" si="168"/>
        <v>428.14499999999998</v>
      </c>
      <c r="K1101" s="202">
        <f t="shared" si="169"/>
        <v>94.19189999999999</v>
      </c>
      <c r="L1101" s="202">
        <v>184</v>
      </c>
      <c r="M1101" s="202">
        <v>21.02</v>
      </c>
      <c r="N1101" s="202">
        <f t="shared" si="171"/>
        <v>727.3569</v>
      </c>
      <c r="O1101" s="217">
        <f t="shared" si="172"/>
        <v>0.35949394053220513</v>
      </c>
    </row>
    <row r="1102" spans="1:15" x14ac:dyDescent="0.35">
      <c r="A1102" s="216">
        <f t="shared" si="173"/>
        <v>196</v>
      </c>
      <c r="B1102" s="182" t="s">
        <v>500</v>
      </c>
      <c r="C1102" s="195">
        <f>димвенканали!C1102</f>
        <v>1913.79</v>
      </c>
      <c r="D1102" s="195">
        <f>димвенканали!D1102</f>
        <v>0</v>
      </c>
      <c r="E1102" s="195">
        <f>димвенканали!E1102</f>
        <v>0</v>
      </c>
      <c r="F1102" s="195">
        <f t="shared" si="167"/>
        <v>1913.79</v>
      </c>
      <c r="G1102" s="195">
        <v>1067</v>
      </c>
      <c r="H1102" s="282">
        <v>1067</v>
      </c>
      <c r="I1102" s="209">
        <f t="shared" si="170"/>
        <v>0.35566666666666669</v>
      </c>
      <c r="J1102" s="209">
        <f t="shared" si="168"/>
        <v>1522.7690500000001</v>
      </c>
      <c r="K1102" s="202">
        <f t="shared" si="169"/>
        <v>335.00919100000004</v>
      </c>
      <c r="L1102" s="202">
        <v>654.42666666666673</v>
      </c>
      <c r="M1102" s="202">
        <v>74.761133333333333</v>
      </c>
      <c r="N1102" s="202">
        <f t="shared" si="171"/>
        <v>2586.9660410000006</v>
      </c>
      <c r="O1102" s="210">
        <f t="shared" si="172"/>
        <v>1.3517502134507968</v>
      </c>
    </row>
    <row r="1103" spans="1:15" x14ac:dyDescent="0.35">
      <c r="A1103" s="216">
        <f t="shared" si="173"/>
        <v>197</v>
      </c>
      <c r="B1103" s="182" t="s">
        <v>523</v>
      </c>
      <c r="C1103" s="195">
        <f>димвенканали!C1103</f>
        <v>577.85</v>
      </c>
      <c r="D1103" s="195">
        <f>димвенканали!D1103</f>
        <v>103.9</v>
      </c>
      <c r="E1103" s="195">
        <f>димвенканали!E1103</f>
        <v>13.6</v>
      </c>
      <c r="F1103" s="195">
        <f t="shared" si="167"/>
        <v>695.35</v>
      </c>
      <c r="G1103" s="195"/>
      <c r="H1103" s="282"/>
      <c r="I1103" s="209">
        <f t="shared" si="170"/>
        <v>0</v>
      </c>
      <c r="J1103" s="209">
        <f t="shared" si="168"/>
        <v>0</v>
      </c>
      <c r="K1103" s="202">
        <f t="shared" si="169"/>
        <v>0</v>
      </c>
      <c r="L1103" s="202">
        <v>0</v>
      </c>
      <c r="M1103" s="202">
        <v>0</v>
      </c>
      <c r="N1103" s="202">
        <f t="shared" si="171"/>
        <v>0</v>
      </c>
      <c r="O1103" s="210">
        <f t="shared" si="172"/>
        <v>0</v>
      </c>
    </row>
    <row r="1104" spans="1:15" x14ac:dyDescent="0.35">
      <c r="A1104" s="216">
        <f t="shared" si="173"/>
        <v>198</v>
      </c>
      <c r="B1104" s="182" t="s">
        <v>537</v>
      </c>
      <c r="C1104" s="195">
        <f>димвенканали!C1104</f>
        <v>1487.8</v>
      </c>
      <c r="D1104" s="195">
        <f>димвенканали!D1104</f>
        <v>0</v>
      </c>
      <c r="E1104" s="195">
        <f>димвенканали!E1104</f>
        <v>0</v>
      </c>
      <c r="F1104" s="195">
        <f t="shared" ref="F1104:F1114" si="174">C1104+D1104+E1104</f>
        <v>1487.8</v>
      </c>
      <c r="G1104" s="195">
        <v>350</v>
      </c>
      <c r="H1104" s="282">
        <v>350</v>
      </c>
      <c r="I1104" s="209">
        <f t="shared" si="170"/>
        <v>0.11666666666666667</v>
      </c>
      <c r="J1104" s="209">
        <f t="shared" si="168"/>
        <v>499.5025</v>
      </c>
      <c r="K1104" s="202">
        <f t="shared" si="169"/>
        <v>109.89055</v>
      </c>
      <c r="L1104" s="202">
        <v>214.66666666666666</v>
      </c>
      <c r="M1104" s="202">
        <v>35.033333333333331</v>
      </c>
      <c r="N1104" s="202">
        <f t="shared" si="171"/>
        <v>859.09304999999995</v>
      </c>
      <c r="O1104" s="210">
        <f t="shared" si="172"/>
        <v>0.57742509073800241</v>
      </c>
    </row>
    <row r="1105" spans="1:15" x14ac:dyDescent="0.35">
      <c r="A1105" s="216">
        <f t="shared" si="173"/>
        <v>199</v>
      </c>
      <c r="B1105" s="182" t="s">
        <v>549</v>
      </c>
      <c r="C1105" s="195">
        <f>димвенканали!C1105</f>
        <v>1266.08</v>
      </c>
      <c r="D1105" s="195">
        <f>димвенканали!D1105</f>
        <v>0</v>
      </c>
      <c r="E1105" s="195">
        <f>димвенканали!E1105</f>
        <v>0</v>
      </c>
      <c r="F1105" s="195">
        <f t="shared" si="174"/>
        <v>1266.08</v>
      </c>
      <c r="G1105" s="195"/>
      <c r="H1105" s="282">
        <v>420</v>
      </c>
      <c r="I1105" s="209">
        <f t="shared" si="170"/>
        <v>0.14000000000000001</v>
      </c>
      <c r="J1105" s="209">
        <f t="shared" si="168"/>
        <v>599.40300000000002</v>
      </c>
      <c r="K1105" s="202">
        <f t="shared" si="169"/>
        <v>131.86866000000001</v>
      </c>
      <c r="L1105" s="202">
        <v>257.60000000000002</v>
      </c>
      <c r="M1105" s="202">
        <v>29.428000000000001</v>
      </c>
      <c r="N1105" s="202">
        <f t="shared" si="171"/>
        <v>1018.29966</v>
      </c>
      <c r="O1105" s="210">
        <f t="shared" si="172"/>
        <v>0.80429329900164293</v>
      </c>
    </row>
    <row r="1106" spans="1:15" x14ac:dyDescent="0.35">
      <c r="A1106" s="216">
        <f t="shared" si="173"/>
        <v>200</v>
      </c>
      <c r="B1106" s="182" t="s">
        <v>550</v>
      </c>
      <c r="C1106" s="195">
        <f>димвенканали!C1106</f>
        <v>3679.6</v>
      </c>
      <c r="D1106" s="195">
        <f>димвенканали!D1106</f>
        <v>0</v>
      </c>
      <c r="E1106" s="195">
        <f>димвенканали!E1106</f>
        <v>0</v>
      </c>
      <c r="F1106" s="195">
        <f t="shared" si="174"/>
        <v>3679.6</v>
      </c>
      <c r="G1106" s="195"/>
      <c r="H1106" s="282">
        <v>687.6</v>
      </c>
      <c r="I1106" s="209">
        <f t="shared" si="170"/>
        <v>0.22920000000000001</v>
      </c>
      <c r="J1106" s="209">
        <f t="shared" si="168"/>
        <v>981.30834000000004</v>
      </c>
      <c r="K1106" s="202">
        <f t="shared" si="169"/>
        <v>215.88783480000001</v>
      </c>
      <c r="L1106" s="202">
        <v>421.72800000000001</v>
      </c>
      <c r="M1106" s="202">
        <v>48.177840000000003</v>
      </c>
      <c r="N1106" s="202">
        <f t="shared" si="171"/>
        <v>1667.1020148000002</v>
      </c>
      <c r="O1106" s="210">
        <f t="shared" si="172"/>
        <v>0.45306609816284388</v>
      </c>
    </row>
    <row r="1107" spans="1:15" x14ac:dyDescent="0.35">
      <c r="A1107" s="216">
        <f t="shared" si="173"/>
        <v>201</v>
      </c>
      <c r="B1107" s="182" t="s">
        <v>557</v>
      </c>
      <c r="C1107" s="195">
        <f>димвенканали!C1107</f>
        <v>1605.7</v>
      </c>
      <c r="D1107" s="195">
        <f>димвенканали!D1107</f>
        <v>65.5</v>
      </c>
      <c r="E1107" s="195">
        <f>димвенканали!E1107</f>
        <v>0</v>
      </c>
      <c r="F1107" s="195">
        <f t="shared" si="174"/>
        <v>1671.2</v>
      </c>
      <c r="G1107" s="195"/>
      <c r="H1107" s="282">
        <v>537.9</v>
      </c>
      <c r="I1107" s="209">
        <f t="shared" si="170"/>
        <v>0.17929999999999999</v>
      </c>
      <c r="J1107" s="209">
        <f t="shared" si="168"/>
        <v>767.66398499999991</v>
      </c>
      <c r="K1107" s="202">
        <f t="shared" si="169"/>
        <v>168.88607669999999</v>
      </c>
      <c r="L1107" s="202">
        <v>329.91199999999998</v>
      </c>
      <c r="M1107" s="202">
        <v>19.598207200000001</v>
      </c>
      <c r="N1107" s="202">
        <f t="shared" si="171"/>
        <v>1286.0602688999998</v>
      </c>
      <c r="O1107" s="210">
        <f t="shared" si="172"/>
        <v>0.76954300436811851</v>
      </c>
    </row>
    <row r="1108" spans="1:15" x14ac:dyDescent="0.35">
      <c r="A1108" s="216">
        <f t="shared" si="173"/>
        <v>202</v>
      </c>
      <c r="B1108" s="182" t="s">
        <v>558</v>
      </c>
      <c r="C1108" s="195">
        <f>димвенканали!C1108</f>
        <v>632.79999999999995</v>
      </c>
      <c r="D1108" s="195">
        <f>димвенканали!D1108</f>
        <v>0</v>
      </c>
      <c r="E1108" s="195">
        <f>димвенканали!E1108</f>
        <v>0</v>
      </c>
      <c r="F1108" s="195">
        <f t="shared" si="174"/>
        <v>632.79999999999995</v>
      </c>
      <c r="G1108" s="195"/>
      <c r="H1108" s="282">
        <v>297</v>
      </c>
      <c r="I1108" s="209">
        <f t="shared" si="170"/>
        <v>9.9000000000000005E-2</v>
      </c>
      <c r="J1108" s="209">
        <f t="shared" si="168"/>
        <v>423.86354999999998</v>
      </c>
      <c r="K1108" s="202">
        <f t="shared" si="169"/>
        <v>93.249980999999991</v>
      </c>
      <c r="L1108" s="202">
        <v>182.16</v>
      </c>
      <c r="M1108" s="202">
        <v>20.809800000000003</v>
      </c>
      <c r="N1108" s="202">
        <f t="shared" si="171"/>
        <v>720.08333099999993</v>
      </c>
      <c r="O1108" s="210">
        <f t="shared" si="172"/>
        <v>1.1379319390012641</v>
      </c>
    </row>
    <row r="1109" spans="1:15" x14ac:dyDescent="0.35">
      <c r="A1109" s="216">
        <f t="shared" si="173"/>
        <v>203</v>
      </c>
      <c r="B1109" s="182" t="s">
        <v>559</v>
      </c>
      <c r="C1109" s="195">
        <f>димвенканали!C1109</f>
        <v>514.6</v>
      </c>
      <c r="D1109" s="195">
        <f>димвенканали!D1109</f>
        <v>0</v>
      </c>
      <c r="E1109" s="195">
        <f>димвенканали!E1109</f>
        <v>0</v>
      </c>
      <c r="F1109" s="195">
        <f t="shared" si="174"/>
        <v>514.6</v>
      </c>
      <c r="G1109" s="195"/>
      <c r="H1109" s="282">
        <v>291.60000000000002</v>
      </c>
      <c r="I1109" s="209">
        <f t="shared" si="170"/>
        <v>9.7200000000000009E-2</v>
      </c>
      <c r="J1109" s="209">
        <f t="shared" si="168"/>
        <v>416.15694000000002</v>
      </c>
      <c r="K1109" s="202">
        <f t="shared" si="169"/>
        <v>91.554526800000005</v>
      </c>
      <c r="L1109" s="202">
        <v>178.84800000000001</v>
      </c>
      <c r="M1109" s="202">
        <v>20.431440000000002</v>
      </c>
      <c r="N1109" s="202">
        <f t="shared" si="171"/>
        <v>706.99090680000006</v>
      </c>
      <c r="O1109" s="210">
        <f t="shared" si="172"/>
        <v>1.373864956859697</v>
      </c>
    </row>
    <row r="1110" spans="1:15" x14ac:dyDescent="0.35">
      <c r="A1110" s="216">
        <f t="shared" si="173"/>
        <v>204</v>
      </c>
      <c r="B1110" s="235" t="s">
        <v>585</v>
      </c>
      <c r="C1110" s="195">
        <f>димвенканали!C1110</f>
        <v>6066</v>
      </c>
      <c r="D1110" s="195">
        <f>димвенканали!D1110</f>
        <v>0</v>
      </c>
      <c r="E1110" s="195">
        <f>димвенканали!E1110</f>
        <v>0</v>
      </c>
      <c r="F1110" s="195">
        <f t="shared" si="174"/>
        <v>6066</v>
      </c>
      <c r="G1110" s="195"/>
      <c r="H1110" s="282">
        <v>1850</v>
      </c>
      <c r="I1110" s="209">
        <f t="shared" si="170"/>
        <v>0.6166666666666667</v>
      </c>
      <c r="J1110" s="209">
        <f t="shared" si="168"/>
        <v>2640.2275</v>
      </c>
      <c r="K1110" s="202">
        <f t="shared" si="169"/>
        <v>580.85005000000001</v>
      </c>
      <c r="L1110" s="202">
        <v>1134.6666666666667</v>
      </c>
      <c r="M1110" s="202">
        <v>59.218500000000006</v>
      </c>
      <c r="N1110" s="202">
        <f t="shared" si="171"/>
        <v>4414.9627166666669</v>
      </c>
      <c r="O1110" s="210">
        <f t="shared" si="172"/>
        <v>0.72782108748214092</v>
      </c>
    </row>
    <row r="1111" spans="1:15" x14ac:dyDescent="0.35">
      <c r="A1111" s="216">
        <f t="shared" si="173"/>
        <v>205</v>
      </c>
      <c r="B1111" s="235" t="s">
        <v>586</v>
      </c>
      <c r="C1111" s="195">
        <f>димвенканали!C1111</f>
        <v>5812</v>
      </c>
      <c r="D1111" s="195">
        <f>димвенканали!D1111</f>
        <v>0</v>
      </c>
      <c r="E1111" s="195">
        <f>димвенканали!E1111</f>
        <v>261.60000000000002</v>
      </c>
      <c r="F1111" s="195">
        <f t="shared" si="174"/>
        <v>6073.6</v>
      </c>
      <c r="G1111" s="195"/>
      <c r="H1111" s="282">
        <v>2300</v>
      </c>
      <c r="I1111" s="209">
        <f t="shared" si="170"/>
        <v>0.76666666666666672</v>
      </c>
      <c r="J1111" s="209">
        <f t="shared" si="168"/>
        <v>3282.4450000000002</v>
      </c>
      <c r="K1111" s="202">
        <f t="shared" si="169"/>
        <v>722.13790000000006</v>
      </c>
      <c r="L1111" s="202">
        <v>1410.6666666666667</v>
      </c>
      <c r="M1111" s="202">
        <v>73.623000000000005</v>
      </c>
      <c r="N1111" s="202">
        <f t="shared" si="171"/>
        <v>5488.8725666666669</v>
      </c>
      <c r="O1111" s="210">
        <f t="shared" si="172"/>
        <v>0.90372638413242012</v>
      </c>
    </row>
    <row r="1112" spans="1:15" x14ac:dyDescent="0.35">
      <c r="A1112" s="216">
        <f t="shared" si="173"/>
        <v>206</v>
      </c>
      <c r="B1112" s="182" t="s">
        <v>594</v>
      </c>
      <c r="C1112" s="195">
        <f>димвенканали!C1112</f>
        <v>1388.6</v>
      </c>
      <c r="D1112" s="195">
        <f>димвенканали!D1112</f>
        <v>0</v>
      </c>
      <c r="E1112" s="195">
        <f>димвенканали!E1112</f>
        <v>0</v>
      </c>
      <c r="F1112" s="195">
        <f t="shared" si="174"/>
        <v>1388.6</v>
      </c>
      <c r="G1112" s="195"/>
      <c r="H1112" s="291">
        <v>627.26</v>
      </c>
      <c r="I1112" s="209">
        <f t="shared" si="170"/>
        <v>0.20908666666666667</v>
      </c>
      <c r="J1112" s="209">
        <f t="shared" si="168"/>
        <v>895.19410900000003</v>
      </c>
      <c r="K1112" s="202">
        <f t="shared" si="169"/>
        <v>196.94270398</v>
      </c>
      <c r="L1112" s="202">
        <v>384.71946666666668</v>
      </c>
      <c r="M1112" s="202">
        <v>43.950017333333335</v>
      </c>
      <c r="N1112" s="202">
        <f t="shared" si="171"/>
        <v>1520.8062969800001</v>
      </c>
      <c r="O1112" s="210">
        <f t="shared" si="172"/>
        <v>1.0952083371597294</v>
      </c>
    </row>
    <row r="1113" spans="1:15" x14ac:dyDescent="0.35">
      <c r="A1113" s="216">
        <f t="shared" si="173"/>
        <v>207</v>
      </c>
      <c r="B1113" s="182" t="s">
        <v>595</v>
      </c>
      <c r="C1113" s="195">
        <f>димвенканали!C1113</f>
        <v>4609.7</v>
      </c>
      <c r="D1113" s="195">
        <f>димвенканали!D1113</f>
        <v>0</v>
      </c>
      <c r="E1113" s="195">
        <f>димвенканали!E1113</f>
        <v>0</v>
      </c>
      <c r="F1113" s="195">
        <f t="shared" si="174"/>
        <v>4609.7</v>
      </c>
      <c r="G1113" s="195"/>
      <c r="H1113" s="291">
        <v>1778</v>
      </c>
      <c r="I1113" s="209">
        <f t="shared" si="170"/>
        <v>0.59266666666666667</v>
      </c>
      <c r="J1113" s="209">
        <f t="shared" si="168"/>
        <v>2537.4726999999998</v>
      </c>
      <c r="K1113" s="202">
        <f t="shared" si="169"/>
        <v>558.24399399999993</v>
      </c>
      <c r="L1113" s="202">
        <v>1090.5066666666667</v>
      </c>
      <c r="M1113" s="202">
        <v>124.57853333333333</v>
      </c>
      <c r="N1113" s="202">
        <f t="shared" si="171"/>
        <v>4310.8018940000002</v>
      </c>
      <c r="O1113" s="210">
        <f t="shared" si="172"/>
        <v>0.93515888105516631</v>
      </c>
    </row>
    <row r="1114" spans="1:15" x14ac:dyDescent="0.35">
      <c r="A1114" s="216">
        <f t="shared" si="173"/>
        <v>208</v>
      </c>
      <c r="B1114" s="182" t="s">
        <v>596</v>
      </c>
      <c r="C1114" s="195">
        <f>димвенканали!C1114</f>
        <v>608</v>
      </c>
      <c r="D1114" s="195">
        <f>димвенканали!D1114</f>
        <v>0</v>
      </c>
      <c r="E1114" s="195">
        <f>димвенканали!E1114</f>
        <v>0</v>
      </c>
      <c r="F1114" s="195">
        <f t="shared" si="174"/>
        <v>608</v>
      </c>
      <c r="G1114" s="195"/>
      <c r="H1114" s="291"/>
      <c r="I1114" s="209">
        <f t="shared" si="170"/>
        <v>0</v>
      </c>
      <c r="J1114" s="209">
        <f t="shared" si="168"/>
        <v>0</v>
      </c>
      <c r="K1114" s="202">
        <f t="shared" si="169"/>
        <v>0</v>
      </c>
      <c r="L1114" s="202">
        <v>0</v>
      </c>
      <c r="M1114" s="202">
        <v>0</v>
      </c>
      <c r="N1114" s="202">
        <f t="shared" si="171"/>
        <v>0</v>
      </c>
      <c r="O1114" s="210">
        <f t="shared" si="172"/>
        <v>0</v>
      </c>
    </row>
    <row r="1115" spans="1:15" ht="18" x14ac:dyDescent="0.4">
      <c r="A1115" s="246"/>
      <c r="B1115" s="198" t="s">
        <v>1698</v>
      </c>
      <c r="C1115" s="198">
        <f t="shared" ref="C1115:N1115" si="175">SUM(C907:C1114)</f>
        <v>212131.79999999996</v>
      </c>
      <c r="D1115" s="224">
        <f t="shared" si="175"/>
        <v>369.20000000000005</v>
      </c>
      <c r="E1115" s="224">
        <f t="shared" si="175"/>
        <v>577.21</v>
      </c>
      <c r="F1115" s="224">
        <f t="shared" si="175"/>
        <v>213078.21000000002</v>
      </c>
      <c r="G1115" s="224">
        <f t="shared" si="175"/>
        <v>50836</v>
      </c>
      <c r="H1115" s="285">
        <f t="shared" si="175"/>
        <v>59480.36</v>
      </c>
      <c r="I1115" s="226">
        <f t="shared" si="175"/>
        <v>19.826786666666671</v>
      </c>
      <c r="J1115" s="224">
        <f t="shared" si="175"/>
        <v>84887.395774000019</v>
      </c>
      <c r="K1115" s="224">
        <f t="shared" si="175"/>
        <v>18675.227070280001</v>
      </c>
      <c r="L1115" s="340">
        <f t="shared" si="175"/>
        <v>36481.28746666669</v>
      </c>
      <c r="M1115" s="224">
        <f t="shared" si="175"/>
        <v>4002.0747378666674</v>
      </c>
      <c r="N1115" s="224">
        <f t="shared" si="175"/>
        <v>144045.9850488134</v>
      </c>
      <c r="O1115" s="210">
        <f>N1115/F1115</f>
        <v>0.67602400568698873</v>
      </c>
    </row>
    <row r="1116" spans="1:15" ht="18.5" thickBot="1" x14ac:dyDescent="0.45">
      <c r="A1116" s="278"/>
      <c r="B1116" s="198" t="s">
        <v>508</v>
      </c>
      <c r="C1116" s="199">
        <f t="shared" ref="C1116:M1116" si="176">C461+C526+C603+C724+C862+C905+C1115</f>
        <v>1458958.0499999998</v>
      </c>
      <c r="D1116" s="199">
        <f t="shared" si="176"/>
        <v>8346.58</v>
      </c>
      <c r="E1116" s="199">
        <f t="shared" si="176"/>
        <v>19664.810000000001</v>
      </c>
      <c r="F1116" s="199">
        <f t="shared" si="176"/>
        <v>1486969.4399999997</v>
      </c>
      <c r="G1116" s="199">
        <f t="shared" si="176"/>
        <v>476118.75</v>
      </c>
      <c r="H1116" s="288">
        <f t="shared" si="176"/>
        <v>493237.94999999995</v>
      </c>
      <c r="I1116" s="226">
        <f t="shared" si="176"/>
        <v>164.41265000000001</v>
      </c>
      <c r="J1116" s="199">
        <f t="shared" si="176"/>
        <v>702913.95084128447</v>
      </c>
      <c r="K1116" s="199">
        <f t="shared" si="176"/>
        <v>154641.06918508257</v>
      </c>
      <c r="L1116" s="199">
        <f t="shared" si="176"/>
        <v>290900.74364997394</v>
      </c>
      <c r="M1116" s="199">
        <f t="shared" si="176"/>
        <v>34669.999159700004</v>
      </c>
      <c r="N1116" s="199">
        <f>(J1116+K1116+L1116+M1116)</f>
        <v>1183125.7628360409</v>
      </c>
      <c r="O1116" s="229">
        <f t="shared" si="172"/>
        <v>0.79566246017540287</v>
      </c>
    </row>
    <row r="1117" spans="1:15" x14ac:dyDescent="0.35">
      <c r="A1117" s="247"/>
    </row>
    <row r="1118" spans="1:15" x14ac:dyDescent="0.35">
      <c r="A1118" s="247"/>
    </row>
    <row r="1119" spans="1:15" x14ac:dyDescent="0.35">
      <c r="A1119" s="247"/>
    </row>
    <row r="1120" spans="1:15" x14ac:dyDescent="0.35">
      <c r="A1120" s="247"/>
    </row>
    <row r="1121" spans="1:1" x14ac:dyDescent="0.35">
      <c r="A1121" s="247"/>
    </row>
    <row r="1122" spans="1:1" x14ac:dyDescent="0.35">
      <c r="A1122" s="247"/>
    </row>
    <row r="1123" spans="1:1" x14ac:dyDescent="0.35">
      <c r="A1123" s="247"/>
    </row>
    <row r="1124" spans="1:1" x14ac:dyDescent="0.35">
      <c r="A1124" s="247"/>
    </row>
    <row r="1125" spans="1:1" x14ac:dyDescent="0.35">
      <c r="A1125" s="247"/>
    </row>
    <row r="1126" spans="1:1" x14ac:dyDescent="0.35">
      <c r="A1126" s="247"/>
    </row>
    <row r="1127" spans="1:1" x14ac:dyDescent="0.35">
      <c r="A1127" s="247"/>
    </row>
    <row r="1128" spans="1:1" x14ac:dyDescent="0.35">
      <c r="A1128" s="247"/>
    </row>
    <row r="1129" spans="1:1" x14ac:dyDescent="0.35">
      <c r="A1129" s="247"/>
    </row>
    <row r="1130" spans="1:1" x14ac:dyDescent="0.35">
      <c r="A1130" s="247"/>
    </row>
    <row r="1131" spans="1:1" x14ac:dyDescent="0.35">
      <c r="A1131" s="247"/>
    </row>
    <row r="1132" spans="1:1" x14ac:dyDescent="0.35">
      <c r="A1132" s="247"/>
    </row>
    <row r="1133" spans="1:1" x14ac:dyDescent="0.35">
      <c r="A1133" s="247"/>
    </row>
    <row r="1134" spans="1:1" x14ac:dyDescent="0.35">
      <c r="A1134" s="247"/>
    </row>
    <row r="1135" spans="1:1" x14ac:dyDescent="0.35">
      <c r="A1135" s="247"/>
    </row>
    <row r="1136" spans="1:1" x14ac:dyDescent="0.35">
      <c r="A1136" s="247"/>
    </row>
    <row r="1137" spans="1:1" x14ac:dyDescent="0.35">
      <c r="A1137" s="247"/>
    </row>
    <row r="1138" spans="1:1" x14ac:dyDescent="0.35">
      <c r="A1138" s="247"/>
    </row>
    <row r="1139" spans="1:1" x14ac:dyDescent="0.35">
      <c r="A1139" s="247"/>
    </row>
    <row r="1140" spans="1:1" x14ac:dyDescent="0.35">
      <c r="A1140" s="247"/>
    </row>
    <row r="1141" spans="1:1" x14ac:dyDescent="0.35">
      <c r="A1141" s="247"/>
    </row>
    <row r="1142" spans="1:1" x14ac:dyDescent="0.35">
      <c r="A1142" s="247"/>
    </row>
    <row r="1143" spans="1:1" x14ac:dyDescent="0.35">
      <c r="A1143" s="247"/>
    </row>
    <row r="1144" spans="1:1" x14ac:dyDescent="0.35">
      <c r="A1144" s="247"/>
    </row>
    <row r="1145" spans="1:1" x14ac:dyDescent="0.35">
      <c r="A1145" s="247"/>
    </row>
  </sheetData>
  <mergeCells count="1">
    <mergeCell ref="B1:P1"/>
  </mergeCells>
  <phoneticPr fontId="0" type="noConversion"/>
  <pageMargins left="0.75" right="0.75" top="1" bottom="1" header="0.5" footer="0.5"/>
  <pageSetup paperSize="9" scale="49" orientation="landscape" r:id="rId1"/>
  <headerFooter alignWithMargins="0"/>
  <rowBreaks count="10" manualBreakCount="10">
    <brk id="202" max="16383" man="1"/>
    <brk id="239" max="16383" man="1"/>
    <brk id="377" max="11" man="1"/>
    <brk id="414" max="16383" man="1"/>
    <brk id="461" max="16383" man="1"/>
    <brk id="526" max="16383" man="1"/>
    <brk id="603" max="11" man="1"/>
    <brk id="724" max="16383" man="1"/>
    <brk id="803" max="11" man="1"/>
    <brk id="8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33"/>
  </sheetPr>
  <dimension ref="A1:T1118"/>
  <sheetViews>
    <sheetView view="pageBreakPreview" zoomScale="71" zoomScaleNormal="75" zoomScaleSheetLayoutView="71" workbookViewId="0">
      <pane xSplit="2" ySplit="4" topLeftCell="F1109" activePane="bottomRight" state="frozen"/>
      <selection pane="topRight" activeCell="C1" sqref="C1"/>
      <selection pane="bottomLeft" activeCell="A5" sqref="A5"/>
      <selection pane="bottomRight" activeCell="M1115" sqref="M1115"/>
    </sheetView>
  </sheetViews>
  <sheetFormatPr defaultColWidth="9.1796875" defaultRowHeight="17.5" x14ac:dyDescent="0.35"/>
  <cols>
    <col min="1" max="1" width="8" style="2" customWidth="1"/>
    <col min="2" max="2" width="29.7265625" style="2" customWidth="1"/>
    <col min="3" max="3" width="20.7265625" style="2" customWidth="1"/>
    <col min="4" max="4" width="16.81640625" style="2" customWidth="1"/>
    <col min="5" max="5" width="15.453125" style="2" customWidth="1"/>
    <col min="6" max="9" width="17.54296875" style="2" customWidth="1"/>
    <col min="10" max="10" width="14.1796875" style="2" customWidth="1"/>
    <col min="11" max="11" width="18.1796875" style="2" customWidth="1"/>
    <col min="12" max="12" width="14.54296875" style="2" customWidth="1"/>
    <col min="13" max="13" width="14.26953125" style="192" customWidth="1"/>
    <col min="14" max="14" width="12.7265625" style="192" customWidth="1"/>
    <col min="15" max="15" width="18.453125" style="2" customWidth="1"/>
    <col min="16" max="16" width="15.81640625" style="2" customWidth="1"/>
    <col min="17" max="17" width="13" style="2" customWidth="1"/>
    <col min="18" max="18" width="9.1796875" style="2"/>
    <col min="19" max="20" width="12.54296875" style="2" customWidth="1"/>
    <col min="21" max="16384" width="9.1796875" style="2"/>
  </cols>
  <sheetData>
    <row r="1" spans="1:20" s="70" customFormat="1" ht="52.5" customHeight="1" x14ac:dyDescent="0.35">
      <c r="B1" s="372" t="s">
        <v>593</v>
      </c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</row>
    <row r="2" spans="1:20" ht="24.75" customHeight="1" thickBot="1" x14ac:dyDescent="0.4">
      <c r="A2" s="1"/>
      <c r="K2" s="305">
        <v>4281.45</v>
      </c>
      <c r="M2" s="195"/>
      <c r="Q2" s="116">
        <v>4281.45</v>
      </c>
      <c r="R2" s="2" t="s">
        <v>582</v>
      </c>
      <c r="S2" s="116">
        <v>4281.45</v>
      </c>
      <c r="T2" s="2" t="s">
        <v>583</v>
      </c>
    </row>
    <row r="3" spans="1:20" ht="175.5" customHeight="1" x14ac:dyDescent="0.35">
      <c r="A3" s="3" t="s">
        <v>1424</v>
      </c>
      <c r="B3" s="45" t="s">
        <v>1425</v>
      </c>
      <c r="C3" s="4" t="s">
        <v>1426</v>
      </c>
      <c r="D3" s="4" t="s">
        <v>1254</v>
      </c>
      <c r="E3" s="4" t="s">
        <v>1255</v>
      </c>
      <c r="F3" s="4" t="s">
        <v>1253</v>
      </c>
      <c r="G3" s="4" t="s">
        <v>542</v>
      </c>
      <c r="H3" s="4" t="s">
        <v>543</v>
      </c>
      <c r="I3" s="4" t="s">
        <v>1422</v>
      </c>
      <c r="J3" s="4" t="s">
        <v>1423</v>
      </c>
      <c r="K3" s="4" t="s">
        <v>1427</v>
      </c>
      <c r="L3" s="4" t="s">
        <v>1428</v>
      </c>
      <c r="M3" s="193" t="s">
        <v>1429</v>
      </c>
      <c r="N3" s="193" t="s">
        <v>1430</v>
      </c>
      <c r="O3" s="4" t="s">
        <v>1453</v>
      </c>
      <c r="P3" s="4" t="s">
        <v>541</v>
      </c>
    </row>
    <row r="4" spans="1:20" x14ac:dyDescent="0.35">
      <c r="A4" s="5">
        <v>1</v>
      </c>
      <c r="B4" s="23">
        <v>2</v>
      </c>
      <c r="C4" s="23">
        <v>3</v>
      </c>
      <c r="D4" s="23"/>
      <c r="E4" s="23"/>
      <c r="F4" s="23"/>
      <c r="G4" s="23"/>
      <c r="H4" s="23"/>
      <c r="I4" s="23"/>
      <c r="J4" s="23">
        <v>4</v>
      </c>
      <c r="K4" s="23">
        <v>5</v>
      </c>
      <c r="L4" s="23">
        <v>8</v>
      </c>
      <c r="M4" s="194">
        <v>9</v>
      </c>
      <c r="N4" s="194">
        <v>10</v>
      </c>
      <c r="O4" s="23">
        <v>11</v>
      </c>
      <c r="P4" s="23">
        <v>13</v>
      </c>
    </row>
    <row r="5" spans="1:20" ht="18" x14ac:dyDescent="0.4">
      <c r="A5" s="5"/>
      <c r="B5" s="7" t="s">
        <v>1693</v>
      </c>
      <c r="C5" s="23"/>
      <c r="D5" s="23"/>
      <c r="E5" s="23"/>
      <c r="F5" s="23"/>
      <c r="G5" s="23"/>
      <c r="H5" s="23"/>
      <c r="I5" s="8"/>
      <c r="J5" s="8"/>
      <c r="K5" s="8"/>
      <c r="L5" s="8"/>
      <c r="M5" s="195"/>
      <c r="N5" s="195"/>
      <c r="O5" s="8"/>
      <c r="P5" s="8"/>
    </row>
    <row r="6" spans="1:20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димвенканали!F6</f>
        <v>359.58</v>
      </c>
      <c r="G6" s="8"/>
      <c r="H6" s="8"/>
      <c r="I6" s="8">
        <v>6</v>
      </c>
      <c r="J6" s="189">
        <f>2/5653*(I6+H6+G6)</f>
        <v>2.1227666725632407E-3</v>
      </c>
      <c r="K6" s="18">
        <f>J6*$K$2</f>
        <v>9.0885193702458871</v>
      </c>
      <c r="L6" s="10">
        <f t="shared" ref="L6:L61" si="0">K6*0.22</f>
        <v>1.9994742614540952</v>
      </c>
      <c r="M6" s="202">
        <v>3.8122621564482029</v>
      </c>
      <c r="N6" s="202">
        <v>0.39994908741594609</v>
      </c>
      <c r="O6" s="10">
        <f t="shared" ref="O6:O68" si="1">K6+L6+M6+N6</f>
        <v>15.30020487556413</v>
      </c>
      <c r="P6" s="11">
        <f t="shared" ref="P6:P68" si="2">O6/F6</f>
        <v>4.2550211011636162E-2</v>
      </c>
    </row>
    <row r="7" spans="1:20" x14ac:dyDescent="0.35">
      <c r="A7" s="9">
        <f t="shared" ref="A7:A70" si="3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>димвенканали!F7</f>
        <v>201.72</v>
      </c>
      <c r="G7" s="8"/>
      <c r="H7" s="8"/>
      <c r="I7" s="8">
        <v>5</v>
      </c>
      <c r="J7" s="189">
        <f t="shared" ref="J7:J70" si="4">2/5653*(I7+H7+G7)</f>
        <v>1.7689722271360339E-3</v>
      </c>
      <c r="K7" s="18">
        <f t="shared" ref="K7:K62" si="5">J7*$K$2</f>
        <v>7.5737661418715723</v>
      </c>
      <c r="L7" s="10">
        <f t="shared" si="0"/>
        <v>1.6662285512117458</v>
      </c>
      <c r="M7" s="202">
        <v>3.1768851303735026</v>
      </c>
      <c r="N7" s="202">
        <v>0.33329090617995516</v>
      </c>
      <c r="O7" s="10">
        <f t="shared" si="1"/>
        <v>12.750170729636777</v>
      </c>
      <c r="P7" s="11">
        <f t="shared" si="2"/>
        <v>6.3207271116581282E-2</v>
      </c>
    </row>
    <row r="8" spans="1:20" x14ac:dyDescent="0.35">
      <c r="A8" s="9">
        <f t="shared" si="3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>димвенканали!F8</f>
        <v>585.14</v>
      </c>
      <c r="G8" s="8"/>
      <c r="H8" s="8"/>
      <c r="I8" s="8">
        <v>10</v>
      </c>
      <c r="J8" s="189">
        <f t="shared" si="4"/>
        <v>3.5379444542720678E-3</v>
      </c>
      <c r="K8" s="18">
        <f t="shared" si="5"/>
        <v>15.147532283743145</v>
      </c>
      <c r="L8" s="10">
        <f t="shared" si="0"/>
        <v>3.3324571024234917</v>
      </c>
      <c r="M8" s="202">
        <v>6.3537702607470052</v>
      </c>
      <c r="N8" s="202">
        <v>0.66658181235991032</v>
      </c>
      <c r="O8" s="10">
        <f t="shared" si="1"/>
        <v>25.500341459273553</v>
      </c>
      <c r="P8" s="11">
        <f t="shared" si="2"/>
        <v>4.3579897903533435E-2</v>
      </c>
    </row>
    <row r="9" spans="1:20" x14ac:dyDescent="0.35">
      <c r="A9" s="9">
        <f t="shared" si="3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>димвенканали!F9</f>
        <v>1489.2</v>
      </c>
      <c r="G9" s="8"/>
      <c r="H9" s="8"/>
      <c r="I9" s="8">
        <v>32</v>
      </c>
      <c r="J9" s="189">
        <f t="shared" si="4"/>
        <v>1.1321422253670617E-2</v>
      </c>
      <c r="K9" s="18">
        <f t="shared" si="5"/>
        <v>48.47210330797806</v>
      </c>
      <c r="L9" s="10">
        <f t="shared" si="0"/>
        <v>10.663862727755173</v>
      </c>
      <c r="M9" s="202">
        <v>20.332064834390415</v>
      </c>
      <c r="N9" s="202">
        <v>2.1330617995517129</v>
      </c>
      <c r="O9" s="10">
        <f t="shared" si="1"/>
        <v>81.601092669675353</v>
      </c>
      <c r="P9" s="11">
        <f t="shared" si="2"/>
        <v>5.4795254277246408E-2</v>
      </c>
    </row>
    <row r="10" spans="1:20" x14ac:dyDescent="0.35">
      <c r="A10" s="9">
        <f t="shared" si="3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>димвенканали!F10</f>
        <v>336.7</v>
      </c>
      <c r="G10" s="8"/>
      <c r="H10" s="8"/>
      <c r="I10" s="8">
        <v>8</v>
      </c>
      <c r="J10" s="189">
        <f t="shared" si="4"/>
        <v>2.8303555634176542E-3</v>
      </c>
      <c r="K10" s="18">
        <f t="shared" si="5"/>
        <v>12.118025826994515</v>
      </c>
      <c r="L10" s="10">
        <f t="shared" si="0"/>
        <v>2.6659656819387934</v>
      </c>
      <c r="M10" s="202">
        <v>5.0830162085976038</v>
      </c>
      <c r="N10" s="202">
        <v>0.53326544988792823</v>
      </c>
      <c r="O10" s="10">
        <f t="shared" si="1"/>
        <v>20.400273167418838</v>
      </c>
      <c r="P10" s="11">
        <f t="shared" si="2"/>
        <v>6.0588871896105845E-2</v>
      </c>
    </row>
    <row r="11" spans="1:20" x14ac:dyDescent="0.35">
      <c r="A11" s="9">
        <f t="shared" si="3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>димвенканали!F11</f>
        <v>2519.1999999999998</v>
      </c>
      <c r="G11" s="8"/>
      <c r="H11" s="8"/>
      <c r="I11" s="8">
        <v>60</v>
      </c>
      <c r="J11" s="189">
        <f t="shared" si="4"/>
        <v>2.1227666725632408E-2</v>
      </c>
      <c r="K11" s="18">
        <f t="shared" si="5"/>
        <v>90.885193702458864</v>
      </c>
      <c r="L11" s="10">
        <f t="shared" si="0"/>
        <v>19.99474261454095</v>
      </c>
      <c r="M11" s="202">
        <v>38.122621564482031</v>
      </c>
      <c r="N11" s="202">
        <v>3.9994908741594615</v>
      </c>
      <c r="O11" s="10">
        <f t="shared" si="1"/>
        <v>153.00204875564128</v>
      </c>
      <c r="P11" s="11">
        <f t="shared" si="2"/>
        <v>6.0734379467942717E-2</v>
      </c>
    </row>
    <row r="12" spans="1:20" x14ac:dyDescent="0.35">
      <c r="A12" s="9">
        <f t="shared" si="3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>димвенканали!F12</f>
        <v>157</v>
      </c>
      <c r="G12" s="8"/>
      <c r="H12" s="8"/>
      <c r="I12" s="8">
        <v>5</v>
      </c>
      <c r="J12" s="189">
        <f t="shared" si="4"/>
        <v>1.7689722271360339E-3</v>
      </c>
      <c r="K12" s="18">
        <f t="shared" si="5"/>
        <v>7.5737661418715723</v>
      </c>
      <c r="L12" s="10">
        <f t="shared" si="0"/>
        <v>1.6662285512117458</v>
      </c>
      <c r="M12" s="202">
        <v>3.1768851303735026</v>
      </c>
      <c r="N12" s="202">
        <v>0.33329090617995516</v>
      </c>
      <c r="O12" s="10">
        <f t="shared" si="1"/>
        <v>12.750170729636777</v>
      </c>
      <c r="P12" s="11">
        <f t="shared" si="2"/>
        <v>8.1211278532718326E-2</v>
      </c>
    </row>
    <row r="13" spans="1:20" x14ac:dyDescent="0.35">
      <c r="A13" s="9">
        <f t="shared" si="3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>димвенканали!F13</f>
        <v>2085.1999999999998</v>
      </c>
      <c r="G13" s="8"/>
      <c r="H13" s="8"/>
      <c r="I13" s="8">
        <v>48</v>
      </c>
      <c r="J13" s="189">
        <f t="shared" si="4"/>
        <v>1.6982133380505925E-2</v>
      </c>
      <c r="K13" s="18">
        <f t="shared" si="5"/>
        <v>72.708154961967097</v>
      </c>
      <c r="L13" s="10">
        <f t="shared" si="0"/>
        <v>15.995794091632762</v>
      </c>
      <c r="M13" s="202">
        <v>30.498097251585623</v>
      </c>
      <c r="N13" s="202">
        <v>3.1995926993275687</v>
      </c>
      <c r="O13" s="10">
        <f t="shared" si="1"/>
        <v>122.40163900451304</v>
      </c>
      <c r="P13" s="11">
        <f t="shared" si="2"/>
        <v>5.8700191350716024E-2</v>
      </c>
    </row>
    <row r="14" spans="1:20" x14ac:dyDescent="0.35">
      <c r="A14" s="9">
        <f t="shared" si="3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>димвенканали!F14</f>
        <v>2093.6</v>
      </c>
      <c r="G14" s="8"/>
      <c r="H14" s="8"/>
      <c r="I14" s="8">
        <v>48</v>
      </c>
      <c r="J14" s="189">
        <f t="shared" si="4"/>
        <v>1.6982133380505925E-2</v>
      </c>
      <c r="K14" s="18">
        <f t="shared" si="5"/>
        <v>72.708154961967097</v>
      </c>
      <c r="L14" s="10">
        <f t="shared" si="0"/>
        <v>15.995794091632762</v>
      </c>
      <c r="M14" s="202">
        <v>30.498097251585623</v>
      </c>
      <c r="N14" s="202">
        <v>3.1995926993275687</v>
      </c>
      <c r="O14" s="10">
        <f t="shared" si="1"/>
        <v>122.40163900451304</v>
      </c>
      <c r="P14" s="11">
        <f t="shared" si="2"/>
        <v>5.8464672814536232E-2</v>
      </c>
    </row>
    <row r="15" spans="1:20" x14ac:dyDescent="0.35">
      <c r="A15" s="9">
        <f t="shared" si="3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>димвенканали!F15</f>
        <v>2063.25</v>
      </c>
      <c r="G15" s="8"/>
      <c r="H15" s="8"/>
      <c r="I15" s="8">
        <v>48</v>
      </c>
      <c r="J15" s="189">
        <f t="shared" si="4"/>
        <v>1.6982133380505925E-2</v>
      </c>
      <c r="K15" s="18">
        <f t="shared" si="5"/>
        <v>72.708154961967097</v>
      </c>
      <c r="L15" s="10">
        <f t="shared" si="0"/>
        <v>15.995794091632762</v>
      </c>
      <c r="M15" s="202">
        <v>30.498097251585623</v>
      </c>
      <c r="N15" s="202">
        <v>3.1995926993275687</v>
      </c>
      <c r="O15" s="10">
        <f t="shared" si="1"/>
        <v>122.40163900451304</v>
      </c>
      <c r="P15" s="11">
        <f t="shared" si="2"/>
        <v>5.9324676604634939E-2</v>
      </c>
    </row>
    <row r="16" spans="1:20" x14ac:dyDescent="0.35">
      <c r="A16" s="9">
        <f t="shared" si="3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>димвенканали!F16</f>
        <v>225</v>
      </c>
      <c r="G16" s="8"/>
      <c r="H16" s="8"/>
      <c r="I16" s="8">
        <v>8</v>
      </c>
      <c r="J16" s="189">
        <f t="shared" si="4"/>
        <v>2.8303555634176542E-3</v>
      </c>
      <c r="K16" s="18">
        <f t="shared" si="5"/>
        <v>12.118025826994515</v>
      </c>
      <c r="L16" s="10">
        <f t="shared" si="0"/>
        <v>2.6659656819387934</v>
      </c>
      <c r="M16" s="202">
        <v>5.0830162085976038</v>
      </c>
      <c r="N16" s="202">
        <v>0.53326544988792823</v>
      </c>
      <c r="O16" s="10">
        <f t="shared" si="1"/>
        <v>20.400273167418838</v>
      </c>
      <c r="P16" s="11">
        <f t="shared" si="2"/>
        <v>9.0667880744083731E-2</v>
      </c>
    </row>
    <row r="17" spans="1:16" x14ac:dyDescent="0.35">
      <c r="A17" s="9">
        <f t="shared" si="3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>димвенканали!F17</f>
        <v>594.6</v>
      </c>
      <c r="G17" s="8"/>
      <c r="H17" s="8"/>
      <c r="I17" s="8">
        <v>12</v>
      </c>
      <c r="J17" s="189">
        <f t="shared" si="4"/>
        <v>4.2455333451264813E-3</v>
      </c>
      <c r="K17" s="18">
        <f t="shared" si="5"/>
        <v>18.177038740491774</v>
      </c>
      <c r="L17" s="10">
        <f t="shared" si="0"/>
        <v>3.9989485229081905</v>
      </c>
      <c r="M17" s="202">
        <v>7.6245243128964058</v>
      </c>
      <c r="N17" s="202">
        <v>0.79989817483189218</v>
      </c>
      <c r="O17" s="10">
        <f t="shared" si="1"/>
        <v>30.600409751128261</v>
      </c>
      <c r="P17" s="11">
        <f t="shared" si="2"/>
        <v>5.1463857637282645E-2</v>
      </c>
    </row>
    <row r="18" spans="1:16" x14ac:dyDescent="0.35">
      <c r="A18" s="9">
        <f t="shared" si="3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>димвенканали!F18</f>
        <v>720.56000000000006</v>
      </c>
      <c r="G18" s="8"/>
      <c r="H18" s="8"/>
      <c r="I18" s="8">
        <v>12</v>
      </c>
      <c r="J18" s="189">
        <f t="shared" si="4"/>
        <v>4.2455333451264813E-3</v>
      </c>
      <c r="K18" s="18">
        <f t="shared" si="5"/>
        <v>18.177038740491774</v>
      </c>
      <c r="L18" s="10">
        <f t="shared" si="0"/>
        <v>3.9989485229081905</v>
      </c>
      <c r="M18" s="202">
        <v>7.6245243128964058</v>
      </c>
      <c r="N18" s="202">
        <v>0.79989817483189218</v>
      </c>
      <c r="O18" s="10">
        <f t="shared" si="1"/>
        <v>30.600409751128261</v>
      </c>
      <c r="P18" s="11">
        <f t="shared" si="2"/>
        <v>4.2467538790840816E-2</v>
      </c>
    </row>
    <row r="19" spans="1:16" x14ac:dyDescent="0.35">
      <c r="A19" s="9">
        <f t="shared" si="3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>димвенканали!F19</f>
        <v>714.65</v>
      </c>
      <c r="G19" s="8"/>
      <c r="H19" s="8"/>
      <c r="I19" s="8">
        <v>14</v>
      </c>
      <c r="J19" s="189">
        <f t="shared" si="4"/>
        <v>4.9531222359808953E-3</v>
      </c>
      <c r="K19" s="18">
        <f t="shared" si="5"/>
        <v>21.206545197240402</v>
      </c>
      <c r="L19" s="10">
        <f t="shared" si="0"/>
        <v>4.6654399433928884</v>
      </c>
      <c r="M19" s="202">
        <v>8.8952783650458063</v>
      </c>
      <c r="N19" s="202">
        <v>0.93321453730387427</v>
      </c>
      <c r="O19" s="10">
        <f t="shared" si="1"/>
        <v>35.700478042982972</v>
      </c>
      <c r="P19" s="11">
        <f t="shared" si="2"/>
        <v>4.995519211219894E-2</v>
      </c>
    </row>
    <row r="20" spans="1:16" x14ac:dyDescent="0.35">
      <c r="A20" s="9">
        <f t="shared" si="3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>димвенканали!F20</f>
        <v>589.14</v>
      </c>
      <c r="G20" s="8"/>
      <c r="H20" s="8"/>
      <c r="I20" s="8">
        <v>15</v>
      </c>
      <c r="J20" s="189">
        <f t="shared" si="4"/>
        <v>5.3069166814081019E-3</v>
      </c>
      <c r="K20" s="18">
        <f t="shared" si="5"/>
        <v>22.721298425614716</v>
      </c>
      <c r="L20" s="10">
        <f t="shared" si="0"/>
        <v>4.9986856536352375</v>
      </c>
      <c r="M20" s="202">
        <v>9.5306553911205079</v>
      </c>
      <c r="N20" s="202">
        <v>0.99987271853986537</v>
      </c>
      <c r="O20" s="10">
        <f t="shared" si="1"/>
        <v>38.250512188910321</v>
      </c>
      <c r="P20" s="11">
        <f t="shared" si="2"/>
        <v>6.4926014510829896E-2</v>
      </c>
    </row>
    <row r="21" spans="1:16" x14ac:dyDescent="0.35">
      <c r="A21" s="9">
        <f t="shared" si="3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>димвенканали!F21</f>
        <v>1124.6099999999999</v>
      </c>
      <c r="G21" s="8"/>
      <c r="H21" s="8"/>
      <c r="I21" s="8">
        <v>31</v>
      </c>
      <c r="J21" s="189">
        <f t="shared" si="4"/>
        <v>1.096762780824341E-2</v>
      </c>
      <c r="K21" s="18">
        <f t="shared" si="5"/>
        <v>46.957350079603749</v>
      </c>
      <c r="L21" s="10">
        <f t="shared" si="0"/>
        <v>10.330617017512825</v>
      </c>
      <c r="M21" s="202">
        <v>19.696687808315716</v>
      </c>
      <c r="N21" s="202">
        <v>2.0664036183157219</v>
      </c>
      <c r="O21" s="10">
        <f t="shared" si="1"/>
        <v>79.051058523748011</v>
      </c>
      <c r="P21" s="11">
        <f t="shared" si="2"/>
        <v>7.029197546149156E-2</v>
      </c>
    </row>
    <row r="22" spans="1:16" x14ac:dyDescent="0.35">
      <c r="A22" s="9">
        <f t="shared" si="3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>димвенканали!F22</f>
        <v>1240</v>
      </c>
      <c r="G22" s="8"/>
      <c r="H22" s="8"/>
      <c r="I22" s="8">
        <v>26</v>
      </c>
      <c r="J22" s="189">
        <f t="shared" si="4"/>
        <v>9.1986555811073758E-3</v>
      </c>
      <c r="K22" s="18">
        <f t="shared" si="5"/>
        <v>39.383583937732169</v>
      </c>
      <c r="L22" s="10">
        <f t="shared" si="0"/>
        <v>8.6643884663010766</v>
      </c>
      <c r="M22" s="202">
        <v>16.519802677942213</v>
      </c>
      <c r="N22" s="202">
        <v>1.7331127121357663</v>
      </c>
      <c r="O22" s="10">
        <f t="shared" si="1"/>
        <v>66.300887794111219</v>
      </c>
      <c r="P22" s="11">
        <f t="shared" si="2"/>
        <v>5.346845789847679E-2</v>
      </c>
    </row>
    <row r="23" spans="1:16" x14ac:dyDescent="0.35">
      <c r="A23" s="9">
        <f t="shared" si="3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>димвенканали!F23</f>
        <v>762.66000000000008</v>
      </c>
      <c r="G23" s="8"/>
      <c r="H23" s="8"/>
      <c r="I23" s="8">
        <v>11</v>
      </c>
      <c r="J23" s="189">
        <f t="shared" si="4"/>
        <v>3.8917388996992748E-3</v>
      </c>
      <c r="K23" s="18">
        <f t="shared" si="5"/>
        <v>16.66228551211746</v>
      </c>
      <c r="L23" s="10">
        <f t="shared" si="0"/>
        <v>3.6657028126658413</v>
      </c>
      <c r="M23" s="202">
        <v>6.9891472868217059</v>
      </c>
      <c r="N23" s="202">
        <v>0.73323999359590131</v>
      </c>
      <c r="O23" s="10">
        <f t="shared" si="1"/>
        <v>28.050375605200909</v>
      </c>
      <c r="P23" s="11">
        <f t="shared" si="2"/>
        <v>3.6779660143708738E-2</v>
      </c>
    </row>
    <row r="24" spans="1:16" x14ac:dyDescent="0.35">
      <c r="A24" s="9">
        <f t="shared" si="3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>димвенканали!F24</f>
        <v>566</v>
      </c>
      <c r="G24" s="8"/>
      <c r="H24" s="8"/>
      <c r="I24" s="8">
        <v>11</v>
      </c>
      <c r="J24" s="189">
        <f t="shared" si="4"/>
        <v>3.8917388996992748E-3</v>
      </c>
      <c r="K24" s="18">
        <f t="shared" si="5"/>
        <v>16.66228551211746</v>
      </c>
      <c r="L24" s="10">
        <f t="shared" si="0"/>
        <v>3.6657028126658413</v>
      </c>
      <c r="M24" s="202">
        <v>6.9891472868217059</v>
      </c>
      <c r="N24" s="202">
        <v>0.73323999359590131</v>
      </c>
      <c r="O24" s="10">
        <f t="shared" si="1"/>
        <v>28.050375605200909</v>
      </c>
      <c r="P24" s="11">
        <f t="shared" si="2"/>
        <v>4.9558967500354961E-2</v>
      </c>
    </row>
    <row r="25" spans="1:16" x14ac:dyDescent="0.35">
      <c r="A25" s="9">
        <f t="shared" si="3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>димвенканали!F25</f>
        <v>678.79</v>
      </c>
      <c r="G25" s="8"/>
      <c r="H25" s="8"/>
      <c r="I25" s="8">
        <v>19</v>
      </c>
      <c r="J25" s="189">
        <f t="shared" si="4"/>
        <v>6.722094463116929E-3</v>
      </c>
      <c r="K25" s="18">
        <f t="shared" si="5"/>
        <v>28.780311339111975</v>
      </c>
      <c r="L25" s="10">
        <f t="shared" si="0"/>
        <v>6.3316684946046342</v>
      </c>
      <c r="M25" s="202">
        <v>12.072163495419309</v>
      </c>
      <c r="N25" s="202">
        <v>1.2665054434838294</v>
      </c>
      <c r="O25" s="10">
        <f t="shared" si="1"/>
        <v>48.450648772619751</v>
      </c>
      <c r="P25" s="11">
        <f t="shared" si="2"/>
        <v>7.1377964867808535E-2</v>
      </c>
    </row>
    <row r="26" spans="1:16" x14ac:dyDescent="0.35">
      <c r="A26" s="9">
        <f t="shared" si="3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>димвенканали!F26</f>
        <v>941.65</v>
      </c>
      <c r="G26" s="8"/>
      <c r="H26" s="8"/>
      <c r="I26" s="8">
        <v>20</v>
      </c>
      <c r="J26" s="189">
        <f t="shared" si="4"/>
        <v>7.0758889085441356E-3</v>
      </c>
      <c r="K26" s="18">
        <f t="shared" si="5"/>
        <v>30.295064567486289</v>
      </c>
      <c r="L26" s="10">
        <f t="shared" si="0"/>
        <v>6.6649142048469834</v>
      </c>
      <c r="M26" s="202">
        <v>12.70754052149401</v>
      </c>
      <c r="N26" s="202">
        <v>1.3331636247198206</v>
      </c>
      <c r="O26" s="10">
        <f t="shared" si="1"/>
        <v>51.000682918547106</v>
      </c>
      <c r="P26" s="11">
        <f t="shared" si="2"/>
        <v>5.416097585997675E-2</v>
      </c>
    </row>
    <row r="27" spans="1:16" x14ac:dyDescent="0.35">
      <c r="A27" s="9">
        <f t="shared" si="3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>димвенканали!F27</f>
        <v>1038.9000000000001</v>
      </c>
      <c r="G27" s="8"/>
      <c r="H27" s="8"/>
      <c r="I27" s="8">
        <v>21</v>
      </c>
      <c r="J27" s="189">
        <f t="shared" si="4"/>
        <v>7.4296833539713421E-3</v>
      </c>
      <c r="K27" s="18">
        <f t="shared" si="5"/>
        <v>31.809817795860603</v>
      </c>
      <c r="L27" s="10">
        <f t="shared" si="0"/>
        <v>6.9981599150893326</v>
      </c>
      <c r="M27" s="202">
        <v>13.342917547568712</v>
      </c>
      <c r="N27" s="202">
        <v>1.3998218059558116</v>
      </c>
      <c r="O27" s="10">
        <f t="shared" si="1"/>
        <v>53.550717064474455</v>
      </c>
      <c r="P27" s="11">
        <f t="shared" si="2"/>
        <v>5.1545593478173501E-2</v>
      </c>
    </row>
    <row r="28" spans="1:16" x14ac:dyDescent="0.35">
      <c r="A28" s="9">
        <f t="shared" si="3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>димвенканали!F28</f>
        <v>282.89999999999998</v>
      </c>
      <c r="G28" s="8"/>
      <c r="H28" s="8"/>
      <c r="I28" s="8">
        <v>4</v>
      </c>
      <c r="J28" s="189">
        <f t="shared" si="4"/>
        <v>1.4151777817088271E-3</v>
      </c>
      <c r="K28" s="18">
        <f t="shared" si="5"/>
        <v>6.0590129134972575</v>
      </c>
      <c r="L28" s="10">
        <f t="shared" si="0"/>
        <v>1.3329828409693967</v>
      </c>
      <c r="M28" s="202">
        <v>2.5415081042988019</v>
      </c>
      <c r="N28" s="202">
        <v>0.26663272494396412</v>
      </c>
      <c r="O28" s="10">
        <f t="shared" si="1"/>
        <v>10.200136583709419</v>
      </c>
      <c r="P28" s="11">
        <f t="shared" si="2"/>
        <v>3.6055625958675924E-2</v>
      </c>
    </row>
    <row r="29" spans="1:16" x14ac:dyDescent="0.35">
      <c r="A29" s="9">
        <f t="shared" si="3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>димвенканали!F29</f>
        <v>148.1</v>
      </c>
      <c r="G29" s="8"/>
      <c r="H29" s="8"/>
      <c r="I29" s="8">
        <v>3</v>
      </c>
      <c r="J29" s="189">
        <f t="shared" si="4"/>
        <v>1.0613833362816203E-3</v>
      </c>
      <c r="K29" s="18">
        <f t="shared" si="5"/>
        <v>4.5442596851229435</v>
      </c>
      <c r="L29" s="10">
        <f t="shared" si="0"/>
        <v>0.99973713072704762</v>
      </c>
      <c r="M29" s="202">
        <v>1.9061310782241014</v>
      </c>
      <c r="N29" s="202">
        <v>0.19997454370797305</v>
      </c>
      <c r="O29" s="10">
        <f t="shared" si="1"/>
        <v>7.6501024377820652</v>
      </c>
      <c r="P29" s="11">
        <f t="shared" si="2"/>
        <v>5.1654979323309015E-2</v>
      </c>
    </row>
    <row r="30" spans="1:16" x14ac:dyDescent="0.35">
      <c r="A30" s="9">
        <f t="shared" si="3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>димвенканали!F30</f>
        <v>337.2</v>
      </c>
      <c r="G30" s="8"/>
      <c r="H30" s="8"/>
      <c r="I30" s="8">
        <v>6</v>
      </c>
      <c r="J30" s="189">
        <f t="shared" si="4"/>
        <v>2.1227666725632407E-3</v>
      </c>
      <c r="K30" s="18">
        <f t="shared" si="5"/>
        <v>9.0885193702458871</v>
      </c>
      <c r="L30" s="10">
        <f t="shared" si="0"/>
        <v>1.9994742614540952</v>
      </c>
      <c r="M30" s="202">
        <v>3.8122621564482029</v>
      </c>
      <c r="N30" s="202">
        <v>0.39994908741594609</v>
      </c>
      <c r="O30" s="10">
        <f t="shared" si="1"/>
        <v>15.30020487556413</v>
      </c>
      <c r="P30" s="11">
        <f t="shared" si="2"/>
        <v>4.5374273059205605E-2</v>
      </c>
    </row>
    <row r="31" spans="1:16" x14ac:dyDescent="0.35">
      <c r="A31" s="9">
        <f t="shared" si="3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>димвенканали!F31</f>
        <v>284.3</v>
      </c>
      <c r="G31" s="8"/>
      <c r="H31" s="8"/>
      <c r="I31" s="8">
        <v>6</v>
      </c>
      <c r="J31" s="189">
        <f t="shared" si="4"/>
        <v>2.1227666725632407E-3</v>
      </c>
      <c r="K31" s="18">
        <f t="shared" si="5"/>
        <v>9.0885193702458871</v>
      </c>
      <c r="L31" s="10">
        <f t="shared" si="0"/>
        <v>1.9994742614540952</v>
      </c>
      <c r="M31" s="202">
        <v>3.8122621564482029</v>
      </c>
      <c r="N31" s="202">
        <v>0.39994908741594609</v>
      </c>
      <c r="O31" s="10">
        <f t="shared" si="1"/>
        <v>15.30020487556413</v>
      </c>
      <c r="P31" s="11">
        <f t="shared" si="2"/>
        <v>5.381711176772469E-2</v>
      </c>
    </row>
    <row r="32" spans="1:16" x14ac:dyDescent="0.35">
      <c r="A32" s="9">
        <f t="shared" si="3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>димвенканали!F32</f>
        <v>213.73</v>
      </c>
      <c r="G32" s="8"/>
      <c r="H32" s="8"/>
      <c r="I32" s="8">
        <v>3</v>
      </c>
      <c r="J32" s="189">
        <f t="shared" si="4"/>
        <v>1.0613833362816203E-3</v>
      </c>
      <c r="K32" s="18">
        <f t="shared" si="5"/>
        <v>4.5442596851229435</v>
      </c>
      <c r="L32" s="10">
        <f t="shared" si="0"/>
        <v>0.99973713072704762</v>
      </c>
      <c r="M32" s="202">
        <v>1.9061310782241014</v>
      </c>
      <c r="N32" s="202">
        <v>0.19997454370797305</v>
      </c>
      <c r="O32" s="10">
        <f t="shared" si="1"/>
        <v>7.6501024377820652</v>
      </c>
      <c r="P32" s="11">
        <f t="shared" si="2"/>
        <v>3.5793302006185683E-2</v>
      </c>
    </row>
    <row r="33" spans="1:16" x14ac:dyDescent="0.35">
      <c r="A33" s="9">
        <f t="shared" si="3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>димвенканали!F33</f>
        <v>251.7</v>
      </c>
      <c r="G33" s="8"/>
      <c r="H33" s="8"/>
      <c r="I33" s="8">
        <v>5</v>
      </c>
      <c r="J33" s="189">
        <f t="shared" si="4"/>
        <v>1.7689722271360339E-3</v>
      </c>
      <c r="K33" s="18">
        <f t="shared" si="5"/>
        <v>7.5737661418715723</v>
      </c>
      <c r="L33" s="10">
        <f t="shared" si="0"/>
        <v>1.6662285512117458</v>
      </c>
      <c r="M33" s="202">
        <v>3.1768851303735026</v>
      </c>
      <c r="N33" s="202">
        <v>0.33329090617995516</v>
      </c>
      <c r="O33" s="10">
        <f t="shared" si="1"/>
        <v>12.750170729636777</v>
      </c>
      <c r="P33" s="11">
        <f t="shared" si="2"/>
        <v>5.0656220618342379E-2</v>
      </c>
    </row>
    <row r="34" spans="1:16" x14ac:dyDescent="0.35">
      <c r="A34" s="9">
        <f t="shared" si="3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>димвенканали!F34</f>
        <v>132.6</v>
      </c>
      <c r="G34" s="8"/>
      <c r="H34" s="8"/>
      <c r="I34" s="8">
        <v>2</v>
      </c>
      <c r="J34" s="189">
        <f t="shared" si="4"/>
        <v>7.0758889085441356E-4</v>
      </c>
      <c r="K34" s="18">
        <f t="shared" si="5"/>
        <v>3.0295064567486287</v>
      </c>
      <c r="L34" s="10">
        <f t="shared" si="0"/>
        <v>0.66649142048469834</v>
      </c>
      <c r="M34" s="202">
        <v>1.270754052149401</v>
      </c>
      <c r="N34" s="202">
        <v>0.13331636247198206</v>
      </c>
      <c r="O34" s="10">
        <f t="shared" si="1"/>
        <v>5.1000682918547096</v>
      </c>
      <c r="P34" s="11">
        <f t="shared" si="2"/>
        <v>3.8462053483067193E-2</v>
      </c>
    </row>
    <row r="35" spans="1:16" x14ac:dyDescent="0.35">
      <c r="A35" s="9">
        <f t="shared" si="3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>димвенканали!F35</f>
        <v>241.3</v>
      </c>
      <c r="G35" s="8"/>
      <c r="H35" s="8"/>
      <c r="I35" s="8">
        <v>5</v>
      </c>
      <c r="J35" s="189">
        <f t="shared" si="4"/>
        <v>1.7689722271360339E-3</v>
      </c>
      <c r="K35" s="18">
        <f t="shared" si="5"/>
        <v>7.5737661418715723</v>
      </c>
      <c r="L35" s="10">
        <f t="shared" si="0"/>
        <v>1.6662285512117458</v>
      </c>
      <c r="M35" s="202">
        <v>3.1768851303735026</v>
      </c>
      <c r="N35" s="202">
        <v>0.33329090617995516</v>
      </c>
      <c r="O35" s="10">
        <f t="shared" si="1"/>
        <v>12.750170729636777</v>
      </c>
      <c r="P35" s="11">
        <f t="shared" si="2"/>
        <v>5.2839497429079056E-2</v>
      </c>
    </row>
    <row r="36" spans="1:16" x14ac:dyDescent="0.35">
      <c r="A36" s="9">
        <f t="shared" si="3"/>
        <v>31</v>
      </c>
      <c r="B36" s="89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>димвенканали!F36</f>
        <v>176.4</v>
      </c>
      <c r="G36" s="8"/>
      <c r="H36" s="8"/>
      <c r="I36" s="24">
        <v>0</v>
      </c>
      <c r="J36" s="189">
        <f t="shared" si="4"/>
        <v>0</v>
      </c>
      <c r="K36" s="18">
        <f t="shared" si="5"/>
        <v>0</v>
      </c>
      <c r="L36" s="10">
        <f t="shared" si="0"/>
        <v>0</v>
      </c>
      <c r="M36" s="202">
        <v>0</v>
      </c>
      <c r="N36" s="202">
        <v>0</v>
      </c>
      <c r="O36" s="10">
        <f t="shared" si="1"/>
        <v>0</v>
      </c>
      <c r="P36" s="11">
        <f t="shared" si="2"/>
        <v>0</v>
      </c>
    </row>
    <row r="37" spans="1:16" x14ac:dyDescent="0.35">
      <c r="A37" s="9">
        <f t="shared" si="3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>димвенканали!F37</f>
        <v>127</v>
      </c>
      <c r="G37" s="8"/>
      <c r="H37" s="8"/>
      <c r="I37" s="8">
        <v>3</v>
      </c>
      <c r="J37" s="189">
        <f t="shared" si="4"/>
        <v>1.0613833362816203E-3</v>
      </c>
      <c r="K37" s="18">
        <f t="shared" si="5"/>
        <v>4.5442596851229435</v>
      </c>
      <c r="L37" s="10">
        <f t="shared" si="0"/>
        <v>0.99973713072704762</v>
      </c>
      <c r="M37" s="202">
        <v>1.9061310782241014</v>
      </c>
      <c r="N37" s="202">
        <v>0.19997454370797305</v>
      </c>
      <c r="O37" s="10">
        <f t="shared" si="1"/>
        <v>7.6501024377820652</v>
      </c>
      <c r="P37" s="11">
        <f t="shared" si="2"/>
        <v>6.0237027069150122E-2</v>
      </c>
    </row>
    <row r="38" spans="1:16" x14ac:dyDescent="0.35">
      <c r="A38" s="9">
        <f t="shared" si="3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>димвенканали!F38</f>
        <v>272.96999999999997</v>
      </c>
      <c r="G38" s="8"/>
      <c r="H38" s="8"/>
      <c r="I38" s="30">
        <v>4</v>
      </c>
      <c r="J38" s="189">
        <f t="shared" si="4"/>
        <v>1.4151777817088271E-3</v>
      </c>
      <c r="K38" s="18">
        <f t="shared" si="5"/>
        <v>6.0590129134972575</v>
      </c>
      <c r="L38" s="10">
        <f t="shared" si="0"/>
        <v>1.3329828409693967</v>
      </c>
      <c r="M38" s="202">
        <v>2.5415081042988019</v>
      </c>
      <c r="N38" s="202">
        <v>0.26663272494396412</v>
      </c>
      <c r="O38" s="10">
        <f t="shared" si="1"/>
        <v>10.200136583709419</v>
      </c>
      <c r="P38" s="11">
        <f t="shared" si="2"/>
        <v>3.7367243959810309E-2</v>
      </c>
    </row>
    <row r="39" spans="1:16" x14ac:dyDescent="0.35">
      <c r="A39" s="9">
        <f t="shared" si="3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>димвенканали!F39</f>
        <v>226.2</v>
      </c>
      <c r="G39" s="8"/>
      <c r="H39" s="8"/>
      <c r="I39" s="8">
        <v>5</v>
      </c>
      <c r="J39" s="189">
        <f t="shared" si="4"/>
        <v>1.7689722271360339E-3</v>
      </c>
      <c r="K39" s="18">
        <f t="shared" si="5"/>
        <v>7.5737661418715723</v>
      </c>
      <c r="L39" s="10">
        <f t="shared" si="0"/>
        <v>1.6662285512117458</v>
      </c>
      <c r="M39" s="202">
        <v>3.1768851303735026</v>
      </c>
      <c r="N39" s="202">
        <v>0.33329090617995516</v>
      </c>
      <c r="O39" s="10">
        <f t="shared" si="1"/>
        <v>12.750170729636777</v>
      </c>
      <c r="P39" s="11">
        <f t="shared" si="2"/>
        <v>5.6366802518288142E-2</v>
      </c>
    </row>
    <row r="40" spans="1:16" x14ac:dyDescent="0.35">
      <c r="A40" s="9">
        <f t="shared" si="3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>димвенканали!F40</f>
        <v>262.41000000000003</v>
      </c>
      <c r="G40" s="8"/>
      <c r="H40" s="8"/>
      <c r="I40" s="8">
        <v>5</v>
      </c>
      <c r="J40" s="189">
        <f t="shared" si="4"/>
        <v>1.7689722271360339E-3</v>
      </c>
      <c r="K40" s="18">
        <f t="shared" si="5"/>
        <v>7.5737661418715723</v>
      </c>
      <c r="L40" s="10">
        <f t="shared" si="0"/>
        <v>1.6662285512117458</v>
      </c>
      <c r="M40" s="202">
        <v>3.1768851303735026</v>
      </c>
      <c r="N40" s="202">
        <v>0.33329090617995516</v>
      </c>
      <c r="O40" s="10">
        <f t="shared" si="1"/>
        <v>12.750170729636777</v>
      </c>
      <c r="P40" s="11">
        <f t="shared" si="2"/>
        <v>4.8588737965918886E-2</v>
      </c>
    </row>
    <row r="41" spans="1:16" x14ac:dyDescent="0.35">
      <c r="A41" s="9">
        <f t="shared" si="3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>димвенканали!F41</f>
        <v>267.33999999999997</v>
      </c>
      <c r="G41" s="8"/>
      <c r="H41" s="8"/>
      <c r="I41" s="8">
        <v>5</v>
      </c>
      <c r="J41" s="189">
        <f t="shared" si="4"/>
        <v>1.7689722271360339E-3</v>
      </c>
      <c r="K41" s="18">
        <f t="shared" si="5"/>
        <v>7.5737661418715723</v>
      </c>
      <c r="L41" s="10">
        <f t="shared" si="0"/>
        <v>1.6662285512117458</v>
      </c>
      <c r="M41" s="202">
        <v>3.1768851303735026</v>
      </c>
      <c r="N41" s="202">
        <v>0.33329090617995516</v>
      </c>
      <c r="O41" s="10">
        <f t="shared" si="1"/>
        <v>12.750170729636777</v>
      </c>
      <c r="P41" s="11">
        <f t="shared" si="2"/>
        <v>4.7692716127914932E-2</v>
      </c>
    </row>
    <row r="42" spans="1:16" x14ac:dyDescent="0.35">
      <c r="A42" s="9">
        <f t="shared" si="3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>димвенканали!F42</f>
        <v>306.2</v>
      </c>
      <c r="G42" s="8"/>
      <c r="H42" s="8"/>
      <c r="I42" s="8">
        <v>4</v>
      </c>
      <c r="J42" s="189">
        <f t="shared" si="4"/>
        <v>1.4151777817088271E-3</v>
      </c>
      <c r="K42" s="18">
        <f t="shared" si="5"/>
        <v>6.0590129134972575</v>
      </c>
      <c r="L42" s="10">
        <f t="shared" si="0"/>
        <v>1.3329828409693967</v>
      </c>
      <c r="M42" s="202">
        <v>2.5415081042988019</v>
      </c>
      <c r="N42" s="202">
        <v>0.26663272494396412</v>
      </c>
      <c r="O42" s="10">
        <f t="shared" si="1"/>
        <v>10.200136583709419</v>
      </c>
      <c r="P42" s="11">
        <f t="shared" si="2"/>
        <v>3.3312007131644089E-2</v>
      </c>
    </row>
    <row r="43" spans="1:16" x14ac:dyDescent="0.35">
      <c r="A43" s="9">
        <f t="shared" si="3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>димвенканали!F43</f>
        <v>1193.93</v>
      </c>
      <c r="G43" s="8"/>
      <c r="H43" s="8"/>
      <c r="I43" s="8">
        <v>20</v>
      </c>
      <c r="J43" s="189">
        <f t="shared" si="4"/>
        <v>7.0758889085441356E-3</v>
      </c>
      <c r="K43" s="18">
        <f t="shared" si="5"/>
        <v>30.295064567486289</v>
      </c>
      <c r="L43" s="10">
        <f t="shared" si="0"/>
        <v>6.6649142048469834</v>
      </c>
      <c r="M43" s="202">
        <v>12.70754052149401</v>
      </c>
      <c r="N43" s="202">
        <v>1.3331636247198206</v>
      </c>
      <c r="O43" s="10">
        <f t="shared" si="1"/>
        <v>51.000682918547106</v>
      </c>
      <c r="P43" s="11">
        <f t="shared" si="2"/>
        <v>4.2716644123648041E-2</v>
      </c>
    </row>
    <row r="44" spans="1:16" x14ac:dyDescent="0.35">
      <c r="A44" s="9">
        <f t="shared" si="3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>димвенканали!F44</f>
        <v>124.9</v>
      </c>
      <c r="G44" s="8"/>
      <c r="H44" s="8"/>
      <c r="I44" s="8">
        <v>5</v>
      </c>
      <c r="J44" s="189">
        <f t="shared" si="4"/>
        <v>1.7689722271360339E-3</v>
      </c>
      <c r="K44" s="18">
        <f t="shared" si="5"/>
        <v>7.5737661418715723</v>
      </c>
      <c r="L44" s="10">
        <f t="shared" si="0"/>
        <v>1.6662285512117458</v>
      </c>
      <c r="M44" s="202">
        <v>3.1768851303735026</v>
      </c>
      <c r="N44" s="202">
        <v>0.33329090617995516</v>
      </c>
      <c r="O44" s="10">
        <f t="shared" si="1"/>
        <v>12.750170729636777</v>
      </c>
      <c r="P44" s="11">
        <f t="shared" si="2"/>
        <v>0.10208303226290454</v>
      </c>
    </row>
    <row r="45" spans="1:16" x14ac:dyDescent="0.35">
      <c r="A45" s="9">
        <f t="shared" si="3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>димвенканали!F45</f>
        <v>199.53</v>
      </c>
      <c r="G45" s="8"/>
      <c r="H45" s="8"/>
      <c r="I45" s="8">
        <v>5</v>
      </c>
      <c r="J45" s="189">
        <f t="shared" si="4"/>
        <v>1.7689722271360339E-3</v>
      </c>
      <c r="K45" s="18">
        <f t="shared" si="5"/>
        <v>7.5737661418715723</v>
      </c>
      <c r="L45" s="10">
        <f t="shared" si="0"/>
        <v>1.6662285512117458</v>
      </c>
      <c r="M45" s="202">
        <v>3.1768851303735026</v>
      </c>
      <c r="N45" s="202">
        <v>0.33329090617995516</v>
      </c>
      <c r="O45" s="10">
        <f t="shared" si="1"/>
        <v>12.750170729636777</v>
      </c>
      <c r="P45" s="11">
        <f t="shared" si="2"/>
        <v>6.3901021047645848E-2</v>
      </c>
    </row>
    <row r="46" spans="1:16" x14ac:dyDescent="0.35">
      <c r="A46" s="9">
        <f t="shared" si="3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>димвенканали!F46</f>
        <v>693.48</v>
      </c>
      <c r="G46" s="8"/>
      <c r="H46" s="8"/>
      <c r="I46" s="8">
        <v>13</v>
      </c>
      <c r="J46" s="189">
        <f t="shared" si="4"/>
        <v>4.5993277905536879E-3</v>
      </c>
      <c r="K46" s="18">
        <f t="shared" si="5"/>
        <v>19.691791968866085</v>
      </c>
      <c r="L46" s="10">
        <f t="shared" si="0"/>
        <v>4.3321942331505383</v>
      </c>
      <c r="M46" s="202">
        <v>8.2599013389711065</v>
      </c>
      <c r="N46" s="202">
        <v>0.86655635606788317</v>
      </c>
      <c r="O46" s="10">
        <f t="shared" si="1"/>
        <v>33.150443897055609</v>
      </c>
      <c r="P46" s="11">
        <f t="shared" si="2"/>
        <v>4.7803028057125815E-2</v>
      </c>
    </row>
    <row r="47" spans="1:16" x14ac:dyDescent="0.35">
      <c r="A47" s="9">
        <f t="shared" si="3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>димвенканали!F47</f>
        <v>457.42</v>
      </c>
      <c r="G47" s="8"/>
      <c r="H47" s="8"/>
      <c r="I47" s="8">
        <v>8</v>
      </c>
      <c r="J47" s="189">
        <f t="shared" si="4"/>
        <v>2.8303555634176542E-3</v>
      </c>
      <c r="K47" s="18">
        <f t="shared" si="5"/>
        <v>12.118025826994515</v>
      </c>
      <c r="L47" s="10">
        <f t="shared" si="0"/>
        <v>2.6659656819387934</v>
      </c>
      <c r="M47" s="202">
        <v>5.0830162085976038</v>
      </c>
      <c r="N47" s="202">
        <v>0.53326544988792823</v>
      </c>
      <c r="O47" s="10">
        <f t="shared" si="1"/>
        <v>20.400273167418838</v>
      </c>
      <c r="P47" s="11">
        <f t="shared" si="2"/>
        <v>4.4598559676924575E-2</v>
      </c>
    </row>
    <row r="48" spans="1:16" x14ac:dyDescent="0.35">
      <c r="A48" s="9">
        <f t="shared" si="3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>димвенканали!F48</f>
        <v>330.04</v>
      </c>
      <c r="G48" s="8"/>
      <c r="H48" s="8"/>
      <c r="I48" s="8">
        <v>6</v>
      </c>
      <c r="J48" s="189">
        <f t="shared" si="4"/>
        <v>2.1227666725632407E-3</v>
      </c>
      <c r="K48" s="18">
        <f t="shared" si="5"/>
        <v>9.0885193702458871</v>
      </c>
      <c r="L48" s="10">
        <f t="shared" si="0"/>
        <v>1.9994742614540952</v>
      </c>
      <c r="M48" s="202">
        <v>3.8122621564482029</v>
      </c>
      <c r="N48" s="202">
        <v>0.39994908741594609</v>
      </c>
      <c r="O48" s="10">
        <f t="shared" si="1"/>
        <v>15.30020487556413</v>
      </c>
      <c r="P48" s="11">
        <f t="shared" si="2"/>
        <v>4.6358637969834353E-2</v>
      </c>
    </row>
    <row r="49" spans="1:16" x14ac:dyDescent="0.35">
      <c r="A49" s="9">
        <f t="shared" si="3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>димвенканали!F49</f>
        <v>254.9</v>
      </c>
      <c r="G49" s="8"/>
      <c r="H49" s="8"/>
      <c r="I49" s="8">
        <v>5</v>
      </c>
      <c r="J49" s="189">
        <f t="shared" si="4"/>
        <v>1.7689722271360339E-3</v>
      </c>
      <c r="K49" s="18">
        <f t="shared" si="5"/>
        <v>7.5737661418715723</v>
      </c>
      <c r="L49" s="10">
        <f t="shared" si="0"/>
        <v>1.6662285512117458</v>
      </c>
      <c r="M49" s="202">
        <v>3.1768851303735026</v>
      </c>
      <c r="N49" s="202">
        <v>0.33329090617995516</v>
      </c>
      <c r="O49" s="10">
        <f t="shared" si="1"/>
        <v>12.750170729636777</v>
      </c>
      <c r="P49" s="11">
        <f t="shared" si="2"/>
        <v>5.0020285326154476E-2</v>
      </c>
    </row>
    <row r="50" spans="1:16" x14ac:dyDescent="0.35">
      <c r="A50" s="9">
        <f t="shared" si="3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>димвенканали!F50</f>
        <v>217.6</v>
      </c>
      <c r="G50" s="8"/>
      <c r="H50" s="8"/>
      <c r="I50" s="8">
        <v>3</v>
      </c>
      <c r="J50" s="189">
        <f t="shared" si="4"/>
        <v>1.0613833362816203E-3</v>
      </c>
      <c r="K50" s="18">
        <f t="shared" si="5"/>
        <v>4.5442596851229435</v>
      </c>
      <c r="L50" s="10">
        <f t="shared" si="0"/>
        <v>0.99973713072704762</v>
      </c>
      <c r="M50" s="202">
        <v>1.9061310782241014</v>
      </c>
      <c r="N50" s="202">
        <v>0.19997454370797305</v>
      </c>
      <c r="O50" s="10">
        <f t="shared" si="1"/>
        <v>7.6501024377820652</v>
      </c>
      <c r="P50" s="11">
        <f t="shared" si="2"/>
        <v>3.5156720761866107E-2</v>
      </c>
    </row>
    <row r="51" spans="1:16" x14ac:dyDescent="0.35">
      <c r="A51" s="9">
        <f t="shared" si="3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>димвенканали!F51</f>
        <v>405.5</v>
      </c>
      <c r="G51" s="8"/>
      <c r="H51" s="8"/>
      <c r="I51" s="8">
        <v>7</v>
      </c>
      <c r="J51" s="189">
        <f t="shared" si="4"/>
        <v>2.4765611179904477E-3</v>
      </c>
      <c r="K51" s="18">
        <f t="shared" si="5"/>
        <v>10.603272598620201</v>
      </c>
      <c r="L51" s="10">
        <f t="shared" si="0"/>
        <v>2.3327199716964442</v>
      </c>
      <c r="M51" s="202">
        <v>4.4476391825229031</v>
      </c>
      <c r="N51" s="202">
        <v>0.46660726865193713</v>
      </c>
      <c r="O51" s="10">
        <f t="shared" si="1"/>
        <v>17.850239021491486</v>
      </c>
      <c r="P51" s="11">
        <f t="shared" si="2"/>
        <v>4.4020318178770619E-2</v>
      </c>
    </row>
    <row r="52" spans="1:16" x14ac:dyDescent="0.35">
      <c r="A52" s="9">
        <f t="shared" si="3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>димвенканали!F52</f>
        <v>341</v>
      </c>
      <c r="G52" s="8"/>
      <c r="H52" s="8"/>
      <c r="I52" s="8">
        <v>8</v>
      </c>
      <c r="J52" s="189">
        <f t="shared" si="4"/>
        <v>2.8303555634176542E-3</v>
      </c>
      <c r="K52" s="18">
        <f t="shared" si="5"/>
        <v>12.118025826994515</v>
      </c>
      <c r="L52" s="10">
        <f t="shared" si="0"/>
        <v>2.6659656819387934</v>
      </c>
      <c r="M52" s="202">
        <v>5.0830162085976038</v>
      </c>
      <c r="N52" s="202">
        <v>0.53326544988792823</v>
      </c>
      <c r="O52" s="10">
        <f t="shared" si="1"/>
        <v>20.400273167418838</v>
      </c>
      <c r="P52" s="11">
        <f t="shared" si="2"/>
        <v>5.982484799829571E-2</v>
      </c>
    </row>
    <row r="53" spans="1:16" x14ac:dyDescent="0.35">
      <c r="A53" s="9">
        <f t="shared" si="3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>димвенканали!F53</f>
        <v>485.09999999999997</v>
      </c>
      <c r="G53" s="8"/>
      <c r="H53" s="8"/>
      <c r="I53" s="8">
        <v>8</v>
      </c>
      <c r="J53" s="189">
        <f t="shared" si="4"/>
        <v>2.8303555634176542E-3</v>
      </c>
      <c r="K53" s="18">
        <f t="shared" si="5"/>
        <v>12.118025826994515</v>
      </c>
      <c r="L53" s="10">
        <f t="shared" si="0"/>
        <v>2.6659656819387934</v>
      </c>
      <c r="M53" s="202">
        <v>5.0830162085976038</v>
      </c>
      <c r="N53" s="202">
        <v>0.53326544988792823</v>
      </c>
      <c r="O53" s="10">
        <f t="shared" si="1"/>
        <v>20.400273167418838</v>
      </c>
      <c r="P53" s="11">
        <f t="shared" si="2"/>
        <v>4.205374802601286E-2</v>
      </c>
    </row>
    <row r="54" spans="1:16" x14ac:dyDescent="0.35">
      <c r="A54" s="9">
        <f t="shared" si="3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>димвенканали!F54</f>
        <v>467.06</v>
      </c>
      <c r="G54" s="8"/>
      <c r="H54" s="8"/>
      <c r="I54" s="8">
        <v>7</v>
      </c>
      <c r="J54" s="189">
        <f t="shared" si="4"/>
        <v>2.4765611179904477E-3</v>
      </c>
      <c r="K54" s="18">
        <f t="shared" si="5"/>
        <v>10.603272598620201</v>
      </c>
      <c r="L54" s="10">
        <f t="shared" si="0"/>
        <v>2.3327199716964442</v>
      </c>
      <c r="M54" s="202">
        <v>4.4476391825229031</v>
      </c>
      <c r="N54" s="202">
        <v>0.46660726865193713</v>
      </c>
      <c r="O54" s="10">
        <f t="shared" si="1"/>
        <v>17.850239021491486</v>
      </c>
      <c r="P54" s="11">
        <f t="shared" si="2"/>
        <v>3.8218299622085998E-2</v>
      </c>
    </row>
    <row r="55" spans="1:16" x14ac:dyDescent="0.35">
      <c r="A55" s="9">
        <f t="shared" si="3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>димвенканали!F55</f>
        <v>209.8</v>
      </c>
      <c r="G55" s="8"/>
      <c r="H55" s="8"/>
      <c r="I55" s="8">
        <v>4</v>
      </c>
      <c r="J55" s="189">
        <f t="shared" si="4"/>
        <v>1.4151777817088271E-3</v>
      </c>
      <c r="K55" s="18">
        <f t="shared" si="5"/>
        <v>6.0590129134972575</v>
      </c>
      <c r="L55" s="10">
        <f t="shared" si="0"/>
        <v>1.3329828409693967</v>
      </c>
      <c r="M55" s="202">
        <v>2.5415081042988019</v>
      </c>
      <c r="N55" s="202">
        <v>0.26663272494396412</v>
      </c>
      <c r="O55" s="10">
        <f t="shared" si="1"/>
        <v>10.200136583709419</v>
      </c>
      <c r="P55" s="11">
        <f t="shared" si="2"/>
        <v>4.861838219117931E-2</v>
      </c>
    </row>
    <row r="56" spans="1:16" x14ac:dyDescent="0.35">
      <c r="A56" s="9">
        <f t="shared" si="3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>димвенканали!F56</f>
        <v>457.9</v>
      </c>
      <c r="G56" s="8"/>
      <c r="H56" s="8"/>
      <c r="I56" s="8">
        <v>10</v>
      </c>
      <c r="J56" s="189">
        <f t="shared" si="4"/>
        <v>3.5379444542720678E-3</v>
      </c>
      <c r="K56" s="18">
        <f t="shared" si="5"/>
        <v>15.147532283743145</v>
      </c>
      <c r="L56" s="10">
        <f t="shared" si="0"/>
        <v>3.3324571024234917</v>
      </c>
      <c r="M56" s="202">
        <v>6.3537702607470052</v>
      </c>
      <c r="N56" s="202">
        <v>0.66658181235991032</v>
      </c>
      <c r="O56" s="10">
        <f t="shared" si="1"/>
        <v>25.500341459273553</v>
      </c>
      <c r="P56" s="11">
        <f t="shared" si="2"/>
        <v>5.5689760775875854E-2</v>
      </c>
    </row>
    <row r="57" spans="1:16" x14ac:dyDescent="0.35">
      <c r="A57" s="9">
        <f t="shared" si="3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>димвенканали!F57</f>
        <v>360.51</v>
      </c>
      <c r="G57" s="8"/>
      <c r="H57" s="8"/>
      <c r="I57" s="8">
        <v>6</v>
      </c>
      <c r="J57" s="189">
        <f t="shared" si="4"/>
        <v>2.1227666725632407E-3</v>
      </c>
      <c r="K57" s="18">
        <f t="shared" si="5"/>
        <v>9.0885193702458871</v>
      </c>
      <c r="L57" s="10">
        <f t="shared" si="0"/>
        <v>1.9994742614540952</v>
      </c>
      <c r="M57" s="202">
        <v>3.8122621564482029</v>
      </c>
      <c r="N57" s="202">
        <v>0.39994908741594609</v>
      </c>
      <c r="O57" s="10">
        <f t="shared" si="1"/>
        <v>15.30020487556413</v>
      </c>
      <c r="P57" s="11">
        <f t="shared" si="2"/>
        <v>4.2440445134848216E-2</v>
      </c>
    </row>
    <row r="58" spans="1:16" x14ac:dyDescent="0.35">
      <c r="A58" s="9">
        <f t="shared" si="3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>димвенканали!F58</f>
        <v>584.1</v>
      </c>
      <c r="G58" s="8"/>
      <c r="H58" s="8"/>
      <c r="I58" s="8">
        <v>15</v>
      </c>
      <c r="J58" s="189">
        <f t="shared" si="4"/>
        <v>5.3069166814081019E-3</v>
      </c>
      <c r="K58" s="18">
        <f t="shared" si="5"/>
        <v>22.721298425614716</v>
      </c>
      <c r="L58" s="10">
        <f t="shared" si="0"/>
        <v>4.9986856536352375</v>
      </c>
      <c r="M58" s="202">
        <v>9.5306553911205079</v>
      </c>
      <c r="N58" s="202">
        <v>0.99987271853986537</v>
      </c>
      <c r="O58" s="10">
        <f t="shared" si="1"/>
        <v>38.250512188910321</v>
      </c>
      <c r="P58" s="11">
        <f t="shared" si="2"/>
        <v>6.5486238981185274E-2</v>
      </c>
    </row>
    <row r="59" spans="1:16" x14ac:dyDescent="0.35">
      <c r="A59" s="9">
        <f t="shared" si="3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>димвенканали!F59</f>
        <v>306.8</v>
      </c>
      <c r="G59" s="8"/>
      <c r="H59" s="8"/>
      <c r="I59" s="8">
        <v>5</v>
      </c>
      <c r="J59" s="189">
        <f t="shared" si="4"/>
        <v>1.7689722271360339E-3</v>
      </c>
      <c r="K59" s="18">
        <f t="shared" si="5"/>
        <v>7.5737661418715723</v>
      </c>
      <c r="L59" s="10">
        <f t="shared" si="0"/>
        <v>1.6662285512117458</v>
      </c>
      <c r="M59" s="202">
        <v>3.1768851303735026</v>
      </c>
      <c r="N59" s="202">
        <v>0.33329090617995516</v>
      </c>
      <c r="O59" s="10">
        <f t="shared" si="1"/>
        <v>12.750170729636777</v>
      </c>
      <c r="P59" s="11">
        <f t="shared" si="2"/>
        <v>4.1558574738059899E-2</v>
      </c>
    </row>
    <row r="60" spans="1:16" x14ac:dyDescent="0.35">
      <c r="A60" s="9">
        <f t="shared" si="3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>димвенканали!F60</f>
        <v>315.39</v>
      </c>
      <c r="G60" s="8"/>
      <c r="H60" s="8"/>
      <c r="I60" s="8">
        <v>6</v>
      </c>
      <c r="J60" s="189">
        <f t="shared" si="4"/>
        <v>2.1227666725632407E-3</v>
      </c>
      <c r="K60" s="18">
        <f t="shared" si="5"/>
        <v>9.0885193702458871</v>
      </c>
      <c r="L60" s="10">
        <f t="shared" si="0"/>
        <v>1.9994742614540952</v>
      </c>
      <c r="M60" s="202">
        <v>3.8122621564482029</v>
      </c>
      <c r="N60" s="202">
        <v>0.39994908741594609</v>
      </c>
      <c r="O60" s="10">
        <f t="shared" si="1"/>
        <v>15.30020487556413</v>
      </c>
      <c r="P60" s="11">
        <f t="shared" si="2"/>
        <v>4.8512016473458673E-2</v>
      </c>
    </row>
    <row r="61" spans="1:16" x14ac:dyDescent="0.35">
      <c r="A61" s="9">
        <f t="shared" si="3"/>
        <v>56</v>
      </c>
      <c r="B61" s="89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>димвенканали!F61</f>
        <v>418.84</v>
      </c>
      <c r="G61" s="8"/>
      <c r="H61" s="8"/>
      <c r="I61" s="8">
        <v>0</v>
      </c>
      <c r="J61" s="189">
        <f t="shared" si="4"/>
        <v>0</v>
      </c>
      <c r="K61" s="18">
        <f t="shared" si="5"/>
        <v>0</v>
      </c>
      <c r="L61" s="10">
        <f t="shared" si="0"/>
        <v>0</v>
      </c>
      <c r="M61" s="202">
        <v>0</v>
      </c>
      <c r="N61" s="202">
        <v>0</v>
      </c>
      <c r="O61" s="10">
        <f t="shared" si="1"/>
        <v>0</v>
      </c>
      <c r="P61" s="11">
        <f t="shared" si="2"/>
        <v>0</v>
      </c>
    </row>
    <row r="62" spans="1:16" x14ac:dyDescent="0.35">
      <c r="A62" s="9">
        <f t="shared" si="3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>димвенканали!F62</f>
        <v>563.6</v>
      </c>
      <c r="G62" s="8"/>
      <c r="H62" s="8"/>
      <c r="I62" s="8">
        <v>8</v>
      </c>
      <c r="J62" s="189">
        <f t="shared" si="4"/>
        <v>2.8303555634176542E-3</v>
      </c>
      <c r="K62" s="18">
        <f t="shared" si="5"/>
        <v>12.118025826994515</v>
      </c>
      <c r="L62" s="10">
        <f t="shared" ref="L62:L122" si="6">K62*0.22</f>
        <v>2.6659656819387934</v>
      </c>
      <c r="M62" s="202">
        <v>5.0830162085976038</v>
      </c>
      <c r="N62" s="202">
        <v>0.53326544988792823</v>
      </c>
      <c r="O62" s="10">
        <f t="shared" si="1"/>
        <v>20.400273167418838</v>
      </c>
      <c r="P62" s="11">
        <f t="shared" si="2"/>
        <v>3.619636828853591E-2</v>
      </c>
    </row>
    <row r="63" spans="1:16" x14ac:dyDescent="0.35">
      <c r="A63" s="9">
        <f t="shared" si="3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>димвенканали!F63</f>
        <v>2383.1</v>
      </c>
      <c r="G63" s="8"/>
      <c r="H63" s="8"/>
      <c r="I63" s="8">
        <v>40</v>
      </c>
      <c r="J63" s="189">
        <f t="shared" si="4"/>
        <v>1.4151777817088271E-2</v>
      </c>
      <c r="K63" s="18">
        <f t="shared" ref="K63:K121" si="7">J63*$K$2</f>
        <v>60.590129134972578</v>
      </c>
      <c r="L63" s="10">
        <f t="shared" si="6"/>
        <v>13.329828409693967</v>
      </c>
      <c r="M63" s="202">
        <v>25.415081042988021</v>
      </c>
      <c r="N63" s="202">
        <v>2.6663272494396413</v>
      </c>
      <c r="O63" s="10">
        <f t="shared" si="1"/>
        <v>102.00136583709421</v>
      </c>
      <c r="P63" s="11">
        <f t="shared" si="2"/>
        <v>4.2801966277996817E-2</v>
      </c>
    </row>
    <row r="64" spans="1:16" x14ac:dyDescent="0.35">
      <c r="A64" s="9">
        <f t="shared" si="3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>димвенканали!F64</f>
        <v>355.23</v>
      </c>
      <c r="G64" s="8"/>
      <c r="H64" s="8"/>
      <c r="I64" s="8">
        <v>6</v>
      </c>
      <c r="J64" s="189">
        <f t="shared" si="4"/>
        <v>2.1227666725632407E-3</v>
      </c>
      <c r="K64" s="18">
        <f t="shared" si="7"/>
        <v>9.0885193702458871</v>
      </c>
      <c r="L64" s="10">
        <f t="shared" si="6"/>
        <v>1.9994742614540952</v>
      </c>
      <c r="M64" s="202">
        <v>3.8122621564482029</v>
      </c>
      <c r="N64" s="202">
        <v>0.39994908741594609</v>
      </c>
      <c r="O64" s="10">
        <f t="shared" si="1"/>
        <v>15.30020487556413</v>
      </c>
      <c r="P64" s="11">
        <f t="shared" si="2"/>
        <v>4.3071263338017987E-2</v>
      </c>
    </row>
    <row r="65" spans="1:16" x14ac:dyDescent="0.35">
      <c r="A65" s="9">
        <f t="shared" si="3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>димвенканали!F65</f>
        <v>2568.7999999999997</v>
      </c>
      <c r="G65" s="8"/>
      <c r="H65" s="8"/>
      <c r="I65" s="8">
        <v>58</v>
      </c>
      <c r="J65" s="189">
        <f t="shared" si="4"/>
        <v>2.0520077834777994E-2</v>
      </c>
      <c r="K65" s="18">
        <f t="shared" si="7"/>
        <v>87.855687245710243</v>
      </c>
      <c r="L65" s="10">
        <f t="shared" si="6"/>
        <v>19.328251194056254</v>
      </c>
      <c r="M65" s="202">
        <v>36.851867512332632</v>
      </c>
      <c r="N65" s="202">
        <v>3.8661745116874795</v>
      </c>
      <c r="O65" s="10">
        <f t="shared" si="1"/>
        <v>147.9019804637866</v>
      </c>
      <c r="P65" s="11">
        <f t="shared" si="2"/>
        <v>5.7576292612810109E-2</v>
      </c>
    </row>
    <row r="66" spans="1:16" x14ac:dyDescent="0.35">
      <c r="A66" s="9">
        <f t="shared" si="3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>димвенканали!F66</f>
        <v>2750.3</v>
      </c>
      <c r="G66" s="8"/>
      <c r="H66" s="8"/>
      <c r="I66" s="8">
        <v>57</v>
      </c>
      <c r="J66" s="189">
        <f t="shared" si="4"/>
        <v>2.0166283389350788E-2</v>
      </c>
      <c r="K66" s="18">
        <f t="shared" si="7"/>
        <v>86.340934017335925</v>
      </c>
      <c r="L66" s="10">
        <f t="shared" si="6"/>
        <v>18.995005483813905</v>
      </c>
      <c r="M66" s="202">
        <v>36.216490486257932</v>
      </c>
      <c r="N66" s="202">
        <v>3.799516330451489</v>
      </c>
      <c r="O66" s="10">
        <f t="shared" si="1"/>
        <v>145.35194631785924</v>
      </c>
      <c r="P66" s="11">
        <f t="shared" si="2"/>
        <v>5.2849487807824322E-2</v>
      </c>
    </row>
    <row r="67" spans="1:16" x14ac:dyDescent="0.35">
      <c r="A67" s="9">
        <f t="shared" si="3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>димвенканали!F67</f>
        <v>281.31</v>
      </c>
      <c r="G67" s="8"/>
      <c r="H67" s="8"/>
      <c r="I67" s="8">
        <v>4</v>
      </c>
      <c r="J67" s="189">
        <f t="shared" si="4"/>
        <v>1.4151777817088271E-3</v>
      </c>
      <c r="K67" s="18">
        <f t="shared" si="7"/>
        <v>6.0590129134972575</v>
      </c>
      <c r="L67" s="10">
        <f t="shared" si="6"/>
        <v>1.3329828409693967</v>
      </c>
      <c r="M67" s="202">
        <v>2.5415081042988019</v>
      </c>
      <c r="N67" s="202">
        <v>0.26663272494396412</v>
      </c>
      <c r="O67" s="10">
        <f t="shared" si="1"/>
        <v>10.200136583709419</v>
      </c>
      <c r="P67" s="11">
        <f t="shared" si="2"/>
        <v>3.6259416955349684E-2</v>
      </c>
    </row>
    <row r="68" spans="1:16" x14ac:dyDescent="0.35">
      <c r="A68" s="9">
        <f t="shared" si="3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>димвенканали!F68</f>
        <v>266.3</v>
      </c>
      <c r="G68" s="8"/>
      <c r="H68" s="8"/>
      <c r="I68" s="8">
        <v>6</v>
      </c>
      <c r="J68" s="189">
        <f t="shared" si="4"/>
        <v>2.1227666725632407E-3</v>
      </c>
      <c r="K68" s="18">
        <f t="shared" si="7"/>
        <v>9.0885193702458871</v>
      </c>
      <c r="L68" s="10">
        <f t="shared" si="6"/>
        <v>1.9994742614540952</v>
      </c>
      <c r="M68" s="202">
        <v>3.8122621564482029</v>
      </c>
      <c r="N68" s="202">
        <v>0.39994908741594609</v>
      </c>
      <c r="O68" s="10">
        <f t="shared" si="1"/>
        <v>15.30020487556413</v>
      </c>
      <c r="P68" s="11">
        <f t="shared" si="2"/>
        <v>5.745476859017698E-2</v>
      </c>
    </row>
    <row r="69" spans="1:16" x14ac:dyDescent="0.35">
      <c r="A69" s="9">
        <f t="shared" si="3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>димвенканали!F69</f>
        <v>1469.1</v>
      </c>
      <c r="G69" s="8"/>
      <c r="H69" s="8"/>
      <c r="I69" s="8">
        <v>32</v>
      </c>
      <c r="J69" s="189">
        <f t="shared" si="4"/>
        <v>1.1321422253670617E-2</v>
      </c>
      <c r="K69" s="18">
        <f t="shared" si="7"/>
        <v>48.47210330797806</v>
      </c>
      <c r="L69" s="10">
        <f t="shared" si="6"/>
        <v>10.663862727755173</v>
      </c>
      <c r="M69" s="202">
        <v>20.332064834390415</v>
      </c>
      <c r="N69" s="202">
        <v>2.1330617995517129</v>
      </c>
      <c r="O69" s="10">
        <f t="shared" ref="O69:O131" si="8">K69+L69+M69+N69</f>
        <v>81.601092669675353</v>
      </c>
      <c r="P69" s="11">
        <f t="shared" ref="P69:P131" si="9">O69/F69</f>
        <v>5.5544954509342701E-2</v>
      </c>
    </row>
    <row r="70" spans="1:16" x14ac:dyDescent="0.35">
      <c r="A70" s="9">
        <f t="shared" si="3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>димвенканали!F70</f>
        <v>230.5</v>
      </c>
      <c r="G70" s="8"/>
      <c r="H70" s="8"/>
      <c r="I70" s="8">
        <v>5</v>
      </c>
      <c r="J70" s="189">
        <f t="shared" si="4"/>
        <v>1.7689722271360339E-3</v>
      </c>
      <c r="K70" s="18">
        <f t="shared" si="7"/>
        <v>7.5737661418715723</v>
      </c>
      <c r="L70" s="10">
        <f t="shared" si="6"/>
        <v>1.6662285512117458</v>
      </c>
      <c r="M70" s="202">
        <v>3.1768851303735026</v>
      </c>
      <c r="N70" s="202">
        <v>0.33329090617995516</v>
      </c>
      <c r="O70" s="10">
        <f t="shared" si="8"/>
        <v>12.750170729636777</v>
      </c>
      <c r="P70" s="11">
        <f t="shared" si="9"/>
        <v>5.5315274315127012E-2</v>
      </c>
    </row>
    <row r="71" spans="1:16" x14ac:dyDescent="0.35">
      <c r="A71" s="9">
        <f t="shared" ref="A71:A134" si="10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>димвенканали!F71</f>
        <v>269.60000000000002</v>
      </c>
      <c r="G71" s="8"/>
      <c r="H71" s="8"/>
      <c r="I71" s="8">
        <v>6</v>
      </c>
      <c r="J71" s="189">
        <f t="shared" ref="J71:J134" si="11">2/5653*(I71+H71+G71)</f>
        <v>2.1227666725632407E-3</v>
      </c>
      <c r="K71" s="18">
        <f t="shared" si="7"/>
        <v>9.0885193702458871</v>
      </c>
      <c r="L71" s="10">
        <f t="shared" si="6"/>
        <v>1.9994742614540952</v>
      </c>
      <c r="M71" s="202">
        <v>3.8122621564482029</v>
      </c>
      <c r="N71" s="202">
        <v>0.39994908741594609</v>
      </c>
      <c r="O71" s="10">
        <f t="shared" si="8"/>
        <v>15.30020487556413</v>
      </c>
      <c r="P71" s="11">
        <f t="shared" si="9"/>
        <v>5.6751501763961903E-2</v>
      </c>
    </row>
    <row r="72" spans="1:16" x14ac:dyDescent="0.35">
      <c r="A72" s="9">
        <f t="shared" si="10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>димвенканали!F72</f>
        <v>172.4</v>
      </c>
      <c r="G72" s="8"/>
      <c r="H72" s="8"/>
      <c r="I72" s="8">
        <v>4</v>
      </c>
      <c r="J72" s="189">
        <f t="shared" si="11"/>
        <v>1.4151777817088271E-3</v>
      </c>
      <c r="K72" s="18">
        <f t="shared" si="7"/>
        <v>6.0590129134972575</v>
      </c>
      <c r="L72" s="10">
        <f t="shared" si="6"/>
        <v>1.3329828409693967</v>
      </c>
      <c r="M72" s="202">
        <v>2.5415081042988019</v>
      </c>
      <c r="N72" s="202">
        <v>0.26663272494396412</v>
      </c>
      <c r="O72" s="10">
        <f t="shared" si="8"/>
        <v>10.200136583709419</v>
      </c>
      <c r="P72" s="11">
        <f t="shared" si="9"/>
        <v>5.9165525427548833E-2</v>
      </c>
    </row>
    <row r="73" spans="1:16" x14ac:dyDescent="0.35">
      <c r="A73" s="9">
        <f t="shared" si="10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>димвенканали!F73</f>
        <v>384.4</v>
      </c>
      <c r="G73" s="8"/>
      <c r="H73" s="8"/>
      <c r="I73" s="8">
        <v>7</v>
      </c>
      <c r="J73" s="189">
        <f t="shared" si="11"/>
        <v>2.4765611179904477E-3</v>
      </c>
      <c r="K73" s="18">
        <f t="shared" si="7"/>
        <v>10.603272598620201</v>
      </c>
      <c r="L73" s="10">
        <f t="shared" si="6"/>
        <v>2.3327199716964442</v>
      </c>
      <c r="M73" s="202">
        <v>4.4476391825229031</v>
      </c>
      <c r="N73" s="202">
        <v>0.46660726865193713</v>
      </c>
      <c r="O73" s="10">
        <f t="shared" si="8"/>
        <v>17.850239021491486</v>
      </c>
      <c r="P73" s="11">
        <f t="shared" si="9"/>
        <v>4.6436625966419058E-2</v>
      </c>
    </row>
    <row r="74" spans="1:16" x14ac:dyDescent="0.35">
      <c r="A74" s="9">
        <f t="shared" si="10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>димвенканали!F74</f>
        <v>655.6</v>
      </c>
      <c r="G74" s="8"/>
      <c r="H74" s="8"/>
      <c r="I74" s="8">
        <v>18</v>
      </c>
      <c r="J74" s="189">
        <f t="shared" si="11"/>
        <v>6.3683000176897216E-3</v>
      </c>
      <c r="K74" s="18">
        <f t="shared" si="7"/>
        <v>27.265558110737658</v>
      </c>
      <c r="L74" s="10">
        <f t="shared" si="6"/>
        <v>5.998422784362285</v>
      </c>
      <c r="M74" s="202">
        <v>11.436786469344609</v>
      </c>
      <c r="N74" s="202">
        <v>1.1998472622478384</v>
      </c>
      <c r="O74" s="10">
        <f t="shared" si="8"/>
        <v>45.900614626692388</v>
      </c>
      <c r="P74" s="11">
        <f t="shared" si="9"/>
        <v>7.0013140065119564E-2</v>
      </c>
    </row>
    <row r="75" spans="1:16" x14ac:dyDescent="0.35">
      <c r="A75" s="9">
        <f t="shared" si="10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>димвенканали!F75</f>
        <v>364.4</v>
      </c>
      <c r="G75" s="8"/>
      <c r="H75" s="8"/>
      <c r="I75" s="8">
        <v>6</v>
      </c>
      <c r="J75" s="189">
        <f t="shared" si="11"/>
        <v>2.1227666725632407E-3</v>
      </c>
      <c r="K75" s="18">
        <f t="shared" si="7"/>
        <v>9.0885193702458871</v>
      </c>
      <c r="L75" s="10">
        <f t="shared" si="6"/>
        <v>1.9994742614540952</v>
      </c>
      <c r="M75" s="202">
        <v>3.8122621564482029</v>
      </c>
      <c r="N75" s="202">
        <v>0.39994908741594609</v>
      </c>
      <c r="O75" s="10">
        <f t="shared" si="8"/>
        <v>15.30020487556413</v>
      </c>
      <c r="P75" s="11">
        <f t="shared" si="9"/>
        <v>4.1987389889034388E-2</v>
      </c>
    </row>
    <row r="76" spans="1:16" x14ac:dyDescent="0.35">
      <c r="A76" s="9">
        <f t="shared" si="10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>димвенканали!F76</f>
        <v>192.4</v>
      </c>
      <c r="G76" s="8"/>
      <c r="H76" s="8"/>
      <c r="I76" s="8">
        <v>6</v>
      </c>
      <c r="J76" s="189">
        <f t="shared" si="11"/>
        <v>2.1227666725632407E-3</v>
      </c>
      <c r="K76" s="18">
        <f t="shared" si="7"/>
        <v>9.0885193702458871</v>
      </c>
      <c r="L76" s="10">
        <f t="shared" si="6"/>
        <v>1.9994742614540952</v>
      </c>
      <c r="M76" s="202">
        <v>3.8122621564482029</v>
      </c>
      <c r="N76" s="202">
        <v>0.39994908741594609</v>
      </c>
      <c r="O76" s="10">
        <f t="shared" si="8"/>
        <v>15.30020487556413</v>
      </c>
      <c r="P76" s="11">
        <f t="shared" si="9"/>
        <v>7.9522894363638935E-2</v>
      </c>
    </row>
    <row r="77" spans="1:16" x14ac:dyDescent="0.35">
      <c r="A77" s="9">
        <f t="shared" si="10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>димвенканали!F77</f>
        <v>242.3</v>
      </c>
      <c r="G77" s="8"/>
      <c r="H77" s="8"/>
      <c r="I77" s="8">
        <v>4</v>
      </c>
      <c r="J77" s="189">
        <f t="shared" si="11"/>
        <v>1.4151777817088271E-3</v>
      </c>
      <c r="K77" s="18">
        <f t="shared" si="7"/>
        <v>6.0590129134972575</v>
      </c>
      <c r="L77" s="10">
        <f t="shared" si="6"/>
        <v>1.3329828409693967</v>
      </c>
      <c r="M77" s="202">
        <v>2.5415081042988019</v>
      </c>
      <c r="N77" s="202">
        <v>0.26663272494396412</v>
      </c>
      <c r="O77" s="10">
        <f t="shared" si="8"/>
        <v>10.200136583709419</v>
      </c>
      <c r="P77" s="11">
        <f t="shared" si="9"/>
        <v>4.2097138191124303E-2</v>
      </c>
    </row>
    <row r="78" spans="1:16" x14ac:dyDescent="0.35">
      <c r="A78" s="9">
        <f t="shared" si="10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>димвенканали!F78</f>
        <v>720.34</v>
      </c>
      <c r="G78" s="8"/>
      <c r="H78" s="8"/>
      <c r="I78" s="8">
        <v>9</v>
      </c>
      <c r="J78" s="189">
        <f t="shared" si="11"/>
        <v>3.1841500088448608E-3</v>
      </c>
      <c r="K78" s="18">
        <f t="shared" si="7"/>
        <v>13.632779055368829</v>
      </c>
      <c r="L78" s="10">
        <f t="shared" si="6"/>
        <v>2.9992113921811425</v>
      </c>
      <c r="M78" s="202">
        <v>5.7183932346723045</v>
      </c>
      <c r="N78" s="202">
        <v>0.59992363112391922</v>
      </c>
      <c r="O78" s="10">
        <f t="shared" si="8"/>
        <v>22.950307313346194</v>
      </c>
      <c r="P78" s="11">
        <f t="shared" si="9"/>
        <v>3.186038164387122E-2</v>
      </c>
    </row>
    <row r="79" spans="1:16" x14ac:dyDescent="0.35">
      <c r="A79" s="9">
        <f t="shared" si="10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>димвенканали!F79</f>
        <v>608.94999999999993</v>
      </c>
      <c r="G79" s="8"/>
      <c r="H79" s="8"/>
      <c r="I79" s="8">
        <v>11</v>
      </c>
      <c r="J79" s="189">
        <f t="shared" si="11"/>
        <v>3.8917388996992748E-3</v>
      </c>
      <c r="K79" s="18">
        <f t="shared" si="7"/>
        <v>16.66228551211746</v>
      </c>
      <c r="L79" s="10">
        <f t="shared" si="6"/>
        <v>3.6657028126658413</v>
      </c>
      <c r="M79" s="202">
        <v>6.9891472868217059</v>
      </c>
      <c r="N79" s="202">
        <v>0.73323999359590131</v>
      </c>
      <c r="O79" s="10">
        <f t="shared" si="8"/>
        <v>28.050375605200909</v>
      </c>
      <c r="P79" s="11">
        <f t="shared" si="9"/>
        <v>4.6063511955334445E-2</v>
      </c>
    </row>
    <row r="80" spans="1:16" x14ac:dyDescent="0.35">
      <c r="A80" s="9">
        <f t="shared" si="10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>димвенканали!F80</f>
        <v>1274.75</v>
      </c>
      <c r="G80" s="8"/>
      <c r="H80" s="8"/>
      <c r="I80" s="8">
        <v>30</v>
      </c>
      <c r="J80" s="189">
        <f t="shared" si="11"/>
        <v>1.0613833362816204E-2</v>
      </c>
      <c r="K80" s="18">
        <f t="shared" si="7"/>
        <v>45.442596851229432</v>
      </c>
      <c r="L80" s="10">
        <f t="shared" si="6"/>
        <v>9.9973713072704751</v>
      </c>
      <c r="M80" s="202">
        <v>19.061310782241016</v>
      </c>
      <c r="N80" s="202">
        <v>1.9997454370797307</v>
      </c>
      <c r="O80" s="10">
        <f t="shared" si="8"/>
        <v>76.501024377820642</v>
      </c>
      <c r="P80" s="11">
        <f t="shared" si="9"/>
        <v>6.0012570604291542E-2</v>
      </c>
    </row>
    <row r="81" spans="1:16" x14ac:dyDescent="0.35">
      <c r="A81" s="9">
        <f t="shared" si="10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>димвенканали!F81</f>
        <v>636.95000000000005</v>
      </c>
      <c r="G81" s="8"/>
      <c r="H81" s="8"/>
      <c r="I81" s="8">
        <v>13</v>
      </c>
      <c r="J81" s="189">
        <f t="shared" si="11"/>
        <v>4.5993277905536879E-3</v>
      </c>
      <c r="K81" s="18">
        <f t="shared" si="7"/>
        <v>19.691791968866085</v>
      </c>
      <c r="L81" s="10">
        <f t="shared" si="6"/>
        <v>4.3321942331505383</v>
      </c>
      <c r="M81" s="202">
        <v>8.2599013389711065</v>
      </c>
      <c r="N81" s="202">
        <v>0.86655635606788317</v>
      </c>
      <c r="O81" s="10">
        <f t="shared" si="8"/>
        <v>33.150443897055609</v>
      </c>
      <c r="P81" s="11">
        <f t="shared" si="9"/>
        <v>5.2045598393995772E-2</v>
      </c>
    </row>
    <row r="82" spans="1:16" x14ac:dyDescent="0.35">
      <c r="A82" s="9">
        <f t="shared" si="10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>димвенканали!F82</f>
        <v>1083.03</v>
      </c>
      <c r="G82" s="8"/>
      <c r="H82" s="8"/>
      <c r="I82" s="8">
        <v>29</v>
      </c>
      <c r="J82" s="189">
        <f t="shared" si="11"/>
        <v>1.0260038917388997E-2</v>
      </c>
      <c r="K82" s="18">
        <f t="shared" si="7"/>
        <v>43.927843622855121</v>
      </c>
      <c r="L82" s="10">
        <f t="shared" si="6"/>
        <v>9.6641255970281268</v>
      </c>
      <c r="M82" s="202">
        <v>18.425933756166316</v>
      </c>
      <c r="N82" s="202">
        <v>1.9330872558437397</v>
      </c>
      <c r="O82" s="10">
        <f t="shared" si="8"/>
        <v>73.9509902318933</v>
      </c>
      <c r="P82" s="11">
        <f t="shared" si="9"/>
        <v>6.8281571361728952E-2</v>
      </c>
    </row>
    <row r="83" spans="1:16" x14ac:dyDescent="0.35">
      <c r="A83" s="9">
        <f t="shared" si="10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>димвенканали!F83</f>
        <v>830.01</v>
      </c>
      <c r="G83" s="8"/>
      <c r="H83" s="8"/>
      <c r="I83" s="8">
        <v>14</v>
      </c>
      <c r="J83" s="189">
        <f t="shared" si="11"/>
        <v>4.9531222359808953E-3</v>
      </c>
      <c r="K83" s="18">
        <f t="shared" si="7"/>
        <v>21.206545197240402</v>
      </c>
      <c r="L83" s="10">
        <f t="shared" si="6"/>
        <v>4.6654399433928884</v>
      </c>
      <c r="M83" s="202">
        <v>8.8952783650458063</v>
      </c>
      <c r="N83" s="202">
        <v>0.93321453730387427</v>
      </c>
      <c r="O83" s="10">
        <f t="shared" si="8"/>
        <v>35.700478042982972</v>
      </c>
      <c r="P83" s="11">
        <f t="shared" si="9"/>
        <v>4.3012105930028521E-2</v>
      </c>
    </row>
    <row r="84" spans="1:16" x14ac:dyDescent="0.35">
      <c r="A84" s="9">
        <f t="shared" si="10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>димвенканали!F84</f>
        <v>546.18000000000006</v>
      </c>
      <c r="G84" s="8"/>
      <c r="H84" s="8"/>
      <c r="I84" s="8">
        <v>11</v>
      </c>
      <c r="J84" s="189">
        <f t="shared" si="11"/>
        <v>3.8917388996992748E-3</v>
      </c>
      <c r="K84" s="18">
        <f t="shared" si="7"/>
        <v>16.66228551211746</v>
      </c>
      <c r="L84" s="10">
        <f t="shared" si="6"/>
        <v>3.6657028126658413</v>
      </c>
      <c r="M84" s="202">
        <v>6.9891472868217059</v>
      </c>
      <c r="N84" s="202">
        <v>0.73323999359590131</v>
      </c>
      <c r="O84" s="10">
        <f t="shared" si="8"/>
        <v>28.050375605200909</v>
      </c>
      <c r="P84" s="11">
        <f t="shared" si="9"/>
        <v>5.1357383289759612E-2</v>
      </c>
    </row>
    <row r="85" spans="1:16" x14ac:dyDescent="0.35">
      <c r="A85" s="9">
        <f t="shared" si="10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>димвенканали!F85</f>
        <v>516.38</v>
      </c>
      <c r="G85" s="8"/>
      <c r="H85" s="8"/>
      <c r="I85" s="8">
        <v>13</v>
      </c>
      <c r="J85" s="189">
        <f t="shared" si="11"/>
        <v>4.5993277905536879E-3</v>
      </c>
      <c r="K85" s="18">
        <f t="shared" si="7"/>
        <v>19.691791968866085</v>
      </c>
      <c r="L85" s="10">
        <f t="shared" si="6"/>
        <v>4.3321942331505383</v>
      </c>
      <c r="M85" s="202">
        <v>8.2599013389711065</v>
      </c>
      <c r="N85" s="202">
        <v>0.86655635606788317</v>
      </c>
      <c r="O85" s="10">
        <f t="shared" si="8"/>
        <v>33.150443897055609</v>
      </c>
      <c r="P85" s="11">
        <f t="shared" si="9"/>
        <v>6.4197768885424708E-2</v>
      </c>
    </row>
    <row r="86" spans="1:16" x14ac:dyDescent="0.35">
      <c r="A86" s="9">
        <f t="shared" si="10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>димвенканали!F86</f>
        <v>342</v>
      </c>
      <c r="G86" s="8"/>
      <c r="H86" s="8"/>
      <c r="I86" s="8">
        <v>5</v>
      </c>
      <c r="J86" s="189">
        <f t="shared" si="11"/>
        <v>1.7689722271360339E-3</v>
      </c>
      <c r="K86" s="18">
        <f t="shared" si="7"/>
        <v>7.5737661418715723</v>
      </c>
      <c r="L86" s="10">
        <f t="shared" si="6"/>
        <v>1.6662285512117458</v>
      </c>
      <c r="M86" s="202">
        <v>3.1768851303735026</v>
      </c>
      <c r="N86" s="202">
        <v>0.33329090617995516</v>
      </c>
      <c r="O86" s="10">
        <f t="shared" si="8"/>
        <v>12.750170729636777</v>
      </c>
      <c r="P86" s="11">
        <f t="shared" si="9"/>
        <v>3.7281200963850222E-2</v>
      </c>
    </row>
    <row r="87" spans="1:16" x14ac:dyDescent="0.35">
      <c r="A87" s="9">
        <f t="shared" si="10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>димвенканали!F87</f>
        <v>736.69999999999993</v>
      </c>
      <c r="G87" s="8"/>
      <c r="H87" s="8"/>
      <c r="I87" s="8">
        <v>16</v>
      </c>
      <c r="J87" s="189">
        <f t="shared" si="11"/>
        <v>5.6607111268353084E-3</v>
      </c>
      <c r="K87" s="18">
        <f t="shared" si="7"/>
        <v>24.23605165398903</v>
      </c>
      <c r="L87" s="10">
        <f t="shared" si="6"/>
        <v>5.3319313638775867</v>
      </c>
      <c r="M87" s="202">
        <v>10.166032417195208</v>
      </c>
      <c r="N87" s="202">
        <v>1.0665308997758565</v>
      </c>
      <c r="O87" s="10">
        <f t="shared" si="8"/>
        <v>40.800546334837676</v>
      </c>
      <c r="P87" s="11">
        <f t="shared" si="9"/>
        <v>5.5382851004259104E-2</v>
      </c>
    </row>
    <row r="88" spans="1:16" x14ac:dyDescent="0.35">
      <c r="A88" s="9">
        <f t="shared" si="10"/>
        <v>83</v>
      </c>
      <c r="B88" s="90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8">
        <f>димвенканали!F88</f>
        <v>214.1</v>
      </c>
      <c r="G88" s="8"/>
      <c r="H88" s="8"/>
      <c r="I88" s="8">
        <v>0</v>
      </c>
      <c r="J88" s="189">
        <f t="shared" si="11"/>
        <v>0</v>
      </c>
      <c r="K88" s="18">
        <f t="shared" si="7"/>
        <v>0</v>
      </c>
      <c r="L88" s="10">
        <f t="shared" si="6"/>
        <v>0</v>
      </c>
      <c r="M88" s="202">
        <v>0</v>
      </c>
      <c r="N88" s="202">
        <v>0</v>
      </c>
      <c r="O88" s="10">
        <f t="shared" si="8"/>
        <v>0</v>
      </c>
      <c r="P88" s="11">
        <f t="shared" si="9"/>
        <v>0</v>
      </c>
    </row>
    <row r="89" spans="1:16" x14ac:dyDescent="0.35">
      <c r="A89" s="9">
        <f t="shared" si="10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>димвенканали!F89</f>
        <v>511.78</v>
      </c>
      <c r="G89" s="8"/>
      <c r="H89" s="8"/>
      <c r="I89" s="8">
        <v>10</v>
      </c>
      <c r="J89" s="189">
        <f t="shared" si="11"/>
        <v>3.5379444542720678E-3</v>
      </c>
      <c r="K89" s="18">
        <f t="shared" si="7"/>
        <v>15.147532283743145</v>
      </c>
      <c r="L89" s="10">
        <f t="shared" si="6"/>
        <v>3.3324571024234917</v>
      </c>
      <c r="M89" s="202">
        <v>6.3537702607470052</v>
      </c>
      <c r="N89" s="202">
        <v>0.66658181235991032</v>
      </c>
      <c r="O89" s="10">
        <f t="shared" si="8"/>
        <v>25.500341459273553</v>
      </c>
      <c r="P89" s="11">
        <f t="shared" si="9"/>
        <v>4.9826764350450498E-2</v>
      </c>
    </row>
    <row r="90" spans="1:16" x14ac:dyDescent="0.35">
      <c r="A90" s="9">
        <f t="shared" si="10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>димвенканали!F90</f>
        <v>243</v>
      </c>
      <c r="G90" s="8"/>
      <c r="H90" s="8"/>
      <c r="I90" s="8">
        <v>6</v>
      </c>
      <c r="J90" s="189">
        <f t="shared" si="11"/>
        <v>2.1227666725632407E-3</v>
      </c>
      <c r="K90" s="18">
        <f t="shared" si="7"/>
        <v>9.0885193702458871</v>
      </c>
      <c r="L90" s="10">
        <f t="shared" si="6"/>
        <v>1.9994742614540952</v>
      </c>
      <c r="M90" s="202">
        <v>3.8122621564482029</v>
      </c>
      <c r="N90" s="202">
        <v>0.39994908741594609</v>
      </c>
      <c r="O90" s="10">
        <f t="shared" si="8"/>
        <v>15.30020487556413</v>
      </c>
      <c r="P90" s="11">
        <f t="shared" si="9"/>
        <v>6.2963806072280373E-2</v>
      </c>
    </row>
    <row r="91" spans="1:16" x14ac:dyDescent="0.35">
      <c r="A91" s="9">
        <f t="shared" si="10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>димвенканали!F91</f>
        <v>468.8</v>
      </c>
      <c r="G91" s="8"/>
      <c r="H91" s="8"/>
      <c r="I91" s="8">
        <v>15</v>
      </c>
      <c r="J91" s="189">
        <f t="shared" si="11"/>
        <v>5.3069166814081019E-3</v>
      </c>
      <c r="K91" s="18">
        <f t="shared" si="7"/>
        <v>22.721298425614716</v>
      </c>
      <c r="L91" s="10">
        <f t="shared" si="6"/>
        <v>4.9986856536352375</v>
      </c>
      <c r="M91" s="202">
        <v>9.5306553911205079</v>
      </c>
      <c r="N91" s="202">
        <v>0.99987271853986537</v>
      </c>
      <c r="O91" s="10">
        <f t="shared" si="8"/>
        <v>38.250512188910321</v>
      </c>
      <c r="P91" s="11">
        <f t="shared" si="9"/>
        <v>8.1592389481463995E-2</v>
      </c>
    </row>
    <row r="92" spans="1:16" x14ac:dyDescent="0.35">
      <c r="A92" s="9">
        <f t="shared" si="10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>димвенканали!F92</f>
        <v>303.22000000000003</v>
      </c>
      <c r="G92" s="8"/>
      <c r="H92" s="8"/>
      <c r="I92" s="8">
        <v>10</v>
      </c>
      <c r="J92" s="189">
        <f t="shared" si="11"/>
        <v>3.5379444542720678E-3</v>
      </c>
      <c r="K92" s="18">
        <f t="shared" si="7"/>
        <v>15.147532283743145</v>
      </c>
      <c r="L92" s="10">
        <f t="shared" si="6"/>
        <v>3.3324571024234917</v>
      </c>
      <c r="M92" s="202">
        <v>6.3537702607470052</v>
      </c>
      <c r="N92" s="202">
        <v>0.66658181235991032</v>
      </c>
      <c r="O92" s="10">
        <f t="shared" si="8"/>
        <v>25.500341459273553</v>
      </c>
      <c r="P92" s="11">
        <f t="shared" si="9"/>
        <v>8.4098481166392555E-2</v>
      </c>
    </row>
    <row r="93" spans="1:16" x14ac:dyDescent="0.35">
      <c r="A93" s="9">
        <f t="shared" si="10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>димвенканали!F93</f>
        <v>242.77</v>
      </c>
      <c r="G93" s="8"/>
      <c r="H93" s="8"/>
      <c r="I93" s="8">
        <v>6</v>
      </c>
      <c r="J93" s="189">
        <f t="shared" si="11"/>
        <v>2.1227666725632407E-3</v>
      </c>
      <c r="K93" s="18">
        <f t="shared" si="7"/>
        <v>9.0885193702458871</v>
      </c>
      <c r="L93" s="10">
        <f t="shared" si="6"/>
        <v>1.9994742614540952</v>
      </c>
      <c r="M93" s="202">
        <v>3.8122621564482029</v>
      </c>
      <c r="N93" s="202">
        <v>0.39994908741594609</v>
      </c>
      <c r="O93" s="10">
        <f t="shared" si="8"/>
        <v>15.30020487556413</v>
      </c>
      <c r="P93" s="11">
        <f t="shared" si="9"/>
        <v>6.3023457904865215E-2</v>
      </c>
    </row>
    <row r="94" spans="1:16" x14ac:dyDescent="0.35">
      <c r="A94" s="9">
        <f t="shared" si="10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>димвенканали!F94</f>
        <v>474.8</v>
      </c>
      <c r="G94" s="8"/>
      <c r="H94" s="8"/>
      <c r="I94" s="8">
        <v>14</v>
      </c>
      <c r="J94" s="189">
        <f t="shared" si="11"/>
        <v>4.9531222359808953E-3</v>
      </c>
      <c r="K94" s="18">
        <f t="shared" si="7"/>
        <v>21.206545197240402</v>
      </c>
      <c r="L94" s="10">
        <f t="shared" si="6"/>
        <v>4.6654399433928884</v>
      </c>
      <c r="M94" s="202">
        <v>8.8952783650458063</v>
      </c>
      <c r="N94" s="202">
        <v>0.93321453730387427</v>
      </c>
      <c r="O94" s="10">
        <f t="shared" si="8"/>
        <v>35.700478042982972</v>
      </c>
      <c r="P94" s="11">
        <f t="shared" si="9"/>
        <v>7.5190560326417383E-2</v>
      </c>
    </row>
    <row r="95" spans="1:16" x14ac:dyDescent="0.35">
      <c r="A95" s="9">
        <f t="shared" si="10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>димвенканали!F95</f>
        <v>325.19</v>
      </c>
      <c r="G95" s="8"/>
      <c r="H95" s="8"/>
      <c r="I95" s="8">
        <v>9</v>
      </c>
      <c r="J95" s="189">
        <f t="shared" si="11"/>
        <v>3.1841500088448608E-3</v>
      </c>
      <c r="K95" s="18">
        <f t="shared" si="7"/>
        <v>13.632779055368829</v>
      </c>
      <c r="L95" s="10">
        <f t="shared" si="6"/>
        <v>2.9992113921811425</v>
      </c>
      <c r="M95" s="202">
        <v>5.7183932346723045</v>
      </c>
      <c r="N95" s="202">
        <v>0.59992363112391922</v>
      </c>
      <c r="O95" s="10">
        <f t="shared" si="8"/>
        <v>22.950307313346194</v>
      </c>
      <c r="P95" s="11">
        <f t="shared" si="9"/>
        <v>7.0575070922679645E-2</v>
      </c>
    </row>
    <row r="96" spans="1:16" x14ac:dyDescent="0.35">
      <c r="A96" s="9">
        <f t="shared" si="10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>димвенканали!F96</f>
        <v>309</v>
      </c>
      <c r="G96" s="8"/>
      <c r="H96" s="8"/>
      <c r="I96" s="8">
        <v>8</v>
      </c>
      <c r="J96" s="189">
        <f t="shared" si="11"/>
        <v>2.8303555634176542E-3</v>
      </c>
      <c r="K96" s="18">
        <f t="shared" si="7"/>
        <v>12.118025826994515</v>
      </c>
      <c r="L96" s="10">
        <f t="shared" si="6"/>
        <v>2.6659656819387934</v>
      </c>
      <c r="M96" s="202">
        <v>5.0830162085976038</v>
      </c>
      <c r="N96" s="202">
        <v>0.53326544988792823</v>
      </c>
      <c r="O96" s="10">
        <f t="shared" si="8"/>
        <v>20.400273167418838</v>
      </c>
      <c r="P96" s="11">
        <f t="shared" si="9"/>
        <v>6.6020301512682331E-2</v>
      </c>
    </row>
    <row r="97" spans="1:16" x14ac:dyDescent="0.35">
      <c r="A97" s="9">
        <f t="shared" si="10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>димвенканали!F97</f>
        <v>556.29999999999995</v>
      </c>
      <c r="G97" s="8"/>
      <c r="H97" s="8"/>
      <c r="I97" s="8">
        <v>17</v>
      </c>
      <c r="J97" s="189">
        <f t="shared" si="11"/>
        <v>6.014505572262515E-3</v>
      </c>
      <c r="K97" s="18">
        <f t="shared" si="7"/>
        <v>25.750804882363344</v>
      </c>
      <c r="L97" s="10">
        <f t="shared" si="6"/>
        <v>5.6651770741199359</v>
      </c>
      <c r="M97" s="202">
        <v>10.801409443269909</v>
      </c>
      <c r="N97" s="202">
        <v>1.1331890810118475</v>
      </c>
      <c r="O97" s="10">
        <f t="shared" si="8"/>
        <v>43.350580480765039</v>
      </c>
      <c r="P97" s="11">
        <f t="shared" si="9"/>
        <v>7.7926623190302066E-2</v>
      </c>
    </row>
    <row r="98" spans="1:16" x14ac:dyDescent="0.35">
      <c r="A98" s="9">
        <f t="shared" si="10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>димвенканали!F98</f>
        <v>537.9</v>
      </c>
      <c r="G98" s="8"/>
      <c r="H98" s="8"/>
      <c r="I98" s="8">
        <v>15</v>
      </c>
      <c r="J98" s="189">
        <f t="shared" si="11"/>
        <v>5.3069166814081019E-3</v>
      </c>
      <c r="K98" s="18">
        <f t="shared" si="7"/>
        <v>22.721298425614716</v>
      </c>
      <c r="L98" s="10">
        <f t="shared" si="6"/>
        <v>4.9986856536352375</v>
      </c>
      <c r="M98" s="202">
        <v>9.5306553911205079</v>
      </c>
      <c r="N98" s="202">
        <v>0.99987271853986537</v>
      </c>
      <c r="O98" s="10">
        <f t="shared" si="8"/>
        <v>38.250512188910321</v>
      </c>
      <c r="P98" s="11">
        <f t="shared" si="9"/>
        <v>7.1110823924354569E-2</v>
      </c>
    </row>
    <row r="99" spans="1:16" x14ac:dyDescent="0.35">
      <c r="A99" s="9">
        <f t="shared" si="10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>димвенканали!F99</f>
        <v>207.22</v>
      </c>
      <c r="G99" s="8"/>
      <c r="H99" s="8"/>
      <c r="I99" s="8">
        <v>7</v>
      </c>
      <c r="J99" s="189">
        <f t="shared" si="11"/>
        <v>2.4765611179904477E-3</v>
      </c>
      <c r="K99" s="18">
        <f t="shared" si="7"/>
        <v>10.603272598620201</v>
      </c>
      <c r="L99" s="10">
        <f t="shared" si="6"/>
        <v>2.3327199716964442</v>
      </c>
      <c r="M99" s="202">
        <v>4.4476391825229031</v>
      </c>
      <c r="N99" s="202">
        <v>0.46660726865193713</v>
      </c>
      <c r="O99" s="10">
        <f t="shared" si="8"/>
        <v>17.850239021491486</v>
      </c>
      <c r="P99" s="11">
        <f t="shared" si="9"/>
        <v>8.6141487411888262E-2</v>
      </c>
    </row>
    <row r="100" spans="1:16" x14ac:dyDescent="0.35">
      <c r="A100" s="9">
        <f t="shared" si="10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>димвенканали!F100</f>
        <v>261.62</v>
      </c>
      <c r="G100" s="8"/>
      <c r="H100" s="8"/>
      <c r="I100" s="8">
        <v>9</v>
      </c>
      <c r="J100" s="189">
        <f t="shared" si="11"/>
        <v>3.1841500088448608E-3</v>
      </c>
      <c r="K100" s="18">
        <f t="shared" si="7"/>
        <v>13.632779055368829</v>
      </c>
      <c r="L100" s="10">
        <f t="shared" si="6"/>
        <v>2.9992113921811425</v>
      </c>
      <c r="M100" s="202">
        <v>5.7183932346723045</v>
      </c>
      <c r="N100" s="202">
        <v>0.59992363112391922</v>
      </c>
      <c r="O100" s="10">
        <f t="shared" si="8"/>
        <v>22.950307313346194</v>
      </c>
      <c r="P100" s="11">
        <f t="shared" si="9"/>
        <v>8.7723825828859389E-2</v>
      </c>
    </row>
    <row r="101" spans="1:16" x14ac:dyDescent="0.35">
      <c r="A101" s="9">
        <f t="shared" si="10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>димвенканали!F101</f>
        <v>263.7</v>
      </c>
      <c r="G101" s="8"/>
      <c r="H101" s="8"/>
      <c r="I101" s="8">
        <v>8</v>
      </c>
      <c r="J101" s="189">
        <f t="shared" si="11"/>
        <v>2.8303555634176542E-3</v>
      </c>
      <c r="K101" s="18">
        <f t="shared" si="7"/>
        <v>12.118025826994515</v>
      </c>
      <c r="L101" s="10">
        <f t="shared" si="6"/>
        <v>2.6659656819387934</v>
      </c>
      <c r="M101" s="202">
        <v>5.0830162085976038</v>
      </c>
      <c r="N101" s="202">
        <v>0.53326544988792823</v>
      </c>
      <c r="O101" s="10">
        <f t="shared" si="8"/>
        <v>20.400273167418838</v>
      </c>
      <c r="P101" s="11">
        <f t="shared" si="9"/>
        <v>7.7361672989832528E-2</v>
      </c>
    </row>
    <row r="102" spans="1:16" x14ac:dyDescent="0.35">
      <c r="A102" s="9">
        <f t="shared" si="10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>димвенканали!F102</f>
        <v>208.8</v>
      </c>
      <c r="G102" s="8"/>
      <c r="H102" s="8"/>
      <c r="I102" s="8">
        <v>4</v>
      </c>
      <c r="J102" s="189">
        <f t="shared" si="11"/>
        <v>1.4151777817088271E-3</v>
      </c>
      <c r="K102" s="18">
        <f t="shared" si="7"/>
        <v>6.0590129134972575</v>
      </c>
      <c r="L102" s="10">
        <f t="shared" si="6"/>
        <v>1.3329828409693967</v>
      </c>
      <c r="M102" s="202">
        <v>2.5415081042988019</v>
      </c>
      <c r="N102" s="202">
        <v>0.26663272494396412</v>
      </c>
      <c r="O102" s="10">
        <f t="shared" si="8"/>
        <v>10.200136583709419</v>
      </c>
      <c r="P102" s="11">
        <f t="shared" si="9"/>
        <v>4.885122884918304E-2</v>
      </c>
    </row>
    <row r="103" spans="1:16" x14ac:dyDescent="0.35">
      <c r="A103" s="9">
        <f t="shared" si="10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>димвенканали!F103</f>
        <v>1631.7</v>
      </c>
      <c r="G103" s="8"/>
      <c r="H103" s="8"/>
      <c r="I103" s="8">
        <v>27</v>
      </c>
      <c r="J103" s="189">
        <f t="shared" si="11"/>
        <v>9.5524500265345823E-3</v>
      </c>
      <c r="K103" s="18">
        <f t="shared" si="7"/>
        <v>40.898337166106487</v>
      </c>
      <c r="L103" s="10">
        <f t="shared" si="6"/>
        <v>8.9976341765434267</v>
      </c>
      <c r="M103" s="202">
        <v>17.155179704016913</v>
      </c>
      <c r="N103" s="202">
        <v>1.7997708933717576</v>
      </c>
      <c r="O103" s="10">
        <f t="shared" si="8"/>
        <v>68.850921940038589</v>
      </c>
      <c r="P103" s="11">
        <f t="shared" si="9"/>
        <v>4.2195821499073721E-2</v>
      </c>
    </row>
    <row r="104" spans="1:16" x14ac:dyDescent="0.35">
      <c r="A104" s="9">
        <f t="shared" si="10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>димвенканали!F104</f>
        <v>1506.1</v>
      </c>
      <c r="G104" s="8"/>
      <c r="H104" s="8"/>
      <c r="I104" s="8">
        <v>32</v>
      </c>
      <c r="J104" s="189">
        <f t="shared" si="11"/>
        <v>1.1321422253670617E-2</v>
      </c>
      <c r="K104" s="18">
        <f t="shared" si="7"/>
        <v>48.47210330797806</v>
      </c>
      <c r="L104" s="10">
        <f t="shared" si="6"/>
        <v>10.663862727755173</v>
      </c>
      <c r="M104" s="202">
        <v>20.332064834390415</v>
      </c>
      <c r="N104" s="202">
        <v>2.1330617995517129</v>
      </c>
      <c r="O104" s="10">
        <f t="shared" si="8"/>
        <v>81.601092669675353</v>
      </c>
      <c r="P104" s="11">
        <f t="shared" si="9"/>
        <v>5.4180394840764465E-2</v>
      </c>
    </row>
    <row r="105" spans="1:16" x14ac:dyDescent="0.35">
      <c r="A105" s="9">
        <f t="shared" si="10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>димвенканали!F105</f>
        <v>2013.2</v>
      </c>
      <c r="G105" s="8"/>
      <c r="H105" s="8"/>
      <c r="I105" s="8">
        <v>45</v>
      </c>
      <c r="J105" s="189">
        <f t="shared" si="11"/>
        <v>1.5920750044224306E-2</v>
      </c>
      <c r="K105" s="18">
        <f t="shared" si="7"/>
        <v>68.163895276844144</v>
      </c>
      <c r="L105" s="10">
        <f t="shared" si="6"/>
        <v>14.996056960905712</v>
      </c>
      <c r="M105" s="202">
        <v>28.59196617336152</v>
      </c>
      <c r="N105" s="202">
        <v>2.9996181556195967</v>
      </c>
      <c r="O105" s="10">
        <f t="shared" si="8"/>
        <v>114.75153656673098</v>
      </c>
      <c r="P105" s="11">
        <f t="shared" si="9"/>
        <v>5.6999571114012999E-2</v>
      </c>
    </row>
    <row r="106" spans="1:16" x14ac:dyDescent="0.35">
      <c r="A106" s="9">
        <f t="shared" si="10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>димвенканали!F106</f>
        <v>780.96</v>
      </c>
      <c r="G106" s="8"/>
      <c r="H106" s="8"/>
      <c r="I106" s="8">
        <v>13</v>
      </c>
      <c r="J106" s="189">
        <f t="shared" si="11"/>
        <v>4.5993277905536879E-3</v>
      </c>
      <c r="K106" s="18">
        <f t="shared" si="7"/>
        <v>19.691791968866085</v>
      </c>
      <c r="L106" s="10">
        <f t="shared" si="6"/>
        <v>4.3321942331505383</v>
      </c>
      <c r="M106" s="202">
        <v>8.2599013389711065</v>
      </c>
      <c r="N106" s="202">
        <v>0.86655635606788317</v>
      </c>
      <c r="O106" s="10">
        <f t="shared" si="8"/>
        <v>33.150443897055609</v>
      </c>
      <c r="P106" s="11">
        <f t="shared" si="9"/>
        <v>4.2448325006473581E-2</v>
      </c>
    </row>
    <row r="107" spans="1:16" x14ac:dyDescent="0.35">
      <c r="A107" s="9">
        <f t="shared" si="10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>димвенканали!F107</f>
        <v>529.01</v>
      </c>
      <c r="G107" s="8"/>
      <c r="H107" s="8"/>
      <c r="I107" s="8">
        <v>9</v>
      </c>
      <c r="J107" s="189">
        <f t="shared" si="11"/>
        <v>3.1841500088448608E-3</v>
      </c>
      <c r="K107" s="18">
        <f t="shared" si="7"/>
        <v>13.632779055368829</v>
      </c>
      <c r="L107" s="10">
        <f t="shared" si="6"/>
        <v>2.9992113921811425</v>
      </c>
      <c r="M107" s="202">
        <v>5.7183932346723045</v>
      </c>
      <c r="N107" s="202">
        <v>0.59992363112391922</v>
      </c>
      <c r="O107" s="10">
        <f t="shared" si="8"/>
        <v>22.950307313346194</v>
      </c>
      <c r="P107" s="11">
        <f t="shared" si="9"/>
        <v>4.3383503739714176E-2</v>
      </c>
    </row>
    <row r="108" spans="1:16" x14ac:dyDescent="0.35">
      <c r="A108" s="9">
        <f t="shared" si="10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>димвенканали!F108</f>
        <v>720.28</v>
      </c>
      <c r="G108" s="8"/>
      <c r="H108" s="8"/>
      <c r="I108" s="8">
        <v>14</v>
      </c>
      <c r="J108" s="189">
        <f t="shared" si="11"/>
        <v>4.9531222359808953E-3</v>
      </c>
      <c r="K108" s="18">
        <f t="shared" si="7"/>
        <v>21.206545197240402</v>
      </c>
      <c r="L108" s="10">
        <f t="shared" si="6"/>
        <v>4.6654399433928884</v>
      </c>
      <c r="M108" s="202">
        <v>8.8952783650458063</v>
      </c>
      <c r="N108" s="202">
        <v>0.93321453730387427</v>
      </c>
      <c r="O108" s="10">
        <f t="shared" si="8"/>
        <v>35.700478042982972</v>
      </c>
      <c r="P108" s="11">
        <f t="shared" si="9"/>
        <v>4.9564722112210489E-2</v>
      </c>
    </row>
    <row r="109" spans="1:16" x14ac:dyDescent="0.35">
      <c r="A109" s="9">
        <f t="shared" si="10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>димвенканали!F109</f>
        <v>499.4</v>
      </c>
      <c r="G109" s="8"/>
      <c r="H109" s="8"/>
      <c r="I109" s="8">
        <v>7</v>
      </c>
      <c r="J109" s="189">
        <f t="shared" si="11"/>
        <v>2.4765611179904477E-3</v>
      </c>
      <c r="K109" s="18">
        <f t="shared" si="7"/>
        <v>10.603272598620201</v>
      </c>
      <c r="L109" s="10">
        <f t="shared" si="6"/>
        <v>2.3327199716964442</v>
      </c>
      <c r="M109" s="202">
        <v>4.4476391825229031</v>
      </c>
      <c r="N109" s="202">
        <v>0.46660726865193713</v>
      </c>
      <c r="O109" s="10">
        <f t="shared" si="8"/>
        <v>17.850239021491486</v>
      </c>
      <c r="P109" s="11">
        <f t="shared" si="9"/>
        <v>3.574337008708748E-2</v>
      </c>
    </row>
    <row r="110" spans="1:16" x14ac:dyDescent="0.35">
      <c r="A110" s="9">
        <f t="shared" si="10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>димвенканали!F110</f>
        <v>595.1</v>
      </c>
      <c r="G110" s="8"/>
      <c r="H110" s="8"/>
      <c r="I110" s="8">
        <v>13</v>
      </c>
      <c r="J110" s="189">
        <f t="shared" si="11"/>
        <v>4.5993277905536879E-3</v>
      </c>
      <c r="K110" s="18">
        <f t="shared" si="7"/>
        <v>19.691791968866085</v>
      </c>
      <c r="L110" s="10">
        <f t="shared" si="6"/>
        <v>4.3321942331505383</v>
      </c>
      <c r="M110" s="202">
        <v>8.2599013389711065</v>
      </c>
      <c r="N110" s="202">
        <v>0.86655635606788317</v>
      </c>
      <c r="O110" s="10">
        <f t="shared" si="8"/>
        <v>33.150443897055609</v>
      </c>
      <c r="P110" s="11">
        <f t="shared" si="9"/>
        <v>5.5705669462368691E-2</v>
      </c>
    </row>
    <row r="111" spans="1:16" x14ac:dyDescent="0.35">
      <c r="A111" s="9">
        <f t="shared" si="10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>димвенканали!F111</f>
        <v>804.1</v>
      </c>
      <c r="G111" s="8"/>
      <c r="H111" s="8"/>
      <c r="I111" s="8">
        <v>23</v>
      </c>
      <c r="J111" s="189">
        <f t="shared" si="11"/>
        <v>8.1372722448257561E-3</v>
      </c>
      <c r="K111" s="18">
        <f t="shared" si="7"/>
        <v>34.839324252609231</v>
      </c>
      <c r="L111" s="10">
        <f t="shared" si="6"/>
        <v>7.6646513355740309</v>
      </c>
      <c r="M111" s="202">
        <v>14.613671599718112</v>
      </c>
      <c r="N111" s="202">
        <v>1.5331381684277936</v>
      </c>
      <c r="O111" s="10">
        <f t="shared" si="8"/>
        <v>58.650785356329166</v>
      </c>
      <c r="P111" s="11">
        <f t="shared" si="9"/>
        <v>7.2939665907634829E-2</v>
      </c>
    </row>
    <row r="112" spans="1:16" x14ac:dyDescent="0.35">
      <c r="A112" s="9">
        <f t="shared" si="10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>димвенканали!F112</f>
        <v>844.6</v>
      </c>
      <c r="G112" s="8"/>
      <c r="H112" s="8"/>
      <c r="I112" s="8">
        <v>26</v>
      </c>
      <c r="J112" s="189">
        <f t="shared" si="11"/>
        <v>9.1986555811073758E-3</v>
      </c>
      <c r="K112" s="18">
        <f t="shared" si="7"/>
        <v>39.383583937732169</v>
      </c>
      <c r="L112" s="10">
        <f t="shared" si="6"/>
        <v>8.6643884663010766</v>
      </c>
      <c r="M112" s="202">
        <v>16.519802677942213</v>
      </c>
      <c r="N112" s="202">
        <v>1.7331127121357663</v>
      </c>
      <c r="O112" s="10">
        <f t="shared" si="8"/>
        <v>66.300887794111219</v>
      </c>
      <c r="P112" s="11">
        <f t="shared" si="9"/>
        <v>7.8499748749835688E-2</v>
      </c>
    </row>
    <row r="113" spans="1:16" x14ac:dyDescent="0.35">
      <c r="A113" s="9">
        <f t="shared" si="10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>димвенканали!F113</f>
        <v>1017</v>
      </c>
      <c r="G113" s="8"/>
      <c r="H113" s="8"/>
      <c r="I113" s="8">
        <v>31</v>
      </c>
      <c r="J113" s="189">
        <f t="shared" si="11"/>
        <v>1.096762780824341E-2</v>
      </c>
      <c r="K113" s="18">
        <f t="shared" si="7"/>
        <v>46.957350079603749</v>
      </c>
      <c r="L113" s="10">
        <f t="shared" si="6"/>
        <v>10.330617017512825</v>
      </c>
      <c r="M113" s="202">
        <v>19.696687808315716</v>
      </c>
      <c r="N113" s="202">
        <v>2.0664036183157219</v>
      </c>
      <c r="O113" s="10">
        <f t="shared" si="8"/>
        <v>79.051058523748011</v>
      </c>
      <c r="P113" s="11">
        <f t="shared" si="9"/>
        <v>7.7729654398965592E-2</v>
      </c>
    </row>
    <row r="114" spans="1:16" x14ac:dyDescent="0.35">
      <c r="A114" s="9">
        <f t="shared" si="10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>димвенканали!F114</f>
        <v>630.4</v>
      </c>
      <c r="G114" s="8"/>
      <c r="H114" s="8"/>
      <c r="I114" s="8">
        <v>20</v>
      </c>
      <c r="J114" s="189">
        <f t="shared" si="11"/>
        <v>7.0758889085441356E-3</v>
      </c>
      <c r="K114" s="18">
        <f t="shared" si="7"/>
        <v>30.295064567486289</v>
      </c>
      <c r="L114" s="10">
        <f t="shared" si="6"/>
        <v>6.6649142048469834</v>
      </c>
      <c r="M114" s="202">
        <v>12.70754052149401</v>
      </c>
      <c r="N114" s="202">
        <v>1.3331636247198206</v>
      </c>
      <c r="O114" s="10">
        <f t="shared" si="8"/>
        <v>51.000682918547106</v>
      </c>
      <c r="P114" s="11">
        <f t="shared" si="9"/>
        <v>8.0902098538304421E-2</v>
      </c>
    </row>
    <row r="115" spans="1:16" x14ac:dyDescent="0.35">
      <c r="A115" s="9">
        <f t="shared" si="10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>димвенканали!F115</f>
        <v>777.76</v>
      </c>
      <c r="G115" s="8"/>
      <c r="H115" s="8"/>
      <c r="I115" s="8">
        <v>12</v>
      </c>
      <c r="J115" s="189">
        <f t="shared" si="11"/>
        <v>4.2455333451264813E-3</v>
      </c>
      <c r="K115" s="18">
        <f t="shared" si="7"/>
        <v>18.177038740491774</v>
      </c>
      <c r="L115" s="10">
        <f t="shared" si="6"/>
        <v>3.9989485229081905</v>
      </c>
      <c r="M115" s="202">
        <v>7.6245243128964058</v>
      </c>
      <c r="N115" s="202">
        <v>0.79989817483189218</v>
      </c>
      <c r="O115" s="10">
        <f t="shared" si="8"/>
        <v>30.600409751128261</v>
      </c>
      <c r="P115" s="11">
        <f t="shared" si="9"/>
        <v>3.9344283263639507E-2</v>
      </c>
    </row>
    <row r="116" spans="1:16" x14ac:dyDescent="0.35">
      <c r="A116" s="9">
        <f t="shared" si="10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>димвенканали!F116</f>
        <v>906.27</v>
      </c>
      <c r="G116" s="8"/>
      <c r="H116" s="8"/>
      <c r="I116" s="8">
        <v>27</v>
      </c>
      <c r="J116" s="189">
        <f t="shared" si="11"/>
        <v>9.5524500265345823E-3</v>
      </c>
      <c r="K116" s="18">
        <f t="shared" si="7"/>
        <v>40.898337166106487</v>
      </c>
      <c r="L116" s="10">
        <f t="shared" si="6"/>
        <v>8.9976341765434267</v>
      </c>
      <c r="M116" s="202">
        <v>17.155179704016913</v>
      </c>
      <c r="N116" s="202">
        <v>1.7997708933717576</v>
      </c>
      <c r="O116" s="10">
        <f t="shared" si="8"/>
        <v>68.850921940038589</v>
      </c>
      <c r="P116" s="11">
        <f t="shared" si="9"/>
        <v>7.5971754488219398E-2</v>
      </c>
    </row>
    <row r="117" spans="1:16" x14ac:dyDescent="0.35">
      <c r="A117" s="9">
        <f t="shared" si="10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>димвенканали!F117</f>
        <v>895.68</v>
      </c>
      <c r="G117" s="8"/>
      <c r="H117" s="8"/>
      <c r="I117" s="8">
        <v>24</v>
      </c>
      <c r="J117" s="189">
        <f t="shared" si="11"/>
        <v>8.4910666902529627E-3</v>
      </c>
      <c r="K117" s="18">
        <f t="shared" si="7"/>
        <v>36.354077480983548</v>
      </c>
      <c r="L117" s="10">
        <f t="shared" si="6"/>
        <v>7.9978970458163809</v>
      </c>
      <c r="M117" s="202">
        <v>15.249048625792812</v>
      </c>
      <c r="N117" s="202">
        <v>1.5997963496637844</v>
      </c>
      <c r="O117" s="10">
        <f t="shared" si="8"/>
        <v>61.200819502256522</v>
      </c>
      <c r="P117" s="11">
        <f t="shared" si="9"/>
        <v>6.8328889226349276E-2</v>
      </c>
    </row>
    <row r="118" spans="1:16" x14ac:dyDescent="0.35">
      <c r="A118" s="9">
        <f t="shared" si="10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>димвенканали!F118</f>
        <v>898.84</v>
      </c>
      <c r="G118" s="8"/>
      <c r="H118" s="8"/>
      <c r="I118" s="8">
        <v>25</v>
      </c>
      <c r="J118" s="189">
        <f t="shared" si="11"/>
        <v>8.8448611356801692E-3</v>
      </c>
      <c r="K118" s="18">
        <f t="shared" si="7"/>
        <v>37.868830709357859</v>
      </c>
      <c r="L118" s="10">
        <f t="shared" si="6"/>
        <v>8.3311427560587283</v>
      </c>
      <c r="M118" s="202">
        <v>15.884425651867511</v>
      </c>
      <c r="N118" s="202">
        <v>1.6664545308997756</v>
      </c>
      <c r="O118" s="10">
        <f t="shared" si="8"/>
        <v>63.750853648183877</v>
      </c>
      <c r="P118" s="11">
        <f t="shared" si="9"/>
        <v>7.0925697174340122E-2</v>
      </c>
    </row>
    <row r="119" spans="1:16" x14ac:dyDescent="0.35">
      <c r="A119" s="9">
        <f t="shared" si="10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>димвенканали!F119</f>
        <v>956.6</v>
      </c>
      <c r="G119" s="8"/>
      <c r="H119" s="8"/>
      <c r="I119" s="8">
        <v>25</v>
      </c>
      <c r="J119" s="189">
        <f t="shared" si="11"/>
        <v>8.8448611356801692E-3</v>
      </c>
      <c r="K119" s="18">
        <f t="shared" si="7"/>
        <v>37.868830709357859</v>
      </c>
      <c r="L119" s="10">
        <f t="shared" si="6"/>
        <v>8.3311427560587283</v>
      </c>
      <c r="M119" s="202">
        <v>15.884425651867511</v>
      </c>
      <c r="N119" s="202">
        <v>1.6664545308997756</v>
      </c>
      <c r="O119" s="10">
        <f t="shared" si="8"/>
        <v>63.750853648183877</v>
      </c>
      <c r="P119" s="11">
        <f t="shared" si="9"/>
        <v>6.6643167100338574E-2</v>
      </c>
    </row>
    <row r="120" spans="1:16" x14ac:dyDescent="0.35">
      <c r="A120" s="9">
        <f t="shared" si="10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>димвенканали!F120</f>
        <v>854.55</v>
      </c>
      <c r="G120" s="8"/>
      <c r="H120" s="8"/>
      <c r="I120" s="8">
        <v>19</v>
      </c>
      <c r="J120" s="189">
        <f t="shared" si="11"/>
        <v>6.722094463116929E-3</v>
      </c>
      <c r="K120" s="18">
        <f t="shared" si="7"/>
        <v>28.780311339111975</v>
      </c>
      <c r="L120" s="10">
        <f t="shared" si="6"/>
        <v>6.3316684946046342</v>
      </c>
      <c r="M120" s="202">
        <v>12.072163495419309</v>
      </c>
      <c r="N120" s="202">
        <v>1.2665054434838294</v>
      </c>
      <c r="O120" s="10">
        <f t="shared" si="8"/>
        <v>48.450648772619751</v>
      </c>
      <c r="P120" s="11">
        <f t="shared" si="9"/>
        <v>5.6697266131437309E-2</v>
      </c>
    </row>
    <row r="121" spans="1:16" x14ac:dyDescent="0.35">
      <c r="A121" s="9">
        <f t="shared" si="10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>димвенканали!F121</f>
        <v>763.97</v>
      </c>
      <c r="G121" s="8"/>
      <c r="H121" s="8"/>
      <c r="I121" s="8">
        <v>18</v>
      </c>
      <c r="J121" s="189">
        <f t="shared" si="11"/>
        <v>6.3683000176897216E-3</v>
      </c>
      <c r="K121" s="18">
        <f t="shared" si="7"/>
        <v>27.265558110737658</v>
      </c>
      <c r="L121" s="10">
        <f t="shared" si="6"/>
        <v>5.998422784362285</v>
      </c>
      <c r="M121" s="202">
        <v>11.436786469344609</v>
      </c>
      <c r="N121" s="202">
        <v>1.1998472622478384</v>
      </c>
      <c r="O121" s="10">
        <f t="shared" si="8"/>
        <v>45.900614626692388</v>
      </c>
      <c r="P121" s="11">
        <f t="shared" si="9"/>
        <v>6.0081697745582141E-2</v>
      </c>
    </row>
    <row r="122" spans="1:16" x14ac:dyDescent="0.35">
      <c r="A122" s="9">
        <f t="shared" si="10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>димвенканали!F122</f>
        <v>522.74</v>
      </c>
      <c r="G122" s="8"/>
      <c r="H122" s="8"/>
      <c r="I122" s="8">
        <v>19</v>
      </c>
      <c r="J122" s="189">
        <f t="shared" si="11"/>
        <v>6.722094463116929E-3</v>
      </c>
      <c r="K122" s="18">
        <f t="shared" ref="K122:K184" si="12">J122*$K$2</f>
        <v>28.780311339111975</v>
      </c>
      <c r="L122" s="10">
        <f t="shared" si="6"/>
        <v>6.3316684946046342</v>
      </c>
      <c r="M122" s="202">
        <v>12.072163495419309</v>
      </c>
      <c r="N122" s="202">
        <v>1.2665054434838294</v>
      </c>
      <c r="O122" s="10">
        <f t="shared" si="8"/>
        <v>48.450648772619751</v>
      </c>
      <c r="P122" s="11">
        <f t="shared" si="9"/>
        <v>9.2685940950797241E-2</v>
      </c>
    </row>
    <row r="123" spans="1:16" x14ac:dyDescent="0.35">
      <c r="A123" s="9">
        <f t="shared" si="10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>димвенканали!F123</f>
        <v>600.19999999999993</v>
      </c>
      <c r="G123" s="8"/>
      <c r="H123" s="8"/>
      <c r="I123" s="8">
        <v>18</v>
      </c>
      <c r="J123" s="189">
        <f t="shared" si="11"/>
        <v>6.3683000176897216E-3</v>
      </c>
      <c r="K123" s="18">
        <f t="shared" si="12"/>
        <v>27.265558110737658</v>
      </c>
      <c r="L123" s="10">
        <f t="shared" ref="L123:L185" si="13">K123*0.22</f>
        <v>5.998422784362285</v>
      </c>
      <c r="M123" s="202">
        <v>11.436786469344609</v>
      </c>
      <c r="N123" s="202">
        <v>1.1998472622478384</v>
      </c>
      <c r="O123" s="10">
        <f t="shared" si="8"/>
        <v>45.900614626692388</v>
      </c>
      <c r="P123" s="11">
        <f t="shared" si="9"/>
        <v>7.6475532533642768E-2</v>
      </c>
    </row>
    <row r="124" spans="1:16" x14ac:dyDescent="0.35">
      <c r="A124" s="9">
        <f t="shared" si="10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>димвенканали!F124</f>
        <v>965.16</v>
      </c>
      <c r="G124" s="8"/>
      <c r="H124" s="8"/>
      <c r="I124" s="8">
        <v>26</v>
      </c>
      <c r="J124" s="189">
        <f t="shared" si="11"/>
        <v>9.1986555811073758E-3</v>
      </c>
      <c r="K124" s="18">
        <f t="shared" si="12"/>
        <v>39.383583937732169</v>
      </c>
      <c r="L124" s="10">
        <f t="shared" si="13"/>
        <v>8.6643884663010766</v>
      </c>
      <c r="M124" s="202">
        <v>16.519802677942213</v>
      </c>
      <c r="N124" s="202">
        <v>1.7331127121357663</v>
      </c>
      <c r="O124" s="10">
        <f t="shared" si="8"/>
        <v>66.300887794111219</v>
      </c>
      <c r="P124" s="11">
        <f t="shared" si="9"/>
        <v>6.8694193495494243E-2</v>
      </c>
    </row>
    <row r="125" spans="1:16" x14ac:dyDescent="0.35">
      <c r="A125" s="9">
        <f t="shared" si="10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>димвенканали!F125</f>
        <v>1184.0999999999999</v>
      </c>
      <c r="G125" s="8"/>
      <c r="H125" s="8"/>
      <c r="I125" s="8">
        <v>33</v>
      </c>
      <c r="J125" s="189">
        <f t="shared" si="11"/>
        <v>1.1675216699097823E-2</v>
      </c>
      <c r="K125" s="18">
        <f t="shared" si="12"/>
        <v>49.986856536352377</v>
      </c>
      <c r="L125" s="10">
        <f t="shared" si="13"/>
        <v>10.997108437997523</v>
      </c>
      <c r="M125" s="202">
        <v>20.967441860465115</v>
      </c>
      <c r="N125" s="202">
        <v>2.1997199807877039</v>
      </c>
      <c r="O125" s="10">
        <f t="shared" si="8"/>
        <v>84.151126815602723</v>
      </c>
      <c r="P125" s="11">
        <f t="shared" si="9"/>
        <v>7.1067584507729695E-2</v>
      </c>
    </row>
    <row r="126" spans="1:16" x14ac:dyDescent="0.35">
      <c r="A126" s="9">
        <f t="shared" si="10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>димвенканали!F126</f>
        <v>1096.8</v>
      </c>
      <c r="G126" s="8"/>
      <c r="H126" s="8"/>
      <c r="I126" s="8">
        <v>28</v>
      </c>
      <c r="J126" s="189">
        <f t="shared" si="11"/>
        <v>9.9062444719617906E-3</v>
      </c>
      <c r="K126" s="18">
        <f t="shared" si="12"/>
        <v>42.413090394480804</v>
      </c>
      <c r="L126" s="10">
        <f t="shared" si="13"/>
        <v>9.3308798867857767</v>
      </c>
      <c r="M126" s="202">
        <v>17.790556730091613</v>
      </c>
      <c r="N126" s="202">
        <v>1.8664290746077485</v>
      </c>
      <c r="O126" s="10">
        <f t="shared" si="8"/>
        <v>71.400956085965944</v>
      </c>
      <c r="P126" s="11">
        <f t="shared" si="9"/>
        <v>6.5099339976263632E-2</v>
      </c>
    </row>
    <row r="127" spans="1:16" x14ac:dyDescent="0.35">
      <c r="A127" s="9">
        <f t="shared" si="10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>димвенканали!F127</f>
        <v>703.61</v>
      </c>
      <c r="G127" s="8"/>
      <c r="H127" s="8"/>
      <c r="I127" s="8">
        <v>12</v>
      </c>
      <c r="J127" s="189">
        <f t="shared" si="11"/>
        <v>4.2455333451264813E-3</v>
      </c>
      <c r="K127" s="18">
        <f t="shared" si="12"/>
        <v>18.177038740491774</v>
      </c>
      <c r="L127" s="10">
        <f t="shared" si="13"/>
        <v>3.9989485229081905</v>
      </c>
      <c r="M127" s="202">
        <v>7.6245243128964058</v>
      </c>
      <c r="N127" s="202">
        <v>0.79989817483189218</v>
      </c>
      <c r="O127" s="10">
        <f t="shared" si="8"/>
        <v>30.600409751128261</v>
      </c>
      <c r="P127" s="11">
        <f t="shared" si="9"/>
        <v>4.3490583918830407E-2</v>
      </c>
    </row>
    <row r="128" spans="1:16" x14ac:dyDescent="0.35">
      <c r="A128" s="9">
        <f t="shared" si="10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>димвенканали!F128</f>
        <v>1018.12</v>
      </c>
      <c r="G128" s="8"/>
      <c r="H128" s="8"/>
      <c r="I128" s="8">
        <v>18</v>
      </c>
      <c r="J128" s="189">
        <f t="shared" si="11"/>
        <v>6.3683000176897216E-3</v>
      </c>
      <c r="K128" s="18">
        <f t="shared" si="12"/>
        <v>27.265558110737658</v>
      </c>
      <c r="L128" s="10">
        <f t="shared" si="13"/>
        <v>5.998422784362285</v>
      </c>
      <c r="M128" s="202">
        <v>11.436786469344609</v>
      </c>
      <c r="N128" s="202">
        <v>1.1998472622478384</v>
      </c>
      <c r="O128" s="10">
        <f t="shared" si="8"/>
        <v>45.900614626692388</v>
      </c>
      <c r="P128" s="11">
        <f t="shared" si="9"/>
        <v>4.5083698018595436E-2</v>
      </c>
    </row>
    <row r="129" spans="1:16" x14ac:dyDescent="0.35">
      <c r="A129" s="9">
        <f t="shared" si="10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>димвенканали!F129</f>
        <v>176.9</v>
      </c>
      <c r="G129" s="8"/>
      <c r="H129" s="8"/>
      <c r="I129" s="8">
        <v>3</v>
      </c>
      <c r="J129" s="189">
        <f t="shared" si="11"/>
        <v>1.0613833362816203E-3</v>
      </c>
      <c r="K129" s="18">
        <f t="shared" si="12"/>
        <v>4.5442596851229435</v>
      </c>
      <c r="L129" s="10">
        <f t="shared" si="13"/>
        <v>0.99973713072704762</v>
      </c>
      <c r="M129" s="202">
        <v>1.9061310782241014</v>
      </c>
      <c r="N129" s="202">
        <v>0.19997454370797305</v>
      </c>
      <c r="O129" s="10">
        <f t="shared" si="8"/>
        <v>7.6501024377820652</v>
      </c>
      <c r="P129" s="11">
        <f t="shared" si="9"/>
        <v>4.3245350128784991E-2</v>
      </c>
    </row>
    <row r="130" spans="1:16" x14ac:dyDescent="0.35">
      <c r="A130" s="9">
        <f t="shared" si="10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>димвенканали!F130</f>
        <v>198.8</v>
      </c>
      <c r="G130" s="8"/>
      <c r="H130" s="8"/>
      <c r="I130" s="8">
        <v>3</v>
      </c>
      <c r="J130" s="189">
        <f t="shared" si="11"/>
        <v>1.0613833362816203E-3</v>
      </c>
      <c r="K130" s="18">
        <f t="shared" si="12"/>
        <v>4.5442596851229435</v>
      </c>
      <c r="L130" s="10">
        <f t="shared" si="13"/>
        <v>0.99973713072704762</v>
      </c>
      <c r="M130" s="202">
        <v>1.9061310782241014</v>
      </c>
      <c r="N130" s="202">
        <v>0.19997454370797305</v>
      </c>
      <c r="O130" s="10">
        <f t="shared" si="8"/>
        <v>7.6501024377820652</v>
      </c>
      <c r="P130" s="11">
        <f t="shared" si="9"/>
        <v>3.8481400592465118E-2</v>
      </c>
    </row>
    <row r="131" spans="1:16" x14ac:dyDescent="0.35">
      <c r="A131" s="9">
        <f t="shared" si="10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>димвенканали!F131</f>
        <v>197.25</v>
      </c>
      <c r="G131" s="8"/>
      <c r="H131" s="8"/>
      <c r="I131" s="8">
        <v>3</v>
      </c>
      <c r="J131" s="189">
        <f t="shared" si="11"/>
        <v>1.0613833362816203E-3</v>
      </c>
      <c r="K131" s="18">
        <f t="shared" si="12"/>
        <v>4.5442596851229435</v>
      </c>
      <c r="L131" s="10">
        <f t="shared" si="13"/>
        <v>0.99973713072704762</v>
      </c>
      <c r="M131" s="202">
        <v>1.9061310782241014</v>
      </c>
      <c r="N131" s="202">
        <v>0.19997454370797305</v>
      </c>
      <c r="O131" s="10">
        <f t="shared" si="8"/>
        <v>7.6501024377820652</v>
      </c>
      <c r="P131" s="11">
        <f t="shared" si="9"/>
        <v>3.8783789291670798E-2</v>
      </c>
    </row>
    <row r="132" spans="1:16" x14ac:dyDescent="0.35">
      <c r="A132" s="9">
        <f t="shared" si="10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>димвенканали!F132</f>
        <v>158.5</v>
      </c>
      <c r="G132" s="8"/>
      <c r="H132" s="8"/>
      <c r="I132" s="8">
        <v>4</v>
      </c>
      <c r="J132" s="189">
        <f t="shared" si="11"/>
        <v>1.4151777817088271E-3</v>
      </c>
      <c r="K132" s="18">
        <f t="shared" si="12"/>
        <v>6.0590129134972575</v>
      </c>
      <c r="L132" s="10">
        <f t="shared" si="13"/>
        <v>1.3329828409693967</v>
      </c>
      <c r="M132" s="202">
        <v>2.5415081042988019</v>
      </c>
      <c r="N132" s="202">
        <v>0.26663272494396412</v>
      </c>
      <c r="O132" s="10">
        <f t="shared" ref="O132:O195" si="14">K132+L132+M132+N132</f>
        <v>10.200136583709419</v>
      </c>
      <c r="P132" s="11">
        <f t="shared" ref="P132:P195" si="15">O132/F132</f>
        <v>6.4354174029712427E-2</v>
      </c>
    </row>
    <row r="133" spans="1:16" x14ac:dyDescent="0.35">
      <c r="A133" s="9">
        <f t="shared" si="10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>димвенканали!F133</f>
        <v>184.5</v>
      </c>
      <c r="G133" s="8"/>
      <c r="H133" s="8"/>
      <c r="I133" s="8">
        <v>4</v>
      </c>
      <c r="J133" s="189">
        <f t="shared" si="11"/>
        <v>1.4151777817088271E-3</v>
      </c>
      <c r="K133" s="18">
        <f t="shared" si="12"/>
        <v>6.0590129134972575</v>
      </c>
      <c r="L133" s="10">
        <f t="shared" si="13"/>
        <v>1.3329828409693967</v>
      </c>
      <c r="M133" s="202">
        <v>2.5415081042988019</v>
      </c>
      <c r="N133" s="202">
        <v>0.26663272494396412</v>
      </c>
      <c r="O133" s="10">
        <f t="shared" si="14"/>
        <v>10.200136583709419</v>
      </c>
      <c r="P133" s="11">
        <f t="shared" si="15"/>
        <v>5.5285293136636417E-2</v>
      </c>
    </row>
    <row r="134" spans="1:16" x14ac:dyDescent="0.35">
      <c r="A134" s="9">
        <f t="shared" si="10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>димвенканали!F134</f>
        <v>188.15</v>
      </c>
      <c r="G134" s="8"/>
      <c r="H134" s="8"/>
      <c r="I134" s="8">
        <v>3</v>
      </c>
      <c r="J134" s="189">
        <f t="shared" si="11"/>
        <v>1.0613833362816203E-3</v>
      </c>
      <c r="K134" s="18">
        <f t="shared" si="12"/>
        <v>4.5442596851229435</v>
      </c>
      <c r="L134" s="10">
        <f t="shared" si="13"/>
        <v>0.99973713072704762</v>
      </c>
      <c r="M134" s="202">
        <v>1.9061310782241014</v>
      </c>
      <c r="N134" s="202">
        <v>0.19997454370797305</v>
      </c>
      <c r="O134" s="10">
        <f t="shared" si="14"/>
        <v>7.6501024377820652</v>
      </c>
      <c r="P134" s="11">
        <f t="shared" si="15"/>
        <v>4.0659593078831067E-2</v>
      </c>
    </row>
    <row r="135" spans="1:16" x14ac:dyDescent="0.35">
      <c r="A135" s="9">
        <f t="shared" ref="A135:A198" si="16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>димвенканали!F135</f>
        <v>162.19999999999999</v>
      </c>
      <c r="G135" s="8"/>
      <c r="H135" s="8"/>
      <c r="I135" s="8">
        <v>3</v>
      </c>
      <c r="J135" s="189">
        <f t="shared" ref="J135:J198" si="17">2/5653*(I135+H135+G135)</f>
        <v>1.0613833362816203E-3</v>
      </c>
      <c r="K135" s="18">
        <f t="shared" si="12"/>
        <v>4.5442596851229435</v>
      </c>
      <c r="L135" s="10">
        <f t="shared" si="13"/>
        <v>0.99973713072704762</v>
      </c>
      <c r="M135" s="202">
        <v>1.9061310782241014</v>
      </c>
      <c r="N135" s="202">
        <v>0.19997454370797305</v>
      </c>
      <c r="O135" s="10">
        <f t="shared" si="14"/>
        <v>7.6501024377820652</v>
      </c>
      <c r="P135" s="11">
        <f t="shared" si="15"/>
        <v>4.716462662011138E-2</v>
      </c>
    </row>
    <row r="136" spans="1:16" x14ac:dyDescent="0.35">
      <c r="A136" s="9">
        <f t="shared" si="16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>димвенканали!F136</f>
        <v>193.5</v>
      </c>
      <c r="G136" s="8"/>
      <c r="H136" s="8"/>
      <c r="I136" s="8">
        <v>4</v>
      </c>
      <c r="J136" s="189">
        <f t="shared" si="17"/>
        <v>1.4151777817088271E-3</v>
      </c>
      <c r="K136" s="18">
        <f t="shared" si="12"/>
        <v>6.0590129134972575</v>
      </c>
      <c r="L136" s="10">
        <f t="shared" si="13"/>
        <v>1.3329828409693967</v>
      </c>
      <c r="M136" s="202">
        <v>2.5415081042988019</v>
      </c>
      <c r="N136" s="202">
        <v>0.26663272494396412</v>
      </c>
      <c r="O136" s="10">
        <f t="shared" si="14"/>
        <v>10.200136583709419</v>
      </c>
      <c r="P136" s="11">
        <f t="shared" si="15"/>
        <v>5.2713884153537047E-2</v>
      </c>
    </row>
    <row r="137" spans="1:16" x14ac:dyDescent="0.35">
      <c r="A137" s="9">
        <f t="shared" si="16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>димвенканали!F137</f>
        <v>163.30000000000001</v>
      </c>
      <c r="G137" s="8"/>
      <c r="H137" s="8"/>
      <c r="I137" s="8">
        <v>4</v>
      </c>
      <c r="J137" s="189">
        <f t="shared" si="17"/>
        <v>1.4151777817088271E-3</v>
      </c>
      <c r="K137" s="18">
        <f t="shared" si="12"/>
        <v>6.0590129134972575</v>
      </c>
      <c r="L137" s="10">
        <f t="shared" si="13"/>
        <v>1.3329828409693967</v>
      </c>
      <c r="M137" s="202">
        <v>2.5415081042988019</v>
      </c>
      <c r="N137" s="202">
        <v>0.26663272494396412</v>
      </c>
      <c r="O137" s="10">
        <f t="shared" si="14"/>
        <v>10.200136583709419</v>
      </c>
      <c r="P137" s="11">
        <f t="shared" si="15"/>
        <v>6.2462563280523076E-2</v>
      </c>
    </row>
    <row r="138" spans="1:16" x14ac:dyDescent="0.35">
      <c r="A138" s="9">
        <f t="shared" si="16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>димвенканали!F138</f>
        <v>558.29999999999995</v>
      </c>
      <c r="G138" s="8"/>
      <c r="H138" s="8"/>
      <c r="I138" s="8">
        <v>14</v>
      </c>
      <c r="J138" s="189">
        <f t="shared" si="17"/>
        <v>4.9531222359808953E-3</v>
      </c>
      <c r="K138" s="18">
        <f t="shared" si="12"/>
        <v>21.206545197240402</v>
      </c>
      <c r="L138" s="10">
        <f t="shared" si="13"/>
        <v>4.6654399433928884</v>
      </c>
      <c r="M138" s="202">
        <v>8.8952783650458063</v>
      </c>
      <c r="N138" s="202">
        <v>0.93321453730387427</v>
      </c>
      <c r="O138" s="10">
        <f t="shared" si="14"/>
        <v>35.700478042982972</v>
      </c>
      <c r="P138" s="11">
        <f t="shared" si="15"/>
        <v>6.394497231413751E-2</v>
      </c>
    </row>
    <row r="139" spans="1:16" x14ac:dyDescent="0.35">
      <c r="A139" s="9">
        <f t="shared" si="16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>димвенканали!F139</f>
        <v>357.76</v>
      </c>
      <c r="G139" s="8"/>
      <c r="H139" s="8"/>
      <c r="I139" s="8">
        <v>8</v>
      </c>
      <c r="J139" s="189">
        <f t="shared" si="17"/>
        <v>2.8303555634176542E-3</v>
      </c>
      <c r="K139" s="18">
        <f t="shared" si="12"/>
        <v>12.118025826994515</v>
      </c>
      <c r="L139" s="10">
        <f t="shared" si="13"/>
        <v>2.6659656819387934</v>
      </c>
      <c r="M139" s="202">
        <v>5.0830162085976038</v>
      </c>
      <c r="N139" s="202">
        <v>0.53326544988792823</v>
      </c>
      <c r="O139" s="10">
        <f t="shared" si="14"/>
        <v>20.400273167418838</v>
      </c>
      <c r="P139" s="11">
        <f t="shared" si="15"/>
        <v>5.7022230454547289E-2</v>
      </c>
    </row>
    <row r="140" spans="1:16" x14ac:dyDescent="0.35">
      <c r="A140" s="9">
        <f t="shared" si="16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>димвенканали!F140</f>
        <v>185.8</v>
      </c>
      <c r="G140" s="8"/>
      <c r="H140" s="8"/>
      <c r="I140" s="8">
        <v>4</v>
      </c>
      <c r="J140" s="189">
        <f t="shared" si="17"/>
        <v>1.4151777817088271E-3</v>
      </c>
      <c r="K140" s="18">
        <f t="shared" si="12"/>
        <v>6.0590129134972575</v>
      </c>
      <c r="L140" s="10">
        <f t="shared" si="13"/>
        <v>1.3329828409693967</v>
      </c>
      <c r="M140" s="202">
        <v>2.5415081042988019</v>
      </c>
      <c r="N140" s="202">
        <v>0.26663272494396412</v>
      </c>
      <c r="O140" s="10">
        <f t="shared" si="14"/>
        <v>10.200136583709419</v>
      </c>
      <c r="P140" s="11">
        <f t="shared" si="15"/>
        <v>5.4898474616304725E-2</v>
      </c>
    </row>
    <row r="141" spans="1:16" x14ac:dyDescent="0.35">
      <c r="A141" s="9">
        <f t="shared" si="16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>димвенканали!F141</f>
        <v>389.5</v>
      </c>
      <c r="G141" s="8"/>
      <c r="H141" s="8"/>
      <c r="I141" s="8">
        <v>12</v>
      </c>
      <c r="J141" s="189">
        <f t="shared" si="17"/>
        <v>4.2455333451264813E-3</v>
      </c>
      <c r="K141" s="18">
        <f t="shared" si="12"/>
        <v>18.177038740491774</v>
      </c>
      <c r="L141" s="10">
        <f t="shared" si="13"/>
        <v>3.9989485229081905</v>
      </c>
      <c r="M141" s="202">
        <v>7.6245243128964058</v>
      </c>
      <c r="N141" s="202">
        <v>0.79989817483189218</v>
      </c>
      <c r="O141" s="10">
        <f t="shared" si="14"/>
        <v>30.600409751128261</v>
      </c>
      <c r="P141" s="11">
        <f t="shared" si="15"/>
        <v>7.8563311299430713E-2</v>
      </c>
    </row>
    <row r="142" spans="1:16" x14ac:dyDescent="0.35">
      <c r="A142" s="9">
        <f t="shared" si="16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>димвенканали!F142</f>
        <v>354.15</v>
      </c>
      <c r="G142" s="8"/>
      <c r="H142" s="8"/>
      <c r="I142" s="8">
        <v>10</v>
      </c>
      <c r="J142" s="189">
        <f t="shared" si="17"/>
        <v>3.5379444542720678E-3</v>
      </c>
      <c r="K142" s="18">
        <f t="shared" si="12"/>
        <v>15.147532283743145</v>
      </c>
      <c r="L142" s="10">
        <f t="shared" si="13"/>
        <v>3.3324571024234917</v>
      </c>
      <c r="M142" s="202">
        <v>6.3537702607470052</v>
      </c>
      <c r="N142" s="202">
        <v>0.66658181235991032</v>
      </c>
      <c r="O142" s="10">
        <f t="shared" si="14"/>
        <v>25.500341459273553</v>
      </c>
      <c r="P142" s="11">
        <f t="shared" si="15"/>
        <v>7.2004352560422286E-2</v>
      </c>
    </row>
    <row r="143" spans="1:16" x14ac:dyDescent="0.35">
      <c r="A143" s="9">
        <f t="shared" si="16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>димвенканали!F143</f>
        <v>262.89999999999998</v>
      </c>
      <c r="G143" s="8"/>
      <c r="H143" s="8"/>
      <c r="I143" s="8">
        <v>6</v>
      </c>
      <c r="J143" s="189">
        <f t="shared" si="17"/>
        <v>2.1227666725632407E-3</v>
      </c>
      <c r="K143" s="18">
        <f t="shared" si="12"/>
        <v>9.0885193702458871</v>
      </c>
      <c r="L143" s="10">
        <f t="shared" si="13"/>
        <v>1.9994742614540952</v>
      </c>
      <c r="M143" s="202">
        <v>3.8122621564482029</v>
      </c>
      <c r="N143" s="202">
        <v>0.39994908741594609</v>
      </c>
      <c r="O143" s="10">
        <f t="shared" si="14"/>
        <v>15.30020487556413</v>
      </c>
      <c r="P143" s="11">
        <f t="shared" si="15"/>
        <v>5.8197812383279313E-2</v>
      </c>
    </row>
    <row r="144" spans="1:16" x14ac:dyDescent="0.35">
      <c r="A144" s="9">
        <f t="shared" si="16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>димвенканали!F144</f>
        <v>146.1</v>
      </c>
      <c r="G144" s="8"/>
      <c r="H144" s="8"/>
      <c r="I144" s="8">
        <v>4</v>
      </c>
      <c r="J144" s="189">
        <f t="shared" si="17"/>
        <v>1.4151777817088271E-3</v>
      </c>
      <c r="K144" s="18">
        <f t="shared" si="12"/>
        <v>6.0590129134972575</v>
      </c>
      <c r="L144" s="10">
        <f t="shared" si="13"/>
        <v>1.3329828409693967</v>
      </c>
      <c r="M144" s="202">
        <v>2.5415081042988019</v>
      </c>
      <c r="N144" s="202">
        <v>0.26663272494396412</v>
      </c>
      <c r="O144" s="10">
        <f t="shared" si="14"/>
        <v>10.200136583709419</v>
      </c>
      <c r="P144" s="11">
        <f t="shared" si="15"/>
        <v>6.9816129936409441E-2</v>
      </c>
    </row>
    <row r="145" spans="1:16" x14ac:dyDescent="0.35">
      <c r="A145" s="9">
        <f t="shared" si="16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>димвенканали!F145</f>
        <v>733.66</v>
      </c>
      <c r="G145" s="8"/>
      <c r="H145" s="8"/>
      <c r="I145" s="8">
        <v>19</v>
      </c>
      <c r="J145" s="189">
        <f t="shared" si="17"/>
        <v>6.722094463116929E-3</v>
      </c>
      <c r="K145" s="18">
        <f t="shared" si="12"/>
        <v>28.780311339111975</v>
      </c>
      <c r="L145" s="10">
        <f t="shared" si="13"/>
        <v>6.3316684946046342</v>
      </c>
      <c r="M145" s="202">
        <v>12.072163495419309</v>
      </c>
      <c r="N145" s="202">
        <v>1.2665054434838294</v>
      </c>
      <c r="O145" s="10">
        <f t="shared" si="14"/>
        <v>48.450648772619751</v>
      </c>
      <c r="P145" s="11">
        <f t="shared" si="15"/>
        <v>6.6039648846359017E-2</v>
      </c>
    </row>
    <row r="146" spans="1:16" x14ac:dyDescent="0.35">
      <c r="A146" s="9">
        <f t="shared" si="16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>димвенканали!F146</f>
        <v>506.03</v>
      </c>
      <c r="G146" s="8"/>
      <c r="H146" s="8"/>
      <c r="I146" s="8">
        <v>9</v>
      </c>
      <c r="J146" s="189">
        <f t="shared" si="17"/>
        <v>3.1841500088448608E-3</v>
      </c>
      <c r="K146" s="18">
        <f t="shared" si="12"/>
        <v>13.632779055368829</v>
      </c>
      <c r="L146" s="10">
        <f t="shared" si="13"/>
        <v>2.9992113921811425</v>
      </c>
      <c r="M146" s="202">
        <v>5.7183932346723045</v>
      </c>
      <c r="N146" s="202">
        <v>0.59992363112391922</v>
      </c>
      <c r="O146" s="10">
        <f t="shared" si="14"/>
        <v>22.950307313346194</v>
      </c>
      <c r="P146" s="11">
        <f t="shared" si="15"/>
        <v>4.5353649612367243E-2</v>
      </c>
    </row>
    <row r="147" spans="1:16" x14ac:dyDescent="0.35">
      <c r="A147" s="9">
        <f t="shared" si="16"/>
        <v>142</v>
      </c>
      <c r="B147" s="8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>димвенканали!F147</f>
        <v>126.7</v>
      </c>
      <c r="G147" s="8"/>
      <c r="H147" s="8"/>
      <c r="I147" s="8">
        <v>2</v>
      </c>
      <c r="J147" s="189">
        <f t="shared" si="17"/>
        <v>7.0758889085441356E-4</v>
      </c>
      <c r="K147" s="18">
        <f t="shared" si="12"/>
        <v>3.0295064567486287</v>
      </c>
      <c r="L147" s="10">
        <f t="shared" si="13"/>
        <v>0.66649142048469834</v>
      </c>
      <c r="M147" s="202">
        <v>1.270754052149401</v>
      </c>
      <c r="N147" s="202">
        <v>0.13331636247198206</v>
      </c>
      <c r="O147" s="10">
        <f t="shared" si="14"/>
        <v>5.1000682918547096</v>
      </c>
      <c r="P147" s="11">
        <f t="shared" si="15"/>
        <v>4.02531041188217E-2</v>
      </c>
    </row>
    <row r="148" spans="1:16" x14ac:dyDescent="0.35">
      <c r="A148" s="9">
        <f t="shared" si="16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>димвенканали!F148</f>
        <v>307.49</v>
      </c>
      <c r="G148" s="8"/>
      <c r="H148" s="8"/>
      <c r="I148" s="8">
        <v>6</v>
      </c>
      <c r="J148" s="189">
        <f t="shared" si="17"/>
        <v>2.1227666725632407E-3</v>
      </c>
      <c r="K148" s="18">
        <f t="shared" si="12"/>
        <v>9.0885193702458871</v>
      </c>
      <c r="L148" s="10">
        <f t="shared" si="13"/>
        <v>1.9994742614540952</v>
      </c>
      <c r="M148" s="202">
        <v>3.8122621564482029</v>
      </c>
      <c r="N148" s="202">
        <v>0.39994908741594609</v>
      </c>
      <c r="O148" s="10">
        <f t="shared" si="14"/>
        <v>15.30020487556413</v>
      </c>
      <c r="P148" s="11">
        <f t="shared" si="15"/>
        <v>4.9758381981736412E-2</v>
      </c>
    </row>
    <row r="149" spans="1:16" x14ac:dyDescent="0.35">
      <c r="A149" s="9">
        <f t="shared" si="16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>димвенканали!F149</f>
        <v>123.77</v>
      </c>
      <c r="G149" s="8"/>
      <c r="H149" s="8"/>
      <c r="I149" s="8">
        <v>4</v>
      </c>
      <c r="J149" s="189">
        <f t="shared" si="17"/>
        <v>1.4151777817088271E-3</v>
      </c>
      <c r="K149" s="18">
        <f t="shared" si="12"/>
        <v>6.0590129134972575</v>
      </c>
      <c r="L149" s="10">
        <f t="shared" si="13"/>
        <v>1.3329828409693967</v>
      </c>
      <c r="M149" s="202">
        <v>2.5415081042988019</v>
      </c>
      <c r="N149" s="202">
        <v>0.26663272494396412</v>
      </c>
      <c r="O149" s="10">
        <f t="shared" si="14"/>
        <v>10.200136583709419</v>
      </c>
      <c r="P149" s="11">
        <f t="shared" si="15"/>
        <v>8.2412027015507955E-2</v>
      </c>
    </row>
    <row r="150" spans="1:16" x14ac:dyDescent="0.35">
      <c r="A150" s="9">
        <f t="shared" si="16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>димвенканали!F150</f>
        <v>748.80000000000007</v>
      </c>
      <c r="G150" s="8"/>
      <c r="H150" s="8"/>
      <c r="I150" s="8">
        <v>13</v>
      </c>
      <c r="J150" s="189">
        <f t="shared" si="17"/>
        <v>4.5993277905536879E-3</v>
      </c>
      <c r="K150" s="18">
        <f t="shared" si="12"/>
        <v>19.691791968866085</v>
      </c>
      <c r="L150" s="10">
        <f t="shared" si="13"/>
        <v>4.3321942331505383</v>
      </c>
      <c r="M150" s="202">
        <v>8.2599013389711065</v>
      </c>
      <c r="N150" s="202">
        <v>0.86655635606788317</v>
      </c>
      <c r="O150" s="10">
        <f t="shared" si="14"/>
        <v>33.150443897055609</v>
      </c>
      <c r="P150" s="11">
        <f t="shared" si="15"/>
        <v>4.4271426144572121E-2</v>
      </c>
    </row>
    <row r="151" spans="1:16" x14ac:dyDescent="0.35">
      <c r="A151" s="9">
        <f t="shared" si="16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>димвенканали!F151</f>
        <v>435.2</v>
      </c>
      <c r="G151" s="8"/>
      <c r="H151" s="8"/>
      <c r="I151" s="8">
        <v>10</v>
      </c>
      <c r="J151" s="189">
        <f t="shared" si="17"/>
        <v>3.5379444542720678E-3</v>
      </c>
      <c r="K151" s="18">
        <f t="shared" si="12"/>
        <v>15.147532283743145</v>
      </c>
      <c r="L151" s="10">
        <f t="shared" si="13"/>
        <v>3.3324571024234917</v>
      </c>
      <c r="M151" s="202">
        <v>6.3537702607470052</v>
      </c>
      <c r="N151" s="202">
        <v>0.66658181235991032</v>
      </c>
      <c r="O151" s="10">
        <f t="shared" si="14"/>
        <v>25.500341459273553</v>
      </c>
      <c r="P151" s="11">
        <f t="shared" si="15"/>
        <v>5.859453460311019E-2</v>
      </c>
    </row>
    <row r="152" spans="1:16" x14ac:dyDescent="0.35">
      <c r="A152" s="9">
        <f t="shared" si="16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>димвенканали!F152</f>
        <v>406.1</v>
      </c>
      <c r="G152" s="8"/>
      <c r="H152" s="8"/>
      <c r="I152" s="8">
        <v>8</v>
      </c>
      <c r="J152" s="189">
        <f t="shared" si="17"/>
        <v>2.8303555634176542E-3</v>
      </c>
      <c r="K152" s="18">
        <f t="shared" si="12"/>
        <v>12.118025826994515</v>
      </c>
      <c r="L152" s="10">
        <f t="shared" si="13"/>
        <v>2.6659656819387934</v>
      </c>
      <c r="M152" s="202">
        <v>5.0830162085976038</v>
      </c>
      <c r="N152" s="202">
        <v>0.53326544988792823</v>
      </c>
      <c r="O152" s="10">
        <f t="shared" si="14"/>
        <v>20.400273167418838</v>
      </c>
      <c r="P152" s="11">
        <f t="shared" si="15"/>
        <v>5.0234605189408608E-2</v>
      </c>
    </row>
    <row r="153" spans="1:16" x14ac:dyDescent="0.35">
      <c r="A153" s="9">
        <f t="shared" si="16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>димвенканали!F153</f>
        <v>487.2</v>
      </c>
      <c r="G153" s="8"/>
      <c r="H153" s="8"/>
      <c r="I153" s="8">
        <v>12</v>
      </c>
      <c r="J153" s="189">
        <f t="shared" si="17"/>
        <v>4.2455333451264813E-3</v>
      </c>
      <c r="K153" s="18">
        <f t="shared" si="12"/>
        <v>18.177038740491774</v>
      </c>
      <c r="L153" s="10">
        <f t="shared" si="13"/>
        <v>3.9989485229081905</v>
      </c>
      <c r="M153" s="202">
        <v>7.6245243128964058</v>
      </c>
      <c r="N153" s="202">
        <v>0.79989817483189218</v>
      </c>
      <c r="O153" s="10">
        <f t="shared" si="14"/>
        <v>30.600409751128261</v>
      </c>
      <c r="P153" s="11">
        <f t="shared" si="15"/>
        <v>6.2808722806092496E-2</v>
      </c>
    </row>
    <row r="154" spans="1:16" x14ac:dyDescent="0.35">
      <c r="A154" s="9">
        <f t="shared" si="16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>димвенканали!F154</f>
        <v>399.95</v>
      </c>
      <c r="G154" s="8"/>
      <c r="H154" s="8"/>
      <c r="I154" s="8">
        <v>10</v>
      </c>
      <c r="J154" s="189">
        <f t="shared" si="17"/>
        <v>3.5379444542720678E-3</v>
      </c>
      <c r="K154" s="18">
        <f t="shared" si="12"/>
        <v>15.147532283743145</v>
      </c>
      <c r="L154" s="10">
        <f t="shared" si="13"/>
        <v>3.3324571024234917</v>
      </c>
      <c r="M154" s="202">
        <v>6.3537702607470052</v>
      </c>
      <c r="N154" s="202">
        <v>0.66658181235991032</v>
      </c>
      <c r="O154" s="10">
        <f t="shared" si="14"/>
        <v>25.500341459273553</v>
      </c>
      <c r="P154" s="11">
        <f t="shared" si="15"/>
        <v>6.3758823501121525E-2</v>
      </c>
    </row>
    <row r="155" spans="1:16" x14ac:dyDescent="0.35">
      <c r="A155" s="9">
        <f t="shared" si="16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>димвенканали!F155</f>
        <v>489.3</v>
      </c>
      <c r="G155" s="8"/>
      <c r="H155" s="8"/>
      <c r="I155" s="8">
        <v>11</v>
      </c>
      <c r="J155" s="189">
        <f t="shared" si="17"/>
        <v>3.8917388996992748E-3</v>
      </c>
      <c r="K155" s="18">
        <f t="shared" si="12"/>
        <v>16.66228551211746</v>
      </c>
      <c r="L155" s="10">
        <f t="shared" si="13"/>
        <v>3.6657028126658413</v>
      </c>
      <c r="M155" s="202">
        <v>6.9891472868217059</v>
      </c>
      <c r="N155" s="202">
        <v>0.73323999359590131</v>
      </c>
      <c r="O155" s="10">
        <f t="shared" si="14"/>
        <v>28.050375605200909</v>
      </c>
      <c r="P155" s="11">
        <f t="shared" si="15"/>
        <v>5.7327561016147367E-2</v>
      </c>
    </row>
    <row r="156" spans="1:16" x14ac:dyDescent="0.35">
      <c r="A156" s="9">
        <f t="shared" si="16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>димвенканали!F156</f>
        <v>420.6</v>
      </c>
      <c r="G156" s="8"/>
      <c r="H156" s="8"/>
      <c r="I156" s="8">
        <v>11</v>
      </c>
      <c r="J156" s="189">
        <f t="shared" si="17"/>
        <v>3.8917388996992748E-3</v>
      </c>
      <c r="K156" s="18">
        <f t="shared" si="12"/>
        <v>16.66228551211746</v>
      </c>
      <c r="L156" s="10">
        <f t="shared" si="13"/>
        <v>3.6657028126658413</v>
      </c>
      <c r="M156" s="202">
        <v>6.9891472868217059</v>
      </c>
      <c r="N156" s="202">
        <v>0.73323999359590131</v>
      </c>
      <c r="O156" s="10">
        <f t="shared" si="14"/>
        <v>28.050375605200909</v>
      </c>
      <c r="P156" s="11">
        <f t="shared" si="15"/>
        <v>6.6691335247743483E-2</v>
      </c>
    </row>
    <row r="157" spans="1:16" x14ac:dyDescent="0.35">
      <c r="A157" s="9">
        <f t="shared" si="16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>димвенканали!F157</f>
        <v>427.2</v>
      </c>
      <c r="G157" s="8"/>
      <c r="H157" s="8"/>
      <c r="I157" s="8">
        <v>12</v>
      </c>
      <c r="J157" s="189">
        <f t="shared" si="17"/>
        <v>4.2455333451264813E-3</v>
      </c>
      <c r="K157" s="18">
        <f t="shared" si="12"/>
        <v>18.177038740491774</v>
      </c>
      <c r="L157" s="10">
        <f t="shared" si="13"/>
        <v>3.9989485229081905</v>
      </c>
      <c r="M157" s="202">
        <v>7.6245243128964058</v>
      </c>
      <c r="N157" s="202">
        <v>0.79989817483189218</v>
      </c>
      <c r="O157" s="10">
        <f t="shared" si="14"/>
        <v>30.600409751128261</v>
      </c>
      <c r="P157" s="11">
        <f t="shared" si="15"/>
        <v>7.1630172638408846E-2</v>
      </c>
    </row>
    <row r="158" spans="1:16" x14ac:dyDescent="0.35">
      <c r="A158" s="9">
        <f t="shared" si="16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>димвенканали!F158</f>
        <v>464.8</v>
      </c>
      <c r="G158" s="8"/>
      <c r="H158" s="8"/>
      <c r="I158" s="8">
        <v>11</v>
      </c>
      <c r="J158" s="189">
        <f t="shared" si="17"/>
        <v>3.8917388996992748E-3</v>
      </c>
      <c r="K158" s="18">
        <f t="shared" si="12"/>
        <v>16.66228551211746</v>
      </c>
      <c r="L158" s="10">
        <f t="shared" si="13"/>
        <v>3.6657028126658413</v>
      </c>
      <c r="M158" s="202">
        <v>6.9891472868217059</v>
      </c>
      <c r="N158" s="202">
        <v>0.73323999359590131</v>
      </c>
      <c r="O158" s="10">
        <f t="shared" si="14"/>
        <v>28.050375605200909</v>
      </c>
      <c r="P158" s="11">
        <f t="shared" si="15"/>
        <v>6.0349345105853935E-2</v>
      </c>
    </row>
    <row r="159" spans="1:16" x14ac:dyDescent="0.35">
      <c r="A159" s="9">
        <f t="shared" si="16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>димвенканали!F159</f>
        <v>515.5</v>
      </c>
      <c r="G159" s="8"/>
      <c r="H159" s="8"/>
      <c r="I159" s="8">
        <v>15</v>
      </c>
      <c r="J159" s="189">
        <f t="shared" si="17"/>
        <v>5.3069166814081019E-3</v>
      </c>
      <c r="K159" s="18">
        <f t="shared" si="12"/>
        <v>22.721298425614716</v>
      </c>
      <c r="L159" s="10">
        <f t="shared" si="13"/>
        <v>4.9986856536352375</v>
      </c>
      <c r="M159" s="202">
        <v>9.5306553911205079</v>
      </c>
      <c r="N159" s="202">
        <v>0.99987271853986537</v>
      </c>
      <c r="O159" s="10">
        <f t="shared" si="14"/>
        <v>38.250512188910321</v>
      </c>
      <c r="P159" s="11">
        <f t="shared" si="15"/>
        <v>7.4200799590514691E-2</v>
      </c>
    </row>
    <row r="160" spans="1:16" x14ac:dyDescent="0.35">
      <c r="A160" s="9">
        <f t="shared" si="16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>димвенканали!F160</f>
        <v>556.9</v>
      </c>
      <c r="G160" s="8"/>
      <c r="H160" s="8"/>
      <c r="I160" s="8">
        <v>13</v>
      </c>
      <c r="J160" s="189">
        <f t="shared" si="17"/>
        <v>4.5993277905536879E-3</v>
      </c>
      <c r="K160" s="18">
        <f t="shared" si="12"/>
        <v>19.691791968866085</v>
      </c>
      <c r="L160" s="10">
        <f t="shared" si="13"/>
        <v>4.3321942331505383</v>
      </c>
      <c r="M160" s="202">
        <v>8.2599013389711065</v>
      </c>
      <c r="N160" s="202">
        <v>0.86655635606788317</v>
      </c>
      <c r="O160" s="10">
        <f t="shared" si="14"/>
        <v>33.150443897055609</v>
      </c>
      <c r="P160" s="11">
        <f t="shared" si="15"/>
        <v>5.9526744293509806E-2</v>
      </c>
    </row>
    <row r="161" spans="1:16" x14ac:dyDescent="0.35">
      <c r="A161" s="9">
        <f t="shared" si="16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>димвенканали!F161</f>
        <v>342.9</v>
      </c>
      <c r="G161" s="8"/>
      <c r="H161" s="8"/>
      <c r="I161" s="8">
        <v>11</v>
      </c>
      <c r="J161" s="189">
        <f t="shared" si="17"/>
        <v>3.8917388996992748E-3</v>
      </c>
      <c r="K161" s="18">
        <f t="shared" si="12"/>
        <v>16.66228551211746</v>
      </c>
      <c r="L161" s="10">
        <f t="shared" si="13"/>
        <v>3.6657028126658413</v>
      </c>
      <c r="M161" s="202">
        <v>6.9891472868217059</v>
      </c>
      <c r="N161" s="202">
        <v>0.73323999359590131</v>
      </c>
      <c r="O161" s="10">
        <f t="shared" si="14"/>
        <v>28.050375605200909</v>
      </c>
      <c r="P161" s="11">
        <f t="shared" si="15"/>
        <v>8.180337009390759E-2</v>
      </c>
    </row>
    <row r="162" spans="1:16" x14ac:dyDescent="0.35">
      <c r="A162" s="9">
        <f t="shared" si="16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>димвенканали!F162</f>
        <v>514.78</v>
      </c>
      <c r="G162" s="8"/>
      <c r="H162" s="8"/>
      <c r="I162" s="8">
        <v>16</v>
      </c>
      <c r="J162" s="189">
        <f t="shared" si="17"/>
        <v>5.6607111268353084E-3</v>
      </c>
      <c r="K162" s="18">
        <f t="shared" si="12"/>
        <v>24.23605165398903</v>
      </c>
      <c r="L162" s="10">
        <f t="shared" si="13"/>
        <v>5.3319313638775867</v>
      </c>
      <c r="M162" s="202">
        <v>10.166032417195208</v>
      </c>
      <c r="N162" s="202">
        <v>1.0665308997758565</v>
      </c>
      <c r="O162" s="10">
        <f t="shared" si="14"/>
        <v>40.800546334837676</v>
      </c>
      <c r="P162" s="11">
        <f t="shared" si="15"/>
        <v>7.9258219695477056E-2</v>
      </c>
    </row>
    <row r="163" spans="1:16" x14ac:dyDescent="0.35">
      <c r="A163" s="9">
        <f t="shared" si="16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>димвенканали!F163</f>
        <v>378.9</v>
      </c>
      <c r="G163" s="8"/>
      <c r="H163" s="8"/>
      <c r="I163" s="8">
        <v>12</v>
      </c>
      <c r="J163" s="189">
        <f t="shared" si="17"/>
        <v>4.2455333451264813E-3</v>
      </c>
      <c r="K163" s="18">
        <f t="shared" si="12"/>
        <v>18.177038740491774</v>
      </c>
      <c r="L163" s="10">
        <f t="shared" si="13"/>
        <v>3.9989485229081905</v>
      </c>
      <c r="M163" s="202">
        <v>7.6245243128964058</v>
      </c>
      <c r="N163" s="202">
        <v>0.79989817483189218</v>
      </c>
      <c r="O163" s="10">
        <f t="shared" si="14"/>
        <v>30.600409751128261</v>
      </c>
      <c r="P163" s="11">
        <f t="shared" si="15"/>
        <v>8.0761176434753931E-2</v>
      </c>
    </row>
    <row r="164" spans="1:16" x14ac:dyDescent="0.35">
      <c r="A164" s="9">
        <f t="shared" si="16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>димвенканали!F164</f>
        <v>391.9</v>
      </c>
      <c r="G164" s="8"/>
      <c r="H164" s="8"/>
      <c r="I164" s="8">
        <v>13</v>
      </c>
      <c r="J164" s="189">
        <f t="shared" si="17"/>
        <v>4.5993277905536879E-3</v>
      </c>
      <c r="K164" s="18">
        <f t="shared" si="12"/>
        <v>19.691791968866085</v>
      </c>
      <c r="L164" s="10">
        <f t="shared" si="13"/>
        <v>4.3321942331505383</v>
      </c>
      <c r="M164" s="202">
        <v>8.2599013389711065</v>
      </c>
      <c r="N164" s="202">
        <v>0.86655635606788317</v>
      </c>
      <c r="O164" s="10">
        <f t="shared" si="14"/>
        <v>33.150443897055609</v>
      </c>
      <c r="P164" s="11">
        <f t="shared" si="15"/>
        <v>8.458903775722279E-2</v>
      </c>
    </row>
    <row r="165" spans="1:16" x14ac:dyDescent="0.35">
      <c r="A165" s="9">
        <f t="shared" si="16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>димвенканали!F165</f>
        <v>381.3</v>
      </c>
      <c r="G165" s="8"/>
      <c r="H165" s="8"/>
      <c r="I165" s="8">
        <v>12</v>
      </c>
      <c r="J165" s="189">
        <f t="shared" si="17"/>
        <v>4.2455333451264813E-3</v>
      </c>
      <c r="K165" s="18">
        <f t="shared" si="12"/>
        <v>18.177038740491774</v>
      </c>
      <c r="L165" s="10">
        <f t="shared" si="13"/>
        <v>3.9989485229081905</v>
      </c>
      <c r="M165" s="202">
        <v>7.6245243128964058</v>
      </c>
      <c r="N165" s="202">
        <v>0.79989817483189218</v>
      </c>
      <c r="O165" s="10">
        <f t="shared" si="14"/>
        <v>30.600409751128261</v>
      </c>
      <c r="P165" s="11">
        <f t="shared" si="15"/>
        <v>8.025284487576255E-2</v>
      </c>
    </row>
    <row r="166" spans="1:16" x14ac:dyDescent="0.35">
      <c r="A166" s="9">
        <f t="shared" si="16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>димвенканали!F166</f>
        <v>2512.2399999999998</v>
      </c>
      <c r="G166" s="8"/>
      <c r="H166" s="8"/>
      <c r="I166" s="8">
        <v>47</v>
      </c>
      <c r="J166" s="189">
        <f t="shared" si="17"/>
        <v>1.6628338935078719E-2</v>
      </c>
      <c r="K166" s="18">
        <f t="shared" si="12"/>
        <v>71.193401733592779</v>
      </c>
      <c r="L166" s="10">
        <f t="shared" si="13"/>
        <v>15.662548381390412</v>
      </c>
      <c r="M166" s="202">
        <v>29.862720225510927</v>
      </c>
      <c r="N166" s="202">
        <v>3.1329345180915782</v>
      </c>
      <c r="O166" s="10">
        <f t="shared" si="14"/>
        <v>119.85160485858569</v>
      </c>
      <c r="P166" s="11">
        <f t="shared" si="15"/>
        <v>4.770706813783146E-2</v>
      </c>
    </row>
    <row r="167" spans="1:16" x14ac:dyDescent="0.35">
      <c r="A167" s="9">
        <f t="shared" si="16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>димвенканали!F167</f>
        <v>124.1</v>
      </c>
      <c r="G167" s="8"/>
      <c r="H167" s="8"/>
      <c r="I167" s="8">
        <v>3</v>
      </c>
      <c r="J167" s="189">
        <f t="shared" si="17"/>
        <v>1.0613833362816203E-3</v>
      </c>
      <c r="K167" s="18">
        <f t="shared" si="12"/>
        <v>4.5442596851229435</v>
      </c>
      <c r="L167" s="10">
        <f t="shared" si="13"/>
        <v>0.99973713072704762</v>
      </c>
      <c r="M167" s="202">
        <v>1.9061310782241014</v>
      </c>
      <c r="N167" s="202">
        <v>0.19997454370797305</v>
      </c>
      <c r="O167" s="10">
        <f t="shared" si="14"/>
        <v>7.6501024377820652</v>
      </c>
      <c r="P167" s="11">
        <f t="shared" si="15"/>
        <v>6.1644661061902223E-2</v>
      </c>
    </row>
    <row r="168" spans="1:16" x14ac:dyDescent="0.35">
      <c r="A168" s="9">
        <f t="shared" si="16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>димвенканали!F168</f>
        <v>147.35</v>
      </c>
      <c r="G168" s="8"/>
      <c r="H168" s="8"/>
      <c r="I168" s="8">
        <v>3</v>
      </c>
      <c r="J168" s="189">
        <f t="shared" si="17"/>
        <v>1.0613833362816203E-3</v>
      </c>
      <c r="K168" s="18">
        <f t="shared" si="12"/>
        <v>4.5442596851229435</v>
      </c>
      <c r="L168" s="10">
        <f t="shared" si="13"/>
        <v>0.99973713072704762</v>
      </c>
      <c r="M168" s="202">
        <v>1.9061310782241014</v>
      </c>
      <c r="N168" s="202">
        <v>0.19997454370797305</v>
      </c>
      <c r="O168" s="10">
        <f t="shared" si="14"/>
        <v>7.6501024377820652</v>
      </c>
      <c r="P168" s="11">
        <f t="shared" si="15"/>
        <v>5.1917899136627525E-2</v>
      </c>
    </row>
    <row r="169" spans="1:16" x14ac:dyDescent="0.35">
      <c r="A169" s="9">
        <f t="shared" si="16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>димвенканали!F169</f>
        <v>118.2</v>
      </c>
      <c r="G169" s="8"/>
      <c r="H169" s="8"/>
      <c r="I169" s="8">
        <v>3</v>
      </c>
      <c r="J169" s="189">
        <f t="shared" si="17"/>
        <v>1.0613833362816203E-3</v>
      </c>
      <c r="K169" s="18">
        <f t="shared" si="12"/>
        <v>4.5442596851229435</v>
      </c>
      <c r="L169" s="10">
        <f t="shared" si="13"/>
        <v>0.99973713072704762</v>
      </c>
      <c r="M169" s="202">
        <v>1.9061310782241014</v>
      </c>
      <c r="N169" s="202">
        <v>0.19997454370797305</v>
      </c>
      <c r="O169" s="10">
        <f t="shared" si="14"/>
        <v>7.6501024377820652</v>
      </c>
      <c r="P169" s="11">
        <f t="shared" si="15"/>
        <v>6.4721678830643531E-2</v>
      </c>
    </row>
    <row r="170" spans="1:16" x14ac:dyDescent="0.35">
      <c r="A170" s="9">
        <f t="shared" si="16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>димвенканали!F170</f>
        <v>111.8</v>
      </c>
      <c r="G170" s="8"/>
      <c r="H170" s="8"/>
      <c r="I170" s="8">
        <v>3</v>
      </c>
      <c r="J170" s="189">
        <f t="shared" si="17"/>
        <v>1.0613833362816203E-3</v>
      </c>
      <c r="K170" s="18">
        <f t="shared" si="12"/>
        <v>4.5442596851229435</v>
      </c>
      <c r="L170" s="10">
        <f t="shared" si="13"/>
        <v>0.99973713072704762</v>
      </c>
      <c r="M170" s="202">
        <v>1.9061310782241014</v>
      </c>
      <c r="N170" s="202">
        <v>0.19997454370797305</v>
      </c>
      <c r="O170" s="10">
        <f t="shared" si="14"/>
        <v>7.6501024377820652</v>
      </c>
      <c r="P170" s="11">
        <f t="shared" si="15"/>
        <v>6.8426676545456755E-2</v>
      </c>
    </row>
    <row r="171" spans="1:16" x14ac:dyDescent="0.35">
      <c r="A171" s="9">
        <f t="shared" si="16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>димвенканали!F171</f>
        <v>177.1</v>
      </c>
      <c r="G171" s="8"/>
      <c r="H171" s="8"/>
      <c r="I171" s="8">
        <v>4</v>
      </c>
      <c r="J171" s="189">
        <f t="shared" si="17"/>
        <v>1.4151777817088271E-3</v>
      </c>
      <c r="K171" s="18">
        <f t="shared" si="12"/>
        <v>6.0590129134972575</v>
      </c>
      <c r="L171" s="10">
        <f t="shared" si="13"/>
        <v>1.3329828409693967</v>
      </c>
      <c r="M171" s="202">
        <v>2.5415081042988019</v>
      </c>
      <c r="N171" s="202">
        <v>0.26663272494396412</v>
      </c>
      <c r="O171" s="10">
        <f t="shared" si="14"/>
        <v>10.200136583709419</v>
      </c>
      <c r="P171" s="11">
        <f t="shared" si="15"/>
        <v>5.7595350557365442E-2</v>
      </c>
    </row>
    <row r="172" spans="1:16" x14ac:dyDescent="0.35">
      <c r="A172" s="9">
        <f t="shared" si="16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>димвенканали!F172</f>
        <v>572.56000000000006</v>
      </c>
      <c r="G172" s="8"/>
      <c r="H172" s="8"/>
      <c r="I172" s="8">
        <v>11</v>
      </c>
      <c r="J172" s="189">
        <f t="shared" si="17"/>
        <v>3.8917388996992748E-3</v>
      </c>
      <c r="K172" s="18">
        <f t="shared" si="12"/>
        <v>16.66228551211746</v>
      </c>
      <c r="L172" s="10">
        <f t="shared" si="13"/>
        <v>3.6657028126658413</v>
      </c>
      <c r="M172" s="202">
        <v>6.9891472868217059</v>
      </c>
      <c r="N172" s="202">
        <v>0.73323999359590131</v>
      </c>
      <c r="O172" s="10">
        <f t="shared" si="14"/>
        <v>28.050375605200909</v>
      </c>
      <c r="P172" s="11">
        <f t="shared" si="15"/>
        <v>4.8991154822552931E-2</v>
      </c>
    </row>
    <row r="173" spans="1:16" x14ac:dyDescent="0.35">
      <c r="A173" s="9">
        <f t="shared" si="16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>димвенканали!F173</f>
        <v>546.79999999999995</v>
      </c>
      <c r="G173" s="8"/>
      <c r="H173" s="8"/>
      <c r="I173" s="8">
        <v>8</v>
      </c>
      <c r="J173" s="189">
        <f t="shared" si="17"/>
        <v>2.8303555634176542E-3</v>
      </c>
      <c r="K173" s="18">
        <f t="shared" si="12"/>
        <v>12.118025826994515</v>
      </c>
      <c r="L173" s="10">
        <f t="shared" si="13"/>
        <v>2.6659656819387934</v>
      </c>
      <c r="M173" s="202">
        <v>5.0830162085976038</v>
      </c>
      <c r="N173" s="202">
        <v>0.53326544988792823</v>
      </c>
      <c r="O173" s="10">
        <f t="shared" si="14"/>
        <v>20.400273167418838</v>
      </c>
      <c r="P173" s="11">
        <f t="shared" si="15"/>
        <v>3.7308473239610167E-2</v>
      </c>
    </row>
    <row r="174" spans="1:16" x14ac:dyDescent="0.35">
      <c r="A174" s="9">
        <f t="shared" si="16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>димвенканали!F174</f>
        <v>695</v>
      </c>
      <c r="G174" s="8"/>
      <c r="H174" s="8"/>
      <c r="I174" s="8">
        <v>16</v>
      </c>
      <c r="J174" s="189">
        <f t="shared" si="17"/>
        <v>5.6607111268353084E-3</v>
      </c>
      <c r="K174" s="18">
        <f t="shared" si="12"/>
        <v>24.23605165398903</v>
      </c>
      <c r="L174" s="10">
        <f t="shared" si="13"/>
        <v>5.3319313638775867</v>
      </c>
      <c r="M174" s="202">
        <v>10.166032417195208</v>
      </c>
      <c r="N174" s="202">
        <v>1.0665308997758565</v>
      </c>
      <c r="O174" s="10">
        <f t="shared" si="14"/>
        <v>40.800546334837676</v>
      </c>
      <c r="P174" s="11">
        <f t="shared" si="15"/>
        <v>5.8705822064514641E-2</v>
      </c>
    </row>
    <row r="175" spans="1:16" x14ac:dyDescent="0.35">
      <c r="A175" s="9">
        <f t="shared" si="16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>димвенканали!F175</f>
        <v>641.82000000000005</v>
      </c>
      <c r="G175" s="8"/>
      <c r="H175" s="8"/>
      <c r="I175" s="8">
        <v>13</v>
      </c>
      <c r="J175" s="189">
        <f t="shared" si="17"/>
        <v>4.5993277905536879E-3</v>
      </c>
      <c r="K175" s="18">
        <f t="shared" si="12"/>
        <v>19.691791968866085</v>
      </c>
      <c r="L175" s="10">
        <f t="shared" si="13"/>
        <v>4.3321942331505383</v>
      </c>
      <c r="M175" s="202">
        <v>8.2599013389711065</v>
      </c>
      <c r="N175" s="202">
        <v>0.86655635606788317</v>
      </c>
      <c r="O175" s="10">
        <f t="shared" si="14"/>
        <v>33.150443897055609</v>
      </c>
      <c r="P175" s="11">
        <f t="shared" si="15"/>
        <v>5.1650686948140609E-2</v>
      </c>
    </row>
    <row r="176" spans="1:16" x14ac:dyDescent="0.35">
      <c r="A176" s="9">
        <f t="shared" si="16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>димвенканали!F176</f>
        <v>611.88</v>
      </c>
      <c r="G176" s="8"/>
      <c r="H176" s="8"/>
      <c r="I176" s="8">
        <v>14</v>
      </c>
      <c r="J176" s="189">
        <f t="shared" si="17"/>
        <v>4.9531222359808953E-3</v>
      </c>
      <c r="K176" s="18">
        <f t="shared" si="12"/>
        <v>21.206545197240402</v>
      </c>
      <c r="L176" s="10">
        <f t="shared" si="13"/>
        <v>4.6654399433928884</v>
      </c>
      <c r="M176" s="202">
        <v>8.8952783650458063</v>
      </c>
      <c r="N176" s="202">
        <v>0.93321453730387427</v>
      </c>
      <c r="O176" s="10">
        <f t="shared" si="14"/>
        <v>35.700478042982972</v>
      </c>
      <c r="P176" s="11">
        <f t="shared" si="15"/>
        <v>5.8345554754172343E-2</v>
      </c>
    </row>
    <row r="177" spans="1:16" x14ac:dyDescent="0.35">
      <c r="A177" s="9">
        <f t="shared" si="16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>димвенканали!F177</f>
        <v>427.6</v>
      </c>
      <c r="G177" s="8"/>
      <c r="H177" s="8"/>
      <c r="I177" s="8">
        <v>10</v>
      </c>
      <c r="J177" s="189">
        <f t="shared" si="17"/>
        <v>3.5379444542720678E-3</v>
      </c>
      <c r="K177" s="18">
        <f t="shared" si="12"/>
        <v>15.147532283743145</v>
      </c>
      <c r="L177" s="10">
        <f t="shared" si="13"/>
        <v>3.3324571024234917</v>
      </c>
      <c r="M177" s="202">
        <v>6.3537702607470052</v>
      </c>
      <c r="N177" s="202">
        <v>0.66658181235991032</v>
      </c>
      <c r="O177" s="10">
        <f t="shared" si="14"/>
        <v>25.500341459273553</v>
      </c>
      <c r="P177" s="11">
        <f t="shared" si="15"/>
        <v>5.9635971607281457E-2</v>
      </c>
    </row>
    <row r="178" spans="1:16" x14ac:dyDescent="0.35">
      <c r="A178" s="9">
        <f t="shared" si="16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>димвенканали!F178</f>
        <v>411.9</v>
      </c>
      <c r="G178" s="8"/>
      <c r="H178" s="8"/>
      <c r="I178" s="8">
        <v>12</v>
      </c>
      <c r="J178" s="189">
        <f t="shared" si="17"/>
        <v>4.2455333451264813E-3</v>
      </c>
      <c r="K178" s="18">
        <f t="shared" si="12"/>
        <v>18.177038740491774</v>
      </c>
      <c r="L178" s="10">
        <f t="shared" si="13"/>
        <v>3.9989485229081905</v>
      </c>
      <c r="M178" s="202">
        <v>7.6245243128964058</v>
      </c>
      <c r="N178" s="202">
        <v>0.79989817483189218</v>
      </c>
      <c r="O178" s="10">
        <f t="shared" si="14"/>
        <v>30.600409751128261</v>
      </c>
      <c r="P178" s="11">
        <f t="shared" si="15"/>
        <v>7.4290870966565337E-2</v>
      </c>
    </row>
    <row r="179" spans="1:16" x14ac:dyDescent="0.35">
      <c r="A179" s="9">
        <f t="shared" si="16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>димвенканали!F179</f>
        <v>635.29999999999995</v>
      </c>
      <c r="G179" s="8"/>
      <c r="H179" s="8"/>
      <c r="I179" s="8">
        <v>15</v>
      </c>
      <c r="J179" s="189">
        <f t="shared" si="17"/>
        <v>5.3069166814081019E-3</v>
      </c>
      <c r="K179" s="18">
        <f t="shared" si="12"/>
        <v>22.721298425614716</v>
      </c>
      <c r="L179" s="10">
        <f t="shared" si="13"/>
        <v>4.9986856536352375</v>
      </c>
      <c r="M179" s="202">
        <v>9.5306553911205079</v>
      </c>
      <c r="N179" s="202">
        <v>0.99987271853986537</v>
      </c>
      <c r="O179" s="10">
        <f t="shared" si="14"/>
        <v>38.250512188910321</v>
      </c>
      <c r="P179" s="11">
        <f t="shared" si="15"/>
        <v>6.0208582069747087E-2</v>
      </c>
    </row>
    <row r="180" spans="1:16" x14ac:dyDescent="0.35">
      <c r="A180" s="9">
        <f t="shared" si="16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>димвенканали!F180</f>
        <v>650.69999999999993</v>
      </c>
      <c r="G180" s="8"/>
      <c r="H180" s="8"/>
      <c r="I180" s="8">
        <v>18</v>
      </c>
      <c r="J180" s="189">
        <f t="shared" si="17"/>
        <v>6.3683000176897216E-3</v>
      </c>
      <c r="K180" s="18">
        <f t="shared" si="12"/>
        <v>27.265558110737658</v>
      </c>
      <c r="L180" s="10">
        <f t="shared" si="13"/>
        <v>5.998422784362285</v>
      </c>
      <c r="M180" s="202">
        <v>11.436786469344609</v>
      </c>
      <c r="N180" s="202">
        <v>1.1998472622478384</v>
      </c>
      <c r="O180" s="10">
        <f t="shared" si="14"/>
        <v>45.900614626692388</v>
      </c>
      <c r="P180" s="11">
        <f t="shared" si="15"/>
        <v>7.0540363649442744E-2</v>
      </c>
    </row>
    <row r="181" spans="1:16" x14ac:dyDescent="0.35">
      <c r="A181" s="9">
        <f t="shared" si="16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>димвенканали!F181</f>
        <v>650.29999999999995</v>
      </c>
      <c r="G181" s="8"/>
      <c r="H181" s="8"/>
      <c r="I181" s="8">
        <v>14</v>
      </c>
      <c r="J181" s="189">
        <f t="shared" si="17"/>
        <v>4.9531222359808953E-3</v>
      </c>
      <c r="K181" s="18">
        <f t="shared" si="12"/>
        <v>21.206545197240402</v>
      </c>
      <c r="L181" s="10">
        <f t="shared" si="13"/>
        <v>4.6654399433928884</v>
      </c>
      <c r="M181" s="202">
        <v>8.8952783650458063</v>
      </c>
      <c r="N181" s="202">
        <v>0.93321453730387427</v>
      </c>
      <c r="O181" s="10">
        <f t="shared" si="14"/>
        <v>35.700478042982972</v>
      </c>
      <c r="P181" s="11">
        <f t="shared" si="15"/>
        <v>5.4898474616304746E-2</v>
      </c>
    </row>
    <row r="182" spans="1:16" x14ac:dyDescent="0.35">
      <c r="A182" s="9">
        <f t="shared" si="16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>димвенканали!F182</f>
        <v>702.91</v>
      </c>
      <c r="G182" s="8"/>
      <c r="H182" s="8"/>
      <c r="I182" s="8">
        <v>10</v>
      </c>
      <c r="J182" s="189">
        <f t="shared" si="17"/>
        <v>3.5379444542720678E-3</v>
      </c>
      <c r="K182" s="18">
        <f t="shared" si="12"/>
        <v>15.147532283743145</v>
      </c>
      <c r="L182" s="10">
        <f t="shared" si="13"/>
        <v>3.3324571024234917</v>
      </c>
      <c r="M182" s="202">
        <v>6.3537702607470052</v>
      </c>
      <c r="N182" s="202">
        <v>0.66658181235991032</v>
      </c>
      <c r="O182" s="10">
        <f t="shared" si="14"/>
        <v>25.500341459273553</v>
      </c>
      <c r="P182" s="11">
        <f t="shared" si="15"/>
        <v>3.6278245378887131E-2</v>
      </c>
    </row>
    <row r="183" spans="1:16" x14ac:dyDescent="0.35">
      <c r="A183" s="9">
        <f t="shared" si="16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>димвенканали!F183</f>
        <v>592.9</v>
      </c>
      <c r="G183" s="8"/>
      <c r="H183" s="8"/>
      <c r="I183" s="8">
        <v>19</v>
      </c>
      <c r="J183" s="189">
        <f t="shared" si="17"/>
        <v>6.722094463116929E-3</v>
      </c>
      <c r="K183" s="18">
        <f t="shared" si="12"/>
        <v>28.780311339111975</v>
      </c>
      <c r="L183" s="10">
        <f t="shared" si="13"/>
        <v>6.3316684946046342</v>
      </c>
      <c r="M183" s="202">
        <v>12.072163495419309</v>
      </c>
      <c r="N183" s="202">
        <v>1.2665054434838294</v>
      </c>
      <c r="O183" s="10">
        <f t="shared" si="14"/>
        <v>48.450648772619751</v>
      </c>
      <c r="P183" s="11">
        <f t="shared" si="15"/>
        <v>8.1718078550547732E-2</v>
      </c>
    </row>
    <row r="184" spans="1:16" x14ac:dyDescent="0.35">
      <c r="A184" s="9">
        <f t="shared" si="16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>димвенканали!F184</f>
        <v>1245.1200000000001</v>
      </c>
      <c r="G184" s="8"/>
      <c r="H184" s="8"/>
      <c r="I184" s="8">
        <v>23</v>
      </c>
      <c r="J184" s="189">
        <f t="shared" si="17"/>
        <v>8.1372722448257561E-3</v>
      </c>
      <c r="K184" s="18">
        <f t="shared" si="12"/>
        <v>34.839324252609231</v>
      </c>
      <c r="L184" s="10">
        <f t="shared" si="13"/>
        <v>7.6646513355740309</v>
      </c>
      <c r="M184" s="202">
        <v>14.613671599718112</v>
      </c>
      <c r="N184" s="202">
        <v>1.5331381684277936</v>
      </c>
      <c r="O184" s="10">
        <f t="shared" si="14"/>
        <v>58.650785356329166</v>
      </c>
      <c r="P184" s="11">
        <f t="shared" si="15"/>
        <v>4.7104524348118383E-2</v>
      </c>
    </row>
    <row r="185" spans="1:16" x14ac:dyDescent="0.35">
      <c r="A185" s="9">
        <f t="shared" si="16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>димвенканали!F185</f>
        <v>274.64999999999998</v>
      </c>
      <c r="G185" s="8"/>
      <c r="H185" s="8"/>
      <c r="I185" s="8">
        <v>6</v>
      </c>
      <c r="J185" s="189">
        <f t="shared" si="17"/>
        <v>2.1227666725632407E-3</v>
      </c>
      <c r="K185" s="18">
        <f t="shared" ref="K185:K244" si="18">J185*$K$2</f>
        <v>9.0885193702458871</v>
      </c>
      <c r="L185" s="10">
        <f t="shared" si="13"/>
        <v>1.9994742614540952</v>
      </c>
      <c r="M185" s="202">
        <v>3.8122621564482029</v>
      </c>
      <c r="N185" s="202">
        <v>0.39994908741594609</v>
      </c>
      <c r="O185" s="10">
        <f t="shared" si="14"/>
        <v>15.30020487556413</v>
      </c>
      <c r="P185" s="11">
        <f t="shared" si="15"/>
        <v>5.5708009741722672E-2</v>
      </c>
    </row>
    <row r="186" spans="1:16" x14ac:dyDescent="0.35">
      <c r="A186" s="9">
        <f t="shared" si="16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>димвенканали!F186</f>
        <v>446.05</v>
      </c>
      <c r="G186" s="8"/>
      <c r="H186" s="8"/>
      <c r="I186" s="8">
        <v>6</v>
      </c>
      <c r="J186" s="189">
        <f t="shared" si="17"/>
        <v>2.1227666725632407E-3</v>
      </c>
      <c r="K186" s="18">
        <f t="shared" si="18"/>
        <v>9.0885193702458871</v>
      </c>
      <c r="L186" s="10">
        <f t="shared" ref="L186:L245" si="19">K186*0.22</f>
        <v>1.9994742614540952</v>
      </c>
      <c r="M186" s="202">
        <v>3.8122621564482029</v>
      </c>
      <c r="N186" s="202">
        <v>0.39994908741594609</v>
      </c>
      <c r="O186" s="10">
        <f t="shared" si="14"/>
        <v>15.30020487556413</v>
      </c>
      <c r="P186" s="11">
        <f t="shared" si="15"/>
        <v>3.4301546632808273E-2</v>
      </c>
    </row>
    <row r="187" spans="1:16" x14ac:dyDescent="0.35">
      <c r="A187" s="9">
        <f t="shared" si="16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>димвенканали!F187</f>
        <v>784</v>
      </c>
      <c r="G187" s="8"/>
      <c r="H187" s="8"/>
      <c r="I187" s="8">
        <v>20</v>
      </c>
      <c r="J187" s="189">
        <f t="shared" si="17"/>
        <v>7.0758889085441356E-3</v>
      </c>
      <c r="K187" s="18">
        <f t="shared" si="18"/>
        <v>30.295064567486289</v>
      </c>
      <c r="L187" s="10">
        <f t="shared" si="19"/>
        <v>6.6649142048469834</v>
      </c>
      <c r="M187" s="202">
        <v>12.70754052149401</v>
      </c>
      <c r="N187" s="202">
        <v>1.3331636247198206</v>
      </c>
      <c r="O187" s="10">
        <f t="shared" si="14"/>
        <v>51.000682918547106</v>
      </c>
      <c r="P187" s="11">
        <f t="shared" si="15"/>
        <v>6.5051891477738655E-2</v>
      </c>
    </row>
    <row r="188" spans="1:16" x14ac:dyDescent="0.35">
      <c r="A188" s="9">
        <f t="shared" si="16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>димвенканали!F188</f>
        <v>322.09999999999997</v>
      </c>
      <c r="G188" s="8"/>
      <c r="H188" s="8"/>
      <c r="I188" s="8">
        <v>6</v>
      </c>
      <c r="J188" s="189">
        <f t="shared" si="17"/>
        <v>2.1227666725632407E-3</v>
      </c>
      <c r="K188" s="18">
        <f t="shared" si="18"/>
        <v>9.0885193702458871</v>
      </c>
      <c r="L188" s="10">
        <f t="shared" si="19"/>
        <v>1.9994742614540952</v>
      </c>
      <c r="M188" s="202">
        <v>3.8122621564482029</v>
      </c>
      <c r="N188" s="202">
        <v>0.39994908741594609</v>
      </c>
      <c r="O188" s="10">
        <f t="shared" si="14"/>
        <v>15.30020487556413</v>
      </c>
      <c r="P188" s="11">
        <f t="shared" si="15"/>
        <v>4.7501412218454303E-2</v>
      </c>
    </row>
    <row r="189" spans="1:16" x14ac:dyDescent="0.35">
      <c r="A189" s="9">
        <f t="shared" si="16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>димвенканали!F189</f>
        <v>543.79999999999995</v>
      </c>
      <c r="G189" s="8"/>
      <c r="H189" s="8"/>
      <c r="I189" s="8">
        <v>12</v>
      </c>
      <c r="J189" s="189">
        <f t="shared" si="17"/>
        <v>4.2455333451264813E-3</v>
      </c>
      <c r="K189" s="18">
        <f t="shared" si="18"/>
        <v>18.177038740491774</v>
      </c>
      <c r="L189" s="10">
        <f t="shared" si="19"/>
        <v>3.9989485229081905</v>
      </c>
      <c r="M189" s="202">
        <v>7.6245243128964058</v>
      </c>
      <c r="N189" s="202">
        <v>0.79989817483189218</v>
      </c>
      <c r="O189" s="10">
        <f t="shared" si="14"/>
        <v>30.600409751128261</v>
      </c>
      <c r="P189" s="11">
        <f t="shared" si="15"/>
        <v>5.6271441248856684E-2</v>
      </c>
    </row>
    <row r="190" spans="1:16" x14ac:dyDescent="0.35">
      <c r="A190" s="9">
        <f t="shared" si="16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>димвенканали!F190</f>
        <v>556.6</v>
      </c>
      <c r="G190" s="8"/>
      <c r="H190" s="8"/>
      <c r="I190" s="8">
        <v>12</v>
      </c>
      <c r="J190" s="189">
        <f t="shared" si="17"/>
        <v>4.2455333451264813E-3</v>
      </c>
      <c r="K190" s="18">
        <f t="shared" si="18"/>
        <v>18.177038740491774</v>
      </c>
      <c r="L190" s="10">
        <f t="shared" si="19"/>
        <v>3.9989485229081905</v>
      </c>
      <c r="M190" s="202">
        <v>7.6245243128964058</v>
      </c>
      <c r="N190" s="202">
        <v>0.79989817483189218</v>
      </c>
      <c r="O190" s="10">
        <f t="shared" si="14"/>
        <v>30.600409751128261</v>
      </c>
      <c r="P190" s="11">
        <f t="shared" si="15"/>
        <v>5.4977380077485198E-2</v>
      </c>
    </row>
    <row r="191" spans="1:16" x14ac:dyDescent="0.35">
      <c r="A191" s="9">
        <f t="shared" si="16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>димвенканали!F191</f>
        <v>151.5</v>
      </c>
      <c r="G191" s="8"/>
      <c r="H191" s="8"/>
      <c r="I191" s="8">
        <v>4</v>
      </c>
      <c r="J191" s="189">
        <f t="shared" si="17"/>
        <v>1.4151777817088271E-3</v>
      </c>
      <c r="K191" s="18">
        <f t="shared" si="18"/>
        <v>6.0590129134972575</v>
      </c>
      <c r="L191" s="10">
        <f t="shared" si="19"/>
        <v>1.3329828409693967</v>
      </c>
      <c r="M191" s="202">
        <v>2.5415081042988019</v>
      </c>
      <c r="N191" s="202">
        <v>0.26663272494396412</v>
      </c>
      <c r="O191" s="10">
        <f t="shared" si="14"/>
        <v>10.200136583709419</v>
      </c>
      <c r="P191" s="11">
        <f t="shared" si="15"/>
        <v>6.7327634215903751E-2</v>
      </c>
    </row>
    <row r="192" spans="1:16" x14ac:dyDescent="0.35">
      <c r="A192" s="9">
        <f t="shared" si="16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>димвенканали!F192</f>
        <v>359.79999999999995</v>
      </c>
      <c r="G192" s="8"/>
      <c r="H192" s="8"/>
      <c r="I192" s="8">
        <v>7</v>
      </c>
      <c r="J192" s="189">
        <f t="shared" si="17"/>
        <v>2.4765611179904477E-3</v>
      </c>
      <c r="K192" s="18">
        <f t="shared" si="18"/>
        <v>10.603272598620201</v>
      </c>
      <c r="L192" s="10">
        <f t="shared" si="19"/>
        <v>2.3327199716964442</v>
      </c>
      <c r="M192" s="202">
        <v>4.4476391825229031</v>
      </c>
      <c r="N192" s="202">
        <v>0.46660726865193713</v>
      </c>
      <c r="O192" s="10">
        <f t="shared" si="14"/>
        <v>17.850239021491486</v>
      </c>
      <c r="P192" s="11">
        <f t="shared" si="15"/>
        <v>4.9611559259287071E-2</v>
      </c>
    </row>
    <row r="193" spans="1:16" x14ac:dyDescent="0.35">
      <c r="A193" s="9">
        <f t="shared" si="16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>димвенканали!F193</f>
        <v>383</v>
      </c>
      <c r="G193" s="8"/>
      <c r="H193" s="8"/>
      <c r="I193" s="8">
        <v>8</v>
      </c>
      <c r="J193" s="189">
        <f t="shared" si="17"/>
        <v>2.8303555634176542E-3</v>
      </c>
      <c r="K193" s="18">
        <f t="shared" si="18"/>
        <v>12.118025826994515</v>
      </c>
      <c r="L193" s="10">
        <f t="shared" si="19"/>
        <v>2.6659656819387934</v>
      </c>
      <c r="M193" s="202">
        <v>5.0830162085976038</v>
      </c>
      <c r="N193" s="202">
        <v>0.53326544988792823</v>
      </c>
      <c r="O193" s="10">
        <f t="shared" si="14"/>
        <v>20.400273167418838</v>
      </c>
      <c r="P193" s="11">
        <f t="shared" si="15"/>
        <v>5.3264420802660153E-2</v>
      </c>
    </row>
    <row r="194" spans="1:16" x14ac:dyDescent="0.35">
      <c r="A194" s="9">
        <f t="shared" si="16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>димвенканали!F194</f>
        <v>353.6</v>
      </c>
      <c r="G194" s="8"/>
      <c r="H194" s="8"/>
      <c r="I194" s="8">
        <v>9</v>
      </c>
      <c r="J194" s="189">
        <f t="shared" si="17"/>
        <v>3.1841500088448608E-3</v>
      </c>
      <c r="K194" s="18">
        <f t="shared" si="18"/>
        <v>13.632779055368829</v>
      </c>
      <c r="L194" s="10">
        <f t="shared" si="19"/>
        <v>2.9992113921811425</v>
      </c>
      <c r="M194" s="202">
        <v>5.7183932346723045</v>
      </c>
      <c r="N194" s="202">
        <v>0.59992363112391922</v>
      </c>
      <c r="O194" s="10">
        <f t="shared" si="14"/>
        <v>22.950307313346194</v>
      </c>
      <c r="P194" s="11">
        <f t="shared" si="15"/>
        <v>6.4904715252675882E-2</v>
      </c>
    </row>
    <row r="195" spans="1:16" x14ac:dyDescent="0.35">
      <c r="A195" s="9">
        <f t="shared" si="16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>димвенканали!F195</f>
        <v>548.24</v>
      </c>
      <c r="G195" s="8"/>
      <c r="H195" s="8"/>
      <c r="I195" s="8">
        <v>10</v>
      </c>
      <c r="J195" s="189">
        <f t="shared" si="17"/>
        <v>3.5379444542720678E-3</v>
      </c>
      <c r="K195" s="18">
        <f t="shared" si="18"/>
        <v>15.147532283743145</v>
      </c>
      <c r="L195" s="10">
        <f t="shared" si="19"/>
        <v>3.3324571024234917</v>
      </c>
      <c r="M195" s="202">
        <v>6.3537702607470052</v>
      </c>
      <c r="N195" s="202">
        <v>0.66658181235991032</v>
      </c>
      <c r="O195" s="10">
        <f t="shared" si="14"/>
        <v>25.500341459273553</v>
      </c>
      <c r="P195" s="11">
        <f t="shared" si="15"/>
        <v>4.6513099115849908E-2</v>
      </c>
    </row>
    <row r="196" spans="1:16" x14ac:dyDescent="0.35">
      <c r="A196" s="9">
        <f t="shared" si="16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>димвенканали!F196</f>
        <v>287</v>
      </c>
      <c r="G196" s="8"/>
      <c r="H196" s="8"/>
      <c r="I196" s="8">
        <v>7</v>
      </c>
      <c r="J196" s="189">
        <f t="shared" si="17"/>
        <v>2.4765611179904477E-3</v>
      </c>
      <c r="K196" s="18">
        <f t="shared" si="18"/>
        <v>10.603272598620201</v>
      </c>
      <c r="L196" s="10">
        <f t="shared" si="19"/>
        <v>2.3327199716964442</v>
      </c>
      <c r="M196" s="202">
        <v>4.4476391825229031</v>
      </c>
      <c r="N196" s="202">
        <v>0.46660726865193713</v>
      </c>
      <c r="O196" s="10">
        <f t="shared" ref="O196:O258" si="20">K196+L196+M196+N196</f>
        <v>17.850239021491486</v>
      </c>
      <c r="P196" s="11">
        <f t="shared" ref="P196:P258" si="21">O196/F196</f>
        <v>6.2195954778715978E-2</v>
      </c>
    </row>
    <row r="197" spans="1:16" x14ac:dyDescent="0.35">
      <c r="A197" s="9">
        <f t="shared" si="16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>димвенканали!F197</f>
        <v>163</v>
      </c>
      <c r="G197" s="8"/>
      <c r="H197" s="8"/>
      <c r="I197" s="8">
        <v>5</v>
      </c>
      <c r="J197" s="189">
        <f t="shared" si="17"/>
        <v>1.7689722271360339E-3</v>
      </c>
      <c r="K197" s="18">
        <f t="shared" si="18"/>
        <v>7.5737661418715723</v>
      </c>
      <c r="L197" s="10">
        <f t="shared" si="19"/>
        <v>1.6662285512117458</v>
      </c>
      <c r="M197" s="202">
        <v>3.1768851303735026</v>
      </c>
      <c r="N197" s="202">
        <v>0.33329090617995516</v>
      </c>
      <c r="O197" s="10">
        <f t="shared" si="20"/>
        <v>12.750170729636777</v>
      </c>
      <c r="P197" s="11">
        <f t="shared" si="21"/>
        <v>7.8221906316790046E-2</v>
      </c>
    </row>
    <row r="198" spans="1:16" x14ac:dyDescent="0.35">
      <c r="A198" s="9">
        <f t="shared" si="16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>димвенканали!F198</f>
        <v>250.48</v>
      </c>
      <c r="G198" s="8"/>
      <c r="H198" s="8"/>
      <c r="I198" s="8">
        <v>6</v>
      </c>
      <c r="J198" s="189">
        <f t="shared" si="17"/>
        <v>2.1227666725632407E-3</v>
      </c>
      <c r="K198" s="18">
        <f t="shared" si="18"/>
        <v>9.0885193702458871</v>
      </c>
      <c r="L198" s="10">
        <f t="shared" si="19"/>
        <v>1.9994742614540952</v>
      </c>
      <c r="M198" s="202">
        <v>3.8122621564482029</v>
      </c>
      <c r="N198" s="202">
        <v>0.39994908741594609</v>
      </c>
      <c r="O198" s="10">
        <f t="shared" si="20"/>
        <v>15.30020487556413</v>
      </c>
      <c r="P198" s="11">
        <f t="shared" si="21"/>
        <v>6.1083539107170758E-2</v>
      </c>
    </row>
    <row r="199" spans="1:16" x14ac:dyDescent="0.35">
      <c r="A199" s="9">
        <f t="shared" ref="A199:A262" si="22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>димвенканали!F199</f>
        <v>849.38</v>
      </c>
      <c r="G199" s="8"/>
      <c r="H199" s="8"/>
      <c r="I199" s="8">
        <v>22</v>
      </c>
      <c r="J199" s="189">
        <f t="shared" ref="J199:J262" si="23">2/5653*(I199+H199+G199)</f>
        <v>7.7834777993985495E-3</v>
      </c>
      <c r="K199" s="18">
        <f t="shared" si="18"/>
        <v>33.32457102423492</v>
      </c>
      <c r="L199" s="10">
        <f t="shared" si="19"/>
        <v>7.3314056253316826</v>
      </c>
      <c r="M199" s="202">
        <v>13.978294573643412</v>
      </c>
      <c r="N199" s="202">
        <v>1.4664799871918026</v>
      </c>
      <c r="O199" s="10">
        <f t="shared" si="20"/>
        <v>56.100751210401818</v>
      </c>
      <c r="P199" s="11">
        <f t="shared" si="21"/>
        <v>6.6049060738894036E-2</v>
      </c>
    </row>
    <row r="200" spans="1:16" x14ac:dyDescent="0.35">
      <c r="A200" s="9">
        <f t="shared" si="22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>димвенканали!F200</f>
        <v>413.7</v>
      </c>
      <c r="G200" s="8"/>
      <c r="H200" s="8"/>
      <c r="I200" s="8">
        <v>11</v>
      </c>
      <c r="J200" s="189">
        <f t="shared" si="23"/>
        <v>3.8917388996992748E-3</v>
      </c>
      <c r="K200" s="18">
        <f t="shared" si="18"/>
        <v>16.66228551211746</v>
      </c>
      <c r="L200" s="10">
        <f t="shared" si="19"/>
        <v>3.6657028126658413</v>
      </c>
      <c r="M200" s="202">
        <v>6.9891472868217059</v>
      </c>
      <c r="N200" s="202">
        <v>0.73323999359590131</v>
      </c>
      <c r="O200" s="10">
        <f t="shared" si="20"/>
        <v>28.050375605200909</v>
      </c>
      <c r="P200" s="11">
        <f t="shared" si="21"/>
        <v>6.7803663536864664E-2</v>
      </c>
    </row>
    <row r="201" spans="1:16" x14ac:dyDescent="0.35">
      <c r="A201" s="9">
        <f t="shared" si="22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>димвенканали!F201</f>
        <v>301.8</v>
      </c>
      <c r="G201" s="8"/>
      <c r="H201" s="8"/>
      <c r="I201" s="8">
        <v>7</v>
      </c>
      <c r="J201" s="189">
        <f t="shared" si="23"/>
        <v>2.4765611179904477E-3</v>
      </c>
      <c r="K201" s="18">
        <f t="shared" si="18"/>
        <v>10.603272598620201</v>
      </c>
      <c r="L201" s="10">
        <f t="shared" si="19"/>
        <v>2.3327199716964442</v>
      </c>
      <c r="M201" s="202">
        <v>4.4476391825229031</v>
      </c>
      <c r="N201" s="202">
        <v>0.46660726865193713</v>
      </c>
      <c r="O201" s="10">
        <f t="shared" si="20"/>
        <v>17.850239021491486</v>
      </c>
      <c r="P201" s="11">
        <f t="shared" si="21"/>
        <v>5.9145921211038718E-2</v>
      </c>
    </row>
    <row r="202" spans="1:16" x14ac:dyDescent="0.35">
      <c r="A202" s="9">
        <f t="shared" si="22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>димвенканали!F202</f>
        <v>417.1</v>
      </c>
      <c r="G202" s="8"/>
      <c r="H202" s="8"/>
      <c r="I202" s="8">
        <v>6</v>
      </c>
      <c r="J202" s="189">
        <f t="shared" si="23"/>
        <v>2.1227666725632407E-3</v>
      </c>
      <c r="K202" s="18">
        <f t="shared" si="18"/>
        <v>9.0885193702458871</v>
      </c>
      <c r="L202" s="10">
        <f t="shared" si="19"/>
        <v>1.9994742614540952</v>
      </c>
      <c r="M202" s="202">
        <v>3.8122621564482029</v>
      </c>
      <c r="N202" s="202">
        <v>0.39994908741594609</v>
      </c>
      <c r="O202" s="10">
        <f t="shared" si="20"/>
        <v>15.30020487556413</v>
      </c>
      <c r="P202" s="11">
        <f t="shared" si="21"/>
        <v>3.668234206560568E-2</v>
      </c>
    </row>
    <row r="203" spans="1:16" x14ac:dyDescent="0.35">
      <c r="A203" s="9">
        <f t="shared" si="22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>димвенканали!F203</f>
        <v>191.3</v>
      </c>
      <c r="G203" s="8"/>
      <c r="H203" s="8"/>
      <c r="I203" s="8">
        <v>4</v>
      </c>
      <c r="J203" s="189">
        <f t="shared" si="23"/>
        <v>1.4151777817088271E-3</v>
      </c>
      <c r="K203" s="18">
        <f t="shared" si="18"/>
        <v>6.0590129134972575</v>
      </c>
      <c r="L203" s="10">
        <f t="shared" si="19"/>
        <v>1.3329828409693967</v>
      </c>
      <c r="M203" s="202">
        <v>2.5415081042988019</v>
      </c>
      <c r="N203" s="202">
        <v>0.26663272494396412</v>
      </c>
      <c r="O203" s="10">
        <f t="shared" si="20"/>
        <v>10.200136583709419</v>
      </c>
      <c r="P203" s="11">
        <f t="shared" si="21"/>
        <v>5.3320107599108303E-2</v>
      </c>
    </row>
    <row r="204" spans="1:16" x14ac:dyDescent="0.35">
      <c r="A204" s="9">
        <f t="shared" si="22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>димвенканали!F204</f>
        <v>319.3</v>
      </c>
      <c r="G204" s="8"/>
      <c r="H204" s="8"/>
      <c r="I204" s="8">
        <v>9</v>
      </c>
      <c r="J204" s="189">
        <f t="shared" si="23"/>
        <v>3.1841500088448608E-3</v>
      </c>
      <c r="K204" s="18">
        <f t="shared" si="18"/>
        <v>13.632779055368829</v>
      </c>
      <c r="L204" s="10">
        <f t="shared" si="19"/>
        <v>2.9992113921811425</v>
      </c>
      <c r="M204" s="202">
        <v>5.7183932346723045</v>
      </c>
      <c r="N204" s="202">
        <v>0.59992363112391922</v>
      </c>
      <c r="O204" s="10">
        <f t="shared" si="20"/>
        <v>22.950307313346194</v>
      </c>
      <c r="P204" s="11">
        <f t="shared" si="21"/>
        <v>7.1876941163000918E-2</v>
      </c>
    </row>
    <row r="205" spans="1:16" x14ac:dyDescent="0.35">
      <c r="A205" s="9">
        <f t="shared" si="22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>димвенканали!F205</f>
        <v>481.74</v>
      </c>
      <c r="G205" s="8"/>
      <c r="H205" s="8"/>
      <c r="I205" s="8">
        <v>10</v>
      </c>
      <c r="J205" s="189">
        <f t="shared" si="23"/>
        <v>3.5379444542720678E-3</v>
      </c>
      <c r="K205" s="18">
        <f t="shared" si="18"/>
        <v>15.147532283743145</v>
      </c>
      <c r="L205" s="10">
        <f t="shared" si="19"/>
        <v>3.3324571024234917</v>
      </c>
      <c r="M205" s="202">
        <v>6.3537702607470052</v>
      </c>
      <c r="N205" s="202">
        <v>0.66658181235991032</v>
      </c>
      <c r="O205" s="10">
        <f t="shared" si="20"/>
        <v>25.500341459273553</v>
      </c>
      <c r="P205" s="11">
        <f t="shared" si="21"/>
        <v>5.2933826253318286E-2</v>
      </c>
    </row>
    <row r="206" spans="1:16" x14ac:dyDescent="0.35">
      <c r="A206" s="9">
        <f t="shared" si="22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>димвенканали!F206</f>
        <v>503.3</v>
      </c>
      <c r="G206" s="8"/>
      <c r="H206" s="8"/>
      <c r="I206" s="8">
        <v>12</v>
      </c>
      <c r="J206" s="189">
        <f t="shared" si="23"/>
        <v>4.2455333451264813E-3</v>
      </c>
      <c r="K206" s="18">
        <f t="shared" si="18"/>
        <v>18.177038740491774</v>
      </c>
      <c r="L206" s="10">
        <f t="shared" si="19"/>
        <v>3.9989485229081905</v>
      </c>
      <c r="M206" s="202">
        <v>7.6245243128964058</v>
      </c>
      <c r="N206" s="202">
        <v>0.79989817483189218</v>
      </c>
      <c r="O206" s="10">
        <f t="shared" si="20"/>
        <v>30.600409751128261</v>
      </c>
      <c r="P206" s="11">
        <f t="shared" si="21"/>
        <v>6.0799542521613868E-2</v>
      </c>
    </row>
    <row r="207" spans="1:16" x14ac:dyDescent="0.35">
      <c r="A207" s="9">
        <f t="shared" si="22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>димвенканали!F207</f>
        <v>727.33</v>
      </c>
      <c r="G207" s="8"/>
      <c r="H207" s="8"/>
      <c r="I207" s="8">
        <v>11</v>
      </c>
      <c r="J207" s="189">
        <f t="shared" si="23"/>
        <v>3.8917388996992748E-3</v>
      </c>
      <c r="K207" s="18">
        <f t="shared" si="18"/>
        <v>16.66228551211746</v>
      </c>
      <c r="L207" s="10">
        <f t="shared" si="19"/>
        <v>3.6657028126658413</v>
      </c>
      <c r="M207" s="202">
        <v>6.9891472868217059</v>
      </c>
      <c r="N207" s="202">
        <v>0.73323999359590131</v>
      </c>
      <c r="O207" s="10">
        <f t="shared" si="20"/>
        <v>28.050375605200909</v>
      </c>
      <c r="P207" s="11">
        <f t="shared" si="21"/>
        <v>3.8566229366588628E-2</v>
      </c>
    </row>
    <row r="208" spans="1:16" x14ac:dyDescent="0.35">
      <c r="A208" s="9">
        <f t="shared" si="22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>димвенканали!F208</f>
        <v>628.35</v>
      </c>
      <c r="G208" s="8"/>
      <c r="H208" s="8"/>
      <c r="I208" s="8">
        <v>13</v>
      </c>
      <c r="J208" s="189">
        <f t="shared" si="23"/>
        <v>4.5993277905536879E-3</v>
      </c>
      <c r="K208" s="18">
        <f t="shared" si="18"/>
        <v>19.691791968866085</v>
      </c>
      <c r="L208" s="10">
        <f t="shared" si="19"/>
        <v>4.3321942331505383</v>
      </c>
      <c r="M208" s="202">
        <v>8.2599013389711065</v>
      </c>
      <c r="N208" s="202">
        <v>0.86655635606788317</v>
      </c>
      <c r="O208" s="10">
        <f t="shared" si="20"/>
        <v>33.150443897055609</v>
      </c>
      <c r="P208" s="11">
        <f t="shared" si="21"/>
        <v>5.2757927742588695E-2</v>
      </c>
    </row>
    <row r="209" spans="1:16" x14ac:dyDescent="0.35">
      <c r="A209" s="9">
        <f t="shared" si="22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>димвенканали!F209</f>
        <v>2817.6</v>
      </c>
      <c r="G209" s="8"/>
      <c r="H209" s="8"/>
      <c r="I209" s="8">
        <v>55</v>
      </c>
      <c r="J209" s="189">
        <f t="shared" si="23"/>
        <v>1.9458694498496371E-2</v>
      </c>
      <c r="K209" s="18">
        <f t="shared" si="18"/>
        <v>83.31142756058729</v>
      </c>
      <c r="L209" s="10">
        <f t="shared" si="19"/>
        <v>18.328514063329205</v>
      </c>
      <c r="M209" s="202">
        <v>34.945736434108525</v>
      </c>
      <c r="N209" s="202">
        <v>3.666199967979507</v>
      </c>
      <c r="O209" s="10">
        <f t="shared" si="20"/>
        <v>140.25187802600453</v>
      </c>
      <c r="P209" s="11">
        <f t="shared" si="21"/>
        <v>4.9777071985379236E-2</v>
      </c>
    </row>
    <row r="210" spans="1:16" x14ac:dyDescent="0.35">
      <c r="A210" s="9">
        <f t="shared" si="22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>димвенканали!F210</f>
        <v>629.26</v>
      </c>
      <c r="G210" s="8"/>
      <c r="H210" s="8"/>
      <c r="I210" s="8">
        <v>16</v>
      </c>
      <c r="J210" s="189">
        <f t="shared" si="23"/>
        <v>5.6607111268353084E-3</v>
      </c>
      <c r="K210" s="18">
        <f t="shared" si="18"/>
        <v>24.23605165398903</v>
      </c>
      <c r="L210" s="10">
        <f t="shared" si="19"/>
        <v>5.3319313638775867</v>
      </c>
      <c r="M210" s="202">
        <v>10.166032417195208</v>
      </c>
      <c r="N210" s="202">
        <v>1.0665308997758565</v>
      </c>
      <c r="O210" s="10">
        <f t="shared" si="20"/>
        <v>40.800546334837676</v>
      </c>
      <c r="P210" s="11">
        <f t="shared" si="21"/>
        <v>6.4838931975395989E-2</v>
      </c>
    </row>
    <row r="211" spans="1:16" x14ac:dyDescent="0.35">
      <c r="A211" s="9">
        <f t="shared" si="22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>димвенканали!F211</f>
        <v>531.4</v>
      </c>
      <c r="G211" s="8"/>
      <c r="H211" s="8"/>
      <c r="I211" s="8">
        <v>11</v>
      </c>
      <c r="J211" s="189">
        <f t="shared" si="23"/>
        <v>3.8917388996992748E-3</v>
      </c>
      <c r="K211" s="18">
        <f t="shared" si="18"/>
        <v>16.66228551211746</v>
      </c>
      <c r="L211" s="10">
        <f t="shared" si="19"/>
        <v>3.6657028126658413</v>
      </c>
      <c r="M211" s="202">
        <v>6.9891472868217059</v>
      </c>
      <c r="N211" s="202">
        <v>0.73323999359590131</v>
      </c>
      <c r="O211" s="10">
        <f t="shared" si="20"/>
        <v>28.050375605200909</v>
      </c>
      <c r="P211" s="11">
        <f t="shared" si="21"/>
        <v>5.2785802794883159E-2</v>
      </c>
    </row>
    <row r="212" spans="1:16" x14ac:dyDescent="0.35">
      <c r="A212" s="9">
        <f t="shared" si="22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>димвенканали!F212</f>
        <v>423.85</v>
      </c>
      <c r="G212" s="8"/>
      <c r="H212" s="8"/>
      <c r="I212" s="8">
        <v>9</v>
      </c>
      <c r="J212" s="189">
        <f t="shared" si="23"/>
        <v>3.1841500088448608E-3</v>
      </c>
      <c r="K212" s="18">
        <f t="shared" si="18"/>
        <v>13.632779055368829</v>
      </c>
      <c r="L212" s="10">
        <f t="shared" si="19"/>
        <v>2.9992113921811425</v>
      </c>
      <c r="M212" s="202">
        <v>5.7183932346723045</v>
      </c>
      <c r="N212" s="202">
        <v>0.59992363112391922</v>
      </c>
      <c r="O212" s="10">
        <f t="shared" si="20"/>
        <v>22.950307313346194</v>
      </c>
      <c r="P212" s="11">
        <f t="shared" si="21"/>
        <v>5.4147239149100371E-2</v>
      </c>
    </row>
    <row r="213" spans="1:16" x14ac:dyDescent="0.35">
      <c r="A213" s="9">
        <f t="shared" si="22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>димвенканали!F213</f>
        <v>379.4</v>
      </c>
      <c r="G213" s="8"/>
      <c r="H213" s="8"/>
      <c r="I213" s="8">
        <v>6</v>
      </c>
      <c r="J213" s="189">
        <f t="shared" si="23"/>
        <v>2.1227666725632407E-3</v>
      </c>
      <c r="K213" s="18">
        <f t="shared" si="18"/>
        <v>9.0885193702458871</v>
      </c>
      <c r="L213" s="10">
        <f t="shared" si="19"/>
        <v>1.9994742614540952</v>
      </c>
      <c r="M213" s="202">
        <v>3.8122621564482029</v>
      </c>
      <c r="N213" s="202">
        <v>0.39994908741594609</v>
      </c>
      <c r="O213" s="10">
        <f t="shared" si="20"/>
        <v>15.30020487556413</v>
      </c>
      <c r="P213" s="11">
        <f t="shared" si="21"/>
        <v>4.0327371838598129E-2</v>
      </c>
    </row>
    <row r="214" spans="1:16" x14ac:dyDescent="0.35">
      <c r="A214" s="9">
        <f t="shared" si="22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>димвенканали!F214</f>
        <v>2490.7000000000003</v>
      </c>
      <c r="G214" s="8"/>
      <c r="H214" s="8"/>
      <c r="I214" s="8">
        <v>36</v>
      </c>
      <c r="J214" s="189">
        <f t="shared" si="23"/>
        <v>1.2736600035379443E-2</v>
      </c>
      <c r="K214" s="18">
        <f t="shared" si="18"/>
        <v>54.531116221475315</v>
      </c>
      <c r="L214" s="10">
        <f t="shared" si="19"/>
        <v>11.99684556872457</v>
      </c>
      <c r="M214" s="202">
        <v>22.873572938689218</v>
      </c>
      <c r="N214" s="202">
        <v>2.3996945244956769</v>
      </c>
      <c r="O214" s="10">
        <f t="shared" si="20"/>
        <v>91.801229253384776</v>
      </c>
      <c r="P214" s="11">
        <f t="shared" si="21"/>
        <v>3.6857601980722195E-2</v>
      </c>
    </row>
    <row r="215" spans="1:16" x14ac:dyDescent="0.35">
      <c r="A215" s="9">
        <f t="shared" si="22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>димвенканали!F215</f>
        <v>635.55000000000007</v>
      </c>
      <c r="G215" s="8"/>
      <c r="H215" s="8"/>
      <c r="I215" s="8">
        <v>11</v>
      </c>
      <c r="J215" s="189">
        <f t="shared" si="23"/>
        <v>3.8917388996992748E-3</v>
      </c>
      <c r="K215" s="18">
        <f t="shared" si="18"/>
        <v>16.66228551211746</v>
      </c>
      <c r="L215" s="10">
        <f t="shared" si="19"/>
        <v>3.6657028126658413</v>
      </c>
      <c r="M215" s="202">
        <v>6.9891472868217059</v>
      </c>
      <c r="N215" s="202">
        <v>0.73323999359590131</v>
      </c>
      <c r="O215" s="10">
        <f t="shared" si="20"/>
        <v>28.050375605200909</v>
      </c>
      <c r="P215" s="11">
        <f t="shared" si="21"/>
        <v>4.4135592172450486E-2</v>
      </c>
    </row>
    <row r="216" spans="1:16" x14ac:dyDescent="0.35">
      <c r="A216" s="9">
        <f t="shared" si="22"/>
        <v>211</v>
      </c>
      <c r="B216" s="8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>димвенканали!F216</f>
        <v>185.1</v>
      </c>
      <c r="G216" s="8"/>
      <c r="H216" s="8"/>
      <c r="I216" s="8">
        <v>3</v>
      </c>
      <c r="J216" s="189">
        <f t="shared" si="23"/>
        <v>1.0613833362816203E-3</v>
      </c>
      <c r="K216" s="18">
        <f t="shared" si="18"/>
        <v>4.5442596851229435</v>
      </c>
      <c r="L216" s="10">
        <f t="shared" si="19"/>
        <v>0.99973713072704762</v>
      </c>
      <c r="M216" s="202">
        <v>1.9061310782241014</v>
      </c>
      <c r="N216" s="202">
        <v>0.19997454370797305</v>
      </c>
      <c r="O216" s="10">
        <f t="shared" si="20"/>
        <v>7.6501024377820652</v>
      </c>
      <c r="P216" s="11">
        <f t="shared" si="21"/>
        <v>4.1329564763814511E-2</v>
      </c>
    </row>
    <row r="217" spans="1:16" x14ac:dyDescent="0.35">
      <c r="A217" s="9">
        <f t="shared" si="22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>димвенканали!F217</f>
        <v>243.18</v>
      </c>
      <c r="G217" s="8"/>
      <c r="H217" s="8"/>
      <c r="I217" s="8">
        <v>5</v>
      </c>
      <c r="J217" s="189">
        <f t="shared" si="23"/>
        <v>1.7689722271360339E-3</v>
      </c>
      <c r="K217" s="18">
        <f t="shared" si="18"/>
        <v>7.5737661418715723</v>
      </c>
      <c r="L217" s="10">
        <f t="shared" si="19"/>
        <v>1.6662285512117458</v>
      </c>
      <c r="M217" s="202">
        <v>3.1768851303735026</v>
      </c>
      <c r="N217" s="202">
        <v>0.33329090617995516</v>
      </c>
      <c r="O217" s="10">
        <f t="shared" si="20"/>
        <v>12.750170729636777</v>
      </c>
      <c r="P217" s="11">
        <f t="shared" si="21"/>
        <v>5.2431000615333401E-2</v>
      </c>
    </row>
    <row r="218" spans="1:16" x14ac:dyDescent="0.35">
      <c r="A218" s="9">
        <f t="shared" si="22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>димвенканали!F218</f>
        <v>187.37</v>
      </c>
      <c r="G218" s="8"/>
      <c r="H218" s="8"/>
      <c r="I218" s="8">
        <v>4</v>
      </c>
      <c r="J218" s="189">
        <f t="shared" si="23"/>
        <v>1.4151777817088271E-3</v>
      </c>
      <c r="K218" s="18">
        <f t="shared" si="18"/>
        <v>6.0590129134972575</v>
      </c>
      <c r="L218" s="10">
        <f t="shared" si="19"/>
        <v>1.3329828409693967</v>
      </c>
      <c r="M218" s="202">
        <v>2.5415081042988019</v>
      </c>
      <c r="N218" s="202">
        <v>0.26663272494396412</v>
      </c>
      <c r="O218" s="10">
        <f t="shared" si="20"/>
        <v>10.200136583709419</v>
      </c>
      <c r="P218" s="11">
        <f t="shared" si="21"/>
        <v>5.4438472454018352E-2</v>
      </c>
    </row>
    <row r="219" spans="1:16" x14ac:dyDescent="0.35">
      <c r="A219" s="9">
        <f t="shared" si="22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>димвенканали!F219</f>
        <v>227.1</v>
      </c>
      <c r="G219" s="8"/>
      <c r="H219" s="8"/>
      <c r="I219" s="8">
        <v>4</v>
      </c>
      <c r="J219" s="189">
        <f t="shared" si="23"/>
        <v>1.4151777817088271E-3</v>
      </c>
      <c r="K219" s="18">
        <f t="shared" si="18"/>
        <v>6.0590129134972575</v>
      </c>
      <c r="L219" s="10">
        <f t="shared" si="19"/>
        <v>1.3329828409693967</v>
      </c>
      <c r="M219" s="202">
        <v>2.5415081042988019</v>
      </c>
      <c r="N219" s="202">
        <v>0.26663272494396412</v>
      </c>
      <c r="O219" s="10">
        <f t="shared" si="20"/>
        <v>10.200136583709419</v>
      </c>
      <c r="P219" s="11">
        <f t="shared" si="21"/>
        <v>4.4914736167808979E-2</v>
      </c>
    </row>
    <row r="220" spans="1:16" x14ac:dyDescent="0.35">
      <c r="A220" s="9">
        <f t="shared" si="22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>димвенканали!F220</f>
        <v>195.09</v>
      </c>
      <c r="G220" s="8"/>
      <c r="H220" s="8"/>
      <c r="I220" s="8">
        <v>6</v>
      </c>
      <c r="J220" s="189">
        <f t="shared" si="23"/>
        <v>2.1227666725632407E-3</v>
      </c>
      <c r="K220" s="18">
        <f t="shared" si="18"/>
        <v>9.0885193702458871</v>
      </c>
      <c r="L220" s="10">
        <f t="shared" si="19"/>
        <v>1.9994742614540952</v>
      </c>
      <c r="M220" s="202">
        <v>3.8122621564482029</v>
      </c>
      <c r="N220" s="202">
        <v>0.39994908741594609</v>
      </c>
      <c r="O220" s="10">
        <f t="shared" si="20"/>
        <v>15.30020487556413</v>
      </c>
      <c r="P220" s="11">
        <f t="shared" si="21"/>
        <v>7.8426392309006762E-2</v>
      </c>
    </row>
    <row r="221" spans="1:16" x14ac:dyDescent="0.35">
      <c r="A221" s="9">
        <f t="shared" si="22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>димвенканали!F221</f>
        <v>194.05</v>
      </c>
      <c r="G221" s="8"/>
      <c r="H221" s="8"/>
      <c r="I221" s="8">
        <v>4</v>
      </c>
      <c r="J221" s="189">
        <f t="shared" si="23"/>
        <v>1.4151777817088271E-3</v>
      </c>
      <c r="K221" s="18">
        <f t="shared" si="18"/>
        <v>6.0590129134972575</v>
      </c>
      <c r="L221" s="10">
        <f t="shared" si="19"/>
        <v>1.3329828409693967</v>
      </c>
      <c r="M221" s="202">
        <v>2.5415081042988019</v>
      </c>
      <c r="N221" s="202">
        <v>0.26663272494396412</v>
      </c>
      <c r="O221" s="10">
        <f t="shared" si="20"/>
        <v>10.200136583709419</v>
      </c>
      <c r="P221" s="11">
        <f t="shared" si="21"/>
        <v>5.2564476081986181E-2</v>
      </c>
    </row>
    <row r="222" spans="1:16" x14ac:dyDescent="0.35">
      <c r="A222" s="9">
        <f t="shared" si="22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>димвенканали!F222</f>
        <v>127.3</v>
      </c>
      <c r="G222" s="8"/>
      <c r="H222" s="8"/>
      <c r="I222" s="8">
        <v>3</v>
      </c>
      <c r="J222" s="189">
        <f t="shared" si="23"/>
        <v>1.0613833362816203E-3</v>
      </c>
      <c r="K222" s="18">
        <f t="shared" si="18"/>
        <v>4.5442596851229435</v>
      </c>
      <c r="L222" s="10">
        <f t="shared" si="19"/>
        <v>0.99973713072704762</v>
      </c>
      <c r="M222" s="202">
        <v>1.9061310782241014</v>
      </c>
      <c r="N222" s="202">
        <v>0.19997454370797305</v>
      </c>
      <c r="O222" s="10">
        <f t="shared" si="20"/>
        <v>7.6501024377820652</v>
      </c>
      <c r="P222" s="11">
        <f t="shared" si="21"/>
        <v>6.0095070210385432E-2</v>
      </c>
    </row>
    <row r="223" spans="1:16" x14ac:dyDescent="0.35">
      <c r="A223" s="9">
        <f t="shared" si="22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>димвенканали!F223</f>
        <v>116.4</v>
      </c>
      <c r="G223" s="8"/>
      <c r="H223" s="8"/>
      <c r="I223" s="8">
        <v>4</v>
      </c>
      <c r="J223" s="189">
        <f t="shared" si="23"/>
        <v>1.4151777817088271E-3</v>
      </c>
      <c r="K223" s="18">
        <f t="shared" si="18"/>
        <v>6.0590129134972575</v>
      </c>
      <c r="L223" s="10">
        <f t="shared" si="19"/>
        <v>1.3329828409693967</v>
      </c>
      <c r="M223" s="202">
        <v>2.5415081042988019</v>
      </c>
      <c r="N223" s="202">
        <v>0.26663272494396412</v>
      </c>
      <c r="O223" s="10">
        <f t="shared" si="20"/>
        <v>10.200136583709419</v>
      </c>
      <c r="P223" s="11">
        <f t="shared" si="21"/>
        <v>8.7630039378946895E-2</v>
      </c>
    </row>
    <row r="224" spans="1:16" x14ac:dyDescent="0.35">
      <c r="A224" s="9">
        <f t="shared" si="22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>димвенканали!F224</f>
        <v>182.2</v>
      </c>
      <c r="G224" s="8"/>
      <c r="H224" s="8"/>
      <c r="I224" s="8">
        <v>4</v>
      </c>
      <c r="J224" s="189">
        <f t="shared" si="23"/>
        <v>1.4151777817088271E-3</v>
      </c>
      <c r="K224" s="18">
        <f t="shared" si="18"/>
        <v>6.0590129134972575</v>
      </c>
      <c r="L224" s="10">
        <f t="shared" si="19"/>
        <v>1.3329828409693967</v>
      </c>
      <c r="M224" s="202">
        <v>2.5415081042988019</v>
      </c>
      <c r="N224" s="202">
        <v>0.26663272494396412</v>
      </c>
      <c r="O224" s="10">
        <f t="shared" si="20"/>
        <v>10.200136583709419</v>
      </c>
      <c r="P224" s="11">
        <f t="shared" si="21"/>
        <v>5.5983186518712515E-2</v>
      </c>
    </row>
    <row r="225" spans="1:16" x14ac:dyDescent="0.35">
      <c r="A225" s="9">
        <f t="shared" si="22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>димвенканали!F225</f>
        <v>113.4</v>
      </c>
      <c r="G225" s="8"/>
      <c r="H225" s="8"/>
      <c r="I225" s="8">
        <v>3</v>
      </c>
      <c r="J225" s="189">
        <f t="shared" si="23"/>
        <v>1.0613833362816203E-3</v>
      </c>
      <c r="K225" s="18">
        <f t="shared" si="18"/>
        <v>4.5442596851229435</v>
      </c>
      <c r="L225" s="10">
        <f t="shared" si="19"/>
        <v>0.99973713072704762</v>
      </c>
      <c r="M225" s="202">
        <v>1.9061310782241014</v>
      </c>
      <c r="N225" s="202">
        <v>0.19997454370797305</v>
      </c>
      <c r="O225" s="10">
        <f t="shared" si="20"/>
        <v>7.6501024377820652</v>
      </c>
      <c r="P225" s="11">
        <f t="shared" si="21"/>
        <v>6.7461220791728962E-2</v>
      </c>
    </row>
    <row r="226" spans="1:16" x14ac:dyDescent="0.35">
      <c r="A226" s="9">
        <f t="shared" si="22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>димвенканали!F226</f>
        <v>186.10000000000002</v>
      </c>
      <c r="G226" s="8"/>
      <c r="H226" s="8"/>
      <c r="I226" s="8">
        <v>3</v>
      </c>
      <c r="J226" s="189">
        <f t="shared" si="23"/>
        <v>1.0613833362816203E-3</v>
      </c>
      <c r="K226" s="18">
        <f t="shared" si="18"/>
        <v>4.5442596851229435</v>
      </c>
      <c r="L226" s="10">
        <f t="shared" si="19"/>
        <v>0.99973713072704762</v>
      </c>
      <c r="M226" s="202">
        <v>1.9061310782241014</v>
      </c>
      <c r="N226" s="202">
        <v>0.19997454370797305</v>
      </c>
      <c r="O226" s="10">
        <f t="shared" si="20"/>
        <v>7.6501024377820652</v>
      </c>
      <c r="P226" s="11">
        <f t="shared" si="21"/>
        <v>4.1107482201945537E-2</v>
      </c>
    </row>
    <row r="227" spans="1:16" x14ac:dyDescent="0.35">
      <c r="A227" s="9">
        <f t="shared" si="22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>димвенканали!F227</f>
        <v>182.7</v>
      </c>
      <c r="G227" s="8"/>
      <c r="H227" s="8"/>
      <c r="I227" s="8">
        <v>4</v>
      </c>
      <c r="J227" s="189">
        <f t="shared" si="23"/>
        <v>1.4151777817088271E-3</v>
      </c>
      <c r="K227" s="18">
        <f t="shared" si="18"/>
        <v>6.0590129134972575</v>
      </c>
      <c r="L227" s="10">
        <f t="shared" si="19"/>
        <v>1.3329828409693967</v>
      </c>
      <c r="M227" s="202">
        <v>2.5415081042988019</v>
      </c>
      <c r="N227" s="202">
        <v>0.26663272494396412</v>
      </c>
      <c r="O227" s="10">
        <f t="shared" si="20"/>
        <v>10.200136583709419</v>
      </c>
      <c r="P227" s="11">
        <f t="shared" si="21"/>
        <v>5.5829975827637768E-2</v>
      </c>
    </row>
    <row r="228" spans="1:16" x14ac:dyDescent="0.35">
      <c r="A228" s="9">
        <f t="shared" si="22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>димвенканали!F228</f>
        <v>258.8</v>
      </c>
      <c r="G228" s="8"/>
      <c r="H228" s="8"/>
      <c r="I228" s="8">
        <v>6</v>
      </c>
      <c r="J228" s="189">
        <f t="shared" si="23"/>
        <v>2.1227666725632407E-3</v>
      </c>
      <c r="K228" s="18">
        <f t="shared" si="18"/>
        <v>9.0885193702458871</v>
      </c>
      <c r="L228" s="10">
        <f t="shared" si="19"/>
        <v>1.9994742614540952</v>
      </c>
      <c r="M228" s="202">
        <v>3.8122621564482029</v>
      </c>
      <c r="N228" s="202">
        <v>0.39994908741594609</v>
      </c>
      <c r="O228" s="10">
        <f t="shared" si="20"/>
        <v>15.30020487556413</v>
      </c>
      <c r="P228" s="11">
        <f t="shared" si="21"/>
        <v>5.9119802455811936E-2</v>
      </c>
    </row>
    <row r="229" spans="1:16" x14ac:dyDescent="0.35">
      <c r="A229" s="9">
        <f t="shared" si="22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>димвенканали!F229</f>
        <v>164.85</v>
      </c>
      <c r="G229" s="8"/>
      <c r="H229" s="8"/>
      <c r="I229" s="8">
        <v>4</v>
      </c>
      <c r="J229" s="189">
        <f t="shared" si="23"/>
        <v>1.4151777817088271E-3</v>
      </c>
      <c r="K229" s="18">
        <f t="shared" si="18"/>
        <v>6.0590129134972575</v>
      </c>
      <c r="L229" s="10">
        <f t="shared" si="19"/>
        <v>1.3329828409693967</v>
      </c>
      <c r="M229" s="202">
        <v>2.5415081042988019</v>
      </c>
      <c r="N229" s="202">
        <v>0.26663272494396412</v>
      </c>
      <c r="O229" s="10">
        <f t="shared" si="20"/>
        <v>10.200136583709419</v>
      </c>
      <c r="P229" s="11">
        <f t="shared" si="21"/>
        <v>6.1875259834452044E-2</v>
      </c>
    </row>
    <row r="230" spans="1:16" x14ac:dyDescent="0.35">
      <c r="A230" s="9">
        <f t="shared" si="22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>димвенканали!F230</f>
        <v>188.2</v>
      </c>
      <c r="G230" s="8"/>
      <c r="H230" s="8"/>
      <c r="I230" s="8">
        <v>4</v>
      </c>
      <c r="J230" s="189">
        <f t="shared" si="23"/>
        <v>1.4151777817088271E-3</v>
      </c>
      <c r="K230" s="18">
        <f t="shared" si="18"/>
        <v>6.0590129134972575</v>
      </c>
      <c r="L230" s="10">
        <f t="shared" si="19"/>
        <v>1.3329828409693967</v>
      </c>
      <c r="M230" s="202">
        <v>2.5415081042988019</v>
      </c>
      <c r="N230" s="202">
        <v>0.26663272494396412</v>
      </c>
      <c r="O230" s="10">
        <f t="shared" si="20"/>
        <v>10.200136583709419</v>
      </c>
      <c r="P230" s="11">
        <f t="shared" si="21"/>
        <v>5.4198387798668542E-2</v>
      </c>
    </row>
    <row r="231" spans="1:16" x14ac:dyDescent="0.35">
      <c r="A231" s="9">
        <f t="shared" si="22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>димвенканали!F231</f>
        <v>146.69999999999999</v>
      </c>
      <c r="G231" s="8"/>
      <c r="H231" s="8"/>
      <c r="I231" s="8">
        <v>4</v>
      </c>
      <c r="J231" s="189">
        <f t="shared" si="23"/>
        <v>1.4151777817088271E-3</v>
      </c>
      <c r="K231" s="18">
        <f t="shared" si="18"/>
        <v>6.0590129134972575</v>
      </c>
      <c r="L231" s="10">
        <f t="shared" si="19"/>
        <v>1.3329828409693967</v>
      </c>
      <c r="M231" s="202">
        <v>2.5415081042988019</v>
      </c>
      <c r="N231" s="202">
        <v>0.26663272494396412</v>
      </c>
      <c r="O231" s="10">
        <f t="shared" si="20"/>
        <v>10.200136583709419</v>
      </c>
      <c r="P231" s="11">
        <f t="shared" si="21"/>
        <v>6.9530583392702253E-2</v>
      </c>
    </row>
    <row r="232" spans="1:16" x14ac:dyDescent="0.35">
      <c r="A232" s="9">
        <f t="shared" si="22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>димвенканали!F232</f>
        <v>472.42</v>
      </c>
      <c r="G232" s="8"/>
      <c r="H232" s="8"/>
      <c r="I232" s="8">
        <v>9</v>
      </c>
      <c r="J232" s="189">
        <f t="shared" si="23"/>
        <v>3.1841500088448608E-3</v>
      </c>
      <c r="K232" s="18">
        <f t="shared" si="18"/>
        <v>13.632779055368829</v>
      </c>
      <c r="L232" s="10">
        <f t="shared" si="19"/>
        <v>2.9992113921811425</v>
      </c>
      <c r="M232" s="202">
        <v>5.7183932346723045</v>
      </c>
      <c r="N232" s="202">
        <v>0.59992363112391922</v>
      </c>
      <c r="O232" s="10">
        <f t="shared" si="20"/>
        <v>22.950307313346194</v>
      </c>
      <c r="P232" s="11">
        <f t="shared" si="21"/>
        <v>4.8580304206735939E-2</v>
      </c>
    </row>
    <row r="233" spans="1:16" x14ac:dyDescent="0.35">
      <c r="A233" s="9">
        <f t="shared" si="22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>димвенканали!F233</f>
        <v>260.05</v>
      </c>
      <c r="G233" s="8"/>
      <c r="H233" s="8"/>
      <c r="I233" s="8">
        <v>6</v>
      </c>
      <c r="J233" s="189">
        <f t="shared" si="23"/>
        <v>2.1227666725632407E-3</v>
      </c>
      <c r="K233" s="18">
        <f t="shared" si="18"/>
        <v>9.0885193702458871</v>
      </c>
      <c r="L233" s="10">
        <f t="shared" si="19"/>
        <v>1.9994742614540952</v>
      </c>
      <c r="M233" s="202">
        <v>3.8122621564482029</v>
      </c>
      <c r="N233" s="202">
        <v>0.39994908741594609</v>
      </c>
      <c r="O233" s="10">
        <f t="shared" si="20"/>
        <v>15.30020487556413</v>
      </c>
      <c r="P233" s="11">
        <f t="shared" si="21"/>
        <v>5.8835627285384079E-2</v>
      </c>
    </row>
    <row r="234" spans="1:16" x14ac:dyDescent="0.35">
      <c r="A234" s="9">
        <f t="shared" si="22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>димвенканали!F234</f>
        <v>233.91</v>
      </c>
      <c r="G234" s="8"/>
      <c r="H234" s="8"/>
      <c r="I234" s="8">
        <v>5</v>
      </c>
      <c r="J234" s="189">
        <f t="shared" si="23"/>
        <v>1.7689722271360339E-3</v>
      </c>
      <c r="K234" s="18">
        <f t="shared" si="18"/>
        <v>7.5737661418715723</v>
      </c>
      <c r="L234" s="10">
        <f t="shared" si="19"/>
        <v>1.6662285512117458</v>
      </c>
      <c r="M234" s="202">
        <v>3.1768851303735026</v>
      </c>
      <c r="N234" s="202">
        <v>0.33329090617995516</v>
      </c>
      <c r="O234" s="10">
        <f t="shared" si="20"/>
        <v>12.750170729636777</v>
      </c>
      <c r="P234" s="11">
        <f t="shared" si="21"/>
        <v>5.4508874052570544E-2</v>
      </c>
    </row>
    <row r="235" spans="1:16" x14ac:dyDescent="0.35">
      <c r="A235" s="9">
        <f t="shared" si="22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>димвенканали!F235</f>
        <v>267.60000000000002</v>
      </c>
      <c r="G235" s="8"/>
      <c r="H235" s="8"/>
      <c r="I235" s="8">
        <v>5</v>
      </c>
      <c r="J235" s="189">
        <f t="shared" si="23"/>
        <v>1.7689722271360339E-3</v>
      </c>
      <c r="K235" s="18">
        <f t="shared" si="18"/>
        <v>7.5737661418715723</v>
      </c>
      <c r="L235" s="10">
        <f t="shared" si="19"/>
        <v>1.6662285512117458</v>
      </c>
      <c r="M235" s="202">
        <v>3.1768851303735026</v>
      </c>
      <c r="N235" s="202">
        <v>0.33329090617995516</v>
      </c>
      <c r="O235" s="10">
        <f t="shared" si="20"/>
        <v>12.750170729636777</v>
      </c>
      <c r="P235" s="11">
        <f t="shared" si="21"/>
        <v>4.7646377913440868E-2</v>
      </c>
    </row>
    <row r="236" spans="1:16" x14ac:dyDescent="0.35">
      <c r="A236" s="9">
        <f t="shared" si="22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>димвенканали!F236</f>
        <v>214.65</v>
      </c>
      <c r="G236" s="8"/>
      <c r="H236" s="8"/>
      <c r="I236" s="8">
        <v>4</v>
      </c>
      <c r="J236" s="189">
        <f t="shared" si="23"/>
        <v>1.4151777817088271E-3</v>
      </c>
      <c r="K236" s="18">
        <f t="shared" si="18"/>
        <v>6.0590129134972575</v>
      </c>
      <c r="L236" s="10">
        <f t="shared" si="19"/>
        <v>1.3329828409693967</v>
      </c>
      <c r="M236" s="202">
        <v>2.5415081042988019</v>
      </c>
      <c r="N236" s="202">
        <v>0.26663272494396412</v>
      </c>
      <c r="O236" s="10">
        <f t="shared" si="20"/>
        <v>10.200136583709419</v>
      </c>
      <c r="P236" s="11">
        <f t="shared" si="21"/>
        <v>4.7519853639456877E-2</v>
      </c>
    </row>
    <row r="237" spans="1:16" x14ac:dyDescent="0.35">
      <c r="A237" s="9">
        <f t="shared" si="22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>димвенканали!F237</f>
        <v>189.78</v>
      </c>
      <c r="G237" s="8"/>
      <c r="H237" s="8"/>
      <c r="I237" s="8">
        <v>3</v>
      </c>
      <c r="J237" s="189">
        <f t="shared" si="23"/>
        <v>1.0613833362816203E-3</v>
      </c>
      <c r="K237" s="18">
        <f t="shared" si="18"/>
        <v>4.5442596851229435</v>
      </c>
      <c r="L237" s="10">
        <f t="shared" si="19"/>
        <v>0.99973713072704762</v>
      </c>
      <c r="M237" s="202">
        <v>1.9061310782241014</v>
      </c>
      <c r="N237" s="202">
        <v>0.19997454370797305</v>
      </c>
      <c r="O237" s="10">
        <f t="shared" si="20"/>
        <v>7.6501024377820652</v>
      </c>
      <c r="P237" s="11">
        <f t="shared" si="21"/>
        <v>4.0310372208778929E-2</v>
      </c>
    </row>
    <row r="238" spans="1:16" x14ac:dyDescent="0.35">
      <c r="A238" s="9">
        <f t="shared" si="22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>димвенканали!F238</f>
        <v>406.04</v>
      </c>
      <c r="G238" s="8"/>
      <c r="H238" s="8"/>
      <c r="I238" s="8">
        <v>7</v>
      </c>
      <c r="J238" s="189">
        <f t="shared" si="23"/>
        <v>2.4765611179904477E-3</v>
      </c>
      <c r="K238" s="18">
        <f t="shared" si="18"/>
        <v>10.603272598620201</v>
      </c>
      <c r="L238" s="10">
        <f t="shared" si="19"/>
        <v>2.3327199716964442</v>
      </c>
      <c r="M238" s="202">
        <v>4.4476391825229031</v>
      </c>
      <c r="N238" s="202">
        <v>0.46660726865193713</v>
      </c>
      <c r="O238" s="10">
        <f t="shared" si="20"/>
        <v>17.850239021491486</v>
      </c>
      <c r="P238" s="11">
        <f t="shared" si="21"/>
        <v>4.3961774754929281E-2</v>
      </c>
    </row>
    <row r="239" spans="1:16" x14ac:dyDescent="0.35">
      <c r="A239" s="9">
        <f t="shared" si="22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>димвенканали!F239</f>
        <v>732.01</v>
      </c>
      <c r="G239" s="8"/>
      <c r="H239" s="8"/>
      <c r="I239" s="8">
        <v>10</v>
      </c>
      <c r="J239" s="189">
        <f t="shared" si="23"/>
        <v>3.5379444542720678E-3</v>
      </c>
      <c r="K239" s="18">
        <f t="shared" si="18"/>
        <v>15.147532283743145</v>
      </c>
      <c r="L239" s="10">
        <f t="shared" si="19"/>
        <v>3.3324571024234917</v>
      </c>
      <c r="M239" s="202">
        <v>6.3537702607470052</v>
      </c>
      <c r="N239" s="202">
        <v>0.66658181235991032</v>
      </c>
      <c r="O239" s="10">
        <f t="shared" si="20"/>
        <v>25.500341459273553</v>
      </c>
      <c r="P239" s="11">
        <f t="shared" si="21"/>
        <v>3.4836056145781551E-2</v>
      </c>
    </row>
    <row r="240" spans="1:16" x14ac:dyDescent="0.35">
      <c r="A240" s="9">
        <f t="shared" si="22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>димвенканали!F240</f>
        <v>985.05</v>
      </c>
      <c r="G240" s="8"/>
      <c r="H240" s="8"/>
      <c r="I240" s="8">
        <v>20</v>
      </c>
      <c r="J240" s="189">
        <f t="shared" si="23"/>
        <v>7.0758889085441356E-3</v>
      </c>
      <c r="K240" s="18">
        <f t="shared" si="18"/>
        <v>30.295064567486289</v>
      </c>
      <c r="L240" s="10">
        <f t="shared" si="19"/>
        <v>6.6649142048469834</v>
      </c>
      <c r="M240" s="202">
        <v>12.70754052149401</v>
      </c>
      <c r="N240" s="202">
        <v>1.3331636247198206</v>
      </c>
      <c r="O240" s="10">
        <f t="shared" si="20"/>
        <v>51.000682918547106</v>
      </c>
      <c r="P240" s="11">
        <f t="shared" si="21"/>
        <v>5.1774714906397755E-2</v>
      </c>
    </row>
    <row r="241" spans="1:16" x14ac:dyDescent="0.35">
      <c r="A241" s="9">
        <f t="shared" si="22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>димвенканали!F241</f>
        <v>589.46</v>
      </c>
      <c r="G241" s="8"/>
      <c r="H241" s="8"/>
      <c r="I241" s="8">
        <v>10</v>
      </c>
      <c r="J241" s="189">
        <f t="shared" si="23"/>
        <v>3.5379444542720678E-3</v>
      </c>
      <c r="K241" s="18">
        <f t="shared" si="18"/>
        <v>15.147532283743145</v>
      </c>
      <c r="L241" s="10">
        <f t="shared" si="19"/>
        <v>3.3324571024234917</v>
      </c>
      <c r="M241" s="202">
        <v>6.3537702607470052</v>
      </c>
      <c r="N241" s="202">
        <v>0.66658181235991032</v>
      </c>
      <c r="O241" s="10">
        <f t="shared" si="20"/>
        <v>25.500341459273553</v>
      </c>
      <c r="P241" s="11">
        <f t="shared" si="21"/>
        <v>4.3260512094584112E-2</v>
      </c>
    </row>
    <row r="242" spans="1:16" x14ac:dyDescent="0.35">
      <c r="A242" s="9">
        <f t="shared" si="22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>димвенканали!F242</f>
        <v>229.7</v>
      </c>
      <c r="G242" s="8"/>
      <c r="H242" s="8"/>
      <c r="I242" s="8">
        <v>9</v>
      </c>
      <c r="J242" s="189">
        <f t="shared" si="23"/>
        <v>3.1841500088448608E-3</v>
      </c>
      <c r="K242" s="18">
        <f t="shared" si="18"/>
        <v>13.632779055368829</v>
      </c>
      <c r="L242" s="10">
        <f t="shared" si="19"/>
        <v>2.9992113921811425</v>
      </c>
      <c r="M242" s="202">
        <v>5.7183932346723045</v>
      </c>
      <c r="N242" s="202">
        <v>0.59992363112391922</v>
      </c>
      <c r="O242" s="10">
        <f t="shared" si="20"/>
        <v>22.950307313346194</v>
      </c>
      <c r="P242" s="11">
        <f t="shared" si="21"/>
        <v>9.9914267798633855E-2</v>
      </c>
    </row>
    <row r="243" spans="1:16" x14ac:dyDescent="0.35">
      <c r="A243" s="9">
        <f t="shared" si="22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>димвенканали!F243</f>
        <v>3064.9700000000003</v>
      </c>
      <c r="G243" s="8"/>
      <c r="H243" s="8"/>
      <c r="I243" s="8">
        <v>67</v>
      </c>
      <c r="J243" s="189">
        <f t="shared" si="23"/>
        <v>2.3704227843622853E-2</v>
      </c>
      <c r="K243" s="18">
        <f t="shared" si="18"/>
        <v>101.48846630107906</v>
      </c>
      <c r="L243" s="10">
        <f t="shared" si="19"/>
        <v>22.327462586237392</v>
      </c>
      <c r="M243" s="202">
        <v>42.570260747004937</v>
      </c>
      <c r="N243" s="202">
        <v>4.4660981428113979</v>
      </c>
      <c r="O243" s="10">
        <f t="shared" si="20"/>
        <v>170.8522877771328</v>
      </c>
      <c r="P243" s="11">
        <f t="shared" si="21"/>
        <v>5.5743543257236704E-2</v>
      </c>
    </row>
    <row r="244" spans="1:16" x14ac:dyDescent="0.35">
      <c r="A244" s="9">
        <f t="shared" si="22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>димвенканали!F244</f>
        <v>3276.1600000000003</v>
      </c>
      <c r="G244" s="8"/>
      <c r="H244" s="8"/>
      <c r="I244" s="8">
        <v>82</v>
      </c>
      <c r="J244" s="189">
        <f t="shared" si="23"/>
        <v>2.9011144525030955E-2</v>
      </c>
      <c r="K244" s="18">
        <f t="shared" si="18"/>
        <v>124.20976472669378</v>
      </c>
      <c r="L244" s="10">
        <f t="shared" si="19"/>
        <v>27.32614823987263</v>
      </c>
      <c r="M244" s="202">
        <v>52.100916138125434</v>
      </c>
      <c r="N244" s="202">
        <v>5.4659708613512645</v>
      </c>
      <c r="O244" s="10">
        <f t="shared" si="20"/>
        <v>209.10279996604308</v>
      </c>
      <c r="P244" s="11">
        <f t="shared" si="21"/>
        <v>6.3825576274065696E-2</v>
      </c>
    </row>
    <row r="245" spans="1:16" s="145" customFormat="1" x14ac:dyDescent="0.35">
      <c r="A245" s="9">
        <f t="shared" si="22"/>
        <v>240</v>
      </c>
      <c r="B245" s="138" t="s">
        <v>551</v>
      </c>
      <c r="C245" s="139">
        <v>1829.3</v>
      </c>
      <c r="D245" s="139">
        <v>222</v>
      </c>
      <c r="E245" s="139"/>
      <c r="F245" s="139">
        <f>димвенканали!F245</f>
        <v>2051.3000000000002</v>
      </c>
      <c r="G245" s="139">
        <v>1</v>
      </c>
      <c r="H245" s="139"/>
      <c r="I245" s="139">
        <v>31</v>
      </c>
      <c r="J245" s="189">
        <f t="shared" si="23"/>
        <v>1.1321422253670617E-2</v>
      </c>
      <c r="K245" s="141">
        <f t="shared" ref="K245:K305" si="24">J245*$K$2</f>
        <v>48.47210330797806</v>
      </c>
      <c r="L245" s="10">
        <f t="shared" si="19"/>
        <v>10.663862727755173</v>
      </c>
      <c r="M245" s="202">
        <v>20.332064834390415</v>
      </c>
      <c r="N245" s="202">
        <v>0.66658181235991032</v>
      </c>
      <c r="O245" s="136">
        <f t="shared" si="20"/>
        <v>80.134612682483549</v>
      </c>
      <c r="P245" s="140">
        <f t="shared" si="21"/>
        <v>3.9065281861494439E-2</v>
      </c>
    </row>
    <row r="246" spans="1:16" s="145" customFormat="1" x14ac:dyDescent="0.35">
      <c r="A246" s="9">
        <f t="shared" si="22"/>
        <v>241</v>
      </c>
      <c r="B246" s="138" t="s">
        <v>552</v>
      </c>
      <c r="C246" s="139">
        <v>2200.46</v>
      </c>
      <c r="D246" s="139"/>
      <c r="E246" s="139"/>
      <c r="F246" s="139">
        <f>димвенканали!F246</f>
        <v>2200.46</v>
      </c>
      <c r="G246" s="139"/>
      <c r="H246" s="139"/>
      <c r="I246" s="139">
        <v>38</v>
      </c>
      <c r="J246" s="189">
        <f t="shared" si="23"/>
        <v>1.3444188926233858E-2</v>
      </c>
      <c r="K246" s="141">
        <f t="shared" si="24"/>
        <v>57.56062267822395</v>
      </c>
      <c r="L246" s="10">
        <f t="shared" ref="L246:L306" si="25">K246*0.22</f>
        <v>12.663336989209268</v>
      </c>
      <c r="M246" s="202">
        <v>24.144326990838618</v>
      </c>
      <c r="N246" s="202">
        <v>1.3331636247198206</v>
      </c>
      <c r="O246" s="136">
        <f t="shared" si="20"/>
        <v>95.701450282991658</v>
      </c>
      <c r="P246" s="140">
        <f t="shared" si="21"/>
        <v>4.3491565528567505E-2</v>
      </c>
    </row>
    <row r="247" spans="1:16" s="145" customFormat="1" x14ac:dyDescent="0.35">
      <c r="A247" s="9">
        <f t="shared" si="22"/>
        <v>242</v>
      </c>
      <c r="B247" s="138" t="s">
        <v>553</v>
      </c>
      <c r="C247" s="139">
        <v>1202.04</v>
      </c>
      <c r="D247" s="139"/>
      <c r="E247" s="139"/>
      <c r="F247" s="139">
        <f>димвенканали!F247</f>
        <v>1202.04</v>
      </c>
      <c r="G247" s="139"/>
      <c r="H247" s="139"/>
      <c r="I247" s="139">
        <v>20</v>
      </c>
      <c r="J247" s="189">
        <f t="shared" si="23"/>
        <v>7.0758889085441356E-3</v>
      </c>
      <c r="K247" s="141">
        <f t="shared" si="24"/>
        <v>30.295064567486289</v>
      </c>
      <c r="L247" s="10">
        <f t="shared" si="25"/>
        <v>6.6649142048469834</v>
      </c>
      <c r="M247" s="202">
        <v>12.70754052149401</v>
      </c>
      <c r="N247" s="202">
        <v>0.66658181235991032</v>
      </c>
      <c r="O247" s="136">
        <f t="shared" si="20"/>
        <v>50.334101106187191</v>
      </c>
      <c r="P247" s="140">
        <f t="shared" si="21"/>
        <v>4.1873898627489262E-2</v>
      </c>
    </row>
    <row r="248" spans="1:16" s="145" customFormat="1" x14ac:dyDescent="0.35">
      <c r="A248" s="9">
        <f t="shared" si="22"/>
        <v>243</v>
      </c>
      <c r="B248" s="138" t="s">
        <v>554</v>
      </c>
      <c r="C248" s="139">
        <v>1991.48</v>
      </c>
      <c r="D248" s="139">
        <v>74</v>
      </c>
      <c r="E248" s="139"/>
      <c r="F248" s="139">
        <f>димвенканали!F248</f>
        <v>2065.48</v>
      </c>
      <c r="G248" s="139">
        <v>1</v>
      </c>
      <c r="H248" s="139"/>
      <c r="I248" s="139">
        <v>37</v>
      </c>
      <c r="J248" s="189">
        <f t="shared" si="23"/>
        <v>1.3444188926233858E-2</v>
      </c>
      <c r="K248" s="141">
        <f t="shared" si="24"/>
        <v>57.56062267822395</v>
      </c>
      <c r="L248" s="10">
        <f t="shared" si="25"/>
        <v>12.663336989209268</v>
      </c>
      <c r="M248" s="202">
        <v>24.144326990838618</v>
      </c>
      <c r="N248" s="202">
        <v>0.59992363112391922</v>
      </c>
      <c r="O248" s="136">
        <f t="shared" si="20"/>
        <v>94.968210289395756</v>
      </c>
      <c r="P248" s="140">
        <f t="shared" si="21"/>
        <v>4.5978760525105911E-2</v>
      </c>
    </row>
    <row r="249" spans="1:16" s="145" customFormat="1" x14ac:dyDescent="0.35">
      <c r="A249" s="9">
        <f t="shared" si="22"/>
        <v>244</v>
      </c>
      <c r="B249" s="138" t="s">
        <v>555</v>
      </c>
      <c r="C249" s="139">
        <v>179.2</v>
      </c>
      <c r="D249" s="139"/>
      <c r="E249" s="139"/>
      <c r="F249" s="139">
        <f>димвенканали!F249</f>
        <v>179.2</v>
      </c>
      <c r="G249" s="139"/>
      <c r="H249" s="139"/>
      <c r="I249" s="139">
        <v>5</v>
      </c>
      <c r="J249" s="189">
        <f t="shared" si="23"/>
        <v>1.7689722271360339E-3</v>
      </c>
      <c r="K249" s="141">
        <f t="shared" si="24"/>
        <v>7.5737661418715723</v>
      </c>
      <c r="L249" s="10">
        <f t="shared" si="25"/>
        <v>1.6662285512117458</v>
      </c>
      <c r="M249" s="202">
        <v>3.1768851303735026</v>
      </c>
      <c r="N249" s="202">
        <v>4.4660981428113979</v>
      </c>
      <c r="O249" s="136">
        <f t="shared" si="20"/>
        <v>16.882977966268218</v>
      </c>
      <c r="P249" s="140">
        <f t="shared" si="21"/>
        <v>9.4213046686764612E-2</v>
      </c>
    </row>
    <row r="250" spans="1:16" x14ac:dyDescent="0.35">
      <c r="A250" s="9">
        <f t="shared" si="22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>димвенканали!F250</f>
        <v>885.79</v>
      </c>
      <c r="G250" s="8"/>
      <c r="H250" s="8"/>
      <c r="I250" s="8">
        <v>19</v>
      </c>
      <c r="J250" s="189">
        <f t="shared" si="23"/>
        <v>6.722094463116929E-3</v>
      </c>
      <c r="K250" s="18">
        <f t="shared" si="24"/>
        <v>28.780311339111975</v>
      </c>
      <c r="L250" s="10">
        <f t="shared" si="25"/>
        <v>6.3316684946046342</v>
      </c>
      <c r="M250" s="202">
        <v>12.072163495419309</v>
      </c>
      <c r="N250" s="202">
        <v>1.611118737270876</v>
      </c>
      <c r="O250" s="10">
        <f t="shared" si="20"/>
        <v>48.795262066406799</v>
      </c>
      <c r="P250" s="11">
        <f t="shared" si="21"/>
        <v>5.5086715887972093E-2</v>
      </c>
    </row>
    <row r="251" spans="1:16" x14ac:dyDescent="0.35">
      <c r="A251" s="9">
        <f t="shared" si="22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>димвенканали!F251</f>
        <v>530.1</v>
      </c>
      <c r="G251" s="8"/>
      <c r="H251" s="8"/>
      <c r="I251" s="8">
        <v>14</v>
      </c>
      <c r="J251" s="189">
        <f t="shared" si="23"/>
        <v>4.9531222359808953E-3</v>
      </c>
      <c r="K251" s="18">
        <f t="shared" si="24"/>
        <v>21.206545197240402</v>
      </c>
      <c r="L251" s="10">
        <f t="shared" si="25"/>
        <v>4.6654399433928884</v>
      </c>
      <c r="M251" s="202">
        <v>8.8952783650458063</v>
      </c>
      <c r="N251" s="202">
        <v>1.1871401221995925</v>
      </c>
      <c r="O251" s="10">
        <f t="shared" si="20"/>
        <v>35.95440362787869</v>
      </c>
      <c r="P251" s="11">
        <f t="shared" si="21"/>
        <v>6.782570010918447E-2</v>
      </c>
    </row>
    <row r="252" spans="1:16" x14ac:dyDescent="0.35">
      <c r="A252" s="9">
        <f t="shared" si="22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>димвенканали!F252</f>
        <v>543.29999999999995</v>
      </c>
      <c r="G252" s="8"/>
      <c r="H252" s="8"/>
      <c r="I252" s="8">
        <v>14</v>
      </c>
      <c r="J252" s="189">
        <f t="shared" si="23"/>
        <v>4.9531222359808953E-3</v>
      </c>
      <c r="K252" s="18">
        <f t="shared" si="24"/>
        <v>21.206545197240402</v>
      </c>
      <c r="L252" s="10">
        <f t="shared" si="25"/>
        <v>4.6654399433928884</v>
      </c>
      <c r="M252" s="202">
        <v>8.8952783650458063</v>
      </c>
      <c r="N252" s="202">
        <v>1.1871401221995925</v>
      </c>
      <c r="O252" s="10">
        <f t="shared" si="20"/>
        <v>35.95440362787869</v>
      </c>
      <c r="P252" s="11">
        <f t="shared" si="21"/>
        <v>6.61778089966477E-2</v>
      </c>
    </row>
    <row r="253" spans="1:16" x14ac:dyDescent="0.35">
      <c r="A253" s="9">
        <f t="shared" si="22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>димвенканали!F253</f>
        <v>453.6</v>
      </c>
      <c r="G253" s="8"/>
      <c r="H253" s="8"/>
      <c r="I253" s="8">
        <v>12</v>
      </c>
      <c r="J253" s="189">
        <f t="shared" si="23"/>
        <v>4.2455333451264813E-3</v>
      </c>
      <c r="K253" s="18">
        <f t="shared" si="24"/>
        <v>18.177038740491774</v>
      </c>
      <c r="L253" s="10">
        <f t="shared" si="25"/>
        <v>3.9989485229081905</v>
      </c>
      <c r="M253" s="202">
        <v>7.6245243128964058</v>
      </c>
      <c r="N253" s="202">
        <v>1.0175486761710795</v>
      </c>
      <c r="O253" s="10">
        <f t="shared" si="20"/>
        <v>30.818060252467447</v>
      </c>
      <c r="P253" s="11">
        <f t="shared" si="21"/>
        <v>6.7941049939302126E-2</v>
      </c>
    </row>
    <row r="254" spans="1:16" x14ac:dyDescent="0.35">
      <c r="A254" s="9">
        <f t="shared" si="22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>димвенканали!F254</f>
        <v>442.1</v>
      </c>
      <c r="G254" s="8"/>
      <c r="H254" s="8"/>
      <c r="I254" s="8">
        <v>13</v>
      </c>
      <c r="J254" s="189">
        <f t="shared" si="23"/>
        <v>4.5993277905536879E-3</v>
      </c>
      <c r="K254" s="18">
        <f t="shared" si="24"/>
        <v>19.691791968866085</v>
      </c>
      <c r="L254" s="10">
        <f t="shared" si="25"/>
        <v>4.3321942331505383</v>
      </c>
      <c r="M254" s="202">
        <v>8.2599013389711065</v>
      </c>
      <c r="N254" s="202">
        <v>1.1023443991853361</v>
      </c>
      <c r="O254" s="10">
        <f t="shared" si="20"/>
        <v>33.386231940173062</v>
      </c>
      <c r="P254" s="11">
        <f t="shared" si="21"/>
        <v>7.5517376023915533E-2</v>
      </c>
    </row>
    <row r="255" spans="1:16" x14ac:dyDescent="0.35">
      <c r="A255" s="9">
        <f t="shared" si="22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>димвенканали!F255</f>
        <v>560.20000000000005</v>
      </c>
      <c r="G255" s="8"/>
      <c r="H255" s="8"/>
      <c r="I255" s="8">
        <v>16</v>
      </c>
      <c r="J255" s="189">
        <f t="shared" si="23"/>
        <v>5.6607111268353084E-3</v>
      </c>
      <c r="K255" s="18">
        <f t="shared" si="24"/>
        <v>24.23605165398903</v>
      </c>
      <c r="L255" s="10">
        <f t="shared" si="25"/>
        <v>5.3319313638775867</v>
      </c>
      <c r="M255" s="202">
        <v>10.166032417195208</v>
      </c>
      <c r="N255" s="202">
        <v>1.3567315682281058</v>
      </c>
      <c r="O255" s="10">
        <f t="shared" si="20"/>
        <v>41.090747003289927</v>
      </c>
      <c r="P255" s="11">
        <f t="shared" si="21"/>
        <v>7.3350137456783149E-2</v>
      </c>
    </row>
    <row r="256" spans="1:16" x14ac:dyDescent="0.35">
      <c r="A256" s="9">
        <f t="shared" si="22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>димвенканали!F256</f>
        <v>831.1</v>
      </c>
      <c r="G256" s="8"/>
      <c r="H256" s="8"/>
      <c r="I256" s="8">
        <v>16</v>
      </c>
      <c r="J256" s="189">
        <f t="shared" si="23"/>
        <v>5.6607111268353084E-3</v>
      </c>
      <c r="K256" s="18">
        <f t="shared" si="24"/>
        <v>24.23605165398903</v>
      </c>
      <c r="L256" s="10">
        <f t="shared" si="25"/>
        <v>5.3319313638775867</v>
      </c>
      <c r="M256" s="202">
        <v>10.166032417195208</v>
      </c>
      <c r="N256" s="202">
        <v>1.3567315682281058</v>
      </c>
      <c r="O256" s="10">
        <f t="shared" si="20"/>
        <v>41.090747003289927</v>
      </c>
      <c r="P256" s="11">
        <f t="shared" si="21"/>
        <v>4.9441399354217215E-2</v>
      </c>
    </row>
    <row r="257" spans="1:16" x14ac:dyDescent="0.35">
      <c r="A257" s="9">
        <f t="shared" si="22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>димвенканали!F257</f>
        <v>778.5</v>
      </c>
      <c r="G257" s="8"/>
      <c r="H257" s="8"/>
      <c r="I257" s="8">
        <v>15</v>
      </c>
      <c r="J257" s="189">
        <f t="shared" si="23"/>
        <v>5.3069166814081019E-3</v>
      </c>
      <c r="K257" s="18">
        <f t="shared" si="24"/>
        <v>22.721298425614716</v>
      </c>
      <c r="L257" s="10">
        <f t="shared" si="25"/>
        <v>4.9986856536352375</v>
      </c>
      <c r="M257" s="202">
        <v>9.5306553911205079</v>
      </c>
      <c r="N257" s="202">
        <v>1.2719358452138492</v>
      </c>
      <c r="O257" s="10">
        <f t="shared" si="20"/>
        <v>38.522575315584305</v>
      </c>
      <c r="P257" s="11">
        <f t="shared" si="21"/>
        <v>4.9483076834405018E-2</v>
      </c>
    </row>
    <row r="258" spans="1:16" x14ac:dyDescent="0.35">
      <c r="A258" s="9">
        <f t="shared" si="22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>димвенканали!F258</f>
        <v>791.9</v>
      </c>
      <c r="G258" s="8"/>
      <c r="H258" s="8"/>
      <c r="I258" s="8">
        <v>18</v>
      </c>
      <c r="J258" s="189">
        <f t="shared" si="23"/>
        <v>6.3683000176897216E-3</v>
      </c>
      <c r="K258" s="18">
        <f t="shared" si="24"/>
        <v>27.265558110737658</v>
      </c>
      <c r="L258" s="10">
        <f t="shared" si="25"/>
        <v>5.998422784362285</v>
      </c>
      <c r="M258" s="202">
        <v>11.436786469344609</v>
      </c>
      <c r="N258" s="202">
        <v>1.5263230142566191</v>
      </c>
      <c r="O258" s="10">
        <f t="shared" si="20"/>
        <v>46.22709037870117</v>
      </c>
      <c r="P258" s="11">
        <f t="shared" si="21"/>
        <v>5.8374908926254791E-2</v>
      </c>
    </row>
    <row r="259" spans="1:16" x14ac:dyDescent="0.35">
      <c r="A259" s="9">
        <f t="shared" si="22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>димвенканали!F259</f>
        <v>397</v>
      </c>
      <c r="G259" s="8"/>
      <c r="H259" s="8"/>
      <c r="I259" s="8">
        <v>8</v>
      </c>
      <c r="J259" s="189">
        <f t="shared" si="23"/>
        <v>2.8303555634176542E-3</v>
      </c>
      <c r="K259" s="18">
        <f t="shared" si="24"/>
        <v>12.118025826994515</v>
      </c>
      <c r="L259" s="10">
        <f t="shared" si="25"/>
        <v>2.6659656819387934</v>
      </c>
      <c r="M259" s="202">
        <v>5.0830162085976038</v>
      </c>
      <c r="N259" s="202">
        <v>0.67836578411405291</v>
      </c>
      <c r="O259" s="10">
        <f t="shared" ref="O259:O322" si="26">K259+L259+M259+N259</f>
        <v>20.545373501644963</v>
      </c>
      <c r="P259" s="11">
        <f t="shared" ref="P259:P322" si="27">O259/F259</f>
        <v>5.175157053311074E-2</v>
      </c>
    </row>
    <row r="260" spans="1:16" x14ac:dyDescent="0.35">
      <c r="A260" s="9">
        <f t="shared" si="22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>димвенканали!F260</f>
        <v>442.3</v>
      </c>
      <c r="G260" s="8"/>
      <c r="H260" s="8"/>
      <c r="I260" s="8">
        <v>8</v>
      </c>
      <c r="J260" s="189">
        <f t="shared" si="23"/>
        <v>2.8303555634176542E-3</v>
      </c>
      <c r="K260" s="18">
        <f t="shared" si="24"/>
        <v>12.118025826994515</v>
      </c>
      <c r="L260" s="10">
        <f t="shared" si="25"/>
        <v>2.6659656819387934</v>
      </c>
      <c r="M260" s="202">
        <v>5.0830162085976038</v>
      </c>
      <c r="N260" s="202">
        <v>0.67836578411405291</v>
      </c>
      <c r="O260" s="10">
        <f t="shared" si="26"/>
        <v>20.545373501644963</v>
      </c>
      <c r="P260" s="11">
        <f t="shared" si="27"/>
        <v>4.6451217503153883E-2</v>
      </c>
    </row>
    <row r="261" spans="1:16" x14ac:dyDescent="0.35">
      <c r="A261" s="9">
        <f t="shared" si="22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>димвенканали!F261</f>
        <v>484.7</v>
      </c>
      <c r="G261" s="8"/>
      <c r="H261" s="8"/>
      <c r="I261" s="8">
        <v>9</v>
      </c>
      <c r="J261" s="189">
        <f t="shared" si="23"/>
        <v>3.1841500088448608E-3</v>
      </c>
      <c r="K261" s="18">
        <f t="shared" si="24"/>
        <v>13.632779055368829</v>
      </c>
      <c r="L261" s="10">
        <f t="shared" si="25"/>
        <v>2.9992113921811425</v>
      </c>
      <c r="M261" s="202">
        <v>5.7183932346723045</v>
      </c>
      <c r="N261" s="202">
        <v>0.76316150712830955</v>
      </c>
      <c r="O261" s="10">
        <f t="shared" si="26"/>
        <v>23.113545189350585</v>
      </c>
      <c r="P261" s="11">
        <f t="shared" si="27"/>
        <v>4.7686290879617468E-2</v>
      </c>
    </row>
    <row r="262" spans="1:16" x14ac:dyDescent="0.35">
      <c r="A262" s="9">
        <f t="shared" si="22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>димвенканали!F262</f>
        <v>554.70000000000005</v>
      </c>
      <c r="G262" s="8"/>
      <c r="H262" s="8"/>
      <c r="I262" s="8">
        <v>11</v>
      </c>
      <c r="J262" s="189">
        <f t="shared" si="23"/>
        <v>3.8917388996992748E-3</v>
      </c>
      <c r="K262" s="18">
        <f t="shared" si="24"/>
        <v>16.66228551211746</v>
      </c>
      <c r="L262" s="10">
        <f t="shared" si="25"/>
        <v>3.6657028126658413</v>
      </c>
      <c r="M262" s="202">
        <v>6.9891472868217059</v>
      </c>
      <c r="N262" s="202">
        <v>0.93275295315682283</v>
      </c>
      <c r="O262" s="10">
        <f t="shared" si="26"/>
        <v>28.249888564761829</v>
      </c>
      <c r="P262" s="11">
        <f t="shared" si="27"/>
        <v>5.0928228889060442E-2</v>
      </c>
    </row>
    <row r="263" spans="1:16" x14ac:dyDescent="0.35">
      <c r="A263" s="9">
        <f t="shared" ref="A263:A326" si="28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>димвенканали!F263</f>
        <v>380.3</v>
      </c>
      <c r="G263" s="8"/>
      <c r="H263" s="8"/>
      <c r="I263" s="8">
        <v>9</v>
      </c>
      <c r="J263" s="189">
        <f t="shared" ref="J263:J326" si="29">2/5653*(I263+H263+G263)</f>
        <v>3.1841500088448608E-3</v>
      </c>
      <c r="K263" s="18">
        <f t="shared" si="24"/>
        <v>13.632779055368829</v>
      </c>
      <c r="L263" s="10">
        <f t="shared" si="25"/>
        <v>2.9992113921811425</v>
      </c>
      <c r="M263" s="202">
        <v>5.7183932346723045</v>
      </c>
      <c r="N263" s="202">
        <v>0.76316150712830955</v>
      </c>
      <c r="O263" s="10">
        <f t="shared" si="26"/>
        <v>23.113545189350585</v>
      </c>
      <c r="P263" s="11">
        <f t="shared" si="27"/>
        <v>6.0777136969104875E-2</v>
      </c>
    </row>
    <row r="264" spans="1:16" x14ac:dyDescent="0.35">
      <c r="A264" s="9">
        <f t="shared" si="28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>димвенканали!F264</f>
        <v>372</v>
      </c>
      <c r="G264" s="8"/>
      <c r="H264" s="8"/>
      <c r="I264" s="8">
        <v>6</v>
      </c>
      <c r="J264" s="189">
        <f t="shared" si="29"/>
        <v>2.1227666725632407E-3</v>
      </c>
      <c r="K264" s="18">
        <f t="shared" si="24"/>
        <v>9.0885193702458871</v>
      </c>
      <c r="L264" s="10">
        <f t="shared" si="25"/>
        <v>1.9994742614540952</v>
      </c>
      <c r="M264" s="202">
        <v>3.8122621564482029</v>
      </c>
      <c r="N264" s="202">
        <v>0.50877433808553973</v>
      </c>
      <c r="O264" s="10">
        <f t="shared" si="26"/>
        <v>15.409030126233723</v>
      </c>
      <c r="P264" s="11">
        <f t="shared" si="27"/>
        <v>4.1422123995251942E-2</v>
      </c>
    </row>
    <row r="265" spans="1:16" x14ac:dyDescent="0.35">
      <c r="A265" s="9">
        <f t="shared" si="28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>димвенканали!F265</f>
        <v>367.70000000000005</v>
      </c>
      <c r="G265" s="8"/>
      <c r="H265" s="8"/>
      <c r="I265" s="8">
        <v>6</v>
      </c>
      <c r="J265" s="189">
        <f t="shared" si="29"/>
        <v>2.1227666725632407E-3</v>
      </c>
      <c r="K265" s="18">
        <f t="shared" si="24"/>
        <v>9.0885193702458871</v>
      </c>
      <c r="L265" s="10">
        <f t="shared" si="25"/>
        <v>1.9994742614540952</v>
      </c>
      <c r="M265" s="202">
        <v>3.8122621564482029</v>
      </c>
      <c r="N265" s="202">
        <v>0.50877433808553973</v>
      </c>
      <c r="O265" s="10">
        <f t="shared" si="26"/>
        <v>15.409030126233723</v>
      </c>
      <c r="P265" s="11">
        <f t="shared" si="27"/>
        <v>4.1906527403409631E-2</v>
      </c>
    </row>
    <row r="266" spans="1:16" x14ac:dyDescent="0.35">
      <c r="A266" s="9">
        <f t="shared" si="28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>димвенканали!F266</f>
        <v>246.5</v>
      </c>
      <c r="G266" s="8"/>
      <c r="H266" s="8"/>
      <c r="I266" s="8">
        <v>6</v>
      </c>
      <c r="J266" s="189">
        <f t="shared" si="29"/>
        <v>2.1227666725632407E-3</v>
      </c>
      <c r="K266" s="18">
        <f t="shared" si="24"/>
        <v>9.0885193702458871</v>
      </c>
      <c r="L266" s="10">
        <f t="shared" si="25"/>
        <v>1.9994742614540952</v>
      </c>
      <c r="M266" s="202">
        <v>3.8122621564482029</v>
      </c>
      <c r="N266" s="202">
        <v>0.50877433808553973</v>
      </c>
      <c r="O266" s="10">
        <f t="shared" si="26"/>
        <v>15.409030126233723</v>
      </c>
      <c r="P266" s="11">
        <f t="shared" si="27"/>
        <v>6.2511278402570883E-2</v>
      </c>
    </row>
    <row r="267" spans="1:16" x14ac:dyDescent="0.35">
      <c r="A267" s="9">
        <f t="shared" si="28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>димвенканали!F267</f>
        <v>255.7</v>
      </c>
      <c r="G267" s="8"/>
      <c r="H267" s="8"/>
      <c r="I267" s="8">
        <v>5</v>
      </c>
      <c r="J267" s="189">
        <f t="shared" si="29"/>
        <v>1.7689722271360339E-3</v>
      </c>
      <c r="K267" s="18">
        <f t="shared" si="24"/>
        <v>7.5737661418715723</v>
      </c>
      <c r="L267" s="10">
        <f t="shared" si="25"/>
        <v>1.6662285512117458</v>
      </c>
      <c r="M267" s="202">
        <v>3.1768851303735026</v>
      </c>
      <c r="N267" s="202">
        <v>0.42397861507128315</v>
      </c>
      <c r="O267" s="10">
        <f t="shared" si="26"/>
        <v>12.840858438528103</v>
      </c>
      <c r="P267" s="11">
        <f t="shared" si="27"/>
        <v>5.0218453025139241E-2</v>
      </c>
    </row>
    <row r="268" spans="1:16" x14ac:dyDescent="0.35">
      <c r="A268" s="9">
        <f t="shared" si="28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>димвенканали!F268</f>
        <v>460.8</v>
      </c>
      <c r="G268" s="8"/>
      <c r="H268" s="8"/>
      <c r="I268" s="8">
        <v>10</v>
      </c>
      <c r="J268" s="189">
        <f t="shared" si="29"/>
        <v>3.5379444542720678E-3</v>
      </c>
      <c r="K268" s="18">
        <f t="shared" si="24"/>
        <v>15.147532283743145</v>
      </c>
      <c r="L268" s="10">
        <f t="shared" si="25"/>
        <v>3.3324571024234917</v>
      </c>
      <c r="M268" s="202">
        <v>6.3537702607470052</v>
      </c>
      <c r="N268" s="202">
        <v>0.8479572301425663</v>
      </c>
      <c r="O268" s="10">
        <f t="shared" si="26"/>
        <v>25.681716877056207</v>
      </c>
      <c r="P268" s="11">
        <f t="shared" si="27"/>
        <v>5.5732892528333779E-2</v>
      </c>
    </row>
    <row r="269" spans="1:16" x14ac:dyDescent="0.35">
      <c r="A269" s="9">
        <f t="shared" si="28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>димвенканали!F269</f>
        <v>473.6</v>
      </c>
      <c r="G269" s="8"/>
      <c r="H269" s="8"/>
      <c r="I269" s="8">
        <v>9</v>
      </c>
      <c r="J269" s="189">
        <f t="shared" si="29"/>
        <v>3.1841500088448608E-3</v>
      </c>
      <c r="K269" s="18">
        <f t="shared" si="24"/>
        <v>13.632779055368829</v>
      </c>
      <c r="L269" s="10">
        <f t="shared" si="25"/>
        <v>2.9992113921811425</v>
      </c>
      <c r="M269" s="202">
        <v>5.7183932346723045</v>
      </c>
      <c r="N269" s="202">
        <v>0.76316150712830955</v>
      </c>
      <c r="O269" s="10">
        <f t="shared" si="26"/>
        <v>23.113545189350585</v>
      </c>
      <c r="P269" s="11">
        <f t="shared" si="27"/>
        <v>4.8803938322108498E-2</v>
      </c>
    </row>
    <row r="270" spans="1:16" x14ac:dyDescent="0.35">
      <c r="A270" s="9">
        <f t="shared" si="28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>димвенканали!F270</f>
        <v>500.2</v>
      </c>
      <c r="G270" s="8"/>
      <c r="H270" s="8"/>
      <c r="I270" s="8">
        <v>10</v>
      </c>
      <c r="J270" s="189">
        <f t="shared" si="29"/>
        <v>3.5379444542720678E-3</v>
      </c>
      <c r="K270" s="18">
        <f t="shared" si="24"/>
        <v>15.147532283743145</v>
      </c>
      <c r="L270" s="10">
        <f t="shared" si="25"/>
        <v>3.3324571024234917</v>
      </c>
      <c r="M270" s="202">
        <v>6.3537702607470052</v>
      </c>
      <c r="N270" s="202">
        <v>0.8479572301425663</v>
      </c>
      <c r="O270" s="10">
        <f t="shared" si="26"/>
        <v>25.681716877056207</v>
      </c>
      <c r="P270" s="11">
        <f t="shared" si="27"/>
        <v>5.1342896595474224E-2</v>
      </c>
    </row>
    <row r="271" spans="1:16" x14ac:dyDescent="0.35">
      <c r="A271" s="9">
        <f t="shared" si="28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>димвенканали!F271</f>
        <v>640.4</v>
      </c>
      <c r="G271" s="8"/>
      <c r="H271" s="8"/>
      <c r="I271" s="8">
        <v>15</v>
      </c>
      <c r="J271" s="189">
        <f t="shared" si="29"/>
        <v>5.3069166814081019E-3</v>
      </c>
      <c r="K271" s="18">
        <f t="shared" si="24"/>
        <v>22.721298425614716</v>
      </c>
      <c r="L271" s="10">
        <f t="shared" si="25"/>
        <v>4.9986856536352375</v>
      </c>
      <c r="M271" s="202">
        <v>9.5306553911205079</v>
      </c>
      <c r="N271" s="202">
        <v>1.2719358452138492</v>
      </c>
      <c r="O271" s="10">
        <f t="shared" si="26"/>
        <v>38.522575315584305</v>
      </c>
      <c r="P271" s="11">
        <f t="shared" si="27"/>
        <v>6.0153927725771869E-2</v>
      </c>
    </row>
    <row r="272" spans="1:16" x14ac:dyDescent="0.35">
      <c r="A272" s="9">
        <f t="shared" si="28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>димвенканали!F272</f>
        <v>525.6</v>
      </c>
      <c r="G272" s="8"/>
      <c r="H272" s="8"/>
      <c r="I272" s="8">
        <v>12</v>
      </c>
      <c r="J272" s="189">
        <f t="shared" si="29"/>
        <v>4.2455333451264813E-3</v>
      </c>
      <c r="K272" s="18">
        <f t="shared" si="24"/>
        <v>18.177038740491774</v>
      </c>
      <c r="L272" s="10">
        <f t="shared" si="25"/>
        <v>3.9989485229081905</v>
      </c>
      <c r="M272" s="202">
        <v>7.6245243128964058</v>
      </c>
      <c r="N272" s="202">
        <v>1.0175486761710795</v>
      </c>
      <c r="O272" s="10">
        <f t="shared" si="26"/>
        <v>30.818060252467447</v>
      </c>
      <c r="P272" s="11">
        <f t="shared" si="27"/>
        <v>5.8634056796931976E-2</v>
      </c>
    </row>
    <row r="273" spans="1:16" x14ac:dyDescent="0.35">
      <c r="A273" s="9">
        <f t="shared" si="28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>димвенканали!F273</f>
        <v>631.6</v>
      </c>
      <c r="G273" s="8"/>
      <c r="H273" s="8"/>
      <c r="I273" s="8">
        <v>13</v>
      </c>
      <c r="J273" s="189">
        <f t="shared" si="29"/>
        <v>4.5993277905536879E-3</v>
      </c>
      <c r="K273" s="18">
        <f t="shared" si="24"/>
        <v>19.691791968866085</v>
      </c>
      <c r="L273" s="10">
        <f t="shared" si="25"/>
        <v>4.3321942331505383</v>
      </c>
      <c r="M273" s="202">
        <v>8.2599013389711065</v>
      </c>
      <c r="N273" s="202">
        <v>1.1023443991853361</v>
      </c>
      <c r="O273" s="10">
        <f t="shared" si="26"/>
        <v>33.386231940173062</v>
      </c>
      <c r="P273" s="11">
        <f t="shared" si="27"/>
        <v>5.285977191287692E-2</v>
      </c>
    </row>
    <row r="274" spans="1:16" x14ac:dyDescent="0.35">
      <c r="A274" s="9">
        <f t="shared" si="28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>димвенканали!F274</f>
        <v>508.9</v>
      </c>
      <c r="G274" s="8"/>
      <c r="H274" s="8"/>
      <c r="I274" s="8">
        <v>16</v>
      </c>
      <c r="J274" s="189">
        <f t="shared" si="29"/>
        <v>5.6607111268353084E-3</v>
      </c>
      <c r="K274" s="18">
        <f t="shared" si="24"/>
        <v>24.23605165398903</v>
      </c>
      <c r="L274" s="10">
        <f t="shared" si="25"/>
        <v>5.3319313638775867</v>
      </c>
      <c r="M274" s="202">
        <v>10.166032417195208</v>
      </c>
      <c r="N274" s="202">
        <v>1.3567315682281058</v>
      </c>
      <c r="O274" s="10">
        <f t="shared" si="26"/>
        <v>41.090747003289927</v>
      </c>
      <c r="P274" s="11">
        <f t="shared" si="27"/>
        <v>8.0744246420298538E-2</v>
      </c>
    </row>
    <row r="275" spans="1:16" x14ac:dyDescent="0.35">
      <c r="A275" s="9">
        <f t="shared" si="28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>димвенканали!F275</f>
        <v>574.5</v>
      </c>
      <c r="G275" s="8"/>
      <c r="H275" s="8"/>
      <c r="I275" s="8">
        <v>18</v>
      </c>
      <c r="J275" s="189">
        <f t="shared" si="29"/>
        <v>6.3683000176897216E-3</v>
      </c>
      <c r="K275" s="18">
        <f t="shared" si="24"/>
        <v>27.265558110737658</v>
      </c>
      <c r="L275" s="10">
        <f t="shared" si="25"/>
        <v>5.998422784362285</v>
      </c>
      <c r="M275" s="202">
        <v>11.436786469344609</v>
      </c>
      <c r="N275" s="202">
        <v>1.5263230142566191</v>
      </c>
      <c r="O275" s="10">
        <f t="shared" si="26"/>
        <v>46.22709037870117</v>
      </c>
      <c r="P275" s="11">
        <f t="shared" si="27"/>
        <v>8.0464909275371921E-2</v>
      </c>
    </row>
    <row r="276" spans="1:16" x14ac:dyDescent="0.35">
      <c r="A276" s="9">
        <f t="shared" si="28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>димвенканали!F276</f>
        <v>944.72</v>
      </c>
      <c r="G276" s="8"/>
      <c r="H276" s="8"/>
      <c r="I276" s="8">
        <v>26</v>
      </c>
      <c r="J276" s="189">
        <f t="shared" si="29"/>
        <v>9.1986555811073758E-3</v>
      </c>
      <c r="K276" s="18">
        <f t="shared" si="24"/>
        <v>39.383583937732169</v>
      </c>
      <c r="L276" s="10">
        <f t="shared" si="25"/>
        <v>8.6643884663010766</v>
      </c>
      <c r="M276" s="202">
        <v>16.519802677942213</v>
      </c>
      <c r="N276" s="202">
        <v>2.2046887983706722</v>
      </c>
      <c r="O276" s="10">
        <f t="shared" si="26"/>
        <v>66.772463880346123</v>
      </c>
      <c r="P276" s="11">
        <f t="shared" si="27"/>
        <v>7.067963405066699E-2</v>
      </c>
    </row>
    <row r="277" spans="1:16" x14ac:dyDescent="0.35">
      <c r="A277" s="9">
        <f t="shared" si="28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>димвенканали!F277</f>
        <v>476.5</v>
      </c>
      <c r="G277" s="8"/>
      <c r="H277" s="8"/>
      <c r="I277" s="8">
        <v>13</v>
      </c>
      <c r="J277" s="189">
        <f t="shared" si="29"/>
        <v>4.5993277905536879E-3</v>
      </c>
      <c r="K277" s="18">
        <f t="shared" si="24"/>
        <v>19.691791968866085</v>
      </c>
      <c r="L277" s="10">
        <f t="shared" si="25"/>
        <v>4.3321942331505383</v>
      </c>
      <c r="M277" s="202">
        <v>8.2599013389711065</v>
      </c>
      <c r="N277" s="202">
        <v>1.1023443991853361</v>
      </c>
      <c r="O277" s="10">
        <f t="shared" si="26"/>
        <v>33.386231940173062</v>
      </c>
      <c r="P277" s="11">
        <f t="shared" si="27"/>
        <v>7.0065544470457639E-2</v>
      </c>
    </row>
    <row r="278" spans="1:16" x14ac:dyDescent="0.35">
      <c r="A278" s="9">
        <f t="shared" si="28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>димвенканали!F278</f>
        <v>561.4</v>
      </c>
      <c r="G278" s="8"/>
      <c r="H278" s="8"/>
      <c r="I278" s="8">
        <v>16</v>
      </c>
      <c r="J278" s="189">
        <f t="shared" si="29"/>
        <v>5.6607111268353084E-3</v>
      </c>
      <c r="K278" s="18">
        <f t="shared" si="24"/>
        <v>24.23605165398903</v>
      </c>
      <c r="L278" s="10">
        <f t="shared" si="25"/>
        <v>5.3319313638775867</v>
      </c>
      <c r="M278" s="202">
        <v>10.166032417195208</v>
      </c>
      <c r="N278" s="202">
        <v>1.3567315682281058</v>
      </c>
      <c r="O278" s="10">
        <f t="shared" si="26"/>
        <v>41.090747003289927</v>
      </c>
      <c r="P278" s="11">
        <f t="shared" si="27"/>
        <v>7.3193350558051179E-2</v>
      </c>
    </row>
    <row r="279" spans="1:16" x14ac:dyDescent="0.35">
      <c r="A279" s="9">
        <f t="shared" si="28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>димвенканали!F279</f>
        <v>756.1</v>
      </c>
      <c r="G279" s="8"/>
      <c r="H279" s="8"/>
      <c r="I279" s="8">
        <v>19</v>
      </c>
      <c r="J279" s="189">
        <f t="shared" si="29"/>
        <v>6.722094463116929E-3</v>
      </c>
      <c r="K279" s="18">
        <f t="shared" si="24"/>
        <v>28.780311339111975</v>
      </c>
      <c r="L279" s="10">
        <f t="shared" si="25"/>
        <v>6.3316684946046342</v>
      </c>
      <c r="M279" s="202">
        <v>12.072163495419309</v>
      </c>
      <c r="N279" s="202">
        <v>1.611118737270876</v>
      </c>
      <c r="O279" s="10">
        <f t="shared" si="26"/>
        <v>48.795262066406799</v>
      </c>
      <c r="P279" s="11">
        <f t="shared" si="27"/>
        <v>6.4535461005696071E-2</v>
      </c>
    </row>
    <row r="280" spans="1:16" x14ac:dyDescent="0.35">
      <c r="A280" s="9">
        <f t="shared" si="28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>димвенканали!F280</f>
        <v>642.6</v>
      </c>
      <c r="G280" s="8"/>
      <c r="H280" s="8"/>
      <c r="I280" s="8">
        <v>11</v>
      </c>
      <c r="J280" s="189">
        <f t="shared" si="29"/>
        <v>3.8917388996992748E-3</v>
      </c>
      <c r="K280" s="18">
        <f t="shared" si="24"/>
        <v>16.66228551211746</v>
      </c>
      <c r="L280" s="10">
        <f t="shared" si="25"/>
        <v>3.6657028126658413</v>
      </c>
      <c r="M280" s="202">
        <v>6.9891472868217059</v>
      </c>
      <c r="N280" s="202">
        <v>0.93275295315682283</v>
      </c>
      <c r="O280" s="10">
        <f t="shared" si="26"/>
        <v>28.249888564761829</v>
      </c>
      <c r="P280" s="11">
        <f t="shared" si="27"/>
        <v>4.3961855843077852E-2</v>
      </c>
    </row>
    <row r="281" spans="1:16" x14ac:dyDescent="0.35">
      <c r="A281" s="9">
        <f t="shared" si="28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>димвенканали!F281</f>
        <v>631.4</v>
      </c>
      <c r="G281" s="8"/>
      <c r="H281" s="8"/>
      <c r="I281" s="8">
        <v>14</v>
      </c>
      <c r="J281" s="189">
        <f t="shared" si="29"/>
        <v>4.9531222359808953E-3</v>
      </c>
      <c r="K281" s="18">
        <f t="shared" si="24"/>
        <v>21.206545197240402</v>
      </c>
      <c r="L281" s="10">
        <f t="shared" si="25"/>
        <v>4.6654399433928884</v>
      </c>
      <c r="M281" s="202">
        <v>8.8952783650458063</v>
      </c>
      <c r="N281" s="202">
        <v>1.1871401221995925</v>
      </c>
      <c r="O281" s="10">
        <f t="shared" si="26"/>
        <v>35.95440362787869</v>
      </c>
      <c r="P281" s="11">
        <f t="shared" si="27"/>
        <v>5.6943939860435049E-2</v>
      </c>
    </row>
    <row r="282" spans="1:16" x14ac:dyDescent="0.35">
      <c r="A282" s="9">
        <f t="shared" si="28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>димвенканали!F282</f>
        <v>461.4</v>
      </c>
      <c r="G282" s="8"/>
      <c r="H282" s="8"/>
      <c r="I282" s="8">
        <v>15</v>
      </c>
      <c r="J282" s="189">
        <f t="shared" si="29"/>
        <v>5.3069166814081019E-3</v>
      </c>
      <c r="K282" s="18">
        <f t="shared" si="24"/>
        <v>22.721298425614716</v>
      </c>
      <c r="L282" s="10">
        <f t="shared" si="25"/>
        <v>4.9986856536352375</v>
      </c>
      <c r="M282" s="202">
        <v>9.5306553911205079</v>
      </c>
      <c r="N282" s="202">
        <v>1.2719358452138492</v>
      </c>
      <c r="O282" s="10">
        <f t="shared" si="26"/>
        <v>38.522575315584305</v>
      </c>
      <c r="P282" s="11">
        <f t="shared" si="27"/>
        <v>8.3490627038544235E-2</v>
      </c>
    </row>
    <row r="283" spans="1:16" x14ac:dyDescent="0.35">
      <c r="A283" s="9">
        <f t="shared" si="28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>димвенканали!F283</f>
        <v>515.79999999999995</v>
      </c>
      <c r="G283" s="8"/>
      <c r="H283" s="8"/>
      <c r="I283" s="8">
        <v>10</v>
      </c>
      <c r="J283" s="189">
        <f t="shared" si="29"/>
        <v>3.5379444542720678E-3</v>
      </c>
      <c r="K283" s="18">
        <f t="shared" si="24"/>
        <v>15.147532283743145</v>
      </c>
      <c r="L283" s="10">
        <f t="shared" si="25"/>
        <v>3.3324571024234917</v>
      </c>
      <c r="M283" s="202">
        <v>6.3537702607470052</v>
      </c>
      <c r="N283" s="202">
        <v>0.8479572301425663</v>
      </c>
      <c r="O283" s="10">
        <f t="shared" si="26"/>
        <v>25.681716877056207</v>
      </c>
      <c r="P283" s="11">
        <f t="shared" si="27"/>
        <v>4.9790067617402498E-2</v>
      </c>
    </row>
    <row r="284" spans="1:16" x14ac:dyDescent="0.35">
      <c r="A284" s="9">
        <f t="shared" si="28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>димвенканали!F284</f>
        <v>604.9</v>
      </c>
      <c r="G284" s="8"/>
      <c r="H284" s="8"/>
      <c r="I284" s="8">
        <v>16</v>
      </c>
      <c r="J284" s="189">
        <f t="shared" si="29"/>
        <v>5.6607111268353084E-3</v>
      </c>
      <c r="K284" s="18">
        <f t="shared" si="24"/>
        <v>24.23605165398903</v>
      </c>
      <c r="L284" s="10">
        <f t="shared" si="25"/>
        <v>5.3319313638775867</v>
      </c>
      <c r="M284" s="202">
        <v>10.166032417195208</v>
      </c>
      <c r="N284" s="202">
        <v>1.3567315682281058</v>
      </c>
      <c r="O284" s="10">
        <f t="shared" si="26"/>
        <v>41.090747003289927</v>
      </c>
      <c r="P284" s="11">
        <f t="shared" si="27"/>
        <v>6.7929818157199423E-2</v>
      </c>
    </row>
    <row r="285" spans="1:16" x14ac:dyDescent="0.35">
      <c r="A285" s="9">
        <f t="shared" si="28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>димвенканали!F285</f>
        <v>571.70000000000005</v>
      </c>
      <c r="G285" s="8"/>
      <c r="H285" s="8"/>
      <c r="I285" s="8">
        <v>18</v>
      </c>
      <c r="J285" s="189">
        <f t="shared" si="29"/>
        <v>6.3683000176897216E-3</v>
      </c>
      <c r="K285" s="18">
        <f t="shared" si="24"/>
        <v>27.265558110737658</v>
      </c>
      <c r="L285" s="10">
        <f t="shared" si="25"/>
        <v>5.998422784362285</v>
      </c>
      <c r="M285" s="202">
        <v>11.436786469344609</v>
      </c>
      <c r="N285" s="202">
        <v>1.5263230142566191</v>
      </c>
      <c r="O285" s="10">
        <f t="shared" si="26"/>
        <v>46.22709037870117</v>
      </c>
      <c r="P285" s="11">
        <f t="shared" si="27"/>
        <v>8.0859000137661646E-2</v>
      </c>
    </row>
    <row r="286" spans="1:16" x14ac:dyDescent="0.35">
      <c r="A286" s="9">
        <f t="shared" si="28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>димвенканали!F286</f>
        <v>522.5</v>
      </c>
      <c r="G286" s="8"/>
      <c r="H286" s="8"/>
      <c r="I286" s="8">
        <v>18</v>
      </c>
      <c r="J286" s="189">
        <f t="shared" si="29"/>
        <v>6.3683000176897216E-3</v>
      </c>
      <c r="K286" s="18">
        <f t="shared" si="24"/>
        <v>27.265558110737658</v>
      </c>
      <c r="L286" s="10">
        <f t="shared" si="25"/>
        <v>5.998422784362285</v>
      </c>
      <c r="M286" s="202">
        <v>11.436786469344609</v>
      </c>
      <c r="N286" s="202">
        <v>1.5263230142566191</v>
      </c>
      <c r="O286" s="10">
        <f t="shared" si="26"/>
        <v>46.22709037870117</v>
      </c>
      <c r="P286" s="11">
        <f t="shared" si="27"/>
        <v>8.8472900246318029E-2</v>
      </c>
    </row>
    <row r="287" spans="1:16" x14ac:dyDescent="0.35">
      <c r="A287" s="9">
        <f t="shared" si="28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>димвенканали!F287</f>
        <v>324.7</v>
      </c>
      <c r="G287" s="8"/>
      <c r="H287" s="8"/>
      <c r="I287" s="8">
        <v>6</v>
      </c>
      <c r="J287" s="189">
        <f t="shared" si="29"/>
        <v>2.1227666725632407E-3</v>
      </c>
      <c r="K287" s="18">
        <f t="shared" si="24"/>
        <v>9.0885193702458871</v>
      </c>
      <c r="L287" s="10">
        <f t="shared" si="25"/>
        <v>1.9994742614540952</v>
      </c>
      <c r="M287" s="202">
        <v>3.8122621564482029</v>
      </c>
      <c r="N287" s="202">
        <v>0.50877433808553973</v>
      </c>
      <c r="O287" s="10">
        <f t="shared" si="26"/>
        <v>15.409030126233723</v>
      </c>
      <c r="P287" s="11">
        <f t="shared" si="27"/>
        <v>4.7456206117134969E-2</v>
      </c>
    </row>
    <row r="288" spans="1:16" x14ac:dyDescent="0.35">
      <c r="A288" s="9">
        <f t="shared" si="28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>димвенканали!F288</f>
        <v>519.5</v>
      </c>
      <c r="G288" s="8"/>
      <c r="H288" s="8"/>
      <c r="I288" s="8">
        <v>10</v>
      </c>
      <c r="J288" s="189">
        <f t="shared" si="29"/>
        <v>3.5379444542720678E-3</v>
      </c>
      <c r="K288" s="18">
        <f t="shared" si="24"/>
        <v>15.147532283743145</v>
      </c>
      <c r="L288" s="10">
        <f t="shared" si="25"/>
        <v>3.3324571024234917</v>
      </c>
      <c r="M288" s="202">
        <v>6.3537702607470052</v>
      </c>
      <c r="N288" s="202">
        <v>0.8479572301425663</v>
      </c>
      <c r="O288" s="10">
        <f t="shared" si="26"/>
        <v>25.681716877056207</v>
      </c>
      <c r="P288" s="11">
        <f t="shared" si="27"/>
        <v>4.9435451158914741E-2</v>
      </c>
    </row>
    <row r="289" spans="1:16" x14ac:dyDescent="0.35">
      <c r="A289" s="9">
        <f t="shared" si="28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>димвенканали!F289</f>
        <v>221.7</v>
      </c>
      <c r="G289" s="8"/>
      <c r="H289" s="8"/>
      <c r="I289" s="8">
        <v>4</v>
      </c>
      <c r="J289" s="189">
        <f t="shared" si="29"/>
        <v>1.4151777817088271E-3</v>
      </c>
      <c r="K289" s="18">
        <f t="shared" si="24"/>
        <v>6.0590129134972575</v>
      </c>
      <c r="L289" s="10">
        <f t="shared" si="25"/>
        <v>1.3329828409693967</v>
      </c>
      <c r="M289" s="202">
        <v>2.5415081042988019</v>
      </c>
      <c r="N289" s="202">
        <v>0.33918289205702645</v>
      </c>
      <c r="O289" s="10">
        <f t="shared" si="26"/>
        <v>10.272686750822482</v>
      </c>
      <c r="P289" s="11">
        <f t="shared" si="27"/>
        <v>4.6335979931540289E-2</v>
      </c>
    </row>
    <row r="290" spans="1:16" x14ac:dyDescent="0.35">
      <c r="A290" s="9">
        <f t="shared" si="28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>димвенканали!F290</f>
        <v>312.5</v>
      </c>
      <c r="G290" s="8"/>
      <c r="H290" s="8"/>
      <c r="I290" s="8">
        <v>11</v>
      </c>
      <c r="J290" s="189">
        <f t="shared" si="29"/>
        <v>3.8917388996992748E-3</v>
      </c>
      <c r="K290" s="18">
        <f t="shared" si="24"/>
        <v>16.66228551211746</v>
      </c>
      <c r="L290" s="10">
        <f t="shared" si="25"/>
        <v>3.6657028126658413</v>
      </c>
      <c r="M290" s="202">
        <v>6.9891472868217059</v>
      </c>
      <c r="N290" s="202">
        <v>0.93275295315682283</v>
      </c>
      <c r="O290" s="10">
        <f t="shared" si="26"/>
        <v>28.249888564761829</v>
      </c>
      <c r="P290" s="11">
        <f t="shared" si="27"/>
        <v>9.0399643407237856E-2</v>
      </c>
    </row>
    <row r="291" spans="1:16" x14ac:dyDescent="0.35">
      <c r="A291" s="9">
        <f t="shared" si="28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>димвенканали!F291</f>
        <v>644.1</v>
      </c>
      <c r="G291" s="8"/>
      <c r="H291" s="8"/>
      <c r="I291" s="8">
        <v>15</v>
      </c>
      <c r="J291" s="189">
        <f t="shared" si="29"/>
        <v>5.3069166814081019E-3</v>
      </c>
      <c r="K291" s="18">
        <f t="shared" si="24"/>
        <v>22.721298425614716</v>
      </c>
      <c r="L291" s="10">
        <f t="shared" si="25"/>
        <v>4.9986856536352375</v>
      </c>
      <c r="M291" s="202">
        <v>9.5306553911205079</v>
      </c>
      <c r="N291" s="202">
        <v>1.2719358452138492</v>
      </c>
      <c r="O291" s="10">
        <f t="shared" si="26"/>
        <v>38.522575315584305</v>
      </c>
      <c r="P291" s="11">
        <f t="shared" si="27"/>
        <v>5.9808376518528654E-2</v>
      </c>
    </row>
    <row r="292" spans="1:16" x14ac:dyDescent="0.35">
      <c r="A292" s="9">
        <f t="shared" si="28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>димвенканали!F292</f>
        <v>451.9</v>
      </c>
      <c r="G292" s="8"/>
      <c r="H292" s="8"/>
      <c r="I292" s="8">
        <v>12</v>
      </c>
      <c r="J292" s="189">
        <f t="shared" si="29"/>
        <v>4.2455333451264813E-3</v>
      </c>
      <c r="K292" s="18">
        <f t="shared" si="24"/>
        <v>18.177038740491774</v>
      </c>
      <c r="L292" s="10">
        <f t="shared" si="25"/>
        <v>3.9989485229081905</v>
      </c>
      <c r="M292" s="202">
        <v>7.6245243128964058</v>
      </c>
      <c r="N292" s="202">
        <v>1.0175486761710795</v>
      </c>
      <c r="O292" s="10">
        <f t="shared" si="26"/>
        <v>30.818060252467447</v>
      </c>
      <c r="P292" s="11">
        <f t="shared" si="27"/>
        <v>6.8196636982667508E-2</v>
      </c>
    </row>
    <row r="293" spans="1:16" x14ac:dyDescent="0.35">
      <c r="A293" s="9">
        <f t="shared" si="28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>димвенканали!F293</f>
        <v>556.5</v>
      </c>
      <c r="G293" s="8"/>
      <c r="H293" s="8"/>
      <c r="I293" s="8">
        <v>17</v>
      </c>
      <c r="J293" s="189">
        <f t="shared" si="29"/>
        <v>6.014505572262515E-3</v>
      </c>
      <c r="K293" s="18">
        <f t="shared" si="24"/>
        <v>25.750804882363344</v>
      </c>
      <c r="L293" s="10">
        <f t="shared" si="25"/>
        <v>5.6651770741199359</v>
      </c>
      <c r="M293" s="202">
        <v>10.801409443269909</v>
      </c>
      <c r="N293" s="202">
        <v>1.4415272912423627</v>
      </c>
      <c r="O293" s="10">
        <f t="shared" si="26"/>
        <v>43.658918690995556</v>
      </c>
      <c r="P293" s="11">
        <f t="shared" si="27"/>
        <v>7.8452684080854554E-2</v>
      </c>
    </row>
    <row r="294" spans="1:16" x14ac:dyDescent="0.35">
      <c r="A294" s="9">
        <f t="shared" si="28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>димвенканали!F294</f>
        <v>484.3</v>
      </c>
      <c r="G294" s="8"/>
      <c r="H294" s="8"/>
      <c r="I294" s="8">
        <v>12</v>
      </c>
      <c r="J294" s="189">
        <f t="shared" si="29"/>
        <v>4.2455333451264813E-3</v>
      </c>
      <c r="K294" s="18">
        <f t="shared" si="24"/>
        <v>18.177038740491774</v>
      </c>
      <c r="L294" s="10">
        <f t="shared" si="25"/>
        <v>3.9989485229081905</v>
      </c>
      <c r="M294" s="202">
        <v>7.6245243128964058</v>
      </c>
      <c r="N294" s="202">
        <v>1.0175486761710795</v>
      </c>
      <c r="O294" s="10">
        <f t="shared" si="26"/>
        <v>30.818060252467447</v>
      </c>
      <c r="P294" s="11">
        <f t="shared" si="27"/>
        <v>6.3634235499623062E-2</v>
      </c>
    </row>
    <row r="295" spans="1:16" x14ac:dyDescent="0.35">
      <c r="A295" s="9">
        <f t="shared" si="28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>димвенканали!F295</f>
        <v>554.70000000000005</v>
      </c>
      <c r="G295" s="8"/>
      <c r="H295" s="8"/>
      <c r="I295" s="8">
        <v>17</v>
      </c>
      <c r="J295" s="189">
        <f t="shared" si="29"/>
        <v>6.014505572262515E-3</v>
      </c>
      <c r="K295" s="18">
        <f t="shared" si="24"/>
        <v>25.750804882363344</v>
      </c>
      <c r="L295" s="10">
        <f t="shared" si="25"/>
        <v>5.6651770741199359</v>
      </c>
      <c r="M295" s="202">
        <v>10.801409443269909</v>
      </c>
      <c r="N295" s="202">
        <v>1.4415272912423627</v>
      </c>
      <c r="O295" s="10">
        <f t="shared" si="26"/>
        <v>43.658918690995556</v>
      </c>
      <c r="P295" s="11">
        <f t="shared" si="27"/>
        <v>7.8707262828547953E-2</v>
      </c>
    </row>
    <row r="296" spans="1:16" x14ac:dyDescent="0.35">
      <c r="A296" s="9">
        <f t="shared" si="28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>димвенканали!F296</f>
        <v>401</v>
      </c>
      <c r="G296" s="8"/>
      <c r="H296" s="8"/>
      <c r="I296" s="8">
        <v>12</v>
      </c>
      <c r="J296" s="189">
        <f t="shared" si="29"/>
        <v>4.2455333451264813E-3</v>
      </c>
      <c r="K296" s="18">
        <f t="shared" si="24"/>
        <v>18.177038740491774</v>
      </c>
      <c r="L296" s="10">
        <f t="shared" si="25"/>
        <v>3.9989485229081905</v>
      </c>
      <c r="M296" s="202">
        <v>7.6245243128964058</v>
      </c>
      <c r="N296" s="202">
        <v>1.0175486761710795</v>
      </c>
      <c r="O296" s="10">
        <f t="shared" si="26"/>
        <v>30.818060252467447</v>
      </c>
      <c r="P296" s="11">
        <f t="shared" si="27"/>
        <v>7.6853018085953739E-2</v>
      </c>
    </row>
    <row r="297" spans="1:16" x14ac:dyDescent="0.35">
      <c r="A297" s="9">
        <f t="shared" si="28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>димвенканали!F297</f>
        <v>456.4</v>
      </c>
      <c r="G297" s="8"/>
      <c r="H297" s="8"/>
      <c r="I297" s="8">
        <v>12</v>
      </c>
      <c r="J297" s="189">
        <f t="shared" si="29"/>
        <v>4.2455333451264813E-3</v>
      </c>
      <c r="K297" s="18">
        <f t="shared" si="24"/>
        <v>18.177038740491774</v>
      </c>
      <c r="L297" s="10">
        <f t="shared" si="25"/>
        <v>3.9989485229081905</v>
      </c>
      <c r="M297" s="202">
        <v>7.6245243128964058</v>
      </c>
      <c r="N297" s="202">
        <v>1.0175486761710795</v>
      </c>
      <c r="O297" s="10">
        <f t="shared" si="26"/>
        <v>30.818060252467447</v>
      </c>
      <c r="P297" s="11">
        <f t="shared" si="27"/>
        <v>6.7524233682005802E-2</v>
      </c>
    </row>
    <row r="298" spans="1:16" x14ac:dyDescent="0.35">
      <c r="A298" s="9">
        <f t="shared" si="28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>димвенканали!F298</f>
        <v>419</v>
      </c>
      <c r="G298" s="8"/>
      <c r="H298" s="8"/>
      <c r="I298" s="8">
        <v>12</v>
      </c>
      <c r="J298" s="189">
        <f t="shared" si="29"/>
        <v>4.2455333451264813E-3</v>
      </c>
      <c r="K298" s="18">
        <f t="shared" si="24"/>
        <v>18.177038740491774</v>
      </c>
      <c r="L298" s="10">
        <f t="shared" si="25"/>
        <v>3.9989485229081905</v>
      </c>
      <c r="M298" s="202">
        <v>7.6245243128964058</v>
      </c>
      <c r="N298" s="202">
        <v>1.0175486761710795</v>
      </c>
      <c r="O298" s="10">
        <f t="shared" si="26"/>
        <v>30.818060252467447</v>
      </c>
      <c r="P298" s="11">
        <f t="shared" si="27"/>
        <v>7.3551456449802974E-2</v>
      </c>
    </row>
    <row r="299" spans="1:16" x14ac:dyDescent="0.35">
      <c r="A299" s="9">
        <f t="shared" si="28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>димвенканали!F299</f>
        <v>450.7</v>
      </c>
      <c r="G299" s="8"/>
      <c r="H299" s="8"/>
      <c r="I299" s="8">
        <v>14</v>
      </c>
      <c r="J299" s="189">
        <f t="shared" si="29"/>
        <v>4.9531222359808953E-3</v>
      </c>
      <c r="K299" s="18">
        <f t="shared" si="24"/>
        <v>21.206545197240402</v>
      </c>
      <c r="L299" s="10">
        <f t="shared" si="25"/>
        <v>4.6654399433928884</v>
      </c>
      <c r="M299" s="202">
        <v>8.8952783650458063</v>
      </c>
      <c r="N299" s="202">
        <v>1.1871401221995925</v>
      </c>
      <c r="O299" s="10">
        <f t="shared" si="26"/>
        <v>35.95440362787869</v>
      </c>
      <c r="P299" s="11">
        <f t="shared" si="27"/>
        <v>7.9774580936052122E-2</v>
      </c>
    </row>
    <row r="300" spans="1:16" x14ac:dyDescent="0.35">
      <c r="A300" s="9">
        <f t="shared" si="28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>димвенканали!F300</f>
        <v>403.5</v>
      </c>
      <c r="G300" s="8"/>
      <c r="H300" s="8"/>
      <c r="I300" s="8">
        <v>12</v>
      </c>
      <c r="J300" s="189">
        <f t="shared" si="29"/>
        <v>4.2455333451264813E-3</v>
      </c>
      <c r="K300" s="18">
        <f t="shared" si="24"/>
        <v>18.177038740491774</v>
      </c>
      <c r="L300" s="10">
        <f t="shared" si="25"/>
        <v>3.9989485229081905</v>
      </c>
      <c r="M300" s="202">
        <v>7.6245243128964058</v>
      </c>
      <c r="N300" s="202">
        <v>1.0175486761710795</v>
      </c>
      <c r="O300" s="10">
        <f t="shared" si="26"/>
        <v>30.818060252467447</v>
      </c>
      <c r="P300" s="11">
        <f t="shared" si="27"/>
        <v>7.6376853165966416E-2</v>
      </c>
    </row>
    <row r="301" spans="1:16" x14ac:dyDescent="0.35">
      <c r="A301" s="9">
        <f t="shared" si="28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>димвенканали!F301</f>
        <v>453.72</v>
      </c>
      <c r="G301" s="8"/>
      <c r="H301" s="8"/>
      <c r="I301" s="8">
        <v>12</v>
      </c>
      <c r="J301" s="189">
        <f t="shared" si="29"/>
        <v>4.2455333451264813E-3</v>
      </c>
      <c r="K301" s="18">
        <f t="shared" si="24"/>
        <v>18.177038740491774</v>
      </c>
      <c r="L301" s="10">
        <f t="shared" si="25"/>
        <v>3.9989485229081905</v>
      </c>
      <c r="M301" s="202">
        <v>7.6245243128964058</v>
      </c>
      <c r="N301" s="202">
        <v>1.0175486761710795</v>
      </c>
      <c r="O301" s="10">
        <f t="shared" si="26"/>
        <v>30.818060252467447</v>
      </c>
      <c r="P301" s="11">
        <f t="shared" si="27"/>
        <v>6.7923080870288824E-2</v>
      </c>
    </row>
    <row r="302" spans="1:16" x14ac:dyDescent="0.35">
      <c r="A302" s="9">
        <f t="shared" si="28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>димвенканали!F302</f>
        <v>535.75</v>
      </c>
      <c r="G302" s="8"/>
      <c r="H302" s="8"/>
      <c r="I302" s="8">
        <v>14</v>
      </c>
      <c r="J302" s="189">
        <f t="shared" si="29"/>
        <v>4.9531222359808953E-3</v>
      </c>
      <c r="K302" s="18">
        <f t="shared" si="24"/>
        <v>21.206545197240402</v>
      </c>
      <c r="L302" s="10">
        <f t="shared" si="25"/>
        <v>4.6654399433928884</v>
      </c>
      <c r="M302" s="202">
        <v>8.8952783650458063</v>
      </c>
      <c r="N302" s="202">
        <v>1.1871401221995925</v>
      </c>
      <c r="O302" s="10">
        <f t="shared" si="26"/>
        <v>35.95440362787869</v>
      </c>
      <c r="P302" s="11">
        <f t="shared" si="27"/>
        <v>6.7110412744523923E-2</v>
      </c>
    </row>
    <row r="303" spans="1:16" x14ac:dyDescent="0.35">
      <c r="A303" s="9">
        <f t="shared" si="28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>димвенканали!F303</f>
        <v>133.4</v>
      </c>
      <c r="G303" s="8"/>
      <c r="H303" s="8"/>
      <c r="I303" s="8">
        <v>5</v>
      </c>
      <c r="J303" s="189">
        <f t="shared" si="29"/>
        <v>1.7689722271360339E-3</v>
      </c>
      <c r="K303" s="18">
        <f t="shared" si="24"/>
        <v>7.5737661418715723</v>
      </c>
      <c r="L303" s="10">
        <f t="shared" si="25"/>
        <v>1.6662285512117458</v>
      </c>
      <c r="M303" s="202">
        <v>3.1768851303735026</v>
      </c>
      <c r="N303" s="202">
        <v>0.42397861507128315</v>
      </c>
      <c r="O303" s="10">
        <f t="shared" si="26"/>
        <v>12.840858438528103</v>
      </c>
      <c r="P303" s="11">
        <f t="shared" si="27"/>
        <v>9.625830913439358E-2</v>
      </c>
    </row>
    <row r="304" spans="1:16" x14ac:dyDescent="0.35">
      <c r="A304" s="9">
        <f t="shared" si="28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>димвенканали!F304</f>
        <v>506.7</v>
      </c>
      <c r="G304" s="8"/>
      <c r="H304" s="8"/>
      <c r="I304" s="8">
        <v>15</v>
      </c>
      <c r="J304" s="189">
        <f t="shared" si="29"/>
        <v>5.3069166814081019E-3</v>
      </c>
      <c r="K304" s="18">
        <f t="shared" si="24"/>
        <v>22.721298425614716</v>
      </c>
      <c r="L304" s="10">
        <f t="shared" si="25"/>
        <v>4.9986856536352375</v>
      </c>
      <c r="M304" s="202">
        <v>9.5306553911205079</v>
      </c>
      <c r="N304" s="202">
        <v>1.2719358452138492</v>
      </c>
      <c r="O304" s="10">
        <f t="shared" si="26"/>
        <v>38.522575315584305</v>
      </c>
      <c r="P304" s="11">
        <f t="shared" si="27"/>
        <v>7.6026396912540567E-2</v>
      </c>
    </row>
    <row r="305" spans="1:16" x14ac:dyDescent="0.35">
      <c r="A305" s="9">
        <f t="shared" si="28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>димвенканали!F305</f>
        <v>269.3</v>
      </c>
      <c r="G305" s="8"/>
      <c r="H305" s="8"/>
      <c r="I305" s="8">
        <v>6</v>
      </c>
      <c r="J305" s="189">
        <f t="shared" si="29"/>
        <v>2.1227666725632407E-3</v>
      </c>
      <c r="K305" s="18">
        <f t="shared" si="24"/>
        <v>9.0885193702458871</v>
      </c>
      <c r="L305" s="10">
        <f t="shared" si="25"/>
        <v>1.9994742614540952</v>
      </c>
      <c r="M305" s="202">
        <v>3.8122621564482029</v>
      </c>
      <c r="N305" s="202">
        <v>0.50877433808553973</v>
      </c>
      <c r="O305" s="10">
        <f t="shared" si="26"/>
        <v>15.409030126233723</v>
      </c>
      <c r="P305" s="11">
        <f t="shared" si="27"/>
        <v>5.721882705619652E-2</v>
      </c>
    </row>
    <row r="306" spans="1:16" x14ac:dyDescent="0.35">
      <c r="A306" s="9">
        <f t="shared" si="28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>димвенканали!F306</f>
        <v>294</v>
      </c>
      <c r="G306" s="8"/>
      <c r="H306" s="8"/>
      <c r="I306" s="8">
        <v>6</v>
      </c>
      <c r="J306" s="189">
        <f t="shared" si="29"/>
        <v>2.1227666725632407E-3</v>
      </c>
      <c r="K306" s="18">
        <f t="shared" ref="K306:K367" si="30">J306*$K$2</f>
        <v>9.0885193702458871</v>
      </c>
      <c r="L306" s="10">
        <f t="shared" si="25"/>
        <v>1.9994742614540952</v>
      </c>
      <c r="M306" s="202">
        <v>3.8122621564482029</v>
      </c>
      <c r="N306" s="202">
        <v>0.50877433808553973</v>
      </c>
      <c r="O306" s="10">
        <f t="shared" si="26"/>
        <v>15.409030126233723</v>
      </c>
      <c r="P306" s="11">
        <f t="shared" si="27"/>
        <v>5.2411667096033072E-2</v>
      </c>
    </row>
    <row r="307" spans="1:16" x14ac:dyDescent="0.35">
      <c r="A307" s="9">
        <f t="shared" si="28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>димвенканали!F307</f>
        <v>302.59999999999997</v>
      </c>
      <c r="G307" s="8"/>
      <c r="H307" s="8"/>
      <c r="I307" s="8">
        <v>6</v>
      </c>
      <c r="J307" s="189">
        <f t="shared" si="29"/>
        <v>2.1227666725632407E-3</v>
      </c>
      <c r="K307" s="18">
        <f t="shared" si="30"/>
        <v>9.0885193702458871</v>
      </c>
      <c r="L307" s="10">
        <f t="shared" ref="L307:L368" si="31">K307*0.22</f>
        <v>1.9994742614540952</v>
      </c>
      <c r="M307" s="202">
        <v>3.8122621564482029</v>
      </c>
      <c r="N307" s="202">
        <v>0.50877433808553973</v>
      </c>
      <c r="O307" s="10">
        <f t="shared" si="26"/>
        <v>15.409030126233723</v>
      </c>
      <c r="P307" s="11">
        <f t="shared" si="27"/>
        <v>5.0922108811083028E-2</v>
      </c>
    </row>
    <row r="308" spans="1:16" x14ac:dyDescent="0.35">
      <c r="A308" s="9">
        <f t="shared" si="28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>димвенканали!F308</f>
        <v>621.4</v>
      </c>
      <c r="G308" s="8"/>
      <c r="H308" s="8"/>
      <c r="I308" s="8">
        <v>10</v>
      </c>
      <c r="J308" s="189">
        <f t="shared" si="29"/>
        <v>3.5379444542720678E-3</v>
      </c>
      <c r="K308" s="18">
        <f t="shared" si="30"/>
        <v>15.147532283743145</v>
      </c>
      <c r="L308" s="10">
        <f t="shared" si="31"/>
        <v>3.3324571024234917</v>
      </c>
      <c r="M308" s="202">
        <v>6.3537702607470052</v>
      </c>
      <c r="N308" s="202">
        <v>0.8479572301425663</v>
      </c>
      <c r="O308" s="10">
        <f t="shared" si="26"/>
        <v>25.681716877056207</v>
      </c>
      <c r="P308" s="11">
        <f t="shared" si="27"/>
        <v>4.1328800896453508E-2</v>
      </c>
    </row>
    <row r="309" spans="1:16" x14ac:dyDescent="0.35">
      <c r="A309" s="9">
        <f t="shared" si="28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>димвенканали!F309</f>
        <v>240.2</v>
      </c>
      <c r="G309" s="8"/>
      <c r="H309" s="8"/>
      <c r="I309" s="8">
        <v>6</v>
      </c>
      <c r="J309" s="189">
        <f t="shared" si="29"/>
        <v>2.1227666725632407E-3</v>
      </c>
      <c r="K309" s="18">
        <f t="shared" si="30"/>
        <v>9.0885193702458871</v>
      </c>
      <c r="L309" s="10">
        <f t="shared" si="31"/>
        <v>1.9994742614540952</v>
      </c>
      <c r="M309" s="202">
        <v>3.8122621564482029</v>
      </c>
      <c r="N309" s="202">
        <v>0.50877433808553973</v>
      </c>
      <c r="O309" s="10">
        <f t="shared" si="26"/>
        <v>15.409030126233723</v>
      </c>
      <c r="P309" s="11">
        <f t="shared" si="27"/>
        <v>6.4150833165003016E-2</v>
      </c>
    </row>
    <row r="310" spans="1:16" x14ac:dyDescent="0.35">
      <c r="A310" s="9">
        <f t="shared" si="28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>димвенканали!F310</f>
        <v>580.6</v>
      </c>
      <c r="G310" s="8"/>
      <c r="H310" s="8"/>
      <c r="I310" s="8">
        <v>9</v>
      </c>
      <c r="J310" s="189">
        <f t="shared" si="29"/>
        <v>3.1841500088448608E-3</v>
      </c>
      <c r="K310" s="18">
        <f t="shared" si="30"/>
        <v>13.632779055368829</v>
      </c>
      <c r="L310" s="10">
        <f t="shared" si="31"/>
        <v>2.9992113921811425</v>
      </c>
      <c r="M310" s="202">
        <v>5.7183932346723045</v>
      </c>
      <c r="N310" s="202">
        <v>0.76316150712830955</v>
      </c>
      <c r="O310" s="10">
        <f t="shared" si="26"/>
        <v>23.113545189350585</v>
      </c>
      <c r="P310" s="11">
        <f t="shared" si="27"/>
        <v>3.980975747390731E-2</v>
      </c>
    </row>
    <row r="311" spans="1:16" x14ac:dyDescent="0.35">
      <c r="A311" s="9">
        <f t="shared" si="28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>димвенканали!F311</f>
        <v>630.29999999999995</v>
      </c>
      <c r="G311" s="8"/>
      <c r="H311" s="8"/>
      <c r="I311" s="8">
        <v>14</v>
      </c>
      <c r="J311" s="189">
        <f t="shared" si="29"/>
        <v>4.9531222359808953E-3</v>
      </c>
      <c r="K311" s="18">
        <f t="shared" si="30"/>
        <v>21.206545197240402</v>
      </c>
      <c r="L311" s="10">
        <f t="shared" si="31"/>
        <v>4.6654399433928884</v>
      </c>
      <c r="M311" s="202">
        <v>8.8952783650458063</v>
      </c>
      <c r="N311" s="202">
        <v>1.1871401221995925</v>
      </c>
      <c r="O311" s="10">
        <f t="shared" si="26"/>
        <v>35.95440362787869</v>
      </c>
      <c r="P311" s="11">
        <f t="shared" si="27"/>
        <v>5.7043318464030927E-2</v>
      </c>
    </row>
    <row r="312" spans="1:16" x14ac:dyDescent="0.35">
      <c r="A312" s="9">
        <f t="shared" si="28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>димвенканали!F312</f>
        <v>751.9</v>
      </c>
      <c r="G312" s="8"/>
      <c r="H312" s="8"/>
      <c r="I312" s="8">
        <v>24</v>
      </c>
      <c r="J312" s="189">
        <f t="shared" si="29"/>
        <v>8.4910666902529627E-3</v>
      </c>
      <c r="K312" s="18">
        <f t="shared" si="30"/>
        <v>36.354077480983548</v>
      </c>
      <c r="L312" s="10">
        <f t="shared" si="31"/>
        <v>7.9978970458163809</v>
      </c>
      <c r="M312" s="202">
        <v>15.249048625792812</v>
      </c>
      <c r="N312" s="202">
        <v>2.0350973523421589</v>
      </c>
      <c r="O312" s="10">
        <f t="shared" si="26"/>
        <v>61.636120504934894</v>
      </c>
      <c r="P312" s="11">
        <f t="shared" si="27"/>
        <v>8.1973826978234993E-2</v>
      </c>
    </row>
    <row r="313" spans="1:16" x14ac:dyDescent="0.35">
      <c r="A313" s="9">
        <f t="shared" si="28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>димвенканали!F313</f>
        <v>212.8</v>
      </c>
      <c r="G313" s="8"/>
      <c r="H313" s="8"/>
      <c r="I313" s="8">
        <v>8</v>
      </c>
      <c r="J313" s="189">
        <f t="shared" si="29"/>
        <v>2.8303555634176542E-3</v>
      </c>
      <c r="K313" s="18">
        <f t="shared" si="30"/>
        <v>12.118025826994515</v>
      </c>
      <c r="L313" s="10">
        <f t="shared" si="31"/>
        <v>2.6659656819387934</v>
      </c>
      <c r="M313" s="202">
        <v>5.0830162085976038</v>
      </c>
      <c r="N313" s="202">
        <v>0.67836578411405291</v>
      </c>
      <c r="O313" s="10">
        <f t="shared" si="26"/>
        <v>20.545373501644963</v>
      </c>
      <c r="P313" s="11">
        <f t="shared" si="27"/>
        <v>9.6547807808481961E-2</v>
      </c>
    </row>
    <row r="314" spans="1:16" x14ac:dyDescent="0.35">
      <c r="A314" s="9">
        <f t="shared" si="28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>димвенканали!F314</f>
        <v>387.9</v>
      </c>
      <c r="G314" s="8"/>
      <c r="H314" s="8"/>
      <c r="I314" s="8">
        <v>11</v>
      </c>
      <c r="J314" s="189">
        <f t="shared" si="29"/>
        <v>3.8917388996992748E-3</v>
      </c>
      <c r="K314" s="18">
        <f t="shared" si="30"/>
        <v>16.66228551211746</v>
      </c>
      <c r="L314" s="10">
        <f t="shared" si="31"/>
        <v>3.6657028126658413</v>
      </c>
      <c r="M314" s="202">
        <v>6.9891472868217059</v>
      </c>
      <c r="N314" s="202">
        <v>0.93275295315682283</v>
      </c>
      <c r="O314" s="10">
        <f t="shared" si="26"/>
        <v>28.249888564761829</v>
      </c>
      <c r="P314" s="11">
        <f t="shared" si="27"/>
        <v>7.282776118783664E-2</v>
      </c>
    </row>
    <row r="315" spans="1:16" x14ac:dyDescent="0.35">
      <c r="A315" s="9">
        <f t="shared" si="28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>димвенканали!F315</f>
        <v>474.4</v>
      </c>
      <c r="G315" s="8"/>
      <c r="H315" s="8"/>
      <c r="I315" s="8">
        <v>14</v>
      </c>
      <c r="J315" s="189">
        <f t="shared" si="29"/>
        <v>4.9531222359808953E-3</v>
      </c>
      <c r="K315" s="18">
        <f t="shared" si="30"/>
        <v>21.206545197240402</v>
      </c>
      <c r="L315" s="10">
        <f t="shared" si="31"/>
        <v>4.6654399433928884</v>
      </c>
      <c r="M315" s="202">
        <v>8.8952783650458063</v>
      </c>
      <c r="N315" s="202">
        <v>1.1871401221995925</v>
      </c>
      <c r="O315" s="10">
        <f t="shared" si="26"/>
        <v>35.95440362787869</v>
      </c>
      <c r="P315" s="11">
        <f t="shared" si="27"/>
        <v>7.5789215067197921E-2</v>
      </c>
    </row>
    <row r="316" spans="1:16" x14ac:dyDescent="0.35">
      <c r="A316" s="9">
        <f t="shared" si="28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>димвенканали!F316</f>
        <v>549.4</v>
      </c>
      <c r="G316" s="8"/>
      <c r="H316" s="8"/>
      <c r="I316" s="8">
        <v>15</v>
      </c>
      <c r="J316" s="189">
        <f t="shared" si="29"/>
        <v>5.3069166814081019E-3</v>
      </c>
      <c r="K316" s="18">
        <f t="shared" si="30"/>
        <v>22.721298425614716</v>
      </c>
      <c r="L316" s="10">
        <f t="shared" si="31"/>
        <v>4.9986856536352375</v>
      </c>
      <c r="M316" s="202">
        <v>9.5306553911205079</v>
      </c>
      <c r="N316" s="202">
        <v>1.2719358452138492</v>
      </c>
      <c r="O316" s="10">
        <f t="shared" si="26"/>
        <v>38.522575315584305</v>
      </c>
      <c r="P316" s="11">
        <f t="shared" si="27"/>
        <v>7.0117537887849121E-2</v>
      </c>
    </row>
    <row r="317" spans="1:16" x14ac:dyDescent="0.35">
      <c r="A317" s="9">
        <f t="shared" si="28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>димвенканали!F317</f>
        <v>189</v>
      </c>
      <c r="G317" s="8"/>
      <c r="H317" s="8"/>
      <c r="I317" s="8">
        <v>5</v>
      </c>
      <c r="J317" s="189">
        <f t="shared" si="29"/>
        <v>1.7689722271360339E-3</v>
      </c>
      <c r="K317" s="18">
        <f t="shared" si="30"/>
        <v>7.5737661418715723</v>
      </c>
      <c r="L317" s="10">
        <f t="shared" si="31"/>
        <v>1.6662285512117458</v>
      </c>
      <c r="M317" s="202">
        <v>3.1768851303735026</v>
      </c>
      <c r="N317" s="202">
        <v>0.42397861507128315</v>
      </c>
      <c r="O317" s="10">
        <f t="shared" si="26"/>
        <v>12.840858438528103</v>
      </c>
      <c r="P317" s="11">
        <f t="shared" si="27"/>
        <v>6.7941049939302139E-2</v>
      </c>
    </row>
    <row r="318" spans="1:16" x14ac:dyDescent="0.35">
      <c r="A318" s="9">
        <f t="shared" si="28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>димвенканали!F318</f>
        <v>276.5</v>
      </c>
      <c r="G318" s="8"/>
      <c r="H318" s="8"/>
      <c r="I318" s="8">
        <v>5</v>
      </c>
      <c r="J318" s="189">
        <f t="shared" si="29"/>
        <v>1.7689722271360339E-3</v>
      </c>
      <c r="K318" s="18">
        <f t="shared" si="30"/>
        <v>7.5737661418715723</v>
      </c>
      <c r="L318" s="10">
        <f t="shared" si="31"/>
        <v>1.6662285512117458</v>
      </c>
      <c r="M318" s="202">
        <v>3.1768851303735026</v>
      </c>
      <c r="N318" s="202">
        <v>0.42397861507128315</v>
      </c>
      <c r="O318" s="10">
        <f t="shared" si="26"/>
        <v>12.840858438528103</v>
      </c>
      <c r="P318" s="11">
        <f t="shared" si="27"/>
        <v>4.644071768002931E-2</v>
      </c>
    </row>
    <row r="319" spans="1:16" x14ac:dyDescent="0.35">
      <c r="A319" s="9">
        <f t="shared" si="28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>димвенканали!F319</f>
        <v>627.9</v>
      </c>
      <c r="G319" s="8"/>
      <c r="H319" s="8"/>
      <c r="I319" s="8">
        <v>23</v>
      </c>
      <c r="J319" s="189">
        <f t="shared" si="29"/>
        <v>8.1372722448257561E-3</v>
      </c>
      <c r="K319" s="18">
        <f t="shared" si="30"/>
        <v>34.839324252609231</v>
      </c>
      <c r="L319" s="10">
        <f t="shared" si="31"/>
        <v>7.6646513355740309</v>
      </c>
      <c r="M319" s="202">
        <v>14.613671599718112</v>
      </c>
      <c r="N319" s="202">
        <v>1.9503016293279021</v>
      </c>
      <c r="O319" s="10">
        <f t="shared" si="26"/>
        <v>59.067948817229272</v>
      </c>
      <c r="P319" s="11">
        <f t="shared" si="27"/>
        <v>9.4072222992879873E-2</v>
      </c>
    </row>
    <row r="320" spans="1:16" x14ac:dyDescent="0.35">
      <c r="A320" s="9">
        <f t="shared" si="28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>димвенканали!F320</f>
        <v>645.70000000000005</v>
      </c>
      <c r="G320" s="8"/>
      <c r="H320" s="8"/>
      <c r="I320" s="8">
        <v>18</v>
      </c>
      <c r="J320" s="189">
        <f t="shared" si="29"/>
        <v>6.3683000176897216E-3</v>
      </c>
      <c r="K320" s="18">
        <f t="shared" si="30"/>
        <v>27.265558110737658</v>
      </c>
      <c r="L320" s="10">
        <f t="shared" si="31"/>
        <v>5.998422784362285</v>
      </c>
      <c r="M320" s="202">
        <v>11.436786469344609</v>
      </c>
      <c r="N320" s="202">
        <v>1.5263230142566191</v>
      </c>
      <c r="O320" s="10">
        <f t="shared" si="26"/>
        <v>46.22709037870117</v>
      </c>
      <c r="P320" s="11">
        <f t="shared" si="27"/>
        <v>7.1592210591143207E-2</v>
      </c>
    </row>
    <row r="321" spans="1:16" x14ac:dyDescent="0.35">
      <c r="A321" s="9">
        <f t="shared" si="28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>димвенканали!F321</f>
        <v>443.59999999999997</v>
      </c>
      <c r="G321" s="8"/>
      <c r="H321" s="8"/>
      <c r="I321" s="24">
        <v>14</v>
      </c>
      <c r="J321" s="189">
        <f t="shared" si="29"/>
        <v>4.9531222359808953E-3</v>
      </c>
      <c r="K321" s="18">
        <f t="shared" si="30"/>
        <v>21.206545197240402</v>
      </c>
      <c r="L321" s="10">
        <f t="shared" si="31"/>
        <v>4.6654399433928884</v>
      </c>
      <c r="M321" s="202">
        <v>8.8952783650458063</v>
      </c>
      <c r="N321" s="202">
        <v>1.1871401221995925</v>
      </c>
      <c r="O321" s="10">
        <f t="shared" si="26"/>
        <v>35.95440362787869</v>
      </c>
      <c r="P321" s="11">
        <f t="shared" si="27"/>
        <v>8.1051405833811305E-2</v>
      </c>
    </row>
    <row r="322" spans="1:16" x14ac:dyDescent="0.35">
      <c r="A322" s="9">
        <f t="shared" si="28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>димвенканали!F322</f>
        <v>710.6</v>
      </c>
      <c r="G322" s="8"/>
      <c r="H322" s="8"/>
      <c r="I322" s="8">
        <v>21</v>
      </c>
      <c r="J322" s="189">
        <f t="shared" si="29"/>
        <v>7.4296833539713421E-3</v>
      </c>
      <c r="K322" s="18">
        <f t="shared" si="30"/>
        <v>31.809817795860603</v>
      </c>
      <c r="L322" s="10">
        <f t="shared" si="31"/>
        <v>6.9981599150893326</v>
      </c>
      <c r="M322" s="202">
        <v>13.342917547568712</v>
      </c>
      <c r="N322" s="202">
        <v>1.780710183299389</v>
      </c>
      <c r="O322" s="10">
        <f t="shared" si="26"/>
        <v>53.931605441818036</v>
      </c>
      <c r="P322" s="11">
        <f t="shared" si="27"/>
        <v>7.5895870309341446E-2</v>
      </c>
    </row>
    <row r="323" spans="1:16" x14ac:dyDescent="0.35">
      <c r="A323" s="9">
        <f t="shared" si="28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>димвенканали!F323</f>
        <v>212.4</v>
      </c>
      <c r="G323" s="8"/>
      <c r="H323" s="8"/>
      <c r="I323" s="8">
        <v>4</v>
      </c>
      <c r="J323" s="189">
        <f t="shared" si="29"/>
        <v>1.4151777817088271E-3</v>
      </c>
      <c r="K323" s="18">
        <f t="shared" si="30"/>
        <v>6.0590129134972575</v>
      </c>
      <c r="L323" s="10">
        <f t="shared" si="31"/>
        <v>1.3329828409693967</v>
      </c>
      <c r="M323" s="202">
        <v>2.5415081042988019</v>
      </c>
      <c r="N323" s="202">
        <v>0.33918289205702645</v>
      </c>
      <c r="O323" s="10">
        <f t="shared" ref="O323:O386" si="32">K323+L323+M323+N323</f>
        <v>10.272686750822482</v>
      </c>
      <c r="P323" s="11">
        <f t="shared" ref="P323:P386" si="33">O323/F323</f>
        <v>4.8364815211028631E-2</v>
      </c>
    </row>
    <row r="324" spans="1:16" x14ac:dyDescent="0.35">
      <c r="A324" s="9">
        <f t="shared" si="28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>димвенканали!F324</f>
        <v>1420.2</v>
      </c>
      <c r="G324" s="8"/>
      <c r="H324" s="8"/>
      <c r="I324" s="8">
        <v>13</v>
      </c>
      <c r="J324" s="189">
        <f t="shared" si="29"/>
        <v>4.5993277905536879E-3</v>
      </c>
      <c r="K324" s="18">
        <f t="shared" si="30"/>
        <v>19.691791968866085</v>
      </c>
      <c r="L324" s="10">
        <f t="shared" si="31"/>
        <v>4.3321942331505383</v>
      </c>
      <c r="M324" s="202">
        <v>8.2599013389711065</v>
      </c>
      <c r="N324" s="202">
        <v>1.1023443991853361</v>
      </c>
      <c r="O324" s="10">
        <f t="shared" si="32"/>
        <v>33.386231940173062</v>
      </c>
      <c r="P324" s="11">
        <f t="shared" si="33"/>
        <v>2.3508119940975257E-2</v>
      </c>
    </row>
    <row r="325" spans="1:16" x14ac:dyDescent="0.35">
      <c r="A325" s="9">
        <f t="shared" si="28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>димвенканали!F325</f>
        <v>438.5</v>
      </c>
      <c r="G325" s="8"/>
      <c r="H325" s="8"/>
      <c r="I325" s="8">
        <v>6</v>
      </c>
      <c r="J325" s="189">
        <f t="shared" si="29"/>
        <v>2.1227666725632407E-3</v>
      </c>
      <c r="K325" s="18">
        <f t="shared" si="30"/>
        <v>9.0885193702458871</v>
      </c>
      <c r="L325" s="10">
        <f t="shared" si="31"/>
        <v>1.9994742614540952</v>
      </c>
      <c r="M325" s="202">
        <v>3.8122621564482029</v>
      </c>
      <c r="N325" s="202">
        <v>0.50877433808553973</v>
      </c>
      <c r="O325" s="10">
        <f t="shared" si="32"/>
        <v>15.409030126233723</v>
      </c>
      <c r="P325" s="11">
        <f t="shared" si="33"/>
        <v>3.5140319558115675E-2</v>
      </c>
    </row>
    <row r="326" spans="1:16" x14ac:dyDescent="0.35">
      <c r="A326" s="9">
        <f t="shared" si="28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>димвенканали!F326</f>
        <v>515.1</v>
      </c>
      <c r="G326" s="8"/>
      <c r="H326" s="8"/>
      <c r="I326" s="8">
        <v>9</v>
      </c>
      <c r="J326" s="189">
        <f t="shared" si="29"/>
        <v>3.1841500088448608E-3</v>
      </c>
      <c r="K326" s="18">
        <f t="shared" si="30"/>
        <v>13.632779055368829</v>
      </c>
      <c r="L326" s="10">
        <f t="shared" si="31"/>
        <v>2.9992113921811425</v>
      </c>
      <c r="M326" s="202">
        <v>5.7183932346723045</v>
      </c>
      <c r="N326" s="202">
        <v>0.76316150712830955</v>
      </c>
      <c r="O326" s="10">
        <f t="shared" si="32"/>
        <v>23.113545189350585</v>
      </c>
      <c r="P326" s="11">
        <f t="shared" si="33"/>
        <v>4.4871957269172168E-2</v>
      </c>
    </row>
    <row r="327" spans="1:16" x14ac:dyDescent="0.35">
      <c r="A327" s="9">
        <f t="shared" ref="A327:A390" si="34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>димвенканали!F327</f>
        <v>508.41</v>
      </c>
      <c r="G327" s="8"/>
      <c r="H327" s="8"/>
      <c r="I327" s="8">
        <v>8</v>
      </c>
      <c r="J327" s="189">
        <f t="shared" ref="J327:J390" si="35">2/5653*(I327+H327+G327)</f>
        <v>2.8303555634176542E-3</v>
      </c>
      <c r="K327" s="18">
        <f t="shared" si="30"/>
        <v>12.118025826994515</v>
      </c>
      <c r="L327" s="10">
        <f t="shared" si="31"/>
        <v>2.6659656819387934</v>
      </c>
      <c r="M327" s="202">
        <v>5.0830162085976038</v>
      </c>
      <c r="N327" s="202">
        <v>0.67836578411405291</v>
      </c>
      <c r="O327" s="10">
        <f t="shared" si="32"/>
        <v>20.545373501644963</v>
      </c>
      <c r="P327" s="11">
        <f t="shared" si="33"/>
        <v>4.0411033421146242E-2</v>
      </c>
    </row>
    <row r="328" spans="1:16" x14ac:dyDescent="0.35">
      <c r="A328" s="9">
        <f t="shared" si="34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>димвенканали!F328</f>
        <v>448.2</v>
      </c>
      <c r="G328" s="8"/>
      <c r="H328" s="8"/>
      <c r="I328" s="8">
        <v>8</v>
      </c>
      <c r="J328" s="189">
        <f t="shared" si="35"/>
        <v>2.8303555634176542E-3</v>
      </c>
      <c r="K328" s="18">
        <f t="shared" si="30"/>
        <v>12.118025826994515</v>
      </c>
      <c r="L328" s="10">
        <f t="shared" si="31"/>
        <v>2.6659656819387934</v>
      </c>
      <c r="M328" s="202">
        <v>5.0830162085976038</v>
      </c>
      <c r="N328" s="202">
        <v>0.67836578411405291</v>
      </c>
      <c r="O328" s="10">
        <f t="shared" si="32"/>
        <v>20.545373501644963</v>
      </c>
      <c r="P328" s="11">
        <f t="shared" si="33"/>
        <v>4.583974453736047E-2</v>
      </c>
    </row>
    <row r="329" spans="1:16" x14ac:dyDescent="0.35">
      <c r="A329" s="9">
        <f t="shared" si="34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>димвенканали!F329</f>
        <v>328</v>
      </c>
      <c r="G329" s="8"/>
      <c r="H329" s="8"/>
      <c r="I329" s="8">
        <v>6</v>
      </c>
      <c r="J329" s="189">
        <f t="shared" si="35"/>
        <v>2.1227666725632407E-3</v>
      </c>
      <c r="K329" s="18">
        <f t="shared" si="30"/>
        <v>9.0885193702458871</v>
      </c>
      <c r="L329" s="10">
        <f t="shared" si="31"/>
        <v>1.9994742614540952</v>
      </c>
      <c r="M329" s="202">
        <v>3.8122621564482029</v>
      </c>
      <c r="N329" s="202">
        <v>0.50877433808553973</v>
      </c>
      <c r="O329" s="10">
        <f t="shared" si="32"/>
        <v>15.409030126233723</v>
      </c>
      <c r="P329" s="11">
        <f t="shared" si="33"/>
        <v>4.6978750384858915E-2</v>
      </c>
    </row>
    <row r="330" spans="1:16" x14ac:dyDescent="0.35">
      <c r="A330" s="9">
        <f t="shared" si="34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>димвенканали!F330</f>
        <v>441.4</v>
      </c>
      <c r="G330" s="8"/>
      <c r="H330" s="8"/>
      <c r="I330" s="8">
        <v>8</v>
      </c>
      <c r="J330" s="189">
        <f t="shared" si="35"/>
        <v>2.8303555634176542E-3</v>
      </c>
      <c r="K330" s="18">
        <f t="shared" si="30"/>
        <v>12.118025826994515</v>
      </c>
      <c r="L330" s="10">
        <f t="shared" si="31"/>
        <v>2.6659656819387934</v>
      </c>
      <c r="M330" s="202">
        <v>5.0830162085976038</v>
      </c>
      <c r="N330" s="202">
        <v>0.67836578411405291</v>
      </c>
      <c r="O330" s="10">
        <f t="shared" si="32"/>
        <v>20.545373501644963</v>
      </c>
      <c r="P330" s="11">
        <f t="shared" si="33"/>
        <v>4.6545929999195663E-2</v>
      </c>
    </row>
    <row r="331" spans="1:16" x14ac:dyDescent="0.35">
      <c r="A331" s="9">
        <f t="shared" si="34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>димвенканали!F331</f>
        <v>426.4</v>
      </c>
      <c r="G331" s="8"/>
      <c r="H331" s="8"/>
      <c r="I331" s="8">
        <v>8</v>
      </c>
      <c r="J331" s="189">
        <f t="shared" si="35"/>
        <v>2.8303555634176542E-3</v>
      </c>
      <c r="K331" s="18">
        <f t="shared" si="30"/>
        <v>12.118025826994515</v>
      </c>
      <c r="L331" s="10">
        <f t="shared" si="31"/>
        <v>2.6659656819387934</v>
      </c>
      <c r="M331" s="202">
        <v>5.0830162085976038</v>
      </c>
      <c r="N331" s="202">
        <v>0.67836578411405291</v>
      </c>
      <c r="O331" s="10">
        <f t="shared" si="32"/>
        <v>20.545373501644963</v>
      </c>
      <c r="P331" s="11">
        <f t="shared" si="33"/>
        <v>4.8183333728060426E-2</v>
      </c>
    </row>
    <row r="332" spans="1:16" x14ac:dyDescent="0.35">
      <c r="A332" s="9">
        <f t="shared" si="34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>димвенканали!F332</f>
        <v>219.4</v>
      </c>
      <c r="G332" s="8"/>
      <c r="H332" s="8"/>
      <c r="I332" s="8">
        <v>5</v>
      </c>
      <c r="J332" s="189">
        <f t="shared" si="35"/>
        <v>1.7689722271360339E-3</v>
      </c>
      <c r="K332" s="18">
        <f t="shared" si="30"/>
        <v>7.5737661418715723</v>
      </c>
      <c r="L332" s="10">
        <f t="shared" si="31"/>
        <v>1.6662285512117458</v>
      </c>
      <c r="M332" s="202">
        <v>3.1768851303735026</v>
      </c>
      <c r="N332" s="202">
        <v>0.42397861507128315</v>
      </c>
      <c r="O332" s="10">
        <f t="shared" si="32"/>
        <v>12.840858438528103</v>
      </c>
      <c r="P332" s="11">
        <f t="shared" si="33"/>
        <v>5.8527157878432559E-2</v>
      </c>
    </row>
    <row r="333" spans="1:16" x14ac:dyDescent="0.35">
      <c r="A333" s="9">
        <f t="shared" si="34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>димвенканали!F333</f>
        <v>579.9</v>
      </c>
      <c r="G333" s="8"/>
      <c r="H333" s="8"/>
      <c r="I333" s="8">
        <v>17</v>
      </c>
      <c r="J333" s="189">
        <f t="shared" si="35"/>
        <v>6.014505572262515E-3</v>
      </c>
      <c r="K333" s="18">
        <f t="shared" si="30"/>
        <v>25.750804882363344</v>
      </c>
      <c r="L333" s="10">
        <f t="shared" si="31"/>
        <v>5.6651770741199359</v>
      </c>
      <c r="M333" s="202">
        <v>10.801409443269909</v>
      </c>
      <c r="N333" s="202">
        <v>1.4415272912423627</v>
      </c>
      <c r="O333" s="10">
        <f t="shared" si="32"/>
        <v>43.658918690995556</v>
      </c>
      <c r="P333" s="11">
        <f t="shared" si="33"/>
        <v>7.5286978256588311E-2</v>
      </c>
    </row>
    <row r="334" spans="1:16" x14ac:dyDescent="0.35">
      <c r="A334" s="9">
        <f t="shared" si="34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>димвенканали!F334</f>
        <v>503.4</v>
      </c>
      <c r="G334" s="8"/>
      <c r="H334" s="8"/>
      <c r="I334" s="8">
        <v>16</v>
      </c>
      <c r="J334" s="189">
        <f t="shared" si="35"/>
        <v>5.6607111268353084E-3</v>
      </c>
      <c r="K334" s="18">
        <f t="shared" si="30"/>
        <v>24.23605165398903</v>
      </c>
      <c r="L334" s="10">
        <f t="shared" si="31"/>
        <v>5.3319313638775867</v>
      </c>
      <c r="M334" s="202">
        <v>10.166032417195208</v>
      </c>
      <c r="N334" s="202">
        <v>1.3567315682281058</v>
      </c>
      <c r="O334" s="10">
        <f t="shared" si="32"/>
        <v>41.090747003289927</v>
      </c>
      <c r="P334" s="11">
        <f t="shared" si="33"/>
        <v>8.1626434253654997E-2</v>
      </c>
    </row>
    <row r="335" spans="1:16" x14ac:dyDescent="0.35">
      <c r="A335" s="9">
        <f t="shared" si="34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>димвенканали!F335</f>
        <v>579</v>
      </c>
      <c r="G335" s="8"/>
      <c r="H335" s="8"/>
      <c r="I335" s="8">
        <v>15</v>
      </c>
      <c r="J335" s="189">
        <f t="shared" si="35"/>
        <v>5.3069166814081019E-3</v>
      </c>
      <c r="K335" s="18">
        <f t="shared" si="30"/>
        <v>22.721298425614716</v>
      </c>
      <c r="L335" s="10">
        <f t="shared" si="31"/>
        <v>4.9986856536352375</v>
      </c>
      <c r="M335" s="202">
        <v>9.5306553911205079</v>
      </c>
      <c r="N335" s="202">
        <v>1.2719358452138492</v>
      </c>
      <c r="O335" s="10">
        <f t="shared" si="32"/>
        <v>38.522575315584305</v>
      </c>
      <c r="P335" s="11">
        <f t="shared" si="33"/>
        <v>6.6532945277347683E-2</v>
      </c>
    </row>
    <row r="336" spans="1:16" x14ac:dyDescent="0.35">
      <c r="A336" s="9">
        <f t="shared" si="34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>димвенканали!F336</f>
        <v>546.79999999999995</v>
      </c>
      <c r="G336" s="8"/>
      <c r="H336" s="8"/>
      <c r="I336" s="8">
        <v>9</v>
      </c>
      <c r="J336" s="189">
        <f t="shared" si="35"/>
        <v>3.1841500088448608E-3</v>
      </c>
      <c r="K336" s="18">
        <f t="shared" si="30"/>
        <v>13.632779055368829</v>
      </c>
      <c r="L336" s="10">
        <f t="shared" si="31"/>
        <v>2.9992113921811425</v>
      </c>
      <c r="M336" s="202">
        <v>5.7183932346723045</v>
      </c>
      <c r="N336" s="202">
        <v>0.76316150712830955</v>
      </c>
      <c r="O336" s="10">
        <f t="shared" si="32"/>
        <v>23.113545189350585</v>
      </c>
      <c r="P336" s="11">
        <f t="shared" si="33"/>
        <v>4.2270565452360256E-2</v>
      </c>
    </row>
    <row r="337" spans="1:16" x14ac:dyDescent="0.35">
      <c r="A337" s="9">
        <f t="shared" si="34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>димвенканали!F337</f>
        <v>528.70000000000005</v>
      </c>
      <c r="G337" s="8"/>
      <c r="H337" s="8"/>
      <c r="I337" s="8">
        <v>17</v>
      </c>
      <c r="J337" s="189">
        <f t="shared" si="35"/>
        <v>6.014505572262515E-3</v>
      </c>
      <c r="K337" s="18">
        <f t="shared" si="30"/>
        <v>25.750804882363344</v>
      </c>
      <c r="L337" s="10">
        <f t="shared" si="31"/>
        <v>5.6651770741199359</v>
      </c>
      <c r="M337" s="202">
        <v>10.801409443269909</v>
      </c>
      <c r="N337" s="202">
        <v>1.4415272912423627</v>
      </c>
      <c r="O337" s="10">
        <f t="shared" si="32"/>
        <v>43.658918690995556</v>
      </c>
      <c r="P337" s="11">
        <f t="shared" si="33"/>
        <v>8.2577867771884916E-2</v>
      </c>
    </row>
    <row r="338" spans="1:16" x14ac:dyDescent="0.35">
      <c r="A338" s="9">
        <f t="shared" si="34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>димвенканали!F338</f>
        <v>495.8</v>
      </c>
      <c r="G338" s="8"/>
      <c r="H338" s="8"/>
      <c r="I338" s="8">
        <v>15</v>
      </c>
      <c r="J338" s="189">
        <f t="shared" si="35"/>
        <v>5.3069166814081019E-3</v>
      </c>
      <c r="K338" s="18">
        <f t="shared" si="30"/>
        <v>22.721298425614716</v>
      </c>
      <c r="L338" s="10">
        <f t="shared" si="31"/>
        <v>4.9986856536352375</v>
      </c>
      <c r="M338" s="202">
        <v>9.5306553911205079</v>
      </c>
      <c r="N338" s="202">
        <v>1.2719358452138492</v>
      </c>
      <c r="O338" s="10">
        <f t="shared" si="32"/>
        <v>38.522575315584305</v>
      </c>
      <c r="P338" s="11">
        <f t="shared" si="33"/>
        <v>7.7697812254103077E-2</v>
      </c>
    </row>
    <row r="339" spans="1:16" x14ac:dyDescent="0.35">
      <c r="A339" s="9">
        <f t="shared" si="34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>димвенканали!F339</f>
        <v>1650.7</v>
      </c>
      <c r="G339" s="8"/>
      <c r="H339" s="8"/>
      <c r="I339" s="8">
        <v>25</v>
      </c>
      <c r="J339" s="189">
        <f t="shared" si="35"/>
        <v>8.8448611356801692E-3</v>
      </c>
      <c r="K339" s="18">
        <f t="shared" si="30"/>
        <v>37.868830709357859</v>
      </c>
      <c r="L339" s="10">
        <f t="shared" si="31"/>
        <v>8.3311427560587283</v>
      </c>
      <c r="M339" s="202">
        <v>15.884425651867511</v>
      </c>
      <c r="N339" s="202">
        <v>2.1198930753564156</v>
      </c>
      <c r="O339" s="10">
        <f t="shared" si="32"/>
        <v>64.204292192640509</v>
      </c>
      <c r="P339" s="11">
        <f t="shared" si="33"/>
        <v>3.8895191247737632E-2</v>
      </c>
    </row>
    <row r="340" spans="1:16" x14ac:dyDescent="0.35">
      <c r="A340" s="9">
        <f t="shared" si="34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>димвенканали!F340</f>
        <v>297.8</v>
      </c>
      <c r="G340" s="8"/>
      <c r="H340" s="8"/>
      <c r="I340" s="8">
        <v>7</v>
      </c>
      <c r="J340" s="189">
        <f t="shared" si="35"/>
        <v>2.4765611179904477E-3</v>
      </c>
      <c r="K340" s="18">
        <f t="shared" si="30"/>
        <v>10.603272598620201</v>
      </c>
      <c r="L340" s="10">
        <f t="shared" si="31"/>
        <v>2.3327199716964442</v>
      </c>
      <c r="M340" s="202">
        <v>4.4476391825229031</v>
      </c>
      <c r="N340" s="202">
        <v>0.59357006109979626</v>
      </c>
      <c r="O340" s="10">
        <f t="shared" si="32"/>
        <v>17.977201813939345</v>
      </c>
      <c r="P340" s="11">
        <f t="shared" si="33"/>
        <v>6.0366695144188534E-2</v>
      </c>
    </row>
    <row r="341" spans="1:16" x14ac:dyDescent="0.35">
      <c r="A341" s="9">
        <f t="shared" si="34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>димвенканали!F341</f>
        <v>343.75</v>
      </c>
      <c r="G341" s="8"/>
      <c r="H341" s="8"/>
      <c r="I341" s="8">
        <v>11</v>
      </c>
      <c r="J341" s="189">
        <f t="shared" si="35"/>
        <v>3.8917388996992748E-3</v>
      </c>
      <c r="K341" s="18">
        <f t="shared" si="30"/>
        <v>16.66228551211746</v>
      </c>
      <c r="L341" s="10">
        <f t="shared" si="31"/>
        <v>3.6657028126658413</v>
      </c>
      <c r="M341" s="202">
        <v>6.9891472868217059</v>
      </c>
      <c r="N341" s="202">
        <v>0.93275295315682283</v>
      </c>
      <c r="O341" s="10">
        <f t="shared" si="32"/>
        <v>28.249888564761829</v>
      </c>
      <c r="P341" s="11">
        <f t="shared" si="33"/>
        <v>8.2181494006579869E-2</v>
      </c>
    </row>
    <row r="342" spans="1:16" x14ac:dyDescent="0.35">
      <c r="A342" s="9">
        <f t="shared" si="34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>димвенканали!F342</f>
        <v>3142.7</v>
      </c>
      <c r="G342" s="8"/>
      <c r="H342" s="8"/>
      <c r="I342" s="8">
        <v>55</v>
      </c>
      <c r="J342" s="189">
        <f t="shared" si="35"/>
        <v>1.9458694498496371E-2</v>
      </c>
      <c r="K342" s="18">
        <f t="shared" si="30"/>
        <v>83.31142756058729</v>
      </c>
      <c r="L342" s="10">
        <f t="shared" si="31"/>
        <v>18.328514063329205</v>
      </c>
      <c r="M342" s="202">
        <v>34.945736434108525</v>
      </c>
      <c r="N342" s="202">
        <v>4.6637647657841139</v>
      </c>
      <c r="O342" s="10">
        <f t="shared" si="32"/>
        <v>141.24944282380915</v>
      </c>
      <c r="P342" s="11">
        <f t="shared" si="33"/>
        <v>4.4945251797438239E-2</v>
      </c>
    </row>
    <row r="343" spans="1:16" x14ac:dyDescent="0.35">
      <c r="A343" s="9">
        <f t="shared" si="34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>димвенканали!F343</f>
        <v>599.09999999999991</v>
      </c>
      <c r="G343" s="8"/>
      <c r="H343" s="8"/>
      <c r="I343" s="8">
        <v>14</v>
      </c>
      <c r="J343" s="189">
        <f t="shared" si="35"/>
        <v>4.9531222359808953E-3</v>
      </c>
      <c r="K343" s="18">
        <f t="shared" si="30"/>
        <v>21.206545197240402</v>
      </c>
      <c r="L343" s="10">
        <f t="shared" si="31"/>
        <v>4.6654399433928884</v>
      </c>
      <c r="M343" s="202">
        <v>8.8952783650458063</v>
      </c>
      <c r="N343" s="202">
        <v>1.1871401221995925</v>
      </c>
      <c r="O343" s="10">
        <f t="shared" si="32"/>
        <v>35.95440362787869</v>
      </c>
      <c r="P343" s="11">
        <f t="shared" si="33"/>
        <v>6.0014027087095134E-2</v>
      </c>
    </row>
    <row r="344" spans="1:16" x14ac:dyDescent="0.35">
      <c r="A344" s="9">
        <f t="shared" si="34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>димвенканали!F344</f>
        <v>354.4</v>
      </c>
      <c r="G344" s="8"/>
      <c r="H344" s="8"/>
      <c r="I344" s="8">
        <v>10</v>
      </c>
      <c r="J344" s="189">
        <f t="shared" si="35"/>
        <v>3.5379444542720678E-3</v>
      </c>
      <c r="K344" s="18">
        <f t="shared" si="30"/>
        <v>15.147532283743145</v>
      </c>
      <c r="L344" s="10">
        <f t="shared" si="31"/>
        <v>3.3324571024234917</v>
      </c>
      <c r="M344" s="202">
        <v>6.3537702607470052</v>
      </c>
      <c r="N344" s="202">
        <v>0.8479572301425663</v>
      </c>
      <c r="O344" s="10">
        <f t="shared" si="32"/>
        <v>25.681716877056207</v>
      </c>
      <c r="P344" s="11">
        <f t="shared" si="33"/>
        <v>7.2465341075215031E-2</v>
      </c>
    </row>
    <row r="345" spans="1:16" x14ac:dyDescent="0.35">
      <c r="A345" s="9">
        <f t="shared" si="34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>димвенканали!F345</f>
        <v>190.2</v>
      </c>
      <c r="G345" s="8"/>
      <c r="H345" s="8"/>
      <c r="I345" s="8">
        <v>6</v>
      </c>
      <c r="J345" s="189">
        <f t="shared" si="35"/>
        <v>2.1227666725632407E-3</v>
      </c>
      <c r="K345" s="18">
        <f t="shared" si="30"/>
        <v>9.0885193702458871</v>
      </c>
      <c r="L345" s="10">
        <f t="shared" si="31"/>
        <v>1.9994742614540952</v>
      </c>
      <c r="M345" s="202">
        <v>3.8122621564482029</v>
      </c>
      <c r="N345" s="202">
        <v>0.50877433808553973</v>
      </c>
      <c r="O345" s="10">
        <f t="shared" si="32"/>
        <v>15.409030126233723</v>
      </c>
      <c r="P345" s="11">
        <f t="shared" si="33"/>
        <v>8.1014879738347659E-2</v>
      </c>
    </row>
    <row r="346" spans="1:16" x14ac:dyDescent="0.35">
      <c r="A346" s="9">
        <f t="shared" si="34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>димвенканали!F346</f>
        <v>396.04</v>
      </c>
      <c r="G346" s="8"/>
      <c r="H346" s="8"/>
      <c r="I346" s="8">
        <v>16</v>
      </c>
      <c r="J346" s="189">
        <f t="shared" si="35"/>
        <v>5.6607111268353084E-3</v>
      </c>
      <c r="K346" s="18">
        <f t="shared" si="30"/>
        <v>24.23605165398903</v>
      </c>
      <c r="L346" s="10">
        <f t="shared" si="31"/>
        <v>5.3319313638775867</v>
      </c>
      <c r="M346" s="202">
        <v>10.166032417195208</v>
      </c>
      <c r="N346" s="202">
        <v>1.3567315682281058</v>
      </c>
      <c r="O346" s="10">
        <f t="shared" si="32"/>
        <v>41.090747003289927</v>
      </c>
      <c r="P346" s="11">
        <f t="shared" si="33"/>
        <v>0.10375403242927463</v>
      </c>
    </row>
    <row r="347" spans="1:16" x14ac:dyDescent="0.35">
      <c r="A347" s="9">
        <f t="shared" si="34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>димвенканали!F347</f>
        <v>507.3</v>
      </c>
      <c r="G347" s="8"/>
      <c r="H347" s="8"/>
      <c r="I347" s="8">
        <v>10</v>
      </c>
      <c r="J347" s="189">
        <f t="shared" si="35"/>
        <v>3.5379444542720678E-3</v>
      </c>
      <c r="K347" s="18">
        <f t="shared" si="30"/>
        <v>15.147532283743145</v>
      </c>
      <c r="L347" s="10">
        <f t="shared" si="31"/>
        <v>3.3324571024234917</v>
      </c>
      <c r="M347" s="202">
        <v>6.3537702607470052</v>
      </c>
      <c r="N347" s="202">
        <v>0.8479572301425663</v>
      </c>
      <c r="O347" s="10">
        <f t="shared" si="32"/>
        <v>25.681716877056207</v>
      </c>
      <c r="P347" s="11">
        <f t="shared" si="33"/>
        <v>5.0624318701076691E-2</v>
      </c>
    </row>
    <row r="348" spans="1:16" x14ac:dyDescent="0.35">
      <c r="A348" s="9">
        <f t="shared" si="34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>димвенканали!F348</f>
        <v>306.2</v>
      </c>
      <c r="G348" s="8"/>
      <c r="H348" s="8"/>
      <c r="I348" s="8">
        <v>6</v>
      </c>
      <c r="J348" s="189">
        <f t="shared" si="35"/>
        <v>2.1227666725632407E-3</v>
      </c>
      <c r="K348" s="18">
        <f t="shared" si="30"/>
        <v>9.0885193702458871</v>
      </c>
      <c r="L348" s="10">
        <f t="shared" si="31"/>
        <v>1.9994742614540952</v>
      </c>
      <c r="M348" s="202">
        <v>3.8122621564482029</v>
      </c>
      <c r="N348" s="202">
        <v>0.50877433808553973</v>
      </c>
      <c r="O348" s="10">
        <f t="shared" si="32"/>
        <v>15.409030126233723</v>
      </c>
      <c r="P348" s="11">
        <f t="shared" si="33"/>
        <v>5.0323416480188517E-2</v>
      </c>
    </row>
    <row r="349" spans="1:16" x14ac:dyDescent="0.35">
      <c r="A349" s="9">
        <f t="shared" si="34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>димвенканали!F349</f>
        <v>504.4</v>
      </c>
      <c r="G349" s="8"/>
      <c r="H349" s="8"/>
      <c r="I349" s="8">
        <v>10</v>
      </c>
      <c r="J349" s="189">
        <f t="shared" si="35"/>
        <v>3.5379444542720678E-3</v>
      </c>
      <c r="K349" s="18">
        <f t="shared" si="30"/>
        <v>15.147532283743145</v>
      </c>
      <c r="L349" s="10">
        <f t="shared" si="31"/>
        <v>3.3324571024234917</v>
      </c>
      <c r="M349" s="202">
        <v>6.3537702607470052</v>
      </c>
      <c r="N349" s="202">
        <v>0.8479572301425663</v>
      </c>
      <c r="O349" s="10">
        <f t="shared" si="32"/>
        <v>25.681716877056207</v>
      </c>
      <c r="P349" s="11">
        <f t="shared" si="33"/>
        <v>5.0915378423981382E-2</v>
      </c>
    </row>
    <row r="350" spans="1:16" x14ac:dyDescent="0.35">
      <c r="A350" s="9">
        <f t="shared" si="34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>димвенканали!F350</f>
        <v>322.5</v>
      </c>
      <c r="G350" s="8"/>
      <c r="H350" s="8"/>
      <c r="I350" s="8">
        <v>7</v>
      </c>
      <c r="J350" s="189">
        <f t="shared" si="35"/>
        <v>2.4765611179904477E-3</v>
      </c>
      <c r="K350" s="18">
        <f t="shared" si="30"/>
        <v>10.603272598620201</v>
      </c>
      <c r="L350" s="10">
        <f t="shared" si="31"/>
        <v>2.3327199716964442</v>
      </c>
      <c r="M350" s="202">
        <v>4.4476391825229031</v>
      </c>
      <c r="N350" s="202">
        <v>0.59357006109979626</v>
      </c>
      <c r="O350" s="10">
        <f t="shared" si="32"/>
        <v>17.977201813939345</v>
      </c>
      <c r="P350" s="11">
        <f t="shared" si="33"/>
        <v>5.5743261438571612E-2</v>
      </c>
    </row>
    <row r="351" spans="1:16" x14ac:dyDescent="0.35">
      <c r="A351" s="9">
        <f t="shared" si="34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>димвенканали!F351</f>
        <v>397.8</v>
      </c>
      <c r="G351" s="8"/>
      <c r="H351" s="8"/>
      <c r="I351" s="8">
        <v>9</v>
      </c>
      <c r="J351" s="189">
        <f t="shared" si="35"/>
        <v>3.1841500088448608E-3</v>
      </c>
      <c r="K351" s="18">
        <f t="shared" si="30"/>
        <v>13.632779055368829</v>
      </c>
      <c r="L351" s="10">
        <f t="shared" si="31"/>
        <v>2.9992113921811425</v>
      </c>
      <c r="M351" s="202">
        <v>5.7183932346723045</v>
      </c>
      <c r="N351" s="202">
        <v>0.76316150712830955</v>
      </c>
      <c r="O351" s="10">
        <f t="shared" si="32"/>
        <v>23.113545189350585</v>
      </c>
      <c r="P351" s="11">
        <f t="shared" si="33"/>
        <v>5.8103431848543448E-2</v>
      </c>
    </row>
    <row r="352" spans="1:16" x14ac:dyDescent="0.35">
      <c r="A352" s="9">
        <f t="shared" si="34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>димвенканали!F352</f>
        <v>142</v>
      </c>
      <c r="G352" s="8"/>
      <c r="H352" s="8"/>
      <c r="I352" s="8">
        <v>3</v>
      </c>
      <c r="J352" s="189">
        <f t="shared" si="35"/>
        <v>1.0613833362816203E-3</v>
      </c>
      <c r="K352" s="18">
        <f t="shared" si="30"/>
        <v>4.5442596851229435</v>
      </c>
      <c r="L352" s="10">
        <f t="shared" si="31"/>
        <v>0.99973713072704762</v>
      </c>
      <c r="M352" s="202">
        <v>1.9061310782241014</v>
      </c>
      <c r="N352" s="202">
        <v>0.25438716904276987</v>
      </c>
      <c r="O352" s="10">
        <f t="shared" si="32"/>
        <v>7.7045150631168617</v>
      </c>
      <c r="P352" s="11">
        <f t="shared" si="33"/>
        <v>5.4257148331808884E-2</v>
      </c>
    </row>
    <row r="353" spans="1:16" x14ac:dyDescent="0.35">
      <c r="A353" s="9">
        <f t="shared" si="34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>димвенканали!F353</f>
        <v>156.19999999999999</v>
      </c>
      <c r="G353" s="8"/>
      <c r="H353" s="8"/>
      <c r="I353" s="8">
        <v>5</v>
      </c>
      <c r="J353" s="189">
        <f t="shared" si="35"/>
        <v>1.7689722271360339E-3</v>
      </c>
      <c r="K353" s="18">
        <f t="shared" si="30"/>
        <v>7.5737661418715723</v>
      </c>
      <c r="L353" s="10">
        <f t="shared" si="31"/>
        <v>1.6662285512117458</v>
      </c>
      <c r="M353" s="202">
        <v>3.1768851303735026</v>
      </c>
      <c r="N353" s="202">
        <v>0.42397861507128315</v>
      </c>
      <c r="O353" s="10">
        <f t="shared" si="32"/>
        <v>12.840858438528103</v>
      </c>
      <c r="P353" s="11">
        <f t="shared" si="33"/>
        <v>8.2207800502740749E-2</v>
      </c>
    </row>
    <row r="354" spans="1:16" x14ac:dyDescent="0.35">
      <c r="A354" s="9">
        <f t="shared" si="34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>димвенканали!F354</f>
        <v>591.70000000000005</v>
      </c>
      <c r="G354" s="8"/>
      <c r="H354" s="8"/>
      <c r="I354" s="8">
        <v>13</v>
      </c>
      <c r="J354" s="189">
        <f t="shared" si="35"/>
        <v>4.5993277905536879E-3</v>
      </c>
      <c r="K354" s="18">
        <f t="shared" si="30"/>
        <v>19.691791968866085</v>
      </c>
      <c r="L354" s="10">
        <f t="shared" si="31"/>
        <v>4.3321942331505383</v>
      </c>
      <c r="M354" s="202">
        <v>8.2599013389711065</v>
      </c>
      <c r="N354" s="202">
        <v>1.1023443991853361</v>
      </c>
      <c r="O354" s="10">
        <f t="shared" si="32"/>
        <v>33.386231940173062</v>
      </c>
      <c r="P354" s="11">
        <f t="shared" si="33"/>
        <v>5.6424255433789185E-2</v>
      </c>
    </row>
    <row r="355" spans="1:16" x14ac:dyDescent="0.35">
      <c r="A355" s="9">
        <f t="shared" si="34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>димвенканали!F355</f>
        <v>432.9</v>
      </c>
      <c r="G355" s="8"/>
      <c r="H355" s="8"/>
      <c r="I355" s="8">
        <v>11</v>
      </c>
      <c r="J355" s="189">
        <f t="shared" si="35"/>
        <v>3.8917388996992748E-3</v>
      </c>
      <c r="K355" s="18">
        <f t="shared" si="30"/>
        <v>16.66228551211746</v>
      </c>
      <c r="L355" s="10">
        <f t="shared" si="31"/>
        <v>3.6657028126658413</v>
      </c>
      <c r="M355" s="202">
        <v>6.9891472868217059</v>
      </c>
      <c r="N355" s="202">
        <v>0.93275295315682283</v>
      </c>
      <c r="O355" s="10">
        <f t="shared" si="32"/>
        <v>28.249888564761829</v>
      </c>
      <c r="P355" s="11">
        <f t="shared" si="33"/>
        <v>6.5257307841907669E-2</v>
      </c>
    </row>
    <row r="356" spans="1:16" x14ac:dyDescent="0.35">
      <c r="A356" s="9">
        <f t="shared" si="34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>димвенканали!F356</f>
        <v>326.39999999999998</v>
      </c>
      <c r="G356" s="8"/>
      <c r="H356" s="8"/>
      <c r="I356" s="8">
        <v>10</v>
      </c>
      <c r="J356" s="189">
        <f t="shared" si="35"/>
        <v>3.5379444542720678E-3</v>
      </c>
      <c r="K356" s="18">
        <f t="shared" si="30"/>
        <v>15.147532283743145</v>
      </c>
      <c r="L356" s="10">
        <f t="shared" si="31"/>
        <v>3.3324571024234917</v>
      </c>
      <c r="M356" s="202">
        <v>6.3537702607470052</v>
      </c>
      <c r="N356" s="202">
        <v>0.8479572301425663</v>
      </c>
      <c r="O356" s="10">
        <f t="shared" si="32"/>
        <v>25.681716877056207</v>
      </c>
      <c r="P356" s="11">
        <f t="shared" si="33"/>
        <v>7.8681730628235927E-2</v>
      </c>
    </row>
    <row r="357" spans="1:16" x14ac:dyDescent="0.35">
      <c r="A357" s="9">
        <f t="shared" si="34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>димвенканали!F357</f>
        <v>150.30000000000001</v>
      </c>
      <c r="G357" s="8"/>
      <c r="H357" s="8"/>
      <c r="I357" s="8">
        <v>4</v>
      </c>
      <c r="J357" s="189">
        <f t="shared" si="35"/>
        <v>1.4151777817088271E-3</v>
      </c>
      <c r="K357" s="18">
        <f t="shared" si="30"/>
        <v>6.0590129134972575</v>
      </c>
      <c r="L357" s="10">
        <f t="shared" si="31"/>
        <v>1.3329828409693967</v>
      </c>
      <c r="M357" s="202">
        <v>2.5415081042988019</v>
      </c>
      <c r="N357" s="202">
        <v>0.33918289205702645</v>
      </c>
      <c r="O357" s="10">
        <f t="shared" si="32"/>
        <v>10.272686750822482</v>
      </c>
      <c r="P357" s="11">
        <f t="shared" si="33"/>
        <v>6.8347882573669208E-2</v>
      </c>
    </row>
    <row r="358" spans="1:16" x14ac:dyDescent="0.35">
      <c r="A358" s="9">
        <f t="shared" si="34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>димвенканали!F358</f>
        <v>303.5</v>
      </c>
      <c r="G358" s="8"/>
      <c r="H358" s="8"/>
      <c r="I358" s="8">
        <v>7</v>
      </c>
      <c r="J358" s="189">
        <f t="shared" si="35"/>
        <v>2.4765611179904477E-3</v>
      </c>
      <c r="K358" s="18">
        <f t="shared" si="30"/>
        <v>10.603272598620201</v>
      </c>
      <c r="L358" s="10">
        <f t="shared" si="31"/>
        <v>2.3327199716964442</v>
      </c>
      <c r="M358" s="202">
        <v>4.4476391825229031</v>
      </c>
      <c r="N358" s="202">
        <v>0.59357006109979626</v>
      </c>
      <c r="O358" s="10">
        <f t="shared" si="32"/>
        <v>17.977201813939345</v>
      </c>
      <c r="P358" s="11">
        <f t="shared" si="33"/>
        <v>5.9232954905895703E-2</v>
      </c>
    </row>
    <row r="359" spans="1:16" x14ac:dyDescent="0.35">
      <c r="A359" s="9">
        <f t="shared" si="34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>димвенканали!F359</f>
        <v>555.70000000000005</v>
      </c>
      <c r="G359" s="8"/>
      <c r="H359" s="8"/>
      <c r="I359" s="8">
        <v>13</v>
      </c>
      <c r="J359" s="189">
        <f t="shared" si="35"/>
        <v>4.5993277905536879E-3</v>
      </c>
      <c r="K359" s="18">
        <f t="shared" si="30"/>
        <v>19.691791968866085</v>
      </c>
      <c r="L359" s="10">
        <f t="shared" si="31"/>
        <v>4.3321942331505383</v>
      </c>
      <c r="M359" s="202">
        <v>8.2599013389711065</v>
      </c>
      <c r="N359" s="202">
        <v>1.1023443991853361</v>
      </c>
      <c r="O359" s="10">
        <f t="shared" si="32"/>
        <v>33.386231940173062</v>
      </c>
      <c r="P359" s="11">
        <f t="shared" si="33"/>
        <v>6.0079596797144245E-2</v>
      </c>
    </row>
    <row r="360" spans="1:16" x14ac:dyDescent="0.35">
      <c r="A360" s="9">
        <f t="shared" si="34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>димвенканали!F360</f>
        <v>360.4</v>
      </c>
      <c r="G360" s="8"/>
      <c r="H360" s="8"/>
      <c r="I360" s="8">
        <v>10</v>
      </c>
      <c r="J360" s="189">
        <f t="shared" si="35"/>
        <v>3.5379444542720678E-3</v>
      </c>
      <c r="K360" s="18">
        <f t="shared" si="30"/>
        <v>15.147532283743145</v>
      </c>
      <c r="L360" s="10">
        <f t="shared" si="31"/>
        <v>3.3324571024234917</v>
      </c>
      <c r="M360" s="202">
        <v>6.3537702607470052</v>
      </c>
      <c r="N360" s="202">
        <v>0.8479572301425663</v>
      </c>
      <c r="O360" s="10">
        <f t="shared" si="32"/>
        <v>25.681716877056207</v>
      </c>
      <c r="P360" s="11">
        <f t="shared" si="33"/>
        <v>7.1258925851987259E-2</v>
      </c>
    </row>
    <row r="361" spans="1:16" x14ac:dyDescent="0.35">
      <c r="A361" s="9">
        <f t="shared" si="34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>димвенканали!F361</f>
        <v>428.8</v>
      </c>
      <c r="G361" s="8"/>
      <c r="H361" s="8"/>
      <c r="I361" s="8">
        <v>12</v>
      </c>
      <c r="J361" s="189">
        <f t="shared" si="35"/>
        <v>4.2455333451264813E-3</v>
      </c>
      <c r="K361" s="18">
        <f t="shared" si="30"/>
        <v>18.177038740491774</v>
      </c>
      <c r="L361" s="10">
        <f t="shared" si="31"/>
        <v>3.9989485229081905</v>
      </c>
      <c r="M361" s="202">
        <v>7.6245243128964058</v>
      </c>
      <c r="N361" s="202">
        <v>1.0175486761710795</v>
      </c>
      <c r="O361" s="10">
        <f t="shared" si="32"/>
        <v>30.818060252467447</v>
      </c>
      <c r="P361" s="11">
        <f t="shared" si="33"/>
        <v>7.1870476335045355E-2</v>
      </c>
    </row>
    <row r="362" spans="1:16" x14ac:dyDescent="0.35">
      <c r="A362" s="9">
        <f t="shared" si="34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>димвенканали!F362</f>
        <v>1100.2</v>
      </c>
      <c r="G362" s="8"/>
      <c r="H362" s="8"/>
      <c r="I362" s="8">
        <v>36</v>
      </c>
      <c r="J362" s="189">
        <f t="shared" si="35"/>
        <v>1.2736600035379443E-2</v>
      </c>
      <c r="K362" s="18">
        <f t="shared" si="30"/>
        <v>54.531116221475315</v>
      </c>
      <c r="L362" s="10">
        <f t="shared" si="31"/>
        <v>11.99684556872457</v>
      </c>
      <c r="M362" s="202">
        <v>22.873572938689218</v>
      </c>
      <c r="N362" s="202">
        <v>3.0526460285132382</v>
      </c>
      <c r="O362" s="10">
        <f t="shared" si="32"/>
        <v>92.454180757402341</v>
      </c>
      <c r="P362" s="11">
        <f t="shared" si="33"/>
        <v>8.4033976329214999E-2</v>
      </c>
    </row>
    <row r="363" spans="1:16" x14ac:dyDescent="0.35">
      <c r="A363" s="9">
        <f t="shared" si="34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>димвенканали!F363</f>
        <v>419.4</v>
      </c>
      <c r="G363" s="8"/>
      <c r="H363" s="8"/>
      <c r="I363" s="8">
        <v>11</v>
      </c>
      <c r="J363" s="189">
        <f t="shared" si="35"/>
        <v>3.8917388996992748E-3</v>
      </c>
      <c r="K363" s="18">
        <f t="shared" si="30"/>
        <v>16.66228551211746</v>
      </c>
      <c r="L363" s="10">
        <f t="shared" si="31"/>
        <v>3.6657028126658413</v>
      </c>
      <c r="M363" s="202">
        <v>6.9891472868217059</v>
      </c>
      <c r="N363" s="202">
        <v>0.93275295315682283</v>
      </c>
      <c r="O363" s="10">
        <f t="shared" si="32"/>
        <v>28.249888564761829</v>
      </c>
      <c r="P363" s="11">
        <f t="shared" si="33"/>
        <v>6.7357864961282377E-2</v>
      </c>
    </row>
    <row r="364" spans="1:16" x14ac:dyDescent="0.35">
      <c r="A364" s="9">
        <f t="shared" si="34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>димвенканали!F364</f>
        <v>149.6</v>
      </c>
      <c r="G364" s="8"/>
      <c r="H364" s="8"/>
      <c r="I364" s="8">
        <v>4</v>
      </c>
      <c r="J364" s="189">
        <f t="shared" si="35"/>
        <v>1.4151777817088271E-3</v>
      </c>
      <c r="K364" s="18">
        <f t="shared" si="30"/>
        <v>6.0590129134972575</v>
      </c>
      <c r="L364" s="10">
        <f t="shared" si="31"/>
        <v>1.3329828409693967</v>
      </c>
      <c r="M364" s="202">
        <v>2.5415081042988019</v>
      </c>
      <c r="N364" s="202">
        <v>0.33918289205702645</v>
      </c>
      <c r="O364" s="10">
        <f t="shared" si="32"/>
        <v>10.272686750822482</v>
      </c>
      <c r="P364" s="11">
        <f t="shared" si="33"/>
        <v>6.8667692184642262E-2</v>
      </c>
    </row>
    <row r="365" spans="1:16" x14ac:dyDescent="0.35">
      <c r="A365" s="9">
        <f t="shared" si="34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>димвенканали!F365</f>
        <v>253.1</v>
      </c>
      <c r="G365" s="8"/>
      <c r="H365" s="8"/>
      <c r="I365" s="8">
        <v>6</v>
      </c>
      <c r="J365" s="189">
        <f t="shared" si="35"/>
        <v>2.1227666725632407E-3</v>
      </c>
      <c r="K365" s="18">
        <f t="shared" si="30"/>
        <v>9.0885193702458871</v>
      </c>
      <c r="L365" s="10">
        <f t="shared" si="31"/>
        <v>1.9994742614540952</v>
      </c>
      <c r="M365" s="202">
        <v>3.8122621564482029</v>
      </c>
      <c r="N365" s="202">
        <v>0.50877433808553973</v>
      </c>
      <c r="O365" s="10">
        <f t="shared" si="32"/>
        <v>15.409030126233723</v>
      </c>
      <c r="P365" s="11">
        <f t="shared" si="33"/>
        <v>6.0881193703017478E-2</v>
      </c>
    </row>
    <row r="366" spans="1:16" x14ac:dyDescent="0.35">
      <c r="A366" s="9">
        <f t="shared" si="34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>димвенканали!F366</f>
        <v>360.3</v>
      </c>
      <c r="G366" s="8"/>
      <c r="H366" s="8"/>
      <c r="I366" s="8">
        <v>8</v>
      </c>
      <c r="J366" s="189">
        <f t="shared" si="35"/>
        <v>2.8303555634176542E-3</v>
      </c>
      <c r="K366" s="18">
        <f t="shared" si="30"/>
        <v>12.118025826994515</v>
      </c>
      <c r="L366" s="10">
        <f t="shared" si="31"/>
        <v>2.6659656819387934</v>
      </c>
      <c r="M366" s="202">
        <v>5.0830162085976038</v>
      </c>
      <c r="N366" s="202">
        <v>0.67836578411405291</v>
      </c>
      <c r="O366" s="10">
        <f t="shared" si="32"/>
        <v>20.545373501644963</v>
      </c>
      <c r="P366" s="11">
        <f t="shared" si="33"/>
        <v>5.7022962813336006E-2</v>
      </c>
    </row>
    <row r="367" spans="1:16" x14ac:dyDescent="0.35">
      <c r="A367" s="9">
        <f t="shared" si="34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>димвенканали!F367</f>
        <v>1535.2</v>
      </c>
      <c r="G367" s="8"/>
      <c r="H367" s="8"/>
      <c r="I367" s="8">
        <v>32</v>
      </c>
      <c r="J367" s="189">
        <f t="shared" si="35"/>
        <v>1.1321422253670617E-2</v>
      </c>
      <c r="K367" s="18">
        <f t="shared" si="30"/>
        <v>48.47210330797806</v>
      </c>
      <c r="L367" s="10">
        <f t="shared" si="31"/>
        <v>10.663862727755173</v>
      </c>
      <c r="M367" s="202">
        <v>20.332064834390415</v>
      </c>
      <c r="N367" s="202">
        <v>2.7134631364562116</v>
      </c>
      <c r="O367" s="10">
        <f t="shared" si="32"/>
        <v>82.181494006579854</v>
      </c>
      <c r="P367" s="11">
        <f t="shared" si="33"/>
        <v>5.3531457794801882E-2</v>
      </c>
    </row>
    <row r="368" spans="1:16" x14ac:dyDescent="0.35">
      <c r="A368" s="9">
        <f t="shared" si="34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>димвенканали!F368</f>
        <v>191.4</v>
      </c>
      <c r="G368" s="8"/>
      <c r="H368" s="8"/>
      <c r="I368" s="8">
        <v>6</v>
      </c>
      <c r="J368" s="189">
        <f t="shared" si="35"/>
        <v>2.1227666725632407E-3</v>
      </c>
      <c r="K368" s="18">
        <f t="shared" ref="K368:K430" si="36">J368*$K$2</f>
        <v>9.0885193702458871</v>
      </c>
      <c r="L368" s="10">
        <f t="shared" si="31"/>
        <v>1.9994742614540952</v>
      </c>
      <c r="M368" s="202">
        <v>3.8122621564482029</v>
      </c>
      <c r="N368" s="202">
        <v>0.50877433808553973</v>
      </c>
      <c r="O368" s="10">
        <f t="shared" si="32"/>
        <v>15.409030126233723</v>
      </c>
      <c r="P368" s="11">
        <f t="shared" si="33"/>
        <v>8.0506949457856442E-2</v>
      </c>
    </row>
    <row r="369" spans="1:16" x14ac:dyDescent="0.35">
      <c r="A369" s="9">
        <f t="shared" si="34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>димвенканали!F369</f>
        <v>442.3</v>
      </c>
      <c r="G369" s="8"/>
      <c r="H369" s="8"/>
      <c r="I369" s="8">
        <v>15</v>
      </c>
      <c r="J369" s="189">
        <f t="shared" si="35"/>
        <v>5.3069166814081019E-3</v>
      </c>
      <c r="K369" s="18">
        <f t="shared" si="36"/>
        <v>22.721298425614716</v>
      </c>
      <c r="L369" s="10">
        <f t="shared" ref="L369:L431" si="37">K369*0.22</f>
        <v>4.9986856536352375</v>
      </c>
      <c r="M369" s="202">
        <v>9.5306553911205079</v>
      </c>
      <c r="N369" s="202">
        <v>1.2719358452138492</v>
      </c>
      <c r="O369" s="10">
        <f t="shared" si="32"/>
        <v>38.522575315584305</v>
      </c>
      <c r="P369" s="11">
        <f t="shared" si="33"/>
        <v>8.7096032818413535E-2</v>
      </c>
    </row>
    <row r="370" spans="1:16" x14ac:dyDescent="0.35">
      <c r="A370" s="9">
        <f t="shared" si="34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>димвенканали!F370</f>
        <v>503.5</v>
      </c>
      <c r="G370" s="8"/>
      <c r="H370" s="8"/>
      <c r="I370" s="8">
        <v>17</v>
      </c>
      <c r="J370" s="189">
        <f t="shared" si="35"/>
        <v>6.014505572262515E-3</v>
      </c>
      <c r="K370" s="18">
        <f t="shared" si="36"/>
        <v>25.750804882363344</v>
      </c>
      <c r="L370" s="10">
        <f t="shared" si="37"/>
        <v>5.6651770741199359</v>
      </c>
      <c r="M370" s="202">
        <v>10.801409443269909</v>
      </c>
      <c r="N370" s="202">
        <v>1.4415272912423627</v>
      </c>
      <c r="O370" s="10">
        <f t="shared" si="32"/>
        <v>43.658918690995556</v>
      </c>
      <c r="P370" s="11">
        <f t="shared" si="33"/>
        <v>8.6710861352523441E-2</v>
      </c>
    </row>
    <row r="371" spans="1:16" x14ac:dyDescent="0.35">
      <c r="A371" s="9">
        <f t="shared" si="34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>димвенканали!F371</f>
        <v>570.5</v>
      </c>
      <c r="G371" s="8"/>
      <c r="H371" s="8"/>
      <c r="I371" s="8">
        <v>20</v>
      </c>
      <c r="J371" s="189">
        <f t="shared" si="35"/>
        <v>7.0758889085441356E-3</v>
      </c>
      <c r="K371" s="18">
        <f t="shared" si="36"/>
        <v>30.295064567486289</v>
      </c>
      <c r="L371" s="10">
        <f t="shared" si="37"/>
        <v>6.6649142048469834</v>
      </c>
      <c r="M371" s="202">
        <v>12.70754052149401</v>
      </c>
      <c r="N371" s="202">
        <v>1.6959144602851326</v>
      </c>
      <c r="O371" s="10">
        <f t="shared" si="32"/>
        <v>51.363433754112414</v>
      </c>
      <c r="P371" s="11">
        <f t="shared" si="33"/>
        <v>9.0032311576007731E-2</v>
      </c>
    </row>
    <row r="372" spans="1:16" x14ac:dyDescent="0.35">
      <c r="A372" s="9">
        <f t="shared" si="34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>димвенканали!F372</f>
        <v>227.9</v>
      </c>
      <c r="G372" s="8"/>
      <c r="H372" s="8"/>
      <c r="I372" s="8">
        <v>4</v>
      </c>
      <c r="J372" s="189">
        <f t="shared" si="35"/>
        <v>1.4151777817088271E-3</v>
      </c>
      <c r="K372" s="18">
        <f t="shared" si="36"/>
        <v>6.0590129134972575</v>
      </c>
      <c r="L372" s="10">
        <f t="shared" si="37"/>
        <v>1.3329828409693967</v>
      </c>
      <c r="M372" s="202">
        <v>2.5415081042988019</v>
      </c>
      <c r="N372" s="202">
        <v>0.33918289205702645</v>
      </c>
      <c r="O372" s="10">
        <f t="shared" si="32"/>
        <v>10.272686750822482</v>
      </c>
      <c r="P372" s="11">
        <f t="shared" si="33"/>
        <v>4.5075413562187285E-2</v>
      </c>
    </row>
    <row r="373" spans="1:16" x14ac:dyDescent="0.35">
      <c r="A373" s="9">
        <f t="shared" si="34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>димвенканали!F373</f>
        <v>130.5</v>
      </c>
      <c r="G373" s="8"/>
      <c r="H373" s="8"/>
      <c r="I373" s="8">
        <v>5</v>
      </c>
      <c r="J373" s="189">
        <f t="shared" si="35"/>
        <v>1.7689722271360339E-3</v>
      </c>
      <c r="K373" s="18">
        <f t="shared" si="36"/>
        <v>7.5737661418715723</v>
      </c>
      <c r="L373" s="10">
        <f t="shared" si="37"/>
        <v>1.6662285512117458</v>
      </c>
      <c r="M373" s="202">
        <v>3.1768851303735026</v>
      </c>
      <c r="N373" s="202">
        <v>0.42397861507128315</v>
      </c>
      <c r="O373" s="10">
        <f t="shared" si="32"/>
        <v>12.840858438528103</v>
      </c>
      <c r="P373" s="11">
        <f t="shared" si="33"/>
        <v>9.8397382670713435E-2</v>
      </c>
    </row>
    <row r="374" spans="1:16" x14ac:dyDescent="0.35">
      <c r="A374" s="9">
        <f t="shared" si="34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>димвенканали!F374</f>
        <v>384.3</v>
      </c>
      <c r="G374" s="8"/>
      <c r="H374" s="8"/>
      <c r="I374" s="8">
        <v>14</v>
      </c>
      <c r="J374" s="189">
        <f t="shared" si="35"/>
        <v>4.9531222359808953E-3</v>
      </c>
      <c r="K374" s="18">
        <f t="shared" si="36"/>
        <v>21.206545197240402</v>
      </c>
      <c r="L374" s="10">
        <f t="shared" si="37"/>
        <v>4.6654399433928884</v>
      </c>
      <c r="M374" s="202">
        <v>8.8952783650458063</v>
      </c>
      <c r="N374" s="202">
        <v>1.1871401221995925</v>
      </c>
      <c r="O374" s="10">
        <f t="shared" si="32"/>
        <v>35.95440362787869</v>
      </c>
      <c r="P374" s="11">
        <f t="shared" si="33"/>
        <v>9.3558167129530814E-2</v>
      </c>
    </row>
    <row r="375" spans="1:16" x14ac:dyDescent="0.35">
      <c r="A375" s="9">
        <f t="shared" si="34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>димвенканали!F375</f>
        <v>383.3</v>
      </c>
      <c r="G375" s="8"/>
      <c r="H375" s="8"/>
      <c r="I375" s="8">
        <v>15</v>
      </c>
      <c r="J375" s="189">
        <f t="shared" si="35"/>
        <v>5.3069166814081019E-3</v>
      </c>
      <c r="K375" s="18">
        <f t="shared" si="36"/>
        <v>22.721298425614716</v>
      </c>
      <c r="L375" s="10">
        <f t="shared" si="37"/>
        <v>4.9986856536352375</v>
      </c>
      <c r="M375" s="202">
        <v>9.5306553911205079</v>
      </c>
      <c r="N375" s="202">
        <v>1.2719358452138492</v>
      </c>
      <c r="O375" s="10">
        <f t="shared" si="32"/>
        <v>38.522575315584305</v>
      </c>
      <c r="P375" s="11">
        <f t="shared" si="33"/>
        <v>0.10050241407666137</v>
      </c>
    </row>
    <row r="376" spans="1:16" x14ac:dyDescent="0.35">
      <c r="A376" s="9">
        <f t="shared" si="34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>димвенканали!F376</f>
        <v>503.6</v>
      </c>
      <c r="G376" s="8"/>
      <c r="H376" s="8"/>
      <c r="I376" s="8">
        <v>13</v>
      </c>
      <c r="J376" s="189">
        <f t="shared" si="35"/>
        <v>4.5993277905536879E-3</v>
      </c>
      <c r="K376" s="18">
        <f t="shared" si="36"/>
        <v>19.691791968866085</v>
      </c>
      <c r="L376" s="10">
        <f t="shared" si="37"/>
        <v>4.3321942331505383</v>
      </c>
      <c r="M376" s="202">
        <v>8.2599013389711065</v>
      </c>
      <c r="N376" s="202">
        <v>1.1023443991853361</v>
      </c>
      <c r="O376" s="10">
        <f t="shared" si="32"/>
        <v>33.386231940173062</v>
      </c>
      <c r="P376" s="11">
        <f t="shared" si="33"/>
        <v>6.6295138880407195E-2</v>
      </c>
    </row>
    <row r="377" spans="1:16" x14ac:dyDescent="0.35">
      <c r="A377" s="9">
        <f t="shared" si="34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>димвенканали!F377</f>
        <v>387.4</v>
      </c>
      <c r="G377" s="8"/>
      <c r="H377" s="8"/>
      <c r="I377" s="8">
        <v>13</v>
      </c>
      <c r="J377" s="189">
        <f t="shared" si="35"/>
        <v>4.5993277905536879E-3</v>
      </c>
      <c r="K377" s="18">
        <f t="shared" si="36"/>
        <v>19.691791968866085</v>
      </c>
      <c r="L377" s="10">
        <f t="shared" si="37"/>
        <v>4.3321942331505383</v>
      </c>
      <c r="M377" s="202">
        <v>8.2599013389711065</v>
      </c>
      <c r="N377" s="202">
        <v>1.1023443991853361</v>
      </c>
      <c r="O377" s="10">
        <f t="shared" si="32"/>
        <v>33.386231940173062</v>
      </c>
      <c r="P377" s="11">
        <f t="shared" si="33"/>
        <v>8.6180257976698663E-2</v>
      </c>
    </row>
    <row r="378" spans="1:16" x14ac:dyDescent="0.35">
      <c r="A378" s="9">
        <f t="shared" si="34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>димвенканали!F378</f>
        <v>147</v>
      </c>
      <c r="G378" s="8"/>
      <c r="H378" s="8"/>
      <c r="I378" s="8">
        <v>3</v>
      </c>
      <c r="J378" s="189">
        <f t="shared" si="35"/>
        <v>1.0613833362816203E-3</v>
      </c>
      <c r="K378" s="18">
        <f t="shared" si="36"/>
        <v>4.5442596851229435</v>
      </c>
      <c r="L378" s="10">
        <f t="shared" si="37"/>
        <v>0.99973713072704762</v>
      </c>
      <c r="M378" s="202">
        <v>1.9061310782241014</v>
      </c>
      <c r="N378" s="202">
        <v>0.25438716904276987</v>
      </c>
      <c r="O378" s="10">
        <f t="shared" si="32"/>
        <v>7.7045150631168617</v>
      </c>
      <c r="P378" s="11">
        <f t="shared" si="33"/>
        <v>5.2411667096033072E-2</v>
      </c>
    </row>
    <row r="379" spans="1:16" x14ac:dyDescent="0.35">
      <c r="A379" s="9">
        <f t="shared" si="34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>димвенканали!F379</f>
        <v>203.69</v>
      </c>
      <c r="G379" s="8"/>
      <c r="H379" s="8"/>
      <c r="I379" s="8">
        <v>6</v>
      </c>
      <c r="J379" s="189">
        <f t="shared" si="35"/>
        <v>2.1227666725632407E-3</v>
      </c>
      <c r="K379" s="18">
        <f t="shared" si="36"/>
        <v>9.0885193702458871</v>
      </c>
      <c r="L379" s="10">
        <f t="shared" si="37"/>
        <v>1.9994742614540952</v>
      </c>
      <c r="M379" s="202">
        <v>3.8122621564482029</v>
      </c>
      <c r="N379" s="202">
        <v>0.50877433808553973</v>
      </c>
      <c r="O379" s="10">
        <f t="shared" si="32"/>
        <v>15.409030126233723</v>
      </c>
      <c r="P379" s="11">
        <f t="shared" si="33"/>
        <v>7.5649418853324782E-2</v>
      </c>
    </row>
    <row r="380" spans="1:16" x14ac:dyDescent="0.35">
      <c r="A380" s="9">
        <f t="shared" si="34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>димвенканали!F380</f>
        <v>138.9</v>
      </c>
      <c r="G380" s="8"/>
      <c r="H380" s="8"/>
      <c r="I380" s="8">
        <v>5</v>
      </c>
      <c r="J380" s="189">
        <f t="shared" si="35"/>
        <v>1.7689722271360339E-3</v>
      </c>
      <c r="K380" s="18">
        <f t="shared" si="36"/>
        <v>7.5737661418715723</v>
      </c>
      <c r="L380" s="10">
        <f t="shared" si="37"/>
        <v>1.6662285512117458</v>
      </c>
      <c r="M380" s="202">
        <v>3.1768851303735026</v>
      </c>
      <c r="N380" s="202">
        <v>0.42397861507128315</v>
      </c>
      <c r="O380" s="10">
        <f t="shared" si="32"/>
        <v>12.840858438528103</v>
      </c>
      <c r="P380" s="11">
        <f t="shared" si="33"/>
        <v>9.2446785014601171E-2</v>
      </c>
    </row>
    <row r="381" spans="1:16" x14ac:dyDescent="0.35">
      <c r="A381" s="9">
        <f t="shared" si="34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>димвенканали!F381</f>
        <v>338.8</v>
      </c>
      <c r="G381" s="8"/>
      <c r="H381" s="8"/>
      <c r="I381" s="8">
        <v>12</v>
      </c>
      <c r="J381" s="189">
        <f t="shared" si="35"/>
        <v>4.2455333451264813E-3</v>
      </c>
      <c r="K381" s="18">
        <f t="shared" si="36"/>
        <v>18.177038740491774</v>
      </c>
      <c r="L381" s="10">
        <f t="shared" si="37"/>
        <v>3.9989485229081905</v>
      </c>
      <c r="M381" s="202">
        <v>7.6245243128964058</v>
      </c>
      <c r="N381" s="202">
        <v>1.0175486761710795</v>
      </c>
      <c r="O381" s="10">
        <f t="shared" si="32"/>
        <v>30.818060252467447</v>
      </c>
      <c r="P381" s="11">
        <f t="shared" si="33"/>
        <v>9.0962397439396242E-2</v>
      </c>
    </row>
    <row r="382" spans="1:16" x14ac:dyDescent="0.35">
      <c r="A382" s="9">
        <f t="shared" si="34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>димвенканали!F382</f>
        <v>386.9</v>
      </c>
      <c r="G382" s="8"/>
      <c r="H382" s="8"/>
      <c r="I382" s="8">
        <v>8</v>
      </c>
      <c r="J382" s="189">
        <f t="shared" si="35"/>
        <v>2.8303555634176542E-3</v>
      </c>
      <c r="K382" s="18">
        <f t="shared" si="36"/>
        <v>12.118025826994515</v>
      </c>
      <c r="L382" s="10">
        <f t="shared" si="37"/>
        <v>2.6659656819387934</v>
      </c>
      <c r="M382" s="202">
        <v>5.0830162085976038</v>
      </c>
      <c r="N382" s="202">
        <v>0.67836578411405291</v>
      </c>
      <c r="O382" s="10">
        <f t="shared" si="32"/>
        <v>20.545373501644963</v>
      </c>
      <c r="P382" s="11">
        <f t="shared" si="33"/>
        <v>5.3102542004768584E-2</v>
      </c>
    </row>
    <row r="383" spans="1:16" x14ac:dyDescent="0.35">
      <c r="A383" s="9">
        <f t="shared" si="34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>димвенканали!F383</f>
        <v>972.7</v>
      </c>
      <c r="G383" s="8"/>
      <c r="H383" s="8"/>
      <c r="I383" s="8">
        <v>23</v>
      </c>
      <c r="J383" s="189">
        <f t="shared" si="35"/>
        <v>8.1372722448257561E-3</v>
      </c>
      <c r="K383" s="18">
        <f t="shared" si="36"/>
        <v>34.839324252609231</v>
      </c>
      <c r="L383" s="10">
        <f t="shared" si="37"/>
        <v>7.6646513355740309</v>
      </c>
      <c r="M383" s="202">
        <v>14.613671599718112</v>
      </c>
      <c r="N383" s="202">
        <v>1.9503016293279021</v>
      </c>
      <c r="O383" s="10">
        <f t="shared" si="32"/>
        <v>59.067948817229272</v>
      </c>
      <c r="P383" s="11">
        <f t="shared" si="33"/>
        <v>6.0725762123192424E-2</v>
      </c>
    </row>
    <row r="384" spans="1:16" x14ac:dyDescent="0.35">
      <c r="A384" s="9">
        <f t="shared" si="34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>димвенканали!F384</f>
        <v>598.79999999999995</v>
      </c>
      <c r="G384" s="8"/>
      <c r="H384" s="8"/>
      <c r="I384" s="8">
        <v>13</v>
      </c>
      <c r="J384" s="189">
        <f t="shared" si="35"/>
        <v>4.5993277905536879E-3</v>
      </c>
      <c r="K384" s="18">
        <f t="shared" si="36"/>
        <v>19.691791968866085</v>
      </c>
      <c r="L384" s="10">
        <f t="shared" si="37"/>
        <v>4.3321942331505383</v>
      </c>
      <c r="M384" s="202">
        <v>8.2599013389711065</v>
      </c>
      <c r="N384" s="202">
        <v>1.1023443991853361</v>
      </c>
      <c r="O384" s="10">
        <f t="shared" si="32"/>
        <v>33.386231940173062</v>
      </c>
      <c r="P384" s="11">
        <f t="shared" si="33"/>
        <v>5.575523036101046E-2</v>
      </c>
    </row>
    <row r="385" spans="1:16" x14ac:dyDescent="0.35">
      <c r="A385" s="9">
        <f t="shared" si="34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>димвенканали!F385</f>
        <v>464.2</v>
      </c>
      <c r="G385" s="8"/>
      <c r="H385" s="8"/>
      <c r="I385" s="8">
        <v>12</v>
      </c>
      <c r="J385" s="189">
        <f t="shared" si="35"/>
        <v>4.2455333451264813E-3</v>
      </c>
      <c r="K385" s="18">
        <f t="shared" si="36"/>
        <v>18.177038740491774</v>
      </c>
      <c r="L385" s="10">
        <f t="shared" si="37"/>
        <v>3.9989485229081905</v>
      </c>
      <c r="M385" s="202">
        <v>7.6245243128964058</v>
      </c>
      <c r="N385" s="202">
        <v>1.0175486761710795</v>
      </c>
      <c r="O385" s="10">
        <f t="shared" si="32"/>
        <v>30.818060252467447</v>
      </c>
      <c r="P385" s="11">
        <f t="shared" si="33"/>
        <v>6.6389617088469299E-2</v>
      </c>
    </row>
    <row r="386" spans="1:16" x14ac:dyDescent="0.35">
      <c r="A386" s="9">
        <f t="shared" si="34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>димвенканали!F386</f>
        <v>606.78</v>
      </c>
      <c r="G386" s="8"/>
      <c r="H386" s="8"/>
      <c r="I386" s="8">
        <v>16</v>
      </c>
      <c r="J386" s="189">
        <f t="shared" si="35"/>
        <v>5.6607111268353084E-3</v>
      </c>
      <c r="K386" s="18">
        <f t="shared" si="36"/>
        <v>24.23605165398903</v>
      </c>
      <c r="L386" s="10">
        <f t="shared" si="37"/>
        <v>5.3319313638775867</v>
      </c>
      <c r="M386" s="202">
        <v>10.166032417195208</v>
      </c>
      <c r="N386" s="202">
        <v>1.3567315682281058</v>
      </c>
      <c r="O386" s="10">
        <f t="shared" si="32"/>
        <v>41.090747003289927</v>
      </c>
      <c r="P386" s="11">
        <f t="shared" si="33"/>
        <v>6.7719349687349495E-2</v>
      </c>
    </row>
    <row r="387" spans="1:16" x14ac:dyDescent="0.35">
      <c r="A387" s="9">
        <f t="shared" si="34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>димвенканали!F387</f>
        <v>305</v>
      </c>
      <c r="G387" s="8"/>
      <c r="H387" s="8"/>
      <c r="I387" s="8">
        <v>8</v>
      </c>
      <c r="J387" s="189">
        <f t="shared" si="35"/>
        <v>2.8303555634176542E-3</v>
      </c>
      <c r="K387" s="18">
        <f t="shared" si="36"/>
        <v>12.118025826994515</v>
      </c>
      <c r="L387" s="10">
        <f t="shared" si="37"/>
        <v>2.6659656819387934</v>
      </c>
      <c r="M387" s="202">
        <v>5.0830162085976038</v>
      </c>
      <c r="N387" s="202">
        <v>0.67836578411405291</v>
      </c>
      <c r="O387" s="10">
        <f t="shared" ref="O387:O450" si="38">K387+L387+M387+N387</f>
        <v>20.545373501644963</v>
      </c>
      <c r="P387" s="11">
        <f t="shared" ref="P387:P450" si="39">O387/F387</f>
        <v>6.7361880333262181E-2</v>
      </c>
    </row>
    <row r="388" spans="1:16" x14ac:dyDescent="0.35">
      <c r="A388" s="9">
        <f t="shared" si="34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>димвенканали!F388</f>
        <v>759.8</v>
      </c>
      <c r="G388" s="8"/>
      <c r="H388" s="8"/>
      <c r="I388" s="8">
        <v>19</v>
      </c>
      <c r="J388" s="189">
        <f t="shared" si="35"/>
        <v>6.722094463116929E-3</v>
      </c>
      <c r="K388" s="18">
        <f t="shared" si="36"/>
        <v>28.780311339111975</v>
      </c>
      <c r="L388" s="10">
        <f t="shared" si="37"/>
        <v>6.3316684946046342</v>
      </c>
      <c r="M388" s="202">
        <v>12.072163495419309</v>
      </c>
      <c r="N388" s="202">
        <v>1.611118737270876</v>
      </c>
      <c r="O388" s="10">
        <f t="shared" si="38"/>
        <v>48.795262066406799</v>
      </c>
      <c r="P388" s="11">
        <f t="shared" si="39"/>
        <v>6.4221192506458025E-2</v>
      </c>
    </row>
    <row r="389" spans="1:16" x14ac:dyDescent="0.35">
      <c r="A389" s="9">
        <f t="shared" si="34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>димвенканали!F389</f>
        <v>530.20000000000005</v>
      </c>
      <c r="G389" s="8"/>
      <c r="H389" s="8"/>
      <c r="I389" s="8">
        <v>15</v>
      </c>
      <c r="J389" s="189">
        <f t="shared" si="35"/>
        <v>5.3069166814081019E-3</v>
      </c>
      <c r="K389" s="18">
        <f t="shared" si="36"/>
        <v>22.721298425614716</v>
      </c>
      <c r="L389" s="10">
        <f t="shared" si="37"/>
        <v>4.9986856536352375</v>
      </c>
      <c r="M389" s="202">
        <v>9.5306553911205079</v>
      </c>
      <c r="N389" s="202">
        <v>1.2719358452138492</v>
      </c>
      <c r="O389" s="10">
        <f t="shared" si="38"/>
        <v>38.522575315584305</v>
      </c>
      <c r="P389" s="11">
        <f t="shared" si="39"/>
        <v>7.2656686751384952E-2</v>
      </c>
    </row>
    <row r="390" spans="1:16" x14ac:dyDescent="0.35">
      <c r="A390" s="9">
        <f t="shared" si="34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>димвенканали!F390</f>
        <v>123.5</v>
      </c>
      <c r="G390" s="8"/>
      <c r="H390" s="8"/>
      <c r="I390" s="8">
        <v>3</v>
      </c>
      <c r="J390" s="189">
        <f t="shared" si="35"/>
        <v>1.0613833362816203E-3</v>
      </c>
      <c r="K390" s="18">
        <f t="shared" si="36"/>
        <v>4.5442596851229435</v>
      </c>
      <c r="L390" s="10">
        <f t="shared" si="37"/>
        <v>0.99973713072704762</v>
      </c>
      <c r="M390" s="202">
        <v>1.9061310782241014</v>
      </c>
      <c r="N390" s="202">
        <v>0.25438716904276987</v>
      </c>
      <c r="O390" s="10">
        <f t="shared" si="38"/>
        <v>7.7045150631168617</v>
      </c>
      <c r="P390" s="11">
        <f t="shared" si="39"/>
        <v>6.2384737353172973E-2</v>
      </c>
    </row>
    <row r="391" spans="1:16" x14ac:dyDescent="0.35">
      <c r="A391" s="9">
        <f t="shared" ref="A391:A454" si="40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>димвенканали!F391</f>
        <v>298.8</v>
      </c>
      <c r="G391" s="8"/>
      <c r="H391" s="8"/>
      <c r="I391" s="8">
        <v>11</v>
      </c>
      <c r="J391" s="189">
        <f t="shared" ref="J391:J454" si="41">2/5653*(I391+H391+G391)</f>
        <v>3.8917388996992748E-3</v>
      </c>
      <c r="K391" s="18">
        <f t="shared" si="36"/>
        <v>16.66228551211746</v>
      </c>
      <c r="L391" s="10">
        <f t="shared" si="37"/>
        <v>3.6657028126658413</v>
      </c>
      <c r="M391" s="202">
        <v>6.9891472868217059</v>
      </c>
      <c r="N391" s="202">
        <v>0.93275295315682283</v>
      </c>
      <c r="O391" s="10">
        <f t="shared" si="38"/>
        <v>28.249888564761829</v>
      </c>
      <c r="P391" s="11">
        <f t="shared" si="39"/>
        <v>9.4544473108305979E-2</v>
      </c>
    </row>
    <row r="392" spans="1:16" x14ac:dyDescent="0.35">
      <c r="A392" s="9">
        <f t="shared" si="40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>димвенканали!F392</f>
        <v>217.3</v>
      </c>
      <c r="G392" s="8"/>
      <c r="H392" s="8"/>
      <c r="I392" s="8">
        <v>8</v>
      </c>
      <c r="J392" s="189">
        <f t="shared" si="41"/>
        <v>2.8303555634176542E-3</v>
      </c>
      <c r="K392" s="18">
        <f t="shared" si="36"/>
        <v>12.118025826994515</v>
      </c>
      <c r="L392" s="10">
        <f t="shared" si="37"/>
        <v>2.6659656819387934</v>
      </c>
      <c r="M392" s="202">
        <v>5.0830162085976038</v>
      </c>
      <c r="N392" s="202">
        <v>0.67836578411405291</v>
      </c>
      <c r="O392" s="10">
        <f t="shared" si="38"/>
        <v>20.545373501644963</v>
      </c>
      <c r="P392" s="11">
        <f t="shared" si="39"/>
        <v>9.4548428447514779E-2</v>
      </c>
    </row>
    <row r="393" spans="1:16" x14ac:dyDescent="0.35">
      <c r="A393" s="9">
        <f t="shared" si="40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>димвенканали!F393</f>
        <v>293.89999999999998</v>
      </c>
      <c r="G393" s="8"/>
      <c r="H393" s="8"/>
      <c r="I393" s="8">
        <v>9</v>
      </c>
      <c r="J393" s="189">
        <f t="shared" si="41"/>
        <v>3.1841500088448608E-3</v>
      </c>
      <c r="K393" s="18">
        <f t="shared" si="36"/>
        <v>13.632779055368829</v>
      </c>
      <c r="L393" s="10">
        <f t="shared" si="37"/>
        <v>2.9992113921811425</v>
      </c>
      <c r="M393" s="202">
        <v>5.7183932346723045</v>
      </c>
      <c r="N393" s="202">
        <v>0.76316150712830955</v>
      </c>
      <c r="O393" s="10">
        <f t="shared" si="38"/>
        <v>23.113545189350585</v>
      </c>
      <c r="P393" s="11">
        <f t="shared" si="39"/>
        <v>7.864425038907992E-2</v>
      </c>
    </row>
    <row r="394" spans="1:16" x14ac:dyDescent="0.35">
      <c r="A394" s="9">
        <f t="shared" si="40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>димвенканали!F394</f>
        <v>198.9</v>
      </c>
      <c r="G394" s="8"/>
      <c r="H394" s="8"/>
      <c r="I394" s="8">
        <v>4</v>
      </c>
      <c r="J394" s="189">
        <f t="shared" si="41"/>
        <v>1.4151777817088271E-3</v>
      </c>
      <c r="K394" s="18">
        <f t="shared" si="36"/>
        <v>6.0590129134972575</v>
      </c>
      <c r="L394" s="10">
        <f t="shared" si="37"/>
        <v>1.3329828409693967</v>
      </c>
      <c r="M394" s="202">
        <v>2.5415081042988019</v>
      </c>
      <c r="N394" s="202">
        <v>0.33918289205702645</v>
      </c>
      <c r="O394" s="10">
        <f t="shared" si="38"/>
        <v>10.272686750822482</v>
      </c>
      <c r="P394" s="11">
        <f t="shared" si="39"/>
        <v>5.1647494976483063E-2</v>
      </c>
    </row>
    <row r="395" spans="1:16" x14ac:dyDescent="0.35">
      <c r="A395" s="9">
        <f t="shared" si="40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>димвенканали!F395</f>
        <v>95.6</v>
      </c>
      <c r="G395" s="8"/>
      <c r="H395" s="8"/>
      <c r="I395" s="8">
        <v>3</v>
      </c>
      <c r="J395" s="189">
        <f t="shared" si="41"/>
        <v>1.0613833362816203E-3</v>
      </c>
      <c r="K395" s="18">
        <f t="shared" si="36"/>
        <v>4.5442596851229435</v>
      </c>
      <c r="L395" s="10">
        <f t="shared" si="37"/>
        <v>0.99973713072704762</v>
      </c>
      <c r="M395" s="202">
        <v>1.9061310782241014</v>
      </c>
      <c r="N395" s="202">
        <v>0.25438716904276987</v>
      </c>
      <c r="O395" s="10">
        <f t="shared" si="38"/>
        <v>7.7045150631168617</v>
      </c>
      <c r="P395" s="11">
        <f t="shared" si="39"/>
        <v>8.0591161748084339E-2</v>
      </c>
    </row>
    <row r="396" spans="1:16" x14ac:dyDescent="0.35">
      <c r="A396" s="9">
        <f t="shared" si="40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>димвенканали!F396</f>
        <v>408.7</v>
      </c>
      <c r="G396" s="8"/>
      <c r="H396" s="8"/>
      <c r="I396" s="8">
        <v>12</v>
      </c>
      <c r="J396" s="189">
        <f t="shared" si="41"/>
        <v>4.2455333451264813E-3</v>
      </c>
      <c r="K396" s="18">
        <f t="shared" si="36"/>
        <v>18.177038740491774</v>
      </c>
      <c r="L396" s="10">
        <f t="shared" si="37"/>
        <v>3.9989485229081905</v>
      </c>
      <c r="M396" s="202">
        <v>7.6245243128964058</v>
      </c>
      <c r="N396" s="202">
        <v>1.0175486761710795</v>
      </c>
      <c r="O396" s="10">
        <f t="shared" si="38"/>
        <v>30.818060252467447</v>
      </c>
      <c r="P396" s="11">
        <f t="shared" si="39"/>
        <v>7.5405089925293489E-2</v>
      </c>
    </row>
    <row r="397" spans="1:16" x14ac:dyDescent="0.35">
      <c r="A397" s="9">
        <f t="shared" si="40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>димвенканали!F397</f>
        <v>449.5</v>
      </c>
      <c r="G397" s="8"/>
      <c r="H397" s="8"/>
      <c r="I397" s="8">
        <v>13</v>
      </c>
      <c r="J397" s="189">
        <f t="shared" si="41"/>
        <v>4.5993277905536879E-3</v>
      </c>
      <c r="K397" s="18">
        <f t="shared" si="36"/>
        <v>19.691791968866085</v>
      </c>
      <c r="L397" s="10">
        <f t="shared" si="37"/>
        <v>4.3321942331505383</v>
      </c>
      <c r="M397" s="202">
        <v>8.2599013389711065</v>
      </c>
      <c r="N397" s="202">
        <v>1.1023443991853361</v>
      </c>
      <c r="O397" s="10">
        <f t="shared" si="38"/>
        <v>33.386231940173062</v>
      </c>
      <c r="P397" s="11">
        <f t="shared" si="39"/>
        <v>7.4274153370796583E-2</v>
      </c>
    </row>
    <row r="398" spans="1:16" x14ac:dyDescent="0.35">
      <c r="A398" s="9">
        <f t="shared" si="40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>димвенканали!F398</f>
        <v>364.8</v>
      </c>
      <c r="G398" s="8"/>
      <c r="H398" s="8"/>
      <c r="I398" s="8">
        <v>9</v>
      </c>
      <c r="J398" s="189">
        <f t="shared" si="41"/>
        <v>3.1841500088448608E-3</v>
      </c>
      <c r="K398" s="18">
        <f t="shared" si="36"/>
        <v>13.632779055368829</v>
      </c>
      <c r="L398" s="10">
        <f t="shared" si="37"/>
        <v>2.9992113921811425</v>
      </c>
      <c r="M398" s="202">
        <v>5.7183932346723045</v>
      </c>
      <c r="N398" s="202">
        <v>0.76316150712830955</v>
      </c>
      <c r="O398" s="10">
        <f t="shared" si="38"/>
        <v>23.113545189350585</v>
      </c>
      <c r="P398" s="11">
        <f t="shared" si="39"/>
        <v>6.33594988743163E-2</v>
      </c>
    </row>
    <row r="399" spans="1:16" x14ac:dyDescent="0.35">
      <c r="A399" s="9">
        <f t="shared" si="40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>димвенканали!F399</f>
        <v>326.3</v>
      </c>
      <c r="G399" s="8"/>
      <c r="H399" s="8"/>
      <c r="I399" s="8">
        <v>5</v>
      </c>
      <c r="J399" s="189">
        <f t="shared" si="41"/>
        <v>1.7689722271360339E-3</v>
      </c>
      <c r="K399" s="18">
        <f t="shared" si="36"/>
        <v>7.5737661418715723</v>
      </c>
      <c r="L399" s="10">
        <f t="shared" si="37"/>
        <v>1.6662285512117458</v>
      </c>
      <c r="M399" s="202">
        <v>3.1768851303735026</v>
      </c>
      <c r="N399" s="202">
        <v>0.42397861507128315</v>
      </c>
      <c r="O399" s="10">
        <f t="shared" si="38"/>
        <v>12.840858438528103</v>
      </c>
      <c r="P399" s="11">
        <f t="shared" si="39"/>
        <v>3.9352921969133016E-2</v>
      </c>
    </row>
    <row r="400" spans="1:16" x14ac:dyDescent="0.35">
      <c r="A400" s="9">
        <f t="shared" si="40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>димвенканали!F400</f>
        <v>634.70000000000005</v>
      </c>
      <c r="G400" s="8"/>
      <c r="H400" s="8"/>
      <c r="I400" s="8">
        <v>20</v>
      </c>
      <c r="J400" s="189">
        <f t="shared" si="41"/>
        <v>7.0758889085441356E-3</v>
      </c>
      <c r="K400" s="18">
        <f t="shared" si="36"/>
        <v>30.295064567486289</v>
      </c>
      <c r="L400" s="10">
        <f t="shared" si="37"/>
        <v>6.6649142048469834</v>
      </c>
      <c r="M400" s="202">
        <v>12.70754052149401</v>
      </c>
      <c r="N400" s="202">
        <v>1.6959144602851326</v>
      </c>
      <c r="O400" s="10">
        <f t="shared" si="38"/>
        <v>51.363433754112414</v>
      </c>
      <c r="P400" s="11">
        <f t="shared" si="39"/>
        <v>8.0925529784327099E-2</v>
      </c>
    </row>
    <row r="401" spans="1:16" x14ac:dyDescent="0.35">
      <c r="A401" s="9">
        <f t="shared" si="40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>димвенканали!F401</f>
        <v>267.10000000000002</v>
      </c>
      <c r="G401" s="8"/>
      <c r="H401" s="8"/>
      <c r="I401" s="8">
        <v>0</v>
      </c>
      <c r="J401" s="189">
        <f t="shared" si="41"/>
        <v>0</v>
      </c>
      <c r="K401" s="18">
        <f t="shared" si="36"/>
        <v>0</v>
      </c>
      <c r="L401" s="10">
        <f t="shared" si="37"/>
        <v>0</v>
      </c>
      <c r="M401" s="202">
        <v>0</v>
      </c>
      <c r="N401" s="202">
        <v>0</v>
      </c>
      <c r="O401" s="10">
        <f t="shared" si="38"/>
        <v>0</v>
      </c>
      <c r="P401" s="11">
        <f t="shared" si="39"/>
        <v>0</v>
      </c>
    </row>
    <row r="402" spans="1:16" x14ac:dyDescent="0.35">
      <c r="A402" s="9">
        <f t="shared" si="40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>димвенканали!F402</f>
        <v>224.6</v>
      </c>
      <c r="G402" s="8"/>
      <c r="H402" s="8"/>
      <c r="I402" s="8">
        <v>0</v>
      </c>
      <c r="J402" s="189">
        <f t="shared" si="41"/>
        <v>0</v>
      </c>
      <c r="K402" s="18">
        <f t="shared" si="36"/>
        <v>0</v>
      </c>
      <c r="L402" s="10">
        <f t="shared" si="37"/>
        <v>0</v>
      </c>
      <c r="M402" s="202">
        <v>0</v>
      </c>
      <c r="N402" s="202">
        <v>0</v>
      </c>
      <c r="O402" s="10">
        <f t="shared" si="38"/>
        <v>0</v>
      </c>
      <c r="P402" s="11">
        <f t="shared" si="39"/>
        <v>0</v>
      </c>
    </row>
    <row r="403" spans="1:16" x14ac:dyDescent="0.35">
      <c r="A403" s="9">
        <f t="shared" si="40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>димвенканали!F403</f>
        <v>572.29999999999995</v>
      </c>
      <c r="G403" s="8"/>
      <c r="H403" s="8"/>
      <c r="I403" s="8">
        <v>17</v>
      </c>
      <c r="J403" s="189">
        <f t="shared" si="41"/>
        <v>6.014505572262515E-3</v>
      </c>
      <c r="K403" s="18">
        <f t="shared" si="36"/>
        <v>25.750804882363344</v>
      </c>
      <c r="L403" s="10">
        <f t="shared" si="37"/>
        <v>5.6651770741199359</v>
      </c>
      <c r="M403" s="202">
        <v>10.801409443269909</v>
      </c>
      <c r="N403" s="202">
        <v>1.4415272912423627</v>
      </c>
      <c r="O403" s="10">
        <f t="shared" si="38"/>
        <v>43.658918690995556</v>
      </c>
      <c r="P403" s="11">
        <f t="shared" si="39"/>
        <v>7.6286770384406011E-2</v>
      </c>
    </row>
    <row r="404" spans="1:16" x14ac:dyDescent="0.35">
      <c r="A404" s="9">
        <f t="shared" si="40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>димвенканали!F404</f>
        <v>227.9</v>
      </c>
      <c r="G404" s="8"/>
      <c r="H404" s="8"/>
      <c r="I404" s="8">
        <v>5</v>
      </c>
      <c r="J404" s="189">
        <f t="shared" si="41"/>
        <v>1.7689722271360339E-3</v>
      </c>
      <c r="K404" s="18">
        <f t="shared" si="36"/>
        <v>7.5737661418715723</v>
      </c>
      <c r="L404" s="10">
        <f t="shared" si="37"/>
        <v>1.6662285512117458</v>
      </c>
      <c r="M404" s="202">
        <v>3.1768851303735026</v>
      </c>
      <c r="N404" s="202">
        <v>0.42397861507128315</v>
      </c>
      <c r="O404" s="10">
        <f t="shared" si="38"/>
        <v>12.840858438528103</v>
      </c>
      <c r="P404" s="11">
        <f t="shared" si="39"/>
        <v>5.6344266952734111E-2</v>
      </c>
    </row>
    <row r="405" spans="1:16" x14ac:dyDescent="0.35">
      <c r="A405" s="9">
        <f t="shared" si="40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>димвенканали!F405</f>
        <v>659.6</v>
      </c>
      <c r="G405" s="8"/>
      <c r="H405" s="8"/>
      <c r="I405" s="8">
        <v>20</v>
      </c>
      <c r="J405" s="189">
        <f t="shared" si="41"/>
        <v>7.0758889085441356E-3</v>
      </c>
      <c r="K405" s="18">
        <f t="shared" si="36"/>
        <v>30.295064567486289</v>
      </c>
      <c r="L405" s="10">
        <f t="shared" si="37"/>
        <v>6.6649142048469834</v>
      </c>
      <c r="M405" s="202">
        <v>12.70754052149401</v>
      </c>
      <c r="N405" s="202">
        <v>1.6959144602851326</v>
      </c>
      <c r="O405" s="10">
        <f t="shared" si="38"/>
        <v>51.363433754112414</v>
      </c>
      <c r="P405" s="11">
        <f t="shared" si="39"/>
        <v>7.787057876608916E-2</v>
      </c>
    </row>
    <row r="406" spans="1:16" x14ac:dyDescent="0.35">
      <c r="A406" s="9">
        <f t="shared" si="40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>димвенканали!F406</f>
        <v>824.8</v>
      </c>
      <c r="G406" s="8"/>
      <c r="H406" s="8"/>
      <c r="I406" s="8">
        <v>20</v>
      </c>
      <c r="J406" s="189">
        <f t="shared" si="41"/>
        <v>7.0758889085441356E-3</v>
      </c>
      <c r="K406" s="18">
        <f t="shared" si="36"/>
        <v>30.295064567486289</v>
      </c>
      <c r="L406" s="10">
        <f t="shared" si="37"/>
        <v>6.6649142048469834</v>
      </c>
      <c r="M406" s="202">
        <v>12.70754052149401</v>
      </c>
      <c r="N406" s="202">
        <v>1.6959144602851326</v>
      </c>
      <c r="O406" s="10">
        <f t="shared" si="38"/>
        <v>51.363433754112414</v>
      </c>
      <c r="P406" s="11">
        <f t="shared" si="39"/>
        <v>6.2273804260563066E-2</v>
      </c>
    </row>
    <row r="407" spans="1:16" x14ac:dyDescent="0.35">
      <c r="A407" s="9">
        <f t="shared" si="40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>димвенканали!F407</f>
        <v>162.80000000000001</v>
      </c>
      <c r="G407" s="8"/>
      <c r="H407" s="8"/>
      <c r="I407" s="8">
        <v>4</v>
      </c>
      <c r="J407" s="189">
        <f t="shared" si="41"/>
        <v>1.4151777817088271E-3</v>
      </c>
      <c r="K407" s="18">
        <f t="shared" si="36"/>
        <v>6.0590129134972575</v>
      </c>
      <c r="L407" s="10">
        <f t="shared" si="37"/>
        <v>1.3329828409693967</v>
      </c>
      <c r="M407" s="202">
        <v>2.5415081042988019</v>
      </c>
      <c r="N407" s="202">
        <v>0.33918289205702645</v>
      </c>
      <c r="O407" s="10">
        <f t="shared" si="38"/>
        <v>10.272686750822482</v>
      </c>
      <c r="P407" s="11">
        <f t="shared" si="39"/>
        <v>6.3100041466968557E-2</v>
      </c>
    </row>
    <row r="408" spans="1:16" x14ac:dyDescent="0.35">
      <c r="A408" s="9">
        <f t="shared" si="40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>димвенканали!F408</f>
        <v>163.30000000000001</v>
      </c>
      <c r="G408" s="8"/>
      <c r="H408" s="8"/>
      <c r="I408" s="8">
        <v>0</v>
      </c>
      <c r="J408" s="189">
        <f t="shared" si="41"/>
        <v>0</v>
      </c>
      <c r="K408" s="18">
        <f t="shared" si="36"/>
        <v>0</v>
      </c>
      <c r="L408" s="10">
        <f t="shared" si="37"/>
        <v>0</v>
      </c>
      <c r="M408" s="202">
        <v>0</v>
      </c>
      <c r="N408" s="202">
        <v>0</v>
      </c>
      <c r="O408" s="10">
        <f t="shared" si="38"/>
        <v>0</v>
      </c>
      <c r="P408" s="11">
        <f t="shared" si="39"/>
        <v>0</v>
      </c>
    </row>
    <row r="409" spans="1:16" x14ac:dyDescent="0.35">
      <c r="A409" s="9">
        <f t="shared" si="40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>димвенканали!F409</f>
        <v>449.9</v>
      </c>
      <c r="G409" s="8"/>
      <c r="H409" s="8"/>
      <c r="I409" s="8">
        <v>14</v>
      </c>
      <c r="J409" s="189">
        <f t="shared" si="41"/>
        <v>4.9531222359808953E-3</v>
      </c>
      <c r="K409" s="18">
        <f t="shared" si="36"/>
        <v>21.206545197240402</v>
      </c>
      <c r="L409" s="10">
        <f t="shared" si="37"/>
        <v>4.6654399433928884</v>
      </c>
      <c r="M409" s="202">
        <v>8.8952783650458063</v>
      </c>
      <c r="N409" s="202">
        <v>1.1871401221995925</v>
      </c>
      <c r="O409" s="10">
        <f t="shared" si="38"/>
        <v>35.95440362787869</v>
      </c>
      <c r="P409" s="11">
        <f t="shared" si="39"/>
        <v>7.9916433936160686E-2</v>
      </c>
    </row>
    <row r="410" spans="1:16" x14ac:dyDescent="0.35">
      <c r="A410" s="9">
        <f t="shared" si="40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>димвенканали!F410</f>
        <v>434.1</v>
      </c>
      <c r="G410" s="8"/>
      <c r="H410" s="8"/>
      <c r="I410" s="8">
        <v>10</v>
      </c>
      <c r="J410" s="189">
        <f t="shared" si="41"/>
        <v>3.5379444542720678E-3</v>
      </c>
      <c r="K410" s="18">
        <f t="shared" si="36"/>
        <v>15.147532283743145</v>
      </c>
      <c r="L410" s="10">
        <f t="shared" si="37"/>
        <v>3.3324571024234917</v>
      </c>
      <c r="M410" s="202">
        <v>6.3537702607470052</v>
      </c>
      <c r="N410" s="202">
        <v>0.8479572301425663</v>
      </c>
      <c r="O410" s="10">
        <f t="shared" si="38"/>
        <v>25.681716877056207</v>
      </c>
      <c r="P410" s="11">
        <f t="shared" si="39"/>
        <v>5.9160831322405447E-2</v>
      </c>
    </row>
    <row r="411" spans="1:16" x14ac:dyDescent="0.35">
      <c r="A411" s="9">
        <f t="shared" si="40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>димвенканали!F411</f>
        <v>271.3</v>
      </c>
      <c r="G411" s="8"/>
      <c r="H411" s="8"/>
      <c r="I411" s="8">
        <v>8</v>
      </c>
      <c r="J411" s="189">
        <f t="shared" si="41"/>
        <v>2.8303555634176542E-3</v>
      </c>
      <c r="K411" s="18">
        <f t="shared" si="36"/>
        <v>12.118025826994515</v>
      </c>
      <c r="L411" s="10">
        <f t="shared" si="37"/>
        <v>2.6659656819387934</v>
      </c>
      <c r="M411" s="202">
        <v>5.0830162085976038</v>
      </c>
      <c r="N411" s="202">
        <v>0.67836578411405291</v>
      </c>
      <c r="O411" s="10">
        <f t="shared" si="38"/>
        <v>20.545373501644963</v>
      </c>
      <c r="P411" s="11">
        <f t="shared" si="39"/>
        <v>7.5729353120696508E-2</v>
      </c>
    </row>
    <row r="412" spans="1:16" x14ac:dyDescent="0.35">
      <c r="A412" s="9">
        <f t="shared" si="40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>димвенканали!F412</f>
        <v>527.4</v>
      </c>
      <c r="G412" s="8"/>
      <c r="H412" s="8"/>
      <c r="I412" s="8">
        <v>14</v>
      </c>
      <c r="J412" s="189">
        <f t="shared" si="41"/>
        <v>4.9531222359808953E-3</v>
      </c>
      <c r="K412" s="18">
        <f t="shared" si="36"/>
        <v>21.206545197240402</v>
      </c>
      <c r="L412" s="10">
        <f t="shared" si="37"/>
        <v>4.6654399433928884</v>
      </c>
      <c r="M412" s="202">
        <v>8.8952783650458063</v>
      </c>
      <c r="N412" s="202">
        <v>1.1871401221995925</v>
      </c>
      <c r="O412" s="10">
        <f t="shared" si="38"/>
        <v>35.95440362787869</v>
      </c>
      <c r="P412" s="11">
        <f t="shared" si="39"/>
        <v>6.8172930655818531E-2</v>
      </c>
    </row>
    <row r="413" spans="1:16" x14ac:dyDescent="0.35">
      <c r="A413" s="9">
        <f t="shared" si="40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>димвенканали!F413</f>
        <v>882.9</v>
      </c>
      <c r="G413" s="8"/>
      <c r="H413" s="8"/>
      <c r="I413" s="8">
        <v>15</v>
      </c>
      <c r="J413" s="189">
        <f t="shared" si="41"/>
        <v>5.3069166814081019E-3</v>
      </c>
      <c r="K413" s="18">
        <f t="shared" si="36"/>
        <v>22.721298425614716</v>
      </c>
      <c r="L413" s="10">
        <f t="shared" si="37"/>
        <v>4.9986856536352375</v>
      </c>
      <c r="M413" s="202">
        <v>9.5306553911205079</v>
      </c>
      <c r="N413" s="202">
        <v>1.2719358452138492</v>
      </c>
      <c r="O413" s="10">
        <f t="shared" si="38"/>
        <v>38.522575315584305</v>
      </c>
      <c r="P413" s="11">
        <f t="shared" si="39"/>
        <v>4.3631866933496778E-2</v>
      </c>
    </row>
    <row r="414" spans="1:16" x14ac:dyDescent="0.35">
      <c r="A414" s="9">
        <f t="shared" si="40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>димвенканали!F414</f>
        <v>1085.3</v>
      </c>
      <c r="G414" s="8"/>
      <c r="H414" s="8"/>
      <c r="I414" s="8">
        <v>13</v>
      </c>
      <c r="J414" s="189">
        <f t="shared" si="41"/>
        <v>4.5993277905536879E-3</v>
      </c>
      <c r="K414" s="18">
        <f t="shared" si="36"/>
        <v>19.691791968866085</v>
      </c>
      <c r="L414" s="10">
        <f t="shared" si="37"/>
        <v>4.3321942331505383</v>
      </c>
      <c r="M414" s="202">
        <v>8.2599013389711065</v>
      </c>
      <c r="N414" s="202">
        <v>1.1023443991853361</v>
      </c>
      <c r="O414" s="10">
        <f t="shared" si="38"/>
        <v>33.386231940173062</v>
      </c>
      <c r="P414" s="11">
        <f t="shared" si="39"/>
        <v>3.0762215000620163E-2</v>
      </c>
    </row>
    <row r="415" spans="1:16" x14ac:dyDescent="0.35">
      <c r="A415" s="9">
        <f t="shared" si="40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>димвенканали!F415</f>
        <v>488.2</v>
      </c>
      <c r="G415" s="8"/>
      <c r="H415" s="8"/>
      <c r="I415" s="8">
        <v>7</v>
      </c>
      <c r="J415" s="189">
        <f t="shared" si="41"/>
        <v>2.4765611179904477E-3</v>
      </c>
      <c r="K415" s="18">
        <f t="shared" si="36"/>
        <v>10.603272598620201</v>
      </c>
      <c r="L415" s="10">
        <f t="shared" si="37"/>
        <v>2.3327199716964442</v>
      </c>
      <c r="M415" s="202">
        <v>4.4476391825229031</v>
      </c>
      <c r="N415" s="202">
        <v>0.59357006109979626</v>
      </c>
      <c r="O415" s="10">
        <f t="shared" si="38"/>
        <v>17.977201813939345</v>
      </c>
      <c r="P415" s="11">
        <f t="shared" si="39"/>
        <v>3.6823436734820456E-2</v>
      </c>
    </row>
    <row r="416" spans="1:16" x14ac:dyDescent="0.35">
      <c r="A416" s="9">
        <f t="shared" si="40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>димвенканали!F416</f>
        <v>531.9</v>
      </c>
      <c r="G416" s="8"/>
      <c r="H416" s="8"/>
      <c r="I416" s="8">
        <v>12</v>
      </c>
      <c r="J416" s="189">
        <f t="shared" si="41"/>
        <v>4.2455333451264813E-3</v>
      </c>
      <c r="K416" s="18">
        <f t="shared" si="36"/>
        <v>18.177038740491774</v>
      </c>
      <c r="L416" s="10">
        <f t="shared" si="37"/>
        <v>3.9989485229081905</v>
      </c>
      <c r="M416" s="202">
        <v>7.6245243128964058</v>
      </c>
      <c r="N416" s="202">
        <v>1.0175486761710795</v>
      </c>
      <c r="O416" s="10">
        <f t="shared" si="38"/>
        <v>30.818060252467447</v>
      </c>
      <c r="P416" s="11">
        <f t="shared" si="39"/>
        <v>5.7939575582755122E-2</v>
      </c>
    </row>
    <row r="417" spans="1:16" x14ac:dyDescent="0.35">
      <c r="A417" s="9">
        <f t="shared" si="40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>димвенканали!F417</f>
        <v>917.2</v>
      </c>
      <c r="G417" s="8"/>
      <c r="H417" s="8"/>
      <c r="I417" s="8">
        <v>21</v>
      </c>
      <c r="J417" s="189">
        <f t="shared" si="41"/>
        <v>7.4296833539713421E-3</v>
      </c>
      <c r="K417" s="18">
        <f t="shared" si="36"/>
        <v>31.809817795860603</v>
      </c>
      <c r="L417" s="10">
        <f t="shared" si="37"/>
        <v>6.9981599150893326</v>
      </c>
      <c r="M417" s="202">
        <v>13.342917547568712</v>
      </c>
      <c r="N417" s="202">
        <v>1.780710183299389</v>
      </c>
      <c r="O417" s="10">
        <f t="shared" si="38"/>
        <v>53.931605441818036</v>
      </c>
      <c r="P417" s="11">
        <f t="shared" si="39"/>
        <v>5.880026759901661E-2</v>
      </c>
    </row>
    <row r="418" spans="1:16" x14ac:dyDescent="0.35">
      <c r="A418" s="9">
        <f t="shared" si="40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>димвенканали!F418</f>
        <v>246.1</v>
      </c>
      <c r="G418" s="8"/>
      <c r="H418" s="8"/>
      <c r="I418" s="8">
        <v>8</v>
      </c>
      <c r="J418" s="189">
        <f t="shared" si="41"/>
        <v>2.8303555634176542E-3</v>
      </c>
      <c r="K418" s="18">
        <f t="shared" si="36"/>
        <v>12.118025826994515</v>
      </c>
      <c r="L418" s="10">
        <f t="shared" si="37"/>
        <v>2.6659656819387934</v>
      </c>
      <c r="M418" s="202">
        <v>5.0830162085976038</v>
      </c>
      <c r="N418" s="202">
        <v>0.67836578411405291</v>
      </c>
      <c r="O418" s="10">
        <f t="shared" si="38"/>
        <v>20.545373501644963</v>
      </c>
      <c r="P418" s="11">
        <f t="shared" si="39"/>
        <v>8.3483841940857229E-2</v>
      </c>
    </row>
    <row r="419" spans="1:16" x14ac:dyDescent="0.35">
      <c r="A419" s="9">
        <f t="shared" si="40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>димвенканали!F419</f>
        <v>246.2</v>
      </c>
      <c r="G419" s="8"/>
      <c r="H419" s="8"/>
      <c r="I419" s="8">
        <v>8</v>
      </c>
      <c r="J419" s="189">
        <f t="shared" si="41"/>
        <v>2.8303555634176542E-3</v>
      </c>
      <c r="K419" s="18">
        <f t="shared" si="36"/>
        <v>12.118025826994515</v>
      </c>
      <c r="L419" s="10">
        <f t="shared" si="37"/>
        <v>2.6659656819387934</v>
      </c>
      <c r="M419" s="202">
        <v>5.0830162085976038</v>
      </c>
      <c r="N419" s="202">
        <v>0.67836578411405291</v>
      </c>
      <c r="O419" s="10">
        <f t="shared" si="38"/>
        <v>20.545373501644963</v>
      </c>
      <c r="P419" s="11">
        <f t="shared" si="39"/>
        <v>8.3449932987997424E-2</v>
      </c>
    </row>
    <row r="420" spans="1:16" x14ac:dyDescent="0.35">
      <c r="A420" s="9">
        <f t="shared" si="40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>димвенканали!F420</f>
        <v>192.4</v>
      </c>
      <c r="G420" s="8"/>
      <c r="H420" s="8"/>
      <c r="I420" s="8">
        <v>6</v>
      </c>
      <c r="J420" s="189">
        <f t="shared" si="41"/>
        <v>2.1227666725632407E-3</v>
      </c>
      <c r="K420" s="18">
        <f t="shared" si="36"/>
        <v>9.0885193702458871</v>
      </c>
      <c r="L420" s="10">
        <f t="shared" si="37"/>
        <v>1.9994742614540952</v>
      </c>
      <c r="M420" s="202">
        <v>3.8122621564482029</v>
      </c>
      <c r="N420" s="202">
        <v>0.50877433808553973</v>
      </c>
      <c r="O420" s="10">
        <f t="shared" si="38"/>
        <v>15.409030126233723</v>
      </c>
      <c r="P420" s="11">
        <f t="shared" si="39"/>
        <v>8.0088514169613947E-2</v>
      </c>
    </row>
    <row r="421" spans="1:16" x14ac:dyDescent="0.35">
      <c r="A421" s="9">
        <f t="shared" si="40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>димвенканали!F421</f>
        <v>246.4</v>
      </c>
      <c r="G421" s="8"/>
      <c r="H421" s="8"/>
      <c r="I421" s="8">
        <v>8</v>
      </c>
      <c r="J421" s="189">
        <f t="shared" si="41"/>
        <v>2.8303555634176542E-3</v>
      </c>
      <c r="K421" s="18">
        <f t="shared" si="36"/>
        <v>12.118025826994515</v>
      </c>
      <c r="L421" s="10">
        <f t="shared" si="37"/>
        <v>2.6659656819387934</v>
      </c>
      <c r="M421" s="202">
        <v>5.0830162085976038</v>
      </c>
      <c r="N421" s="202">
        <v>0.67836578411405291</v>
      </c>
      <c r="O421" s="10">
        <f t="shared" si="38"/>
        <v>20.545373501644963</v>
      </c>
      <c r="P421" s="11">
        <f t="shared" si="39"/>
        <v>8.3382197652779877E-2</v>
      </c>
    </row>
    <row r="422" spans="1:16" x14ac:dyDescent="0.35">
      <c r="A422" s="9">
        <f t="shared" si="40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>димвенканали!F422</f>
        <v>245.5</v>
      </c>
      <c r="G422" s="8"/>
      <c r="H422" s="8"/>
      <c r="I422" s="8">
        <v>8</v>
      </c>
      <c r="J422" s="189">
        <f t="shared" si="41"/>
        <v>2.8303555634176542E-3</v>
      </c>
      <c r="K422" s="18">
        <f t="shared" si="36"/>
        <v>12.118025826994515</v>
      </c>
      <c r="L422" s="10">
        <f t="shared" si="37"/>
        <v>2.6659656819387934</v>
      </c>
      <c r="M422" s="202">
        <v>5.0830162085976038</v>
      </c>
      <c r="N422" s="202">
        <v>0.67836578411405291</v>
      </c>
      <c r="O422" s="10">
        <f t="shared" si="38"/>
        <v>20.545373501644963</v>
      </c>
      <c r="P422" s="11">
        <f t="shared" si="39"/>
        <v>8.3687875770447923E-2</v>
      </c>
    </row>
    <row r="423" spans="1:16" x14ac:dyDescent="0.35">
      <c r="A423" s="9">
        <f t="shared" si="40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>димвенканали!F423</f>
        <v>307.8</v>
      </c>
      <c r="G423" s="8"/>
      <c r="H423" s="8"/>
      <c r="I423" s="8">
        <v>7</v>
      </c>
      <c r="J423" s="189">
        <f t="shared" si="41"/>
        <v>2.4765611179904477E-3</v>
      </c>
      <c r="K423" s="18">
        <f t="shared" si="36"/>
        <v>10.603272598620201</v>
      </c>
      <c r="L423" s="10">
        <f t="shared" si="37"/>
        <v>2.3327199716964442</v>
      </c>
      <c r="M423" s="202">
        <v>4.4476391825229031</v>
      </c>
      <c r="N423" s="202">
        <v>0.59357006109979626</v>
      </c>
      <c r="O423" s="10">
        <f t="shared" si="38"/>
        <v>17.977201813939345</v>
      </c>
      <c r="P423" s="11">
        <f t="shared" si="39"/>
        <v>5.8405463982908849E-2</v>
      </c>
    </row>
    <row r="424" spans="1:16" x14ac:dyDescent="0.35">
      <c r="A424" s="9">
        <f t="shared" si="40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>димвенканали!F424</f>
        <v>272.2</v>
      </c>
      <c r="G424" s="8"/>
      <c r="H424" s="8"/>
      <c r="I424" s="8">
        <v>8</v>
      </c>
      <c r="J424" s="189">
        <f t="shared" si="41"/>
        <v>2.8303555634176542E-3</v>
      </c>
      <c r="K424" s="18">
        <f t="shared" si="36"/>
        <v>12.118025826994515</v>
      </c>
      <c r="L424" s="10">
        <f t="shared" si="37"/>
        <v>2.6659656819387934</v>
      </c>
      <c r="M424" s="202">
        <v>5.0830162085976038</v>
      </c>
      <c r="N424" s="202">
        <v>0.67836578411405291</v>
      </c>
      <c r="O424" s="10">
        <f t="shared" si="38"/>
        <v>20.545373501644963</v>
      </c>
      <c r="P424" s="11">
        <f t="shared" si="39"/>
        <v>7.5478962166219563E-2</v>
      </c>
    </row>
    <row r="425" spans="1:16" x14ac:dyDescent="0.35">
      <c r="A425" s="9">
        <f t="shared" si="40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>димвенканали!F425</f>
        <v>246.2</v>
      </c>
      <c r="G425" s="8"/>
      <c r="H425" s="8"/>
      <c r="I425" s="8">
        <v>8</v>
      </c>
      <c r="J425" s="189">
        <f t="shared" si="41"/>
        <v>2.8303555634176542E-3</v>
      </c>
      <c r="K425" s="18">
        <f t="shared" si="36"/>
        <v>12.118025826994515</v>
      </c>
      <c r="L425" s="10">
        <f t="shared" si="37"/>
        <v>2.6659656819387934</v>
      </c>
      <c r="M425" s="202">
        <v>5.0830162085976038</v>
      </c>
      <c r="N425" s="202">
        <v>0.67836578411405291</v>
      </c>
      <c r="O425" s="10">
        <f t="shared" si="38"/>
        <v>20.545373501644963</v>
      </c>
      <c r="P425" s="11">
        <f t="shared" si="39"/>
        <v>8.3449932987997424E-2</v>
      </c>
    </row>
    <row r="426" spans="1:16" x14ac:dyDescent="0.35">
      <c r="A426" s="9">
        <f t="shared" si="40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>димвенканали!F426</f>
        <v>289</v>
      </c>
      <c r="G426" s="8"/>
      <c r="H426" s="8"/>
      <c r="I426" s="8">
        <v>8</v>
      </c>
      <c r="J426" s="189">
        <f t="shared" si="41"/>
        <v>2.8303555634176542E-3</v>
      </c>
      <c r="K426" s="18">
        <f t="shared" si="36"/>
        <v>12.118025826994515</v>
      </c>
      <c r="L426" s="10">
        <f t="shared" si="37"/>
        <v>2.6659656819387934</v>
      </c>
      <c r="M426" s="202">
        <v>5.0830162085976038</v>
      </c>
      <c r="N426" s="202">
        <v>0.67836578411405291</v>
      </c>
      <c r="O426" s="10">
        <f t="shared" si="38"/>
        <v>20.545373501644963</v>
      </c>
      <c r="P426" s="11">
        <f t="shared" si="39"/>
        <v>7.1091257791159046E-2</v>
      </c>
    </row>
    <row r="427" spans="1:16" x14ac:dyDescent="0.35">
      <c r="A427" s="9">
        <f t="shared" si="40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>димвенканали!F427</f>
        <v>1625.6</v>
      </c>
      <c r="G427" s="8"/>
      <c r="H427" s="8"/>
      <c r="I427" s="8">
        <v>25</v>
      </c>
      <c r="J427" s="189">
        <f t="shared" si="41"/>
        <v>8.8448611356801692E-3</v>
      </c>
      <c r="K427" s="18">
        <f t="shared" si="36"/>
        <v>37.868830709357859</v>
      </c>
      <c r="L427" s="10">
        <f t="shared" si="37"/>
        <v>8.3311427560587283</v>
      </c>
      <c r="M427" s="202">
        <v>15.884425651867511</v>
      </c>
      <c r="N427" s="202">
        <v>2.1198930753564156</v>
      </c>
      <c r="O427" s="10">
        <f t="shared" si="38"/>
        <v>64.204292192640509</v>
      </c>
      <c r="P427" s="11">
        <f t="shared" si="39"/>
        <v>3.9495750610630237E-2</v>
      </c>
    </row>
    <row r="428" spans="1:16" x14ac:dyDescent="0.35">
      <c r="A428" s="9">
        <f t="shared" si="40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>димвенканали!F428</f>
        <v>877.19999999999993</v>
      </c>
      <c r="G428" s="8"/>
      <c r="H428" s="8"/>
      <c r="I428" s="8">
        <v>11</v>
      </c>
      <c r="J428" s="189">
        <f t="shared" si="41"/>
        <v>3.8917388996992748E-3</v>
      </c>
      <c r="K428" s="18">
        <f t="shared" si="36"/>
        <v>16.66228551211746</v>
      </c>
      <c r="L428" s="10">
        <f t="shared" si="37"/>
        <v>3.6657028126658413</v>
      </c>
      <c r="M428" s="202">
        <v>6.9891472868217059</v>
      </c>
      <c r="N428" s="202">
        <v>0.93275295315682283</v>
      </c>
      <c r="O428" s="10">
        <f t="shared" si="38"/>
        <v>28.249888564761829</v>
      </c>
      <c r="P428" s="11">
        <f t="shared" si="39"/>
        <v>3.2204615326905869E-2</v>
      </c>
    </row>
    <row r="429" spans="1:16" x14ac:dyDescent="0.35">
      <c r="A429" s="9">
        <f t="shared" si="40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>димвенканали!F429</f>
        <v>722.80000000000007</v>
      </c>
      <c r="G429" s="8"/>
      <c r="H429" s="8"/>
      <c r="I429" s="8">
        <v>13</v>
      </c>
      <c r="J429" s="189">
        <f t="shared" si="41"/>
        <v>4.5993277905536879E-3</v>
      </c>
      <c r="K429" s="18">
        <f t="shared" si="36"/>
        <v>19.691791968866085</v>
      </c>
      <c r="L429" s="10">
        <f t="shared" si="37"/>
        <v>4.3321942331505383</v>
      </c>
      <c r="M429" s="202">
        <v>8.2599013389711065</v>
      </c>
      <c r="N429" s="202">
        <v>1.1023443991853361</v>
      </c>
      <c r="O429" s="10">
        <f t="shared" si="38"/>
        <v>33.386231940173062</v>
      </c>
      <c r="P429" s="11">
        <f t="shared" si="39"/>
        <v>4.619013826808669E-2</v>
      </c>
    </row>
    <row r="430" spans="1:16" x14ac:dyDescent="0.35">
      <c r="A430" s="9">
        <f t="shared" si="40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>димвенканали!F430</f>
        <v>1175.7</v>
      </c>
      <c r="G430" s="8"/>
      <c r="H430" s="8"/>
      <c r="I430" s="8">
        <v>20</v>
      </c>
      <c r="J430" s="189">
        <f t="shared" si="41"/>
        <v>7.0758889085441356E-3</v>
      </c>
      <c r="K430" s="18">
        <f t="shared" si="36"/>
        <v>30.295064567486289</v>
      </c>
      <c r="L430" s="10">
        <f t="shared" si="37"/>
        <v>6.6649142048469834</v>
      </c>
      <c r="M430" s="202">
        <v>12.70754052149401</v>
      </c>
      <c r="N430" s="202">
        <v>1.6959144602851326</v>
      </c>
      <c r="O430" s="10">
        <f t="shared" si="38"/>
        <v>51.363433754112414</v>
      </c>
      <c r="P430" s="11">
        <f t="shared" si="39"/>
        <v>4.3687534025782439E-2</v>
      </c>
    </row>
    <row r="431" spans="1:16" x14ac:dyDescent="0.35">
      <c r="A431" s="9">
        <f t="shared" si="40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>димвенканали!F431</f>
        <v>448.1</v>
      </c>
      <c r="G431" s="8"/>
      <c r="H431" s="8"/>
      <c r="I431" s="8">
        <v>9</v>
      </c>
      <c r="J431" s="189">
        <f t="shared" si="41"/>
        <v>3.1841500088448608E-3</v>
      </c>
      <c r="K431" s="18">
        <f t="shared" ref="K431:K460" si="42">J431*$K$2</f>
        <v>13.632779055368829</v>
      </c>
      <c r="L431" s="10">
        <f t="shared" si="37"/>
        <v>2.9992113921811425</v>
      </c>
      <c r="M431" s="202">
        <v>5.7183932346723045</v>
      </c>
      <c r="N431" s="202">
        <v>0.76316150712830955</v>
      </c>
      <c r="O431" s="10">
        <f t="shared" si="38"/>
        <v>23.113545189350585</v>
      </c>
      <c r="P431" s="11">
        <f t="shared" si="39"/>
        <v>5.1581221132226254E-2</v>
      </c>
    </row>
    <row r="432" spans="1:16" x14ac:dyDescent="0.35">
      <c r="A432" s="9">
        <f t="shared" si="40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>димвенканали!F432</f>
        <v>728.30000000000007</v>
      </c>
      <c r="G432" s="8"/>
      <c r="H432" s="8"/>
      <c r="I432" s="8">
        <v>17</v>
      </c>
      <c r="J432" s="189">
        <f t="shared" si="41"/>
        <v>6.014505572262515E-3</v>
      </c>
      <c r="K432" s="18">
        <f t="shared" si="42"/>
        <v>25.750804882363344</v>
      </c>
      <c r="L432" s="10">
        <f t="shared" ref="L432:L460" si="43">K432*0.22</f>
        <v>5.6651770741199359</v>
      </c>
      <c r="M432" s="202">
        <v>10.801409443269909</v>
      </c>
      <c r="N432" s="202">
        <v>1.4415272912423627</v>
      </c>
      <c r="O432" s="10">
        <f t="shared" si="38"/>
        <v>43.658918690995556</v>
      </c>
      <c r="P432" s="11">
        <f t="shared" si="39"/>
        <v>5.9946338996286631E-2</v>
      </c>
    </row>
    <row r="433" spans="1:16" x14ac:dyDescent="0.35">
      <c r="A433" s="9">
        <f t="shared" si="40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>димвенканали!F433</f>
        <v>476.2</v>
      </c>
      <c r="G433" s="8"/>
      <c r="H433" s="8"/>
      <c r="I433" s="8">
        <v>10</v>
      </c>
      <c r="J433" s="189">
        <f t="shared" si="41"/>
        <v>3.5379444542720678E-3</v>
      </c>
      <c r="K433" s="18">
        <f t="shared" si="42"/>
        <v>15.147532283743145</v>
      </c>
      <c r="L433" s="10">
        <f t="shared" si="43"/>
        <v>3.3324571024234917</v>
      </c>
      <c r="M433" s="202">
        <v>6.3537702607470052</v>
      </c>
      <c r="N433" s="202">
        <v>0.8479572301425663</v>
      </c>
      <c r="O433" s="10">
        <f t="shared" si="38"/>
        <v>25.681716877056207</v>
      </c>
      <c r="P433" s="11">
        <f t="shared" si="39"/>
        <v>5.3930526831281411E-2</v>
      </c>
    </row>
    <row r="434" spans="1:16" x14ac:dyDescent="0.35">
      <c r="A434" s="9">
        <f t="shared" si="40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>димвенканали!F434</f>
        <v>845.1</v>
      </c>
      <c r="G434" s="8"/>
      <c r="H434" s="8"/>
      <c r="I434" s="8">
        <v>16</v>
      </c>
      <c r="J434" s="189">
        <f t="shared" si="41"/>
        <v>5.6607111268353084E-3</v>
      </c>
      <c r="K434" s="18">
        <f t="shared" si="42"/>
        <v>24.23605165398903</v>
      </c>
      <c r="L434" s="10">
        <f t="shared" si="43"/>
        <v>5.3319313638775867</v>
      </c>
      <c r="M434" s="202">
        <v>10.166032417195208</v>
      </c>
      <c r="N434" s="202">
        <v>1.3567315682281058</v>
      </c>
      <c r="O434" s="10">
        <f t="shared" si="38"/>
        <v>41.090747003289927</v>
      </c>
      <c r="P434" s="11">
        <f t="shared" si="39"/>
        <v>4.8622348838350406E-2</v>
      </c>
    </row>
    <row r="435" spans="1:16" x14ac:dyDescent="0.35">
      <c r="A435" s="9">
        <f t="shared" si="40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>димвенканали!F435</f>
        <v>407</v>
      </c>
      <c r="G435" s="8"/>
      <c r="H435" s="8"/>
      <c r="I435" s="8">
        <v>9</v>
      </c>
      <c r="J435" s="189">
        <f t="shared" si="41"/>
        <v>3.1841500088448608E-3</v>
      </c>
      <c r="K435" s="18">
        <f t="shared" si="42"/>
        <v>13.632779055368829</v>
      </c>
      <c r="L435" s="10">
        <f t="shared" si="43"/>
        <v>2.9992113921811425</v>
      </c>
      <c r="M435" s="202">
        <v>5.7183932346723045</v>
      </c>
      <c r="N435" s="202">
        <v>0.76316150712830955</v>
      </c>
      <c r="O435" s="10">
        <f t="shared" si="38"/>
        <v>23.113545189350585</v>
      </c>
      <c r="P435" s="11">
        <f t="shared" si="39"/>
        <v>5.6790037320271707E-2</v>
      </c>
    </row>
    <row r="436" spans="1:16" x14ac:dyDescent="0.35">
      <c r="A436" s="9">
        <f t="shared" si="40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>димвенканали!F436</f>
        <v>499.89</v>
      </c>
      <c r="G436" s="8"/>
      <c r="H436" s="8"/>
      <c r="I436" s="8">
        <v>11</v>
      </c>
      <c r="J436" s="189">
        <f t="shared" si="41"/>
        <v>3.8917388996992748E-3</v>
      </c>
      <c r="K436" s="18">
        <f t="shared" si="42"/>
        <v>16.66228551211746</v>
      </c>
      <c r="L436" s="10">
        <f t="shared" si="43"/>
        <v>3.6657028126658413</v>
      </c>
      <c r="M436" s="202">
        <v>6.9891472868217059</v>
      </c>
      <c r="N436" s="202">
        <v>0.93275295315682283</v>
      </c>
      <c r="O436" s="10">
        <f t="shared" si="38"/>
        <v>28.249888564761829</v>
      </c>
      <c r="P436" s="11">
        <f t="shared" si="39"/>
        <v>5.6512209815683112E-2</v>
      </c>
    </row>
    <row r="437" spans="1:16" x14ac:dyDescent="0.35">
      <c r="A437" s="9">
        <f t="shared" si="40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>димвенканали!F437</f>
        <v>398.1</v>
      </c>
      <c r="G437" s="8"/>
      <c r="H437" s="8"/>
      <c r="I437" s="8">
        <v>5</v>
      </c>
      <c r="J437" s="189">
        <f t="shared" si="41"/>
        <v>1.7689722271360339E-3</v>
      </c>
      <c r="K437" s="18">
        <f t="shared" si="42"/>
        <v>7.5737661418715723</v>
      </c>
      <c r="L437" s="10">
        <f t="shared" si="43"/>
        <v>1.6662285512117458</v>
      </c>
      <c r="M437" s="202">
        <v>3.1768851303735026</v>
      </c>
      <c r="N437" s="202">
        <v>0.42397861507128315</v>
      </c>
      <c r="O437" s="10">
        <f t="shared" si="38"/>
        <v>12.840858438528103</v>
      </c>
      <c r="P437" s="11">
        <f t="shared" si="39"/>
        <v>3.2255359051816382E-2</v>
      </c>
    </row>
    <row r="438" spans="1:16" x14ac:dyDescent="0.35">
      <c r="A438" s="9">
        <f t="shared" si="40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>димвенканали!F438</f>
        <v>455.8</v>
      </c>
      <c r="G438" s="8"/>
      <c r="H438" s="8"/>
      <c r="I438" s="8">
        <v>7</v>
      </c>
      <c r="J438" s="189">
        <f t="shared" si="41"/>
        <v>2.4765611179904477E-3</v>
      </c>
      <c r="K438" s="18">
        <f t="shared" si="42"/>
        <v>10.603272598620201</v>
      </c>
      <c r="L438" s="10">
        <f t="shared" si="43"/>
        <v>2.3327199716964442</v>
      </c>
      <c r="M438" s="202">
        <v>4.4476391825229031</v>
      </c>
      <c r="N438" s="202">
        <v>0.59357006109979626</v>
      </c>
      <c r="O438" s="10">
        <f t="shared" si="38"/>
        <v>17.977201813939345</v>
      </c>
      <c r="P438" s="11">
        <f t="shared" si="39"/>
        <v>3.9440986866913878E-2</v>
      </c>
    </row>
    <row r="439" spans="1:16" x14ac:dyDescent="0.35">
      <c r="A439" s="9">
        <f t="shared" si="40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>димвенканали!F439</f>
        <v>1434.3000000000002</v>
      </c>
      <c r="G439" s="8"/>
      <c r="H439" s="8"/>
      <c r="I439" s="8">
        <v>32</v>
      </c>
      <c r="J439" s="189">
        <f t="shared" si="41"/>
        <v>1.1321422253670617E-2</v>
      </c>
      <c r="K439" s="18">
        <f t="shared" si="42"/>
        <v>48.47210330797806</v>
      </c>
      <c r="L439" s="10">
        <f t="shared" si="43"/>
        <v>10.663862727755173</v>
      </c>
      <c r="M439" s="202">
        <v>20.332064834390415</v>
      </c>
      <c r="N439" s="202">
        <v>2.7134631364562116</v>
      </c>
      <c r="O439" s="10">
        <f t="shared" si="38"/>
        <v>82.181494006579854</v>
      </c>
      <c r="P439" s="11">
        <f t="shared" si="39"/>
        <v>5.7297283696980998E-2</v>
      </c>
    </row>
    <row r="440" spans="1:16" x14ac:dyDescent="0.35">
      <c r="A440" s="9">
        <f t="shared" si="40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>димвенканали!F440</f>
        <v>613.5</v>
      </c>
      <c r="G440" s="8"/>
      <c r="H440" s="8"/>
      <c r="I440" s="8">
        <v>15</v>
      </c>
      <c r="J440" s="189">
        <f t="shared" si="41"/>
        <v>5.3069166814081019E-3</v>
      </c>
      <c r="K440" s="18">
        <f t="shared" si="42"/>
        <v>22.721298425614716</v>
      </c>
      <c r="L440" s="10">
        <f t="shared" si="43"/>
        <v>4.9986856536352375</v>
      </c>
      <c r="M440" s="202">
        <v>9.5306553911205079</v>
      </c>
      <c r="N440" s="202">
        <v>1.2719358452138492</v>
      </c>
      <c r="O440" s="10">
        <f t="shared" si="38"/>
        <v>38.522575315584305</v>
      </c>
      <c r="P440" s="11">
        <f t="shared" si="39"/>
        <v>6.2791483806983378E-2</v>
      </c>
    </row>
    <row r="441" spans="1:16" x14ac:dyDescent="0.35">
      <c r="A441" s="9">
        <f t="shared" si="40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>димвенканали!F441</f>
        <v>289</v>
      </c>
      <c r="G441" s="8"/>
      <c r="H441" s="8"/>
      <c r="I441" s="8">
        <v>4</v>
      </c>
      <c r="J441" s="189">
        <f t="shared" si="41"/>
        <v>1.4151777817088271E-3</v>
      </c>
      <c r="K441" s="18">
        <f t="shared" si="42"/>
        <v>6.0590129134972575</v>
      </c>
      <c r="L441" s="10">
        <f t="shared" si="43"/>
        <v>1.3329828409693967</v>
      </c>
      <c r="M441" s="202">
        <v>2.5415081042988019</v>
      </c>
      <c r="N441" s="202">
        <v>0.33918289205702645</v>
      </c>
      <c r="O441" s="10">
        <f t="shared" si="38"/>
        <v>10.272686750822482</v>
      </c>
      <c r="P441" s="11">
        <f t="shared" si="39"/>
        <v>3.5545628895579523E-2</v>
      </c>
    </row>
    <row r="442" spans="1:16" x14ac:dyDescent="0.35">
      <c r="A442" s="9">
        <f t="shared" si="40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>димвенканали!F442</f>
        <v>525.79999999999995</v>
      </c>
      <c r="G442" s="8"/>
      <c r="H442" s="8"/>
      <c r="I442" s="8">
        <v>9</v>
      </c>
      <c r="J442" s="189">
        <f t="shared" si="41"/>
        <v>3.1841500088448608E-3</v>
      </c>
      <c r="K442" s="18">
        <f t="shared" si="42"/>
        <v>13.632779055368829</v>
      </c>
      <c r="L442" s="10">
        <f t="shared" si="43"/>
        <v>2.9992113921811425</v>
      </c>
      <c r="M442" s="202">
        <v>5.7183932346723045</v>
      </c>
      <c r="N442" s="202">
        <v>0.76316150712830955</v>
      </c>
      <c r="O442" s="10">
        <f t="shared" si="38"/>
        <v>23.113545189350585</v>
      </c>
      <c r="P442" s="11">
        <f t="shared" si="39"/>
        <v>4.3958815498955091E-2</v>
      </c>
    </row>
    <row r="443" spans="1:16" x14ac:dyDescent="0.35">
      <c r="A443" s="9">
        <f t="shared" si="40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>димвенканали!F443</f>
        <v>547</v>
      </c>
      <c r="G443" s="8"/>
      <c r="H443" s="8"/>
      <c r="I443" s="8">
        <v>10</v>
      </c>
      <c r="J443" s="189">
        <f t="shared" si="41"/>
        <v>3.5379444542720678E-3</v>
      </c>
      <c r="K443" s="18">
        <f t="shared" si="42"/>
        <v>15.147532283743145</v>
      </c>
      <c r="L443" s="10">
        <f t="shared" si="43"/>
        <v>3.3324571024234917</v>
      </c>
      <c r="M443" s="202">
        <v>6.3537702607470052</v>
      </c>
      <c r="N443" s="202">
        <v>0.8479572301425663</v>
      </c>
      <c r="O443" s="10">
        <f t="shared" si="38"/>
        <v>25.681716877056207</v>
      </c>
      <c r="P443" s="11">
        <f t="shared" si="39"/>
        <v>4.6950122261528712E-2</v>
      </c>
    </row>
    <row r="444" spans="1:16" x14ac:dyDescent="0.35">
      <c r="A444" s="9">
        <f t="shared" si="40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>димвенканали!F444</f>
        <v>651.29999999999995</v>
      </c>
      <c r="G444" s="8"/>
      <c r="H444" s="8"/>
      <c r="I444" s="8">
        <v>15</v>
      </c>
      <c r="J444" s="189">
        <f t="shared" si="41"/>
        <v>5.3069166814081019E-3</v>
      </c>
      <c r="K444" s="18">
        <f t="shared" si="42"/>
        <v>22.721298425614716</v>
      </c>
      <c r="L444" s="10">
        <f t="shared" si="43"/>
        <v>4.9986856536352375</v>
      </c>
      <c r="M444" s="202">
        <v>9.5306553911205079</v>
      </c>
      <c r="N444" s="202">
        <v>1.2719358452138492</v>
      </c>
      <c r="O444" s="10">
        <f t="shared" si="38"/>
        <v>38.522575315584305</v>
      </c>
      <c r="P444" s="11">
        <f t="shared" si="39"/>
        <v>5.9147206073367584E-2</v>
      </c>
    </row>
    <row r="445" spans="1:16" x14ac:dyDescent="0.35">
      <c r="A445" s="9">
        <f t="shared" si="40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>димвенканали!F445</f>
        <v>277.90000000000003</v>
      </c>
      <c r="G445" s="8"/>
      <c r="H445" s="8"/>
      <c r="I445" s="8">
        <v>6</v>
      </c>
      <c r="J445" s="189">
        <f t="shared" si="41"/>
        <v>2.1227666725632407E-3</v>
      </c>
      <c r="K445" s="18">
        <f t="shared" si="42"/>
        <v>9.0885193702458871</v>
      </c>
      <c r="L445" s="10">
        <f t="shared" si="43"/>
        <v>1.9994742614540952</v>
      </c>
      <c r="M445" s="202">
        <v>3.8122621564482029</v>
      </c>
      <c r="N445" s="202">
        <v>0.50877433808553973</v>
      </c>
      <c r="O445" s="10">
        <f t="shared" si="38"/>
        <v>15.409030126233723</v>
      </c>
      <c r="P445" s="11">
        <f t="shared" si="39"/>
        <v>5.544811128547579E-2</v>
      </c>
    </row>
    <row r="446" spans="1:16" x14ac:dyDescent="0.35">
      <c r="A446" s="9">
        <f t="shared" si="40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>димвенканали!F446</f>
        <v>610.70000000000005</v>
      </c>
      <c r="G446" s="8"/>
      <c r="H446" s="8"/>
      <c r="I446" s="8">
        <v>13</v>
      </c>
      <c r="J446" s="189">
        <f t="shared" si="41"/>
        <v>4.5993277905536879E-3</v>
      </c>
      <c r="K446" s="18">
        <f t="shared" si="42"/>
        <v>19.691791968866085</v>
      </c>
      <c r="L446" s="10">
        <f t="shared" si="43"/>
        <v>4.3321942331505383</v>
      </c>
      <c r="M446" s="202">
        <v>8.2599013389711065</v>
      </c>
      <c r="N446" s="202">
        <v>1.1023443991853361</v>
      </c>
      <c r="O446" s="10">
        <f t="shared" si="38"/>
        <v>33.386231940173062</v>
      </c>
      <c r="P446" s="11">
        <f t="shared" si="39"/>
        <v>5.4668793090180218E-2</v>
      </c>
    </row>
    <row r="447" spans="1:16" x14ac:dyDescent="0.35">
      <c r="A447" s="9">
        <f t="shared" si="40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>димвенканали!F447</f>
        <v>282.10000000000002</v>
      </c>
      <c r="G447" s="8"/>
      <c r="H447" s="8"/>
      <c r="I447" s="8">
        <v>8</v>
      </c>
      <c r="J447" s="189">
        <f t="shared" si="41"/>
        <v>2.8303555634176542E-3</v>
      </c>
      <c r="K447" s="18">
        <f t="shared" si="42"/>
        <v>12.118025826994515</v>
      </c>
      <c r="L447" s="10">
        <f t="shared" si="43"/>
        <v>2.6659656819387934</v>
      </c>
      <c r="M447" s="202">
        <v>5.0830162085976038</v>
      </c>
      <c r="N447" s="202">
        <v>0.67836578411405291</v>
      </c>
      <c r="O447" s="10">
        <f t="shared" si="38"/>
        <v>20.545373501644963</v>
      </c>
      <c r="P447" s="11">
        <f t="shared" si="39"/>
        <v>7.2830108123519893E-2</v>
      </c>
    </row>
    <row r="448" spans="1:16" x14ac:dyDescent="0.35">
      <c r="A448" s="9">
        <f t="shared" si="40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>димвенканали!F448</f>
        <v>188.5</v>
      </c>
      <c r="G448" s="8"/>
      <c r="H448" s="8"/>
      <c r="I448" s="8">
        <v>5</v>
      </c>
      <c r="J448" s="189">
        <f t="shared" si="41"/>
        <v>1.7689722271360339E-3</v>
      </c>
      <c r="K448" s="18">
        <f t="shared" si="42"/>
        <v>7.5737661418715723</v>
      </c>
      <c r="L448" s="10">
        <f t="shared" si="43"/>
        <v>1.6662285512117458</v>
      </c>
      <c r="M448" s="202">
        <v>3.1768851303735026</v>
      </c>
      <c r="N448" s="202">
        <v>0.42397861507128315</v>
      </c>
      <c r="O448" s="10">
        <f t="shared" si="38"/>
        <v>12.840858438528103</v>
      </c>
      <c r="P448" s="11">
        <f t="shared" si="39"/>
        <v>6.8121264925878527E-2</v>
      </c>
    </row>
    <row r="449" spans="1:16" x14ac:dyDescent="0.35">
      <c r="A449" s="9">
        <f t="shared" si="40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>димвенканали!F449</f>
        <v>505.8</v>
      </c>
      <c r="G449" s="8"/>
      <c r="H449" s="8"/>
      <c r="I449" s="8">
        <v>9</v>
      </c>
      <c r="J449" s="189">
        <f t="shared" si="41"/>
        <v>3.1841500088448608E-3</v>
      </c>
      <c r="K449" s="18">
        <f t="shared" si="42"/>
        <v>13.632779055368829</v>
      </c>
      <c r="L449" s="10">
        <f t="shared" si="43"/>
        <v>2.9992113921811425</v>
      </c>
      <c r="M449" s="202">
        <v>5.7183932346723045</v>
      </c>
      <c r="N449" s="202">
        <v>0.76316150712830955</v>
      </c>
      <c r="O449" s="10">
        <f t="shared" si="38"/>
        <v>23.113545189350585</v>
      </c>
      <c r="P449" s="11">
        <f t="shared" si="39"/>
        <v>4.569700511931709E-2</v>
      </c>
    </row>
    <row r="450" spans="1:16" x14ac:dyDescent="0.35">
      <c r="A450" s="9">
        <f t="shared" si="40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>димвенканали!F450</f>
        <v>248.8</v>
      </c>
      <c r="G450" s="8"/>
      <c r="H450" s="8"/>
      <c r="I450" s="8">
        <v>7</v>
      </c>
      <c r="J450" s="189">
        <f t="shared" si="41"/>
        <v>2.4765611179904477E-3</v>
      </c>
      <c r="K450" s="18">
        <f t="shared" si="42"/>
        <v>10.603272598620201</v>
      </c>
      <c r="L450" s="10">
        <f t="shared" si="43"/>
        <v>2.3327199716964442</v>
      </c>
      <c r="M450" s="202">
        <v>4.4476391825229031</v>
      </c>
      <c r="N450" s="202">
        <v>0.59357006109979626</v>
      </c>
      <c r="O450" s="10">
        <f t="shared" si="38"/>
        <v>17.977201813939345</v>
      </c>
      <c r="P450" s="11">
        <f t="shared" si="39"/>
        <v>7.2255634300399288E-2</v>
      </c>
    </row>
    <row r="451" spans="1:16" x14ac:dyDescent="0.35">
      <c r="A451" s="9">
        <f t="shared" si="40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>димвенканали!F451</f>
        <v>370</v>
      </c>
      <c r="G451" s="8"/>
      <c r="H451" s="8"/>
      <c r="I451" s="8">
        <v>9</v>
      </c>
      <c r="J451" s="189">
        <f t="shared" si="41"/>
        <v>3.1841500088448608E-3</v>
      </c>
      <c r="K451" s="18">
        <f t="shared" si="42"/>
        <v>13.632779055368829</v>
      </c>
      <c r="L451" s="10">
        <f t="shared" si="43"/>
        <v>2.9992113921811425</v>
      </c>
      <c r="M451" s="202">
        <v>5.7183932346723045</v>
      </c>
      <c r="N451" s="202">
        <v>0.76316150712830955</v>
      </c>
      <c r="O451" s="10">
        <f t="shared" ref="O451:O460" si="44">K451+L451+M451+N451</f>
        <v>23.113545189350585</v>
      </c>
      <c r="P451" s="11">
        <f t="shared" ref="P451:P461" si="45">O451/F451</f>
        <v>6.2469041052298876E-2</v>
      </c>
    </row>
    <row r="452" spans="1:16" x14ac:dyDescent="0.35">
      <c r="A452" s="9">
        <f t="shared" si="40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>димвенканали!F452</f>
        <v>388.1</v>
      </c>
      <c r="G452" s="8"/>
      <c r="H452" s="8"/>
      <c r="I452" s="8">
        <v>11</v>
      </c>
      <c r="J452" s="189">
        <f t="shared" si="41"/>
        <v>3.8917388996992748E-3</v>
      </c>
      <c r="K452" s="18">
        <f t="shared" si="42"/>
        <v>16.66228551211746</v>
      </c>
      <c r="L452" s="10">
        <f t="shared" si="43"/>
        <v>3.6657028126658413</v>
      </c>
      <c r="M452" s="202">
        <v>6.9891472868217059</v>
      </c>
      <c r="N452" s="202">
        <v>0.93275295315682283</v>
      </c>
      <c r="O452" s="10">
        <f t="shared" si="44"/>
        <v>28.249888564761829</v>
      </c>
      <c r="P452" s="11">
        <f t="shared" si="45"/>
        <v>7.2790230777536269E-2</v>
      </c>
    </row>
    <row r="453" spans="1:16" x14ac:dyDescent="0.35">
      <c r="A453" s="9">
        <f t="shared" si="40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>димвенканали!F453</f>
        <v>1686.83</v>
      </c>
      <c r="G453" s="8"/>
      <c r="H453" s="8"/>
      <c r="I453" s="8">
        <v>48</v>
      </c>
      <c r="J453" s="189">
        <f t="shared" si="41"/>
        <v>1.6982133380505925E-2</v>
      </c>
      <c r="K453" s="18">
        <f t="shared" si="42"/>
        <v>72.708154961967097</v>
      </c>
      <c r="L453" s="10">
        <f t="shared" si="43"/>
        <v>15.995794091632762</v>
      </c>
      <c r="M453" s="202">
        <v>30.498097251585623</v>
      </c>
      <c r="N453" s="202">
        <v>4.0701947046843179</v>
      </c>
      <c r="O453" s="10">
        <f t="shared" si="44"/>
        <v>123.27224100986979</v>
      </c>
      <c r="P453" s="11">
        <f t="shared" si="45"/>
        <v>7.3079232056502311E-2</v>
      </c>
    </row>
    <row r="454" spans="1:16" x14ac:dyDescent="0.35">
      <c r="A454" s="9">
        <f t="shared" si="40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>димвенканали!F454</f>
        <v>488.5</v>
      </c>
      <c r="G454" s="8"/>
      <c r="H454" s="8"/>
      <c r="I454" s="8">
        <v>11</v>
      </c>
      <c r="J454" s="189">
        <f t="shared" si="41"/>
        <v>3.8917388996992748E-3</v>
      </c>
      <c r="K454" s="18">
        <f t="shared" si="42"/>
        <v>16.66228551211746</v>
      </c>
      <c r="L454" s="10">
        <f t="shared" si="43"/>
        <v>3.6657028126658413</v>
      </c>
      <c r="M454" s="202">
        <v>6.9891472868217059</v>
      </c>
      <c r="N454" s="202">
        <v>0.93275295315682283</v>
      </c>
      <c r="O454" s="10">
        <f t="shared" si="44"/>
        <v>28.249888564761829</v>
      </c>
      <c r="P454" s="11">
        <f t="shared" si="45"/>
        <v>5.7829864001559525E-2</v>
      </c>
    </row>
    <row r="455" spans="1:16" x14ac:dyDescent="0.35">
      <c r="A455" s="9">
        <f t="shared" ref="A455:A460" si="46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>димвенканали!F455</f>
        <v>250.6</v>
      </c>
      <c r="G455" s="8"/>
      <c r="H455" s="8"/>
      <c r="I455" s="8">
        <v>6</v>
      </c>
      <c r="J455" s="189">
        <f t="shared" ref="J455:J460" si="47">2/5653*(I455+H455+G455)</f>
        <v>2.1227666725632407E-3</v>
      </c>
      <c r="K455" s="18">
        <f>J455*$K$2</f>
        <v>9.0885193702458871</v>
      </c>
      <c r="L455" s="10">
        <f t="shared" si="43"/>
        <v>1.9994742614540952</v>
      </c>
      <c r="M455" s="202">
        <v>3.8122621564482029</v>
      </c>
      <c r="N455" s="202">
        <v>0.50877433808553973</v>
      </c>
      <c r="O455" s="10">
        <f t="shared" si="44"/>
        <v>15.409030126233723</v>
      </c>
      <c r="P455" s="11">
        <f t="shared" si="45"/>
        <v>6.1488547989759473E-2</v>
      </c>
    </row>
    <row r="456" spans="1:16" x14ac:dyDescent="0.35">
      <c r="A456" s="9">
        <f t="shared" si="46"/>
        <v>451</v>
      </c>
      <c r="B456" s="204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8">
        <f>димвенканали!F456</f>
        <v>1341.5</v>
      </c>
      <c r="G456" s="8"/>
      <c r="H456" s="8"/>
      <c r="I456" s="8">
        <v>17</v>
      </c>
      <c r="J456" s="189">
        <f t="shared" si="47"/>
        <v>6.014505572262515E-3</v>
      </c>
      <c r="K456" s="18">
        <f>28.3576871123363*1.13*1.51</f>
        <v>48.386721519779428</v>
      </c>
      <c r="L456" s="10">
        <f t="shared" si="43"/>
        <v>10.645078734351474</v>
      </c>
      <c r="M456" s="202">
        <v>23.70949354469192</v>
      </c>
      <c r="N456" s="202">
        <v>30.495216264645077</v>
      </c>
      <c r="O456" s="10">
        <f t="shared" si="44"/>
        <v>113.2365100634679</v>
      </c>
      <c r="P456" s="11">
        <f t="shared" si="45"/>
        <v>8.4410369037247787E-2</v>
      </c>
    </row>
    <row r="457" spans="1:16" x14ac:dyDescent="0.35">
      <c r="A457" s="9">
        <f t="shared" si="46"/>
        <v>452</v>
      </c>
      <c r="B457" s="204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8">
        <f>димвенканали!F457</f>
        <v>2020</v>
      </c>
      <c r="G457" s="8"/>
      <c r="H457" s="8"/>
      <c r="I457" s="8">
        <v>35</v>
      </c>
      <c r="J457" s="189">
        <f t="shared" si="47"/>
        <v>1.2382805589952237E-2</v>
      </c>
      <c r="K457" s="18">
        <f>58.3834734665748*1.13*1.51</f>
        <v>99.619720776016564</v>
      </c>
      <c r="L457" s="10">
        <f t="shared" si="43"/>
        <v>21.916338570723646</v>
      </c>
      <c r="M457" s="202">
        <v>48.813663180248113</v>
      </c>
      <c r="N457" s="202">
        <v>62.784268780151628</v>
      </c>
      <c r="O457" s="10">
        <f t="shared" si="44"/>
        <v>233.13399130713995</v>
      </c>
      <c r="P457" s="11">
        <f t="shared" si="45"/>
        <v>0.11541286698373265</v>
      </c>
    </row>
    <row r="458" spans="1:16" x14ac:dyDescent="0.35">
      <c r="A458" s="9">
        <f t="shared" si="46"/>
        <v>453</v>
      </c>
      <c r="B458" s="204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8">
        <f>димвенканали!F458</f>
        <v>421</v>
      </c>
      <c r="G458" s="8"/>
      <c r="H458" s="8"/>
      <c r="I458" s="8">
        <v>6</v>
      </c>
      <c r="J458" s="189">
        <f t="shared" si="47"/>
        <v>2.1227666725632407E-3</v>
      </c>
      <c r="K458" s="18">
        <f t="shared" si="42"/>
        <v>9.0885193702458871</v>
      </c>
      <c r="L458" s="10">
        <f t="shared" si="43"/>
        <v>1.9994742614540952</v>
      </c>
      <c r="M458" s="202">
        <v>3.8122621564482029</v>
      </c>
      <c r="N458" s="202">
        <v>0.76316150712830955</v>
      </c>
      <c r="O458" s="10">
        <f t="shared" si="44"/>
        <v>15.663417295276494</v>
      </c>
      <c r="P458" s="11">
        <f t="shared" si="45"/>
        <v>3.7205266734623502E-2</v>
      </c>
    </row>
    <row r="459" spans="1:16" x14ac:dyDescent="0.35">
      <c r="A459" s="9">
        <f t="shared" si="46"/>
        <v>454</v>
      </c>
      <c r="B459" s="14" t="s">
        <v>1930</v>
      </c>
      <c r="C459" s="8">
        <f>димвенканали!C459</f>
        <v>456.1</v>
      </c>
      <c r="D459" s="8">
        <f>димвенканали!D459</f>
        <v>0</v>
      </c>
      <c r="E459" s="8">
        <f>димвенканали!E459</f>
        <v>0</v>
      </c>
      <c r="F459" s="8">
        <f>димвенканали!F459</f>
        <v>456.1</v>
      </c>
      <c r="G459" s="8"/>
      <c r="H459" s="8"/>
      <c r="I459" s="8">
        <v>7</v>
      </c>
      <c r="J459" s="189">
        <f t="shared" si="47"/>
        <v>2.4765611179904477E-3</v>
      </c>
      <c r="K459" s="18">
        <f t="shared" si="42"/>
        <v>10.603272598620201</v>
      </c>
      <c r="L459" s="10">
        <f t="shared" si="43"/>
        <v>2.3327199716964442</v>
      </c>
      <c r="M459" s="202">
        <v>4.4476391825229031</v>
      </c>
      <c r="N459" s="202">
        <v>0.85</v>
      </c>
      <c r="O459" s="10">
        <f t="shared" si="44"/>
        <v>18.23363175283955</v>
      </c>
      <c r="P459" s="11">
        <f t="shared" si="45"/>
        <v>3.9977267601051414E-2</v>
      </c>
    </row>
    <row r="460" spans="1:16" x14ac:dyDescent="0.35">
      <c r="A460" s="9">
        <f t="shared" si="46"/>
        <v>455</v>
      </c>
      <c r="B460" s="14" t="s">
        <v>1931</v>
      </c>
      <c r="C460" s="8">
        <f>димвенканали!C460</f>
        <v>352</v>
      </c>
      <c r="D460" s="8">
        <f>димвенканали!D460</f>
        <v>0</v>
      </c>
      <c r="E460" s="8">
        <f>димвенканали!E460</f>
        <v>0</v>
      </c>
      <c r="F460" s="8">
        <f>димвенканали!F460</f>
        <v>352</v>
      </c>
      <c r="G460" s="8"/>
      <c r="H460" s="8"/>
      <c r="I460" s="8">
        <v>5</v>
      </c>
      <c r="J460" s="189">
        <f t="shared" si="47"/>
        <v>1.7689722271360339E-3</v>
      </c>
      <c r="K460" s="18">
        <f t="shared" si="42"/>
        <v>7.5737661418715723</v>
      </c>
      <c r="L460" s="10">
        <f t="shared" si="43"/>
        <v>1.6662285512117458</v>
      </c>
      <c r="M460" s="202">
        <v>3.1768851303735026</v>
      </c>
      <c r="N460" s="202">
        <v>0.85</v>
      </c>
      <c r="O460" s="10">
        <f t="shared" si="44"/>
        <v>13.26687982345682</v>
      </c>
      <c r="P460" s="11">
        <f>O460/F460</f>
        <v>3.7689999498456875E-2</v>
      </c>
    </row>
    <row r="461" spans="1:16" s="167" customFormat="1" ht="18" x14ac:dyDescent="0.4">
      <c r="A461" s="160"/>
      <c r="B461" s="161" t="s">
        <v>1431</v>
      </c>
      <c r="C461" s="162">
        <f t="shared" ref="C461:O461" si="48">SUM(C6:C460)</f>
        <v>242326.82000000004</v>
      </c>
      <c r="D461" s="162">
        <f t="shared" si="48"/>
        <v>3406.1</v>
      </c>
      <c r="E461" s="162">
        <f t="shared" si="48"/>
        <v>7304.800000000002</v>
      </c>
      <c r="F461" s="170">
        <f t="shared" si="48"/>
        <v>253037.72000000003</v>
      </c>
      <c r="G461" s="297">
        <f t="shared" si="48"/>
        <v>2</v>
      </c>
      <c r="H461" s="297">
        <f t="shared" si="48"/>
        <v>0</v>
      </c>
      <c r="I461" s="297">
        <f t="shared" si="48"/>
        <v>5651</v>
      </c>
      <c r="J461" s="170">
        <f t="shared" si="48"/>
        <v>2</v>
      </c>
      <c r="K461" s="170">
        <f t="shared" si="48"/>
        <v>8632.1392744203295</v>
      </c>
      <c r="L461" s="170">
        <f t="shared" si="48"/>
        <v>1899.0706403724735</v>
      </c>
      <c r="M461" s="341">
        <f t="shared" si="48"/>
        <v>3631.2698797693392</v>
      </c>
      <c r="N461" s="170">
        <f t="shared" si="48"/>
        <v>510.74562212374553</v>
      </c>
      <c r="O461" s="170">
        <f t="shared" si="48"/>
        <v>14673.225416685891</v>
      </c>
      <c r="P461" s="171">
        <f t="shared" si="45"/>
        <v>5.7988292878571185E-2</v>
      </c>
    </row>
    <row r="462" spans="1:16" ht="18" x14ac:dyDescent="0.4">
      <c r="A462" s="9"/>
      <c r="B462" s="7" t="s">
        <v>1699</v>
      </c>
      <c r="C462" s="8"/>
      <c r="D462" s="8"/>
      <c r="E462" s="8"/>
      <c r="F462" s="8"/>
      <c r="G462" s="8"/>
      <c r="H462" s="8"/>
      <c r="I462" s="330">
        <v>5653</v>
      </c>
      <c r="J462" s="8"/>
      <c r="K462" s="8"/>
      <c r="L462" s="8"/>
      <c r="M462" s="202"/>
      <c r="N462" s="195"/>
      <c r="O462" s="8"/>
      <c r="P462" s="11"/>
    </row>
    <row r="463" spans="1:16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>димвенканали!F463</f>
        <v>2596.5</v>
      </c>
      <c r="G463" s="8"/>
      <c r="H463" s="8"/>
      <c r="I463" s="8">
        <v>60</v>
      </c>
      <c r="J463" s="185">
        <f>2/3813*(I463+H463+G463)</f>
        <v>3.1471282454760031E-2</v>
      </c>
      <c r="K463" s="18">
        <f t="shared" ref="K463:K493" si="49">J463*$Q$2</f>
        <v>134.74272226593234</v>
      </c>
      <c r="L463" s="10">
        <f t="shared" ref="L463:L520" si="50">K463*0.22</f>
        <v>29.643398898505115</v>
      </c>
      <c r="M463" s="205">
        <v>55.8139534883721</v>
      </c>
      <c r="N463" s="202">
        <v>6.8515688425671968</v>
      </c>
      <c r="O463" s="10">
        <f t="shared" ref="O463:O493" si="51">K463+L463+M463+N463</f>
        <v>227.05164349537677</v>
      </c>
      <c r="P463" s="11">
        <f>O463/F463</f>
        <v>8.7445269977037068E-2</v>
      </c>
    </row>
    <row r="464" spans="1:16" x14ac:dyDescent="0.35">
      <c r="A464" s="9">
        <f t="shared" ref="A464:A525" si="52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>димвенканали!F464</f>
        <v>2681.11</v>
      </c>
      <c r="G464" s="8"/>
      <c r="H464" s="8"/>
      <c r="I464" s="8">
        <v>43</v>
      </c>
      <c r="J464" s="185">
        <f t="shared" ref="J464:J525" si="53">2/3813*(I464+H464+G464)</f>
        <v>2.2554419092578021E-2</v>
      </c>
      <c r="K464" s="18">
        <f t="shared" si="49"/>
        <v>96.565617623918158</v>
      </c>
      <c r="L464" s="10">
        <f t="shared" si="50"/>
        <v>21.244435877261996</v>
      </c>
      <c r="M464" s="205">
        <v>40</v>
      </c>
      <c r="N464" s="202">
        <v>4.9102910038398244</v>
      </c>
      <c r="O464" s="10">
        <f t="shared" si="51"/>
        <v>162.72034450501999</v>
      </c>
      <c r="P464" s="11">
        <f t="shared" ref="P464:P493" si="54">O464/F464</f>
        <v>6.0691409343525626E-2</v>
      </c>
    </row>
    <row r="465" spans="1:16" x14ac:dyDescent="0.35">
      <c r="A465" s="9">
        <f>A464+1</f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>димвенканали!F465</f>
        <v>2592.2999999999997</v>
      </c>
      <c r="G465" s="8"/>
      <c r="H465" s="8">
        <v>1</v>
      </c>
      <c r="I465" s="8">
        <v>45</v>
      </c>
      <c r="J465" s="185">
        <f t="shared" si="53"/>
        <v>2.4127983215316024E-2</v>
      </c>
      <c r="K465" s="18">
        <f t="shared" si="49"/>
        <v>103.30275373721479</v>
      </c>
      <c r="L465" s="10">
        <f t="shared" si="50"/>
        <v>22.726605822187253</v>
      </c>
      <c r="M465" s="205">
        <v>42.790697674418603</v>
      </c>
      <c r="N465" s="202">
        <v>5.1386766319253976</v>
      </c>
      <c r="O465" s="10">
        <f t="shared" si="51"/>
        <v>173.95873386574604</v>
      </c>
      <c r="P465" s="11">
        <f t="shared" si="54"/>
        <v>6.7105942161688872E-2</v>
      </c>
    </row>
    <row r="466" spans="1:16" x14ac:dyDescent="0.35">
      <c r="A466" s="9">
        <f t="shared" si="52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>димвенканали!F466</f>
        <v>2536.9</v>
      </c>
      <c r="G466" s="8"/>
      <c r="H466" s="8">
        <v>2</v>
      </c>
      <c r="I466" s="8">
        <v>56</v>
      </c>
      <c r="J466" s="185">
        <f t="shared" si="53"/>
        <v>3.042223970626803E-2</v>
      </c>
      <c r="K466" s="18">
        <f t="shared" si="49"/>
        <v>130.25129819040126</v>
      </c>
      <c r="L466" s="10">
        <f t="shared" si="50"/>
        <v>28.655285601888277</v>
      </c>
      <c r="M466" s="205">
        <v>53.953488372093027</v>
      </c>
      <c r="N466" s="202">
        <v>6.3947975863960513</v>
      </c>
      <c r="O466" s="10">
        <f t="shared" si="51"/>
        <v>219.2548697507786</v>
      </c>
      <c r="P466" s="11">
        <f t="shared" si="54"/>
        <v>8.6426295774677198E-2</v>
      </c>
    </row>
    <row r="467" spans="1:16" x14ac:dyDescent="0.35">
      <c r="A467" s="9">
        <f t="shared" si="52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>димвенканали!F467</f>
        <v>3312.3</v>
      </c>
      <c r="G467" s="8"/>
      <c r="H467" s="8">
        <v>4</v>
      </c>
      <c r="I467" s="8">
        <v>64</v>
      </c>
      <c r="J467" s="185">
        <f t="shared" si="53"/>
        <v>3.5667453448728036E-2</v>
      </c>
      <c r="K467" s="18">
        <f t="shared" si="49"/>
        <v>152.70841856805663</v>
      </c>
      <c r="L467" s="10">
        <f t="shared" si="50"/>
        <v>33.595852084972456</v>
      </c>
      <c r="M467" s="205">
        <v>63.255813953488378</v>
      </c>
      <c r="N467" s="202">
        <v>7.3083400987383431</v>
      </c>
      <c r="O467" s="10">
        <f t="shared" si="51"/>
        <v>256.86842470525579</v>
      </c>
      <c r="P467" s="11">
        <f t="shared" si="54"/>
        <v>7.7549867072806145E-2</v>
      </c>
    </row>
    <row r="468" spans="1:16" x14ac:dyDescent="0.35">
      <c r="A468" s="9">
        <f t="shared" si="52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>димвенканали!F468</f>
        <v>2597.8000000000002</v>
      </c>
      <c r="G468" s="8"/>
      <c r="H468" s="8"/>
      <c r="I468" s="8">
        <v>60</v>
      </c>
      <c r="J468" s="185">
        <f t="shared" si="53"/>
        <v>3.1471282454760031E-2</v>
      </c>
      <c r="K468" s="18">
        <f t="shared" si="49"/>
        <v>134.74272226593234</v>
      </c>
      <c r="L468" s="10">
        <f t="shared" si="50"/>
        <v>29.643398898505115</v>
      </c>
      <c r="M468" s="205">
        <v>55.8139534883721</v>
      </c>
      <c r="N468" s="202">
        <v>6.8515688425671968</v>
      </c>
      <c r="O468" s="10">
        <f t="shared" si="51"/>
        <v>227.05164349537677</v>
      </c>
      <c r="P468" s="11">
        <f t="shared" si="54"/>
        <v>8.7401510314641911E-2</v>
      </c>
    </row>
    <row r="469" spans="1:16" x14ac:dyDescent="0.35">
      <c r="A469" s="9">
        <f t="shared" si="52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>димвенканали!F469</f>
        <v>3555.9</v>
      </c>
      <c r="G469" s="8"/>
      <c r="H469" s="8"/>
      <c r="I469" s="8">
        <v>80</v>
      </c>
      <c r="J469" s="185">
        <f t="shared" si="53"/>
        <v>4.1961709939680042E-2</v>
      </c>
      <c r="K469" s="18">
        <f t="shared" si="49"/>
        <v>179.65696302124312</v>
      </c>
      <c r="L469" s="10">
        <f t="shared" si="50"/>
        <v>39.524531864673484</v>
      </c>
      <c r="M469" s="205">
        <v>74.418604651162781</v>
      </c>
      <c r="N469" s="202">
        <v>9.1354251234229285</v>
      </c>
      <c r="O469" s="10">
        <f t="shared" si="51"/>
        <v>302.73552466050228</v>
      </c>
      <c r="P469" s="11">
        <f t="shared" si="54"/>
        <v>8.5136118749262427E-2</v>
      </c>
    </row>
    <row r="470" spans="1:16" x14ac:dyDescent="0.35">
      <c r="A470" s="9">
        <f t="shared" si="52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>димвенканали!F470</f>
        <v>3656</v>
      </c>
      <c r="G470" s="8"/>
      <c r="H470" s="8"/>
      <c r="I470" s="8">
        <v>80</v>
      </c>
      <c r="J470" s="185">
        <f t="shared" si="53"/>
        <v>4.1961709939680042E-2</v>
      </c>
      <c r="K470" s="18">
        <f t="shared" si="49"/>
        <v>179.65696302124312</v>
      </c>
      <c r="L470" s="10">
        <f t="shared" si="50"/>
        <v>39.524531864673484</v>
      </c>
      <c r="M470" s="205">
        <v>74.418604651162781</v>
      </c>
      <c r="N470" s="202">
        <v>9.1354251234229285</v>
      </c>
      <c r="O470" s="10">
        <f t="shared" si="51"/>
        <v>302.73552466050228</v>
      </c>
      <c r="P470" s="11">
        <f t="shared" si="54"/>
        <v>8.2805121624863864E-2</v>
      </c>
    </row>
    <row r="471" spans="1:16" x14ac:dyDescent="0.35">
      <c r="A471" s="9">
        <f t="shared" si="52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>димвенканали!F471</f>
        <v>2610.1999999999998</v>
      </c>
      <c r="G471" s="8"/>
      <c r="H471" s="8"/>
      <c r="I471" s="8">
        <v>60</v>
      </c>
      <c r="J471" s="185">
        <f t="shared" si="53"/>
        <v>3.1471282454760031E-2</v>
      </c>
      <c r="K471" s="18">
        <f t="shared" si="49"/>
        <v>134.74272226593234</v>
      </c>
      <c r="L471" s="10">
        <f t="shared" si="50"/>
        <v>29.643398898505115</v>
      </c>
      <c r="M471" s="205">
        <v>55.8139534883721</v>
      </c>
      <c r="N471" s="202">
        <v>6.8515688425671968</v>
      </c>
      <c r="O471" s="10">
        <f t="shared" si="51"/>
        <v>227.05164349537677</v>
      </c>
      <c r="P471" s="11">
        <f t="shared" si="54"/>
        <v>8.6986301239512981E-2</v>
      </c>
    </row>
    <row r="472" spans="1:16" x14ac:dyDescent="0.35">
      <c r="A472" s="9">
        <f t="shared" si="52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>димвенканали!F472</f>
        <v>3617.86</v>
      </c>
      <c r="G472" s="8"/>
      <c r="H472" s="8"/>
      <c r="I472" s="8">
        <v>80</v>
      </c>
      <c r="J472" s="185">
        <f t="shared" si="53"/>
        <v>4.1961709939680042E-2</v>
      </c>
      <c r="K472" s="18">
        <f t="shared" si="49"/>
        <v>179.65696302124312</v>
      </c>
      <c r="L472" s="10">
        <f t="shared" si="50"/>
        <v>39.524531864673484</v>
      </c>
      <c r="M472" s="205">
        <v>74.418604651162781</v>
      </c>
      <c r="N472" s="202">
        <v>9.1354251234229285</v>
      </c>
      <c r="O472" s="10">
        <f t="shared" si="51"/>
        <v>302.73552466050228</v>
      </c>
      <c r="P472" s="11">
        <f t="shared" si="54"/>
        <v>8.367806511598079E-2</v>
      </c>
    </row>
    <row r="473" spans="1:16" x14ac:dyDescent="0.35">
      <c r="A473" s="9">
        <f t="shared" si="52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>димвенканали!F473</f>
        <v>2642.1</v>
      </c>
      <c r="G473" s="8"/>
      <c r="H473" s="8"/>
      <c r="I473" s="8">
        <v>60</v>
      </c>
      <c r="J473" s="185">
        <f t="shared" si="53"/>
        <v>3.1471282454760031E-2</v>
      </c>
      <c r="K473" s="18">
        <f t="shared" si="49"/>
        <v>134.74272226593234</v>
      </c>
      <c r="L473" s="10">
        <f t="shared" si="50"/>
        <v>29.643398898505115</v>
      </c>
      <c r="M473" s="205">
        <v>55.8139534883721</v>
      </c>
      <c r="N473" s="202">
        <v>6.8515688425671968</v>
      </c>
      <c r="O473" s="10">
        <f t="shared" si="51"/>
        <v>227.05164349537677</v>
      </c>
      <c r="P473" s="11">
        <f t="shared" si="54"/>
        <v>8.5936052191581236E-2</v>
      </c>
    </row>
    <row r="474" spans="1:16" x14ac:dyDescent="0.35">
      <c r="A474" s="9">
        <f t="shared" si="52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>димвенканали!F474</f>
        <v>3623.6</v>
      </c>
      <c r="G474" s="8"/>
      <c r="H474" s="8"/>
      <c r="I474" s="8">
        <v>80</v>
      </c>
      <c r="J474" s="185">
        <f t="shared" si="53"/>
        <v>4.1961709939680042E-2</v>
      </c>
      <c r="K474" s="18">
        <f t="shared" si="49"/>
        <v>179.65696302124312</v>
      </c>
      <c r="L474" s="10">
        <f t="shared" si="50"/>
        <v>39.524531864673484</v>
      </c>
      <c r="M474" s="205">
        <v>74.418604651162781</v>
      </c>
      <c r="N474" s="202">
        <v>9.1354251234229285</v>
      </c>
      <c r="O474" s="10">
        <f t="shared" si="51"/>
        <v>302.73552466050228</v>
      </c>
      <c r="P474" s="11">
        <f t="shared" si="54"/>
        <v>8.3545514035904156E-2</v>
      </c>
    </row>
    <row r="475" spans="1:16" x14ac:dyDescent="0.35">
      <c r="A475" s="9">
        <f t="shared" si="52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>димвенканали!F475</f>
        <v>3546</v>
      </c>
      <c r="G475" s="8"/>
      <c r="H475" s="8"/>
      <c r="I475" s="8">
        <v>80</v>
      </c>
      <c r="J475" s="185">
        <f t="shared" si="53"/>
        <v>4.1961709939680042E-2</v>
      </c>
      <c r="K475" s="18">
        <f t="shared" si="49"/>
        <v>179.65696302124312</v>
      </c>
      <c r="L475" s="10">
        <f t="shared" si="50"/>
        <v>39.524531864673484</v>
      </c>
      <c r="M475" s="205">
        <v>74.418604651162781</v>
      </c>
      <c r="N475" s="202">
        <v>9.1354251234229285</v>
      </c>
      <c r="O475" s="10">
        <f t="shared" si="51"/>
        <v>302.73552466050228</v>
      </c>
      <c r="P475" s="11">
        <f t="shared" si="54"/>
        <v>8.5373808420897423E-2</v>
      </c>
    </row>
    <row r="476" spans="1:16" x14ac:dyDescent="0.35">
      <c r="A476" s="9">
        <f t="shared" si="52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>димвенканали!F476</f>
        <v>3601.2000000000003</v>
      </c>
      <c r="G476" s="8"/>
      <c r="H476" s="8">
        <v>1</v>
      </c>
      <c r="I476" s="8">
        <v>79</v>
      </c>
      <c r="J476" s="185">
        <f t="shared" si="53"/>
        <v>4.1961709939680042E-2</v>
      </c>
      <c r="K476" s="18">
        <f t="shared" si="49"/>
        <v>179.65696302124312</v>
      </c>
      <c r="L476" s="10">
        <f t="shared" si="50"/>
        <v>39.524531864673484</v>
      </c>
      <c r="M476" s="205">
        <v>74.418604651162781</v>
      </c>
      <c r="N476" s="202">
        <v>9.0212323093801423</v>
      </c>
      <c r="O476" s="10">
        <f t="shared" si="51"/>
        <v>302.6213318464595</v>
      </c>
      <c r="P476" s="11">
        <f t="shared" si="54"/>
        <v>8.4033469911823686E-2</v>
      </c>
    </row>
    <row r="477" spans="1:16" x14ac:dyDescent="0.35">
      <c r="A477" s="9">
        <f t="shared" si="52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>димвенканали!F477</f>
        <v>3591.7</v>
      </c>
      <c r="G477" s="8"/>
      <c r="H477" s="8"/>
      <c r="I477" s="8">
        <v>80</v>
      </c>
      <c r="J477" s="185">
        <f t="shared" si="53"/>
        <v>4.1961709939680042E-2</v>
      </c>
      <c r="K477" s="18">
        <f t="shared" si="49"/>
        <v>179.65696302124312</v>
      </c>
      <c r="L477" s="10">
        <f t="shared" si="50"/>
        <v>39.524531864673484</v>
      </c>
      <c r="M477" s="205">
        <v>74.418604651162781</v>
      </c>
      <c r="N477" s="202">
        <v>9.1354251234229285</v>
      </c>
      <c r="O477" s="10">
        <f t="shared" si="51"/>
        <v>302.73552466050228</v>
      </c>
      <c r="P477" s="11">
        <f t="shared" si="54"/>
        <v>8.4287530879667644E-2</v>
      </c>
    </row>
    <row r="478" spans="1:16" x14ac:dyDescent="0.35">
      <c r="A478" s="9">
        <f t="shared" si="52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>димвенканали!F478</f>
        <v>3629.3</v>
      </c>
      <c r="G478" s="8"/>
      <c r="H478" s="8">
        <v>1</v>
      </c>
      <c r="I478" s="8">
        <v>79</v>
      </c>
      <c r="J478" s="185">
        <f t="shared" si="53"/>
        <v>4.1961709939680042E-2</v>
      </c>
      <c r="K478" s="18">
        <f t="shared" si="49"/>
        <v>179.65696302124312</v>
      </c>
      <c r="L478" s="10">
        <f t="shared" si="50"/>
        <v>39.524531864673484</v>
      </c>
      <c r="M478" s="205">
        <v>74.418604651162781</v>
      </c>
      <c r="N478" s="202">
        <v>9.0212323093801423</v>
      </c>
      <c r="O478" s="10">
        <f t="shared" si="51"/>
        <v>302.6213318464595</v>
      </c>
      <c r="P478" s="11">
        <f t="shared" si="54"/>
        <v>8.338283741946366E-2</v>
      </c>
    </row>
    <row r="479" spans="1:16" x14ac:dyDescent="0.35">
      <c r="A479" s="9">
        <f t="shared" si="52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>димвенканали!F479</f>
        <v>3581.9</v>
      </c>
      <c r="G479" s="8"/>
      <c r="H479" s="8"/>
      <c r="I479" s="8">
        <v>80</v>
      </c>
      <c r="J479" s="185">
        <f t="shared" si="53"/>
        <v>4.1961709939680042E-2</v>
      </c>
      <c r="K479" s="18">
        <f t="shared" si="49"/>
        <v>179.65696302124312</v>
      </c>
      <c r="L479" s="10">
        <f t="shared" si="50"/>
        <v>39.524531864673484</v>
      </c>
      <c r="M479" s="205">
        <v>74.418604651162781</v>
      </c>
      <c r="N479" s="202">
        <v>9.1354251234229285</v>
      </c>
      <c r="O479" s="10">
        <f t="shared" si="51"/>
        <v>302.73552466050228</v>
      </c>
      <c r="P479" s="11">
        <f t="shared" si="54"/>
        <v>8.4518139719283694E-2</v>
      </c>
    </row>
    <row r="480" spans="1:16" x14ac:dyDescent="0.35">
      <c r="A480" s="9">
        <f t="shared" si="52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>димвенканали!F480</f>
        <v>2962.6</v>
      </c>
      <c r="G480" s="8"/>
      <c r="H480" s="8">
        <v>1</v>
      </c>
      <c r="I480" s="8">
        <v>64</v>
      </c>
      <c r="J480" s="185">
        <f t="shared" si="53"/>
        <v>3.4093889325990036E-2</v>
      </c>
      <c r="K480" s="18">
        <f t="shared" si="49"/>
        <v>145.97128245476003</v>
      </c>
      <c r="L480" s="10">
        <f t="shared" si="50"/>
        <v>32.11368214004721</v>
      </c>
      <c r="M480" s="205">
        <v>60.465116279069775</v>
      </c>
      <c r="N480" s="202">
        <v>7.3083400987383431</v>
      </c>
      <c r="O480" s="10">
        <f t="shared" si="51"/>
        <v>245.85842097261536</v>
      </c>
      <c r="P480" s="11">
        <f t="shared" si="54"/>
        <v>8.2987383032679191E-2</v>
      </c>
    </row>
    <row r="481" spans="1:16" x14ac:dyDescent="0.35">
      <c r="A481" s="9">
        <f t="shared" si="52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>димвенканали!F481</f>
        <v>3131.5</v>
      </c>
      <c r="G481" s="8">
        <v>2</v>
      </c>
      <c r="H481" s="8"/>
      <c r="I481" s="8">
        <v>78</v>
      </c>
      <c r="J481" s="185">
        <f t="shared" si="53"/>
        <v>4.1961709939680042E-2</v>
      </c>
      <c r="K481" s="18">
        <f t="shared" si="49"/>
        <v>179.65696302124312</v>
      </c>
      <c r="L481" s="10">
        <f t="shared" si="50"/>
        <v>39.524531864673484</v>
      </c>
      <c r="M481" s="205">
        <v>74.418604651162781</v>
      </c>
      <c r="N481" s="202">
        <v>8.9070394953373562</v>
      </c>
      <c r="O481" s="10">
        <f t="shared" si="51"/>
        <v>302.50713903241672</v>
      </c>
      <c r="P481" s="11">
        <f t="shared" si="54"/>
        <v>9.6601353674729912E-2</v>
      </c>
    </row>
    <row r="482" spans="1:16" x14ac:dyDescent="0.35">
      <c r="A482" s="9">
        <f t="shared" si="52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>димвенканали!F482</f>
        <v>2797.7</v>
      </c>
      <c r="G482" s="8"/>
      <c r="H482" s="8"/>
      <c r="I482" s="8">
        <v>60</v>
      </c>
      <c r="J482" s="185">
        <f t="shared" si="53"/>
        <v>3.1471282454760031E-2</v>
      </c>
      <c r="K482" s="18">
        <f t="shared" si="49"/>
        <v>134.74272226593234</v>
      </c>
      <c r="L482" s="10">
        <f t="shared" si="50"/>
        <v>29.643398898505115</v>
      </c>
      <c r="M482" s="205">
        <v>55.8139534883721</v>
      </c>
      <c r="N482" s="202">
        <v>6.8515688425671968</v>
      </c>
      <c r="O482" s="10">
        <f t="shared" si="51"/>
        <v>227.05164349537677</v>
      </c>
      <c r="P482" s="11">
        <f t="shared" si="54"/>
        <v>8.1156536975149865E-2</v>
      </c>
    </row>
    <row r="483" spans="1:16" x14ac:dyDescent="0.35">
      <c r="A483" s="9">
        <f t="shared" si="52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>димвенканали!F483</f>
        <v>2617</v>
      </c>
      <c r="G483" s="8"/>
      <c r="H483" s="8"/>
      <c r="I483" s="8">
        <v>60</v>
      </c>
      <c r="J483" s="185">
        <f t="shared" si="53"/>
        <v>3.1471282454760031E-2</v>
      </c>
      <c r="K483" s="18">
        <f t="shared" si="49"/>
        <v>134.74272226593234</v>
      </c>
      <c r="L483" s="10">
        <f t="shared" si="50"/>
        <v>29.643398898505115</v>
      </c>
      <c r="M483" s="205">
        <v>55.8139534883721</v>
      </c>
      <c r="N483" s="202">
        <v>6.8515688425671968</v>
      </c>
      <c r="O483" s="10">
        <f t="shared" si="51"/>
        <v>227.05164349537677</v>
      </c>
      <c r="P483" s="11">
        <f t="shared" si="54"/>
        <v>8.6760276459830629E-2</v>
      </c>
    </row>
    <row r="484" spans="1:16" x14ac:dyDescent="0.35">
      <c r="A484" s="9">
        <f t="shared" si="52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>димвенканали!F484</f>
        <v>3127.7</v>
      </c>
      <c r="G484" s="8"/>
      <c r="H484" s="8"/>
      <c r="I484" s="8">
        <v>80</v>
      </c>
      <c r="J484" s="185">
        <f t="shared" si="53"/>
        <v>4.1961709939680042E-2</v>
      </c>
      <c r="K484" s="18">
        <f t="shared" si="49"/>
        <v>179.65696302124312</v>
      </c>
      <c r="L484" s="10">
        <f t="shared" si="50"/>
        <v>39.524531864673484</v>
      </c>
      <c r="M484" s="205">
        <v>74.418604651162781</v>
      </c>
      <c r="N484" s="202">
        <v>9.1354251234229285</v>
      </c>
      <c r="O484" s="10">
        <f t="shared" si="51"/>
        <v>302.73552466050228</v>
      </c>
      <c r="P484" s="11">
        <f t="shared" si="54"/>
        <v>9.6791739828149218E-2</v>
      </c>
    </row>
    <row r="485" spans="1:16" x14ac:dyDescent="0.35">
      <c r="A485" s="9">
        <f t="shared" si="52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>димвенканали!F485</f>
        <v>6480.4</v>
      </c>
      <c r="G485" s="8"/>
      <c r="H485" s="8"/>
      <c r="I485" s="8">
        <v>120</v>
      </c>
      <c r="J485" s="185">
        <f t="shared" si="53"/>
        <v>6.2942564909520063E-2</v>
      </c>
      <c r="K485" s="18">
        <f t="shared" si="49"/>
        <v>269.48544453186469</v>
      </c>
      <c r="L485" s="10">
        <f t="shared" si="50"/>
        <v>59.28679779701023</v>
      </c>
      <c r="M485" s="205">
        <v>111.6279069767442</v>
      </c>
      <c r="N485" s="202">
        <v>13.703137685134394</v>
      </c>
      <c r="O485" s="10">
        <f t="shared" si="51"/>
        <v>454.10328699075353</v>
      </c>
      <c r="P485" s="11">
        <f t="shared" si="54"/>
        <v>7.0073342230534158E-2</v>
      </c>
    </row>
    <row r="486" spans="1:16" x14ac:dyDescent="0.35">
      <c r="A486" s="9">
        <f t="shared" si="52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>димвенканали!F486</f>
        <v>1923</v>
      </c>
      <c r="G486" s="8"/>
      <c r="H486" s="8"/>
      <c r="I486" s="8">
        <v>36</v>
      </c>
      <c r="J486" s="185">
        <f t="shared" si="53"/>
        <v>1.8882769472856019E-2</v>
      </c>
      <c r="K486" s="18">
        <f t="shared" si="49"/>
        <v>80.8456333595594</v>
      </c>
      <c r="L486" s="10">
        <f t="shared" si="50"/>
        <v>17.78603933910307</v>
      </c>
      <c r="M486" s="205">
        <v>33.488372093023258</v>
      </c>
      <c r="N486" s="202">
        <v>4.1109413055403179</v>
      </c>
      <c r="O486" s="10">
        <f t="shared" si="51"/>
        <v>136.23098609722604</v>
      </c>
      <c r="P486" s="11">
        <f t="shared" si="54"/>
        <v>7.0842946488417075E-2</v>
      </c>
    </row>
    <row r="487" spans="1:16" x14ac:dyDescent="0.35">
      <c r="A487" s="9">
        <f t="shared" si="52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>димвенканали!F487</f>
        <v>176.3</v>
      </c>
      <c r="G487" s="8"/>
      <c r="H487" s="8"/>
      <c r="I487" s="8">
        <v>4</v>
      </c>
      <c r="J487" s="185">
        <f t="shared" si="53"/>
        <v>2.0980854969840021E-3</v>
      </c>
      <c r="K487" s="18">
        <f t="shared" si="49"/>
        <v>8.9828481510621554</v>
      </c>
      <c r="L487" s="10">
        <f t="shared" si="50"/>
        <v>1.9762265932336742</v>
      </c>
      <c r="M487" s="205">
        <v>3.7209302325581395</v>
      </c>
      <c r="N487" s="202">
        <v>0.45677125617114644</v>
      </c>
      <c r="O487" s="10">
        <f t="shared" si="51"/>
        <v>15.136776233025115</v>
      </c>
      <c r="P487" s="11">
        <f t="shared" si="54"/>
        <v>8.5858061446540637E-2</v>
      </c>
    </row>
    <row r="488" spans="1:16" x14ac:dyDescent="0.35">
      <c r="A488" s="9">
        <f t="shared" si="52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>димвенканали!F488</f>
        <v>3576.1</v>
      </c>
      <c r="G488" s="8"/>
      <c r="H488" s="8"/>
      <c r="I488" s="8">
        <v>80</v>
      </c>
      <c r="J488" s="185">
        <f t="shared" si="53"/>
        <v>4.1961709939680042E-2</v>
      </c>
      <c r="K488" s="18">
        <f t="shared" si="49"/>
        <v>179.65696302124312</v>
      </c>
      <c r="L488" s="10">
        <f t="shared" si="50"/>
        <v>39.524531864673484</v>
      </c>
      <c r="M488" s="205">
        <v>74.418604651162781</v>
      </c>
      <c r="N488" s="202">
        <v>9.1354251234229285</v>
      </c>
      <c r="O488" s="10">
        <f t="shared" si="51"/>
        <v>302.73552466050228</v>
      </c>
      <c r="P488" s="11">
        <f t="shared" si="54"/>
        <v>8.4655217879953656E-2</v>
      </c>
    </row>
    <row r="489" spans="1:16" x14ac:dyDescent="0.35">
      <c r="A489" s="9">
        <f t="shared" si="52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>димвенканали!F489</f>
        <v>1071.5</v>
      </c>
      <c r="G489" s="8"/>
      <c r="H489" s="8"/>
      <c r="I489" s="8">
        <v>20</v>
      </c>
      <c r="J489" s="185">
        <f t="shared" si="53"/>
        <v>1.049042748492001E-2</v>
      </c>
      <c r="K489" s="18">
        <f t="shared" si="49"/>
        <v>44.914240755310779</v>
      </c>
      <c r="L489" s="10">
        <f t="shared" si="50"/>
        <v>9.8811329661683711</v>
      </c>
      <c r="M489" s="205">
        <v>18.604651162790695</v>
      </c>
      <c r="N489" s="202">
        <v>2.2838562808557321</v>
      </c>
      <c r="O489" s="10">
        <f t="shared" si="51"/>
        <v>75.68388116512557</v>
      </c>
      <c r="P489" s="11">
        <f t="shared" si="54"/>
        <v>7.0633580182105055E-2</v>
      </c>
    </row>
    <row r="490" spans="1:16" x14ac:dyDescent="0.35">
      <c r="A490" s="9">
        <f t="shared" si="52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>димвенканали!F490</f>
        <v>218</v>
      </c>
      <c r="G490" s="8"/>
      <c r="H490" s="8"/>
      <c r="I490" s="8">
        <v>7</v>
      </c>
      <c r="J490" s="185">
        <f t="shared" si="53"/>
        <v>3.6716496197220037E-3</v>
      </c>
      <c r="K490" s="18">
        <f t="shared" si="49"/>
        <v>15.719984264358771</v>
      </c>
      <c r="L490" s="10">
        <f t="shared" si="50"/>
        <v>3.4583965381589299</v>
      </c>
      <c r="M490" s="205">
        <v>6.5116279069767451</v>
      </c>
      <c r="N490" s="202">
        <v>0.79934969829950642</v>
      </c>
      <c r="O490" s="10">
        <f t="shared" si="51"/>
        <v>26.489358407793951</v>
      </c>
      <c r="P490" s="11">
        <f t="shared" si="54"/>
        <v>0.12151081838437593</v>
      </c>
    </row>
    <row r="491" spans="1:16" x14ac:dyDescent="0.35">
      <c r="A491" s="9">
        <f t="shared" si="52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>димвенканали!F491</f>
        <v>224.4</v>
      </c>
      <c r="G491" s="8"/>
      <c r="H491" s="8">
        <v>1</v>
      </c>
      <c r="I491" s="8">
        <v>5</v>
      </c>
      <c r="J491" s="185">
        <f t="shared" si="53"/>
        <v>3.1471282454760031E-3</v>
      </c>
      <c r="K491" s="18">
        <f t="shared" si="49"/>
        <v>13.474272226593232</v>
      </c>
      <c r="L491" s="10">
        <f t="shared" si="50"/>
        <v>2.9643398898505109</v>
      </c>
      <c r="M491" s="205">
        <v>5.5813953488372094</v>
      </c>
      <c r="N491" s="202">
        <v>0.57096407021393303</v>
      </c>
      <c r="O491" s="10">
        <f t="shared" si="51"/>
        <v>22.590971535494884</v>
      </c>
      <c r="P491" s="11">
        <f t="shared" si="54"/>
        <v>0.10067277867867595</v>
      </c>
    </row>
    <row r="492" spans="1:16" x14ac:dyDescent="0.35">
      <c r="A492" s="9">
        <f t="shared" si="52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>димвенканали!F492</f>
        <v>790.7</v>
      </c>
      <c r="G492" s="8"/>
      <c r="H492" s="8"/>
      <c r="I492" s="8">
        <v>22</v>
      </c>
      <c r="J492" s="185">
        <f t="shared" si="53"/>
        <v>1.1539470233412012E-2</v>
      </c>
      <c r="K492" s="18">
        <f t="shared" si="49"/>
        <v>49.405664830841857</v>
      </c>
      <c r="L492" s="10">
        <f t="shared" si="50"/>
        <v>10.869246262785209</v>
      </c>
      <c r="M492" s="205">
        <v>20.465116279069768</v>
      </c>
      <c r="N492" s="202">
        <v>2.5122419089413053</v>
      </c>
      <c r="O492" s="10">
        <f t="shared" si="51"/>
        <v>83.252269281638135</v>
      </c>
      <c r="P492" s="11">
        <f t="shared" si="54"/>
        <v>0.1052893250052335</v>
      </c>
    </row>
    <row r="493" spans="1:16" x14ac:dyDescent="0.35">
      <c r="A493" s="9">
        <f t="shared" si="52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>димвенканали!F493</f>
        <v>357.5</v>
      </c>
      <c r="G493" s="8"/>
      <c r="H493" s="8"/>
      <c r="I493" s="8">
        <v>14</v>
      </c>
      <c r="J493" s="185">
        <f t="shared" si="53"/>
        <v>7.3432992394440073E-3</v>
      </c>
      <c r="K493" s="18">
        <f t="shared" si="49"/>
        <v>31.439968528717543</v>
      </c>
      <c r="L493" s="10">
        <f t="shared" si="50"/>
        <v>6.9167930763178598</v>
      </c>
      <c r="M493" s="205">
        <v>13.02325581395349</v>
      </c>
      <c r="N493" s="202">
        <v>1.5986993965990128</v>
      </c>
      <c r="O493" s="10">
        <f t="shared" si="51"/>
        <v>52.978716815587902</v>
      </c>
      <c r="P493" s="11">
        <f t="shared" si="54"/>
        <v>0.14819221486877734</v>
      </c>
    </row>
    <row r="494" spans="1:16" x14ac:dyDescent="0.35">
      <c r="A494" s="9">
        <f t="shared" si="52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>димвенканали!F494</f>
        <v>614.74</v>
      </c>
      <c r="G494" s="8"/>
      <c r="H494" s="8"/>
      <c r="I494" s="8">
        <v>16</v>
      </c>
      <c r="J494" s="185">
        <f t="shared" si="53"/>
        <v>8.3923419879360084E-3</v>
      </c>
      <c r="K494" s="18">
        <f t="shared" ref="K494:K523" si="55">J494*$Q$2</f>
        <v>35.931392604248622</v>
      </c>
      <c r="L494" s="10">
        <f t="shared" si="50"/>
        <v>7.9049063729346969</v>
      </c>
      <c r="M494" s="205">
        <v>14.883720930232558</v>
      </c>
      <c r="N494" s="202">
        <v>1.8270850246845858</v>
      </c>
      <c r="O494" s="10">
        <f t="shared" ref="O494:O523" si="56">K494+L494+M494+N494</f>
        <v>60.54710493210046</v>
      </c>
      <c r="P494" s="11">
        <f t="shared" ref="P494:P523" si="57">O494/F494</f>
        <v>9.849221611103956E-2</v>
      </c>
    </row>
    <row r="495" spans="1:16" x14ac:dyDescent="0.35">
      <c r="A495" s="9">
        <f t="shared" si="52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>димвенканали!F495</f>
        <v>627.29999999999995</v>
      </c>
      <c r="G495" s="8"/>
      <c r="H495" s="8"/>
      <c r="I495" s="8">
        <v>16</v>
      </c>
      <c r="J495" s="185">
        <f t="shared" si="53"/>
        <v>8.3923419879360084E-3</v>
      </c>
      <c r="K495" s="18">
        <f t="shared" si="55"/>
        <v>35.931392604248622</v>
      </c>
      <c r="L495" s="10">
        <f t="shared" si="50"/>
        <v>7.9049063729346969</v>
      </c>
      <c r="M495" s="205">
        <v>14.883720930232558</v>
      </c>
      <c r="N495" s="202">
        <v>1.8270850246845858</v>
      </c>
      <c r="O495" s="10">
        <f t="shared" si="56"/>
        <v>60.54710493210046</v>
      </c>
      <c r="P495" s="11">
        <f t="shared" si="57"/>
        <v>9.6520173652320199E-2</v>
      </c>
    </row>
    <row r="496" spans="1:16" x14ac:dyDescent="0.35">
      <c r="A496" s="9">
        <f t="shared" si="52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>димвенканали!F496</f>
        <v>268.60000000000002</v>
      </c>
      <c r="G496" s="8"/>
      <c r="H496" s="8"/>
      <c r="I496" s="8">
        <v>6</v>
      </c>
      <c r="J496" s="185">
        <f t="shared" si="53"/>
        <v>3.1471282454760031E-3</v>
      </c>
      <c r="K496" s="18">
        <f t="shared" si="55"/>
        <v>13.474272226593232</v>
      </c>
      <c r="L496" s="10">
        <f t="shared" si="50"/>
        <v>2.9643398898505109</v>
      </c>
      <c r="M496" s="205">
        <v>5.5813953488372094</v>
      </c>
      <c r="N496" s="202">
        <v>0.68515688425671972</v>
      </c>
      <c r="O496" s="10">
        <f t="shared" si="56"/>
        <v>22.705164349537672</v>
      </c>
      <c r="P496" s="11">
        <f t="shared" si="57"/>
        <v>8.4531512842657003E-2</v>
      </c>
    </row>
    <row r="497" spans="1:16" x14ac:dyDescent="0.35">
      <c r="A497" s="9">
        <f t="shared" si="52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>димвенканали!F497</f>
        <v>2432.9</v>
      </c>
      <c r="G497" s="8">
        <v>1</v>
      </c>
      <c r="H497" s="8"/>
      <c r="I497" s="8">
        <v>57</v>
      </c>
      <c r="J497" s="185">
        <f t="shared" si="53"/>
        <v>3.042223970626803E-2</v>
      </c>
      <c r="K497" s="18">
        <f t="shared" si="55"/>
        <v>130.25129819040126</v>
      </c>
      <c r="L497" s="10">
        <f t="shared" si="50"/>
        <v>28.655285601888277</v>
      </c>
      <c r="M497" s="205">
        <v>53.953488372093027</v>
      </c>
      <c r="N497" s="202">
        <v>6.5089904004388375</v>
      </c>
      <c r="O497" s="10">
        <f t="shared" si="56"/>
        <v>219.36906256482141</v>
      </c>
      <c r="P497" s="11">
        <f t="shared" si="57"/>
        <v>9.0167726813605742E-2</v>
      </c>
    </row>
    <row r="498" spans="1:16" x14ac:dyDescent="0.35">
      <c r="A498" s="9">
        <f t="shared" si="52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>димвенканали!F498</f>
        <v>2587.4</v>
      </c>
      <c r="G498" s="8"/>
      <c r="H498" s="8"/>
      <c r="I498" s="8">
        <v>60</v>
      </c>
      <c r="J498" s="185">
        <f t="shared" si="53"/>
        <v>3.1471282454760031E-2</v>
      </c>
      <c r="K498" s="18">
        <f t="shared" si="55"/>
        <v>134.74272226593234</v>
      </c>
      <c r="L498" s="10">
        <f t="shared" si="50"/>
        <v>29.643398898505115</v>
      </c>
      <c r="M498" s="205">
        <v>55.8139534883721</v>
      </c>
      <c r="N498" s="202">
        <v>6.8515688425671968</v>
      </c>
      <c r="O498" s="10">
        <f t="shared" si="56"/>
        <v>227.05164349537677</v>
      </c>
      <c r="P498" s="11">
        <f t="shared" si="57"/>
        <v>8.7752818851115702E-2</v>
      </c>
    </row>
    <row r="499" spans="1:16" x14ac:dyDescent="0.35">
      <c r="A499" s="9">
        <f t="shared" si="52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>димвенканали!F499</f>
        <v>2744.2</v>
      </c>
      <c r="G499" s="8"/>
      <c r="H499" s="8"/>
      <c r="I499" s="8">
        <v>60</v>
      </c>
      <c r="J499" s="185">
        <f t="shared" si="53"/>
        <v>3.1471282454760031E-2</v>
      </c>
      <c r="K499" s="18">
        <f t="shared" si="55"/>
        <v>134.74272226593234</v>
      </c>
      <c r="L499" s="10">
        <f t="shared" si="50"/>
        <v>29.643398898505115</v>
      </c>
      <c r="M499" s="205">
        <v>55.8139534883721</v>
      </c>
      <c r="N499" s="202">
        <v>6.8515688425671968</v>
      </c>
      <c r="O499" s="10">
        <f t="shared" si="56"/>
        <v>227.05164349537677</v>
      </c>
      <c r="P499" s="11">
        <f t="shared" si="57"/>
        <v>8.2738737517446537E-2</v>
      </c>
    </row>
    <row r="500" spans="1:16" x14ac:dyDescent="0.35">
      <c r="A500" s="9">
        <f t="shared" si="52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>димвенканали!F500</f>
        <v>3583.6</v>
      </c>
      <c r="G500" s="8"/>
      <c r="H500" s="8"/>
      <c r="I500" s="8">
        <v>80</v>
      </c>
      <c r="J500" s="185">
        <f t="shared" si="53"/>
        <v>4.1961709939680042E-2</v>
      </c>
      <c r="K500" s="18">
        <f t="shared" si="55"/>
        <v>179.65696302124312</v>
      </c>
      <c r="L500" s="10">
        <f t="shared" si="50"/>
        <v>39.524531864673484</v>
      </c>
      <c r="M500" s="205">
        <v>74.418604651162781</v>
      </c>
      <c r="N500" s="202">
        <v>9.1354251234229285</v>
      </c>
      <c r="O500" s="10">
        <f t="shared" si="56"/>
        <v>302.73552466050228</v>
      </c>
      <c r="P500" s="11">
        <f t="shared" si="57"/>
        <v>8.447804572510946E-2</v>
      </c>
    </row>
    <row r="501" spans="1:16" x14ac:dyDescent="0.35">
      <c r="A501" s="9">
        <f t="shared" si="52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>димвенканали!F501</f>
        <v>3561.7</v>
      </c>
      <c r="G501" s="8"/>
      <c r="H501" s="8"/>
      <c r="I501" s="8">
        <v>80</v>
      </c>
      <c r="J501" s="185">
        <f t="shared" si="53"/>
        <v>4.1961709939680042E-2</v>
      </c>
      <c r="K501" s="18">
        <f t="shared" si="55"/>
        <v>179.65696302124312</v>
      </c>
      <c r="L501" s="10">
        <f t="shared" si="50"/>
        <v>39.524531864673484</v>
      </c>
      <c r="M501" s="205">
        <v>74.418604651162781</v>
      </c>
      <c r="N501" s="202">
        <v>9.1354251234229285</v>
      </c>
      <c r="O501" s="10">
        <f t="shared" si="56"/>
        <v>302.73552466050228</v>
      </c>
      <c r="P501" s="11">
        <f t="shared" si="57"/>
        <v>8.4997480040571158E-2</v>
      </c>
    </row>
    <row r="502" spans="1:16" x14ac:dyDescent="0.35">
      <c r="A502" s="9">
        <f t="shared" si="52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>димвенканали!F502</f>
        <v>3555.5</v>
      </c>
      <c r="G502" s="8"/>
      <c r="H502" s="8"/>
      <c r="I502" s="8">
        <v>80</v>
      </c>
      <c r="J502" s="185">
        <f t="shared" si="53"/>
        <v>4.1961709939680042E-2</v>
      </c>
      <c r="K502" s="18">
        <f t="shared" si="55"/>
        <v>179.65696302124312</v>
      </c>
      <c r="L502" s="10">
        <f t="shared" si="50"/>
        <v>39.524531864673484</v>
      </c>
      <c r="M502" s="205">
        <v>74.418604651162781</v>
      </c>
      <c r="N502" s="202">
        <v>9.1354251234229285</v>
      </c>
      <c r="O502" s="10">
        <f t="shared" si="56"/>
        <v>302.73552466050228</v>
      </c>
      <c r="P502" s="11">
        <f t="shared" si="57"/>
        <v>8.5145696712277397E-2</v>
      </c>
    </row>
    <row r="503" spans="1:16" x14ac:dyDescent="0.35">
      <c r="A503" s="9">
        <f t="shared" si="52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>димвенканали!F503</f>
        <v>3553.2999999999997</v>
      </c>
      <c r="G503" s="8"/>
      <c r="H503" s="8">
        <v>1</v>
      </c>
      <c r="I503" s="8">
        <v>79</v>
      </c>
      <c r="J503" s="185">
        <f t="shared" si="53"/>
        <v>4.1961709939680042E-2</v>
      </c>
      <c r="K503" s="18">
        <f t="shared" si="55"/>
        <v>179.65696302124312</v>
      </c>
      <c r="L503" s="10">
        <f t="shared" si="50"/>
        <v>39.524531864673484</v>
      </c>
      <c r="M503" s="205">
        <v>74.418604651162781</v>
      </c>
      <c r="N503" s="202">
        <v>9.0212323093801423</v>
      </c>
      <c r="O503" s="10">
        <f t="shared" si="56"/>
        <v>302.6213318464595</v>
      </c>
      <c r="P503" s="11">
        <f t="shared" si="57"/>
        <v>8.5166276938749758E-2</v>
      </c>
    </row>
    <row r="504" spans="1:16" x14ac:dyDescent="0.35">
      <c r="A504" s="9">
        <f t="shared" si="52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>димвенканали!F504</f>
        <v>194.9</v>
      </c>
      <c r="G504" s="8"/>
      <c r="H504" s="8"/>
      <c r="I504" s="8">
        <v>4</v>
      </c>
      <c r="J504" s="185">
        <f t="shared" si="53"/>
        <v>2.0980854969840021E-3</v>
      </c>
      <c r="K504" s="18">
        <f t="shared" si="55"/>
        <v>8.9828481510621554</v>
      </c>
      <c r="L504" s="10">
        <f t="shared" si="50"/>
        <v>1.9762265932336742</v>
      </c>
      <c r="M504" s="205">
        <v>3.7209302325581395</v>
      </c>
      <c r="N504" s="202">
        <v>0.45677125617114644</v>
      </c>
      <c r="O504" s="10">
        <f t="shared" si="56"/>
        <v>15.136776233025115</v>
      </c>
      <c r="P504" s="11">
        <f t="shared" si="57"/>
        <v>7.7664321359800489E-2</v>
      </c>
    </row>
    <row r="505" spans="1:16" x14ac:dyDescent="0.35">
      <c r="A505" s="9">
        <f t="shared" si="52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>димвенканали!F505</f>
        <v>234.1</v>
      </c>
      <c r="G505" s="8"/>
      <c r="H505" s="8"/>
      <c r="I505" s="8">
        <v>6</v>
      </c>
      <c r="J505" s="185">
        <f t="shared" si="53"/>
        <v>3.1471282454760031E-3</v>
      </c>
      <c r="K505" s="18">
        <f t="shared" si="55"/>
        <v>13.474272226593232</v>
      </c>
      <c r="L505" s="10">
        <f t="shared" si="50"/>
        <v>2.9643398898505109</v>
      </c>
      <c r="M505" s="205">
        <v>5.5813953488372094</v>
      </c>
      <c r="N505" s="202">
        <v>0.68515688425671972</v>
      </c>
      <c r="O505" s="10">
        <f t="shared" si="56"/>
        <v>22.705164349537672</v>
      </c>
      <c r="P505" s="11">
        <f t="shared" si="57"/>
        <v>9.6989168515752552E-2</v>
      </c>
    </row>
    <row r="506" spans="1:16" x14ac:dyDescent="0.35">
      <c r="A506" s="9">
        <f t="shared" si="52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>димвенканали!F506</f>
        <v>3517.1000000000004</v>
      </c>
      <c r="G506" s="8">
        <v>1</v>
      </c>
      <c r="H506" s="8">
        <v>1</v>
      </c>
      <c r="I506" s="8">
        <v>72</v>
      </c>
      <c r="J506" s="185">
        <f t="shared" si="53"/>
        <v>3.8814581694204042E-2</v>
      </c>
      <c r="K506" s="18">
        <f t="shared" si="55"/>
        <v>166.18269079464989</v>
      </c>
      <c r="L506" s="10">
        <f t="shared" si="50"/>
        <v>36.560191974822978</v>
      </c>
      <c r="M506" s="205">
        <v>68.83720930232559</v>
      </c>
      <c r="N506" s="202">
        <v>8.2218826110806358</v>
      </c>
      <c r="O506" s="10">
        <f t="shared" si="56"/>
        <v>279.80197468287906</v>
      </c>
      <c r="P506" s="11">
        <f t="shared" si="57"/>
        <v>7.9554739610155814E-2</v>
      </c>
    </row>
    <row r="507" spans="1:16" x14ac:dyDescent="0.35">
      <c r="A507" s="9">
        <f t="shared" si="52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>димвенканали!F507</f>
        <v>2684.4</v>
      </c>
      <c r="G507" s="8"/>
      <c r="H507" s="8"/>
      <c r="I507" s="8">
        <v>50</v>
      </c>
      <c r="J507" s="185">
        <f t="shared" si="53"/>
        <v>2.6226068712300026E-2</v>
      </c>
      <c r="K507" s="18">
        <f t="shared" si="55"/>
        <v>112.28560188827694</v>
      </c>
      <c r="L507" s="10">
        <f t="shared" si="50"/>
        <v>24.702832415420929</v>
      </c>
      <c r="M507" s="205">
        <v>46.511627906976749</v>
      </c>
      <c r="N507" s="202">
        <v>5.7096407021393309</v>
      </c>
      <c r="O507" s="10">
        <f t="shared" si="56"/>
        <v>189.20970291281395</v>
      </c>
      <c r="P507" s="11">
        <f t="shared" si="57"/>
        <v>7.0484913914771991E-2</v>
      </c>
    </row>
    <row r="508" spans="1:16" x14ac:dyDescent="0.35">
      <c r="A508" s="9">
        <f t="shared" si="52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>димвенканали!F508</f>
        <v>94</v>
      </c>
      <c r="G508" s="8"/>
      <c r="H508" s="8"/>
      <c r="I508" s="8">
        <v>3</v>
      </c>
      <c r="J508" s="185">
        <f t="shared" si="53"/>
        <v>1.5735641227380016E-3</v>
      </c>
      <c r="K508" s="18">
        <f t="shared" si="55"/>
        <v>6.7371361132966161</v>
      </c>
      <c r="L508" s="10">
        <f t="shared" si="50"/>
        <v>1.4821699449252554</v>
      </c>
      <c r="M508" s="205">
        <v>2.7906976744186047</v>
      </c>
      <c r="N508" s="202">
        <v>1.7413716401535932</v>
      </c>
      <c r="O508" s="10">
        <f t="shared" si="56"/>
        <v>12.751375372794069</v>
      </c>
      <c r="P508" s="11">
        <f t="shared" si="57"/>
        <v>0.13565292949780924</v>
      </c>
    </row>
    <row r="509" spans="1:16" x14ac:dyDescent="0.35">
      <c r="A509" s="9">
        <f t="shared" si="52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>димвенканали!F509</f>
        <v>222.7</v>
      </c>
      <c r="G509" s="8">
        <v>1</v>
      </c>
      <c r="H509" s="8"/>
      <c r="I509" s="8">
        <v>4</v>
      </c>
      <c r="J509" s="185">
        <f t="shared" si="53"/>
        <v>2.6226068712300026E-3</v>
      </c>
      <c r="K509" s="18">
        <f t="shared" si="55"/>
        <v>11.228560188827695</v>
      </c>
      <c r="L509" s="10">
        <f t="shared" si="50"/>
        <v>2.4702832415420928</v>
      </c>
      <c r="M509" s="205">
        <v>4.6511627906976738</v>
      </c>
      <c r="N509" s="202">
        <v>0.45677125617114644</v>
      </c>
      <c r="O509" s="10">
        <f t="shared" si="56"/>
        <v>18.806777477238608</v>
      </c>
      <c r="P509" s="11">
        <f t="shared" si="57"/>
        <v>8.4448933440676291E-2</v>
      </c>
    </row>
    <row r="510" spans="1:16" x14ac:dyDescent="0.35">
      <c r="A510" s="9">
        <f t="shared" si="52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>димвенканали!F510</f>
        <v>229.6</v>
      </c>
      <c r="G510" s="8"/>
      <c r="H510" s="8"/>
      <c r="I510" s="8">
        <v>7</v>
      </c>
      <c r="J510" s="185">
        <f t="shared" si="53"/>
        <v>3.6716496197220037E-3</v>
      </c>
      <c r="K510" s="18">
        <f t="shared" si="55"/>
        <v>15.719984264358771</v>
      </c>
      <c r="L510" s="10">
        <f t="shared" si="50"/>
        <v>3.4583965381589299</v>
      </c>
      <c r="M510" s="205">
        <v>6.5116279069767451</v>
      </c>
      <c r="N510" s="202">
        <v>0.79934969829950642</v>
      </c>
      <c r="O510" s="10">
        <f t="shared" si="56"/>
        <v>26.489358407793951</v>
      </c>
      <c r="P510" s="11">
        <f t="shared" si="57"/>
        <v>0.11537177006878899</v>
      </c>
    </row>
    <row r="511" spans="1:16" x14ac:dyDescent="0.35">
      <c r="A511" s="9">
        <f t="shared" si="52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>димвенканали!F511</f>
        <v>66.400000000000006</v>
      </c>
      <c r="G511" s="8"/>
      <c r="H511" s="8"/>
      <c r="I511" s="8">
        <v>2</v>
      </c>
      <c r="J511" s="185">
        <f t="shared" si="53"/>
        <v>1.049042748492001E-3</v>
      </c>
      <c r="K511" s="18">
        <f t="shared" si="55"/>
        <v>4.4914240755310777</v>
      </c>
      <c r="L511" s="10">
        <f t="shared" si="50"/>
        <v>0.98811329661683711</v>
      </c>
      <c r="M511" s="205">
        <v>1.8604651162790697</v>
      </c>
      <c r="N511" s="202">
        <v>0.22838562808557322</v>
      </c>
      <c r="O511" s="10">
        <f t="shared" si="56"/>
        <v>7.5683881165125575</v>
      </c>
      <c r="P511" s="11">
        <f t="shared" si="57"/>
        <v>0.11398174874265898</v>
      </c>
    </row>
    <row r="512" spans="1:16" x14ac:dyDescent="0.35">
      <c r="A512" s="9">
        <f t="shared" si="52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>димвенканали!F512</f>
        <v>2581.4</v>
      </c>
      <c r="G512" s="8"/>
      <c r="H512" s="8"/>
      <c r="I512" s="8">
        <v>60</v>
      </c>
      <c r="J512" s="185">
        <f t="shared" si="53"/>
        <v>3.1471282454760031E-2</v>
      </c>
      <c r="K512" s="18">
        <f t="shared" si="55"/>
        <v>134.74272226593234</v>
      </c>
      <c r="L512" s="10">
        <f t="shared" si="50"/>
        <v>29.643398898505115</v>
      </c>
      <c r="M512" s="205">
        <v>55.8139534883721</v>
      </c>
      <c r="N512" s="202">
        <v>6.8515688425671968</v>
      </c>
      <c r="O512" s="10">
        <f t="shared" si="56"/>
        <v>227.05164349537677</v>
      </c>
      <c r="P512" s="11">
        <f t="shared" si="57"/>
        <v>8.7956784494993709E-2</v>
      </c>
    </row>
    <row r="513" spans="1:16" x14ac:dyDescent="0.35">
      <c r="A513" s="9">
        <f t="shared" si="52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>димвенканали!F513</f>
        <v>3240.3</v>
      </c>
      <c r="G513" s="8"/>
      <c r="H513" s="8"/>
      <c r="I513" s="8">
        <v>80</v>
      </c>
      <c r="J513" s="185">
        <f t="shared" si="53"/>
        <v>4.1961709939680042E-2</v>
      </c>
      <c r="K513" s="18">
        <f t="shared" si="55"/>
        <v>179.65696302124312</v>
      </c>
      <c r="L513" s="10">
        <f t="shared" si="50"/>
        <v>39.524531864673484</v>
      </c>
      <c r="M513" s="205">
        <v>74.418604651162781</v>
      </c>
      <c r="N513" s="202">
        <v>9.1354251234229285</v>
      </c>
      <c r="O513" s="10">
        <f t="shared" si="56"/>
        <v>302.73552466050228</v>
      </c>
      <c r="P513" s="11">
        <f t="shared" si="57"/>
        <v>9.342823956439289E-2</v>
      </c>
    </row>
    <row r="514" spans="1:16" x14ac:dyDescent="0.35">
      <c r="A514" s="9">
        <f t="shared" si="52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>димвенканали!F514</f>
        <v>3544.97</v>
      </c>
      <c r="G514" s="8"/>
      <c r="H514" s="8"/>
      <c r="I514" s="8">
        <v>80</v>
      </c>
      <c r="J514" s="185">
        <f t="shared" si="53"/>
        <v>4.1961709939680042E-2</v>
      </c>
      <c r="K514" s="18">
        <f t="shared" si="55"/>
        <v>179.65696302124312</v>
      </c>
      <c r="L514" s="10">
        <f t="shared" si="50"/>
        <v>39.524531864673484</v>
      </c>
      <c r="M514" s="205">
        <v>74.418604651162781</v>
      </c>
      <c r="N514" s="202">
        <v>9.1354251234229285</v>
      </c>
      <c r="O514" s="10">
        <f t="shared" si="56"/>
        <v>302.73552466050228</v>
      </c>
      <c r="P514" s="11">
        <f t="shared" si="57"/>
        <v>8.5398613996875095E-2</v>
      </c>
    </row>
    <row r="515" spans="1:16" x14ac:dyDescent="0.35">
      <c r="A515" s="9">
        <f t="shared" si="52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>димвенканали!F515</f>
        <v>2778.9</v>
      </c>
      <c r="G515" s="8"/>
      <c r="H515" s="8"/>
      <c r="I515" s="8">
        <v>60</v>
      </c>
      <c r="J515" s="185">
        <f t="shared" si="53"/>
        <v>3.1471282454760031E-2</v>
      </c>
      <c r="K515" s="18">
        <f t="shared" si="55"/>
        <v>134.74272226593234</v>
      </c>
      <c r="L515" s="10">
        <f t="shared" si="50"/>
        <v>29.643398898505115</v>
      </c>
      <c r="M515" s="205">
        <v>55.8139534883721</v>
      </c>
      <c r="N515" s="202">
        <v>6.8515688425671968</v>
      </c>
      <c r="O515" s="10">
        <f t="shared" si="56"/>
        <v>227.05164349537677</v>
      </c>
      <c r="P515" s="11">
        <f t="shared" si="57"/>
        <v>8.1705582602964039E-2</v>
      </c>
    </row>
    <row r="516" spans="1:16" x14ac:dyDescent="0.35">
      <c r="A516" s="9">
        <f t="shared" si="52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>димвенканали!F516</f>
        <v>2581.6999999999998</v>
      </c>
      <c r="G516" s="8"/>
      <c r="H516" s="8"/>
      <c r="I516" s="8">
        <v>60</v>
      </c>
      <c r="J516" s="185">
        <f t="shared" si="53"/>
        <v>3.1471282454760031E-2</v>
      </c>
      <c r="K516" s="18">
        <f t="shared" si="55"/>
        <v>134.74272226593234</v>
      </c>
      <c r="L516" s="10">
        <f t="shared" si="50"/>
        <v>29.643398898505115</v>
      </c>
      <c r="M516" s="205">
        <v>55.8139534883721</v>
      </c>
      <c r="N516" s="202">
        <v>6.8515688425671968</v>
      </c>
      <c r="O516" s="10">
        <f t="shared" si="56"/>
        <v>227.05164349537677</v>
      </c>
      <c r="P516" s="11">
        <f t="shared" si="57"/>
        <v>8.7946563696547533E-2</v>
      </c>
    </row>
    <row r="517" spans="1:16" x14ac:dyDescent="0.35">
      <c r="A517" s="9">
        <f t="shared" si="52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>димвенканали!F517</f>
        <v>3517.8</v>
      </c>
      <c r="G517" s="8"/>
      <c r="H517" s="8">
        <v>3</v>
      </c>
      <c r="I517" s="8">
        <v>116</v>
      </c>
      <c r="J517" s="185">
        <f t="shared" si="53"/>
        <v>6.2418043535274061E-2</v>
      </c>
      <c r="K517" s="18">
        <f t="shared" si="55"/>
        <v>267.23973249409914</v>
      </c>
      <c r="L517" s="10">
        <f t="shared" si="50"/>
        <v>58.792741148701815</v>
      </c>
      <c r="M517" s="205">
        <v>110.69767441860465</v>
      </c>
      <c r="N517" s="202">
        <v>13.246366428963249</v>
      </c>
      <c r="O517" s="10">
        <f t="shared" si="56"/>
        <v>449.97651449036886</v>
      </c>
      <c r="P517" s="11">
        <f t="shared" si="57"/>
        <v>0.12791418343577488</v>
      </c>
    </row>
    <row r="518" spans="1:16" x14ac:dyDescent="0.35">
      <c r="A518" s="9">
        <f t="shared" si="52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>димвенканали!F518</f>
        <v>2599.2399999999998</v>
      </c>
      <c r="G518" s="8"/>
      <c r="H518" s="8"/>
      <c r="I518" s="8">
        <v>60</v>
      </c>
      <c r="J518" s="185">
        <f t="shared" si="53"/>
        <v>3.1471282454760031E-2</v>
      </c>
      <c r="K518" s="18">
        <f t="shared" si="55"/>
        <v>134.74272226593234</v>
      </c>
      <c r="L518" s="10">
        <f t="shared" si="50"/>
        <v>29.643398898505115</v>
      </c>
      <c r="M518" s="205">
        <v>55.8139534883721</v>
      </c>
      <c r="N518" s="202">
        <v>6.8515688425671968</v>
      </c>
      <c r="O518" s="10">
        <f t="shared" si="56"/>
        <v>227.05164349537677</v>
      </c>
      <c r="P518" s="11">
        <f t="shared" si="57"/>
        <v>8.7353089170440892E-2</v>
      </c>
    </row>
    <row r="519" spans="1:16" x14ac:dyDescent="0.35">
      <c r="A519" s="9">
        <f t="shared" si="52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>димвенканали!F519</f>
        <v>3555.8</v>
      </c>
      <c r="G519" s="8"/>
      <c r="H519" s="8"/>
      <c r="I519" s="8">
        <v>80</v>
      </c>
      <c r="J519" s="185">
        <f t="shared" si="53"/>
        <v>4.1961709939680042E-2</v>
      </c>
      <c r="K519" s="18">
        <f t="shared" si="55"/>
        <v>179.65696302124312</v>
      </c>
      <c r="L519" s="10">
        <f t="shared" si="50"/>
        <v>39.524531864673484</v>
      </c>
      <c r="M519" s="205">
        <v>74.418604651162781</v>
      </c>
      <c r="N519" s="202">
        <v>9.1354251234229285</v>
      </c>
      <c r="O519" s="10">
        <f t="shared" si="56"/>
        <v>302.73552466050228</v>
      </c>
      <c r="P519" s="11">
        <f t="shared" si="57"/>
        <v>8.5138513037994898E-2</v>
      </c>
    </row>
    <row r="520" spans="1:16" x14ac:dyDescent="0.35">
      <c r="A520" s="9">
        <f t="shared" si="52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>димвенканали!F520</f>
        <v>4424.8999999999996</v>
      </c>
      <c r="G520" s="8"/>
      <c r="H520" s="8"/>
      <c r="I520" s="8">
        <v>95</v>
      </c>
      <c r="J520" s="185">
        <f t="shared" si="53"/>
        <v>4.9829530553370048E-2</v>
      </c>
      <c r="K520" s="18">
        <f t="shared" si="55"/>
        <v>213.34264358772617</v>
      </c>
      <c r="L520" s="10">
        <f t="shared" si="50"/>
        <v>46.935381589299759</v>
      </c>
      <c r="M520" s="205">
        <v>88.372093023255815</v>
      </c>
      <c r="N520" s="202">
        <v>10.848317334064728</v>
      </c>
      <c r="O520" s="10">
        <f t="shared" si="56"/>
        <v>359.49843553434653</v>
      </c>
      <c r="P520" s="11">
        <f t="shared" si="57"/>
        <v>8.1244420333645179E-2</v>
      </c>
    </row>
    <row r="521" spans="1:16" x14ac:dyDescent="0.35">
      <c r="A521" s="9">
        <f t="shared" si="52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>димвенканали!F521</f>
        <v>2601.4</v>
      </c>
      <c r="G521" s="8"/>
      <c r="H521" s="8"/>
      <c r="I521" s="8">
        <v>60</v>
      </c>
      <c r="J521" s="185">
        <f t="shared" si="53"/>
        <v>3.1471282454760031E-2</v>
      </c>
      <c r="K521" s="18">
        <f t="shared" si="55"/>
        <v>134.74272226593234</v>
      </c>
      <c r="L521" s="10">
        <f t="shared" ref="L521:L576" si="58">K521*0.22</f>
        <v>29.643398898505115</v>
      </c>
      <c r="M521" s="205">
        <v>55.8139534883721</v>
      </c>
      <c r="N521" s="202">
        <v>6.8515688425671968</v>
      </c>
      <c r="O521" s="10">
        <f t="shared" si="56"/>
        <v>227.05164349537677</v>
      </c>
      <c r="P521" s="11">
        <f t="shared" si="57"/>
        <v>8.7280557967008829E-2</v>
      </c>
    </row>
    <row r="522" spans="1:16" x14ac:dyDescent="0.35">
      <c r="A522" s="9">
        <f t="shared" si="52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>димвенканали!F522</f>
        <v>4398.29</v>
      </c>
      <c r="G522" s="8"/>
      <c r="H522" s="8"/>
      <c r="I522" s="8">
        <v>95</v>
      </c>
      <c r="J522" s="185">
        <f t="shared" si="53"/>
        <v>4.9829530553370048E-2</v>
      </c>
      <c r="K522" s="18">
        <f t="shared" si="55"/>
        <v>213.34264358772617</v>
      </c>
      <c r="L522" s="10">
        <f t="shared" si="58"/>
        <v>46.935381589299759</v>
      </c>
      <c r="M522" s="205">
        <v>88.372093023255815</v>
      </c>
      <c r="N522" s="202">
        <v>10.848317334064728</v>
      </c>
      <c r="O522" s="10">
        <f t="shared" si="56"/>
        <v>359.49843553434653</v>
      </c>
      <c r="P522" s="11">
        <f t="shared" si="57"/>
        <v>8.173595545867747E-2</v>
      </c>
    </row>
    <row r="523" spans="1:16" x14ac:dyDescent="0.35">
      <c r="A523" s="9">
        <f t="shared" si="52"/>
        <v>61</v>
      </c>
      <c r="B523" s="14" t="s">
        <v>556</v>
      </c>
      <c r="C523" s="8">
        <v>3237.1</v>
      </c>
      <c r="D523" s="8"/>
      <c r="E523" s="8"/>
      <c r="F523" s="8">
        <f>димвенканали!F523</f>
        <v>3237.1</v>
      </c>
      <c r="G523" s="8"/>
      <c r="H523" s="8"/>
      <c r="I523" s="8">
        <v>120</v>
      </c>
      <c r="J523" s="185">
        <f t="shared" si="53"/>
        <v>6.2942564909520063E-2</v>
      </c>
      <c r="K523" s="18">
        <f t="shared" si="55"/>
        <v>269.48544453186469</v>
      </c>
      <c r="L523" s="10">
        <f t="shared" si="58"/>
        <v>59.28679779701023</v>
      </c>
      <c r="M523" s="205">
        <v>111.6279069767442</v>
      </c>
      <c r="N523" s="202">
        <v>13.703137685134394</v>
      </c>
      <c r="O523" s="10">
        <f t="shared" si="56"/>
        <v>454.10328699075353</v>
      </c>
      <c r="P523" s="11">
        <f t="shared" si="57"/>
        <v>0.14028089555180673</v>
      </c>
    </row>
    <row r="524" spans="1:16" x14ac:dyDescent="0.35">
      <c r="A524" s="9">
        <f t="shared" si="52"/>
        <v>62</v>
      </c>
      <c r="B524" s="14" t="s">
        <v>511</v>
      </c>
      <c r="C524" s="8">
        <v>7048.4</v>
      </c>
      <c r="D524" s="8"/>
      <c r="E524" s="8">
        <v>720.9</v>
      </c>
      <c r="F524" s="8">
        <f>димвенканали!F524</f>
        <v>7769.2999999999993</v>
      </c>
      <c r="G524" s="8"/>
      <c r="H524" s="8">
        <v>2</v>
      </c>
      <c r="I524" s="8">
        <v>132</v>
      </c>
      <c r="J524" s="185">
        <f t="shared" si="53"/>
        <v>7.0285864148964067E-2</v>
      </c>
      <c r="K524" s="18">
        <f t="shared" ref="K524:K525" si="59">J524*$Q$2</f>
        <v>300.92541306058217</v>
      </c>
      <c r="L524" s="10">
        <f t="shared" si="58"/>
        <v>66.203590873328082</v>
      </c>
      <c r="M524" s="205">
        <v>124.65116279069768</v>
      </c>
      <c r="N524" s="202">
        <v>14.338065223062872</v>
      </c>
      <c r="O524" s="10">
        <f t="shared" ref="O524:O525" si="60">K524+L524+M524+N524</f>
        <v>506.11823194767084</v>
      </c>
      <c r="P524" s="11">
        <f t="shared" ref="P524:P525" si="61">O524/F524</f>
        <v>6.5143350359449487E-2</v>
      </c>
    </row>
    <row r="525" spans="1:16" x14ac:dyDescent="0.35">
      <c r="A525" s="9">
        <f t="shared" si="52"/>
        <v>63</v>
      </c>
      <c r="B525" s="14" t="s">
        <v>513</v>
      </c>
      <c r="C525" s="8">
        <v>9360.52</v>
      </c>
      <c r="D525" s="8"/>
      <c r="E525" s="8">
        <v>1120</v>
      </c>
      <c r="F525" s="8">
        <f>димвенканали!F525</f>
        <v>10480.52</v>
      </c>
      <c r="G525" s="8"/>
      <c r="H525" s="8">
        <v>2</v>
      </c>
      <c r="I525" s="8">
        <v>192</v>
      </c>
      <c r="J525" s="185">
        <f t="shared" si="53"/>
        <v>0.10175714660372411</v>
      </c>
      <c r="K525" s="18">
        <f t="shared" si="59"/>
        <v>435.66813532651457</v>
      </c>
      <c r="L525" s="10">
        <f t="shared" si="58"/>
        <v>95.846989771833208</v>
      </c>
      <c r="M525" s="205">
        <v>180.46511627906978</v>
      </c>
      <c r="N525" s="202">
        <v>20.855367597182365</v>
      </c>
      <c r="O525" s="10">
        <f t="shared" si="60"/>
        <v>732.83560897459995</v>
      </c>
      <c r="P525" s="11">
        <f t="shared" si="61"/>
        <v>6.9923592433829618E-2</v>
      </c>
    </row>
    <row r="526" spans="1:16" s="167" customFormat="1" ht="18" x14ac:dyDescent="0.4">
      <c r="A526" s="160"/>
      <c r="B526" s="161" t="s">
        <v>1698</v>
      </c>
      <c r="C526" s="170">
        <f t="shared" ref="C526:O526" si="62">SUM(C463:C525)</f>
        <v>167186.52999999997</v>
      </c>
      <c r="D526" s="170">
        <f t="shared" si="62"/>
        <v>232.40000000000003</v>
      </c>
      <c r="E526" s="170">
        <f t="shared" si="62"/>
        <v>4092.2000000000003</v>
      </c>
      <c r="F526" s="170">
        <f t="shared" si="62"/>
        <v>171511.12999999995</v>
      </c>
      <c r="G526" s="297">
        <f t="shared" si="62"/>
        <v>5</v>
      </c>
      <c r="H526" s="297">
        <f t="shared" si="62"/>
        <v>20</v>
      </c>
      <c r="I526" s="297">
        <f t="shared" si="62"/>
        <v>3788</v>
      </c>
      <c r="J526" s="170">
        <f t="shared" si="62"/>
        <v>2.0000000000000009</v>
      </c>
      <c r="K526" s="170">
        <f t="shared" si="62"/>
        <v>8562.9000000000015</v>
      </c>
      <c r="L526" s="170">
        <f t="shared" si="62"/>
        <v>1883.8380000000002</v>
      </c>
      <c r="M526" s="170">
        <f t="shared" si="62"/>
        <v>3546.9767441860458</v>
      </c>
      <c r="N526" s="170">
        <f t="shared" si="62"/>
        <v>432.1561338624831</v>
      </c>
      <c r="O526" s="170">
        <f t="shared" si="62"/>
        <v>14425.87087804853</v>
      </c>
      <c r="P526" s="171">
        <f>O526/F526</f>
        <v>8.4110406584392131E-2</v>
      </c>
    </row>
    <row r="527" spans="1:16" ht="18" x14ac:dyDescent="0.4">
      <c r="A527" s="9"/>
      <c r="B527" s="7" t="s">
        <v>507</v>
      </c>
      <c r="C527" s="93"/>
      <c r="D527" s="93"/>
      <c r="E527" s="93"/>
      <c r="F527" s="93"/>
      <c r="G527" s="8"/>
      <c r="H527" s="8"/>
      <c r="I527" s="330">
        <v>3813</v>
      </c>
      <c r="J527" s="8"/>
      <c r="K527" s="8"/>
      <c r="L527" s="8"/>
      <c r="M527" s="202"/>
      <c r="N527" s="195"/>
      <c r="O527" s="8"/>
      <c r="P527" s="11"/>
    </row>
    <row r="528" spans="1:16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>димвенканали!F528</f>
        <v>94.51</v>
      </c>
      <c r="G528" s="8"/>
      <c r="H528" s="8"/>
      <c r="I528" s="8">
        <v>3</v>
      </c>
      <c r="J528" s="185">
        <f>2/4640*(I528+H528+G528)</f>
        <v>1.2931034482758621E-3</v>
      </c>
      <c r="K528" s="18">
        <f>J528*$K$2</f>
        <v>5.5363577586206896</v>
      </c>
      <c r="L528" s="10">
        <f t="shared" si="58"/>
        <v>1.2179987068965517</v>
      </c>
      <c r="M528" s="202">
        <v>2.0355846279640231</v>
      </c>
      <c r="N528" s="202">
        <v>0.25485431544582737</v>
      </c>
      <c r="O528" s="10">
        <f t="shared" ref="O528:O557" si="63">K528+L528+M528+N528</f>
        <v>9.0447954089270919</v>
      </c>
      <c r="P528" s="11">
        <f t="shared" ref="P528:P557" si="64">O528/F528</f>
        <v>9.5701993534304211E-2</v>
      </c>
    </row>
    <row r="529" spans="1:16" x14ac:dyDescent="0.35">
      <c r="A529" s="9">
        <f t="shared" ref="A529:A592" si="65">A528+1</f>
        <v>2</v>
      </c>
      <c r="B529" s="8" t="s">
        <v>1760</v>
      </c>
      <c r="C529" s="8">
        <f>димвенканали!C529</f>
        <v>107.2</v>
      </c>
      <c r="D529" s="8">
        <f>димвенканали!D529</f>
        <v>0</v>
      </c>
      <c r="E529" s="8">
        <f>димвенканали!E529</f>
        <v>0</v>
      </c>
      <c r="F529" s="8">
        <f>димвенканали!F529</f>
        <v>107.2</v>
      </c>
      <c r="G529" s="8"/>
      <c r="H529" s="8"/>
      <c r="I529" s="8">
        <v>4</v>
      </c>
      <c r="J529" s="185">
        <f>1/4640*(I529+H529+G529)</f>
        <v>8.6206896551724137E-4</v>
      </c>
      <c r="K529" s="18">
        <f t="shared" ref="K529:K583" si="66">J529*$K$2</f>
        <v>3.6909051724137929</v>
      </c>
      <c r="L529" s="10">
        <f t="shared" si="58"/>
        <v>0.8119991379310344</v>
      </c>
      <c r="M529" s="202">
        <v>1.3570564186426821</v>
      </c>
      <c r="N529" s="202">
        <v>0.33980575392776979</v>
      </c>
      <c r="O529" s="10">
        <f t="shared" si="63"/>
        <v>6.1997664829152797</v>
      </c>
      <c r="P529" s="11">
        <f>O529/F529</f>
        <v>5.7833642564508202E-2</v>
      </c>
    </row>
    <row r="530" spans="1:16" x14ac:dyDescent="0.35">
      <c r="A530" s="9">
        <f t="shared" si="65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>димвенканали!F530</f>
        <v>4212.6899999999996</v>
      </c>
      <c r="G530" s="8"/>
      <c r="H530" s="8"/>
      <c r="I530" s="8">
        <v>81</v>
      </c>
      <c r="J530" s="185">
        <f t="shared" ref="J530:J592" si="67">2/4640*(I530+H530+G530)</f>
        <v>3.4913793103448276E-2</v>
      </c>
      <c r="K530" s="18">
        <f t="shared" si="66"/>
        <v>149.48165948275863</v>
      </c>
      <c r="L530" s="10">
        <f t="shared" si="58"/>
        <v>32.885965086206902</v>
      </c>
      <c r="M530" s="202">
        <v>54.960784955028622</v>
      </c>
      <c r="N530" s="202">
        <v>6.8810665170373388</v>
      </c>
      <c r="O530" s="10">
        <f t="shared" si="63"/>
        <v>244.20947604103151</v>
      </c>
      <c r="P530" s="11">
        <f t="shared" si="64"/>
        <v>5.7969961245909744E-2</v>
      </c>
    </row>
    <row r="531" spans="1:16" x14ac:dyDescent="0.35">
      <c r="A531" s="9">
        <f t="shared" si="65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>димвенканали!F531</f>
        <v>4354.84</v>
      </c>
      <c r="G531" s="8"/>
      <c r="H531" s="8"/>
      <c r="I531" s="8">
        <v>84</v>
      </c>
      <c r="J531" s="185">
        <f t="shared" si="67"/>
        <v>3.6206896551724141E-2</v>
      </c>
      <c r="K531" s="18">
        <f t="shared" si="66"/>
        <v>155.01801724137931</v>
      </c>
      <c r="L531" s="10">
        <f t="shared" si="58"/>
        <v>34.103963793103446</v>
      </c>
      <c r="M531" s="202">
        <v>56.996369582992649</v>
      </c>
      <c r="N531" s="202">
        <v>7.1359208324831664</v>
      </c>
      <c r="O531" s="10">
        <f t="shared" si="63"/>
        <v>253.25427144995859</v>
      </c>
      <c r="P531" s="11">
        <f t="shared" si="64"/>
        <v>5.8154667324163134E-2</v>
      </c>
    </row>
    <row r="532" spans="1:16" x14ac:dyDescent="0.35">
      <c r="A532" s="9">
        <f t="shared" si="65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>димвенканали!F532</f>
        <v>8583.89</v>
      </c>
      <c r="G532" s="8"/>
      <c r="H532" s="8"/>
      <c r="I532" s="8">
        <v>144</v>
      </c>
      <c r="J532" s="185">
        <f t="shared" si="67"/>
        <v>6.2068965517241378E-2</v>
      </c>
      <c r="K532" s="18">
        <f t="shared" si="66"/>
        <v>265.74517241379311</v>
      </c>
      <c r="L532" s="10">
        <f t="shared" si="58"/>
        <v>58.463937931034486</v>
      </c>
      <c r="M532" s="202">
        <v>97.708062142273093</v>
      </c>
      <c r="N532" s="202">
        <v>12.233007141399714</v>
      </c>
      <c r="O532" s="10">
        <f t="shared" si="63"/>
        <v>434.15017962850038</v>
      </c>
      <c r="P532" s="11">
        <f t="shared" si="64"/>
        <v>5.0577323291479785E-2</v>
      </c>
    </row>
    <row r="533" spans="1:16" x14ac:dyDescent="0.35">
      <c r="A533" s="9">
        <f t="shared" si="65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>димвенканали!F533</f>
        <v>4134.84</v>
      </c>
      <c r="G533" s="8"/>
      <c r="H533" s="8"/>
      <c r="I533" s="8">
        <v>70</v>
      </c>
      <c r="J533" s="185">
        <f t="shared" si="67"/>
        <v>3.0172413793103446E-2</v>
      </c>
      <c r="K533" s="18">
        <f t="shared" si="66"/>
        <v>129.18168103448275</v>
      </c>
      <c r="L533" s="10">
        <f t="shared" si="58"/>
        <v>28.419969827586204</v>
      </c>
      <c r="M533" s="202">
        <v>47.496974652493869</v>
      </c>
      <c r="N533" s="202">
        <v>5.9466006937359719</v>
      </c>
      <c r="O533" s="10">
        <f t="shared" si="63"/>
        <v>211.0452262082988</v>
      </c>
      <c r="P533" s="11">
        <f t="shared" si="64"/>
        <v>5.1040723754316682E-2</v>
      </c>
    </row>
    <row r="534" spans="1:16" x14ac:dyDescent="0.35">
      <c r="A534" s="9">
        <f t="shared" si="65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>димвенканали!F534</f>
        <v>4246.29</v>
      </c>
      <c r="G534" s="8"/>
      <c r="H534" s="8">
        <v>1</v>
      </c>
      <c r="I534" s="8">
        <v>72</v>
      </c>
      <c r="J534" s="185">
        <f t="shared" si="67"/>
        <v>3.1465517241379311E-2</v>
      </c>
      <c r="K534" s="18">
        <f t="shared" si="66"/>
        <v>134.71803879310343</v>
      </c>
      <c r="L534" s="10">
        <f t="shared" si="58"/>
        <v>29.637968534482756</v>
      </c>
      <c r="M534" s="202">
        <v>49.532559280457896</v>
      </c>
      <c r="N534" s="202">
        <v>6.116503570699857</v>
      </c>
      <c r="O534" s="10">
        <f t="shared" si="63"/>
        <v>220.00507017874392</v>
      </c>
      <c r="P534" s="11">
        <f t="shared" si="64"/>
        <v>5.1811126931684819E-2</v>
      </c>
    </row>
    <row r="535" spans="1:16" x14ac:dyDescent="0.35">
      <c r="A535" s="9">
        <f t="shared" si="65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>димвенканали!F535</f>
        <v>4417.1200000000008</v>
      </c>
      <c r="G535" s="8"/>
      <c r="H535" s="8">
        <v>1</v>
      </c>
      <c r="I535" s="8">
        <v>72</v>
      </c>
      <c r="J535" s="185">
        <f t="shared" si="67"/>
        <v>3.1465517241379311E-2</v>
      </c>
      <c r="K535" s="18">
        <f t="shared" si="66"/>
        <v>134.71803879310343</v>
      </c>
      <c r="L535" s="10">
        <f t="shared" si="58"/>
        <v>29.637968534482756</v>
      </c>
      <c r="M535" s="202">
        <v>49.532559280457896</v>
      </c>
      <c r="N535" s="202">
        <v>6.116503570699857</v>
      </c>
      <c r="O535" s="10">
        <f t="shared" si="63"/>
        <v>220.00507017874392</v>
      </c>
      <c r="P535" s="11">
        <f t="shared" si="64"/>
        <v>4.9807356417471992E-2</v>
      </c>
    </row>
    <row r="536" spans="1:16" x14ac:dyDescent="0.35">
      <c r="A536" s="9">
        <f t="shared" si="65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>димвенканали!F536</f>
        <v>4186.7700000000004</v>
      </c>
      <c r="G536" s="8"/>
      <c r="H536" s="8"/>
      <c r="I536" s="8">
        <v>72</v>
      </c>
      <c r="J536" s="185">
        <f t="shared" si="67"/>
        <v>3.1034482758620689E-2</v>
      </c>
      <c r="K536" s="18">
        <f t="shared" si="66"/>
        <v>132.87258620689656</v>
      </c>
      <c r="L536" s="10">
        <f t="shared" si="58"/>
        <v>29.231968965517243</v>
      </c>
      <c r="M536" s="202">
        <v>48.854031071136546</v>
      </c>
      <c r="N536" s="202">
        <v>6.116503570699857</v>
      </c>
      <c r="O536" s="10">
        <f t="shared" si="63"/>
        <v>217.07508981425019</v>
      </c>
      <c r="P536" s="11">
        <f t="shared" si="64"/>
        <v>5.1847865971679882E-2</v>
      </c>
    </row>
    <row r="537" spans="1:16" x14ac:dyDescent="0.35">
      <c r="A537" s="9">
        <f t="shared" si="65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>димвенканали!F537</f>
        <v>4207.92</v>
      </c>
      <c r="G537" s="8"/>
      <c r="H537" s="8"/>
      <c r="I537" s="8">
        <v>72</v>
      </c>
      <c r="J537" s="185">
        <f t="shared" si="67"/>
        <v>3.1034482758620689E-2</v>
      </c>
      <c r="K537" s="18">
        <f t="shared" si="66"/>
        <v>132.87258620689656</v>
      </c>
      <c r="L537" s="10">
        <f t="shared" si="58"/>
        <v>29.231968965517243</v>
      </c>
      <c r="M537" s="202">
        <v>48.854031071136546</v>
      </c>
      <c r="N537" s="202">
        <v>6.116503570699857</v>
      </c>
      <c r="O537" s="10">
        <f t="shared" si="63"/>
        <v>217.07508981425019</v>
      </c>
      <c r="P537" s="11">
        <f t="shared" si="64"/>
        <v>5.1587266348754296E-2</v>
      </c>
    </row>
    <row r="538" spans="1:16" x14ac:dyDescent="0.35">
      <c r="A538" s="9">
        <f t="shared" si="65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>димвенканали!F538</f>
        <v>6478.67</v>
      </c>
      <c r="G538" s="8"/>
      <c r="H538" s="8">
        <v>1</v>
      </c>
      <c r="I538" s="8">
        <v>107</v>
      </c>
      <c r="J538" s="185">
        <f t="shared" si="67"/>
        <v>4.655172413793103E-2</v>
      </c>
      <c r="K538" s="18">
        <f t="shared" si="66"/>
        <v>199.30887931034479</v>
      </c>
      <c r="L538" s="10">
        <f t="shared" si="58"/>
        <v>43.847953448275852</v>
      </c>
      <c r="M538" s="202">
        <v>73.28104660670482</v>
      </c>
      <c r="N538" s="202">
        <v>9.0898039175678438</v>
      </c>
      <c r="O538" s="10">
        <f t="shared" si="63"/>
        <v>325.52768328289329</v>
      </c>
      <c r="P538" s="11">
        <f t="shared" si="64"/>
        <v>5.024606644309608E-2</v>
      </c>
    </row>
    <row r="539" spans="1:16" x14ac:dyDescent="0.35">
      <c r="A539" s="9">
        <f t="shared" si="65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>димвенканали!F539</f>
        <v>109.54</v>
      </c>
      <c r="G539" s="8"/>
      <c r="H539" s="8"/>
      <c r="I539" s="8">
        <v>2</v>
      </c>
      <c r="J539" s="185">
        <f t="shared" si="67"/>
        <v>8.6206896551724137E-4</v>
      </c>
      <c r="K539" s="18">
        <f t="shared" si="66"/>
        <v>3.6909051724137929</v>
      </c>
      <c r="L539" s="10">
        <f t="shared" si="58"/>
        <v>0.8119991379310344</v>
      </c>
      <c r="M539" s="202">
        <v>1.3570564186426821</v>
      </c>
      <c r="N539" s="202">
        <v>0.1699028769638849</v>
      </c>
      <c r="O539" s="10">
        <f t="shared" si="63"/>
        <v>6.0298636059513946</v>
      </c>
      <c r="P539" s="11">
        <f t="shared" si="64"/>
        <v>5.5047138999008531E-2</v>
      </c>
    </row>
    <row r="540" spans="1:16" x14ac:dyDescent="0.35">
      <c r="A540" s="9">
        <f t="shared" si="65"/>
        <v>13</v>
      </c>
      <c r="B540" s="8" t="s">
        <v>1771</v>
      </c>
      <c r="C540" s="8">
        <f>димвенканали!C540</f>
        <v>103</v>
      </c>
      <c r="D540" s="8">
        <f>димвенканали!D540</f>
        <v>0</v>
      </c>
      <c r="E540" s="8">
        <f>димвенканали!E540</f>
        <v>0</v>
      </c>
      <c r="F540" s="8">
        <f>димвенканали!F540</f>
        <v>103</v>
      </c>
      <c r="G540" s="8"/>
      <c r="H540" s="8"/>
      <c r="I540" s="8">
        <v>3</v>
      </c>
      <c r="J540" s="185">
        <f t="shared" si="67"/>
        <v>1.2931034482758621E-3</v>
      </c>
      <c r="K540" s="18">
        <f t="shared" si="66"/>
        <v>5.5363577586206896</v>
      </c>
      <c r="L540" s="10">
        <f t="shared" si="58"/>
        <v>1.2179987068965517</v>
      </c>
      <c r="M540" s="202">
        <v>2.0355846279640231</v>
      </c>
      <c r="N540" s="202">
        <v>0.25485431544582737</v>
      </c>
      <c r="O540" s="10">
        <f t="shared" si="63"/>
        <v>9.0447954089270919</v>
      </c>
      <c r="P540" s="11">
        <f t="shared" si="64"/>
        <v>8.7813547659486332E-2</v>
      </c>
    </row>
    <row r="541" spans="1:16" x14ac:dyDescent="0.35">
      <c r="A541" s="9">
        <f t="shared" si="65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>димвенканали!F541</f>
        <v>123.3</v>
      </c>
      <c r="G541" s="8"/>
      <c r="H541" s="8"/>
      <c r="I541" s="8">
        <v>0</v>
      </c>
      <c r="J541" s="185">
        <f t="shared" si="67"/>
        <v>0</v>
      </c>
      <c r="K541" s="18">
        <f t="shared" si="66"/>
        <v>0</v>
      </c>
      <c r="L541" s="10">
        <f t="shared" si="58"/>
        <v>0</v>
      </c>
      <c r="M541" s="202">
        <v>0</v>
      </c>
      <c r="N541" s="202">
        <v>0</v>
      </c>
      <c r="O541" s="10">
        <f t="shared" si="63"/>
        <v>0</v>
      </c>
      <c r="P541" s="11">
        <f t="shared" si="64"/>
        <v>0</v>
      </c>
    </row>
    <row r="542" spans="1:16" x14ac:dyDescent="0.35">
      <c r="A542" s="9">
        <f t="shared" si="65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>димвенканали!F542</f>
        <v>218.9</v>
      </c>
      <c r="G542" s="8"/>
      <c r="H542" s="8"/>
      <c r="I542" s="8">
        <v>5</v>
      </c>
      <c r="J542" s="185">
        <f t="shared" si="67"/>
        <v>2.1551724137931034E-3</v>
      </c>
      <c r="K542" s="18">
        <f t="shared" si="66"/>
        <v>9.2272629310344829</v>
      </c>
      <c r="L542" s="10">
        <f t="shared" si="58"/>
        <v>2.0299978448275864</v>
      </c>
      <c r="M542" s="202">
        <v>3.3926410466067045</v>
      </c>
      <c r="N542" s="202">
        <v>0.42475719240971233</v>
      </c>
      <c r="O542" s="10">
        <f t="shared" si="63"/>
        <v>15.074659014878486</v>
      </c>
      <c r="P542" s="11">
        <f t="shared" si="64"/>
        <v>6.8865504864680155E-2</v>
      </c>
    </row>
    <row r="543" spans="1:16" x14ac:dyDescent="0.35">
      <c r="A543" s="9">
        <f t="shared" si="65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>димвенканали!F543</f>
        <v>164.3</v>
      </c>
      <c r="G543" s="8"/>
      <c r="H543" s="8"/>
      <c r="I543" s="8">
        <v>4</v>
      </c>
      <c r="J543" s="185">
        <f t="shared" si="67"/>
        <v>1.7241379310344827E-3</v>
      </c>
      <c r="K543" s="18">
        <f t="shared" si="66"/>
        <v>7.3818103448275858</v>
      </c>
      <c r="L543" s="10">
        <f t="shared" si="58"/>
        <v>1.6239982758620688</v>
      </c>
      <c r="M543" s="202">
        <v>2.7141128372853642</v>
      </c>
      <c r="N543" s="202">
        <v>0.33980575392776979</v>
      </c>
      <c r="O543" s="10">
        <f t="shared" si="63"/>
        <v>12.059727211902789</v>
      </c>
      <c r="P543" s="11">
        <f t="shared" si="64"/>
        <v>7.3400652537448499E-2</v>
      </c>
    </row>
    <row r="544" spans="1:16" x14ac:dyDescent="0.35">
      <c r="A544" s="9">
        <f t="shared" si="65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>димвенканали!F544</f>
        <v>250.1</v>
      </c>
      <c r="G544" s="8"/>
      <c r="H544" s="8">
        <v>1</v>
      </c>
      <c r="I544" s="8">
        <v>6</v>
      </c>
      <c r="J544" s="185">
        <f t="shared" si="67"/>
        <v>3.0172413793103448E-3</v>
      </c>
      <c r="K544" s="18">
        <f t="shared" si="66"/>
        <v>12.918168103448275</v>
      </c>
      <c r="L544" s="10">
        <f t="shared" si="58"/>
        <v>2.8419969827586207</v>
      </c>
      <c r="M544" s="202">
        <v>4.7496974652493877</v>
      </c>
      <c r="N544" s="202">
        <v>0.50970863089165475</v>
      </c>
      <c r="O544" s="10">
        <f t="shared" si="63"/>
        <v>21.019571182347939</v>
      </c>
      <c r="P544" s="11">
        <f t="shared" si="64"/>
        <v>8.4044666862646694E-2</v>
      </c>
    </row>
    <row r="545" spans="1:16" x14ac:dyDescent="0.35">
      <c r="A545" s="9">
        <f t="shared" si="65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>димвенканали!F545</f>
        <v>856.6</v>
      </c>
      <c r="G545" s="8"/>
      <c r="H545" s="8"/>
      <c r="I545" s="8">
        <v>21</v>
      </c>
      <c r="J545" s="185">
        <f t="shared" si="67"/>
        <v>9.0517241379310352E-3</v>
      </c>
      <c r="K545" s="18">
        <f t="shared" si="66"/>
        <v>38.754504310344828</v>
      </c>
      <c r="L545" s="10">
        <f t="shared" si="58"/>
        <v>8.5259909482758616</v>
      </c>
      <c r="M545" s="202">
        <v>14.249092395748162</v>
      </c>
      <c r="N545" s="202">
        <v>1.7839802081207916</v>
      </c>
      <c r="O545" s="10">
        <f t="shared" si="63"/>
        <v>63.313567862489649</v>
      </c>
      <c r="P545" s="11">
        <f t="shared" si="64"/>
        <v>7.3912640511895458E-2</v>
      </c>
    </row>
    <row r="546" spans="1:16" x14ac:dyDescent="0.35">
      <c r="A546" s="9">
        <f t="shared" si="65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>димвенканали!F546</f>
        <v>212.1</v>
      </c>
      <c r="G546" s="8"/>
      <c r="H546" s="8"/>
      <c r="I546" s="8">
        <v>4</v>
      </c>
      <c r="J546" s="185">
        <f t="shared" si="67"/>
        <v>1.7241379310344827E-3</v>
      </c>
      <c r="K546" s="18">
        <f t="shared" si="66"/>
        <v>7.3818103448275858</v>
      </c>
      <c r="L546" s="10">
        <f t="shared" si="58"/>
        <v>1.6239982758620688</v>
      </c>
      <c r="M546" s="202">
        <v>2.7141128372853642</v>
      </c>
      <c r="N546" s="202">
        <v>0.33980575392776979</v>
      </c>
      <c r="O546" s="10">
        <f t="shared" si="63"/>
        <v>12.059727211902789</v>
      </c>
      <c r="P546" s="11">
        <f t="shared" si="64"/>
        <v>5.6858685581814186E-2</v>
      </c>
    </row>
    <row r="547" spans="1:16" x14ac:dyDescent="0.35">
      <c r="A547" s="9">
        <f t="shared" si="65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>димвенканали!F547</f>
        <v>773.5</v>
      </c>
      <c r="G547" s="8"/>
      <c r="H547" s="8"/>
      <c r="I547" s="8">
        <v>22</v>
      </c>
      <c r="J547" s="185">
        <f t="shared" si="67"/>
        <v>9.482758620689655E-3</v>
      </c>
      <c r="K547" s="18">
        <f t="shared" si="66"/>
        <v>40.599956896551724</v>
      </c>
      <c r="L547" s="10">
        <f t="shared" si="58"/>
        <v>8.9319905172413794</v>
      </c>
      <c r="M547" s="202">
        <v>14.927620605069503</v>
      </c>
      <c r="N547" s="202">
        <v>1.8689316466027339</v>
      </c>
      <c r="O547" s="10">
        <f t="shared" si="63"/>
        <v>66.328499665465344</v>
      </c>
      <c r="P547" s="11">
        <f t="shared" si="64"/>
        <v>8.575113078922475E-2</v>
      </c>
    </row>
    <row r="548" spans="1:16" x14ac:dyDescent="0.35">
      <c r="A548" s="9">
        <f t="shared" si="65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>димвенканали!F548</f>
        <v>1431.7</v>
      </c>
      <c r="G548" s="8"/>
      <c r="H548" s="8">
        <v>1</v>
      </c>
      <c r="I548" s="8">
        <v>40</v>
      </c>
      <c r="J548" s="185">
        <f t="shared" si="67"/>
        <v>1.7672413793103449E-2</v>
      </c>
      <c r="K548" s="18">
        <f t="shared" si="66"/>
        <v>75.663556034482752</v>
      </c>
      <c r="L548" s="10">
        <f t="shared" si="58"/>
        <v>16.645982327586207</v>
      </c>
      <c r="M548" s="202">
        <v>27.819656582174979</v>
      </c>
      <c r="N548" s="202">
        <v>3.3980575392776986</v>
      </c>
      <c r="O548" s="10">
        <f t="shared" si="63"/>
        <v>123.52725248352165</v>
      </c>
      <c r="P548" s="11">
        <f t="shared" si="64"/>
        <v>8.628012326850712E-2</v>
      </c>
    </row>
    <row r="549" spans="1:16" x14ac:dyDescent="0.35">
      <c r="A549" s="9">
        <f t="shared" si="65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>димвенканали!F549</f>
        <v>1073.5999999999999</v>
      </c>
      <c r="G549" s="8"/>
      <c r="H549" s="8"/>
      <c r="I549" s="8">
        <v>53</v>
      </c>
      <c r="J549" s="185">
        <f t="shared" si="67"/>
        <v>2.2844827586206897E-2</v>
      </c>
      <c r="K549" s="18">
        <f t="shared" si="66"/>
        <v>97.808987068965521</v>
      </c>
      <c r="L549" s="10">
        <f t="shared" si="58"/>
        <v>21.517977155172414</v>
      </c>
      <c r="M549" s="202">
        <v>35.961995094031074</v>
      </c>
      <c r="N549" s="202">
        <v>4.5024262395429497</v>
      </c>
      <c r="O549" s="10">
        <f t="shared" si="63"/>
        <v>159.79138555771198</v>
      </c>
      <c r="P549" s="11">
        <f t="shared" si="64"/>
        <v>0.1488369835671684</v>
      </c>
    </row>
    <row r="550" spans="1:16" x14ac:dyDescent="0.35">
      <c r="A550" s="9">
        <f t="shared" si="65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>димвенканали!F550</f>
        <v>244.9</v>
      </c>
      <c r="G550" s="8"/>
      <c r="H550" s="8">
        <v>2</v>
      </c>
      <c r="I550" s="8">
        <v>6</v>
      </c>
      <c r="J550" s="185">
        <f t="shared" si="67"/>
        <v>3.4482758620689655E-3</v>
      </c>
      <c r="K550" s="18">
        <f t="shared" si="66"/>
        <v>14.763620689655172</v>
      </c>
      <c r="L550" s="10">
        <f t="shared" si="58"/>
        <v>3.2479965517241376</v>
      </c>
      <c r="M550" s="202">
        <v>5.4282256745707285</v>
      </c>
      <c r="N550" s="202">
        <v>3.0385635584574575</v>
      </c>
      <c r="O550" s="10">
        <f t="shared" si="63"/>
        <v>26.478406474407496</v>
      </c>
      <c r="P550" s="11">
        <f t="shared" si="64"/>
        <v>0.10811925877667414</v>
      </c>
    </row>
    <row r="551" spans="1:16" x14ac:dyDescent="0.35">
      <c r="A551" s="9">
        <f t="shared" si="65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>димвенканали!F551</f>
        <v>336.6</v>
      </c>
      <c r="G551" s="8">
        <v>1</v>
      </c>
      <c r="H551" s="8">
        <v>3</v>
      </c>
      <c r="I551" s="8">
        <v>7</v>
      </c>
      <c r="J551" s="185">
        <f t="shared" si="67"/>
        <v>4.7413793103448275E-3</v>
      </c>
      <c r="K551" s="18">
        <f t="shared" si="66"/>
        <v>20.299978448275862</v>
      </c>
      <c r="L551" s="10">
        <f t="shared" si="58"/>
        <v>4.4659952586206897</v>
      </c>
      <c r="M551" s="202">
        <v>7.4638103025347515</v>
      </c>
      <c r="N551" s="202">
        <v>0.59466006937359717</v>
      </c>
      <c r="O551" s="10">
        <f t="shared" si="63"/>
        <v>32.824444078804902</v>
      </c>
      <c r="P551" s="11">
        <f t="shared" si="64"/>
        <v>9.7517659176485139E-2</v>
      </c>
    </row>
    <row r="552" spans="1:16" x14ac:dyDescent="0.35">
      <c r="A552" s="9">
        <f t="shared" si="65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>димвенканали!F552</f>
        <v>150.80000000000001</v>
      </c>
      <c r="G552" s="8"/>
      <c r="H552" s="8"/>
      <c r="I552" s="8">
        <v>5</v>
      </c>
      <c r="J552" s="185">
        <f t="shared" si="67"/>
        <v>2.1551724137931034E-3</v>
      </c>
      <c r="K552" s="18">
        <f t="shared" si="66"/>
        <v>9.2272629310344829</v>
      </c>
      <c r="L552" s="10">
        <f t="shared" si="58"/>
        <v>2.0299978448275864</v>
      </c>
      <c r="M552" s="202">
        <v>3.3926410466067045</v>
      </c>
      <c r="N552" s="202">
        <v>0.42475719240971233</v>
      </c>
      <c r="O552" s="10">
        <f t="shared" si="63"/>
        <v>15.074659014878486</v>
      </c>
      <c r="P552" s="11">
        <f t="shared" si="64"/>
        <v>9.9964582326780405E-2</v>
      </c>
    </row>
    <row r="553" spans="1:16" x14ac:dyDescent="0.35">
      <c r="A553" s="9">
        <f t="shared" si="65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>димвенканали!F553</f>
        <v>4825.5600000000004</v>
      </c>
      <c r="G553" s="8"/>
      <c r="H553" s="8"/>
      <c r="I553" s="8">
        <v>80</v>
      </c>
      <c r="J553" s="185">
        <f t="shared" si="67"/>
        <v>3.4482758620689655E-2</v>
      </c>
      <c r="K553" s="18">
        <f t="shared" si="66"/>
        <v>147.63620689655173</v>
      </c>
      <c r="L553" s="10">
        <f t="shared" si="58"/>
        <v>32.479965517241382</v>
      </c>
      <c r="M553" s="202">
        <v>54.282256745707272</v>
      </c>
      <c r="N553" s="202">
        <v>6.7961150785553972</v>
      </c>
      <c r="O553" s="10">
        <f t="shared" si="63"/>
        <v>241.19454423805578</v>
      </c>
      <c r="P553" s="11">
        <f t="shared" si="64"/>
        <v>4.998270547626716E-2</v>
      </c>
    </row>
    <row r="554" spans="1:16" x14ac:dyDescent="0.35">
      <c r="A554" s="9">
        <f t="shared" si="65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>димвенканали!F554</f>
        <v>4234.8</v>
      </c>
      <c r="G554" s="8"/>
      <c r="H554" s="8"/>
      <c r="I554" s="8">
        <v>72</v>
      </c>
      <c r="J554" s="185">
        <f t="shared" si="67"/>
        <v>3.1034482758620689E-2</v>
      </c>
      <c r="K554" s="18">
        <f t="shared" si="66"/>
        <v>132.87258620689656</v>
      </c>
      <c r="L554" s="10">
        <f t="shared" si="58"/>
        <v>29.231968965517243</v>
      </c>
      <c r="M554" s="202">
        <v>48.854031071136546</v>
      </c>
      <c r="N554" s="202">
        <v>6.116503570699857</v>
      </c>
      <c r="O554" s="10">
        <f t="shared" si="63"/>
        <v>217.07508981425019</v>
      </c>
      <c r="P554" s="11">
        <f t="shared" si="64"/>
        <v>5.1259820963032533E-2</v>
      </c>
    </row>
    <row r="555" spans="1:16" x14ac:dyDescent="0.35">
      <c r="A555" s="9">
        <f t="shared" si="65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>димвенканали!F555</f>
        <v>7259.45</v>
      </c>
      <c r="G555" s="8"/>
      <c r="H555" s="8"/>
      <c r="I555" s="8">
        <v>120</v>
      </c>
      <c r="J555" s="185">
        <f t="shared" si="67"/>
        <v>5.1724137931034482E-2</v>
      </c>
      <c r="K555" s="18">
        <f>J555*$K$2</f>
        <v>221.45431034482758</v>
      </c>
      <c r="L555" s="10">
        <f t="shared" si="58"/>
        <v>48.719948275862066</v>
      </c>
      <c r="M555" s="202">
        <v>81.423385118560915</v>
      </c>
      <c r="N555" s="202">
        <v>10.194172617833095</v>
      </c>
      <c r="O555" s="10">
        <f t="shared" si="63"/>
        <v>361.79181635708369</v>
      </c>
      <c r="P555" s="11">
        <f t="shared" si="64"/>
        <v>4.9837359077765354E-2</v>
      </c>
    </row>
    <row r="556" spans="1:16" x14ac:dyDescent="0.35">
      <c r="A556" s="9">
        <f t="shared" si="65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>димвенканали!F556</f>
        <v>4310.6400000000003</v>
      </c>
      <c r="G556" s="8"/>
      <c r="H556" s="8"/>
      <c r="I556" s="8">
        <v>72</v>
      </c>
      <c r="J556" s="185">
        <f t="shared" si="67"/>
        <v>3.1034482758620689E-2</v>
      </c>
      <c r="K556" s="18">
        <f t="shared" si="66"/>
        <v>132.87258620689656</v>
      </c>
      <c r="L556" s="10">
        <f t="shared" si="58"/>
        <v>29.231968965517243</v>
      </c>
      <c r="M556" s="202">
        <v>48.854031071136546</v>
      </c>
      <c r="N556" s="202">
        <v>6.116503570699857</v>
      </c>
      <c r="O556" s="10">
        <f t="shared" si="63"/>
        <v>217.07508981425019</v>
      </c>
      <c r="P556" s="11">
        <f t="shared" si="64"/>
        <v>5.0357972322961367E-2</v>
      </c>
    </row>
    <row r="557" spans="1:16" x14ac:dyDescent="0.35">
      <c r="A557" s="9">
        <f t="shared" si="65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>димвенканали!F557</f>
        <v>4423.5</v>
      </c>
      <c r="G557" s="8"/>
      <c r="H557" s="8"/>
      <c r="I557" s="8">
        <v>118</v>
      </c>
      <c r="J557" s="185">
        <f t="shared" si="67"/>
        <v>5.0862068965517239E-2</v>
      </c>
      <c r="K557" s="18">
        <f t="shared" si="66"/>
        <v>217.76340517241377</v>
      </c>
      <c r="L557" s="10">
        <f t="shared" si="58"/>
        <v>47.907949137931027</v>
      </c>
      <c r="M557" s="202">
        <v>80.066328699918245</v>
      </c>
      <c r="N557" s="202">
        <v>10.02426974086921</v>
      </c>
      <c r="O557" s="10">
        <f t="shared" si="63"/>
        <v>355.76195275113224</v>
      </c>
      <c r="P557" s="11">
        <f t="shared" si="64"/>
        <v>8.04254442751514E-2</v>
      </c>
    </row>
    <row r="558" spans="1:16" x14ac:dyDescent="0.35">
      <c r="A558" s="9">
        <f t="shared" si="65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>димвенканали!F558</f>
        <v>4220</v>
      </c>
      <c r="G558" s="8">
        <v>1</v>
      </c>
      <c r="H558" s="8"/>
      <c r="I558" s="8">
        <v>163</v>
      </c>
      <c r="J558" s="185">
        <f t="shared" si="67"/>
        <v>7.0689655172413796E-2</v>
      </c>
      <c r="K558" s="18">
        <f t="shared" si="66"/>
        <v>302.65422413793101</v>
      </c>
      <c r="L558" s="10">
        <f t="shared" si="58"/>
        <v>66.583929310344828</v>
      </c>
      <c r="M558" s="202">
        <v>111.27862632869991</v>
      </c>
      <c r="N558" s="202">
        <v>13.84708447255662</v>
      </c>
      <c r="O558" s="10">
        <f t="shared" ref="O558:O588" si="68">K558+L558+M558+N558</f>
        <v>494.36386424953241</v>
      </c>
      <c r="P558" s="11">
        <f t="shared" ref="P558:P588" si="69">O558/F558</f>
        <v>0.11714783513022095</v>
      </c>
    </row>
    <row r="559" spans="1:16" x14ac:dyDescent="0.35">
      <c r="A559" s="9">
        <f t="shared" si="65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>димвенканали!F559</f>
        <v>4073.3</v>
      </c>
      <c r="G559" s="8"/>
      <c r="H559" s="8"/>
      <c r="I559" s="8">
        <v>162</v>
      </c>
      <c r="J559" s="185">
        <f t="shared" si="67"/>
        <v>6.9827586206896552E-2</v>
      </c>
      <c r="K559" s="18">
        <f t="shared" si="66"/>
        <v>298.96331896551726</v>
      </c>
      <c r="L559" s="10">
        <f t="shared" si="58"/>
        <v>65.771930172413803</v>
      </c>
      <c r="M559" s="202">
        <v>109.92156991005724</v>
      </c>
      <c r="N559" s="202">
        <v>13.762133034074678</v>
      </c>
      <c r="O559" s="10">
        <f t="shared" si="68"/>
        <v>488.41895208206302</v>
      </c>
      <c r="P559" s="11">
        <f t="shared" si="69"/>
        <v>0.11990743428720275</v>
      </c>
    </row>
    <row r="560" spans="1:16" x14ac:dyDescent="0.35">
      <c r="A560" s="9">
        <f t="shared" si="65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>димвенканали!F560</f>
        <v>3931.82</v>
      </c>
      <c r="G560" s="8"/>
      <c r="H560" s="8"/>
      <c r="I560" s="8">
        <v>108</v>
      </c>
      <c r="J560" s="185">
        <f t="shared" si="67"/>
        <v>4.655172413793103E-2</v>
      </c>
      <c r="K560" s="18">
        <f t="shared" si="66"/>
        <v>199.30887931034479</v>
      </c>
      <c r="L560" s="10">
        <f t="shared" si="58"/>
        <v>43.847953448275852</v>
      </c>
      <c r="M560" s="202">
        <v>73.28104660670482</v>
      </c>
      <c r="N560" s="202">
        <v>9.1747553560497863</v>
      </c>
      <c r="O560" s="10">
        <f t="shared" si="68"/>
        <v>325.61263472137523</v>
      </c>
      <c r="P560" s="11">
        <f t="shared" si="69"/>
        <v>8.2814735852957469E-2</v>
      </c>
    </row>
    <row r="561" spans="1:16" x14ac:dyDescent="0.35">
      <c r="A561" s="9">
        <f t="shared" si="65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>димвенканали!F561</f>
        <v>4123.59</v>
      </c>
      <c r="G561" s="8"/>
      <c r="H561" s="8"/>
      <c r="I561" s="8">
        <v>72</v>
      </c>
      <c r="J561" s="185">
        <f t="shared" si="67"/>
        <v>3.1034482758620689E-2</v>
      </c>
      <c r="K561" s="18">
        <f t="shared" si="66"/>
        <v>132.87258620689656</v>
      </c>
      <c r="L561" s="10">
        <f t="shared" si="58"/>
        <v>29.231968965517243</v>
      </c>
      <c r="M561" s="202">
        <v>48.854031071136546</v>
      </c>
      <c r="N561" s="202">
        <v>6.116503570699857</v>
      </c>
      <c r="O561" s="10">
        <f t="shared" si="68"/>
        <v>217.07508981425019</v>
      </c>
      <c r="P561" s="11">
        <f t="shared" si="69"/>
        <v>5.2642258278405511E-2</v>
      </c>
    </row>
    <row r="562" spans="1:16" x14ac:dyDescent="0.35">
      <c r="A562" s="9">
        <f t="shared" si="65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>димвенканали!F562</f>
        <v>4198.01</v>
      </c>
      <c r="G562" s="8"/>
      <c r="H562" s="8"/>
      <c r="I562" s="8">
        <v>72</v>
      </c>
      <c r="J562" s="185">
        <f t="shared" si="67"/>
        <v>3.1034482758620689E-2</v>
      </c>
      <c r="K562" s="18">
        <f t="shared" si="66"/>
        <v>132.87258620689656</v>
      </c>
      <c r="L562" s="10">
        <f t="shared" si="58"/>
        <v>29.231968965517243</v>
      </c>
      <c r="M562" s="202">
        <v>48.854031071136546</v>
      </c>
      <c r="N562" s="202">
        <v>6.116503570699857</v>
      </c>
      <c r="O562" s="10">
        <f t="shared" si="68"/>
        <v>217.07508981425019</v>
      </c>
      <c r="P562" s="11">
        <f t="shared" si="69"/>
        <v>5.1709045432061902E-2</v>
      </c>
    </row>
    <row r="563" spans="1:16" x14ac:dyDescent="0.35">
      <c r="A563" s="9">
        <f t="shared" si="65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>димвенканали!F563</f>
        <v>4228.12</v>
      </c>
      <c r="G563" s="8"/>
      <c r="H563" s="8"/>
      <c r="I563" s="8">
        <v>72</v>
      </c>
      <c r="J563" s="185">
        <f t="shared" si="67"/>
        <v>3.1034482758620689E-2</v>
      </c>
      <c r="K563" s="18">
        <f t="shared" si="66"/>
        <v>132.87258620689656</v>
      </c>
      <c r="L563" s="10">
        <f t="shared" si="58"/>
        <v>29.231968965517243</v>
      </c>
      <c r="M563" s="202">
        <v>48.854031071136546</v>
      </c>
      <c r="N563" s="202">
        <v>6.116503570699857</v>
      </c>
      <c r="O563" s="10">
        <f t="shared" si="68"/>
        <v>217.07508981425019</v>
      </c>
      <c r="P563" s="11">
        <f t="shared" si="69"/>
        <v>5.1340806271877384E-2</v>
      </c>
    </row>
    <row r="564" spans="1:16" x14ac:dyDescent="0.35">
      <c r="A564" s="9">
        <f t="shared" si="65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>димвенканали!F564</f>
        <v>4331.46</v>
      </c>
      <c r="G564" s="8"/>
      <c r="H564" s="8"/>
      <c r="I564" s="8">
        <v>72</v>
      </c>
      <c r="J564" s="185">
        <f t="shared" si="67"/>
        <v>3.1034482758620689E-2</v>
      </c>
      <c r="K564" s="18">
        <f t="shared" si="66"/>
        <v>132.87258620689656</v>
      </c>
      <c r="L564" s="10">
        <f t="shared" si="58"/>
        <v>29.231968965517243</v>
      </c>
      <c r="M564" s="202">
        <v>48.854031071136546</v>
      </c>
      <c r="N564" s="202">
        <v>6.116503570699857</v>
      </c>
      <c r="O564" s="10">
        <f t="shared" si="68"/>
        <v>217.07508981425019</v>
      </c>
      <c r="P564" s="11">
        <f t="shared" si="69"/>
        <v>5.0115916992018901E-2</v>
      </c>
    </row>
    <row r="565" spans="1:16" x14ac:dyDescent="0.35">
      <c r="A565" s="9">
        <f t="shared" si="65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>димвенканали!F565</f>
        <v>6367.69</v>
      </c>
      <c r="G565" s="8"/>
      <c r="H565" s="8"/>
      <c r="I565" s="8">
        <v>108</v>
      </c>
      <c r="J565" s="185">
        <f t="shared" si="67"/>
        <v>4.655172413793103E-2</v>
      </c>
      <c r="K565" s="18">
        <f t="shared" si="66"/>
        <v>199.30887931034479</v>
      </c>
      <c r="L565" s="10">
        <f t="shared" si="58"/>
        <v>43.847953448275852</v>
      </c>
      <c r="M565" s="202">
        <v>73.28104660670482</v>
      </c>
      <c r="N565" s="202">
        <v>9.1747553560497863</v>
      </c>
      <c r="O565" s="10">
        <f t="shared" si="68"/>
        <v>325.61263472137523</v>
      </c>
      <c r="P565" s="11">
        <f t="shared" si="69"/>
        <v>5.1135126666244E-2</v>
      </c>
    </row>
    <row r="566" spans="1:16" x14ac:dyDescent="0.35">
      <c r="A566" s="9">
        <f t="shared" si="65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>димвенканали!F566</f>
        <v>168.2</v>
      </c>
      <c r="G566" s="8"/>
      <c r="H566" s="8"/>
      <c r="I566" s="8">
        <v>3</v>
      </c>
      <c r="J566" s="185">
        <f t="shared" si="67"/>
        <v>1.2931034482758621E-3</v>
      </c>
      <c r="K566" s="18">
        <f t="shared" si="66"/>
        <v>5.5363577586206896</v>
      </c>
      <c r="L566" s="10">
        <f t="shared" si="58"/>
        <v>1.2179987068965517</v>
      </c>
      <c r="M566" s="202">
        <v>2.0355846279640231</v>
      </c>
      <c r="N566" s="202">
        <v>0.25485431544582737</v>
      </c>
      <c r="O566" s="10">
        <f t="shared" si="68"/>
        <v>9.0447954089270919</v>
      </c>
      <c r="P566" s="11">
        <f t="shared" si="69"/>
        <v>5.377405118268188E-2</v>
      </c>
    </row>
    <row r="567" spans="1:16" x14ac:dyDescent="0.35">
      <c r="A567" s="9">
        <f t="shared" si="65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>димвенканали!F567</f>
        <v>35.1</v>
      </c>
      <c r="G567" s="8"/>
      <c r="H567" s="8"/>
      <c r="I567" s="8">
        <v>1</v>
      </c>
      <c r="J567" s="185">
        <f t="shared" si="67"/>
        <v>4.3103448275862068E-4</v>
      </c>
      <c r="K567" s="18">
        <f t="shared" si="66"/>
        <v>1.8454525862068965</v>
      </c>
      <c r="L567" s="10">
        <f t="shared" si="58"/>
        <v>0.4059995689655172</v>
      </c>
      <c r="M567" s="202">
        <v>0.67852820932134106</v>
      </c>
      <c r="N567" s="202">
        <v>8.4951438481942448E-2</v>
      </c>
      <c r="O567" s="10">
        <f t="shared" si="68"/>
        <v>3.0149318029756973</v>
      </c>
      <c r="P567" s="11">
        <f t="shared" si="69"/>
        <v>8.5895492962270573E-2</v>
      </c>
    </row>
    <row r="568" spans="1:16" x14ac:dyDescent="0.35">
      <c r="A568" s="9">
        <f t="shared" si="65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>димвенканали!F568</f>
        <v>6172.16</v>
      </c>
      <c r="G568" s="8"/>
      <c r="H568" s="8"/>
      <c r="I568" s="8">
        <v>106</v>
      </c>
      <c r="J568" s="185">
        <f t="shared" si="67"/>
        <v>4.5689655172413794E-2</v>
      </c>
      <c r="K568" s="18">
        <f t="shared" si="66"/>
        <v>195.61797413793104</v>
      </c>
      <c r="L568" s="10">
        <f t="shared" si="58"/>
        <v>43.035954310344827</v>
      </c>
      <c r="M568" s="202">
        <v>71.923990188062149</v>
      </c>
      <c r="N568" s="202">
        <v>9.0048524790858995</v>
      </c>
      <c r="O568" s="10">
        <f t="shared" si="68"/>
        <v>319.58277111542395</v>
      </c>
      <c r="P568" s="11">
        <f t="shared" si="69"/>
        <v>5.1778108654899416E-2</v>
      </c>
    </row>
    <row r="569" spans="1:16" x14ac:dyDescent="0.35">
      <c r="A569" s="9">
        <f t="shared" si="65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>димвенканали!F569</f>
        <v>11059.29</v>
      </c>
      <c r="G569" s="8"/>
      <c r="H569" s="8"/>
      <c r="I569" s="8">
        <v>216</v>
      </c>
      <c r="J569" s="185">
        <f t="shared" si="67"/>
        <v>9.3103448275862061E-2</v>
      </c>
      <c r="K569" s="18">
        <f t="shared" si="66"/>
        <v>398.61775862068959</v>
      </c>
      <c r="L569" s="10">
        <f t="shared" si="58"/>
        <v>87.695906896551705</v>
      </c>
      <c r="M569" s="202">
        <v>146.56209321340964</v>
      </c>
      <c r="N569" s="202">
        <v>18.349510712099573</v>
      </c>
      <c r="O569" s="10">
        <f t="shared" si="68"/>
        <v>651.22526944275046</v>
      </c>
      <c r="P569" s="11">
        <f t="shared" si="69"/>
        <v>5.8884907570264496E-2</v>
      </c>
    </row>
    <row r="570" spans="1:16" x14ac:dyDescent="0.35">
      <c r="A570" s="9">
        <f t="shared" si="65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>димвенканали!F570</f>
        <v>3145.5800000000004</v>
      </c>
      <c r="G570" s="8"/>
      <c r="H570" s="8">
        <v>1</v>
      </c>
      <c r="I570" s="8">
        <v>68</v>
      </c>
      <c r="J570" s="185">
        <f t="shared" si="67"/>
        <v>2.9741379310344828E-2</v>
      </c>
      <c r="K570" s="18">
        <f t="shared" si="66"/>
        <v>127.33622844827586</v>
      </c>
      <c r="L570" s="10">
        <f t="shared" si="58"/>
        <v>28.013970258620688</v>
      </c>
      <c r="M570" s="202">
        <v>46.818446443172533</v>
      </c>
      <c r="N570" s="202">
        <v>5.7766978167720877</v>
      </c>
      <c r="O570" s="10">
        <f t="shared" si="68"/>
        <v>207.9453429668412</v>
      </c>
      <c r="P570" s="11">
        <f t="shared" si="69"/>
        <v>6.610715447289249E-2</v>
      </c>
    </row>
    <row r="571" spans="1:16" x14ac:dyDescent="0.35">
      <c r="A571" s="9">
        <f t="shared" si="65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>димвенканали!F571</f>
        <v>851.4</v>
      </c>
      <c r="G571" s="8"/>
      <c r="H571" s="8"/>
      <c r="I571" s="8">
        <v>18</v>
      </c>
      <c r="J571" s="185">
        <f t="shared" si="67"/>
        <v>7.7586206896551723E-3</v>
      </c>
      <c r="K571" s="18">
        <f t="shared" si="66"/>
        <v>33.218146551724139</v>
      </c>
      <c r="L571" s="10">
        <f t="shared" si="58"/>
        <v>7.3079922413793108</v>
      </c>
      <c r="M571" s="202">
        <v>12.213507767784137</v>
      </c>
      <c r="N571" s="202">
        <v>1.5291258926749642</v>
      </c>
      <c r="O571" s="10">
        <f t="shared" si="68"/>
        <v>54.268772453562548</v>
      </c>
      <c r="P571" s="11">
        <f t="shared" si="69"/>
        <v>6.3740630084052799E-2</v>
      </c>
    </row>
    <row r="572" spans="1:16" x14ac:dyDescent="0.35">
      <c r="A572" s="9">
        <f t="shared" si="65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>димвенканали!F572</f>
        <v>3100.1</v>
      </c>
      <c r="G572" s="8"/>
      <c r="H572" s="8"/>
      <c r="I572" s="8">
        <v>68</v>
      </c>
      <c r="J572" s="185">
        <f t="shared" si="67"/>
        <v>2.9310344827586206E-2</v>
      </c>
      <c r="K572" s="18">
        <f t="shared" si="66"/>
        <v>125.49077586206896</v>
      </c>
      <c r="L572" s="10">
        <f t="shared" si="58"/>
        <v>27.607970689655172</v>
      </c>
      <c r="M572" s="202">
        <v>46.139918233851184</v>
      </c>
      <c r="N572" s="202">
        <v>5.7766978167720877</v>
      </c>
      <c r="O572" s="10">
        <f t="shared" si="68"/>
        <v>205.01536260234741</v>
      </c>
      <c r="P572" s="11">
        <f t="shared" si="69"/>
        <v>6.6131854650607211E-2</v>
      </c>
    </row>
    <row r="573" spans="1:16" x14ac:dyDescent="0.35">
      <c r="A573" s="9">
        <f t="shared" si="65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>димвенканали!F573</f>
        <v>2324.65</v>
      </c>
      <c r="G573" s="8"/>
      <c r="H573" s="8"/>
      <c r="I573" s="8">
        <v>53</v>
      </c>
      <c r="J573" s="185">
        <f t="shared" si="67"/>
        <v>2.2844827586206897E-2</v>
      </c>
      <c r="K573" s="18">
        <f t="shared" si="66"/>
        <v>97.808987068965521</v>
      </c>
      <c r="L573" s="10">
        <f t="shared" si="58"/>
        <v>21.517977155172414</v>
      </c>
      <c r="M573" s="202">
        <v>35.961995094031074</v>
      </c>
      <c r="N573" s="202">
        <v>4.5024262395429497</v>
      </c>
      <c r="O573" s="10">
        <f t="shared" si="68"/>
        <v>159.79138555771198</v>
      </c>
      <c r="P573" s="11">
        <f t="shared" si="69"/>
        <v>6.8737825288844326E-2</v>
      </c>
    </row>
    <row r="574" spans="1:16" x14ac:dyDescent="0.35">
      <c r="A574" s="9">
        <f t="shared" si="65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>димвенканали!F574</f>
        <v>4512.62</v>
      </c>
      <c r="G574" s="8"/>
      <c r="H574" s="8"/>
      <c r="I574" s="8">
        <v>82</v>
      </c>
      <c r="J574" s="185">
        <f t="shared" si="67"/>
        <v>3.5344827586206898E-2</v>
      </c>
      <c r="K574" s="18">
        <f t="shared" si="66"/>
        <v>151.3271120689655</v>
      </c>
      <c r="L574" s="10">
        <f t="shared" si="58"/>
        <v>33.291964655172414</v>
      </c>
      <c r="M574" s="202">
        <v>55.639313164349957</v>
      </c>
      <c r="N574" s="202">
        <v>6.9660179555192805</v>
      </c>
      <c r="O574" s="10">
        <f t="shared" si="68"/>
        <v>247.22440784400717</v>
      </c>
      <c r="P574" s="11">
        <f t="shared" si="69"/>
        <v>5.4785115485905568E-2</v>
      </c>
    </row>
    <row r="575" spans="1:16" x14ac:dyDescent="0.35">
      <c r="A575" s="9">
        <f t="shared" si="65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>димвенканали!F575</f>
        <v>11115.95</v>
      </c>
      <c r="G575" s="8"/>
      <c r="H575" s="8"/>
      <c r="I575" s="8">
        <v>212</v>
      </c>
      <c r="J575" s="185">
        <f t="shared" si="67"/>
        <v>9.1379310344827588E-2</v>
      </c>
      <c r="K575" s="18">
        <f t="shared" si="66"/>
        <v>391.23594827586209</v>
      </c>
      <c r="L575" s="10">
        <f t="shared" si="58"/>
        <v>86.071908620689655</v>
      </c>
      <c r="M575" s="202">
        <v>143.8479803761243</v>
      </c>
      <c r="N575" s="202">
        <v>18.009704958171799</v>
      </c>
      <c r="O575" s="10">
        <f t="shared" si="68"/>
        <v>639.1655422308479</v>
      </c>
      <c r="P575" s="11">
        <f t="shared" si="69"/>
        <v>5.7499857612785941E-2</v>
      </c>
    </row>
    <row r="576" spans="1:16" x14ac:dyDescent="0.35">
      <c r="A576" s="9">
        <f t="shared" si="65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>димвенканали!F576</f>
        <v>3259.72</v>
      </c>
      <c r="G576" s="8"/>
      <c r="H576" s="8"/>
      <c r="I576" s="8">
        <v>68</v>
      </c>
      <c r="J576" s="185">
        <f t="shared" si="67"/>
        <v>2.9310344827586206E-2</v>
      </c>
      <c r="K576" s="18">
        <f t="shared" si="66"/>
        <v>125.49077586206896</v>
      </c>
      <c r="L576" s="10">
        <f t="shared" si="58"/>
        <v>27.607970689655172</v>
      </c>
      <c r="M576" s="202">
        <v>46.139918233851184</v>
      </c>
      <c r="N576" s="202">
        <v>5.7766978167720877</v>
      </c>
      <c r="O576" s="10">
        <f t="shared" si="68"/>
        <v>205.01536260234741</v>
      </c>
      <c r="P576" s="11">
        <f t="shared" si="69"/>
        <v>6.2893549937524523E-2</v>
      </c>
    </row>
    <row r="577" spans="1:16" x14ac:dyDescent="0.35">
      <c r="A577" s="9">
        <f t="shared" si="65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>димвенканали!F577</f>
        <v>3223.22</v>
      </c>
      <c r="G577" s="8"/>
      <c r="H577" s="8"/>
      <c r="I577" s="8">
        <v>67</v>
      </c>
      <c r="J577" s="185">
        <f t="shared" si="67"/>
        <v>2.8879310344827585E-2</v>
      </c>
      <c r="K577" s="18">
        <f t="shared" si="66"/>
        <v>123.64532327586205</v>
      </c>
      <c r="L577" s="10">
        <f t="shared" ref="L577:L602" si="70">K577*0.22</f>
        <v>27.201971120689652</v>
      </c>
      <c r="M577" s="202">
        <v>45.461390024529848</v>
      </c>
      <c r="N577" s="202">
        <v>5.6917463782901443</v>
      </c>
      <c r="O577" s="10">
        <f t="shared" si="68"/>
        <v>202.00043079937171</v>
      </c>
      <c r="P577" s="11">
        <f t="shared" si="69"/>
        <v>6.2670382660622526E-2</v>
      </c>
    </row>
    <row r="578" spans="1:16" x14ac:dyDescent="0.35">
      <c r="A578" s="9">
        <f t="shared" si="65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>димвенканали!F578</f>
        <v>4167.8999999999996</v>
      </c>
      <c r="G578" s="8"/>
      <c r="H578" s="8"/>
      <c r="I578" s="8">
        <v>69</v>
      </c>
      <c r="J578" s="185">
        <f t="shared" si="67"/>
        <v>2.9741379310344828E-2</v>
      </c>
      <c r="K578" s="18">
        <f t="shared" si="66"/>
        <v>127.33622844827586</v>
      </c>
      <c r="L578" s="10">
        <f t="shared" si="70"/>
        <v>28.013970258620688</v>
      </c>
      <c r="M578" s="202">
        <v>46.818446443172533</v>
      </c>
      <c r="N578" s="202">
        <v>5.8616492552540294</v>
      </c>
      <c r="O578" s="10">
        <f t="shared" si="68"/>
        <v>208.03029440532313</v>
      </c>
      <c r="P578" s="11">
        <f t="shared" si="69"/>
        <v>4.9912496558296299E-2</v>
      </c>
    </row>
    <row r="579" spans="1:16" x14ac:dyDescent="0.35">
      <c r="A579" s="9">
        <f t="shared" si="65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>димвенканали!F579</f>
        <v>6158.52</v>
      </c>
      <c r="G579" s="8"/>
      <c r="H579" s="8"/>
      <c r="I579" s="8">
        <v>129</v>
      </c>
      <c r="J579" s="185">
        <f t="shared" si="67"/>
        <v>5.5603448275862069E-2</v>
      </c>
      <c r="K579" s="18">
        <f t="shared" si="66"/>
        <v>238.06338362068965</v>
      </c>
      <c r="L579" s="10">
        <f t="shared" si="70"/>
        <v>52.373944396551721</v>
      </c>
      <c r="M579" s="202">
        <v>87.530139002452998</v>
      </c>
      <c r="N579" s="202">
        <v>10.958735564170578</v>
      </c>
      <c r="O579" s="10">
        <f t="shared" si="68"/>
        <v>388.92620258386495</v>
      </c>
      <c r="P579" s="11">
        <f t="shared" si="69"/>
        <v>6.3152543563041924E-2</v>
      </c>
    </row>
    <row r="580" spans="1:16" x14ac:dyDescent="0.35">
      <c r="A580" s="9">
        <f t="shared" si="65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>димвенканали!F580</f>
        <v>3211.24</v>
      </c>
      <c r="G580" s="8"/>
      <c r="H580" s="8"/>
      <c r="I580" s="8">
        <v>70</v>
      </c>
      <c r="J580" s="185">
        <f t="shared" si="67"/>
        <v>3.0172413793103446E-2</v>
      </c>
      <c r="K580" s="18">
        <f t="shared" si="66"/>
        <v>129.18168103448275</v>
      </c>
      <c r="L580" s="10">
        <f t="shared" si="70"/>
        <v>28.419969827586204</v>
      </c>
      <c r="M580" s="202">
        <v>47.496974652493869</v>
      </c>
      <c r="N580" s="202">
        <v>5.9466006937359719</v>
      </c>
      <c r="O580" s="10">
        <f t="shared" si="68"/>
        <v>211.0452262082988</v>
      </c>
      <c r="P580" s="11">
        <f t="shared" si="69"/>
        <v>6.5720788919015338E-2</v>
      </c>
    </row>
    <row r="581" spans="1:16" x14ac:dyDescent="0.35">
      <c r="A581" s="9">
        <f t="shared" si="65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>димвенканали!F581</f>
        <v>3235.04</v>
      </c>
      <c r="G581" s="8"/>
      <c r="H581" s="8"/>
      <c r="I581" s="8">
        <v>70</v>
      </c>
      <c r="J581" s="185">
        <f t="shared" si="67"/>
        <v>3.0172413793103446E-2</v>
      </c>
      <c r="K581" s="18">
        <f t="shared" si="66"/>
        <v>129.18168103448275</v>
      </c>
      <c r="L581" s="10">
        <f t="shared" si="70"/>
        <v>28.419969827586204</v>
      </c>
      <c r="M581" s="202">
        <v>47.496974652493869</v>
      </c>
      <c r="N581" s="202">
        <v>5.9466006937359719</v>
      </c>
      <c r="O581" s="10">
        <f t="shared" si="68"/>
        <v>211.0452262082988</v>
      </c>
      <c r="P581" s="11">
        <f t="shared" si="69"/>
        <v>6.5237284920217006E-2</v>
      </c>
    </row>
    <row r="582" spans="1:16" s="180" customFormat="1" x14ac:dyDescent="0.35">
      <c r="A582" s="9">
        <f t="shared" si="65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>димвенканали!F582</f>
        <v>3508.3</v>
      </c>
      <c r="G582" s="174"/>
      <c r="H582" s="174"/>
      <c r="I582" s="174">
        <v>91</v>
      </c>
      <c r="J582" s="185">
        <f t="shared" si="67"/>
        <v>3.9224137931034485E-2</v>
      </c>
      <c r="K582" s="177">
        <f t="shared" si="66"/>
        <v>167.93618534482758</v>
      </c>
      <c r="L582" s="175">
        <f t="shared" si="70"/>
        <v>36.945960775862069</v>
      </c>
      <c r="M582" s="202">
        <v>61.74606704824204</v>
      </c>
      <c r="N582" s="202">
        <v>60.707000000000001</v>
      </c>
      <c r="O582" s="175">
        <f t="shared" si="68"/>
        <v>327.33521316893166</v>
      </c>
      <c r="P582" s="176">
        <f t="shared" si="69"/>
        <v>9.3303085018080448E-2</v>
      </c>
    </row>
    <row r="583" spans="1:16" x14ac:dyDescent="0.35">
      <c r="A583" s="9">
        <f t="shared" si="65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>димвенканали!F583</f>
        <v>76.7</v>
      </c>
      <c r="G583" s="8"/>
      <c r="H583" s="8"/>
      <c r="I583" s="8">
        <v>3</v>
      </c>
      <c r="J583" s="185">
        <f t="shared" si="67"/>
        <v>1.2931034482758621E-3</v>
      </c>
      <c r="K583" s="18">
        <f t="shared" si="66"/>
        <v>5.5363577586206896</v>
      </c>
      <c r="L583" s="10">
        <f t="shared" si="70"/>
        <v>1.2179987068965517</v>
      </c>
      <c r="M583" s="202">
        <v>2.0355846279640231</v>
      </c>
      <c r="N583" s="202">
        <v>0.25485431544582737</v>
      </c>
      <c r="O583" s="10">
        <f t="shared" si="68"/>
        <v>9.0447954089270919</v>
      </c>
      <c r="P583" s="11">
        <f t="shared" si="69"/>
        <v>0.11792432084650706</v>
      </c>
    </row>
    <row r="584" spans="1:16" x14ac:dyDescent="0.35">
      <c r="A584" s="9">
        <f t="shared" si="65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>димвенканали!F584</f>
        <v>329.5</v>
      </c>
      <c r="G584" s="8"/>
      <c r="H584" s="8"/>
      <c r="I584" s="8">
        <v>8</v>
      </c>
      <c r="J584" s="185">
        <f t="shared" si="67"/>
        <v>3.4482758620689655E-3</v>
      </c>
      <c r="K584" s="18">
        <f t="shared" ref="K584:K602" si="71">J584*$K$2</f>
        <v>14.763620689655172</v>
      </c>
      <c r="L584" s="10">
        <f t="shared" si="70"/>
        <v>3.2479965517241376</v>
      </c>
      <c r="M584" s="202">
        <v>5.4282256745707285</v>
      </c>
      <c r="N584" s="202">
        <v>0.67961150785553959</v>
      </c>
      <c r="O584" s="10">
        <f t="shared" si="68"/>
        <v>24.119454423805578</v>
      </c>
      <c r="P584" s="11">
        <f t="shared" si="69"/>
        <v>7.3200165170881876E-2</v>
      </c>
    </row>
    <row r="585" spans="1:16" x14ac:dyDescent="0.35">
      <c r="A585" s="9">
        <f t="shared" si="65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>димвенканали!F585</f>
        <v>329.2</v>
      </c>
      <c r="G585" s="8"/>
      <c r="H585" s="8"/>
      <c r="I585" s="8">
        <v>8</v>
      </c>
      <c r="J585" s="185">
        <f t="shared" si="67"/>
        <v>3.4482758620689655E-3</v>
      </c>
      <c r="K585" s="18">
        <f t="shared" si="71"/>
        <v>14.763620689655172</v>
      </c>
      <c r="L585" s="10">
        <f t="shared" si="70"/>
        <v>3.2479965517241376</v>
      </c>
      <c r="M585" s="202">
        <v>5.4282256745707285</v>
      </c>
      <c r="N585" s="202">
        <v>0.67961150785553959</v>
      </c>
      <c r="O585" s="10">
        <f t="shared" si="68"/>
        <v>24.119454423805578</v>
      </c>
      <c r="P585" s="11">
        <f t="shared" si="69"/>
        <v>7.3266872490296411E-2</v>
      </c>
    </row>
    <row r="586" spans="1:16" x14ac:dyDescent="0.35">
      <c r="A586" s="9">
        <f t="shared" si="65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>димвенканали!F586</f>
        <v>325.10000000000002</v>
      </c>
      <c r="G586" s="8"/>
      <c r="H586" s="8"/>
      <c r="I586" s="8">
        <v>8</v>
      </c>
      <c r="J586" s="185">
        <f t="shared" si="67"/>
        <v>3.4482758620689655E-3</v>
      </c>
      <c r="K586" s="18">
        <f t="shared" si="71"/>
        <v>14.763620689655172</v>
      </c>
      <c r="L586" s="10">
        <f t="shared" si="70"/>
        <v>3.2479965517241376</v>
      </c>
      <c r="M586" s="202">
        <v>5.4282256745707285</v>
      </c>
      <c r="N586" s="202">
        <v>0.67961150785553959</v>
      </c>
      <c r="O586" s="10">
        <f t="shared" si="68"/>
        <v>24.119454423805578</v>
      </c>
      <c r="P586" s="11">
        <f t="shared" si="69"/>
        <v>7.4190877956953477E-2</v>
      </c>
    </row>
    <row r="587" spans="1:16" x14ac:dyDescent="0.35">
      <c r="A587" s="9">
        <f t="shared" si="65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>димвенканали!F587</f>
        <v>329.3</v>
      </c>
      <c r="G587" s="8"/>
      <c r="H587" s="8"/>
      <c r="I587" s="8">
        <v>8</v>
      </c>
      <c r="J587" s="185">
        <f t="shared" si="67"/>
        <v>3.4482758620689655E-3</v>
      </c>
      <c r="K587" s="18">
        <f t="shared" si="71"/>
        <v>14.763620689655172</v>
      </c>
      <c r="L587" s="10">
        <f t="shared" si="70"/>
        <v>3.2479965517241376</v>
      </c>
      <c r="M587" s="202">
        <v>5.4282256745707285</v>
      </c>
      <c r="N587" s="202">
        <v>0.67961150785553959</v>
      </c>
      <c r="O587" s="10">
        <f t="shared" si="68"/>
        <v>24.119454423805578</v>
      </c>
      <c r="P587" s="11">
        <f t="shared" si="69"/>
        <v>7.3244623212285392E-2</v>
      </c>
    </row>
    <row r="588" spans="1:16" x14ac:dyDescent="0.35">
      <c r="A588" s="9">
        <f t="shared" si="65"/>
        <v>61</v>
      </c>
      <c r="B588" s="90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>димвенканали!F588</f>
        <v>377.4</v>
      </c>
      <c r="G588" s="8"/>
      <c r="H588" s="8"/>
      <c r="I588" s="8">
        <v>0</v>
      </c>
      <c r="J588" s="185">
        <f t="shared" si="67"/>
        <v>0</v>
      </c>
      <c r="K588" s="18">
        <f t="shared" si="71"/>
        <v>0</v>
      </c>
      <c r="L588" s="10">
        <f t="shared" si="70"/>
        <v>0</v>
      </c>
      <c r="M588" s="202">
        <v>0</v>
      </c>
      <c r="N588" s="202">
        <v>0</v>
      </c>
      <c r="O588" s="10">
        <f t="shared" si="68"/>
        <v>0</v>
      </c>
      <c r="P588" s="11">
        <f t="shared" si="69"/>
        <v>0</v>
      </c>
    </row>
    <row r="589" spans="1:16" x14ac:dyDescent="0.35">
      <c r="A589" s="9">
        <f t="shared" si="65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>димвенканали!F589</f>
        <v>324.31</v>
      </c>
      <c r="G589" s="8"/>
      <c r="H589" s="8"/>
      <c r="I589" s="8">
        <v>8</v>
      </c>
      <c r="J589" s="185">
        <f t="shared" si="67"/>
        <v>3.4482758620689655E-3</v>
      </c>
      <c r="K589" s="18">
        <f t="shared" si="71"/>
        <v>14.763620689655172</v>
      </c>
      <c r="L589" s="10">
        <f t="shared" si="70"/>
        <v>3.2479965517241376</v>
      </c>
      <c r="M589" s="202">
        <v>5.4282256745707285</v>
      </c>
      <c r="N589" s="202">
        <v>0.67961150785553959</v>
      </c>
      <c r="O589" s="10">
        <f t="shared" ref="O589:O602" si="72">K589+L589+M589+N589</f>
        <v>24.119454423805578</v>
      </c>
      <c r="P589" s="11">
        <f t="shared" ref="P589:P603" si="73">O589/F589</f>
        <v>7.4371602552513266E-2</v>
      </c>
    </row>
    <row r="590" spans="1:16" x14ac:dyDescent="0.35">
      <c r="A590" s="9">
        <f t="shared" si="65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>димвенканали!F590</f>
        <v>332</v>
      </c>
      <c r="G590" s="8"/>
      <c r="H590" s="8"/>
      <c r="I590" s="8">
        <v>8</v>
      </c>
      <c r="J590" s="185">
        <f t="shared" si="67"/>
        <v>3.4482758620689655E-3</v>
      </c>
      <c r="K590" s="18">
        <f t="shared" si="71"/>
        <v>14.763620689655172</v>
      </c>
      <c r="L590" s="10">
        <f t="shared" si="70"/>
        <v>3.2479965517241376</v>
      </c>
      <c r="M590" s="202">
        <v>5.4282256745707285</v>
      </c>
      <c r="N590" s="202">
        <v>0.67961150785553959</v>
      </c>
      <c r="O590" s="10">
        <f t="shared" si="72"/>
        <v>24.119454423805578</v>
      </c>
      <c r="P590" s="11">
        <f t="shared" si="73"/>
        <v>7.2648959107848132E-2</v>
      </c>
    </row>
    <row r="591" spans="1:16" x14ac:dyDescent="0.35">
      <c r="A591" s="9">
        <f t="shared" si="65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>димвенканали!F591</f>
        <v>309.2</v>
      </c>
      <c r="G591" s="8"/>
      <c r="H591" s="8"/>
      <c r="I591" s="8">
        <v>8</v>
      </c>
      <c r="J591" s="185">
        <f t="shared" si="67"/>
        <v>3.4482758620689655E-3</v>
      </c>
      <c r="K591" s="18">
        <f t="shared" si="71"/>
        <v>14.763620689655172</v>
      </c>
      <c r="L591" s="10">
        <f t="shared" si="70"/>
        <v>3.2479965517241376</v>
      </c>
      <c r="M591" s="202">
        <v>5.4282256745707285</v>
      </c>
      <c r="N591" s="202">
        <v>0.67961150785553959</v>
      </c>
      <c r="O591" s="10">
        <f t="shared" si="72"/>
        <v>24.119454423805578</v>
      </c>
      <c r="P591" s="11">
        <f t="shared" si="73"/>
        <v>7.8005997489668757E-2</v>
      </c>
    </row>
    <row r="592" spans="1:16" x14ac:dyDescent="0.35">
      <c r="A592" s="9">
        <f t="shared" si="65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>димвенканали!F592</f>
        <v>6690.05</v>
      </c>
      <c r="G592" s="8"/>
      <c r="H592" s="8"/>
      <c r="I592" s="24">
        <v>108</v>
      </c>
      <c r="J592" s="185">
        <f t="shared" si="67"/>
        <v>4.655172413793103E-2</v>
      </c>
      <c r="K592" s="18">
        <f t="shared" si="71"/>
        <v>199.30887931034479</v>
      </c>
      <c r="L592" s="10">
        <f t="shared" si="70"/>
        <v>43.847953448275852</v>
      </c>
      <c r="M592" s="202">
        <v>73.28104660670482</v>
      </c>
      <c r="N592" s="202">
        <v>9.1747553560497863</v>
      </c>
      <c r="O592" s="10">
        <f t="shared" si="72"/>
        <v>325.61263472137523</v>
      </c>
      <c r="P592" s="11">
        <f t="shared" si="73"/>
        <v>4.8671181040706009E-2</v>
      </c>
    </row>
    <row r="593" spans="1:16" x14ac:dyDescent="0.35">
      <c r="A593" s="9">
        <f t="shared" ref="A593:A602" si="74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>димвенканали!F593</f>
        <v>7080.5</v>
      </c>
      <c r="G593" s="8"/>
      <c r="H593" s="8"/>
      <c r="I593" s="8">
        <v>139</v>
      </c>
      <c r="J593" s="185">
        <f t="shared" ref="J593:J602" si="75">2/4640*(I593+H593+G593)</f>
        <v>5.9913793103448278E-2</v>
      </c>
      <c r="K593" s="18">
        <f t="shared" si="71"/>
        <v>256.51790948275863</v>
      </c>
      <c r="L593" s="10">
        <f t="shared" si="70"/>
        <v>56.433940086206896</v>
      </c>
      <c r="M593" s="202">
        <v>94.315421095666409</v>
      </c>
      <c r="N593" s="202">
        <v>11.808249948990001</v>
      </c>
      <c r="O593" s="10">
        <f t="shared" si="72"/>
        <v>419.07552061362196</v>
      </c>
      <c r="P593" s="11">
        <f t="shared" si="73"/>
        <v>5.918727782128691E-2</v>
      </c>
    </row>
    <row r="594" spans="1:16" x14ac:dyDescent="0.35">
      <c r="A594" s="9">
        <f t="shared" si="74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>димвенканали!F594</f>
        <v>1902.1</v>
      </c>
      <c r="G594" s="8"/>
      <c r="H594" s="8"/>
      <c r="I594" s="8">
        <v>30</v>
      </c>
      <c r="J594" s="185">
        <f t="shared" si="75"/>
        <v>1.2931034482758621E-2</v>
      </c>
      <c r="K594" s="18">
        <f t="shared" si="71"/>
        <v>55.363577586206894</v>
      </c>
      <c r="L594" s="10">
        <f t="shared" si="70"/>
        <v>12.179987068965517</v>
      </c>
      <c r="M594" s="202">
        <v>20.355846279640229</v>
      </c>
      <c r="N594" s="202">
        <v>2.5485431544582737</v>
      </c>
      <c r="O594" s="10">
        <f t="shared" si="72"/>
        <v>90.447954089270922</v>
      </c>
      <c r="P594" s="11">
        <f t="shared" si="73"/>
        <v>4.7551629298812327E-2</v>
      </c>
    </row>
    <row r="595" spans="1:16" x14ac:dyDescent="0.35">
      <c r="A595" s="9">
        <f t="shared" si="74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>димвенканали!F595</f>
        <v>2315.9899999999998</v>
      </c>
      <c r="G595" s="8"/>
      <c r="H595" s="8"/>
      <c r="I595" s="8">
        <v>43</v>
      </c>
      <c r="J595" s="185">
        <f t="shared" si="75"/>
        <v>1.8534482758620689E-2</v>
      </c>
      <c r="K595" s="18">
        <f t="shared" si="71"/>
        <v>79.354461206896545</v>
      </c>
      <c r="L595" s="10">
        <f t="shared" si="70"/>
        <v>17.457981465517239</v>
      </c>
      <c r="M595" s="202">
        <v>29.17671300081766</v>
      </c>
      <c r="N595" s="202">
        <v>3.6529118547235258</v>
      </c>
      <c r="O595" s="10">
        <f t="shared" si="72"/>
        <v>129.64206752795496</v>
      </c>
      <c r="P595" s="11">
        <f t="shared" si="73"/>
        <v>5.5976954791667914E-2</v>
      </c>
    </row>
    <row r="596" spans="1:16" x14ac:dyDescent="0.35">
      <c r="A596" s="9">
        <f t="shared" si="74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>димвенканали!F596</f>
        <v>2390.8000000000002</v>
      </c>
      <c r="G596" s="8"/>
      <c r="H596" s="8"/>
      <c r="I596" s="8">
        <v>48</v>
      </c>
      <c r="J596" s="185">
        <f t="shared" si="75"/>
        <v>2.0689655172413793E-2</v>
      </c>
      <c r="K596" s="18">
        <f t="shared" si="71"/>
        <v>88.581724137931033</v>
      </c>
      <c r="L596" s="10">
        <f t="shared" si="70"/>
        <v>19.487979310344826</v>
      </c>
      <c r="M596" s="202">
        <v>32.569354047424369</v>
      </c>
      <c r="N596" s="202">
        <v>4.077669047133238</v>
      </c>
      <c r="O596" s="10">
        <f t="shared" si="72"/>
        <v>144.71672654283347</v>
      </c>
      <c r="P596" s="11">
        <f t="shared" si="73"/>
        <v>6.0530670295647258E-2</v>
      </c>
    </row>
    <row r="597" spans="1:16" x14ac:dyDescent="0.35">
      <c r="A597" s="9">
        <f t="shared" si="74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>димвенканали!F597</f>
        <v>2393.3000000000002</v>
      </c>
      <c r="G597" s="8"/>
      <c r="H597" s="8"/>
      <c r="I597" s="8">
        <v>39</v>
      </c>
      <c r="J597" s="185">
        <f t="shared" si="75"/>
        <v>1.6810344827586206E-2</v>
      </c>
      <c r="K597" s="18">
        <f t="shared" si="71"/>
        <v>71.97265086206896</v>
      </c>
      <c r="L597" s="10">
        <f t="shared" si="70"/>
        <v>15.833983189655171</v>
      </c>
      <c r="M597" s="202">
        <v>26.462600163532301</v>
      </c>
      <c r="N597" s="202">
        <v>3.3131061007957556</v>
      </c>
      <c r="O597" s="10">
        <f t="shared" si="72"/>
        <v>117.58234031605218</v>
      </c>
      <c r="P597" s="11">
        <f t="shared" si="73"/>
        <v>4.912979581166263E-2</v>
      </c>
    </row>
    <row r="598" spans="1:16" x14ac:dyDescent="0.35">
      <c r="A598" s="9">
        <f t="shared" si="74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>димвенканали!F598</f>
        <v>3729.61</v>
      </c>
      <c r="G598" s="8"/>
      <c r="H598" s="8"/>
      <c r="I598" s="8">
        <v>80</v>
      </c>
      <c r="J598" s="185">
        <f t="shared" si="75"/>
        <v>3.4482758620689655E-2</v>
      </c>
      <c r="K598" s="18">
        <f t="shared" si="71"/>
        <v>147.63620689655173</v>
      </c>
      <c r="L598" s="10">
        <f t="shared" si="70"/>
        <v>32.479965517241382</v>
      </c>
      <c r="M598" s="202">
        <v>54.282256745707272</v>
      </c>
      <c r="N598" s="202">
        <v>6.7961150785553972</v>
      </c>
      <c r="O598" s="10">
        <f t="shared" si="72"/>
        <v>241.19454423805578</v>
      </c>
      <c r="P598" s="11">
        <f t="shared" si="73"/>
        <v>6.4670178447091192E-2</v>
      </c>
    </row>
    <row r="599" spans="1:16" x14ac:dyDescent="0.35">
      <c r="A599" s="9">
        <f t="shared" si="74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>димвенканали!F599</f>
        <v>4033.36</v>
      </c>
      <c r="G599" s="8"/>
      <c r="H599" s="8"/>
      <c r="I599" s="8">
        <v>131</v>
      </c>
      <c r="J599" s="185">
        <f t="shared" si="75"/>
        <v>5.6465517241379312E-2</v>
      </c>
      <c r="K599" s="18">
        <f t="shared" si="71"/>
        <v>241.75428879310346</v>
      </c>
      <c r="L599" s="10">
        <f t="shared" si="70"/>
        <v>53.18594353448276</v>
      </c>
      <c r="M599" s="202">
        <v>88.887195421095669</v>
      </c>
      <c r="N599" s="202">
        <v>11.128638441134463</v>
      </c>
      <c r="O599" s="10">
        <f t="shared" si="72"/>
        <v>394.95606618981634</v>
      </c>
      <c r="P599" s="11">
        <f t="shared" si="73"/>
        <v>9.7922344196852334E-2</v>
      </c>
    </row>
    <row r="600" spans="1:16" x14ac:dyDescent="0.35">
      <c r="A600" s="9">
        <f t="shared" si="74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>димвенканали!F600</f>
        <v>3448.7</v>
      </c>
      <c r="G600" s="8"/>
      <c r="H600" s="8"/>
      <c r="I600" s="8">
        <v>60</v>
      </c>
      <c r="J600" s="185">
        <f t="shared" si="75"/>
        <v>2.5862068965517241E-2</v>
      </c>
      <c r="K600" s="18">
        <f t="shared" si="71"/>
        <v>110.72715517241379</v>
      </c>
      <c r="L600" s="10">
        <f t="shared" si="70"/>
        <v>24.359974137931033</v>
      </c>
      <c r="M600" s="202">
        <v>40.711692559280458</v>
      </c>
      <c r="N600" s="202">
        <v>5.0970863089165475</v>
      </c>
      <c r="O600" s="10">
        <f t="shared" si="72"/>
        <v>180.89590817854184</v>
      </c>
      <c r="P600" s="11">
        <f t="shared" si="73"/>
        <v>5.2453361608299318E-2</v>
      </c>
    </row>
    <row r="601" spans="1:16" x14ac:dyDescent="0.35">
      <c r="A601" s="9">
        <f t="shared" si="74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>димвенканали!F601</f>
        <v>6256.34</v>
      </c>
      <c r="G601" s="8"/>
      <c r="H601" s="8"/>
      <c r="I601" s="8">
        <v>129</v>
      </c>
      <c r="J601" s="185">
        <f t="shared" si="75"/>
        <v>5.5603448275862069E-2</v>
      </c>
      <c r="K601" s="18">
        <f t="shared" si="71"/>
        <v>238.06338362068965</v>
      </c>
      <c r="L601" s="10">
        <f t="shared" si="70"/>
        <v>52.373944396551721</v>
      </c>
      <c r="M601" s="202">
        <v>87.530139002452998</v>
      </c>
      <c r="N601" s="202">
        <v>10.958735564170578</v>
      </c>
      <c r="O601" s="10">
        <f t="shared" si="72"/>
        <v>388.92620258386495</v>
      </c>
      <c r="P601" s="11">
        <f t="shared" si="73"/>
        <v>6.2165132103412686E-2</v>
      </c>
    </row>
    <row r="602" spans="1:16" x14ac:dyDescent="0.35">
      <c r="A602" s="9">
        <f t="shared" si="74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>димвенканали!F602</f>
        <v>3393.78</v>
      </c>
      <c r="G602" s="8"/>
      <c r="H602" s="8"/>
      <c r="I602" s="8">
        <v>120</v>
      </c>
      <c r="J602" s="185">
        <f t="shared" si="75"/>
        <v>5.1724137931034482E-2</v>
      </c>
      <c r="K602" s="18">
        <f t="shared" si="71"/>
        <v>221.45431034482758</v>
      </c>
      <c r="L602" s="10">
        <f t="shared" si="70"/>
        <v>48.719948275862066</v>
      </c>
      <c r="M602" s="202">
        <v>81.423385118560915</v>
      </c>
      <c r="N602" s="202">
        <v>10.194172617833095</v>
      </c>
      <c r="O602" s="10">
        <f t="shared" si="72"/>
        <v>361.79181635708369</v>
      </c>
      <c r="P602" s="11">
        <f t="shared" si="73"/>
        <v>0.10660438106096555</v>
      </c>
    </row>
    <row r="603" spans="1:16" s="167" customFormat="1" ht="18" x14ac:dyDescent="0.4">
      <c r="A603" s="168"/>
      <c r="B603" s="162" t="s">
        <v>1698</v>
      </c>
      <c r="C603" s="170">
        <f t="shared" ref="C603" si="76">SUM(C528:C602)</f>
        <v>225620.44999999995</v>
      </c>
      <c r="D603" s="170">
        <f t="shared" ref="D603:O603" si="77">SUM(D528:D602)</f>
        <v>463.5</v>
      </c>
      <c r="E603" s="170">
        <f t="shared" si="77"/>
        <v>1133.9000000000001</v>
      </c>
      <c r="F603" s="170">
        <f t="shared" si="77"/>
        <v>227217.84999999992</v>
      </c>
      <c r="G603" s="297">
        <f t="shared" si="77"/>
        <v>2</v>
      </c>
      <c r="H603" s="297">
        <f t="shared" si="77"/>
        <v>11</v>
      </c>
      <c r="I603" s="297">
        <f t="shared" si="77"/>
        <v>4627</v>
      </c>
      <c r="J603" s="170">
        <f t="shared" si="77"/>
        <v>1.9991379310344823</v>
      </c>
      <c r="K603" s="170">
        <f t="shared" si="77"/>
        <v>8559.2090948275818</v>
      </c>
      <c r="L603" s="170">
        <f t="shared" si="77"/>
        <v>1883.0260008620676</v>
      </c>
      <c r="M603" s="341">
        <f>SUM(M528:M602)</f>
        <v>3147.0138348323781</v>
      </c>
      <c r="N603" s="170">
        <f t="shared" si="77"/>
        <v>448.57557988165684</v>
      </c>
      <c r="O603" s="170">
        <f t="shared" si="77"/>
        <v>14037.824510403694</v>
      </c>
      <c r="P603" s="171">
        <f t="shared" si="73"/>
        <v>6.178134556947748E-2</v>
      </c>
    </row>
    <row r="604" spans="1:16" ht="18" x14ac:dyDescent="0.4">
      <c r="A604" s="9"/>
      <c r="B604" s="7" t="s">
        <v>58</v>
      </c>
      <c r="C604" s="8"/>
      <c r="D604" s="8"/>
      <c r="E604" s="8"/>
      <c r="F604" s="8"/>
      <c r="G604" s="8"/>
      <c r="H604" s="10"/>
      <c r="I604" s="330">
        <v>4640</v>
      </c>
      <c r="J604" s="8"/>
      <c r="K604" s="8"/>
      <c r="L604" s="8"/>
      <c r="M604" s="202"/>
      <c r="N604" s="195"/>
      <c r="O604" s="8"/>
      <c r="P604" s="11"/>
    </row>
    <row r="605" spans="1:16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ref="F605:F668" si="78">C605+D605+E605</f>
        <v>399.3</v>
      </c>
      <c r="G605" s="8"/>
      <c r="H605" s="8"/>
      <c r="I605" s="8">
        <v>8</v>
      </c>
      <c r="J605" s="185">
        <f>2/4054*(I605+H605+G605)</f>
        <v>3.9467192895905282E-3</v>
      </c>
      <c r="K605" s="18">
        <f t="shared" ref="K605:K664" si="79">J605*$K$2</f>
        <v>16.897681302417368</v>
      </c>
      <c r="L605" s="10">
        <f t="shared" ref="L605:L664" si="80">K605*0.22</f>
        <v>3.7174898865318209</v>
      </c>
      <c r="M605" s="202">
        <v>5.7885491554785622</v>
      </c>
      <c r="N605" s="202">
        <v>0.53326544988792823</v>
      </c>
      <c r="O605" s="10">
        <f t="shared" ref="O605:O636" si="81">K605+L605+M605+N605</f>
        <v>26.936985794315682</v>
      </c>
      <c r="P605" s="11">
        <f t="shared" ref="P605:P636" si="82">O605/F605</f>
        <v>6.7460520396483051E-2</v>
      </c>
    </row>
    <row r="606" spans="1:16" x14ac:dyDescent="0.35">
      <c r="A606" s="9">
        <f t="shared" ref="A606:A669" si="83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si="78"/>
        <v>4745.5</v>
      </c>
      <c r="G606" s="8"/>
      <c r="H606" s="8"/>
      <c r="I606" s="8">
        <v>108</v>
      </c>
      <c r="J606" s="185">
        <f t="shared" ref="J606:J669" si="84">2/4054*(I606+H606+G606)</f>
        <v>5.3280710409472132E-2</v>
      </c>
      <c r="K606" s="18">
        <f t="shared" si="79"/>
        <v>228.11869758263444</v>
      </c>
      <c r="L606" s="10">
        <f t="shared" si="80"/>
        <v>50.186113468179578</v>
      </c>
      <c r="M606" s="202">
        <v>78.145413598960602</v>
      </c>
      <c r="N606" s="202">
        <v>7.1990835734870302</v>
      </c>
      <c r="O606" s="10">
        <f t="shared" si="81"/>
        <v>363.64930822326164</v>
      </c>
      <c r="P606" s="11">
        <f t="shared" si="82"/>
        <v>7.663034626978435E-2</v>
      </c>
    </row>
    <row r="607" spans="1:16" x14ac:dyDescent="0.35">
      <c r="A607" s="9">
        <f t="shared" si="83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78"/>
        <v>418.7</v>
      </c>
      <c r="G607" s="8"/>
      <c r="H607" s="8"/>
      <c r="I607" s="8">
        <v>8</v>
      </c>
      <c r="J607" s="185">
        <f t="shared" si="84"/>
        <v>3.9467192895905282E-3</v>
      </c>
      <c r="K607" s="18">
        <f t="shared" si="79"/>
        <v>16.897681302417368</v>
      </c>
      <c r="L607" s="10">
        <f t="shared" si="80"/>
        <v>3.7174898865318209</v>
      </c>
      <c r="M607" s="202">
        <v>5.7885491554785622</v>
      </c>
      <c r="N607" s="202">
        <v>0.53326544988792823</v>
      </c>
      <c r="O607" s="10">
        <f t="shared" si="81"/>
        <v>26.936985794315682</v>
      </c>
      <c r="P607" s="11">
        <f t="shared" si="82"/>
        <v>6.4334812023682075E-2</v>
      </c>
    </row>
    <row r="608" spans="1:16" x14ac:dyDescent="0.35">
      <c r="A608" s="9">
        <f t="shared" si="83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78"/>
        <v>1518.6</v>
      </c>
      <c r="G608" s="8"/>
      <c r="H608" s="8"/>
      <c r="I608" s="8">
        <v>30</v>
      </c>
      <c r="J608" s="185">
        <f t="shared" si="84"/>
        <v>1.4800197335964481E-2</v>
      </c>
      <c r="K608" s="18">
        <f t="shared" si="79"/>
        <v>63.366304884065123</v>
      </c>
      <c r="L608" s="10">
        <f t="shared" si="80"/>
        <v>13.940587074494328</v>
      </c>
      <c r="M608" s="202">
        <v>21.707059333044608</v>
      </c>
      <c r="N608" s="202">
        <v>1.9997454370797307</v>
      </c>
      <c r="O608" s="10">
        <f t="shared" si="81"/>
        <v>101.01369672868378</v>
      </c>
      <c r="P608" s="11">
        <f t="shared" si="82"/>
        <v>6.6517645679365064E-2</v>
      </c>
    </row>
    <row r="609" spans="1:16" x14ac:dyDescent="0.35">
      <c r="A609" s="9">
        <f t="shared" si="83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78"/>
        <v>1507.3</v>
      </c>
      <c r="G609" s="8"/>
      <c r="H609" s="8"/>
      <c r="I609" s="8">
        <v>32</v>
      </c>
      <c r="J609" s="185">
        <f t="shared" si="84"/>
        <v>1.5786877158362113E-2</v>
      </c>
      <c r="K609" s="18">
        <f t="shared" si="79"/>
        <v>67.590725209669472</v>
      </c>
      <c r="L609" s="10">
        <f t="shared" si="80"/>
        <v>14.869959546127284</v>
      </c>
      <c r="M609" s="202">
        <v>23.154196621914249</v>
      </c>
      <c r="N609" s="202">
        <v>2.1330617995517129</v>
      </c>
      <c r="O609" s="10">
        <f t="shared" si="81"/>
        <v>107.74794317726273</v>
      </c>
      <c r="P609" s="11">
        <f t="shared" si="82"/>
        <v>7.1484072963088119E-2</v>
      </c>
    </row>
    <row r="610" spans="1:16" x14ac:dyDescent="0.35">
      <c r="A610" s="9">
        <f t="shared" si="83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78"/>
        <v>512.9</v>
      </c>
      <c r="G610" s="8"/>
      <c r="H610" s="8"/>
      <c r="I610" s="8">
        <v>16</v>
      </c>
      <c r="J610" s="185">
        <f t="shared" si="84"/>
        <v>7.8934385791810564E-3</v>
      </c>
      <c r="K610" s="18">
        <f t="shared" si="79"/>
        <v>33.795362604834736</v>
      </c>
      <c r="L610" s="10">
        <f t="shared" si="80"/>
        <v>7.4349797730636418</v>
      </c>
      <c r="M610" s="202">
        <v>11.577098310957124</v>
      </c>
      <c r="N610" s="202">
        <v>1.0665308997758565</v>
      </c>
      <c r="O610" s="10">
        <f t="shared" si="81"/>
        <v>53.873971588631363</v>
      </c>
      <c r="P610" s="11">
        <f t="shared" si="82"/>
        <v>0.10503796371345557</v>
      </c>
    </row>
    <row r="611" spans="1:16" x14ac:dyDescent="0.35">
      <c r="A611" s="9">
        <f t="shared" si="83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78"/>
        <v>304.10000000000002</v>
      </c>
      <c r="G611" s="8"/>
      <c r="H611" s="8"/>
      <c r="I611" s="8">
        <v>8</v>
      </c>
      <c r="J611" s="185">
        <f t="shared" si="84"/>
        <v>3.9467192895905282E-3</v>
      </c>
      <c r="K611" s="18">
        <f t="shared" si="79"/>
        <v>16.897681302417368</v>
      </c>
      <c r="L611" s="10">
        <f t="shared" si="80"/>
        <v>3.7174898865318209</v>
      </c>
      <c r="M611" s="202">
        <v>5.7885491554785622</v>
      </c>
      <c r="N611" s="202">
        <v>0.53326544988792823</v>
      </c>
      <c r="O611" s="10">
        <f t="shared" si="81"/>
        <v>26.936985794315682</v>
      </c>
      <c r="P611" s="11">
        <f t="shared" si="82"/>
        <v>8.8579367952369883E-2</v>
      </c>
    </row>
    <row r="612" spans="1:16" x14ac:dyDescent="0.35">
      <c r="A612" s="9">
        <f t="shared" si="83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78"/>
        <v>288.5</v>
      </c>
      <c r="G612" s="8"/>
      <c r="H612" s="8"/>
      <c r="I612" s="8">
        <v>8</v>
      </c>
      <c r="J612" s="185">
        <f t="shared" si="84"/>
        <v>3.9467192895905282E-3</v>
      </c>
      <c r="K612" s="18">
        <f t="shared" si="79"/>
        <v>16.897681302417368</v>
      </c>
      <c r="L612" s="10">
        <f t="shared" si="80"/>
        <v>3.7174898865318209</v>
      </c>
      <c r="M612" s="202">
        <v>5.7885491554785622</v>
      </c>
      <c r="N612" s="202">
        <v>0.53326544988792823</v>
      </c>
      <c r="O612" s="10">
        <f t="shared" si="81"/>
        <v>26.936985794315682</v>
      </c>
      <c r="P612" s="11">
        <f t="shared" si="82"/>
        <v>9.3369101540089011E-2</v>
      </c>
    </row>
    <row r="613" spans="1:16" x14ac:dyDescent="0.35">
      <c r="A613" s="9">
        <f t="shared" si="83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78"/>
        <v>3428.74</v>
      </c>
      <c r="G613" s="8"/>
      <c r="H613" s="8"/>
      <c r="I613" s="8">
        <v>54</v>
      </c>
      <c r="J613" s="185">
        <f t="shared" si="84"/>
        <v>2.6640355204736066E-2</v>
      </c>
      <c r="K613" s="18">
        <f t="shared" si="79"/>
        <v>114.05934879131722</v>
      </c>
      <c r="L613" s="10">
        <f t="shared" si="80"/>
        <v>25.093056734089789</v>
      </c>
      <c r="M613" s="202">
        <v>39.072706799480301</v>
      </c>
      <c r="N613" s="202">
        <v>3.5995417867435151</v>
      </c>
      <c r="O613" s="10">
        <f t="shared" si="81"/>
        <v>181.82465411163082</v>
      </c>
      <c r="P613" s="11">
        <f t="shared" si="82"/>
        <v>5.3029583494703839E-2</v>
      </c>
    </row>
    <row r="614" spans="1:16" x14ac:dyDescent="0.35">
      <c r="A614" s="9">
        <f t="shared" si="83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78"/>
        <v>3234.7</v>
      </c>
      <c r="G614" s="8"/>
      <c r="H614" s="8"/>
      <c r="I614" s="8">
        <v>77</v>
      </c>
      <c r="J614" s="185">
        <f t="shared" si="84"/>
        <v>3.7987173162308832E-2</v>
      </c>
      <c r="K614" s="18">
        <f t="shared" si="79"/>
        <v>162.64018253576714</v>
      </c>
      <c r="L614" s="10">
        <f t="shared" si="80"/>
        <v>35.780840157868774</v>
      </c>
      <c r="M614" s="202">
        <v>55.714785621481163</v>
      </c>
      <c r="N614" s="202">
        <v>5.1326799551713087</v>
      </c>
      <c r="O614" s="10">
        <f t="shared" si="81"/>
        <v>259.26848827028834</v>
      </c>
      <c r="P614" s="11">
        <f t="shared" si="82"/>
        <v>8.0152251606111335E-2</v>
      </c>
    </row>
    <row r="615" spans="1:16" x14ac:dyDescent="0.35">
      <c r="A615" s="9">
        <f t="shared" si="83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78"/>
        <v>4590.05</v>
      </c>
      <c r="G615" s="8"/>
      <c r="H615" s="8"/>
      <c r="I615" s="8">
        <v>112</v>
      </c>
      <c r="J615" s="185">
        <f t="shared" si="84"/>
        <v>5.5254070054267398E-2</v>
      </c>
      <c r="K615" s="18">
        <f t="shared" si="79"/>
        <v>236.56753823384315</v>
      </c>
      <c r="L615" s="10">
        <f t="shared" si="80"/>
        <v>52.044858411445496</v>
      </c>
      <c r="M615" s="202">
        <v>81.039688176699869</v>
      </c>
      <c r="N615" s="202">
        <v>7.4657162984309942</v>
      </c>
      <c r="O615" s="10">
        <f t="shared" si="81"/>
        <v>377.11780112041953</v>
      </c>
      <c r="P615" s="11">
        <f t="shared" si="82"/>
        <v>8.215984599741169E-2</v>
      </c>
    </row>
    <row r="616" spans="1:16" x14ac:dyDescent="0.35">
      <c r="A616" s="9">
        <f t="shared" si="83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78"/>
        <v>4652.09</v>
      </c>
      <c r="G616" s="8"/>
      <c r="H616" s="8"/>
      <c r="I616" s="8">
        <v>112</v>
      </c>
      <c r="J616" s="185">
        <f t="shared" si="84"/>
        <v>5.5254070054267398E-2</v>
      </c>
      <c r="K616" s="18">
        <f t="shared" si="79"/>
        <v>236.56753823384315</v>
      </c>
      <c r="L616" s="10">
        <f t="shared" si="80"/>
        <v>52.044858411445496</v>
      </c>
      <c r="M616" s="202">
        <v>81.039688176699869</v>
      </c>
      <c r="N616" s="202">
        <v>7.4657162984309942</v>
      </c>
      <c r="O616" s="10">
        <f t="shared" si="81"/>
        <v>377.11780112041953</v>
      </c>
      <c r="P616" s="11">
        <f t="shared" si="82"/>
        <v>8.1064167099178977E-2</v>
      </c>
    </row>
    <row r="617" spans="1:16" x14ac:dyDescent="0.35">
      <c r="A617" s="9">
        <f t="shared" si="83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78"/>
        <v>4635.5</v>
      </c>
      <c r="G617" s="8"/>
      <c r="H617" s="8"/>
      <c r="I617" s="8">
        <v>112</v>
      </c>
      <c r="J617" s="185">
        <f t="shared" si="84"/>
        <v>5.5254070054267398E-2</v>
      </c>
      <c r="K617" s="18">
        <f t="shared" si="79"/>
        <v>236.56753823384315</v>
      </c>
      <c r="L617" s="10">
        <f t="shared" si="80"/>
        <v>52.044858411445496</v>
      </c>
      <c r="M617" s="202">
        <v>81.039688176699869</v>
      </c>
      <c r="N617" s="202">
        <v>1.5519154658981744</v>
      </c>
      <c r="O617" s="10">
        <f t="shared" si="81"/>
        <v>371.20400028788669</v>
      </c>
      <c r="P617" s="11">
        <f t="shared" si="82"/>
        <v>8.0078524493126246E-2</v>
      </c>
    </row>
    <row r="618" spans="1:16" x14ac:dyDescent="0.35">
      <c r="A618" s="9">
        <f t="shared" si="83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78"/>
        <v>760.7</v>
      </c>
      <c r="G618" s="8"/>
      <c r="H618" s="8"/>
      <c r="I618" s="8">
        <v>19</v>
      </c>
      <c r="J618" s="185">
        <f t="shared" si="84"/>
        <v>9.3734583127775047E-3</v>
      </c>
      <c r="K618" s="18">
        <f t="shared" si="79"/>
        <v>40.131993093241249</v>
      </c>
      <c r="L618" s="10">
        <f t="shared" si="80"/>
        <v>8.8290384805130753</v>
      </c>
      <c r="M618" s="202">
        <v>13.747804244261584</v>
      </c>
      <c r="N618" s="202">
        <v>1.2665054434838294</v>
      </c>
      <c r="O618" s="10">
        <f t="shared" si="81"/>
        <v>63.975341261499743</v>
      </c>
      <c r="P618" s="11">
        <f t="shared" si="82"/>
        <v>8.4100619510319094E-2</v>
      </c>
    </row>
    <row r="619" spans="1:16" x14ac:dyDescent="0.35">
      <c r="A619" s="9">
        <f t="shared" si="83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78"/>
        <v>195.3</v>
      </c>
      <c r="G619" s="8"/>
      <c r="H619" s="8"/>
      <c r="I619" s="8">
        <v>4</v>
      </c>
      <c r="J619" s="185">
        <f t="shared" si="84"/>
        <v>1.9733596447952641E-3</v>
      </c>
      <c r="K619" s="18">
        <f t="shared" si="79"/>
        <v>8.448840651208684</v>
      </c>
      <c r="L619" s="10">
        <f t="shared" si="80"/>
        <v>1.8587449432659104</v>
      </c>
      <c r="M619" s="202">
        <v>2.8942745777392811</v>
      </c>
      <c r="N619" s="202">
        <v>0.26663272494396412</v>
      </c>
      <c r="O619" s="10">
        <f t="shared" si="81"/>
        <v>13.468492897157841</v>
      </c>
      <c r="P619" s="11">
        <f t="shared" si="82"/>
        <v>6.8963097271673532E-2</v>
      </c>
    </row>
    <row r="620" spans="1:16" x14ac:dyDescent="0.35">
      <c r="A620" s="9">
        <f t="shared" si="83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78"/>
        <v>1221.2</v>
      </c>
      <c r="G620" s="8"/>
      <c r="H620" s="8"/>
      <c r="I620" s="8">
        <v>21</v>
      </c>
      <c r="J620" s="185">
        <f t="shared" si="84"/>
        <v>1.0360138135175136E-2</v>
      </c>
      <c r="K620" s="18">
        <f t="shared" si="79"/>
        <v>44.356413418845584</v>
      </c>
      <c r="L620" s="10">
        <f t="shared" si="80"/>
        <v>9.7584109521460292</v>
      </c>
      <c r="M620" s="202">
        <v>15.194941533131225</v>
      </c>
      <c r="N620" s="202">
        <v>1.3998218059558116</v>
      </c>
      <c r="O620" s="10">
        <f t="shared" si="81"/>
        <v>70.709587710078651</v>
      </c>
      <c r="P620" s="11">
        <f t="shared" si="82"/>
        <v>5.7901725933572429E-2</v>
      </c>
    </row>
    <row r="621" spans="1:16" x14ac:dyDescent="0.35">
      <c r="A621" s="9">
        <f t="shared" si="83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78"/>
        <v>967.5</v>
      </c>
      <c r="G621" s="8"/>
      <c r="H621" s="8"/>
      <c r="I621" s="8">
        <v>15</v>
      </c>
      <c r="J621" s="185">
        <f t="shared" si="84"/>
        <v>7.4000986679822406E-3</v>
      </c>
      <c r="K621" s="18">
        <f t="shared" si="79"/>
        <v>31.683152442032561</v>
      </c>
      <c r="L621" s="10">
        <f t="shared" si="80"/>
        <v>6.9702935372471639</v>
      </c>
      <c r="M621" s="202">
        <v>10.853529666522304</v>
      </c>
      <c r="N621" s="202">
        <v>0.99987271853986537</v>
      </c>
      <c r="O621" s="10">
        <f t="shared" si="81"/>
        <v>50.506848364341892</v>
      </c>
      <c r="P621" s="11">
        <f t="shared" si="82"/>
        <v>5.2203460841697046E-2</v>
      </c>
    </row>
    <row r="622" spans="1:16" x14ac:dyDescent="0.35">
      <c r="A622" s="9">
        <f t="shared" si="83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78"/>
        <v>1147.9000000000001</v>
      </c>
      <c r="G622" s="8"/>
      <c r="H622" s="8"/>
      <c r="I622" s="8">
        <v>18</v>
      </c>
      <c r="J622" s="185">
        <f t="shared" si="84"/>
        <v>8.8801184015786881E-3</v>
      </c>
      <c r="K622" s="18">
        <f t="shared" si="79"/>
        <v>38.019782930439071</v>
      </c>
      <c r="L622" s="10">
        <f t="shared" si="80"/>
        <v>8.3643522446965957</v>
      </c>
      <c r="M622" s="202">
        <v>13.024235599826763</v>
      </c>
      <c r="N622" s="202">
        <v>1.1998472622478384</v>
      </c>
      <c r="O622" s="10">
        <f t="shared" si="81"/>
        <v>60.608218037210271</v>
      </c>
      <c r="P622" s="11">
        <f t="shared" si="82"/>
        <v>5.2799214249682258E-2</v>
      </c>
    </row>
    <row r="623" spans="1:16" x14ac:dyDescent="0.35">
      <c r="A623" s="9">
        <f t="shared" si="83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78"/>
        <v>2522.14</v>
      </c>
      <c r="G623" s="8"/>
      <c r="H623" s="8"/>
      <c r="I623" s="8">
        <v>57</v>
      </c>
      <c r="J623" s="185">
        <f t="shared" si="84"/>
        <v>2.8120374938332512E-2</v>
      </c>
      <c r="K623" s="18">
        <f t="shared" si="79"/>
        <v>120.39597927972373</v>
      </c>
      <c r="L623" s="10">
        <f t="shared" si="80"/>
        <v>26.48711544153922</v>
      </c>
      <c r="M623" s="202">
        <v>41.243412732784755</v>
      </c>
      <c r="N623" s="202">
        <v>3.799516330451489</v>
      </c>
      <c r="O623" s="10">
        <f t="shared" si="81"/>
        <v>191.92602378449919</v>
      </c>
      <c r="P623" s="11">
        <f t="shared" si="82"/>
        <v>7.6096498919369746E-2</v>
      </c>
    </row>
    <row r="624" spans="1:16" x14ac:dyDescent="0.35">
      <c r="A624" s="9">
        <f t="shared" si="83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78"/>
        <v>5364.3</v>
      </c>
      <c r="G624" s="8"/>
      <c r="H624" s="8"/>
      <c r="I624" s="8">
        <v>123</v>
      </c>
      <c r="J624" s="185">
        <f t="shared" si="84"/>
        <v>6.0680809077454372E-2</v>
      </c>
      <c r="K624" s="18">
        <f t="shared" si="79"/>
        <v>259.80185002466703</v>
      </c>
      <c r="L624" s="10">
        <f t="shared" si="80"/>
        <v>57.15640700542675</v>
      </c>
      <c r="M624" s="202">
        <v>88.998943265482879</v>
      </c>
      <c r="N624" s="202">
        <v>8.1989562920268959</v>
      </c>
      <c r="O624" s="10">
        <f t="shared" si="81"/>
        <v>414.1561565876035</v>
      </c>
      <c r="P624" s="11">
        <f t="shared" si="82"/>
        <v>7.7206002010999294E-2</v>
      </c>
    </row>
    <row r="625" spans="1:16" x14ac:dyDescent="0.35">
      <c r="A625" s="9">
        <f t="shared" si="83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78"/>
        <v>1516</v>
      </c>
      <c r="G625" s="8"/>
      <c r="H625" s="8"/>
      <c r="I625" s="8">
        <v>32</v>
      </c>
      <c r="J625" s="185">
        <f t="shared" si="84"/>
        <v>1.5786877158362113E-2</v>
      </c>
      <c r="K625" s="18">
        <f t="shared" si="79"/>
        <v>67.590725209669472</v>
      </c>
      <c r="L625" s="10">
        <f t="shared" si="80"/>
        <v>14.869959546127284</v>
      </c>
      <c r="M625" s="202">
        <v>23.154196621914249</v>
      </c>
      <c r="N625" s="202">
        <v>2.1330617995517129</v>
      </c>
      <c r="O625" s="10">
        <f t="shared" si="81"/>
        <v>107.74794317726273</v>
      </c>
      <c r="P625" s="11">
        <f t="shared" si="82"/>
        <v>7.1073841145951666E-2</v>
      </c>
    </row>
    <row r="626" spans="1:16" x14ac:dyDescent="0.35">
      <c r="A626" s="9">
        <f t="shared" si="83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78"/>
        <v>4518</v>
      </c>
      <c r="G626" s="8"/>
      <c r="H626" s="8"/>
      <c r="I626" s="8">
        <v>99</v>
      </c>
      <c r="J626" s="185">
        <f t="shared" si="84"/>
        <v>4.8840651208682785E-2</v>
      </c>
      <c r="K626" s="18">
        <f t="shared" si="79"/>
        <v>209.1088061174149</v>
      </c>
      <c r="L626" s="10">
        <f t="shared" si="80"/>
        <v>46.003937345831275</v>
      </c>
      <c r="M626" s="202">
        <v>71.633295799047204</v>
      </c>
      <c r="N626" s="202">
        <v>6.5991599423631113</v>
      </c>
      <c r="O626" s="10">
        <f t="shared" si="81"/>
        <v>333.34519920465647</v>
      </c>
      <c r="P626" s="11">
        <f t="shared" si="82"/>
        <v>7.3781584595984162E-2</v>
      </c>
    </row>
    <row r="627" spans="1:16" x14ac:dyDescent="0.35">
      <c r="A627" s="9">
        <f t="shared" si="83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78"/>
        <v>4688</v>
      </c>
      <c r="G627" s="8"/>
      <c r="H627" s="8"/>
      <c r="I627" s="8">
        <v>97</v>
      </c>
      <c r="J627" s="185">
        <f t="shared" si="84"/>
        <v>4.7853971386285152E-2</v>
      </c>
      <c r="K627" s="18">
        <f t="shared" si="79"/>
        <v>204.88438579181056</v>
      </c>
      <c r="L627" s="10">
        <f t="shared" si="80"/>
        <v>45.074564874198323</v>
      </c>
      <c r="M627" s="202">
        <v>70.186158510177563</v>
      </c>
      <c r="N627" s="202">
        <v>6.4658435798911293</v>
      </c>
      <c r="O627" s="10">
        <f t="shared" si="81"/>
        <v>326.61095275607761</v>
      </c>
      <c r="P627" s="11">
        <f t="shared" si="82"/>
        <v>6.96695718336343E-2</v>
      </c>
    </row>
    <row r="628" spans="1:16" x14ac:dyDescent="0.35">
      <c r="A628" s="9">
        <f t="shared" si="83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78"/>
        <v>3216</v>
      </c>
      <c r="G628" s="8"/>
      <c r="H628" s="8"/>
      <c r="I628" s="8">
        <v>70</v>
      </c>
      <c r="J628" s="185">
        <f t="shared" si="84"/>
        <v>3.4533793783917119E-2</v>
      </c>
      <c r="K628" s="18">
        <f t="shared" si="79"/>
        <v>147.85471139615194</v>
      </c>
      <c r="L628" s="10">
        <f t="shared" si="80"/>
        <v>32.528036507153431</v>
      </c>
      <c r="M628" s="202">
        <v>50.64980511043742</v>
      </c>
      <c r="N628" s="202">
        <v>4.6660726865193718</v>
      </c>
      <c r="O628" s="10">
        <f t="shared" si="81"/>
        <v>235.69862570026217</v>
      </c>
      <c r="P628" s="11">
        <f t="shared" si="82"/>
        <v>7.3289373663016841E-2</v>
      </c>
    </row>
    <row r="629" spans="1:16" x14ac:dyDescent="0.35">
      <c r="A629" s="9">
        <f t="shared" si="83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78"/>
        <v>5920.8</v>
      </c>
      <c r="G629" s="8"/>
      <c r="H629" s="8"/>
      <c r="I629" s="8">
        <v>119</v>
      </c>
      <c r="J629" s="185">
        <f t="shared" si="84"/>
        <v>5.8707449432659105E-2</v>
      </c>
      <c r="K629" s="18">
        <f t="shared" si="79"/>
        <v>251.35300937345832</v>
      </c>
      <c r="L629" s="10">
        <f t="shared" si="80"/>
        <v>55.297662062160832</v>
      </c>
      <c r="M629" s="202">
        <v>86.104668687743612</v>
      </c>
      <c r="N629" s="202">
        <v>7.932323567082932</v>
      </c>
      <c r="O629" s="10">
        <f t="shared" si="81"/>
        <v>400.68766369044567</v>
      </c>
      <c r="P629" s="11">
        <f t="shared" si="82"/>
        <v>6.7674581760985952E-2</v>
      </c>
    </row>
    <row r="630" spans="1:16" x14ac:dyDescent="0.35">
      <c r="A630" s="9">
        <f t="shared" si="83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78"/>
        <v>5856.4</v>
      </c>
      <c r="G630" s="8"/>
      <c r="H630" s="8"/>
      <c r="I630" s="8">
        <v>120</v>
      </c>
      <c r="J630" s="185">
        <f t="shared" si="84"/>
        <v>5.9200789343857925E-2</v>
      </c>
      <c r="K630" s="18">
        <f t="shared" si="79"/>
        <v>253.46521953626049</v>
      </c>
      <c r="L630" s="10">
        <f t="shared" si="80"/>
        <v>55.762348297977312</v>
      </c>
      <c r="M630" s="202">
        <v>86.828237332178432</v>
      </c>
      <c r="N630" s="202">
        <v>7.9989817483189229</v>
      </c>
      <c r="O630" s="10">
        <f t="shared" si="81"/>
        <v>404.05478691473513</v>
      </c>
      <c r="P630" s="11">
        <f t="shared" si="82"/>
        <v>6.8993714041857654E-2</v>
      </c>
    </row>
    <row r="631" spans="1:16" x14ac:dyDescent="0.35">
      <c r="A631" s="9">
        <f t="shared" si="83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78"/>
        <v>161.19999999999999</v>
      </c>
      <c r="G631" s="8"/>
      <c r="H631" s="8"/>
      <c r="I631" s="8">
        <v>4</v>
      </c>
      <c r="J631" s="185">
        <f t="shared" si="84"/>
        <v>1.9733596447952641E-3</v>
      </c>
      <c r="K631" s="18">
        <f t="shared" si="79"/>
        <v>8.448840651208684</v>
      </c>
      <c r="L631" s="10">
        <f t="shared" si="80"/>
        <v>1.8587449432659104</v>
      </c>
      <c r="M631" s="202">
        <v>2.8942745777392811</v>
      </c>
      <c r="N631" s="202">
        <v>0.26663272494396412</v>
      </c>
      <c r="O631" s="10">
        <f t="shared" si="81"/>
        <v>13.468492897157841</v>
      </c>
      <c r="P631" s="11">
        <f t="shared" si="82"/>
        <v>8.3551444771450628E-2</v>
      </c>
    </row>
    <row r="632" spans="1:16" x14ac:dyDescent="0.35">
      <c r="A632" s="9">
        <f t="shared" si="83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78"/>
        <v>2414.8000000000002</v>
      </c>
      <c r="G632" s="8"/>
      <c r="H632" s="8"/>
      <c r="I632" s="8">
        <v>32</v>
      </c>
      <c r="J632" s="185">
        <f t="shared" si="84"/>
        <v>1.5786877158362113E-2</v>
      </c>
      <c r="K632" s="18">
        <f t="shared" si="79"/>
        <v>67.590725209669472</v>
      </c>
      <c r="L632" s="10">
        <f t="shared" si="80"/>
        <v>14.869959546127284</v>
      </c>
      <c r="M632" s="202">
        <v>23.154196621914249</v>
      </c>
      <c r="N632" s="202">
        <v>2.1330617995517129</v>
      </c>
      <c r="O632" s="10">
        <f t="shared" si="81"/>
        <v>107.74794317726273</v>
      </c>
      <c r="P632" s="11">
        <f t="shared" si="82"/>
        <v>4.4619820762490769E-2</v>
      </c>
    </row>
    <row r="633" spans="1:16" x14ac:dyDescent="0.35">
      <c r="A633" s="9">
        <f t="shared" si="83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78"/>
        <v>1474.5</v>
      </c>
      <c r="G633" s="8"/>
      <c r="H633" s="8"/>
      <c r="I633" s="8">
        <v>32</v>
      </c>
      <c r="J633" s="185">
        <f t="shared" si="84"/>
        <v>1.5786877158362113E-2</v>
      </c>
      <c r="K633" s="18">
        <f t="shared" si="79"/>
        <v>67.590725209669472</v>
      </c>
      <c r="L633" s="10">
        <f t="shared" si="80"/>
        <v>14.869959546127284</v>
      </c>
      <c r="M633" s="202">
        <v>23.154196621914249</v>
      </c>
      <c r="N633" s="202">
        <v>2.1330617995517129</v>
      </c>
      <c r="O633" s="10">
        <f t="shared" si="81"/>
        <v>107.74794317726273</v>
      </c>
      <c r="P633" s="11">
        <f t="shared" si="82"/>
        <v>7.3074223924898429E-2</v>
      </c>
    </row>
    <row r="634" spans="1:16" x14ac:dyDescent="0.35">
      <c r="A634" s="9">
        <f t="shared" si="83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78"/>
        <v>3142.9</v>
      </c>
      <c r="G634" s="8"/>
      <c r="H634" s="8"/>
      <c r="I634" s="8">
        <v>76</v>
      </c>
      <c r="J634" s="185">
        <f t="shared" si="84"/>
        <v>3.7493833251110019E-2</v>
      </c>
      <c r="K634" s="18">
        <f t="shared" si="79"/>
        <v>160.527972372965</v>
      </c>
      <c r="L634" s="10">
        <f t="shared" si="80"/>
        <v>35.316153922052301</v>
      </c>
      <c r="M634" s="202">
        <v>54.991216977046335</v>
      </c>
      <c r="N634" s="202">
        <v>5.0660217739353177</v>
      </c>
      <c r="O634" s="10">
        <f t="shared" si="81"/>
        <v>255.90136504599897</v>
      </c>
      <c r="P634" s="11">
        <f t="shared" si="82"/>
        <v>8.1422051304845519E-2</v>
      </c>
    </row>
    <row r="635" spans="1:16" x14ac:dyDescent="0.35">
      <c r="A635" s="9">
        <f t="shared" si="83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78"/>
        <v>3236.6000000000004</v>
      </c>
      <c r="G635" s="8"/>
      <c r="H635" s="8"/>
      <c r="I635" s="8">
        <v>80</v>
      </c>
      <c r="J635" s="185">
        <f t="shared" si="84"/>
        <v>3.9467192895905279E-2</v>
      </c>
      <c r="K635" s="18">
        <f t="shared" si="79"/>
        <v>168.97681302417365</v>
      </c>
      <c r="L635" s="10">
        <f t="shared" si="80"/>
        <v>37.174898865318205</v>
      </c>
      <c r="M635" s="202">
        <v>57.885491554785624</v>
      </c>
      <c r="N635" s="202">
        <v>5.3326544988792826</v>
      </c>
      <c r="O635" s="10">
        <f t="shared" si="81"/>
        <v>269.36985794315672</v>
      </c>
      <c r="P635" s="11">
        <f t="shared" si="82"/>
        <v>8.3226181160216489E-2</v>
      </c>
    </row>
    <row r="636" spans="1:16" x14ac:dyDescent="0.35">
      <c r="A636" s="9">
        <f t="shared" si="83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78"/>
        <v>3226.9</v>
      </c>
      <c r="G636" s="8"/>
      <c r="H636" s="8"/>
      <c r="I636" s="8">
        <v>80</v>
      </c>
      <c r="J636" s="185">
        <f t="shared" si="84"/>
        <v>3.9467192895905279E-2</v>
      </c>
      <c r="K636" s="18">
        <f t="shared" si="79"/>
        <v>168.97681302417365</v>
      </c>
      <c r="L636" s="10">
        <f t="shared" si="80"/>
        <v>37.174898865318205</v>
      </c>
      <c r="M636" s="202">
        <v>57.885491554785624</v>
      </c>
      <c r="N636" s="202">
        <v>5.3326544988792826</v>
      </c>
      <c r="O636" s="10">
        <f t="shared" si="81"/>
        <v>269.36985794315672</v>
      </c>
      <c r="P636" s="11">
        <f t="shared" si="82"/>
        <v>8.3476357477193813E-2</v>
      </c>
    </row>
    <row r="637" spans="1:16" x14ac:dyDescent="0.35">
      <c r="A637" s="9">
        <f t="shared" si="83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78"/>
        <v>4204.75</v>
      </c>
      <c r="G637" s="8"/>
      <c r="H637" s="8"/>
      <c r="I637" s="8">
        <v>72</v>
      </c>
      <c r="J637" s="185">
        <f t="shared" si="84"/>
        <v>3.5520473606314752E-2</v>
      </c>
      <c r="K637" s="18">
        <f t="shared" si="79"/>
        <v>152.07913172175628</v>
      </c>
      <c r="L637" s="10">
        <f t="shared" si="80"/>
        <v>33.457408978786383</v>
      </c>
      <c r="M637" s="202">
        <v>52.096942399307054</v>
      </c>
      <c r="N637" s="202">
        <v>4.7993890489913538</v>
      </c>
      <c r="O637" s="10">
        <f t="shared" ref="O637:O668" si="85">K637+L637+M637+N637</f>
        <v>242.43287214884108</v>
      </c>
      <c r="P637" s="11">
        <f t="shared" ref="P637:P668" si="86">O637/F637</f>
        <v>5.7656905202173987E-2</v>
      </c>
    </row>
    <row r="638" spans="1:16" x14ac:dyDescent="0.35">
      <c r="A638" s="9">
        <f t="shared" si="83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78"/>
        <v>1489.2</v>
      </c>
      <c r="G638" s="8"/>
      <c r="H638" s="8"/>
      <c r="I638" s="8">
        <v>32</v>
      </c>
      <c r="J638" s="185">
        <f t="shared" si="84"/>
        <v>1.5786877158362113E-2</v>
      </c>
      <c r="K638" s="18">
        <f t="shared" si="79"/>
        <v>67.590725209669472</v>
      </c>
      <c r="L638" s="10">
        <f t="shared" si="80"/>
        <v>14.869959546127284</v>
      </c>
      <c r="M638" s="202">
        <v>23.154196621914249</v>
      </c>
      <c r="N638" s="202">
        <v>2.1330617995517129</v>
      </c>
      <c r="O638" s="10">
        <f t="shared" si="85"/>
        <v>107.74794317726273</v>
      </c>
      <c r="P638" s="11">
        <f t="shared" si="86"/>
        <v>7.2352903019918563E-2</v>
      </c>
    </row>
    <row r="639" spans="1:16" x14ac:dyDescent="0.35">
      <c r="A639" s="9">
        <f t="shared" si="83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78"/>
        <v>308</v>
      </c>
      <c r="G639" s="8"/>
      <c r="H639" s="8"/>
      <c r="I639" s="8">
        <v>8</v>
      </c>
      <c r="J639" s="185">
        <f t="shared" si="84"/>
        <v>3.9467192895905282E-3</v>
      </c>
      <c r="K639" s="18">
        <f t="shared" si="79"/>
        <v>16.897681302417368</v>
      </c>
      <c r="L639" s="10">
        <f t="shared" si="80"/>
        <v>3.7174898865318209</v>
      </c>
      <c r="M639" s="202">
        <v>5.7885491554785622</v>
      </c>
      <c r="N639" s="202">
        <v>0.53326544988792823</v>
      </c>
      <c r="O639" s="10">
        <f t="shared" si="85"/>
        <v>26.936985794315682</v>
      </c>
      <c r="P639" s="11">
        <f t="shared" si="86"/>
        <v>8.7457746085440519E-2</v>
      </c>
    </row>
    <row r="640" spans="1:16" x14ac:dyDescent="0.35">
      <c r="A640" s="9">
        <f t="shared" si="83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78"/>
        <v>547.4</v>
      </c>
      <c r="G640" s="8"/>
      <c r="H640" s="8"/>
      <c r="I640" s="8">
        <v>12</v>
      </c>
      <c r="J640" s="185">
        <f t="shared" si="84"/>
        <v>5.9200789343857923E-3</v>
      </c>
      <c r="K640" s="18">
        <f t="shared" si="79"/>
        <v>25.346521953626048</v>
      </c>
      <c r="L640" s="10">
        <f t="shared" si="80"/>
        <v>5.5762348297977304</v>
      </c>
      <c r="M640" s="202">
        <v>8.6828237332178446</v>
      </c>
      <c r="N640" s="202">
        <v>0.79989817483189218</v>
      </c>
      <c r="O640" s="10">
        <f t="shared" si="85"/>
        <v>40.405478691473519</v>
      </c>
      <c r="P640" s="11">
        <f t="shared" si="86"/>
        <v>7.3813442987711947E-2</v>
      </c>
    </row>
    <row r="641" spans="1:16" x14ac:dyDescent="0.35">
      <c r="A641" s="9">
        <f t="shared" si="83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78"/>
        <v>307.3</v>
      </c>
      <c r="G641" s="8"/>
      <c r="H641" s="8"/>
      <c r="I641" s="8">
        <v>8</v>
      </c>
      <c r="J641" s="185">
        <f t="shared" si="84"/>
        <v>3.9467192895905282E-3</v>
      </c>
      <c r="K641" s="18">
        <f t="shared" si="79"/>
        <v>16.897681302417368</v>
      </c>
      <c r="L641" s="10">
        <f t="shared" si="80"/>
        <v>3.7174898865318209</v>
      </c>
      <c r="M641" s="202">
        <v>5.7885491554785622</v>
      </c>
      <c r="N641" s="202">
        <v>0.53326544988792823</v>
      </c>
      <c r="O641" s="10">
        <f t="shared" si="85"/>
        <v>26.936985794315682</v>
      </c>
      <c r="P641" s="11">
        <f t="shared" si="86"/>
        <v>8.7656966463767264E-2</v>
      </c>
    </row>
    <row r="642" spans="1:16" x14ac:dyDescent="0.35">
      <c r="A642" s="9">
        <f t="shared" si="83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78"/>
        <v>137.69999999999999</v>
      </c>
      <c r="G642" s="8"/>
      <c r="H642" s="8"/>
      <c r="I642" s="8">
        <v>2</v>
      </c>
      <c r="J642" s="185">
        <f t="shared" si="84"/>
        <v>9.8667982239763205E-4</v>
      </c>
      <c r="K642" s="18">
        <f t="shared" si="79"/>
        <v>4.224420325604342</v>
      </c>
      <c r="L642" s="10">
        <f t="shared" si="80"/>
        <v>0.92937247163295522</v>
      </c>
      <c r="M642" s="202">
        <v>1.4471372888696405</v>
      </c>
      <c r="N642" s="202">
        <v>0.13331636247198206</v>
      </c>
      <c r="O642" s="10">
        <f t="shared" si="85"/>
        <v>6.7342464485789204</v>
      </c>
      <c r="P642" s="11">
        <f t="shared" si="86"/>
        <v>4.8905202967167181E-2</v>
      </c>
    </row>
    <row r="643" spans="1:16" x14ac:dyDescent="0.35">
      <c r="A643" s="9">
        <f t="shared" si="83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78"/>
        <v>536.1</v>
      </c>
      <c r="G643" s="8"/>
      <c r="H643" s="8"/>
      <c r="I643" s="8">
        <v>12</v>
      </c>
      <c r="J643" s="185">
        <f t="shared" si="84"/>
        <v>5.9200789343857923E-3</v>
      </c>
      <c r="K643" s="18">
        <f t="shared" si="79"/>
        <v>25.346521953626048</v>
      </c>
      <c r="L643" s="10">
        <f t="shared" si="80"/>
        <v>5.5762348297977304</v>
      </c>
      <c r="M643" s="202">
        <v>8.6828237332178446</v>
      </c>
      <c r="N643" s="202">
        <v>0.79989817483189218</v>
      </c>
      <c r="O643" s="10">
        <f t="shared" si="85"/>
        <v>40.405478691473519</v>
      </c>
      <c r="P643" s="11">
        <f t="shared" si="86"/>
        <v>7.5369294332164743E-2</v>
      </c>
    </row>
    <row r="644" spans="1:16" x14ac:dyDescent="0.35">
      <c r="A644" s="9">
        <f t="shared" si="83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78"/>
        <v>4434.25</v>
      </c>
      <c r="G644" s="8"/>
      <c r="H644" s="8"/>
      <c r="I644" s="8">
        <v>98</v>
      </c>
      <c r="J644" s="185">
        <f t="shared" si="84"/>
        <v>4.8347311297483972E-2</v>
      </c>
      <c r="K644" s="18">
        <f t="shared" si="79"/>
        <v>206.99659595461273</v>
      </c>
      <c r="L644" s="10">
        <f t="shared" si="80"/>
        <v>45.539251110014803</v>
      </c>
      <c r="M644" s="202">
        <v>70.909727154612384</v>
      </c>
      <c r="N644" s="202">
        <v>6.5325017611271212</v>
      </c>
      <c r="O644" s="10">
        <f t="shared" si="85"/>
        <v>329.97807598036701</v>
      </c>
      <c r="P644" s="11">
        <f t="shared" si="86"/>
        <v>7.4415758241047986E-2</v>
      </c>
    </row>
    <row r="645" spans="1:16" x14ac:dyDescent="0.35">
      <c r="A645" s="9">
        <f t="shared" si="83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78"/>
        <v>349</v>
      </c>
      <c r="G645" s="8"/>
      <c r="H645" s="8"/>
      <c r="I645" s="8">
        <v>8</v>
      </c>
      <c r="J645" s="185">
        <f t="shared" si="84"/>
        <v>3.9467192895905282E-3</v>
      </c>
      <c r="K645" s="18">
        <f t="shared" si="79"/>
        <v>16.897681302417368</v>
      </c>
      <c r="L645" s="10">
        <f t="shared" si="80"/>
        <v>3.7174898865318209</v>
      </c>
      <c r="M645" s="202">
        <v>5.7885491554785622</v>
      </c>
      <c r="N645" s="202">
        <v>0.53326544988792823</v>
      </c>
      <c r="O645" s="10">
        <f t="shared" si="85"/>
        <v>26.936985794315682</v>
      </c>
      <c r="P645" s="11">
        <f t="shared" si="86"/>
        <v>7.718334038485869E-2</v>
      </c>
    </row>
    <row r="646" spans="1:16" x14ac:dyDescent="0.35">
      <c r="A646" s="9">
        <f t="shared" si="83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78"/>
        <v>406.5</v>
      </c>
      <c r="G646" s="8"/>
      <c r="H646" s="8"/>
      <c r="I646" s="8">
        <v>8</v>
      </c>
      <c r="J646" s="185">
        <f t="shared" si="84"/>
        <v>3.9467192895905282E-3</v>
      </c>
      <c r="K646" s="18">
        <f t="shared" si="79"/>
        <v>16.897681302417368</v>
      </c>
      <c r="L646" s="10">
        <f t="shared" si="80"/>
        <v>3.7174898865318209</v>
      </c>
      <c r="M646" s="202">
        <v>5.7885491554785622</v>
      </c>
      <c r="N646" s="202">
        <v>0.53326544988792823</v>
      </c>
      <c r="O646" s="10">
        <f t="shared" si="85"/>
        <v>26.936985794315682</v>
      </c>
      <c r="P646" s="11">
        <f t="shared" si="86"/>
        <v>6.6265647710493689E-2</v>
      </c>
    </row>
    <row r="647" spans="1:16" x14ac:dyDescent="0.35">
      <c r="A647" s="9">
        <f t="shared" si="83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78"/>
        <v>404.1</v>
      </c>
      <c r="G647" s="8"/>
      <c r="H647" s="8"/>
      <c r="I647" s="8">
        <v>8</v>
      </c>
      <c r="J647" s="185">
        <f t="shared" si="84"/>
        <v>3.9467192895905282E-3</v>
      </c>
      <c r="K647" s="18">
        <f t="shared" si="79"/>
        <v>16.897681302417368</v>
      </c>
      <c r="L647" s="10">
        <f t="shared" si="80"/>
        <v>3.7174898865318209</v>
      </c>
      <c r="M647" s="202">
        <v>5.7885491554785622</v>
      </c>
      <c r="N647" s="202">
        <v>0.53326544988792823</v>
      </c>
      <c r="O647" s="10">
        <f t="shared" si="85"/>
        <v>26.936985794315682</v>
      </c>
      <c r="P647" s="11">
        <f t="shared" si="86"/>
        <v>6.6659207607809162E-2</v>
      </c>
    </row>
    <row r="648" spans="1:16" x14ac:dyDescent="0.35">
      <c r="A648" s="9">
        <f t="shared" si="83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78"/>
        <v>408.5</v>
      </c>
      <c r="G648" s="8"/>
      <c r="H648" s="8"/>
      <c r="I648" s="8">
        <v>8</v>
      </c>
      <c r="J648" s="185">
        <f t="shared" si="84"/>
        <v>3.9467192895905282E-3</v>
      </c>
      <c r="K648" s="18">
        <f t="shared" si="79"/>
        <v>16.897681302417368</v>
      </c>
      <c r="L648" s="10">
        <f t="shared" si="80"/>
        <v>3.7174898865318209</v>
      </c>
      <c r="M648" s="202">
        <v>5.7885491554785622</v>
      </c>
      <c r="N648" s="202">
        <v>0.53326544988792823</v>
      </c>
      <c r="O648" s="10">
        <f t="shared" si="85"/>
        <v>26.936985794315682</v>
      </c>
      <c r="P648" s="11">
        <f t="shared" si="86"/>
        <v>6.5941213694775236E-2</v>
      </c>
    </row>
    <row r="649" spans="1:16" x14ac:dyDescent="0.35">
      <c r="A649" s="9">
        <f t="shared" si="83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78"/>
        <v>1814.6</v>
      </c>
      <c r="G649" s="8"/>
      <c r="H649" s="8"/>
      <c r="I649" s="8">
        <v>40</v>
      </c>
      <c r="J649" s="185">
        <f t="shared" si="84"/>
        <v>1.9733596447952639E-2</v>
      </c>
      <c r="K649" s="18">
        <f t="shared" si="79"/>
        <v>84.488406512086826</v>
      </c>
      <c r="L649" s="10">
        <f t="shared" si="80"/>
        <v>18.587449432659103</v>
      </c>
      <c r="M649" s="202">
        <v>28.942745777392812</v>
      </c>
      <c r="N649" s="202">
        <v>2.6663272494396413</v>
      </c>
      <c r="O649" s="10">
        <f t="shared" si="85"/>
        <v>134.68492897157836</v>
      </c>
      <c r="P649" s="11">
        <f t="shared" si="86"/>
        <v>7.4222930106678256E-2</v>
      </c>
    </row>
    <row r="650" spans="1:16" x14ac:dyDescent="0.35">
      <c r="A650" s="9">
        <f t="shared" si="83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78"/>
        <v>358.3</v>
      </c>
      <c r="G650" s="8"/>
      <c r="H650" s="8"/>
      <c r="I650" s="8">
        <v>8</v>
      </c>
      <c r="J650" s="185">
        <f t="shared" si="84"/>
        <v>3.9467192895905282E-3</v>
      </c>
      <c r="K650" s="18">
        <f t="shared" si="79"/>
        <v>16.897681302417368</v>
      </c>
      <c r="L650" s="10">
        <f t="shared" si="80"/>
        <v>3.7174898865318209</v>
      </c>
      <c r="M650" s="202">
        <v>5.7885491554785622</v>
      </c>
      <c r="N650" s="202">
        <v>0.53326544988792823</v>
      </c>
      <c r="O650" s="10">
        <f t="shared" si="85"/>
        <v>26.936985794315682</v>
      </c>
      <c r="P650" s="11">
        <f t="shared" si="86"/>
        <v>7.5179977098285458E-2</v>
      </c>
    </row>
    <row r="651" spans="1:16" x14ac:dyDescent="0.35">
      <c r="A651" s="9">
        <f t="shared" si="83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78"/>
        <v>341</v>
      </c>
      <c r="G651" s="8"/>
      <c r="H651" s="8"/>
      <c r="I651" s="8">
        <v>8</v>
      </c>
      <c r="J651" s="185">
        <f t="shared" si="84"/>
        <v>3.9467192895905282E-3</v>
      </c>
      <c r="K651" s="18">
        <f t="shared" si="79"/>
        <v>16.897681302417368</v>
      </c>
      <c r="L651" s="10">
        <f t="shared" si="80"/>
        <v>3.7174898865318209</v>
      </c>
      <c r="M651" s="202">
        <v>5.7885491554785622</v>
      </c>
      <c r="N651" s="202">
        <v>0.53326544988792823</v>
      </c>
      <c r="O651" s="10">
        <f t="shared" si="85"/>
        <v>26.936985794315682</v>
      </c>
      <c r="P651" s="11">
        <f t="shared" si="86"/>
        <v>7.8994093238462404E-2</v>
      </c>
    </row>
    <row r="652" spans="1:16" x14ac:dyDescent="0.35">
      <c r="A652" s="9">
        <f t="shared" si="83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78"/>
        <v>2259.8000000000002</v>
      </c>
      <c r="G652" s="8"/>
      <c r="H652" s="8"/>
      <c r="I652" s="8">
        <v>36</v>
      </c>
      <c r="J652" s="185">
        <f t="shared" si="84"/>
        <v>1.7760236803157376E-2</v>
      </c>
      <c r="K652" s="18">
        <f t="shared" si="79"/>
        <v>76.039565860878142</v>
      </c>
      <c r="L652" s="10">
        <f t="shared" si="80"/>
        <v>16.728704489393191</v>
      </c>
      <c r="M652" s="202">
        <v>26.048471199653527</v>
      </c>
      <c r="N652" s="202">
        <v>2.3996945244956769</v>
      </c>
      <c r="O652" s="10">
        <f t="shared" si="85"/>
        <v>121.21643607442054</v>
      </c>
      <c r="P652" s="11">
        <f t="shared" si="86"/>
        <v>5.3640338115948552E-2</v>
      </c>
    </row>
    <row r="653" spans="1:16" x14ac:dyDescent="0.35">
      <c r="A653" s="9">
        <f t="shared" si="83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78"/>
        <v>383.21</v>
      </c>
      <c r="G653" s="8"/>
      <c r="H653" s="8"/>
      <c r="I653" s="8">
        <v>8</v>
      </c>
      <c r="J653" s="185">
        <f t="shared" si="84"/>
        <v>3.9467192895905282E-3</v>
      </c>
      <c r="K653" s="18">
        <f t="shared" si="79"/>
        <v>16.897681302417368</v>
      </c>
      <c r="L653" s="10">
        <f t="shared" si="80"/>
        <v>3.7174898865318209</v>
      </c>
      <c r="M653" s="202">
        <v>5.7885491554785622</v>
      </c>
      <c r="N653" s="202">
        <v>0.53326544988792823</v>
      </c>
      <c r="O653" s="10">
        <f t="shared" si="85"/>
        <v>26.936985794315682</v>
      </c>
      <c r="P653" s="11">
        <f t="shared" si="86"/>
        <v>7.0293013737417295E-2</v>
      </c>
    </row>
    <row r="654" spans="1:16" x14ac:dyDescent="0.35">
      <c r="A654" s="9">
        <f t="shared" si="83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78"/>
        <v>122.4</v>
      </c>
      <c r="G654" s="8"/>
      <c r="H654" s="8"/>
      <c r="I654" s="8">
        <v>3</v>
      </c>
      <c r="J654" s="185">
        <f t="shared" si="84"/>
        <v>1.4800197335964481E-3</v>
      </c>
      <c r="K654" s="18">
        <f t="shared" si="79"/>
        <v>6.3366304884065121</v>
      </c>
      <c r="L654" s="10">
        <f t="shared" si="80"/>
        <v>1.3940587074494326</v>
      </c>
      <c r="M654" s="202">
        <v>2.1707059333044612</v>
      </c>
      <c r="N654" s="202">
        <v>0.19997454370797305</v>
      </c>
      <c r="O654" s="10">
        <f t="shared" si="85"/>
        <v>10.10136967286838</v>
      </c>
      <c r="P654" s="11">
        <f t="shared" si="86"/>
        <v>8.2527530007094604E-2</v>
      </c>
    </row>
    <row r="655" spans="1:16" x14ac:dyDescent="0.35">
      <c r="A655" s="9">
        <f t="shared" si="83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78"/>
        <v>186.3</v>
      </c>
      <c r="G655" s="8"/>
      <c r="H655" s="8"/>
      <c r="I655" s="8">
        <v>4</v>
      </c>
      <c r="J655" s="185">
        <f t="shared" si="84"/>
        <v>1.9733596447952641E-3</v>
      </c>
      <c r="K655" s="18">
        <f t="shared" si="79"/>
        <v>8.448840651208684</v>
      </c>
      <c r="L655" s="10">
        <f t="shared" si="80"/>
        <v>1.8587449432659104</v>
      </c>
      <c r="M655" s="202">
        <v>2.8942745777392811</v>
      </c>
      <c r="N655" s="202">
        <v>0.26663272494396412</v>
      </c>
      <c r="O655" s="10">
        <f t="shared" si="85"/>
        <v>13.468492897157841</v>
      </c>
      <c r="P655" s="11">
        <f t="shared" si="86"/>
        <v>7.2294647864507997E-2</v>
      </c>
    </row>
    <row r="656" spans="1:16" x14ac:dyDescent="0.35">
      <c r="A656" s="9">
        <f t="shared" si="83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78"/>
        <v>989.04</v>
      </c>
      <c r="G656" s="8"/>
      <c r="H656" s="8"/>
      <c r="I656" s="8">
        <v>24</v>
      </c>
      <c r="J656" s="185">
        <f t="shared" si="84"/>
        <v>1.1840157868771585E-2</v>
      </c>
      <c r="K656" s="18">
        <f t="shared" si="79"/>
        <v>50.693043907252097</v>
      </c>
      <c r="L656" s="10">
        <f t="shared" si="80"/>
        <v>11.152469659595461</v>
      </c>
      <c r="M656" s="202">
        <v>17.365647466435689</v>
      </c>
      <c r="N656" s="202">
        <v>1.5997963496637844</v>
      </c>
      <c r="O656" s="10">
        <f t="shared" si="85"/>
        <v>80.810957382947038</v>
      </c>
      <c r="P656" s="11">
        <f t="shared" si="86"/>
        <v>8.1706460186592084E-2</v>
      </c>
    </row>
    <row r="657" spans="1:16" x14ac:dyDescent="0.35">
      <c r="A657" s="9">
        <f t="shared" si="83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78"/>
        <v>336.3</v>
      </c>
      <c r="G657" s="8"/>
      <c r="H657" s="8"/>
      <c r="I657" s="8">
        <v>8</v>
      </c>
      <c r="J657" s="185">
        <f t="shared" si="84"/>
        <v>3.9467192895905282E-3</v>
      </c>
      <c r="K657" s="18">
        <f t="shared" si="79"/>
        <v>16.897681302417368</v>
      </c>
      <c r="L657" s="10">
        <f t="shared" si="80"/>
        <v>3.7174898865318209</v>
      </c>
      <c r="M657" s="202">
        <v>5.7885491554785622</v>
      </c>
      <c r="N657" s="202">
        <v>0.53326544988792823</v>
      </c>
      <c r="O657" s="10">
        <f t="shared" si="85"/>
        <v>26.936985794315682</v>
      </c>
      <c r="P657" s="11">
        <f t="shared" si="86"/>
        <v>8.0098084431506636E-2</v>
      </c>
    </row>
    <row r="658" spans="1:16" x14ac:dyDescent="0.35">
      <c r="A658" s="9">
        <f t="shared" si="83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78"/>
        <v>990</v>
      </c>
      <c r="G658" s="8"/>
      <c r="H658" s="8"/>
      <c r="I658" s="8">
        <v>24</v>
      </c>
      <c r="J658" s="185">
        <f t="shared" si="84"/>
        <v>1.1840157868771585E-2</v>
      </c>
      <c r="K658" s="18">
        <f t="shared" si="79"/>
        <v>50.693043907252097</v>
      </c>
      <c r="L658" s="10">
        <f t="shared" si="80"/>
        <v>11.152469659595461</v>
      </c>
      <c r="M658" s="202">
        <v>17.365647466435689</v>
      </c>
      <c r="N658" s="202">
        <v>1.5997963496637844</v>
      </c>
      <c r="O658" s="10">
        <f t="shared" si="85"/>
        <v>80.810957382947038</v>
      </c>
      <c r="P658" s="11">
        <f t="shared" si="86"/>
        <v>8.1627229679744479E-2</v>
      </c>
    </row>
    <row r="659" spans="1:16" x14ac:dyDescent="0.35">
      <c r="A659" s="9">
        <f t="shared" si="83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78"/>
        <v>329.6</v>
      </c>
      <c r="G659" s="8"/>
      <c r="H659" s="8"/>
      <c r="I659" s="8">
        <v>8</v>
      </c>
      <c r="J659" s="185">
        <f t="shared" si="84"/>
        <v>3.9467192895905282E-3</v>
      </c>
      <c r="K659" s="18">
        <f t="shared" si="79"/>
        <v>16.897681302417368</v>
      </c>
      <c r="L659" s="10">
        <f t="shared" si="80"/>
        <v>3.7174898865318209</v>
      </c>
      <c r="M659" s="202">
        <v>5.7885491554785622</v>
      </c>
      <c r="N659" s="202">
        <v>0.53326544988792823</v>
      </c>
      <c r="O659" s="10">
        <f t="shared" si="85"/>
        <v>26.936985794315682</v>
      </c>
      <c r="P659" s="11">
        <f t="shared" si="86"/>
        <v>8.1726291851685923E-2</v>
      </c>
    </row>
    <row r="660" spans="1:16" x14ac:dyDescent="0.35">
      <c r="A660" s="9">
        <f t="shared" si="83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78"/>
        <v>564.20000000000005</v>
      </c>
      <c r="G660" s="8"/>
      <c r="H660" s="8"/>
      <c r="I660" s="8">
        <v>12</v>
      </c>
      <c r="J660" s="185">
        <f t="shared" si="84"/>
        <v>5.9200789343857923E-3</v>
      </c>
      <c r="K660" s="18">
        <f t="shared" si="79"/>
        <v>25.346521953626048</v>
      </c>
      <c r="L660" s="10">
        <f t="shared" si="80"/>
        <v>5.5762348297977304</v>
      </c>
      <c r="M660" s="202">
        <v>8.6828237332178446</v>
      </c>
      <c r="N660" s="202">
        <v>0.79989817483189218</v>
      </c>
      <c r="O660" s="10">
        <f t="shared" si="85"/>
        <v>40.405478691473519</v>
      </c>
      <c r="P660" s="11">
        <f t="shared" si="86"/>
        <v>7.1615524089814808E-2</v>
      </c>
    </row>
    <row r="661" spans="1:16" x14ac:dyDescent="0.35">
      <c r="A661" s="9">
        <f t="shared" si="83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78"/>
        <v>123.2</v>
      </c>
      <c r="G661" s="8"/>
      <c r="H661" s="8"/>
      <c r="I661" s="8">
        <v>4</v>
      </c>
      <c r="J661" s="185">
        <f t="shared" si="84"/>
        <v>1.9733596447952641E-3</v>
      </c>
      <c r="K661" s="18">
        <f t="shared" si="79"/>
        <v>8.448840651208684</v>
      </c>
      <c r="L661" s="10">
        <f t="shared" si="80"/>
        <v>1.8587449432659104</v>
      </c>
      <c r="M661" s="202">
        <v>2.8942745777392811</v>
      </c>
      <c r="N661" s="202">
        <v>0.26663272494396412</v>
      </c>
      <c r="O661" s="10">
        <f t="shared" si="85"/>
        <v>13.468492897157841</v>
      </c>
      <c r="P661" s="11">
        <f t="shared" si="86"/>
        <v>0.10932218260680066</v>
      </c>
    </row>
    <row r="662" spans="1:16" x14ac:dyDescent="0.35">
      <c r="A662" s="9">
        <f t="shared" si="83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78"/>
        <v>325.3</v>
      </c>
      <c r="G662" s="8"/>
      <c r="H662" s="8"/>
      <c r="I662" s="8">
        <v>8</v>
      </c>
      <c r="J662" s="185">
        <f t="shared" si="84"/>
        <v>3.9467192895905282E-3</v>
      </c>
      <c r="K662" s="18">
        <f t="shared" si="79"/>
        <v>16.897681302417368</v>
      </c>
      <c r="L662" s="10">
        <f t="shared" si="80"/>
        <v>3.7174898865318209</v>
      </c>
      <c r="M662" s="202">
        <v>5.7885491554785622</v>
      </c>
      <c r="N662" s="202">
        <v>0.53326544988792823</v>
      </c>
      <c r="O662" s="10">
        <f t="shared" si="85"/>
        <v>26.936985794315682</v>
      </c>
      <c r="P662" s="11">
        <f t="shared" si="86"/>
        <v>8.280659635510508E-2</v>
      </c>
    </row>
    <row r="663" spans="1:16" x14ac:dyDescent="0.35">
      <c r="A663" s="9">
        <f t="shared" si="83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si="78"/>
        <v>314.2</v>
      </c>
      <c r="G663" s="8"/>
      <c r="H663" s="8"/>
      <c r="I663" s="8">
        <v>8</v>
      </c>
      <c r="J663" s="185">
        <f t="shared" si="84"/>
        <v>3.9467192895905282E-3</v>
      </c>
      <c r="K663" s="18">
        <f t="shared" si="79"/>
        <v>16.897681302417368</v>
      </c>
      <c r="L663" s="10">
        <f t="shared" si="80"/>
        <v>3.7174898865318209</v>
      </c>
      <c r="M663" s="202">
        <v>5.7885491554785622</v>
      </c>
      <c r="N663" s="202">
        <v>0.53326544988792823</v>
      </c>
      <c r="O663" s="10">
        <f t="shared" si="85"/>
        <v>26.936985794315682</v>
      </c>
      <c r="P663" s="11">
        <f t="shared" si="86"/>
        <v>8.5731972610807394E-2</v>
      </c>
    </row>
    <row r="664" spans="1:16" x14ac:dyDescent="0.35">
      <c r="A664" s="9">
        <f t="shared" si="83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78"/>
        <v>418.8</v>
      </c>
      <c r="G664" s="8"/>
      <c r="H664" s="8"/>
      <c r="I664" s="8">
        <v>8</v>
      </c>
      <c r="J664" s="185">
        <f t="shared" si="84"/>
        <v>3.9467192895905282E-3</v>
      </c>
      <c r="K664" s="18">
        <f t="shared" si="79"/>
        <v>16.897681302417368</v>
      </c>
      <c r="L664" s="10">
        <f t="shared" si="80"/>
        <v>3.7174898865318209</v>
      </c>
      <c r="M664" s="202">
        <v>5.7885491554785622</v>
      </c>
      <c r="N664" s="202">
        <v>0.53326544988792823</v>
      </c>
      <c r="O664" s="10">
        <f t="shared" si="85"/>
        <v>26.936985794315682</v>
      </c>
      <c r="P664" s="11">
        <f t="shared" si="86"/>
        <v>6.4319450320715565E-2</v>
      </c>
    </row>
    <row r="665" spans="1:16" x14ac:dyDescent="0.35">
      <c r="A665" s="9">
        <f t="shared" si="83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si="78"/>
        <v>435.7</v>
      </c>
      <c r="G665" s="8"/>
      <c r="H665" s="8"/>
      <c r="I665" s="8">
        <v>8</v>
      </c>
      <c r="J665" s="185">
        <f t="shared" si="84"/>
        <v>3.9467192895905282E-3</v>
      </c>
      <c r="K665" s="18">
        <f t="shared" ref="K665:K716" si="87">J665*$K$2</f>
        <v>16.897681302417368</v>
      </c>
      <c r="L665" s="10">
        <f t="shared" ref="L665:L716" si="88">K665*0.22</f>
        <v>3.7174898865318209</v>
      </c>
      <c r="M665" s="202">
        <v>5.7885491554785622</v>
      </c>
      <c r="N665" s="202">
        <v>0.53326544988792823</v>
      </c>
      <c r="O665" s="10">
        <f t="shared" si="85"/>
        <v>26.936985794315682</v>
      </c>
      <c r="P665" s="11">
        <f t="shared" si="86"/>
        <v>6.1824617384245314E-2</v>
      </c>
    </row>
    <row r="666" spans="1:16" x14ac:dyDescent="0.35">
      <c r="A666" s="9">
        <f t="shared" si="83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78"/>
        <v>416.2</v>
      </c>
      <c r="G666" s="8"/>
      <c r="H666" s="8"/>
      <c r="I666" s="8">
        <v>8</v>
      </c>
      <c r="J666" s="185">
        <f t="shared" si="84"/>
        <v>3.9467192895905282E-3</v>
      </c>
      <c r="K666" s="18">
        <f t="shared" si="87"/>
        <v>16.897681302417368</v>
      </c>
      <c r="L666" s="10">
        <f t="shared" si="88"/>
        <v>3.7174898865318209</v>
      </c>
      <c r="M666" s="202">
        <v>5.7885491554785622</v>
      </c>
      <c r="N666" s="202">
        <v>0.53326544988792823</v>
      </c>
      <c r="O666" s="10">
        <f t="shared" si="85"/>
        <v>26.936985794315682</v>
      </c>
      <c r="P666" s="11">
        <f t="shared" si="86"/>
        <v>6.4721253710513418E-2</v>
      </c>
    </row>
    <row r="667" spans="1:16" x14ac:dyDescent="0.35">
      <c r="A667" s="9">
        <f t="shared" si="83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78"/>
        <v>4569.2</v>
      </c>
      <c r="G667" s="8"/>
      <c r="H667" s="8"/>
      <c r="I667" s="8">
        <v>112</v>
      </c>
      <c r="J667" s="185">
        <f t="shared" si="84"/>
        <v>5.5254070054267398E-2</v>
      </c>
      <c r="K667" s="18">
        <f t="shared" si="87"/>
        <v>236.56753823384315</v>
      </c>
      <c r="L667" s="10">
        <f t="shared" si="88"/>
        <v>52.044858411445496</v>
      </c>
      <c r="M667" s="202">
        <v>81.039688176699869</v>
      </c>
      <c r="N667" s="202">
        <v>7.4657162984309942</v>
      </c>
      <c r="O667" s="10">
        <f t="shared" si="85"/>
        <v>377.11780112041953</v>
      </c>
      <c r="P667" s="11">
        <f t="shared" si="86"/>
        <v>8.2534754688002171E-2</v>
      </c>
    </row>
    <row r="668" spans="1:16" x14ac:dyDescent="0.35">
      <c r="A668" s="9">
        <f t="shared" si="83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78"/>
        <v>310</v>
      </c>
      <c r="G668" s="8"/>
      <c r="H668" s="8"/>
      <c r="I668" s="8">
        <v>8</v>
      </c>
      <c r="J668" s="185">
        <f t="shared" si="84"/>
        <v>3.9467192895905282E-3</v>
      </c>
      <c r="K668" s="18">
        <f t="shared" si="87"/>
        <v>16.897681302417368</v>
      </c>
      <c r="L668" s="10">
        <f t="shared" si="88"/>
        <v>3.7174898865318209</v>
      </c>
      <c r="M668" s="202">
        <v>5.7885491554785622</v>
      </c>
      <c r="N668" s="202">
        <v>0.53326544988792823</v>
      </c>
      <c r="O668" s="10">
        <f t="shared" si="85"/>
        <v>26.936985794315682</v>
      </c>
      <c r="P668" s="11">
        <f t="shared" si="86"/>
        <v>8.6893502562308655E-2</v>
      </c>
    </row>
    <row r="669" spans="1:16" x14ac:dyDescent="0.35">
      <c r="A669" s="9">
        <f t="shared" si="83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ref="F669:F723" si="89">C669+D669+E669</f>
        <v>336.4</v>
      </c>
      <c r="G669" s="8"/>
      <c r="H669" s="8"/>
      <c r="I669" s="8">
        <v>8</v>
      </c>
      <c r="J669" s="185">
        <f t="shared" si="84"/>
        <v>3.9467192895905282E-3</v>
      </c>
      <c r="K669" s="18">
        <f t="shared" si="87"/>
        <v>16.897681302417368</v>
      </c>
      <c r="L669" s="10">
        <f t="shared" si="88"/>
        <v>3.7174898865318209</v>
      </c>
      <c r="M669" s="202">
        <v>5.7885491554785622</v>
      </c>
      <c r="N669" s="202">
        <v>0.53326544988792823</v>
      </c>
      <c r="O669" s="10">
        <f t="shared" ref="O669:O700" si="90">K669+L669+M669+N669</f>
        <v>26.936985794315682</v>
      </c>
      <c r="P669" s="11">
        <f t="shared" ref="P669:P700" si="91">O669/F669</f>
        <v>8.0074274061580505E-2</v>
      </c>
    </row>
    <row r="670" spans="1:16" x14ac:dyDescent="0.35">
      <c r="A670" s="9">
        <f t="shared" ref="A670:A723" si="92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89"/>
        <v>133.69999999999999</v>
      </c>
      <c r="G670" s="8"/>
      <c r="H670" s="8"/>
      <c r="I670" s="8">
        <v>4</v>
      </c>
      <c r="J670" s="185">
        <f t="shared" ref="J670:J723" si="93">2/4054*(I670+H670+G670)</f>
        <v>1.9733596447952641E-3</v>
      </c>
      <c r="K670" s="18">
        <f t="shared" si="87"/>
        <v>8.448840651208684</v>
      </c>
      <c r="L670" s="10">
        <f t="shared" si="88"/>
        <v>1.8587449432659104</v>
      </c>
      <c r="M670" s="202">
        <v>2.8942745777392811</v>
      </c>
      <c r="N670" s="202">
        <v>0.26663272494396412</v>
      </c>
      <c r="O670" s="10">
        <f t="shared" si="90"/>
        <v>13.468492897157841</v>
      </c>
      <c r="P670" s="11">
        <f t="shared" si="91"/>
        <v>0.10073667088375349</v>
      </c>
    </row>
    <row r="671" spans="1:16" x14ac:dyDescent="0.35">
      <c r="A671" s="9">
        <f t="shared" si="92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89"/>
        <v>136.80000000000001</v>
      </c>
      <c r="G671" s="8"/>
      <c r="H671" s="8"/>
      <c r="I671" s="8">
        <v>4</v>
      </c>
      <c r="J671" s="185">
        <f t="shared" si="93"/>
        <v>1.9733596447952641E-3</v>
      </c>
      <c r="K671" s="18">
        <f t="shared" si="87"/>
        <v>8.448840651208684</v>
      </c>
      <c r="L671" s="10">
        <f t="shared" si="88"/>
        <v>1.8587449432659104</v>
      </c>
      <c r="M671" s="202">
        <v>2.8942745777392811</v>
      </c>
      <c r="N671" s="202">
        <v>0.26663272494396412</v>
      </c>
      <c r="O671" s="10">
        <f t="shared" si="90"/>
        <v>13.468492897157841</v>
      </c>
      <c r="P671" s="11">
        <f t="shared" si="91"/>
        <v>9.8453895447060236E-2</v>
      </c>
    </row>
    <row r="672" spans="1:16" x14ac:dyDescent="0.35">
      <c r="A672" s="9">
        <f t="shared" si="92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89"/>
        <v>126.6</v>
      </c>
      <c r="G672" s="8"/>
      <c r="H672" s="8"/>
      <c r="I672" s="8">
        <v>4</v>
      </c>
      <c r="J672" s="185">
        <f t="shared" si="93"/>
        <v>1.9733596447952641E-3</v>
      </c>
      <c r="K672" s="18">
        <f t="shared" si="87"/>
        <v>8.448840651208684</v>
      </c>
      <c r="L672" s="10">
        <f t="shared" si="88"/>
        <v>1.8587449432659104</v>
      </c>
      <c r="M672" s="202">
        <v>2.8942745777392811</v>
      </c>
      <c r="N672" s="202">
        <v>0.26663272494396412</v>
      </c>
      <c r="O672" s="10">
        <f t="shared" si="90"/>
        <v>13.468492897157841</v>
      </c>
      <c r="P672" s="11">
        <f t="shared" si="91"/>
        <v>0.1063861998195722</v>
      </c>
    </row>
    <row r="673" spans="1:16" x14ac:dyDescent="0.35">
      <c r="A673" s="9">
        <f t="shared" si="92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89"/>
        <v>360.6</v>
      </c>
      <c r="G673" s="8"/>
      <c r="H673" s="8"/>
      <c r="I673" s="8">
        <v>4</v>
      </c>
      <c r="J673" s="185">
        <f t="shared" si="93"/>
        <v>1.9733596447952641E-3</v>
      </c>
      <c r="K673" s="18">
        <f t="shared" si="87"/>
        <v>8.448840651208684</v>
      </c>
      <c r="L673" s="10">
        <f t="shared" si="88"/>
        <v>1.8587449432659104</v>
      </c>
      <c r="M673" s="202">
        <v>2.8942745777392811</v>
      </c>
      <c r="N673" s="202">
        <v>0.26663272494396412</v>
      </c>
      <c r="O673" s="10">
        <f t="shared" si="90"/>
        <v>13.468492897157841</v>
      </c>
      <c r="P673" s="11">
        <f t="shared" si="91"/>
        <v>3.7350229886738327E-2</v>
      </c>
    </row>
    <row r="674" spans="1:16" x14ac:dyDescent="0.35">
      <c r="A674" s="9">
        <f t="shared" si="92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89"/>
        <v>132.1</v>
      </c>
      <c r="G674" s="8"/>
      <c r="H674" s="8"/>
      <c r="I674" s="8">
        <v>4</v>
      </c>
      <c r="J674" s="185">
        <f t="shared" si="93"/>
        <v>1.9733596447952641E-3</v>
      </c>
      <c r="K674" s="18">
        <f t="shared" si="87"/>
        <v>8.448840651208684</v>
      </c>
      <c r="L674" s="10">
        <f t="shared" si="88"/>
        <v>1.8587449432659104</v>
      </c>
      <c r="M674" s="202">
        <v>2.8942745777392811</v>
      </c>
      <c r="N674" s="202">
        <v>0.26663272494396412</v>
      </c>
      <c r="O674" s="10">
        <f t="shared" si="90"/>
        <v>13.468492897157841</v>
      </c>
      <c r="P674" s="11">
        <f t="shared" si="91"/>
        <v>0.10195679710187616</v>
      </c>
    </row>
    <row r="675" spans="1:16" x14ac:dyDescent="0.35">
      <c r="A675" s="9">
        <f t="shared" si="92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89"/>
        <v>381.1</v>
      </c>
      <c r="G675" s="8"/>
      <c r="H675" s="8"/>
      <c r="I675" s="8">
        <v>7</v>
      </c>
      <c r="J675" s="185">
        <f t="shared" si="93"/>
        <v>3.4533793783917124E-3</v>
      </c>
      <c r="K675" s="18">
        <f t="shared" si="87"/>
        <v>14.785471139615197</v>
      </c>
      <c r="L675" s="10">
        <f t="shared" si="88"/>
        <v>3.2528036507153435</v>
      </c>
      <c r="M675" s="202">
        <v>5.0649805110437418</v>
      </c>
      <c r="N675" s="202">
        <v>0.46660726865193713</v>
      </c>
      <c r="O675" s="10">
        <f t="shared" si="90"/>
        <v>23.569862570026221</v>
      </c>
      <c r="P675" s="11">
        <f t="shared" si="91"/>
        <v>6.1846923563437996E-2</v>
      </c>
    </row>
    <row r="676" spans="1:16" x14ac:dyDescent="0.35">
      <c r="A676" s="9">
        <f t="shared" si="92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89"/>
        <v>4362.6399999999994</v>
      </c>
      <c r="G676" s="8"/>
      <c r="H676" s="8"/>
      <c r="I676" s="8">
        <v>72</v>
      </c>
      <c r="J676" s="185">
        <f t="shared" si="93"/>
        <v>3.5520473606314752E-2</v>
      </c>
      <c r="K676" s="18">
        <f t="shared" si="87"/>
        <v>152.07913172175628</v>
      </c>
      <c r="L676" s="10">
        <f t="shared" si="88"/>
        <v>33.457408978786383</v>
      </c>
      <c r="M676" s="202">
        <v>52.096942399307054</v>
      </c>
      <c r="N676" s="202">
        <v>4.7993890489913538</v>
      </c>
      <c r="O676" s="10">
        <f t="shared" si="90"/>
        <v>242.43287214884108</v>
      </c>
      <c r="P676" s="11">
        <f t="shared" si="91"/>
        <v>5.5570221734738856E-2</v>
      </c>
    </row>
    <row r="677" spans="1:16" x14ac:dyDescent="0.35">
      <c r="A677" s="9">
        <f t="shared" si="92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89"/>
        <v>33.4</v>
      </c>
      <c r="G677" s="8"/>
      <c r="H677" s="8"/>
      <c r="I677" s="8">
        <v>1</v>
      </c>
      <c r="J677" s="185">
        <f t="shared" si="93"/>
        <v>4.9333991119881603E-4</v>
      </c>
      <c r="K677" s="18">
        <f t="shared" si="87"/>
        <v>2.112210162802171</v>
      </c>
      <c r="L677" s="10">
        <f t="shared" si="88"/>
        <v>0.46468623581647761</v>
      </c>
      <c r="M677" s="202">
        <v>0.72356864443482027</v>
      </c>
      <c r="N677" s="202">
        <v>6.6658181235991029E-2</v>
      </c>
      <c r="O677" s="10">
        <f t="shared" si="90"/>
        <v>3.3671232242894602</v>
      </c>
      <c r="P677" s="11">
        <f t="shared" si="91"/>
        <v>0.10081207258351678</v>
      </c>
    </row>
    <row r="678" spans="1:16" x14ac:dyDescent="0.35">
      <c r="A678" s="9">
        <f t="shared" si="92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89"/>
        <v>3952.23</v>
      </c>
      <c r="G678" s="8"/>
      <c r="H678" s="8"/>
      <c r="I678" s="8">
        <v>70</v>
      </c>
      <c r="J678" s="185">
        <f t="shared" si="93"/>
        <v>3.4533793783917119E-2</v>
      </c>
      <c r="K678" s="18">
        <f t="shared" si="87"/>
        <v>147.85471139615194</v>
      </c>
      <c r="L678" s="10">
        <f t="shared" si="88"/>
        <v>32.528036507153431</v>
      </c>
      <c r="M678" s="202">
        <v>50.64980511043742</v>
      </c>
      <c r="N678" s="202">
        <v>4.6660726865193718</v>
      </c>
      <c r="O678" s="10">
        <f t="shared" si="90"/>
        <v>235.69862570026217</v>
      </c>
      <c r="P678" s="11">
        <f t="shared" si="91"/>
        <v>5.9636869741958885E-2</v>
      </c>
    </row>
    <row r="679" spans="1:16" x14ac:dyDescent="0.35">
      <c r="A679" s="9">
        <f t="shared" si="92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89"/>
        <v>83</v>
      </c>
      <c r="G679" s="8"/>
      <c r="H679" s="8"/>
      <c r="I679" s="8">
        <v>1</v>
      </c>
      <c r="J679" s="185">
        <f t="shared" si="93"/>
        <v>4.9333991119881603E-4</v>
      </c>
      <c r="K679" s="18">
        <f t="shared" si="87"/>
        <v>2.112210162802171</v>
      </c>
      <c r="L679" s="10">
        <f t="shared" si="88"/>
        <v>0.46468623581647761</v>
      </c>
      <c r="M679" s="202">
        <v>0.72356864443482027</v>
      </c>
      <c r="N679" s="202">
        <v>6.6658181235991029E-2</v>
      </c>
      <c r="O679" s="10">
        <f t="shared" si="90"/>
        <v>3.3671232242894602</v>
      </c>
      <c r="P679" s="11">
        <f t="shared" si="91"/>
        <v>4.056774969023446E-2</v>
      </c>
    </row>
    <row r="680" spans="1:16" x14ac:dyDescent="0.35">
      <c r="A680" s="9">
        <f t="shared" si="92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89"/>
        <v>120.4</v>
      </c>
      <c r="G680" s="8"/>
      <c r="H680" s="8"/>
      <c r="I680" s="8">
        <v>4</v>
      </c>
      <c r="J680" s="185">
        <f t="shared" si="93"/>
        <v>1.9733596447952641E-3</v>
      </c>
      <c r="K680" s="18">
        <f t="shared" si="87"/>
        <v>8.448840651208684</v>
      </c>
      <c r="L680" s="10">
        <f t="shared" si="88"/>
        <v>1.8587449432659104</v>
      </c>
      <c r="M680" s="202">
        <v>2.8942745777392811</v>
      </c>
      <c r="N680" s="202">
        <v>0.26663272494396412</v>
      </c>
      <c r="O680" s="10">
        <f t="shared" si="90"/>
        <v>13.468492897157841</v>
      </c>
      <c r="P680" s="11">
        <f t="shared" si="91"/>
        <v>0.11186455894649369</v>
      </c>
    </row>
    <row r="681" spans="1:16" x14ac:dyDescent="0.35">
      <c r="A681" s="9">
        <f t="shared" si="92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89"/>
        <v>128.19999999999999</v>
      </c>
      <c r="G681" s="8"/>
      <c r="H681" s="8"/>
      <c r="I681" s="8">
        <v>4</v>
      </c>
      <c r="J681" s="185">
        <f t="shared" si="93"/>
        <v>1.9733596447952641E-3</v>
      </c>
      <c r="K681" s="18">
        <f t="shared" si="87"/>
        <v>8.448840651208684</v>
      </c>
      <c r="L681" s="10">
        <f t="shared" si="88"/>
        <v>1.8587449432659104</v>
      </c>
      <c r="M681" s="202">
        <v>2.8942745777392811</v>
      </c>
      <c r="N681" s="202">
        <v>0.26663272494396412</v>
      </c>
      <c r="O681" s="10">
        <f t="shared" si="90"/>
        <v>13.468492897157841</v>
      </c>
      <c r="P681" s="11">
        <f t="shared" si="91"/>
        <v>0.10505844693570859</v>
      </c>
    </row>
    <row r="682" spans="1:16" x14ac:dyDescent="0.35">
      <c r="A682" s="9">
        <f t="shared" si="92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89"/>
        <v>121.8</v>
      </c>
      <c r="G682" s="8"/>
      <c r="H682" s="8"/>
      <c r="I682" s="8">
        <v>4</v>
      </c>
      <c r="J682" s="185">
        <f t="shared" si="93"/>
        <v>1.9733596447952641E-3</v>
      </c>
      <c r="K682" s="18">
        <f t="shared" si="87"/>
        <v>8.448840651208684</v>
      </c>
      <c r="L682" s="10">
        <f t="shared" si="88"/>
        <v>1.8587449432659104</v>
      </c>
      <c r="M682" s="202">
        <v>2.8942745777392811</v>
      </c>
      <c r="N682" s="202">
        <v>0.26663272494396412</v>
      </c>
      <c r="O682" s="10">
        <f t="shared" si="90"/>
        <v>13.468492897157841</v>
      </c>
      <c r="P682" s="11">
        <f t="shared" si="91"/>
        <v>0.11057875941837308</v>
      </c>
    </row>
    <row r="683" spans="1:16" x14ac:dyDescent="0.35">
      <c r="A683" s="9">
        <f t="shared" si="92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89"/>
        <v>96.5</v>
      </c>
      <c r="G683" s="8"/>
      <c r="H683" s="8"/>
      <c r="I683" s="8">
        <v>3</v>
      </c>
      <c r="J683" s="185">
        <f t="shared" si="93"/>
        <v>1.4800197335964481E-3</v>
      </c>
      <c r="K683" s="18">
        <f t="shared" si="87"/>
        <v>6.3366304884065121</v>
      </c>
      <c r="L683" s="10">
        <f t="shared" si="88"/>
        <v>1.3940587074494326</v>
      </c>
      <c r="M683" s="202">
        <v>2.1707059333044612</v>
      </c>
      <c r="N683" s="202">
        <v>0.19997454370797305</v>
      </c>
      <c r="O683" s="10">
        <f t="shared" si="90"/>
        <v>10.10136967286838</v>
      </c>
      <c r="P683" s="11">
        <f t="shared" si="91"/>
        <v>0.1046774059364599</v>
      </c>
    </row>
    <row r="684" spans="1:16" x14ac:dyDescent="0.35">
      <c r="A684" s="9">
        <f t="shared" si="92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89"/>
        <v>433.8</v>
      </c>
      <c r="G684" s="8"/>
      <c r="H684" s="8"/>
      <c r="I684" s="8">
        <v>8</v>
      </c>
      <c r="J684" s="185">
        <f t="shared" si="93"/>
        <v>3.9467192895905282E-3</v>
      </c>
      <c r="K684" s="18">
        <f t="shared" si="87"/>
        <v>16.897681302417368</v>
      </c>
      <c r="L684" s="10">
        <f t="shared" si="88"/>
        <v>3.7174898865318209</v>
      </c>
      <c r="M684" s="202">
        <v>5.7885491554785622</v>
      </c>
      <c r="N684" s="202">
        <v>0.53326544988792823</v>
      </c>
      <c r="O684" s="10">
        <f t="shared" si="90"/>
        <v>26.936985794315682</v>
      </c>
      <c r="P684" s="11">
        <f t="shared" si="91"/>
        <v>6.2095402937564964E-2</v>
      </c>
    </row>
    <row r="685" spans="1:16" x14ac:dyDescent="0.35">
      <c r="A685" s="9">
        <f t="shared" si="92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89"/>
        <v>233.7</v>
      </c>
      <c r="G685" s="8"/>
      <c r="H685" s="8"/>
      <c r="I685" s="8">
        <v>7</v>
      </c>
      <c r="J685" s="185">
        <f t="shared" si="93"/>
        <v>3.4533793783917124E-3</v>
      </c>
      <c r="K685" s="18">
        <f t="shared" si="87"/>
        <v>14.785471139615197</v>
      </c>
      <c r="L685" s="10">
        <f t="shared" si="88"/>
        <v>3.2528036507153435</v>
      </c>
      <c r="M685" s="202">
        <v>5.0649805110437418</v>
      </c>
      <c r="N685" s="202">
        <v>0.46660726865193713</v>
      </c>
      <c r="O685" s="10">
        <f t="shared" si="90"/>
        <v>23.569862570026221</v>
      </c>
      <c r="P685" s="11">
        <f t="shared" si="91"/>
        <v>0.10085520997015927</v>
      </c>
    </row>
    <row r="686" spans="1:16" x14ac:dyDescent="0.35">
      <c r="A686" s="9">
        <f t="shared" si="92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89"/>
        <v>1511.8</v>
      </c>
      <c r="G686" s="8"/>
      <c r="H686" s="8"/>
      <c r="I686" s="8">
        <v>32</v>
      </c>
      <c r="J686" s="185">
        <f t="shared" si="93"/>
        <v>1.5786877158362113E-2</v>
      </c>
      <c r="K686" s="18">
        <f t="shared" si="87"/>
        <v>67.590725209669472</v>
      </c>
      <c r="L686" s="10">
        <f t="shared" si="88"/>
        <v>14.869959546127284</v>
      </c>
      <c r="M686" s="202">
        <v>23.154196621914249</v>
      </c>
      <c r="N686" s="202">
        <v>2.1330617995517129</v>
      </c>
      <c r="O686" s="10">
        <f t="shared" si="90"/>
        <v>107.74794317726273</v>
      </c>
      <c r="P686" s="11">
        <f t="shared" si="91"/>
        <v>7.1271294600650043E-2</v>
      </c>
    </row>
    <row r="687" spans="1:16" x14ac:dyDescent="0.35">
      <c r="A687" s="9">
        <f t="shared" si="92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89"/>
        <v>63.2</v>
      </c>
      <c r="G687" s="8"/>
      <c r="H687" s="8"/>
      <c r="I687" s="8">
        <v>2</v>
      </c>
      <c r="J687" s="185">
        <f t="shared" si="93"/>
        <v>9.8667982239763205E-4</v>
      </c>
      <c r="K687" s="18">
        <f t="shared" si="87"/>
        <v>4.224420325604342</v>
      </c>
      <c r="L687" s="10">
        <f t="shared" si="88"/>
        <v>0.92937247163295522</v>
      </c>
      <c r="M687" s="202">
        <v>1.4471372888696405</v>
      </c>
      <c r="N687" s="202">
        <v>0.13331636247198206</v>
      </c>
      <c r="O687" s="10">
        <f t="shared" si="90"/>
        <v>6.7342464485789204</v>
      </c>
      <c r="P687" s="11">
        <f t="shared" si="91"/>
        <v>0.10655453241422341</v>
      </c>
    </row>
    <row r="688" spans="1:16" x14ac:dyDescent="0.35">
      <c r="A688" s="9">
        <f t="shared" si="92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89"/>
        <v>1307.8</v>
      </c>
      <c r="G688" s="8"/>
      <c r="H688" s="8"/>
      <c r="I688" s="8">
        <v>30</v>
      </c>
      <c r="J688" s="185">
        <f t="shared" si="93"/>
        <v>1.4800197335964481E-2</v>
      </c>
      <c r="K688" s="18">
        <f t="shared" si="87"/>
        <v>63.366304884065123</v>
      </c>
      <c r="L688" s="10">
        <f t="shared" si="88"/>
        <v>13.940587074494328</v>
      </c>
      <c r="M688" s="202">
        <v>21.707059333044608</v>
      </c>
      <c r="N688" s="202">
        <v>1.9997454370797307</v>
      </c>
      <c r="O688" s="10">
        <f t="shared" si="90"/>
        <v>101.01369672868378</v>
      </c>
      <c r="P688" s="11">
        <f t="shared" si="91"/>
        <v>7.7239407194283363E-2</v>
      </c>
    </row>
    <row r="689" spans="1:16" x14ac:dyDescent="0.35">
      <c r="A689" s="9">
        <f t="shared" si="92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89"/>
        <v>122</v>
      </c>
      <c r="G689" s="8"/>
      <c r="H689" s="8"/>
      <c r="I689" s="8">
        <v>4</v>
      </c>
      <c r="J689" s="185">
        <f t="shared" si="93"/>
        <v>1.9733596447952641E-3</v>
      </c>
      <c r="K689" s="18">
        <f t="shared" si="87"/>
        <v>8.448840651208684</v>
      </c>
      <c r="L689" s="10">
        <f t="shared" si="88"/>
        <v>1.8587449432659104</v>
      </c>
      <c r="M689" s="202">
        <v>2.8942745777392811</v>
      </c>
      <c r="N689" s="202">
        <v>0.26663272494396412</v>
      </c>
      <c r="O689" s="10">
        <f t="shared" si="90"/>
        <v>13.468492897157841</v>
      </c>
      <c r="P689" s="11">
        <f t="shared" si="91"/>
        <v>0.11039748276358886</v>
      </c>
    </row>
    <row r="690" spans="1:16" x14ac:dyDescent="0.35">
      <c r="A690" s="9">
        <f t="shared" si="92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89"/>
        <v>305.10000000000002</v>
      </c>
      <c r="G690" s="8"/>
      <c r="H690" s="8"/>
      <c r="I690" s="8">
        <v>8</v>
      </c>
      <c r="J690" s="185">
        <f t="shared" si="93"/>
        <v>3.9467192895905282E-3</v>
      </c>
      <c r="K690" s="18">
        <f t="shared" si="87"/>
        <v>16.897681302417368</v>
      </c>
      <c r="L690" s="10">
        <f t="shared" si="88"/>
        <v>3.7174898865318209</v>
      </c>
      <c r="M690" s="202">
        <v>5.7885491554785622</v>
      </c>
      <c r="N690" s="202">
        <v>0.53326544988792823</v>
      </c>
      <c r="O690" s="10">
        <f t="shared" si="90"/>
        <v>26.936985794315682</v>
      </c>
      <c r="P690" s="11">
        <f t="shared" si="91"/>
        <v>8.8289038984974366E-2</v>
      </c>
    </row>
    <row r="691" spans="1:16" x14ac:dyDescent="0.35">
      <c r="A691" s="9">
        <f t="shared" si="92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89"/>
        <v>390.7</v>
      </c>
      <c r="G691" s="8"/>
      <c r="H691" s="8"/>
      <c r="I691" s="8">
        <v>8</v>
      </c>
      <c r="J691" s="185">
        <f t="shared" si="93"/>
        <v>3.9467192895905282E-3</v>
      </c>
      <c r="K691" s="18">
        <f t="shared" si="87"/>
        <v>16.897681302417368</v>
      </c>
      <c r="L691" s="10">
        <f t="shared" si="88"/>
        <v>3.7174898865318209</v>
      </c>
      <c r="M691" s="202">
        <v>5.7885491554785622</v>
      </c>
      <c r="N691" s="202">
        <v>0.53326544988792823</v>
      </c>
      <c r="O691" s="10">
        <f t="shared" si="90"/>
        <v>26.936985794315682</v>
      </c>
      <c r="P691" s="11">
        <f t="shared" si="91"/>
        <v>6.8945446107795447E-2</v>
      </c>
    </row>
    <row r="692" spans="1:16" x14ac:dyDescent="0.35">
      <c r="A692" s="9">
        <f t="shared" si="92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89"/>
        <v>306.89999999999998</v>
      </c>
      <c r="G692" s="8"/>
      <c r="H692" s="8"/>
      <c r="I692" s="8">
        <v>8</v>
      </c>
      <c r="J692" s="185">
        <f t="shared" si="93"/>
        <v>3.9467192895905282E-3</v>
      </c>
      <c r="K692" s="18">
        <f t="shared" si="87"/>
        <v>16.897681302417368</v>
      </c>
      <c r="L692" s="10">
        <f t="shared" si="88"/>
        <v>3.7174898865318209</v>
      </c>
      <c r="M692" s="202">
        <v>5.7885491554785622</v>
      </c>
      <c r="N692" s="202">
        <v>0.53326544988792823</v>
      </c>
      <c r="O692" s="10">
        <f t="shared" si="90"/>
        <v>26.936985794315682</v>
      </c>
      <c r="P692" s="11">
        <f t="shared" si="91"/>
        <v>8.777121470940269E-2</v>
      </c>
    </row>
    <row r="693" spans="1:16" x14ac:dyDescent="0.35">
      <c r="A693" s="9">
        <f t="shared" si="92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89"/>
        <v>6304.0500000000011</v>
      </c>
      <c r="G693" s="8"/>
      <c r="H693" s="8"/>
      <c r="I693" s="8">
        <v>127</v>
      </c>
      <c r="J693" s="185">
        <f t="shared" si="93"/>
        <v>6.2654168722249631E-2</v>
      </c>
      <c r="K693" s="18">
        <f t="shared" si="87"/>
        <v>268.25069067587566</v>
      </c>
      <c r="L693" s="10">
        <f t="shared" si="88"/>
        <v>59.015151948692647</v>
      </c>
      <c r="M693" s="202">
        <v>91.893217843222175</v>
      </c>
      <c r="N693" s="202">
        <v>8.4655890169708599</v>
      </c>
      <c r="O693" s="10">
        <f t="shared" si="90"/>
        <v>427.62464948476133</v>
      </c>
      <c r="P693" s="11">
        <f t="shared" si="91"/>
        <v>6.7833321354488191E-2</v>
      </c>
    </row>
    <row r="694" spans="1:16" x14ac:dyDescent="0.35">
      <c r="A694" s="9">
        <f t="shared" si="92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89"/>
        <v>125.9</v>
      </c>
      <c r="G694" s="8"/>
      <c r="H694" s="8"/>
      <c r="I694" s="8">
        <v>4</v>
      </c>
      <c r="J694" s="185">
        <f t="shared" si="93"/>
        <v>1.9733596447952641E-3</v>
      </c>
      <c r="K694" s="18">
        <f t="shared" si="87"/>
        <v>8.448840651208684</v>
      </c>
      <c r="L694" s="10">
        <f t="shared" si="88"/>
        <v>1.8587449432659104</v>
      </c>
      <c r="M694" s="202">
        <v>2.8942745777392811</v>
      </c>
      <c r="N694" s="202">
        <v>0.73477233429394795</v>
      </c>
      <c r="O694" s="10">
        <f t="shared" si="90"/>
        <v>13.936632506507825</v>
      </c>
      <c r="P694" s="11">
        <f t="shared" si="91"/>
        <v>0.11069604850284213</v>
      </c>
    </row>
    <row r="695" spans="1:16" x14ac:dyDescent="0.35">
      <c r="A695" s="9">
        <f t="shared" si="92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89"/>
        <v>144.75</v>
      </c>
      <c r="G695" s="8"/>
      <c r="H695" s="8"/>
      <c r="I695" s="8">
        <v>4</v>
      </c>
      <c r="J695" s="185">
        <f t="shared" si="93"/>
        <v>1.9733596447952641E-3</v>
      </c>
      <c r="K695" s="18">
        <f t="shared" si="87"/>
        <v>8.448840651208684</v>
      </c>
      <c r="L695" s="10">
        <f t="shared" si="88"/>
        <v>1.8587449432659104</v>
      </c>
      <c r="M695" s="202">
        <v>2.8942745777392811</v>
      </c>
      <c r="N695" s="202">
        <v>0.26663272494396412</v>
      </c>
      <c r="O695" s="10">
        <f t="shared" si="90"/>
        <v>13.468492897157841</v>
      </c>
      <c r="P695" s="11">
        <f t="shared" si="91"/>
        <v>9.3046583054631024E-2</v>
      </c>
    </row>
    <row r="696" spans="1:16" x14ac:dyDescent="0.35">
      <c r="A696" s="9">
        <f t="shared" si="92"/>
        <v>92</v>
      </c>
      <c r="B696" s="14" t="s">
        <v>284</v>
      </c>
      <c r="C696" s="8">
        <f>димвенканали!C696</f>
        <v>122.4</v>
      </c>
      <c r="D696" s="8">
        <f>димвенканали!D696</f>
        <v>130.1</v>
      </c>
      <c r="E696" s="8">
        <f>димвенканали!E696</f>
        <v>0</v>
      </c>
      <c r="F696" s="8">
        <f t="shared" si="89"/>
        <v>252.5</v>
      </c>
      <c r="G696" s="8"/>
      <c r="H696" s="8"/>
      <c r="I696" s="8">
        <v>2</v>
      </c>
      <c r="J696" s="185">
        <f t="shared" si="93"/>
        <v>9.8667982239763205E-4</v>
      </c>
      <c r="K696" s="18">
        <f t="shared" si="87"/>
        <v>4.224420325604342</v>
      </c>
      <c r="L696" s="10">
        <f t="shared" si="88"/>
        <v>0.92937247163295522</v>
      </c>
      <c r="M696" s="202">
        <v>1.4471372888696405</v>
      </c>
      <c r="N696" s="202">
        <v>0.65562174721189603</v>
      </c>
      <c r="O696" s="10">
        <f t="shared" si="90"/>
        <v>7.2565518333188344</v>
      </c>
      <c r="P696" s="11">
        <f t="shared" si="91"/>
        <v>2.8738819141856768E-2</v>
      </c>
    </row>
    <row r="697" spans="1:16" s="206" customFormat="1" x14ac:dyDescent="0.35">
      <c r="A697" s="187">
        <f t="shared" si="92"/>
        <v>93</v>
      </c>
      <c r="B697" s="207" t="s">
        <v>285</v>
      </c>
      <c r="C697" s="204">
        <f>димвенканали!C697</f>
        <v>250.2</v>
      </c>
      <c r="D697" s="8">
        <f>димвенканали!D697</f>
        <v>0</v>
      </c>
      <c r="E697" s="204">
        <v>0</v>
      </c>
      <c r="F697" s="204">
        <f t="shared" si="89"/>
        <v>250.2</v>
      </c>
      <c r="G697" s="204"/>
      <c r="H697" s="204"/>
      <c r="I697" s="204">
        <v>3</v>
      </c>
      <c r="J697" s="185">
        <f t="shared" si="93"/>
        <v>1.4800197335964481E-3</v>
      </c>
      <c r="K697" s="332">
        <f>J697*$K$2</f>
        <v>6.3366304884065121</v>
      </c>
      <c r="L697" s="205">
        <f>K697*0.22</f>
        <v>1.3940587074494326</v>
      </c>
      <c r="M697" s="205">
        <v>2.1707059333044612</v>
      </c>
      <c r="N697" s="205">
        <v>0.19346979553903343</v>
      </c>
      <c r="O697" s="205">
        <f t="shared" si="90"/>
        <v>10.09486492469944</v>
      </c>
      <c r="P697" s="208">
        <f>O697/F697</f>
        <v>4.0347181953235174E-2</v>
      </c>
    </row>
    <row r="698" spans="1:16" x14ac:dyDescent="0.35">
      <c r="A698" s="9">
        <f t="shared" si="92"/>
        <v>94</v>
      </c>
      <c r="B698" s="14" t="s">
        <v>286</v>
      </c>
      <c r="C698" s="8">
        <f>димвенканали!C698</f>
        <v>327.2</v>
      </c>
      <c r="D698" s="8">
        <f>димвенканали!D698</f>
        <v>32.299999999999997</v>
      </c>
      <c r="E698" s="8">
        <f>димвенканали!E698</f>
        <v>188.7</v>
      </c>
      <c r="F698" s="8">
        <f t="shared" si="89"/>
        <v>548.20000000000005</v>
      </c>
      <c r="G698" s="8"/>
      <c r="H698" s="8"/>
      <c r="I698" s="8">
        <v>10</v>
      </c>
      <c r="J698" s="185">
        <f t="shared" si="93"/>
        <v>4.9333991119881598E-3</v>
      </c>
      <c r="K698" s="18">
        <f t="shared" si="87"/>
        <v>21.122101628021706</v>
      </c>
      <c r="L698" s="10">
        <f t="shared" si="88"/>
        <v>4.6468623581647757</v>
      </c>
      <c r="M698" s="202">
        <v>7.235686444348203</v>
      </c>
      <c r="N698" s="202">
        <v>0.64489931846344484</v>
      </c>
      <c r="O698" s="10">
        <f t="shared" si="90"/>
        <v>33.649549748998126</v>
      </c>
      <c r="P698" s="11">
        <f t="shared" si="91"/>
        <v>6.1381885715064068E-2</v>
      </c>
    </row>
    <row r="699" spans="1:16" x14ac:dyDescent="0.35">
      <c r="A699" s="9">
        <f t="shared" si="92"/>
        <v>95</v>
      </c>
      <c r="B699" s="14" t="s">
        <v>287</v>
      </c>
      <c r="C699" s="8">
        <f>димвенканали!C699</f>
        <v>103.4</v>
      </c>
      <c r="D699" s="8">
        <f>димвенканали!D699</f>
        <v>0</v>
      </c>
      <c r="E699" s="8">
        <f>димвенканали!E699</f>
        <v>91</v>
      </c>
      <c r="F699" s="8">
        <f t="shared" si="89"/>
        <v>194.4</v>
      </c>
      <c r="G699" s="8"/>
      <c r="H699" s="8"/>
      <c r="I699" s="8">
        <v>3</v>
      </c>
      <c r="J699" s="185">
        <f t="shared" si="93"/>
        <v>1.4800197335964481E-3</v>
      </c>
      <c r="K699" s="18">
        <f t="shared" si="87"/>
        <v>6.3366304884065121</v>
      </c>
      <c r="L699" s="10">
        <f t="shared" si="88"/>
        <v>1.3940587074494326</v>
      </c>
      <c r="M699" s="202">
        <v>2.1707059333044612</v>
      </c>
      <c r="N699" s="202">
        <v>0.19346979553903343</v>
      </c>
      <c r="O699" s="10">
        <f t="shared" si="90"/>
        <v>10.09486492469944</v>
      </c>
      <c r="P699" s="11">
        <f t="shared" si="91"/>
        <v>5.1928317513886005E-2</v>
      </c>
    </row>
    <row r="700" spans="1:16" x14ac:dyDescent="0.35">
      <c r="A700" s="9">
        <f t="shared" si="92"/>
        <v>96</v>
      </c>
      <c r="B700" s="14" t="s">
        <v>288</v>
      </c>
      <c r="C700" s="8">
        <f>димвенканали!C700</f>
        <v>208.6</v>
      </c>
      <c r="D700" s="8">
        <f>димвенканали!D700</f>
        <v>0</v>
      </c>
      <c r="E700" s="8">
        <f>димвенканали!E700</f>
        <v>50.5</v>
      </c>
      <c r="F700" s="8">
        <f t="shared" si="89"/>
        <v>259.10000000000002</v>
      </c>
      <c r="G700" s="8"/>
      <c r="H700" s="8"/>
      <c r="I700" s="8">
        <v>8</v>
      </c>
      <c r="J700" s="185">
        <f t="shared" si="93"/>
        <v>3.9467192895905282E-3</v>
      </c>
      <c r="K700" s="18">
        <f t="shared" si="87"/>
        <v>16.897681302417368</v>
      </c>
      <c r="L700" s="10">
        <f t="shared" si="88"/>
        <v>3.7174898865318209</v>
      </c>
      <c r="M700" s="202">
        <v>5.7885491554785622</v>
      </c>
      <c r="N700" s="202">
        <v>0.51591945477075596</v>
      </c>
      <c r="O700" s="10">
        <f t="shared" si="90"/>
        <v>26.91963979919851</v>
      </c>
      <c r="P700" s="11">
        <f t="shared" si="91"/>
        <v>0.10389671863835781</v>
      </c>
    </row>
    <row r="701" spans="1:16" x14ac:dyDescent="0.35">
      <c r="A701" s="9">
        <f t="shared" si="92"/>
        <v>97</v>
      </c>
      <c r="B701" s="14" t="s">
        <v>289</v>
      </c>
      <c r="C701" s="8">
        <f>димвенканали!C701</f>
        <v>71.2</v>
      </c>
      <c r="D701" s="8">
        <f>димвенканали!D701</f>
        <v>38.9</v>
      </c>
      <c r="E701" s="8">
        <f>димвенканали!E701</f>
        <v>0</v>
      </c>
      <c r="F701" s="8">
        <f t="shared" si="89"/>
        <v>110.1</v>
      </c>
      <c r="G701" s="8"/>
      <c r="H701" s="8"/>
      <c r="I701" s="8">
        <v>1</v>
      </c>
      <c r="J701" s="185">
        <f t="shared" si="93"/>
        <v>4.9333991119881603E-4</v>
      </c>
      <c r="K701" s="18">
        <f t="shared" si="87"/>
        <v>2.112210162802171</v>
      </c>
      <c r="L701" s="10">
        <f t="shared" si="88"/>
        <v>0.46468623581647761</v>
      </c>
      <c r="M701" s="202">
        <v>0.72356864443482027</v>
      </c>
      <c r="N701" s="202">
        <v>6.4489931846344495E-2</v>
      </c>
      <c r="O701" s="10">
        <f t="shared" ref="O701:O723" si="94">K701+L701+M701+N701</f>
        <v>3.3649549748998138</v>
      </c>
      <c r="P701" s="11">
        <f t="shared" ref="P701:P723" si="95">O701/F701</f>
        <v>3.0562715485011934E-2</v>
      </c>
    </row>
    <row r="702" spans="1:16" x14ac:dyDescent="0.35">
      <c r="A702" s="9">
        <f t="shared" si="92"/>
        <v>98</v>
      </c>
      <c r="B702" s="14" t="s">
        <v>290</v>
      </c>
      <c r="C702" s="8">
        <f>димвенканали!C702</f>
        <v>158.30000000000001</v>
      </c>
      <c r="D702" s="8">
        <f>димвенканали!D702</f>
        <v>0</v>
      </c>
      <c r="E702" s="8">
        <f>димвенканали!E702</f>
        <v>0</v>
      </c>
      <c r="F702" s="8">
        <f t="shared" si="89"/>
        <v>158.30000000000001</v>
      </c>
      <c r="G702" s="8"/>
      <c r="H702" s="8"/>
      <c r="I702" s="8">
        <v>3</v>
      </c>
      <c r="J702" s="185">
        <f t="shared" si="93"/>
        <v>1.4800197335964481E-3</v>
      </c>
      <c r="K702" s="18">
        <f t="shared" si="87"/>
        <v>6.3366304884065121</v>
      </c>
      <c r="L702" s="10">
        <f t="shared" si="88"/>
        <v>1.3940587074494326</v>
      </c>
      <c r="M702" s="202">
        <v>2.1707059333044612</v>
      </c>
      <c r="N702" s="202">
        <v>0.19346979553903343</v>
      </c>
      <c r="O702" s="10">
        <f t="shared" si="94"/>
        <v>10.09486492469944</v>
      </c>
      <c r="P702" s="11">
        <f t="shared" si="95"/>
        <v>6.3770466991152491E-2</v>
      </c>
    </row>
    <row r="703" spans="1:16" x14ac:dyDescent="0.35">
      <c r="A703" s="9">
        <f t="shared" si="92"/>
        <v>99</v>
      </c>
      <c r="B703" s="14" t="s">
        <v>291</v>
      </c>
      <c r="C703" s="8">
        <f>димвенканали!C703</f>
        <v>88.6</v>
      </c>
      <c r="D703" s="8">
        <f>димвенканали!D703</f>
        <v>0</v>
      </c>
      <c r="E703" s="8">
        <f>димвенканали!E703</f>
        <v>0</v>
      </c>
      <c r="F703" s="8">
        <f t="shared" si="89"/>
        <v>88.6</v>
      </c>
      <c r="G703" s="8"/>
      <c r="H703" s="8"/>
      <c r="I703" s="8">
        <v>0</v>
      </c>
      <c r="J703" s="185">
        <f t="shared" si="93"/>
        <v>0</v>
      </c>
      <c r="K703" s="18">
        <f t="shared" si="87"/>
        <v>0</v>
      </c>
      <c r="L703" s="10">
        <f t="shared" si="88"/>
        <v>0</v>
      </c>
      <c r="M703" s="202">
        <v>0</v>
      </c>
      <c r="N703" s="202">
        <v>0</v>
      </c>
      <c r="O703" s="10">
        <f t="shared" si="94"/>
        <v>0</v>
      </c>
      <c r="P703" s="11">
        <f t="shared" si="95"/>
        <v>0</v>
      </c>
    </row>
    <row r="704" spans="1:16" x14ac:dyDescent="0.35">
      <c r="A704" s="9">
        <f t="shared" si="92"/>
        <v>100</v>
      </c>
      <c r="B704" s="14" t="s">
        <v>293</v>
      </c>
      <c r="C704" s="8">
        <f>димвенканали!C704</f>
        <v>102.5</v>
      </c>
      <c r="D704" s="8">
        <f>димвенканали!D704</f>
        <v>0</v>
      </c>
      <c r="E704" s="8">
        <f>димвенканали!E704</f>
        <v>0</v>
      </c>
      <c r="F704" s="8">
        <f t="shared" si="89"/>
        <v>102.5</v>
      </c>
      <c r="G704" s="8"/>
      <c r="H704" s="8"/>
      <c r="I704" s="8">
        <v>2</v>
      </c>
      <c r="J704" s="185">
        <f t="shared" si="93"/>
        <v>9.8667982239763205E-4</v>
      </c>
      <c r="K704" s="18">
        <f t="shared" si="87"/>
        <v>4.224420325604342</v>
      </c>
      <c r="L704" s="10">
        <f t="shared" si="88"/>
        <v>0.92937247163295522</v>
      </c>
      <c r="M704" s="202">
        <v>2.1707059333044612</v>
      </c>
      <c r="N704" s="202">
        <v>0.12897986369268899</v>
      </c>
      <c r="O704" s="10">
        <f t="shared" si="94"/>
        <v>7.4534785942344479</v>
      </c>
      <c r="P704" s="11">
        <f t="shared" si="95"/>
        <v>7.2716864333994616E-2</v>
      </c>
    </row>
    <row r="705" spans="1:17" x14ac:dyDescent="0.35">
      <c r="A705" s="9">
        <f t="shared" si="92"/>
        <v>101</v>
      </c>
      <c r="B705" s="14" t="s">
        <v>294</v>
      </c>
      <c r="C705" s="8">
        <f>димвенканали!C705</f>
        <v>74.400000000000006</v>
      </c>
      <c r="D705" s="8">
        <f>димвенканали!D705</f>
        <v>0</v>
      </c>
      <c r="E705" s="8">
        <f>димвенканали!E705</f>
        <v>0</v>
      </c>
      <c r="F705" s="8">
        <f t="shared" si="89"/>
        <v>74.400000000000006</v>
      </c>
      <c r="G705" s="8"/>
      <c r="H705" s="8"/>
      <c r="I705" s="8">
        <v>3</v>
      </c>
      <c r="J705" s="185">
        <f t="shared" si="93"/>
        <v>1.4800197335964481E-3</v>
      </c>
      <c r="K705" s="18">
        <f t="shared" si="87"/>
        <v>6.3366304884065121</v>
      </c>
      <c r="L705" s="10">
        <f t="shared" si="88"/>
        <v>1.3940587074494326</v>
      </c>
      <c r="M705" s="202">
        <v>2.1707059333044612</v>
      </c>
      <c r="N705" s="202">
        <v>0.19346979553903343</v>
      </c>
      <c r="O705" s="10">
        <f t="shared" si="94"/>
        <v>10.09486492469944</v>
      </c>
      <c r="P705" s="11">
        <f t="shared" si="95"/>
        <v>0.1356836683427344</v>
      </c>
    </row>
    <row r="706" spans="1:17" x14ac:dyDescent="0.35">
      <c r="A706" s="9">
        <f t="shared" si="92"/>
        <v>102</v>
      </c>
      <c r="B706" s="14" t="s">
        <v>295</v>
      </c>
      <c r="C706" s="8">
        <f>димвенканали!C706</f>
        <v>66.400000000000006</v>
      </c>
      <c r="D706" s="8">
        <f>димвенканали!D706</f>
        <v>0</v>
      </c>
      <c r="E706" s="8">
        <f>димвенканали!E706</f>
        <v>0</v>
      </c>
      <c r="F706" s="8">
        <f t="shared" si="89"/>
        <v>66.400000000000006</v>
      </c>
      <c r="G706" s="8"/>
      <c r="H706" s="8"/>
      <c r="I706" s="8">
        <v>2</v>
      </c>
      <c r="J706" s="185">
        <f t="shared" si="93"/>
        <v>9.8667982239763205E-4</v>
      </c>
      <c r="K706" s="18">
        <f t="shared" si="87"/>
        <v>4.224420325604342</v>
      </c>
      <c r="L706" s="10">
        <f t="shared" si="88"/>
        <v>0.92937247163295522</v>
      </c>
      <c r="M706" s="202">
        <v>1.4471372888696405</v>
      </c>
      <c r="N706" s="202">
        <v>0.12897986369268899</v>
      </c>
      <c r="O706" s="10">
        <f t="shared" si="94"/>
        <v>6.7299099497996275</v>
      </c>
      <c r="P706" s="11">
        <f t="shared" si="95"/>
        <v>0.10135406550903053</v>
      </c>
    </row>
    <row r="707" spans="1:17" x14ac:dyDescent="0.35">
      <c r="A707" s="9">
        <f t="shared" si="92"/>
        <v>103</v>
      </c>
      <c r="B707" s="14" t="s">
        <v>296</v>
      </c>
      <c r="C707" s="8">
        <f>димвенканали!C707</f>
        <v>292.8</v>
      </c>
      <c r="D707" s="8">
        <f>димвенканали!D707</f>
        <v>0</v>
      </c>
      <c r="E707" s="8">
        <f>димвенканали!E707</f>
        <v>0</v>
      </c>
      <c r="F707" s="8">
        <f t="shared" si="89"/>
        <v>292.8</v>
      </c>
      <c r="G707" s="8"/>
      <c r="H707" s="8"/>
      <c r="I707" s="8">
        <v>7</v>
      </c>
      <c r="J707" s="185">
        <f t="shared" si="93"/>
        <v>3.4533793783917124E-3</v>
      </c>
      <c r="K707" s="18">
        <f t="shared" si="87"/>
        <v>14.785471139615197</v>
      </c>
      <c r="L707" s="10">
        <f t="shared" si="88"/>
        <v>3.2528036507153435</v>
      </c>
      <c r="M707" s="202">
        <v>5.0649805110437418</v>
      </c>
      <c r="N707" s="202">
        <v>0.45142952292441146</v>
      </c>
      <c r="O707" s="10">
        <f t="shared" si="94"/>
        <v>23.554684824298693</v>
      </c>
      <c r="P707" s="11">
        <f t="shared" si="95"/>
        <v>8.0446327951839799E-2</v>
      </c>
    </row>
    <row r="708" spans="1:17" x14ac:dyDescent="0.35">
      <c r="A708" s="9">
        <f t="shared" si="92"/>
        <v>104</v>
      </c>
      <c r="B708" s="14" t="s">
        <v>297</v>
      </c>
      <c r="C708" s="8">
        <f>димвенканали!C708</f>
        <v>80.5</v>
      </c>
      <c r="D708" s="8">
        <f>димвенканали!D708</f>
        <v>0</v>
      </c>
      <c r="E708" s="8">
        <f>димвенканали!E708</f>
        <v>0</v>
      </c>
      <c r="F708" s="8">
        <f t="shared" si="89"/>
        <v>80.5</v>
      </c>
      <c r="G708" s="8"/>
      <c r="H708" s="8"/>
      <c r="I708" s="8">
        <v>2</v>
      </c>
      <c r="J708" s="185">
        <f t="shared" si="93"/>
        <v>9.8667982239763205E-4</v>
      </c>
      <c r="K708" s="18">
        <f t="shared" si="87"/>
        <v>4.224420325604342</v>
      </c>
      <c r="L708" s="10">
        <f t="shared" si="88"/>
        <v>0.92937247163295522</v>
      </c>
      <c r="M708" s="202">
        <v>1.4471372888696405</v>
      </c>
      <c r="N708" s="202">
        <v>0.12897986369268899</v>
      </c>
      <c r="O708" s="10">
        <f t="shared" si="94"/>
        <v>6.7299099497996275</v>
      </c>
      <c r="P708" s="11">
        <f t="shared" si="95"/>
        <v>8.3601365836020222E-2</v>
      </c>
    </row>
    <row r="709" spans="1:17" x14ac:dyDescent="0.35">
      <c r="A709" s="9">
        <f t="shared" si="92"/>
        <v>105</v>
      </c>
      <c r="B709" s="14" t="s">
        <v>298</v>
      </c>
      <c r="C709" s="8">
        <f>димвенканали!C709</f>
        <v>4108.8</v>
      </c>
      <c r="D709" s="8">
        <f>димвенканали!D709</f>
        <v>0</v>
      </c>
      <c r="E709" s="8">
        <f>димвенканали!E709</f>
        <v>118</v>
      </c>
      <c r="F709" s="8">
        <f t="shared" si="89"/>
        <v>4226.8</v>
      </c>
      <c r="G709" s="8"/>
      <c r="H709" s="8"/>
      <c r="I709" s="8">
        <v>68</v>
      </c>
      <c r="J709" s="185">
        <f t="shared" si="93"/>
        <v>3.3547113961519492E-2</v>
      </c>
      <c r="K709" s="18">
        <f t="shared" si="87"/>
        <v>143.63029107054763</v>
      </c>
      <c r="L709" s="10">
        <f t="shared" si="88"/>
        <v>31.598664035520478</v>
      </c>
      <c r="M709" s="202">
        <v>49.202667821567786</v>
      </c>
      <c r="N709" s="202">
        <v>4.385315365551425</v>
      </c>
      <c r="O709" s="10">
        <f t="shared" si="94"/>
        <v>228.81693829318732</v>
      </c>
      <c r="P709" s="11">
        <f t="shared" si="95"/>
        <v>5.4134791874038829E-2</v>
      </c>
    </row>
    <row r="710" spans="1:17" x14ac:dyDescent="0.35">
      <c r="A710" s="9">
        <f t="shared" si="92"/>
        <v>106</v>
      </c>
      <c r="B710" s="14" t="s">
        <v>301</v>
      </c>
      <c r="C710" s="8">
        <f>димвенканали!C710</f>
        <v>4420.8999999999996</v>
      </c>
      <c r="D710" s="8">
        <f>димвенканали!D710</f>
        <v>0</v>
      </c>
      <c r="E710" s="8">
        <f>димвенканали!E710</f>
        <v>0</v>
      </c>
      <c r="F710" s="8">
        <f t="shared" si="89"/>
        <v>4420.8999999999996</v>
      </c>
      <c r="G710" s="8"/>
      <c r="H710" s="8"/>
      <c r="I710" s="8">
        <v>77</v>
      </c>
      <c r="J710" s="185">
        <f t="shared" si="93"/>
        <v>3.7987173162308832E-2</v>
      </c>
      <c r="K710" s="18">
        <f t="shared" si="87"/>
        <v>162.64018253576714</v>
      </c>
      <c r="L710" s="10">
        <f t="shared" si="88"/>
        <v>35.780840157868774</v>
      </c>
      <c r="M710" s="202">
        <v>55.714785621481163</v>
      </c>
      <c r="N710" s="202">
        <v>4.9657247521685255</v>
      </c>
      <c r="O710" s="10">
        <f t="shared" si="94"/>
        <v>259.10153306728557</v>
      </c>
      <c r="P710" s="11">
        <f t="shared" si="95"/>
        <v>5.8608322528735234E-2</v>
      </c>
    </row>
    <row r="711" spans="1:17" x14ac:dyDescent="0.35">
      <c r="A711" s="9">
        <f t="shared" si="92"/>
        <v>107</v>
      </c>
      <c r="B711" s="14" t="s">
        <v>302</v>
      </c>
      <c r="C711" s="8">
        <f>димвенканали!C711</f>
        <v>6184.2</v>
      </c>
      <c r="D711" s="8">
        <f>димвенканали!D711</f>
        <v>208.9</v>
      </c>
      <c r="E711" s="8">
        <f>димвенканали!E711</f>
        <v>36.6</v>
      </c>
      <c r="F711" s="8">
        <f t="shared" si="89"/>
        <v>6429.7</v>
      </c>
      <c r="G711" s="8"/>
      <c r="H711" s="8"/>
      <c r="I711" s="8">
        <v>102</v>
      </c>
      <c r="J711" s="185">
        <f t="shared" si="93"/>
        <v>5.0320670942279232E-2</v>
      </c>
      <c r="K711" s="18">
        <f t="shared" si="87"/>
        <v>215.44543660582141</v>
      </c>
      <c r="L711" s="10">
        <f t="shared" si="88"/>
        <v>47.397996053280714</v>
      </c>
      <c r="M711" s="202">
        <v>73.804001732351665</v>
      </c>
      <c r="N711" s="202">
        <v>6.577973048327137</v>
      </c>
      <c r="O711" s="10">
        <f t="shared" si="94"/>
        <v>343.22540743978089</v>
      </c>
      <c r="P711" s="11">
        <f t="shared" si="95"/>
        <v>5.3381247560505295E-2</v>
      </c>
    </row>
    <row r="712" spans="1:17" x14ac:dyDescent="0.35">
      <c r="A712" s="9">
        <f t="shared" si="92"/>
        <v>108</v>
      </c>
      <c r="B712" s="14" t="s">
        <v>303</v>
      </c>
      <c r="C712" s="8">
        <f>димвенканали!C712</f>
        <v>3391.6</v>
      </c>
      <c r="D712" s="8">
        <f>димвенканали!D712</f>
        <v>0</v>
      </c>
      <c r="E712" s="8">
        <f>димвенканали!E712</f>
        <v>0</v>
      </c>
      <c r="F712" s="8">
        <f t="shared" si="89"/>
        <v>3391.6</v>
      </c>
      <c r="G712" s="8"/>
      <c r="H712" s="8"/>
      <c r="I712" s="8">
        <v>70</v>
      </c>
      <c r="J712" s="185">
        <f t="shared" si="93"/>
        <v>3.4533793783917119E-2</v>
      </c>
      <c r="K712" s="18">
        <f t="shared" si="87"/>
        <v>147.85471139615194</v>
      </c>
      <c r="L712" s="10">
        <f t="shared" si="88"/>
        <v>32.528036507153431</v>
      </c>
      <c r="M712" s="202">
        <v>50.64980511043742</v>
      </c>
      <c r="N712" s="202">
        <v>4.5142952292441141</v>
      </c>
      <c r="O712" s="10">
        <f t="shared" si="94"/>
        <v>235.5468482429869</v>
      </c>
      <c r="P712" s="11">
        <f t="shared" si="95"/>
        <v>6.9450067296552342E-2</v>
      </c>
    </row>
    <row r="713" spans="1:17" x14ac:dyDescent="0.35">
      <c r="A713" s="9">
        <f t="shared" si="92"/>
        <v>109</v>
      </c>
      <c r="B713" s="14" t="s">
        <v>304</v>
      </c>
      <c r="C713" s="8">
        <f>димвенканали!C713</f>
        <v>4546.3</v>
      </c>
      <c r="D713" s="8">
        <f>димвенканали!D713</f>
        <v>0</v>
      </c>
      <c r="E713" s="8">
        <f>димвенканали!E713</f>
        <v>0</v>
      </c>
      <c r="F713" s="8">
        <f t="shared" si="89"/>
        <v>4546.3</v>
      </c>
      <c r="G713" s="8"/>
      <c r="H713" s="8"/>
      <c r="I713" s="8">
        <v>100</v>
      </c>
      <c r="J713" s="185">
        <f t="shared" si="93"/>
        <v>4.9333991119881605E-2</v>
      </c>
      <c r="K713" s="18">
        <f t="shared" si="87"/>
        <v>211.2210162802171</v>
      </c>
      <c r="L713" s="10">
        <f t="shared" si="88"/>
        <v>46.468623581647762</v>
      </c>
      <c r="M713" s="202">
        <v>72.356864443482024</v>
      </c>
      <c r="N713" s="202">
        <v>6.4489931846344488</v>
      </c>
      <c r="O713" s="10">
        <f t="shared" si="94"/>
        <v>336.49549748998135</v>
      </c>
      <c r="P713" s="11">
        <f t="shared" si="95"/>
        <v>7.4015242612669938E-2</v>
      </c>
    </row>
    <row r="714" spans="1:17" x14ac:dyDescent="0.35">
      <c r="A714" s="9">
        <f t="shared" si="92"/>
        <v>110</v>
      </c>
      <c r="B714" s="14" t="s">
        <v>305</v>
      </c>
      <c r="C714" s="8">
        <f>димвенканали!C714</f>
        <v>3942.03</v>
      </c>
      <c r="D714" s="8">
        <f>димвенканали!D714</f>
        <v>0</v>
      </c>
      <c r="E714" s="8">
        <f>димвенканали!E714</f>
        <v>0</v>
      </c>
      <c r="F714" s="8">
        <f t="shared" si="89"/>
        <v>3942.03</v>
      </c>
      <c r="G714" s="8"/>
      <c r="H714" s="8"/>
      <c r="I714" s="8">
        <v>105</v>
      </c>
      <c r="J714" s="185">
        <f t="shared" si="93"/>
        <v>5.1800690675875685E-2</v>
      </c>
      <c r="K714" s="18">
        <f t="shared" si="87"/>
        <v>221.78206709422795</v>
      </c>
      <c r="L714" s="10">
        <f t="shared" si="88"/>
        <v>48.792054760730153</v>
      </c>
      <c r="M714" s="202">
        <v>75.974707665656126</v>
      </c>
      <c r="N714" s="202">
        <v>34.420141728624536</v>
      </c>
      <c r="O714" s="10">
        <f t="shared" si="94"/>
        <v>380.96897124923873</v>
      </c>
      <c r="P714" s="11">
        <f t="shared" si="95"/>
        <v>9.6642839158818855E-2</v>
      </c>
    </row>
    <row r="715" spans="1:17" x14ac:dyDescent="0.35">
      <c r="A715" s="9">
        <f t="shared" si="92"/>
        <v>111</v>
      </c>
      <c r="B715" s="14" t="s">
        <v>1188</v>
      </c>
      <c r="C715" s="8">
        <f>димвенканали!C715</f>
        <v>5423.9</v>
      </c>
      <c r="D715" s="8">
        <f>димвенканали!D715</f>
        <v>0</v>
      </c>
      <c r="E715" s="8">
        <f>димвенканали!E715</f>
        <v>0</v>
      </c>
      <c r="F715" s="8">
        <f t="shared" si="89"/>
        <v>5423.9</v>
      </c>
      <c r="G715" s="8"/>
      <c r="H715" s="8"/>
      <c r="I715" s="8">
        <v>100</v>
      </c>
      <c r="J715" s="185">
        <f t="shared" si="93"/>
        <v>4.9333991119881605E-2</v>
      </c>
      <c r="K715" s="18">
        <f t="shared" si="87"/>
        <v>211.2210162802171</v>
      </c>
      <c r="L715" s="10">
        <f t="shared" si="88"/>
        <v>46.468623581647762</v>
      </c>
      <c r="M715" s="202">
        <v>72.356864443482024</v>
      </c>
      <c r="N715" s="202">
        <v>6.4489931846344488</v>
      </c>
      <c r="O715" s="10">
        <f t="shared" si="94"/>
        <v>336.49549748998135</v>
      </c>
      <c r="P715" s="11">
        <f t="shared" si="95"/>
        <v>6.2039399231177079E-2</v>
      </c>
    </row>
    <row r="716" spans="1:17" x14ac:dyDescent="0.35">
      <c r="A716" s="9">
        <f t="shared" si="92"/>
        <v>112</v>
      </c>
      <c r="B716" s="14" t="s">
        <v>306</v>
      </c>
      <c r="C716" s="8">
        <f>димвенканали!C716</f>
        <v>92.4</v>
      </c>
      <c r="D716" s="8">
        <f>димвенканали!D716</f>
        <v>0</v>
      </c>
      <c r="E716" s="8">
        <f>димвенканали!E716</f>
        <v>0</v>
      </c>
      <c r="F716" s="8">
        <f t="shared" si="89"/>
        <v>92.4</v>
      </c>
      <c r="G716" s="8"/>
      <c r="H716" s="8"/>
      <c r="I716" s="8">
        <v>3</v>
      </c>
      <c r="J716" s="185">
        <f t="shared" si="93"/>
        <v>1.4800197335964481E-3</v>
      </c>
      <c r="K716" s="18">
        <f t="shared" si="87"/>
        <v>6.3366304884065121</v>
      </c>
      <c r="L716" s="10">
        <f t="shared" si="88"/>
        <v>1.3940587074494326</v>
      </c>
      <c r="M716" s="202">
        <v>2.1707059333044612</v>
      </c>
      <c r="N716" s="202">
        <v>0.19346979553903343</v>
      </c>
      <c r="O716" s="10">
        <f t="shared" si="94"/>
        <v>10.09486492469944</v>
      </c>
      <c r="P716" s="11">
        <f t="shared" si="95"/>
        <v>0.10925178489934458</v>
      </c>
    </row>
    <row r="717" spans="1:17" x14ac:dyDescent="0.35">
      <c r="A717" s="9">
        <f t="shared" si="92"/>
        <v>113</v>
      </c>
      <c r="B717" s="14" t="s">
        <v>307</v>
      </c>
      <c r="C717" s="8">
        <f>димвенканали!C717</f>
        <v>26.1</v>
      </c>
      <c r="D717" s="8">
        <f>димвенканали!D717</f>
        <v>0</v>
      </c>
      <c r="E717" s="8">
        <f>димвенканали!E717</f>
        <v>0</v>
      </c>
      <c r="F717" s="8">
        <f t="shared" si="89"/>
        <v>26.1</v>
      </c>
      <c r="G717" s="8"/>
      <c r="H717" s="8"/>
      <c r="I717" s="8">
        <v>1</v>
      </c>
      <c r="J717" s="185">
        <f t="shared" si="93"/>
        <v>4.9333991119881603E-4</v>
      </c>
      <c r="K717" s="18">
        <f t="shared" ref="K717:K723" si="96">J717*$K$2</f>
        <v>2.112210162802171</v>
      </c>
      <c r="L717" s="10">
        <f t="shared" ref="L717:L723" si="97">K717*0.22</f>
        <v>0.46468623581647761</v>
      </c>
      <c r="M717" s="202">
        <v>0.72356864443482027</v>
      </c>
      <c r="N717" s="202">
        <v>6.4489931846344495E-2</v>
      </c>
      <c r="O717" s="10">
        <f t="shared" si="94"/>
        <v>3.3649549748998138</v>
      </c>
      <c r="P717" s="11">
        <f t="shared" si="95"/>
        <v>0.1289254779655101</v>
      </c>
    </row>
    <row r="718" spans="1:17" x14ac:dyDescent="0.35">
      <c r="A718" s="9">
        <f t="shared" si="92"/>
        <v>114</v>
      </c>
      <c r="B718" s="14" t="s">
        <v>309</v>
      </c>
      <c r="C718" s="8">
        <f>димвенканали!C718</f>
        <v>5911.3</v>
      </c>
      <c r="D718" s="8">
        <f>димвенканали!D718</f>
        <v>0</v>
      </c>
      <c r="E718" s="8">
        <f>димвенканали!E718</f>
        <v>0</v>
      </c>
      <c r="F718" s="8">
        <f t="shared" si="89"/>
        <v>5911.3</v>
      </c>
      <c r="G718" s="8"/>
      <c r="H718" s="8"/>
      <c r="I718" s="8">
        <v>129</v>
      </c>
      <c r="J718" s="185">
        <f t="shared" si="93"/>
        <v>6.3640848544647272E-2</v>
      </c>
      <c r="K718" s="18">
        <f t="shared" si="96"/>
        <v>272.47511100148006</v>
      </c>
      <c r="L718" s="10">
        <f t="shared" si="97"/>
        <v>59.944524420325614</v>
      </c>
      <c r="M718" s="202">
        <v>93.340355132091815</v>
      </c>
      <c r="N718" s="202">
        <v>8.3192012081784394</v>
      </c>
      <c r="O718" s="10">
        <f t="shared" si="94"/>
        <v>434.07919176207588</v>
      </c>
      <c r="P718" s="11">
        <f t="shared" si="95"/>
        <v>7.3432103219609204E-2</v>
      </c>
    </row>
    <row r="719" spans="1:17" x14ac:dyDescent="0.35">
      <c r="A719" s="9">
        <f t="shared" si="92"/>
        <v>115</v>
      </c>
      <c r="B719" s="14" t="s">
        <v>310</v>
      </c>
      <c r="C719" s="8">
        <f>димвенканали!C719</f>
        <v>3419.4</v>
      </c>
      <c r="D719" s="8">
        <f>димвенканали!D719</f>
        <v>0</v>
      </c>
      <c r="E719" s="8">
        <f>димвенканали!E719</f>
        <v>0</v>
      </c>
      <c r="F719" s="8">
        <f t="shared" si="89"/>
        <v>3419.4</v>
      </c>
      <c r="G719" s="8"/>
      <c r="H719" s="8"/>
      <c r="I719" s="8">
        <v>70</v>
      </c>
      <c r="J719" s="185">
        <f t="shared" si="93"/>
        <v>3.4533793783917119E-2</v>
      </c>
      <c r="K719" s="18">
        <f t="shared" si="96"/>
        <v>147.85471139615194</v>
      </c>
      <c r="L719" s="10">
        <f t="shared" si="97"/>
        <v>32.528036507153431</v>
      </c>
      <c r="M719" s="202">
        <v>50.64980511043742</v>
      </c>
      <c r="N719" s="202">
        <v>4.5142952292441141</v>
      </c>
      <c r="O719" s="10">
        <f t="shared" si="94"/>
        <v>235.5468482429869</v>
      </c>
      <c r="P719" s="11">
        <f t="shared" si="95"/>
        <v>6.8885432603084426E-2</v>
      </c>
    </row>
    <row r="720" spans="1:17" x14ac:dyDescent="0.35">
      <c r="A720" s="9">
        <f t="shared" si="92"/>
        <v>116</v>
      </c>
      <c r="B720" s="182" t="s">
        <v>589</v>
      </c>
      <c r="C720" s="8">
        <f>димвенканали!C720</f>
        <v>1763.8</v>
      </c>
      <c r="D720" s="8">
        <f>димвенканали!D720</f>
        <v>0</v>
      </c>
      <c r="E720" s="8">
        <f>димвенканали!E720</f>
        <v>0</v>
      </c>
      <c r="F720" s="8">
        <f t="shared" si="89"/>
        <v>1763.8</v>
      </c>
      <c r="G720" s="8"/>
      <c r="H720" s="8"/>
      <c r="I720" s="8">
        <v>48</v>
      </c>
      <c r="J720" s="185">
        <f t="shared" si="93"/>
        <v>2.3680315737543169E-2</v>
      </c>
      <c r="K720" s="18">
        <f t="shared" si="96"/>
        <v>101.38608781450419</v>
      </c>
      <c r="L720" s="10">
        <f t="shared" si="97"/>
        <v>22.304939319190922</v>
      </c>
      <c r="M720" s="202">
        <v>34.731294932871378</v>
      </c>
      <c r="N720" s="202">
        <v>20.623999999999999</v>
      </c>
      <c r="O720" s="10">
        <f t="shared" si="94"/>
        <v>179.04632206656649</v>
      </c>
      <c r="P720" s="11">
        <f t="shared" si="95"/>
        <v>0.10151169183953197</v>
      </c>
      <c r="Q720" s="11"/>
    </row>
    <row r="721" spans="1:17" x14ac:dyDescent="0.35">
      <c r="A721" s="9">
        <f t="shared" si="92"/>
        <v>117</v>
      </c>
      <c r="B721" s="182" t="s">
        <v>590</v>
      </c>
      <c r="C721" s="8">
        <f>димвенканали!C721</f>
        <v>3931</v>
      </c>
      <c r="D721" s="8">
        <f>димвенканали!D721</f>
        <v>0</v>
      </c>
      <c r="E721" s="8">
        <f>димвенканали!E721</f>
        <v>0</v>
      </c>
      <c r="F721" s="8">
        <f t="shared" si="89"/>
        <v>3931</v>
      </c>
      <c r="G721" s="8"/>
      <c r="H721" s="8"/>
      <c r="I721" s="8">
        <v>106</v>
      </c>
      <c r="J721" s="185">
        <f t="shared" si="93"/>
        <v>5.2294030587074498E-2</v>
      </c>
      <c r="K721" s="18">
        <f t="shared" si="96"/>
        <v>223.8942772570301</v>
      </c>
      <c r="L721" s="10">
        <f t="shared" si="97"/>
        <v>49.256740996546618</v>
      </c>
      <c r="M721" s="202">
        <v>76.698276310090947</v>
      </c>
      <c r="N721" s="202">
        <v>45.544666666666664</v>
      </c>
      <c r="O721" s="10">
        <f t="shared" si="94"/>
        <v>395.3939612303343</v>
      </c>
      <c r="P721" s="11">
        <f t="shared" si="95"/>
        <v>0.10058355665996803</v>
      </c>
      <c r="Q721" s="11"/>
    </row>
    <row r="722" spans="1:17" x14ac:dyDescent="0.35">
      <c r="A722" s="9">
        <f t="shared" si="92"/>
        <v>118</v>
      </c>
      <c r="B722" s="182" t="s">
        <v>591</v>
      </c>
      <c r="C722" s="8">
        <f>димвенканали!C722</f>
        <v>2191.9</v>
      </c>
      <c r="D722" s="8">
        <f>димвенканали!D722</f>
        <v>0</v>
      </c>
      <c r="E722" s="8">
        <f>димвенканали!E722</f>
        <v>0</v>
      </c>
      <c r="F722" s="8">
        <f t="shared" si="89"/>
        <v>2191.9</v>
      </c>
      <c r="G722" s="8"/>
      <c r="H722" s="8"/>
      <c r="I722" s="8">
        <v>98</v>
      </c>
      <c r="J722" s="185">
        <f t="shared" si="93"/>
        <v>4.8347311297483972E-2</v>
      </c>
      <c r="K722" s="18">
        <f t="shared" si="96"/>
        <v>206.99659595461273</v>
      </c>
      <c r="L722" s="10">
        <f t="shared" si="97"/>
        <v>45.539251110014803</v>
      </c>
      <c r="M722" s="202">
        <v>70.909727154612384</v>
      </c>
      <c r="N722" s="202">
        <v>42.10733333333333</v>
      </c>
      <c r="O722" s="10">
        <f t="shared" si="94"/>
        <v>365.55290755257323</v>
      </c>
      <c r="P722" s="11">
        <f t="shared" si="95"/>
        <v>0.16677444571037603</v>
      </c>
      <c r="Q722" s="11"/>
    </row>
    <row r="723" spans="1:17" x14ac:dyDescent="0.35">
      <c r="A723" s="9">
        <f t="shared" si="92"/>
        <v>119</v>
      </c>
      <c r="B723" s="182" t="s">
        <v>592</v>
      </c>
      <c r="C723" s="8">
        <f>димвенканали!C723</f>
        <v>2055.21</v>
      </c>
      <c r="D723" s="8">
        <f>димвенканали!D723</f>
        <v>0</v>
      </c>
      <c r="E723" s="8">
        <f>димвенканали!E723</f>
        <v>0</v>
      </c>
      <c r="F723" s="8">
        <f t="shared" si="89"/>
        <v>2055.21</v>
      </c>
      <c r="G723" s="8"/>
      <c r="H723" s="8"/>
      <c r="I723" s="8">
        <v>89</v>
      </c>
      <c r="J723" s="185">
        <f t="shared" si="93"/>
        <v>4.3907252096694625E-2</v>
      </c>
      <c r="K723" s="18">
        <f t="shared" si="96"/>
        <v>187.98670448939319</v>
      </c>
      <c r="L723" s="10">
        <f t="shared" si="97"/>
        <v>41.3570749876665</v>
      </c>
      <c r="M723" s="202">
        <v>64.397609354699014</v>
      </c>
      <c r="N723" s="202">
        <v>38.240333333333332</v>
      </c>
      <c r="O723" s="10">
        <f t="shared" si="94"/>
        <v>331.98172216509204</v>
      </c>
      <c r="P723" s="11">
        <f t="shared" si="95"/>
        <v>0.1615317763951577</v>
      </c>
      <c r="Q723" s="11"/>
    </row>
    <row r="724" spans="1:17" s="167" customFormat="1" ht="18" x14ac:dyDescent="0.4">
      <c r="A724" s="160"/>
      <c r="B724" s="161" t="s">
        <v>1698</v>
      </c>
      <c r="C724" s="170">
        <f t="shared" ref="C724" si="98">SUM(C605:C723)</f>
        <v>183525.5799999999</v>
      </c>
      <c r="D724" s="170">
        <f t="shared" ref="D724:O724" si="99">SUM(D605:D723)</f>
        <v>786.9</v>
      </c>
      <c r="E724" s="170">
        <f t="shared" si="99"/>
        <v>2600.2999999999997</v>
      </c>
      <c r="F724" s="170">
        <f t="shared" si="99"/>
        <v>186912.77999999994</v>
      </c>
      <c r="G724" s="297">
        <f t="shared" si="99"/>
        <v>0</v>
      </c>
      <c r="H724" s="297">
        <f t="shared" si="99"/>
        <v>0</v>
      </c>
      <c r="I724" s="297">
        <f t="shared" si="99"/>
        <v>4054</v>
      </c>
      <c r="J724" s="170">
        <f t="shared" si="99"/>
        <v>2.0000000000000022</v>
      </c>
      <c r="K724" s="170">
        <f t="shared" si="99"/>
        <v>8562.9</v>
      </c>
      <c r="L724" s="170">
        <f t="shared" si="99"/>
        <v>1883.8380000000011</v>
      </c>
      <c r="M724" s="341">
        <f t="shared" si="99"/>
        <v>2934.0708531831929</v>
      </c>
      <c r="N724" s="170">
        <f t="shared" si="99"/>
        <v>414.85929458928064</v>
      </c>
      <c r="O724" s="170">
        <f t="shared" si="99"/>
        <v>13795.668147772487</v>
      </c>
      <c r="P724" s="171">
        <f>O724/F724</f>
        <v>7.3808051797060056E-2</v>
      </c>
    </row>
    <row r="725" spans="1:17" ht="18" x14ac:dyDescent="0.4">
      <c r="A725" s="9"/>
      <c r="B725" s="7" t="s">
        <v>148</v>
      </c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202"/>
      <c r="N725" s="195"/>
      <c r="O725" s="8"/>
      <c r="P725" s="11"/>
    </row>
    <row r="726" spans="1:17" x14ac:dyDescent="0.35">
      <c r="A726" s="9">
        <v>1</v>
      </c>
      <c r="B726" s="8" t="s">
        <v>149</v>
      </c>
      <c r="C726" s="8">
        <f>димвенканали!C726</f>
        <v>106.7</v>
      </c>
      <c r="D726" s="8">
        <f>димвенканали!D726</f>
        <v>0</v>
      </c>
      <c r="E726" s="8">
        <f>димвенканали!E726</f>
        <v>0</v>
      </c>
      <c r="F726" s="8">
        <f>димвенканали!F726</f>
        <v>106.7</v>
      </c>
      <c r="G726" s="8"/>
      <c r="H726" s="8"/>
      <c r="I726" s="8">
        <v>3</v>
      </c>
      <c r="J726" s="185">
        <f>2/4912*(I726+H726+G726)</f>
        <v>1.221498371335505E-3</v>
      </c>
      <c r="K726" s="18">
        <f t="shared" ref="K726:K770" si="100">J726*$K$2</f>
        <v>5.2297842019543976</v>
      </c>
      <c r="L726" s="10">
        <f t="shared" ref="L726:L770" si="101">K726*0.22</f>
        <v>1.1505525244299675</v>
      </c>
      <c r="M726" s="202">
        <v>2.1755881761512166</v>
      </c>
      <c r="N726" s="202">
        <v>0.24490999999999996</v>
      </c>
      <c r="O726" s="10">
        <f t="shared" ref="O726:O755" si="102">K726+L726+M726+N726</f>
        <v>8.8008349025355805</v>
      </c>
      <c r="P726" s="11">
        <f t="shared" ref="P726:P755" si="103">O726/F726</f>
        <v>8.2482051570155396E-2</v>
      </c>
    </row>
    <row r="727" spans="1:17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f>димвенканали!D727</f>
        <v>0</v>
      </c>
      <c r="E727" s="8">
        <f>димвенканали!E727</f>
        <v>0</v>
      </c>
      <c r="F727" s="8">
        <f>димвенканали!F727</f>
        <v>45.2</v>
      </c>
      <c r="G727" s="8"/>
      <c r="H727" s="8"/>
      <c r="I727" s="8">
        <v>1</v>
      </c>
      <c r="J727" s="185">
        <f t="shared" ref="J727:J790" si="104">2/4912*(I727+H727+G727)</f>
        <v>4.0716612377850165E-4</v>
      </c>
      <c r="K727" s="18">
        <f t="shared" si="100"/>
        <v>1.7432614006514657</v>
      </c>
      <c r="L727" s="10">
        <f t="shared" si="101"/>
        <v>0.38351750814332247</v>
      </c>
      <c r="M727" s="202">
        <v>0.72519605871707227</v>
      </c>
      <c r="N727" s="202">
        <v>8.1636666666666663E-2</v>
      </c>
      <c r="O727" s="10">
        <f t="shared" si="102"/>
        <v>2.933611634178527</v>
      </c>
      <c r="P727" s="11">
        <f>O727/F727</f>
        <v>6.4902912260586879E-2</v>
      </c>
    </row>
    <row r="728" spans="1:17" x14ac:dyDescent="0.35">
      <c r="A728" s="9">
        <f t="shared" ref="A728:A791" si="105">1+A727</f>
        <v>3</v>
      </c>
      <c r="B728" s="8" t="s">
        <v>152</v>
      </c>
      <c r="C728" s="8">
        <f>димвенканали!C728</f>
        <v>70.599999999999994</v>
      </c>
      <c r="D728" s="8">
        <f>димвенканали!D728</f>
        <v>0</v>
      </c>
      <c r="E728" s="8">
        <f>димвенканали!E728</f>
        <v>0</v>
      </c>
      <c r="F728" s="8">
        <f>димвенканали!F728</f>
        <v>70.599999999999994</v>
      </c>
      <c r="G728" s="8"/>
      <c r="H728" s="8"/>
      <c r="I728" s="8">
        <v>2</v>
      </c>
      <c r="J728" s="185">
        <f t="shared" si="104"/>
        <v>8.1433224755700329E-4</v>
      </c>
      <c r="K728" s="18">
        <f t="shared" si="100"/>
        <v>3.4865228013029315</v>
      </c>
      <c r="L728" s="10">
        <f t="shared" si="101"/>
        <v>0.76703501628664494</v>
      </c>
      <c r="M728" s="202">
        <v>1.4503921174341445</v>
      </c>
      <c r="N728" s="202">
        <v>0.16327333333333333</v>
      </c>
      <c r="O728" s="10">
        <f t="shared" si="102"/>
        <v>5.867223268357054</v>
      </c>
      <c r="P728" s="11">
        <f t="shared" si="103"/>
        <v>8.3105145444150916E-2</v>
      </c>
    </row>
    <row r="729" spans="1:17" x14ac:dyDescent="0.35">
      <c r="A729" s="9">
        <f t="shared" si="105"/>
        <v>4</v>
      </c>
      <c r="B729" s="8" t="s">
        <v>153</v>
      </c>
      <c r="C729" s="8">
        <f>димвенканали!C729</f>
        <v>66.3</v>
      </c>
      <c r="D729" s="8">
        <f>димвенканали!D729</f>
        <v>0</v>
      </c>
      <c r="E729" s="8">
        <f>димвенканали!E729</f>
        <v>0</v>
      </c>
      <c r="F729" s="8">
        <f>димвенканали!F729</f>
        <v>66.3</v>
      </c>
      <c r="G729" s="8"/>
      <c r="H729" s="8"/>
      <c r="I729" s="8">
        <v>2</v>
      </c>
      <c r="J729" s="185">
        <f t="shared" si="104"/>
        <v>8.1433224755700329E-4</v>
      </c>
      <c r="K729" s="18">
        <f t="shared" si="100"/>
        <v>3.4865228013029315</v>
      </c>
      <c r="L729" s="10">
        <f t="shared" si="101"/>
        <v>0.76703501628664494</v>
      </c>
      <c r="M729" s="202">
        <v>1.4503921174341445</v>
      </c>
      <c r="N729" s="202">
        <v>0.16327333333333333</v>
      </c>
      <c r="O729" s="10">
        <f t="shared" si="102"/>
        <v>5.867223268357054</v>
      </c>
      <c r="P729" s="11">
        <f t="shared" si="103"/>
        <v>8.8495071920920876E-2</v>
      </c>
    </row>
    <row r="730" spans="1:17" x14ac:dyDescent="0.35">
      <c r="A730" s="9">
        <f t="shared" si="105"/>
        <v>5</v>
      </c>
      <c r="B730" s="8" t="s">
        <v>154</v>
      </c>
      <c r="C730" s="8">
        <f>димвенканали!C730</f>
        <v>141.1</v>
      </c>
      <c r="D730" s="8">
        <f>димвенканали!D730</f>
        <v>0</v>
      </c>
      <c r="E730" s="8">
        <f>димвенканали!E730</f>
        <v>0</v>
      </c>
      <c r="F730" s="8">
        <f>димвенканали!F730</f>
        <v>141.1</v>
      </c>
      <c r="G730" s="8"/>
      <c r="H730" s="8"/>
      <c r="I730" s="8">
        <v>4</v>
      </c>
      <c r="J730" s="185">
        <f t="shared" si="104"/>
        <v>1.6286644951140066E-3</v>
      </c>
      <c r="K730" s="18">
        <f t="shared" si="100"/>
        <v>6.9730456026058629</v>
      </c>
      <c r="L730" s="10">
        <f t="shared" si="101"/>
        <v>1.5340700325732899</v>
      </c>
      <c r="M730" s="202">
        <v>2.9007842348682891</v>
      </c>
      <c r="N730" s="202">
        <v>0.32654666666666665</v>
      </c>
      <c r="O730" s="10">
        <f t="shared" si="102"/>
        <v>11.734446536714108</v>
      </c>
      <c r="P730" s="11">
        <f t="shared" si="103"/>
        <v>8.3164043491949738E-2</v>
      </c>
    </row>
    <row r="731" spans="1:17" x14ac:dyDescent="0.35">
      <c r="A731" s="9">
        <f t="shared" si="105"/>
        <v>6</v>
      </c>
      <c r="B731" s="8" t="s">
        <v>155</v>
      </c>
      <c r="C731" s="8">
        <f>димвенканали!C731</f>
        <v>83.9</v>
      </c>
      <c r="D731" s="8">
        <f>димвенканали!D731</f>
        <v>0</v>
      </c>
      <c r="E731" s="8">
        <f>димвенканали!E731</f>
        <v>0</v>
      </c>
      <c r="F731" s="8">
        <f>димвенканали!F731</f>
        <v>83.9</v>
      </c>
      <c r="G731" s="8"/>
      <c r="H731" s="8"/>
      <c r="I731" s="8">
        <v>2</v>
      </c>
      <c r="J731" s="185">
        <f t="shared" si="104"/>
        <v>8.1433224755700329E-4</v>
      </c>
      <c r="K731" s="18">
        <f t="shared" si="100"/>
        <v>3.4865228013029315</v>
      </c>
      <c r="L731" s="10">
        <f t="shared" si="101"/>
        <v>0.76703501628664494</v>
      </c>
      <c r="M731" s="202">
        <v>1.4503921174341445</v>
      </c>
      <c r="N731" s="202">
        <v>0.16327333333333333</v>
      </c>
      <c r="O731" s="10">
        <f t="shared" si="102"/>
        <v>5.867223268357054</v>
      </c>
      <c r="P731" s="11">
        <f t="shared" si="103"/>
        <v>6.9931147417843315E-2</v>
      </c>
    </row>
    <row r="732" spans="1:17" x14ac:dyDescent="0.35">
      <c r="A732" s="9">
        <f t="shared" si="105"/>
        <v>7</v>
      </c>
      <c r="B732" s="8" t="s">
        <v>156</v>
      </c>
      <c r="C732" s="8">
        <f>димвенканали!C732</f>
        <v>47.3</v>
      </c>
      <c r="D732" s="8">
        <f>димвенканали!D732</f>
        <v>0</v>
      </c>
      <c r="E732" s="8">
        <f>димвенканали!E732</f>
        <v>0</v>
      </c>
      <c r="F732" s="8">
        <f>димвенканали!F732</f>
        <v>47.3</v>
      </c>
      <c r="G732" s="8"/>
      <c r="H732" s="8"/>
      <c r="I732" s="8">
        <v>1</v>
      </c>
      <c r="J732" s="185">
        <f t="shared" si="104"/>
        <v>4.0716612377850165E-4</v>
      </c>
      <c r="K732" s="18">
        <f t="shared" si="100"/>
        <v>1.7432614006514657</v>
      </c>
      <c r="L732" s="10">
        <f t="shared" si="101"/>
        <v>0.38351750814332247</v>
      </c>
      <c r="M732" s="202">
        <v>0.72519605871707227</v>
      </c>
      <c r="N732" s="202">
        <v>8.1636666666666663E-2</v>
      </c>
      <c r="O732" s="10">
        <f t="shared" si="102"/>
        <v>2.933611634178527</v>
      </c>
      <c r="P732" s="11">
        <f t="shared" si="103"/>
        <v>6.2021387614768018E-2</v>
      </c>
    </row>
    <row r="733" spans="1:17" x14ac:dyDescent="0.35">
      <c r="A733" s="9">
        <f t="shared" si="105"/>
        <v>8</v>
      </c>
      <c r="B733" s="8" t="s">
        <v>157</v>
      </c>
      <c r="C733" s="8">
        <f>димвенканали!C733</f>
        <v>133.19999999999999</v>
      </c>
      <c r="D733" s="8">
        <f>димвенканали!D733</f>
        <v>0</v>
      </c>
      <c r="E733" s="8">
        <f>димвенканали!E733</f>
        <v>0</v>
      </c>
      <c r="F733" s="8">
        <f>димвенканали!F733</f>
        <v>133.19999999999999</v>
      </c>
      <c r="G733" s="8"/>
      <c r="H733" s="8"/>
      <c r="I733" s="8">
        <v>3</v>
      </c>
      <c r="J733" s="185">
        <f t="shared" si="104"/>
        <v>1.221498371335505E-3</v>
      </c>
      <c r="K733" s="18">
        <f t="shared" si="100"/>
        <v>5.2297842019543976</v>
      </c>
      <c r="L733" s="10">
        <f t="shared" si="101"/>
        <v>1.1505525244299675</v>
      </c>
      <c r="M733" s="202">
        <v>2.1755881761512166</v>
      </c>
      <c r="N733" s="202">
        <v>0.24490999999999996</v>
      </c>
      <c r="O733" s="10">
        <f t="shared" si="102"/>
        <v>8.8008349025355805</v>
      </c>
      <c r="P733" s="11">
        <f t="shared" si="103"/>
        <v>6.6072334103119981E-2</v>
      </c>
    </row>
    <row r="734" spans="1:17" x14ac:dyDescent="0.35">
      <c r="A734" s="9">
        <f t="shared" si="105"/>
        <v>9</v>
      </c>
      <c r="B734" s="8" t="s">
        <v>158</v>
      </c>
      <c r="C734" s="8">
        <f>димвенканали!C734</f>
        <v>87.4</v>
      </c>
      <c r="D734" s="8">
        <f>димвенканали!D734</f>
        <v>0</v>
      </c>
      <c r="E734" s="8">
        <f>димвенканали!E734</f>
        <v>0</v>
      </c>
      <c r="F734" s="8">
        <f>димвенканали!F734</f>
        <v>87.4</v>
      </c>
      <c r="G734" s="8"/>
      <c r="H734" s="8"/>
      <c r="I734" s="8">
        <v>2</v>
      </c>
      <c r="J734" s="185">
        <f t="shared" si="104"/>
        <v>8.1433224755700329E-4</v>
      </c>
      <c r="K734" s="18">
        <f t="shared" si="100"/>
        <v>3.4865228013029315</v>
      </c>
      <c r="L734" s="10">
        <f t="shared" si="101"/>
        <v>0.76703501628664494</v>
      </c>
      <c r="M734" s="202">
        <v>1.4503921174341445</v>
      </c>
      <c r="N734" s="202">
        <v>0.16327333333333333</v>
      </c>
      <c r="O734" s="10">
        <f t="shared" si="102"/>
        <v>5.867223268357054</v>
      </c>
      <c r="P734" s="11">
        <f t="shared" si="103"/>
        <v>6.7130701010950269E-2</v>
      </c>
    </row>
    <row r="735" spans="1:17" x14ac:dyDescent="0.35">
      <c r="A735" s="9">
        <f t="shared" si="105"/>
        <v>10</v>
      </c>
      <c r="B735" s="8" t="s">
        <v>159</v>
      </c>
      <c r="C735" s="8">
        <f>димвенканали!C735</f>
        <v>102.5</v>
      </c>
      <c r="D735" s="8">
        <f>димвенканали!D735</f>
        <v>0</v>
      </c>
      <c r="E735" s="8">
        <f>димвенканали!E735</f>
        <v>0</v>
      </c>
      <c r="F735" s="8">
        <f>димвенканали!F735</f>
        <v>102.5</v>
      </c>
      <c r="G735" s="8"/>
      <c r="H735" s="8"/>
      <c r="I735" s="8">
        <v>3</v>
      </c>
      <c r="J735" s="185">
        <f t="shared" si="104"/>
        <v>1.221498371335505E-3</v>
      </c>
      <c r="K735" s="18">
        <f t="shared" si="100"/>
        <v>5.2297842019543976</v>
      </c>
      <c r="L735" s="10">
        <f t="shared" si="101"/>
        <v>1.1505525244299675</v>
      </c>
      <c r="M735" s="202">
        <v>2.1755881761512166</v>
      </c>
      <c r="N735" s="202">
        <v>0.24490999999999996</v>
      </c>
      <c r="O735" s="10">
        <f t="shared" si="102"/>
        <v>8.8008349025355805</v>
      </c>
      <c r="P735" s="11">
        <f t="shared" si="103"/>
        <v>8.5861803927176392E-2</v>
      </c>
    </row>
    <row r="736" spans="1:17" x14ac:dyDescent="0.35">
      <c r="A736" s="9">
        <f t="shared" si="105"/>
        <v>11</v>
      </c>
      <c r="B736" s="8" t="s">
        <v>160</v>
      </c>
      <c r="C736" s="8">
        <f>димвенканали!C736</f>
        <v>138.08000000000001</v>
      </c>
      <c r="D736" s="8">
        <f>димвенканали!D736</f>
        <v>0</v>
      </c>
      <c r="E736" s="8">
        <f>димвенканали!E736</f>
        <v>0</v>
      </c>
      <c r="F736" s="8">
        <f>димвенканали!F736</f>
        <v>138.08000000000001</v>
      </c>
      <c r="G736" s="8"/>
      <c r="H736" s="8"/>
      <c r="I736" s="8">
        <v>4</v>
      </c>
      <c r="J736" s="185">
        <f t="shared" si="104"/>
        <v>1.6286644951140066E-3</v>
      </c>
      <c r="K736" s="18">
        <f t="shared" si="100"/>
        <v>6.9730456026058629</v>
      </c>
      <c r="L736" s="10">
        <f t="shared" si="101"/>
        <v>1.5340700325732899</v>
      </c>
      <c r="M736" s="202">
        <v>2.9007842348682891</v>
      </c>
      <c r="N736" s="202">
        <v>0.32654666666666665</v>
      </c>
      <c r="O736" s="10">
        <f t="shared" si="102"/>
        <v>11.734446536714108</v>
      </c>
      <c r="P736" s="11">
        <f t="shared" si="103"/>
        <v>8.4982955798914447E-2</v>
      </c>
    </row>
    <row r="737" spans="1:16" x14ac:dyDescent="0.35">
      <c r="A737" s="9">
        <f t="shared" si="105"/>
        <v>12</v>
      </c>
      <c r="B737" s="8" t="s">
        <v>161</v>
      </c>
      <c r="C737" s="8">
        <f>димвенканали!C737</f>
        <v>67.69</v>
      </c>
      <c r="D737" s="8">
        <f>димвенканали!D737</f>
        <v>0</v>
      </c>
      <c r="E737" s="8">
        <f>димвенканали!E737</f>
        <v>0</v>
      </c>
      <c r="F737" s="8">
        <f>димвенканали!F737</f>
        <v>67.69</v>
      </c>
      <c r="G737" s="8"/>
      <c r="H737" s="8"/>
      <c r="I737" s="8">
        <v>3</v>
      </c>
      <c r="J737" s="185">
        <f t="shared" si="104"/>
        <v>1.221498371335505E-3</v>
      </c>
      <c r="K737" s="18">
        <f t="shared" si="100"/>
        <v>5.2297842019543976</v>
      </c>
      <c r="L737" s="10">
        <f t="shared" si="101"/>
        <v>1.1505525244299675</v>
      </c>
      <c r="M737" s="202">
        <v>2.1755881761512166</v>
      </c>
      <c r="N737" s="202">
        <v>0.24490999999999996</v>
      </c>
      <c r="O737" s="10">
        <f t="shared" si="102"/>
        <v>8.8008349025355805</v>
      </c>
      <c r="P737" s="11">
        <f t="shared" si="103"/>
        <v>0.13001676617721347</v>
      </c>
    </row>
    <row r="738" spans="1:16" x14ac:dyDescent="0.35">
      <c r="A738" s="9">
        <f t="shared" si="105"/>
        <v>13</v>
      </c>
      <c r="B738" s="8" t="s">
        <v>162</v>
      </c>
      <c r="C738" s="8">
        <f>димвенканали!C738</f>
        <v>97.3</v>
      </c>
      <c r="D738" s="8">
        <f>димвенканали!D738</f>
        <v>0</v>
      </c>
      <c r="E738" s="8">
        <f>димвенканали!E738</f>
        <v>0</v>
      </c>
      <c r="F738" s="8">
        <f>димвенканали!F738</f>
        <v>97.3</v>
      </c>
      <c r="G738" s="8"/>
      <c r="H738" s="8"/>
      <c r="I738" s="8">
        <v>3</v>
      </c>
      <c r="J738" s="185">
        <f t="shared" si="104"/>
        <v>1.221498371335505E-3</v>
      </c>
      <c r="K738" s="18">
        <f t="shared" si="100"/>
        <v>5.2297842019543976</v>
      </c>
      <c r="L738" s="10">
        <f t="shared" si="101"/>
        <v>1.1505525244299675</v>
      </c>
      <c r="M738" s="202">
        <v>2.1755881761512166</v>
      </c>
      <c r="N738" s="202">
        <v>0.24490999999999996</v>
      </c>
      <c r="O738" s="10">
        <f t="shared" si="102"/>
        <v>8.8008349025355805</v>
      </c>
      <c r="P738" s="11">
        <f t="shared" si="103"/>
        <v>9.0450512872924771E-2</v>
      </c>
    </row>
    <row r="739" spans="1:16" x14ac:dyDescent="0.35">
      <c r="A739" s="9">
        <f t="shared" si="105"/>
        <v>14</v>
      </c>
      <c r="B739" s="8" t="s">
        <v>163</v>
      </c>
      <c r="C739" s="8">
        <f>димвенканали!C739</f>
        <v>6972.44</v>
      </c>
      <c r="D739" s="8">
        <f>димвенканали!D739</f>
        <v>0</v>
      </c>
      <c r="E739" s="8">
        <f>димвенканали!E739</f>
        <v>123.3</v>
      </c>
      <c r="F739" s="8">
        <f>димвенканали!F739</f>
        <v>7095.74</v>
      </c>
      <c r="G739" s="8"/>
      <c r="H739" s="8"/>
      <c r="I739" s="8">
        <v>118</v>
      </c>
      <c r="J739" s="185">
        <f t="shared" si="104"/>
        <v>4.8045602605863193E-2</v>
      </c>
      <c r="K739" s="18">
        <f t="shared" si="100"/>
        <v>205.70484527687296</v>
      </c>
      <c r="L739" s="10">
        <f t="shared" si="101"/>
        <v>45.255065960912049</v>
      </c>
      <c r="M739" s="202">
        <v>85.573134928614522</v>
      </c>
      <c r="N739" s="202">
        <v>9.6331266666666657</v>
      </c>
      <c r="O739" s="10">
        <f t="shared" si="102"/>
        <v>346.16617283306618</v>
      </c>
      <c r="P739" s="11">
        <f t="shared" si="103"/>
        <v>4.8785070032592262E-2</v>
      </c>
    </row>
    <row r="740" spans="1:16" x14ac:dyDescent="0.35">
      <c r="A740" s="9">
        <f t="shared" si="105"/>
        <v>15</v>
      </c>
      <c r="B740" s="8" t="s">
        <v>164</v>
      </c>
      <c r="C740" s="8">
        <f>димвенканали!C740</f>
        <v>2574.58</v>
      </c>
      <c r="D740" s="8">
        <f>димвенканали!D740</f>
        <v>0</v>
      </c>
      <c r="E740" s="8">
        <f>димвенканали!E740</f>
        <v>0</v>
      </c>
      <c r="F740" s="8">
        <f>димвенканали!F740</f>
        <v>2574.58</v>
      </c>
      <c r="G740" s="8"/>
      <c r="H740" s="8"/>
      <c r="I740" s="8">
        <v>84</v>
      </c>
      <c r="J740" s="185">
        <f t="shared" si="104"/>
        <v>3.4201954397394138E-2</v>
      </c>
      <c r="K740" s="18">
        <f t="shared" si="100"/>
        <v>146.43395765472312</v>
      </c>
      <c r="L740" s="10">
        <f t="shared" si="101"/>
        <v>32.215470684039083</v>
      </c>
      <c r="M740" s="202">
        <v>60.916468932234068</v>
      </c>
      <c r="N740" s="202">
        <v>6.8574799999999989</v>
      </c>
      <c r="O740" s="10">
        <f t="shared" si="102"/>
        <v>246.42337727099627</v>
      </c>
      <c r="P740" s="11">
        <f t="shared" si="103"/>
        <v>9.5714010545796313E-2</v>
      </c>
    </row>
    <row r="741" spans="1:16" x14ac:dyDescent="0.35">
      <c r="A741" s="9">
        <f t="shared" si="105"/>
        <v>16</v>
      </c>
      <c r="B741" s="8" t="s">
        <v>165</v>
      </c>
      <c r="C741" s="8">
        <f>димвенканали!C741</f>
        <v>316.8</v>
      </c>
      <c r="D741" s="8">
        <f>димвенканали!D741</f>
        <v>0</v>
      </c>
      <c r="E741" s="8">
        <f>димвенканали!E741</f>
        <v>0</v>
      </c>
      <c r="F741" s="8">
        <f>димвенканали!F741</f>
        <v>316.8</v>
      </c>
      <c r="G741" s="8"/>
      <c r="H741" s="8"/>
      <c r="I741" s="8">
        <v>8</v>
      </c>
      <c r="J741" s="185">
        <f t="shared" si="104"/>
        <v>3.2573289902280132E-3</v>
      </c>
      <c r="K741" s="18">
        <f t="shared" si="100"/>
        <v>13.946091205211726</v>
      </c>
      <c r="L741" s="10">
        <f t="shared" si="101"/>
        <v>3.0681400651465798</v>
      </c>
      <c r="M741" s="202">
        <v>5.8015684697365781</v>
      </c>
      <c r="N741" s="202">
        <v>0.6530933333333333</v>
      </c>
      <c r="O741" s="10">
        <f t="shared" si="102"/>
        <v>23.468893073428216</v>
      </c>
      <c r="P741" s="11">
        <f t="shared" si="103"/>
        <v>7.4081101873195124E-2</v>
      </c>
    </row>
    <row r="742" spans="1:16" x14ac:dyDescent="0.35">
      <c r="A742" s="9">
        <f t="shared" si="105"/>
        <v>17</v>
      </c>
      <c r="B742" s="8" t="s">
        <v>166</v>
      </c>
      <c r="C742" s="8">
        <f>димвенканали!C742</f>
        <v>665.9</v>
      </c>
      <c r="D742" s="8">
        <f>димвенканали!D742</f>
        <v>0</v>
      </c>
      <c r="E742" s="8">
        <f>димвенканали!E742</f>
        <v>0</v>
      </c>
      <c r="F742" s="8">
        <f>димвенканали!F742</f>
        <v>665.9</v>
      </c>
      <c r="G742" s="8"/>
      <c r="H742" s="8"/>
      <c r="I742" s="8">
        <v>12</v>
      </c>
      <c r="J742" s="185">
        <f t="shared" si="104"/>
        <v>4.88599348534202E-3</v>
      </c>
      <c r="K742" s="18">
        <f t="shared" si="100"/>
        <v>20.919136807817591</v>
      </c>
      <c r="L742" s="10">
        <f t="shared" si="101"/>
        <v>4.6022100977198699</v>
      </c>
      <c r="M742" s="202">
        <v>8.7023527046048663</v>
      </c>
      <c r="N742" s="202">
        <v>0.97963999999999984</v>
      </c>
      <c r="O742" s="10">
        <f t="shared" si="102"/>
        <v>35.203339610142322</v>
      </c>
      <c r="P742" s="11">
        <f t="shared" si="103"/>
        <v>5.286580509106821E-2</v>
      </c>
    </row>
    <row r="743" spans="1:16" x14ac:dyDescent="0.35">
      <c r="A743" s="9">
        <f t="shared" si="105"/>
        <v>18</v>
      </c>
      <c r="B743" s="8" t="s">
        <v>167</v>
      </c>
      <c r="C743" s="8">
        <f>димвенканали!C743</f>
        <v>266.8</v>
      </c>
      <c r="D743" s="8">
        <f>димвенканали!D743</f>
        <v>0</v>
      </c>
      <c r="E743" s="8">
        <f>димвенканали!E743</f>
        <v>0</v>
      </c>
      <c r="F743" s="8">
        <f>димвенканали!F743</f>
        <v>266.8</v>
      </c>
      <c r="G743" s="8"/>
      <c r="H743" s="8"/>
      <c r="I743" s="8">
        <v>8</v>
      </c>
      <c r="J743" s="185">
        <f t="shared" si="104"/>
        <v>3.2573289902280132E-3</v>
      </c>
      <c r="K743" s="18">
        <f t="shared" si="100"/>
        <v>13.946091205211726</v>
      </c>
      <c r="L743" s="10">
        <f t="shared" si="101"/>
        <v>3.0681400651465798</v>
      </c>
      <c r="M743" s="202">
        <v>5.8015684697365781</v>
      </c>
      <c r="N743" s="202">
        <v>0.6530933333333333</v>
      </c>
      <c r="O743" s="10">
        <f t="shared" si="102"/>
        <v>23.468893073428216</v>
      </c>
      <c r="P743" s="11">
        <f t="shared" si="103"/>
        <v>8.7964366841934843E-2</v>
      </c>
    </row>
    <row r="744" spans="1:16" x14ac:dyDescent="0.35">
      <c r="A744" s="9">
        <f t="shared" si="105"/>
        <v>19</v>
      </c>
      <c r="B744" s="8" t="s">
        <v>168</v>
      </c>
      <c r="C744" s="8">
        <f>димвенканали!C744</f>
        <v>1121.3800000000001</v>
      </c>
      <c r="D744" s="8">
        <f>димвенканали!D744</f>
        <v>0</v>
      </c>
      <c r="E744" s="8">
        <f>димвенканали!E744</f>
        <v>0</v>
      </c>
      <c r="F744" s="8">
        <f>димвенканали!F744</f>
        <v>1121.3800000000001</v>
      </c>
      <c r="G744" s="8"/>
      <c r="H744" s="8"/>
      <c r="I744" s="8">
        <v>25</v>
      </c>
      <c r="J744" s="185">
        <f t="shared" si="104"/>
        <v>1.0179153094462542E-2</v>
      </c>
      <c r="K744" s="18">
        <f t="shared" si="100"/>
        <v>43.581535016286651</v>
      </c>
      <c r="L744" s="10">
        <f t="shared" si="101"/>
        <v>9.587937703583064</v>
      </c>
      <c r="M744" s="202">
        <v>18.129901467926803</v>
      </c>
      <c r="N744" s="202">
        <v>2.0409166666666665</v>
      </c>
      <c r="O744" s="10">
        <f t="shared" si="102"/>
        <v>73.340290854463177</v>
      </c>
      <c r="P744" s="11">
        <f t="shared" si="103"/>
        <v>6.540181816553102E-2</v>
      </c>
    </row>
    <row r="745" spans="1:16" x14ac:dyDescent="0.35">
      <c r="A745" s="9">
        <f t="shared" si="105"/>
        <v>20</v>
      </c>
      <c r="B745" s="8" t="s">
        <v>169</v>
      </c>
      <c r="C745" s="8">
        <f>димвенканали!C745</f>
        <v>166.08</v>
      </c>
      <c r="D745" s="8">
        <f>димвенканали!D745</f>
        <v>0</v>
      </c>
      <c r="E745" s="8">
        <f>димвенканали!E745</f>
        <v>0</v>
      </c>
      <c r="F745" s="8">
        <f>димвенканали!F745</f>
        <v>166.08</v>
      </c>
      <c r="G745" s="8"/>
      <c r="H745" s="8"/>
      <c r="I745" s="8">
        <v>4</v>
      </c>
      <c r="J745" s="185">
        <f t="shared" si="104"/>
        <v>1.6286644951140066E-3</v>
      </c>
      <c r="K745" s="18">
        <f t="shared" si="100"/>
        <v>6.9730456026058629</v>
      </c>
      <c r="L745" s="10">
        <f t="shared" si="101"/>
        <v>1.5340700325732899</v>
      </c>
      <c r="M745" s="202">
        <v>2.9007842348682891</v>
      </c>
      <c r="N745" s="202">
        <v>0.32654666666666665</v>
      </c>
      <c r="O745" s="10">
        <f t="shared" si="102"/>
        <v>11.734446536714108</v>
      </c>
      <c r="P745" s="11">
        <f t="shared" si="103"/>
        <v>7.0655386179636959E-2</v>
      </c>
    </row>
    <row r="746" spans="1:16" x14ac:dyDescent="0.35">
      <c r="A746" s="9">
        <f t="shared" si="105"/>
        <v>21</v>
      </c>
      <c r="B746" s="8" t="s">
        <v>170</v>
      </c>
      <c r="C746" s="8">
        <f>димвенканали!C746</f>
        <v>1580.97</v>
      </c>
      <c r="D746" s="8">
        <f>димвенканали!D746</f>
        <v>103.95</v>
      </c>
      <c r="E746" s="8">
        <f>димвенканали!E746</f>
        <v>98.1</v>
      </c>
      <c r="F746" s="8">
        <f>димвенканали!F746</f>
        <v>1783.02</v>
      </c>
      <c r="G746" s="8"/>
      <c r="H746" s="8"/>
      <c r="I746" s="8">
        <v>38</v>
      </c>
      <c r="J746" s="185">
        <f t="shared" si="104"/>
        <v>1.5472312703583062E-2</v>
      </c>
      <c r="K746" s="18">
        <f t="shared" si="100"/>
        <v>66.243933224755693</v>
      </c>
      <c r="L746" s="10">
        <f t="shared" si="101"/>
        <v>14.573665309446252</v>
      </c>
      <c r="M746" s="202">
        <v>27.557450231248744</v>
      </c>
      <c r="N746" s="202">
        <v>3.1021933333333336</v>
      </c>
      <c r="O746" s="10">
        <f t="shared" si="102"/>
        <v>111.47724209878402</v>
      </c>
      <c r="P746" s="11">
        <f t="shared" si="103"/>
        <v>6.2521588147516016E-2</v>
      </c>
    </row>
    <row r="747" spans="1:16" x14ac:dyDescent="0.35">
      <c r="A747" s="9">
        <f t="shared" si="105"/>
        <v>22</v>
      </c>
      <c r="B747" s="8" t="s">
        <v>171</v>
      </c>
      <c r="C747" s="8">
        <f>димвенканали!C747</f>
        <v>132.97999999999999</v>
      </c>
      <c r="D747" s="8">
        <f>димвенканали!D747</f>
        <v>0</v>
      </c>
      <c r="E747" s="8">
        <f>димвенканали!E747</f>
        <v>0</v>
      </c>
      <c r="F747" s="8">
        <f>димвенканали!F747</f>
        <v>132.97999999999999</v>
      </c>
      <c r="G747" s="8"/>
      <c r="H747" s="8"/>
      <c r="I747" s="8">
        <v>4</v>
      </c>
      <c r="J747" s="185">
        <f t="shared" si="104"/>
        <v>1.6286644951140066E-3</v>
      </c>
      <c r="K747" s="18">
        <f t="shared" si="100"/>
        <v>6.9730456026058629</v>
      </c>
      <c r="L747" s="10">
        <f t="shared" si="101"/>
        <v>1.5340700325732899</v>
      </c>
      <c r="M747" s="202">
        <v>2.9007842348682891</v>
      </c>
      <c r="N747" s="202">
        <v>0.32654666666666665</v>
      </c>
      <c r="O747" s="10">
        <f t="shared" si="102"/>
        <v>11.734446536714108</v>
      </c>
      <c r="P747" s="11">
        <f t="shared" si="103"/>
        <v>8.8242190831058123E-2</v>
      </c>
    </row>
    <row r="748" spans="1:16" x14ac:dyDescent="0.35">
      <c r="A748" s="9">
        <f t="shared" si="105"/>
        <v>23</v>
      </c>
      <c r="B748" s="8" t="s">
        <v>172</v>
      </c>
      <c r="C748" s="8">
        <f>димвенканали!C748</f>
        <v>386.3</v>
      </c>
      <c r="D748" s="8">
        <f>димвенканали!D748</f>
        <v>0</v>
      </c>
      <c r="E748" s="8">
        <f>димвенканали!E748</f>
        <v>0</v>
      </c>
      <c r="F748" s="8">
        <f>димвенканали!F748</f>
        <v>386.3</v>
      </c>
      <c r="G748" s="8"/>
      <c r="H748" s="8"/>
      <c r="I748" s="8">
        <v>8</v>
      </c>
      <c r="J748" s="185">
        <f t="shared" si="104"/>
        <v>3.2573289902280132E-3</v>
      </c>
      <c r="K748" s="18">
        <f t="shared" si="100"/>
        <v>13.946091205211726</v>
      </c>
      <c r="L748" s="10">
        <f t="shared" si="101"/>
        <v>3.0681400651465798</v>
      </c>
      <c r="M748" s="202">
        <v>5.8015684697365781</v>
      </c>
      <c r="N748" s="202">
        <v>0.6530933333333333</v>
      </c>
      <c r="O748" s="10">
        <f t="shared" si="102"/>
        <v>23.468893073428216</v>
      </c>
      <c r="P748" s="11">
        <f t="shared" si="103"/>
        <v>6.0753023746901932E-2</v>
      </c>
    </row>
    <row r="749" spans="1:16" x14ac:dyDescent="0.35">
      <c r="A749" s="9">
        <f t="shared" si="105"/>
        <v>24</v>
      </c>
      <c r="B749" s="8" t="s">
        <v>173</v>
      </c>
      <c r="C749" s="8">
        <f>димвенканали!C749</f>
        <v>392.7</v>
      </c>
      <c r="D749" s="8">
        <f>димвенканали!D749</f>
        <v>0</v>
      </c>
      <c r="E749" s="8">
        <f>димвенканали!E749</f>
        <v>0</v>
      </c>
      <c r="F749" s="8">
        <f>димвенканали!F749</f>
        <v>392.7</v>
      </c>
      <c r="G749" s="8"/>
      <c r="H749" s="8"/>
      <c r="I749" s="8">
        <v>8</v>
      </c>
      <c r="J749" s="185">
        <f t="shared" si="104"/>
        <v>3.2573289902280132E-3</v>
      </c>
      <c r="K749" s="18">
        <f t="shared" si="100"/>
        <v>13.946091205211726</v>
      </c>
      <c r="L749" s="10">
        <f t="shared" si="101"/>
        <v>3.0681400651465798</v>
      </c>
      <c r="M749" s="202">
        <v>5.8015684697365781</v>
      </c>
      <c r="N749" s="202">
        <v>0.6530933333333333</v>
      </c>
      <c r="O749" s="10">
        <f t="shared" si="102"/>
        <v>23.468893073428216</v>
      </c>
      <c r="P749" s="11">
        <f t="shared" si="103"/>
        <v>5.9762905712829682E-2</v>
      </c>
    </row>
    <row r="750" spans="1:16" x14ac:dyDescent="0.35">
      <c r="A750" s="9">
        <f t="shared" si="105"/>
        <v>25</v>
      </c>
      <c r="B750" s="8" t="s">
        <v>174</v>
      </c>
      <c r="C750" s="8">
        <f>димвенканали!C750</f>
        <v>392.7</v>
      </c>
      <c r="D750" s="8">
        <f>димвенканали!D750</f>
        <v>0</v>
      </c>
      <c r="E750" s="8">
        <f>димвенканали!E750</f>
        <v>0</v>
      </c>
      <c r="F750" s="8">
        <f>димвенканали!F750</f>
        <v>392.7</v>
      </c>
      <c r="G750" s="8"/>
      <c r="H750" s="8"/>
      <c r="I750" s="8">
        <v>8</v>
      </c>
      <c r="J750" s="185">
        <f t="shared" si="104"/>
        <v>3.2573289902280132E-3</v>
      </c>
      <c r="K750" s="18">
        <f t="shared" si="100"/>
        <v>13.946091205211726</v>
      </c>
      <c r="L750" s="10">
        <f t="shared" si="101"/>
        <v>3.0681400651465798</v>
      </c>
      <c r="M750" s="202">
        <v>5.8015684697365781</v>
      </c>
      <c r="N750" s="202">
        <v>0.6530933333333333</v>
      </c>
      <c r="O750" s="10">
        <f t="shared" si="102"/>
        <v>23.468893073428216</v>
      </c>
      <c r="P750" s="11">
        <f t="shared" si="103"/>
        <v>5.9762905712829682E-2</v>
      </c>
    </row>
    <row r="751" spans="1:16" x14ac:dyDescent="0.35">
      <c r="A751" s="9">
        <f t="shared" si="105"/>
        <v>26</v>
      </c>
      <c r="B751" s="8" t="s">
        <v>175</v>
      </c>
      <c r="C751" s="8">
        <f>димвенканали!C751</f>
        <v>461.2</v>
      </c>
      <c r="D751" s="8">
        <f>димвенканали!D751</f>
        <v>0</v>
      </c>
      <c r="E751" s="8">
        <f>димвенканали!E751</f>
        <v>0</v>
      </c>
      <c r="F751" s="8">
        <f>димвенканали!F751</f>
        <v>461.2</v>
      </c>
      <c r="G751" s="8"/>
      <c r="H751" s="8"/>
      <c r="I751" s="8">
        <v>7</v>
      </c>
      <c r="J751" s="185">
        <f t="shared" si="104"/>
        <v>2.8501628664495114E-3</v>
      </c>
      <c r="K751" s="18">
        <f t="shared" si="100"/>
        <v>12.20282980456026</v>
      </c>
      <c r="L751" s="10">
        <f t="shared" si="101"/>
        <v>2.6846225570032574</v>
      </c>
      <c r="M751" s="202">
        <v>5.0763724110195056</v>
      </c>
      <c r="N751" s="202">
        <v>0.57145666666666661</v>
      </c>
      <c r="O751" s="10">
        <f t="shared" si="102"/>
        <v>20.53528143924969</v>
      </c>
      <c r="P751" s="11">
        <f t="shared" si="103"/>
        <v>4.4525762010515377E-2</v>
      </c>
    </row>
    <row r="752" spans="1:16" x14ac:dyDescent="0.35">
      <c r="A752" s="9">
        <f t="shared" si="105"/>
        <v>27</v>
      </c>
      <c r="B752" s="8" t="s">
        <v>176</v>
      </c>
      <c r="C752" s="8">
        <f>димвенканали!C752</f>
        <v>399.3</v>
      </c>
      <c r="D752" s="8">
        <f>димвенканали!D752</f>
        <v>0</v>
      </c>
      <c r="E752" s="8">
        <f>димвенканали!E752</f>
        <v>0</v>
      </c>
      <c r="F752" s="8">
        <f>димвенканали!F752</f>
        <v>399.3</v>
      </c>
      <c r="G752" s="8"/>
      <c r="H752" s="8"/>
      <c r="I752" s="8">
        <v>8</v>
      </c>
      <c r="J752" s="185">
        <f t="shared" si="104"/>
        <v>3.2573289902280132E-3</v>
      </c>
      <c r="K752" s="18">
        <f t="shared" si="100"/>
        <v>13.946091205211726</v>
      </c>
      <c r="L752" s="10">
        <f t="shared" si="101"/>
        <v>3.0681400651465798</v>
      </c>
      <c r="M752" s="202">
        <v>5.8015684697365781</v>
      </c>
      <c r="N752" s="202">
        <v>0.6530933333333333</v>
      </c>
      <c r="O752" s="10">
        <f t="shared" si="102"/>
        <v>23.468893073428216</v>
      </c>
      <c r="P752" s="11">
        <f t="shared" si="103"/>
        <v>5.8775089089477123E-2</v>
      </c>
    </row>
    <row r="753" spans="1:16" x14ac:dyDescent="0.35">
      <c r="A753" s="9">
        <f t="shared" si="105"/>
        <v>28</v>
      </c>
      <c r="B753" s="8" t="s">
        <v>177</v>
      </c>
      <c r="C753" s="8">
        <f>димвенканали!C753</f>
        <v>309.5</v>
      </c>
      <c r="D753" s="8">
        <f>димвенканали!D753</f>
        <v>0</v>
      </c>
      <c r="E753" s="8">
        <f>димвенканали!E753</f>
        <v>0</v>
      </c>
      <c r="F753" s="8">
        <f>димвенканали!F753</f>
        <v>309.5</v>
      </c>
      <c r="G753" s="8"/>
      <c r="H753" s="8"/>
      <c r="I753" s="8">
        <v>8</v>
      </c>
      <c r="J753" s="185">
        <f t="shared" si="104"/>
        <v>3.2573289902280132E-3</v>
      </c>
      <c r="K753" s="18">
        <f t="shared" si="100"/>
        <v>13.946091205211726</v>
      </c>
      <c r="L753" s="10">
        <f t="shared" si="101"/>
        <v>3.0681400651465798</v>
      </c>
      <c r="M753" s="202">
        <v>5.8015684697365781</v>
      </c>
      <c r="N753" s="202">
        <v>0.6530933333333333</v>
      </c>
      <c r="O753" s="10">
        <f t="shared" si="102"/>
        <v>23.468893073428216</v>
      </c>
      <c r="P753" s="11">
        <f t="shared" si="103"/>
        <v>7.5828410576504732E-2</v>
      </c>
    </row>
    <row r="754" spans="1:16" x14ac:dyDescent="0.35">
      <c r="A754" s="9">
        <f t="shared" si="105"/>
        <v>29</v>
      </c>
      <c r="B754" s="8" t="s">
        <v>178</v>
      </c>
      <c r="C754" s="8">
        <f>димвенканали!C754</f>
        <v>1851.7</v>
      </c>
      <c r="D754" s="8">
        <f>димвенканали!D754</f>
        <v>0</v>
      </c>
      <c r="E754" s="8">
        <f>димвенканали!E754</f>
        <v>0</v>
      </c>
      <c r="F754" s="8">
        <f>димвенканали!F754</f>
        <v>1851.7</v>
      </c>
      <c r="G754" s="8"/>
      <c r="H754" s="8"/>
      <c r="I754" s="8">
        <v>40</v>
      </c>
      <c r="J754" s="185">
        <f t="shared" si="104"/>
        <v>1.6286644951140065E-2</v>
      </c>
      <c r="K754" s="18">
        <f t="shared" si="100"/>
        <v>69.730456026058633</v>
      </c>
      <c r="L754" s="10">
        <f t="shared" si="101"/>
        <v>15.340700325732898</v>
      </c>
      <c r="M754" s="202">
        <v>29.007842348682885</v>
      </c>
      <c r="N754" s="202">
        <v>3.2654666666666663</v>
      </c>
      <c r="O754" s="10">
        <f t="shared" si="102"/>
        <v>117.34446536714108</v>
      </c>
      <c r="P754" s="11">
        <f t="shared" si="103"/>
        <v>6.3371207737290644E-2</v>
      </c>
    </row>
    <row r="755" spans="1:16" x14ac:dyDescent="0.35">
      <c r="A755" s="9">
        <f t="shared" si="105"/>
        <v>30</v>
      </c>
      <c r="B755" s="8" t="s">
        <v>179</v>
      </c>
      <c r="C755" s="8">
        <f>димвенканали!C755</f>
        <v>303</v>
      </c>
      <c r="D755" s="8">
        <f>димвенканали!D755</f>
        <v>0</v>
      </c>
      <c r="E755" s="8">
        <f>димвенканали!E755</f>
        <v>0</v>
      </c>
      <c r="F755" s="8">
        <f>димвенканали!F755</f>
        <v>303</v>
      </c>
      <c r="G755" s="8"/>
      <c r="H755" s="8"/>
      <c r="I755" s="8">
        <v>8</v>
      </c>
      <c r="J755" s="185">
        <f t="shared" si="104"/>
        <v>3.2573289902280132E-3</v>
      </c>
      <c r="K755" s="18">
        <f t="shared" si="100"/>
        <v>13.946091205211726</v>
      </c>
      <c r="L755" s="10">
        <f t="shared" si="101"/>
        <v>3.0681400651465798</v>
      </c>
      <c r="M755" s="202">
        <v>5.8015684697365781</v>
      </c>
      <c r="N755" s="202">
        <v>0.6530933333333333</v>
      </c>
      <c r="O755" s="10">
        <f t="shared" si="102"/>
        <v>23.468893073428216</v>
      </c>
      <c r="P755" s="11">
        <f t="shared" si="103"/>
        <v>7.7455092651578267E-2</v>
      </c>
    </row>
    <row r="756" spans="1:16" x14ac:dyDescent="0.35">
      <c r="A756" s="9">
        <f t="shared" si="105"/>
        <v>31</v>
      </c>
      <c r="B756" s="8" t="s">
        <v>180</v>
      </c>
      <c r="C756" s="8">
        <f>димвенканали!C756</f>
        <v>42.8</v>
      </c>
      <c r="D756" s="8">
        <f>димвенканали!D756</f>
        <v>0</v>
      </c>
      <c r="E756" s="8">
        <f>димвенканали!E756</f>
        <v>0</v>
      </c>
      <c r="F756" s="8">
        <f>димвенканали!F756</f>
        <v>42.8</v>
      </c>
      <c r="G756" s="8"/>
      <c r="H756" s="8"/>
      <c r="I756" s="8">
        <v>1</v>
      </c>
      <c r="J756" s="185">
        <f t="shared" si="104"/>
        <v>4.0716612377850165E-4</v>
      </c>
      <c r="K756" s="18">
        <f t="shared" si="100"/>
        <v>1.7432614006514657</v>
      </c>
      <c r="L756" s="10">
        <f t="shared" si="101"/>
        <v>0.38351750814332247</v>
      </c>
      <c r="M756" s="202">
        <v>0.72519605871707227</v>
      </c>
      <c r="N756" s="202">
        <v>8.1636666666666663E-2</v>
      </c>
      <c r="O756" s="10">
        <f t="shared" ref="O756:O787" si="106">K756+L756+M756+N756</f>
        <v>2.933611634178527</v>
      </c>
      <c r="P756" s="11">
        <f t="shared" ref="P756:P787" si="107">O756/F756</f>
        <v>6.8542327901367453E-2</v>
      </c>
    </row>
    <row r="757" spans="1:16" x14ac:dyDescent="0.35">
      <c r="A757" s="9">
        <f t="shared" si="105"/>
        <v>32</v>
      </c>
      <c r="B757" s="8" t="s">
        <v>181</v>
      </c>
      <c r="C757" s="8">
        <f>димвенканали!C757</f>
        <v>126.19</v>
      </c>
      <c r="D757" s="8">
        <f>димвенканали!D757</f>
        <v>0</v>
      </c>
      <c r="E757" s="8">
        <f>димвенканали!E757</f>
        <v>0</v>
      </c>
      <c r="F757" s="8">
        <f>димвенканали!F757</f>
        <v>126.19</v>
      </c>
      <c r="G757" s="8"/>
      <c r="H757" s="8"/>
      <c r="I757" s="8">
        <v>3</v>
      </c>
      <c r="J757" s="185">
        <f t="shared" si="104"/>
        <v>1.221498371335505E-3</v>
      </c>
      <c r="K757" s="18">
        <f t="shared" si="100"/>
        <v>5.2297842019543976</v>
      </c>
      <c r="L757" s="10">
        <f t="shared" si="101"/>
        <v>1.1505525244299675</v>
      </c>
      <c r="M757" s="202">
        <v>2.1755881761512166</v>
      </c>
      <c r="N757" s="202">
        <v>0.24490999999999996</v>
      </c>
      <c r="O757" s="10">
        <f t="shared" si="106"/>
        <v>8.8008349025355805</v>
      </c>
      <c r="P757" s="11">
        <f t="shared" si="107"/>
        <v>6.974272844548364E-2</v>
      </c>
    </row>
    <row r="758" spans="1:16" x14ac:dyDescent="0.35">
      <c r="A758" s="9">
        <f t="shared" si="105"/>
        <v>33</v>
      </c>
      <c r="B758" s="8" t="s">
        <v>182</v>
      </c>
      <c r="C758" s="8">
        <f>димвенканали!C758</f>
        <v>91.2</v>
      </c>
      <c r="D758" s="8">
        <f>димвенканали!D758</f>
        <v>0</v>
      </c>
      <c r="E758" s="8">
        <f>димвенканали!E758</f>
        <v>0</v>
      </c>
      <c r="F758" s="8">
        <f>димвенканали!F758</f>
        <v>91.2</v>
      </c>
      <c r="G758" s="8"/>
      <c r="H758" s="8"/>
      <c r="I758" s="8">
        <v>3</v>
      </c>
      <c r="J758" s="185">
        <f t="shared" si="104"/>
        <v>1.221498371335505E-3</v>
      </c>
      <c r="K758" s="18">
        <f t="shared" si="100"/>
        <v>5.2297842019543976</v>
      </c>
      <c r="L758" s="10">
        <f t="shared" si="101"/>
        <v>1.1505525244299675</v>
      </c>
      <c r="M758" s="202">
        <v>2.1755881761512166</v>
      </c>
      <c r="N758" s="202">
        <v>0.24490999999999996</v>
      </c>
      <c r="O758" s="10">
        <f t="shared" si="106"/>
        <v>8.8008349025355805</v>
      </c>
      <c r="P758" s="11">
        <f t="shared" si="107"/>
        <v>9.6500382703241017E-2</v>
      </c>
    </row>
    <row r="759" spans="1:16" x14ac:dyDescent="0.35">
      <c r="A759" s="9">
        <f t="shared" si="105"/>
        <v>34</v>
      </c>
      <c r="B759" s="8" t="s">
        <v>183</v>
      </c>
      <c r="C759" s="8">
        <f>димвенканали!C759</f>
        <v>127</v>
      </c>
      <c r="D759" s="8">
        <f>димвенканали!D759</f>
        <v>0</v>
      </c>
      <c r="E759" s="8">
        <f>димвенканали!E759</f>
        <v>0</v>
      </c>
      <c r="F759" s="8">
        <f>димвенканали!F759</f>
        <v>127</v>
      </c>
      <c r="G759" s="8"/>
      <c r="H759" s="8"/>
      <c r="I759" s="8">
        <v>4</v>
      </c>
      <c r="J759" s="185">
        <f t="shared" si="104"/>
        <v>1.6286644951140066E-3</v>
      </c>
      <c r="K759" s="18">
        <f t="shared" si="100"/>
        <v>6.9730456026058629</v>
      </c>
      <c r="L759" s="10">
        <f t="shared" si="101"/>
        <v>1.5340700325732899</v>
      </c>
      <c r="M759" s="202">
        <v>2.9007842348682891</v>
      </c>
      <c r="N759" s="202">
        <v>0.32654666666666665</v>
      </c>
      <c r="O759" s="10">
        <f t="shared" si="106"/>
        <v>11.734446536714108</v>
      </c>
      <c r="P759" s="11">
        <f t="shared" si="107"/>
        <v>9.2397216824520539E-2</v>
      </c>
    </row>
    <row r="760" spans="1:16" x14ac:dyDescent="0.35">
      <c r="A760" s="9">
        <f t="shared" si="105"/>
        <v>35</v>
      </c>
      <c r="B760" s="8" t="s">
        <v>184</v>
      </c>
      <c r="C760" s="8">
        <f>димвенканали!C760</f>
        <v>83.1</v>
      </c>
      <c r="D760" s="8">
        <f>димвенканали!D760</f>
        <v>0</v>
      </c>
      <c r="E760" s="8">
        <f>димвенканали!E760</f>
        <v>0</v>
      </c>
      <c r="F760" s="8">
        <f>димвенканали!F760</f>
        <v>83.1</v>
      </c>
      <c r="G760" s="8"/>
      <c r="H760" s="8"/>
      <c r="I760" s="8">
        <v>3</v>
      </c>
      <c r="J760" s="185">
        <f t="shared" si="104"/>
        <v>1.221498371335505E-3</v>
      </c>
      <c r="K760" s="18">
        <f t="shared" si="100"/>
        <v>5.2297842019543976</v>
      </c>
      <c r="L760" s="10">
        <f t="shared" si="101"/>
        <v>1.1505525244299675</v>
      </c>
      <c r="M760" s="202">
        <v>2.1755881761512166</v>
      </c>
      <c r="N760" s="202">
        <v>0.24490999999999996</v>
      </c>
      <c r="O760" s="10">
        <f t="shared" si="106"/>
        <v>8.8008349025355805</v>
      </c>
      <c r="P760" s="11">
        <f t="shared" si="107"/>
        <v>0.10590655719056054</v>
      </c>
    </row>
    <row r="761" spans="1:16" x14ac:dyDescent="0.35">
      <c r="A761" s="9">
        <f t="shared" si="105"/>
        <v>36</v>
      </c>
      <c r="B761" s="8" t="s">
        <v>185</v>
      </c>
      <c r="C761" s="8">
        <f>димвенканали!C761</f>
        <v>64.7</v>
      </c>
      <c r="D761" s="8">
        <f>димвенканали!D761</f>
        <v>0</v>
      </c>
      <c r="E761" s="8">
        <f>димвенканали!E761</f>
        <v>0</v>
      </c>
      <c r="F761" s="8">
        <f>димвенканали!F761</f>
        <v>64.7</v>
      </c>
      <c r="G761" s="8"/>
      <c r="H761" s="8"/>
      <c r="I761" s="8">
        <v>3</v>
      </c>
      <c r="J761" s="185">
        <f t="shared" si="104"/>
        <v>1.221498371335505E-3</v>
      </c>
      <c r="K761" s="18">
        <f t="shared" si="100"/>
        <v>5.2297842019543976</v>
      </c>
      <c r="L761" s="10">
        <f t="shared" si="101"/>
        <v>1.1505525244299675</v>
      </c>
      <c r="M761" s="202">
        <v>2.1755881761512166</v>
      </c>
      <c r="N761" s="202">
        <v>0.24490999999999996</v>
      </c>
      <c r="O761" s="10">
        <f t="shared" si="106"/>
        <v>8.8008349025355805</v>
      </c>
      <c r="P761" s="11">
        <f t="shared" si="107"/>
        <v>0.13602526897272921</v>
      </c>
    </row>
    <row r="762" spans="1:16" x14ac:dyDescent="0.35">
      <c r="A762" s="9">
        <f t="shared" si="105"/>
        <v>37</v>
      </c>
      <c r="B762" s="8" t="s">
        <v>186</v>
      </c>
      <c r="C762" s="8">
        <f>димвенканали!C762</f>
        <v>211.4</v>
      </c>
      <c r="D762" s="8">
        <f>димвенканали!D762</f>
        <v>0</v>
      </c>
      <c r="E762" s="8">
        <f>димвенканали!E762</f>
        <v>0</v>
      </c>
      <c r="F762" s="8">
        <f>димвенканали!F762</f>
        <v>211.4</v>
      </c>
      <c r="G762" s="8"/>
      <c r="H762" s="8"/>
      <c r="I762" s="8">
        <v>6</v>
      </c>
      <c r="J762" s="185">
        <f t="shared" si="104"/>
        <v>2.44299674267101E-3</v>
      </c>
      <c r="K762" s="18">
        <f t="shared" si="100"/>
        <v>10.459568403908795</v>
      </c>
      <c r="L762" s="10">
        <f t="shared" si="101"/>
        <v>2.3011050488599349</v>
      </c>
      <c r="M762" s="202">
        <v>4.3511763523024332</v>
      </c>
      <c r="N762" s="202">
        <v>0.48981999999999992</v>
      </c>
      <c r="O762" s="10">
        <f t="shared" si="106"/>
        <v>17.601669805071161</v>
      </c>
      <c r="P762" s="11">
        <f t="shared" si="107"/>
        <v>8.3262392644612868E-2</v>
      </c>
    </row>
    <row r="763" spans="1:16" x14ac:dyDescent="0.35">
      <c r="A763" s="9">
        <f t="shared" si="105"/>
        <v>38</v>
      </c>
      <c r="B763" s="8" t="s">
        <v>187</v>
      </c>
      <c r="C763" s="8">
        <f>димвенканали!C763</f>
        <v>37.799999999999997</v>
      </c>
      <c r="D763" s="8">
        <f>димвенканали!D763</f>
        <v>0</v>
      </c>
      <c r="E763" s="8">
        <f>димвенканали!E763</f>
        <v>0</v>
      </c>
      <c r="F763" s="8">
        <f>димвенканали!F763</f>
        <v>37.799999999999997</v>
      </c>
      <c r="G763" s="8"/>
      <c r="H763" s="8"/>
      <c r="I763" s="8">
        <v>2</v>
      </c>
      <c r="J763" s="185">
        <f t="shared" si="104"/>
        <v>8.1433224755700329E-4</v>
      </c>
      <c r="K763" s="18">
        <f t="shared" si="100"/>
        <v>3.4865228013029315</v>
      </c>
      <c r="L763" s="10">
        <f t="shared" si="101"/>
        <v>0.76703501628664494</v>
      </c>
      <c r="M763" s="202">
        <v>1.4503921174341445</v>
      </c>
      <c r="N763" s="202">
        <v>0.16327333333333333</v>
      </c>
      <c r="O763" s="10">
        <f t="shared" si="106"/>
        <v>5.867223268357054</v>
      </c>
      <c r="P763" s="11">
        <f t="shared" si="107"/>
        <v>0.15521754678193267</v>
      </c>
    </row>
    <row r="764" spans="1:16" x14ac:dyDescent="0.35">
      <c r="A764" s="9">
        <f t="shared" si="105"/>
        <v>39</v>
      </c>
      <c r="B764" s="8" t="s">
        <v>188</v>
      </c>
      <c r="C764" s="8">
        <f>димвенканали!C764</f>
        <v>132.80000000000001</v>
      </c>
      <c r="D764" s="8">
        <f>димвенканали!D764</f>
        <v>0</v>
      </c>
      <c r="E764" s="8">
        <f>димвенканали!E764</f>
        <v>0</v>
      </c>
      <c r="F764" s="8">
        <f>димвенканали!F764</f>
        <v>132.80000000000001</v>
      </c>
      <c r="G764" s="8"/>
      <c r="H764" s="8"/>
      <c r="I764" s="8">
        <v>4</v>
      </c>
      <c r="J764" s="185">
        <f t="shared" si="104"/>
        <v>1.6286644951140066E-3</v>
      </c>
      <c r="K764" s="18">
        <f t="shared" si="100"/>
        <v>6.9730456026058629</v>
      </c>
      <c r="L764" s="10">
        <f t="shared" si="101"/>
        <v>1.5340700325732899</v>
      </c>
      <c r="M764" s="202">
        <v>2.9007842348682891</v>
      </c>
      <c r="N764" s="202">
        <v>0.32654666666666665</v>
      </c>
      <c r="O764" s="10">
        <f t="shared" si="106"/>
        <v>11.734446536714108</v>
      </c>
      <c r="P764" s="11">
        <f t="shared" si="107"/>
        <v>8.8361796210196589E-2</v>
      </c>
    </row>
    <row r="765" spans="1:16" x14ac:dyDescent="0.35">
      <c r="A765" s="9">
        <f t="shared" si="105"/>
        <v>40</v>
      </c>
      <c r="B765" s="8" t="s">
        <v>189</v>
      </c>
      <c r="C765" s="8">
        <f>димвенканали!C765</f>
        <v>3464.11</v>
      </c>
      <c r="D765" s="8">
        <f>димвенканали!D765</f>
        <v>203.9</v>
      </c>
      <c r="E765" s="8">
        <f>димвенканали!E765</f>
        <v>0</v>
      </c>
      <c r="F765" s="8">
        <f>димвенканали!F765</f>
        <v>3668.01</v>
      </c>
      <c r="G765" s="8"/>
      <c r="H765" s="8"/>
      <c r="I765" s="8">
        <v>70</v>
      </c>
      <c r="J765" s="185">
        <f t="shared" si="104"/>
        <v>2.8501628664495116E-2</v>
      </c>
      <c r="K765" s="18">
        <f t="shared" si="100"/>
        <v>122.02829804560261</v>
      </c>
      <c r="L765" s="10">
        <f t="shared" si="101"/>
        <v>26.846225570032576</v>
      </c>
      <c r="M765" s="202">
        <v>50.763724110195049</v>
      </c>
      <c r="N765" s="202">
        <v>5.7145666666666664</v>
      </c>
      <c r="O765" s="10">
        <f t="shared" si="106"/>
        <v>205.3528143924969</v>
      </c>
      <c r="P765" s="11">
        <f t="shared" si="107"/>
        <v>5.5984802220412945E-2</v>
      </c>
    </row>
    <row r="766" spans="1:16" x14ac:dyDescent="0.35">
      <c r="A766" s="9">
        <f t="shared" si="105"/>
        <v>41</v>
      </c>
      <c r="B766" s="8" t="s">
        <v>190</v>
      </c>
      <c r="C766" s="8">
        <f>димвенканали!C766</f>
        <v>3464.39</v>
      </c>
      <c r="D766" s="8">
        <f>димвенканали!D766</f>
        <v>0</v>
      </c>
      <c r="E766" s="8">
        <f>димвенканали!E766</f>
        <v>204.7</v>
      </c>
      <c r="F766" s="8">
        <f>димвенканали!F766</f>
        <v>3669.0899999999997</v>
      </c>
      <c r="G766" s="8"/>
      <c r="H766" s="8"/>
      <c r="I766" s="8">
        <v>70</v>
      </c>
      <c r="J766" s="185">
        <f t="shared" si="104"/>
        <v>2.8501628664495116E-2</v>
      </c>
      <c r="K766" s="18">
        <f t="shared" si="100"/>
        <v>122.02829804560261</v>
      </c>
      <c r="L766" s="10">
        <f t="shared" si="101"/>
        <v>26.846225570032576</v>
      </c>
      <c r="M766" s="202">
        <v>50.763724110195049</v>
      </c>
      <c r="N766" s="202">
        <v>5.7145666666666664</v>
      </c>
      <c r="O766" s="10">
        <f t="shared" si="106"/>
        <v>205.3528143924969</v>
      </c>
      <c r="P766" s="11">
        <f t="shared" si="107"/>
        <v>5.5968323042633709E-2</v>
      </c>
    </row>
    <row r="767" spans="1:16" x14ac:dyDescent="0.35">
      <c r="A767" s="9">
        <f t="shared" si="105"/>
        <v>42</v>
      </c>
      <c r="B767" s="8" t="s">
        <v>191</v>
      </c>
      <c r="C767" s="8">
        <f>димвенканали!C767</f>
        <v>31.4</v>
      </c>
      <c r="D767" s="8">
        <f>димвенканали!D767</f>
        <v>0</v>
      </c>
      <c r="E767" s="8">
        <f>димвенканали!E767</f>
        <v>0</v>
      </c>
      <c r="F767" s="8">
        <f>димвенканали!F767</f>
        <v>31.4</v>
      </c>
      <c r="G767" s="8"/>
      <c r="H767" s="8"/>
      <c r="I767" s="8">
        <v>1</v>
      </c>
      <c r="J767" s="185">
        <f t="shared" si="104"/>
        <v>4.0716612377850165E-4</v>
      </c>
      <c r="K767" s="18">
        <f t="shared" si="100"/>
        <v>1.7432614006514657</v>
      </c>
      <c r="L767" s="10">
        <f t="shared" si="101"/>
        <v>0.38351750814332247</v>
      </c>
      <c r="M767" s="202">
        <v>0.72519605871707227</v>
      </c>
      <c r="N767" s="202">
        <v>8.1636666666666663E-2</v>
      </c>
      <c r="O767" s="10">
        <f t="shared" si="106"/>
        <v>2.933611634178527</v>
      </c>
      <c r="P767" s="11">
        <f t="shared" si="107"/>
        <v>9.3427122107596405E-2</v>
      </c>
    </row>
    <row r="768" spans="1:16" x14ac:dyDescent="0.35">
      <c r="A768" s="9">
        <f t="shared" si="105"/>
        <v>43</v>
      </c>
      <c r="B768" s="8" t="s">
        <v>192</v>
      </c>
      <c r="C768" s="8">
        <f>димвенканали!C768</f>
        <v>160.9</v>
      </c>
      <c r="D768" s="8">
        <f>димвенканали!D768</f>
        <v>0</v>
      </c>
      <c r="E768" s="8">
        <f>димвенканали!E768</f>
        <v>0</v>
      </c>
      <c r="F768" s="8">
        <f>димвенканали!F768</f>
        <v>160.9</v>
      </c>
      <c r="G768" s="8"/>
      <c r="H768" s="8"/>
      <c r="I768" s="8">
        <v>7</v>
      </c>
      <c r="J768" s="185">
        <f t="shared" si="104"/>
        <v>2.8501628664495114E-3</v>
      </c>
      <c r="K768" s="18">
        <f t="shared" si="100"/>
        <v>12.20282980456026</v>
      </c>
      <c r="L768" s="10">
        <f t="shared" si="101"/>
        <v>2.6846225570032574</v>
      </c>
      <c r="M768" s="202">
        <v>5.0763724110195056</v>
      </c>
      <c r="N768" s="202">
        <v>0.57145666666666661</v>
      </c>
      <c r="O768" s="10">
        <f t="shared" si="106"/>
        <v>20.53528143924969</v>
      </c>
      <c r="P768" s="11">
        <f t="shared" si="107"/>
        <v>0.12762760372436102</v>
      </c>
    </row>
    <row r="769" spans="1:16" x14ac:dyDescent="0.35">
      <c r="A769" s="9">
        <f t="shared" si="105"/>
        <v>44</v>
      </c>
      <c r="B769" s="8" t="s">
        <v>193</v>
      </c>
      <c r="C769" s="8">
        <f>димвенканали!C769</f>
        <v>6819.2</v>
      </c>
      <c r="D769" s="8">
        <f>димвенканали!D769</f>
        <v>0</v>
      </c>
      <c r="E769" s="8">
        <f>димвенканали!E769</f>
        <v>390.5</v>
      </c>
      <c r="F769" s="8">
        <f>димвенканали!F769</f>
        <v>7209.7</v>
      </c>
      <c r="G769" s="8"/>
      <c r="H769" s="8"/>
      <c r="I769" s="8">
        <v>115</v>
      </c>
      <c r="J769" s="185">
        <f t="shared" si="104"/>
        <v>4.6824104234527687E-2</v>
      </c>
      <c r="K769" s="18">
        <f t="shared" si="100"/>
        <v>200.47506107491856</v>
      </c>
      <c r="L769" s="10">
        <f t="shared" si="101"/>
        <v>44.10451343648208</v>
      </c>
      <c r="M769" s="202">
        <v>83.397546752463313</v>
      </c>
      <c r="N769" s="202">
        <v>9.3882166666666667</v>
      </c>
      <c r="O769" s="10">
        <f t="shared" si="106"/>
        <v>337.36533793053064</v>
      </c>
      <c r="P769" s="11">
        <f t="shared" si="107"/>
        <v>4.6793256020435062E-2</v>
      </c>
    </row>
    <row r="770" spans="1:16" x14ac:dyDescent="0.35">
      <c r="A770" s="9">
        <f t="shared" si="105"/>
        <v>45</v>
      </c>
      <c r="B770" s="8" t="s">
        <v>194</v>
      </c>
      <c r="C770" s="8">
        <f>димвенканали!C770</f>
        <v>6078.6</v>
      </c>
      <c r="D770" s="8">
        <f>димвенканали!D770</f>
        <v>0</v>
      </c>
      <c r="E770" s="8">
        <f>димвенканали!E770</f>
        <v>0</v>
      </c>
      <c r="F770" s="8">
        <f>димвенканали!F770</f>
        <v>6078.6</v>
      </c>
      <c r="G770" s="8"/>
      <c r="H770" s="8"/>
      <c r="I770" s="8">
        <v>162</v>
      </c>
      <c r="J770" s="185">
        <f t="shared" si="104"/>
        <v>6.5960912052117265E-2</v>
      </c>
      <c r="K770" s="18">
        <f t="shared" si="100"/>
        <v>282.40834690553743</v>
      </c>
      <c r="L770" s="10">
        <f t="shared" si="101"/>
        <v>62.129836319218235</v>
      </c>
      <c r="M770" s="202">
        <v>117.4817615121657</v>
      </c>
      <c r="N770" s="202">
        <v>13.225139999999998</v>
      </c>
      <c r="O770" s="10">
        <f t="shared" si="106"/>
        <v>475.24508473692134</v>
      </c>
      <c r="P770" s="11">
        <f t="shared" si="107"/>
        <v>7.8183312726108206E-2</v>
      </c>
    </row>
    <row r="771" spans="1:16" x14ac:dyDescent="0.35">
      <c r="A771" s="9">
        <f t="shared" si="105"/>
        <v>46</v>
      </c>
      <c r="B771" s="14" t="s">
        <v>195</v>
      </c>
      <c r="C771" s="8">
        <f>димвенканали!C771</f>
        <v>87.8</v>
      </c>
      <c r="D771" s="8">
        <f>димвенканали!D771</f>
        <v>0</v>
      </c>
      <c r="E771" s="8">
        <f>димвенканали!E771</f>
        <v>0</v>
      </c>
      <c r="F771" s="8">
        <f>димвенканали!F771</f>
        <v>87.8</v>
      </c>
      <c r="G771" s="8"/>
      <c r="H771" s="8"/>
      <c r="I771" s="8">
        <v>3</v>
      </c>
      <c r="J771" s="185">
        <f t="shared" si="104"/>
        <v>1.221498371335505E-3</v>
      </c>
      <c r="K771" s="18">
        <f t="shared" ref="K771:K820" si="108">J771*$K$2</f>
        <v>5.2297842019543976</v>
      </c>
      <c r="L771" s="10">
        <f t="shared" ref="L771:L821" si="109">K771*0.22</f>
        <v>1.1505525244299675</v>
      </c>
      <c r="M771" s="202">
        <v>2.1755881761512166</v>
      </c>
      <c r="N771" s="202">
        <v>0.24490999999999996</v>
      </c>
      <c r="O771" s="10">
        <f t="shared" si="106"/>
        <v>8.8008349025355805</v>
      </c>
      <c r="P771" s="11">
        <f t="shared" si="107"/>
        <v>0.10023729957329819</v>
      </c>
    </row>
    <row r="772" spans="1:16" x14ac:dyDescent="0.35">
      <c r="A772" s="9">
        <f t="shared" si="105"/>
        <v>47</v>
      </c>
      <c r="B772" s="14" t="s">
        <v>196</v>
      </c>
      <c r="C772" s="8">
        <f>димвенканали!C772</f>
        <v>204.9</v>
      </c>
      <c r="D772" s="8">
        <f>димвенканали!D772</f>
        <v>0</v>
      </c>
      <c r="E772" s="8">
        <f>димвенканали!E772</f>
        <v>0</v>
      </c>
      <c r="F772" s="8">
        <f>димвенканали!F772</f>
        <v>204.9</v>
      </c>
      <c r="G772" s="8"/>
      <c r="H772" s="8"/>
      <c r="I772" s="8">
        <v>5</v>
      </c>
      <c r="J772" s="185">
        <f t="shared" si="104"/>
        <v>2.0358306188925082E-3</v>
      </c>
      <c r="K772" s="18">
        <f t="shared" si="108"/>
        <v>8.7163070032573291</v>
      </c>
      <c r="L772" s="10">
        <f t="shared" si="109"/>
        <v>1.9175875407166123</v>
      </c>
      <c r="M772" s="202">
        <v>3.6259802935853607</v>
      </c>
      <c r="N772" s="202">
        <v>0.40818333333333329</v>
      </c>
      <c r="O772" s="10">
        <f t="shared" si="106"/>
        <v>14.668058170892635</v>
      </c>
      <c r="P772" s="11">
        <f t="shared" si="107"/>
        <v>7.1586423479222228E-2</v>
      </c>
    </row>
    <row r="773" spans="1:16" x14ac:dyDescent="0.35">
      <c r="A773" s="9">
        <f t="shared" si="105"/>
        <v>48</v>
      </c>
      <c r="B773" s="14" t="s">
        <v>197</v>
      </c>
      <c r="C773" s="8">
        <f>димвенканали!C773</f>
        <v>119.9</v>
      </c>
      <c r="D773" s="8">
        <f>димвенканали!D773</f>
        <v>0</v>
      </c>
      <c r="E773" s="8">
        <f>димвенканали!E773</f>
        <v>0</v>
      </c>
      <c r="F773" s="8">
        <f>димвенканали!F773</f>
        <v>119.9</v>
      </c>
      <c r="G773" s="8"/>
      <c r="H773" s="8"/>
      <c r="I773" s="8">
        <v>4</v>
      </c>
      <c r="J773" s="185">
        <f t="shared" si="104"/>
        <v>1.6286644951140066E-3</v>
      </c>
      <c r="K773" s="18">
        <f t="shared" si="108"/>
        <v>6.9730456026058629</v>
      </c>
      <c r="L773" s="10">
        <f t="shared" si="109"/>
        <v>1.5340700325732899</v>
      </c>
      <c r="M773" s="202">
        <v>2.9007842348682891</v>
      </c>
      <c r="N773" s="202">
        <v>0.32654666666666665</v>
      </c>
      <c r="O773" s="10">
        <f t="shared" si="106"/>
        <v>11.734446536714108</v>
      </c>
      <c r="P773" s="11">
        <f t="shared" si="107"/>
        <v>9.7868611648991716E-2</v>
      </c>
    </row>
    <row r="774" spans="1:16" x14ac:dyDescent="0.35">
      <c r="A774" s="9">
        <f t="shared" si="105"/>
        <v>49</v>
      </c>
      <c r="B774" s="14" t="s">
        <v>198</v>
      </c>
      <c r="C774" s="8">
        <f>димвенканали!C774</f>
        <v>99</v>
      </c>
      <c r="D774" s="8">
        <f>димвенканали!D774</f>
        <v>0</v>
      </c>
      <c r="E774" s="8">
        <f>димвенканали!E774</f>
        <v>0</v>
      </c>
      <c r="F774" s="8">
        <f>димвенканали!F774</f>
        <v>99</v>
      </c>
      <c r="G774" s="8"/>
      <c r="H774" s="8"/>
      <c r="I774" s="8">
        <v>3</v>
      </c>
      <c r="J774" s="185">
        <f t="shared" si="104"/>
        <v>1.221498371335505E-3</v>
      </c>
      <c r="K774" s="18">
        <f t="shared" si="108"/>
        <v>5.2297842019543976</v>
      </c>
      <c r="L774" s="10">
        <f t="shared" si="109"/>
        <v>1.1505525244299675</v>
      </c>
      <c r="M774" s="202">
        <v>2.1755881761512166</v>
      </c>
      <c r="N774" s="202">
        <v>0.24490999999999996</v>
      </c>
      <c r="O774" s="10">
        <f t="shared" si="106"/>
        <v>8.8008349025355805</v>
      </c>
      <c r="P774" s="11">
        <f t="shared" si="107"/>
        <v>8.8897322247834143E-2</v>
      </c>
    </row>
    <row r="775" spans="1:16" x14ac:dyDescent="0.35">
      <c r="A775" s="9">
        <f t="shared" si="105"/>
        <v>50</v>
      </c>
      <c r="B775" s="14" t="s">
        <v>199</v>
      </c>
      <c r="C775" s="8">
        <f>димвенканали!C775</f>
        <v>81.2</v>
      </c>
      <c r="D775" s="8">
        <f>димвенканали!D775</f>
        <v>0</v>
      </c>
      <c r="E775" s="8">
        <f>димвенканали!E775</f>
        <v>0</v>
      </c>
      <c r="F775" s="8">
        <f>димвенканали!F775</f>
        <v>81.2</v>
      </c>
      <c r="G775" s="8"/>
      <c r="H775" s="8"/>
      <c r="I775" s="8">
        <v>2</v>
      </c>
      <c r="J775" s="185">
        <f t="shared" si="104"/>
        <v>8.1433224755700329E-4</v>
      </c>
      <c r="K775" s="18">
        <f t="shared" si="108"/>
        <v>3.4865228013029315</v>
      </c>
      <c r="L775" s="10">
        <f t="shared" si="109"/>
        <v>0.76703501628664494</v>
      </c>
      <c r="M775" s="202">
        <v>1.4503921174341445</v>
      </c>
      <c r="N775" s="202">
        <v>0.16327333333333333</v>
      </c>
      <c r="O775" s="10">
        <f t="shared" si="106"/>
        <v>5.867223268357054</v>
      </c>
      <c r="P775" s="11">
        <f t="shared" si="107"/>
        <v>7.2256444191589331E-2</v>
      </c>
    </row>
    <row r="776" spans="1:16" x14ac:dyDescent="0.35">
      <c r="A776" s="9">
        <f t="shared" si="105"/>
        <v>51</v>
      </c>
      <c r="B776" s="14" t="s">
        <v>200</v>
      </c>
      <c r="C776" s="8">
        <f>димвенканали!C776</f>
        <v>60.2</v>
      </c>
      <c r="D776" s="8">
        <f>димвенканали!D776</f>
        <v>0</v>
      </c>
      <c r="E776" s="8">
        <f>димвенканали!E776</f>
        <v>0</v>
      </c>
      <c r="F776" s="8">
        <f>димвенканали!F776</f>
        <v>60.2</v>
      </c>
      <c r="G776" s="8"/>
      <c r="H776" s="8"/>
      <c r="I776" s="8">
        <v>1</v>
      </c>
      <c r="J776" s="185">
        <f t="shared" si="104"/>
        <v>4.0716612377850165E-4</v>
      </c>
      <c r="K776" s="18">
        <f t="shared" si="108"/>
        <v>1.7432614006514657</v>
      </c>
      <c r="L776" s="10">
        <f t="shared" si="109"/>
        <v>0.38351750814332247</v>
      </c>
      <c r="M776" s="202">
        <v>0.72519605871707227</v>
      </c>
      <c r="N776" s="202">
        <v>8.1636666666666663E-2</v>
      </c>
      <c r="O776" s="10">
        <f t="shared" si="106"/>
        <v>2.933611634178527</v>
      </c>
      <c r="P776" s="11">
        <f t="shared" si="107"/>
        <v>4.8731090268746294E-2</v>
      </c>
    </row>
    <row r="777" spans="1:16" x14ac:dyDescent="0.35">
      <c r="A777" s="9">
        <f t="shared" si="105"/>
        <v>52</v>
      </c>
      <c r="B777" s="8" t="s">
        <v>201</v>
      </c>
      <c r="C777" s="8">
        <f>димвенканали!C777</f>
        <v>104.2</v>
      </c>
      <c r="D777" s="8">
        <f>димвенканали!D777</f>
        <v>0</v>
      </c>
      <c r="E777" s="8">
        <f>димвенканали!E777</f>
        <v>0</v>
      </c>
      <c r="F777" s="8">
        <f>димвенканали!F777</f>
        <v>104.2</v>
      </c>
      <c r="G777" s="8"/>
      <c r="H777" s="8"/>
      <c r="I777" s="8">
        <v>3</v>
      </c>
      <c r="J777" s="185">
        <f t="shared" si="104"/>
        <v>1.221498371335505E-3</v>
      </c>
      <c r="K777" s="18">
        <f t="shared" si="108"/>
        <v>5.2297842019543976</v>
      </c>
      <c r="L777" s="10">
        <f t="shared" si="109"/>
        <v>1.1505525244299675</v>
      </c>
      <c r="M777" s="202">
        <v>2.1755881761512166</v>
      </c>
      <c r="N777" s="202">
        <v>0.24490999999999996</v>
      </c>
      <c r="O777" s="10">
        <f t="shared" si="106"/>
        <v>8.8008349025355805</v>
      </c>
      <c r="P777" s="11">
        <f t="shared" si="107"/>
        <v>8.4460987548326108E-2</v>
      </c>
    </row>
    <row r="778" spans="1:16" x14ac:dyDescent="0.35">
      <c r="A778" s="9">
        <f t="shared" si="105"/>
        <v>53</v>
      </c>
      <c r="B778" s="8" t="s">
        <v>202</v>
      </c>
      <c r="C778" s="8">
        <f>димвенканали!C778</f>
        <v>234.9</v>
      </c>
      <c r="D778" s="8">
        <f>димвенканали!D778</f>
        <v>0</v>
      </c>
      <c r="E778" s="8">
        <f>димвенканали!E778</f>
        <v>0</v>
      </c>
      <c r="F778" s="8">
        <f>димвенканали!F778</f>
        <v>234.9</v>
      </c>
      <c r="G778" s="8"/>
      <c r="H778" s="8"/>
      <c r="I778" s="8">
        <v>6</v>
      </c>
      <c r="J778" s="185">
        <f t="shared" si="104"/>
        <v>2.44299674267101E-3</v>
      </c>
      <c r="K778" s="18">
        <f t="shared" si="108"/>
        <v>10.459568403908795</v>
      </c>
      <c r="L778" s="10">
        <f t="shared" si="109"/>
        <v>2.3011050488599349</v>
      </c>
      <c r="M778" s="202">
        <v>4.3511763523024332</v>
      </c>
      <c r="N778" s="202">
        <v>0.48981999999999992</v>
      </c>
      <c r="O778" s="10">
        <f t="shared" si="106"/>
        <v>17.601669805071161</v>
      </c>
      <c r="P778" s="11">
        <f t="shared" si="107"/>
        <v>7.4932608791277819E-2</v>
      </c>
    </row>
    <row r="779" spans="1:16" x14ac:dyDescent="0.35">
      <c r="A779" s="9">
        <f t="shared" si="105"/>
        <v>54</v>
      </c>
      <c r="B779" s="8" t="s">
        <v>203</v>
      </c>
      <c r="C779" s="8">
        <f>димвенканали!C779</f>
        <v>126.6</v>
      </c>
      <c r="D779" s="8">
        <f>димвенканали!D779</f>
        <v>0</v>
      </c>
      <c r="E779" s="8">
        <f>димвенканали!E779</f>
        <v>0</v>
      </c>
      <c r="F779" s="8">
        <f>димвенканали!F779</f>
        <v>126.6</v>
      </c>
      <c r="G779" s="8"/>
      <c r="H779" s="8"/>
      <c r="I779" s="8">
        <v>4</v>
      </c>
      <c r="J779" s="185">
        <f t="shared" si="104"/>
        <v>1.6286644951140066E-3</v>
      </c>
      <c r="K779" s="18">
        <f t="shared" si="108"/>
        <v>6.9730456026058629</v>
      </c>
      <c r="L779" s="10">
        <f t="shared" si="109"/>
        <v>1.5340700325732899</v>
      </c>
      <c r="M779" s="202">
        <v>2.9007842348682891</v>
      </c>
      <c r="N779" s="202">
        <v>0.32654666666666665</v>
      </c>
      <c r="O779" s="10">
        <f t="shared" si="106"/>
        <v>11.734446536714108</v>
      </c>
      <c r="P779" s="11">
        <f t="shared" si="107"/>
        <v>9.2689151158879213E-2</v>
      </c>
    </row>
    <row r="780" spans="1:16" x14ac:dyDescent="0.35">
      <c r="A780" s="9">
        <f t="shared" si="105"/>
        <v>55</v>
      </c>
      <c r="B780" s="8" t="s">
        <v>204</v>
      </c>
      <c r="C780" s="8">
        <f>димвенканали!C780</f>
        <v>89.7</v>
      </c>
      <c r="D780" s="8">
        <f>димвенканали!D780</f>
        <v>0</v>
      </c>
      <c r="E780" s="8">
        <f>димвенканали!E780</f>
        <v>0</v>
      </c>
      <c r="F780" s="8">
        <f>димвенканали!F780</f>
        <v>89.7</v>
      </c>
      <c r="G780" s="8"/>
      <c r="H780" s="8"/>
      <c r="I780" s="8">
        <v>2</v>
      </c>
      <c r="J780" s="185">
        <f t="shared" si="104"/>
        <v>8.1433224755700329E-4</v>
      </c>
      <c r="K780" s="18">
        <f t="shared" si="108"/>
        <v>3.4865228013029315</v>
      </c>
      <c r="L780" s="10">
        <f t="shared" si="109"/>
        <v>0.76703501628664494</v>
      </c>
      <c r="M780" s="202">
        <v>1.4503921174341445</v>
      </c>
      <c r="N780" s="202">
        <v>0.16327333333333333</v>
      </c>
      <c r="O780" s="10">
        <f t="shared" si="106"/>
        <v>5.867223268357054</v>
      </c>
      <c r="P780" s="11">
        <f t="shared" si="107"/>
        <v>6.5409400985028468E-2</v>
      </c>
    </row>
    <row r="781" spans="1:16" x14ac:dyDescent="0.35">
      <c r="A781" s="9">
        <f t="shared" si="105"/>
        <v>56</v>
      </c>
      <c r="B781" s="8" t="s">
        <v>205</v>
      </c>
      <c r="C781" s="8">
        <f>димвенканали!C781</f>
        <v>82.2</v>
      </c>
      <c r="D781" s="8">
        <f>димвенканали!D781</f>
        <v>0</v>
      </c>
      <c r="E781" s="8">
        <f>димвенканали!E781</f>
        <v>0</v>
      </c>
      <c r="F781" s="8">
        <f>димвенканали!F781</f>
        <v>82.2</v>
      </c>
      <c r="G781" s="8"/>
      <c r="H781" s="8"/>
      <c r="I781" s="8">
        <v>2</v>
      </c>
      <c r="J781" s="185">
        <f t="shared" si="104"/>
        <v>8.1433224755700329E-4</v>
      </c>
      <c r="K781" s="18">
        <f t="shared" si="108"/>
        <v>3.4865228013029315</v>
      </c>
      <c r="L781" s="10">
        <f t="shared" si="109"/>
        <v>0.76703501628664494</v>
      </c>
      <c r="M781" s="202">
        <v>1.4503921174341445</v>
      </c>
      <c r="N781" s="202">
        <v>0.16327333333333333</v>
      </c>
      <c r="O781" s="10">
        <f t="shared" si="106"/>
        <v>5.867223268357054</v>
      </c>
      <c r="P781" s="11">
        <f t="shared" si="107"/>
        <v>7.1377412023808443E-2</v>
      </c>
    </row>
    <row r="782" spans="1:16" x14ac:dyDescent="0.35">
      <c r="A782" s="9">
        <f t="shared" si="105"/>
        <v>57</v>
      </c>
      <c r="B782" s="8" t="s">
        <v>206</v>
      </c>
      <c r="C782" s="8">
        <f>димвенканали!C782</f>
        <v>95.49</v>
      </c>
      <c r="D782" s="8">
        <f>димвенканали!D782</f>
        <v>0</v>
      </c>
      <c r="E782" s="8">
        <f>димвенканали!E782</f>
        <v>0</v>
      </c>
      <c r="F782" s="8">
        <f>димвенканали!F782</f>
        <v>95.49</v>
      </c>
      <c r="G782" s="8"/>
      <c r="H782" s="8"/>
      <c r="I782" s="8">
        <v>3</v>
      </c>
      <c r="J782" s="185">
        <f t="shared" si="104"/>
        <v>1.221498371335505E-3</v>
      </c>
      <c r="K782" s="18">
        <f t="shared" si="108"/>
        <v>5.2297842019543976</v>
      </c>
      <c r="L782" s="10">
        <f t="shared" si="109"/>
        <v>1.1505525244299675</v>
      </c>
      <c r="M782" s="202">
        <v>2.1755881761512166</v>
      </c>
      <c r="N782" s="202">
        <v>0.24490999999999996</v>
      </c>
      <c r="O782" s="10">
        <f t="shared" si="106"/>
        <v>8.8008349025355805</v>
      </c>
      <c r="P782" s="11">
        <f t="shared" si="107"/>
        <v>9.2164990077867645E-2</v>
      </c>
    </row>
    <row r="783" spans="1:16" x14ac:dyDescent="0.35">
      <c r="A783" s="9">
        <f t="shared" si="105"/>
        <v>58</v>
      </c>
      <c r="B783" s="8" t="s">
        <v>207</v>
      </c>
      <c r="C783" s="8">
        <f>димвенканали!C783</f>
        <v>152.59</v>
      </c>
      <c r="D783" s="8">
        <f>димвенканали!D783</f>
        <v>142.80000000000001</v>
      </c>
      <c r="E783" s="8">
        <f>димвенканали!E783</f>
        <v>0</v>
      </c>
      <c r="F783" s="8">
        <f>димвенканали!F783</f>
        <v>295.39</v>
      </c>
      <c r="G783" s="8"/>
      <c r="H783" s="8"/>
      <c r="I783" s="8">
        <v>4</v>
      </c>
      <c r="J783" s="185">
        <f t="shared" si="104"/>
        <v>1.6286644951140066E-3</v>
      </c>
      <c r="K783" s="18">
        <f t="shared" si="108"/>
        <v>6.9730456026058629</v>
      </c>
      <c r="L783" s="10">
        <f t="shared" si="109"/>
        <v>1.5340700325732899</v>
      </c>
      <c r="M783" s="202">
        <v>2.9007842348682891</v>
      </c>
      <c r="N783" s="202">
        <v>0.66666666666666663</v>
      </c>
      <c r="O783" s="10">
        <f t="shared" si="106"/>
        <v>12.074566536714107</v>
      </c>
      <c r="P783" s="11">
        <f t="shared" si="107"/>
        <v>4.0876693648106255E-2</v>
      </c>
    </row>
    <row r="784" spans="1:16" x14ac:dyDescent="0.35">
      <c r="A784" s="9">
        <f t="shared" si="105"/>
        <v>59</v>
      </c>
      <c r="B784" s="8" t="s">
        <v>208</v>
      </c>
      <c r="C784" s="8">
        <f>димвенканали!C784</f>
        <v>220.1</v>
      </c>
      <c r="D784" s="8">
        <f>димвенканали!D784</f>
        <v>0</v>
      </c>
      <c r="E784" s="8">
        <f>димвенканали!E784</f>
        <v>0</v>
      </c>
      <c r="F784" s="8">
        <f>димвенканали!F784</f>
        <v>220.1</v>
      </c>
      <c r="G784" s="8"/>
      <c r="H784" s="8"/>
      <c r="I784" s="8">
        <v>7</v>
      </c>
      <c r="J784" s="185">
        <f t="shared" si="104"/>
        <v>2.8501628664495114E-3</v>
      </c>
      <c r="K784" s="18">
        <f t="shared" si="108"/>
        <v>12.20282980456026</v>
      </c>
      <c r="L784" s="10">
        <f t="shared" si="109"/>
        <v>2.6846225570032574</v>
      </c>
      <c r="M784" s="202">
        <v>5.0763724110195056</v>
      </c>
      <c r="N784" s="202">
        <v>0.57145666666666661</v>
      </c>
      <c r="O784" s="10">
        <f t="shared" si="106"/>
        <v>20.53528143924969</v>
      </c>
      <c r="P784" s="11">
        <f t="shared" si="107"/>
        <v>9.329977936960332E-2</v>
      </c>
    </row>
    <row r="785" spans="1:16" x14ac:dyDescent="0.35">
      <c r="A785" s="9">
        <f t="shared" si="105"/>
        <v>60</v>
      </c>
      <c r="B785" s="8" t="s">
        <v>209</v>
      </c>
      <c r="C785" s="8">
        <f>димвенканали!C785</f>
        <v>211.98</v>
      </c>
      <c r="D785" s="8">
        <f>димвенканали!D785</f>
        <v>0</v>
      </c>
      <c r="E785" s="8">
        <f>димвенканали!E785</f>
        <v>0</v>
      </c>
      <c r="F785" s="8">
        <f>димвенканали!F785</f>
        <v>211.98</v>
      </c>
      <c r="G785" s="8"/>
      <c r="H785" s="8"/>
      <c r="I785" s="8">
        <v>9</v>
      </c>
      <c r="J785" s="185">
        <f t="shared" si="104"/>
        <v>3.664495114006515E-3</v>
      </c>
      <c r="K785" s="18">
        <f t="shared" si="108"/>
        <v>15.689352605863192</v>
      </c>
      <c r="L785" s="10">
        <f t="shared" si="109"/>
        <v>3.4516575732899022</v>
      </c>
      <c r="M785" s="202">
        <v>6.5267645284536497</v>
      </c>
      <c r="N785" s="202">
        <v>0.73472999999999988</v>
      </c>
      <c r="O785" s="10">
        <f t="shared" si="106"/>
        <v>26.402504707606745</v>
      </c>
      <c r="P785" s="11">
        <f t="shared" si="107"/>
        <v>0.12455186672142064</v>
      </c>
    </row>
    <row r="786" spans="1:16" x14ac:dyDescent="0.35">
      <c r="A786" s="9">
        <f t="shared" si="105"/>
        <v>61</v>
      </c>
      <c r="B786" s="8" t="s">
        <v>210</v>
      </c>
      <c r="C786" s="8">
        <f>димвенканали!C786</f>
        <v>102.18</v>
      </c>
      <c r="D786" s="8">
        <f>димвенканали!D786</f>
        <v>0</v>
      </c>
      <c r="E786" s="8">
        <f>димвенканали!E786</f>
        <v>0</v>
      </c>
      <c r="F786" s="8">
        <f>димвенканали!F786</f>
        <v>102.18</v>
      </c>
      <c r="G786" s="8"/>
      <c r="H786" s="8"/>
      <c r="I786" s="8">
        <v>3</v>
      </c>
      <c r="J786" s="185">
        <f t="shared" si="104"/>
        <v>1.221498371335505E-3</v>
      </c>
      <c r="K786" s="18">
        <f t="shared" si="108"/>
        <v>5.2297842019543976</v>
      </c>
      <c r="L786" s="10">
        <f t="shared" si="109"/>
        <v>1.1505525244299675</v>
      </c>
      <c r="M786" s="202">
        <v>2.1755881761512166</v>
      </c>
      <c r="N786" s="202">
        <v>0.24490999999999996</v>
      </c>
      <c r="O786" s="10">
        <f t="shared" si="106"/>
        <v>8.8008349025355805</v>
      </c>
      <c r="P786" s="11">
        <f t="shared" si="107"/>
        <v>8.6130699770361904E-2</v>
      </c>
    </row>
    <row r="787" spans="1:16" x14ac:dyDescent="0.35">
      <c r="A787" s="9">
        <f t="shared" si="105"/>
        <v>62</v>
      </c>
      <c r="B787" s="8" t="s">
        <v>211</v>
      </c>
      <c r="C787" s="8">
        <f>димвенканали!C787</f>
        <v>200.28</v>
      </c>
      <c r="D787" s="8">
        <f>димвенканали!D787</f>
        <v>0</v>
      </c>
      <c r="E787" s="8">
        <f>димвенканали!E787</f>
        <v>0</v>
      </c>
      <c r="F787" s="8">
        <f>димвенканали!F787</f>
        <v>200.28</v>
      </c>
      <c r="G787" s="8"/>
      <c r="H787" s="8"/>
      <c r="I787" s="8">
        <v>5</v>
      </c>
      <c r="J787" s="185">
        <f t="shared" si="104"/>
        <v>2.0358306188925082E-3</v>
      </c>
      <c r="K787" s="18">
        <f t="shared" si="108"/>
        <v>8.7163070032573291</v>
      </c>
      <c r="L787" s="10">
        <f t="shared" si="109"/>
        <v>1.9175875407166123</v>
      </c>
      <c r="M787" s="202">
        <v>3.6259802935853607</v>
      </c>
      <c r="N787" s="202">
        <v>0.40818333333333329</v>
      </c>
      <c r="O787" s="10">
        <f t="shared" si="106"/>
        <v>14.668058170892635</v>
      </c>
      <c r="P787" s="11">
        <f t="shared" si="107"/>
        <v>7.323775799327259E-2</v>
      </c>
    </row>
    <row r="788" spans="1:16" x14ac:dyDescent="0.35">
      <c r="A788" s="9">
        <f t="shared" si="105"/>
        <v>63</v>
      </c>
      <c r="B788" s="8" t="s">
        <v>212</v>
      </c>
      <c r="C788" s="8">
        <f>димвенканали!C788</f>
        <v>183.1</v>
      </c>
      <c r="D788" s="8">
        <f>димвенканали!D788</f>
        <v>0</v>
      </c>
      <c r="E788" s="8">
        <f>димвенканали!E788</f>
        <v>0</v>
      </c>
      <c r="F788" s="8">
        <f>димвенканали!F788</f>
        <v>183.1</v>
      </c>
      <c r="G788" s="8"/>
      <c r="H788" s="8"/>
      <c r="I788" s="8">
        <v>7</v>
      </c>
      <c r="J788" s="185">
        <f t="shared" si="104"/>
        <v>2.8501628664495114E-3</v>
      </c>
      <c r="K788" s="18">
        <f t="shared" si="108"/>
        <v>12.20282980456026</v>
      </c>
      <c r="L788" s="10">
        <f t="shared" si="109"/>
        <v>2.6846225570032574</v>
      </c>
      <c r="M788" s="202">
        <v>5.0763724110195056</v>
      </c>
      <c r="N788" s="202">
        <v>0.57145666666666661</v>
      </c>
      <c r="O788" s="10">
        <f t="shared" ref="O788:O817" si="110">K788+L788+M788+N788</f>
        <v>20.53528143924969</v>
      </c>
      <c r="P788" s="11">
        <f t="shared" ref="P788:P817" si="111">O788/F788</f>
        <v>0.11215336668077384</v>
      </c>
    </row>
    <row r="789" spans="1:16" x14ac:dyDescent="0.35">
      <c r="A789" s="9">
        <f t="shared" si="105"/>
        <v>64</v>
      </c>
      <c r="B789" s="8" t="s">
        <v>213</v>
      </c>
      <c r="C789" s="8">
        <f>димвенканали!C789</f>
        <v>6638.08</v>
      </c>
      <c r="D789" s="8">
        <f>димвенканали!D789</f>
        <v>0</v>
      </c>
      <c r="E789" s="8">
        <f>димвенканали!E789</f>
        <v>0</v>
      </c>
      <c r="F789" s="8">
        <f>димвенканали!F789</f>
        <v>6638.08</v>
      </c>
      <c r="G789" s="8"/>
      <c r="H789" s="8"/>
      <c r="I789" s="8">
        <v>120</v>
      </c>
      <c r="J789" s="185">
        <f t="shared" si="104"/>
        <v>4.8859934853420196E-2</v>
      </c>
      <c r="K789" s="18">
        <f t="shared" si="108"/>
        <v>209.19136807817588</v>
      </c>
      <c r="L789" s="10">
        <f t="shared" si="109"/>
        <v>46.022100977198697</v>
      </c>
      <c r="M789" s="202">
        <v>87.02352704604867</v>
      </c>
      <c r="N789" s="202">
        <v>9.7964000000000002</v>
      </c>
      <c r="O789" s="10">
        <f t="shared" si="110"/>
        <v>352.03339610142325</v>
      </c>
      <c r="P789" s="11">
        <f t="shared" si="111"/>
        <v>5.3032412399582902E-2</v>
      </c>
    </row>
    <row r="790" spans="1:16" x14ac:dyDescent="0.35">
      <c r="A790" s="9">
        <f t="shared" si="105"/>
        <v>65</v>
      </c>
      <c r="B790" s="8" t="s">
        <v>214</v>
      </c>
      <c r="C790" s="8">
        <f>димвенканали!C790</f>
        <v>174.99</v>
      </c>
      <c r="D790" s="8">
        <f>димвенканали!D790</f>
        <v>0</v>
      </c>
      <c r="E790" s="8">
        <f>димвенканали!E790</f>
        <v>0</v>
      </c>
      <c r="F790" s="8">
        <f>димвенканали!F790</f>
        <v>174.99</v>
      </c>
      <c r="G790" s="8"/>
      <c r="H790" s="8"/>
      <c r="I790" s="8">
        <v>4</v>
      </c>
      <c r="J790" s="185">
        <f t="shared" si="104"/>
        <v>1.6286644951140066E-3</v>
      </c>
      <c r="K790" s="18">
        <f t="shared" si="108"/>
        <v>6.9730456026058629</v>
      </c>
      <c r="L790" s="10">
        <f t="shared" si="109"/>
        <v>1.5340700325732899</v>
      </c>
      <c r="M790" s="202">
        <v>2.9007842348682891</v>
      </c>
      <c r="N790" s="202">
        <v>0.32654666666666665</v>
      </c>
      <c r="O790" s="10">
        <f t="shared" si="110"/>
        <v>11.734446536714108</v>
      </c>
      <c r="P790" s="11">
        <f t="shared" si="111"/>
        <v>6.7057812084771171E-2</v>
      </c>
    </row>
    <row r="791" spans="1:16" x14ac:dyDescent="0.35">
      <c r="A791" s="9">
        <f t="shared" si="105"/>
        <v>66</v>
      </c>
      <c r="B791" s="8" t="s">
        <v>215</v>
      </c>
      <c r="C791" s="8">
        <f>димвенканали!C791</f>
        <v>4236.49</v>
      </c>
      <c r="D791" s="8">
        <f>димвенканали!D791</f>
        <v>0</v>
      </c>
      <c r="E791" s="8">
        <f>димвенканали!E791</f>
        <v>0</v>
      </c>
      <c r="F791" s="8">
        <f>димвенканали!F791</f>
        <v>4236.49</v>
      </c>
      <c r="G791" s="8"/>
      <c r="H791" s="8"/>
      <c r="I791" s="8">
        <v>69</v>
      </c>
      <c r="J791" s="185">
        <f t="shared" ref="J791:J854" si="112">2/4912*(I791+H791+G791)</f>
        <v>2.8094462540716614E-2</v>
      </c>
      <c r="K791" s="18">
        <f t="shared" si="108"/>
        <v>120.28503664495115</v>
      </c>
      <c r="L791" s="10">
        <f t="shared" si="109"/>
        <v>26.462708061889252</v>
      </c>
      <c r="M791" s="202">
        <v>50.038528051477982</v>
      </c>
      <c r="N791" s="202">
        <v>5.63293</v>
      </c>
      <c r="O791" s="10">
        <f t="shared" si="110"/>
        <v>202.41920275831836</v>
      </c>
      <c r="P791" s="11">
        <f t="shared" si="111"/>
        <v>4.7779931678894175E-2</v>
      </c>
    </row>
    <row r="792" spans="1:16" x14ac:dyDescent="0.35">
      <c r="A792" s="9">
        <f t="shared" ref="A792:A855" si="113">1+A791</f>
        <v>67</v>
      </c>
      <c r="B792" s="8" t="s">
        <v>216</v>
      </c>
      <c r="C792" s="8">
        <f>димвенканали!C792</f>
        <v>5395.1</v>
      </c>
      <c r="D792" s="8">
        <f>димвенканали!D792</f>
        <v>0</v>
      </c>
      <c r="E792" s="8">
        <f>димвенканали!E792</f>
        <v>0</v>
      </c>
      <c r="F792" s="8">
        <f>димвенканали!F792</f>
        <v>5395.1</v>
      </c>
      <c r="G792" s="8"/>
      <c r="H792" s="8"/>
      <c r="I792" s="8">
        <v>108</v>
      </c>
      <c r="J792" s="185">
        <f t="shared" si="112"/>
        <v>4.3973941368078175E-2</v>
      </c>
      <c r="K792" s="18">
        <f t="shared" si="108"/>
        <v>188.2722312703583</v>
      </c>
      <c r="L792" s="10">
        <f t="shared" si="109"/>
        <v>41.419890879478828</v>
      </c>
      <c r="M792" s="202">
        <v>78.321174341443808</v>
      </c>
      <c r="N792" s="202">
        <v>8.8167599999999986</v>
      </c>
      <c r="O792" s="10">
        <f t="shared" si="110"/>
        <v>316.83005649128091</v>
      </c>
      <c r="P792" s="11">
        <f t="shared" si="111"/>
        <v>5.872552065601766E-2</v>
      </c>
    </row>
    <row r="793" spans="1:16" x14ac:dyDescent="0.35">
      <c r="A793" s="9">
        <f t="shared" si="113"/>
        <v>68</v>
      </c>
      <c r="B793" s="8" t="s">
        <v>217</v>
      </c>
      <c r="C793" s="8">
        <f>димвенканали!C793</f>
        <v>4042.93</v>
      </c>
      <c r="D793" s="8">
        <f>димвенканали!D793</f>
        <v>0</v>
      </c>
      <c r="E793" s="8">
        <f>димвенканали!E793</f>
        <v>0</v>
      </c>
      <c r="F793" s="8">
        <f>димвенканали!F793</f>
        <v>4042.93</v>
      </c>
      <c r="G793" s="8"/>
      <c r="H793" s="8"/>
      <c r="I793" s="8">
        <v>72</v>
      </c>
      <c r="J793" s="185">
        <f t="shared" si="112"/>
        <v>2.931596091205212E-2</v>
      </c>
      <c r="K793" s="18">
        <f t="shared" si="108"/>
        <v>125.51482084690554</v>
      </c>
      <c r="L793" s="10">
        <f t="shared" si="109"/>
        <v>27.613260586319218</v>
      </c>
      <c r="M793" s="202">
        <v>52.214116227629198</v>
      </c>
      <c r="N793" s="202">
        <v>5.8778399999999991</v>
      </c>
      <c r="O793" s="10">
        <f t="shared" si="110"/>
        <v>211.22003766085396</v>
      </c>
      <c r="P793" s="11">
        <f t="shared" si="111"/>
        <v>5.2244297492376558E-2</v>
      </c>
    </row>
    <row r="794" spans="1:16" x14ac:dyDescent="0.35">
      <c r="A794" s="9">
        <f t="shared" si="113"/>
        <v>69</v>
      </c>
      <c r="B794" s="8" t="s">
        <v>218</v>
      </c>
      <c r="C794" s="8">
        <f>димвенканали!C794</f>
        <v>68.8</v>
      </c>
      <c r="D794" s="8">
        <f>димвенканали!D794</f>
        <v>0</v>
      </c>
      <c r="E794" s="8">
        <f>димвенканали!E794</f>
        <v>0</v>
      </c>
      <c r="F794" s="8">
        <f>димвенканали!F794</f>
        <v>68.8</v>
      </c>
      <c r="G794" s="8"/>
      <c r="H794" s="8"/>
      <c r="I794" s="8">
        <v>2</v>
      </c>
      <c r="J794" s="185">
        <f t="shared" si="112"/>
        <v>8.1433224755700329E-4</v>
      </c>
      <c r="K794" s="18">
        <f t="shared" si="108"/>
        <v>3.4865228013029315</v>
      </c>
      <c r="L794" s="10">
        <f t="shared" si="109"/>
        <v>0.76703501628664494</v>
      </c>
      <c r="M794" s="202">
        <v>1.4503921174341445</v>
      </c>
      <c r="N794" s="202">
        <v>0.16327333333333333</v>
      </c>
      <c r="O794" s="10">
        <f t="shared" si="110"/>
        <v>5.867223268357054</v>
      </c>
      <c r="P794" s="11">
        <f t="shared" si="111"/>
        <v>8.5279407970306018E-2</v>
      </c>
    </row>
    <row r="795" spans="1:16" x14ac:dyDescent="0.35">
      <c r="A795" s="9">
        <f t="shared" si="113"/>
        <v>70</v>
      </c>
      <c r="B795" s="8" t="s">
        <v>219</v>
      </c>
      <c r="C795" s="8">
        <f>димвенканали!C795</f>
        <v>57.6</v>
      </c>
      <c r="D795" s="8">
        <f>димвенканали!D795</f>
        <v>0</v>
      </c>
      <c r="E795" s="8">
        <f>димвенканали!E795</f>
        <v>0</v>
      </c>
      <c r="F795" s="8">
        <f>димвенканали!F795</f>
        <v>57.6</v>
      </c>
      <c r="G795" s="8"/>
      <c r="H795" s="8"/>
      <c r="I795" s="8">
        <v>2</v>
      </c>
      <c r="J795" s="185">
        <f t="shared" si="112"/>
        <v>8.1433224755700329E-4</v>
      </c>
      <c r="K795" s="18">
        <f t="shared" si="108"/>
        <v>3.4865228013029315</v>
      </c>
      <c r="L795" s="10">
        <f t="shared" si="109"/>
        <v>0.76703501628664494</v>
      </c>
      <c r="M795" s="202">
        <v>1.4503921174341445</v>
      </c>
      <c r="N795" s="202">
        <v>0.16327333333333333</v>
      </c>
      <c r="O795" s="10">
        <f t="shared" si="110"/>
        <v>5.867223268357054</v>
      </c>
      <c r="P795" s="11">
        <f t="shared" si="111"/>
        <v>0.1018615150756433</v>
      </c>
    </row>
    <row r="796" spans="1:16" x14ac:dyDescent="0.35">
      <c r="A796" s="9">
        <f t="shared" si="113"/>
        <v>71</v>
      </c>
      <c r="B796" s="8" t="s">
        <v>220</v>
      </c>
      <c r="C796" s="8">
        <f>димвенканали!C796</f>
        <v>86.7</v>
      </c>
      <c r="D796" s="8">
        <f>димвенканали!D796</f>
        <v>0</v>
      </c>
      <c r="E796" s="8">
        <f>димвенканали!E796</f>
        <v>0</v>
      </c>
      <c r="F796" s="8">
        <f>димвенканали!F796</f>
        <v>86.7</v>
      </c>
      <c r="G796" s="8"/>
      <c r="H796" s="8"/>
      <c r="I796" s="8">
        <v>2</v>
      </c>
      <c r="J796" s="185">
        <f t="shared" si="112"/>
        <v>8.1433224755700329E-4</v>
      </c>
      <c r="K796" s="18">
        <f t="shared" si="108"/>
        <v>3.4865228013029315</v>
      </c>
      <c r="L796" s="10">
        <f t="shared" si="109"/>
        <v>0.76703501628664494</v>
      </c>
      <c r="M796" s="202">
        <v>1.4503921174341445</v>
      </c>
      <c r="N796" s="202">
        <v>0.16327333333333333</v>
      </c>
      <c r="O796" s="10">
        <f t="shared" si="110"/>
        <v>5.867223268357054</v>
      </c>
      <c r="P796" s="11">
        <f t="shared" si="111"/>
        <v>6.767270205717478E-2</v>
      </c>
    </row>
    <row r="797" spans="1:16" x14ac:dyDescent="0.35">
      <c r="A797" s="9">
        <f t="shared" si="113"/>
        <v>72</v>
      </c>
      <c r="B797" s="8" t="s">
        <v>221</v>
      </c>
      <c r="C797" s="8">
        <f>димвенканали!C797</f>
        <v>118.58</v>
      </c>
      <c r="D797" s="8">
        <f>димвенканали!D797</f>
        <v>0</v>
      </c>
      <c r="E797" s="8">
        <f>димвенканали!E797</f>
        <v>0</v>
      </c>
      <c r="F797" s="8">
        <f>димвенканали!F797</f>
        <v>118.58</v>
      </c>
      <c r="G797" s="8"/>
      <c r="H797" s="8"/>
      <c r="I797" s="8">
        <v>4</v>
      </c>
      <c r="J797" s="185">
        <f t="shared" si="112"/>
        <v>1.6286644951140066E-3</v>
      </c>
      <c r="K797" s="18">
        <f t="shared" si="108"/>
        <v>6.9730456026058629</v>
      </c>
      <c r="L797" s="10">
        <f t="shared" si="109"/>
        <v>1.5340700325732899</v>
      </c>
      <c r="M797" s="202">
        <v>2.9007842348682891</v>
      </c>
      <c r="N797" s="202">
        <v>0.32654666666666665</v>
      </c>
      <c r="O797" s="10">
        <f t="shared" si="110"/>
        <v>11.734446536714108</v>
      </c>
      <c r="P797" s="11">
        <f t="shared" si="111"/>
        <v>9.8958058160854345E-2</v>
      </c>
    </row>
    <row r="798" spans="1:16" x14ac:dyDescent="0.35">
      <c r="A798" s="9">
        <f t="shared" si="113"/>
        <v>73</v>
      </c>
      <c r="B798" s="8" t="s">
        <v>222</v>
      </c>
      <c r="C798" s="8">
        <f>димвенканали!C798</f>
        <v>77.8</v>
      </c>
      <c r="D798" s="8">
        <f>димвенканали!D798</f>
        <v>0</v>
      </c>
      <c r="E798" s="8">
        <f>димвенканали!E798</f>
        <v>0</v>
      </c>
      <c r="F798" s="8">
        <f>димвенканали!F798</f>
        <v>77.8</v>
      </c>
      <c r="G798" s="8"/>
      <c r="H798" s="8"/>
      <c r="I798" s="8">
        <v>2</v>
      </c>
      <c r="J798" s="185">
        <f t="shared" si="112"/>
        <v>8.1433224755700329E-4</v>
      </c>
      <c r="K798" s="18">
        <f t="shared" si="108"/>
        <v>3.4865228013029315</v>
      </c>
      <c r="L798" s="10">
        <f t="shared" si="109"/>
        <v>0.76703501628664494</v>
      </c>
      <c r="M798" s="202">
        <v>1.4503921174341445</v>
      </c>
      <c r="N798" s="202">
        <v>0.16327333333333333</v>
      </c>
      <c r="O798" s="10">
        <f t="shared" si="110"/>
        <v>5.867223268357054</v>
      </c>
      <c r="P798" s="11">
        <f t="shared" si="111"/>
        <v>7.5414180827211491E-2</v>
      </c>
    </row>
    <row r="799" spans="1:16" x14ac:dyDescent="0.35">
      <c r="A799" s="9">
        <f t="shared" si="113"/>
        <v>74</v>
      </c>
      <c r="B799" s="8" t="s">
        <v>223</v>
      </c>
      <c r="C799" s="8">
        <f>димвенканали!C799</f>
        <v>64.5</v>
      </c>
      <c r="D799" s="8">
        <f>димвенканали!D799</f>
        <v>0</v>
      </c>
      <c r="E799" s="8">
        <f>димвенканали!E799</f>
        <v>0</v>
      </c>
      <c r="F799" s="8">
        <f>димвенканали!F799</f>
        <v>64.5</v>
      </c>
      <c r="G799" s="8"/>
      <c r="H799" s="8"/>
      <c r="I799" s="8">
        <v>2</v>
      </c>
      <c r="J799" s="185">
        <f t="shared" si="112"/>
        <v>8.1433224755700329E-4</v>
      </c>
      <c r="K799" s="18">
        <f t="shared" si="108"/>
        <v>3.4865228013029315</v>
      </c>
      <c r="L799" s="10">
        <f t="shared" si="109"/>
        <v>0.76703501628664494</v>
      </c>
      <c r="M799" s="202">
        <v>1.4503921174341445</v>
      </c>
      <c r="N799" s="202">
        <v>0.16327333333333333</v>
      </c>
      <c r="O799" s="10">
        <f t="shared" si="110"/>
        <v>5.867223268357054</v>
      </c>
      <c r="P799" s="11">
        <f t="shared" si="111"/>
        <v>9.0964701834993084E-2</v>
      </c>
    </row>
    <row r="800" spans="1:16" x14ac:dyDescent="0.35">
      <c r="A800" s="9">
        <f t="shared" si="113"/>
        <v>75</v>
      </c>
      <c r="B800" s="8" t="s">
        <v>224</v>
      </c>
      <c r="C800" s="8">
        <f>димвенканали!C800</f>
        <v>122.1</v>
      </c>
      <c r="D800" s="8">
        <f>димвенканали!D800</f>
        <v>0</v>
      </c>
      <c r="E800" s="8">
        <f>димвенканали!E800</f>
        <v>0</v>
      </c>
      <c r="F800" s="8">
        <f>димвенканали!F800</f>
        <v>122.1</v>
      </c>
      <c r="G800" s="8"/>
      <c r="H800" s="8"/>
      <c r="I800" s="8">
        <v>1</v>
      </c>
      <c r="J800" s="185">
        <f t="shared" si="112"/>
        <v>4.0716612377850165E-4</v>
      </c>
      <c r="K800" s="18">
        <f t="shared" si="108"/>
        <v>1.7432614006514657</v>
      </c>
      <c r="L800" s="10">
        <f t="shared" si="109"/>
        <v>0.38351750814332247</v>
      </c>
      <c r="M800" s="202">
        <v>0.72519605871707227</v>
      </c>
      <c r="N800" s="202">
        <v>8.1636666666666663E-2</v>
      </c>
      <c r="O800" s="10">
        <f t="shared" si="110"/>
        <v>2.933611634178527</v>
      </c>
      <c r="P800" s="11">
        <f t="shared" si="111"/>
        <v>2.4026303310225448E-2</v>
      </c>
    </row>
    <row r="801" spans="1:16" x14ac:dyDescent="0.35">
      <c r="A801" s="9">
        <f t="shared" si="113"/>
        <v>76</v>
      </c>
      <c r="B801" s="8" t="s">
        <v>225</v>
      </c>
      <c r="C801" s="8">
        <f>димвенканали!C801</f>
        <v>321.89999999999998</v>
      </c>
      <c r="D801" s="8">
        <f>димвенканали!D801</f>
        <v>0</v>
      </c>
      <c r="E801" s="8">
        <f>димвенканали!E801</f>
        <v>0</v>
      </c>
      <c r="F801" s="8">
        <f>димвенканали!F801</f>
        <v>321.89999999999998</v>
      </c>
      <c r="G801" s="8"/>
      <c r="H801" s="8"/>
      <c r="I801" s="8">
        <v>8</v>
      </c>
      <c r="J801" s="185">
        <f t="shared" si="112"/>
        <v>3.2573289902280132E-3</v>
      </c>
      <c r="K801" s="18">
        <f t="shared" si="108"/>
        <v>13.946091205211726</v>
      </c>
      <c r="L801" s="10">
        <f t="shared" si="109"/>
        <v>3.0681400651465798</v>
      </c>
      <c r="M801" s="202">
        <v>5.8015684697365781</v>
      </c>
      <c r="N801" s="202">
        <v>0.6530933333333333</v>
      </c>
      <c r="O801" s="10">
        <f t="shared" si="110"/>
        <v>23.468893073428216</v>
      </c>
      <c r="P801" s="11">
        <f t="shared" si="111"/>
        <v>7.2907403148270322E-2</v>
      </c>
    </row>
    <row r="802" spans="1:16" x14ac:dyDescent="0.35">
      <c r="A802" s="9">
        <f t="shared" si="113"/>
        <v>77</v>
      </c>
      <c r="B802" s="8" t="s">
        <v>226</v>
      </c>
      <c r="C802" s="8">
        <f>димвенканали!C802</f>
        <v>131.80000000000001</v>
      </c>
      <c r="D802" s="8">
        <f>димвенканали!D802</f>
        <v>0</v>
      </c>
      <c r="E802" s="8">
        <f>димвенканали!E802</f>
        <v>0</v>
      </c>
      <c r="F802" s="8">
        <f>димвенканали!F802</f>
        <v>131.80000000000001</v>
      </c>
      <c r="G802" s="8"/>
      <c r="H802" s="8"/>
      <c r="I802" s="8">
        <v>4</v>
      </c>
      <c r="J802" s="185">
        <f t="shared" si="112"/>
        <v>1.6286644951140066E-3</v>
      </c>
      <c r="K802" s="18">
        <f t="shared" si="108"/>
        <v>6.9730456026058629</v>
      </c>
      <c r="L802" s="10">
        <f t="shared" si="109"/>
        <v>1.5340700325732899</v>
      </c>
      <c r="M802" s="202">
        <v>2.9007842348682891</v>
      </c>
      <c r="N802" s="202">
        <v>0.32654666666666665</v>
      </c>
      <c r="O802" s="10">
        <f t="shared" si="110"/>
        <v>11.734446536714108</v>
      </c>
      <c r="P802" s="11">
        <f t="shared" si="111"/>
        <v>8.9032219550182909E-2</v>
      </c>
    </row>
    <row r="803" spans="1:16" x14ac:dyDescent="0.35">
      <c r="A803" s="9">
        <f t="shared" si="113"/>
        <v>78</v>
      </c>
      <c r="B803" s="8" t="s">
        <v>227</v>
      </c>
      <c r="C803" s="8">
        <f>димвенканали!C803</f>
        <v>266.8</v>
      </c>
      <c r="D803" s="8">
        <f>димвенканали!D803</f>
        <v>0</v>
      </c>
      <c r="E803" s="8">
        <f>димвенканали!E803</f>
        <v>0</v>
      </c>
      <c r="F803" s="8">
        <f>димвенканали!F803</f>
        <v>266.8</v>
      </c>
      <c r="G803" s="8"/>
      <c r="H803" s="8"/>
      <c r="I803" s="8">
        <v>8</v>
      </c>
      <c r="J803" s="185">
        <f t="shared" si="112"/>
        <v>3.2573289902280132E-3</v>
      </c>
      <c r="K803" s="18">
        <f t="shared" si="108"/>
        <v>13.946091205211726</v>
      </c>
      <c r="L803" s="10">
        <f t="shared" si="109"/>
        <v>3.0681400651465798</v>
      </c>
      <c r="M803" s="202">
        <v>5.8015684697365781</v>
      </c>
      <c r="N803" s="202">
        <v>0.6530933333333333</v>
      </c>
      <c r="O803" s="10">
        <f t="shared" si="110"/>
        <v>23.468893073428216</v>
      </c>
      <c r="P803" s="11">
        <f t="shared" si="111"/>
        <v>8.7964366841934843E-2</v>
      </c>
    </row>
    <row r="804" spans="1:16" x14ac:dyDescent="0.35">
      <c r="A804" s="9">
        <f t="shared" si="113"/>
        <v>79</v>
      </c>
      <c r="B804" s="8" t="s">
        <v>228</v>
      </c>
      <c r="C804" s="8">
        <f>димвенканали!C804</f>
        <v>309.60000000000002</v>
      </c>
      <c r="D804" s="8">
        <f>димвенканали!D804</f>
        <v>0</v>
      </c>
      <c r="E804" s="8">
        <f>димвенканали!E804</f>
        <v>0</v>
      </c>
      <c r="F804" s="8">
        <f>димвенканали!F804</f>
        <v>309.60000000000002</v>
      </c>
      <c r="G804" s="8"/>
      <c r="H804" s="8"/>
      <c r="I804" s="8">
        <v>8</v>
      </c>
      <c r="J804" s="185">
        <f t="shared" si="112"/>
        <v>3.2573289902280132E-3</v>
      </c>
      <c r="K804" s="18">
        <f t="shared" si="108"/>
        <v>13.946091205211726</v>
      </c>
      <c r="L804" s="10">
        <f t="shared" si="109"/>
        <v>3.0681400651465798</v>
      </c>
      <c r="M804" s="202">
        <v>5.8015684697365781</v>
      </c>
      <c r="N804" s="202">
        <v>0.6530933333333333</v>
      </c>
      <c r="O804" s="10">
        <f t="shared" si="110"/>
        <v>23.468893073428216</v>
      </c>
      <c r="P804" s="11">
        <f t="shared" si="111"/>
        <v>7.580391819582756E-2</v>
      </c>
    </row>
    <row r="805" spans="1:16" x14ac:dyDescent="0.35">
      <c r="A805" s="9">
        <f t="shared" si="113"/>
        <v>80</v>
      </c>
      <c r="B805" s="8" t="s">
        <v>229</v>
      </c>
      <c r="C805" s="8">
        <f>димвенканали!C805</f>
        <v>339.5</v>
      </c>
      <c r="D805" s="8">
        <f>димвенканали!D805</f>
        <v>0</v>
      </c>
      <c r="E805" s="8">
        <f>димвенканали!E805</f>
        <v>0</v>
      </c>
      <c r="F805" s="8">
        <f>димвенканали!F805</f>
        <v>339.5</v>
      </c>
      <c r="G805" s="8"/>
      <c r="H805" s="8"/>
      <c r="I805" s="8">
        <v>8</v>
      </c>
      <c r="J805" s="185">
        <f t="shared" si="112"/>
        <v>3.2573289902280132E-3</v>
      </c>
      <c r="K805" s="18">
        <f t="shared" si="108"/>
        <v>13.946091205211726</v>
      </c>
      <c r="L805" s="10">
        <f t="shared" si="109"/>
        <v>3.0681400651465798</v>
      </c>
      <c r="M805" s="202">
        <v>5.8015684697365781</v>
      </c>
      <c r="N805" s="202">
        <v>0.6530933333333333</v>
      </c>
      <c r="O805" s="10">
        <f t="shared" si="110"/>
        <v>23.468893073428216</v>
      </c>
      <c r="P805" s="11">
        <f t="shared" si="111"/>
        <v>6.9127814649273089E-2</v>
      </c>
    </row>
    <row r="806" spans="1:16" x14ac:dyDescent="0.35">
      <c r="A806" s="9">
        <f t="shared" si="113"/>
        <v>81</v>
      </c>
      <c r="B806" s="8" t="s">
        <v>230</v>
      </c>
      <c r="C806" s="8">
        <f>димвенканали!C806</f>
        <v>1490.07</v>
      </c>
      <c r="D806" s="8">
        <f>димвенканали!D806</f>
        <v>0</v>
      </c>
      <c r="E806" s="8">
        <f>димвенканали!E806</f>
        <v>0</v>
      </c>
      <c r="F806" s="8">
        <f>димвенканали!F806</f>
        <v>1490.07</v>
      </c>
      <c r="G806" s="8"/>
      <c r="H806" s="8"/>
      <c r="I806" s="8">
        <v>32</v>
      </c>
      <c r="J806" s="185">
        <f t="shared" si="112"/>
        <v>1.3029315960912053E-2</v>
      </c>
      <c r="K806" s="18">
        <f t="shared" si="108"/>
        <v>55.784364820846903</v>
      </c>
      <c r="L806" s="10">
        <f t="shared" si="109"/>
        <v>12.272560260586319</v>
      </c>
      <c r="M806" s="202">
        <v>23.206273878946313</v>
      </c>
      <c r="N806" s="202">
        <v>2.6123733333333332</v>
      </c>
      <c r="O806" s="10">
        <f t="shared" si="110"/>
        <v>93.875572293712864</v>
      </c>
      <c r="P806" s="11">
        <f t="shared" si="111"/>
        <v>6.3000780026249009E-2</v>
      </c>
    </row>
    <row r="807" spans="1:16" x14ac:dyDescent="0.35">
      <c r="A807" s="9">
        <f t="shared" si="113"/>
        <v>82</v>
      </c>
      <c r="B807" s="8" t="s">
        <v>231</v>
      </c>
      <c r="C807" s="8">
        <f>димвенканали!C807</f>
        <v>1153.5999999999999</v>
      </c>
      <c r="D807" s="8">
        <f>димвенканали!D807</f>
        <v>0</v>
      </c>
      <c r="E807" s="8">
        <f>димвенканали!E807</f>
        <v>0</v>
      </c>
      <c r="F807" s="8">
        <f>димвенканали!F807</f>
        <v>1153.5999999999999</v>
      </c>
      <c r="G807" s="8"/>
      <c r="H807" s="8"/>
      <c r="I807" s="8">
        <v>32</v>
      </c>
      <c r="J807" s="185">
        <f t="shared" si="112"/>
        <v>1.3029315960912053E-2</v>
      </c>
      <c r="K807" s="18">
        <f t="shared" si="108"/>
        <v>55.784364820846903</v>
      </c>
      <c r="L807" s="10">
        <f t="shared" si="109"/>
        <v>12.272560260586319</v>
      </c>
      <c r="M807" s="202">
        <v>23.206273878946313</v>
      </c>
      <c r="N807" s="202">
        <v>2.6123733333333332</v>
      </c>
      <c r="O807" s="10">
        <f t="shared" si="110"/>
        <v>93.875572293712864</v>
      </c>
      <c r="P807" s="11">
        <f t="shared" si="111"/>
        <v>8.1376189574993818E-2</v>
      </c>
    </row>
    <row r="808" spans="1:16" x14ac:dyDescent="0.35">
      <c r="A808" s="9">
        <f t="shared" si="113"/>
        <v>83</v>
      </c>
      <c r="B808" s="8" t="s">
        <v>232</v>
      </c>
      <c r="C808" s="8">
        <f>димвенканали!C808</f>
        <v>337.9</v>
      </c>
      <c r="D808" s="8">
        <f>димвенканали!D808</f>
        <v>0</v>
      </c>
      <c r="E808" s="8">
        <f>димвенканали!E808</f>
        <v>0</v>
      </c>
      <c r="F808" s="8">
        <f>димвенканали!F808</f>
        <v>337.9</v>
      </c>
      <c r="G808" s="8"/>
      <c r="H808" s="8"/>
      <c r="I808" s="8">
        <v>8</v>
      </c>
      <c r="J808" s="185">
        <f t="shared" si="112"/>
        <v>3.2573289902280132E-3</v>
      </c>
      <c r="K808" s="18">
        <f t="shared" si="108"/>
        <v>13.946091205211726</v>
      </c>
      <c r="L808" s="10">
        <f t="shared" si="109"/>
        <v>3.0681400651465798</v>
      </c>
      <c r="M808" s="202">
        <v>5.8015684697365781</v>
      </c>
      <c r="N808" s="202">
        <v>0.6530933333333333</v>
      </c>
      <c r="O808" s="10">
        <f t="shared" si="110"/>
        <v>23.468893073428216</v>
      </c>
      <c r="P808" s="11">
        <f t="shared" si="111"/>
        <v>6.9455143750897355E-2</v>
      </c>
    </row>
    <row r="809" spans="1:16" x14ac:dyDescent="0.35">
      <c r="A809" s="9">
        <f t="shared" si="113"/>
        <v>84</v>
      </c>
      <c r="B809" s="8" t="s">
        <v>233</v>
      </c>
      <c r="C809" s="8">
        <f>димвенканали!C809</f>
        <v>376.7</v>
      </c>
      <c r="D809" s="8">
        <f>димвенканали!D809</f>
        <v>0</v>
      </c>
      <c r="E809" s="8">
        <f>димвенканали!E809</f>
        <v>0</v>
      </c>
      <c r="F809" s="8">
        <f>димвенканали!F809</f>
        <v>376.7</v>
      </c>
      <c r="G809" s="8"/>
      <c r="H809" s="8"/>
      <c r="I809" s="8">
        <v>8</v>
      </c>
      <c r="J809" s="185">
        <f t="shared" si="112"/>
        <v>3.2573289902280132E-3</v>
      </c>
      <c r="K809" s="18">
        <f t="shared" si="108"/>
        <v>13.946091205211726</v>
      </c>
      <c r="L809" s="10">
        <f t="shared" si="109"/>
        <v>3.0681400651465798</v>
      </c>
      <c r="M809" s="202">
        <v>5.8015684697365781</v>
      </c>
      <c r="N809" s="202">
        <v>0.6530933333333333</v>
      </c>
      <c r="O809" s="10">
        <f t="shared" si="110"/>
        <v>23.468893073428216</v>
      </c>
      <c r="P809" s="11">
        <f t="shared" si="111"/>
        <v>6.2301282382341963E-2</v>
      </c>
    </row>
    <row r="810" spans="1:16" x14ac:dyDescent="0.35">
      <c r="A810" s="9">
        <f t="shared" si="113"/>
        <v>85</v>
      </c>
      <c r="B810" s="8" t="s">
        <v>234</v>
      </c>
      <c r="C810" s="8">
        <f>димвенканали!C810</f>
        <v>331.2</v>
      </c>
      <c r="D810" s="8">
        <f>димвенканали!D810</f>
        <v>0</v>
      </c>
      <c r="E810" s="8">
        <f>димвенканали!E810</f>
        <v>0</v>
      </c>
      <c r="F810" s="8">
        <f>димвенканали!F810</f>
        <v>331.2</v>
      </c>
      <c r="G810" s="8"/>
      <c r="H810" s="8"/>
      <c r="I810" s="8">
        <v>8</v>
      </c>
      <c r="J810" s="185">
        <f t="shared" si="112"/>
        <v>3.2573289902280132E-3</v>
      </c>
      <c r="K810" s="18">
        <f t="shared" si="108"/>
        <v>13.946091205211726</v>
      </c>
      <c r="L810" s="10">
        <f t="shared" si="109"/>
        <v>3.0681400651465798</v>
      </c>
      <c r="M810" s="202">
        <v>5.8015684697365781</v>
      </c>
      <c r="N810" s="202">
        <v>0.6530933333333333</v>
      </c>
      <c r="O810" s="10">
        <f t="shared" si="110"/>
        <v>23.468893073428216</v>
      </c>
      <c r="P810" s="11">
        <f t="shared" si="111"/>
        <v>7.0860184400447515E-2</v>
      </c>
    </row>
    <row r="811" spans="1:16" x14ac:dyDescent="0.35">
      <c r="A811" s="9">
        <f t="shared" si="113"/>
        <v>86</v>
      </c>
      <c r="B811" s="8" t="s">
        <v>235</v>
      </c>
      <c r="C811" s="8">
        <f>димвенканали!C811</f>
        <v>4543.6099999999997</v>
      </c>
      <c r="D811" s="8">
        <f>димвенканали!D811</f>
        <v>0</v>
      </c>
      <c r="E811" s="8">
        <f>димвенканали!E811</f>
        <v>0</v>
      </c>
      <c r="F811" s="8">
        <f>димвенканали!F811</f>
        <v>4543.6099999999997</v>
      </c>
      <c r="G811" s="8"/>
      <c r="H811" s="8"/>
      <c r="I811" s="8">
        <v>100</v>
      </c>
      <c r="J811" s="185">
        <f t="shared" si="112"/>
        <v>4.0716612377850167E-2</v>
      </c>
      <c r="K811" s="18">
        <f t="shared" si="108"/>
        <v>174.3261400651466</v>
      </c>
      <c r="L811" s="10">
        <f t="shared" si="109"/>
        <v>38.351750814332256</v>
      </c>
      <c r="M811" s="202">
        <v>72.519605871707213</v>
      </c>
      <c r="N811" s="202">
        <v>8.163666666666666</v>
      </c>
      <c r="O811" s="10">
        <f t="shared" si="110"/>
        <v>293.36116341785271</v>
      </c>
      <c r="P811" s="11">
        <f t="shared" si="111"/>
        <v>6.45656566954146E-2</v>
      </c>
    </row>
    <row r="812" spans="1:16" x14ac:dyDescent="0.35">
      <c r="A812" s="9">
        <f t="shared" si="113"/>
        <v>87</v>
      </c>
      <c r="B812" s="8" t="s">
        <v>236</v>
      </c>
      <c r="C812" s="8">
        <f>димвенканали!C812</f>
        <v>4442.1000000000004</v>
      </c>
      <c r="D812" s="8">
        <f>димвенканали!D812</f>
        <v>0</v>
      </c>
      <c r="E812" s="8">
        <f>димвенканали!E812</f>
        <v>0</v>
      </c>
      <c r="F812" s="8">
        <f>димвенканали!F812</f>
        <v>4442.1000000000004</v>
      </c>
      <c r="G812" s="8"/>
      <c r="H812" s="8"/>
      <c r="I812" s="8">
        <v>98</v>
      </c>
      <c r="J812" s="185">
        <f t="shared" si="112"/>
        <v>3.9902280130293163E-2</v>
      </c>
      <c r="K812" s="18">
        <f t="shared" si="108"/>
        <v>170.83961726384365</v>
      </c>
      <c r="L812" s="10">
        <f t="shared" si="109"/>
        <v>37.5847157980456</v>
      </c>
      <c r="M812" s="202">
        <v>71.069213754273079</v>
      </c>
      <c r="N812" s="202">
        <v>8.0003933333333332</v>
      </c>
      <c r="O812" s="10">
        <f t="shared" si="110"/>
        <v>287.49394014949564</v>
      </c>
      <c r="P812" s="11">
        <f t="shared" si="111"/>
        <v>6.4720276479479436E-2</v>
      </c>
    </row>
    <row r="813" spans="1:16" x14ac:dyDescent="0.35">
      <c r="A813" s="9">
        <f t="shared" si="113"/>
        <v>88</v>
      </c>
      <c r="B813" s="8" t="s">
        <v>237</v>
      </c>
      <c r="C813" s="8">
        <f>димвенканали!C813</f>
        <v>2681.07</v>
      </c>
      <c r="D813" s="8">
        <f>димвенканали!D813</f>
        <v>1283.7</v>
      </c>
      <c r="E813" s="8">
        <f>димвенканали!E813</f>
        <v>0</v>
      </c>
      <c r="F813" s="8">
        <f>димвенканали!F813</f>
        <v>3964.7700000000004</v>
      </c>
      <c r="G813" s="8"/>
      <c r="H813" s="8"/>
      <c r="I813" s="8">
        <v>56</v>
      </c>
      <c r="J813" s="185">
        <f t="shared" si="112"/>
        <v>2.2801302931596091E-2</v>
      </c>
      <c r="K813" s="18">
        <f t="shared" si="108"/>
        <v>97.622638436482077</v>
      </c>
      <c r="L813" s="10">
        <f t="shared" si="109"/>
        <v>21.476980456026059</v>
      </c>
      <c r="M813" s="202">
        <v>40.610979288156045</v>
      </c>
      <c r="N813" s="202">
        <v>4.5716533333333329</v>
      </c>
      <c r="O813" s="10">
        <f t="shared" si="110"/>
        <v>164.28225151399752</v>
      </c>
      <c r="P813" s="11">
        <f t="shared" si="111"/>
        <v>4.1435506098461576E-2</v>
      </c>
    </row>
    <row r="814" spans="1:16" x14ac:dyDescent="0.35">
      <c r="A814" s="9">
        <f t="shared" si="113"/>
        <v>89</v>
      </c>
      <c r="B814" s="8" t="s">
        <v>238</v>
      </c>
      <c r="C814" s="8">
        <f>димвенканали!C814</f>
        <v>4513.9799999999996</v>
      </c>
      <c r="D814" s="8">
        <f>димвенканали!D814</f>
        <v>0</v>
      </c>
      <c r="E814" s="8">
        <f>димвенканали!E814</f>
        <v>0</v>
      </c>
      <c r="F814" s="8">
        <f>димвенканали!F814</f>
        <v>4513.9799999999996</v>
      </c>
      <c r="G814" s="8"/>
      <c r="H814" s="8"/>
      <c r="I814" s="8">
        <v>100</v>
      </c>
      <c r="J814" s="185">
        <f t="shared" si="112"/>
        <v>4.0716612377850167E-2</v>
      </c>
      <c r="K814" s="18">
        <f t="shared" si="108"/>
        <v>174.3261400651466</v>
      </c>
      <c r="L814" s="10">
        <f t="shared" si="109"/>
        <v>38.351750814332256</v>
      </c>
      <c r="M814" s="202">
        <v>72.519605871707213</v>
      </c>
      <c r="N814" s="202">
        <v>8.163666666666666</v>
      </c>
      <c r="O814" s="10">
        <f t="shared" si="110"/>
        <v>293.36116341785271</v>
      </c>
      <c r="P814" s="11">
        <f t="shared" si="111"/>
        <v>6.4989469031287855E-2</v>
      </c>
    </row>
    <row r="815" spans="1:16" x14ac:dyDescent="0.35">
      <c r="A815" s="9">
        <f t="shared" si="113"/>
        <v>90</v>
      </c>
      <c r="B815" s="8" t="s">
        <v>239</v>
      </c>
      <c r="C815" s="8">
        <f>димвенканали!C815</f>
        <v>6160.06</v>
      </c>
      <c r="D815" s="8">
        <f>димвенканали!D815</f>
        <v>98.8</v>
      </c>
      <c r="E815" s="8">
        <f>димвенканали!E815</f>
        <v>0</v>
      </c>
      <c r="F815" s="8">
        <f>димвенканали!F815</f>
        <v>6258.8600000000006</v>
      </c>
      <c r="G815" s="8"/>
      <c r="H815" s="8"/>
      <c r="I815" s="8">
        <v>129</v>
      </c>
      <c r="J815" s="185">
        <f t="shared" si="112"/>
        <v>5.2524429967426713E-2</v>
      </c>
      <c r="K815" s="18">
        <f t="shared" si="108"/>
        <v>224.88072068403909</v>
      </c>
      <c r="L815" s="10">
        <f t="shared" si="109"/>
        <v>49.473758550488597</v>
      </c>
      <c r="M815" s="202">
        <v>93.55029157450231</v>
      </c>
      <c r="N815" s="202">
        <v>10.531129999999999</v>
      </c>
      <c r="O815" s="10">
        <f t="shared" si="110"/>
        <v>378.43590080902999</v>
      </c>
      <c r="P815" s="11">
        <f t="shared" si="111"/>
        <v>6.0464030320063068E-2</v>
      </c>
    </row>
    <row r="816" spans="1:16" x14ac:dyDescent="0.35">
      <c r="A816" s="9">
        <f t="shared" si="113"/>
        <v>91</v>
      </c>
      <c r="B816" s="8" t="s">
        <v>240</v>
      </c>
      <c r="C816" s="8">
        <f>димвенканали!C816</f>
        <v>2230.3000000000002</v>
      </c>
      <c r="D816" s="8">
        <f>димвенканали!D816</f>
        <v>0</v>
      </c>
      <c r="E816" s="8">
        <f>димвенканали!E816</f>
        <v>0</v>
      </c>
      <c r="F816" s="8">
        <f>димвенканали!F816</f>
        <v>2230.3000000000002</v>
      </c>
      <c r="G816" s="8"/>
      <c r="H816" s="8"/>
      <c r="I816" s="8">
        <v>40</v>
      </c>
      <c r="J816" s="185">
        <f t="shared" si="112"/>
        <v>1.6286644951140065E-2</v>
      </c>
      <c r="K816" s="18">
        <f t="shared" si="108"/>
        <v>69.730456026058633</v>
      </c>
      <c r="L816" s="10">
        <f t="shared" si="109"/>
        <v>15.340700325732898</v>
      </c>
      <c r="M816" s="202">
        <v>29.007842348682885</v>
      </c>
      <c r="N816" s="202">
        <v>6.5466666666666673E-2</v>
      </c>
      <c r="O816" s="10">
        <f t="shared" si="110"/>
        <v>114.14446536714108</v>
      </c>
      <c r="P816" s="11">
        <f t="shared" si="111"/>
        <v>5.1178973845285865E-2</v>
      </c>
    </row>
    <row r="817" spans="1:16" x14ac:dyDescent="0.35">
      <c r="A817" s="9">
        <f t="shared" si="113"/>
        <v>92</v>
      </c>
      <c r="B817" s="8" t="s">
        <v>241</v>
      </c>
      <c r="C817" s="8">
        <f>димвенканали!C817</f>
        <v>3177.46</v>
      </c>
      <c r="D817" s="8">
        <f>димвенканали!D817</f>
        <v>0</v>
      </c>
      <c r="E817" s="8">
        <f>димвенканали!E817</f>
        <v>0</v>
      </c>
      <c r="F817" s="8">
        <f>димвенканали!F817</f>
        <v>3177.46</v>
      </c>
      <c r="G817" s="8"/>
      <c r="H817" s="8"/>
      <c r="I817" s="8">
        <v>70</v>
      </c>
      <c r="J817" s="185">
        <f t="shared" si="112"/>
        <v>2.8501628664495116E-2</v>
      </c>
      <c r="K817" s="18">
        <f t="shared" si="108"/>
        <v>122.02829804560261</v>
      </c>
      <c r="L817" s="10">
        <f t="shared" si="109"/>
        <v>26.846225570032576</v>
      </c>
      <c r="M817" s="202">
        <v>50.763724110195049</v>
      </c>
      <c r="N817" s="202">
        <v>5.7145666666666664</v>
      </c>
      <c r="O817" s="10">
        <f t="shared" si="110"/>
        <v>205.3528143924969</v>
      </c>
      <c r="P817" s="11">
        <f t="shared" si="111"/>
        <v>6.4627977816399548E-2</v>
      </c>
    </row>
    <row r="818" spans="1:16" x14ac:dyDescent="0.35">
      <c r="A818" s="9">
        <f t="shared" si="113"/>
        <v>93</v>
      </c>
      <c r="B818" s="8" t="s">
        <v>242</v>
      </c>
      <c r="C818" s="8">
        <f>димвенканали!C818</f>
        <v>6153.96</v>
      </c>
      <c r="D818" s="8">
        <f>димвенканали!D818</f>
        <v>0</v>
      </c>
      <c r="E818" s="8">
        <f>димвенканали!E818</f>
        <v>0</v>
      </c>
      <c r="F818" s="8">
        <f>димвенканали!F818</f>
        <v>6153.96</v>
      </c>
      <c r="G818" s="8"/>
      <c r="H818" s="8"/>
      <c r="I818" s="8">
        <v>129</v>
      </c>
      <c r="J818" s="185">
        <f t="shared" si="112"/>
        <v>5.2524429967426713E-2</v>
      </c>
      <c r="K818" s="18">
        <f t="shared" si="108"/>
        <v>224.88072068403909</v>
      </c>
      <c r="L818" s="10">
        <f t="shared" si="109"/>
        <v>49.473758550488597</v>
      </c>
      <c r="M818" s="202">
        <v>93.55029157450231</v>
      </c>
      <c r="N818" s="202">
        <v>10.531129999999999</v>
      </c>
      <c r="O818" s="10">
        <f t="shared" ref="O818:O849" si="114">K818+L818+M818+N818</f>
        <v>378.43590080902999</v>
      </c>
      <c r="P818" s="11">
        <f t="shared" ref="P818:P849" si="115">O818/F818</f>
        <v>6.1494696229587129E-2</v>
      </c>
    </row>
    <row r="819" spans="1:16" x14ac:dyDescent="0.35">
      <c r="A819" s="9">
        <f t="shared" si="113"/>
        <v>94</v>
      </c>
      <c r="B819" s="8" t="s">
        <v>243</v>
      </c>
      <c r="C819" s="8">
        <f>димвенканали!C819</f>
        <v>4767.16</v>
      </c>
      <c r="D819" s="8">
        <f>димвенканали!D819</f>
        <v>0</v>
      </c>
      <c r="E819" s="8">
        <f>димвенканали!E819</f>
        <v>0</v>
      </c>
      <c r="F819" s="8">
        <f>димвенканали!F819</f>
        <v>4767.16</v>
      </c>
      <c r="G819" s="8"/>
      <c r="H819" s="8"/>
      <c r="I819" s="8">
        <v>80</v>
      </c>
      <c r="J819" s="185">
        <f t="shared" si="112"/>
        <v>3.2573289902280131E-2</v>
      </c>
      <c r="K819" s="18">
        <f t="shared" si="108"/>
        <v>139.46091205211727</v>
      </c>
      <c r="L819" s="10">
        <f t="shared" si="109"/>
        <v>30.681400651465797</v>
      </c>
      <c r="M819" s="202">
        <v>58.015684697365771</v>
      </c>
      <c r="N819" s="202">
        <v>6.5309333333333326</v>
      </c>
      <c r="O819" s="10">
        <f t="shared" si="114"/>
        <v>234.68893073428217</v>
      </c>
      <c r="P819" s="11">
        <f t="shared" si="115"/>
        <v>4.9230344845627619E-2</v>
      </c>
    </row>
    <row r="820" spans="1:16" x14ac:dyDescent="0.35">
      <c r="A820" s="9">
        <f t="shared" si="113"/>
        <v>95</v>
      </c>
      <c r="B820" s="8" t="s">
        <v>244</v>
      </c>
      <c r="C820" s="8">
        <f>димвенканали!C820</f>
        <v>5138.5</v>
      </c>
      <c r="D820" s="8">
        <f>димвенканали!D820</f>
        <v>0</v>
      </c>
      <c r="E820" s="8">
        <f>димвенканали!E820</f>
        <v>51.8</v>
      </c>
      <c r="F820" s="8">
        <f>димвенканали!F820</f>
        <v>5190.3</v>
      </c>
      <c r="G820" s="8"/>
      <c r="H820" s="8"/>
      <c r="I820" s="8">
        <v>67</v>
      </c>
      <c r="J820" s="185">
        <f t="shared" si="112"/>
        <v>2.7280130293159611E-2</v>
      </c>
      <c r="K820" s="18">
        <f t="shared" si="108"/>
        <v>116.79851384364821</v>
      </c>
      <c r="L820" s="10">
        <f t="shared" si="109"/>
        <v>25.695673045602607</v>
      </c>
      <c r="M820" s="202">
        <v>48.588135934043834</v>
      </c>
      <c r="N820" s="202">
        <v>5.4696566666666664</v>
      </c>
      <c r="O820" s="10">
        <f t="shared" si="114"/>
        <v>196.55197948996133</v>
      </c>
      <c r="P820" s="11">
        <f t="shared" si="115"/>
        <v>3.7869098027081542E-2</v>
      </c>
    </row>
    <row r="821" spans="1:16" x14ac:dyDescent="0.35">
      <c r="A821" s="9">
        <f t="shared" si="113"/>
        <v>96</v>
      </c>
      <c r="B821" s="8" t="s">
        <v>245</v>
      </c>
      <c r="C821" s="8">
        <f>димвенканали!C821</f>
        <v>2683</v>
      </c>
      <c r="D821" s="8">
        <f>димвенканали!D821</f>
        <v>0</v>
      </c>
      <c r="E821" s="8">
        <f>димвенканали!E821</f>
        <v>0</v>
      </c>
      <c r="F821" s="8">
        <f>димвенканали!F821</f>
        <v>2683</v>
      </c>
      <c r="G821" s="8"/>
      <c r="H821" s="8"/>
      <c r="I821" s="8">
        <v>44</v>
      </c>
      <c r="J821" s="185">
        <f t="shared" si="112"/>
        <v>1.7915309446254073E-2</v>
      </c>
      <c r="K821" s="18">
        <f t="shared" ref="K821:K861" si="116">J821*$K$2</f>
        <v>76.703501628664498</v>
      </c>
      <c r="L821" s="10">
        <f t="shared" si="109"/>
        <v>16.87477035830619</v>
      </c>
      <c r="M821" s="202">
        <v>31.908626583551172</v>
      </c>
      <c r="N821" s="202">
        <v>3.5920133333333326</v>
      </c>
      <c r="O821" s="10">
        <f t="shared" si="114"/>
        <v>129.07891190385519</v>
      </c>
      <c r="P821" s="11">
        <f t="shared" si="115"/>
        <v>4.8109918711835703E-2</v>
      </c>
    </row>
    <row r="822" spans="1:16" x14ac:dyDescent="0.35">
      <c r="A822" s="9">
        <f t="shared" si="113"/>
        <v>97</v>
      </c>
      <c r="B822" s="8" t="s">
        <v>246</v>
      </c>
      <c r="C822" s="8">
        <f>димвенканали!C822</f>
        <v>3593.8</v>
      </c>
      <c r="D822" s="8">
        <f>димвенканали!D822</f>
        <v>0</v>
      </c>
      <c r="E822" s="8">
        <f>димвенканали!E822</f>
        <v>0</v>
      </c>
      <c r="F822" s="8">
        <f>димвенканали!F822</f>
        <v>3593.8</v>
      </c>
      <c r="G822" s="8"/>
      <c r="H822" s="8"/>
      <c r="I822" s="8">
        <v>72</v>
      </c>
      <c r="J822" s="185">
        <f t="shared" si="112"/>
        <v>2.931596091205212E-2</v>
      </c>
      <c r="K822" s="18">
        <f t="shared" si="116"/>
        <v>125.51482084690554</v>
      </c>
      <c r="L822" s="10">
        <f t="shared" ref="L822:L861" si="117">K822*0.22</f>
        <v>27.613260586319218</v>
      </c>
      <c r="M822" s="202">
        <v>52.214116227629198</v>
      </c>
      <c r="N822" s="202">
        <v>5.8778399999999991</v>
      </c>
      <c r="O822" s="10">
        <f t="shared" si="114"/>
        <v>211.22003766085396</v>
      </c>
      <c r="P822" s="11">
        <f t="shared" si="115"/>
        <v>5.8773453631491446E-2</v>
      </c>
    </row>
    <row r="823" spans="1:16" x14ac:dyDescent="0.35">
      <c r="A823" s="9">
        <f t="shared" si="113"/>
        <v>98</v>
      </c>
      <c r="B823" s="8" t="s">
        <v>247</v>
      </c>
      <c r="C823" s="8">
        <f>димвенканали!C823</f>
        <v>6136.78</v>
      </c>
      <c r="D823" s="8">
        <f>димвенканали!D823</f>
        <v>0</v>
      </c>
      <c r="E823" s="8">
        <f>димвенканали!E823</f>
        <v>0</v>
      </c>
      <c r="F823" s="8">
        <f>димвенканали!F823</f>
        <v>6136.78</v>
      </c>
      <c r="G823" s="8"/>
      <c r="H823" s="8"/>
      <c r="I823" s="8">
        <v>129</v>
      </c>
      <c r="J823" s="185">
        <f t="shared" si="112"/>
        <v>5.2524429967426713E-2</v>
      </c>
      <c r="K823" s="18">
        <f t="shared" si="116"/>
        <v>224.88072068403909</v>
      </c>
      <c r="L823" s="10">
        <f t="shared" si="117"/>
        <v>49.473758550488597</v>
      </c>
      <c r="M823" s="202">
        <v>93.55029157450231</v>
      </c>
      <c r="N823" s="202">
        <v>10.531129999999999</v>
      </c>
      <c r="O823" s="10">
        <f t="shared" si="114"/>
        <v>378.43590080902999</v>
      </c>
      <c r="P823" s="11">
        <f t="shared" si="115"/>
        <v>6.1666851477326874E-2</v>
      </c>
    </row>
    <row r="824" spans="1:16" x14ac:dyDescent="0.35">
      <c r="A824" s="9">
        <f t="shared" si="113"/>
        <v>99</v>
      </c>
      <c r="B824" s="8" t="s">
        <v>248</v>
      </c>
      <c r="C824" s="8">
        <f>димвенканали!C824</f>
        <v>4533.76</v>
      </c>
      <c r="D824" s="8">
        <f>димвенканали!D824</f>
        <v>0</v>
      </c>
      <c r="E824" s="8">
        <f>димвенканали!E824</f>
        <v>104</v>
      </c>
      <c r="F824" s="8">
        <f>димвенканали!F824</f>
        <v>4637.76</v>
      </c>
      <c r="G824" s="8"/>
      <c r="H824" s="8"/>
      <c r="I824" s="8">
        <v>100</v>
      </c>
      <c r="J824" s="185">
        <f t="shared" si="112"/>
        <v>4.0716612377850167E-2</v>
      </c>
      <c r="K824" s="18">
        <f t="shared" si="116"/>
        <v>174.3261400651466</v>
      </c>
      <c r="L824" s="10">
        <f t="shared" si="117"/>
        <v>38.351750814332256</v>
      </c>
      <c r="M824" s="202">
        <v>72.519605871707213</v>
      </c>
      <c r="N824" s="202">
        <v>8.163666666666666</v>
      </c>
      <c r="O824" s="10">
        <f t="shared" si="114"/>
        <v>293.36116341785271</v>
      </c>
      <c r="P824" s="11">
        <f t="shared" si="115"/>
        <v>6.325492552824051E-2</v>
      </c>
    </row>
    <row r="825" spans="1:16" x14ac:dyDescent="0.35">
      <c r="A825" s="9">
        <f t="shared" si="113"/>
        <v>100</v>
      </c>
      <c r="B825" s="8" t="s">
        <v>249</v>
      </c>
      <c r="C825" s="8">
        <f>димвенканали!C825</f>
        <v>3949.68</v>
      </c>
      <c r="D825" s="8">
        <f>димвенканали!D825</f>
        <v>0</v>
      </c>
      <c r="E825" s="8">
        <f>димвенканали!E825</f>
        <v>0</v>
      </c>
      <c r="F825" s="8">
        <f>димвенканали!F825</f>
        <v>3949.68</v>
      </c>
      <c r="G825" s="8"/>
      <c r="H825" s="8"/>
      <c r="I825" s="8">
        <v>60</v>
      </c>
      <c r="J825" s="185">
        <f t="shared" si="112"/>
        <v>2.4429967426710098E-2</v>
      </c>
      <c r="K825" s="18">
        <f t="shared" si="116"/>
        <v>104.59568403908794</v>
      </c>
      <c r="L825" s="10">
        <f t="shared" si="117"/>
        <v>23.011050488599349</v>
      </c>
      <c r="M825" s="202">
        <v>43.511763523024335</v>
      </c>
      <c r="N825" s="202">
        <v>4.8982000000000001</v>
      </c>
      <c r="O825" s="10">
        <f t="shared" si="114"/>
        <v>176.01669805071163</v>
      </c>
      <c r="P825" s="11">
        <f t="shared" si="115"/>
        <v>4.4564799692813503E-2</v>
      </c>
    </row>
    <row r="826" spans="1:16" x14ac:dyDescent="0.35">
      <c r="A826" s="9">
        <f t="shared" si="113"/>
        <v>101</v>
      </c>
      <c r="B826" s="8" t="s">
        <v>250</v>
      </c>
      <c r="C826" s="8">
        <f>димвенканали!C826</f>
        <v>77</v>
      </c>
      <c r="D826" s="8">
        <f>димвенканали!D826</f>
        <v>0</v>
      </c>
      <c r="E826" s="8">
        <f>димвенканали!E826</f>
        <v>0</v>
      </c>
      <c r="F826" s="8">
        <f>димвенканали!F826</f>
        <v>77</v>
      </c>
      <c r="G826" s="8"/>
      <c r="H826" s="8"/>
      <c r="I826" s="8">
        <v>2</v>
      </c>
      <c r="J826" s="185">
        <f t="shared" si="112"/>
        <v>8.1433224755700329E-4</v>
      </c>
      <c r="K826" s="18">
        <f t="shared" si="116"/>
        <v>3.4865228013029315</v>
      </c>
      <c r="L826" s="10">
        <f t="shared" si="117"/>
        <v>0.76703501628664494</v>
      </c>
      <c r="M826" s="202">
        <v>1.4503921174341445</v>
      </c>
      <c r="N826" s="202">
        <v>0.16327333333333333</v>
      </c>
      <c r="O826" s="10">
        <f t="shared" si="114"/>
        <v>5.867223268357054</v>
      </c>
      <c r="P826" s="11">
        <f t="shared" si="115"/>
        <v>7.6197704783857845E-2</v>
      </c>
    </row>
    <row r="827" spans="1:16" x14ac:dyDescent="0.35">
      <c r="A827" s="9">
        <f t="shared" si="113"/>
        <v>102</v>
      </c>
      <c r="B827" s="8" t="s">
        <v>251</v>
      </c>
      <c r="C827" s="8">
        <f>димвенканали!C827</f>
        <v>34.799999999999997</v>
      </c>
      <c r="D827" s="8">
        <f>димвенканали!D827</f>
        <v>0</v>
      </c>
      <c r="E827" s="8">
        <f>димвенканали!E827</f>
        <v>0</v>
      </c>
      <c r="F827" s="8">
        <f>димвенканали!F827</f>
        <v>34.799999999999997</v>
      </c>
      <c r="G827" s="8"/>
      <c r="H827" s="8"/>
      <c r="I827" s="8">
        <v>1</v>
      </c>
      <c r="J827" s="185">
        <f t="shared" si="112"/>
        <v>4.0716612377850165E-4</v>
      </c>
      <c r="K827" s="18">
        <f t="shared" si="116"/>
        <v>1.7432614006514657</v>
      </c>
      <c r="L827" s="10">
        <f t="shared" si="117"/>
        <v>0.38351750814332247</v>
      </c>
      <c r="M827" s="202">
        <v>0.72519605871707227</v>
      </c>
      <c r="N827" s="202">
        <v>8.1636666666666663E-2</v>
      </c>
      <c r="O827" s="10">
        <f t="shared" si="114"/>
        <v>2.933611634178527</v>
      </c>
      <c r="P827" s="11">
        <f t="shared" si="115"/>
        <v>8.4299184890187562E-2</v>
      </c>
    </row>
    <row r="828" spans="1:16" x14ac:dyDescent="0.35">
      <c r="A828" s="9">
        <f t="shared" si="113"/>
        <v>103</v>
      </c>
      <c r="B828" s="8" t="s">
        <v>252</v>
      </c>
      <c r="C828" s="8">
        <f>димвенканали!C828</f>
        <v>6375.55</v>
      </c>
      <c r="D828" s="8">
        <f>димвенканали!D828</f>
        <v>0</v>
      </c>
      <c r="E828" s="8">
        <f>димвенканали!E828</f>
        <v>169.5</v>
      </c>
      <c r="F828" s="8">
        <f>димвенканали!F828</f>
        <v>6545.05</v>
      </c>
      <c r="G828" s="8"/>
      <c r="H828" s="8"/>
      <c r="I828" s="8">
        <v>105</v>
      </c>
      <c r="J828" s="185">
        <f t="shared" si="112"/>
        <v>4.2752442996742676E-2</v>
      </c>
      <c r="K828" s="18">
        <f t="shared" si="116"/>
        <v>183.04244706840393</v>
      </c>
      <c r="L828" s="10">
        <f t="shared" si="117"/>
        <v>40.269338355048866</v>
      </c>
      <c r="M828" s="202">
        <v>76.145586165292571</v>
      </c>
      <c r="N828" s="202">
        <v>8.5718499999999995</v>
      </c>
      <c r="O828" s="10">
        <f t="shared" si="114"/>
        <v>308.02922158874532</v>
      </c>
      <c r="P828" s="11">
        <f t="shared" si="115"/>
        <v>4.7062928715402526E-2</v>
      </c>
    </row>
    <row r="829" spans="1:16" x14ac:dyDescent="0.35">
      <c r="A829" s="9">
        <f t="shared" si="113"/>
        <v>104</v>
      </c>
      <c r="B829" s="8" t="s">
        <v>253</v>
      </c>
      <c r="C829" s="8">
        <f>димвенканали!C829</f>
        <v>5034.24</v>
      </c>
      <c r="D829" s="8">
        <f>димвенканали!D829</f>
        <v>204.9</v>
      </c>
      <c r="E829" s="8">
        <f>димвенканали!E829</f>
        <v>106.7</v>
      </c>
      <c r="F829" s="8">
        <f>димвенканали!F829</f>
        <v>5345.8399999999992</v>
      </c>
      <c r="G829" s="8"/>
      <c r="H829" s="8"/>
      <c r="I829" s="8">
        <v>101</v>
      </c>
      <c r="J829" s="185">
        <f t="shared" si="112"/>
        <v>4.1123778501628669E-2</v>
      </c>
      <c r="K829" s="18">
        <f t="shared" si="116"/>
        <v>176.06940146579805</v>
      </c>
      <c r="L829" s="10">
        <f t="shared" si="117"/>
        <v>38.735268322475569</v>
      </c>
      <c r="M829" s="202">
        <v>73.244801930424302</v>
      </c>
      <c r="N829" s="202">
        <v>8.2453033333333323</v>
      </c>
      <c r="O829" s="10">
        <f t="shared" si="114"/>
        <v>296.29477505203124</v>
      </c>
      <c r="P829" s="11">
        <f t="shared" si="115"/>
        <v>5.5425297998449502E-2</v>
      </c>
    </row>
    <row r="830" spans="1:16" x14ac:dyDescent="0.35">
      <c r="A830" s="9">
        <f t="shared" si="113"/>
        <v>105</v>
      </c>
      <c r="B830" s="8" t="s">
        <v>254</v>
      </c>
      <c r="C830" s="8">
        <f>димвенканали!C830</f>
        <v>4025.8</v>
      </c>
      <c r="D830" s="8">
        <f>димвенканали!D830</f>
        <v>0</v>
      </c>
      <c r="E830" s="8">
        <f>димвенканали!E830</f>
        <v>0</v>
      </c>
      <c r="F830" s="8">
        <f>димвенканали!F830</f>
        <v>4025.8</v>
      </c>
      <c r="G830" s="8"/>
      <c r="H830" s="8"/>
      <c r="I830" s="8">
        <v>70</v>
      </c>
      <c r="J830" s="185">
        <f t="shared" si="112"/>
        <v>2.8501628664495116E-2</v>
      </c>
      <c r="K830" s="18">
        <f t="shared" si="116"/>
        <v>122.02829804560261</v>
      </c>
      <c r="L830" s="10">
        <f t="shared" si="117"/>
        <v>26.846225570032576</v>
      </c>
      <c r="M830" s="202">
        <v>50.763724110195049</v>
      </c>
      <c r="N830" s="202">
        <v>5.7145666666666664</v>
      </c>
      <c r="O830" s="10">
        <f t="shared" si="114"/>
        <v>205.3528143924969</v>
      </c>
      <c r="P830" s="11">
        <f t="shared" si="115"/>
        <v>5.1009194294921976E-2</v>
      </c>
    </row>
    <row r="831" spans="1:16" x14ac:dyDescent="0.35">
      <c r="A831" s="9">
        <f t="shared" si="113"/>
        <v>106</v>
      </c>
      <c r="B831" s="8" t="s">
        <v>255</v>
      </c>
      <c r="C831" s="8">
        <f>димвенканали!C831</f>
        <v>5829.59</v>
      </c>
      <c r="D831" s="8">
        <f>димвенканали!D831</f>
        <v>0</v>
      </c>
      <c r="E831" s="8">
        <f>димвенканали!E831</f>
        <v>0</v>
      </c>
      <c r="F831" s="8">
        <f>димвенканали!F831</f>
        <v>5829.59</v>
      </c>
      <c r="G831" s="8"/>
      <c r="H831" s="8"/>
      <c r="I831" s="8">
        <v>108</v>
      </c>
      <c r="J831" s="185">
        <f t="shared" si="112"/>
        <v>4.3973941368078175E-2</v>
      </c>
      <c r="K831" s="18">
        <f t="shared" si="116"/>
        <v>188.2722312703583</v>
      </c>
      <c r="L831" s="10">
        <f t="shared" si="117"/>
        <v>41.419890879478828</v>
      </c>
      <c r="M831" s="202">
        <v>78.321174341443808</v>
      </c>
      <c r="N831" s="202">
        <v>8.8167599999999986</v>
      </c>
      <c r="O831" s="10">
        <f t="shared" si="114"/>
        <v>316.83005649128091</v>
      </c>
      <c r="P831" s="11">
        <f t="shared" si="115"/>
        <v>5.4348600243118453E-2</v>
      </c>
    </row>
    <row r="832" spans="1:16" x14ac:dyDescent="0.35">
      <c r="A832" s="9">
        <f t="shared" si="113"/>
        <v>107</v>
      </c>
      <c r="B832" s="8" t="s">
        <v>256</v>
      </c>
      <c r="C832" s="8">
        <f>димвенканали!C832</f>
        <v>4802</v>
      </c>
      <c r="D832" s="8">
        <f>димвенканали!D832</f>
        <v>0</v>
      </c>
      <c r="E832" s="8">
        <f>димвенканали!E832</f>
        <v>0</v>
      </c>
      <c r="F832" s="8">
        <f>димвенканали!F832</f>
        <v>4802</v>
      </c>
      <c r="G832" s="8"/>
      <c r="H832" s="8"/>
      <c r="I832" s="8">
        <v>80</v>
      </c>
      <c r="J832" s="185">
        <f t="shared" si="112"/>
        <v>3.2573289902280131E-2</v>
      </c>
      <c r="K832" s="18">
        <f t="shared" si="116"/>
        <v>139.46091205211727</v>
      </c>
      <c r="L832" s="10">
        <f t="shared" si="117"/>
        <v>30.681400651465797</v>
      </c>
      <c r="M832" s="202">
        <v>58.015684697365771</v>
      </c>
      <c r="N832" s="202">
        <v>6.5309333333333326</v>
      </c>
      <c r="O832" s="10">
        <f t="shared" si="114"/>
        <v>234.68893073428217</v>
      </c>
      <c r="P832" s="11">
        <f t="shared" si="115"/>
        <v>4.887316341821786E-2</v>
      </c>
    </row>
    <row r="833" spans="1:16" x14ac:dyDescent="0.35">
      <c r="A833" s="9">
        <f t="shared" si="113"/>
        <v>108</v>
      </c>
      <c r="B833" s="8" t="s">
        <v>257</v>
      </c>
      <c r="C833" s="8">
        <f>димвенканали!C833</f>
        <v>4841.7</v>
      </c>
      <c r="D833" s="8">
        <f>димвенканали!D833</f>
        <v>0</v>
      </c>
      <c r="E833" s="8">
        <f>димвенканали!E833</f>
        <v>0</v>
      </c>
      <c r="F833" s="8">
        <f>димвенканали!F833</f>
        <v>4841.7</v>
      </c>
      <c r="G833" s="8"/>
      <c r="H833" s="8"/>
      <c r="I833" s="8">
        <v>80</v>
      </c>
      <c r="J833" s="185">
        <f t="shared" si="112"/>
        <v>3.2573289902280131E-2</v>
      </c>
      <c r="K833" s="18">
        <f t="shared" si="116"/>
        <v>139.46091205211727</v>
      </c>
      <c r="L833" s="10">
        <f t="shared" si="117"/>
        <v>30.681400651465797</v>
      </c>
      <c r="M833" s="202">
        <v>58.015684697365771</v>
      </c>
      <c r="N833" s="202">
        <v>6.5309333333333326</v>
      </c>
      <c r="O833" s="10">
        <f t="shared" si="114"/>
        <v>234.68893073428217</v>
      </c>
      <c r="P833" s="11">
        <f t="shared" si="115"/>
        <v>4.8472423060966642E-2</v>
      </c>
    </row>
    <row r="834" spans="1:16" x14ac:dyDescent="0.35">
      <c r="A834" s="9">
        <f t="shared" si="113"/>
        <v>109</v>
      </c>
      <c r="B834" s="8" t="s">
        <v>258</v>
      </c>
      <c r="C834" s="8">
        <f>димвенканали!C834</f>
        <v>103.9</v>
      </c>
      <c r="D834" s="8">
        <f>димвенканали!D834</f>
        <v>0</v>
      </c>
      <c r="E834" s="8">
        <f>димвенканали!E834</f>
        <v>0</v>
      </c>
      <c r="F834" s="8">
        <f>димвенканали!F834</f>
        <v>103.9</v>
      </c>
      <c r="G834" s="8"/>
      <c r="H834" s="8"/>
      <c r="I834" s="8">
        <v>3</v>
      </c>
      <c r="J834" s="185">
        <f t="shared" si="112"/>
        <v>1.221498371335505E-3</v>
      </c>
      <c r="K834" s="18">
        <f t="shared" si="116"/>
        <v>5.2297842019543976</v>
      </c>
      <c r="L834" s="10">
        <f t="shared" si="117"/>
        <v>1.1505525244299675</v>
      </c>
      <c r="M834" s="202">
        <v>2.1755881761512166</v>
      </c>
      <c r="N834" s="202">
        <v>0.24490999999999996</v>
      </c>
      <c r="O834" s="10">
        <f t="shared" si="114"/>
        <v>8.8008349025355805</v>
      </c>
      <c r="P834" s="11">
        <f t="shared" si="115"/>
        <v>8.4704859504673533E-2</v>
      </c>
    </row>
    <row r="835" spans="1:16" x14ac:dyDescent="0.35">
      <c r="A835" s="9">
        <f t="shared" si="113"/>
        <v>110</v>
      </c>
      <c r="B835" s="8" t="s">
        <v>259</v>
      </c>
      <c r="C835" s="8">
        <f>димвенканали!C835</f>
        <v>81.400000000000006</v>
      </c>
      <c r="D835" s="8">
        <f>димвенканали!D835</f>
        <v>0</v>
      </c>
      <c r="E835" s="8">
        <f>димвенканали!E835</f>
        <v>0</v>
      </c>
      <c r="F835" s="8">
        <f>димвенканали!F835</f>
        <v>81.400000000000006</v>
      </c>
      <c r="G835" s="8"/>
      <c r="H835" s="8"/>
      <c r="I835" s="8">
        <v>2</v>
      </c>
      <c r="J835" s="185">
        <f t="shared" si="112"/>
        <v>8.1433224755700329E-4</v>
      </c>
      <c r="K835" s="18">
        <f t="shared" si="116"/>
        <v>3.4865228013029315</v>
      </c>
      <c r="L835" s="10">
        <f t="shared" si="117"/>
        <v>0.76703501628664494</v>
      </c>
      <c r="M835" s="202">
        <v>1.4503921174341445</v>
      </c>
      <c r="N835" s="202">
        <v>0.16327333333333333</v>
      </c>
      <c r="O835" s="10">
        <f t="shared" si="114"/>
        <v>5.867223268357054</v>
      </c>
      <c r="P835" s="11">
        <f t="shared" si="115"/>
        <v>7.2078909930676338E-2</v>
      </c>
    </row>
    <row r="836" spans="1:16" x14ac:dyDescent="0.35">
      <c r="A836" s="9">
        <f t="shared" si="113"/>
        <v>111</v>
      </c>
      <c r="B836" s="8" t="s">
        <v>260</v>
      </c>
      <c r="C836" s="8">
        <f>димвенканали!C836</f>
        <v>103.2</v>
      </c>
      <c r="D836" s="8">
        <f>димвенканали!D836</f>
        <v>0</v>
      </c>
      <c r="E836" s="8">
        <f>димвенканали!E836</f>
        <v>0</v>
      </c>
      <c r="F836" s="8">
        <f>димвенканали!F836</f>
        <v>103.2</v>
      </c>
      <c r="G836" s="8"/>
      <c r="H836" s="8"/>
      <c r="I836" s="8">
        <v>4</v>
      </c>
      <c r="J836" s="185">
        <f t="shared" si="112"/>
        <v>1.6286644951140066E-3</v>
      </c>
      <c r="K836" s="18">
        <f t="shared" si="116"/>
        <v>6.9730456026058629</v>
      </c>
      <c r="L836" s="10">
        <f t="shared" si="117"/>
        <v>1.5340700325732899</v>
      </c>
      <c r="M836" s="202">
        <v>2.9007842348682891</v>
      </c>
      <c r="N836" s="202">
        <v>0.32654666666666665</v>
      </c>
      <c r="O836" s="10">
        <f t="shared" si="114"/>
        <v>11.734446536714108</v>
      </c>
      <c r="P836" s="11">
        <f t="shared" si="115"/>
        <v>0.11370587729374135</v>
      </c>
    </row>
    <row r="837" spans="1:16" x14ac:dyDescent="0.35">
      <c r="A837" s="9">
        <f t="shared" si="113"/>
        <v>112</v>
      </c>
      <c r="B837" s="8" t="s">
        <v>261</v>
      </c>
      <c r="C837" s="8">
        <f>димвенканали!C837</f>
        <v>189.3</v>
      </c>
      <c r="D837" s="8">
        <f>димвенканали!D837</f>
        <v>0</v>
      </c>
      <c r="E837" s="8">
        <f>димвенканали!E837</f>
        <v>0</v>
      </c>
      <c r="F837" s="8">
        <f>димвенканали!F837</f>
        <v>189.3</v>
      </c>
      <c r="G837" s="8"/>
      <c r="H837" s="8"/>
      <c r="I837" s="8">
        <v>6</v>
      </c>
      <c r="J837" s="185">
        <f t="shared" si="112"/>
        <v>2.44299674267101E-3</v>
      </c>
      <c r="K837" s="18">
        <f t="shared" si="116"/>
        <v>10.459568403908795</v>
      </c>
      <c r="L837" s="10">
        <f t="shared" si="117"/>
        <v>2.3011050488599349</v>
      </c>
      <c r="M837" s="202">
        <v>4.3511763523024332</v>
      </c>
      <c r="N837" s="202">
        <v>0.48981999999999992</v>
      </c>
      <c r="O837" s="10">
        <f t="shared" si="114"/>
        <v>17.601669805071161</v>
      </c>
      <c r="P837" s="11">
        <f t="shared" si="115"/>
        <v>9.2982936107084843E-2</v>
      </c>
    </row>
    <row r="838" spans="1:16" x14ac:dyDescent="0.35">
      <c r="A838" s="9">
        <f t="shared" si="113"/>
        <v>113</v>
      </c>
      <c r="B838" s="8" t="s">
        <v>262</v>
      </c>
      <c r="C838" s="8">
        <f>димвенканали!C838</f>
        <v>95.8</v>
      </c>
      <c r="D838" s="8">
        <f>димвенканали!D838</f>
        <v>0</v>
      </c>
      <c r="E838" s="8">
        <f>димвенканали!E838</f>
        <v>0</v>
      </c>
      <c r="F838" s="8">
        <f>димвенканали!F838</f>
        <v>95.8</v>
      </c>
      <c r="G838" s="8"/>
      <c r="H838" s="8"/>
      <c r="I838" s="8">
        <v>3</v>
      </c>
      <c r="J838" s="185">
        <f t="shared" si="112"/>
        <v>1.221498371335505E-3</v>
      </c>
      <c r="K838" s="18">
        <f t="shared" si="116"/>
        <v>5.2297842019543976</v>
      </c>
      <c r="L838" s="10">
        <f t="shared" si="117"/>
        <v>1.1505525244299675</v>
      </c>
      <c r="M838" s="202">
        <v>2.1755881761512166</v>
      </c>
      <c r="N838" s="202">
        <v>0.24490999999999996</v>
      </c>
      <c r="O838" s="10">
        <f t="shared" si="114"/>
        <v>8.8008349025355805</v>
      </c>
      <c r="P838" s="11">
        <f t="shared" si="115"/>
        <v>9.1866752636070775E-2</v>
      </c>
    </row>
    <row r="839" spans="1:16" x14ac:dyDescent="0.35">
      <c r="A839" s="9">
        <f t="shared" si="113"/>
        <v>114</v>
      </c>
      <c r="B839" s="8" t="s">
        <v>263</v>
      </c>
      <c r="C839" s="8">
        <f>димвенканали!C839</f>
        <v>88.4</v>
      </c>
      <c r="D839" s="8">
        <f>димвенканали!D839</f>
        <v>0</v>
      </c>
      <c r="E839" s="8">
        <f>димвенканали!E839</f>
        <v>0</v>
      </c>
      <c r="F839" s="8">
        <f>димвенканали!F839</f>
        <v>88.4</v>
      </c>
      <c r="G839" s="8"/>
      <c r="H839" s="8"/>
      <c r="I839" s="8">
        <v>3</v>
      </c>
      <c r="J839" s="185">
        <f t="shared" si="112"/>
        <v>1.221498371335505E-3</v>
      </c>
      <c r="K839" s="18">
        <f t="shared" si="116"/>
        <v>5.2297842019543976</v>
      </c>
      <c r="L839" s="10">
        <f t="shared" si="117"/>
        <v>1.1505525244299675</v>
      </c>
      <c r="M839" s="202">
        <v>2.1755881761512166</v>
      </c>
      <c r="N839" s="202">
        <v>0.24490999999999996</v>
      </c>
      <c r="O839" s="10">
        <f t="shared" si="114"/>
        <v>8.8008349025355805</v>
      </c>
      <c r="P839" s="11">
        <f t="shared" si="115"/>
        <v>9.9556955911035971E-2</v>
      </c>
    </row>
    <row r="840" spans="1:16" x14ac:dyDescent="0.35">
      <c r="A840" s="9">
        <f t="shared" si="113"/>
        <v>115</v>
      </c>
      <c r="B840" s="8" t="s">
        <v>264</v>
      </c>
      <c r="C840" s="8">
        <f>димвенканали!C840</f>
        <v>106.3</v>
      </c>
      <c r="D840" s="8">
        <f>димвенканали!D840</f>
        <v>0</v>
      </c>
      <c r="E840" s="8">
        <f>димвенканали!E840</f>
        <v>0</v>
      </c>
      <c r="F840" s="8">
        <f>димвенканали!F840</f>
        <v>106.3</v>
      </c>
      <c r="G840" s="8"/>
      <c r="H840" s="8"/>
      <c r="I840" s="8">
        <v>3</v>
      </c>
      <c r="J840" s="185">
        <f t="shared" si="112"/>
        <v>1.221498371335505E-3</v>
      </c>
      <c r="K840" s="18">
        <f t="shared" si="116"/>
        <v>5.2297842019543976</v>
      </c>
      <c r="L840" s="10">
        <f t="shared" si="117"/>
        <v>1.1505525244299675</v>
      </c>
      <c r="M840" s="202">
        <v>2.1755881761512166</v>
      </c>
      <c r="N840" s="202">
        <v>0.24490999999999996</v>
      </c>
      <c r="O840" s="10">
        <f t="shared" si="114"/>
        <v>8.8008349025355805</v>
      </c>
      <c r="P840" s="11">
        <f t="shared" si="115"/>
        <v>8.2792426176251932E-2</v>
      </c>
    </row>
    <row r="841" spans="1:16" x14ac:dyDescent="0.35">
      <c r="A841" s="9">
        <f t="shared" si="113"/>
        <v>116</v>
      </c>
      <c r="B841" s="8" t="s">
        <v>265</v>
      </c>
      <c r="C841" s="8">
        <f>димвенканали!C841</f>
        <v>81.489999999999995</v>
      </c>
      <c r="D841" s="8">
        <f>димвенканали!D841</f>
        <v>0</v>
      </c>
      <c r="E841" s="8">
        <f>димвенканали!E841</f>
        <v>0</v>
      </c>
      <c r="F841" s="8">
        <f>димвенканали!F841</f>
        <v>81.489999999999995</v>
      </c>
      <c r="G841" s="8"/>
      <c r="H841" s="8"/>
      <c r="I841" s="8">
        <v>3</v>
      </c>
      <c r="J841" s="185">
        <f t="shared" si="112"/>
        <v>1.221498371335505E-3</v>
      </c>
      <c r="K841" s="18">
        <f t="shared" si="116"/>
        <v>5.2297842019543976</v>
      </c>
      <c r="L841" s="10">
        <f t="shared" si="117"/>
        <v>1.1505525244299675</v>
      </c>
      <c r="M841" s="202">
        <v>2.1755881761512166</v>
      </c>
      <c r="N841" s="202">
        <v>0.24490999999999996</v>
      </c>
      <c r="O841" s="10">
        <f t="shared" si="114"/>
        <v>8.8008349025355805</v>
      </c>
      <c r="P841" s="11">
        <f t="shared" si="115"/>
        <v>0.10799895573120115</v>
      </c>
    </row>
    <row r="842" spans="1:16" x14ac:dyDescent="0.35">
      <c r="A842" s="9">
        <f t="shared" si="113"/>
        <v>117</v>
      </c>
      <c r="B842" s="8" t="s">
        <v>266</v>
      </c>
      <c r="C842" s="8">
        <f>димвенканали!C842</f>
        <v>153.19999999999999</v>
      </c>
      <c r="D842" s="8">
        <f>димвенканали!D842</f>
        <v>0</v>
      </c>
      <c r="E842" s="8">
        <f>димвенканали!E842</f>
        <v>0</v>
      </c>
      <c r="F842" s="8">
        <f>димвенканали!F842</f>
        <v>153.19999999999999</v>
      </c>
      <c r="G842" s="8"/>
      <c r="H842" s="8"/>
      <c r="I842" s="8">
        <v>6</v>
      </c>
      <c r="J842" s="185">
        <f t="shared" si="112"/>
        <v>2.44299674267101E-3</v>
      </c>
      <c r="K842" s="18">
        <f t="shared" si="116"/>
        <v>10.459568403908795</v>
      </c>
      <c r="L842" s="10">
        <f t="shared" si="117"/>
        <v>2.3011050488599349</v>
      </c>
      <c r="M842" s="202">
        <v>4.3511763523024332</v>
      </c>
      <c r="N842" s="202">
        <v>0.48981999999999992</v>
      </c>
      <c r="O842" s="10">
        <f t="shared" si="114"/>
        <v>17.601669805071161</v>
      </c>
      <c r="P842" s="11">
        <f t="shared" si="115"/>
        <v>0.11489340603832351</v>
      </c>
    </row>
    <row r="843" spans="1:16" x14ac:dyDescent="0.35">
      <c r="A843" s="9">
        <f t="shared" si="113"/>
        <v>118</v>
      </c>
      <c r="B843" s="8" t="s">
        <v>267</v>
      </c>
      <c r="C843" s="8">
        <f>димвенканали!C843</f>
        <v>130.4</v>
      </c>
      <c r="D843" s="8">
        <f>димвенканали!D843</f>
        <v>0</v>
      </c>
      <c r="E843" s="8">
        <f>димвенканали!E843</f>
        <v>0</v>
      </c>
      <c r="F843" s="8">
        <f>димвенканали!F843</f>
        <v>130.4</v>
      </c>
      <c r="G843" s="8"/>
      <c r="H843" s="8"/>
      <c r="I843" s="8">
        <v>4</v>
      </c>
      <c r="J843" s="185">
        <f t="shared" si="112"/>
        <v>1.6286644951140066E-3</v>
      </c>
      <c r="K843" s="18">
        <f t="shared" si="116"/>
        <v>6.9730456026058629</v>
      </c>
      <c r="L843" s="10">
        <f t="shared" si="117"/>
        <v>1.5340700325732899</v>
      </c>
      <c r="M843" s="202">
        <v>2.9007842348682891</v>
      </c>
      <c r="N843" s="202">
        <v>0.32654666666666665</v>
      </c>
      <c r="O843" s="10">
        <f t="shared" si="114"/>
        <v>11.734446536714108</v>
      </c>
      <c r="P843" s="11">
        <f t="shared" si="115"/>
        <v>8.9988086937991624E-2</v>
      </c>
    </row>
    <row r="844" spans="1:16" x14ac:dyDescent="0.35">
      <c r="A844" s="9">
        <f t="shared" si="113"/>
        <v>119</v>
      </c>
      <c r="B844" s="8" t="s">
        <v>268</v>
      </c>
      <c r="C844" s="8">
        <f>димвенканали!C844</f>
        <v>5265.83</v>
      </c>
      <c r="D844" s="8">
        <f>димвенканали!D844</f>
        <v>0</v>
      </c>
      <c r="E844" s="8">
        <f>димвенканали!E844</f>
        <v>1489.9</v>
      </c>
      <c r="F844" s="8">
        <f>димвенканали!F844</f>
        <v>6755.73</v>
      </c>
      <c r="G844" s="8"/>
      <c r="H844" s="8"/>
      <c r="I844" s="8">
        <v>96</v>
      </c>
      <c r="J844" s="185">
        <f t="shared" si="112"/>
        <v>3.908794788273616E-2</v>
      </c>
      <c r="K844" s="18">
        <f t="shared" si="116"/>
        <v>167.35309446254072</v>
      </c>
      <c r="L844" s="10">
        <f t="shared" si="117"/>
        <v>36.817680781758959</v>
      </c>
      <c r="M844" s="202">
        <v>69.618821636838931</v>
      </c>
      <c r="N844" s="202">
        <v>7.8371199999999988</v>
      </c>
      <c r="O844" s="10">
        <f t="shared" si="114"/>
        <v>281.62671688113858</v>
      </c>
      <c r="P844" s="11">
        <f t="shared" si="115"/>
        <v>4.1687088868432962E-2</v>
      </c>
    </row>
    <row r="845" spans="1:16" x14ac:dyDescent="0.35">
      <c r="A845" s="9">
        <f t="shared" si="113"/>
        <v>120</v>
      </c>
      <c r="B845" s="8" t="s">
        <v>269</v>
      </c>
      <c r="C845" s="8">
        <f>димвенканали!C845</f>
        <v>3884.83</v>
      </c>
      <c r="D845" s="8">
        <f>димвенканали!D845</f>
        <v>0</v>
      </c>
      <c r="E845" s="8">
        <f>димвенканали!E845</f>
        <v>230.5</v>
      </c>
      <c r="F845" s="8">
        <f>димвенканали!F845</f>
        <v>4115.33</v>
      </c>
      <c r="G845" s="8"/>
      <c r="H845" s="8"/>
      <c r="I845" s="8">
        <v>65</v>
      </c>
      <c r="J845" s="185">
        <f t="shared" si="112"/>
        <v>2.6465798045602607E-2</v>
      </c>
      <c r="K845" s="18">
        <f t="shared" si="116"/>
        <v>113.31199104234528</v>
      </c>
      <c r="L845" s="10">
        <f t="shared" si="117"/>
        <v>24.928638029315962</v>
      </c>
      <c r="M845" s="202">
        <v>47.137743816609699</v>
      </c>
      <c r="N845" s="202">
        <v>5.3063833333333328</v>
      </c>
      <c r="O845" s="10">
        <f t="shared" si="114"/>
        <v>190.68475622160432</v>
      </c>
      <c r="P845" s="11">
        <f t="shared" si="115"/>
        <v>4.6335228577441982E-2</v>
      </c>
    </row>
    <row r="846" spans="1:16" x14ac:dyDescent="0.35">
      <c r="A846" s="9">
        <f t="shared" si="113"/>
        <v>121</v>
      </c>
      <c r="B846" s="8" t="s">
        <v>270</v>
      </c>
      <c r="C846" s="8">
        <f>димвенканали!C846</f>
        <v>4215.83</v>
      </c>
      <c r="D846" s="8">
        <f>димвенканали!D846</f>
        <v>0</v>
      </c>
      <c r="E846" s="8">
        <f>димвенканали!E846</f>
        <v>0</v>
      </c>
      <c r="F846" s="8">
        <f>димвенканали!F846</f>
        <v>4215.83</v>
      </c>
      <c r="G846" s="8"/>
      <c r="H846" s="8"/>
      <c r="I846" s="8">
        <v>84</v>
      </c>
      <c r="J846" s="185">
        <f t="shared" si="112"/>
        <v>3.4201954397394138E-2</v>
      </c>
      <c r="K846" s="18">
        <f t="shared" si="116"/>
        <v>146.43395765472312</v>
      </c>
      <c r="L846" s="10">
        <f t="shared" si="117"/>
        <v>32.215470684039083</v>
      </c>
      <c r="M846" s="202">
        <v>60.916468932234068</v>
      </c>
      <c r="N846" s="202">
        <v>6.8574799999999989</v>
      </c>
      <c r="O846" s="10">
        <f t="shared" si="114"/>
        <v>246.42337727099627</v>
      </c>
      <c r="P846" s="11">
        <f t="shared" si="115"/>
        <v>5.845192459634195E-2</v>
      </c>
    </row>
    <row r="847" spans="1:16" x14ac:dyDescent="0.35">
      <c r="A847" s="9">
        <f t="shared" si="113"/>
        <v>122</v>
      </c>
      <c r="B847" s="8" t="s">
        <v>271</v>
      </c>
      <c r="C847" s="8">
        <f>димвенканали!C847</f>
        <v>4235.75</v>
      </c>
      <c r="D847" s="8">
        <f>димвенканали!D847</f>
        <v>0</v>
      </c>
      <c r="E847" s="8">
        <f>димвенканали!E847</f>
        <v>0</v>
      </c>
      <c r="F847" s="8">
        <f>димвенканали!F847</f>
        <v>4235.75</v>
      </c>
      <c r="G847" s="8"/>
      <c r="H847" s="8"/>
      <c r="I847" s="8">
        <v>84</v>
      </c>
      <c r="J847" s="185">
        <f t="shared" si="112"/>
        <v>3.4201954397394138E-2</v>
      </c>
      <c r="K847" s="18">
        <f t="shared" si="116"/>
        <v>146.43395765472312</v>
      </c>
      <c r="L847" s="10">
        <f t="shared" si="117"/>
        <v>32.215470684039083</v>
      </c>
      <c r="M847" s="202">
        <v>60.916468932234068</v>
      </c>
      <c r="N847" s="202">
        <v>6.8574799999999989</v>
      </c>
      <c r="O847" s="10">
        <f t="shared" si="114"/>
        <v>246.42337727099627</v>
      </c>
      <c r="P847" s="11">
        <f t="shared" si="115"/>
        <v>5.8177035299768934E-2</v>
      </c>
    </row>
    <row r="848" spans="1:16" x14ac:dyDescent="0.35">
      <c r="A848" s="9">
        <f t="shared" si="113"/>
        <v>123</v>
      </c>
      <c r="B848" s="8" t="s">
        <v>272</v>
      </c>
      <c r="C848" s="8">
        <f>димвенканали!C848</f>
        <v>4215</v>
      </c>
      <c r="D848" s="8">
        <f>димвенканали!D848</f>
        <v>0</v>
      </c>
      <c r="E848" s="8">
        <f>димвенканали!E848</f>
        <v>0</v>
      </c>
      <c r="F848" s="8">
        <f>димвенканали!F848</f>
        <v>4215</v>
      </c>
      <c r="G848" s="8"/>
      <c r="H848" s="8"/>
      <c r="I848" s="8">
        <v>84</v>
      </c>
      <c r="J848" s="185">
        <f t="shared" si="112"/>
        <v>3.4201954397394138E-2</v>
      </c>
      <c r="K848" s="18">
        <f t="shared" si="116"/>
        <v>146.43395765472312</v>
      </c>
      <c r="L848" s="10">
        <f t="shared" si="117"/>
        <v>32.215470684039083</v>
      </c>
      <c r="M848" s="202">
        <v>60.916468932234068</v>
      </c>
      <c r="N848" s="202">
        <v>6.8574799999999989</v>
      </c>
      <c r="O848" s="10">
        <f t="shared" si="114"/>
        <v>246.42337727099627</v>
      </c>
      <c r="P848" s="11">
        <f t="shared" si="115"/>
        <v>5.846343470249022E-2</v>
      </c>
    </row>
    <row r="849" spans="1:16" x14ac:dyDescent="0.35">
      <c r="A849" s="9">
        <f t="shared" si="113"/>
        <v>124</v>
      </c>
      <c r="B849" s="8" t="s">
        <v>273</v>
      </c>
      <c r="C849" s="8">
        <f>димвенканали!C849</f>
        <v>4962.2</v>
      </c>
      <c r="D849" s="8">
        <f>димвенканали!D849</f>
        <v>0</v>
      </c>
      <c r="E849" s="8">
        <f>димвенканали!E849</f>
        <v>0</v>
      </c>
      <c r="F849" s="8">
        <f>димвенканали!F849</f>
        <v>4962.2</v>
      </c>
      <c r="G849" s="8"/>
      <c r="H849" s="8"/>
      <c r="I849" s="8">
        <v>90</v>
      </c>
      <c r="J849" s="185">
        <f t="shared" si="112"/>
        <v>3.6644951140065149E-2</v>
      </c>
      <c r="K849" s="18">
        <f t="shared" si="116"/>
        <v>156.89352605863192</v>
      </c>
      <c r="L849" s="10">
        <f t="shared" si="117"/>
        <v>34.516575732899021</v>
      </c>
      <c r="M849" s="202">
        <v>65.267645284536499</v>
      </c>
      <c r="N849" s="202">
        <v>7.3472999999999997</v>
      </c>
      <c r="O849" s="10">
        <f t="shared" si="114"/>
        <v>264.02504707606744</v>
      </c>
      <c r="P849" s="11">
        <f t="shared" si="115"/>
        <v>5.3207256272634604E-2</v>
      </c>
    </row>
    <row r="850" spans="1:16" x14ac:dyDescent="0.35">
      <c r="A850" s="9">
        <f t="shared" si="113"/>
        <v>125</v>
      </c>
      <c r="B850" s="8" t="s">
        <v>274</v>
      </c>
      <c r="C850" s="8">
        <f>димвенканали!C850</f>
        <v>3826.09</v>
      </c>
      <c r="D850" s="8">
        <f>димвенканали!D850</f>
        <v>0</v>
      </c>
      <c r="E850" s="8">
        <f>димвенканали!E850</f>
        <v>0</v>
      </c>
      <c r="F850" s="8">
        <f>димвенканали!F850</f>
        <v>3826.09</v>
      </c>
      <c r="G850" s="8"/>
      <c r="H850" s="8"/>
      <c r="I850" s="8">
        <v>65</v>
      </c>
      <c r="J850" s="185">
        <f t="shared" si="112"/>
        <v>2.6465798045602607E-2</v>
      </c>
      <c r="K850" s="18">
        <f t="shared" si="116"/>
        <v>113.31199104234528</v>
      </c>
      <c r="L850" s="10">
        <f t="shared" si="117"/>
        <v>24.928638029315962</v>
      </c>
      <c r="M850" s="202">
        <v>47.137743816609699</v>
      </c>
      <c r="N850" s="202">
        <v>5.3063833333333328</v>
      </c>
      <c r="O850" s="10">
        <f t="shared" ref="O850:O861" si="118">K850+L850+M850+N850</f>
        <v>190.68475622160432</v>
      </c>
      <c r="P850" s="11">
        <f t="shared" ref="P850:P862" si="119">O850/F850</f>
        <v>4.9838021641311188E-2</v>
      </c>
    </row>
    <row r="851" spans="1:16" x14ac:dyDescent="0.35">
      <c r="A851" s="9">
        <f t="shared" si="113"/>
        <v>126</v>
      </c>
      <c r="B851" s="8" t="s">
        <v>275</v>
      </c>
      <c r="C851" s="8">
        <f>димвенканали!C851</f>
        <v>3985.25</v>
      </c>
      <c r="D851" s="8">
        <f>димвенканали!D851</f>
        <v>0</v>
      </c>
      <c r="E851" s="8">
        <f>димвенканали!E851</f>
        <v>0</v>
      </c>
      <c r="F851" s="8">
        <f>димвенканали!F851</f>
        <v>3985.25</v>
      </c>
      <c r="G851" s="8"/>
      <c r="H851" s="8"/>
      <c r="I851" s="8">
        <v>72</v>
      </c>
      <c r="J851" s="185">
        <f t="shared" si="112"/>
        <v>2.931596091205212E-2</v>
      </c>
      <c r="K851" s="18">
        <f t="shared" si="116"/>
        <v>125.51482084690554</v>
      </c>
      <c r="L851" s="10">
        <f t="shared" si="117"/>
        <v>27.613260586319218</v>
      </c>
      <c r="M851" s="202">
        <v>52.214116227629198</v>
      </c>
      <c r="N851" s="202">
        <v>5.8778399999999991</v>
      </c>
      <c r="O851" s="10">
        <f t="shared" si="118"/>
        <v>211.22003766085396</v>
      </c>
      <c r="P851" s="11">
        <f t="shared" si="119"/>
        <v>5.3000448569312832E-2</v>
      </c>
    </row>
    <row r="852" spans="1:16" x14ac:dyDescent="0.35">
      <c r="A852" s="9">
        <f t="shared" si="113"/>
        <v>127</v>
      </c>
      <c r="B852" s="8" t="s">
        <v>276</v>
      </c>
      <c r="C852" s="8">
        <f>димвенканали!C852</f>
        <v>3992.96</v>
      </c>
      <c r="D852" s="8">
        <f>димвенканали!D852</f>
        <v>0</v>
      </c>
      <c r="E852" s="8">
        <f>димвенканали!E852</f>
        <v>0</v>
      </c>
      <c r="F852" s="8">
        <f>димвенканали!F852</f>
        <v>3992.96</v>
      </c>
      <c r="G852" s="8"/>
      <c r="H852" s="8"/>
      <c r="I852" s="8">
        <v>72</v>
      </c>
      <c r="J852" s="185">
        <f t="shared" si="112"/>
        <v>2.931596091205212E-2</v>
      </c>
      <c r="K852" s="18">
        <f t="shared" si="116"/>
        <v>125.51482084690554</v>
      </c>
      <c r="L852" s="10">
        <f t="shared" si="117"/>
        <v>27.613260586319218</v>
      </c>
      <c r="M852" s="202">
        <v>52.214116227629198</v>
      </c>
      <c r="N852" s="202">
        <v>5.8778399999999991</v>
      </c>
      <c r="O852" s="10">
        <f t="shared" si="118"/>
        <v>211.22003766085396</v>
      </c>
      <c r="P852" s="11">
        <f t="shared" si="119"/>
        <v>5.2898110088970079E-2</v>
      </c>
    </row>
    <row r="853" spans="1:16" x14ac:dyDescent="0.35">
      <c r="A853" s="9">
        <f t="shared" si="113"/>
        <v>128</v>
      </c>
      <c r="B853" s="8" t="s">
        <v>277</v>
      </c>
      <c r="C853" s="8">
        <f>димвенканали!C853</f>
        <v>4337.99</v>
      </c>
      <c r="D853" s="8">
        <f>димвенканали!D853</f>
        <v>0</v>
      </c>
      <c r="E853" s="8">
        <f>димвенканали!E853</f>
        <v>0</v>
      </c>
      <c r="F853" s="8">
        <f>димвенканали!F853</f>
        <v>4337.99</v>
      </c>
      <c r="G853" s="8"/>
      <c r="H853" s="8"/>
      <c r="I853" s="8">
        <v>72</v>
      </c>
      <c r="J853" s="185">
        <f t="shared" si="112"/>
        <v>2.931596091205212E-2</v>
      </c>
      <c r="K853" s="18">
        <f t="shared" si="116"/>
        <v>125.51482084690554</v>
      </c>
      <c r="L853" s="10">
        <f t="shared" si="117"/>
        <v>27.613260586319218</v>
      </c>
      <c r="M853" s="202">
        <v>52.214116227629198</v>
      </c>
      <c r="N853" s="202">
        <v>5.8778399999999991</v>
      </c>
      <c r="O853" s="10">
        <f t="shared" si="118"/>
        <v>211.22003766085396</v>
      </c>
      <c r="P853" s="11">
        <f t="shared" si="119"/>
        <v>4.8690761772354013E-2</v>
      </c>
    </row>
    <row r="854" spans="1:16" x14ac:dyDescent="0.35">
      <c r="A854" s="9">
        <f t="shared" si="113"/>
        <v>129</v>
      </c>
      <c r="B854" s="8" t="s">
        <v>278</v>
      </c>
      <c r="C854" s="8">
        <f>димвенканали!C854</f>
        <v>3093.3</v>
      </c>
      <c r="D854" s="8">
        <f>димвенканали!D854</f>
        <v>0</v>
      </c>
      <c r="E854" s="8">
        <f>димвенканали!E854</f>
        <v>0</v>
      </c>
      <c r="F854" s="8">
        <f>димвенканали!F854</f>
        <v>3093.3</v>
      </c>
      <c r="G854" s="8"/>
      <c r="H854" s="8"/>
      <c r="I854" s="8">
        <v>55</v>
      </c>
      <c r="J854" s="185">
        <f t="shared" si="112"/>
        <v>2.2394136807817589E-2</v>
      </c>
      <c r="K854" s="18">
        <f t="shared" si="116"/>
        <v>95.879377035830615</v>
      </c>
      <c r="L854" s="10">
        <f t="shared" si="117"/>
        <v>21.093462947882735</v>
      </c>
      <c r="M854" s="202">
        <v>39.885783229438978</v>
      </c>
      <c r="N854" s="202">
        <v>4.4900166666666665</v>
      </c>
      <c r="O854" s="10">
        <f t="shared" si="118"/>
        <v>161.34863987981899</v>
      </c>
      <c r="P854" s="11">
        <f t="shared" si="119"/>
        <v>5.216068272712604E-2</v>
      </c>
    </row>
    <row r="855" spans="1:16" x14ac:dyDescent="0.35">
      <c r="A855" s="9">
        <f t="shared" si="113"/>
        <v>130</v>
      </c>
      <c r="B855" s="8" t="s">
        <v>279</v>
      </c>
      <c r="C855" s="8">
        <f>димвенканали!C855</f>
        <v>4114.87</v>
      </c>
      <c r="D855" s="8">
        <f>димвенканали!D855</f>
        <v>0</v>
      </c>
      <c r="E855" s="8">
        <f>димвенканали!E855</f>
        <v>0</v>
      </c>
      <c r="F855" s="8">
        <f>димвенканали!F855</f>
        <v>4114.87</v>
      </c>
      <c r="G855" s="8"/>
      <c r="H855" s="8"/>
      <c r="I855" s="8">
        <v>72</v>
      </c>
      <c r="J855" s="185">
        <f t="shared" ref="J855:J861" si="120">2/4912*(I855+H855+G855)</f>
        <v>2.931596091205212E-2</v>
      </c>
      <c r="K855" s="18">
        <f t="shared" si="116"/>
        <v>125.51482084690554</v>
      </c>
      <c r="L855" s="10">
        <f t="shared" si="117"/>
        <v>27.613260586319218</v>
      </c>
      <c r="M855" s="202">
        <v>52.214116227629198</v>
      </c>
      <c r="N855" s="202">
        <v>5.8778399999999991</v>
      </c>
      <c r="O855" s="10">
        <f t="shared" si="118"/>
        <v>211.22003766085396</v>
      </c>
      <c r="P855" s="11">
        <f t="shared" si="119"/>
        <v>5.1330913895421722E-2</v>
      </c>
    </row>
    <row r="856" spans="1:16" x14ac:dyDescent="0.35">
      <c r="A856" s="9">
        <f t="shared" ref="A856:A861" si="121">1+A855</f>
        <v>131</v>
      </c>
      <c r="B856" s="8" t="s">
        <v>280</v>
      </c>
      <c r="C856" s="8">
        <f>димвенканали!C856</f>
        <v>5499.38</v>
      </c>
      <c r="D856" s="8">
        <f>димвенканали!D856</f>
        <v>0</v>
      </c>
      <c r="E856" s="8">
        <f>димвенканали!E856</f>
        <v>0</v>
      </c>
      <c r="F856" s="8">
        <f>димвенканали!F856</f>
        <v>5499.38</v>
      </c>
      <c r="G856" s="8"/>
      <c r="H856" s="8"/>
      <c r="I856" s="8">
        <v>108</v>
      </c>
      <c r="J856" s="185">
        <f t="shared" si="120"/>
        <v>4.3973941368078175E-2</v>
      </c>
      <c r="K856" s="18">
        <f t="shared" si="116"/>
        <v>188.2722312703583</v>
      </c>
      <c r="L856" s="10">
        <f t="shared" si="117"/>
        <v>41.419890879478828</v>
      </c>
      <c r="M856" s="202">
        <v>78.321174341443808</v>
      </c>
      <c r="N856" s="202">
        <v>8.8167599999999986</v>
      </c>
      <c r="O856" s="10">
        <f t="shared" si="118"/>
        <v>316.83005649128091</v>
      </c>
      <c r="P856" s="11">
        <f t="shared" si="119"/>
        <v>5.7611959255639889E-2</v>
      </c>
    </row>
    <row r="857" spans="1:16" x14ac:dyDescent="0.35">
      <c r="A857" s="9">
        <f t="shared" si="121"/>
        <v>132</v>
      </c>
      <c r="B857" s="8" t="s">
        <v>281</v>
      </c>
      <c r="C857" s="8">
        <f>димвенканали!C857</f>
        <v>9903.31</v>
      </c>
      <c r="D857" s="8">
        <f>димвенканали!D857</f>
        <v>0</v>
      </c>
      <c r="E857" s="8">
        <f>димвенканали!E857</f>
        <v>0</v>
      </c>
      <c r="F857" s="8">
        <f>димвенканали!F857</f>
        <v>9903.31</v>
      </c>
      <c r="G857" s="8"/>
      <c r="H857" s="8"/>
      <c r="I857" s="8">
        <v>180</v>
      </c>
      <c r="J857" s="185">
        <f t="shared" si="120"/>
        <v>7.3289902280130298E-2</v>
      </c>
      <c r="K857" s="18">
        <f t="shared" si="116"/>
        <v>313.78705211726384</v>
      </c>
      <c r="L857" s="10">
        <f t="shared" si="117"/>
        <v>69.033151465798042</v>
      </c>
      <c r="M857" s="202">
        <v>130.535290569073</v>
      </c>
      <c r="N857" s="202">
        <v>14.694599999999999</v>
      </c>
      <c r="O857" s="10">
        <f t="shared" si="118"/>
        <v>528.05009415213488</v>
      </c>
      <c r="P857" s="11">
        <f t="shared" si="119"/>
        <v>5.3320565967553767E-2</v>
      </c>
    </row>
    <row r="858" spans="1:16" x14ac:dyDescent="0.35">
      <c r="A858" s="9">
        <f t="shared" si="121"/>
        <v>133</v>
      </c>
      <c r="B858" s="8" t="s">
        <v>282</v>
      </c>
      <c r="C858" s="8">
        <f>димвенканали!C858</f>
        <v>3585.51</v>
      </c>
      <c r="D858" s="8">
        <f>димвенканали!D858</f>
        <v>0</v>
      </c>
      <c r="E858" s="8">
        <f>димвенканали!E858</f>
        <v>0</v>
      </c>
      <c r="F858" s="8">
        <f>димвенканали!F858</f>
        <v>3585.51</v>
      </c>
      <c r="G858" s="8"/>
      <c r="H858" s="8"/>
      <c r="I858" s="8">
        <v>72</v>
      </c>
      <c r="J858" s="185">
        <f t="shared" si="120"/>
        <v>2.931596091205212E-2</v>
      </c>
      <c r="K858" s="18">
        <f t="shared" si="116"/>
        <v>125.51482084690554</v>
      </c>
      <c r="L858" s="10">
        <f t="shared" si="117"/>
        <v>27.613260586319218</v>
      </c>
      <c r="M858" s="202">
        <v>52.214116227629198</v>
      </c>
      <c r="N858" s="202">
        <v>5.8778399999999991</v>
      </c>
      <c r="O858" s="10">
        <f t="shared" si="118"/>
        <v>211.22003766085396</v>
      </c>
      <c r="P858" s="11">
        <f t="shared" si="119"/>
        <v>5.890934278829342E-2</v>
      </c>
    </row>
    <row r="859" spans="1:16" x14ac:dyDescent="0.35">
      <c r="A859" s="9">
        <f t="shared" si="121"/>
        <v>134</v>
      </c>
      <c r="B859" s="8" t="s">
        <v>283</v>
      </c>
      <c r="C859" s="8">
        <f>димвенканали!C859</f>
        <v>4638.37</v>
      </c>
      <c r="D859" s="8">
        <f>димвенканали!D859</f>
        <v>0</v>
      </c>
      <c r="E859" s="8">
        <f>димвенканали!E859</f>
        <v>0</v>
      </c>
      <c r="F859" s="8">
        <f>димвенканали!F859</f>
        <v>4638.37</v>
      </c>
      <c r="G859" s="8"/>
      <c r="H859" s="8"/>
      <c r="I859" s="8">
        <v>100</v>
      </c>
      <c r="J859" s="185">
        <f t="shared" si="120"/>
        <v>4.0716612377850167E-2</v>
      </c>
      <c r="K859" s="18">
        <f t="shared" si="116"/>
        <v>174.3261400651466</v>
      </c>
      <c r="L859" s="10">
        <f t="shared" si="117"/>
        <v>38.351750814332256</v>
      </c>
      <c r="M859" s="202">
        <v>72.519605871707213</v>
      </c>
      <c r="N859" s="202">
        <v>8.163666666666666</v>
      </c>
      <c r="O859" s="10">
        <f t="shared" si="118"/>
        <v>293.36116341785271</v>
      </c>
      <c r="P859" s="11">
        <f t="shared" si="119"/>
        <v>6.3246606764413515E-2</v>
      </c>
    </row>
    <row r="860" spans="1:16" x14ac:dyDescent="0.35">
      <c r="A860" s="9">
        <f t="shared" si="121"/>
        <v>135</v>
      </c>
      <c r="B860" s="8" t="s">
        <v>526</v>
      </c>
      <c r="C860" s="8">
        <f>димвенканали!C860</f>
        <v>24.2</v>
      </c>
      <c r="D860" s="8">
        <f>димвенканали!D860</f>
        <v>0</v>
      </c>
      <c r="E860" s="8">
        <f>димвенканали!E860</f>
        <v>0</v>
      </c>
      <c r="F860" s="8">
        <f>димвенканали!F860</f>
        <v>24.2</v>
      </c>
      <c r="G860" s="8"/>
      <c r="H860" s="8"/>
      <c r="I860" s="8">
        <v>1</v>
      </c>
      <c r="J860" s="185">
        <f t="shared" si="120"/>
        <v>4.0716612377850165E-4</v>
      </c>
      <c r="K860" s="18">
        <f t="shared" si="116"/>
        <v>1.7432614006514657</v>
      </c>
      <c r="L860" s="10">
        <f t="shared" si="117"/>
        <v>0.38351750814332247</v>
      </c>
      <c r="M860" s="202">
        <v>0.72519605871707227</v>
      </c>
      <c r="N860" s="202">
        <v>4.0800000000000003E-2</v>
      </c>
      <c r="O860" s="10">
        <f t="shared" si="118"/>
        <v>2.8927749675118601</v>
      </c>
      <c r="P860" s="11">
        <f t="shared" si="119"/>
        <v>0.11953615568230827</v>
      </c>
    </row>
    <row r="861" spans="1:16" x14ac:dyDescent="0.35">
      <c r="A861" s="9">
        <f t="shared" si="121"/>
        <v>136</v>
      </c>
      <c r="B861" s="132" t="s">
        <v>587</v>
      </c>
      <c r="C861" s="8">
        <f>димвенканали!C861</f>
        <v>8386.2000000000007</v>
      </c>
      <c r="D861" s="8">
        <f>димвенканали!D861</f>
        <v>0</v>
      </c>
      <c r="E861" s="8">
        <f>димвенканали!E861</f>
        <v>0</v>
      </c>
      <c r="F861" s="8">
        <f>димвенканали!F861</f>
        <v>8386.2000000000007</v>
      </c>
      <c r="G861" s="8"/>
      <c r="H861" s="8"/>
      <c r="I861" s="8">
        <v>214</v>
      </c>
      <c r="J861" s="185">
        <f t="shared" si="120"/>
        <v>8.7133550488599346E-2</v>
      </c>
      <c r="K861" s="18">
        <f t="shared" si="116"/>
        <v>373.05793973941365</v>
      </c>
      <c r="L861" s="10">
        <f t="shared" si="117"/>
        <v>82.072746742671001</v>
      </c>
      <c r="M861" s="202">
        <v>155.19195656545344</v>
      </c>
      <c r="N861" s="202">
        <v>189.38017346938773</v>
      </c>
      <c r="O861" s="10">
        <f t="shared" si="118"/>
        <v>799.70281651692585</v>
      </c>
      <c r="P861" s="11">
        <f t="shared" si="119"/>
        <v>9.5359378087444352E-2</v>
      </c>
    </row>
    <row r="862" spans="1:16" s="167" customFormat="1" ht="18" x14ac:dyDescent="0.4">
      <c r="A862" s="160"/>
      <c r="B862" s="162" t="s">
        <v>1698</v>
      </c>
      <c r="C862" s="170">
        <f t="shared" ref="C862:O862" si="122">SUM(C726:C861)</f>
        <v>248042.40999999989</v>
      </c>
      <c r="D862" s="170">
        <f t="shared" si="122"/>
        <v>2038.0500000000002</v>
      </c>
      <c r="E862" s="170">
        <f t="shared" si="122"/>
        <v>2969</v>
      </c>
      <c r="F862" s="170">
        <f t="shared" si="122"/>
        <v>253049.45999999993</v>
      </c>
      <c r="G862" s="297">
        <f t="shared" si="122"/>
        <v>0</v>
      </c>
      <c r="H862" s="297">
        <f t="shared" si="122"/>
        <v>0</v>
      </c>
      <c r="I862" s="297">
        <f t="shared" si="122"/>
        <v>4912</v>
      </c>
      <c r="J862" s="170">
        <f t="shared" si="122"/>
        <v>1.9999999999999998</v>
      </c>
      <c r="K862" s="170">
        <f t="shared" si="122"/>
        <v>8562.899999999996</v>
      </c>
      <c r="L862" s="170">
        <f t="shared" si="122"/>
        <v>1883.8379999999997</v>
      </c>
      <c r="M862" s="341">
        <f t="shared" si="122"/>
        <v>3562.1630404182597</v>
      </c>
      <c r="N862" s="170">
        <f t="shared" si="122"/>
        <v>570.00851680272103</v>
      </c>
      <c r="O862" s="170">
        <f t="shared" si="122"/>
        <v>14578.909557220974</v>
      </c>
      <c r="P862" s="171">
        <f t="shared" si="119"/>
        <v>5.7612885469982736E-2</v>
      </c>
    </row>
    <row r="863" spans="1:16" ht="18" x14ac:dyDescent="0.4">
      <c r="A863" s="9"/>
      <c r="B863" s="13" t="s">
        <v>1170</v>
      </c>
      <c r="C863" s="8"/>
      <c r="D863" s="8"/>
      <c r="E863" s="8"/>
      <c r="F863" s="8"/>
      <c r="G863" s="8"/>
      <c r="H863" s="8"/>
      <c r="I863" s="8"/>
      <c r="J863" s="11"/>
      <c r="K863" s="8"/>
      <c r="L863" s="8"/>
      <c r="M863" s="202"/>
      <c r="N863" s="195"/>
      <c r="O863" s="8"/>
      <c r="P863" s="11"/>
    </row>
    <row r="864" spans="1:16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>димвенканали!F864</f>
        <v>7464.2</v>
      </c>
      <c r="G864" s="8"/>
      <c r="H864" s="8">
        <v>4</v>
      </c>
      <c r="I864" s="8">
        <v>142</v>
      </c>
      <c r="J864" s="185">
        <f>2/3997*(I864+H864+G864)</f>
        <v>7.3054791093319985E-2</v>
      </c>
      <c r="K864" s="18">
        <f t="shared" ref="K864:K902" si="123">J864*$K$2</f>
        <v>312.78043532649485</v>
      </c>
      <c r="L864" s="10">
        <f t="shared" ref="L864:L915" si="124">K864*0.22</f>
        <v>68.811695771828866</v>
      </c>
      <c r="M864" s="205">
        <v>129.40269749518305</v>
      </c>
      <c r="N864" s="202">
        <v>15.424282285416123</v>
      </c>
      <c r="O864" s="10">
        <f t="shared" ref="O864:O900" si="125">K864+L864+M864+N864</f>
        <v>526.41911087892288</v>
      </c>
      <c r="P864" s="11">
        <f t="shared" ref="P864:P900" si="126">O864/F864</f>
        <v>7.0525858213729919E-2</v>
      </c>
    </row>
    <row r="865" spans="1:16" x14ac:dyDescent="0.35">
      <c r="A865" s="9">
        <f t="shared" ref="A865:A904" si="127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>димвенканали!F865</f>
        <v>7486.75</v>
      </c>
      <c r="G865" s="8"/>
      <c r="H865" s="8"/>
      <c r="I865" s="8">
        <v>144</v>
      </c>
      <c r="J865" s="185">
        <f t="shared" ref="J865:J904" si="128">2/3997*(I865+H865+G865)</f>
        <v>7.2054040530397795E-2</v>
      </c>
      <c r="K865" s="18">
        <f t="shared" si="123"/>
        <v>308.49577182887163</v>
      </c>
      <c r="L865" s="10">
        <f t="shared" si="124"/>
        <v>67.86906980235176</v>
      </c>
      <c r="M865" s="205">
        <v>127.63005780346819</v>
      </c>
      <c r="N865" s="202">
        <v>15.641525697886774</v>
      </c>
      <c r="O865" s="10">
        <f t="shared" si="125"/>
        <v>519.63642513257832</v>
      </c>
      <c r="P865" s="11">
        <f t="shared" si="126"/>
        <v>6.9407476559599071E-2</v>
      </c>
    </row>
    <row r="866" spans="1:16" x14ac:dyDescent="0.35">
      <c r="A866" s="9">
        <f t="shared" si="127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>димвенканали!F866</f>
        <v>4319.2999999999993</v>
      </c>
      <c r="G866" s="8"/>
      <c r="H866" s="8">
        <v>2</v>
      </c>
      <c r="I866" s="8">
        <v>95</v>
      </c>
      <c r="J866" s="185">
        <f t="shared" si="128"/>
        <v>4.8536402301726296E-2</v>
      </c>
      <c r="K866" s="18">
        <f t="shared" si="123"/>
        <v>207.80617963472605</v>
      </c>
      <c r="L866" s="10">
        <f t="shared" si="124"/>
        <v>45.717359519639729</v>
      </c>
      <c r="M866" s="205">
        <v>85.973025048169561</v>
      </c>
      <c r="N866" s="202">
        <v>10.319062092355857</v>
      </c>
      <c r="O866" s="10">
        <f t="shared" si="125"/>
        <v>349.81562629489122</v>
      </c>
      <c r="P866" s="11">
        <f t="shared" si="126"/>
        <v>8.0988962631651257E-2</v>
      </c>
    </row>
    <row r="867" spans="1:16" x14ac:dyDescent="0.35">
      <c r="A867" s="9">
        <f t="shared" si="127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>димвенканали!F867</f>
        <v>5738.17</v>
      </c>
      <c r="G867" s="8"/>
      <c r="H867" s="8">
        <v>1</v>
      </c>
      <c r="I867" s="8">
        <v>119</v>
      </c>
      <c r="J867" s="185">
        <f t="shared" si="128"/>
        <v>6.0045033775331498E-2</v>
      </c>
      <c r="K867" s="18">
        <f t="shared" si="123"/>
        <v>257.07980985739306</v>
      </c>
      <c r="L867" s="10">
        <f t="shared" si="124"/>
        <v>56.557558168626471</v>
      </c>
      <c r="M867" s="205">
        <v>106.35838150289017</v>
      </c>
      <c r="N867" s="202">
        <v>12.925983042003653</v>
      </c>
      <c r="O867" s="10">
        <f t="shared" si="125"/>
        <v>432.92173257091338</v>
      </c>
      <c r="P867" s="11">
        <f t="shared" si="126"/>
        <v>7.5445957957138488E-2</v>
      </c>
    </row>
    <row r="868" spans="1:16" x14ac:dyDescent="0.35">
      <c r="A868" s="9">
        <f t="shared" si="127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>димвенканали!F868</f>
        <v>5759.7</v>
      </c>
      <c r="G868" s="8"/>
      <c r="H868" s="8"/>
      <c r="I868" s="8">
        <v>119</v>
      </c>
      <c r="J868" s="185">
        <f t="shared" si="128"/>
        <v>5.9544658493870403E-2</v>
      </c>
      <c r="K868" s="18">
        <f t="shared" si="123"/>
        <v>254.93747810858142</v>
      </c>
      <c r="L868" s="10">
        <f t="shared" si="124"/>
        <v>56.086245183887911</v>
      </c>
      <c r="M868" s="205">
        <v>105.47206165703275</v>
      </c>
      <c r="N868" s="202">
        <v>12.925983042003653</v>
      </c>
      <c r="O868" s="10">
        <f t="shared" si="125"/>
        <v>429.42176799150576</v>
      </c>
      <c r="P868" s="11">
        <f t="shared" si="126"/>
        <v>7.4556273415543481E-2</v>
      </c>
    </row>
    <row r="869" spans="1:16" x14ac:dyDescent="0.35">
      <c r="A869" s="9">
        <f t="shared" si="127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>димвенканали!F869</f>
        <v>2764</v>
      </c>
      <c r="G869" s="8"/>
      <c r="H869" s="8"/>
      <c r="I869" s="8">
        <v>60</v>
      </c>
      <c r="J869" s="185">
        <f t="shared" si="128"/>
        <v>3.0022516887665749E-2</v>
      </c>
      <c r="K869" s="18">
        <f t="shared" si="123"/>
        <v>128.53990492869653</v>
      </c>
      <c r="L869" s="10">
        <f t="shared" si="124"/>
        <v>28.278779084313236</v>
      </c>
      <c r="M869" s="205">
        <v>53.179190751445084</v>
      </c>
      <c r="N869" s="202">
        <v>6.5173023741194882</v>
      </c>
      <c r="O869" s="10">
        <f t="shared" si="125"/>
        <v>216.51517713857433</v>
      </c>
      <c r="P869" s="11">
        <f t="shared" si="126"/>
        <v>7.8334000411929935E-2</v>
      </c>
    </row>
    <row r="870" spans="1:16" x14ac:dyDescent="0.35">
      <c r="A870" s="9">
        <f t="shared" si="127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>димвенканали!F870</f>
        <v>2796.1</v>
      </c>
      <c r="G870" s="8"/>
      <c r="H870" s="8"/>
      <c r="I870" s="8">
        <v>60</v>
      </c>
      <c r="J870" s="185">
        <f t="shared" si="128"/>
        <v>3.0022516887665749E-2</v>
      </c>
      <c r="K870" s="18">
        <f t="shared" si="123"/>
        <v>128.53990492869653</v>
      </c>
      <c r="L870" s="10">
        <f t="shared" si="124"/>
        <v>28.278779084313236</v>
      </c>
      <c r="M870" s="205">
        <v>53.179190751445084</v>
      </c>
      <c r="N870" s="202">
        <v>6.5173023741194882</v>
      </c>
      <c r="O870" s="10">
        <f t="shared" si="125"/>
        <v>216.51517713857433</v>
      </c>
      <c r="P870" s="11">
        <f t="shared" si="126"/>
        <v>7.743470445927339E-2</v>
      </c>
    </row>
    <row r="871" spans="1:16" x14ac:dyDescent="0.35">
      <c r="A871" s="9">
        <f t="shared" si="127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>димвенканали!F871</f>
        <v>4337</v>
      </c>
      <c r="G871" s="8"/>
      <c r="H871" s="8"/>
      <c r="I871" s="8">
        <v>95</v>
      </c>
      <c r="J871" s="185">
        <f t="shared" si="128"/>
        <v>4.7535651738804099E-2</v>
      </c>
      <c r="K871" s="18">
        <f t="shared" si="123"/>
        <v>203.52151613710279</v>
      </c>
      <c r="L871" s="10">
        <f t="shared" si="124"/>
        <v>44.774733550162615</v>
      </c>
      <c r="M871" s="205">
        <v>84.200385356454717</v>
      </c>
      <c r="N871" s="202">
        <v>10.319062092355857</v>
      </c>
      <c r="O871" s="10">
        <f t="shared" si="125"/>
        <v>342.81569713607598</v>
      </c>
      <c r="P871" s="11">
        <f t="shared" si="126"/>
        <v>7.9044430974423791E-2</v>
      </c>
    </row>
    <row r="872" spans="1:16" x14ac:dyDescent="0.35">
      <c r="A872" s="9">
        <f t="shared" si="127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>димвенканали!F872</f>
        <v>4335.5</v>
      </c>
      <c r="G872" s="8"/>
      <c r="H872" s="8"/>
      <c r="I872" s="8">
        <v>95</v>
      </c>
      <c r="J872" s="185">
        <f t="shared" si="128"/>
        <v>4.7535651738804099E-2</v>
      </c>
      <c r="K872" s="18">
        <f t="shared" si="123"/>
        <v>203.52151613710279</v>
      </c>
      <c r="L872" s="10">
        <f t="shared" si="124"/>
        <v>44.774733550162615</v>
      </c>
      <c r="M872" s="205">
        <v>84.200385356454717</v>
      </c>
      <c r="N872" s="202">
        <v>10.319062092355857</v>
      </c>
      <c r="O872" s="10">
        <f t="shared" si="125"/>
        <v>342.81569713607598</v>
      </c>
      <c r="P872" s="11">
        <f t="shared" si="126"/>
        <v>7.90717788342927E-2</v>
      </c>
    </row>
    <row r="873" spans="1:16" x14ac:dyDescent="0.35">
      <c r="A873" s="9">
        <f t="shared" si="127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>димвенканали!F873</f>
        <v>4326.2</v>
      </c>
      <c r="G873" s="8"/>
      <c r="H873" s="8"/>
      <c r="I873" s="8">
        <v>96</v>
      </c>
      <c r="J873" s="185">
        <f t="shared" si="128"/>
        <v>4.8036027020265201E-2</v>
      </c>
      <c r="K873" s="18">
        <f t="shared" si="123"/>
        <v>205.66384788591444</v>
      </c>
      <c r="L873" s="10">
        <f t="shared" si="124"/>
        <v>45.246046534901176</v>
      </c>
      <c r="M873" s="205">
        <v>85.086705202312132</v>
      </c>
      <c r="N873" s="202">
        <v>10.427683798591183</v>
      </c>
      <c r="O873" s="10">
        <f t="shared" si="125"/>
        <v>346.42428342171894</v>
      </c>
      <c r="P873" s="11">
        <f t="shared" si="126"/>
        <v>8.0075882627182973E-2</v>
      </c>
    </row>
    <row r="874" spans="1:16" x14ac:dyDescent="0.35">
      <c r="A874" s="9">
        <f t="shared" si="127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>димвенканали!F874</f>
        <v>4335.3999999999996</v>
      </c>
      <c r="G874" s="8"/>
      <c r="H874" s="8"/>
      <c r="I874" s="8">
        <v>95</v>
      </c>
      <c r="J874" s="185">
        <f t="shared" si="128"/>
        <v>4.7535651738804099E-2</v>
      </c>
      <c r="K874" s="18">
        <f t="shared" si="123"/>
        <v>203.52151613710279</v>
      </c>
      <c r="L874" s="10">
        <f t="shared" si="124"/>
        <v>44.774733550162615</v>
      </c>
      <c r="M874" s="205">
        <v>84.200385356454717</v>
      </c>
      <c r="N874" s="202">
        <v>10.319062092355857</v>
      </c>
      <c r="O874" s="10">
        <f t="shared" si="125"/>
        <v>342.81569713607598</v>
      </c>
      <c r="P874" s="11">
        <f t="shared" si="126"/>
        <v>7.9073602697807818E-2</v>
      </c>
    </row>
    <row r="875" spans="1:16" x14ac:dyDescent="0.35">
      <c r="A875" s="9">
        <f t="shared" si="127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>димвенканали!F875</f>
        <v>4342.7</v>
      </c>
      <c r="G875" s="8"/>
      <c r="H875" s="8"/>
      <c r="I875" s="8">
        <v>95</v>
      </c>
      <c r="J875" s="185">
        <f t="shared" si="128"/>
        <v>4.7535651738804099E-2</v>
      </c>
      <c r="K875" s="18">
        <f t="shared" si="123"/>
        <v>203.52151613710279</v>
      </c>
      <c r="L875" s="10">
        <f t="shared" si="124"/>
        <v>44.774733550162615</v>
      </c>
      <c r="M875" s="205">
        <v>84.200385356454717</v>
      </c>
      <c r="N875" s="202">
        <v>10.319062092355857</v>
      </c>
      <c r="O875" s="10">
        <f t="shared" si="125"/>
        <v>342.81569713607598</v>
      </c>
      <c r="P875" s="11">
        <f>O875/F875</f>
        <v>7.8940681404673585E-2</v>
      </c>
    </row>
    <row r="876" spans="1:16" x14ac:dyDescent="0.35">
      <c r="A876" s="9">
        <f t="shared" si="127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>димвенканали!F876</f>
        <v>4234.1000000000004</v>
      </c>
      <c r="G876" s="8"/>
      <c r="H876" s="8"/>
      <c r="I876" s="8">
        <v>72</v>
      </c>
      <c r="J876" s="185">
        <f t="shared" si="128"/>
        <v>3.6027020265198897E-2</v>
      </c>
      <c r="K876" s="18">
        <f t="shared" si="123"/>
        <v>154.24788591443581</v>
      </c>
      <c r="L876" s="10">
        <f t="shared" si="124"/>
        <v>33.93453490117588</v>
      </c>
      <c r="M876" s="205">
        <v>63.815028901734095</v>
      </c>
      <c r="N876" s="202">
        <v>7.8207628489433869</v>
      </c>
      <c r="O876" s="10">
        <f t="shared" si="125"/>
        <v>259.81821256628916</v>
      </c>
      <c r="P876" s="11">
        <f t="shared" si="126"/>
        <v>6.1363267888403475E-2</v>
      </c>
    </row>
    <row r="877" spans="1:16" x14ac:dyDescent="0.35">
      <c r="A877" s="9">
        <f t="shared" si="127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>димвенканали!F877</f>
        <v>6197.58</v>
      </c>
      <c r="G877" s="8"/>
      <c r="H877" s="8"/>
      <c r="I877" s="8">
        <v>109</v>
      </c>
      <c r="J877" s="185">
        <f t="shared" si="128"/>
        <v>5.4540905679259441E-2</v>
      </c>
      <c r="K877" s="18">
        <f t="shared" si="123"/>
        <v>233.51416062046533</v>
      </c>
      <c r="L877" s="10">
        <f t="shared" si="124"/>
        <v>51.373115336502373</v>
      </c>
      <c r="M877" s="205">
        <v>96.608863198458579</v>
      </c>
      <c r="N877" s="202">
        <v>11.839765979650403</v>
      </c>
      <c r="O877" s="10">
        <f t="shared" si="125"/>
        <v>393.33590513507664</v>
      </c>
      <c r="P877" s="11">
        <f t="shared" si="126"/>
        <v>6.3466047253133748E-2</v>
      </c>
    </row>
    <row r="878" spans="1:16" x14ac:dyDescent="0.35">
      <c r="A878" s="9">
        <f t="shared" si="127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>димвенканали!F878</f>
        <v>4892.5999999999995</v>
      </c>
      <c r="G878" s="8"/>
      <c r="H878" s="8">
        <v>1</v>
      </c>
      <c r="I878" s="8">
        <v>132</v>
      </c>
      <c r="J878" s="185">
        <f t="shared" si="128"/>
        <v>6.6549912434325745E-2</v>
      </c>
      <c r="K878" s="18">
        <f t="shared" si="123"/>
        <v>284.93012259194393</v>
      </c>
      <c r="L878" s="10">
        <f t="shared" si="124"/>
        <v>62.684626970227662</v>
      </c>
      <c r="M878" s="205">
        <v>117.88053949903662</v>
      </c>
      <c r="N878" s="202">
        <v>14.338065223062872</v>
      </c>
      <c r="O878" s="10">
        <f t="shared" si="125"/>
        <v>479.83335428427108</v>
      </c>
      <c r="P878" s="11">
        <f t="shared" si="126"/>
        <v>9.8073285019063719E-2</v>
      </c>
    </row>
    <row r="879" spans="1:16" x14ac:dyDescent="0.35">
      <c r="A879" s="9">
        <f t="shared" si="127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>димвенканали!F879</f>
        <v>3972.7</v>
      </c>
      <c r="G879" s="8"/>
      <c r="H879" s="8"/>
      <c r="I879" s="8">
        <v>132</v>
      </c>
      <c r="J879" s="185">
        <f t="shared" si="128"/>
        <v>6.6049537152864643E-2</v>
      </c>
      <c r="K879" s="18">
        <f t="shared" si="123"/>
        <v>282.78779084313231</v>
      </c>
      <c r="L879" s="10">
        <f t="shared" si="124"/>
        <v>62.213313985489108</v>
      </c>
      <c r="M879" s="205">
        <v>116.99421965317919</v>
      </c>
      <c r="N879" s="202">
        <v>14.338065223062872</v>
      </c>
      <c r="O879" s="10">
        <f t="shared" si="125"/>
        <v>476.33338970486346</v>
      </c>
      <c r="P879" s="11">
        <f t="shared" si="126"/>
        <v>0.11990167636742353</v>
      </c>
    </row>
    <row r="880" spans="1:16" x14ac:dyDescent="0.35">
      <c r="A880" s="9">
        <f t="shared" si="127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>димвенканали!F880</f>
        <v>4010.6</v>
      </c>
      <c r="G880" s="8"/>
      <c r="H880" s="8"/>
      <c r="I880" s="8">
        <v>132</v>
      </c>
      <c r="J880" s="185">
        <f t="shared" si="128"/>
        <v>6.6049537152864643E-2</v>
      </c>
      <c r="K880" s="18">
        <f t="shared" si="123"/>
        <v>282.78779084313231</v>
      </c>
      <c r="L880" s="10">
        <f t="shared" si="124"/>
        <v>62.213313985489108</v>
      </c>
      <c r="M880" s="205">
        <v>116.99421965317919</v>
      </c>
      <c r="N880" s="202">
        <v>14.338065223062872</v>
      </c>
      <c r="O880" s="10">
        <f t="shared" si="125"/>
        <v>476.33338970486346</v>
      </c>
      <c r="P880" s="11">
        <f t="shared" si="126"/>
        <v>0.1187686106081044</v>
      </c>
    </row>
    <row r="881" spans="1:16" x14ac:dyDescent="0.35">
      <c r="A881" s="9">
        <f t="shared" si="127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>димвенканали!F881</f>
        <v>4152</v>
      </c>
      <c r="G881" s="8">
        <v>1</v>
      </c>
      <c r="H881" s="8"/>
      <c r="I881" s="8">
        <v>70</v>
      </c>
      <c r="J881" s="185">
        <f t="shared" si="128"/>
        <v>3.5526644983737803E-2</v>
      </c>
      <c r="K881" s="18">
        <f t="shared" si="123"/>
        <v>152.1055541656242</v>
      </c>
      <c r="L881" s="10">
        <f t="shared" si="124"/>
        <v>33.463221916437327</v>
      </c>
      <c r="M881" s="205">
        <v>62.928709055876688</v>
      </c>
      <c r="N881" s="202">
        <v>7.6035194364727365</v>
      </c>
      <c r="O881" s="10">
        <f t="shared" si="125"/>
        <v>256.10100457441092</v>
      </c>
      <c r="P881" s="11">
        <f t="shared" si="126"/>
        <v>6.1681359483239627E-2</v>
      </c>
    </row>
    <row r="882" spans="1:16" x14ac:dyDescent="0.35">
      <c r="A882" s="9">
        <f t="shared" si="127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>димвенканали!F882</f>
        <v>5734.5</v>
      </c>
      <c r="G882" s="8"/>
      <c r="H882" s="8"/>
      <c r="I882" s="8">
        <v>119</v>
      </c>
      <c r="J882" s="185">
        <f t="shared" si="128"/>
        <v>5.9544658493870403E-2</v>
      </c>
      <c r="K882" s="18">
        <f t="shared" si="123"/>
        <v>254.93747810858142</v>
      </c>
      <c r="L882" s="10">
        <f t="shared" si="124"/>
        <v>56.086245183887911</v>
      </c>
      <c r="M882" s="205">
        <v>105.47206165703275</v>
      </c>
      <c r="N882" s="202">
        <v>12.925983042003653</v>
      </c>
      <c r="O882" s="10">
        <f t="shared" si="125"/>
        <v>429.42176799150576</v>
      </c>
      <c r="P882" s="11">
        <f t="shared" si="126"/>
        <v>7.48839075754653E-2</v>
      </c>
    </row>
    <row r="883" spans="1:16" x14ac:dyDescent="0.35">
      <c r="A883" s="9">
        <f t="shared" si="127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>димвенканали!F883</f>
        <v>5710</v>
      </c>
      <c r="G883" s="8"/>
      <c r="H883" s="8">
        <v>1</v>
      </c>
      <c r="I883" s="8">
        <v>119</v>
      </c>
      <c r="J883" s="185">
        <f t="shared" si="128"/>
        <v>6.0045033775331498E-2</v>
      </c>
      <c r="K883" s="18">
        <f t="shared" si="123"/>
        <v>257.07980985739306</v>
      </c>
      <c r="L883" s="10">
        <f t="shared" si="124"/>
        <v>56.557558168626471</v>
      </c>
      <c r="M883" s="205">
        <v>106.35838150289017</v>
      </c>
      <c r="N883" s="202">
        <v>12.925983042003653</v>
      </c>
      <c r="O883" s="10">
        <f t="shared" si="125"/>
        <v>432.92173257091338</v>
      </c>
      <c r="P883" s="11">
        <f t="shared" si="126"/>
        <v>7.5818166825028607E-2</v>
      </c>
    </row>
    <row r="884" spans="1:16" x14ac:dyDescent="0.35">
      <c r="A884" s="9">
        <f t="shared" si="127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>димвенканали!F884</f>
        <v>5805.91</v>
      </c>
      <c r="G884" s="8"/>
      <c r="H884" s="8"/>
      <c r="I884" s="8">
        <v>119</v>
      </c>
      <c r="J884" s="185">
        <f t="shared" si="128"/>
        <v>5.9544658493870403E-2</v>
      </c>
      <c r="K884" s="18">
        <f t="shared" si="123"/>
        <v>254.93747810858142</v>
      </c>
      <c r="L884" s="10">
        <f t="shared" si="124"/>
        <v>56.086245183887911</v>
      </c>
      <c r="M884" s="205">
        <v>105.47206165703275</v>
      </c>
      <c r="N884" s="202">
        <v>12.925983042003653</v>
      </c>
      <c r="O884" s="10">
        <f t="shared" si="125"/>
        <v>429.42176799150576</v>
      </c>
      <c r="P884" s="11">
        <f t="shared" si="126"/>
        <v>7.3962870246267298E-2</v>
      </c>
    </row>
    <row r="885" spans="1:16" x14ac:dyDescent="0.35">
      <c r="A885" s="9">
        <f t="shared" si="127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>димвенканали!F885</f>
        <v>4379.5</v>
      </c>
      <c r="G885" s="8"/>
      <c r="H885" s="8"/>
      <c r="I885" s="8">
        <v>95</v>
      </c>
      <c r="J885" s="185">
        <f t="shared" si="128"/>
        <v>4.7535651738804099E-2</v>
      </c>
      <c r="K885" s="18">
        <f t="shared" si="123"/>
        <v>203.52151613710279</v>
      </c>
      <c r="L885" s="10">
        <f t="shared" si="124"/>
        <v>44.774733550162615</v>
      </c>
      <c r="M885" s="205">
        <v>84.200385356454717</v>
      </c>
      <c r="N885" s="202">
        <v>10.319062092355857</v>
      </c>
      <c r="O885" s="10">
        <f t="shared" si="125"/>
        <v>342.81569713607598</v>
      </c>
      <c r="P885" s="11">
        <f t="shared" si="126"/>
        <v>7.8277359775334163E-2</v>
      </c>
    </row>
    <row r="886" spans="1:16" x14ac:dyDescent="0.35">
      <c r="A886" s="9">
        <f t="shared" si="127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>димвенканали!F886</f>
        <v>3384.13</v>
      </c>
      <c r="G886" s="8"/>
      <c r="H886" s="8"/>
      <c r="I886" s="8">
        <v>70</v>
      </c>
      <c r="J886" s="185">
        <f t="shared" si="128"/>
        <v>3.5026269702276708E-2</v>
      </c>
      <c r="K886" s="18">
        <f t="shared" si="123"/>
        <v>149.96322241681261</v>
      </c>
      <c r="L886" s="10">
        <f t="shared" si="124"/>
        <v>32.991908931698774</v>
      </c>
      <c r="M886" s="205">
        <v>62.042389210019273</v>
      </c>
      <c r="N886" s="202">
        <v>7.6035194364727365</v>
      </c>
      <c r="O886" s="10">
        <f t="shared" si="125"/>
        <v>252.60103999500339</v>
      </c>
      <c r="P886" s="11">
        <f t="shared" si="126"/>
        <v>7.4642829913449948E-2</v>
      </c>
    </row>
    <row r="887" spans="1:16" x14ac:dyDescent="0.35">
      <c r="A887" s="9">
        <f t="shared" si="127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>димвенканали!F887</f>
        <v>4489.03</v>
      </c>
      <c r="G887" s="8"/>
      <c r="H887" s="8"/>
      <c r="I887" s="8">
        <v>76</v>
      </c>
      <c r="J887" s="185">
        <f t="shared" si="128"/>
        <v>3.8028521391043284E-2</v>
      </c>
      <c r="K887" s="18">
        <f t="shared" si="123"/>
        <v>162.81721290968227</v>
      </c>
      <c r="L887" s="10">
        <f t="shared" si="124"/>
        <v>35.819786840130099</v>
      </c>
      <c r="M887" s="205">
        <v>67.360308285163782</v>
      </c>
      <c r="N887" s="202">
        <v>8.2552496738846859</v>
      </c>
      <c r="O887" s="10">
        <f t="shared" si="125"/>
        <v>274.25255770886082</v>
      </c>
      <c r="P887" s="11">
        <f t="shared" si="126"/>
        <v>6.1093946288810909E-2</v>
      </c>
    </row>
    <row r="888" spans="1:16" x14ac:dyDescent="0.35">
      <c r="A888" s="9">
        <f t="shared" si="127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>димвенканали!F888</f>
        <v>2188.04</v>
      </c>
      <c r="G888" s="8"/>
      <c r="H888" s="8"/>
      <c r="I888" s="8">
        <v>40</v>
      </c>
      <c r="J888" s="185">
        <f t="shared" si="128"/>
        <v>2.0015011258443832E-2</v>
      </c>
      <c r="K888" s="18">
        <f t="shared" si="123"/>
        <v>85.693269952464334</v>
      </c>
      <c r="L888" s="10">
        <f t="shared" si="124"/>
        <v>18.852519389542152</v>
      </c>
      <c r="M888" s="205">
        <v>35.45279383429672</v>
      </c>
      <c r="N888" s="202">
        <v>4.3448682494129915</v>
      </c>
      <c r="O888" s="10">
        <f t="shared" si="125"/>
        <v>144.34345142571621</v>
      </c>
      <c r="P888" s="11">
        <f t="shared" si="126"/>
        <v>6.5969292803475355E-2</v>
      </c>
    </row>
    <row r="889" spans="1:16" x14ac:dyDescent="0.35">
      <c r="A889" s="9">
        <f t="shared" si="127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>димвенканали!F889</f>
        <v>2637.65</v>
      </c>
      <c r="G889" s="8"/>
      <c r="H889" s="8"/>
      <c r="I889" s="8">
        <v>41</v>
      </c>
      <c r="J889" s="185">
        <f t="shared" si="128"/>
        <v>2.051538653990493E-2</v>
      </c>
      <c r="K889" s="18">
        <f t="shared" si="123"/>
        <v>87.835601701275962</v>
      </c>
      <c r="L889" s="10">
        <f t="shared" si="124"/>
        <v>19.323832374280713</v>
      </c>
      <c r="M889" s="205">
        <v>36.339113680154142</v>
      </c>
      <c r="N889" s="202">
        <v>4.4534899556483163</v>
      </c>
      <c r="O889" s="10">
        <f t="shared" si="125"/>
        <v>147.95203771135914</v>
      </c>
      <c r="P889" s="11">
        <f t="shared" si="126"/>
        <v>5.6092369234492498E-2</v>
      </c>
    </row>
    <row r="890" spans="1:16" x14ac:dyDescent="0.35">
      <c r="A890" s="9">
        <f t="shared" si="127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>димвенканали!F890</f>
        <v>2209.6999999999998</v>
      </c>
      <c r="G890" s="8"/>
      <c r="H890" s="8"/>
      <c r="I890" s="8">
        <v>40</v>
      </c>
      <c r="J890" s="185">
        <f t="shared" si="128"/>
        <v>2.0015011258443832E-2</v>
      </c>
      <c r="K890" s="18">
        <f t="shared" si="123"/>
        <v>85.693269952464334</v>
      </c>
      <c r="L890" s="10">
        <f t="shared" si="124"/>
        <v>18.852519389542152</v>
      </c>
      <c r="M890" s="205">
        <v>35.45279383429672</v>
      </c>
      <c r="N890" s="202">
        <v>4.3448682494129915</v>
      </c>
      <c r="O890" s="10">
        <f t="shared" si="125"/>
        <v>144.34345142571621</v>
      </c>
      <c r="P890" s="11">
        <f t="shared" si="126"/>
        <v>6.5322646253209132E-2</v>
      </c>
    </row>
    <row r="891" spans="1:16" x14ac:dyDescent="0.35">
      <c r="A891" s="9">
        <f t="shared" si="127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>димвенканали!F891</f>
        <v>1908.5</v>
      </c>
      <c r="G891" s="8"/>
      <c r="H891" s="8"/>
      <c r="I891" s="8">
        <v>36</v>
      </c>
      <c r="J891" s="185">
        <f t="shared" si="128"/>
        <v>1.8013510132599449E-2</v>
      </c>
      <c r="K891" s="18">
        <f t="shared" si="123"/>
        <v>77.123942957217906</v>
      </c>
      <c r="L891" s="10">
        <f t="shared" si="124"/>
        <v>16.96726745058794</v>
      </c>
      <c r="M891" s="205">
        <v>31.907514450867048</v>
      </c>
      <c r="N891" s="202">
        <v>3.9103814244716935</v>
      </c>
      <c r="O891" s="10">
        <f t="shared" si="125"/>
        <v>129.90910628314458</v>
      </c>
      <c r="P891" s="11">
        <f t="shared" si="126"/>
        <v>6.8068695982784685E-2</v>
      </c>
    </row>
    <row r="892" spans="1:16" x14ac:dyDescent="0.35">
      <c r="A892" s="9">
        <f t="shared" si="127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>димвенканали!F892</f>
        <v>10070.24</v>
      </c>
      <c r="G892" s="8">
        <v>3</v>
      </c>
      <c r="H892" s="8"/>
      <c r="I892" s="8">
        <v>192</v>
      </c>
      <c r="J892" s="185">
        <f t="shared" si="128"/>
        <v>9.757317988491368E-2</v>
      </c>
      <c r="K892" s="18">
        <f t="shared" si="123"/>
        <v>417.75469101826366</v>
      </c>
      <c r="L892" s="10">
        <f t="shared" si="124"/>
        <v>91.906032024018003</v>
      </c>
      <c r="M892" s="205">
        <v>172.83236994219652</v>
      </c>
      <c r="N892" s="202">
        <v>20.855367597182365</v>
      </c>
      <c r="O892" s="10">
        <f t="shared" si="125"/>
        <v>703.34846058166056</v>
      </c>
      <c r="P892" s="11">
        <f t="shared" si="126"/>
        <v>6.9844259976093975E-2</v>
      </c>
    </row>
    <row r="893" spans="1:16" x14ac:dyDescent="0.35">
      <c r="A893" s="9">
        <f t="shared" si="127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>димвенканали!F893</f>
        <v>4250.6000000000004</v>
      </c>
      <c r="G893" s="8">
        <v>1</v>
      </c>
      <c r="H893" s="8">
        <v>3</v>
      </c>
      <c r="I893" s="8">
        <v>163</v>
      </c>
      <c r="J893" s="185">
        <f t="shared" si="128"/>
        <v>8.3562672004002997E-2</v>
      </c>
      <c r="K893" s="18">
        <f t="shared" si="123"/>
        <v>357.76940205153863</v>
      </c>
      <c r="L893" s="10">
        <f t="shared" si="124"/>
        <v>78.709268451338502</v>
      </c>
      <c r="M893" s="205">
        <v>148.01541425818883</v>
      </c>
      <c r="N893" s="202">
        <v>17.705338116357947</v>
      </c>
      <c r="O893" s="10">
        <f t="shared" si="125"/>
        <v>602.1994228774239</v>
      </c>
      <c r="P893" s="11">
        <f t="shared" si="126"/>
        <v>0.141673980820925</v>
      </c>
    </row>
    <row r="894" spans="1:16" x14ac:dyDescent="0.35">
      <c r="A894" s="9">
        <f t="shared" si="127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>димвенканали!F894</f>
        <v>4238.2299999999996</v>
      </c>
      <c r="G894" s="8"/>
      <c r="H894" s="8"/>
      <c r="I894" s="8">
        <v>72</v>
      </c>
      <c r="J894" s="185">
        <f t="shared" si="128"/>
        <v>3.6027020265198897E-2</v>
      </c>
      <c r="K894" s="18">
        <f t="shared" si="123"/>
        <v>154.24788591443581</v>
      </c>
      <c r="L894" s="10">
        <f t="shared" si="124"/>
        <v>33.93453490117588</v>
      </c>
      <c r="M894" s="205">
        <v>63.815028901734095</v>
      </c>
      <c r="N894" s="202">
        <v>7.8207628489433869</v>
      </c>
      <c r="O894" s="10">
        <f t="shared" si="125"/>
        <v>259.81821256628916</v>
      </c>
      <c r="P894" s="11">
        <f t="shared" si="126"/>
        <v>6.1303471629970338E-2</v>
      </c>
    </row>
    <row r="895" spans="1:16" x14ac:dyDescent="0.35">
      <c r="A895" s="9">
        <f t="shared" si="127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>димвенканали!F895</f>
        <v>4245.3999999999996</v>
      </c>
      <c r="G895" s="8"/>
      <c r="H895" s="8"/>
      <c r="I895" s="8">
        <v>72</v>
      </c>
      <c r="J895" s="185">
        <f t="shared" si="128"/>
        <v>3.6027020265198897E-2</v>
      </c>
      <c r="K895" s="18">
        <f t="shared" si="123"/>
        <v>154.24788591443581</v>
      </c>
      <c r="L895" s="10">
        <f t="shared" si="124"/>
        <v>33.93453490117588</v>
      </c>
      <c r="M895" s="205">
        <v>63.815028901734095</v>
      </c>
      <c r="N895" s="202">
        <v>7.8207628489433869</v>
      </c>
      <c r="O895" s="10">
        <f t="shared" si="125"/>
        <v>259.81821256628916</v>
      </c>
      <c r="P895" s="11">
        <f t="shared" si="126"/>
        <v>6.1199937006239505E-2</v>
      </c>
    </row>
    <row r="896" spans="1:16" x14ac:dyDescent="0.35">
      <c r="A896" s="9">
        <f t="shared" si="127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>димвенканали!F896</f>
        <v>4246.87</v>
      </c>
      <c r="G896" s="8"/>
      <c r="H896" s="8"/>
      <c r="I896" s="8">
        <v>72</v>
      </c>
      <c r="J896" s="185">
        <f t="shared" si="128"/>
        <v>3.6027020265198897E-2</v>
      </c>
      <c r="K896" s="18">
        <f t="shared" si="123"/>
        <v>154.24788591443581</v>
      </c>
      <c r="L896" s="10">
        <f t="shared" si="124"/>
        <v>33.93453490117588</v>
      </c>
      <c r="M896" s="205">
        <v>63.815028901734095</v>
      </c>
      <c r="N896" s="202">
        <v>7.8207628489433869</v>
      </c>
      <c r="O896" s="10">
        <f t="shared" si="125"/>
        <v>259.81821256628916</v>
      </c>
      <c r="P896" s="11">
        <f t="shared" si="126"/>
        <v>6.1178753426944822E-2</v>
      </c>
    </row>
    <row r="897" spans="1:16" x14ac:dyDescent="0.35">
      <c r="A897" s="9">
        <f t="shared" si="127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>димвенканали!F897</f>
        <v>4173.55</v>
      </c>
      <c r="G897" s="8"/>
      <c r="H897" s="8"/>
      <c r="I897" s="8">
        <v>72</v>
      </c>
      <c r="J897" s="185">
        <f t="shared" si="128"/>
        <v>3.6027020265198897E-2</v>
      </c>
      <c r="K897" s="18">
        <f t="shared" si="123"/>
        <v>154.24788591443581</v>
      </c>
      <c r="L897" s="10">
        <f t="shared" si="124"/>
        <v>33.93453490117588</v>
      </c>
      <c r="M897" s="205">
        <v>63.815028901734095</v>
      </c>
      <c r="N897" s="202">
        <v>7.8207628489433869</v>
      </c>
      <c r="O897" s="10">
        <f t="shared" si="125"/>
        <v>259.81821256628916</v>
      </c>
      <c r="P897" s="11">
        <f t="shared" si="126"/>
        <v>6.2253528187343907E-2</v>
      </c>
    </row>
    <row r="898" spans="1:16" x14ac:dyDescent="0.35">
      <c r="A898" s="9">
        <f t="shared" si="127"/>
        <v>35</v>
      </c>
      <c r="B898" s="14" t="s">
        <v>536</v>
      </c>
      <c r="C898" s="8">
        <f>димвенканали!C898</f>
        <v>2393.84</v>
      </c>
      <c r="D898" s="8"/>
      <c r="E898" s="8"/>
      <c r="F898" s="8">
        <f>димвенканали!F898</f>
        <v>2393.84</v>
      </c>
      <c r="G898" s="8"/>
      <c r="H898" s="8"/>
      <c r="I898" s="8">
        <v>94</v>
      </c>
      <c r="J898" s="185">
        <f t="shared" si="128"/>
        <v>4.7035276457343005E-2</v>
      </c>
      <c r="K898" s="18">
        <f t="shared" si="123"/>
        <v>201.37918438829121</v>
      </c>
      <c r="L898" s="10">
        <f t="shared" si="124"/>
        <v>44.303420565424069</v>
      </c>
      <c r="M898" s="205">
        <v>83.314065510597302</v>
      </c>
      <c r="N898" s="202">
        <v>10.210440386120531</v>
      </c>
      <c r="O898" s="10">
        <f t="shared" si="125"/>
        <v>339.20711085043308</v>
      </c>
      <c r="P898" s="11">
        <f t="shared" si="126"/>
        <v>0.14169999283595941</v>
      </c>
    </row>
    <row r="899" spans="1:16" x14ac:dyDescent="0.35">
      <c r="A899" s="9">
        <f t="shared" si="127"/>
        <v>36</v>
      </c>
      <c r="B899" s="65" t="s">
        <v>1189</v>
      </c>
      <c r="C899" s="8">
        <f>димвенканали!C899</f>
        <v>1450.7</v>
      </c>
      <c r="D899" s="8"/>
      <c r="E899" s="8"/>
      <c r="F899" s="8">
        <f>димвенканали!F899</f>
        <v>1450.7</v>
      </c>
      <c r="G899" s="8"/>
      <c r="H899" s="8"/>
      <c r="I899" s="8">
        <v>25</v>
      </c>
      <c r="J899" s="185">
        <f t="shared" si="128"/>
        <v>1.2509382036527395E-2</v>
      </c>
      <c r="K899" s="18">
        <f t="shared" si="123"/>
        <v>53.558293720290216</v>
      </c>
      <c r="L899" s="10">
        <f t="shared" si="124"/>
        <v>11.782824618463847</v>
      </c>
      <c r="M899" s="205">
        <v>22.157996146435455</v>
      </c>
      <c r="N899" s="202">
        <v>1.6122482961586122</v>
      </c>
      <c r="O899" s="10">
        <f t="shared" si="125"/>
        <v>89.11136278134812</v>
      </c>
      <c r="P899" s="11">
        <f t="shared" si="126"/>
        <v>6.1426458110807276E-2</v>
      </c>
    </row>
    <row r="900" spans="1:16" x14ac:dyDescent="0.35">
      <c r="A900" s="9">
        <f t="shared" si="127"/>
        <v>37</v>
      </c>
      <c r="B900" s="65" t="s">
        <v>308</v>
      </c>
      <c r="C900" s="8">
        <f>димвенканали!C900</f>
        <v>3971.3</v>
      </c>
      <c r="D900" s="8">
        <v>214</v>
      </c>
      <c r="E900" s="8"/>
      <c r="F900" s="8">
        <f>димвенканали!F900</f>
        <v>4185.3</v>
      </c>
      <c r="G900" s="8">
        <v>1</v>
      </c>
      <c r="H900" s="8"/>
      <c r="I900" s="8">
        <v>162</v>
      </c>
      <c r="J900" s="185">
        <f t="shared" si="128"/>
        <v>8.1561170878158618E-2</v>
      </c>
      <c r="K900" s="18">
        <f t="shared" si="123"/>
        <v>349.20007505629218</v>
      </c>
      <c r="L900" s="10">
        <f t="shared" si="124"/>
        <v>76.824016512384276</v>
      </c>
      <c r="M900" s="205">
        <v>144.47013487475914</v>
      </c>
      <c r="N900" s="202">
        <v>36.042164498141268</v>
      </c>
      <c r="O900" s="10">
        <f t="shared" si="125"/>
        <v>606.53639094157677</v>
      </c>
      <c r="P900" s="11">
        <f t="shared" si="126"/>
        <v>0.14492064868505883</v>
      </c>
    </row>
    <row r="901" spans="1:16" x14ac:dyDescent="0.35">
      <c r="A901" s="9">
        <f t="shared" si="127"/>
        <v>38</v>
      </c>
      <c r="B901" s="65" t="s">
        <v>1777</v>
      </c>
      <c r="C901" s="8">
        <f>димвенканали!C901</f>
        <v>70.5</v>
      </c>
      <c r="D901" s="8"/>
      <c r="E901" s="8"/>
      <c r="F901" s="8">
        <v>70.5</v>
      </c>
      <c r="G901" s="8"/>
      <c r="H901" s="8"/>
      <c r="I901" s="8">
        <v>2</v>
      </c>
      <c r="J901" s="185">
        <f t="shared" si="128"/>
        <v>1.0007505629221916E-3</v>
      </c>
      <c r="K901" s="18">
        <v>0.79433705080545225</v>
      </c>
      <c r="L901" s="10">
        <v>0.1747541511771995</v>
      </c>
      <c r="M901" s="205">
        <v>0.39716852540272612</v>
      </c>
      <c r="N901" s="202">
        <v>0.12897986369268899</v>
      </c>
      <c r="O901" s="10">
        <v>3.7377807930607188</v>
      </c>
      <c r="P901" s="11">
        <v>5.3018167277457007E-2</v>
      </c>
    </row>
    <row r="902" spans="1:16" x14ac:dyDescent="0.35">
      <c r="A902" s="9">
        <f t="shared" si="127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>димвенканали!F902</f>
        <v>12677.6</v>
      </c>
      <c r="G902" s="8"/>
      <c r="H902" s="8"/>
      <c r="I902" s="8">
        <v>249</v>
      </c>
      <c r="J902" s="185">
        <f t="shared" si="128"/>
        <v>0.12459344508381286</v>
      </c>
      <c r="K902" s="18">
        <f t="shared" si="123"/>
        <v>533.44060545409059</v>
      </c>
      <c r="L902" s="10">
        <f t="shared" si="124"/>
        <v>117.35693319989993</v>
      </c>
      <c r="M902" s="205">
        <v>220.69364161849711</v>
      </c>
      <c r="N902" s="202">
        <v>106.98699999999998</v>
      </c>
      <c r="O902" s="10">
        <f>K902+L902+M902+N902</f>
        <v>978.47818027248752</v>
      </c>
      <c r="P902" s="11">
        <f>O902/F902</f>
        <v>7.718165743299106E-2</v>
      </c>
    </row>
    <row r="903" spans="1:16" x14ac:dyDescent="0.35">
      <c r="A903" s="9">
        <f t="shared" si="127"/>
        <v>40</v>
      </c>
      <c r="B903" s="207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димвенканали!F903</f>
        <v>3362.1</v>
      </c>
      <c r="G903" s="8"/>
      <c r="H903" s="8"/>
      <c r="I903" s="8">
        <v>109</v>
      </c>
      <c r="J903" s="185">
        <f t="shared" si="128"/>
        <v>5.4540905679259441E-2</v>
      </c>
      <c r="K903" s="18">
        <f>507.875092402464*1.13*1.45*1.2</f>
        <v>998.58400668172465</v>
      </c>
      <c r="L903" s="10">
        <f t="shared" si="124"/>
        <v>219.68848146997942</v>
      </c>
      <c r="M903" s="205">
        <v>416.07666945071861</v>
      </c>
      <c r="N903" s="202">
        <v>71.260260780287481</v>
      </c>
      <c r="O903" s="10">
        <f>K903+L903+M903+N903</f>
        <v>1705.6094183827101</v>
      </c>
      <c r="P903" s="11">
        <f>O903/F903</f>
        <v>0.50730478521837841</v>
      </c>
    </row>
    <row r="904" spans="1:16" x14ac:dyDescent="0.35">
      <c r="A904" s="168">
        <f t="shared" si="127"/>
        <v>41</v>
      </c>
      <c r="B904" s="207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димвенканали!F904</f>
        <v>2885.8</v>
      </c>
      <c r="G904" s="8"/>
      <c r="H904" s="8"/>
      <c r="I904" s="8">
        <v>78</v>
      </c>
      <c r="J904" s="185">
        <f t="shared" si="128"/>
        <v>3.9029271953965473E-2</v>
      </c>
      <c r="K904" s="18">
        <f>363.433552361396*1.13*1.45*1.2</f>
        <v>714.58305065297668</v>
      </c>
      <c r="L904" s="10">
        <f t="shared" si="124"/>
        <v>157.20827114365488</v>
      </c>
      <c r="M904" s="205">
        <v>297.74293777207362</v>
      </c>
      <c r="N904" s="202">
        <v>39.225831622176592</v>
      </c>
      <c r="O904" s="10">
        <f>K904+L904+M904+N904</f>
        <v>1208.7600911908819</v>
      </c>
      <c r="P904" s="11">
        <f>O904/F904</f>
        <v>0.41886481779433149</v>
      </c>
    </row>
    <row r="905" spans="1:16" s="167" customFormat="1" ht="18" x14ac:dyDescent="0.4">
      <c r="A905" s="168"/>
      <c r="B905" s="161" t="s">
        <v>1698</v>
      </c>
      <c r="C905" s="170">
        <f t="shared" ref="C905:O905" si="129">SUM(C864:C904)</f>
        <v>180124.45999999996</v>
      </c>
      <c r="D905" s="170">
        <f t="shared" si="129"/>
        <v>1050.4299999999998</v>
      </c>
      <c r="E905" s="170">
        <f t="shared" si="129"/>
        <v>987.39999999999986</v>
      </c>
      <c r="F905" s="170">
        <f t="shared" si="129"/>
        <v>182162.28999999998</v>
      </c>
      <c r="G905" s="297">
        <f t="shared" si="129"/>
        <v>6</v>
      </c>
      <c r="H905" s="297">
        <f t="shared" si="129"/>
        <v>12</v>
      </c>
      <c r="I905" s="297">
        <f t="shared" si="129"/>
        <v>3979</v>
      </c>
      <c r="J905" s="170">
        <f t="shared" si="129"/>
        <v>2</v>
      </c>
      <c r="K905" s="170">
        <f t="shared" si="129"/>
        <v>9871.96069386011</v>
      </c>
      <c r="L905" s="170">
        <f t="shared" si="129"/>
        <v>2171.8313526492248</v>
      </c>
      <c r="M905" s="341">
        <f t="shared" si="129"/>
        <v>4089.3227487732424</v>
      </c>
      <c r="N905" s="170">
        <f t="shared" si="129"/>
        <v>619.57368777373586</v>
      </c>
      <c r="O905" s="170">
        <f t="shared" si="129"/>
        <v>16754.931024258301</v>
      </c>
      <c r="P905" s="171">
        <f>O905/F905</f>
        <v>9.1978043448280672E-2</v>
      </c>
    </row>
    <row r="906" spans="1:16" ht="18" x14ac:dyDescent="0.4">
      <c r="A906" s="9"/>
      <c r="B906" s="7" t="s">
        <v>311</v>
      </c>
      <c r="C906" s="8"/>
      <c r="D906" s="8"/>
      <c r="E906" s="8"/>
      <c r="F906" s="8"/>
      <c r="G906" s="8"/>
      <c r="H906" s="8"/>
      <c r="I906" s="330">
        <v>3997</v>
      </c>
      <c r="J906" s="8"/>
      <c r="K906" s="8"/>
      <c r="L906" s="8"/>
      <c r="M906" s="202"/>
      <c r="N906" s="195"/>
      <c r="O906" s="8"/>
      <c r="P906" s="11"/>
    </row>
    <row r="907" spans="1:16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>димвенканали!F907</f>
        <v>209.7</v>
      </c>
      <c r="G907" s="8"/>
      <c r="H907" s="8"/>
      <c r="I907" s="8">
        <v>0</v>
      </c>
      <c r="J907" s="185">
        <f>2/4495*(I907+H907+G907)</f>
        <v>0</v>
      </c>
      <c r="K907" s="18">
        <f t="shared" ref="K907:K969" si="130">J907*$S$2</f>
        <v>0</v>
      </c>
      <c r="L907" s="10">
        <f t="shared" si="124"/>
        <v>0</v>
      </c>
      <c r="M907" s="205">
        <v>0</v>
      </c>
      <c r="N907" s="202">
        <v>0</v>
      </c>
      <c r="O907" s="10">
        <f t="shared" ref="O907:O969" si="131">K907+L907+M907+N907</f>
        <v>0</v>
      </c>
      <c r="P907" s="11">
        <f t="shared" ref="P907:P969" si="132">O907/F907</f>
        <v>0</v>
      </c>
    </row>
    <row r="908" spans="1:16" x14ac:dyDescent="0.35">
      <c r="A908" s="9">
        <f t="shared" ref="A908:A971" si="133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>димвенканали!F908</f>
        <v>306</v>
      </c>
      <c r="G908" s="8"/>
      <c r="H908" s="8"/>
      <c r="I908" s="8">
        <v>8</v>
      </c>
      <c r="J908" s="185">
        <f t="shared" ref="J908:J971" si="134">2/4495*(I908+H908+G908)</f>
        <v>3.5595105672969968E-3</v>
      </c>
      <c r="K908" s="18">
        <f t="shared" si="130"/>
        <v>15.239866518353727</v>
      </c>
      <c r="L908" s="10">
        <f t="shared" si="124"/>
        <v>3.3527706340378201</v>
      </c>
      <c r="M908" s="205">
        <v>6.5436763725272282</v>
      </c>
      <c r="N908" s="202">
        <v>0.77047790885958822</v>
      </c>
      <c r="O908" s="10">
        <f t="shared" si="131"/>
        <v>25.906791433778366</v>
      </c>
      <c r="P908" s="11">
        <f t="shared" si="132"/>
        <v>8.4662717103850871E-2</v>
      </c>
    </row>
    <row r="909" spans="1:16" x14ac:dyDescent="0.35">
      <c r="A909" s="9">
        <f t="shared" si="133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>димвенканали!F909</f>
        <v>419.5</v>
      </c>
      <c r="G909" s="8"/>
      <c r="H909" s="8"/>
      <c r="I909" s="8">
        <v>8</v>
      </c>
      <c r="J909" s="185">
        <f t="shared" si="134"/>
        <v>3.5595105672969968E-3</v>
      </c>
      <c r="K909" s="18">
        <f t="shared" si="130"/>
        <v>15.239866518353727</v>
      </c>
      <c r="L909" s="10">
        <f t="shared" si="124"/>
        <v>3.3527706340378201</v>
      </c>
      <c r="M909" s="205">
        <v>6.5436763725272282</v>
      </c>
      <c r="N909" s="202">
        <v>0.77047790885958822</v>
      </c>
      <c r="O909" s="10">
        <f t="shared" si="131"/>
        <v>25.906791433778366</v>
      </c>
      <c r="P909" s="11">
        <f t="shared" si="132"/>
        <v>6.1756356218780374E-2</v>
      </c>
    </row>
    <row r="910" spans="1:16" x14ac:dyDescent="0.35">
      <c r="A910" s="9">
        <f t="shared" si="133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>димвенканали!F910</f>
        <v>734.75</v>
      </c>
      <c r="G910" s="8"/>
      <c r="H910" s="8"/>
      <c r="I910" s="8">
        <v>20</v>
      </c>
      <c r="J910" s="185">
        <f t="shared" si="134"/>
        <v>8.8987764182424916E-3</v>
      </c>
      <c r="K910" s="18">
        <f t="shared" si="130"/>
        <v>38.099666295884312</v>
      </c>
      <c r="L910" s="10">
        <f t="shared" si="124"/>
        <v>8.3819265850945488</v>
      </c>
      <c r="M910" s="205">
        <v>16.359190931318068</v>
      </c>
      <c r="N910" s="202">
        <v>1.9261947721489707</v>
      </c>
      <c r="O910" s="10">
        <f t="shared" si="131"/>
        <v>64.766978584445894</v>
      </c>
      <c r="P910" s="11">
        <f t="shared" si="132"/>
        <v>8.8148320632114183E-2</v>
      </c>
    </row>
    <row r="911" spans="1:16" x14ac:dyDescent="0.35">
      <c r="A911" s="9">
        <f t="shared" si="133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>димвенканали!F911</f>
        <v>737</v>
      </c>
      <c r="G911" s="8"/>
      <c r="H911" s="8"/>
      <c r="I911" s="8">
        <v>17</v>
      </c>
      <c r="J911" s="185">
        <f t="shared" si="134"/>
        <v>7.5639599555061181E-3</v>
      </c>
      <c r="K911" s="18">
        <f t="shared" si="130"/>
        <v>32.384716351501666</v>
      </c>
      <c r="L911" s="10">
        <f t="shared" si="124"/>
        <v>7.1246375973303664</v>
      </c>
      <c r="M911" s="205">
        <v>13.90531229162036</v>
      </c>
      <c r="N911" s="202">
        <v>1.6372655563266252</v>
      </c>
      <c r="O911" s="10">
        <f t="shared" si="131"/>
        <v>55.051931796779016</v>
      </c>
      <c r="P911" s="11">
        <f t="shared" si="132"/>
        <v>7.469732943932024E-2</v>
      </c>
    </row>
    <row r="912" spans="1:16" x14ac:dyDescent="0.35">
      <c r="A912" s="9">
        <f t="shared" si="133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>димвенканали!F912</f>
        <v>839.8</v>
      </c>
      <c r="G912" s="8"/>
      <c r="H912" s="8"/>
      <c r="I912" s="8">
        <v>13</v>
      </c>
      <c r="J912" s="185">
        <f t="shared" si="134"/>
        <v>5.7842046718576201E-3</v>
      </c>
      <c r="K912" s="18">
        <f t="shared" si="130"/>
        <v>24.764783092324805</v>
      </c>
      <c r="L912" s="10">
        <f t="shared" si="124"/>
        <v>5.4482522803114568</v>
      </c>
      <c r="M912" s="205">
        <v>10.633474105356745</v>
      </c>
      <c r="N912" s="202">
        <v>1.2520266018968309</v>
      </c>
      <c r="O912" s="10">
        <f t="shared" si="131"/>
        <v>42.09853607988984</v>
      </c>
      <c r="P912" s="11">
        <f t="shared" si="132"/>
        <v>5.0129240390438014E-2</v>
      </c>
    </row>
    <row r="913" spans="1:16" x14ac:dyDescent="0.35">
      <c r="A913" s="9">
        <f t="shared" si="133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>димвенканали!F913</f>
        <v>410.1</v>
      </c>
      <c r="G913" s="8"/>
      <c r="H913" s="8"/>
      <c r="I913" s="8">
        <v>8</v>
      </c>
      <c r="J913" s="185">
        <f t="shared" si="134"/>
        <v>3.5595105672969968E-3</v>
      </c>
      <c r="K913" s="18">
        <f t="shared" si="130"/>
        <v>15.239866518353727</v>
      </c>
      <c r="L913" s="10">
        <f t="shared" si="124"/>
        <v>3.3527706340378201</v>
      </c>
      <c r="M913" s="205">
        <v>6.5436763725272282</v>
      </c>
      <c r="N913" s="202">
        <v>0.77047790885958822</v>
      </c>
      <c r="O913" s="10">
        <f t="shared" si="131"/>
        <v>25.906791433778366</v>
      </c>
      <c r="P913" s="11">
        <f t="shared" si="132"/>
        <v>6.3171888402288143E-2</v>
      </c>
    </row>
    <row r="914" spans="1:16" x14ac:dyDescent="0.35">
      <c r="A914" s="9">
        <f t="shared" si="133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>димвенканали!F914</f>
        <v>364.6</v>
      </c>
      <c r="G914" s="8"/>
      <c r="H914" s="8"/>
      <c r="I914" s="8">
        <v>0</v>
      </c>
      <c r="J914" s="185">
        <f t="shared" si="134"/>
        <v>0</v>
      </c>
      <c r="K914" s="18">
        <f t="shared" si="130"/>
        <v>0</v>
      </c>
      <c r="L914" s="10">
        <f t="shared" si="124"/>
        <v>0</v>
      </c>
      <c r="M914" s="205">
        <v>0</v>
      </c>
      <c r="N914" s="202">
        <v>0</v>
      </c>
      <c r="O914" s="10">
        <f t="shared" si="131"/>
        <v>0</v>
      </c>
      <c r="P914" s="11">
        <f t="shared" si="132"/>
        <v>0</v>
      </c>
    </row>
    <row r="915" spans="1:16" x14ac:dyDescent="0.35">
      <c r="A915" s="9">
        <f t="shared" si="133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>димвенканали!F915</f>
        <v>753.65</v>
      </c>
      <c r="G915" s="8"/>
      <c r="H915" s="8"/>
      <c r="I915" s="8">
        <v>14</v>
      </c>
      <c r="J915" s="185">
        <f t="shared" si="134"/>
        <v>6.2291434927697446E-3</v>
      </c>
      <c r="K915" s="18">
        <f t="shared" si="130"/>
        <v>26.66976640711902</v>
      </c>
      <c r="L915" s="10">
        <f t="shared" si="124"/>
        <v>5.8673486095661849</v>
      </c>
      <c r="M915" s="205">
        <v>11.451433651922649</v>
      </c>
      <c r="N915" s="202">
        <v>1.3483363405042794</v>
      </c>
      <c r="O915" s="10">
        <f t="shared" si="131"/>
        <v>45.336885009112137</v>
      </c>
      <c r="P915" s="11">
        <f t="shared" si="132"/>
        <v>6.015641877411549E-2</v>
      </c>
    </row>
    <row r="916" spans="1:16" x14ac:dyDescent="0.35">
      <c r="A916" s="9">
        <f t="shared" si="133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>димвенканали!F916</f>
        <v>769.2</v>
      </c>
      <c r="G916" s="8"/>
      <c r="H916" s="8"/>
      <c r="I916" s="8">
        <v>16</v>
      </c>
      <c r="J916" s="185">
        <f t="shared" si="134"/>
        <v>7.1190211345939936E-3</v>
      </c>
      <c r="K916" s="18">
        <f t="shared" si="130"/>
        <v>30.479733036707454</v>
      </c>
      <c r="L916" s="10">
        <f t="shared" ref="L916:L970" si="135">K916*0.22</f>
        <v>6.7055412680756401</v>
      </c>
      <c r="M916" s="205">
        <v>13.087352745054456</v>
      </c>
      <c r="N916" s="202">
        <v>1.5409558177191764</v>
      </c>
      <c r="O916" s="10">
        <f t="shared" si="131"/>
        <v>51.813582867556732</v>
      </c>
      <c r="P916" s="11">
        <f t="shared" si="132"/>
        <v>6.7360352141909427E-2</v>
      </c>
    </row>
    <row r="917" spans="1:16" x14ac:dyDescent="0.35">
      <c r="A917" s="9">
        <f t="shared" si="133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>димвенканали!F917</f>
        <v>373.5</v>
      </c>
      <c r="G917" s="8"/>
      <c r="H917" s="8"/>
      <c r="I917" s="8">
        <v>0</v>
      </c>
      <c r="J917" s="185">
        <f t="shared" si="134"/>
        <v>0</v>
      </c>
      <c r="K917" s="18">
        <f t="shared" si="130"/>
        <v>0</v>
      </c>
      <c r="L917" s="10">
        <f t="shared" si="135"/>
        <v>0</v>
      </c>
      <c r="M917" s="205">
        <v>0</v>
      </c>
      <c r="N917" s="202">
        <v>0</v>
      </c>
      <c r="O917" s="10">
        <f t="shared" si="131"/>
        <v>0</v>
      </c>
      <c r="P917" s="11">
        <f t="shared" si="132"/>
        <v>0</v>
      </c>
    </row>
    <row r="918" spans="1:16" x14ac:dyDescent="0.35">
      <c r="A918" s="9">
        <f t="shared" si="133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>димвенканали!F918</f>
        <v>331.8</v>
      </c>
      <c r="G918" s="8"/>
      <c r="H918" s="8"/>
      <c r="I918" s="8">
        <v>8</v>
      </c>
      <c r="J918" s="185">
        <f t="shared" si="134"/>
        <v>3.5595105672969968E-3</v>
      </c>
      <c r="K918" s="18">
        <f t="shared" si="130"/>
        <v>15.239866518353727</v>
      </c>
      <c r="L918" s="10">
        <f t="shared" si="135"/>
        <v>3.3527706340378201</v>
      </c>
      <c r="M918" s="205">
        <v>6.5436763725272282</v>
      </c>
      <c r="N918" s="202">
        <v>0.77047790885958822</v>
      </c>
      <c r="O918" s="10">
        <f t="shared" si="131"/>
        <v>25.906791433778366</v>
      </c>
      <c r="P918" s="11">
        <f t="shared" si="132"/>
        <v>7.8079540186191579E-2</v>
      </c>
    </row>
    <row r="919" spans="1:16" x14ac:dyDescent="0.35">
      <c r="A919" s="9">
        <f t="shared" si="133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>димвенканали!F919</f>
        <v>4787.4799999999996</v>
      </c>
      <c r="G919" s="8"/>
      <c r="H919" s="8"/>
      <c r="I919" s="8">
        <v>80</v>
      </c>
      <c r="J919" s="185">
        <f t="shared" si="134"/>
        <v>3.5595105672969966E-2</v>
      </c>
      <c r="K919" s="18">
        <f t="shared" si="130"/>
        <v>152.39866518353725</v>
      </c>
      <c r="L919" s="10">
        <f t="shared" si="135"/>
        <v>33.527706340378195</v>
      </c>
      <c r="M919" s="205">
        <v>65.436763725272272</v>
      </c>
      <c r="N919" s="202">
        <v>7.7047790885958829</v>
      </c>
      <c r="O919" s="10">
        <f t="shared" si="131"/>
        <v>259.06791433778358</v>
      </c>
      <c r="P919" s="11">
        <f t="shared" si="132"/>
        <v>5.4113628534799854E-2</v>
      </c>
    </row>
    <row r="920" spans="1:16" x14ac:dyDescent="0.35">
      <c r="A920" s="9">
        <f t="shared" si="133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>димвенканали!F920</f>
        <v>186.8</v>
      </c>
      <c r="G920" s="8"/>
      <c r="H920" s="8"/>
      <c r="I920" s="8">
        <v>4</v>
      </c>
      <c r="J920" s="185">
        <f t="shared" si="134"/>
        <v>1.7797552836484984E-3</v>
      </c>
      <c r="K920" s="18">
        <f t="shared" si="130"/>
        <v>7.6199332591768636</v>
      </c>
      <c r="L920" s="10">
        <f t="shared" si="135"/>
        <v>1.67638531701891</v>
      </c>
      <c r="M920" s="205">
        <v>3.2718381862636141</v>
      </c>
      <c r="N920" s="202">
        <v>0.38523895442979411</v>
      </c>
      <c r="O920" s="10">
        <f t="shared" si="131"/>
        <v>12.953395716889183</v>
      </c>
      <c r="P920" s="11">
        <f t="shared" si="132"/>
        <v>6.9343660154653014E-2</v>
      </c>
    </row>
    <row r="921" spans="1:16" x14ac:dyDescent="0.35">
      <c r="A921" s="9">
        <f t="shared" si="133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>димвенканали!F921</f>
        <v>196.8</v>
      </c>
      <c r="G921" s="8"/>
      <c r="H921" s="8"/>
      <c r="I921" s="8">
        <v>4</v>
      </c>
      <c r="J921" s="185">
        <f t="shared" si="134"/>
        <v>1.7797552836484984E-3</v>
      </c>
      <c r="K921" s="18">
        <f t="shared" si="130"/>
        <v>7.6199332591768636</v>
      </c>
      <c r="L921" s="10">
        <f t="shared" si="135"/>
        <v>1.67638531701891</v>
      </c>
      <c r="M921" s="205">
        <v>3.2718381862636141</v>
      </c>
      <c r="N921" s="202">
        <v>0.38523895442979411</v>
      </c>
      <c r="O921" s="10">
        <f t="shared" si="131"/>
        <v>12.953395716889183</v>
      </c>
      <c r="P921" s="11">
        <f t="shared" si="132"/>
        <v>6.5820100187445038E-2</v>
      </c>
    </row>
    <row r="922" spans="1:16" x14ac:dyDescent="0.35">
      <c r="A922" s="9">
        <f t="shared" si="133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>димвенканали!F922</f>
        <v>144.1</v>
      </c>
      <c r="G922" s="8"/>
      <c r="H922" s="8"/>
      <c r="I922" s="8">
        <v>4</v>
      </c>
      <c r="J922" s="185">
        <f t="shared" si="134"/>
        <v>1.7797552836484984E-3</v>
      </c>
      <c r="K922" s="18">
        <f t="shared" si="130"/>
        <v>7.6199332591768636</v>
      </c>
      <c r="L922" s="10">
        <f t="shared" si="135"/>
        <v>1.67638531701891</v>
      </c>
      <c r="M922" s="205">
        <v>3.2718381862636141</v>
      </c>
      <c r="N922" s="202">
        <v>0.38523895442979411</v>
      </c>
      <c r="O922" s="10">
        <f t="shared" si="131"/>
        <v>12.953395716889183</v>
      </c>
      <c r="P922" s="11">
        <f t="shared" si="132"/>
        <v>8.9891712122756304E-2</v>
      </c>
    </row>
    <row r="923" spans="1:16" x14ac:dyDescent="0.35">
      <c r="A923" s="9">
        <f t="shared" si="133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>димвенканали!F923</f>
        <v>194.1</v>
      </c>
      <c r="G923" s="8"/>
      <c r="H923" s="8"/>
      <c r="I923" s="8">
        <v>4</v>
      </c>
      <c r="J923" s="185">
        <f t="shared" si="134"/>
        <v>1.7797552836484984E-3</v>
      </c>
      <c r="K923" s="18">
        <f t="shared" si="130"/>
        <v>7.6199332591768636</v>
      </c>
      <c r="L923" s="10">
        <f t="shared" si="135"/>
        <v>1.67638531701891</v>
      </c>
      <c r="M923" s="205">
        <v>3.2718381862636141</v>
      </c>
      <c r="N923" s="202">
        <v>0.38523895442979411</v>
      </c>
      <c r="O923" s="10">
        <f t="shared" si="131"/>
        <v>12.953395716889183</v>
      </c>
      <c r="P923" s="11">
        <f t="shared" si="132"/>
        <v>6.67356811792333E-2</v>
      </c>
    </row>
    <row r="924" spans="1:16" x14ac:dyDescent="0.35">
      <c r="A924" s="9">
        <f t="shared" si="133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>димвенканали!F924</f>
        <v>130.5</v>
      </c>
      <c r="G924" s="8"/>
      <c r="H924" s="8"/>
      <c r="I924" s="8">
        <v>3</v>
      </c>
      <c r="J924" s="185">
        <f t="shared" si="134"/>
        <v>1.3348164627363739E-3</v>
      </c>
      <c r="K924" s="18">
        <f t="shared" si="130"/>
        <v>5.7149499443826475</v>
      </c>
      <c r="L924" s="10">
        <f t="shared" si="135"/>
        <v>1.2572889877641824</v>
      </c>
      <c r="M924" s="205">
        <v>2.4538786396977108</v>
      </c>
      <c r="N924" s="202">
        <v>0.2889292158223456</v>
      </c>
      <c r="O924" s="10">
        <f t="shared" si="131"/>
        <v>9.7150467876668873</v>
      </c>
      <c r="P924" s="11">
        <f t="shared" si="132"/>
        <v>7.4444802970627486E-2</v>
      </c>
    </row>
    <row r="925" spans="1:16" x14ac:dyDescent="0.35">
      <c r="A925" s="9">
        <f t="shared" si="133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>димвенканали!F925</f>
        <v>137.6</v>
      </c>
      <c r="G925" s="8"/>
      <c r="H925" s="8"/>
      <c r="I925" s="8">
        <v>4</v>
      </c>
      <c r="J925" s="185">
        <f t="shared" si="134"/>
        <v>1.7797552836484984E-3</v>
      </c>
      <c r="K925" s="18">
        <f t="shared" si="130"/>
        <v>7.6199332591768636</v>
      </c>
      <c r="L925" s="10">
        <f t="shared" si="135"/>
        <v>1.67638531701891</v>
      </c>
      <c r="M925" s="205">
        <v>3.2718381862636141</v>
      </c>
      <c r="N925" s="202">
        <v>0.38523895442979411</v>
      </c>
      <c r="O925" s="10">
        <f t="shared" si="131"/>
        <v>12.953395716889183</v>
      </c>
      <c r="P925" s="11">
        <f t="shared" si="132"/>
        <v>9.4138050268089996E-2</v>
      </c>
    </row>
    <row r="926" spans="1:16" x14ac:dyDescent="0.35">
      <c r="A926" s="9">
        <f t="shared" si="133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>димвенканали!F926</f>
        <v>136.69999999999999</v>
      </c>
      <c r="G926" s="8"/>
      <c r="H926" s="8"/>
      <c r="I926" s="8">
        <v>4</v>
      </c>
      <c r="J926" s="185">
        <f t="shared" si="134"/>
        <v>1.7797552836484984E-3</v>
      </c>
      <c r="K926" s="18">
        <f t="shared" si="130"/>
        <v>7.6199332591768636</v>
      </c>
      <c r="L926" s="10">
        <f t="shared" si="135"/>
        <v>1.67638531701891</v>
      </c>
      <c r="M926" s="205">
        <v>3.2718381862636141</v>
      </c>
      <c r="N926" s="202">
        <v>0.38523895442979411</v>
      </c>
      <c r="O926" s="10">
        <f t="shared" si="131"/>
        <v>12.953395716889183</v>
      </c>
      <c r="P926" s="11">
        <f t="shared" si="132"/>
        <v>9.4757832603432221E-2</v>
      </c>
    </row>
    <row r="927" spans="1:16" x14ac:dyDescent="0.35">
      <c r="A927" s="9">
        <f t="shared" si="133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>димвенканали!F927</f>
        <v>221.2</v>
      </c>
      <c r="G927" s="8"/>
      <c r="H927" s="8"/>
      <c r="I927" s="8">
        <v>4</v>
      </c>
      <c r="J927" s="185">
        <f t="shared" si="134"/>
        <v>1.7797552836484984E-3</v>
      </c>
      <c r="K927" s="18">
        <f t="shared" si="130"/>
        <v>7.6199332591768636</v>
      </c>
      <c r="L927" s="10">
        <f t="shared" si="135"/>
        <v>1.67638531701891</v>
      </c>
      <c r="M927" s="205">
        <v>3.2718381862636141</v>
      </c>
      <c r="N927" s="202">
        <v>0.38523895442979411</v>
      </c>
      <c r="O927" s="10">
        <f t="shared" si="131"/>
        <v>12.953395716889183</v>
      </c>
      <c r="P927" s="11">
        <f t="shared" si="132"/>
        <v>5.8559655139643688E-2</v>
      </c>
    </row>
    <row r="928" spans="1:16" x14ac:dyDescent="0.35">
      <c r="A928" s="9">
        <f t="shared" si="133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>димвенканали!F928</f>
        <v>275.3</v>
      </c>
      <c r="G928" s="8"/>
      <c r="H928" s="8"/>
      <c r="I928" s="8">
        <v>0</v>
      </c>
      <c r="J928" s="185">
        <f t="shared" si="134"/>
        <v>0</v>
      </c>
      <c r="K928" s="18">
        <f t="shared" si="130"/>
        <v>0</v>
      </c>
      <c r="L928" s="10">
        <f t="shared" si="135"/>
        <v>0</v>
      </c>
      <c r="M928" s="205">
        <v>0</v>
      </c>
      <c r="N928" s="202">
        <v>0</v>
      </c>
      <c r="O928" s="10">
        <f t="shared" si="131"/>
        <v>0</v>
      </c>
      <c r="P928" s="11">
        <f t="shared" si="132"/>
        <v>0</v>
      </c>
    </row>
    <row r="929" spans="1:16" x14ac:dyDescent="0.35">
      <c r="A929" s="9">
        <f t="shared" si="133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>димвенканали!F929</f>
        <v>332.45</v>
      </c>
      <c r="G929" s="8"/>
      <c r="H929" s="8"/>
      <c r="I929" s="8">
        <v>0</v>
      </c>
      <c r="J929" s="185">
        <f t="shared" si="134"/>
        <v>0</v>
      </c>
      <c r="K929" s="18">
        <f t="shared" si="130"/>
        <v>0</v>
      </c>
      <c r="L929" s="10">
        <f t="shared" si="135"/>
        <v>0</v>
      </c>
      <c r="M929" s="205">
        <v>0</v>
      </c>
      <c r="N929" s="202">
        <v>0</v>
      </c>
      <c r="O929" s="10">
        <f t="shared" si="131"/>
        <v>0</v>
      </c>
      <c r="P929" s="11">
        <f t="shared" si="132"/>
        <v>0</v>
      </c>
    </row>
    <row r="930" spans="1:16" x14ac:dyDescent="0.35">
      <c r="A930" s="9">
        <f t="shared" si="133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>димвенканали!F930</f>
        <v>94.6</v>
      </c>
      <c r="G930" s="8"/>
      <c r="H930" s="8"/>
      <c r="I930" s="8">
        <v>0</v>
      </c>
      <c r="J930" s="185">
        <f t="shared" si="134"/>
        <v>0</v>
      </c>
      <c r="K930" s="18">
        <f t="shared" si="130"/>
        <v>0</v>
      </c>
      <c r="L930" s="10">
        <f t="shared" si="135"/>
        <v>0</v>
      </c>
      <c r="M930" s="205">
        <v>0</v>
      </c>
      <c r="N930" s="202">
        <v>0</v>
      </c>
      <c r="O930" s="10">
        <f t="shared" si="131"/>
        <v>0</v>
      </c>
      <c r="P930" s="11">
        <f t="shared" si="132"/>
        <v>0</v>
      </c>
    </row>
    <row r="931" spans="1:16" x14ac:dyDescent="0.35">
      <c r="A931" s="9">
        <f t="shared" si="133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>димвенканали!F931</f>
        <v>208</v>
      </c>
      <c r="G931" s="8"/>
      <c r="H931" s="8"/>
      <c r="I931" s="8">
        <v>0</v>
      </c>
      <c r="J931" s="185">
        <f t="shared" si="134"/>
        <v>0</v>
      </c>
      <c r="K931" s="18">
        <f t="shared" si="130"/>
        <v>0</v>
      </c>
      <c r="L931" s="10">
        <f t="shared" si="135"/>
        <v>0</v>
      </c>
      <c r="M931" s="205">
        <v>0</v>
      </c>
      <c r="N931" s="202">
        <v>0</v>
      </c>
      <c r="O931" s="10">
        <f t="shared" si="131"/>
        <v>0</v>
      </c>
      <c r="P931" s="11">
        <f t="shared" si="132"/>
        <v>0</v>
      </c>
    </row>
    <row r="932" spans="1:16" x14ac:dyDescent="0.35">
      <c r="A932" s="9">
        <f t="shared" si="133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>димвенканали!F932</f>
        <v>141</v>
      </c>
      <c r="G932" s="8"/>
      <c r="H932" s="8"/>
      <c r="I932" s="8">
        <v>0</v>
      </c>
      <c r="J932" s="185">
        <f t="shared" si="134"/>
        <v>0</v>
      </c>
      <c r="K932" s="18">
        <f t="shared" si="130"/>
        <v>0</v>
      </c>
      <c r="L932" s="10">
        <f t="shared" si="135"/>
        <v>0</v>
      </c>
      <c r="M932" s="205">
        <v>0</v>
      </c>
      <c r="N932" s="202">
        <v>0</v>
      </c>
      <c r="O932" s="10">
        <f t="shared" si="131"/>
        <v>0</v>
      </c>
      <c r="P932" s="11">
        <f t="shared" si="132"/>
        <v>0</v>
      </c>
    </row>
    <row r="933" spans="1:16" x14ac:dyDescent="0.35">
      <c r="A933" s="9">
        <f t="shared" si="133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>димвенканали!F933</f>
        <v>382.3</v>
      </c>
      <c r="G933" s="8"/>
      <c r="H933" s="8"/>
      <c r="I933" s="8">
        <v>8</v>
      </c>
      <c r="J933" s="185">
        <f t="shared" si="134"/>
        <v>3.5595105672969968E-3</v>
      </c>
      <c r="K933" s="18">
        <f t="shared" si="130"/>
        <v>15.239866518353727</v>
      </c>
      <c r="L933" s="10">
        <f t="shared" si="135"/>
        <v>3.3527706340378201</v>
      </c>
      <c r="M933" s="205">
        <v>6.5436763725272282</v>
      </c>
      <c r="N933" s="202">
        <v>0.77047790885958822</v>
      </c>
      <c r="O933" s="10">
        <f t="shared" si="131"/>
        <v>25.906791433778366</v>
      </c>
      <c r="P933" s="11">
        <f t="shared" si="132"/>
        <v>6.7765606680037574E-2</v>
      </c>
    </row>
    <row r="934" spans="1:16" x14ac:dyDescent="0.35">
      <c r="A934" s="9">
        <f t="shared" si="133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>димвенканали!F934</f>
        <v>377.25</v>
      </c>
      <c r="G934" s="8"/>
      <c r="H934" s="8"/>
      <c r="I934" s="8">
        <v>9</v>
      </c>
      <c r="J934" s="185">
        <f t="shared" si="134"/>
        <v>4.0044493882091213E-3</v>
      </c>
      <c r="K934" s="18">
        <f t="shared" si="130"/>
        <v>17.144849833147941</v>
      </c>
      <c r="L934" s="10">
        <f t="shared" si="135"/>
        <v>3.7718669632925468</v>
      </c>
      <c r="M934" s="205">
        <v>7.361635919093132</v>
      </c>
      <c r="N934" s="202">
        <v>0.86678764746703663</v>
      </c>
      <c r="O934" s="10">
        <f t="shared" si="131"/>
        <v>29.145140363000653</v>
      </c>
      <c r="P934" s="11">
        <f t="shared" si="132"/>
        <v>7.7256833301525926E-2</v>
      </c>
    </row>
    <row r="935" spans="1:16" x14ac:dyDescent="0.35">
      <c r="A935" s="9">
        <f t="shared" si="133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>димвенканали!F935</f>
        <v>1464.75</v>
      </c>
      <c r="G935" s="8"/>
      <c r="H935" s="8"/>
      <c r="I935" s="8">
        <v>21</v>
      </c>
      <c r="J935" s="185">
        <f t="shared" si="134"/>
        <v>9.3437152391546169E-3</v>
      </c>
      <c r="K935" s="18">
        <f t="shared" si="130"/>
        <v>40.004649610678534</v>
      </c>
      <c r="L935" s="10">
        <f t="shared" si="135"/>
        <v>8.8010229143492769</v>
      </c>
      <c r="M935" s="205">
        <v>17.177150477883973</v>
      </c>
      <c r="N935" s="202">
        <v>2.022504510756419</v>
      </c>
      <c r="O935" s="10">
        <f t="shared" si="131"/>
        <v>68.005327513668206</v>
      </c>
      <c r="P935" s="11">
        <f t="shared" si="132"/>
        <v>4.6427941637595636E-2</v>
      </c>
    </row>
    <row r="936" spans="1:16" x14ac:dyDescent="0.35">
      <c r="A936" s="9">
        <f t="shared" si="133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>димвенканали!F936</f>
        <v>363</v>
      </c>
      <c r="G936" s="8"/>
      <c r="H936" s="8"/>
      <c r="I936" s="8">
        <v>8</v>
      </c>
      <c r="J936" s="185">
        <f t="shared" si="134"/>
        <v>3.5595105672969968E-3</v>
      </c>
      <c r="K936" s="18">
        <f t="shared" si="130"/>
        <v>15.239866518353727</v>
      </c>
      <c r="L936" s="10">
        <f t="shared" si="135"/>
        <v>3.3527706340378201</v>
      </c>
      <c r="M936" s="205">
        <v>6.5436763725272282</v>
      </c>
      <c r="N936" s="202">
        <v>0.77047790885958822</v>
      </c>
      <c r="O936" s="10">
        <f t="shared" si="131"/>
        <v>25.906791433778366</v>
      </c>
      <c r="P936" s="11">
        <f t="shared" si="132"/>
        <v>7.1368571442915613E-2</v>
      </c>
    </row>
    <row r="937" spans="1:16" x14ac:dyDescent="0.35">
      <c r="A937" s="9">
        <f t="shared" si="133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>димвенканали!F937</f>
        <v>356.7</v>
      </c>
      <c r="G937" s="8"/>
      <c r="H937" s="8"/>
      <c r="I937" s="8">
        <v>8</v>
      </c>
      <c r="J937" s="185">
        <f t="shared" si="134"/>
        <v>3.5595105672969968E-3</v>
      </c>
      <c r="K937" s="18">
        <f t="shared" si="130"/>
        <v>15.239866518353727</v>
      </c>
      <c r="L937" s="10">
        <f t="shared" si="135"/>
        <v>3.3527706340378201</v>
      </c>
      <c r="M937" s="205">
        <v>6.5436763725272282</v>
      </c>
      <c r="N937" s="202">
        <v>0.77047790885958822</v>
      </c>
      <c r="O937" s="10">
        <f t="shared" si="131"/>
        <v>25.906791433778366</v>
      </c>
      <c r="P937" s="11">
        <f t="shared" si="132"/>
        <v>7.2629076068904869E-2</v>
      </c>
    </row>
    <row r="938" spans="1:16" x14ac:dyDescent="0.35">
      <c r="A938" s="9">
        <f t="shared" si="133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>димвенканали!F938</f>
        <v>3174</v>
      </c>
      <c r="G938" s="8"/>
      <c r="H938" s="8"/>
      <c r="I938" s="8">
        <v>120</v>
      </c>
      <c r="J938" s="185">
        <f t="shared" si="134"/>
        <v>5.3392658509454953E-2</v>
      </c>
      <c r="K938" s="18">
        <f t="shared" si="130"/>
        <v>228.59799777530588</v>
      </c>
      <c r="L938" s="10">
        <f t="shared" si="135"/>
        <v>50.291559510567296</v>
      </c>
      <c r="M938" s="205">
        <v>98.155145587908422</v>
      </c>
      <c r="N938" s="202">
        <v>11.557168632893822</v>
      </c>
      <c r="O938" s="10">
        <f t="shared" si="131"/>
        <v>388.60187150667542</v>
      </c>
      <c r="P938" s="11">
        <f t="shared" si="132"/>
        <v>0.12243285176643838</v>
      </c>
    </row>
    <row r="939" spans="1:16" x14ac:dyDescent="0.35">
      <c r="A939" s="9">
        <f t="shared" si="133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>димвенканали!F939</f>
        <v>7564.79</v>
      </c>
      <c r="G939" s="8"/>
      <c r="H939" s="8"/>
      <c r="I939" s="8">
        <v>144</v>
      </c>
      <c r="J939" s="185">
        <f t="shared" si="134"/>
        <v>6.4071190211345941E-2</v>
      </c>
      <c r="K939" s="18">
        <f t="shared" si="130"/>
        <v>274.31759733036705</v>
      </c>
      <c r="L939" s="10">
        <f t="shared" si="135"/>
        <v>60.349871412680749</v>
      </c>
      <c r="M939" s="205">
        <v>117.78617470549011</v>
      </c>
      <c r="N939" s="202">
        <v>13.868602359472586</v>
      </c>
      <c r="O939" s="10">
        <f t="shared" si="131"/>
        <v>466.32224580801045</v>
      </c>
      <c r="P939" s="11">
        <f t="shared" si="132"/>
        <v>6.1643779378939861E-2</v>
      </c>
    </row>
    <row r="940" spans="1:16" x14ac:dyDescent="0.35">
      <c r="A940" s="9">
        <f t="shared" si="133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>димвенканали!F940</f>
        <v>7586.48</v>
      </c>
      <c r="G940" s="8"/>
      <c r="H940" s="8"/>
      <c r="I940" s="8">
        <v>144</v>
      </c>
      <c r="J940" s="185">
        <f t="shared" si="134"/>
        <v>6.4071190211345941E-2</v>
      </c>
      <c r="K940" s="18">
        <f t="shared" si="130"/>
        <v>274.31759733036705</v>
      </c>
      <c r="L940" s="10">
        <f t="shared" si="135"/>
        <v>60.349871412680749</v>
      </c>
      <c r="M940" s="205">
        <v>117.78617470549011</v>
      </c>
      <c r="N940" s="202">
        <v>13.868602359472586</v>
      </c>
      <c r="O940" s="10">
        <f t="shared" si="131"/>
        <v>466.32224580801045</v>
      </c>
      <c r="P940" s="11">
        <f t="shared" si="132"/>
        <v>6.1467537752424112E-2</v>
      </c>
    </row>
    <row r="941" spans="1:16" x14ac:dyDescent="0.35">
      <c r="A941" s="9">
        <f t="shared" si="133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>димвенканали!F941</f>
        <v>4003.9</v>
      </c>
      <c r="G941" s="8"/>
      <c r="H941" s="8"/>
      <c r="I941" s="8">
        <v>72</v>
      </c>
      <c r="J941" s="185">
        <f t="shared" si="134"/>
        <v>3.203559510567297E-2</v>
      </c>
      <c r="K941" s="18">
        <f t="shared" si="130"/>
        <v>137.15879866518353</v>
      </c>
      <c r="L941" s="10">
        <f t="shared" si="135"/>
        <v>30.174935706340374</v>
      </c>
      <c r="M941" s="205">
        <v>58.893087352745056</v>
      </c>
      <c r="N941" s="202">
        <v>6.934301179736293</v>
      </c>
      <c r="O941" s="10">
        <f t="shared" si="131"/>
        <v>233.16112290400523</v>
      </c>
      <c r="P941" s="11">
        <f t="shared" si="132"/>
        <v>5.8233503060517298E-2</v>
      </c>
    </row>
    <row r="942" spans="1:16" x14ac:dyDescent="0.35">
      <c r="A942" s="9">
        <f t="shared" si="133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>димвенканали!F942</f>
        <v>3984.06</v>
      </c>
      <c r="G942" s="8"/>
      <c r="H942" s="8"/>
      <c r="I942" s="8">
        <v>72</v>
      </c>
      <c r="J942" s="185">
        <f t="shared" si="134"/>
        <v>3.203559510567297E-2</v>
      </c>
      <c r="K942" s="18">
        <f t="shared" si="130"/>
        <v>137.15879866518353</v>
      </c>
      <c r="L942" s="10">
        <f t="shared" si="135"/>
        <v>30.174935706340374</v>
      </c>
      <c r="M942" s="205">
        <v>58.893087352745056</v>
      </c>
      <c r="N942" s="202">
        <v>6.934301179736293</v>
      </c>
      <c r="O942" s="10">
        <f t="shared" si="131"/>
        <v>233.16112290400523</v>
      </c>
      <c r="P942" s="11">
        <f t="shared" si="132"/>
        <v>5.8523496860992362E-2</v>
      </c>
    </row>
    <row r="943" spans="1:16" x14ac:dyDescent="0.35">
      <c r="A943" s="9">
        <f t="shared" si="133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>димвенканали!F943</f>
        <v>82.8</v>
      </c>
      <c r="G943" s="8"/>
      <c r="H943" s="8"/>
      <c r="I943" s="8">
        <v>2</v>
      </c>
      <c r="J943" s="185">
        <f t="shared" si="134"/>
        <v>8.898776418242492E-4</v>
      </c>
      <c r="K943" s="18">
        <f t="shared" si="130"/>
        <v>3.8099666295884318</v>
      </c>
      <c r="L943" s="10">
        <f t="shared" si="135"/>
        <v>0.83819265850945501</v>
      </c>
      <c r="M943" s="205">
        <v>1.6359190931318071</v>
      </c>
      <c r="N943" s="202">
        <v>0.19261947721489706</v>
      </c>
      <c r="O943" s="10">
        <f t="shared" si="131"/>
        <v>6.4766978584445916</v>
      </c>
      <c r="P943" s="11">
        <f t="shared" si="132"/>
        <v>7.8220988628557878E-2</v>
      </c>
    </row>
    <row r="944" spans="1:16" x14ac:dyDescent="0.35">
      <c r="A944" s="9">
        <f t="shared" si="133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>димвенканали!F944</f>
        <v>334.8</v>
      </c>
      <c r="G944" s="8"/>
      <c r="H944" s="8"/>
      <c r="I944" s="8">
        <v>8</v>
      </c>
      <c r="J944" s="185">
        <f t="shared" si="134"/>
        <v>3.5595105672969968E-3</v>
      </c>
      <c r="K944" s="18">
        <f t="shared" si="130"/>
        <v>15.239866518353727</v>
      </c>
      <c r="L944" s="10">
        <f t="shared" si="135"/>
        <v>3.3527706340378201</v>
      </c>
      <c r="M944" s="205">
        <v>6.5436763725272282</v>
      </c>
      <c r="N944" s="202">
        <v>0.77047790885958822</v>
      </c>
      <c r="O944" s="10">
        <f t="shared" si="131"/>
        <v>25.906791433778366</v>
      </c>
      <c r="P944" s="11">
        <f t="shared" si="132"/>
        <v>7.7379902729326058E-2</v>
      </c>
    </row>
    <row r="945" spans="1:16" x14ac:dyDescent="0.35">
      <c r="A945" s="9">
        <f t="shared" si="133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>димвенканали!F945</f>
        <v>435.7</v>
      </c>
      <c r="G945" s="8"/>
      <c r="H945" s="8"/>
      <c r="I945" s="8">
        <v>8</v>
      </c>
      <c r="J945" s="185">
        <f t="shared" si="134"/>
        <v>3.5595105672969968E-3</v>
      </c>
      <c r="K945" s="18">
        <f t="shared" si="130"/>
        <v>15.239866518353727</v>
      </c>
      <c r="L945" s="10">
        <f t="shared" si="135"/>
        <v>3.3527706340378201</v>
      </c>
      <c r="M945" s="205">
        <v>6.5436763725272282</v>
      </c>
      <c r="N945" s="202">
        <v>0.77047790885958822</v>
      </c>
      <c r="O945" s="10">
        <f t="shared" si="131"/>
        <v>25.906791433778366</v>
      </c>
      <c r="P945" s="11">
        <f t="shared" si="132"/>
        <v>5.9460159361437608E-2</v>
      </c>
    </row>
    <row r="946" spans="1:16" x14ac:dyDescent="0.35">
      <c r="A946" s="9">
        <f t="shared" si="133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>димвенканали!F946</f>
        <v>431.1</v>
      </c>
      <c r="G946" s="8"/>
      <c r="H946" s="8"/>
      <c r="I946" s="8">
        <v>8</v>
      </c>
      <c r="J946" s="185">
        <f t="shared" si="134"/>
        <v>3.5595105672969968E-3</v>
      </c>
      <c r="K946" s="18">
        <f t="shared" si="130"/>
        <v>15.239866518353727</v>
      </c>
      <c r="L946" s="10">
        <f t="shared" si="135"/>
        <v>3.3527706340378201</v>
      </c>
      <c r="M946" s="205">
        <v>6.5436763725272282</v>
      </c>
      <c r="N946" s="202">
        <v>0.77047790885958822</v>
      </c>
      <c r="O946" s="10">
        <f t="shared" si="131"/>
        <v>25.906791433778366</v>
      </c>
      <c r="P946" s="11">
        <f t="shared" si="132"/>
        <v>6.0094621743860738E-2</v>
      </c>
    </row>
    <row r="947" spans="1:16" x14ac:dyDescent="0.35">
      <c r="A947" s="9">
        <f t="shared" si="133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>димвенканали!F947</f>
        <v>174.4</v>
      </c>
      <c r="G947" s="8"/>
      <c r="H947" s="8"/>
      <c r="I947" s="8">
        <v>4</v>
      </c>
      <c r="J947" s="185">
        <f t="shared" si="134"/>
        <v>1.7797552836484984E-3</v>
      </c>
      <c r="K947" s="18">
        <f t="shared" si="130"/>
        <v>7.6199332591768636</v>
      </c>
      <c r="L947" s="10">
        <f t="shared" si="135"/>
        <v>1.67638531701891</v>
      </c>
      <c r="M947" s="205">
        <v>3.2718381862636141</v>
      </c>
      <c r="N947" s="202">
        <v>0.38523895442979411</v>
      </c>
      <c r="O947" s="10">
        <f t="shared" si="131"/>
        <v>12.953395716889183</v>
      </c>
      <c r="P947" s="11">
        <f t="shared" si="132"/>
        <v>7.4274058009685687E-2</v>
      </c>
    </row>
    <row r="948" spans="1:16" x14ac:dyDescent="0.35">
      <c r="A948" s="9">
        <f t="shared" si="133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>димвенканали!F948</f>
        <v>345.2</v>
      </c>
      <c r="G948" s="8"/>
      <c r="H948" s="8"/>
      <c r="I948" s="8">
        <v>8</v>
      </c>
      <c r="J948" s="185">
        <f t="shared" si="134"/>
        <v>3.5595105672969968E-3</v>
      </c>
      <c r="K948" s="18">
        <f t="shared" si="130"/>
        <v>15.239866518353727</v>
      </c>
      <c r="L948" s="10">
        <f t="shared" si="135"/>
        <v>3.3527706340378201</v>
      </c>
      <c r="M948" s="205">
        <v>6.5436763725272282</v>
      </c>
      <c r="N948" s="202">
        <v>0.77047790885958822</v>
      </c>
      <c r="O948" s="10">
        <f t="shared" si="131"/>
        <v>25.906791433778366</v>
      </c>
      <c r="P948" s="11">
        <f t="shared" si="132"/>
        <v>7.5048642623923426E-2</v>
      </c>
    </row>
    <row r="949" spans="1:16" x14ac:dyDescent="0.35">
      <c r="A949" s="9">
        <f t="shared" si="133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>димвенканали!F949</f>
        <v>344.6</v>
      </c>
      <c r="G949" s="8"/>
      <c r="H949" s="8"/>
      <c r="I949" s="8">
        <v>0</v>
      </c>
      <c r="J949" s="185">
        <f t="shared" si="134"/>
        <v>0</v>
      </c>
      <c r="K949" s="18">
        <f t="shared" si="130"/>
        <v>0</v>
      </c>
      <c r="L949" s="10">
        <f t="shared" si="135"/>
        <v>0</v>
      </c>
      <c r="M949" s="205">
        <v>0</v>
      </c>
      <c r="N949" s="202">
        <v>0</v>
      </c>
      <c r="O949" s="10">
        <f t="shared" si="131"/>
        <v>0</v>
      </c>
      <c r="P949" s="11">
        <f t="shared" si="132"/>
        <v>0</v>
      </c>
    </row>
    <row r="950" spans="1:16" x14ac:dyDescent="0.35">
      <c r="A950" s="9">
        <f t="shared" si="133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>димвенканали!F950</f>
        <v>332.1</v>
      </c>
      <c r="G950" s="8"/>
      <c r="H950" s="8"/>
      <c r="I950" s="8">
        <v>8</v>
      </c>
      <c r="J950" s="185">
        <f t="shared" si="134"/>
        <v>3.5595105672969968E-3</v>
      </c>
      <c r="K950" s="18">
        <f t="shared" si="130"/>
        <v>15.239866518353727</v>
      </c>
      <c r="L950" s="10">
        <f t="shared" si="135"/>
        <v>3.3527706340378201</v>
      </c>
      <c r="M950" s="205">
        <v>6.5436763725272282</v>
      </c>
      <c r="N950" s="202">
        <v>0.77047790885958822</v>
      </c>
      <c r="O950" s="10">
        <f t="shared" si="131"/>
        <v>25.906791433778366</v>
      </c>
      <c r="P950" s="11">
        <f t="shared" si="132"/>
        <v>7.8009007629564475E-2</v>
      </c>
    </row>
    <row r="951" spans="1:16" x14ac:dyDescent="0.35">
      <c r="A951" s="9">
        <f t="shared" si="133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>димвенканали!F951</f>
        <v>335.1</v>
      </c>
      <c r="G951" s="8"/>
      <c r="H951" s="8"/>
      <c r="I951" s="8">
        <v>8</v>
      </c>
      <c r="J951" s="185">
        <f t="shared" si="134"/>
        <v>3.5595105672969968E-3</v>
      </c>
      <c r="K951" s="18">
        <f t="shared" si="130"/>
        <v>15.239866518353727</v>
      </c>
      <c r="L951" s="10">
        <f t="shared" si="135"/>
        <v>3.3527706340378201</v>
      </c>
      <c r="M951" s="205">
        <v>6.5436763725272282</v>
      </c>
      <c r="N951" s="202">
        <v>0.77047790885958822</v>
      </c>
      <c r="O951" s="10">
        <f t="shared" si="131"/>
        <v>25.906791433778366</v>
      </c>
      <c r="P951" s="11">
        <f t="shared" si="132"/>
        <v>7.7310627973077778E-2</v>
      </c>
    </row>
    <row r="952" spans="1:16" x14ac:dyDescent="0.35">
      <c r="A952" s="9">
        <f t="shared" si="133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>димвенканали!F952</f>
        <v>326.89999999999998</v>
      </c>
      <c r="G952" s="8"/>
      <c r="H952" s="8"/>
      <c r="I952" s="8">
        <v>8</v>
      </c>
      <c r="J952" s="185">
        <f t="shared" si="134"/>
        <v>3.5595105672969968E-3</v>
      </c>
      <c r="K952" s="18">
        <f t="shared" si="130"/>
        <v>15.239866518353727</v>
      </c>
      <c r="L952" s="10">
        <f t="shared" si="135"/>
        <v>3.3527706340378201</v>
      </c>
      <c r="M952" s="205">
        <v>6.5436763725272282</v>
      </c>
      <c r="N952" s="202">
        <v>0.77047790885958822</v>
      </c>
      <c r="O952" s="10">
        <f t="shared" si="131"/>
        <v>25.906791433778366</v>
      </c>
      <c r="P952" s="11">
        <f t="shared" si="132"/>
        <v>7.9249897319603455E-2</v>
      </c>
    </row>
    <row r="953" spans="1:16" x14ac:dyDescent="0.35">
      <c r="A953" s="9">
        <f t="shared" si="133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>димвенканали!F953</f>
        <v>199</v>
      </c>
      <c r="G953" s="8"/>
      <c r="H953" s="8"/>
      <c r="I953" s="8">
        <v>0</v>
      </c>
      <c r="J953" s="185">
        <f t="shared" si="134"/>
        <v>0</v>
      </c>
      <c r="K953" s="18">
        <f t="shared" si="130"/>
        <v>0</v>
      </c>
      <c r="L953" s="10">
        <f t="shared" si="135"/>
        <v>0</v>
      </c>
      <c r="M953" s="205">
        <v>0</v>
      </c>
      <c r="N953" s="202">
        <v>0</v>
      </c>
      <c r="O953" s="10">
        <f t="shared" si="131"/>
        <v>0</v>
      </c>
      <c r="P953" s="11">
        <f t="shared" si="132"/>
        <v>0</v>
      </c>
    </row>
    <row r="954" spans="1:16" x14ac:dyDescent="0.35">
      <c r="A954" s="9">
        <f t="shared" si="133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>димвенканали!F954</f>
        <v>242.5</v>
      </c>
      <c r="G954" s="8"/>
      <c r="H954" s="8"/>
      <c r="I954" s="8">
        <v>3</v>
      </c>
      <c r="J954" s="185">
        <f t="shared" si="134"/>
        <v>1.3348164627363739E-3</v>
      </c>
      <c r="K954" s="18">
        <f t="shared" si="130"/>
        <v>5.7149499443826475</v>
      </c>
      <c r="L954" s="10">
        <f t="shared" si="135"/>
        <v>1.2572889877641824</v>
      </c>
      <c r="M954" s="205">
        <v>2.4538786396977108</v>
      </c>
      <c r="N954" s="202">
        <v>0.2889292158223456</v>
      </c>
      <c r="O954" s="10">
        <f t="shared" si="131"/>
        <v>9.7150467876668873</v>
      </c>
      <c r="P954" s="11">
        <f t="shared" si="132"/>
        <v>4.006204860893562E-2</v>
      </c>
    </row>
    <row r="955" spans="1:16" x14ac:dyDescent="0.35">
      <c r="A955" s="9">
        <f t="shared" si="133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>димвенканали!F955</f>
        <v>312.5</v>
      </c>
      <c r="G955" s="8"/>
      <c r="H955" s="8"/>
      <c r="I955" s="8">
        <v>8</v>
      </c>
      <c r="J955" s="185">
        <f t="shared" si="134"/>
        <v>3.5595105672969968E-3</v>
      </c>
      <c r="K955" s="18">
        <f t="shared" si="130"/>
        <v>15.239866518353727</v>
      </c>
      <c r="L955" s="10">
        <f t="shared" si="135"/>
        <v>3.3527706340378201</v>
      </c>
      <c r="M955" s="205">
        <v>6.5436763725272282</v>
      </c>
      <c r="N955" s="202">
        <v>0.77047790885958822</v>
      </c>
      <c r="O955" s="10">
        <f t="shared" si="131"/>
        <v>25.906791433778366</v>
      </c>
      <c r="P955" s="11">
        <f t="shared" si="132"/>
        <v>8.2901732588090776E-2</v>
      </c>
    </row>
    <row r="956" spans="1:16" x14ac:dyDescent="0.35">
      <c r="A956" s="9">
        <f t="shared" si="133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>димвенканали!F956</f>
        <v>4184.29</v>
      </c>
      <c r="G956" s="8"/>
      <c r="H956" s="8"/>
      <c r="I956" s="8">
        <v>83</v>
      </c>
      <c r="J956" s="185">
        <f t="shared" si="134"/>
        <v>3.6929922135706339E-2</v>
      </c>
      <c r="K956" s="18">
        <f t="shared" si="130"/>
        <v>158.1136151279199</v>
      </c>
      <c r="L956" s="10">
        <f t="shared" si="135"/>
        <v>34.784995328142379</v>
      </c>
      <c r="M956" s="205">
        <v>67.890642364969992</v>
      </c>
      <c r="N956" s="202">
        <v>7.9937083044182282</v>
      </c>
      <c r="O956" s="10">
        <f t="shared" si="131"/>
        <v>268.78296112545053</v>
      </c>
      <c r="P956" s="11">
        <f t="shared" si="132"/>
        <v>6.4236217165982892E-2</v>
      </c>
    </row>
    <row r="957" spans="1:16" x14ac:dyDescent="0.35">
      <c r="A957" s="9">
        <f t="shared" si="133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>димвенканали!F957</f>
        <v>429.5</v>
      </c>
      <c r="G957" s="8"/>
      <c r="H957" s="8"/>
      <c r="I957" s="8">
        <v>8</v>
      </c>
      <c r="J957" s="185">
        <f t="shared" si="134"/>
        <v>3.5595105672969968E-3</v>
      </c>
      <c r="K957" s="18">
        <f t="shared" si="130"/>
        <v>15.239866518353727</v>
      </c>
      <c r="L957" s="10">
        <f t="shared" si="135"/>
        <v>3.3527706340378201</v>
      </c>
      <c r="M957" s="205">
        <v>6.5436763725272282</v>
      </c>
      <c r="N957" s="202">
        <v>0.77047790885958822</v>
      </c>
      <c r="O957" s="10">
        <f t="shared" si="131"/>
        <v>25.906791433778366</v>
      </c>
      <c r="P957" s="11">
        <f t="shared" si="132"/>
        <v>6.0318489950589908E-2</v>
      </c>
    </row>
    <row r="958" spans="1:16" x14ac:dyDescent="0.35">
      <c r="A958" s="9">
        <f t="shared" si="133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>димвенканали!F958</f>
        <v>313</v>
      </c>
      <c r="G958" s="8"/>
      <c r="H958" s="8"/>
      <c r="I958" s="8">
        <v>8</v>
      </c>
      <c r="J958" s="185">
        <f t="shared" si="134"/>
        <v>3.5595105672969968E-3</v>
      </c>
      <c r="K958" s="18">
        <f t="shared" si="130"/>
        <v>15.239866518353727</v>
      </c>
      <c r="L958" s="10">
        <f t="shared" si="135"/>
        <v>3.3527706340378201</v>
      </c>
      <c r="M958" s="205">
        <v>6.5436763725272282</v>
      </c>
      <c r="N958" s="202">
        <v>0.77047790885958822</v>
      </c>
      <c r="O958" s="10">
        <f t="shared" si="131"/>
        <v>25.906791433778366</v>
      </c>
      <c r="P958" s="11">
        <f t="shared" si="132"/>
        <v>8.2769301705362189E-2</v>
      </c>
    </row>
    <row r="959" spans="1:16" x14ac:dyDescent="0.35">
      <c r="A959" s="9">
        <f t="shared" si="133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>димвенканали!F959</f>
        <v>348.9</v>
      </c>
      <c r="G959" s="8"/>
      <c r="H959" s="8"/>
      <c r="I959" s="8">
        <v>0</v>
      </c>
      <c r="J959" s="185">
        <f t="shared" si="134"/>
        <v>0</v>
      </c>
      <c r="K959" s="18">
        <f t="shared" si="130"/>
        <v>0</v>
      </c>
      <c r="L959" s="10">
        <f t="shared" si="135"/>
        <v>0</v>
      </c>
      <c r="M959" s="205">
        <v>0</v>
      </c>
      <c r="N959" s="202">
        <v>0</v>
      </c>
      <c r="O959" s="10">
        <f t="shared" si="131"/>
        <v>0</v>
      </c>
      <c r="P959" s="11">
        <f t="shared" si="132"/>
        <v>0</v>
      </c>
    </row>
    <row r="960" spans="1:16" x14ac:dyDescent="0.35">
      <c r="A960" s="9">
        <f t="shared" si="133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>димвенканали!F960</f>
        <v>345</v>
      </c>
      <c r="G960" s="8"/>
      <c r="H960" s="8"/>
      <c r="I960" s="8">
        <v>0</v>
      </c>
      <c r="J960" s="185">
        <f t="shared" si="134"/>
        <v>0</v>
      </c>
      <c r="K960" s="18">
        <f t="shared" si="130"/>
        <v>0</v>
      </c>
      <c r="L960" s="10">
        <f t="shared" si="135"/>
        <v>0</v>
      </c>
      <c r="M960" s="205">
        <v>0</v>
      </c>
      <c r="N960" s="202">
        <v>0</v>
      </c>
      <c r="O960" s="10">
        <f t="shared" si="131"/>
        <v>0</v>
      </c>
      <c r="P960" s="11">
        <f t="shared" si="132"/>
        <v>0</v>
      </c>
    </row>
    <row r="961" spans="1:16" x14ac:dyDescent="0.35">
      <c r="A961" s="9">
        <f t="shared" si="133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>димвенканали!F961</f>
        <v>139.5</v>
      </c>
      <c r="G961" s="8"/>
      <c r="H961" s="8"/>
      <c r="I961" s="8">
        <v>0</v>
      </c>
      <c r="J961" s="185">
        <f t="shared" si="134"/>
        <v>0</v>
      </c>
      <c r="K961" s="18">
        <f t="shared" si="130"/>
        <v>0</v>
      </c>
      <c r="L961" s="10">
        <f t="shared" si="135"/>
        <v>0</v>
      </c>
      <c r="M961" s="205">
        <v>0</v>
      </c>
      <c r="N961" s="202">
        <v>0</v>
      </c>
      <c r="O961" s="10">
        <f t="shared" si="131"/>
        <v>0</v>
      </c>
      <c r="P961" s="11">
        <f t="shared" si="132"/>
        <v>0</v>
      </c>
    </row>
    <row r="962" spans="1:16" x14ac:dyDescent="0.35">
      <c r="A962" s="9">
        <f t="shared" si="133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>димвенканали!F962</f>
        <v>70.400000000000006</v>
      </c>
      <c r="G962" s="8"/>
      <c r="H962" s="8"/>
      <c r="I962" s="8">
        <v>3</v>
      </c>
      <c r="J962" s="185">
        <f t="shared" si="134"/>
        <v>1.3348164627363739E-3</v>
      </c>
      <c r="K962" s="18">
        <f t="shared" si="130"/>
        <v>5.7149499443826475</v>
      </c>
      <c r="L962" s="10">
        <f t="shared" si="135"/>
        <v>1.2572889877641824</v>
      </c>
      <c r="M962" s="205">
        <v>2.4538786396977108</v>
      </c>
      <c r="N962" s="202">
        <v>0.2889292158223456</v>
      </c>
      <c r="O962" s="10">
        <f t="shared" si="131"/>
        <v>9.7150467876668873</v>
      </c>
      <c r="P962" s="11">
        <f t="shared" si="132"/>
        <v>0.13799782368845009</v>
      </c>
    </row>
    <row r="963" spans="1:16" x14ac:dyDescent="0.35">
      <c r="A963" s="9">
        <f t="shared" si="133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>димвенканали!F963</f>
        <v>126.1</v>
      </c>
      <c r="G963" s="8"/>
      <c r="H963" s="8"/>
      <c r="I963" s="8">
        <v>4</v>
      </c>
      <c r="J963" s="185">
        <f t="shared" si="134"/>
        <v>1.7797552836484984E-3</v>
      </c>
      <c r="K963" s="18">
        <f t="shared" si="130"/>
        <v>7.6199332591768636</v>
      </c>
      <c r="L963" s="10">
        <f t="shared" si="135"/>
        <v>1.67638531701891</v>
      </c>
      <c r="M963" s="205">
        <v>3.2718381862636141</v>
      </c>
      <c r="N963" s="202">
        <v>0.38523895442979411</v>
      </c>
      <c r="O963" s="10">
        <f t="shared" si="131"/>
        <v>12.953395716889183</v>
      </c>
      <c r="P963" s="11">
        <f t="shared" si="132"/>
        <v>0.10272320156137338</v>
      </c>
    </row>
    <row r="964" spans="1:16" x14ac:dyDescent="0.35">
      <c r="A964" s="9">
        <f t="shared" si="133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>димвенканали!F964</f>
        <v>165.8</v>
      </c>
      <c r="G964" s="8"/>
      <c r="H964" s="8"/>
      <c r="I964" s="8">
        <v>4</v>
      </c>
      <c r="J964" s="185">
        <f t="shared" si="134"/>
        <v>1.7797552836484984E-3</v>
      </c>
      <c r="K964" s="18">
        <f t="shared" si="130"/>
        <v>7.6199332591768636</v>
      </c>
      <c r="L964" s="10">
        <f t="shared" si="135"/>
        <v>1.67638531701891</v>
      </c>
      <c r="M964" s="205">
        <v>3.2718381862636141</v>
      </c>
      <c r="N964" s="202">
        <v>0.38523895442979411</v>
      </c>
      <c r="O964" s="10">
        <f t="shared" si="131"/>
        <v>12.953395716889183</v>
      </c>
      <c r="P964" s="11">
        <f t="shared" si="132"/>
        <v>7.8126632791852724E-2</v>
      </c>
    </row>
    <row r="965" spans="1:16" x14ac:dyDescent="0.35">
      <c r="A965" s="9">
        <f t="shared" si="133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>димвенканали!F965</f>
        <v>100.4</v>
      </c>
      <c r="G965" s="8"/>
      <c r="H965" s="8"/>
      <c r="I965" s="8">
        <v>4</v>
      </c>
      <c r="J965" s="185">
        <f t="shared" si="134"/>
        <v>1.7797552836484984E-3</v>
      </c>
      <c r="K965" s="18">
        <f t="shared" si="130"/>
        <v>7.6199332591768636</v>
      </c>
      <c r="L965" s="10">
        <f t="shared" si="135"/>
        <v>1.67638531701891</v>
      </c>
      <c r="M965" s="205">
        <v>3.2718381862636141</v>
      </c>
      <c r="N965" s="202">
        <v>0.38523895442979411</v>
      </c>
      <c r="O965" s="10">
        <f t="shared" si="131"/>
        <v>12.953395716889183</v>
      </c>
      <c r="P965" s="11">
        <f t="shared" si="132"/>
        <v>0.12901788562638627</v>
      </c>
    </row>
    <row r="966" spans="1:16" x14ac:dyDescent="0.35">
      <c r="A966" s="9">
        <f t="shared" si="133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>димвенканали!F966</f>
        <v>102.7</v>
      </c>
      <c r="G966" s="8"/>
      <c r="H966" s="8"/>
      <c r="I966" s="8">
        <v>3</v>
      </c>
      <c r="J966" s="185">
        <f t="shared" si="134"/>
        <v>1.3348164627363739E-3</v>
      </c>
      <c r="K966" s="18">
        <f t="shared" si="130"/>
        <v>5.7149499443826475</v>
      </c>
      <c r="L966" s="10">
        <f t="shared" si="135"/>
        <v>1.2572889877641824</v>
      </c>
      <c r="M966" s="205">
        <v>2.4538786396977108</v>
      </c>
      <c r="N966" s="202">
        <v>0.2889292158223456</v>
      </c>
      <c r="O966" s="10">
        <f t="shared" si="131"/>
        <v>9.7150467876668873</v>
      </c>
      <c r="P966" s="11">
        <f t="shared" si="132"/>
        <v>9.4596365994809029E-2</v>
      </c>
    </row>
    <row r="967" spans="1:16" x14ac:dyDescent="0.35">
      <c r="A967" s="9">
        <f t="shared" si="133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>димвенканали!F967</f>
        <v>84.9</v>
      </c>
      <c r="G967" s="8"/>
      <c r="H967" s="8"/>
      <c r="I967" s="8">
        <v>3</v>
      </c>
      <c r="J967" s="185">
        <f t="shared" si="134"/>
        <v>1.3348164627363739E-3</v>
      </c>
      <c r="K967" s="18">
        <f t="shared" si="130"/>
        <v>5.7149499443826475</v>
      </c>
      <c r="L967" s="10">
        <f t="shared" si="135"/>
        <v>1.2572889877641824</v>
      </c>
      <c r="M967" s="205">
        <v>2.4538786396977108</v>
      </c>
      <c r="N967" s="202">
        <v>0.2889292158223456</v>
      </c>
      <c r="O967" s="10">
        <f t="shared" si="131"/>
        <v>9.7150467876668873</v>
      </c>
      <c r="P967" s="11">
        <f t="shared" si="132"/>
        <v>0.11442929078524013</v>
      </c>
    </row>
    <row r="968" spans="1:16" x14ac:dyDescent="0.35">
      <c r="A968" s="9">
        <f t="shared" si="133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>димвенканали!F968</f>
        <v>97.9</v>
      </c>
      <c r="G968" s="8"/>
      <c r="H968" s="8"/>
      <c r="I968" s="8">
        <v>3</v>
      </c>
      <c r="J968" s="185">
        <f t="shared" si="134"/>
        <v>1.3348164627363739E-3</v>
      </c>
      <c r="K968" s="18">
        <f t="shared" si="130"/>
        <v>5.7149499443826475</v>
      </c>
      <c r="L968" s="10">
        <f t="shared" si="135"/>
        <v>1.2572889877641824</v>
      </c>
      <c r="M968" s="205">
        <v>2.4538786396977108</v>
      </c>
      <c r="N968" s="202">
        <v>0.2889292158223456</v>
      </c>
      <c r="O968" s="10">
        <f t="shared" si="131"/>
        <v>9.7150467876668873</v>
      </c>
      <c r="P968" s="11">
        <f t="shared" si="132"/>
        <v>9.9234390068098949E-2</v>
      </c>
    </row>
    <row r="969" spans="1:16" x14ac:dyDescent="0.35">
      <c r="A969" s="9">
        <f t="shared" si="133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>димвенканали!F969</f>
        <v>65.099999999999994</v>
      </c>
      <c r="G969" s="8"/>
      <c r="H969" s="8"/>
      <c r="I969" s="8">
        <v>0</v>
      </c>
      <c r="J969" s="185">
        <f t="shared" si="134"/>
        <v>0</v>
      </c>
      <c r="K969" s="18">
        <f t="shared" si="130"/>
        <v>0</v>
      </c>
      <c r="L969" s="10">
        <f t="shared" si="135"/>
        <v>0</v>
      </c>
      <c r="M969" s="205">
        <v>0</v>
      </c>
      <c r="N969" s="202">
        <v>0</v>
      </c>
      <c r="O969" s="10">
        <f t="shared" si="131"/>
        <v>0</v>
      </c>
      <c r="P969" s="11">
        <f t="shared" si="132"/>
        <v>0</v>
      </c>
    </row>
    <row r="970" spans="1:16" x14ac:dyDescent="0.35">
      <c r="A970" s="9">
        <f t="shared" si="133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>димвенканали!F970</f>
        <v>185</v>
      </c>
      <c r="G970" s="8"/>
      <c r="H970" s="8"/>
      <c r="I970" s="8">
        <v>7</v>
      </c>
      <c r="J970" s="185">
        <f t="shared" si="134"/>
        <v>3.1145717463848723E-3</v>
      </c>
      <c r="K970" s="18">
        <f t="shared" ref="K970:K1032" si="136">J970*$S$2</f>
        <v>13.33488320355951</v>
      </c>
      <c r="L970" s="10">
        <f t="shared" si="135"/>
        <v>2.9336743047830924</v>
      </c>
      <c r="M970" s="205">
        <v>5.7257168259613245</v>
      </c>
      <c r="N970" s="202">
        <v>0.67416817025213971</v>
      </c>
      <c r="O970" s="10">
        <f t="shared" ref="O970:O1032" si="137">K970+L970+M970+N970</f>
        <v>22.668442504556069</v>
      </c>
      <c r="P970" s="11">
        <f t="shared" ref="P970:P1032" si="138">O970/F970</f>
        <v>0.12253212164624902</v>
      </c>
    </row>
    <row r="971" spans="1:16" x14ac:dyDescent="0.35">
      <c r="A971" s="9">
        <f t="shared" si="133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>димвенканали!F971</f>
        <v>527.4</v>
      </c>
      <c r="G971" s="8"/>
      <c r="H971" s="8"/>
      <c r="I971" s="8">
        <v>12</v>
      </c>
      <c r="J971" s="185">
        <f t="shared" si="134"/>
        <v>5.3392658509454956E-3</v>
      </c>
      <c r="K971" s="18">
        <f t="shared" si="136"/>
        <v>22.85979977753059</v>
      </c>
      <c r="L971" s="10">
        <f t="shared" ref="L971:L1026" si="139">K971*0.22</f>
        <v>5.0291559510567296</v>
      </c>
      <c r="M971" s="205">
        <v>9.8155145587908432</v>
      </c>
      <c r="N971" s="202">
        <v>1.1557168632893824</v>
      </c>
      <c r="O971" s="10">
        <f t="shared" si="137"/>
        <v>38.860187150667549</v>
      </c>
      <c r="P971" s="11">
        <f t="shared" si="138"/>
        <v>7.368256949311254E-2</v>
      </c>
    </row>
    <row r="972" spans="1:16" x14ac:dyDescent="0.35">
      <c r="A972" s="9">
        <f t="shared" ref="A972:A1035" si="140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>димвенканали!F972</f>
        <v>520.9</v>
      </c>
      <c r="G972" s="8"/>
      <c r="H972" s="8"/>
      <c r="I972" s="8">
        <v>12</v>
      </c>
      <c r="J972" s="185">
        <f t="shared" ref="J972:J1035" si="141">2/4495*(I972+H972+G972)</f>
        <v>5.3392658509454956E-3</v>
      </c>
      <c r="K972" s="18">
        <f t="shared" si="136"/>
        <v>22.85979977753059</v>
      </c>
      <c r="L972" s="10">
        <f t="shared" si="139"/>
        <v>5.0291559510567296</v>
      </c>
      <c r="M972" s="205">
        <v>9.8155145587908432</v>
      </c>
      <c r="N972" s="202">
        <v>1.1557168632893824</v>
      </c>
      <c r="O972" s="10">
        <f t="shared" si="137"/>
        <v>38.860187150667549</v>
      </c>
      <c r="P972" s="11">
        <f t="shared" si="138"/>
        <v>7.460201027196689E-2</v>
      </c>
    </row>
    <row r="973" spans="1:16" x14ac:dyDescent="0.35">
      <c r="A973" s="9">
        <f t="shared" si="140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>димвенканали!F973</f>
        <v>308.3</v>
      </c>
      <c r="G973" s="8"/>
      <c r="H973" s="8"/>
      <c r="I973" s="8">
        <v>8</v>
      </c>
      <c r="J973" s="185">
        <f t="shared" si="141"/>
        <v>3.5595105672969968E-3</v>
      </c>
      <c r="K973" s="18">
        <f t="shared" si="136"/>
        <v>15.239866518353727</v>
      </c>
      <c r="L973" s="10">
        <f t="shared" si="139"/>
        <v>3.3527706340378201</v>
      </c>
      <c r="M973" s="205">
        <v>6.5436763725272282</v>
      </c>
      <c r="N973" s="202">
        <v>0.77047790885958822</v>
      </c>
      <c r="O973" s="10">
        <f t="shared" si="137"/>
        <v>25.906791433778366</v>
      </c>
      <c r="P973" s="11">
        <f t="shared" si="138"/>
        <v>8.4031110716115354E-2</v>
      </c>
    </row>
    <row r="974" spans="1:16" x14ac:dyDescent="0.35">
      <c r="A974" s="9">
        <f t="shared" si="140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>димвенканали!F974</f>
        <v>524.94000000000005</v>
      </c>
      <c r="G974" s="8"/>
      <c r="H974" s="8"/>
      <c r="I974" s="8">
        <v>12</v>
      </c>
      <c r="J974" s="185">
        <f t="shared" si="141"/>
        <v>5.3392658509454956E-3</v>
      </c>
      <c r="K974" s="18">
        <f t="shared" si="136"/>
        <v>22.85979977753059</v>
      </c>
      <c r="L974" s="10">
        <f t="shared" si="139"/>
        <v>5.0291559510567296</v>
      </c>
      <c r="M974" s="205">
        <v>9.8155145587908432</v>
      </c>
      <c r="N974" s="202">
        <v>1.1557168632893824</v>
      </c>
      <c r="O974" s="10">
        <f t="shared" si="137"/>
        <v>38.860187150667549</v>
      </c>
      <c r="P974" s="11">
        <f t="shared" si="138"/>
        <v>7.4027864423872339E-2</v>
      </c>
    </row>
    <row r="975" spans="1:16" x14ac:dyDescent="0.35">
      <c r="A975" s="9">
        <f t="shared" si="140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>димвенканали!F975</f>
        <v>522.54999999999995</v>
      </c>
      <c r="G975" s="8"/>
      <c r="H975" s="8"/>
      <c r="I975" s="8">
        <v>12</v>
      </c>
      <c r="J975" s="185">
        <f t="shared" si="141"/>
        <v>5.3392658509454956E-3</v>
      </c>
      <c r="K975" s="18">
        <f t="shared" si="136"/>
        <v>22.85979977753059</v>
      </c>
      <c r="L975" s="10">
        <f t="shared" si="139"/>
        <v>5.0291559510567296</v>
      </c>
      <c r="M975" s="205">
        <v>9.8155145587908432</v>
      </c>
      <c r="N975" s="202">
        <v>1.1557168632893824</v>
      </c>
      <c r="O975" s="10">
        <f t="shared" si="137"/>
        <v>38.860187150667549</v>
      </c>
      <c r="P975" s="11">
        <f t="shared" si="138"/>
        <v>7.4366447518261505E-2</v>
      </c>
    </row>
    <row r="976" spans="1:16" x14ac:dyDescent="0.35">
      <c r="A976" s="9">
        <f t="shared" si="140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>димвенканали!F976</f>
        <v>315.77999999999997</v>
      </c>
      <c r="G976" s="8"/>
      <c r="H976" s="8"/>
      <c r="I976" s="8">
        <v>8</v>
      </c>
      <c r="J976" s="185">
        <f t="shared" si="141"/>
        <v>3.5595105672969968E-3</v>
      </c>
      <c r="K976" s="18">
        <f t="shared" si="136"/>
        <v>15.239866518353727</v>
      </c>
      <c r="L976" s="10">
        <f t="shared" si="139"/>
        <v>3.3527706340378201</v>
      </c>
      <c r="M976" s="205">
        <v>6.5436763725272282</v>
      </c>
      <c r="N976" s="202">
        <v>0.77047790885958822</v>
      </c>
      <c r="O976" s="10">
        <f t="shared" si="137"/>
        <v>25.906791433778366</v>
      </c>
      <c r="P976" s="11">
        <f t="shared" si="138"/>
        <v>8.2040634092654274E-2</v>
      </c>
    </row>
    <row r="977" spans="1:16" x14ac:dyDescent="0.35">
      <c r="A977" s="9">
        <f t="shared" si="140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>димвенканали!F977</f>
        <v>538.4</v>
      </c>
      <c r="G977" s="8"/>
      <c r="H977" s="8"/>
      <c r="I977" s="8">
        <v>12</v>
      </c>
      <c r="J977" s="185">
        <f t="shared" si="141"/>
        <v>5.3392658509454956E-3</v>
      </c>
      <c r="K977" s="18">
        <f t="shared" si="136"/>
        <v>22.85979977753059</v>
      </c>
      <c r="L977" s="10">
        <f t="shared" si="139"/>
        <v>5.0291559510567296</v>
      </c>
      <c r="M977" s="205">
        <v>9.8155145587908432</v>
      </c>
      <c r="N977" s="202">
        <v>1.1557168632893824</v>
      </c>
      <c r="O977" s="10">
        <f t="shared" si="137"/>
        <v>38.860187150667549</v>
      </c>
      <c r="P977" s="11">
        <f t="shared" si="138"/>
        <v>7.2177167813275545E-2</v>
      </c>
    </row>
    <row r="978" spans="1:16" x14ac:dyDescent="0.35">
      <c r="A978" s="9">
        <f t="shared" si="140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>димвенканали!F978</f>
        <v>509.66</v>
      </c>
      <c r="G978" s="8"/>
      <c r="H978" s="8"/>
      <c r="I978" s="8">
        <v>12</v>
      </c>
      <c r="J978" s="185">
        <f t="shared" si="141"/>
        <v>5.3392658509454956E-3</v>
      </c>
      <c r="K978" s="18">
        <f t="shared" si="136"/>
        <v>22.85979977753059</v>
      </c>
      <c r="L978" s="10">
        <f t="shared" si="139"/>
        <v>5.0291559510567296</v>
      </c>
      <c r="M978" s="205">
        <v>9.8155145587908432</v>
      </c>
      <c r="N978" s="202">
        <v>1.1557168632893824</v>
      </c>
      <c r="O978" s="10">
        <f t="shared" si="137"/>
        <v>38.860187150667549</v>
      </c>
      <c r="P978" s="11">
        <f t="shared" si="138"/>
        <v>7.6247276911406717E-2</v>
      </c>
    </row>
    <row r="979" spans="1:16" x14ac:dyDescent="0.35">
      <c r="A979" s="9">
        <f t="shared" si="140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>димвенканали!F979</f>
        <v>508.2</v>
      </c>
      <c r="G979" s="8"/>
      <c r="H979" s="8"/>
      <c r="I979" s="8">
        <v>12</v>
      </c>
      <c r="J979" s="185">
        <f t="shared" si="141"/>
        <v>5.3392658509454956E-3</v>
      </c>
      <c r="K979" s="18">
        <f t="shared" si="136"/>
        <v>22.85979977753059</v>
      </c>
      <c r="L979" s="10">
        <f t="shared" si="139"/>
        <v>5.0291559510567296</v>
      </c>
      <c r="M979" s="205">
        <v>9.8155145587908432</v>
      </c>
      <c r="N979" s="202">
        <v>1.1557168632893824</v>
      </c>
      <c r="O979" s="10">
        <f t="shared" si="137"/>
        <v>38.860187150667549</v>
      </c>
      <c r="P979" s="11">
        <f t="shared" si="138"/>
        <v>7.6466326545981012E-2</v>
      </c>
    </row>
    <row r="980" spans="1:16" x14ac:dyDescent="0.35">
      <c r="A980" s="9">
        <f t="shared" si="140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>димвенканали!F980</f>
        <v>362.92</v>
      </c>
      <c r="G980" s="8"/>
      <c r="H980" s="8"/>
      <c r="I980" s="8">
        <v>8</v>
      </c>
      <c r="J980" s="185">
        <f t="shared" si="141"/>
        <v>3.5595105672969968E-3</v>
      </c>
      <c r="K980" s="18">
        <f t="shared" si="136"/>
        <v>15.239866518353727</v>
      </c>
      <c r="L980" s="10">
        <f t="shared" si="139"/>
        <v>3.3527706340378201</v>
      </c>
      <c r="M980" s="205">
        <v>6.5436763725272282</v>
      </c>
      <c r="N980" s="202">
        <v>0.77047790885958822</v>
      </c>
      <c r="O980" s="10">
        <f t="shared" si="137"/>
        <v>25.906791433778366</v>
      </c>
      <c r="P980" s="11">
        <f t="shared" si="138"/>
        <v>7.1384303520826531E-2</v>
      </c>
    </row>
    <row r="981" spans="1:16" x14ac:dyDescent="0.35">
      <c r="A981" s="9">
        <f t="shared" si="140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>димвенканали!F981</f>
        <v>507.8</v>
      </c>
      <c r="G981" s="8"/>
      <c r="H981" s="8"/>
      <c r="I981" s="8">
        <v>12</v>
      </c>
      <c r="J981" s="185">
        <f t="shared" si="141"/>
        <v>5.3392658509454956E-3</v>
      </c>
      <c r="K981" s="18">
        <f t="shared" si="136"/>
        <v>22.85979977753059</v>
      </c>
      <c r="L981" s="10">
        <f t="shared" si="139"/>
        <v>5.0291559510567296</v>
      </c>
      <c r="M981" s="205">
        <v>9.8155145587908432</v>
      </c>
      <c r="N981" s="202">
        <v>1.1557168632893824</v>
      </c>
      <c r="O981" s="10">
        <f t="shared" si="137"/>
        <v>38.860187150667549</v>
      </c>
      <c r="P981" s="11">
        <f t="shared" si="138"/>
        <v>7.652655996586756E-2</v>
      </c>
    </row>
    <row r="982" spans="1:16" x14ac:dyDescent="0.35">
      <c r="A982" s="9">
        <f t="shared" si="140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>димвенканали!F982</f>
        <v>511.64</v>
      </c>
      <c r="G982" s="8"/>
      <c r="H982" s="8"/>
      <c r="I982" s="8">
        <v>12</v>
      </c>
      <c r="J982" s="185">
        <f t="shared" si="141"/>
        <v>5.3392658509454956E-3</v>
      </c>
      <c r="K982" s="18">
        <f t="shared" si="136"/>
        <v>22.85979977753059</v>
      </c>
      <c r="L982" s="10">
        <f t="shared" si="139"/>
        <v>5.0291559510567296</v>
      </c>
      <c r="M982" s="205">
        <v>9.8155145587908432</v>
      </c>
      <c r="N982" s="202">
        <v>1.1557168632893824</v>
      </c>
      <c r="O982" s="10">
        <f t="shared" si="137"/>
        <v>38.860187150667549</v>
      </c>
      <c r="P982" s="11">
        <f t="shared" si="138"/>
        <v>7.5952206924141091E-2</v>
      </c>
    </row>
    <row r="983" spans="1:16" x14ac:dyDescent="0.35">
      <c r="A983" s="9">
        <f t="shared" si="140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>димвенканали!F983</f>
        <v>317.8</v>
      </c>
      <c r="G983" s="8"/>
      <c r="H983" s="8"/>
      <c r="I983" s="8">
        <v>8</v>
      </c>
      <c r="J983" s="185">
        <f t="shared" si="141"/>
        <v>3.5595105672969968E-3</v>
      </c>
      <c r="K983" s="18">
        <f t="shared" si="136"/>
        <v>15.239866518353727</v>
      </c>
      <c r="L983" s="10">
        <f t="shared" si="139"/>
        <v>3.3527706340378201</v>
      </c>
      <c r="M983" s="205">
        <v>6.5436763725272282</v>
      </c>
      <c r="N983" s="202">
        <v>0.77047790885958822</v>
      </c>
      <c r="O983" s="10">
        <f t="shared" si="137"/>
        <v>25.906791433778366</v>
      </c>
      <c r="P983" s="11">
        <f t="shared" si="138"/>
        <v>8.1519167507169185E-2</v>
      </c>
    </row>
    <row r="984" spans="1:16" x14ac:dyDescent="0.35">
      <c r="A984" s="9">
        <f t="shared" si="140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>димвенканали!F984</f>
        <v>514.9</v>
      </c>
      <c r="G984" s="8"/>
      <c r="H984" s="8"/>
      <c r="I984" s="8">
        <v>12</v>
      </c>
      <c r="J984" s="185">
        <f t="shared" si="141"/>
        <v>5.3392658509454956E-3</v>
      </c>
      <c r="K984" s="18">
        <f t="shared" si="136"/>
        <v>22.85979977753059</v>
      </c>
      <c r="L984" s="10">
        <f t="shared" si="139"/>
        <v>5.0291559510567296</v>
      </c>
      <c r="M984" s="205">
        <v>9.8155145587908432</v>
      </c>
      <c r="N984" s="202">
        <v>1.1557168632893824</v>
      </c>
      <c r="O984" s="10">
        <f t="shared" si="137"/>
        <v>38.860187150667549</v>
      </c>
      <c r="P984" s="11">
        <f t="shared" si="138"/>
        <v>7.5471328705899302E-2</v>
      </c>
    </row>
    <row r="985" spans="1:16" x14ac:dyDescent="0.35">
      <c r="A985" s="9">
        <f t="shared" si="140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>димвенканали!F985</f>
        <v>513.5</v>
      </c>
      <c r="G985" s="8"/>
      <c r="H985" s="8"/>
      <c r="I985" s="8">
        <v>12</v>
      </c>
      <c r="J985" s="185">
        <f t="shared" si="141"/>
        <v>5.3392658509454956E-3</v>
      </c>
      <c r="K985" s="18">
        <f t="shared" si="136"/>
        <v>22.85979977753059</v>
      </c>
      <c r="L985" s="10">
        <f t="shared" si="139"/>
        <v>5.0291559510567296</v>
      </c>
      <c r="M985" s="205">
        <v>9.8155145587908432</v>
      </c>
      <c r="N985" s="202">
        <v>1.1557168632893824</v>
      </c>
      <c r="O985" s="10">
        <f t="shared" si="137"/>
        <v>38.860187150667549</v>
      </c>
      <c r="P985" s="11">
        <f t="shared" si="138"/>
        <v>7.5677092795847223E-2</v>
      </c>
    </row>
    <row r="986" spans="1:16" x14ac:dyDescent="0.35">
      <c r="A986" s="9">
        <f t="shared" si="140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>димвенканали!F986</f>
        <v>314.7</v>
      </c>
      <c r="G986" s="8"/>
      <c r="H986" s="8"/>
      <c r="I986" s="8">
        <v>8</v>
      </c>
      <c r="J986" s="185">
        <f t="shared" si="141"/>
        <v>3.5595105672969968E-3</v>
      </c>
      <c r="K986" s="18">
        <f t="shared" si="136"/>
        <v>15.239866518353727</v>
      </c>
      <c r="L986" s="10">
        <f t="shared" si="139"/>
        <v>3.3527706340378201</v>
      </c>
      <c r="M986" s="205">
        <v>6.5436763725272282</v>
      </c>
      <c r="N986" s="202">
        <v>0.77047790885958822</v>
      </c>
      <c r="O986" s="10">
        <f t="shared" si="137"/>
        <v>25.906791433778366</v>
      </c>
      <c r="P986" s="11">
        <f t="shared" si="138"/>
        <v>8.232218440984547E-2</v>
      </c>
    </row>
    <row r="987" spans="1:16" x14ac:dyDescent="0.35">
      <c r="A987" s="9">
        <f t="shared" si="140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>димвенканали!F987</f>
        <v>368.4</v>
      </c>
      <c r="G987" s="8"/>
      <c r="H987" s="8"/>
      <c r="I987" s="8">
        <v>7</v>
      </c>
      <c r="J987" s="185">
        <f t="shared" si="141"/>
        <v>3.1145717463848723E-3</v>
      </c>
      <c r="K987" s="18">
        <f t="shared" si="136"/>
        <v>13.33488320355951</v>
      </c>
      <c r="L987" s="10">
        <f t="shared" si="139"/>
        <v>2.9336743047830924</v>
      </c>
      <c r="M987" s="205">
        <v>5.7257168259613245</v>
      </c>
      <c r="N987" s="202">
        <v>0.67416817025213971</v>
      </c>
      <c r="O987" s="10">
        <f t="shared" si="137"/>
        <v>22.668442504556069</v>
      </c>
      <c r="P987" s="11">
        <f t="shared" si="138"/>
        <v>6.1532145777839498E-2</v>
      </c>
    </row>
    <row r="988" spans="1:16" x14ac:dyDescent="0.35">
      <c r="A988" s="9">
        <f t="shared" si="140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>димвенканали!F988</f>
        <v>506.3</v>
      </c>
      <c r="G988" s="8"/>
      <c r="H988" s="8"/>
      <c r="I988" s="8">
        <v>12</v>
      </c>
      <c r="J988" s="185">
        <f t="shared" si="141"/>
        <v>5.3392658509454956E-3</v>
      </c>
      <c r="K988" s="18">
        <f t="shared" si="136"/>
        <v>22.85979977753059</v>
      </c>
      <c r="L988" s="10">
        <f t="shared" si="139"/>
        <v>5.0291559510567296</v>
      </c>
      <c r="M988" s="205">
        <v>9.8155145587908432</v>
      </c>
      <c r="N988" s="202">
        <v>1.1557168632893824</v>
      </c>
      <c r="O988" s="10">
        <f t="shared" si="137"/>
        <v>38.860187150667549</v>
      </c>
      <c r="P988" s="11">
        <f t="shared" si="138"/>
        <v>7.675328293633725E-2</v>
      </c>
    </row>
    <row r="989" spans="1:16" x14ac:dyDescent="0.35">
      <c r="A989" s="9">
        <f t="shared" si="140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>димвенканали!F989</f>
        <v>312.3</v>
      </c>
      <c r="G989" s="8"/>
      <c r="H989" s="8"/>
      <c r="I989" s="8">
        <v>8</v>
      </c>
      <c r="J989" s="185">
        <f t="shared" si="141"/>
        <v>3.5595105672969968E-3</v>
      </c>
      <c r="K989" s="18">
        <f t="shared" si="136"/>
        <v>15.239866518353727</v>
      </c>
      <c r="L989" s="10">
        <f t="shared" si="139"/>
        <v>3.3527706340378201</v>
      </c>
      <c r="M989" s="205">
        <v>6.5436763725272282</v>
      </c>
      <c r="N989" s="202">
        <v>0.77047790885958822</v>
      </c>
      <c r="O989" s="10">
        <f t="shared" si="137"/>
        <v>25.906791433778366</v>
      </c>
      <c r="P989" s="11">
        <f t="shared" si="138"/>
        <v>8.2954823675242928E-2</v>
      </c>
    </row>
    <row r="990" spans="1:16" x14ac:dyDescent="0.35">
      <c r="A990" s="9">
        <f t="shared" si="140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>димвенканали!F990</f>
        <v>774.9</v>
      </c>
      <c r="G990" s="8"/>
      <c r="H990" s="8"/>
      <c r="I990" s="8">
        <v>23</v>
      </c>
      <c r="J990" s="185">
        <f t="shared" si="141"/>
        <v>1.0233592880978866E-2</v>
      </c>
      <c r="K990" s="18">
        <f t="shared" si="136"/>
        <v>43.814616240266965</v>
      </c>
      <c r="L990" s="10">
        <f t="shared" si="139"/>
        <v>9.639215572858733</v>
      </c>
      <c r="M990" s="205">
        <v>18.813069571015781</v>
      </c>
      <c r="N990" s="202">
        <v>2.215123987971316</v>
      </c>
      <c r="O990" s="10">
        <f t="shared" si="137"/>
        <v>74.482025372112787</v>
      </c>
      <c r="P990" s="11">
        <f t="shared" si="138"/>
        <v>9.6118241543570515E-2</v>
      </c>
    </row>
    <row r="991" spans="1:16" x14ac:dyDescent="0.35">
      <c r="A991" s="9">
        <f t="shared" si="140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>димвенканали!F991</f>
        <v>776.8</v>
      </c>
      <c r="G991" s="8"/>
      <c r="H991" s="8"/>
      <c r="I991" s="8">
        <v>25</v>
      </c>
      <c r="J991" s="185">
        <f t="shared" si="141"/>
        <v>1.1123470522803115E-2</v>
      </c>
      <c r="K991" s="18">
        <f t="shared" si="136"/>
        <v>47.624582869855395</v>
      </c>
      <c r="L991" s="10">
        <f t="shared" si="139"/>
        <v>10.477408231368187</v>
      </c>
      <c r="M991" s="205">
        <v>20.448988664147588</v>
      </c>
      <c r="N991" s="202">
        <v>2.4077434651862131</v>
      </c>
      <c r="O991" s="10">
        <f t="shared" si="137"/>
        <v>80.958723230557382</v>
      </c>
      <c r="P991" s="11">
        <f t="shared" si="138"/>
        <v>0.10422080745437357</v>
      </c>
    </row>
    <row r="992" spans="1:16" x14ac:dyDescent="0.35">
      <c r="A992" s="9">
        <f t="shared" si="140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>димвенканали!F992</f>
        <v>312.8</v>
      </c>
      <c r="G992" s="8"/>
      <c r="H992" s="8"/>
      <c r="I992" s="8">
        <v>8</v>
      </c>
      <c r="J992" s="185">
        <f t="shared" si="141"/>
        <v>3.5595105672969968E-3</v>
      </c>
      <c r="K992" s="18">
        <f t="shared" si="136"/>
        <v>15.239866518353727</v>
      </c>
      <c r="L992" s="10">
        <f t="shared" si="139"/>
        <v>3.3527706340378201</v>
      </c>
      <c r="M992" s="205">
        <v>6.5436763725272282</v>
      </c>
      <c r="N992" s="202">
        <v>0.77047790885958822</v>
      </c>
      <c r="O992" s="10">
        <f t="shared" si="137"/>
        <v>25.906791433778366</v>
      </c>
      <c r="P992" s="11">
        <f t="shared" si="138"/>
        <v>8.2822223253767147E-2</v>
      </c>
    </row>
    <row r="993" spans="1:16" x14ac:dyDescent="0.35">
      <c r="A993" s="9">
        <f t="shared" si="140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>димвенканали!F993</f>
        <v>317.2</v>
      </c>
      <c r="G993" s="8"/>
      <c r="H993" s="8"/>
      <c r="I993" s="8">
        <v>8</v>
      </c>
      <c r="J993" s="185">
        <f t="shared" si="141"/>
        <v>3.5595105672969968E-3</v>
      </c>
      <c r="K993" s="18">
        <f t="shared" si="136"/>
        <v>15.239866518353727</v>
      </c>
      <c r="L993" s="10">
        <f t="shared" si="139"/>
        <v>3.3527706340378201</v>
      </c>
      <c r="M993" s="205">
        <v>6.5436763725272282</v>
      </c>
      <c r="N993" s="202">
        <v>0.77047790885958822</v>
      </c>
      <c r="O993" s="10">
        <f t="shared" si="137"/>
        <v>25.906791433778366</v>
      </c>
      <c r="P993" s="11">
        <f t="shared" si="138"/>
        <v>8.1673365175846044E-2</v>
      </c>
    </row>
    <row r="994" spans="1:16" x14ac:dyDescent="0.35">
      <c r="A994" s="9">
        <f t="shared" si="140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>димвенканали!F994</f>
        <v>329.5</v>
      </c>
      <c r="G994" s="8"/>
      <c r="H994" s="8"/>
      <c r="I994" s="8">
        <v>8</v>
      </c>
      <c r="J994" s="185">
        <f t="shared" si="141"/>
        <v>3.5595105672969968E-3</v>
      </c>
      <c r="K994" s="18">
        <f t="shared" si="136"/>
        <v>15.239866518353727</v>
      </c>
      <c r="L994" s="10">
        <f t="shared" si="139"/>
        <v>3.3527706340378201</v>
      </c>
      <c r="M994" s="205">
        <v>6.5436763725272282</v>
      </c>
      <c r="N994" s="202">
        <v>0.77047790885958822</v>
      </c>
      <c r="O994" s="10">
        <f t="shared" si="137"/>
        <v>25.906791433778366</v>
      </c>
      <c r="P994" s="11">
        <f t="shared" si="138"/>
        <v>7.8624556703424484E-2</v>
      </c>
    </row>
    <row r="995" spans="1:16" x14ac:dyDescent="0.35">
      <c r="A995" s="9">
        <f t="shared" si="140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>димвенканали!F995</f>
        <v>314.2</v>
      </c>
      <c r="G995" s="8"/>
      <c r="H995" s="8"/>
      <c r="I995" s="8">
        <v>8</v>
      </c>
      <c r="J995" s="185">
        <f t="shared" si="141"/>
        <v>3.5595105672969968E-3</v>
      </c>
      <c r="K995" s="18">
        <f t="shared" si="136"/>
        <v>15.239866518353727</v>
      </c>
      <c r="L995" s="10">
        <f t="shared" si="139"/>
        <v>3.3527706340378201</v>
      </c>
      <c r="M995" s="205">
        <v>6.5436763725272282</v>
      </c>
      <c r="N995" s="202">
        <v>0.77047790885958822</v>
      </c>
      <c r="O995" s="10">
        <f t="shared" si="137"/>
        <v>25.906791433778366</v>
      </c>
      <c r="P995" s="11">
        <f t="shared" si="138"/>
        <v>8.2453187249453747E-2</v>
      </c>
    </row>
    <row r="996" spans="1:16" x14ac:dyDescent="0.35">
      <c r="A996" s="9">
        <f t="shared" si="140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>димвенканали!F996</f>
        <v>317.7</v>
      </c>
      <c r="G996" s="8"/>
      <c r="H996" s="8"/>
      <c r="I996" s="8">
        <v>8</v>
      </c>
      <c r="J996" s="185">
        <f t="shared" si="141"/>
        <v>3.5595105672969968E-3</v>
      </c>
      <c r="K996" s="18">
        <f t="shared" si="136"/>
        <v>15.239866518353727</v>
      </c>
      <c r="L996" s="10">
        <f t="shared" si="139"/>
        <v>3.3527706340378201</v>
      </c>
      <c r="M996" s="205">
        <v>6.5436763725272282</v>
      </c>
      <c r="N996" s="202">
        <v>0.77047790885958822</v>
      </c>
      <c r="O996" s="10">
        <f t="shared" si="137"/>
        <v>25.906791433778366</v>
      </c>
      <c r="P996" s="11">
        <f t="shared" si="138"/>
        <v>8.1544826672264301E-2</v>
      </c>
    </row>
    <row r="997" spans="1:16" x14ac:dyDescent="0.35">
      <c r="A997" s="9">
        <f t="shared" si="140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>димвенканали!F997</f>
        <v>197.7</v>
      </c>
      <c r="G997" s="8"/>
      <c r="H997" s="8"/>
      <c r="I997" s="8">
        <v>0</v>
      </c>
      <c r="J997" s="185">
        <f t="shared" si="141"/>
        <v>0</v>
      </c>
      <c r="K997" s="18">
        <f t="shared" si="136"/>
        <v>0</v>
      </c>
      <c r="L997" s="10">
        <f t="shared" si="139"/>
        <v>0</v>
      </c>
      <c r="M997" s="205">
        <v>0</v>
      </c>
      <c r="N997" s="202">
        <v>0</v>
      </c>
      <c r="O997" s="10">
        <f t="shared" si="137"/>
        <v>0</v>
      </c>
      <c r="P997" s="11">
        <f t="shared" si="138"/>
        <v>0</v>
      </c>
    </row>
    <row r="998" spans="1:16" x14ac:dyDescent="0.35">
      <c r="A998" s="9">
        <f t="shared" si="140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>димвенканали!F998</f>
        <v>208</v>
      </c>
      <c r="G998" s="8"/>
      <c r="H998" s="8"/>
      <c r="I998" s="8">
        <v>0</v>
      </c>
      <c r="J998" s="185">
        <f t="shared" si="141"/>
        <v>0</v>
      </c>
      <c r="K998" s="18">
        <f t="shared" si="136"/>
        <v>0</v>
      </c>
      <c r="L998" s="10">
        <f t="shared" si="139"/>
        <v>0</v>
      </c>
      <c r="M998" s="205">
        <v>0</v>
      </c>
      <c r="N998" s="202">
        <v>0</v>
      </c>
      <c r="O998" s="10">
        <f t="shared" si="137"/>
        <v>0</v>
      </c>
      <c r="P998" s="11">
        <f t="shared" si="138"/>
        <v>0</v>
      </c>
    </row>
    <row r="999" spans="1:16" x14ac:dyDescent="0.35">
      <c r="A999" s="9">
        <f t="shared" si="140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>димвенканали!F999</f>
        <v>160.5</v>
      </c>
      <c r="G999" s="8"/>
      <c r="H999" s="8"/>
      <c r="I999" s="8">
        <v>2</v>
      </c>
      <c r="J999" s="185">
        <f t="shared" si="141"/>
        <v>8.898776418242492E-4</v>
      </c>
      <c r="K999" s="18">
        <f t="shared" si="136"/>
        <v>3.8099666295884318</v>
      </c>
      <c r="L999" s="10">
        <f t="shared" si="139"/>
        <v>0.83819265850945501</v>
      </c>
      <c r="M999" s="205">
        <v>1.6359190931318071</v>
      </c>
      <c r="N999" s="202">
        <v>0.19261947721489706</v>
      </c>
      <c r="O999" s="10">
        <f t="shared" si="137"/>
        <v>6.4766978584445916</v>
      </c>
      <c r="P999" s="11">
        <f t="shared" si="138"/>
        <v>4.0353257685013029E-2</v>
      </c>
    </row>
    <row r="1000" spans="1:16" x14ac:dyDescent="0.35">
      <c r="A1000" s="9">
        <f t="shared" si="140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>димвенканали!F1000</f>
        <v>167.7</v>
      </c>
      <c r="G1000" s="8"/>
      <c r="H1000" s="8"/>
      <c r="I1000" s="8">
        <v>3</v>
      </c>
      <c r="J1000" s="185">
        <f t="shared" si="141"/>
        <v>1.3348164627363739E-3</v>
      </c>
      <c r="K1000" s="18">
        <f t="shared" si="136"/>
        <v>5.7149499443826475</v>
      </c>
      <c r="L1000" s="10">
        <f t="shared" si="139"/>
        <v>1.2572889877641824</v>
      </c>
      <c r="M1000" s="205">
        <v>2.4538786396977108</v>
      </c>
      <c r="N1000" s="202">
        <v>0.2889292158223456</v>
      </c>
      <c r="O1000" s="10">
        <f t="shared" si="137"/>
        <v>9.7150467876668873</v>
      </c>
      <c r="P1000" s="11">
        <f t="shared" si="138"/>
        <v>5.7931107857286154E-2</v>
      </c>
    </row>
    <row r="1001" spans="1:16" x14ac:dyDescent="0.35">
      <c r="A1001" s="9">
        <f t="shared" si="140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>димвенканали!F1001</f>
        <v>221.9</v>
      </c>
      <c r="G1001" s="8"/>
      <c r="H1001" s="8"/>
      <c r="I1001" s="8">
        <v>0</v>
      </c>
      <c r="J1001" s="185">
        <f t="shared" si="141"/>
        <v>0</v>
      </c>
      <c r="K1001" s="18">
        <f t="shared" si="136"/>
        <v>0</v>
      </c>
      <c r="L1001" s="10">
        <f t="shared" si="139"/>
        <v>0</v>
      </c>
      <c r="M1001" s="205">
        <v>0</v>
      </c>
      <c r="N1001" s="202">
        <v>0</v>
      </c>
      <c r="O1001" s="10">
        <f t="shared" si="137"/>
        <v>0</v>
      </c>
      <c r="P1001" s="11">
        <f t="shared" si="138"/>
        <v>0</v>
      </c>
    </row>
    <row r="1002" spans="1:16" x14ac:dyDescent="0.35">
      <c r="A1002" s="9">
        <f t="shared" si="140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>димвенканали!F1002</f>
        <v>534.29999999999995</v>
      </c>
      <c r="G1002" s="8"/>
      <c r="H1002" s="8"/>
      <c r="I1002" s="8">
        <v>9</v>
      </c>
      <c r="J1002" s="185">
        <f t="shared" si="141"/>
        <v>4.0044493882091213E-3</v>
      </c>
      <c r="K1002" s="18">
        <f t="shared" si="136"/>
        <v>17.144849833147941</v>
      </c>
      <c r="L1002" s="10">
        <f t="shared" si="139"/>
        <v>3.7718669632925468</v>
      </c>
      <c r="M1002" s="205">
        <v>7.361635919093132</v>
      </c>
      <c r="N1002" s="202">
        <v>0.86678764746703663</v>
      </c>
      <c r="O1002" s="10">
        <f t="shared" si="137"/>
        <v>29.145140363000653</v>
      </c>
      <c r="P1002" s="11">
        <f t="shared" si="138"/>
        <v>5.4548269442262126E-2</v>
      </c>
    </row>
    <row r="1003" spans="1:16" x14ac:dyDescent="0.35">
      <c r="A1003" s="9">
        <f t="shared" si="140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>димвенканали!F1003</f>
        <v>387.1</v>
      </c>
      <c r="G1003" s="8"/>
      <c r="H1003" s="8"/>
      <c r="I1003" s="8">
        <v>9</v>
      </c>
      <c r="J1003" s="185">
        <f t="shared" si="141"/>
        <v>4.0044493882091213E-3</v>
      </c>
      <c r="K1003" s="18">
        <f t="shared" si="136"/>
        <v>17.144849833147941</v>
      </c>
      <c r="L1003" s="10">
        <f t="shared" si="139"/>
        <v>3.7718669632925468</v>
      </c>
      <c r="M1003" s="205">
        <v>7.361635919093132</v>
      </c>
      <c r="N1003" s="202">
        <v>0.86678764746703663</v>
      </c>
      <c r="O1003" s="10">
        <f t="shared" si="137"/>
        <v>29.145140363000653</v>
      </c>
      <c r="P1003" s="11">
        <f t="shared" si="138"/>
        <v>7.5290985179541858E-2</v>
      </c>
    </row>
    <row r="1004" spans="1:16" x14ac:dyDescent="0.35">
      <c r="A1004" s="9">
        <f t="shared" si="140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>димвенканали!F1004</f>
        <v>1464.69</v>
      </c>
      <c r="G1004" s="8"/>
      <c r="H1004" s="8"/>
      <c r="I1004" s="8">
        <v>32</v>
      </c>
      <c r="J1004" s="185">
        <f t="shared" si="141"/>
        <v>1.4238042269187987E-2</v>
      </c>
      <c r="K1004" s="18">
        <f t="shared" si="136"/>
        <v>60.959466073414909</v>
      </c>
      <c r="L1004" s="10">
        <f t="shared" si="139"/>
        <v>13.41108253615128</v>
      </c>
      <c r="M1004" s="205">
        <v>26.174705490108913</v>
      </c>
      <c r="N1004" s="202">
        <v>3.0819116354383529</v>
      </c>
      <c r="O1004" s="10">
        <f t="shared" si="137"/>
        <v>103.62716573511346</v>
      </c>
      <c r="P1004" s="11">
        <f t="shared" si="138"/>
        <v>7.075023775345872E-2</v>
      </c>
    </row>
    <row r="1005" spans="1:16" x14ac:dyDescent="0.35">
      <c r="A1005" s="9">
        <f t="shared" si="140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>димвенканали!F1005</f>
        <v>3203.8</v>
      </c>
      <c r="G1005" s="8"/>
      <c r="H1005" s="8"/>
      <c r="I1005" s="8">
        <v>120</v>
      </c>
      <c r="J1005" s="185">
        <f t="shared" si="141"/>
        <v>5.3392658509454953E-2</v>
      </c>
      <c r="K1005" s="18">
        <f t="shared" si="136"/>
        <v>228.59799777530588</v>
      </c>
      <c r="L1005" s="10">
        <f t="shared" si="139"/>
        <v>50.291559510567296</v>
      </c>
      <c r="M1005" s="205">
        <v>98.155145587908422</v>
      </c>
      <c r="N1005" s="202">
        <v>11.557168632893822</v>
      </c>
      <c r="O1005" s="10">
        <f t="shared" si="137"/>
        <v>388.60187150667542</v>
      </c>
      <c r="P1005" s="11">
        <f t="shared" si="138"/>
        <v>0.12129404816364174</v>
      </c>
    </row>
    <row r="1006" spans="1:16" x14ac:dyDescent="0.35">
      <c r="A1006" s="9">
        <f t="shared" si="140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>димвенканали!F1006</f>
        <v>4027.6</v>
      </c>
      <c r="G1006" s="8"/>
      <c r="H1006" s="8"/>
      <c r="I1006" s="8">
        <v>72</v>
      </c>
      <c r="J1006" s="185">
        <f t="shared" si="141"/>
        <v>3.203559510567297E-2</v>
      </c>
      <c r="K1006" s="18">
        <f t="shared" si="136"/>
        <v>137.15879866518353</v>
      </c>
      <c r="L1006" s="10">
        <f t="shared" si="139"/>
        <v>30.174935706340374</v>
      </c>
      <c r="M1006" s="205">
        <v>58.893087352745056</v>
      </c>
      <c r="N1006" s="202">
        <v>6.934301179736293</v>
      </c>
      <c r="O1006" s="10">
        <f t="shared" si="137"/>
        <v>233.16112290400523</v>
      </c>
      <c r="P1006" s="11">
        <f t="shared" si="138"/>
        <v>5.7890833971597284E-2</v>
      </c>
    </row>
    <row r="1007" spans="1:16" x14ac:dyDescent="0.35">
      <c r="A1007" s="9">
        <f t="shared" si="140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>димвенканали!F1007</f>
        <v>318.5</v>
      </c>
      <c r="G1007" s="8"/>
      <c r="H1007" s="8"/>
      <c r="I1007" s="8">
        <v>8</v>
      </c>
      <c r="J1007" s="185">
        <f t="shared" si="141"/>
        <v>3.5595105672969968E-3</v>
      </c>
      <c r="K1007" s="18">
        <f t="shared" si="136"/>
        <v>15.239866518353727</v>
      </c>
      <c r="L1007" s="10">
        <f t="shared" si="139"/>
        <v>3.3527706340378201</v>
      </c>
      <c r="M1007" s="205">
        <v>6.5436763725272282</v>
      </c>
      <c r="N1007" s="202">
        <v>0.77047790885958822</v>
      </c>
      <c r="O1007" s="10">
        <f t="shared" si="137"/>
        <v>25.906791433778366</v>
      </c>
      <c r="P1007" s="11">
        <f t="shared" si="138"/>
        <v>8.1340004501658916E-2</v>
      </c>
    </row>
    <row r="1008" spans="1:16" x14ac:dyDescent="0.35">
      <c r="A1008" s="9">
        <f t="shared" si="140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>димвенканали!F1008</f>
        <v>308</v>
      </c>
      <c r="G1008" s="8"/>
      <c r="H1008" s="8"/>
      <c r="I1008" s="8">
        <v>8</v>
      </c>
      <c r="J1008" s="185">
        <f t="shared" si="141"/>
        <v>3.5595105672969968E-3</v>
      </c>
      <c r="K1008" s="18">
        <f t="shared" si="136"/>
        <v>15.239866518353727</v>
      </c>
      <c r="L1008" s="10">
        <f t="shared" si="139"/>
        <v>3.3527706340378201</v>
      </c>
      <c r="M1008" s="205">
        <v>6.5436763725272282</v>
      </c>
      <c r="N1008" s="202">
        <v>0.77047790885958822</v>
      </c>
      <c r="O1008" s="10">
        <f t="shared" si="137"/>
        <v>25.906791433778366</v>
      </c>
      <c r="P1008" s="11">
        <f t="shared" si="138"/>
        <v>8.411295920057911E-2</v>
      </c>
    </row>
    <row r="1009" spans="1:16" x14ac:dyDescent="0.35">
      <c r="A1009" s="9">
        <f t="shared" si="140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>димвенканали!F1009</f>
        <v>304</v>
      </c>
      <c r="G1009" s="8"/>
      <c r="H1009" s="8"/>
      <c r="I1009" s="8">
        <v>8</v>
      </c>
      <c r="J1009" s="185">
        <f t="shared" si="141"/>
        <v>3.5595105672969968E-3</v>
      </c>
      <c r="K1009" s="18">
        <f t="shared" si="136"/>
        <v>15.239866518353727</v>
      </c>
      <c r="L1009" s="10">
        <f t="shared" si="139"/>
        <v>3.3527706340378201</v>
      </c>
      <c r="M1009" s="205">
        <v>6.5436763725272282</v>
      </c>
      <c r="N1009" s="202">
        <v>0.77047790885958822</v>
      </c>
      <c r="O1009" s="10">
        <f t="shared" si="137"/>
        <v>25.906791433778366</v>
      </c>
      <c r="P1009" s="11">
        <f t="shared" si="138"/>
        <v>8.521970866374462E-2</v>
      </c>
    </row>
    <row r="1010" spans="1:16" x14ac:dyDescent="0.35">
      <c r="A1010" s="9">
        <f t="shared" si="140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>димвенканали!F1010</f>
        <v>318.10000000000002</v>
      </c>
      <c r="G1010" s="8"/>
      <c r="H1010" s="8"/>
      <c r="I1010" s="8">
        <v>7</v>
      </c>
      <c r="J1010" s="185">
        <f t="shared" si="141"/>
        <v>3.1145717463848723E-3</v>
      </c>
      <c r="K1010" s="18">
        <f t="shared" si="136"/>
        <v>13.33488320355951</v>
      </c>
      <c r="L1010" s="10">
        <f t="shared" si="139"/>
        <v>2.9336743047830924</v>
      </c>
      <c r="M1010" s="205">
        <v>5.7257168259613245</v>
      </c>
      <c r="N1010" s="202">
        <v>0.67416817025213971</v>
      </c>
      <c r="O1010" s="10">
        <f t="shared" si="137"/>
        <v>22.668442504556069</v>
      </c>
      <c r="P1010" s="11">
        <f t="shared" si="138"/>
        <v>7.1262000957422411E-2</v>
      </c>
    </row>
    <row r="1011" spans="1:16" x14ac:dyDescent="0.35">
      <c r="A1011" s="9">
        <f t="shared" si="140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>димвенканали!F1011</f>
        <v>203.7</v>
      </c>
      <c r="G1011" s="8"/>
      <c r="H1011" s="8"/>
      <c r="I1011" s="8">
        <v>4</v>
      </c>
      <c r="J1011" s="185">
        <f t="shared" si="141"/>
        <v>1.7797552836484984E-3</v>
      </c>
      <c r="K1011" s="18">
        <f t="shared" si="136"/>
        <v>7.6199332591768636</v>
      </c>
      <c r="L1011" s="10">
        <f t="shared" si="139"/>
        <v>1.67638531701891</v>
      </c>
      <c r="M1011" s="205">
        <v>3.2718381862636141</v>
      </c>
      <c r="N1011" s="202">
        <v>0.38523895442979411</v>
      </c>
      <c r="O1011" s="10">
        <f t="shared" si="137"/>
        <v>12.953395716889183</v>
      </c>
      <c r="P1011" s="11">
        <f t="shared" si="138"/>
        <v>6.3590553347516857E-2</v>
      </c>
    </row>
    <row r="1012" spans="1:16" x14ac:dyDescent="0.35">
      <c r="A1012" s="9">
        <f t="shared" si="140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>димвенканали!F1012</f>
        <v>341</v>
      </c>
      <c r="G1012" s="8"/>
      <c r="H1012" s="8"/>
      <c r="I1012" s="8">
        <v>8</v>
      </c>
      <c r="J1012" s="185">
        <f t="shared" si="141"/>
        <v>3.5595105672969968E-3</v>
      </c>
      <c r="K1012" s="18">
        <f t="shared" si="136"/>
        <v>15.239866518353727</v>
      </c>
      <c r="L1012" s="10">
        <f t="shared" si="139"/>
        <v>3.3527706340378201</v>
      </c>
      <c r="M1012" s="205">
        <v>6.5436763725272282</v>
      </c>
      <c r="N1012" s="202">
        <v>0.77047790885958822</v>
      </c>
      <c r="O1012" s="10">
        <f t="shared" si="137"/>
        <v>25.906791433778366</v>
      </c>
      <c r="P1012" s="11">
        <f t="shared" si="138"/>
        <v>7.5972995406974678E-2</v>
      </c>
    </row>
    <row r="1013" spans="1:16" x14ac:dyDescent="0.35">
      <c r="A1013" s="9">
        <f t="shared" si="140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>димвенканали!F1013</f>
        <v>154.69999999999999</v>
      </c>
      <c r="G1013" s="8"/>
      <c r="H1013" s="8"/>
      <c r="I1013" s="8">
        <v>3</v>
      </c>
      <c r="J1013" s="185">
        <f t="shared" si="141"/>
        <v>1.3348164627363739E-3</v>
      </c>
      <c r="K1013" s="18">
        <f t="shared" si="136"/>
        <v>5.7149499443826475</v>
      </c>
      <c r="L1013" s="10">
        <f t="shared" si="139"/>
        <v>1.2572889877641824</v>
      </c>
      <c r="M1013" s="205">
        <v>2.4538786396977108</v>
      </c>
      <c r="N1013" s="202">
        <v>0.2889292158223456</v>
      </c>
      <c r="O1013" s="10">
        <f t="shared" si="137"/>
        <v>9.7150467876668873</v>
      </c>
      <c r="P1013" s="11">
        <f t="shared" si="138"/>
        <v>6.279926818142785E-2</v>
      </c>
    </row>
    <row r="1014" spans="1:16" x14ac:dyDescent="0.35">
      <c r="A1014" s="9">
        <f t="shared" si="140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>димвенканали!F1014</f>
        <v>415.2</v>
      </c>
      <c r="G1014" s="8"/>
      <c r="H1014" s="8"/>
      <c r="I1014" s="8">
        <v>8</v>
      </c>
      <c r="J1014" s="185">
        <f t="shared" si="141"/>
        <v>3.5595105672969968E-3</v>
      </c>
      <c r="K1014" s="18">
        <f t="shared" si="136"/>
        <v>15.239866518353727</v>
      </c>
      <c r="L1014" s="10">
        <f t="shared" si="139"/>
        <v>3.3527706340378201</v>
      </c>
      <c r="M1014" s="205">
        <v>6.5436763725272282</v>
      </c>
      <c r="N1014" s="202">
        <v>0.77047790885958822</v>
      </c>
      <c r="O1014" s="10">
        <f t="shared" si="137"/>
        <v>25.906791433778366</v>
      </c>
      <c r="P1014" s="11">
        <f t="shared" si="138"/>
        <v>6.239593312567044E-2</v>
      </c>
    </row>
    <row r="1015" spans="1:16" x14ac:dyDescent="0.35">
      <c r="A1015" s="9">
        <f t="shared" si="140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>димвенканали!F1015</f>
        <v>144.4</v>
      </c>
      <c r="G1015" s="8"/>
      <c r="H1015" s="8"/>
      <c r="I1015" s="8">
        <v>3</v>
      </c>
      <c r="J1015" s="185">
        <f t="shared" si="141"/>
        <v>1.3348164627363739E-3</v>
      </c>
      <c r="K1015" s="18">
        <f t="shared" si="136"/>
        <v>5.7149499443826475</v>
      </c>
      <c r="L1015" s="10">
        <f t="shared" si="139"/>
        <v>1.2572889877641824</v>
      </c>
      <c r="M1015" s="205">
        <v>2.4538786396977108</v>
      </c>
      <c r="N1015" s="202">
        <v>0.2889292158223456</v>
      </c>
      <c r="O1015" s="10">
        <f t="shared" si="137"/>
        <v>9.7150467876668873</v>
      </c>
      <c r="P1015" s="11">
        <f t="shared" si="138"/>
        <v>6.7278717366114182E-2</v>
      </c>
    </row>
    <row r="1016" spans="1:16" x14ac:dyDescent="0.35">
      <c r="A1016" s="9">
        <f t="shared" si="140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>димвенканали!F1016</f>
        <v>325.10000000000002</v>
      </c>
      <c r="G1016" s="8"/>
      <c r="H1016" s="8"/>
      <c r="I1016" s="8">
        <v>8</v>
      </c>
      <c r="J1016" s="185">
        <f t="shared" si="141"/>
        <v>3.5595105672969968E-3</v>
      </c>
      <c r="K1016" s="18">
        <f t="shared" si="136"/>
        <v>15.239866518353727</v>
      </c>
      <c r="L1016" s="10">
        <f t="shared" si="139"/>
        <v>3.3527706340378201</v>
      </c>
      <c r="M1016" s="205">
        <v>6.5436763725272282</v>
      </c>
      <c r="N1016" s="202">
        <v>0.77047790885958822</v>
      </c>
      <c r="O1016" s="10">
        <f t="shared" si="137"/>
        <v>25.906791433778366</v>
      </c>
      <c r="P1016" s="11">
        <f t="shared" si="138"/>
        <v>7.968868481629765E-2</v>
      </c>
    </row>
    <row r="1017" spans="1:16" x14ac:dyDescent="0.35">
      <c r="A1017" s="9">
        <f t="shared" si="140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>димвенканали!F1017</f>
        <v>116.4</v>
      </c>
      <c r="G1017" s="8"/>
      <c r="H1017" s="8"/>
      <c r="I1017" s="8">
        <v>3</v>
      </c>
      <c r="J1017" s="185">
        <f t="shared" si="141"/>
        <v>1.3348164627363739E-3</v>
      </c>
      <c r="K1017" s="18">
        <f t="shared" si="136"/>
        <v>5.7149499443826475</v>
      </c>
      <c r="L1017" s="10">
        <f t="shared" si="139"/>
        <v>1.2572889877641824</v>
      </c>
      <c r="M1017" s="205">
        <v>2.4538786396977108</v>
      </c>
      <c r="N1017" s="202">
        <v>0.2889292158223456</v>
      </c>
      <c r="O1017" s="10">
        <f t="shared" si="137"/>
        <v>9.7150467876668873</v>
      </c>
      <c r="P1017" s="11">
        <f t="shared" si="138"/>
        <v>8.3462601268615863E-2</v>
      </c>
    </row>
    <row r="1018" spans="1:16" x14ac:dyDescent="0.35">
      <c r="A1018" s="9">
        <f t="shared" si="140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>димвенканали!F1018</f>
        <v>323.89999999999998</v>
      </c>
      <c r="G1018" s="8"/>
      <c r="H1018" s="8"/>
      <c r="I1018" s="8">
        <v>8</v>
      </c>
      <c r="J1018" s="185">
        <f t="shared" si="141"/>
        <v>3.5595105672969968E-3</v>
      </c>
      <c r="K1018" s="18">
        <f t="shared" si="136"/>
        <v>15.239866518353727</v>
      </c>
      <c r="L1018" s="10">
        <f t="shared" si="139"/>
        <v>3.3527706340378201</v>
      </c>
      <c r="M1018" s="205">
        <v>6.5436763725272282</v>
      </c>
      <c r="N1018" s="202">
        <v>0.77047790885958822</v>
      </c>
      <c r="O1018" s="10">
        <f t="shared" si="137"/>
        <v>25.906791433778366</v>
      </c>
      <c r="P1018" s="11">
        <f t="shared" si="138"/>
        <v>7.9983919215123087E-2</v>
      </c>
    </row>
    <row r="1019" spans="1:16" x14ac:dyDescent="0.35">
      <c r="A1019" s="9">
        <f t="shared" si="140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>димвенканали!F1019</f>
        <v>176.7</v>
      </c>
      <c r="G1019" s="8"/>
      <c r="H1019" s="8"/>
      <c r="I1019" s="8">
        <v>2</v>
      </c>
      <c r="J1019" s="185">
        <f t="shared" si="141"/>
        <v>8.898776418242492E-4</v>
      </c>
      <c r="K1019" s="18">
        <f t="shared" si="136"/>
        <v>3.8099666295884318</v>
      </c>
      <c r="L1019" s="10">
        <f t="shared" si="139"/>
        <v>0.83819265850945501</v>
      </c>
      <c r="M1019" s="205">
        <v>1.6359190931318071</v>
      </c>
      <c r="N1019" s="202">
        <v>0.19261947721489706</v>
      </c>
      <c r="O1019" s="10">
        <f t="shared" si="137"/>
        <v>6.4766978584445916</v>
      </c>
      <c r="P1019" s="11">
        <f t="shared" si="138"/>
        <v>3.6653638134943926E-2</v>
      </c>
    </row>
    <row r="1020" spans="1:16" x14ac:dyDescent="0.35">
      <c r="A1020" s="9">
        <f t="shared" si="140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>димвенканали!F1020</f>
        <v>248.4</v>
      </c>
      <c r="G1020" s="8"/>
      <c r="H1020" s="8"/>
      <c r="I1020" s="8">
        <v>2</v>
      </c>
      <c r="J1020" s="185">
        <f t="shared" si="141"/>
        <v>8.898776418242492E-4</v>
      </c>
      <c r="K1020" s="18">
        <f t="shared" si="136"/>
        <v>3.8099666295884318</v>
      </c>
      <c r="L1020" s="10">
        <f t="shared" si="139"/>
        <v>0.83819265850945501</v>
      </c>
      <c r="M1020" s="205">
        <v>1.6359190931318071</v>
      </c>
      <c r="N1020" s="202">
        <v>0.19261947721489706</v>
      </c>
      <c r="O1020" s="10">
        <f t="shared" si="137"/>
        <v>6.4766978584445916</v>
      </c>
      <c r="P1020" s="11">
        <f t="shared" si="138"/>
        <v>2.6073662876185955E-2</v>
      </c>
    </row>
    <row r="1021" spans="1:16" x14ac:dyDescent="0.35">
      <c r="A1021" s="9">
        <f t="shared" si="140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>димвенканали!F1021</f>
        <v>192.4</v>
      </c>
      <c r="G1021" s="8"/>
      <c r="H1021" s="8"/>
      <c r="I1021" s="8">
        <v>4</v>
      </c>
      <c r="J1021" s="185">
        <f t="shared" si="141"/>
        <v>1.7797552836484984E-3</v>
      </c>
      <c r="K1021" s="18">
        <f t="shared" si="136"/>
        <v>7.6199332591768636</v>
      </c>
      <c r="L1021" s="10">
        <f t="shared" si="139"/>
        <v>1.67638531701891</v>
      </c>
      <c r="M1021" s="205">
        <v>3.2718381862636141</v>
      </c>
      <c r="N1021" s="202">
        <v>0.38523895442979411</v>
      </c>
      <c r="O1021" s="10">
        <f t="shared" si="137"/>
        <v>12.953395716889183</v>
      </c>
      <c r="P1021" s="11">
        <f t="shared" si="138"/>
        <v>6.7325341563873098E-2</v>
      </c>
    </row>
    <row r="1022" spans="1:16" x14ac:dyDescent="0.35">
      <c r="A1022" s="9">
        <f t="shared" si="140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>димвенканали!F1022</f>
        <v>114.5</v>
      </c>
      <c r="G1022" s="8"/>
      <c r="H1022" s="8"/>
      <c r="I1022" s="8">
        <v>1</v>
      </c>
      <c r="J1022" s="185">
        <f t="shared" si="141"/>
        <v>4.449388209121246E-4</v>
      </c>
      <c r="K1022" s="18">
        <f t="shared" si="136"/>
        <v>1.9049833147942159</v>
      </c>
      <c r="L1022" s="10">
        <f t="shared" si="139"/>
        <v>0.41909632925472751</v>
      </c>
      <c r="M1022" s="205">
        <v>0.81795954656590353</v>
      </c>
      <c r="N1022" s="202">
        <v>9.6309738607448528E-2</v>
      </c>
      <c r="O1022" s="10">
        <f t="shared" si="137"/>
        <v>3.2383489292222958</v>
      </c>
      <c r="P1022" s="11">
        <f t="shared" si="138"/>
        <v>2.8282523399321361E-2</v>
      </c>
    </row>
    <row r="1023" spans="1:16" x14ac:dyDescent="0.35">
      <c r="A1023" s="9">
        <f t="shared" si="140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>димвенканали!F1023</f>
        <v>617.4</v>
      </c>
      <c r="G1023" s="8"/>
      <c r="H1023" s="8"/>
      <c r="I1023" s="8">
        <v>16</v>
      </c>
      <c r="J1023" s="185">
        <f t="shared" si="141"/>
        <v>7.1190211345939936E-3</v>
      </c>
      <c r="K1023" s="18">
        <f t="shared" si="136"/>
        <v>30.479733036707454</v>
      </c>
      <c r="L1023" s="10">
        <f t="shared" si="139"/>
        <v>6.7055412680756401</v>
      </c>
      <c r="M1023" s="205">
        <v>13.087352745054456</v>
      </c>
      <c r="N1023" s="202">
        <v>1.5409558177191764</v>
      </c>
      <c r="O1023" s="10">
        <f t="shared" si="137"/>
        <v>51.813582867556732</v>
      </c>
      <c r="P1023" s="11">
        <f t="shared" si="138"/>
        <v>8.3922226866790947E-2</v>
      </c>
    </row>
    <row r="1024" spans="1:16" x14ac:dyDescent="0.35">
      <c r="A1024" s="9">
        <f t="shared" si="140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>димвенканали!F1024</f>
        <v>852.7</v>
      </c>
      <c r="G1024" s="8"/>
      <c r="H1024" s="8"/>
      <c r="I1024" s="8">
        <v>18</v>
      </c>
      <c r="J1024" s="185">
        <f t="shared" si="141"/>
        <v>8.0088987764182426E-3</v>
      </c>
      <c r="K1024" s="18">
        <f t="shared" si="136"/>
        <v>34.289699666295881</v>
      </c>
      <c r="L1024" s="10">
        <f t="shared" si="139"/>
        <v>7.5437339265850936</v>
      </c>
      <c r="M1024" s="205">
        <v>14.723271838186264</v>
      </c>
      <c r="N1024" s="202">
        <v>1.7335752949340733</v>
      </c>
      <c r="O1024" s="10">
        <f t="shared" si="137"/>
        <v>58.290280726001306</v>
      </c>
      <c r="P1024" s="11">
        <f t="shared" si="138"/>
        <v>6.8359658409758772E-2</v>
      </c>
    </row>
    <row r="1025" spans="1:16" x14ac:dyDescent="0.35">
      <c r="A1025" s="9">
        <f t="shared" si="140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>димвенканали!F1025</f>
        <v>66.45</v>
      </c>
      <c r="G1025" s="8"/>
      <c r="H1025" s="8"/>
      <c r="I1025" s="8">
        <v>2</v>
      </c>
      <c r="J1025" s="185">
        <f t="shared" si="141"/>
        <v>8.898776418242492E-4</v>
      </c>
      <c r="K1025" s="18">
        <f t="shared" si="136"/>
        <v>3.8099666295884318</v>
      </c>
      <c r="L1025" s="10">
        <f t="shared" si="139"/>
        <v>0.83819265850945501</v>
      </c>
      <c r="M1025" s="205">
        <v>1.6359190931318071</v>
      </c>
      <c r="N1025" s="202">
        <v>0.19261947721489706</v>
      </c>
      <c r="O1025" s="10">
        <f t="shared" si="137"/>
        <v>6.4766978584445916</v>
      </c>
      <c r="P1025" s="11">
        <f t="shared" si="138"/>
        <v>9.7467236394952458E-2</v>
      </c>
    </row>
    <row r="1026" spans="1:16" x14ac:dyDescent="0.35">
      <c r="A1026" s="9">
        <f t="shared" si="140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>димвенканали!F1026</f>
        <v>26.4</v>
      </c>
      <c r="G1026" s="8"/>
      <c r="H1026" s="8"/>
      <c r="I1026" s="8">
        <v>1</v>
      </c>
      <c r="J1026" s="185">
        <f t="shared" si="141"/>
        <v>4.449388209121246E-4</v>
      </c>
      <c r="K1026" s="18">
        <f t="shared" si="136"/>
        <v>1.9049833147942159</v>
      </c>
      <c r="L1026" s="10">
        <f t="shared" si="139"/>
        <v>0.41909632925472751</v>
      </c>
      <c r="M1026" s="205">
        <v>0.81795954656590353</v>
      </c>
      <c r="N1026" s="202">
        <v>9.6309738607448528E-2</v>
      </c>
      <c r="O1026" s="10">
        <f t="shared" si="137"/>
        <v>3.2383489292222958</v>
      </c>
      <c r="P1026" s="11">
        <f t="shared" si="138"/>
        <v>0.12266473216751121</v>
      </c>
    </row>
    <row r="1027" spans="1:16" x14ac:dyDescent="0.35">
      <c r="A1027" s="9">
        <f t="shared" si="140"/>
        <v>121</v>
      </c>
      <c r="B1027" s="89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>димвенканали!F1027</f>
        <v>85.8</v>
      </c>
      <c r="G1027" s="8"/>
      <c r="H1027" s="8"/>
      <c r="I1027" s="90">
        <v>0</v>
      </c>
      <c r="J1027" s="185">
        <f t="shared" si="141"/>
        <v>0</v>
      </c>
      <c r="K1027" s="18">
        <f t="shared" si="136"/>
        <v>0</v>
      </c>
      <c r="L1027" s="10">
        <f t="shared" ref="L1027:L1083" si="142">K1027*0.22</f>
        <v>0</v>
      </c>
      <c r="M1027" s="205">
        <v>0</v>
      </c>
      <c r="N1027" s="202">
        <v>0</v>
      </c>
      <c r="O1027" s="10">
        <f t="shared" si="137"/>
        <v>0</v>
      </c>
      <c r="P1027" s="11">
        <f t="shared" si="138"/>
        <v>0</v>
      </c>
    </row>
    <row r="1028" spans="1:16" x14ac:dyDescent="0.35">
      <c r="A1028" s="9">
        <f t="shared" si="140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>димвенканали!F1028</f>
        <v>62.4</v>
      </c>
      <c r="G1028" s="8"/>
      <c r="H1028" s="8"/>
      <c r="I1028" s="8">
        <v>2</v>
      </c>
      <c r="J1028" s="185">
        <f t="shared" si="141"/>
        <v>8.898776418242492E-4</v>
      </c>
      <c r="K1028" s="18">
        <f t="shared" si="136"/>
        <v>3.8099666295884318</v>
      </c>
      <c r="L1028" s="10">
        <f t="shared" si="142"/>
        <v>0.83819265850945501</v>
      </c>
      <c r="M1028" s="205">
        <v>1.6359190931318071</v>
      </c>
      <c r="N1028" s="202">
        <v>0.19261947721489706</v>
      </c>
      <c r="O1028" s="10">
        <f t="shared" si="137"/>
        <v>6.4766978584445916</v>
      </c>
      <c r="P1028" s="11">
        <f t="shared" si="138"/>
        <v>0.10379323491097102</v>
      </c>
    </row>
    <row r="1029" spans="1:16" x14ac:dyDescent="0.35">
      <c r="A1029" s="9">
        <f t="shared" si="140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>димвенканали!F1029</f>
        <v>35.4</v>
      </c>
      <c r="G1029" s="8"/>
      <c r="H1029" s="8"/>
      <c r="I1029" s="8">
        <v>1</v>
      </c>
      <c r="J1029" s="185">
        <f t="shared" si="141"/>
        <v>4.449388209121246E-4</v>
      </c>
      <c r="K1029" s="18">
        <f t="shared" si="136"/>
        <v>1.9049833147942159</v>
      </c>
      <c r="L1029" s="10">
        <f t="shared" si="142"/>
        <v>0.41909632925472751</v>
      </c>
      <c r="M1029" s="205">
        <v>0.81795954656590353</v>
      </c>
      <c r="N1029" s="202">
        <v>9.6309738607448528E-2</v>
      </c>
      <c r="O1029" s="10">
        <f t="shared" si="137"/>
        <v>3.2383489292222958</v>
      </c>
      <c r="P1029" s="11">
        <f t="shared" si="138"/>
        <v>9.147878331136429E-2</v>
      </c>
    </row>
    <row r="1030" spans="1:16" x14ac:dyDescent="0.35">
      <c r="A1030" s="9">
        <f t="shared" si="140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>димвенканали!F1030</f>
        <v>71.2</v>
      </c>
      <c r="G1030" s="8"/>
      <c r="H1030" s="8"/>
      <c r="I1030" s="8">
        <v>2</v>
      </c>
      <c r="J1030" s="185">
        <f t="shared" si="141"/>
        <v>8.898776418242492E-4</v>
      </c>
      <c r="K1030" s="18">
        <f t="shared" si="136"/>
        <v>3.8099666295884318</v>
      </c>
      <c r="L1030" s="10">
        <f t="shared" si="142"/>
        <v>0.83819265850945501</v>
      </c>
      <c r="M1030" s="205">
        <v>1.6359190931318071</v>
      </c>
      <c r="N1030" s="202">
        <v>0.19261947721489706</v>
      </c>
      <c r="O1030" s="10">
        <f t="shared" si="137"/>
        <v>6.4766978584445916</v>
      </c>
      <c r="P1030" s="11">
        <f t="shared" si="138"/>
        <v>9.0964857562424034E-2</v>
      </c>
    </row>
    <row r="1031" spans="1:16" x14ac:dyDescent="0.35">
      <c r="A1031" s="9">
        <f t="shared" si="140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>димвенканали!F1031</f>
        <v>69.400000000000006</v>
      </c>
      <c r="G1031" s="8"/>
      <c r="H1031" s="8"/>
      <c r="I1031" s="8">
        <v>2</v>
      </c>
      <c r="J1031" s="185">
        <f t="shared" si="141"/>
        <v>8.898776418242492E-4</v>
      </c>
      <c r="K1031" s="18">
        <f t="shared" si="136"/>
        <v>3.8099666295884318</v>
      </c>
      <c r="L1031" s="10">
        <f t="shared" si="142"/>
        <v>0.83819265850945501</v>
      </c>
      <c r="M1031" s="205">
        <v>1.6359190931318071</v>
      </c>
      <c r="N1031" s="202">
        <v>0.19261947721489706</v>
      </c>
      <c r="O1031" s="10">
        <f t="shared" si="137"/>
        <v>6.4766978584445916</v>
      </c>
      <c r="P1031" s="11">
        <f t="shared" si="138"/>
        <v>9.3324176634648287E-2</v>
      </c>
    </row>
    <row r="1032" spans="1:16" x14ac:dyDescent="0.35">
      <c r="A1032" s="9">
        <f t="shared" si="140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>димвенканали!F1032</f>
        <v>19.600000000000001</v>
      </c>
      <c r="G1032" s="8"/>
      <c r="H1032" s="8"/>
      <c r="I1032" s="8">
        <v>2</v>
      </c>
      <c r="J1032" s="185">
        <f t="shared" si="141"/>
        <v>8.898776418242492E-4</v>
      </c>
      <c r="K1032" s="18">
        <f t="shared" si="136"/>
        <v>3.8099666295884318</v>
      </c>
      <c r="L1032" s="10">
        <f t="shared" si="142"/>
        <v>0.83819265850945501</v>
      </c>
      <c r="M1032" s="205">
        <v>1.6359190931318071</v>
      </c>
      <c r="N1032" s="202">
        <v>7.8649086282674065E-4</v>
      </c>
      <c r="O1032" s="10">
        <f t="shared" si="137"/>
        <v>6.2848648720925206</v>
      </c>
      <c r="P1032" s="11">
        <f t="shared" si="138"/>
        <v>0.32065637102512856</v>
      </c>
    </row>
    <row r="1033" spans="1:16" x14ac:dyDescent="0.35">
      <c r="A1033" s="9">
        <f t="shared" si="140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>димвенканали!F1033</f>
        <v>310.10000000000002</v>
      </c>
      <c r="G1033" s="8"/>
      <c r="H1033" s="8"/>
      <c r="I1033" s="8">
        <v>8</v>
      </c>
      <c r="J1033" s="185">
        <f t="shared" si="141"/>
        <v>3.5595105672969968E-3</v>
      </c>
      <c r="K1033" s="18">
        <f t="shared" ref="K1033:K1095" si="143">J1033*$S$2</f>
        <v>15.239866518353727</v>
      </c>
      <c r="L1033" s="10">
        <f t="shared" si="142"/>
        <v>3.3527706340378201</v>
      </c>
      <c r="M1033" s="205">
        <v>6.5436763725272282</v>
      </c>
      <c r="N1033" s="202">
        <v>0.77047790885958822</v>
      </c>
      <c r="O1033" s="10">
        <f t="shared" ref="O1033:O1096" si="144">K1033+L1033+M1033+N1033</f>
        <v>25.906791433778366</v>
      </c>
      <c r="P1033" s="11">
        <f t="shared" ref="P1033:P1096" si="145">O1033/F1033</f>
        <v>8.3543345481387823E-2</v>
      </c>
    </row>
    <row r="1034" spans="1:16" x14ac:dyDescent="0.35">
      <c r="A1034" s="9">
        <f t="shared" si="140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>димвенканали!F1034</f>
        <v>384.2</v>
      </c>
      <c r="G1034" s="8"/>
      <c r="H1034" s="8"/>
      <c r="I1034" s="8">
        <v>8</v>
      </c>
      <c r="J1034" s="185">
        <f t="shared" si="141"/>
        <v>3.5595105672969968E-3</v>
      </c>
      <c r="K1034" s="18">
        <f t="shared" si="143"/>
        <v>15.239866518353727</v>
      </c>
      <c r="L1034" s="10">
        <f t="shared" si="142"/>
        <v>3.3527706340378201</v>
      </c>
      <c r="M1034" s="205">
        <v>6.5436763725272282</v>
      </c>
      <c r="N1034" s="202">
        <v>0.77047790885958822</v>
      </c>
      <c r="O1034" s="10">
        <f t="shared" si="144"/>
        <v>25.906791433778366</v>
      </c>
      <c r="P1034" s="11">
        <f t="shared" si="145"/>
        <v>6.7430482649084772E-2</v>
      </c>
    </row>
    <row r="1035" spans="1:16" x14ac:dyDescent="0.35">
      <c r="A1035" s="9">
        <f t="shared" si="140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>димвенканали!F1035</f>
        <v>387.4</v>
      </c>
      <c r="G1035" s="8"/>
      <c r="H1035" s="8"/>
      <c r="I1035" s="8">
        <v>8</v>
      </c>
      <c r="J1035" s="185">
        <f t="shared" si="141"/>
        <v>3.5595105672969968E-3</v>
      </c>
      <c r="K1035" s="18">
        <f t="shared" si="143"/>
        <v>15.239866518353727</v>
      </c>
      <c r="L1035" s="10">
        <f t="shared" si="142"/>
        <v>3.3527706340378201</v>
      </c>
      <c r="M1035" s="205">
        <v>6.5436763725272282</v>
      </c>
      <c r="N1035" s="202">
        <v>0.77047790885958822</v>
      </c>
      <c r="O1035" s="10">
        <f t="shared" si="144"/>
        <v>25.906791433778366</v>
      </c>
      <c r="P1035" s="11">
        <f t="shared" si="145"/>
        <v>6.6873493633914219E-2</v>
      </c>
    </row>
    <row r="1036" spans="1:16" x14ac:dyDescent="0.35">
      <c r="A1036" s="9">
        <f t="shared" ref="A1036:A1099" si="146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>димвенканали!F1036</f>
        <v>306.2</v>
      </c>
      <c r="G1036" s="8"/>
      <c r="H1036" s="8"/>
      <c r="I1036" s="8">
        <v>8</v>
      </c>
      <c r="J1036" s="185">
        <f t="shared" ref="J1036:J1099" si="147">2/4495*(I1036+H1036+G1036)</f>
        <v>3.5595105672969968E-3</v>
      </c>
      <c r="K1036" s="18">
        <f t="shared" si="143"/>
        <v>15.239866518353727</v>
      </c>
      <c r="L1036" s="10">
        <f t="shared" si="142"/>
        <v>3.3527706340378201</v>
      </c>
      <c r="M1036" s="205">
        <v>6.5436763725272282</v>
      </c>
      <c r="N1036" s="202">
        <v>0.77047790885958822</v>
      </c>
      <c r="O1036" s="10">
        <f t="shared" si="144"/>
        <v>25.906791433778366</v>
      </c>
      <c r="P1036" s="11">
        <f t="shared" si="145"/>
        <v>8.4607418137747775E-2</v>
      </c>
    </row>
    <row r="1037" spans="1:16" x14ac:dyDescent="0.35">
      <c r="A1037" s="9">
        <f t="shared" si="146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>димвенканали!F1037</f>
        <v>407.7</v>
      </c>
      <c r="G1037" s="8"/>
      <c r="H1037" s="8"/>
      <c r="I1037" s="8">
        <v>8</v>
      </c>
      <c r="J1037" s="185">
        <f t="shared" si="147"/>
        <v>3.5595105672969968E-3</v>
      </c>
      <c r="K1037" s="18">
        <f t="shared" si="143"/>
        <v>15.239866518353727</v>
      </c>
      <c r="L1037" s="10">
        <f t="shared" si="142"/>
        <v>3.3527706340378201</v>
      </c>
      <c r="M1037" s="205">
        <v>6.5436763725272282</v>
      </c>
      <c r="N1037" s="202">
        <v>0.77047790885958822</v>
      </c>
      <c r="O1037" s="10">
        <f t="shared" si="144"/>
        <v>25.906791433778366</v>
      </c>
      <c r="P1037" s="11">
        <f t="shared" si="145"/>
        <v>6.354376118169823E-2</v>
      </c>
    </row>
    <row r="1038" spans="1:16" x14ac:dyDescent="0.35">
      <c r="A1038" s="9">
        <f t="shared" si="146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>димвенканали!F1038</f>
        <v>304.3</v>
      </c>
      <c r="G1038" s="8"/>
      <c r="H1038" s="8"/>
      <c r="I1038" s="8">
        <v>8</v>
      </c>
      <c r="J1038" s="185">
        <f t="shared" si="147"/>
        <v>3.5595105672969968E-3</v>
      </c>
      <c r="K1038" s="18">
        <f t="shared" si="143"/>
        <v>15.239866518353727</v>
      </c>
      <c r="L1038" s="10">
        <f t="shared" si="142"/>
        <v>3.3527706340378201</v>
      </c>
      <c r="M1038" s="205">
        <v>6.5436763725272282</v>
      </c>
      <c r="N1038" s="202">
        <v>0.77047790885958822</v>
      </c>
      <c r="O1038" s="10">
        <f t="shared" si="144"/>
        <v>25.906791433778366</v>
      </c>
      <c r="P1038" s="11">
        <f t="shared" si="145"/>
        <v>8.5135693177056743E-2</v>
      </c>
    </row>
    <row r="1039" spans="1:16" x14ac:dyDescent="0.35">
      <c r="A1039" s="9">
        <f t="shared" si="146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>димвенканали!F1039</f>
        <v>413.7</v>
      </c>
      <c r="G1039" s="8"/>
      <c r="H1039" s="8"/>
      <c r="I1039" s="8">
        <v>8</v>
      </c>
      <c r="J1039" s="185">
        <f t="shared" si="147"/>
        <v>3.5595105672969968E-3</v>
      </c>
      <c r="K1039" s="18">
        <f t="shared" si="143"/>
        <v>15.239866518353727</v>
      </c>
      <c r="L1039" s="10">
        <f t="shared" si="142"/>
        <v>3.3527706340378201</v>
      </c>
      <c r="M1039" s="205">
        <v>6.5436763725272282</v>
      </c>
      <c r="N1039" s="202">
        <v>0.77047790885958822</v>
      </c>
      <c r="O1039" s="10">
        <f t="shared" si="144"/>
        <v>25.906791433778366</v>
      </c>
      <c r="P1039" s="11">
        <f t="shared" si="145"/>
        <v>6.2622169286387155E-2</v>
      </c>
    </row>
    <row r="1040" spans="1:16" x14ac:dyDescent="0.35">
      <c r="A1040" s="9">
        <f t="shared" si="146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>димвенканали!F1040</f>
        <v>387.6</v>
      </c>
      <c r="G1040" s="8"/>
      <c r="H1040" s="8"/>
      <c r="I1040" s="8">
        <v>8</v>
      </c>
      <c r="J1040" s="185">
        <f t="shared" si="147"/>
        <v>3.5595105672969968E-3</v>
      </c>
      <c r="K1040" s="18">
        <f t="shared" si="143"/>
        <v>15.239866518353727</v>
      </c>
      <c r="L1040" s="10">
        <f t="shared" si="142"/>
        <v>3.3527706340378201</v>
      </c>
      <c r="M1040" s="205">
        <v>6.5436763725272282</v>
      </c>
      <c r="N1040" s="202">
        <v>0.77047790885958822</v>
      </c>
      <c r="O1040" s="10">
        <f t="shared" si="144"/>
        <v>25.906791433778366</v>
      </c>
      <c r="P1040" s="11">
        <f t="shared" si="145"/>
        <v>6.683898718725069E-2</v>
      </c>
    </row>
    <row r="1041" spans="1:16" x14ac:dyDescent="0.35">
      <c r="A1041" s="9">
        <f t="shared" si="146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>димвенканали!F1041</f>
        <v>189.8</v>
      </c>
      <c r="G1041" s="8"/>
      <c r="H1041" s="8"/>
      <c r="I1041" s="8">
        <v>0</v>
      </c>
      <c r="J1041" s="185">
        <f t="shared" si="147"/>
        <v>0</v>
      </c>
      <c r="K1041" s="18">
        <f t="shared" si="143"/>
        <v>0</v>
      </c>
      <c r="L1041" s="10">
        <f t="shared" si="142"/>
        <v>0</v>
      </c>
      <c r="M1041" s="205">
        <v>0</v>
      </c>
      <c r="N1041" s="202">
        <v>0</v>
      </c>
      <c r="O1041" s="10">
        <f t="shared" si="144"/>
        <v>0</v>
      </c>
      <c r="P1041" s="11">
        <f t="shared" si="145"/>
        <v>0</v>
      </c>
    </row>
    <row r="1042" spans="1:16" x14ac:dyDescent="0.35">
      <c r="A1042" s="9">
        <f t="shared" si="146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>димвенканали!F1042</f>
        <v>372.5</v>
      </c>
      <c r="G1042" s="8"/>
      <c r="H1042" s="8"/>
      <c r="I1042" s="8">
        <v>8</v>
      </c>
      <c r="J1042" s="185">
        <f t="shared" si="147"/>
        <v>3.5595105672969968E-3</v>
      </c>
      <c r="K1042" s="18">
        <f t="shared" si="143"/>
        <v>15.239866518353727</v>
      </c>
      <c r="L1042" s="10">
        <f t="shared" si="142"/>
        <v>3.3527706340378201</v>
      </c>
      <c r="M1042" s="205">
        <v>6.5436763725272282</v>
      </c>
      <c r="N1042" s="202">
        <v>0.77047790885958822</v>
      </c>
      <c r="O1042" s="10">
        <f t="shared" si="144"/>
        <v>25.906791433778366</v>
      </c>
      <c r="P1042" s="11">
        <f t="shared" si="145"/>
        <v>6.9548433379270788E-2</v>
      </c>
    </row>
    <row r="1043" spans="1:16" x14ac:dyDescent="0.35">
      <c r="A1043" s="9">
        <f t="shared" si="146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>димвенканали!F1043</f>
        <v>370.7</v>
      </c>
      <c r="G1043" s="8"/>
      <c r="H1043" s="8"/>
      <c r="I1043" s="8">
        <v>8</v>
      </c>
      <c r="J1043" s="185">
        <f t="shared" si="147"/>
        <v>3.5595105672969968E-3</v>
      </c>
      <c r="K1043" s="18">
        <f t="shared" si="143"/>
        <v>15.239866518353727</v>
      </c>
      <c r="L1043" s="10">
        <f t="shared" si="142"/>
        <v>3.3527706340378201</v>
      </c>
      <c r="M1043" s="205">
        <v>6.5436763725272282</v>
      </c>
      <c r="N1043" s="202">
        <v>0.77047790885958822</v>
      </c>
      <c r="O1043" s="10">
        <f t="shared" si="144"/>
        <v>25.906791433778366</v>
      </c>
      <c r="P1043" s="11">
        <f t="shared" si="145"/>
        <v>6.9886138208196294E-2</v>
      </c>
    </row>
    <row r="1044" spans="1:16" x14ac:dyDescent="0.35">
      <c r="A1044" s="9">
        <f t="shared" si="146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>димвенканали!F1044</f>
        <v>409.1</v>
      </c>
      <c r="G1044" s="8"/>
      <c r="H1044" s="8"/>
      <c r="I1044" s="8">
        <v>0</v>
      </c>
      <c r="J1044" s="185">
        <f t="shared" si="147"/>
        <v>0</v>
      </c>
      <c r="K1044" s="18">
        <f t="shared" si="143"/>
        <v>0</v>
      </c>
      <c r="L1044" s="10">
        <f t="shared" si="142"/>
        <v>0</v>
      </c>
      <c r="M1044" s="205">
        <v>0</v>
      </c>
      <c r="N1044" s="202">
        <v>0</v>
      </c>
      <c r="O1044" s="10">
        <f t="shared" si="144"/>
        <v>0</v>
      </c>
      <c r="P1044" s="11">
        <f t="shared" si="145"/>
        <v>0</v>
      </c>
    </row>
    <row r="1045" spans="1:16" x14ac:dyDescent="0.35">
      <c r="A1045" s="9">
        <f t="shared" si="146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>димвенканали!F1045</f>
        <v>373.1</v>
      </c>
      <c r="G1045" s="8"/>
      <c r="H1045" s="8"/>
      <c r="I1045" s="8">
        <v>8</v>
      </c>
      <c r="J1045" s="185">
        <f t="shared" si="147"/>
        <v>3.5595105672969968E-3</v>
      </c>
      <c r="K1045" s="18">
        <f t="shared" si="143"/>
        <v>15.239866518353727</v>
      </c>
      <c r="L1045" s="10">
        <f t="shared" si="142"/>
        <v>3.3527706340378201</v>
      </c>
      <c r="M1045" s="205">
        <v>6.5436763725272282</v>
      </c>
      <c r="N1045" s="202">
        <v>0.77047790885958822</v>
      </c>
      <c r="O1045" s="10">
        <f t="shared" si="144"/>
        <v>25.906791433778366</v>
      </c>
      <c r="P1045" s="11">
        <f t="shared" si="145"/>
        <v>6.9436589208733218E-2</v>
      </c>
    </row>
    <row r="1046" spans="1:16" x14ac:dyDescent="0.35">
      <c r="A1046" s="9">
        <f t="shared" si="146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>димвенканали!F1046</f>
        <v>374</v>
      </c>
      <c r="G1046" s="8"/>
      <c r="H1046" s="8"/>
      <c r="I1046" s="8">
        <v>8</v>
      </c>
      <c r="J1046" s="185">
        <f t="shared" si="147"/>
        <v>3.5595105672969968E-3</v>
      </c>
      <c r="K1046" s="18">
        <f t="shared" si="143"/>
        <v>15.239866518353727</v>
      </c>
      <c r="L1046" s="10">
        <f t="shared" si="142"/>
        <v>3.3527706340378201</v>
      </c>
      <c r="M1046" s="205">
        <v>6.5436763725272282</v>
      </c>
      <c r="N1046" s="202">
        <v>0.77047790885958822</v>
      </c>
      <c r="O1046" s="10">
        <f t="shared" si="144"/>
        <v>25.906791433778366</v>
      </c>
      <c r="P1046" s="11">
        <f t="shared" si="145"/>
        <v>6.9269495812241622E-2</v>
      </c>
    </row>
    <row r="1047" spans="1:16" x14ac:dyDescent="0.35">
      <c r="A1047" s="9">
        <f t="shared" si="146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>димвенканали!F1047</f>
        <v>327.2</v>
      </c>
      <c r="G1047" s="8"/>
      <c r="H1047" s="8"/>
      <c r="I1047" s="8">
        <v>0</v>
      </c>
      <c r="J1047" s="185">
        <f t="shared" si="147"/>
        <v>0</v>
      </c>
      <c r="K1047" s="18">
        <f t="shared" si="143"/>
        <v>0</v>
      </c>
      <c r="L1047" s="10">
        <f t="shared" si="142"/>
        <v>0</v>
      </c>
      <c r="M1047" s="205">
        <v>0</v>
      </c>
      <c r="N1047" s="202">
        <v>0</v>
      </c>
      <c r="O1047" s="10">
        <f t="shared" si="144"/>
        <v>0</v>
      </c>
      <c r="P1047" s="11">
        <f t="shared" si="145"/>
        <v>0</v>
      </c>
    </row>
    <row r="1048" spans="1:16" x14ac:dyDescent="0.35">
      <c r="A1048" s="9">
        <f t="shared" si="146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>димвенканали!F1048</f>
        <v>198.1</v>
      </c>
      <c r="G1048" s="8"/>
      <c r="H1048" s="8"/>
      <c r="I1048" s="8">
        <v>4</v>
      </c>
      <c r="J1048" s="185">
        <f t="shared" si="147"/>
        <v>1.7797552836484984E-3</v>
      </c>
      <c r="K1048" s="18">
        <f t="shared" si="143"/>
        <v>7.6199332591768636</v>
      </c>
      <c r="L1048" s="10">
        <f t="shared" si="142"/>
        <v>1.67638531701891</v>
      </c>
      <c r="M1048" s="205">
        <v>3.2718381862636141</v>
      </c>
      <c r="N1048" s="202">
        <v>0.38523895442979411</v>
      </c>
      <c r="O1048" s="10">
        <f t="shared" si="144"/>
        <v>12.953395716889183</v>
      </c>
      <c r="P1048" s="11">
        <f t="shared" si="145"/>
        <v>6.5388166162994366E-2</v>
      </c>
    </row>
    <row r="1049" spans="1:16" x14ac:dyDescent="0.35">
      <c r="A1049" s="9">
        <f t="shared" si="146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>димвенканали!F1049</f>
        <v>308</v>
      </c>
      <c r="G1049" s="8"/>
      <c r="H1049" s="8"/>
      <c r="I1049" s="8">
        <v>8</v>
      </c>
      <c r="J1049" s="185">
        <f t="shared" si="147"/>
        <v>3.5595105672969968E-3</v>
      </c>
      <c r="K1049" s="18">
        <f t="shared" si="143"/>
        <v>15.239866518353727</v>
      </c>
      <c r="L1049" s="10">
        <f t="shared" si="142"/>
        <v>3.3527706340378201</v>
      </c>
      <c r="M1049" s="205">
        <v>6.5436763725272282</v>
      </c>
      <c r="N1049" s="202">
        <v>0.77047790885958822</v>
      </c>
      <c r="O1049" s="10">
        <f t="shared" si="144"/>
        <v>25.906791433778366</v>
      </c>
      <c r="P1049" s="11">
        <f t="shared" si="145"/>
        <v>8.411295920057911E-2</v>
      </c>
    </row>
    <row r="1050" spans="1:16" x14ac:dyDescent="0.35">
      <c r="A1050" s="9">
        <f t="shared" si="146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>димвенканали!F1050</f>
        <v>333.2</v>
      </c>
      <c r="G1050" s="8"/>
      <c r="H1050" s="8"/>
      <c r="I1050" s="8">
        <v>8</v>
      </c>
      <c r="J1050" s="185">
        <f t="shared" si="147"/>
        <v>3.5595105672969968E-3</v>
      </c>
      <c r="K1050" s="18">
        <f t="shared" si="143"/>
        <v>15.239866518353727</v>
      </c>
      <c r="L1050" s="10">
        <f t="shared" si="142"/>
        <v>3.3527706340378201</v>
      </c>
      <c r="M1050" s="205">
        <v>6.5436763725272282</v>
      </c>
      <c r="N1050" s="202">
        <v>0.77047790885958822</v>
      </c>
      <c r="O1050" s="10">
        <f t="shared" si="144"/>
        <v>25.906791433778366</v>
      </c>
      <c r="P1050" s="11">
        <f t="shared" si="145"/>
        <v>7.7751474891291625E-2</v>
      </c>
    </row>
    <row r="1051" spans="1:16" x14ac:dyDescent="0.35">
      <c r="A1051" s="9">
        <f t="shared" si="146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>димвенканали!F1051</f>
        <v>356.2</v>
      </c>
      <c r="G1051" s="8"/>
      <c r="H1051" s="8"/>
      <c r="I1051" s="8">
        <v>8</v>
      </c>
      <c r="J1051" s="185">
        <f t="shared" si="147"/>
        <v>3.5595105672969968E-3</v>
      </c>
      <c r="K1051" s="18">
        <f t="shared" si="143"/>
        <v>15.239866518353727</v>
      </c>
      <c r="L1051" s="10">
        <f t="shared" si="142"/>
        <v>3.3527706340378201</v>
      </c>
      <c r="M1051" s="205">
        <v>6.5436763725272282</v>
      </c>
      <c r="N1051" s="202">
        <v>0.77047790885958822</v>
      </c>
      <c r="O1051" s="10">
        <f t="shared" si="144"/>
        <v>25.906791433778366</v>
      </c>
      <c r="P1051" s="11">
        <f t="shared" si="145"/>
        <v>7.2731025923016196E-2</v>
      </c>
    </row>
    <row r="1052" spans="1:16" x14ac:dyDescent="0.35">
      <c r="A1052" s="9">
        <f t="shared" si="146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>димвенканали!F1052</f>
        <v>339.8</v>
      </c>
      <c r="G1052" s="8"/>
      <c r="H1052" s="8"/>
      <c r="I1052" s="8">
        <v>8</v>
      </c>
      <c r="J1052" s="185">
        <f t="shared" si="147"/>
        <v>3.5595105672969968E-3</v>
      </c>
      <c r="K1052" s="18">
        <f t="shared" si="143"/>
        <v>15.239866518353727</v>
      </c>
      <c r="L1052" s="10">
        <f t="shared" si="142"/>
        <v>3.3527706340378201</v>
      </c>
      <c r="M1052" s="205">
        <v>6.5436763725272282</v>
      </c>
      <c r="N1052" s="202">
        <v>0.77047790885958822</v>
      </c>
      <c r="O1052" s="10">
        <f t="shared" si="144"/>
        <v>25.906791433778366</v>
      </c>
      <c r="P1052" s="11">
        <f t="shared" si="145"/>
        <v>7.6241293213002839E-2</v>
      </c>
    </row>
    <row r="1053" spans="1:16" x14ac:dyDescent="0.35">
      <c r="A1053" s="9">
        <f t="shared" si="146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>димвенканали!F1053</f>
        <v>392.1</v>
      </c>
      <c r="G1053" s="8"/>
      <c r="H1053" s="8"/>
      <c r="I1053" s="8">
        <v>8</v>
      </c>
      <c r="J1053" s="185">
        <f t="shared" si="147"/>
        <v>3.5595105672969968E-3</v>
      </c>
      <c r="K1053" s="18">
        <f t="shared" si="143"/>
        <v>15.239866518353727</v>
      </c>
      <c r="L1053" s="10">
        <f t="shared" si="142"/>
        <v>3.3527706340378201</v>
      </c>
      <c r="M1053" s="205">
        <v>6.5436763725272282</v>
      </c>
      <c r="N1053" s="202">
        <v>0.77047790885958822</v>
      </c>
      <c r="O1053" s="10">
        <f t="shared" si="144"/>
        <v>25.906791433778366</v>
      </c>
      <c r="P1053" s="11">
        <f t="shared" si="145"/>
        <v>6.6071898581429131E-2</v>
      </c>
    </row>
    <row r="1054" spans="1:16" x14ac:dyDescent="0.35">
      <c r="A1054" s="9">
        <f t="shared" si="146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>димвенканали!F1054</f>
        <v>355.1</v>
      </c>
      <c r="G1054" s="8"/>
      <c r="H1054" s="8"/>
      <c r="I1054" s="8">
        <v>8</v>
      </c>
      <c r="J1054" s="185">
        <f t="shared" si="147"/>
        <v>3.5595105672969968E-3</v>
      </c>
      <c r="K1054" s="18">
        <f t="shared" si="143"/>
        <v>15.239866518353727</v>
      </c>
      <c r="L1054" s="10">
        <f t="shared" si="142"/>
        <v>3.3527706340378201</v>
      </c>
      <c r="M1054" s="205">
        <v>6.5436763725272282</v>
      </c>
      <c r="N1054" s="202">
        <v>0.77047790885958822</v>
      </c>
      <c r="O1054" s="10">
        <f t="shared" si="144"/>
        <v>25.906791433778366</v>
      </c>
      <c r="P1054" s="11">
        <f t="shared" si="145"/>
        <v>7.2956326200445967E-2</v>
      </c>
    </row>
    <row r="1055" spans="1:16" x14ac:dyDescent="0.35">
      <c r="A1055" s="9">
        <f t="shared" si="146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>димвенканали!F1055</f>
        <v>196.9</v>
      </c>
      <c r="G1055" s="8"/>
      <c r="H1055" s="8"/>
      <c r="I1055" s="8">
        <v>4</v>
      </c>
      <c r="J1055" s="185">
        <f t="shared" si="147"/>
        <v>1.7797552836484984E-3</v>
      </c>
      <c r="K1055" s="18">
        <f t="shared" si="143"/>
        <v>7.6199332591768636</v>
      </c>
      <c r="L1055" s="10">
        <f t="shared" si="142"/>
        <v>1.67638531701891</v>
      </c>
      <c r="M1055" s="205">
        <v>3.2718381862636141</v>
      </c>
      <c r="N1055" s="202">
        <v>0.38523895442979411</v>
      </c>
      <c r="O1055" s="10">
        <f t="shared" si="144"/>
        <v>12.953395716889183</v>
      </c>
      <c r="P1055" s="11">
        <f t="shared" si="145"/>
        <v>6.5786672000452934E-2</v>
      </c>
    </row>
    <row r="1056" spans="1:16" x14ac:dyDescent="0.35">
      <c r="A1056" s="9">
        <f t="shared" si="146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>димвенканали!F1056</f>
        <v>393.6</v>
      </c>
      <c r="G1056" s="8"/>
      <c r="H1056" s="8"/>
      <c r="I1056" s="8">
        <v>8</v>
      </c>
      <c r="J1056" s="185">
        <f t="shared" si="147"/>
        <v>3.5595105672969968E-3</v>
      </c>
      <c r="K1056" s="18">
        <f t="shared" si="143"/>
        <v>15.239866518353727</v>
      </c>
      <c r="L1056" s="10">
        <f t="shared" si="142"/>
        <v>3.3527706340378201</v>
      </c>
      <c r="M1056" s="205">
        <v>6.5436763725272282</v>
      </c>
      <c r="N1056" s="202">
        <v>0.77047790885958822</v>
      </c>
      <c r="O1056" s="10">
        <f t="shared" si="144"/>
        <v>25.906791433778366</v>
      </c>
      <c r="P1056" s="11">
        <f t="shared" si="145"/>
        <v>6.5820100187445038E-2</v>
      </c>
    </row>
    <row r="1057" spans="1:16" x14ac:dyDescent="0.35">
      <c r="A1057" s="9">
        <f t="shared" si="146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>димвенканали!F1057</f>
        <v>352.2</v>
      </c>
      <c r="G1057" s="8"/>
      <c r="H1057" s="8"/>
      <c r="I1057" s="8">
        <v>8</v>
      </c>
      <c r="J1057" s="185">
        <f t="shared" si="147"/>
        <v>3.5595105672969968E-3</v>
      </c>
      <c r="K1057" s="18">
        <f t="shared" si="143"/>
        <v>15.239866518353727</v>
      </c>
      <c r="L1057" s="10">
        <f t="shared" si="142"/>
        <v>3.3527706340378201</v>
      </c>
      <c r="M1057" s="205">
        <v>6.5436763725272282</v>
      </c>
      <c r="N1057" s="202">
        <v>0.77047790885958822</v>
      </c>
      <c r="O1057" s="10">
        <f t="shared" si="144"/>
        <v>25.906791433778366</v>
      </c>
      <c r="P1057" s="11">
        <f t="shared" si="145"/>
        <v>7.3557045524640458E-2</v>
      </c>
    </row>
    <row r="1058" spans="1:16" x14ac:dyDescent="0.35">
      <c r="A1058" s="9">
        <f t="shared" si="146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>димвенканали!F1058</f>
        <v>361.1</v>
      </c>
      <c r="G1058" s="8"/>
      <c r="H1058" s="8"/>
      <c r="I1058" s="8">
        <v>8</v>
      </c>
      <c r="J1058" s="185">
        <f t="shared" si="147"/>
        <v>3.5595105672969968E-3</v>
      </c>
      <c r="K1058" s="18">
        <f t="shared" si="143"/>
        <v>15.239866518353727</v>
      </c>
      <c r="L1058" s="10">
        <f t="shared" si="142"/>
        <v>3.3527706340378201</v>
      </c>
      <c r="M1058" s="205">
        <v>6.5436763725272282</v>
      </c>
      <c r="N1058" s="202">
        <v>0.77047790885958822</v>
      </c>
      <c r="O1058" s="10">
        <f t="shared" si="144"/>
        <v>25.906791433778366</v>
      </c>
      <c r="P1058" s="11">
        <f t="shared" si="145"/>
        <v>7.1744091480970273E-2</v>
      </c>
    </row>
    <row r="1059" spans="1:16" x14ac:dyDescent="0.35">
      <c r="A1059" s="9">
        <f t="shared" si="146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>димвенканали!F1059</f>
        <v>370.4</v>
      </c>
      <c r="G1059" s="8"/>
      <c r="H1059" s="8"/>
      <c r="I1059" s="8">
        <v>8</v>
      </c>
      <c r="J1059" s="185">
        <f t="shared" si="147"/>
        <v>3.5595105672969968E-3</v>
      </c>
      <c r="K1059" s="18">
        <f t="shared" si="143"/>
        <v>15.239866518353727</v>
      </c>
      <c r="L1059" s="10">
        <f t="shared" si="142"/>
        <v>3.3527706340378201</v>
      </c>
      <c r="M1059" s="205">
        <v>6.5436763725272282</v>
      </c>
      <c r="N1059" s="202">
        <v>0.77047790885958822</v>
      </c>
      <c r="O1059" s="10">
        <f t="shared" si="144"/>
        <v>25.906791433778366</v>
      </c>
      <c r="P1059" s="11">
        <f t="shared" si="145"/>
        <v>6.9942741451885448E-2</v>
      </c>
    </row>
    <row r="1060" spans="1:16" x14ac:dyDescent="0.35">
      <c r="A1060" s="9">
        <f t="shared" si="146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>димвенканали!F1060</f>
        <v>419.9</v>
      </c>
      <c r="G1060" s="8"/>
      <c r="H1060" s="8"/>
      <c r="I1060" s="8">
        <v>8</v>
      </c>
      <c r="J1060" s="185">
        <f t="shared" si="147"/>
        <v>3.5595105672969968E-3</v>
      </c>
      <c r="K1060" s="18">
        <f t="shared" si="143"/>
        <v>15.239866518353727</v>
      </c>
      <c r="L1060" s="10">
        <f t="shared" si="142"/>
        <v>3.3527706340378201</v>
      </c>
      <c r="M1060" s="205">
        <v>6.5436763725272282</v>
      </c>
      <c r="N1060" s="202">
        <v>0.77047790885958822</v>
      </c>
      <c r="O1060" s="10">
        <f t="shared" si="144"/>
        <v>25.906791433778366</v>
      </c>
      <c r="P1060" s="11">
        <f t="shared" si="145"/>
        <v>6.1697526634385255E-2</v>
      </c>
    </row>
    <row r="1061" spans="1:16" x14ac:dyDescent="0.35">
      <c r="A1061" s="9">
        <f t="shared" si="146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>димвенканали!F1061</f>
        <v>551.79999999999995</v>
      </c>
      <c r="G1061" s="8"/>
      <c r="H1061" s="8"/>
      <c r="I1061" s="8">
        <v>12</v>
      </c>
      <c r="J1061" s="185">
        <f t="shared" si="147"/>
        <v>5.3392658509454956E-3</v>
      </c>
      <c r="K1061" s="18">
        <f t="shared" si="143"/>
        <v>22.85979977753059</v>
      </c>
      <c r="L1061" s="10">
        <f t="shared" si="142"/>
        <v>5.0291559510567296</v>
      </c>
      <c r="M1061" s="205">
        <v>9.8155145587908432</v>
      </c>
      <c r="N1061" s="202">
        <v>1.1557168632893824</v>
      </c>
      <c r="O1061" s="10">
        <f t="shared" si="144"/>
        <v>38.860187150667549</v>
      </c>
      <c r="P1061" s="11">
        <f t="shared" si="145"/>
        <v>7.0424405854779909E-2</v>
      </c>
    </row>
    <row r="1062" spans="1:16" x14ac:dyDescent="0.35">
      <c r="A1062" s="9">
        <f t="shared" si="146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>димвенканали!F1062</f>
        <v>551.20000000000005</v>
      </c>
      <c r="G1062" s="8"/>
      <c r="H1062" s="8"/>
      <c r="I1062" s="8">
        <v>12</v>
      </c>
      <c r="J1062" s="185">
        <f t="shared" si="147"/>
        <v>5.3392658509454956E-3</v>
      </c>
      <c r="K1062" s="18">
        <f t="shared" si="143"/>
        <v>22.85979977753059</v>
      </c>
      <c r="L1062" s="10">
        <f t="shared" si="142"/>
        <v>5.0291559510567296</v>
      </c>
      <c r="M1062" s="205">
        <v>9.8155145587908432</v>
      </c>
      <c r="N1062" s="202">
        <v>1.1557168632893824</v>
      </c>
      <c r="O1062" s="10">
        <f t="shared" si="144"/>
        <v>38.860187150667549</v>
      </c>
      <c r="P1062" s="11">
        <f t="shared" si="145"/>
        <v>7.0501065222546344E-2</v>
      </c>
    </row>
    <row r="1063" spans="1:16" x14ac:dyDescent="0.35">
      <c r="A1063" s="9">
        <f t="shared" si="146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>димвенканали!F1063</f>
        <v>317.2</v>
      </c>
      <c r="G1063" s="8"/>
      <c r="H1063" s="8"/>
      <c r="I1063" s="8">
        <v>8</v>
      </c>
      <c r="J1063" s="185">
        <f t="shared" si="147"/>
        <v>3.5595105672969968E-3</v>
      </c>
      <c r="K1063" s="18">
        <f t="shared" si="143"/>
        <v>15.239866518353727</v>
      </c>
      <c r="L1063" s="10">
        <f t="shared" si="142"/>
        <v>3.3527706340378201</v>
      </c>
      <c r="M1063" s="205">
        <v>6.5436763725272282</v>
      </c>
      <c r="N1063" s="202">
        <v>0.77047790885958822</v>
      </c>
      <c r="O1063" s="10">
        <f t="shared" si="144"/>
        <v>25.906791433778366</v>
      </c>
      <c r="P1063" s="11">
        <f t="shared" si="145"/>
        <v>8.1673365175846044E-2</v>
      </c>
    </row>
    <row r="1064" spans="1:16" x14ac:dyDescent="0.35">
      <c r="A1064" s="9">
        <f t="shared" si="146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>димвенканали!F1064</f>
        <v>554.52</v>
      </c>
      <c r="G1064" s="8"/>
      <c r="H1064" s="8"/>
      <c r="I1064" s="8">
        <v>12</v>
      </c>
      <c r="J1064" s="185">
        <f t="shared" si="147"/>
        <v>5.3392658509454956E-3</v>
      </c>
      <c r="K1064" s="18">
        <f t="shared" si="143"/>
        <v>22.85979977753059</v>
      </c>
      <c r="L1064" s="10">
        <f t="shared" si="142"/>
        <v>5.0291559510567296</v>
      </c>
      <c r="M1064" s="205">
        <v>9.8155145587908432</v>
      </c>
      <c r="N1064" s="202">
        <v>1.1557168632893824</v>
      </c>
      <c r="O1064" s="10">
        <f t="shared" si="144"/>
        <v>38.860187150667549</v>
      </c>
      <c r="P1064" s="11">
        <f t="shared" si="145"/>
        <v>7.0078964060209817E-2</v>
      </c>
    </row>
    <row r="1065" spans="1:16" x14ac:dyDescent="0.35">
      <c r="A1065" s="9">
        <f t="shared" si="146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>димвенканали!F1065</f>
        <v>315</v>
      </c>
      <c r="G1065" s="8"/>
      <c r="H1065" s="8"/>
      <c r="I1065" s="8">
        <v>9</v>
      </c>
      <c r="J1065" s="185">
        <f t="shared" si="147"/>
        <v>4.0044493882091213E-3</v>
      </c>
      <c r="K1065" s="18">
        <f t="shared" si="143"/>
        <v>17.144849833147941</v>
      </c>
      <c r="L1065" s="10">
        <f t="shared" si="142"/>
        <v>3.7718669632925468</v>
      </c>
      <c r="M1065" s="205">
        <v>7.361635919093132</v>
      </c>
      <c r="N1065" s="202">
        <v>0.86678764746703663</v>
      </c>
      <c r="O1065" s="10">
        <f t="shared" si="144"/>
        <v>29.145140363000653</v>
      </c>
      <c r="P1065" s="11">
        <f t="shared" si="145"/>
        <v>9.2524255120637E-2</v>
      </c>
    </row>
    <row r="1066" spans="1:16" x14ac:dyDescent="0.35">
      <c r="A1066" s="9">
        <f t="shared" si="146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>димвенканали!F1066</f>
        <v>930.4</v>
      </c>
      <c r="G1066" s="8"/>
      <c r="H1066" s="8"/>
      <c r="I1066" s="8">
        <v>24</v>
      </c>
      <c r="J1066" s="185">
        <f t="shared" si="147"/>
        <v>1.0678531701890991E-2</v>
      </c>
      <c r="K1066" s="18">
        <f t="shared" si="143"/>
        <v>45.71959955506118</v>
      </c>
      <c r="L1066" s="10">
        <f t="shared" si="142"/>
        <v>10.058311902113459</v>
      </c>
      <c r="M1066" s="205">
        <v>19.631029117581686</v>
      </c>
      <c r="N1066" s="202">
        <v>2.3114337265787648</v>
      </c>
      <c r="O1066" s="10">
        <f t="shared" si="144"/>
        <v>77.720374301335099</v>
      </c>
      <c r="P1066" s="11">
        <f t="shared" si="145"/>
        <v>8.3534366188021389E-2</v>
      </c>
    </row>
    <row r="1067" spans="1:16" x14ac:dyDescent="0.35">
      <c r="A1067" s="9">
        <f t="shared" si="146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>димвенканали!F1067</f>
        <v>4237</v>
      </c>
      <c r="G1067" s="8"/>
      <c r="H1067" s="8"/>
      <c r="I1067" s="8">
        <v>83</v>
      </c>
      <c r="J1067" s="185">
        <f t="shared" si="147"/>
        <v>3.6929922135706339E-2</v>
      </c>
      <c r="K1067" s="18">
        <f t="shared" si="143"/>
        <v>158.1136151279199</v>
      </c>
      <c r="L1067" s="10">
        <f t="shared" si="142"/>
        <v>34.784995328142379</v>
      </c>
      <c r="M1067" s="205">
        <v>67.890642364969992</v>
      </c>
      <c r="N1067" s="202">
        <v>7.9937083044182282</v>
      </c>
      <c r="O1067" s="10">
        <f t="shared" si="144"/>
        <v>268.78296112545053</v>
      </c>
      <c r="P1067" s="11">
        <f t="shared" si="145"/>
        <v>6.3437092547899587E-2</v>
      </c>
    </row>
    <row r="1068" spans="1:16" x14ac:dyDescent="0.35">
      <c r="A1068" s="9">
        <f t="shared" si="146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>димвенканали!F1068</f>
        <v>313.39999999999998</v>
      </c>
      <c r="G1068" s="8"/>
      <c r="H1068" s="8"/>
      <c r="I1068" s="8">
        <v>8</v>
      </c>
      <c r="J1068" s="185">
        <f t="shared" si="147"/>
        <v>3.5595105672969968E-3</v>
      </c>
      <c r="K1068" s="18">
        <f t="shared" si="143"/>
        <v>15.239866518353727</v>
      </c>
      <c r="L1068" s="10">
        <f t="shared" si="142"/>
        <v>3.3527706340378201</v>
      </c>
      <c r="M1068" s="205">
        <v>6.5436763725272282</v>
      </c>
      <c r="N1068" s="202">
        <v>0.77047790885958822</v>
      </c>
      <c r="O1068" s="10">
        <f t="shared" si="144"/>
        <v>25.906791433778366</v>
      </c>
      <c r="P1068" s="11">
        <f t="shared" si="145"/>
        <v>8.26636612437089E-2</v>
      </c>
    </row>
    <row r="1069" spans="1:16" x14ac:dyDescent="0.35">
      <c r="A1069" s="9">
        <f t="shared" si="146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>димвенканали!F1069</f>
        <v>311</v>
      </c>
      <c r="G1069" s="8"/>
      <c r="H1069" s="8"/>
      <c r="I1069" s="8">
        <v>8</v>
      </c>
      <c r="J1069" s="185">
        <f t="shared" si="147"/>
        <v>3.5595105672969968E-3</v>
      </c>
      <c r="K1069" s="18">
        <f t="shared" si="143"/>
        <v>15.239866518353727</v>
      </c>
      <c r="L1069" s="10">
        <f t="shared" si="142"/>
        <v>3.3527706340378201</v>
      </c>
      <c r="M1069" s="205">
        <v>6.5436763725272282</v>
      </c>
      <c r="N1069" s="202">
        <v>0.77047790885958822</v>
      </c>
      <c r="O1069" s="10">
        <f t="shared" si="144"/>
        <v>25.906791433778366</v>
      </c>
      <c r="P1069" s="11">
        <f t="shared" si="145"/>
        <v>8.3301580172920789E-2</v>
      </c>
    </row>
    <row r="1070" spans="1:16" x14ac:dyDescent="0.35">
      <c r="A1070" s="9">
        <f t="shared" si="146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>димвенканали!F1070</f>
        <v>302.3</v>
      </c>
      <c r="G1070" s="8"/>
      <c r="H1070" s="8"/>
      <c r="I1070" s="8">
        <v>8</v>
      </c>
      <c r="J1070" s="185">
        <f t="shared" si="147"/>
        <v>3.5595105672969968E-3</v>
      </c>
      <c r="K1070" s="18">
        <f t="shared" si="143"/>
        <v>15.239866518353727</v>
      </c>
      <c r="L1070" s="10">
        <f t="shared" si="142"/>
        <v>3.3527706340378201</v>
      </c>
      <c r="M1070" s="205">
        <v>6.5436763725272282</v>
      </c>
      <c r="N1070" s="202">
        <v>0.77047790885958822</v>
      </c>
      <c r="O1070" s="10">
        <f t="shared" si="144"/>
        <v>25.906791433778366</v>
      </c>
      <c r="P1070" s="11">
        <f t="shared" si="145"/>
        <v>8.5698946191790817E-2</v>
      </c>
    </row>
    <row r="1071" spans="1:16" x14ac:dyDescent="0.35">
      <c r="A1071" s="9">
        <f t="shared" si="146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>димвенканали!F1071</f>
        <v>314.10000000000002</v>
      </c>
      <c r="G1071" s="8"/>
      <c r="H1071" s="8"/>
      <c r="I1071" s="8">
        <v>8</v>
      </c>
      <c r="J1071" s="185">
        <f t="shared" si="147"/>
        <v>3.5595105672969968E-3</v>
      </c>
      <c r="K1071" s="18">
        <f t="shared" si="143"/>
        <v>15.239866518353727</v>
      </c>
      <c r="L1071" s="10">
        <f t="shared" si="142"/>
        <v>3.3527706340378201</v>
      </c>
      <c r="M1071" s="205">
        <v>6.5436763725272282</v>
      </c>
      <c r="N1071" s="202">
        <v>0.77047790885958822</v>
      </c>
      <c r="O1071" s="10">
        <f t="shared" si="144"/>
        <v>25.906791433778366</v>
      </c>
      <c r="P1071" s="11">
        <f t="shared" si="145"/>
        <v>8.2479437866215741E-2</v>
      </c>
    </row>
    <row r="1072" spans="1:16" x14ac:dyDescent="0.35">
      <c r="A1072" s="9">
        <f t="shared" si="146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>димвенканали!F1072</f>
        <v>317.10000000000002</v>
      </c>
      <c r="G1072" s="8"/>
      <c r="H1072" s="8"/>
      <c r="I1072" s="8">
        <v>7</v>
      </c>
      <c r="J1072" s="185">
        <f t="shared" si="147"/>
        <v>3.1145717463848723E-3</v>
      </c>
      <c r="K1072" s="18">
        <f t="shared" si="143"/>
        <v>13.33488320355951</v>
      </c>
      <c r="L1072" s="10">
        <f t="shared" si="142"/>
        <v>2.9336743047830924</v>
      </c>
      <c r="M1072" s="205">
        <v>5.7257168259613245</v>
      </c>
      <c r="N1072" s="202">
        <v>0.67416817025213971</v>
      </c>
      <c r="O1072" s="10">
        <f t="shared" si="144"/>
        <v>22.668442504556069</v>
      </c>
      <c r="P1072" s="11">
        <f t="shared" si="145"/>
        <v>7.1486731329410497E-2</v>
      </c>
    </row>
    <row r="1073" spans="1:16" x14ac:dyDescent="0.35">
      <c r="A1073" s="9">
        <f t="shared" si="146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>димвенканали!F1073</f>
        <v>126.9</v>
      </c>
      <c r="G1073" s="8"/>
      <c r="H1073" s="8"/>
      <c r="I1073" s="8">
        <v>4</v>
      </c>
      <c r="J1073" s="185">
        <f t="shared" si="147"/>
        <v>1.7797552836484984E-3</v>
      </c>
      <c r="K1073" s="18">
        <f t="shared" si="143"/>
        <v>7.6199332591768636</v>
      </c>
      <c r="L1073" s="10">
        <f t="shared" si="142"/>
        <v>1.67638531701891</v>
      </c>
      <c r="M1073" s="205">
        <v>3.2718381862636141</v>
      </c>
      <c r="N1073" s="202">
        <v>0.38523895442979411</v>
      </c>
      <c r="O1073" s="10">
        <f t="shared" si="144"/>
        <v>12.953395716889183</v>
      </c>
      <c r="P1073" s="11">
        <f t="shared" si="145"/>
        <v>0.10207561636634502</v>
      </c>
    </row>
    <row r="1074" spans="1:16" x14ac:dyDescent="0.35">
      <c r="A1074" s="9">
        <f t="shared" si="146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>димвенканали!F1074</f>
        <v>137</v>
      </c>
      <c r="G1074" s="8"/>
      <c r="H1074" s="8"/>
      <c r="I1074" s="8">
        <v>3</v>
      </c>
      <c r="J1074" s="185">
        <f t="shared" si="147"/>
        <v>1.3348164627363739E-3</v>
      </c>
      <c r="K1074" s="18">
        <f t="shared" si="143"/>
        <v>5.7149499443826475</v>
      </c>
      <c r="L1074" s="10">
        <f t="shared" si="142"/>
        <v>1.2572889877641824</v>
      </c>
      <c r="M1074" s="205">
        <v>2.4538786396977108</v>
      </c>
      <c r="N1074" s="202">
        <v>0.2889292158223456</v>
      </c>
      <c r="O1074" s="10">
        <f t="shared" si="144"/>
        <v>9.7150467876668873</v>
      </c>
      <c r="P1074" s="11">
        <f t="shared" si="145"/>
        <v>7.0912750274940789E-2</v>
      </c>
    </row>
    <row r="1075" spans="1:16" x14ac:dyDescent="0.35">
      <c r="A1075" s="9">
        <f t="shared" si="146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>димвенканали!F1075</f>
        <v>135.30000000000001</v>
      </c>
      <c r="G1075" s="8"/>
      <c r="H1075" s="8"/>
      <c r="I1075" s="8">
        <v>4</v>
      </c>
      <c r="J1075" s="185">
        <f t="shared" si="147"/>
        <v>1.7797552836484984E-3</v>
      </c>
      <c r="K1075" s="18">
        <f t="shared" si="143"/>
        <v>7.6199332591768636</v>
      </c>
      <c r="L1075" s="10">
        <f t="shared" si="142"/>
        <v>1.67638531701891</v>
      </c>
      <c r="M1075" s="205">
        <v>3.2718381862636141</v>
      </c>
      <c r="N1075" s="202">
        <v>0.38523895442979411</v>
      </c>
      <c r="O1075" s="10">
        <f t="shared" si="144"/>
        <v>12.953395716889183</v>
      </c>
      <c r="P1075" s="11">
        <f t="shared" si="145"/>
        <v>9.5738327545374591E-2</v>
      </c>
    </row>
    <row r="1076" spans="1:16" x14ac:dyDescent="0.35">
      <c r="A1076" s="9">
        <f t="shared" si="146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>димвенканали!F1076</f>
        <v>149.19999999999999</v>
      </c>
      <c r="G1076" s="8"/>
      <c r="H1076" s="8"/>
      <c r="I1076" s="8">
        <v>4</v>
      </c>
      <c r="J1076" s="185">
        <f t="shared" si="147"/>
        <v>1.7797552836484984E-3</v>
      </c>
      <c r="K1076" s="18">
        <f t="shared" si="143"/>
        <v>7.6199332591768636</v>
      </c>
      <c r="L1076" s="10">
        <f t="shared" si="142"/>
        <v>1.67638531701891</v>
      </c>
      <c r="M1076" s="205">
        <v>3.2718381862636141</v>
      </c>
      <c r="N1076" s="202">
        <v>0.38523895442979411</v>
      </c>
      <c r="O1076" s="10">
        <f t="shared" si="144"/>
        <v>12.953395716889183</v>
      </c>
      <c r="P1076" s="11">
        <f t="shared" si="145"/>
        <v>8.6819006145369873E-2</v>
      </c>
    </row>
    <row r="1077" spans="1:16" x14ac:dyDescent="0.35">
      <c r="A1077" s="9">
        <f t="shared" si="146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>димвенканали!F1077</f>
        <v>378.9</v>
      </c>
      <c r="G1077" s="8"/>
      <c r="H1077" s="8"/>
      <c r="I1077" s="8">
        <v>7</v>
      </c>
      <c r="J1077" s="185">
        <f t="shared" si="147"/>
        <v>3.1145717463848723E-3</v>
      </c>
      <c r="K1077" s="18">
        <f t="shared" si="143"/>
        <v>13.33488320355951</v>
      </c>
      <c r="L1077" s="10">
        <f t="shared" si="142"/>
        <v>2.9336743047830924</v>
      </c>
      <c r="M1077" s="205">
        <v>5.7257168259613245</v>
      </c>
      <c r="N1077" s="202">
        <v>0.67416817025213971</v>
      </c>
      <c r="O1077" s="10">
        <f t="shared" si="144"/>
        <v>22.668442504556069</v>
      </c>
      <c r="P1077" s="11">
        <f t="shared" si="145"/>
        <v>5.9826979426117893E-2</v>
      </c>
    </row>
    <row r="1078" spans="1:16" x14ac:dyDescent="0.35">
      <c r="A1078" s="9">
        <f t="shared" si="146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>димвенканали!F1078</f>
        <v>4438.16</v>
      </c>
      <c r="G1078" s="8"/>
      <c r="H1078" s="8"/>
      <c r="I1078" s="8">
        <v>97</v>
      </c>
      <c r="J1078" s="185">
        <f t="shared" si="147"/>
        <v>4.3159065628476087E-2</v>
      </c>
      <c r="K1078" s="18">
        <f t="shared" si="143"/>
        <v>184.78338153503893</v>
      </c>
      <c r="L1078" s="10">
        <f t="shared" si="142"/>
        <v>40.652343937708565</v>
      </c>
      <c r="M1078" s="205">
        <v>79.342076016892634</v>
      </c>
      <c r="N1078" s="202">
        <v>9.3420446449225061</v>
      </c>
      <c r="O1078" s="10">
        <f t="shared" si="144"/>
        <v>314.11984613456264</v>
      </c>
      <c r="P1078" s="11">
        <f t="shared" si="145"/>
        <v>7.0777044120663213E-2</v>
      </c>
    </row>
    <row r="1079" spans="1:16" x14ac:dyDescent="0.35">
      <c r="A1079" s="9">
        <f t="shared" si="146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>димвенканали!F1079</f>
        <v>1768.02</v>
      </c>
      <c r="G1079" s="8"/>
      <c r="H1079" s="8"/>
      <c r="I1079" s="8">
        <v>40</v>
      </c>
      <c r="J1079" s="185">
        <f t="shared" si="147"/>
        <v>1.7797552836484983E-2</v>
      </c>
      <c r="K1079" s="18">
        <f t="shared" si="143"/>
        <v>76.199332591768624</v>
      </c>
      <c r="L1079" s="10">
        <f t="shared" si="142"/>
        <v>16.763853170189098</v>
      </c>
      <c r="M1079" s="205">
        <v>32.718381862636136</v>
      </c>
      <c r="N1079" s="202">
        <v>3.8523895442979414</v>
      </c>
      <c r="O1079" s="10">
        <f t="shared" si="144"/>
        <v>129.53395716889179</v>
      </c>
      <c r="P1079" s="11">
        <f t="shared" si="145"/>
        <v>7.3264984088919696E-2</v>
      </c>
    </row>
    <row r="1080" spans="1:16" x14ac:dyDescent="0.35">
      <c r="A1080" s="9">
        <f t="shared" si="146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>димвенканали!F1080</f>
        <v>126.3</v>
      </c>
      <c r="G1080" s="8"/>
      <c r="H1080" s="8"/>
      <c r="I1080" s="8">
        <v>4</v>
      </c>
      <c r="J1080" s="185">
        <f t="shared" si="147"/>
        <v>1.7797552836484984E-3</v>
      </c>
      <c r="K1080" s="18">
        <f t="shared" si="143"/>
        <v>7.6199332591768636</v>
      </c>
      <c r="L1080" s="10">
        <f t="shared" si="142"/>
        <v>1.67638531701891</v>
      </c>
      <c r="M1080" s="205">
        <v>3.2718381862636141</v>
      </c>
      <c r="N1080" s="202">
        <v>0.38523895442979411</v>
      </c>
      <c r="O1080" s="10">
        <f t="shared" si="144"/>
        <v>12.953395716889183</v>
      </c>
      <c r="P1080" s="11">
        <f t="shared" si="145"/>
        <v>0.10256053615905925</v>
      </c>
    </row>
    <row r="1081" spans="1:16" x14ac:dyDescent="0.35">
      <c r="A1081" s="9">
        <f t="shared" si="146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>димвенканали!F1081</f>
        <v>943.1</v>
      </c>
      <c r="G1081" s="8"/>
      <c r="H1081" s="8"/>
      <c r="I1081" s="8">
        <v>24</v>
      </c>
      <c r="J1081" s="185">
        <f t="shared" si="147"/>
        <v>1.0678531701890991E-2</v>
      </c>
      <c r="K1081" s="18">
        <f t="shared" si="143"/>
        <v>45.71959955506118</v>
      </c>
      <c r="L1081" s="10">
        <f t="shared" si="142"/>
        <v>10.058311902113459</v>
      </c>
      <c r="M1081" s="205">
        <v>19.631029117581686</v>
      </c>
      <c r="N1081" s="202">
        <v>2.3114337265787648</v>
      </c>
      <c r="O1081" s="10">
        <f t="shared" si="144"/>
        <v>77.720374301335099</v>
      </c>
      <c r="P1081" s="11">
        <f t="shared" si="145"/>
        <v>8.2409473334042097E-2</v>
      </c>
    </row>
    <row r="1082" spans="1:16" x14ac:dyDescent="0.35">
      <c r="A1082" s="9">
        <f t="shared" si="146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>димвенканали!F1082</f>
        <v>13043.19</v>
      </c>
      <c r="G1082" s="8"/>
      <c r="H1082" s="8"/>
      <c r="I1082" s="8">
        <v>234</v>
      </c>
      <c r="J1082" s="185">
        <f t="shared" si="147"/>
        <v>0.10411568409343716</v>
      </c>
      <c r="K1082" s="18">
        <f t="shared" si="143"/>
        <v>445.76609566184652</v>
      </c>
      <c r="L1082" s="10">
        <f t="shared" si="142"/>
        <v>98.068541045606239</v>
      </c>
      <c r="M1082" s="205">
        <v>191.4025338964214</v>
      </c>
      <c r="N1082" s="202">
        <v>22.536478834142954</v>
      </c>
      <c r="O1082" s="10">
        <f t="shared" si="144"/>
        <v>757.77364943801706</v>
      </c>
      <c r="P1082" s="11">
        <f t="shared" si="145"/>
        <v>5.8097263739776618E-2</v>
      </c>
    </row>
    <row r="1083" spans="1:16" x14ac:dyDescent="0.35">
      <c r="A1083" s="9">
        <f t="shared" si="146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>димвенканали!F1083</f>
        <v>222</v>
      </c>
      <c r="G1083" s="8"/>
      <c r="H1083" s="8"/>
      <c r="I1083" s="8">
        <v>6</v>
      </c>
      <c r="J1083" s="185">
        <f t="shared" si="147"/>
        <v>2.6696329254727478E-3</v>
      </c>
      <c r="K1083" s="18">
        <f t="shared" si="143"/>
        <v>11.429899888765295</v>
      </c>
      <c r="L1083" s="10">
        <f t="shared" si="142"/>
        <v>2.5145779755283648</v>
      </c>
      <c r="M1083" s="205">
        <v>4.9077572793954216</v>
      </c>
      <c r="N1083" s="202">
        <v>0.5778584316446912</v>
      </c>
      <c r="O1083" s="10">
        <f t="shared" si="144"/>
        <v>19.430093575333775</v>
      </c>
      <c r="P1083" s="11">
        <f t="shared" si="145"/>
        <v>8.7522944033035024E-2</v>
      </c>
    </row>
    <row r="1084" spans="1:16" x14ac:dyDescent="0.35">
      <c r="A1084" s="9">
        <f t="shared" si="146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>димвенканали!F1084</f>
        <v>6404.15</v>
      </c>
      <c r="G1084" s="8"/>
      <c r="H1084" s="8"/>
      <c r="I1084" s="8">
        <v>106</v>
      </c>
      <c r="J1084" s="185">
        <f t="shared" si="147"/>
        <v>4.7163515016685205E-2</v>
      </c>
      <c r="K1084" s="18">
        <f t="shared" si="143"/>
        <v>201.92823136818686</v>
      </c>
      <c r="L1084" s="10">
        <f t="shared" ref="L1084:L1114" si="148">K1084*0.22</f>
        <v>44.424210901001111</v>
      </c>
      <c r="M1084" s="205">
        <v>86.70371193598578</v>
      </c>
      <c r="N1084" s="202">
        <v>10.208832292389545</v>
      </c>
      <c r="O1084" s="10">
        <f t="shared" si="144"/>
        <v>343.26498649756331</v>
      </c>
      <c r="P1084" s="11">
        <f t="shared" si="145"/>
        <v>5.3600397632404512E-2</v>
      </c>
    </row>
    <row r="1085" spans="1:16" x14ac:dyDescent="0.35">
      <c r="A1085" s="9">
        <f t="shared" si="146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>димвенканали!F1085</f>
        <v>97.3</v>
      </c>
      <c r="G1085" s="8"/>
      <c r="H1085" s="8"/>
      <c r="I1085" s="8">
        <v>2</v>
      </c>
      <c r="J1085" s="185">
        <f t="shared" si="147"/>
        <v>8.898776418242492E-4</v>
      </c>
      <c r="K1085" s="18">
        <f t="shared" si="143"/>
        <v>3.8099666295884318</v>
      </c>
      <c r="L1085" s="10">
        <f t="shared" si="148"/>
        <v>0.83819265850945501</v>
      </c>
      <c r="M1085" s="205">
        <v>1.6359190931318071</v>
      </c>
      <c r="N1085" s="202">
        <v>0.19261947721489706</v>
      </c>
      <c r="O1085" s="10">
        <f t="shared" si="144"/>
        <v>6.4766978584445916</v>
      </c>
      <c r="P1085" s="11">
        <f t="shared" si="145"/>
        <v>6.6564212317005059E-2</v>
      </c>
    </row>
    <row r="1086" spans="1:16" x14ac:dyDescent="0.35">
      <c r="A1086" s="9">
        <f t="shared" si="146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>димвенканали!F1086</f>
        <v>6656</v>
      </c>
      <c r="G1086" s="8"/>
      <c r="H1086" s="8"/>
      <c r="I1086" s="8">
        <v>120</v>
      </c>
      <c r="J1086" s="185">
        <f t="shared" si="147"/>
        <v>5.3392658509454953E-2</v>
      </c>
      <c r="K1086" s="18">
        <f t="shared" si="143"/>
        <v>228.59799777530588</v>
      </c>
      <c r="L1086" s="10">
        <f t="shared" si="148"/>
        <v>50.291559510567296</v>
      </c>
      <c r="M1086" s="205">
        <v>98.155145587908422</v>
      </c>
      <c r="N1086" s="202">
        <v>11.557168632893822</v>
      </c>
      <c r="O1086" s="10">
        <f t="shared" si="144"/>
        <v>388.60187150667542</v>
      </c>
      <c r="P1086" s="11">
        <f t="shared" si="145"/>
        <v>5.8383694637421185E-2</v>
      </c>
    </row>
    <row r="1087" spans="1:16" x14ac:dyDescent="0.35">
      <c r="A1087" s="9">
        <f t="shared" si="146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>димвенканали!F1087</f>
        <v>7072</v>
      </c>
      <c r="G1087" s="8"/>
      <c r="H1087" s="8"/>
      <c r="I1087" s="8">
        <v>120</v>
      </c>
      <c r="J1087" s="185">
        <f t="shared" si="147"/>
        <v>5.3392658509454953E-2</v>
      </c>
      <c r="K1087" s="18">
        <f t="shared" si="143"/>
        <v>228.59799777530588</v>
      </c>
      <c r="L1087" s="10">
        <f t="shared" si="148"/>
        <v>50.291559510567296</v>
      </c>
      <c r="M1087" s="205">
        <v>98.155145587908422</v>
      </c>
      <c r="N1087" s="202">
        <v>11.557168632893822</v>
      </c>
      <c r="O1087" s="10">
        <f t="shared" si="144"/>
        <v>388.60187150667542</v>
      </c>
      <c r="P1087" s="11">
        <f t="shared" si="145"/>
        <v>5.494935965874935E-2</v>
      </c>
    </row>
    <row r="1088" spans="1:16" x14ac:dyDescent="0.35">
      <c r="A1088" s="9">
        <f t="shared" si="146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>димвенканали!F1088</f>
        <v>10869.85</v>
      </c>
      <c r="G1088" s="8"/>
      <c r="H1088" s="8"/>
      <c r="I1088" s="8">
        <v>156</v>
      </c>
      <c r="J1088" s="185">
        <f t="shared" si="147"/>
        <v>6.9410456062291431E-2</v>
      </c>
      <c r="K1088" s="18">
        <f t="shared" si="143"/>
        <v>297.17739710789766</v>
      </c>
      <c r="L1088" s="10">
        <f t="shared" si="148"/>
        <v>65.379027363737492</v>
      </c>
      <c r="M1088" s="205">
        <v>127.60168926428095</v>
      </c>
      <c r="N1088" s="202">
        <v>15.024319222761971</v>
      </c>
      <c r="O1088" s="10">
        <f t="shared" si="144"/>
        <v>505.18243295867808</v>
      </c>
      <c r="P1088" s="11">
        <f t="shared" si="145"/>
        <v>4.6475566172364667E-2</v>
      </c>
    </row>
    <row r="1089" spans="1:16" x14ac:dyDescent="0.35">
      <c r="A1089" s="9">
        <f t="shared" si="146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>димвенканали!F1089</f>
        <v>128</v>
      </c>
      <c r="G1089" s="8"/>
      <c r="H1089" s="8"/>
      <c r="I1089" s="8">
        <v>4</v>
      </c>
      <c r="J1089" s="185">
        <f t="shared" si="147"/>
        <v>1.7797552836484984E-3</v>
      </c>
      <c r="K1089" s="18">
        <f t="shared" si="143"/>
        <v>7.6199332591768636</v>
      </c>
      <c r="L1089" s="10">
        <f t="shared" si="148"/>
        <v>1.67638531701891</v>
      </c>
      <c r="M1089" s="205">
        <v>3.2718381862636141</v>
      </c>
      <c r="N1089" s="202">
        <v>0.38523895442979411</v>
      </c>
      <c r="O1089" s="10">
        <f t="shared" si="144"/>
        <v>12.953395716889183</v>
      </c>
      <c r="P1089" s="11">
        <f t="shared" si="145"/>
        <v>0.10119840403819674</v>
      </c>
    </row>
    <row r="1090" spans="1:16" x14ac:dyDescent="0.35">
      <c r="A1090" s="9">
        <f t="shared" si="146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>димвенканали!F1090</f>
        <v>98.2</v>
      </c>
      <c r="G1090" s="8"/>
      <c r="H1090" s="8"/>
      <c r="I1090" s="8">
        <v>0</v>
      </c>
      <c r="J1090" s="185">
        <f t="shared" si="147"/>
        <v>0</v>
      </c>
      <c r="K1090" s="18">
        <f t="shared" si="143"/>
        <v>0</v>
      </c>
      <c r="L1090" s="10">
        <f t="shared" si="148"/>
        <v>0</v>
      </c>
      <c r="M1090" s="205">
        <v>0</v>
      </c>
      <c r="N1090" s="202">
        <v>0</v>
      </c>
      <c r="O1090" s="10">
        <f t="shared" si="144"/>
        <v>0</v>
      </c>
      <c r="P1090" s="11">
        <f t="shared" si="145"/>
        <v>0</v>
      </c>
    </row>
    <row r="1091" spans="1:16" x14ac:dyDescent="0.35">
      <c r="A1091" s="9">
        <f t="shared" si="146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>димвенканали!F1091</f>
        <v>223.5</v>
      </c>
      <c r="G1091" s="8"/>
      <c r="H1091" s="8"/>
      <c r="I1091" s="8">
        <v>6</v>
      </c>
      <c r="J1091" s="185">
        <f t="shared" si="147"/>
        <v>2.6696329254727478E-3</v>
      </c>
      <c r="K1091" s="18">
        <f t="shared" si="143"/>
        <v>11.429899888765295</v>
      </c>
      <c r="L1091" s="10">
        <f t="shared" si="148"/>
        <v>2.5145779755283648</v>
      </c>
      <c r="M1091" s="205">
        <v>4.9077572793954216</v>
      </c>
      <c r="N1091" s="202">
        <v>0.5778584316446912</v>
      </c>
      <c r="O1091" s="10">
        <f t="shared" si="144"/>
        <v>19.430093575333775</v>
      </c>
      <c r="P1091" s="11">
        <f t="shared" si="145"/>
        <v>8.6935541724088475E-2</v>
      </c>
    </row>
    <row r="1092" spans="1:16" x14ac:dyDescent="0.35">
      <c r="A1092" s="9">
        <f t="shared" si="146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>димвенканали!F1092</f>
        <v>34.6</v>
      </c>
      <c r="G1092" s="8"/>
      <c r="H1092" s="8"/>
      <c r="I1092" s="8">
        <v>1</v>
      </c>
      <c r="J1092" s="185">
        <f t="shared" si="147"/>
        <v>4.449388209121246E-4</v>
      </c>
      <c r="K1092" s="18">
        <f t="shared" si="143"/>
        <v>1.9049833147942159</v>
      </c>
      <c r="L1092" s="10">
        <f t="shared" si="148"/>
        <v>0.41909632925472751</v>
      </c>
      <c r="M1092" s="205">
        <v>0.81795954656590353</v>
      </c>
      <c r="N1092" s="202">
        <v>9.6309738607448528E-2</v>
      </c>
      <c r="O1092" s="10">
        <f t="shared" si="144"/>
        <v>3.2383489292222958</v>
      </c>
      <c r="P1092" s="11">
        <f t="shared" si="145"/>
        <v>9.359389968850565E-2</v>
      </c>
    </row>
    <row r="1093" spans="1:16" x14ac:dyDescent="0.35">
      <c r="A1093" s="9">
        <f t="shared" si="146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>димвенканали!F1093</f>
        <v>7086.2</v>
      </c>
      <c r="G1093" s="8"/>
      <c r="H1093" s="8"/>
      <c r="I1093" s="8">
        <v>120</v>
      </c>
      <c r="J1093" s="185">
        <f t="shared" si="147"/>
        <v>5.3392658509454953E-2</v>
      </c>
      <c r="K1093" s="18">
        <f t="shared" si="143"/>
        <v>228.59799777530588</v>
      </c>
      <c r="L1093" s="10">
        <f t="shared" si="148"/>
        <v>50.291559510567296</v>
      </c>
      <c r="M1093" s="205">
        <v>98.155145587908422</v>
      </c>
      <c r="N1093" s="202">
        <v>11.557168632893822</v>
      </c>
      <c r="O1093" s="10">
        <f t="shared" si="144"/>
        <v>388.60187150667542</v>
      </c>
      <c r="P1093" s="11">
        <f t="shared" si="145"/>
        <v>5.4839246917484041E-2</v>
      </c>
    </row>
    <row r="1094" spans="1:16" x14ac:dyDescent="0.35">
      <c r="A1094" s="9">
        <f t="shared" si="146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>димвенканали!F1094</f>
        <v>145</v>
      </c>
      <c r="G1094" s="8"/>
      <c r="H1094" s="8"/>
      <c r="I1094" s="8">
        <v>4</v>
      </c>
      <c r="J1094" s="185">
        <f t="shared" si="147"/>
        <v>1.7797552836484984E-3</v>
      </c>
      <c r="K1094" s="18">
        <f t="shared" si="143"/>
        <v>7.6199332591768636</v>
      </c>
      <c r="L1094" s="10">
        <f t="shared" si="148"/>
        <v>1.67638531701891</v>
      </c>
      <c r="M1094" s="205">
        <v>3.2718381862636141</v>
      </c>
      <c r="N1094" s="202">
        <v>0.38523895442979411</v>
      </c>
      <c r="O1094" s="10">
        <f t="shared" si="144"/>
        <v>12.953395716889183</v>
      </c>
      <c r="P1094" s="11">
        <f t="shared" si="145"/>
        <v>8.9333763564752991E-2</v>
      </c>
    </row>
    <row r="1095" spans="1:16" x14ac:dyDescent="0.35">
      <c r="A1095" s="9">
        <f t="shared" si="146"/>
        <v>189</v>
      </c>
      <c r="B1095" s="14" t="s">
        <v>528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>димвенканали!F1095</f>
        <v>48.3</v>
      </c>
      <c r="G1095" s="8"/>
      <c r="H1095" s="8"/>
      <c r="I1095" s="8">
        <v>1</v>
      </c>
      <c r="J1095" s="185">
        <f t="shared" si="147"/>
        <v>4.449388209121246E-4</v>
      </c>
      <c r="K1095" s="18">
        <f t="shared" si="143"/>
        <v>1.9049833147942159</v>
      </c>
      <c r="L1095" s="10">
        <f t="shared" si="148"/>
        <v>0.41909632925472751</v>
      </c>
      <c r="M1095" s="205">
        <v>0.81795954656590353</v>
      </c>
      <c r="N1095" s="202">
        <v>9.6309738607448528E-2</v>
      </c>
      <c r="O1095" s="10">
        <f t="shared" si="144"/>
        <v>3.2383489292222958</v>
      </c>
      <c r="P1095" s="11">
        <f t="shared" si="145"/>
        <v>6.7046561681621028E-2</v>
      </c>
    </row>
    <row r="1096" spans="1:16" x14ac:dyDescent="0.35">
      <c r="A1096" s="9">
        <f t="shared" si="146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>димвенканали!F1096</f>
        <v>4464.3</v>
      </c>
      <c r="G1096" s="8"/>
      <c r="H1096" s="8"/>
      <c r="I1096" s="8">
        <v>99</v>
      </c>
      <c r="J1096" s="185">
        <f t="shared" si="147"/>
        <v>4.4048943270300338E-2</v>
      </c>
      <c r="K1096" s="18">
        <f>J1096*$S$2</f>
        <v>188.59334816462737</v>
      </c>
      <c r="L1096" s="10">
        <f t="shared" si="148"/>
        <v>41.490536596218021</v>
      </c>
      <c r="M1096" s="205">
        <v>80.977995110024452</v>
      </c>
      <c r="N1096" s="202">
        <v>9.5346641221374036</v>
      </c>
      <c r="O1096" s="10">
        <f t="shared" si="144"/>
        <v>320.59654399300729</v>
      </c>
      <c r="P1096" s="11">
        <f t="shared" si="145"/>
        <v>7.1813396051566267E-2</v>
      </c>
    </row>
    <row r="1097" spans="1:16" x14ac:dyDescent="0.35">
      <c r="A1097" s="9">
        <f t="shared" si="146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>димвенканали!F1097</f>
        <v>4580.7000000000007</v>
      </c>
      <c r="G1097" s="8"/>
      <c r="H1097" s="8"/>
      <c r="I1097" s="8">
        <v>95</v>
      </c>
      <c r="J1097" s="185">
        <f t="shared" si="147"/>
        <v>4.2269187986651836E-2</v>
      </c>
      <c r="K1097" s="18">
        <f t="shared" ref="K1097:K1114" si="149">J1097*$S$2</f>
        <v>180.97341490545051</v>
      </c>
      <c r="L1097" s="10">
        <f t="shared" si="148"/>
        <v>39.814151279199116</v>
      </c>
      <c r="M1097" s="205">
        <v>77.70615692376083</v>
      </c>
      <c r="N1097" s="202">
        <v>9.1494251677076122</v>
      </c>
      <c r="O1097" s="10">
        <f t="shared" ref="O1097:O1114" si="150">K1097+L1097+M1097+N1097</f>
        <v>307.64314827611804</v>
      </c>
      <c r="P1097" s="11">
        <f t="shared" ref="P1097:P1116" si="151">O1097/F1097</f>
        <v>6.7160728333249944E-2</v>
      </c>
    </row>
    <row r="1098" spans="1:16" x14ac:dyDescent="0.35">
      <c r="A1098" s="9">
        <f t="shared" si="146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>димвенканали!F1098</f>
        <v>4605.3999999999996</v>
      </c>
      <c r="G1098" s="8"/>
      <c r="H1098" s="8"/>
      <c r="I1098" s="8">
        <v>98</v>
      </c>
      <c r="J1098" s="185">
        <f t="shared" si="147"/>
        <v>4.3604004449388209E-2</v>
      </c>
      <c r="K1098" s="18">
        <f t="shared" si="149"/>
        <v>186.68836484983314</v>
      </c>
      <c r="L1098" s="10">
        <f t="shared" si="148"/>
        <v>41.071440266963293</v>
      </c>
      <c r="M1098" s="205">
        <v>80.16003556345855</v>
      </c>
      <c r="N1098" s="202">
        <v>9.4383543835299548</v>
      </c>
      <c r="O1098" s="10">
        <f t="shared" si="150"/>
        <v>317.35819506378493</v>
      </c>
      <c r="P1098" s="11">
        <f t="shared" si="151"/>
        <v>6.8910017601898854E-2</v>
      </c>
    </row>
    <row r="1099" spans="1:16" x14ac:dyDescent="0.35">
      <c r="A1099" s="9">
        <f t="shared" si="146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>димвенканали!F1099</f>
        <v>3144.4</v>
      </c>
      <c r="G1099" s="8"/>
      <c r="H1099" s="8"/>
      <c r="I1099" s="8">
        <v>70</v>
      </c>
      <c r="J1099" s="185">
        <f t="shared" si="147"/>
        <v>3.1145717463848723E-2</v>
      </c>
      <c r="K1099" s="18">
        <f t="shared" si="149"/>
        <v>133.34883203559511</v>
      </c>
      <c r="L1099" s="10">
        <f t="shared" si="148"/>
        <v>29.336743047830925</v>
      </c>
      <c r="M1099" s="205">
        <v>57.257168259613245</v>
      </c>
      <c r="N1099" s="202">
        <v>6.7416817025213964</v>
      </c>
      <c r="O1099" s="10">
        <f t="shared" si="150"/>
        <v>226.68442504556069</v>
      </c>
      <c r="P1099" s="11">
        <f t="shared" si="151"/>
        <v>7.2091472155438457E-2</v>
      </c>
    </row>
    <row r="1100" spans="1:16" x14ac:dyDescent="0.35">
      <c r="A1100" s="9">
        <f t="shared" ref="A1100:A1114" si="152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>димвенканали!F1100</f>
        <v>3129.44</v>
      </c>
      <c r="G1100" s="8"/>
      <c r="H1100" s="8"/>
      <c r="I1100" s="8">
        <v>70</v>
      </c>
      <c r="J1100" s="185">
        <f t="shared" ref="J1100:J1114" si="153">2/4495*(I1100+H1100+G1100)</f>
        <v>3.1145717463848723E-2</v>
      </c>
      <c r="K1100" s="18">
        <f t="shared" si="149"/>
        <v>133.34883203559511</v>
      </c>
      <c r="L1100" s="10">
        <f t="shared" si="148"/>
        <v>29.336743047830925</v>
      </c>
      <c r="M1100" s="205">
        <v>57.257168259613245</v>
      </c>
      <c r="N1100" s="202">
        <v>6.7416817025213964</v>
      </c>
      <c r="O1100" s="10">
        <f t="shared" si="150"/>
        <v>226.68442504556069</v>
      </c>
      <c r="P1100" s="11">
        <f t="shared" si="151"/>
        <v>7.2436098805396712E-2</v>
      </c>
    </row>
    <row r="1101" spans="1:16" x14ac:dyDescent="0.35">
      <c r="A1101" s="9">
        <f t="shared" si="152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>димвенканали!F1101</f>
        <v>2023.28</v>
      </c>
      <c r="G1101" s="8"/>
      <c r="H1101" s="8"/>
      <c r="I1101" s="8">
        <v>54</v>
      </c>
      <c r="J1101" s="185">
        <f t="shared" si="153"/>
        <v>2.4026696329254728E-2</v>
      </c>
      <c r="K1101" s="18">
        <f t="shared" si="149"/>
        <v>102.86909899888765</v>
      </c>
      <c r="L1101" s="10">
        <f t="shared" si="148"/>
        <v>22.631201779755283</v>
      </c>
      <c r="M1101" s="205">
        <v>44.169815514558792</v>
      </c>
      <c r="N1101" s="202">
        <v>5.2007258848022202</v>
      </c>
      <c r="O1101" s="10">
        <f t="shared" si="150"/>
        <v>174.87084217800393</v>
      </c>
      <c r="P1101" s="11">
        <f t="shared" si="151"/>
        <v>8.6429383070066396E-2</v>
      </c>
    </row>
    <row r="1102" spans="1:16" x14ac:dyDescent="0.35">
      <c r="A1102" s="9">
        <f t="shared" si="152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>димвенканали!F1102</f>
        <v>1913.79</v>
      </c>
      <c r="G1102" s="8"/>
      <c r="H1102" s="8"/>
      <c r="I1102" s="8">
        <v>56</v>
      </c>
      <c r="J1102" s="185">
        <f t="shared" si="153"/>
        <v>2.4916573971078979E-2</v>
      </c>
      <c r="K1102" s="18">
        <f t="shared" si="149"/>
        <v>106.67906562847608</v>
      </c>
      <c r="L1102" s="10">
        <f t="shared" si="148"/>
        <v>23.469394438264739</v>
      </c>
      <c r="M1102" s="205">
        <v>45.805734607690596</v>
      </c>
      <c r="N1102" s="202">
        <v>5.3933453620171177</v>
      </c>
      <c r="O1102" s="10">
        <f t="shared" si="150"/>
        <v>181.34754003644855</v>
      </c>
      <c r="P1102" s="11">
        <f t="shared" si="151"/>
        <v>9.4758327735252335E-2</v>
      </c>
    </row>
    <row r="1103" spans="1:16" x14ac:dyDescent="0.35">
      <c r="A1103" s="9">
        <f t="shared" si="152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>димвенканали!F1103</f>
        <v>695.35</v>
      </c>
      <c r="G1103" s="8"/>
      <c r="H1103" s="8"/>
      <c r="I1103" s="8">
        <v>16</v>
      </c>
      <c r="J1103" s="185">
        <f t="shared" si="153"/>
        <v>7.1190211345939936E-3</v>
      </c>
      <c r="K1103" s="18">
        <f t="shared" si="149"/>
        <v>30.479733036707454</v>
      </c>
      <c r="L1103" s="10">
        <f t="shared" si="148"/>
        <v>6.7055412680756401</v>
      </c>
      <c r="M1103" s="205">
        <v>13.087352745054456</v>
      </c>
      <c r="N1103" s="202">
        <v>1.5409558177191764</v>
      </c>
      <c r="O1103" s="10">
        <f t="shared" si="150"/>
        <v>51.813582867556732</v>
      </c>
      <c r="P1103" s="11">
        <f t="shared" si="151"/>
        <v>7.4514392561381648E-2</v>
      </c>
    </row>
    <row r="1104" spans="1:16" x14ac:dyDescent="0.35">
      <c r="A1104" s="9">
        <f t="shared" si="152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>димвенканали!F1104</f>
        <v>1487.8</v>
      </c>
      <c r="G1104" s="8"/>
      <c r="H1104" s="8"/>
      <c r="I1104" s="8">
        <v>44</v>
      </c>
      <c r="J1104" s="185">
        <f t="shared" si="153"/>
        <v>1.9577308120133481E-2</v>
      </c>
      <c r="K1104" s="18">
        <f t="shared" si="149"/>
        <v>83.819265850945484</v>
      </c>
      <c r="L1104" s="10">
        <f t="shared" si="148"/>
        <v>18.440238487208006</v>
      </c>
      <c r="M1104" s="205">
        <v>35.990220048899758</v>
      </c>
      <c r="N1104" s="202">
        <v>4.2376284987277355</v>
      </c>
      <c r="O1104" s="10">
        <f t="shared" si="150"/>
        <v>142.48735288578098</v>
      </c>
      <c r="P1104" s="11">
        <f t="shared" si="151"/>
        <v>9.5770502006842978E-2</v>
      </c>
    </row>
    <row r="1105" spans="1:16" x14ac:dyDescent="0.35">
      <c r="A1105" s="9">
        <f t="shared" si="152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>димвенканали!F1105</f>
        <v>1266.08</v>
      </c>
      <c r="G1105" s="8"/>
      <c r="H1105" s="8"/>
      <c r="I1105" s="8">
        <v>73</v>
      </c>
      <c r="J1105" s="185">
        <f t="shared" si="153"/>
        <v>3.2480533926585099E-2</v>
      </c>
      <c r="K1105" s="18">
        <f t="shared" si="149"/>
        <v>139.06378197997776</v>
      </c>
      <c r="L1105" s="10">
        <f t="shared" si="148"/>
        <v>30.594032035595109</v>
      </c>
      <c r="M1105" s="205">
        <v>59.711046899310951</v>
      </c>
      <c r="N1105" s="202">
        <v>7.0306109183437426</v>
      </c>
      <c r="O1105" s="10">
        <f t="shared" si="150"/>
        <v>236.39947183322758</v>
      </c>
      <c r="P1105" s="11">
        <f t="shared" si="151"/>
        <v>0.18671764172345159</v>
      </c>
    </row>
    <row r="1106" spans="1:16" x14ac:dyDescent="0.35">
      <c r="A1106" s="9">
        <f t="shared" si="152"/>
        <v>200</v>
      </c>
      <c r="B1106" s="14" t="s">
        <v>550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>димвенканали!F1106</f>
        <v>3679.6</v>
      </c>
      <c r="G1106" s="8"/>
      <c r="H1106" s="8"/>
      <c r="I1106" s="8">
        <v>116</v>
      </c>
      <c r="J1106" s="185">
        <f t="shared" si="153"/>
        <v>5.1612903225806452E-2</v>
      </c>
      <c r="K1106" s="18">
        <f t="shared" si="149"/>
        <v>220.97806451612902</v>
      </c>
      <c r="L1106" s="10">
        <f t="shared" si="148"/>
        <v>48.615174193548384</v>
      </c>
      <c r="M1106" s="205">
        <v>94.883307401644814</v>
      </c>
      <c r="N1106" s="202">
        <v>11.17192967846403</v>
      </c>
      <c r="O1106" s="10">
        <f t="shared" si="150"/>
        <v>375.64847578978623</v>
      </c>
      <c r="P1106" s="11">
        <f t="shared" si="151"/>
        <v>0.10208948684362057</v>
      </c>
    </row>
    <row r="1107" spans="1:16" x14ac:dyDescent="0.35">
      <c r="A1107" s="9">
        <f t="shared" si="152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>димвенканали!F1107</f>
        <v>1671.2</v>
      </c>
      <c r="G1107" s="8">
        <v>1</v>
      </c>
      <c r="H1107" s="8"/>
      <c r="I1107" s="8">
        <v>56</v>
      </c>
      <c r="J1107" s="185">
        <f t="shared" si="153"/>
        <v>2.5361512791991104E-2</v>
      </c>
      <c r="K1107" s="18">
        <f t="shared" si="149"/>
        <v>108.5840489432703</v>
      </c>
      <c r="L1107" s="10">
        <f t="shared" si="148"/>
        <v>23.888490767519468</v>
      </c>
      <c r="M1107" s="205">
        <v>46.623694154256498</v>
      </c>
      <c r="N1107" s="202">
        <v>5.3933453620171177</v>
      </c>
      <c r="O1107" s="10">
        <f t="shared" si="150"/>
        <v>184.48957922706339</v>
      </c>
      <c r="P1107" s="11">
        <f t="shared" si="151"/>
        <v>0.11039347727804176</v>
      </c>
    </row>
    <row r="1108" spans="1:16" x14ac:dyDescent="0.35">
      <c r="A1108" s="9">
        <f t="shared" si="152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>димвенканали!F1108</f>
        <v>632.79999999999995</v>
      </c>
      <c r="G1108" s="8"/>
      <c r="H1108" s="8"/>
      <c r="I1108" s="8">
        <v>26</v>
      </c>
      <c r="J1108" s="185">
        <f t="shared" si="153"/>
        <v>1.156840934371524E-2</v>
      </c>
      <c r="K1108" s="18">
        <f t="shared" si="149"/>
        <v>49.52956618464961</v>
      </c>
      <c r="L1108" s="10">
        <f t="shared" si="148"/>
        <v>10.896504560622914</v>
      </c>
      <c r="M1108" s="205">
        <v>21.26694821071349</v>
      </c>
      <c r="N1108" s="202">
        <v>2.5040532037936618</v>
      </c>
      <c r="O1108" s="10">
        <f t="shared" si="150"/>
        <v>84.19707215977968</v>
      </c>
      <c r="P1108" s="11">
        <f t="shared" si="151"/>
        <v>0.13305479165578332</v>
      </c>
    </row>
    <row r="1109" spans="1:16" x14ac:dyDescent="0.35">
      <c r="A1109" s="9">
        <f t="shared" si="152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>димвенканали!F1109</f>
        <v>514.6</v>
      </c>
      <c r="G1109" s="8"/>
      <c r="H1109" s="8"/>
      <c r="I1109" s="8">
        <v>12</v>
      </c>
      <c r="J1109" s="185">
        <f t="shared" si="153"/>
        <v>5.3392658509454956E-3</v>
      </c>
      <c r="K1109" s="18">
        <f t="shared" si="149"/>
        <v>22.85979977753059</v>
      </c>
      <c r="L1109" s="10">
        <f t="shared" si="148"/>
        <v>5.0291559510567296</v>
      </c>
      <c r="M1109" s="205">
        <v>9.8155145587908432</v>
      </c>
      <c r="N1109" s="202">
        <v>1.1744154823529409</v>
      </c>
      <c r="O1109" s="10">
        <f t="shared" si="150"/>
        <v>38.878885769731106</v>
      </c>
      <c r="P1109" s="11">
        <f t="shared" si="151"/>
        <v>7.5551662980433545E-2</v>
      </c>
    </row>
    <row r="1110" spans="1:16" x14ac:dyDescent="0.35">
      <c r="A1110" s="9">
        <f t="shared" si="152"/>
        <v>204</v>
      </c>
      <c r="B1110" s="132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>димвенканали!F1110</f>
        <v>6066</v>
      </c>
      <c r="G1110" s="8"/>
      <c r="H1110" s="8"/>
      <c r="I1110" s="93">
        <v>172</v>
      </c>
      <c r="J1110" s="185">
        <f t="shared" si="153"/>
        <v>7.6529477196885437E-2</v>
      </c>
      <c r="K1110" s="18">
        <f t="shared" si="149"/>
        <v>327.65713014460516</v>
      </c>
      <c r="L1110" s="10">
        <f t="shared" si="148"/>
        <v>72.084568631813141</v>
      </c>
      <c r="M1110" s="205">
        <v>140.6890420093354</v>
      </c>
      <c r="N1110" s="202">
        <v>89.536530612244903</v>
      </c>
      <c r="O1110" s="10">
        <f t="shared" si="150"/>
        <v>629.9672713979985</v>
      </c>
      <c r="P1110" s="11">
        <f t="shared" si="151"/>
        <v>0.10385217134816987</v>
      </c>
    </row>
    <row r="1111" spans="1:16" x14ac:dyDescent="0.35">
      <c r="A1111" s="9">
        <f t="shared" si="152"/>
        <v>205</v>
      </c>
      <c r="B1111" s="132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>димвенканали!F1111</f>
        <v>6073.6</v>
      </c>
      <c r="G1111" s="8"/>
      <c r="H1111" s="8"/>
      <c r="I1111" s="93">
        <v>115</v>
      </c>
      <c r="J1111" s="185">
        <f t="shared" si="153"/>
        <v>5.116796440489433E-2</v>
      </c>
      <c r="K1111" s="18">
        <f t="shared" si="149"/>
        <v>219.07308120133482</v>
      </c>
      <c r="L1111" s="10">
        <f t="shared" si="148"/>
        <v>48.196077864293663</v>
      </c>
      <c r="M1111" s="205">
        <v>215.83199999999999</v>
      </c>
      <c r="N1111" s="202">
        <v>59.864540816326532</v>
      </c>
      <c r="O1111" s="202">
        <f t="shared" si="150"/>
        <v>542.96569988195495</v>
      </c>
      <c r="P1111" s="217">
        <f t="shared" si="151"/>
        <v>8.9397671872028933E-2</v>
      </c>
    </row>
    <row r="1112" spans="1:16" x14ac:dyDescent="0.35">
      <c r="A1112" s="9">
        <f t="shared" si="152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>димвенканали!F1112</f>
        <v>1388.6</v>
      </c>
      <c r="G1112" s="8"/>
      <c r="H1112" s="8"/>
      <c r="I1112" s="8">
        <v>60</v>
      </c>
      <c r="J1112" s="185">
        <f t="shared" si="153"/>
        <v>2.6696329254727477E-2</v>
      </c>
      <c r="K1112" s="18">
        <f t="shared" si="149"/>
        <v>114.29899888765294</v>
      </c>
      <c r="L1112" s="10">
        <f t="shared" si="148"/>
        <v>25.145779755283648</v>
      </c>
      <c r="M1112" s="205">
        <v>49.077572793954211</v>
      </c>
      <c r="N1112" s="202">
        <v>5.7802087581521739</v>
      </c>
      <c r="O1112" s="202">
        <f t="shared" si="150"/>
        <v>194.30256019504299</v>
      </c>
      <c r="P1112" s="217">
        <f t="shared" si="151"/>
        <v>0.13992694814564524</v>
      </c>
    </row>
    <row r="1113" spans="1:16" x14ac:dyDescent="0.35">
      <c r="A1113" s="9">
        <f t="shared" si="152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>димвенканали!F1113</f>
        <v>4609.7</v>
      </c>
      <c r="G1113" s="8"/>
      <c r="H1113" s="8"/>
      <c r="I1113" s="8">
        <v>77</v>
      </c>
      <c r="J1113" s="185">
        <f t="shared" si="153"/>
        <v>3.4260289210233594E-2</v>
      </c>
      <c r="K1113" s="18">
        <f t="shared" si="149"/>
        <v>146.68371523915462</v>
      </c>
      <c r="L1113" s="10">
        <f t="shared" si="148"/>
        <v>32.270417352614018</v>
      </c>
      <c r="M1113" s="205">
        <v>62.982885085574566</v>
      </c>
      <c r="N1113" s="202">
        <v>7.4179345729619559</v>
      </c>
      <c r="O1113" s="202">
        <f t="shared" si="150"/>
        <v>249.35495225030519</v>
      </c>
      <c r="P1113" s="217">
        <f t="shared" si="151"/>
        <v>5.4093531520555613E-2</v>
      </c>
    </row>
    <row r="1114" spans="1:16" x14ac:dyDescent="0.35">
      <c r="A1114" s="9">
        <f t="shared" si="152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8">
        <f>димвенканали!F1114</f>
        <v>608</v>
      </c>
      <c r="G1114" s="8"/>
      <c r="H1114" s="8"/>
      <c r="I1114" s="8">
        <v>30</v>
      </c>
      <c r="J1114" s="185">
        <f t="shared" si="153"/>
        <v>1.3348164627363738E-2</v>
      </c>
      <c r="K1114" s="18">
        <f t="shared" si="149"/>
        <v>57.149499443826471</v>
      </c>
      <c r="L1114" s="10">
        <f t="shared" si="148"/>
        <v>12.572889877641824</v>
      </c>
      <c r="M1114" s="205">
        <v>24.538786396977105</v>
      </c>
      <c r="N1114" s="202">
        <v>2.8894500652026256</v>
      </c>
      <c r="O1114" s="202">
        <f t="shared" si="150"/>
        <v>97.150625783648024</v>
      </c>
      <c r="P1114" s="217">
        <f t="shared" si="151"/>
        <v>0.1597872134599474</v>
      </c>
    </row>
    <row r="1115" spans="1:16" s="167" customFormat="1" ht="18" x14ac:dyDescent="0.4">
      <c r="A1115" s="160"/>
      <c r="B1115" s="162" t="s">
        <v>1698</v>
      </c>
      <c r="C1115" s="170">
        <f t="shared" ref="C1115" si="154">SUM(C907:C1114)</f>
        <v>212131.79999999996</v>
      </c>
      <c r="D1115" s="170">
        <f t="shared" ref="D1115:O1115" si="155">SUM(D907:D1114)</f>
        <v>369.20000000000005</v>
      </c>
      <c r="E1115" s="170">
        <f t="shared" si="155"/>
        <v>577.21</v>
      </c>
      <c r="F1115" s="170">
        <f t="shared" si="155"/>
        <v>213078.21000000002</v>
      </c>
      <c r="G1115" s="297">
        <f t="shared" si="155"/>
        <v>1</v>
      </c>
      <c r="H1115" s="297">
        <f t="shared" si="155"/>
        <v>0</v>
      </c>
      <c r="I1115" s="297">
        <f t="shared" si="155"/>
        <v>4494</v>
      </c>
      <c r="J1115" s="228">
        <f t="shared" si="155"/>
        <v>1.9999999999999982</v>
      </c>
      <c r="K1115" s="170">
        <f t="shared" si="155"/>
        <v>8562.8999999999924</v>
      </c>
      <c r="L1115" s="170">
        <f t="shared" si="155"/>
        <v>1883.8379999999991</v>
      </c>
      <c r="M1115" s="341">
        <f t="shared" si="155"/>
        <v>3798.4948139586568</v>
      </c>
      <c r="N1115" s="170">
        <f t="shared" si="155"/>
        <v>554.40687443169179</v>
      </c>
      <c r="O1115" s="170">
        <f t="shared" si="155"/>
        <v>14799.639688390353</v>
      </c>
      <c r="P1115" s="171">
        <f>O1115/F1115</f>
        <v>6.9456373264963844E-2</v>
      </c>
    </row>
    <row r="1116" spans="1:16" ht="18.5" thickBot="1" x14ac:dyDescent="0.45">
      <c r="A1116" s="19"/>
      <c r="B1116" s="13" t="s">
        <v>508</v>
      </c>
      <c r="C1116" s="15">
        <f t="shared" ref="C1116:N1116" si="156">C461+C526+C603+C724+C862+C905+C1115</f>
        <v>1458958.0499999998</v>
      </c>
      <c r="D1116" s="15">
        <f t="shared" si="156"/>
        <v>8346.58</v>
      </c>
      <c r="E1116" s="15">
        <f t="shared" si="156"/>
        <v>19664.810000000001</v>
      </c>
      <c r="F1116" s="15">
        <f t="shared" si="156"/>
        <v>1486969.4399999997</v>
      </c>
      <c r="G1116" s="15">
        <f t="shared" si="156"/>
        <v>16</v>
      </c>
      <c r="H1116" s="15">
        <f t="shared" si="156"/>
        <v>43</v>
      </c>
      <c r="I1116" s="15">
        <f t="shared" si="156"/>
        <v>31505</v>
      </c>
      <c r="J1116" s="39">
        <f t="shared" si="156"/>
        <v>13.999137931034484</v>
      </c>
      <c r="K1116" s="15">
        <f t="shared" si="156"/>
        <v>61314.909063108018</v>
      </c>
      <c r="L1116" s="15">
        <f t="shared" si="156"/>
        <v>13489.279993883767</v>
      </c>
      <c r="M1116" s="199">
        <f t="shared" si="156"/>
        <v>24709.311915121114</v>
      </c>
      <c r="N1116" s="199">
        <f t="shared" si="156"/>
        <v>3550.325709465315</v>
      </c>
      <c r="O1116" s="92">
        <f>K1116+L1116+M1116+N1116</f>
        <v>103063.82668157821</v>
      </c>
      <c r="P1116" s="16">
        <f t="shared" si="151"/>
        <v>6.9311328067090755E-2</v>
      </c>
    </row>
    <row r="1117" spans="1:16" x14ac:dyDescent="0.35">
      <c r="A1117" s="1"/>
    </row>
    <row r="1118" spans="1:16" x14ac:dyDescent="0.35">
      <c r="A1118" s="1"/>
    </row>
  </sheetData>
  <mergeCells count="1">
    <mergeCell ref="B1:Q1"/>
  </mergeCells>
  <phoneticPr fontId="0" type="noConversion"/>
  <pageMargins left="0.19685039370078741" right="0.19685039370078741" top="0.98425196850393704" bottom="0.98425196850393704" header="0.51181102362204722" footer="0.51181102362204722"/>
  <pageSetup paperSize="9" scale="35" orientation="portrait" r:id="rId1"/>
  <headerFooter alignWithMargins="0"/>
  <rowBreaks count="7" manualBreakCount="7">
    <brk id="262" max="16" man="1"/>
    <brk id="304" max="16383" man="1"/>
    <brk id="409" max="16" man="1"/>
    <brk id="526" max="16" man="1"/>
    <brk id="554" max="16" man="1"/>
    <brk id="588" max="16383" man="1"/>
    <brk id="630" max="16383" man="1"/>
  </rowBreaks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35"/>
  </sheetPr>
  <dimension ref="A1:Q2497"/>
  <sheetViews>
    <sheetView view="pageBreakPreview" zoomScale="75" zoomScaleNormal="50" zoomScaleSheetLayoutView="75" workbookViewId="0">
      <pane ySplit="3" topLeftCell="A685" activePane="bottomLeft" state="frozen"/>
      <selection pane="bottomLeft" activeCell="O703" sqref="O703"/>
    </sheetView>
  </sheetViews>
  <sheetFormatPr defaultColWidth="9.1796875" defaultRowHeight="17.5" x14ac:dyDescent="0.35"/>
  <cols>
    <col min="1" max="1" width="9" style="2" customWidth="1"/>
    <col min="2" max="2" width="34.54296875" style="8" customWidth="1"/>
    <col min="3" max="6" width="16.26953125" style="8" customWidth="1"/>
    <col min="7" max="7" width="15.81640625" style="8" customWidth="1"/>
    <col min="8" max="8" width="15.26953125" style="195" customWidth="1"/>
    <col min="9" max="9" width="18" style="195" customWidth="1"/>
    <col min="10" max="10" width="14.54296875" style="195" customWidth="1"/>
    <col min="11" max="11" width="17" style="195" customWidth="1"/>
    <col min="12" max="12" width="17.81640625" style="195" customWidth="1"/>
    <col min="13" max="13" width="18.7265625" style="8" customWidth="1"/>
    <col min="14" max="14" width="15.54296875" style="8" hidden="1" customWidth="1"/>
    <col min="15" max="15" width="17.81640625" style="8" customWidth="1"/>
    <col min="16" max="16" width="13.81640625" style="8" hidden="1" customWidth="1"/>
    <col min="17" max="16384" width="9.1796875" style="8"/>
  </cols>
  <sheetData>
    <row r="1" spans="1:16" x14ac:dyDescent="0.35">
      <c r="A1" s="64"/>
      <c r="B1" s="28"/>
      <c r="C1" s="375" t="s">
        <v>1171</v>
      </c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P1" s="27"/>
    </row>
    <row r="2" spans="1:16" ht="18" thickBot="1" x14ac:dyDescent="0.4">
      <c r="A2" s="1"/>
      <c r="B2" s="29"/>
      <c r="I2" s="301">
        <v>4281.45</v>
      </c>
      <c r="L2" s="192"/>
    </row>
    <row r="3" spans="1:16" ht="77.5" x14ac:dyDescent="0.35">
      <c r="A3" s="3" t="s">
        <v>1424</v>
      </c>
      <c r="B3" s="45" t="s">
        <v>1425</v>
      </c>
      <c r="C3" s="232" t="s">
        <v>1426</v>
      </c>
      <c r="D3" s="232" t="s">
        <v>1254</v>
      </c>
      <c r="E3" s="232" t="s">
        <v>1255</v>
      </c>
      <c r="F3" s="232" t="s">
        <v>1253</v>
      </c>
      <c r="G3" s="232" t="s">
        <v>1438</v>
      </c>
      <c r="H3" s="233" t="s">
        <v>1190</v>
      </c>
      <c r="I3" s="233" t="s">
        <v>1191</v>
      </c>
      <c r="J3" s="233" t="s">
        <v>1192</v>
      </c>
      <c r="K3" s="233" t="s">
        <v>1429</v>
      </c>
      <c r="L3" s="233" t="s">
        <v>1430</v>
      </c>
      <c r="M3" s="232" t="s">
        <v>1194</v>
      </c>
      <c r="N3" s="232" t="s">
        <v>1195</v>
      </c>
      <c r="O3" s="232" t="s">
        <v>538</v>
      </c>
      <c r="P3" s="4" t="s">
        <v>1439</v>
      </c>
    </row>
    <row r="4" spans="1:16" x14ac:dyDescent="0.35">
      <c r="A4" s="5">
        <v>1</v>
      </c>
      <c r="B4" s="23">
        <v>2</v>
      </c>
      <c r="C4" s="23">
        <v>3</v>
      </c>
      <c r="D4" s="23"/>
      <c r="E4" s="23"/>
      <c r="F4" s="23"/>
      <c r="G4" s="4"/>
      <c r="H4" s="193"/>
      <c r="I4" s="193"/>
      <c r="J4" s="193"/>
      <c r="K4" s="193"/>
      <c r="L4" s="193"/>
      <c r="M4" s="4"/>
      <c r="N4" s="4"/>
      <c r="O4" s="4"/>
      <c r="P4" s="4"/>
    </row>
    <row r="5" spans="1:16" ht="18" x14ac:dyDescent="0.4">
      <c r="A5" s="5"/>
      <c r="B5" s="7" t="s">
        <v>1693</v>
      </c>
      <c r="C5" s="23"/>
      <c r="D5" s="23"/>
      <c r="E5" s="23"/>
      <c r="F5" s="23"/>
    </row>
    <row r="6" spans="1:16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C6+D6+E6</f>
        <v>359.58</v>
      </c>
      <c r="G6" s="31">
        <v>175</v>
      </c>
      <c r="H6" s="217">
        <f>3/143999*G6</f>
        <v>3.6458586517961926E-3</v>
      </c>
      <c r="I6" s="217">
        <f>H6*$I$2</f>
        <v>15.609561524732808</v>
      </c>
      <c r="J6" s="217">
        <f t="shared" ref="J6:J61" si="0">I6*0.22</f>
        <v>3.4341035354412175</v>
      </c>
      <c r="K6" s="217">
        <v>6.5413237702369367</v>
      </c>
      <c r="L6" s="217">
        <v>5.1555107338737383</v>
      </c>
      <c r="M6" s="11">
        <f>(I6+J6+K6+L6)</f>
        <v>30.740499564284697</v>
      </c>
      <c r="N6" s="11">
        <f>M6*0.2</f>
        <v>6.1480999128569396</v>
      </c>
      <c r="O6" s="11">
        <f>M6/F6</f>
        <v>8.5490014918195384E-2</v>
      </c>
      <c r="P6" s="8" t="s">
        <v>1695</v>
      </c>
    </row>
    <row r="7" spans="1:16" x14ac:dyDescent="0.35">
      <c r="A7" s="9">
        <f t="shared" ref="A7:A70" si="1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 t="shared" ref="F7:F59" si="2">C7+D7+E7</f>
        <v>201.72</v>
      </c>
      <c r="G7" s="32">
        <v>184</v>
      </c>
      <c r="H7" s="217">
        <f t="shared" ref="H7:H70" si="3">3/143999*G7</f>
        <v>3.8333599538885686E-3</v>
      </c>
      <c r="I7" s="217">
        <f t="shared" ref="I7:I62" si="4">H7*$I$2</f>
        <v>16.412338974576212</v>
      </c>
      <c r="J7" s="217">
        <f t="shared" si="0"/>
        <v>3.6107145744067668</v>
      </c>
      <c r="K7" s="217">
        <v>6.8777347069919781</v>
      </c>
      <c r="L7" s="217">
        <v>5.4206512859015303</v>
      </c>
      <c r="M7" s="11">
        <f t="shared" ref="M7:M68" si="5">(I7+J7+K7+L7)</f>
        <v>32.321439541876487</v>
      </c>
      <c r="N7" s="11">
        <f t="shared" ref="N7:N21" si="6">M7*0.2</f>
        <v>6.4642879083752973</v>
      </c>
      <c r="O7" s="11">
        <f t="shared" ref="O7:O69" si="7">M7/F7</f>
        <v>0.16022922636266354</v>
      </c>
      <c r="P7" s="8" t="s">
        <v>1697</v>
      </c>
    </row>
    <row r="8" spans="1:16" x14ac:dyDescent="0.35">
      <c r="A8" s="9">
        <f t="shared" si="1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2"/>
        <v>585.14</v>
      </c>
      <c r="G8" s="33">
        <v>180</v>
      </c>
      <c r="H8" s="217">
        <f t="shared" si="3"/>
        <v>3.7500260418475125E-3</v>
      </c>
      <c r="I8" s="217">
        <f t="shared" si="4"/>
        <v>16.055548996868033</v>
      </c>
      <c r="J8" s="217">
        <f t="shared" si="0"/>
        <v>3.5322207793109675</v>
      </c>
      <c r="K8" s="217">
        <v>6.7282187351008487</v>
      </c>
      <c r="L8" s="217">
        <v>2.9312263466653095</v>
      </c>
      <c r="M8" s="11">
        <f t="shared" si="5"/>
        <v>29.24721485794516</v>
      </c>
      <c r="N8" s="11">
        <f t="shared" si="6"/>
        <v>5.8494429715890321</v>
      </c>
      <c r="O8" s="11">
        <f t="shared" si="7"/>
        <v>4.9983277263467137E-2</v>
      </c>
      <c r="P8" s="8" t="s">
        <v>1694</v>
      </c>
    </row>
    <row r="9" spans="1:16" x14ac:dyDescent="0.35">
      <c r="A9" s="9">
        <f t="shared" si="1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2"/>
        <v>1489.2</v>
      </c>
      <c r="G9" s="33">
        <v>501</v>
      </c>
      <c r="H9" s="217">
        <f t="shared" si="3"/>
        <v>1.0437572483142242E-2</v>
      </c>
      <c r="I9" s="217">
        <f t="shared" si="4"/>
        <v>44.687944707949349</v>
      </c>
      <c r="J9" s="217">
        <f t="shared" si="0"/>
        <v>9.831347835748856</v>
      </c>
      <c r="K9" s="217">
        <v>18.726875479364026</v>
      </c>
      <c r="L9" s="217">
        <v>8.1585799982184444</v>
      </c>
      <c r="M9" s="11">
        <f t="shared" si="5"/>
        <v>81.404748021280682</v>
      </c>
      <c r="N9" s="11">
        <f t="shared" si="6"/>
        <v>16.280949604256136</v>
      </c>
      <c r="O9" s="11">
        <f t="shared" si="7"/>
        <v>5.4663408555788801E-2</v>
      </c>
      <c r="P9" s="8" t="s">
        <v>1694</v>
      </c>
    </row>
    <row r="10" spans="1:16" x14ac:dyDescent="0.35">
      <c r="A10" s="9">
        <f t="shared" si="1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 t="shared" si="2"/>
        <v>336.7</v>
      </c>
      <c r="G10" s="31">
        <v>175</v>
      </c>
      <c r="H10" s="217">
        <f t="shared" si="3"/>
        <v>3.6458586517961926E-3</v>
      </c>
      <c r="I10" s="217">
        <f t="shared" si="4"/>
        <v>15.609561524732808</v>
      </c>
      <c r="J10" s="217">
        <f t="shared" si="0"/>
        <v>3.4341035354412175</v>
      </c>
      <c r="K10" s="217">
        <v>6.5413237702369367</v>
      </c>
      <c r="L10" s="217">
        <v>5.1555107338737383</v>
      </c>
      <c r="M10" s="11">
        <f t="shared" si="5"/>
        <v>30.740499564284697</v>
      </c>
      <c r="N10" s="11">
        <f t="shared" si="6"/>
        <v>6.1480999128569396</v>
      </c>
      <c r="O10" s="11">
        <f t="shared" si="7"/>
        <v>9.1299375005300554E-2</v>
      </c>
      <c r="P10" s="8" t="s">
        <v>1695</v>
      </c>
    </row>
    <row r="11" spans="1:16" x14ac:dyDescent="0.35">
      <c r="A11" s="9">
        <f t="shared" si="1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2"/>
        <v>2519.1999999999998</v>
      </c>
      <c r="G11" s="33">
        <v>683</v>
      </c>
      <c r="H11" s="217">
        <f t="shared" si="3"/>
        <v>1.4229265481010283E-2</v>
      </c>
      <c r="I11" s="217">
        <f t="shared" si="4"/>
        <v>60.921888693671477</v>
      </c>
      <c r="J11" s="217">
        <f t="shared" si="0"/>
        <v>13.402815512607726</v>
      </c>
      <c r="K11" s="217">
        <v>25.529852200410442</v>
      </c>
      <c r="L11" s="217">
        <v>11.122375526513368</v>
      </c>
      <c r="M11" s="11">
        <f t="shared" si="5"/>
        <v>110.97693193320302</v>
      </c>
      <c r="N11" s="11">
        <f t="shared" si="6"/>
        <v>22.195386386640607</v>
      </c>
      <c r="O11" s="11">
        <f t="shared" si="7"/>
        <v>4.4052449957606793E-2</v>
      </c>
      <c r="P11" s="8" t="s">
        <v>1694</v>
      </c>
    </row>
    <row r="12" spans="1:16" x14ac:dyDescent="0.35">
      <c r="A12" s="9">
        <f t="shared" si="1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 t="shared" si="2"/>
        <v>157</v>
      </c>
      <c r="G12" s="31">
        <v>152</v>
      </c>
      <c r="H12" s="217">
        <f t="shared" si="3"/>
        <v>3.1666886575601218E-3</v>
      </c>
      <c r="I12" s="217">
        <f t="shared" si="4"/>
        <v>13.558019152910783</v>
      </c>
      <c r="J12" s="217">
        <f t="shared" si="0"/>
        <v>2.982764213640372</v>
      </c>
      <c r="K12" s="217">
        <v>5.6816069318629392</v>
      </c>
      <c r="L12" s="217">
        <v>4.4779293231360473</v>
      </c>
      <c r="M12" s="11">
        <f t="shared" si="5"/>
        <v>26.700319621550136</v>
      </c>
      <c r="N12" s="11">
        <f t="shared" si="6"/>
        <v>5.3400639243100274</v>
      </c>
      <c r="O12" s="11">
        <f t="shared" si="7"/>
        <v>0.17006573007356773</v>
      </c>
      <c r="P12" s="8" t="s">
        <v>1695</v>
      </c>
    </row>
    <row r="13" spans="1:16" x14ac:dyDescent="0.35">
      <c r="A13" s="9">
        <f t="shared" si="1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2"/>
        <v>2085.1999999999998</v>
      </c>
      <c r="G13" s="33">
        <v>693</v>
      </c>
      <c r="H13" s="217">
        <f t="shared" si="3"/>
        <v>1.4437600261112923E-2</v>
      </c>
      <c r="I13" s="217">
        <f t="shared" si="4"/>
        <v>61.813863637941921</v>
      </c>
      <c r="J13" s="217">
        <f t="shared" si="0"/>
        <v>13.599050000347223</v>
      </c>
      <c r="K13" s="217">
        <v>25.903642130138262</v>
      </c>
      <c r="L13" s="217">
        <v>11.285221434661439</v>
      </c>
      <c r="M13" s="11">
        <f t="shared" si="5"/>
        <v>112.60177720308884</v>
      </c>
      <c r="N13" s="11">
        <f t="shared" si="6"/>
        <v>22.52035544061777</v>
      </c>
      <c r="O13" s="11">
        <f t="shared" si="7"/>
        <v>5.4000468637583378E-2</v>
      </c>
      <c r="P13" s="8" t="s">
        <v>1694</v>
      </c>
    </row>
    <row r="14" spans="1:16" x14ac:dyDescent="0.35">
      <c r="A14" s="9">
        <f t="shared" si="1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2"/>
        <v>2093.6</v>
      </c>
      <c r="G14" s="33">
        <v>692</v>
      </c>
      <c r="H14" s="217">
        <f t="shared" si="3"/>
        <v>1.441676678310266E-2</v>
      </c>
      <c r="I14" s="217">
        <f t="shared" si="4"/>
        <v>61.724666143514881</v>
      </c>
      <c r="J14" s="217">
        <f t="shared" si="0"/>
        <v>13.579426551573274</v>
      </c>
      <c r="K14" s="217">
        <v>25.866263137165483</v>
      </c>
      <c r="L14" s="217">
        <v>11.268936843846634</v>
      </c>
      <c r="M14" s="11">
        <f t="shared" si="5"/>
        <v>112.43929267610028</v>
      </c>
      <c r="N14" s="11">
        <f t="shared" si="6"/>
        <v>22.487858535220056</v>
      </c>
      <c r="O14" s="11">
        <f t="shared" si="7"/>
        <v>5.3706196348920654E-2</v>
      </c>
      <c r="P14" s="8" t="s">
        <v>1694</v>
      </c>
    </row>
    <row r="15" spans="1:16" x14ac:dyDescent="0.35">
      <c r="A15" s="9">
        <f t="shared" si="1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2"/>
        <v>2063.25</v>
      </c>
      <c r="G15" s="33">
        <v>692</v>
      </c>
      <c r="H15" s="217">
        <f t="shared" si="3"/>
        <v>1.441676678310266E-2</v>
      </c>
      <c r="I15" s="217">
        <f t="shared" si="4"/>
        <v>61.724666143514881</v>
      </c>
      <c r="J15" s="217">
        <f t="shared" si="0"/>
        <v>13.579426551573274</v>
      </c>
      <c r="K15" s="217">
        <v>25.866263137165483</v>
      </c>
      <c r="L15" s="217">
        <v>11.268936843846634</v>
      </c>
      <c r="M15" s="11">
        <f t="shared" si="5"/>
        <v>112.43929267610028</v>
      </c>
      <c r="N15" s="11">
        <f t="shared" si="6"/>
        <v>22.487858535220056</v>
      </c>
      <c r="O15" s="11">
        <f t="shared" si="7"/>
        <v>5.4496203890028003E-2</v>
      </c>
      <c r="P15" s="8" t="s">
        <v>1694</v>
      </c>
    </row>
    <row r="16" spans="1:16" x14ac:dyDescent="0.35">
      <c r="A16" s="9">
        <f t="shared" si="1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 t="shared" si="2"/>
        <v>225</v>
      </c>
      <c r="G16" s="32">
        <v>269</v>
      </c>
      <c r="H16" s="217">
        <f t="shared" si="3"/>
        <v>5.6042055847610045E-3</v>
      </c>
      <c r="I16" s="217">
        <f t="shared" si="4"/>
        <v>23.994126000875003</v>
      </c>
      <c r="J16" s="217">
        <f t="shared" si="0"/>
        <v>5.278707720192501</v>
      </c>
      <c r="K16" s="217">
        <v>10.054949109678491</v>
      </c>
      <c r="L16" s="217">
        <v>7.924756499497347</v>
      </c>
      <c r="M16" s="11">
        <f t="shared" si="5"/>
        <v>47.252539330243344</v>
      </c>
      <c r="N16" s="11">
        <f t="shared" si="6"/>
        <v>9.4505078660486692</v>
      </c>
      <c r="O16" s="11">
        <f t="shared" si="7"/>
        <v>0.21001128591219265</v>
      </c>
      <c r="P16" s="8" t="s">
        <v>1697</v>
      </c>
    </row>
    <row r="17" spans="1:16" x14ac:dyDescent="0.35">
      <c r="A17" s="9">
        <f t="shared" si="1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 t="shared" si="2"/>
        <v>594.6</v>
      </c>
      <c r="G17" s="31">
        <v>361</v>
      </c>
      <c r="H17" s="217">
        <f t="shared" si="3"/>
        <v>7.5208855617052888E-3</v>
      </c>
      <c r="I17" s="217">
        <f t="shared" si="4"/>
        <v>32.200295488163107</v>
      </c>
      <c r="J17" s="217">
        <f t="shared" si="0"/>
        <v>7.0840650073958837</v>
      </c>
      <c r="K17" s="217">
        <v>13.493816463174479</v>
      </c>
      <c r="L17" s="217">
        <v>10.635082142448113</v>
      </c>
      <c r="M17" s="11">
        <f t="shared" si="5"/>
        <v>63.41325910118158</v>
      </c>
      <c r="N17" s="11">
        <f t="shared" si="6"/>
        <v>12.682651820236316</v>
      </c>
      <c r="O17" s="11">
        <f t="shared" si="7"/>
        <v>0.10664860259196364</v>
      </c>
      <c r="P17" s="8" t="s">
        <v>1695</v>
      </c>
    </row>
    <row r="18" spans="1:16" x14ac:dyDescent="0.35">
      <c r="A18" s="9">
        <f t="shared" si="1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 t="shared" si="2"/>
        <v>720.56000000000006</v>
      </c>
      <c r="G18" s="31">
        <v>376</v>
      </c>
      <c r="H18" s="217">
        <f t="shared" si="3"/>
        <v>7.8333877318592492E-3</v>
      </c>
      <c r="I18" s="217">
        <f t="shared" si="4"/>
        <v>33.538257904568781</v>
      </c>
      <c r="J18" s="217">
        <f t="shared" si="0"/>
        <v>7.3784167390051314</v>
      </c>
      <c r="K18" s="217">
        <v>14.054501357766215</v>
      </c>
      <c r="L18" s="217">
        <v>11.076983062494431</v>
      </c>
      <c r="M18" s="11">
        <f t="shared" si="5"/>
        <v>66.048159063834561</v>
      </c>
      <c r="N18" s="11">
        <f t="shared" si="6"/>
        <v>13.209631812766913</v>
      </c>
      <c r="O18" s="11">
        <f t="shared" si="7"/>
        <v>9.1662261385359378E-2</v>
      </c>
      <c r="P18" s="8" t="s">
        <v>1695</v>
      </c>
    </row>
    <row r="19" spans="1:16" x14ac:dyDescent="0.35">
      <c r="A19" s="9">
        <f t="shared" si="1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 t="shared" si="2"/>
        <v>714.65</v>
      </c>
      <c r="G19" s="32">
        <v>424</v>
      </c>
      <c r="H19" s="217">
        <f t="shared" si="3"/>
        <v>8.8333946763519185E-3</v>
      </c>
      <c r="I19" s="217">
        <f t="shared" si="4"/>
        <v>37.819737637066922</v>
      </c>
      <c r="J19" s="217">
        <f t="shared" si="0"/>
        <v>8.3203422801547227</v>
      </c>
      <c r="K19" s="217">
        <v>15.848693020459775</v>
      </c>
      <c r="L19" s="217">
        <v>12.491066006642658</v>
      </c>
      <c r="M19" s="11">
        <f t="shared" si="5"/>
        <v>74.479838944324072</v>
      </c>
      <c r="N19" s="11">
        <f t="shared" si="6"/>
        <v>14.895967788864816</v>
      </c>
      <c r="O19" s="11">
        <f t="shared" si="7"/>
        <v>0.1042186230243113</v>
      </c>
      <c r="P19" s="8" t="s">
        <v>1697</v>
      </c>
    </row>
    <row r="20" spans="1:16" x14ac:dyDescent="0.35">
      <c r="A20" s="9">
        <f t="shared" si="1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 t="shared" si="2"/>
        <v>589.14</v>
      </c>
      <c r="G20" s="31">
        <v>369</v>
      </c>
      <c r="H20" s="217">
        <f t="shared" si="3"/>
        <v>7.6875533857874009E-3</v>
      </c>
      <c r="I20" s="217">
        <f t="shared" si="4"/>
        <v>32.913875443579464</v>
      </c>
      <c r="J20" s="217">
        <f t="shared" si="0"/>
        <v>7.2410525975874824</v>
      </c>
      <c r="K20" s="217">
        <v>13.792848406956738</v>
      </c>
      <c r="L20" s="217">
        <v>1.2915915656057928</v>
      </c>
      <c r="M20" s="11">
        <f t="shared" si="5"/>
        <v>55.239368013729475</v>
      </c>
      <c r="N20" s="11">
        <f t="shared" si="6"/>
        <v>11.047873602745895</v>
      </c>
      <c r="O20" s="11">
        <f t="shared" si="7"/>
        <v>9.3762718562191455E-2</v>
      </c>
      <c r="P20" s="8" t="s">
        <v>1695</v>
      </c>
    </row>
    <row r="21" spans="1:16" x14ac:dyDescent="0.35">
      <c r="A21" s="9">
        <f t="shared" si="1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 t="shared" si="2"/>
        <v>1124.6099999999999</v>
      </c>
      <c r="G21" s="31">
        <v>708</v>
      </c>
      <c r="H21" s="217">
        <f t="shared" si="3"/>
        <v>1.4750102431266883E-2</v>
      </c>
      <c r="I21" s="217">
        <f t="shared" si="4"/>
        <v>63.151826054347595</v>
      </c>
      <c r="J21" s="217">
        <f t="shared" si="0"/>
        <v>13.893401731956471</v>
      </c>
      <c r="K21" s="217">
        <v>26.46432702473</v>
      </c>
      <c r="L21" s="217">
        <v>20.857723426186322</v>
      </c>
      <c r="M21" s="11">
        <f t="shared" si="5"/>
        <v>124.36727823722039</v>
      </c>
      <c r="N21" s="11">
        <f t="shared" si="6"/>
        <v>24.873455647444079</v>
      </c>
      <c r="O21" s="11">
        <f t="shared" si="7"/>
        <v>0.11058702860300051</v>
      </c>
      <c r="P21" s="8" t="s">
        <v>1695</v>
      </c>
    </row>
    <row r="22" spans="1:16" x14ac:dyDescent="0.35">
      <c r="A22" s="9">
        <f t="shared" si="1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 t="shared" si="2"/>
        <v>1240</v>
      </c>
      <c r="G22" s="31">
        <v>653</v>
      </c>
      <c r="H22" s="217">
        <f t="shared" si="3"/>
        <v>1.3604261140702364E-2</v>
      </c>
      <c r="I22" s="217">
        <f t="shared" si="4"/>
        <v>58.245963860860137</v>
      </c>
      <c r="J22" s="217">
        <f t="shared" si="0"/>
        <v>12.81411204938923</v>
      </c>
      <c r="K22" s="217">
        <v>24.408482411226966</v>
      </c>
      <c r="L22" s="217">
        <v>19.237420052683149</v>
      </c>
      <c r="M22" s="11">
        <f t="shared" si="5"/>
        <v>114.70597837415949</v>
      </c>
      <c r="N22" s="11">
        <f t="shared" ref="N22:N41" si="8">M22*0.2</f>
        <v>22.941195674831899</v>
      </c>
      <c r="O22" s="11">
        <f t="shared" si="7"/>
        <v>9.250482126948345E-2</v>
      </c>
      <c r="P22" s="8" t="s">
        <v>1695</v>
      </c>
    </row>
    <row r="23" spans="1:16" x14ac:dyDescent="0.35">
      <c r="A23" s="9">
        <f t="shared" si="1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 t="shared" si="2"/>
        <v>762.66000000000008</v>
      </c>
      <c r="G23" s="84">
        <v>418</v>
      </c>
      <c r="H23" s="217">
        <f t="shared" si="3"/>
        <v>8.708393808290334E-3</v>
      </c>
      <c r="I23" s="217">
        <f t="shared" si="4"/>
        <v>37.284552670504652</v>
      </c>
      <c r="J23" s="217">
        <f t="shared" si="0"/>
        <v>8.2026015875110243</v>
      </c>
      <c r="K23" s="217">
        <v>15.62441906262308</v>
      </c>
      <c r="L23" s="217">
        <v>30.638687756893987</v>
      </c>
      <c r="M23" s="11">
        <f t="shared" si="5"/>
        <v>91.750261077532741</v>
      </c>
      <c r="N23" s="11">
        <f t="shared" si="8"/>
        <v>18.350052215506548</v>
      </c>
      <c r="O23" s="11">
        <f t="shared" si="7"/>
        <v>0.12030296734787813</v>
      </c>
      <c r="P23" s="8" t="s">
        <v>1695</v>
      </c>
    </row>
    <row r="24" spans="1:16" x14ac:dyDescent="0.35">
      <c r="A24" s="9">
        <f t="shared" si="1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 t="shared" si="2"/>
        <v>566</v>
      </c>
      <c r="G24" s="31">
        <v>407</v>
      </c>
      <c r="H24" s="217">
        <f t="shared" si="3"/>
        <v>8.4792255501774313E-3</v>
      </c>
      <c r="I24" s="217">
        <f t="shared" si="4"/>
        <v>36.303380231807161</v>
      </c>
      <c r="J24" s="217">
        <f t="shared" si="0"/>
        <v>7.9867436509975755</v>
      </c>
      <c r="K24" s="217">
        <v>15.213250139922472</v>
      </c>
      <c r="L24" s="217">
        <v>11.990244963923493</v>
      </c>
      <c r="M24" s="11">
        <f t="shared" si="5"/>
        <v>71.493618986650702</v>
      </c>
      <c r="N24" s="11">
        <f t="shared" si="8"/>
        <v>14.29872379733014</v>
      </c>
      <c r="O24" s="11">
        <f t="shared" si="7"/>
        <v>0.12631381446404719</v>
      </c>
      <c r="P24" s="8" t="s">
        <v>1695</v>
      </c>
    </row>
    <row r="25" spans="1:16" x14ac:dyDescent="0.35">
      <c r="A25" s="9">
        <f t="shared" si="1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 t="shared" si="2"/>
        <v>678.79</v>
      </c>
      <c r="G25" s="31">
        <v>626</v>
      </c>
      <c r="H25" s="217">
        <f t="shared" si="3"/>
        <v>1.3041757234425237E-2</v>
      </c>
      <c r="I25" s="217">
        <f t="shared" si="4"/>
        <v>55.837631511329931</v>
      </c>
      <c r="J25" s="217">
        <f t="shared" si="0"/>
        <v>12.284278932492585</v>
      </c>
      <c r="K25" s="217">
        <v>23.399249600961841</v>
      </c>
      <c r="L25" s="217">
        <v>2.1911553389409923</v>
      </c>
      <c r="M25" s="11">
        <f t="shared" si="5"/>
        <v>93.71231538372534</v>
      </c>
      <c r="N25" s="11">
        <f t="shared" si="8"/>
        <v>18.742463076745068</v>
      </c>
      <c r="O25" s="11">
        <f t="shared" si="7"/>
        <v>0.13805789033975949</v>
      </c>
      <c r="P25" s="8" t="s">
        <v>1695</v>
      </c>
    </row>
    <row r="26" spans="1:16" x14ac:dyDescent="0.35">
      <c r="A26" s="9">
        <f t="shared" si="1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 t="shared" si="2"/>
        <v>941.65</v>
      </c>
      <c r="G26" s="32">
        <v>762</v>
      </c>
      <c r="H26" s="217">
        <f t="shared" si="3"/>
        <v>1.5875110243821135E-2</v>
      </c>
      <c r="I26" s="217">
        <f t="shared" si="4"/>
        <v>67.968490753407991</v>
      </c>
      <c r="J26" s="217">
        <f t="shared" si="0"/>
        <v>14.953067965749758</v>
      </c>
      <c r="K26" s="217">
        <v>28.482792645260254</v>
      </c>
      <c r="L26" s="217">
        <v>22.448566738353076</v>
      </c>
      <c r="M26" s="11">
        <f t="shared" si="5"/>
        <v>133.85291810277107</v>
      </c>
      <c r="N26" s="11">
        <f t="shared" si="8"/>
        <v>26.770583620554216</v>
      </c>
      <c r="O26" s="11">
        <f t="shared" si="7"/>
        <v>0.14214720767033512</v>
      </c>
      <c r="P26" s="8" t="s">
        <v>1697</v>
      </c>
    </row>
    <row r="27" spans="1:16" x14ac:dyDescent="0.35">
      <c r="A27" s="9">
        <f t="shared" si="1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 t="shared" si="2"/>
        <v>1038.9000000000001</v>
      </c>
      <c r="G27" s="32">
        <v>680</v>
      </c>
      <c r="H27" s="217">
        <f t="shared" si="3"/>
        <v>1.4166765046979491E-2</v>
      </c>
      <c r="I27" s="217">
        <f t="shared" si="4"/>
        <v>60.654296210390342</v>
      </c>
      <c r="J27" s="217">
        <f t="shared" si="0"/>
        <v>13.343945166285875</v>
      </c>
      <c r="K27" s="217">
        <v>25.417715221492092</v>
      </c>
      <c r="L27" s="217">
        <v>76.841047045798703</v>
      </c>
      <c r="M27" s="11">
        <f t="shared" si="5"/>
        <v>176.25700364396701</v>
      </c>
      <c r="N27" s="11">
        <f t="shared" si="8"/>
        <v>35.251400728793406</v>
      </c>
      <c r="O27" s="11">
        <f t="shared" si="7"/>
        <v>0.16965733337565406</v>
      </c>
      <c r="P27" s="8" t="s">
        <v>1697</v>
      </c>
    </row>
    <row r="28" spans="1:16" x14ac:dyDescent="0.35">
      <c r="A28" s="9">
        <f t="shared" si="1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 t="shared" si="2"/>
        <v>282.89999999999998</v>
      </c>
      <c r="G28" s="31">
        <v>179</v>
      </c>
      <c r="H28" s="217">
        <f t="shared" si="3"/>
        <v>3.7291925638372487E-3</v>
      </c>
      <c r="I28" s="217">
        <f t="shared" si="4"/>
        <v>15.966351502440988</v>
      </c>
      <c r="J28" s="217">
        <f t="shared" si="0"/>
        <v>3.5125973305370173</v>
      </c>
      <c r="K28" s="217">
        <v>6.6908397421280661</v>
      </c>
      <c r="L28" s="217">
        <v>5.2733509792194235</v>
      </c>
      <c r="M28" s="11">
        <f t="shared" si="5"/>
        <v>31.443139554325494</v>
      </c>
      <c r="N28" s="11">
        <f t="shared" si="8"/>
        <v>6.2886279108650989</v>
      </c>
      <c r="O28" s="11">
        <f t="shared" si="7"/>
        <v>0.1111457743171633</v>
      </c>
      <c r="P28" s="8" t="s">
        <v>1695</v>
      </c>
    </row>
    <row r="29" spans="1:16" x14ac:dyDescent="0.35">
      <c r="A29" s="9">
        <f t="shared" si="1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 t="shared" si="2"/>
        <v>148.1</v>
      </c>
      <c r="G29" s="31">
        <v>100</v>
      </c>
      <c r="H29" s="217">
        <f t="shared" si="3"/>
        <v>2.083347801026396E-3</v>
      </c>
      <c r="I29" s="217">
        <f t="shared" si="4"/>
        <v>8.9197494427044628</v>
      </c>
      <c r="J29" s="217">
        <f t="shared" si="0"/>
        <v>1.9623448773949819</v>
      </c>
      <c r="K29" s="217">
        <v>3.7378992972782488</v>
      </c>
      <c r="L29" s="217">
        <v>2.9460061336421361</v>
      </c>
      <c r="M29" s="11">
        <f t="shared" si="5"/>
        <v>17.565999751019831</v>
      </c>
      <c r="N29" s="11">
        <f t="shared" si="8"/>
        <v>3.5131999502039664</v>
      </c>
      <c r="O29" s="11">
        <f t="shared" si="7"/>
        <v>0.11860904625941818</v>
      </c>
      <c r="P29" s="8" t="s">
        <v>1695</v>
      </c>
    </row>
    <row r="30" spans="1:16" x14ac:dyDescent="0.35">
      <c r="A30" s="9">
        <f t="shared" si="1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 t="shared" si="2"/>
        <v>337.2</v>
      </c>
      <c r="G30" s="31">
        <v>198</v>
      </c>
      <c r="H30" s="217">
        <f t="shared" si="3"/>
        <v>4.1250286460322635E-3</v>
      </c>
      <c r="I30" s="217">
        <f t="shared" si="4"/>
        <v>17.661103896554835</v>
      </c>
      <c r="J30" s="217">
        <f t="shared" si="0"/>
        <v>3.8854428572420638</v>
      </c>
      <c r="K30" s="217">
        <v>9.016</v>
      </c>
      <c r="L30" s="217">
        <v>5.8330921446114301</v>
      </c>
      <c r="M30" s="11">
        <f t="shared" si="5"/>
        <v>36.395638898408329</v>
      </c>
      <c r="N30" s="11">
        <f t="shared" si="8"/>
        <v>7.2791277796816658</v>
      </c>
      <c r="O30" s="11">
        <f t="shared" si="7"/>
        <v>0.10793487217796065</v>
      </c>
      <c r="P30" s="8" t="s">
        <v>1695</v>
      </c>
    </row>
    <row r="31" spans="1:16" x14ac:dyDescent="0.35">
      <c r="A31" s="9">
        <f t="shared" si="1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 t="shared" si="2"/>
        <v>284.3</v>
      </c>
      <c r="G31" s="31">
        <v>202</v>
      </c>
      <c r="H31" s="217">
        <f t="shared" si="3"/>
        <v>4.2083625580733195E-3</v>
      </c>
      <c r="I31" s="217">
        <f t="shared" si="4"/>
        <v>18.017893874263013</v>
      </c>
      <c r="J31" s="217">
        <f t="shared" si="0"/>
        <v>3.9639366523378627</v>
      </c>
      <c r="K31" s="217">
        <v>7.5505565805020636</v>
      </c>
      <c r="L31" s="217">
        <v>5.9509323899571154</v>
      </c>
      <c r="M31" s="11">
        <f t="shared" si="5"/>
        <v>35.483319497060059</v>
      </c>
      <c r="N31" s="11">
        <f t="shared" si="8"/>
        <v>7.0966638994120119</v>
      </c>
      <c r="O31" s="11">
        <f t="shared" si="7"/>
        <v>0.1248094248929302</v>
      </c>
      <c r="P31" s="8" t="s">
        <v>1695</v>
      </c>
    </row>
    <row r="32" spans="1:16" x14ac:dyDescent="0.35">
      <c r="A32" s="9">
        <f t="shared" si="1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 t="shared" si="2"/>
        <v>213.73</v>
      </c>
      <c r="G32" s="31">
        <v>177</v>
      </c>
      <c r="H32" s="217">
        <f t="shared" si="3"/>
        <v>3.6875256078167207E-3</v>
      </c>
      <c r="I32" s="217">
        <f t="shared" si="4"/>
        <v>15.787956513586899</v>
      </c>
      <c r="J32" s="217">
        <f t="shared" si="0"/>
        <v>3.4733504329891178</v>
      </c>
      <c r="K32" s="217">
        <v>6.6160817561825001</v>
      </c>
      <c r="L32" s="217">
        <v>5.2144308565465805</v>
      </c>
      <c r="M32" s="11">
        <f t="shared" si="5"/>
        <v>31.091819559305097</v>
      </c>
      <c r="N32" s="11">
        <f t="shared" si="8"/>
        <v>6.2183639118610197</v>
      </c>
      <c r="O32" s="11">
        <f t="shared" si="7"/>
        <v>0.14547241640998035</v>
      </c>
      <c r="P32" s="8" t="s">
        <v>1695</v>
      </c>
    </row>
    <row r="33" spans="1:16" x14ac:dyDescent="0.35">
      <c r="A33" s="9">
        <f t="shared" si="1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 t="shared" si="2"/>
        <v>251.7</v>
      </c>
      <c r="G33" s="31">
        <v>168</v>
      </c>
      <c r="H33" s="217">
        <f t="shared" si="3"/>
        <v>3.5000243057243452E-3</v>
      </c>
      <c r="I33" s="217">
        <f t="shared" si="4"/>
        <v>14.985179063743496</v>
      </c>
      <c r="J33" s="217">
        <f t="shared" si="0"/>
        <v>3.2967393940235694</v>
      </c>
      <c r="K33" s="217">
        <v>6.2796708194274586</v>
      </c>
      <c r="L33" s="217">
        <v>4.9492903045187884</v>
      </c>
      <c r="M33" s="11">
        <f t="shared" si="5"/>
        <v>29.510879581713311</v>
      </c>
      <c r="N33" s="11">
        <f t="shared" si="8"/>
        <v>5.9021759163426628</v>
      </c>
      <c r="O33" s="11">
        <f t="shared" si="7"/>
        <v>0.11724624386854714</v>
      </c>
      <c r="P33" s="8" t="s">
        <v>1695</v>
      </c>
    </row>
    <row r="34" spans="1:16" x14ac:dyDescent="0.35">
      <c r="A34" s="9">
        <f t="shared" si="1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 t="shared" si="2"/>
        <v>132.6</v>
      </c>
      <c r="G34" s="31">
        <v>152</v>
      </c>
      <c r="H34" s="217">
        <f t="shared" si="3"/>
        <v>3.1666886575601218E-3</v>
      </c>
      <c r="I34" s="217">
        <f t="shared" si="4"/>
        <v>13.558019152910783</v>
      </c>
      <c r="J34" s="217">
        <f t="shared" si="0"/>
        <v>2.982764213640372</v>
      </c>
      <c r="K34" s="217">
        <v>5.6816069318629392</v>
      </c>
      <c r="L34" s="217">
        <v>4.4779293231360473</v>
      </c>
      <c r="M34" s="11">
        <f t="shared" si="5"/>
        <v>26.700319621550136</v>
      </c>
      <c r="N34" s="11">
        <f t="shared" si="8"/>
        <v>5.3400639243100274</v>
      </c>
      <c r="O34" s="11">
        <f t="shared" si="7"/>
        <v>0.20135987648227857</v>
      </c>
      <c r="P34" s="8" t="s">
        <v>1695</v>
      </c>
    </row>
    <row r="35" spans="1:16" ht="18" customHeight="1" x14ac:dyDescent="0.35">
      <c r="A35" s="9">
        <f t="shared" si="1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 t="shared" si="2"/>
        <v>241.3</v>
      </c>
      <c r="G35" s="31">
        <v>184</v>
      </c>
      <c r="H35" s="217">
        <f t="shared" si="3"/>
        <v>3.8333599538885686E-3</v>
      </c>
      <c r="I35" s="217">
        <f t="shared" si="4"/>
        <v>16.412338974576212</v>
      </c>
      <c r="J35" s="217">
        <f t="shared" si="0"/>
        <v>3.6107145744067668</v>
      </c>
      <c r="K35" s="217">
        <v>6.8777347069919781</v>
      </c>
      <c r="L35" s="217">
        <v>5.4206512859015303</v>
      </c>
      <c r="M35" s="11">
        <f t="shared" si="5"/>
        <v>32.321439541876487</v>
      </c>
      <c r="N35" s="11">
        <f t="shared" si="8"/>
        <v>6.4642879083752973</v>
      </c>
      <c r="O35" s="11">
        <f t="shared" si="7"/>
        <v>0.13394711786935964</v>
      </c>
      <c r="P35" s="8" t="s">
        <v>1695</v>
      </c>
    </row>
    <row r="36" spans="1:16" x14ac:dyDescent="0.35">
      <c r="A36" s="9">
        <f t="shared" si="1"/>
        <v>31</v>
      </c>
      <c r="B36" s="89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 t="shared" si="2"/>
        <v>176.4</v>
      </c>
      <c r="G36" s="34">
        <v>0</v>
      </c>
      <c r="H36" s="217">
        <f t="shared" si="3"/>
        <v>0</v>
      </c>
      <c r="I36" s="217">
        <f t="shared" si="4"/>
        <v>0</v>
      </c>
      <c r="J36" s="217">
        <f t="shared" si="0"/>
        <v>0</v>
      </c>
      <c r="K36" s="217">
        <v>0</v>
      </c>
      <c r="L36" s="217">
        <v>0</v>
      </c>
      <c r="M36" s="11">
        <f t="shared" si="5"/>
        <v>0</v>
      </c>
      <c r="N36" s="11">
        <f t="shared" si="8"/>
        <v>0</v>
      </c>
      <c r="O36" s="11">
        <f t="shared" si="7"/>
        <v>0</v>
      </c>
      <c r="P36" s="18" t="s">
        <v>1696</v>
      </c>
    </row>
    <row r="37" spans="1:16" x14ac:dyDescent="0.35">
      <c r="A37" s="9">
        <f t="shared" si="1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 t="shared" si="2"/>
        <v>127</v>
      </c>
      <c r="G37" s="32">
        <v>203</v>
      </c>
      <c r="H37" s="217">
        <f t="shared" si="3"/>
        <v>4.2291960360835833E-3</v>
      </c>
      <c r="I37" s="217">
        <f t="shared" si="4"/>
        <v>18.107091368690057</v>
      </c>
      <c r="J37" s="217">
        <f t="shared" si="0"/>
        <v>3.9835601011118125</v>
      </c>
      <c r="K37" s="217">
        <v>7.5879355734748453</v>
      </c>
      <c r="L37" s="217">
        <v>5.980392451293536</v>
      </c>
      <c r="M37" s="11">
        <f t="shared" si="5"/>
        <v>35.658979494570247</v>
      </c>
      <c r="N37" s="11">
        <f t="shared" si="8"/>
        <v>7.1317958989140493</v>
      </c>
      <c r="O37" s="11">
        <f t="shared" si="7"/>
        <v>0.2807793660989783</v>
      </c>
      <c r="P37" s="8" t="s">
        <v>1697</v>
      </c>
    </row>
    <row r="38" spans="1:16" x14ac:dyDescent="0.35">
      <c r="A38" s="9">
        <f t="shared" si="1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 t="shared" si="2"/>
        <v>272.96999999999997</v>
      </c>
      <c r="G38" s="35">
        <v>110</v>
      </c>
      <c r="H38" s="217">
        <f t="shared" si="3"/>
        <v>2.2916825811290353E-3</v>
      </c>
      <c r="I38" s="217">
        <f t="shared" si="4"/>
        <v>9.8117243869749071</v>
      </c>
      <c r="J38" s="217">
        <f t="shared" si="0"/>
        <v>2.1585793651344796</v>
      </c>
      <c r="K38" s="217">
        <v>4.1116892270060736</v>
      </c>
      <c r="L38" s="217">
        <v>3.2406067470063498</v>
      </c>
      <c r="M38" s="11">
        <f t="shared" si="5"/>
        <v>19.322599726121812</v>
      </c>
      <c r="N38" s="11">
        <f t="shared" si="8"/>
        <v>3.8645199452243624</v>
      </c>
      <c r="O38" s="11">
        <f t="shared" si="7"/>
        <v>7.078653231535266E-2</v>
      </c>
      <c r="P38" s="8" t="s">
        <v>1695</v>
      </c>
    </row>
    <row r="39" spans="1:16" x14ac:dyDescent="0.35">
      <c r="A39" s="9">
        <f t="shared" si="1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 t="shared" si="2"/>
        <v>226.2</v>
      </c>
      <c r="G39" s="35">
        <v>132</v>
      </c>
      <c r="H39" s="217">
        <f t="shared" si="3"/>
        <v>2.7500190973548423E-3</v>
      </c>
      <c r="I39" s="217">
        <f t="shared" si="4"/>
        <v>11.774069264369889</v>
      </c>
      <c r="J39" s="217">
        <f t="shared" si="0"/>
        <v>2.5902952381613753</v>
      </c>
      <c r="K39" s="217">
        <v>6.1308799999999994</v>
      </c>
      <c r="L39" s="217">
        <v>3.8887280964076196</v>
      </c>
      <c r="M39" s="11">
        <f t="shared" si="5"/>
        <v>24.383972598938882</v>
      </c>
      <c r="N39" s="11">
        <f t="shared" si="8"/>
        <v>4.8767945197877767</v>
      </c>
      <c r="O39" s="11">
        <f t="shared" si="7"/>
        <v>0.10779828735163079</v>
      </c>
      <c r="P39" s="8" t="s">
        <v>1695</v>
      </c>
    </row>
    <row r="40" spans="1:16" x14ac:dyDescent="0.35">
      <c r="A40" s="9">
        <f t="shared" si="1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 t="shared" si="2"/>
        <v>262.41000000000003</v>
      </c>
      <c r="G40" s="35">
        <v>132</v>
      </c>
      <c r="H40" s="217">
        <f t="shared" si="3"/>
        <v>2.7500190973548423E-3</v>
      </c>
      <c r="I40" s="217">
        <f t="shared" si="4"/>
        <v>11.774069264369889</v>
      </c>
      <c r="J40" s="217">
        <f t="shared" si="0"/>
        <v>2.5902952381613753</v>
      </c>
      <c r="K40" s="217">
        <v>4.9340270724072885</v>
      </c>
      <c r="L40" s="217">
        <v>3.8887280964076196</v>
      </c>
      <c r="M40" s="11">
        <f t="shared" si="5"/>
        <v>23.187119671346171</v>
      </c>
      <c r="N40" s="11">
        <f t="shared" si="8"/>
        <v>4.6374239342692345</v>
      </c>
      <c r="O40" s="11">
        <f t="shared" si="7"/>
        <v>8.836218006686547E-2</v>
      </c>
      <c r="P40" s="8" t="s">
        <v>1695</v>
      </c>
    </row>
    <row r="41" spans="1:16" x14ac:dyDescent="0.35">
      <c r="A41" s="9">
        <f t="shared" si="1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 t="shared" si="2"/>
        <v>267.33999999999997</v>
      </c>
      <c r="G41" s="35">
        <v>160</v>
      </c>
      <c r="H41" s="217">
        <f t="shared" si="3"/>
        <v>3.3333564816422335E-3</v>
      </c>
      <c r="I41" s="217">
        <f t="shared" si="4"/>
        <v>14.271599108327139</v>
      </c>
      <c r="J41" s="217">
        <f t="shared" si="0"/>
        <v>3.1397518038319707</v>
      </c>
      <c r="K41" s="217">
        <v>5.980638875645198</v>
      </c>
      <c r="L41" s="217">
        <v>4.7136098138274178</v>
      </c>
      <c r="M41" s="11">
        <f t="shared" si="5"/>
        <v>28.105599601631727</v>
      </c>
      <c r="N41" s="11">
        <f t="shared" si="8"/>
        <v>5.621119920326346</v>
      </c>
      <c r="O41" s="11">
        <f t="shared" si="7"/>
        <v>0.10513054388281488</v>
      </c>
      <c r="P41" s="8" t="s">
        <v>1695</v>
      </c>
    </row>
    <row r="42" spans="1:16" x14ac:dyDescent="0.35">
      <c r="A42" s="9">
        <f t="shared" si="1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 t="shared" si="2"/>
        <v>306.2</v>
      </c>
      <c r="G42" s="35">
        <v>196</v>
      </c>
      <c r="H42" s="217">
        <f t="shared" si="3"/>
        <v>4.0833616900117359E-3</v>
      </c>
      <c r="I42" s="217">
        <f t="shared" si="4"/>
        <v>17.482708907700747</v>
      </c>
      <c r="J42" s="217">
        <f t="shared" si="0"/>
        <v>3.8461959596941644</v>
      </c>
      <c r="K42" s="217">
        <v>7.3262826226653672</v>
      </c>
      <c r="L42" s="217">
        <v>5.774172021938587</v>
      </c>
      <c r="M42" s="11">
        <f t="shared" si="5"/>
        <v>34.429359511998868</v>
      </c>
      <c r="N42" s="11">
        <f t="shared" ref="N42:N69" si="9">M42*0.2</f>
        <v>6.8858719023997743</v>
      </c>
      <c r="O42" s="11">
        <f t="shared" si="7"/>
        <v>0.11244075608098912</v>
      </c>
      <c r="P42" s="8" t="s">
        <v>1695</v>
      </c>
    </row>
    <row r="43" spans="1:16" x14ac:dyDescent="0.35">
      <c r="A43" s="9">
        <f t="shared" si="1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2"/>
        <v>1193.93</v>
      </c>
      <c r="G43" s="36">
        <v>482</v>
      </c>
      <c r="H43" s="217">
        <f t="shared" si="3"/>
        <v>1.0041736400947228E-2</v>
      </c>
      <c r="I43" s="217">
        <f t="shared" si="4"/>
        <v>42.993192313835507</v>
      </c>
      <c r="J43" s="217">
        <f t="shared" si="0"/>
        <v>9.4585023090438121</v>
      </c>
      <c r="K43" s="217">
        <v>18.016674612881157</v>
      </c>
      <c r="L43" s="217">
        <v>7.8491727727371057</v>
      </c>
      <c r="M43" s="11">
        <f t="shared" si="5"/>
        <v>78.317542008497583</v>
      </c>
      <c r="N43" s="11">
        <f t="shared" si="9"/>
        <v>15.663508401699517</v>
      </c>
      <c r="O43" s="11">
        <f t="shared" si="7"/>
        <v>6.5596426933319019E-2</v>
      </c>
      <c r="P43" s="8" t="s">
        <v>1694</v>
      </c>
    </row>
    <row r="44" spans="1:16" x14ac:dyDescent="0.35">
      <c r="A44" s="9">
        <f t="shared" si="1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 t="shared" si="2"/>
        <v>124.9</v>
      </c>
      <c r="G44" s="35">
        <v>135</v>
      </c>
      <c r="H44" s="217">
        <f t="shared" si="3"/>
        <v>2.8125195313856346E-3</v>
      </c>
      <c r="I44" s="217">
        <f t="shared" si="4"/>
        <v>12.041661747651025</v>
      </c>
      <c r="J44" s="217">
        <f t="shared" si="0"/>
        <v>2.6491655844832254</v>
      </c>
      <c r="K44" s="217">
        <v>5.0461640513256363</v>
      </c>
      <c r="L44" s="217">
        <v>3.9771082804168838</v>
      </c>
      <c r="M44" s="11">
        <f t="shared" si="5"/>
        <v>23.714099663876773</v>
      </c>
      <c r="N44" s="11">
        <f t="shared" si="9"/>
        <v>4.7428199327753546</v>
      </c>
      <c r="O44" s="11">
        <f t="shared" si="7"/>
        <v>0.18986468906226397</v>
      </c>
      <c r="P44" s="8" t="s">
        <v>1695</v>
      </c>
    </row>
    <row r="45" spans="1:16" x14ac:dyDescent="0.35">
      <c r="A45" s="9">
        <f t="shared" si="1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 t="shared" si="2"/>
        <v>199.53</v>
      </c>
      <c r="G45" s="35">
        <v>120</v>
      </c>
      <c r="H45" s="217">
        <f t="shared" si="3"/>
        <v>2.500017361231675E-3</v>
      </c>
      <c r="I45" s="217">
        <f t="shared" si="4"/>
        <v>10.703699331245355</v>
      </c>
      <c r="J45" s="217">
        <f t="shared" si="0"/>
        <v>2.3548138528739782</v>
      </c>
      <c r="K45" s="217">
        <v>4.4854791567338985</v>
      </c>
      <c r="L45" s="217">
        <v>3.5352073603705634</v>
      </c>
      <c r="M45" s="11">
        <f t="shared" si="5"/>
        <v>21.079199701223793</v>
      </c>
      <c r="N45" s="11">
        <f t="shared" si="9"/>
        <v>4.2158399402447584</v>
      </c>
      <c r="O45" s="11">
        <f t="shared" si="7"/>
        <v>0.10564426252304812</v>
      </c>
      <c r="P45" s="8" t="s">
        <v>1695</v>
      </c>
    </row>
    <row r="46" spans="1:16" x14ac:dyDescent="0.35">
      <c r="A46" s="9">
        <f t="shared" si="1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 t="shared" si="2"/>
        <v>693.48</v>
      </c>
      <c r="G46" s="36">
        <v>210</v>
      </c>
      <c r="H46" s="217">
        <f t="shared" si="3"/>
        <v>4.3750303821554317E-3</v>
      </c>
      <c r="I46" s="217">
        <f t="shared" si="4"/>
        <v>18.731473829679373</v>
      </c>
      <c r="J46" s="217">
        <f t="shared" si="0"/>
        <v>4.1209242425294619</v>
      </c>
      <c r="K46" s="217">
        <v>7.8495885242843233</v>
      </c>
      <c r="L46" s="217">
        <v>3.4197640711095278</v>
      </c>
      <c r="M46" s="11">
        <f t="shared" si="5"/>
        <v>34.121750667602683</v>
      </c>
      <c r="N46" s="11">
        <f t="shared" si="9"/>
        <v>6.8243501335205368</v>
      </c>
      <c r="O46" s="11">
        <f t="shared" si="7"/>
        <v>4.920365499740826E-2</v>
      </c>
      <c r="P46" s="8" t="s">
        <v>1694</v>
      </c>
    </row>
    <row r="47" spans="1:16" x14ac:dyDescent="0.35">
      <c r="A47" s="9">
        <f t="shared" si="1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 t="shared" si="2"/>
        <v>457.42</v>
      </c>
      <c r="G47" s="37">
        <v>170</v>
      </c>
      <c r="H47" s="217">
        <f t="shared" si="3"/>
        <v>3.5416912617448728E-3</v>
      </c>
      <c r="I47" s="217">
        <f t="shared" si="4"/>
        <v>15.163574052597586</v>
      </c>
      <c r="J47" s="217">
        <f t="shared" si="0"/>
        <v>3.3359862915714689</v>
      </c>
      <c r="K47" s="217">
        <v>6.3544288053730229</v>
      </c>
      <c r="L47" s="217">
        <v>5.0082104271916315</v>
      </c>
      <c r="M47" s="11">
        <f t="shared" si="5"/>
        <v>29.862199576733708</v>
      </c>
      <c r="N47" s="11">
        <f t="shared" si="9"/>
        <v>5.972439915346742</v>
      </c>
      <c r="O47" s="11">
        <f t="shared" si="7"/>
        <v>6.5283983159314649E-2</v>
      </c>
      <c r="P47" s="8" t="s">
        <v>1697</v>
      </c>
    </row>
    <row r="48" spans="1:16" x14ac:dyDescent="0.35">
      <c r="A48" s="9">
        <f t="shared" si="1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 t="shared" si="2"/>
        <v>330.04</v>
      </c>
      <c r="G48" s="35">
        <v>156</v>
      </c>
      <c r="H48" s="217">
        <f t="shared" si="3"/>
        <v>3.2500225696011774E-3</v>
      </c>
      <c r="I48" s="217">
        <f t="shared" si="4"/>
        <v>13.914809130618961</v>
      </c>
      <c r="J48" s="217">
        <f t="shared" si="0"/>
        <v>3.0612580087361714</v>
      </c>
      <c r="K48" s="217">
        <v>5.8311229037540686</v>
      </c>
      <c r="L48" s="217">
        <v>4.5957695684817326</v>
      </c>
      <c r="M48" s="11">
        <f t="shared" si="5"/>
        <v>27.40295961159093</v>
      </c>
      <c r="N48" s="11">
        <f t="shared" si="9"/>
        <v>5.4805919223181867</v>
      </c>
      <c r="O48" s="11">
        <f t="shared" si="7"/>
        <v>8.3029207403923555E-2</v>
      </c>
      <c r="P48" s="8" t="s">
        <v>1695</v>
      </c>
    </row>
    <row r="49" spans="1:16" x14ac:dyDescent="0.35">
      <c r="A49" s="9">
        <f t="shared" si="1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 t="shared" si="2"/>
        <v>254.9</v>
      </c>
      <c r="G49" s="35">
        <v>207</v>
      </c>
      <c r="H49" s="217">
        <f t="shared" si="3"/>
        <v>4.3125299481246394E-3</v>
      </c>
      <c r="I49" s="217">
        <f t="shared" si="4"/>
        <v>18.463881346398235</v>
      </c>
      <c r="J49" s="217">
        <f t="shared" si="0"/>
        <v>4.0620538962076118</v>
      </c>
      <c r="K49" s="217">
        <v>7.7374515453659747</v>
      </c>
      <c r="L49" s="217">
        <v>6.0982326966392222</v>
      </c>
      <c r="M49" s="11">
        <f t="shared" si="5"/>
        <v>36.36161948461104</v>
      </c>
      <c r="N49" s="11">
        <f t="shared" si="9"/>
        <v>7.2723238969222086</v>
      </c>
      <c r="O49" s="11">
        <f t="shared" si="7"/>
        <v>0.14265052759753252</v>
      </c>
      <c r="P49" s="8" t="s">
        <v>1695</v>
      </c>
    </row>
    <row r="50" spans="1:16" x14ac:dyDescent="0.35">
      <c r="A50" s="9">
        <f t="shared" si="1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 t="shared" si="2"/>
        <v>217.6</v>
      </c>
      <c r="G50" s="35">
        <v>139</v>
      </c>
      <c r="H50" s="217">
        <f t="shared" si="3"/>
        <v>2.8958534434266902E-3</v>
      </c>
      <c r="I50" s="217">
        <f t="shared" si="4"/>
        <v>12.398451725359202</v>
      </c>
      <c r="J50" s="217">
        <f t="shared" si="0"/>
        <v>2.7276593795790243</v>
      </c>
      <c r="K50" s="217">
        <v>5.1956800232167657</v>
      </c>
      <c r="L50" s="217">
        <v>4.09494852576257</v>
      </c>
      <c r="M50" s="11">
        <f t="shared" si="5"/>
        <v>24.41673965391756</v>
      </c>
      <c r="N50" s="11">
        <f t="shared" si="9"/>
        <v>4.8833479307835121</v>
      </c>
      <c r="O50" s="11">
        <f t="shared" si="7"/>
        <v>0.11220928149778291</v>
      </c>
      <c r="P50" s="8" t="s">
        <v>1695</v>
      </c>
    </row>
    <row r="51" spans="1:16" x14ac:dyDescent="0.35">
      <c r="A51" s="9">
        <f t="shared" si="1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 t="shared" si="2"/>
        <v>405.5</v>
      </c>
      <c r="G51" s="37">
        <v>214</v>
      </c>
      <c r="H51" s="217">
        <f t="shared" si="3"/>
        <v>4.4583642941964869E-3</v>
      </c>
      <c r="I51" s="217">
        <f t="shared" si="4"/>
        <v>19.088263807387548</v>
      </c>
      <c r="J51" s="217">
        <f t="shared" si="0"/>
        <v>4.1994180376252608</v>
      </c>
      <c r="K51" s="217">
        <v>7.9991044961754527</v>
      </c>
      <c r="L51" s="217">
        <v>0.4712831019431683</v>
      </c>
      <c r="M51" s="11">
        <f t="shared" si="5"/>
        <v>31.758069443131429</v>
      </c>
      <c r="N51" s="11">
        <f t="shared" si="9"/>
        <v>6.3516138886262858</v>
      </c>
      <c r="O51" s="11">
        <f t="shared" si="7"/>
        <v>7.8318297023751982E-2</v>
      </c>
      <c r="P51" s="8" t="s">
        <v>1697</v>
      </c>
    </row>
    <row r="52" spans="1:16" x14ac:dyDescent="0.35">
      <c r="A52" s="9">
        <f t="shared" si="1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 t="shared" si="2"/>
        <v>341</v>
      </c>
      <c r="G52" s="35">
        <v>206</v>
      </c>
      <c r="H52" s="217">
        <f t="shared" si="3"/>
        <v>4.2916964701143756E-3</v>
      </c>
      <c r="I52" s="217">
        <f t="shared" si="4"/>
        <v>18.374683851971191</v>
      </c>
      <c r="J52" s="217">
        <f t="shared" si="0"/>
        <v>4.0424304474336621</v>
      </c>
      <c r="K52" s="217">
        <v>7.7000725523931921</v>
      </c>
      <c r="L52" s="217">
        <v>6.0687726353028006</v>
      </c>
      <c r="M52" s="11">
        <f t="shared" si="5"/>
        <v>36.185959487100845</v>
      </c>
      <c r="N52" s="11">
        <f t="shared" si="9"/>
        <v>7.2371918974201694</v>
      </c>
      <c r="O52" s="11">
        <f t="shared" si="7"/>
        <v>0.10611718324663004</v>
      </c>
      <c r="P52" s="8" t="s">
        <v>1695</v>
      </c>
    </row>
    <row r="53" spans="1:16" x14ac:dyDescent="0.35">
      <c r="A53" s="9">
        <f t="shared" si="1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 t="shared" si="2"/>
        <v>485.09999999999997</v>
      </c>
      <c r="G53" s="37">
        <v>245</v>
      </c>
      <c r="H53" s="217">
        <f t="shared" si="3"/>
        <v>5.1042021125146698E-3</v>
      </c>
      <c r="I53" s="217">
        <f t="shared" si="4"/>
        <v>21.853386134625932</v>
      </c>
      <c r="J53" s="217">
        <f t="shared" si="0"/>
        <v>4.8077449496177049</v>
      </c>
      <c r="K53" s="217">
        <v>9.1578532783317108</v>
      </c>
      <c r="L53" s="217">
        <v>7.2177150274232336</v>
      </c>
      <c r="M53" s="11">
        <f t="shared" si="5"/>
        <v>43.036699389998581</v>
      </c>
      <c r="N53" s="11">
        <f t="shared" si="9"/>
        <v>8.607339877999717</v>
      </c>
      <c r="O53" s="11">
        <f t="shared" si="7"/>
        <v>8.8717170459696112E-2</v>
      </c>
      <c r="P53" s="8" t="s">
        <v>1697</v>
      </c>
    </row>
    <row r="54" spans="1:16" x14ac:dyDescent="0.35">
      <c r="A54" s="9">
        <f t="shared" si="1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 t="shared" si="2"/>
        <v>467.06</v>
      </c>
      <c r="G54" s="37">
        <v>273</v>
      </c>
      <c r="H54" s="217">
        <f t="shared" si="3"/>
        <v>5.6875394968020606E-3</v>
      </c>
      <c r="I54" s="217">
        <f t="shared" si="4"/>
        <v>24.350915978583181</v>
      </c>
      <c r="J54" s="217">
        <f t="shared" si="0"/>
        <v>5.3572015152882999</v>
      </c>
      <c r="K54" s="217">
        <v>10.204465081569618</v>
      </c>
      <c r="L54" s="217">
        <v>8.0425967448430313</v>
      </c>
      <c r="M54" s="11">
        <f t="shared" si="5"/>
        <v>47.955179320284131</v>
      </c>
      <c r="N54" s="11">
        <f t="shared" si="9"/>
        <v>9.5910358640568258</v>
      </c>
      <c r="O54" s="11">
        <f t="shared" si="7"/>
        <v>0.10267455855839534</v>
      </c>
      <c r="P54" s="8" t="s">
        <v>1697</v>
      </c>
    </row>
    <row r="55" spans="1:16" x14ac:dyDescent="0.35">
      <c r="A55" s="9">
        <f t="shared" si="1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 t="shared" si="2"/>
        <v>209.8</v>
      </c>
      <c r="G55" s="37">
        <v>143</v>
      </c>
      <c r="H55" s="217">
        <f t="shared" si="3"/>
        <v>2.9791873554677463E-3</v>
      </c>
      <c r="I55" s="217">
        <f t="shared" si="4"/>
        <v>12.755241703067382</v>
      </c>
      <c r="J55" s="217">
        <f t="shared" si="0"/>
        <v>2.8061531746748241</v>
      </c>
      <c r="K55" s="217">
        <v>5.345195995107896</v>
      </c>
      <c r="L55" s="217">
        <v>4.2127887711082552</v>
      </c>
      <c r="M55" s="11">
        <f t="shared" si="5"/>
        <v>25.119379643958357</v>
      </c>
      <c r="N55" s="11">
        <f t="shared" si="9"/>
        <v>5.0238759287916714</v>
      </c>
      <c r="O55" s="11">
        <f t="shared" si="7"/>
        <v>0.11973012223049741</v>
      </c>
      <c r="P55" s="8" t="s">
        <v>1697</v>
      </c>
    </row>
    <row r="56" spans="1:16" x14ac:dyDescent="0.35">
      <c r="A56" s="9">
        <f t="shared" si="1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 t="shared" si="2"/>
        <v>457.9</v>
      </c>
      <c r="G56" s="37">
        <v>276</v>
      </c>
      <c r="H56" s="217">
        <f t="shared" si="3"/>
        <v>5.7500399308328528E-3</v>
      </c>
      <c r="I56" s="217">
        <f t="shared" si="4"/>
        <v>24.618508461864316</v>
      </c>
      <c r="J56" s="217">
        <f t="shared" si="0"/>
        <v>5.41607186161015</v>
      </c>
      <c r="K56" s="217">
        <v>10.316602060487968</v>
      </c>
      <c r="L56" s="217">
        <v>8.1309769288522951</v>
      </c>
      <c r="M56" s="11">
        <f t="shared" si="5"/>
        <v>48.48215931281473</v>
      </c>
      <c r="N56" s="11">
        <f t="shared" si="9"/>
        <v>9.696431862562946</v>
      </c>
      <c r="O56" s="11">
        <f t="shared" si="7"/>
        <v>0.1058793608054482</v>
      </c>
      <c r="P56" s="8" t="s">
        <v>1697</v>
      </c>
    </row>
    <row r="57" spans="1:16" x14ac:dyDescent="0.35">
      <c r="A57" s="9">
        <f t="shared" si="1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 t="shared" si="2"/>
        <v>360.51</v>
      </c>
      <c r="G57" s="35">
        <v>223</v>
      </c>
      <c r="H57" s="217">
        <f t="shared" si="3"/>
        <v>4.6458655962888628E-3</v>
      </c>
      <c r="I57" s="217">
        <f t="shared" si="4"/>
        <v>19.891041257230953</v>
      </c>
      <c r="J57" s="217">
        <f t="shared" si="0"/>
        <v>4.3760290765908092</v>
      </c>
      <c r="K57" s="217">
        <v>8.3355154329304959</v>
      </c>
      <c r="L57" s="217">
        <v>6.5695936780219641</v>
      </c>
      <c r="M57" s="11">
        <f t="shared" si="5"/>
        <v>39.172179444774223</v>
      </c>
      <c r="N57" s="11">
        <f t="shared" si="9"/>
        <v>7.8344358889548449</v>
      </c>
      <c r="O57" s="11">
        <f t="shared" si="7"/>
        <v>0.10865767785851772</v>
      </c>
      <c r="P57" s="8" t="s">
        <v>1695</v>
      </c>
    </row>
    <row r="58" spans="1:16" x14ac:dyDescent="0.35">
      <c r="A58" s="9">
        <f t="shared" si="1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 t="shared" si="2"/>
        <v>584.1</v>
      </c>
      <c r="G58" s="35">
        <v>312</v>
      </c>
      <c r="H58" s="217">
        <f t="shared" si="3"/>
        <v>6.5000451392023548E-3</v>
      </c>
      <c r="I58" s="217">
        <f t="shared" si="4"/>
        <v>27.829618261237922</v>
      </c>
      <c r="J58" s="217">
        <f t="shared" si="0"/>
        <v>6.1225160174723428</v>
      </c>
      <c r="K58" s="217">
        <v>11.662245807508137</v>
      </c>
      <c r="L58" s="217">
        <v>9.1915391369634651</v>
      </c>
      <c r="M58" s="11">
        <f t="shared" si="5"/>
        <v>54.80591922318186</v>
      </c>
      <c r="N58" s="11">
        <f t="shared" si="9"/>
        <v>10.961183844636373</v>
      </c>
      <c r="O58" s="11">
        <f t="shared" si="7"/>
        <v>9.3829685367542992E-2</v>
      </c>
      <c r="P58" s="8" t="s">
        <v>1695</v>
      </c>
    </row>
    <row r="59" spans="1:16" x14ac:dyDescent="0.35">
      <c r="A59" s="9">
        <f t="shared" si="1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 t="shared" si="2"/>
        <v>306.8</v>
      </c>
      <c r="G59" s="35">
        <v>149</v>
      </c>
      <c r="H59" s="217">
        <f t="shared" si="3"/>
        <v>3.1041882235293299E-3</v>
      </c>
      <c r="I59" s="217">
        <f t="shared" si="4"/>
        <v>13.29042666962965</v>
      </c>
      <c r="J59" s="217">
        <f t="shared" si="0"/>
        <v>2.9238938673185229</v>
      </c>
      <c r="K59" s="217">
        <v>5.5694699529445906</v>
      </c>
      <c r="L59" s="217">
        <v>4.3895491391267827</v>
      </c>
      <c r="M59" s="11">
        <f t="shared" si="5"/>
        <v>26.173339629019544</v>
      </c>
      <c r="N59" s="11">
        <f t="shared" si="9"/>
        <v>5.234667925803909</v>
      </c>
      <c r="O59" s="11">
        <f t="shared" si="7"/>
        <v>8.5310754983766432E-2</v>
      </c>
      <c r="P59" s="8" t="s">
        <v>1695</v>
      </c>
    </row>
    <row r="60" spans="1:16" x14ac:dyDescent="0.35">
      <c r="A60" s="9">
        <f t="shared" si="1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 t="shared" ref="F60:F110" si="10">C60+D60+E60</f>
        <v>315.39</v>
      </c>
      <c r="G60" s="35">
        <v>230</v>
      </c>
      <c r="H60" s="217">
        <f t="shared" si="3"/>
        <v>4.7916999423607103E-3</v>
      </c>
      <c r="I60" s="217">
        <f t="shared" si="4"/>
        <v>20.515423718220262</v>
      </c>
      <c r="J60" s="217">
        <f t="shared" si="0"/>
        <v>4.5133932180084573</v>
      </c>
      <c r="K60" s="217">
        <v>8.5971683837399731</v>
      </c>
      <c r="L60" s="217">
        <v>6.7758141073769131</v>
      </c>
      <c r="M60" s="11">
        <f t="shared" si="5"/>
        <v>40.401799427345608</v>
      </c>
      <c r="N60" s="11">
        <f t="shared" si="9"/>
        <v>8.0803598854691217</v>
      </c>
      <c r="O60" s="11">
        <f t="shared" si="7"/>
        <v>0.12810107938535023</v>
      </c>
      <c r="P60" s="8" t="s">
        <v>1695</v>
      </c>
    </row>
    <row r="61" spans="1:16" x14ac:dyDescent="0.35">
      <c r="A61" s="9">
        <f t="shared" si="1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 t="shared" si="10"/>
        <v>418.84</v>
      </c>
      <c r="G61" s="35">
        <v>244</v>
      </c>
      <c r="H61" s="217">
        <f t="shared" si="3"/>
        <v>5.083368634504406E-3</v>
      </c>
      <c r="I61" s="217">
        <f t="shared" si="4"/>
        <v>21.764188640198888</v>
      </c>
      <c r="J61" s="217">
        <f t="shared" si="0"/>
        <v>4.7881215008437552</v>
      </c>
      <c r="K61" s="217">
        <v>9.1204742853589273</v>
      </c>
      <c r="L61" s="217">
        <v>7.188254966086812</v>
      </c>
      <c r="M61" s="11">
        <f t="shared" si="5"/>
        <v>42.861039392488379</v>
      </c>
      <c r="N61" s="11">
        <f t="shared" si="9"/>
        <v>8.572207878497677</v>
      </c>
      <c r="O61" s="11">
        <f t="shared" si="7"/>
        <v>0.10233272703774325</v>
      </c>
      <c r="P61" s="8" t="s">
        <v>1695</v>
      </c>
    </row>
    <row r="62" spans="1:16" x14ac:dyDescent="0.35">
      <c r="A62" s="9">
        <f t="shared" si="1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 t="shared" si="10"/>
        <v>563.6</v>
      </c>
      <c r="G62" s="35">
        <v>282</v>
      </c>
      <c r="H62" s="217">
        <f t="shared" si="3"/>
        <v>5.8750407988944365E-3</v>
      </c>
      <c r="I62" s="217">
        <f t="shared" si="4"/>
        <v>25.153693428426585</v>
      </c>
      <c r="J62" s="217">
        <f t="shared" ref="J62:J122" si="11">I62*0.22</f>
        <v>5.5338125542538492</v>
      </c>
      <c r="K62" s="217">
        <v>10.540876018324663</v>
      </c>
      <c r="L62" s="217">
        <v>8.3077372968708243</v>
      </c>
      <c r="M62" s="11">
        <f t="shared" si="5"/>
        <v>49.536119297875928</v>
      </c>
      <c r="N62" s="11">
        <f t="shared" si="9"/>
        <v>9.9072238595751863</v>
      </c>
      <c r="O62" s="11">
        <f t="shared" si="7"/>
        <v>8.7892333743569778E-2</v>
      </c>
      <c r="P62" s="8" t="s">
        <v>1695</v>
      </c>
    </row>
    <row r="63" spans="1:16" x14ac:dyDescent="0.35">
      <c r="A63" s="9">
        <f t="shared" si="1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si="10"/>
        <v>2383.1</v>
      </c>
      <c r="G63" s="36">
        <v>682</v>
      </c>
      <c r="H63" s="217">
        <f t="shared" si="3"/>
        <v>1.420843200300002E-2</v>
      </c>
      <c r="I63" s="217">
        <f t="shared" ref="I63:I121" si="12">H63*$I$2</f>
        <v>60.832691199244437</v>
      </c>
      <c r="J63" s="217">
        <f t="shared" si="11"/>
        <v>13.383192063833777</v>
      </c>
      <c r="K63" s="217">
        <v>25.492473207437655</v>
      </c>
      <c r="L63" s="217">
        <v>11.10609093569856</v>
      </c>
      <c r="M63" s="11">
        <f t="shared" si="5"/>
        <v>110.81444740621443</v>
      </c>
      <c r="N63" s="11">
        <f t="shared" si="9"/>
        <v>22.162889481242885</v>
      </c>
      <c r="O63" s="11">
        <f t="shared" si="7"/>
        <v>4.6500124798042226E-2</v>
      </c>
      <c r="P63" s="8" t="s">
        <v>1694</v>
      </c>
    </row>
    <row r="64" spans="1:16" x14ac:dyDescent="0.35">
      <c r="A64" s="9">
        <f t="shared" si="1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 t="shared" si="10"/>
        <v>355.23</v>
      </c>
      <c r="G64" s="37">
        <v>224</v>
      </c>
      <c r="H64" s="217">
        <f t="shared" si="3"/>
        <v>4.6666990742991266E-3</v>
      </c>
      <c r="I64" s="217">
        <f t="shared" si="12"/>
        <v>19.980238751657996</v>
      </c>
      <c r="J64" s="217">
        <f t="shared" si="11"/>
        <v>4.3956525253647589</v>
      </c>
      <c r="K64" s="217">
        <v>8.3728944259032776</v>
      </c>
      <c r="L64" s="217">
        <v>6.5990537393583857</v>
      </c>
      <c r="M64" s="11">
        <f t="shared" si="5"/>
        <v>39.347839442284425</v>
      </c>
      <c r="N64" s="11">
        <f t="shared" si="9"/>
        <v>7.8695678884568849</v>
      </c>
      <c r="O64" s="11">
        <f t="shared" si="7"/>
        <v>0.11076721966693247</v>
      </c>
      <c r="P64" s="8" t="s">
        <v>1697</v>
      </c>
    </row>
    <row r="65" spans="1:16" x14ac:dyDescent="0.35">
      <c r="A65" s="9">
        <f t="shared" si="1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10"/>
        <v>2568.7999999999997</v>
      </c>
      <c r="G65" s="36">
        <v>680</v>
      </c>
      <c r="H65" s="217">
        <f t="shared" si="3"/>
        <v>1.4166765046979491E-2</v>
      </c>
      <c r="I65" s="217">
        <f t="shared" si="12"/>
        <v>60.654296210390342</v>
      </c>
      <c r="J65" s="217">
        <f t="shared" si="11"/>
        <v>13.343945166285875</v>
      </c>
      <c r="K65" s="217">
        <v>25.417715221492092</v>
      </c>
      <c r="L65" s="217">
        <v>11.073521754068945</v>
      </c>
      <c r="M65" s="11">
        <f t="shared" si="5"/>
        <v>110.48947835223726</v>
      </c>
      <c r="N65" s="11">
        <f t="shared" si="9"/>
        <v>22.097895670447453</v>
      </c>
      <c r="O65" s="11">
        <f t="shared" si="7"/>
        <v>4.3012098393116344E-2</v>
      </c>
      <c r="P65" s="8" t="s">
        <v>1694</v>
      </c>
    </row>
    <row r="66" spans="1:16" x14ac:dyDescent="0.35">
      <c r="A66" s="9">
        <f t="shared" si="1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 t="shared" si="10"/>
        <v>2750.3</v>
      </c>
      <c r="G66" s="37">
        <v>1173</v>
      </c>
      <c r="H66" s="217">
        <f t="shared" si="3"/>
        <v>2.4437669706039625E-2</v>
      </c>
      <c r="I66" s="217">
        <f t="shared" si="12"/>
        <v>104.62866096292335</v>
      </c>
      <c r="J66" s="217">
        <f t="shared" si="11"/>
        <v>23.018305411843137</v>
      </c>
      <c r="K66" s="217">
        <v>43.845558757073867</v>
      </c>
      <c r="L66" s="217">
        <v>34.556651947622264</v>
      </c>
      <c r="M66" s="11">
        <f t="shared" si="5"/>
        <v>206.04917707946262</v>
      </c>
      <c r="N66" s="11">
        <f t="shared" si="9"/>
        <v>41.209835415892528</v>
      </c>
      <c r="O66" s="11">
        <f t="shared" si="7"/>
        <v>7.4918800523383858E-2</v>
      </c>
      <c r="P66" s="8" t="s">
        <v>1697</v>
      </c>
    </row>
    <row r="67" spans="1:16" x14ac:dyDescent="0.35">
      <c r="A67" s="9">
        <f t="shared" si="1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 t="shared" si="10"/>
        <v>281.31</v>
      </c>
      <c r="G67" s="35">
        <v>242</v>
      </c>
      <c r="H67" s="217">
        <f t="shared" si="3"/>
        <v>5.0417016784838776E-3</v>
      </c>
      <c r="I67" s="217">
        <f t="shared" si="12"/>
        <v>21.585793651344797</v>
      </c>
      <c r="J67" s="217">
        <f t="shared" si="11"/>
        <v>4.7488746032958558</v>
      </c>
      <c r="K67" s="217">
        <v>9.0457162994133622</v>
      </c>
      <c r="L67" s="217">
        <v>7.1293348434139689</v>
      </c>
      <c r="M67" s="11">
        <f t="shared" si="5"/>
        <v>42.50971939746799</v>
      </c>
      <c r="N67" s="11">
        <f t="shared" si="9"/>
        <v>8.5019438794935986</v>
      </c>
      <c r="O67" s="11">
        <f t="shared" si="7"/>
        <v>0.15111343143673522</v>
      </c>
      <c r="P67" s="8" t="s">
        <v>1695</v>
      </c>
    </row>
    <row r="68" spans="1:16" x14ac:dyDescent="0.35">
      <c r="A68" s="9">
        <f t="shared" si="1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 t="shared" si="10"/>
        <v>266.3</v>
      </c>
      <c r="G68" s="37">
        <v>175</v>
      </c>
      <c r="H68" s="217">
        <f t="shared" si="3"/>
        <v>3.6458586517961926E-3</v>
      </c>
      <c r="I68" s="217">
        <f t="shared" si="12"/>
        <v>15.609561524732808</v>
      </c>
      <c r="J68" s="217">
        <f t="shared" si="11"/>
        <v>3.4341035354412175</v>
      </c>
      <c r="K68" s="217">
        <v>6.5413237702369367</v>
      </c>
      <c r="L68" s="217">
        <v>5.1555107338737383</v>
      </c>
      <c r="M68" s="11">
        <f t="shared" si="5"/>
        <v>30.740499564284697</v>
      </c>
      <c r="N68" s="11">
        <f t="shared" si="9"/>
        <v>6.1480999128569396</v>
      </c>
      <c r="O68" s="11">
        <f t="shared" si="7"/>
        <v>0.11543559731237212</v>
      </c>
      <c r="P68" s="8" t="s">
        <v>1697</v>
      </c>
    </row>
    <row r="69" spans="1:16" x14ac:dyDescent="0.35">
      <c r="A69" s="9">
        <f t="shared" si="1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10"/>
        <v>1469.1</v>
      </c>
      <c r="G69" s="36">
        <v>530</v>
      </c>
      <c r="H69" s="217">
        <f t="shared" si="3"/>
        <v>1.1041743345439899E-2</v>
      </c>
      <c r="I69" s="217">
        <f t="shared" si="12"/>
        <v>47.274672046333649</v>
      </c>
      <c r="J69" s="217">
        <f t="shared" si="11"/>
        <v>10.400427850193402</v>
      </c>
      <c r="K69" s="217">
        <v>19.810866275574718</v>
      </c>
      <c r="L69" s="217">
        <v>8.6308331318478544</v>
      </c>
      <c r="M69" s="11">
        <f t="shared" ref="M69:M131" si="13">(I69+J69+K69+L69)</f>
        <v>86.11679930394962</v>
      </c>
      <c r="N69" s="11">
        <f t="shared" si="9"/>
        <v>17.223359860789923</v>
      </c>
      <c r="O69" s="11">
        <f t="shared" si="7"/>
        <v>5.8618745697331442E-2</v>
      </c>
      <c r="P69" s="8" t="s">
        <v>1694</v>
      </c>
    </row>
    <row r="70" spans="1:16" x14ac:dyDescent="0.35">
      <c r="A70" s="9">
        <f t="shared" si="1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 t="shared" si="10"/>
        <v>230.5</v>
      </c>
      <c r="G70" s="37">
        <v>183</v>
      </c>
      <c r="H70" s="217">
        <f t="shared" si="3"/>
        <v>3.8125264758783043E-3</v>
      </c>
      <c r="I70" s="217">
        <f t="shared" si="12"/>
        <v>16.323141480149165</v>
      </c>
      <c r="J70" s="217">
        <f t="shared" si="11"/>
        <v>3.5910911256328162</v>
      </c>
      <c r="K70" s="217">
        <v>6.8403557140191955</v>
      </c>
      <c r="L70" s="217">
        <v>5.3911912245651088</v>
      </c>
      <c r="M70" s="11">
        <f t="shared" si="13"/>
        <v>32.145779544366285</v>
      </c>
      <c r="N70" s="11">
        <f t="shared" ref="N70:N97" si="14">M70*0.2</f>
        <v>6.4291559088732573</v>
      </c>
      <c r="O70" s="11">
        <f t="shared" ref="O70:O132" si="15">M70/F70</f>
        <v>0.13946108262197954</v>
      </c>
      <c r="P70" s="8" t="s">
        <v>1697</v>
      </c>
    </row>
    <row r="71" spans="1:16" x14ac:dyDescent="0.35">
      <c r="A71" s="9">
        <f t="shared" ref="A71:A134" si="16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 t="shared" si="10"/>
        <v>269.60000000000002</v>
      </c>
      <c r="G71" s="35">
        <v>276</v>
      </c>
      <c r="H71" s="217">
        <f t="shared" ref="H71:H134" si="17">3/143999*G71</f>
        <v>5.7500399308328528E-3</v>
      </c>
      <c r="I71" s="217">
        <f t="shared" si="12"/>
        <v>24.618508461864316</v>
      </c>
      <c r="J71" s="217">
        <f t="shared" si="11"/>
        <v>5.41607186161015</v>
      </c>
      <c r="K71" s="217">
        <v>10.316602060487968</v>
      </c>
      <c r="L71" s="217">
        <v>8.1309769288522951</v>
      </c>
      <c r="M71" s="11">
        <f t="shared" si="13"/>
        <v>48.48215931281473</v>
      </c>
      <c r="N71" s="11">
        <f t="shared" si="14"/>
        <v>9.696431862562946</v>
      </c>
      <c r="O71" s="11">
        <f t="shared" si="15"/>
        <v>0.17982996777750268</v>
      </c>
      <c r="P71" s="8" t="s">
        <v>1695</v>
      </c>
    </row>
    <row r="72" spans="1:16" x14ac:dyDescent="0.35">
      <c r="A72" s="9">
        <f t="shared" si="16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 t="shared" si="10"/>
        <v>172.4</v>
      </c>
      <c r="G72" s="35">
        <v>290</v>
      </c>
      <c r="H72" s="217">
        <f t="shared" si="17"/>
        <v>6.0417086229765478E-3</v>
      </c>
      <c r="I72" s="217">
        <f t="shared" si="12"/>
        <v>25.867273383842939</v>
      </c>
      <c r="J72" s="217">
        <f t="shared" si="11"/>
        <v>5.6908001444454461</v>
      </c>
      <c r="K72" s="217">
        <v>10.839907962106922</v>
      </c>
      <c r="L72" s="217">
        <v>8.5434177875621948</v>
      </c>
      <c r="M72" s="11">
        <f t="shared" si="13"/>
        <v>50.941399277957501</v>
      </c>
      <c r="N72" s="11">
        <f t="shared" si="14"/>
        <v>10.188279855591501</v>
      </c>
      <c r="O72" s="11">
        <f t="shared" si="15"/>
        <v>0.29548375451251452</v>
      </c>
      <c r="P72" s="8" t="s">
        <v>1695</v>
      </c>
    </row>
    <row r="73" spans="1:16" x14ac:dyDescent="0.35">
      <c r="A73" s="9">
        <f t="shared" si="16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 t="shared" si="10"/>
        <v>384.4</v>
      </c>
      <c r="G73" s="35">
        <v>321</v>
      </c>
      <c r="H73" s="217">
        <f t="shared" si="17"/>
        <v>6.6875464412947307E-3</v>
      </c>
      <c r="I73" s="217">
        <f t="shared" si="12"/>
        <v>28.632395711081323</v>
      </c>
      <c r="J73" s="217">
        <f t="shared" si="11"/>
        <v>6.2991270564378912</v>
      </c>
      <c r="K73" s="217">
        <v>11.99865674426318</v>
      </c>
      <c r="L73" s="217">
        <v>9.4566796889912563</v>
      </c>
      <c r="M73" s="11">
        <f t="shared" si="13"/>
        <v>56.38685920077365</v>
      </c>
      <c r="N73" s="11">
        <f t="shared" si="14"/>
        <v>11.27737184015473</v>
      </c>
      <c r="O73" s="11">
        <f t="shared" si="15"/>
        <v>0.14668797919035809</v>
      </c>
      <c r="P73" s="8" t="s">
        <v>1695</v>
      </c>
    </row>
    <row r="74" spans="1:16" x14ac:dyDescent="0.35">
      <c r="A74" s="9">
        <f t="shared" si="16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 t="shared" si="10"/>
        <v>655.6</v>
      </c>
      <c r="G74" s="35">
        <v>593</v>
      </c>
      <c r="H74" s="217">
        <f t="shared" si="17"/>
        <v>1.2354252460086527E-2</v>
      </c>
      <c r="I74" s="217">
        <f t="shared" si="12"/>
        <v>52.894114195237464</v>
      </c>
      <c r="J74" s="217">
        <f t="shared" si="11"/>
        <v>11.636705122952241</v>
      </c>
      <c r="K74" s="217">
        <v>22.165742832860019</v>
      </c>
      <c r="L74" s="217">
        <v>17.469816372497867</v>
      </c>
      <c r="M74" s="11">
        <f t="shared" si="13"/>
        <v>104.16637852354759</v>
      </c>
      <c r="N74" s="11">
        <f t="shared" si="14"/>
        <v>20.833275704709521</v>
      </c>
      <c r="O74" s="11">
        <f t="shared" si="15"/>
        <v>0.15888709353805305</v>
      </c>
      <c r="P74" s="8" t="s">
        <v>1695</v>
      </c>
    </row>
    <row r="75" spans="1:16" x14ac:dyDescent="0.35">
      <c r="A75" s="9">
        <f t="shared" si="16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 t="shared" si="10"/>
        <v>364.4</v>
      </c>
      <c r="G75" s="35">
        <v>183</v>
      </c>
      <c r="H75" s="217">
        <f t="shared" si="17"/>
        <v>3.8125264758783043E-3</v>
      </c>
      <c r="I75" s="217">
        <f t="shared" si="12"/>
        <v>16.323141480149165</v>
      </c>
      <c r="J75" s="217">
        <f t="shared" si="11"/>
        <v>3.5910911256328162</v>
      </c>
      <c r="K75" s="217">
        <v>6.8403557140191955</v>
      </c>
      <c r="L75" s="217">
        <v>5.3911912245651088</v>
      </c>
      <c r="M75" s="11">
        <f t="shared" si="13"/>
        <v>32.145779544366285</v>
      </c>
      <c r="N75" s="11">
        <f t="shared" si="14"/>
        <v>6.4291559088732573</v>
      </c>
      <c r="O75" s="11">
        <f t="shared" si="15"/>
        <v>8.8215640901114944E-2</v>
      </c>
      <c r="P75" s="8" t="s">
        <v>1695</v>
      </c>
    </row>
    <row r="76" spans="1:16" x14ac:dyDescent="0.35">
      <c r="A76" s="9">
        <f t="shared" si="16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 t="shared" si="10"/>
        <v>192.4</v>
      </c>
      <c r="G76" s="35">
        <v>149</v>
      </c>
      <c r="H76" s="217">
        <f t="shared" si="17"/>
        <v>3.1041882235293299E-3</v>
      </c>
      <c r="I76" s="217">
        <f t="shared" si="12"/>
        <v>13.29042666962965</v>
      </c>
      <c r="J76" s="217">
        <f t="shared" si="11"/>
        <v>2.9238938673185229</v>
      </c>
      <c r="K76" s="217">
        <v>5.5694699529445906</v>
      </c>
      <c r="L76" s="217">
        <v>4.3895491391267827</v>
      </c>
      <c r="M76" s="11">
        <f t="shared" si="13"/>
        <v>26.173339629019544</v>
      </c>
      <c r="N76" s="11">
        <f t="shared" si="14"/>
        <v>5.234667925803909</v>
      </c>
      <c r="O76" s="11">
        <f t="shared" si="15"/>
        <v>0.13603606875789784</v>
      </c>
      <c r="P76" s="8" t="s">
        <v>1695</v>
      </c>
    </row>
    <row r="77" spans="1:16" x14ac:dyDescent="0.35">
      <c r="A77" s="9">
        <f t="shared" si="16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 t="shared" si="10"/>
        <v>242.3</v>
      </c>
      <c r="G77" s="37">
        <v>207</v>
      </c>
      <c r="H77" s="217">
        <f t="shared" si="17"/>
        <v>4.3125299481246394E-3</v>
      </c>
      <c r="I77" s="217">
        <f t="shared" si="12"/>
        <v>18.463881346398235</v>
      </c>
      <c r="J77" s="217">
        <f t="shared" si="11"/>
        <v>4.0620538962076118</v>
      </c>
      <c r="K77" s="217">
        <v>7.7374515453659747</v>
      </c>
      <c r="L77" s="217">
        <v>19.756181362381177</v>
      </c>
      <c r="M77" s="11">
        <f t="shared" si="13"/>
        <v>50.019568150352995</v>
      </c>
      <c r="N77" s="11">
        <f t="shared" si="14"/>
        <v>10.003913630070599</v>
      </c>
      <c r="O77" s="11">
        <f t="shared" si="15"/>
        <v>0.20643651733534046</v>
      </c>
      <c r="P77" s="8" t="s">
        <v>1697</v>
      </c>
    </row>
    <row r="78" spans="1:16" x14ac:dyDescent="0.35">
      <c r="A78" s="9">
        <f t="shared" si="16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 t="shared" si="10"/>
        <v>720.34</v>
      </c>
      <c r="G78" s="37">
        <v>358</v>
      </c>
      <c r="H78" s="217">
        <f t="shared" si="17"/>
        <v>7.4583851276744974E-3</v>
      </c>
      <c r="I78" s="217">
        <f t="shared" si="12"/>
        <v>31.932703004881976</v>
      </c>
      <c r="J78" s="217">
        <f t="shared" si="11"/>
        <v>7.0251946610740346</v>
      </c>
      <c r="K78" s="217">
        <v>13.381679484256132</v>
      </c>
      <c r="L78" s="217">
        <v>10.546701958438847</v>
      </c>
      <c r="M78" s="11">
        <f t="shared" si="13"/>
        <v>62.886279108650989</v>
      </c>
      <c r="N78" s="11">
        <f t="shared" si="14"/>
        <v>12.577255821730198</v>
      </c>
      <c r="O78" s="11">
        <f t="shared" si="15"/>
        <v>8.7300828926133472E-2</v>
      </c>
      <c r="P78" s="8" t="s">
        <v>1697</v>
      </c>
    </row>
    <row r="79" spans="1:16" x14ac:dyDescent="0.35">
      <c r="A79" s="9">
        <f t="shared" si="16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 t="shared" si="10"/>
        <v>608.94999999999993</v>
      </c>
      <c r="G79" s="37">
        <v>354</v>
      </c>
      <c r="H79" s="217">
        <f t="shared" si="17"/>
        <v>7.3750512156334413E-3</v>
      </c>
      <c r="I79" s="217">
        <f t="shared" si="12"/>
        <v>31.575913027173797</v>
      </c>
      <c r="J79" s="217">
        <f t="shared" si="11"/>
        <v>6.9467008659782357</v>
      </c>
      <c r="K79" s="217">
        <v>13.232163512365</v>
      </c>
      <c r="L79" s="217">
        <v>10.428861713093161</v>
      </c>
      <c r="M79" s="11">
        <f t="shared" si="13"/>
        <v>62.183639118610195</v>
      </c>
      <c r="N79" s="11">
        <f t="shared" si="14"/>
        <v>12.436727823722039</v>
      </c>
      <c r="O79" s="11">
        <f t="shared" si="15"/>
        <v>0.10211616572560998</v>
      </c>
      <c r="P79" s="8" t="s">
        <v>1697</v>
      </c>
    </row>
    <row r="80" spans="1:16" x14ac:dyDescent="0.35">
      <c r="A80" s="9">
        <f t="shared" si="16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 t="shared" si="10"/>
        <v>1274.75</v>
      </c>
      <c r="G80" s="37">
        <v>407</v>
      </c>
      <c r="H80" s="217">
        <f t="shared" si="17"/>
        <v>8.4792255501774313E-3</v>
      </c>
      <c r="I80" s="217">
        <f t="shared" si="12"/>
        <v>36.303380231807161</v>
      </c>
      <c r="J80" s="217">
        <f t="shared" si="11"/>
        <v>7.9867436509975755</v>
      </c>
      <c r="K80" s="217">
        <v>15.213250139922472</v>
      </c>
      <c r="L80" s="217">
        <v>11.990244963923493</v>
      </c>
      <c r="M80" s="11">
        <f t="shared" si="13"/>
        <v>71.493618986650702</v>
      </c>
      <c r="N80" s="11">
        <f t="shared" si="14"/>
        <v>14.29872379733014</v>
      </c>
      <c r="O80" s="11">
        <f t="shared" si="15"/>
        <v>5.6084423602000943E-2</v>
      </c>
      <c r="P80" s="8" t="s">
        <v>1697</v>
      </c>
    </row>
    <row r="81" spans="1:16" x14ac:dyDescent="0.35">
      <c r="A81" s="9">
        <f t="shared" si="16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 t="shared" si="10"/>
        <v>636.95000000000005</v>
      </c>
      <c r="G81" s="37">
        <v>384</v>
      </c>
      <c r="H81" s="217">
        <f t="shared" si="17"/>
        <v>8.0000555559413596E-3</v>
      </c>
      <c r="I81" s="217">
        <f t="shared" si="12"/>
        <v>34.25183785998513</v>
      </c>
      <c r="J81" s="217">
        <f t="shared" si="11"/>
        <v>7.5354043291967283</v>
      </c>
      <c r="K81" s="217">
        <v>14.353533301548476</v>
      </c>
      <c r="L81" s="217">
        <v>11.312663553185804</v>
      </c>
      <c r="M81" s="11">
        <f t="shared" si="13"/>
        <v>67.453439043916134</v>
      </c>
      <c r="N81" s="11">
        <f t="shared" si="14"/>
        <v>13.490687808783228</v>
      </c>
      <c r="O81" s="11">
        <f t="shared" si="15"/>
        <v>0.10590068144111175</v>
      </c>
      <c r="P81" s="8" t="s">
        <v>1697</v>
      </c>
    </row>
    <row r="82" spans="1:16" x14ac:dyDescent="0.35">
      <c r="A82" s="9">
        <f t="shared" si="16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 t="shared" si="10"/>
        <v>1083.03</v>
      </c>
      <c r="G82" s="37">
        <v>754</v>
      </c>
      <c r="H82" s="217">
        <f t="shared" si="17"/>
        <v>1.5708442419739024E-2</v>
      </c>
      <c r="I82" s="217">
        <f t="shared" si="12"/>
        <v>67.254910797991641</v>
      </c>
      <c r="J82" s="217">
        <f t="shared" si="11"/>
        <v>14.79608037555816</v>
      </c>
      <c r="K82" s="217">
        <v>28.183760701478</v>
      </c>
      <c r="L82" s="217">
        <v>22.212886247661707</v>
      </c>
      <c r="M82" s="11">
        <f t="shared" si="13"/>
        <v>132.44763812268951</v>
      </c>
      <c r="N82" s="11">
        <f t="shared" si="14"/>
        <v>26.489527624537903</v>
      </c>
      <c r="O82" s="11">
        <f t="shared" si="15"/>
        <v>0.12229360047523108</v>
      </c>
      <c r="P82" s="8" t="s">
        <v>1697</v>
      </c>
    </row>
    <row r="83" spans="1:16" x14ac:dyDescent="0.35">
      <c r="A83" s="9">
        <f t="shared" si="16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 t="shared" si="10"/>
        <v>830.01</v>
      </c>
      <c r="G83" s="37">
        <v>386</v>
      </c>
      <c r="H83" s="217">
        <f t="shared" si="17"/>
        <v>8.0417225119618872E-3</v>
      </c>
      <c r="I83" s="217">
        <f t="shared" si="12"/>
        <v>34.430232848839218</v>
      </c>
      <c r="J83" s="217">
        <f t="shared" si="11"/>
        <v>7.5746512267446278</v>
      </c>
      <c r="K83" s="217">
        <v>14.428291287494041</v>
      </c>
      <c r="L83" s="217">
        <v>11.371583675858647</v>
      </c>
      <c r="M83" s="11">
        <f t="shared" si="13"/>
        <v>67.804759038936538</v>
      </c>
      <c r="N83" s="11">
        <f t="shared" si="14"/>
        <v>13.560951807787308</v>
      </c>
      <c r="O83" s="11">
        <f t="shared" si="15"/>
        <v>8.1691496534905053E-2</v>
      </c>
      <c r="P83" s="8" t="s">
        <v>1697</v>
      </c>
    </row>
    <row r="84" spans="1:16" x14ac:dyDescent="0.35">
      <c r="A84" s="9">
        <f t="shared" si="16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 t="shared" si="10"/>
        <v>546.18000000000006</v>
      </c>
      <c r="G84" s="37">
        <v>225</v>
      </c>
      <c r="H84" s="217">
        <f t="shared" si="17"/>
        <v>4.6875325523093904E-3</v>
      </c>
      <c r="I84" s="217">
        <f t="shared" si="12"/>
        <v>20.06943624608504</v>
      </c>
      <c r="J84" s="217">
        <f t="shared" si="11"/>
        <v>4.4152759741387086</v>
      </c>
      <c r="K84" s="217">
        <v>8.4102734188760611</v>
      </c>
      <c r="L84" s="217">
        <v>6.6285138006948063</v>
      </c>
      <c r="M84" s="11">
        <f t="shared" si="13"/>
        <v>39.523499439794612</v>
      </c>
      <c r="N84" s="11">
        <f t="shared" si="14"/>
        <v>7.9046998879589232</v>
      </c>
      <c r="O84" s="11">
        <f t="shared" si="15"/>
        <v>7.2363505510627646E-2</v>
      </c>
      <c r="P84" s="8" t="s">
        <v>1697</v>
      </c>
    </row>
    <row r="85" spans="1:16" x14ac:dyDescent="0.35">
      <c r="A85" s="9">
        <f t="shared" si="16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 t="shared" si="10"/>
        <v>516.38</v>
      </c>
      <c r="G85" s="35">
        <v>248</v>
      </c>
      <c r="H85" s="217">
        <f t="shared" si="17"/>
        <v>5.1667025465454621E-3</v>
      </c>
      <c r="I85" s="217">
        <f t="shared" si="12"/>
        <v>22.120978617907067</v>
      </c>
      <c r="J85" s="217">
        <f t="shared" si="11"/>
        <v>4.866615295939555</v>
      </c>
      <c r="K85" s="217">
        <v>9.2699902572500577</v>
      </c>
      <c r="L85" s="217">
        <v>7.3060952114324973</v>
      </c>
      <c r="M85" s="11">
        <f t="shared" si="13"/>
        <v>43.56367938252918</v>
      </c>
      <c r="N85" s="11">
        <f t="shared" si="14"/>
        <v>8.7127358765058371</v>
      </c>
      <c r="O85" s="11">
        <f t="shared" si="15"/>
        <v>8.4363606999746654E-2</v>
      </c>
      <c r="P85" s="8" t="s">
        <v>1695</v>
      </c>
    </row>
    <row r="86" spans="1:16" x14ac:dyDescent="0.35">
      <c r="A86" s="9">
        <f t="shared" si="16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 t="shared" si="10"/>
        <v>342</v>
      </c>
      <c r="G86" s="37">
        <v>150</v>
      </c>
      <c r="H86" s="217">
        <f t="shared" si="17"/>
        <v>3.1250217015395937E-3</v>
      </c>
      <c r="I86" s="217">
        <f t="shared" si="12"/>
        <v>13.379624164056693</v>
      </c>
      <c r="J86" s="217">
        <f t="shared" si="11"/>
        <v>2.9435173160924726</v>
      </c>
      <c r="K86" s="217">
        <v>5.6068489459173732</v>
      </c>
      <c r="L86" s="217">
        <v>4.4190092004632042</v>
      </c>
      <c r="M86" s="11">
        <f t="shared" si="13"/>
        <v>26.348999626529743</v>
      </c>
      <c r="N86" s="11">
        <f t="shared" si="14"/>
        <v>5.2697999253059491</v>
      </c>
      <c r="O86" s="11">
        <f t="shared" si="15"/>
        <v>7.7043858557104508E-2</v>
      </c>
      <c r="P86" s="8" t="s">
        <v>1697</v>
      </c>
    </row>
    <row r="87" spans="1:16" x14ac:dyDescent="0.35">
      <c r="A87" s="9">
        <f t="shared" si="16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 t="shared" si="10"/>
        <v>736.69999999999993</v>
      </c>
      <c r="G87" s="37">
        <v>490</v>
      </c>
      <c r="H87" s="217">
        <f t="shared" si="17"/>
        <v>1.020840422502934E-2</v>
      </c>
      <c r="I87" s="217">
        <f t="shared" si="12"/>
        <v>43.706772269251864</v>
      </c>
      <c r="J87" s="217">
        <f t="shared" si="11"/>
        <v>9.6154898992354099</v>
      </c>
      <c r="K87" s="217">
        <v>18.315706556663422</v>
      </c>
      <c r="L87" s="217">
        <v>14.435430054846467</v>
      </c>
      <c r="M87" s="11">
        <f t="shared" si="13"/>
        <v>86.073398779997163</v>
      </c>
      <c r="N87" s="11">
        <f t="shared" si="14"/>
        <v>17.214679755999434</v>
      </c>
      <c r="O87" s="11">
        <f t="shared" si="15"/>
        <v>0.11683643108456247</v>
      </c>
      <c r="P87" s="8" t="s">
        <v>1697</v>
      </c>
    </row>
    <row r="88" spans="1:16" x14ac:dyDescent="0.35">
      <c r="A88" s="9">
        <f t="shared" si="16"/>
        <v>83</v>
      </c>
      <c r="B88" s="8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8">
        <f t="shared" si="10"/>
        <v>214.1</v>
      </c>
      <c r="G88" s="37">
        <v>234</v>
      </c>
      <c r="H88" s="217">
        <f t="shared" si="17"/>
        <v>4.8750338544017663E-3</v>
      </c>
      <c r="I88" s="217">
        <f t="shared" si="12"/>
        <v>20.872213695928441</v>
      </c>
      <c r="J88" s="217">
        <f t="shared" si="11"/>
        <v>4.5918870131042571</v>
      </c>
      <c r="K88" s="217">
        <v>10.8192</v>
      </c>
      <c r="L88" s="217">
        <v>6.8936543527225984</v>
      </c>
      <c r="M88" s="11">
        <f t="shared" si="13"/>
        <v>43.176955061755301</v>
      </c>
      <c r="N88" s="11">
        <f t="shared" si="14"/>
        <v>8.6353910123510609</v>
      </c>
      <c r="O88" s="11">
        <f t="shared" si="15"/>
        <v>0.20166723522538674</v>
      </c>
      <c r="P88" s="8" t="s">
        <v>1697</v>
      </c>
    </row>
    <row r="89" spans="1:16" x14ac:dyDescent="0.35">
      <c r="A89" s="9">
        <f t="shared" si="16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 t="shared" si="10"/>
        <v>511.78</v>
      </c>
      <c r="G89" s="37">
        <v>304</v>
      </c>
      <c r="H89" s="217">
        <f t="shared" si="17"/>
        <v>6.3333773151202435E-3</v>
      </c>
      <c r="I89" s="217">
        <f t="shared" si="12"/>
        <v>27.116038305821565</v>
      </c>
      <c r="J89" s="217">
        <f t="shared" si="11"/>
        <v>5.9655284272807441</v>
      </c>
      <c r="K89" s="217">
        <v>11.363213863725878</v>
      </c>
      <c r="L89" s="217">
        <v>8.9558586462720946</v>
      </c>
      <c r="M89" s="11">
        <f t="shared" si="13"/>
        <v>53.400639243100272</v>
      </c>
      <c r="N89" s="11">
        <f t="shared" si="14"/>
        <v>10.680127848620055</v>
      </c>
      <c r="O89" s="11">
        <f t="shared" si="15"/>
        <v>0.10434295838661198</v>
      </c>
      <c r="P89" s="8" t="s">
        <v>1697</v>
      </c>
    </row>
    <row r="90" spans="1:16" x14ac:dyDescent="0.35">
      <c r="A90" s="9">
        <f t="shared" si="16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 t="shared" si="10"/>
        <v>243</v>
      </c>
      <c r="G90" s="37">
        <v>97</v>
      </c>
      <c r="H90" s="217">
        <f t="shared" si="17"/>
        <v>2.0208473669956041E-3</v>
      </c>
      <c r="I90" s="217">
        <f t="shared" si="12"/>
        <v>8.6521569594233299</v>
      </c>
      <c r="J90" s="217">
        <f t="shared" si="11"/>
        <v>1.9034745310731325</v>
      </c>
      <c r="K90" s="217">
        <v>3.6257623183599019</v>
      </c>
      <c r="L90" s="217">
        <v>2.8576259496328724</v>
      </c>
      <c r="M90" s="11">
        <f t="shared" si="13"/>
        <v>17.039019758489239</v>
      </c>
      <c r="N90" s="11">
        <f t="shared" si="14"/>
        <v>3.407803951697848</v>
      </c>
      <c r="O90" s="11">
        <f t="shared" si="15"/>
        <v>7.0119422874441312E-2</v>
      </c>
      <c r="P90" s="8" t="s">
        <v>1697</v>
      </c>
    </row>
    <row r="91" spans="1:16" x14ac:dyDescent="0.35">
      <c r="A91" s="9">
        <f t="shared" si="16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 t="shared" si="10"/>
        <v>468.8</v>
      </c>
      <c r="G91" s="37">
        <v>197</v>
      </c>
      <c r="H91" s="217">
        <f t="shared" si="17"/>
        <v>4.1041951680219997E-3</v>
      </c>
      <c r="I91" s="217">
        <f t="shared" si="12"/>
        <v>17.571906402127791</v>
      </c>
      <c r="J91" s="217">
        <f t="shared" si="11"/>
        <v>3.8658194084681141</v>
      </c>
      <c r="K91" s="217">
        <v>7.3636616156381507</v>
      </c>
      <c r="L91" s="217">
        <v>5.8036320832750086</v>
      </c>
      <c r="M91" s="11">
        <f t="shared" si="13"/>
        <v>34.605019509509063</v>
      </c>
      <c r="N91" s="11">
        <f t="shared" si="14"/>
        <v>6.9210039019018126</v>
      </c>
      <c r="O91" s="11">
        <f t="shared" si="15"/>
        <v>7.3816167895710452E-2</v>
      </c>
      <c r="P91" s="8" t="s">
        <v>1697</v>
      </c>
    </row>
    <row r="92" spans="1:16" x14ac:dyDescent="0.35">
      <c r="A92" s="9">
        <f t="shared" si="16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 t="shared" si="10"/>
        <v>303.22000000000003</v>
      </c>
      <c r="G92" s="37">
        <v>240</v>
      </c>
      <c r="H92" s="217">
        <f t="shared" si="17"/>
        <v>5.00003472246335E-3</v>
      </c>
      <c r="I92" s="217">
        <f t="shared" si="12"/>
        <v>21.40739866249071</v>
      </c>
      <c r="J92" s="217">
        <f t="shared" si="11"/>
        <v>4.7096277057479563</v>
      </c>
      <c r="K92" s="217">
        <v>8.970958313467797</v>
      </c>
      <c r="L92" s="217">
        <v>7.0704147207411268</v>
      </c>
      <c r="M92" s="11">
        <f t="shared" si="13"/>
        <v>42.158399402447586</v>
      </c>
      <c r="N92" s="11">
        <f t="shared" si="14"/>
        <v>8.4316798804895168</v>
      </c>
      <c r="O92" s="11">
        <f t="shared" si="15"/>
        <v>0.13903568169133823</v>
      </c>
      <c r="P92" s="8" t="s">
        <v>1697</v>
      </c>
    </row>
    <row r="93" spans="1:16" x14ac:dyDescent="0.35">
      <c r="A93" s="9">
        <f t="shared" si="16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 t="shared" si="10"/>
        <v>242.77</v>
      </c>
      <c r="G93" s="37">
        <v>184</v>
      </c>
      <c r="H93" s="217">
        <f t="shared" si="17"/>
        <v>3.8333599538885686E-3</v>
      </c>
      <c r="I93" s="217">
        <f t="shared" si="12"/>
        <v>16.412338974576212</v>
      </c>
      <c r="J93" s="217">
        <f t="shared" si="11"/>
        <v>3.6107145744067668</v>
      </c>
      <c r="K93" s="217">
        <v>6.8777347069919781</v>
      </c>
      <c r="L93" s="217">
        <v>5.4206512859015303</v>
      </c>
      <c r="M93" s="11">
        <f t="shared" si="13"/>
        <v>32.321439541876487</v>
      </c>
      <c r="N93" s="11">
        <f t="shared" si="14"/>
        <v>6.4642879083752973</v>
      </c>
      <c r="O93" s="11">
        <f t="shared" si="15"/>
        <v>0.13313605281491322</v>
      </c>
      <c r="P93" s="8" t="s">
        <v>1697</v>
      </c>
    </row>
    <row r="94" spans="1:16" x14ac:dyDescent="0.35">
      <c r="A94" s="9">
        <f t="shared" si="16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 t="shared" si="10"/>
        <v>474.8</v>
      </c>
      <c r="G94" s="37">
        <v>242</v>
      </c>
      <c r="H94" s="217">
        <f t="shared" si="17"/>
        <v>5.0417016784838776E-3</v>
      </c>
      <c r="I94" s="217">
        <f t="shared" si="12"/>
        <v>21.585793651344797</v>
      </c>
      <c r="J94" s="217">
        <f t="shared" si="11"/>
        <v>4.7488746032958558</v>
      </c>
      <c r="K94" s="217">
        <v>9.0457162994133622</v>
      </c>
      <c r="L94" s="217">
        <v>7.1293348434139689</v>
      </c>
      <c r="M94" s="11">
        <f t="shared" si="13"/>
        <v>42.50971939746799</v>
      </c>
      <c r="N94" s="11">
        <f t="shared" si="14"/>
        <v>8.5019438794935986</v>
      </c>
      <c r="O94" s="11">
        <f t="shared" si="15"/>
        <v>8.9531843718340332E-2</v>
      </c>
      <c r="P94" s="8" t="s">
        <v>1697</v>
      </c>
    </row>
    <row r="95" spans="1:16" x14ac:dyDescent="0.35">
      <c r="A95" s="9">
        <f t="shared" si="16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 t="shared" si="10"/>
        <v>325.19</v>
      </c>
      <c r="G95" s="37">
        <v>211</v>
      </c>
      <c r="H95" s="217">
        <f t="shared" si="17"/>
        <v>4.3958638601656955E-3</v>
      </c>
      <c r="I95" s="217">
        <f t="shared" si="12"/>
        <v>18.820671324106417</v>
      </c>
      <c r="J95" s="217">
        <f t="shared" si="11"/>
        <v>4.1405476913034116</v>
      </c>
      <c r="K95" s="217">
        <v>7.886967517257105</v>
      </c>
      <c r="L95" s="217">
        <v>6.2160729419849075</v>
      </c>
      <c r="M95" s="11">
        <f t="shared" si="13"/>
        <v>37.064259474651841</v>
      </c>
      <c r="N95" s="11">
        <f t="shared" si="14"/>
        <v>7.4128518949303688</v>
      </c>
      <c r="O95" s="11">
        <f t="shared" si="15"/>
        <v>0.11397724245718455</v>
      </c>
      <c r="P95" s="8" t="s">
        <v>1697</v>
      </c>
    </row>
    <row r="96" spans="1:16" x14ac:dyDescent="0.35">
      <c r="A96" s="9">
        <f t="shared" si="16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 t="shared" si="10"/>
        <v>309</v>
      </c>
      <c r="G96" s="37">
        <v>339</v>
      </c>
      <c r="H96" s="217">
        <f t="shared" si="17"/>
        <v>7.0625490454794817E-3</v>
      </c>
      <c r="I96" s="217">
        <f t="shared" si="12"/>
        <v>30.237950610768127</v>
      </c>
      <c r="J96" s="217">
        <f t="shared" si="11"/>
        <v>6.652349134368988</v>
      </c>
      <c r="K96" s="217">
        <v>12.671478617773264</v>
      </c>
      <c r="L96" s="217">
        <v>9.9869607930468423</v>
      </c>
      <c r="M96" s="11">
        <f t="shared" si="13"/>
        <v>59.548739155957215</v>
      </c>
      <c r="N96" s="11">
        <f t="shared" si="14"/>
        <v>11.909747831191444</v>
      </c>
      <c r="O96" s="11">
        <f t="shared" si="15"/>
        <v>0.19271436620050877</v>
      </c>
      <c r="P96" s="8" t="s">
        <v>1697</v>
      </c>
    </row>
    <row r="97" spans="1:16" x14ac:dyDescent="0.35">
      <c r="A97" s="9">
        <f t="shared" si="16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 t="shared" si="10"/>
        <v>556.29999999999995</v>
      </c>
      <c r="G97" s="35">
        <v>329</v>
      </c>
      <c r="H97" s="217">
        <f t="shared" si="17"/>
        <v>6.854214265376842E-3</v>
      </c>
      <c r="I97" s="217">
        <f t="shared" si="12"/>
        <v>29.345975666497679</v>
      </c>
      <c r="J97" s="217">
        <f t="shared" si="11"/>
        <v>6.4561146466294899</v>
      </c>
      <c r="K97" s="217">
        <v>12.297688688045438</v>
      </c>
      <c r="L97" s="217">
        <v>9.6923601796826286</v>
      </c>
      <c r="M97" s="11">
        <f t="shared" si="13"/>
        <v>57.792139180855237</v>
      </c>
      <c r="N97" s="11">
        <f t="shared" si="14"/>
        <v>11.558427836171049</v>
      </c>
      <c r="O97" s="11">
        <f t="shared" si="15"/>
        <v>0.10388664242469035</v>
      </c>
      <c r="P97" s="8" t="s">
        <v>1695</v>
      </c>
    </row>
    <row r="98" spans="1:16" x14ac:dyDescent="0.35">
      <c r="A98" s="9">
        <f t="shared" si="16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 t="shared" si="10"/>
        <v>537.9</v>
      </c>
      <c r="G98" s="37">
        <v>293</v>
      </c>
      <c r="H98" s="217">
        <f t="shared" si="17"/>
        <v>6.10420905700734E-3</v>
      </c>
      <c r="I98" s="217">
        <f t="shared" si="12"/>
        <v>26.134865867124073</v>
      </c>
      <c r="J98" s="217">
        <f t="shared" si="11"/>
        <v>5.7496704907672962</v>
      </c>
      <c r="K98" s="217">
        <v>10.952044941025269</v>
      </c>
      <c r="L98" s="217">
        <v>8.6317979715714603</v>
      </c>
      <c r="M98" s="11">
        <f t="shared" si="13"/>
        <v>51.4683792704881</v>
      </c>
      <c r="N98" s="11">
        <f t="shared" ref="N98:N127" si="18">M98*0.2</f>
        <v>10.293675854097621</v>
      </c>
      <c r="O98" s="11">
        <f t="shared" si="15"/>
        <v>9.5683917587819481E-2</v>
      </c>
      <c r="P98" s="8" t="s">
        <v>1697</v>
      </c>
    </row>
    <row r="99" spans="1:16" x14ac:dyDescent="0.35">
      <c r="A99" s="9">
        <f t="shared" si="16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 t="shared" si="10"/>
        <v>207.22</v>
      </c>
      <c r="G99" s="35">
        <v>192</v>
      </c>
      <c r="H99" s="217">
        <f t="shared" si="17"/>
        <v>4.0000277779706798E-3</v>
      </c>
      <c r="I99" s="217">
        <f t="shared" si="12"/>
        <v>17.125918929992565</v>
      </c>
      <c r="J99" s="217">
        <f t="shared" si="11"/>
        <v>3.7677021645983642</v>
      </c>
      <c r="K99" s="217">
        <v>7.1767666507742378</v>
      </c>
      <c r="L99" s="217">
        <v>5.6563317765929018</v>
      </c>
      <c r="M99" s="11">
        <f t="shared" si="13"/>
        <v>33.726719521958067</v>
      </c>
      <c r="N99" s="11">
        <f t="shared" si="18"/>
        <v>6.7453439043916141</v>
      </c>
      <c r="O99" s="11">
        <f t="shared" si="15"/>
        <v>0.16275803263178298</v>
      </c>
      <c r="P99" s="8" t="s">
        <v>1695</v>
      </c>
    </row>
    <row r="100" spans="1:16" x14ac:dyDescent="0.35">
      <c r="A100" s="9">
        <f t="shared" si="16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 t="shared" si="10"/>
        <v>261.62</v>
      </c>
      <c r="G100" s="37">
        <v>168</v>
      </c>
      <c r="H100" s="217">
        <f t="shared" si="17"/>
        <v>3.5000243057243452E-3</v>
      </c>
      <c r="I100" s="217">
        <f t="shared" si="12"/>
        <v>14.985179063743496</v>
      </c>
      <c r="J100" s="217">
        <f t="shared" si="11"/>
        <v>3.2967393940235694</v>
      </c>
      <c r="K100" s="217">
        <v>6.2796708194274586</v>
      </c>
      <c r="L100" s="217">
        <v>4.9492903045187884</v>
      </c>
      <c r="M100" s="11">
        <f t="shared" si="13"/>
        <v>29.510879581713311</v>
      </c>
      <c r="N100" s="11">
        <f t="shared" si="18"/>
        <v>5.9021759163426628</v>
      </c>
      <c r="O100" s="11">
        <f t="shared" si="15"/>
        <v>0.11280054881780181</v>
      </c>
      <c r="P100" s="8" t="s">
        <v>1697</v>
      </c>
    </row>
    <row r="101" spans="1:16" x14ac:dyDescent="0.35">
      <c r="A101" s="9">
        <f t="shared" si="16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 t="shared" si="10"/>
        <v>263.7</v>
      </c>
      <c r="G101" s="37">
        <v>114</v>
      </c>
      <c r="H101" s="217">
        <f t="shared" si="17"/>
        <v>2.3750164931700913E-3</v>
      </c>
      <c r="I101" s="217">
        <f t="shared" si="12"/>
        <v>10.168514364683087</v>
      </c>
      <c r="J101" s="217">
        <f t="shared" si="11"/>
        <v>2.2370731602302794</v>
      </c>
      <c r="K101" s="217">
        <v>5.2292799999999993</v>
      </c>
      <c r="L101" s="217">
        <v>3.3584469923520355</v>
      </c>
      <c r="M101" s="11">
        <f t="shared" si="13"/>
        <v>20.993314517265404</v>
      </c>
      <c r="N101" s="11">
        <f t="shared" si="18"/>
        <v>4.1986629034530809</v>
      </c>
      <c r="O101" s="11">
        <f t="shared" si="15"/>
        <v>7.9610597335098232E-2</v>
      </c>
      <c r="P101" s="8" t="s">
        <v>1697</v>
      </c>
    </row>
    <row r="102" spans="1:16" x14ac:dyDescent="0.35">
      <c r="A102" s="9">
        <f t="shared" si="16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 t="shared" si="10"/>
        <v>208.8</v>
      </c>
      <c r="G102" s="37">
        <v>165</v>
      </c>
      <c r="H102" s="217">
        <f t="shared" si="17"/>
        <v>3.4375238716935533E-3</v>
      </c>
      <c r="I102" s="217">
        <f t="shared" si="12"/>
        <v>14.717586580462363</v>
      </c>
      <c r="J102" s="217">
        <f t="shared" si="11"/>
        <v>3.2378690477017198</v>
      </c>
      <c r="K102" s="217">
        <v>6.1675338405091109</v>
      </c>
      <c r="L102" s="217">
        <v>4.8609101205095255</v>
      </c>
      <c r="M102" s="11">
        <f t="shared" si="13"/>
        <v>28.98389958918272</v>
      </c>
      <c r="N102" s="11">
        <f t="shared" si="18"/>
        <v>5.7967799178365444</v>
      </c>
      <c r="O102" s="11">
        <f t="shared" si="15"/>
        <v>0.13881177964167968</v>
      </c>
      <c r="P102" s="8" t="s">
        <v>1697</v>
      </c>
    </row>
    <row r="103" spans="1:16" x14ac:dyDescent="0.35">
      <c r="A103" s="9">
        <f t="shared" si="16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10"/>
        <v>1631.7</v>
      </c>
      <c r="G103" s="35">
        <v>816</v>
      </c>
      <c r="H103" s="217">
        <f t="shared" si="17"/>
        <v>1.7000118056375389E-2</v>
      </c>
      <c r="I103" s="217">
        <f t="shared" si="12"/>
        <v>72.785155452468402</v>
      </c>
      <c r="J103" s="217">
        <f t="shared" si="11"/>
        <v>16.012734199543047</v>
      </c>
      <c r="K103" s="217">
        <v>30.501258265790511</v>
      </c>
      <c r="L103" s="217">
        <v>24.03941005051983</v>
      </c>
      <c r="M103" s="11">
        <f t="shared" si="13"/>
        <v>143.33855796832179</v>
      </c>
      <c r="N103" s="11">
        <f t="shared" si="18"/>
        <v>28.667711593664361</v>
      </c>
      <c r="O103" s="11">
        <f t="shared" si="15"/>
        <v>8.7846146943875589E-2</v>
      </c>
      <c r="P103" s="8" t="s">
        <v>1695</v>
      </c>
    </row>
    <row r="104" spans="1:16" x14ac:dyDescent="0.35">
      <c r="A104" s="9">
        <f t="shared" si="16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10"/>
        <v>1506.1</v>
      </c>
      <c r="G104" s="36">
        <v>524</v>
      </c>
      <c r="H104" s="217">
        <f t="shared" si="17"/>
        <v>1.0916742477378314E-2</v>
      </c>
      <c r="I104" s="217">
        <f t="shared" si="12"/>
        <v>46.739487079771379</v>
      </c>
      <c r="J104" s="217">
        <f t="shared" si="11"/>
        <v>10.282687157549704</v>
      </c>
      <c r="K104" s="217">
        <v>19.586592317738024</v>
      </c>
      <c r="L104" s="217">
        <v>8.5331255869590112</v>
      </c>
      <c r="M104" s="11">
        <f t="shared" si="13"/>
        <v>85.141892142018122</v>
      </c>
      <c r="N104" s="11">
        <f t="shared" si="18"/>
        <v>17.028378428403624</v>
      </c>
      <c r="O104" s="11">
        <f t="shared" si="15"/>
        <v>5.6531367201393089E-2</v>
      </c>
      <c r="P104" s="8" t="s">
        <v>1694</v>
      </c>
    </row>
    <row r="105" spans="1:16" x14ac:dyDescent="0.35">
      <c r="A105" s="9">
        <f t="shared" si="16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10"/>
        <v>2013.2</v>
      </c>
      <c r="G105" s="36">
        <v>590</v>
      </c>
      <c r="H105" s="217">
        <f t="shared" si="17"/>
        <v>1.2291752026055735E-2</v>
      </c>
      <c r="I105" s="217">
        <f t="shared" si="12"/>
        <v>52.626521711956329</v>
      </c>
      <c r="J105" s="217">
        <f t="shared" si="11"/>
        <v>11.577834776630393</v>
      </c>
      <c r="K105" s="217">
        <v>22.053605853941665</v>
      </c>
      <c r="L105" s="217">
        <v>9.6079085807362929</v>
      </c>
      <c r="M105" s="11">
        <f t="shared" si="13"/>
        <v>95.86587092326468</v>
      </c>
      <c r="N105" s="11">
        <f t="shared" si="18"/>
        <v>19.173174184652936</v>
      </c>
      <c r="O105" s="11">
        <f t="shared" si="15"/>
        <v>4.7618652356082196E-2</v>
      </c>
      <c r="P105" s="8" t="s">
        <v>1694</v>
      </c>
    </row>
    <row r="106" spans="1:16" x14ac:dyDescent="0.35">
      <c r="A106" s="9">
        <f t="shared" si="16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 t="shared" si="10"/>
        <v>780.96</v>
      </c>
      <c r="G106" s="35">
        <v>310</v>
      </c>
      <c r="H106" s="217">
        <f t="shared" si="17"/>
        <v>6.4583781831818272E-3</v>
      </c>
      <c r="I106" s="217">
        <f t="shared" si="12"/>
        <v>27.651223272383834</v>
      </c>
      <c r="J106" s="217">
        <f t="shared" si="11"/>
        <v>6.0832691199244433</v>
      </c>
      <c r="K106" s="217">
        <v>11.58748782156257</v>
      </c>
      <c r="L106" s="217">
        <v>9.1326190142906238</v>
      </c>
      <c r="M106" s="11">
        <f t="shared" si="13"/>
        <v>54.45459922816147</v>
      </c>
      <c r="N106" s="11">
        <f t="shared" si="18"/>
        <v>10.890919845632295</v>
      </c>
      <c r="O106" s="11">
        <f t="shared" si="15"/>
        <v>6.9727769960255925E-2</v>
      </c>
      <c r="P106" s="8" t="s">
        <v>1695</v>
      </c>
    </row>
    <row r="107" spans="1:16" x14ac:dyDescent="0.35">
      <c r="A107" s="9">
        <f t="shared" si="16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 t="shared" si="10"/>
        <v>529.01</v>
      </c>
      <c r="G107" s="35">
        <v>285</v>
      </c>
      <c r="H107" s="217">
        <f t="shared" si="17"/>
        <v>5.9375412329252279E-3</v>
      </c>
      <c r="I107" s="217">
        <f t="shared" si="12"/>
        <v>25.421285911707717</v>
      </c>
      <c r="J107" s="217">
        <f t="shared" si="11"/>
        <v>5.5926829005756975</v>
      </c>
      <c r="K107" s="217">
        <v>10.653012997243009</v>
      </c>
      <c r="L107" s="217">
        <v>8.396117480880088</v>
      </c>
      <c r="M107" s="11">
        <f t="shared" si="13"/>
        <v>50.063099290406512</v>
      </c>
      <c r="N107" s="11">
        <f t="shared" si="18"/>
        <v>10.012619858081303</v>
      </c>
      <c r="O107" s="11">
        <f t="shared" si="15"/>
        <v>9.4635449784326406E-2</v>
      </c>
      <c r="P107" s="8" t="s">
        <v>1695</v>
      </c>
    </row>
    <row r="108" spans="1:16" x14ac:dyDescent="0.35">
      <c r="A108" s="9">
        <f t="shared" si="16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 t="shared" si="10"/>
        <v>720.28</v>
      </c>
      <c r="G108" s="37">
        <v>279</v>
      </c>
      <c r="H108" s="217">
        <f t="shared" si="17"/>
        <v>5.8125403648636442E-3</v>
      </c>
      <c r="I108" s="217">
        <f t="shared" si="12"/>
        <v>24.886100945145447</v>
      </c>
      <c r="J108" s="217">
        <f t="shared" si="11"/>
        <v>5.4749422079319983</v>
      </c>
      <c r="K108" s="217">
        <v>10.428739039406315</v>
      </c>
      <c r="L108" s="217">
        <v>8.2193571128615606</v>
      </c>
      <c r="M108" s="11">
        <f t="shared" si="13"/>
        <v>49.009139305345322</v>
      </c>
      <c r="N108" s="11">
        <f t="shared" si="18"/>
        <v>9.8018278610690643</v>
      </c>
      <c r="O108" s="11">
        <f t="shared" si="15"/>
        <v>6.8041788339736384E-2</v>
      </c>
      <c r="P108" s="8" t="s">
        <v>1697</v>
      </c>
    </row>
    <row r="109" spans="1:16" x14ac:dyDescent="0.35">
      <c r="A109" s="9">
        <f t="shared" si="16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 t="shared" si="10"/>
        <v>499.4</v>
      </c>
      <c r="G109" s="35">
        <v>313</v>
      </c>
      <c r="H109" s="217">
        <f t="shared" si="17"/>
        <v>6.5208786172126186E-3</v>
      </c>
      <c r="I109" s="217">
        <f t="shared" si="12"/>
        <v>27.918815755664966</v>
      </c>
      <c r="J109" s="217">
        <f t="shared" si="11"/>
        <v>6.1421394662462925</v>
      </c>
      <c r="K109" s="217">
        <v>11.699624800480921</v>
      </c>
      <c r="L109" s="217">
        <v>9.2209991982998858</v>
      </c>
      <c r="M109" s="11">
        <f t="shared" si="13"/>
        <v>54.981579220692062</v>
      </c>
      <c r="N109" s="11">
        <f t="shared" si="18"/>
        <v>10.996315844138413</v>
      </c>
      <c r="O109" s="11">
        <f t="shared" si="15"/>
        <v>0.11009527276870658</v>
      </c>
      <c r="P109" s="8" t="s">
        <v>1695</v>
      </c>
    </row>
    <row r="110" spans="1:16" x14ac:dyDescent="0.35">
      <c r="A110" s="9">
        <f t="shared" si="16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 t="shared" si="10"/>
        <v>595.1</v>
      </c>
      <c r="G110" s="37">
        <v>267</v>
      </c>
      <c r="H110" s="217">
        <f t="shared" si="17"/>
        <v>5.5625386287404769E-3</v>
      </c>
      <c r="I110" s="217">
        <f t="shared" si="12"/>
        <v>23.815731012020915</v>
      </c>
      <c r="J110" s="217">
        <f t="shared" si="11"/>
        <v>5.2394608226446016</v>
      </c>
      <c r="K110" s="217">
        <v>9.9801911237329257</v>
      </c>
      <c r="L110" s="217">
        <v>7.8658363768245039</v>
      </c>
      <c r="M110" s="11">
        <f t="shared" si="13"/>
        <v>46.901219335222947</v>
      </c>
      <c r="N110" s="11">
        <f t="shared" si="18"/>
        <v>9.3802438670445891</v>
      </c>
      <c r="O110" s="11">
        <f t="shared" si="15"/>
        <v>7.8812332944417654E-2</v>
      </c>
      <c r="P110" s="8" t="s">
        <v>1697</v>
      </c>
    </row>
    <row r="111" spans="1:16" x14ac:dyDescent="0.35">
      <c r="A111" s="9">
        <f t="shared" si="16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 t="shared" ref="F111:F172" si="19">C111+D111+E111</f>
        <v>804.1</v>
      </c>
      <c r="G111" s="37">
        <v>493</v>
      </c>
      <c r="H111" s="217">
        <f t="shared" si="17"/>
        <v>1.0270904659060132E-2</v>
      </c>
      <c r="I111" s="217">
        <f t="shared" si="12"/>
        <v>43.974364752532999</v>
      </c>
      <c r="J111" s="217">
        <f t="shared" si="11"/>
        <v>9.6743602455572599</v>
      </c>
      <c r="K111" s="217">
        <v>18.427843535581765</v>
      </c>
      <c r="L111" s="217">
        <v>14.523810238855731</v>
      </c>
      <c r="M111" s="11">
        <f t="shared" si="13"/>
        <v>86.600378772527762</v>
      </c>
      <c r="N111" s="11">
        <f t="shared" si="18"/>
        <v>17.320075754505552</v>
      </c>
      <c r="O111" s="11">
        <f t="shared" si="15"/>
        <v>0.1076985185580497</v>
      </c>
      <c r="P111" s="8" t="s">
        <v>1697</v>
      </c>
    </row>
    <row r="112" spans="1:16" x14ac:dyDescent="0.35">
      <c r="A112" s="9">
        <f t="shared" si="16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 t="shared" si="19"/>
        <v>844.6</v>
      </c>
      <c r="G112" s="37">
        <v>466</v>
      </c>
      <c r="H112" s="217">
        <f t="shared" si="17"/>
        <v>9.708400752783005E-3</v>
      </c>
      <c r="I112" s="217">
        <f t="shared" si="12"/>
        <v>41.566032403002794</v>
      </c>
      <c r="J112" s="217">
        <f t="shared" si="11"/>
        <v>9.1445271286606147</v>
      </c>
      <c r="K112" s="217">
        <v>17.41861072531664</v>
      </c>
      <c r="L112" s="217">
        <v>13.728388582772354</v>
      </c>
      <c r="M112" s="11">
        <f t="shared" si="13"/>
        <v>81.8575588397524</v>
      </c>
      <c r="N112" s="11">
        <f t="shared" si="18"/>
        <v>16.37151176795048</v>
      </c>
      <c r="O112" s="11">
        <f t="shared" si="15"/>
        <v>9.6918729386398769E-2</v>
      </c>
      <c r="P112" s="8" t="s">
        <v>1697</v>
      </c>
    </row>
    <row r="113" spans="1:16" x14ac:dyDescent="0.35">
      <c r="A113" s="9">
        <f t="shared" si="16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 t="shared" si="19"/>
        <v>1017</v>
      </c>
      <c r="G113" s="35">
        <v>580</v>
      </c>
      <c r="H113" s="217">
        <f t="shared" si="17"/>
        <v>1.2083417245953096E-2</v>
      </c>
      <c r="I113" s="217">
        <f t="shared" si="12"/>
        <v>51.734546767685877</v>
      </c>
      <c r="J113" s="217">
        <f t="shared" si="11"/>
        <v>11.381600288890892</v>
      </c>
      <c r="K113" s="217">
        <v>21.679815924213845</v>
      </c>
      <c r="L113" s="217">
        <v>17.08683557512439</v>
      </c>
      <c r="M113" s="11">
        <f t="shared" si="13"/>
        <v>101.882798555915</v>
      </c>
      <c r="N113" s="11">
        <f t="shared" si="18"/>
        <v>20.376559711183003</v>
      </c>
      <c r="O113" s="11">
        <f t="shared" si="15"/>
        <v>0.10017974292617012</v>
      </c>
      <c r="P113" s="8" t="s">
        <v>1695</v>
      </c>
    </row>
    <row r="114" spans="1:16" x14ac:dyDescent="0.35">
      <c r="A114" s="9">
        <f t="shared" si="16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 t="shared" si="19"/>
        <v>630.4</v>
      </c>
      <c r="G114" s="37">
        <v>372</v>
      </c>
      <c r="H114" s="217">
        <f t="shared" si="17"/>
        <v>7.7500538198181923E-3</v>
      </c>
      <c r="I114" s="217">
        <f t="shared" si="12"/>
        <v>33.181467926860599</v>
      </c>
      <c r="J114" s="217">
        <f t="shared" si="11"/>
        <v>7.2999229439093316</v>
      </c>
      <c r="K114" s="217">
        <v>13.904985385875088</v>
      </c>
      <c r="L114" s="217">
        <v>10.959142817148747</v>
      </c>
      <c r="M114" s="11">
        <f t="shared" si="13"/>
        <v>65.345519073793767</v>
      </c>
      <c r="N114" s="11">
        <f t="shared" si="18"/>
        <v>13.069103814758755</v>
      </c>
      <c r="O114" s="11">
        <f t="shared" si="15"/>
        <v>0.10365723203330229</v>
      </c>
      <c r="P114" s="8" t="s">
        <v>1697</v>
      </c>
    </row>
    <row r="115" spans="1:16" x14ac:dyDescent="0.35">
      <c r="A115" s="9">
        <f t="shared" si="16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 t="shared" si="19"/>
        <v>777.76</v>
      </c>
      <c r="G115" s="37">
        <v>274</v>
      </c>
      <c r="H115" s="217">
        <f t="shared" si="17"/>
        <v>5.7083729748123244E-3</v>
      </c>
      <c r="I115" s="217">
        <f t="shared" si="12"/>
        <v>24.440113473010225</v>
      </c>
      <c r="J115" s="217">
        <f t="shared" si="11"/>
        <v>5.3768249640622496</v>
      </c>
      <c r="K115" s="217">
        <v>10.241844074542403</v>
      </c>
      <c r="L115" s="217">
        <v>8.072056806179452</v>
      </c>
      <c r="M115" s="11">
        <f t="shared" si="13"/>
        <v>48.130839317794333</v>
      </c>
      <c r="N115" s="11">
        <f t="shared" si="18"/>
        <v>9.6261678635588677</v>
      </c>
      <c r="O115" s="11">
        <f t="shared" si="15"/>
        <v>6.188392218395692E-2</v>
      </c>
      <c r="P115" s="8" t="s">
        <v>1697</v>
      </c>
    </row>
    <row r="116" spans="1:16" x14ac:dyDescent="0.35">
      <c r="A116" s="9">
        <f t="shared" si="16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 t="shared" si="19"/>
        <v>906.27</v>
      </c>
      <c r="G116" s="37">
        <v>483</v>
      </c>
      <c r="H116" s="217">
        <f t="shared" si="17"/>
        <v>1.0062569878957492E-2</v>
      </c>
      <c r="I116" s="217">
        <f t="shared" si="12"/>
        <v>43.082389808262555</v>
      </c>
      <c r="J116" s="217">
        <f t="shared" si="11"/>
        <v>9.4781257578177627</v>
      </c>
      <c r="K116" s="217">
        <v>18.054053605853941</v>
      </c>
      <c r="L116" s="217">
        <v>14.229209625491519</v>
      </c>
      <c r="M116" s="11">
        <f t="shared" si="13"/>
        <v>84.843778797425784</v>
      </c>
      <c r="N116" s="11">
        <f t="shared" si="18"/>
        <v>16.968755759485159</v>
      </c>
      <c r="O116" s="11">
        <f t="shared" si="15"/>
        <v>9.3618655364765227E-2</v>
      </c>
      <c r="P116" s="8" t="s">
        <v>1697</v>
      </c>
    </row>
    <row r="117" spans="1:16" x14ac:dyDescent="0.35">
      <c r="A117" s="9">
        <f t="shared" si="16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 t="shared" si="19"/>
        <v>895.68</v>
      </c>
      <c r="G117" s="37">
        <v>446</v>
      </c>
      <c r="H117" s="217">
        <f t="shared" si="17"/>
        <v>9.2917311925777256E-3</v>
      </c>
      <c r="I117" s="217">
        <f t="shared" si="12"/>
        <v>39.782082514461905</v>
      </c>
      <c r="J117" s="217">
        <f t="shared" si="11"/>
        <v>8.7520581531816184</v>
      </c>
      <c r="K117" s="217">
        <v>16.671030865860992</v>
      </c>
      <c r="L117" s="217">
        <v>1.5611106727918254</v>
      </c>
      <c r="M117" s="11">
        <f t="shared" si="13"/>
        <v>66.766282206296339</v>
      </c>
      <c r="N117" s="11">
        <f t="shared" si="18"/>
        <v>13.353256441259269</v>
      </c>
      <c r="O117" s="11">
        <f t="shared" si="15"/>
        <v>7.4542562306065055E-2</v>
      </c>
      <c r="P117" s="8" t="s">
        <v>1697</v>
      </c>
    </row>
    <row r="118" spans="1:16" x14ac:dyDescent="0.35">
      <c r="A118" s="9">
        <f t="shared" si="16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 t="shared" si="19"/>
        <v>898.84</v>
      </c>
      <c r="G118" s="37">
        <v>435</v>
      </c>
      <c r="H118" s="217">
        <f t="shared" si="17"/>
        <v>9.0625629344648212E-3</v>
      </c>
      <c r="I118" s="217">
        <f t="shared" si="12"/>
        <v>38.800910075764406</v>
      </c>
      <c r="J118" s="217">
        <f t="shared" si="11"/>
        <v>8.5362002166681687</v>
      </c>
      <c r="K118" s="217">
        <v>16.259861943160384</v>
      </c>
      <c r="L118" s="217">
        <v>12.815126681343292</v>
      </c>
      <c r="M118" s="11">
        <f t="shared" si="13"/>
        <v>76.412098916936245</v>
      </c>
      <c r="N118" s="11">
        <f t="shared" si="18"/>
        <v>15.282419783387249</v>
      </c>
      <c r="O118" s="11">
        <f t="shared" si="15"/>
        <v>8.5011903027164173E-2</v>
      </c>
      <c r="P118" s="8" t="s">
        <v>1697</v>
      </c>
    </row>
    <row r="119" spans="1:16" x14ac:dyDescent="0.35">
      <c r="A119" s="9">
        <f t="shared" si="16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 t="shared" si="19"/>
        <v>956.6</v>
      </c>
      <c r="G119" s="37">
        <v>523</v>
      </c>
      <c r="H119" s="217">
        <f t="shared" si="17"/>
        <v>1.0895908999368051E-2</v>
      </c>
      <c r="I119" s="217">
        <f t="shared" si="12"/>
        <v>46.650289585344339</v>
      </c>
      <c r="J119" s="217">
        <f t="shared" si="11"/>
        <v>10.263063708775755</v>
      </c>
      <c r="K119" s="217">
        <v>19.549213324765244</v>
      </c>
      <c r="L119" s="217">
        <v>15.407612078948372</v>
      </c>
      <c r="M119" s="11">
        <f t="shared" si="13"/>
        <v>91.870178697833708</v>
      </c>
      <c r="N119" s="11">
        <f t="shared" si="18"/>
        <v>18.374035739566743</v>
      </c>
      <c r="O119" s="11">
        <f t="shared" si="15"/>
        <v>9.6038238237333998E-2</v>
      </c>
      <c r="P119" s="8" t="s">
        <v>1697</v>
      </c>
    </row>
    <row r="120" spans="1:16" x14ac:dyDescent="0.35">
      <c r="A120" s="9">
        <f t="shared" si="16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 t="shared" si="19"/>
        <v>854.55</v>
      </c>
      <c r="G120" s="35">
        <v>462</v>
      </c>
      <c r="H120" s="217">
        <f t="shared" si="17"/>
        <v>9.6250668407419481E-3</v>
      </c>
      <c r="I120" s="217">
        <f t="shared" si="12"/>
        <v>41.209242425294612</v>
      </c>
      <c r="J120" s="217">
        <f t="shared" si="11"/>
        <v>9.066033333564814</v>
      </c>
      <c r="K120" s="217">
        <v>17.269094753425509</v>
      </c>
      <c r="L120" s="217">
        <v>13.610548337426668</v>
      </c>
      <c r="M120" s="11">
        <f t="shared" si="13"/>
        <v>81.154918849711592</v>
      </c>
      <c r="N120" s="11">
        <f t="shared" si="18"/>
        <v>16.23098376994232</v>
      </c>
      <c r="O120" s="11">
        <f t="shared" si="15"/>
        <v>9.4968016909147038E-2</v>
      </c>
      <c r="P120" s="8" t="s">
        <v>1695</v>
      </c>
    </row>
    <row r="121" spans="1:16" x14ac:dyDescent="0.35">
      <c r="A121" s="9">
        <f t="shared" si="16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 t="shared" si="19"/>
        <v>763.97</v>
      </c>
      <c r="G121" s="37">
        <v>475</v>
      </c>
      <c r="H121" s="217">
        <f t="shared" si="17"/>
        <v>9.8959020548753801E-3</v>
      </c>
      <c r="I121" s="217">
        <f t="shared" si="12"/>
        <v>42.368809852846198</v>
      </c>
      <c r="J121" s="217">
        <f t="shared" si="11"/>
        <v>9.3211381676261631</v>
      </c>
      <c r="K121" s="217">
        <v>17.755021662071684</v>
      </c>
      <c r="L121" s="217">
        <v>13.993529134800148</v>
      </c>
      <c r="M121" s="11">
        <f t="shared" si="13"/>
        <v>83.438498817344197</v>
      </c>
      <c r="N121" s="11">
        <f t="shared" si="18"/>
        <v>16.687699763468839</v>
      </c>
      <c r="O121" s="11">
        <f t="shared" si="15"/>
        <v>0.10921698341210283</v>
      </c>
      <c r="P121" s="8" t="s">
        <v>1697</v>
      </c>
    </row>
    <row r="122" spans="1:16" x14ac:dyDescent="0.35">
      <c r="A122" s="9">
        <f t="shared" si="16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 t="shared" si="19"/>
        <v>522.74</v>
      </c>
      <c r="G122" s="37">
        <v>421</v>
      </c>
      <c r="H122" s="217">
        <f t="shared" si="17"/>
        <v>8.7708942423211263E-3</v>
      </c>
      <c r="I122" s="217">
        <f t="shared" ref="I122:I184" si="20">H122*$I$2</f>
        <v>37.552145153785787</v>
      </c>
      <c r="J122" s="217">
        <f t="shared" si="11"/>
        <v>8.2614719338328726</v>
      </c>
      <c r="K122" s="217">
        <v>15.73655604154143</v>
      </c>
      <c r="L122" s="217">
        <v>12.402685822633394</v>
      </c>
      <c r="M122" s="11">
        <f t="shared" si="13"/>
        <v>73.952858951793473</v>
      </c>
      <c r="N122" s="11">
        <f t="shared" si="18"/>
        <v>14.790571790358696</v>
      </c>
      <c r="O122" s="11">
        <f t="shared" si="15"/>
        <v>0.14147158999080511</v>
      </c>
      <c r="P122" s="8" t="s">
        <v>1697</v>
      </c>
    </row>
    <row r="123" spans="1:16" x14ac:dyDescent="0.35">
      <c r="A123" s="9">
        <f t="shared" si="16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 t="shared" si="19"/>
        <v>600.19999999999993</v>
      </c>
      <c r="G123" s="35">
        <v>356</v>
      </c>
      <c r="H123" s="217">
        <f t="shared" si="17"/>
        <v>7.4167181716539689E-3</v>
      </c>
      <c r="I123" s="217">
        <f t="shared" si="20"/>
        <v>31.754308016027885</v>
      </c>
      <c r="J123" s="217">
        <f t="shared" ref="J123:J185" si="21">I123*0.22</f>
        <v>6.9859477635261351</v>
      </c>
      <c r="K123" s="217">
        <v>13.306921498310565</v>
      </c>
      <c r="L123" s="217">
        <v>10.487781835766006</v>
      </c>
      <c r="M123" s="11">
        <f t="shared" si="13"/>
        <v>62.534959113630592</v>
      </c>
      <c r="N123" s="11">
        <f t="shared" si="18"/>
        <v>12.506991822726119</v>
      </c>
      <c r="O123" s="11">
        <f t="shared" si="15"/>
        <v>0.10419020178878807</v>
      </c>
      <c r="P123" s="8" t="s">
        <v>1695</v>
      </c>
    </row>
    <row r="124" spans="1:16" x14ac:dyDescent="0.35">
      <c r="A124" s="9">
        <f t="shared" si="16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 t="shared" si="19"/>
        <v>965.16</v>
      </c>
      <c r="G124" s="35">
        <v>308</v>
      </c>
      <c r="H124" s="217">
        <f t="shared" si="17"/>
        <v>6.4167112271612996E-3</v>
      </c>
      <c r="I124" s="217">
        <f t="shared" si="20"/>
        <v>27.472828283529743</v>
      </c>
      <c r="J124" s="217">
        <f t="shared" si="21"/>
        <v>6.0440222223765439</v>
      </c>
      <c r="K124" s="217">
        <v>11.512729835617007</v>
      </c>
      <c r="L124" s="217">
        <v>9.0736988916177808</v>
      </c>
      <c r="M124" s="11">
        <f t="shared" si="13"/>
        <v>54.10327923314108</v>
      </c>
      <c r="N124" s="11">
        <f t="shared" si="18"/>
        <v>10.820655846628217</v>
      </c>
      <c r="O124" s="11">
        <f t="shared" si="15"/>
        <v>5.6056280029364129E-2</v>
      </c>
      <c r="P124" s="8" t="s">
        <v>1695</v>
      </c>
    </row>
    <row r="125" spans="1:16" x14ac:dyDescent="0.35">
      <c r="A125" s="9">
        <f t="shared" si="16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 t="shared" si="19"/>
        <v>1184.0999999999999</v>
      </c>
      <c r="G125" s="35">
        <v>892</v>
      </c>
      <c r="H125" s="217">
        <f t="shared" si="17"/>
        <v>1.8583462385155451E-2</v>
      </c>
      <c r="I125" s="217">
        <f t="shared" si="20"/>
        <v>79.56416502892381</v>
      </c>
      <c r="J125" s="217">
        <f t="shared" si="21"/>
        <v>17.504116306363237</v>
      </c>
      <c r="K125" s="217">
        <v>33.342061731721984</v>
      </c>
      <c r="L125" s="217">
        <v>26.278374712087857</v>
      </c>
      <c r="M125" s="11">
        <f t="shared" si="13"/>
        <v>156.68871777909689</v>
      </c>
      <c r="N125" s="11">
        <f t="shared" si="18"/>
        <v>31.33774355581938</v>
      </c>
      <c r="O125" s="11">
        <f t="shared" si="15"/>
        <v>0.13232726778067469</v>
      </c>
      <c r="P125" s="8" t="s">
        <v>1695</v>
      </c>
    </row>
    <row r="126" spans="1:16" x14ac:dyDescent="0.35">
      <c r="A126" s="9">
        <f t="shared" si="16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 t="shared" si="19"/>
        <v>1096.8</v>
      </c>
      <c r="G126" s="35">
        <v>574</v>
      </c>
      <c r="H126" s="217">
        <f t="shared" si="17"/>
        <v>1.1958416377891513E-2</v>
      </c>
      <c r="I126" s="217">
        <f t="shared" si="20"/>
        <v>51.199361801123615</v>
      </c>
      <c r="J126" s="217">
        <f t="shared" si="21"/>
        <v>11.263859596247196</v>
      </c>
      <c r="K126" s="217">
        <v>21.455541966377147</v>
      </c>
      <c r="L126" s="217">
        <v>16.910075207105862</v>
      </c>
      <c r="M126" s="11">
        <f t="shared" si="13"/>
        <v>100.82883857085382</v>
      </c>
      <c r="N126" s="11">
        <f t="shared" si="18"/>
        <v>20.165767714170766</v>
      </c>
      <c r="O126" s="11">
        <f t="shared" si="15"/>
        <v>9.1930013284877668E-2</v>
      </c>
      <c r="P126" s="8" t="s">
        <v>1695</v>
      </c>
    </row>
    <row r="127" spans="1:16" x14ac:dyDescent="0.35">
      <c r="A127" s="9">
        <f t="shared" si="16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 t="shared" si="19"/>
        <v>703.61</v>
      </c>
      <c r="G127" s="37">
        <v>512</v>
      </c>
      <c r="H127" s="217">
        <f t="shared" si="17"/>
        <v>1.0666740741255147E-2</v>
      </c>
      <c r="I127" s="217">
        <f t="shared" si="20"/>
        <v>45.669117146646848</v>
      </c>
      <c r="J127" s="217">
        <f t="shared" si="21"/>
        <v>10.047205772262307</v>
      </c>
      <c r="K127" s="217">
        <v>19.138044402064633</v>
      </c>
      <c r="L127" s="217">
        <v>15.083551404247737</v>
      </c>
      <c r="M127" s="11">
        <f t="shared" si="13"/>
        <v>89.937918725221536</v>
      </c>
      <c r="N127" s="11">
        <f t="shared" si="18"/>
        <v>17.987583745044308</v>
      </c>
      <c r="O127" s="11">
        <f t="shared" si="15"/>
        <v>0.12782353679626715</v>
      </c>
      <c r="P127" s="8" t="s">
        <v>1697</v>
      </c>
    </row>
    <row r="128" spans="1:16" x14ac:dyDescent="0.35">
      <c r="A128" s="9">
        <f t="shared" si="16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 t="shared" si="19"/>
        <v>1018.12</v>
      </c>
      <c r="G128" s="37">
        <v>539</v>
      </c>
      <c r="H128" s="217">
        <f t="shared" si="17"/>
        <v>1.1229244647532274E-2</v>
      </c>
      <c r="I128" s="217">
        <f t="shared" si="20"/>
        <v>48.077449496177053</v>
      </c>
      <c r="J128" s="217">
        <f t="shared" si="21"/>
        <v>10.577038889158951</v>
      </c>
      <c r="K128" s="217">
        <v>20.147277212329762</v>
      </c>
      <c r="L128" s="217">
        <v>15.878973060331113</v>
      </c>
      <c r="M128" s="11">
        <f t="shared" si="13"/>
        <v>94.680738657996869</v>
      </c>
      <c r="N128" s="11">
        <f t="shared" ref="N128:N157" si="22">M128*0.2</f>
        <v>18.936147731599373</v>
      </c>
      <c r="O128" s="11">
        <f t="shared" si="15"/>
        <v>9.2995657346871555E-2</v>
      </c>
      <c r="P128" s="8" t="s">
        <v>1697</v>
      </c>
    </row>
    <row r="129" spans="1:16" x14ac:dyDescent="0.35">
      <c r="A129" s="9">
        <f t="shared" si="16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 t="shared" si="19"/>
        <v>176.9</v>
      </c>
      <c r="G129" s="35">
        <v>172</v>
      </c>
      <c r="H129" s="217">
        <f t="shared" si="17"/>
        <v>3.5833582177654008E-3</v>
      </c>
      <c r="I129" s="217">
        <f t="shared" si="20"/>
        <v>15.341969041451675</v>
      </c>
      <c r="J129" s="217">
        <f t="shared" si="21"/>
        <v>3.3752331891193683</v>
      </c>
      <c r="K129" s="217">
        <v>6.4291867913185881</v>
      </c>
      <c r="L129" s="217">
        <v>5.0671305498644736</v>
      </c>
      <c r="M129" s="11">
        <f t="shared" si="13"/>
        <v>30.213519571754105</v>
      </c>
      <c r="N129" s="11">
        <f t="shared" si="22"/>
        <v>6.0427039143508212</v>
      </c>
      <c r="O129" s="11">
        <f t="shared" si="15"/>
        <v>0.17079434466791465</v>
      </c>
      <c r="P129" s="8" t="s">
        <v>1695</v>
      </c>
    </row>
    <row r="130" spans="1:16" x14ac:dyDescent="0.35">
      <c r="A130" s="9">
        <f t="shared" si="16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 t="shared" si="19"/>
        <v>198.8</v>
      </c>
      <c r="G130" s="83">
        <v>640</v>
      </c>
      <c r="H130" s="217">
        <f t="shared" si="17"/>
        <v>1.3333425926568934E-2</v>
      </c>
      <c r="I130" s="217">
        <f t="shared" si="20"/>
        <v>57.086396433308558</v>
      </c>
      <c r="J130" s="217">
        <f t="shared" si="21"/>
        <v>12.559007215327883</v>
      </c>
      <c r="K130" s="217">
        <v>23.922555502580792</v>
      </c>
      <c r="L130" s="217">
        <v>13.309015944924473</v>
      </c>
      <c r="M130" s="11">
        <f t="shared" si="13"/>
        <v>106.87697509614171</v>
      </c>
      <c r="N130" s="11">
        <f t="shared" si="22"/>
        <v>21.375395019228343</v>
      </c>
      <c r="O130" s="11">
        <f t="shared" si="15"/>
        <v>0.53761053871298636</v>
      </c>
      <c r="P130" s="8" t="s">
        <v>1695</v>
      </c>
    </row>
    <row r="131" spans="1:16" x14ac:dyDescent="0.35">
      <c r="A131" s="9">
        <f t="shared" si="16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 t="shared" si="19"/>
        <v>197.25</v>
      </c>
      <c r="G131" s="35">
        <v>149</v>
      </c>
      <c r="H131" s="217">
        <f t="shared" si="17"/>
        <v>3.1041882235293299E-3</v>
      </c>
      <c r="I131" s="217">
        <f t="shared" si="20"/>
        <v>13.29042666962965</v>
      </c>
      <c r="J131" s="217">
        <f t="shared" si="21"/>
        <v>2.9238938673185229</v>
      </c>
      <c r="K131" s="217">
        <v>5.5694699529445906</v>
      </c>
      <c r="L131" s="217">
        <v>4.3895491391267827</v>
      </c>
      <c r="M131" s="11">
        <f t="shared" si="13"/>
        <v>26.173339629019544</v>
      </c>
      <c r="N131" s="11">
        <f t="shared" si="22"/>
        <v>5.234667925803909</v>
      </c>
      <c r="O131" s="11">
        <f t="shared" si="15"/>
        <v>0.13269120217500402</v>
      </c>
      <c r="P131" s="8" t="s">
        <v>1695</v>
      </c>
    </row>
    <row r="132" spans="1:16" x14ac:dyDescent="0.35">
      <c r="A132" s="9">
        <f t="shared" si="16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 t="shared" si="19"/>
        <v>158.5</v>
      </c>
      <c r="G132" s="35">
        <v>139</v>
      </c>
      <c r="H132" s="217">
        <f t="shared" si="17"/>
        <v>2.8958534434266902E-3</v>
      </c>
      <c r="I132" s="217">
        <f t="shared" si="20"/>
        <v>12.398451725359202</v>
      </c>
      <c r="J132" s="217">
        <f t="shared" si="21"/>
        <v>2.7276593795790243</v>
      </c>
      <c r="K132" s="217">
        <v>5.1956800232167657</v>
      </c>
      <c r="L132" s="217">
        <v>4.09494852576257</v>
      </c>
      <c r="M132" s="11">
        <f t="shared" ref="M132:M195" si="23">(I132+J132+K132+L132)</f>
        <v>24.41673965391756</v>
      </c>
      <c r="N132" s="11">
        <f t="shared" si="22"/>
        <v>4.8833479307835121</v>
      </c>
      <c r="O132" s="11">
        <f t="shared" si="15"/>
        <v>0.15404883062408556</v>
      </c>
      <c r="P132" s="8" t="s">
        <v>1695</v>
      </c>
    </row>
    <row r="133" spans="1:16" x14ac:dyDescent="0.35">
      <c r="A133" s="9">
        <f t="shared" si="16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 t="shared" si="19"/>
        <v>184.5</v>
      </c>
      <c r="G133" s="35">
        <v>417</v>
      </c>
      <c r="H133" s="217">
        <f t="shared" si="17"/>
        <v>8.6875603302800711E-3</v>
      </c>
      <c r="I133" s="217">
        <f t="shared" si="20"/>
        <v>37.195355176077612</v>
      </c>
      <c r="J133" s="217">
        <f t="shared" si="21"/>
        <v>8.1829781387370755</v>
      </c>
      <c r="K133" s="217">
        <v>17.130400000000002</v>
      </c>
      <c r="L133" s="217">
        <v>8.6716557016148528</v>
      </c>
      <c r="M133" s="11">
        <f t="shared" si="23"/>
        <v>71.180389016429544</v>
      </c>
      <c r="N133" s="11">
        <f t="shared" si="22"/>
        <v>14.236077803285909</v>
      </c>
      <c r="O133" s="11">
        <f t="shared" ref="O133:O196" si="24">M133/F133</f>
        <v>0.38580156648471298</v>
      </c>
      <c r="P133" s="8" t="s">
        <v>1695</v>
      </c>
    </row>
    <row r="134" spans="1:16" x14ac:dyDescent="0.35">
      <c r="A134" s="9">
        <f t="shared" si="16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 t="shared" si="19"/>
        <v>188.15</v>
      </c>
      <c r="G134" s="35">
        <v>141</v>
      </c>
      <c r="H134" s="217">
        <f t="shared" si="17"/>
        <v>2.9375203994472182E-3</v>
      </c>
      <c r="I134" s="217">
        <f t="shared" si="20"/>
        <v>12.576846714213293</v>
      </c>
      <c r="J134" s="217">
        <f t="shared" si="21"/>
        <v>2.7669062771269246</v>
      </c>
      <c r="K134" s="217">
        <v>6.4915199999999995</v>
      </c>
      <c r="L134" s="217">
        <v>4.1538686484354121</v>
      </c>
      <c r="M134" s="11">
        <f t="shared" si="23"/>
        <v>25.989141639775632</v>
      </c>
      <c r="N134" s="11">
        <f t="shared" si="22"/>
        <v>5.1978283279551265</v>
      </c>
      <c r="O134" s="11">
        <f t="shared" si="24"/>
        <v>0.13812990507454495</v>
      </c>
      <c r="P134" s="8" t="s">
        <v>1695</v>
      </c>
    </row>
    <row r="135" spans="1:16" x14ac:dyDescent="0.35">
      <c r="A135" s="9">
        <f t="shared" ref="A135:A198" si="25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 t="shared" si="19"/>
        <v>162.19999999999999</v>
      </c>
      <c r="G135" s="35">
        <v>153</v>
      </c>
      <c r="H135" s="217">
        <f t="shared" ref="H135:H198" si="26">3/143999*G135</f>
        <v>3.1875221355703856E-3</v>
      </c>
      <c r="I135" s="217">
        <f t="shared" si="20"/>
        <v>13.647216647337826</v>
      </c>
      <c r="J135" s="217">
        <f t="shared" si="21"/>
        <v>3.0023876624143218</v>
      </c>
      <c r="K135" s="217">
        <v>5.7189859248357218</v>
      </c>
      <c r="L135" s="217">
        <v>4.5073893844724688</v>
      </c>
      <c r="M135" s="11">
        <f t="shared" si="23"/>
        <v>26.875979619060338</v>
      </c>
      <c r="N135" s="11">
        <f t="shared" si="22"/>
        <v>5.3751959238120683</v>
      </c>
      <c r="O135" s="11">
        <f t="shared" si="24"/>
        <v>0.16569654512367657</v>
      </c>
      <c r="P135" s="8" t="s">
        <v>1695</v>
      </c>
    </row>
    <row r="136" spans="1:16" x14ac:dyDescent="0.35">
      <c r="A136" s="9">
        <f t="shared" si="25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 t="shared" si="19"/>
        <v>193.5</v>
      </c>
      <c r="G136" s="38">
        <v>186</v>
      </c>
      <c r="H136" s="217">
        <f t="shared" si="26"/>
        <v>3.8750269099090962E-3</v>
      </c>
      <c r="I136" s="217">
        <f t="shared" si="20"/>
        <v>16.590733963430299</v>
      </c>
      <c r="J136" s="217">
        <f t="shared" si="21"/>
        <v>3.6499614719546658</v>
      </c>
      <c r="K136" s="217">
        <v>6.9524926929375441</v>
      </c>
      <c r="L136" s="217">
        <v>3.706054082944148</v>
      </c>
      <c r="M136" s="11">
        <f t="shared" si="23"/>
        <v>30.899242211266657</v>
      </c>
      <c r="N136" s="11">
        <f t="shared" si="22"/>
        <v>6.1798484422533315</v>
      </c>
      <c r="O136" s="11">
        <f t="shared" si="24"/>
        <v>0.159686006259776</v>
      </c>
      <c r="P136" s="18" t="s">
        <v>1696</v>
      </c>
    </row>
    <row r="137" spans="1:16" x14ac:dyDescent="0.35">
      <c r="A137" s="9">
        <f t="shared" si="25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 t="shared" si="19"/>
        <v>163.30000000000001</v>
      </c>
      <c r="G137" s="37">
        <v>123</v>
      </c>
      <c r="H137" s="217">
        <f t="shared" si="26"/>
        <v>2.5625177952624668E-3</v>
      </c>
      <c r="I137" s="217">
        <f t="shared" si="20"/>
        <v>10.971291814526488</v>
      </c>
      <c r="J137" s="217">
        <f t="shared" si="21"/>
        <v>2.4136841991958273</v>
      </c>
      <c r="K137" s="217">
        <v>4.5976161356522462</v>
      </c>
      <c r="L137" s="217">
        <v>3.6235875443798271</v>
      </c>
      <c r="M137" s="11">
        <f t="shared" si="23"/>
        <v>21.606179693754388</v>
      </c>
      <c r="N137" s="11">
        <f t="shared" si="22"/>
        <v>4.3212359387508776</v>
      </c>
      <c r="O137" s="11">
        <f t="shared" si="24"/>
        <v>0.13230973480559943</v>
      </c>
      <c r="P137" s="8" t="s">
        <v>1697</v>
      </c>
    </row>
    <row r="138" spans="1:16" x14ac:dyDescent="0.35">
      <c r="A138" s="9">
        <f t="shared" si="25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 t="shared" si="19"/>
        <v>558.29999999999995</v>
      </c>
      <c r="G138" s="37">
        <v>244</v>
      </c>
      <c r="H138" s="217">
        <f t="shared" si="26"/>
        <v>5.083368634504406E-3</v>
      </c>
      <c r="I138" s="217">
        <f t="shared" si="20"/>
        <v>21.764188640198888</v>
      </c>
      <c r="J138" s="217">
        <f t="shared" si="21"/>
        <v>4.7881215008437552</v>
      </c>
      <c r="K138" s="217">
        <v>11.179839999999999</v>
      </c>
      <c r="L138" s="217">
        <v>7.188254966086812</v>
      </c>
      <c r="M138" s="11">
        <f t="shared" si="23"/>
        <v>44.920405107129447</v>
      </c>
      <c r="N138" s="11">
        <f t="shared" si="22"/>
        <v>8.9840810214258902</v>
      </c>
      <c r="O138" s="11">
        <f t="shared" si="24"/>
        <v>8.0459260446228642E-2</v>
      </c>
      <c r="P138" s="8" t="s">
        <v>1697</v>
      </c>
    </row>
    <row r="139" spans="1:16" x14ac:dyDescent="0.35">
      <c r="A139" s="9">
        <f t="shared" si="25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 t="shared" si="19"/>
        <v>357.76</v>
      </c>
      <c r="G139" s="37">
        <v>223</v>
      </c>
      <c r="H139" s="217">
        <f t="shared" si="26"/>
        <v>4.6458655962888628E-3</v>
      </c>
      <c r="I139" s="217">
        <f t="shared" si="20"/>
        <v>19.891041257230953</v>
      </c>
      <c r="J139" s="217">
        <f t="shared" si="21"/>
        <v>4.3760290765908092</v>
      </c>
      <c r="K139" s="217">
        <v>8.3355154329304959</v>
      </c>
      <c r="L139" s="217">
        <v>6.5695936780219641</v>
      </c>
      <c r="M139" s="11">
        <f t="shared" si="23"/>
        <v>39.172179444774223</v>
      </c>
      <c r="N139" s="11">
        <f t="shared" si="22"/>
        <v>7.8344358889548449</v>
      </c>
      <c r="O139" s="11">
        <f t="shared" si="24"/>
        <v>0.10949289871638591</v>
      </c>
      <c r="P139" s="8" t="s">
        <v>1697</v>
      </c>
    </row>
    <row r="140" spans="1:16" x14ac:dyDescent="0.35">
      <c r="A140" s="9">
        <f t="shared" si="25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 t="shared" si="19"/>
        <v>185.8</v>
      </c>
      <c r="G140" s="37">
        <v>262</v>
      </c>
      <c r="H140" s="217">
        <f t="shared" si="26"/>
        <v>5.458371238689157E-3</v>
      </c>
      <c r="I140" s="217">
        <f t="shared" si="20"/>
        <v>23.36974353988569</v>
      </c>
      <c r="J140" s="217">
        <f t="shared" si="21"/>
        <v>5.141343578774852</v>
      </c>
      <c r="K140" s="217">
        <v>9.7932961588690119</v>
      </c>
      <c r="L140" s="217">
        <v>7.7185360701423971</v>
      </c>
      <c r="M140" s="11">
        <f t="shared" si="23"/>
        <v>46.022919347671952</v>
      </c>
      <c r="N140" s="11">
        <f t="shared" si="22"/>
        <v>9.2045838695343907</v>
      </c>
      <c r="O140" s="11">
        <f t="shared" si="24"/>
        <v>0.24770139584322901</v>
      </c>
      <c r="P140" s="8" t="s">
        <v>1697</v>
      </c>
    </row>
    <row r="141" spans="1:16" x14ac:dyDescent="0.35">
      <c r="A141" s="9">
        <f t="shared" si="25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 t="shared" si="19"/>
        <v>389.5</v>
      </c>
      <c r="G141" s="37">
        <v>192</v>
      </c>
      <c r="H141" s="217">
        <f t="shared" si="26"/>
        <v>4.0000277779706798E-3</v>
      </c>
      <c r="I141" s="217">
        <f t="shared" si="20"/>
        <v>17.125918929992565</v>
      </c>
      <c r="J141" s="217">
        <f t="shared" si="21"/>
        <v>3.7677021645983642</v>
      </c>
      <c r="K141" s="217">
        <v>7.1767666507742378</v>
      </c>
      <c r="L141" s="217">
        <v>5.6563317765929018</v>
      </c>
      <c r="M141" s="11">
        <f t="shared" si="23"/>
        <v>33.726719521958067</v>
      </c>
      <c r="N141" s="11">
        <f t="shared" si="22"/>
        <v>6.7453439043916141</v>
      </c>
      <c r="O141" s="11">
        <f t="shared" si="24"/>
        <v>8.6589780544179887E-2</v>
      </c>
      <c r="P141" s="8" t="s">
        <v>1697</v>
      </c>
    </row>
    <row r="142" spans="1:16" x14ac:dyDescent="0.35">
      <c r="A142" s="9">
        <f t="shared" si="25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 t="shared" si="19"/>
        <v>354.15</v>
      </c>
      <c r="G142" s="37">
        <v>195</v>
      </c>
      <c r="H142" s="217">
        <f t="shared" si="26"/>
        <v>4.0625282120014721E-3</v>
      </c>
      <c r="I142" s="217">
        <f t="shared" si="20"/>
        <v>17.393511413273703</v>
      </c>
      <c r="J142" s="217">
        <f t="shared" si="21"/>
        <v>3.8265725109202147</v>
      </c>
      <c r="K142" s="217">
        <v>7.2889036296925847</v>
      </c>
      <c r="L142" s="217">
        <v>5.7447119606021655</v>
      </c>
      <c r="M142" s="11">
        <f t="shared" si="23"/>
        <v>34.253699514488666</v>
      </c>
      <c r="N142" s="11">
        <f t="shared" si="22"/>
        <v>6.8507399028977334</v>
      </c>
      <c r="O142" s="11">
        <f t="shared" si="24"/>
        <v>9.6720879611714439E-2</v>
      </c>
      <c r="P142" s="8" t="s">
        <v>1697</v>
      </c>
    </row>
    <row r="143" spans="1:16" x14ac:dyDescent="0.35">
      <c r="A143" s="9">
        <f t="shared" si="25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 t="shared" si="19"/>
        <v>262.89999999999998</v>
      </c>
      <c r="G143" s="37">
        <v>286</v>
      </c>
      <c r="H143" s="217">
        <f t="shared" si="26"/>
        <v>5.9583747109354926E-3</v>
      </c>
      <c r="I143" s="217">
        <f t="shared" si="20"/>
        <v>25.510483406134764</v>
      </c>
      <c r="J143" s="217">
        <f t="shared" si="21"/>
        <v>5.6123063493496481</v>
      </c>
      <c r="K143" s="217">
        <v>10.690391990215792</v>
      </c>
      <c r="L143" s="217">
        <v>8.4255775422165105</v>
      </c>
      <c r="M143" s="11">
        <f t="shared" si="23"/>
        <v>50.238759287916714</v>
      </c>
      <c r="N143" s="11">
        <f t="shared" si="22"/>
        <v>10.047751857583343</v>
      </c>
      <c r="O143" s="11">
        <f t="shared" si="24"/>
        <v>0.1910945579608852</v>
      </c>
      <c r="P143" s="8" t="s">
        <v>1697</v>
      </c>
    </row>
    <row r="144" spans="1:16" x14ac:dyDescent="0.35">
      <c r="A144" s="9">
        <f t="shared" si="25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 t="shared" si="19"/>
        <v>146.1</v>
      </c>
      <c r="G144" s="37">
        <v>123</v>
      </c>
      <c r="H144" s="217">
        <f t="shared" si="26"/>
        <v>2.5625177952624668E-3</v>
      </c>
      <c r="I144" s="217">
        <f t="shared" si="20"/>
        <v>10.971291814526488</v>
      </c>
      <c r="J144" s="217">
        <f t="shared" si="21"/>
        <v>2.4136841991958273</v>
      </c>
      <c r="K144" s="217">
        <v>4.5976161356522462</v>
      </c>
      <c r="L144" s="217">
        <v>3.6235875443798271</v>
      </c>
      <c r="M144" s="11">
        <f t="shared" si="23"/>
        <v>21.606179693754388</v>
      </c>
      <c r="N144" s="11">
        <f t="shared" si="22"/>
        <v>4.3212359387508776</v>
      </c>
      <c r="O144" s="11">
        <f t="shared" si="24"/>
        <v>0.1478862402036577</v>
      </c>
      <c r="P144" s="8" t="s">
        <v>1697</v>
      </c>
    </row>
    <row r="145" spans="1:16" x14ac:dyDescent="0.35">
      <c r="A145" s="9">
        <f t="shared" si="25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 t="shared" si="19"/>
        <v>733.66</v>
      </c>
      <c r="G145" s="37">
        <v>260</v>
      </c>
      <c r="H145" s="217">
        <f t="shared" si="26"/>
        <v>5.4167042826686294E-3</v>
      </c>
      <c r="I145" s="217">
        <f t="shared" si="20"/>
        <v>23.191348551031602</v>
      </c>
      <c r="J145" s="217">
        <f t="shared" si="21"/>
        <v>5.1020966812269526</v>
      </c>
      <c r="K145" s="217">
        <v>9.7185381729234486</v>
      </c>
      <c r="L145" s="217">
        <v>7.659615947469554</v>
      </c>
      <c r="M145" s="11">
        <f t="shared" si="23"/>
        <v>45.671599352651562</v>
      </c>
      <c r="N145" s="11">
        <f t="shared" si="22"/>
        <v>9.1343198705303124</v>
      </c>
      <c r="O145" s="11">
        <f t="shared" si="24"/>
        <v>6.2251723349578229E-2</v>
      </c>
      <c r="P145" s="8" t="s">
        <v>1697</v>
      </c>
    </row>
    <row r="146" spans="1:16" x14ac:dyDescent="0.35">
      <c r="A146" s="9">
        <f t="shared" si="25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 t="shared" si="19"/>
        <v>506.03</v>
      </c>
      <c r="G146" s="35">
        <v>204</v>
      </c>
      <c r="H146" s="217">
        <f t="shared" si="26"/>
        <v>4.2500295140938471E-3</v>
      </c>
      <c r="I146" s="217">
        <f t="shared" si="20"/>
        <v>18.1962888631171</v>
      </c>
      <c r="J146" s="217">
        <f t="shared" si="21"/>
        <v>4.0031835498857617</v>
      </c>
      <c r="K146" s="217">
        <v>7.6253145664476278</v>
      </c>
      <c r="L146" s="217">
        <v>6.0098525126299576</v>
      </c>
      <c r="M146" s="11">
        <f t="shared" si="23"/>
        <v>35.834639492080449</v>
      </c>
      <c r="N146" s="11">
        <f t="shared" si="22"/>
        <v>7.1669278984160902</v>
      </c>
      <c r="O146" s="11">
        <f t="shared" si="24"/>
        <v>7.0815247104085627E-2</v>
      </c>
      <c r="P146" s="8" t="s">
        <v>1695</v>
      </c>
    </row>
    <row r="147" spans="1:16" x14ac:dyDescent="0.35">
      <c r="A147" s="9">
        <f t="shared" si="25"/>
        <v>142</v>
      </c>
      <c r="B147" s="90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 t="shared" si="19"/>
        <v>126.7</v>
      </c>
      <c r="G147" s="35">
        <v>0</v>
      </c>
      <c r="H147" s="217">
        <f t="shared" si="26"/>
        <v>0</v>
      </c>
      <c r="I147" s="217">
        <f t="shared" si="20"/>
        <v>0</v>
      </c>
      <c r="J147" s="217">
        <f t="shared" si="21"/>
        <v>0</v>
      </c>
      <c r="K147" s="217">
        <v>0</v>
      </c>
      <c r="L147" s="217">
        <v>0</v>
      </c>
      <c r="M147" s="11">
        <f t="shared" si="23"/>
        <v>0</v>
      </c>
      <c r="N147" s="11">
        <f t="shared" si="22"/>
        <v>0</v>
      </c>
      <c r="O147" s="11">
        <f t="shared" si="24"/>
        <v>0</v>
      </c>
      <c r="P147" s="8" t="s">
        <v>1695</v>
      </c>
    </row>
    <row r="148" spans="1:16" x14ac:dyDescent="0.35">
      <c r="A148" s="9">
        <f t="shared" si="25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 t="shared" si="19"/>
        <v>307.49</v>
      </c>
      <c r="G148" s="37">
        <v>164</v>
      </c>
      <c r="H148" s="217">
        <f t="shared" si="26"/>
        <v>3.4166903936832891E-3</v>
      </c>
      <c r="I148" s="217">
        <f t="shared" si="20"/>
        <v>14.628389086035318</v>
      </c>
      <c r="J148" s="217">
        <f t="shared" si="21"/>
        <v>3.2182455989277701</v>
      </c>
      <c r="K148" s="217">
        <v>7.5734399999999997</v>
      </c>
      <c r="L148" s="217">
        <v>4.831450059173104</v>
      </c>
      <c r="M148" s="11">
        <f t="shared" si="23"/>
        <v>30.251524744136194</v>
      </c>
      <c r="N148" s="11">
        <f t="shared" si="22"/>
        <v>6.0503049488272396</v>
      </c>
      <c r="O148" s="11">
        <f t="shared" si="24"/>
        <v>9.8382141676594995E-2</v>
      </c>
      <c r="P148" s="8" t="s">
        <v>1697</v>
      </c>
    </row>
    <row r="149" spans="1:16" x14ac:dyDescent="0.35">
      <c r="A149" s="9">
        <f t="shared" si="25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 t="shared" si="19"/>
        <v>123.77</v>
      </c>
      <c r="G149" s="37">
        <v>103</v>
      </c>
      <c r="H149" s="217">
        <f t="shared" si="26"/>
        <v>2.1458482350571878E-3</v>
      </c>
      <c r="I149" s="217">
        <f t="shared" si="20"/>
        <v>9.1873419259855957</v>
      </c>
      <c r="J149" s="217">
        <f t="shared" si="21"/>
        <v>2.021215223716831</v>
      </c>
      <c r="K149" s="217">
        <v>3.8500362761965961</v>
      </c>
      <c r="L149" s="217">
        <v>3.0343863176514003</v>
      </c>
      <c r="M149" s="11">
        <f t="shared" si="23"/>
        <v>18.092979743550423</v>
      </c>
      <c r="N149" s="11">
        <f t="shared" si="22"/>
        <v>3.6185959487100847</v>
      </c>
      <c r="O149" s="11">
        <f t="shared" si="24"/>
        <v>0.14618227149996302</v>
      </c>
      <c r="P149" s="8" t="s">
        <v>1697</v>
      </c>
    </row>
    <row r="150" spans="1:16" x14ac:dyDescent="0.35">
      <c r="A150" s="9">
        <f t="shared" si="25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 t="shared" si="19"/>
        <v>748.80000000000007</v>
      </c>
      <c r="G150" s="35">
        <v>404</v>
      </c>
      <c r="H150" s="217">
        <f t="shared" si="26"/>
        <v>8.4167251161466391E-3</v>
      </c>
      <c r="I150" s="217">
        <f t="shared" si="20"/>
        <v>36.035787748526026</v>
      </c>
      <c r="J150" s="217">
        <f t="shared" si="21"/>
        <v>7.9278733046757255</v>
      </c>
      <c r="K150" s="217">
        <v>15.101113161004127</v>
      </c>
      <c r="L150" s="217">
        <v>46.320960004072127</v>
      </c>
      <c r="M150" s="11">
        <f t="shared" si="23"/>
        <v>105.385734218278</v>
      </c>
      <c r="N150" s="11">
        <f t="shared" si="22"/>
        <v>21.077146843655601</v>
      </c>
      <c r="O150" s="11">
        <f t="shared" si="24"/>
        <v>0.14073949548381143</v>
      </c>
      <c r="P150" s="8" t="s">
        <v>1695</v>
      </c>
    </row>
    <row r="151" spans="1:16" x14ac:dyDescent="0.35">
      <c r="A151" s="9">
        <f t="shared" si="25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 t="shared" si="19"/>
        <v>435.2</v>
      </c>
      <c r="G151" s="35">
        <v>155</v>
      </c>
      <c r="H151" s="217">
        <f t="shared" si="26"/>
        <v>3.2291890915909136E-3</v>
      </c>
      <c r="I151" s="217">
        <f t="shared" si="20"/>
        <v>13.825611636191917</v>
      </c>
      <c r="J151" s="217">
        <f t="shared" si="21"/>
        <v>3.0416345599622217</v>
      </c>
      <c r="K151" s="217">
        <v>5.7937439107812851</v>
      </c>
      <c r="L151" s="217">
        <v>4.5663095071453119</v>
      </c>
      <c r="M151" s="11">
        <f t="shared" si="23"/>
        <v>27.227299614080735</v>
      </c>
      <c r="N151" s="11">
        <f t="shared" si="22"/>
        <v>5.4454599228161475</v>
      </c>
      <c r="O151" s="11">
        <f t="shared" si="24"/>
        <v>6.2562728892648745E-2</v>
      </c>
      <c r="P151" s="8" t="s">
        <v>1695</v>
      </c>
    </row>
    <row r="152" spans="1:16" x14ac:dyDescent="0.35">
      <c r="A152" s="9">
        <f t="shared" si="25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 t="shared" si="19"/>
        <v>406.1</v>
      </c>
      <c r="G152" s="35">
        <v>318</v>
      </c>
      <c r="H152" s="217">
        <f t="shared" si="26"/>
        <v>6.6250460072639385E-3</v>
      </c>
      <c r="I152" s="217">
        <f t="shared" si="20"/>
        <v>28.364803227800188</v>
      </c>
      <c r="J152" s="217">
        <f t="shared" si="21"/>
        <v>6.2402567101160411</v>
      </c>
      <c r="K152" s="217">
        <v>11.886519765344831</v>
      </c>
      <c r="L152" s="217">
        <v>9.3682995049819926</v>
      </c>
      <c r="M152" s="11">
        <f t="shared" si="23"/>
        <v>55.859879208243051</v>
      </c>
      <c r="N152" s="11">
        <f t="shared" si="22"/>
        <v>11.17197584164861</v>
      </c>
      <c r="O152" s="11">
        <f t="shared" si="24"/>
        <v>0.13755202956967014</v>
      </c>
      <c r="P152" s="8" t="s">
        <v>1695</v>
      </c>
    </row>
    <row r="153" spans="1:16" x14ac:dyDescent="0.35">
      <c r="A153" s="9">
        <f t="shared" si="25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 t="shared" si="19"/>
        <v>487.2</v>
      </c>
      <c r="G153" s="35">
        <v>363</v>
      </c>
      <c r="H153" s="217">
        <f t="shared" si="26"/>
        <v>7.5625525177258172E-3</v>
      </c>
      <c r="I153" s="217">
        <f t="shared" si="20"/>
        <v>32.378690477017201</v>
      </c>
      <c r="J153" s="217">
        <f t="shared" si="21"/>
        <v>7.1233119049437841</v>
      </c>
      <c r="K153" s="217">
        <v>13.568574449120042</v>
      </c>
      <c r="L153" s="217">
        <v>10.694002265120956</v>
      </c>
      <c r="M153" s="11">
        <f t="shared" si="23"/>
        <v>63.764579096201984</v>
      </c>
      <c r="N153" s="11">
        <f t="shared" si="22"/>
        <v>12.752915819240398</v>
      </c>
      <c r="O153" s="11">
        <f t="shared" si="24"/>
        <v>0.13087967794786942</v>
      </c>
      <c r="P153" s="8" t="s">
        <v>1695</v>
      </c>
    </row>
    <row r="154" spans="1:16" x14ac:dyDescent="0.35">
      <c r="A154" s="9">
        <f t="shared" si="25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 t="shared" si="19"/>
        <v>399.95</v>
      </c>
      <c r="G154" s="35">
        <v>299</v>
      </c>
      <c r="H154" s="217">
        <f t="shared" si="26"/>
        <v>6.2292099250689237E-3</v>
      </c>
      <c r="I154" s="217">
        <f t="shared" si="20"/>
        <v>26.670050833686343</v>
      </c>
      <c r="J154" s="217">
        <f t="shared" si="21"/>
        <v>5.8674111834109954</v>
      </c>
      <c r="K154" s="217">
        <v>11.176318898861965</v>
      </c>
      <c r="L154" s="217">
        <v>8.8085583395899878</v>
      </c>
      <c r="M154" s="11">
        <f t="shared" si="23"/>
        <v>52.522339255549291</v>
      </c>
      <c r="N154" s="11">
        <f t="shared" si="22"/>
        <v>10.504467851109858</v>
      </c>
      <c r="O154" s="11">
        <f t="shared" si="24"/>
        <v>0.13132226342180095</v>
      </c>
      <c r="P154" s="8" t="s">
        <v>1695</v>
      </c>
    </row>
    <row r="155" spans="1:16" x14ac:dyDescent="0.35">
      <c r="A155" s="9">
        <f t="shared" si="25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 t="shared" si="19"/>
        <v>489.3</v>
      </c>
      <c r="G155" s="37">
        <v>307</v>
      </c>
      <c r="H155" s="217">
        <f t="shared" si="26"/>
        <v>6.3958777491510349E-3</v>
      </c>
      <c r="I155" s="217">
        <f t="shared" si="20"/>
        <v>27.383630789102696</v>
      </c>
      <c r="J155" s="217">
        <f t="shared" si="21"/>
        <v>6.0243987736025932</v>
      </c>
      <c r="K155" s="217">
        <v>11.475350842644223</v>
      </c>
      <c r="L155" s="217">
        <v>9.0442388302813583</v>
      </c>
      <c r="M155" s="11">
        <f t="shared" si="23"/>
        <v>53.927619235630871</v>
      </c>
      <c r="N155" s="11">
        <f t="shared" si="22"/>
        <v>10.785523847126175</v>
      </c>
      <c r="O155" s="11">
        <f t="shared" si="24"/>
        <v>0.11021381409284871</v>
      </c>
      <c r="P155" s="8" t="s">
        <v>1697</v>
      </c>
    </row>
    <row r="156" spans="1:16" x14ac:dyDescent="0.35">
      <c r="A156" s="9">
        <f t="shared" si="25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 t="shared" si="19"/>
        <v>420.6</v>
      </c>
      <c r="G156" s="35">
        <v>262</v>
      </c>
      <c r="H156" s="217">
        <f t="shared" si="26"/>
        <v>5.458371238689157E-3</v>
      </c>
      <c r="I156" s="217">
        <f t="shared" si="20"/>
        <v>23.36974353988569</v>
      </c>
      <c r="J156" s="217">
        <f t="shared" si="21"/>
        <v>5.141343578774852</v>
      </c>
      <c r="K156" s="217">
        <v>9.7932961588690119</v>
      </c>
      <c r="L156" s="217">
        <v>0.91706501406156549</v>
      </c>
      <c r="M156" s="11">
        <f t="shared" si="23"/>
        <v>39.221448291591116</v>
      </c>
      <c r="N156" s="11">
        <f t="shared" si="22"/>
        <v>7.8442896583182238</v>
      </c>
      <c r="O156" s="11">
        <f t="shared" si="24"/>
        <v>9.3251184716098709E-2</v>
      </c>
      <c r="P156" s="8" t="s">
        <v>1695</v>
      </c>
    </row>
    <row r="157" spans="1:16" x14ac:dyDescent="0.35">
      <c r="A157" s="9">
        <f t="shared" si="25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 t="shared" si="19"/>
        <v>427.2</v>
      </c>
      <c r="G157" s="35">
        <v>252</v>
      </c>
      <c r="H157" s="217">
        <f t="shared" si="26"/>
        <v>5.2500364585865173E-3</v>
      </c>
      <c r="I157" s="217">
        <f t="shared" si="20"/>
        <v>22.477768595615245</v>
      </c>
      <c r="J157" s="217">
        <f t="shared" si="21"/>
        <v>4.9451090910353539</v>
      </c>
      <c r="K157" s="217">
        <v>9.419506229141188</v>
      </c>
      <c r="L157" s="217">
        <v>7.4239354567781835</v>
      </c>
      <c r="M157" s="11">
        <f t="shared" si="23"/>
        <v>44.266319372569967</v>
      </c>
      <c r="N157" s="11">
        <f t="shared" si="22"/>
        <v>8.8532638745139938</v>
      </c>
      <c r="O157" s="11">
        <f t="shared" si="24"/>
        <v>0.10361966145264506</v>
      </c>
      <c r="P157" s="8" t="s">
        <v>1695</v>
      </c>
    </row>
    <row r="158" spans="1:16" x14ac:dyDescent="0.35">
      <c r="A158" s="9">
        <f t="shared" si="25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 t="shared" si="19"/>
        <v>464.8</v>
      </c>
      <c r="G158" s="37">
        <v>216</v>
      </c>
      <c r="H158" s="217">
        <f t="shared" si="26"/>
        <v>4.5000312502170153E-3</v>
      </c>
      <c r="I158" s="217">
        <f t="shared" si="20"/>
        <v>19.266658796241639</v>
      </c>
      <c r="J158" s="217">
        <f t="shared" si="21"/>
        <v>4.2386649351731611</v>
      </c>
      <c r="K158" s="217">
        <v>8.0738624821210188</v>
      </c>
      <c r="L158" s="217">
        <v>6.3633732486670143</v>
      </c>
      <c r="M158" s="11">
        <f t="shared" si="23"/>
        <v>37.942559462202837</v>
      </c>
      <c r="N158" s="11">
        <f t="shared" ref="N158:N186" si="27">M158*0.2</f>
        <v>7.5885118924405681</v>
      </c>
      <c r="O158" s="11">
        <f t="shared" si="24"/>
        <v>8.1632012612312468E-2</v>
      </c>
      <c r="P158" s="8" t="s">
        <v>1697</v>
      </c>
    </row>
    <row r="159" spans="1:16" x14ac:dyDescent="0.35">
      <c r="A159" s="9">
        <f t="shared" si="25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 t="shared" si="19"/>
        <v>515.5</v>
      </c>
      <c r="G159" s="35">
        <v>421</v>
      </c>
      <c r="H159" s="217">
        <f t="shared" si="26"/>
        <v>8.7708942423211263E-3</v>
      </c>
      <c r="I159" s="217">
        <f t="shared" si="20"/>
        <v>37.552145153785787</v>
      </c>
      <c r="J159" s="217">
        <f t="shared" si="21"/>
        <v>8.2614719338328726</v>
      </c>
      <c r="K159" s="217">
        <v>15.73655604154143</v>
      </c>
      <c r="L159" s="217">
        <v>12.402685822633394</v>
      </c>
      <c r="M159" s="11">
        <f t="shared" si="23"/>
        <v>73.952858951793473</v>
      </c>
      <c r="N159" s="11">
        <f t="shared" si="27"/>
        <v>14.790571790358696</v>
      </c>
      <c r="O159" s="11">
        <f t="shared" si="24"/>
        <v>0.14345850427118034</v>
      </c>
      <c r="P159" s="8" t="s">
        <v>1695</v>
      </c>
    </row>
    <row r="160" spans="1:16" x14ac:dyDescent="0.35">
      <c r="A160" s="9">
        <f t="shared" si="25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 t="shared" si="19"/>
        <v>556.9</v>
      </c>
      <c r="G160" s="35">
        <v>216</v>
      </c>
      <c r="H160" s="217">
        <f t="shared" si="26"/>
        <v>4.5000312502170153E-3</v>
      </c>
      <c r="I160" s="217">
        <f t="shared" si="20"/>
        <v>19.266658796241639</v>
      </c>
      <c r="J160" s="217">
        <f t="shared" si="21"/>
        <v>4.2386649351731611</v>
      </c>
      <c r="K160" s="217">
        <v>8.0738624821210188</v>
      </c>
      <c r="L160" s="217">
        <v>6.3633732486670143</v>
      </c>
      <c r="M160" s="11">
        <f t="shared" si="23"/>
        <v>37.942559462202837</v>
      </c>
      <c r="N160" s="11">
        <f t="shared" si="27"/>
        <v>7.5885118924405681</v>
      </c>
      <c r="O160" s="11">
        <f t="shared" si="24"/>
        <v>6.8131728249601078E-2</v>
      </c>
      <c r="P160" s="8" t="s">
        <v>1695</v>
      </c>
    </row>
    <row r="161" spans="1:16" x14ac:dyDescent="0.35">
      <c r="A161" s="9">
        <f t="shared" si="25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 t="shared" si="19"/>
        <v>342.9</v>
      </c>
      <c r="G161" s="35">
        <v>223</v>
      </c>
      <c r="H161" s="217">
        <f t="shared" si="26"/>
        <v>4.6458655962888628E-3</v>
      </c>
      <c r="I161" s="217">
        <f t="shared" si="20"/>
        <v>19.891041257230953</v>
      </c>
      <c r="J161" s="217">
        <f t="shared" si="21"/>
        <v>4.3760290765908092</v>
      </c>
      <c r="K161" s="217">
        <v>8.3355154329304959</v>
      </c>
      <c r="L161" s="217">
        <v>6.5695936780219641</v>
      </c>
      <c r="M161" s="11">
        <f t="shared" si="23"/>
        <v>39.172179444774223</v>
      </c>
      <c r="N161" s="11">
        <f t="shared" si="27"/>
        <v>7.8344358889548449</v>
      </c>
      <c r="O161" s="11">
        <f t="shared" si="24"/>
        <v>0.1142379103084696</v>
      </c>
      <c r="P161" s="8" t="s">
        <v>1695</v>
      </c>
    </row>
    <row r="162" spans="1:16" x14ac:dyDescent="0.35">
      <c r="A162" s="9">
        <f t="shared" si="25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 t="shared" si="19"/>
        <v>514.78</v>
      </c>
      <c r="G162" s="35">
        <v>258</v>
      </c>
      <c r="H162" s="217">
        <f t="shared" si="26"/>
        <v>5.375037326648101E-3</v>
      </c>
      <c r="I162" s="217">
        <f t="shared" si="20"/>
        <v>23.012953562177511</v>
      </c>
      <c r="J162" s="217">
        <f t="shared" si="21"/>
        <v>5.0628497836790523</v>
      </c>
      <c r="K162" s="217">
        <v>9.6437801869778816</v>
      </c>
      <c r="L162" s="217">
        <v>7.6006958247967118</v>
      </c>
      <c r="M162" s="11">
        <f t="shared" si="23"/>
        <v>45.320279357631158</v>
      </c>
      <c r="N162" s="11">
        <f t="shared" si="27"/>
        <v>9.0640558715262323</v>
      </c>
      <c r="O162" s="11">
        <f t="shared" si="24"/>
        <v>8.8038150972514786E-2</v>
      </c>
      <c r="P162" s="8" t="s">
        <v>1695</v>
      </c>
    </row>
    <row r="163" spans="1:16" x14ac:dyDescent="0.35">
      <c r="A163" s="9">
        <f t="shared" si="25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 t="shared" si="19"/>
        <v>378.9</v>
      </c>
      <c r="G163" s="35">
        <v>286</v>
      </c>
      <c r="H163" s="217">
        <f t="shared" si="26"/>
        <v>5.9583747109354926E-3</v>
      </c>
      <c r="I163" s="217">
        <f t="shared" si="20"/>
        <v>25.510483406134764</v>
      </c>
      <c r="J163" s="217">
        <f t="shared" si="21"/>
        <v>5.6123063493496481</v>
      </c>
      <c r="K163" s="217">
        <v>10.690391990215792</v>
      </c>
      <c r="L163" s="217">
        <v>8.4255775422165105</v>
      </c>
      <c r="M163" s="11">
        <f t="shared" si="23"/>
        <v>50.238759287916714</v>
      </c>
      <c r="N163" s="11">
        <f t="shared" si="27"/>
        <v>10.047751857583343</v>
      </c>
      <c r="O163" s="11">
        <f t="shared" si="24"/>
        <v>0.13259107756114202</v>
      </c>
      <c r="P163" s="8" t="s">
        <v>1695</v>
      </c>
    </row>
    <row r="164" spans="1:16" x14ac:dyDescent="0.35">
      <c r="A164" s="9">
        <f t="shared" si="25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19"/>
        <v>391.9</v>
      </c>
      <c r="G164" s="37">
        <v>294</v>
      </c>
      <c r="H164" s="217">
        <f t="shared" si="26"/>
        <v>6.1250425350176038E-3</v>
      </c>
      <c r="I164" s="217">
        <f t="shared" si="20"/>
        <v>26.224063361551117</v>
      </c>
      <c r="J164" s="217">
        <f t="shared" si="21"/>
        <v>5.7692939395412459</v>
      </c>
      <c r="K164" s="217">
        <v>10.989423933998053</v>
      </c>
      <c r="L164" s="217">
        <v>8.661258032907881</v>
      </c>
      <c r="M164" s="11">
        <f t="shared" si="23"/>
        <v>51.644039267998295</v>
      </c>
      <c r="N164" s="11">
        <f t="shared" si="27"/>
        <v>10.32880785359966</v>
      </c>
      <c r="O164" s="11">
        <f t="shared" si="24"/>
        <v>0.1317786151263034</v>
      </c>
      <c r="P164" s="8" t="s">
        <v>1697</v>
      </c>
    </row>
    <row r="165" spans="1:16" x14ac:dyDescent="0.35">
      <c r="A165" s="9">
        <f t="shared" si="25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 t="shared" si="19"/>
        <v>381.3</v>
      </c>
      <c r="G165" s="37">
        <v>223</v>
      </c>
      <c r="H165" s="217">
        <f t="shared" si="26"/>
        <v>4.6458655962888628E-3</v>
      </c>
      <c r="I165" s="217">
        <f t="shared" si="20"/>
        <v>19.891041257230953</v>
      </c>
      <c r="J165" s="217">
        <f t="shared" si="21"/>
        <v>4.3760290765908092</v>
      </c>
      <c r="K165" s="217">
        <v>8.3355154329304959</v>
      </c>
      <c r="L165" s="217">
        <v>6.5695936780219641</v>
      </c>
      <c r="M165" s="11">
        <f t="shared" si="23"/>
        <v>39.172179444774223</v>
      </c>
      <c r="N165" s="11">
        <f t="shared" si="27"/>
        <v>7.8344358889548449</v>
      </c>
      <c r="O165" s="11">
        <f t="shared" si="24"/>
        <v>0.10273322697291955</v>
      </c>
      <c r="P165" s="8" t="s">
        <v>1697</v>
      </c>
    </row>
    <row r="166" spans="1:16" x14ac:dyDescent="0.35">
      <c r="A166" s="9">
        <f t="shared" si="25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19"/>
        <v>2512.2399999999998</v>
      </c>
      <c r="G166" s="36">
        <v>834</v>
      </c>
      <c r="H166" s="217">
        <f t="shared" si="26"/>
        <v>1.7375120660560142E-2</v>
      </c>
      <c r="I166" s="217">
        <f t="shared" si="20"/>
        <v>74.390710352155224</v>
      </c>
      <c r="J166" s="217">
        <f t="shared" si="21"/>
        <v>16.365956277474151</v>
      </c>
      <c r="K166" s="217">
        <v>31.1740801393006</v>
      </c>
      <c r="L166" s="217">
        <v>13.581348739549266</v>
      </c>
      <c r="M166" s="11">
        <f t="shared" si="23"/>
        <v>135.51209550847923</v>
      </c>
      <c r="N166" s="11">
        <f t="shared" si="27"/>
        <v>27.102419101695848</v>
      </c>
      <c r="O166" s="11">
        <f t="shared" si="24"/>
        <v>5.394074431920487E-2</v>
      </c>
      <c r="P166" s="8" t="s">
        <v>1694</v>
      </c>
    </row>
    <row r="167" spans="1:16" x14ac:dyDescent="0.35">
      <c r="A167" s="9">
        <f t="shared" si="25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 t="shared" si="19"/>
        <v>124.1</v>
      </c>
      <c r="G167" s="35">
        <v>174</v>
      </c>
      <c r="H167" s="217">
        <f t="shared" si="26"/>
        <v>3.6250251737859288E-3</v>
      </c>
      <c r="I167" s="217">
        <f t="shared" si="20"/>
        <v>15.520364030305764</v>
      </c>
      <c r="J167" s="217">
        <f t="shared" si="21"/>
        <v>3.4144800866672682</v>
      </c>
      <c r="K167" s="217">
        <v>6.5039447772641532</v>
      </c>
      <c r="L167" s="217">
        <v>3.015323925021951</v>
      </c>
      <c r="M167" s="11">
        <f t="shared" si="23"/>
        <v>28.454112819259137</v>
      </c>
      <c r="N167" s="11">
        <f t="shared" si="27"/>
        <v>5.6908225638518282</v>
      </c>
      <c r="O167" s="11">
        <f t="shared" si="24"/>
        <v>0.22928374552183028</v>
      </c>
      <c r="P167" s="8" t="s">
        <v>1695</v>
      </c>
    </row>
    <row r="168" spans="1:16" ht="18" customHeight="1" x14ac:dyDescent="0.35">
      <c r="A168" s="9">
        <f t="shared" si="25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 t="shared" si="19"/>
        <v>147.35</v>
      </c>
      <c r="G168" s="35">
        <v>170</v>
      </c>
      <c r="H168" s="217">
        <f t="shared" si="26"/>
        <v>3.5416912617448728E-3</v>
      </c>
      <c r="I168" s="217">
        <f t="shared" si="20"/>
        <v>15.163574052597586</v>
      </c>
      <c r="J168" s="217">
        <f t="shared" si="21"/>
        <v>3.3359862915714689</v>
      </c>
      <c r="K168" s="217">
        <v>6.3544288053730229</v>
      </c>
      <c r="L168" s="217">
        <v>5.0082104271916315</v>
      </c>
      <c r="M168" s="11">
        <f t="shared" si="23"/>
        <v>29.862199576733708</v>
      </c>
      <c r="N168" s="11">
        <f t="shared" si="27"/>
        <v>5.972439915346742</v>
      </c>
      <c r="O168" s="11">
        <f t="shared" si="24"/>
        <v>0.20266168698156573</v>
      </c>
      <c r="P168" s="8" t="s">
        <v>1695</v>
      </c>
    </row>
    <row r="169" spans="1:16" ht="18" customHeight="1" x14ac:dyDescent="0.35">
      <c r="A169" s="9">
        <f t="shared" si="25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 t="shared" si="19"/>
        <v>118.2</v>
      </c>
      <c r="G169" s="35">
        <v>107</v>
      </c>
      <c r="H169" s="217">
        <f t="shared" si="26"/>
        <v>2.2291821470982434E-3</v>
      </c>
      <c r="I169" s="217">
        <f t="shared" si="20"/>
        <v>9.5441319036937742</v>
      </c>
      <c r="J169" s="217">
        <f t="shared" si="21"/>
        <v>2.0997090188126304</v>
      </c>
      <c r="K169" s="217">
        <v>3.9995522480877264</v>
      </c>
      <c r="L169" s="217">
        <v>3.1522265629970856</v>
      </c>
      <c r="M169" s="11">
        <f t="shared" si="23"/>
        <v>18.795619733591217</v>
      </c>
      <c r="N169" s="11">
        <f t="shared" si="27"/>
        <v>3.7591239467182436</v>
      </c>
      <c r="O169" s="11">
        <f t="shared" si="24"/>
        <v>0.15901539537725226</v>
      </c>
      <c r="P169" s="8" t="s">
        <v>1695</v>
      </c>
    </row>
    <row r="170" spans="1:16" ht="18" customHeight="1" x14ac:dyDescent="0.35">
      <c r="A170" s="9">
        <f t="shared" si="25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 t="shared" si="19"/>
        <v>111.8</v>
      </c>
      <c r="G170" s="35">
        <v>178</v>
      </c>
      <c r="H170" s="217">
        <f t="shared" si="26"/>
        <v>3.7083590858269845E-3</v>
      </c>
      <c r="I170" s="217">
        <f t="shared" si="20"/>
        <v>15.877154008013942</v>
      </c>
      <c r="J170" s="217">
        <f t="shared" si="21"/>
        <v>3.4929738817630676</v>
      </c>
      <c r="K170" s="217">
        <v>6.6534607491552826</v>
      </c>
      <c r="L170" s="217">
        <v>3.0846417164017663</v>
      </c>
      <c r="M170" s="11">
        <f t="shared" si="23"/>
        <v>29.108230355334058</v>
      </c>
      <c r="N170" s="11">
        <f t="shared" si="27"/>
        <v>5.8216460710668123</v>
      </c>
      <c r="O170" s="11">
        <f t="shared" si="24"/>
        <v>0.26035984217651215</v>
      </c>
      <c r="P170" s="8" t="s">
        <v>1695</v>
      </c>
    </row>
    <row r="171" spans="1:16" ht="18" customHeight="1" x14ac:dyDescent="0.35">
      <c r="A171" s="9">
        <f t="shared" si="25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 t="shared" si="19"/>
        <v>177.1</v>
      </c>
      <c r="G171" s="37">
        <v>164</v>
      </c>
      <c r="H171" s="217">
        <f t="shared" si="26"/>
        <v>3.4166903936832891E-3</v>
      </c>
      <c r="I171" s="217">
        <f t="shared" si="20"/>
        <v>14.628389086035318</v>
      </c>
      <c r="J171" s="217">
        <f t="shared" si="21"/>
        <v>3.2182455989277701</v>
      </c>
      <c r="K171" s="217">
        <v>6.1301548475363292</v>
      </c>
      <c r="L171" s="217">
        <v>2.8420294465724143</v>
      </c>
      <c r="M171" s="11">
        <f t="shared" si="23"/>
        <v>26.818818979071832</v>
      </c>
      <c r="N171" s="11">
        <f t="shared" si="27"/>
        <v>5.3637637958143669</v>
      </c>
      <c r="O171" s="11">
        <f t="shared" si="24"/>
        <v>0.1514331958163288</v>
      </c>
      <c r="P171" s="8" t="s">
        <v>1697</v>
      </c>
    </row>
    <row r="172" spans="1:16" ht="18" customHeight="1" x14ac:dyDescent="0.35">
      <c r="A172" s="9">
        <f t="shared" si="25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 t="shared" si="19"/>
        <v>572.56000000000006</v>
      </c>
      <c r="G172" s="37">
        <v>345</v>
      </c>
      <c r="H172" s="217">
        <f t="shared" si="26"/>
        <v>7.1875499135410654E-3</v>
      </c>
      <c r="I172" s="217">
        <f t="shared" si="20"/>
        <v>30.773135577330393</v>
      </c>
      <c r="J172" s="217">
        <f t="shared" si="21"/>
        <v>6.7700898270126864</v>
      </c>
      <c r="K172" s="217">
        <v>12.89575257560996</v>
      </c>
      <c r="L172" s="217">
        <v>10.16372116106537</v>
      </c>
      <c r="M172" s="11">
        <f t="shared" si="23"/>
        <v>60.602699141018405</v>
      </c>
      <c r="N172" s="11">
        <f t="shared" si="27"/>
        <v>12.120539828203682</v>
      </c>
      <c r="O172" s="11">
        <f t="shared" si="24"/>
        <v>0.10584515009958502</v>
      </c>
      <c r="P172" s="8" t="s">
        <v>1697</v>
      </c>
    </row>
    <row r="173" spans="1:16" ht="18" customHeight="1" x14ac:dyDescent="0.35">
      <c r="A173" s="9">
        <f t="shared" si="25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 t="shared" ref="F173:F229" si="28">C173+D173+E173</f>
        <v>546.79999999999995</v>
      </c>
      <c r="G173" s="37">
        <v>321</v>
      </c>
      <c r="H173" s="217">
        <f t="shared" si="26"/>
        <v>6.6875464412947307E-3</v>
      </c>
      <c r="I173" s="217">
        <f t="shared" si="20"/>
        <v>28.632395711081323</v>
      </c>
      <c r="J173" s="217">
        <f t="shared" si="21"/>
        <v>6.2991270564378912</v>
      </c>
      <c r="K173" s="217">
        <v>11.99865674426318</v>
      </c>
      <c r="L173" s="217">
        <v>9.4566796889912563</v>
      </c>
      <c r="M173" s="11">
        <f t="shared" si="23"/>
        <v>56.38685920077365</v>
      </c>
      <c r="N173" s="11">
        <f t="shared" si="27"/>
        <v>11.27737184015473</v>
      </c>
      <c r="O173" s="11">
        <f t="shared" si="24"/>
        <v>0.10312154206432636</v>
      </c>
      <c r="P173" s="8" t="s">
        <v>1697</v>
      </c>
    </row>
    <row r="174" spans="1:16" ht="18" customHeight="1" x14ac:dyDescent="0.35">
      <c r="A174" s="9">
        <f t="shared" si="25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 t="shared" si="28"/>
        <v>695</v>
      </c>
      <c r="G174" s="35">
        <v>265</v>
      </c>
      <c r="H174" s="217">
        <f t="shared" si="26"/>
        <v>5.5208716727199493E-3</v>
      </c>
      <c r="I174" s="217">
        <f t="shared" si="20"/>
        <v>23.637336023166824</v>
      </c>
      <c r="J174" s="217">
        <f t="shared" si="21"/>
        <v>5.2002139250967012</v>
      </c>
      <c r="K174" s="217">
        <v>9.9054331377873588</v>
      </c>
      <c r="L174" s="217">
        <v>7.8069162541516617</v>
      </c>
      <c r="M174" s="11">
        <f t="shared" si="23"/>
        <v>46.549899340202543</v>
      </c>
      <c r="N174" s="11">
        <f t="shared" si="27"/>
        <v>9.309979868040509</v>
      </c>
      <c r="O174" s="11">
        <f t="shared" si="24"/>
        <v>6.6978272431946109E-2</v>
      </c>
      <c r="P174" s="8" t="s">
        <v>1695</v>
      </c>
    </row>
    <row r="175" spans="1:16" ht="18" customHeight="1" x14ac:dyDescent="0.35">
      <c r="A175" s="9">
        <f t="shared" si="25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 t="shared" si="28"/>
        <v>641.82000000000005</v>
      </c>
      <c r="G175" s="35">
        <v>496</v>
      </c>
      <c r="H175" s="217">
        <f t="shared" si="26"/>
        <v>1.0333405093090924E-2</v>
      </c>
      <c r="I175" s="217">
        <f t="shared" si="20"/>
        <v>44.241957235814134</v>
      </c>
      <c r="J175" s="217">
        <f t="shared" si="21"/>
        <v>9.73323059187911</v>
      </c>
      <c r="K175" s="217">
        <v>18.539980514500115</v>
      </c>
      <c r="L175" s="217">
        <v>14.612190422864995</v>
      </c>
      <c r="M175" s="11">
        <f t="shared" si="23"/>
        <v>87.127358765058361</v>
      </c>
      <c r="N175" s="11">
        <f t="shared" si="27"/>
        <v>17.425471753011674</v>
      </c>
      <c r="O175" s="11">
        <f t="shared" si="24"/>
        <v>0.1357504577063014</v>
      </c>
      <c r="P175" s="8" t="s">
        <v>1695</v>
      </c>
    </row>
    <row r="176" spans="1:16" ht="18" customHeight="1" x14ac:dyDescent="0.35">
      <c r="A176" s="9">
        <f t="shared" si="25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 t="shared" si="28"/>
        <v>611.88</v>
      </c>
      <c r="G176" s="37">
        <v>421</v>
      </c>
      <c r="H176" s="217">
        <f t="shared" si="26"/>
        <v>8.7708942423211263E-3</v>
      </c>
      <c r="I176" s="217">
        <f t="shared" si="20"/>
        <v>37.552145153785787</v>
      </c>
      <c r="J176" s="217">
        <f t="shared" si="21"/>
        <v>8.2614719338328726</v>
      </c>
      <c r="K176" s="217">
        <v>15.73655604154143</v>
      </c>
      <c r="L176" s="217">
        <v>12.402685822633394</v>
      </c>
      <c r="M176" s="11">
        <f t="shared" si="23"/>
        <v>73.952858951793473</v>
      </c>
      <c r="N176" s="11">
        <f t="shared" si="27"/>
        <v>14.790571790358696</v>
      </c>
      <c r="O176" s="11">
        <f t="shared" si="24"/>
        <v>0.12086170319636771</v>
      </c>
      <c r="P176" s="8" t="s">
        <v>1697</v>
      </c>
    </row>
    <row r="177" spans="1:16" ht="18" customHeight="1" x14ac:dyDescent="0.35">
      <c r="A177" s="9">
        <f t="shared" si="25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 t="shared" si="28"/>
        <v>427.6</v>
      </c>
      <c r="G177" s="37">
        <v>327</v>
      </c>
      <c r="H177" s="217">
        <f t="shared" si="26"/>
        <v>6.8125473093563144E-3</v>
      </c>
      <c r="I177" s="217">
        <f t="shared" si="20"/>
        <v>29.167580677643592</v>
      </c>
      <c r="J177" s="217">
        <f t="shared" si="21"/>
        <v>6.4168677490815904</v>
      </c>
      <c r="K177" s="217">
        <v>12.222930702099875</v>
      </c>
      <c r="L177" s="217">
        <v>9.6334400570097856</v>
      </c>
      <c r="M177" s="11">
        <f t="shared" si="23"/>
        <v>57.44081918583484</v>
      </c>
      <c r="N177" s="11">
        <f t="shared" si="27"/>
        <v>11.488163837166969</v>
      </c>
      <c r="O177" s="11">
        <f t="shared" si="24"/>
        <v>0.13433306638408521</v>
      </c>
      <c r="P177" s="8" t="s">
        <v>1697</v>
      </c>
    </row>
    <row r="178" spans="1:16" ht="18" customHeight="1" x14ac:dyDescent="0.35">
      <c r="A178" s="9">
        <f t="shared" si="25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 t="shared" si="28"/>
        <v>411.9</v>
      </c>
      <c r="G178" s="37">
        <v>332</v>
      </c>
      <c r="H178" s="217">
        <f t="shared" si="26"/>
        <v>6.9167146994076343E-3</v>
      </c>
      <c r="I178" s="217">
        <f t="shared" si="20"/>
        <v>29.613568149778814</v>
      </c>
      <c r="J178" s="217">
        <f t="shared" si="21"/>
        <v>6.514984992951339</v>
      </c>
      <c r="K178" s="217">
        <v>12.409825666963785</v>
      </c>
      <c r="L178" s="217">
        <v>9.7807403636918941</v>
      </c>
      <c r="M178" s="11">
        <f t="shared" si="23"/>
        <v>58.319119173385829</v>
      </c>
      <c r="N178" s="11">
        <f t="shared" si="27"/>
        <v>11.663823834677167</v>
      </c>
      <c r="O178" s="11">
        <f t="shared" si="24"/>
        <v>0.14158562557267743</v>
      </c>
      <c r="P178" s="8" t="s">
        <v>1697</v>
      </c>
    </row>
    <row r="179" spans="1:16" ht="18" customHeight="1" x14ac:dyDescent="0.35">
      <c r="A179" s="9">
        <f t="shared" si="25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 t="shared" si="28"/>
        <v>635.29999999999995</v>
      </c>
      <c r="G179" s="37">
        <v>349</v>
      </c>
      <c r="H179" s="217">
        <f t="shared" si="26"/>
        <v>7.2708838255821214E-3</v>
      </c>
      <c r="I179" s="217">
        <f t="shared" si="20"/>
        <v>31.129925555038572</v>
      </c>
      <c r="J179" s="217">
        <f t="shared" si="21"/>
        <v>6.8485836221084861</v>
      </c>
      <c r="K179" s="217">
        <v>13.04526854750109</v>
      </c>
      <c r="L179" s="217">
        <v>10.281561406411056</v>
      </c>
      <c r="M179" s="11">
        <f t="shared" si="23"/>
        <v>61.305339131059206</v>
      </c>
      <c r="N179" s="11">
        <f t="shared" si="27"/>
        <v>12.261067826211843</v>
      </c>
      <c r="O179" s="11">
        <f t="shared" si="24"/>
        <v>9.6498251426191103E-2</v>
      </c>
      <c r="P179" s="8" t="s">
        <v>1697</v>
      </c>
    </row>
    <row r="180" spans="1:16" ht="18" customHeight="1" x14ac:dyDescent="0.35">
      <c r="A180" s="9">
        <f t="shared" si="25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 t="shared" si="28"/>
        <v>650.69999999999993</v>
      </c>
      <c r="G180" s="37">
        <v>350</v>
      </c>
      <c r="H180" s="217">
        <f t="shared" si="26"/>
        <v>7.2917173035923852E-3</v>
      </c>
      <c r="I180" s="217">
        <f t="shared" si="20"/>
        <v>31.219123049465615</v>
      </c>
      <c r="J180" s="217">
        <f t="shared" si="21"/>
        <v>6.868207070882435</v>
      </c>
      <c r="K180" s="217">
        <v>13.082647540473873</v>
      </c>
      <c r="L180" s="217">
        <v>10.311021467747477</v>
      </c>
      <c r="M180" s="11">
        <f t="shared" si="23"/>
        <v>61.480999128569394</v>
      </c>
      <c r="N180" s="11">
        <f t="shared" si="27"/>
        <v>12.296199825713879</v>
      </c>
      <c r="O180" s="11">
        <f t="shared" si="24"/>
        <v>9.4484400074641775E-2</v>
      </c>
      <c r="P180" s="8" t="s">
        <v>1697</v>
      </c>
    </row>
    <row r="181" spans="1:16" ht="18" customHeight="1" x14ac:dyDescent="0.35">
      <c r="A181" s="9">
        <f t="shared" si="25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 t="shared" si="28"/>
        <v>650.29999999999995</v>
      </c>
      <c r="G181" s="35">
        <v>427</v>
      </c>
      <c r="H181" s="217">
        <f t="shared" si="26"/>
        <v>8.8958951103827108E-3</v>
      </c>
      <c r="I181" s="217">
        <f t="shared" si="20"/>
        <v>38.087330120348057</v>
      </c>
      <c r="J181" s="217">
        <f t="shared" si="21"/>
        <v>8.3792126264765727</v>
      </c>
      <c r="K181" s="217">
        <v>15.960829999378122</v>
      </c>
      <c r="L181" s="217">
        <v>12.579446190651922</v>
      </c>
      <c r="M181" s="11">
        <f t="shared" si="23"/>
        <v>75.006818936854671</v>
      </c>
      <c r="N181" s="11">
        <f t="shared" si="27"/>
        <v>15.001363787370934</v>
      </c>
      <c r="O181" s="11">
        <f t="shared" si="24"/>
        <v>0.11534187134684711</v>
      </c>
      <c r="P181" s="8" t="s">
        <v>1695</v>
      </c>
    </row>
    <row r="182" spans="1:16" ht="18" customHeight="1" x14ac:dyDescent="0.35">
      <c r="A182" s="9">
        <f t="shared" si="25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 t="shared" si="28"/>
        <v>702.91</v>
      </c>
      <c r="G182" s="85">
        <v>382</v>
      </c>
      <c r="H182" s="217">
        <f t="shared" si="26"/>
        <v>7.958388599920832E-3</v>
      </c>
      <c r="I182" s="217">
        <f t="shared" si="20"/>
        <v>34.073442871131043</v>
      </c>
      <c r="J182" s="217">
        <f t="shared" si="21"/>
        <v>7.4961574316488297</v>
      </c>
      <c r="K182" s="217">
        <v>14.278775315602912</v>
      </c>
      <c r="L182" s="217">
        <v>11.253743430512959</v>
      </c>
      <c r="M182" s="11">
        <f t="shared" si="23"/>
        <v>67.102119048895744</v>
      </c>
      <c r="N182" s="11">
        <f t="shared" si="27"/>
        <v>13.42042380977915</v>
      </c>
      <c r="O182" s="11">
        <f t="shared" si="24"/>
        <v>9.5463315429992104E-2</v>
      </c>
      <c r="P182" s="8" t="s">
        <v>1695</v>
      </c>
    </row>
    <row r="183" spans="1:16" x14ac:dyDescent="0.35">
      <c r="A183" s="9">
        <f t="shared" si="25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 t="shared" si="28"/>
        <v>592.9</v>
      </c>
      <c r="G183" s="37">
        <v>365</v>
      </c>
      <c r="H183" s="217">
        <f t="shared" si="26"/>
        <v>7.6042194737463448E-3</v>
      </c>
      <c r="I183" s="217">
        <f t="shared" si="20"/>
        <v>32.557085465871289</v>
      </c>
      <c r="J183" s="217">
        <f t="shared" si="21"/>
        <v>7.1625588024916835</v>
      </c>
      <c r="K183" s="217">
        <v>13.643332435065609</v>
      </c>
      <c r="L183" s="217">
        <v>10.752922387793797</v>
      </c>
      <c r="M183" s="11">
        <f t="shared" si="23"/>
        <v>64.115899091222374</v>
      </c>
      <c r="N183" s="11">
        <f t="shared" si="27"/>
        <v>12.823179818244476</v>
      </c>
      <c r="O183" s="11">
        <f t="shared" si="24"/>
        <v>0.10813948235996353</v>
      </c>
      <c r="P183" s="8" t="s">
        <v>1697</v>
      </c>
    </row>
    <row r="184" spans="1:16" x14ac:dyDescent="0.35">
      <c r="A184" s="9">
        <f t="shared" si="25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 t="shared" si="28"/>
        <v>1245.1200000000001</v>
      </c>
      <c r="G184" s="35">
        <v>511</v>
      </c>
      <c r="H184" s="217">
        <f t="shared" si="26"/>
        <v>1.0645907263244882E-2</v>
      </c>
      <c r="I184" s="217">
        <f t="shared" si="20"/>
        <v>45.5799196522198</v>
      </c>
      <c r="J184" s="217">
        <f t="shared" si="21"/>
        <v>10.027582323488357</v>
      </c>
      <c r="K184" s="217">
        <v>19.100665409091853</v>
      </c>
      <c r="L184" s="217">
        <v>15.054091342911317</v>
      </c>
      <c r="M184" s="11">
        <f t="shared" si="23"/>
        <v>89.762258727711341</v>
      </c>
      <c r="N184" s="11">
        <f t="shared" si="27"/>
        <v>17.95245174554227</v>
      </c>
      <c r="O184" s="11">
        <f t="shared" si="24"/>
        <v>7.2091251226959113E-2</v>
      </c>
      <c r="P184" s="8" t="s">
        <v>1695</v>
      </c>
    </row>
    <row r="185" spans="1:16" x14ac:dyDescent="0.35">
      <c r="A185" s="9">
        <f t="shared" si="25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 t="shared" si="28"/>
        <v>274.64999999999998</v>
      </c>
      <c r="G185" s="37">
        <v>190</v>
      </c>
      <c r="H185" s="217">
        <f t="shared" si="26"/>
        <v>3.9583608219501522E-3</v>
      </c>
      <c r="I185" s="217">
        <f t="shared" ref="I185:I245" si="29">H185*$I$2</f>
        <v>16.947523941138478</v>
      </c>
      <c r="J185" s="217">
        <f t="shared" si="21"/>
        <v>3.7284552670504651</v>
      </c>
      <c r="K185" s="217">
        <v>7.1020086648286735</v>
      </c>
      <c r="L185" s="217">
        <v>5.5974116539200587</v>
      </c>
      <c r="M185" s="11">
        <f t="shared" si="23"/>
        <v>33.37539952693767</v>
      </c>
      <c r="N185" s="11">
        <f t="shared" si="27"/>
        <v>6.675079905387534</v>
      </c>
      <c r="O185" s="11">
        <f t="shared" si="24"/>
        <v>0.12151975068974212</v>
      </c>
      <c r="P185" s="8" t="s">
        <v>1697</v>
      </c>
    </row>
    <row r="186" spans="1:16" x14ac:dyDescent="0.35">
      <c r="A186" s="9">
        <f t="shared" si="25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 t="shared" si="28"/>
        <v>446.05</v>
      </c>
      <c r="G186" s="35">
        <v>148</v>
      </c>
      <c r="H186" s="217">
        <f t="shared" si="26"/>
        <v>3.0833547455190657E-3</v>
      </c>
      <c r="I186" s="217">
        <f t="shared" si="29"/>
        <v>13.201229175202604</v>
      </c>
      <c r="J186" s="217">
        <f t="shared" ref="J186:J245" si="30">I186*0.22</f>
        <v>2.9042704185445731</v>
      </c>
      <c r="K186" s="217">
        <v>5.532090959971808</v>
      </c>
      <c r="L186" s="217">
        <v>35.030477329702357</v>
      </c>
      <c r="M186" s="11">
        <f t="shared" si="23"/>
        <v>56.668067883421344</v>
      </c>
      <c r="N186" s="11">
        <f t="shared" si="27"/>
        <v>11.33361357668427</v>
      </c>
      <c r="O186" s="11">
        <f t="shared" si="24"/>
        <v>0.1270442055451661</v>
      </c>
      <c r="P186" s="8" t="s">
        <v>1695</v>
      </c>
    </row>
    <row r="187" spans="1:16" x14ac:dyDescent="0.35">
      <c r="A187" s="9">
        <f t="shared" si="25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 t="shared" si="28"/>
        <v>784</v>
      </c>
      <c r="G187" s="35">
        <v>350</v>
      </c>
      <c r="H187" s="217">
        <f t="shared" si="26"/>
        <v>7.2917173035923852E-3</v>
      </c>
      <c r="I187" s="217">
        <f t="shared" si="29"/>
        <v>31.219123049465615</v>
      </c>
      <c r="J187" s="217">
        <f t="shared" si="30"/>
        <v>6.868207070882435</v>
      </c>
      <c r="K187" s="217">
        <v>13.082647540473873</v>
      </c>
      <c r="L187" s="217">
        <v>10.311021467747477</v>
      </c>
      <c r="M187" s="11">
        <f t="shared" si="23"/>
        <v>61.480999128569394</v>
      </c>
      <c r="N187" s="11">
        <f t="shared" ref="N187:N222" si="31">M187*0.2</f>
        <v>12.296199825713879</v>
      </c>
      <c r="O187" s="11">
        <f t="shared" si="24"/>
        <v>7.8419641745624227E-2</v>
      </c>
      <c r="P187" s="8" t="s">
        <v>1695</v>
      </c>
    </row>
    <row r="188" spans="1:16" x14ac:dyDescent="0.35">
      <c r="A188" s="9">
        <f t="shared" si="25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 t="shared" si="28"/>
        <v>322.09999999999997</v>
      </c>
      <c r="G188" s="35">
        <v>151</v>
      </c>
      <c r="H188" s="217">
        <f t="shared" si="26"/>
        <v>3.1458551795498575E-3</v>
      </c>
      <c r="I188" s="217">
        <f t="shared" si="29"/>
        <v>13.468821658483737</v>
      </c>
      <c r="J188" s="217">
        <f t="shared" si="30"/>
        <v>2.9631407648664223</v>
      </c>
      <c r="K188" s="217">
        <v>6.8521599999999996</v>
      </c>
      <c r="L188" s="217">
        <v>4.4484692617996258</v>
      </c>
      <c r="M188" s="11">
        <f t="shared" si="23"/>
        <v>27.732591685149789</v>
      </c>
      <c r="N188" s="11">
        <f t="shared" si="31"/>
        <v>5.5465183370299584</v>
      </c>
      <c r="O188" s="11">
        <f t="shared" si="24"/>
        <v>8.6099322214063315E-2</v>
      </c>
      <c r="P188" s="8" t="s">
        <v>1695</v>
      </c>
    </row>
    <row r="189" spans="1:16" x14ac:dyDescent="0.35">
      <c r="A189" s="9">
        <f t="shared" si="25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 t="shared" si="28"/>
        <v>543.79999999999995</v>
      </c>
      <c r="G189" s="35">
        <v>246</v>
      </c>
      <c r="H189" s="217">
        <f t="shared" si="26"/>
        <v>5.1250355905249336E-3</v>
      </c>
      <c r="I189" s="217">
        <f t="shared" si="29"/>
        <v>21.942583629052976</v>
      </c>
      <c r="J189" s="217">
        <f t="shared" si="30"/>
        <v>4.8273683983916547</v>
      </c>
      <c r="K189" s="217">
        <v>9.1952322713044925</v>
      </c>
      <c r="L189" s="217">
        <v>7.2471750887596542</v>
      </c>
      <c r="M189" s="11">
        <f t="shared" si="23"/>
        <v>43.212359387508776</v>
      </c>
      <c r="N189" s="11">
        <f t="shared" si="31"/>
        <v>8.6424718775017553</v>
      </c>
      <c r="O189" s="11">
        <f t="shared" si="24"/>
        <v>7.9463698763348259E-2</v>
      </c>
      <c r="P189" s="8" t="s">
        <v>1695</v>
      </c>
    </row>
    <row r="190" spans="1:16" x14ac:dyDescent="0.35">
      <c r="A190" s="9">
        <f t="shared" si="25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 t="shared" si="28"/>
        <v>556.6</v>
      </c>
      <c r="G190" s="35">
        <v>246</v>
      </c>
      <c r="H190" s="217">
        <f t="shared" si="26"/>
        <v>5.1250355905249336E-3</v>
      </c>
      <c r="I190" s="217">
        <f t="shared" si="29"/>
        <v>21.942583629052976</v>
      </c>
      <c r="J190" s="217">
        <f t="shared" si="30"/>
        <v>4.8273683983916547</v>
      </c>
      <c r="K190" s="217">
        <v>9.1952322713044925</v>
      </c>
      <c r="L190" s="217">
        <v>7.2471750887596542</v>
      </c>
      <c r="M190" s="11">
        <f t="shared" si="23"/>
        <v>43.212359387508776</v>
      </c>
      <c r="N190" s="11">
        <f t="shared" si="31"/>
        <v>8.6424718775017553</v>
      </c>
      <c r="O190" s="11">
        <f t="shared" si="24"/>
        <v>7.7636290671054209E-2</v>
      </c>
      <c r="P190" s="8" t="s">
        <v>1695</v>
      </c>
    </row>
    <row r="191" spans="1:16" x14ac:dyDescent="0.35">
      <c r="A191" s="9">
        <f t="shared" si="25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 t="shared" si="28"/>
        <v>151.5</v>
      </c>
      <c r="G191" s="35">
        <v>227</v>
      </c>
      <c r="H191" s="217">
        <f t="shared" si="26"/>
        <v>4.7291995083299189E-3</v>
      </c>
      <c r="I191" s="217">
        <f t="shared" si="29"/>
        <v>20.247831234939131</v>
      </c>
      <c r="J191" s="217">
        <f t="shared" si="30"/>
        <v>4.454522871686609</v>
      </c>
      <c r="K191" s="217">
        <v>8.4850314048216244</v>
      </c>
      <c r="L191" s="217">
        <v>6.6874339233676494</v>
      </c>
      <c r="M191" s="11">
        <f t="shared" si="23"/>
        <v>39.874819434815016</v>
      </c>
      <c r="N191" s="11">
        <f t="shared" si="31"/>
        <v>7.9749638869630033</v>
      </c>
      <c r="O191" s="11">
        <f t="shared" si="24"/>
        <v>0.26320012828260736</v>
      </c>
      <c r="P191" s="8" t="s">
        <v>1695</v>
      </c>
    </row>
    <row r="192" spans="1:16" x14ac:dyDescent="0.35">
      <c r="A192" s="9">
        <f t="shared" si="25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 t="shared" si="28"/>
        <v>359.79999999999995</v>
      </c>
      <c r="G192" s="35">
        <v>276</v>
      </c>
      <c r="H192" s="217">
        <f t="shared" si="26"/>
        <v>5.7500399308328528E-3</v>
      </c>
      <c r="I192" s="217">
        <f t="shared" si="29"/>
        <v>24.618508461864316</v>
      </c>
      <c r="J192" s="217">
        <f t="shared" si="30"/>
        <v>5.41607186161015</v>
      </c>
      <c r="K192" s="217">
        <v>10.316602060487968</v>
      </c>
      <c r="L192" s="217">
        <v>8.1309769288522951</v>
      </c>
      <c r="M192" s="11">
        <f t="shared" si="23"/>
        <v>48.48215931281473</v>
      </c>
      <c r="N192" s="11">
        <f t="shared" si="31"/>
        <v>9.696431862562946</v>
      </c>
      <c r="O192" s="11">
        <f t="shared" si="24"/>
        <v>0.13474752449364852</v>
      </c>
      <c r="P192" s="8" t="s">
        <v>1695</v>
      </c>
    </row>
    <row r="193" spans="1:16" x14ac:dyDescent="0.35">
      <c r="A193" s="9">
        <f t="shared" si="25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 t="shared" si="28"/>
        <v>383</v>
      </c>
      <c r="G193" s="35">
        <v>344</v>
      </c>
      <c r="H193" s="217">
        <f t="shared" si="26"/>
        <v>7.1667164355308016E-3</v>
      </c>
      <c r="I193" s="217">
        <f t="shared" si="29"/>
        <v>30.683938082903349</v>
      </c>
      <c r="J193" s="217">
        <f t="shared" si="30"/>
        <v>6.7504663782387366</v>
      </c>
      <c r="K193" s="217">
        <v>12.858373582637176</v>
      </c>
      <c r="L193" s="217">
        <v>10.134261099728947</v>
      </c>
      <c r="M193" s="11">
        <f t="shared" si="23"/>
        <v>60.42703914350821</v>
      </c>
      <c r="N193" s="11">
        <f t="shared" si="31"/>
        <v>12.085407828701642</v>
      </c>
      <c r="O193" s="11">
        <f t="shared" si="24"/>
        <v>0.1577729481553739</v>
      </c>
      <c r="P193" s="8" t="s">
        <v>1695</v>
      </c>
    </row>
    <row r="194" spans="1:16" x14ac:dyDescent="0.35">
      <c r="A194" s="9">
        <f t="shared" si="25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 t="shared" si="28"/>
        <v>353.6</v>
      </c>
      <c r="G194" s="37">
        <v>185</v>
      </c>
      <c r="H194" s="217">
        <f t="shared" si="26"/>
        <v>3.8541934318988324E-3</v>
      </c>
      <c r="I194" s="217">
        <f t="shared" si="29"/>
        <v>16.501536469003256</v>
      </c>
      <c r="J194" s="217">
        <f t="shared" si="30"/>
        <v>3.6303380231807161</v>
      </c>
      <c r="K194" s="217">
        <v>6.9151136999647607</v>
      </c>
      <c r="L194" s="217">
        <v>5.4501113472379519</v>
      </c>
      <c r="M194" s="11">
        <f t="shared" si="23"/>
        <v>32.497099539386681</v>
      </c>
      <c r="N194" s="11">
        <f t="shared" si="31"/>
        <v>6.4994199078773365</v>
      </c>
      <c r="O194" s="11">
        <f t="shared" si="24"/>
        <v>9.1903562045776807E-2</v>
      </c>
      <c r="P194" s="8" t="s">
        <v>1697</v>
      </c>
    </row>
    <row r="195" spans="1:16" x14ac:dyDescent="0.35">
      <c r="A195" s="9">
        <f t="shared" si="25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 t="shared" si="28"/>
        <v>548.24</v>
      </c>
      <c r="G195" s="35">
        <v>281</v>
      </c>
      <c r="H195" s="217">
        <f t="shared" si="26"/>
        <v>5.8542073208841727E-3</v>
      </c>
      <c r="I195" s="217">
        <f t="shared" si="29"/>
        <v>25.064495933999542</v>
      </c>
      <c r="J195" s="217">
        <f t="shared" si="30"/>
        <v>5.5141891054798995</v>
      </c>
      <c r="K195" s="217">
        <v>10.503497025351878</v>
      </c>
      <c r="L195" s="217">
        <v>8.2782772355344019</v>
      </c>
      <c r="M195" s="11">
        <f t="shared" si="23"/>
        <v>49.360459300365726</v>
      </c>
      <c r="N195" s="11">
        <f t="shared" si="31"/>
        <v>9.8720918600731462</v>
      </c>
      <c r="O195" s="11">
        <f t="shared" si="24"/>
        <v>9.0034399716120178E-2</v>
      </c>
      <c r="P195" s="8" t="s">
        <v>1695</v>
      </c>
    </row>
    <row r="196" spans="1:16" x14ac:dyDescent="0.35">
      <c r="A196" s="9">
        <f t="shared" si="25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 t="shared" si="28"/>
        <v>287</v>
      </c>
      <c r="G196" s="37">
        <v>273</v>
      </c>
      <c r="H196" s="217">
        <f t="shared" si="26"/>
        <v>5.6875394968020606E-3</v>
      </c>
      <c r="I196" s="217">
        <f t="shared" si="29"/>
        <v>24.350915978583181</v>
      </c>
      <c r="J196" s="217">
        <f t="shared" si="30"/>
        <v>5.3572015152882999</v>
      </c>
      <c r="K196" s="217">
        <v>10.204465081569618</v>
      </c>
      <c r="L196" s="217">
        <v>8.0425967448430313</v>
      </c>
      <c r="M196" s="11">
        <f t="shared" ref="M196:M258" si="32">(I196+J196+K196+L196)</f>
        <v>47.955179320284131</v>
      </c>
      <c r="N196" s="11">
        <f t="shared" si="31"/>
        <v>9.5910358640568258</v>
      </c>
      <c r="O196" s="11">
        <f t="shared" si="24"/>
        <v>0.16709121714384714</v>
      </c>
      <c r="P196" s="8" t="s">
        <v>1697</v>
      </c>
    </row>
    <row r="197" spans="1:16" x14ac:dyDescent="0.35">
      <c r="A197" s="9">
        <f t="shared" si="25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 t="shared" si="28"/>
        <v>163</v>
      </c>
      <c r="G197" s="37">
        <v>151</v>
      </c>
      <c r="H197" s="217">
        <f t="shared" si="26"/>
        <v>3.1458551795498575E-3</v>
      </c>
      <c r="I197" s="217">
        <f t="shared" si="29"/>
        <v>13.468821658483737</v>
      </c>
      <c r="J197" s="217">
        <f t="shared" si="30"/>
        <v>2.9631407648664223</v>
      </c>
      <c r="K197" s="217">
        <v>5.6442279388901557</v>
      </c>
      <c r="L197" s="217">
        <v>4.4484692617996258</v>
      </c>
      <c r="M197" s="11">
        <f t="shared" si="32"/>
        <v>26.524659624039945</v>
      </c>
      <c r="N197" s="11">
        <f t="shared" si="31"/>
        <v>5.3049319248079891</v>
      </c>
      <c r="O197" s="11">
        <f t="shared" ref="O197:O259" si="33">M197/F197</f>
        <v>0.16272797315361928</v>
      </c>
      <c r="P197" s="8" t="s">
        <v>1697</v>
      </c>
    </row>
    <row r="198" spans="1:16" x14ac:dyDescent="0.35">
      <c r="A198" s="9">
        <f t="shared" si="25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 t="shared" si="28"/>
        <v>250.48</v>
      </c>
      <c r="G198" s="35">
        <v>123</v>
      </c>
      <c r="H198" s="217">
        <f t="shared" si="26"/>
        <v>2.5625177952624668E-3</v>
      </c>
      <c r="I198" s="217">
        <f t="shared" si="29"/>
        <v>10.971291814526488</v>
      </c>
      <c r="J198" s="217">
        <f t="shared" si="30"/>
        <v>2.4136841991958273</v>
      </c>
      <c r="K198" s="217">
        <v>4.5976161356522462</v>
      </c>
      <c r="L198" s="217">
        <v>3.6235875443798271</v>
      </c>
      <c r="M198" s="11">
        <f t="shared" si="32"/>
        <v>21.606179693754388</v>
      </c>
      <c r="N198" s="11">
        <f t="shared" si="31"/>
        <v>4.3212359387508776</v>
      </c>
      <c r="O198" s="11">
        <f t="shared" si="33"/>
        <v>8.6259101300520558E-2</v>
      </c>
      <c r="P198" s="8" t="s">
        <v>1695</v>
      </c>
    </row>
    <row r="199" spans="1:16" ht="18" customHeight="1" x14ac:dyDescent="0.35">
      <c r="A199" s="9">
        <f t="shared" ref="A199:A262" si="34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 t="shared" si="28"/>
        <v>849.38</v>
      </c>
      <c r="G199" s="37">
        <v>656</v>
      </c>
      <c r="H199" s="217">
        <f t="shared" ref="H199:H262" si="35">3/143999*G199</f>
        <v>1.3666761574733156E-2</v>
      </c>
      <c r="I199" s="217">
        <f t="shared" si="29"/>
        <v>58.513556344141271</v>
      </c>
      <c r="J199" s="217">
        <f t="shared" si="30"/>
        <v>12.87298239571108</v>
      </c>
      <c r="K199" s="217">
        <v>24.520619390145317</v>
      </c>
      <c r="L199" s="217">
        <v>19.325800236692416</v>
      </c>
      <c r="M199" s="11">
        <f t="shared" si="32"/>
        <v>115.23295836669008</v>
      </c>
      <c r="N199" s="11">
        <f t="shared" si="31"/>
        <v>23.046591673338018</v>
      </c>
      <c r="O199" s="11">
        <f t="shared" si="33"/>
        <v>0.13566714352432371</v>
      </c>
      <c r="P199" s="8" t="s">
        <v>1697</v>
      </c>
    </row>
    <row r="200" spans="1:16" ht="18" customHeight="1" x14ac:dyDescent="0.35">
      <c r="A200" s="9">
        <f t="shared" si="34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 t="shared" si="28"/>
        <v>413.7</v>
      </c>
      <c r="G200" s="35">
        <v>327</v>
      </c>
      <c r="H200" s="217">
        <f t="shared" si="35"/>
        <v>6.8125473093563144E-3</v>
      </c>
      <c r="I200" s="217">
        <f t="shared" si="29"/>
        <v>29.167580677643592</v>
      </c>
      <c r="J200" s="217">
        <f t="shared" si="30"/>
        <v>6.4168677490815904</v>
      </c>
      <c r="K200" s="217">
        <v>12.222930702099875</v>
      </c>
      <c r="L200" s="217">
        <v>9.6334400570097856</v>
      </c>
      <c r="M200" s="11">
        <f t="shared" si="32"/>
        <v>57.44081918583484</v>
      </c>
      <c r="N200" s="11">
        <f t="shared" si="31"/>
        <v>11.488163837166969</v>
      </c>
      <c r="O200" s="11">
        <f t="shared" si="33"/>
        <v>0.13884655350697328</v>
      </c>
      <c r="P200" s="8" t="s">
        <v>1695</v>
      </c>
    </row>
    <row r="201" spans="1:16" ht="18" customHeight="1" x14ac:dyDescent="0.35">
      <c r="A201" s="9">
        <f t="shared" si="34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 t="shared" si="28"/>
        <v>301.8</v>
      </c>
      <c r="G201" s="35">
        <v>314</v>
      </c>
      <c r="H201" s="217">
        <f t="shared" si="35"/>
        <v>6.5417120952228833E-3</v>
      </c>
      <c r="I201" s="217">
        <f t="shared" si="29"/>
        <v>28.008013250092013</v>
      </c>
      <c r="J201" s="217">
        <f t="shared" si="30"/>
        <v>6.1617629150202431</v>
      </c>
      <c r="K201" s="217">
        <v>11.737003793453702</v>
      </c>
      <c r="L201" s="217">
        <v>9.2504592596363082</v>
      </c>
      <c r="M201" s="11">
        <f t="shared" si="32"/>
        <v>55.157239218202264</v>
      </c>
      <c r="N201" s="11">
        <f t="shared" si="31"/>
        <v>11.031447843640453</v>
      </c>
      <c r="O201" s="11">
        <f t="shared" si="33"/>
        <v>0.18276089866866224</v>
      </c>
      <c r="P201" s="8" t="s">
        <v>1695</v>
      </c>
    </row>
    <row r="202" spans="1:16" ht="18" customHeight="1" x14ac:dyDescent="0.35">
      <c r="A202" s="9">
        <f t="shared" si="34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 t="shared" si="28"/>
        <v>417.1</v>
      </c>
      <c r="G202" s="35">
        <v>314</v>
      </c>
      <c r="H202" s="217">
        <f t="shared" si="35"/>
        <v>6.5417120952228833E-3</v>
      </c>
      <c r="I202" s="217">
        <f t="shared" si="29"/>
        <v>28.008013250092013</v>
      </c>
      <c r="J202" s="217">
        <f t="shared" si="30"/>
        <v>6.1617629150202431</v>
      </c>
      <c r="K202" s="217">
        <v>11.737003793453702</v>
      </c>
      <c r="L202" s="217">
        <v>9.2504592596363082</v>
      </c>
      <c r="M202" s="11">
        <f t="shared" si="32"/>
        <v>55.157239218202264</v>
      </c>
      <c r="N202" s="11">
        <f t="shared" si="31"/>
        <v>11.031447843640453</v>
      </c>
      <c r="O202" s="11">
        <f t="shared" si="33"/>
        <v>0.1322398446852128</v>
      </c>
      <c r="P202" s="8" t="s">
        <v>1695</v>
      </c>
    </row>
    <row r="203" spans="1:16" ht="18" customHeight="1" x14ac:dyDescent="0.35">
      <c r="A203" s="9">
        <f t="shared" si="34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 t="shared" si="28"/>
        <v>191.3</v>
      </c>
      <c r="G203" s="37">
        <v>160</v>
      </c>
      <c r="H203" s="217">
        <f t="shared" si="35"/>
        <v>3.3333564816422335E-3</v>
      </c>
      <c r="I203" s="217">
        <f t="shared" si="29"/>
        <v>14.271599108327139</v>
      </c>
      <c r="J203" s="217">
        <f t="shared" si="30"/>
        <v>3.1397518038319707</v>
      </c>
      <c r="K203" s="217">
        <v>5.980638875645198</v>
      </c>
      <c r="L203" s="217">
        <v>4.7136098138274178</v>
      </c>
      <c r="M203" s="11">
        <f t="shared" si="32"/>
        <v>28.105599601631727</v>
      </c>
      <c r="N203" s="11">
        <f t="shared" si="31"/>
        <v>5.621119920326346</v>
      </c>
      <c r="O203" s="11">
        <f t="shared" si="33"/>
        <v>0.14691897334883286</v>
      </c>
      <c r="P203" s="8" t="s">
        <v>1697</v>
      </c>
    </row>
    <row r="204" spans="1:16" ht="18" customHeight="1" x14ac:dyDescent="0.35">
      <c r="A204" s="9">
        <f t="shared" si="34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 t="shared" si="28"/>
        <v>319.3</v>
      </c>
      <c r="G204" s="36">
        <v>219</v>
      </c>
      <c r="H204" s="217">
        <f t="shared" si="35"/>
        <v>4.5625316842478067E-3</v>
      </c>
      <c r="I204" s="217">
        <f t="shared" si="29"/>
        <v>19.534251279522771</v>
      </c>
      <c r="J204" s="217">
        <f t="shared" si="30"/>
        <v>4.2975352814950094</v>
      </c>
      <c r="K204" s="217">
        <v>8.1859994610393638</v>
      </c>
      <c r="L204" s="217">
        <v>3.5663253884427926</v>
      </c>
      <c r="M204" s="11">
        <f t="shared" si="32"/>
        <v>35.584111410499936</v>
      </c>
      <c r="N204" s="11">
        <f t="shared" si="31"/>
        <v>7.1168222820999878</v>
      </c>
      <c r="O204" s="11">
        <f t="shared" si="33"/>
        <v>0.11144413219699321</v>
      </c>
      <c r="P204" s="8" t="s">
        <v>1694</v>
      </c>
    </row>
    <row r="205" spans="1:16" ht="18" customHeight="1" x14ac:dyDescent="0.35">
      <c r="A205" s="9">
        <f t="shared" si="34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 t="shared" si="28"/>
        <v>481.74</v>
      </c>
      <c r="G205" s="35">
        <v>425</v>
      </c>
      <c r="H205" s="217">
        <f t="shared" si="35"/>
        <v>8.8542281543621832E-3</v>
      </c>
      <c r="I205" s="217">
        <f t="shared" si="29"/>
        <v>37.908935131493969</v>
      </c>
      <c r="J205" s="217">
        <f t="shared" si="30"/>
        <v>8.3399657289286733</v>
      </c>
      <c r="K205" s="217">
        <v>15.886072013432559</v>
      </c>
      <c r="L205" s="217">
        <v>12.52052606797908</v>
      </c>
      <c r="M205" s="11">
        <f t="shared" si="32"/>
        <v>74.655498941834281</v>
      </c>
      <c r="N205" s="11">
        <f t="shared" si="31"/>
        <v>14.931099788366858</v>
      </c>
      <c r="O205" s="11">
        <f t="shared" si="33"/>
        <v>0.15497052132236119</v>
      </c>
      <c r="P205" s="8" t="s">
        <v>1695</v>
      </c>
    </row>
    <row r="206" spans="1:16" ht="18" customHeight="1" x14ac:dyDescent="0.35">
      <c r="A206" s="9">
        <f t="shared" si="34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 t="shared" si="28"/>
        <v>503.3</v>
      </c>
      <c r="G206" s="35">
        <v>292</v>
      </c>
      <c r="H206" s="217">
        <f t="shared" si="35"/>
        <v>6.0833755789970762E-3</v>
      </c>
      <c r="I206" s="217">
        <f t="shared" si="29"/>
        <v>26.04566837269703</v>
      </c>
      <c r="J206" s="217">
        <f t="shared" si="30"/>
        <v>5.7300470419933465</v>
      </c>
      <c r="K206" s="217">
        <v>10.914665948052487</v>
      </c>
      <c r="L206" s="217">
        <v>8.6023379102350379</v>
      </c>
      <c r="M206" s="11">
        <f t="shared" si="32"/>
        <v>51.292719272977898</v>
      </c>
      <c r="N206" s="11">
        <f t="shared" si="31"/>
        <v>10.25854385459558</v>
      </c>
      <c r="O206" s="11">
        <f t="shared" si="33"/>
        <v>0.10191281397372919</v>
      </c>
      <c r="P206" s="8" t="s">
        <v>1695</v>
      </c>
    </row>
    <row r="207" spans="1:16" ht="18" customHeight="1" x14ac:dyDescent="0.35">
      <c r="A207" s="9">
        <f t="shared" si="34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 t="shared" si="28"/>
        <v>727.33</v>
      </c>
      <c r="G207" s="35">
        <v>256</v>
      </c>
      <c r="H207" s="217">
        <f t="shared" si="35"/>
        <v>5.3333703706275734E-3</v>
      </c>
      <c r="I207" s="217">
        <f t="shared" si="29"/>
        <v>22.834558573323424</v>
      </c>
      <c r="J207" s="217">
        <f t="shared" si="30"/>
        <v>5.0236028861311537</v>
      </c>
      <c r="K207" s="217">
        <v>9.5690222010323165</v>
      </c>
      <c r="L207" s="217">
        <v>7.5417757021238687</v>
      </c>
      <c r="M207" s="11">
        <f t="shared" si="32"/>
        <v>44.968959362610768</v>
      </c>
      <c r="N207" s="11">
        <f t="shared" si="31"/>
        <v>8.993791872522154</v>
      </c>
      <c r="O207" s="11">
        <f t="shared" si="33"/>
        <v>6.1827450211885619E-2</v>
      </c>
      <c r="P207" s="8" t="s">
        <v>1695</v>
      </c>
    </row>
    <row r="208" spans="1:16" ht="18" customHeight="1" x14ac:dyDescent="0.35">
      <c r="A208" s="9">
        <f t="shared" si="34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 t="shared" si="28"/>
        <v>628.35</v>
      </c>
      <c r="G208" s="37">
        <v>630</v>
      </c>
      <c r="H208" s="217">
        <f t="shared" si="35"/>
        <v>1.3125091146466294E-2</v>
      </c>
      <c r="I208" s="217">
        <f t="shared" si="29"/>
        <v>56.194421489038113</v>
      </c>
      <c r="J208" s="217">
        <f t="shared" si="30"/>
        <v>12.362772727588386</v>
      </c>
      <c r="K208" s="217">
        <v>23.548765572852968</v>
      </c>
      <c r="L208" s="217">
        <v>18.559838641945458</v>
      </c>
      <c r="M208" s="11">
        <f t="shared" si="32"/>
        <v>110.66579843142493</v>
      </c>
      <c r="N208" s="11">
        <f t="shared" si="31"/>
        <v>22.133159686284987</v>
      </c>
      <c r="O208" s="11">
        <f t="shared" si="33"/>
        <v>0.17612126749649865</v>
      </c>
      <c r="P208" s="8" t="s">
        <v>1697</v>
      </c>
    </row>
    <row r="209" spans="1:16" ht="18" customHeight="1" x14ac:dyDescent="0.35">
      <c r="A209" s="9">
        <f t="shared" si="34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28"/>
        <v>2817.6</v>
      </c>
      <c r="G209" s="36">
        <v>806</v>
      </c>
      <c r="H209" s="217">
        <f t="shared" si="35"/>
        <v>1.6791783276272749E-2</v>
      </c>
      <c r="I209" s="217">
        <f t="shared" si="29"/>
        <v>71.893180508197958</v>
      </c>
      <c r="J209" s="217">
        <f t="shared" si="30"/>
        <v>15.816499711803552</v>
      </c>
      <c r="K209" s="217">
        <v>30.127468336062684</v>
      </c>
      <c r="L209" s="217">
        <v>13.125380196734662</v>
      </c>
      <c r="M209" s="11">
        <f t="shared" si="32"/>
        <v>130.96252875279885</v>
      </c>
      <c r="N209" s="11">
        <f t="shared" si="31"/>
        <v>26.192505750559771</v>
      </c>
      <c r="O209" s="11">
        <f t="shared" si="33"/>
        <v>4.648017062492861E-2</v>
      </c>
      <c r="P209" s="8" t="s">
        <v>1694</v>
      </c>
    </row>
    <row r="210" spans="1:16" x14ac:dyDescent="0.35">
      <c r="A210" s="9">
        <f t="shared" si="34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 t="shared" si="28"/>
        <v>629.26</v>
      </c>
      <c r="G210" s="35">
        <v>565</v>
      </c>
      <c r="H210" s="217">
        <f t="shared" si="35"/>
        <v>1.1770915075799136E-2</v>
      </c>
      <c r="I210" s="217">
        <f t="shared" si="29"/>
        <v>50.396584351280211</v>
      </c>
      <c r="J210" s="217">
        <f t="shared" si="30"/>
        <v>11.087248557281647</v>
      </c>
      <c r="K210" s="217">
        <v>21.119131029622107</v>
      </c>
      <c r="L210" s="217">
        <v>16.644934655078067</v>
      </c>
      <c r="M210" s="11">
        <f t="shared" si="32"/>
        <v>99.247898593262022</v>
      </c>
      <c r="N210" s="11">
        <f t="shared" si="31"/>
        <v>19.849579718652407</v>
      </c>
      <c r="O210" s="11">
        <f t="shared" si="33"/>
        <v>0.15772160727403939</v>
      </c>
      <c r="P210" s="8" t="s">
        <v>1695</v>
      </c>
    </row>
    <row r="211" spans="1:16" ht="18" customHeight="1" x14ac:dyDescent="0.35">
      <c r="A211" s="9">
        <f t="shared" si="34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 t="shared" si="28"/>
        <v>531.4</v>
      </c>
      <c r="G211" s="37">
        <v>306</v>
      </c>
      <c r="H211" s="217">
        <f t="shared" si="35"/>
        <v>6.3750442711407711E-3</v>
      </c>
      <c r="I211" s="217">
        <f t="shared" si="29"/>
        <v>27.294433294675652</v>
      </c>
      <c r="J211" s="217">
        <f t="shared" si="30"/>
        <v>6.0047753248286435</v>
      </c>
      <c r="K211" s="217">
        <v>11.437971849671444</v>
      </c>
      <c r="L211" s="217">
        <v>9.0147787689449377</v>
      </c>
      <c r="M211" s="11">
        <f t="shared" si="32"/>
        <v>53.751959238120676</v>
      </c>
      <c r="N211" s="11">
        <f t="shared" si="31"/>
        <v>10.750391847624137</v>
      </c>
      <c r="O211" s="11">
        <f t="shared" si="33"/>
        <v>0.10115159811464185</v>
      </c>
      <c r="P211" s="8" t="s">
        <v>1697</v>
      </c>
    </row>
    <row r="212" spans="1:16" ht="18" customHeight="1" x14ac:dyDescent="0.35">
      <c r="A212" s="9">
        <f t="shared" si="34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 t="shared" si="28"/>
        <v>423.85</v>
      </c>
      <c r="G212" s="35">
        <v>269</v>
      </c>
      <c r="H212" s="217">
        <f t="shared" si="35"/>
        <v>5.6042055847610045E-3</v>
      </c>
      <c r="I212" s="217">
        <f t="shared" si="29"/>
        <v>23.994126000875003</v>
      </c>
      <c r="J212" s="217">
        <f t="shared" si="30"/>
        <v>5.278707720192501</v>
      </c>
      <c r="K212" s="217">
        <v>10.054949109678491</v>
      </c>
      <c r="L212" s="217">
        <v>7.924756499497347</v>
      </c>
      <c r="M212" s="11">
        <f t="shared" si="32"/>
        <v>47.252539330243344</v>
      </c>
      <c r="N212" s="11">
        <f t="shared" si="31"/>
        <v>9.4505078660486692</v>
      </c>
      <c r="O212" s="11">
        <f t="shared" si="33"/>
        <v>0.11148410836438208</v>
      </c>
      <c r="P212" s="8" t="s">
        <v>1695</v>
      </c>
    </row>
    <row r="213" spans="1:16" ht="18" customHeight="1" x14ac:dyDescent="0.35">
      <c r="A213" s="9">
        <f t="shared" si="34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 t="shared" si="28"/>
        <v>379.4</v>
      </c>
      <c r="G213" s="35">
        <v>308</v>
      </c>
      <c r="H213" s="217">
        <f t="shared" si="35"/>
        <v>6.4167112271612996E-3</v>
      </c>
      <c r="I213" s="217">
        <f t="shared" si="29"/>
        <v>27.472828283529743</v>
      </c>
      <c r="J213" s="217">
        <f t="shared" si="30"/>
        <v>6.0440222223765439</v>
      </c>
      <c r="K213" s="217">
        <v>11.512729835617007</v>
      </c>
      <c r="L213" s="217">
        <v>9.0736988916177808</v>
      </c>
      <c r="M213" s="11">
        <f t="shared" si="32"/>
        <v>54.10327923314108</v>
      </c>
      <c r="N213" s="11">
        <f t="shared" si="31"/>
        <v>10.820655846628217</v>
      </c>
      <c r="O213" s="11">
        <f t="shared" si="33"/>
        <v>0.14260221200089901</v>
      </c>
      <c r="P213" s="8" t="s">
        <v>1695</v>
      </c>
    </row>
    <row r="214" spans="1:16" ht="18" customHeight="1" x14ac:dyDescent="0.35">
      <c r="A214" s="9">
        <f t="shared" si="34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28"/>
        <v>2490.7000000000003</v>
      </c>
      <c r="G214" s="37">
        <v>755</v>
      </c>
      <c r="H214" s="217">
        <f t="shared" si="35"/>
        <v>1.5729275897749289E-2</v>
      </c>
      <c r="I214" s="217">
        <f t="shared" si="29"/>
        <v>67.344108292418696</v>
      </c>
      <c r="J214" s="217">
        <f t="shared" si="30"/>
        <v>14.815703824332113</v>
      </c>
      <c r="K214" s="217">
        <v>28.22113969445078</v>
      </c>
      <c r="L214" s="217">
        <v>22.242346308998126</v>
      </c>
      <c r="M214" s="11">
        <f t="shared" si="32"/>
        <v>132.62329812019973</v>
      </c>
      <c r="N214" s="11">
        <f t="shared" si="31"/>
        <v>26.524659624039948</v>
      </c>
      <c r="O214" s="11">
        <f t="shared" si="33"/>
        <v>5.324739957449702E-2</v>
      </c>
      <c r="P214" s="8" t="s">
        <v>1697</v>
      </c>
    </row>
    <row r="215" spans="1:16" ht="18" customHeight="1" x14ac:dyDescent="0.35">
      <c r="A215" s="9">
        <f t="shared" si="34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 t="shared" si="28"/>
        <v>635.55000000000007</v>
      </c>
      <c r="G215" s="35">
        <v>307</v>
      </c>
      <c r="H215" s="217">
        <f t="shared" si="35"/>
        <v>6.3958777491510349E-3</v>
      </c>
      <c r="I215" s="217">
        <f t="shared" si="29"/>
        <v>27.383630789102696</v>
      </c>
      <c r="J215" s="217">
        <f t="shared" si="30"/>
        <v>6.0243987736025932</v>
      </c>
      <c r="K215" s="217">
        <v>11.475350842644223</v>
      </c>
      <c r="L215" s="217">
        <v>9.0442388302813583</v>
      </c>
      <c r="M215" s="11">
        <f t="shared" si="32"/>
        <v>53.927619235630871</v>
      </c>
      <c r="N215" s="11">
        <f t="shared" si="31"/>
        <v>10.785523847126175</v>
      </c>
      <c r="O215" s="11">
        <f t="shared" si="33"/>
        <v>8.4851890859304321E-2</v>
      </c>
      <c r="P215" s="8" t="s">
        <v>1695</v>
      </c>
    </row>
    <row r="216" spans="1:16" ht="18" customHeight="1" x14ac:dyDescent="0.35">
      <c r="A216" s="9">
        <f t="shared" si="34"/>
        <v>211</v>
      </c>
      <c r="B216" s="90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 t="shared" si="28"/>
        <v>185.1</v>
      </c>
      <c r="G216" s="83">
        <v>0</v>
      </c>
      <c r="H216" s="217">
        <f t="shared" si="35"/>
        <v>0</v>
      </c>
      <c r="I216" s="217">
        <f t="shared" si="29"/>
        <v>0</v>
      </c>
      <c r="J216" s="217">
        <f t="shared" si="30"/>
        <v>0</v>
      </c>
      <c r="K216" s="217">
        <v>0</v>
      </c>
      <c r="L216" s="217">
        <v>0</v>
      </c>
      <c r="M216" s="11">
        <f t="shared" si="32"/>
        <v>0</v>
      </c>
      <c r="N216" s="11">
        <f t="shared" si="31"/>
        <v>0</v>
      </c>
      <c r="O216" s="11">
        <f t="shared" si="33"/>
        <v>0</v>
      </c>
      <c r="P216" s="8" t="s">
        <v>1695</v>
      </c>
    </row>
    <row r="217" spans="1:16" ht="18" customHeight="1" x14ac:dyDescent="0.35">
      <c r="A217" s="9">
        <f t="shared" si="34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 t="shared" si="28"/>
        <v>243.18</v>
      </c>
      <c r="G217" s="35">
        <v>125</v>
      </c>
      <c r="H217" s="217">
        <f t="shared" si="35"/>
        <v>2.6041847512829949E-3</v>
      </c>
      <c r="I217" s="217">
        <f t="shared" si="29"/>
        <v>11.149686803380577</v>
      </c>
      <c r="J217" s="217">
        <f t="shared" si="30"/>
        <v>2.4529310967437268</v>
      </c>
      <c r="K217" s="217">
        <v>4.6723741215978114</v>
      </c>
      <c r="L217" s="217">
        <v>3.6825076670526706</v>
      </c>
      <c r="M217" s="11">
        <f t="shared" si="32"/>
        <v>21.957499688774789</v>
      </c>
      <c r="N217" s="11">
        <f t="shared" si="31"/>
        <v>4.3914999377549577</v>
      </c>
      <c r="O217" s="11">
        <f t="shared" si="33"/>
        <v>9.0293197174006037E-2</v>
      </c>
      <c r="P217" s="8" t="s">
        <v>1695</v>
      </c>
    </row>
    <row r="218" spans="1:16" ht="18" customHeight="1" x14ac:dyDescent="0.35">
      <c r="A218" s="9">
        <f t="shared" si="34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 t="shared" si="28"/>
        <v>187.37</v>
      </c>
      <c r="G218" s="35">
        <v>120</v>
      </c>
      <c r="H218" s="217">
        <f t="shared" si="35"/>
        <v>2.500017361231675E-3</v>
      </c>
      <c r="I218" s="217">
        <f t="shared" si="29"/>
        <v>10.703699331245355</v>
      </c>
      <c r="J218" s="217">
        <f t="shared" si="30"/>
        <v>2.3548138528739782</v>
      </c>
      <c r="K218" s="217">
        <v>4.4854791567338985</v>
      </c>
      <c r="L218" s="217">
        <v>3.5352073603705634</v>
      </c>
      <c r="M218" s="11">
        <f t="shared" si="32"/>
        <v>21.079199701223793</v>
      </c>
      <c r="N218" s="11">
        <f t="shared" si="31"/>
        <v>4.2158399402447584</v>
      </c>
      <c r="O218" s="11">
        <f t="shared" si="33"/>
        <v>0.11250039868294708</v>
      </c>
      <c r="P218" s="8" t="s">
        <v>1695</v>
      </c>
    </row>
    <row r="219" spans="1:16" x14ac:dyDescent="0.35">
      <c r="A219" s="9">
        <f t="shared" si="34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 t="shared" si="28"/>
        <v>227.1</v>
      </c>
      <c r="G219" s="37">
        <v>145</v>
      </c>
      <c r="H219" s="217">
        <f t="shared" si="35"/>
        <v>3.0208543114882739E-3</v>
      </c>
      <c r="I219" s="217">
        <f t="shared" si="29"/>
        <v>12.933636691921469</v>
      </c>
      <c r="J219" s="217">
        <f t="shared" si="30"/>
        <v>2.8454000722227231</v>
      </c>
      <c r="K219" s="217">
        <v>6.6718400000000004</v>
      </c>
      <c r="L219" s="217">
        <v>3.0153239250219515</v>
      </c>
      <c r="M219" s="11">
        <f t="shared" si="32"/>
        <v>25.466200689166147</v>
      </c>
      <c r="N219" s="11">
        <f t="shared" si="31"/>
        <v>5.0932401378332299</v>
      </c>
      <c r="O219" s="11">
        <f t="shared" si="33"/>
        <v>0.11213650677748194</v>
      </c>
      <c r="P219" s="8" t="s">
        <v>1697</v>
      </c>
    </row>
    <row r="220" spans="1:16" x14ac:dyDescent="0.35">
      <c r="A220" s="9">
        <f t="shared" si="34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 t="shared" si="28"/>
        <v>195.09</v>
      </c>
      <c r="G220" s="35">
        <v>125</v>
      </c>
      <c r="H220" s="217">
        <f t="shared" si="35"/>
        <v>2.6041847512829949E-3</v>
      </c>
      <c r="I220" s="217">
        <f t="shared" si="29"/>
        <v>11.149686803380577</v>
      </c>
      <c r="J220" s="217">
        <f t="shared" si="30"/>
        <v>2.4529310967437268</v>
      </c>
      <c r="K220" s="217">
        <v>5.7702399999999994</v>
      </c>
      <c r="L220" s="217">
        <v>2.166180980619218</v>
      </c>
      <c r="M220" s="11">
        <f t="shared" si="32"/>
        <v>21.539038880743519</v>
      </c>
      <c r="N220" s="11">
        <f t="shared" si="31"/>
        <v>4.3078077761487039</v>
      </c>
      <c r="O220" s="11">
        <f t="shared" si="33"/>
        <v>0.11040565318952031</v>
      </c>
      <c r="P220" s="8" t="s">
        <v>1695</v>
      </c>
    </row>
    <row r="221" spans="1:16" ht="18" customHeight="1" x14ac:dyDescent="0.35">
      <c r="A221" s="9">
        <f t="shared" si="34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 t="shared" si="28"/>
        <v>194.05</v>
      </c>
      <c r="G221" s="35">
        <v>82</v>
      </c>
      <c r="H221" s="217">
        <f t="shared" si="35"/>
        <v>1.7083451968416445E-3</v>
      </c>
      <c r="I221" s="217">
        <f t="shared" si="29"/>
        <v>7.3141945430176589</v>
      </c>
      <c r="J221" s="217">
        <f t="shared" si="30"/>
        <v>1.609122799463885</v>
      </c>
      <c r="K221" s="217">
        <v>3.0650774237681646</v>
      </c>
      <c r="L221" s="217">
        <v>2.415725029586552</v>
      </c>
      <c r="M221" s="11">
        <f t="shared" si="32"/>
        <v>14.404119795836261</v>
      </c>
      <c r="N221" s="11">
        <f t="shared" si="31"/>
        <v>2.8808239591672522</v>
      </c>
      <c r="O221" s="11">
        <f t="shared" si="33"/>
        <v>7.4228909022603762E-2</v>
      </c>
      <c r="P221" s="8" t="s">
        <v>1695</v>
      </c>
    </row>
    <row r="222" spans="1:16" ht="18" customHeight="1" x14ac:dyDescent="0.35">
      <c r="A222" s="9">
        <f t="shared" si="34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 t="shared" si="28"/>
        <v>127.3</v>
      </c>
      <c r="G222" s="35">
        <v>105</v>
      </c>
      <c r="H222" s="217">
        <f t="shared" si="35"/>
        <v>2.1875151910777158E-3</v>
      </c>
      <c r="I222" s="217">
        <f t="shared" si="29"/>
        <v>9.3657369148396867</v>
      </c>
      <c r="J222" s="217">
        <f t="shared" si="30"/>
        <v>2.0604621212647309</v>
      </c>
      <c r="K222" s="217">
        <v>3.9247942621421616</v>
      </c>
      <c r="L222" s="217">
        <v>3.093306440324243</v>
      </c>
      <c r="M222" s="11">
        <f t="shared" si="32"/>
        <v>18.44429973857082</v>
      </c>
      <c r="N222" s="11">
        <f t="shared" si="31"/>
        <v>3.6888599477141639</v>
      </c>
      <c r="O222" s="11">
        <f t="shared" si="33"/>
        <v>0.14488845042082341</v>
      </c>
      <c r="P222" s="8" t="s">
        <v>1695</v>
      </c>
    </row>
    <row r="223" spans="1:16" ht="18" customHeight="1" x14ac:dyDescent="0.35">
      <c r="A223" s="9">
        <f t="shared" si="34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 t="shared" si="28"/>
        <v>116.4</v>
      </c>
      <c r="G223" s="37">
        <v>90</v>
      </c>
      <c r="H223" s="217">
        <f t="shared" si="35"/>
        <v>1.8750130209237562E-3</v>
      </c>
      <c r="I223" s="217">
        <f t="shared" si="29"/>
        <v>8.0277744984340167</v>
      </c>
      <c r="J223" s="217">
        <f t="shared" si="30"/>
        <v>1.7661103896554837</v>
      </c>
      <c r="K223" s="217">
        <v>3.3641093675504243</v>
      </c>
      <c r="L223" s="217">
        <v>2.6514055202779225</v>
      </c>
      <c r="M223" s="11">
        <f t="shared" si="32"/>
        <v>15.809399775917848</v>
      </c>
      <c r="N223" s="11">
        <f t="shared" ref="N223:N249" si="36">M223*0.2</f>
        <v>3.1618799551835699</v>
      </c>
      <c r="O223" s="11">
        <f t="shared" si="33"/>
        <v>0.13581958570376157</v>
      </c>
      <c r="P223" s="8" t="s">
        <v>1697</v>
      </c>
    </row>
    <row r="224" spans="1:16" ht="18" customHeight="1" x14ac:dyDescent="0.35">
      <c r="A224" s="9">
        <f t="shared" si="34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 t="shared" si="28"/>
        <v>182.2</v>
      </c>
      <c r="G224" s="35">
        <v>150</v>
      </c>
      <c r="H224" s="217">
        <f t="shared" si="35"/>
        <v>3.1250217015395937E-3</v>
      </c>
      <c r="I224" s="217">
        <f t="shared" si="29"/>
        <v>13.379624164056693</v>
      </c>
      <c r="J224" s="217">
        <f t="shared" si="30"/>
        <v>2.9435173160924726</v>
      </c>
      <c r="K224" s="217">
        <v>5.6068489459173732</v>
      </c>
      <c r="L224" s="217">
        <v>4.4190092004632042</v>
      </c>
      <c r="M224" s="11">
        <f t="shared" si="32"/>
        <v>26.348999626529743</v>
      </c>
      <c r="N224" s="11">
        <f t="shared" si="36"/>
        <v>5.2697999253059491</v>
      </c>
      <c r="O224" s="11">
        <f t="shared" si="33"/>
        <v>0.14461580475592614</v>
      </c>
      <c r="P224" s="8" t="s">
        <v>1695</v>
      </c>
    </row>
    <row r="225" spans="1:16" x14ac:dyDescent="0.35">
      <c r="A225" s="9">
        <f t="shared" si="34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 t="shared" si="28"/>
        <v>113.4</v>
      </c>
      <c r="G225" s="83">
        <v>190</v>
      </c>
      <c r="H225" s="217">
        <f t="shared" si="35"/>
        <v>3.9583608219501522E-3</v>
      </c>
      <c r="I225" s="217">
        <f t="shared" si="29"/>
        <v>16.947523941138478</v>
      </c>
      <c r="J225" s="217">
        <f t="shared" si="30"/>
        <v>3.7284552670504651</v>
      </c>
      <c r="K225" s="217">
        <v>7.1020086648286735</v>
      </c>
      <c r="L225" s="217">
        <v>5.5974116539200587</v>
      </c>
      <c r="M225" s="11">
        <f t="shared" si="32"/>
        <v>33.37539952693767</v>
      </c>
      <c r="N225" s="11">
        <f t="shared" si="36"/>
        <v>6.675079905387534</v>
      </c>
      <c r="O225" s="11">
        <f t="shared" si="33"/>
        <v>0.29431569247740447</v>
      </c>
      <c r="P225" s="8" t="s">
        <v>1695</v>
      </c>
    </row>
    <row r="226" spans="1:16" x14ac:dyDescent="0.35">
      <c r="A226" s="9">
        <f t="shared" si="34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 t="shared" si="28"/>
        <v>186.10000000000002</v>
      </c>
      <c r="G226" s="37">
        <v>135</v>
      </c>
      <c r="H226" s="217">
        <f t="shared" si="35"/>
        <v>2.8125195313856346E-3</v>
      </c>
      <c r="I226" s="217">
        <f t="shared" si="29"/>
        <v>12.041661747651025</v>
      </c>
      <c r="J226" s="217">
        <f t="shared" si="30"/>
        <v>2.6491655844832254</v>
      </c>
      <c r="K226" s="217">
        <v>5.0461640513256363</v>
      </c>
      <c r="L226" s="217">
        <v>3.9771082804168838</v>
      </c>
      <c r="M226" s="11">
        <f t="shared" si="32"/>
        <v>23.714099663876773</v>
      </c>
      <c r="N226" s="11">
        <f t="shared" si="36"/>
        <v>4.7428199327753546</v>
      </c>
      <c r="O226" s="11">
        <f t="shared" si="33"/>
        <v>0.12742665053130989</v>
      </c>
      <c r="P226" s="8" t="s">
        <v>1697</v>
      </c>
    </row>
    <row r="227" spans="1:16" x14ac:dyDescent="0.35">
      <c r="A227" s="9">
        <f t="shared" si="34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 t="shared" si="28"/>
        <v>182.7</v>
      </c>
      <c r="G227" s="37">
        <v>143</v>
      </c>
      <c r="H227" s="217">
        <f t="shared" si="35"/>
        <v>2.9791873554677463E-3</v>
      </c>
      <c r="I227" s="217">
        <f t="shared" si="29"/>
        <v>12.755241703067382</v>
      </c>
      <c r="J227" s="217">
        <f t="shared" si="30"/>
        <v>2.8061531746748241</v>
      </c>
      <c r="K227" s="217">
        <v>5.345195995107896</v>
      </c>
      <c r="L227" s="217">
        <v>4.2127887711082552</v>
      </c>
      <c r="M227" s="11">
        <f t="shared" si="32"/>
        <v>25.119379643958357</v>
      </c>
      <c r="N227" s="11">
        <f t="shared" si="36"/>
        <v>5.0238759287916714</v>
      </c>
      <c r="O227" s="11">
        <f t="shared" si="33"/>
        <v>0.13748976269271132</v>
      </c>
      <c r="P227" s="8" t="s">
        <v>1697</v>
      </c>
    </row>
    <row r="228" spans="1:16" x14ac:dyDescent="0.35">
      <c r="A228" s="9">
        <f t="shared" si="34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 t="shared" si="28"/>
        <v>258.8</v>
      </c>
      <c r="G228" s="37">
        <v>179</v>
      </c>
      <c r="H228" s="217">
        <f t="shared" si="35"/>
        <v>3.7291925638372487E-3</v>
      </c>
      <c r="I228" s="217">
        <f t="shared" si="29"/>
        <v>15.966351502440988</v>
      </c>
      <c r="J228" s="217">
        <f t="shared" si="30"/>
        <v>3.5125973305370173</v>
      </c>
      <c r="K228" s="217">
        <v>6.6908397421280661</v>
      </c>
      <c r="L228" s="217">
        <v>5.2733509792194235</v>
      </c>
      <c r="M228" s="11">
        <f t="shared" si="32"/>
        <v>31.443139554325494</v>
      </c>
      <c r="N228" s="11">
        <f t="shared" si="36"/>
        <v>6.2886279108650989</v>
      </c>
      <c r="O228" s="11">
        <f t="shared" si="33"/>
        <v>0.12149590245102586</v>
      </c>
      <c r="P228" s="8" t="s">
        <v>1697</v>
      </c>
    </row>
    <row r="229" spans="1:16" x14ac:dyDescent="0.35">
      <c r="A229" s="9">
        <f t="shared" si="34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 t="shared" si="28"/>
        <v>164.85</v>
      </c>
      <c r="G229" s="37">
        <v>120</v>
      </c>
      <c r="H229" s="217">
        <f t="shared" si="35"/>
        <v>2.500017361231675E-3</v>
      </c>
      <c r="I229" s="217">
        <f t="shared" si="29"/>
        <v>10.703699331245355</v>
      </c>
      <c r="J229" s="217">
        <f t="shared" si="30"/>
        <v>2.3548138528739782</v>
      </c>
      <c r="K229" s="217">
        <v>4.4854791567338985</v>
      </c>
      <c r="L229" s="217">
        <v>3.5352073603705634</v>
      </c>
      <c r="M229" s="11">
        <f t="shared" si="32"/>
        <v>21.079199701223793</v>
      </c>
      <c r="N229" s="11">
        <f t="shared" si="36"/>
        <v>4.2158399402447584</v>
      </c>
      <c r="O229" s="11">
        <f t="shared" si="33"/>
        <v>0.12786896998012615</v>
      </c>
      <c r="P229" s="8" t="s">
        <v>1697</v>
      </c>
    </row>
    <row r="230" spans="1:16" x14ac:dyDescent="0.35">
      <c r="A230" s="9">
        <f t="shared" si="34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 t="shared" ref="F230:F249" si="37">C230+D230+E230</f>
        <v>188.2</v>
      </c>
      <c r="G230" s="37">
        <v>105</v>
      </c>
      <c r="H230" s="217">
        <f t="shared" si="35"/>
        <v>2.1875151910777158E-3</v>
      </c>
      <c r="I230" s="217">
        <f t="shared" si="29"/>
        <v>9.3657369148396867</v>
      </c>
      <c r="J230" s="217">
        <f t="shared" si="30"/>
        <v>2.0604621212647309</v>
      </c>
      <c r="K230" s="217">
        <v>3.9247942621421616</v>
      </c>
      <c r="L230" s="217">
        <v>3.093306440324243</v>
      </c>
      <c r="M230" s="11">
        <f t="shared" si="32"/>
        <v>18.44429973857082</v>
      </c>
      <c r="N230" s="11">
        <f t="shared" si="36"/>
        <v>3.6888599477141639</v>
      </c>
      <c r="O230" s="11">
        <f t="shared" si="33"/>
        <v>9.8003718058293415E-2</v>
      </c>
      <c r="P230" s="8" t="s">
        <v>1697</v>
      </c>
    </row>
    <row r="231" spans="1:16" x14ac:dyDescent="0.35">
      <c r="A231" s="9">
        <f t="shared" si="34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 t="shared" si="37"/>
        <v>146.69999999999999</v>
      </c>
      <c r="G231" s="37">
        <v>110</v>
      </c>
      <c r="H231" s="217">
        <f t="shared" si="35"/>
        <v>2.2916825811290353E-3</v>
      </c>
      <c r="I231" s="217">
        <f t="shared" si="29"/>
        <v>9.8117243869749071</v>
      </c>
      <c r="J231" s="217">
        <f t="shared" si="30"/>
        <v>2.1585793651344796</v>
      </c>
      <c r="K231" s="217">
        <v>4.1116892270060736</v>
      </c>
      <c r="L231" s="217">
        <v>3.2406067470063498</v>
      </c>
      <c r="M231" s="11">
        <f t="shared" si="32"/>
        <v>19.322599726121812</v>
      </c>
      <c r="N231" s="11">
        <f t="shared" si="36"/>
        <v>3.8645199452243624</v>
      </c>
      <c r="O231" s="11">
        <f t="shared" si="33"/>
        <v>0.13171506289108256</v>
      </c>
      <c r="P231" s="8" t="s">
        <v>1697</v>
      </c>
    </row>
    <row r="232" spans="1:16" ht="18.75" customHeight="1" x14ac:dyDescent="0.35">
      <c r="A232" s="9">
        <f t="shared" si="34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 t="shared" si="37"/>
        <v>472.42</v>
      </c>
      <c r="G232" s="35">
        <v>221</v>
      </c>
      <c r="H232" s="217">
        <f t="shared" si="35"/>
        <v>4.6041986402683352E-3</v>
      </c>
      <c r="I232" s="217">
        <f t="shared" si="29"/>
        <v>19.712646268376862</v>
      </c>
      <c r="J232" s="217">
        <f t="shared" si="30"/>
        <v>4.3367821790429097</v>
      </c>
      <c r="K232" s="217">
        <v>8.260757446984929</v>
      </c>
      <c r="L232" s="217">
        <v>6.5106735553491211</v>
      </c>
      <c r="M232" s="11">
        <f t="shared" si="32"/>
        <v>38.820859449753819</v>
      </c>
      <c r="N232" s="11">
        <f t="shared" si="36"/>
        <v>7.7641718899507639</v>
      </c>
      <c r="O232" s="11">
        <f t="shared" si="33"/>
        <v>8.2174462236471402E-2</v>
      </c>
      <c r="P232" s="8" t="s">
        <v>1695</v>
      </c>
    </row>
    <row r="233" spans="1:16" ht="18" customHeight="1" x14ac:dyDescent="0.35">
      <c r="A233" s="9">
        <f t="shared" si="34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 t="shared" si="37"/>
        <v>260.05</v>
      </c>
      <c r="G233" s="35">
        <v>134</v>
      </c>
      <c r="H233" s="217">
        <f t="shared" si="35"/>
        <v>2.7916860533753704E-3</v>
      </c>
      <c r="I233" s="217">
        <f t="shared" si="29"/>
        <v>11.95246425322398</v>
      </c>
      <c r="J233" s="217">
        <f t="shared" si="30"/>
        <v>2.6295421357092756</v>
      </c>
      <c r="K233" s="217">
        <v>6.1308799999999994</v>
      </c>
      <c r="L233" s="217">
        <v>3.9476482190804623</v>
      </c>
      <c r="M233" s="11">
        <f t="shared" si="32"/>
        <v>24.66053460801372</v>
      </c>
      <c r="N233" s="11">
        <f t="shared" si="36"/>
        <v>4.9321069216027444</v>
      </c>
      <c r="O233" s="11">
        <f t="shared" si="33"/>
        <v>9.4829973497457101E-2</v>
      </c>
      <c r="P233" s="8" t="s">
        <v>1695</v>
      </c>
    </row>
    <row r="234" spans="1:16" ht="18" customHeight="1" x14ac:dyDescent="0.35">
      <c r="A234" s="9">
        <f t="shared" si="34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 t="shared" si="37"/>
        <v>233.91</v>
      </c>
      <c r="G234" s="35">
        <v>121</v>
      </c>
      <c r="H234" s="217">
        <f t="shared" si="35"/>
        <v>2.5208508392419388E-3</v>
      </c>
      <c r="I234" s="217">
        <f t="shared" si="29"/>
        <v>10.792896825672399</v>
      </c>
      <c r="J234" s="217">
        <f t="shared" si="30"/>
        <v>2.3744373016479279</v>
      </c>
      <c r="K234" s="217">
        <v>4.5228581497066811</v>
      </c>
      <c r="L234" s="217">
        <v>3.5646674217069845</v>
      </c>
      <c r="M234" s="11">
        <f t="shared" si="32"/>
        <v>21.254859698733995</v>
      </c>
      <c r="N234" s="11">
        <f t="shared" si="36"/>
        <v>4.2509719397467993</v>
      </c>
      <c r="O234" s="11">
        <f t="shared" si="33"/>
        <v>9.0867682864067351E-2</v>
      </c>
      <c r="P234" s="8" t="s">
        <v>1695</v>
      </c>
    </row>
    <row r="235" spans="1:16" ht="18" customHeight="1" x14ac:dyDescent="0.35">
      <c r="A235" s="9">
        <f t="shared" si="34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 t="shared" si="37"/>
        <v>267.60000000000002</v>
      </c>
      <c r="G235" s="35">
        <v>121</v>
      </c>
      <c r="H235" s="217">
        <f t="shared" si="35"/>
        <v>2.5208508392419388E-3</v>
      </c>
      <c r="I235" s="217">
        <f t="shared" si="29"/>
        <v>10.792896825672399</v>
      </c>
      <c r="J235" s="217">
        <f t="shared" si="30"/>
        <v>2.3744373016479279</v>
      </c>
      <c r="K235" s="217">
        <v>4.5228581497066811</v>
      </c>
      <c r="L235" s="217">
        <v>3.5646674217069845</v>
      </c>
      <c r="M235" s="11">
        <f t="shared" si="32"/>
        <v>21.254859698733995</v>
      </c>
      <c r="N235" s="11">
        <f t="shared" si="36"/>
        <v>4.2509719397467993</v>
      </c>
      <c r="O235" s="11">
        <f t="shared" si="33"/>
        <v>7.9427726826360207E-2</v>
      </c>
      <c r="P235" s="8" t="s">
        <v>1695</v>
      </c>
    </row>
    <row r="236" spans="1:16" ht="18.75" customHeight="1" x14ac:dyDescent="0.35">
      <c r="A236" s="9">
        <f t="shared" si="34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 t="shared" si="37"/>
        <v>214.65</v>
      </c>
      <c r="G236" s="35">
        <v>155</v>
      </c>
      <c r="H236" s="217">
        <f t="shared" si="35"/>
        <v>3.2291890915909136E-3</v>
      </c>
      <c r="I236" s="217">
        <f t="shared" si="29"/>
        <v>13.825611636191917</v>
      </c>
      <c r="J236" s="217">
        <f t="shared" si="30"/>
        <v>3.0416345599622217</v>
      </c>
      <c r="K236" s="217">
        <v>5.7937439107812851</v>
      </c>
      <c r="L236" s="217">
        <v>4.5663095071453119</v>
      </c>
      <c r="M236" s="11">
        <f t="shared" si="32"/>
        <v>27.227299614080735</v>
      </c>
      <c r="N236" s="11">
        <f t="shared" si="36"/>
        <v>5.4454599228161475</v>
      </c>
      <c r="O236" s="11">
        <f t="shared" si="33"/>
        <v>0.12684509487109591</v>
      </c>
      <c r="P236" s="8" t="s">
        <v>1695</v>
      </c>
    </row>
    <row r="237" spans="1:16" ht="18.75" customHeight="1" x14ac:dyDescent="0.35">
      <c r="A237" s="9">
        <f t="shared" si="34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 t="shared" si="37"/>
        <v>189.78</v>
      </c>
      <c r="G237" s="35">
        <v>110</v>
      </c>
      <c r="H237" s="217">
        <f t="shared" si="35"/>
        <v>2.2916825811290353E-3</v>
      </c>
      <c r="I237" s="217">
        <f t="shared" si="29"/>
        <v>9.8117243869749071</v>
      </c>
      <c r="J237" s="217">
        <f t="shared" si="30"/>
        <v>2.1585793651344796</v>
      </c>
      <c r="K237" s="217">
        <v>4.1116892270060736</v>
      </c>
      <c r="L237" s="217">
        <v>3.2406067470063498</v>
      </c>
      <c r="M237" s="11">
        <f t="shared" si="32"/>
        <v>19.322599726121812</v>
      </c>
      <c r="N237" s="11">
        <f t="shared" si="36"/>
        <v>3.8645199452243624</v>
      </c>
      <c r="O237" s="11">
        <f t="shared" si="33"/>
        <v>0.10181578525725478</v>
      </c>
      <c r="P237" s="8" t="s">
        <v>1695</v>
      </c>
    </row>
    <row r="238" spans="1:16" ht="17.25" customHeight="1" x14ac:dyDescent="0.35">
      <c r="A238" s="9">
        <f t="shared" si="34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 t="shared" si="37"/>
        <v>406.04</v>
      </c>
      <c r="G238" s="35">
        <v>152</v>
      </c>
      <c r="H238" s="217">
        <f t="shared" si="35"/>
        <v>3.1666886575601218E-3</v>
      </c>
      <c r="I238" s="217">
        <f t="shared" si="29"/>
        <v>13.558019152910783</v>
      </c>
      <c r="J238" s="217">
        <f t="shared" si="30"/>
        <v>2.982764213640372</v>
      </c>
      <c r="K238" s="217">
        <v>5.6816069318629392</v>
      </c>
      <c r="L238" s="217">
        <v>4.4779293231360473</v>
      </c>
      <c r="M238" s="11">
        <f t="shared" si="32"/>
        <v>26.700319621550136</v>
      </c>
      <c r="N238" s="11">
        <f t="shared" si="36"/>
        <v>5.3400639243100274</v>
      </c>
      <c r="O238" s="11">
        <f t="shared" si="33"/>
        <v>6.5757855436779963E-2</v>
      </c>
      <c r="P238" s="8" t="s">
        <v>1695</v>
      </c>
    </row>
    <row r="239" spans="1:16" ht="17.25" customHeight="1" x14ac:dyDescent="0.35">
      <c r="A239" s="9">
        <f t="shared" si="34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 t="shared" si="37"/>
        <v>732.01</v>
      </c>
      <c r="G239" s="35">
        <v>307</v>
      </c>
      <c r="H239" s="217">
        <f t="shared" si="35"/>
        <v>6.3958777491510349E-3</v>
      </c>
      <c r="I239" s="217">
        <f t="shared" si="29"/>
        <v>27.383630789102696</v>
      </c>
      <c r="J239" s="217">
        <f t="shared" si="30"/>
        <v>6.0243987736025932</v>
      </c>
      <c r="K239" s="217">
        <v>11.475350842644223</v>
      </c>
      <c r="L239" s="217">
        <v>9.0442388302813583</v>
      </c>
      <c r="M239" s="11">
        <f t="shared" si="32"/>
        <v>53.927619235630871</v>
      </c>
      <c r="N239" s="11">
        <f t="shared" si="36"/>
        <v>10.785523847126175</v>
      </c>
      <c r="O239" s="11">
        <f t="shared" si="33"/>
        <v>7.3670604548613919E-2</v>
      </c>
      <c r="P239" s="8" t="s">
        <v>1695</v>
      </c>
    </row>
    <row r="240" spans="1:16" ht="18" customHeight="1" x14ac:dyDescent="0.35">
      <c r="A240" s="9">
        <f t="shared" si="34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 t="shared" si="37"/>
        <v>985.05</v>
      </c>
      <c r="G240" s="35">
        <v>530</v>
      </c>
      <c r="H240" s="217">
        <f t="shared" si="35"/>
        <v>1.1041743345439899E-2</v>
      </c>
      <c r="I240" s="217">
        <f t="shared" si="29"/>
        <v>47.274672046333649</v>
      </c>
      <c r="J240" s="217">
        <f t="shared" si="30"/>
        <v>10.400427850193402</v>
      </c>
      <c r="K240" s="217">
        <v>19.810866275574718</v>
      </c>
      <c r="L240" s="217">
        <v>15.613832508303323</v>
      </c>
      <c r="M240" s="11">
        <f t="shared" si="32"/>
        <v>93.099798680405087</v>
      </c>
      <c r="N240" s="11">
        <f t="shared" si="36"/>
        <v>18.619959736081018</v>
      </c>
      <c r="O240" s="11">
        <f t="shared" si="33"/>
        <v>9.4512764509826999E-2</v>
      </c>
      <c r="P240" s="8" t="s">
        <v>1695</v>
      </c>
    </row>
    <row r="241" spans="1:16" x14ac:dyDescent="0.35">
      <c r="A241" s="9">
        <f t="shared" si="34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 t="shared" si="37"/>
        <v>589.46</v>
      </c>
      <c r="G241" s="35">
        <v>343</v>
      </c>
      <c r="H241" s="217">
        <f t="shared" si="35"/>
        <v>7.1458829575205378E-3</v>
      </c>
      <c r="I241" s="217">
        <f t="shared" si="29"/>
        <v>30.594740588476306</v>
      </c>
      <c r="J241" s="217">
        <f t="shared" si="30"/>
        <v>6.7308429294647869</v>
      </c>
      <c r="K241" s="217">
        <v>12.820994589664394</v>
      </c>
      <c r="L241" s="217">
        <v>10.104801038392527</v>
      </c>
      <c r="M241" s="11">
        <f t="shared" si="32"/>
        <v>60.251379145998015</v>
      </c>
      <c r="N241" s="11">
        <f t="shared" si="36"/>
        <v>12.050275829199604</v>
      </c>
      <c r="O241" s="11">
        <f t="shared" si="33"/>
        <v>0.10221453388864048</v>
      </c>
      <c r="P241" s="8" t="s">
        <v>1695</v>
      </c>
    </row>
    <row r="242" spans="1:16" x14ac:dyDescent="0.35">
      <c r="A242" s="9">
        <f t="shared" si="34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 t="shared" si="37"/>
        <v>229.7</v>
      </c>
      <c r="G242" s="85">
        <v>233</v>
      </c>
      <c r="H242" s="217">
        <f t="shared" si="35"/>
        <v>4.8542003763915025E-3</v>
      </c>
      <c r="I242" s="217">
        <f t="shared" si="29"/>
        <v>20.783016201501397</v>
      </c>
      <c r="J242" s="217">
        <f t="shared" si="30"/>
        <v>4.5722635643303073</v>
      </c>
      <c r="K242" s="217">
        <v>10.63888</v>
      </c>
      <c r="L242" s="217">
        <v>6.8641942913861769</v>
      </c>
      <c r="M242" s="11">
        <f t="shared" si="32"/>
        <v>42.85835405721788</v>
      </c>
      <c r="N242" s="11">
        <f t="shared" si="36"/>
        <v>8.5716708114435765</v>
      </c>
      <c r="O242" s="11">
        <f t="shared" si="33"/>
        <v>0.18658404030134038</v>
      </c>
      <c r="P242" s="8" t="s">
        <v>1172</v>
      </c>
    </row>
    <row r="243" spans="1:16" x14ac:dyDescent="0.35">
      <c r="A243" s="9">
        <f t="shared" si="34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37"/>
        <v>3064.9700000000003</v>
      </c>
      <c r="G243" s="87">
        <v>895</v>
      </c>
      <c r="H243" s="217">
        <f t="shared" si="35"/>
        <v>1.8645962819186242E-2</v>
      </c>
      <c r="I243" s="217">
        <f t="shared" si="29"/>
        <v>79.831757512204931</v>
      </c>
      <c r="J243" s="217">
        <f t="shared" si="30"/>
        <v>17.562986652685083</v>
      </c>
      <c r="K243" s="217">
        <v>33.454198710640327</v>
      </c>
      <c r="L243" s="217">
        <v>14.574708779252509</v>
      </c>
      <c r="M243" s="11">
        <f t="shared" si="32"/>
        <v>145.42365165478284</v>
      </c>
      <c r="N243" s="11">
        <f t="shared" si="36"/>
        <v>29.084730330956571</v>
      </c>
      <c r="O243" s="11">
        <f t="shared" si="33"/>
        <v>4.7447006546485884E-2</v>
      </c>
    </row>
    <row r="244" spans="1:16" x14ac:dyDescent="0.35">
      <c r="A244" s="9">
        <f t="shared" si="34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37"/>
        <v>3276.1600000000003</v>
      </c>
      <c r="G244" s="87">
        <v>880</v>
      </c>
      <c r="H244" s="217">
        <f t="shared" si="35"/>
        <v>1.8333460649032282E-2</v>
      </c>
      <c r="I244" s="217">
        <f t="shared" si="29"/>
        <v>78.493795095799257</v>
      </c>
      <c r="J244" s="217">
        <f t="shared" si="30"/>
        <v>17.268634921075837</v>
      </c>
      <c r="K244" s="217">
        <v>32.893513816048589</v>
      </c>
      <c r="L244" s="217">
        <v>14.3304399170304</v>
      </c>
      <c r="M244" s="217">
        <f t="shared" si="32"/>
        <v>142.98638374995409</v>
      </c>
      <c r="N244" s="11">
        <f t="shared" si="36"/>
        <v>28.597276749990819</v>
      </c>
      <c r="O244" s="11">
        <f t="shared" si="33"/>
        <v>4.3644505686521437E-2</v>
      </c>
    </row>
    <row r="245" spans="1:16" s="139" customFormat="1" x14ac:dyDescent="0.35">
      <c r="A245" s="9">
        <f t="shared" si="34"/>
        <v>240</v>
      </c>
      <c r="B245" s="138" t="s">
        <v>551</v>
      </c>
      <c r="C245" s="139">
        <v>1829.3</v>
      </c>
      <c r="D245" s="139">
        <v>222</v>
      </c>
      <c r="F245" s="139">
        <f t="shared" si="37"/>
        <v>2051.3000000000002</v>
      </c>
      <c r="G245" s="146">
        <v>447</v>
      </c>
      <c r="H245" s="217">
        <f t="shared" si="35"/>
        <v>9.3125646705879903E-3</v>
      </c>
      <c r="I245" s="217">
        <f t="shared" si="29"/>
        <v>39.871280008888952</v>
      </c>
      <c r="J245" s="217">
        <f t="shared" si="30"/>
        <v>8.771681601955569</v>
      </c>
      <c r="K245" s="217">
        <v>16.708409858833772</v>
      </c>
      <c r="L245" s="217">
        <v>10.571568585386185</v>
      </c>
      <c r="M245" s="217">
        <f t="shared" si="32"/>
        <v>75.922940055064487</v>
      </c>
      <c r="N245" s="140">
        <f t="shared" si="36"/>
        <v>15.184588011012899</v>
      </c>
      <c r="O245" s="11">
        <f t="shared" si="33"/>
        <v>3.7012109420886501E-2</v>
      </c>
    </row>
    <row r="246" spans="1:16" s="139" customFormat="1" x14ac:dyDescent="0.35">
      <c r="A246" s="9">
        <f t="shared" si="34"/>
        <v>241</v>
      </c>
      <c r="B246" s="138" t="s">
        <v>552</v>
      </c>
      <c r="C246" s="139">
        <v>2200.46</v>
      </c>
      <c r="F246" s="139">
        <f t="shared" si="37"/>
        <v>2200.46</v>
      </c>
      <c r="G246" s="146">
        <v>518</v>
      </c>
      <c r="H246" s="217">
        <f t="shared" si="35"/>
        <v>1.0791741609316731E-2</v>
      </c>
      <c r="I246" s="217">
        <f>H246*$I$2</f>
        <v>46.204302113209117</v>
      </c>
      <c r="J246" s="217">
        <f t="shared" ref="J246:J306" si="38">I246*0.22</f>
        <v>10.164946464906006</v>
      </c>
      <c r="K246" s="217">
        <v>19.362318359901334</v>
      </c>
      <c r="L246" s="217">
        <v>12.25072153742739</v>
      </c>
      <c r="M246" s="217">
        <f t="shared" si="32"/>
        <v>87.982288475443852</v>
      </c>
      <c r="N246" s="140">
        <f t="shared" si="36"/>
        <v>17.59645769508877</v>
      </c>
      <c r="O246" s="11">
        <f t="shared" si="33"/>
        <v>3.9983589102025874E-2</v>
      </c>
    </row>
    <row r="247" spans="1:16" s="139" customFormat="1" x14ac:dyDescent="0.35">
      <c r="A247" s="9">
        <f t="shared" si="34"/>
        <v>242</v>
      </c>
      <c r="B247" s="138" t="s">
        <v>553</v>
      </c>
      <c r="C247" s="139">
        <v>1202.04</v>
      </c>
      <c r="F247" s="139">
        <f t="shared" si="37"/>
        <v>1202.04</v>
      </c>
      <c r="G247" s="146">
        <v>367</v>
      </c>
      <c r="H247" s="217">
        <f t="shared" si="35"/>
        <v>7.6458864297668724E-3</v>
      </c>
      <c r="I247" s="217">
        <f>H247*$I$2</f>
        <v>32.735480454725376</v>
      </c>
      <c r="J247" s="217">
        <f t="shared" si="38"/>
        <v>7.201805700039583</v>
      </c>
      <c r="K247" s="217">
        <v>13.718090421011174</v>
      </c>
      <c r="L247" s="217">
        <v>4.797789355611811</v>
      </c>
      <c r="M247" s="217">
        <f t="shared" si="32"/>
        <v>58.45316593138795</v>
      </c>
      <c r="N247" s="140">
        <f t="shared" si="36"/>
        <v>11.690633186277591</v>
      </c>
      <c r="O247" s="11">
        <f t="shared" si="33"/>
        <v>4.862830349355092E-2</v>
      </c>
    </row>
    <row r="248" spans="1:16" s="139" customFormat="1" x14ac:dyDescent="0.35">
      <c r="A248" s="9">
        <f t="shared" si="34"/>
        <v>243</v>
      </c>
      <c r="B248" s="138" t="s">
        <v>554</v>
      </c>
      <c r="C248" s="139">
        <v>1991.48</v>
      </c>
      <c r="D248" s="139">
        <v>74</v>
      </c>
      <c r="F248" s="139">
        <f t="shared" si="37"/>
        <v>2065.48</v>
      </c>
      <c r="G248" s="146">
        <v>606.9</v>
      </c>
      <c r="H248" s="217">
        <f t="shared" si="35"/>
        <v>1.2643837804429197E-2</v>
      </c>
      <c r="I248" s="217">
        <f>H248*$I$2</f>
        <v>54.133959367773379</v>
      </c>
      <c r="J248" s="217">
        <f t="shared" si="38"/>
        <v>11.909471060910143</v>
      </c>
      <c r="K248" s="217">
        <v>22.685310835181692</v>
      </c>
      <c r="L248" s="217">
        <v>7.9340009807106471</v>
      </c>
      <c r="M248" s="217">
        <f t="shared" si="32"/>
        <v>96.662742244575867</v>
      </c>
      <c r="N248" s="140">
        <f t="shared" si="36"/>
        <v>19.332548448915176</v>
      </c>
      <c r="O248" s="11">
        <f t="shared" si="33"/>
        <v>4.6799166413896948E-2</v>
      </c>
    </row>
    <row r="249" spans="1:16" s="139" customFormat="1" x14ac:dyDescent="0.35">
      <c r="A249" s="9">
        <f t="shared" si="34"/>
        <v>244</v>
      </c>
      <c r="B249" s="138" t="s">
        <v>555</v>
      </c>
      <c r="C249" s="139">
        <v>179.2</v>
      </c>
      <c r="F249" s="139">
        <f t="shared" si="37"/>
        <v>179.2</v>
      </c>
      <c r="G249" s="146">
        <v>121</v>
      </c>
      <c r="H249" s="217">
        <f t="shared" si="35"/>
        <v>2.5208508392419388E-3</v>
      </c>
      <c r="I249" s="217">
        <f>H249*$I$2</f>
        <v>10.792896825672399</v>
      </c>
      <c r="J249" s="217">
        <f t="shared" si="38"/>
        <v>2.3744373016479279</v>
      </c>
      <c r="K249" s="217">
        <v>5.7702399999999994</v>
      </c>
      <c r="L249" s="217">
        <v>2.8616550309434641</v>
      </c>
      <c r="M249" s="217">
        <f t="shared" si="32"/>
        <v>21.799229158263788</v>
      </c>
      <c r="N249" s="140">
        <f t="shared" si="36"/>
        <v>4.3598458316527582</v>
      </c>
      <c r="O249" s="11">
        <f t="shared" si="33"/>
        <v>0.12164748414209704</v>
      </c>
    </row>
    <row r="250" spans="1:16" x14ac:dyDescent="0.35">
      <c r="A250" s="9">
        <f t="shared" si="34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39">C250+D250+E250</f>
        <v>885.79</v>
      </c>
      <c r="G250" s="37">
        <v>297</v>
      </c>
      <c r="H250" s="217">
        <f t="shared" si="35"/>
        <v>6.1875429690483961E-3</v>
      </c>
      <c r="I250" s="217">
        <f t="shared" ref="I250:I305" si="40">H250*$I$2</f>
        <v>26.491655844832255</v>
      </c>
      <c r="J250" s="217">
        <f t="shared" si="38"/>
        <v>5.828164285863096</v>
      </c>
      <c r="K250" s="217">
        <v>11.101560912916399</v>
      </c>
      <c r="L250" s="217">
        <v>10.165781832160386</v>
      </c>
      <c r="M250" s="217">
        <f t="shared" si="32"/>
        <v>53.58716287577213</v>
      </c>
      <c r="N250" s="11">
        <f t="shared" ref="N250:N273" si="41">M250*0.2</f>
        <v>10.717432575154426</v>
      </c>
      <c r="O250" s="11">
        <f t="shared" si="33"/>
        <v>6.049646403297862E-2</v>
      </c>
      <c r="P250" s="8" t="s">
        <v>1172</v>
      </c>
    </row>
    <row r="251" spans="1:16" x14ac:dyDescent="0.35">
      <c r="A251" s="9">
        <f t="shared" si="34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39"/>
        <v>530.1</v>
      </c>
      <c r="G251" s="37">
        <v>261</v>
      </c>
      <c r="H251" s="217">
        <f t="shared" si="35"/>
        <v>5.4375377606788932E-3</v>
      </c>
      <c r="I251" s="217">
        <f t="shared" si="40"/>
        <v>23.280546045458646</v>
      </c>
      <c r="J251" s="217">
        <f t="shared" si="38"/>
        <v>5.1217201300009023</v>
      </c>
      <c r="K251" s="217">
        <v>9.7559171658962303</v>
      </c>
      <c r="L251" s="217">
        <v>8.9335658525045822</v>
      </c>
      <c r="M251" s="11">
        <f t="shared" si="32"/>
        <v>47.091749193860366</v>
      </c>
      <c r="N251" s="11">
        <f t="shared" si="41"/>
        <v>9.4183498387720732</v>
      </c>
      <c r="O251" s="11">
        <f t="shared" si="33"/>
        <v>8.8835595536427781E-2</v>
      </c>
      <c r="P251" s="8" t="s">
        <v>1172</v>
      </c>
    </row>
    <row r="252" spans="1:16" x14ac:dyDescent="0.35">
      <c r="A252" s="9">
        <f t="shared" si="34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39"/>
        <v>543.29999999999995</v>
      </c>
      <c r="G252" s="37">
        <v>301</v>
      </c>
      <c r="H252" s="217">
        <f t="shared" si="35"/>
        <v>6.2708768810894513E-3</v>
      </c>
      <c r="I252" s="217">
        <f t="shared" si="40"/>
        <v>26.84844582254043</v>
      </c>
      <c r="J252" s="217">
        <f t="shared" si="38"/>
        <v>5.9066580809588949</v>
      </c>
      <c r="K252" s="217">
        <v>11.25107688480753</v>
      </c>
      <c r="L252" s="217">
        <v>10.30269471878881</v>
      </c>
      <c r="M252" s="11">
        <f t="shared" si="32"/>
        <v>54.308875507095664</v>
      </c>
      <c r="N252" s="11">
        <f t="shared" si="41"/>
        <v>10.861775101419134</v>
      </c>
      <c r="O252" s="11">
        <f t="shared" si="33"/>
        <v>9.9961118179819008E-2</v>
      </c>
      <c r="P252" s="8" t="s">
        <v>1172</v>
      </c>
    </row>
    <row r="253" spans="1:16" x14ac:dyDescent="0.35">
      <c r="A253" s="9">
        <f t="shared" si="34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39"/>
        <v>453.6</v>
      </c>
      <c r="G253" s="37">
        <v>254</v>
      </c>
      <c r="H253" s="217">
        <f t="shared" si="35"/>
        <v>5.2917034146070458E-3</v>
      </c>
      <c r="I253" s="217">
        <f t="shared" si="40"/>
        <v>22.656163584469336</v>
      </c>
      <c r="J253" s="217">
        <f t="shared" si="38"/>
        <v>4.9843559885832542</v>
      </c>
      <c r="K253" s="217">
        <v>9.4942642150867531</v>
      </c>
      <c r="L253" s="217">
        <v>8.6939683009048441</v>
      </c>
      <c r="M253" s="11">
        <f t="shared" si="32"/>
        <v>45.828752089044187</v>
      </c>
      <c r="N253" s="11">
        <f t="shared" si="41"/>
        <v>9.1657504178088374</v>
      </c>
      <c r="O253" s="11">
        <f t="shared" si="33"/>
        <v>0.10103340407637607</v>
      </c>
      <c r="P253" s="8" t="s">
        <v>1172</v>
      </c>
    </row>
    <row r="254" spans="1:16" x14ac:dyDescent="0.35">
      <c r="A254" s="9">
        <f t="shared" si="34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39"/>
        <v>442.1</v>
      </c>
      <c r="G254" s="37">
        <v>283</v>
      </c>
      <c r="H254" s="217">
        <f t="shared" si="35"/>
        <v>5.8958742769047003E-3</v>
      </c>
      <c r="I254" s="217">
        <f t="shared" si="40"/>
        <v>25.242890922853629</v>
      </c>
      <c r="J254" s="217">
        <f t="shared" si="38"/>
        <v>5.5534360030277981</v>
      </c>
      <c r="K254" s="217">
        <v>10.578255011297445</v>
      </c>
      <c r="L254" s="217">
        <v>9.6865867289609078</v>
      </c>
      <c r="M254" s="11">
        <f t="shared" si="32"/>
        <v>51.061168666139778</v>
      </c>
      <c r="N254" s="11">
        <f t="shared" si="41"/>
        <v>10.212233733227956</v>
      </c>
      <c r="O254" s="11">
        <f t="shared" si="33"/>
        <v>0.11549687551716756</v>
      </c>
      <c r="P254" s="8" t="s">
        <v>1172</v>
      </c>
    </row>
    <row r="255" spans="1:16" x14ac:dyDescent="0.35">
      <c r="A255" s="9">
        <f t="shared" si="34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39"/>
        <v>560.20000000000005</v>
      </c>
      <c r="G255" s="35">
        <v>327</v>
      </c>
      <c r="H255" s="217">
        <f t="shared" si="35"/>
        <v>6.8125473093563144E-3</v>
      </c>
      <c r="I255" s="217">
        <f t="shared" si="40"/>
        <v>29.167580677643592</v>
      </c>
      <c r="J255" s="217">
        <f t="shared" si="38"/>
        <v>6.4168677490815904</v>
      </c>
      <c r="K255" s="217">
        <v>12.222930702099875</v>
      </c>
      <c r="L255" s="217">
        <v>11.192628481873557</v>
      </c>
      <c r="M255" s="11">
        <f t="shared" si="32"/>
        <v>59.00000761069861</v>
      </c>
      <c r="N255" s="11">
        <f t="shared" si="41"/>
        <v>11.800001522139723</v>
      </c>
      <c r="O255" s="11">
        <f t="shared" si="33"/>
        <v>0.105319542325417</v>
      </c>
      <c r="P255" s="8" t="s">
        <v>1173</v>
      </c>
    </row>
    <row r="256" spans="1:16" x14ac:dyDescent="0.35">
      <c r="A256" s="9">
        <f t="shared" si="34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39"/>
        <v>831.1</v>
      </c>
      <c r="G256" s="35">
        <v>509</v>
      </c>
      <c r="H256" s="217">
        <f t="shared" si="35"/>
        <v>1.0604240307224354E-2</v>
      </c>
      <c r="I256" s="217">
        <f t="shared" si="40"/>
        <v>45.401524663365713</v>
      </c>
      <c r="J256" s="217">
        <f t="shared" si="38"/>
        <v>9.9883354259404573</v>
      </c>
      <c r="K256" s="217">
        <v>19.02590742314629</v>
      </c>
      <c r="L256" s="217">
        <v>17.42216482346679</v>
      </c>
      <c r="M256" s="11">
        <f t="shared" si="32"/>
        <v>91.837932335919248</v>
      </c>
      <c r="N256" s="11">
        <f t="shared" si="41"/>
        <v>18.367586467183852</v>
      </c>
      <c r="O256" s="11">
        <f t="shared" si="33"/>
        <v>0.11050166326064162</v>
      </c>
      <c r="P256" s="8" t="s">
        <v>1173</v>
      </c>
    </row>
    <row r="257" spans="1:16" x14ac:dyDescent="0.35">
      <c r="A257" s="9">
        <f t="shared" si="34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39"/>
        <v>778.5</v>
      </c>
      <c r="G257" s="35">
        <v>329</v>
      </c>
      <c r="H257" s="217">
        <f t="shared" si="35"/>
        <v>6.854214265376842E-3</v>
      </c>
      <c r="I257" s="217">
        <f t="shared" si="40"/>
        <v>29.345975666497679</v>
      </c>
      <c r="J257" s="217">
        <f t="shared" si="38"/>
        <v>6.4561146466294899</v>
      </c>
      <c r="K257" s="217">
        <v>12.297688688045438</v>
      </c>
      <c r="L257" s="217">
        <v>11.261084925187768</v>
      </c>
      <c r="M257" s="11">
        <f t="shared" si="32"/>
        <v>59.360863926360373</v>
      </c>
      <c r="N257" s="11">
        <f t="shared" si="41"/>
        <v>11.872172785272076</v>
      </c>
      <c r="O257" s="11">
        <f t="shared" si="33"/>
        <v>7.6250306906050572E-2</v>
      </c>
      <c r="P257" s="8" t="s">
        <v>1173</v>
      </c>
    </row>
    <row r="258" spans="1:16" x14ac:dyDescent="0.35">
      <c r="A258" s="9">
        <f t="shared" si="34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39"/>
        <v>791.9</v>
      </c>
      <c r="G258" s="35">
        <v>357</v>
      </c>
      <c r="H258" s="217">
        <f t="shared" si="35"/>
        <v>7.4375516496642336E-3</v>
      </c>
      <c r="I258" s="217">
        <f t="shared" si="40"/>
        <v>31.843505510454932</v>
      </c>
      <c r="J258" s="217">
        <f t="shared" si="38"/>
        <v>7.0055712123000848</v>
      </c>
      <c r="K258" s="217">
        <v>13.344300491283349</v>
      </c>
      <c r="L258" s="217">
        <v>12.219475131586728</v>
      </c>
      <c r="M258" s="11">
        <f t="shared" si="32"/>
        <v>64.412852345625097</v>
      </c>
      <c r="N258" s="11">
        <f t="shared" si="41"/>
        <v>12.882570469125021</v>
      </c>
      <c r="O258" s="11">
        <f t="shared" si="33"/>
        <v>8.1339629177453091E-2</v>
      </c>
      <c r="P258" s="8" t="s">
        <v>1173</v>
      </c>
    </row>
    <row r="259" spans="1:16" x14ac:dyDescent="0.35">
      <c r="A259" s="9">
        <f t="shared" si="34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39"/>
        <v>397</v>
      </c>
      <c r="G259" s="35">
        <v>174</v>
      </c>
      <c r="H259" s="217">
        <f t="shared" si="35"/>
        <v>3.6250251737859288E-3</v>
      </c>
      <c r="I259" s="217">
        <f t="shared" si="40"/>
        <v>15.520364030305764</v>
      </c>
      <c r="J259" s="217">
        <f t="shared" si="38"/>
        <v>3.4144800866672682</v>
      </c>
      <c r="K259" s="217">
        <v>6.5039447772641532</v>
      </c>
      <c r="L259" s="217">
        <v>5.9557105683363876</v>
      </c>
      <c r="M259" s="11">
        <f t="shared" ref="M259:M322" si="42">(I259+J259+K259+L259)</f>
        <v>31.39449946257357</v>
      </c>
      <c r="N259" s="11">
        <f t="shared" si="41"/>
        <v>6.2788998925147146</v>
      </c>
      <c r="O259" s="11">
        <f t="shared" si="33"/>
        <v>7.907934373444224E-2</v>
      </c>
      <c r="P259" s="8" t="s">
        <v>1173</v>
      </c>
    </row>
    <row r="260" spans="1:16" x14ac:dyDescent="0.35">
      <c r="A260" s="9">
        <f t="shared" si="34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39"/>
        <v>442.3</v>
      </c>
      <c r="G260" s="35">
        <v>171</v>
      </c>
      <c r="H260" s="217">
        <f t="shared" si="35"/>
        <v>3.562524739755137E-3</v>
      </c>
      <c r="I260" s="217">
        <f t="shared" si="40"/>
        <v>15.252771547024631</v>
      </c>
      <c r="J260" s="217">
        <f t="shared" si="38"/>
        <v>3.355609740345419</v>
      </c>
      <c r="K260" s="217">
        <v>6.3918077983458055</v>
      </c>
      <c r="L260" s="217">
        <v>5.8530259033650713</v>
      </c>
      <c r="M260" s="11">
        <f t="shared" si="42"/>
        <v>30.853214989080929</v>
      </c>
      <c r="N260" s="11">
        <f t="shared" si="41"/>
        <v>6.1706429978161861</v>
      </c>
      <c r="O260" s="11">
        <f t="shared" ref="O260:O323" si="43">M260/F260</f>
        <v>6.9756307911103155E-2</v>
      </c>
      <c r="P260" s="8" t="s">
        <v>1173</v>
      </c>
    </row>
    <row r="261" spans="1:16" x14ac:dyDescent="0.35">
      <c r="A261" s="9">
        <f t="shared" si="34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39"/>
        <v>484.7</v>
      </c>
      <c r="G261" s="35">
        <v>202</v>
      </c>
      <c r="H261" s="217">
        <f t="shared" si="35"/>
        <v>4.2083625580733195E-3</v>
      </c>
      <c r="I261" s="217">
        <f t="shared" si="40"/>
        <v>18.017893874263013</v>
      </c>
      <c r="J261" s="217">
        <f t="shared" si="38"/>
        <v>3.9639366523378627</v>
      </c>
      <c r="K261" s="217">
        <v>7.5505565805020636</v>
      </c>
      <c r="L261" s="217">
        <v>6.9141007747353482</v>
      </c>
      <c r="M261" s="11">
        <f t="shared" si="42"/>
        <v>36.446487881838287</v>
      </c>
      <c r="N261" s="11">
        <f t="shared" si="41"/>
        <v>7.289297576367658</v>
      </c>
      <c r="O261" s="11">
        <f t="shared" si="43"/>
        <v>7.5193909391042479E-2</v>
      </c>
      <c r="P261" s="8" t="s">
        <v>1173</v>
      </c>
    </row>
    <row r="262" spans="1:16" x14ac:dyDescent="0.35">
      <c r="A262" s="9">
        <f t="shared" si="34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39"/>
        <v>554.70000000000005</v>
      </c>
      <c r="G262" s="35">
        <v>223</v>
      </c>
      <c r="H262" s="217">
        <f t="shared" si="35"/>
        <v>4.6458655962888628E-3</v>
      </c>
      <c r="I262" s="217">
        <f t="shared" si="40"/>
        <v>19.891041257230953</v>
      </c>
      <c r="J262" s="217">
        <f t="shared" si="38"/>
        <v>4.3760290765908092</v>
      </c>
      <c r="K262" s="217">
        <v>8.3355154329304959</v>
      </c>
      <c r="L262" s="217">
        <v>37.460544680347738</v>
      </c>
      <c r="M262" s="11">
        <f t="shared" si="42"/>
        <v>70.063130447099994</v>
      </c>
      <c r="N262" s="11">
        <f t="shared" si="41"/>
        <v>14.012626089419999</v>
      </c>
      <c r="O262" s="11">
        <f t="shared" si="43"/>
        <v>0.12630814935478635</v>
      </c>
      <c r="P262" s="8" t="s">
        <v>1173</v>
      </c>
    </row>
    <row r="263" spans="1:16" x14ac:dyDescent="0.35">
      <c r="A263" s="9">
        <f t="shared" ref="A263:A326" si="44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39"/>
        <v>380.3</v>
      </c>
      <c r="G263" s="35">
        <v>218</v>
      </c>
      <c r="H263" s="217">
        <f t="shared" ref="H263:H326" si="45">3/143999*G263</f>
        <v>4.5416982062375429E-3</v>
      </c>
      <c r="I263" s="217">
        <f t="shared" si="40"/>
        <v>19.445053785095727</v>
      </c>
      <c r="J263" s="217">
        <f t="shared" si="38"/>
        <v>4.2779118327210597</v>
      </c>
      <c r="K263" s="217">
        <v>8.1486204680665821</v>
      </c>
      <c r="L263" s="217">
        <v>7.4617523212490378</v>
      </c>
      <c r="M263" s="11">
        <f t="shared" si="42"/>
        <v>39.333338407132409</v>
      </c>
      <c r="N263" s="11">
        <f t="shared" si="41"/>
        <v>7.866667681426482</v>
      </c>
      <c r="O263" s="11">
        <f t="shared" si="43"/>
        <v>0.1034271322827568</v>
      </c>
      <c r="P263" s="8" t="s">
        <v>1173</v>
      </c>
    </row>
    <row r="264" spans="1:16" x14ac:dyDescent="0.35">
      <c r="A264" s="9">
        <f t="shared" si="44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39"/>
        <v>372</v>
      </c>
      <c r="G264" s="35">
        <v>247</v>
      </c>
      <c r="H264" s="217">
        <f t="shared" si="45"/>
        <v>5.1458690685351974E-3</v>
      </c>
      <c r="I264" s="217">
        <f t="shared" si="40"/>
        <v>22.03178112348002</v>
      </c>
      <c r="J264" s="217">
        <f t="shared" si="38"/>
        <v>4.8469918471656044</v>
      </c>
      <c r="K264" s="217">
        <v>9.232611264277276</v>
      </c>
      <c r="L264" s="217">
        <v>8.4543707493051041</v>
      </c>
      <c r="M264" s="11">
        <f t="shared" si="42"/>
        <v>44.565754984228008</v>
      </c>
      <c r="N264" s="11">
        <f t="shared" si="41"/>
        <v>8.9131509968456015</v>
      </c>
      <c r="O264" s="11">
        <f t="shared" si="43"/>
        <v>0.11980041662426884</v>
      </c>
      <c r="P264" s="8" t="s">
        <v>1173</v>
      </c>
    </row>
    <row r="265" spans="1:16" x14ac:dyDescent="0.35">
      <c r="A265" s="9">
        <f t="shared" si="44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39"/>
        <v>367.70000000000005</v>
      </c>
      <c r="G265" s="35">
        <v>348</v>
      </c>
      <c r="H265" s="217">
        <f t="shared" si="45"/>
        <v>7.2500503475718577E-3</v>
      </c>
      <c r="I265" s="217">
        <f t="shared" si="40"/>
        <v>31.040728060611528</v>
      </c>
      <c r="J265" s="217">
        <f t="shared" si="38"/>
        <v>6.8289601733345364</v>
      </c>
      <c r="K265" s="217">
        <v>13.007889554528306</v>
      </c>
      <c r="L265" s="217">
        <v>11.911421136672775</v>
      </c>
      <c r="M265" s="11">
        <f t="shared" si="42"/>
        <v>62.788998925147141</v>
      </c>
      <c r="N265" s="11">
        <f t="shared" si="41"/>
        <v>12.557799785029429</v>
      </c>
      <c r="O265" s="11">
        <f t="shared" si="43"/>
        <v>0.17076148742221139</v>
      </c>
      <c r="P265" s="8" t="s">
        <v>1173</v>
      </c>
    </row>
    <row r="266" spans="1:16" x14ac:dyDescent="0.35">
      <c r="A266" s="9">
        <f t="shared" si="44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39"/>
        <v>246.5</v>
      </c>
      <c r="G266" s="35">
        <v>153</v>
      </c>
      <c r="H266" s="217">
        <f t="shared" si="45"/>
        <v>3.1875221355703856E-3</v>
      </c>
      <c r="I266" s="217">
        <f t="shared" si="40"/>
        <v>13.647216647337826</v>
      </c>
      <c r="J266" s="217">
        <f t="shared" si="38"/>
        <v>3.0023876624143218</v>
      </c>
      <c r="K266" s="217">
        <v>5.7189859248357218</v>
      </c>
      <c r="L266" s="217">
        <v>5.2369179135371695</v>
      </c>
      <c r="M266" s="11">
        <f t="shared" si="42"/>
        <v>27.60550814812504</v>
      </c>
      <c r="N266" s="11">
        <f t="shared" si="41"/>
        <v>5.5211016296250079</v>
      </c>
      <c r="O266" s="11">
        <f t="shared" si="43"/>
        <v>0.11198989106744438</v>
      </c>
      <c r="P266" s="8" t="s">
        <v>1173</v>
      </c>
    </row>
    <row r="267" spans="1:16" x14ac:dyDescent="0.35">
      <c r="A267" s="9">
        <f t="shared" si="44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39"/>
        <v>255.7</v>
      </c>
      <c r="G267" s="35">
        <v>204</v>
      </c>
      <c r="H267" s="217">
        <f t="shared" si="45"/>
        <v>4.2500295140938471E-3</v>
      </c>
      <c r="I267" s="217">
        <f t="shared" si="40"/>
        <v>18.1962888631171</v>
      </c>
      <c r="J267" s="217">
        <f t="shared" si="38"/>
        <v>4.0031835498857617</v>
      </c>
      <c r="K267" s="217">
        <v>7.6253145664476278</v>
      </c>
      <c r="L267" s="217">
        <v>6.9825572180495596</v>
      </c>
      <c r="M267" s="11">
        <f t="shared" si="42"/>
        <v>36.807344197500051</v>
      </c>
      <c r="N267" s="11">
        <f t="shared" si="41"/>
        <v>7.3614688395000103</v>
      </c>
      <c r="O267" s="11">
        <f t="shared" si="43"/>
        <v>0.14394737660344173</v>
      </c>
      <c r="P267" s="8" t="s">
        <v>1173</v>
      </c>
    </row>
    <row r="268" spans="1:16" x14ac:dyDescent="0.35">
      <c r="A268" s="9">
        <f t="shared" si="44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39"/>
        <v>460.8</v>
      </c>
      <c r="G268" s="35">
        <v>291</v>
      </c>
      <c r="H268" s="217">
        <f t="shared" si="45"/>
        <v>6.0625421009868116E-3</v>
      </c>
      <c r="I268" s="217">
        <f t="shared" si="40"/>
        <v>25.956470878269982</v>
      </c>
      <c r="J268" s="217">
        <f t="shared" si="38"/>
        <v>5.7104235932193959</v>
      </c>
      <c r="K268" s="217">
        <v>10.877286955079706</v>
      </c>
      <c r="L268" s="217">
        <v>9.9604125022177534</v>
      </c>
      <c r="M268" s="11">
        <f t="shared" si="42"/>
        <v>52.504593928786832</v>
      </c>
      <c r="N268" s="11">
        <f t="shared" si="41"/>
        <v>10.500918785757367</v>
      </c>
      <c r="O268" s="11">
        <f t="shared" si="43"/>
        <v>0.11394226113017976</v>
      </c>
      <c r="P268" s="8" t="s">
        <v>1173</v>
      </c>
    </row>
    <row r="269" spans="1:16" x14ac:dyDescent="0.35">
      <c r="A269" s="9">
        <f t="shared" si="44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39"/>
        <v>473.6</v>
      </c>
      <c r="G269" s="35">
        <v>306</v>
      </c>
      <c r="H269" s="217">
        <f t="shared" si="45"/>
        <v>6.3750442711407711E-3</v>
      </c>
      <c r="I269" s="217">
        <f t="shared" si="40"/>
        <v>27.294433294675652</v>
      </c>
      <c r="J269" s="217">
        <f t="shared" si="38"/>
        <v>6.0047753248286435</v>
      </c>
      <c r="K269" s="217">
        <v>11.437971849671444</v>
      </c>
      <c r="L269" s="217">
        <v>10.473835827074339</v>
      </c>
      <c r="M269" s="11">
        <f t="shared" si="42"/>
        <v>55.211016296250079</v>
      </c>
      <c r="N269" s="11">
        <f t="shared" si="41"/>
        <v>11.042203259250016</v>
      </c>
      <c r="O269" s="11">
        <f t="shared" si="43"/>
        <v>0.11657731481471723</v>
      </c>
      <c r="P269" s="8" t="s">
        <v>1173</v>
      </c>
    </row>
    <row r="270" spans="1:16" x14ac:dyDescent="0.35">
      <c r="A270" s="9">
        <f t="shared" si="44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39"/>
        <v>500.2</v>
      </c>
      <c r="G270" s="35">
        <v>294</v>
      </c>
      <c r="H270" s="217">
        <f t="shared" si="45"/>
        <v>6.1250425350176038E-3</v>
      </c>
      <c r="I270" s="217">
        <f t="shared" si="40"/>
        <v>26.224063361551117</v>
      </c>
      <c r="J270" s="217">
        <f t="shared" si="38"/>
        <v>5.7692939395412459</v>
      </c>
      <c r="K270" s="217">
        <v>10.989423933998053</v>
      </c>
      <c r="L270" s="217">
        <v>10.063097167189071</v>
      </c>
      <c r="M270" s="11">
        <f t="shared" si="42"/>
        <v>53.045878402279484</v>
      </c>
      <c r="N270" s="11">
        <f t="shared" si="41"/>
        <v>10.609175680455898</v>
      </c>
      <c r="O270" s="11">
        <f t="shared" si="43"/>
        <v>0.10604933706973108</v>
      </c>
      <c r="P270" s="8" t="s">
        <v>1173</v>
      </c>
    </row>
    <row r="271" spans="1:16" x14ac:dyDescent="0.35">
      <c r="A271" s="9">
        <f t="shared" si="44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39"/>
        <v>640.4</v>
      </c>
      <c r="G271" s="35">
        <v>368</v>
      </c>
      <c r="H271" s="217">
        <f t="shared" si="45"/>
        <v>7.6667199077771371E-3</v>
      </c>
      <c r="I271" s="217">
        <f t="shared" si="40"/>
        <v>32.824677949152424</v>
      </c>
      <c r="J271" s="217">
        <f t="shared" si="38"/>
        <v>7.2214291488135336</v>
      </c>
      <c r="K271" s="217">
        <v>13.755469413983956</v>
      </c>
      <c r="L271" s="217">
        <v>12.595985569814891</v>
      </c>
      <c r="M271" s="11">
        <f t="shared" si="42"/>
        <v>66.397562081764804</v>
      </c>
      <c r="N271" s="11">
        <f t="shared" si="41"/>
        <v>13.279512416352961</v>
      </c>
      <c r="O271" s="11">
        <f t="shared" si="43"/>
        <v>0.10368138988407996</v>
      </c>
      <c r="P271" s="8" t="s">
        <v>1173</v>
      </c>
    </row>
    <row r="272" spans="1:16" x14ac:dyDescent="0.35">
      <c r="A272" s="9">
        <f t="shared" si="44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39"/>
        <v>525.6</v>
      </c>
      <c r="G272" s="35">
        <v>235</v>
      </c>
      <c r="H272" s="217">
        <f t="shared" si="45"/>
        <v>4.8958673324120301E-3</v>
      </c>
      <c r="I272" s="217">
        <f t="shared" si="40"/>
        <v>20.961411190355484</v>
      </c>
      <c r="J272" s="217">
        <f t="shared" si="38"/>
        <v>4.6115104618782068</v>
      </c>
      <c r="K272" s="217">
        <v>8.784063348603885</v>
      </c>
      <c r="L272" s="217">
        <v>8.0436320894198357</v>
      </c>
      <c r="M272" s="11">
        <f t="shared" si="42"/>
        <v>42.400617090257413</v>
      </c>
      <c r="N272" s="11">
        <f t="shared" si="41"/>
        <v>8.4801234180514822</v>
      </c>
      <c r="O272" s="11">
        <f t="shared" si="43"/>
        <v>8.0670884874918969E-2</v>
      </c>
      <c r="P272" s="8" t="s">
        <v>1173</v>
      </c>
    </row>
    <row r="273" spans="1:16" x14ac:dyDescent="0.35">
      <c r="A273" s="9">
        <f t="shared" si="44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39"/>
        <v>631.6</v>
      </c>
      <c r="G273" s="35">
        <v>400</v>
      </c>
      <c r="H273" s="217">
        <f t="shared" si="45"/>
        <v>8.3333912041055839E-3</v>
      </c>
      <c r="I273" s="217">
        <f t="shared" si="40"/>
        <v>35.678997770817851</v>
      </c>
      <c r="J273" s="217">
        <f t="shared" si="38"/>
        <v>7.8493795095799275</v>
      </c>
      <c r="K273" s="217">
        <v>14.951597189112995</v>
      </c>
      <c r="L273" s="217">
        <v>13.69128866284227</v>
      </c>
      <c r="M273" s="11">
        <f t="shared" si="42"/>
        <v>72.171263132353047</v>
      </c>
      <c r="N273" s="11">
        <f t="shared" si="41"/>
        <v>14.434252626470609</v>
      </c>
      <c r="O273" s="11">
        <f t="shared" si="43"/>
        <v>0.11426735771430184</v>
      </c>
      <c r="P273" s="8" t="s">
        <v>1173</v>
      </c>
    </row>
    <row r="274" spans="1:16" x14ac:dyDescent="0.35">
      <c r="A274" s="9">
        <f t="shared" si="44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39"/>
        <v>508.9</v>
      </c>
      <c r="G274" s="35">
        <v>333</v>
      </c>
      <c r="H274" s="217">
        <f t="shared" si="45"/>
        <v>6.9375481774178981E-3</v>
      </c>
      <c r="I274" s="217">
        <f t="shared" si="40"/>
        <v>29.702765644205858</v>
      </c>
      <c r="J274" s="217">
        <f t="shared" si="38"/>
        <v>6.5346084417252888</v>
      </c>
      <c r="K274" s="217">
        <v>12.447204659936569</v>
      </c>
      <c r="L274" s="217">
        <v>11.397997811816193</v>
      </c>
      <c r="M274" s="11">
        <f t="shared" si="42"/>
        <v>60.082576557683907</v>
      </c>
      <c r="N274" s="11">
        <f t="shared" ref="N274:N303" si="46">M274*0.2</f>
        <v>12.016515311536782</v>
      </c>
      <c r="O274" s="11">
        <f t="shared" si="43"/>
        <v>0.11806362066748656</v>
      </c>
      <c r="P274" s="8" t="s">
        <v>1173</v>
      </c>
    </row>
    <row r="275" spans="1:16" x14ac:dyDescent="0.35">
      <c r="A275" s="9">
        <f t="shared" si="44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39"/>
        <v>574.5</v>
      </c>
      <c r="G275" s="35">
        <v>394</v>
      </c>
      <c r="H275" s="217">
        <f t="shared" si="45"/>
        <v>8.2083903360439994E-3</v>
      </c>
      <c r="I275" s="217">
        <f t="shared" si="40"/>
        <v>35.143812804255582</v>
      </c>
      <c r="J275" s="217">
        <f t="shared" si="38"/>
        <v>7.7316388169362282</v>
      </c>
      <c r="K275" s="217">
        <v>14.727323231276301</v>
      </c>
      <c r="L275" s="217">
        <v>13.485919332899638</v>
      </c>
      <c r="M275" s="11">
        <f t="shared" si="42"/>
        <v>71.088694185367743</v>
      </c>
      <c r="N275" s="11">
        <f t="shared" si="46"/>
        <v>14.217738837073549</v>
      </c>
      <c r="O275" s="11">
        <f t="shared" si="43"/>
        <v>0.12374011172387771</v>
      </c>
      <c r="P275" s="8" t="s">
        <v>1173</v>
      </c>
    </row>
    <row r="276" spans="1:16" x14ac:dyDescent="0.35">
      <c r="A276" s="9">
        <f t="shared" si="44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39"/>
        <v>944.72</v>
      </c>
      <c r="G276" s="35">
        <v>271</v>
      </c>
      <c r="H276" s="217">
        <f t="shared" si="45"/>
        <v>5.645872540781533E-3</v>
      </c>
      <c r="I276" s="217">
        <f t="shared" si="40"/>
        <v>24.172520989729094</v>
      </c>
      <c r="J276" s="217">
        <f t="shared" si="38"/>
        <v>5.3179546177404005</v>
      </c>
      <c r="K276" s="217">
        <v>10.129707095624054</v>
      </c>
      <c r="L276" s="217">
        <v>9.2758480690756411</v>
      </c>
      <c r="M276" s="11">
        <f t="shared" si="42"/>
        <v>48.89603077216919</v>
      </c>
      <c r="N276" s="11">
        <f t="shared" si="46"/>
        <v>9.7792061544338384</v>
      </c>
      <c r="O276" s="11">
        <f t="shared" si="43"/>
        <v>5.1757166961818514E-2</v>
      </c>
      <c r="P276" s="8" t="s">
        <v>1173</v>
      </c>
    </row>
    <row r="277" spans="1:16" x14ac:dyDescent="0.35">
      <c r="A277" s="9">
        <f t="shared" si="44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39"/>
        <v>476.5</v>
      </c>
      <c r="G277" s="35">
        <v>302</v>
      </c>
      <c r="H277" s="217">
        <f t="shared" si="45"/>
        <v>6.2917103590997151E-3</v>
      </c>
      <c r="I277" s="217">
        <f t="shared" si="40"/>
        <v>26.937643316967474</v>
      </c>
      <c r="J277" s="217">
        <f t="shared" si="38"/>
        <v>5.9262815297328446</v>
      </c>
      <c r="K277" s="217">
        <v>11.288455877780311</v>
      </c>
      <c r="L277" s="217">
        <v>10.336922940445916</v>
      </c>
      <c r="M277" s="11">
        <f t="shared" si="42"/>
        <v>54.489303664926553</v>
      </c>
      <c r="N277" s="11">
        <f t="shared" si="46"/>
        <v>10.897860732985311</v>
      </c>
      <c r="O277" s="11">
        <f t="shared" si="43"/>
        <v>0.11435320811107356</v>
      </c>
      <c r="P277" s="8" t="s">
        <v>1173</v>
      </c>
    </row>
    <row r="278" spans="1:16" x14ac:dyDescent="0.35">
      <c r="A278" s="9">
        <f t="shared" si="44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39"/>
        <v>561.4</v>
      </c>
      <c r="G278" s="35">
        <v>338</v>
      </c>
      <c r="H278" s="217">
        <f t="shared" si="45"/>
        <v>7.0417155674692179E-3</v>
      </c>
      <c r="I278" s="217">
        <f t="shared" si="40"/>
        <v>30.148753116341084</v>
      </c>
      <c r="J278" s="217">
        <f t="shared" si="38"/>
        <v>6.6327256855950383</v>
      </c>
      <c r="K278" s="217">
        <v>12.634099624800482</v>
      </c>
      <c r="L278" s="217">
        <v>11.56913892010172</v>
      </c>
      <c r="M278" s="11">
        <f t="shared" si="42"/>
        <v>60.98471734683833</v>
      </c>
      <c r="N278" s="11">
        <f t="shared" si="46"/>
        <v>12.196943469367667</v>
      </c>
      <c r="O278" s="11">
        <f t="shared" si="43"/>
        <v>0.10862970670972272</v>
      </c>
      <c r="P278" s="8" t="s">
        <v>1173</v>
      </c>
    </row>
    <row r="279" spans="1:16" x14ac:dyDescent="0.35">
      <c r="A279" s="9">
        <f t="shared" si="44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39"/>
        <v>756.1</v>
      </c>
      <c r="G279" s="35">
        <v>223</v>
      </c>
      <c r="H279" s="217">
        <f t="shared" si="45"/>
        <v>4.6458655962888628E-3</v>
      </c>
      <c r="I279" s="217">
        <f t="shared" si="40"/>
        <v>19.891041257230953</v>
      </c>
      <c r="J279" s="217">
        <f t="shared" si="38"/>
        <v>4.3760290765908092</v>
      </c>
      <c r="K279" s="217">
        <v>8.3355154329304959</v>
      </c>
      <c r="L279" s="217">
        <v>7.6328934295345663</v>
      </c>
      <c r="M279" s="11">
        <f t="shared" si="42"/>
        <v>40.235479196286825</v>
      </c>
      <c r="N279" s="11">
        <f t="shared" si="46"/>
        <v>8.0470958392573646</v>
      </c>
      <c r="O279" s="11">
        <f t="shared" si="43"/>
        <v>5.3214494374139429E-2</v>
      </c>
      <c r="P279" s="8" t="s">
        <v>1173</v>
      </c>
    </row>
    <row r="280" spans="1:16" x14ac:dyDescent="0.35">
      <c r="A280" s="9">
        <f t="shared" si="44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39"/>
        <v>642.6</v>
      </c>
      <c r="G280" s="35">
        <v>428</v>
      </c>
      <c r="H280" s="217">
        <f t="shared" si="45"/>
        <v>8.9167285883929737E-3</v>
      </c>
      <c r="I280" s="217">
        <f t="shared" si="40"/>
        <v>38.176527614775097</v>
      </c>
      <c r="J280" s="217">
        <f t="shared" si="38"/>
        <v>8.3988360752505216</v>
      </c>
      <c r="K280" s="217">
        <v>15.998208992350905</v>
      </c>
      <c r="L280" s="217">
        <v>14.649678869241232</v>
      </c>
      <c r="M280" s="11">
        <f t="shared" si="42"/>
        <v>77.22325155161775</v>
      </c>
      <c r="N280" s="11">
        <f t="shared" si="46"/>
        <v>15.444650310323551</v>
      </c>
      <c r="O280" s="11">
        <f t="shared" si="43"/>
        <v>0.12017312722007119</v>
      </c>
      <c r="P280" s="8" t="s">
        <v>1173</v>
      </c>
    </row>
    <row r="281" spans="1:16" x14ac:dyDescent="0.35">
      <c r="A281" s="9">
        <f t="shared" si="44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39"/>
        <v>631.4</v>
      </c>
      <c r="G281" s="35">
        <v>359</v>
      </c>
      <c r="H281" s="217">
        <f t="shared" si="45"/>
        <v>7.4792186056847612E-3</v>
      </c>
      <c r="I281" s="217">
        <f t="shared" si="40"/>
        <v>32.021900499309019</v>
      </c>
      <c r="J281" s="217">
        <f t="shared" si="38"/>
        <v>7.0448181098479843</v>
      </c>
      <c r="K281" s="217">
        <v>13.419058477228914</v>
      </c>
      <c r="L281" s="217">
        <v>12.28793157490094</v>
      </c>
      <c r="M281" s="11">
        <f t="shared" si="42"/>
        <v>64.773708661286861</v>
      </c>
      <c r="N281" s="11">
        <f t="shared" si="46"/>
        <v>12.954741732257373</v>
      </c>
      <c r="O281" s="11">
        <f t="shared" si="43"/>
        <v>0.10258743848794245</v>
      </c>
      <c r="P281" s="8" t="s">
        <v>1173</v>
      </c>
    </row>
    <row r="282" spans="1:16" x14ac:dyDescent="0.35">
      <c r="A282" s="9">
        <f t="shared" si="44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39"/>
        <v>461.4</v>
      </c>
      <c r="G282" s="35">
        <v>272</v>
      </c>
      <c r="H282" s="217">
        <f t="shared" si="45"/>
        <v>5.6667060187917968E-3</v>
      </c>
      <c r="I282" s="217">
        <f t="shared" si="40"/>
        <v>24.261718484156138</v>
      </c>
      <c r="J282" s="217">
        <f t="shared" si="38"/>
        <v>5.3375780665143502</v>
      </c>
      <c r="K282" s="217">
        <v>10.167086088596838</v>
      </c>
      <c r="L282" s="217">
        <v>9.310076290732745</v>
      </c>
      <c r="M282" s="11">
        <f t="shared" si="42"/>
        <v>49.076458930000072</v>
      </c>
      <c r="N282" s="11">
        <f t="shared" si="46"/>
        <v>9.8152917860000155</v>
      </c>
      <c r="O282" s="11">
        <f t="shared" si="43"/>
        <v>0.10636423695275266</v>
      </c>
      <c r="P282" s="8" t="s">
        <v>1173</v>
      </c>
    </row>
    <row r="283" spans="1:16" x14ac:dyDescent="0.35">
      <c r="A283" s="9">
        <f t="shared" si="44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39"/>
        <v>515.79999999999995</v>
      </c>
      <c r="G283" s="35">
        <v>173</v>
      </c>
      <c r="H283" s="217">
        <f t="shared" si="45"/>
        <v>3.604191695775665E-3</v>
      </c>
      <c r="I283" s="217">
        <f t="shared" si="40"/>
        <v>15.43116653587872</v>
      </c>
      <c r="J283" s="217">
        <f t="shared" si="38"/>
        <v>3.3948566378933185</v>
      </c>
      <c r="K283" s="217">
        <v>6.4665657842913706</v>
      </c>
      <c r="L283" s="217">
        <v>5.9214823466792827</v>
      </c>
      <c r="M283" s="11">
        <f t="shared" si="42"/>
        <v>31.214071304742696</v>
      </c>
      <c r="N283" s="11">
        <f t="shared" si="46"/>
        <v>6.2428142609485393</v>
      </c>
      <c r="O283" s="11">
        <f t="shared" si="43"/>
        <v>6.0515842002215388E-2</v>
      </c>
      <c r="P283" s="8" t="s">
        <v>1173</v>
      </c>
    </row>
    <row r="284" spans="1:16" x14ac:dyDescent="0.35">
      <c r="A284" s="9">
        <f t="shared" si="44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39"/>
        <v>604.9</v>
      </c>
      <c r="G284" s="35">
        <v>338</v>
      </c>
      <c r="H284" s="217">
        <f t="shared" si="45"/>
        <v>7.0417155674692179E-3</v>
      </c>
      <c r="I284" s="217">
        <f t="shared" si="40"/>
        <v>30.148753116341084</v>
      </c>
      <c r="J284" s="217">
        <f t="shared" si="38"/>
        <v>6.6327256855950383</v>
      </c>
      <c r="K284" s="217">
        <v>12.634099624800482</v>
      </c>
      <c r="L284" s="217">
        <v>11.56913892010172</v>
      </c>
      <c r="M284" s="11">
        <f t="shared" si="42"/>
        <v>60.98471734683833</v>
      </c>
      <c r="N284" s="11">
        <f t="shared" si="46"/>
        <v>12.196943469367667</v>
      </c>
      <c r="O284" s="11">
        <f t="shared" si="43"/>
        <v>0.10081784980465917</v>
      </c>
      <c r="P284" s="8" t="s">
        <v>1173</v>
      </c>
    </row>
    <row r="285" spans="1:16" x14ac:dyDescent="0.35">
      <c r="A285" s="9">
        <f t="shared" si="44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39"/>
        <v>571.70000000000005</v>
      </c>
      <c r="G285" s="35">
        <v>324</v>
      </c>
      <c r="H285" s="217">
        <f t="shared" si="45"/>
        <v>6.7500468753255221E-3</v>
      </c>
      <c r="I285" s="217">
        <f t="shared" si="40"/>
        <v>28.899988194362457</v>
      </c>
      <c r="J285" s="217">
        <f t="shared" si="38"/>
        <v>6.3579974027597403</v>
      </c>
      <c r="K285" s="217">
        <v>12.110793723181526</v>
      </c>
      <c r="L285" s="217">
        <v>11.089943816902242</v>
      </c>
      <c r="M285" s="11">
        <f t="shared" si="42"/>
        <v>58.458723137205972</v>
      </c>
      <c r="N285" s="11">
        <f t="shared" si="46"/>
        <v>11.691744627441196</v>
      </c>
      <c r="O285" s="11">
        <f t="shared" si="43"/>
        <v>0.10225419474760533</v>
      </c>
      <c r="P285" s="8" t="s">
        <v>1173</v>
      </c>
    </row>
    <row r="286" spans="1:16" x14ac:dyDescent="0.35">
      <c r="A286" s="9">
        <f t="shared" si="44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39"/>
        <v>522.5</v>
      </c>
      <c r="G286" s="35">
        <v>304</v>
      </c>
      <c r="H286" s="217">
        <f t="shared" si="45"/>
        <v>6.3333773151202435E-3</v>
      </c>
      <c r="I286" s="217">
        <f t="shared" si="40"/>
        <v>27.116038305821565</v>
      </c>
      <c r="J286" s="217">
        <f t="shared" si="38"/>
        <v>5.9655284272807441</v>
      </c>
      <c r="K286" s="217">
        <v>11.363213863725878</v>
      </c>
      <c r="L286" s="217">
        <v>10.405379383760126</v>
      </c>
      <c r="M286" s="11">
        <f t="shared" si="42"/>
        <v>54.850159980588309</v>
      </c>
      <c r="N286" s="11">
        <f t="shared" si="46"/>
        <v>10.970031996117662</v>
      </c>
      <c r="O286" s="11">
        <f t="shared" si="43"/>
        <v>0.10497638273796805</v>
      </c>
      <c r="P286" s="8" t="s">
        <v>1173</v>
      </c>
    </row>
    <row r="287" spans="1:16" x14ac:dyDescent="0.35">
      <c r="A287" s="9">
        <f t="shared" si="44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39"/>
        <v>324.7</v>
      </c>
      <c r="G287" s="35">
        <v>205</v>
      </c>
      <c r="H287" s="217">
        <f t="shared" si="45"/>
        <v>4.2708629921041118E-3</v>
      </c>
      <c r="I287" s="217">
        <f t="shared" si="40"/>
        <v>18.285486357544148</v>
      </c>
      <c r="J287" s="217">
        <f t="shared" si="38"/>
        <v>4.0228069986597124</v>
      </c>
      <c r="K287" s="217">
        <v>7.6626935594204113</v>
      </c>
      <c r="L287" s="217">
        <v>7.0167854397066654</v>
      </c>
      <c r="M287" s="11">
        <f t="shared" si="42"/>
        <v>36.987772355330939</v>
      </c>
      <c r="N287" s="11">
        <f t="shared" si="46"/>
        <v>7.3975544710661882</v>
      </c>
      <c r="O287" s="11">
        <f t="shared" si="43"/>
        <v>0.11391368141463179</v>
      </c>
      <c r="P287" s="8" t="s">
        <v>1173</v>
      </c>
    </row>
    <row r="288" spans="1:16" x14ac:dyDescent="0.35">
      <c r="A288" s="9">
        <f t="shared" si="44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39"/>
        <v>519.5</v>
      </c>
      <c r="G288" s="35">
        <v>290</v>
      </c>
      <c r="H288" s="217">
        <f t="shared" si="45"/>
        <v>6.0417086229765478E-3</v>
      </c>
      <c r="I288" s="217">
        <f t="shared" si="40"/>
        <v>25.867273383842939</v>
      </c>
      <c r="J288" s="217">
        <f t="shared" si="38"/>
        <v>5.6908001444454461</v>
      </c>
      <c r="K288" s="217">
        <v>10.839907962106922</v>
      </c>
      <c r="L288" s="217">
        <v>9.9261842805606477</v>
      </c>
      <c r="M288" s="11">
        <f t="shared" si="42"/>
        <v>52.324165770955958</v>
      </c>
      <c r="N288" s="11">
        <f t="shared" si="46"/>
        <v>10.464833154191192</v>
      </c>
      <c r="O288" s="11">
        <f t="shared" si="43"/>
        <v>0.10072024210001147</v>
      </c>
      <c r="P288" s="8" t="s">
        <v>1173</v>
      </c>
    </row>
    <row r="289" spans="1:16" x14ac:dyDescent="0.35">
      <c r="A289" s="9">
        <f t="shared" si="44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39"/>
        <v>221.7</v>
      </c>
      <c r="G289" s="35">
        <v>204</v>
      </c>
      <c r="H289" s="217">
        <f t="shared" si="45"/>
        <v>4.2500295140938471E-3</v>
      </c>
      <c r="I289" s="217">
        <f t="shared" si="40"/>
        <v>18.1962888631171</v>
      </c>
      <c r="J289" s="217">
        <f t="shared" si="38"/>
        <v>4.0031835498857617</v>
      </c>
      <c r="K289" s="217">
        <v>7.6253145664476278</v>
      </c>
      <c r="L289" s="217">
        <v>6.9825572180495596</v>
      </c>
      <c r="M289" s="11">
        <f t="shared" si="42"/>
        <v>36.807344197500051</v>
      </c>
      <c r="N289" s="11">
        <f t="shared" si="46"/>
        <v>7.3614688395000103</v>
      </c>
      <c r="O289" s="11">
        <f t="shared" si="43"/>
        <v>0.16602320341677967</v>
      </c>
      <c r="P289" s="8" t="s">
        <v>1173</v>
      </c>
    </row>
    <row r="290" spans="1:16" x14ac:dyDescent="0.35">
      <c r="A290" s="9">
        <f t="shared" si="44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39"/>
        <v>312.5</v>
      </c>
      <c r="G290" s="35">
        <v>356</v>
      </c>
      <c r="H290" s="217">
        <f t="shared" si="45"/>
        <v>7.4167181716539689E-3</v>
      </c>
      <c r="I290" s="217">
        <f t="shared" si="40"/>
        <v>31.754308016027885</v>
      </c>
      <c r="J290" s="217">
        <f t="shared" si="38"/>
        <v>6.9859477635261351</v>
      </c>
      <c r="K290" s="217">
        <v>13.306921498310565</v>
      </c>
      <c r="L290" s="217">
        <v>12.185246909929624</v>
      </c>
      <c r="M290" s="11">
        <f t="shared" si="42"/>
        <v>64.232424187794209</v>
      </c>
      <c r="N290" s="11">
        <f t="shared" si="46"/>
        <v>12.846484837558842</v>
      </c>
      <c r="O290" s="11">
        <f t="shared" si="43"/>
        <v>0.20554375740094147</v>
      </c>
      <c r="P290" s="8" t="s">
        <v>1173</v>
      </c>
    </row>
    <row r="291" spans="1:16" x14ac:dyDescent="0.35">
      <c r="A291" s="9">
        <f t="shared" si="44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39"/>
        <v>644.1</v>
      </c>
      <c r="G291" s="35">
        <v>360</v>
      </c>
      <c r="H291" s="217">
        <f t="shared" si="45"/>
        <v>7.500052083695025E-3</v>
      </c>
      <c r="I291" s="217">
        <f t="shared" si="40"/>
        <v>32.111097993736067</v>
      </c>
      <c r="J291" s="217">
        <f t="shared" si="38"/>
        <v>7.0644415586219349</v>
      </c>
      <c r="K291" s="217">
        <v>13.456437470201697</v>
      </c>
      <c r="L291" s="217">
        <v>12.322159796558045</v>
      </c>
      <c r="M291" s="11">
        <f t="shared" si="42"/>
        <v>64.95413681911775</v>
      </c>
      <c r="N291" s="11">
        <f t="shared" si="46"/>
        <v>12.99082736382355</v>
      </c>
      <c r="O291" s="11">
        <f t="shared" si="43"/>
        <v>0.10084480176854176</v>
      </c>
      <c r="P291" s="8" t="s">
        <v>1173</v>
      </c>
    </row>
    <row r="292" spans="1:16" x14ac:dyDescent="0.35">
      <c r="A292" s="9">
        <f t="shared" si="44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39"/>
        <v>451.9</v>
      </c>
      <c r="G292" s="35">
        <v>283</v>
      </c>
      <c r="H292" s="217">
        <f t="shared" si="45"/>
        <v>5.8958742769047003E-3</v>
      </c>
      <c r="I292" s="217">
        <f t="shared" si="40"/>
        <v>25.242890922853629</v>
      </c>
      <c r="J292" s="217">
        <f t="shared" si="38"/>
        <v>5.5534360030277981</v>
      </c>
      <c r="K292" s="217">
        <v>10.578255011297445</v>
      </c>
      <c r="L292" s="217">
        <v>9.6865867289609078</v>
      </c>
      <c r="M292" s="11">
        <f t="shared" si="42"/>
        <v>51.061168666139778</v>
      </c>
      <c r="N292" s="11">
        <f t="shared" si="46"/>
        <v>10.212233733227956</v>
      </c>
      <c r="O292" s="11">
        <f t="shared" si="43"/>
        <v>0.1129921855856158</v>
      </c>
      <c r="P292" s="8" t="s">
        <v>1173</v>
      </c>
    </row>
    <row r="293" spans="1:16" x14ac:dyDescent="0.35">
      <c r="A293" s="9">
        <f t="shared" si="44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39"/>
        <v>556.5</v>
      </c>
      <c r="G293" s="35">
        <v>340</v>
      </c>
      <c r="H293" s="217">
        <f t="shared" si="45"/>
        <v>7.0833825234897455E-3</v>
      </c>
      <c r="I293" s="217">
        <f t="shared" si="40"/>
        <v>30.327148105195171</v>
      </c>
      <c r="J293" s="217">
        <f t="shared" si="38"/>
        <v>6.6719725831429377</v>
      </c>
      <c r="K293" s="217">
        <v>12.708857610746046</v>
      </c>
      <c r="L293" s="217">
        <v>11.637595363415933</v>
      </c>
      <c r="M293" s="11">
        <f t="shared" si="42"/>
        <v>61.345573662500087</v>
      </c>
      <c r="N293" s="11">
        <f t="shared" si="46"/>
        <v>12.269114732500018</v>
      </c>
      <c r="O293" s="11">
        <f t="shared" si="43"/>
        <v>0.11023463371518434</v>
      </c>
      <c r="P293" s="8" t="s">
        <v>1173</v>
      </c>
    </row>
    <row r="294" spans="1:16" x14ac:dyDescent="0.35">
      <c r="A294" s="9">
        <f t="shared" si="44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39"/>
        <v>484.3</v>
      </c>
      <c r="G294" s="35">
        <v>273</v>
      </c>
      <c r="H294" s="217">
        <f t="shared" si="45"/>
        <v>5.6875394968020606E-3</v>
      </c>
      <c r="I294" s="217">
        <f t="shared" si="40"/>
        <v>24.350915978583181</v>
      </c>
      <c r="J294" s="217">
        <f t="shared" si="38"/>
        <v>5.3572015152882999</v>
      </c>
      <c r="K294" s="217">
        <v>10.204465081569618</v>
      </c>
      <c r="L294" s="217">
        <v>9.3443045123898507</v>
      </c>
      <c r="M294" s="11">
        <f t="shared" si="42"/>
        <v>49.256887087830947</v>
      </c>
      <c r="N294" s="11">
        <f t="shared" si="46"/>
        <v>9.8513774175661908</v>
      </c>
      <c r="O294" s="11">
        <f t="shared" si="43"/>
        <v>0.10170738609917601</v>
      </c>
      <c r="P294" s="8" t="s">
        <v>1173</v>
      </c>
    </row>
    <row r="295" spans="1:16" x14ac:dyDescent="0.35">
      <c r="A295" s="9">
        <f t="shared" si="44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39"/>
        <v>554.70000000000005</v>
      </c>
      <c r="G295" s="37">
        <v>303</v>
      </c>
      <c r="H295" s="217">
        <f t="shared" si="45"/>
        <v>6.3125438371099797E-3</v>
      </c>
      <c r="I295" s="217">
        <f t="shared" si="40"/>
        <v>27.026840811394521</v>
      </c>
      <c r="J295" s="217">
        <f t="shared" si="38"/>
        <v>5.9459049785067943</v>
      </c>
      <c r="K295" s="217">
        <v>11.325834870753093</v>
      </c>
      <c r="L295" s="217">
        <v>10.37115116210302</v>
      </c>
      <c r="M295" s="11">
        <f t="shared" si="42"/>
        <v>54.669731822757427</v>
      </c>
      <c r="N295" s="11">
        <f t="shared" si="46"/>
        <v>10.933946364551486</v>
      </c>
      <c r="O295" s="11">
        <f t="shared" si="43"/>
        <v>9.8557295516058088E-2</v>
      </c>
      <c r="P295" s="8" t="s">
        <v>1172</v>
      </c>
    </row>
    <row r="296" spans="1:16" x14ac:dyDescent="0.35">
      <c r="A296" s="9">
        <f t="shared" si="44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39"/>
        <v>401</v>
      </c>
      <c r="G296" s="35">
        <v>232</v>
      </c>
      <c r="H296" s="217">
        <f t="shared" si="45"/>
        <v>4.8333668983812387E-3</v>
      </c>
      <c r="I296" s="217">
        <f t="shared" si="40"/>
        <v>20.693818707074353</v>
      </c>
      <c r="J296" s="217">
        <f t="shared" si="38"/>
        <v>4.5526401155563576</v>
      </c>
      <c r="K296" s="217">
        <v>8.6719263696855382</v>
      </c>
      <c r="L296" s="217">
        <v>7.9409474244485185</v>
      </c>
      <c r="M296" s="11">
        <f t="shared" si="42"/>
        <v>41.859332616764767</v>
      </c>
      <c r="N296" s="11">
        <f t="shared" si="46"/>
        <v>8.3718665233529546</v>
      </c>
      <c r="O296" s="11">
        <f t="shared" si="43"/>
        <v>0.10438736313407673</v>
      </c>
      <c r="P296" s="8" t="s">
        <v>1173</v>
      </c>
    </row>
    <row r="297" spans="1:16" x14ac:dyDescent="0.35">
      <c r="A297" s="9">
        <f t="shared" si="44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39"/>
        <v>456.4</v>
      </c>
      <c r="G297" s="37">
        <v>265</v>
      </c>
      <c r="H297" s="217">
        <f t="shared" si="45"/>
        <v>5.5208716727199493E-3</v>
      </c>
      <c r="I297" s="217">
        <f t="shared" si="40"/>
        <v>23.637336023166824</v>
      </c>
      <c r="J297" s="217">
        <f t="shared" si="38"/>
        <v>5.2002139250967012</v>
      </c>
      <c r="K297" s="217">
        <v>9.9054331377873588</v>
      </c>
      <c r="L297" s="217">
        <v>9.0704787391330068</v>
      </c>
      <c r="M297" s="11">
        <f t="shared" si="42"/>
        <v>47.813461825183893</v>
      </c>
      <c r="N297" s="11">
        <f t="shared" si="46"/>
        <v>9.5626923650367797</v>
      </c>
      <c r="O297" s="11">
        <f t="shared" si="43"/>
        <v>0.10476218629531966</v>
      </c>
      <c r="P297" s="8" t="s">
        <v>1172</v>
      </c>
    </row>
    <row r="298" spans="1:16" x14ac:dyDescent="0.35">
      <c r="A298" s="9">
        <f t="shared" si="44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39"/>
        <v>419</v>
      </c>
      <c r="G298" s="35">
        <v>229</v>
      </c>
      <c r="H298" s="217">
        <f t="shared" si="45"/>
        <v>4.7708664643504465E-3</v>
      </c>
      <c r="I298" s="217">
        <f t="shared" si="40"/>
        <v>20.426226223793218</v>
      </c>
      <c r="J298" s="217">
        <f t="shared" si="38"/>
        <v>4.4937697692345084</v>
      </c>
      <c r="K298" s="217">
        <v>8.5597893907671896</v>
      </c>
      <c r="L298" s="217">
        <v>7.8382627594772014</v>
      </c>
      <c r="M298" s="11">
        <f t="shared" si="42"/>
        <v>41.318048143272122</v>
      </c>
      <c r="N298" s="11">
        <f t="shared" si="46"/>
        <v>8.2636096286544252</v>
      </c>
      <c r="O298" s="11">
        <f t="shared" si="43"/>
        <v>9.8611093420697182E-2</v>
      </c>
      <c r="P298" s="8" t="s">
        <v>1173</v>
      </c>
    </row>
    <row r="299" spans="1:16" x14ac:dyDescent="0.35">
      <c r="A299" s="9">
        <f t="shared" si="44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39"/>
        <v>450.7</v>
      </c>
      <c r="G299" s="35">
        <v>256</v>
      </c>
      <c r="H299" s="217">
        <f t="shared" si="45"/>
        <v>5.3333703706275734E-3</v>
      </c>
      <c r="I299" s="217">
        <f t="shared" si="40"/>
        <v>22.834558573323424</v>
      </c>
      <c r="J299" s="217">
        <f t="shared" si="38"/>
        <v>5.0236028861311537</v>
      </c>
      <c r="K299" s="217">
        <v>9.5690222010323165</v>
      </c>
      <c r="L299" s="217">
        <v>8.7624247442190537</v>
      </c>
      <c r="M299" s="11">
        <f t="shared" si="42"/>
        <v>46.18960840470595</v>
      </c>
      <c r="N299" s="11">
        <f t="shared" si="46"/>
        <v>9.2379216809411897</v>
      </c>
      <c r="O299" s="11">
        <f t="shared" si="43"/>
        <v>0.10248415443688917</v>
      </c>
      <c r="P299" s="8" t="s">
        <v>1173</v>
      </c>
    </row>
    <row r="300" spans="1:16" x14ac:dyDescent="0.35">
      <c r="A300" s="9">
        <f t="shared" si="44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39"/>
        <v>403.5</v>
      </c>
      <c r="G300" s="35">
        <v>262</v>
      </c>
      <c r="H300" s="217">
        <f t="shared" si="45"/>
        <v>5.458371238689157E-3</v>
      </c>
      <c r="I300" s="217">
        <f t="shared" si="40"/>
        <v>23.36974353988569</v>
      </c>
      <c r="J300" s="217">
        <f t="shared" si="38"/>
        <v>5.141343578774852</v>
      </c>
      <c r="K300" s="217">
        <v>9.7932961588690119</v>
      </c>
      <c r="L300" s="217">
        <v>8.9677940741616879</v>
      </c>
      <c r="M300" s="11">
        <f t="shared" si="42"/>
        <v>47.272177351691241</v>
      </c>
      <c r="N300" s="11">
        <f t="shared" si="46"/>
        <v>9.4544354703382485</v>
      </c>
      <c r="O300" s="11">
        <f t="shared" si="43"/>
        <v>0.11715533420493492</v>
      </c>
      <c r="P300" s="8" t="s">
        <v>1173</v>
      </c>
    </row>
    <row r="301" spans="1:16" x14ac:dyDescent="0.35">
      <c r="A301" s="9">
        <f t="shared" si="44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39"/>
        <v>453.72</v>
      </c>
      <c r="G301" s="35">
        <v>278</v>
      </c>
      <c r="H301" s="217">
        <f t="shared" si="45"/>
        <v>5.7917068868533804E-3</v>
      </c>
      <c r="I301" s="217">
        <f t="shared" si="40"/>
        <v>24.796903450718403</v>
      </c>
      <c r="J301" s="217">
        <f t="shared" si="38"/>
        <v>5.4553187591580485</v>
      </c>
      <c r="K301" s="217">
        <v>10.391360046433531</v>
      </c>
      <c r="L301" s="217">
        <v>9.5154456206753792</v>
      </c>
      <c r="M301" s="11">
        <f t="shared" si="42"/>
        <v>50.159027876985363</v>
      </c>
      <c r="N301" s="11">
        <f t="shared" si="46"/>
        <v>10.031805575397073</v>
      </c>
      <c r="O301" s="11">
        <f t="shared" si="43"/>
        <v>0.11055062125757154</v>
      </c>
      <c r="P301" s="8" t="s">
        <v>1173</v>
      </c>
    </row>
    <row r="302" spans="1:16" x14ac:dyDescent="0.35">
      <c r="A302" s="9">
        <f t="shared" si="44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39"/>
        <v>535.75</v>
      </c>
      <c r="G302" s="37">
        <v>316</v>
      </c>
      <c r="H302" s="217">
        <f t="shared" si="45"/>
        <v>6.5833790512434109E-3</v>
      </c>
      <c r="I302" s="217">
        <f t="shared" si="40"/>
        <v>28.1864082389461</v>
      </c>
      <c r="J302" s="217">
        <f t="shared" si="38"/>
        <v>6.2010098125681425</v>
      </c>
      <c r="K302" s="217">
        <v>11.811761779399268</v>
      </c>
      <c r="L302" s="217">
        <v>56.971946300786563</v>
      </c>
      <c r="M302" s="11">
        <f t="shared" si="42"/>
        <v>103.17112613170008</v>
      </c>
      <c r="N302" s="11">
        <f t="shared" si="46"/>
        <v>20.634225226340018</v>
      </c>
      <c r="O302" s="11">
        <f t="shared" si="43"/>
        <v>0.1925732638949138</v>
      </c>
      <c r="P302" s="8" t="s">
        <v>1172</v>
      </c>
    </row>
    <row r="303" spans="1:16" x14ac:dyDescent="0.35">
      <c r="A303" s="9">
        <f t="shared" si="44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39"/>
        <v>133.4</v>
      </c>
      <c r="G303" s="35">
        <v>146</v>
      </c>
      <c r="H303" s="217">
        <f t="shared" si="45"/>
        <v>3.0416877894985381E-3</v>
      </c>
      <c r="I303" s="217">
        <f t="shared" si="40"/>
        <v>13.022834186348515</v>
      </c>
      <c r="J303" s="217">
        <f t="shared" si="38"/>
        <v>2.8650235209966732</v>
      </c>
      <c r="K303" s="217">
        <v>5.4573329740262437</v>
      </c>
      <c r="L303" s="217">
        <v>2.9396002129043701</v>
      </c>
      <c r="M303" s="11">
        <f t="shared" si="42"/>
        <v>24.284790894275801</v>
      </c>
      <c r="N303" s="11">
        <f t="shared" si="46"/>
        <v>4.8569581788551606</v>
      </c>
      <c r="O303" s="11">
        <f t="shared" si="43"/>
        <v>0.18204490925244227</v>
      </c>
      <c r="P303" s="8" t="s">
        <v>1173</v>
      </c>
    </row>
    <row r="304" spans="1:16" x14ac:dyDescent="0.35">
      <c r="A304" s="9">
        <f t="shared" si="44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39"/>
        <v>506.7</v>
      </c>
      <c r="G304" s="37">
        <v>281</v>
      </c>
      <c r="H304" s="217">
        <f t="shared" si="45"/>
        <v>5.8542073208841727E-3</v>
      </c>
      <c r="I304" s="217">
        <f t="shared" si="40"/>
        <v>25.064495933999542</v>
      </c>
      <c r="J304" s="217">
        <f t="shared" si="38"/>
        <v>5.5141891054798995</v>
      </c>
      <c r="K304" s="217">
        <v>10.503497025351878</v>
      </c>
      <c r="L304" s="217">
        <v>16.760289786504227</v>
      </c>
      <c r="M304" s="11">
        <f t="shared" si="42"/>
        <v>57.842471851335546</v>
      </c>
      <c r="N304" s="11">
        <f t="shared" ref="N304:N328" si="47">M304*0.2</f>
        <v>11.568494370267111</v>
      </c>
      <c r="O304" s="11">
        <f t="shared" si="43"/>
        <v>0.1141552631761112</v>
      </c>
      <c r="P304" s="8" t="s">
        <v>1172</v>
      </c>
    </row>
    <row r="305" spans="1:16" x14ac:dyDescent="0.35">
      <c r="A305" s="9">
        <f t="shared" si="44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39"/>
        <v>269.3</v>
      </c>
      <c r="G305" s="35">
        <v>166</v>
      </c>
      <c r="H305" s="217">
        <f t="shared" si="45"/>
        <v>3.4583573497038171E-3</v>
      </c>
      <c r="I305" s="217">
        <f t="shared" si="40"/>
        <v>14.806784074889407</v>
      </c>
      <c r="J305" s="217">
        <f t="shared" si="38"/>
        <v>3.2574924964756695</v>
      </c>
      <c r="K305" s="217">
        <v>6.2049128334818926</v>
      </c>
      <c r="L305" s="217">
        <v>5.6818847950795428</v>
      </c>
      <c r="M305" s="11">
        <f t="shared" si="42"/>
        <v>29.951074199926513</v>
      </c>
      <c r="N305" s="11">
        <f t="shared" si="47"/>
        <v>5.9902148399853026</v>
      </c>
      <c r="O305" s="11">
        <f t="shared" si="43"/>
        <v>0.11121824805022841</v>
      </c>
      <c r="P305" s="8" t="s">
        <v>1173</v>
      </c>
    </row>
    <row r="306" spans="1:16" x14ac:dyDescent="0.35">
      <c r="A306" s="9">
        <f t="shared" si="44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39"/>
        <v>294</v>
      </c>
      <c r="G306" s="35">
        <v>166</v>
      </c>
      <c r="H306" s="217">
        <f t="shared" si="45"/>
        <v>3.4583573497038171E-3</v>
      </c>
      <c r="I306" s="217">
        <f t="shared" ref="I306:I367" si="48">H306*$I$2</f>
        <v>14.806784074889407</v>
      </c>
      <c r="J306" s="217">
        <f t="shared" si="38"/>
        <v>3.2574924964756695</v>
      </c>
      <c r="K306" s="217">
        <v>6.2049128334818926</v>
      </c>
      <c r="L306" s="217">
        <v>5.6818847950795428</v>
      </c>
      <c r="M306" s="11">
        <f t="shared" si="42"/>
        <v>29.951074199926513</v>
      </c>
      <c r="N306" s="11">
        <f t="shared" si="47"/>
        <v>5.9902148399853026</v>
      </c>
      <c r="O306" s="11">
        <f t="shared" si="43"/>
        <v>0.10187440204056637</v>
      </c>
      <c r="P306" s="8" t="s">
        <v>1173</v>
      </c>
    </row>
    <row r="307" spans="1:16" x14ac:dyDescent="0.35">
      <c r="A307" s="9">
        <f t="shared" si="44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39"/>
        <v>302.59999999999997</v>
      </c>
      <c r="G307" s="35">
        <v>299</v>
      </c>
      <c r="H307" s="217">
        <f t="shared" si="45"/>
        <v>6.2292099250689237E-3</v>
      </c>
      <c r="I307" s="217">
        <f t="shared" si="48"/>
        <v>26.670050833686343</v>
      </c>
      <c r="J307" s="217">
        <f t="shared" ref="J307:J368" si="49">I307*0.22</f>
        <v>5.8674111834109954</v>
      </c>
      <c r="K307" s="217">
        <v>11.176318898861965</v>
      </c>
      <c r="L307" s="217">
        <v>10.234238275474599</v>
      </c>
      <c r="M307" s="11">
        <f t="shared" si="42"/>
        <v>53.9480191914339</v>
      </c>
      <c r="N307" s="11">
        <f t="shared" si="47"/>
        <v>10.78960383828678</v>
      </c>
      <c r="O307" s="11">
        <f t="shared" si="43"/>
        <v>0.17828162323672805</v>
      </c>
      <c r="P307" s="8" t="s">
        <v>1173</v>
      </c>
    </row>
    <row r="308" spans="1:16" x14ac:dyDescent="0.35">
      <c r="A308" s="9">
        <f t="shared" si="44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39"/>
        <v>621.4</v>
      </c>
      <c r="G308" s="35">
        <v>375</v>
      </c>
      <c r="H308" s="217">
        <f t="shared" si="45"/>
        <v>7.8125542538489846E-3</v>
      </c>
      <c r="I308" s="217">
        <f t="shared" si="48"/>
        <v>33.449060410141733</v>
      </c>
      <c r="J308" s="217">
        <f t="shared" si="49"/>
        <v>7.3587932902311817</v>
      </c>
      <c r="K308" s="217">
        <v>14.017122364793433</v>
      </c>
      <c r="L308" s="217">
        <v>12.835583121414631</v>
      </c>
      <c r="M308" s="11">
        <f t="shared" si="42"/>
        <v>67.660559186580983</v>
      </c>
      <c r="N308" s="11">
        <f t="shared" si="47"/>
        <v>13.532111837316197</v>
      </c>
      <c r="O308" s="11">
        <f t="shared" si="43"/>
        <v>0.10888406692401188</v>
      </c>
      <c r="P308" s="8" t="s">
        <v>1173</v>
      </c>
    </row>
    <row r="309" spans="1:16" x14ac:dyDescent="0.35">
      <c r="A309" s="9">
        <f t="shared" si="44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39"/>
        <v>240.2</v>
      </c>
      <c r="G309" s="35">
        <v>164</v>
      </c>
      <c r="H309" s="217">
        <f t="shared" si="45"/>
        <v>3.4166903936832891E-3</v>
      </c>
      <c r="I309" s="217">
        <f t="shared" si="48"/>
        <v>14.628389086035318</v>
      </c>
      <c r="J309" s="217">
        <f t="shared" si="49"/>
        <v>3.2182455989277701</v>
      </c>
      <c r="K309" s="217">
        <v>6.1301548475363292</v>
      </c>
      <c r="L309" s="217">
        <v>5.6134283517653314</v>
      </c>
      <c r="M309" s="11">
        <f t="shared" si="42"/>
        <v>29.590217884264749</v>
      </c>
      <c r="N309" s="11">
        <f t="shared" si="47"/>
        <v>5.9180435768529502</v>
      </c>
      <c r="O309" s="11">
        <f t="shared" si="43"/>
        <v>0.12318991625422461</v>
      </c>
      <c r="P309" s="8" t="s">
        <v>1173</v>
      </c>
    </row>
    <row r="310" spans="1:16" x14ac:dyDescent="0.35">
      <c r="A310" s="9">
        <f t="shared" si="44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39"/>
        <v>580.6</v>
      </c>
      <c r="G310" s="35">
        <v>356</v>
      </c>
      <c r="H310" s="217">
        <f t="shared" si="45"/>
        <v>7.4167181716539689E-3</v>
      </c>
      <c r="I310" s="217">
        <f t="shared" si="48"/>
        <v>31.754308016027885</v>
      </c>
      <c r="J310" s="217">
        <f t="shared" si="49"/>
        <v>6.9859477635261351</v>
      </c>
      <c r="K310" s="217">
        <v>13.306921498310565</v>
      </c>
      <c r="L310" s="217">
        <v>12.185246909929624</v>
      </c>
      <c r="M310" s="11">
        <f t="shared" si="42"/>
        <v>64.232424187794209</v>
      </c>
      <c r="N310" s="11">
        <f t="shared" si="47"/>
        <v>12.846484837558842</v>
      </c>
      <c r="O310" s="11">
        <f t="shared" si="43"/>
        <v>0.1106311129655429</v>
      </c>
      <c r="P310" s="8" t="s">
        <v>1173</v>
      </c>
    </row>
    <row r="311" spans="1:16" x14ac:dyDescent="0.35">
      <c r="A311" s="9">
        <f t="shared" si="44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50">C311+D311+E311</f>
        <v>630.29999999999995</v>
      </c>
      <c r="G311" s="37">
        <v>371</v>
      </c>
      <c r="H311" s="217">
        <f t="shared" si="45"/>
        <v>7.7292203418079285E-3</v>
      </c>
      <c r="I311" s="217">
        <f t="shared" si="48"/>
        <v>33.092270432433551</v>
      </c>
      <c r="J311" s="217">
        <f t="shared" si="49"/>
        <v>7.280299495135381</v>
      </c>
      <c r="K311" s="217">
        <v>13.867606392902303</v>
      </c>
      <c r="L311" s="217">
        <v>12.698670234786206</v>
      </c>
      <c r="M311" s="11">
        <f t="shared" si="42"/>
        <v>66.938846555257442</v>
      </c>
      <c r="N311" s="11">
        <f t="shared" si="47"/>
        <v>13.387769311051489</v>
      </c>
      <c r="O311" s="11">
        <f t="shared" si="43"/>
        <v>0.10620156521538544</v>
      </c>
      <c r="P311" s="8" t="s">
        <v>1172</v>
      </c>
    </row>
    <row r="312" spans="1:16" x14ac:dyDescent="0.35">
      <c r="A312" s="9">
        <f t="shared" si="44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50"/>
        <v>751.9</v>
      </c>
      <c r="G312" s="35">
        <v>425</v>
      </c>
      <c r="H312" s="217">
        <f t="shared" si="45"/>
        <v>8.8542281543621832E-3</v>
      </c>
      <c r="I312" s="217">
        <f t="shared" si="48"/>
        <v>37.908935131493969</v>
      </c>
      <c r="J312" s="217">
        <f t="shared" si="49"/>
        <v>8.3399657289286733</v>
      </c>
      <c r="K312" s="217">
        <v>15.886072013432559</v>
      </c>
      <c r="L312" s="217">
        <v>14.546994204269916</v>
      </c>
      <c r="M312" s="11">
        <f t="shared" si="42"/>
        <v>76.681967078125126</v>
      </c>
      <c r="N312" s="11">
        <f t="shared" si="47"/>
        <v>15.336393415625025</v>
      </c>
      <c r="O312" s="11">
        <f t="shared" si="43"/>
        <v>0.10198426263881517</v>
      </c>
      <c r="P312" s="8" t="s">
        <v>1173</v>
      </c>
    </row>
    <row r="313" spans="1:16" x14ac:dyDescent="0.35">
      <c r="A313" s="9">
        <f t="shared" si="44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50"/>
        <v>212.8</v>
      </c>
      <c r="G313" s="37">
        <v>219</v>
      </c>
      <c r="H313" s="217">
        <f t="shared" si="45"/>
        <v>4.5625316842478067E-3</v>
      </c>
      <c r="I313" s="217">
        <f t="shared" si="48"/>
        <v>19.534251279522771</v>
      </c>
      <c r="J313" s="217">
        <f t="shared" si="49"/>
        <v>4.2975352814950094</v>
      </c>
      <c r="K313" s="217">
        <v>8.1859994610393638</v>
      </c>
      <c r="L313" s="217">
        <v>7.4959805429061435</v>
      </c>
      <c r="M313" s="11">
        <f t="shared" si="42"/>
        <v>39.513766564963291</v>
      </c>
      <c r="N313" s="11">
        <f t="shared" si="47"/>
        <v>7.9027533129926582</v>
      </c>
      <c r="O313" s="11">
        <f t="shared" si="43"/>
        <v>0.18568499325640644</v>
      </c>
      <c r="P313" s="8" t="s">
        <v>1172</v>
      </c>
    </row>
    <row r="314" spans="1:16" x14ac:dyDescent="0.35">
      <c r="A314" s="9">
        <f t="shared" si="44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50"/>
        <v>387.9</v>
      </c>
      <c r="G314" s="37">
        <v>445</v>
      </c>
      <c r="H314" s="217">
        <f t="shared" si="45"/>
        <v>9.2708977145674609E-3</v>
      </c>
      <c r="I314" s="217">
        <f t="shared" si="48"/>
        <v>39.692885020034851</v>
      </c>
      <c r="J314" s="217">
        <f t="shared" si="49"/>
        <v>8.7324347044076678</v>
      </c>
      <c r="K314" s="217">
        <v>16.633651872888212</v>
      </c>
      <c r="L314" s="217">
        <v>15.231558637412029</v>
      </c>
      <c r="M314" s="11">
        <f t="shared" si="42"/>
        <v>80.290530234742761</v>
      </c>
      <c r="N314" s="11">
        <f t="shared" si="47"/>
        <v>16.058106046948552</v>
      </c>
      <c r="O314" s="11">
        <f t="shared" si="43"/>
        <v>0.2069877036214044</v>
      </c>
      <c r="P314" s="8" t="s">
        <v>1172</v>
      </c>
    </row>
    <row r="315" spans="1:16" x14ac:dyDescent="0.35">
      <c r="A315" s="9">
        <f t="shared" si="44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50"/>
        <v>474.4</v>
      </c>
      <c r="G315" s="37">
        <v>436</v>
      </c>
      <c r="H315" s="217">
        <f t="shared" si="45"/>
        <v>9.0833964124750859E-3</v>
      </c>
      <c r="I315" s="217">
        <f t="shared" si="48"/>
        <v>38.890107570191454</v>
      </c>
      <c r="J315" s="217">
        <f t="shared" si="49"/>
        <v>8.5558236654421194</v>
      </c>
      <c r="K315" s="217">
        <v>16.297240936133164</v>
      </c>
      <c r="L315" s="217">
        <v>14.923504642498076</v>
      </c>
      <c r="M315" s="11">
        <f t="shared" si="42"/>
        <v>78.666676814264818</v>
      </c>
      <c r="N315" s="11">
        <f t="shared" si="47"/>
        <v>15.733335362852964</v>
      </c>
      <c r="O315" s="11">
        <f t="shared" si="43"/>
        <v>0.16582351773664591</v>
      </c>
      <c r="P315" s="8" t="s">
        <v>1172</v>
      </c>
    </row>
    <row r="316" spans="1:16" x14ac:dyDescent="0.35">
      <c r="A316" s="9">
        <f t="shared" si="44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50"/>
        <v>549.4</v>
      </c>
      <c r="G316" s="37">
        <v>436</v>
      </c>
      <c r="H316" s="217">
        <f t="shared" si="45"/>
        <v>9.0833964124750859E-3</v>
      </c>
      <c r="I316" s="217">
        <f t="shared" si="48"/>
        <v>38.890107570191454</v>
      </c>
      <c r="J316" s="217">
        <f t="shared" si="49"/>
        <v>8.5558236654421194</v>
      </c>
      <c r="K316" s="217">
        <v>16.297240936133164</v>
      </c>
      <c r="L316" s="217">
        <v>14.923504642498076</v>
      </c>
      <c r="M316" s="11">
        <f t="shared" si="42"/>
        <v>78.666676814264818</v>
      </c>
      <c r="N316" s="11">
        <f t="shared" si="47"/>
        <v>15.733335362852964</v>
      </c>
      <c r="O316" s="11">
        <f t="shared" si="43"/>
        <v>0.1431865249622585</v>
      </c>
      <c r="P316" s="8" t="s">
        <v>1172</v>
      </c>
    </row>
    <row r="317" spans="1:16" x14ac:dyDescent="0.35">
      <c r="A317" s="9">
        <f t="shared" si="44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50"/>
        <v>189</v>
      </c>
      <c r="G317" s="35">
        <v>213</v>
      </c>
      <c r="H317" s="217">
        <f t="shared" si="45"/>
        <v>4.4375308161862231E-3</v>
      </c>
      <c r="I317" s="217">
        <f t="shared" si="48"/>
        <v>18.999066312960505</v>
      </c>
      <c r="J317" s="217">
        <f t="shared" si="49"/>
        <v>4.1797945888513111</v>
      </c>
      <c r="K317" s="217">
        <v>7.961725503202671</v>
      </c>
      <c r="L317" s="217">
        <v>7.2906112129635101</v>
      </c>
      <c r="M317" s="11">
        <f t="shared" si="42"/>
        <v>38.431197617978</v>
      </c>
      <c r="N317" s="11">
        <f t="shared" si="47"/>
        <v>7.6862395235956003</v>
      </c>
      <c r="O317" s="11">
        <f t="shared" si="43"/>
        <v>0.20333966993639155</v>
      </c>
      <c r="P317" s="8" t="s">
        <v>1173</v>
      </c>
    </row>
    <row r="318" spans="1:16" x14ac:dyDescent="0.35">
      <c r="A318" s="9">
        <f t="shared" si="44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50"/>
        <v>276.5</v>
      </c>
      <c r="G318" s="35">
        <v>280</v>
      </c>
      <c r="H318" s="217">
        <f t="shared" si="45"/>
        <v>5.833373842873908E-3</v>
      </c>
      <c r="I318" s="217">
        <f t="shared" si="48"/>
        <v>24.975298439572491</v>
      </c>
      <c r="J318" s="217">
        <f t="shared" si="49"/>
        <v>5.494565656705948</v>
      </c>
      <c r="K318" s="217">
        <v>10.466118032379097</v>
      </c>
      <c r="L318" s="217">
        <v>9.5839020639895907</v>
      </c>
      <c r="M318" s="11">
        <f t="shared" si="42"/>
        <v>50.519884192647126</v>
      </c>
      <c r="N318" s="11">
        <f t="shared" si="47"/>
        <v>10.103976838529427</v>
      </c>
      <c r="O318" s="11">
        <f t="shared" si="43"/>
        <v>0.18271205856291908</v>
      </c>
      <c r="P318" s="8" t="s">
        <v>1173</v>
      </c>
    </row>
    <row r="319" spans="1:16" x14ac:dyDescent="0.35">
      <c r="A319" s="9">
        <f t="shared" si="44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50"/>
        <v>627.9</v>
      </c>
      <c r="G319" s="37">
        <v>481</v>
      </c>
      <c r="H319" s="217">
        <f t="shared" si="45"/>
        <v>1.0020902922936965E-2</v>
      </c>
      <c r="I319" s="217">
        <f t="shared" si="48"/>
        <v>42.903994819408467</v>
      </c>
      <c r="J319" s="217">
        <f t="shared" si="49"/>
        <v>9.4388788602698632</v>
      </c>
      <c r="K319" s="217">
        <v>17.979295619908378</v>
      </c>
      <c r="L319" s="217">
        <v>16.463774617067834</v>
      </c>
      <c r="M319" s="11">
        <f t="shared" si="42"/>
        <v>86.785943916654531</v>
      </c>
      <c r="N319" s="11">
        <f t="shared" si="47"/>
        <v>17.357188783330908</v>
      </c>
      <c r="O319" s="11">
        <f t="shared" si="43"/>
        <v>0.13821618715823306</v>
      </c>
      <c r="P319" s="8" t="s">
        <v>1172</v>
      </c>
    </row>
    <row r="320" spans="1:16" x14ac:dyDescent="0.35">
      <c r="A320" s="9">
        <f t="shared" si="44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50"/>
        <v>645.70000000000005</v>
      </c>
      <c r="G320" s="35">
        <v>379</v>
      </c>
      <c r="H320" s="217">
        <f t="shared" si="45"/>
        <v>7.8958881658900398E-3</v>
      </c>
      <c r="I320" s="217">
        <f t="shared" si="48"/>
        <v>33.805850387849908</v>
      </c>
      <c r="J320" s="217">
        <f t="shared" si="49"/>
        <v>7.4372870853269797</v>
      </c>
      <c r="K320" s="217">
        <v>14.166638336684564</v>
      </c>
      <c r="L320" s="217">
        <v>12.972496008043052</v>
      </c>
      <c r="M320" s="11">
        <f t="shared" si="42"/>
        <v>68.382271817904495</v>
      </c>
      <c r="N320" s="11">
        <f t="shared" si="47"/>
        <v>13.6764543635809</v>
      </c>
      <c r="O320" s="11">
        <f t="shared" si="43"/>
        <v>0.10590409140143177</v>
      </c>
      <c r="P320" s="8" t="s">
        <v>1173</v>
      </c>
    </row>
    <row r="321" spans="1:16" x14ac:dyDescent="0.35">
      <c r="A321" s="9">
        <f t="shared" si="44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50"/>
        <v>443.59999999999997</v>
      </c>
      <c r="G321" s="35">
        <v>379</v>
      </c>
      <c r="H321" s="217">
        <f t="shared" si="45"/>
        <v>7.8958881658900398E-3</v>
      </c>
      <c r="I321" s="217">
        <f t="shared" si="48"/>
        <v>33.805850387849908</v>
      </c>
      <c r="J321" s="217">
        <f t="shared" si="49"/>
        <v>7.4372870853269797</v>
      </c>
      <c r="K321" s="217">
        <v>14.166638336684564</v>
      </c>
      <c r="L321" s="217">
        <v>12.972496008043052</v>
      </c>
      <c r="M321" s="11">
        <f t="shared" si="42"/>
        <v>68.382271817904495</v>
      </c>
      <c r="N321" s="11">
        <f t="shared" si="47"/>
        <v>13.6764543635809</v>
      </c>
      <c r="O321" s="11">
        <f t="shared" si="43"/>
        <v>0.15415300229464496</v>
      </c>
      <c r="P321" s="8" t="s">
        <v>1173</v>
      </c>
    </row>
    <row r="322" spans="1:16" x14ac:dyDescent="0.35">
      <c r="A322" s="9">
        <f t="shared" si="44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50"/>
        <v>710.6</v>
      </c>
      <c r="G322" s="35">
        <v>375</v>
      </c>
      <c r="H322" s="217">
        <f t="shared" si="45"/>
        <v>7.8125542538489846E-3</v>
      </c>
      <c r="I322" s="217">
        <f t="shared" si="48"/>
        <v>33.449060410141733</v>
      </c>
      <c r="J322" s="217">
        <f t="shared" si="49"/>
        <v>7.3587932902311817</v>
      </c>
      <c r="K322" s="217">
        <v>14.017122364793433</v>
      </c>
      <c r="L322" s="217">
        <v>12.835583121414631</v>
      </c>
      <c r="M322" s="11">
        <f t="shared" si="42"/>
        <v>67.660559186580983</v>
      </c>
      <c r="N322" s="11">
        <f t="shared" si="47"/>
        <v>13.532111837316197</v>
      </c>
      <c r="O322" s="11">
        <f t="shared" si="43"/>
        <v>9.5216097926514184E-2</v>
      </c>
      <c r="P322" s="8" t="s">
        <v>1173</v>
      </c>
    </row>
    <row r="323" spans="1:16" x14ac:dyDescent="0.35">
      <c r="A323" s="9">
        <f t="shared" si="44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50"/>
        <v>212.4</v>
      </c>
      <c r="G323" s="35">
        <v>160</v>
      </c>
      <c r="H323" s="217">
        <f t="shared" si="45"/>
        <v>3.3333564816422335E-3</v>
      </c>
      <c r="I323" s="217">
        <f t="shared" si="48"/>
        <v>14.271599108327139</v>
      </c>
      <c r="J323" s="217">
        <f t="shared" si="49"/>
        <v>3.1397518038319707</v>
      </c>
      <c r="K323" s="217">
        <v>5.980638875645198</v>
      </c>
      <c r="L323" s="217">
        <v>5.4765154651369086</v>
      </c>
      <c r="M323" s="11">
        <f t="shared" ref="M323:M386" si="51">(I323+J323+K323+L323)</f>
        <v>28.868505252941219</v>
      </c>
      <c r="N323" s="11">
        <f t="shared" si="47"/>
        <v>5.7737010505882438</v>
      </c>
      <c r="O323" s="11">
        <f t="shared" si="43"/>
        <v>0.13591574977844265</v>
      </c>
      <c r="P323" s="8" t="s">
        <v>1173</v>
      </c>
    </row>
    <row r="324" spans="1:16" x14ac:dyDescent="0.35">
      <c r="A324" s="9">
        <f t="shared" si="44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50"/>
        <v>1420.2</v>
      </c>
      <c r="G324" s="38">
        <v>524</v>
      </c>
      <c r="H324" s="217">
        <f t="shared" si="45"/>
        <v>1.0916742477378314E-2</v>
      </c>
      <c r="I324" s="217">
        <f t="shared" si="48"/>
        <v>46.739487079771379</v>
      </c>
      <c r="J324" s="217">
        <f t="shared" si="49"/>
        <v>10.282687157549704</v>
      </c>
      <c r="K324" s="217">
        <v>19.586592317738024</v>
      </c>
      <c r="L324" s="217">
        <v>319.19096339227627</v>
      </c>
      <c r="M324" s="11">
        <f t="shared" si="51"/>
        <v>395.79972994733538</v>
      </c>
      <c r="N324" s="11">
        <f t="shared" si="47"/>
        <v>79.159945989467076</v>
      </c>
      <c r="O324" s="11">
        <f t="shared" ref="O324:O387" si="52">M324/F324</f>
        <v>0.27869295165986152</v>
      </c>
      <c r="P324" s="8" t="s">
        <v>1174</v>
      </c>
    </row>
    <row r="325" spans="1:16" x14ac:dyDescent="0.35">
      <c r="A325" s="9">
        <f t="shared" si="44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50"/>
        <v>438.5</v>
      </c>
      <c r="G325" s="35">
        <v>227</v>
      </c>
      <c r="H325" s="217">
        <f t="shared" si="45"/>
        <v>4.7291995083299189E-3</v>
      </c>
      <c r="I325" s="217">
        <f t="shared" si="48"/>
        <v>20.247831234939131</v>
      </c>
      <c r="J325" s="217">
        <f t="shared" si="49"/>
        <v>4.454522871686609</v>
      </c>
      <c r="K325" s="217">
        <v>8.4850314048216244</v>
      </c>
      <c r="L325" s="217">
        <v>7.76980631616299</v>
      </c>
      <c r="M325" s="11">
        <f t="shared" si="51"/>
        <v>40.957191827610359</v>
      </c>
      <c r="N325" s="11">
        <f t="shared" si="47"/>
        <v>8.1914383655220728</v>
      </c>
      <c r="O325" s="11">
        <f t="shared" si="52"/>
        <v>9.3402946015074928E-2</v>
      </c>
      <c r="P325" s="8" t="s">
        <v>1173</v>
      </c>
    </row>
    <row r="326" spans="1:16" x14ac:dyDescent="0.35">
      <c r="A326" s="9">
        <f t="shared" si="44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50"/>
        <v>515.1</v>
      </c>
      <c r="G326" s="35">
        <v>300</v>
      </c>
      <c r="H326" s="217">
        <f t="shared" si="45"/>
        <v>6.2500434030791875E-3</v>
      </c>
      <c r="I326" s="217">
        <f t="shared" si="48"/>
        <v>26.759248328113387</v>
      </c>
      <c r="J326" s="217">
        <f t="shared" si="49"/>
        <v>5.8870346321849452</v>
      </c>
      <c r="K326" s="217">
        <v>11.213697891834746</v>
      </c>
      <c r="L326" s="217">
        <v>10.268466497131705</v>
      </c>
      <c r="M326" s="11">
        <f t="shared" si="51"/>
        <v>54.128447349264782</v>
      </c>
      <c r="N326" s="11">
        <f t="shared" si="47"/>
        <v>10.825689469852957</v>
      </c>
      <c r="O326" s="11">
        <f t="shared" si="52"/>
        <v>0.10508337672153908</v>
      </c>
      <c r="P326" s="8" t="s">
        <v>1173</v>
      </c>
    </row>
    <row r="327" spans="1:16" x14ac:dyDescent="0.35">
      <c r="A327" s="9">
        <f t="shared" ref="A327:A390" si="53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50"/>
        <v>508.41</v>
      </c>
      <c r="G327" s="35">
        <v>305</v>
      </c>
      <c r="H327" s="217">
        <f t="shared" ref="H327:H390" si="54">3/143999*G327</f>
        <v>6.3542107931305073E-3</v>
      </c>
      <c r="I327" s="217">
        <f t="shared" si="48"/>
        <v>27.205235800248609</v>
      </c>
      <c r="J327" s="217">
        <f t="shared" si="49"/>
        <v>5.9851518760546938</v>
      </c>
      <c r="K327" s="217">
        <v>11.40059285669866</v>
      </c>
      <c r="L327" s="217">
        <v>10.439607605417233</v>
      </c>
      <c r="M327" s="11">
        <f t="shared" si="51"/>
        <v>55.030588138419191</v>
      </c>
      <c r="N327" s="11">
        <f t="shared" si="47"/>
        <v>11.006117627683839</v>
      </c>
      <c r="O327" s="11">
        <f t="shared" si="52"/>
        <v>0.10824056989126726</v>
      </c>
      <c r="P327" s="8" t="s">
        <v>1173</v>
      </c>
    </row>
    <row r="328" spans="1:16" x14ac:dyDescent="0.35">
      <c r="A328" s="9">
        <f t="shared" si="53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50"/>
        <v>448.2</v>
      </c>
      <c r="G328" s="35">
        <v>245</v>
      </c>
      <c r="H328" s="217">
        <f t="shared" si="54"/>
        <v>5.1042021125146698E-3</v>
      </c>
      <c r="I328" s="217">
        <f t="shared" si="48"/>
        <v>21.853386134625932</v>
      </c>
      <c r="J328" s="217">
        <f t="shared" si="49"/>
        <v>4.8077449496177049</v>
      </c>
      <c r="K328" s="217">
        <v>9.1578532783317108</v>
      </c>
      <c r="L328" s="217">
        <v>8.3859143059908909</v>
      </c>
      <c r="M328" s="11">
        <f t="shared" si="51"/>
        <v>44.204898668566244</v>
      </c>
      <c r="N328" s="11">
        <f t="shared" si="47"/>
        <v>8.8409797337132492</v>
      </c>
      <c r="O328" s="11">
        <f t="shared" si="52"/>
        <v>9.8627618626876939E-2</v>
      </c>
      <c r="P328" s="8" t="s">
        <v>1173</v>
      </c>
    </row>
    <row r="329" spans="1:16" x14ac:dyDescent="0.35">
      <c r="A329" s="9">
        <f t="shared" si="53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50"/>
        <v>328</v>
      </c>
      <c r="G329" s="35">
        <v>194</v>
      </c>
      <c r="H329" s="217">
        <f t="shared" si="54"/>
        <v>4.0416947339912083E-3</v>
      </c>
      <c r="I329" s="217">
        <f t="shared" si="48"/>
        <v>17.30431391884666</v>
      </c>
      <c r="J329" s="217">
        <f t="shared" si="49"/>
        <v>3.8069490621462649</v>
      </c>
      <c r="K329" s="217">
        <v>7.2515246367198039</v>
      </c>
      <c r="L329" s="217">
        <v>6.6402750014785017</v>
      </c>
      <c r="M329" s="11">
        <f t="shared" si="51"/>
        <v>35.003062619191233</v>
      </c>
      <c r="N329" s="11">
        <f t="shared" ref="N329:N370" si="55">M329*0.2</f>
        <v>7.0006125238382468</v>
      </c>
      <c r="O329" s="11">
        <f t="shared" si="52"/>
        <v>0.10671665432680254</v>
      </c>
      <c r="P329" s="8" t="s">
        <v>1173</v>
      </c>
    </row>
    <row r="330" spans="1:16" x14ac:dyDescent="0.35">
      <c r="A330" s="9">
        <f t="shared" si="53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50"/>
        <v>441.4</v>
      </c>
      <c r="G330" s="35">
        <v>244</v>
      </c>
      <c r="H330" s="217">
        <f t="shared" si="54"/>
        <v>5.083368634504406E-3</v>
      </c>
      <c r="I330" s="217">
        <f t="shared" si="48"/>
        <v>21.764188640198888</v>
      </c>
      <c r="J330" s="217">
        <f t="shared" si="49"/>
        <v>4.7881215008437552</v>
      </c>
      <c r="K330" s="217">
        <v>9.1204742853589273</v>
      </c>
      <c r="L330" s="217">
        <v>8.3516860843337852</v>
      </c>
      <c r="M330" s="11">
        <f t="shared" si="51"/>
        <v>44.024470510735355</v>
      </c>
      <c r="N330" s="11">
        <f t="shared" si="55"/>
        <v>8.8048941021470721</v>
      </c>
      <c r="O330" s="11">
        <f t="shared" si="52"/>
        <v>9.9738265769676843E-2</v>
      </c>
      <c r="P330" s="8" t="s">
        <v>1173</v>
      </c>
    </row>
    <row r="331" spans="1:16" x14ac:dyDescent="0.35">
      <c r="A331" s="9">
        <f t="shared" si="53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50"/>
        <v>426.4</v>
      </c>
      <c r="G331" s="35">
        <v>252</v>
      </c>
      <c r="H331" s="217">
        <f t="shared" si="54"/>
        <v>5.2500364585865173E-3</v>
      </c>
      <c r="I331" s="217">
        <f t="shared" si="48"/>
        <v>22.477768595615245</v>
      </c>
      <c r="J331" s="217">
        <f t="shared" si="49"/>
        <v>4.9451090910353539</v>
      </c>
      <c r="K331" s="217">
        <v>9.419506229141188</v>
      </c>
      <c r="L331" s="217">
        <v>8.6255118575906327</v>
      </c>
      <c r="M331" s="11">
        <f t="shared" si="51"/>
        <v>45.467895773382416</v>
      </c>
      <c r="N331" s="11">
        <f t="shared" si="55"/>
        <v>9.0935791546764833</v>
      </c>
      <c r="O331" s="11">
        <f t="shared" si="52"/>
        <v>0.10663202573494938</v>
      </c>
      <c r="P331" s="8" t="s">
        <v>1173</v>
      </c>
    </row>
    <row r="332" spans="1:16" x14ac:dyDescent="0.35">
      <c r="A332" s="9">
        <f t="shared" si="53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50"/>
        <v>219.4</v>
      </c>
      <c r="G332" s="35">
        <v>31</v>
      </c>
      <c r="H332" s="217">
        <f t="shared" si="54"/>
        <v>6.4583781831818276E-4</v>
      </c>
      <c r="I332" s="217">
        <f t="shared" si="48"/>
        <v>2.7651223272383834</v>
      </c>
      <c r="J332" s="217">
        <f t="shared" si="49"/>
        <v>0.60832691199244437</v>
      </c>
      <c r="K332" s="217">
        <v>1.1587487821562572</v>
      </c>
      <c r="L332" s="217">
        <v>1.061074871370276</v>
      </c>
      <c r="M332" s="11">
        <f t="shared" si="51"/>
        <v>5.5932728927573612</v>
      </c>
      <c r="N332" s="11">
        <f t="shared" si="55"/>
        <v>1.1186545785514723</v>
      </c>
      <c r="O332" s="11">
        <f t="shared" si="52"/>
        <v>2.5493495409103742E-2</v>
      </c>
      <c r="P332" s="8" t="s">
        <v>1173</v>
      </c>
    </row>
    <row r="333" spans="1:16" x14ac:dyDescent="0.35">
      <c r="A333" s="9">
        <f t="shared" si="53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50"/>
        <v>579.9</v>
      </c>
      <c r="G333" s="35">
        <v>114</v>
      </c>
      <c r="H333" s="217">
        <f t="shared" si="54"/>
        <v>2.3750164931700913E-3</v>
      </c>
      <c r="I333" s="217">
        <f t="shared" si="48"/>
        <v>10.168514364683087</v>
      </c>
      <c r="J333" s="217">
        <f t="shared" si="49"/>
        <v>2.2370731602302794</v>
      </c>
      <c r="K333" s="217">
        <v>4.2612051988972039</v>
      </c>
      <c r="L333" s="217">
        <v>55.341744633035653</v>
      </c>
      <c r="M333" s="11">
        <f t="shared" si="51"/>
        <v>72.008537356846219</v>
      </c>
      <c r="N333" s="11">
        <f t="shared" si="55"/>
        <v>14.401707471369244</v>
      </c>
      <c r="O333" s="11">
        <f t="shared" si="52"/>
        <v>0.12417405993593071</v>
      </c>
      <c r="P333" s="8" t="s">
        <v>1173</v>
      </c>
    </row>
    <row r="334" spans="1:16" x14ac:dyDescent="0.35">
      <c r="A334" s="9">
        <f t="shared" si="53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50"/>
        <v>503.4</v>
      </c>
      <c r="G334" s="35">
        <v>291</v>
      </c>
      <c r="H334" s="217">
        <f t="shared" si="54"/>
        <v>6.0625421009868116E-3</v>
      </c>
      <c r="I334" s="217">
        <f t="shared" si="48"/>
        <v>25.956470878269982</v>
      </c>
      <c r="J334" s="217">
        <f t="shared" si="49"/>
        <v>5.7104235932193959</v>
      </c>
      <c r="K334" s="217">
        <v>10.877286955079706</v>
      </c>
      <c r="L334" s="217">
        <v>9.9604125022177534</v>
      </c>
      <c r="M334" s="11">
        <f t="shared" si="51"/>
        <v>52.504593928786832</v>
      </c>
      <c r="N334" s="11">
        <f t="shared" si="55"/>
        <v>10.500918785757367</v>
      </c>
      <c r="O334" s="11">
        <f t="shared" si="52"/>
        <v>0.10429994820974739</v>
      </c>
      <c r="P334" s="8" t="s">
        <v>1173</v>
      </c>
    </row>
    <row r="335" spans="1:16" x14ac:dyDescent="0.35">
      <c r="A335" s="9">
        <f t="shared" si="53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50"/>
        <v>579</v>
      </c>
      <c r="G335" s="35">
        <v>350</v>
      </c>
      <c r="H335" s="217">
        <f t="shared" si="54"/>
        <v>7.2917173035923852E-3</v>
      </c>
      <c r="I335" s="217">
        <f t="shared" si="48"/>
        <v>31.219123049465615</v>
      </c>
      <c r="J335" s="217">
        <f t="shared" si="49"/>
        <v>6.868207070882435</v>
      </c>
      <c r="K335" s="217">
        <v>13.082647540473873</v>
      </c>
      <c r="L335" s="217">
        <v>11.979877579986988</v>
      </c>
      <c r="M335" s="11">
        <f t="shared" si="51"/>
        <v>63.149855240808911</v>
      </c>
      <c r="N335" s="11">
        <f t="shared" si="55"/>
        <v>12.629971048161783</v>
      </c>
      <c r="O335" s="11">
        <f t="shared" si="52"/>
        <v>0.10906710749707929</v>
      </c>
      <c r="P335" s="8" t="s">
        <v>1173</v>
      </c>
    </row>
    <row r="336" spans="1:16" x14ac:dyDescent="0.35">
      <c r="A336" s="9">
        <f t="shared" si="53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50"/>
        <v>546.79999999999995</v>
      </c>
      <c r="G336" s="37">
        <v>263</v>
      </c>
      <c r="H336" s="217">
        <f t="shared" si="54"/>
        <v>5.4792047166994208E-3</v>
      </c>
      <c r="I336" s="217">
        <f t="shared" si="48"/>
        <v>23.458941034312733</v>
      </c>
      <c r="J336" s="217">
        <f t="shared" si="49"/>
        <v>5.1609670275488018</v>
      </c>
      <c r="K336" s="217">
        <v>9.8306751518417936</v>
      </c>
      <c r="L336" s="217">
        <v>9.0020222958187937</v>
      </c>
      <c r="M336" s="11">
        <f t="shared" si="51"/>
        <v>47.45260550952213</v>
      </c>
      <c r="N336" s="11">
        <f t="shared" si="55"/>
        <v>9.4905211019044255</v>
      </c>
      <c r="O336" s="11">
        <f t="shared" si="52"/>
        <v>8.6782380229557671E-2</v>
      </c>
      <c r="P336" s="8" t="s">
        <v>1172</v>
      </c>
    </row>
    <row r="337" spans="1:16" x14ac:dyDescent="0.35">
      <c r="A337" s="9">
        <f t="shared" si="53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50"/>
        <v>528.70000000000005</v>
      </c>
      <c r="G337" s="37">
        <v>410</v>
      </c>
      <c r="H337" s="217">
        <f t="shared" si="54"/>
        <v>8.5417259842082236E-3</v>
      </c>
      <c r="I337" s="217">
        <f t="shared" si="48"/>
        <v>36.570972715088296</v>
      </c>
      <c r="J337" s="217">
        <f t="shared" si="49"/>
        <v>8.0456139973194247</v>
      </c>
      <c r="K337" s="217">
        <v>15.325387118840823</v>
      </c>
      <c r="L337" s="217">
        <v>14.033570879413331</v>
      </c>
      <c r="M337" s="11">
        <f t="shared" si="51"/>
        <v>73.975544710661879</v>
      </c>
      <c r="N337" s="11">
        <f t="shared" si="55"/>
        <v>14.795108942132376</v>
      </c>
      <c r="O337" s="11">
        <f t="shared" si="52"/>
        <v>0.13991969871507826</v>
      </c>
      <c r="P337" s="8" t="s">
        <v>1172</v>
      </c>
    </row>
    <row r="338" spans="1:16" x14ac:dyDescent="0.35">
      <c r="A338" s="9">
        <f t="shared" si="53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50"/>
        <v>495.8</v>
      </c>
      <c r="G338" s="37">
        <v>486</v>
      </c>
      <c r="H338" s="217">
        <f t="shared" si="54"/>
        <v>1.0125070312988284E-2</v>
      </c>
      <c r="I338" s="217">
        <f t="shared" si="48"/>
        <v>43.349982291543689</v>
      </c>
      <c r="J338" s="217">
        <f t="shared" si="49"/>
        <v>9.536996104139611</v>
      </c>
      <c r="K338" s="217">
        <v>18.166190584772288</v>
      </c>
      <c r="L338" s="217">
        <v>52.898379561180434</v>
      </c>
      <c r="M338" s="11">
        <f t="shared" si="51"/>
        <v>123.95154854163601</v>
      </c>
      <c r="N338" s="11">
        <f t="shared" si="55"/>
        <v>24.790309708327204</v>
      </c>
      <c r="O338" s="11">
        <f t="shared" si="52"/>
        <v>0.25000312331915292</v>
      </c>
      <c r="P338" s="8" t="s">
        <v>1172</v>
      </c>
    </row>
    <row r="339" spans="1:16" x14ac:dyDescent="0.35">
      <c r="A339" s="9">
        <f t="shared" si="53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50"/>
        <v>1650.7</v>
      </c>
      <c r="G339" s="37">
        <v>1019</v>
      </c>
      <c r="H339" s="217">
        <f t="shared" si="54"/>
        <v>2.1229314092458974E-2</v>
      </c>
      <c r="I339" s="217">
        <f t="shared" si="48"/>
        <v>90.892246821158466</v>
      </c>
      <c r="J339" s="217">
        <f t="shared" si="49"/>
        <v>19.996294300654863</v>
      </c>
      <c r="K339" s="217">
        <v>38.089193839265356</v>
      </c>
      <c r="L339" s="217">
        <v>34.87855786859069</v>
      </c>
      <c r="M339" s="11">
        <f t="shared" si="51"/>
        <v>183.85629282966937</v>
      </c>
      <c r="N339" s="11">
        <f t="shared" si="55"/>
        <v>36.771258565933877</v>
      </c>
      <c r="O339" s="11">
        <f t="shared" si="52"/>
        <v>0.11138080379818827</v>
      </c>
      <c r="P339" s="8" t="s">
        <v>1172</v>
      </c>
    </row>
    <row r="340" spans="1:16" x14ac:dyDescent="0.35">
      <c r="A340" s="9">
        <f t="shared" si="53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50"/>
        <v>297.8</v>
      </c>
      <c r="G340" s="35">
        <v>275</v>
      </c>
      <c r="H340" s="217">
        <f t="shared" si="54"/>
        <v>5.7292064528225882E-3</v>
      </c>
      <c r="I340" s="217">
        <f t="shared" si="48"/>
        <v>24.529310967437269</v>
      </c>
      <c r="J340" s="217">
        <f t="shared" si="49"/>
        <v>5.3964484128361994</v>
      </c>
      <c r="K340" s="217">
        <v>10.279223067515185</v>
      </c>
      <c r="L340" s="217">
        <v>9.4127609557040604</v>
      </c>
      <c r="M340" s="11">
        <f t="shared" si="51"/>
        <v>49.61774340349271</v>
      </c>
      <c r="N340" s="11">
        <f t="shared" si="55"/>
        <v>9.9235486806985431</v>
      </c>
      <c r="O340" s="11">
        <f t="shared" si="52"/>
        <v>0.166614316331406</v>
      </c>
      <c r="P340" s="8" t="s">
        <v>1173</v>
      </c>
    </row>
    <row r="341" spans="1:16" x14ac:dyDescent="0.35">
      <c r="A341" s="9">
        <f t="shared" si="53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50"/>
        <v>343.75</v>
      </c>
      <c r="G341" s="37">
        <v>371</v>
      </c>
      <c r="H341" s="217">
        <f t="shared" si="54"/>
        <v>7.7292203418079285E-3</v>
      </c>
      <c r="I341" s="217">
        <f t="shared" si="48"/>
        <v>33.092270432433551</v>
      </c>
      <c r="J341" s="217">
        <f t="shared" si="49"/>
        <v>7.280299495135381</v>
      </c>
      <c r="K341" s="217">
        <v>13.867606392902303</v>
      </c>
      <c r="L341" s="217">
        <v>12.698670234786206</v>
      </c>
      <c r="M341" s="11">
        <f t="shared" si="51"/>
        <v>66.938846555257442</v>
      </c>
      <c r="N341" s="11">
        <f t="shared" si="55"/>
        <v>13.387769311051489</v>
      </c>
      <c r="O341" s="11">
        <f t="shared" si="52"/>
        <v>0.19473118997893074</v>
      </c>
      <c r="P341" s="8" t="s">
        <v>1172</v>
      </c>
    </row>
    <row r="342" spans="1:16" x14ac:dyDescent="0.35">
      <c r="A342" s="9">
        <f t="shared" si="53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50"/>
        <v>3142.7</v>
      </c>
      <c r="G342" s="36">
        <v>1200</v>
      </c>
      <c r="H342" s="217">
        <f t="shared" si="54"/>
        <v>2.500017361231675E-2</v>
      </c>
      <c r="I342" s="217">
        <f t="shared" si="48"/>
        <v>107.03699331245355</v>
      </c>
      <c r="J342" s="217">
        <f t="shared" si="49"/>
        <v>23.548138528739781</v>
      </c>
      <c r="K342" s="217">
        <v>44.854791567338985</v>
      </c>
      <c r="L342" s="217">
        <v>22.704334969542845</v>
      </c>
      <c r="M342" s="11">
        <f t="shared" si="51"/>
        <v>198.14425837807516</v>
      </c>
      <c r="N342" s="11">
        <f t="shared" si="55"/>
        <v>39.628851675615039</v>
      </c>
      <c r="O342" s="11">
        <f t="shared" si="52"/>
        <v>6.3049052845666198E-2</v>
      </c>
      <c r="P342" s="8" t="s">
        <v>1175</v>
      </c>
    </row>
    <row r="343" spans="1:16" x14ac:dyDescent="0.35">
      <c r="A343" s="9">
        <f t="shared" si="53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50"/>
        <v>599.09999999999991</v>
      </c>
      <c r="G343" s="35">
        <v>412</v>
      </c>
      <c r="H343" s="217">
        <f t="shared" si="54"/>
        <v>8.5833929402287512E-3</v>
      </c>
      <c r="I343" s="217">
        <f t="shared" si="48"/>
        <v>36.749367703942383</v>
      </c>
      <c r="J343" s="217">
        <f t="shared" si="49"/>
        <v>8.0848608948673242</v>
      </c>
      <c r="K343" s="217">
        <v>15.400145104786384</v>
      </c>
      <c r="L343" s="217">
        <v>14.102027322727539</v>
      </c>
      <c r="M343" s="11">
        <f t="shared" si="51"/>
        <v>74.336401026323628</v>
      </c>
      <c r="N343" s="11">
        <f t="shared" si="55"/>
        <v>14.867280205264727</v>
      </c>
      <c r="O343" s="11">
        <f t="shared" si="52"/>
        <v>0.12408012189337947</v>
      </c>
      <c r="P343" s="8" t="s">
        <v>1173</v>
      </c>
    </row>
    <row r="344" spans="1:16" x14ac:dyDescent="0.35">
      <c r="A344" s="9">
        <f t="shared" si="53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50"/>
        <v>354.4</v>
      </c>
      <c r="G344" s="37">
        <v>225</v>
      </c>
      <c r="H344" s="217">
        <f t="shared" si="54"/>
        <v>4.6875325523093904E-3</v>
      </c>
      <c r="I344" s="217">
        <f t="shared" si="48"/>
        <v>20.06943624608504</v>
      </c>
      <c r="J344" s="217">
        <f t="shared" si="49"/>
        <v>4.4152759741387086</v>
      </c>
      <c r="K344" s="217">
        <v>8.4102734188760611</v>
      </c>
      <c r="L344" s="217">
        <v>7.7013498728487777</v>
      </c>
      <c r="M344" s="11">
        <f t="shared" si="51"/>
        <v>40.596335511948588</v>
      </c>
      <c r="N344" s="11">
        <f t="shared" si="55"/>
        <v>8.1192671023897187</v>
      </c>
      <c r="O344" s="11">
        <f t="shared" si="52"/>
        <v>0.11454947943552085</v>
      </c>
      <c r="P344" s="8" t="s">
        <v>1172</v>
      </c>
    </row>
    <row r="345" spans="1:16" x14ac:dyDescent="0.35">
      <c r="A345" s="9">
        <f t="shared" si="53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50"/>
        <v>190.2</v>
      </c>
      <c r="G345" s="35">
        <v>118</v>
      </c>
      <c r="H345" s="217">
        <f t="shared" si="54"/>
        <v>2.458350405211147E-3</v>
      </c>
      <c r="I345" s="217">
        <f t="shared" si="48"/>
        <v>10.525304342391264</v>
      </c>
      <c r="J345" s="217">
        <f t="shared" si="49"/>
        <v>2.3155669553260783</v>
      </c>
      <c r="K345" s="217">
        <v>4.4107211707883334</v>
      </c>
      <c r="L345" s="217">
        <v>4.0389301555384707</v>
      </c>
      <c r="M345" s="11">
        <f t="shared" si="51"/>
        <v>21.290522624044147</v>
      </c>
      <c r="N345" s="11">
        <f t="shared" si="55"/>
        <v>4.2581045248088296</v>
      </c>
      <c r="O345" s="11">
        <f t="shared" si="52"/>
        <v>0.11193755322841298</v>
      </c>
      <c r="P345" s="8" t="s">
        <v>1173</v>
      </c>
    </row>
    <row r="346" spans="1:16" x14ac:dyDescent="0.35">
      <c r="A346" s="9">
        <f t="shared" si="53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50"/>
        <v>396.04</v>
      </c>
      <c r="G346" s="37">
        <v>490</v>
      </c>
      <c r="H346" s="217">
        <f t="shared" si="54"/>
        <v>1.020840422502934E-2</v>
      </c>
      <c r="I346" s="217">
        <f t="shared" si="48"/>
        <v>43.706772269251864</v>
      </c>
      <c r="J346" s="217">
        <f t="shared" si="49"/>
        <v>9.6154898992354099</v>
      </c>
      <c r="K346" s="217">
        <v>18.315706556663422</v>
      </c>
      <c r="L346" s="217">
        <v>16.771828611981782</v>
      </c>
      <c r="M346" s="11">
        <f t="shared" si="51"/>
        <v>88.409797337132488</v>
      </c>
      <c r="N346" s="11">
        <f t="shared" si="55"/>
        <v>17.681959467426498</v>
      </c>
      <c r="O346" s="11">
        <f t="shared" si="52"/>
        <v>0.22323451504174449</v>
      </c>
      <c r="P346" s="8" t="s">
        <v>1172</v>
      </c>
    </row>
    <row r="347" spans="1:16" x14ac:dyDescent="0.35">
      <c r="A347" s="9">
        <f t="shared" si="53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 t="shared" si="50"/>
        <v>507.3</v>
      </c>
      <c r="G347" s="37">
        <v>290</v>
      </c>
      <c r="H347" s="217">
        <f t="shared" si="54"/>
        <v>6.0417086229765478E-3</v>
      </c>
      <c r="I347" s="217">
        <f t="shared" si="48"/>
        <v>25.867273383842939</v>
      </c>
      <c r="J347" s="217">
        <f t="shared" si="49"/>
        <v>5.6908001444454461</v>
      </c>
      <c r="K347" s="217">
        <v>10.839907962106922</v>
      </c>
      <c r="L347" s="217">
        <v>9.9261842805606477</v>
      </c>
      <c r="M347" s="11">
        <f t="shared" si="51"/>
        <v>52.324165770955958</v>
      </c>
      <c r="N347" s="11">
        <f t="shared" si="55"/>
        <v>10.464833154191192</v>
      </c>
      <c r="O347" s="11">
        <f t="shared" si="52"/>
        <v>0.10314245174641426</v>
      </c>
      <c r="P347" s="8" t="s">
        <v>1172</v>
      </c>
    </row>
    <row r="348" spans="1:16" x14ac:dyDescent="0.35">
      <c r="A348" s="9">
        <f t="shared" si="53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50"/>
        <v>306.2</v>
      </c>
      <c r="G348" s="37">
        <v>258</v>
      </c>
      <c r="H348" s="217">
        <f t="shared" si="54"/>
        <v>5.375037326648101E-3</v>
      </c>
      <c r="I348" s="217">
        <f t="shared" si="48"/>
        <v>23.012953562177511</v>
      </c>
      <c r="J348" s="217">
        <f t="shared" si="49"/>
        <v>5.0628497836790523</v>
      </c>
      <c r="K348" s="217">
        <v>9.6437801869778816</v>
      </c>
      <c r="L348" s="217">
        <v>8.8308811875332651</v>
      </c>
      <c r="M348" s="11">
        <f t="shared" si="51"/>
        <v>46.550464720367714</v>
      </c>
      <c r="N348" s="11">
        <f t="shared" si="55"/>
        <v>9.3100929440735438</v>
      </c>
      <c r="O348" s="11">
        <f t="shared" si="52"/>
        <v>0.15202633808088739</v>
      </c>
      <c r="P348" s="8" t="s">
        <v>1172</v>
      </c>
    </row>
    <row r="349" spans="1:16" x14ac:dyDescent="0.35">
      <c r="A349" s="9">
        <f t="shared" si="53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50"/>
        <v>504.4</v>
      </c>
      <c r="G349" s="37">
        <v>290</v>
      </c>
      <c r="H349" s="217">
        <f t="shared" si="54"/>
        <v>6.0417086229765478E-3</v>
      </c>
      <c r="I349" s="217">
        <f t="shared" si="48"/>
        <v>25.867273383842939</v>
      </c>
      <c r="J349" s="217">
        <f t="shared" si="49"/>
        <v>5.6908001444454461</v>
      </c>
      <c r="K349" s="217">
        <v>10.839907962106922</v>
      </c>
      <c r="L349" s="217">
        <v>73.396034656100312</v>
      </c>
      <c r="M349" s="11">
        <f t="shared" si="51"/>
        <v>115.79401614649562</v>
      </c>
      <c r="N349" s="11">
        <f t="shared" si="55"/>
        <v>23.158803229299124</v>
      </c>
      <c r="O349" s="11">
        <f t="shared" si="52"/>
        <v>0.2295678353419818</v>
      </c>
      <c r="P349" s="8" t="s">
        <v>1172</v>
      </c>
    </row>
    <row r="350" spans="1:16" x14ac:dyDescent="0.35">
      <c r="A350" s="9">
        <f t="shared" si="53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50"/>
        <v>322.5</v>
      </c>
      <c r="G350" s="37">
        <v>188</v>
      </c>
      <c r="H350" s="217">
        <f t="shared" si="54"/>
        <v>3.9166938659296246E-3</v>
      </c>
      <c r="I350" s="217">
        <f t="shared" si="48"/>
        <v>16.76912895228439</v>
      </c>
      <c r="J350" s="217">
        <f t="shared" si="49"/>
        <v>3.6892083695025657</v>
      </c>
      <c r="K350" s="217">
        <v>7.0272506788831075</v>
      </c>
      <c r="L350" s="217">
        <v>6.4349056715358683</v>
      </c>
      <c r="M350" s="11">
        <f t="shared" si="51"/>
        <v>33.920493672205929</v>
      </c>
      <c r="N350" s="11">
        <f t="shared" si="55"/>
        <v>6.7840987344411863</v>
      </c>
      <c r="O350" s="11">
        <f t="shared" si="52"/>
        <v>0.10517982534017342</v>
      </c>
      <c r="P350" s="8" t="s">
        <v>1172</v>
      </c>
    </row>
    <row r="351" spans="1:16" x14ac:dyDescent="0.35">
      <c r="A351" s="9">
        <f t="shared" si="53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50"/>
        <v>397.8</v>
      </c>
      <c r="G351" s="37">
        <v>346</v>
      </c>
      <c r="H351" s="217">
        <f t="shared" si="54"/>
        <v>7.2083833915513301E-3</v>
      </c>
      <c r="I351" s="217">
        <f t="shared" si="48"/>
        <v>30.86233307175744</v>
      </c>
      <c r="J351" s="217">
        <f t="shared" si="49"/>
        <v>6.789713275786637</v>
      </c>
      <c r="K351" s="217">
        <v>12.933131568582741</v>
      </c>
      <c r="L351" s="217">
        <v>11.842964693358565</v>
      </c>
      <c r="M351" s="11">
        <f t="shared" si="51"/>
        <v>62.428142609485391</v>
      </c>
      <c r="N351" s="11">
        <f t="shared" si="55"/>
        <v>12.485628521897079</v>
      </c>
      <c r="O351" s="11">
        <f t="shared" si="52"/>
        <v>0.15693349072268825</v>
      </c>
      <c r="P351" s="8" t="s">
        <v>1172</v>
      </c>
    </row>
    <row r="352" spans="1:16" x14ac:dyDescent="0.35">
      <c r="A352" s="9">
        <f t="shared" si="53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50"/>
        <v>142</v>
      </c>
      <c r="G352" s="37">
        <v>250</v>
      </c>
      <c r="H352" s="217">
        <f t="shared" si="54"/>
        <v>5.2083695025659897E-3</v>
      </c>
      <c r="I352" s="217">
        <f t="shared" si="48"/>
        <v>22.299373606761154</v>
      </c>
      <c r="J352" s="217">
        <f t="shared" si="49"/>
        <v>4.9058621934874536</v>
      </c>
      <c r="K352" s="217">
        <v>9.3447482431956228</v>
      </c>
      <c r="L352" s="217">
        <v>6.0402744100774735</v>
      </c>
      <c r="M352" s="11">
        <f t="shared" si="51"/>
        <v>42.590258453521706</v>
      </c>
      <c r="N352" s="11">
        <f t="shared" si="55"/>
        <v>8.5180516907043415</v>
      </c>
      <c r="O352" s="11">
        <f t="shared" si="52"/>
        <v>0.29993139756001203</v>
      </c>
      <c r="P352" s="8" t="s">
        <v>1172</v>
      </c>
    </row>
    <row r="353" spans="1:16" x14ac:dyDescent="0.35">
      <c r="A353" s="9">
        <f t="shared" si="53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50"/>
        <v>156.19999999999999</v>
      </c>
      <c r="G353" s="35">
        <v>328</v>
      </c>
      <c r="H353" s="217">
        <f t="shared" si="54"/>
        <v>6.8333807873665782E-3</v>
      </c>
      <c r="I353" s="217">
        <f t="shared" si="48"/>
        <v>29.256778172070636</v>
      </c>
      <c r="J353" s="217">
        <f t="shared" si="49"/>
        <v>6.4364911978555401</v>
      </c>
      <c r="K353" s="217">
        <v>12.260309695072658</v>
      </c>
      <c r="L353" s="217">
        <v>7.9248400260216449</v>
      </c>
      <c r="M353" s="11">
        <f t="shared" si="51"/>
        <v>55.878419091020476</v>
      </c>
      <c r="N353" s="11">
        <f t="shared" si="55"/>
        <v>11.175683818204096</v>
      </c>
      <c r="O353" s="11">
        <f t="shared" si="52"/>
        <v>0.3577363578170325</v>
      </c>
      <c r="P353" s="8" t="s">
        <v>1173</v>
      </c>
    </row>
    <row r="354" spans="1:16" x14ac:dyDescent="0.35">
      <c r="A354" s="9">
        <f t="shared" si="53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50"/>
        <v>591.70000000000005</v>
      </c>
      <c r="G354" s="37">
        <v>412</v>
      </c>
      <c r="H354" s="217">
        <f t="shared" si="54"/>
        <v>8.5833929402287512E-3</v>
      </c>
      <c r="I354" s="217">
        <f t="shared" si="48"/>
        <v>36.749367703942383</v>
      </c>
      <c r="J354" s="217">
        <f t="shared" si="49"/>
        <v>8.0848608948673242</v>
      </c>
      <c r="K354" s="217">
        <v>15.400145104786384</v>
      </c>
      <c r="L354" s="217">
        <v>14.102027322727539</v>
      </c>
      <c r="M354" s="11">
        <f t="shared" si="51"/>
        <v>74.336401026323628</v>
      </c>
      <c r="N354" s="11">
        <f t="shared" si="55"/>
        <v>14.867280205264727</v>
      </c>
      <c r="O354" s="11">
        <f t="shared" si="52"/>
        <v>0.12563190979605141</v>
      </c>
      <c r="P354" s="8" t="s">
        <v>1172</v>
      </c>
    </row>
    <row r="355" spans="1:16" x14ac:dyDescent="0.35">
      <c r="A355" s="9">
        <f t="shared" si="53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50"/>
        <v>432.9</v>
      </c>
      <c r="G355" s="35">
        <v>242</v>
      </c>
      <c r="H355" s="217">
        <f t="shared" si="54"/>
        <v>5.0417016784838776E-3</v>
      </c>
      <c r="I355" s="217">
        <f t="shared" si="48"/>
        <v>21.585793651344797</v>
      </c>
      <c r="J355" s="217">
        <f t="shared" si="49"/>
        <v>4.7488746032958558</v>
      </c>
      <c r="K355" s="217">
        <v>9.0457162994133622</v>
      </c>
      <c r="L355" s="217">
        <v>8.2832296410195738</v>
      </c>
      <c r="M355" s="11">
        <f t="shared" si="51"/>
        <v>43.663614195073592</v>
      </c>
      <c r="N355" s="11">
        <f t="shared" si="55"/>
        <v>8.732722839014718</v>
      </c>
      <c r="O355" s="11">
        <f t="shared" si="52"/>
        <v>0.10086304965366966</v>
      </c>
      <c r="P355" s="8" t="s">
        <v>1173</v>
      </c>
    </row>
    <row r="356" spans="1:16" x14ac:dyDescent="0.35">
      <c r="A356" s="9">
        <f t="shared" si="53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50"/>
        <v>326.39999999999998</v>
      </c>
      <c r="G356" s="35">
        <v>332</v>
      </c>
      <c r="H356" s="217">
        <f t="shared" si="54"/>
        <v>6.9167146994076343E-3</v>
      </c>
      <c r="I356" s="217">
        <f t="shared" si="48"/>
        <v>29.613568149778814</v>
      </c>
      <c r="J356" s="217">
        <f t="shared" si="49"/>
        <v>6.514984992951339</v>
      </c>
      <c r="K356" s="217">
        <v>12.409825666963785</v>
      </c>
      <c r="L356" s="217">
        <v>11.363769590159086</v>
      </c>
      <c r="M356" s="11">
        <f t="shared" si="51"/>
        <v>59.902148399853026</v>
      </c>
      <c r="N356" s="11">
        <f t="shared" si="55"/>
        <v>11.980429679970605</v>
      </c>
      <c r="O356" s="11">
        <f t="shared" si="52"/>
        <v>0.18352373897013796</v>
      </c>
      <c r="P356" s="8" t="s">
        <v>1173</v>
      </c>
    </row>
    <row r="357" spans="1:16" x14ac:dyDescent="0.35">
      <c r="A357" s="9">
        <f t="shared" si="53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50"/>
        <v>150.30000000000001</v>
      </c>
      <c r="G357" s="35">
        <v>145</v>
      </c>
      <c r="H357" s="217">
        <f t="shared" si="54"/>
        <v>3.0208543114882739E-3</v>
      </c>
      <c r="I357" s="217">
        <f t="shared" si="48"/>
        <v>12.933636691921469</v>
      </c>
      <c r="J357" s="217">
        <f t="shared" si="49"/>
        <v>2.8454000722227231</v>
      </c>
      <c r="K357" s="217">
        <v>5.4199539810534612</v>
      </c>
      <c r="L357" s="217">
        <v>4.9630921402803239</v>
      </c>
      <c r="M357" s="11">
        <f t="shared" si="51"/>
        <v>26.162082885477979</v>
      </c>
      <c r="N357" s="11">
        <f t="shared" si="55"/>
        <v>5.2324165770955959</v>
      </c>
      <c r="O357" s="11">
        <f t="shared" si="52"/>
        <v>0.17406575439439773</v>
      </c>
      <c r="P357" s="8" t="s">
        <v>1173</v>
      </c>
    </row>
    <row r="358" spans="1:16" x14ac:dyDescent="0.35">
      <c r="A358" s="9">
        <f t="shared" si="53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50"/>
        <v>303.5</v>
      </c>
      <c r="G358" s="37">
        <v>286</v>
      </c>
      <c r="H358" s="217">
        <f t="shared" si="54"/>
        <v>5.9583747109354926E-3</v>
      </c>
      <c r="I358" s="217">
        <f t="shared" si="48"/>
        <v>25.510483406134764</v>
      </c>
      <c r="J358" s="217">
        <f t="shared" si="49"/>
        <v>5.6123063493496481</v>
      </c>
      <c r="K358" s="217">
        <v>10.690391990215792</v>
      </c>
      <c r="L358" s="217">
        <v>9.7892713939322249</v>
      </c>
      <c r="M358" s="11">
        <f t="shared" si="51"/>
        <v>51.602453139632431</v>
      </c>
      <c r="N358" s="11">
        <f t="shared" si="55"/>
        <v>10.320490627926487</v>
      </c>
      <c r="O358" s="11">
        <f t="shared" si="52"/>
        <v>0.17002455729697671</v>
      </c>
      <c r="P358" s="8" t="s">
        <v>1172</v>
      </c>
    </row>
    <row r="359" spans="1:16" x14ac:dyDescent="0.35">
      <c r="A359" s="9">
        <f t="shared" si="53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50"/>
        <v>555.70000000000005</v>
      </c>
      <c r="G359" s="35">
        <v>470</v>
      </c>
      <c r="H359" s="217">
        <f t="shared" si="54"/>
        <v>9.7917346648240602E-3</v>
      </c>
      <c r="I359" s="217">
        <f t="shared" si="48"/>
        <v>41.922822380710969</v>
      </c>
      <c r="J359" s="217">
        <f t="shared" si="49"/>
        <v>9.2230209237564136</v>
      </c>
      <c r="K359" s="217">
        <v>17.56812669720777</v>
      </c>
      <c r="L359" s="217">
        <v>16.087264178839671</v>
      </c>
      <c r="M359" s="11">
        <f t="shared" si="51"/>
        <v>84.801234180514825</v>
      </c>
      <c r="N359" s="11">
        <f t="shared" si="55"/>
        <v>16.960246836102964</v>
      </c>
      <c r="O359" s="11">
        <f t="shared" si="52"/>
        <v>0.15260254486326222</v>
      </c>
      <c r="P359" s="8" t="s">
        <v>1173</v>
      </c>
    </row>
    <row r="360" spans="1:16" x14ac:dyDescent="0.35">
      <c r="A360" s="9">
        <f t="shared" si="53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50"/>
        <v>360.4</v>
      </c>
      <c r="G360" s="37">
        <v>167</v>
      </c>
      <c r="H360" s="217">
        <f t="shared" si="54"/>
        <v>3.4791908277140809E-3</v>
      </c>
      <c r="I360" s="217">
        <f t="shared" si="48"/>
        <v>14.895981569316451</v>
      </c>
      <c r="J360" s="217">
        <f t="shared" si="49"/>
        <v>3.2771159452496192</v>
      </c>
      <c r="K360" s="217">
        <v>6.2422918264546761</v>
      </c>
      <c r="L360" s="217">
        <v>13.271556863208943</v>
      </c>
      <c r="M360" s="11">
        <f t="shared" si="51"/>
        <v>37.686946204229685</v>
      </c>
      <c r="N360" s="11">
        <f t="shared" si="55"/>
        <v>7.5373892408459371</v>
      </c>
      <c r="O360" s="11">
        <f t="shared" si="52"/>
        <v>0.1045697730417028</v>
      </c>
      <c r="P360" s="8" t="s">
        <v>1172</v>
      </c>
    </row>
    <row r="361" spans="1:16" x14ac:dyDescent="0.35">
      <c r="A361" s="9">
        <f t="shared" si="53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50"/>
        <v>428.8</v>
      </c>
      <c r="G361" s="37">
        <v>310</v>
      </c>
      <c r="H361" s="217">
        <f t="shared" si="54"/>
        <v>6.4583781831818272E-3</v>
      </c>
      <c r="I361" s="217">
        <f t="shared" si="48"/>
        <v>27.651223272383834</v>
      </c>
      <c r="J361" s="217">
        <f t="shared" si="49"/>
        <v>6.0832691199244433</v>
      </c>
      <c r="K361" s="217">
        <v>11.58748782156257</v>
      </c>
      <c r="L361" s="217">
        <v>10.61074871370276</v>
      </c>
      <c r="M361" s="11">
        <f t="shared" si="51"/>
        <v>55.932728927573606</v>
      </c>
      <c r="N361" s="11">
        <f t="shared" si="55"/>
        <v>11.186545785514722</v>
      </c>
      <c r="O361" s="11">
        <f t="shared" si="52"/>
        <v>0.13044013276019964</v>
      </c>
      <c r="P361" s="8" t="s">
        <v>1172</v>
      </c>
    </row>
    <row r="362" spans="1:16" x14ac:dyDescent="0.35">
      <c r="A362" s="9">
        <f t="shared" si="53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50"/>
        <v>1100.2</v>
      </c>
      <c r="G362" s="37">
        <v>898</v>
      </c>
      <c r="H362" s="217">
        <f t="shared" si="54"/>
        <v>1.8708463253217036E-2</v>
      </c>
      <c r="I362" s="217">
        <f t="shared" si="48"/>
        <v>80.099349995486079</v>
      </c>
      <c r="J362" s="217">
        <f t="shared" si="49"/>
        <v>17.621856999006937</v>
      </c>
      <c r="K362" s="217">
        <v>33.566335689558677</v>
      </c>
      <c r="L362" s="217">
        <v>30.736943048080899</v>
      </c>
      <c r="M362" s="11">
        <f t="shared" si="51"/>
        <v>162.02448573213258</v>
      </c>
      <c r="N362" s="11">
        <f t="shared" si="55"/>
        <v>32.404897146426514</v>
      </c>
      <c r="O362" s="11">
        <f t="shared" si="52"/>
        <v>0.14726821099084944</v>
      </c>
      <c r="P362" s="8" t="s">
        <v>1172</v>
      </c>
    </row>
    <row r="363" spans="1:16" x14ac:dyDescent="0.35">
      <c r="A363" s="9">
        <f t="shared" si="53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50"/>
        <v>419.4</v>
      </c>
      <c r="G363" s="37">
        <v>251</v>
      </c>
      <c r="H363" s="217">
        <f t="shared" si="54"/>
        <v>5.2292029805762535E-3</v>
      </c>
      <c r="I363" s="217">
        <f t="shared" si="48"/>
        <v>22.388571101188198</v>
      </c>
      <c r="J363" s="217">
        <f t="shared" si="49"/>
        <v>4.9254856422614033</v>
      </c>
      <c r="K363" s="217">
        <v>9.3821272361684027</v>
      </c>
      <c r="L363" s="217">
        <v>8.5912836359335252</v>
      </c>
      <c r="M363" s="11">
        <f t="shared" si="51"/>
        <v>45.287467615551535</v>
      </c>
      <c r="N363" s="11">
        <f t="shared" si="55"/>
        <v>9.057493523110308</v>
      </c>
      <c r="O363" s="11">
        <f t="shared" si="52"/>
        <v>0.10798156322258354</v>
      </c>
      <c r="P363" s="8" t="s">
        <v>1172</v>
      </c>
    </row>
    <row r="364" spans="1:16" x14ac:dyDescent="0.35">
      <c r="A364" s="9">
        <f t="shared" si="53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50"/>
        <v>149.6</v>
      </c>
      <c r="G364" s="35">
        <v>132</v>
      </c>
      <c r="H364" s="217">
        <f t="shared" si="54"/>
        <v>2.7500190973548423E-3</v>
      </c>
      <c r="I364" s="217">
        <f t="shared" si="48"/>
        <v>11.774069264369889</v>
      </c>
      <c r="J364" s="217">
        <f t="shared" si="49"/>
        <v>2.5902952381613753</v>
      </c>
      <c r="K364" s="217">
        <v>4.9340270724072885</v>
      </c>
      <c r="L364" s="217">
        <v>4.5181252587379497</v>
      </c>
      <c r="M364" s="11">
        <f t="shared" si="51"/>
        <v>23.816516833676502</v>
      </c>
      <c r="N364" s="11">
        <f t="shared" si="55"/>
        <v>4.7633033667353004</v>
      </c>
      <c r="O364" s="11">
        <f t="shared" si="52"/>
        <v>0.1592013157331317</v>
      </c>
      <c r="P364" s="8" t="s">
        <v>1173</v>
      </c>
    </row>
    <row r="365" spans="1:16" x14ac:dyDescent="0.35">
      <c r="A365" s="9">
        <f t="shared" si="53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50"/>
        <v>253.1</v>
      </c>
      <c r="G365" s="37">
        <v>154</v>
      </c>
      <c r="H365" s="217">
        <f t="shared" si="54"/>
        <v>3.2083556135806498E-3</v>
      </c>
      <c r="I365" s="217">
        <f t="shared" si="48"/>
        <v>13.736414141764872</v>
      </c>
      <c r="J365" s="217">
        <f t="shared" si="49"/>
        <v>3.0220111111882719</v>
      </c>
      <c r="K365" s="217">
        <v>5.7563649178085035</v>
      </c>
      <c r="L365" s="217">
        <v>5.2711461351942743</v>
      </c>
      <c r="M365" s="11">
        <f t="shared" si="51"/>
        <v>27.785936305955925</v>
      </c>
      <c r="N365" s="11">
        <f t="shared" si="55"/>
        <v>5.557187261191185</v>
      </c>
      <c r="O365" s="11">
        <f t="shared" si="52"/>
        <v>0.10978244293147343</v>
      </c>
      <c r="P365" s="8" t="s">
        <v>1172</v>
      </c>
    </row>
    <row r="366" spans="1:16" x14ac:dyDescent="0.35">
      <c r="A366" s="9">
        <f t="shared" si="53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50"/>
        <v>360.3</v>
      </c>
      <c r="G366" s="35">
        <v>219</v>
      </c>
      <c r="H366" s="217">
        <f t="shared" si="54"/>
        <v>4.5625316842478067E-3</v>
      </c>
      <c r="I366" s="217">
        <f t="shared" si="48"/>
        <v>19.534251279522771</v>
      </c>
      <c r="J366" s="217">
        <f t="shared" si="49"/>
        <v>4.2975352814950094</v>
      </c>
      <c r="K366" s="217">
        <v>8.1859994610393638</v>
      </c>
      <c r="L366" s="217">
        <v>7.4959805429061435</v>
      </c>
      <c r="M366" s="11">
        <f t="shared" si="51"/>
        <v>39.513766564963291</v>
      </c>
      <c r="N366" s="11">
        <f t="shared" si="55"/>
        <v>7.9027533129926582</v>
      </c>
      <c r="O366" s="11">
        <f t="shared" si="52"/>
        <v>0.1096690717872975</v>
      </c>
      <c r="P366" s="8" t="s">
        <v>1173</v>
      </c>
    </row>
    <row r="367" spans="1:16" x14ac:dyDescent="0.35">
      <c r="A367" s="9">
        <f t="shared" si="53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50"/>
        <v>1535.2</v>
      </c>
      <c r="G367" s="36">
        <v>410</v>
      </c>
      <c r="H367" s="217">
        <f t="shared" si="54"/>
        <v>8.5417259842082236E-3</v>
      </c>
      <c r="I367" s="217">
        <f t="shared" si="48"/>
        <v>36.570972715088296</v>
      </c>
      <c r="J367" s="217">
        <f t="shared" si="49"/>
        <v>8.0456139973194247</v>
      </c>
      <c r="K367" s="217">
        <v>15.325387118840823</v>
      </c>
      <c r="L367" s="217">
        <v>9.8575066532615754</v>
      </c>
      <c r="M367" s="11">
        <f t="shared" si="51"/>
        <v>69.799480484510127</v>
      </c>
      <c r="N367" s="11">
        <f t="shared" si="55"/>
        <v>13.959896096902026</v>
      </c>
      <c r="O367" s="11">
        <f t="shared" si="52"/>
        <v>4.5466050341655892E-2</v>
      </c>
      <c r="P367" s="8" t="s">
        <v>1175</v>
      </c>
    </row>
    <row r="368" spans="1:16" x14ac:dyDescent="0.35">
      <c r="A368" s="9">
        <f t="shared" si="53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50"/>
        <v>191.4</v>
      </c>
      <c r="G368" s="37">
        <v>172</v>
      </c>
      <c r="H368" s="217">
        <f t="shared" si="54"/>
        <v>3.5833582177654008E-3</v>
      </c>
      <c r="I368" s="217">
        <f t="shared" ref="I368:I430" si="56">H368*$I$2</f>
        <v>15.341969041451675</v>
      </c>
      <c r="J368" s="217">
        <f t="shared" si="49"/>
        <v>3.3752331891193683</v>
      </c>
      <c r="K368" s="217">
        <v>6.4291867913185881</v>
      </c>
      <c r="L368" s="217">
        <v>5.887254125022177</v>
      </c>
      <c r="M368" s="11">
        <f t="shared" si="51"/>
        <v>31.03364314691181</v>
      </c>
      <c r="N368" s="11">
        <f t="shared" si="55"/>
        <v>6.2067286293823623</v>
      </c>
      <c r="O368" s="11">
        <f t="shared" si="52"/>
        <v>0.16214024632660298</v>
      </c>
      <c r="P368" s="8" t="s">
        <v>1172</v>
      </c>
    </row>
    <row r="369" spans="1:16" x14ac:dyDescent="0.35">
      <c r="A369" s="9">
        <f t="shared" si="53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50"/>
        <v>442.3</v>
      </c>
      <c r="G369" s="37">
        <v>268</v>
      </c>
      <c r="H369" s="217">
        <f t="shared" si="54"/>
        <v>5.5833721067507407E-3</v>
      </c>
      <c r="I369" s="217">
        <f t="shared" si="56"/>
        <v>23.904928506447959</v>
      </c>
      <c r="J369" s="217">
        <f t="shared" ref="J369:J431" si="57">I369*0.22</f>
        <v>5.2590842714185513</v>
      </c>
      <c r="K369" s="217">
        <v>10.017570116705707</v>
      </c>
      <c r="L369" s="217">
        <v>52.944621207640893</v>
      </c>
      <c r="M369" s="11">
        <f t="shared" si="51"/>
        <v>92.126204102213109</v>
      </c>
      <c r="N369" s="11">
        <f t="shared" si="55"/>
        <v>18.425240820442621</v>
      </c>
      <c r="O369" s="11">
        <f t="shared" si="52"/>
        <v>0.20828895343028059</v>
      </c>
      <c r="P369" s="8" t="s">
        <v>1172</v>
      </c>
    </row>
    <row r="370" spans="1:16" x14ac:dyDescent="0.35">
      <c r="A370" s="9">
        <f t="shared" si="53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50"/>
        <v>503.5</v>
      </c>
      <c r="G370" s="37">
        <v>319</v>
      </c>
      <c r="H370" s="217">
        <f t="shared" si="54"/>
        <v>6.6458794852742031E-3</v>
      </c>
      <c r="I370" s="217">
        <f t="shared" si="56"/>
        <v>28.454000722227235</v>
      </c>
      <c r="J370" s="217">
        <f t="shared" si="57"/>
        <v>6.2598801588899917</v>
      </c>
      <c r="K370" s="217">
        <v>11.923898758317614</v>
      </c>
      <c r="L370" s="217">
        <v>63.019903601632258</v>
      </c>
      <c r="M370" s="11">
        <f t="shared" si="51"/>
        <v>109.6576832410671</v>
      </c>
      <c r="N370" s="11">
        <f t="shared" si="55"/>
        <v>21.931536648213424</v>
      </c>
      <c r="O370" s="11">
        <f t="shared" si="52"/>
        <v>0.21779083066746197</v>
      </c>
      <c r="P370" s="8" t="s">
        <v>1172</v>
      </c>
    </row>
    <row r="371" spans="1:16" x14ac:dyDescent="0.35">
      <c r="A371" s="9">
        <f t="shared" si="53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50"/>
        <v>570.5</v>
      </c>
      <c r="G371" s="37">
        <v>290</v>
      </c>
      <c r="H371" s="217">
        <f t="shared" si="54"/>
        <v>6.0417086229765478E-3</v>
      </c>
      <c r="I371" s="217">
        <f t="shared" si="56"/>
        <v>25.867273383842939</v>
      </c>
      <c r="J371" s="217">
        <f t="shared" si="57"/>
        <v>5.6908001444454461</v>
      </c>
      <c r="K371" s="217">
        <v>10.839907962106922</v>
      </c>
      <c r="L371" s="217">
        <v>9.9261842805606477</v>
      </c>
      <c r="M371" s="11">
        <f t="shared" si="51"/>
        <v>52.324165770955958</v>
      </c>
      <c r="N371" s="11">
        <f t="shared" ref="N371:N409" si="58">M371*0.2</f>
        <v>10.464833154191192</v>
      </c>
      <c r="O371" s="11">
        <f t="shared" si="52"/>
        <v>9.1716329134015701E-2</v>
      </c>
      <c r="P371" s="8" t="s">
        <v>1172</v>
      </c>
    </row>
    <row r="372" spans="1:16" x14ac:dyDescent="0.35">
      <c r="A372" s="9">
        <f t="shared" si="53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4" si="59">C372+D372+E372</f>
        <v>227.9</v>
      </c>
      <c r="G372" s="35">
        <v>214</v>
      </c>
      <c r="H372" s="217">
        <f t="shared" si="54"/>
        <v>4.4583642941964869E-3</v>
      </c>
      <c r="I372" s="217">
        <f t="shared" si="56"/>
        <v>19.088263807387548</v>
      </c>
      <c r="J372" s="217">
        <f t="shared" si="57"/>
        <v>4.1994180376252608</v>
      </c>
      <c r="K372" s="217">
        <v>7.9991044961754527</v>
      </c>
      <c r="L372" s="217">
        <v>66.16150002957005</v>
      </c>
      <c r="M372" s="11">
        <f t="shared" si="51"/>
        <v>97.448286370758311</v>
      </c>
      <c r="N372" s="11">
        <f t="shared" si="58"/>
        <v>19.489657274151664</v>
      </c>
      <c r="O372" s="11">
        <f t="shared" si="52"/>
        <v>0.42759230526879466</v>
      </c>
      <c r="P372" s="8" t="s">
        <v>1173</v>
      </c>
    </row>
    <row r="373" spans="1:16" x14ac:dyDescent="0.35">
      <c r="A373" s="9">
        <f t="shared" si="53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59"/>
        <v>130.5</v>
      </c>
      <c r="G373" s="35">
        <v>237</v>
      </c>
      <c r="H373" s="217">
        <f t="shared" si="54"/>
        <v>4.9375342884325586E-3</v>
      </c>
      <c r="I373" s="217">
        <f t="shared" si="56"/>
        <v>21.139806179209579</v>
      </c>
      <c r="J373" s="217">
        <f t="shared" si="57"/>
        <v>4.6507573594261071</v>
      </c>
      <c r="K373" s="217">
        <v>8.858821334549452</v>
      </c>
      <c r="L373" s="217">
        <v>5.7261801407534447</v>
      </c>
      <c r="M373" s="11">
        <f t="shared" si="51"/>
        <v>40.375565013938584</v>
      </c>
      <c r="N373" s="11">
        <f t="shared" si="58"/>
        <v>8.0751130027877167</v>
      </c>
      <c r="O373" s="11">
        <f t="shared" si="52"/>
        <v>0.30939130278880139</v>
      </c>
      <c r="P373" s="8" t="s">
        <v>1173</v>
      </c>
    </row>
    <row r="374" spans="1:16" x14ac:dyDescent="0.35">
      <c r="A374" s="9">
        <f t="shared" si="53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59"/>
        <v>384.3</v>
      </c>
      <c r="G374" s="37">
        <v>334</v>
      </c>
      <c r="H374" s="217">
        <f t="shared" si="54"/>
        <v>6.9583816554281619E-3</v>
      </c>
      <c r="I374" s="217">
        <f t="shared" si="56"/>
        <v>29.791963138632902</v>
      </c>
      <c r="J374" s="217">
        <f t="shared" si="57"/>
        <v>6.5542318904992385</v>
      </c>
      <c r="K374" s="217">
        <v>12.484583652909352</v>
      </c>
      <c r="L374" s="217">
        <v>11.432226033473297</v>
      </c>
      <c r="M374" s="11">
        <f t="shared" si="51"/>
        <v>60.263004715514789</v>
      </c>
      <c r="N374" s="11">
        <f t="shared" si="58"/>
        <v>12.052600943102959</v>
      </c>
      <c r="O374" s="11">
        <f t="shared" si="52"/>
        <v>0.15681239842704864</v>
      </c>
      <c r="P374" s="8" t="s">
        <v>1172</v>
      </c>
    </row>
    <row r="375" spans="1:16" x14ac:dyDescent="0.35">
      <c r="A375" s="9">
        <f t="shared" si="53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59"/>
        <v>383.3</v>
      </c>
      <c r="G375" s="37">
        <v>349</v>
      </c>
      <c r="H375" s="217">
        <f t="shared" si="54"/>
        <v>7.2708838255821214E-3</v>
      </c>
      <c r="I375" s="217">
        <f t="shared" si="56"/>
        <v>31.129925555038572</v>
      </c>
      <c r="J375" s="217">
        <f t="shared" si="57"/>
        <v>6.8485836221084861</v>
      </c>
      <c r="K375" s="217">
        <v>13.04526854750109</v>
      </c>
      <c r="L375" s="217">
        <v>11.945649358329881</v>
      </c>
      <c r="M375" s="11">
        <f t="shared" si="51"/>
        <v>62.969427082978029</v>
      </c>
      <c r="N375" s="11">
        <f t="shared" si="58"/>
        <v>12.593885416595606</v>
      </c>
      <c r="O375" s="11">
        <f t="shared" si="52"/>
        <v>0.1642823560735143</v>
      </c>
      <c r="P375" s="8" t="s">
        <v>1172</v>
      </c>
    </row>
    <row r="376" spans="1:16" x14ac:dyDescent="0.35">
      <c r="A376" s="9">
        <f t="shared" si="53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59"/>
        <v>503.6</v>
      </c>
      <c r="G376" s="37">
        <v>384</v>
      </c>
      <c r="H376" s="217">
        <f t="shared" si="54"/>
        <v>8.0000555559413596E-3</v>
      </c>
      <c r="I376" s="217">
        <f t="shared" si="56"/>
        <v>34.25183785998513</v>
      </c>
      <c r="J376" s="217">
        <f t="shared" si="57"/>
        <v>7.5354043291967283</v>
      </c>
      <c r="K376" s="217">
        <v>14.353533301548476</v>
      </c>
      <c r="L376" s="217">
        <v>13.143637116328582</v>
      </c>
      <c r="M376" s="11">
        <f t="shared" si="51"/>
        <v>69.284412607058911</v>
      </c>
      <c r="N376" s="11">
        <f t="shared" si="58"/>
        <v>13.856882521411784</v>
      </c>
      <c r="O376" s="11">
        <f t="shared" si="52"/>
        <v>0.13757826172966423</v>
      </c>
      <c r="P376" s="8" t="s">
        <v>1172</v>
      </c>
    </row>
    <row r="377" spans="1:16" x14ac:dyDescent="0.35">
      <c r="A377" s="9">
        <f t="shared" si="53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59"/>
        <v>387.4</v>
      </c>
      <c r="G377" s="37">
        <v>380</v>
      </c>
      <c r="H377" s="217">
        <f t="shared" si="54"/>
        <v>7.9167216439003044E-3</v>
      </c>
      <c r="I377" s="217">
        <f t="shared" si="56"/>
        <v>33.895047882276955</v>
      </c>
      <c r="J377" s="217">
        <f t="shared" si="57"/>
        <v>7.4569105341009303</v>
      </c>
      <c r="K377" s="217">
        <v>14.204017329657347</v>
      </c>
      <c r="L377" s="217">
        <v>13.006724229700158</v>
      </c>
      <c r="M377" s="11">
        <f t="shared" si="51"/>
        <v>68.562699975735384</v>
      </c>
      <c r="N377" s="11">
        <f t="shared" si="58"/>
        <v>13.712539995147077</v>
      </c>
      <c r="O377" s="11">
        <f t="shared" si="52"/>
        <v>0.17698167262709186</v>
      </c>
      <c r="P377" s="8" t="s">
        <v>1172</v>
      </c>
    </row>
    <row r="378" spans="1:16" x14ac:dyDescent="0.35">
      <c r="A378" s="9">
        <f t="shared" si="53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59"/>
        <v>147</v>
      </c>
      <c r="G378" s="37">
        <v>254</v>
      </c>
      <c r="H378" s="217">
        <f t="shared" si="54"/>
        <v>5.2917034146070458E-3</v>
      </c>
      <c r="I378" s="217">
        <f t="shared" si="56"/>
        <v>22.656163584469336</v>
      </c>
      <c r="J378" s="217">
        <f t="shared" si="57"/>
        <v>4.9843559885832542</v>
      </c>
      <c r="K378" s="217">
        <v>9.4942642150867531</v>
      </c>
      <c r="L378" s="217">
        <v>8.6939683009048441</v>
      </c>
      <c r="M378" s="11">
        <f t="shared" si="51"/>
        <v>45.828752089044187</v>
      </c>
      <c r="N378" s="11">
        <f t="shared" si="58"/>
        <v>9.1657504178088374</v>
      </c>
      <c r="O378" s="11">
        <f t="shared" si="52"/>
        <v>0.31176021829281758</v>
      </c>
      <c r="P378" s="8" t="s">
        <v>1172</v>
      </c>
    </row>
    <row r="379" spans="1:16" x14ac:dyDescent="0.35">
      <c r="A379" s="9">
        <f t="shared" si="53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59"/>
        <v>203.69</v>
      </c>
      <c r="G379" s="37">
        <v>216</v>
      </c>
      <c r="H379" s="217">
        <f t="shared" si="54"/>
        <v>4.5000312502170153E-3</v>
      </c>
      <c r="I379" s="217">
        <f t="shared" si="56"/>
        <v>19.266658796241639</v>
      </c>
      <c r="J379" s="217">
        <f t="shared" si="57"/>
        <v>4.2386649351731611</v>
      </c>
      <c r="K379" s="217">
        <v>8.0738624821210188</v>
      </c>
      <c r="L379" s="217">
        <v>7.3932958779348263</v>
      </c>
      <c r="M379" s="11">
        <f t="shared" si="51"/>
        <v>38.972482091470646</v>
      </c>
      <c r="N379" s="11">
        <f t="shared" si="58"/>
        <v>7.7944964182941296</v>
      </c>
      <c r="O379" s="11">
        <f t="shared" si="52"/>
        <v>0.19133232898753325</v>
      </c>
      <c r="P379" s="8" t="s">
        <v>1172</v>
      </c>
    </row>
    <row r="380" spans="1:16" x14ac:dyDescent="0.35">
      <c r="A380" s="9">
        <f t="shared" si="53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59"/>
        <v>138.9</v>
      </c>
      <c r="G380" s="37">
        <v>199</v>
      </c>
      <c r="H380" s="217">
        <f t="shared" si="54"/>
        <v>4.1458621240425281E-3</v>
      </c>
      <c r="I380" s="217">
        <f t="shared" si="56"/>
        <v>17.750301390981882</v>
      </c>
      <c r="J380" s="217">
        <f t="shared" si="57"/>
        <v>3.905066306016014</v>
      </c>
      <c r="K380" s="217">
        <v>7.438419601583715</v>
      </c>
      <c r="L380" s="217">
        <v>6.8114161097640293</v>
      </c>
      <c r="M380" s="11">
        <f t="shared" si="51"/>
        <v>35.905203408345642</v>
      </c>
      <c r="N380" s="11">
        <f t="shared" si="58"/>
        <v>7.1810406816691286</v>
      </c>
      <c r="O380" s="11">
        <f t="shared" si="52"/>
        <v>0.25849678479730481</v>
      </c>
      <c r="P380" s="8" t="s">
        <v>1172</v>
      </c>
    </row>
    <row r="381" spans="1:16" x14ac:dyDescent="0.35">
      <c r="A381" s="9">
        <f t="shared" si="53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59"/>
        <v>338.8</v>
      </c>
      <c r="G381" s="35">
        <v>302</v>
      </c>
      <c r="H381" s="217">
        <f t="shared" si="54"/>
        <v>6.2917103590997151E-3</v>
      </c>
      <c r="I381" s="217">
        <f t="shared" si="56"/>
        <v>26.937643316967474</v>
      </c>
      <c r="J381" s="217">
        <f t="shared" si="57"/>
        <v>5.9262815297328446</v>
      </c>
      <c r="K381" s="217">
        <v>11.288455877780311</v>
      </c>
      <c r="L381" s="217">
        <v>10.336922940445916</v>
      </c>
      <c r="M381" s="11">
        <f t="shared" si="51"/>
        <v>54.489303664926553</v>
      </c>
      <c r="N381" s="11">
        <f t="shared" si="58"/>
        <v>10.897860732985311</v>
      </c>
      <c r="O381" s="11">
        <f t="shared" si="52"/>
        <v>0.16083029417038533</v>
      </c>
      <c r="P381" s="8" t="s">
        <v>1173</v>
      </c>
    </row>
    <row r="382" spans="1:16" x14ac:dyDescent="0.35">
      <c r="A382" s="9">
        <f t="shared" si="53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59"/>
        <v>386.9</v>
      </c>
      <c r="G382" s="35">
        <v>227</v>
      </c>
      <c r="H382" s="217">
        <f t="shared" si="54"/>
        <v>4.7291995083299189E-3</v>
      </c>
      <c r="I382" s="217">
        <f t="shared" si="56"/>
        <v>20.247831234939131</v>
      </c>
      <c r="J382" s="217">
        <f t="shared" si="57"/>
        <v>4.454522871686609</v>
      </c>
      <c r="K382" s="217">
        <v>8.4850314048216244</v>
      </c>
      <c r="L382" s="217">
        <v>7.76980631616299</v>
      </c>
      <c r="M382" s="11">
        <f t="shared" si="51"/>
        <v>40.957191827610359</v>
      </c>
      <c r="N382" s="11">
        <f t="shared" si="58"/>
        <v>8.1914383655220728</v>
      </c>
      <c r="O382" s="11">
        <f t="shared" si="52"/>
        <v>0.10585989099925139</v>
      </c>
      <c r="P382" s="8" t="s">
        <v>1173</v>
      </c>
    </row>
    <row r="383" spans="1:16" x14ac:dyDescent="0.35">
      <c r="A383" s="9">
        <f t="shared" si="53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59"/>
        <v>972.7</v>
      </c>
      <c r="G383" s="37">
        <v>386</v>
      </c>
      <c r="H383" s="217">
        <f t="shared" si="54"/>
        <v>8.0417225119618872E-3</v>
      </c>
      <c r="I383" s="217">
        <f t="shared" si="56"/>
        <v>34.430232848839218</v>
      </c>
      <c r="J383" s="217">
        <f t="shared" si="57"/>
        <v>7.5746512267446278</v>
      </c>
      <c r="K383" s="217">
        <v>14.428291287494041</v>
      </c>
      <c r="L383" s="217">
        <v>13.212093559642792</v>
      </c>
      <c r="M383" s="11">
        <f t="shared" si="51"/>
        <v>69.645268922720675</v>
      </c>
      <c r="N383" s="11">
        <f t="shared" si="58"/>
        <v>13.929053784544136</v>
      </c>
      <c r="O383" s="11">
        <f t="shared" si="52"/>
        <v>7.1599947489175156E-2</v>
      </c>
      <c r="P383" s="8" t="s">
        <v>1172</v>
      </c>
    </row>
    <row r="384" spans="1:16" x14ac:dyDescent="0.35">
      <c r="A384" s="9">
        <f t="shared" si="53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59"/>
        <v>598.79999999999995</v>
      </c>
      <c r="G384" s="35">
        <v>347</v>
      </c>
      <c r="H384" s="217">
        <f t="shared" si="54"/>
        <v>7.2292168695615939E-3</v>
      </c>
      <c r="I384" s="217">
        <f t="shared" si="56"/>
        <v>30.951530566184484</v>
      </c>
      <c r="J384" s="217">
        <f t="shared" si="57"/>
        <v>6.8093367245605867</v>
      </c>
      <c r="K384" s="217">
        <v>12.970510561555523</v>
      </c>
      <c r="L384" s="217">
        <v>11.877192915015671</v>
      </c>
      <c r="M384" s="11">
        <f t="shared" si="51"/>
        <v>62.608570767316259</v>
      </c>
      <c r="N384" s="11">
        <f t="shared" si="58"/>
        <v>12.521714153463252</v>
      </c>
      <c r="O384" s="11">
        <f t="shared" si="52"/>
        <v>0.10455673140834379</v>
      </c>
      <c r="P384" s="8" t="s">
        <v>1173</v>
      </c>
    </row>
    <row r="385" spans="1:16" x14ac:dyDescent="0.35">
      <c r="A385" s="9">
        <f t="shared" si="53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59"/>
        <v>464.2</v>
      </c>
      <c r="G385" s="37">
        <v>323</v>
      </c>
      <c r="H385" s="217">
        <f t="shared" si="54"/>
        <v>6.7292133973152583E-3</v>
      </c>
      <c r="I385" s="217">
        <f t="shared" si="56"/>
        <v>28.81079069993541</v>
      </c>
      <c r="J385" s="217">
        <f t="shared" si="57"/>
        <v>6.3383739539857906</v>
      </c>
      <c r="K385" s="217">
        <v>12.073414730208745</v>
      </c>
      <c r="L385" s="217">
        <v>11.055715595245136</v>
      </c>
      <c r="M385" s="11">
        <f t="shared" si="51"/>
        <v>58.27829497937509</v>
      </c>
      <c r="N385" s="11">
        <f t="shared" si="58"/>
        <v>11.655658995875019</v>
      </c>
      <c r="O385" s="11">
        <f t="shared" si="52"/>
        <v>0.12554565915419019</v>
      </c>
      <c r="P385" s="8" t="s">
        <v>1172</v>
      </c>
    </row>
    <row r="386" spans="1:16" x14ac:dyDescent="0.35">
      <c r="A386" s="9">
        <f t="shared" si="53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59"/>
        <v>606.78</v>
      </c>
      <c r="G386" s="37">
        <v>441</v>
      </c>
      <c r="H386" s="217">
        <f t="shared" si="54"/>
        <v>9.1875638025264057E-3</v>
      </c>
      <c r="I386" s="217">
        <f t="shared" si="56"/>
        <v>39.336095042326676</v>
      </c>
      <c r="J386" s="217">
        <f t="shared" si="57"/>
        <v>8.6539409093118689</v>
      </c>
      <c r="K386" s="217">
        <v>16.484135900997078</v>
      </c>
      <c r="L386" s="217">
        <v>15.094645750783606</v>
      </c>
      <c r="M386" s="11">
        <f t="shared" si="51"/>
        <v>79.568817603419234</v>
      </c>
      <c r="N386" s="11">
        <f t="shared" si="58"/>
        <v>15.913763520683847</v>
      </c>
      <c r="O386" s="11">
        <f t="shared" si="52"/>
        <v>0.13113289430010752</v>
      </c>
      <c r="P386" s="8" t="s">
        <v>1172</v>
      </c>
    </row>
    <row r="387" spans="1:16" x14ac:dyDescent="0.35">
      <c r="A387" s="9">
        <f t="shared" si="53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59"/>
        <v>305</v>
      </c>
      <c r="G387" s="37">
        <v>200</v>
      </c>
      <c r="H387" s="217">
        <f t="shared" si="54"/>
        <v>4.1666956020527919E-3</v>
      </c>
      <c r="I387" s="217">
        <f t="shared" si="56"/>
        <v>17.839498885408926</v>
      </c>
      <c r="J387" s="217">
        <f t="shared" si="57"/>
        <v>3.9246897547899637</v>
      </c>
      <c r="K387" s="217">
        <v>7.4757985945564975</v>
      </c>
      <c r="L387" s="217">
        <v>6.845644331421135</v>
      </c>
      <c r="M387" s="11">
        <f t="shared" ref="M387:M450" si="60">(I387+J387+K387+L387)</f>
        <v>36.085631566176524</v>
      </c>
      <c r="N387" s="11">
        <f t="shared" si="58"/>
        <v>7.2171263132353047</v>
      </c>
      <c r="O387" s="11">
        <f t="shared" si="52"/>
        <v>0.11831354611861156</v>
      </c>
      <c r="P387" s="8" t="s">
        <v>1172</v>
      </c>
    </row>
    <row r="388" spans="1:16" x14ac:dyDescent="0.35">
      <c r="A388" s="9">
        <f t="shared" si="53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59"/>
        <v>759.8</v>
      </c>
      <c r="G388" s="37">
        <v>447</v>
      </c>
      <c r="H388" s="217">
        <f t="shared" si="54"/>
        <v>9.3125646705879903E-3</v>
      </c>
      <c r="I388" s="217">
        <f t="shared" si="56"/>
        <v>39.871280008888952</v>
      </c>
      <c r="J388" s="217">
        <f t="shared" si="57"/>
        <v>8.771681601955569</v>
      </c>
      <c r="K388" s="217">
        <v>16.708409858833772</v>
      </c>
      <c r="L388" s="217">
        <v>15.30001508072624</v>
      </c>
      <c r="M388" s="11">
        <f t="shared" si="60"/>
        <v>80.651386550404538</v>
      </c>
      <c r="N388" s="11">
        <f t="shared" si="58"/>
        <v>16.13027731008091</v>
      </c>
      <c r="O388" s="11">
        <f t="shared" ref="O388:O451" si="61">M388/F388</f>
        <v>0.10614817919242504</v>
      </c>
      <c r="P388" s="8" t="s">
        <v>1172</v>
      </c>
    </row>
    <row r="389" spans="1:16" x14ac:dyDescent="0.35">
      <c r="A389" s="9">
        <f t="shared" si="53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59"/>
        <v>530.20000000000005</v>
      </c>
      <c r="G389" s="37">
        <v>283</v>
      </c>
      <c r="H389" s="217">
        <f t="shared" si="54"/>
        <v>5.8958742769047003E-3</v>
      </c>
      <c r="I389" s="217">
        <f t="shared" si="56"/>
        <v>25.242890922853629</v>
      </c>
      <c r="J389" s="217">
        <f t="shared" si="57"/>
        <v>5.5534360030277981</v>
      </c>
      <c r="K389" s="217">
        <v>10.578255011297445</v>
      </c>
      <c r="L389" s="217">
        <v>9.6865867289609078</v>
      </c>
      <c r="M389" s="11">
        <f t="shared" si="60"/>
        <v>51.061168666139778</v>
      </c>
      <c r="N389" s="11">
        <f t="shared" si="58"/>
        <v>10.212233733227956</v>
      </c>
      <c r="O389" s="11">
        <f t="shared" si="61"/>
        <v>9.6305485979139516E-2</v>
      </c>
      <c r="P389" s="8" t="s">
        <v>1172</v>
      </c>
    </row>
    <row r="390" spans="1:16" x14ac:dyDescent="0.35">
      <c r="A390" s="9">
        <f t="shared" si="53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59"/>
        <v>123.5</v>
      </c>
      <c r="G390" s="35">
        <v>179</v>
      </c>
      <c r="H390" s="217">
        <f t="shared" si="54"/>
        <v>3.7291925638372487E-3</v>
      </c>
      <c r="I390" s="217">
        <f t="shared" si="56"/>
        <v>15.966351502440988</v>
      </c>
      <c r="J390" s="217">
        <f t="shared" si="57"/>
        <v>3.5125973305370173</v>
      </c>
      <c r="K390" s="217">
        <v>6.6908397421280661</v>
      </c>
      <c r="L390" s="217">
        <v>6.126851676621917</v>
      </c>
      <c r="M390" s="11">
        <f t="shared" si="60"/>
        <v>32.296640251727986</v>
      </c>
      <c r="N390" s="11">
        <f t="shared" si="58"/>
        <v>6.4593280503455972</v>
      </c>
      <c r="O390" s="11">
        <f t="shared" si="61"/>
        <v>0.26151125709901202</v>
      </c>
      <c r="P390" s="8" t="s">
        <v>1173</v>
      </c>
    </row>
    <row r="391" spans="1:16" x14ac:dyDescent="0.35">
      <c r="A391" s="9">
        <f t="shared" ref="A391:A454" si="62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59"/>
        <v>298.8</v>
      </c>
      <c r="G391" s="37">
        <v>202</v>
      </c>
      <c r="H391" s="217">
        <f t="shared" ref="H391:H454" si="63">3/143999*G391</f>
        <v>4.2083625580733195E-3</v>
      </c>
      <c r="I391" s="217">
        <f t="shared" si="56"/>
        <v>18.017893874263013</v>
      </c>
      <c r="J391" s="217">
        <f t="shared" si="57"/>
        <v>3.9639366523378627</v>
      </c>
      <c r="K391" s="217">
        <v>7.5505565805020636</v>
      </c>
      <c r="L391" s="217">
        <v>4.067118102785499</v>
      </c>
      <c r="M391" s="11">
        <f t="shared" si="60"/>
        <v>33.599505209888441</v>
      </c>
      <c r="N391" s="11">
        <f t="shared" si="58"/>
        <v>6.719901041977689</v>
      </c>
      <c r="O391" s="11">
        <f t="shared" si="61"/>
        <v>0.11244814327271901</v>
      </c>
      <c r="P391" s="8" t="s">
        <v>1172</v>
      </c>
    </row>
    <row r="392" spans="1:16" x14ac:dyDescent="0.35">
      <c r="A392" s="9">
        <f t="shared" si="62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59"/>
        <v>217.3</v>
      </c>
      <c r="G392" s="35">
        <v>222</v>
      </c>
      <c r="H392" s="217">
        <f t="shared" si="63"/>
        <v>4.625032118278599E-3</v>
      </c>
      <c r="I392" s="217">
        <f t="shared" si="56"/>
        <v>19.801843762803905</v>
      </c>
      <c r="J392" s="217">
        <f t="shared" si="57"/>
        <v>4.3564056278168595</v>
      </c>
      <c r="K392" s="217">
        <v>8.2981364399577124</v>
      </c>
      <c r="L392" s="217">
        <v>7.5986652078774606</v>
      </c>
      <c r="M392" s="11">
        <f t="shared" si="60"/>
        <v>40.055051038455936</v>
      </c>
      <c r="N392" s="11">
        <f t="shared" si="58"/>
        <v>8.0110102076911875</v>
      </c>
      <c r="O392" s="11">
        <f t="shared" si="61"/>
        <v>0.18433065365143089</v>
      </c>
      <c r="P392" s="8" t="s">
        <v>1173</v>
      </c>
    </row>
    <row r="393" spans="1:16" x14ac:dyDescent="0.35">
      <c r="A393" s="9">
        <f t="shared" si="62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59"/>
        <v>293.89999999999998</v>
      </c>
      <c r="G393" s="37">
        <v>228</v>
      </c>
      <c r="H393" s="217">
        <f t="shared" si="63"/>
        <v>4.7500329863401827E-3</v>
      </c>
      <c r="I393" s="217">
        <f t="shared" si="56"/>
        <v>20.337028729366175</v>
      </c>
      <c r="J393" s="217">
        <f t="shared" si="57"/>
        <v>4.4741463204605587</v>
      </c>
      <c r="K393" s="217">
        <v>8.5224103977944079</v>
      </c>
      <c r="L393" s="217">
        <v>7.8040345378200957</v>
      </c>
      <c r="M393" s="11">
        <f t="shared" si="60"/>
        <v>41.137619985441233</v>
      </c>
      <c r="N393" s="11">
        <f t="shared" si="58"/>
        <v>8.2275239970882463</v>
      </c>
      <c r="O393" s="11">
        <f t="shared" si="61"/>
        <v>0.13997148685076977</v>
      </c>
      <c r="P393" s="8" t="s">
        <v>1172</v>
      </c>
    </row>
    <row r="394" spans="1:16" x14ac:dyDescent="0.35">
      <c r="A394" s="9">
        <f t="shared" si="62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59"/>
        <v>198.9</v>
      </c>
      <c r="G394" s="37">
        <v>68</v>
      </c>
      <c r="H394" s="217">
        <f t="shared" si="63"/>
        <v>1.4166765046979492E-3</v>
      </c>
      <c r="I394" s="217">
        <f t="shared" si="56"/>
        <v>6.0654296210390344</v>
      </c>
      <c r="J394" s="217">
        <f t="shared" si="57"/>
        <v>1.3343945166285875</v>
      </c>
      <c r="K394" s="217">
        <v>2.5417715221492094</v>
      </c>
      <c r="L394" s="217">
        <v>2.3275190726831863</v>
      </c>
      <c r="M394" s="11">
        <f t="shared" si="60"/>
        <v>12.269114732500018</v>
      </c>
      <c r="N394" s="11">
        <f t="shared" si="58"/>
        <v>2.4538229465000039</v>
      </c>
      <c r="O394" s="11">
        <f t="shared" si="61"/>
        <v>6.1684840284062431E-2</v>
      </c>
      <c r="P394" s="8" t="s">
        <v>1172</v>
      </c>
    </row>
    <row r="395" spans="1:16" x14ac:dyDescent="0.35">
      <c r="A395" s="9">
        <f t="shared" si="62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59"/>
        <v>95.6</v>
      </c>
      <c r="G395" s="37">
        <v>104</v>
      </c>
      <c r="H395" s="217">
        <f t="shared" si="63"/>
        <v>2.1666817130674516E-3</v>
      </c>
      <c r="I395" s="217">
        <f t="shared" si="56"/>
        <v>9.2765394204126395</v>
      </c>
      <c r="J395" s="217">
        <f t="shared" si="57"/>
        <v>2.0408386724907808</v>
      </c>
      <c r="K395" s="217">
        <v>3.8874152691693786</v>
      </c>
      <c r="L395" s="217">
        <v>3.5597350523389908</v>
      </c>
      <c r="M395" s="11">
        <f t="shared" si="60"/>
        <v>18.764528414411789</v>
      </c>
      <c r="N395" s="11">
        <f t="shared" si="58"/>
        <v>3.7529056828823579</v>
      </c>
      <c r="O395" s="11">
        <f t="shared" si="61"/>
        <v>0.19628167797501872</v>
      </c>
      <c r="P395" s="8" t="s">
        <v>1172</v>
      </c>
    </row>
    <row r="396" spans="1:16" x14ac:dyDescent="0.35">
      <c r="A396" s="9">
        <f t="shared" si="62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59"/>
        <v>408.7</v>
      </c>
      <c r="G396" s="35">
        <v>288</v>
      </c>
      <c r="H396" s="217">
        <f t="shared" si="63"/>
        <v>6.0000416669560202E-3</v>
      </c>
      <c r="I396" s="217">
        <f t="shared" si="56"/>
        <v>25.688878394988851</v>
      </c>
      <c r="J396" s="217">
        <f t="shared" si="57"/>
        <v>5.6515532468975476</v>
      </c>
      <c r="K396" s="217">
        <v>10.765149976161355</v>
      </c>
      <c r="L396" s="217">
        <v>9.8577278372464381</v>
      </c>
      <c r="M396" s="11">
        <f t="shared" si="60"/>
        <v>51.963309455294187</v>
      </c>
      <c r="N396" s="11">
        <f t="shared" si="58"/>
        <v>10.392661891058838</v>
      </c>
      <c r="O396" s="11">
        <f t="shared" si="61"/>
        <v>0.12714291523194077</v>
      </c>
      <c r="P396" s="8" t="s">
        <v>1173</v>
      </c>
    </row>
    <row r="397" spans="1:16" x14ac:dyDescent="0.35">
      <c r="A397" s="9">
        <f t="shared" si="62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59"/>
        <v>449.5</v>
      </c>
      <c r="G397" s="37">
        <v>430</v>
      </c>
      <c r="H397" s="217">
        <f t="shared" si="63"/>
        <v>8.9583955444135013E-3</v>
      </c>
      <c r="I397" s="217">
        <f t="shared" si="56"/>
        <v>38.354922603629184</v>
      </c>
      <c r="J397" s="217">
        <f t="shared" si="57"/>
        <v>8.438082972798421</v>
      </c>
      <c r="K397" s="217">
        <v>16.072966978296474</v>
      </c>
      <c r="L397" s="217">
        <v>14.718135312555443</v>
      </c>
      <c r="M397" s="11">
        <f t="shared" si="60"/>
        <v>77.584107867279528</v>
      </c>
      <c r="N397" s="11">
        <f t="shared" si="58"/>
        <v>15.516821573455907</v>
      </c>
      <c r="O397" s="11">
        <f t="shared" si="61"/>
        <v>0.17260090737993219</v>
      </c>
      <c r="P397" s="8" t="s">
        <v>1172</v>
      </c>
    </row>
    <row r="398" spans="1:16" x14ac:dyDescent="0.35">
      <c r="A398" s="9">
        <f t="shared" si="62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59"/>
        <v>364.8</v>
      </c>
      <c r="G398" s="37">
        <v>204</v>
      </c>
      <c r="H398" s="217">
        <f t="shared" si="63"/>
        <v>4.2500295140938471E-3</v>
      </c>
      <c r="I398" s="217">
        <f t="shared" si="56"/>
        <v>18.1962888631171</v>
      </c>
      <c r="J398" s="217">
        <f t="shared" si="57"/>
        <v>4.0031835498857617</v>
      </c>
      <c r="K398" s="217">
        <v>7.6253145664476278</v>
      </c>
      <c r="L398" s="217">
        <v>6.9825572180495596</v>
      </c>
      <c r="M398" s="11">
        <f t="shared" si="60"/>
        <v>36.807344197500051</v>
      </c>
      <c r="N398" s="11">
        <f t="shared" si="58"/>
        <v>7.3614688395000103</v>
      </c>
      <c r="O398" s="11">
        <f t="shared" si="61"/>
        <v>0.10089732510279618</v>
      </c>
      <c r="P398" s="8" t="s">
        <v>1172</v>
      </c>
    </row>
    <row r="399" spans="1:16" x14ac:dyDescent="0.35">
      <c r="A399" s="9">
        <f t="shared" si="62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59"/>
        <v>326.3</v>
      </c>
      <c r="G399" s="38">
        <v>140</v>
      </c>
      <c r="H399" s="217">
        <f t="shared" si="63"/>
        <v>2.916686921436954E-3</v>
      </c>
      <c r="I399" s="217">
        <f t="shared" si="56"/>
        <v>12.487649219786245</v>
      </c>
      <c r="J399" s="217">
        <f t="shared" si="57"/>
        <v>2.747282828352974</v>
      </c>
      <c r="K399" s="217">
        <v>5.2330590161895483</v>
      </c>
      <c r="L399" s="217">
        <v>129.60317227511976</v>
      </c>
      <c r="M399" s="11">
        <f t="shared" si="60"/>
        <v>150.07116333944853</v>
      </c>
      <c r="N399" s="11">
        <f t="shared" si="58"/>
        <v>30.014232667889708</v>
      </c>
      <c r="O399" s="11">
        <f t="shared" si="61"/>
        <v>0.45991775464127649</v>
      </c>
      <c r="P399" s="8" t="s">
        <v>1174</v>
      </c>
    </row>
    <row r="400" spans="1:16" x14ac:dyDescent="0.35">
      <c r="A400" s="9">
        <f t="shared" si="62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59"/>
        <v>634.70000000000005</v>
      </c>
      <c r="G400" s="37">
        <v>414</v>
      </c>
      <c r="H400" s="217">
        <f t="shared" si="63"/>
        <v>8.6250598962492788E-3</v>
      </c>
      <c r="I400" s="217">
        <f t="shared" si="56"/>
        <v>36.92776269279647</v>
      </c>
      <c r="J400" s="217">
        <f t="shared" si="57"/>
        <v>8.1241077924152236</v>
      </c>
      <c r="K400" s="217">
        <v>15.474903090731949</v>
      </c>
      <c r="L400" s="217">
        <v>106.27158909456502</v>
      </c>
      <c r="M400" s="11">
        <f t="shared" si="60"/>
        <v>166.79836267050865</v>
      </c>
      <c r="N400" s="11">
        <f t="shared" si="58"/>
        <v>33.359672534101733</v>
      </c>
      <c r="O400" s="11">
        <f t="shared" si="61"/>
        <v>0.26279874376951101</v>
      </c>
      <c r="P400" s="8" t="s">
        <v>1172</v>
      </c>
    </row>
    <row r="401" spans="1:16" x14ac:dyDescent="0.35">
      <c r="A401" s="9">
        <f t="shared" si="62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59"/>
        <v>267.10000000000002</v>
      </c>
      <c r="G401" s="37">
        <v>271</v>
      </c>
      <c r="H401" s="217">
        <f t="shared" si="63"/>
        <v>5.645872540781533E-3</v>
      </c>
      <c r="I401" s="217">
        <f t="shared" si="56"/>
        <v>24.172520989729094</v>
      </c>
      <c r="J401" s="217">
        <f t="shared" si="57"/>
        <v>5.3179546177404005</v>
      </c>
      <c r="K401" s="217">
        <v>10.129707095624054</v>
      </c>
      <c r="L401" s="217">
        <v>9.2758480690756411</v>
      </c>
      <c r="M401" s="11">
        <f t="shared" si="60"/>
        <v>48.89603077216919</v>
      </c>
      <c r="N401" s="11">
        <f t="shared" si="58"/>
        <v>9.7792061544338384</v>
      </c>
      <c r="O401" s="11">
        <f t="shared" si="61"/>
        <v>0.18306263860789662</v>
      </c>
      <c r="P401" s="8" t="s">
        <v>1172</v>
      </c>
    </row>
    <row r="402" spans="1:16" x14ac:dyDescent="0.35">
      <c r="A402" s="9">
        <f t="shared" si="62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59"/>
        <v>224.6</v>
      </c>
      <c r="G402" s="37">
        <v>212</v>
      </c>
      <c r="H402" s="217">
        <f t="shared" si="63"/>
        <v>4.4166973381759593E-3</v>
      </c>
      <c r="I402" s="217">
        <f t="shared" si="56"/>
        <v>18.909868818533461</v>
      </c>
      <c r="J402" s="217">
        <f t="shared" si="57"/>
        <v>4.1601711400773613</v>
      </c>
      <c r="K402" s="217">
        <v>7.9243465102298876</v>
      </c>
      <c r="L402" s="217">
        <v>7.2563829913064044</v>
      </c>
      <c r="M402" s="11">
        <f t="shared" si="60"/>
        <v>38.250769460147112</v>
      </c>
      <c r="N402" s="11">
        <f t="shared" si="58"/>
        <v>7.6501538920294223</v>
      </c>
      <c r="O402" s="11">
        <f t="shared" si="61"/>
        <v>0.17030618637643416</v>
      </c>
      <c r="P402" s="8" t="s">
        <v>1172</v>
      </c>
    </row>
    <row r="403" spans="1:16" x14ac:dyDescent="0.35">
      <c r="A403" s="9">
        <f t="shared" si="62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59"/>
        <v>572.29999999999995</v>
      </c>
      <c r="G403" s="37">
        <v>356</v>
      </c>
      <c r="H403" s="217">
        <f t="shared" si="63"/>
        <v>7.4167181716539689E-3</v>
      </c>
      <c r="I403" s="217">
        <f t="shared" si="56"/>
        <v>31.754308016027885</v>
      </c>
      <c r="J403" s="217">
        <f t="shared" si="57"/>
        <v>6.9859477635261351</v>
      </c>
      <c r="K403" s="217">
        <v>13.306921498310565</v>
      </c>
      <c r="L403" s="217">
        <v>12.185246909929624</v>
      </c>
      <c r="M403" s="11">
        <f t="shared" si="60"/>
        <v>64.232424187794209</v>
      </c>
      <c r="N403" s="11">
        <f t="shared" si="58"/>
        <v>12.846484837558842</v>
      </c>
      <c r="O403" s="11">
        <f t="shared" si="61"/>
        <v>0.11223558306446656</v>
      </c>
      <c r="P403" s="8" t="s">
        <v>1172</v>
      </c>
    </row>
    <row r="404" spans="1:16" x14ac:dyDescent="0.35">
      <c r="A404" s="9">
        <f t="shared" si="62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59"/>
        <v>227.9</v>
      </c>
      <c r="G404" s="35">
        <v>195</v>
      </c>
      <c r="H404" s="217">
        <f t="shared" si="63"/>
        <v>4.0625282120014721E-3</v>
      </c>
      <c r="I404" s="217">
        <f t="shared" si="56"/>
        <v>17.393511413273703</v>
      </c>
      <c r="J404" s="217">
        <f t="shared" si="57"/>
        <v>3.8265725109202147</v>
      </c>
      <c r="K404" s="217">
        <v>7.2889036296925847</v>
      </c>
      <c r="L404" s="217">
        <v>6.6745032231356083</v>
      </c>
      <c r="M404" s="11">
        <f t="shared" si="60"/>
        <v>35.183490777022108</v>
      </c>
      <c r="N404" s="11">
        <f t="shared" si="58"/>
        <v>7.0366981554044221</v>
      </c>
      <c r="O404" s="11">
        <f t="shared" si="61"/>
        <v>0.15438126712164155</v>
      </c>
      <c r="P404" s="8" t="s">
        <v>1173</v>
      </c>
    </row>
    <row r="405" spans="1:16" x14ac:dyDescent="0.35">
      <c r="A405" s="9">
        <f t="shared" si="62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59"/>
        <v>659.6</v>
      </c>
      <c r="G405" s="35">
        <v>415</v>
      </c>
      <c r="H405" s="217">
        <f t="shared" si="63"/>
        <v>8.6458933742595435E-3</v>
      </c>
      <c r="I405" s="217">
        <f t="shared" si="56"/>
        <v>37.016960187223518</v>
      </c>
      <c r="J405" s="217">
        <f t="shared" si="57"/>
        <v>8.1437312411891742</v>
      </c>
      <c r="K405" s="217">
        <v>15.512282083704733</v>
      </c>
      <c r="L405" s="217">
        <v>14.204711987698856</v>
      </c>
      <c r="M405" s="11">
        <f t="shared" si="60"/>
        <v>74.87768549981628</v>
      </c>
      <c r="N405" s="11">
        <f t="shared" si="58"/>
        <v>14.975537099963256</v>
      </c>
      <c r="O405" s="11">
        <f t="shared" si="61"/>
        <v>0.11351983853822965</v>
      </c>
      <c r="P405" s="8" t="s">
        <v>1173</v>
      </c>
    </row>
    <row r="406" spans="1:16" x14ac:dyDescent="0.35">
      <c r="A406" s="9">
        <f t="shared" si="62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59"/>
        <v>824.8</v>
      </c>
      <c r="G406" s="37">
        <v>500</v>
      </c>
      <c r="H406" s="217">
        <f t="shared" si="63"/>
        <v>1.0416739005131979E-2</v>
      </c>
      <c r="I406" s="217">
        <f t="shared" si="56"/>
        <v>44.598747213522309</v>
      </c>
      <c r="J406" s="217">
        <f t="shared" si="57"/>
        <v>9.8117243869749071</v>
      </c>
      <c r="K406" s="217">
        <v>18.689496486391246</v>
      </c>
      <c r="L406" s="217">
        <v>17.114110828552842</v>
      </c>
      <c r="M406" s="11">
        <f t="shared" si="60"/>
        <v>90.214078915441306</v>
      </c>
      <c r="N406" s="11">
        <f t="shared" si="58"/>
        <v>18.042815783088262</v>
      </c>
      <c r="O406" s="11">
        <f t="shared" si="61"/>
        <v>0.10937691430097152</v>
      </c>
      <c r="P406" s="8" t="s">
        <v>1172</v>
      </c>
    </row>
    <row r="407" spans="1:16" x14ac:dyDescent="0.35">
      <c r="A407" s="9">
        <f t="shared" si="62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59"/>
        <v>162.80000000000001</v>
      </c>
      <c r="G407" s="37">
        <v>375</v>
      </c>
      <c r="H407" s="217">
        <f t="shared" si="63"/>
        <v>7.8125542538489846E-3</v>
      </c>
      <c r="I407" s="217">
        <f t="shared" si="56"/>
        <v>33.449060410141733</v>
      </c>
      <c r="J407" s="217">
        <f t="shared" si="57"/>
        <v>7.3587932902311817</v>
      </c>
      <c r="K407" s="217">
        <v>14.017122364793433</v>
      </c>
      <c r="L407" s="217">
        <v>7.5503430125968416</v>
      </c>
      <c r="M407" s="11">
        <f t="shared" si="60"/>
        <v>62.375319077763194</v>
      </c>
      <c r="N407" s="11">
        <f t="shared" si="58"/>
        <v>12.475063815552639</v>
      </c>
      <c r="O407" s="11">
        <f t="shared" si="61"/>
        <v>0.38314078057594098</v>
      </c>
      <c r="P407" s="8" t="s">
        <v>1172</v>
      </c>
    </row>
    <row r="408" spans="1:16" x14ac:dyDescent="0.35">
      <c r="A408" s="9">
        <f t="shared" si="62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59"/>
        <v>163.30000000000001</v>
      </c>
      <c r="G408" s="37">
        <v>177</v>
      </c>
      <c r="H408" s="217">
        <f t="shared" si="63"/>
        <v>3.6875256078167207E-3</v>
      </c>
      <c r="I408" s="217">
        <f t="shared" si="56"/>
        <v>15.787956513586899</v>
      </c>
      <c r="J408" s="217">
        <f t="shared" si="57"/>
        <v>3.4733504329891178</v>
      </c>
      <c r="K408" s="217">
        <v>6.6160817561825001</v>
      </c>
      <c r="L408" s="217">
        <v>6.0583952333077056</v>
      </c>
      <c r="M408" s="11">
        <f t="shared" si="60"/>
        <v>31.935783936066223</v>
      </c>
      <c r="N408" s="11">
        <f t="shared" si="58"/>
        <v>6.3871567872132449</v>
      </c>
      <c r="O408" s="11">
        <f t="shared" si="61"/>
        <v>0.19556511902061371</v>
      </c>
      <c r="P408" s="8" t="s">
        <v>1172</v>
      </c>
    </row>
    <row r="409" spans="1:16" x14ac:dyDescent="0.35">
      <c r="A409" s="9">
        <f t="shared" si="62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59"/>
        <v>449.9</v>
      </c>
      <c r="G409" s="37">
        <v>266</v>
      </c>
      <c r="H409" s="217">
        <f t="shared" si="63"/>
        <v>5.5417051507302131E-3</v>
      </c>
      <c r="I409" s="217">
        <f t="shared" si="56"/>
        <v>23.726533517593872</v>
      </c>
      <c r="J409" s="217">
        <f t="shared" si="57"/>
        <v>5.2198373738706518</v>
      </c>
      <c r="K409" s="217">
        <v>9.9428121307601405</v>
      </c>
      <c r="L409" s="217">
        <v>9.1047069607901125</v>
      </c>
      <c r="M409" s="11">
        <f t="shared" si="60"/>
        <v>47.993889983014775</v>
      </c>
      <c r="N409" s="11">
        <f t="shared" si="58"/>
        <v>9.5987779966029549</v>
      </c>
      <c r="O409" s="11">
        <f t="shared" si="61"/>
        <v>0.10667679480554518</v>
      </c>
      <c r="P409" s="8" t="s">
        <v>1172</v>
      </c>
    </row>
    <row r="410" spans="1:16" x14ac:dyDescent="0.35">
      <c r="A410" s="9">
        <f t="shared" si="62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59"/>
        <v>434.1</v>
      </c>
      <c r="G410" s="35">
        <v>230</v>
      </c>
      <c r="H410" s="217">
        <f t="shared" si="63"/>
        <v>4.7916999423607103E-3</v>
      </c>
      <c r="I410" s="217">
        <f t="shared" si="56"/>
        <v>20.515423718220262</v>
      </c>
      <c r="J410" s="217">
        <f t="shared" si="57"/>
        <v>4.5133932180084573</v>
      </c>
      <c r="K410" s="217">
        <v>8.5971683837399731</v>
      </c>
      <c r="L410" s="217">
        <v>7.8724909811343071</v>
      </c>
      <c r="M410" s="11">
        <f t="shared" si="60"/>
        <v>41.498476301102997</v>
      </c>
      <c r="N410" s="11">
        <f t="shared" ref="N410:N444" si="64">M410*0.2</f>
        <v>8.2996952602206004</v>
      </c>
      <c r="O410" s="11">
        <f t="shared" si="61"/>
        <v>9.5596582126475454E-2</v>
      </c>
      <c r="P410" s="8" t="s">
        <v>1173</v>
      </c>
    </row>
    <row r="411" spans="1:16" x14ac:dyDescent="0.35">
      <c r="A411" s="9">
        <f t="shared" si="62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59"/>
        <v>271.3</v>
      </c>
      <c r="G411" s="37">
        <v>391</v>
      </c>
      <c r="H411" s="217">
        <f t="shared" si="63"/>
        <v>8.1458899020132071E-3</v>
      </c>
      <c r="I411" s="217">
        <f t="shared" si="56"/>
        <v>34.876220320974447</v>
      </c>
      <c r="J411" s="217">
        <f t="shared" si="57"/>
        <v>7.6727684706143782</v>
      </c>
      <c r="K411" s="217">
        <v>14.615186252357953</v>
      </c>
      <c r="L411" s="217">
        <v>13.383234667928322</v>
      </c>
      <c r="M411" s="11">
        <f t="shared" si="60"/>
        <v>70.547409711875105</v>
      </c>
      <c r="N411" s="11">
        <f t="shared" si="64"/>
        <v>14.109481942375021</v>
      </c>
      <c r="O411" s="11">
        <f t="shared" si="61"/>
        <v>0.26003468378870292</v>
      </c>
      <c r="P411" s="8" t="s">
        <v>1172</v>
      </c>
    </row>
    <row r="412" spans="1:16" x14ac:dyDescent="0.35">
      <c r="A412" s="9">
        <f t="shared" si="62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59"/>
        <v>527.4</v>
      </c>
      <c r="G412" s="35">
        <v>326</v>
      </c>
      <c r="H412" s="217">
        <f t="shared" si="63"/>
        <v>6.7917138313460506E-3</v>
      </c>
      <c r="I412" s="217">
        <f t="shared" si="56"/>
        <v>29.078383183216548</v>
      </c>
      <c r="J412" s="217">
        <f t="shared" si="57"/>
        <v>6.3972443003076407</v>
      </c>
      <c r="K412" s="217">
        <v>12.185551709127092</v>
      </c>
      <c r="L412" s="217">
        <v>11.158400260216451</v>
      </c>
      <c r="M412" s="11">
        <f t="shared" si="60"/>
        <v>58.819579452867735</v>
      </c>
      <c r="N412" s="11">
        <f t="shared" si="64"/>
        <v>11.763915890573548</v>
      </c>
      <c r="O412" s="11">
        <f t="shared" si="61"/>
        <v>0.11152745440437568</v>
      </c>
      <c r="P412" s="8" t="s">
        <v>1173</v>
      </c>
    </row>
    <row r="413" spans="1:16" x14ac:dyDescent="0.35">
      <c r="A413" s="9">
        <f t="shared" si="62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59"/>
        <v>882.9</v>
      </c>
      <c r="G413" s="37">
        <v>2394</v>
      </c>
      <c r="H413" s="217">
        <f t="shared" si="63"/>
        <v>4.9875346356571919E-2</v>
      </c>
      <c r="I413" s="217">
        <f t="shared" si="56"/>
        <v>213.53880165834482</v>
      </c>
      <c r="J413" s="217">
        <f t="shared" si="57"/>
        <v>46.978536364835861</v>
      </c>
      <c r="K413" s="217">
        <v>89.48530917684127</v>
      </c>
      <c r="L413" s="217">
        <v>48.201389792418233</v>
      </c>
      <c r="M413" s="11">
        <f t="shared" si="60"/>
        <v>398.20403699244019</v>
      </c>
      <c r="N413" s="11">
        <f t="shared" si="64"/>
        <v>79.64080739848805</v>
      </c>
      <c r="O413" s="11">
        <f t="shared" si="61"/>
        <v>0.45101827725953131</v>
      </c>
      <c r="P413" s="8" t="s">
        <v>1172</v>
      </c>
    </row>
    <row r="414" spans="1:16" x14ac:dyDescent="0.35">
      <c r="A414" s="9">
        <f t="shared" si="62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59"/>
        <v>1085.3</v>
      </c>
      <c r="G414" s="35">
        <v>458</v>
      </c>
      <c r="H414" s="217">
        <f t="shared" si="63"/>
        <v>9.5417329287008929E-3</v>
      </c>
      <c r="I414" s="217">
        <f t="shared" si="56"/>
        <v>40.852452447586437</v>
      </c>
      <c r="J414" s="217">
        <f t="shared" si="57"/>
        <v>8.9875395384690169</v>
      </c>
      <c r="K414" s="217">
        <v>17.119578781534379</v>
      </c>
      <c r="L414" s="217">
        <v>123.24206044118517</v>
      </c>
      <c r="M414" s="11">
        <f t="shared" si="60"/>
        <v>190.20163120877501</v>
      </c>
      <c r="N414" s="11">
        <f t="shared" si="64"/>
        <v>38.040326241755004</v>
      </c>
      <c r="O414" s="11">
        <f t="shared" si="61"/>
        <v>0.1752525856526076</v>
      </c>
      <c r="P414" s="8" t="s">
        <v>1173</v>
      </c>
    </row>
    <row r="415" spans="1:16" x14ac:dyDescent="0.35">
      <c r="A415" s="9">
        <f t="shared" si="62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59"/>
        <v>488.2</v>
      </c>
      <c r="G415" s="35">
        <v>312</v>
      </c>
      <c r="H415" s="217">
        <f t="shared" si="63"/>
        <v>6.5000451392023548E-3</v>
      </c>
      <c r="I415" s="217">
        <f t="shared" si="56"/>
        <v>27.829618261237922</v>
      </c>
      <c r="J415" s="217">
        <f t="shared" si="57"/>
        <v>6.1225160174723428</v>
      </c>
      <c r="K415" s="217">
        <v>11.662245807508137</v>
      </c>
      <c r="L415" s="217">
        <v>10.679205157016971</v>
      </c>
      <c r="M415" s="11">
        <f t="shared" si="60"/>
        <v>56.29358524323537</v>
      </c>
      <c r="N415" s="11">
        <f t="shared" si="64"/>
        <v>11.258717048647075</v>
      </c>
      <c r="O415" s="11">
        <f t="shared" si="61"/>
        <v>0.1153084499042101</v>
      </c>
      <c r="P415" s="8" t="s">
        <v>1173</v>
      </c>
    </row>
    <row r="416" spans="1:16" x14ac:dyDescent="0.35">
      <c r="A416" s="9">
        <f t="shared" si="62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59"/>
        <v>531.9</v>
      </c>
      <c r="G416" s="35">
        <v>350</v>
      </c>
      <c r="H416" s="217">
        <f t="shared" si="63"/>
        <v>7.2917173035923852E-3</v>
      </c>
      <c r="I416" s="217">
        <f t="shared" si="56"/>
        <v>31.219123049465615</v>
      </c>
      <c r="J416" s="217">
        <f t="shared" si="57"/>
        <v>6.868207070882435</v>
      </c>
      <c r="K416" s="217">
        <v>13.082647540473873</v>
      </c>
      <c r="L416" s="217">
        <v>11.979877579986988</v>
      </c>
      <c r="M416" s="11">
        <f t="shared" si="60"/>
        <v>63.149855240808911</v>
      </c>
      <c r="N416" s="11">
        <f t="shared" si="64"/>
        <v>12.629971048161783</v>
      </c>
      <c r="O416" s="11">
        <f t="shared" si="61"/>
        <v>0.11872505215418107</v>
      </c>
      <c r="P416" s="8" t="s">
        <v>1173</v>
      </c>
    </row>
    <row r="417" spans="1:16" x14ac:dyDescent="0.35">
      <c r="A417" s="9">
        <f t="shared" si="62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59"/>
        <v>917.2</v>
      </c>
      <c r="G417" s="35">
        <v>562</v>
      </c>
      <c r="H417" s="217">
        <f t="shared" si="63"/>
        <v>1.1708414641768345E-2</v>
      </c>
      <c r="I417" s="217">
        <f t="shared" si="56"/>
        <v>50.128991867999083</v>
      </c>
      <c r="J417" s="217">
        <f t="shared" si="57"/>
        <v>11.028378210959799</v>
      </c>
      <c r="K417" s="217">
        <v>21.006994050703756</v>
      </c>
      <c r="L417" s="217">
        <v>19.236260571293389</v>
      </c>
      <c r="M417" s="11">
        <f t="shared" si="60"/>
        <v>101.40062470095603</v>
      </c>
      <c r="N417" s="11">
        <f t="shared" si="64"/>
        <v>20.280124940191207</v>
      </c>
      <c r="O417" s="11">
        <f t="shared" si="61"/>
        <v>0.11055454066829047</v>
      </c>
      <c r="P417" s="8" t="s">
        <v>1173</v>
      </c>
    </row>
    <row r="418" spans="1:16" x14ac:dyDescent="0.35">
      <c r="A418" s="9">
        <f t="shared" si="62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59"/>
        <v>246.1</v>
      </c>
      <c r="G418" s="37">
        <v>266</v>
      </c>
      <c r="H418" s="217">
        <f t="shared" si="63"/>
        <v>5.5417051507302131E-3</v>
      </c>
      <c r="I418" s="217">
        <f t="shared" si="56"/>
        <v>23.726533517593872</v>
      </c>
      <c r="J418" s="217">
        <f t="shared" si="57"/>
        <v>5.2198373738706518</v>
      </c>
      <c r="K418" s="217">
        <v>9.9428121307601405</v>
      </c>
      <c r="L418" s="217">
        <v>9.1047069607901125</v>
      </c>
      <c r="M418" s="11">
        <f t="shared" si="60"/>
        <v>47.993889983014775</v>
      </c>
      <c r="N418" s="11">
        <f t="shared" si="64"/>
        <v>9.5987779966029549</v>
      </c>
      <c r="O418" s="11">
        <f t="shared" si="61"/>
        <v>0.19501783820810556</v>
      </c>
      <c r="P418" s="8" t="s">
        <v>1172</v>
      </c>
    </row>
    <row r="419" spans="1:16" x14ac:dyDescent="0.35">
      <c r="A419" s="9">
        <f t="shared" si="62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59"/>
        <v>246.2</v>
      </c>
      <c r="G419" s="37">
        <v>266</v>
      </c>
      <c r="H419" s="217">
        <f t="shared" si="63"/>
        <v>5.5417051507302131E-3</v>
      </c>
      <c r="I419" s="217">
        <f t="shared" si="56"/>
        <v>23.726533517593872</v>
      </c>
      <c r="J419" s="217">
        <f t="shared" si="57"/>
        <v>5.2198373738706518</v>
      </c>
      <c r="K419" s="217">
        <v>9.9428121307601405</v>
      </c>
      <c r="L419" s="217">
        <v>9.1047069607901125</v>
      </c>
      <c r="M419" s="11">
        <f t="shared" si="60"/>
        <v>47.993889983014775</v>
      </c>
      <c r="N419" s="11">
        <f t="shared" si="64"/>
        <v>9.5987779966029549</v>
      </c>
      <c r="O419" s="11">
        <f t="shared" si="61"/>
        <v>0.19493862706342313</v>
      </c>
      <c r="P419" s="8" t="s">
        <v>1172</v>
      </c>
    </row>
    <row r="420" spans="1:16" x14ac:dyDescent="0.35">
      <c r="A420" s="9">
        <f t="shared" si="62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59"/>
        <v>192.4</v>
      </c>
      <c r="G420" s="37">
        <v>266</v>
      </c>
      <c r="H420" s="217">
        <f t="shared" si="63"/>
        <v>5.5417051507302131E-3</v>
      </c>
      <c r="I420" s="217">
        <f t="shared" si="56"/>
        <v>23.726533517593872</v>
      </c>
      <c r="J420" s="217">
        <f t="shared" si="57"/>
        <v>5.2198373738706518</v>
      </c>
      <c r="K420" s="217">
        <v>9.9428121307601405</v>
      </c>
      <c r="L420" s="217">
        <v>9.1047069607901125</v>
      </c>
      <c r="M420" s="11">
        <f t="shared" si="60"/>
        <v>47.993889983014775</v>
      </c>
      <c r="N420" s="11">
        <f t="shared" si="64"/>
        <v>9.5987779966029549</v>
      </c>
      <c r="O420" s="11">
        <f t="shared" si="61"/>
        <v>0.24944849263521193</v>
      </c>
      <c r="P420" s="8" t="s">
        <v>1172</v>
      </c>
    </row>
    <row r="421" spans="1:16" x14ac:dyDescent="0.35">
      <c r="A421" s="9">
        <f t="shared" si="62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59"/>
        <v>246.4</v>
      </c>
      <c r="G421" s="37">
        <v>266</v>
      </c>
      <c r="H421" s="217">
        <f t="shared" si="63"/>
        <v>5.5417051507302131E-3</v>
      </c>
      <c r="I421" s="217">
        <f t="shared" si="56"/>
        <v>23.726533517593872</v>
      </c>
      <c r="J421" s="217">
        <f t="shared" si="57"/>
        <v>5.2198373738706518</v>
      </c>
      <c r="K421" s="217">
        <v>9.9428121307601405</v>
      </c>
      <c r="L421" s="217">
        <v>9.1047069607901125</v>
      </c>
      <c r="M421" s="11">
        <f t="shared" si="60"/>
        <v>47.993889983014775</v>
      </c>
      <c r="N421" s="11">
        <f t="shared" si="64"/>
        <v>9.5987779966029549</v>
      </c>
      <c r="O421" s="11">
        <f t="shared" si="61"/>
        <v>0.19478039765833918</v>
      </c>
      <c r="P421" s="8" t="s">
        <v>1172</v>
      </c>
    </row>
    <row r="422" spans="1:16" x14ac:dyDescent="0.35">
      <c r="A422" s="9">
        <f t="shared" si="62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59"/>
        <v>245.5</v>
      </c>
      <c r="G422" s="37">
        <v>266</v>
      </c>
      <c r="H422" s="217">
        <f t="shared" si="63"/>
        <v>5.5417051507302131E-3</v>
      </c>
      <c r="I422" s="217">
        <f t="shared" si="56"/>
        <v>23.726533517593872</v>
      </c>
      <c r="J422" s="217">
        <f t="shared" si="57"/>
        <v>5.2198373738706518</v>
      </c>
      <c r="K422" s="217">
        <v>9.9428121307601405</v>
      </c>
      <c r="L422" s="217">
        <v>9.1047069607901125</v>
      </c>
      <c r="M422" s="11">
        <f t="shared" si="60"/>
        <v>47.993889983014775</v>
      </c>
      <c r="N422" s="11">
        <f t="shared" si="64"/>
        <v>9.5987779966029549</v>
      </c>
      <c r="O422" s="11">
        <f t="shared" si="61"/>
        <v>0.19549446021594613</v>
      </c>
      <c r="P422" s="8" t="s">
        <v>1172</v>
      </c>
    </row>
    <row r="423" spans="1:16" x14ac:dyDescent="0.35">
      <c r="A423" s="9">
        <f t="shared" si="62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59"/>
        <v>307.8</v>
      </c>
      <c r="G423" s="37">
        <v>266</v>
      </c>
      <c r="H423" s="217">
        <f t="shared" si="63"/>
        <v>5.5417051507302131E-3</v>
      </c>
      <c r="I423" s="217">
        <f t="shared" si="56"/>
        <v>23.726533517593872</v>
      </c>
      <c r="J423" s="217">
        <f t="shared" si="57"/>
        <v>5.2198373738706518</v>
      </c>
      <c r="K423" s="217">
        <v>9.9428121307601405</v>
      </c>
      <c r="L423" s="217">
        <v>13.116180140753444</v>
      </c>
      <c r="M423" s="11">
        <f t="shared" si="60"/>
        <v>52.005363162978107</v>
      </c>
      <c r="N423" s="11">
        <f t="shared" si="64"/>
        <v>10.401072632595621</v>
      </c>
      <c r="O423" s="11">
        <f t="shared" si="61"/>
        <v>0.16895829487647207</v>
      </c>
      <c r="P423" s="8" t="s">
        <v>1172</v>
      </c>
    </row>
    <row r="424" spans="1:16" x14ac:dyDescent="0.35">
      <c r="A424" s="9">
        <f t="shared" si="62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59"/>
        <v>272.2</v>
      </c>
      <c r="G424" s="37">
        <v>266</v>
      </c>
      <c r="H424" s="217">
        <f t="shared" si="63"/>
        <v>5.5417051507302131E-3</v>
      </c>
      <c r="I424" s="217">
        <f t="shared" si="56"/>
        <v>23.726533517593872</v>
      </c>
      <c r="J424" s="217">
        <f t="shared" si="57"/>
        <v>5.2198373738706518</v>
      </c>
      <c r="K424" s="217">
        <v>9.9428121307601405</v>
      </c>
      <c r="L424" s="217">
        <v>9.1047069607901125</v>
      </c>
      <c r="M424" s="11">
        <f t="shared" si="60"/>
        <v>47.993889983014775</v>
      </c>
      <c r="N424" s="11">
        <f t="shared" si="64"/>
        <v>9.5987779966029549</v>
      </c>
      <c r="O424" s="11">
        <f t="shared" si="61"/>
        <v>0.17631847899711528</v>
      </c>
      <c r="P424" s="8" t="s">
        <v>1172</v>
      </c>
    </row>
    <row r="425" spans="1:16" x14ac:dyDescent="0.35">
      <c r="A425" s="9">
        <f t="shared" si="62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59"/>
        <v>246.2</v>
      </c>
      <c r="G425" s="37">
        <v>266</v>
      </c>
      <c r="H425" s="217">
        <f t="shared" si="63"/>
        <v>5.5417051507302131E-3</v>
      </c>
      <c r="I425" s="217">
        <f t="shared" si="56"/>
        <v>23.726533517593872</v>
      </c>
      <c r="J425" s="217">
        <f t="shared" si="57"/>
        <v>5.2198373738706518</v>
      </c>
      <c r="K425" s="217">
        <v>9.9428121307601405</v>
      </c>
      <c r="L425" s="217">
        <v>9.1047069607901125</v>
      </c>
      <c r="M425" s="11">
        <f t="shared" si="60"/>
        <v>47.993889983014775</v>
      </c>
      <c r="N425" s="11">
        <f t="shared" si="64"/>
        <v>9.5987779966029549</v>
      </c>
      <c r="O425" s="11">
        <f t="shared" si="61"/>
        <v>0.19493862706342313</v>
      </c>
      <c r="P425" s="8" t="s">
        <v>1172</v>
      </c>
    </row>
    <row r="426" spans="1:16" x14ac:dyDescent="0.35">
      <c r="A426" s="9">
        <f t="shared" si="62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59"/>
        <v>289</v>
      </c>
      <c r="G426" s="37">
        <v>266</v>
      </c>
      <c r="H426" s="217">
        <f t="shared" si="63"/>
        <v>5.5417051507302131E-3</v>
      </c>
      <c r="I426" s="217">
        <f t="shared" si="56"/>
        <v>23.726533517593872</v>
      </c>
      <c r="J426" s="217">
        <f t="shared" si="57"/>
        <v>5.2198373738706518</v>
      </c>
      <c r="K426" s="217">
        <v>9.9428121307601405</v>
      </c>
      <c r="L426" s="217">
        <v>9.1047069607901125</v>
      </c>
      <c r="M426" s="11">
        <f t="shared" si="60"/>
        <v>47.993889983014775</v>
      </c>
      <c r="N426" s="11">
        <f t="shared" si="64"/>
        <v>9.5987779966029549</v>
      </c>
      <c r="O426" s="11">
        <f t="shared" si="61"/>
        <v>0.16606882347063937</v>
      </c>
      <c r="P426" s="8" t="s">
        <v>1172</v>
      </c>
    </row>
    <row r="427" spans="1:16" x14ac:dyDescent="0.35">
      <c r="A427" s="9">
        <f t="shared" si="62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59"/>
        <v>1625.6</v>
      </c>
      <c r="G427" s="37">
        <v>460</v>
      </c>
      <c r="H427" s="217">
        <f t="shared" si="63"/>
        <v>9.5833998847214205E-3</v>
      </c>
      <c r="I427" s="217">
        <f t="shared" si="56"/>
        <v>41.030847436440524</v>
      </c>
      <c r="J427" s="217">
        <f t="shared" si="57"/>
        <v>9.0267864360169145</v>
      </c>
      <c r="K427" s="217">
        <v>17.194336767479946</v>
      </c>
      <c r="L427" s="217">
        <v>15.744981962268614</v>
      </c>
      <c r="M427" s="11">
        <f t="shared" si="60"/>
        <v>82.996952602205994</v>
      </c>
      <c r="N427" s="11">
        <f t="shared" si="64"/>
        <v>16.599390520441201</v>
      </c>
      <c r="O427" s="11">
        <f t="shared" si="61"/>
        <v>5.1056196236593257E-2</v>
      </c>
      <c r="P427" s="8" t="s">
        <v>1172</v>
      </c>
    </row>
    <row r="428" spans="1:16" x14ac:dyDescent="0.35">
      <c r="A428" s="9">
        <f t="shared" si="62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59"/>
        <v>877.19999999999993</v>
      </c>
      <c r="G428" s="35">
        <v>403</v>
      </c>
      <c r="H428" s="217">
        <f t="shared" si="63"/>
        <v>8.3958916381363744E-3</v>
      </c>
      <c r="I428" s="217">
        <f t="shared" si="56"/>
        <v>35.946590254098979</v>
      </c>
      <c r="J428" s="217">
        <f t="shared" si="57"/>
        <v>7.9082498559017758</v>
      </c>
      <c r="K428" s="217">
        <v>15.063734168031342</v>
      </c>
      <c r="L428" s="217">
        <v>13.793973327813589</v>
      </c>
      <c r="M428" s="11">
        <f t="shared" si="60"/>
        <v>72.712547605845685</v>
      </c>
      <c r="N428" s="11">
        <f t="shared" si="64"/>
        <v>14.542509521169137</v>
      </c>
      <c r="O428" s="11">
        <f t="shared" si="61"/>
        <v>8.2891641137534985E-2</v>
      </c>
      <c r="P428" s="8" t="s">
        <v>1173</v>
      </c>
    </row>
    <row r="429" spans="1:16" x14ac:dyDescent="0.35">
      <c r="A429" s="9">
        <f t="shared" si="62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59"/>
        <v>722.80000000000007</v>
      </c>
      <c r="G429" s="35">
        <v>442</v>
      </c>
      <c r="H429" s="217">
        <f t="shared" si="63"/>
        <v>9.2083972805366704E-3</v>
      </c>
      <c r="I429" s="217">
        <f t="shared" si="56"/>
        <v>39.425292536753723</v>
      </c>
      <c r="J429" s="217">
        <f t="shared" si="57"/>
        <v>8.6735643580858195</v>
      </c>
      <c r="K429" s="217">
        <v>16.521514893969858</v>
      </c>
      <c r="L429" s="217">
        <v>15.128873972440713</v>
      </c>
      <c r="M429" s="11">
        <f t="shared" si="60"/>
        <v>79.749245761250108</v>
      </c>
      <c r="N429" s="11">
        <f t="shared" si="64"/>
        <v>15.949849152250023</v>
      </c>
      <c r="O429" s="11">
        <f t="shared" si="61"/>
        <v>0.11033376558003612</v>
      </c>
      <c r="P429" s="8" t="s">
        <v>1173</v>
      </c>
    </row>
    <row r="430" spans="1:16" x14ac:dyDescent="0.35">
      <c r="A430" s="9">
        <f t="shared" si="62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59"/>
        <v>1175.7</v>
      </c>
      <c r="G430" s="37">
        <v>510</v>
      </c>
      <c r="H430" s="217">
        <f t="shared" si="63"/>
        <v>1.0625073785234619E-2</v>
      </c>
      <c r="I430" s="217">
        <f t="shared" si="56"/>
        <v>45.49072215779276</v>
      </c>
      <c r="J430" s="217">
        <f t="shared" si="57"/>
        <v>10.007958874714408</v>
      </c>
      <c r="K430" s="217">
        <v>19.06328641611907</v>
      </c>
      <c r="L430" s="217">
        <v>17.456393045123896</v>
      </c>
      <c r="M430" s="11">
        <f t="shared" si="60"/>
        <v>92.018360493750123</v>
      </c>
      <c r="N430" s="11">
        <f t="shared" si="64"/>
        <v>18.403672098750025</v>
      </c>
      <c r="O430" s="11">
        <f t="shared" si="61"/>
        <v>7.8266871220336917E-2</v>
      </c>
      <c r="P430" s="8" t="s">
        <v>1172</v>
      </c>
    </row>
    <row r="431" spans="1:16" x14ac:dyDescent="0.35">
      <c r="A431" s="9">
        <f t="shared" si="62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59"/>
        <v>448.1</v>
      </c>
      <c r="G431" s="37">
        <v>314</v>
      </c>
      <c r="H431" s="217">
        <f t="shared" si="63"/>
        <v>6.5417120952228833E-3</v>
      </c>
      <c r="I431" s="217">
        <f t="shared" ref="I431:I455" si="65">H431*$I$2</f>
        <v>28.008013250092013</v>
      </c>
      <c r="J431" s="217">
        <f t="shared" si="57"/>
        <v>6.1617629150202431</v>
      </c>
      <c r="K431" s="217">
        <v>11.737003793453702</v>
      </c>
      <c r="L431" s="217">
        <v>10.747661600331183</v>
      </c>
      <c r="M431" s="11">
        <f t="shared" si="60"/>
        <v>56.65444155889714</v>
      </c>
      <c r="N431" s="11">
        <f t="shared" si="64"/>
        <v>11.330888311779429</v>
      </c>
      <c r="O431" s="11">
        <f t="shared" si="61"/>
        <v>0.1264325854918481</v>
      </c>
      <c r="P431" s="8" t="s">
        <v>1172</v>
      </c>
    </row>
    <row r="432" spans="1:16" x14ac:dyDescent="0.35">
      <c r="A432" s="9">
        <f t="shared" si="62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59"/>
        <v>728.30000000000007</v>
      </c>
      <c r="G432" s="35">
        <v>160</v>
      </c>
      <c r="H432" s="217">
        <f t="shared" si="63"/>
        <v>3.3333564816422335E-3</v>
      </c>
      <c r="I432" s="217">
        <f t="shared" si="65"/>
        <v>14.271599108327139</v>
      </c>
      <c r="J432" s="217">
        <f t="shared" ref="J432:J498" si="66">I432*0.22</f>
        <v>3.1397518038319707</v>
      </c>
      <c r="K432" s="217">
        <v>5.980638875645198</v>
      </c>
      <c r="L432" s="217">
        <v>5.4765154651369086</v>
      </c>
      <c r="M432" s="11">
        <f t="shared" si="60"/>
        <v>28.868505252941219</v>
      </c>
      <c r="N432" s="11">
        <f t="shared" si="64"/>
        <v>5.7737010505882438</v>
      </c>
      <c r="O432" s="11">
        <f t="shared" si="61"/>
        <v>3.9638205757162183E-2</v>
      </c>
      <c r="P432" s="8" t="s">
        <v>1173</v>
      </c>
    </row>
    <row r="433" spans="1:16" x14ac:dyDescent="0.35">
      <c r="A433" s="9">
        <f t="shared" si="62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59"/>
        <v>476.2</v>
      </c>
      <c r="G433" s="35">
        <v>275</v>
      </c>
      <c r="H433" s="217">
        <f t="shared" si="63"/>
        <v>5.7292064528225882E-3</v>
      </c>
      <c r="I433" s="217">
        <f t="shared" si="65"/>
        <v>24.529310967437269</v>
      </c>
      <c r="J433" s="217">
        <f t="shared" si="66"/>
        <v>5.3964484128361994</v>
      </c>
      <c r="K433" s="217">
        <v>10.279223067515185</v>
      </c>
      <c r="L433" s="217">
        <v>19.089560293334909</v>
      </c>
      <c r="M433" s="11">
        <f t="shared" si="60"/>
        <v>59.294542741123564</v>
      </c>
      <c r="N433" s="11">
        <f t="shared" si="64"/>
        <v>11.858908548224713</v>
      </c>
      <c r="O433" s="11">
        <f t="shared" si="61"/>
        <v>0.12451604943537078</v>
      </c>
      <c r="P433" s="8" t="s">
        <v>1173</v>
      </c>
    </row>
    <row r="434" spans="1:16" x14ac:dyDescent="0.35">
      <c r="A434" s="9">
        <f t="shared" si="62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si="59"/>
        <v>845.1</v>
      </c>
      <c r="G434" s="35">
        <v>280</v>
      </c>
      <c r="H434" s="217">
        <f t="shared" si="63"/>
        <v>5.833373842873908E-3</v>
      </c>
      <c r="I434" s="217">
        <f t="shared" si="65"/>
        <v>24.975298439572491</v>
      </c>
      <c r="J434" s="217">
        <f t="shared" si="66"/>
        <v>5.494565656705948</v>
      </c>
      <c r="K434" s="217">
        <v>10.466118032379097</v>
      </c>
      <c r="L434" s="217">
        <v>9.5839020639895907</v>
      </c>
      <c r="M434" s="11">
        <f t="shared" si="60"/>
        <v>50.519884192647126</v>
      </c>
      <c r="N434" s="11">
        <f t="shared" si="64"/>
        <v>10.103976838529427</v>
      </c>
      <c r="O434" s="11">
        <f t="shared" si="61"/>
        <v>5.9779770669325674E-2</v>
      </c>
      <c r="P434" s="8" t="s">
        <v>1173</v>
      </c>
    </row>
    <row r="435" spans="1:16" x14ac:dyDescent="0.35">
      <c r="A435" s="9">
        <f t="shared" si="62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ref="F435:F455" si="67">C435+D435+E435</f>
        <v>407</v>
      </c>
      <c r="G435" s="35">
        <v>260</v>
      </c>
      <c r="H435" s="217">
        <f t="shared" si="63"/>
        <v>5.4167042826686294E-3</v>
      </c>
      <c r="I435" s="217">
        <f t="shared" si="65"/>
        <v>23.191348551031602</v>
      </c>
      <c r="J435" s="217">
        <f t="shared" si="66"/>
        <v>5.1020966812269526</v>
      </c>
      <c r="K435" s="217">
        <v>9.7185381729234486</v>
      </c>
      <c r="L435" s="217">
        <v>48.043568513809213</v>
      </c>
      <c r="M435" s="11">
        <f t="shared" si="60"/>
        <v>86.055551918991227</v>
      </c>
      <c r="N435" s="11">
        <f t="shared" si="64"/>
        <v>17.211110383798246</v>
      </c>
      <c r="O435" s="11">
        <f t="shared" si="61"/>
        <v>0.21143870250366395</v>
      </c>
      <c r="P435" s="8" t="s">
        <v>1173</v>
      </c>
    </row>
    <row r="436" spans="1:16" x14ac:dyDescent="0.35">
      <c r="A436" s="9">
        <f t="shared" si="62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67"/>
        <v>499.89</v>
      </c>
      <c r="G436" s="35">
        <v>327</v>
      </c>
      <c r="H436" s="217">
        <f t="shared" si="63"/>
        <v>6.8125473093563144E-3</v>
      </c>
      <c r="I436" s="217">
        <f t="shared" si="65"/>
        <v>29.167580677643592</v>
      </c>
      <c r="J436" s="217">
        <f t="shared" si="66"/>
        <v>6.4168677490815904</v>
      </c>
      <c r="K436" s="217">
        <v>12.222930702099875</v>
      </c>
      <c r="L436" s="217">
        <v>11.192628481873557</v>
      </c>
      <c r="M436" s="11">
        <f t="shared" si="60"/>
        <v>59.00000761069861</v>
      </c>
      <c r="N436" s="11">
        <f t="shared" si="64"/>
        <v>11.800001522139723</v>
      </c>
      <c r="O436" s="11">
        <f t="shared" si="61"/>
        <v>0.11802598093720341</v>
      </c>
      <c r="P436" s="8" t="s">
        <v>1173</v>
      </c>
    </row>
    <row r="437" spans="1:16" x14ac:dyDescent="0.35">
      <c r="A437" s="9">
        <f t="shared" si="62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67"/>
        <v>398.1</v>
      </c>
      <c r="G437" s="35">
        <v>198</v>
      </c>
      <c r="H437" s="217">
        <f t="shared" si="63"/>
        <v>4.1250286460322635E-3</v>
      </c>
      <c r="I437" s="217">
        <f t="shared" si="65"/>
        <v>17.661103896554835</v>
      </c>
      <c r="J437" s="217">
        <f t="shared" si="66"/>
        <v>3.8854428572420638</v>
      </c>
      <c r="K437" s="217">
        <v>7.4010406086109324</v>
      </c>
      <c r="L437" s="217">
        <v>97.664504110237161</v>
      </c>
      <c r="M437" s="11">
        <f t="shared" si="60"/>
        <v>126.61209147264499</v>
      </c>
      <c r="N437" s="11">
        <f t="shared" si="64"/>
        <v>25.322418294529001</v>
      </c>
      <c r="O437" s="11">
        <f t="shared" si="61"/>
        <v>0.31804092306617682</v>
      </c>
      <c r="P437" s="8" t="s">
        <v>1173</v>
      </c>
    </row>
    <row r="438" spans="1:16" x14ac:dyDescent="0.35">
      <c r="A438" s="9">
        <f t="shared" si="62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67"/>
        <v>455.8</v>
      </c>
      <c r="G438" s="35">
        <v>313</v>
      </c>
      <c r="H438" s="217">
        <f t="shared" si="63"/>
        <v>6.5208786172126186E-3</v>
      </c>
      <c r="I438" s="217">
        <f t="shared" si="65"/>
        <v>27.918815755664966</v>
      </c>
      <c r="J438" s="217">
        <f t="shared" si="66"/>
        <v>6.1421394662462925</v>
      </c>
      <c r="K438" s="217">
        <v>11.699624800480921</v>
      </c>
      <c r="L438" s="217">
        <v>10.713433378674077</v>
      </c>
      <c r="M438" s="11">
        <f t="shared" si="60"/>
        <v>56.474013401066252</v>
      </c>
      <c r="N438" s="11">
        <f t="shared" si="64"/>
        <v>11.294802680213252</v>
      </c>
      <c r="O438" s="11">
        <f t="shared" si="61"/>
        <v>0.12390086310018923</v>
      </c>
      <c r="P438" s="8" t="s">
        <v>1173</v>
      </c>
    </row>
    <row r="439" spans="1:16" x14ac:dyDescent="0.35">
      <c r="A439" s="9">
        <f t="shared" si="62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67"/>
        <v>1434.3000000000002</v>
      </c>
      <c r="G439" s="35">
        <v>912</v>
      </c>
      <c r="H439" s="217">
        <f t="shared" si="63"/>
        <v>1.9000131945360731E-2</v>
      </c>
      <c r="I439" s="217">
        <f t="shared" si="65"/>
        <v>81.348114917464699</v>
      </c>
      <c r="J439" s="217">
        <f t="shared" si="66"/>
        <v>17.896585281842235</v>
      </c>
      <c r="K439" s="217">
        <v>34.089641591177632</v>
      </c>
      <c r="L439" s="217">
        <v>164.10417647406706</v>
      </c>
      <c r="M439" s="11">
        <f t="shared" si="60"/>
        <v>297.43851826455159</v>
      </c>
      <c r="N439" s="11">
        <f t="shared" si="64"/>
        <v>59.487703652910319</v>
      </c>
      <c r="O439" s="11">
        <f t="shared" si="61"/>
        <v>0.20737538748138573</v>
      </c>
      <c r="P439" s="8" t="s">
        <v>1173</v>
      </c>
    </row>
    <row r="440" spans="1:16" x14ac:dyDescent="0.35">
      <c r="A440" s="9">
        <f t="shared" si="62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67"/>
        <v>613.5</v>
      </c>
      <c r="G440" s="35">
        <v>407</v>
      </c>
      <c r="H440" s="217">
        <f t="shared" si="63"/>
        <v>8.4792255501774313E-3</v>
      </c>
      <c r="I440" s="217">
        <f t="shared" si="65"/>
        <v>36.303380231807161</v>
      </c>
      <c r="J440" s="217">
        <f t="shared" si="66"/>
        <v>7.9867436509975755</v>
      </c>
      <c r="K440" s="217">
        <v>15.213250139922472</v>
      </c>
      <c r="L440" s="217">
        <v>13.930886214442012</v>
      </c>
      <c r="M440" s="11">
        <f t="shared" si="60"/>
        <v>73.434260237169212</v>
      </c>
      <c r="N440" s="11">
        <f t="shared" si="64"/>
        <v>14.686852047433844</v>
      </c>
      <c r="O440" s="11">
        <f t="shared" si="61"/>
        <v>0.11969724570035731</v>
      </c>
      <c r="P440" s="8" t="s">
        <v>1173</v>
      </c>
    </row>
    <row r="441" spans="1:16" x14ac:dyDescent="0.35">
      <c r="A441" s="9">
        <f t="shared" si="62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67"/>
        <v>289</v>
      </c>
      <c r="G441" s="35">
        <v>192</v>
      </c>
      <c r="H441" s="217">
        <f t="shared" si="63"/>
        <v>4.0000277779706798E-3</v>
      </c>
      <c r="I441" s="217">
        <f t="shared" si="65"/>
        <v>17.125918929992565</v>
      </c>
      <c r="J441" s="217">
        <f t="shared" si="66"/>
        <v>3.7677021645983642</v>
      </c>
      <c r="K441" s="217">
        <v>7.1767666507742378</v>
      </c>
      <c r="L441" s="217">
        <v>6.5718185581642912</v>
      </c>
      <c r="M441" s="11">
        <f t="shared" si="60"/>
        <v>34.642206303529456</v>
      </c>
      <c r="N441" s="11">
        <f t="shared" si="64"/>
        <v>6.9284412607058918</v>
      </c>
      <c r="O441" s="11">
        <f t="shared" si="61"/>
        <v>0.11986922596376974</v>
      </c>
      <c r="P441" s="8" t="s">
        <v>1173</v>
      </c>
    </row>
    <row r="442" spans="1:16" x14ac:dyDescent="0.35">
      <c r="A442" s="9">
        <f t="shared" si="62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67"/>
        <v>525.79999999999995</v>
      </c>
      <c r="G442" s="37">
        <v>568</v>
      </c>
      <c r="H442" s="217">
        <f t="shared" si="63"/>
        <v>1.1833415509829928E-2</v>
      </c>
      <c r="I442" s="217">
        <f t="shared" si="65"/>
        <v>50.664176834561346</v>
      </c>
      <c r="J442" s="217">
        <f t="shared" si="66"/>
        <v>11.146118903603496</v>
      </c>
      <c r="K442" s="217">
        <v>21.231268008540454</v>
      </c>
      <c r="L442" s="217">
        <v>88.696883316576958</v>
      </c>
      <c r="M442" s="11">
        <f t="shared" si="60"/>
        <v>171.73844706328225</v>
      </c>
      <c r="N442" s="11">
        <f t="shared" si="64"/>
        <v>34.34768941265645</v>
      </c>
      <c r="O442" s="11">
        <f t="shared" si="61"/>
        <v>0.32662314009753191</v>
      </c>
      <c r="P442" s="8" t="s">
        <v>1172</v>
      </c>
    </row>
    <row r="443" spans="1:16" x14ac:dyDescent="0.35">
      <c r="A443" s="9">
        <f t="shared" si="62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67"/>
        <v>547</v>
      </c>
      <c r="G443" s="35">
        <v>376</v>
      </c>
      <c r="H443" s="217">
        <f t="shared" si="63"/>
        <v>7.8333877318592492E-3</v>
      </c>
      <c r="I443" s="217">
        <f t="shared" si="65"/>
        <v>33.538257904568781</v>
      </c>
      <c r="J443" s="217">
        <f t="shared" si="66"/>
        <v>7.3784167390051314</v>
      </c>
      <c r="K443" s="217">
        <v>14.054501357766215</v>
      </c>
      <c r="L443" s="217">
        <v>12.869811343071737</v>
      </c>
      <c r="M443" s="11">
        <f t="shared" si="60"/>
        <v>67.840987344411857</v>
      </c>
      <c r="N443" s="11">
        <f t="shared" si="64"/>
        <v>13.568197468882373</v>
      </c>
      <c r="O443" s="11">
        <f t="shared" si="61"/>
        <v>0.12402374285998512</v>
      </c>
      <c r="P443" s="8" t="s">
        <v>1173</v>
      </c>
    </row>
    <row r="444" spans="1:16" x14ac:dyDescent="0.35">
      <c r="A444" s="9">
        <f t="shared" si="62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67"/>
        <v>651.29999999999995</v>
      </c>
      <c r="G444" s="37">
        <v>298</v>
      </c>
      <c r="H444" s="217">
        <f t="shared" si="63"/>
        <v>6.2083764470586599E-3</v>
      </c>
      <c r="I444" s="217">
        <f t="shared" si="65"/>
        <v>26.580853339259299</v>
      </c>
      <c r="J444" s="217">
        <f t="shared" si="66"/>
        <v>5.8477877346370457</v>
      </c>
      <c r="K444" s="217">
        <v>11.138939905889181</v>
      </c>
      <c r="L444" s="217">
        <v>10.200010053817492</v>
      </c>
      <c r="M444" s="11">
        <f t="shared" si="60"/>
        <v>53.767591033603019</v>
      </c>
      <c r="N444" s="11">
        <f t="shared" si="64"/>
        <v>10.753518206720605</v>
      </c>
      <c r="O444" s="11">
        <f t="shared" si="61"/>
        <v>8.2554262296335057E-2</v>
      </c>
      <c r="P444" s="8" t="s">
        <v>1172</v>
      </c>
    </row>
    <row r="445" spans="1:16" x14ac:dyDescent="0.35">
      <c r="A445" s="9">
        <f t="shared" si="62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67"/>
        <v>277.90000000000003</v>
      </c>
      <c r="G445" s="35">
        <v>184</v>
      </c>
      <c r="H445" s="217">
        <f t="shared" si="63"/>
        <v>3.8333599538885686E-3</v>
      </c>
      <c r="I445" s="217">
        <f t="shared" si="65"/>
        <v>16.412338974576212</v>
      </c>
      <c r="J445" s="217">
        <f t="shared" si="66"/>
        <v>3.6107145744067668</v>
      </c>
      <c r="K445" s="217">
        <v>6.8777347069919781</v>
      </c>
      <c r="L445" s="217">
        <v>6.2979927849074455</v>
      </c>
      <c r="M445" s="11">
        <f t="shared" si="60"/>
        <v>33.198781040882402</v>
      </c>
      <c r="N445" s="11">
        <f t="shared" ref="N445:N460" si="68">M445*0.2</f>
        <v>6.6397562081764807</v>
      </c>
      <c r="O445" s="11">
        <f t="shared" si="61"/>
        <v>0.11946304800605397</v>
      </c>
      <c r="P445" s="8" t="s">
        <v>1173</v>
      </c>
    </row>
    <row r="446" spans="1:16" x14ac:dyDescent="0.35">
      <c r="A446" s="9">
        <f t="shared" si="62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67"/>
        <v>610.70000000000005</v>
      </c>
      <c r="G446" s="35">
        <v>578</v>
      </c>
      <c r="H446" s="217">
        <f t="shared" si="63"/>
        <v>1.2041750289932568E-2</v>
      </c>
      <c r="I446" s="217">
        <f t="shared" si="65"/>
        <v>51.55615177883179</v>
      </c>
      <c r="J446" s="217">
        <f t="shared" si="66"/>
        <v>11.342353391342995</v>
      </c>
      <c r="K446" s="217">
        <v>21.605057938268281</v>
      </c>
      <c r="L446" s="217">
        <v>54.984689810160276</v>
      </c>
      <c r="M446" s="11">
        <f t="shared" si="60"/>
        <v>139.48825291860334</v>
      </c>
      <c r="N446" s="11">
        <f t="shared" si="68"/>
        <v>27.897650583720669</v>
      </c>
      <c r="O446" s="11">
        <f t="shared" si="61"/>
        <v>0.22840716050205229</v>
      </c>
      <c r="P446" s="8" t="s">
        <v>1173</v>
      </c>
    </row>
    <row r="447" spans="1:16" x14ac:dyDescent="0.35">
      <c r="A447" s="9">
        <f t="shared" si="62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67"/>
        <v>282.10000000000002</v>
      </c>
      <c r="G447" s="37">
        <v>292</v>
      </c>
      <c r="H447" s="217">
        <f t="shared" si="63"/>
        <v>6.0833755789970762E-3</v>
      </c>
      <c r="I447" s="217">
        <f t="shared" si="65"/>
        <v>26.04566837269703</v>
      </c>
      <c r="J447" s="217">
        <f t="shared" si="66"/>
        <v>5.7300470419933465</v>
      </c>
      <c r="K447" s="217">
        <v>10.914665948052487</v>
      </c>
      <c r="L447" s="217">
        <v>9.9946407238748574</v>
      </c>
      <c r="M447" s="11">
        <f t="shared" si="60"/>
        <v>52.685022086617721</v>
      </c>
      <c r="N447" s="11">
        <f t="shared" si="68"/>
        <v>10.537004417323544</v>
      </c>
      <c r="O447" s="11">
        <f t="shared" si="61"/>
        <v>0.18676009247294476</v>
      </c>
      <c r="P447" s="8" t="s">
        <v>1172</v>
      </c>
    </row>
    <row r="448" spans="1:16" x14ac:dyDescent="0.35">
      <c r="A448" s="9">
        <f t="shared" si="62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67"/>
        <v>188.5</v>
      </c>
      <c r="G448" s="37">
        <v>186</v>
      </c>
      <c r="H448" s="217">
        <f t="shared" si="63"/>
        <v>3.8750269099090962E-3</v>
      </c>
      <c r="I448" s="217">
        <f t="shared" si="65"/>
        <v>16.590733963430299</v>
      </c>
      <c r="J448" s="217">
        <f t="shared" si="66"/>
        <v>3.6499614719546658</v>
      </c>
      <c r="K448" s="217">
        <v>6.9524926929375441</v>
      </c>
      <c r="L448" s="217">
        <v>6.366449228221656</v>
      </c>
      <c r="M448" s="11">
        <f t="shared" si="60"/>
        <v>33.559637356544165</v>
      </c>
      <c r="N448" s="11">
        <f t="shared" si="68"/>
        <v>6.711927471308833</v>
      </c>
      <c r="O448" s="11">
        <f t="shared" si="61"/>
        <v>0.17803521144055259</v>
      </c>
      <c r="P448" s="8" t="s">
        <v>1172</v>
      </c>
    </row>
    <row r="449" spans="1:16" x14ac:dyDescent="0.35">
      <c r="A449" s="9">
        <f t="shared" si="62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67"/>
        <v>505.8</v>
      </c>
      <c r="G449" s="35">
        <v>309</v>
      </c>
      <c r="H449" s="217">
        <f t="shared" si="63"/>
        <v>6.4375447051715634E-3</v>
      </c>
      <c r="I449" s="217">
        <f t="shared" si="65"/>
        <v>27.562025777956787</v>
      </c>
      <c r="J449" s="217">
        <f t="shared" si="66"/>
        <v>6.0636456711504936</v>
      </c>
      <c r="K449" s="217">
        <v>11.550108828589789</v>
      </c>
      <c r="L449" s="217">
        <v>112.23188287302618</v>
      </c>
      <c r="M449" s="11">
        <f t="shared" si="60"/>
        <v>157.40766315072324</v>
      </c>
      <c r="N449" s="11">
        <f t="shared" si="68"/>
        <v>31.481532630144649</v>
      </c>
      <c r="O449" s="11">
        <f t="shared" si="61"/>
        <v>0.3112053443074797</v>
      </c>
      <c r="P449" s="8" t="s">
        <v>1173</v>
      </c>
    </row>
    <row r="450" spans="1:16" x14ac:dyDescent="0.35">
      <c r="A450" s="9">
        <f t="shared" si="62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67"/>
        <v>248.8</v>
      </c>
      <c r="G450" s="37">
        <v>173</v>
      </c>
      <c r="H450" s="217">
        <f t="shared" si="63"/>
        <v>3.604191695775665E-3</v>
      </c>
      <c r="I450" s="217">
        <f t="shared" si="65"/>
        <v>15.43116653587872</v>
      </c>
      <c r="J450" s="217">
        <f t="shared" si="66"/>
        <v>3.3948566378933185</v>
      </c>
      <c r="K450" s="217">
        <v>6.4665657842913706</v>
      </c>
      <c r="L450" s="217">
        <v>5.9214823466792827</v>
      </c>
      <c r="M450" s="11">
        <f t="shared" si="60"/>
        <v>31.214071304742696</v>
      </c>
      <c r="N450" s="11">
        <f t="shared" si="68"/>
        <v>6.2428142609485393</v>
      </c>
      <c r="O450" s="11">
        <f t="shared" si="61"/>
        <v>0.12545848595153816</v>
      </c>
      <c r="P450" s="8" t="s">
        <v>1172</v>
      </c>
    </row>
    <row r="451" spans="1:16" x14ac:dyDescent="0.35">
      <c r="A451" s="9">
        <f t="shared" si="62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67"/>
        <v>370</v>
      </c>
      <c r="G451" s="38">
        <v>264</v>
      </c>
      <c r="H451" s="217">
        <f t="shared" si="63"/>
        <v>5.5000381947096846E-3</v>
      </c>
      <c r="I451" s="217">
        <f t="shared" si="65"/>
        <v>23.548138528739777</v>
      </c>
      <c r="J451" s="217">
        <f t="shared" si="66"/>
        <v>5.1805904763227506</v>
      </c>
      <c r="K451" s="217">
        <v>9.8680541448145771</v>
      </c>
      <c r="L451" s="217">
        <v>6.1115789224673245</v>
      </c>
      <c r="M451" s="11">
        <f t="shared" ref="M451:M460" si="69">(I451+J451+K451+L451)</f>
        <v>44.708362072344428</v>
      </c>
      <c r="N451" s="11">
        <f t="shared" si="68"/>
        <v>8.9416724144688864</v>
      </c>
      <c r="O451" s="11">
        <f t="shared" si="61"/>
        <v>0.12083341100633629</v>
      </c>
      <c r="P451" s="8" t="s">
        <v>1174</v>
      </c>
    </row>
    <row r="452" spans="1:16" x14ac:dyDescent="0.35">
      <c r="A452" s="9">
        <f t="shared" si="62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67"/>
        <v>388.1</v>
      </c>
      <c r="G452" s="37">
        <v>339</v>
      </c>
      <c r="H452" s="217">
        <f t="shared" si="63"/>
        <v>7.0625490454794817E-3</v>
      </c>
      <c r="I452" s="217">
        <f t="shared" si="65"/>
        <v>30.237950610768127</v>
      </c>
      <c r="J452" s="217">
        <f t="shared" si="66"/>
        <v>6.652349134368988</v>
      </c>
      <c r="K452" s="217">
        <v>12.671478617773264</v>
      </c>
      <c r="L452" s="217">
        <v>11.603367141758827</v>
      </c>
      <c r="M452" s="11">
        <f t="shared" si="69"/>
        <v>61.165145504669198</v>
      </c>
      <c r="N452" s="11">
        <f t="shared" si="68"/>
        <v>12.233029100933841</v>
      </c>
      <c r="O452" s="11">
        <f t="shared" ref="O452:O512" si="70">M452/F452</f>
        <v>0.15760150864382683</v>
      </c>
      <c r="P452" s="8" t="s">
        <v>1172</v>
      </c>
    </row>
    <row r="453" spans="1:16" x14ac:dyDescent="0.35">
      <c r="A453" s="9">
        <f t="shared" si="62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67"/>
        <v>1686.83</v>
      </c>
      <c r="G453" s="37">
        <v>814</v>
      </c>
      <c r="H453" s="217">
        <f t="shared" si="63"/>
        <v>1.6958451100354863E-2</v>
      </c>
      <c r="I453" s="217">
        <f t="shared" si="65"/>
        <v>72.606760463614322</v>
      </c>
      <c r="J453" s="217">
        <f t="shared" si="66"/>
        <v>15.973487301995151</v>
      </c>
      <c r="K453" s="217">
        <v>30.426500279844944</v>
      </c>
      <c r="L453" s="217">
        <v>27.861772428884024</v>
      </c>
      <c r="M453" s="11">
        <f t="shared" si="69"/>
        <v>146.86852047433842</v>
      </c>
      <c r="N453" s="11">
        <f t="shared" si="68"/>
        <v>29.373704094867687</v>
      </c>
      <c r="O453" s="11">
        <f t="shared" si="70"/>
        <v>8.7067766446137687E-2</v>
      </c>
      <c r="P453" s="8" t="s">
        <v>1172</v>
      </c>
    </row>
    <row r="454" spans="1:16" x14ac:dyDescent="0.35">
      <c r="A454" s="9">
        <f t="shared" si="62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 t="shared" si="67"/>
        <v>488.5</v>
      </c>
      <c r="G454" s="35">
        <v>365</v>
      </c>
      <c r="H454" s="217">
        <f t="shared" si="63"/>
        <v>7.6042194737463448E-3</v>
      </c>
      <c r="I454" s="217">
        <f t="shared" si="65"/>
        <v>32.557085465871289</v>
      </c>
      <c r="J454" s="217">
        <f t="shared" si="66"/>
        <v>7.1625588024916835</v>
      </c>
      <c r="K454" s="217">
        <v>13.643332435065609</v>
      </c>
      <c r="L454" s="217">
        <v>12.493300904843572</v>
      </c>
      <c r="M454" s="11">
        <f t="shared" si="69"/>
        <v>65.856277608272151</v>
      </c>
      <c r="N454" s="11">
        <f t="shared" si="68"/>
        <v>13.17125552165443</v>
      </c>
      <c r="O454" s="11">
        <f t="shared" si="70"/>
        <v>0.13481326020117124</v>
      </c>
      <c r="P454" s="8" t="s">
        <v>1173</v>
      </c>
    </row>
    <row r="455" spans="1:16" x14ac:dyDescent="0.35">
      <c r="A455" s="9">
        <f t="shared" ref="A455:A460" si="71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 t="shared" si="67"/>
        <v>250.6</v>
      </c>
      <c r="G455" s="35">
        <v>168</v>
      </c>
      <c r="H455" s="217">
        <f t="shared" ref="H455:H460" si="72">3/143999*G455</f>
        <v>3.5000243057243452E-3</v>
      </c>
      <c r="I455" s="217">
        <f t="shared" si="65"/>
        <v>14.985179063743496</v>
      </c>
      <c r="J455" s="217">
        <f t="shared" si="66"/>
        <v>3.2967393940235694</v>
      </c>
      <c r="K455" s="217">
        <v>6.2796708194274586</v>
      </c>
      <c r="L455" s="217">
        <v>5.7503412383937542</v>
      </c>
      <c r="M455" s="11">
        <f t="shared" si="69"/>
        <v>30.31193051558828</v>
      </c>
      <c r="N455" s="11">
        <f t="shared" si="68"/>
        <v>6.0623861031176567</v>
      </c>
      <c r="O455" s="11">
        <f t="shared" si="70"/>
        <v>0.12095742424416712</v>
      </c>
      <c r="P455" s="8" t="s">
        <v>1173</v>
      </c>
    </row>
    <row r="456" spans="1:16" x14ac:dyDescent="0.35">
      <c r="A456" s="9">
        <f t="shared" si="71"/>
        <v>451</v>
      </c>
      <c r="B456" s="204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8">
        <f>C456+D456+E456</f>
        <v>1341.5</v>
      </c>
      <c r="G456" s="35">
        <v>550</v>
      </c>
      <c r="H456" s="217">
        <f t="shared" si="72"/>
        <v>1.1458412905645176E-2</v>
      </c>
      <c r="I456" s="217">
        <f>38.195773529297*1.13*1.51</f>
        <v>65.173448373039463</v>
      </c>
      <c r="J456" s="217">
        <f t="shared" si="66"/>
        <v>14.338158642068683</v>
      </c>
      <c r="K456" s="217">
        <v>31.934989702789338</v>
      </c>
      <c r="L456" s="217">
        <v>53.626770593514657</v>
      </c>
      <c r="M456" s="11">
        <f t="shared" si="69"/>
        <v>165.07336731141214</v>
      </c>
      <c r="N456" s="11">
        <f t="shared" si="68"/>
        <v>33.014673462282431</v>
      </c>
      <c r="O456" s="11">
        <f t="shared" si="70"/>
        <v>0.12305133605025131</v>
      </c>
    </row>
    <row r="457" spans="1:16" x14ac:dyDescent="0.35">
      <c r="A457" s="9">
        <f t="shared" si="71"/>
        <v>452</v>
      </c>
      <c r="B457" s="204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8">
        <f>C457+D457+E457</f>
        <v>2020</v>
      </c>
      <c r="G457" s="35">
        <v>820</v>
      </c>
      <c r="H457" s="217">
        <f t="shared" si="72"/>
        <v>1.7083451968416447E-2</v>
      </c>
      <c r="I457" s="217">
        <f>56.9464259891337*1.13*1.51</f>
        <v>97.167686665258827</v>
      </c>
      <c r="J457" s="217">
        <f t="shared" si="66"/>
        <v>21.376891066356944</v>
      </c>
      <c r="K457" s="217">
        <v>47.612166465976827</v>
      </c>
      <c r="L457" s="217">
        <v>79.952639793967307</v>
      </c>
      <c r="M457" s="11">
        <f t="shared" si="69"/>
        <v>246.10938399155992</v>
      </c>
      <c r="N457" s="11">
        <f t="shared" si="68"/>
        <v>49.221876798311989</v>
      </c>
      <c r="O457" s="11">
        <f t="shared" si="70"/>
        <v>0.12183632870869303</v>
      </c>
    </row>
    <row r="458" spans="1:16" x14ac:dyDescent="0.35">
      <c r="A458" s="9">
        <f t="shared" si="71"/>
        <v>453</v>
      </c>
      <c r="B458" s="204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8">
        <f>C458+D458+E458</f>
        <v>421</v>
      </c>
      <c r="G458" s="35">
        <v>386</v>
      </c>
      <c r="H458" s="217">
        <f t="shared" si="72"/>
        <v>8.0417225119618872E-3</v>
      </c>
      <c r="I458" s="217">
        <f>H458*$I$2</f>
        <v>34.430232848839218</v>
      </c>
      <c r="J458" s="217">
        <f t="shared" si="66"/>
        <v>7.5746512267446278</v>
      </c>
      <c r="K458" s="217">
        <v>14.428291287494041</v>
      </c>
      <c r="L458" s="217">
        <v>165.90800076882132</v>
      </c>
      <c r="M458" s="11">
        <f t="shared" si="69"/>
        <v>222.3411761318992</v>
      </c>
      <c r="N458" s="11">
        <f t="shared" si="68"/>
        <v>44.468235226379846</v>
      </c>
      <c r="O458" s="11">
        <f t="shared" si="70"/>
        <v>0.52812630910189839</v>
      </c>
    </row>
    <row r="459" spans="1:16" x14ac:dyDescent="0.35">
      <c r="A459" s="9">
        <f t="shared" si="71"/>
        <v>454</v>
      </c>
      <c r="B459" s="14" t="s">
        <v>1930</v>
      </c>
      <c r="C459" s="8">
        <f>димвенканали!C459</f>
        <v>456.1</v>
      </c>
      <c r="F459" s="8">
        <f t="shared" ref="F459:F460" si="73">C459+D459+E459</f>
        <v>456.1</v>
      </c>
      <c r="G459" s="35">
        <v>177</v>
      </c>
      <c r="H459" s="217">
        <f t="shared" si="72"/>
        <v>3.6875256078167207E-3</v>
      </c>
      <c r="I459" s="217">
        <f t="shared" ref="I459:I460" si="74">H459*$I$2</f>
        <v>15.787956513586899</v>
      </c>
      <c r="J459" s="217">
        <f t="shared" si="66"/>
        <v>3.4733504329891178</v>
      </c>
      <c r="K459" s="217">
        <v>6.6160817561825001</v>
      </c>
      <c r="L459" s="217">
        <v>5.9159999999999995</v>
      </c>
      <c r="M459" s="11">
        <f t="shared" si="69"/>
        <v>31.793388702758516</v>
      </c>
      <c r="N459" s="11">
        <f t="shared" si="68"/>
        <v>6.3586777405517036</v>
      </c>
      <c r="O459" s="11">
        <f t="shared" si="70"/>
        <v>6.9707057011090798E-2</v>
      </c>
    </row>
    <row r="460" spans="1:16" x14ac:dyDescent="0.35">
      <c r="A460" s="9">
        <f t="shared" si="71"/>
        <v>455</v>
      </c>
      <c r="B460" s="14" t="s">
        <v>1931</v>
      </c>
      <c r="C460" s="8">
        <f>димвенканали!C460</f>
        <v>352</v>
      </c>
      <c r="F460" s="8">
        <f t="shared" si="73"/>
        <v>352</v>
      </c>
      <c r="G460" s="35">
        <v>391.4</v>
      </c>
      <c r="H460" s="217">
        <f t="shared" si="72"/>
        <v>8.1542232932173137E-3</v>
      </c>
      <c r="I460" s="217">
        <f t="shared" si="74"/>
        <v>34.911899318745263</v>
      </c>
      <c r="J460" s="217">
        <f t="shared" si="66"/>
        <v>7.6806178501239577</v>
      </c>
      <c r="K460" s="217">
        <v>14.630137849547065</v>
      </c>
      <c r="L460" s="217">
        <v>5.9159999999999995</v>
      </c>
      <c r="M460" s="11">
        <f t="shared" si="69"/>
        <v>63.138655018416287</v>
      </c>
      <c r="N460" s="11">
        <f t="shared" si="68"/>
        <v>12.627731003683259</v>
      </c>
      <c r="O460" s="11">
        <f t="shared" si="70"/>
        <v>0.17937117902959174</v>
      </c>
    </row>
    <row r="461" spans="1:16" ht="18" x14ac:dyDescent="0.4">
      <c r="A461" s="12"/>
      <c r="B461" s="17" t="s">
        <v>1431</v>
      </c>
      <c r="C461" s="13">
        <f t="shared" ref="C461:L461" si="75">SUM(C6:C460)</f>
        <v>242326.82000000004</v>
      </c>
      <c r="D461" s="13">
        <f t="shared" si="75"/>
        <v>3406.1</v>
      </c>
      <c r="E461" s="13">
        <f t="shared" si="75"/>
        <v>7304.800000000002</v>
      </c>
      <c r="F461" s="13">
        <f t="shared" si="75"/>
        <v>253037.72000000003</v>
      </c>
      <c r="G461" s="299">
        <f>SUM(G6:G460)</f>
        <v>143999.29999999999</v>
      </c>
      <c r="H461" s="224">
        <f t="shared" si="75"/>
        <v>3.0000062500434028</v>
      </c>
      <c r="I461" s="224">
        <f t="shared" si="75"/>
        <v>12884.517326921576</v>
      </c>
      <c r="J461" s="224">
        <f t="shared" si="75"/>
        <v>2834.5938119227449</v>
      </c>
      <c r="K461" s="340">
        <f t="shared" si="75"/>
        <v>5430.8629895221402</v>
      </c>
      <c r="L461" s="224">
        <f t="shared" si="75"/>
        <v>6147.5161501478769</v>
      </c>
      <c r="M461" s="224">
        <f>SUM(M6:N460)</f>
        <v>32756.988334217207</v>
      </c>
      <c r="N461" s="224">
        <f t="shared" ref="N461" si="76">SUM(N6:N455)</f>
        <v>5313.8068614716503</v>
      </c>
      <c r="O461" s="11">
        <f>M461/F461</f>
        <v>0.12945496163266568</v>
      </c>
      <c r="P461" s="24"/>
    </row>
    <row r="462" spans="1:16" ht="18" x14ac:dyDescent="0.4">
      <c r="A462" s="9"/>
      <c r="B462" s="7" t="s">
        <v>1699</v>
      </c>
      <c r="J462" s="217"/>
      <c r="K462" s="217"/>
      <c r="O462" s="11"/>
    </row>
    <row r="463" spans="1:16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77">C463+D463+E463</f>
        <v>2596.5</v>
      </c>
      <c r="G463" s="36">
        <v>674</v>
      </c>
      <c r="H463" s="217">
        <f>2/45369*G463</f>
        <v>2.9711917829354843E-2</v>
      </c>
      <c r="I463" s="217">
        <f t="shared" ref="I463:I519" si="78">H463*$I$2</f>
        <v>127.21009059049129</v>
      </c>
      <c r="J463" s="217">
        <f t="shared" si="66"/>
        <v>27.986219929908085</v>
      </c>
      <c r="K463" s="208">
        <v>52.660721868365187</v>
      </c>
      <c r="L463" s="217">
        <v>19.315456801182425</v>
      </c>
      <c r="M463" s="11">
        <f t="shared" ref="M463:M493" si="79">(I463+J463+K463+L463)</f>
        <v>227.17248918994699</v>
      </c>
      <c r="N463" s="11">
        <f t="shared" ref="N463:N473" si="80">M463*0.2</f>
        <v>45.434497837989397</v>
      </c>
      <c r="O463" s="11">
        <f t="shared" si="70"/>
        <v>8.7491811742710188E-2</v>
      </c>
      <c r="P463" s="8" t="s">
        <v>1177</v>
      </c>
    </row>
    <row r="464" spans="1:16" x14ac:dyDescent="0.35">
      <c r="A464" s="9">
        <f t="shared" ref="A464:A525" si="81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77"/>
        <v>2681.11</v>
      </c>
      <c r="G464" s="36">
        <v>640</v>
      </c>
      <c r="H464" s="217">
        <f t="shared" ref="H464:H525" si="82">2/45369*G464</f>
        <v>2.8213097048645549E-2</v>
      </c>
      <c r="I464" s="217">
        <f t="shared" si="78"/>
        <v>120.79296435892348</v>
      </c>
      <c r="J464" s="217">
        <f t="shared" si="66"/>
        <v>26.574452158963165</v>
      </c>
      <c r="K464" s="208">
        <v>50.004246284501065</v>
      </c>
      <c r="L464" s="217">
        <v>18.341086576790431</v>
      </c>
      <c r="M464" s="11">
        <f t="shared" si="79"/>
        <v>215.71274937917815</v>
      </c>
      <c r="N464" s="11">
        <f t="shared" si="80"/>
        <v>43.142549875835634</v>
      </c>
      <c r="O464" s="11">
        <f t="shared" si="70"/>
        <v>8.0456508453281714E-2</v>
      </c>
      <c r="P464" s="8" t="s">
        <v>1177</v>
      </c>
    </row>
    <row r="465" spans="1:16" x14ac:dyDescent="0.35">
      <c r="A465" s="9">
        <f t="shared" si="81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77"/>
        <v>2592.2999999999997</v>
      </c>
      <c r="G465" s="36">
        <v>403</v>
      </c>
      <c r="H465" s="217">
        <f t="shared" si="82"/>
        <v>1.7765434547818995E-2</v>
      </c>
      <c r="I465" s="217">
        <f t="shared" si="78"/>
        <v>76.061819744759632</v>
      </c>
      <c r="J465" s="217">
        <f t="shared" si="66"/>
        <v>16.733600343847119</v>
      </c>
      <c r="K465" s="208">
        <v>31.487048832271764</v>
      </c>
      <c r="L465" s="217">
        <v>11.549152953822723</v>
      </c>
      <c r="M465" s="11">
        <f t="shared" si="79"/>
        <v>135.83162187470123</v>
      </c>
      <c r="N465" s="11">
        <f t="shared" si="80"/>
        <v>27.166324374940245</v>
      </c>
      <c r="O465" s="11">
        <f t="shared" si="70"/>
        <v>5.2398110509856592E-2</v>
      </c>
      <c r="P465" s="8" t="s">
        <v>1177</v>
      </c>
    </row>
    <row r="466" spans="1:16" x14ac:dyDescent="0.35">
      <c r="A466" s="9">
        <f t="shared" si="81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77"/>
        <v>2536.9</v>
      </c>
      <c r="G466" s="35">
        <v>685</v>
      </c>
      <c r="H466" s="217">
        <f t="shared" si="82"/>
        <v>3.019683043487844E-2</v>
      </c>
      <c r="I466" s="217">
        <f t="shared" si="78"/>
        <v>129.2862196654103</v>
      </c>
      <c r="J466" s="217">
        <f t="shared" si="66"/>
        <v>28.442968326390265</v>
      </c>
      <c r="K466" s="208">
        <v>53.520169851380047</v>
      </c>
      <c r="L466" s="217">
        <v>35.513416491243788</v>
      </c>
      <c r="M466" s="11">
        <f t="shared" si="79"/>
        <v>246.76277433442439</v>
      </c>
      <c r="N466" s="11">
        <f t="shared" si="80"/>
        <v>49.35255486688488</v>
      </c>
      <c r="O466" s="11">
        <f t="shared" si="70"/>
        <v>9.7269413195011381E-2</v>
      </c>
      <c r="P466" s="8" t="s">
        <v>1182</v>
      </c>
    </row>
    <row r="467" spans="1:16" x14ac:dyDescent="0.35">
      <c r="A467" s="9">
        <f t="shared" si="81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77"/>
        <v>3312.3</v>
      </c>
      <c r="G467" s="35">
        <v>914</v>
      </c>
      <c r="H467" s="217">
        <f t="shared" si="82"/>
        <v>4.0291829222596921E-2</v>
      </c>
      <c r="I467" s="217">
        <f t="shared" si="78"/>
        <v>172.50745222508758</v>
      </c>
      <c r="J467" s="217">
        <f t="shared" si="66"/>
        <v>37.951639489519266</v>
      </c>
      <c r="K467" s="208">
        <v>71.41231422505308</v>
      </c>
      <c r="L467" s="217">
        <v>68.263645810005826</v>
      </c>
      <c r="M467" s="11">
        <f t="shared" si="79"/>
        <v>350.13505174966571</v>
      </c>
      <c r="N467" s="11">
        <f t="shared" si="80"/>
        <v>70.02701034993315</v>
      </c>
      <c r="O467" s="11">
        <f t="shared" si="70"/>
        <v>0.10570753003944863</v>
      </c>
      <c r="P467" s="8" t="s">
        <v>1182</v>
      </c>
    </row>
    <row r="468" spans="1:16" x14ac:dyDescent="0.35">
      <c r="A468" s="9">
        <f t="shared" si="81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77"/>
        <v>2597.8000000000002</v>
      </c>
      <c r="G468" s="36">
        <v>702</v>
      </c>
      <c r="H468" s="217">
        <f t="shared" si="82"/>
        <v>3.0946240825233087E-2</v>
      </c>
      <c r="I468" s="217">
        <f t="shared" si="78"/>
        <v>132.4947827811942</v>
      </c>
      <c r="J468" s="217">
        <f t="shared" si="66"/>
        <v>29.148852211862724</v>
      </c>
      <c r="K468" s="208">
        <v>54.848407643312107</v>
      </c>
      <c r="L468" s="217">
        <v>20.117879338917007</v>
      </c>
      <c r="M468" s="11">
        <f t="shared" si="79"/>
        <v>236.60992197528606</v>
      </c>
      <c r="N468" s="11">
        <f t="shared" si="80"/>
        <v>47.321984395057214</v>
      </c>
      <c r="O468" s="11">
        <f t="shared" si="70"/>
        <v>9.1080884585143601E-2</v>
      </c>
      <c r="P468" s="8" t="s">
        <v>1177</v>
      </c>
    </row>
    <row r="469" spans="1:16" x14ac:dyDescent="0.35">
      <c r="A469" s="9">
        <f t="shared" si="81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77"/>
        <v>3555.9</v>
      </c>
      <c r="G469" s="35">
        <v>958</v>
      </c>
      <c r="H469" s="217">
        <f t="shared" si="82"/>
        <v>4.2231479644691303E-2</v>
      </c>
      <c r="I469" s="217">
        <f t="shared" si="78"/>
        <v>180.81196852476356</v>
      </c>
      <c r="J469" s="217">
        <f t="shared" si="66"/>
        <v>39.778633075447985</v>
      </c>
      <c r="K469" s="208">
        <v>74.850106157112535</v>
      </c>
      <c r="L469" s="217">
        <v>49.666938684104444</v>
      </c>
      <c r="M469" s="11">
        <f t="shared" si="79"/>
        <v>345.10764644142847</v>
      </c>
      <c r="N469" s="11">
        <f t="shared" si="80"/>
        <v>69.021529288285691</v>
      </c>
      <c r="O469" s="11">
        <f t="shared" si="70"/>
        <v>9.7052123637174401E-2</v>
      </c>
      <c r="P469" s="8" t="s">
        <v>1182</v>
      </c>
    </row>
    <row r="470" spans="1:16" x14ac:dyDescent="0.35">
      <c r="A470" s="9">
        <f t="shared" si="81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77"/>
        <v>3656</v>
      </c>
      <c r="G470" s="36">
        <v>958</v>
      </c>
      <c r="H470" s="217">
        <f t="shared" si="82"/>
        <v>4.2231479644691303E-2</v>
      </c>
      <c r="I470" s="217">
        <f t="shared" si="78"/>
        <v>180.81196852476356</v>
      </c>
      <c r="J470" s="217">
        <f t="shared" si="66"/>
        <v>39.778633075447985</v>
      </c>
      <c r="K470" s="208">
        <v>74.850106157112535</v>
      </c>
      <c r="L470" s="217">
        <v>27.45431396963318</v>
      </c>
      <c r="M470" s="11">
        <f t="shared" si="79"/>
        <v>322.89502172695722</v>
      </c>
      <c r="N470" s="11">
        <f t="shared" si="80"/>
        <v>64.579004345391454</v>
      </c>
      <c r="O470" s="11">
        <f t="shared" si="70"/>
        <v>8.8319207255732279E-2</v>
      </c>
      <c r="P470" s="8" t="s">
        <v>1177</v>
      </c>
    </row>
    <row r="471" spans="1:16" x14ac:dyDescent="0.35">
      <c r="A471" s="9">
        <f t="shared" si="81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77"/>
        <v>2610.1999999999998</v>
      </c>
      <c r="G471" s="36">
        <v>703</v>
      </c>
      <c r="H471" s="217">
        <f t="shared" si="82"/>
        <v>3.0990323789371596E-2</v>
      </c>
      <c r="I471" s="217">
        <f t="shared" si="78"/>
        <v>132.68352178800501</v>
      </c>
      <c r="J471" s="217">
        <f t="shared" si="66"/>
        <v>29.190374793361102</v>
      </c>
      <c r="K471" s="208">
        <v>54.926539278131635</v>
      </c>
      <c r="L471" s="217">
        <v>20.146537286693242</v>
      </c>
      <c r="M471" s="11">
        <f t="shared" si="79"/>
        <v>236.946973146191</v>
      </c>
      <c r="N471" s="11">
        <f t="shared" si="80"/>
        <v>47.389394629238204</v>
      </c>
      <c r="O471" s="11">
        <f t="shared" si="70"/>
        <v>9.0777324782082225E-2</v>
      </c>
      <c r="P471" s="8" t="s">
        <v>1177</v>
      </c>
    </row>
    <row r="472" spans="1:16" x14ac:dyDescent="0.35">
      <c r="A472" s="9">
        <f t="shared" si="81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77"/>
        <v>3617.86</v>
      </c>
      <c r="G472" s="35">
        <v>982</v>
      </c>
      <c r="H472" s="217">
        <f t="shared" si="82"/>
        <v>4.3289470784015516E-2</v>
      </c>
      <c r="I472" s="217">
        <f t="shared" si="78"/>
        <v>185.34170468822322</v>
      </c>
      <c r="J472" s="217">
        <f t="shared" si="66"/>
        <v>40.775175031409105</v>
      </c>
      <c r="K472" s="208">
        <v>76.725265392781324</v>
      </c>
      <c r="L472" s="217">
        <v>50.911204371388898</v>
      </c>
      <c r="M472" s="11">
        <f t="shared" si="79"/>
        <v>353.75334948380254</v>
      </c>
      <c r="N472" s="11">
        <f t="shared" si="80"/>
        <v>70.750669896760513</v>
      </c>
      <c r="O472" s="11">
        <f t="shared" si="70"/>
        <v>9.7779723229700022E-2</v>
      </c>
      <c r="P472" s="8" t="s">
        <v>1182</v>
      </c>
    </row>
    <row r="473" spans="1:16" x14ac:dyDescent="0.35">
      <c r="A473" s="9">
        <f t="shared" si="81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77"/>
        <v>2642.1</v>
      </c>
      <c r="G473" s="35">
        <v>708</v>
      </c>
      <c r="H473" s="217">
        <f t="shared" si="82"/>
        <v>3.121073861006414E-2</v>
      </c>
      <c r="I473" s="217">
        <f t="shared" si="78"/>
        <v>133.6272168220591</v>
      </c>
      <c r="J473" s="217">
        <f t="shared" si="66"/>
        <v>29.397987700853001</v>
      </c>
      <c r="K473" s="208">
        <v>55.317197452229301</v>
      </c>
      <c r="L473" s="217">
        <v>36.705837774891386</v>
      </c>
      <c r="M473" s="11">
        <f t="shared" si="79"/>
        <v>255.04823975003279</v>
      </c>
      <c r="N473" s="11">
        <f t="shared" si="80"/>
        <v>51.00964795000656</v>
      </c>
      <c r="O473" s="11">
        <f t="shared" si="70"/>
        <v>9.6532394591435908E-2</v>
      </c>
      <c r="P473" s="8" t="s">
        <v>1182</v>
      </c>
    </row>
    <row r="474" spans="1:16" x14ac:dyDescent="0.35">
      <c r="A474" s="9">
        <f t="shared" si="81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77"/>
        <v>3623.6</v>
      </c>
      <c r="G474" s="35">
        <v>988</v>
      </c>
      <c r="H474" s="217">
        <f t="shared" si="82"/>
        <v>4.3553968568846566E-2</v>
      </c>
      <c r="I474" s="217">
        <f t="shared" si="78"/>
        <v>186.47413872908811</v>
      </c>
      <c r="J474" s="217">
        <f t="shared" si="66"/>
        <v>41.024310520399382</v>
      </c>
      <c r="K474" s="208">
        <v>77.194055201698518</v>
      </c>
      <c r="L474" s="217">
        <v>51.222270793210015</v>
      </c>
      <c r="M474" s="11">
        <f t="shared" si="79"/>
        <v>355.91477524439597</v>
      </c>
      <c r="N474" s="11">
        <f t="shared" ref="N474:N503" si="83">M474*0.2</f>
        <v>71.182955048879194</v>
      </c>
      <c r="O474" s="11">
        <f t="shared" si="70"/>
        <v>9.8221320025498396E-2</v>
      </c>
      <c r="P474" s="8" t="s">
        <v>1182</v>
      </c>
    </row>
    <row r="475" spans="1:16" x14ac:dyDescent="0.35">
      <c r="A475" s="9">
        <f t="shared" si="81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77"/>
        <v>3546</v>
      </c>
      <c r="G475" s="36">
        <v>965</v>
      </c>
      <c r="H475" s="217">
        <f t="shared" si="82"/>
        <v>4.2540060393660865E-2</v>
      </c>
      <c r="I475" s="217">
        <f t="shared" si="78"/>
        <v>182.13314157243931</v>
      </c>
      <c r="J475" s="217">
        <f t="shared" si="66"/>
        <v>40.069291145936653</v>
      </c>
      <c r="K475" s="208">
        <v>75.39702760084927</v>
      </c>
      <c r="L475" s="217">
        <v>27.654919604066826</v>
      </c>
      <c r="M475" s="11">
        <f t="shared" si="79"/>
        <v>325.25437992329211</v>
      </c>
      <c r="N475" s="11">
        <f t="shared" si="83"/>
        <v>65.050875984658418</v>
      </c>
      <c r="O475" s="11">
        <f t="shared" si="70"/>
        <v>9.1724303418864103E-2</v>
      </c>
      <c r="P475" s="8" t="s">
        <v>1177</v>
      </c>
    </row>
    <row r="476" spans="1:16" x14ac:dyDescent="0.35">
      <c r="A476" s="9">
        <f t="shared" si="81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77"/>
        <v>3601.2000000000003</v>
      </c>
      <c r="G476" s="35">
        <v>968</v>
      </c>
      <c r="H476" s="217">
        <f t="shared" si="82"/>
        <v>4.267230928607639E-2</v>
      </c>
      <c r="I476" s="217">
        <f t="shared" si="78"/>
        <v>182.69935859287176</v>
      </c>
      <c r="J476" s="217">
        <f t="shared" si="66"/>
        <v>40.193858890431791</v>
      </c>
      <c r="K476" s="208">
        <v>75.631422505307853</v>
      </c>
      <c r="L476" s="217">
        <v>50.185382720472973</v>
      </c>
      <c r="M476" s="11">
        <f t="shared" si="79"/>
        <v>348.71002270908434</v>
      </c>
      <c r="N476" s="11">
        <f t="shared" si="83"/>
        <v>69.742004541816868</v>
      </c>
      <c r="O476" s="11">
        <f t="shared" si="70"/>
        <v>9.683161799097087E-2</v>
      </c>
      <c r="P476" s="8" t="s">
        <v>1182</v>
      </c>
    </row>
    <row r="477" spans="1:16" x14ac:dyDescent="0.35">
      <c r="A477" s="9">
        <f t="shared" si="81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77"/>
        <v>3591.7</v>
      </c>
      <c r="G477" s="35">
        <v>982</v>
      </c>
      <c r="H477" s="217">
        <f t="shared" si="82"/>
        <v>4.3289470784015516E-2</v>
      </c>
      <c r="I477" s="217">
        <f t="shared" si="78"/>
        <v>185.34170468822322</v>
      </c>
      <c r="J477" s="217">
        <f t="shared" si="66"/>
        <v>40.775175031409105</v>
      </c>
      <c r="K477" s="208">
        <v>76.725265392781324</v>
      </c>
      <c r="L477" s="217">
        <v>50.911204371388898</v>
      </c>
      <c r="M477" s="11">
        <f t="shared" si="79"/>
        <v>353.75334948380254</v>
      </c>
      <c r="N477" s="11">
        <f t="shared" si="83"/>
        <v>70.750669896760513</v>
      </c>
      <c r="O477" s="11">
        <f t="shared" si="70"/>
        <v>9.8491897843306114E-2</v>
      </c>
      <c r="P477" s="8" t="s">
        <v>1182</v>
      </c>
    </row>
    <row r="478" spans="1:16" x14ac:dyDescent="0.35">
      <c r="A478" s="9">
        <f t="shared" si="81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77"/>
        <v>3629.3</v>
      </c>
      <c r="G478" s="35">
        <v>974</v>
      </c>
      <c r="H478" s="217">
        <f t="shared" si="82"/>
        <v>4.2936807070907447E-2</v>
      </c>
      <c r="I478" s="217">
        <f t="shared" si="78"/>
        <v>183.83179263373668</v>
      </c>
      <c r="J478" s="217">
        <f t="shared" si="66"/>
        <v>40.442994379422068</v>
      </c>
      <c r="K478" s="208">
        <v>76.100212314225061</v>
      </c>
      <c r="L478" s="217">
        <v>50.496449142294082</v>
      </c>
      <c r="M478" s="11">
        <f t="shared" si="79"/>
        <v>350.87144846967789</v>
      </c>
      <c r="N478" s="11">
        <f t="shared" si="83"/>
        <v>70.174289693935577</v>
      </c>
      <c r="O478" s="11">
        <f t="shared" si="70"/>
        <v>9.6677444264645487E-2</v>
      </c>
      <c r="P478" s="8" t="s">
        <v>1182</v>
      </c>
    </row>
    <row r="479" spans="1:16" x14ac:dyDescent="0.35">
      <c r="A479" s="9">
        <f t="shared" si="81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77"/>
        <v>3581.9</v>
      </c>
      <c r="G479" s="36">
        <v>975</v>
      </c>
      <c r="H479" s="217">
        <f t="shared" si="82"/>
        <v>4.2980890035045953E-2</v>
      </c>
      <c r="I479" s="217">
        <f t="shared" si="78"/>
        <v>184.02053164054749</v>
      </c>
      <c r="J479" s="217">
        <f t="shared" si="66"/>
        <v>40.484516960920445</v>
      </c>
      <c r="K479" s="208">
        <v>76.178343949044589</v>
      </c>
      <c r="L479" s="217">
        <v>27.941499081829175</v>
      </c>
      <c r="M479" s="11">
        <f t="shared" si="79"/>
        <v>328.6248916323417</v>
      </c>
      <c r="N479" s="11">
        <f t="shared" si="83"/>
        <v>65.724978326468346</v>
      </c>
      <c r="O479" s="11">
        <f t="shared" si="70"/>
        <v>9.174597047163284E-2</v>
      </c>
      <c r="P479" s="8" t="s">
        <v>1177</v>
      </c>
    </row>
    <row r="480" spans="1:16" x14ac:dyDescent="0.35">
      <c r="A480" s="9">
        <f t="shared" si="81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77"/>
        <v>2962.6</v>
      </c>
      <c r="G480" s="36">
        <v>922</v>
      </c>
      <c r="H480" s="217">
        <f t="shared" si="82"/>
        <v>4.0644492935704997E-2</v>
      </c>
      <c r="I480" s="217">
        <f t="shared" si="78"/>
        <v>174.01736427957414</v>
      </c>
      <c r="J480" s="217">
        <f t="shared" si="66"/>
        <v>38.283820141506311</v>
      </c>
      <c r="K480" s="208">
        <v>72.037367303609344</v>
      </c>
      <c r="L480" s="217">
        <v>26.422627849688716</v>
      </c>
      <c r="M480" s="11">
        <f t="shared" si="79"/>
        <v>310.7611795743785</v>
      </c>
      <c r="N480" s="11">
        <f t="shared" si="83"/>
        <v>62.152235914875703</v>
      </c>
      <c r="O480" s="11">
        <f t="shared" si="70"/>
        <v>0.10489474771294759</v>
      </c>
      <c r="P480" s="8" t="s">
        <v>1177</v>
      </c>
    </row>
    <row r="481" spans="1:16" x14ac:dyDescent="0.35">
      <c r="A481" s="9">
        <f t="shared" si="81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77"/>
        <v>3131.5</v>
      </c>
      <c r="G481" s="36">
        <v>902</v>
      </c>
      <c r="H481" s="217">
        <f t="shared" si="82"/>
        <v>3.9762833652934822E-2</v>
      </c>
      <c r="I481" s="217">
        <f t="shared" si="78"/>
        <v>170.24258414335779</v>
      </c>
      <c r="J481" s="217">
        <f t="shared" si="66"/>
        <v>37.453368511538713</v>
      </c>
      <c r="K481" s="208">
        <v>70.474734607218693</v>
      </c>
      <c r="L481" s="217">
        <v>25.849468894164019</v>
      </c>
      <c r="M481" s="11">
        <f t="shared" si="79"/>
        <v>304.0201561562792</v>
      </c>
      <c r="N481" s="11">
        <f t="shared" si="83"/>
        <v>60.804031231255841</v>
      </c>
      <c r="O481" s="11">
        <f t="shared" si="70"/>
        <v>9.7084514180513878E-2</v>
      </c>
      <c r="P481" s="8" t="s">
        <v>1177</v>
      </c>
    </row>
    <row r="482" spans="1:16" x14ac:dyDescent="0.35">
      <c r="A482" s="9">
        <f t="shared" si="81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77"/>
        <v>2797.7</v>
      </c>
      <c r="G482" s="36">
        <v>725</v>
      </c>
      <c r="H482" s="217">
        <f t="shared" si="82"/>
        <v>3.1960149000418783E-2</v>
      </c>
      <c r="I482" s="217">
        <f t="shared" si="78"/>
        <v>136.835779937843</v>
      </c>
      <c r="J482" s="217">
        <f t="shared" si="66"/>
        <v>30.103871586325461</v>
      </c>
      <c r="K482" s="208">
        <v>56.645435244161362</v>
      </c>
      <c r="L482" s="217">
        <v>20.777012137770413</v>
      </c>
      <c r="M482" s="11">
        <f t="shared" si="79"/>
        <v>244.36209890610021</v>
      </c>
      <c r="N482" s="11">
        <f t="shared" si="83"/>
        <v>48.872419781220046</v>
      </c>
      <c r="O482" s="11">
        <f t="shared" si="70"/>
        <v>8.7343924976266307E-2</v>
      </c>
      <c r="P482" s="8" t="s">
        <v>1177</v>
      </c>
    </row>
    <row r="483" spans="1:16" x14ac:dyDescent="0.35">
      <c r="A483" s="9">
        <f t="shared" si="81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77"/>
        <v>2617</v>
      </c>
      <c r="G483" s="36">
        <v>674</v>
      </c>
      <c r="H483" s="217">
        <f t="shared" si="82"/>
        <v>2.9711917829354843E-2</v>
      </c>
      <c r="I483" s="217">
        <f t="shared" si="78"/>
        <v>127.21009059049129</v>
      </c>
      <c r="J483" s="217">
        <f t="shared" si="66"/>
        <v>27.986219929908085</v>
      </c>
      <c r="K483" s="208">
        <v>52.660721868365187</v>
      </c>
      <c r="L483" s="217">
        <v>19.315456801182425</v>
      </c>
      <c r="M483" s="11">
        <f t="shared" si="79"/>
        <v>227.17248918994699</v>
      </c>
      <c r="N483" s="11">
        <f t="shared" si="83"/>
        <v>45.434497837989397</v>
      </c>
      <c r="O483" s="11">
        <f t="shared" si="70"/>
        <v>8.6806453645375231E-2</v>
      </c>
      <c r="P483" s="8" t="s">
        <v>1177</v>
      </c>
    </row>
    <row r="484" spans="1:16" x14ac:dyDescent="0.35">
      <c r="A484" s="9">
        <f t="shared" si="81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77"/>
        <v>3127.7</v>
      </c>
      <c r="G484" s="36">
        <v>912</v>
      </c>
      <c r="H484" s="217">
        <f t="shared" si="82"/>
        <v>4.0203663294319909E-2</v>
      </c>
      <c r="I484" s="217">
        <f t="shared" si="78"/>
        <v>172.12997421146596</v>
      </c>
      <c r="J484" s="217">
        <f t="shared" si="66"/>
        <v>37.868594326522512</v>
      </c>
      <c r="K484" s="208">
        <v>71.256050955414011</v>
      </c>
      <c r="L484" s="217">
        <v>26.136048371926364</v>
      </c>
      <c r="M484" s="11">
        <f t="shared" si="79"/>
        <v>307.39066786532885</v>
      </c>
      <c r="N484" s="11">
        <f t="shared" si="83"/>
        <v>61.478133573065776</v>
      </c>
      <c r="O484" s="11">
        <f t="shared" si="70"/>
        <v>9.8280099710755145E-2</v>
      </c>
      <c r="P484" s="8" t="s">
        <v>1177</v>
      </c>
    </row>
    <row r="485" spans="1:16" x14ac:dyDescent="0.35">
      <c r="A485" s="9">
        <f t="shared" si="81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77"/>
        <v>6480.4</v>
      </c>
      <c r="G485" s="36">
        <v>926</v>
      </c>
      <c r="H485" s="217">
        <f t="shared" si="82"/>
        <v>4.0820824792259028E-2</v>
      </c>
      <c r="I485" s="217">
        <f t="shared" si="78"/>
        <v>174.77232030681742</v>
      </c>
      <c r="J485" s="217">
        <f t="shared" si="66"/>
        <v>38.449910467499834</v>
      </c>
      <c r="K485" s="208">
        <v>72.349893842887468</v>
      </c>
      <c r="L485" s="217">
        <v>26.537259640793657</v>
      </c>
      <c r="M485" s="11">
        <f t="shared" si="79"/>
        <v>312.10938425799839</v>
      </c>
      <c r="N485" s="11">
        <f t="shared" si="83"/>
        <v>62.421876851599677</v>
      </c>
      <c r="O485" s="11">
        <f t="shared" si="70"/>
        <v>4.8162055468489354E-2</v>
      </c>
      <c r="P485" s="8" t="s">
        <v>1177</v>
      </c>
    </row>
    <row r="486" spans="1:16" x14ac:dyDescent="0.35">
      <c r="A486" s="9">
        <f t="shared" si="81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77"/>
        <v>1923</v>
      </c>
      <c r="G486" s="36">
        <v>282</v>
      </c>
      <c r="H486" s="217">
        <f t="shared" si="82"/>
        <v>1.2431395887059445E-2</v>
      </c>
      <c r="I486" s="217">
        <f t="shared" si="78"/>
        <v>53.224399920650654</v>
      </c>
      <c r="J486" s="217">
        <f t="shared" si="66"/>
        <v>11.709367982543144</v>
      </c>
      <c r="K486" s="208">
        <v>22.033121019108279</v>
      </c>
      <c r="L486" s="217">
        <v>8.0815412728982849</v>
      </c>
      <c r="M486" s="11">
        <f t="shared" si="79"/>
        <v>95.048430195200353</v>
      </c>
      <c r="N486" s="11">
        <f t="shared" si="83"/>
        <v>19.009686039040073</v>
      </c>
      <c r="O486" s="11">
        <f t="shared" si="70"/>
        <v>4.9427160787935701E-2</v>
      </c>
      <c r="P486" s="8" t="s">
        <v>1177</v>
      </c>
    </row>
    <row r="487" spans="1:16" x14ac:dyDescent="0.35">
      <c r="A487" s="9">
        <f t="shared" si="81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77"/>
        <v>176.3</v>
      </c>
      <c r="G487" s="38">
        <v>108</v>
      </c>
      <c r="H487" s="217">
        <f t="shared" si="82"/>
        <v>4.7609601269589363E-3</v>
      </c>
      <c r="I487" s="217">
        <f t="shared" si="78"/>
        <v>20.383812735568338</v>
      </c>
      <c r="J487" s="217">
        <f t="shared" si="66"/>
        <v>4.4844388018250347</v>
      </c>
      <c r="K487" s="208">
        <v>8.4382165605095558</v>
      </c>
      <c r="L487" s="217">
        <v>3.7869607202042372</v>
      </c>
      <c r="M487" s="11">
        <f t="shared" si="79"/>
        <v>37.093428818107164</v>
      </c>
      <c r="N487" s="11">
        <f t="shared" si="83"/>
        <v>7.4186857636214327</v>
      </c>
      <c r="O487" s="11">
        <f t="shared" si="70"/>
        <v>0.21039948280264981</v>
      </c>
      <c r="P487" s="8" t="s">
        <v>1174</v>
      </c>
    </row>
    <row r="488" spans="1:16" x14ac:dyDescent="0.35">
      <c r="A488" s="9">
        <f t="shared" si="81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77"/>
        <v>3576.1</v>
      </c>
      <c r="G488" s="36">
        <v>928</v>
      </c>
      <c r="H488" s="217">
        <f t="shared" si="82"/>
        <v>4.0908990720536047E-2</v>
      </c>
      <c r="I488" s="217">
        <f t="shared" si="78"/>
        <v>175.14979832043906</v>
      </c>
      <c r="J488" s="217">
        <f t="shared" si="66"/>
        <v>38.532955630496595</v>
      </c>
      <c r="K488" s="208">
        <v>72.506157112526537</v>
      </c>
      <c r="L488" s="217">
        <v>26.594575536346127</v>
      </c>
      <c r="M488" s="11">
        <f t="shared" si="79"/>
        <v>312.78348659980827</v>
      </c>
      <c r="N488" s="11">
        <f t="shared" si="83"/>
        <v>62.556697319961657</v>
      </c>
      <c r="O488" s="11">
        <f t="shared" si="70"/>
        <v>8.7464972064485974E-2</v>
      </c>
      <c r="P488" s="8" t="s">
        <v>1177</v>
      </c>
    </row>
    <row r="489" spans="1:16" x14ac:dyDescent="0.35">
      <c r="A489" s="9">
        <f t="shared" si="81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77"/>
        <v>1071.5</v>
      </c>
      <c r="G489" s="38">
        <v>605</v>
      </c>
      <c r="H489" s="217">
        <f t="shared" si="82"/>
        <v>2.6670193303797746E-2</v>
      </c>
      <c r="I489" s="217">
        <f t="shared" si="78"/>
        <v>114.18709912054486</v>
      </c>
      <c r="J489" s="217">
        <f t="shared" si="66"/>
        <v>25.121161806519869</v>
      </c>
      <c r="K489" s="208">
        <v>47.269639065817415</v>
      </c>
      <c r="L489" s="217">
        <v>21.213992923366327</v>
      </c>
      <c r="M489" s="11">
        <f t="shared" si="79"/>
        <v>207.79189291624849</v>
      </c>
      <c r="N489" s="11">
        <f t="shared" si="83"/>
        <v>41.558378583249699</v>
      </c>
      <c r="O489" s="11">
        <f t="shared" si="70"/>
        <v>0.19392617164372233</v>
      </c>
      <c r="P489" s="8" t="s">
        <v>1174</v>
      </c>
    </row>
    <row r="490" spans="1:16" x14ac:dyDescent="0.35">
      <c r="A490" s="9">
        <f t="shared" si="81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77"/>
        <v>218</v>
      </c>
      <c r="G490" s="35">
        <v>159</v>
      </c>
      <c r="H490" s="217">
        <f t="shared" si="82"/>
        <v>7.0091912980228786E-3</v>
      </c>
      <c r="I490" s="217">
        <f t="shared" si="78"/>
        <v>30.009502082920051</v>
      </c>
      <c r="J490" s="217">
        <f t="shared" si="66"/>
        <v>6.6020904582424116</v>
      </c>
      <c r="K490" s="208">
        <v>12.422929936305733</v>
      </c>
      <c r="L490" s="217">
        <v>8.2432601782595061</v>
      </c>
      <c r="M490" s="11">
        <f t="shared" si="79"/>
        <v>57.277782655727705</v>
      </c>
      <c r="N490" s="11">
        <f t="shared" si="83"/>
        <v>11.455556531145541</v>
      </c>
      <c r="O490" s="11">
        <f t="shared" si="70"/>
        <v>0.26274212227398031</v>
      </c>
      <c r="P490" s="8" t="s">
        <v>1174</v>
      </c>
    </row>
    <row r="491" spans="1:16" x14ac:dyDescent="0.35">
      <c r="A491" s="9">
        <f t="shared" si="81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77"/>
        <v>224.4</v>
      </c>
      <c r="G491" s="35">
        <v>168</v>
      </c>
      <c r="H491" s="217">
        <f t="shared" si="82"/>
        <v>7.4059379752694568E-3</v>
      </c>
      <c r="I491" s="217">
        <f t="shared" si="78"/>
        <v>31.708153144217416</v>
      </c>
      <c r="J491" s="217">
        <f t="shared" si="66"/>
        <v>6.9757936917278318</v>
      </c>
      <c r="K491" s="208">
        <v>13.126114649681531</v>
      </c>
      <c r="L491" s="217">
        <v>8.7098598109911762</v>
      </c>
      <c r="M491" s="11">
        <f t="shared" si="79"/>
        <v>60.519921296617959</v>
      </c>
      <c r="N491" s="11">
        <f t="shared" si="83"/>
        <v>12.103984259323592</v>
      </c>
      <c r="O491" s="11">
        <f t="shared" si="70"/>
        <v>0.26969661896888575</v>
      </c>
      <c r="P491" s="8" t="s">
        <v>1174</v>
      </c>
    </row>
    <row r="492" spans="1:16" x14ac:dyDescent="0.35">
      <c r="A492" s="9">
        <f t="shared" si="81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77"/>
        <v>790.7</v>
      </c>
      <c r="G492" s="35">
        <v>395</v>
      </c>
      <c r="H492" s="217">
        <f t="shared" si="82"/>
        <v>1.7412770834710926E-2</v>
      </c>
      <c r="I492" s="217">
        <f t="shared" si="78"/>
        <v>74.551907690273097</v>
      </c>
      <c r="J492" s="217">
        <f t="shared" si="66"/>
        <v>16.401419691860081</v>
      </c>
      <c r="K492" s="208">
        <v>30.861995753715497</v>
      </c>
      <c r="L492" s="217">
        <v>20.478539436556634</v>
      </c>
      <c r="M492" s="11">
        <f t="shared" si="79"/>
        <v>142.29386257240532</v>
      </c>
      <c r="N492" s="11">
        <f t="shared" si="83"/>
        <v>28.458772514481065</v>
      </c>
      <c r="O492" s="11">
        <f t="shared" si="70"/>
        <v>0.17995935572581928</v>
      </c>
      <c r="P492" s="8" t="s">
        <v>1182</v>
      </c>
    </row>
    <row r="493" spans="1:16" x14ac:dyDescent="0.35">
      <c r="A493" s="9">
        <f t="shared" si="81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77"/>
        <v>357.5</v>
      </c>
      <c r="G493" s="35">
        <v>495</v>
      </c>
      <c r="H493" s="217">
        <f t="shared" si="82"/>
        <v>2.1821067248561792E-2</v>
      </c>
      <c r="I493" s="217">
        <f t="shared" si="78"/>
        <v>93.425808371354876</v>
      </c>
      <c r="J493" s="217">
        <f t="shared" si="66"/>
        <v>20.553677841698072</v>
      </c>
      <c r="K493" s="208">
        <v>38.675159235668794</v>
      </c>
      <c r="L493" s="217">
        <v>19.62463161194966</v>
      </c>
      <c r="M493" s="11">
        <f t="shared" si="79"/>
        <v>172.2792770606714</v>
      </c>
      <c r="N493" s="11">
        <f t="shared" si="83"/>
        <v>34.455855412134284</v>
      </c>
      <c r="O493" s="11">
        <f t="shared" si="70"/>
        <v>0.48190007569418575</v>
      </c>
      <c r="P493" s="8" t="s">
        <v>1174</v>
      </c>
    </row>
    <row r="494" spans="1:16" x14ac:dyDescent="0.35">
      <c r="A494" s="9">
        <f t="shared" si="81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77"/>
        <v>614.74</v>
      </c>
      <c r="G494" s="36">
        <v>331</v>
      </c>
      <c r="H494" s="217">
        <f t="shared" si="82"/>
        <v>1.459146112984637E-2</v>
      </c>
      <c r="I494" s="217">
        <f t="shared" si="78"/>
        <v>62.472611254380737</v>
      </c>
      <c r="J494" s="217">
        <f t="shared" si="66"/>
        <v>13.743974475963762</v>
      </c>
      <c r="K494" s="208">
        <v>25.861571125265396</v>
      </c>
      <c r="L494" s="217">
        <v>9.4857807139338028</v>
      </c>
      <c r="M494" s="11">
        <f t="shared" ref="M494:M523" si="84">(I494+J494+K494+L494)</f>
        <v>111.56393756954371</v>
      </c>
      <c r="N494" s="11">
        <f t="shared" si="83"/>
        <v>22.312787513908745</v>
      </c>
      <c r="O494" s="11">
        <f t="shared" si="70"/>
        <v>0.18148150042220079</v>
      </c>
      <c r="P494" s="8" t="s">
        <v>1177</v>
      </c>
    </row>
    <row r="495" spans="1:16" x14ac:dyDescent="0.35">
      <c r="A495" s="9">
        <f t="shared" si="81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77"/>
        <v>627.29999999999995</v>
      </c>
      <c r="G495" s="36">
        <v>338</v>
      </c>
      <c r="H495" s="217">
        <f t="shared" si="82"/>
        <v>1.4900041878815931E-2</v>
      </c>
      <c r="I495" s="217">
        <f t="shared" si="78"/>
        <v>63.793784302056466</v>
      </c>
      <c r="J495" s="217">
        <f t="shared" si="66"/>
        <v>14.034632546452423</v>
      </c>
      <c r="K495" s="208">
        <v>26.408492569002124</v>
      </c>
      <c r="L495" s="217">
        <v>9.6863863483674475</v>
      </c>
      <c r="M495" s="11">
        <f t="shared" si="84"/>
        <v>113.92329576587846</v>
      </c>
      <c r="N495" s="11">
        <f t="shared" si="83"/>
        <v>22.784659153175696</v>
      </c>
      <c r="O495" s="11">
        <f t="shared" si="70"/>
        <v>0.18160895228101143</v>
      </c>
      <c r="P495" s="8" t="s">
        <v>1177</v>
      </c>
    </row>
    <row r="496" spans="1:16" x14ac:dyDescent="0.35">
      <c r="A496" s="9">
        <f t="shared" si="81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77"/>
        <v>268.60000000000002</v>
      </c>
      <c r="G496" s="35">
        <v>140</v>
      </c>
      <c r="H496" s="217">
        <f t="shared" si="82"/>
        <v>6.1716149793912137E-3</v>
      </c>
      <c r="I496" s="217">
        <f t="shared" si="78"/>
        <v>26.42346095351451</v>
      </c>
      <c r="J496" s="217">
        <f t="shared" si="66"/>
        <v>5.8131614097731923</v>
      </c>
      <c r="K496" s="208">
        <v>10.938428874734608</v>
      </c>
      <c r="L496" s="217">
        <v>7.2582165091593138</v>
      </c>
      <c r="M496" s="11">
        <f t="shared" si="84"/>
        <v>50.433267747181617</v>
      </c>
      <c r="N496" s="11">
        <f t="shared" si="83"/>
        <v>10.086653549436324</v>
      </c>
      <c r="O496" s="11">
        <f t="shared" si="70"/>
        <v>0.18776346890238874</v>
      </c>
      <c r="P496" s="8" t="s">
        <v>1173</v>
      </c>
    </row>
    <row r="497" spans="1:16" x14ac:dyDescent="0.35">
      <c r="A497" s="9">
        <f t="shared" si="81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77"/>
        <v>2432.9</v>
      </c>
      <c r="G497" s="36">
        <v>665</v>
      </c>
      <c r="H497" s="217">
        <f t="shared" si="82"/>
        <v>2.9315171152108264E-2</v>
      </c>
      <c r="I497" s="217">
        <f t="shared" si="78"/>
        <v>125.51143952919392</v>
      </c>
      <c r="J497" s="217">
        <f t="shared" si="66"/>
        <v>27.612516696422663</v>
      </c>
      <c r="K497" s="208">
        <v>51.957537154989389</v>
      </c>
      <c r="L497" s="217">
        <v>19.057535271196311</v>
      </c>
      <c r="M497" s="11">
        <f t="shared" si="84"/>
        <v>224.13902865180228</v>
      </c>
      <c r="N497" s="11">
        <f t="shared" si="83"/>
        <v>44.82780573036046</v>
      </c>
      <c r="O497" s="11">
        <f t="shared" si="70"/>
        <v>9.2128335998932248E-2</v>
      </c>
      <c r="P497" s="8" t="s">
        <v>1177</v>
      </c>
    </row>
    <row r="498" spans="1:16" x14ac:dyDescent="0.35">
      <c r="A498" s="9">
        <f t="shared" si="81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77"/>
        <v>2587.4</v>
      </c>
      <c r="G498" s="36">
        <v>669</v>
      </c>
      <c r="H498" s="217">
        <f t="shared" si="82"/>
        <v>2.9491503008662299E-2</v>
      </c>
      <c r="I498" s="217">
        <f t="shared" si="78"/>
        <v>126.26639555643719</v>
      </c>
      <c r="J498" s="217">
        <f t="shared" si="66"/>
        <v>27.778607022416182</v>
      </c>
      <c r="K498" s="208">
        <v>52.27006369426752</v>
      </c>
      <c r="L498" s="217">
        <v>19.172167062301249</v>
      </c>
      <c r="M498" s="11">
        <f t="shared" si="84"/>
        <v>225.48723333542213</v>
      </c>
      <c r="N498" s="11">
        <f t="shared" si="83"/>
        <v>45.097446667084427</v>
      </c>
      <c r="O498" s="11">
        <f t="shared" si="70"/>
        <v>8.7148192523545692E-2</v>
      </c>
      <c r="P498" s="8" t="s">
        <v>1177</v>
      </c>
    </row>
    <row r="499" spans="1:16" x14ac:dyDescent="0.35">
      <c r="A499" s="9">
        <f t="shared" si="81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77"/>
        <v>2744.2</v>
      </c>
      <c r="G499" s="36">
        <v>669</v>
      </c>
      <c r="H499" s="217">
        <f t="shared" si="82"/>
        <v>2.9491503008662299E-2</v>
      </c>
      <c r="I499" s="217">
        <f t="shared" si="78"/>
        <v>126.26639555643719</v>
      </c>
      <c r="J499" s="217">
        <f t="shared" ref="J499:J555" si="85">I499*0.22</f>
        <v>27.778607022416182</v>
      </c>
      <c r="K499" s="208">
        <v>52.27006369426752</v>
      </c>
      <c r="L499" s="217">
        <v>19.172167062301249</v>
      </c>
      <c r="M499" s="11">
        <f t="shared" si="84"/>
        <v>225.48723333542213</v>
      </c>
      <c r="N499" s="11">
        <f t="shared" si="83"/>
        <v>45.097446667084427</v>
      </c>
      <c r="O499" s="11">
        <f t="shared" si="70"/>
        <v>8.2168658747694093E-2</v>
      </c>
      <c r="P499" s="8" t="s">
        <v>1177</v>
      </c>
    </row>
    <row r="500" spans="1:16" x14ac:dyDescent="0.35">
      <c r="A500" s="9">
        <f t="shared" si="81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77"/>
        <v>3583.6</v>
      </c>
      <c r="G500" s="36">
        <v>956</v>
      </c>
      <c r="H500" s="217">
        <f t="shared" si="82"/>
        <v>4.2143313716414291E-2</v>
      </c>
      <c r="I500" s="217">
        <f t="shared" si="78"/>
        <v>180.43449051114195</v>
      </c>
      <c r="J500" s="217">
        <f t="shared" si="85"/>
        <v>39.695587912451231</v>
      </c>
      <c r="K500" s="208">
        <v>74.693842887473465</v>
      </c>
      <c r="L500" s="217">
        <v>27.39699807408071</v>
      </c>
      <c r="M500" s="11">
        <f t="shared" si="84"/>
        <v>322.2209193851474</v>
      </c>
      <c r="N500" s="11">
        <f t="shared" si="83"/>
        <v>64.444183877029488</v>
      </c>
      <c r="O500" s="11">
        <f t="shared" si="70"/>
        <v>8.9915425657201536E-2</v>
      </c>
      <c r="P500" s="8" t="s">
        <v>1177</v>
      </c>
    </row>
    <row r="501" spans="1:16" x14ac:dyDescent="0.35">
      <c r="A501" s="9">
        <f t="shared" si="81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77"/>
        <v>3561.7</v>
      </c>
      <c r="G501" s="36">
        <v>954</v>
      </c>
      <c r="H501" s="217">
        <f t="shared" si="82"/>
        <v>4.2055147788137272E-2</v>
      </c>
      <c r="I501" s="217">
        <f t="shared" si="78"/>
        <v>180.0570124975203</v>
      </c>
      <c r="J501" s="217">
        <f t="shared" si="85"/>
        <v>39.61254274945447</v>
      </c>
      <c r="K501" s="208">
        <v>74.537579617834396</v>
      </c>
      <c r="L501" s="217">
        <v>27.339682178528239</v>
      </c>
      <c r="M501" s="11">
        <f t="shared" si="84"/>
        <v>321.5468170433374</v>
      </c>
      <c r="N501" s="11">
        <f t="shared" si="83"/>
        <v>64.30936340866748</v>
      </c>
      <c r="O501" s="11">
        <f t="shared" si="70"/>
        <v>9.0279028846712919E-2</v>
      </c>
      <c r="P501" s="8" t="s">
        <v>1177</v>
      </c>
    </row>
    <row r="502" spans="1:16" x14ac:dyDescent="0.35">
      <c r="A502" s="9">
        <f t="shared" si="81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77"/>
        <v>3555.5</v>
      </c>
      <c r="G502" s="36">
        <v>950</v>
      </c>
      <c r="H502" s="217">
        <f t="shared" si="82"/>
        <v>4.1878815931583234E-2</v>
      </c>
      <c r="I502" s="217">
        <f t="shared" si="78"/>
        <v>179.30205647027702</v>
      </c>
      <c r="J502" s="217">
        <f t="shared" si="85"/>
        <v>39.446452423460947</v>
      </c>
      <c r="K502" s="208">
        <v>74.225053078556272</v>
      </c>
      <c r="L502" s="217">
        <v>27.225050387423305</v>
      </c>
      <c r="M502" s="11">
        <f t="shared" si="84"/>
        <v>320.19861235971757</v>
      </c>
      <c r="N502" s="11">
        <f t="shared" si="83"/>
        <v>64.03972247194352</v>
      </c>
      <c r="O502" s="11">
        <f t="shared" si="70"/>
        <v>9.0057266870965422E-2</v>
      </c>
      <c r="P502" s="8" t="s">
        <v>1177</v>
      </c>
    </row>
    <row r="503" spans="1:16" x14ac:dyDescent="0.35">
      <c r="A503" s="9">
        <f t="shared" si="81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77"/>
        <v>3553.2999999999997</v>
      </c>
      <c r="G503" s="36">
        <v>954</v>
      </c>
      <c r="H503" s="217">
        <f t="shared" si="82"/>
        <v>4.2055147788137272E-2</v>
      </c>
      <c r="I503" s="217">
        <f t="shared" si="78"/>
        <v>180.0570124975203</v>
      </c>
      <c r="J503" s="217">
        <f t="shared" si="85"/>
        <v>39.61254274945447</v>
      </c>
      <c r="K503" s="208">
        <v>74.537579617834396</v>
      </c>
      <c r="L503" s="217">
        <v>27.339682178528239</v>
      </c>
      <c r="M503" s="11">
        <f t="shared" si="84"/>
        <v>321.5468170433374</v>
      </c>
      <c r="N503" s="11">
        <f t="shared" si="83"/>
        <v>64.30936340866748</v>
      </c>
      <c r="O503" s="11">
        <f t="shared" si="70"/>
        <v>9.0492448440418038E-2</v>
      </c>
      <c r="P503" s="8" t="s">
        <v>1177</v>
      </c>
    </row>
    <row r="504" spans="1:16" x14ac:dyDescent="0.35">
      <c r="A504" s="9">
        <f t="shared" si="81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77"/>
        <v>194.9</v>
      </c>
      <c r="G504" s="35">
        <v>140</v>
      </c>
      <c r="H504" s="217">
        <f t="shared" si="82"/>
        <v>6.1716149793912137E-3</v>
      </c>
      <c r="I504" s="217">
        <f t="shared" si="78"/>
        <v>26.42346095351451</v>
      </c>
      <c r="J504" s="217">
        <f t="shared" si="85"/>
        <v>5.8131614097731923</v>
      </c>
      <c r="K504" s="208">
        <v>10.938428874734608</v>
      </c>
      <c r="L504" s="217">
        <v>16.303130738567653</v>
      </c>
      <c r="M504" s="11">
        <f t="shared" si="84"/>
        <v>59.478181976589958</v>
      </c>
      <c r="N504" s="11">
        <f t="shared" ref="N504:N525" si="86">M504*0.2</f>
        <v>11.895636395317993</v>
      </c>
      <c r="O504" s="11">
        <f t="shared" si="70"/>
        <v>0.30517281670903007</v>
      </c>
      <c r="P504" s="8" t="s">
        <v>1182</v>
      </c>
    </row>
    <row r="505" spans="1:16" x14ac:dyDescent="0.35">
      <c r="A505" s="9">
        <f t="shared" si="81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77"/>
        <v>234.1</v>
      </c>
      <c r="G505" s="35">
        <v>195</v>
      </c>
      <c r="H505" s="217">
        <f t="shared" si="82"/>
        <v>8.5961780070091913E-3</v>
      </c>
      <c r="I505" s="217">
        <f t="shared" si="78"/>
        <v>36.804106328109498</v>
      </c>
      <c r="J505" s="217">
        <f t="shared" si="85"/>
        <v>8.0969033921840889</v>
      </c>
      <c r="K505" s="208">
        <v>15.235668789808917</v>
      </c>
      <c r="L505" s="217">
        <v>33.494199847718015</v>
      </c>
      <c r="M505" s="11">
        <f t="shared" si="84"/>
        <v>93.630878357820521</v>
      </c>
      <c r="N505" s="11">
        <f t="shared" si="86"/>
        <v>18.726175671564103</v>
      </c>
      <c r="O505" s="11">
        <f t="shared" si="70"/>
        <v>0.39996103527475663</v>
      </c>
      <c r="P505" s="8" t="s">
        <v>1173</v>
      </c>
    </row>
    <row r="506" spans="1:16" x14ac:dyDescent="0.35">
      <c r="A506" s="9">
        <f t="shared" si="81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77"/>
        <v>3517.1000000000004</v>
      </c>
      <c r="G506" s="36">
        <v>979</v>
      </c>
      <c r="H506" s="217">
        <f t="shared" si="82"/>
        <v>4.3157221891599991E-2</v>
      </c>
      <c r="I506" s="217">
        <f t="shared" si="78"/>
        <v>184.77548766779077</v>
      </c>
      <c r="J506" s="217">
        <f t="shared" si="85"/>
        <v>40.650607286913967</v>
      </c>
      <c r="K506" s="208">
        <v>76.490870488322727</v>
      </c>
      <c r="L506" s="217">
        <v>28.056130872934116</v>
      </c>
      <c r="M506" s="11">
        <f t="shared" si="84"/>
        <v>329.97309631596158</v>
      </c>
      <c r="N506" s="11">
        <f t="shared" si="86"/>
        <v>65.99461926319232</v>
      </c>
      <c r="O506" s="11">
        <f t="shared" si="70"/>
        <v>9.3819651507196705E-2</v>
      </c>
      <c r="P506" s="8" t="s">
        <v>1177</v>
      </c>
    </row>
    <row r="507" spans="1:16" x14ac:dyDescent="0.35">
      <c r="A507" s="9">
        <f t="shared" si="81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77"/>
        <v>2684.4</v>
      </c>
      <c r="G507" s="36">
        <v>810</v>
      </c>
      <c r="H507" s="217">
        <f t="shared" si="82"/>
        <v>3.5707200952192021E-2</v>
      </c>
      <c r="I507" s="217">
        <f t="shared" si="78"/>
        <v>152.87859551676252</v>
      </c>
      <c r="J507" s="217">
        <f t="shared" si="85"/>
        <v>33.633291013687753</v>
      </c>
      <c r="K507" s="208">
        <v>63.286624203821653</v>
      </c>
      <c r="L507" s="217">
        <v>23.212937698750391</v>
      </c>
      <c r="M507" s="11">
        <f t="shared" si="84"/>
        <v>273.01144843302234</v>
      </c>
      <c r="N507" s="11">
        <f t="shared" si="86"/>
        <v>54.602289686604472</v>
      </c>
      <c r="O507" s="11">
        <f t="shared" si="70"/>
        <v>0.10170296842237458</v>
      </c>
      <c r="P507" s="8" t="s">
        <v>1177</v>
      </c>
    </row>
    <row r="508" spans="1:16" x14ac:dyDescent="0.35">
      <c r="A508" s="9">
        <f t="shared" si="81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77"/>
        <v>94</v>
      </c>
      <c r="G508" s="35">
        <v>105</v>
      </c>
      <c r="H508" s="217">
        <f t="shared" si="82"/>
        <v>4.6287112345434105E-3</v>
      </c>
      <c r="I508" s="217">
        <f t="shared" si="78"/>
        <v>19.817595715135884</v>
      </c>
      <c r="J508" s="217">
        <f t="shared" si="85"/>
        <v>4.3598710573298947</v>
      </c>
      <c r="K508" s="208">
        <v>8.2038216560509554</v>
      </c>
      <c r="L508" s="217">
        <v>12.462489362655083</v>
      </c>
      <c r="M508" s="11">
        <f t="shared" si="84"/>
        <v>44.843777791171817</v>
      </c>
      <c r="N508" s="11">
        <f t="shared" si="86"/>
        <v>8.9687555582343634</v>
      </c>
      <c r="O508" s="11">
        <f t="shared" si="70"/>
        <v>0.47706146586352999</v>
      </c>
      <c r="P508" s="8" t="s">
        <v>1182</v>
      </c>
    </row>
    <row r="509" spans="1:16" x14ac:dyDescent="0.35">
      <c r="A509" s="9">
        <f t="shared" si="81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77"/>
        <v>222.7</v>
      </c>
      <c r="G509" s="35">
        <v>219</v>
      </c>
      <c r="H509" s="217">
        <f t="shared" si="82"/>
        <v>9.6541691463333992E-3</v>
      </c>
      <c r="I509" s="217">
        <f t="shared" si="78"/>
        <v>41.333842491569129</v>
      </c>
      <c r="J509" s="217">
        <f t="shared" si="85"/>
        <v>9.0934453481452078</v>
      </c>
      <c r="K509" s="208">
        <v>17.110828025477709</v>
      </c>
      <c r="L509" s="217">
        <v>26.974067272808711</v>
      </c>
      <c r="M509" s="11">
        <f t="shared" si="84"/>
        <v>94.512183138000765</v>
      </c>
      <c r="N509" s="11">
        <f t="shared" si="86"/>
        <v>18.902436627600153</v>
      </c>
      <c r="O509" s="11">
        <f t="shared" si="70"/>
        <v>0.42439238050292216</v>
      </c>
      <c r="P509" s="8" t="s">
        <v>1173</v>
      </c>
    </row>
    <row r="510" spans="1:16" x14ac:dyDescent="0.35">
      <c r="A510" s="9">
        <f t="shared" si="81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77"/>
        <v>229.6</v>
      </c>
      <c r="G510" s="35">
        <v>80</v>
      </c>
      <c r="H510" s="217">
        <f t="shared" si="82"/>
        <v>3.5266371310806936E-3</v>
      </c>
      <c r="I510" s="217">
        <f t="shared" si="78"/>
        <v>15.099120544865436</v>
      </c>
      <c r="J510" s="217">
        <f t="shared" si="85"/>
        <v>3.3218065198703957</v>
      </c>
      <c r="K510" s="208">
        <v>6.2505307855626331</v>
      </c>
      <c r="L510" s="217">
        <v>7.4528597662023568</v>
      </c>
      <c r="M510" s="11">
        <f t="shared" si="84"/>
        <v>32.124317616500825</v>
      </c>
      <c r="N510" s="11">
        <f t="shared" si="86"/>
        <v>6.4248635233001652</v>
      </c>
      <c r="O510" s="11">
        <f t="shared" si="70"/>
        <v>0.13991427533319176</v>
      </c>
      <c r="P510" s="8" t="s">
        <v>1182</v>
      </c>
    </row>
    <row r="511" spans="1:16" x14ac:dyDescent="0.35">
      <c r="A511" s="9">
        <f t="shared" si="81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77"/>
        <v>66.400000000000006</v>
      </c>
      <c r="G511" s="35">
        <v>127</v>
      </c>
      <c r="H511" s="217">
        <f t="shared" si="82"/>
        <v>5.5985364455906012E-3</v>
      </c>
      <c r="I511" s="217">
        <f t="shared" si="78"/>
        <v>23.969853864973878</v>
      </c>
      <c r="J511" s="217">
        <f t="shared" si="85"/>
        <v>5.2733678502942531</v>
      </c>
      <c r="K511" s="208">
        <v>9.9227176220806808</v>
      </c>
      <c r="L511" s="217">
        <v>15.016795807766382</v>
      </c>
      <c r="M511" s="11">
        <f t="shared" si="84"/>
        <v>54.182735145115188</v>
      </c>
      <c r="N511" s="11">
        <f t="shared" si="86"/>
        <v>10.836547029023038</v>
      </c>
      <c r="O511" s="11">
        <f t="shared" si="70"/>
        <v>0.8160050473661925</v>
      </c>
      <c r="P511" s="8" t="s">
        <v>1182</v>
      </c>
    </row>
    <row r="512" spans="1:16" x14ac:dyDescent="0.35">
      <c r="A512" s="9">
        <f t="shared" si="81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77"/>
        <v>2581.4</v>
      </c>
      <c r="G512" s="36">
        <v>677</v>
      </c>
      <c r="H512" s="217">
        <f t="shared" si="82"/>
        <v>2.9844166721770371E-2</v>
      </c>
      <c r="I512" s="217">
        <f t="shared" si="78"/>
        <v>127.77630761092375</v>
      </c>
      <c r="J512" s="217">
        <f t="shared" si="85"/>
        <v>28.110787674403227</v>
      </c>
      <c r="K512" s="208">
        <v>52.895116772823783</v>
      </c>
      <c r="L512" s="217">
        <v>19.40143064451113</v>
      </c>
      <c r="M512" s="11">
        <f t="shared" si="84"/>
        <v>228.1836427026619</v>
      </c>
      <c r="N512" s="11">
        <f t="shared" si="86"/>
        <v>45.636728540532381</v>
      </c>
      <c r="O512" s="11">
        <f t="shared" si="70"/>
        <v>8.8395305920299802E-2</v>
      </c>
      <c r="P512" s="8" t="s">
        <v>1177</v>
      </c>
    </row>
    <row r="513" spans="1:16" x14ac:dyDescent="0.35">
      <c r="A513" s="9">
        <f t="shared" si="81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77"/>
        <v>3240.3</v>
      </c>
      <c r="G513" s="36">
        <v>966</v>
      </c>
      <c r="H513" s="217">
        <f t="shared" si="82"/>
        <v>4.2584143357799378E-2</v>
      </c>
      <c r="I513" s="217">
        <f t="shared" si="78"/>
        <v>182.32188057925015</v>
      </c>
      <c r="J513" s="217">
        <f t="shared" si="85"/>
        <v>40.11081372743503</v>
      </c>
      <c r="K513" s="208">
        <v>75.475159235668784</v>
      </c>
      <c r="L513" s="217">
        <v>27.683577551843058</v>
      </c>
      <c r="M513" s="11">
        <f t="shared" si="84"/>
        <v>325.59143109419699</v>
      </c>
      <c r="N513" s="11">
        <f t="shared" si="86"/>
        <v>65.118286218839401</v>
      </c>
      <c r="O513" s="11">
        <f t="shared" ref="O513:O573" si="87">M513/F513</f>
        <v>0.10048187855883621</v>
      </c>
      <c r="P513" s="8" t="s">
        <v>1177</v>
      </c>
    </row>
    <row r="514" spans="1:16" x14ac:dyDescent="0.35">
      <c r="A514" s="9">
        <f t="shared" si="81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77"/>
        <v>3544.97</v>
      </c>
      <c r="G514" s="36">
        <v>966</v>
      </c>
      <c r="H514" s="217">
        <f t="shared" si="82"/>
        <v>4.2584143357799378E-2</v>
      </c>
      <c r="I514" s="217">
        <f t="shared" si="78"/>
        <v>182.32188057925015</v>
      </c>
      <c r="J514" s="217">
        <f t="shared" si="85"/>
        <v>40.11081372743503</v>
      </c>
      <c r="K514" s="208">
        <v>75.475159235668784</v>
      </c>
      <c r="L514" s="217">
        <v>27.683577551843058</v>
      </c>
      <c r="M514" s="11">
        <f t="shared" si="84"/>
        <v>325.59143109419699</v>
      </c>
      <c r="N514" s="11">
        <f t="shared" si="86"/>
        <v>65.118286218839401</v>
      </c>
      <c r="O514" s="11">
        <f t="shared" si="87"/>
        <v>9.1846032856186935E-2</v>
      </c>
      <c r="P514" s="8" t="s">
        <v>1177</v>
      </c>
    </row>
    <row r="515" spans="1:16" x14ac:dyDescent="0.35">
      <c r="A515" s="9">
        <f t="shared" si="81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77"/>
        <v>2778.9</v>
      </c>
      <c r="G515" s="36">
        <v>745</v>
      </c>
      <c r="H515" s="217">
        <f t="shared" si="82"/>
        <v>3.2841808283188959E-2</v>
      </c>
      <c r="I515" s="217">
        <f t="shared" si="78"/>
        <v>140.61056007405935</v>
      </c>
      <c r="J515" s="217">
        <f t="shared" si="85"/>
        <v>30.934323216293055</v>
      </c>
      <c r="K515" s="208">
        <v>58.20806794055202</v>
      </c>
      <c r="L515" s="217">
        <v>21.350171093295113</v>
      </c>
      <c r="M515" s="11">
        <f t="shared" si="84"/>
        <v>251.10312232419952</v>
      </c>
      <c r="N515" s="11">
        <f t="shared" si="86"/>
        <v>50.220624464839908</v>
      </c>
      <c r="O515" s="11">
        <f t="shared" si="87"/>
        <v>9.0360618346899679E-2</v>
      </c>
      <c r="P515" s="8" t="s">
        <v>1177</v>
      </c>
    </row>
    <row r="516" spans="1:16" x14ac:dyDescent="0.35">
      <c r="A516" s="9">
        <f t="shared" si="81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77"/>
        <v>2581.6999999999998</v>
      </c>
      <c r="G516" s="36">
        <v>681</v>
      </c>
      <c r="H516" s="217">
        <f t="shared" si="82"/>
        <v>3.0020498578324405E-2</v>
      </c>
      <c r="I516" s="217">
        <f t="shared" si="78"/>
        <v>128.53126363816702</v>
      </c>
      <c r="J516" s="217">
        <f t="shared" si="85"/>
        <v>28.276878000396746</v>
      </c>
      <c r="K516" s="208">
        <v>53.207643312101915</v>
      </c>
      <c r="L516" s="217">
        <v>19.516062435616071</v>
      </c>
      <c r="M516" s="11">
        <f t="shared" si="84"/>
        <v>229.53184738628175</v>
      </c>
      <c r="N516" s="11">
        <f t="shared" si="86"/>
        <v>45.906369477256355</v>
      </c>
      <c r="O516" s="11">
        <f t="shared" si="87"/>
        <v>8.8907250023736978E-2</v>
      </c>
      <c r="P516" s="8" t="s">
        <v>1177</v>
      </c>
    </row>
    <row r="517" spans="1:16" x14ac:dyDescent="0.35">
      <c r="A517" s="9">
        <f t="shared" si="81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77"/>
        <v>3517.8</v>
      </c>
      <c r="G517" s="36">
        <v>1001</v>
      </c>
      <c r="H517" s="217">
        <f t="shared" si="82"/>
        <v>4.4127047102647178E-2</v>
      </c>
      <c r="I517" s="217">
        <f t="shared" si="78"/>
        <v>188.92774581762876</v>
      </c>
      <c r="J517" s="217">
        <f t="shared" si="85"/>
        <v>41.564104079878327</v>
      </c>
      <c r="K517" s="208">
        <v>78.209766454352447</v>
      </c>
      <c r="L517" s="217">
        <v>28.686605724011287</v>
      </c>
      <c r="M517" s="11">
        <f t="shared" si="84"/>
        <v>337.38822207587077</v>
      </c>
      <c r="N517" s="11">
        <f t="shared" si="86"/>
        <v>67.477644415174154</v>
      </c>
      <c r="O517" s="11">
        <f t="shared" si="87"/>
        <v>9.590886976970571E-2</v>
      </c>
      <c r="P517" s="8" t="s">
        <v>1177</v>
      </c>
    </row>
    <row r="518" spans="1:16" x14ac:dyDescent="0.35">
      <c r="A518" s="9">
        <f t="shared" si="81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77"/>
        <v>2599.2399999999998</v>
      </c>
      <c r="G518" s="36">
        <v>708</v>
      </c>
      <c r="H518" s="217">
        <f t="shared" si="82"/>
        <v>3.121073861006414E-2</v>
      </c>
      <c r="I518" s="217">
        <f t="shared" si="78"/>
        <v>133.6272168220591</v>
      </c>
      <c r="J518" s="217">
        <f t="shared" si="85"/>
        <v>29.397987700853001</v>
      </c>
      <c r="K518" s="208">
        <v>55.317197452229301</v>
      </c>
      <c r="L518" s="217">
        <v>20.289827025574414</v>
      </c>
      <c r="M518" s="11">
        <f t="shared" si="84"/>
        <v>238.63222900071582</v>
      </c>
      <c r="N518" s="11">
        <f t="shared" si="86"/>
        <v>47.726445800143168</v>
      </c>
      <c r="O518" s="11">
        <f t="shared" si="87"/>
        <v>9.1808462858649395E-2</v>
      </c>
      <c r="P518" s="8" t="s">
        <v>1177</v>
      </c>
    </row>
    <row r="519" spans="1:16" x14ac:dyDescent="0.35">
      <c r="A519" s="9">
        <f t="shared" si="81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88">C519+D519+E519</f>
        <v>3555.8</v>
      </c>
      <c r="G519" s="36">
        <v>926</v>
      </c>
      <c r="H519" s="217">
        <f t="shared" si="82"/>
        <v>4.0820824792259028E-2</v>
      </c>
      <c r="I519" s="217">
        <f t="shared" si="78"/>
        <v>174.77232030681742</v>
      </c>
      <c r="J519" s="217">
        <f t="shared" si="85"/>
        <v>38.449910467499834</v>
      </c>
      <c r="K519" s="208">
        <v>72.349893842887468</v>
      </c>
      <c r="L519" s="217">
        <v>26.537259640793657</v>
      </c>
      <c r="M519" s="11">
        <f t="shared" si="84"/>
        <v>312.10938425799839</v>
      </c>
      <c r="N519" s="11">
        <f t="shared" si="86"/>
        <v>62.421876851599677</v>
      </c>
      <c r="O519" s="11">
        <f t="shared" si="87"/>
        <v>8.7774729809887611E-2</v>
      </c>
      <c r="P519" s="8" t="s">
        <v>1177</v>
      </c>
    </row>
    <row r="520" spans="1:16" x14ac:dyDescent="0.35">
      <c r="A520" s="9">
        <f t="shared" si="81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88"/>
        <v>4424.8999999999996</v>
      </c>
      <c r="G520" s="36">
        <v>1203</v>
      </c>
      <c r="H520" s="217">
        <f t="shared" si="82"/>
        <v>5.3031805858625929E-2</v>
      </c>
      <c r="I520" s="217">
        <f t="shared" ref="I520:I525" si="89">H520*$I$2</f>
        <v>227.05302519341396</v>
      </c>
      <c r="J520" s="217">
        <f t="shared" si="85"/>
        <v>49.951665542551069</v>
      </c>
      <c r="K520" s="208">
        <v>93.992356687898095</v>
      </c>
      <c r="L520" s="217">
        <v>34.475511174810769</v>
      </c>
      <c r="M520" s="11">
        <f t="shared" si="84"/>
        <v>405.47255859867391</v>
      </c>
      <c r="N520" s="11">
        <f t="shared" si="86"/>
        <v>81.094511719734783</v>
      </c>
      <c r="O520" s="11">
        <f t="shared" si="87"/>
        <v>9.1634287463823808E-2</v>
      </c>
      <c r="P520" s="8" t="s">
        <v>1177</v>
      </c>
    </row>
    <row r="521" spans="1:16" x14ac:dyDescent="0.35">
      <c r="A521" s="9">
        <f t="shared" si="81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88"/>
        <v>2601.4</v>
      </c>
      <c r="G521" s="36">
        <v>716</v>
      </c>
      <c r="H521" s="217">
        <f t="shared" si="82"/>
        <v>3.1563402323172209E-2</v>
      </c>
      <c r="I521" s="217">
        <f t="shared" si="89"/>
        <v>135.13712887654566</v>
      </c>
      <c r="J521" s="217">
        <f t="shared" si="85"/>
        <v>29.730168352840046</v>
      </c>
      <c r="K521" s="208">
        <v>55.942250530785564</v>
      </c>
      <c r="L521" s="217">
        <v>20.519090607784293</v>
      </c>
      <c r="M521" s="11">
        <f t="shared" si="84"/>
        <v>241.32863836795559</v>
      </c>
      <c r="N521" s="11">
        <f t="shared" si="86"/>
        <v>48.265727673591122</v>
      </c>
      <c r="O521" s="11">
        <f t="shared" si="87"/>
        <v>9.2768754658243857E-2</v>
      </c>
      <c r="P521" s="8" t="s">
        <v>1177</v>
      </c>
    </row>
    <row r="522" spans="1:16" x14ac:dyDescent="0.35">
      <c r="A522" s="9">
        <f t="shared" si="81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88"/>
        <v>4398.29</v>
      </c>
      <c r="G522" s="36">
        <v>993</v>
      </c>
      <c r="H522" s="217">
        <f t="shared" si="82"/>
        <v>4.3774383389539109E-2</v>
      </c>
      <c r="I522" s="217">
        <f t="shared" si="89"/>
        <v>187.4178337631422</v>
      </c>
      <c r="J522" s="217">
        <f t="shared" si="85"/>
        <v>41.231923427891282</v>
      </c>
      <c r="K522" s="208">
        <v>77.584713375796184</v>
      </c>
      <c r="L522" s="217">
        <v>28.457342141801409</v>
      </c>
      <c r="M522" s="11">
        <f t="shared" si="84"/>
        <v>334.69181270863106</v>
      </c>
      <c r="N522" s="11">
        <f t="shared" si="86"/>
        <v>66.938362541726221</v>
      </c>
      <c r="O522" s="11">
        <f t="shared" si="87"/>
        <v>7.6095894701948039E-2</v>
      </c>
      <c r="P522" s="8" t="s">
        <v>1177</v>
      </c>
    </row>
    <row r="523" spans="1:16" x14ac:dyDescent="0.35">
      <c r="A523" s="9">
        <f t="shared" si="81"/>
        <v>61</v>
      </c>
      <c r="B523" s="14" t="s">
        <v>556</v>
      </c>
      <c r="C523" s="8">
        <v>3237.1</v>
      </c>
      <c r="F523" s="8">
        <f t="shared" si="88"/>
        <v>3237.1</v>
      </c>
      <c r="G523" s="36">
        <v>856</v>
      </c>
      <c r="H523" s="217">
        <f t="shared" si="82"/>
        <v>3.7735017302563421E-2</v>
      </c>
      <c r="I523" s="217">
        <f t="shared" si="89"/>
        <v>161.56058983006017</v>
      </c>
      <c r="J523" s="217">
        <f t="shared" si="85"/>
        <v>35.54332976261324</v>
      </c>
      <c r="K523" s="208">
        <v>66.880679405520169</v>
      </c>
      <c r="L523" s="217">
        <v>24.531203296457203</v>
      </c>
      <c r="M523" s="11">
        <f t="shared" si="84"/>
        <v>288.51580229465077</v>
      </c>
      <c r="N523" s="11">
        <f t="shared" si="86"/>
        <v>57.703160458930157</v>
      </c>
      <c r="O523" s="11">
        <f t="shared" si="87"/>
        <v>8.9127862066247801E-2</v>
      </c>
    </row>
    <row r="524" spans="1:16" x14ac:dyDescent="0.35">
      <c r="A524" s="9">
        <f t="shared" si="81"/>
        <v>62</v>
      </c>
      <c r="B524" s="14" t="s">
        <v>511</v>
      </c>
      <c r="C524" s="8">
        <v>7048.4</v>
      </c>
      <c r="E524" s="8">
        <v>720.9</v>
      </c>
      <c r="F524" s="8">
        <f t="shared" si="88"/>
        <v>7769.2999999999993</v>
      </c>
      <c r="G524" s="36">
        <v>1200</v>
      </c>
      <c r="H524" s="217">
        <f t="shared" si="82"/>
        <v>5.2899556966210404E-2</v>
      </c>
      <c r="I524" s="217">
        <f t="shared" si="89"/>
        <v>226.48680817298151</v>
      </c>
      <c r="J524" s="217">
        <f t="shared" si="85"/>
        <v>49.827097798055931</v>
      </c>
      <c r="K524" s="208">
        <v>93.757961783439498</v>
      </c>
      <c r="L524" s="217">
        <v>35.793911705747988</v>
      </c>
      <c r="M524" s="11">
        <f t="shared" ref="M524:M525" si="90">(I524+J524+K524+L524)</f>
        <v>405.86577946022493</v>
      </c>
      <c r="N524" s="11">
        <f t="shared" si="86"/>
        <v>81.173155892044988</v>
      </c>
      <c r="O524" s="11">
        <f t="shared" si="87"/>
        <v>5.2239684329376514E-2</v>
      </c>
    </row>
    <row r="525" spans="1:16" x14ac:dyDescent="0.35">
      <c r="A525" s="9">
        <f t="shared" si="81"/>
        <v>63</v>
      </c>
      <c r="B525" s="14" t="s">
        <v>513</v>
      </c>
      <c r="C525" s="8">
        <v>9360.52</v>
      </c>
      <c r="E525" s="8">
        <v>1120</v>
      </c>
      <c r="F525" s="8">
        <f t="shared" si="88"/>
        <v>10480.52</v>
      </c>
      <c r="G525" s="36">
        <v>2070</v>
      </c>
      <c r="H525" s="217">
        <f t="shared" si="82"/>
        <v>9.1251735766712944E-2</v>
      </c>
      <c r="I525" s="217">
        <f t="shared" si="89"/>
        <v>390.68974409839313</v>
      </c>
      <c r="J525" s="217">
        <f t="shared" si="85"/>
        <v>85.951743701646492</v>
      </c>
      <c r="K525" s="208">
        <v>161.73248407643314</v>
      </c>
      <c r="L525" s="217">
        <v>61.744497692415273</v>
      </c>
      <c r="M525" s="11">
        <f t="shared" si="90"/>
        <v>700.11846956888803</v>
      </c>
      <c r="N525" s="11">
        <f t="shared" si="86"/>
        <v>140.02369391377761</v>
      </c>
      <c r="O525" s="11">
        <f t="shared" si="87"/>
        <v>6.6801882880705155E-2</v>
      </c>
    </row>
    <row r="526" spans="1:16" ht="18" x14ac:dyDescent="0.4">
      <c r="A526" s="9"/>
      <c r="B526" s="17" t="s">
        <v>1698</v>
      </c>
      <c r="C526" s="13">
        <f t="shared" ref="C526:M526" si="91">SUM(C463:C525)</f>
        <v>167186.52999999997</v>
      </c>
      <c r="D526" s="13">
        <f t="shared" si="91"/>
        <v>232.40000000000003</v>
      </c>
      <c r="E526" s="13">
        <f t="shared" si="91"/>
        <v>4092.2000000000003</v>
      </c>
      <c r="F526" s="13">
        <f t="shared" si="91"/>
        <v>171511.12999999995</v>
      </c>
      <c r="G526" s="298">
        <f t="shared" si="91"/>
        <v>45369</v>
      </c>
      <c r="H526" s="224">
        <f t="shared" si="91"/>
        <v>1.9999999999999989</v>
      </c>
      <c r="I526" s="224">
        <f t="shared" si="91"/>
        <v>8562.9</v>
      </c>
      <c r="J526" s="224">
        <f t="shared" si="91"/>
        <v>1883.838</v>
      </c>
      <c r="K526" s="224">
        <f t="shared" si="91"/>
        <v>3544.7541401273897</v>
      </c>
      <c r="L526" s="224">
        <f t="shared" si="91"/>
        <v>1630.9447763977603</v>
      </c>
      <c r="M526" s="224">
        <f t="shared" si="91"/>
        <v>15622.436916525146</v>
      </c>
      <c r="N526" s="224">
        <f t="shared" ref="N526" si="92">SUM(N463:N525)</f>
        <v>3124.4873833050297</v>
      </c>
      <c r="O526" s="11">
        <f>M526/F526</f>
        <v>9.1087015265569948E-2</v>
      </c>
    </row>
    <row r="527" spans="1:16" ht="18" x14ac:dyDescent="0.4">
      <c r="A527" s="9"/>
      <c r="B527" s="7" t="s">
        <v>507</v>
      </c>
      <c r="J527" s="217"/>
      <c r="K527" s="217"/>
      <c r="O527" s="11"/>
    </row>
    <row r="528" spans="1:16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93">C528+D528+E528</f>
        <v>94.51</v>
      </c>
      <c r="G528" s="31">
        <v>139</v>
      </c>
      <c r="H528" s="217">
        <f>2/51508*G528</f>
        <v>5.3972198493437915E-3</v>
      </c>
      <c r="I528" s="217">
        <f t="shared" ref="I528:I582" si="94">H528*$I$2</f>
        <v>23.107926923972975</v>
      </c>
      <c r="J528" s="217">
        <f t="shared" si="85"/>
        <v>5.0837439232740547</v>
      </c>
      <c r="K528" s="217">
        <v>8.5091389262858925</v>
      </c>
      <c r="L528" s="217">
        <v>9.10966148045806</v>
      </c>
      <c r="M528" s="11">
        <f t="shared" ref="M528:M557" si="95">(I528+J528+K528+L528)</f>
        <v>45.810471253990983</v>
      </c>
      <c r="N528" s="11">
        <f t="shared" ref="N528:N549" si="96">M528*0.2</f>
        <v>9.1620942507981962</v>
      </c>
      <c r="O528" s="11">
        <f t="shared" si="87"/>
        <v>0.48471559892065369</v>
      </c>
      <c r="P528" s="8" t="s">
        <v>1176</v>
      </c>
    </row>
    <row r="529" spans="1:16" x14ac:dyDescent="0.35">
      <c r="A529" s="9">
        <f t="shared" ref="A529:A592" si="97">A528+1</f>
        <v>2</v>
      </c>
      <c r="B529" s="90" t="s">
        <v>1760</v>
      </c>
      <c r="C529" s="8">
        <f>димвенканали!C529</f>
        <v>107.2</v>
      </c>
      <c r="D529" s="8">
        <f>димвенканали!D529</f>
        <v>0</v>
      </c>
      <c r="E529" s="8">
        <f>димвенканали!E529</f>
        <v>0</v>
      </c>
      <c r="F529" s="8">
        <f t="shared" si="93"/>
        <v>107.2</v>
      </c>
      <c r="G529" s="31">
        <v>0</v>
      </c>
      <c r="H529" s="217">
        <f t="shared" ref="H529:H592" si="98">2/51508*G529</f>
        <v>0</v>
      </c>
      <c r="I529" s="217">
        <f t="shared" si="94"/>
        <v>0</v>
      </c>
      <c r="J529" s="217">
        <f t="shared" si="85"/>
        <v>0</v>
      </c>
      <c r="K529" s="217">
        <v>0</v>
      </c>
      <c r="L529" s="217">
        <v>0</v>
      </c>
      <c r="M529" s="11">
        <f t="shared" si="95"/>
        <v>0</v>
      </c>
      <c r="N529" s="11">
        <f t="shared" si="96"/>
        <v>0</v>
      </c>
      <c r="O529" s="11">
        <f t="shared" si="87"/>
        <v>0</v>
      </c>
      <c r="P529" s="8" t="s">
        <v>1176</v>
      </c>
    </row>
    <row r="530" spans="1:16" x14ac:dyDescent="0.35">
      <c r="A530" s="9">
        <f t="shared" si="97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93"/>
        <v>4212.6899999999996</v>
      </c>
      <c r="G530" s="33">
        <v>488</v>
      </c>
      <c r="H530" s="217">
        <f t="shared" si="98"/>
        <v>1.8948512852372448E-2</v>
      </c>
      <c r="I530" s="217">
        <f t="shared" si="94"/>
        <v>81.127110351790009</v>
      </c>
      <c r="J530" s="217">
        <f t="shared" si="85"/>
        <v>17.847964277393803</v>
      </c>
      <c r="K530" s="217">
        <v>29.873811482212346</v>
      </c>
      <c r="L530" s="217">
        <v>11.496422537778198</v>
      </c>
      <c r="M530" s="11">
        <f t="shared" si="95"/>
        <v>140.34530864917434</v>
      </c>
      <c r="N530" s="11">
        <f t="shared" si="96"/>
        <v>28.069061729834871</v>
      </c>
      <c r="O530" s="11">
        <f t="shared" si="87"/>
        <v>3.3314891114507444E-2</v>
      </c>
      <c r="P530" s="8" t="s">
        <v>1177</v>
      </c>
    </row>
    <row r="531" spans="1:16" x14ac:dyDescent="0.35">
      <c r="A531" s="9">
        <f t="shared" si="97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93"/>
        <v>4354.84</v>
      </c>
      <c r="G531" s="33">
        <v>506</v>
      </c>
      <c r="H531" s="217">
        <f t="shared" si="98"/>
        <v>1.9647433408402578E-2</v>
      </c>
      <c r="I531" s="217">
        <f t="shared" si="94"/>
        <v>84.119503766405217</v>
      </c>
      <c r="J531" s="217">
        <f t="shared" si="85"/>
        <v>18.506290828609149</v>
      </c>
      <c r="K531" s="217">
        <v>30.975714364752967</v>
      </c>
      <c r="L531" s="217">
        <v>11.920470910073298</v>
      </c>
      <c r="M531" s="11">
        <f t="shared" si="95"/>
        <v>145.52197986984064</v>
      </c>
      <c r="N531" s="11">
        <f t="shared" si="96"/>
        <v>29.104395973968128</v>
      </c>
      <c r="O531" s="11">
        <f t="shared" si="87"/>
        <v>3.3416148439400904E-2</v>
      </c>
      <c r="P531" s="8" t="s">
        <v>1177</v>
      </c>
    </row>
    <row r="532" spans="1:16" x14ac:dyDescent="0.35">
      <c r="A532" s="9">
        <f t="shared" si="97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93"/>
        <v>8583.89</v>
      </c>
      <c r="G532" s="33">
        <v>2033</v>
      </c>
      <c r="H532" s="217">
        <f t="shared" si="98"/>
        <v>7.8939193911625377E-2</v>
      </c>
      <c r="I532" s="217">
        <f t="shared" si="94"/>
        <v>337.97421177292847</v>
      </c>
      <c r="J532" s="217">
        <f t="shared" si="85"/>
        <v>74.354326590044266</v>
      </c>
      <c r="K532" s="217">
        <v>124.45380890028217</v>
      </c>
      <c r="L532" s="217">
        <v>47.893907826440731</v>
      </c>
      <c r="M532" s="11">
        <f t="shared" si="95"/>
        <v>584.67625508969559</v>
      </c>
      <c r="N532" s="11">
        <f t="shared" si="96"/>
        <v>116.93525101793912</v>
      </c>
      <c r="O532" s="11">
        <f t="shared" si="87"/>
        <v>6.8113204513302897E-2</v>
      </c>
      <c r="P532" s="8" t="s">
        <v>1177</v>
      </c>
    </row>
    <row r="533" spans="1:16" x14ac:dyDescent="0.35">
      <c r="A533" s="9">
        <f t="shared" si="97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93"/>
        <v>4134.84</v>
      </c>
      <c r="G533" s="33">
        <v>922</v>
      </c>
      <c r="H533" s="217">
        <f t="shared" si="98"/>
        <v>3.5800264036654497E-2</v>
      </c>
      <c r="I533" s="217">
        <f t="shared" si="94"/>
        <v>153.27704045973439</v>
      </c>
      <c r="J533" s="217">
        <f t="shared" si="85"/>
        <v>33.720948901141568</v>
      </c>
      <c r="K533" s="217">
        <v>56.44191431680283</v>
      </c>
      <c r="L533" s="217">
        <v>21.720699958671105</v>
      </c>
      <c r="M533" s="11">
        <f t="shared" si="95"/>
        <v>265.16060363634995</v>
      </c>
      <c r="N533" s="11">
        <f t="shared" si="96"/>
        <v>53.032120727269991</v>
      </c>
      <c r="O533" s="11">
        <f t="shared" si="87"/>
        <v>6.4128383114304285E-2</v>
      </c>
      <c r="P533" s="8" t="s">
        <v>1177</v>
      </c>
    </row>
    <row r="534" spans="1:16" x14ac:dyDescent="0.35">
      <c r="A534" s="9">
        <f t="shared" si="97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93"/>
        <v>4246.29</v>
      </c>
      <c r="G534" s="33">
        <v>742</v>
      </c>
      <c r="H534" s="217">
        <f t="shared" si="98"/>
        <v>2.8811058476353187E-2</v>
      </c>
      <c r="I534" s="217">
        <f t="shared" si="94"/>
        <v>123.35310631358234</v>
      </c>
      <c r="J534" s="217">
        <f t="shared" si="85"/>
        <v>27.137683388988115</v>
      </c>
      <c r="K534" s="217">
        <v>45.422885491396649</v>
      </c>
      <c r="L534" s="217">
        <v>17.480216235720132</v>
      </c>
      <c r="M534" s="11">
        <f t="shared" si="95"/>
        <v>213.39389142968722</v>
      </c>
      <c r="N534" s="11">
        <f t="shared" si="96"/>
        <v>42.678778285937447</v>
      </c>
      <c r="O534" s="11">
        <f t="shared" si="87"/>
        <v>5.0254196352507066E-2</v>
      </c>
      <c r="P534" s="8" t="s">
        <v>1177</v>
      </c>
    </row>
    <row r="535" spans="1:16" x14ac:dyDescent="0.35">
      <c r="A535" s="9">
        <f t="shared" si="97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93"/>
        <v>4417.1200000000008</v>
      </c>
      <c r="G535" s="33">
        <v>761</v>
      </c>
      <c r="H535" s="217">
        <f t="shared" si="98"/>
        <v>2.9548807952162769E-2</v>
      </c>
      <c r="I535" s="217">
        <f t="shared" si="94"/>
        <v>126.51174380678728</v>
      </c>
      <c r="J535" s="217">
        <f t="shared" si="85"/>
        <v>27.832583637493201</v>
      </c>
      <c r="K535" s="217">
        <v>46.58600520074507</v>
      </c>
      <c r="L535" s="217">
        <v>17.92782285092051</v>
      </c>
      <c r="M535" s="11">
        <f t="shared" si="95"/>
        <v>218.85815549594605</v>
      </c>
      <c r="N535" s="11">
        <f t="shared" si="96"/>
        <v>43.771631099189214</v>
      </c>
      <c r="O535" s="11">
        <f t="shared" si="87"/>
        <v>4.9547704272454904E-2</v>
      </c>
      <c r="P535" s="8" t="s">
        <v>1177</v>
      </c>
    </row>
    <row r="536" spans="1:16" x14ac:dyDescent="0.35">
      <c r="A536" s="9">
        <f t="shared" si="97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93"/>
        <v>4186.7700000000004</v>
      </c>
      <c r="G536" s="33">
        <v>669</v>
      </c>
      <c r="H536" s="217">
        <f t="shared" si="98"/>
        <v>2.597654733245321E-2</v>
      </c>
      <c r="I536" s="217">
        <f t="shared" si="94"/>
        <v>111.21728857653179</v>
      </c>
      <c r="J536" s="217">
        <f t="shared" si="85"/>
        <v>24.467803486836992</v>
      </c>
      <c r="K536" s="217">
        <v>40.95405713442635</v>
      </c>
      <c r="L536" s="217">
        <v>15.760464503634458</v>
      </c>
      <c r="M536" s="11">
        <f t="shared" si="95"/>
        <v>192.39961370142959</v>
      </c>
      <c r="N536" s="11">
        <f t="shared" si="96"/>
        <v>38.479922740285922</v>
      </c>
      <c r="O536" s="11">
        <f t="shared" si="87"/>
        <v>4.5954187524375488E-2</v>
      </c>
      <c r="P536" s="8" t="s">
        <v>1177</v>
      </c>
    </row>
    <row r="537" spans="1:16" x14ac:dyDescent="0.35">
      <c r="A537" s="9">
        <f t="shared" si="97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93"/>
        <v>4207.92</v>
      </c>
      <c r="G537" s="33">
        <v>669</v>
      </c>
      <c r="H537" s="217">
        <f t="shared" si="98"/>
        <v>2.597654733245321E-2</v>
      </c>
      <c r="I537" s="217">
        <f t="shared" si="94"/>
        <v>111.21728857653179</v>
      </c>
      <c r="J537" s="217">
        <f t="shared" si="85"/>
        <v>24.467803486836992</v>
      </c>
      <c r="K537" s="217">
        <v>40.95405713442635</v>
      </c>
      <c r="L537" s="217">
        <v>15.760464503634458</v>
      </c>
      <c r="M537" s="11">
        <f t="shared" si="95"/>
        <v>192.39961370142959</v>
      </c>
      <c r="N537" s="11">
        <f t="shared" si="96"/>
        <v>38.479922740285922</v>
      </c>
      <c r="O537" s="11">
        <f t="shared" si="87"/>
        <v>4.5723210921650027E-2</v>
      </c>
      <c r="P537" s="8" t="s">
        <v>1177</v>
      </c>
    </row>
    <row r="538" spans="1:16" x14ac:dyDescent="0.35">
      <c r="A538" s="9">
        <f t="shared" si="97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93"/>
        <v>6478.67</v>
      </c>
      <c r="G538" s="33">
        <v>1527</v>
      </c>
      <c r="H538" s="217">
        <f t="shared" si="98"/>
        <v>5.9291760503222796E-2</v>
      </c>
      <c r="I538" s="217">
        <f t="shared" si="94"/>
        <v>253.85470800652323</v>
      </c>
      <c r="J538" s="217">
        <f t="shared" si="85"/>
        <v>55.848035761435106</v>
      </c>
      <c r="K538" s="217">
        <v>93.478094535529209</v>
      </c>
      <c r="L538" s="217">
        <v>35.97343691636744</v>
      </c>
      <c r="M538" s="11">
        <f t="shared" si="95"/>
        <v>439.15427521985504</v>
      </c>
      <c r="N538" s="11">
        <f t="shared" si="96"/>
        <v>87.830855043971013</v>
      </c>
      <c r="O538" s="11">
        <f t="shared" si="87"/>
        <v>6.7784634071476862E-2</v>
      </c>
      <c r="P538" s="8" t="s">
        <v>1177</v>
      </c>
    </row>
    <row r="539" spans="1:16" x14ac:dyDescent="0.35">
      <c r="A539" s="9">
        <f t="shared" si="97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93"/>
        <v>109.54</v>
      </c>
      <c r="G539" s="31">
        <v>109</v>
      </c>
      <c r="H539" s="217">
        <f t="shared" si="98"/>
        <v>4.2323522559602391E-3</v>
      </c>
      <c r="I539" s="217">
        <f t="shared" si="94"/>
        <v>18.120604566280964</v>
      </c>
      <c r="J539" s="217">
        <f t="shared" si="85"/>
        <v>3.9865330045818119</v>
      </c>
      <c r="K539" s="217">
        <v>6.6726341220515275</v>
      </c>
      <c r="L539" s="217">
        <v>7.2238120704303252</v>
      </c>
      <c r="M539" s="11">
        <f t="shared" si="95"/>
        <v>36.003583763344629</v>
      </c>
      <c r="N539" s="11">
        <f t="shared" si="96"/>
        <v>7.2007167526689262</v>
      </c>
      <c r="O539" s="11">
        <f t="shared" si="87"/>
        <v>0.32867978604477477</v>
      </c>
      <c r="P539" s="8" t="s">
        <v>1176</v>
      </c>
    </row>
    <row r="540" spans="1:16" x14ac:dyDescent="0.35">
      <c r="A540" s="9">
        <f t="shared" si="97"/>
        <v>13</v>
      </c>
      <c r="B540" s="90" t="s">
        <v>1771</v>
      </c>
      <c r="C540" s="8">
        <f>димвенканали!C540</f>
        <v>103</v>
      </c>
      <c r="D540" s="8">
        <f>димвенканали!D540</f>
        <v>0</v>
      </c>
      <c r="E540" s="8">
        <f>димвенканали!E540</f>
        <v>0</v>
      </c>
      <c r="F540" s="8">
        <f t="shared" si="93"/>
        <v>103</v>
      </c>
      <c r="G540" s="31">
        <v>0</v>
      </c>
      <c r="H540" s="217">
        <f t="shared" si="98"/>
        <v>0</v>
      </c>
      <c r="I540" s="217">
        <f t="shared" si="94"/>
        <v>0</v>
      </c>
      <c r="J540" s="217">
        <f t="shared" si="85"/>
        <v>0</v>
      </c>
      <c r="K540" s="217">
        <v>0</v>
      </c>
      <c r="L540" s="217">
        <v>0</v>
      </c>
      <c r="M540" s="11">
        <f t="shared" si="95"/>
        <v>0</v>
      </c>
      <c r="N540" s="11">
        <f t="shared" si="96"/>
        <v>0</v>
      </c>
      <c r="O540" s="11">
        <f t="shared" si="87"/>
        <v>0</v>
      </c>
      <c r="P540" s="8" t="s">
        <v>1176</v>
      </c>
    </row>
    <row r="541" spans="1:16" x14ac:dyDescent="0.35">
      <c r="A541" s="9">
        <f t="shared" si="97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 t="shared" si="93"/>
        <v>123.3</v>
      </c>
      <c r="G541" s="31">
        <v>0</v>
      </c>
      <c r="H541" s="217">
        <f t="shared" si="98"/>
        <v>0</v>
      </c>
      <c r="I541" s="217">
        <f t="shared" si="94"/>
        <v>0</v>
      </c>
      <c r="J541" s="217">
        <f t="shared" si="85"/>
        <v>0</v>
      </c>
      <c r="K541" s="217">
        <v>0</v>
      </c>
      <c r="L541" s="217">
        <v>0</v>
      </c>
      <c r="M541" s="11">
        <f t="shared" si="95"/>
        <v>0</v>
      </c>
      <c r="N541" s="11">
        <f t="shared" si="96"/>
        <v>0</v>
      </c>
      <c r="O541" s="11">
        <f t="shared" si="87"/>
        <v>0</v>
      </c>
      <c r="P541" s="8" t="s">
        <v>1176</v>
      </c>
    </row>
    <row r="542" spans="1:16" x14ac:dyDescent="0.35">
      <c r="A542" s="9">
        <f t="shared" si="97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93"/>
        <v>218.9</v>
      </c>
      <c r="G542" s="34">
        <v>166</v>
      </c>
      <c r="H542" s="217">
        <f t="shared" si="98"/>
        <v>6.4456006833889879E-3</v>
      </c>
      <c r="I542" s="217">
        <f t="shared" si="94"/>
        <v>27.59651704589578</v>
      </c>
      <c r="J542" s="217">
        <f t="shared" si="85"/>
        <v>6.0712337500970719</v>
      </c>
      <c r="K542" s="217">
        <v>10.161993250096822</v>
      </c>
      <c r="L542" s="217">
        <v>4.6018252827899673</v>
      </c>
      <c r="M542" s="11">
        <f t="shared" si="95"/>
        <v>48.43156932887964</v>
      </c>
      <c r="N542" s="11">
        <f t="shared" si="96"/>
        <v>9.6863138657759293</v>
      </c>
      <c r="O542" s="11">
        <f t="shared" si="87"/>
        <v>0.22124974567784211</v>
      </c>
      <c r="P542" s="8" t="s">
        <v>1174</v>
      </c>
    </row>
    <row r="543" spans="1:16" x14ac:dyDescent="0.35">
      <c r="A543" s="9">
        <f t="shared" si="97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93"/>
        <v>164.3</v>
      </c>
      <c r="G543" s="31">
        <v>198</v>
      </c>
      <c r="H543" s="217">
        <f t="shared" si="98"/>
        <v>7.6881261163314436E-3</v>
      </c>
      <c r="I543" s="217">
        <f t="shared" si="94"/>
        <v>32.916327560767257</v>
      </c>
      <c r="J543" s="217">
        <f t="shared" si="85"/>
        <v>7.2415920633687962</v>
      </c>
      <c r="K543" s="217">
        <v>12.120931707946813</v>
      </c>
      <c r="L543" s="217">
        <v>12.830550613167995</v>
      </c>
      <c r="M543" s="11">
        <f t="shared" si="95"/>
        <v>65.109401945250866</v>
      </c>
      <c r="N543" s="11">
        <f t="shared" si="96"/>
        <v>13.021880389050175</v>
      </c>
      <c r="O543" s="11">
        <f t="shared" si="87"/>
        <v>0.39628363935027916</v>
      </c>
      <c r="P543" s="8" t="s">
        <v>1176</v>
      </c>
    </row>
    <row r="544" spans="1:16" x14ac:dyDescent="0.35">
      <c r="A544" s="9">
        <f t="shared" si="97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93"/>
        <v>250.1</v>
      </c>
      <c r="G544" s="31">
        <v>210</v>
      </c>
      <c r="H544" s="217">
        <f t="shared" si="98"/>
        <v>8.1540731536848647E-3</v>
      </c>
      <c r="I544" s="217">
        <f t="shared" si="94"/>
        <v>34.911256503844065</v>
      </c>
      <c r="J544" s="217">
        <f t="shared" si="85"/>
        <v>7.6804764308456948</v>
      </c>
      <c r="K544" s="217">
        <v>12.855533629640558</v>
      </c>
      <c r="L544" s="217">
        <v>8.9499165598159802</v>
      </c>
      <c r="M544" s="11">
        <f t="shared" si="95"/>
        <v>64.397183124146295</v>
      </c>
      <c r="N544" s="11">
        <f t="shared" si="96"/>
        <v>12.87943662482926</v>
      </c>
      <c r="O544" s="11">
        <f t="shared" si="87"/>
        <v>0.25748573820130466</v>
      </c>
      <c r="P544" s="8" t="s">
        <v>1176</v>
      </c>
    </row>
    <row r="545" spans="1:16" x14ac:dyDescent="0.35">
      <c r="A545" s="9">
        <f t="shared" si="97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93"/>
        <v>856.6</v>
      </c>
      <c r="G545" s="31">
        <v>471</v>
      </c>
      <c r="H545" s="217">
        <f t="shared" si="98"/>
        <v>1.8288421216121765E-2</v>
      </c>
      <c r="I545" s="217">
        <f t="shared" si="94"/>
        <v>78.300961015764528</v>
      </c>
      <c r="J545" s="217">
        <f t="shared" si="85"/>
        <v>17.226211423468197</v>
      </c>
      <c r="K545" s="217">
        <v>28.833125426479537</v>
      </c>
      <c r="L545" s="217">
        <v>20.073384284158703</v>
      </c>
      <c r="M545" s="11">
        <f t="shared" si="95"/>
        <v>144.43368214987098</v>
      </c>
      <c r="N545" s="11">
        <f t="shared" si="96"/>
        <v>28.886736429974196</v>
      </c>
      <c r="O545" s="11">
        <f t="shared" si="87"/>
        <v>0.16861275058355238</v>
      </c>
      <c r="P545" s="8" t="s">
        <v>1176</v>
      </c>
    </row>
    <row r="546" spans="1:16" x14ac:dyDescent="0.35">
      <c r="A546" s="9">
        <f t="shared" si="97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93"/>
        <v>212.1</v>
      </c>
      <c r="G546" s="31">
        <v>155</v>
      </c>
      <c r="H546" s="217">
        <f t="shared" si="98"/>
        <v>6.0184825658150184E-3</v>
      </c>
      <c r="I546" s="217">
        <f t="shared" si="94"/>
        <v>25.767832181408711</v>
      </c>
      <c r="J546" s="217">
        <f t="shared" si="85"/>
        <v>5.6689230799099164</v>
      </c>
      <c r="K546" s="217">
        <v>9.4886081552108887</v>
      </c>
      <c r="L546" s="217">
        <v>7.2762785954066933</v>
      </c>
      <c r="M546" s="11">
        <f t="shared" si="95"/>
        <v>48.201642011936208</v>
      </c>
      <c r="N546" s="11">
        <f t="shared" si="96"/>
        <v>9.640328402387242</v>
      </c>
      <c r="O546" s="11">
        <f t="shared" si="87"/>
        <v>0.22725903824580956</v>
      </c>
      <c r="P546" s="8" t="s">
        <v>1176</v>
      </c>
    </row>
    <row r="547" spans="1:16" x14ac:dyDescent="0.35">
      <c r="A547" s="9">
        <f t="shared" si="97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93"/>
        <v>773.5</v>
      </c>
      <c r="G547" s="31">
        <v>550</v>
      </c>
      <c r="H547" s="217">
        <f t="shared" si="98"/>
        <v>2.1355905878698456E-2</v>
      </c>
      <c r="I547" s="217">
        <f t="shared" si="94"/>
        <v>91.434243224353494</v>
      </c>
      <c r="J547" s="217">
        <f t="shared" si="85"/>
        <v>20.115533509357768</v>
      </c>
      <c r="K547" s="217">
        <v>33.669254744296701</v>
      </c>
      <c r="L547" s="217">
        <v>23.440257656660901</v>
      </c>
      <c r="M547" s="11">
        <f t="shared" si="95"/>
        <v>168.65928913466885</v>
      </c>
      <c r="N547" s="11">
        <f t="shared" si="96"/>
        <v>33.731857826933769</v>
      </c>
      <c r="O547" s="11">
        <f t="shared" si="87"/>
        <v>0.21804691549407737</v>
      </c>
      <c r="P547" s="8" t="s">
        <v>1176</v>
      </c>
    </row>
    <row r="548" spans="1:16" x14ac:dyDescent="0.35">
      <c r="A548" s="9">
        <f t="shared" si="97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93"/>
        <v>1431.7</v>
      </c>
      <c r="G548" s="33">
        <v>498</v>
      </c>
      <c r="H548" s="217">
        <f t="shared" si="98"/>
        <v>1.9336802050166964E-2</v>
      </c>
      <c r="I548" s="217">
        <f t="shared" si="94"/>
        <v>82.78955113768734</v>
      </c>
      <c r="J548" s="217">
        <f t="shared" si="85"/>
        <v>18.213701250291216</v>
      </c>
      <c r="K548" s="217">
        <v>30.485979750290468</v>
      </c>
      <c r="L548" s="217">
        <v>11.732004966831031</v>
      </c>
      <c r="M548" s="11">
        <f t="shared" si="95"/>
        <v>143.22123710510004</v>
      </c>
      <c r="N548" s="11">
        <f t="shared" si="96"/>
        <v>28.644247421020012</v>
      </c>
      <c r="O548" s="11">
        <f t="shared" si="87"/>
        <v>0.10003578759872882</v>
      </c>
      <c r="P548" s="8" t="s">
        <v>1177</v>
      </c>
    </row>
    <row r="549" spans="1:16" x14ac:dyDescent="0.35">
      <c r="A549" s="9">
        <f t="shared" si="97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93"/>
        <v>1073.5999999999999</v>
      </c>
      <c r="G549" s="33">
        <v>950</v>
      </c>
      <c r="H549" s="217">
        <f t="shared" si="98"/>
        <v>3.6887473790479144E-2</v>
      </c>
      <c r="I549" s="217">
        <f t="shared" si="94"/>
        <v>157.93187466024693</v>
      </c>
      <c r="J549" s="217">
        <f t="shared" si="85"/>
        <v>34.745012425254323</v>
      </c>
      <c r="K549" s="217">
        <v>58.155985467421587</v>
      </c>
      <c r="L549" s="217">
        <v>68.381370885865067</v>
      </c>
      <c r="M549" s="11">
        <f t="shared" si="95"/>
        <v>319.21424343878789</v>
      </c>
      <c r="N549" s="11">
        <f t="shared" si="96"/>
        <v>63.842848687757581</v>
      </c>
      <c r="O549" s="11">
        <f t="shared" si="87"/>
        <v>0.29733070365013775</v>
      </c>
      <c r="P549" s="8" t="s">
        <v>1177</v>
      </c>
    </row>
    <row r="550" spans="1:16" x14ac:dyDescent="0.35">
      <c r="A550" s="9">
        <f t="shared" si="97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93"/>
        <v>244.9</v>
      </c>
      <c r="G550" s="31">
        <v>228</v>
      </c>
      <c r="H550" s="217">
        <f t="shared" si="98"/>
        <v>8.8529937097149951E-3</v>
      </c>
      <c r="I550" s="217">
        <f t="shared" si="94"/>
        <v>37.903649918459266</v>
      </c>
      <c r="J550" s="217">
        <f t="shared" si="85"/>
        <v>8.3388029820610381</v>
      </c>
      <c r="K550" s="217">
        <v>13.957436512181181</v>
      </c>
      <c r="L550" s="217">
        <v>49.948131777501438</v>
      </c>
      <c r="M550" s="11">
        <f t="shared" si="95"/>
        <v>110.14802119020293</v>
      </c>
      <c r="N550" s="11">
        <f t="shared" ref="N550:N581" si="99">M550*0.2</f>
        <v>22.029604238040587</v>
      </c>
      <c r="O550" s="11">
        <f t="shared" si="87"/>
        <v>0.44976733846550804</v>
      </c>
      <c r="P550" s="8" t="s">
        <v>1176</v>
      </c>
    </row>
    <row r="551" spans="1:16" x14ac:dyDescent="0.35">
      <c r="A551" s="9">
        <f t="shared" si="97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93"/>
        <v>336.6</v>
      </c>
      <c r="G551" s="31">
        <v>273</v>
      </c>
      <c r="H551" s="217">
        <f t="shared" si="98"/>
        <v>1.0600295099790323E-2</v>
      </c>
      <c r="I551" s="217">
        <f t="shared" si="94"/>
        <v>45.384633454997278</v>
      </c>
      <c r="J551" s="217">
        <f t="shared" si="85"/>
        <v>9.9846193600994013</v>
      </c>
      <c r="K551" s="217">
        <v>16.712193718532724</v>
      </c>
      <c r="L551" s="217">
        <v>34.627354205191978</v>
      </c>
      <c r="M551" s="11">
        <f t="shared" si="95"/>
        <v>106.70880073882138</v>
      </c>
      <c r="N551" s="11">
        <f t="shared" si="99"/>
        <v>21.341760147764276</v>
      </c>
      <c r="O551" s="11">
        <f t="shared" si="87"/>
        <v>0.31701961003809082</v>
      </c>
      <c r="P551" s="8" t="s">
        <v>1176</v>
      </c>
    </row>
    <row r="552" spans="1:16" x14ac:dyDescent="0.35">
      <c r="A552" s="9">
        <f t="shared" si="97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93"/>
        <v>150.80000000000001</v>
      </c>
      <c r="G552" s="31">
        <v>213</v>
      </c>
      <c r="H552" s="217">
        <f t="shared" si="98"/>
        <v>8.2705599130232198E-3</v>
      </c>
      <c r="I552" s="217">
        <f t="shared" si="94"/>
        <v>35.409988739613262</v>
      </c>
      <c r="J552" s="217">
        <f t="shared" si="85"/>
        <v>7.7901975227149176</v>
      </c>
      <c r="K552" s="217">
        <v>13.039184110063996</v>
      </c>
      <c r="L552" s="217">
        <v>9.0777725106704956</v>
      </c>
      <c r="M552" s="11">
        <f t="shared" si="95"/>
        <v>65.317142883062672</v>
      </c>
      <c r="N552" s="11">
        <f t="shared" si="99"/>
        <v>13.063428576612536</v>
      </c>
      <c r="O552" s="11">
        <f t="shared" si="87"/>
        <v>0.43313755227495138</v>
      </c>
      <c r="P552" s="8" t="s">
        <v>1176</v>
      </c>
    </row>
    <row r="553" spans="1:16" x14ac:dyDescent="0.35">
      <c r="A553" s="9">
        <f t="shared" si="97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93"/>
        <v>4825.5600000000004</v>
      </c>
      <c r="G553" s="33">
        <v>539</v>
      </c>
      <c r="H553" s="217">
        <f t="shared" si="98"/>
        <v>2.0928787761124484E-2</v>
      </c>
      <c r="I553" s="217">
        <f t="shared" si="94"/>
        <v>89.605558359866421</v>
      </c>
      <c r="J553" s="217">
        <f t="shared" si="85"/>
        <v>19.713222839170612</v>
      </c>
      <c r="K553" s="217">
        <v>32.995869649410764</v>
      </c>
      <c r="L553" s="217">
        <v>12.697892925947642</v>
      </c>
      <c r="M553" s="11">
        <f t="shared" si="95"/>
        <v>155.01254377439545</v>
      </c>
      <c r="N553" s="11">
        <f t="shared" si="99"/>
        <v>31.002508754879091</v>
      </c>
      <c r="O553" s="11">
        <f t="shared" si="87"/>
        <v>3.2123223786336808E-2</v>
      </c>
      <c r="P553" s="8" t="s">
        <v>1177</v>
      </c>
    </row>
    <row r="554" spans="1:16" x14ac:dyDescent="0.35">
      <c r="A554" s="9">
        <f t="shared" si="97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93"/>
        <v>4234.8</v>
      </c>
      <c r="G554" s="33">
        <v>742</v>
      </c>
      <c r="H554" s="217">
        <f t="shared" si="98"/>
        <v>2.8811058476353187E-2</v>
      </c>
      <c r="I554" s="217">
        <f t="shared" si="94"/>
        <v>123.35310631358234</v>
      </c>
      <c r="J554" s="217">
        <f t="shared" si="85"/>
        <v>27.137683388988115</v>
      </c>
      <c r="K554" s="217">
        <v>45.422885491396649</v>
      </c>
      <c r="L554" s="217">
        <v>17.480216235720132</v>
      </c>
      <c r="M554" s="11">
        <f t="shared" si="95"/>
        <v>213.39389142968722</v>
      </c>
      <c r="N554" s="11">
        <f t="shared" si="99"/>
        <v>42.678778285937447</v>
      </c>
      <c r="O554" s="11">
        <f t="shared" si="87"/>
        <v>5.0390547707019742E-2</v>
      </c>
      <c r="P554" s="8" t="s">
        <v>1177</v>
      </c>
    </row>
    <row r="555" spans="1:16" x14ac:dyDescent="0.35">
      <c r="A555" s="9">
        <f t="shared" si="97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93"/>
        <v>7259.45</v>
      </c>
      <c r="G555" s="33">
        <v>1082</v>
      </c>
      <c r="H555" s="217">
        <f t="shared" si="98"/>
        <v>4.2012891201366774E-2</v>
      </c>
      <c r="I555" s="217">
        <f t="shared" si="94"/>
        <v>179.87609303409178</v>
      </c>
      <c r="J555" s="217">
        <f t="shared" si="85"/>
        <v>39.572740467500189</v>
      </c>
      <c r="K555" s="217">
        <v>66.236606606052788</v>
      </c>
      <c r="L555" s="217">
        <v>25.490018823516419</v>
      </c>
      <c r="M555" s="11">
        <f t="shared" si="95"/>
        <v>311.17545893116119</v>
      </c>
      <c r="N555" s="11">
        <f t="shared" si="99"/>
        <v>62.235091786232239</v>
      </c>
      <c r="O555" s="11">
        <f t="shared" si="87"/>
        <v>4.2864880801047077E-2</v>
      </c>
      <c r="P555" s="8" t="s">
        <v>1177</v>
      </c>
    </row>
    <row r="556" spans="1:16" x14ac:dyDescent="0.35">
      <c r="A556" s="9">
        <f t="shared" si="97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93"/>
        <v>4310.6400000000003</v>
      </c>
      <c r="G556" s="33">
        <v>540</v>
      </c>
      <c r="H556" s="217">
        <f t="shared" si="98"/>
        <v>2.0967616680903935E-2</v>
      </c>
      <c r="I556" s="217">
        <f t="shared" si="94"/>
        <v>89.771802438456149</v>
      </c>
      <c r="J556" s="217">
        <f t="shared" ref="J556:J613" si="100">I556*0.22</f>
        <v>19.749796536460352</v>
      </c>
      <c r="K556" s="217">
        <v>33.057086476218579</v>
      </c>
      <c r="L556" s="217">
        <v>12.721451168852925</v>
      </c>
      <c r="M556" s="11">
        <f t="shared" si="95"/>
        <v>155.300136619988</v>
      </c>
      <c r="N556" s="11">
        <f t="shared" si="99"/>
        <v>31.060027323997602</v>
      </c>
      <c r="O556" s="11">
        <f t="shared" si="87"/>
        <v>3.6027164555608442E-2</v>
      </c>
      <c r="P556" s="8" t="s">
        <v>1177</v>
      </c>
    </row>
    <row r="557" spans="1:16" x14ac:dyDescent="0.35">
      <c r="A557" s="9">
        <f t="shared" si="97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93"/>
        <v>4423.5</v>
      </c>
      <c r="G557" s="33">
        <v>742</v>
      </c>
      <c r="H557" s="217">
        <f t="shared" si="98"/>
        <v>2.8811058476353187E-2</v>
      </c>
      <c r="I557" s="217">
        <f t="shared" si="94"/>
        <v>123.35310631358234</v>
      </c>
      <c r="J557" s="217">
        <f t="shared" si="100"/>
        <v>27.137683388988115</v>
      </c>
      <c r="K557" s="217">
        <v>45.422885491396649</v>
      </c>
      <c r="L557" s="217">
        <v>17.480216235720132</v>
      </c>
      <c r="M557" s="11">
        <f t="shared" si="95"/>
        <v>213.39389142968722</v>
      </c>
      <c r="N557" s="11">
        <f t="shared" si="99"/>
        <v>42.678778285937447</v>
      </c>
      <c r="O557" s="11">
        <f t="shared" si="87"/>
        <v>4.8240961100867459E-2</v>
      </c>
      <c r="P557" s="8" t="s">
        <v>1177</v>
      </c>
    </row>
    <row r="558" spans="1:16" x14ac:dyDescent="0.35">
      <c r="A558" s="9">
        <f t="shared" si="97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93"/>
        <v>4220</v>
      </c>
      <c r="G558" s="33">
        <v>631</v>
      </c>
      <c r="H558" s="217">
        <f t="shared" si="98"/>
        <v>2.4501048380834046E-2</v>
      </c>
      <c r="I558" s="217">
        <f t="shared" si="94"/>
        <v>104.90001359012192</v>
      </c>
      <c r="J558" s="217">
        <f t="shared" si="100"/>
        <v>23.078002989826821</v>
      </c>
      <c r="K558" s="217">
        <v>38.627817715729485</v>
      </c>
      <c r="L558" s="217">
        <v>14.865251273233696</v>
      </c>
      <c r="M558" s="11">
        <f t="shared" ref="M558:M588" si="101">(I558+J558+K558+L558)</f>
        <v>181.47108556891192</v>
      </c>
      <c r="N558" s="11">
        <f t="shared" si="99"/>
        <v>36.294217113782388</v>
      </c>
      <c r="O558" s="11">
        <f t="shared" si="87"/>
        <v>4.3002626912064433E-2</v>
      </c>
      <c r="P558" s="8" t="s">
        <v>1177</v>
      </c>
    </row>
    <row r="559" spans="1:16" x14ac:dyDescent="0.35">
      <c r="A559" s="9">
        <f t="shared" si="97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93"/>
        <v>4073.3</v>
      </c>
      <c r="G559" s="33">
        <v>631</v>
      </c>
      <c r="H559" s="217">
        <f t="shared" si="98"/>
        <v>2.4501048380834046E-2</v>
      </c>
      <c r="I559" s="217">
        <f t="shared" si="94"/>
        <v>104.90001359012192</v>
      </c>
      <c r="J559" s="217">
        <f t="shared" si="100"/>
        <v>23.078002989826821</v>
      </c>
      <c r="K559" s="217">
        <v>38.627817715729485</v>
      </c>
      <c r="L559" s="217">
        <v>14.865251273233696</v>
      </c>
      <c r="M559" s="11">
        <f t="shared" si="101"/>
        <v>181.47108556891192</v>
      </c>
      <c r="N559" s="11">
        <f t="shared" si="99"/>
        <v>36.294217113782388</v>
      </c>
      <c r="O559" s="11">
        <f t="shared" si="87"/>
        <v>4.4551367581300641E-2</v>
      </c>
      <c r="P559" s="8" t="s">
        <v>1177</v>
      </c>
    </row>
    <row r="560" spans="1:16" x14ac:dyDescent="0.35">
      <c r="A560" s="9">
        <f t="shared" si="97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93"/>
        <v>3931.82</v>
      </c>
      <c r="G560" s="33">
        <v>799</v>
      </c>
      <c r="H560" s="217">
        <f t="shared" si="98"/>
        <v>3.1024306903781936E-2</v>
      </c>
      <c r="I560" s="217">
        <f t="shared" si="94"/>
        <v>132.82901879319718</v>
      </c>
      <c r="J560" s="217">
        <f t="shared" si="100"/>
        <v>29.222384134503379</v>
      </c>
      <c r="K560" s="217">
        <v>48.912244619441935</v>
      </c>
      <c r="L560" s="217">
        <v>18.823036081321273</v>
      </c>
      <c r="M560" s="11">
        <f t="shared" si="101"/>
        <v>229.78668362846378</v>
      </c>
      <c r="N560" s="11">
        <f t="shared" si="99"/>
        <v>45.957336725692755</v>
      </c>
      <c r="O560" s="11">
        <f t="shared" si="87"/>
        <v>5.8442828926162378E-2</v>
      </c>
      <c r="P560" s="8" t="s">
        <v>1177</v>
      </c>
    </row>
    <row r="561" spans="1:16" x14ac:dyDescent="0.35">
      <c r="A561" s="9">
        <f t="shared" si="97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93"/>
        <v>4123.59</v>
      </c>
      <c r="G561" s="33">
        <v>529</v>
      </c>
      <c r="H561" s="217">
        <f t="shared" si="98"/>
        <v>2.0540498563329967E-2</v>
      </c>
      <c r="I561" s="217">
        <f t="shared" si="94"/>
        <v>87.943117573969076</v>
      </c>
      <c r="J561" s="217">
        <f t="shared" si="100"/>
        <v>19.347485866273196</v>
      </c>
      <c r="K561" s="217">
        <v>32.383701381332642</v>
      </c>
      <c r="L561" s="217">
        <v>12.46231049689481</v>
      </c>
      <c r="M561" s="11">
        <f t="shared" si="101"/>
        <v>152.13661531846975</v>
      </c>
      <c r="N561" s="11">
        <f t="shared" si="99"/>
        <v>30.427323063693951</v>
      </c>
      <c r="O561" s="11">
        <f t="shared" si="87"/>
        <v>3.6894214827000199E-2</v>
      </c>
      <c r="P561" s="8" t="s">
        <v>1177</v>
      </c>
    </row>
    <row r="562" spans="1:16" x14ac:dyDescent="0.35">
      <c r="A562" s="9">
        <f t="shared" si="97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93"/>
        <v>4198.01</v>
      </c>
      <c r="G562" s="33">
        <v>751</v>
      </c>
      <c r="H562" s="217">
        <f t="shared" si="98"/>
        <v>2.9160518754368252E-2</v>
      </c>
      <c r="I562" s="217">
        <f t="shared" si="94"/>
        <v>124.84930302088995</v>
      </c>
      <c r="J562" s="217">
        <f t="shared" si="100"/>
        <v>27.466846664595788</v>
      </c>
      <c r="K562" s="217">
        <v>45.973836932666956</v>
      </c>
      <c r="L562" s="217">
        <v>17.69224042186768</v>
      </c>
      <c r="M562" s="11">
        <f t="shared" si="101"/>
        <v>215.98222704002035</v>
      </c>
      <c r="N562" s="11">
        <f t="shared" si="99"/>
        <v>43.196445408004074</v>
      </c>
      <c r="O562" s="11">
        <f t="shared" si="87"/>
        <v>5.1448716663376297E-2</v>
      </c>
      <c r="P562" s="8" t="s">
        <v>1177</v>
      </c>
    </row>
    <row r="563" spans="1:16" x14ac:dyDescent="0.35">
      <c r="A563" s="9">
        <f t="shared" si="97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93"/>
        <v>4228.12</v>
      </c>
      <c r="G563" s="33">
        <v>750</v>
      </c>
      <c r="H563" s="217">
        <f t="shared" si="98"/>
        <v>2.91216898345888E-2</v>
      </c>
      <c r="I563" s="217">
        <f t="shared" si="94"/>
        <v>124.68305894230021</v>
      </c>
      <c r="J563" s="217">
        <f t="shared" si="100"/>
        <v>27.430272967306045</v>
      </c>
      <c r="K563" s="217">
        <v>45.912620105859141</v>
      </c>
      <c r="L563" s="217">
        <v>17.668682178962396</v>
      </c>
      <c r="M563" s="11">
        <f t="shared" si="101"/>
        <v>215.69463419442778</v>
      </c>
      <c r="N563" s="11">
        <f t="shared" si="99"/>
        <v>43.13892683888556</v>
      </c>
      <c r="O563" s="11">
        <f t="shared" si="87"/>
        <v>5.1014312317159347E-2</v>
      </c>
      <c r="P563" s="8" t="s">
        <v>1177</v>
      </c>
    </row>
    <row r="564" spans="1:16" x14ac:dyDescent="0.35">
      <c r="A564" s="9">
        <f t="shared" si="97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93"/>
        <v>4331.46</v>
      </c>
      <c r="G564" s="33">
        <v>1018</v>
      </c>
      <c r="H564" s="217">
        <f t="shared" si="98"/>
        <v>3.9527840335481866E-2</v>
      </c>
      <c r="I564" s="217">
        <f t="shared" si="94"/>
        <v>169.23647200434883</v>
      </c>
      <c r="J564" s="217">
        <f t="shared" si="100"/>
        <v>37.232023840956742</v>
      </c>
      <c r="K564" s="217">
        <v>62.318729690352797</v>
      </c>
      <c r="L564" s="217">
        <v>23.982291277578291</v>
      </c>
      <c r="M564" s="11">
        <f t="shared" si="101"/>
        <v>292.76951681323663</v>
      </c>
      <c r="N564" s="11">
        <f t="shared" si="99"/>
        <v>58.553903362647333</v>
      </c>
      <c r="O564" s="11">
        <f t="shared" si="87"/>
        <v>6.7591416476946956E-2</v>
      </c>
      <c r="P564" s="8" t="s">
        <v>1177</v>
      </c>
    </row>
    <row r="565" spans="1:16" x14ac:dyDescent="0.35">
      <c r="A565" s="9">
        <f t="shared" si="97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93"/>
        <v>6367.69</v>
      </c>
      <c r="G565" s="33">
        <v>1330</v>
      </c>
      <c r="H565" s="217">
        <f t="shared" si="98"/>
        <v>5.1642463306670806E-2</v>
      </c>
      <c r="I565" s="217">
        <f t="shared" si="94"/>
        <v>221.10462452434572</v>
      </c>
      <c r="J565" s="217">
        <f t="shared" si="100"/>
        <v>48.643017395356061</v>
      </c>
      <c r="K565" s="217">
        <v>81.418379654390208</v>
      </c>
      <c r="L565" s="217">
        <v>31.332463064026648</v>
      </c>
      <c r="M565" s="11">
        <f t="shared" si="101"/>
        <v>382.49848463811861</v>
      </c>
      <c r="N565" s="11">
        <f t="shared" si="99"/>
        <v>76.499696927623731</v>
      </c>
      <c r="O565" s="11">
        <f t="shared" si="87"/>
        <v>6.0068641004527329E-2</v>
      </c>
      <c r="P565" s="8" t="s">
        <v>1177</v>
      </c>
    </row>
    <row r="566" spans="1:16" x14ac:dyDescent="0.35">
      <c r="A566" s="9">
        <f t="shared" si="97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93"/>
        <v>168.2</v>
      </c>
      <c r="G566" s="31">
        <v>171</v>
      </c>
      <c r="H566" s="217">
        <f t="shared" si="98"/>
        <v>6.6397452822862463E-3</v>
      </c>
      <c r="I566" s="217">
        <f t="shared" si="94"/>
        <v>28.427737438844449</v>
      </c>
      <c r="J566" s="217">
        <f t="shared" si="100"/>
        <v>6.254102236545779</v>
      </c>
      <c r="K566" s="217">
        <v>10.468077384135881</v>
      </c>
      <c r="L566" s="217">
        <v>11.634976578759156</v>
      </c>
      <c r="M566" s="11">
        <f t="shared" si="101"/>
        <v>56.784893638285268</v>
      </c>
      <c r="N566" s="11">
        <f t="shared" si="99"/>
        <v>11.356978727657054</v>
      </c>
      <c r="O566" s="11">
        <f t="shared" si="87"/>
        <v>0.33760341045353909</v>
      </c>
      <c r="P566" s="8" t="s">
        <v>1176</v>
      </c>
    </row>
    <row r="567" spans="1:16" x14ac:dyDescent="0.35">
      <c r="A567" s="9">
        <f t="shared" si="97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93"/>
        <v>35.1</v>
      </c>
      <c r="G567" s="31">
        <v>71</v>
      </c>
      <c r="H567" s="217">
        <f t="shared" si="98"/>
        <v>2.7568533043410733E-3</v>
      </c>
      <c r="I567" s="217">
        <f t="shared" si="94"/>
        <v>11.803329579871088</v>
      </c>
      <c r="J567" s="217">
        <f t="shared" si="100"/>
        <v>2.5967325075716392</v>
      </c>
      <c r="K567" s="217">
        <v>4.3463947033546653</v>
      </c>
      <c r="L567" s="217">
        <v>7.0581283073470615</v>
      </c>
      <c r="M567" s="11">
        <f t="shared" si="101"/>
        <v>25.804585098144454</v>
      </c>
      <c r="N567" s="11">
        <f t="shared" si="99"/>
        <v>5.1609170196288909</v>
      </c>
      <c r="O567" s="11">
        <f t="shared" si="87"/>
        <v>0.73517336461950011</v>
      </c>
      <c r="P567" s="8" t="s">
        <v>1176</v>
      </c>
    </row>
    <row r="568" spans="1:16" x14ac:dyDescent="0.35">
      <c r="A568" s="9">
        <f t="shared" si="97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93"/>
        <v>6172.16</v>
      </c>
      <c r="G568" s="33">
        <v>1588</v>
      </c>
      <c r="H568" s="217">
        <f t="shared" si="98"/>
        <v>6.1660324609769356E-2</v>
      </c>
      <c r="I568" s="217">
        <f t="shared" si="94"/>
        <v>263.99559680049697</v>
      </c>
      <c r="J568" s="217">
        <f t="shared" si="100"/>
        <v>58.079031296109335</v>
      </c>
      <c r="K568" s="217">
        <v>97.212320970805749</v>
      </c>
      <c r="L568" s="217">
        <v>37.410489733589714</v>
      </c>
      <c r="M568" s="11">
        <f t="shared" si="101"/>
        <v>456.69743880100179</v>
      </c>
      <c r="N568" s="11">
        <f t="shared" si="99"/>
        <v>91.33948776020037</v>
      </c>
      <c r="O568" s="11">
        <f t="shared" si="87"/>
        <v>7.3993130249540157E-2</v>
      </c>
      <c r="P568" s="8" t="s">
        <v>1177</v>
      </c>
    </row>
    <row r="569" spans="1:16" x14ac:dyDescent="0.35">
      <c r="A569" s="9">
        <f t="shared" si="97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93"/>
        <v>11059.29</v>
      </c>
      <c r="G569" s="33">
        <v>1831</v>
      </c>
      <c r="H569" s="217">
        <f t="shared" si="98"/>
        <v>7.1095752116176122E-2</v>
      </c>
      <c r="I569" s="217">
        <f t="shared" si="94"/>
        <v>304.39290789780227</v>
      </c>
      <c r="J569" s="217">
        <f t="shared" si="100"/>
        <v>66.966439737516495</v>
      </c>
      <c r="K569" s="217">
        <v>112.08800988510411</v>
      </c>
      <c r="L569" s="217">
        <v>43.135142759573533</v>
      </c>
      <c r="M569" s="11">
        <f t="shared" si="101"/>
        <v>526.58250027999645</v>
      </c>
      <c r="N569" s="11">
        <f t="shared" si="99"/>
        <v>105.3165000559993</v>
      </c>
      <c r="O569" s="11">
        <f t="shared" si="87"/>
        <v>4.7614494265002222E-2</v>
      </c>
      <c r="P569" s="8" t="s">
        <v>1177</v>
      </c>
    </row>
    <row r="570" spans="1:16" x14ac:dyDescent="0.35">
      <c r="A570" s="9">
        <f t="shared" si="97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93"/>
        <v>3145.5800000000004</v>
      </c>
      <c r="G570" s="33">
        <v>886</v>
      </c>
      <c r="H570" s="217">
        <f t="shared" si="98"/>
        <v>3.4402422924594236E-2</v>
      </c>
      <c r="I570" s="217">
        <f t="shared" si="94"/>
        <v>147.29225363050398</v>
      </c>
      <c r="J570" s="217">
        <f t="shared" si="100"/>
        <v>32.404295798710876</v>
      </c>
      <c r="K570" s="217">
        <v>54.238108551721595</v>
      </c>
      <c r="L570" s="217">
        <v>20.872603214080911</v>
      </c>
      <c r="M570" s="11">
        <f t="shared" si="101"/>
        <v>254.80726119501736</v>
      </c>
      <c r="N570" s="11">
        <f t="shared" si="99"/>
        <v>50.961452239003478</v>
      </c>
      <c r="O570" s="11">
        <f t="shared" si="87"/>
        <v>8.1004857989629045E-2</v>
      </c>
      <c r="P570" s="8" t="s">
        <v>1177</v>
      </c>
    </row>
    <row r="571" spans="1:16" x14ac:dyDescent="0.35">
      <c r="A571" s="9">
        <f t="shared" si="97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93"/>
        <v>851.4</v>
      </c>
      <c r="G571" s="32">
        <v>420</v>
      </c>
      <c r="H571" s="217">
        <f t="shared" si="98"/>
        <v>1.6308146307369729E-2</v>
      </c>
      <c r="I571" s="217">
        <f t="shared" si="94"/>
        <v>69.82251300768813</v>
      </c>
      <c r="J571" s="217">
        <f t="shared" si="100"/>
        <v>15.36095286169139</v>
      </c>
      <c r="K571" s="217">
        <v>25.711067259281116</v>
      </c>
      <c r="L571" s="217">
        <v>17.89983311963196</v>
      </c>
      <c r="M571" s="11">
        <f t="shared" si="101"/>
        <v>128.79436624829259</v>
      </c>
      <c r="N571" s="11">
        <f t="shared" si="99"/>
        <v>25.758873249658521</v>
      </c>
      <c r="O571" s="11">
        <f t="shared" si="87"/>
        <v>0.1512736272589765</v>
      </c>
      <c r="P571" s="8" t="s">
        <v>1172</v>
      </c>
    </row>
    <row r="572" spans="1:16" x14ac:dyDescent="0.35">
      <c r="A572" s="9">
        <f t="shared" si="97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93"/>
        <v>3100.1</v>
      </c>
      <c r="G572" s="33">
        <v>890</v>
      </c>
      <c r="H572" s="217">
        <f t="shared" si="98"/>
        <v>3.4557738603712043E-2</v>
      </c>
      <c r="I572" s="217">
        <f t="shared" si="94"/>
        <v>147.95722994486292</v>
      </c>
      <c r="J572" s="217">
        <f t="shared" si="100"/>
        <v>32.550590587869841</v>
      </c>
      <c r="K572" s="217">
        <v>54.482975858952848</v>
      </c>
      <c r="L572" s="217">
        <v>20.966836185702043</v>
      </c>
      <c r="M572" s="11">
        <f t="shared" si="101"/>
        <v>255.95763257738764</v>
      </c>
      <c r="N572" s="11">
        <f t="shared" si="99"/>
        <v>51.191526515477534</v>
      </c>
      <c r="O572" s="11">
        <f t="shared" si="87"/>
        <v>8.2564314885773898E-2</v>
      </c>
      <c r="P572" s="8" t="s">
        <v>1177</v>
      </c>
    </row>
    <row r="573" spans="1:16" x14ac:dyDescent="0.35">
      <c r="A573" s="9">
        <f t="shared" si="97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93"/>
        <v>2324.65</v>
      </c>
      <c r="G573" s="33">
        <v>399</v>
      </c>
      <c r="H573" s="217">
        <f t="shared" si="98"/>
        <v>1.5492738992001242E-2</v>
      </c>
      <c r="I573" s="217">
        <f t="shared" si="94"/>
        <v>66.331387357303711</v>
      </c>
      <c r="J573" s="217">
        <f t="shared" si="100"/>
        <v>14.592905218606816</v>
      </c>
      <c r="K573" s="217">
        <v>24.425513896317064</v>
      </c>
      <c r="L573" s="217">
        <v>9.3997389192079961</v>
      </c>
      <c r="M573" s="11">
        <f t="shared" si="101"/>
        <v>114.74954539143557</v>
      </c>
      <c r="N573" s="11">
        <f t="shared" si="99"/>
        <v>22.949909078287117</v>
      </c>
      <c r="O573" s="11">
        <f t="shared" si="87"/>
        <v>4.9362074028965898E-2</v>
      </c>
      <c r="P573" s="8" t="s">
        <v>1177</v>
      </c>
    </row>
    <row r="574" spans="1:16" x14ac:dyDescent="0.35">
      <c r="A574" s="9">
        <f t="shared" si="97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93"/>
        <v>4512.62</v>
      </c>
      <c r="G574" s="33">
        <v>530</v>
      </c>
      <c r="H574" s="217">
        <f t="shared" si="98"/>
        <v>2.0579327483109418E-2</v>
      </c>
      <c r="I574" s="217">
        <f t="shared" si="94"/>
        <v>88.109361652558817</v>
      </c>
      <c r="J574" s="217">
        <f t="shared" si="100"/>
        <v>19.384059563562939</v>
      </c>
      <c r="K574" s="217">
        <v>32.444918208140457</v>
      </c>
      <c r="L574" s="217">
        <v>12.485868739800093</v>
      </c>
      <c r="M574" s="11">
        <f t="shared" si="101"/>
        <v>152.42420816406229</v>
      </c>
      <c r="N574" s="11">
        <f t="shared" si="99"/>
        <v>30.484841632812461</v>
      </c>
      <c r="O574" s="11">
        <f t="shared" ref="O574:O636" si="102">M574/F574</f>
        <v>3.3777319642261543E-2</v>
      </c>
      <c r="P574" s="8" t="s">
        <v>1177</v>
      </c>
    </row>
    <row r="575" spans="1:16" x14ac:dyDescent="0.35">
      <c r="A575" s="9">
        <f t="shared" si="97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93"/>
        <v>11115.95</v>
      </c>
      <c r="G575" s="33">
        <v>1728</v>
      </c>
      <c r="H575" s="217">
        <f t="shared" si="98"/>
        <v>6.7096373378892599E-2</v>
      </c>
      <c r="I575" s="217">
        <f t="shared" si="94"/>
        <v>287.26976780305972</v>
      </c>
      <c r="J575" s="217">
        <f t="shared" si="100"/>
        <v>63.199348916673138</v>
      </c>
      <c r="K575" s="217">
        <v>105.78267672389946</v>
      </c>
      <c r="L575" s="217">
        <v>40.708643740329357</v>
      </c>
      <c r="M575" s="11">
        <f t="shared" si="101"/>
        <v>496.96043718396169</v>
      </c>
      <c r="N575" s="11">
        <f t="shared" si="99"/>
        <v>99.392087436792337</v>
      </c>
      <c r="O575" s="11">
        <f t="shared" si="102"/>
        <v>4.4706969461356126E-2</v>
      </c>
      <c r="P575" s="8" t="s">
        <v>1177</v>
      </c>
    </row>
    <row r="576" spans="1:16" x14ac:dyDescent="0.35">
      <c r="A576" s="9">
        <f t="shared" si="97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93"/>
        <v>3259.72</v>
      </c>
      <c r="G576" s="31">
        <v>688</v>
      </c>
      <c r="H576" s="217">
        <f t="shared" si="98"/>
        <v>2.6714296808262792E-2</v>
      </c>
      <c r="I576" s="217">
        <f t="shared" si="94"/>
        <v>114.37592606973672</v>
      </c>
      <c r="J576" s="217">
        <f t="shared" si="100"/>
        <v>25.162703735342077</v>
      </c>
      <c r="K576" s="217">
        <v>42.117176843774779</v>
      </c>
      <c r="L576" s="217">
        <v>29.321631395968545</v>
      </c>
      <c r="M576" s="11">
        <f t="shared" si="101"/>
        <v>210.97743804482215</v>
      </c>
      <c r="N576" s="11">
        <f t="shared" si="99"/>
        <v>42.195487608964434</v>
      </c>
      <c r="O576" s="11">
        <f t="shared" si="102"/>
        <v>6.4722564528493912E-2</v>
      </c>
      <c r="P576" s="8" t="s">
        <v>1176</v>
      </c>
    </row>
    <row r="577" spans="1:16" x14ac:dyDescent="0.35">
      <c r="A577" s="9">
        <f t="shared" si="97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93"/>
        <v>3223.22</v>
      </c>
      <c r="G577" s="31">
        <v>912</v>
      </c>
      <c r="H577" s="217">
        <f t="shared" si="98"/>
        <v>3.541197483885998E-2</v>
      </c>
      <c r="I577" s="217">
        <f t="shared" si="94"/>
        <v>151.61459967383706</v>
      </c>
      <c r="J577" s="217">
        <f t="shared" si="100"/>
        <v>33.355211928244152</v>
      </c>
      <c r="K577" s="217">
        <v>55.829746048724722</v>
      </c>
      <c r="L577" s="217">
        <v>38.868209059772255</v>
      </c>
      <c r="M577" s="11">
        <f t="shared" si="101"/>
        <v>279.66776671057823</v>
      </c>
      <c r="N577" s="11">
        <f t="shared" si="99"/>
        <v>55.933553342115651</v>
      </c>
      <c r="O577" s="11">
        <f t="shared" si="102"/>
        <v>8.6766577121815527E-2</v>
      </c>
      <c r="P577" s="8" t="s">
        <v>1176</v>
      </c>
    </row>
    <row r="578" spans="1:16" x14ac:dyDescent="0.35">
      <c r="A578" s="9">
        <f t="shared" si="97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93"/>
        <v>4167.8999999999996</v>
      </c>
      <c r="G578" s="33">
        <v>1264</v>
      </c>
      <c r="H578" s="217">
        <f t="shared" si="98"/>
        <v>4.9079754601226995E-2</v>
      </c>
      <c r="I578" s="217">
        <f t="shared" si="94"/>
        <v>210.13251533742331</v>
      </c>
      <c r="J578" s="217">
        <f t="shared" si="100"/>
        <v>46.229153374233128</v>
      </c>
      <c r="K578" s="217">
        <v>77.378069085074614</v>
      </c>
      <c r="L578" s="217">
        <v>29.777619032277958</v>
      </c>
      <c r="M578" s="11">
        <f t="shared" si="101"/>
        <v>363.51735682900903</v>
      </c>
      <c r="N578" s="11">
        <f t="shared" si="99"/>
        <v>72.703471365801803</v>
      </c>
      <c r="O578" s="11">
        <f t="shared" si="102"/>
        <v>8.7218349007655904E-2</v>
      </c>
      <c r="P578" s="8" t="s">
        <v>1177</v>
      </c>
    </row>
    <row r="579" spans="1:16" x14ac:dyDescent="0.35">
      <c r="A579" s="9">
        <f t="shared" si="97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93"/>
        <v>6158.52</v>
      </c>
      <c r="G579" s="31">
        <v>1302</v>
      </c>
      <c r="H579" s="217">
        <f t="shared" si="98"/>
        <v>5.0555253552846159E-2</v>
      </c>
      <c r="I579" s="217">
        <f t="shared" si="94"/>
        <v>216.44979032383318</v>
      </c>
      <c r="J579" s="217">
        <f t="shared" si="100"/>
        <v>47.618953871243299</v>
      </c>
      <c r="K579" s="217">
        <v>79.704308503771458</v>
      </c>
      <c r="L579" s="217">
        <v>55.489482670859083</v>
      </c>
      <c r="M579" s="11">
        <f t="shared" si="101"/>
        <v>399.26253536970705</v>
      </c>
      <c r="N579" s="11">
        <f t="shared" si="99"/>
        <v>79.85250707394141</v>
      </c>
      <c r="O579" s="11">
        <f t="shared" si="102"/>
        <v>6.483092291162601E-2</v>
      </c>
      <c r="P579" s="8" t="s">
        <v>1176</v>
      </c>
    </row>
    <row r="580" spans="1:16" x14ac:dyDescent="0.35">
      <c r="A580" s="9">
        <f t="shared" si="97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93"/>
        <v>3211.24</v>
      </c>
      <c r="G580" s="33">
        <v>945</v>
      </c>
      <c r="H580" s="217">
        <f t="shared" si="98"/>
        <v>3.6693329191581886E-2</v>
      </c>
      <c r="I580" s="217">
        <f t="shared" si="94"/>
        <v>157.10065426729827</v>
      </c>
      <c r="J580" s="217">
        <f t="shared" si="100"/>
        <v>34.562143938805619</v>
      </c>
      <c r="K580" s="217">
        <v>57.849901333382519</v>
      </c>
      <c r="L580" s="217">
        <v>22.262539545492618</v>
      </c>
      <c r="M580" s="11">
        <f t="shared" si="101"/>
        <v>271.77523908497903</v>
      </c>
      <c r="N580" s="11">
        <f t="shared" si="99"/>
        <v>54.355047816995807</v>
      </c>
      <c r="O580" s="11">
        <f t="shared" si="102"/>
        <v>8.4632490590855577E-2</v>
      </c>
      <c r="P580" s="8" t="s">
        <v>1177</v>
      </c>
    </row>
    <row r="581" spans="1:16" x14ac:dyDescent="0.35">
      <c r="A581" s="9">
        <f t="shared" si="97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93"/>
        <v>3235.04</v>
      </c>
      <c r="G581" s="33">
        <v>902</v>
      </c>
      <c r="H581" s="217">
        <f t="shared" si="98"/>
        <v>3.5023685641065463E-2</v>
      </c>
      <c r="I581" s="217">
        <f t="shared" si="94"/>
        <v>149.95215888793973</v>
      </c>
      <c r="J581" s="217">
        <f t="shared" si="100"/>
        <v>32.989474955346743</v>
      </c>
      <c r="K581" s="217">
        <v>55.217577780646593</v>
      </c>
      <c r="L581" s="217">
        <v>21.249535100565442</v>
      </c>
      <c r="M581" s="11">
        <f t="shared" si="101"/>
        <v>259.40874672449849</v>
      </c>
      <c r="N581" s="11">
        <f t="shared" si="99"/>
        <v>51.881749344899703</v>
      </c>
      <c r="O581" s="11">
        <f t="shared" si="102"/>
        <v>8.0187183690000274E-2</v>
      </c>
      <c r="P581" s="8" t="s">
        <v>1177</v>
      </c>
    </row>
    <row r="582" spans="1:16" s="174" customFormat="1" x14ac:dyDescent="0.35">
      <c r="A582" s="9">
        <f t="shared" si="97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2" si="103">C582+D582+E582</f>
        <v>3508.3</v>
      </c>
      <c r="G582" s="188">
        <v>1109</v>
      </c>
      <c r="H582" s="217">
        <f t="shared" si="98"/>
        <v>4.3061272035411977E-2</v>
      </c>
      <c r="I582" s="217">
        <f t="shared" si="94"/>
        <v>184.36468315601459</v>
      </c>
      <c r="J582" s="217">
        <f t="shared" si="100"/>
        <v>40.560230294323212</v>
      </c>
      <c r="K582" s="217">
        <v>67.889460929863702</v>
      </c>
      <c r="L582" s="217">
        <v>89.436999999999998</v>
      </c>
      <c r="M582" s="176">
        <f t="shared" si="101"/>
        <v>382.25137438020153</v>
      </c>
      <c r="N582" s="176">
        <f t="shared" ref="N582:N602" si="104">M582*0.2</f>
        <v>76.450274876040311</v>
      </c>
      <c r="O582" s="11">
        <f t="shared" si="102"/>
        <v>0.1089562963202125</v>
      </c>
      <c r="P582" s="174" t="s">
        <v>1176</v>
      </c>
    </row>
    <row r="583" spans="1:16" x14ac:dyDescent="0.35">
      <c r="A583" s="9">
        <f t="shared" si="97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103"/>
        <v>76.7</v>
      </c>
      <c r="G583" s="31">
        <v>89</v>
      </c>
      <c r="H583" s="217">
        <f t="shared" si="98"/>
        <v>3.4557738603712045E-3</v>
      </c>
      <c r="I583" s="217">
        <f t="shared" ref="I583:I602" si="105">H583*$I$2</f>
        <v>14.795722994486292</v>
      </c>
      <c r="J583" s="217">
        <f t="shared" si="100"/>
        <v>3.2550590587869843</v>
      </c>
      <c r="K583" s="217">
        <v>5.4482975858952845</v>
      </c>
      <c r="L583" s="217">
        <v>7.1566549184605774</v>
      </c>
      <c r="M583" s="11">
        <f t="shared" si="101"/>
        <v>30.655734557629142</v>
      </c>
      <c r="N583" s="11">
        <f t="shared" si="104"/>
        <v>6.1311469115258284</v>
      </c>
      <c r="O583" s="11">
        <f t="shared" si="102"/>
        <v>0.39968363178134475</v>
      </c>
      <c r="P583" s="8" t="s">
        <v>1176</v>
      </c>
    </row>
    <row r="584" spans="1:16" x14ac:dyDescent="0.35">
      <c r="A584" s="9">
        <f t="shared" si="97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103"/>
        <v>329.5</v>
      </c>
      <c r="G584" s="33">
        <v>233</v>
      </c>
      <c r="H584" s="217">
        <f t="shared" si="98"/>
        <v>9.0471383086122535E-3</v>
      </c>
      <c r="I584" s="217">
        <f t="shared" si="105"/>
        <v>38.734870311407931</v>
      </c>
      <c r="J584" s="217">
        <f t="shared" si="100"/>
        <v>8.5216714685097443</v>
      </c>
      <c r="K584" s="217">
        <v>14.263520646220238</v>
      </c>
      <c r="L584" s="217">
        <v>18.735961752823759</v>
      </c>
      <c r="M584" s="11">
        <f t="shared" si="101"/>
        <v>80.256024178961667</v>
      </c>
      <c r="N584" s="11">
        <f t="shared" si="104"/>
        <v>16.051204835792333</v>
      </c>
      <c r="O584" s="11">
        <f t="shared" si="102"/>
        <v>0.24356911738683359</v>
      </c>
      <c r="P584" s="8" t="s">
        <v>1177</v>
      </c>
    </row>
    <row r="585" spans="1:16" x14ac:dyDescent="0.35">
      <c r="A585" s="9">
        <f t="shared" si="97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103"/>
        <v>329.2</v>
      </c>
      <c r="G585" s="33">
        <v>236</v>
      </c>
      <c r="H585" s="217">
        <f t="shared" si="98"/>
        <v>9.1636250679506086E-3</v>
      </c>
      <c r="I585" s="217">
        <f t="shared" si="105"/>
        <v>39.233602547177128</v>
      </c>
      <c r="J585" s="217">
        <f t="shared" si="100"/>
        <v>8.6313925603789681</v>
      </c>
      <c r="K585" s="217">
        <v>14.447171126643674</v>
      </c>
      <c r="L585" s="217">
        <v>16.683250384064166</v>
      </c>
      <c r="M585" s="11">
        <f t="shared" si="101"/>
        <v>78.995416618263931</v>
      </c>
      <c r="N585" s="11">
        <f t="shared" si="104"/>
        <v>15.799083323652788</v>
      </c>
      <c r="O585" s="11">
        <f t="shared" si="102"/>
        <v>0.23996177587564985</v>
      </c>
      <c r="P585" s="8" t="s">
        <v>1177</v>
      </c>
    </row>
    <row r="586" spans="1:16" x14ac:dyDescent="0.35">
      <c r="A586" s="9">
        <f t="shared" si="97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103"/>
        <v>325.10000000000002</v>
      </c>
      <c r="G586" s="33">
        <v>236</v>
      </c>
      <c r="H586" s="217">
        <f t="shared" si="98"/>
        <v>9.1636250679506086E-3</v>
      </c>
      <c r="I586" s="217">
        <f t="shared" si="105"/>
        <v>39.233602547177128</v>
      </c>
      <c r="J586" s="217">
        <f t="shared" si="100"/>
        <v>8.6313925603789681</v>
      </c>
      <c r="K586" s="217">
        <v>14.447171126643674</v>
      </c>
      <c r="L586" s="217">
        <v>10.058001467221768</v>
      </c>
      <c r="M586" s="11">
        <f t="shared" si="101"/>
        <v>72.370167701421536</v>
      </c>
      <c r="N586" s="11">
        <f t="shared" si="104"/>
        <v>14.474033540284308</v>
      </c>
      <c r="O586" s="11">
        <f t="shared" si="102"/>
        <v>0.22260894402159806</v>
      </c>
      <c r="P586" s="8" t="s">
        <v>1177</v>
      </c>
    </row>
    <row r="587" spans="1:16" x14ac:dyDescent="0.35">
      <c r="A587" s="9">
        <f t="shared" si="97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103"/>
        <v>329.3</v>
      </c>
      <c r="G587" s="33">
        <v>223</v>
      </c>
      <c r="H587" s="217">
        <f t="shared" si="98"/>
        <v>8.6588491108177366E-3</v>
      </c>
      <c r="I587" s="217">
        <f t="shared" si="105"/>
        <v>37.0724295255106</v>
      </c>
      <c r="J587" s="217">
        <f t="shared" si="100"/>
        <v>8.1559344956123319</v>
      </c>
      <c r="K587" s="217">
        <v>13.651352378142118</v>
      </c>
      <c r="L587" s="217">
        <v>21.347432407928157</v>
      </c>
      <c r="M587" s="11">
        <f t="shared" si="101"/>
        <v>80.227148807193203</v>
      </c>
      <c r="N587" s="11">
        <f t="shared" si="104"/>
        <v>16.045429761438641</v>
      </c>
      <c r="O587" s="11">
        <f t="shared" si="102"/>
        <v>0.24362936169812693</v>
      </c>
      <c r="P587" s="8" t="s">
        <v>1177</v>
      </c>
    </row>
    <row r="588" spans="1:16" x14ac:dyDescent="0.35">
      <c r="A588" s="9">
        <f t="shared" si="97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103"/>
        <v>377.4</v>
      </c>
      <c r="G588" s="33">
        <v>289</v>
      </c>
      <c r="H588" s="217">
        <f t="shared" si="98"/>
        <v>1.1221557816261551E-2</v>
      </c>
      <c r="I588" s="217">
        <f t="shared" si="105"/>
        <v>48.044538712433017</v>
      </c>
      <c r="J588" s="217">
        <f t="shared" si="100"/>
        <v>10.569798516735263</v>
      </c>
      <c r="K588" s="217">
        <v>17.691662947457722</v>
      </c>
      <c r="L588" s="217">
        <v>20.081158902694849</v>
      </c>
      <c r="M588" s="11">
        <f t="shared" si="101"/>
        <v>96.387159079320853</v>
      </c>
      <c r="N588" s="11">
        <f t="shared" si="104"/>
        <v>19.277431815864173</v>
      </c>
      <c r="O588" s="11">
        <f t="shared" si="102"/>
        <v>0.25539787779364298</v>
      </c>
      <c r="P588" s="8" t="s">
        <v>1177</v>
      </c>
    </row>
    <row r="589" spans="1:16" x14ac:dyDescent="0.35">
      <c r="A589" s="9">
        <f t="shared" si="97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103"/>
        <v>324.31</v>
      </c>
      <c r="G589" s="33">
        <v>233</v>
      </c>
      <c r="H589" s="217">
        <f t="shared" si="98"/>
        <v>9.0471383086122535E-3</v>
      </c>
      <c r="I589" s="217">
        <f t="shared" si="105"/>
        <v>38.734870311407931</v>
      </c>
      <c r="J589" s="217">
        <f t="shared" si="100"/>
        <v>8.5216714685097443</v>
      </c>
      <c r="K589" s="217">
        <v>14.263520646220238</v>
      </c>
      <c r="L589" s="217">
        <v>20.588968959146985</v>
      </c>
      <c r="M589" s="11">
        <f t="shared" ref="M589:M602" si="106">(I589+J589+K589+L589)</f>
        <v>82.109031385284894</v>
      </c>
      <c r="N589" s="11">
        <f t="shared" si="104"/>
        <v>16.42180627705698</v>
      </c>
      <c r="O589" s="11">
        <f t="shared" si="102"/>
        <v>0.25318069558535011</v>
      </c>
      <c r="P589" s="8" t="s">
        <v>1177</v>
      </c>
    </row>
    <row r="590" spans="1:16" x14ac:dyDescent="0.35">
      <c r="A590" s="9">
        <f t="shared" si="97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103"/>
        <v>332</v>
      </c>
      <c r="G590" s="33">
        <v>233</v>
      </c>
      <c r="H590" s="217">
        <f t="shared" si="98"/>
        <v>9.0471383086122535E-3</v>
      </c>
      <c r="I590" s="217">
        <f t="shared" si="105"/>
        <v>38.734870311407931</v>
      </c>
      <c r="J590" s="217">
        <f t="shared" si="100"/>
        <v>8.5216714685097443</v>
      </c>
      <c r="K590" s="217">
        <v>14.263520646220238</v>
      </c>
      <c r="L590" s="217">
        <v>20.588968959146985</v>
      </c>
      <c r="M590" s="11">
        <f t="shared" si="106"/>
        <v>82.109031385284894</v>
      </c>
      <c r="N590" s="11">
        <f t="shared" si="104"/>
        <v>16.42180627705698</v>
      </c>
      <c r="O590" s="11">
        <f t="shared" si="102"/>
        <v>0.24731635959423159</v>
      </c>
      <c r="P590" s="8" t="s">
        <v>1177</v>
      </c>
    </row>
    <row r="591" spans="1:16" x14ac:dyDescent="0.35">
      <c r="A591" s="9">
        <f t="shared" si="97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103"/>
        <v>309.2</v>
      </c>
      <c r="G591" s="33">
        <v>232</v>
      </c>
      <c r="H591" s="217">
        <f t="shared" si="98"/>
        <v>9.0083093888328018E-3</v>
      </c>
      <c r="I591" s="217">
        <f t="shared" si="105"/>
        <v>38.568626232818197</v>
      </c>
      <c r="J591" s="217">
        <f t="shared" si="100"/>
        <v>8.4850977712200031</v>
      </c>
      <c r="K591" s="217">
        <v>14.202303819412428</v>
      </c>
      <c r="L591" s="217">
        <v>22.208987975961133</v>
      </c>
      <c r="M591" s="11">
        <f t="shared" si="106"/>
        <v>83.465015799411759</v>
      </c>
      <c r="N591" s="11">
        <f t="shared" si="104"/>
        <v>16.693003159882352</v>
      </c>
      <c r="O591" s="11">
        <f t="shared" si="102"/>
        <v>0.26993860219732135</v>
      </c>
      <c r="P591" s="8" t="s">
        <v>1177</v>
      </c>
    </row>
    <row r="592" spans="1:16" x14ac:dyDescent="0.35">
      <c r="A592" s="9">
        <f t="shared" si="97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103"/>
        <v>6690.05</v>
      </c>
      <c r="G592" s="33">
        <v>1146</v>
      </c>
      <c r="H592" s="217">
        <f t="shared" si="98"/>
        <v>4.4497942067251689E-2</v>
      </c>
      <c r="I592" s="217">
        <f t="shared" si="105"/>
        <v>190.51571406383474</v>
      </c>
      <c r="J592" s="217">
        <f t="shared" si="100"/>
        <v>41.913457094043643</v>
      </c>
      <c r="K592" s="217">
        <v>70.154483521752766</v>
      </c>
      <c r="L592" s="217">
        <v>26.997746369454543</v>
      </c>
      <c r="M592" s="11">
        <f t="shared" si="106"/>
        <v>329.58140104908568</v>
      </c>
      <c r="N592" s="11">
        <f t="shared" si="104"/>
        <v>65.916280209817145</v>
      </c>
      <c r="O592" s="11">
        <f t="shared" si="102"/>
        <v>4.9264415220975279E-2</v>
      </c>
      <c r="P592" s="8" t="s">
        <v>1177</v>
      </c>
    </row>
    <row r="593" spans="1:16" x14ac:dyDescent="0.35">
      <c r="A593" s="9">
        <f t="shared" ref="A593:A602" si="107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103"/>
        <v>7080.5</v>
      </c>
      <c r="G593" s="33">
        <v>986</v>
      </c>
      <c r="H593" s="217">
        <f t="shared" ref="H593:H602" si="108">2/51508*G593</f>
        <v>3.8285314902539412E-2</v>
      </c>
      <c r="I593" s="217">
        <f t="shared" si="105"/>
        <v>163.91666148947735</v>
      </c>
      <c r="J593" s="217">
        <f t="shared" si="100"/>
        <v>36.061665527685015</v>
      </c>
      <c r="K593" s="217">
        <v>60.359791232502815</v>
      </c>
      <c r="L593" s="217">
        <v>23.228427504609233</v>
      </c>
      <c r="M593" s="11">
        <f t="shared" si="106"/>
        <v>283.56654575427439</v>
      </c>
      <c r="N593" s="11">
        <f t="shared" si="104"/>
        <v>56.713309150854883</v>
      </c>
      <c r="O593" s="11">
        <f t="shared" si="102"/>
        <v>4.0048943683959379E-2</v>
      </c>
      <c r="P593" s="8" t="s">
        <v>1177</v>
      </c>
    </row>
    <row r="594" spans="1:16" x14ac:dyDescent="0.35">
      <c r="A594" s="9">
        <f t="shared" si="107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103"/>
        <v>1902.1</v>
      </c>
      <c r="G594" s="33">
        <v>567</v>
      </c>
      <c r="H594" s="217">
        <f t="shared" si="108"/>
        <v>2.2015997514949134E-2</v>
      </c>
      <c r="I594" s="217">
        <f t="shared" si="105"/>
        <v>94.260392560378961</v>
      </c>
      <c r="J594" s="217">
        <f t="shared" si="100"/>
        <v>20.737286363283371</v>
      </c>
      <c r="K594" s="217">
        <v>34.709940800029507</v>
      </c>
      <c r="L594" s="217">
        <v>13.35752372729557</v>
      </c>
      <c r="M594" s="11">
        <f t="shared" si="106"/>
        <v>163.06514345098739</v>
      </c>
      <c r="N594" s="11">
        <f t="shared" si="104"/>
        <v>32.613028690197481</v>
      </c>
      <c r="O594" s="11">
        <f t="shared" si="102"/>
        <v>8.5729006598489768E-2</v>
      </c>
      <c r="P594" s="8" t="s">
        <v>1177</v>
      </c>
    </row>
    <row r="595" spans="1:16" x14ac:dyDescent="0.35">
      <c r="A595" s="9">
        <f t="shared" si="107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103"/>
        <v>2315.9899999999998</v>
      </c>
      <c r="G595" s="33">
        <v>811</v>
      </c>
      <c r="H595" s="217">
        <f t="shared" si="108"/>
        <v>3.149025394113536E-2</v>
      </c>
      <c r="I595" s="217">
        <f t="shared" si="105"/>
        <v>134.82394773627399</v>
      </c>
      <c r="J595" s="217">
        <f t="shared" si="100"/>
        <v>29.661268501980278</v>
      </c>
      <c r="K595" s="217">
        <v>49.64684654113568</v>
      </c>
      <c r="L595" s="217">
        <v>19.105734996184669</v>
      </c>
      <c r="M595" s="11">
        <f t="shared" si="106"/>
        <v>233.23779777557465</v>
      </c>
      <c r="N595" s="11">
        <f t="shared" si="104"/>
        <v>46.647559555114931</v>
      </c>
      <c r="O595" s="11">
        <f t="shared" si="102"/>
        <v>0.10070760140396749</v>
      </c>
      <c r="P595" s="8" t="s">
        <v>1177</v>
      </c>
    </row>
    <row r="596" spans="1:16" x14ac:dyDescent="0.35">
      <c r="A596" s="9">
        <f t="shared" si="107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103"/>
        <v>2390.8000000000002</v>
      </c>
      <c r="G596" s="33">
        <v>811</v>
      </c>
      <c r="H596" s="217">
        <f t="shared" si="108"/>
        <v>3.149025394113536E-2</v>
      </c>
      <c r="I596" s="217">
        <f t="shared" si="105"/>
        <v>134.82394773627399</v>
      </c>
      <c r="J596" s="217">
        <f t="shared" si="100"/>
        <v>29.661268501980278</v>
      </c>
      <c r="K596" s="217">
        <v>49.64684654113568</v>
      </c>
      <c r="L596" s="217">
        <v>19.105734996184669</v>
      </c>
      <c r="M596" s="11">
        <f t="shared" si="106"/>
        <v>233.23779777557465</v>
      </c>
      <c r="N596" s="11">
        <f t="shared" si="104"/>
        <v>46.647559555114931</v>
      </c>
      <c r="O596" s="11">
        <f t="shared" si="102"/>
        <v>9.7556381870325684E-2</v>
      </c>
      <c r="P596" s="8" t="s">
        <v>1177</v>
      </c>
    </row>
    <row r="597" spans="1:16" x14ac:dyDescent="0.35">
      <c r="A597" s="9">
        <f t="shared" si="107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103"/>
        <v>2393.3000000000002</v>
      </c>
      <c r="G597" s="33">
        <v>810</v>
      </c>
      <c r="H597" s="217">
        <f t="shared" si="108"/>
        <v>3.1451425021355908E-2</v>
      </c>
      <c r="I597" s="217">
        <f t="shared" si="105"/>
        <v>134.65770365768424</v>
      </c>
      <c r="J597" s="217">
        <f t="shared" si="100"/>
        <v>29.624694804690531</v>
      </c>
      <c r="K597" s="217">
        <v>49.585629714327865</v>
      </c>
      <c r="L597" s="217">
        <v>19.082176753279388</v>
      </c>
      <c r="M597" s="11">
        <f t="shared" si="106"/>
        <v>232.95020492998202</v>
      </c>
      <c r="N597" s="11">
        <f t="shared" si="104"/>
        <v>46.59004098599641</v>
      </c>
      <c r="O597" s="11">
        <f t="shared" si="102"/>
        <v>9.7334310337183802E-2</v>
      </c>
      <c r="P597" s="8" t="s">
        <v>1177</v>
      </c>
    </row>
    <row r="598" spans="1:16" x14ac:dyDescent="0.35">
      <c r="A598" s="9">
        <f t="shared" si="107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103"/>
        <v>3729.61</v>
      </c>
      <c r="G598" s="33">
        <v>988</v>
      </c>
      <c r="H598" s="217">
        <f t="shared" si="108"/>
        <v>3.8362972742098315E-2</v>
      </c>
      <c r="I598" s="217">
        <f t="shared" si="105"/>
        <v>164.24914964665683</v>
      </c>
      <c r="J598" s="217">
        <f t="shared" si="100"/>
        <v>36.134812922264501</v>
      </c>
      <c r="K598" s="217">
        <v>60.482224886118431</v>
      </c>
      <c r="L598" s="217">
        <v>23.275543990419795</v>
      </c>
      <c r="M598" s="11">
        <f t="shared" si="106"/>
        <v>284.14173144545958</v>
      </c>
      <c r="N598" s="11">
        <f t="shared" si="104"/>
        <v>56.828346289091918</v>
      </c>
      <c r="O598" s="11">
        <f t="shared" si="102"/>
        <v>7.6185373657154387E-2</v>
      </c>
      <c r="P598" s="8" t="s">
        <v>1177</v>
      </c>
    </row>
    <row r="599" spans="1:16" x14ac:dyDescent="0.35">
      <c r="A599" s="9">
        <f t="shared" si="107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103"/>
        <v>4033.36</v>
      </c>
      <c r="G599" s="33">
        <v>1155</v>
      </c>
      <c r="H599" s="217">
        <f t="shared" si="108"/>
        <v>4.4847402345266754E-2</v>
      </c>
      <c r="I599" s="217">
        <f t="shared" si="105"/>
        <v>192.01191077114234</v>
      </c>
      <c r="J599" s="217">
        <f t="shared" si="100"/>
        <v>42.242620369651313</v>
      </c>
      <c r="K599" s="217">
        <v>70.70543496302308</v>
      </c>
      <c r="L599" s="217">
        <v>27.209770555602088</v>
      </c>
      <c r="M599" s="11">
        <f t="shared" si="106"/>
        <v>332.16973665941879</v>
      </c>
      <c r="N599" s="11">
        <f t="shared" si="104"/>
        <v>66.433947331883758</v>
      </c>
      <c r="O599" s="11">
        <f t="shared" si="102"/>
        <v>8.2355588556295198E-2</v>
      </c>
      <c r="P599" s="8" t="s">
        <v>1177</v>
      </c>
    </row>
    <row r="600" spans="1:16" x14ac:dyDescent="0.35">
      <c r="A600" s="9">
        <f t="shared" si="107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103"/>
        <v>3448.7</v>
      </c>
      <c r="G600" s="33">
        <v>1109</v>
      </c>
      <c r="H600" s="217">
        <f t="shared" si="108"/>
        <v>4.3061272035411977E-2</v>
      </c>
      <c r="I600" s="217">
        <f t="shared" si="105"/>
        <v>184.36468315601459</v>
      </c>
      <c r="J600" s="217">
        <f t="shared" si="100"/>
        <v>40.560230294323212</v>
      </c>
      <c r="K600" s="217">
        <v>67.889460929863702</v>
      </c>
      <c r="L600" s="217">
        <v>26.126091381959064</v>
      </c>
      <c r="M600" s="11">
        <f t="shared" si="106"/>
        <v>318.94046576216056</v>
      </c>
      <c r="N600" s="11">
        <f t="shared" si="104"/>
        <v>63.788093152432111</v>
      </c>
      <c r="O600" s="11">
        <f t="shared" si="102"/>
        <v>9.2481359863763324E-2</v>
      </c>
      <c r="P600" s="8" t="s">
        <v>1177</v>
      </c>
    </row>
    <row r="601" spans="1:16" x14ac:dyDescent="0.35">
      <c r="A601" s="9">
        <f t="shared" si="107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103"/>
        <v>6256.34</v>
      </c>
      <c r="G601" s="33">
        <v>1827</v>
      </c>
      <c r="H601" s="217">
        <f t="shared" si="108"/>
        <v>7.0940436437058316E-2</v>
      </c>
      <c r="I601" s="217">
        <f t="shared" si="105"/>
        <v>303.72793158344331</v>
      </c>
      <c r="J601" s="217">
        <f t="shared" si="100"/>
        <v>66.820144948357523</v>
      </c>
      <c r="K601" s="217">
        <v>111.84314257787285</v>
      </c>
      <c r="L601" s="217">
        <v>43.040909787952394</v>
      </c>
      <c r="M601" s="11">
        <f t="shared" si="106"/>
        <v>525.43212889762606</v>
      </c>
      <c r="N601" s="11">
        <f t="shared" si="104"/>
        <v>105.08642577952521</v>
      </c>
      <c r="O601" s="11">
        <f t="shared" si="102"/>
        <v>8.3983947307471468E-2</v>
      </c>
      <c r="P601" s="8" t="s">
        <v>1177</v>
      </c>
    </row>
    <row r="602" spans="1:16" x14ac:dyDescent="0.35">
      <c r="A602" s="9">
        <f t="shared" si="107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103"/>
        <v>3393.78</v>
      </c>
      <c r="G602" s="33">
        <v>1097</v>
      </c>
      <c r="H602" s="217">
        <f t="shared" si="108"/>
        <v>4.2595324998058549E-2</v>
      </c>
      <c r="I602" s="217">
        <f t="shared" si="105"/>
        <v>182.36975421293778</v>
      </c>
      <c r="J602" s="217">
        <f t="shared" si="100"/>
        <v>40.12134592684631</v>
      </c>
      <c r="K602" s="217">
        <v>67.15485900816995</v>
      </c>
      <c r="L602" s="217">
        <v>25.843392467095665</v>
      </c>
      <c r="M602" s="11">
        <f t="shared" si="106"/>
        <v>315.48935161504971</v>
      </c>
      <c r="N602" s="11">
        <f t="shared" si="104"/>
        <v>63.097870323009943</v>
      </c>
      <c r="O602" s="11">
        <f t="shared" si="102"/>
        <v>9.2961049807309168E-2</v>
      </c>
      <c r="P602" s="8" t="s">
        <v>1694</v>
      </c>
    </row>
    <row r="603" spans="1:16" ht="18" x14ac:dyDescent="0.4">
      <c r="A603" s="9"/>
      <c r="B603" s="13" t="s">
        <v>1698</v>
      </c>
      <c r="C603" s="15">
        <f t="shared" ref="C603:M603" si="109">SUM(C528:C602)</f>
        <v>225620.44999999995</v>
      </c>
      <c r="D603" s="15">
        <f t="shared" si="109"/>
        <v>463.5</v>
      </c>
      <c r="E603" s="15">
        <f t="shared" si="109"/>
        <v>1133.9000000000001</v>
      </c>
      <c r="F603" s="15">
        <f t="shared" si="109"/>
        <v>227217.84999999992</v>
      </c>
      <c r="G603" s="299">
        <f t="shared" si="109"/>
        <v>51508</v>
      </c>
      <c r="H603" s="224">
        <f t="shared" si="109"/>
        <v>1.9999999999999998</v>
      </c>
      <c r="I603" s="199">
        <f t="shared" si="109"/>
        <v>8562.8999999999978</v>
      </c>
      <c r="J603" s="199">
        <f t="shared" si="109"/>
        <v>1883.8380000000004</v>
      </c>
      <c r="K603" s="341">
        <f t="shared" si="109"/>
        <v>3153.1563152167887</v>
      </c>
      <c r="L603" s="199">
        <f t="shared" si="109"/>
        <v>1632.5682649495081</v>
      </c>
      <c r="M603" s="199">
        <f t="shared" si="109"/>
        <v>15232.462580166293</v>
      </c>
      <c r="N603" s="199">
        <f t="shared" ref="N603" si="110">SUM(N528:N602)</f>
        <v>3046.4925160332587</v>
      </c>
      <c r="O603" s="11">
        <f t="shared" si="102"/>
        <v>6.7039022595127534E-2</v>
      </c>
      <c r="P603" s="16" t="e">
        <f>MAX(#REF!)</f>
        <v>#REF!</v>
      </c>
    </row>
    <row r="604" spans="1:16" ht="18" x14ac:dyDescent="0.4">
      <c r="A604" s="9"/>
      <c r="B604" s="7" t="s">
        <v>58</v>
      </c>
      <c r="J604" s="217"/>
      <c r="K604" s="217"/>
      <c r="O604" s="11"/>
    </row>
    <row r="605" spans="1:16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>C605+D605+E605</f>
        <v>399.3</v>
      </c>
      <c r="G605" s="35">
        <v>355</v>
      </c>
      <c r="H605" s="217">
        <f>2/61777.8*G605</f>
        <v>1.1492801621294381E-2</v>
      </c>
      <c r="I605" s="217">
        <f t="shared" ref="I605:I664" si="111">H605*$I$2</f>
        <v>49.205855501490824</v>
      </c>
      <c r="J605" s="217">
        <f t="shared" si="100"/>
        <v>10.825288210327981</v>
      </c>
      <c r="K605" s="217">
        <v>26.4350502904515</v>
      </c>
      <c r="L605" s="217">
        <v>21.524871599771735</v>
      </c>
      <c r="M605" s="11">
        <f t="shared" ref="M605:M636" si="112">(I605+J605+K605+L605)</f>
        <v>107.99106560204203</v>
      </c>
      <c r="N605" s="11">
        <f t="shared" ref="N605:N615" si="113">M605*0.2</f>
        <v>21.598213120408406</v>
      </c>
      <c r="O605" s="11">
        <f t="shared" si="102"/>
        <v>0.27045095317315809</v>
      </c>
      <c r="P605" s="8" t="s">
        <v>1176</v>
      </c>
    </row>
    <row r="606" spans="1:16" x14ac:dyDescent="0.35">
      <c r="A606" s="9">
        <f t="shared" ref="A606:A669" si="114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ref="F606:F665" si="115">C606+D606+E606</f>
        <v>4745.5</v>
      </c>
      <c r="G606" s="36">
        <v>1345</v>
      </c>
      <c r="H606" s="217">
        <f t="shared" ref="H606:H669" si="116">2/61777.8*G606</f>
        <v>4.3543149804622372E-2</v>
      </c>
      <c r="I606" s="217">
        <f t="shared" si="111"/>
        <v>186.42781873100046</v>
      </c>
      <c r="J606" s="217">
        <f t="shared" si="100"/>
        <v>41.014120120820102</v>
      </c>
      <c r="K606" s="217">
        <v>100.15533138213314</v>
      </c>
      <c r="L606" s="217">
        <v>47.222359381630348</v>
      </c>
      <c r="M606" s="11">
        <f t="shared" si="112"/>
        <v>374.81962961558406</v>
      </c>
      <c r="N606" s="11">
        <f t="shared" si="113"/>
        <v>74.963925923116818</v>
      </c>
      <c r="O606" s="11">
        <f t="shared" si="102"/>
        <v>7.8984222867049633E-2</v>
      </c>
      <c r="P606" s="8" t="s">
        <v>1177</v>
      </c>
    </row>
    <row r="607" spans="1:16" x14ac:dyDescent="0.35">
      <c r="A607" s="9">
        <f t="shared" si="114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115"/>
        <v>418.7</v>
      </c>
      <c r="G607" s="36">
        <v>360</v>
      </c>
      <c r="H607" s="217">
        <f t="shared" si="116"/>
        <v>1.1654672066664724E-2</v>
      </c>
      <c r="I607" s="217">
        <f t="shared" si="111"/>
        <v>49.898895719821681</v>
      </c>
      <c r="J607" s="217">
        <f t="shared" si="100"/>
        <v>10.977757058360769</v>
      </c>
      <c r="K607" s="217">
        <v>26.807374942429689</v>
      </c>
      <c r="L607" s="217">
        <v>12.639441916272807</v>
      </c>
      <c r="M607" s="11">
        <f t="shared" si="112"/>
        <v>100.32346963688494</v>
      </c>
      <c r="N607" s="11">
        <f t="shared" si="113"/>
        <v>20.06469392737699</v>
      </c>
      <c r="O607" s="11">
        <f t="shared" si="102"/>
        <v>0.23960704475014316</v>
      </c>
      <c r="P607" s="8" t="s">
        <v>1177</v>
      </c>
    </row>
    <row r="608" spans="1:16" x14ac:dyDescent="0.35">
      <c r="A608" s="9">
        <f t="shared" si="114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115"/>
        <v>1518.6</v>
      </c>
      <c r="G608" s="36">
        <v>500</v>
      </c>
      <c r="H608" s="217">
        <f t="shared" si="116"/>
        <v>1.6187044537034338E-2</v>
      </c>
      <c r="I608" s="217">
        <f t="shared" si="111"/>
        <v>69.30402183308567</v>
      </c>
      <c r="J608" s="217">
        <f t="shared" si="100"/>
        <v>15.246884803278848</v>
      </c>
      <c r="K608" s="217">
        <v>37.23246519781901</v>
      </c>
      <c r="L608" s="217">
        <v>17.554780439267788</v>
      </c>
      <c r="M608" s="11">
        <f t="shared" si="112"/>
        <v>139.33815227345133</v>
      </c>
      <c r="N608" s="11">
        <f t="shared" si="113"/>
        <v>27.867630454690268</v>
      </c>
      <c r="O608" s="11">
        <f t="shared" si="102"/>
        <v>9.1754347605328149E-2</v>
      </c>
      <c r="P608" s="8" t="s">
        <v>1177</v>
      </c>
    </row>
    <row r="609" spans="1:16" x14ac:dyDescent="0.35">
      <c r="A609" s="9">
        <f t="shared" si="114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115"/>
        <v>1507.3</v>
      </c>
      <c r="G609" s="36">
        <v>500</v>
      </c>
      <c r="H609" s="217">
        <f t="shared" si="116"/>
        <v>1.6187044537034338E-2</v>
      </c>
      <c r="I609" s="217">
        <f t="shared" si="111"/>
        <v>69.30402183308567</v>
      </c>
      <c r="J609" s="217">
        <f t="shared" si="100"/>
        <v>15.246884803278848</v>
      </c>
      <c r="K609" s="217">
        <v>37.23246519781901</v>
      </c>
      <c r="L609" s="217">
        <v>17.554780439267788</v>
      </c>
      <c r="M609" s="11">
        <f t="shared" si="112"/>
        <v>139.33815227345133</v>
      </c>
      <c r="N609" s="11">
        <f t="shared" si="113"/>
        <v>27.867630454690268</v>
      </c>
      <c r="O609" s="11">
        <f t="shared" si="102"/>
        <v>9.244221606412216E-2</v>
      </c>
      <c r="P609" s="8" t="s">
        <v>1177</v>
      </c>
    </row>
    <row r="610" spans="1:16" x14ac:dyDescent="0.35">
      <c r="A610" s="9">
        <f t="shared" si="114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115"/>
        <v>512.9</v>
      </c>
      <c r="G610" s="35">
        <v>810</v>
      </c>
      <c r="H610" s="217">
        <f t="shared" si="116"/>
        <v>2.6223012149995627E-2</v>
      </c>
      <c r="I610" s="217">
        <f t="shared" si="111"/>
        <v>112.27251536959878</v>
      </c>
      <c r="J610" s="217">
        <f t="shared" si="100"/>
        <v>24.699953381311733</v>
      </c>
      <c r="K610" s="217">
        <v>60.316593620466804</v>
      </c>
      <c r="L610" s="217">
        <v>45.33515751891251</v>
      </c>
      <c r="M610" s="11">
        <f t="shared" si="112"/>
        <v>242.62421989028985</v>
      </c>
      <c r="N610" s="11">
        <f t="shared" si="113"/>
        <v>48.524843978057973</v>
      </c>
      <c r="O610" s="11">
        <f t="shared" si="102"/>
        <v>0.47304390698048326</v>
      </c>
      <c r="P610" s="8" t="s">
        <v>1172</v>
      </c>
    </row>
    <row r="611" spans="1:16" x14ac:dyDescent="0.35">
      <c r="A611" s="9">
        <f t="shared" si="114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115"/>
        <v>304.10000000000002</v>
      </c>
      <c r="G611" s="37">
        <v>292</v>
      </c>
      <c r="H611" s="217">
        <f t="shared" si="116"/>
        <v>9.4532340096280532E-3</v>
      </c>
      <c r="I611" s="217">
        <f t="shared" si="111"/>
        <v>40.473548750522028</v>
      </c>
      <c r="J611" s="217">
        <f t="shared" si="100"/>
        <v>8.9041807251148466</v>
      </c>
      <c r="K611" s="217">
        <v>21.743759675526302</v>
      </c>
      <c r="L611" s="217">
        <v>18.54663159743053</v>
      </c>
      <c r="M611" s="11">
        <f t="shared" si="112"/>
        <v>89.668120748593708</v>
      </c>
      <c r="N611" s="11">
        <f t="shared" si="113"/>
        <v>17.933624149718742</v>
      </c>
      <c r="O611" s="11">
        <f t="shared" si="102"/>
        <v>0.29486392880168927</v>
      </c>
      <c r="P611" s="8" t="s">
        <v>1172</v>
      </c>
    </row>
    <row r="612" spans="1:16" x14ac:dyDescent="0.35">
      <c r="A612" s="9">
        <f t="shared" si="114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115"/>
        <v>288.5</v>
      </c>
      <c r="G612" s="37">
        <v>291</v>
      </c>
      <c r="H612" s="217">
        <f t="shared" si="116"/>
        <v>9.4208599205539856E-3</v>
      </c>
      <c r="I612" s="217">
        <f t="shared" si="111"/>
        <v>40.334940706855861</v>
      </c>
      <c r="J612" s="217">
        <f t="shared" si="100"/>
        <v>8.8736869555082887</v>
      </c>
      <c r="K612" s="217">
        <v>21.669294745130667</v>
      </c>
      <c r="L612" s="217">
        <v>18.483115735795494</v>
      </c>
      <c r="M612" s="11">
        <f t="shared" si="112"/>
        <v>89.361038143290315</v>
      </c>
      <c r="N612" s="11">
        <f t="shared" si="113"/>
        <v>17.872207628658064</v>
      </c>
      <c r="O612" s="11">
        <f t="shared" si="102"/>
        <v>0.30974363307899588</v>
      </c>
      <c r="P612" s="8" t="s">
        <v>1172</v>
      </c>
    </row>
    <row r="613" spans="1:16" x14ac:dyDescent="0.35">
      <c r="A613" s="9">
        <f t="shared" si="114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115"/>
        <v>3428.74</v>
      </c>
      <c r="G613" s="36">
        <v>1830</v>
      </c>
      <c r="H613" s="217">
        <f t="shared" si="116"/>
        <v>5.9244583005545678E-2</v>
      </c>
      <c r="I613" s="217">
        <f t="shared" si="111"/>
        <v>253.65271990909355</v>
      </c>
      <c r="J613" s="217">
        <f t="shared" si="100"/>
        <v>55.803598380000579</v>
      </c>
      <c r="K613" s="217">
        <v>136.2708226240176</v>
      </c>
      <c r="L613" s="217">
        <v>64.250496407720107</v>
      </c>
      <c r="M613" s="11">
        <f t="shared" si="112"/>
        <v>509.97763732083183</v>
      </c>
      <c r="N613" s="11">
        <f t="shared" si="113"/>
        <v>101.99552746416637</v>
      </c>
      <c r="O613" s="11">
        <f t="shared" si="102"/>
        <v>0.14873616469047868</v>
      </c>
      <c r="P613" s="8" t="s">
        <v>1177</v>
      </c>
    </row>
    <row r="614" spans="1:16" x14ac:dyDescent="0.35">
      <c r="A614" s="9">
        <f t="shared" si="114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115"/>
        <v>3234.7</v>
      </c>
      <c r="G614" s="36">
        <v>867</v>
      </c>
      <c r="H614" s="217">
        <f t="shared" si="116"/>
        <v>2.8068335227217543E-2</v>
      </c>
      <c r="I614" s="217">
        <f t="shared" si="111"/>
        <v>120.17317385857055</v>
      </c>
      <c r="J614" s="217">
        <f t="shared" ref="J614:J672" si="117">I614*0.22</f>
        <v>26.43809824888552</v>
      </c>
      <c r="K614" s="217">
        <v>64.561094653018174</v>
      </c>
      <c r="L614" s="217">
        <v>30.439989281690345</v>
      </c>
      <c r="M614" s="11">
        <f t="shared" si="112"/>
        <v>241.61235604216458</v>
      </c>
      <c r="N614" s="11">
        <f t="shared" si="113"/>
        <v>48.322471208432916</v>
      </c>
      <c r="O614" s="11">
        <f t="shared" si="102"/>
        <v>7.4693899292720994E-2</v>
      </c>
      <c r="P614" s="8" t="s">
        <v>1177</v>
      </c>
    </row>
    <row r="615" spans="1:16" x14ac:dyDescent="0.35">
      <c r="A615" s="9">
        <f t="shared" si="114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115"/>
        <v>4590.05</v>
      </c>
      <c r="G615" s="36">
        <v>1550</v>
      </c>
      <c r="H615" s="217">
        <f t="shared" si="116"/>
        <v>5.0179838064806449E-2</v>
      </c>
      <c r="I615" s="217">
        <f t="shared" si="111"/>
        <v>214.84246768256557</v>
      </c>
      <c r="J615" s="217">
        <f t="shared" si="117"/>
        <v>47.265342890164426</v>
      </c>
      <c r="K615" s="217">
        <v>115.42064211323894</v>
      </c>
      <c r="L615" s="217">
        <v>54.419819361730134</v>
      </c>
      <c r="M615" s="11">
        <f t="shared" si="112"/>
        <v>431.94827204769911</v>
      </c>
      <c r="N615" s="11">
        <f t="shared" si="113"/>
        <v>86.38965440953983</v>
      </c>
      <c r="O615" s="11">
        <f t="shared" si="102"/>
        <v>9.4105352239670398E-2</v>
      </c>
      <c r="P615" s="8" t="s">
        <v>1177</v>
      </c>
    </row>
    <row r="616" spans="1:16" x14ac:dyDescent="0.35">
      <c r="A616" s="9">
        <f t="shared" si="114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115"/>
        <v>4652.09</v>
      </c>
      <c r="G616" s="36">
        <v>1550</v>
      </c>
      <c r="H616" s="217">
        <f t="shared" si="116"/>
        <v>5.0179838064806449E-2</v>
      </c>
      <c r="I616" s="217">
        <f t="shared" si="111"/>
        <v>214.84246768256557</v>
      </c>
      <c r="J616" s="217">
        <f t="shared" si="117"/>
        <v>47.265342890164426</v>
      </c>
      <c r="K616" s="217">
        <v>115.42064211323894</v>
      </c>
      <c r="L616" s="217">
        <v>54.419819361730134</v>
      </c>
      <c r="M616" s="11">
        <f t="shared" si="112"/>
        <v>431.94827204769911</v>
      </c>
      <c r="N616" s="11">
        <f t="shared" ref="N616:N637" si="118">M616*0.2</f>
        <v>86.38965440953983</v>
      </c>
      <c r="O616" s="11">
        <f t="shared" si="102"/>
        <v>9.2850368769241159E-2</v>
      </c>
      <c r="P616" s="8" t="s">
        <v>1177</v>
      </c>
    </row>
    <row r="617" spans="1:16" x14ac:dyDescent="0.35">
      <c r="A617" s="9">
        <f t="shared" si="114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115"/>
        <v>4635.5</v>
      </c>
      <c r="G617" s="36">
        <v>1550</v>
      </c>
      <c r="H617" s="217">
        <f t="shared" si="116"/>
        <v>5.0179838064806449E-2</v>
      </c>
      <c r="I617" s="217">
        <f t="shared" si="111"/>
        <v>214.84246768256557</v>
      </c>
      <c r="J617" s="217">
        <f t="shared" si="117"/>
        <v>47.265342890164426</v>
      </c>
      <c r="K617" s="217">
        <v>115.42064211323894</v>
      </c>
      <c r="L617" s="217">
        <v>7.2843150524575293</v>
      </c>
      <c r="M617" s="11">
        <f t="shared" si="112"/>
        <v>384.81276773842649</v>
      </c>
      <c r="N617" s="11">
        <f t="shared" si="118"/>
        <v>76.962553547685303</v>
      </c>
      <c r="O617" s="11">
        <f t="shared" si="102"/>
        <v>8.3014295704546756E-2</v>
      </c>
      <c r="P617" s="8" t="s">
        <v>1177</v>
      </c>
    </row>
    <row r="618" spans="1:16" x14ac:dyDescent="0.35">
      <c r="A618" s="9">
        <f t="shared" si="114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115"/>
        <v>760.7</v>
      </c>
      <c r="G618" s="35">
        <v>475</v>
      </c>
      <c r="H618" s="217">
        <f t="shared" si="116"/>
        <v>1.5377692310182621E-2</v>
      </c>
      <c r="I618" s="217">
        <f t="shared" si="111"/>
        <v>65.838820741431377</v>
      </c>
      <c r="J618" s="217">
        <f t="shared" si="117"/>
        <v>14.484540563114903</v>
      </c>
      <c r="K618" s="217">
        <v>35.370841937928056</v>
      </c>
      <c r="L618" s="217">
        <v>30.170034276642127</v>
      </c>
      <c r="M618" s="11">
        <f t="shared" si="112"/>
        <v>145.86423751911647</v>
      </c>
      <c r="N618" s="11">
        <f t="shared" si="118"/>
        <v>29.172847503823295</v>
      </c>
      <c r="O618" s="11">
        <f t="shared" si="102"/>
        <v>0.19175001645736356</v>
      </c>
      <c r="P618" s="8" t="s">
        <v>1176</v>
      </c>
    </row>
    <row r="619" spans="1:16" x14ac:dyDescent="0.35">
      <c r="A619" s="9">
        <f t="shared" si="114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115"/>
        <v>195.3</v>
      </c>
      <c r="G619" s="35">
        <v>250</v>
      </c>
      <c r="H619" s="217">
        <f t="shared" si="116"/>
        <v>8.0935222685171691E-3</v>
      </c>
      <c r="I619" s="217">
        <f t="shared" si="111"/>
        <v>34.652010916542835</v>
      </c>
      <c r="J619" s="217">
        <f t="shared" si="117"/>
        <v>7.6234424016394238</v>
      </c>
      <c r="K619" s="217">
        <v>18.616232598909505</v>
      </c>
      <c r="L619" s="217">
        <v>11.208681465006363</v>
      </c>
      <c r="M619" s="11">
        <f t="shared" si="112"/>
        <v>72.100367382098128</v>
      </c>
      <c r="N619" s="11">
        <f t="shared" si="118"/>
        <v>14.420073476419626</v>
      </c>
      <c r="O619" s="11">
        <f t="shared" si="102"/>
        <v>0.36917750835687724</v>
      </c>
      <c r="P619" s="8" t="s">
        <v>1176</v>
      </c>
    </row>
    <row r="620" spans="1:16" x14ac:dyDescent="0.35">
      <c r="A620" s="9">
        <f t="shared" si="114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115"/>
        <v>1221.2</v>
      </c>
      <c r="G620" s="37">
        <v>781</v>
      </c>
      <c r="H620" s="217">
        <f t="shared" si="116"/>
        <v>2.5284163566847637E-2</v>
      </c>
      <c r="I620" s="217">
        <f t="shared" si="111"/>
        <v>108.25288210327982</v>
      </c>
      <c r="J620" s="217">
        <f t="shared" si="117"/>
        <v>23.815634062721561</v>
      </c>
      <c r="K620" s="217">
        <v>58.157110638993302</v>
      </c>
      <c r="L620" s="217">
        <v>49.605887936963171</v>
      </c>
      <c r="M620" s="11">
        <f t="shared" si="112"/>
        <v>239.83151474195788</v>
      </c>
      <c r="N620" s="11">
        <f t="shared" si="118"/>
        <v>47.966302948391579</v>
      </c>
      <c r="O620" s="11">
        <f t="shared" si="102"/>
        <v>0.19639003827543225</v>
      </c>
      <c r="P620" s="8" t="s">
        <v>1172</v>
      </c>
    </row>
    <row r="621" spans="1:16" x14ac:dyDescent="0.35">
      <c r="A621" s="9">
        <f t="shared" si="114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115"/>
        <v>967.5</v>
      </c>
      <c r="G621" s="35">
        <v>600</v>
      </c>
      <c r="H621" s="217">
        <f t="shared" si="116"/>
        <v>1.9424453444441207E-2</v>
      </c>
      <c r="I621" s="217">
        <f t="shared" si="111"/>
        <v>83.164826199702802</v>
      </c>
      <c r="J621" s="217">
        <f t="shared" si="117"/>
        <v>18.296261763934616</v>
      </c>
      <c r="K621" s="217">
        <v>44.678958237382815</v>
      </c>
      <c r="L621" s="217">
        <v>47.573930729723003</v>
      </c>
      <c r="M621" s="11">
        <f t="shared" si="112"/>
        <v>193.71397693074326</v>
      </c>
      <c r="N621" s="11">
        <f t="shared" si="118"/>
        <v>38.742795386148657</v>
      </c>
      <c r="O621" s="11">
        <f t="shared" si="102"/>
        <v>0.20022116478629795</v>
      </c>
      <c r="P621" s="8" t="s">
        <v>1172</v>
      </c>
    </row>
    <row r="622" spans="1:16" x14ac:dyDescent="0.35">
      <c r="A622" s="9">
        <f t="shared" si="114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115"/>
        <v>1147.9000000000001</v>
      </c>
      <c r="G622" s="37">
        <v>836</v>
      </c>
      <c r="H622" s="217">
        <f t="shared" si="116"/>
        <v>2.7064738465921414E-2</v>
      </c>
      <c r="I622" s="217">
        <f t="shared" si="111"/>
        <v>115.87632450491924</v>
      </c>
      <c r="J622" s="217">
        <f t="shared" si="117"/>
        <v>25.492791391082232</v>
      </c>
      <c r="K622" s="217">
        <v>62.252681810753401</v>
      </c>
      <c r="L622" s="217">
        <v>3.969382215653853</v>
      </c>
      <c r="M622" s="11">
        <f t="shared" si="112"/>
        <v>207.59117992240874</v>
      </c>
      <c r="N622" s="11">
        <f t="shared" si="118"/>
        <v>41.518235984481748</v>
      </c>
      <c r="O622" s="11">
        <f t="shared" si="102"/>
        <v>0.18084430692778877</v>
      </c>
      <c r="P622" s="8" t="s">
        <v>1172</v>
      </c>
    </row>
    <row r="623" spans="1:16" x14ac:dyDescent="0.35">
      <c r="A623" s="9">
        <f t="shared" si="114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115"/>
        <v>2522.14</v>
      </c>
      <c r="G623" s="36">
        <v>656</v>
      </c>
      <c r="H623" s="217">
        <f t="shared" si="116"/>
        <v>2.123740243258905E-2</v>
      </c>
      <c r="I623" s="217">
        <f t="shared" si="111"/>
        <v>90.926876645008392</v>
      </c>
      <c r="J623" s="217">
        <f t="shared" si="117"/>
        <v>20.003912861901846</v>
      </c>
      <c r="K623" s="217">
        <v>48.848994339538542</v>
      </c>
      <c r="L623" s="217">
        <v>23.031871936319337</v>
      </c>
      <c r="M623" s="11">
        <f t="shared" si="112"/>
        <v>182.8116557827681</v>
      </c>
      <c r="N623" s="11">
        <f t="shared" si="118"/>
        <v>36.562331156553618</v>
      </c>
      <c r="O623" s="11">
        <f t="shared" si="102"/>
        <v>7.248275503452152E-2</v>
      </c>
      <c r="P623" s="8" t="s">
        <v>1177</v>
      </c>
    </row>
    <row r="624" spans="1:16" x14ac:dyDescent="0.35">
      <c r="A624" s="9">
        <f t="shared" si="114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115"/>
        <v>5364.3</v>
      </c>
      <c r="G624" s="36">
        <v>1648</v>
      </c>
      <c r="H624" s="217">
        <f t="shared" si="116"/>
        <v>5.335249879406518E-2</v>
      </c>
      <c r="I624" s="217">
        <f t="shared" si="111"/>
        <v>228.42605596185035</v>
      </c>
      <c r="J624" s="217">
        <f t="shared" si="117"/>
        <v>50.253732311607081</v>
      </c>
      <c r="K624" s="217">
        <v>122.71820529201146</v>
      </c>
      <c r="L624" s="217">
        <v>57.860556327826636</v>
      </c>
      <c r="M624" s="11">
        <f t="shared" si="112"/>
        <v>459.25854989329559</v>
      </c>
      <c r="N624" s="11">
        <f t="shared" si="118"/>
        <v>91.85170997865913</v>
      </c>
      <c r="O624" s="11">
        <f t="shared" si="102"/>
        <v>8.5613882499728872E-2</v>
      </c>
      <c r="P624" s="8" t="s">
        <v>1177</v>
      </c>
    </row>
    <row r="625" spans="1:16" x14ac:dyDescent="0.35">
      <c r="A625" s="9">
        <f t="shared" si="114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115"/>
        <v>1516</v>
      </c>
      <c r="G625" s="36">
        <v>498</v>
      </c>
      <c r="H625" s="217">
        <f t="shared" si="116"/>
        <v>1.61222963588862E-2</v>
      </c>
      <c r="I625" s="217">
        <f t="shared" si="111"/>
        <v>69.026805745753322</v>
      </c>
      <c r="J625" s="217">
        <f t="shared" si="117"/>
        <v>15.185897264065732</v>
      </c>
      <c r="K625" s="217">
        <v>37.08353533702774</v>
      </c>
      <c r="L625" s="217">
        <v>17.484561317510718</v>
      </c>
      <c r="M625" s="11">
        <f t="shared" si="112"/>
        <v>138.78079966435752</v>
      </c>
      <c r="N625" s="11">
        <f t="shared" si="118"/>
        <v>27.756159932871505</v>
      </c>
      <c r="O625" s="11">
        <f t="shared" si="102"/>
        <v>9.1544063103138201E-2</v>
      </c>
      <c r="P625" s="8" t="s">
        <v>1177</v>
      </c>
    </row>
    <row r="626" spans="1:16" x14ac:dyDescent="0.35">
      <c r="A626" s="9">
        <f t="shared" si="114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115"/>
        <v>4518</v>
      </c>
      <c r="G626" s="36">
        <v>1248</v>
      </c>
      <c r="H626" s="217">
        <f t="shared" si="116"/>
        <v>4.0402863164437711E-2</v>
      </c>
      <c r="I626" s="217">
        <f t="shared" si="111"/>
        <v>172.98283849538183</v>
      </c>
      <c r="J626" s="217">
        <f t="shared" si="117"/>
        <v>38.056224468984006</v>
      </c>
      <c r="K626" s="217">
        <v>92.932233133756256</v>
      </c>
      <c r="L626" s="217">
        <v>43.816731976412392</v>
      </c>
      <c r="M626" s="11">
        <f t="shared" si="112"/>
        <v>347.78802807453445</v>
      </c>
      <c r="N626" s="11">
        <f t="shared" si="118"/>
        <v>69.55760561490689</v>
      </c>
      <c r="O626" s="11">
        <f t="shared" si="102"/>
        <v>7.6978315200206829E-2</v>
      </c>
      <c r="P626" s="8" t="s">
        <v>1177</v>
      </c>
    </row>
    <row r="627" spans="1:16" x14ac:dyDescent="0.35">
      <c r="A627" s="9">
        <f t="shared" si="114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115"/>
        <v>4688</v>
      </c>
      <c r="G627" s="36">
        <v>1270</v>
      </c>
      <c r="H627" s="217">
        <f t="shared" si="116"/>
        <v>4.111509312406722E-2</v>
      </c>
      <c r="I627" s="217">
        <f t="shared" si="111"/>
        <v>176.03221545603759</v>
      </c>
      <c r="J627" s="217">
        <f t="shared" si="117"/>
        <v>38.727087400328273</v>
      </c>
      <c r="K627" s="217">
        <v>94.570461602460298</v>
      </c>
      <c r="L627" s="217">
        <v>44.589142315740183</v>
      </c>
      <c r="M627" s="11">
        <f t="shared" si="112"/>
        <v>353.91890677456632</v>
      </c>
      <c r="N627" s="11">
        <f t="shared" si="118"/>
        <v>70.783781354913273</v>
      </c>
      <c r="O627" s="11">
        <f t="shared" si="102"/>
        <v>7.5494647349523533E-2</v>
      </c>
      <c r="P627" s="8" t="s">
        <v>1177</v>
      </c>
    </row>
    <row r="628" spans="1:16" x14ac:dyDescent="0.35">
      <c r="A628" s="9">
        <f t="shared" si="114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115"/>
        <v>3216</v>
      </c>
      <c r="G628" s="36">
        <v>730</v>
      </c>
      <c r="H628" s="217">
        <f t="shared" si="116"/>
        <v>2.3633085024070133E-2</v>
      </c>
      <c r="I628" s="217">
        <f t="shared" si="111"/>
        <v>101.18387187630506</v>
      </c>
      <c r="J628" s="217">
        <f t="shared" si="117"/>
        <v>22.260451812787114</v>
      </c>
      <c r="K628" s="217">
        <v>54.359399188815765</v>
      </c>
      <c r="L628" s="217">
        <v>25.629979441330971</v>
      </c>
      <c r="M628" s="11">
        <f t="shared" si="112"/>
        <v>203.4337023192389</v>
      </c>
      <c r="N628" s="11">
        <f t="shared" si="118"/>
        <v>40.686740463847784</v>
      </c>
      <c r="O628" s="11">
        <f t="shared" si="102"/>
        <v>6.3256748233594187E-2</v>
      </c>
      <c r="P628" s="8" t="s">
        <v>1177</v>
      </c>
    </row>
    <row r="629" spans="1:16" x14ac:dyDescent="0.35">
      <c r="A629" s="9">
        <f t="shared" si="114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115"/>
        <v>5920.8</v>
      </c>
      <c r="G629" s="36">
        <v>1450</v>
      </c>
      <c r="H629" s="217">
        <f t="shared" si="116"/>
        <v>4.694242915739958E-2</v>
      </c>
      <c r="I629" s="217">
        <f t="shared" si="111"/>
        <v>200.98166331594842</v>
      </c>
      <c r="J629" s="217">
        <f t="shared" si="117"/>
        <v>44.215965929508656</v>
      </c>
      <c r="K629" s="217">
        <v>107.97414907367514</v>
      </c>
      <c r="L629" s="217">
        <v>50.908863273876584</v>
      </c>
      <c r="M629" s="11">
        <f t="shared" si="112"/>
        <v>404.08064159300881</v>
      </c>
      <c r="N629" s="11">
        <f t="shared" si="118"/>
        <v>80.81612831860177</v>
      </c>
      <c r="O629" s="11">
        <f t="shared" si="102"/>
        <v>6.8247642479565052E-2</v>
      </c>
      <c r="P629" s="8" t="s">
        <v>1177</v>
      </c>
    </row>
    <row r="630" spans="1:16" x14ac:dyDescent="0.35">
      <c r="A630" s="9">
        <f t="shared" si="114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115"/>
        <v>5856.4</v>
      </c>
      <c r="G630" s="36">
        <v>1400</v>
      </c>
      <c r="H630" s="217">
        <f t="shared" si="116"/>
        <v>4.5323724703696146E-2</v>
      </c>
      <c r="I630" s="217">
        <f t="shared" si="111"/>
        <v>194.05126113263987</v>
      </c>
      <c r="J630" s="217">
        <f t="shared" si="117"/>
        <v>42.691277449180774</v>
      </c>
      <c r="K630" s="217">
        <v>104.25090255389324</v>
      </c>
      <c r="L630" s="217">
        <v>49.153385229949805</v>
      </c>
      <c r="M630" s="11">
        <f t="shared" si="112"/>
        <v>390.14682636566363</v>
      </c>
      <c r="N630" s="11">
        <f t="shared" si="118"/>
        <v>78.029365273132726</v>
      </c>
      <c r="O630" s="11">
        <f t="shared" si="102"/>
        <v>6.6618882993932052E-2</v>
      </c>
      <c r="P630" s="8" t="s">
        <v>1177</v>
      </c>
    </row>
    <row r="631" spans="1:16" x14ac:dyDescent="0.35">
      <c r="A631" s="9">
        <f t="shared" si="114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115"/>
        <v>161.19999999999999</v>
      </c>
      <c r="G631" s="37">
        <v>144</v>
      </c>
      <c r="H631" s="217">
        <f t="shared" si="116"/>
        <v>4.6618688266658898E-3</v>
      </c>
      <c r="I631" s="217">
        <f t="shared" si="111"/>
        <v>19.959558287928672</v>
      </c>
      <c r="J631" s="217">
        <f t="shared" si="117"/>
        <v>4.3911028233443083</v>
      </c>
      <c r="K631" s="217">
        <v>10.722949976971876</v>
      </c>
      <c r="L631" s="217">
        <v>9.1462840754451928</v>
      </c>
      <c r="M631" s="11">
        <f t="shared" si="112"/>
        <v>44.219895163690055</v>
      </c>
      <c r="N631" s="11">
        <f t="shared" si="118"/>
        <v>8.8439790327380106</v>
      </c>
      <c r="O631" s="11">
        <f t="shared" si="102"/>
        <v>0.27431696751668772</v>
      </c>
      <c r="P631" s="8" t="s">
        <v>1172</v>
      </c>
    </row>
    <row r="632" spans="1:16" x14ac:dyDescent="0.35">
      <c r="A632" s="9">
        <f t="shared" si="114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115"/>
        <v>2414.8000000000002</v>
      </c>
      <c r="G632" s="36">
        <v>561</v>
      </c>
      <c r="H632" s="217">
        <f t="shared" si="116"/>
        <v>1.8161863970552528E-2</v>
      </c>
      <c r="I632" s="217">
        <f t="shared" si="111"/>
        <v>77.759112496722111</v>
      </c>
      <c r="J632" s="217">
        <f t="shared" si="117"/>
        <v>17.107004749278865</v>
      </c>
      <c r="K632" s="217">
        <v>41.774825951952934</v>
      </c>
      <c r="L632" s="217">
        <v>457.18048184837789</v>
      </c>
      <c r="M632" s="11">
        <f t="shared" si="112"/>
        <v>593.8214250463318</v>
      </c>
      <c r="N632" s="11">
        <f t="shared" si="118"/>
        <v>118.76428500926636</v>
      </c>
      <c r="O632" s="11">
        <f t="shared" si="102"/>
        <v>0.24590915398638882</v>
      </c>
      <c r="P632" s="8" t="s">
        <v>1177</v>
      </c>
    </row>
    <row r="633" spans="1:16" x14ac:dyDescent="0.35">
      <c r="A633" s="9">
        <f t="shared" si="114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115"/>
        <v>1474.5</v>
      </c>
      <c r="G633" s="36">
        <v>501</v>
      </c>
      <c r="H633" s="217">
        <f t="shared" si="116"/>
        <v>1.6219418626108408E-2</v>
      </c>
      <c r="I633" s="217">
        <f t="shared" si="111"/>
        <v>69.442629876751838</v>
      </c>
      <c r="J633" s="217">
        <f t="shared" si="117"/>
        <v>15.277378572885404</v>
      </c>
      <c r="K633" s="217">
        <v>37.306930128214653</v>
      </c>
      <c r="L633" s="217">
        <v>17.589890000146323</v>
      </c>
      <c r="M633" s="11">
        <f t="shared" si="112"/>
        <v>139.61682857799821</v>
      </c>
      <c r="N633" s="11">
        <f t="shared" si="118"/>
        <v>27.923365715599644</v>
      </c>
      <c r="O633" s="11">
        <f t="shared" si="102"/>
        <v>9.4687574484908929E-2</v>
      </c>
      <c r="P633" s="8" t="s">
        <v>1177</v>
      </c>
    </row>
    <row r="634" spans="1:16" x14ac:dyDescent="0.35">
      <c r="A634" s="9">
        <f t="shared" si="114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115"/>
        <v>3142.9</v>
      </c>
      <c r="G634" s="36">
        <v>838</v>
      </c>
      <c r="H634" s="217">
        <f t="shared" si="116"/>
        <v>2.7129486644069552E-2</v>
      </c>
      <c r="I634" s="217">
        <f t="shared" si="111"/>
        <v>116.15354059225157</v>
      </c>
      <c r="J634" s="217">
        <f t="shared" si="117"/>
        <v>25.553778930295348</v>
      </c>
      <c r="K634" s="217">
        <v>62.401611671544671</v>
      </c>
      <c r="L634" s="217">
        <v>29.421812016212812</v>
      </c>
      <c r="M634" s="11">
        <f t="shared" si="112"/>
        <v>233.53074321030442</v>
      </c>
      <c r="N634" s="11">
        <f t="shared" si="118"/>
        <v>46.706148642060889</v>
      </c>
      <c r="O634" s="11">
        <f t="shared" si="102"/>
        <v>7.4304223236598174E-2</v>
      </c>
      <c r="P634" s="8" t="s">
        <v>1177</v>
      </c>
    </row>
    <row r="635" spans="1:16" x14ac:dyDescent="0.35">
      <c r="A635" s="9">
        <f t="shared" si="114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115"/>
        <v>3236.6000000000004</v>
      </c>
      <c r="G635" s="36">
        <v>838</v>
      </c>
      <c r="H635" s="217">
        <f t="shared" si="116"/>
        <v>2.7129486644069552E-2</v>
      </c>
      <c r="I635" s="217">
        <f t="shared" si="111"/>
        <v>116.15354059225157</v>
      </c>
      <c r="J635" s="217">
        <f t="shared" si="117"/>
        <v>25.553778930295348</v>
      </c>
      <c r="K635" s="217">
        <v>62.401611671544671</v>
      </c>
      <c r="L635" s="217">
        <v>29.421812016212812</v>
      </c>
      <c r="M635" s="11">
        <f t="shared" si="112"/>
        <v>233.53074321030442</v>
      </c>
      <c r="N635" s="11">
        <f t="shared" si="118"/>
        <v>46.706148642060889</v>
      </c>
      <c r="O635" s="11">
        <f t="shared" si="102"/>
        <v>7.2153106102176484E-2</v>
      </c>
      <c r="P635" s="8" t="s">
        <v>1177</v>
      </c>
    </row>
    <row r="636" spans="1:16" x14ac:dyDescent="0.35">
      <c r="A636" s="9">
        <f t="shared" si="114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115"/>
        <v>3226.9</v>
      </c>
      <c r="G636" s="36">
        <v>830</v>
      </c>
      <c r="H636" s="217">
        <f t="shared" si="116"/>
        <v>2.6870493931477002E-2</v>
      </c>
      <c r="I636" s="217">
        <f t="shared" si="111"/>
        <v>115.04467624292221</v>
      </c>
      <c r="J636" s="217">
        <f t="shared" si="117"/>
        <v>25.309828773442884</v>
      </c>
      <c r="K636" s="217">
        <v>61.80589222837957</v>
      </c>
      <c r="L636" s="217">
        <v>29.140935529184528</v>
      </c>
      <c r="M636" s="11">
        <f t="shared" si="112"/>
        <v>231.3013327739292</v>
      </c>
      <c r="N636" s="11">
        <f t="shared" si="118"/>
        <v>46.260266554785844</v>
      </c>
      <c r="O636" s="11">
        <f t="shared" si="102"/>
        <v>7.1679113940292291E-2</v>
      </c>
      <c r="P636" s="8" t="s">
        <v>1177</v>
      </c>
    </row>
    <row r="637" spans="1:16" x14ac:dyDescent="0.35">
      <c r="A637" s="9">
        <f t="shared" si="114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115"/>
        <v>4204.75</v>
      </c>
      <c r="G637" s="36">
        <v>663</v>
      </c>
      <c r="H637" s="217">
        <f t="shared" si="116"/>
        <v>2.1464021056107532E-2</v>
      </c>
      <c r="I637" s="217">
        <f t="shared" si="111"/>
        <v>91.89713295067159</v>
      </c>
      <c r="J637" s="217">
        <f t="shared" si="117"/>
        <v>20.217369249147751</v>
      </c>
      <c r="K637" s="217">
        <v>83.536000000000001</v>
      </c>
      <c r="L637" s="217">
        <v>23.277638862469086</v>
      </c>
      <c r="M637" s="11">
        <f t="shared" ref="M637:M668" si="119">(I637+J637+K637+L637)</f>
        <v>218.92814106228843</v>
      </c>
      <c r="N637" s="11">
        <f t="shared" si="118"/>
        <v>43.785628212457688</v>
      </c>
      <c r="O637" s="11">
        <f t="shared" ref="O637:O700" si="120">M637/F637</f>
        <v>5.2066862729600677E-2</v>
      </c>
      <c r="P637" s="8" t="s">
        <v>1177</v>
      </c>
    </row>
    <row r="638" spans="1:16" x14ac:dyDescent="0.35">
      <c r="A638" s="9">
        <f t="shared" si="114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115"/>
        <v>1489.2</v>
      </c>
      <c r="G638" s="36">
        <v>510</v>
      </c>
      <c r="H638" s="217">
        <f t="shared" si="116"/>
        <v>1.6510785427775024E-2</v>
      </c>
      <c r="I638" s="217">
        <f t="shared" si="111"/>
        <v>70.690102269747371</v>
      </c>
      <c r="J638" s="217">
        <f t="shared" si="117"/>
        <v>15.551822499344421</v>
      </c>
      <c r="K638" s="217">
        <v>37.977114501775397</v>
      </c>
      <c r="L638" s="217">
        <v>8.3910899021085434</v>
      </c>
      <c r="M638" s="11">
        <f t="shared" si="119"/>
        <v>132.61012917297575</v>
      </c>
      <c r="N638" s="11">
        <f t="shared" ref="N638:N661" si="121">M638*0.2</f>
        <v>26.522025834595151</v>
      </c>
      <c r="O638" s="11">
        <f t="shared" si="120"/>
        <v>8.9047897645028032E-2</v>
      </c>
      <c r="P638" s="8" t="s">
        <v>1177</v>
      </c>
    </row>
    <row r="639" spans="1:16" x14ac:dyDescent="0.35">
      <c r="A639" s="9">
        <f t="shared" si="114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115"/>
        <v>308</v>
      </c>
      <c r="G639" s="36">
        <v>219</v>
      </c>
      <c r="H639" s="217">
        <f t="shared" si="116"/>
        <v>7.0899255072210399E-3</v>
      </c>
      <c r="I639" s="217">
        <f t="shared" si="111"/>
        <v>30.355161562891521</v>
      </c>
      <c r="J639" s="217">
        <f t="shared" si="117"/>
        <v>6.6781355438361345</v>
      </c>
      <c r="K639" s="217">
        <v>16.307819756644729</v>
      </c>
      <c r="L639" s="217">
        <v>7.6889938323992908</v>
      </c>
      <c r="M639" s="11">
        <f t="shared" si="119"/>
        <v>61.030110695771683</v>
      </c>
      <c r="N639" s="11">
        <f t="shared" si="121"/>
        <v>12.206022139154337</v>
      </c>
      <c r="O639" s="11">
        <f t="shared" si="120"/>
        <v>0.19814971005120677</v>
      </c>
      <c r="P639" s="8" t="s">
        <v>1177</v>
      </c>
    </row>
    <row r="640" spans="1:16" x14ac:dyDescent="0.35">
      <c r="A640" s="9">
        <f t="shared" si="114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115"/>
        <v>547.4</v>
      </c>
      <c r="G640" s="36">
        <v>258</v>
      </c>
      <c r="H640" s="217">
        <f t="shared" si="116"/>
        <v>8.3525149811097179E-3</v>
      </c>
      <c r="I640" s="217">
        <f t="shared" si="111"/>
        <v>35.760875265872201</v>
      </c>
      <c r="J640" s="217">
        <f t="shared" si="117"/>
        <v>7.8673925584918845</v>
      </c>
      <c r="K640" s="217">
        <v>19.211952042074611</v>
      </c>
      <c r="L640" s="217">
        <v>9.0582667066621774</v>
      </c>
      <c r="M640" s="11">
        <f t="shared" si="119"/>
        <v>71.898486573100882</v>
      </c>
      <c r="N640" s="11">
        <f t="shared" si="121"/>
        <v>14.379697314620177</v>
      </c>
      <c r="O640" s="11">
        <f t="shared" si="120"/>
        <v>0.13134542669547111</v>
      </c>
      <c r="P640" s="8" t="s">
        <v>1177</v>
      </c>
    </row>
    <row r="641" spans="1:16" x14ac:dyDescent="0.35">
      <c r="A641" s="9">
        <f t="shared" si="114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115"/>
        <v>307.3</v>
      </c>
      <c r="G641" s="36">
        <v>219</v>
      </c>
      <c r="H641" s="217">
        <f t="shared" si="116"/>
        <v>7.0899255072210399E-3</v>
      </c>
      <c r="I641" s="217">
        <f t="shared" si="111"/>
        <v>30.355161562891521</v>
      </c>
      <c r="J641" s="217">
        <f t="shared" si="117"/>
        <v>6.6781355438361345</v>
      </c>
      <c r="K641" s="217">
        <v>16.307819756644729</v>
      </c>
      <c r="L641" s="217">
        <v>7.6889938323992908</v>
      </c>
      <c r="M641" s="11">
        <f t="shared" si="119"/>
        <v>61.030110695771683</v>
      </c>
      <c r="N641" s="11">
        <f t="shared" si="121"/>
        <v>12.206022139154337</v>
      </c>
      <c r="O641" s="11">
        <f t="shared" si="120"/>
        <v>0.19860107613332795</v>
      </c>
      <c r="P641" s="8" t="s">
        <v>1177</v>
      </c>
    </row>
    <row r="642" spans="1:16" x14ac:dyDescent="0.35">
      <c r="A642" s="9">
        <f t="shared" si="114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115"/>
        <v>137.69999999999999</v>
      </c>
      <c r="G642" s="36">
        <v>91</v>
      </c>
      <c r="H642" s="217">
        <f t="shared" si="116"/>
        <v>2.9460421057402497E-3</v>
      </c>
      <c r="I642" s="217">
        <f t="shared" si="111"/>
        <v>12.613331973621591</v>
      </c>
      <c r="J642" s="217">
        <f t="shared" si="117"/>
        <v>2.7749330341967502</v>
      </c>
      <c r="K642" s="217">
        <v>6.7763086660030609</v>
      </c>
      <c r="L642" s="217">
        <v>3.1949700399467376</v>
      </c>
      <c r="M642" s="11">
        <f t="shared" si="119"/>
        <v>25.35954371376814</v>
      </c>
      <c r="N642" s="11">
        <f t="shared" si="121"/>
        <v>5.071908742753628</v>
      </c>
      <c r="O642" s="11">
        <f t="shared" si="120"/>
        <v>0.1841651685821942</v>
      </c>
      <c r="P642" s="8" t="s">
        <v>1177</v>
      </c>
    </row>
    <row r="643" spans="1:16" x14ac:dyDescent="0.35">
      <c r="A643" s="9">
        <f t="shared" si="114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115"/>
        <v>536.1</v>
      </c>
      <c r="G643" s="36">
        <v>258</v>
      </c>
      <c r="H643" s="217">
        <f t="shared" si="116"/>
        <v>8.3525149811097179E-3</v>
      </c>
      <c r="I643" s="217">
        <f t="shared" si="111"/>
        <v>35.760875265872201</v>
      </c>
      <c r="J643" s="217">
        <f t="shared" si="117"/>
        <v>7.8673925584918845</v>
      </c>
      <c r="K643" s="217">
        <v>19.211952042074611</v>
      </c>
      <c r="L643" s="217">
        <v>9.0582667066621774</v>
      </c>
      <c r="M643" s="11">
        <f t="shared" si="119"/>
        <v>71.898486573100882</v>
      </c>
      <c r="N643" s="11">
        <f t="shared" si="121"/>
        <v>14.379697314620177</v>
      </c>
      <c r="O643" s="11">
        <f t="shared" si="120"/>
        <v>0.13411394622850378</v>
      </c>
      <c r="P643" s="8" t="s">
        <v>1177</v>
      </c>
    </row>
    <row r="644" spans="1:16" x14ac:dyDescent="0.35">
      <c r="A644" s="9">
        <f t="shared" si="114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115"/>
        <v>4434.25</v>
      </c>
      <c r="G644" s="36">
        <v>1230</v>
      </c>
      <c r="H644" s="217">
        <f t="shared" si="116"/>
        <v>3.9820129561104471E-2</v>
      </c>
      <c r="I644" s="217">
        <f t="shared" si="111"/>
        <v>170.48789370939073</v>
      </c>
      <c r="J644" s="217">
        <f t="shared" si="117"/>
        <v>37.507336616065963</v>
      </c>
      <c r="K644" s="217">
        <v>91.591864386634768</v>
      </c>
      <c r="L644" s="217">
        <v>43.184759880598754</v>
      </c>
      <c r="M644" s="11">
        <f t="shared" si="119"/>
        <v>342.7718545926902</v>
      </c>
      <c r="N644" s="11">
        <f t="shared" si="121"/>
        <v>68.554370918538041</v>
      </c>
      <c r="O644" s="11">
        <f t="shared" si="120"/>
        <v>7.7300976397968138E-2</v>
      </c>
      <c r="P644" s="8" t="s">
        <v>1177</v>
      </c>
    </row>
    <row r="645" spans="1:16" x14ac:dyDescent="0.35">
      <c r="A645" s="9">
        <f t="shared" si="114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115"/>
        <v>349</v>
      </c>
      <c r="G645" s="37">
        <v>242</v>
      </c>
      <c r="H645" s="217">
        <f t="shared" si="116"/>
        <v>7.8345295559246204E-3</v>
      </c>
      <c r="I645" s="217">
        <f t="shared" si="111"/>
        <v>33.543146567213462</v>
      </c>
      <c r="J645" s="217">
        <f t="shared" si="117"/>
        <v>7.3794922447869613</v>
      </c>
      <c r="K645" s="217">
        <v>18.0205131557444</v>
      </c>
      <c r="L645" s="217">
        <v>15.370838515678729</v>
      </c>
      <c r="M645" s="11">
        <f t="shared" si="119"/>
        <v>74.313990483423552</v>
      </c>
      <c r="N645" s="11">
        <f t="shared" si="121"/>
        <v>14.862798096684712</v>
      </c>
      <c r="O645" s="11">
        <f t="shared" si="120"/>
        <v>0.21293407015307608</v>
      </c>
      <c r="P645" s="8" t="s">
        <v>1172</v>
      </c>
    </row>
    <row r="646" spans="1:16" x14ac:dyDescent="0.35">
      <c r="A646" s="9">
        <f t="shared" si="114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115"/>
        <v>406.5</v>
      </c>
      <c r="G646" s="36">
        <v>272</v>
      </c>
      <c r="H646" s="217">
        <f t="shared" si="116"/>
        <v>8.8057522281466804E-3</v>
      </c>
      <c r="I646" s="217">
        <f t="shared" si="111"/>
        <v>37.701387877198606</v>
      </c>
      <c r="J646" s="217">
        <f t="shared" si="117"/>
        <v>8.2943053329836935</v>
      </c>
      <c r="K646" s="217">
        <v>20.254461067613544</v>
      </c>
      <c r="L646" s="217">
        <v>9.5498005589616763</v>
      </c>
      <c r="M646" s="11">
        <f t="shared" si="119"/>
        <v>75.799954836757522</v>
      </c>
      <c r="N646" s="11">
        <f t="shared" si="121"/>
        <v>15.159990967351504</v>
      </c>
      <c r="O646" s="11">
        <f t="shared" si="120"/>
        <v>0.18646975359595946</v>
      </c>
      <c r="P646" s="8" t="s">
        <v>1177</v>
      </c>
    </row>
    <row r="647" spans="1:16" x14ac:dyDescent="0.35">
      <c r="A647" s="9">
        <f t="shared" si="114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115"/>
        <v>404.1</v>
      </c>
      <c r="G647" s="36">
        <v>272</v>
      </c>
      <c r="H647" s="217">
        <f t="shared" si="116"/>
        <v>8.8057522281466804E-3</v>
      </c>
      <c r="I647" s="217">
        <f t="shared" si="111"/>
        <v>37.701387877198606</v>
      </c>
      <c r="J647" s="217">
        <f t="shared" si="117"/>
        <v>8.2943053329836935</v>
      </c>
      <c r="K647" s="217">
        <v>20.254461067613544</v>
      </c>
      <c r="L647" s="217">
        <v>9.5498005589616763</v>
      </c>
      <c r="M647" s="11">
        <f t="shared" si="119"/>
        <v>75.799954836757522</v>
      </c>
      <c r="N647" s="11">
        <f t="shared" si="121"/>
        <v>15.159990967351504</v>
      </c>
      <c r="O647" s="11">
        <f t="shared" si="120"/>
        <v>0.18757722058093917</v>
      </c>
      <c r="P647" s="8" t="s">
        <v>1177</v>
      </c>
    </row>
    <row r="648" spans="1:16" x14ac:dyDescent="0.35">
      <c r="A648" s="9">
        <f t="shared" si="114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115"/>
        <v>408.5</v>
      </c>
      <c r="G648" s="36">
        <v>376</v>
      </c>
      <c r="H648" s="217">
        <f t="shared" si="116"/>
        <v>1.2172657491849823E-2</v>
      </c>
      <c r="I648" s="217">
        <f t="shared" si="111"/>
        <v>52.11662441848042</v>
      </c>
      <c r="J648" s="217">
        <f t="shared" si="117"/>
        <v>11.465657372065692</v>
      </c>
      <c r="K648" s="217">
        <v>27.998813828759896</v>
      </c>
      <c r="L648" s="217">
        <v>13.201194890329376</v>
      </c>
      <c r="M648" s="11">
        <f t="shared" si="119"/>
        <v>104.78229050963539</v>
      </c>
      <c r="N648" s="11">
        <f t="shared" si="121"/>
        <v>20.95645810192708</v>
      </c>
      <c r="O648" s="11">
        <f t="shared" si="120"/>
        <v>0.25650499512762642</v>
      </c>
      <c r="P648" s="8" t="s">
        <v>1177</v>
      </c>
    </row>
    <row r="649" spans="1:16" x14ac:dyDescent="0.35">
      <c r="A649" s="9">
        <f t="shared" si="114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115"/>
        <v>1814.6</v>
      </c>
      <c r="G649" s="36">
        <v>488</v>
      </c>
      <c r="H649" s="217">
        <f t="shared" si="116"/>
        <v>1.5798555468145514E-2</v>
      </c>
      <c r="I649" s="217">
        <f t="shared" si="111"/>
        <v>67.640725309091607</v>
      </c>
      <c r="J649" s="217">
        <f t="shared" si="117"/>
        <v>14.880959568000154</v>
      </c>
      <c r="K649" s="217">
        <v>36.338886033071354</v>
      </c>
      <c r="L649" s="217">
        <v>2.2933843519995314</v>
      </c>
      <c r="M649" s="11">
        <f t="shared" si="119"/>
        <v>121.15395526216265</v>
      </c>
      <c r="N649" s="11">
        <f t="shared" si="121"/>
        <v>24.230791052432533</v>
      </c>
      <c r="O649" s="11">
        <f t="shared" si="120"/>
        <v>6.6766204817680294E-2</v>
      </c>
      <c r="P649" s="8" t="s">
        <v>1177</v>
      </c>
    </row>
    <row r="650" spans="1:16" x14ac:dyDescent="0.35">
      <c r="A650" s="9">
        <f t="shared" si="114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115"/>
        <v>358.3</v>
      </c>
      <c r="G650" s="36">
        <v>269</v>
      </c>
      <c r="H650" s="217">
        <f t="shared" si="116"/>
        <v>8.7086299609244744E-3</v>
      </c>
      <c r="I650" s="217">
        <f t="shared" si="111"/>
        <v>37.28556374620009</v>
      </c>
      <c r="J650" s="217">
        <f t="shared" si="117"/>
        <v>8.2028240241640198</v>
      </c>
      <c r="K650" s="217">
        <v>20.031066276426628</v>
      </c>
      <c r="L650" s="217">
        <v>9.4444718763260695</v>
      </c>
      <c r="M650" s="11">
        <f t="shared" si="119"/>
        <v>74.963925923116818</v>
      </c>
      <c r="N650" s="11">
        <f t="shared" si="121"/>
        <v>14.992785184623365</v>
      </c>
      <c r="O650" s="11">
        <f t="shared" si="120"/>
        <v>0.20922111616834166</v>
      </c>
      <c r="P650" s="8" t="s">
        <v>1177</v>
      </c>
    </row>
    <row r="651" spans="1:16" x14ac:dyDescent="0.35">
      <c r="A651" s="9">
        <f t="shared" si="114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115"/>
        <v>341</v>
      </c>
      <c r="G651" s="36">
        <v>245</v>
      </c>
      <c r="H651" s="217">
        <f t="shared" si="116"/>
        <v>7.9316518231468264E-3</v>
      </c>
      <c r="I651" s="217">
        <f t="shared" si="111"/>
        <v>33.958970698211978</v>
      </c>
      <c r="J651" s="217">
        <f t="shared" si="117"/>
        <v>7.4709735536066351</v>
      </c>
      <c r="K651" s="217">
        <v>18.243907946931316</v>
      </c>
      <c r="L651" s="217">
        <v>8.6018424152412152</v>
      </c>
      <c r="M651" s="11">
        <f t="shared" si="119"/>
        <v>68.275694613991135</v>
      </c>
      <c r="N651" s="11">
        <f t="shared" si="121"/>
        <v>13.655138922798228</v>
      </c>
      <c r="O651" s="11">
        <f t="shared" si="120"/>
        <v>0.20022197834014996</v>
      </c>
      <c r="P651" s="8" t="s">
        <v>1177</v>
      </c>
    </row>
    <row r="652" spans="1:16" x14ac:dyDescent="0.35">
      <c r="A652" s="9">
        <f t="shared" si="114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115"/>
        <v>2259.8000000000002</v>
      </c>
      <c r="G652" s="36">
        <v>1550</v>
      </c>
      <c r="H652" s="217">
        <f t="shared" si="116"/>
        <v>5.0179838064806449E-2</v>
      </c>
      <c r="I652" s="217">
        <f t="shared" si="111"/>
        <v>214.84246768256557</v>
      </c>
      <c r="J652" s="217">
        <f t="shared" si="117"/>
        <v>47.265342890164426</v>
      </c>
      <c r="K652" s="217">
        <v>115.42064211323894</v>
      </c>
      <c r="L652" s="217">
        <v>54.419819361730134</v>
      </c>
      <c r="M652" s="11">
        <f t="shared" si="119"/>
        <v>431.94827204769911</v>
      </c>
      <c r="N652" s="11">
        <f t="shared" si="121"/>
        <v>86.38965440953983</v>
      </c>
      <c r="O652" s="11">
        <f t="shared" si="120"/>
        <v>0.19114446944318039</v>
      </c>
      <c r="P652" s="8" t="s">
        <v>1177</v>
      </c>
    </row>
    <row r="653" spans="1:16" x14ac:dyDescent="0.35">
      <c r="A653" s="9">
        <f t="shared" si="114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115"/>
        <v>383.21</v>
      </c>
      <c r="G653" s="36">
        <v>270</v>
      </c>
      <c r="H653" s="217">
        <f t="shared" si="116"/>
        <v>8.7410040499985419E-3</v>
      </c>
      <c r="I653" s="217">
        <f t="shared" si="111"/>
        <v>37.424171789866257</v>
      </c>
      <c r="J653" s="217">
        <f t="shared" si="117"/>
        <v>8.2333177937705759</v>
      </c>
      <c r="K653" s="217">
        <v>20.105531206822267</v>
      </c>
      <c r="L653" s="217">
        <v>9.4795814372046046</v>
      </c>
      <c r="M653" s="11">
        <f t="shared" si="119"/>
        <v>75.242602227663696</v>
      </c>
      <c r="N653" s="11">
        <f t="shared" si="121"/>
        <v>15.048520445532739</v>
      </c>
      <c r="O653" s="11">
        <f t="shared" si="120"/>
        <v>0.19634822219582918</v>
      </c>
      <c r="P653" s="8" t="s">
        <v>1177</v>
      </c>
    </row>
    <row r="654" spans="1:16" x14ac:dyDescent="0.35">
      <c r="A654" s="9">
        <f t="shared" si="114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115"/>
        <v>122.4</v>
      </c>
      <c r="G654" s="37">
        <v>133</v>
      </c>
      <c r="H654" s="217">
        <f t="shared" si="116"/>
        <v>4.3057538468511342E-3</v>
      </c>
      <c r="I654" s="217">
        <f t="shared" si="111"/>
        <v>18.434869807600787</v>
      </c>
      <c r="J654" s="217">
        <f t="shared" si="117"/>
        <v>4.055671357672173</v>
      </c>
      <c r="K654" s="217">
        <v>9.9038357426198562</v>
      </c>
      <c r="L654" s="217">
        <v>4.9691821161528207</v>
      </c>
      <c r="M654" s="11">
        <f t="shared" si="119"/>
        <v>37.363559024045635</v>
      </c>
      <c r="N654" s="11">
        <f t="shared" si="121"/>
        <v>7.4727118048091272</v>
      </c>
      <c r="O654" s="11">
        <f t="shared" si="120"/>
        <v>0.30525783516377153</v>
      </c>
      <c r="P654" s="8" t="s">
        <v>1172</v>
      </c>
    </row>
    <row r="655" spans="1:16" x14ac:dyDescent="0.35">
      <c r="A655" s="9">
        <f t="shared" si="114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115"/>
        <v>186.3</v>
      </c>
      <c r="G655" s="37">
        <v>87</v>
      </c>
      <c r="H655" s="217">
        <f t="shared" si="116"/>
        <v>2.8165457494439749E-3</v>
      </c>
      <c r="I655" s="217">
        <f t="shared" si="111"/>
        <v>12.058899798956906</v>
      </c>
      <c r="J655" s="217">
        <f t="shared" si="117"/>
        <v>2.6529579557705194</v>
      </c>
      <c r="K655" s="217">
        <v>6.4784489444205082</v>
      </c>
      <c r="L655" s="217">
        <v>5.5258799622481378</v>
      </c>
      <c r="M655" s="11">
        <f t="shared" si="119"/>
        <v>26.716186661396069</v>
      </c>
      <c r="N655" s="11">
        <f t="shared" si="121"/>
        <v>5.3432373322792142</v>
      </c>
      <c r="O655" s="11">
        <f t="shared" si="120"/>
        <v>0.14340411519804652</v>
      </c>
      <c r="P655" s="8" t="s">
        <v>1177</v>
      </c>
    </row>
    <row r="656" spans="1:16" x14ac:dyDescent="0.35">
      <c r="A656" s="9">
        <f t="shared" si="114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115"/>
        <v>989.04</v>
      </c>
      <c r="G656" s="36">
        <v>431</v>
      </c>
      <c r="H656" s="217">
        <f t="shared" si="116"/>
        <v>1.39532323909236E-2</v>
      </c>
      <c r="I656" s="217">
        <f t="shared" si="111"/>
        <v>59.740066820119843</v>
      </c>
      <c r="J656" s="217">
        <f t="shared" si="117"/>
        <v>13.142814700426365</v>
      </c>
      <c r="K656" s="217">
        <v>32.094385000519985</v>
      </c>
      <c r="L656" s="217">
        <v>15.132220738648833</v>
      </c>
      <c r="M656" s="11">
        <f t="shared" si="119"/>
        <v>120.10948725971502</v>
      </c>
      <c r="N656" s="11">
        <f t="shared" si="121"/>
        <v>24.021897451943005</v>
      </c>
      <c r="O656" s="11">
        <f t="shared" si="120"/>
        <v>0.12144047486422696</v>
      </c>
      <c r="P656" s="8" t="s">
        <v>1172</v>
      </c>
    </row>
    <row r="657" spans="1:16" x14ac:dyDescent="0.35">
      <c r="A657" s="9">
        <f t="shared" si="114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115"/>
        <v>336.3</v>
      </c>
      <c r="G657" s="37">
        <v>397</v>
      </c>
      <c r="H657" s="217">
        <f t="shared" si="116"/>
        <v>1.2852513362405265E-2</v>
      </c>
      <c r="I657" s="217">
        <f t="shared" si="111"/>
        <v>55.027393335470016</v>
      </c>
      <c r="J657" s="217">
        <f t="shared" si="117"/>
        <v>12.106026533803403</v>
      </c>
      <c r="K657" s="217">
        <v>29.562577367068293</v>
      </c>
      <c r="L657" s="217">
        <v>12.57119225647854</v>
      </c>
      <c r="M657" s="11">
        <f t="shared" si="119"/>
        <v>109.26718949282026</v>
      </c>
      <c r="N657" s="11">
        <f t="shared" si="121"/>
        <v>21.853437898564053</v>
      </c>
      <c r="O657" s="11">
        <f t="shared" si="120"/>
        <v>0.32490987062985505</v>
      </c>
      <c r="P657" s="8" t="s">
        <v>1177</v>
      </c>
    </row>
    <row r="658" spans="1:16" x14ac:dyDescent="0.35">
      <c r="A658" s="9">
        <f t="shared" si="114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115"/>
        <v>990</v>
      </c>
      <c r="G658" s="36">
        <v>431</v>
      </c>
      <c r="H658" s="217">
        <f t="shared" si="116"/>
        <v>1.39532323909236E-2</v>
      </c>
      <c r="I658" s="217">
        <f t="shared" si="111"/>
        <v>59.740066820119843</v>
      </c>
      <c r="J658" s="217">
        <f t="shared" si="117"/>
        <v>13.142814700426365</v>
      </c>
      <c r="K658" s="217">
        <v>32.094385000519985</v>
      </c>
      <c r="L658" s="217">
        <v>15.132220738648833</v>
      </c>
      <c r="M658" s="11">
        <f t="shared" si="119"/>
        <v>120.10948725971502</v>
      </c>
      <c r="N658" s="11">
        <f t="shared" si="121"/>
        <v>24.021897451943005</v>
      </c>
      <c r="O658" s="11">
        <f t="shared" si="120"/>
        <v>0.12132271440375254</v>
      </c>
      <c r="P658" s="8" t="s">
        <v>1172</v>
      </c>
    </row>
    <row r="659" spans="1:16" x14ac:dyDescent="0.35">
      <c r="A659" s="9">
        <f t="shared" si="114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115"/>
        <v>329.6</v>
      </c>
      <c r="G659" s="37">
        <v>460</v>
      </c>
      <c r="H659" s="217">
        <f t="shared" si="116"/>
        <v>1.4892080974071591E-2</v>
      </c>
      <c r="I659" s="217">
        <f t="shared" si="111"/>
        <v>63.759700086438812</v>
      </c>
      <c r="J659" s="217">
        <f t="shared" si="117"/>
        <v>14.027134019016538</v>
      </c>
      <c r="K659" s="217">
        <v>34.253867981993494</v>
      </c>
      <c r="L659" s="217">
        <v>17.186644913009758</v>
      </c>
      <c r="M659" s="11">
        <f t="shared" si="119"/>
        <v>129.22734700045862</v>
      </c>
      <c r="N659" s="11">
        <f t="shared" si="121"/>
        <v>25.845469400091726</v>
      </c>
      <c r="O659" s="11">
        <f t="shared" si="120"/>
        <v>0.39207326153051764</v>
      </c>
      <c r="P659" s="8" t="s">
        <v>1172</v>
      </c>
    </row>
    <row r="660" spans="1:16" x14ac:dyDescent="0.35">
      <c r="A660" s="9">
        <f t="shared" si="114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115"/>
        <v>564.20000000000005</v>
      </c>
      <c r="G660" s="37">
        <v>340</v>
      </c>
      <c r="H660" s="217">
        <f t="shared" si="116"/>
        <v>1.1007190285183349E-2</v>
      </c>
      <c r="I660" s="217">
        <f t="shared" si="111"/>
        <v>47.126734846498252</v>
      </c>
      <c r="J660" s="217">
        <f t="shared" si="117"/>
        <v>10.367881666229616</v>
      </c>
      <c r="K660" s="217">
        <v>25.318076334516928</v>
      </c>
      <c r="L660" s="217">
        <v>21.59539295591226</v>
      </c>
      <c r="M660" s="11">
        <f t="shared" si="119"/>
        <v>104.40808580315705</v>
      </c>
      <c r="N660" s="11">
        <f t="shared" si="121"/>
        <v>20.881617160631411</v>
      </c>
      <c r="O660" s="11">
        <f t="shared" si="120"/>
        <v>0.18505509713427337</v>
      </c>
      <c r="P660" s="8" t="s">
        <v>1177</v>
      </c>
    </row>
    <row r="661" spans="1:16" x14ac:dyDescent="0.35">
      <c r="A661" s="9">
        <f t="shared" si="114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115"/>
        <v>123.2</v>
      </c>
      <c r="G661" s="36">
        <v>128</v>
      </c>
      <c r="H661" s="217">
        <f t="shared" si="116"/>
        <v>4.1438834014807906E-3</v>
      </c>
      <c r="I661" s="217">
        <f t="shared" si="111"/>
        <v>17.74182958926993</v>
      </c>
      <c r="J661" s="217">
        <f t="shared" si="117"/>
        <v>3.9032025096393848</v>
      </c>
      <c r="K661" s="217">
        <v>9.5315110906416667</v>
      </c>
      <c r="L661" s="217">
        <v>4.4940237924525537</v>
      </c>
      <c r="M661" s="11">
        <f t="shared" si="119"/>
        <v>35.670566982003535</v>
      </c>
      <c r="N661" s="11">
        <f t="shared" si="121"/>
        <v>7.1341133964007071</v>
      </c>
      <c r="O661" s="11">
        <f t="shared" si="120"/>
        <v>0.28953382290587287</v>
      </c>
      <c r="P661" s="8" t="s">
        <v>1177</v>
      </c>
    </row>
    <row r="662" spans="1:16" x14ac:dyDescent="0.35">
      <c r="A662" s="9">
        <f t="shared" si="114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115"/>
        <v>325.3</v>
      </c>
      <c r="G662" s="36">
        <v>229</v>
      </c>
      <c r="H662" s="217">
        <f t="shared" si="116"/>
        <v>7.4136663979617271E-3</v>
      </c>
      <c r="I662" s="217">
        <f t="shared" si="111"/>
        <v>31.741241999553235</v>
      </c>
      <c r="J662" s="217">
        <f t="shared" si="117"/>
        <v>6.9830732399017119</v>
      </c>
      <c r="K662" s="217">
        <v>17.052469060601108</v>
      </c>
      <c r="L662" s="217">
        <v>8.0400894411846462</v>
      </c>
      <c r="M662" s="11">
        <f t="shared" si="119"/>
        <v>63.816873741240698</v>
      </c>
      <c r="N662" s="11">
        <f t="shared" ref="N662:N681" si="122">M662*0.2</f>
        <v>12.76337474824814</v>
      </c>
      <c r="O662" s="11">
        <f t="shared" si="120"/>
        <v>0.19617852364353119</v>
      </c>
      <c r="P662" s="8" t="s">
        <v>1177</v>
      </c>
    </row>
    <row r="663" spans="1:16" x14ac:dyDescent="0.35">
      <c r="A663" s="9">
        <f t="shared" si="114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si="115"/>
        <v>314.2</v>
      </c>
      <c r="G663" s="36">
        <v>240</v>
      </c>
      <c r="H663" s="217">
        <f t="shared" si="116"/>
        <v>7.7697813777764819E-3</v>
      </c>
      <c r="I663" s="217">
        <f t="shared" si="111"/>
        <v>33.265930479881114</v>
      </c>
      <c r="J663" s="217">
        <f t="shared" si="117"/>
        <v>7.3185047055738446</v>
      </c>
      <c r="K663" s="217">
        <v>17.871583294953126</v>
      </c>
      <c r="L663" s="217">
        <v>8.4262946108485384</v>
      </c>
      <c r="M663" s="11">
        <f t="shared" si="119"/>
        <v>66.88231309125662</v>
      </c>
      <c r="N663" s="11">
        <f t="shared" si="122"/>
        <v>13.376462618251324</v>
      </c>
      <c r="O663" s="11">
        <f t="shared" si="120"/>
        <v>0.21286541403964551</v>
      </c>
      <c r="P663" s="8" t="s">
        <v>1172</v>
      </c>
    </row>
    <row r="664" spans="1:16" x14ac:dyDescent="0.35">
      <c r="A664" s="9">
        <f t="shared" si="114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115"/>
        <v>418.8</v>
      </c>
      <c r="G664" s="37">
        <v>380</v>
      </c>
      <c r="H664" s="217">
        <f t="shared" si="116"/>
        <v>1.2302153848146096E-2</v>
      </c>
      <c r="I664" s="217">
        <f t="shared" si="111"/>
        <v>52.671056593145103</v>
      </c>
      <c r="J664" s="217">
        <f t="shared" si="117"/>
        <v>11.587632450491922</v>
      </c>
      <c r="K664" s="217">
        <v>28.296673550342447</v>
      </c>
      <c r="L664" s="217">
        <v>24.136027421313702</v>
      </c>
      <c r="M664" s="11">
        <f t="shared" si="119"/>
        <v>116.69139001529317</v>
      </c>
      <c r="N664" s="11">
        <f t="shared" si="122"/>
        <v>23.338278003058633</v>
      </c>
      <c r="O664" s="11">
        <f t="shared" si="120"/>
        <v>0.27863273642620145</v>
      </c>
      <c r="P664" s="8" t="s">
        <v>1176</v>
      </c>
    </row>
    <row r="665" spans="1:16" x14ac:dyDescent="0.35">
      <c r="A665" s="9">
        <f t="shared" si="114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si="115"/>
        <v>435.7</v>
      </c>
      <c r="G665" s="35">
        <v>295</v>
      </c>
      <c r="H665" s="217">
        <f t="shared" si="116"/>
        <v>9.5503562768502592E-3</v>
      </c>
      <c r="I665" s="217">
        <f t="shared" ref="I665:I716" si="123">H665*$I$2</f>
        <v>40.889372881520544</v>
      </c>
      <c r="J665" s="217">
        <f t="shared" si="117"/>
        <v>8.9956620339345204</v>
      </c>
      <c r="K665" s="217">
        <v>21.967154466713218</v>
      </c>
      <c r="L665" s="217">
        <v>18.737179182335638</v>
      </c>
      <c r="M665" s="11">
        <f t="shared" si="119"/>
        <v>90.589368564503928</v>
      </c>
      <c r="N665" s="11">
        <f t="shared" si="122"/>
        <v>18.117873712900785</v>
      </c>
      <c r="O665" s="11">
        <f t="shared" si="120"/>
        <v>0.20791684315929293</v>
      </c>
      <c r="P665" s="8" t="s">
        <v>1177</v>
      </c>
    </row>
    <row r="666" spans="1:16" x14ac:dyDescent="0.35">
      <c r="A666" s="9">
        <f t="shared" si="114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ref="F666:F717" si="124">C666+D666+E666</f>
        <v>416.2</v>
      </c>
      <c r="G666" s="36">
        <v>90</v>
      </c>
      <c r="H666" s="217">
        <f t="shared" si="116"/>
        <v>2.9136680166661809E-3</v>
      </c>
      <c r="I666" s="217">
        <f t="shared" si="123"/>
        <v>12.47472392995542</v>
      </c>
      <c r="J666" s="217">
        <f t="shared" si="117"/>
        <v>2.7444392645901923</v>
      </c>
      <c r="K666" s="217">
        <v>6.7018437356074223</v>
      </c>
      <c r="L666" s="217">
        <v>3.1598604790682017</v>
      </c>
      <c r="M666" s="11">
        <f t="shared" si="119"/>
        <v>25.080867409221234</v>
      </c>
      <c r="N666" s="11">
        <f t="shared" si="122"/>
        <v>5.0161734818442474</v>
      </c>
      <c r="O666" s="11">
        <f t="shared" si="120"/>
        <v>6.0261574745846314E-2</v>
      </c>
      <c r="P666" s="8" t="s">
        <v>1177</v>
      </c>
    </row>
    <row r="667" spans="1:16" x14ac:dyDescent="0.35">
      <c r="A667" s="9">
        <f t="shared" si="114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124"/>
        <v>4569.2</v>
      </c>
      <c r="G667" s="36">
        <v>1550</v>
      </c>
      <c r="H667" s="217">
        <f t="shared" si="116"/>
        <v>5.0179838064806449E-2</v>
      </c>
      <c r="I667" s="217">
        <f t="shared" si="123"/>
        <v>214.84246768256557</v>
      </c>
      <c r="J667" s="217">
        <f t="shared" si="117"/>
        <v>47.265342890164426</v>
      </c>
      <c r="K667" s="217">
        <v>115.42064211323894</v>
      </c>
      <c r="L667" s="217">
        <v>54.419819361730134</v>
      </c>
      <c r="M667" s="11">
        <f t="shared" si="119"/>
        <v>431.94827204769911</v>
      </c>
      <c r="N667" s="11">
        <f t="shared" si="122"/>
        <v>86.38965440953983</v>
      </c>
      <c r="O667" s="11">
        <f t="shared" si="120"/>
        <v>9.4534770210912E-2</v>
      </c>
      <c r="P667" s="8" t="s">
        <v>1177</v>
      </c>
    </row>
    <row r="668" spans="1:16" x14ac:dyDescent="0.35">
      <c r="A668" s="9">
        <f t="shared" si="114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124"/>
        <v>310</v>
      </c>
      <c r="G668" s="36">
        <v>217</v>
      </c>
      <c r="H668" s="217">
        <f t="shared" si="116"/>
        <v>7.0251773290729031E-3</v>
      </c>
      <c r="I668" s="217">
        <f t="shared" si="123"/>
        <v>30.077945475559179</v>
      </c>
      <c r="J668" s="217">
        <f t="shared" si="117"/>
        <v>6.6171480046230196</v>
      </c>
      <c r="K668" s="217">
        <v>16.158889895853452</v>
      </c>
      <c r="L668" s="217">
        <v>7.618774710642219</v>
      </c>
      <c r="M668" s="11">
        <f t="shared" si="119"/>
        <v>60.472758086677878</v>
      </c>
      <c r="N668" s="11">
        <f t="shared" si="122"/>
        <v>12.094551617335576</v>
      </c>
      <c r="O668" s="11">
        <f t="shared" si="120"/>
        <v>0.19507341318283186</v>
      </c>
      <c r="P668" s="8" t="s">
        <v>1177</v>
      </c>
    </row>
    <row r="669" spans="1:16" x14ac:dyDescent="0.35">
      <c r="A669" s="9">
        <f t="shared" si="114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si="124"/>
        <v>336.4</v>
      </c>
      <c r="G669" s="36">
        <v>202</v>
      </c>
      <c r="H669" s="217">
        <f t="shared" si="116"/>
        <v>6.5395659929618722E-3</v>
      </c>
      <c r="I669" s="217">
        <f t="shared" si="123"/>
        <v>27.998824820566607</v>
      </c>
      <c r="J669" s="217">
        <f t="shared" si="117"/>
        <v>6.1597414605246534</v>
      </c>
      <c r="K669" s="217">
        <v>15.041915939918882</v>
      </c>
      <c r="L669" s="217">
        <v>7.0921312974641868</v>
      </c>
      <c r="M669" s="11">
        <f t="shared" ref="M669:M700" si="125">(I669+J669+K669+L669)</f>
        <v>56.292613518474326</v>
      </c>
      <c r="N669" s="11">
        <f t="shared" si="122"/>
        <v>11.258522703694865</v>
      </c>
      <c r="O669" s="11">
        <f t="shared" si="120"/>
        <v>0.16733832793838979</v>
      </c>
      <c r="P669" s="8" t="s">
        <v>1172</v>
      </c>
    </row>
    <row r="670" spans="1:16" x14ac:dyDescent="0.35">
      <c r="A670" s="9">
        <f t="shared" ref="A670:A723" si="126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124"/>
        <v>133.69999999999999</v>
      </c>
      <c r="G670" s="37">
        <v>140</v>
      </c>
      <c r="H670" s="217">
        <f t="shared" ref="H670:H723" si="127">2/61777.8*G670</f>
        <v>4.5323724703696146E-3</v>
      </c>
      <c r="I670" s="217">
        <f t="shared" si="123"/>
        <v>19.405126113263986</v>
      </c>
      <c r="J670" s="217">
        <f t="shared" si="117"/>
        <v>4.2691277449180767</v>
      </c>
      <c r="K670" s="217">
        <v>10.425090255389323</v>
      </c>
      <c r="L670" s="217">
        <v>8.8922206289050489</v>
      </c>
      <c r="M670" s="11">
        <f t="shared" si="125"/>
        <v>42.991564742476434</v>
      </c>
      <c r="N670" s="11">
        <f t="shared" si="122"/>
        <v>8.5983129484952876</v>
      </c>
      <c r="O670" s="11">
        <f t="shared" si="120"/>
        <v>0.32155246628628598</v>
      </c>
      <c r="P670" s="8" t="s">
        <v>1172</v>
      </c>
    </row>
    <row r="671" spans="1:16" x14ac:dyDescent="0.35">
      <c r="A671" s="9">
        <f t="shared" si="126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124"/>
        <v>136.80000000000001</v>
      </c>
      <c r="G671" s="37">
        <v>143</v>
      </c>
      <c r="H671" s="217">
        <f t="shared" si="127"/>
        <v>4.6294947375918206E-3</v>
      </c>
      <c r="I671" s="217">
        <f t="shared" si="123"/>
        <v>19.820950244262498</v>
      </c>
      <c r="J671" s="217">
        <f t="shared" si="117"/>
        <v>4.3606090537377495</v>
      </c>
      <c r="K671" s="217">
        <v>10.648485046576237</v>
      </c>
      <c r="L671" s="217">
        <v>9.0827682138101569</v>
      </c>
      <c r="M671" s="11">
        <f t="shared" si="125"/>
        <v>43.912812558386641</v>
      </c>
      <c r="N671" s="11">
        <f t="shared" si="122"/>
        <v>8.7825625116773285</v>
      </c>
      <c r="O671" s="11">
        <f t="shared" si="120"/>
        <v>0.32100009180107192</v>
      </c>
      <c r="P671" s="8" t="s">
        <v>1172</v>
      </c>
    </row>
    <row r="672" spans="1:16" x14ac:dyDescent="0.35">
      <c r="A672" s="9">
        <f t="shared" si="126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124"/>
        <v>126.6</v>
      </c>
      <c r="G672" s="37">
        <v>140</v>
      </c>
      <c r="H672" s="217">
        <f t="shared" si="127"/>
        <v>4.5323724703696146E-3</v>
      </c>
      <c r="I672" s="217">
        <f t="shared" si="123"/>
        <v>19.405126113263986</v>
      </c>
      <c r="J672" s="217">
        <f t="shared" si="117"/>
        <v>4.2691277449180767</v>
      </c>
      <c r="K672" s="217">
        <v>10.425090255389323</v>
      </c>
      <c r="L672" s="217">
        <v>8.8922206289050489</v>
      </c>
      <c r="M672" s="11">
        <f t="shared" si="125"/>
        <v>42.991564742476434</v>
      </c>
      <c r="N672" s="11">
        <f t="shared" si="122"/>
        <v>8.5983129484952876</v>
      </c>
      <c r="O672" s="11">
        <f t="shared" si="120"/>
        <v>0.33958581945084071</v>
      </c>
      <c r="P672" s="8" t="s">
        <v>1172</v>
      </c>
    </row>
    <row r="673" spans="1:16" x14ac:dyDescent="0.35">
      <c r="A673" s="9">
        <f t="shared" si="126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124"/>
        <v>360.6</v>
      </c>
      <c r="G673" s="37">
        <v>140</v>
      </c>
      <c r="H673" s="217">
        <f t="shared" si="127"/>
        <v>4.5323724703696146E-3</v>
      </c>
      <c r="I673" s="217">
        <f t="shared" si="123"/>
        <v>19.405126113263986</v>
      </c>
      <c r="J673" s="217">
        <f t="shared" ref="J673:J723" si="128">I673*0.22</f>
        <v>4.2691277449180767</v>
      </c>
      <c r="K673" s="217">
        <v>10.425090255389323</v>
      </c>
      <c r="L673" s="217">
        <v>8.8922206289050489</v>
      </c>
      <c r="M673" s="11">
        <f t="shared" si="125"/>
        <v>42.991564742476434</v>
      </c>
      <c r="N673" s="11">
        <f t="shared" si="122"/>
        <v>8.5983129484952876</v>
      </c>
      <c r="O673" s="11">
        <f t="shared" si="120"/>
        <v>0.11922230932467119</v>
      </c>
      <c r="P673" s="8" t="s">
        <v>1172</v>
      </c>
    </row>
    <row r="674" spans="1:16" x14ac:dyDescent="0.35">
      <c r="A674" s="9">
        <f t="shared" si="126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124"/>
        <v>132.1</v>
      </c>
      <c r="G674" s="37">
        <v>139</v>
      </c>
      <c r="H674" s="217">
        <f t="shared" si="127"/>
        <v>4.4999983812955462E-3</v>
      </c>
      <c r="I674" s="217">
        <f t="shared" si="123"/>
        <v>19.266518069597815</v>
      </c>
      <c r="J674" s="217">
        <f t="shared" si="128"/>
        <v>4.2386339753115196</v>
      </c>
      <c r="K674" s="217">
        <v>10.350625324993684</v>
      </c>
      <c r="L674" s="217">
        <v>8.828704767270013</v>
      </c>
      <c r="M674" s="11">
        <f t="shared" si="125"/>
        <v>42.684482137173028</v>
      </c>
      <c r="N674" s="11">
        <f t="shared" si="122"/>
        <v>8.5368964274346055</v>
      </c>
      <c r="O674" s="11">
        <f t="shared" si="120"/>
        <v>0.32312249914589725</v>
      </c>
      <c r="P674" s="8" t="s">
        <v>1177</v>
      </c>
    </row>
    <row r="675" spans="1:16" x14ac:dyDescent="0.35">
      <c r="A675" s="9">
        <f t="shared" si="126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124"/>
        <v>381.1</v>
      </c>
      <c r="G675" s="36">
        <v>280</v>
      </c>
      <c r="H675" s="217">
        <f t="shared" si="127"/>
        <v>9.0647449407392292E-3</v>
      </c>
      <c r="I675" s="217">
        <f t="shared" si="123"/>
        <v>38.810252226527972</v>
      </c>
      <c r="J675" s="217">
        <f t="shared" si="128"/>
        <v>8.5382554898361533</v>
      </c>
      <c r="K675" s="217">
        <v>20.850180510778646</v>
      </c>
      <c r="L675" s="217">
        <v>9.8306770459899617</v>
      </c>
      <c r="M675" s="11">
        <f t="shared" si="125"/>
        <v>78.029365273132726</v>
      </c>
      <c r="N675" s="11">
        <f t="shared" si="122"/>
        <v>15.605873054626546</v>
      </c>
      <c r="O675" s="11">
        <f t="shared" si="120"/>
        <v>0.20474774409113808</v>
      </c>
      <c r="P675" s="8" t="s">
        <v>1177</v>
      </c>
    </row>
    <row r="676" spans="1:16" x14ac:dyDescent="0.35">
      <c r="A676" s="9">
        <f t="shared" si="126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124"/>
        <v>4362.6399999999994</v>
      </c>
      <c r="G676" s="36">
        <v>670</v>
      </c>
      <c r="H676" s="217">
        <f t="shared" si="127"/>
        <v>2.1690639679626013E-2</v>
      </c>
      <c r="I676" s="217">
        <f t="shared" si="123"/>
        <v>92.867389256334789</v>
      </c>
      <c r="J676" s="217">
        <f t="shared" si="128"/>
        <v>20.430825636393653</v>
      </c>
      <c r="K676" s="217">
        <v>49.891503365077483</v>
      </c>
      <c r="L676" s="217">
        <v>23.523405788618835</v>
      </c>
      <c r="M676" s="11">
        <f t="shared" si="125"/>
        <v>186.71312404642475</v>
      </c>
      <c r="N676" s="11">
        <f t="shared" si="122"/>
        <v>37.342624809284949</v>
      </c>
      <c r="O676" s="11">
        <f t="shared" si="120"/>
        <v>4.2798196515510055E-2</v>
      </c>
      <c r="P676" s="8" t="s">
        <v>1177</v>
      </c>
    </row>
    <row r="677" spans="1:16" x14ac:dyDescent="0.35">
      <c r="A677" s="9">
        <f t="shared" si="126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124"/>
        <v>33.4</v>
      </c>
      <c r="G677" s="35">
        <v>55</v>
      </c>
      <c r="H677" s="217">
        <f t="shared" si="127"/>
        <v>1.7805748990737773E-3</v>
      </c>
      <c r="I677" s="217">
        <f t="shared" si="123"/>
        <v>7.6234424016394238</v>
      </c>
      <c r="J677" s="217">
        <f t="shared" si="128"/>
        <v>1.6771573283606733</v>
      </c>
      <c r="K677" s="217">
        <v>4.095571171760092</v>
      </c>
      <c r="L677" s="217">
        <v>2.658515751891251</v>
      </c>
      <c r="M677" s="11">
        <f t="shared" si="125"/>
        <v>16.054686653651441</v>
      </c>
      <c r="N677" s="11">
        <f t="shared" si="122"/>
        <v>3.2109373307302884</v>
      </c>
      <c r="O677" s="11">
        <f t="shared" si="120"/>
        <v>0.48067924112728866</v>
      </c>
      <c r="P677" s="8" t="s">
        <v>1174</v>
      </c>
    </row>
    <row r="678" spans="1:16" x14ac:dyDescent="0.35">
      <c r="A678" s="9">
        <f t="shared" si="126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124"/>
        <v>3952.23</v>
      </c>
      <c r="G678" s="36">
        <v>670</v>
      </c>
      <c r="H678" s="217">
        <f t="shared" si="127"/>
        <v>2.1690639679626013E-2</v>
      </c>
      <c r="I678" s="217">
        <f t="shared" si="123"/>
        <v>92.867389256334789</v>
      </c>
      <c r="J678" s="217">
        <f t="shared" si="128"/>
        <v>20.430825636393653</v>
      </c>
      <c r="K678" s="217">
        <v>49.891503365077483</v>
      </c>
      <c r="L678" s="217">
        <v>23.523405788618835</v>
      </c>
      <c r="M678" s="11">
        <f t="shared" si="125"/>
        <v>186.71312404642475</v>
      </c>
      <c r="N678" s="11">
        <f t="shared" si="122"/>
        <v>37.342624809284949</v>
      </c>
      <c r="O678" s="11">
        <f t="shared" si="120"/>
        <v>4.7242474260461749E-2</v>
      </c>
      <c r="P678" s="8" t="s">
        <v>1176</v>
      </c>
    </row>
    <row r="679" spans="1:16" x14ac:dyDescent="0.35">
      <c r="A679" s="9">
        <f t="shared" si="126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124"/>
        <v>83</v>
      </c>
      <c r="G679" s="38">
        <v>100</v>
      </c>
      <c r="H679" s="217">
        <f t="shared" si="127"/>
        <v>3.2374089074068677E-3</v>
      </c>
      <c r="I679" s="217">
        <f t="shared" si="123"/>
        <v>13.860804366617133</v>
      </c>
      <c r="J679" s="217">
        <f t="shared" si="128"/>
        <v>3.0493769606557692</v>
      </c>
      <c r="K679" s="217">
        <v>7.4464930395638023</v>
      </c>
      <c r="L679" s="217">
        <v>4.2958326626768697</v>
      </c>
      <c r="M679" s="11">
        <f t="shared" si="125"/>
        <v>28.652507029513572</v>
      </c>
      <c r="N679" s="11">
        <f t="shared" si="122"/>
        <v>5.7305014059027144</v>
      </c>
      <c r="O679" s="11">
        <f t="shared" si="120"/>
        <v>0.34521092806642856</v>
      </c>
      <c r="P679" s="8" t="s">
        <v>1172</v>
      </c>
    </row>
    <row r="680" spans="1:16" x14ac:dyDescent="0.35">
      <c r="A680" s="9">
        <f t="shared" si="126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124"/>
        <v>120.4</v>
      </c>
      <c r="G680" s="35">
        <v>122</v>
      </c>
      <c r="H680" s="217">
        <f t="shared" si="127"/>
        <v>3.9496388670363786E-3</v>
      </c>
      <c r="I680" s="217">
        <f t="shared" si="123"/>
        <v>16.910181327272902</v>
      </c>
      <c r="J680" s="217">
        <f t="shared" si="128"/>
        <v>3.7202398920000386</v>
      </c>
      <c r="K680" s="217">
        <v>9.0847215082678385</v>
      </c>
      <c r="L680" s="217">
        <v>8.6831345751452265</v>
      </c>
      <c r="M680" s="11">
        <f t="shared" si="125"/>
        <v>38.398277302686004</v>
      </c>
      <c r="N680" s="11">
        <f t="shared" si="122"/>
        <v>7.6796554605372016</v>
      </c>
      <c r="O680" s="11">
        <f t="shared" si="120"/>
        <v>0.31892256895918608</v>
      </c>
      <c r="P680" s="8" t="s">
        <v>1176</v>
      </c>
    </row>
    <row r="681" spans="1:16" x14ac:dyDescent="0.35">
      <c r="A681" s="9">
        <f t="shared" si="126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124"/>
        <v>128.19999999999999</v>
      </c>
      <c r="G681" s="37">
        <v>122</v>
      </c>
      <c r="H681" s="217">
        <f t="shared" si="127"/>
        <v>3.9496388670363786E-3</v>
      </c>
      <c r="I681" s="217">
        <f t="shared" si="123"/>
        <v>16.910181327272902</v>
      </c>
      <c r="J681" s="217">
        <f t="shared" si="128"/>
        <v>3.7202398920000386</v>
      </c>
      <c r="K681" s="217">
        <v>9.0847215082678385</v>
      </c>
      <c r="L681" s="217">
        <v>7.7489351194743996</v>
      </c>
      <c r="M681" s="11">
        <f t="shared" si="125"/>
        <v>37.464077847015176</v>
      </c>
      <c r="N681" s="11">
        <f t="shared" si="122"/>
        <v>7.4928155694030352</v>
      </c>
      <c r="O681" s="11">
        <f t="shared" si="120"/>
        <v>0.29223149646657703</v>
      </c>
      <c r="P681" s="8" t="s">
        <v>1172</v>
      </c>
    </row>
    <row r="682" spans="1:16" x14ac:dyDescent="0.35">
      <c r="A682" s="9">
        <f t="shared" si="126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124"/>
        <v>121.8</v>
      </c>
      <c r="G682" s="38">
        <v>120</v>
      </c>
      <c r="H682" s="217">
        <f t="shared" si="127"/>
        <v>3.8848906888882409E-3</v>
      </c>
      <c r="I682" s="217">
        <f t="shared" si="123"/>
        <v>16.632965239940557</v>
      </c>
      <c r="J682" s="217">
        <f t="shared" si="128"/>
        <v>3.6592523527869223</v>
      </c>
      <c r="K682" s="217">
        <v>8.9357916474765631</v>
      </c>
      <c r="L682" s="217">
        <v>3.0323524677719083</v>
      </c>
      <c r="M682" s="11">
        <f t="shared" si="125"/>
        <v>32.260361707975953</v>
      </c>
      <c r="N682" s="11">
        <f t="shared" ref="N682:N723" si="129">M682*0.2</f>
        <v>6.4520723415951906</v>
      </c>
      <c r="O682" s="11">
        <f t="shared" si="120"/>
        <v>0.26486339661720815</v>
      </c>
      <c r="P682" s="8" t="s">
        <v>1176</v>
      </c>
    </row>
    <row r="683" spans="1:16" x14ac:dyDescent="0.35">
      <c r="A683" s="9">
        <f t="shared" si="126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124"/>
        <v>96.5</v>
      </c>
      <c r="G683" s="35">
        <v>102</v>
      </c>
      <c r="H683" s="217">
        <f t="shared" si="127"/>
        <v>3.3021570855550049E-3</v>
      </c>
      <c r="I683" s="217">
        <f t="shared" si="123"/>
        <v>14.138020453949474</v>
      </c>
      <c r="J683" s="217">
        <f t="shared" si="128"/>
        <v>3.1103644998688842</v>
      </c>
      <c r="K683" s="217">
        <v>7.5954229003550777</v>
      </c>
      <c r="L683" s="217">
        <v>6.0497249089126583</v>
      </c>
      <c r="M683" s="11">
        <f t="shared" si="125"/>
        <v>30.893532763086096</v>
      </c>
      <c r="N683" s="11">
        <f t="shared" si="129"/>
        <v>6.1787065526172196</v>
      </c>
      <c r="O683" s="11">
        <f t="shared" si="120"/>
        <v>0.32014023588690255</v>
      </c>
      <c r="P683" s="8" t="s">
        <v>1177</v>
      </c>
    </row>
    <row r="684" spans="1:16" x14ac:dyDescent="0.35">
      <c r="A684" s="9">
        <f t="shared" si="126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124"/>
        <v>433.8</v>
      </c>
      <c r="G684" s="37">
        <v>351</v>
      </c>
      <c r="H684" s="217">
        <f t="shared" si="127"/>
        <v>1.1363305264998106E-2</v>
      </c>
      <c r="I684" s="217">
        <f t="shared" si="123"/>
        <v>48.651423326826141</v>
      </c>
      <c r="J684" s="217">
        <f t="shared" si="128"/>
        <v>10.703313131901751</v>
      </c>
      <c r="K684" s="217">
        <v>26.137190568868945</v>
      </c>
      <c r="L684" s="217">
        <v>22.294067433897656</v>
      </c>
      <c r="M684" s="11">
        <f t="shared" si="125"/>
        <v>107.78599446149448</v>
      </c>
      <c r="N684" s="11">
        <f t="shared" si="129"/>
        <v>21.557198892298899</v>
      </c>
      <c r="O684" s="11">
        <f t="shared" si="120"/>
        <v>0.24846932794258755</v>
      </c>
      <c r="P684" s="8" t="s">
        <v>1182</v>
      </c>
    </row>
    <row r="685" spans="1:16" x14ac:dyDescent="0.35">
      <c r="A685" s="9">
        <f t="shared" si="126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124"/>
        <v>233.7</v>
      </c>
      <c r="G685" s="35">
        <v>176</v>
      </c>
      <c r="H685" s="217">
        <f t="shared" si="127"/>
        <v>5.6978396770360866E-3</v>
      </c>
      <c r="I685" s="217">
        <f t="shared" si="123"/>
        <v>24.39501568524615</v>
      </c>
      <c r="J685" s="217">
        <f t="shared" si="128"/>
        <v>5.3669034507541529</v>
      </c>
      <c r="K685" s="217">
        <v>13.105827749632292</v>
      </c>
      <c r="L685" s="217">
        <v>7.89091175136448</v>
      </c>
      <c r="M685" s="11">
        <f t="shared" si="125"/>
        <v>50.758658636997069</v>
      </c>
      <c r="N685" s="11">
        <f t="shared" si="129"/>
        <v>10.151731727399415</v>
      </c>
      <c r="O685" s="11">
        <f t="shared" si="120"/>
        <v>0.21719580075736872</v>
      </c>
      <c r="P685" s="8" t="s">
        <v>1177</v>
      </c>
    </row>
    <row r="686" spans="1:16" x14ac:dyDescent="0.35">
      <c r="A686" s="9">
        <f t="shared" si="126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124"/>
        <v>1511.8</v>
      </c>
      <c r="G686" s="36">
        <v>498</v>
      </c>
      <c r="H686" s="217">
        <f t="shared" si="127"/>
        <v>1.61222963588862E-2</v>
      </c>
      <c r="I686" s="217">
        <f t="shared" si="123"/>
        <v>69.026805745753322</v>
      </c>
      <c r="J686" s="217">
        <f t="shared" si="128"/>
        <v>15.185897264065732</v>
      </c>
      <c r="K686" s="217">
        <v>37.08353533702774</v>
      </c>
      <c r="L686" s="217">
        <v>17.484561317510718</v>
      </c>
      <c r="M686" s="11">
        <f t="shared" si="125"/>
        <v>138.78079966435752</v>
      </c>
      <c r="N686" s="11">
        <f t="shared" si="129"/>
        <v>27.756159932871505</v>
      </c>
      <c r="O686" s="11">
        <f t="shared" si="120"/>
        <v>9.1798385807883007E-2</v>
      </c>
      <c r="P686" s="8" t="s">
        <v>1172</v>
      </c>
    </row>
    <row r="687" spans="1:16" x14ac:dyDescent="0.35">
      <c r="A687" s="9">
        <f t="shared" si="126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124"/>
        <v>63.2</v>
      </c>
      <c r="G687" s="35">
        <v>108</v>
      </c>
      <c r="H687" s="217">
        <f t="shared" si="127"/>
        <v>3.4964016199994169E-3</v>
      </c>
      <c r="I687" s="217">
        <f t="shared" si="123"/>
        <v>14.969668715946503</v>
      </c>
      <c r="J687" s="217">
        <f t="shared" si="128"/>
        <v>3.2933271175082304</v>
      </c>
      <c r="K687" s="217">
        <v>8.0422124827289068</v>
      </c>
      <c r="L687" s="217">
        <v>5.8129746418694479</v>
      </c>
      <c r="M687" s="11">
        <f t="shared" si="125"/>
        <v>32.118182958053083</v>
      </c>
      <c r="N687" s="11">
        <f t="shared" si="129"/>
        <v>6.4236365916106166</v>
      </c>
      <c r="O687" s="11">
        <f t="shared" si="120"/>
        <v>0.50819909743754876</v>
      </c>
      <c r="P687" s="8" t="s">
        <v>1172</v>
      </c>
    </row>
    <row r="688" spans="1:16" x14ac:dyDescent="0.35">
      <c r="A688" s="9">
        <f t="shared" si="126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124"/>
        <v>1307.8</v>
      </c>
      <c r="G688" s="36">
        <v>478</v>
      </c>
      <c r="H688" s="217">
        <f t="shared" si="127"/>
        <v>1.5474814577404827E-2</v>
      </c>
      <c r="I688" s="217">
        <f t="shared" si="123"/>
        <v>66.254644872429893</v>
      </c>
      <c r="J688" s="217">
        <f t="shared" si="128"/>
        <v>14.576021871934577</v>
      </c>
      <c r="K688" s="217">
        <v>35.594236729114975</v>
      </c>
      <c r="L688" s="217">
        <v>16.782370099940007</v>
      </c>
      <c r="M688" s="11">
        <f t="shared" si="125"/>
        <v>133.20727357341946</v>
      </c>
      <c r="N688" s="11">
        <f t="shared" si="129"/>
        <v>26.641454714683892</v>
      </c>
      <c r="O688" s="11">
        <f t="shared" si="120"/>
        <v>0.10185599753281806</v>
      </c>
      <c r="P688" s="8" t="s">
        <v>1177</v>
      </c>
    </row>
    <row r="689" spans="1:16" x14ac:dyDescent="0.35">
      <c r="A689" s="9">
        <f t="shared" si="126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124"/>
        <v>122</v>
      </c>
      <c r="G689" s="37">
        <v>122</v>
      </c>
      <c r="H689" s="217">
        <f t="shared" si="127"/>
        <v>3.9496388670363786E-3</v>
      </c>
      <c r="I689" s="217">
        <f t="shared" si="123"/>
        <v>16.910181327272902</v>
      </c>
      <c r="J689" s="217">
        <f t="shared" si="128"/>
        <v>3.7202398920000386</v>
      </c>
      <c r="K689" s="217">
        <v>9.0847215082678385</v>
      </c>
      <c r="L689" s="217">
        <v>5.7503976383137498</v>
      </c>
      <c r="M689" s="11">
        <f t="shared" si="125"/>
        <v>35.46554036585453</v>
      </c>
      <c r="N689" s="11">
        <f t="shared" si="129"/>
        <v>7.0931080731709066</v>
      </c>
      <c r="O689" s="11">
        <f t="shared" si="120"/>
        <v>0.29070115053979123</v>
      </c>
      <c r="P689" s="8" t="s">
        <v>1177</v>
      </c>
    </row>
    <row r="690" spans="1:16" x14ac:dyDescent="0.35">
      <c r="A690" s="9">
        <f t="shared" si="126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124"/>
        <v>305.10000000000002</v>
      </c>
      <c r="G690" s="37">
        <v>391</v>
      </c>
      <c r="H690" s="217">
        <f t="shared" si="127"/>
        <v>1.2658268827960853E-2</v>
      </c>
      <c r="I690" s="217">
        <f t="shared" si="123"/>
        <v>54.195745073472992</v>
      </c>
      <c r="J690" s="217">
        <f t="shared" si="128"/>
        <v>11.923063916164057</v>
      </c>
      <c r="K690" s="217">
        <v>29.115787784694472</v>
      </c>
      <c r="L690" s="217">
        <v>18.991242628875781</v>
      </c>
      <c r="M690" s="11">
        <f t="shared" si="125"/>
        <v>114.2258394032073</v>
      </c>
      <c r="N690" s="11">
        <f t="shared" si="129"/>
        <v>22.845167880641462</v>
      </c>
      <c r="O690" s="11">
        <f t="shared" si="120"/>
        <v>0.37438819863391443</v>
      </c>
      <c r="P690" s="8" t="s">
        <v>1172</v>
      </c>
    </row>
    <row r="691" spans="1:16" x14ac:dyDescent="0.35">
      <c r="A691" s="9">
        <f t="shared" si="126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124"/>
        <v>390.7</v>
      </c>
      <c r="G691" s="37">
        <v>308</v>
      </c>
      <c r="H691" s="217">
        <f t="shared" si="127"/>
        <v>9.9712194348131524E-3</v>
      </c>
      <c r="I691" s="217">
        <f t="shared" si="123"/>
        <v>42.691277449180767</v>
      </c>
      <c r="J691" s="217">
        <f t="shared" si="128"/>
        <v>9.392081038819768</v>
      </c>
      <c r="K691" s="217">
        <v>22.935198561856513</v>
      </c>
      <c r="L691" s="217">
        <v>14.959853528628495</v>
      </c>
      <c r="M691" s="11">
        <f t="shared" si="125"/>
        <v>89.978410578485551</v>
      </c>
      <c r="N691" s="11">
        <f t="shared" si="129"/>
        <v>17.995682115697111</v>
      </c>
      <c r="O691" s="11">
        <f t="shared" si="120"/>
        <v>0.23030051338235361</v>
      </c>
    </row>
    <row r="692" spans="1:16" x14ac:dyDescent="0.35">
      <c r="A692" s="9">
        <f t="shared" si="126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124"/>
        <v>306.89999999999998</v>
      </c>
      <c r="G692" s="37">
        <v>305</v>
      </c>
      <c r="H692" s="217">
        <f t="shared" si="127"/>
        <v>9.8740971675909464E-3</v>
      </c>
      <c r="I692" s="217">
        <f t="shared" si="123"/>
        <v>42.275453318182258</v>
      </c>
      <c r="J692" s="217">
        <f t="shared" si="128"/>
        <v>9.300599730000096</v>
      </c>
      <c r="K692" s="217">
        <v>22.711803770669597</v>
      </c>
      <c r="L692" s="217">
        <v>14.814140669583415</v>
      </c>
      <c r="M692" s="11">
        <f t="shared" si="125"/>
        <v>89.101997488435359</v>
      </c>
      <c r="N692" s="11">
        <f t="shared" si="129"/>
        <v>17.820399497687074</v>
      </c>
      <c r="O692" s="11">
        <f t="shared" si="120"/>
        <v>0.29032908924221362</v>
      </c>
    </row>
    <row r="693" spans="1:16" x14ac:dyDescent="0.35">
      <c r="A693" s="9">
        <f t="shared" si="126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124"/>
        <v>6304.0500000000011</v>
      </c>
      <c r="G693" s="36">
        <v>1670</v>
      </c>
      <c r="H693" s="217">
        <f t="shared" si="127"/>
        <v>5.4064728753694689E-2</v>
      </c>
      <c r="I693" s="217">
        <f t="shared" si="123"/>
        <v>231.47543292250612</v>
      </c>
      <c r="J693" s="217">
        <f t="shared" si="128"/>
        <v>50.924595242951348</v>
      </c>
      <c r="K693" s="217">
        <v>124.3564337607155</v>
      </c>
      <c r="L693" s="217">
        <v>58.632966667154406</v>
      </c>
      <c r="M693" s="11">
        <f t="shared" si="125"/>
        <v>465.38942859332735</v>
      </c>
      <c r="N693" s="11">
        <f t="shared" si="129"/>
        <v>93.07788571866547</v>
      </c>
      <c r="O693" s="11">
        <f t="shared" si="120"/>
        <v>7.3823879663601544E-2</v>
      </c>
    </row>
    <row r="694" spans="1:16" x14ac:dyDescent="0.35">
      <c r="A694" s="9">
        <f t="shared" si="126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124"/>
        <v>125.9</v>
      </c>
      <c r="G694" s="37">
        <v>179.8</v>
      </c>
      <c r="H694" s="217">
        <f t="shared" si="127"/>
        <v>5.8208612155175483E-3</v>
      </c>
      <c r="I694" s="217">
        <f t="shared" si="123"/>
        <v>24.921726251177606</v>
      </c>
      <c r="J694" s="217">
        <f t="shared" si="128"/>
        <v>5.4827797752590737</v>
      </c>
      <c r="K694" s="217">
        <v>13.388794485135719</v>
      </c>
      <c r="L694" s="217">
        <v>11.933872785004608</v>
      </c>
      <c r="M694" s="11">
        <f t="shared" si="125"/>
        <v>55.727173296577007</v>
      </c>
      <c r="N694" s="11">
        <f t="shared" si="129"/>
        <v>11.145434659315402</v>
      </c>
      <c r="O694" s="11">
        <f t="shared" si="120"/>
        <v>0.44263044715311362</v>
      </c>
    </row>
    <row r="695" spans="1:16" x14ac:dyDescent="0.35">
      <c r="A695" s="9">
        <f t="shared" si="126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124"/>
        <v>144.75</v>
      </c>
      <c r="G695" s="37">
        <v>156</v>
      </c>
      <c r="H695" s="217">
        <f t="shared" si="127"/>
        <v>5.0503578955547138E-3</v>
      </c>
      <c r="I695" s="217">
        <f t="shared" si="123"/>
        <v>21.622854811922728</v>
      </c>
      <c r="J695" s="217">
        <f t="shared" si="128"/>
        <v>4.7570280586230007</v>
      </c>
      <c r="K695" s="217">
        <v>11.616529141719532</v>
      </c>
      <c r="L695" s="217">
        <v>9.8026726269735569</v>
      </c>
      <c r="M695" s="11">
        <f t="shared" si="125"/>
        <v>47.799084639238814</v>
      </c>
      <c r="N695" s="11">
        <f t="shared" si="129"/>
        <v>9.5598169278477627</v>
      </c>
      <c r="O695" s="11">
        <f t="shared" si="120"/>
        <v>0.3302182013073493</v>
      </c>
    </row>
    <row r="696" spans="1:16" x14ac:dyDescent="0.35">
      <c r="A696" s="9">
        <f t="shared" si="126"/>
        <v>92</v>
      </c>
      <c r="B696" s="14" t="s">
        <v>284</v>
      </c>
      <c r="C696" s="8">
        <f>димвенканали!C696</f>
        <v>122.4</v>
      </c>
      <c r="D696" s="8">
        <f>димвенканали!D696</f>
        <v>130.1</v>
      </c>
      <c r="E696" s="8">
        <f>димвенканали!E696</f>
        <v>0</v>
      </c>
      <c r="F696" s="8">
        <f t="shared" si="124"/>
        <v>252.5</v>
      </c>
      <c r="G696" s="31">
        <v>160</v>
      </c>
      <c r="H696" s="217">
        <f t="shared" si="127"/>
        <v>5.1798542518509882E-3</v>
      </c>
      <c r="I696" s="217">
        <f t="shared" si="123"/>
        <v>22.177286986587411</v>
      </c>
      <c r="J696" s="217">
        <f t="shared" si="128"/>
        <v>4.8790031370492306</v>
      </c>
      <c r="K696" s="217">
        <v>11.914388863302085</v>
      </c>
      <c r="L696" s="217">
        <v>107.77304887043461</v>
      </c>
      <c r="M696" s="11">
        <f t="shared" si="125"/>
        <v>146.74372785737333</v>
      </c>
      <c r="N696" s="11">
        <f t="shared" si="129"/>
        <v>29.348745571474666</v>
      </c>
      <c r="O696" s="11">
        <f t="shared" si="120"/>
        <v>0.58116327864306272</v>
      </c>
      <c r="P696" s="8" t="s">
        <v>1172</v>
      </c>
    </row>
    <row r="697" spans="1:16" x14ac:dyDescent="0.35">
      <c r="A697" s="9">
        <f t="shared" si="126"/>
        <v>93</v>
      </c>
      <c r="B697" s="14" t="s">
        <v>285</v>
      </c>
      <c r="C697" s="8">
        <f>димвенканали!C697</f>
        <v>250.2</v>
      </c>
      <c r="D697" s="8">
        <f>димвенканали!D697</f>
        <v>0</v>
      </c>
      <c r="E697" s="8">
        <f>димвенканали!E697</f>
        <v>182.9</v>
      </c>
      <c r="F697" s="8">
        <f t="shared" si="124"/>
        <v>433.1</v>
      </c>
      <c r="G697" s="31">
        <v>160</v>
      </c>
      <c r="H697" s="217">
        <f t="shared" si="127"/>
        <v>5.1798542518509882E-3</v>
      </c>
      <c r="I697" s="217">
        <f t="shared" si="123"/>
        <v>22.177286986587411</v>
      </c>
      <c r="J697" s="217">
        <f t="shared" si="128"/>
        <v>4.8790031370492306</v>
      </c>
      <c r="K697" s="217">
        <v>11.914388863302085</v>
      </c>
      <c r="L697" s="217">
        <v>19.156467342311579</v>
      </c>
      <c r="M697" s="11">
        <f t="shared" si="125"/>
        <v>58.127146329250309</v>
      </c>
      <c r="N697" s="11">
        <f t="shared" si="129"/>
        <v>11.625429265850062</v>
      </c>
      <c r="O697" s="11">
        <f t="shared" si="120"/>
        <v>0.13421183636400441</v>
      </c>
    </row>
    <row r="698" spans="1:16" x14ac:dyDescent="0.35">
      <c r="A698" s="9">
        <f t="shared" si="126"/>
        <v>94</v>
      </c>
      <c r="B698" s="14" t="s">
        <v>286</v>
      </c>
      <c r="C698" s="8">
        <f>димвенканали!C698</f>
        <v>327.2</v>
      </c>
      <c r="D698" s="8">
        <f>димвенканали!D698</f>
        <v>32.299999999999997</v>
      </c>
      <c r="E698" s="8">
        <f>димвенканали!E698</f>
        <v>188.7</v>
      </c>
      <c r="F698" s="8">
        <f t="shared" si="124"/>
        <v>548.20000000000005</v>
      </c>
      <c r="G698" s="32">
        <v>180</v>
      </c>
      <c r="H698" s="217">
        <f t="shared" si="127"/>
        <v>5.8273360333323618E-3</v>
      </c>
      <c r="I698" s="217">
        <f t="shared" si="123"/>
        <v>24.94944785991084</v>
      </c>
      <c r="J698" s="217">
        <f t="shared" si="128"/>
        <v>5.4888785291803845</v>
      </c>
      <c r="K698" s="217">
        <v>13.403687471214845</v>
      </c>
      <c r="L698" s="217">
        <v>39.336738875078531</v>
      </c>
      <c r="M698" s="11">
        <f t="shared" si="125"/>
        <v>83.178752735384592</v>
      </c>
      <c r="N698" s="11">
        <f t="shared" si="129"/>
        <v>16.63575054707692</v>
      </c>
      <c r="O698" s="11">
        <f t="shared" si="120"/>
        <v>0.15173066898100071</v>
      </c>
    </row>
    <row r="699" spans="1:16" x14ac:dyDescent="0.35">
      <c r="A699" s="9">
        <f t="shared" si="126"/>
        <v>95</v>
      </c>
      <c r="B699" s="14" t="s">
        <v>287</v>
      </c>
      <c r="C699" s="8">
        <f>димвенканали!C699</f>
        <v>103.4</v>
      </c>
      <c r="D699" s="8">
        <f>димвенканали!D699</f>
        <v>0</v>
      </c>
      <c r="E699" s="8">
        <f>димвенканали!E699</f>
        <v>91</v>
      </c>
      <c r="F699" s="8">
        <f t="shared" si="124"/>
        <v>194.4</v>
      </c>
      <c r="G699" s="32">
        <v>135</v>
      </c>
      <c r="H699" s="217">
        <f t="shared" si="127"/>
        <v>4.3705020249992709E-3</v>
      </c>
      <c r="I699" s="217">
        <f t="shared" si="123"/>
        <v>18.712085894933129</v>
      </c>
      <c r="J699" s="217">
        <f t="shared" si="128"/>
        <v>4.116658896885288</v>
      </c>
      <c r="K699" s="217">
        <v>10.052765603411133</v>
      </c>
      <c r="L699" s="217">
        <v>83.203840795476282</v>
      </c>
      <c r="M699" s="11">
        <f t="shared" si="125"/>
        <v>116.08535119070584</v>
      </c>
      <c r="N699" s="11">
        <f t="shared" si="129"/>
        <v>23.217070238141169</v>
      </c>
      <c r="O699" s="11">
        <f t="shared" si="120"/>
        <v>0.59714686826494767</v>
      </c>
    </row>
    <row r="700" spans="1:16" x14ac:dyDescent="0.35">
      <c r="A700" s="9">
        <f t="shared" si="126"/>
        <v>96</v>
      </c>
      <c r="B700" s="14" t="s">
        <v>288</v>
      </c>
      <c r="C700" s="8">
        <f>димвенканали!C700</f>
        <v>208.6</v>
      </c>
      <c r="D700" s="8">
        <f>димвенканали!D700</f>
        <v>0</v>
      </c>
      <c r="E700" s="8">
        <f>димвенканали!E700</f>
        <v>50.5</v>
      </c>
      <c r="F700" s="8">
        <f t="shared" si="124"/>
        <v>259.10000000000002</v>
      </c>
      <c r="G700" s="31">
        <v>210</v>
      </c>
      <c r="H700" s="217">
        <f t="shared" si="127"/>
        <v>6.7985587055544219E-3</v>
      </c>
      <c r="I700" s="217">
        <f t="shared" si="123"/>
        <v>29.107689169895977</v>
      </c>
      <c r="J700" s="217">
        <f t="shared" si="128"/>
        <v>6.403691617377115</v>
      </c>
      <c r="K700" s="217">
        <v>15.637635383083987</v>
      </c>
      <c r="L700" s="217">
        <v>40.051848007211731</v>
      </c>
      <c r="M700" s="11">
        <f t="shared" si="125"/>
        <v>91.200864177568803</v>
      </c>
      <c r="N700" s="11">
        <f t="shared" si="129"/>
        <v>18.240172835513761</v>
      </c>
      <c r="O700" s="11">
        <f t="shared" si="120"/>
        <v>0.35199098486132302</v>
      </c>
    </row>
    <row r="701" spans="1:16" x14ac:dyDescent="0.35">
      <c r="A701" s="9">
        <f t="shared" si="126"/>
        <v>97</v>
      </c>
      <c r="B701" s="14" t="s">
        <v>289</v>
      </c>
      <c r="C701" s="8">
        <f>димвенканали!C701</f>
        <v>71.2</v>
      </c>
      <c r="D701" s="8">
        <f>димвенканали!D701</f>
        <v>38.9</v>
      </c>
      <c r="E701" s="8">
        <f>димвенканали!E701</f>
        <v>0</v>
      </c>
      <c r="F701" s="8">
        <f t="shared" si="124"/>
        <v>110.1</v>
      </c>
      <c r="G701" s="31">
        <v>75</v>
      </c>
      <c r="H701" s="217">
        <f t="shared" si="127"/>
        <v>2.4280566805551509E-3</v>
      </c>
      <c r="I701" s="217">
        <f t="shared" si="123"/>
        <v>10.39560327496285</v>
      </c>
      <c r="J701" s="217">
        <f t="shared" si="128"/>
        <v>2.287032720491827</v>
      </c>
      <c r="K701" s="217">
        <v>5.5848697796728519</v>
      </c>
      <c r="L701" s="217">
        <v>40.897505941486592</v>
      </c>
      <c r="M701" s="11">
        <f t="shared" ref="M701:M723" si="130">(I701+J701+K701+L701)</f>
        <v>59.165011716614124</v>
      </c>
      <c r="N701" s="11">
        <f t="shared" si="129"/>
        <v>11.833002343322825</v>
      </c>
      <c r="O701" s="11">
        <f t="shared" ref="O701:O756" si="131">M701/F701</f>
        <v>0.53737521995108195</v>
      </c>
    </row>
    <row r="702" spans="1:16" x14ac:dyDescent="0.35">
      <c r="A702" s="9">
        <f t="shared" si="126"/>
        <v>98</v>
      </c>
      <c r="B702" s="14" t="s">
        <v>290</v>
      </c>
      <c r="C702" s="8">
        <f>димвенканали!C702</f>
        <v>158.30000000000001</v>
      </c>
      <c r="D702" s="8">
        <f>димвенканали!D702</f>
        <v>0</v>
      </c>
      <c r="E702" s="8">
        <f>димвенканали!E702</f>
        <v>0</v>
      </c>
      <c r="F702" s="8">
        <f t="shared" si="124"/>
        <v>158.30000000000001</v>
      </c>
      <c r="G702" s="31">
        <v>150</v>
      </c>
      <c r="H702" s="217">
        <f t="shared" si="127"/>
        <v>4.8561133611103018E-3</v>
      </c>
      <c r="I702" s="217">
        <f t="shared" si="123"/>
        <v>20.7912065499257</v>
      </c>
      <c r="J702" s="217">
        <f t="shared" si="128"/>
        <v>4.5740654409836541</v>
      </c>
      <c r="K702" s="217">
        <v>11.169739559345704</v>
      </c>
      <c r="L702" s="217">
        <v>58.848580872510716</v>
      </c>
      <c r="M702" s="11">
        <f t="shared" si="130"/>
        <v>95.383592422765787</v>
      </c>
      <c r="N702" s="11">
        <f t="shared" si="129"/>
        <v>19.076718484553158</v>
      </c>
      <c r="O702" s="11">
        <f t="shared" si="131"/>
        <v>0.6025495415209462</v>
      </c>
    </row>
    <row r="703" spans="1:16" x14ac:dyDescent="0.35">
      <c r="A703" s="9">
        <f t="shared" si="126"/>
        <v>99</v>
      </c>
      <c r="B703" s="14" t="s">
        <v>291</v>
      </c>
      <c r="C703" s="8">
        <f>димвенканали!C703</f>
        <v>88.6</v>
      </c>
      <c r="D703" s="8">
        <f>димвенканали!D703</f>
        <v>0</v>
      </c>
      <c r="E703" s="8">
        <f>димвенканали!E703</f>
        <v>0</v>
      </c>
      <c r="F703" s="8">
        <f t="shared" si="124"/>
        <v>88.6</v>
      </c>
      <c r="G703" s="31">
        <v>0</v>
      </c>
      <c r="H703" s="217">
        <f t="shared" si="127"/>
        <v>0</v>
      </c>
      <c r="I703" s="217">
        <f t="shared" si="123"/>
        <v>0</v>
      </c>
      <c r="J703" s="217">
        <f t="shared" si="128"/>
        <v>0</v>
      </c>
      <c r="K703" s="217">
        <v>0</v>
      </c>
      <c r="L703" s="217">
        <v>0</v>
      </c>
      <c r="M703" s="11">
        <f t="shared" si="130"/>
        <v>0</v>
      </c>
      <c r="N703" s="11">
        <f t="shared" si="129"/>
        <v>0</v>
      </c>
      <c r="O703" s="11">
        <f t="shared" si="131"/>
        <v>0</v>
      </c>
    </row>
    <row r="704" spans="1:16" x14ac:dyDescent="0.35">
      <c r="A704" s="9">
        <f t="shared" si="126"/>
        <v>100</v>
      </c>
      <c r="B704" s="14" t="s">
        <v>292</v>
      </c>
      <c r="C704" s="8">
        <f>димвенканали!C704</f>
        <v>102.5</v>
      </c>
      <c r="D704" s="8">
        <f>димвенканали!D704</f>
        <v>0</v>
      </c>
      <c r="E704" s="8">
        <f>димвенканали!E704</f>
        <v>0</v>
      </c>
      <c r="F704" s="8">
        <f t="shared" si="124"/>
        <v>102.5</v>
      </c>
      <c r="G704" s="31">
        <v>203</v>
      </c>
      <c r="H704" s="217">
        <f t="shared" si="127"/>
        <v>6.5719400820359415E-3</v>
      </c>
      <c r="I704" s="217">
        <f t="shared" si="123"/>
        <v>28.137432864232782</v>
      </c>
      <c r="J704" s="217">
        <f t="shared" si="128"/>
        <v>6.1902352301312122</v>
      </c>
      <c r="K704" s="217">
        <v>15.116380870314519</v>
      </c>
      <c r="L704" s="217">
        <v>19.751561176824108</v>
      </c>
      <c r="M704" s="11">
        <f t="shared" si="130"/>
        <v>69.195610141502627</v>
      </c>
      <c r="N704" s="11">
        <f t="shared" si="129"/>
        <v>13.839122028300526</v>
      </c>
      <c r="O704" s="11">
        <f t="shared" si="131"/>
        <v>0.67507912333173292</v>
      </c>
    </row>
    <row r="705" spans="1:15" x14ac:dyDescent="0.35">
      <c r="A705" s="9">
        <f t="shared" si="126"/>
        <v>101</v>
      </c>
      <c r="B705" s="14" t="s">
        <v>294</v>
      </c>
      <c r="C705" s="8">
        <f>димвенканали!C705</f>
        <v>74.400000000000006</v>
      </c>
      <c r="D705" s="8">
        <f>димвенканали!D705</f>
        <v>0</v>
      </c>
      <c r="E705" s="8">
        <f>димвенканали!E705</f>
        <v>0</v>
      </c>
      <c r="F705" s="8">
        <f t="shared" si="124"/>
        <v>74.400000000000006</v>
      </c>
      <c r="G705" s="31">
        <v>116</v>
      </c>
      <c r="H705" s="217">
        <f t="shared" si="127"/>
        <v>3.7553943325919666E-3</v>
      </c>
      <c r="I705" s="217">
        <f t="shared" si="123"/>
        <v>16.078533065275874</v>
      </c>
      <c r="J705" s="217">
        <f t="shared" si="128"/>
        <v>3.5372772743606924</v>
      </c>
      <c r="K705" s="217">
        <v>8.6379319258940104</v>
      </c>
      <c r="L705" s="217">
        <v>11.573699019313247</v>
      </c>
      <c r="M705" s="11">
        <f t="shared" si="130"/>
        <v>39.827441284843822</v>
      </c>
      <c r="N705" s="11">
        <f t="shared" si="129"/>
        <v>7.9654882569687651</v>
      </c>
      <c r="O705" s="11">
        <f t="shared" si="131"/>
        <v>0.53531507103284703</v>
      </c>
    </row>
    <row r="706" spans="1:15" x14ac:dyDescent="0.35">
      <c r="A706" s="9">
        <f t="shared" si="126"/>
        <v>102</v>
      </c>
      <c r="B706" s="14" t="s">
        <v>295</v>
      </c>
      <c r="C706" s="8">
        <f>димвенканали!C706</f>
        <v>66.400000000000006</v>
      </c>
      <c r="D706" s="8">
        <f>димвенканали!D706</f>
        <v>0</v>
      </c>
      <c r="E706" s="8">
        <f>димвенканали!E706</f>
        <v>0</v>
      </c>
      <c r="F706" s="8">
        <f t="shared" si="124"/>
        <v>66.400000000000006</v>
      </c>
      <c r="G706" s="31">
        <v>116</v>
      </c>
      <c r="H706" s="217">
        <f t="shared" si="127"/>
        <v>3.7553943325919666E-3</v>
      </c>
      <c r="I706" s="217">
        <f t="shared" si="123"/>
        <v>16.078533065275874</v>
      </c>
      <c r="J706" s="217">
        <f t="shared" si="128"/>
        <v>3.5372772743606924</v>
      </c>
      <c r="K706" s="217">
        <v>8.6379319258940104</v>
      </c>
      <c r="L706" s="217">
        <v>11.286606386756633</v>
      </c>
      <c r="M706" s="11">
        <f t="shared" si="130"/>
        <v>39.540348652287207</v>
      </c>
      <c r="N706" s="11">
        <f t="shared" si="129"/>
        <v>7.9080697304574414</v>
      </c>
      <c r="O706" s="11">
        <f t="shared" si="131"/>
        <v>0.59548717849830124</v>
      </c>
    </row>
    <row r="707" spans="1:15" x14ac:dyDescent="0.35">
      <c r="A707" s="9">
        <f t="shared" si="126"/>
        <v>103</v>
      </c>
      <c r="B707" s="14" t="s">
        <v>296</v>
      </c>
      <c r="C707" s="8">
        <f>димвенканали!C707</f>
        <v>292.8</v>
      </c>
      <c r="D707" s="8">
        <f>димвенканали!D707</f>
        <v>0</v>
      </c>
      <c r="E707" s="8">
        <f>димвенканали!E707</f>
        <v>0</v>
      </c>
      <c r="F707" s="8">
        <f t="shared" si="124"/>
        <v>292.8</v>
      </c>
      <c r="G707" s="31">
        <v>120</v>
      </c>
      <c r="H707" s="217">
        <f t="shared" si="127"/>
        <v>3.8848906888882409E-3</v>
      </c>
      <c r="I707" s="217">
        <f t="shared" si="123"/>
        <v>16.632965239940557</v>
      </c>
      <c r="J707" s="217">
        <f t="shared" si="128"/>
        <v>3.6592523527869223</v>
      </c>
      <c r="K707" s="217">
        <v>8.9357916474765631</v>
      </c>
      <c r="L707" s="217">
        <v>7.5889092250116095</v>
      </c>
      <c r="M707" s="11">
        <f t="shared" si="130"/>
        <v>36.81691846521565</v>
      </c>
      <c r="N707" s="11">
        <f t="shared" si="129"/>
        <v>7.3633836930431302</v>
      </c>
      <c r="O707" s="11">
        <f t="shared" si="131"/>
        <v>0.12574084175278569</v>
      </c>
    </row>
    <row r="708" spans="1:15" x14ac:dyDescent="0.35">
      <c r="A708" s="9">
        <f t="shared" si="126"/>
        <v>104</v>
      </c>
      <c r="B708" s="14" t="s">
        <v>297</v>
      </c>
      <c r="C708" s="8">
        <f>димвенканали!C708</f>
        <v>80.5</v>
      </c>
      <c r="D708" s="8">
        <f>димвенканали!D708</f>
        <v>0</v>
      </c>
      <c r="E708" s="8">
        <f>димвенканали!E708</f>
        <v>0</v>
      </c>
      <c r="F708" s="8">
        <f t="shared" si="124"/>
        <v>80.5</v>
      </c>
      <c r="G708" s="31">
        <v>80</v>
      </c>
      <c r="H708" s="217">
        <f t="shared" si="127"/>
        <v>2.5899271259254941E-3</v>
      </c>
      <c r="I708" s="217">
        <f t="shared" si="123"/>
        <v>11.088643493293706</v>
      </c>
      <c r="J708" s="217">
        <f t="shared" si="128"/>
        <v>2.4395015685246153</v>
      </c>
      <c r="K708" s="217">
        <v>5.9571944316510423</v>
      </c>
      <c r="L708" s="217">
        <v>7.8057202174447511</v>
      </c>
      <c r="M708" s="11">
        <f t="shared" si="130"/>
        <v>27.291059710914116</v>
      </c>
      <c r="N708" s="11">
        <f t="shared" si="129"/>
        <v>5.4582119421828237</v>
      </c>
      <c r="O708" s="11">
        <f t="shared" si="131"/>
        <v>0.33901937529085857</v>
      </c>
    </row>
    <row r="709" spans="1:15" x14ac:dyDescent="0.35">
      <c r="A709" s="9">
        <f t="shared" si="126"/>
        <v>105</v>
      </c>
      <c r="B709" s="14" t="s">
        <v>298</v>
      </c>
      <c r="C709" s="8">
        <f>димвенканали!C709</f>
        <v>4108.8</v>
      </c>
      <c r="D709" s="8">
        <f>димвенканали!D709</f>
        <v>0</v>
      </c>
      <c r="E709" s="8">
        <f>димвенканали!E709</f>
        <v>118</v>
      </c>
      <c r="F709" s="8">
        <f t="shared" si="124"/>
        <v>4226.8</v>
      </c>
      <c r="G709" s="33">
        <v>672</v>
      </c>
      <c r="H709" s="217">
        <f t="shared" si="127"/>
        <v>2.1755387857774151E-2</v>
      </c>
      <c r="I709" s="217">
        <f t="shared" si="123"/>
        <v>93.144605343667138</v>
      </c>
      <c r="J709" s="217">
        <f t="shared" si="128"/>
        <v>20.491813175606769</v>
      </c>
      <c r="K709" s="217">
        <v>50.040433225868753</v>
      </c>
      <c r="L709" s="217">
        <v>23.4914913541126</v>
      </c>
      <c r="M709" s="11">
        <f t="shared" si="130"/>
        <v>187.16834309925525</v>
      </c>
      <c r="N709" s="11">
        <f t="shared" si="129"/>
        <v>37.433668619851055</v>
      </c>
      <c r="O709" s="11">
        <f t="shared" si="131"/>
        <v>4.4281334129661974E-2</v>
      </c>
    </row>
    <row r="710" spans="1:15" x14ac:dyDescent="0.35">
      <c r="A710" s="9">
        <f t="shared" si="126"/>
        <v>106</v>
      </c>
      <c r="B710" s="14" t="s">
        <v>301</v>
      </c>
      <c r="C710" s="8">
        <f>димвенканали!C710</f>
        <v>4420.8999999999996</v>
      </c>
      <c r="D710" s="8">
        <f>димвенканали!D710</f>
        <v>0</v>
      </c>
      <c r="E710" s="8">
        <f>димвенканали!E710</f>
        <v>0</v>
      </c>
      <c r="F710" s="8">
        <f t="shared" si="124"/>
        <v>4420.8999999999996</v>
      </c>
      <c r="G710" s="33">
        <v>670</v>
      </c>
      <c r="H710" s="217">
        <f t="shared" si="127"/>
        <v>2.1690639679626013E-2</v>
      </c>
      <c r="I710" s="217">
        <f t="shared" si="123"/>
        <v>92.867389256334789</v>
      </c>
      <c r="J710" s="217">
        <f t="shared" si="128"/>
        <v>20.430825636393653</v>
      </c>
      <c r="K710" s="217">
        <v>49.891503365077483</v>
      </c>
      <c r="L710" s="217">
        <v>23.42157620127298</v>
      </c>
      <c r="M710" s="11">
        <f t="shared" si="130"/>
        <v>186.61129445907889</v>
      </c>
      <c r="N710" s="11">
        <f t="shared" si="129"/>
        <v>37.322258891815778</v>
      </c>
      <c r="O710" s="11">
        <f t="shared" si="131"/>
        <v>4.2211154846089914E-2</v>
      </c>
    </row>
    <row r="711" spans="1:15" x14ac:dyDescent="0.35">
      <c r="A711" s="9">
        <f t="shared" si="126"/>
        <v>107</v>
      </c>
      <c r="B711" s="14" t="s">
        <v>302</v>
      </c>
      <c r="C711" s="8">
        <f>димвенканали!C711</f>
        <v>6184.2</v>
      </c>
      <c r="D711" s="8">
        <f>димвенканали!D711</f>
        <v>208.9</v>
      </c>
      <c r="E711" s="8">
        <f>димвенканали!E711</f>
        <v>36.6</v>
      </c>
      <c r="F711" s="8">
        <f t="shared" si="124"/>
        <v>6429.7</v>
      </c>
      <c r="G711" s="33">
        <v>1011</v>
      </c>
      <c r="H711" s="217">
        <f t="shared" si="127"/>
        <v>3.2730204053883431E-2</v>
      </c>
      <c r="I711" s="217">
        <f t="shared" si="123"/>
        <v>140.13273214649922</v>
      </c>
      <c r="J711" s="217">
        <f t="shared" si="128"/>
        <v>30.829201072229829</v>
      </c>
      <c r="K711" s="217">
        <v>75.284044629990049</v>
      </c>
      <c r="L711" s="217">
        <v>35.342109760428329</v>
      </c>
      <c r="M711" s="11">
        <f t="shared" si="130"/>
        <v>281.58808760914746</v>
      </c>
      <c r="N711" s="11">
        <f t="shared" si="129"/>
        <v>56.317617521829497</v>
      </c>
      <c r="O711" s="11">
        <f t="shared" si="131"/>
        <v>4.379490296734645E-2</v>
      </c>
    </row>
    <row r="712" spans="1:15" x14ac:dyDescent="0.35">
      <c r="A712" s="9">
        <f t="shared" si="126"/>
        <v>108</v>
      </c>
      <c r="B712" s="14" t="s">
        <v>303</v>
      </c>
      <c r="C712" s="8">
        <f>димвенканали!C712</f>
        <v>3391.6</v>
      </c>
      <c r="D712" s="8">
        <f>димвенканали!D712</f>
        <v>0</v>
      </c>
      <c r="E712" s="8">
        <f>димвенканали!E712</f>
        <v>0</v>
      </c>
      <c r="F712" s="8">
        <f t="shared" si="124"/>
        <v>3391.6</v>
      </c>
      <c r="G712" s="33">
        <v>964</v>
      </c>
      <c r="H712" s="217">
        <f t="shared" si="127"/>
        <v>3.1208621867402205E-2</v>
      </c>
      <c r="I712" s="217">
        <f t="shared" si="123"/>
        <v>133.61815409418915</v>
      </c>
      <c r="J712" s="217">
        <f t="shared" si="128"/>
        <v>29.395993900721614</v>
      </c>
      <c r="K712" s="217">
        <v>71.784192901395059</v>
      </c>
      <c r="L712" s="217">
        <v>33.699103668697241</v>
      </c>
      <c r="M712" s="11">
        <f t="shared" si="130"/>
        <v>268.49744456500309</v>
      </c>
      <c r="N712" s="11">
        <f t="shared" si="129"/>
        <v>53.699488913000621</v>
      </c>
      <c r="O712" s="11">
        <f t="shared" si="131"/>
        <v>7.9165421796498145E-2</v>
      </c>
    </row>
    <row r="713" spans="1:15" x14ac:dyDescent="0.35">
      <c r="A713" s="9">
        <f t="shared" si="126"/>
        <v>109</v>
      </c>
      <c r="B713" s="14" t="s">
        <v>304</v>
      </c>
      <c r="C713" s="8">
        <f>димвенканали!C713</f>
        <v>4546.3</v>
      </c>
      <c r="D713" s="8">
        <f>димвенканали!D713</f>
        <v>0</v>
      </c>
      <c r="E713" s="8">
        <f>димвенканали!E713</f>
        <v>0</v>
      </c>
      <c r="F713" s="8">
        <f t="shared" si="124"/>
        <v>4546.3</v>
      </c>
      <c r="G713" s="33">
        <v>1299</v>
      </c>
      <c r="H713" s="217">
        <f t="shared" si="127"/>
        <v>4.2053941707215207E-2</v>
      </c>
      <c r="I713" s="217">
        <f t="shared" si="123"/>
        <v>180.05184872235654</v>
      </c>
      <c r="J713" s="217">
        <f t="shared" si="128"/>
        <v>39.611406718918438</v>
      </c>
      <c r="K713" s="217">
        <v>96.729944583933801</v>
      </c>
      <c r="L713" s="217">
        <v>45.409891769333733</v>
      </c>
      <c r="M713" s="11">
        <f t="shared" si="130"/>
        <v>361.80309179454252</v>
      </c>
      <c r="N713" s="11">
        <f t="shared" si="129"/>
        <v>72.360618358908511</v>
      </c>
      <c r="O713" s="11">
        <f t="shared" si="131"/>
        <v>7.9581877965497774E-2</v>
      </c>
    </row>
    <row r="714" spans="1:15" x14ac:dyDescent="0.35">
      <c r="A714" s="9">
        <f t="shared" si="126"/>
        <v>110</v>
      </c>
      <c r="B714" s="14" t="s">
        <v>305</v>
      </c>
      <c r="C714" s="8">
        <f>димвенканали!C714</f>
        <v>3942.03</v>
      </c>
      <c r="D714" s="8">
        <f>димвенканали!D714</f>
        <v>0</v>
      </c>
      <c r="E714" s="8">
        <f>димвенканали!E714</f>
        <v>0</v>
      </c>
      <c r="F714" s="8">
        <f t="shared" si="124"/>
        <v>3942.03</v>
      </c>
      <c r="G714" s="33">
        <v>1034</v>
      </c>
      <c r="H714" s="217">
        <f t="shared" si="127"/>
        <v>3.347480810258701E-2</v>
      </c>
      <c r="I714" s="217">
        <f t="shared" si="123"/>
        <v>143.32071715082114</v>
      </c>
      <c r="J714" s="217">
        <f t="shared" si="128"/>
        <v>31.53055777318065</v>
      </c>
      <c r="K714" s="217">
        <v>76.996738029089727</v>
      </c>
      <c r="L714" s="217">
        <v>234.66848482530665</v>
      </c>
      <c r="M714" s="11">
        <f t="shared" si="130"/>
        <v>486.51649777839816</v>
      </c>
      <c r="N714" s="11">
        <f t="shared" si="129"/>
        <v>97.303299555679644</v>
      </c>
      <c r="O714" s="11">
        <f t="shared" si="131"/>
        <v>0.12341775627745048</v>
      </c>
    </row>
    <row r="715" spans="1:15" x14ac:dyDescent="0.35">
      <c r="A715" s="9">
        <f t="shared" si="126"/>
        <v>111</v>
      </c>
      <c r="B715" s="14" t="s">
        <v>1188</v>
      </c>
      <c r="C715" s="8">
        <f>димвенканали!C715</f>
        <v>5423.9</v>
      </c>
      <c r="D715" s="8">
        <f>димвенканали!D715</f>
        <v>0</v>
      </c>
      <c r="E715" s="8">
        <f>димвенканали!E715</f>
        <v>0</v>
      </c>
      <c r="F715" s="8">
        <f t="shared" si="124"/>
        <v>5423.9</v>
      </c>
      <c r="G715" s="33">
        <v>1011</v>
      </c>
      <c r="H715" s="217">
        <f t="shared" si="127"/>
        <v>3.2730204053883431E-2</v>
      </c>
      <c r="I715" s="217">
        <f t="shared" si="123"/>
        <v>140.13273214649922</v>
      </c>
      <c r="J715" s="217">
        <f t="shared" si="128"/>
        <v>30.829201072229829</v>
      </c>
      <c r="K715" s="217">
        <v>75.284044629990049</v>
      </c>
      <c r="L715" s="217">
        <v>35.342109760428329</v>
      </c>
      <c r="M715" s="11">
        <f t="shared" si="130"/>
        <v>281.58808760914746</v>
      </c>
      <c r="N715" s="11">
        <f t="shared" si="129"/>
        <v>56.317617521829497</v>
      </c>
      <c r="O715" s="11">
        <f t="shared" si="131"/>
        <v>5.1916165048977211E-2</v>
      </c>
    </row>
    <row r="716" spans="1:15" x14ac:dyDescent="0.35">
      <c r="A716" s="9">
        <f t="shared" si="126"/>
        <v>112</v>
      </c>
      <c r="B716" s="14" t="s">
        <v>306</v>
      </c>
      <c r="C716" s="8">
        <f>димвенканали!C716</f>
        <v>92.4</v>
      </c>
      <c r="D716" s="8">
        <f>димвенканали!D716</f>
        <v>0</v>
      </c>
      <c r="E716" s="8">
        <f>димвенканали!E716</f>
        <v>0</v>
      </c>
      <c r="F716" s="8">
        <f t="shared" si="124"/>
        <v>92.4</v>
      </c>
      <c r="G716" s="31">
        <v>155</v>
      </c>
      <c r="H716" s="217">
        <f t="shared" si="127"/>
        <v>5.0179838064806446E-3</v>
      </c>
      <c r="I716" s="217">
        <f t="shared" si="123"/>
        <v>21.484246768256554</v>
      </c>
      <c r="J716" s="217">
        <f t="shared" si="128"/>
        <v>4.7265342890164419</v>
      </c>
      <c r="K716" s="217">
        <v>11.542064211323893</v>
      </c>
      <c r="L716" s="217">
        <v>26.090064741716066</v>
      </c>
      <c r="M716" s="11">
        <f t="shared" si="130"/>
        <v>63.842910010312949</v>
      </c>
      <c r="N716" s="11">
        <f t="shared" si="129"/>
        <v>12.76858200206259</v>
      </c>
      <c r="O716" s="11">
        <f t="shared" si="131"/>
        <v>0.69094058452719642</v>
      </c>
    </row>
    <row r="717" spans="1:15" x14ac:dyDescent="0.35">
      <c r="A717" s="9">
        <f t="shared" si="126"/>
        <v>113</v>
      </c>
      <c r="B717" s="14" t="s">
        <v>307</v>
      </c>
      <c r="C717" s="8">
        <f>димвенканали!C717</f>
        <v>26.1</v>
      </c>
      <c r="D717" s="8">
        <f>димвенканали!D717</f>
        <v>0</v>
      </c>
      <c r="E717" s="8">
        <f>димвенканали!E717</f>
        <v>0</v>
      </c>
      <c r="F717" s="8">
        <f t="shared" si="124"/>
        <v>26.1</v>
      </c>
      <c r="G717" s="31">
        <v>16</v>
      </c>
      <c r="H717" s="217">
        <f t="shared" si="127"/>
        <v>5.1798542518509882E-4</v>
      </c>
      <c r="I717" s="217">
        <f t="shared" ref="I717:I723" si="132">H717*$I$2</f>
        <v>2.2177286986587412</v>
      </c>
      <c r="J717" s="217">
        <f t="shared" si="128"/>
        <v>0.48790031370492309</v>
      </c>
      <c r="K717" s="217">
        <v>1.1914388863302083</v>
      </c>
      <c r="L717" s="217">
        <v>1.0118545633348812</v>
      </c>
      <c r="M717" s="11">
        <f t="shared" si="130"/>
        <v>4.9089224620287544</v>
      </c>
      <c r="N717" s="11">
        <f t="shared" si="129"/>
        <v>0.98178449240575094</v>
      </c>
      <c r="O717" s="11">
        <f t="shared" si="131"/>
        <v>0.18808132038424344</v>
      </c>
    </row>
    <row r="718" spans="1:15" x14ac:dyDescent="0.35">
      <c r="A718" s="9">
        <f t="shared" si="126"/>
        <v>114</v>
      </c>
      <c r="B718" s="14" t="s">
        <v>309</v>
      </c>
      <c r="C718" s="8">
        <f>димвенканали!C718</f>
        <v>5911.3</v>
      </c>
      <c r="D718" s="8">
        <f>димвенканали!D718</f>
        <v>0</v>
      </c>
      <c r="E718" s="8">
        <f>димвенканали!E718</f>
        <v>0</v>
      </c>
      <c r="F718" s="8">
        <f t="shared" ref="F718:F723" si="133">C718+D718+E718</f>
        <v>5911.3</v>
      </c>
      <c r="G718" s="33">
        <v>1829</v>
      </c>
      <c r="H718" s="217">
        <f t="shared" si="127"/>
        <v>5.9212208916471609E-2</v>
      </c>
      <c r="I718" s="217">
        <f t="shared" si="132"/>
        <v>253.51411186542737</v>
      </c>
      <c r="J718" s="217">
        <f t="shared" si="128"/>
        <v>55.773104610394022</v>
      </c>
      <c r="K718" s="217">
        <v>136.19635769362196</v>
      </c>
      <c r="L718" s="217">
        <v>1.0838000382440516</v>
      </c>
      <c r="M718" s="11">
        <f t="shared" si="130"/>
        <v>446.56737420768741</v>
      </c>
      <c r="N718" s="11">
        <f t="shared" si="129"/>
        <v>89.313474841537484</v>
      </c>
      <c r="O718" s="11">
        <f t="shared" si="131"/>
        <v>7.5544698155682738E-2</v>
      </c>
    </row>
    <row r="719" spans="1:15" x14ac:dyDescent="0.35">
      <c r="A719" s="9">
        <f t="shared" si="126"/>
        <v>115</v>
      </c>
      <c r="B719" s="14" t="s">
        <v>310</v>
      </c>
      <c r="C719" s="8">
        <f>димвенканали!C719</f>
        <v>3419.4</v>
      </c>
      <c r="D719" s="8">
        <f>димвенканали!D719</f>
        <v>0</v>
      </c>
      <c r="E719" s="8">
        <f>димвенканали!E719</f>
        <v>0</v>
      </c>
      <c r="F719" s="8">
        <f t="shared" si="133"/>
        <v>3419.4</v>
      </c>
      <c r="G719" s="33">
        <v>946</v>
      </c>
      <c r="H719" s="217">
        <f t="shared" si="127"/>
        <v>3.0625888264068968E-2</v>
      </c>
      <c r="I719" s="217">
        <f t="shared" si="132"/>
        <v>131.12320930819808</v>
      </c>
      <c r="J719" s="217">
        <f t="shared" si="128"/>
        <v>28.847106047803578</v>
      </c>
      <c r="K719" s="217">
        <v>70.443824154273585</v>
      </c>
      <c r="L719" s="217">
        <v>33.069867293140653</v>
      </c>
      <c r="M719" s="11">
        <f t="shared" si="130"/>
        <v>263.48400680341592</v>
      </c>
      <c r="N719" s="11">
        <f t="shared" si="129"/>
        <v>52.696801360683189</v>
      </c>
      <c r="O719" s="11">
        <f t="shared" si="131"/>
        <v>7.7055625783299969E-2</v>
      </c>
    </row>
    <row r="720" spans="1:15" x14ac:dyDescent="0.35">
      <c r="A720" s="9">
        <f t="shared" si="126"/>
        <v>116</v>
      </c>
      <c r="B720" s="149" t="s">
        <v>589</v>
      </c>
      <c r="C720" s="8">
        <f>димвенканали!C720</f>
        <v>1763.8</v>
      </c>
      <c r="D720" s="8">
        <f>димвенканали!D720</f>
        <v>0</v>
      </c>
      <c r="E720" s="8">
        <f>димвенканали!E720</f>
        <v>0</v>
      </c>
      <c r="F720" s="8">
        <f t="shared" si="133"/>
        <v>1763.8</v>
      </c>
      <c r="G720" s="33">
        <v>430</v>
      </c>
      <c r="H720" s="217">
        <f t="shared" si="127"/>
        <v>1.3920858301849531E-2</v>
      </c>
      <c r="I720" s="217">
        <f t="shared" si="132"/>
        <v>59.601458776453669</v>
      </c>
      <c r="J720" s="217">
        <f t="shared" si="128"/>
        <v>13.112320930819807</v>
      </c>
      <c r="K720" s="217">
        <v>32.01992007012435</v>
      </c>
      <c r="L720" s="217">
        <v>44.589142315740183</v>
      </c>
      <c r="M720" s="11">
        <f t="shared" si="130"/>
        <v>149.32284209313801</v>
      </c>
      <c r="N720" s="11">
        <f t="shared" si="129"/>
        <v>29.864568418627602</v>
      </c>
      <c r="O720" s="11">
        <f t="shared" si="131"/>
        <v>8.4659735850514797E-2</v>
      </c>
    </row>
    <row r="721" spans="1:16" x14ac:dyDescent="0.35">
      <c r="A721" s="9">
        <f t="shared" si="126"/>
        <v>117</v>
      </c>
      <c r="B721" s="149" t="s">
        <v>590</v>
      </c>
      <c r="C721" s="8">
        <f>димвенканали!C721</f>
        <v>3931</v>
      </c>
      <c r="D721" s="8">
        <f>димвенканали!D721</f>
        <v>0</v>
      </c>
      <c r="E721" s="8">
        <f>димвенканали!E721</f>
        <v>0</v>
      </c>
      <c r="F721" s="8">
        <f t="shared" si="133"/>
        <v>3931</v>
      </c>
      <c r="G721" s="33">
        <v>1034</v>
      </c>
      <c r="H721" s="217">
        <f t="shared" si="127"/>
        <v>3.347480810258701E-2</v>
      </c>
      <c r="I721" s="217">
        <f t="shared" si="132"/>
        <v>143.32071715082114</v>
      </c>
      <c r="J721" s="217">
        <f t="shared" si="128"/>
        <v>31.53055777318065</v>
      </c>
      <c r="K721" s="217">
        <v>76.996738029089727</v>
      </c>
      <c r="L721" s="217">
        <v>362.66947654820115</v>
      </c>
      <c r="M721" s="11">
        <f t="shared" si="130"/>
        <v>614.51748950129263</v>
      </c>
      <c r="N721" s="11">
        <f t="shared" si="129"/>
        <v>122.90349790025853</v>
      </c>
      <c r="O721" s="11">
        <f t="shared" si="131"/>
        <v>0.15632599580292358</v>
      </c>
    </row>
    <row r="722" spans="1:16" x14ac:dyDescent="0.35">
      <c r="A722" s="9">
        <f t="shared" si="126"/>
        <v>118</v>
      </c>
      <c r="B722" s="149" t="s">
        <v>591</v>
      </c>
      <c r="C722" s="8">
        <f>димвенканали!C722</f>
        <v>2191.9</v>
      </c>
      <c r="D722" s="8">
        <f>димвенканали!D722</f>
        <v>0</v>
      </c>
      <c r="E722" s="8">
        <f>димвенканали!E722</f>
        <v>0</v>
      </c>
      <c r="F722" s="8">
        <f t="shared" si="133"/>
        <v>2191.9</v>
      </c>
      <c r="G722" s="33">
        <v>460</v>
      </c>
      <c r="H722" s="217">
        <f t="shared" si="127"/>
        <v>1.4892080974071591E-2</v>
      </c>
      <c r="I722" s="217">
        <f t="shared" si="132"/>
        <v>63.759700086438812</v>
      </c>
      <c r="J722" s="217">
        <f t="shared" si="128"/>
        <v>14.027134019016538</v>
      </c>
      <c r="K722" s="217">
        <v>34.253867981993494</v>
      </c>
      <c r="L722" s="217">
        <v>44.589142315740183</v>
      </c>
      <c r="M722" s="11">
        <f t="shared" si="130"/>
        <v>156.62984440318903</v>
      </c>
      <c r="N722" s="11">
        <f t="shared" si="129"/>
        <v>31.325968880637806</v>
      </c>
      <c r="O722" s="11">
        <f t="shared" si="131"/>
        <v>7.1458480954053119E-2</v>
      </c>
    </row>
    <row r="723" spans="1:16" x14ac:dyDescent="0.35">
      <c r="A723" s="9">
        <f t="shared" si="126"/>
        <v>119</v>
      </c>
      <c r="B723" s="149" t="s">
        <v>592</v>
      </c>
      <c r="C723" s="8">
        <f>димвенканали!C723</f>
        <v>2055.21</v>
      </c>
      <c r="D723" s="8">
        <f>димвенканали!D723</f>
        <v>0</v>
      </c>
      <c r="E723" s="8">
        <f>димвенканали!E723</f>
        <v>0</v>
      </c>
      <c r="F723" s="8">
        <f t="shared" si="133"/>
        <v>2055.21</v>
      </c>
      <c r="G723" s="33">
        <v>460</v>
      </c>
      <c r="H723" s="217">
        <f t="shared" si="127"/>
        <v>1.4892080974071591E-2</v>
      </c>
      <c r="I723" s="217">
        <f t="shared" si="132"/>
        <v>63.759700086438812</v>
      </c>
      <c r="J723" s="217">
        <f t="shared" si="128"/>
        <v>14.027134019016538</v>
      </c>
      <c r="K723" s="217">
        <v>34.253867981993494</v>
      </c>
      <c r="L723" s="217">
        <v>44.589142315740183</v>
      </c>
      <c r="M723" s="11">
        <f t="shared" si="130"/>
        <v>156.62984440318903</v>
      </c>
      <c r="N723" s="11">
        <f t="shared" si="129"/>
        <v>31.325968880637806</v>
      </c>
      <c r="O723" s="11">
        <f t="shared" si="131"/>
        <v>7.6211114388889223E-2</v>
      </c>
    </row>
    <row r="724" spans="1:16" s="13" customFormat="1" ht="18" x14ac:dyDescent="0.4">
      <c r="A724" s="12"/>
      <c r="B724" s="17" t="s">
        <v>1698</v>
      </c>
      <c r="C724" s="13">
        <f t="shared" ref="C724:M724" si="134">SUM(C605:C723)</f>
        <v>183525.5799999999</v>
      </c>
      <c r="D724" s="13">
        <f t="shared" si="134"/>
        <v>786.9</v>
      </c>
      <c r="E724" s="13">
        <f t="shared" si="134"/>
        <v>2783.2</v>
      </c>
      <c r="F724" s="13">
        <f t="shared" si="134"/>
        <v>187095.67999999993</v>
      </c>
      <c r="G724" s="300">
        <f t="shared" si="134"/>
        <v>61777.8</v>
      </c>
      <c r="H724" s="186">
        <f t="shared" si="134"/>
        <v>1.9999999999999991</v>
      </c>
      <c r="I724" s="186">
        <f t="shared" si="134"/>
        <v>8562.9</v>
      </c>
      <c r="J724" s="186">
        <f t="shared" si="134"/>
        <v>1883.838</v>
      </c>
      <c r="K724" s="340">
        <f t="shared" si="134"/>
        <v>4634.4453281433398</v>
      </c>
      <c r="L724" s="186">
        <f t="shared" si="134"/>
        <v>3683.6963846973395</v>
      </c>
      <c r="M724" s="186">
        <f t="shared" si="134"/>
        <v>18764.87971284068</v>
      </c>
      <c r="N724" s="186">
        <f t="shared" ref="N724" si="135">SUM(N605:N723)</f>
        <v>3752.9759425681359</v>
      </c>
      <c r="O724" s="11">
        <f t="shared" si="131"/>
        <v>0.10029563329757633</v>
      </c>
    </row>
    <row r="725" spans="1:16" ht="18" x14ac:dyDescent="0.4">
      <c r="A725" s="9"/>
      <c r="B725" s="7" t="s">
        <v>148</v>
      </c>
      <c r="J725" s="217">
        <f t="shared" ref="J725:J769" si="136">I725*0.22</f>
        <v>0</v>
      </c>
      <c r="K725" s="217"/>
      <c r="O725" s="11"/>
    </row>
    <row r="726" spans="1:16" x14ac:dyDescent="0.35">
      <c r="A726" s="9">
        <v>1</v>
      </c>
      <c r="B726" s="8" t="s">
        <v>149</v>
      </c>
      <c r="C726" s="8">
        <f>димвенканали!C726</f>
        <v>106.7</v>
      </c>
      <c r="D726" s="8">
        <f>димвенканали!D726</f>
        <v>0</v>
      </c>
      <c r="E726" s="8">
        <f>димвенканали!E726</f>
        <v>0</v>
      </c>
      <c r="F726" s="8">
        <f>C726+D726+E726</f>
        <v>106.7</v>
      </c>
      <c r="G726" s="40">
        <v>97.7</v>
      </c>
      <c r="H726" s="217">
        <f>5/64505.92*G726</f>
        <v>7.5729483433458512E-3</v>
      </c>
      <c r="I726" s="217">
        <f t="shared" ref="I726:I770" si="137">H726*$I$2</f>
        <v>32.423199684618091</v>
      </c>
      <c r="J726" s="217">
        <f t="shared" si="136"/>
        <v>7.13310393061598</v>
      </c>
      <c r="K726" s="217">
        <v>13.65340267425052</v>
      </c>
      <c r="L726" s="217">
        <v>7.0064720726641552</v>
      </c>
      <c r="M726" s="11">
        <f t="shared" ref="M726:M755" si="138">(I726+J726+K726+L726)</f>
        <v>60.216178362148746</v>
      </c>
      <c r="N726" s="11">
        <f t="shared" ref="N726:N738" si="139">M726*0.2</f>
        <v>12.04323567242975</v>
      </c>
      <c r="O726" s="11">
        <f t="shared" si="131"/>
        <v>0.5643503126724343</v>
      </c>
      <c r="P726" s="8" t="s">
        <v>1176</v>
      </c>
    </row>
    <row r="727" spans="1:16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f>димвенканали!D727</f>
        <v>0</v>
      </c>
      <c r="E727" s="8">
        <f>димвенканали!E727</f>
        <v>0</v>
      </c>
      <c r="F727" s="8">
        <f>C727+D727+E727</f>
        <v>45.2</v>
      </c>
      <c r="G727" s="42">
        <v>80</v>
      </c>
      <c r="H727" s="217">
        <f t="shared" ref="H727:H790" si="140">5/64505.92*G727</f>
        <v>6.2009812432719351E-3</v>
      </c>
      <c r="I727" s="217">
        <f t="shared" si="137"/>
        <v>26.549191144006624</v>
      </c>
      <c r="J727" s="217">
        <f t="shared" si="136"/>
        <v>5.8408220516814575</v>
      </c>
      <c r="K727" s="217">
        <v>11.17985889396153</v>
      </c>
      <c r="L727" s="217">
        <v>4.5897053495445839</v>
      </c>
      <c r="M727" s="11">
        <f t="shared" si="138"/>
        <v>48.159577439194194</v>
      </c>
      <c r="N727" s="11">
        <f t="shared" si="139"/>
        <v>9.6319154878388389</v>
      </c>
      <c r="O727" s="11">
        <f t="shared" si="131"/>
        <v>1.0654773769733228</v>
      </c>
      <c r="P727" s="41" t="s">
        <v>1697</v>
      </c>
    </row>
    <row r="728" spans="1:16" x14ac:dyDescent="0.35">
      <c r="A728" s="9">
        <f t="shared" ref="A728:A791" si="141">1+A727</f>
        <v>3</v>
      </c>
      <c r="B728" s="8" t="s">
        <v>152</v>
      </c>
      <c r="C728" s="8">
        <f>димвенканали!C728</f>
        <v>70.599999999999994</v>
      </c>
      <c r="D728" s="8">
        <f>димвенканали!D728</f>
        <v>0</v>
      </c>
      <c r="E728" s="8">
        <f>димвенканали!E728</f>
        <v>0</v>
      </c>
      <c r="F728" s="8">
        <f>C728+D728+E728</f>
        <v>70.599999999999994</v>
      </c>
      <c r="G728" s="40">
        <v>102</v>
      </c>
      <c r="H728" s="217">
        <f t="shared" si="140"/>
        <v>7.9062510851717182E-3</v>
      </c>
      <c r="I728" s="217">
        <f t="shared" si="137"/>
        <v>33.850218708608452</v>
      </c>
      <c r="J728" s="217">
        <f t="shared" si="136"/>
        <v>7.4470481158938595</v>
      </c>
      <c r="K728" s="217">
        <v>14.254320089800951</v>
      </c>
      <c r="L728" s="217">
        <v>7.3148429008366822</v>
      </c>
      <c r="M728" s="11">
        <f t="shared" si="138"/>
        <v>62.866429815139938</v>
      </c>
      <c r="N728" s="11">
        <f t="shared" si="139"/>
        <v>12.573285963027988</v>
      </c>
      <c r="O728" s="11">
        <f t="shared" si="131"/>
        <v>0.89045934582351194</v>
      </c>
      <c r="P728" s="8" t="s">
        <v>1176</v>
      </c>
    </row>
    <row r="729" spans="1:16" x14ac:dyDescent="0.35">
      <c r="A729" s="9">
        <f t="shared" si="141"/>
        <v>4</v>
      </c>
      <c r="B729" s="8" t="s">
        <v>153</v>
      </c>
      <c r="C729" s="8">
        <f>димвенканали!C729</f>
        <v>66.3</v>
      </c>
      <c r="D729" s="8">
        <f>димвенканали!D729</f>
        <v>0</v>
      </c>
      <c r="E729" s="8">
        <f>димвенканали!E729</f>
        <v>0</v>
      </c>
      <c r="F729" s="8">
        <f>C729+D729+E729</f>
        <v>66.3</v>
      </c>
      <c r="G729" s="40">
        <v>110</v>
      </c>
      <c r="H729" s="217">
        <f t="shared" si="140"/>
        <v>8.5263492094989103E-3</v>
      </c>
      <c r="I729" s="217">
        <f t="shared" si="137"/>
        <v>36.505137823009107</v>
      </c>
      <c r="J729" s="217">
        <f t="shared" si="136"/>
        <v>8.0311303210620029</v>
      </c>
      <c r="K729" s="217">
        <v>15.372305979197105</v>
      </c>
      <c r="L729" s="217">
        <v>6.3108448556238042</v>
      </c>
      <c r="M729" s="11">
        <f t="shared" si="138"/>
        <v>66.219418978892008</v>
      </c>
      <c r="N729" s="11">
        <f t="shared" si="139"/>
        <v>13.243883795778402</v>
      </c>
      <c r="O729" s="11">
        <f t="shared" si="131"/>
        <v>0.99878459998328828</v>
      </c>
      <c r="P729" s="8" t="s">
        <v>1176</v>
      </c>
    </row>
    <row r="730" spans="1:16" x14ac:dyDescent="0.35">
      <c r="A730" s="9">
        <f t="shared" si="141"/>
        <v>5</v>
      </c>
      <c r="B730" s="8" t="s">
        <v>154</v>
      </c>
      <c r="C730" s="8">
        <f>димвенканали!C730</f>
        <v>141.1</v>
      </c>
      <c r="D730" s="8">
        <f>димвенканали!D730</f>
        <v>0</v>
      </c>
      <c r="E730" s="8">
        <f>димвенканали!E730</f>
        <v>0</v>
      </c>
      <c r="F730" s="8">
        <f t="shared" ref="F730:F775" si="142">C730+D730+E730</f>
        <v>141.1</v>
      </c>
      <c r="G730" s="43">
        <v>133</v>
      </c>
      <c r="H730" s="217">
        <f t="shared" si="140"/>
        <v>1.0309131316939592E-2</v>
      </c>
      <c r="I730" s="217">
        <f t="shared" si="137"/>
        <v>44.13803027691101</v>
      </c>
      <c r="J730" s="217">
        <f t="shared" si="136"/>
        <v>9.7103666609204229</v>
      </c>
      <c r="K730" s="217">
        <v>18.586515411211046</v>
      </c>
      <c r="L730" s="217">
        <v>5.1607357414288471</v>
      </c>
      <c r="M730" s="11">
        <f t="shared" si="138"/>
        <v>77.595648090471329</v>
      </c>
      <c r="N730" s="11">
        <f t="shared" si="139"/>
        <v>15.519129618094267</v>
      </c>
      <c r="O730" s="11">
        <f t="shared" si="131"/>
        <v>0.54993372140660046</v>
      </c>
      <c r="P730" s="10" t="s">
        <v>1696</v>
      </c>
    </row>
    <row r="731" spans="1:16" x14ac:dyDescent="0.35">
      <c r="A731" s="9">
        <f t="shared" si="141"/>
        <v>6</v>
      </c>
      <c r="B731" s="8" t="s">
        <v>155</v>
      </c>
      <c r="C731" s="8">
        <f>димвенканали!C731</f>
        <v>83.9</v>
      </c>
      <c r="D731" s="8">
        <f>димвенканали!D731</f>
        <v>0</v>
      </c>
      <c r="E731" s="8">
        <f>димвенканали!E731</f>
        <v>0</v>
      </c>
      <c r="F731" s="8">
        <f t="shared" si="142"/>
        <v>83.9</v>
      </c>
      <c r="G731" s="40">
        <v>117</v>
      </c>
      <c r="H731" s="217">
        <f t="shared" si="140"/>
        <v>9.0689350682852058E-3</v>
      </c>
      <c r="I731" s="217">
        <f t="shared" si="137"/>
        <v>38.828192048109692</v>
      </c>
      <c r="J731" s="217">
        <f t="shared" si="136"/>
        <v>8.5422022505841326</v>
      </c>
      <c r="K731" s="217">
        <v>16.350543632418741</v>
      </c>
      <c r="L731" s="217">
        <v>8.3905550921361947</v>
      </c>
      <c r="M731" s="11">
        <f t="shared" si="138"/>
        <v>72.111493023248755</v>
      </c>
      <c r="N731" s="11">
        <f t="shared" si="139"/>
        <v>14.422298604649752</v>
      </c>
      <c r="O731" s="11">
        <f t="shared" si="131"/>
        <v>0.85949336142132005</v>
      </c>
      <c r="P731" s="8" t="s">
        <v>1176</v>
      </c>
    </row>
    <row r="732" spans="1:16" x14ac:dyDescent="0.35">
      <c r="A732" s="9">
        <f t="shared" si="141"/>
        <v>7</v>
      </c>
      <c r="B732" s="8" t="s">
        <v>156</v>
      </c>
      <c r="C732" s="8">
        <f>димвенканали!C732</f>
        <v>47.3</v>
      </c>
      <c r="D732" s="8">
        <f>димвенканали!D732</f>
        <v>0</v>
      </c>
      <c r="E732" s="8">
        <f>димвенканали!E732</f>
        <v>0</v>
      </c>
      <c r="F732" s="8">
        <f t="shared" si="142"/>
        <v>47.3</v>
      </c>
      <c r="G732" s="40">
        <v>70</v>
      </c>
      <c r="H732" s="217">
        <f t="shared" si="140"/>
        <v>5.4258585878629436E-3</v>
      </c>
      <c r="I732" s="217">
        <f t="shared" si="137"/>
        <v>23.230542251005797</v>
      </c>
      <c r="J732" s="217">
        <f t="shared" si="136"/>
        <v>5.1107192952212754</v>
      </c>
      <c r="K732" s="217">
        <v>9.7823765322163396</v>
      </c>
      <c r="L732" s="217">
        <v>5.0199902260643894</v>
      </c>
      <c r="M732" s="11">
        <f t="shared" si="138"/>
        <v>43.1436283045078</v>
      </c>
      <c r="N732" s="11">
        <f t="shared" si="139"/>
        <v>8.6287256609015603</v>
      </c>
      <c r="O732" s="11">
        <f t="shared" si="131"/>
        <v>0.9121274482982622</v>
      </c>
      <c r="P732" s="8" t="s">
        <v>1176</v>
      </c>
    </row>
    <row r="733" spans="1:16" x14ac:dyDescent="0.35">
      <c r="A733" s="9">
        <f t="shared" si="141"/>
        <v>8</v>
      </c>
      <c r="B733" s="8" t="s">
        <v>157</v>
      </c>
      <c r="C733" s="8">
        <f>димвенканали!C733</f>
        <v>133.19999999999999</v>
      </c>
      <c r="D733" s="8">
        <f>димвенканали!D733</f>
        <v>0</v>
      </c>
      <c r="E733" s="8">
        <f>димвенканали!E733</f>
        <v>0</v>
      </c>
      <c r="F733" s="8">
        <f t="shared" si="142"/>
        <v>133.19999999999999</v>
      </c>
      <c r="G733" s="40">
        <v>129</v>
      </c>
      <c r="H733" s="217">
        <f t="shared" si="140"/>
        <v>9.9990822547759949E-3</v>
      </c>
      <c r="I733" s="217">
        <f t="shared" si="137"/>
        <v>42.810570719710682</v>
      </c>
      <c r="J733" s="217">
        <f t="shared" si="136"/>
        <v>9.4183255583363508</v>
      </c>
      <c r="K733" s="217">
        <v>18.027522466512966</v>
      </c>
      <c r="L733" s="217">
        <v>9.2511248451758021</v>
      </c>
      <c r="M733" s="11">
        <f t="shared" si="138"/>
        <v>79.507543589735803</v>
      </c>
      <c r="N733" s="11">
        <f t="shared" si="139"/>
        <v>15.901508717947161</v>
      </c>
      <c r="O733" s="11">
        <f t="shared" si="131"/>
        <v>0.596903480403422</v>
      </c>
      <c r="P733" s="8" t="s">
        <v>1176</v>
      </c>
    </row>
    <row r="734" spans="1:16" x14ac:dyDescent="0.35">
      <c r="A734" s="9">
        <f t="shared" si="141"/>
        <v>9</v>
      </c>
      <c r="B734" s="8" t="s">
        <v>158</v>
      </c>
      <c r="C734" s="8">
        <f>димвенканали!C734</f>
        <v>87.4</v>
      </c>
      <c r="D734" s="8">
        <f>димвенканали!D734</f>
        <v>0</v>
      </c>
      <c r="E734" s="8">
        <f>димвенканали!E734</f>
        <v>0</v>
      </c>
      <c r="F734" s="8">
        <f t="shared" si="142"/>
        <v>87.4</v>
      </c>
      <c r="G734" s="40">
        <v>127</v>
      </c>
      <c r="H734" s="217">
        <f t="shared" si="140"/>
        <v>9.8440577236941981E-3</v>
      </c>
      <c r="I734" s="217">
        <f t="shared" si="137"/>
        <v>42.146840941110526</v>
      </c>
      <c r="J734" s="217">
        <f t="shared" si="136"/>
        <v>9.2723050070443165</v>
      </c>
      <c r="K734" s="217">
        <v>17.748025994163932</v>
      </c>
      <c r="L734" s="217">
        <v>9.1076965530025369</v>
      </c>
      <c r="M734" s="11">
        <f t="shared" si="138"/>
        <v>78.274868495321314</v>
      </c>
      <c r="N734" s="11">
        <f t="shared" si="139"/>
        <v>15.654973699064264</v>
      </c>
      <c r="O734" s="11">
        <f t="shared" si="131"/>
        <v>0.89559346104486626</v>
      </c>
      <c r="P734" s="8" t="s">
        <v>1176</v>
      </c>
    </row>
    <row r="735" spans="1:16" x14ac:dyDescent="0.35">
      <c r="A735" s="9">
        <f t="shared" si="141"/>
        <v>10</v>
      </c>
      <c r="B735" s="8" t="s">
        <v>159</v>
      </c>
      <c r="C735" s="8">
        <f>димвенканали!C735</f>
        <v>102.5</v>
      </c>
      <c r="D735" s="8">
        <f>димвенканали!D735</f>
        <v>0</v>
      </c>
      <c r="E735" s="8">
        <f>димвенканали!E735</f>
        <v>0</v>
      </c>
      <c r="F735" s="8">
        <f t="shared" si="142"/>
        <v>102.5</v>
      </c>
      <c r="G735" s="40">
        <v>144</v>
      </c>
      <c r="H735" s="217">
        <f t="shared" si="140"/>
        <v>1.1161766237889484E-2</v>
      </c>
      <c r="I735" s="217">
        <f t="shared" si="137"/>
        <v>47.788544059211929</v>
      </c>
      <c r="J735" s="217">
        <f t="shared" si="136"/>
        <v>10.513479693026625</v>
      </c>
      <c r="K735" s="217">
        <v>20.123746009130755</v>
      </c>
      <c r="L735" s="217">
        <v>10.326837036475316</v>
      </c>
      <c r="M735" s="11">
        <f t="shared" si="138"/>
        <v>88.752606797844621</v>
      </c>
      <c r="N735" s="11">
        <f t="shared" si="139"/>
        <v>17.750521359568925</v>
      </c>
      <c r="O735" s="11">
        <f t="shared" si="131"/>
        <v>0.86587909071067926</v>
      </c>
      <c r="P735" s="8" t="s">
        <v>1176</v>
      </c>
    </row>
    <row r="736" spans="1:16" x14ac:dyDescent="0.35">
      <c r="A736" s="9">
        <f t="shared" si="141"/>
        <v>11</v>
      </c>
      <c r="B736" s="8" t="s">
        <v>160</v>
      </c>
      <c r="C736" s="8">
        <f>димвенканали!C736</f>
        <v>138.08000000000001</v>
      </c>
      <c r="D736" s="8">
        <f>димвенканали!D736</f>
        <v>0</v>
      </c>
      <c r="E736" s="8">
        <f>димвенканали!E736</f>
        <v>0</v>
      </c>
      <c r="F736" s="8">
        <f t="shared" si="142"/>
        <v>138.08000000000001</v>
      </c>
      <c r="G736" s="40">
        <v>103</v>
      </c>
      <c r="H736" s="217">
        <f t="shared" si="140"/>
        <v>7.9837633507126166E-3</v>
      </c>
      <c r="I736" s="217">
        <f t="shared" si="137"/>
        <v>34.18208359790853</v>
      </c>
      <c r="J736" s="217">
        <f t="shared" si="136"/>
        <v>7.5200583915398767</v>
      </c>
      <c r="K736" s="217">
        <v>14.394068325975471</v>
      </c>
      <c r="L736" s="217">
        <v>7.3865570469233157</v>
      </c>
      <c r="M736" s="11">
        <f t="shared" si="138"/>
        <v>63.48276736234719</v>
      </c>
      <c r="N736" s="11">
        <f t="shared" si="139"/>
        <v>12.696553472469439</v>
      </c>
      <c r="O736" s="11">
        <f t="shared" si="131"/>
        <v>0.4597535295650868</v>
      </c>
      <c r="P736" s="8" t="s">
        <v>1176</v>
      </c>
    </row>
    <row r="737" spans="1:16" x14ac:dyDescent="0.35">
      <c r="A737" s="9">
        <f t="shared" si="141"/>
        <v>12</v>
      </c>
      <c r="B737" s="8" t="s">
        <v>161</v>
      </c>
      <c r="C737" s="8">
        <f>димвенканали!C737</f>
        <v>67.69</v>
      </c>
      <c r="D737" s="8">
        <f>димвенканали!D737</f>
        <v>0</v>
      </c>
      <c r="E737" s="8">
        <f>димвенканали!E737</f>
        <v>0</v>
      </c>
      <c r="F737" s="8">
        <f t="shared" si="142"/>
        <v>67.69</v>
      </c>
      <c r="G737" s="40">
        <v>104</v>
      </c>
      <c r="H737" s="217">
        <f t="shared" si="140"/>
        <v>8.0612756162535167E-3</v>
      </c>
      <c r="I737" s="217">
        <f t="shared" si="137"/>
        <v>34.513948487208616</v>
      </c>
      <c r="J737" s="217">
        <f t="shared" si="136"/>
        <v>7.5930686671858956</v>
      </c>
      <c r="K737" s="217">
        <v>14.533816562149989</v>
      </c>
      <c r="L737" s="217">
        <v>5.966616954407959</v>
      </c>
      <c r="M737" s="11">
        <f t="shared" si="138"/>
        <v>62.60745067095246</v>
      </c>
      <c r="N737" s="11">
        <f t="shared" si="139"/>
        <v>12.521490134190493</v>
      </c>
      <c r="O737" s="11">
        <f t="shared" si="131"/>
        <v>0.92491432517288319</v>
      </c>
      <c r="P737" s="8" t="s">
        <v>1176</v>
      </c>
    </row>
    <row r="738" spans="1:16" x14ac:dyDescent="0.35">
      <c r="A738" s="9">
        <f t="shared" si="141"/>
        <v>13</v>
      </c>
      <c r="B738" s="8" t="s">
        <v>162</v>
      </c>
      <c r="C738" s="8">
        <f>димвенканали!C738</f>
        <v>97.3</v>
      </c>
      <c r="D738" s="8">
        <f>димвенканали!D738</f>
        <v>0</v>
      </c>
      <c r="E738" s="8">
        <f>димвенканали!E738</f>
        <v>0</v>
      </c>
      <c r="F738" s="8">
        <f t="shared" si="142"/>
        <v>97.3</v>
      </c>
      <c r="G738" s="40">
        <v>105</v>
      </c>
      <c r="H738" s="217">
        <f t="shared" si="140"/>
        <v>8.138787881794415E-3</v>
      </c>
      <c r="I738" s="217">
        <f t="shared" si="137"/>
        <v>34.845813376508694</v>
      </c>
      <c r="J738" s="217">
        <f t="shared" si="136"/>
        <v>7.6660789428319127</v>
      </c>
      <c r="K738" s="217">
        <v>14.673564798324509</v>
      </c>
      <c r="L738" s="217">
        <v>7.5299853390965836</v>
      </c>
      <c r="M738" s="11">
        <f t="shared" si="138"/>
        <v>64.715442456761693</v>
      </c>
      <c r="N738" s="11">
        <f t="shared" si="139"/>
        <v>12.94308849135234</v>
      </c>
      <c r="O738" s="11">
        <f t="shared" si="131"/>
        <v>0.66511246101502253</v>
      </c>
      <c r="P738" s="8" t="s">
        <v>1176</v>
      </c>
    </row>
    <row r="739" spans="1:16" x14ac:dyDescent="0.35">
      <c r="A739" s="9">
        <f t="shared" si="141"/>
        <v>14</v>
      </c>
      <c r="B739" s="8" t="s">
        <v>163</v>
      </c>
      <c r="C739" s="8">
        <f>димвенканали!C739</f>
        <v>6972.44</v>
      </c>
      <c r="D739" s="8">
        <f>димвенканали!D739</f>
        <v>0</v>
      </c>
      <c r="E739" s="8">
        <f>димвенканали!E739</f>
        <v>123.3</v>
      </c>
      <c r="F739" s="8">
        <f t="shared" si="142"/>
        <v>7095.74</v>
      </c>
      <c r="G739" s="44">
        <v>1050</v>
      </c>
      <c r="H739" s="217">
        <f t="shared" si="140"/>
        <v>8.1387878817944154E-2</v>
      </c>
      <c r="I739" s="217">
        <f t="shared" si="137"/>
        <v>348.45813376508698</v>
      </c>
      <c r="J739" s="217">
        <f t="shared" si="136"/>
        <v>76.660789428319134</v>
      </c>
      <c r="K739" s="217">
        <v>146.73564798324509</v>
      </c>
      <c r="L739" s="217">
        <v>47.173162963524682</v>
      </c>
      <c r="M739" s="11">
        <f t="shared" si="138"/>
        <v>619.02773414017588</v>
      </c>
      <c r="N739" s="11">
        <f t="shared" ref="N739:N758" si="143">M739*0.2</f>
        <v>123.80554682803518</v>
      </c>
      <c r="O739" s="11">
        <f t="shared" si="131"/>
        <v>8.7239348417525994E-2</v>
      </c>
      <c r="P739" s="10" t="s">
        <v>1694</v>
      </c>
    </row>
    <row r="740" spans="1:16" x14ac:dyDescent="0.35">
      <c r="A740" s="9">
        <f t="shared" si="141"/>
        <v>15</v>
      </c>
      <c r="B740" s="8" t="s">
        <v>164</v>
      </c>
      <c r="C740" s="8">
        <f>димвенканали!C740</f>
        <v>2574.58</v>
      </c>
      <c r="D740" s="8">
        <f>димвенканали!D740</f>
        <v>0</v>
      </c>
      <c r="E740" s="8">
        <f>димвенканали!E740</f>
        <v>0</v>
      </c>
      <c r="F740" s="8">
        <f t="shared" si="142"/>
        <v>2574.58</v>
      </c>
      <c r="G740" s="44">
        <v>645</v>
      </c>
      <c r="H740" s="217">
        <f t="shared" si="140"/>
        <v>4.9995411273879978E-2</v>
      </c>
      <c r="I740" s="217">
        <f t="shared" si="137"/>
        <v>214.05285359855341</v>
      </c>
      <c r="J740" s="217">
        <f t="shared" si="136"/>
        <v>47.091627791681752</v>
      </c>
      <c r="K740" s="217">
        <v>90.137612332564842</v>
      </c>
      <c r="L740" s="217">
        <v>28.977800106165159</v>
      </c>
      <c r="M740" s="11">
        <f t="shared" si="138"/>
        <v>380.25989382896518</v>
      </c>
      <c r="N740" s="11">
        <f t="shared" si="143"/>
        <v>76.051978765793038</v>
      </c>
      <c r="O740" s="11">
        <f t="shared" si="131"/>
        <v>0.14769783569707104</v>
      </c>
      <c r="P740" s="10" t="s">
        <v>1694</v>
      </c>
    </row>
    <row r="741" spans="1:16" x14ac:dyDescent="0.35">
      <c r="A741" s="9">
        <f t="shared" si="141"/>
        <v>16</v>
      </c>
      <c r="B741" s="8" t="s">
        <v>165</v>
      </c>
      <c r="C741" s="8">
        <f>димвенканали!C741</f>
        <v>316.8</v>
      </c>
      <c r="D741" s="8">
        <f>димвенканали!D741</f>
        <v>0</v>
      </c>
      <c r="E741" s="8">
        <f>димвенканали!E741</f>
        <v>0</v>
      </c>
      <c r="F741" s="8">
        <f t="shared" si="142"/>
        <v>316.8</v>
      </c>
      <c r="G741" s="40">
        <v>237.7</v>
      </c>
      <c r="H741" s="217">
        <f t="shared" si="140"/>
        <v>1.8424665519071737E-2</v>
      </c>
      <c r="I741" s="217">
        <f t="shared" si="137"/>
        <v>78.884284186629685</v>
      </c>
      <c r="J741" s="217">
        <f t="shared" si="136"/>
        <v>17.35454252105853</v>
      </c>
      <c r="K741" s="217">
        <v>33.218155738683201</v>
      </c>
      <c r="L741" s="217">
        <v>19.319312861431989</v>
      </c>
      <c r="M741" s="11">
        <f t="shared" si="138"/>
        <v>148.77629530780342</v>
      </c>
      <c r="N741" s="11">
        <f t="shared" si="143"/>
        <v>29.755259061560686</v>
      </c>
      <c r="O741" s="11">
        <f t="shared" si="131"/>
        <v>0.46962214427968252</v>
      </c>
      <c r="P741" s="8" t="s">
        <v>1176</v>
      </c>
    </row>
    <row r="742" spans="1:16" x14ac:dyDescent="0.35">
      <c r="A742" s="9">
        <f t="shared" si="141"/>
        <v>17</v>
      </c>
      <c r="B742" s="8" t="s">
        <v>166</v>
      </c>
      <c r="C742" s="8">
        <f>димвенканали!C742</f>
        <v>665.9</v>
      </c>
      <c r="D742" s="8">
        <f>димвенканали!D742</f>
        <v>0</v>
      </c>
      <c r="E742" s="8">
        <f>димвенканали!E742</f>
        <v>0</v>
      </c>
      <c r="F742" s="8">
        <f t="shared" si="142"/>
        <v>665.9</v>
      </c>
      <c r="G742" s="44">
        <v>514</v>
      </c>
      <c r="H742" s="217">
        <f t="shared" si="140"/>
        <v>3.9841304488022186E-2</v>
      </c>
      <c r="I742" s="217">
        <f t="shared" si="137"/>
        <v>170.57855310024257</v>
      </c>
      <c r="J742" s="217">
        <f t="shared" si="136"/>
        <v>37.527281682053363</v>
      </c>
      <c r="K742" s="217">
        <v>71.830593393702841</v>
      </c>
      <c r="L742" s="217">
        <v>23.09238644119208</v>
      </c>
      <c r="M742" s="11">
        <f t="shared" si="138"/>
        <v>303.0288146171909</v>
      </c>
      <c r="N742" s="11">
        <f t="shared" si="143"/>
        <v>60.605762923438185</v>
      </c>
      <c r="O742" s="11">
        <f t="shared" si="131"/>
        <v>0.45506654845651134</v>
      </c>
      <c r="P742" s="10" t="s">
        <v>1694</v>
      </c>
    </row>
    <row r="743" spans="1:16" x14ac:dyDescent="0.35">
      <c r="A743" s="9">
        <f t="shared" si="141"/>
        <v>18</v>
      </c>
      <c r="B743" s="8" t="s">
        <v>167</v>
      </c>
      <c r="C743" s="8">
        <f>димвенканали!C743</f>
        <v>266.8</v>
      </c>
      <c r="D743" s="8">
        <f>димвенканали!D743</f>
        <v>0</v>
      </c>
      <c r="E743" s="8">
        <f>димвенканали!E743</f>
        <v>0</v>
      </c>
      <c r="F743" s="8">
        <f t="shared" si="142"/>
        <v>266.8</v>
      </c>
      <c r="G743" s="44">
        <v>204.3</v>
      </c>
      <c r="H743" s="217">
        <f t="shared" si="140"/>
        <v>1.5835755850005705E-2</v>
      </c>
      <c r="I743" s="217">
        <f t="shared" si="137"/>
        <v>67.799996884006916</v>
      </c>
      <c r="J743" s="217">
        <f t="shared" si="136"/>
        <v>14.915999314481521</v>
      </c>
      <c r="K743" s="217">
        <v>28.550564650454263</v>
      </c>
      <c r="L743" s="217">
        <v>9.1785497080458018</v>
      </c>
      <c r="M743" s="11">
        <f t="shared" si="138"/>
        <v>120.44511055698851</v>
      </c>
      <c r="N743" s="11">
        <f t="shared" si="143"/>
        <v>24.089022111397703</v>
      </c>
      <c r="O743" s="11">
        <f t="shared" si="131"/>
        <v>0.45144344286727328</v>
      </c>
      <c r="P743" s="10" t="s">
        <v>1694</v>
      </c>
    </row>
    <row r="744" spans="1:16" x14ac:dyDescent="0.35">
      <c r="A744" s="9">
        <f t="shared" si="141"/>
        <v>19</v>
      </c>
      <c r="B744" s="8" t="s">
        <v>168</v>
      </c>
      <c r="C744" s="8">
        <f>димвенканали!C744</f>
        <v>1121.3800000000001</v>
      </c>
      <c r="D744" s="8">
        <f>димвенканали!D744</f>
        <v>0</v>
      </c>
      <c r="E744" s="8">
        <f>димвенканали!E744</f>
        <v>0</v>
      </c>
      <c r="F744" s="8">
        <f t="shared" si="142"/>
        <v>1121.3800000000001</v>
      </c>
      <c r="G744" s="44">
        <v>529</v>
      </c>
      <c r="H744" s="217">
        <f t="shared" si="140"/>
        <v>4.100398847113567E-2</v>
      </c>
      <c r="I744" s="217">
        <f t="shared" si="137"/>
        <v>175.55652643974381</v>
      </c>
      <c r="J744" s="217">
        <f t="shared" si="136"/>
        <v>38.622435816743639</v>
      </c>
      <c r="K744" s="217">
        <v>73.92681693632062</v>
      </c>
      <c r="L744" s="217">
        <v>23.766288769242433</v>
      </c>
      <c r="M744" s="11">
        <f t="shared" si="138"/>
        <v>311.87206796205049</v>
      </c>
      <c r="N744" s="11">
        <f t="shared" si="143"/>
        <v>62.3744135924101</v>
      </c>
      <c r="O744" s="11">
        <f t="shared" si="131"/>
        <v>0.27811452670999165</v>
      </c>
      <c r="P744" s="10" t="s">
        <v>1694</v>
      </c>
    </row>
    <row r="745" spans="1:16" x14ac:dyDescent="0.35">
      <c r="A745" s="9">
        <f t="shared" si="141"/>
        <v>20</v>
      </c>
      <c r="B745" s="8" t="s">
        <v>169</v>
      </c>
      <c r="C745" s="8">
        <f>димвенканали!C745</f>
        <v>166.08</v>
      </c>
      <c r="D745" s="8">
        <f>димвенканали!D745</f>
        <v>0</v>
      </c>
      <c r="E745" s="8">
        <f>димвенканали!E745</f>
        <v>0</v>
      </c>
      <c r="F745" s="8">
        <f t="shared" si="142"/>
        <v>166.08</v>
      </c>
      <c r="G745" s="40">
        <v>124</v>
      </c>
      <c r="H745" s="217">
        <f t="shared" si="140"/>
        <v>9.6115209270714996E-3</v>
      </c>
      <c r="I745" s="217">
        <f t="shared" si="137"/>
        <v>41.151246273210269</v>
      </c>
      <c r="J745" s="217">
        <f t="shared" si="136"/>
        <v>9.0532741801062588</v>
      </c>
      <c r="K745" s="217">
        <v>17.328781285640375</v>
      </c>
      <c r="L745" s="217">
        <v>7.7068802327769488</v>
      </c>
      <c r="M745" s="11">
        <f t="shared" si="138"/>
        <v>75.240181971733861</v>
      </c>
      <c r="N745" s="11">
        <f t="shared" si="143"/>
        <v>15.048036394346774</v>
      </c>
      <c r="O745" s="11">
        <f t="shared" si="131"/>
        <v>0.45303577776814702</v>
      </c>
      <c r="P745" s="8" t="s">
        <v>1176</v>
      </c>
    </row>
    <row r="746" spans="1:16" x14ac:dyDescent="0.35">
      <c r="A746" s="9">
        <f t="shared" si="141"/>
        <v>21</v>
      </c>
      <c r="B746" s="8" t="s">
        <v>170</v>
      </c>
      <c r="C746" s="8">
        <f>димвенканали!C746</f>
        <v>1580.97</v>
      </c>
      <c r="D746" s="8">
        <f>димвенканали!D746</f>
        <v>103.95</v>
      </c>
      <c r="E746" s="8">
        <f>димвенканали!E746</f>
        <v>98.1</v>
      </c>
      <c r="F746" s="8">
        <f t="shared" si="142"/>
        <v>1783.02</v>
      </c>
      <c r="G746" s="44">
        <v>657</v>
      </c>
      <c r="H746" s="217">
        <f t="shared" si="140"/>
        <v>5.0925558460370772E-2</v>
      </c>
      <c r="I746" s="217">
        <f t="shared" si="137"/>
        <v>218.03523227015444</v>
      </c>
      <c r="J746" s="217">
        <f t="shared" si="136"/>
        <v>47.967751099433976</v>
      </c>
      <c r="K746" s="217">
        <v>91.814591166659085</v>
      </c>
      <c r="L746" s="217">
        <v>29.516921968605441</v>
      </c>
      <c r="M746" s="11">
        <f t="shared" si="138"/>
        <v>387.33449650485301</v>
      </c>
      <c r="N746" s="11">
        <f t="shared" si="143"/>
        <v>77.46689930097061</v>
      </c>
      <c r="O746" s="11">
        <f t="shared" si="131"/>
        <v>0.21723508233494465</v>
      </c>
      <c r="P746" s="10" t="s">
        <v>1694</v>
      </c>
    </row>
    <row r="747" spans="1:16" x14ac:dyDescent="0.35">
      <c r="A747" s="9">
        <f t="shared" si="141"/>
        <v>22</v>
      </c>
      <c r="B747" s="8" t="s">
        <v>171</v>
      </c>
      <c r="C747" s="8">
        <f>димвенканали!C747</f>
        <v>132.97999999999999</v>
      </c>
      <c r="D747" s="8">
        <f>димвенканали!D747</f>
        <v>0</v>
      </c>
      <c r="E747" s="8">
        <f>димвенканали!E747</f>
        <v>0</v>
      </c>
      <c r="F747" s="8">
        <f t="shared" si="142"/>
        <v>132.97999999999999</v>
      </c>
      <c r="G747" s="40">
        <v>122</v>
      </c>
      <c r="H747" s="217">
        <f t="shared" si="140"/>
        <v>9.4564963959897011E-3</v>
      </c>
      <c r="I747" s="217">
        <f t="shared" si="137"/>
        <v>40.487516494610105</v>
      </c>
      <c r="J747" s="217">
        <f t="shared" si="136"/>
        <v>8.9072536288142228</v>
      </c>
      <c r="K747" s="217">
        <v>17.049284813291333</v>
      </c>
      <c r="L747" s="217">
        <v>9.9156759322452803</v>
      </c>
      <c r="M747" s="11">
        <f t="shared" si="138"/>
        <v>76.359730868960938</v>
      </c>
      <c r="N747" s="11">
        <f t="shared" si="143"/>
        <v>15.271946173792188</v>
      </c>
      <c r="O747" s="11">
        <f t="shared" si="131"/>
        <v>0.57421966362581545</v>
      </c>
      <c r="P747" s="8" t="s">
        <v>1176</v>
      </c>
    </row>
    <row r="748" spans="1:16" x14ac:dyDescent="0.35">
      <c r="A748" s="9">
        <f t="shared" si="141"/>
        <v>23</v>
      </c>
      <c r="B748" s="8" t="s">
        <v>172</v>
      </c>
      <c r="C748" s="8">
        <f>димвенканали!C748</f>
        <v>386.3</v>
      </c>
      <c r="D748" s="8">
        <f>димвенканали!D748</f>
        <v>0</v>
      </c>
      <c r="E748" s="8">
        <f>димвенканали!E748</f>
        <v>0</v>
      </c>
      <c r="F748" s="8">
        <f t="shared" si="142"/>
        <v>386.3</v>
      </c>
      <c r="G748" s="44">
        <v>279</v>
      </c>
      <c r="H748" s="217">
        <f t="shared" si="140"/>
        <v>2.1625922085910874E-2</v>
      </c>
      <c r="I748" s="217">
        <f t="shared" si="137"/>
        <v>92.590304114723111</v>
      </c>
      <c r="J748" s="217">
        <f t="shared" si="136"/>
        <v>20.369866905239085</v>
      </c>
      <c r="K748" s="217">
        <v>38.989757892690839</v>
      </c>
      <c r="L748" s="217">
        <v>12.534583301736557</v>
      </c>
      <c r="M748" s="11">
        <f t="shared" si="138"/>
        <v>164.48451221438958</v>
      </c>
      <c r="N748" s="11">
        <f t="shared" si="143"/>
        <v>32.896902442877916</v>
      </c>
      <c r="O748" s="11">
        <f t="shared" si="131"/>
        <v>0.4257947507491317</v>
      </c>
      <c r="P748" s="10" t="s">
        <v>1694</v>
      </c>
    </row>
    <row r="749" spans="1:16" x14ac:dyDescent="0.35">
      <c r="A749" s="9">
        <f t="shared" si="141"/>
        <v>24</v>
      </c>
      <c r="B749" s="8" t="s">
        <v>173</v>
      </c>
      <c r="C749" s="8">
        <f>димвенканали!C749</f>
        <v>392.7</v>
      </c>
      <c r="D749" s="8">
        <f>димвенканали!D749</f>
        <v>0</v>
      </c>
      <c r="E749" s="8">
        <f>димвенканали!E749</f>
        <v>0</v>
      </c>
      <c r="F749" s="8">
        <f t="shared" si="142"/>
        <v>392.7</v>
      </c>
      <c r="G749" s="44">
        <v>281</v>
      </c>
      <c r="H749" s="217">
        <f t="shared" si="140"/>
        <v>2.1780946616992671E-2</v>
      </c>
      <c r="I749" s="217">
        <f t="shared" si="137"/>
        <v>93.254033893323268</v>
      </c>
      <c r="J749" s="217">
        <f t="shared" si="136"/>
        <v>20.515887456531118</v>
      </c>
      <c r="K749" s="217">
        <v>39.26925436503987</v>
      </c>
      <c r="L749" s="217">
        <v>12.624436945476605</v>
      </c>
      <c r="M749" s="11">
        <f t="shared" si="138"/>
        <v>165.66361266037089</v>
      </c>
      <c r="N749" s="11">
        <f t="shared" si="143"/>
        <v>33.132722532074176</v>
      </c>
      <c r="O749" s="11">
        <f t="shared" si="131"/>
        <v>0.42185793903837765</v>
      </c>
      <c r="P749" s="10" t="s">
        <v>1694</v>
      </c>
    </row>
    <row r="750" spans="1:16" x14ac:dyDescent="0.35">
      <c r="A750" s="9">
        <f t="shared" si="141"/>
        <v>25</v>
      </c>
      <c r="B750" s="8" t="s">
        <v>174</v>
      </c>
      <c r="C750" s="8">
        <f>димвенканали!C750</f>
        <v>392.7</v>
      </c>
      <c r="D750" s="8">
        <f>димвенканали!D750</f>
        <v>0</v>
      </c>
      <c r="E750" s="8">
        <f>димвенканали!E750</f>
        <v>0</v>
      </c>
      <c r="F750" s="8">
        <f t="shared" si="142"/>
        <v>392.7</v>
      </c>
      <c r="G750" s="44">
        <v>279</v>
      </c>
      <c r="H750" s="217">
        <f t="shared" si="140"/>
        <v>2.1625922085910874E-2</v>
      </c>
      <c r="I750" s="217">
        <f t="shared" si="137"/>
        <v>92.590304114723111</v>
      </c>
      <c r="J750" s="217">
        <f t="shared" si="136"/>
        <v>20.369866905239085</v>
      </c>
      <c r="K750" s="217">
        <v>38.989757892690839</v>
      </c>
      <c r="L750" s="217">
        <v>12.534583301736557</v>
      </c>
      <c r="M750" s="11">
        <f t="shared" si="138"/>
        <v>164.48451221438958</v>
      </c>
      <c r="N750" s="11">
        <f t="shared" si="143"/>
        <v>32.896902442877916</v>
      </c>
      <c r="O750" s="11">
        <f t="shared" si="131"/>
        <v>0.41885539142956352</v>
      </c>
      <c r="P750" s="10" t="s">
        <v>1694</v>
      </c>
    </row>
    <row r="751" spans="1:16" x14ac:dyDescent="0.35">
      <c r="A751" s="9">
        <f t="shared" si="141"/>
        <v>26</v>
      </c>
      <c r="B751" s="8" t="s">
        <v>175</v>
      </c>
      <c r="C751" s="8">
        <f>димвенканали!C751</f>
        <v>461.2</v>
      </c>
      <c r="D751" s="8">
        <f>димвенканали!D751</f>
        <v>0</v>
      </c>
      <c r="E751" s="8">
        <f>димвенканали!E751</f>
        <v>0</v>
      </c>
      <c r="F751" s="8">
        <f t="shared" si="142"/>
        <v>461.2</v>
      </c>
      <c r="G751" s="44">
        <v>281</v>
      </c>
      <c r="H751" s="217">
        <f t="shared" si="140"/>
        <v>2.1780946616992671E-2</v>
      </c>
      <c r="I751" s="217">
        <f t="shared" si="137"/>
        <v>93.254033893323268</v>
      </c>
      <c r="J751" s="217">
        <f t="shared" si="136"/>
        <v>20.515887456531118</v>
      </c>
      <c r="K751" s="217">
        <v>39.26925436503987</v>
      </c>
      <c r="L751" s="217">
        <v>12.624436945476605</v>
      </c>
      <c r="M751" s="11">
        <f t="shared" si="138"/>
        <v>165.66361266037089</v>
      </c>
      <c r="N751" s="11">
        <f t="shared" si="143"/>
        <v>33.132722532074176</v>
      </c>
      <c r="O751" s="11">
        <f t="shared" si="131"/>
        <v>0.35920124167469836</v>
      </c>
      <c r="P751" s="10" t="s">
        <v>1694</v>
      </c>
    </row>
    <row r="752" spans="1:16" x14ac:dyDescent="0.35">
      <c r="A752" s="9">
        <f t="shared" si="141"/>
        <v>27</v>
      </c>
      <c r="B752" s="8" t="s">
        <v>176</v>
      </c>
      <c r="C752" s="8">
        <f>димвенканали!C752</f>
        <v>399.3</v>
      </c>
      <c r="D752" s="8">
        <f>димвенканали!D752</f>
        <v>0</v>
      </c>
      <c r="E752" s="8">
        <f>димвенканали!E752</f>
        <v>0</v>
      </c>
      <c r="F752" s="8">
        <f t="shared" si="142"/>
        <v>399.3</v>
      </c>
      <c r="G752" s="44">
        <v>282</v>
      </c>
      <c r="H752" s="217">
        <f t="shared" si="140"/>
        <v>2.1858458882533571E-2</v>
      </c>
      <c r="I752" s="217">
        <f t="shared" si="137"/>
        <v>93.58589878262336</v>
      </c>
      <c r="J752" s="217">
        <f t="shared" si="136"/>
        <v>20.588897732177138</v>
      </c>
      <c r="K752" s="217">
        <v>39.409002601214397</v>
      </c>
      <c r="L752" s="217">
        <v>12.669363767346628</v>
      </c>
      <c r="M752" s="11">
        <f t="shared" si="138"/>
        <v>166.25316288336154</v>
      </c>
      <c r="N752" s="11">
        <f t="shared" si="143"/>
        <v>33.250632576672309</v>
      </c>
      <c r="O752" s="11">
        <f t="shared" si="131"/>
        <v>0.41636153990323449</v>
      </c>
      <c r="P752" s="10" t="s">
        <v>1694</v>
      </c>
    </row>
    <row r="753" spans="1:16" x14ac:dyDescent="0.35">
      <c r="A753" s="9">
        <f t="shared" si="141"/>
        <v>28</v>
      </c>
      <c r="B753" s="8" t="s">
        <v>177</v>
      </c>
      <c r="C753" s="8">
        <f>димвенканали!C753</f>
        <v>309.5</v>
      </c>
      <c r="D753" s="8">
        <f>димвенканали!D753</f>
        <v>0</v>
      </c>
      <c r="E753" s="8">
        <f>димвенканали!E753</f>
        <v>0</v>
      </c>
      <c r="F753" s="8">
        <f t="shared" si="142"/>
        <v>309.5</v>
      </c>
      <c r="G753" s="40">
        <v>110.5</v>
      </c>
      <c r="H753" s="217">
        <f t="shared" si="140"/>
        <v>8.5651053422693604E-3</v>
      </c>
      <c r="I753" s="217">
        <f t="shared" si="137"/>
        <v>36.671070267659154</v>
      </c>
      <c r="J753" s="217">
        <f t="shared" si="136"/>
        <v>8.0676354588850145</v>
      </c>
      <c r="K753" s="217">
        <v>15.442180097284364</v>
      </c>
      <c r="L753" s="217">
        <v>8.9810015615828149</v>
      </c>
      <c r="M753" s="11">
        <f t="shared" si="138"/>
        <v>69.161887385411347</v>
      </c>
      <c r="N753" s="11">
        <f t="shared" si="143"/>
        <v>13.83237747708227</v>
      </c>
      <c r="O753" s="11">
        <f t="shared" si="131"/>
        <v>0.22346328719034361</v>
      </c>
      <c r="P753" s="10" t="s">
        <v>1176</v>
      </c>
    </row>
    <row r="754" spans="1:16" x14ac:dyDescent="0.35">
      <c r="A754" s="9">
        <f t="shared" si="141"/>
        <v>29</v>
      </c>
      <c r="B754" s="8" t="s">
        <v>178</v>
      </c>
      <c r="C754" s="8">
        <f>димвенканали!C754</f>
        <v>1851.7</v>
      </c>
      <c r="D754" s="8">
        <f>димвенканали!D754</f>
        <v>0</v>
      </c>
      <c r="E754" s="8">
        <f>димвенканали!E754</f>
        <v>0</v>
      </c>
      <c r="F754" s="8">
        <f t="shared" si="142"/>
        <v>1851.7</v>
      </c>
      <c r="G754" s="44">
        <v>602</v>
      </c>
      <c r="H754" s="217">
        <f t="shared" si="140"/>
        <v>4.6662383855621312E-2</v>
      </c>
      <c r="I754" s="217">
        <f t="shared" si="137"/>
        <v>199.78266335864987</v>
      </c>
      <c r="J754" s="217">
        <f t="shared" si="136"/>
        <v>43.952185938902971</v>
      </c>
      <c r="K754" s="217">
        <v>84.128438177060517</v>
      </c>
      <c r="L754" s="217">
        <v>27.045946765754152</v>
      </c>
      <c r="M754" s="11">
        <f t="shared" si="138"/>
        <v>354.90923424036748</v>
      </c>
      <c r="N754" s="11">
        <f t="shared" si="143"/>
        <v>70.981846848073502</v>
      </c>
      <c r="O754" s="11">
        <f t="shared" si="131"/>
        <v>0.19166670315945752</v>
      </c>
      <c r="P754" s="10" t="s">
        <v>1694</v>
      </c>
    </row>
    <row r="755" spans="1:16" x14ac:dyDescent="0.35">
      <c r="A755" s="9">
        <f t="shared" si="141"/>
        <v>30</v>
      </c>
      <c r="B755" s="8" t="s">
        <v>179</v>
      </c>
      <c r="C755" s="8">
        <f>димвенканали!C755</f>
        <v>303</v>
      </c>
      <c r="D755" s="8">
        <f>димвенканали!D755</f>
        <v>0</v>
      </c>
      <c r="E755" s="8">
        <f>димвенканали!E755</f>
        <v>0</v>
      </c>
      <c r="F755" s="8">
        <f t="shared" si="142"/>
        <v>303</v>
      </c>
      <c r="G755" s="44">
        <v>238</v>
      </c>
      <c r="H755" s="217">
        <f t="shared" si="140"/>
        <v>1.8447919198734009E-2</v>
      </c>
      <c r="I755" s="217">
        <f t="shared" si="137"/>
        <v>78.983843653419711</v>
      </c>
      <c r="J755" s="217">
        <f t="shared" si="136"/>
        <v>17.376445603752337</v>
      </c>
      <c r="K755" s="217">
        <v>33.260080209535552</v>
      </c>
      <c r="L755" s="217">
        <v>10.692583605065593</v>
      </c>
      <c r="M755" s="11">
        <f t="shared" si="138"/>
        <v>140.31295307177317</v>
      </c>
      <c r="N755" s="11">
        <f t="shared" si="143"/>
        <v>28.062590614354633</v>
      </c>
      <c r="O755" s="11">
        <f t="shared" si="131"/>
        <v>0.46307905304215569</v>
      </c>
      <c r="P755" s="10" t="s">
        <v>1694</v>
      </c>
    </row>
    <row r="756" spans="1:16" x14ac:dyDescent="0.35">
      <c r="A756" s="9">
        <f t="shared" si="141"/>
        <v>31</v>
      </c>
      <c r="B756" s="8" t="s">
        <v>180</v>
      </c>
      <c r="C756" s="8">
        <f>димвенканали!C756</f>
        <v>42.8</v>
      </c>
      <c r="D756" s="8">
        <f>димвенканали!D756</f>
        <v>0</v>
      </c>
      <c r="E756" s="8">
        <f>димвенканали!E756</f>
        <v>0</v>
      </c>
      <c r="F756" s="8">
        <f t="shared" si="142"/>
        <v>42.8</v>
      </c>
      <c r="G756" s="40">
        <v>112</v>
      </c>
      <c r="H756" s="217">
        <f t="shared" si="140"/>
        <v>8.6813737405807088E-3</v>
      </c>
      <c r="I756" s="217">
        <f t="shared" si="137"/>
        <v>37.168867601609271</v>
      </c>
      <c r="J756" s="217">
        <f t="shared" si="136"/>
        <v>8.1771508723540389</v>
      </c>
      <c r="K756" s="217">
        <v>15.651802451546144</v>
      </c>
      <c r="L756" s="217">
        <v>5.8901218652488838</v>
      </c>
      <c r="M756" s="11">
        <f t="shared" ref="M756:M787" si="144">(I756+J756+K756+L756)</f>
        <v>66.887942790758345</v>
      </c>
      <c r="N756" s="11">
        <f t="shared" si="143"/>
        <v>13.37758855815167</v>
      </c>
      <c r="O756" s="11">
        <f t="shared" si="131"/>
        <v>1.5628024016532325</v>
      </c>
      <c r="P756" s="8" t="s">
        <v>1176</v>
      </c>
    </row>
    <row r="757" spans="1:16" x14ac:dyDescent="0.35">
      <c r="A757" s="9">
        <f t="shared" si="141"/>
        <v>32</v>
      </c>
      <c r="B757" s="8" t="s">
        <v>181</v>
      </c>
      <c r="C757" s="8">
        <f>димвенканали!C757</f>
        <v>126.19</v>
      </c>
      <c r="D757" s="8">
        <f>димвенканали!D757</f>
        <v>0</v>
      </c>
      <c r="E757" s="8">
        <f>димвенканали!E757</f>
        <v>0</v>
      </c>
      <c r="F757" s="8">
        <f t="shared" si="142"/>
        <v>126.19</v>
      </c>
      <c r="G757" s="40">
        <v>177</v>
      </c>
      <c r="H757" s="217">
        <f t="shared" si="140"/>
        <v>1.3719671000739156E-2</v>
      </c>
      <c r="I757" s="217">
        <f t="shared" si="137"/>
        <v>58.740085406114659</v>
      </c>
      <c r="J757" s="217">
        <f t="shared" si="136"/>
        <v>12.922818789345225</v>
      </c>
      <c r="K757" s="217">
        <v>24.735437802889887</v>
      </c>
      <c r="L757" s="217">
        <v>11.000950009689676</v>
      </c>
      <c r="M757" s="11">
        <f t="shared" si="144"/>
        <v>107.39929200803945</v>
      </c>
      <c r="N757" s="11">
        <f t="shared" si="143"/>
        <v>21.479858401607892</v>
      </c>
      <c r="O757" s="11">
        <f t="shared" ref="O757:O818" si="145">M757/F757</f>
        <v>0.85109194078801376</v>
      </c>
      <c r="P757" s="8" t="s">
        <v>1176</v>
      </c>
    </row>
    <row r="758" spans="1:16" x14ac:dyDescent="0.35">
      <c r="A758" s="9">
        <f t="shared" si="141"/>
        <v>33</v>
      </c>
      <c r="B758" s="8" t="s">
        <v>182</v>
      </c>
      <c r="C758" s="8">
        <f>димвенканали!C758</f>
        <v>91.2</v>
      </c>
      <c r="D758" s="8">
        <f>димвенканали!D758</f>
        <v>0</v>
      </c>
      <c r="E758" s="8">
        <f>димвенканали!E758</f>
        <v>0</v>
      </c>
      <c r="F758" s="8">
        <f t="shared" si="142"/>
        <v>91.2</v>
      </c>
      <c r="G758" s="40">
        <v>157</v>
      </c>
      <c r="H758" s="217">
        <f t="shared" si="140"/>
        <v>1.2169425689921173E-2</v>
      </c>
      <c r="I758" s="217">
        <f t="shared" si="137"/>
        <v>52.102787620113006</v>
      </c>
      <c r="J758" s="217">
        <f t="shared" si="136"/>
        <v>11.462613276424861</v>
      </c>
      <c r="K758" s="217">
        <v>21.940473079399506</v>
      </c>
      <c r="L758" s="217">
        <v>9.7579048108546846</v>
      </c>
      <c r="M758" s="11">
        <f t="shared" si="144"/>
        <v>95.263778786792059</v>
      </c>
      <c r="N758" s="11">
        <f t="shared" si="143"/>
        <v>19.052755757358412</v>
      </c>
      <c r="O758" s="11">
        <f t="shared" si="145"/>
        <v>1.0445589779253515</v>
      </c>
      <c r="P758" s="8" t="s">
        <v>1176</v>
      </c>
    </row>
    <row r="759" spans="1:16" x14ac:dyDescent="0.35">
      <c r="A759" s="9">
        <f t="shared" si="141"/>
        <v>34</v>
      </c>
      <c r="B759" s="8" t="s">
        <v>183</v>
      </c>
      <c r="C759" s="8">
        <f>димвенканали!C759</f>
        <v>127</v>
      </c>
      <c r="D759" s="8">
        <f>димвенканали!D759</f>
        <v>0</v>
      </c>
      <c r="E759" s="8">
        <f>димвенканали!E759</f>
        <v>0</v>
      </c>
      <c r="F759" s="8">
        <f t="shared" si="142"/>
        <v>127</v>
      </c>
      <c r="G759" s="40">
        <v>130</v>
      </c>
      <c r="H759" s="217">
        <f t="shared" si="140"/>
        <v>1.0076594520316895E-2</v>
      </c>
      <c r="I759" s="217">
        <f t="shared" si="137"/>
        <v>43.142435609010768</v>
      </c>
      <c r="J759" s="217">
        <f t="shared" si="136"/>
        <v>9.4913358339823688</v>
      </c>
      <c r="K759" s="217">
        <v>18.167270702687489</v>
      </c>
      <c r="L759" s="217">
        <v>8.0797937924274468</v>
      </c>
      <c r="M759" s="11">
        <f t="shared" si="144"/>
        <v>78.880835938108078</v>
      </c>
      <c r="N759" s="11">
        <f t="shared" ref="N759:N776" si="146">M759*0.2</f>
        <v>15.776167187621617</v>
      </c>
      <c r="O759" s="11">
        <f t="shared" si="145"/>
        <v>0.62110894439455178</v>
      </c>
      <c r="P759" s="8" t="s">
        <v>1176</v>
      </c>
    </row>
    <row r="760" spans="1:16" x14ac:dyDescent="0.35">
      <c r="A760" s="9">
        <f t="shared" si="141"/>
        <v>35</v>
      </c>
      <c r="B760" s="8" t="s">
        <v>184</v>
      </c>
      <c r="C760" s="8">
        <f>димвенканали!C760</f>
        <v>83.1</v>
      </c>
      <c r="D760" s="8">
        <f>димвенканали!D760</f>
        <v>0</v>
      </c>
      <c r="E760" s="8">
        <f>димвенканали!E760</f>
        <v>0</v>
      </c>
      <c r="F760" s="8">
        <f t="shared" si="142"/>
        <v>83.1</v>
      </c>
      <c r="G760" s="40">
        <v>97</v>
      </c>
      <c r="H760" s="217">
        <f t="shared" si="140"/>
        <v>7.5186897574672212E-3</v>
      </c>
      <c r="I760" s="217">
        <f t="shared" si="137"/>
        <v>32.190894262108031</v>
      </c>
      <c r="J760" s="217">
        <f t="shared" si="136"/>
        <v>7.0819967376637667</v>
      </c>
      <c r="K760" s="217">
        <v>13.555578908928355</v>
      </c>
      <c r="L760" s="217">
        <v>6.0287692143497091</v>
      </c>
      <c r="M760" s="11">
        <f t="shared" si="144"/>
        <v>58.857239123049858</v>
      </c>
      <c r="N760" s="11">
        <f t="shared" si="146"/>
        <v>11.771447824609972</v>
      </c>
      <c r="O760" s="11">
        <f t="shared" si="145"/>
        <v>0.70827002554813312</v>
      </c>
      <c r="P760" s="8" t="s">
        <v>1176</v>
      </c>
    </row>
    <row r="761" spans="1:16" x14ac:dyDescent="0.35">
      <c r="A761" s="9">
        <f t="shared" si="141"/>
        <v>36</v>
      </c>
      <c r="B761" s="8" t="s">
        <v>185</v>
      </c>
      <c r="C761" s="8">
        <f>димвенканали!C761</f>
        <v>64.7</v>
      </c>
      <c r="D761" s="8">
        <f>димвенканали!D761</f>
        <v>0</v>
      </c>
      <c r="E761" s="8">
        <f>димвенканали!E761</f>
        <v>0</v>
      </c>
      <c r="F761" s="8">
        <f t="shared" si="142"/>
        <v>64.7</v>
      </c>
      <c r="G761" s="40">
        <v>93</v>
      </c>
      <c r="H761" s="217">
        <f t="shared" si="140"/>
        <v>7.2086406953036251E-3</v>
      </c>
      <c r="I761" s="217">
        <f t="shared" si="137"/>
        <v>30.863434704907704</v>
      </c>
      <c r="J761" s="217">
        <f t="shared" si="136"/>
        <v>6.7899556350796946</v>
      </c>
      <c r="K761" s="217">
        <v>12.996585964230279</v>
      </c>
      <c r="L761" s="217">
        <v>5.7801601745827123</v>
      </c>
      <c r="M761" s="11">
        <f t="shared" si="144"/>
        <v>56.430136478800385</v>
      </c>
      <c r="N761" s="11">
        <f t="shared" si="146"/>
        <v>11.286027295760078</v>
      </c>
      <c r="O761" s="11">
        <f t="shared" si="145"/>
        <v>0.87218139843586373</v>
      </c>
      <c r="P761" s="8" t="s">
        <v>1176</v>
      </c>
    </row>
    <row r="762" spans="1:16" x14ac:dyDescent="0.35">
      <c r="A762" s="9">
        <f t="shared" si="141"/>
        <v>37</v>
      </c>
      <c r="B762" s="8" t="s">
        <v>186</v>
      </c>
      <c r="C762" s="8">
        <f>димвенканали!C762</f>
        <v>211.4</v>
      </c>
      <c r="D762" s="8">
        <f>димвенканали!D762</f>
        <v>0</v>
      </c>
      <c r="E762" s="8">
        <f>димвенканали!E762</f>
        <v>0</v>
      </c>
      <c r="F762" s="8">
        <f t="shared" si="142"/>
        <v>211.4</v>
      </c>
      <c r="G762" s="40">
        <v>149</v>
      </c>
      <c r="H762" s="217">
        <f t="shared" si="140"/>
        <v>1.1549327565593979E-2</v>
      </c>
      <c r="I762" s="217">
        <f t="shared" si="137"/>
        <v>49.447868505712343</v>
      </c>
      <c r="J762" s="217">
        <f t="shared" si="136"/>
        <v>10.878531071256715</v>
      </c>
      <c r="K762" s="217">
        <v>20.822487190003351</v>
      </c>
      <c r="L762" s="217">
        <v>9.2606867313206873</v>
      </c>
      <c r="M762" s="11">
        <f t="shared" si="144"/>
        <v>90.409573498293099</v>
      </c>
      <c r="N762" s="11">
        <f t="shared" si="146"/>
        <v>18.081914699658622</v>
      </c>
      <c r="O762" s="11">
        <f t="shared" si="145"/>
        <v>0.42767064095692098</v>
      </c>
      <c r="P762" s="8" t="s">
        <v>1176</v>
      </c>
    </row>
    <row r="763" spans="1:16" x14ac:dyDescent="0.35">
      <c r="A763" s="9">
        <f t="shared" si="141"/>
        <v>38</v>
      </c>
      <c r="B763" s="8" t="s">
        <v>187</v>
      </c>
      <c r="C763" s="8">
        <f>димвенканали!C763</f>
        <v>37.799999999999997</v>
      </c>
      <c r="D763" s="8">
        <f>димвенканали!D763</f>
        <v>0</v>
      </c>
      <c r="E763" s="8">
        <f>димвенканали!E763</f>
        <v>0</v>
      </c>
      <c r="F763" s="8">
        <f t="shared" si="142"/>
        <v>37.799999999999997</v>
      </c>
      <c r="G763" s="40">
        <v>46</v>
      </c>
      <c r="H763" s="217">
        <f t="shared" si="140"/>
        <v>3.5655642148813629E-3</v>
      </c>
      <c r="I763" s="217">
        <f t="shared" si="137"/>
        <v>15.265784907803811</v>
      </c>
      <c r="J763" s="217">
        <f t="shared" si="136"/>
        <v>3.3584726797168383</v>
      </c>
      <c r="K763" s="217">
        <v>6.4284188640278801</v>
      </c>
      <c r="L763" s="217">
        <v>2.8590039573204811</v>
      </c>
      <c r="M763" s="11">
        <f t="shared" si="144"/>
        <v>27.91168040886901</v>
      </c>
      <c r="N763" s="11">
        <f t="shared" si="146"/>
        <v>5.5823360817738026</v>
      </c>
      <c r="O763" s="11">
        <f t="shared" si="145"/>
        <v>0.73840424362087331</v>
      </c>
      <c r="P763" s="8" t="s">
        <v>1176</v>
      </c>
    </row>
    <row r="764" spans="1:16" x14ac:dyDescent="0.35">
      <c r="A764" s="9">
        <f t="shared" si="141"/>
        <v>39</v>
      </c>
      <c r="B764" s="8" t="s">
        <v>188</v>
      </c>
      <c r="C764" s="8">
        <f>димвенканали!C764</f>
        <v>132.80000000000001</v>
      </c>
      <c r="D764" s="8">
        <f>димвенканали!D764</f>
        <v>0</v>
      </c>
      <c r="E764" s="8">
        <f>димвенканали!E764</f>
        <v>0</v>
      </c>
      <c r="F764" s="8">
        <f t="shared" si="142"/>
        <v>132.80000000000001</v>
      </c>
      <c r="G764" s="44">
        <v>105</v>
      </c>
      <c r="H764" s="217">
        <f t="shared" si="140"/>
        <v>8.138787881794415E-3</v>
      </c>
      <c r="I764" s="217">
        <f t="shared" si="137"/>
        <v>34.845813376508694</v>
      </c>
      <c r="J764" s="217">
        <f t="shared" si="136"/>
        <v>7.6660789428319127</v>
      </c>
      <c r="K764" s="217">
        <v>14.673564798324509</v>
      </c>
      <c r="L764" s="217">
        <v>3.6073595207401228</v>
      </c>
      <c r="M764" s="11">
        <f t="shared" si="144"/>
        <v>60.792816638405235</v>
      </c>
      <c r="N764" s="11">
        <f t="shared" si="146"/>
        <v>12.158563327681048</v>
      </c>
      <c r="O764" s="11">
        <f t="shared" si="145"/>
        <v>0.45777723372293094</v>
      </c>
      <c r="P764" s="10" t="s">
        <v>1694</v>
      </c>
    </row>
    <row r="765" spans="1:16" x14ac:dyDescent="0.35">
      <c r="A765" s="9">
        <f t="shared" si="141"/>
        <v>40</v>
      </c>
      <c r="B765" s="8" t="s">
        <v>189</v>
      </c>
      <c r="C765" s="8">
        <f>димвенканали!C765</f>
        <v>3464.11</v>
      </c>
      <c r="D765" s="8">
        <f>димвенканали!D765</f>
        <v>203.9</v>
      </c>
      <c r="E765" s="8">
        <f>димвенканали!E765</f>
        <v>0</v>
      </c>
      <c r="F765" s="8">
        <f t="shared" si="142"/>
        <v>3668.01</v>
      </c>
      <c r="G765" s="44">
        <v>949</v>
      </c>
      <c r="H765" s="217">
        <f t="shared" si="140"/>
        <v>7.355913999831333E-2</v>
      </c>
      <c r="I765" s="217">
        <f t="shared" si="137"/>
        <v>314.93977994577858</v>
      </c>
      <c r="J765" s="217">
        <f t="shared" si="136"/>
        <v>69.286751588071283</v>
      </c>
      <c r="K765" s="217">
        <v>132.62107612961867</v>
      </c>
      <c r="L765" s="217">
        <v>42.635553954652309</v>
      </c>
      <c r="M765" s="11">
        <f t="shared" si="144"/>
        <v>559.4831616181209</v>
      </c>
      <c r="N765" s="11">
        <f t="shared" si="146"/>
        <v>111.89663232362419</v>
      </c>
      <c r="O765" s="11">
        <f t="shared" si="145"/>
        <v>0.15253043520004603</v>
      </c>
      <c r="P765" s="10" t="s">
        <v>1694</v>
      </c>
    </row>
    <row r="766" spans="1:16" x14ac:dyDescent="0.35">
      <c r="A766" s="9">
        <f t="shared" si="141"/>
        <v>41</v>
      </c>
      <c r="B766" s="8" t="s">
        <v>190</v>
      </c>
      <c r="C766" s="8">
        <f>димвенканали!C766</f>
        <v>3464.39</v>
      </c>
      <c r="D766" s="8">
        <f>димвенканали!D766</f>
        <v>0</v>
      </c>
      <c r="E766" s="8">
        <f>димвенканали!E766</f>
        <v>204.7</v>
      </c>
      <c r="F766" s="8">
        <f t="shared" si="142"/>
        <v>3669.0899999999997</v>
      </c>
      <c r="G766" s="44">
        <v>998.5</v>
      </c>
      <c r="H766" s="217">
        <f t="shared" si="140"/>
        <v>7.7395997142587838E-2</v>
      </c>
      <c r="I766" s="217">
        <f t="shared" si="137"/>
        <v>331.3670919661327</v>
      </c>
      <c r="J766" s="217">
        <f t="shared" si="136"/>
        <v>72.900760232549189</v>
      </c>
      <c r="K766" s="217">
        <v>139.53861382025735</v>
      </c>
      <c r="L766" s="217">
        <v>44.859431637218464</v>
      </c>
      <c r="M766" s="11">
        <f t="shared" si="144"/>
        <v>588.66589765615777</v>
      </c>
      <c r="N766" s="11">
        <f t="shared" si="146"/>
        <v>117.73317953123156</v>
      </c>
      <c r="O766" s="11">
        <f t="shared" si="145"/>
        <v>0.16043920908349421</v>
      </c>
      <c r="P766" s="10" t="s">
        <v>1694</v>
      </c>
    </row>
    <row r="767" spans="1:16" x14ac:dyDescent="0.35">
      <c r="A767" s="9">
        <f t="shared" si="141"/>
        <v>42</v>
      </c>
      <c r="B767" s="8" t="s">
        <v>191</v>
      </c>
      <c r="C767" s="8">
        <f>димвенканали!C767</f>
        <v>31.4</v>
      </c>
      <c r="D767" s="8">
        <f>димвенканали!D767</f>
        <v>0</v>
      </c>
      <c r="E767" s="8">
        <f>димвенканали!E767</f>
        <v>0</v>
      </c>
      <c r="F767" s="8">
        <f t="shared" si="142"/>
        <v>31.4</v>
      </c>
      <c r="G767" s="40">
        <v>49</v>
      </c>
      <c r="H767" s="217">
        <f t="shared" si="140"/>
        <v>3.7981010115040602E-3</v>
      </c>
      <c r="I767" s="217">
        <f t="shared" si="137"/>
        <v>16.261379575704058</v>
      </c>
      <c r="J767" s="217">
        <f t="shared" si="136"/>
        <v>3.5775035066548928</v>
      </c>
      <c r="K767" s="217">
        <v>6.8476635725514381</v>
      </c>
      <c r="L767" s="217">
        <v>3.0454607371457296</v>
      </c>
      <c r="M767" s="11">
        <f t="shared" si="144"/>
        <v>29.732007392056119</v>
      </c>
      <c r="N767" s="11">
        <f t="shared" si="146"/>
        <v>5.9464014784112242</v>
      </c>
      <c r="O767" s="11">
        <f t="shared" si="145"/>
        <v>0.9468792163075197</v>
      </c>
      <c r="P767" s="8" t="s">
        <v>1176</v>
      </c>
    </row>
    <row r="768" spans="1:16" x14ac:dyDescent="0.35">
      <c r="A768" s="9">
        <f t="shared" si="141"/>
        <v>43</v>
      </c>
      <c r="B768" s="8" t="s">
        <v>192</v>
      </c>
      <c r="C768" s="8">
        <f>димвенканали!C768</f>
        <v>160.9</v>
      </c>
      <c r="D768" s="8">
        <f>димвенканали!D768</f>
        <v>0</v>
      </c>
      <c r="E768" s="8">
        <f>димвенканали!E768</f>
        <v>0</v>
      </c>
      <c r="F768" s="8">
        <f t="shared" si="142"/>
        <v>160.9</v>
      </c>
      <c r="G768" s="40">
        <v>183</v>
      </c>
      <c r="H768" s="217">
        <f t="shared" si="140"/>
        <v>1.4184744593984552E-2</v>
      </c>
      <c r="I768" s="217">
        <f t="shared" si="137"/>
        <v>60.731274741915158</v>
      </c>
      <c r="J768" s="217">
        <f t="shared" si="136"/>
        <v>13.360880443221335</v>
      </c>
      <c r="K768" s="217">
        <v>25.573927219937001</v>
      </c>
      <c r="L768" s="217">
        <v>11.373863569340175</v>
      </c>
      <c r="M768" s="11">
        <f t="shared" si="144"/>
        <v>111.03994597441367</v>
      </c>
      <c r="N768" s="11">
        <f t="shared" si="146"/>
        <v>22.207989194882735</v>
      </c>
      <c r="O768" s="11">
        <f t="shared" si="145"/>
        <v>0.69011774999635589</v>
      </c>
      <c r="P768" s="8" t="s">
        <v>1176</v>
      </c>
    </row>
    <row r="769" spans="1:16" x14ac:dyDescent="0.35">
      <c r="A769" s="9">
        <f t="shared" si="141"/>
        <v>44</v>
      </c>
      <c r="B769" s="8" t="s">
        <v>193</v>
      </c>
      <c r="C769" s="8">
        <f>димвенканали!C769</f>
        <v>6819.2</v>
      </c>
      <c r="D769" s="8">
        <f>димвенканали!D769</f>
        <v>0</v>
      </c>
      <c r="E769" s="8">
        <f>димвенканали!E769</f>
        <v>390.5</v>
      </c>
      <c r="F769" s="8">
        <f t="shared" si="142"/>
        <v>7209.7</v>
      </c>
      <c r="G769" s="44">
        <v>1800</v>
      </c>
      <c r="H769" s="217">
        <f t="shared" si="140"/>
        <v>0.13952207797361854</v>
      </c>
      <c r="I769" s="217">
        <f t="shared" si="137"/>
        <v>597.35680074014908</v>
      </c>
      <c r="J769" s="217">
        <f t="shared" si="136"/>
        <v>131.41849616283281</v>
      </c>
      <c r="K769" s="217">
        <v>251.54682511413449</v>
      </c>
      <c r="L769" s="217">
        <v>80.868279366042316</v>
      </c>
      <c r="M769" s="11">
        <f t="shared" si="144"/>
        <v>1061.1904013831586</v>
      </c>
      <c r="N769" s="11">
        <f t="shared" si="146"/>
        <v>212.23808027663173</v>
      </c>
      <c r="O769" s="11">
        <f t="shared" si="145"/>
        <v>0.14718925910691966</v>
      </c>
      <c r="P769" s="10" t="s">
        <v>1694</v>
      </c>
    </row>
    <row r="770" spans="1:16" x14ac:dyDescent="0.35">
      <c r="A770" s="9">
        <f t="shared" si="141"/>
        <v>45</v>
      </c>
      <c r="B770" s="8" t="s">
        <v>194</v>
      </c>
      <c r="C770" s="8">
        <f>димвенканали!C770</f>
        <v>6078.6</v>
      </c>
      <c r="D770" s="8">
        <f>димвенканали!D770</f>
        <v>0</v>
      </c>
      <c r="E770" s="8">
        <f>димвенканали!E770</f>
        <v>0</v>
      </c>
      <c r="F770" s="8">
        <f t="shared" si="142"/>
        <v>6078.6</v>
      </c>
      <c r="G770" s="44">
        <v>790</v>
      </c>
      <c r="H770" s="217">
        <f t="shared" si="140"/>
        <v>6.1234689777310364E-2</v>
      </c>
      <c r="I770" s="217">
        <f t="shared" si="137"/>
        <v>262.17326254706546</v>
      </c>
      <c r="J770" s="217">
        <f t="shared" ref="J770:J820" si="147">I770*0.22</f>
        <v>57.678117760354404</v>
      </c>
      <c r="K770" s="217">
        <v>110.40110657787012</v>
      </c>
      <c r="L770" s="217">
        <v>35.492189277318566</v>
      </c>
      <c r="M770" s="11">
        <f t="shared" si="144"/>
        <v>465.74467616260853</v>
      </c>
      <c r="N770" s="11">
        <f t="shared" si="146"/>
        <v>93.148935232521708</v>
      </c>
      <c r="O770" s="11">
        <f t="shared" si="145"/>
        <v>7.6620385641859717E-2</v>
      </c>
      <c r="P770" s="10" t="s">
        <v>1694</v>
      </c>
    </row>
    <row r="771" spans="1:16" x14ac:dyDescent="0.35">
      <c r="A771" s="9">
        <f t="shared" si="141"/>
        <v>46</v>
      </c>
      <c r="B771" s="14" t="s">
        <v>195</v>
      </c>
      <c r="C771" s="8">
        <f>димвенканали!C771</f>
        <v>87.8</v>
      </c>
      <c r="D771" s="8">
        <f>димвенканали!D771</f>
        <v>0</v>
      </c>
      <c r="E771" s="8">
        <f>димвенканали!E771</f>
        <v>0</v>
      </c>
      <c r="F771" s="8">
        <f t="shared" si="142"/>
        <v>87.8</v>
      </c>
      <c r="G771" s="40">
        <v>214</v>
      </c>
      <c r="H771" s="217">
        <f t="shared" si="140"/>
        <v>1.6587624825752427E-2</v>
      </c>
      <c r="I771" s="217">
        <f t="shared" ref="I771:I820" si="148">H771*$I$2</f>
        <v>71.01908631021773</v>
      </c>
      <c r="J771" s="217">
        <f t="shared" si="147"/>
        <v>15.624198988247901</v>
      </c>
      <c r="K771" s="217">
        <v>29.906122541347095</v>
      </c>
      <c r="L771" s="217">
        <v>10.23121817502647</v>
      </c>
      <c r="M771" s="11">
        <f t="shared" si="144"/>
        <v>126.78062601483919</v>
      </c>
      <c r="N771" s="11">
        <f t="shared" si="146"/>
        <v>25.356125202967839</v>
      </c>
      <c r="O771" s="11">
        <f t="shared" si="145"/>
        <v>1.4439706835403097</v>
      </c>
      <c r="P771" s="8" t="s">
        <v>1176</v>
      </c>
    </row>
    <row r="772" spans="1:16" x14ac:dyDescent="0.35">
      <c r="A772" s="9">
        <f t="shared" si="141"/>
        <v>47</v>
      </c>
      <c r="B772" s="14" t="s">
        <v>196</v>
      </c>
      <c r="C772" s="8">
        <f>димвенканали!C772</f>
        <v>204.9</v>
      </c>
      <c r="D772" s="8">
        <f>димвенканали!D772</f>
        <v>0</v>
      </c>
      <c r="E772" s="8">
        <f>димвенканали!E772</f>
        <v>0</v>
      </c>
      <c r="F772" s="8">
        <f t="shared" si="142"/>
        <v>204.9</v>
      </c>
      <c r="G772" s="40">
        <v>359</v>
      </c>
      <c r="H772" s="217">
        <f t="shared" si="140"/>
        <v>2.782690332918281E-2</v>
      </c>
      <c r="I772" s="217">
        <f t="shared" si="148"/>
        <v>119.13949525872974</v>
      </c>
      <c r="J772" s="217">
        <f t="shared" si="147"/>
        <v>26.210688956920542</v>
      </c>
      <c r="K772" s="217">
        <v>50.169616786652369</v>
      </c>
      <c r="L772" s="217">
        <v>22.3126613190881</v>
      </c>
      <c r="M772" s="11">
        <f t="shared" si="144"/>
        <v>217.83246232139075</v>
      </c>
      <c r="N772" s="11">
        <f t="shared" si="146"/>
        <v>43.566492464278156</v>
      </c>
      <c r="O772" s="11">
        <f t="shared" si="145"/>
        <v>1.0631159703337763</v>
      </c>
      <c r="P772" s="8" t="s">
        <v>1176</v>
      </c>
    </row>
    <row r="773" spans="1:16" x14ac:dyDescent="0.35">
      <c r="A773" s="9">
        <f t="shared" si="141"/>
        <v>48</v>
      </c>
      <c r="B773" s="14" t="s">
        <v>197</v>
      </c>
      <c r="C773" s="8">
        <f>димвенканали!C773</f>
        <v>119.9</v>
      </c>
      <c r="D773" s="8">
        <f>димвенканали!D773</f>
        <v>0</v>
      </c>
      <c r="E773" s="8">
        <f>димвенканали!E773</f>
        <v>0</v>
      </c>
      <c r="F773" s="8">
        <f t="shared" si="142"/>
        <v>119.9</v>
      </c>
      <c r="G773" s="40">
        <v>77</v>
      </c>
      <c r="H773" s="217">
        <f t="shared" si="140"/>
        <v>5.9684444466492374E-3</v>
      </c>
      <c r="I773" s="217">
        <f t="shared" si="148"/>
        <v>25.553596476106378</v>
      </c>
      <c r="J773" s="217">
        <f t="shared" si="147"/>
        <v>5.6217912247434034</v>
      </c>
      <c r="K773" s="217">
        <v>10.760614185437975</v>
      </c>
      <c r="L773" s="217">
        <v>4.7857240155147185</v>
      </c>
      <c r="M773" s="11">
        <f t="shared" si="144"/>
        <v>46.721725901802472</v>
      </c>
      <c r="N773" s="11">
        <f t="shared" si="146"/>
        <v>9.3443451803604951</v>
      </c>
      <c r="O773" s="11">
        <f t="shared" si="145"/>
        <v>0.38967244288409064</v>
      </c>
      <c r="P773" s="8" t="s">
        <v>1176</v>
      </c>
    </row>
    <row r="774" spans="1:16" x14ac:dyDescent="0.35">
      <c r="A774" s="9">
        <f t="shared" si="141"/>
        <v>49</v>
      </c>
      <c r="B774" s="14" t="s">
        <v>198</v>
      </c>
      <c r="C774" s="8">
        <f>димвенканали!C774</f>
        <v>99</v>
      </c>
      <c r="D774" s="8">
        <f>димвенканали!D774</f>
        <v>0</v>
      </c>
      <c r="E774" s="8">
        <f>димвенканали!E774</f>
        <v>0</v>
      </c>
      <c r="F774" s="8">
        <f t="shared" si="142"/>
        <v>99</v>
      </c>
      <c r="G774" s="40">
        <v>170</v>
      </c>
      <c r="H774" s="217">
        <f t="shared" si="140"/>
        <v>1.3177085141952862E-2</v>
      </c>
      <c r="I774" s="217">
        <f t="shared" si="148"/>
        <v>56.417031181014082</v>
      </c>
      <c r="J774" s="217">
        <f t="shared" si="147"/>
        <v>12.411746859823099</v>
      </c>
      <c r="K774" s="217">
        <v>23.757200149668254</v>
      </c>
      <c r="L774" s="217">
        <v>10.56588419009743</v>
      </c>
      <c r="M774" s="11">
        <f t="shared" si="144"/>
        <v>103.15186238060286</v>
      </c>
      <c r="N774" s="11">
        <f t="shared" si="146"/>
        <v>20.630372476120574</v>
      </c>
      <c r="O774" s="11">
        <f t="shared" si="145"/>
        <v>1.0419380038444734</v>
      </c>
      <c r="P774" s="8" t="s">
        <v>1176</v>
      </c>
    </row>
    <row r="775" spans="1:16" x14ac:dyDescent="0.35">
      <c r="A775" s="9">
        <f t="shared" si="141"/>
        <v>50</v>
      </c>
      <c r="B775" s="14" t="s">
        <v>199</v>
      </c>
      <c r="C775" s="8">
        <f>димвенканали!C775</f>
        <v>81.2</v>
      </c>
      <c r="D775" s="8">
        <f>димвенканали!D775</f>
        <v>0</v>
      </c>
      <c r="E775" s="8">
        <f>димвенканали!E775</f>
        <v>0</v>
      </c>
      <c r="F775" s="8">
        <f t="shared" si="142"/>
        <v>81.2</v>
      </c>
      <c r="G775" s="40">
        <v>102</v>
      </c>
      <c r="H775" s="217">
        <f t="shared" si="140"/>
        <v>7.9062510851717182E-3</v>
      </c>
      <c r="I775" s="217">
        <f t="shared" si="148"/>
        <v>33.850218708608452</v>
      </c>
      <c r="J775" s="217">
        <f t="shared" si="147"/>
        <v>7.4470481158938595</v>
      </c>
      <c r="K775" s="217">
        <v>14.254320089800951</v>
      </c>
      <c r="L775" s="217">
        <v>6.3395305140584579</v>
      </c>
      <c r="M775" s="11">
        <f t="shared" si="144"/>
        <v>61.891117428361717</v>
      </c>
      <c r="N775" s="11">
        <f t="shared" si="146"/>
        <v>12.378223485672343</v>
      </c>
      <c r="O775" s="11">
        <f t="shared" si="145"/>
        <v>0.76220587965962705</v>
      </c>
      <c r="P775" s="8" t="s">
        <v>1176</v>
      </c>
    </row>
    <row r="776" spans="1:16" x14ac:dyDescent="0.35">
      <c r="A776" s="9">
        <f t="shared" si="141"/>
        <v>51</v>
      </c>
      <c r="B776" s="14" t="s">
        <v>200</v>
      </c>
      <c r="C776" s="8">
        <f>димвенканали!C776</f>
        <v>60.2</v>
      </c>
      <c r="D776" s="8">
        <f>димвенканали!D776</f>
        <v>0</v>
      </c>
      <c r="E776" s="8">
        <f>димвенканали!E776</f>
        <v>0</v>
      </c>
      <c r="F776" s="8">
        <f t="shared" ref="F776:F827" si="149">C776+D776+E776</f>
        <v>60.2</v>
      </c>
      <c r="G776" s="40">
        <v>107</v>
      </c>
      <c r="H776" s="217">
        <f t="shared" si="140"/>
        <v>8.2938124128762135E-3</v>
      </c>
      <c r="I776" s="217">
        <f t="shared" si="148"/>
        <v>35.509543155108865</v>
      </c>
      <c r="J776" s="217">
        <f t="shared" si="147"/>
        <v>7.8120994941239505</v>
      </c>
      <c r="K776" s="217">
        <v>14.953061270673548</v>
      </c>
      <c r="L776" s="217">
        <v>6.6502918137672058</v>
      </c>
      <c r="M776" s="11">
        <f t="shared" si="144"/>
        <v>64.924995733673569</v>
      </c>
      <c r="N776" s="11">
        <f t="shared" si="146"/>
        <v>12.984999146734715</v>
      </c>
      <c r="O776" s="11">
        <f t="shared" si="145"/>
        <v>1.0784883012238133</v>
      </c>
      <c r="P776" s="8" t="s">
        <v>1176</v>
      </c>
    </row>
    <row r="777" spans="1:16" x14ac:dyDescent="0.35">
      <c r="A777" s="9">
        <f t="shared" si="141"/>
        <v>52</v>
      </c>
      <c r="B777" s="8" t="s">
        <v>201</v>
      </c>
      <c r="C777" s="8">
        <f>димвенканали!C777</f>
        <v>104.2</v>
      </c>
      <c r="D777" s="8">
        <f>димвенканали!D777</f>
        <v>0</v>
      </c>
      <c r="E777" s="8">
        <f>димвенканали!E777</f>
        <v>0</v>
      </c>
      <c r="F777" s="8">
        <f t="shared" si="149"/>
        <v>104.2</v>
      </c>
      <c r="G777" s="40">
        <v>287</v>
      </c>
      <c r="H777" s="217">
        <f t="shared" si="140"/>
        <v>2.2246020210238068E-2</v>
      </c>
      <c r="I777" s="217">
        <f t="shared" si="148"/>
        <v>95.245223229123781</v>
      </c>
      <c r="J777" s="217">
        <f t="shared" si="147"/>
        <v>20.953949110407233</v>
      </c>
      <c r="K777" s="217">
        <v>40.107743782086992</v>
      </c>
      <c r="L777" s="217">
        <v>16.465567941491194</v>
      </c>
      <c r="M777" s="11">
        <f t="shared" si="144"/>
        <v>172.7724840631092</v>
      </c>
      <c r="N777" s="11">
        <f t="shared" ref="N777:N788" si="150">M777*0.2</f>
        <v>34.554496812621842</v>
      </c>
      <c r="O777" s="11">
        <f t="shared" si="145"/>
        <v>1.6580852597227371</v>
      </c>
      <c r="P777" s="8" t="s">
        <v>1176</v>
      </c>
    </row>
    <row r="778" spans="1:16" x14ac:dyDescent="0.35">
      <c r="A778" s="9">
        <f t="shared" si="141"/>
        <v>53</v>
      </c>
      <c r="B778" s="8" t="s">
        <v>202</v>
      </c>
      <c r="C778" s="8">
        <f>димвенканали!C778</f>
        <v>234.9</v>
      </c>
      <c r="D778" s="8">
        <f>димвенканали!D778</f>
        <v>0</v>
      </c>
      <c r="E778" s="8">
        <f>димвенканали!E778</f>
        <v>0</v>
      </c>
      <c r="F778" s="8">
        <f t="shared" si="149"/>
        <v>234.9</v>
      </c>
      <c r="G778" s="40">
        <v>320</v>
      </c>
      <c r="H778" s="217">
        <f t="shared" si="140"/>
        <v>2.480392497308774E-2</v>
      </c>
      <c r="I778" s="217">
        <f t="shared" si="148"/>
        <v>106.1967645760265</v>
      </c>
      <c r="J778" s="217">
        <f t="shared" si="147"/>
        <v>23.36328820672583</v>
      </c>
      <c r="K778" s="217">
        <v>44.71943557584612</v>
      </c>
      <c r="L778" s="217">
        <v>19.888723181359865</v>
      </c>
      <c r="M778" s="11">
        <f t="shared" si="144"/>
        <v>194.16821153995832</v>
      </c>
      <c r="N778" s="11">
        <f t="shared" si="150"/>
        <v>38.833642307991667</v>
      </c>
      <c r="O778" s="11">
        <f t="shared" si="145"/>
        <v>0.82659945312881355</v>
      </c>
      <c r="P778" s="8" t="s">
        <v>1176</v>
      </c>
    </row>
    <row r="779" spans="1:16" x14ac:dyDescent="0.35">
      <c r="A779" s="9">
        <f t="shared" si="141"/>
        <v>54</v>
      </c>
      <c r="B779" s="8" t="s">
        <v>203</v>
      </c>
      <c r="C779" s="8">
        <f>димвенканали!C779</f>
        <v>126.6</v>
      </c>
      <c r="D779" s="8">
        <f>димвенканали!D779</f>
        <v>0</v>
      </c>
      <c r="E779" s="8">
        <f>димвенканали!E779</f>
        <v>0</v>
      </c>
      <c r="F779" s="8">
        <f t="shared" si="149"/>
        <v>126.6</v>
      </c>
      <c r="G779" s="40">
        <v>280</v>
      </c>
      <c r="H779" s="217">
        <f t="shared" si="140"/>
        <v>2.1703434351451775E-2</v>
      </c>
      <c r="I779" s="217">
        <f t="shared" si="148"/>
        <v>92.922169004023189</v>
      </c>
      <c r="J779" s="217">
        <f t="shared" si="147"/>
        <v>20.442877180885102</v>
      </c>
      <c r="K779" s="217">
        <v>39.129506128865359</v>
      </c>
      <c r="L779" s="217">
        <v>16.063968723406045</v>
      </c>
      <c r="M779" s="11">
        <f t="shared" si="144"/>
        <v>168.5585210371797</v>
      </c>
      <c r="N779" s="11">
        <f t="shared" si="150"/>
        <v>33.711704207435943</v>
      </c>
      <c r="O779" s="11">
        <f t="shared" si="145"/>
        <v>1.3314259165654005</v>
      </c>
      <c r="P779" s="8" t="s">
        <v>1176</v>
      </c>
    </row>
    <row r="780" spans="1:16" x14ac:dyDescent="0.35">
      <c r="A780" s="9">
        <f t="shared" si="141"/>
        <v>55</v>
      </c>
      <c r="B780" s="8" t="s">
        <v>204</v>
      </c>
      <c r="C780" s="8">
        <f>димвенканали!C780</f>
        <v>89.7</v>
      </c>
      <c r="D780" s="8">
        <f>димвенканали!D780</f>
        <v>0</v>
      </c>
      <c r="E780" s="8">
        <f>димвенканали!E780</f>
        <v>0</v>
      </c>
      <c r="F780" s="8">
        <f t="shared" si="149"/>
        <v>89.7</v>
      </c>
      <c r="G780" s="40">
        <v>183</v>
      </c>
      <c r="H780" s="217">
        <f t="shared" si="140"/>
        <v>1.4184744593984552E-2</v>
      </c>
      <c r="I780" s="217">
        <f t="shared" si="148"/>
        <v>60.731274741915158</v>
      </c>
      <c r="J780" s="217">
        <f t="shared" si="147"/>
        <v>13.360880443221335</v>
      </c>
      <c r="K780" s="217">
        <v>25.573927219937001</v>
      </c>
      <c r="L780" s="217">
        <v>11.373863569340175</v>
      </c>
      <c r="M780" s="11">
        <f t="shared" si="144"/>
        <v>111.03994597441367</v>
      </c>
      <c r="N780" s="11">
        <f t="shared" si="150"/>
        <v>22.207989194882735</v>
      </c>
      <c r="O780" s="11">
        <f t="shared" si="145"/>
        <v>1.2379035225687143</v>
      </c>
      <c r="P780" s="8" t="s">
        <v>1176</v>
      </c>
    </row>
    <row r="781" spans="1:16" x14ac:dyDescent="0.35">
      <c r="A781" s="9">
        <f t="shared" si="141"/>
        <v>56</v>
      </c>
      <c r="B781" s="8" t="s">
        <v>205</v>
      </c>
      <c r="C781" s="8">
        <f>димвенканали!C781</f>
        <v>82.2</v>
      </c>
      <c r="D781" s="8">
        <f>димвенканали!D781</f>
        <v>0</v>
      </c>
      <c r="E781" s="8">
        <f>димвенканали!E781</f>
        <v>0</v>
      </c>
      <c r="F781" s="8">
        <f t="shared" si="149"/>
        <v>82.2</v>
      </c>
      <c r="G781" s="40">
        <v>91</v>
      </c>
      <c r="H781" s="217">
        <f t="shared" si="140"/>
        <v>7.0536161642218266E-3</v>
      </c>
      <c r="I781" s="217">
        <f t="shared" si="148"/>
        <v>30.19970492630754</v>
      </c>
      <c r="J781" s="217">
        <f t="shared" si="147"/>
        <v>6.6439350837876585</v>
      </c>
      <c r="K781" s="217">
        <v>12.717089491881239</v>
      </c>
      <c r="L781" s="217">
        <v>5.6558556546992129</v>
      </c>
      <c r="M781" s="11">
        <f t="shared" si="144"/>
        <v>55.216585156675649</v>
      </c>
      <c r="N781" s="11">
        <f t="shared" si="150"/>
        <v>11.04331703133513</v>
      </c>
      <c r="O781" s="11">
        <f t="shared" si="145"/>
        <v>0.67173461261162593</v>
      </c>
      <c r="P781" s="8" t="s">
        <v>1176</v>
      </c>
    </row>
    <row r="782" spans="1:16" x14ac:dyDescent="0.35">
      <c r="A782" s="9">
        <f t="shared" si="141"/>
        <v>57</v>
      </c>
      <c r="B782" s="8" t="s">
        <v>206</v>
      </c>
      <c r="C782" s="8">
        <f>димвенканали!C782</f>
        <v>95.49</v>
      </c>
      <c r="D782" s="8">
        <f>димвенканали!D782</f>
        <v>0</v>
      </c>
      <c r="E782" s="8">
        <f>димвенканали!E782</f>
        <v>0</v>
      </c>
      <c r="F782" s="8">
        <f t="shared" si="149"/>
        <v>95.49</v>
      </c>
      <c r="G782" s="40">
        <v>165</v>
      </c>
      <c r="H782" s="217">
        <f t="shared" si="140"/>
        <v>1.2789523814248367E-2</v>
      </c>
      <c r="I782" s="217">
        <f t="shared" si="148"/>
        <v>54.757706734513668</v>
      </c>
      <c r="J782" s="217">
        <f t="shared" si="147"/>
        <v>12.046695481593007</v>
      </c>
      <c r="K782" s="217">
        <v>23.058458968795655</v>
      </c>
      <c r="L782" s="217">
        <v>0.1548284084493988</v>
      </c>
      <c r="M782" s="11">
        <f t="shared" si="144"/>
        <v>90.017689593351733</v>
      </c>
      <c r="N782" s="11">
        <f t="shared" si="150"/>
        <v>18.003537918670347</v>
      </c>
      <c r="O782" s="11">
        <f t="shared" si="145"/>
        <v>0.94269231954499677</v>
      </c>
      <c r="P782" s="8" t="s">
        <v>1176</v>
      </c>
    </row>
    <row r="783" spans="1:16" x14ac:dyDescent="0.35">
      <c r="A783" s="9">
        <f t="shared" si="141"/>
        <v>58</v>
      </c>
      <c r="B783" s="8" t="s">
        <v>207</v>
      </c>
      <c r="C783" s="8">
        <f>димвенканали!C783</f>
        <v>152.59</v>
      </c>
      <c r="D783" s="8">
        <f>димвенканали!D783</f>
        <v>142.80000000000001</v>
      </c>
      <c r="E783" s="8">
        <f>димвенканали!E783</f>
        <v>0</v>
      </c>
      <c r="F783" s="8">
        <f t="shared" si="149"/>
        <v>295.39</v>
      </c>
      <c r="G783" s="40">
        <v>203</v>
      </c>
      <c r="H783" s="217">
        <f t="shared" si="140"/>
        <v>1.5734989904802536E-2</v>
      </c>
      <c r="I783" s="217">
        <f t="shared" si="148"/>
        <v>67.368572527916811</v>
      </c>
      <c r="J783" s="217">
        <f t="shared" si="147"/>
        <v>14.821085956141699</v>
      </c>
      <c r="K783" s="217">
        <v>28.368891943427382</v>
      </c>
      <c r="L783" s="217">
        <v>74.119011709062505</v>
      </c>
      <c r="M783" s="11">
        <f t="shared" si="144"/>
        <v>184.6775621365484</v>
      </c>
      <c r="N783" s="11">
        <f t="shared" si="150"/>
        <v>36.935512427309682</v>
      </c>
      <c r="O783" s="11">
        <f t="shared" si="145"/>
        <v>0.62519909995784695</v>
      </c>
      <c r="P783" s="8" t="s">
        <v>1176</v>
      </c>
    </row>
    <row r="784" spans="1:16" x14ac:dyDescent="0.35">
      <c r="A784" s="9">
        <f t="shared" si="141"/>
        <v>59</v>
      </c>
      <c r="B784" s="8" t="s">
        <v>208</v>
      </c>
      <c r="C784" s="8">
        <f>димвенканали!C784</f>
        <v>220.1</v>
      </c>
      <c r="D784" s="8">
        <f>димвенканали!D784</f>
        <v>0</v>
      </c>
      <c r="E784" s="8">
        <f>димвенканали!E784</f>
        <v>0</v>
      </c>
      <c r="F784" s="8">
        <f t="shared" si="149"/>
        <v>220.1</v>
      </c>
      <c r="G784" s="40">
        <v>292</v>
      </c>
      <c r="H784" s="217">
        <f t="shared" si="140"/>
        <v>2.2633581537942565E-2</v>
      </c>
      <c r="I784" s="217">
        <f t="shared" si="148"/>
        <v>96.904547675624187</v>
      </c>
      <c r="J784" s="217">
        <f t="shared" si="147"/>
        <v>21.319000488637322</v>
      </c>
      <c r="K784" s="217">
        <v>40.806484962959587</v>
      </c>
      <c r="L784" s="217">
        <v>18.148459902990879</v>
      </c>
      <c r="M784" s="11">
        <f t="shared" si="144"/>
        <v>177.17849303021197</v>
      </c>
      <c r="N784" s="11">
        <f t="shared" si="150"/>
        <v>35.435698606042394</v>
      </c>
      <c r="O784" s="11">
        <f t="shared" si="145"/>
        <v>0.80499088155480225</v>
      </c>
      <c r="P784" s="8" t="s">
        <v>1176</v>
      </c>
    </row>
    <row r="785" spans="1:16" x14ac:dyDescent="0.35">
      <c r="A785" s="9">
        <f t="shared" si="141"/>
        <v>60</v>
      </c>
      <c r="B785" s="8" t="s">
        <v>209</v>
      </c>
      <c r="C785" s="8">
        <f>димвенканали!C785</f>
        <v>211.98</v>
      </c>
      <c r="D785" s="8">
        <f>димвенканали!D785</f>
        <v>0</v>
      </c>
      <c r="E785" s="8">
        <f>димвенканали!E785</f>
        <v>0</v>
      </c>
      <c r="F785" s="8">
        <f t="shared" si="149"/>
        <v>211.98</v>
      </c>
      <c r="G785" s="42">
        <v>127</v>
      </c>
      <c r="H785" s="217">
        <f t="shared" si="140"/>
        <v>9.8440577236941981E-3</v>
      </c>
      <c r="I785" s="217">
        <f t="shared" si="148"/>
        <v>42.146840941110526</v>
      </c>
      <c r="J785" s="217">
        <f t="shared" si="147"/>
        <v>9.2723050070443165</v>
      </c>
      <c r="K785" s="217">
        <v>17.748025994163932</v>
      </c>
      <c r="L785" s="217">
        <v>7.8933370126021982</v>
      </c>
      <c r="M785" s="11">
        <f t="shared" si="144"/>
        <v>77.060508954920977</v>
      </c>
      <c r="N785" s="11">
        <f t="shared" si="150"/>
        <v>15.412101790984195</v>
      </c>
      <c r="O785" s="11">
        <f t="shared" si="145"/>
        <v>0.36352726179319267</v>
      </c>
      <c r="P785" s="41" t="s">
        <v>1697</v>
      </c>
    </row>
    <row r="786" spans="1:16" x14ac:dyDescent="0.35">
      <c r="A786" s="9">
        <f t="shared" si="141"/>
        <v>61</v>
      </c>
      <c r="B786" s="8" t="s">
        <v>210</v>
      </c>
      <c r="C786" s="8">
        <f>димвенканали!C786</f>
        <v>102.18</v>
      </c>
      <c r="D786" s="8">
        <f>димвенканали!D786</f>
        <v>0</v>
      </c>
      <c r="E786" s="8">
        <f>димвенканали!E786</f>
        <v>0</v>
      </c>
      <c r="F786" s="8">
        <f t="shared" si="149"/>
        <v>102.18</v>
      </c>
      <c r="G786" s="40">
        <v>105</v>
      </c>
      <c r="H786" s="217">
        <f t="shared" si="140"/>
        <v>8.138787881794415E-3</v>
      </c>
      <c r="I786" s="217">
        <f t="shared" si="148"/>
        <v>34.845813376508694</v>
      </c>
      <c r="J786" s="217">
        <f t="shared" si="147"/>
        <v>7.6660789428319127</v>
      </c>
      <c r="K786" s="217">
        <v>14.673564798324509</v>
      </c>
      <c r="L786" s="217">
        <v>6.5259872938837065</v>
      </c>
      <c r="M786" s="11">
        <f t="shared" si="144"/>
        <v>63.711444411548818</v>
      </c>
      <c r="N786" s="11">
        <f t="shared" si="150"/>
        <v>12.742288882309765</v>
      </c>
      <c r="O786" s="11">
        <f t="shared" si="145"/>
        <v>0.62352167167301642</v>
      </c>
      <c r="P786" s="8" t="s">
        <v>1176</v>
      </c>
    </row>
    <row r="787" spans="1:16" x14ac:dyDescent="0.35">
      <c r="A787" s="9">
        <f t="shared" si="141"/>
        <v>62</v>
      </c>
      <c r="B787" s="8" t="s">
        <v>211</v>
      </c>
      <c r="C787" s="8">
        <f>димвенканали!C787</f>
        <v>200.28</v>
      </c>
      <c r="D787" s="8">
        <f>димвенканали!D787</f>
        <v>0</v>
      </c>
      <c r="E787" s="8">
        <f>димвенканали!E787</f>
        <v>0</v>
      </c>
      <c r="F787" s="8">
        <f t="shared" si="149"/>
        <v>200.28</v>
      </c>
      <c r="G787" s="40">
        <v>210</v>
      </c>
      <c r="H787" s="217">
        <f t="shared" si="140"/>
        <v>1.627757576358883E-2</v>
      </c>
      <c r="I787" s="217">
        <f t="shared" si="148"/>
        <v>69.691626753017388</v>
      </c>
      <c r="J787" s="217">
        <f t="shared" si="147"/>
        <v>15.332157885663825</v>
      </c>
      <c r="K787" s="217">
        <v>29.347129596649019</v>
      </c>
      <c r="L787" s="217">
        <v>13.051974587767413</v>
      </c>
      <c r="M787" s="11">
        <f t="shared" si="144"/>
        <v>127.42288882309764</v>
      </c>
      <c r="N787" s="11">
        <f t="shared" si="150"/>
        <v>25.48457776461953</v>
      </c>
      <c r="O787" s="11">
        <f t="shared" si="145"/>
        <v>0.63622373089223905</v>
      </c>
      <c r="P787" s="8" t="s">
        <v>1176</v>
      </c>
    </row>
    <row r="788" spans="1:16" x14ac:dyDescent="0.35">
      <c r="A788" s="9">
        <f t="shared" si="141"/>
        <v>63</v>
      </c>
      <c r="B788" s="8" t="s">
        <v>212</v>
      </c>
      <c r="C788" s="8">
        <f>димвенканали!C788</f>
        <v>183.1</v>
      </c>
      <c r="D788" s="8">
        <f>димвенканали!D788</f>
        <v>0</v>
      </c>
      <c r="E788" s="8">
        <f>димвенканали!E788</f>
        <v>0</v>
      </c>
      <c r="F788" s="8">
        <f t="shared" si="149"/>
        <v>183.1</v>
      </c>
      <c r="G788" s="40">
        <v>141</v>
      </c>
      <c r="H788" s="217">
        <f t="shared" si="140"/>
        <v>1.0929229441266786E-2</v>
      </c>
      <c r="I788" s="217">
        <f t="shared" si="148"/>
        <v>46.79294939131168</v>
      </c>
      <c r="J788" s="217">
        <f t="shared" si="147"/>
        <v>10.294448866088569</v>
      </c>
      <c r="K788" s="217">
        <v>19.704501300607198</v>
      </c>
      <c r="L788" s="217">
        <v>11.459920544644135</v>
      </c>
      <c r="M788" s="11">
        <f t="shared" ref="M788:M817" si="151">(I788+J788+K788+L788)</f>
        <v>88.251820102651592</v>
      </c>
      <c r="N788" s="11">
        <f t="shared" si="150"/>
        <v>17.650364020530318</v>
      </c>
      <c r="O788" s="11">
        <f t="shared" si="145"/>
        <v>0.48198700219908025</v>
      </c>
      <c r="P788" s="8" t="s">
        <v>1176</v>
      </c>
    </row>
    <row r="789" spans="1:16" x14ac:dyDescent="0.35">
      <c r="A789" s="9">
        <f t="shared" si="141"/>
        <v>64</v>
      </c>
      <c r="B789" s="8" t="s">
        <v>213</v>
      </c>
      <c r="C789" s="8">
        <f>димвенканали!C789</f>
        <v>6638.08</v>
      </c>
      <c r="D789" s="8">
        <f>димвенканали!D789</f>
        <v>0</v>
      </c>
      <c r="E789" s="8">
        <f>димвенканали!E789</f>
        <v>0</v>
      </c>
      <c r="F789" s="8">
        <f t="shared" si="149"/>
        <v>6638.08</v>
      </c>
      <c r="G789" s="44">
        <v>1055</v>
      </c>
      <c r="H789" s="217">
        <f t="shared" si="140"/>
        <v>8.1775440145648651E-2</v>
      </c>
      <c r="I789" s="217">
        <f t="shared" si="148"/>
        <v>350.1174582115874</v>
      </c>
      <c r="J789" s="217">
        <f t="shared" si="147"/>
        <v>77.025840806549226</v>
      </c>
      <c r="K789" s="217">
        <v>147.43438916411768</v>
      </c>
      <c r="L789" s="217">
        <v>47.397797072874802</v>
      </c>
      <c r="M789" s="11">
        <f t="shared" si="151"/>
        <v>621.97548525512912</v>
      </c>
      <c r="N789" s="11">
        <f t="shared" ref="N789:N807" si="152">M789*0.2</f>
        <v>124.39509705102583</v>
      </c>
      <c r="O789" s="11">
        <f t="shared" si="145"/>
        <v>9.3698100242107521E-2</v>
      </c>
      <c r="P789" s="10" t="s">
        <v>1694</v>
      </c>
    </row>
    <row r="790" spans="1:16" x14ac:dyDescent="0.35">
      <c r="A790" s="9">
        <f t="shared" si="141"/>
        <v>65</v>
      </c>
      <c r="B790" s="8" t="s">
        <v>214</v>
      </c>
      <c r="C790" s="8">
        <f>димвенканали!C790</f>
        <v>174.99</v>
      </c>
      <c r="D790" s="8">
        <f>димвенканали!D790</f>
        <v>0</v>
      </c>
      <c r="E790" s="8">
        <f>димвенканали!E790</f>
        <v>0</v>
      </c>
      <c r="F790" s="8">
        <f t="shared" si="149"/>
        <v>174.99</v>
      </c>
      <c r="G790" s="40">
        <v>137</v>
      </c>
      <c r="H790" s="217">
        <f t="shared" si="140"/>
        <v>1.0619180379103189E-2</v>
      </c>
      <c r="I790" s="217">
        <f t="shared" si="148"/>
        <v>45.465489834111345</v>
      </c>
      <c r="J790" s="217">
        <f t="shared" si="147"/>
        <v>10.002407763504497</v>
      </c>
      <c r="K790" s="217">
        <v>19.145508355909126</v>
      </c>
      <c r="L790" s="217">
        <v>11.13481641571806</v>
      </c>
      <c r="M790" s="11">
        <f t="shared" si="151"/>
        <v>85.748222369243038</v>
      </c>
      <c r="N790" s="11">
        <f t="shared" si="152"/>
        <v>17.149644473848607</v>
      </c>
      <c r="O790" s="11">
        <f t="shared" si="145"/>
        <v>0.49001784312956759</v>
      </c>
      <c r="P790" s="8" t="s">
        <v>1176</v>
      </c>
    </row>
    <row r="791" spans="1:16" x14ac:dyDescent="0.35">
      <c r="A791" s="9">
        <f t="shared" si="141"/>
        <v>66</v>
      </c>
      <c r="B791" s="8" t="s">
        <v>215</v>
      </c>
      <c r="C791" s="8">
        <f>димвенканали!C791</f>
        <v>4236.49</v>
      </c>
      <c r="D791" s="8">
        <f>димвенканали!D791</f>
        <v>0</v>
      </c>
      <c r="E791" s="8">
        <f>димвенканали!E791</f>
        <v>0</v>
      </c>
      <c r="F791" s="8">
        <f t="shared" si="149"/>
        <v>4236.49</v>
      </c>
      <c r="G791" s="44">
        <v>920</v>
      </c>
      <c r="H791" s="217">
        <f t="shared" ref="H791:H854" si="153">5/64505.92*G791</f>
        <v>7.1311284297627259E-2</v>
      </c>
      <c r="I791" s="217">
        <f t="shared" si="148"/>
        <v>305.31569815607622</v>
      </c>
      <c r="J791" s="217">
        <f t="shared" si="147"/>
        <v>67.169453594336773</v>
      </c>
      <c r="K791" s="217">
        <v>128.56837728055763</v>
      </c>
      <c r="L791" s="217">
        <v>41.332676120421624</v>
      </c>
      <c r="M791" s="11">
        <f t="shared" si="151"/>
        <v>542.38620515139223</v>
      </c>
      <c r="N791" s="11">
        <f t="shared" si="152"/>
        <v>108.47724103027845</v>
      </c>
      <c r="O791" s="11">
        <f t="shared" si="145"/>
        <v>0.12802725963035255</v>
      </c>
      <c r="P791" s="10" t="s">
        <v>1694</v>
      </c>
    </row>
    <row r="792" spans="1:16" x14ac:dyDescent="0.35">
      <c r="A792" s="9">
        <f t="shared" ref="A792:A855" si="154">1+A791</f>
        <v>67</v>
      </c>
      <c r="B792" s="8" t="s">
        <v>216</v>
      </c>
      <c r="C792" s="8">
        <f>димвенканали!C792</f>
        <v>5395.1</v>
      </c>
      <c r="D792" s="8">
        <f>димвенканали!D792</f>
        <v>0</v>
      </c>
      <c r="E792" s="8">
        <f>димвенканали!E792</f>
        <v>0</v>
      </c>
      <c r="F792" s="8">
        <f t="shared" si="149"/>
        <v>5395.1</v>
      </c>
      <c r="G792" s="44">
        <v>923</v>
      </c>
      <c r="H792" s="217">
        <f t="shared" si="153"/>
        <v>7.1543821094249949E-2</v>
      </c>
      <c r="I792" s="217">
        <f t="shared" si="148"/>
        <v>306.31129282397643</v>
      </c>
      <c r="J792" s="217">
        <f t="shared" si="147"/>
        <v>67.388484421274811</v>
      </c>
      <c r="K792" s="217">
        <v>128.98762198908116</v>
      </c>
      <c r="L792" s="217">
        <v>41.467456586031695</v>
      </c>
      <c r="M792" s="11">
        <f t="shared" si="151"/>
        <v>544.15485582036411</v>
      </c>
      <c r="N792" s="11">
        <f t="shared" si="152"/>
        <v>108.83097116407282</v>
      </c>
      <c r="O792" s="11">
        <f t="shared" si="145"/>
        <v>0.10086093970832127</v>
      </c>
      <c r="P792" s="10" t="s">
        <v>1694</v>
      </c>
    </row>
    <row r="793" spans="1:16" x14ac:dyDescent="0.35">
      <c r="A793" s="9">
        <f t="shared" si="154"/>
        <v>68</v>
      </c>
      <c r="B793" s="8" t="s">
        <v>217</v>
      </c>
      <c r="C793" s="8">
        <f>димвенканали!C793</f>
        <v>4042.93</v>
      </c>
      <c r="D793" s="8">
        <f>димвенканали!D793</f>
        <v>0</v>
      </c>
      <c r="E793" s="8">
        <f>димвенканали!E793</f>
        <v>0</v>
      </c>
      <c r="F793" s="8">
        <f t="shared" si="149"/>
        <v>4042.93</v>
      </c>
      <c r="G793" s="44">
        <v>668</v>
      </c>
      <c r="H793" s="217">
        <f t="shared" si="153"/>
        <v>5.1778193381320663E-2</v>
      </c>
      <c r="I793" s="217">
        <f t="shared" si="148"/>
        <v>221.68574605245533</v>
      </c>
      <c r="J793" s="217">
        <f t="shared" si="147"/>
        <v>48.770864131540172</v>
      </c>
      <c r="K793" s="217">
        <v>93.351821764578787</v>
      </c>
      <c r="L793" s="217">
        <v>30.011117009175695</v>
      </c>
      <c r="M793" s="11">
        <f t="shared" si="151"/>
        <v>393.81954895774999</v>
      </c>
      <c r="N793" s="11">
        <f t="shared" si="152"/>
        <v>78.763909791550006</v>
      </c>
      <c r="O793" s="11">
        <f t="shared" si="145"/>
        <v>9.7409440420128474E-2</v>
      </c>
      <c r="P793" s="10" t="s">
        <v>1694</v>
      </c>
    </row>
    <row r="794" spans="1:16" x14ac:dyDescent="0.35">
      <c r="A794" s="9">
        <f t="shared" si="154"/>
        <v>69</v>
      </c>
      <c r="B794" s="8" t="s">
        <v>218</v>
      </c>
      <c r="C794" s="8">
        <f>димвенканали!C794</f>
        <v>68.8</v>
      </c>
      <c r="D794" s="8">
        <f>димвенканали!D794</f>
        <v>0</v>
      </c>
      <c r="E794" s="8">
        <f>димвенканали!E794</f>
        <v>0</v>
      </c>
      <c r="F794" s="8">
        <f t="shared" si="149"/>
        <v>68.8</v>
      </c>
      <c r="G794" s="40">
        <v>125</v>
      </c>
      <c r="H794" s="217">
        <f t="shared" si="153"/>
        <v>9.6890331926123997E-3</v>
      </c>
      <c r="I794" s="217">
        <f t="shared" si="148"/>
        <v>41.483111162510355</v>
      </c>
      <c r="J794" s="217">
        <f t="shared" si="147"/>
        <v>9.1262844557522786</v>
      </c>
      <c r="K794" s="217">
        <v>17.46852952181489</v>
      </c>
      <c r="L794" s="217">
        <v>7.1714146086634125</v>
      </c>
      <c r="M794" s="11">
        <f t="shared" si="151"/>
        <v>75.249339748740937</v>
      </c>
      <c r="N794" s="11">
        <f t="shared" si="152"/>
        <v>15.049867949748188</v>
      </c>
      <c r="O794" s="11">
        <f t="shared" si="145"/>
        <v>1.0937404033247229</v>
      </c>
      <c r="P794" s="8" t="s">
        <v>1176</v>
      </c>
    </row>
    <row r="795" spans="1:16" x14ac:dyDescent="0.35">
      <c r="A795" s="9">
        <f t="shared" si="154"/>
        <v>70</v>
      </c>
      <c r="B795" s="8" t="s">
        <v>219</v>
      </c>
      <c r="C795" s="8">
        <f>димвенканали!C795</f>
        <v>57.6</v>
      </c>
      <c r="D795" s="8">
        <f>димвенканали!D795</f>
        <v>0</v>
      </c>
      <c r="E795" s="8">
        <f>димвенканали!E795</f>
        <v>0</v>
      </c>
      <c r="F795" s="8">
        <f t="shared" si="149"/>
        <v>57.6</v>
      </c>
      <c r="G795" s="40">
        <v>103</v>
      </c>
      <c r="H795" s="217">
        <f t="shared" si="153"/>
        <v>7.9837633507126166E-3</v>
      </c>
      <c r="I795" s="217">
        <f t="shared" si="148"/>
        <v>34.18208359790853</v>
      </c>
      <c r="J795" s="217">
        <f t="shared" si="147"/>
        <v>7.5200583915398767</v>
      </c>
      <c r="K795" s="217">
        <v>14.394068325975471</v>
      </c>
      <c r="L795" s="217">
        <v>5.9092456375386524</v>
      </c>
      <c r="M795" s="11">
        <f t="shared" si="151"/>
        <v>62.005455952962528</v>
      </c>
      <c r="N795" s="11">
        <f t="shared" si="152"/>
        <v>12.401091190592506</v>
      </c>
      <c r="O795" s="11">
        <f t="shared" si="145"/>
        <v>1.0764836102944884</v>
      </c>
      <c r="P795" s="8" t="s">
        <v>1176</v>
      </c>
    </row>
    <row r="796" spans="1:16" x14ac:dyDescent="0.35">
      <c r="A796" s="9">
        <f t="shared" si="154"/>
        <v>71</v>
      </c>
      <c r="B796" s="8" t="s">
        <v>220</v>
      </c>
      <c r="C796" s="8">
        <f>димвенканали!C796</f>
        <v>86.7</v>
      </c>
      <c r="D796" s="8">
        <f>димвенканали!D796</f>
        <v>0</v>
      </c>
      <c r="E796" s="8">
        <f>димвенканали!E796</f>
        <v>0</v>
      </c>
      <c r="F796" s="8">
        <f t="shared" si="149"/>
        <v>86.7</v>
      </c>
      <c r="G796" s="40">
        <v>153</v>
      </c>
      <c r="H796" s="217">
        <f t="shared" si="153"/>
        <v>1.1859376627757576E-2</v>
      </c>
      <c r="I796" s="217">
        <f t="shared" si="148"/>
        <v>50.775328062912671</v>
      </c>
      <c r="J796" s="217">
        <f t="shared" si="147"/>
        <v>11.170572173840787</v>
      </c>
      <c r="K796" s="217">
        <v>21.38148013470143</v>
      </c>
      <c r="L796" s="217">
        <v>8.7778114810040169</v>
      </c>
      <c r="M796" s="11">
        <f t="shared" si="151"/>
        <v>92.105191852458915</v>
      </c>
      <c r="N796" s="11">
        <f t="shared" si="152"/>
        <v>18.421038370491782</v>
      </c>
      <c r="O796" s="11">
        <f t="shared" si="145"/>
        <v>1.0623436199822252</v>
      </c>
      <c r="P796" s="8" t="s">
        <v>1176</v>
      </c>
    </row>
    <row r="797" spans="1:16" x14ac:dyDescent="0.35">
      <c r="A797" s="9">
        <f t="shared" si="154"/>
        <v>72</v>
      </c>
      <c r="B797" s="8" t="s">
        <v>221</v>
      </c>
      <c r="C797" s="8">
        <f>димвенканали!C797</f>
        <v>118.58</v>
      </c>
      <c r="D797" s="8">
        <f>димвенканали!D797</f>
        <v>0</v>
      </c>
      <c r="E797" s="8">
        <f>димвенканали!E797</f>
        <v>0</v>
      </c>
      <c r="F797" s="8">
        <f t="shared" si="149"/>
        <v>118.58</v>
      </c>
      <c r="G797" s="40">
        <v>117</v>
      </c>
      <c r="H797" s="217">
        <f t="shared" si="153"/>
        <v>9.0689350682852058E-3</v>
      </c>
      <c r="I797" s="217">
        <f t="shared" si="148"/>
        <v>38.828192048109692</v>
      </c>
      <c r="J797" s="217">
        <f t="shared" si="147"/>
        <v>8.5422022505841326</v>
      </c>
      <c r="K797" s="217">
        <v>16.350543632418741</v>
      </c>
      <c r="L797" s="217">
        <v>7.2718144131847016</v>
      </c>
      <c r="M797" s="11">
        <f t="shared" si="151"/>
        <v>70.992752344297273</v>
      </c>
      <c r="N797" s="11">
        <f t="shared" si="152"/>
        <v>14.198550468859455</v>
      </c>
      <c r="O797" s="11">
        <f t="shared" si="145"/>
        <v>0.5986907770644061</v>
      </c>
      <c r="P797" s="8" t="s">
        <v>1176</v>
      </c>
    </row>
    <row r="798" spans="1:16" x14ac:dyDescent="0.35">
      <c r="A798" s="9">
        <f t="shared" si="154"/>
        <v>73</v>
      </c>
      <c r="B798" s="8" t="s">
        <v>222</v>
      </c>
      <c r="C798" s="8">
        <f>димвенканали!C798</f>
        <v>77.8</v>
      </c>
      <c r="D798" s="8">
        <f>димвенканали!D798</f>
        <v>0</v>
      </c>
      <c r="E798" s="8">
        <f>димвенканали!E798</f>
        <v>0</v>
      </c>
      <c r="F798" s="8">
        <f t="shared" si="149"/>
        <v>77.8</v>
      </c>
      <c r="G798" s="40">
        <v>94</v>
      </c>
      <c r="H798" s="217">
        <f t="shared" si="153"/>
        <v>7.2861529608445243E-3</v>
      </c>
      <c r="I798" s="217">
        <f t="shared" si="148"/>
        <v>31.195299594207789</v>
      </c>
      <c r="J798" s="217">
        <f t="shared" si="147"/>
        <v>6.8629659107257135</v>
      </c>
      <c r="K798" s="217">
        <v>13.136334200404798</v>
      </c>
      <c r="L798" s="217">
        <v>5.3929037857148865</v>
      </c>
      <c r="M798" s="11">
        <f t="shared" si="151"/>
        <v>56.587503491053184</v>
      </c>
      <c r="N798" s="11">
        <f t="shared" si="152"/>
        <v>11.317500698210637</v>
      </c>
      <c r="O798" s="11">
        <f t="shared" si="145"/>
        <v>0.72734580322690467</v>
      </c>
      <c r="P798" s="8" t="s">
        <v>1176</v>
      </c>
    </row>
    <row r="799" spans="1:16" x14ac:dyDescent="0.35">
      <c r="A799" s="9">
        <f t="shared" si="154"/>
        <v>74</v>
      </c>
      <c r="B799" s="8" t="s">
        <v>223</v>
      </c>
      <c r="C799" s="8">
        <f>димвенканали!C799</f>
        <v>64.5</v>
      </c>
      <c r="D799" s="8">
        <f>димвенканали!D799</f>
        <v>0</v>
      </c>
      <c r="E799" s="8">
        <f>димвенканали!E799</f>
        <v>0</v>
      </c>
      <c r="F799" s="8">
        <f t="shared" si="149"/>
        <v>64.5</v>
      </c>
      <c r="G799" s="40">
        <v>72</v>
      </c>
      <c r="H799" s="217">
        <f t="shared" si="153"/>
        <v>5.5808831189447421E-3</v>
      </c>
      <c r="I799" s="217">
        <f t="shared" si="148"/>
        <v>23.894272029605965</v>
      </c>
      <c r="J799" s="217">
        <f t="shared" si="147"/>
        <v>5.2567398465133124</v>
      </c>
      <c r="K799" s="217">
        <v>10.061873004565378</v>
      </c>
      <c r="L799" s="217">
        <v>4.4749627158059706</v>
      </c>
      <c r="M799" s="11">
        <f t="shared" si="151"/>
        <v>43.687847596490627</v>
      </c>
      <c r="N799" s="11">
        <f t="shared" si="152"/>
        <v>8.7375695192981251</v>
      </c>
      <c r="O799" s="11">
        <f t="shared" si="145"/>
        <v>0.67733097048822677</v>
      </c>
      <c r="P799" s="8" t="s">
        <v>1176</v>
      </c>
    </row>
    <row r="800" spans="1:16" x14ac:dyDescent="0.35">
      <c r="A800" s="9">
        <f t="shared" si="154"/>
        <v>75</v>
      </c>
      <c r="B800" s="8" t="s">
        <v>224</v>
      </c>
      <c r="C800" s="8">
        <f>димвенканали!C800</f>
        <v>122.1</v>
      </c>
      <c r="D800" s="8">
        <f>димвенканали!D800</f>
        <v>0</v>
      </c>
      <c r="E800" s="8">
        <f>димвенканали!E800</f>
        <v>0</v>
      </c>
      <c r="F800" s="8">
        <f t="shared" si="149"/>
        <v>122.1</v>
      </c>
      <c r="G800" s="40">
        <v>70</v>
      </c>
      <c r="H800" s="217">
        <f t="shared" si="153"/>
        <v>5.4258585878629436E-3</v>
      </c>
      <c r="I800" s="217">
        <f t="shared" si="148"/>
        <v>23.230542251005797</v>
      </c>
      <c r="J800" s="217">
        <f t="shared" si="147"/>
        <v>5.1107192952212754</v>
      </c>
      <c r="K800" s="217">
        <v>9.7823765322163396</v>
      </c>
      <c r="L800" s="217">
        <v>5.6893222562063075</v>
      </c>
      <c r="M800" s="11">
        <f t="shared" si="151"/>
        <v>43.812960334649723</v>
      </c>
      <c r="N800" s="11">
        <f t="shared" si="152"/>
        <v>8.7625920669299457</v>
      </c>
      <c r="O800" s="11">
        <f t="shared" si="145"/>
        <v>0.35882850396928523</v>
      </c>
      <c r="P800" s="8" t="s">
        <v>1176</v>
      </c>
    </row>
    <row r="801" spans="1:16" x14ac:dyDescent="0.35">
      <c r="A801" s="9">
        <f t="shared" si="154"/>
        <v>76</v>
      </c>
      <c r="B801" s="8" t="s">
        <v>225</v>
      </c>
      <c r="C801" s="8">
        <f>димвенканали!C801</f>
        <v>321.89999999999998</v>
      </c>
      <c r="D801" s="8">
        <f>димвенканали!D801</f>
        <v>0</v>
      </c>
      <c r="E801" s="8">
        <f>димвенканали!E801</f>
        <v>0</v>
      </c>
      <c r="F801" s="8">
        <f t="shared" si="149"/>
        <v>321.89999999999998</v>
      </c>
      <c r="G801" s="44">
        <v>204</v>
      </c>
      <c r="H801" s="217">
        <f t="shared" si="153"/>
        <v>1.5812502170343436E-2</v>
      </c>
      <c r="I801" s="217">
        <f t="shared" si="148"/>
        <v>67.700437417216904</v>
      </c>
      <c r="J801" s="217">
        <f t="shared" si="147"/>
        <v>14.894096231787719</v>
      </c>
      <c r="K801" s="217">
        <v>28.508640179601901</v>
      </c>
      <c r="L801" s="217">
        <v>9.1650716614847951</v>
      </c>
      <c r="M801" s="11">
        <f t="shared" si="151"/>
        <v>120.26824549009132</v>
      </c>
      <c r="N801" s="11">
        <f t="shared" si="152"/>
        <v>24.053649098018266</v>
      </c>
      <c r="O801" s="11">
        <f t="shared" si="145"/>
        <v>0.37361989900618614</v>
      </c>
      <c r="P801" s="10" t="s">
        <v>1694</v>
      </c>
    </row>
    <row r="802" spans="1:16" x14ac:dyDescent="0.35">
      <c r="A802" s="9">
        <f t="shared" si="154"/>
        <v>77</v>
      </c>
      <c r="B802" s="8" t="s">
        <v>226</v>
      </c>
      <c r="C802" s="8">
        <f>димвенканали!C802</f>
        <v>131.80000000000001</v>
      </c>
      <c r="D802" s="8">
        <f>димвенканали!D802</f>
        <v>0</v>
      </c>
      <c r="E802" s="8">
        <f>димвенканали!E802</f>
        <v>0</v>
      </c>
      <c r="F802" s="8">
        <f t="shared" si="149"/>
        <v>131.80000000000001</v>
      </c>
      <c r="G802" s="44">
        <v>111</v>
      </c>
      <c r="H802" s="217">
        <f t="shared" si="153"/>
        <v>8.6038614750398104E-3</v>
      </c>
      <c r="I802" s="217">
        <f t="shared" si="148"/>
        <v>36.837002712309193</v>
      </c>
      <c r="J802" s="217">
        <f t="shared" si="147"/>
        <v>8.1041405967080227</v>
      </c>
      <c r="K802" s="217">
        <v>15.512054215371625</v>
      </c>
      <c r="L802" s="217">
        <v>4.9868772275726085</v>
      </c>
      <c r="M802" s="11">
        <f t="shared" si="151"/>
        <v>65.440074751961447</v>
      </c>
      <c r="N802" s="11">
        <f t="shared" si="152"/>
        <v>13.08801495039229</v>
      </c>
      <c r="O802" s="11">
        <f t="shared" si="145"/>
        <v>0.49651043059151323</v>
      </c>
      <c r="P802" s="10" t="s">
        <v>1694</v>
      </c>
    </row>
    <row r="803" spans="1:16" x14ac:dyDescent="0.35">
      <c r="A803" s="9">
        <f t="shared" si="154"/>
        <v>78</v>
      </c>
      <c r="B803" s="8" t="s">
        <v>227</v>
      </c>
      <c r="C803" s="8">
        <f>димвенканали!C803</f>
        <v>266.8</v>
      </c>
      <c r="D803" s="8">
        <f>димвенканали!D803</f>
        <v>0</v>
      </c>
      <c r="E803" s="8">
        <f>димвенканали!E803</f>
        <v>0</v>
      </c>
      <c r="F803" s="8">
        <f t="shared" si="149"/>
        <v>266.8</v>
      </c>
      <c r="G803" s="44">
        <v>204.5</v>
      </c>
      <c r="H803" s="217">
        <f t="shared" si="153"/>
        <v>1.5851258303113885E-2</v>
      </c>
      <c r="I803" s="217">
        <f t="shared" si="148"/>
        <v>67.866369861866943</v>
      </c>
      <c r="J803" s="217">
        <f t="shared" si="147"/>
        <v>14.930601369610727</v>
      </c>
      <c r="K803" s="217">
        <v>28.578514297689164</v>
      </c>
      <c r="L803" s="217">
        <v>9.1875350724198075</v>
      </c>
      <c r="M803" s="11">
        <f t="shared" si="151"/>
        <v>120.56302060158664</v>
      </c>
      <c r="N803" s="11">
        <f t="shared" si="152"/>
        <v>24.112604120317329</v>
      </c>
      <c r="O803" s="11">
        <f t="shared" si="145"/>
        <v>0.45188538456366806</v>
      </c>
      <c r="P803" s="10" t="s">
        <v>1694</v>
      </c>
    </row>
    <row r="804" spans="1:16" x14ac:dyDescent="0.35">
      <c r="A804" s="9">
        <f t="shared" si="154"/>
        <v>79</v>
      </c>
      <c r="B804" s="8" t="s">
        <v>228</v>
      </c>
      <c r="C804" s="8">
        <f>димвенканали!C804</f>
        <v>309.60000000000002</v>
      </c>
      <c r="D804" s="8">
        <f>димвенканали!D804</f>
        <v>0</v>
      </c>
      <c r="E804" s="8">
        <f>димвенканали!E804</f>
        <v>0</v>
      </c>
      <c r="F804" s="8">
        <f t="shared" si="149"/>
        <v>309.60000000000002</v>
      </c>
      <c r="G804" s="44">
        <v>238.5</v>
      </c>
      <c r="H804" s="217">
        <f t="shared" si="153"/>
        <v>1.8486675331504457E-2</v>
      </c>
      <c r="I804" s="217">
        <f t="shared" si="148"/>
        <v>79.149776098069751</v>
      </c>
      <c r="J804" s="217">
        <f t="shared" si="147"/>
        <v>17.412950741575344</v>
      </c>
      <c r="K804" s="217">
        <v>33.329954327622815</v>
      </c>
      <c r="L804" s="217">
        <v>10.715047016000604</v>
      </c>
      <c r="M804" s="11">
        <f t="shared" si="151"/>
        <v>140.60772818326851</v>
      </c>
      <c r="N804" s="11">
        <f t="shared" si="152"/>
        <v>28.121545636653703</v>
      </c>
      <c r="O804" s="11">
        <f t="shared" si="145"/>
        <v>0.45415932875732717</v>
      </c>
      <c r="P804" s="10" t="s">
        <v>1694</v>
      </c>
    </row>
    <row r="805" spans="1:16" x14ac:dyDescent="0.35">
      <c r="A805" s="9">
        <f t="shared" si="154"/>
        <v>80</v>
      </c>
      <c r="B805" s="8" t="s">
        <v>229</v>
      </c>
      <c r="C805" s="8">
        <f>димвенканали!C805</f>
        <v>339.5</v>
      </c>
      <c r="D805" s="8">
        <f>димвенканали!D805</f>
        <v>0</v>
      </c>
      <c r="E805" s="8">
        <f>димвенканали!E805</f>
        <v>0</v>
      </c>
      <c r="F805" s="8">
        <f t="shared" si="149"/>
        <v>339.5</v>
      </c>
      <c r="G805" s="44">
        <v>240.5</v>
      </c>
      <c r="H805" s="217">
        <f t="shared" si="153"/>
        <v>1.8641699862586257E-2</v>
      </c>
      <c r="I805" s="217">
        <f t="shared" si="148"/>
        <v>79.813505876669922</v>
      </c>
      <c r="J805" s="217">
        <f t="shared" si="147"/>
        <v>17.558971292867383</v>
      </c>
      <c r="K805" s="217">
        <v>33.609450799971853</v>
      </c>
      <c r="L805" s="217">
        <v>10.804900659740653</v>
      </c>
      <c r="M805" s="11">
        <f t="shared" si="151"/>
        <v>141.78682862924984</v>
      </c>
      <c r="N805" s="11">
        <f t="shared" si="152"/>
        <v>28.35736572584997</v>
      </c>
      <c r="O805" s="11">
        <f t="shared" si="145"/>
        <v>0.41763425222164902</v>
      </c>
      <c r="P805" s="10" t="s">
        <v>1694</v>
      </c>
    </row>
    <row r="806" spans="1:16" x14ac:dyDescent="0.35">
      <c r="A806" s="9">
        <f t="shared" si="154"/>
        <v>81</v>
      </c>
      <c r="B806" s="8" t="s">
        <v>230</v>
      </c>
      <c r="C806" s="8">
        <f>димвенканали!C806</f>
        <v>1490.07</v>
      </c>
      <c r="D806" s="8">
        <f>димвенканали!D806</f>
        <v>0</v>
      </c>
      <c r="E806" s="8">
        <f>димвенканали!E806</f>
        <v>0</v>
      </c>
      <c r="F806" s="8">
        <f t="shared" si="149"/>
        <v>1490.07</v>
      </c>
      <c r="G806" s="44">
        <v>640.5</v>
      </c>
      <c r="H806" s="217">
        <f t="shared" si="153"/>
        <v>4.9646606078945929E-2</v>
      </c>
      <c r="I806" s="217">
        <f t="shared" si="148"/>
        <v>212.55946159670304</v>
      </c>
      <c r="J806" s="217">
        <f t="shared" si="147"/>
        <v>46.763081551274674</v>
      </c>
      <c r="K806" s="217">
        <v>89.50874526977951</v>
      </c>
      <c r="L806" s="217">
        <v>28.775629407750053</v>
      </c>
      <c r="M806" s="11">
        <f t="shared" si="151"/>
        <v>377.60691782550731</v>
      </c>
      <c r="N806" s="11">
        <f t="shared" si="152"/>
        <v>75.521383565101459</v>
      </c>
      <c r="O806" s="11">
        <f t="shared" si="145"/>
        <v>0.25341555619904255</v>
      </c>
      <c r="P806" s="10" t="s">
        <v>1694</v>
      </c>
    </row>
    <row r="807" spans="1:16" x14ac:dyDescent="0.35">
      <c r="A807" s="9">
        <f t="shared" si="154"/>
        <v>82</v>
      </c>
      <c r="B807" s="8" t="s">
        <v>231</v>
      </c>
      <c r="C807" s="8">
        <f>димвенканали!C807</f>
        <v>1153.5999999999999</v>
      </c>
      <c r="D807" s="8">
        <f>димвенканали!D807</f>
        <v>0</v>
      </c>
      <c r="E807" s="8">
        <f>димвенканали!E807</f>
        <v>0</v>
      </c>
      <c r="F807" s="8">
        <f t="shared" si="149"/>
        <v>1153.5999999999999</v>
      </c>
      <c r="G807" s="42">
        <v>551</v>
      </c>
      <c r="H807" s="217">
        <f t="shared" si="153"/>
        <v>4.2709258313035452E-2</v>
      </c>
      <c r="I807" s="217">
        <f t="shared" si="148"/>
        <v>182.85755400434562</v>
      </c>
      <c r="J807" s="217">
        <f t="shared" si="147"/>
        <v>40.228661880956032</v>
      </c>
      <c r="K807" s="217">
        <v>77.001278132160039</v>
      </c>
      <c r="L807" s="217">
        <v>44.783093759566796</v>
      </c>
      <c r="M807" s="11">
        <f t="shared" si="151"/>
        <v>344.87058777702845</v>
      </c>
      <c r="N807" s="11">
        <f t="shared" si="152"/>
        <v>68.974117555405698</v>
      </c>
      <c r="O807" s="11">
        <f t="shared" si="145"/>
        <v>0.29895161908549622</v>
      </c>
      <c r="P807" s="41" t="s">
        <v>1697</v>
      </c>
    </row>
    <row r="808" spans="1:16" x14ac:dyDescent="0.35">
      <c r="A808" s="9">
        <f t="shared" si="154"/>
        <v>83</v>
      </c>
      <c r="B808" s="8" t="s">
        <v>232</v>
      </c>
      <c r="C808" s="8">
        <f>димвенканали!C808</f>
        <v>337.9</v>
      </c>
      <c r="D808" s="8">
        <f>димвенканали!D808</f>
        <v>0</v>
      </c>
      <c r="E808" s="8">
        <f>димвенканали!E808</f>
        <v>0</v>
      </c>
      <c r="F808" s="8">
        <f t="shared" si="149"/>
        <v>337.9</v>
      </c>
      <c r="G808" s="44">
        <v>236</v>
      </c>
      <c r="H808" s="217">
        <f t="shared" si="153"/>
        <v>1.8292894667652208E-2</v>
      </c>
      <c r="I808" s="217">
        <f t="shared" si="148"/>
        <v>78.32011387481954</v>
      </c>
      <c r="J808" s="217">
        <f t="shared" si="147"/>
        <v>17.230425052460298</v>
      </c>
      <c r="K808" s="217">
        <v>32.980583737186514</v>
      </c>
      <c r="L808" s="217">
        <v>10.602729961325547</v>
      </c>
      <c r="M808" s="11">
        <f t="shared" si="151"/>
        <v>139.13385262579189</v>
      </c>
      <c r="N808" s="11">
        <f t="shared" ref="N808:N831" si="155">M808*0.2</f>
        <v>27.826770525158381</v>
      </c>
      <c r="O808" s="11">
        <f t="shared" si="145"/>
        <v>0.41176043985141136</v>
      </c>
      <c r="P808" s="10" t="s">
        <v>1694</v>
      </c>
    </row>
    <row r="809" spans="1:16" x14ac:dyDescent="0.35">
      <c r="A809" s="9">
        <f t="shared" si="154"/>
        <v>84</v>
      </c>
      <c r="B809" s="8" t="s">
        <v>233</v>
      </c>
      <c r="C809" s="8">
        <f>димвенканали!C809</f>
        <v>376.7</v>
      </c>
      <c r="D809" s="8">
        <f>димвенканали!D809</f>
        <v>0</v>
      </c>
      <c r="E809" s="8">
        <f>димвенканали!E809</f>
        <v>0</v>
      </c>
      <c r="F809" s="8">
        <f t="shared" si="149"/>
        <v>376.7</v>
      </c>
      <c r="G809" s="44">
        <v>234</v>
      </c>
      <c r="H809" s="217">
        <f t="shared" si="153"/>
        <v>1.8137870136570412E-2</v>
      </c>
      <c r="I809" s="217">
        <f t="shared" si="148"/>
        <v>77.656384096219384</v>
      </c>
      <c r="J809" s="217">
        <f t="shared" si="147"/>
        <v>17.084404501168265</v>
      </c>
      <c r="K809" s="217">
        <v>32.701087264837483</v>
      </c>
      <c r="L809" s="217">
        <v>10.5128763175855</v>
      </c>
      <c r="M809" s="11">
        <f t="shared" si="151"/>
        <v>137.95475217981064</v>
      </c>
      <c r="N809" s="11">
        <f t="shared" si="155"/>
        <v>27.590950435962128</v>
      </c>
      <c r="O809" s="11">
        <f t="shared" si="145"/>
        <v>0.36621914568571978</v>
      </c>
      <c r="P809" s="10" t="s">
        <v>1694</v>
      </c>
    </row>
    <row r="810" spans="1:16" x14ac:dyDescent="0.35">
      <c r="A810" s="9">
        <f t="shared" si="154"/>
        <v>85</v>
      </c>
      <c r="B810" s="8" t="s">
        <v>234</v>
      </c>
      <c r="C810" s="8">
        <f>димвенканали!C810</f>
        <v>331.2</v>
      </c>
      <c r="D810" s="8">
        <f>димвенканали!D810</f>
        <v>0</v>
      </c>
      <c r="E810" s="8">
        <f>димвенканали!E810</f>
        <v>0</v>
      </c>
      <c r="F810" s="8">
        <f t="shared" si="149"/>
        <v>331.2</v>
      </c>
      <c r="G810" s="44">
        <v>240.8</v>
      </c>
      <c r="H810" s="217">
        <f t="shared" si="153"/>
        <v>1.8664953542248525E-2</v>
      </c>
      <c r="I810" s="217">
        <f t="shared" si="148"/>
        <v>79.913065343459948</v>
      </c>
      <c r="J810" s="217">
        <f t="shared" si="147"/>
        <v>17.580874375561187</v>
      </c>
      <c r="K810" s="217">
        <v>33.651375270824211</v>
      </c>
      <c r="L810" s="217">
        <v>10.81837870630166</v>
      </c>
      <c r="M810" s="11">
        <f t="shared" si="151"/>
        <v>141.96369369614703</v>
      </c>
      <c r="N810" s="11">
        <f t="shared" si="155"/>
        <v>28.392738739229408</v>
      </c>
      <c r="O810" s="11">
        <f t="shared" si="145"/>
        <v>0.42863434087000918</v>
      </c>
      <c r="P810" s="10" t="s">
        <v>1694</v>
      </c>
    </row>
    <row r="811" spans="1:16" x14ac:dyDescent="0.35">
      <c r="A811" s="9">
        <f t="shared" si="154"/>
        <v>86</v>
      </c>
      <c r="B811" s="8" t="s">
        <v>235</v>
      </c>
      <c r="C811" s="8">
        <f>димвенканали!C811</f>
        <v>4543.6099999999997</v>
      </c>
      <c r="D811" s="8">
        <f>димвенканали!D811</f>
        <v>0</v>
      </c>
      <c r="E811" s="8">
        <f>димвенканали!E811</f>
        <v>0</v>
      </c>
      <c r="F811" s="8">
        <f t="shared" si="149"/>
        <v>4543.6099999999997</v>
      </c>
      <c r="G811" s="44">
        <v>1244</v>
      </c>
      <c r="H811" s="217">
        <f t="shared" si="153"/>
        <v>9.6425258332878599E-2</v>
      </c>
      <c r="I811" s="217">
        <f t="shared" si="148"/>
        <v>412.83992228930305</v>
      </c>
      <c r="J811" s="217">
        <f t="shared" si="147"/>
        <v>90.824782903646664</v>
      </c>
      <c r="K811" s="217">
        <v>173.84680580110182</v>
      </c>
      <c r="L811" s="217">
        <v>55.888966406309244</v>
      </c>
      <c r="M811" s="11">
        <f t="shared" si="151"/>
        <v>733.40047740036084</v>
      </c>
      <c r="N811" s="11">
        <f t="shared" si="155"/>
        <v>146.68009548007217</v>
      </c>
      <c r="O811" s="11">
        <f t="shared" si="145"/>
        <v>0.16141360666966595</v>
      </c>
      <c r="P811" s="10" t="s">
        <v>1694</v>
      </c>
    </row>
    <row r="812" spans="1:16" x14ac:dyDescent="0.35">
      <c r="A812" s="9">
        <f t="shared" si="154"/>
        <v>87</v>
      </c>
      <c r="B812" s="8" t="s">
        <v>236</v>
      </c>
      <c r="C812" s="8">
        <f>димвенканали!C812</f>
        <v>4442.1000000000004</v>
      </c>
      <c r="D812" s="8">
        <f>димвенканали!D812</f>
        <v>0</v>
      </c>
      <c r="E812" s="8">
        <f>димвенканали!E812</f>
        <v>0</v>
      </c>
      <c r="F812" s="8">
        <f t="shared" si="149"/>
        <v>4442.1000000000004</v>
      </c>
      <c r="G812" s="44">
        <v>1227</v>
      </c>
      <c r="H812" s="217">
        <f t="shared" si="153"/>
        <v>9.5107549818683301E-2</v>
      </c>
      <c r="I812" s="217">
        <f t="shared" si="148"/>
        <v>407.19821917120163</v>
      </c>
      <c r="J812" s="217">
        <f t="shared" si="147"/>
        <v>89.583608217664363</v>
      </c>
      <c r="K812" s="217">
        <v>171.47108578613498</v>
      </c>
      <c r="L812" s="217">
        <v>55.125210434518834</v>
      </c>
      <c r="M812" s="11">
        <f t="shared" si="151"/>
        <v>723.37812360951978</v>
      </c>
      <c r="N812" s="11">
        <f t="shared" si="155"/>
        <v>144.67562472190397</v>
      </c>
      <c r="O812" s="11">
        <f t="shared" si="145"/>
        <v>0.16284597906609929</v>
      </c>
      <c r="P812" s="10" t="s">
        <v>1694</v>
      </c>
    </row>
    <row r="813" spans="1:16" x14ac:dyDescent="0.35">
      <c r="A813" s="9">
        <f t="shared" si="154"/>
        <v>88</v>
      </c>
      <c r="B813" s="8" t="s">
        <v>237</v>
      </c>
      <c r="C813" s="8">
        <f>димвенканали!C813</f>
        <v>2681.07</v>
      </c>
      <c r="D813" s="8">
        <f>димвенканали!D813</f>
        <v>1283.7</v>
      </c>
      <c r="E813" s="8">
        <f>димвенканали!E813</f>
        <v>0</v>
      </c>
      <c r="F813" s="8">
        <f t="shared" si="149"/>
        <v>3964.7700000000004</v>
      </c>
      <c r="G813" s="44">
        <v>943</v>
      </c>
      <c r="H813" s="217">
        <f t="shared" si="153"/>
        <v>7.3094066405067937E-2</v>
      </c>
      <c r="I813" s="217">
        <f t="shared" si="148"/>
        <v>312.94859060997811</v>
      </c>
      <c r="J813" s="217">
        <f t="shared" si="147"/>
        <v>68.848689934195178</v>
      </c>
      <c r="K813" s="217">
        <v>131.78258671257154</v>
      </c>
      <c r="L813" s="217">
        <v>498.2115663855256</v>
      </c>
      <c r="M813" s="11">
        <f t="shared" si="151"/>
        <v>1011.7914336422705</v>
      </c>
      <c r="N813" s="11">
        <f t="shared" si="155"/>
        <v>202.35828672845412</v>
      </c>
      <c r="O813" s="11">
        <f t="shared" si="145"/>
        <v>0.25519549271263414</v>
      </c>
      <c r="P813" s="10" t="s">
        <v>1694</v>
      </c>
    </row>
    <row r="814" spans="1:16" x14ac:dyDescent="0.35">
      <c r="A814" s="9">
        <f t="shared" si="154"/>
        <v>89</v>
      </c>
      <c r="B814" s="8" t="s">
        <v>238</v>
      </c>
      <c r="C814" s="8">
        <f>димвенканали!C814</f>
        <v>4513.9799999999996</v>
      </c>
      <c r="D814" s="8">
        <f>димвенканали!D814</f>
        <v>0</v>
      </c>
      <c r="E814" s="8">
        <f>димвенканали!E814</f>
        <v>0</v>
      </c>
      <c r="F814" s="8">
        <f t="shared" si="149"/>
        <v>4513.9799999999996</v>
      </c>
      <c r="G814" s="44">
        <v>1343</v>
      </c>
      <c r="H814" s="217">
        <f t="shared" si="153"/>
        <v>0.10409897262142762</v>
      </c>
      <c r="I814" s="217">
        <f t="shared" si="148"/>
        <v>445.69454633001124</v>
      </c>
      <c r="J814" s="217">
        <f t="shared" si="147"/>
        <v>98.052800192602476</v>
      </c>
      <c r="K814" s="217">
        <v>187.68188118237919</v>
      </c>
      <c r="L814" s="217">
        <v>60.33672177144156</v>
      </c>
      <c r="M814" s="11">
        <f t="shared" si="151"/>
        <v>791.76594947643446</v>
      </c>
      <c r="N814" s="11">
        <f t="shared" si="155"/>
        <v>158.3531898952869</v>
      </c>
      <c r="O814" s="11">
        <f t="shared" si="145"/>
        <v>0.17540306990204532</v>
      </c>
      <c r="P814" s="10" t="s">
        <v>1694</v>
      </c>
    </row>
    <row r="815" spans="1:16" x14ac:dyDescent="0.35">
      <c r="A815" s="9">
        <f t="shared" si="154"/>
        <v>90</v>
      </c>
      <c r="B815" s="8" t="s">
        <v>239</v>
      </c>
      <c r="C815" s="8">
        <f>димвенканали!C815</f>
        <v>6160.06</v>
      </c>
      <c r="D815" s="8">
        <f>димвенканали!D815</f>
        <v>98.8</v>
      </c>
      <c r="E815" s="8">
        <f>димвенканали!E815</f>
        <v>0</v>
      </c>
      <c r="F815" s="8">
        <f t="shared" si="149"/>
        <v>6258.8600000000006</v>
      </c>
      <c r="G815" s="44">
        <v>1808</v>
      </c>
      <c r="H815" s="217">
        <f t="shared" si="153"/>
        <v>0.14014217609794574</v>
      </c>
      <c r="I815" s="217">
        <f t="shared" si="148"/>
        <v>600.01171985454982</v>
      </c>
      <c r="J815" s="217">
        <f t="shared" si="147"/>
        <v>132.00257836800097</v>
      </c>
      <c r="K815" s="217">
        <v>252.66481100353062</v>
      </c>
      <c r="L815" s="217">
        <v>81.227693941002499</v>
      </c>
      <c r="M815" s="11">
        <f t="shared" si="151"/>
        <v>1065.906803167084</v>
      </c>
      <c r="N815" s="11">
        <f t="shared" si="155"/>
        <v>213.18136063341683</v>
      </c>
      <c r="O815" s="11">
        <f t="shared" si="145"/>
        <v>0.17030366602976962</v>
      </c>
      <c r="P815" s="10" t="s">
        <v>1694</v>
      </c>
    </row>
    <row r="816" spans="1:16" x14ac:dyDescent="0.35">
      <c r="A816" s="9">
        <f t="shared" si="154"/>
        <v>91</v>
      </c>
      <c r="B816" s="8" t="s">
        <v>240</v>
      </c>
      <c r="C816" s="8">
        <f>димвенканали!C816</f>
        <v>2230.3000000000002</v>
      </c>
      <c r="D816" s="8">
        <f>димвенканали!D816</f>
        <v>0</v>
      </c>
      <c r="E816" s="8">
        <f>димвенканали!E816</f>
        <v>0</v>
      </c>
      <c r="F816" s="8">
        <f t="shared" si="149"/>
        <v>2230.3000000000002</v>
      </c>
      <c r="G816" s="44">
        <v>960</v>
      </c>
      <c r="H816" s="217">
        <f t="shared" si="153"/>
        <v>7.4411774919263221E-2</v>
      </c>
      <c r="I816" s="217">
        <f t="shared" si="148"/>
        <v>318.59029372807953</v>
      </c>
      <c r="J816" s="217">
        <f t="shared" si="147"/>
        <v>70.089864620177494</v>
      </c>
      <c r="K816" s="217">
        <v>134.15830672753836</v>
      </c>
      <c r="L816" s="217">
        <v>0.15813553752432949</v>
      </c>
      <c r="M816" s="11">
        <f t="shared" si="151"/>
        <v>522.99660061331974</v>
      </c>
      <c r="N816" s="11">
        <f t="shared" si="155"/>
        <v>104.59932012266395</v>
      </c>
      <c r="O816" s="11">
        <f t="shared" si="145"/>
        <v>0.23449607703596811</v>
      </c>
      <c r="P816" s="10" t="s">
        <v>1694</v>
      </c>
    </row>
    <row r="817" spans="1:16" x14ac:dyDescent="0.35">
      <c r="A817" s="9">
        <f t="shared" si="154"/>
        <v>92</v>
      </c>
      <c r="B817" s="8" t="s">
        <v>241</v>
      </c>
      <c r="C817" s="8">
        <f>димвенканали!C817</f>
        <v>3177.46</v>
      </c>
      <c r="D817" s="8">
        <f>димвенканали!D817</f>
        <v>0</v>
      </c>
      <c r="E817" s="8">
        <f>димвенканали!E817</f>
        <v>0</v>
      </c>
      <c r="F817" s="8">
        <f t="shared" si="149"/>
        <v>3177.46</v>
      </c>
      <c r="G817" s="44">
        <v>950</v>
      </c>
      <c r="H817" s="217">
        <f t="shared" si="153"/>
        <v>7.3636652263854227E-2</v>
      </c>
      <c r="I817" s="217">
        <f t="shared" si="148"/>
        <v>315.27164483507869</v>
      </c>
      <c r="J817" s="217">
        <f t="shared" si="147"/>
        <v>69.35976186371731</v>
      </c>
      <c r="K817" s="217">
        <v>132.76082436579316</v>
      </c>
      <c r="L817" s="217">
        <v>42.680480776522323</v>
      </c>
      <c r="M817" s="11">
        <f t="shared" si="151"/>
        <v>560.07271184111153</v>
      </c>
      <c r="N817" s="11">
        <f t="shared" si="155"/>
        <v>112.01454236822231</v>
      </c>
      <c r="O817" s="11">
        <f t="shared" si="145"/>
        <v>0.17626428400077782</v>
      </c>
      <c r="P817" s="10" t="s">
        <v>1694</v>
      </c>
    </row>
    <row r="818" spans="1:16" x14ac:dyDescent="0.35">
      <c r="A818" s="9">
        <f t="shared" si="154"/>
        <v>93</v>
      </c>
      <c r="B818" s="8" t="s">
        <v>242</v>
      </c>
      <c r="C818" s="8">
        <f>димвенканали!C818</f>
        <v>6153.96</v>
      </c>
      <c r="D818" s="8">
        <f>димвенканали!D818</f>
        <v>0</v>
      </c>
      <c r="E818" s="8">
        <f>димвенканали!E818</f>
        <v>0</v>
      </c>
      <c r="F818" s="8">
        <f t="shared" si="149"/>
        <v>6153.96</v>
      </c>
      <c r="G818" s="44">
        <v>1808</v>
      </c>
      <c r="H818" s="217">
        <f t="shared" si="153"/>
        <v>0.14014217609794574</v>
      </c>
      <c r="I818" s="217">
        <f t="shared" si="148"/>
        <v>600.01171985454982</v>
      </c>
      <c r="J818" s="217">
        <f t="shared" si="147"/>
        <v>132.00257836800097</v>
      </c>
      <c r="K818" s="217">
        <v>252.66481100353062</v>
      </c>
      <c r="L818" s="217">
        <v>81.227693941002499</v>
      </c>
      <c r="M818" s="11">
        <f t="shared" ref="M818:M849" si="156">(I818+J818+K818+L818)</f>
        <v>1065.906803167084</v>
      </c>
      <c r="N818" s="11">
        <f t="shared" si="155"/>
        <v>213.18136063341683</v>
      </c>
      <c r="O818" s="11">
        <f t="shared" si="145"/>
        <v>0.17320665119160411</v>
      </c>
      <c r="P818" s="10" t="s">
        <v>1694</v>
      </c>
    </row>
    <row r="819" spans="1:16" x14ac:dyDescent="0.35">
      <c r="A819" s="9">
        <f t="shared" si="154"/>
        <v>94</v>
      </c>
      <c r="B819" s="8" t="s">
        <v>243</v>
      </c>
      <c r="C819" s="8">
        <f>димвенканали!C819</f>
        <v>4767.16</v>
      </c>
      <c r="D819" s="8">
        <f>димвенканали!D819</f>
        <v>0</v>
      </c>
      <c r="E819" s="8">
        <f>димвенканали!E819</f>
        <v>0</v>
      </c>
      <c r="F819" s="8">
        <f t="shared" si="149"/>
        <v>4767.16</v>
      </c>
      <c r="G819" s="44">
        <v>680</v>
      </c>
      <c r="H819" s="217">
        <f t="shared" si="153"/>
        <v>5.270834056781145E-2</v>
      </c>
      <c r="I819" s="217">
        <f t="shared" si="148"/>
        <v>225.66812472405633</v>
      </c>
      <c r="J819" s="217">
        <f t="shared" si="147"/>
        <v>49.646987439292396</v>
      </c>
      <c r="K819" s="217">
        <v>95.028800598673016</v>
      </c>
      <c r="L819" s="217">
        <v>30.550238871615978</v>
      </c>
      <c r="M819" s="11">
        <f t="shared" si="156"/>
        <v>400.8941516336377</v>
      </c>
      <c r="N819" s="11">
        <f t="shared" si="155"/>
        <v>80.17883032672755</v>
      </c>
      <c r="O819" s="11">
        <f t="shared" ref="O819:O882" si="157">M819/F819</f>
        <v>8.4094964640087116E-2</v>
      </c>
      <c r="P819" s="10" t="s">
        <v>1694</v>
      </c>
    </row>
    <row r="820" spans="1:16" x14ac:dyDescent="0.35">
      <c r="A820" s="9">
        <f t="shared" si="154"/>
        <v>95</v>
      </c>
      <c r="B820" s="8" t="s">
        <v>244</v>
      </c>
      <c r="C820" s="8">
        <f>димвенканали!C820</f>
        <v>5138.5</v>
      </c>
      <c r="D820" s="8">
        <f>димвенканали!D820</f>
        <v>0</v>
      </c>
      <c r="E820" s="8">
        <f>димвенканали!E820</f>
        <v>51.8</v>
      </c>
      <c r="F820" s="8">
        <f t="shared" si="149"/>
        <v>5190.3</v>
      </c>
      <c r="G820" s="44">
        <v>1879</v>
      </c>
      <c r="H820" s="217">
        <f t="shared" si="153"/>
        <v>0.14564554695134957</v>
      </c>
      <c r="I820" s="217">
        <f t="shared" si="148"/>
        <v>623.57412699485553</v>
      </c>
      <c r="J820" s="217">
        <f t="shared" si="147"/>
        <v>137.18630793886823</v>
      </c>
      <c r="K820" s="217">
        <v>262.58693577192145</v>
      </c>
      <c r="L820" s="217">
        <v>84.417498293774159</v>
      </c>
      <c r="M820" s="11">
        <f t="shared" si="156"/>
        <v>1107.7648689994194</v>
      </c>
      <c r="N820" s="11">
        <f t="shared" si="155"/>
        <v>221.55297379988389</v>
      </c>
      <c r="O820" s="11">
        <f t="shared" si="157"/>
        <v>0.21342983430619025</v>
      </c>
      <c r="P820" s="10" t="s">
        <v>1694</v>
      </c>
    </row>
    <row r="821" spans="1:16" x14ac:dyDescent="0.35">
      <c r="A821" s="9">
        <f t="shared" si="154"/>
        <v>96</v>
      </c>
      <c r="B821" s="8" t="s">
        <v>245</v>
      </c>
      <c r="C821" s="8">
        <f>димвенканали!C821</f>
        <v>2683</v>
      </c>
      <c r="D821" s="8">
        <f>димвенканали!D821</f>
        <v>0</v>
      </c>
      <c r="E821" s="8">
        <f>димвенканали!E821</f>
        <v>0</v>
      </c>
      <c r="F821" s="8">
        <f t="shared" si="149"/>
        <v>2683</v>
      </c>
      <c r="G821" s="44">
        <v>960</v>
      </c>
      <c r="H821" s="217">
        <f t="shared" si="153"/>
        <v>7.4411774919263221E-2</v>
      </c>
      <c r="I821" s="217">
        <f t="shared" ref="I821:I861" si="158">H821*$I$2</f>
        <v>318.59029372807953</v>
      </c>
      <c r="J821" s="217">
        <f t="shared" ref="J821:J871" si="159">I821*0.22</f>
        <v>70.089864620177494</v>
      </c>
      <c r="K821" s="217">
        <v>134.15830672753836</v>
      </c>
      <c r="L821" s="217">
        <v>43.12974899522257</v>
      </c>
      <c r="M821" s="11">
        <f t="shared" si="156"/>
        <v>565.968214071018</v>
      </c>
      <c r="N821" s="11">
        <f t="shared" si="155"/>
        <v>113.1936428142036</v>
      </c>
      <c r="O821" s="11">
        <f t="shared" si="157"/>
        <v>0.21094603580731197</v>
      </c>
      <c r="P821" s="10" t="s">
        <v>1694</v>
      </c>
    </row>
    <row r="822" spans="1:16" x14ac:dyDescent="0.35">
      <c r="A822" s="9">
        <f t="shared" si="154"/>
        <v>97</v>
      </c>
      <c r="B822" s="8" t="s">
        <v>246</v>
      </c>
      <c r="C822" s="8">
        <f>димвенканали!C822</f>
        <v>3593.8</v>
      </c>
      <c r="D822" s="8">
        <f>димвенканали!D822</f>
        <v>0</v>
      </c>
      <c r="E822" s="8">
        <f>димвенканали!E822</f>
        <v>0</v>
      </c>
      <c r="F822" s="8">
        <f t="shared" si="149"/>
        <v>3593.8</v>
      </c>
      <c r="G822" s="44">
        <v>1000.4</v>
      </c>
      <c r="H822" s="217">
        <f t="shared" si="153"/>
        <v>7.754327044711555E-2</v>
      </c>
      <c r="I822" s="217">
        <f t="shared" si="158"/>
        <v>331.99763525580283</v>
      </c>
      <c r="J822" s="217">
        <f t="shared" si="159"/>
        <v>73.03947975627662</v>
      </c>
      <c r="K822" s="217">
        <v>139.80413546898893</v>
      </c>
      <c r="L822" s="217">
        <v>44.944792598771514</v>
      </c>
      <c r="M822" s="11">
        <f t="shared" si="156"/>
        <v>589.78604307983983</v>
      </c>
      <c r="N822" s="11">
        <f t="shared" si="155"/>
        <v>117.95720861596797</v>
      </c>
      <c r="O822" s="11">
        <f t="shared" si="157"/>
        <v>0.16411209390612716</v>
      </c>
      <c r="P822" s="10" t="s">
        <v>1694</v>
      </c>
    </row>
    <row r="823" spans="1:16" x14ac:dyDescent="0.35">
      <c r="A823" s="9">
        <f t="shared" si="154"/>
        <v>98</v>
      </c>
      <c r="B823" s="8" t="s">
        <v>247</v>
      </c>
      <c r="C823" s="8">
        <f>димвенканали!C823</f>
        <v>6136.78</v>
      </c>
      <c r="D823" s="8">
        <f>димвенканали!D823</f>
        <v>0</v>
      </c>
      <c r="E823" s="8">
        <f>димвенканали!E823</f>
        <v>0</v>
      </c>
      <c r="F823" s="8">
        <f t="shared" si="149"/>
        <v>6136.78</v>
      </c>
      <c r="G823" s="44">
        <v>1808</v>
      </c>
      <c r="H823" s="217">
        <f t="shared" si="153"/>
        <v>0.14014217609794574</v>
      </c>
      <c r="I823" s="217">
        <f t="shared" si="158"/>
        <v>600.01171985454982</v>
      </c>
      <c r="J823" s="217">
        <f t="shared" si="159"/>
        <v>132.00257836800097</v>
      </c>
      <c r="K823" s="217">
        <v>252.66481100353062</v>
      </c>
      <c r="L823" s="217">
        <v>81.227693941002499</v>
      </c>
      <c r="M823" s="11">
        <f t="shared" si="156"/>
        <v>1065.906803167084</v>
      </c>
      <c r="N823" s="11">
        <f t="shared" si="155"/>
        <v>213.18136063341683</v>
      </c>
      <c r="O823" s="11">
        <f t="shared" si="157"/>
        <v>0.17369154559346825</v>
      </c>
      <c r="P823" s="10" t="s">
        <v>1694</v>
      </c>
    </row>
    <row r="824" spans="1:16" x14ac:dyDescent="0.35">
      <c r="A824" s="9">
        <f t="shared" si="154"/>
        <v>99</v>
      </c>
      <c r="B824" s="8" t="s">
        <v>248</v>
      </c>
      <c r="C824" s="8">
        <f>димвенканали!C824</f>
        <v>4533.76</v>
      </c>
      <c r="D824" s="8">
        <f>димвенканали!D824</f>
        <v>0</v>
      </c>
      <c r="E824" s="8">
        <f>димвенканали!E824</f>
        <v>104</v>
      </c>
      <c r="F824" s="8">
        <f t="shared" si="149"/>
        <v>4637.76</v>
      </c>
      <c r="G824" s="44">
        <v>600</v>
      </c>
      <c r="H824" s="217">
        <f t="shared" si="153"/>
        <v>4.6507359324539511E-2</v>
      </c>
      <c r="I824" s="217">
        <f t="shared" si="158"/>
        <v>199.11893358004968</v>
      </c>
      <c r="J824" s="217">
        <f t="shared" si="159"/>
        <v>43.806165387610932</v>
      </c>
      <c r="K824" s="217">
        <v>83.848941704711493</v>
      </c>
      <c r="L824" s="217">
        <v>26.956093122014099</v>
      </c>
      <c r="M824" s="11">
        <f t="shared" si="156"/>
        <v>353.73013379438623</v>
      </c>
      <c r="N824" s="11">
        <f t="shared" si="155"/>
        <v>70.74602675887725</v>
      </c>
      <c r="O824" s="11">
        <f t="shared" si="157"/>
        <v>7.6271763479435373E-2</v>
      </c>
      <c r="P824" s="10" t="s">
        <v>1694</v>
      </c>
    </row>
    <row r="825" spans="1:16" x14ac:dyDescent="0.35">
      <c r="A825" s="9">
        <f t="shared" si="154"/>
        <v>100</v>
      </c>
      <c r="B825" s="8" t="s">
        <v>249</v>
      </c>
      <c r="C825" s="8">
        <f>димвенканали!C825</f>
        <v>3949.68</v>
      </c>
      <c r="D825" s="8">
        <f>димвенканали!D825</f>
        <v>0</v>
      </c>
      <c r="E825" s="8">
        <f>димвенканали!E825</f>
        <v>0</v>
      </c>
      <c r="F825" s="8">
        <f t="shared" si="149"/>
        <v>3949.68</v>
      </c>
      <c r="G825" s="44">
        <v>901</v>
      </c>
      <c r="H825" s="217">
        <f t="shared" si="153"/>
        <v>6.9838551252350167E-2</v>
      </c>
      <c r="I825" s="217">
        <f t="shared" si="158"/>
        <v>299.01026525937459</v>
      </c>
      <c r="J825" s="217">
        <f t="shared" si="159"/>
        <v>65.782258357062418</v>
      </c>
      <c r="K825" s="217">
        <v>125.91316079324172</v>
      </c>
      <c r="L825" s="217">
        <v>40.479066504891179</v>
      </c>
      <c r="M825" s="11">
        <f t="shared" si="156"/>
        <v>531.18475091456992</v>
      </c>
      <c r="N825" s="11">
        <f t="shared" si="155"/>
        <v>106.23695018291399</v>
      </c>
      <c r="O825" s="11">
        <f t="shared" si="157"/>
        <v>0.13448804736448774</v>
      </c>
      <c r="P825" s="10" t="s">
        <v>1694</v>
      </c>
    </row>
    <row r="826" spans="1:16" x14ac:dyDescent="0.35">
      <c r="A826" s="9">
        <f t="shared" si="154"/>
        <v>101</v>
      </c>
      <c r="B826" s="8" t="s">
        <v>250</v>
      </c>
      <c r="C826" s="8">
        <f>димвенканали!C826</f>
        <v>77</v>
      </c>
      <c r="D826" s="8">
        <f>димвенканали!D826</f>
        <v>0</v>
      </c>
      <c r="E826" s="8">
        <f>димвенканали!E826</f>
        <v>0</v>
      </c>
      <c r="F826" s="8">
        <f t="shared" si="149"/>
        <v>77</v>
      </c>
      <c r="G826" s="40">
        <v>138</v>
      </c>
      <c r="H826" s="217">
        <f t="shared" si="153"/>
        <v>1.0696692644644089E-2</v>
      </c>
      <c r="I826" s="217">
        <f t="shared" si="158"/>
        <v>45.797354723411431</v>
      </c>
      <c r="J826" s="217">
        <f t="shared" si="159"/>
        <v>10.075418039150515</v>
      </c>
      <c r="K826" s="217">
        <v>19.285256592083641</v>
      </c>
      <c r="L826" s="217">
        <v>1.3326213526789852</v>
      </c>
      <c r="M826" s="11">
        <f t="shared" si="156"/>
        <v>76.490650707324562</v>
      </c>
      <c r="N826" s="11">
        <f t="shared" si="155"/>
        <v>15.298130141464913</v>
      </c>
      <c r="O826" s="11">
        <f t="shared" si="157"/>
        <v>0.99338507412109822</v>
      </c>
      <c r="P826" s="8" t="s">
        <v>1176</v>
      </c>
    </row>
    <row r="827" spans="1:16" x14ac:dyDescent="0.35">
      <c r="A827" s="9">
        <f t="shared" si="154"/>
        <v>102</v>
      </c>
      <c r="B827" s="8" t="s">
        <v>251</v>
      </c>
      <c r="C827" s="8">
        <f>димвенканали!C827</f>
        <v>34.799999999999997</v>
      </c>
      <c r="D827" s="8">
        <f>димвенканали!D827</f>
        <v>0</v>
      </c>
      <c r="E827" s="8">
        <f>димвенканали!E827</f>
        <v>0</v>
      </c>
      <c r="F827" s="8">
        <f t="shared" si="149"/>
        <v>34.799999999999997</v>
      </c>
      <c r="G827" s="40">
        <v>62</v>
      </c>
      <c r="H827" s="217">
        <f t="shared" si="153"/>
        <v>4.8057604635357498E-3</v>
      </c>
      <c r="I827" s="217">
        <f t="shared" si="158"/>
        <v>20.575623136605135</v>
      </c>
      <c r="J827" s="217">
        <f t="shared" si="159"/>
        <v>4.5266370900531294</v>
      </c>
      <c r="K827" s="217">
        <v>8.6643906428201873</v>
      </c>
      <c r="L827" s="217">
        <v>3.8534401163884744</v>
      </c>
      <c r="M827" s="11">
        <f t="shared" si="156"/>
        <v>37.620090985866931</v>
      </c>
      <c r="N827" s="11">
        <f t="shared" si="155"/>
        <v>7.5240181971733868</v>
      </c>
      <c r="O827" s="11">
        <f t="shared" si="157"/>
        <v>1.0810370972950267</v>
      </c>
      <c r="P827" s="8" t="s">
        <v>1176</v>
      </c>
    </row>
    <row r="828" spans="1:16" x14ac:dyDescent="0.35">
      <c r="A828" s="9">
        <f t="shared" si="154"/>
        <v>103</v>
      </c>
      <c r="B828" s="8" t="s">
        <v>252</v>
      </c>
      <c r="C828" s="8">
        <f>димвенканали!C828</f>
        <v>6375.55</v>
      </c>
      <c r="D828" s="8">
        <f>димвенканали!D828</f>
        <v>0</v>
      </c>
      <c r="E828" s="8">
        <f>димвенканали!E828</f>
        <v>169.5</v>
      </c>
      <c r="F828" s="8">
        <f t="shared" ref="F828:F861" si="160">C828+D828+E828</f>
        <v>6545.05</v>
      </c>
      <c r="G828" s="44">
        <v>1277</v>
      </c>
      <c r="H828" s="217">
        <f t="shared" si="153"/>
        <v>9.8983163095728272E-2</v>
      </c>
      <c r="I828" s="217">
        <f t="shared" si="158"/>
        <v>423.79146363620578</v>
      </c>
      <c r="J828" s="217">
        <f t="shared" si="159"/>
        <v>93.234121999965268</v>
      </c>
      <c r="K828" s="217">
        <v>178.45849759486092</v>
      </c>
      <c r="L828" s="217">
        <v>57.371551528020021</v>
      </c>
      <c r="M828" s="11">
        <f t="shared" si="156"/>
        <v>752.85563475905201</v>
      </c>
      <c r="N828" s="11">
        <f t="shared" si="155"/>
        <v>150.57112695181041</v>
      </c>
      <c r="O828" s="11">
        <f t="shared" si="157"/>
        <v>0.11502672015630927</v>
      </c>
      <c r="P828" s="10" t="s">
        <v>1694</v>
      </c>
    </row>
    <row r="829" spans="1:16" x14ac:dyDescent="0.35">
      <c r="A829" s="9">
        <f t="shared" si="154"/>
        <v>104</v>
      </c>
      <c r="B829" s="8" t="s">
        <v>253</v>
      </c>
      <c r="C829" s="8">
        <f>димвенканали!C829</f>
        <v>5034.24</v>
      </c>
      <c r="D829" s="8">
        <f>димвенканали!D829</f>
        <v>204.9</v>
      </c>
      <c r="E829" s="8">
        <f>димвенканали!E829</f>
        <v>106.7</v>
      </c>
      <c r="F829" s="8">
        <f t="shared" si="160"/>
        <v>5345.8399999999992</v>
      </c>
      <c r="G829" s="44">
        <v>941</v>
      </c>
      <c r="H829" s="217">
        <f t="shared" si="153"/>
        <v>7.2939041873986143E-2</v>
      </c>
      <c r="I829" s="217">
        <f t="shared" si="158"/>
        <v>312.28486083137796</v>
      </c>
      <c r="J829" s="217">
        <f t="shared" si="159"/>
        <v>68.702669382903153</v>
      </c>
      <c r="K829" s="217">
        <v>131.50309024022249</v>
      </c>
      <c r="L829" s="217">
        <v>42.276139379692125</v>
      </c>
      <c r="M829" s="11">
        <f t="shared" si="156"/>
        <v>554.7667598341958</v>
      </c>
      <c r="N829" s="11">
        <f t="shared" si="155"/>
        <v>110.95335196683916</v>
      </c>
      <c r="O829" s="11">
        <f t="shared" si="157"/>
        <v>0.10377541412279377</v>
      </c>
      <c r="P829" s="10" t="s">
        <v>1694</v>
      </c>
    </row>
    <row r="830" spans="1:16" x14ac:dyDescent="0.35">
      <c r="A830" s="9">
        <f t="shared" si="154"/>
        <v>105</v>
      </c>
      <c r="B830" s="8" t="s">
        <v>254</v>
      </c>
      <c r="C830" s="8">
        <f>димвенканали!C830</f>
        <v>4025.8</v>
      </c>
      <c r="D830" s="8">
        <f>димвенканали!D830</f>
        <v>0</v>
      </c>
      <c r="E830" s="8">
        <f>димвенканали!E830</f>
        <v>0</v>
      </c>
      <c r="F830" s="8">
        <f t="shared" si="160"/>
        <v>4025.8</v>
      </c>
      <c r="G830" s="44">
        <v>762</v>
      </c>
      <c r="H830" s="217">
        <f t="shared" si="153"/>
        <v>5.9064346342165182E-2</v>
      </c>
      <c r="I830" s="217">
        <f t="shared" si="158"/>
        <v>252.8810456466631</v>
      </c>
      <c r="J830" s="217">
        <f t="shared" si="159"/>
        <v>55.633830042265885</v>
      </c>
      <c r="K830" s="217">
        <v>106.48815596498359</v>
      </c>
      <c r="L830" s="217">
        <v>34.234238264957909</v>
      </c>
      <c r="M830" s="11">
        <f t="shared" si="156"/>
        <v>449.23726991887054</v>
      </c>
      <c r="N830" s="11">
        <f t="shared" si="155"/>
        <v>89.847453983774116</v>
      </c>
      <c r="O830" s="11">
        <f t="shared" si="157"/>
        <v>0.1115895647868425</v>
      </c>
      <c r="P830" s="10" t="s">
        <v>1694</v>
      </c>
    </row>
    <row r="831" spans="1:16" x14ac:dyDescent="0.35">
      <c r="A831" s="9">
        <f t="shared" si="154"/>
        <v>106</v>
      </c>
      <c r="B831" s="8" t="s">
        <v>255</v>
      </c>
      <c r="C831" s="8">
        <f>димвенканали!C831</f>
        <v>5829.59</v>
      </c>
      <c r="D831" s="8">
        <f>димвенканали!D831</f>
        <v>0</v>
      </c>
      <c r="E831" s="8">
        <f>димвенканали!E831</f>
        <v>0</v>
      </c>
      <c r="F831" s="8">
        <f t="shared" si="160"/>
        <v>5829.59</v>
      </c>
      <c r="G831" s="44">
        <v>938</v>
      </c>
      <c r="H831" s="217">
        <f t="shared" si="153"/>
        <v>7.270650507736344E-2</v>
      </c>
      <c r="I831" s="217">
        <f t="shared" si="158"/>
        <v>311.28926616347769</v>
      </c>
      <c r="J831" s="217">
        <f t="shared" si="159"/>
        <v>68.483638555965086</v>
      </c>
      <c r="K831" s="217">
        <v>131.08384553169893</v>
      </c>
      <c r="L831" s="217">
        <v>42.141358914082048</v>
      </c>
      <c r="M831" s="11">
        <f t="shared" si="156"/>
        <v>552.9981091652237</v>
      </c>
      <c r="N831" s="11">
        <f t="shared" si="155"/>
        <v>110.59962183304475</v>
      </c>
      <c r="O831" s="11">
        <f t="shared" si="157"/>
        <v>9.4860549226484833E-2</v>
      </c>
      <c r="P831" s="10" t="s">
        <v>1694</v>
      </c>
    </row>
    <row r="832" spans="1:16" x14ac:dyDescent="0.35">
      <c r="A832" s="9">
        <f t="shared" si="154"/>
        <v>107</v>
      </c>
      <c r="B832" s="8" t="s">
        <v>256</v>
      </c>
      <c r="C832" s="8">
        <f>димвенканали!C832</f>
        <v>4802</v>
      </c>
      <c r="D832" s="8">
        <f>димвенканали!D832</f>
        <v>0</v>
      </c>
      <c r="E832" s="8">
        <f>димвенканали!E832</f>
        <v>0</v>
      </c>
      <c r="F832" s="8">
        <f t="shared" si="160"/>
        <v>4802</v>
      </c>
      <c r="G832" s="44">
        <v>716</v>
      </c>
      <c r="H832" s="217">
        <f t="shared" si="153"/>
        <v>5.5498782127283819E-2</v>
      </c>
      <c r="I832" s="217">
        <f t="shared" si="158"/>
        <v>237.61526073885929</v>
      </c>
      <c r="J832" s="217">
        <f t="shared" si="159"/>
        <v>52.275357362549045</v>
      </c>
      <c r="K832" s="217">
        <v>100.05973710095572</v>
      </c>
      <c r="L832" s="217">
        <v>32.167604458936829</v>
      </c>
      <c r="M832" s="11">
        <f t="shared" si="156"/>
        <v>422.11795966130086</v>
      </c>
      <c r="N832" s="11">
        <f>M832*0.2</f>
        <v>84.42359193226018</v>
      </c>
      <c r="O832" s="11">
        <f t="shared" si="157"/>
        <v>8.7904614673323792E-2</v>
      </c>
      <c r="P832" s="10" t="s">
        <v>1694</v>
      </c>
    </row>
    <row r="833" spans="1:16" x14ac:dyDescent="0.35">
      <c r="A833" s="9">
        <f t="shared" si="154"/>
        <v>108</v>
      </c>
      <c r="B833" s="8" t="s">
        <v>257</v>
      </c>
      <c r="C833" s="8">
        <f>димвенканали!C833</f>
        <v>4841.7</v>
      </c>
      <c r="D833" s="8">
        <f>димвенканали!D833</f>
        <v>0</v>
      </c>
      <c r="E833" s="8">
        <f>димвенканали!E833</f>
        <v>0</v>
      </c>
      <c r="F833" s="8">
        <f t="shared" si="160"/>
        <v>4841.7</v>
      </c>
      <c r="G833" s="44">
        <v>772</v>
      </c>
      <c r="H833" s="217">
        <f t="shared" si="153"/>
        <v>5.9839468997574176E-2</v>
      </c>
      <c r="I833" s="217">
        <f t="shared" si="158"/>
        <v>256.19969453966394</v>
      </c>
      <c r="J833" s="217">
        <f t="shared" si="159"/>
        <v>56.363932798726069</v>
      </c>
      <c r="K833" s="217">
        <v>107.88563832672878</v>
      </c>
      <c r="L833" s="217">
        <v>34.683506483658149</v>
      </c>
      <c r="M833" s="11">
        <f t="shared" si="156"/>
        <v>455.13277214877695</v>
      </c>
      <c r="N833" s="11">
        <f>M833*0.2</f>
        <v>91.026554429755393</v>
      </c>
      <c r="O833" s="11">
        <f t="shared" si="157"/>
        <v>9.4002679254967664E-2</v>
      </c>
      <c r="P833" s="10" t="s">
        <v>1694</v>
      </c>
    </row>
    <row r="834" spans="1:16" x14ac:dyDescent="0.35">
      <c r="A834" s="9">
        <f t="shared" si="154"/>
        <v>109</v>
      </c>
      <c r="B834" s="8" t="s">
        <v>258</v>
      </c>
      <c r="C834" s="8">
        <f>димвенканали!C834</f>
        <v>103.9</v>
      </c>
      <c r="D834" s="8">
        <f>димвенканали!D834</f>
        <v>0</v>
      </c>
      <c r="E834" s="8">
        <f>димвенканали!E834</f>
        <v>0</v>
      </c>
      <c r="F834" s="8">
        <f t="shared" si="160"/>
        <v>103.9</v>
      </c>
      <c r="G834" s="40">
        <v>87</v>
      </c>
      <c r="H834" s="217">
        <f t="shared" si="153"/>
        <v>6.7435671020582297E-3</v>
      </c>
      <c r="I834" s="217">
        <f t="shared" si="158"/>
        <v>28.872245369107205</v>
      </c>
      <c r="J834" s="217">
        <f t="shared" si="159"/>
        <v>6.3518939812035855</v>
      </c>
      <c r="K834" s="217">
        <v>12.158096547183165</v>
      </c>
      <c r="L834" s="217">
        <v>7.0710148041421244</v>
      </c>
      <c r="M834" s="11">
        <f t="shared" si="156"/>
        <v>54.45325070163608</v>
      </c>
      <c r="N834" s="11">
        <f>M834*0.2</f>
        <v>10.890650140327217</v>
      </c>
      <c r="O834" s="11">
        <f t="shared" si="157"/>
        <v>0.52409288452007774</v>
      </c>
      <c r="P834" s="8" t="s">
        <v>1176</v>
      </c>
    </row>
    <row r="835" spans="1:16" x14ac:dyDescent="0.35">
      <c r="A835" s="9">
        <f t="shared" si="154"/>
        <v>110</v>
      </c>
      <c r="B835" s="8" t="s">
        <v>259</v>
      </c>
      <c r="C835" s="8">
        <f>димвенканали!C835</f>
        <v>81.400000000000006</v>
      </c>
      <c r="D835" s="8">
        <f>димвенканали!D835</f>
        <v>0</v>
      </c>
      <c r="E835" s="8">
        <f>димвенканали!E835</f>
        <v>0</v>
      </c>
      <c r="F835" s="8">
        <f t="shared" si="160"/>
        <v>81.400000000000006</v>
      </c>
      <c r="G835" s="40">
        <v>114</v>
      </c>
      <c r="H835" s="217">
        <f t="shared" si="153"/>
        <v>8.8363982716625072E-3</v>
      </c>
      <c r="I835" s="217">
        <f t="shared" si="158"/>
        <v>37.832597380209442</v>
      </c>
      <c r="J835" s="217">
        <f t="shared" si="159"/>
        <v>8.3231714236460768</v>
      </c>
      <c r="K835" s="217">
        <v>15.931298923895183</v>
      </c>
      <c r="L835" s="217">
        <v>6.5403301231010325</v>
      </c>
      <c r="M835" s="11">
        <f t="shared" si="156"/>
        <v>68.627397850851736</v>
      </c>
      <c r="N835" s="11">
        <f>M835*0.2</f>
        <v>13.725479570170348</v>
      </c>
      <c r="O835" s="11">
        <f t="shared" si="157"/>
        <v>0.84308842568613918</v>
      </c>
      <c r="P835" s="8" t="s">
        <v>1176</v>
      </c>
    </row>
    <row r="836" spans="1:16" x14ac:dyDescent="0.35">
      <c r="A836" s="9">
        <f t="shared" si="154"/>
        <v>111</v>
      </c>
      <c r="B836" s="8" t="s">
        <v>260</v>
      </c>
      <c r="C836" s="8">
        <f>димвенканали!C836</f>
        <v>103.2</v>
      </c>
      <c r="D836" s="8">
        <f>димвенканали!D836</f>
        <v>0</v>
      </c>
      <c r="E836" s="8">
        <f>димвенканали!E836</f>
        <v>0</v>
      </c>
      <c r="F836" s="8">
        <f t="shared" si="160"/>
        <v>103.2</v>
      </c>
      <c r="G836" s="40">
        <v>131</v>
      </c>
      <c r="H836" s="217">
        <f t="shared" si="153"/>
        <v>1.0154106785857793E-2</v>
      </c>
      <c r="I836" s="217">
        <f t="shared" si="158"/>
        <v>43.474300498310846</v>
      </c>
      <c r="J836" s="217">
        <f t="shared" si="159"/>
        <v>9.5643461096283868</v>
      </c>
      <c r="K836" s="217">
        <v>18.307018938862008</v>
      </c>
      <c r="L836" s="217">
        <v>8.141946052369196</v>
      </c>
      <c r="M836" s="11">
        <f t="shared" si="156"/>
        <v>79.487611599170435</v>
      </c>
      <c r="N836" s="11">
        <f>M836*0.2</f>
        <v>15.897522319834088</v>
      </c>
      <c r="O836" s="11">
        <f t="shared" si="157"/>
        <v>0.770228794565605</v>
      </c>
      <c r="P836" s="8" t="s">
        <v>1176</v>
      </c>
    </row>
    <row r="837" spans="1:16" x14ac:dyDescent="0.35">
      <c r="A837" s="9">
        <f t="shared" si="154"/>
        <v>112</v>
      </c>
      <c r="B837" s="8" t="s">
        <v>261</v>
      </c>
      <c r="C837" s="8">
        <f>димвенканали!C837</f>
        <v>189.3</v>
      </c>
      <c r="D837" s="8">
        <f>димвенканали!D837</f>
        <v>0</v>
      </c>
      <c r="E837" s="8">
        <f>димвенканали!E837</f>
        <v>0</v>
      </c>
      <c r="F837" s="8">
        <f t="shared" si="160"/>
        <v>189.3</v>
      </c>
      <c r="G837" s="40">
        <v>157</v>
      </c>
      <c r="H837" s="217">
        <f t="shared" si="153"/>
        <v>1.2169425689921173E-2</v>
      </c>
      <c r="I837" s="217">
        <f t="shared" si="158"/>
        <v>52.102787620113006</v>
      </c>
      <c r="J837" s="217">
        <f t="shared" si="159"/>
        <v>11.462613276424861</v>
      </c>
      <c r="K837" s="217">
        <v>21.940473079399506</v>
      </c>
      <c r="L837" s="217">
        <v>9.7579048108546846</v>
      </c>
      <c r="M837" s="11">
        <f t="shared" si="156"/>
        <v>95.263778786792059</v>
      </c>
      <c r="N837" s="11">
        <f t="shared" ref="N837:N846" si="161">M837*0.2</f>
        <v>19.052755757358412</v>
      </c>
      <c r="O837" s="11">
        <f t="shared" si="157"/>
        <v>0.50324236020492363</v>
      </c>
      <c r="P837" s="8" t="s">
        <v>1176</v>
      </c>
    </row>
    <row r="838" spans="1:16" x14ac:dyDescent="0.35">
      <c r="A838" s="9">
        <f t="shared" si="154"/>
        <v>113</v>
      </c>
      <c r="B838" s="8" t="s">
        <v>262</v>
      </c>
      <c r="C838" s="8">
        <f>димвенканали!C838</f>
        <v>95.8</v>
      </c>
      <c r="D838" s="8">
        <f>димвенканали!D838</f>
        <v>0</v>
      </c>
      <c r="E838" s="8">
        <f>димвенканали!E838</f>
        <v>0</v>
      </c>
      <c r="F838" s="8">
        <f t="shared" si="160"/>
        <v>95.8</v>
      </c>
      <c r="G838" s="40">
        <v>138</v>
      </c>
      <c r="H838" s="217">
        <f t="shared" si="153"/>
        <v>1.0696692644644089E-2</v>
      </c>
      <c r="I838" s="217">
        <f t="shared" si="158"/>
        <v>45.797354723411431</v>
      </c>
      <c r="J838" s="217">
        <f t="shared" si="159"/>
        <v>10.075418039150515</v>
      </c>
      <c r="K838" s="217">
        <v>19.285256592083641</v>
      </c>
      <c r="L838" s="217">
        <v>7.9172417279644076</v>
      </c>
      <c r="M838" s="11">
        <f t="shared" si="156"/>
        <v>83.075271082609987</v>
      </c>
      <c r="N838" s="11">
        <f t="shared" si="161"/>
        <v>16.615054216521997</v>
      </c>
      <c r="O838" s="11">
        <f t="shared" si="157"/>
        <v>0.86717401965146124</v>
      </c>
      <c r="P838" s="8" t="s">
        <v>1176</v>
      </c>
    </row>
    <row r="839" spans="1:16" x14ac:dyDescent="0.35">
      <c r="A839" s="9">
        <f t="shared" si="154"/>
        <v>114</v>
      </c>
      <c r="B839" s="8" t="s">
        <v>263</v>
      </c>
      <c r="C839" s="8">
        <f>димвенканали!C839</f>
        <v>88.4</v>
      </c>
      <c r="D839" s="8">
        <f>димвенканали!D839</f>
        <v>0</v>
      </c>
      <c r="E839" s="8">
        <f>димвенканали!E839</f>
        <v>0</v>
      </c>
      <c r="F839" s="8">
        <f t="shared" si="160"/>
        <v>88.4</v>
      </c>
      <c r="G839" s="43">
        <v>96</v>
      </c>
      <c r="H839" s="217">
        <f t="shared" si="153"/>
        <v>7.4411774919263228E-3</v>
      </c>
      <c r="I839" s="217">
        <f t="shared" si="158"/>
        <v>31.859029372807953</v>
      </c>
      <c r="J839" s="217">
        <f t="shared" si="159"/>
        <v>7.0089864620177496</v>
      </c>
      <c r="K839" s="217">
        <v>13.415830672753838</v>
      </c>
      <c r="L839" s="217">
        <v>4.0354625346511295</v>
      </c>
      <c r="M839" s="11">
        <f t="shared" si="156"/>
        <v>56.319309042230671</v>
      </c>
      <c r="N839" s="11">
        <f t="shared" si="161"/>
        <v>11.263861808446135</v>
      </c>
      <c r="O839" s="11">
        <f t="shared" si="157"/>
        <v>0.63709625613383103</v>
      </c>
      <c r="P839" s="8" t="s">
        <v>1696</v>
      </c>
    </row>
    <row r="840" spans="1:16" x14ac:dyDescent="0.35">
      <c r="A840" s="9">
        <f t="shared" si="154"/>
        <v>115</v>
      </c>
      <c r="B840" s="8" t="s">
        <v>264</v>
      </c>
      <c r="C840" s="8">
        <f>димвенканали!C840</f>
        <v>106.3</v>
      </c>
      <c r="D840" s="8">
        <f>димвенканали!D840</f>
        <v>0</v>
      </c>
      <c r="E840" s="8">
        <f>димвенканали!E840</f>
        <v>0</v>
      </c>
      <c r="F840" s="8">
        <f t="shared" si="160"/>
        <v>106.3</v>
      </c>
      <c r="G840" s="40">
        <v>142</v>
      </c>
      <c r="H840" s="217">
        <f t="shared" si="153"/>
        <v>1.1006741706807686E-2</v>
      </c>
      <c r="I840" s="217">
        <f t="shared" si="158"/>
        <v>47.124814280611766</v>
      </c>
      <c r="J840" s="217">
        <f t="shared" si="159"/>
        <v>10.367459141734589</v>
      </c>
      <c r="K840" s="217">
        <v>19.844249536781714</v>
      </c>
      <c r="L840" s="217">
        <v>8.825620911728441</v>
      </c>
      <c r="M840" s="11">
        <f t="shared" si="156"/>
        <v>86.162143870856511</v>
      </c>
      <c r="N840" s="11">
        <f t="shared" si="161"/>
        <v>17.232428774171304</v>
      </c>
      <c r="O840" s="11">
        <f t="shared" si="157"/>
        <v>0.81055638636741778</v>
      </c>
      <c r="P840" s="8" t="s">
        <v>1176</v>
      </c>
    </row>
    <row r="841" spans="1:16" x14ac:dyDescent="0.35">
      <c r="A841" s="9">
        <f t="shared" si="154"/>
        <v>116</v>
      </c>
      <c r="B841" s="8" t="s">
        <v>265</v>
      </c>
      <c r="C841" s="8">
        <f>димвенканали!C841</f>
        <v>81.489999999999995</v>
      </c>
      <c r="D841" s="8">
        <f>димвенканали!D841</f>
        <v>0</v>
      </c>
      <c r="E841" s="8">
        <f>димвенканали!E841</f>
        <v>0</v>
      </c>
      <c r="F841" s="8">
        <f t="shared" si="160"/>
        <v>81.489999999999995</v>
      </c>
      <c r="G841" s="40">
        <v>92</v>
      </c>
      <c r="H841" s="217">
        <f t="shared" si="153"/>
        <v>7.1311284297627259E-3</v>
      </c>
      <c r="I841" s="217">
        <f t="shared" si="158"/>
        <v>30.531569815607622</v>
      </c>
      <c r="J841" s="217">
        <f t="shared" si="159"/>
        <v>6.7169453594336765</v>
      </c>
      <c r="K841" s="217">
        <v>12.85683772805576</v>
      </c>
      <c r="L841" s="217">
        <v>5.7180079146409621</v>
      </c>
      <c r="M841" s="11">
        <f t="shared" si="156"/>
        <v>55.823360817738021</v>
      </c>
      <c r="N841" s="11">
        <f t="shared" si="161"/>
        <v>11.164672163547605</v>
      </c>
      <c r="O841" s="11">
        <f t="shared" si="157"/>
        <v>0.68503326564901246</v>
      </c>
      <c r="P841" s="8" t="s">
        <v>1176</v>
      </c>
    </row>
    <row r="842" spans="1:16" x14ac:dyDescent="0.35">
      <c r="A842" s="9">
        <f t="shared" si="154"/>
        <v>117</v>
      </c>
      <c r="B842" s="8" t="s">
        <v>266</v>
      </c>
      <c r="C842" s="8">
        <f>димвенканали!C842</f>
        <v>153.19999999999999</v>
      </c>
      <c r="D842" s="8">
        <f>димвенканали!D842</f>
        <v>0</v>
      </c>
      <c r="E842" s="8">
        <f>димвенканали!E842</f>
        <v>0</v>
      </c>
      <c r="F842" s="8">
        <f t="shared" si="160"/>
        <v>153.19999999999999</v>
      </c>
      <c r="G842" s="40">
        <v>136</v>
      </c>
      <c r="H842" s="217">
        <f t="shared" si="153"/>
        <v>1.054166811356229E-2</v>
      </c>
      <c r="I842" s="217">
        <f t="shared" si="158"/>
        <v>45.133624944811267</v>
      </c>
      <c r="J842" s="217">
        <f t="shared" si="159"/>
        <v>9.9293974878584788</v>
      </c>
      <c r="K842" s="217">
        <v>19.005760119734603</v>
      </c>
      <c r="L842" s="217">
        <v>7.1522908363736448</v>
      </c>
      <c r="M842" s="11">
        <f t="shared" si="156"/>
        <v>81.221073388777995</v>
      </c>
      <c r="N842" s="11">
        <f t="shared" si="161"/>
        <v>16.2442146777556</v>
      </c>
      <c r="O842" s="11">
        <f t="shared" si="157"/>
        <v>0.53016366441761098</v>
      </c>
      <c r="P842" s="8" t="s">
        <v>1176</v>
      </c>
    </row>
    <row r="843" spans="1:16" x14ac:dyDescent="0.35">
      <c r="A843" s="9">
        <f t="shared" si="154"/>
        <v>118</v>
      </c>
      <c r="B843" s="8" t="s">
        <v>267</v>
      </c>
      <c r="C843" s="8">
        <f>димвенканали!C843</f>
        <v>130.4</v>
      </c>
      <c r="D843" s="8">
        <f>димвенканали!D843</f>
        <v>0</v>
      </c>
      <c r="E843" s="8">
        <f>димвенканали!E843</f>
        <v>0</v>
      </c>
      <c r="F843" s="8">
        <f t="shared" si="160"/>
        <v>130.4</v>
      </c>
      <c r="G843" s="40">
        <v>135</v>
      </c>
      <c r="H843" s="217">
        <f t="shared" si="153"/>
        <v>1.046415584802139E-2</v>
      </c>
      <c r="I843" s="217">
        <f t="shared" si="158"/>
        <v>44.801760055511181</v>
      </c>
      <c r="J843" s="217">
        <f t="shared" si="159"/>
        <v>9.8563872122124607</v>
      </c>
      <c r="K843" s="217">
        <v>18.866011883560084</v>
      </c>
      <c r="L843" s="217">
        <v>9.0359824069159007</v>
      </c>
      <c r="M843" s="11">
        <f t="shared" si="156"/>
        <v>82.560141558199632</v>
      </c>
      <c r="N843" s="11">
        <f t="shared" si="161"/>
        <v>16.512028311639927</v>
      </c>
      <c r="O843" s="11">
        <f t="shared" si="157"/>
        <v>0.6331299199248438</v>
      </c>
      <c r="P843" s="8" t="s">
        <v>1176</v>
      </c>
    </row>
    <row r="844" spans="1:16" x14ac:dyDescent="0.35">
      <c r="A844" s="9">
        <f t="shared" si="154"/>
        <v>119</v>
      </c>
      <c r="B844" s="8" t="s">
        <v>268</v>
      </c>
      <c r="C844" s="8">
        <f>димвенканали!C844</f>
        <v>5265.83</v>
      </c>
      <c r="D844" s="8">
        <f>димвенканали!D844</f>
        <v>0</v>
      </c>
      <c r="E844" s="8">
        <f>димвенканали!E844</f>
        <v>1489.9</v>
      </c>
      <c r="F844" s="8">
        <f t="shared" si="160"/>
        <v>6755.73</v>
      </c>
      <c r="G844" s="44">
        <v>1703</v>
      </c>
      <c r="H844" s="217">
        <f t="shared" si="153"/>
        <v>0.13200338821615132</v>
      </c>
      <c r="I844" s="217">
        <f t="shared" si="158"/>
        <v>565.16590647804105</v>
      </c>
      <c r="J844" s="217">
        <f t="shared" si="159"/>
        <v>124.33649942516904</v>
      </c>
      <c r="K844" s="217">
        <v>237.9912462052061</v>
      </c>
      <c r="L844" s="217">
        <v>76.510377644650021</v>
      </c>
      <c r="M844" s="11">
        <f t="shared" si="156"/>
        <v>1004.0040297530662</v>
      </c>
      <c r="N844" s="11">
        <f t="shared" si="161"/>
        <v>200.80080595061327</v>
      </c>
      <c r="O844" s="11">
        <f t="shared" si="157"/>
        <v>0.14861517996620147</v>
      </c>
      <c r="P844" s="10" t="s">
        <v>1694</v>
      </c>
    </row>
    <row r="845" spans="1:16" x14ac:dyDescent="0.35">
      <c r="A845" s="9">
        <f t="shared" si="154"/>
        <v>120</v>
      </c>
      <c r="B845" s="8" t="s">
        <v>269</v>
      </c>
      <c r="C845" s="8">
        <f>димвенканали!C845</f>
        <v>3884.83</v>
      </c>
      <c r="D845" s="8">
        <f>димвенканали!D845</f>
        <v>0</v>
      </c>
      <c r="E845" s="8">
        <f>димвенканали!E845</f>
        <v>230.5</v>
      </c>
      <c r="F845" s="8">
        <f t="shared" si="160"/>
        <v>4115.33</v>
      </c>
      <c r="G845" s="44">
        <v>706.02</v>
      </c>
      <c r="H845" s="217">
        <f t="shared" si="153"/>
        <v>5.4725209717185648E-2</v>
      </c>
      <c r="I845" s="217">
        <f t="shared" si="158"/>
        <v>234.30324914364448</v>
      </c>
      <c r="J845" s="217">
        <f t="shared" si="159"/>
        <v>51.546714811601788</v>
      </c>
      <c r="K845" s="217">
        <v>98.665049703933988</v>
      </c>
      <c r="L845" s="217">
        <v>31.719234776673993</v>
      </c>
      <c r="M845" s="11">
        <f t="shared" si="156"/>
        <v>416.23424843585423</v>
      </c>
      <c r="N845" s="11">
        <f t="shared" si="161"/>
        <v>83.246849687170851</v>
      </c>
      <c r="O845" s="11">
        <f t="shared" si="157"/>
        <v>0.10114237459349656</v>
      </c>
      <c r="P845" s="10" t="s">
        <v>1694</v>
      </c>
    </row>
    <row r="846" spans="1:16" x14ac:dyDescent="0.35">
      <c r="A846" s="9">
        <f t="shared" si="154"/>
        <v>121</v>
      </c>
      <c r="B846" s="8" t="s">
        <v>270</v>
      </c>
      <c r="C846" s="8">
        <f>димвенканали!C846</f>
        <v>4215.83</v>
      </c>
      <c r="D846" s="8">
        <f>димвенканали!D846</f>
        <v>0</v>
      </c>
      <c r="E846" s="8">
        <f>димвенканали!E846</f>
        <v>0</v>
      </c>
      <c r="F846" s="8">
        <f t="shared" si="160"/>
        <v>4215.83</v>
      </c>
      <c r="G846" s="44">
        <v>506</v>
      </c>
      <c r="H846" s="217">
        <f t="shared" si="153"/>
        <v>3.9221206363694992E-2</v>
      </c>
      <c r="I846" s="217">
        <f t="shared" si="158"/>
        <v>167.92363398584192</v>
      </c>
      <c r="J846" s="217">
        <f t="shared" si="159"/>
        <v>36.943199476885219</v>
      </c>
      <c r="K846" s="217">
        <v>70.712607504306675</v>
      </c>
      <c r="L846" s="217">
        <v>22.732971866231896</v>
      </c>
      <c r="M846" s="11">
        <f t="shared" si="156"/>
        <v>298.31241283326568</v>
      </c>
      <c r="N846" s="11">
        <f t="shared" si="161"/>
        <v>59.662482566653139</v>
      </c>
      <c r="O846" s="11">
        <f t="shared" si="157"/>
        <v>7.0760066898633414E-2</v>
      </c>
      <c r="P846" s="10" t="s">
        <v>1694</v>
      </c>
    </row>
    <row r="847" spans="1:16" x14ac:dyDescent="0.35">
      <c r="A847" s="9">
        <f t="shared" si="154"/>
        <v>122</v>
      </c>
      <c r="B847" s="8" t="s">
        <v>271</v>
      </c>
      <c r="C847" s="8">
        <f>димвенканали!C847</f>
        <v>4235.75</v>
      </c>
      <c r="D847" s="8">
        <f>димвенканали!D847</f>
        <v>0</v>
      </c>
      <c r="E847" s="8">
        <f>димвенканали!E847</f>
        <v>0</v>
      </c>
      <c r="F847" s="8">
        <f t="shared" si="160"/>
        <v>4235.75</v>
      </c>
      <c r="G847" s="44">
        <v>506</v>
      </c>
      <c r="H847" s="217">
        <f t="shared" si="153"/>
        <v>3.9221206363694992E-2</v>
      </c>
      <c r="I847" s="217">
        <f t="shared" si="158"/>
        <v>167.92363398584192</v>
      </c>
      <c r="J847" s="217">
        <f t="shared" si="159"/>
        <v>36.943199476885219</v>
      </c>
      <c r="K847" s="217">
        <v>70.712607504306675</v>
      </c>
      <c r="L847" s="217">
        <v>22.732971866231896</v>
      </c>
      <c r="M847" s="11">
        <f t="shared" si="156"/>
        <v>298.31241283326568</v>
      </c>
      <c r="N847" s="11">
        <f t="shared" ref="N847:N861" si="162">M847*0.2</f>
        <v>59.662482566653139</v>
      </c>
      <c r="O847" s="11">
        <f t="shared" si="157"/>
        <v>7.0427294536567472E-2</v>
      </c>
      <c r="P847" s="10" t="s">
        <v>1694</v>
      </c>
    </row>
    <row r="848" spans="1:16" x14ac:dyDescent="0.35">
      <c r="A848" s="9">
        <f t="shared" si="154"/>
        <v>123</v>
      </c>
      <c r="B848" s="8" t="s">
        <v>272</v>
      </c>
      <c r="C848" s="8">
        <f>димвенканали!C848</f>
        <v>4215</v>
      </c>
      <c r="D848" s="8">
        <f>димвенканали!D848</f>
        <v>0</v>
      </c>
      <c r="E848" s="8">
        <f>димвенканали!E848</f>
        <v>0</v>
      </c>
      <c r="F848" s="8">
        <f t="shared" si="160"/>
        <v>4215</v>
      </c>
      <c r="G848" s="44">
        <v>506</v>
      </c>
      <c r="H848" s="217">
        <f t="shared" si="153"/>
        <v>3.9221206363694992E-2</v>
      </c>
      <c r="I848" s="217">
        <f t="shared" si="158"/>
        <v>167.92363398584192</v>
      </c>
      <c r="J848" s="217">
        <f t="shared" si="159"/>
        <v>36.943199476885219</v>
      </c>
      <c r="K848" s="217">
        <v>70.712607504306675</v>
      </c>
      <c r="L848" s="217">
        <v>22.732971866231896</v>
      </c>
      <c r="M848" s="11">
        <f t="shared" si="156"/>
        <v>298.31241283326568</v>
      </c>
      <c r="N848" s="11">
        <f t="shared" si="162"/>
        <v>59.662482566653139</v>
      </c>
      <c r="O848" s="11">
        <f t="shared" si="157"/>
        <v>7.0774000672186407E-2</v>
      </c>
      <c r="P848" s="10" t="s">
        <v>1694</v>
      </c>
    </row>
    <row r="849" spans="1:16" x14ac:dyDescent="0.35">
      <c r="A849" s="9">
        <f t="shared" si="154"/>
        <v>124</v>
      </c>
      <c r="B849" s="8" t="s">
        <v>273</v>
      </c>
      <c r="C849" s="8">
        <f>димвенканали!C849</f>
        <v>4962.2</v>
      </c>
      <c r="D849" s="8">
        <f>димвенканали!D849</f>
        <v>0</v>
      </c>
      <c r="E849" s="8">
        <f>димвенканали!E849</f>
        <v>0</v>
      </c>
      <c r="F849" s="8">
        <f t="shared" si="160"/>
        <v>4962.2</v>
      </c>
      <c r="G849" s="44">
        <v>1449</v>
      </c>
      <c r="H849" s="217">
        <f t="shared" si="153"/>
        <v>0.11231527276876292</v>
      </c>
      <c r="I849" s="217">
        <f t="shared" si="158"/>
        <v>480.87222459582</v>
      </c>
      <c r="J849" s="217">
        <f t="shared" si="159"/>
        <v>105.7918894110804</v>
      </c>
      <c r="K849" s="217">
        <v>202.49519421687822</v>
      </c>
      <c r="L849" s="217">
        <v>65.09896488966406</v>
      </c>
      <c r="M849" s="11">
        <f t="shared" si="156"/>
        <v>854.25827311344267</v>
      </c>
      <c r="N849" s="11">
        <f t="shared" si="162"/>
        <v>170.85165462268856</v>
      </c>
      <c r="O849" s="11">
        <f t="shared" si="157"/>
        <v>0.17215313230289844</v>
      </c>
      <c r="P849" s="10" t="s">
        <v>1694</v>
      </c>
    </row>
    <row r="850" spans="1:16" x14ac:dyDescent="0.35">
      <c r="A850" s="9">
        <f t="shared" si="154"/>
        <v>125</v>
      </c>
      <c r="B850" s="8" t="s">
        <v>274</v>
      </c>
      <c r="C850" s="8">
        <f>димвенканали!C850</f>
        <v>3826.09</v>
      </c>
      <c r="D850" s="8">
        <f>димвенканали!D850</f>
        <v>0</v>
      </c>
      <c r="E850" s="8">
        <f>димвенканали!E850</f>
        <v>0</v>
      </c>
      <c r="F850" s="8">
        <f t="shared" si="160"/>
        <v>3826.09</v>
      </c>
      <c r="G850" s="44">
        <v>1027</v>
      </c>
      <c r="H850" s="217">
        <f t="shared" si="153"/>
        <v>7.9605096710503476E-2</v>
      </c>
      <c r="I850" s="217">
        <f t="shared" si="158"/>
        <v>340.8252413111851</v>
      </c>
      <c r="J850" s="217">
        <f t="shared" si="159"/>
        <v>74.981553088460728</v>
      </c>
      <c r="K850" s="217">
        <v>143.52143855123114</v>
      </c>
      <c r="L850" s="217">
        <v>46.139846060514145</v>
      </c>
      <c r="M850" s="11">
        <f t="shared" ref="M850:M861" si="163">(I850+J850+K850+L850)</f>
        <v>605.46807901139118</v>
      </c>
      <c r="N850" s="11">
        <f t="shared" si="162"/>
        <v>121.09361580227824</v>
      </c>
      <c r="O850" s="11">
        <f t="shared" si="157"/>
        <v>0.15824721295405783</v>
      </c>
      <c r="P850" s="10" t="s">
        <v>1694</v>
      </c>
    </row>
    <row r="851" spans="1:16" x14ac:dyDescent="0.35">
      <c r="A851" s="9">
        <f t="shared" si="154"/>
        <v>126</v>
      </c>
      <c r="B851" s="8" t="s">
        <v>275</v>
      </c>
      <c r="C851" s="8">
        <f>димвенканали!C851</f>
        <v>3985.25</v>
      </c>
      <c r="D851" s="8">
        <f>димвенканали!D851</f>
        <v>0</v>
      </c>
      <c r="E851" s="8">
        <f>димвенканали!E851</f>
        <v>0</v>
      </c>
      <c r="F851" s="8">
        <f t="shared" si="160"/>
        <v>3985.25</v>
      </c>
      <c r="G851" s="44">
        <v>686</v>
      </c>
      <c r="H851" s="217">
        <f t="shared" si="153"/>
        <v>5.3173414161056844E-2</v>
      </c>
      <c r="I851" s="217">
        <f t="shared" si="158"/>
        <v>227.65931405985683</v>
      </c>
      <c r="J851" s="217">
        <f t="shared" si="159"/>
        <v>50.0850490931685</v>
      </c>
      <c r="K851" s="217">
        <v>95.86729001572013</v>
      </c>
      <c r="L851" s="217">
        <v>30.819799802836126</v>
      </c>
      <c r="M851" s="11">
        <f t="shared" si="163"/>
        <v>404.43145297158162</v>
      </c>
      <c r="N851" s="11">
        <f t="shared" si="162"/>
        <v>80.886290594316336</v>
      </c>
      <c r="O851" s="11">
        <f t="shared" si="157"/>
        <v>0.1014820784070213</v>
      </c>
      <c r="P851" s="10" t="s">
        <v>1694</v>
      </c>
    </row>
    <row r="852" spans="1:16" x14ac:dyDescent="0.35">
      <c r="A852" s="9">
        <f t="shared" si="154"/>
        <v>127</v>
      </c>
      <c r="B852" s="8" t="s">
        <v>276</v>
      </c>
      <c r="C852" s="8">
        <f>димвенканали!C852</f>
        <v>3992.96</v>
      </c>
      <c r="D852" s="8">
        <f>димвенканали!D852</f>
        <v>0</v>
      </c>
      <c r="E852" s="8">
        <f>димвенканали!E852</f>
        <v>0</v>
      </c>
      <c r="F852" s="8">
        <f t="shared" si="160"/>
        <v>3992.96</v>
      </c>
      <c r="G852" s="44">
        <v>686</v>
      </c>
      <c r="H852" s="217">
        <f t="shared" si="153"/>
        <v>5.3173414161056844E-2</v>
      </c>
      <c r="I852" s="217">
        <f t="shared" si="158"/>
        <v>227.65931405985683</v>
      </c>
      <c r="J852" s="217">
        <f t="shared" si="159"/>
        <v>50.0850490931685</v>
      </c>
      <c r="K852" s="217">
        <v>95.86729001572013</v>
      </c>
      <c r="L852" s="217">
        <v>30.819799802836126</v>
      </c>
      <c r="M852" s="11">
        <f t="shared" si="163"/>
        <v>404.43145297158162</v>
      </c>
      <c r="N852" s="11">
        <f t="shared" si="162"/>
        <v>80.886290594316336</v>
      </c>
      <c r="O852" s="11">
        <f t="shared" si="157"/>
        <v>0.10128612682610935</v>
      </c>
      <c r="P852" s="10" t="s">
        <v>1694</v>
      </c>
    </row>
    <row r="853" spans="1:16" x14ac:dyDescent="0.35">
      <c r="A853" s="9">
        <f t="shared" si="154"/>
        <v>128</v>
      </c>
      <c r="B853" s="8" t="s">
        <v>277</v>
      </c>
      <c r="C853" s="8">
        <f>димвенканали!C853</f>
        <v>4337.99</v>
      </c>
      <c r="D853" s="8">
        <f>димвенканали!D853</f>
        <v>0</v>
      </c>
      <c r="E853" s="8">
        <f>димвенканали!E853</f>
        <v>0</v>
      </c>
      <c r="F853" s="8">
        <f t="shared" si="160"/>
        <v>4337.99</v>
      </c>
      <c r="G853" s="44">
        <v>733.8</v>
      </c>
      <c r="H853" s="217">
        <f t="shared" si="153"/>
        <v>5.6878500453911823E-2</v>
      </c>
      <c r="I853" s="217">
        <f t="shared" si="158"/>
        <v>243.52245576840076</v>
      </c>
      <c r="J853" s="217">
        <f t="shared" si="159"/>
        <v>53.57494026904817</v>
      </c>
      <c r="K853" s="217">
        <v>102.54725570486212</v>
      </c>
      <c r="L853" s="217">
        <v>32.96730188822324</v>
      </c>
      <c r="M853" s="11">
        <f t="shared" si="163"/>
        <v>432.61195363053423</v>
      </c>
      <c r="N853" s="11">
        <f t="shared" si="162"/>
        <v>86.522390726106849</v>
      </c>
      <c r="O853" s="11">
        <f t="shared" si="157"/>
        <v>9.972636027988406E-2</v>
      </c>
      <c r="P853" s="10" t="s">
        <v>1694</v>
      </c>
    </row>
    <row r="854" spans="1:16" x14ac:dyDescent="0.35">
      <c r="A854" s="9">
        <f t="shared" si="154"/>
        <v>129</v>
      </c>
      <c r="B854" s="8" t="s">
        <v>278</v>
      </c>
      <c r="C854" s="8">
        <f>димвенканали!C854</f>
        <v>3093.3</v>
      </c>
      <c r="D854" s="8">
        <f>димвенканали!D854</f>
        <v>0</v>
      </c>
      <c r="E854" s="8">
        <f>димвенканали!E854</f>
        <v>0</v>
      </c>
      <c r="F854" s="8">
        <f t="shared" si="160"/>
        <v>3093.3</v>
      </c>
      <c r="G854" s="44">
        <v>904</v>
      </c>
      <c r="H854" s="217">
        <f t="shared" si="153"/>
        <v>7.0071088048972871E-2</v>
      </c>
      <c r="I854" s="217">
        <f t="shared" si="158"/>
        <v>300.00585992727491</v>
      </c>
      <c r="J854" s="217">
        <f t="shared" si="159"/>
        <v>66.001289184000484</v>
      </c>
      <c r="K854" s="217">
        <v>126.33240550176531</v>
      </c>
      <c r="L854" s="217">
        <v>40.61384697050125</v>
      </c>
      <c r="M854" s="11">
        <f t="shared" si="163"/>
        <v>532.95340158354202</v>
      </c>
      <c r="N854" s="11">
        <f t="shared" si="162"/>
        <v>106.59068031670841</v>
      </c>
      <c r="O854" s="11">
        <f t="shared" si="157"/>
        <v>0.17229282694324571</v>
      </c>
      <c r="P854" s="10" t="s">
        <v>1694</v>
      </c>
    </row>
    <row r="855" spans="1:16" x14ac:dyDescent="0.35">
      <c r="A855" s="9">
        <f t="shared" si="154"/>
        <v>130</v>
      </c>
      <c r="B855" s="8" t="s">
        <v>279</v>
      </c>
      <c r="C855" s="8">
        <f>димвенканали!C855</f>
        <v>4114.87</v>
      </c>
      <c r="D855" s="8">
        <f>димвенканали!D855</f>
        <v>0</v>
      </c>
      <c r="E855" s="8">
        <f>димвенканали!E855</f>
        <v>0</v>
      </c>
      <c r="F855" s="8">
        <f t="shared" si="160"/>
        <v>4114.87</v>
      </c>
      <c r="G855" s="44">
        <v>702</v>
      </c>
      <c r="H855" s="217">
        <f t="shared" ref="H855:H860" si="164">5/64505.92*G855</f>
        <v>5.4413610409711231E-2</v>
      </c>
      <c r="I855" s="217">
        <f t="shared" si="158"/>
        <v>232.96915228865814</v>
      </c>
      <c r="J855" s="217">
        <f t="shared" si="159"/>
        <v>51.253213503504789</v>
      </c>
      <c r="K855" s="217">
        <v>98.103261794512434</v>
      </c>
      <c r="L855" s="217">
        <v>31.5386289527565</v>
      </c>
      <c r="M855" s="11">
        <f t="shared" si="163"/>
        <v>413.86425653943184</v>
      </c>
      <c r="N855" s="11">
        <f t="shared" si="162"/>
        <v>82.77285130788637</v>
      </c>
      <c r="O855" s="11">
        <f t="shared" si="157"/>
        <v>0.10057772336414804</v>
      </c>
      <c r="P855" s="10" t="s">
        <v>1694</v>
      </c>
    </row>
    <row r="856" spans="1:16" x14ac:dyDescent="0.35">
      <c r="A856" s="9">
        <f t="shared" ref="A856:A861" si="165">1+A855</f>
        <v>131</v>
      </c>
      <c r="B856" s="8" t="s">
        <v>280</v>
      </c>
      <c r="C856" s="8">
        <f>димвенканали!C856</f>
        <v>5499.38</v>
      </c>
      <c r="D856" s="8">
        <f>димвенканали!D856</f>
        <v>0</v>
      </c>
      <c r="E856" s="8">
        <f>димвенканали!E856</f>
        <v>0</v>
      </c>
      <c r="F856" s="8">
        <f t="shared" si="160"/>
        <v>5499.38</v>
      </c>
      <c r="G856" s="44">
        <v>885</v>
      </c>
      <c r="H856" s="217">
        <f t="shared" si="164"/>
        <v>6.859835500369578E-2</v>
      </c>
      <c r="I856" s="217">
        <f t="shared" si="158"/>
        <v>293.70042703057328</v>
      </c>
      <c r="J856" s="217">
        <f t="shared" si="159"/>
        <v>64.614093946726129</v>
      </c>
      <c r="K856" s="217">
        <v>123.67718901444944</v>
      </c>
      <c r="L856" s="217">
        <v>39.760237354970805</v>
      </c>
      <c r="M856" s="11">
        <f t="shared" si="163"/>
        <v>521.7519473467197</v>
      </c>
      <c r="N856" s="11">
        <f t="shared" si="162"/>
        <v>104.35038946934395</v>
      </c>
      <c r="O856" s="11">
        <f t="shared" si="157"/>
        <v>9.4874685391211314E-2</v>
      </c>
      <c r="P856" s="10" t="s">
        <v>1694</v>
      </c>
    </row>
    <row r="857" spans="1:16" x14ac:dyDescent="0.35">
      <c r="A857" s="9">
        <f t="shared" si="165"/>
        <v>132</v>
      </c>
      <c r="B857" s="8" t="s">
        <v>281</v>
      </c>
      <c r="C857" s="8">
        <f>димвенканали!C857</f>
        <v>9903.31</v>
      </c>
      <c r="D857" s="8">
        <f>димвенканали!D857</f>
        <v>0</v>
      </c>
      <c r="E857" s="8">
        <f>димвенканали!E857</f>
        <v>0</v>
      </c>
      <c r="F857" s="8">
        <f t="shared" si="160"/>
        <v>9903.31</v>
      </c>
      <c r="G857" s="44">
        <v>1555</v>
      </c>
      <c r="H857" s="217">
        <f t="shared" si="164"/>
        <v>0.12053157291609824</v>
      </c>
      <c r="I857" s="217">
        <f t="shared" si="158"/>
        <v>516.04990286162877</v>
      </c>
      <c r="J857" s="217">
        <f t="shared" si="159"/>
        <v>113.53097862955833</v>
      </c>
      <c r="K857" s="217">
        <v>217.30850725137725</v>
      </c>
      <c r="L857" s="217">
        <v>69.861208007886546</v>
      </c>
      <c r="M857" s="11">
        <f t="shared" si="163"/>
        <v>916.750596750451</v>
      </c>
      <c r="N857" s="11">
        <f t="shared" si="162"/>
        <v>183.35011935009021</v>
      </c>
      <c r="O857" s="11">
        <f t="shared" si="157"/>
        <v>9.2570120166939246E-2</v>
      </c>
      <c r="P857" s="10" t="s">
        <v>1694</v>
      </c>
    </row>
    <row r="858" spans="1:16" x14ac:dyDescent="0.35">
      <c r="A858" s="9">
        <f t="shared" si="165"/>
        <v>133</v>
      </c>
      <c r="B858" s="8" t="s">
        <v>282</v>
      </c>
      <c r="C858" s="8">
        <f>димвенканали!C858</f>
        <v>3585.51</v>
      </c>
      <c r="D858" s="8">
        <f>димвенканали!D858</f>
        <v>0</v>
      </c>
      <c r="E858" s="8">
        <f>димвенканали!E858</f>
        <v>0</v>
      </c>
      <c r="F858" s="8">
        <f t="shared" si="160"/>
        <v>3585.51</v>
      </c>
      <c r="G858" s="44">
        <v>626</v>
      </c>
      <c r="H858" s="217">
        <f t="shared" si="164"/>
        <v>4.8522678228602893E-2</v>
      </c>
      <c r="I858" s="217">
        <f t="shared" si="158"/>
        <v>207.74742070185184</v>
      </c>
      <c r="J858" s="217">
        <f t="shared" si="159"/>
        <v>45.704432554407404</v>
      </c>
      <c r="K858" s="217">
        <v>87.482395845248988</v>
      </c>
      <c r="L858" s="217">
        <v>28.124190490634714</v>
      </c>
      <c r="M858" s="11">
        <f t="shared" si="163"/>
        <v>369.05843959214297</v>
      </c>
      <c r="N858" s="11">
        <f t="shared" si="162"/>
        <v>73.811687918428603</v>
      </c>
      <c r="O858" s="11">
        <f t="shared" si="157"/>
        <v>0.10293052859764523</v>
      </c>
      <c r="P858" s="10" t="s">
        <v>1694</v>
      </c>
    </row>
    <row r="859" spans="1:16" x14ac:dyDescent="0.35">
      <c r="A859" s="9">
        <f t="shared" si="165"/>
        <v>134</v>
      </c>
      <c r="B859" s="8" t="s">
        <v>283</v>
      </c>
      <c r="C859" s="8">
        <f>димвенканали!C859</f>
        <v>4638.37</v>
      </c>
      <c r="D859" s="8">
        <f>димвенканали!D859</f>
        <v>0</v>
      </c>
      <c r="E859" s="8">
        <f>димвенканали!E859</f>
        <v>0</v>
      </c>
      <c r="F859" s="8">
        <f t="shared" si="160"/>
        <v>4638.37</v>
      </c>
      <c r="G859" s="44">
        <v>771</v>
      </c>
      <c r="H859" s="217">
        <f t="shared" si="164"/>
        <v>5.9761956732033279E-2</v>
      </c>
      <c r="I859" s="217">
        <f t="shared" si="158"/>
        <v>255.86782965036386</v>
      </c>
      <c r="J859" s="217">
        <f t="shared" si="159"/>
        <v>56.290922523080049</v>
      </c>
      <c r="K859" s="217">
        <v>107.74589009055425</v>
      </c>
      <c r="L859" s="217">
        <v>34.638579661788121</v>
      </c>
      <c r="M859" s="11">
        <f t="shared" si="163"/>
        <v>454.54322192578633</v>
      </c>
      <c r="N859" s="11">
        <f t="shared" si="162"/>
        <v>90.908644385157274</v>
      </c>
      <c r="O859" s="11">
        <f t="shared" si="157"/>
        <v>9.7996326710845905E-2</v>
      </c>
      <c r="P859" s="10" t="s">
        <v>1694</v>
      </c>
    </row>
    <row r="860" spans="1:16" x14ac:dyDescent="0.35">
      <c r="A860" s="9">
        <f t="shared" si="165"/>
        <v>135</v>
      </c>
      <c r="B860" s="8" t="s">
        <v>526</v>
      </c>
      <c r="C860" s="8">
        <f>димвенканали!C860</f>
        <v>24.2</v>
      </c>
      <c r="D860" s="8">
        <f>димвенканали!D860</f>
        <v>0</v>
      </c>
      <c r="E860" s="8">
        <f>димвенканали!E860</f>
        <v>0</v>
      </c>
      <c r="F860" s="8">
        <f t="shared" si="160"/>
        <v>24.2</v>
      </c>
      <c r="G860" s="44">
        <v>36.299999999999997</v>
      </c>
      <c r="H860" s="217">
        <f t="shared" si="164"/>
        <v>2.8136952391346402E-3</v>
      </c>
      <c r="I860" s="217">
        <f t="shared" si="158"/>
        <v>12.046695481593005</v>
      </c>
      <c r="J860" s="217">
        <f t="shared" si="159"/>
        <v>2.6502730059504613</v>
      </c>
      <c r="K860" s="217">
        <v>5.0728609731350449</v>
      </c>
      <c r="L860" s="217">
        <v>1.3432210173318837</v>
      </c>
      <c r="M860" s="11">
        <f t="shared" si="163"/>
        <v>21.113050478010397</v>
      </c>
      <c r="N860" s="11">
        <f t="shared" si="162"/>
        <v>4.2226100956020796</v>
      </c>
      <c r="O860" s="11">
        <f t="shared" si="157"/>
        <v>0.87244010239712388</v>
      </c>
      <c r="P860" s="69">
        <f>(N860+O860)/G860/1.2</f>
        <v>0.11696625798896243</v>
      </c>
    </row>
    <row r="861" spans="1:16" x14ac:dyDescent="0.35">
      <c r="A861" s="9">
        <f t="shared" si="165"/>
        <v>136</v>
      </c>
      <c r="B861" s="135" t="s">
        <v>587</v>
      </c>
      <c r="C861" s="8">
        <f>димвенканали!C861</f>
        <v>8386.2000000000007</v>
      </c>
      <c r="D861" s="8">
        <f>димвенканали!D861</f>
        <v>0</v>
      </c>
      <c r="E861" s="8">
        <f>димвенканали!E861</f>
        <v>0</v>
      </c>
      <c r="F861" s="8">
        <f t="shared" si="160"/>
        <v>8386.2000000000007</v>
      </c>
      <c r="G861" s="44">
        <v>1108.9000000000001</v>
      </c>
      <c r="H861" s="217">
        <f>5/64505.92*G861</f>
        <v>8.5953351258303126E-2</v>
      </c>
      <c r="I861" s="217">
        <f t="shared" si="158"/>
        <v>368.00497574486189</v>
      </c>
      <c r="J861" s="217">
        <f t="shared" si="159"/>
        <v>80.961094663869616</v>
      </c>
      <c r="K861" s="217">
        <v>154.9668190939243</v>
      </c>
      <c r="L861" s="217">
        <v>185.75947828290376</v>
      </c>
      <c r="M861" s="11">
        <f t="shared" si="163"/>
        <v>789.69236778555955</v>
      </c>
      <c r="N861" s="11">
        <f t="shared" si="162"/>
        <v>157.93847355711193</v>
      </c>
      <c r="O861" s="11">
        <f t="shared" si="157"/>
        <v>9.4165696952798583E-2</v>
      </c>
      <c r="P861" s="10"/>
    </row>
    <row r="862" spans="1:16" ht="18" x14ac:dyDescent="0.4">
      <c r="A862" s="12"/>
      <c r="B862" s="13" t="s">
        <v>1698</v>
      </c>
      <c r="C862" s="13">
        <f t="shared" ref="C862:M862" si="166">SUM(C726:C861)</f>
        <v>248042.40999999989</v>
      </c>
      <c r="D862" s="13">
        <f t="shared" si="166"/>
        <v>2038.0500000000002</v>
      </c>
      <c r="E862" s="13">
        <f t="shared" si="166"/>
        <v>2969</v>
      </c>
      <c r="F862" s="13">
        <f t="shared" si="166"/>
        <v>253049.45999999993</v>
      </c>
      <c r="G862" s="297">
        <f t="shared" si="166"/>
        <v>64505.920000000006</v>
      </c>
      <c r="H862" s="229">
        <f t="shared" si="166"/>
        <v>5.0000000000000009</v>
      </c>
      <c r="I862" s="224">
        <f t="shared" si="166"/>
        <v>21407.25</v>
      </c>
      <c r="J862" s="224">
        <f t="shared" si="166"/>
        <v>4709.5949999999975</v>
      </c>
      <c r="K862" s="340">
        <f t="shared" si="166"/>
        <v>9014.5885428146394</v>
      </c>
      <c r="L862" s="224">
        <f t="shared" si="166"/>
        <v>3673.0571896035358</v>
      </c>
      <c r="M862" s="224">
        <f t="shared" si="166"/>
        <v>38804.490732418177</v>
      </c>
      <c r="N862" s="224">
        <f t="shared" ref="N862" si="167">SUM(N726:N860)</f>
        <v>7602.9596729265249</v>
      </c>
      <c r="O862" s="11">
        <f t="shared" si="157"/>
        <v>0.1533474552066548</v>
      </c>
      <c r="P862" s="15">
        <f>SUM(P726:P860)</f>
        <v>0.11696625798896243</v>
      </c>
    </row>
    <row r="863" spans="1:16" ht="18" x14ac:dyDescent="0.4">
      <c r="A863" s="9"/>
      <c r="B863" s="13" t="s">
        <v>1170</v>
      </c>
      <c r="J863" s="217"/>
      <c r="K863" s="217"/>
      <c r="O863" s="11"/>
    </row>
    <row r="864" spans="1:16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89" si="168">C864+D864+E864</f>
        <v>7464.2</v>
      </c>
      <c r="G864" s="33">
        <v>1309</v>
      </c>
      <c r="H864" s="217">
        <f>2/39472*G864</f>
        <v>6.6325496554519664E-2</v>
      </c>
      <c r="I864" s="217">
        <f t="shared" ref="I864:I902" si="169">H864*$I$2</f>
        <v>283.96929722334818</v>
      </c>
      <c r="J864" s="217">
        <f t="shared" si="159"/>
        <v>62.473245389136601</v>
      </c>
      <c r="K864" s="208">
        <v>116.1479481120702</v>
      </c>
      <c r="L864" s="217">
        <v>39.045192019020092</v>
      </c>
      <c r="M864" s="11">
        <f t="shared" ref="M864:M900" si="170">(I864+J864+K864+L864)</f>
        <v>501.63568274357505</v>
      </c>
      <c r="N864" s="11">
        <f>M864*0.2</f>
        <v>100.32713654871502</v>
      </c>
      <c r="O864" s="11">
        <f t="shared" si="157"/>
        <v>6.7205552201652557E-2</v>
      </c>
      <c r="P864" s="8" t="s">
        <v>1177</v>
      </c>
    </row>
    <row r="865" spans="1:16" x14ac:dyDescent="0.35">
      <c r="A865" s="9">
        <f t="shared" ref="A865:A904" si="171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68"/>
        <v>7486.75</v>
      </c>
      <c r="G865" s="33">
        <v>1235</v>
      </c>
      <c r="H865" s="217">
        <f t="shared" ref="H865:H904" si="172">2/39472*G865</f>
        <v>6.2576003242805031E-2</v>
      </c>
      <c r="I865" s="217">
        <f t="shared" si="169"/>
        <v>267.91602908390757</v>
      </c>
      <c r="J865" s="217">
        <f t="shared" si="159"/>
        <v>58.941526398459665</v>
      </c>
      <c r="K865" s="208">
        <v>109.58190673675074</v>
      </c>
      <c r="L865" s="217">
        <v>36.837900797165638</v>
      </c>
      <c r="M865" s="11">
        <f t="shared" si="170"/>
        <v>473.27736301628357</v>
      </c>
      <c r="N865" s="11">
        <f t="shared" ref="N865:N904" si="173">M865*0.2</f>
        <v>94.655472603256726</v>
      </c>
      <c r="O865" s="11">
        <f t="shared" si="157"/>
        <v>6.321532881641348E-2</v>
      </c>
      <c r="P865" s="8" t="s">
        <v>1177</v>
      </c>
    </row>
    <row r="866" spans="1:16" x14ac:dyDescent="0.35">
      <c r="A866" s="9">
        <f t="shared" si="171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68"/>
        <v>4319.2999999999993</v>
      </c>
      <c r="G866" s="33">
        <v>1208</v>
      </c>
      <c r="H866" s="217">
        <f t="shared" si="172"/>
        <v>6.1207944872314554E-2</v>
      </c>
      <c r="I866" s="217">
        <f t="shared" si="169"/>
        <v>262.05875557357115</v>
      </c>
      <c r="J866" s="217">
        <f t="shared" si="159"/>
        <v>57.652926226185656</v>
      </c>
      <c r="K866" s="208">
        <v>107.18618893764769</v>
      </c>
      <c r="L866" s="217">
        <v>36.03253778378631</v>
      </c>
      <c r="M866" s="11">
        <f t="shared" si="170"/>
        <v>462.93040852119077</v>
      </c>
      <c r="N866" s="11">
        <f t="shared" si="173"/>
        <v>92.586081704238154</v>
      </c>
      <c r="O866" s="11">
        <f t="shared" si="157"/>
        <v>0.10717718346055861</v>
      </c>
      <c r="P866" s="8" t="s">
        <v>1177</v>
      </c>
    </row>
    <row r="867" spans="1:16" x14ac:dyDescent="0.35">
      <c r="A867" s="9">
        <f t="shared" si="171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68"/>
        <v>5738.17</v>
      </c>
      <c r="G867" s="33">
        <v>1559</v>
      </c>
      <c r="H867" s="217">
        <f t="shared" si="172"/>
        <v>7.8992703688690713E-2</v>
      </c>
      <c r="I867" s="217">
        <f t="shared" si="169"/>
        <v>338.20331120794486</v>
      </c>
      <c r="J867" s="217">
        <f t="shared" si="159"/>
        <v>74.404728465747866</v>
      </c>
      <c r="K867" s="208">
        <v>138.33052032598738</v>
      </c>
      <c r="L867" s="217">
        <v>46.502256957717591</v>
      </c>
      <c r="M867" s="11">
        <f t="shared" si="170"/>
        <v>597.44081695739771</v>
      </c>
      <c r="N867" s="11">
        <f t="shared" si="173"/>
        <v>119.48816339147955</v>
      </c>
      <c r="O867" s="11">
        <f t="shared" si="157"/>
        <v>0.10411696010355177</v>
      </c>
      <c r="P867" s="8" t="s">
        <v>1177</v>
      </c>
    </row>
    <row r="868" spans="1:16" x14ac:dyDescent="0.35">
      <c r="A868" s="9">
        <f t="shared" si="171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68"/>
        <v>5759.7</v>
      </c>
      <c r="G868" s="33">
        <v>1562</v>
      </c>
      <c r="H868" s="217">
        <f t="shared" si="172"/>
        <v>7.9144710174300775E-2</v>
      </c>
      <c r="I868" s="217">
        <f t="shared" si="169"/>
        <v>338.85411937576004</v>
      </c>
      <c r="J868" s="217">
        <f t="shared" si="159"/>
        <v>74.547906262667212</v>
      </c>
      <c r="K868" s="208">
        <v>138.59671119255438</v>
      </c>
      <c r="L868" s="217">
        <v>46.591741736981952</v>
      </c>
      <c r="M868" s="11">
        <f t="shared" si="170"/>
        <v>598.5904785679636</v>
      </c>
      <c r="N868" s="11">
        <f t="shared" si="173"/>
        <v>119.71809571359273</v>
      </c>
      <c r="O868" s="11">
        <f t="shared" si="157"/>
        <v>0.10392737096862052</v>
      </c>
      <c r="P868" s="8" t="s">
        <v>1177</v>
      </c>
    </row>
    <row r="869" spans="1:16" x14ac:dyDescent="0.35">
      <c r="A869" s="9">
        <f t="shared" si="171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68"/>
        <v>2764</v>
      </c>
      <c r="G869" s="33">
        <v>775</v>
      </c>
      <c r="H869" s="217">
        <f t="shared" si="172"/>
        <v>3.9268342115930277E-2</v>
      </c>
      <c r="I869" s="217">
        <f t="shared" si="169"/>
        <v>168.12544335224968</v>
      </c>
      <c r="J869" s="217">
        <f t="shared" si="159"/>
        <v>36.987597537494928</v>
      </c>
      <c r="K869" s="208">
        <v>68.765973863143174</v>
      </c>
      <c r="L869" s="217">
        <v>23.116901309962241</v>
      </c>
      <c r="M869" s="11">
        <f t="shared" si="170"/>
        <v>296.99591606285003</v>
      </c>
      <c r="N869" s="11">
        <f t="shared" si="173"/>
        <v>59.399183212570009</v>
      </c>
      <c r="O869" s="11">
        <f t="shared" si="157"/>
        <v>0.10745148916890378</v>
      </c>
      <c r="P869" s="8" t="s">
        <v>1177</v>
      </c>
    </row>
    <row r="870" spans="1:16" x14ac:dyDescent="0.35">
      <c r="A870" s="9">
        <f t="shared" si="171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68"/>
        <v>2796.1</v>
      </c>
      <c r="G870" s="33">
        <v>720</v>
      </c>
      <c r="H870" s="217">
        <f t="shared" si="172"/>
        <v>3.648155654641265E-2</v>
      </c>
      <c r="I870" s="217">
        <f t="shared" si="169"/>
        <v>156.19396027563843</v>
      </c>
      <c r="J870" s="217">
        <f t="shared" si="159"/>
        <v>34.362671260640454</v>
      </c>
      <c r="K870" s="208">
        <v>63.885807976081402</v>
      </c>
      <c r="L870" s="217">
        <v>21.476347023448788</v>
      </c>
      <c r="M870" s="11">
        <f t="shared" si="170"/>
        <v>275.91878653580903</v>
      </c>
      <c r="N870" s="11">
        <f t="shared" si="173"/>
        <v>55.183757307161812</v>
      </c>
      <c r="O870" s="11">
        <f t="shared" si="157"/>
        <v>9.8679870725585289E-2</v>
      </c>
      <c r="P870" s="8" t="s">
        <v>1177</v>
      </c>
    </row>
    <row r="871" spans="1:16" x14ac:dyDescent="0.35">
      <c r="A871" s="9">
        <f t="shared" si="171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68"/>
        <v>4337</v>
      </c>
      <c r="G871" s="33">
        <v>1204</v>
      </c>
      <c r="H871" s="217">
        <f t="shared" si="172"/>
        <v>6.1005269558167811E-2</v>
      </c>
      <c r="I871" s="217">
        <f t="shared" si="169"/>
        <v>261.19101134981759</v>
      </c>
      <c r="J871" s="217">
        <f t="shared" si="159"/>
        <v>57.462022496959868</v>
      </c>
      <c r="K871" s="208">
        <v>106.83126778222501</v>
      </c>
      <c r="L871" s="217">
        <v>35.913224744767142</v>
      </c>
      <c r="M871" s="11">
        <f t="shared" si="170"/>
        <v>461.39752637376967</v>
      </c>
      <c r="N871" s="11">
        <f t="shared" si="173"/>
        <v>92.279505274753944</v>
      </c>
      <c r="O871" s="11">
        <f t="shared" si="157"/>
        <v>0.10638633303522474</v>
      </c>
      <c r="P871" s="8" t="s">
        <v>1177</v>
      </c>
    </row>
    <row r="872" spans="1:16" x14ac:dyDescent="0.35">
      <c r="A872" s="9">
        <f t="shared" si="171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68"/>
        <v>4335.5</v>
      </c>
      <c r="G872" s="33">
        <v>1204</v>
      </c>
      <c r="H872" s="217">
        <f t="shared" si="172"/>
        <v>6.1005269558167811E-2</v>
      </c>
      <c r="I872" s="217">
        <f t="shared" si="169"/>
        <v>261.19101134981759</v>
      </c>
      <c r="J872" s="217">
        <f t="shared" ref="J872:J923" si="174">I872*0.22</f>
        <v>57.462022496959868</v>
      </c>
      <c r="K872" s="208">
        <v>106.83126778222501</v>
      </c>
      <c r="L872" s="217">
        <v>35.913224744767142</v>
      </c>
      <c r="M872" s="11">
        <f t="shared" si="170"/>
        <v>461.39752637376967</v>
      </c>
      <c r="N872" s="11">
        <f t="shared" si="173"/>
        <v>92.279505274753944</v>
      </c>
      <c r="O872" s="11">
        <f t="shared" si="157"/>
        <v>0.10642314066976581</v>
      </c>
      <c r="P872" s="8" t="s">
        <v>1177</v>
      </c>
    </row>
    <row r="873" spans="1:16" x14ac:dyDescent="0.35">
      <c r="A873" s="9">
        <f t="shared" si="171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68"/>
        <v>4326.2</v>
      </c>
      <c r="G873" s="33">
        <v>1205</v>
      </c>
      <c r="H873" s="217">
        <f t="shared" si="172"/>
        <v>6.1055938386704499E-2</v>
      </c>
      <c r="I873" s="217">
        <f t="shared" si="169"/>
        <v>261.40794740575598</v>
      </c>
      <c r="J873" s="217">
        <f t="shared" si="174"/>
        <v>57.509748429266317</v>
      </c>
      <c r="K873" s="208">
        <v>106.91999807108067</v>
      </c>
      <c r="L873" s="217">
        <v>35.943053004521936</v>
      </c>
      <c r="M873" s="11">
        <f t="shared" si="170"/>
        <v>461.78074691062488</v>
      </c>
      <c r="N873" s="11">
        <f t="shared" si="173"/>
        <v>92.356149382124983</v>
      </c>
      <c r="O873" s="11">
        <f t="shared" si="157"/>
        <v>0.10674049903162704</v>
      </c>
      <c r="P873" s="8" t="s">
        <v>1177</v>
      </c>
    </row>
    <row r="874" spans="1:16" x14ac:dyDescent="0.35">
      <c r="A874" s="9">
        <f t="shared" si="171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68"/>
        <v>4335.3999999999996</v>
      </c>
      <c r="G874" s="33">
        <v>1203</v>
      </c>
      <c r="H874" s="217">
        <f t="shared" si="172"/>
        <v>6.0954600729631131E-2</v>
      </c>
      <c r="I874" s="217">
        <f t="shared" si="169"/>
        <v>260.9740752938792</v>
      </c>
      <c r="J874" s="217">
        <f t="shared" si="174"/>
        <v>57.414296564653426</v>
      </c>
      <c r="K874" s="208">
        <v>106.74253749336934</v>
      </c>
      <c r="L874" s="217">
        <v>35.883396485012355</v>
      </c>
      <c r="M874" s="11">
        <f t="shared" si="170"/>
        <v>461.01430583691433</v>
      </c>
      <c r="N874" s="11">
        <f t="shared" si="173"/>
        <v>92.202861167382878</v>
      </c>
      <c r="O874" s="11">
        <f t="shared" si="157"/>
        <v>0.10633720206599492</v>
      </c>
      <c r="P874" s="8" t="s">
        <v>1177</v>
      </c>
    </row>
    <row r="875" spans="1:16" x14ac:dyDescent="0.35">
      <c r="A875" s="9">
        <f t="shared" si="171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68"/>
        <v>4342.7</v>
      </c>
      <c r="G875" s="33">
        <v>1203</v>
      </c>
      <c r="H875" s="217">
        <f t="shared" si="172"/>
        <v>6.0954600729631131E-2</v>
      </c>
      <c r="I875" s="217">
        <f t="shared" si="169"/>
        <v>260.9740752938792</v>
      </c>
      <c r="J875" s="217">
        <f t="shared" si="174"/>
        <v>57.414296564653426</v>
      </c>
      <c r="K875" s="208">
        <v>106.74253749336934</v>
      </c>
      <c r="L875" s="217">
        <v>35.883396485012355</v>
      </c>
      <c r="M875" s="11">
        <f t="shared" si="170"/>
        <v>461.01430583691433</v>
      </c>
      <c r="N875" s="11">
        <f t="shared" si="173"/>
        <v>92.202861167382878</v>
      </c>
      <c r="O875" s="11">
        <f t="shared" si="157"/>
        <v>0.1061584511564037</v>
      </c>
      <c r="P875" s="8" t="s">
        <v>1177</v>
      </c>
    </row>
    <row r="876" spans="1:16" x14ac:dyDescent="0.35">
      <c r="A876" s="9">
        <f t="shared" si="171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68"/>
        <v>4234.1000000000004</v>
      </c>
      <c r="G876" s="33">
        <v>871</v>
      </c>
      <c r="H876" s="217">
        <f t="shared" si="172"/>
        <v>4.4132549655451964E-2</v>
      </c>
      <c r="I876" s="217">
        <f t="shared" si="169"/>
        <v>188.95130472233481</v>
      </c>
      <c r="J876" s="217">
        <f t="shared" si="174"/>
        <v>41.569287038913657</v>
      </c>
      <c r="K876" s="208">
        <v>77.284081593287354</v>
      </c>
      <c r="L876" s="217">
        <v>25.980414246422079</v>
      </c>
      <c r="M876" s="11">
        <f t="shared" si="170"/>
        <v>333.78508760095787</v>
      </c>
      <c r="N876" s="11">
        <f t="shared" si="173"/>
        <v>66.757017520191582</v>
      </c>
      <c r="O876" s="11">
        <f t="shared" si="157"/>
        <v>7.8832594317790758E-2</v>
      </c>
      <c r="P876" s="8" t="s">
        <v>1177</v>
      </c>
    </row>
    <row r="877" spans="1:16" x14ac:dyDescent="0.35">
      <c r="A877" s="9">
        <f t="shared" si="171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68"/>
        <v>6197.58</v>
      </c>
      <c r="G877" s="33">
        <v>1168</v>
      </c>
      <c r="H877" s="217">
        <f t="shared" si="172"/>
        <v>5.9181191730847182E-2</v>
      </c>
      <c r="I877" s="217">
        <f t="shared" si="169"/>
        <v>253.38131333603565</v>
      </c>
      <c r="J877" s="217">
        <f t="shared" si="174"/>
        <v>55.743888933927842</v>
      </c>
      <c r="K877" s="208">
        <v>103.63697738342094</v>
      </c>
      <c r="L877" s="217">
        <v>34.839407393594705</v>
      </c>
      <c r="M877" s="11">
        <f t="shared" si="170"/>
        <v>447.60158704697915</v>
      </c>
      <c r="N877" s="11">
        <f t="shared" si="173"/>
        <v>89.52031740939583</v>
      </c>
      <c r="O877" s="11">
        <f t="shared" si="157"/>
        <v>7.2221994237586143E-2</v>
      </c>
      <c r="P877" s="8" t="s">
        <v>1177</v>
      </c>
    </row>
    <row r="878" spans="1:16" x14ac:dyDescent="0.35">
      <c r="A878" s="9">
        <f t="shared" si="171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68"/>
        <v>4892.5999999999995</v>
      </c>
      <c r="G878" s="33">
        <v>1463</v>
      </c>
      <c r="H878" s="217">
        <f t="shared" si="172"/>
        <v>7.4128496149169026E-2</v>
      </c>
      <c r="I878" s="217">
        <f t="shared" si="169"/>
        <v>317.37744983785973</v>
      </c>
      <c r="J878" s="217">
        <f t="shared" si="174"/>
        <v>69.823038964329143</v>
      </c>
      <c r="K878" s="208">
        <v>129.81241259584317</v>
      </c>
      <c r="L878" s="217">
        <v>43.63874402125775</v>
      </c>
      <c r="M878" s="11">
        <f t="shared" si="170"/>
        <v>560.65164541928971</v>
      </c>
      <c r="N878" s="11">
        <f t="shared" si="173"/>
        <v>112.13032908385794</v>
      </c>
      <c r="O878" s="11">
        <f t="shared" si="157"/>
        <v>0.11459176009060414</v>
      </c>
      <c r="P878" s="8" t="s">
        <v>1177</v>
      </c>
    </row>
    <row r="879" spans="1:16" x14ac:dyDescent="0.35">
      <c r="A879" s="9">
        <f t="shared" si="171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68"/>
        <v>3972.7</v>
      </c>
      <c r="G879" s="30">
        <v>949</v>
      </c>
      <c r="H879" s="217">
        <f t="shared" si="172"/>
        <v>4.8084718281313332E-2</v>
      </c>
      <c r="I879" s="217">
        <f t="shared" si="169"/>
        <v>205.87231708552895</v>
      </c>
      <c r="J879" s="217">
        <f t="shared" si="174"/>
        <v>45.291909758816367</v>
      </c>
      <c r="K879" s="208">
        <v>84.205044124029513</v>
      </c>
      <c r="L879" s="217">
        <v>51.209545941914129</v>
      </c>
      <c r="M879" s="11">
        <f t="shared" si="170"/>
        <v>386.57881691028899</v>
      </c>
      <c r="N879" s="11">
        <f t="shared" si="173"/>
        <v>77.31576338205781</v>
      </c>
      <c r="O879" s="11">
        <f>M879/F879</f>
        <v>9.7308837040372798E-2</v>
      </c>
      <c r="P879" s="8" t="s">
        <v>1187</v>
      </c>
    </row>
    <row r="880" spans="1:16" x14ac:dyDescent="0.35">
      <c r="A880" s="9">
        <f t="shared" si="171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68"/>
        <v>4010.6</v>
      </c>
      <c r="G880" s="30">
        <v>937</v>
      </c>
      <c r="H880" s="217">
        <f t="shared" si="172"/>
        <v>4.7476692338873125E-2</v>
      </c>
      <c r="I880" s="217">
        <f t="shared" si="169"/>
        <v>203.26908441426832</v>
      </c>
      <c r="J880" s="217">
        <f t="shared" si="174"/>
        <v>44.719198571139032</v>
      </c>
      <c r="K880" s="208">
        <v>83.14028065776148</v>
      </c>
      <c r="L880" s="217">
        <v>50.562006899445251</v>
      </c>
      <c r="M880" s="11">
        <f t="shared" si="170"/>
        <v>381.69057054261407</v>
      </c>
      <c r="N880" s="11">
        <f t="shared" si="173"/>
        <v>76.338114108522817</v>
      </c>
      <c r="O880" s="11">
        <f t="shared" si="157"/>
        <v>9.5170440967090722E-2</v>
      </c>
      <c r="P880" s="8" t="s">
        <v>1187</v>
      </c>
    </row>
    <row r="881" spans="1:16" x14ac:dyDescent="0.35">
      <c r="A881" s="9">
        <f t="shared" si="171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68"/>
        <v>4152</v>
      </c>
      <c r="G881" s="33">
        <v>926</v>
      </c>
      <c r="H881" s="217">
        <f t="shared" si="172"/>
        <v>4.6919335224969598E-2</v>
      </c>
      <c r="I881" s="217">
        <f t="shared" si="169"/>
        <v>200.88278779894608</v>
      </c>
      <c r="J881" s="217">
        <f t="shared" si="174"/>
        <v>44.194213315768138</v>
      </c>
      <c r="K881" s="208">
        <v>82.164247480349133</v>
      </c>
      <c r="L881" s="217">
        <v>27.620968532935525</v>
      </c>
      <c r="M881" s="11">
        <f t="shared" si="170"/>
        <v>354.86221712799886</v>
      </c>
      <c r="N881" s="11">
        <f t="shared" si="173"/>
        <v>70.972443425599778</v>
      </c>
      <c r="O881" s="11">
        <f t="shared" si="157"/>
        <v>8.5467778691714555E-2</v>
      </c>
      <c r="P881" s="8" t="s">
        <v>1177</v>
      </c>
    </row>
    <row r="882" spans="1:16" x14ac:dyDescent="0.35">
      <c r="A882" s="9">
        <f t="shared" si="171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68"/>
        <v>5734.5</v>
      </c>
      <c r="G882" s="33">
        <v>1564</v>
      </c>
      <c r="H882" s="217">
        <f t="shared" si="172"/>
        <v>7.9246047831374136E-2</v>
      </c>
      <c r="I882" s="217">
        <f t="shared" si="169"/>
        <v>339.28799148763676</v>
      </c>
      <c r="J882" s="217">
        <f t="shared" si="174"/>
        <v>74.643358127280081</v>
      </c>
      <c r="K882" s="208">
        <v>138.7741717702657</v>
      </c>
      <c r="L882" s="217">
        <v>46.651398256491539</v>
      </c>
      <c r="M882" s="11">
        <f t="shared" si="170"/>
        <v>599.35691964167404</v>
      </c>
      <c r="N882" s="11">
        <f t="shared" si="173"/>
        <v>119.87138392833481</v>
      </c>
      <c r="O882" s="11">
        <f t="shared" si="157"/>
        <v>0.10451772946929533</v>
      </c>
      <c r="P882" s="8" t="s">
        <v>1177</v>
      </c>
    </row>
    <row r="883" spans="1:16" x14ac:dyDescent="0.35">
      <c r="A883" s="9">
        <f t="shared" si="171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168"/>
        <v>5710</v>
      </c>
      <c r="G883" s="33">
        <v>1557</v>
      </c>
      <c r="H883" s="217">
        <f t="shared" si="172"/>
        <v>7.8891366031617352E-2</v>
      </c>
      <c r="I883" s="217">
        <f t="shared" si="169"/>
        <v>337.76943909606808</v>
      </c>
      <c r="J883" s="217">
        <f t="shared" si="174"/>
        <v>74.309276601134982</v>
      </c>
      <c r="K883" s="208">
        <v>138.15305974827604</v>
      </c>
      <c r="L883" s="217">
        <v>46.442600438208004</v>
      </c>
      <c r="M883" s="11">
        <f t="shared" si="170"/>
        <v>596.67437588368716</v>
      </c>
      <c r="N883" s="11">
        <f t="shared" si="173"/>
        <v>119.33487517673744</v>
      </c>
      <c r="O883" s="11">
        <f t="shared" ref="O883:O944" si="175">M883/F883</f>
        <v>0.10449638807069828</v>
      </c>
      <c r="P883" s="8" t="s">
        <v>1177</v>
      </c>
    </row>
    <row r="884" spans="1:16" x14ac:dyDescent="0.35">
      <c r="A884" s="9">
        <f t="shared" si="171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68"/>
        <v>5805.91</v>
      </c>
      <c r="G884" s="33">
        <v>1561</v>
      </c>
      <c r="H884" s="217">
        <f t="shared" si="172"/>
        <v>7.9094041345764088E-2</v>
      </c>
      <c r="I884" s="217">
        <f t="shared" si="169"/>
        <v>338.63718331982165</v>
      </c>
      <c r="J884" s="217">
        <f t="shared" si="174"/>
        <v>74.500180330360763</v>
      </c>
      <c r="K884" s="208">
        <v>138.50798090369869</v>
      </c>
      <c r="L884" s="217">
        <v>46.561913477227165</v>
      </c>
      <c r="M884" s="11">
        <f t="shared" si="170"/>
        <v>598.20725803110827</v>
      </c>
      <c r="N884" s="11">
        <f t="shared" si="173"/>
        <v>119.64145160622166</v>
      </c>
      <c r="O884" s="11">
        <f t="shared" si="175"/>
        <v>0.10303419412824316</v>
      </c>
      <c r="P884" s="8" t="s">
        <v>1177</v>
      </c>
    </row>
    <row r="885" spans="1:16" x14ac:dyDescent="0.35">
      <c r="A885" s="9">
        <f t="shared" si="171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68"/>
        <v>4379.5</v>
      </c>
      <c r="G885" s="33">
        <v>1215</v>
      </c>
      <c r="H885" s="217">
        <f t="shared" si="172"/>
        <v>6.1562626672071338E-2</v>
      </c>
      <c r="I885" s="217">
        <f t="shared" si="169"/>
        <v>263.57730796513982</v>
      </c>
      <c r="J885" s="217">
        <f t="shared" si="174"/>
        <v>57.987007752330761</v>
      </c>
      <c r="K885" s="208">
        <v>107.80730095963736</v>
      </c>
      <c r="L885" s="217">
        <v>36.241335602069832</v>
      </c>
      <c r="M885" s="11">
        <f t="shared" si="170"/>
        <v>465.61295227917782</v>
      </c>
      <c r="N885" s="11">
        <f t="shared" si="173"/>
        <v>93.122590455835564</v>
      </c>
      <c r="O885" s="11">
        <f t="shared" si="175"/>
        <v>0.10631646358697976</v>
      </c>
      <c r="P885" s="8" t="s">
        <v>1177</v>
      </c>
    </row>
    <row r="886" spans="1:16" x14ac:dyDescent="0.35">
      <c r="A886" s="9">
        <f t="shared" si="171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68"/>
        <v>3384.13</v>
      </c>
      <c r="G886" s="33">
        <v>994</v>
      </c>
      <c r="H886" s="217">
        <f t="shared" si="172"/>
        <v>5.0364815565464127E-2</v>
      </c>
      <c r="I886" s="217">
        <f t="shared" si="169"/>
        <v>215.63443960275637</v>
      </c>
      <c r="J886" s="217">
        <f t="shared" si="174"/>
        <v>47.439576712606403</v>
      </c>
      <c r="K886" s="208">
        <v>88.197907122534602</v>
      </c>
      <c r="L886" s="217">
        <v>29.649290196261248</v>
      </c>
      <c r="M886" s="11">
        <f t="shared" si="170"/>
        <v>380.92121363415862</v>
      </c>
      <c r="N886" s="11">
        <f t="shared" si="173"/>
        <v>76.184242726831727</v>
      </c>
      <c r="O886" s="11">
        <f t="shared" si="175"/>
        <v>0.1125610463055966</v>
      </c>
      <c r="P886" s="8" t="s">
        <v>1177</v>
      </c>
    </row>
    <row r="887" spans="1:16" x14ac:dyDescent="0.35">
      <c r="A887" s="9">
        <f t="shared" si="171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si="168"/>
        <v>4489.03</v>
      </c>
      <c r="G887" s="33">
        <v>770</v>
      </c>
      <c r="H887" s="217">
        <f t="shared" si="172"/>
        <v>3.9014997973246861E-2</v>
      </c>
      <c r="I887" s="217">
        <f t="shared" si="169"/>
        <v>167.04076307255775</v>
      </c>
      <c r="J887" s="217">
        <f t="shared" si="174"/>
        <v>36.748967875962705</v>
      </c>
      <c r="K887" s="208">
        <v>68.322322418864829</v>
      </c>
      <c r="L887" s="217">
        <v>22.96776001118829</v>
      </c>
      <c r="M887" s="11">
        <f t="shared" si="170"/>
        <v>295.07981337857359</v>
      </c>
      <c r="N887" s="11">
        <f t="shared" si="173"/>
        <v>59.015962675714718</v>
      </c>
      <c r="O887" s="11">
        <f t="shared" si="175"/>
        <v>6.5733535614280497E-2</v>
      </c>
      <c r="P887" s="8" t="s">
        <v>1177</v>
      </c>
    </row>
    <row r="888" spans="1:16" x14ac:dyDescent="0.35">
      <c r="A888" s="9">
        <f t="shared" si="171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68"/>
        <v>2188.04</v>
      </c>
      <c r="G888" s="33">
        <v>593</v>
      </c>
      <c r="H888" s="217">
        <f t="shared" si="172"/>
        <v>3.004661532225375E-2</v>
      </c>
      <c r="I888" s="217">
        <f t="shared" si="169"/>
        <v>128.64308117146331</v>
      </c>
      <c r="J888" s="217">
        <f t="shared" si="174"/>
        <v>28.301477857721927</v>
      </c>
      <c r="K888" s="208">
        <v>52.617061291411488</v>
      </c>
      <c r="L888" s="217">
        <v>17.688158034590462</v>
      </c>
      <c r="M888" s="11">
        <f t="shared" si="170"/>
        <v>227.24977835518717</v>
      </c>
      <c r="N888" s="11">
        <f t="shared" si="173"/>
        <v>45.449955671037436</v>
      </c>
      <c r="O888" s="11">
        <f t="shared" si="175"/>
        <v>0.10385997438583718</v>
      </c>
      <c r="P888" s="8" t="s">
        <v>1177</v>
      </c>
    </row>
    <row r="889" spans="1:16" x14ac:dyDescent="0.35">
      <c r="A889" s="9">
        <f t="shared" si="171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68"/>
        <v>2637.65</v>
      </c>
      <c r="G889" s="33">
        <v>787</v>
      </c>
      <c r="H889" s="217">
        <f t="shared" si="172"/>
        <v>3.9876368058370491E-2</v>
      </c>
      <c r="I889" s="217">
        <f t="shared" si="169"/>
        <v>170.72867602351033</v>
      </c>
      <c r="J889" s="217">
        <f t="shared" si="174"/>
        <v>37.56030872517227</v>
      </c>
      <c r="K889" s="208">
        <v>69.830737329411207</v>
      </c>
      <c r="L889" s="217">
        <v>23.474840427019721</v>
      </c>
      <c r="M889" s="11">
        <f t="shared" si="170"/>
        <v>301.59456250511352</v>
      </c>
      <c r="N889" s="11">
        <f t="shared" si="173"/>
        <v>60.318912501022709</v>
      </c>
      <c r="O889" s="11">
        <f t="shared" si="175"/>
        <v>0.11434214642015184</v>
      </c>
      <c r="P889" s="8" t="s">
        <v>1177</v>
      </c>
    </row>
    <row r="890" spans="1:16" x14ac:dyDescent="0.35">
      <c r="A890" s="9">
        <f t="shared" si="171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>C890+D890+E890</f>
        <v>2209.6999999999998</v>
      </c>
      <c r="G890" s="33">
        <v>276</v>
      </c>
      <c r="H890" s="217">
        <f t="shared" si="172"/>
        <v>1.3984596676124847E-2</v>
      </c>
      <c r="I890" s="217">
        <f t="shared" si="169"/>
        <v>59.874351438994722</v>
      </c>
      <c r="J890" s="217">
        <f t="shared" si="174"/>
        <v>13.172357316578839</v>
      </c>
      <c r="K890" s="208">
        <v>24.489559724164536</v>
      </c>
      <c r="L890" s="217">
        <v>8.2325996923220366</v>
      </c>
      <c r="M890" s="11">
        <f t="shared" si="170"/>
        <v>105.76886817206014</v>
      </c>
      <c r="N890" s="11">
        <f t="shared" si="173"/>
        <v>21.15377363441203</v>
      </c>
      <c r="O890" s="11">
        <f t="shared" si="175"/>
        <v>4.786571397568002E-2</v>
      </c>
      <c r="P890" s="8" t="s">
        <v>1177</v>
      </c>
    </row>
    <row r="891" spans="1:16" x14ac:dyDescent="0.35">
      <c r="A891" s="9">
        <f t="shared" si="171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>C891+D891+E891</f>
        <v>1908.5</v>
      </c>
      <c r="G891" s="33">
        <v>276</v>
      </c>
      <c r="H891" s="217">
        <f t="shared" si="172"/>
        <v>1.3984596676124847E-2</v>
      </c>
      <c r="I891" s="217">
        <f t="shared" si="169"/>
        <v>59.874351438994722</v>
      </c>
      <c r="J891" s="217">
        <f t="shared" si="174"/>
        <v>13.172357316578839</v>
      </c>
      <c r="K891" s="208">
        <v>24.489559724164536</v>
      </c>
      <c r="L891" s="217">
        <v>8.2325996923220366</v>
      </c>
      <c r="M891" s="11">
        <f t="shared" si="170"/>
        <v>105.76886817206014</v>
      </c>
      <c r="N891" s="11">
        <f t="shared" si="173"/>
        <v>21.15377363441203</v>
      </c>
      <c r="O891" s="11">
        <f t="shared" si="175"/>
        <v>5.5419894247870125E-2</v>
      </c>
      <c r="P891" s="8" t="s">
        <v>1177</v>
      </c>
    </row>
    <row r="892" spans="1:16" x14ac:dyDescent="0.35">
      <c r="A892" s="9">
        <f t="shared" si="171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>C892+D892+E892</f>
        <v>10070.24</v>
      </c>
      <c r="G892" s="33">
        <v>1860</v>
      </c>
      <c r="H892" s="217">
        <f t="shared" si="172"/>
        <v>9.4244021078232668E-2</v>
      </c>
      <c r="I892" s="217">
        <f t="shared" si="169"/>
        <v>403.50106404539923</v>
      </c>
      <c r="J892" s="217">
        <f t="shared" si="174"/>
        <v>88.770234089987838</v>
      </c>
      <c r="K892" s="208">
        <v>165.03833727154361</v>
      </c>
      <c r="L892" s="217">
        <v>55.480563143909372</v>
      </c>
      <c r="M892" s="11">
        <f t="shared" si="170"/>
        <v>712.79019855084005</v>
      </c>
      <c r="N892" s="11">
        <f t="shared" si="173"/>
        <v>142.558039710168</v>
      </c>
      <c r="O892" s="11">
        <f t="shared" si="175"/>
        <v>7.0781848153652752E-2</v>
      </c>
      <c r="P892" s="8" t="s">
        <v>1177</v>
      </c>
    </row>
    <row r="893" spans="1:16" x14ac:dyDescent="0.35">
      <c r="A893" s="9">
        <f t="shared" si="171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>C893+D893+E893</f>
        <v>4250.6000000000004</v>
      </c>
      <c r="G893" s="33">
        <v>1540</v>
      </c>
      <c r="H893" s="217">
        <f t="shared" si="172"/>
        <v>7.8029995946493722E-2</v>
      </c>
      <c r="I893" s="217">
        <f t="shared" si="169"/>
        <v>334.0815261451155</v>
      </c>
      <c r="J893" s="217">
        <f t="shared" si="174"/>
        <v>73.497935751925411</v>
      </c>
      <c r="K893" s="208">
        <v>136.64464483772966</v>
      </c>
      <c r="L893" s="217">
        <v>45.935520022376579</v>
      </c>
      <c r="M893" s="11">
        <f t="shared" si="170"/>
        <v>590.15962675714718</v>
      </c>
      <c r="N893" s="11">
        <f t="shared" si="173"/>
        <v>118.03192535142944</v>
      </c>
      <c r="O893" s="11">
        <f t="shared" si="175"/>
        <v>0.13884148749756436</v>
      </c>
      <c r="P893" s="8" t="s">
        <v>1177</v>
      </c>
    </row>
    <row r="894" spans="1:16" x14ac:dyDescent="0.35">
      <c r="A894" s="9">
        <f t="shared" si="171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>C894+D894+E894</f>
        <v>4238.2299999999996</v>
      </c>
      <c r="G894" s="33">
        <v>840</v>
      </c>
      <c r="H894" s="217">
        <f t="shared" si="172"/>
        <v>4.2561815970814751E-2</v>
      </c>
      <c r="I894" s="217">
        <f t="shared" si="169"/>
        <v>182.22628698824479</v>
      </c>
      <c r="J894" s="217">
        <f t="shared" si="174"/>
        <v>40.089783137413853</v>
      </c>
      <c r="K894" s="208">
        <v>74.533442638761628</v>
      </c>
      <c r="L894" s="217">
        <v>25.055738194023586</v>
      </c>
      <c r="M894" s="11">
        <f t="shared" si="170"/>
        <v>321.9052509584439</v>
      </c>
      <c r="N894" s="11">
        <f t="shared" si="173"/>
        <v>64.381050191688786</v>
      </c>
      <c r="O894" s="11">
        <f t="shared" si="175"/>
        <v>7.5952756447489625E-2</v>
      </c>
      <c r="P894" s="8" t="s">
        <v>1177</v>
      </c>
    </row>
    <row r="895" spans="1:16" x14ac:dyDescent="0.35">
      <c r="A895" s="9">
        <f t="shared" si="171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ref="F895:F902" si="176">C895+D895+E895</f>
        <v>4245.3999999999996</v>
      </c>
      <c r="G895" s="33">
        <v>839</v>
      </c>
      <c r="H895" s="217">
        <f t="shared" si="172"/>
        <v>4.251114714227807E-2</v>
      </c>
      <c r="I895" s="217">
        <f t="shared" si="169"/>
        <v>182.00935093230643</v>
      </c>
      <c r="J895" s="217">
        <f t="shared" si="174"/>
        <v>40.042057205107419</v>
      </c>
      <c r="K895" s="208">
        <v>74.444712349905956</v>
      </c>
      <c r="L895" s="217">
        <v>25.0259099342688</v>
      </c>
      <c r="M895" s="11">
        <f t="shared" si="170"/>
        <v>321.52203042158857</v>
      </c>
      <c r="N895" s="11">
        <f t="shared" si="173"/>
        <v>64.304406084317719</v>
      </c>
      <c r="O895" s="11">
        <f t="shared" si="175"/>
        <v>7.5734213600977193E-2</v>
      </c>
      <c r="P895" s="8" t="s">
        <v>1177</v>
      </c>
    </row>
    <row r="896" spans="1:16" x14ac:dyDescent="0.35">
      <c r="A896" s="9">
        <f t="shared" si="171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176"/>
        <v>4246.87</v>
      </c>
      <c r="G896" s="33">
        <v>840</v>
      </c>
      <c r="H896" s="217">
        <f t="shared" si="172"/>
        <v>4.2561815970814751E-2</v>
      </c>
      <c r="I896" s="217">
        <f t="shared" si="169"/>
        <v>182.22628698824479</v>
      </c>
      <c r="J896" s="217">
        <f t="shared" si="174"/>
        <v>40.089783137413853</v>
      </c>
      <c r="K896" s="208">
        <v>74.533442638761628</v>
      </c>
      <c r="L896" s="217">
        <v>25.055738194023586</v>
      </c>
      <c r="M896" s="11">
        <f t="shared" si="170"/>
        <v>321.9052509584439</v>
      </c>
      <c r="N896" s="11">
        <f t="shared" si="173"/>
        <v>64.381050191688786</v>
      </c>
      <c r="O896" s="11">
        <f t="shared" si="175"/>
        <v>7.5798235161058353E-2</v>
      </c>
      <c r="P896" s="8" t="s">
        <v>1177</v>
      </c>
    </row>
    <row r="897" spans="1:17" x14ac:dyDescent="0.35">
      <c r="A897" s="9">
        <f t="shared" si="171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76"/>
        <v>4173.55</v>
      </c>
      <c r="G897" s="33">
        <v>838</v>
      </c>
      <c r="H897" s="217">
        <f t="shared" si="172"/>
        <v>4.2460478313741383E-2</v>
      </c>
      <c r="I897" s="217">
        <f t="shared" si="169"/>
        <v>181.79241487636804</v>
      </c>
      <c r="J897" s="217">
        <f t="shared" si="174"/>
        <v>39.99433127280097</v>
      </c>
      <c r="K897" s="208">
        <v>74.355982061050284</v>
      </c>
      <c r="L897" s="217">
        <v>24.996081674514006</v>
      </c>
      <c r="M897" s="11">
        <f t="shared" si="170"/>
        <v>321.13880988473329</v>
      </c>
      <c r="N897" s="11">
        <f t="shared" si="173"/>
        <v>64.227761976946667</v>
      </c>
      <c r="O897" s="11">
        <f t="shared" si="175"/>
        <v>7.6946199251173047E-2</v>
      </c>
      <c r="P897" s="8" t="s">
        <v>1177</v>
      </c>
    </row>
    <row r="898" spans="1:17" x14ac:dyDescent="0.35">
      <c r="A898" s="9">
        <f t="shared" si="171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176"/>
        <v>2393.84</v>
      </c>
      <c r="G898" s="33">
        <v>369</v>
      </c>
      <c r="H898" s="217">
        <f t="shared" si="172"/>
        <v>1.869679773003648E-2</v>
      </c>
      <c r="I898" s="217">
        <f t="shared" si="169"/>
        <v>80.049404641264687</v>
      </c>
      <c r="J898" s="217">
        <f t="shared" si="174"/>
        <v>17.61086902107823</v>
      </c>
      <c r="K898" s="208">
        <v>32.741476587741722</v>
      </c>
      <c r="L898" s="217">
        <v>46.789427066337232</v>
      </c>
      <c r="M898" s="11">
        <f t="shared" si="170"/>
        <v>177.19117731642186</v>
      </c>
      <c r="N898" s="11">
        <f t="shared" si="173"/>
        <v>35.438235463284371</v>
      </c>
      <c r="O898" s="11">
        <f t="shared" si="175"/>
        <v>7.401964096030722E-2</v>
      </c>
      <c r="P898" s="8" t="s">
        <v>1177</v>
      </c>
    </row>
    <row r="899" spans="1:17" x14ac:dyDescent="0.35">
      <c r="A899" s="9">
        <f t="shared" si="171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176"/>
        <v>1450.7</v>
      </c>
      <c r="G899" s="31">
        <v>360</v>
      </c>
      <c r="H899" s="217">
        <f t="shared" si="172"/>
        <v>1.8240778273206325E-2</v>
      </c>
      <c r="I899" s="217">
        <f t="shared" si="169"/>
        <v>78.096980137819216</v>
      </c>
      <c r="J899" s="217">
        <f t="shared" si="174"/>
        <v>17.181335630320227</v>
      </c>
      <c r="K899" s="208">
        <v>31.942903988040701</v>
      </c>
      <c r="L899" s="217">
        <v>22.766727675034826</v>
      </c>
      <c r="M899" s="11">
        <f t="shared" si="170"/>
        <v>149.98794743121496</v>
      </c>
      <c r="N899" s="11">
        <f t="shared" si="173"/>
        <v>29.997589486242994</v>
      </c>
      <c r="O899" s="11">
        <f t="shared" si="175"/>
        <v>0.10339005130710344</v>
      </c>
    </row>
    <row r="900" spans="1:17" x14ac:dyDescent="0.35">
      <c r="A900" s="9">
        <f t="shared" si="171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8">
        <f t="shared" si="176"/>
        <v>4185.3</v>
      </c>
      <c r="G900" s="33">
        <v>814</v>
      </c>
      <c r="H900" s="217">
        <f t="shared" si="172"/>
        <v>4.1244426428860961E-2</v>
      </c>
      <c r="I900" s="217">
        <f t="shared" si="169"/>
        <v>176.58594953384676</v>
      </c>
      <c r="J900" s="217">
        <f t="shared" si="174"/>
        <v>38.848908897446286</v>
      </c>
      <c r="K900" s="208">
        <v>72.226455128514246</v>
      </c>
      <c r="L900" s="217">
        <v>377.35133914278691</v>
      </c>
      <c r="M900" s="11">
        <f t="shared" si="170"/>
        <v>665.01265270259421</v>
      </c>
      <c r="N900" s="11">
        <f t="shared" si="173"/>
        <v>133.00253054051885</v>
      </c>
      <c r="O900" s="11">
        <f t="shared" si="175"/>
        <v>0.15889246952490721</v>
      </c>
    </row>
    <row r="901" spans="1:17" x14ac:dyDescent="0.35">
      <c r="A901" s="9">
        <f t="shared" si="171"/>
        <v>38</v>
      </c>
      <c r="B901" s="65" t="s">
        <v>1777</v>
      </c>
      <c r="C901" s="8">
        <v>70.5</v>
      </c>
      <c r="D901" s="8">
        <v>0</v>
      </c>
      <c r="E901" s="8">
        <v>0</v>
      </c>
      <c r="F901" s="8">
        <v>70.5</v>
      </c>
      <c r="G901" s="31">
        <v>78</v>
      </c>
      <c r="H901" s="217">
        <f t="shared" si="172"/>
        <v>3.9521686258613704E-3</v>
      </c>
      <c r="I901" s="217">
        <v>10.926946212473023</v>
      </c>
      <c r="J901" s="217">
        <v>2.4039281667440653</v>
      </c>
      <c r="K901" s="208">
        <v>5.4634731062365116</v>
      </c>
      <c r="L901" s="217">
        <v>12.686767011773705</v>
      </c>
      <c r="M901" s="11">
        <v>31.433910082771057</v>
      </c>
      <c r="N901" s="11">
        <f t="shared" si="173"/>
        <v>6.2867820165542119</v>
      </c>
      <c r="O901" s="11">
        <f t="shared" si="175"/>
        <v>0.44587106500384477</v>
      </c>
    </row>
    <row r="902" spans="1:17" x14ac:dyDescent="0.35">
      <c r="A902" s="9">
        <f t="shared" si="171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176"/>
        <v>12677.6</v>
      </c>
      <c r="G902" s="31">
        <v>0</v>
      </c>
      <c r="H902" s="217">
        <f t="shared" si="172"/>
        <v>0</v>
      </c>
      <c r="I902" s="217">
        <f t="shared" si="169"/>
        <v>0</v>
      </c>
      <c r="J902" s="217">
        <f t="shared" si="174"/>
        <v>0</v>
      </c>
      <c r="K902" s="208">
        <v>0</v>
      </c>
      <c r="L902" s="217">
        <v>0</v>
      </c>
      <c r="M902" s="11">
        <f>(I902+J902+K902+L902)</f>
        <v>0</v>
      </c>
      <c r="N902" s="11">
        <f t="shared" si="173"/>
        <v>0</v>
      </c>
      <c r="O902" s="11">
        <f t="shared" si="175"/>
        <v>0</v>
      </c>
    </row>
    <row r="903" spans="1:17" x14ac:dyDescent="0.35">
      <c r="A903" s="9">
        <f t="shared" si="171"/>
        <v>40</v>
      </c>
      <c r="B903" s="296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C903+D903+E903</f>
        <v>3362.1</v>
      </c>
      <c r="G903" s="31">
        <v>500</v>
      </c>
      <c r="H903" s="217">
        <f t="shared" si="172"/>
        <v>2.5334414268342115E-2</v>
      </c>
      <c r="I903" s="217">
        <f>96.9716346153846*1.13*1.35*1.2</f>
        <v>177.51627432692302</v>
      </c>
      <c r="J903" s="217">
        <f t="shared" si="174"/>
        <v>39.053580351923067</v>
      </c>
      <c r="K903" s="208">
        <v>73.965114302884601</v>
      </c>
      <c r="L903" s="217">
        <v>30.761826923076924</v>
      </c>
      <c r="M903" s="11">
        <f>(I903+J903+K903+L903)</f>
        <v>321.2967959048076</v>
      </c>
      <c r="N903" s="11">
        <f t="shared" si="173"/>
        <v>64.259359180961525</v>
      </c>
      <c r="O903" s="11">
        <f t="shared" si="175"/>
        <v>9.5564318701052198E-2</v>
      </c>
    </row>
    <row r="904" spans="1:17" x14ac:dyDescent="0.35">
      <c r="A904" s="9">
        <f t="shared" si="171"/>
        <v>41</v>
      </c>
      <c r="B904" s="296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C904+D904+E904</f>
        <v>2885.8</v>
      </c>
      <c r="G904" s="31">
        <v>300</v>
      </c>
      <c r="H904" s="217">
        <f t="shared" si="172"/>
        <v>1.5200648561005269E-2</v>
      </c>
      <c r="I904" s="217">
        <f>58.1829807692308*1.13*1.35*1.2</f>
        <v>106.5097645961539</v>
      </c>
      <c r="J904" s="217">
        <f t="shared" si="174"/>
        <v>23.432148211153859</v>
      </c>
      <c r="K904" s="208">
        <v>44.379068581730792</v>
      </c>
      <c r="L904" s="217">
        <v>10.857115384615385</v>
      </c>
      <c r="M904" s="11">
        <f>(I904+J904+K904+L904)</f>
        <v>185.17809677365392</v>
      </c>
      <c r="N904" s="11">
        <f t="shared" si="173"/>
        <v>37.035619354730784</v>
      </c>
      <c r="O904" s="11">
        <f t="shared" si="175"/>
        <v>6.4168721593199085E-2</v>
      </c>
    </row>
    <row r="905" spans="1:17" ht="18" x14ac:dyDescent="0.4">
      <c r="A905" s="9"/>
      <c r="B905" s="17" t="s">
        <v>1698</v>
      </c>
      <c r="C905" s="13">
        <f t="shared" ref="C905:M905" si="177">SUM(C864:C904)</f>
        <v>180124.45999999996</v>
      </c>
      <c r="D905" s="13">
        <f t="shared" si="177"/>
        <v>1050.4299999999998</v>
      </c>
      <c r="E905" s="13">
        <f t="shared" si="177"/>
        <v>987.39999999999986</v>
      </c>
      <c r="F905" s="186">
        <f t="shared" si="177"/>
        <v>182162.28999999998</v>
      </c>
      <c r="G905" s="300">
        <f t="shared" si="177"/>
        <v>39472</v>
      </c>
      <c r="H905" s="186">
        <f t="shared" si="177"/>
        <v>2.0000000000000004</v>
      </c>
      <c r="I905" s="186">
        <f t="shared" si="177"/>
        <v>8667.3831280216455</v>
      </c>
      <c r="J905" s="186">
        <f t="shared" si="177"/>
        <v>1906.8242881647623</v>
      </c>
      <c r="K905" s="340">
        <f t="shared" si="177"/>
        <v>3548.2644240865257</v>
      </c>
      <c r="L905" s="186">
        <f t="shared" si="177"/>
        <v>1651.8955103221747</v>
      </c>
      <c r="M905" s="186">
        <f t="shared" si="177"/>
        <v>15774.320146180653</v>
      </c>
      <c r="N905" s="186">
        <f t="shared" ref="N905" si="178">SUM(N864:N900)</f>
        <v>3047.282268683884</v>
      </c>
      <c r="O905" s="11">
        <f t="shared" si="175"/>
        <v>8.6594871782632157E-2</v>
      </c>
      <c r="P905" s="18"/>
    </row>
    <row r="906" spans="1:17" ht="18" x14ac:dyDescent="0.4">
      <c r="A906" s="9"/>
      <c r="B906" s="7" t="s">
        <v>311</v>
      </c>
      <c r="J906" s="217"/>
      <c r="K906" s="217"/>
      <c r="O906" s="11"/>
    </row>
    <row r="907" spans="1:17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 t="shared" ref="F907:F961" si="179">C907+D907+E907</f>
        <v>209.7</v>
      </c>
      <c r="G907" s="37">
        <v>189</v>
      </c>
      <c r="H907" s="217">
        <f>3/74659.8*G907</f>
        <v>7.5944484180241571E-3</v>
      </c>
      <c r="I907" s="217">
        <f t="shared" ref="I907:I964" si="180">H907*$I$2</f>
        <v>32.515251179349526</v>
      </c>
      <c r="J907" s="217">
        <f t="shared" si="174"/>
        <v>7.1533552594568954</v>
      </c>
      <c r="K907" s="208">
        <v>13.91266312653525</v>
      </c>
      <c r="L907" s="217">
        <v>8.4995112570174243</v>
      </c>
      <c r="M907" s="11">
        <f t="shared" ref="M907:M969" si="181">(I907+J907+K907+L907)</f>
        <v>62.080780822359095</v>
      </c>
      <c r="N907" s="11">
        <f t="shared" ref="N907:N959" si="182">M907*0.2</f>
        <v>12.41615616447182</v>
      </c>
      <c r="O907" s="11">
        <f t="shared" si="175"/>
        <v>0.29604568823251837</v>
      </c>
      <c r="P907" s="8" t="s">
        <v>1172</v>
      </c>
    </row>
    <row r="908" spans="1:17" x14ac:dyDescent="0.35">
      <c r="A908" s="9">
        <f t="shared" ref="A908:A971" si="183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179"/>
        <v>306</v>
      </c>
      <c r="G908" s="36">
        <v>371</v>
      </c>
      <c r="H908" s="217">
        <f t="shared" ref="H908:H971" si="184">3/74659.8*G908</f>
        <v>1.4907620968714086E-2</v>
      </c>
      <c r="I908" s="217">
        <f t="shared" si="180"/>
        <v>63.826233796500922</v>
      </c>
      <c r="J908" s="217">
        <f t="shared" si="174"/>
        <v>14.041771435230203</v>
      </c>
      <c r="K908" s="208">
        <v>27.310042433569194</v>
      </c>
      <c r="L908" s="217">
        <v>9.2225127139221801</v>
      </c>
      <c r="M908" s="11">
        <f t="shared" si="181"/>
        <v>114.40056037922251</v>
      </c>
      <c r="N908" s="11">
        <f t="shared" si="182"/>
        <v>22.880112075844504</v>
      </c>
      <c r="O908" s="11">
        <f t="shared" si="175"/>
        <v>0.3738580404549755</v>
      </c>
      <c r="P908" s="8" t="s">
        <v>1694</v>
      </c>
      <c r="Q908" s="8">
        <v>0.30659999999999998</v>
      </c>
    </row>
    <row r="909" spans="1:17" x14ac:dyDescent="0.35">
      <c r="A909" s="9">
        <f t="shared" si="183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179"/>
        <v>419.5</v>
      </c>
      <c r="G909" s="36">
        <v>240</v>
      </c>
      <c r="H909" s="217">
        <f t="shared" si="184"/>
        <v>9.6437440228878193E-3</v>
      </c>
      <c r="I909" s="217">
        <f t="shared" si="180"/>
        <v>41.289207846793055</v>
      </c>
      <c r="J909" s="217">
        <f t="shared" si="174"/>
        <v>9.0836257262944713</v>
      </c>
      <c r="K909" s="208">
        <v>17.666873811473334</v>
      </c>
      <c r="L909" s="217">
        <v>5.9660459604887421</v>
      </c>
      <c r="M909" s="11">
        <f t="shared" si="181"/>
        <v>74.005753345049598</v>
      </c>
      <c r="N909" s="11">
        <f t="shared" si="182"/>
        <v>14.801150669009921</v>
      </c>
      <c r="O909" s="11">
        <f t="shared" si="175"/>
        <v>0.17641419152574397</v>
      </c>
      <c r="P909" s="8" t="s">
        <v>1694</v>
      </c>
    </row>
    <row r="910" spans="1:17" x14ac:dyDescent="0.35">
      <c r="A910" s="9">
        <f t="shared" si="183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179"/>
        <v>734.75</v>
      </c>
      <c r="G910" s="37">
        <v>639</v>
      </c>
      <c r="H910" s="217">
        <f t="shared" si="184"/>
        <v>2.5676468460938816E-2</v>
      </c>
      <c r="I910" s="217">
        <f t="shared" si="180"/>
        <v>109.93251589208649</v>
      </c>
      <c r="J910" s="217">
        <f t="shared" si="174"/>
        <v>24.185153496259026</v>
      </c>
      <c r="K910" s="208">
        <v>47.038051523047756</v>
      </c>
      <c r="L910" s="217">
        <v>28.736442821344621</v>
      </c>
      <c r="M910" s="11">
        <f t="shared" si="181"/>
        <v>209.89216373273788</v>
      </c>
      <c r="N910" s="11">
        <f t="shared" si="182"/>
        <v>41.978432746547583</v>
      </c>
      <c r="O910" s="11">
        <f t="shared" si="175"/>
        <v>0.28566473458011282</v>
      </c>
      <c r="P910" s="8" t="s">
        <v>1172</v>
      </c>
    </row>
    <row r="911" spans="1:17" x14ac:dyDescent="0.35">
      <c r="A911" s="9">
        <f t="shared" si="183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179"/>
        <v>737</v>
      </c>
      <c r="G911" s="37">
        <v>647</v>
      </c>
      <c r="H911" s="217">
        <f t="shared" si="184"/>
        <v>2.5997926595035078E-2</v>
      </c>
      <c r="I911" s="217">
        <f t="shared" si="180"/>
        <v>111.30882282031293</v>
      </c>
      <c r="J911" s="217">
        <f t="shared" si="174"/>
        <v>24.487941020468845</v>
      </c>
      <c r="K911" s="208">
        <v>47.626947316763527</v>
      </c>
      <c r="L911" s="217">
        <v>29.096210493599333</v>
      </c>
      <c r="M911" s="11">
        <f t="shared" si="181"/>
        <v>212.51992165114464</v>
      </c>
      <c r="N911" s="11">
        <f t="shared" si="182"/>
        <v>42.503984330228931</v>
      </c>
      <c r="O911" s="11">
        <f t="shared" si="175"/>
        <v>0.28835810264741474</v>
      </c>
      <c r="P911" s="8" t="s">
        <v>1172</v>
      </c>
    </row>
    <row r="912" spans="1:17" x14ac:dyDescent="0.35">
      <c r="A912" s="9">
        <f t="shared" si="183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179"/>
        <v>839.8</v>
      </c>
      <c r="G912" s="37">
        <v>647</v>
      </c>
      <c r="H912" s="217">
        <f t="shared" si="184"/>
        <v>2.5997926595035078E-2</v>
      </c>
      <c r="I912" s="217">
        <f t="shared" si="180"/>
        <v>111.30882282031293</v>
      </c>
      <c r="J912" s="217">
        <f t="shared" si="174"/>
        <v>24.487941020468845</v>
      </c>
      <c r="K912" s="208">
        <v>47.626947316763527</v>
      </c>
      <c r="L912" s="217">
        <v>29.096210493599333</v>
      </c>
      <c r="M912" s="11">
        <f t="shared" si="181"/>
        <v>212.51992165114464</v>
      </c>
      <c r="N912" s="11">
        <f t="shared" si="182"/>
        <v>42.503984330228931</v>
      </c>
      <c r="O912" s="11">
        <f t="shared" si="175"/>
        <v>0.25306015914639751</v>
      </c>
      <c r="P912" s="8" t="s">
        <v>1172</v>
      </c>
    </row>
    <row r="913" spans="1:17" x14ac:dyDescent="0.35">
      <c r="A913" s="9">
        <f t="shared" si="183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179"/>
        <v>410.1</v>
      </c>
      <c r="G913" s="36">
        <v>249</v>
      </c>
      <c r="H913" s="217">
        <f t="shared" si="184"/>
        <v>1.0005384423746112E-2</v>
      </c>
      <c r="I913" s="217">
        <f t="shared" si="180"/>
        <v>42.837553141047792</v>
      </c>
      <c r="J913" s="217">
        <f t="shared" si="174"/>
        <v>9.4242616910305141</v>
      </c>
      <c r="K913" s="208">
        <v>18.329381579403584</v>
      </c>
      <c r="L913" s="217">
        <v>6.189772684007071</v>
      </c>
      <c r="M913" s="11">
        <f t="shared" si="181"/>
        <v>76.780969095488956</v>
      </c>
      <c r="N913" s="11">
        <f t="shared" si="182"/>
        <v>15.356193819097792</v>
      </c>
      <c r="O913" s="11">
        <f t="shared" si="175"/>
        <v>0.18722499169833931</v>
      </c>
      <c r="P913" s="8" t="s">
        <v>1694</v>
      </c>
    </row>
    <row r="914" spans="1:17" x14ac:dyDescent="0.35">
      <c r="A914" s="9">
        <f t="shared" si="183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179"/>
        <v>364.6</v>
      </c>
      <c r="G914" s="36">
        <v>368</v>
      </c>
      <c r="H914" s="217">
        <f t="shared" si="184"/>
        <v>1.4787074168427989E-2</v>
      </c>
      <c r="I914" s="217">
        <f t="shared" si="180"/>
        <v>63.310118698416012</v>
      </c>
      <c r="J914" s="217">
        <f t="shared" si="174"/>
        <v>13.928226113651522</v>
      </c>
      <c r="K914" s="208">
        <v>27.089206510925777</v>
      </c>
      <c r="L914" s="217">
        <v>9.1479371394160705</v>
      </c>
      <c r="M914" s="11">
        <f t="shared" si="181"/>
        <v>113.47548846240939</v>
      </c>
      <c r="N914" s="11">
        <f t="shared" si="182"/>
        <v>22.69509769248188</v>
      </c>
      <c r="O914" s="11">
        <f t="shared" si="175"/>
        <v>0.31123282628197857</v>
      </c>
      <c r="P914" s="8" t="s">
        <v>1178</v>
      </c>
      <c r="Q914" s="8">
        <v>0.30659999999999998</v>
      </c>
    </row>
    <row r="915" spans="1:17" x14ac:dyDescent="0.35">
      <c r="A915" s="9">
        <f t="shared" si="183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179"/>
        <v>753.65</v>
      </c>
      <c r="G915" s="37">
        <v>647</v>
      </c>
      <c r="H915" s="217">
        <f t="shared" si="184"/>
        <v>2.5997926595035078E-2</v>
      </c>
      <c r="I915" s="217">
        <f t="shared" si="180"/>
        <v>111.30882282031293</v>
      </c>
      <c r="J915" s="217">
        <f t="shared" si="174"/>
        <v>24.487941020468845</v>
      </c>
      <c r="K915" s="208">
        <v>47.626947316763527</v>
      </c>
      <c r="L915" s="217">
        <v>29.096210493599333</v>
      </c>
      <c r="M915" s="11">
        <f t="shared" si="181"/>
        <v>212.51992165114464</v>
      </c>
      <c r="N915" s="11">
        <f t="shared" si="182"/>
        <v>42.503984330228931</v>
      </c>
      <c r="O915" s="11">
        <f t="shared" si="175"/>
        <v>0.28198755609519627</v>
      </c>
      <c r="P915" s="8" t="s">
        <v>1172</v>
      </c>
    </row>
    <row r="916" spans="1:17" x14ac:dyDescent="0.35">
      <c r="A916" s="9">
        <f t="shared" si="183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179"/>
        <v>769.2</v>
      </c>
      <c r="G916" s="37">
        <v>639</v>
      </c>
      <c r="H916" s="217">
        <f t="shared" si="184"/>
        <v>2.5676468460938816E-2</v>
      </c>
      <c r="I916" s="217">
        <f t="shared" si="180"/>
        <v>109.93251589208649</v>
      </c>
      <c r="J916" s="217">
        <f t="shared" si="174"/>
        <v>24.185153496259026</v>
      </c>
      <c r="K916" s="208">
        <v>47.038051523047756</v>
      </c>
      <c r="L916" s="217">
        <v>28.736442821344621</v>
      </c>
      <c r="M916" s="11">
        <f t="shared" si="181"/>
        <v>209.89216373273788</v>
      </c>
      <c r="N916" s="11">
        <f t="shared" si="182"/>
        <v>41.978432746547583</v>
      </c>
      <c r="O916" s="11">
        <f t="shared" si="175"/>
        <v>0.27287072768166648</v>
      </c>
      <c r="P916" s="8" t="s">
        <v>1172</v>
      </c>
    </row>
    <row r="917" spans="1:17" x14ac:dyDescent="0.35">
      <c r="A917" s="9">
        <f t="shared" si="183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179"/>
        <v>373.5</v>
      </c>
      <c r="G917" s="37">
        <v>314</v>
      </c>
      <c r="H917" s="217">
        <f t="shared" si="184"/>
        <v>1.261723176327823E-2</v>
      </c>
      <c r="I917" s="217">
        <f t="shared" si="180"/>
        <v>54.020046932887574</v>
      </c>
      <c r="J917" s="217">
        <f t="shared" si="174"/>
        <v>11.884410325235267</v>
      </c>
      <c r="K917" s="208">
        <v>23.11415990334428</v>
      </c>
      <c r="L917" s="217">
        <v>14.120881135997202</v>
      </c>
      <c r="M917" s="11">
        <f t="shared" si="181"/>
        <v>103.13949829746431</v>
      </c>
      <c r="N917" s="11">
        <f t="shared" si="182"/>
        <v>20.627899659492865</v>
      </c>
      <c r="O917" s="11">
        <f t="shared" si="175"/>
        <v>0.27614323506683885</v>
      </c>
      <c r="P917" s="8" t="s">
        <v>1172</v>
      </c>
    </row>
    <row r="918" spans="1:17" x14ac:dyDescent="0.35">
      <c r="A918" s="9">
        <f t="shared" si="183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179"/>
        <v>331.8</v>
      </c>
      <c r="G918" s="37">
        <v>368</v>
      </c>
      <c r="H918" s="217">
        <f t="shared" si="184"/>
        <v>1.4787074168427989E-2</v>
      </c>
      <c r="I918" s="217">
        <f t="shared" si="180"/>
        <v>63.310118698416012</v>
      </c>
      <c r="J918" s="217">
        <f t="shared" si="174"/>
        <v>13.928226113651522</v>
      </c>
      <c r="K918" s="208">
        <v>27.089206510925777</v>
      </c>
      <c r="L918" s="217">
        <v>16.549312923716464</v>
      </c>
      <c r="M918" s="11">
        <f t="shared" si="181"/>
        <v>120.87686424670977</v>
      </c>
      <c r="N918" s="11">
        <f t="shared" si="182"/>
        <v>24.175372849341954</v>
      </c>
      <c r="O918" s="11">
        <f t="shared" si="175"/>
        <v>0.36430640219020427</v>
      </c>
      <c r="P918" s="8" t="s">
        <v>1172</v>
      </c>
      <c r="Q918" s="8">
        <v>0.22320000000000001</v>
      </c>
    </row>
    <row r="919" spans="1:17" x14ac:dyDescent="0.35">
      <c r="A919" s="9">
        <f t="shared" si="183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79"/>
        <v>4787.4799999999996</v>
      </c>
      <c r="G919" s="36">
        <v>693</v>
      </c>
      <c r="H919" s="217">
        <f t="shared" si="184"/>
        <v>2.7846310866088575E-2</v>
      </c>
      <c r="I919" s="217">
        <f t="shared" si="180"/>
        <v>119.22258765761492</v>
      </c>
      <c r="J919" s="217">
        <f t="shared" si="174"/>
        <v>26.228969284675284</v>
      </c>
      <c r="K919" s="208">
        <v>51.013098130629253</v>
      </c>
      <c r="L919" s="217">
        <v>17.226957710911243</v>
      </c>
      <c r="M919" s="11">
        <f t="shared" si="181"/>
        <v>213.69161278383072</v>
      </c>
      <c r="N919" s="11">
        <f t="shared" si="182"/>
        <v>42.73832255676615</v>
      </c>
      <c r="O919" s="11">
        <f t="shared" si="175"/>
        <v>4.463551028596062E-2</v>
      </c>
      <c r="P919" s="8" t="s">
        <v>1694</v>
      </c>
    </row>
    <row r="920" spans="1:17" x14ac:dyDescent="0.35">
      <c r="A920" s="9">
        <f t="shared" si="183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179"/>
        <v>186.8</v>
      </c>
      <c r="G920" s="36">
        <v>99</v>
      </c>
      <c r="H920" s="217">
        <f t="shared" si="184"/>
        <v>3.9780444094412249E-3</v>
      </c>
      <c r="I920" s="217">
        <f t="shared" si="180"/>
        <v>17.031798236802132</v>
      </c>
      <c r="J920" s="217">
        <f t="shared" si="174"/>
        <v>3.7469956120964691</v>
      </c>
      <c r="K920" s="208">
        <v>7.2875854472327495</v>
      </c>
      <c r="L920" s="217">
        <v>2.4609939587016063</v>
      </c>
      <c r="M920" s="11">
        <f t="shared" si="181"/>
        <v>30.527373254832959</v>
      </c>
      <c r="N920" s="11">
        <f t="shared" si="182"/>
        <v>6.1054746509665918</v>
      </c>
      <c r="O920" s="11">
        <f t="shared" si="175"/>
        <v>0.16342276903015501</v>
      </c>
      <c r="P920" s="8" t="s">
        <v>1694</v>
      </c>
    </row>
    <row r="921" spans="1:17" x14ac:dyDescent="0.35">
      <c r="A921" s="9">
        <f t="shared" si="183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179"/>
        <v>196.8</v>
      </c>
      <c r="G921" s="36">
        <v>99</v>
      </c>
      <c r="H921" s="217">
        <f t="shared" si="184"/>
        <v>3.9780444094412249E-3</v>
      </c>
      <c r="I921" s="217">
        <f t="shared" si="180"/>
        <v>17.031798236802132</v>
      </c>
      <c r="J921" s="217">
        <f t="shared" si="174"/>
        <v>3.7469956120964691</v>
      </c>
      <c r="K921" s="208">
        <v>7.2875854472327495</v>
      </c>
      <c r="L921" s="217">
        <v>2.4609939587016063</v>
      </c>
      <c r="M921" s="11">
        <f t="shared" si="181"/>
        <v>30.527373254832959</v>
      </c>
      <c r="N921" s="11">
        <f t="shared" si="182"/>
        <v>6.1054746509665918</v>
      </c>
      <c r="O921" s="11">
        <f t="shared" si="175"/>
        <v>0.15511876653878534</v>
      </c>
      <c r="P921" s="8" t="s">
        <v>1694</v>
      </c>
    </row>
    <row r="922" spans="1:17" x14ac:dyDescent="0.35">
      <c r="A922" s="9">
        <f t="shared" si="183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179"/>
        <v>144.1</v>
      </c>
      <c r="G922" s="36">
        <v>99</v>
      </c>
      <c r="H922" s="217">
        <f t="shared" si="184"/>
        <v>3.9780444094412249E-3</v>
      </c>
      <c r="I922" s="217">
        <f t="shared" si="180"/>
        <v>17.031798236802132</v>
      </c>
      <c r="J922" s="217">
        <f t="shared" si="174"/>
        <v>3.7469956120964691</v>
      </c>
      <c r="K922" s="208">
        <v>7.2875854472327495</v>
      </c>
      <c r="L922" s="217">
        <v>2.4609939587016063</v>
      </c>
      <c r="M922" s="11">
        <f t="shared" si="181"/>
        <v>30.527373254832959</v>
      </c>
      <c r="N922" s="11">
        <f t="shared" si="182"/>
        <v>6.1054746509665918</v>
      </c>
      <c r="O922" s="11">
        <f t="shared" si="175"/>
        <v>0.21184853056789008</v>
      </c>
      <c r="P922" s="8" t="s">
        <v>1694</v>
      </c>
    </row>
    <row r="923" spans="1:17" x14ac:dyDescent="0.35">
      <c r="A923" s="9">
        <f t="shared" si="183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179"/>
        <v>194.1</v>
      </c>
      <c r="G923" s="36">
        <v>99</v>
      </c>
      <c r="H923" s="217">
        <f t="shared" si="184"/>
        <v>3.9780444094412249E-3</v>
      </c>
      <c r="I923" s="217">
        <f t="shared" si="180"/>
        <v>17.031798236802132</v>
      </c>
      <c r="J923" s="217">
        <f t="shared" si="174"/>
        <v>3.7469956120964691</v>
      </c>
      <c r="K923" s="208">
        <v>7.2875854472327495</v>
      </c>
      <c r="L923" s="217">
        <v>2.4609939587016063</v>
      </c>
      <c r="M923" s="11">
        <f t="shared" si="181"/>
        <v>30.527373254832959</v>
      </c>
      <c r="N923" s="11">
        <f t="shared" si="182"/>
        <v>6.1054746509665918</v>
      </c>
      <c r="O923" s="11">
        <f t="shared" si="175"/>
        <v>0.15727652372402348</v>
      </c>
      <c r="P923" s="8" t="s">
        <v>1694</v>
      </c>
    </row>
    <row r="924" spans="1:17" x14ac:dyDescent="0.35">
      <c r="A924" s="9">
        <f t="shared" si="183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179"/>
        <v>130.5</v>
      </c>
      <c r="G924" s="36">
        <v>99</v>
      </c>
      <c r="H924" s="217">
        <f t="shared" si="184"/>
        <v>3.9780444094412249E-3</v>
      </c>
      <c r="I924" s="217">
        <f t="shared" si="180"/>
        <v>17.031798236802132</v>
      </c>
      <c r="J924" s="217">
        <f t="shared" ref="J924:J978" si="185">I924*0.22</f>
        <v>3.7469956120964691</v>
      </c>
      <c r="K924" s="208">
        <v>7.2875854472327495</v>
      </c>
      <c r="L924" s="217">
        <v>2.4609939587016063</v>
      </c>
      <c r="M924" s="11">
        <f t="shared" si="181"/>
        <v>30.527373254832959</v>
      </c>
      <c r="N924" s="11">
        <f t="shared" si="182"/>
        <v>6.1054746509665918</v>
      </c>
      <c r="O924" s="11">
        <f t="shared" si="175"/>
        <v>0.23392623183780045</v>
      </c>
      <c r="P924" s="8" t="s">
        <v>1694</v>
      </c>
    </row>
    <row r="925" spans="1:17" x14ac:dyDescent="0.35">
      <c r="A925" s="9">
        <f t="shared" si="183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179"/>
        <v>137.6</v>
      </c>
      <c r="G925" s="36">
        <v>99</v>
      </c>
      <c r="H925" s="217">
        <f t="shared" si="184"/>
        <v>3.9780444094412249E-3</v>
      </c>
      <c r="I925" s="217">
        <f t="shared" si="180"/>
        <v>17.031798236802132</v>
      </c>
      <c r="J925" s="217">
        <f t="shared" si="185"/>
        <v>3.7469956120964691</v>
      </c>
      <c r="K925" s="208">
        <v>7.2875854472327495</v>
      </c>
      <c r="L925" s="217">
        <v>2.4609939587016063</v>
      </c>
      <c r="M925" s="11">
        <f t="shared" si="181"/>
        <v>30.527373254832959</v>
      </c>
      <c r="N925" s="11">
        <f t="shared" si="182"/>
        <v>6.1054746509665918</v>
      </c>
      <c r="O925" s="11">
        <f t="shared" si="175"/>
        <v>0.22185591028221627</v>
      </c>
      <c r="P925" s="8" t="s">
        <v>1694</v>
      </c>
    </row>
    <row r="926" spans="1:17" x14ac:dyDescent="0.35">
      <c r="A926" s="9">
        <f t="shared" si="183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179"/>
        <v>136.69999999999999</v>
      </c>
      <c r="G926" s="36">
        <v>99</v>
      </c>
      <c r="H926" s="217">
        <f t="shared" si="184"/>
        <v>3.9780444094412249E-3</v>
      </c>
      <c r="I926" s="217">
        <f t="shared" si="180"/>
        <v>17.031798236802132</v>
      </c>
      <c r="J926" s="217">
        <f t="shared" si="185"/>
        <v>3.7469956120964691</v>
      </c>
      <c r="K926" s="208">
        <v>7.2875854472327495</v>
      </c>
      <c r="L926" s="217">
        <v>2.4609939587016063</v>
      </c>
      <c r="M926" s="11">
        <f t="shared" si="181"/>
        <v>30.527373254832959</v>
      </c>
      <c r="N926" s="11">
        <f t="shared" si="182"/>
        <v>6.1054746509665918</v>
      </c>
      <c r="O926" s="11">
        <f t="shared" si="175"/>
        <v>0.22331655636307945</v>
      </c>
      <c r="P926" s="8" t="s">
        <v>1694</v>
      </c>
    </row>
    <row r="927" spans="1:17" x14ac:dyDescent="0.35">
      <c r="A927" s="9">
        <f t="shared" si="183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179"/>
        <v>221.2</v>
      </c>
      <c r="G927" s="36">
        <v>98</v>
      </c>
      <c r="H927" s="217">
        <f t="shared" si="184"/>
        <v>3.9378621426791926E-3</v>
      </c>
      <c r="I927" s="217">
        <f t="shared" si="180"/>
        <v>16.859759870773829</v>
      </c>
      <c r="J927" s="217">
        <f t="shared" si="185"/>
        <v>3.7091471715702422</v>
      </c>
      <c r="K927" s="208">
        <v>7.2139734730182781</v>
      </c>
      <c r="L927" s="217">
        <v>2.4361354338662364</v>
      </c>
      <c r="M927" s="11">
        <f t="shared" si="181"/>
        <v>30.219015949228588</v>
      </c>
      <c r="N927" s="11">
        <f t="shared" si="182"/>
        <v>6.0438031898457183</v>
      </c>
      <c r="O927" s="11">
        <f t="shared" si="175"/>
        <v>0.13661399615383629</v>
      </c>
      <c r="P927" s="8" t="s">
        <v>1694</v>
      </c>
    </row>
    <row r="928" spans="1:17" x14ac:dyDescent="0.35">
      <c r="A928" s="9">
        <f t="shared" si="183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179"/>
        <v>275.3</v>
      </c>
      <c r="G928" s="37">
        <v>188</v>
      </c>
      <c r="H928" s="217">
        <f t="shared" si="184"/>
        <v>7.5542661512621248E-3</v>
      </c>
      <c r="I928" s="217">
        <f t="shared" si="180"/>
        <v>32.343212813321223</v>
      </c>
      <c r="J928" s="217">
        <f t="shared" si="185"/>
        <v>7.1155068189306689</v>
      </c>
      <c r="K928" s="208">
        <v>13.839051152320778</v>
      </c>
      <c r="L928" s="217">
        <v>8.4545402979855862</v>
      </c>
      <c r="M928" s="11">
        <f t="shared" si="181"/>
        <v>61.752311082558258</v>
      </c>
      <c r="N928" s="11">
        <f t="shared" si="182"/>
        <v>12.350462216511652</v>
      </c>
      <c r="O928" s="11">
        <f t="shared" si="175"/>
        <v>0.22430915758284872</v>
      </c>
      <c r="P928" s="8" t="s">
        <v>1172</v>
      </c>
    </row>
    <row r="929" spans="1:17" x14ac:dyDescent="0.35">
      <c r="A929" s="9">
        <f t="shared" si="183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179"/>
        <v>332.45</v>
      </c>
      <c r="G929" s="37">
        <v>182</v>
      </c>
      <c r="H929" s="217">
        <f t="shared" si="184"/>
        <v>7.3131725506899291E-3</v>
      </c>
      <c r="I929" s="217">
        <f t="shared" si="180"/>
        <v>31.310982617151396</v>
      </c>
      <c r="J929" s="217">
        <f t="shared" si="185"/>
        <v>6.8884161757733073</v>
      </c>
      <c r="K929" s="208">
        <v>13.397379307033944</v>
      </c>
      <c r="L929" s="217">
        <v>8.1847145437945557</v>
      </c>
      <c r="M929" s="11">
        <f t="shared" si="181"/>
        <v>59.781492643753204</v>
      </c>
      <c r="N929" s="11">
        <f t="shared" si="182"/>
        <v>11.956298528750642</v>
      </c>
      <c r="O929" s="11">
        <f t="shared" si="175"/>
        <v>0.17982100359077516</v>
      </c>
      <c r="P929" s="8" t="s">
        <v>1172</v>
      </c>
    </row>
    <row r="930" spans="1:17" x14ac:dyDescent="0.35">
      <c r="A930" s="9">
        <f t="shared" si="183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179"/>
        <v>94.6</v>
      </c>
      <c r="G930" s="35">
        <v>228</v>
      </c>
      <c r="H930" s="217">
        <f t="shared" si="184"/>
        <v>9.161556821743428E-3</v>
      </c>
      <c r="I930" s="217">
        <f t="shared" si="180"/>
        <v>39.2247474544534</v>
      </c>
      <c r="J930" s="217">
        <f t="shared" si="185"/>
        <v>8.6294444399797481</v>
      </c>
      <c r="K930" s="208">
        <v>16.783530120899666</v>
      </c>
      <c r="L930" s="217">
        <v>7.8408189747275587</v>
      </c>
      <c r="M930" s="11">
        <f t="shared" si="181"/>
        <v>72.478540990060367</v>
      </c>
      <c r="N930" s="11">
        <f t="shared" si="182"/>
        <v>14.495708198012075</v>
      </c>
      <c r="O930" s="11">
        <f t="shared" si="175"/>
        <v>0.76615793858414771</v>
      </c>
      <c r="P930" s="8" t="s">
        <v>1176</v>
      </c>
      <c r="Q930" s="8">
        <v>0.37240000000000001</v>
      </c>
    </row>
    <row r="931" spans="1:17" x14ac:dyDescent="0.35">
      <c r="A931" s="9">
        <f t="shared" si="183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179"/>
        <v>208</v>
      </c>
      <c r="G931" s="37">
        <v>618</v>
      </c>
      <c r="H931" s="217">
        <f t="shared" si="184"/>
        <v>2.4832640858936134E-2</v>
      </c>
      <c r="I931" s="217">
        <f t="shared" si="180"/>
        <v>106.3197102054921</v>
      </c>
      <c r="J931" s="217">
        <f t="shared" si="185"/>
        <v>23.390336245208264</v>
      </c>
      <c r="K931" s="208">
        <v>45.492200064543837</v>
      </c>
      <c r="L931" s="217">
        <v>21.25274616834049</v>
      </c>
      <c r="M931" s="11">
        <f t="shared" si="181"/>
        <v>196.45499268358469</v>
      </c>
      <c r="N931" s="11">
        <f t="shared" si="182"/>
        <v>39.290998536716941</v>
      </c>
      <c r="O931" s="11">
        <f t="shared" si="175"/>
        <v>0.94449515713261867</v>
      </c>
      <c r="P931" s="8" t="s">
        <v>1172</v>
      </c>
      <c r="Q931" s="8">
        <v>0.2006</v>
      </c>
    </row>
    <row r="932" spans="1:17" x14ac:dyDescent="0.35">
      <c r="A932" s="9">
        <f t="shared" si="183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179"/>
        <v>141</v>
      </c>
      <c r="G932" s="35">
        <v>334</v>
      </c>
      <c r="H932" s="217">
        <f t="shared" si="184"/>
        <v>1.3420877098518882E-2</v>
      </c>
      <c r="I932" s="217">
        <f t="shared" si="180"/>
        <v>57.460814253453663</v>
      </c>
      <c r="J932" s="217">
        <f t="shared" si="185"/>
        <v>12.641379135759806</v>
      </c>
      <c r="K932" s="208">
        <v>24.586399387633723</v>
      </c>
      <c r="L932" s="217">
        <v>11.48611200683774</v>
      </c>
      <c r="M932" s="11">
        <f t="shared" si="181"/>
        <v>106.17470478368493</v>
      </c>
      <c r="N932" s="11">
        <f t="shared" si="182"/>
        <v>21.234940956736988</v>
      </c>
      <c r="O932" s="11">
        <f t="shared" si="175"/>
        <v>0.75301209066443209</v>
      </c>
      <c r="P932" s="8" t="s">
        <v>1176</v>
      </c>
      <c r="Q932" s="8">
        <v>0.37240000000000001</v>
      </c>
    </row>
    <row r="933" spans="1:17" x14ac:dyDescent="0.35">
      <c r="A933" s="9">
        <f t="shared" si="183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179"/>
        <v>382.3</v>
      </c>
      <c r="G933" s="37">
        <v>344</v>
      </c>
      <c r="H933" s="217">
        <f t="shared" si="184"/>
        <v>1.3822699766139207E-2</v>
      </c>
      <c r="I933" s="217">
        <f t="shared" si="180"/>
        <v>59.181197913736703</v>
      </c>
      <c r="J933" s="217">
        <f t="shared" si="185"/>
        <v>13.019863541022074</v>
      </c>
      <c r="K933" s="208">
        <v>25.322519129778446</v>
      </c>
      <c r="L933" s="217">
        <v>15.470009906952349</v>
      </c>
      <c r="M933" s="11">
        <f t="shared" si="181"/>
        <v>112.99359049148956</v>
      </c>
      <c r="N933" s="11">
        <f t="shared" si="182"/>
        <v>22.598718098297912</v>
      </c>
      <c r="O933" s="11">
        <f t="shared" si="175"/>
        <v>0.29556262226390151</v>
      </c>
      <c r="P933" s="8" t="s">
        <v>1172</v>
      </c>
    </row>
    <row r="934" spans="1:17" x14ac:dyDescent="0.35">
      <c r="A934" s="9">
        <f t="shared" si="183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179"/>
        <v>377.25</v>
      </c>
      <c r="G934" s="37">
        <v>317</v>
      </c>
      <c r="H934" s="217">
        <f t="shared" si="184"/>
        <v>1.2737778563564327E-2</v>
      </c>
      <c r="I934" s="217">
        <f t="shared" si="180"/>
        <v>54.536162030972484</v>
      </c>
      <c r="J934" s="217">
        <f t="shared" si="185"/>
        <v>11.997955646813947</v>
      </c>
      <c r="K934" s="208">
        <v>23.334995825987694</v>
      </c>
      <c r="L934" s="217">
        <v>14.255794013092714</v>
      </c>
      <c r="M934" s="11">
        <f t="shared" si="181"/>
        <v>104.12490751686683</v>
      </c>
      <c r="N934" s="11">
        <f t="shared" si="182"/>
        <v>20.824981503373365</v>
      </c>
      <c r="O934" s="11">
        <f t="shared" si="175"/>
        <v>0.27601035789759265</v>
      </c>
      <c r="P934" s="8" t="s">
        <v>1172</v>
      </c>
    </row>
    <row r="935" spans="1:17" x14ac:dyDescent="0.35">
      <c r="A935" s="9">
        <f t="shared" si="183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179"/>
        <v>1464.75</v>
      </c>
      <c r="G935" s="37">
        <v>1016</v>
      </c>
      <c r="H935" s="217">
        <f t="shared" si="184"/>
        <v>4.0825183030225101E-2</v>
      </c>
      <c r="I935" s="217">
        <f t="shared" si="180"/>
        <v>174.79097988475726</v>
      </c>
      <c r="J935" s="217">
        <f t="shared" si="185"/>
        <v>38.454015574646597</v>
      </c>
      <c r="K935" s="208">
        <v>74.789765801903783</v>
      </c>
      <c r="L935" s="217">
        <v>45.69049437634763</v>
      </c>
      <c r="M935" s="11">
        <f t="shared" si="181"/>
        <v>333.72525563765532</v>
      </c>
      <c r="N935" s="11">
        <f t="shared" si="182"/>
        <v>66.74505112753107</v>
      </c>
      <c r="O935" s="11">
        <f t="shared" si="175"/>
        <v>0.22783768946076485</v>
      </c>
      <c r="P935" s="8" t="s">
        <v>1172</v>
      </c>
    </row>
    <row r="936" spans="1:17" x14ac:dyDescent="0.35">
      <c r="A936" s="9">
        <f t="shared" si="183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179"/>
        <v>363</v>
      </c>
      <c r="G936" s="36">
        <v>261</v>
      </c>
      <c r="H936" s="217">
        <f t="shared" si="184"/>
        <v>1.0487571624890503E-2</v>
      </c>
      <c r="I936" s="217">
        <f t="shared" si="180"/>
        <v>44.902013533387446</v>
      </c>
      <c r="J936" s="217">
        <f t="shared" si="185"/>
        <v>9.8784429773452391</v>
      </c>
      <c r="K936" s="208">
        <v>19.212725269977252</v>
      </c>
      <c r="L936" s="217">
        <v>6.4880749820315069</v>
      </c>
      <c r="M936" s="11">
        <f t="shared" si="181"/>
        <v>80.481256762741438</v>
      </c>
      <c r="N936" s="11">
        <f t="shared" si="182"/>
        <v>16.09625135254829</v>
      </c>
      <c r="O936" s="11">
        <f t="shared" si="175"/>
        <v>0.22171145113702875</v>
      </c>
      <c r="P936" s="8" t="s">
        <v>1694</v>
      </c>
    </row>
    <row r="937" spans="1:17" x14ac:dyDescent="0.35">
      <c r="A937" s="9">
        <f t="shared" si="183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179"/>
        <v>356.7</v>
      </c>
      <c r="G937" s="36">
        <v>262</v>
      </c>
      <c r="H937" s="217">
        <f t="shared" si="184"/>
        <v>1.0527753891652536E-2</v>
      </c>
      <c r="I937" s="217">
        <f t="shared" si="180"/>
        <v>45.07405189941575</v>
      </c>
      <c r="J937" s="217">
        <f t="shared" si="185"/>
        <v>9.9162914178714647</v>
      </c>
      <c r="K937" s="208">
        <v>19.286337244191721</v>
      </c>
      <c r="L937" s="217">
        <v>6.5129335068668777</v>
      </c>
      <c r="M937" s="11">
        <f t="shared" si="181"/>
        <v>80.789614068345813</v>
      </c>
      <c r="N937" s="11">
        <f t="shared" si="182"/>
        <v>16.157922813669163</v>
      </c>
      <c r="O937" s="11">
        <f t="shared" si="175"/>
        <v>0.22649176918515787</v>
      </c>
      <c r="P937" s="8" t="s">
        <v>1694</v>
      </c>
    </row>
    <row r="938" spans="1:17" x14ac:dyDescent="0.35">
      <c r="A938" s="9">
        <f t="shared" si="183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79"/>
        <v>3174</v>
      </c>
      <c r="G938" s="36">
        <v>1041</v>
      </c>
      <c r="H938" s="217">
        <f t="shared" si="184"/>
        <v>4.1829739699275913E-2</v>
      </c>
      <c r="I938" s="217">
        <f t="shared" si="180"/>
        <v>179.09193903546486</v>
      </c>
      <c r="J938" s="217">
        <f t="shared" si="185"/>
        <v>39.400226587802273</v>
      </c>
      <c r="K938" s="208">
        <v>76.630065157265577</v>
      </c>
      <c r="L938" s="217">
        <v>25.877724353619922</v>
      </c>
      <c r="M938" s="11">
        <f t="shared" si="181"/>
        <v>320.99995513415263</v>
      </c>
      <c r="N938" s="11">
        <f t="shared" si="182"/>
        <v>64.199991026830531</v>
      </c>
      <c r="O938" s="11">
        <f t="shared" si="175"/>
        <v>0.10113420136551753</v>
      </c>
      <c r="P938" s="8" t="s">
        <v>1694</v>
      </c>
    </row>
    <row r="939" spans="1:17" x14ac:dyDescent="0.35">
      <c r="A939" s="9">
        <f t="shared" si="183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79"/>
        <v>7564.79</v>
      </c>
      <c r="G939" s="36">
        <v>905</v>
      </c>
      <c r="H939" s="217">
        <f t="shared" si="184"/>
        <v>3.6364951419639482E-2</v>
      </c>
      <c r="I939" s="217">
        <f t="shared" si="180"/>
        <v>155.69472125561546</v>
      </c>
      <c r="J939" s="217">
        <f t="shared" si="185"/>
        <v>34.252838676235399</v>
      </c>
      <c r="K939" s="208">
        <v>66.618836664097373</v>
      </c>
      <c r="L939" s="217">
        <v>22.496964976009632</v>
      </c>
      <c r="M939" s="11">
        <f t="shared" si="181"/>
        <v>279.06336157195784</v>
      </c>
      <c r="N939" s="11">
        <f t="shared" si="182"/>
        <v>55.81267231439157</v>
      </c>
      <c r="O939" s="11">
        <f t="shared" si="175"/>
        <v>3.6889769785011593E-2</v>
      </c>
      <c r="P939" s="8" t="s">
        <v>1694</v>
      </c>
    </row>
    <row r="940" spans="1:17" x14ac:dyDescent="0.35">
      <c r="A940" s="9">
        <f t="shared" si="183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79"/>
        <v>7586.48</v>
      </c>
      <c r="G940" s="36">
        <v>905</v>
      </c>
      <c r="H940" s="217">
        <f t="shared" si="184"/>
        <v>3.6364951419639482E-2</v>
      </c>
      <c r="I940" s="217">
        <f t="shared" si="180"/>
        <v>155.69472125561546</v>
      </c>
      <c r="J940" s="217">
        <f t="shared" si="185"/>
        <v>34.252838676235399</v>
      </c>
      <c r="K940" s="208">
        <v>66.618836664097373</v>
      </c>
      <c r="L940" s="217">
        <v>22.496964976009632</v>
      </c>
      <c r="M940" s="11">
        <f t="shared" si="181"/>
        <v>279.06336157195784</v>
      </c>
      <c r="N940" s="11">
        <f t="shared" si="182"/>
        <v>55.81267231439157</v>
      </c>
      <c r="O940" s="11">
        <f t="shared" si="175"/>
        <v>3.6784300699660169E-2</v>
      </c>
      <c r="P940" s="8" t="s">
        <v>1694</v>
      </c>
    </row>
    <row r="941" spans="1:17" x14ac:dyDescent="0.35">
      <c r="A941" s="9">
        <f t="shared" si="183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79"/>
        <v>4003.9</v>
      </c>
      <c r="G941" s="36">
        <v>753</v>
      </c>
      <c r="H941" s="217">
        <f t="shared" si="184"/>
        <v>3.0257246871810532E-2</v>
      </c>
      <c r="I941" s="217">
        <f t="shared" si="180"/>
        <v>129.54488961931318</v>
      </c>
      <c r="J941" s="217">
        <f t="shared" si="185"/>
        <v>28.499875716248901</v>
      </c>
      <c r="K941" s="208">
        <v>55.429816583497583</v>
      </c>
      <c r="L941" s="217">
        <v>18.718469201033429</v>
      </c>
      <c r="M941" s="11">
        <f t="shared" si="181"/>
        <v>232.19305112009312</v>
      </c>
      <c r="N941" s="11">
        <f t="shared" si="182"/>
        <v>46.438610224018625</v>
      </c>
      <c r="O941" s="11">
        <f t="shared" si="175"/>
        <v>5.799172085219239E-2</v>
      </c>
      <c r="P941" s="8" t="s">
        <v>1694</v>
      </c>
    </row>
    <row r="942" spans="1:17" x14ac:dyDescent="0.35">
      <c r="A942" s="9">
        <f t="shared" si="183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79"/>
        <v>3984.06</v>
      </c>
      <c r="G942" s="36">
        <v>753</v>
      </c>
      <c r="H942" s="217">
        <f t="shared" si="184"/>
        <v>3.0257246871810532E-2</v>
      </c>
      <c r="I942" s="217">
        <f t="shared" si="180"/>
        <v>129.54488961931318</v>
      </c>
      <c r="J942" s="217">
        <f t="shared" si="185"/>
        <v>28.499875716248901</v>
      </c>
      <c r="K942" s="208">
        <v>55.429816583497583</v>
      </c>
      <c r="L942" s="217">
        <v>18.718469201033429</v>
      </c>
      <c r="M942" s="11">
        <f t="shared" si="181"/>
        <v>232.19305112009312</v>
      </c>
      <c r="N942" s="11">
        <f t="shared" si="182"/>
        <v>46.438610224018625</v>
      </c>
      <c r="O942" s="11">
        <f t="shared" si="175"/>
        <v>5.8280510614823353E-2</v>
      </c>
      <c r="P942" s="8" t="s">
        <v>1694</v>
      </c>
    </row>
    <row r="943" spans="1:17" x14ac:dyDescent="0.35">
      <c r="A943" s="9">
        <f t="shared" si="183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179"/>
        <v>82.8</v>
      </c>
      <c r="G943" s="35">
        <v>115</v>
      </c>
      <c r="H943" s="217">
        <f t="shared" si="184"/>
        <v>4.6209606776337463E-3</v>
      </c>
      <c r="I943" s="217">
        <f t="shared" si="180"/>
        <v>19.784412093255003</v>
      </c>
      <c r="J943" s="217">
        <f t="shared" si="185"/>
        <v>4.3525706605161005</v>
      </c>
      <c r="K943" s="208">
        <v>8.4653770346643071</v>
      </c>
      <c r="L943" s="217">
        <v>9.0119932399619262</v>
      </c>
      <c r="M943" s="11">
        <f t="shared" si="181"/>
        <v>41.614353028397332</v>
      </c>
      <c r="N943" s="11">
        <f t="shared" si="182"/>
        <v>8.3228706056794675</v>
      </c>
      <c r="O943" s="11">
        <f t="shared" si="175"/>
        <v>0.50258880469078904</v>
      </c>
      <c r="P943" s="8" t="s">
        <v>1176</v>
      </c>
      <c r="Q943" s="8">
        <v>0.38329999999999997</v>
      </c>
    </row>
    <row r="944" spans="1:17" x14ac:dyDescent="0.35">
      <c r="A944" s="9">
        <f t="shared" si="183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179"/>
        <v>334.8</v>
      </c>
      <c r="G944" s="36">
        <v>383</v>
      </c>
      <c r="H944" s="217">
        <f t="shared" si="184"/>
        <v>1.5389808169858478E-2</v>
      </c>
      <c r="I944" s="217">
        <f t="shared" si="180"/>
        <v>65.89069418884057</v>
      </c>
      <c r="J944" s="217">
        <f t="shared" si="185"/>
        <v>14.495952721544926</v>
      </c>
      <c r="K944" s="208">
        <v>28.193386124142862</v>
      </c>
      <c r="L944" s="217">
        <v>9.5208150119466186</v>
      </c>
      <c r="M944" s="11">
        <f t="shared" si="181"/>
        <v>118.10084804647498</v>
      </c>
      <c r="N944" s="11">
        <f t="shared" si="182"/>
        <v>23.620169609294997</v>
      </c>
      <c r="O944" s="11">
        <f t="shared" si="175"/>
        <v>0.35275044219377233</v>
      </c>
      <c r="P944" s="8" t="s">
        <v>1694</v>
      </c>
    </row>
    <row r="945" spans="1:16" x14ac:dyDescent="0.35">
      <c r="A945" s="9">
        <f t="shared" si="183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179"/>
        <v>435.7</v>
      </c>
      <c r="G945" s="36">
        <v>263</v>
      </c>
      <c r="H945" s="217">
        <f t="shared" si="184"/>
        <v>1.0567936158414568E-2</v>
      </c>
      <c r="I945" s="217">
        <f t="shared" si="180"/>
        <v>45.246090265444053</v>
      </c>
      <c r="J945" s="217">
        <f t="shared" si="185"/>
        <v>9.9541398583976921</v>
      </c>
      <c r="K945" s="208">
        <v>19.359949218406193</v>
      </c>
      <c r="L945" s="217">
        <v>6.5377920317022467</v>
      </c>
      <c r="M945" s="11">
        <f t="shared" si="181"/>
        <v>81.097971373950202</v>
      </c>
      <c r="N945" s="11">
        <f t="shared" si="182"/>
        <v>16.21959427479004</v>
      </c>
      <c r="O945" s="11">
        <f t="shared" ref="O945:O1006" si="186">M945/F945</f>
        <v>0.18613259438593116</v>
      </c>
      <c r="P945" s="8" t="s">
        <v>1694</v>
      </c>
    </row>
    <row r="946" spans="1:16" x14ac:dyDescent="0.35">
      <c r="A946" s="9">
        <f t="shared" si="183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179"/>
        <v>431.1</v>
      </c>
      <c r="G946" s="36">
        <v>263</v>
      </c>
      <c r="H946" s="217">
        <f t="shared" si="184"/>
        <v>1.0567936158414568E-2</v>
      </c>
      <c r="I946" s="217">
        <f t="shared" si="180"/>
        <v>45.246090265444053</v>
      </c>
      <c r="J946" s="217">
        <f t="shared" si="185"/>
        <v>9.9541398583976921</v>
      </c>
      <c r="K946" s="208">
        <v>19.359949218406193</v>
      </c>
      <c r="L946" s="217">
        <v>6.5377920317022467</v>
      </c>
      <c r="M946" s="11">
        <f t="shared" si="181"/>
        <v>81.097971373950202</v>
      </c>
      <c r="N946" s="11">
        <f t="shared" si="182"/>
        <v>16.21959427479004</v>
      </c>
      <c r="O946" s="11">
        <f t="shared" si="186"/>
        <v>0.18811869954523358</v>
      </c>
      <c r="P946" s="8" t="s">
        <v>1694</v>
      </c>
    </row>
    <row r="947" spans="1:16" x14ac:dyDescent="0.35">
      <c r="A947" s="9">
        <f t="shared" si="183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179"/>
        <v>174.4</v>
      </c>
      <c r="G947" s="36">
        <v>98</v>
      </c>
      <c r="H947" s="217">
        <f t="shared" si="184"/>
        <v>3.9378621426791926E-3</v>
      </c>
      <c r="I947" s="217">
        <f t="shared" si="180"/>
        <v>16.859759870773829</v>
      </c>
      <c r="J947" s="217">
        <f t="shared" si="185"/>
        <v>3.7091471715702422</v>
      </c>
      <c r="K947" s="208">
        <v>7.2139734730182781</v>
      </c>
      <c r="L947" s="217">
        <v>2.4361354338662364</v>
      </c>
      <c r="M947" s="11">
        <f t="shared" si="181"/>
        <v>30.219015949228588</v>
      </c>
      <c r="N947" s="11">
        <f t="shared" si="182"/>
        <v>6.0438031898457183</v>
      </c>
      <c r="O947" s="11">
        <f t="shared" si="186"/>
        <v>0.17327417402080611</v>
      </c>
      <c r="P947" s="8" t="s">
        <v>1694</v>
      </c>
    </row>
    <row r="948" spans="1:16" x14ac:dyDescent="0.35">
      <c r="A948" s="9">
        <f t="shared" si="183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179"/>
        <v>345.2</v>
      </c>
      <c r="G948" s="36">
        <v>263</v>
      </c>
      <c r="H948" s="217">
        <f t="shared" si="184"/>
        <v>1.0567936158414568E-2</v>
      </c>
      <c r="I948" s="217">
        <f t="shared" si="180"/>
        <v>45.246090265444053</v>
      </c>
      <c r="J948" s="217">
        <f t="shared" si="185"/>
        <v>9.9541398583976921</v>
      </c>
      <c r="K948" s="208">
        <v>19.359949218406193</v>
      </c>
      <c r="L948" s="217">
        <v>6.5377920317022467</v>
      </c>
      <c r="M948" s="11">
        <f t="shared" si="181"/>
        <v>81.097971373950202</v>
      </c>
      <c r="N948" s="11">
        <f t="shared" si="182"/>
        <v>16.21959427479004</v>
      </c>
      <c r="O948" s="11">
        <f t="shared" si="186"/>
        <v>0.23493039216092179</v>
      </c>
      <c r="P948" s="8" t="s">
        <v>1694</v>
      </c>
    </row>
    <row r="949" spans="1:16" x14ac:dyDescent="0.35">
      <c r="A949" s="9">
        <f t="shared" si="183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179"/>
        <v>344.6</v>
      </c>
      <c r="G949" s="36">
        <v>263</v>
      </c>
      <c r="H949" s="217">
        <f t="shared" si="184"/>
        <v>1.0567936158414568E-2</v>
      </c>
      <c r="I949" s="217">
        <f t="shared" si="180"/>
        <v>45.246090265444053</v>
      </c>
      <c r="J949" s="217">
        <f t="shared" si="185"/>
        <v>9.9541398583976921</v>
      </c>
      <c r="K949" s="208">
        <v>19.359949218406193</v>
      </c>
      <c r="L949" s="217">
        <v>6.5377920317022467</v>
      </c>
      <c r="M949" s="11">
        <f t="shared" si="181"/>
        <v>81.097971373950202</v>
      </c>
      <c r="N949" s="11">
        <f t="shared" si="182"/>
        <v>16.21959427479004</v>
      </c>
      <c r="O949" s="11">
        <f t="shared" si="186"/>
        <v>0.23533944101552581</v>
      </c>
      <c r="P949" s="8" t="s">
        <v>1694</v>
      </c>
    </row>
    <row r="950" spans="1:16" x14ac:dyDescent="0.35">
      <c r="A950" s="9">
        <f t="shared" si="183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179"/>
        <v>332.1</v>
      </c>
      <c r="G950" s="36">
        <v>263</v>
      </c>
      <c r="H950" s="217">
        <f t="shared" si="184"/>
        <v>1.0567936158414568E-2</v>
      </c>
      <c r="I950" s="217">
        <f t="shared" si="180"/>
        <v>45.246090265444053</v>
      </c>
      <c r="J950" s="217">
        <f t="shared" si="185"/>
        <v>9.9541398583976921</v>
      </c>
      <c r="K950" s="208">
        <v>19.359949218406193</v>
      </c>
      <c r="L950" s="217">
        <v>6.5377920317022467</v>
      </c>
      <c r="M950" s="11">
        <f t="shared" si="181"/>
        <v>81.097971373950202</v>
      </c>
      <c r="N950" s="11">
        <f t="shared" si="182"/>
        <v>16.21959427479004</v>
      </c>
      <c r="O950" s="11">
        <f t="shared" si="186"/>
        <v>0.24419744466711893</v>
      </c>
      <c r="P950" s="8" t="s">
        <v>1694</v>
      </c>
    </row>
    <row r="951" spans="1:16" x14ac:dyDescent="0.35">
      <c r="A951" s="9">
        <f t="shared" si="183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179"/>
        <v>335.1</v>
      </c>
      <c r="G951" s="36">
        <v>263</v>
      </c>
      <c r="H951" s="217">
        <f t="shared" si="184"/>
        <v>1.0567936158414568E-2</v>
      </c>
      <c r="I951" s="217">
        <f t="shared" si="180"/>
        <v>45.246090265444053</v>
      </c>
      <c r="J951" s="217">
        <f t="shared" si="185"/>
        <v>9.9541398583976921</v>
      </c>
      <c r="K951" s="208">
        <v>19.359949218406193</v>
      </c>
      <c r="L951" s="217">
        <v>6.5377920317022467</v>
      </c>
      <c r="M951" s="11">
        <f t="shared" si="181"/>
        <v>81.097971373950202</v>
      </c>
      <c r="N951" s="11">
        <f t="shared" si="182"/>
        <v>16.21959427479004</v>
      </c>
      <c r="O951" s="11">
        <f t="shared" si="186"/>
        <v>0.24201125447314292</v>
      </c>
      <c r="P951" s="8" t="s">
        <v>1694</v>
      </c>
    </row>
    <row r="952" spans="1:16" x14ac:dyDescent="0.35">
      <c r="A952" s="9">
        <f t="shared" si="183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179"/>
        <v>326.89999999999998</v>
      </c>
      <c r="G952" s="36">
        <v>238</v>
      </c>
      <c r="H952" s="217">
        <f t="shared" si="184"/>
        <v>9.563379489363753E-3</v>
      </c>
      <c r="I952" s="217">
        <f t="shared" si="180"/>
        <v>40.945131114736441</v>
      </c>
      <c r="J952" s="217">
        <f t="shared" si="185"/>
        <v>9.0079288452420165</v>
      </c>
      <c r="K952" s="208">
        <v>17.519649863044389</v>
      </c>
      <c r="L952" s="217">
        <v>5.9163289108180033</v>
      </c>
      <c r="M952" s="11">
        <f t="shared" si="181"/>
        <v>73.389038733840863</v>
      </c>
      <c r="N952" s="11">
        <f t="shared" si="182"/>
        <v>14.677807746768174</v>
      </c>
      <c r="O952" s="11">
        <f t="shared" si="186"/>
        <v>0.22449996553637463</v>
      </c>
      <c r="P952" s="8" t="s">
        <v>1694</v>
      </c>
    </row>
    <row r="953" spans="1:16" x14ac:dyDescent="0.35">
      <c r="A953" s="9">
        <f t="shared" si="183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179"/>
        <v>199</v>
      </c>
      <c r="G953" s="36">
        <v>188</v>
      </c>
      <c r="H953" s="217">
        <f t="shared" si="184"/>
        <v>7.5542661512621248E-3</v>
      </c>
      <c r="I953" s="217">
        <f t="shared" si="180"/>
        <v>32.343212813321223</v>
      </c>
      <c r="J953" s="217">
        <f t="shared" si="185"/>
        <v>7.1155068189306689</v>
      </c>
      <c r="K953" s="208">
        <v>13.839051152320778</v>
      </c>
      <c r="L953" s="217">
        <v>4.6734026690495147</v>
      </c>
      <c r="M953" s="11">
        <f t="shared" si="181"/>
        <v>57.971173453622185</v>
      </c>
      <c r="N953" s="11">
        <f t="shared" si="182"/>
        <v>11.594234690724438</v>
      </c>
      <c r="O953" s="11">
        <f t="shared" si="186"/>
        <v>0.29131242941518687</v>
      </c>
      <c r="P953" s="8" t="s">
        <v>1694</v>
      </c>
    </row>
    <row r="954" spans="1:16" x14ac:dyDescent="0.35">
      <c r="A954" s="9">
        <f t="shared" si="183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179"/>
        <v>242.5</v>
      </c>
      <c r="G954" s="37">
        <v>180</v>
      </c>
      <c r="H954" s="217">
        <f t="shared" si="184"/>
        <v>7.2328080171658636E-3</v>
      </c>
      <c r="I954" s="217">
        <f t="shared" si="180"/>
        <v>30.966905885094786</v>
      </c>
      <c r="J954" s="217">
        <f t="shared" si="185"/>
        <v>6.8127192947208526</v>
      </c>
      <c r="K954" s="208">
        <v>13.250155358604999</v>
      </c>
      <c r="L954" s="217">
        <v>8.0947726257308794</v>
      </c>
      <c r="M954" s="11">
        <f t="shared" si="181"/>
        <v>59.124553164151521</v>
      </c>
      <c r="N954" s="11">
        <f t="shared" si="182"/>
        <v>11.824910632830305</v>
      </c>
      <c r="O954" s="11">
        <f t="shared" si="186"/>
        <v>0.24381259036763514</v>
      </c>
      <c r="P954" s="8" t="s">
        <v>1172</v>
      </c>
    </row>
    <row r="955" spans="1:16" x14ac:dyDescent="0.35">
      <c r="A955" s="9">
        <f t="shared" si="183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179"/>
        <v>312.5</v>
      </c>
      <c r="G955" s="36">
        <v>262</v>
      </c>
      <c r="H955" s="217">
        <f t="shared" si="184"/>
        <v>1.0527753891652536E-2</v>
      </c>
      <c r="I955" s="217">
        <f t="shared" si="180"/>
        <v>45.07405189941575</v>
      </c>
      <c r="J955" s="217">
        <f t="shared" si="185"/>
        <v>9.9162914178714647</v>
      </c>
      <c r="K955" s="208">
        <v>19.286337244191721</v>
      </c>
      <c r="L955" s="217">
        <v>6.5129335068668777</v>
      </c>
      <c r="M955" s="11">
        <f t="shared" si="181"/>
        <v>80.789614068345813</v>
      </c>
      <c r="N955" s="11">
        <f t="shared" si="182"/>
        <v>16.157922813669163</v>
      </c>
      <c r="O955" s="11">
        <f t="shared" si="186"/>
        <v>0.25852676501870658</v>
      </c>
      <c r="P955" s="8" t="s">
        <v>1694</v>
      </c>
    </row>
    <row r="956" spans="1:16" x14ac:dyDescent="0.35">
      <c r="A956" s="9">
        <f t="shared" si="183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79"/>
        <v>4184.29</v>
      </c>
      <c r="G956" s="36">
        <v>506</v>
      </c>
      <c r="H956" s="217">
        <f t="shared" si="184"/>
        <v>2.0332226981588486E-2</v>
      </c>
      <c r="I956" s="217">
        <f t="shared" si="180"/>
        <v>87.051413210322025</v>
      </c>
      <c r="J956" s="217">
        <f t="shared" si="185"/>
        <v>19.151310906270847</v>
      </c>
      <c r="K956" s="208">
        <v>37.24765895252294</v>
      </c>
      <c r="L956" s="217">
        <v>12.578413566697099</v>
      </c>
      <c r="M956" s="11">
        <f t="shared" si="181"/>
        <v>156.02879663581291</v>
      </c>
      <c r="N956" s="11">
        <f t="shared" si="182"/>
        <v>31.205759327162582</v>
      </c>
      <c r="O956" s="11">
        <f t="shared" si="186"/>
        <v>3.7289192822632496E-2</v>
      </c>
      <c r="P956" s="8" t="s">
        <v>1694</v>
      </c>
    </row>
    <row r="957" spans="1:16" x14ac:dyDescent="0.35">
      <c r="A957" s="9">
        <f t="shared" si="183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179"/>
        <v>429.5</v>
      </c>
      <c r="G957" s="36">
        <v>281</v>
      </c>
      <c r="H957" s="217">
        <f t="shared" si="184"/>
        <v>1.1291216960131155E-2</v>
      </c>
      <c r="I957" s="217">
        <f t="shared" si="180"/>
        <v>48.342780853953528</v>
      </c>
      <c r="J957" s="217">
        <f t="shared" si="185"/>
        <v>10.635411787869776</v>
      </c>
      <c r="K957" s="208">
        <v>20.684964754266694</v>
      </c>
      <c r="L957" s="217">
        <v>6.9852454787389018</v>
      </c>
      <c r="M957" s="11">
        <f t="shared" si="181"/>
        <v>86.648402874828903</v>
      </c>
      <c r="N957" s="11">
        <f t="shared" si="182"/>
        <v>17.329680574965781</v>
      </c>
      <c r="O957" s="11">
        <f t="shared" si="186"/>
        <v>0.20174249796234903</v>
      </c>
      <c r="P957" s="8" t="s">
        <v>1694</v>
      </c>
    </row>
    <row r="958" spans="1:16" x14ac:dyDescent="0.35">
      <c r="A958" s="9">
        <f t="shared" si="183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179"/>
        <v>313</v>
      </c>
      <c r="G958" s="36">
        <v>236</v>
      </c>
      <c r="H958" s="217">
        <f t="shared" si="184"/>
        <v>9.4830149558396883E-3</v>
      </c>
      <c r="I958" s="217">
        <f t="shared" si="180"/>
        <v>40.601054382679834</v>
      </c>
      <c r="J958" s="217">
        <f t="shared" si="185"/>
        <v>8.9322319641895636</v>
      </c>
      <c r="K958" s="208">
        <v>17.372425914615444</v>
      </c>
      <c r="L958" s="217">
        <v>5.8666118611472626</v>
      </c>
      <c r="M958" s="11">
        <f t="shared" si="181"/>
        <v>72.772324122632099</v>
      </c>
      <c r="N958" s="11">
        <f t="shared" si="182"/>
        <v>14.55446482452642</v>
      </c>
      <c r="O958" s="11">
        <f t="shared" si="186"/>
        <v>0.23249943809147636</v>
      </c>
      <c r="P958" s="8" t="s">
        <v>1694</v>
      </c>
    </row>
    <row r="959" spans="1:16" x14ac:dyDescent="0.35">
      <c r="A959" s="9">
        <f t="shared" si="183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179"/>
        <v>348.9</v>
      </c>
      <c r="G959" s="37">
        <v>277</v>
      </c>
      <c r="H959" s="217">
        <f t="shared" si="184"/>
        <v>1.1130487893083024E-2</v>
      </c>
      <c r="I959" s="217">
        <f t="shared" si="180"/>
        <v>47.654627389840307</v>
      </c>
      <c r="J959" s="217">
        <f t="shared" si="185"/>
        <v>10.484018025764868</v>
      </c>
      <c r="K959" s="208">
        <v>20.390516857408809</v>
      </c>
      <c r="L959" s="217">
        <v>12.456955651819186</v>
      </c>
      <c r="M959" s="11">
        <f t="shared" si="181"/>
        <v>90.986117924833167</v>
      </c>
      <c r="N959" s="11">
        <f t="shared" si="182"/>
        <v>18.197223584966633</v>
      </c>
      <c r="O959" s="11">
        <f t="shared" si="186"/>
        <v>0.2607799309969423</v>
      </c>
      <c r="P959" s="8" t="s">
        <v>1172</v>
      </c>
    </row>
    <row r="960" spans="1:16" x14ac:dyDescent="0.35">
      <c r="A960" s="9">
        <f t="shared" si="183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179"/>
        <v>345</v>
      </c>
      <c r="G960" s="37">
        <v>277</v>
      </c>
      <c r="H960" s="217">
        <f t="shared" si="184"/>
        <v>1.1130487893083024E-2</v>
      </c>
      <c r="I960" s="217">
        <f t="shared" si="180"/>
        <v>47.654627389840307</v>
      </c>
      <c r="J960" s="217">
        <f t="shared" si="185"/>
        <v>10.484018025764868</v>
      </c>
      <c r="K960" s="208">
        <v>20.390516857408809</v>
      </c>
      <c r="L960" s="217">
        <v>12.456955651819186</v>
      </c>
      <c r="M960" s="11">
        <f t="shared" si="181"/>
        <v>90.986117924833167</v>
      </c>
      <c r="N960" s="11">
        <f t="shared" ref="N960:N1002" si="187">M960*0.2</f>
        <v>18.197223584966633</v>
      </c>
      <c r="O960" s="11">
        <f t="shared" si="186"/>
        <v>0.26372787804299469</v>
      </c>
      <c r="P960" s="8" t="s">
        <v>1172</v>
      </c>
    </row>
    <row r="961" spans="1:17" x14ac:dyDescent="0.35">
      <c r="A961" s="9">
        <f t="shared" si="183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179"/>
        <v>139.5</v>
      </c>
      <c r="G961" s="35">
        <v>250</v>
      </c>
      <c r="H961" s="217">
        <f t="shared" si="184"/>
        <v>1.0045566690508144E-2</v>
      </c>
      <c r="I961" s="217">
        <f t="shared" si="180"/>
        <v>43.009591507076095</v>
      </c>
      <c r="J961" s="217">
        <f t="shared" si="185"/>
        <v>9.4621101315567415</v>
      </c>
      <c r="K961" s="208">
        <v>18.402993553618057</v>
      </c>
      <c r="L961" s="217">
        <v>8.5973892266749541</v>
      </c>
      <c r="M961" s="11">
        <f t="shared" si="181"/>
        <v>79.472084418925846</v>
      </c>
      <c r="N961" s="11">
        <f t="shared" si="187"/>
        <v>15.894416883785169</v>
      </c>
      <c r="O961" s="11">
        <f t="shared" si="186"/>
        <v>0.56969236142599178</v>
      </c>
      <c r="P961" s="8" t="s">
        <v>1176</v>
      </c>
    </row>
    <row r="962" spans="1:17" x14ac:dyDescent="0.35">
      <c r="A962" s="9">
        <f t="shared" si="183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>C962+D962+E962</f>
        <v>70.400000000000006</v>
      </c>
      <c r="G962" s="37">
        <v>145</v>
      </c>
      <c r="H962" s="217">
        <f t="shared" si="184"/>
        <v>5.8264286804947238E-3</v>
      </c>
      <c r="I962" s="217">
        <f t="shared" si="180"/>
        <v>24.945563074104133</v>
      </c>
      <c r="J962" s="217">
        <f t="shared" si="185"/>
        <v>5.4880238763029094</v>
      </c>
      <c r="K962" s="208">
        <v>10.673736261098473</v>
      </c>
      <c r="L962" s="217">
        <v>4.6029099244352061</v>
      </c>
      <c r="M962" s="11">
        <f t="shared" si="181"/>
        <v>45.710233135940726</v>
      </c>
      <c r="N962" s="11">
        <f t="shared" si="187"/>
        <v>9.1420466271881455</v>
      </c>
      <c r="O962" s="11">
        <f t="shared" si="186"/>
        <v>0.64929308431733979</v>
      </c>
      <c r="P962" s="8" t="s">
        <v>1172</v>
      </c>
    </row>
    <row r="963" spans="1:17" x14ac:dyDescent="0.35">
      <c r="A963" s="9">
        <f t="shared" si="183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>C963+D963+E963</f>
        <v>126.1</v>
      </c>
      <c r="G963" s="35">
        <v>132</v>
      </c>
      <c r="H963" s="217">
        <f t="shared" si="184"/>
        <v>5.3040592125883001E-3</v>
      </c>
      <c r="I963" s="217">
        <f t="shared" si="180"/>
        <v>22.709064315736178</v>
      </c>
      <c r="J963" s="217">
        <f t="shared" si="185"/>
        <v>4.9959941494619589</v>
      </c>
      <c r="K963" s="208">
        <v>9.7167805963103326</v>
      </c>
      <c r="L963" s="217">
        <v>5.9361665922026443</v>
      </c>
      <c r="M963" s="11">
        <f t="shared" si="181"/>
        <v>43.35800565371111</v>
      </c>
      <c r="N963" s="11">
        <f t="shared" si="187"/>
        <v>8.6716011307422232</v>
      </c>
      <c r="O963" s="11">
        <f t="shared" si="186"/>
        <v>0.34383826846717774</v>
      </c>
      <c r="P963" s="8" t="s">
        <v>1176</v>
      </c>
      <c r="Q963" s="8">
        <v>0.38329999999999997</v>
      </c>
    </row>
    <row r="964" spans="1:17" x14ac:dyDescent="0.35">
      <c r="A964" s="9">
        <f t="shared" si="183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>C964+D964+E964</f>
        <v>165.8</v>
      </c>
      <c r="G964" s="35">
        <v>104</v>
      </c>
      <c r="H964" s="217">
        <f t="shared" si="184"/>
        <v>4.1789557432513882E-3</v>
      </c>
      <c r="I964" s="217">
        <f t="shared" si="180"/>
        <v>17.891990066943656</v>
      </c>
      <c r="J964" s="217">
        <f t="shared" si="185"/>
        <v>3.9362378147276043</v>
      </c>
      <c r="K964" s="208">
        <v>7.655645318305111</v>
      </c>
      <c r="L964" s="217">
        <v>4.6769797393111752</v>
      </c>
      <c r="M964" s="11">
        <f t="shared" si="181"/>
        <v>34.160852939287551</v>
      </c>
      <c r="N964" s="11">
        <f t="shared" si="187"/>
        <v>6.8321705878575107</v>
      </c>
      <c r="O964" s="11">
        <f t="shared" si="186"/>
        <v>0.20603650747459318</v>
      </c>
      <c r="P964" s="8" t="s">
        <v>1176</v>
      </c>
    </row>
    <row r="965" spans="1:17" x14ac:dyDescent="0.35">
      <c r="A965" s="9">
        <f t="shared" si="183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ref="F965:F1019" si="188">C965+D965+E965</f>
        <v>100.4</v>
      </c>
      <c r="G965" s="35">
        <v>175</v>
      </c>
      <c r="H965" s="217">
        <f t="shared" si="184"/>
        <v>7.0318966833557012E-3</v>
      </c>
      <c r="I965" s="217">
        <f t="shared" ref="I965:I1019" si="189">H965*$I$2</f>
        <v>30.106714054953265</v>
      </c>
      <c r="J965" s="217">
        <f t="shared" si="185"/>
        <v>6.6234770920897184</v>
      </c>
      <c r="K965" s="208">
        <v>12.88209548753264</v>
      </c>
      <c r="L965" s="217">
        <v>6.0181724586724679</v>
      </c>
      <c r="M965" s="11">
        <f t="shared" si="181"/>
        <v>55.630459093248092</v>
      </c>
      <c r="N965" s="11">
        <f t="shared" si="187"/>
        <v>11.12609181864962</v>
      </c>
      <c r="O965" s="11">
        <f t="shared" si="186"/>
        <v>0.55408823798055862</v>
      </c>
      <c r="P965" s="8" t="s">
        <v>1176</v>
      </c>
      <c r="Q965" s="8">
        <v>0.38329999999999997</v>
      </c>
    </row>
    <row r="966" spans="1:17" x14ac:dyDescent="0.35">
      <c r="A966" s="9">
        <f t="shared" si="183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188"/>
        <v>102.7</v>
      </c>
      <c r="G966" s="35">
        <v>203</v>
      </c>
      <c r="H966" s="217">
        <f t="shared" si="184"/>
        <v>8.1570001526926131E-3</v>
      </c>
      <c r="I966" s="217">
        <f t="shared" si="189"/>
        <v>34.923788303745788</v>
      </c>
      <c r="J966" s="217">
        <f t="shared" si="185"/>
        <v>7.6832334268240734</v>
      </c>
      <c r="K966" s="208">
        <v>14.94323076553786</v>
      </c>
      <c r="L966" s="217">
        <v>6.9810800520600624</v>
      </c>
      <c r="M966" s="11">
        <f t="shared" si="181"/>
        <v>64.531332548167782</v>
      </c>
      <c r="N966" s="11">
        <f t="shared" si="187"/>
        <v>12.906266509633557</v>
      </c>
      <c r="O966" s="11">
        <f t="shared" si="186"/>
        <v>0.62834793133561617</v>
      </c>
      <c r="P966" s="8" t="s">
        <v>1176</v>
      </c>
    </row>
    <row r="967" spans="1:17" x14ac:dyDescent="0.35">
      <c r="A967" s="9">
        <f t="shared" si="183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188"/>
        <v>84.9</v>
      </c>
      <c r="G967" s="35">
        <v>147</v>
      </c>
      <c r="H967" s="217">
        <f t="shared" si="184"/>
        <v>5.9067932140187893E-3</v>
      </c>
      <c r="I967" s="217">
        <f t="shared" si="189"/>
        <v>25.289639806160743</v>
      </c>
      <c r="J967" s="217">
        <f t="shared" si="185"/>
        <v>5.5637207573553633</v>
      </c>
      <c r="K967" s="208">
        <v>10.820960209527415</v>
      </c>
      <c r="L967" s="217">
        <v>4.6663983371860365</v>
      </c>
      <c r="M967" s="11">
        <f t="shared" si="181"/>
        <v>46.340719110229557</v>
      </c>
      <c r="N967" s="11">
        <f t="shared" si="187"/>
        <v>9.2681438220459125</v>
      </c>
      <c r="O967" s="11">
        <f t="shared" si="186"/>
        <v>0.54582708021471793</v>
      </c>
      <c r="P967" s="8" t="s">
        <v>1176</v>
      </c>
      <c r="Q967" s="8">
        <v>0.38329999999999997</v>
      </c>
    </row>
    <row r="968" spans="1:17" x14ac:dyDescent="0.35">
      <c r="A968" s="9">
        <f t="shared" si="183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188"/>
        <v>97.9</v>
      </c>
      <c r="G968" s="35">
        <v>184</v>
      </c>
      <c r="H968" s="217">
        <f t="shared" si="184"/>
        <v>7.3935370842139947E-3</v>
      </c>
      <c r="I968" s="217">
        <f t="shared" si="189"/>
        <v>31.655059349208006</v>
      </c>
      <c r="J968" s="217">
        <f t="shared" si="185"/>
        <v>6.9641130568257612</v>
      </c>
      <c r="K968" s="208">
        <v>13.544603255462889</v>
      </c>
      <c r="L968" s="217">
        <v>5.8409339730763996</v>
      </c>
      <c r="M968" s="11">
        <f t="shared" si="181"/>
        <v>58.004709634573061</v>
      </c>
      <c r="N968" s="11">
        <f t="shared" si="187"/>
        <v>11.600941926914613</v>
      </c>
      <c r="O968" s="11">
        <f t="shared" si="186"/>
        <v>0.59248937318256445</v>
      </c>
      <c r="P968" s="8" t="s">
        <v>1176</v>
      </c>
      <c r="Q968" s="8">
        <v>0.38329999999999997</v>
      </c>
    </row>
    <row r="969" spans="1:17" x14ac:dyDescent="0.35">
      <c r="A969" s="9">
        <f t="shared" si="183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188"/>
        <v>65.099999999999994</v>
      </c>
      <c r="G969" s="35">
        <v>119</v>
      </c>
      <c r="H969" s="217">
        <f t="shared" si="184"/>
        <v>4.7816897446818765E-3</v>
      </c>
      <c r="I969" s="217">
        <f t="shared" si="189"/>
        <v>20.47256555736822</v>
      </c>
      <c r="J969" s="217">
        <f t="shared" si="185"/>
        <v>4.5039644226210083</v>
      </c>
      <c r="K969" s="208">
        <v>8.7598249315221945</v>
      </c>
      <c r="L969" s="217">
        <v>3.7775605586744105</v>
      </c>
      <c r="M969" s="11">
        <f t="shared" si="181"/>
        <v>37.513915470185836</v>
      </c>
      <c r="N969" s="11">
        <f t="shared" si="187"/>
        <v>7.5027830940371674</v>
      </c>
      <c r="O969" s="11">
        <f t="shared" si="186"/>
        <v>0.57625062166184082</v>
      </c>
      <c r="P969" s="8" t="s">
        <v>1176</v>
      </c>
      <c r="Q969" s="8">
        <v>0.38329999999999997</v>
      </c>
    </row>
    <row r="970" spans="1:17" x14ac:dyDescent="0.35">
      <c r="A970" s="9">
        <f t="shared" si="183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188"/>
        <v>185</v>
      </c>
      <c r="G970" s="35">
        <v>191</v>
      </c>
      <c r="H970" s="217">
        <f t="shared" si="184"/>
        <v>7.6748129515482226E-3</v>
      </c>
      <c r="I970" s="217">
        <f t="shared" si="189"/>
        <v>32.859327911406133</v>
      </c>
      <c r="J970" s="217">
        <f t="shared" si="185"/>
        <v>7.2290521405093493</v>
      </c>
      <c r="K970" s="208">
        <v>14.059887074964195</v>
      </c>
      <c r="L970" s="217">
        <v>8.5894531750811005</v>
      </c>
      <c r="M970" s="11">
        <f t="shared" ref="M970:M1032" si="190">(I970+J970+K970+L970)</f>
        <v>62.737720301960778</v>
      </c>
      <c r="N970" s="11">
        <f t="shared" si="187"/>
        <v>12.547544060392156</v>
      </c>
      <c r="O970" s="11">
        <f t="shared" si="186"/>
        <v>0.33912281244303122</v>
      </c>
      <c r="P970" s="8" t="s">
        <v>1176</v>
      </c>
      <c r="Q970" s="8">
        <v>0.38329999999999997</v>
      </c>
    </row>
    <row r="971" spans="1:17" x14ac:dyDescent="0.35">
      <c r="A971" s="9">
        <f t="shared" si="183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188"/>
        <v>527.4</v>
      </c>
      <c r="G971" s="36">
        <v>253</v>
      </c>
      <c r="H971" s="217">
        <f t="shared" si="184"/>
        <v>1.0166113490794243E-2</v>
      </c>
      <c r="I971" s="217">
        <f t="shared" si="189"/>
        <v>43.525706605161012</v>
      </c>
      <c r="J971" s="217">
        <f t="shared" si="185"/>
        <v>9.5756554531354237</v>
      </c>
      <c r="K971" s="208">
        <v>18.62382947626147</v>
      </c>
      <c r="L971" s="217">
        <v>6.2892067833485497</v>
      </c>
      <c r="M971" s="11">
        <f t="shared" si="190"/>
        <v>78.014398317906455</v>
      </c>
      <c r="N971" s="11">
        <f t="shared" si="187"/>
        <v>15.602879663581291</v>
      </c>
      <c r="O971" s="11">
        <f t="shared" si="186"/>
        <v>0.14792263617350485</v>
      </c>
      <c r="P971" s="8" t="s">
        <v>1694</v>
      </c>
    </row>
    <row r="972" spans="1:17" x14ac:dyDescent="0.35">
      <c r="A972" s="9">
        <f t="shared" ref="A972:A1035" si="191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188"/>
        <v>520.9</v>
      </c>
      <c r="G972" s="36">
        <v>253</v>
      </c>
      <c r="H972" s="217">
        <f t="shared" ref="H972:H1035" si="192">3/74659.8*G972</f>
        <v>1.0166113490794243E-2</v>
      </c>
      <c r="I972" s="217">
        <f t="shared" si="189"/>
        <v>43.525706605161012</v>
      </c>
      <c r="J972" s="217">
        <f t="shared" si="185"/>
        <v>9.5756554531354237</v>
      </c>
      <c r="K972" s="208">
        <v>18.62382947626147</v>
      </c>
      <c r="L972" s="217">
        <v>6.2892067833485497</v>
      </c>
      <c r="M972" s="11">
        <f t="shared" si="190"/>
        <v>78.014398317906455</v>
      </c>
      <c r="N972" s="11">
        <f t="shared" si="187"/>
        <v>15.602879663581291</v>
      </c>
      <c r="O972" s="11">
        <f t="shared" si="186"/>
        <v>0.14976847440565647</v>
      </c>
      <c r="P972" s="8" t="s">
        <v>1694</v>
      </c>
    </row>
    <row r="973" spans="1:17" x14ac:dyDescent="0.35">
      <c r="A973" s="9">
        <f t="shared" si="191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188"/>
        <v>308.3</v>
      </c>
      <c r="G973" s="36">
        <v>231</v>
      </c>
      <c r="H973" s="217">
        <f t="shared" si="192"/>
        <v>9.282103622029525E-3</v>
      </c>
      <c r="I973" s="217">
        <f t="shared" si="189"/>
        <v>39.74086255253831</v>
      </c>
      <c r="J973" s="217">
        <f t="shared" si="185"/>
        <v>8.7429897615584284</v>
      </c>
      <c r="K973" s="208">
        <v>17.004366043543083</v>
      </c>
      <c r="L973" s="217">
        <v>5.742319236970415</v>
      </c>
      <c r="M973" s="11">
        <f t="shared" si="190"/>
        <v>71.23053759461024</v>
      </c>
      <c r="N973" s="11">
        <f t="shared" si="187"/>
        <v>14.246107518922049</v>
      </c>
      <c r="O973" s="11">
        <f t="shared" si="186"/>
        <v>0.2310429373811555</v>
      </c>
      <c r="P973" s="8" t="s">
        <v>1694</v>
      </c>
    </row>
    <row r="974" spans="1:17" x14ac:dyDescent="0.35">
      <c r="A974" s="9">
        <f t="shared" si="191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188"/>
        <v>524.94000000000005</v>
      </c>
      <c r="G974" s="36">
        <v>253</v>
      </c>
      <c r="H974" s="217">
        <f t="shared" si="192"/>
        <v>1.0166113490794243E-2</v>
      </c>
      <c r="I974" s="217">
        <f t="shared" si="189"/>
        <v>43.525706605161012</v>
      </c>
      <c r="J974" s="217">
        <f t="shared" si="185"/>
        <v>9.5756554531354237</v>
      </c>
      <c r="K974" s="208">
        <v>18.62382947626147</v>
      </c>
      <c r="L974" s="217">
        <v>6.2892067833485497</v>
      </c>
      <c r="M974" s="11">
        <f t="shared" si="190"/>
        <v>78.014398317906455</v>
      </c>
      <c r="N974" s="11">
        <f t="shared" si="187"/>
        <v>15.602879663581291</v>
      </c>
      <c r="O974" s="11">
        <f t="shared" si="186"/>
        <v>0.14861583860613869</v>
      </c>
      <c r="P974" s="8" t="s">
        <v>1694</v>
      </c>
    </row>
    <row r="975" spans="1:17" x14ac:dyDescent="0.35">
      <c r="A975" s="9">
        <f t="shared" si="191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188"/>
        <v>522.54999999999995</v>
      </c>
      <c r="G975" s="36">
        <v>253</v>
      </c>
      <c r="H975" s="217">
        <f t="shared" si="192"/>
        <v>1.0166113490794243E-2</v>
      </c>
      <c r="I975" s="217">
        <f t="shared" si="189"/>
        <v>43.525706605161012</v>
      </c>
      <c r="J975" s="217">
        <f t="shared" si="185"/>
        <v>9.5756554531354237</v>
      </c>
      <c r="K975" s="208">
        <v>18.62382947626147</v>
      </c>
      <c r="L975" s="217">
        <v>6.2892067833485497</v>
      </c>
      <c r="M975" s="11">
        <f t="shared" si="190"/>
        <v>78.014398317906455</v>
      </c>
      <c r="N975" s="11">
        <f t="shared" si="187"/>
        <v>15.602879663581291</v>
      </c>
      <c r="O975" s="11">
        <f t="shared" si="186"/>
        <v>0.14929556658292309</v>
      </c>
      <c r="P975" s="8" t="s">
        <v>1694</v>
      </c>
    </row>
    <row r="976" spans="1:17" x14ac:dyDescent="0.35">
      <c r="A976" s="9">
        <f t="shared" si="191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188"/>
        <v>315.77999999999997</v>
      </c>
      <c r="G976" s="36">
        <v>230</v>
      </c>
      <c r="H976" s="217">
        <f t="shared" si="192"/>
        <v>9.2419213552674927E-3</v>
      </c>
      <c r="I976" s="217">
        <f t="shared" si="189"/>
        <v>39.568824186510007</v>
      </c>
      <c r="J976" s="217">
        <f t="shared" si="185"/>
        <v>8.7051413210322011</v>
      </c>
      <c r="K976" s="208">
        <v>16.930754069328614</v>
      </c>
      <c r="L976" s="217">
        <v>5.7174607121350443</v>
      </c>
      <c r="M976" s="11">
        <f t="shared" si="190"/>
        <v>70.922180289005865</v>
      </c>
      <c r="N976" s="11">
        <f t="shared" si="187"/>
        <v>14.184436057801173</v>
      </c>
      <c r="O976" s="11">
        <f t="shared" si="186"/>
        <v>0.22459364205778032</v>
      </c>
      <c r="P976" s="8" t="s">
        <v>1694</v>
      </c>
    </row>
    <row r="977" spans="1:16" x14ac:dyDescent="0.35">
      <c r="A977" s="9">
        <f t="shared" si="191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188"/>
        <v>538.4</v>
      </c>
      <c r="G977" s="36">
        <v>233</v>
      </c>
      <c r="H977" s="217">
        <f t="shared" si="192"/>
        <v>9.3624681555535914E-3</v>
      </c>
      <c r="I977" s="217">
        <f t="shared" si="189"/>
        <v>40.084939284594924</v>
      </c>
      <c r="J977" s="217">
        <f t="shared" si="185"/>
        <v>8.8186866426108832</v>
      </c>
      <c r="K977" s="208">
        <v>17.151589991972028</v>
      </c>
      <c r="L977" s="217">
        <v>5.7920362866411539</v>
      </c>
      <c r="M977" s="11">
        <f t="shared" si="190"/>
        <v>71.84725220581899</v>
      </c>
      <c r="N977" s="11">
        <f t="shared" si="187"/>
        <v>14.369450441163799</v>
      </c>
      <c r="O977" s="11">
        <f t="shared" si="186"/>
        <v>0.13344586219505755</v>
      </c>
      <c r="P977" s="8" t="s">
        <v>1694</v>
      </c>
    </row>
    <row r="978" spans="1:16" x14ac:dyDescent="0.35">
      <c r="A978" s="9">
        <f t="shared" si="191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188"/>
        <v>509.66</v>
      </c>
      <c r="G978" s="36">
        <v>289</v>
      </c>
      <c r="H978" s="217">
        <f t="shared" si="192"/>
        <v>1.1612675094227415E-2</v>
      </c>
      <c r="I978" s="217">
        <f t="shared" si="189"/>
        <v>49.719087782179962</v>
      </c>
      <c r="J978" s="217">
        <f t="shared" si="185"/>
        <v>10.938199312079592</v>
      </c>
      <c r="K978" s="208">
        <v>21.273860547982473</v>
      </c>
      <c r="L978" s="217">
        <v>7.1841136774218608</v>
      </c>
      <c r="M978" s="11">
        <f t="shared" si="190"/>
        <v>89.115261319663887</v>
      </c>
      <c r="N978" s="11">
        <f t="shared" si="187"/>
        <v>17.823052263932777</v>
      </c>
      <c r="O978" s="11">
        <f t="shared" si="186"/>
        <v>0.17485237475898419</v>
      </c>
      <c r="P978" s="8" t="s">
        <v>1694</v>
      </c>
    </row>
    <row r="979" spans="1:16" x14ac:dyDescent="0.35">
      <c r="A979" s="9">
        <f t="shared" si="191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188"/>
        <v>508.2</v>
      </c>
      <c r="G979" s="36">
        <v>289</v>
      </c>
      <c r="H979" s="217">
        <f t="shared" si="192"/>
        <v>1.1612675094227415E-2</v>
      </c>
      <c r="I979" s="217">
        <f t="shared" si="189"/>
        <v>49.719087782179962</v>
      </c>
      <c r="J979" s="217">
        <f t="shared" ref="J979:J1031" si="193">I979*0.22</f>
        <v>10.938199312079592</v>
      </c>
      <c r="K979" s="208">
        <v>21.273860547982473</v>
      </c>
      <c r="L979" s="217">
        <v>7.1841136774218608</v>
      </c>
      <c r="M979" s="11">
        <f t="shared" si="190"/>
        <v>89.115261319663887</v>
      </c>
      <c r="N979" s="11">
        <f t="shared" si="187"/>
        <v>17.823052263932777</v>
      </c>
      <c r="O979" s="11">
        <f t="shared" si="186"/>
        <v>0.17535470546962592</v>
      </c>
      <c r="P979" s="8" t="s">
        <v>1694</v>
      </c>
    </row>
    <row r="980" spans="1:16" x14ac:dyDescent="0.35">
      <c r="A980" s="9">
        <f t="shared" si="191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188"/>
        <v>362.92</v>
      </c>
      <c r="G980" s="36">
        <v>240</v>
      </c>
      <c r="H980" s="217">
        <f t="shared" si="192"/>
        <v>9.6437440228878193E-3</v>
      </c>
      <c r="I980" s="217">
        <f t="shared" si="189"/>
        <v>41.289207846793055</v>
      </c>
      <c r="J980" s="217">
        <f t="shared" si="193"/>
        <v>9.0836257262944713</v>
      </c>
      <c r="K980" s="208">
        <v>17.666873811473334</v>
      </c>
      <c r="L980" s="217">
        <v>5.9660459604887421</v>
      </c>
      <c r="M980" s="11">
        <f t="shared" si="190"/>
        <v>74.005753345049598</v>
      </c>
      <c r="N980" s="11">
        <f t="shared" si="187"/>
        <v>14.801150669009921</v>
      </c>
      <c r="O980" s="11">
        <f t="shared" si="186"/>
        <v>0.20391753925121128</v>
      </c>
      <c r="P980" s="8" t="s">
        <v>1694</v>
      </c>
    </row>
    <row r="981" spans="1:16" x14ac:dyDescent="0.35">
      <c r="A981" s="9">
        <f t="shared" si="191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188"/>
        <v>507.8</v>
      </c>
      <c r="G981" s="36">
        <v>289</v>
      </c>
      <c r="H981" s="217">
        <f t="shared" si="192"/>
        <v>1.1612675094227415E-2</v>
      </c>
      <c r="I981" s="217">
        <f t="shared" si="189"/>
        <v>49.719087782179962</v>
      </c>
      <c r="J981" s="217">
        <f t="shared" si="193"/>
        <v>10.938199312079592</v>
      </c>
      <c r="K981" s="208">
        <v>21.273860547982473</v>
      </c>
      <c r="L981" s="217">
        <v>7.1841136774218608</v>
      </c>
      <c r="M981" s="11">
        <f t="shared" si="190"/>
        <v>89.115261319663887</v>
      </c>
      <c r="N981" s="11">
        <f t="shared" si="187"/>
        <v>17.823052263932777</v>
      </c>
      <c r="O981" s="11">
        <f t="shared" si="186"/>
        <v>0.17549283442233929</v>
      </c>
      <c r="P981" s="8" t="s">
        <v>1694</v>
      </c>
    </row>
    <row r="982" spans="1:16" x14ac:dyDescent="0.35">
      <c r="A982" s="9">
        <f t="shared" si="191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188"/>
        <v>511.64</v>
      </c>
      <c r="G982" s="36">
        <v>289</v>
      </c>
      <c r="H982" s="217">
        <f t="shared" si="192"/>
        <v>1.1612675094227415E-2</v>
      </c>
      <c r="I982" s="217">
        <f t="shared" si="189"/>
        <v>49.719087782179962</v>
      </c>
      <c r="J982" s="217">
        <f t="shared" si="193"/>
        <v>10.938199312079592</v>
      </c>
      <c r="K982" s="208">
        <v>21.273860547982473</v>
      </c>
      <c r="L982" s="217">
        <v>7.1841136774218608</v>
      </c>
      <c r="M982" s="11">
        <f t="shared" si="190"/>
        <v>89.115261319663887</v>
      </c>
      <c r="N982" s="11">
        <f t="shared" si="187"/>
        <v>17.823052263932777</v>
      </c>
      <c r="O982" s="11">
        <f t="shared" si="186"/>
        <v>0.17417571206251248</v>
      </c>
      <c r="P982" s="8" t="s">
        <v>1694</v>
      </c>
    </row>
    <row r="983" spans="1:16" x14ac:dyDescent="0.35">
      <c r="A983" s="9">
        <f t="shared" si="191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188"/>
        <v>317.8</v>
      </c>
      <c r="G983" s="36">
        <v>233</v>
      </c>
      <c r="H983" s="217">
        <f t="shared" si="192"/>
        <v>9.3624681555535914E-3</v>
      </c>
      <c r="I983" s="217">
        <f t="shared" si="189"/>
        <v>40.084939284594924</v>
      </c>
      <c r="J983" s="217">
        <f t="shared" si="193"/>
        <v>8.8186866426108832</v>
      </c>
      <c r="K983" s="208">
        <v>17.151589991972028</v>
      </c>
      <c r="L983" s="217">
        <v>5.7920362866411539</v>
      </c>
      <c r="M983" s="11">
        <f t="shared" si="190"/>
        <v>71.84725220581899</v>
      </c>
      <c r="N983" s="11">
        <f t="shared" si="187"/>
        <v>14.369450441163799</v>
      </c>
      <c r="O983" s="11">
        <f t="shared" si="186"/>
        <v>0.22607694212026114</v>
      </c>
      <c r="P983" s="8" t="s">
        <v>1694</v>
      </c>
    </row>
    <row r="984" spans="1:16" x14ac:dyDescent="0.35">
      <c r="A984" s="9">
        <f t="shared" si="191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188"/>
        <v>514.9</v>
      </c>
      <c r="G984" s="36">
        <v>246</v>
      </c>
      <c r="H984" s="217">
        <f t="shared" si="192"/>
        <v>9.884837623460015E-3</v>
      </c>
      <c r="I984" s="217">
        <f t="shared" si="189"/>
        <v>42.321438042962882</v>
      </c>
      <c r="J984" s="217">
        <f t="shared" si="193"/>
        <v>9.3107163694518338</v>
      </c>
      <c r="K984" s="208">
        <v>18.108545656760167</v>
      </c>
      <c r="L984" s="217">
        <v>6.1151971095009614</v>
      </c>
      <c r="M984" s="11">
        <f t="shared" si="190"/>
        <v>75.855897178675832</v>
      </c>
      <c r="N984" s="11">
        <f t="shared" si="187"/>
        <v>15.171179435735167</v>
      </c>
      <c r="O984" s="11">
        <f t="shared" si="186"/>
        <v>0.14732161036837413</v>
      </c>
      <c r="P984" s="8" t="s">
        <v>1694</v>
      </c>
    </row>
    <row r="985" spans="1:16" x14ac:dyDescent="0.35">
      <c r="A985" s="9">
        <f t="shared" si="191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188"/>
        <v>513.5</v>
      </c>
      <c r="G985" s="36">
        <v>252</v>
      </c>
      <c r="H985" s="217">
        <f t="shared" si="192"/>
        <v>1.0125931224032209E-2</v>
      </c>
      <c r="I985" s="217">
        <f t="shared" si="189"/>
        <v>43.353668239132702</v>
      </c>
      <c r="J985" s="217">
        <f t="shared" si="193"/>
        <v>9.5378070126091945</v>
      </c>
      <c r="K985" s="208">
        <v>18.550217502046998</v>
      </c>
      <c r="L985" s="217">
        <v>6.2643482585131798</v>
      </c>
      <c r="M985" s="11">
        <f t="shared" si="190"/>
        <v>77.706041012302066</v>
      </c>
      <c r="N985" s="11">
        <f t="shared" si="187"/>
        <v>15.541208202460414</v>
      </c>
      <c r="O985" s="11">
        <f t="shared" si="186"/>
        <v>0.15132627266271093</v>
      </c>
      <c r="P985" s="8" t="s">
        <v>1694</v>
      </c>
    </row>
    <row r="986" spans="1:16" x14ac:dyDescent="0.35">
      <c r="A986" s="9">
        <f t="shared" si="191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188"/>
        <v>314.7</v>
      </c>
      <c r="G986" s="36">
        <v>252</v>
      </c>
      <c r="H986" s="217">
        <f t="shared" si="192"/>
        <v>1.0125931224032209E-2</v>
      </c>
      <c r="I986" s="217">
        <f t="shared" si="189"/>
        <v>43.353668239132702</v>
      </c>
      <c r="J986" s="217">
        <f t="shared" si="193"/>
        <v>9.5378070126091945</v>
      </c>
      <c r="K986" s="208">
        <v>18.550217502046998</v>
      </c>
      <c r="L986" s="217">
        <v>6.2643482585131798</v>
      </c>
      <c r="M986" s="11">
        <f t="shared" si="190"/>
        <v>77.706041012302066</v>
      </c>
      <c r="N986" s="11">
        <f t="shared" si="187"/>
        <v>15.541208202460414</v>
      </c>
      <c r="O986" s="11">
        <f t="shared" si="186"/>
        <v>0.24692100734763925</v>
      </c>
      <c r="P986" s="8" t="s">
        <v>1694</v>
      </c>
    </row>
    <row r="987" spans="1:16" x14ac:dyDescent="0.35">
      <c r="A987" s="9">
        <f t="shared" si="191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188"/>
        <v>368.4</v>
      </c>
      <c r="G987" s="36">
        <v>252</v>
      </c>
      <c r="H987" s="217">
        <f t="shared" si="192"/>
        <v>1.0125931224032209E-2</v>
      </c>
      <c r="I987" s="217">
        <f t="shared" si="189"/>
        <v>43.353668239132702</v>
      </c>
      <c r="J987" s="217">
        <f t="shared" si="193"/>
        <v>9.5378070126091945</v>
      </c>
      <c r="K987" s="208">
        <v>18.550217502046998</v>
      </c>
      <c r="L987" s="217">
        <v>6.2643482585131798</v>
      </c>
      <c r="M987" s="11">
        <f t="shared" si="190"/>
        <v>77.706041012302066</v>
      </c>
      <c r="N987" s="11">
        <f t="shared" si="187"/>
        <v>15.541208202460414</v>
      </c>
      <c r="O987" s="11">
        <f t="shared" si="186"/>
        <v>0.21092845008768207</v>
      </c>
      <c r="P987" s="8" t="s">
        <v>1694</v>
      </c>
    </row>
    <row r="988" spans="1:16" x14ac:dyDescent="0.35">
      <c r="A988" s="9">
        <f t="shared" si="191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188"/>
        <v>506.3</v>
      </c>
      <c r="G988" s="36">
        <v>289</v>
      </c>
      <c r="H988" s="217">
        <f t="shared" si="192"/>
        <v>1.1612675094227415E-2</v>
      </c>
      <c r="I988" s="217">
        <f t="shared" si="189"/>
        <v>49.719087782179962</v>
      </c>
      <c r="J988" s="217">
        <f t="shared" si="193"/>
        <v>10.938199312079592</v>
      </c>
      <c r="K988" s="208">
        <v>21.273860547982473</v>
      </c>
      <c r="L988" s="217">
        <v>7.1841136774218608</v>
      </c>
      <c r="M988" s="11">
        <f t="shared" si="190"/>
        <v>89.115261319663887</v>
      </c>
      <c r="N988" s="11">
        <f t="shared" si="187"/>
        <v>17.823052263932777</v>
      </c>
      <c r="O988" s="11">
        <f t="shared" si="186"/>
        <v>0.17601276184014197</v>
      </c>
      <c r="P988" s="8" t="s">
        <v>1694</v>
      </c>
    </row>
    <row r="989" spans="1:16" x14ac:dyDescent="0.35">
      <c r="A989" s="9">
        <f t="shared" si="191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188"/>
        <v>312.3</v>
      </c>
      <c r="G989" s="36">
        <v>233</v>
      </c>
      <c r="H989" s="217">
        <f t="shared" si="192"/>
        <v>9.3624681555535914E-3</v>
      </c>
      <c r="I989" s="217">
        <f t="shared" si="189"/>
        <v>40.084939284594924</v>
      </c>
      <c r="J989" s="217">
        <f t="shared" si="193"/>
        <v>8.8186866426108832</v>
      </c>
      <c r="K989" s="208">
        <v>17.151589991972028</v>
      </c>
      <c r="L989" s="217">
        <v>5.7920362866411539</v>
      </c>
      <c r="M989" s="11">
        <f t="shared" si="190"/>
        <v>71.84725220581899</v>
      </c>
      <c r="N989" s="11">
        <f t="shared" si="187"/>
        <v>14.369450441163799</v>
      </c>
      <c r="O989" s="11">
        <f t="shared" si="186"/>
        <v>0.23005844446307713</v>
      </c>
      <c r="P989" s="8" t="s">
        <v>1694</v>
      </c>
    </row>
    <row r="990" spans="1:16" x14ac:dyDescent="0.35">
      <c r="A990" s="9">
        <f t="shared" si="191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188"/>
        <v>774.9</v>
      </c>
      <c r="G990" s="37">
        <v>552</v>
      </c>
      <c r="H990" s="217">
        <f t="shared" si="192"/>
        <v>2.2180611252641983E-2</v>
      </c>
      <c r="I990" s="217">
        <f t="shared" si="189"/>
        <v>94.965178047624008</v>
      </c>
      <c r="J990" s="217">
        <f t="shared" si="193"/>
        <v>20.892339170477282</v>
      </c>
      <c r="K990" s="208">
        <v>40.633809766388666</v>
      </c>
      <c r="L990" s="217">
        <v>24.823969385574699</v>
      </c>
      <c r="M990" s="11">
        <f t="shared" si="190"/>
        <v>181.31529637006463</v>
      </c>
      <c r="N990" s="11">
        <f t="shared" si="187"/>
        <v>36.263059274012925</v>
      </c>
      <c r="O990" s="11">
        <f t="shared" si="186"/>
        <v>0.23398541278883034</v>
      </c>
      <c r="P990" s="8" t="s">
        <v>1172</v>
      </c>
    </row>
    <row r="991" spans="1:16" x14ac:dyDescent="0.35">
      <c r="A991" s="9">
        <f t="shared" si="191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188"/>
        <v>776.8</v>
      </c>
      <c r="G991" s="37">
        <v>552</v>
      </c>
      <c r="H991" s="217">
        <f t="shared" si="192"/>
        <v>2.2180611252641983E-2</v>
      </c>
      <c r="I991" s="217">
        <f t="shared" si="189"/>
        <v>94.965178047624008</v>
      </c>
      <c r="J991" s="217">
        <f t="shared" si="193"/>
        <v>20.892339170477282</v>
      </c>
      <c r="K991" s="208">
        <v>40.633809766388666</v>
      </c>
      <c r="L991" s="217">
        <v>24.823969385574699</v>
      </c>
      <c r="M991" s="11">
        <f t="shared" si="190"/>
        <v>181.31529637006463</v>
      </c>
      <c r="N991" s="11">
        <f t="shared" si="187"/>
        <v>36.263059274012925</v>
      </c>
      <c r="O991" s="11">
        <f t="shared" si="186"/>
        <v>0.23341310037340968</v>
      </c>
      <c r="P991" s="8" t="s">
        <v>1172</v>
      </c>
    </row>
    <row r="992" spans="1:16" x14ac:dyDescent="0.35">
      <c r="A992" s="9">
        <f t="shared" si="191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188"/>
        <v>312.8</v>
      </c>
      <c r="G992" s="36">
        <v>228</v>
      </c>
      <c r="H992" s="217">
        <f t="shared" si="192"/>
        <v>9.161556821743428E-3</v>
      </c>
      <c r="I992" s="217">
        <f t="shared" si="189"/>
        <v>39.2247474544534</v>
      </c>
      <c r="J992" s="217">
        <f t="shared" si="193"/>
        <v>8.6294444399797481</v>
      </c>
      <c r="K992" s="208">
        <v>16.783530120899666</v>
      </c>
      <c r="L992" s="217">
        <v>5.6677436624643054</v>
      </c>
      <c r="M992" s="11">
        <f t="shared" si="190"/>
        <v>70.305465677797116</v>
      </c>
      <c r="N992" s="11">
        <f t="shared" si="187"/>
        <v>14.061093135559425</v>
      </c>
      <c r="O992" s="11">
        <f t="shared" si="186"/>
        <v>0.22476171891878874</v>
      </c>
      <c r="P992" s="8" t="s">
        <v>1694</v>
      </c>
    </row>
    <row r="993" spans="1:16" x14ac:dyDescent="0.35">
      <c r="A993" s="9">
        <f t="shared" si="191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188"/>
        <v>317.2</v>
      </c>
      <c r="G993" s="36">
        <v>234</v>
      </c>
      <c r="H993" s="217">
        <f t="shared" si="192"/>
        <v>9.4026504223156237E-3</v>
      </c>
      <c r="I993" s="217">
        <f t="shared" si="189"/>
        <v>40.256977650623227</v>
      </c>
      <c r="J993" s="217">
        <f t="shared" si="193"/>
        <v>8.8565350831371106</v>
      </c>
      <c r="K993" s="208">
        <v>17.2252019661865</v>
      </c>
      <c r="L993" s="217">
        <v>5.8168948114765229</v>
      </c>
      <c r="M993" s="11">
        <f t="shared" si="190"/>
        <v>72.155609511423364</v>
      </c>
      <c r="N993" s="11">
        <f t="shared" si="187"/>
        <v>14.431121902284673</v>
      </c>
      <c r="O993" s="11">
        <f t="shared" si="186"/>
        <v>0.22747670085568528</v>
      </c>
      <c r="P993" s="8" t="s">
        <v>1694</v>
      </c>
    </row>
    <row r="994" spans="1:16" x14ac:dyDescent="0.35">
      <c r="A994" s="9">
        <f t="shared" si="191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188"/>
        <v>329.5</v>
      </c>
      <c r="G994" s="36">
        <v>241</v>
      </c>
      <c r="H994" s="217">
        <f t="shared" si="192"/>
        <v>9.6839262896498517E-3</v>
      </c>
      <c r="I994" s="217">
        <f t="shared" si="189"/>
        <v>41.461246212821358</v>
      </c>
      <c r="J994" s="217">
        <f t="shared" si="193"/>
        <v>9.1214741668206987</v>
      </c>
      <c r="K994" s="208">
        <v>17.740485785687806</v>
      </c>
      <c r="L994" s="217">
        <v>5.990904485324112</v>
      </c>
      <c r="M994" s="11">
        <f t="shared" si="190"/>
        <v>74.314110650653973</v>
      </c>
      <c r="N994" s="11">
        <f t="shared" si="187"/>
        <v>14.862822130130795</v>
      </c>
      <c r="O994" s="11">
        <f t="shared" si="186"/>
        <v>0.22553599590486789</v>
      </c>
      <c r="P994" s="8" t="s">
        <v>1694</v>
      </c>
    </row>
    <row r="995" spans="1:16" x14ac:dyDescent="0.35">
      <c r="A995" s="9">
        <f t="shared" si="191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188"/>
        <v>314.2</v>
      </c>
      <c r="G995" s="36">
        <v>234</v>
      </c>
      <c r="H995" s="217">
        <f t="shared" si="192"/>
        <v>9.4026504223156237E-3</v>
      </c>
      <c r="I995" s="217">
        <f t="shared" si="189"/>
        <v>40.256977650623227</v>
      </c>
      <c r="J995" s="217">
        <f t="shared" si="193"/>
        <v>8.8565350831371106</v>
      </c>
      <c r="K995" s="208">
        <v>17.2252019661865</v>
      </c>
      <c r="L995" s="217">
        <v>5.8168948114765229</v>
      </c>
      <c r="M995" s="11">
        <f t="shared" si="190"/>
        <v>72.155609511423364</v>
      </c>
      <c r="N995" s="11">
        <f t="shared" si="187"/>
        <v>14.431121902284673</v>
      </c>
      <c r="O995" s="11">
        <f t="shared" si="186"/>
        <v>0.22964866171681531</v>
      </c>
      <c r="P995" s="8" t="s">
        <v>1694</v>
      </c>
    </row>
    <row r="996" spans="1:16" x14ac:dyDescent="0.35">
      <c r="A996" s="9">
        <f t="shared" si="191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188"/>
        <v>317.7</v>
      </c>
      <c r="G996" s="36">
        <v>249</v>
      </c>
      <c r="H996" s="217">
        <f t="shared" si="192"/>
        <v>1.0005384423746112E-2</v>
      </c>
      <c r="I996" s="217">
        <f t="shared" si="189"/>
        <v>42.837553141047792</v>
      </c>
      <c r="J996" s="217">
        <f t="shared" si="193"/>
        <v>9.4242616910305141</v>
      </c>
      <c r="K996" s="208">
        <v>18.329381579403584</v>
      </c>
      <c r="L996" s="217">
        <v>6.189772684007071</v>
      </c>
      <c r="M996" s="11">
        <f t="shared" si="190"/>
        <v>76.780969095488956</v>
      </c>
      <c r="N996" s="11">
        <f t="shared" si="187"/>
        <v>15.356193819097792</v>
      </c>
      <c r="O996" s="11">
        <f t="shared" si="186"/>
        <v>0.24167758607330486</v>
      </c>
      <c r="P996" s="8" t="s">
        <v>1694</v>
      </c>
    </row>
    <row r="997" spans="1:16" x14ac:dyDescent="0.35">
      <c r="A997" s="9">
        <f t="shared" si="191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188"/>
        <v>197.7</v>
      </c>
      <c r="G997" s="36">
        <v>184</v>
      </c>
      <c r="H997" s="217">
        <f t="shared" si="192"/>
        <v>7.3935370842139947E-3</v>
      </c>
      <c r="I997" s="217">
        <f t="shared" si="189"/>
        <v>31.655059349208006</v>
      </c>
      <c r="J997" s="217">
        <f t="shared" si="193"/>
        <v>6.9641130568257612</v>
      </c>
      <c r="K997" s="208">
        <v>13.544603255462889</v>
      </c>
      <c r="L997" s="217">
        <v>4.5739685697080352</v>
      </c>
      <c r="M997" s="11">
        <f t="shared" si="190"/>
        <v>56.737744231204694</v>
      </c>
      <c r="N997" s="11">
        <f t="shared" si="187"/>
        <v>11.34754884624094</v>
      </c>
      <c r="O997" s="11">
        <f t="shared" si="186"/>
        <v>0.28698909575723164</v>
      </c>
      <c r="P997" s="8" t="s">
        <v>1694</v>
      </c>
    </row>
    <row r="998" spans="1:16" x14ac:dyDescent="0.35">
      <c r="A998" s="9">
        <f t="shared" si="191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188"/>
        <v>208</v>
      </c>
      <c r="G998" s="37">
        <v>185</v>
      </c>
      <c r="H998" s="217">
        <f t="shared" si="192"/>
        <v>7.433719350976027E-3</v>
      </c>
      <c r="I998" s="217">
        <f t="shared" si="189"/>
        <v>31.827097715236309</v>
      </c>
      <c r="J998" s="217">
        <f t="shared" si="193"/>
        <v>7.0019614973519877</v>
      </c>
      <c r="K998" s="208">
        <v>13.618215229677361</v>
      </c>
      <c r="L998" s="217">
        <v>8.31962742089007</v>
      </c>
      <c r="M998" s="11">
        <f t="shared" si="190"/>
        <v>60.766901863155731</v>
      </c>
      <c r="N998" s="11">
        <f t="shared" si="187"/>
        <v>12.153380372631148</v>
      </c>
      <c r="O998" s="11">
        <f t="shared" si="186"/>
        <v>0.29214856664978717</v>
      </c>
      <c r="P998" s="8" t="s">
        <v>1172</v>
      </c>
    </row>
    <row r="999" spans="1:16" x14ac:dyDescent="0.35">
      <c r="A999" s="9">
        <f t="shared" si="191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188"/>
        <v>160.5</v>
      </c>
      <c r="G999" s="37">
        <v>102</v>
      </c>
      <c r="H999" s="217">
        <f t="shared" si="192"/>
        <v>4.0985912097273227E-3</v>
      </c>
      <c r="I999" s="217">
        <f t="shared" si="189"/>
        <v>17.547913334887046</v>
      </c>
      <c r="J999" s="217">
        <f t="shared" si="193"/>
        <v>3.8605409336751499</v>
      </c>
      <c r="K999" s="208">
        <v>7.5084213698761664</v>
      </c>
      <c r="L999" s="217">
        <v>4.5870378212474989</v>
      </c>
      <c r="M999" s="11">
        <f t="shared" si="190"/>
        <v>33.503913459685862</v>
      </c>
      <c r="N999" s="11">
        <f t="shared" si="187"/>
        <v>6.7007826919371727</v>
      </c>
      <c r="O999" s="11">
        <f t="shared" si="186"/>
        <v>0.20874712435941348</v>
      </c>
      <c r="P999" s="8" t="s">
        <v>1172</v>
      </c>
    </row>
    <row r="1000" spans="1:16" x14ac:dyDescent="0.35">
      <c r="A1000" s="9">
        <f t="shared" si="191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188"/>
        <v>167.7</v>
      </c>
      <c r="G1000" s="37">
        <v>182</v>
      </c>
      <c r="H1000" s="217">
        <f t="shared" si="192"/>
        <v>7.3131725506899291E-3</v>
      </c>
      <c r="I1000" s="217">
        <f t="shared" si="189"/>
        <v>31.310982617151396</v>
      </c>
      <c r="J1000" s="217">
        <f t="shared" si="193"/>
        <v>6.8884161757733073</v>
      </c>
      <c r="K1000" s="208">
        <v>13.397379307033944</v>
      </c>
      <c r="L1000" s="217">
        <v>5.7774455603255683</v>
      </c>
      <c r="M1000" s="11">
        <f t="shared" si="190"/>
        <v>57.374223660284215</v>
      </c>
      <c r="N1000" s="11">
        <f t="shared" si="187"/>
        <v>11.474844732056845</v>
      </c>
      <c r="O1000" s="11">
        <f t="shared" si="186"/>
        <v>0.34212417209471807</v>
      </c>
      <c r="P1000" s="8" t="s">
        <v>1172</v>
      </c>
    </row>
    <row r="1001" spans="1:16" x14ac:dyDescent="0.35">
      <c r="A1001" s="9">
        <f t="shared" si="191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188"/>
        <v>221.9</v>
      </c>
      <c r="G1001" s="37">
        <v>185</v>
      </c>
      <c r="H1001" s="217">
        <f t="shared" si="192"/>
        <v>7.433719350976027E-3</v>
      </c>
      <c r="I1001" s="217">
        <f t="shared" si="189"/>
        <v>31.827097715236309</v>
      </c>
      <c r="J1001" s="217">
        <f t="shared" si="193"/>
        <v>7.0019614973519877</v>
      </c>
      <c r="K1001" s="208">
        <v>13.618215229677361</v>
      </c>
      <c r="L1001" s="217">
        <v>8.31962742089007</v>
      </c>
      <c r="M1001" s="11">
        <f t="shared" si="190"/>
        <v>60.766901863155731</v>
      </c>
      <c r="N1001" s="11">
        <f t="shared" si="187"/>
        <v>12.153380372631148</v>
      </c>
      <c r="O1001" s="11">
        <f t="shared" si="186"/>
        <v>0.27384813818456838</v>
      </c>
      <c r="P1001" s="8" t="s">
        <v>1172</v>
      </c>
    </row>
    <row r="1002" spans="1:16" x14ac:dyDescent="0.35">
      <c r="A1002" s="9">
        <f t="shared" si="191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188"/>
        <v>534.29999999999995</v>
      </c>
      <c r="G1002" s="37">
        <v>430</v>
      </c>
      <c r="H1002" s="217">
        <f t="shared" si="192"/>
        <v>1.7278374707674009E-2</v>
      </c>
      <c r="I1002" s="217">
        <f t="shared" si="189"/>
        <v>73.976497392170884</v>
      </c>
      <c r="J1002" s="217">
        <f t="shared" si="193"/>
        <v>16.274829426277595</v>
      </c>
      <c r="K1002" s="208">
        <v>31.653148912223056</v>
      </c>
      <c r="L1002" s="217">
        <v>19.337512383690434</v>
      </c>
      <c r="M1002" s="11">
        <f t="shared" si="190"/>
        <v>141.24198811436196</v>
      </c>
      <c r="N1002" s="11">
        <f t="shared" si="187"/>
        <v>28.248397622872393</v>
      </c>
      <c r="O1002" s="11">
        <f t="shared" si="186"/>
        <v>0.26434959407516745</v>
      </c>
      <c r="P1002" s="8" t="s">
        <v>1172</v>
      </c>
    </row>
    <row r="1003" spans="1:16" x14ac:dyDescent="0.35">
      <c r="A1003" s="9">
        <f t="shared" si="191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188"/>
        <v>387.1</v>
      </c>
      <c r="G1003" s="37">
        <v>358</v>
      </c>
      <c r="H1003" s="217">
        <f t="shared" si="192"/>
        <v>1.4385251500807663E-2</v>
      </c>
      <c r="I1003" s="217">
        <f t="shared" si="189"/>
        <v>61.589735038132964</v>
      </c>
      <c r="J1003" s="217">
        <f t="shared" si="193"/>
        <v>13.549741708389252</v>
      </c>
      <c r="K1003" s="208">
        <v>26.353086768781054</v>
      </c>
      <c r="L1003" s="217">
        <v>16.099603333398083</v>
      </c>
      <c r="M1003" s="11">
        <f t="shared" si="190"/>
        <v>117.59216684870135</v>
      </c>
      <c r="N1003" s="11">
        <f t="shared" ref="N1003:N1046" si="194">M1003*0.2</f>
        <v>23.518433369740272</v>
      </c>
      <c r="O1003" s="11">
        <f t="shared" si="186"/>
        <v>0.30377723288220448</v>
      </c>
      <c r="P1003" s="8" t="s">
        <v>1172</v>
      </c>
    </row>
    <row r="1004" spans="1:16" x14ac:dyDescent="0.35">
      <c r="A1004" s="9">
        <f t="shared" si="191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188"/>
        <v>1464.69</v>
      </c>
      <c r="G1004" s="36">
        <v>502</v>
      </c>
      <c r="H1004" s="217">
        <f t="shared" si="192"/>
        <v>2.0171497914540353E-2</v>
      </c>
      <c r="I1004" s="217">
        <f t="shared" si="189"/>
        <v>86.363259746208797</v>
      </c>
      <c r="J1004" s="217">
        <f t="shared" si="193"/>
        <v>18.999917144165934</v>
      </c>
      <c r="K1004" s="208">
        <v>36.953211055665058</v>
      </c>
      <c r="L1004" s="217">
        <v>12.478979467355622</v>
      </c>
      <c r="M1004" s="11">
        <f t="shared" si="190"/>
        <v>154.79536741339541</v>
      </c>
      <c r="N1004" s="11">
        <f t="shared" si="194"/>
        <v>30.959073482679084</v>
      </c>
      <c r="O1004" s="11">
        <f t="shared" si="186"/>
        <v>0.10568473015682185</v>
      </c>
      <c r="P1004" s="8" t="s">
        <v>1694</v>
      </c>
    </row>
    <row r="1005" spans="1:16" x14ac:dyDescent="0.35">
      <c r="A1005" s="9">
        <f t="shared" si="191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88"/>
        <v>3203.8</v>
      </c>
      <c r="G1005" s="36">
        <v>1034</v>
      </c>
      <c r="H1005" s="217">
        <f t="shared" si="192"/>
        <v>4.1548463831941683E-2</v>
      </c>
      <c r="I1005" s="217">
        <f t="shared" si="189"/>
        <v>177.88767047326672</v>
      </c>
      <c r="J1005" s="217">
        <f t="shared" si="193"/>
        <v>39.135287504118679</v>
      </c>
      <c r="K1005" s="208">
        <v>76.114781337764271</v>
      </c>
      <c r="L1005" s="217">
        <v>25.703714679772332</v>
      </c>
      <c r="M1005" s="11">
        <f t="shared" si="190"/>
        <v>318.84145399492206</v>
      </c>
      <c r="N1005" s="11">
        <f t="shared" si="194"/>
        <v>63.768290798984417</v>
      </c>
      <c r="O1005" s="11">
        <f t="shared" si="186"/>
        <v>9.9519774641026917E-2</v>
      </c>
      <c r="P1005" s="8" t="s">
        <v>1694</v>
      </c>
    </row>
    <row r="1006" spans="1:16" x14ac:dyDescent="0.35">
      <c r="A1006" s="9">
        <f t="shared" si="191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88"/>
        <v>4027.6</v>
      </c>
      <c r="G1006" s="36">
        <v>753</v>
      </c>
      <c r="H1006" s="217">
        <f t="shared" si="192"/>
        <v>3.0257246871810532E-2</v>
      </c>
      <c r="I1006" s="217">
        <f t="shared" si="189"/>
        <v>129.54488961931318</v>
      </c>
      <c r="J1006" s="217">
        <f t="shared" si="193"/>
        <v>28.499875716248901</v>
      </c>
      <c r="K1006" s="208">
        <v>55.429816583497583</v>
      </c>
      <c r="L1006" s="217">
        <v>18.718469201033429</v>
      </c>
      <c r="M1006" s="11">
        <f t="shared" si="190"/>
        <v>232.19305112009312</v>
      </c>
      <c r="N1006" s="11">
        <f t="shared" si="194"/>
        <v>46.438610224018625</v>
      </c>
      <c r="O1006" s="11">
        <f t="shared" si="186"/>
        <v>5.7650474505932345E-2</v>
      </c>
      <c r="P1006" s="8" t="s">
        <v>1694</v>
      </c>
    </row>
    <row r="1007" spans="1:16" x14ac:dyDescent="0.35">
      <c r="A1007" s="9">
        <f t="shared" si="191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188"/>
        <v>318.5</v>
      </c>
      <c r="G1007" s="36">
        <v>240</v>
      </c>
      <c r="H1007" s="217">
        <f t="shared" si="192"/>
        <v>9.6437440228878193E-3</v>
      </c>
      <c r="I1007" s="217">
        <f t="shared" si="189"/>
        <v>41.289207846793055</v>
      </c>
      <c r="J1007" s="217">
        <f t="shared" si="193"/>
        <v>9.0836257262944713</v>
      </c>
      <c r="K1007" s="208">
        <v>17.666873811473334</v>
      </c>
      <c r="L1007" s="217">
        <v>5.9660459604887421</v>
      </c>
      <c r="M1007" s="11">
        <f t="shared" si="190"/>
        <v>74.005753345049598</v>
      </c>
      <c r="N1007" s="11">
        <f t="shared" si="194"/>
        <v>14.801150669009921</v>
      </c>
      <c r="O1007" s="11">
        <f t="shared" ref="O1007:O1070" si="195">M1007/F1007</f>
        <v>0.23235715335965337</v>
      </c>
      <c r="P1007" s="8" t="s">
        <v>1694</v>
      </c>
    </row>
    <row r="1008" spans="1:16" x14ac:dyDescent="0.35">
      <c r="A1008" s="9">
        <f t="shared" si="191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si="188"/>
        <v>308</v>
      </c>
      <c r="G1008" s="36">
        <v>240</v>
      </c>
      <c r="H1008" s="217">
        <f t="shared" si="192"/>
        <v>9.6437440228878193E-3</v>
      </c>
      <c r="I1008" s="217">
        <f t="shared" si="189"/>
        <v>41.289207846793055</v>
      </c>
      <c r="J1008" s="217">
        <f t="shared" si="193"/>
        <v>9.0836257262944713</v>
      </c>
      <c r="K1008" s="208">
        <v>17.666873811473334</v>
      </c>
      <c r="L1008" s="217">
        <v>5.9660459604887421</v>
      </c>
      <c r="M1008" s="11">
        <f t="shared" si="190"/>
        <v>74.005753345049598</v>
      </c>
      <c r="N1008" s="11">
        <f t="shared" si="194"/>
        <v>14.801150669009921</v>
      </c>
      <c r="O1008" s="11">
        <f t="shared" si="195"/>
        <v>0.24027841995145974</v>
      </c>
      <c r="P1008" s="8" t="s">
        <v>1694</v>
      </c>
    </row>
    <row r="1009" spans="1:16" x14ac:dyDescent="0.35">
      <c r="A1009" s="9">
        <f t="shared" si="191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si="188"/>
        <v>304</v>
      </c>
      <c r="G1009" s="36">
        <v>244</v>
      </c>
      <c r="H1009" s="217">
        <f t="shared" si="192"/>
        <v>9.8044730899359486E-3</v>
      </c>
      <c r="I1009" s="217">
        <f t="shared" si="189"/>
        <v>41.977361310906268</v>
      </c>
      <c r="J1009" s="217">
        <f t="shared" si="193"/>
        <v>9.235019488399379</v>
      </c>
      <c r="K1009" s="208">
        <v>17.961321708331223</v>
      </c>
      <c r="L1009" s="217">
        <v>6.0654800598302216</v>
      </c>
      <c r="M1009" s="11">
        <f t="shared" si="190"/>
        <v>75.239182567467097</v>
      </c>
      <c r="N1009" s="11">
        <f t="shared" si="194"/>
        <v>15.04783651349342</v>
      </c>
      <c r="O1009" s="11">
        <f t="shared" si="195"/>
        <v>0.24749731107719439</v>
      </c>
      <c r="P1009" s="8" t="s">
        <v>1694</v>
      </c>
    </row>
    <row r="1010" spans="1:16" x14ac:dyDescent="0.35">
      <c r="A1010" s="9">
        <f t="shared" si="191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188"/>
        <v>318.10000000000002</v>
      </c>
      <c r="G1010" s="36">
        <v>243</v>
      </c>
      <c r="H1010" s="217">
        <f t="shared" si="192"/>
        <v>9.7642908231739163E-3</v>
      </c>
      <c r="I1010" s="217">
        <f t="shared" si="189"/>
        <v>41.805322944877965</v>
      </c>
      <c r="J1010" s="217">
        <f t="shared" si="193"/>
        <v>9.1971710478731517</v>
      </c>
      <c r="K1010" s="208">
        <v>17.887709734116751</v>
      </c>
      <c r="L1010" s="217">
        <v>6.0406215349948518</v>
      </c>
      <c r="M1010" s="11">
        <f t="shared" si="190"/>
        <v>74.930825261862722</v>
      </c>
      <c r="N1010" s="11">
        <f t="shared" si="194"/>
        <v>14.986165052372545</v>
      </c>
      <c r="O1010" s="11">
        <f t="shared" si="195"/>
        <v>0.23555745131047695</v>
      </c>
      <c r="P1010" s="8" t="s">
        <v>1694</v>
      </c>
    </row>
    <row r="1011" spans="1:16" x14ac:dyDescent="0.35">
      <c r="A1011" s="9">
        <f t="shared" si="191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188"/>
        <v>203.7</v>
      </c>
      <c r="G1011" s="36">
        <v>116</v>
      </c>
      <c r="H1011" s="217">
        <f t="shared" si="192"/>
        <v>4.6611429443957787E-3</v>
      </c>
      <c r="I1011" s="217">
        <f t="shared" si="189"/>
        <v>19.956450459283307</v>
      </c>
      <c r="J1011" s="217">
        <f t="shared" si="193"/>
        <v>4.3904191010423279</v>
      </c>
      <c r="K1011" s="208">
        <v>8.5389890088787777</v>
      </c>
      <c r="L1011" s="217">
        <v>2.883588880902892</v>
      </c>
      <c r="M1011" s="11">
        <f t="shared" si="190"/>
        <v>35.769447450107307</v>
      </c>
      <c r="N1011" s="11">
        <f t="shared" si="194"/>
        <v>7.153889490021462</v>
      </c>
      <c r="O1011" s="11">
        <f t="shared" si="195"/>
        <v>0.17559866200347232</v>
      </c>
      <c r="P1011" s="8" t="s">
        <v>1694</v>
      </c>
    </row>
    <row r="1012" spans="1:16" x14ac:dyDescent="0.35">
      <c r="A1012" s="9">
        <f t="shared" si="191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188"/>
        <v>341</v>
      </c>
      <c r="G1012" s="36">
        <v>243</v>
      </c>
      <c r="H1012" s="217">
        <f t="shared" si="192"/>
        <v>9.7642908231739163E-3</v>
      </c>
      <c r="I1012" s="217">
        <f t="shared" si="189"/>
        <v>41.805322944877965</v>
      </c>
      <c r="J1012" s="217">
        <f t="shared" si="193"/>
        <v>9.1971710478731517</v>
      </c>
      <c r="K1012" s="208">
        <v>17.887709734116751</v>
      </c>
      <c r="L1012" s="217">
        <v>6.0406215349948518</v>
      </c>
      <c r="M1012" s="11">
        <f t="shared" si="190"/>
        <v>74.930825261862722</v>
      </c>
      <c r="N1012" s="11">
        <f t="shared" si="194"/>
        <v>14.986165052372545</v>
      </c>
      <c r="O1012" s="11">
        <f t="shared" si="195"/>
        <v>0.21973849050399624</v>
      </c>
      <c r="P1012" s="8" t="s">
        <v>1694</v>
      </c>
    </row>
    <row r="1013" spans="1:16" x14ac:dyDescent="0.35">
      <c r="A1013" s="9">
        <f t="shared" si="191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188"/>
        <v>154.69999999999999</v>
      </c>
      <c r="G1013" s="35">
        <v>139</v>
      </c>
      <c r="H1013" s="217">
        <f t="shared" si="192"/>
        <v>5.5853350799225281E-3</v>
      </c>
      <c r="I1013" s="217">
        <f t="shared" si="189"/>
        <v>23.913332877934305</v>
      </c>
      <c r="J1013" s="217">
        <f t="shared" si="193"/>
        <v>5.260933233145547</v>
      </c>
      <c r="K1013" s="208">
        <v>10.232064415811639</v>
      </c>
      <c r="L1013" s="217">
        <v>6.2509633054255129</v>
      </c>
      <c r="M1013" s="11">
        <f t="shared" si="190"/>
        <v>45.657293832317009</v>
      </c>
      <c r="N1013" s="11">
        <f t="shared" si="194"/>
        <v>9.1314587664634015</v>
      </c>
      <c r="O1013" s="11">
        <f t="shared" si="195"/>
        <v>0.29513441391284428</v>
      </c>
      <c r="P1013" s="8" t="s">
        <v>1179</v>
      </c>
    </row>
    <row r="1014" spans="1:16" x14ac:dyDescent="0.35">
      <c r="A1014" s="9">
        <f t="shared" si="191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188"/>
        <v>415.2</v>
      </c>
      <c r="G1014" s="36">
        <v>285</v>
      </c>
      <c r="H1014" s="217">
        <f t="shared" si="192"/>
        <v>1.1451946027179284E-2</v>
      </c>
      <c r="I1014" s="217">
        <f t="shared" si="189"/>
        <v>49.030934318066741</v>
      </c>
      <c r="J1014" s="217">
        <f t="shared" si="193"/>
        <v>10.786805549974684</v>
      </c>
      <c r="K1014" s="208">
        <v>20.979412651124584</v>
      </c>
      <c r="L1014" s="217">
        <v>7.0846795780803813</v>
      </c>
      <c r="M1014" s="11">
        <f t="shared" si="190"/>
        <v>87.881832097246402</v>
      </c>
      <c r="N1014" s="11">
        <f t="shared" si="194"/>
        <v>17.576366419449283</v>
      </c>
      <c r="O1014" s="11">
        <f t="shared" si="195"/>
        <v>0.21166144532092102</v>
      </c>
      <c r="P1014" s="8" t="s">
        <v>1694</v>
      </c>
    </row>
    <row r="1015" spans="1:16" x14ac:dyDescent="0.35">
      <c r="A1015" s="9">
        <f t="shared" si="191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188"/>
        <v>144.4</v>
      </c>
      <c r="G1015" s="36">
        <v>99</v>
      </c>
      <c r="H1015" s="217">
        <f t="shared" si="192"/>
        <v>3.9780444094412249E-3</v>
      </c>
      <c r="I1015" s="217">
        <f t="shared" si="189"/>
        <v>17.031798236802132</v>
      </c>
      <c r="J1015" s="217">
        <f t="shared" si="193"/>
        <v>3.7469956120964691</v>
      </c>
      <c r="K1015" s="208">
        <v>7.2875854472327495</v>
      </c>
      <c r="L1015" s="217">
        <v>2.4609939587016063</v>
      </c>
      <c r="M1015" s="11">
        <f t="shared" si="190"/>
        <v>30.527373254832959</v>
      </c>
      <c r="N1015" s="11">
        <f t="shared" si="194"/>
        <v>6.1054746509665918</v>
      </c>
      <c r="O1015" s="11">
        <f t="shared" si="195"/>
        <v>0.21140840204177949</v>
      </c>
      <c r="P1015" s="8" t="s">
        <v>1694</v>
      </c>
    </row>
    <row r="1016" spans="1:16" x14ac:dyDescent="0.35">
      <c r="A1016" s="9">
        <f t="shared" si="191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188"/>
        <v>325.10000000000002</v>
      </c>
      <c r="G1016" s="36">
        <v>237</v>
      </c>
      <c r="H1016" s="217">
        <f t="shared" si="192"/>
        <v>9.5231972226017206E-3</v>
      </c>
      <c r="I1016" s="217">
        <f t="shared" si="189"/>
        <v>40.773092748708137</v>
      </c>
      <c r="J1016" s="217">
        <f t="shared" si="193"/>
        <v>8.9700804047157909</v>
      </c>
      <c r="K1016" s="208">
        <v>17.446037888829917</v>
      </c>
      <c r="L1016" s="217">
        <v>5.8914703859826325</v>
      </c>
      <c r="M1016" s="11">
        <f t="shared" si="190"/>
        <v>73.080681428236474</v>
      </c>
      <c r="N1016" s="11">
        <f t="shared" si="194"/>
        <v>14.616136285647295</v>
      </c>
      <c r="O1016" s="11">
        <f t="shared" si="195"/>
        <v>0.22479446763530134</v>
      </c>
      <c r="P1016" s="8" t="s">
        <v>1694</v>
      </c>
    </row>
    <row r="1017" spans="1:16" x14ac:dyDescent="0.35">
      <c r="A1017" s="9">
        <f t="shared" si="191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188"/>
        <v>116.4</v>
      </c>
      <c r="G1017" s="35">
        <v>154</v>
      </c>
      <c r="H1017" s="217">
        <f t="shared" si="192"/>
        <v>6.1880690813530172E-3</v>
      </c>
      <c r="I1017" s="217">
        <f t="shared" si="189"/>
        <v>26.493908368358873</v>
      </c>
      <c r="J1017" s="217">
        <f t="shared" si="193"/>
        <v>5.8286598410389523</v>
      </c>
      <c r="K1017" s="208">
        <v>11.336244029028723</v>
      </c>
      <c r="L1017" s="217">
        <v>6.9255276909030856</v>
      </c>
      <c r="M1017" s="11">
        <f t="shared" si="190"/>
        <v>50.584339929329637</v>
      </c>
      <c r="N1017" s="11">
        <f t="shared" si="194"/>
        <v>10.116867985865929</v>
      </c>
      <c r="O1017" s="11">
        <f t="shared" si="195"/>
        <v>0.43457336709046079</v>
      </c>
      <c r="P1017" s="8" t="s">
        <v>1176</v>
      </c>
    </row>
    <row r="1018" spans="1:16" x14ac:dyDescent="0.35">
      <c r="A1018" s="9">
        <f t="shared" si="191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188"/>
        <v>323.89999999999998</v>
      </c>
      <c r="G1018" s="36">
        <v>237</v>
      </c>
      <c r="H1018" s="217">
        <f t="shared" si="192"/>
        <v>9.5231972226017206E-3</v>
      </c>
      <c r="I1018" s="217">
        <f t="shared" si="189"/>
        <v>40.773092748708137</v>
      </c>
      <c r="J1018" s="217">
        <f t="shared" si="193"/>
        <v>8.9700804047157909</v>
      </c>
      <c r="K1018" s="208">
        <v>17.446037888829917</v>
      </c>
      <c r="L1018" s="217">
        <v>5.8914703859826325</v>
      </c>
      <c r="M1018" s="11">
        <f t="shared" si="190"/>
        <v>73.080681428236474</v>
      </c>
      <c r="N1018" s="11">
        <f t="shared" si="194"/>
        <v>14.616136285647295</v>
      </c>
      <c r="O1018" s="11">
        <f t="shared" si="195"/>
        <v>0.22562729678368781</v>
      </c>
      <c r="P1018" s="8" t="s">
        <v>1694</v>
      </c>
    </row>
    <row r="1019" spans="1:16" x14ac:dyDescent="0.35">
      <c r="A1019" s="9">
        <f t="shared" si="191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188"/>
        <v>176.7</v>
      </c>
      <c r="G1019" s="35">
        <v>112</v>
      </c>
      <c r="H1019" s="217">
        <f t="shared" si="192"/>
        <v>4.5004138773476485E-3</v>
      </c>
      <c r="I1019" s="217">
        <f t="shared" si="189"/>
        <v>19.26829699517009</v>
      </c>
      <c r="J1019" s="217">
        <f t="shared" si="193"/>
        <v>4.2390253389374202</v>
      </c>
      <c r="K1019" s="208">
        <v>8.2445411120208902</v>
      </c>
      <c r="L1019" s="217">
        <v>5.0367474115658801</v>
      </c>
      <c r="M1019" s="11">
        <f t="shared" si="190"/>
        <v>36.78861085769428</v>
      </c>
      <c r="N1019" s="11">
        <f t="shared" si="194"/>
        <v>7.3577221715388568</v>
      </c>
      <c r="O1019" s="11">
        <f t="shared" si="195"/>
        <v>0.20819813728180125</v>
      </c>
      <c r="P1019" s="8" t="s">
        <v>1176</v>
      </c>
    </row>
    <row r="1020" spans="1:16" x14ac:dyDescent="0.35">
      <c r="A1020" s="9">
        <f t="shared" si="191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ref="F1020:F1076" si="196">C1020+D1020+E1020</f>
        <v>248.4</v>
      </c>
      <c r="G1020" s="36">
        <v>97</v>
      </c>
      <c r="H1020" s="217">
        <f t="shared" si="192"/>
        <v>3.8976798759171602E-3</v>
      </c>
      <c r="I1020" s="217">
        <f t="shared" ref="I1020:I1075" si="197">H1020*$I$2</f>
        <v>16.687721504745525</v>
      </c>
      <c r="J1020" s="217">
        <f t="shared" si="193"/>
        <v>3.6712987310440157</v>
      </c>
      <c r="K1020" s="208">
        <v>7.1403614988038058</v>
      </c>
      <c r="L1020" s="217">
        <v>2.4112769090308666</v>
      </c>
      <c r="M1020" s="11">
        <f t="shared" si="190"/>
        <v>29.910658643624213</v>
      </c>
      <c r="N1020" s="11">
        <f t="shared" si="194"/>
        <v>5.982131728724843</v>
      </c>
      <c r="O1020" s="11">
        <f t="shared" si="195"/>
        <v>0.12041327956370455</v>
      </c>
      <c r="P1020" s="8" t="s">
        <v>1694</v>
      </c>
    </row>
    <row r="1021" spans="1:16" x14ac:dyDescent="0.35">
      <c r="A1021" s="9">
        <f t="shared" si="191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196"/>
        <v>192.4</v>
      </c>
      <c r="G1021" s="36">
        <v>149</v>
      </c>
      <c r="H1021" s="217">
        <f t="shared" si="192"/>
        <v>5.9871577475428539E-3</v>
      </c>
      <c r="I1021" s="217">
        <f t="shared" si="197"/>
        <v>25.63371653821735</v>
      </c>
      <c r="J1021" s="217">
        <f t="shared" si="193"/>
        <v>5.6394176384078172</v>
      </c>
      <c r="K1021" s="208">
        <v>10.968184157956362</v>
      </c>
      <c r="L1021" s="217">
        <v>3.7039202004700944</v>
      </c>
      <c r="M1021" s="11">
        <f t="shared" si="190"/>
        <v>45.945238535051622</v>
      </c>
      <c r="N1021" s="11">
        <f t="shared" si="194"/>
        <v>9.1890477070103245</v>
      </c>
      <c r="O1021" s="11">
        <f t="shared" si="195"/>
        <v>0.23880061608654687</v>
      </c>
      <c r="P1021" s="8" t="s">
        <v>1694</v>
      </c>
    </row>
    <row r="1022" spans="1:16" x14ac:dyDescent="0.35">
      <c r="A1022" s="9">
        <f t="shared" si="191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196"/>
        <v>114.5</v>
      </c>
      <c r="G1022" s="37">
        <v>140</v>
      </c>
      <c r="H1022" s="217">
        <f t="shared" si="192"/>
        <v>5.6255173466845613E-3</v>
      </c>
      <c r="I1022" s="217">
        <f t="shared" si="197"/>
        <v>24.085371243962612</v>
      </c>
      <c r="J1022" s="217">
        <f t="shared" si="193"/>
        <v>5.2987816736717743</v>
      </c>
      <c r="K1022" s="208">
        <v>10.305676390026111</v>
      </c>
      <c r="L1022" s="217">
        <v>16.317333281532274</v>
      </c>
      <c r="M1022" s="11">
        <f t="shared" si="190"/>
        <v>56.007162589192774</v>
      </c>
      <c r="N1022" s="11">
        <f t="shared" si="194"/>
        <v>11.201432517838555</v>
      </c>
      <c r="O1022" s="11">
        <f t="shared" si="195"/>
        <v>0.48914552479644346</v>
      </c>
      <c r="P1022" s="8" t="s">
        <v>1172</v>
      </c>
    </row>
    <row r="1023" spans="1:16" x14ac:dyDescent="0.35">
      <c r="A1023" s="9">
        <f t="shared" si="191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196"/>
        <v>617.4</v>
      </c>
      <c r="G1023" s="36">
        <v>446</v>
      </c>
      <c r="H1023" s="217">
        <f t="shared" si="192"/>
        <v>1.7921290975866529E-2</v>
      </c>
      <c r="I1023" s="217">
        <f t="shared" si="197"/>
        <v>76.729111248623752</v>
      </c>
      <c r="J1023" s="217">
        <f t="shared" si="193"/>
        <v>16.880404474697226</v>
      </c>
      <c r="K1023" s="208">
        <v>32.830940499654609</v>
      </c>
      <c r="L1023" s="217">
        <v>11.086902076574912</v>
      </c>
      <c r="M1023" s="11">
        <f t="shared" si="190"/>
        <v>137.52735829955051</v>
      </c>
      <c r="N1023" s="11">
        <f t="shared" si="194"/>
        <v>27.505471659910103</v>
      </c>
      <c r="O1023" s="11">
        <f t="shared" si="195"/>
        <v>0.22275244298599048</v>
      </c>
      <c r="P1023" s="8" t="s">
        <v>1694</v>
      </c>
    </row>
    <row r="1024" spans="1:16" x14ac:dyDescent="0.35">
      <c r="A1024" s="9">
        <f t="shared" si="191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196"/>
        <v>852.7</v>
      </c>
      <c r="G1024" s="36">
        <v>416</v>
      </c>
      <c r="H1024" s="217">
        <f t="shared" si="192"/>
        <v>1.6715822973005553E-2</v>
      </c>
      <c r="I1024" s="217">
        <f t="shared" si="197"/>
        <v>71.567960267774623</v>
      </c>
      <c r="J1024" s="217">
        <f t="shared" si="193"/>
        <v>15.744951258910417</v>
      </c>
      <c r="K1024" s="208">
        <v>30.622581273220444</v>
      </c>
      <c r="L1024" s="217">
        <v>10.341146331513821</v>
      </c>
      <c r="M1024" s="11">
        <f t="shared" si="190"/>
        <v>128.2766391314193</v>
      </c>
      <c r="N1024" s="11">
        <f t="shared" si="194"/>
        <v>25.655327826283862</v>
      </c>
      <c r="O1024" s="11">
        <f t="shared" si="195"/>
        <v>0.15043583808070751</v>
      </c>
      <c r="P1024" s="8" t="s">
        <v>1694</v>
      </c>
    </row>
    <row r="1025" spans="1:16" x14ac:dyDescent="0.35">
      <c r="A1025" s="9">
        <f t="shared" si="191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196"/>
        <v>66.45</v>
      </c>
      <c r="G1025" s="35">
        <v>155</v>
      </c>
      <c r="H1025" s="217">
        <f t="shared" si="192"/>
        <v>6.2282513481150496E-3</v>
      </c>
      <c r="I1025" s="217">
        <f t="shared" si="197"/>
        <v>26.665946734387177</v>
      </c>
      <c r="J1025" s="217">
        <f t="shared" si="193"/>
        <v>5.8665082815651788</v>
      </c>
      <c r="K1025" s="208">
        <v>11.409856003243194</v>
      </c>
      <c r="L1025" s="217">
        <v>4.9203519881893589</v>
      </c>
      <c r="M1025" s="11">
        <f t="shared" si="190"/>
        <v>48.86266300738491</v>
      </c>
      <c r="N1025" s="11">
        <f t="shared" si="194"/>
        <v>9.772532601476982</v>
      </c>
      <c r="O1025" s="11">
        <f t="shared" si="195"/>
        <v>0.73532976685304596</v>
      </c>
      <c r="P1025" s="8" t="s">
        <v>1176</v>
      </c>
    </row>
    <row r="1026" spans="1:16" x14ac:dyDescent="0.35">
      <c r="A1026" s="9">
        <f t="shared" si="191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196"/>
        <v>26.4</v>
      </c>
      <c r="G1026" s="35">
        <v>105</v>
      </c>
      <c r="H1026" s="217">
        <f t="shared" si="192"/>
        <v>4.2191380100134205E-3</v>
      </c>
      <c r="I1026" s="217">
        <f t="shared" si="197"/>
        <v>18.064028432971959</v>
      </c>
      <c r="J1026" s="217">
        <f t="shared" si="193"/>
        <v>3.9740862552538312</v>
      </c>
      <c r="K1026" s="208">
        <v>7.7292572925195833</v>
      </c>
      <c r="L1026" s="217">
        <v>2.777618057848831</v>
      </c>
      <c r="M1026" s="11">
        <f t="shared" si="190"/>
        <v>32.544990038594207</v>
      </c>
      <c r="N1026" s="11">
        <f t="shared" si="194"/>
        <v>6.5089980077188416</v>
      </c>
      <c r="O1026" s="11">
        <f t="shared" si="195"/>
        <v>1.2327647741891745</v>
      </c>
      <c r="P1026" s="8" t="s">
        <v>1176</v>
      </c>
    </row>
    <row r="1027" spans="1:16" x14ac:dyDescent="0.35">
      <c r="A1027" s="9">
        <f t="shared" si="191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196"/>
        <v>85.8</v>
      </c>
      <c r="G1027" s="35">
        <v>158</v>
      </c>
      <c r="H1027" s="217">
        <f t="shared" si="192"/>
        <v>6.3487981484011474E-3</v>
      </c>
      <c r="I1027" s="217">
        <f t="shared" si="197"/>
        <v>27.18206183247209</v>
      </c>
      <c r="J1027" s="217">
        <f t="shared" si="193"/>
        <v>5.98005360314386</v>
      </c>
      <c r="K1027" s="208">
        <v>11.630691925886611</v>
      </c>
      <c r="L1027" s="217">
        <v>5.0155846073156036</v>
      </c>
      <c r="M1027" s="11">
        <f t="shared" si="190"/>
        <v>49.808391968818164</v>
      </c>
      <c r="N1027" s="11">
        <f t="shared" si="194"/>
        <v>9.9616783937636342</v>
      </c>
      <c r="O1027" s="11">
        <f t="shared" si="195"/>
        <v>0.58051738891396465</v>
      </c>
      <c r="P1027" s="8" t="s">
        <v>1176</v>
      </c>
    </row>
    <row r="1028" spans="1:16" x14ac:dyDescent="0.35">
      <c r="A1028" s="9">
        <f t="shared" si="191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196"/>
        <v>62.4</v>
      </c>
      <c r="G1028" s="35">
        <v>125</v>
      </c>
      <c r="H1028" s="217">
        <f t="shared" si="192"/>
        <v>5.0227833452540721E-3</v>
      </c>
      <c r="I1028" s="217">
        <f t="shared" si="197"/>
        <v>21.504795753538048</v>
      </c>
      <c r="J1028" s="217">
        <f t="shared" si="193"/>
        <v>4.7310550657783708</v>
      </c>
      <c r="K1028" s="208">
        <v>9.2014967768090283</v>
      </c>
      <c r="L1028" s="217">
        <v>3.9680257969269017</v>
      </c>
      <c r="M1028" s="11">
        <f t="shared" si="190"/>
        <v>39.405373393052351</v>
      </c>
      <c r="N1028" s="11">
        <f t="shared" si="194"/>
        <v>7.8810746786104708</v>
      </c>
      <c r="O1028" s="11">
        <f t="shared" si="195"/>
        <v>0.63149636847840307</v>
      </c>
      <c r="P1028" s="8" t="s">
        <v>1176</v>
      </c>
    </row>
    <row r="1029" spans="1:16" x14ac:dyDescent="0.35">
      <c r="A1029" s="9">
        <f t="shared" si="191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196"/>
        <v>35.4</v>
      </c>
      <c r="G1029" s="35">
        <v>85</v>
      </c>
      <c r="H1029" s="217">
        <f t="shared" si="192"/>
        <v>3.4154926747727689E-3</v>
      </c>
      <c r="I1029" s="217">
        <f t="shared" si="197"/>
        <v>14.623261112405871</v>
      </c>
      <c r="J1029" s="217">
        <f t="shared" si="193"/>
        <v>3.2171174447292916</v>
      </c>
      <c r="K1029" s="208">
        <v>6.2570178082301391</v>
      </c>
      <c r="L1029" s="217">
        <v>2.9231123370694845</v>
      </c>
      <c r="M1029" s="11">
        <f t="shared" si="190"/>
        <v>27.020508702434782</v>
      </c>
      <c r="N1029" s="11">
        <f t="shared" si="194"/>
        <v>5.4041017404869569</v>
      </c>
      <c r="O1029" s="11">
        <f t="shared" si="195"/>
        <v>0.76329120628346847</v>
      </c>
      <c r="P1029" s="8" t="s">
        <v>1176</v>
      </c>
    </row>
    <row r="1030" spans="1:16" x14ac:dyDescent="0.35">
      <c r="A1030" s="9">
        <f t="shared" si="191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196"/>
        <v>71.2</v>
      </c>
      <c r="G1030" s="37">
        <v>122</v>
      </c>
      <c r="H1030" s="217">
        <f t="shared" si="192"/>
        <v>4.9022365449679743E-3</v>
      </c>
      <c r="I1030" s="217">
        <f t="shared" si="197"/>
        <v>20.988680655453134</v>
      </c>
      <c r="J1030" s="217">
        <f t="shared" si="193"/>
        <v>4.6175097441996895</v>
      </c>
      <c r="K1030" s="208">
        <v>8.9806608541656114</v>
      </c>
      <c r="L1030" s="217">
        <v>4.195525942617377</v>
      </c>
      <c r="M1030" s="11">
        <f t="shared" si="190"/>
        <v>38.782377196435817</v>
      </c>
      <c r="N1030" s="11">
        <f t="shared" si="194"/>
        <v>7.756475439287164</v>
      </c>
      <c r="O1030" s="11">
        <f t="shared" si="195"/>
        <v>0.54469630893870524</v>
      </c>
      <c r="P1030" s="8" t="s">
        <v>1172</v>
      </c>
    </row>
    <row r="1031" spans="1:16" x14ac:dyDescent="0.35">
      <c r="A1031" s="9">
        <f t="shared" si="191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196"/>
        <v>69.400000000000006</v>
      </c>
      <c r="G1031" s="35">
        <v>131</v>
      </c>
      <c r="H1031" s="217">
        <f t="shared" si="192"/>
        <v>5.2638769458262678E-3</v>
      </c>
      <c r="I1031" s="217">
        <f t="shared" si="197"/>
        <v>22.537025949707875</v>
      </c>
      <c r="J1031" s="217">
        <f t="shared" si="193"/>
        <v>4.9581457089357324</v>
      </c>
      <c r="K1031" s="208">
        <v>9.6431686220958603</v>
      </c>
      <c r="L1031" s="217">
        <v>4.5050319547776763</v>
      </c>
      <c r="M1031" s="11">
        <f t="shared" si="190"/>
        <v>41.643372235517148</v>
      </c>
      <c r="N1031" s="11">
        <f t="shared" si="194"/>
        <v>8.3286744471034293</v>
      </c>
      <c r="O1031" s="11">
        <f t="shared" si="195"/>
        <v>0.60004859128987242</v>
      </c>
      <c r="P1031" s="8" t="s">
        <v>1176</v>
      </c>
    </row>
    <row r="1032" spans="1:16" x14ac:dyDescent="0.35">
      <c r="A1032" s="9">
        <f t="shared" si="191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196"/>
        <v>19.600000000000001</v>
      </c>
      <c r="G1032" s="35">
        <v>38</v>
      </c>
      <c r="H1032" s="217">
        <f t="shared" si="192"/>
        <v>1.5269261369572379E-3</v>
      </c>
      <c r="I1032" s="217">
        <f t="shared" si="197"/>
        <v>6.5374579090755658</v>
      </c>
      <c r="J1032" s="217">
        <f t="shared" ref="J1032:J1090" si="198">I1032*0.22</f>
        <v>1.4382407399966244</v>
      </c>
      <c r="K1032" s="208">
        <v>2.7972550201499446</v>
      </c>
      <c r="L1032" s="217">
        <v>1.9192292002564151E-3</v>
      </c>
      <c r="M1032" s="11">
        <f t="shared" si="190"/>
        <v>10.774872898422391</v>
      </c>
      <c r="N1032" s="11">
        <f t="shared" si="194"/>
        <v>2.1549745796844784</v>
      </c>
      <c r="O1032" s="11">
        <f t="shared" si="195"/>
        <v>0.54973841318481587</v>
      </c>
      <c r="P1032" s="8" t="s">
        <v>1176</v>
      </c>
    </row>
    <row r="1033" spans="1:16" x14ac:dyDescent="0.35">
      <c r="A1033" s="9">
        <f t="shared" si="191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196"/>
        <v>310.10000000000002</v>
      </c>
      <c r="G1033" s="36">
        <v>240</v>
      </c>
      <c r="H1033" s="217">
        <f t="shared" si="192"/>
        <v>9.6437440228878193E-3</v>
      </c>
      <c r="I1033" s="217">
        <f t="shared" si="197"/>
        <v>41.289207846793055</v>
      </c>
      <c r="J1033" s="217">
        <f t="shared" si="198"/>
        <v>9.0836257262944713</v>
      </c>
      <c r="K1033" s="208">
        <v>17.666873811473334</v>
      </c>
      <c r="L1033" s="217">
        <v>5.9660459604887421</v>
      </c>
      <c r="M1033" s="11">
        <f t="shared" ref="M1033:M1096" si="199">(I1033+J1033+K1033+L1033)</f>
        <v>74.005753345049598</v>
      </c>
      <c r="N1033" s="11">
        <f t="shared" si="194"/>
        <v>14.801150669009921</v>
      </c>
      <c r="O1033" s="11">
        <f t="shared" si="195"/>
        <v>0.23865125232199158</v>
      </c>
      <c r="P1033" s="8" t="s">
        <v>1694</v>
      </c>
    </row>
    <row r="1034" spans="1:16" x14ac:dyDescent="0.35">
      <c r="A1034" s="9">
        <f t="shared" si="191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196"/>
        <v>384.2</v>
      </c>
      <c r="G1034" s="36">
        <v>240</v>
      </c>
      <c r="H1034" s="217">
        <f t="shared" si="192"/>
        <v>9.6437440228878193E-3</v>
      </c>
      <c r="I1034" s="217">
        <f t="shared" si="197"/>
        <v>41.289207846793055</v>
      </c>
      <c r="J1034" s="217">
        <f t="shared" si="198"/>
        <v>9.0836257262944713</v>
      </c>
      <c r="K1034" s="208">
        <v>17.666873811473334</v>
      </c>
      <c r="L1034" s="217">
        <v>5.9660459604887421</v>
      </c>
      <c r="M1034" s="11">
        <f t="shared" si="199"/>
        <v>74.005753345049598</v>
      </c>
      <c r="N1034" s="11">
        <f t="shared" si="194"/>
        <v>14.801150669009921</v>
      </c>
      <c r="O1034" s="11">
        <f t="shared" si="195"/>
        <v>0.19262299152797918</v>
      </c>
      <c r="P1034" s="8" t="s">
        <v>1694</v>
      </c>
    </row>
    <row r="1035" spans="1:16" x14ac:dyDescent="0.35">
      <c r="A1035" s="9">
        <f t="shared" si="191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196"/>
        <v>387.4</v>
      </c>
      <c r="G1035" s="36">
        <v>195</v>
      </c>
      <c r="H1035" s="217">
        <f t="shared" si="192"/>
        <v>7.8355420185963528E-3</v>
      </c>
      <c r="I1035" s="217">
        <f t="shared" si="197"/>
        <v>33.547481375519354</v>
      </c>
      <c r="J1035" s="217">
        <f t="shared" si="198"/>
        <v>7.3804459026142579</v>
      </c>
      <c r="K1035" s="208">
        <v>14.354334971822084</v>
      </c>
      <c r="L1035" s="217">
        <v>4.847412342897103</v>
      </c>
      <c r="M1035" s="11">
        <f t="shared" si="199"/>
        <v>60.129674592852794</v>
      </c>
      <c r="N1035" s="11">
        <f t="shared" si="194"/>
        <v>12.02593491857056</v>
      </c>
      <c r="O1035" s="11">
        <f t="shared" si="195"/>
        <v>0.15521340886126173</v>
      </c>
      <c r="P1035" s="8" t="s">
        <v>1694</v>
      </c>
    </row>
    <row r="1036" spans="1:16" x14ac:dyDescent="0.35">
      <c r="A1036" s="9">
        <f t="shared" ref="A1036:A1099" si="200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196"/>
        <v>306.2</v>
      </c>
      <c r="G1036" s="36">
        <v>229</v>
      </c>
      <c r="H1036" s="217">
        <f t="shared" ref="H1036:H1099" si="201">3/74659.8*G1036</f>
        <v>9.2017390885054604E-3</v>
      </c>
      <c r="I1036" s="217">
        <f t="shared" si="197"/>
        <v>39.396785820481703</v>
      </c>
      <c r="J1036" s="217">
        <f t="shared" si="198"/>
        <v>8.6672928805059755</v>
      </c>
      <c r="K1036" s="208">
        <v>16.857142095114138</v>
      </c>
      <c r="L1036" s="217">
        <v>5.6926021872996753</v>
      </c>
      <c r="M1036" s="11">
        <f t="shared" si="199"/>
        <v>70.613822983401491</v>
      </c>
      <c r="N1036" s="11">
        <f t="shared" si="194"/>
        <v>14.122764596680298</v>
      </c>
      <c r="O1036" s="11">
        <f t="shared" si="195"/>
        <v>0.23061339968452479</v>
      </c>
      <c r="P1036" s="8" t="s">
        <v>1694</v>
      </c>
    </row>
    <row r="1037" spans="1:16" x14ac:dyDescent="0.35">
      <c r="A1037" s="9">
        <f t="shared" si="200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196"/>
        <v>407.7</v>
      </c>
      <c r="G1037" s="37">
        <v>230</v>
      </c>
      <c r="H1037" s="217">
        <f t="shared" si="201"/>
        <v>9.2419213552674927E-3</v>
      </c>
      <c r="I1037" s="217">
        <f t="shared" si="197"/>
        <v>39.568824186510007</v>
      </c>
      <c r="J1037" s="217">
        <f t="shared" si="198"/>
        <v>8.7051413210322011</v>
      </c>
      <c r="K1037" s="208">
        <v>16.930754069328614</v>
      </c>
      <c r="L1037" s="217">
        <v>10.343320577322791</v>
      </c>
      <c r="M1037" s="11">
        <f t="shared" si="199"/>
        <v>75.5480401541936</v>
      </c>
      <c r="N1037" s="11">
        <f t="shared" si="194"/>
        <v>15.109608030838722</v>
      </c>
      <c r="O1037" s="11">
        <f t="shared" si="195"/>
        <v>0.18530301730241255</v>
      </c>
      <c r="P1037" s="8" t="s">
        <v>1172</v>
      </c>
    </row>
    <row r="1038" spans="1:16" x14ac:dyDescent="0.35">
      <c r="A1038" s="9">
        <f t="shared" si="200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196"/>
        <v>304.3</v>
      </c>
      <c r="G1038" s="36">
        <v>229</v>
      </c>
      <c r="H1038" s="217">
        <f t="shared" si="201"/>
        <v>9.2017390885054604E-3</v>
      </c>
      <c r="I1038" s="217">
        <f t="shared" si="197"/>
        <v>39.396785820481703</v>
      </c>
      <c r="J1038" s="217">
        <f t="shared" si="198"/>
        <v>8.6672928805059755</v>
      </c>
      <c r="K1038" s="208">
        <v>16.857142095114138</v>
      </c>
      <c r="L1038" s="217">
        <v>5.6926021872996753</v>
      </c>
      <c r="M1038" s="11">
        <f t="shared" si="199"/>
        <v>70.613822983401491</v>
      </c>
      <c r="N1038" s="11">
        <f t="shared" si="194"/>
        <v>14.122764596680298</v>
      </c>
      <c r="O1038" s="11">
        <f t="shared" si="195"/>
        <v>0.2320533124659924</v>
      </c>
      <c r="P1038" s="8" t="s">
        <v>1694</v>
      </c>
    </row>
    <row r="1039" spans="1:16" x14ac:dyDescent="0.35">
      <c r="A1039" s="9">
        <f t="shared" si="200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196"/>
        <v>413.7</v>
      </c>
      <c r="G1039" s="36">
        <v>285</v>
      </c>
      <c r="H1039" s="217">
        <f t="shared" si="201"/>
        <v>1.1451946027179284E-2</v>
      </c>
      <c r="I1039" s="217">
        <f t="shared" si="197"/>
        <v>49.030934318066741</v>
      </c>
      <c r="J1039" s="217">
        <f t="shared" si="198"/>
        <v>10.786805549974684</v>
      </c>
      <c r="K1039" s="208">
        <v>20.979412651124584</v>
      </c>
      <c r="L1039" s="217">
        <v>7.0846795780803813</v>
      </c>
      <c r="M1039" s="11">
        <f t="shared" si="199"/>
        <v>87.881832097246402</v>
      </c>
      <c r="N1039" s="11">
        <f t="shared" si="194"/>
        <v>17.576366419449283</v>
      </c>
      <c r="O1039" s="11">
        <f t="shared" si="195"/>
        <v>0.21242889073542762</v>
      </c>
      <c r="P1039" s="8" t="s">
        <v>1694</v>
      </c>
    </row>
    <row r="1040" spans="1:16" x14ac:dyDescent="0.35">
      <c r="A1040" s="9">
        <f t="shared" si="200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196"/>
        <v>387.6</v>
      </c>
      <c r="G1040" s="36">
        <v>230</v>
      </c>
      <c r="H1040" s="217">
        <f t="shared" si="201"/>
        <v>9.2419213552674927E-3</v>
      </c>
      <c r="I1040" s="217">
        <f t="shared" si="197"/>
        <v>39.568824186510007</v>
      </c>
      <c r="J1040" s="217">
        <f t="shared" si="198"/>
        <v>8.7051413210322011</v>
      </c>
      <c r="K1040" s="208">
        <v>16.930754069328614</v>
      </c>
      <c r="L1040" s="217">
        <v>5.7174607121350443</v>
      </c>
      <c r="M1040" s="11">
        <f t="shared" si="199"/>
        <v>70.922180289005865</v>
      </c>
      <c r="N1040" s="11">
        <f t="shared" si="194"/>
        <v>14.184436057801173</v>
      </c>
      <c r="O1040" s="11">
        <f t="shared" si="195"/>
        <v>0.18297776132354454</v>
      </c>
      <c r="P1040" s="8" t="s">
        <v>1694</v>
      </c>
    </row>
    <row r="1041" spans="1:16" x14ac:dyDescent="0.35">
      <c r="A1041" s="9">
        <f t="shared" si="200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196"/>
        <v>189.8</v>
      </c>
      <c r="G1041" s="36">
        <v>97</v>
      </c>
      <c r="H1041" s="217">
        <f t="shared" si="201"/>
        <v>3.8976798759171602E-3</v>
      </c>
      <c r="I1041" s="217">
        <f t="shared" si="197"/>
        <v>16.687721504745525</v>
      </c>
      <c r="J1041" s="217">
        <f t="shared" si="198"/>
        <v>3.6712987310440157</v>
      </c>
      <c r="K1041" s="208">
        <v>7.1403614988038058</v>
      </c>
      <c r="L1041" s="217">
        <v>2.4112769090308666</v>
      </c>
      <c r="M1041" s="11">
        <f t="shared" si="199"/>
        <v>29.910658643624213</v>
      </c>
      <c r="N1041" s="11">
        <f t="shared" si="194"/>
        <v>5.982131728724843</v>
      </c>
      <c r="O1041" s="11">
        <f t="shared" si="195"/>
        <v>0.1575904038125617</v>
      </c>
      <c r="P1041" s="8" t="s">
        <v>1694</v>
      </c>
    </row>
    <row r="1042" spans="1:16" x14ac:dyDescent="0.35">
      <c r="A1042" s="9">
        <f t="shared" si="200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196"/>
        <v>372.5</v>
      </c>
      <c r="G1042" s="37">
        <v>230</v>
      </c>
      <c r="H1042" s="217">
        <f t="shared" si="201"/>
        <v>9.2419213552674927E-3</v>
      </c>
      <c r="I1042" s="217">
        <f t="shared" si="197"/>
        <v>39.568824186510007</v>
      </c>
      <c r="J1042" s="217">
        <f t="shared" si="198"/>
        <v>8.7051413210322011</v>
      </c>
      <c r="K1042" s="208">
        <v>16.930754069328614</v>
      </c>
      <c r="L1042" s="217">
        <v>10.343320577322791</v>
      </c>
      <c r="M1042" s="11">
        <f t="shared" si="199"/>
        <v>75.5480401541936</v>
      </c>
      <c r="N1042" s="11">
        <f t="shared" si="194"/>
        <v>15.109608030838722</v>
      </c>
      <c r="O1042" s="11">
        <f t="shared" si="195"/>
        <v>0.20281353061528484</v>
      </c>
      <c r="P1042" s="8" t="s">
        <v>1172</v>
      </c>
    </row>
    <row r="1043" spans="1:16" x14ac:dyDescent="0.35">
      <c r="A1043" s="9">
        <f t="shared" si="200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196"/>
        <v>370.7</v>
      </c>
      <c r="G1043" s="37">
        <v>415</v>
      </c>
      <c r="H1043" s="217">
        <f t="shared" si="201"/>
        <v>1.6675640706243521E-2</v>
      </c>
      <c r="I1043" s="217">
        <f t="shared" si="197"/>
        <v>71.39592190174632</v>
      </c>
      <c r="J1043" s="217">
        <f t="shared" si="198"/>
        <v>15.70710281838419</v>
      </c>
      <c r="K1043" s="208">
        <v>30.548969299005975</v>
      </c>
      <c r="L1043" s="217">
        <v>18.662947998212861</v>
      </c>
      <c r="M1043" s="11">
        <f t="shared" si="199"/>
        <v>136.31494201734935</v>
      </c>
      <c r="N1043" s="11">
        <f t="shared" si="194"/>
        <v>27.262988403469873</v>
      </c>
      <c r="O1043" s="11">
        <f t="shared" si="195"/>
        <v>0.36772306991461923</v>
      </c>
      <c r="P1043" s="8" t="s">
        <v>1172</v>
      </c>
    </row>
    <row r="1044" spans="1:16" x14ac:dyDescent="0.35">
      <c r="A1044" s="9">
        <f t="shared" si="200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196"/>
        <v>409.1</v>
      </c>
      <c r="G1044" s="37">
        <v>294</v>
      </c>
      <c r="H1044" s="217">
        <f t="shared" si="201"/>
        <v>1.1813586428037579E-2</v>
      </c>
      <c r="I1044" s="217">
        <f t="shared" si="197"/>
        <v>50.579279612321486</v>
      </c>
      <c r="J1044" s="217">
        <f t="shared" si="198"/>
        <v>11.127441514710727</v>
      </c>
      <c r="K1044" s="208">
        <v>21.641920419054831</v>
      </c>
      <c r="L1044" s="217">
        <v>13.221461955360436</v>
      </c>
      <c r="M1044" s="11">
        <f t="shared" si="199"/>
        <v>96.570103501447477</v>
      </c>
      <c r="N1044" s="11">
        <f t="shared" si="194"/>
        <v>19.314020700289497</v>
      </c>
      <c r="O1044" s="11">
        <f t="shared" si="195"/>
        <v>0.23605500733670856</v>
      </c>
      <c r="P1044" s="8" t="s">
        <v>1172</v>
      </c>
    </row>
    <row r="1045" spans="1:16" x14ac:dyDescent="0.35">
      <c r="A1045" s="9">
        <f t="shared" si="200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196"/>
        <v>373.1</v>
      </c>
      <c r="G1045" s="37">
        <v>421</v>
      </c>
      <c r="H1045" s="217">
        <f t="shared" si="201"/>
        <v>1.6916734306815714E-2</v>
      </c>
      <c r="I1045" s="217">
        <f t="shared" si="197"/>
        <v>72.42815209791614</v>
      </c>
      <c r="J1045" s="217">
        <f t="shared" si="198"/>
        <v>15.93419346154155</v>
      </c>
      <c r="K1045" s="208">
        <v>30.990641144292805</v>
      </c>
      <c r="L1045" s="217">
        <v>18.932773752403889</v>
      </c>
      <c r="M1045" s="11">
        <f t="shared" si="199"/>
        <v>138.28576045615438</v>
      </c>
      <c r="N1045" s="11">
        <f t="shared" si="194"/>
        <v>27.657152091230877</v>
      </c>
      <c r="O1045" s="11">
        <f t="shared" si="195"/>
        <v>0.37063993689668823</v>
      </c>
      <c r="P1045" s="8" t="s">
        <v>1172</v>
      </c>
    </row>
    <row r="1046" spans="1:16" x14ac:dyDescent="0.35">
      <c r="A1046" s="9">
        <f t="shared" si="200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196"/>
        <v>374</v>
      </c>
      <c r="G1046" s="36">
        <v>240</v>
      </c>
      <c r="H1046" s="217">
        <f t="shared" si="201"/>
        <v>9.6437440228878193E-3</v>
      </c>
      <c r="I1046" s="217">
        <f t="shared" si="197"/>
        <v>41.289207846793055</v>
      </c>
      <c r="J1046" s="217">
        <f t="shared" si="198"/>
        <v>9.0836257262944713</v>
      </c>
      <c r="K1046" s="208">
        <v>17.666873811473334</v>
      </c>
      <c r="L1046" s="217">
        <v>5.9660459604887421</v>
      </c>
      <c r="M1046" s="11">
        <f t="shared" si="199"/>
        <v>74.005753345049598</v>
      </c>
      <c r="N1046" s="11">
        <f t="shared" si="194"/>
        <v>14.801150669009921</v>
      </c>
      <c r="O1046" s="11">
        <f t="shared" si="195"/>
        <v>0.19787634584237859</v>
      </c>
      <c r="P1046" s="8" t="s">
        <v>1694</v>
      </c>
    </row>
    <row r="1047" spans="1:16" x14ac:dyDescent="0.35">
      <c r="A1047" s="9">
        <f t="shared" si="200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196"/>
        <v>327.2</v>
      </c>
      <c r="G1047" s="36">
        <v>248</v>
      </c>
      <c r="H1047" s="217">
        <f t="shared" si="201"/>
        <v>9.9652021569840796E-3</v>
      </c>
      <c r="I1047" s="217">
        <f t="shared" si="197"/>
        <v>42.665514775019489</v>
      </c>
      <c r="J1047" s="217">
        <f t="shared" si="198"/>
        <v>9.3864132505042868</v>
      </c>
      <c r="K1047" s="208">
        <v>18.255769605189112</v>
      </c>
      <c r="L1047" s="217">
        <v>6.1649141591717012</v>
      </c>
      <c r="M1047" s="11">
        <f t="shared" si="199"/>
        <v>76.472611789884596</v>
      </c>
      <c r="N1047" s="11">
        <f t="shared" ref="N1047:N1090" si="202">M1047*0.2</f>
        <v>15.29452235797692</v>
      </c>
      <c r="O1047" s="11">
        <f t="shared" si="195"/>
        <v>0.23371825119157885</v>
      </c>
      <c r="P1047" s="8" t="s">
        <v>1694</v>
      </c>
    </row>
    <row r="1048" spans="1:16" x14ac:dyDescent="0.35">
      <c r="A1048" s="9">
        <f t="shared" si="200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196"/>
        <v>198.1</v>
      </c>
      <c r="G1048" s="36">
        <v>137</v>
      </c>
      <c r="H1048" s="217">
        <f t="shared" si="201"/>
        <v>5.5049705463984635E-3</v>
      </c>
      <c r="I1048" s="217">
        <f t="shared" si="197"/>
        <v>23.569256145877702</v>
      </c>
      <c r="J1048" s="217">
        <f t="shared" si="198"/>
        <v>5.1852363520930949</v>
      </c>
      <c r="K1048" s="208">
        <v>10.084840467382694</v>
      </c>
      <c r="L1048" s="217">
        <v>3.4056179024456572</v>
      </c>
      <c r="M1048" s="11">
        <f t="shared" si="199"/>
        <v>42.244950867799147</v>
      </c>
      <c r="N1048" s="11">
        <f t="shared" si="202"/>
        <v>8.4489901735598298</v>
      </c>
      <c r="O1048" s="11">
        <f t="shared" si="195"/>
        <v>0.21325063537505881</v>
      </c>
      <c r="P1048" s="8" t="s">
        <v>1694</v>
      </c>
    </row>
    <row r="1049" spans="1:16" x14ac:dyDescent="0.35">
      <c r="A1049" s="9">
        <f t="shared" si="200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196"/>
        <v>308</v>
      </c>
      <c r="G1049" s="36">
        <v>240</v>
      </c>
      <c r="H1049" s="217">
        <f t="shared" si="201"/>
        <v>9.6437440228878193E-3</v>
      </c>
      <c r="I1049" s="217">
        <f t="shared" si="197"/>
        <v>41.289207846793055</v>
      </c>
      <c r="J1049" s="217">
        <f t="shared" si="198"/>
        <v>9.0836257262944713</v>
      </c>
      <c r="K1049" s="208">
        <v>17.666873811473334</v>
      </c>
      <c r="L1049" s="217">
        <v>5.9660459604887421</v>
      </c>
      <c r="M1049" s="11">
        <f t="shared" si="199"/>
        <v>74.005753345049598</v>
      </c>
      <c r="N1049" s="11">
        <f t="shared" si="202"/>
        <v>14.801150669009921</v>
      </c>
      <c r="O1049" s="11">
        <f t="shared" si="195"/>
        <v>0.24027841995145974</v>
      </c>
      <c r="P1049" s="8" t="s">
        <v>1694</v>
      </c>
    </row>
    <row r="1050" spans="1:16" x14ac:dyDescent="0.35">
      <c r="A1050" s="9">
        <f t="shared" si="200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196"/>
        <v>333.2</v>
      </c>
      <c r="G1050" s="36">
        <v>241</v>
      </c>
      <c r="H1050" s="217">
        <f t="shared" si="201"/>
        <v>9.6839262896498517E-3</v>
      </c>
      <c r="I1050" s="217">
        <f t="shared" si="197"/>
        <v>41.461246212821358</v>
      </c>
      <c r="J1050" s="217">
        <f t="shared" si="198"/>
        <v>9.1214741668206987</v>
      </c>
      <c r="K1050" s="208">
        <v>17.740485785687806</v>
      </c>
      <c r="L1050" s="217">
        <v>5.990904485324112</v>
      </c>
      <c r="M1050" s="11">
        <f t="shared" si="199"/>
        <v>74.314110650653973</v>
      </c>
      <c r="N1050" s="11">
        <f t="shared" si="202"/>
        <v>14.862822130130795</v>
      </c>
      <c r="O1050" s="11">
        <f t="shared" si="195"/>
        <v>0.22303154456978985</v>
      </c>
      <c r="P1050" s="8" t="s">
        <v>1694</v>
      </c>
    </row>
    <row r="1051" spans="1:16" x14ac:dyDescent="0.35">
      <c r="A1051" s="9">
        <f t="shared" si="200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196"/>
        <v>356.2</v>
      </c>
      <c r="G1051" s="36">
        <v>260</v>
      </c>
      <c r="H1051" s="217">
        <f t="shared" si="201"/>
        <v>1.0447389358128471E-2</v>
      </c>
      <c r="I1051" s="217">
        <f t="shared" si="197"/>
        <v>44.729975167359143</v>
      </c>
      <c r="J1051" s="217">
        <f t="shared" si="198"/>
        <v>9.8405945368190118</v>
      </c>
      <c r="K1051" s="208">
        <v>19.13911329576278</v>
      </c>
      <c r="L1051" s="217">
        <v>6.463216457196137</v>
      </c>
      <c r="M1051" s="11">
        <f t="shared" si="199"/>
        <v>80.172899457137078</v>
      </c>
      <c r="N1051" s="11">
        <f t="shared" si="202"/>
        <v>16.034579891427416</v>
      </c>
      <c r="O1051" s="11">
        <f t="shared" si="195"/>
        <v>0.22507832525866669</v>
      </c>
      <c r="P1051" s="8" t="s">
        <v>1694</v>
      </c>
    </row>
    <row r="1052" spans="1:16" x14ac:dyDescent="0.35">
      <c r="A1052" s="9">
        <f t="shared" si="200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196"/>
        <v>339.8</v>
      </c>
      <c r="G1052" s="36">
        <v>255</v>
      </c>
      <c r="H1052" s="217">
        <f t="shared" si="201"/>
        <v>1.0246478024318308E-2</v>
      </c>
      <c r="I1052" s="217">
        <f t="shared" si="197"/>
        <v>43.869783337217619</v>
      </c>
      <c r="J1052" s="217">
        <f t="shared" si="198"/>
        <v>9.6513523341878766</v>
      </c>
      <c r="K1052" s="208">
        <v>18.771053424690418</v>
      </c>
      <c r="L1052" s="217">
        <v>6.3389238330192894</v>
      </c>
      <c r="M1052" s="11">
        <f t="shared" si="199"/>
        <v>78.631112929115204</v>
      </c>
      <c r="N1052" s="11">
        <f t="shared" si="202"/>
        <v>15.726222585823042</v>
      </c>
      <c r="O1052" s="11">
        <f t="shared" si="195"/>
        <v>0.23140409926166922</v>
      </c>
      <c r="P1052" s="8" t="s">
        <v>1694</v>
      </c>
    </row>
    <row r="1053" spans="1:16" x14ac:dyDescent="0.35">
      <c r="A1053" s="9">
        <f t="shared" si="200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196"/>
        <v>392.1</v>
      </c>
      <c r="G1053" s="36">
        <v>355</v>
      </c>
      <c r="H1053" s="217">
        <f t="shared" si="201"/>
        <v>1.4264704700521566E-2</v>
      </c>
      <c r="I1053" s="217">
        <f t="shared" si="197"/>
        <v>61.073619940048054</v>
      </c>
      <c r="J1053" s="217">
        <f t="shared" si="198"/>
        <v>13.436196386810572</v>
      </c>
      <c r="K1053" s="208">
        <v>26.132250846137641</v>
      </c>
      <c r="L1053" s="217">
        <v>8.8247763165562638</v>
      </c>
      <c r="M1053" s="11">
        <f t="shared" si="199"/>
        <v>109.46684348955253</v>
      </c>
      <c r="N1053" s="11">
        <f t="shared" si="202"/>
        <v>21.893368697910507</v>
      </c>
      <c r="O1053" s="11">
        <f t="shared" si="195"/>
        <v>0.2791809321335183</v>
      </c>
      <c r="P1053" s="8" t="s">
        <v>1694</v>
      </c>
    </row>
    <row r="1054" spans="1:16" x14ac:dyDescent="0.35">
      <c r="A1054" s="9">
        <f t="shared" si="200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196"/>
        <v>355.1</v>
      </c>
      <c r="G1054" s="36">
        <v>244</v>
      </c>
      <c r="H1054" s="217">
        <f t="shared" si="201"/>
        <v>9.8044730899359486E-3</v>
      </c>
      <c r="I1054" s="217">
        <f t="shared" si="197"/>
        <v>41.977361310906268</v>
      </c>
      <c r="J1054" s="217">
        <f t="shared" si="198"/>
        <v>9.235019488399379</v>
      </c>
      <c r="K1054" s="208">
        <v>17.961321708331223</v>
      </c>
      <c r="L1054" s="217">
        <v>6.0654800598302216</v>
      </c>
      <c r="M1054" s="11">
        <f t="shared" si="199"/>
        <v>75.239182567467097</v>
      </c>
      <c r="N1054" s="11">
        <f t="shared" si="202"/>
        <v>15.04783651349342</v>
      </c>
      <c r="O1054" s="11">
        <f t="shared" si="195"/>
        <v>0.211881674366283</v>
      </c>
      <c r="P1054" s="8" t="s">
        <v>1694</v>
      </c>
    </row>
    <row r="1055" spans="1:16" x14ac:dyDescent="0.35">
      <c r="A1055" s="9">
        <f t="shared" si="200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196"/>
        <v>196.9</v>
      </c>
      <c r="G1055" s="36">
        <v>227</v>
      </c>
      <c r="H1055" s="217">
        <f t="shared" si="201"/>
        <v>9.1213745549813957E-3</v>
      </c>
      <c r="I1055" s="217">
        <f t="shared" si="197"/>
        <v>39.052709088425097</v>
      </c>
      <c r="J1055" s="217">
        <f t="shared" si="198"/>
        <v>8.5915959994535207</v>
      </c>
      <c r="K1055" s="208">
        <v>16.709918146685194</v>
      </c>
      <c r="L1055" s="217">
        <v>5.6428851376289346</v>
      </c>
      <c r="M1055" s="11">
        <f t="shared" si="199"/>
        <v>69.997108372192756</v>
      </c>
      <c r="N1055" s="11">
        <f t="shared" si="202"/>
        <v>13.999421674438551</v>
      </c>
      <c r="O1055" s="11">
        <f t="shared" si="195"/>
        <v>0.355495725607886</v>
      </c>
      <c r="P1055" s="8" t="s">
        <v>1694</v>
      </c>
    </row>
    <row r="1056" spans="1:16" x14ac:dyDescent="0.35">
      <c r="A1056" s="9">
        <f t="shared" si="200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196"/>
        <v>393.6</v>
      </c>
      <c r="G1056" s="36">
        <v>323</v>
      </c>
      <c r="H1056" s="217">
        <f t="shared" si="201"/>
        <v>1.2978872164136523E-2</v>
      </c>
      <c r="I1056" s="217">
        <f t="shared" si="197"/>
        <v>55.568392227142311</v>
      </c>
      <c r="J1056" s="217">
        <f t="shared" si="198"/>
        <v>12.225046289971308</v>
      </c>
      <c r="K1056" s="208">
        <v>23.776667671274527</v>
      </c>
      <c r="L1056" s="217">
        <v>8.0293035218244331</v>
      </c>
      <c r="M1056" s="11">
        <f t="shared" si="199"/>
        <v>99.599409710212569</v>
      </c>
      <c r="N1056" s="11">
        <f t="shared" si="202"/>
        <v>19.919881942042515</v>
      </c>
      <c r="O1056" s="11">
        <f t="shared" si="195"/>
        <v>0.25304728076781646</v>
      </c>
      <c r="P1056" s="8" t="s">
        <v>1694</v>
      </c>
    </row>
    <row r="1057" spans="1:16" x14ac:dyDescent="0.35">
      <c r="A1057" s="9">
        <f t="shared" si="200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196"/>
        <v>352.2</v>
      </c>
      <c r="G1057" s="37">
        <v>298</v>
      </c>
      <c r="H1057" s="217">
        <f t="shared" si="201"/>
        <v>1.1974315495085708E-2</v>
      </c>
      <c r="I1057" s="217">
        <f t="shared" si="197"/>
        <v>51.267433076434699</v>
      </c>
      <c r="J1057" s="217">
        <f t="shared" si="198"/>
        <v>11.278835276815634</v>
      </c>
      <c r="K1057" s="208">
        <v>21.936368315912723</v>
      </c>
      <c r="L1057" s="217">
        <v>13.401345791487788</v>
      </c>
      <c r="M1057" s="11">
        <f t="shared" si="199"/>
        <v>97.883982460650842</v>
      </c>
      <c r="N1057" s="11">
        <f t="shared" si="202"/>
        <v>19.576796492130171</v>
      </c>
      <c r="O1057" s="11">
        <f t="shared" si="195"/>
        <v>0.2779215856350109</v>
      </c>
      <c r="P1057" s="8" t="s">
        <v>1172</v>
      </c>
    </row>
    <row r="1058" spans="1:16" x14ac:dyDescent="0.35">
      <c r="A1058" s="9">
        <f t="shared" si="200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si="196"/>
        <v>361.1</v>
      </c>
      <c r="G1058" s="37">
        <v>438</v>
      </c>
      <c r="H1058" s="217">
        <f t="shared" si="201"/>
        <v>1.7599832841770271E-2</v>
      </c>
      <c r="I1058" s="217">
        <f t="shared" si="197"/>
        <v>75.352804320397325</v>
      </c>
      <c r="J1058" s="217">
        <f t="shared" si="198"/>
        <v>16.57761695048741</v>
      </c>
      <c r="K1058" s="208">
        <v>32.242044705938838</v>
      </c>
      <c r="L1058" s="217">
        <v>19.697280055945139</v>
      </c>
      <c r="M1058" s="11">
        <f t="shared" si="199"/>
        <v>143.86974603276872</v>
      </c>
      <c r="N1058" s="11">
        <f t="shared" si="202"/>
        <v>28.773949206553745</v>
      </c>
      <c r="O1058" s="11">
        <f t="shared" si="195"/>
        <v>0.39842078657648494</v>
      </c>
      <c r="P1058" s="8" t="s">
        <v>1172</v>
      </c>
    </row>
    <row r="1059" spans="1:16" x14ac:dyDescent="0.35">
      <c r="A1059" s="9">
        <f t="shared" si="200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196"/>
        <v>370.4</v>
      </c>
      <c r="G1059" s="37">
        <v>438</v>
      </c>
      <c r="H1059" s="217">
        <f t="shared" si="201"/>
        <v>1.7599832841770271E-2</v>
      </c>
      <c r="I1059" s="217">
        <f t="shared" si="197"/>
        <v>75.352804320397325</v>
      </c>
      <c r="J1059" s="217">
        <f t="shared" si="198"/>
        <v>16.57761695048741</v>
      </c>
      <c r="K1059" s="208">
        <v>32.242044705938838</v>
      </c>
      <c r="L1059" s="217">
        <v>19.697280055945139</v>
      </c>
      <c r="M1059" s="11">
        <f t="shared" si="199"/>
        <v>143.86974603276872</v>
      </c>
      <c r="N1059" s="11">
        <f t="shared" si="202"/>
        <v>28.773949206553745</v>
      </c>
      <c r="O1059" s="11">
        <f t="shared" si="195"/>
        <v>0.38841724090920282</v>
      </c>
      <c r="P1059" s="8" t="s">
        <v>1172</v>
      </c>
    </row>
    <row r="1060" spans="1:16" x14ac:dyDescent="0.35">
      <c r="A1060" s="9">
        <f t="shared" si="200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196"/>
        <v>419.9</v>
      </c>
      <c r="G1060" s="36">
        <v>306</v>
      </c>
      <c r="H1060" s="217">
        <f t="shared" si="201"/>
        <v>1.2295773629181968E-2</v>
      </c>
      <c r="I1060" s="217">
        <f t="shared" si="197"/>
        <v>52.643740004661133</v>
      </c>
      <c r="J1060" s="217">
        <f t="shared" si="198"/>
        <v>11.58162280102545</v>
      </c>
      <c r="K1060" s="208">
        <v>22.525264109628498</v>
      </c>
      <c r="L1060" s="217">
        <v>7.606708599623146</v>
      </c>
      <c r="M1060" s="11">
        <f t="shared" si="199"/>
        <v>94.357335514938228</v>
      </c>
      <c r="N1060" s="11">
        <f t="shared" si="202"/>
        <v>18.871467102987648</v>
      </c>
      <c r="O1060" s="11">
        <f t="shared" si="195"/>
        <v>0.22471382594650688</v>
      </c>
      <c r="P1060" s="8" t="s">
        <v>1694</v>
      </c>
    </row>
    <row r="1061" spans="1:16" x14ac:dyDescent="0.35">
      <c r="A1061" s="9">
        <f t="shared" si="200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si="196"/>
        <v>551.79999999999995</v>
      </c>
      <c r="G1061" s="36">
        <v>265</v>
      </c>
      <c r="H1061" s="217">
        <f t="shared" si="201"/>
        <v>1.0648300691938633E-2</v>
      </c>
      <c r="I1061" s="217">
        <f t="shared" si="197"/>
        <v>45.59016699750066</v>
      </c>
      <c r="J1061" s="217">
        <f t="shared" si="198"/>
        <v>10.029836739450145</v>
      </c>
      <c r="K1061" s="208">
        <v>19.507173166835141</v>
      </c>
      <c r="L1061" s="217">
        <v>6.5875090813729864</v>
      </c>
      <c r="M1061" s="11">
        <f t="shared" si="199"/>
        <v>81.714685985158937</v>
      </c>
      <c r="N1061" s="11">
        <f t="shared" si="202"/>
        <v>16.342937197031787</v>
      </c>
      <c r="O1061" s="11">
        <f t="shared" si="195"/>
        <v>0.14808750631598214</v>
      </c>
      <c r="P1061" s="8" t="s">
        <v>1694</v>
      </c>
    </row>
    <row r="1062" spans="1:16" x14ac:dyDescent="0.35">
      <c r="A1062" s="9">
        <f t="shared" si="200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196"/>
        <v>551.20000000000005</v>
      </c>
      <c r="G1062" s="36">
        <v>270</v>
      </c>
      <c r="H1062" s="217">
        <f t="shared" si="201"/>
        <v>1.0849212025748796E-2</v>
      </c>
      <c r="I1062" s="217">
        <f t="shared" si="197"/>
        <v>46.450358827642184</v>
      </c>
      <c r="J1062" s="217">
        <f t="shared" si="198"/>
        <v>10.21907894208128</v>
      </c>
      <c r="K1062" s="208">
        <v>19.875233037907499</v>
      </c>
      <c r="L1062" s="217">
        <v>6.7118017055498349</v>
      </c>
      <c r="M1062" s="11">
        <f t="shared" si="199"/>
        <v>83.256472513180796</v>
      </c>
      <c r="N1062" s="11">
        <f t="shared" si="202"/>
        <v>16.651294502636159</v>
      </c>
      <c r="O1062" s="11">
        <f t="shared" si="195"/>
        <v>0.15104584998762843</v>
      </c>
      <c r="P1062" s="8" t="s">
        <v>1694</v>
      </c>
    </row>
    <row r="1063" spans="1:16" x14ac:dyDescent="0.35">
      <c r="A1063" s="9">
        <f t="shared" si="200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196"/>
        <v>317.2</v>
      </c>
      <c r="G1063" s="36">
        <v>233</v>
      </c>
      <c r="H1063" s="217">
        <f t="shared" si="201"/>
        <v>9.3624681555535914E-3</v>
      </c>
      <c r="I1063" s="217">
        <f t="shared" si="197"/>
        <v>40.084939284594924</v>
      </c>
      <c r="J1063" s="217">
        <f t="shared" si="198"/>
        <v>8.8186866426108832</v>
      </c>
      <c r="K1063" s="208">
        <v>17.151589991972028</v>
      </c>
      <c r="L1063" s="217">
        <v>5.7920362866411539</v>
      </c>
      <c r="M1063" s="11">
        <f t="shared" si="199"/>
        <v>71.84725220581899</v>
      </c>
      <c r="N1063" s="11">
        <f t="shared" si="202"/>
        <v>14.369450441163799</v>
      </c>
      <c r="O1063" s="11">
        <f t="shared" si="195"/>
        <v>0.22650457820245584</v>
      </c>
      <c r="P1063" s="8" t="s">
        <v>1694</v>
      </c>
    </row>
    <row r="1064" spans="1:16" x14ac:dyDescent="0.35">
      <c r="A1064" s="9">
        <f t="shared" si="200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196"/>
        <v>554.52</v>
      </c>
      <c r="G1064" s="36">
        <v>270</v>
      </c>
      <c r="H1064" s="217">
        <f t="shared" si="201"/>
        <v>1.0849212025748796E-2</v>
      </c>
      <c r="I1064" s="217">
        <f t="shared" si="197"/>
        <v>46.450358827642184</v>
      </c>
      <c r="J1064" s="217">
        <f t="shared" si="198"/>
        <v>10.21907894208128</v>
      </c>
      <c r="K1064" s="208">
        <v>19.875233037907499</v>
      </c>
      <c r="L1064" s="217">
        <v>6.7118017055498349</v>
      </c>
      <c r="M1064" s="11">
        <f t="shared" si="199"/>
        <v>83.256472513180796</v>
      </c>
      <c r="N1064" s="11">
        <f t="shared" si="202"/>
        <v>16.651294502636159</v>
      </c>
      <c r="O1064" s="11">
        <f t="shared" si="195"/>
        <v>0.15014151430639255</v>
      </c>
      <c r="P1064" s="8" t="s">
        <v>1694</v>
      </c>
    </row>
    <row r="1065" spans="1:16" x14ac:dyDescent="0.35">
      <c r="A1065" s="9">
        <f t="shared" si="200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196"/>
        <v>315</v>
      </c>
      <c r="G1065" s="36">
        <v>227</v>
      </c>
      <c r="H1065" s="217">
        <f t="shared" si="201"/>
        <v>9.1213745549813957E-3</v>
      </c>
      <c r="I1065" s="217">
        <f t="shared" si="197"/>
        <v>39.052709088425097</v>
      </c>
      <c r="J1065" s="217">
        <f t="shared" si="198"/>
        <v>8.5915959994535207</v>
      </c>
      <c r="K1065" s="208">
        <v>16.709918146685194</v>
      </c>
      <c r="L1065" s="217">
        <v>5.6428851376289346</v>
      </c>
      <c r="M1065" s="11">
        <f t="shared" si="199"/>
        <v>69.997108372192756</v>
      </c>
      <c r="N1065" s="11">
        <f t="shared" si="202"/>
        <v>13.999421674438551</v>
      </c>
      <c r="O1065" s="11">
        <f t="shared" si="195"/>
        <v>0.22221304245140558</v>
      </c>
      <c r="P1065" s="8" t="s">
        <v>1694</v>
      </c>
    </row>
    <row r="1066" spans="1:16" x14ac:dyDescent="0.35">
      <c r="A1066" s="9">
        <f t="shared" si="200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196"/>
        <v>930.4</v>
      </c>
      <c r="G1066" s="36">
        <v>280</v>
      </c>
      <c r="H1066" s="217">
        <f t="shared" si="201"/>
        <v>1.1251034693369123E-2</v>
      </c>
      <c r="I1066" s="217">
        <f t="shared" si="197"/>
        <v>48.170742487925224</v>
      </c>
      <c r="J1066" s="217">
        <f t="shared" si="198"/>
        <v>10.597563347343549</v>
      </c>
      <c r="K1066" s="208">
        <v>20.611352780052222</v>
      </c>
      <c r="L1066" s="217">
        <v>6.9603869539035319</v>
      </c>
      <c r="M1066" s="11">
        <f t="shared" si="199"/>
        <v>86.340045569224543</v>
      </c>
      <c r="N1066" s="11">
        <f t="shared" si="202"/>
        <v>17.268009113844908</v>
      </c>
      <c r="O1066" s="11">
        <f t="shared" si="195"/>
        <v>9.2798845194781321E-2</v>
      </c>
      <c r="P1066" s="8" t="s">
        <v>1694</v>
      </c>
    </row>
    <row r="1067" spans="1:16" x14ac:dyDescent="0.35">
      <c r="A1067" s="9">
        <f t="shared" si="200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96"/>
        <v>4237</v>
      </c>
      <c r="G1067" s="36">
        <v>506</v>
      </c>
      <c r="H1067" s="217">
        <f t="shared" si="201"/>
        <v>2.0332226981588486E-2</v>
      </c>
      <c r="I1067" s="217">
        <f t="shared" si="197"/>
        <v>87.051413210322025</v>
      </c>
      <c r="J1067" s="217">
        <f t="shared" si="198"/>
        <v>19.151310906270847</v>
      </c>
      <c r="K1067" s="208">
        <v>37.24765895252294</v>
      </c>
      <c r="L1067" s="217">
        <v>8.878880164727363</v>
      </c>
      <c r="M1067" s="11">
        <f t="shared" si="199"/>
        <v>152.32926323384316</v>
      </c>
      <c r="N1067" s="11">
        <f t="shared" si="202"/>
        <v>30.465852646768635</v>
      </c>
      <c r="O1067" s="11">
        <f t="shared" si="195"/>
        <v>3.5952150869446108E-2</v>
      </c>
      <c r="P1067" s="8" t="s">
        <v>1694</v>
      </c>
    </row>
    <row r="1068" spans="1:16" x14ac:dyDescent="0.35">
      <c r="A1068" s="9">
        <f t="shared" si="200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196"/>
        <v>313.39999999999998</v>
      </c>
      <c r="G1068" s="36">
        <v>240</v>
      </c>
      <c r="H1068" s="217">
        <f t="shared" si="201"/>
        <v>9.6437440228878193E-3</v>
      </c>
      <c r="I1068" s="217">
        <f t="shared" si="197"/>
        <v>41.289207846793055</v>
      </c>
      <c r="J1068" s="217">
        <f t="shared" si="198"/>
        <v>9.0836257262944713</v>
      </c>
      <c r="K1068" s="208">
        <v>17.666873811473334</v>
      </c>
      <c r="L1068" s="217">
        <v>5.9660459604887421</v>
      </c>
      <c r="M1068" s="11">
        <f t="shared" si="199"/>
        <v>74.005753345049598</v>
      </c>
      <c r="N1068" s="11">
        <f t="shared" si="202"/>
        <v>14.801150669009921</v>
      </c>
      <c r="O1068" s="11">
        <f t="shared" si="195"/>
        <v>0.23613833230711423</v>
      </c>
      <c r="P1068" s="8" t="s">
        <v>1694</v>
      </c>
    </row>
    <row r="1069" spans="1:16" x14ac:dyDescent="0.35">
      <c r="A1069" s="9">
        <f t="shared" si="200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196"/>
        <v>311</v>
      </c>
      <c r="G1069" s="36">
        <v>240</v>
      </c>
      <c r="H1069" s="217">
        <f t="shared" si="201"/>
        <v>9.6437440228878193E-3</v>
      </c>
      <c r="I1069" s="217">
        <f t="shared" si="197"/>
        <v>41.289207846793055</v>
      </c>
      <c r="J1069" s="217">
        <f t="shared" si="198"/>
        <v>9.0836257262944713</v>
      </c>
      <c r="K1069" s="208">
        <v>17.666873811473334</v>
      </c>
      <c r="L1069" s="217">
        <v>5.9660459604887421</v>
      </c>
      <c r="M1069" s="11">
        <f t="shared" si="199"/>
        <v>74.005753345049598</v>
      </c>
      <c r="N1069" s="11">
        <f t="shared" si="202"/>
        <v>14.801150669009921</v>
      </c>
      <c r="O1069" s="11">
        <f t="shared" si="195"/>
        <v>0.23796062168826237</v>
      </c>
      <c r="P1069" s="8" t="s">
        <v>1694</v>
      </c>
    </row>
    <row r="1070" spans="1:16" x14ac:dyDescent="0.35">
      <c r="A1070" s="9">
        <f t="shared" si="200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196"/>
        <v>302.3</v>
      </c>
      <c r="G1070" s="36">
        <v>240</v>
      </c>
      <c r="H1070" s="217">
        <f t="shared" si="201"/>
        <v>9.6437440228878193E-3</v>
      </c>
      <c r="I1070" s="217">
        <f t="shared" si="197"/>
        <v>41.289207846793055</v>
      </c>
      <c r="J1070" s="217">
        <f t="shared" si="198"/>
        <v>9.0836257262944713</v>
      </c>
      <c r="K1070" s="208">
        <v>17.666873811473334</v>
      </c>
      <c r="L1070" s="217">
        <v>5.9660459604887421</v>
      </c>
      <c r="M1070" s="11">
        <f t="shared" si="199"/>
        <v>74.005753345049598</v>
      </c>
      <c r="N1070" s="11">
        <f t="shared" si="202"/>
        <v>14.801150669009921</v>
      </c>
      <c r="O1070" s="11">
        <f t="shared" si="195"/>
        <v>0.24480897567002843</v>
      </c>
      <c r="P1070" s="8" t="s">
        <v>1694</v>
      </c>
    </row>
    <row r="1071" spans="1:16" x14ac:dyDescent="0.35">
      <c r="A1071" s="9">
        <f t="shared" si="200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196"/>
        <v>314.10000000000002</v>
      </c>
      <c r="G1071" s="36">
        <v>240</v>
      </c>
      <c r="H1071" s="217">
        <f t="shared" si="201"/>
        <v>9.6437440228878193E-3</v>
      </c>
      <c r="I1071" s="217">
        <f t="shared" si="197"/>
        <v>41.289207846793055</v>
      </c>
      <c r="J1071" s="217">
        <f t="shared" si="198"/>
        <v>9.0836257262944713</v>
      </c>
      <c r="K1071" s="208">
        <v>17.666873811473334</v>
      </c>
      <c r="L1071" s="217">
        <v>5.9660459604887421</v>
      </c>
      <c r="M1071" s="11">
        <f t="shared" si="199"/>
        <v>74.005753345049598</v>
      </c>
      <c r="N1071" s="11">
        <f t="shared" si="202"/>
        <v>14.801150669009921</v>
      </c>
      <c r="O1071" s="11">
        <f t="shared" ref="O1071:O1116" si="203">M1071/F1071</f>
        <v>0.23561207687058133</v>
      </c>
      <c r="P1071" s="8" t="s">
        <v>1694</v>
      </c>
    </row>
    <row r="1072" spans="1:16" x14ac:dyDescent="0.35">
      <c r="A1072" s="9">
        <f t="shared" si="200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196"/>
        <v>317.10000000000002</v>
      </c>
      <c r="G1072" s="36">
        <v>243</v>
      </c>
      <c r="H1072" s="217">
        <f t="shared" si="201"/>
        <v>9.7642908231739163E-3</v>
      </c>
      <c r="I1072" s="217">
        <f t="shared" si="197"/>
        <v>41.805322944877965</v>
      </c>
      <c r="J1072" s="217">
        <f t="shared" si="198"/>
        <v>9.1971710478731517</v>
      </c>
      <c r="K1072" s="208">
        <v>17.887709734116751</v>
      </c>
      <c r="L1072" s="217">
        <v>6.0406215349948518</v>
      </c>
      <c r="M1072" s="11">
        <f t="shared" si="199"/>
        <v>74.930825261862722</v>
      </c>
      <c r="N1072" s="11">
        <f t="shared" si="202"/>
        <v>14.986165052372545</v>
      </c>
      <c r="O1072" s="11">
        <f t="shared" si="203"/>
        <v>0.23630030041583955</v>
      </c>
      <c r="P1072" s="8" t="s">
        <v>1694</v>
      </c>
    </row>
    <row r="1073" spans="1:16" x14ac:dyDescent="0.35">
      <c r="A1073" s="9">
        <f t="shared" si="200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196"/>
        <v>126.9</v>
      </c>
      <c r="G1073" s="36">
        <v>98</v>
      </c>
      <c r="H1073" s="217">
        <f t="shared" si="201"/>
        <v>3.9378621426791926E-3</v>
      </c>
      <c r="I1073" s="217">
        <f t="shared" si="197"/>
        <v>16.859759870773829</v>
      </c>
      <c r="J1073" s="217">
        <f t="shared" si="198"/>
        <v>3.7091471715702422</v>
      </c>
      <c r="K1073" s="208">
        <v>7.2139734730182781</v>
      </c>
      <c r="L1073" s="217">
        <v>2.4361354338662364</v>
      </c>
      <c r="M1073" s="11">
        <f t="shared" si="199"/>
        <v>30.219015949228588</v>
      </c>
      <c r="N1073" s="11">
        <f t="shared" si="202"/>
        <v>6.0438031898457183</v>
      </c>
      <c r="O1073" s="11">
        <f t="shared" si="203"/>
        <v>0.2381325133902962</v>
      </c>
      <c r="P1073" s="8" t="s">
        <v>1694</v>
      </c>
    </row>
    <row r="1074" spans="1:16" x14ac:dyDescent="0.35">
      <c r="A1074" s="9">
        <f t="shared" si="200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196"/>
        <v>137</v>
      </c>
      <c r="G1074" s="36">
        <v>98</v>
      </c>
      <c r="H1074" s="217">
        <f t="shared" si="201"/>
        <v>3.9378621426791926E-3</v>
      </c>
      <c r="I1074" s="217">
        <f t="shared" si="197"/>
        <v>16.859759870773829</v>
      </c>
      <c r="J1074" s="217">
        <f t="shared" si="198"/>
        <v>3.7091471715702422</v>
      </c>
      <c r="K1074" s="208">
        <v>7.2139734730182781</v>
      </c>
      <c r="L1074" s="217">
        <v>2.4361354338662364</v>
      </c>
      <c r="M1074" s="11">
        <f t="shared" si="199"/>
        <v>30.219015949228588</v>
      </c>
      <c r="N1074" s="11">
        <f t="shared" si="202"/>
        <v>6.0438031898457183</v>
      </c>
      <c r="O1074" s="11">
        <f t="shared" si="203"/>
        <v>0.22057675875349333</v>
      </c>
      <c r="P1074" s="8" t="s">
        <v>1694</v>
      </c>
    </row>
    <row r="1075" spans="1:16" x14ac:dyDescent="0.35">
      <c r="A1075" s="9">
        <f t="shared" si="200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196"/>
        <v>135.30000000000001</v>
      </c>
      <c r="G1075" s="36">
        <v>96</v>
      </c>
      <c r="H1075" s="217">
        <f t="shared" si="201"/>
        <v>3.8574976091551275E-3</v>
      </c>
      <c r="I1075" s="217">
        <f t="shared" si="197"/>
        <v>16.515683138717218</v>
      </c>
      <c r="J1075" s="217">
        <f t="shared" si="198"/>
        <v>3.6334502905177879</v>
      </c>
      <c r="K1075" s="208">
        <v>7.0667495245893335</v>
      </c>
      <c r="L1075" s="217">
        <v>2.3864183841954967</v>
      </c>
      <c r="M1075" s="11">
        <f t="shared" si="199"/>
        <v>29.602301338019839</v>
      </c>
      <c r="N1075" s="11">
        <f t="shared" si="202"/>
        <v>5.9204602676039677</v>
      </c>
      <c r="O1075" s="11">
        <f t="shared" si="203"/>
        <v>0.21879010597206086</v>
      </c>
      <c r="P1075" s="8" t="s">
        <v>1694</v>
      </c>
    </row>
    <row r="1076" spans="1:16" x14ac:dyDescent="0.35">
      <c r="A1076" s="9">
        <f t="shared" si="200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196"/>
        <v>149.19999999999999</v>
      </c>
      <c r="G1076" s="36">
        <v>98</v>
      </c>
      <c r="H1076" s="217">
        <f t="shared" si="201"/>
        <v>3.9378621426791926E-3</v>
      </c>
      <c r="I1076" s="217">
        <f t="shared" ref="I1076:I1114" si="204">H1076*$I$2</f>
        <v>16.859759870773829</v>
      </c>
      <c r="J1076" s="217">
        <f t="shared" si="198"/>
        <v>3.7091471715702422</v>
      </c>
      <c r="K1076" s="208">
        <v>7.2139734730182781</v>
      </c>
      <c r="L1076" s="217">
        <v>2.4361354338662364</v>
      </c>
      <c r="M1076" s="11">
        <f t="shared" si="199"/>
        <v>30.219015949228588</v>
      </c>
      <c r="N1076" s="11">
        <f t="shared" si="202"/>
        <v>6.0438031898457183</v>
      </c>
      <c r="O1076" s="11">
        <f t="shared" si="203"/>
        <v>0.20254032137552674</v>
      </c>
      <c r="P1076" s="8" t="s">
        <v>1694</v>
      </c>
    </row>
    <row r="1077" spans="1:16" x14ac:dyDescent="0.35">
      <c r="A1077" s="9">
        <f t="shared" si="200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ref="F1077:F1107" si="205">C1077+D1077+E1077</f>
        <v>378.9</v>
      </c>
      <c r="G1077" s="36">
        <v>238</v>
      </c>
      <c r="H1077" s="217">
        <f t="shared" si="201"/>
        <v>9.563379489363753E-3</v>
      </c>
      <c r="I1077" s="217">
        <f t="shared" si="204"/>
        <v>40.945131114736441</v>
      </c>
      <c r="J1077" s="217">
        <f t="shared" si="198"/>
        <v>9.0079288452420165</v>
      </c>
      <c r="K1077" s="208">
        <v>17.519649863044389</v>
      </c>
      <c r="L1077" s="217">
        <v>5.9163289108180033</v>
      </c>
      <c r="M1077" s="11">
        <f t="shared" si="199"/>
        <v>73.389038733840863</v>
      </c>
      <c r="N1077" s="11">
        <f t="shared" si="202"/>
        <v>14.677807746768174</v>
      </c>
      <c r="O1077" s="11">
        <f t="shared" si="203"/>
        <v>0.19368973009723112</v>
      </c>
      <c r="P1077" s="8" t="s">
        <v>1694</v>
      </c>
    </row>
    <row r="1078" spans="1:16" x14ac:dyDescent="0.35">
      <c r="A1078" s="9">
        <f t="shared" si="200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205"/>
        <v>4438.16</v>
      </c>
      <c r="G1078" s="36">
        <v>1321</v>
      </c>
      <c r="H1078" s="217">
        <f t="shared" si="201"/>
        <v>5.3080774392645039E-2</v>
      </c>
      <c r="I1078" s="217">
        <f t="shared" si="204"/>
        <v>227.26268152339009</v>
      </c>
      <c r="J1078" s="217">
        <f t="shared" si="198"/>
        <v>49.997789935145818</v>
      </c>
      <c r="K1078" s="208">
        <v>97.241417937317806</v>
      </c>
      <c r="L1078" s="217">
        <v>32.838111307523455</v>
      </c>
      <c r="M1078" s="11">
        <f t="shared" si="199"/>
        <v>407.34000070337714</v>
      </c>
      <c r="N1078" s="11">
        <f t="shared" si="202"/>
        <v>81.468000140675429</v>
      </c>
      <c r="O1078" s="11">
        <f t="shared" si="203"/>
        <v>9.1781278886605519E-2</v>
      </c>
      <c r="P1078" s="8" t="s">
        <v>1694</v>
      </c>
    </row>
    <row r="1079" spans="1:16" x14ac:dyDescent="0.35">
      <c r="A1079" s="9">
        <f t="shared" si="200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205"/>
        <v>1768.02</v>
      </c>
      <c r="G1079" s="36">
        <v>519</v>
      </c>
      <c r="H1079" s="217">
        <f t="shared" si="201"/>
        <v>2.085459644949491E-2</v>
      </c>
      <c r="I1079" s="217">
        <f t="shared" si="204"/>
        <v>89.287911968689983</v>
      </c>
      <c r="J1079" s="217">
        <f t="shared" si="198"/>
        <v>19.643340633111798</v>
      </c>
      <c r="K1079" s="208">
        <v>38.204614617311087</v>
      </c>
      <c r="L1079" s="217">
        <v>12.901574389556908</v>
      </c>
      <c r="M1079" s="11">
        <f t="shared" si="199"/>
        <v>160.03744160866978</v>
      </c>
      <c r="N1079" s="11">
        <f t="shared" si="202"/>
        <v>32.007488321733959</v>
      </c>
      <c r="O1079" s="11">
        <f t="shared" si="203"/>
        <v>9.0517890978987672E-2</v>
      </c>
      <c r="P1079" s="8" t="s">
        <v>1694</v>
      </c>
    </row>
    <row r="1080" spans="1:16" x14ac:dyDescent="0.35">
      <c r="A1080" s="9">
        <f t="shared" si="200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205"/>
        <v>126.3</v>
      </c>
      <c r="G1080" s="36">
        <v>106</v>
      </c>
      <c r="H1080" s="217">
        <f t="shared" si="201"/>
        <v>4.2593202767754529E-3</v>
      </c>
      <c r="I1080" s="217">
        <f t="shared" si="204"/>
        <v>18.236066799000263</v>
      </c>
      <c r="J1080" s="217">
        <f t="shared" si="198"/>
        <v>4.0119346957800577</v>
      </c>
      <c r="K1080" s="208">
        <v>7.8028692667340565</v>
      </c>
      <c r="L1080" s="217">
        <v>2.6350036325491946</v>
      </c>
      <c r="M1080" s="11">
        <f t="shared" si="199"/>
        <v>32.685874394063568</v>
      </c>
      <c r="N1080" s="11">
        <f t="shared" si="202"/>
        <v>6.5371748788127135</v>
      </c>
      <c r="O1080" s="11">
        <f t="shared" si="203"/>
        <v>0.2587955217265524</v>
      </c>
      <c r="P1080" s="8" t="s">
        <v>1694</v>
      </c>
    </row>
    <row r="1081" spans="1:16" x14ac:dyDescent="0.35">
      <c r="A1081" s="9">
        <f t="shared" si="200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205"/>
        <v>943.1</v>
      </c>
      <c r="G1081" s="36">
        <v>368</v>
      </c>
      <c r="H1081" s="217">
        <f t="shared" si="201"/>
        <v>1.4787074168427989E-2</v>
      </c>
      <c r="I1081" s="217">
        <f t="shared" si="204"/>
        <v>63.310118698416012</v>
      </c>
      <c r="J1081" s="217">
        <f t="shared" si="198"/>
        <v>13.928226113651522</v>
      </c>
      <c r="K1081" s="208">
        <v>27.089206510925777</v>
      </c>
      <c r="L1081" s="217">
        <v>9.1479371394160705</v>
      </c>
      <c r="M1081" s="11">
        <f t="shared" si="199"/>
        <v>113.47548846240939</v>
      </c>
      <c r="N1081" s="11">
        <f t="shared" si="202"/>
        <v>22.69509769248188</v>
      </c>
      <c r="O1081" s="11">
        <f t="shared" si="203"/>
        <v>0.12032179881498185</v>
      </c>
      <c r="P1081" s="8" t="s">
        <v>1694</v>
      </c>
    </row>
    <row r="1082" spans="1:16" x14ac:dyDescent="0.35">
      <c r="A1082" s="9">
        <f t="shared" si="200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205"/>
        <v>13043.19</v>
      </c>
      <c r="G1082" s="36">
        <v>2100</v>
      </c>
      <c r="H1082" s="217">
        <f t="shared" si="201"/>
        <v>8.4382760200268414E-2</v>
      </c>
      <c r="I1082" s="217">
        <f t="shared" si="204"/>
        <v>361.28056865943921</v>
      </c>
      <c r="J1082" s="217">
        <f t="shared" si="198"/>
        <v>79.48172510507662</v>
      </c>
      <c r="K1082" s="208">
        <v>154.58514585039165</v>
      </c>
      <c r="L1082" s="217">
        <v>52.202902154276494</v>
      </c>
      <c r="M1082" s="11">
        <f t="shared" si="199"/>
        <v>647.55034176918389</v>
      </c>
      <c r="N1082" s="11">
        <f t="shared" si="202"/>
        <v>129.51006835383677</v>
      </c>
      <c r="O1082" s="11">
        <f t="shared" si="203"/>
        <v>4.9646623392681076E-2</v>
      </c>
      <c r="P1082" s="8" t="s">
        <v>1694</v>
      </c>
    </row>
    <row r="1083" spans="1:16" x14ac:dyDescent="0.35">
      <c r="A1083" s="9">
        <f t="shared" si="200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205"/>
        <v>222</v>
      </c>
      <c r="G1083" s="35">
        <v>192</v>
      </c>
      <c r="H1083" s="217">
        <f t="shared" si="201"/>
        <v>7.714995218310255E-3</v>
      </c>
      <c r="I1083" s="217">
        <f t="shared" si="204"/>
        <v>33.031366277434437</v>
      </c>
      <c r="J1083" s="217">
        <f t="shared" si="198"/>
        <v>7.2669005810355758</v>
      </c>
      <c r="K1083" s="208">
        <v>14.133499049178667</v>
      </c>
      <c r="L1083" s="217">
        <v>6.0948876240797203</v>
      </c>
      <c r="M1083" s="11">
        <f t="shared" si="199"/>
        <v>60.5266535317284</v>
      </c>
      <c r="N1083" s="11">
        <f t="shared" si="202"/>
        <v>12.105330706345681</v>
      </c>
      <c r="O1083" s="11">
        <f t="shared" si="203"/>
        <v>0.27264258347625403</v>
      </c>
      <c r="P1083" s="8" t="s">
        <v>1179</v>
      </c>
    </row>
    <row r="1084" spans="1:16" x14ac:dyDescent="0.35">
      <c r="A1084" s="9">
        <f t="shared" si="200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205"/>
        <v>6404.15</v>
      </c>
      <c r="G1084" s="36">
        <v>1054</v>
      </c>
      <c r="H1084" s="217">
        <f t="shared" si="201"/>
        <v>4.2352109167182336E-2</v>
      </c>
      <c r="I1084" s="217">
        <f t="shared" si="204"/>
        <v>181.32843779383282</v>
      </c>
      <c r="J1084" s="217">
        <f t="shared" si="198"/>
        <v>39.89225631464322</v>
      </c>
      <c r="K1084" s="208">
        <v>77.587020822053717</v>
      </c>
      <c r="L1084" s="217">
        <v>26.20088517647973</v>
      </c>
      <c r="M1084" s="11">
        <f t="shared" si="199"/>
        <v>325.0086001070095</v>
      </c>
      <c r="N1084" s="11">
        <f t="shared" si="202"/>
        <v>65.001720021401908</v>
      </c>
      <c r="O1084" s="11">
        <f t="shared" si="203"/>
        <v>5.0749685767355467E-2</v>
      </c>
      <c r="P1084" s="8" t="s">
        <v>1694</v>
      </c>
    </row>
    <row r="1085" spans="1:16" x14ac:dyDescent="0.35">
      <c r="A1085" s="9">
        <f t="shared" si="200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205"/>
        <v>97.3</v>
      </c>
      <c r="G1085" s="35">
        <v>137</v>
      </c>
      <c r="H1085" s="217">
        <f t="shared" si="201"/>
        <v>5.5049705463984635E-3</v>
      </c>
      <c r="I1085" s="217">
        <f t="shared" si="204"/>
        <v>23.569256145877702</v>
      </c>
      <c r="J1085" s="217">
        <f t="shared" si="198"/>
        <v>5.1852363520930949</v>
      </c>
      <c r="K1085" s="208">
        <v>10.084840467382694</v>
      </c>
      <c r="L1085" s="217">
        <v>4.7113692962178746</v>
      </c>
      <c r="M1085" s="11">
        <f t="shared" si="199"/>
        <v>43.550702261571367</v>
      </c>
      <c r="N1085" s="11">
        <f t="shared" si="202"/>
        <v>8.710140452314274</v>
      </c>
      <c r="O1085" s="11">
        <f t="shared" si="203"/>
        <v>0.44759200679929462</v>
      </c>
      <c r="P1085" s="8" t="s">
        <v>1179</v>
      </c>
    </row>
    <row r="1086" spans="1:16" x14ac:dyDescent="0.35">
      <c r="A1086" s="9">
        <f t="shared" si="200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205"/>
        <v>6656</v>
      </c>
      <c r="G1086" s="36">
        <v>1080</v>
      </c>
      <c r="H1086" s="217">
        <f t="shared" si="201"/>
        <v>4.3396848102995184E-2</v>
      </c>
      <c r="I1086" s="217">
        <f t="shared" si="204"/>
        <v>185.80143531056873</v>
      </c>
      <c r="J1086" s="217">
        <f t="shared" si="198"/>
        <v>40.876315768325121</v>
      </c>
      <c r="K1086" s="208">
        <v>79.500932151629996</v>
      </c>
      <c r="L1086" s="217">
        <v>26.84720682219934</v>
      </c>
      <c r="M1086" s="11">
        <f t="shared" si="199"/>
        <v>333.02589005272318</v>
      </c>
      <c r="N1086" s="11">
        <f t="shared" si="202"/>
        <v>66.605178010544634</v>
      </c>
      <c r="O1086" s="11">
        <f t="shared" si="203"/>
        <v>5.0033937808401922E-2</v>
      </c>
      <c r="P1086" s="8" t="s">
        <v>1694</v>
      </c>
    </row>
    <row r="1087" spans="1:16" x14ac:dyDescent="0.35">
      <c r="A1087" s="9">
        <f t="shared" si="200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205"/>
        <v>7072</v>
      </c>
      <c r="G1087" s="36">
        <v>1080</v>
      </c>
      <c r="H1087" s="217">
        <f t="shared" si="201"/>
        <v>4.3396848102995184E-2</v>
      </c>
      <c r="I1087" s="217">
        <f t="shared" si="204"/>
        <v>185.80143531056873</v>
      </c>
      <c r="J1087" s="217">
        <f t="shared" si="198"/>
        <v>40.876315768325121</v>
      </c>
      <c r="K1087" s="208">
        <v>79.500932151629996</v>
      </c>
      <c r="L1087" s="217">
        <v>26.84720682219934</v>
      </c>
      <c r="M1087" s="11">
        <f t="shared" si="199"/>
        <v>333.02589005272318</v>
      </c>
      <c r="N1087" s="11">
        <f t="shared" si="202"/>
        <v>66.605178010544634</v>
      </c>
      <c r="O1087" s="11">
        <f t="shared" si="203"/>
        <v>4.7090764996142981E-2</v>
      </c>
      <c r="P1087" s="8" t="s">
        <v>1694</v>
      </c>
    </row>
    <row r="1088" spans="1:16" x14ac:dyDescent="0.35">
      <c r="A1088" s="9">
        <f t="shared" si="200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205"/>
        <v>10869.85</v>
      </c>
      <c r="G1088" s="36">
        <v>1733</v>
      </c>
      <c r="H1088" s="217">
        <f t="shared" si="201"/>
        <v>6.9635868298602452E-2</v>
      </c>
      <c r="I1088" s="217">
        <f t="shared" si="204"/>
        <v>298.14248832705147</v>
      </c>
      <c r="J1088" s="217">
        <f t="shared" si="198"/>
        <v>65.59134743195132</v>
      </c>
      <c r="K1088" s="208">
        <v>127.56955131368036</v>
      </c>
      <c r="L1088" s="217">
        <v>43.079823539695795</v>
      </c>
      <c r="M1088" s="11">
        <f t="shared" si="199"/>
        <v>534.38321061237889</v>
      </c>
      <c r="N1088" s="11">
        <f t="shared" si="202"/>
        <v>106.87664212247579</v>
      </c>
      <c r="O1088" s="11">
        <f t="shared" si="203"/>
        <v>4.9161967332794737E-2</v>
      </c>
      <c r="P1088" s="8" t="s">
        <v>1694</v>
      </c>
    </row>
    <row r="1089" spans="1:16" x14ac:dyDescent="0.35">
      <c r="A1089" s="9">
        <f t="shared" si="200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205"/>
        <v>128</v>
      </c>
      <c r="G1089" s="35">
        <v>210</v>
      </c>
      <c r="H1089" s="217">
        <f t="shared" si="201"/>
        <v>8.4382760200268411E-3</v>
      </c>
      <c r="I1089" s="217">
        <f t="shared" si="204"/>
        <v>36.128056865943918</v>
      </c>
      <c r="J1089" s="217">
        <f t="shared" si="198"/>
        <v>7.9481725105076624</v>
      </c>
      <c r="K1089" s="208">
        <v>15.458514585039167</v>
      </c>
      <c r="L1089" s="217">
        <v>6.6662833388371938</v>
      </c>
      <c r="M1089" s="11">
        <f t="shared" si="199"/>
        <v>66.201027300327937</v>
      </c>
      <c r="N1089" s="11">
        <f t="shared" si="202"/>
        <v>13.240205460065589</v>
      </c>
      <c r="O1089" s="11">
        <f t="shared" si="203"/>
        <v>0.517195525783812</v>
      </c>
      <c r="P1089" s="8" t="s">
        <v>1179</v>
      </c>
    </row>
    <row r="1090" spans="1:16" x14ac:dyDescent="0.35">
      <c r="A1090" s="9">
        <f t="shared" si="200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205"/>
        <v>98.2</v>
      </c>
      <c r="G1090" s="35">
        <v>203</v>
      </c>
      <c r="H1090" s="217">
        <f t="shared" si="201"/>
        <v>8.1570001526926131E-3</v>
      </c>
      <c r="I1090" s="217">
        <f t="shared" si="204"/>
        <v>34.923788303745788</v>
      </c>
      <c r="J1090" s="217">
        <f t="shared" si="198"/>
        <v>7.6832334268240734</v>
      </c>
      <c r="K1090" s="208">
        <v>14.94323076553786</v>
      </c>
      <c r="L1090" s="217">
        <v>6.4440738942092883</v>
      </c>
      <c r="M1090" s="11">
        <f t="shared" si="199"/>
        <v>63.994326390317013</v>
      </c>
      <c r="N1090" s="11">
        <f t="shared" si="202"/>
        <v>12.798865278063403</v>
      </c>
      <c r="O1090" s="11">
        <f t="shared" si="203"/>
        <v>0.65167338483011217</v>
      </c>
      <c r="P1090" s="8" t="s">
        <v>1179</v>
      </c>
    </row>
    <row r="1091" spans="1:16" x14ac:dyDescent="0.35">
      <c r="A1091" s="9">
        <f t="shared" si="200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205"/>
        <v>223.5</v>
      </c>
      <c r="G1091" s="35">
        <v>329</v>
      </c>
      <c r="H1091" s="217">
        <f t="shared" si="201"/>
        <v>1.3219965764708718E-2</v>
      </c>
      <c r="I1091" s="217">
        <f t="shared" si="204"/>
        <v>56.600622423312139</v>
      </c>
      <c r="J1091" s="217">
        <f t="shared" ref="J1091:J1114" si="206">I1091*0.22</f>
        <v>12.452136933128671</v>
      </c>
      <c r="K1091" s="208">
        <v>24.218339516561361</v>
      </c>
      <c r="L1091" s="217">
        <v>10.443843897511607</v>
      </c>
      <c r="M1091" s="11">
        <f t="shared" si="199"/>
        <v>103.71494277051379</v>
      </c>
      <c r="N1091" s="11">
        <f t="shared" ref="N1091:N1114" si="207">M1091*0.2</f>
        <v>20.742988554102759</v>
      </c>
      <c r="O1091" s="11">
        <f t="shared" si="203"/>
        <v>0.46404896094189613</v>
      </c>
      <c r="P1091" s="8" t="s">
        <v>1179</v>
      </c>
    </row>
    <row r="1092" spans="1:16" x14ac:dyDescent="0.35">
      <c r="A1092" s="9">
        <f t="shared" si="200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si="205"/>
        <v>34.6</v>
      </c>
      <c r="G1092" s="35">
        <v>62</v>
      </c>
      <c r="H1092" s="217">
        <f t="shared" si="201"/>
        <v>2.4913005392460199E-3</v>
      </c>
      <c r="I1092" s="217">
        <f t="shared" si="204"/>
        <v>10.666378693754872</v>
      </c>
      <c r="J1092" s="217">
        <f t="shared" si="206"/>
        <v>2.3466033126260717</v>
      </c>
      <c r="K1092" s="208">
        <v>4.563942401297278</v>
      </c>
      <c r="L1092" s="217">
        <v>1.6401173293964528</v>
      </c>
      <c r="M1092" s="11">
        <f t="shared" si="199"/>
        <v>19.217041737074677</v>
      </c>
      <c r="N1092" s="11">
        <f t="shared" si="207"/>
        <v>3.8434083474149356</v>
      </c>
      <c r="O1092" s="11">
        <f t="shared" si="203"/>
        <v>0.55540583055129122</v>
      </c>
      <c r="P1092" s="8" t="s">
        <v>1179</v>
      </c>
    </row>
    <row r="1093" spans="1:16" x14ac:dyDescent="0.35">
      <c r="A1093" s="9">
        <f t="shared" si="200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205"/>
        <v>7086.2</v>
      </c>
      <c r="G1093" s="36">
        <v>1085</v>
      </c>
      <c r="H1093" s="217">
        <f t="shared" si="201"/>
        <v>4.3597759436805349E-2</v>
      </c>
      <c r="I1093" s="217">
        <f t="shared" si="204"/>
        <v>186.66162714071027</v>
      </c>
      <c r="J1093" s="217">
        <f t="shared" si="206"/>
        <v>41.065557970956256</v>
      </c>
      <c r="K1093" s="208">
        <v>79.868992022702358</v>
      </c>
      <c r="L1093" s="217">
        <v>26.971499446376189</v>
      </c>
      <c r="M1093" s="11">
        <f t="shared" si="199"/>
        <v>334.56767658074506</v>
      </c>
      <c r="N1093" s="11">
        <f t="shared" si="207"/>
        <v>66.913535316149009</v>
      </c>
      <c r="O1093" s="11">
        <f t="shared" si="203"/>
        <v>4.7213975978767898E-2</v>
      </c>
      <c r="P1093" s="8" t="s">
        <v>1694</v>
      </c>
    </row>
    <row r="1094" spans="1:16" x14ac:dyDescent="0.35">
      <c r="A1094" s="9">
        <f t="shared" si="200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205"/>
        <v>145</v>
      </c>
      <c r="G1094" s="35">
        <v>171</v>
      </c>
      <c r="H1094" s="217">
        <f t="shared" si="201"/>
        <v>6.871167616307571E-3</v>
      </c>
      <c r="I1094" s="217">
        <f t="shared" si="204"/>
        <v>29.418560590840048</v>
      </c>
      <c r="J1094" s="217">
        <f t="shared" si="206"/>
        <v>6.4720833299848106</v>
      </c>
      <c r="K1094" s="208">
        <v>12.587647590674749</v>
      </c>
      <c r="L1094" s="217">
        <v>7.6900339944443363</v>
      </c>
      <c r="M1094" s="11">
        <f t="shared" si="199"/>
        <v>56.16832550594394</v>
      </c>
      <c r="N1094" s="11">
        <f t="shared" si="207"/>
        <v>11.233665101188789</v>
      </c>
      <c r="O1094" s="11">
        <f t="shared" si="203"/>
        <v>0.38736776210995821</v>
      </c>
      <c r="P1094" s="8" t="s">
        <v>1179</v>
      </c>
    </row>
    <row r="1095" spans="1:16" x14ac:dyDescent="0.35">
      <c r="A1095" s="9">
        <f t="shared" si="200"/>
        <v>189</v>
      </c>
      <c r="B1095" s="14" t="s">
        <v>528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205"/>
        <v>48.3</v>
      </c>
      <c r="G1095" s="35">
        <v>90</v>
      </c>
      <c r="H1095" s="217">
        <f t="shared" si="201"/>
        <v>3.6164040085829318E-3</v>
      </c>
      <c r="I1095" s="217">
        <f t="shared" si="204"/>
        <v>15.483452942547393</v>
      </c>
      <c r="J1095" s="217">
        <f t="shared" si="206"/>
        <v>3.4063596473604263</v>
      </c>
      <c r="K1095" s="208">
        <v>6.6250776793024997</v>
      </c>
      <c r="L1095" s="217">
        <v>2.380815478156141</v>
      </c>
      <c r="M1095" s="11">
        <f t="shared" si="199"/>
        <v>27.89570574736646</v>
      </c>
      <c r="N1095" s="11">
        <f t="shared" si="207"/>
        <v>5.5791411494732923</v>
      </c>
      <c r="O1095" s="11">
        <f t="shared" si="203"/>
        <v>0.57755084363077558</v>
      </c>
      <c r="P1095" s="8" t="s">
        <v>1179</v>
      </c>
    </row>
    <row r="1096" spans="1:16" x14ac:dyDescent="0.35">
      <c r="A1096" s="9">
        <f t="shared" si="200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205"/>
        <v>4464.3</v>
      </c>
      <c r="G1096" s="36">
        <v>1350</v>
      </c>
      <c r="H1096" s="217">
        <f t="shared" si="201"/>
        <v>5.4246060128743979E-2</v>
      </c>
      <c r="I1096" s="217">
        <f t="shared" si="204"/>
        <v>232.2517941382109</v>
      </c>
      <c r="J1096" s="217">
        <f t="shared" si="206"/>
        <v>51.095394710406396</v>
      </c>
      <c r="K1096" s="208">
        <v>99.376165189537502</v>
      </c>
      <c r="L1096" s="217">
        <v>33.559008527749178</v>
      </c>
      <c r="M1096" s="11">
        <f t="shared" si="199"/>
        <v>416.28236256590401</v>
      </c>
      <c r="N1096" s="11">
        <f t="shared" si="207"/>
        <v>83.25647251318081</v>
      </c>
      <c r="O1096" s="11">
        <f t="shared" si="203"/>
        <v>9.324695082451985E-2</v>
      </c>
      <c r="P1096" s="8" t="s">
        <v>1694</v>
      </c>
    </row>
    <row r="1097" spans="1:16" x14ac:dyDescent="0.35">
      <c r="A1097" s="9">
        <f t="shared" si="200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205"/>
        <v>4580.7000000000007</v>
      </c>
      <c r="G1097" s="36">
        <v>1416</v>
      </c>
      <c r="H1097" s="217">
        <f t="shared" si="201"/>
        <v>5.6898089735038133E-2</v>
      </c>
      <c r="I1097" s="217">
        <f t="shared" si="204"/>
        <v>243.606326296079</v>
      </c>
      <c r="J1097" s="217">
        <f t="shared" si="206"/>
        <v>53.593391785137378</v>
      </c>
      <c r="K1097" s="208">
        <v>104.23455548769266</v>
      </c>
      <c r="L1097" s="217">
        <v>35.199671166883583</v>
      </c>
      <c r="M1097" s="11">
        <f t="shared" ref="M1097:M1114" si="208">(I1097+J1097+K1097+L1097)</f>
        <v>436.63394473579262</v>
      </c>
      <c r="N1097" s="11">
        <f t="shared" si="207"/>
        <v>87.326788947158533</v>
      </c>
      <c r="O1097" s="11">
        <f t="shared" si="203"/>
        <v>9.5320353818366746E-2</v>
      </c>
      <c r="P1097" s="8" t="s">
        <v>1694</v>
      </c>
    </row>
    <row r="1098" spans="1:16" x14ac:dyDescent="0.35">
      <c r="A1098" s="9">
        <f t="shared" si="200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205"/>
        <v>4605.3999999999996</v>
      </c>
      <c r="G1098" s="36">
        <v>1346</v>
      </c>
      <c r="H1098" s="217">
        <f t="shared" si="201"/>
        <v>5.408533106169585E-2</v>
      </c>
      <c r="I1098" s="217">
        <f t="shared" si="204"/>
        <v>231.56364067409768</v>
      </c>
      <c r="J1098" s="217">
        <f t="shared" si="206"/>
        <v>50.944000948301493</v>
      </c>
      <c r="K1098" s="208">
        <v>99.081717292679613</v>
      </c>
      <c r="L1098" s="217">
        <v>33.459574428407699</v>
      </c>
      <c r="M1098" s="11">
        <f t="shared" si="208"/>
        <v>415.04893334348651</v>
      </c>
      <c r="N1098" s="11">
        <f t="shared" si="207"/>
        <v>83.009786668697302</v>
      </c>
      <c r="O1098" s="11">
        <f t="shared" si="203"/>
        <v>9.0122233322509779E-2</v>
      </c>
      <c r="P1098" s="8" t="s">
        <v>1694</v>
      </c>
    </row>
    <row r="1099" spans="1:16" x14ac:dyDescent="0.35">
      <c r="A1099" s="9">
        <f t="shared" si="200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205"/>
        <v>3144.4</v>
      </c>
      <c r="G1099" s="36">
        <v>840</v>
      </c>
      <c r="H1099" s="217">
        <f t="shared" si="201"/>
        <v>3.3753104080107364E-2</v>
      </c>
      <c r="I1099" s="217">
        <f t="shared" si="204"/>
        <v>144.51222746377567</v>
      </c>
      <c r="J1099" s="217">
        <f t="shared" si="206"/>
        <v>31.79269004203065</v>
      </c>
      <c r="K1099" s="208">
        <v>61.834058340156666</v>
      </c>
      <c r="L1099" s="217">
        <v>20.881160861710597</v>
      </c>
      <c r="M1099" s="11">
        <f t="shared" si="208"/>
        <v>259.0201367076736</v>
      </c>
      <c r="N1099" s="11">
        <f t="shared" si="207"/>
        <v>51.80402734153472</v>
      </c>
      <c r="O1099" s="11">
        <f t="shared" si="203"/>
        <v>8.2375059377837928E-2</v>
      </c>
      <c r="P1099" s="8" t="s">
        <v>1694</v>
      </c>
    </row>
    <row r="1100" spans="1:16" x14ac:dyDescent="0.35">
      <c r="A1100" s="9">
        <f t="shared" ref="A1100:A1114" si="209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205"/>
        <v>3129.44</v>
      </c>
      <c r="G1100" s="36">
        <v>844</v>
      </c>
      <c r="H1100" s="217">
        <f t="shared" ref="H1100:H1114" si="210">3/74659.8*G1100</f>
        <v>3.3913833147155494E-2</v>
      </c>
      <c r="I1100" s="217">
        <f t="shared" si="204"/>
        <v>145.20038092788889</v>
      </c>
      <c r="J1100" s="217">
        <f t="shared" si="206"/>
        <v>31.944083804135555</v>
      </c>
      <c r="K1100" s="208">
        <v>62.128506237014548</v>
      </c>
      <c r="L1100" s="217">
        <v>20.980594961052081</v>
      </c>
      <c r="M1100" s="11">
        <f t="shared" si="208"/>
        <v>260.25356593009104</v>
      </c>
      <c r="N1100" s="11">
        <f t="shared" si="207"/>
        <v>52.050713186018214</v>
      </c>
      <c r="O1100" s="11">
        <f t="shared" si="203"/>
        <v>8.3162983131196327E-2</v>
      </c>
      <c r="P1100" s="8" t="s">
        <v>1694</v>
      </c>
    </row>
    <row r="1101" spans="1:16" x14ac:dyDescent="0.35">
      <c r="A1101" s="9">
        <f t="shared" si="209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205"/>
        <v>2023.28</v>
      </c>
      <c r="G1101" s="36">
        <v>502</v>
      </c>
      <c r="H1101" s="217">
        <f t="shared" si="210"/>
        <v>2.0171497914540353E-2</v>
      </c>
      <c r="I1101" s="217">
        <f t="shared" si="204"/>
        <v>86.363259746208797</v>
      </c>
      <c r="J1101" s="217">
        <f t="shared" si="206"/>
        <v>18.999917144165934</v>
      </c>
      <c r="K1101" s="208">
        <v>36.953211055665058</v>
      </c>
      <c r="L1101" s="217">
        <v>12.478979467355622</v>
      </c>
      <c r="M1101" s="11">
        <f t="shared" si="208"/>
        <v>154.79536741339541</v>
      </c>
      <c r="N1101" s="11">
        <f t="shared" si="207"/>
        <v>30.959073482679084</v>
      </c>
      <c r="O1101" s="11">
        <f t="shared" si="203"/>
        <v>7.6507140590227465E-2</v>
      </c>
      <c r="P1101" s="8" t="s">
        <v>1694</v>
      </c>
    </row>
    <row r="1102" spans="1:16" x14ac:dyDescent="0.35">
      <c r="A1102" s="9">
        <f t="shared" si="209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205"/>
        <v>1913.79</v>
      </c>
      <c r="G1102" s="36">
        <v>530</v>
      </c>
      <c r="H1102" s="217">
        <f t="shared" si="210"/>
        <v>2.1296601383877265E-2</v>
      </c>
      <c r="I1102" s="217">
        <f t="shared" si="204"/>
        <v>91.18033399500132</v>
      </c>
      <c r="J1102" s="217">
        <f t="shared" si="206"/>
        <v>20.05967347890029</v>
      </c>
      <c r="K1102" s="208">
        <v>39.014346333670282</v>
      </c>
      <c r="L1102" s="217">
        <v>13.175018162745973</v>
      </c>
      <c r="M1102" s="11">
        <f t="shared" si="208"/>
        <v>163.42937197031787</v>
      </c>
      <c r="N1102" s="11">
        <f t="shared" si="207"/>
        <v>32.685874394063575</v>
      </c>
      <c r="O1102" s="11">
        <f t="shared" si="203"/>
        <v>8.53956661756608E-2</v>
      </c>
      <c r="P1102" s="8" t="s">
        <v>1694</v>
      </c>
    </row>
    <row r="1103" spans="1:16" x14ac:dyDescent="0.35">
      <c r="A1103" s="9">
        <f t="shared" si="209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 t="shared" si="205"/>
        <v>695.35</v>
      </c>
      <c r="G1103" s="36">
        <v>1060</v>
      </c>
      <c r="H1103" s="217">
        <f t="shared" si="210"/>
        <v>4.259320276775453E-2</v>
      </c>
      <c r="I1103" s="217">
        <f t="shared" si="204"/>
        <v>182.36066799000264</v>
      </c>
      <c r="J1103" s="217">
        <f t="shared" si="206"/>
        <v>40.11934695780058</v>
      </c>
      <c r="K1103" s="208">
        <v>78.028692667340565</v>
      </c>
      <c r="L1103" s="217">
        <v>207.55647934109055</v>
      </c>
      <c r="M1103" s="11">
        <f t="shared" si="208"/>
        <v>508.06518695623436</v>
      </c>
      <c r="N1103" s="11">
        <f t="shared" si="207"/>
        <v>101.61303739124688</v>
      </c>
      <c r="O1103" s="11">
        <f t="shared" si="203"/>
        <v>0.73066108715932165</v>
      </c>
      <c r="P1103" s="8" t="s">
        <v>1694</v>
      </c>
    </row>
    <row r="1104" spans="1:16" x14ac:dyDescent="0.35">
      <c r="A1104" s="9">
        <f t="shared" si="209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 t="shared" si="205"/>
        <v>1487.8</v>
      </c>
      <c r="G1104" s="36">
        <v>510</v>
      </c>
      <c r="H1104" s="217">
        <f t="shared" si="210"/>
        <v>2.0492956048636615E-2</v>
      </c>
      <c r="I1104" s="217">
        <f t="shared" si="204"/>
        <v>87.739566674435238</v>
      </c>
      <c r="J1104" s="217">
        <f t="shared" si="206"/>
        <v>19.302704668375753</v>
      </c>
      <c r="K1104" s="208">
        <v>37.542106849380836</v>
      </c>
      <c r="L1104" s="217">
        <v>22.935189106237491</v>
      </c>
      <c r="M1104" s="11">
        <f t="shared" si="208"/>
        <v>167.51956729842931</v>
      </c>
      <c r="N1104" s="11">
        <f t="shared" si="207"/>
        <v>33.503913459685862</v>
      </c>
      <c r="O1104" s="11">
        <f t="shared" si="203"/>
        <v>0.11259548816939731</v>
      </c>
      <c r="P1104" s="8" t="s">
        <v>1694</v>
      </c>
    </row>
    <row r="1105" spans="1:16" x14ac:dyDescent="0.35">
      <c r="A1105" s="9">
        <f t="shared" si="209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 t="shared" si="205"/>
        <v>1266.08</v>
      </c>
      <c r="G1105" s="36">
        <v>453</v>
      </c>
      <c r="H1105" s="217">
        <f t="shared" si="210"/>
        <v>1.8202566843200759E-2</v>
      </c>
      <c r="I1105" s="217">
        <f t="shared" si="204"/>
        <v>77.93337981082189</v>
      </c>
      <c r="J1105" s="217">
        <f t="shared" si="206"/>
        <v>17.145343558380816</v>
      </c>
      <c r="K1105" s="208">
        <v>33.346224319155915</v>
      </c>
      <c r="L1105" s="217">
        <v>20.371844441422713</v>
      </c>
      <c r="M1105" s="11">
        <f t="shared" si="208"/>
        <v>148.79679212978135</v>
      </c>
      <c r="N1105" s="11">
        <f t="shared" si="207"/>
        <v>29.759358425956272</v>
      </c>
      <c r="O1105" s="11">
        <f t="shared" si="203"/>
        <v>0.11752558458373986</v>
      </c>
    </row>
    <row r="1106" spans="1:16" x14ac:dyDescent="0.35">
      <c r="A1106" s="9">
        <f t="shared" si="209"/>
        <v>200</v>
      </c>
      <c r="B1106" s="14" t="s">
        <v>550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 t="shared" si="205"/>
        <v>3679.6</v>
      </c>
      <c r="G1106" s="36">
        <v>761</v>
      </c>
      <c r="H1106" s="217">
        <f t="shared" si="210"/>
        <v>3.057870500590679E-2</v>
      </c>
      <c r="I1106" s="217">
        <f t="shared" si="204"/>
        <v>130.92119654753961</v>
      </c>
      <c r="J1106" s="217">
        <f t="shared" si="206"/>
        <v>28.802663240458713</v>
      </c>
      <c r="K1106" s="208">
        <v>56.018712377213362</v>
      </c>
      <c r="L1106" s="217">
        <v>34.222899823228879</v>
      </c>
      <c r="M1106" s="11">
        <f t="shared" si="208"/>
        <v>249.96547198844058</v>
      </c>
      <c r="N1106" s="11">
        <f t="shared" si="207"/>
        <v>49.993094397688118</v>
      </c>
      <c r="O1106" s="11">
        <f t="shared" si="203"/>
        <v>6.7932783995119192E-2</v>
      </c>
    </row>
    <row r="1107" spans="1:16" x14ac:dyDescent="0.35">
      <c r="A1107" s="9">
        <f t="shared" si="209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 t="shared" si="205"/>
        <v>1671.2</v>
      </c>
      <c r="G1107" s="35">
        <v>600</v>
      </c>
      <c r="H1107" s="217">
        <f t="shared" si="210"/>
        <v>2.4109360057219548E-2</v>
      </c>
      <c r="I1107" s="217">
        <f t="shared" si="204"/>
        <v>103.22301961698263</v>
      </c>
      <c r="J1107" s="217">
        <f t="shared" si="206"/>
        <v>22.709064315736178</v>
      </c>
      <c r="K1107" s="208">
        <v>44.167184528683329</v>
      </c>
      <c r="L1107" s="217">
        <v>8.7735970007187394</v>
      </c>
      <c r="M1107" s="11">
        <f t="shared" si="208"/>
        <v>178.87286546212087</v>
      </c>
      <c r="N1107" s="11">
        <f t="shared" si="207"/>
        <v>35.774573092424177</v>
      </c>
      <c r="O1107" s="11">
        <f t="shared" si="203"/>
        <v>0.10703259063075686</v>
      </c>
    </row>
    <row r="1108" spans="1:16" x14ac:dyDescent="0.35">
      <c r="A1108" s="9">
        <f t="shared" si="209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 t="shared" ref="F1108:F1114" si="211">C1108+D1108+E1108</f>
        <v>632.79999999999995</v>
      </c>
      <c r="G1108" s="35">
        <v>420</v>
      </c>
      <c r="H1108" s="217">
        <f t="shared" si="210"/>
        <v>1.6876552040053682E-2</v>
      </c>
      <c r="I1108" s="217">
        <f t="shared" si="204"/>
        <v>72.256113731887837</v>
      </c>
      <c r="J1108" s="217">
        <f t="shared" si="206"/>
        <v>15.896345021015325</v>
      </c>
      <c r="K1108" s="208">
        <v>30.917029170078333</v>
      </c>
      <c r="L1108" s="217">
        <v>18.88780279337205</v>
      </c>
      <c r="M1108" s="11">
        <f t="shared" si="208"/>
        <v>137.95729071635355</v>
      </c>
      <c r="N1108" s="11">
        <f t="shared" si="207"/>
        <v>27.591458143270714</v>
      </c>
      <c r="O1108" s="11">
        <f t="shared" si="203"/>
        <v>0.21801088924834633</v>
      </c>
    </row>
    <row r="1109" spans="1:16" x14ac:dyDescent="0.35">
      <c r="A1109" s="9">
        <f t="shared" si="209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 t="shared" si="211"/>
        <v>514.6</v>
      </c>
      <c r="G1109" s="36">
        <v>252</v>
      </c>
      <c r="H1109" s="217">
        <f t="shared" si="210"/>
        <v>1.0125931224032209E-2</v>
      </c>
      <c r="I1109" s="217">
        <f t="shared" si="204"/>
        <v>43.353668239132702</v>
      </c>
      <c r="J1109" s="217">
        <f t="shared" si="206"/>
        <v>9.5378070126091945</v>
      </c>
      <c r="K1109" s="208">
        <v>18.550217502046998</v>
      </c>
      <c r="L1109" s="217">
        <v>6.264290946314155</v>
      </c>
      <c r="M1109" s="11">
        <f t="shared" si="208"/>
        <v>77.705983700103047</v>
      </c>
      <c r="N1109" s="11">
        <f t="shared" si="207"/>
        <v>15.541196740020609</v>
      </c>
      <c r="O1109" s="11">
        <f t="shared" si="203"/>
        <v>0.15100268888477078</v>
      </c>
    </row>
    <row r="1110" spans="1:16" x14ac:dyDescent="0.35">
      <c r="A1110" s="9">
        <f t="shared" si="209"/>
        <v>204</v>
      </c>
      <c r="B1110" s="14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 t="shared" si="211"/>
        <v>6066</v>
      </c>
      <c r="G1110" s="8">
        <v>1206</v>
      </c>
      <c r="H1110" s="217">
        <f t="shared" si="210"/>
        <v>4.8459813715011291E-2</v>
      </c>
      <c r="I1110" s="217">
        <f t="shared" si="204"/>
        <v>207.47826943013507</v>
      </c>
      <c r="J1110" s="217">
        <f t="shared" si="206"/>
        <v>45.645219274629717</v>
      </c>
      <c r="K1110" s="208">
        <v>200.744</v>
      </c>
      <c r="L1110" s="217">
        <v>155.40412939307967</v>
      </c>
      <c r="M1110" s="11">
        <f t="shared" si="208"/>
        <v>609.27161809784445</v>
      </c>
      <c r="N1110" s="11">
        <f t="shared" si="207"/>
        <v>121.8543236195689</v>
      </c>
      <c r="O1110" s="11">
        <f t="shared" si="203"/>
        <v>0.10044042500788732</v>
      </c>
    </row>
    <row r="1111" spans="1:16" x14ac:dyDescent="0.35">
      <c r="A1111" s="9">
        <f t="shared" si="209"/>
        <v>205</v>
      </c>
      <c r="B1111" s="14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 t="shared" si="211"/>
        <v>6073.6</v>
      </c>
      <c r="G1111" s="8">
        <v>866.7</v>
      </c>
      <c r="H1111" s="217">
        <f t="shared" si="210"/>
        <v>3.482597060265364E-2</v>
      </c>
      <c r="I1111" s="217">
        <f t="shared" si="204"/>
        <v>149.10565183673143</v>
      </c>
      <c r="J1111" s="217">
        <f t="shared" si="206"/>
        <v>32.803243404080916</v>
      </c>
      <c r="K1111" s="208">
        <v>144.256</v>
      </c>
      <c r="L1111" s="217">
        <v>111.68222134741474</v>
      </c>
      <c r="M1111" s="153">
        <f t="shared" si="208"/>
        <v>437.8471165882271</v>
      </c>
      <c r="N1111" s="153">
        <f t="shared" si="207"/>
        <v>87.56942331764543</v>
      </c>
      <c r="O1111" s="11">
        <f t="shared" si="203"/>
        <v>7.2090212820769731E-2</v>
      </c>
    </row>
    <row r="1112" spans="1:16" x14ac:dyDescent="0.35">
      <c r="A1112" s="9">
        <f t="shared" si="209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 t="shared" si="211"/>
        <v>1388.6</v>
      </c>
      <c r="G1112" s="36">
        <v>250</v>
      </c>
      <c r="H1112" s="217">
        <f t="shared" si="210"/>
        <v>1.0045566690508144E-2</v>
      </c>
      <c r="I1112" s="217">
        <f t="shared" si="204"/>
        <v>43.009591507076095</v>
      </c>
      <c r="J1112" s="217">
        <f t="shared" si="206"/>
        <v>9.4621101315567415</v>
      </c>
      <c r="K1112" s="208">
        <v>18.402993553618057</v>
      </c>
      <c r="L1112" s="217">
        <v>6.2145940986488801</v>
      </c>
      <c r="M1112" s="153">
        <f t="shared" si="208"/>
        <v>77.089289290899771</v>
      </c>
      <c r="N1112" s="153">
        <f t="shared" si="207"/>
        <v>15.417857858179955</v>
      </c>
      <c r="O1112" s="11">
        <f t="shared" si="203"/>
        <v>5.5515835583249157E-2</v>
      </c>
    </row>
    <row r="1113" spans="1:16" x14ac:dyDescent="0.35">
      <c r="A1113" s="9">
        <f t="shared" si="209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 t="shared" si="211"/>
        <v>4609.7</v>
      </c>
      <c r="G1113" s="36">
        <v>898.1</v>
      </c>
      <c r="H1113" s="217">
        <f t="shared" si="210"/>
        <v>3.608769377898146E-2</v>
      </c>
      <c r="I1113" s="217">
        <f t="shared" si="204"/>
        <v>154.50765653002017</v>
      </c>
      <c r="J1113" s="217">
        <f t="shared" si="206"/>
        <v>33.991684436604437</v>
      </c>
      <c r="K1113" s="208">
        <v>66.110914042017498</v>
      </c>
      <c r="L1113" s="217">
        <v>22.325307839986237</v>
      </c>
      <c r="M1113" s="153">
        <f t="shared" si="208"/>
        <v>276.93556284862836</v>
      </c>
      <c r="N1113" s="153">
        <f t="shared" si="207"/>
        <v>55.387112569725673</v>
      </c>
      <c r="O1113" s="11">
        <f t="shared" si="203"/>
        <v>6.007669975239785E-2</v>
      </c>
    </row>
    <row r="1114" spans="1:16" x14ac:dyDescent="0.35">
      <c r="A1114" s="9">
        <f t="shared" si="209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8">
        <f t="shared" si="211"/>
        <v>608</v>
      </c>
      <c r="G1114" s="36">
        <v>250</v>
      </c>
      <c r="H1114" s="217">
        <f t="shared" si="210"/>
        <v>1.0045566690508144E-2</v>
      </c>
      <c r="I1114" s="217">
        <f t="shared" si="204"/>
        <v>43.009591507076095</v>
      </c>
      <c r="J1114" s="217">
        <f t="shared" si="206"/>
        <v>9.4621101315567415</v>
      </c>
      <c r="K1114" s="208">
        <v>18.402993553618057</v>
      </c>
      <c r="L1114" s="217">
        <v>6.2145940986488801</v>
      </c>
      <c r="M1114" s="153">
        <f t="shared" si="208"/>
        <v>77.089289290899771</v>
      </c>
      <c r="N1114" s="153">
        <f t="shared" si="207"/>
        <v>15.417857858179955</v>
      </c>
      <c r="O1114" s="11">
        <f t="shared" si="203"/>
        <v>0.12679159422845357</v>
      </c>
    </row>
    <row r="1115" spans="1:16" s="164" customFormat="1" ht="18" x14ac:dyDescent="0.4">
      <c r="A1115" s="160"/>
      <c r="B1115" s="162" t="s">
        <v>1698</v>
      </c>
      <c r="C1115" s="162">
        <f t="shared" ref="C1115:M1115" si="212">SUM(C907:C1114)</f>
        <v>212131.79999999996</v>
      </c>
      <c r="D1115" s="162">
        <f t="shared" si="212"/>
        <v>369.20000000000005</v>
      </c>
      <c r="E1115" s="162">
        <f t="shared" si="212"/>
        <v>577.21</v>
      </c>
      <c r="F1115" s="162">
        <f t="shared" si="212"/>
        <v>213078.21000000002</v>
      </c>
      <c r="G1115" s="300">
        <f>SUM(G907:G1114)</f>
        <v>74659.8</v>
      </c>
      <c r="H1115" s="228">
        <f t="shared" si="212"/>
        <v>2.9999999999999991</v>
      </c>
      <c r="I1115" s="169">
        <f t="shared" si="212"/>
        <v>12844.350000000002</v>
      </c>
      <c r="J1115" s="169">
        <f t="shared" si="212"/>
        <v>2825.7569999999978</v>
      </c>
      <c r="K1115" s="340">
        <f t="shared" si="212"/>
        <v>5688.2797335033119</v>
      </c>
      <c r="L1115" s="169">
        <f t="shared" si="212"/>
        <v>2602.4969178285996</v>
      </c>
      <c r="M1115" s="169">
        <f t="shared" si="212"/>
        <v>23960.883651331915</v>
      </c>
      <c r="N1115" s="169">
        <f t="shared" ref="N1115" si="213">SUM(N907:N1114)</f>
        <v>4792.1767302663829</v>
      </c>
      <c r="O1115" s="11">
        <f t="shared" si="203"/>
        <v>0.11245112135742041</v>
      </c>
    </row>
    <row r="1116" spans="1:16" ht="18.5" thickBot="1" x14ac:dyDescent="0.45">
      <c r="A1116" s="19"/>
      <c r="B1116" s="13" t="s">
        <v>508</v>
      </c>
      <c r="C1116" s="15">
        <f t="shared" ref="C1116:L1116" si="214">C461+C526+C603+C724+C862+C905+C1115</f>
        <v>1458958.0499999998</v>
      </c>
      <c r="D1116" s="15">
        <f t="shared" si="214"/>
        <v>8346.58</v>
      </c>
      <c r="E1116" s="15">
        <f t="shared" si="214"/>
        <v>19847.710000000003</v>
      </c>
      <c r="F1116" s="15">
        <f t="shared" si="214"/>
        <v>1487152.3399999999</v>
      </c>
      <c r="G1116" s="15">
        <f t="shared" si="214"/>
        <v>481291.81999999995</v>
      </c>
      <c r="H1116" s="199">
        <f t="shared" si="214"/>
        <v>19.000006250043402</v>
      </c>
      <c r="I1116" s="199">
        <f t="shared" si="214"/>
        <v>81492.200454943217</v>
      </c>
      <c r="J1116" s="199">
        <f t="shared" si="214"/>
        <v>17928.284100087505</v>
      </c>
      <c r="K1116" s="199">
        <f t="shared" si="214"/>
        <v>35014.351473414135</v>
      </c>
      <c r="L1116" s="199">
        <f t="shared" si="214"/>
        <v>21022.175193946794</v>
      </c>
      <c r="M1116" s="16">
        <f>(I1116+J1116+K1116+L1116)</f>
        <v>155457.01122239168</v>
      </c>
      <c r="N1116" s="16">
        <f>M1116*0.2</f>
        <v>31091.402244478337</v>
      </c>
      <c r="O1116" s="11">
        <f t="shared" si="203"/>
        <v>0.10453334674670363</v>
      </c>
      <c r="P1116" s="15"/>
    </row>
    <row r="1117" spans="1:16" x14ac:dyDescent="0.35">
      <c r="A1117" s="1"/>
      <c r="B1117" s="2"/>
      <c r="C1117" s="2"/>
      <c r="D1117" s="2"/>
      <c r="E1117" s="2"/>
      <c r="F1117" s="2"/>
    </row>
    <row r="1118" spans="1:16" x14ac:dyDescent="0.35">
      <c r="A1118" s="1"/>
      <c r="B1118" s="2"/>
    </row>
    <row r="1119" spans="1:16" x14ac:dyDescent="0.35">
      <c r="A1119" s="1"/>
      <c r="B1119" s="2"/>
    </row>
    <row r="1120" spans="1:16" x14ac:dyDescent="0.35">
      <c r="A1120" s="1"/>
      <c r="B1120" s="2"/>
    </row>
    <row r="1121" spans="1:2" x14ac:dyDescent="0.35">
      <c r="A1121" s="1"/>
      <c r="B1121" s="2"/>
    </row>
    <row r="1122" spans="1:2" x14ac:dyDescent="0.35">
      <c r="A1122" s="1"/>
      <c r="B1122" s="2"/>
    </row>
    <row r="1123" spans="1:2" x14ac:dyDescent="0.35">
      <c r="A1123" s="1"/>
      <c r="B1123" s="2"/>
    </row>
    <row r="1124" spans="1:2" x14ac:dyDescent="0.35">
      <c r="A1124" s="1"/>
      <c r="B1124" s="2"/>
    </row>
    <row r="1125" spans="1:2" x14ac:dyDescent="0.35">
      <c r="A1125" s="1"/>
      <c r="B1125" s="2"/>
    </row>
    <row r="1126" spans="1:2" x14ac:dyDescent="0.35">
      <c r="A1126" s="1"/>
      <c r="B1126" s="2"/>
    </row>
    <row r="1127" spans="1:2" x14ac:dyDescent="0.35">
      <c r="A1127" s="1"/>
      <c r="B1127" s="2"/>
    </row>
    <row r="1128" spans="1:2" x14ac:dyDescent="0.35">
      <c r="A1128" s="1"/>
      <c r="B1128" s="2"/>
    </row>
    <row r="1129" spans="1:2" x14ac:dyDescent="0.35">
      <c r="A1129" s="1"/>
      <c r="B1129" s="2"/>
    </row>
    <row r="1130" spans="1:2" x14ac:dyDescent="0.35">
      <c r="A1130" s="1"/>
      <c r="B1130" s="2"/>
    </row>
    <row r="1131" spans="1:2" x14ac:dyDescent="0.35">
      <c r="A1131" s="1"/>
      <c r="B1131" s="2"/>
    </row>
    <row r="1132" spans="1:2" x14ac:dyDescent="0.35">
      <c r="A1132" s="1"/>
      <c r="B1132" s="2"/>
    </row>
    <row r="1133" spans="1:2" x14ac:dyDescent="0.35">
      <c r="A1133" s="1"/>
      <c r="B1133" s="2"/>
    </row>
    <row r="1134" spans="1:2" x14ac:dyDescent="0.35">
      <c r="A1134" s="1"/>
      <c r="B1134" s="2"/>
    </row>
    <row r="1135" spans="1:2" x14ac:dyDescent="0.35">
      <c r="A1135" s="1"/>
      <c r="B1135" s="2"/>
    </row>
    <row r="1136" spans="1:2" x14ac:dyDescent="0.35">
      <c r="A1136" s="1"/>
      <c r="B1136" s="2"/>
    </row>
    <row r="1137" spans="1:2" x14ac:dyDescent="0.35">
      <c r="A1137" s="1"/>
      <c r="B1137" s="2"/>
    </row>
    <row r="1138" spans="1:2" x14ac:dyDescent="0.35">
      <c r="A1138" s="1"/>
      <c r="B1138" s="2"/>
    </row>
    <row r="1139" spans="1:2" x14ac:dyDescent="0.35">
      <c r="B1139" s="2"/>
    </row>
    <row r="1140" spans="1:2" x14ac:dyDescent="0.35">
      <c r="B1140" s="2"/>
    </row>
    <row r="1141" spans="1:2" x14ac:dyDescent="0.35">
      <c r="B1141" s="2"/>
    </row>
    <row r="1142" spans="1:2" x14ac:dyDescent="0.35">
      <c r="B1142" s="2"/>
    </row>
    <row r="1143" spans="1:2" x14ac:dyDescent="0.35">
      <c r="B1143" s="2"/>
    </row>
    <row r="1144" spans="1:2" x14ac:dyDescent="0.35">
      <c r="B1144" s="2"/>
    </row>
    <row r="1145" spans="1:2" x14ac:dyDescent="0.35">
      <c r="B1145" s="2"/>
    </row>
    <row r="1146" spans="1:2" x14ac:dyDescent="0.35">
      <c r="B1146" s="2"/>
    </row>
    <row r="1147" spans="1:2" x14ac:dyDescent="0.35">
      <c r="B1147" s="2"/>
    </row>
    <row r="1148" spans="1:2" x14ac:dyDescent="0.35">
      <c r="B1148" s="2"/>
    </row>
    <row r="1149" spans="1:2" x14ac:dyDescent="0.35">
      <c r="B1149" s="2"/>
    </row>
    <row r="1150" spans="1:2" x14ac:dyDescent="0.35">
      <c r="B1150" s="2"/>
    </row>
    <row r="1151" spans="1:2" x14ac:dyDescent="0.35">
      <c r="B1151" s="2"/>
    </row>
    <row r="1152" spans="1:2" x14ac:dyDescent="0.35">
      <c r="B1152" s="2"/>
    </row>
    <row r="1153" spans="2:2" x14ac:dyDescent="0.35">
      <c r="B1153" s="2"/>
    </row>
    <row r="1154" spans="2:2" x14ac:dyDescent="0.35">
      <c r="B1154" s="2"/>
    </row>
    <row r="1155" spans="2:2" x14ac:dyDescent="0.35">
      <c r="B1155" s="2"/>
    </row>
    <row r="1156" spans="2:2" x14ac:dyDescent="0.35">
      <c r="B1156" s="2"/>
    </row>
    <row r="1157" spans="2:2" x14ac:dyDescent="0.35">
      <c r="B1157" s="2"/>
    </row>
    <row r="1158" spans="2:2" x14ac:dyDescent="0.35">
      <c r="B1158" s="2"/>
    </row>
    <row r="1159" spans="2:2" x14ac:dyDescent="0.35">
      <c r="B1159" s="2"/>
    </row>
    <row r="1160" spans="2:2" x14ac:dyDescent="0.35">
      <c r="B1160" s="2"/>
    </row>
    <row r="1161" spans="2:2" x14ac:dyDescent="0.35">
      <c r="B1161" s="2"/>
    </row>
    <row r="1162" spans="2:2" x14ac:dyDescent="0.35">
      <c r="B1162" s="2"/>
    </row>
    <row r="1163" spans="2:2" x14ac:dyDescent="0.35">
      <c r="B1163" s="2"/>
    </row>
    <row r="1164" spans="2:2" x14ac:dyDescent="0.35">
      <c r="B1164" s="2"/>
    </row>
    <row r="1165" spans="2:2" x14ac:dyDescent="0.35">
      <c r="B1165" s="2"/>
    </row>
    <row r="1166" spans="2:2" x14ac:dyDescent="0.35">
      <c r="B1166" s="2"/>
    </row>
    <row r="1167" spans="2:2" x14ac:dyDescent="0.35">
      <c r="B1167" s="2"/>
    </row>
    <row r="1168" spans="2:2" x14ac:dyDescent="0.35">
      <c r="B1168" s="2"/>
    </row>
    <row r="1169" spans="2:2" x14ac:dyDescent="0.35">
      <c r="B1169" s="2"/>
    </row>
    <row r="1170" spans="2:2" x14ac:dyDescent="0.35">
      <c r="B1170" s="2"/>
    </row>
    <row r="1171" spans="2:2" x14ac:dyDescent="0.35">
      <c r="B1171" s="2"/>
    </row>
    <row r="1172" spans="2:2" x14ac:dyDescent="0.35">
      <c r="B1172" s="2"/>
    </row>
    <row r="1173" spans="2:2" x14ac:dyDescent="0.35">
      <c r="B1173" s="2"/>
    </row>
    <row r="1174" spans="2:2" x14ac:dyDescent="0.35">
      <c r="B1174" s="2"/>
    </row>
    <row r="1175" spans="2:2" x14ac:dyDescent="0.35">
      <c r="B1175" s="2"/>
    </row>
    <row r="1176" spans="2:2" x14ac:dyDescent="0.35">
      <c r="B1176" s="2"/>
    </row>
    <row r="1177" spans="2:2" x14ac:dyDescent="0.35">
      <c r="B1177" s="2"/>
    </row>
    <row r="1178" spans="2:2" x14ac:dyDescent="0.35">
      <c r="B1178" s="2"/>
    </row>
    <row r="1179" spans="2:2" x14ac:dyDescent="0.35">
      <c r="B1179" s="2"/>
    </row>
    <row r="1180" spans="2:2" x14ac:dyDescent="0.35">
      <c r="B1180" s="2"/>
    </row>
    <row r="1181" spans="2:2" x14ac:dyDescent="0.35">
      <c r="B1181" s="2"/>
    </row>
    <row r="1182" spans="2:2" x14ac:dyDescent="0.35">
      <c r="B1182" s="2"/>
    </row>
    <row r="1183" spans="2:2" x14ac:dyDescent="0.35">
      <c r="B1183" s="2"/>
    </row>
    <row r="1184" spans="2:2" x14ac:dyDescent="0.35">
      <c r="B1184" s="2"/>
    </row>
    <row r="1185" spans="2:2" x14ac:dyDescent="0.35">
      <c r="B1185" s="2"/>
    </row>
    <row r="1186" spans="2:2" x14ac:dyDescent="0.35">
      <c r="B1186" s="2"/>
    </row>
    <row r="1187" spans="2:2" x14ac:dyDescent="0.35">
      <c r="B1187" s="2"/>
    </row>
    <row r="1188" spans="2:2" x14ac:dyDescent="0.35">
      <c r="B1188" s="2"/>
    </row>
    <row r="1189" spans="2:2" x14ac:dyDescent="0.35">
      <c r="B1189" s="2"/>
    </row>
    <row r="1190" spans="2:2" x14ac:dyDescent="0.35">
      <c r="B1190" s="2"/>
    </row>
    <row r="1191" spans="2:2" x14ac:dyDescent="0.35">
      <c r="B1191" s="2"/>
    </row>
    <row r="1192" spans="2:2" x14ac:dyDescent="0.35">
      <c r="B1192" s="2"/>
    </row>
    <row r="1193" spans="2:2" x14ac:dyDescent="0.35">
      <c r="B1193" s="2"/>
    </row>
    <row r="1194" spans="2:2" x14ac:dyDescent="0.35">
      <c r="B1194" s="2"/>
    </row>
    <row r="1195" spans="2:2" x14ac:dyDescent="0.35">
      <c r="B1195" s="2"/>
    </row>
    <row r="1196" spans="2:2" x14ac:dyDescent="0.35">
      <c r="B1196" s="2"/>
    </row>
    <row r="1197" spans="2:2" x14ac:dyDescent="0.35">
      <c r="B1197" s="2"/>
    </row>
    <row r="1198" spans="2:2" x14ac:dyDescent="0.35">
      <c r="B1198" s="2"/>
    </row>
    <row r="1199" spans="2:2" x14ac:dyDescent="0.35">
      <c r="B1199" s="2"/>
    </row>
    <row r="1200" spans="2:2" x14ac:dyDescent="0.35">
      <c r="B1200" s="2"/>
    </row>
    <row r="1201" spans="2:2" x14ac:dyDescent="0.35">
      <c r="B1201" s="2"/>
    </row>
    <row r="1202" spans="2:2" x14ac:dyDescent="0.35">
      <c r="B1202" s="2"/>
    </row>
    <row r="1203" spans="2:2" x14ac:dyDescent="0.35">
      <c r="B1203" s="2"/>
    </row>
    <row r="1204" spans="2:2" x14ac:dyDescent="0.35">
      <c r="B1204" s="2"/>
    </row>
    <row r="1205" spans="2:2" x14ac:dyDescent="0.35">
      <c r="B1205" s="2"/>
    </row>
    <row r="1206" spans="2:2" x14ac:dyDescent="0.35">
      <c r="B1206" s="2"/>
    </row>
    <row r="1207" spans="2:2" x14ac:dyDescent="0.35">
      <c r="B1207" s="2"/>
    </row>
    <row r="1208" spans="2:2" x14ac:dyDescent="0.35">
      <c r="B1208" s="2"/>
    </row>
    <row r="1209" spans="2:2" x14ac:dyDescent="0.35">
      <c r="B1209" s="2"/>
    </row>
    <row r="1210" spans="2:2" x14ac:dyDescent="0.35">
      <c r="B1210" s="2"/>
    </row>
    <row r="1211" spans="2:2" x14ac:dyDescent="0.35">
      <c r="B1211" s="2"/>
    </row>
    <row r="1212" spans="2:2" x14ac:dyDescent="0.35">
      <c r="B1212" s="2"/>
    </row>
    <row r="1213" spans="2:2" x14ac:dyDescent="0.35">
      <c r="B1213" s="2"/>
    </row>
    <row r="1214" spans="2:2" x14ac:dyDescent="0.35">
      <c r="B1214" s="2"/>
    </row>
    <row r="1215" spans="2:2" x14ac:dyDescent="0.35">
      <c r="B1215" s="2"/>
    </row>
    <row r="1216" spans="2:2" x14ac:dyDescent="0.35">
      <c r="B1216" s="2"/>
    </row>
    <row r="1217" spans="2:2" x14ac:dyDescent="0.35">
      <c r="B1217" s="2"/>
    </row>
    <row r="1218" spans="2:2" x14ac:dyDescent="0.35">
      <c r="B1218" s="2"/>
    </row>
    <row r="1219" spans="2:2" x14ac:dyDescent="0.35">
      <c r="B1219" s="2"/>
    </row>
    <row r="1220" spans="2:2" x14ac:dyDescent="0.35">
      <c r="B1220" s="2"/>
    </row>
    <row r="1221" spans="2:2" x14ac:dyDescent="0.35">
      <c r="B1221" s="2"/>
    </row>
    <row r="1222" spans="2:2" x14ac:dyDescent="0.35">
      <c r="B1222" s="2"/>
    </row>
    <row r="1223" spans="2:2" x14ac:dyDescent="0.35">
      <c r="B1223" s="2"/>
    </row>
    <row r="1224" spans="2:2" x14ac:dyDescent="0.35">
      <c r="B1224" s="2"/>
    </row>
    <row r="1225" spans="2:2" x14ac:dyDescent="0.35">
      <c r="B1225" s="2"/>
    </row>
    <row r="1226" spans="2:2" x14ac:dyDescent="0.35">
      <c r="B1226" s="49"/>
    </row>
    <row r="1227" spans="2:2" x14ac:dyDescent="0.35">
      <c r="B1227" s="49"/>
    </row>
    <row r="1228" spans="2:2" x14ac:dyDescent="0.35">
      <c r="B1228" s="49"/>
    </row>
    <row r="1229" spans="2:2" x14ac:dyDescent="0.35">
      <c r="B1229" s="49"/>
    </row>
    <row r="1230" spans="2:2" x14ac:dyDescent="0.35">
      <c r="B1230" s="49"/>
    </row>
    <row r="1231" spans="2:2" x14ac:dyDescent="0.35">
      <c r="B1231" s="49"/>
    </row>
    <row r="1232" spans="2:2" x14ac:dyDescent="0.35">
      <c r="B1232" s="49"/>
    </row>
    <row r="1233" spans="2:2" x14ac:dyDescent="0.35">
      <c r="B1233" s="49"/>
    </row>
    <row r="1234" spans="2:2" x14ac:dyDescent="0.35">
      <c r="B1234" s="49"/>
    </row>
    <row r="1235" spans="2:2" x14ac:dyDescent="0.35">
      <c r="B1235" s="49"/>
    </row>
    <row r="1236" spans="2:2" x14ac:dyDescent="0.35">
      <c r="B1236" s="49"/>
    </row>
    <row r="1237" spans="2:2" x14ac:dyDescent="0.35">
      <c r="B1237" s="49"/>
    </row>
    <row r="1238" spans="2:2" x14ac:dyDescent="0.35">
      <c r="B1238" s="49"/>
    </row>
    <row r="1239" spans="2:2" x14ac:dyDescent="0.35">
      <c r="B1239" s="49"/>
    </row>
    <row r="1240" spans="2:2" x14ac:dyDescent="0.35">
      <c r="B1240" s="49"/>
    </row>
    <row r="1241" spans="2:2" x14ac:dyDescent="0.35">
      <c r="B1241" s="49"/>
    </row>
    <row r="1242" spans="2:2" x14ac:dyDescent="0.35">
      <c r="B1242" s="49"/>
    </row>
    <row r="1243" spans="2:2" x14ac:dyDescent="0.35">
      <c r="B1243" s="49"/>
    </row>
    <row r="1244" spans="2:2" x14ac:dyDescent="0.35">
      <c r="B1244" s="49"/>
    </row>
    <row r="1245" spans="2:2" x14ac:dyDescent="0.35">
      <c r="B1245" s="49"/>
    </row>
    <row r="1246" spans="2:2" x14ac:dyDescent="0.35">
      <c r="B1246" s="49"/>
    </row>
    <row r="1247" spans="2:2" x14ac:dyDescent="0.35">
      <c r="B1247" s="49"/>
    </row>
    <row r="1248" spans="2:2" x14ac:dyDescent="0.35">
      <c r="B1248" s="49"/>
    </row>
    <row r="1249" spans="2:2" x14ac:dyDescent="0.35">
      <c r="B1249" s="49"/>
    </row>
    <row r="1250" spans="2:2" x14ac:dyDescent="0.35">
      <c r="B1250" s="49"/>
    </row>
    <row r="1251" spans="2:2" x14ac:dyDescent="0.35">
      <c r="B1251" s="49"/>
    </row>
    <row r="1252" spans="2:2" x14ac:dyDescent="0.35">
      <c r="B1252" s="49"/>
    </row>
    <row r="1253" spans="2:2" x14ac:dyDescent="0.35">
      <c r="B1253" s="49"/>
    </row>
    <row r="1254" spans="2:2" x14ac:dyDescent="0.35">
      <c r="B1254" s="49"/>
    </row>
    <row r="1255" spans="2:2" x14ac:dyDescent="0.35">
      <c r="B1255" s="49"/>
    </row>
    <row r="1256" spans="2:2" x14ac:dyDescent="0.35">
      <c r="B1256" s="49"/>
    </row>
    <row r="1257" spans="2:2" x14ac:dyDescent="0.35">
      <c r="B1257" s="49"/>
    </row>
    <row r="1258" spans="2:2" x14ac:dyDescent="0.35">
      <c r="B1258" s="49"/>
    </row>
    <row r="1259" spans="2:2" x14ac:dyDescent="0.35">
      <c r="B1259" s="49"/>
    </row>
    <row r="1260" spans="2:2" x14ac:dyDescent="0.35">
      <c r="B1260" s="49"/>
    </row>
    <row r="1261" spans="2:2" x14ac:dyDescent="0.35">
      <c r="B1261" s="49"/>
    </row>
    <row r="1262" spans="2:2" x14ac:dyDescent="0.35">
      <c r="B1262" s="49"/>
    </row>
    <row r="1263" spans="2:2" x14ac:dyDescent="0.35">
      <c r="B1263" s="49"/>
    </row>
    <row r="1264" spans="2:2" x14ac:dyDescent="0.35">
      <c r="B1264" s="49"/>
    </row>
    <row r="1265" spans="2:2" x14ac:dyDescent="0.35">
      <c r="B1265" s="49"/>
    </row>
    <row r="1266" spans="2:2" x14ac:dyDescent="0.35">
      <c r="B1266" s="49"/>
    </row>
    <row r="1267" spans="2:2" x14ac:dyDescent="0.35">
      <c r="B1267" s="49"/>
    </row>
    <row r="1268" spans="2:2" x14ac:dyDescent="0.35">
      <c r="B1268" s="49"/>
    </row>
    <row r="1269" spans="2:2" x14ac:dyDescent="0.35">
      <c r="B1269" s="49"/>
    </row>
    <row r="1270" spans="2:2" x14ac:dyDescent="0.35">
      <c r="B1270" s="49"/>
    </row>
    <row r="1271" spans="2:2" x14ac:dyDescent="0.35">
      <c r="B1271" s="49"/>
    </row>
    <row r="1272" spans="2:2" x14ac:dyDescent="0.35">
      <c r="B1272" s="49"/>
    </row>
    <row r="1273" spans="2:2" x14ac:dyDescent="0.35">
      <c r="B1273" s="49"/>
    </row>
    <row r="1274" spans="2:2" x14ac:dyDescent="0.35">
      <c r="B1274" s="49"/>
    </row>
    <row r="1275" spans="2:2" x14ac:dyDescent="0.35">
      <c r="B1275" s="49"/>
    </row>
    <row r="1276" spans="2:2" x14ac:dyDescent="0.35">
      <c r="B1276" s="49"/>
    </row>
    <row r="1277" spans="2:2" x14ac:dyDescent="0.35">
      <c r="B1277" s="49"/>
    </row>
    <row r="1278" spans="2:2" x14ac:dyDescent="0.35">
      <c r="B1278" s="49"/>
    </row>
    <row r="1279" spans="2:2" x14ac:dyDescent="0.35">
      <c r="B1279" s="49"/>
    </row>
    <row r="1280" spans="2:2" x14ac:dyDescent="0.35">
      <c r="B1280" s="49"/>
    </row>
    <row r="1281" spans="2:2" x14ac:dyDescent="0.35">
      <c r="B1281" s="49"/>
    </row>
    <row r="1282" spans="2:2" x14ac:dyDescent="0.35">
      <c r="B1282" s="49"/>
    </row>
    <row r="1283" spans="2:2" x14ac:dyDescent="0.35">
      <c r="B1283" s="49"/>
    </row>
    <row r="1284" spans="2:2" x14ac:dyDescent="0.35">
      <c r="B1284" s="49"/>
    </row>
    <row r="1285" spans="2:2" x14ac:dyDescent="0.35">
      <c r="B1285" s="49"/>
    </row>
    <row r="1286" spans="2:2" x14ac:dyDescent="0.35">
      <c r="B1286" s="49"/>
    </row>
    <row r="1287" spans="2:2" x14ac:dyDescent="0.35">
      <c r="B1287" s="49"/>
    </row>
    <row r="1288" spans="2:2" x14ac:dyDescent="0.35">
      <c r="B1288" s="49"/>
    </row>
    <row r="1289" spans="2:2" x14ac:dyDescent="0.35">
      <c r="B1289" s="49"/>
    </row>
    <row r="1396" spans="2:2" ht="18" x14ac:dyDescent="0.4">
      <c r="B1396" s="13"/>
    </row>
    <row r="1397" spans="2:2" ht="18" x14ac:dyDescent="0.4">
      <c r="B1397" s="13"/>
    </row>
    <row r="1398" spans="2:2" x14ac:dyDescent="0.35">
      <c r="B1398" s="14"/>
    </row>
    <row r="1399" spans="2:2" x14ac:dyDescent="0.35">
      <c r="B1399" s="14"/>
    </row>
    <row r="1400" spans="2:2" x14ac:dyDescent="0.35">
      <c r="B1400" s="14"/>
    </row>
    <row r="1401" spans="2:2" x14ac:dyDescent="0.35">
      <c r="B1401" s="14"/>
    </row>
    <row r="1402" spans="2:2" x14ac:dyDescent="0.35">
      <c r="B1402" s="14"/>
    </row>
    <row r="1403" spans="2:2" x14ac:dyDescent="0.35">
      <c r="B1403" s="14"/>
    </row>
    <row r="1404" spans="2:2" x14ac:dyDescent="0.35">
      <c r="B1404" s="14"/>
    </row>
    <row r="1405" spans="2:2" x14ac:dyDescent="0.35">
      <c r="B1405" s="14"/>
    </row>
    <row r="1406" spans="2:2" x14ac:dyDescent="0.35">
      <c r="B1406" s="14"/>
    </row>
    <row r="1407" spans="2:2" x14ac:dyDescent="0.35">
      <c r="B1407" s="14"/>
    </row>
    <row r="1408" spans="2:2" x14ac:dyDescent="0.35">
      <c r="B1408" s="14"/>
    </row>
    <row r="1409" spans="2:2" x14ac:dyDescent="0.35">
      <c r="B1409" s="14"/>
    </row>
    <row r="1410" spans="2:2" x14ac:dyDescent="0.35">
      <c r="B1410" s="14"/>
    </row>
    <row r="1411" spans="2:2" x14ac:dyDescent="0.35">
      <c r="B1411" s="14"/>
    </row>
    <row r="1412" spans="2:2" x14ac:dyDescent="0.35">
      <c r="B1412" s="14"/>
    </row>
    <row r="1413" spans="2:2" x14ac:dyDescent="0.35">
      <c r="B1413" s="14"/>
    </row>
    <row r="1414" spans="2:2" x14ac:dyDescent="0.35">
      <c r="B1414" s="14"/>
    </row>
    <row r="1415" spans="2:2" x14ac:dyDescent="0.35">
      <c r="B1415" s="14"/>
    </row>
    <row r="1416" spans="2:2" x14ac:dyDescent="0.35">
      <c r="B1416" s="14"/>
    </row>
    <row r="1417" spans="2:2" x14ac:dyDescent="0.35">
      <c r="B1417" s="14"/>
    </row>
    <row r="1418" spans="2:2" x14ac:dyDescent="0.35">
      <c r="B1418" s="14"/>
    </row>
    <row r="1419" spans="2:2" x14ac:dyDescent="0.35">
      <c r="B1419" s="14"/>
    </row>
    <row r="1420" spans="2:2" x14ac:dyDescent="0.35">
      <c r="B1420" s="14"/>
    </row>
    <row r="1421" spans="2:2" x14ac:dyDescent="0.35">
      <c r="B1421" s="14"/>
    </row>
    <row r="1422" spans="2:2" x14ac:dyDescent="0.35">
      <c r="B1422" s="14"/>
    </row>
    <row r="1423" spans="2:2" x14ac:dyDescent="0.35">
      <c r="B1423" s="14"/>
    </row>
    <row r="1424" spans="2:2" x14ac:dyDescent="0.35">
      <c r="B1424" s="14"/>
    </row>
    <row r="1425" spans="2:2" x14ac:dyDescent="0.35">
      <c r="B1425" s="14"/>
    </row>
    <row r="1426" spans="2:2" x14ac:dyDescent="0.35">
      <c r="B1426" s="14"/>
    </row>
    <row r="1427" spans="2:2" x14ac:dyDescent="0.35">
      <c r="B1427" s="14"/>
    </row>
    <row r="1428" spans="2:2" x14ac:dyDescent="0.35">
      <c r="B1428" s="14"/>
    </row>
    <row r="1429" spans="2:2" x14ac:dyDescent="0.35">
      <c r="B1429" s="14"/>
    </row>
    <row r="1430" spans="2:2" x14ac:dyDescent="0.35">
      <c r="B1430" s="14"/>
    </row>
    <row r="1431" spans="2:2" x14ac:dyDescent="0.35">
      <c r="B1431" s="14"/>
    </row>
    <row r="1432" spans="2:2" x14ac:dyDescent="0.35">
      <c r="B1432" s="14"/>
    </row>
    <row r="1433" spans="2:2" x14ac:dyDescent="0.35">
      <c r="B1433" s="14"/>
    </row>
    <row r="1434" spans="2:2" x14ac:dyDescent="0.35">
      <c r="B1434" s="14"/>
    </row>
    <row r="1435" spans="2:2" x14ac:dyDescent="0.35">
      <c r="B1435" s="14"/>
    </row>
    <row r="1436" spans="2:2" x14ac:dyDescent="0.35">
      <c r="B1436" s="14"/>
    </row>
    <row r="1437" spans="2:2" x14ac:dyDescent="0.35">
      <c r="B1437" s="14"/>
    </row>
    <row r="1438" spans="2:2" x14ac:dyDescent="0.35">
      <c r="B1438" s="14"/>
    </row>
    <row r="1439" spans="2:2" x14ac:dyDescent="0.35">
      <c r="B1439" s="14"/>
    </row>
    <row r="1440" spans="2:2" x14ac:dyDescent="0.35">
      <c r="B1440" s="14"/>
    </row>
    <row r="1441" spans="2:2" x14ac:dyDescent="0.35">
      <c r="B1441" s="14"/>
    </row>
    <row r="1442" spans="2:2" x14ac:dyDescent="0.35">
      <c r="B1442" s="14"/>
    </row>
    <row r="1443" spans="2:2" x14ac:dyDescent="0.35">
      <c r="B1443" s="14"/>
    </row>
    <row r="1444" spans="2:2" x14ac:dyDescent="0.35">
      <c r="B1444" s="14"/>
    </row>
    <row r="1445" spans="2:2" x14ac:dyDescent="0.35">
      <c r="B1445" s="14"/>
    </row>
    <row r="1446" spans="2:2" x14ac:dyDescent="0.35">
      <c r="B1446" s="14"/>
    </row>
    <row r="1447" spans="2:2" x14ac:dyDescent="0.35">
      <c r="B1447" s="14"/>
    </row>
    <row r="1448" spans="2:2" x14ac:dyDescent="0.35">
      <c r="B1448" s="14"/>
    </row>
    <row r="1449" spans="2:2" x14ac:dyDescent="0.35">
      <c r="B1449" s="14"/>
    </row>
    <row r="1450" spans="2:2" x14ac:dyDescent="0.35">
      <c r="B1450" s="14"/>
    </row>
    <row r="1451" spans="2:2" x14ac:dyDescent="0.35">
      <c r="B1451" s="14"/>
    </row>
    <row r="1452" spans="2:2" x14ac:dyDescent="0.35">
      <c r="B1452" s="14"/>
    </row>
    <row r="1453" spans="2:2" x14ac:dyDescent="0.35">
      <c r="B1453" s="14"/>
    </row>
    <row r="1454" spans="2:2" x14ac:dyDescent="0.35">
      <c r="B1454" s="14"/>
    </row>
    <row r="1455" spans="2:2" x14ac:dyDescent="0.35">
      <c r="B1455" s="14"/>
    </row>
    <row r="1456" spans="2:2" x14ac:dyDescent="0.35">
      <c r="B1456" s="14"/>
    </row>
    <row r="1457" spans="2:2" x14ac:dyDescent="0.35">
      <c r="B1457" s="14"/>
    </row>
    <row r="1458" spans="2:2" x14ac:dyDescent="0.35">
      <c r="B1458" s="14"/>
    </row>
    <row r="1459" spans="2:2" x14ac:dyDescent="0.35">
      <c r="B1459" s="14"/>
    </row>
    <row r="1460" spans="2:2" x14ac:dyDescent="0.35">
      <c r="B1460" s="14"/>
    </row>
    <row r="1461" spans="2:2" x14ac:dyDescent="0.35">
      <c r="B1461" s="14"/>
    </row>
    <row r="1462" spans="2:2" x14ac:dyDescent="0.35">
      <c r="B1462" s="14"/>
    </row>
    <row r="1463" spans="2:2" x14ac:dyDescent="0.35">
      <c r="B1463" s="14"/>
    </row>
    <row r="1464" spans="2:2" x14ac:dyDescent="0.35">
      <c r="B1464" s="14"/>
    </row>
    <row r="1465" spans="2:2" x14ac:dyDescent="0.35">
      <c r="B1465" s="14"/>
    </row>
    <row r="1466" spans="2:2" x14ac:dyDescent="0.35">
      <c r="B1466" s="14"/>
    </row>
    <row r="1467" spans="2:2" x14ac:dyDescent="0.35">
      <c r="B1467" s="14"/>
    </row>
    <row r="1468" spans="2:2" x14ac:dyDescent="0.35">
      <c r="B1468" s="14"/>
    </row>
    <row r="1469" spans="2:2" x14ac:dyDescent="0.35">
      <c r="B1469" s="14"/>
    </row>
    <row r="1470" spans="2:2" x14ac:dyDescent="0.35">
      <c r="B1470" s="14"/>
    </row>
    <row r="1471" spans="2:2" x14ac:dyDescent="0.35">
      <c r="B1471" s="14"/>
    </row>
    <row r="1472" spans="2:2" x14ac:dyDescent="0.35">
      <c r="B1472" s="14"/>
    </row>
    <row r="1473" spans="2:2" x14ac:dyDescent="0.35">
      <c r="B1473" s="14"/>
    </row>
    <row r="1474" spans="2:2" x14ac:dyDescent="0.35">
      <c r="B1474" s="14"/>
    </row>
    <row r="1475" spans="2:2" x14ac:dyDescent="0.35">
      <c r="B1475" s="14"/>
    </row>
    <row r="1476" spans="2:2" x14ac:dyDescent="0.35">
      <c r="B1476" s="14"/>
    </row>
    <row r="1477" spans="2:2" x14ac:dyDescent="0.35">
      <c r="B1477" s="14"/>
    </row>
    <row r="1478" spans="2:2" x14ac:dyDescent="0.35">
      <c r="B1478" s="14"/>
    </row>
    <row r="1479" spans="2:2" x14ac:dyDescent="0.35">
      <c r="B1479" s="14"/>
    </row>
    <row r="1480" spans="2:2" x14ac:dyDescent="0.35">
      <c r="B1480" s="14"/>
    </row>
    <row r="1481" spans="2:2" x14ac:dyDescent="0.35">
      <c r="B1481" s="14"/>
    </row>
    <row r="1482" spans="2:2" x14ac:dyDescent="0.35">
      <c r="B1482" s="14"/>
    </row>
    <row r="1483" spans="2:2" x14ac:dyDescent="0.35">
      <c r="B1483" s="14"/>
    </row>
    <row r="1484" spans="2:2" x14ac:dyDescent="0.35">
      <c r="B1484" s="14"/>
    </row>
    <row r="1485" spans="2:2" x14ac:dyDescent="0.35">
      <c r="B1485" s="14"/>
    </row>
    <row r="1486" spans="2:2" x14ac:dyDescent="0.35">
      <c r="B1486" s="14"/>
    </row>
    <row r="1487" spans="2:2" x14ac:dyDescent="0.35">
      <c r="B1487" s="14"/>
    </row>
    <row r="1488" spans="2:2" x14ac:dyDescent="0.35">
      <c r="B1488" s="14"/>
    </row>
    <row r="1489" spans="2:2" x14ac:dyDescent="0.35">
      <c r="B1489" s="14"/>
    </row>
    <row r="1490" spans="2:2" x14ac:dyDescent="0.35">
      <c r="B1490" s="14"/>
    </row>
    <row r="1491" spans="2:2" x14ac:dyDescent="0.35">
      <c r="B1491" s="14"/>
    </row>
    <row r="1492" spans="2:2" x14ac:dyDescent="0.35">
      <c r="B1492" s="14"/>
    </row>
    <row r="1493" spans="2:2" x14ac:dyDescent="0.35">
      <c r="B1493" s="14"/>
    </row>
    <row r="1494" spans="2:2" x14ac:dyDescent="0.35">
      <c r="B1494" s="14"/>
    </row>
    <row r="1495" spans="2:2" x14ac:dyDescent="0.35">
      <c r="B1495" s="14"/>
    </row>
    <row r="1496" spans="2:2" x14ac:dyDescent="0.35">
      <c r="B1496" s="14"/>
    </row>
    <row r="1497" spans="2:2" x14ac:dyDescent="0.35">
      <c r="B1497" s="14"/>
    </row>
    <row r="1498" spans="2:2" x14ac:dyDescent="0.35">
      <c r="B1498" s="14"/>
    </row>
    <row r="1499" spans="2:2" x14ac:dyDescent="0.35">
      <c r="B1499" s="14"/>
    </row>
    <row r="1500" spans="2:2" x14ac:dyDescent="0.35">
      <c r="B1500" s="14"/>
    </row>
    <row r="1501" spans="2:2" x14ac:dyDescent="0.35">
      <c r="B1501" s="14"/>
    </row>
    <row r="1502" spans="2:2" x14ac:dyDescent="0.35">
      <c r="B1502" s="14"/>
    </row>
    <row r="1503" spans="2:2" x14ac:dyDescent="0.35">
      <c r="B1503" s="14"/>
    </row>
    <row r="1504" spans="2:2" x14ac:dyDescent="0.35">
      <c r="B1504" s="14"/>
    </row>
    <row r="1505" spans="2:2" x14ac:dyDescent="0.35">
      <c r="B1505" s="14"/>
    </row>
    <row r="1506" spans="2:2" x14ac:dyDescent="0.35">
      <c r="B1506" s="14"/>
    </row>
    <row r="1507" spans="2:2" x14ac:dyDescent="0.35">
      <c r="B1507" s="14"/>
    </row>
    <row r="1508" spans="2:2" x14ac:dyDescent="0.35">
      <c r="B1508" s="14"/>
    </row>
    <row r="1509" spans="2:2" x14ac:dyDescent="0.35">
      <c r="B1509" s="14"/>
    </row>
    <row r="1510" spans="2:2" x14ac:dyDescent="0.35">
      <c r="B1510" s="14"/>
    </row>
    <row r="1511" spans="2:2" x14ac:dyDescent="0.35">
      <c r="B1511" s="14"/>
    </row>
    <row r="1512" spans="2:2" x14ac:dyDescent="0.35">
      <c r="B1512" s="14"/>
    </row>
    <row r="1513" spans="2:2" x14ac:dyDescent="0.35">
      <c r="B1513" s="14"/>
    </row>
    <row r="1514" spans="2:2" x14ac:dyDescent="0.35">
      <c r="B1514" s="14"/>
    </row>
    <row r="1515" spans="2:2" x14ac:dyDescent="0.35">
      <c r="B1515" s="14"/>
    </row>
    <row r="1516" spans="2:2" x14ac:dyDescent="0.35">
      <c r="B1516" s="14"/>
    </row>
    <row r="1517" spans="2:2" x14ac:dyDescent="0.35">
      <c r="B1517" s="14"/>
    </row>
    <row r="1518" spans="2:2" x14ac:dyDescent="0.35">
      <c r="B1518" s="14"/>
    </row>
    <row r="1519" spans="2:2" x14ac:dyDescent="0.35">
      <c r="B1519" s="14"/>
    </row>
    <row r="1520" spans="2:2" x14ac:dyDescent="0.35">
      <c r="B1520" s="14"/>
    </row>
    <row r="1521" spans="2:2" x14ac:dyDescent="0.35">
      <c r="B1521" s="14"/>
    </row>
    <row r="1522" spans="2:2" x14ac:dyDescent="0.35">
      <c r="B1522" s="14"/>
    </row>
    <row r="1523" spans="2:2" x14ac:dyDescent="0.35">
      <c r="B1523" s="14"/>
    </row>
    <row r="1524" spans="2:2" x14ac:dyDescent="0.35">
      <c r="B1524" s="14"/>
    </row>
    <row r="1525" spans="2:2" x14ac:dyDescent="0.35">
      <c r="B1525" s="14"/>
    </row>
    <row r="1526" spans="2:2" x14ac:dyDescent="0.35">
      <c r="B1526" s="14"/>
    </row>
    <row r="1527" spans="2:2" x14ac:dyDescent="0.35">
      <c r="B1527" s="14"/>
    </row>
    <row r="1528" spans="2:2" x14ac:dyDescent="0.35">
      <c r="B1528" s="14"/>
    </row>
    <row r="1529" spans="2:2" x14ac:dyDescent="0.35">
      <c r="B1529" s="14"/>
    </row>
    <row r="1530" spans="2:2" x14ac:dyDescent="0.35">
      <c r="B1530" s="14"/>
    </row>
    <row r="1531" spans="2:2" x14ac:dyDescent="0.35">
      <c r="B1531" s="14"/>
    </row>
    <row r="1532" spans="2:2" x14ac:dyDescent="0.35">
      <c r="B1532" s="14"/>
    </row>
    <row r="1533" spans="2:2" x14ac:dyDescent="0.35">
      <c r="B1533" s="14"/>
    </row>
    <row r="1534" spans="2:2" x14ac:dyDescent="0.35">
      <c r="B1534" s="14"/>
    </row>
    <row r="1535" spans="2:2" x14ac:dyDescent="0.35">
      <c r="B1535" s="14"/>
    </row>
    <row r="1536" spans="2:2" x14ac:dyDescent="0.35">
      <c r="B1536" s="14"/>
    </row>
    <row r="1537" spans="2:2" x14ac:dyDescent="0.35">
      <c r="B1537" s="14"/>
    </row>
    <row r="1538" spans="2:2" x14ac:dyDescent="0.35">
      <c r="B1538" s="14"/>
    </row>
    <row r="1539" spans="2:2" x14ac:dyDescent="0.35">
      <c r="B1539" s="14"/>
    </row>
    <row r="1540" spans="2:2" x14ac:dyDescent="0.35">
      <c r="B1540" s="14"/>
    </row>
    <row r="1541" spans="2:2" x14ac:dyDescent="0.35">
      <c r="B1541" s="14"/>
    </row>
    <row r="1542" spans="2:2" x14ac:dyDescent="0.35">
      <c r="B1542" s="14"/>
    </row>
    <row r="1543" spans="2:2" x14ac:dyDescent="0.35">
      <c r="B1543" s="14"/>
    </row>
    <row r="1544" spans="2:2" x14ac:dyDescent="0.35">
      <c r="B1544" s="14"/>
    </row>
    <row r="1545" spans="2:2" x14ac:dyDescent="0.35">
      <c r="B1545" s="14"/>
    </row>
    <row r="1546" spans="2:2" x14ac:dyDescent="0.35">
      <c r="B1546" s="14"/>
    </row>
    <row r="1547" spans="2:2" x14ac:dyDescent="0.35">
      <c r="B1547" s="14"/>
    </row>
    <row r="1548" spans="2:2" x14ac:dyDescent="0.35">
      <c r="B1548" s="14"/>
    </row>
    <row r="1549" spans="2:2" x14ac:dyDescent="0.35">
      <c r="B1549" s="14"/>
    </row>
    <row r="1550" spans="2:2" x14ac:dyDescent="0.35">
      <c r="B1550" s="14"/>
    </row>
    <row r="1551" spans="2:2" x14ac:dyDescent="0.35">
      <c r="B1551" s="14"/>
    </row>
    <row r="1552" spans="2:2" x14ac:dyDescent="0.35">
      <c r="B1552" s="14"/>
    </row>
    <row r="1553" spans="2:2" x14ac:dyDescent="0.35">
      <c r="B1553" s="14"/>
    </row>
    <row r="1554" spans="2:2" x14ac:dyDescent="0.35">
      <c r="B1554" s="14"/>
    </row>
    <row r="1555" spans="2:2" x14ac:dyDescent="0.35">
      <c r="B1555" s="14"/>
    </row>
    <row r="1556" spans="2:2" x14ac:dyDescent="0.35">
      <c r="B1556" s="14"/>
    </row>
    <row r="1557" spans="2:2" x14ac:dyDescent="0.35">
      <c r="B1557" s="14"/>
    </row>
    <row r="1558" spans="2:2" x14ac:dyDescent="0.35">
      <c r="B1558" s="14"/>
    </row>
    <row r="1559" spans="2:2" x14ac:dyDescent="0.35">
      <c r="B1559" s="14"/>
    </row>
    <row r="1560" spans="2:2" x14ac:dyDescent="0.35">
      <c r="B1560" s="14"/>
    </row>
    <row r="1561" spans="2:2" x14ac:dyDescent="0.35">
      <c r="B1561" s="14"/>
    </row>
    <row r="1562" spans="2:2" x14ac:dyDescent="0.35">
      <c r="B1562" s="14"/>
    </row>
    <row r="1563" spans="2:2" x14ac:dyDescent="0.35">
      <c r="B1563" s="14"/>
    </row>
    <row r="1564" spans="2:2" x14ac:dyDescent="0.35">
      <c r="B1564" s="14"/>
    </row>
    <row r="1565" spans="2:2" x14ac:dyDescent="0.35">
      <c r="B1565" s="14"/>
    </row>
    <row r="1566" spans="2:2" x14ac:dyDescent="0.35">
      <c r="B1566" s="14"/>
    </row>
    <row r="1567" spans="2:2" x14ac:dyDescent="0.35">
      <c r="B1567" s="14"/>
    </row>
    <row r="1568" spans="2:2" x14ac:dyDescent="0.35">
      <c r="B1568" s="14"/>
    </row>
    <row r="1569" spans="2:2" x14ac:dyDescent="0.35">
      <c r="B1569" s="14"/>
    </row>
    <row r="1570" spans="2:2" x14ac:dyDescent="0.35">
      <c r="B1570" s="14"/>
    </row>
    <row r="1571" spans="2:2" x14ac:dyDescent="0.35">
      <c r="B1571" s="14"/>
    </row>
    <row r="1572" spans="2:2" x14ac:dyDescent="0.35">
      <c r="B1572" s="14"/>
    </row>
    <row r="1573" spans="2:2" x14ac:dyDescent="0.35">
      <c r="B1573" s="14"/>
    </row>
    <row r="1574" spans="2:2" x14ac:dyDescent="0.35">
      <c r="B1574" s="14"/>
    </row>
    <row r="1575" spans="2:2" x14ac:dyDescent="0.35">
      <c r="B1575" s="14"/>
    </row>
    <row r="1576" spans="2:2" x14ac:dyDescent="0.35">
      <c r="B1576" s="14"/>
    </row>
    <row r="1577" spans="2:2" x14ac:dyDescent="0.35">
      <c r="B1577" s="14"/>
    </row>
    <row r="1578" spans="2:2" x14ac:dyDescent="0.35">
      <c r="B1578" s="14"/>
    </row>
    <row r="1579" spans="2:2" x14ac:dyDescent="0.35">
      <c r="B1579" s="14"/>
    </row>
    <row r="1580" spans="2:2" x14ac:dyDescent="0.35">
      <c r="B1580" s="14"/>
    </row>
    <row r="1581" spans="2:2" x14ac:dyDescent="0.35">
      <c r="B1581" s="14"/>
    </row>
    <row r="1582" spans="2:2" x14ac:dyDescent="0.35">
      <c r="B1582" s="14"/>
    </row>
    <row r="1583" spans="2:2" x14ac:dyDescent="0.35">
      <c r="B1583" s="14"/>
    </row>
    <row r="1584" spans="2:2" x14ac:dyDescent="0.35">
      <c r="B1584" s="14"/>
    </row>
    <row r="1585" spans="2:2" x14ac:dyDescent="0.35">
      <c r="B1585" s="14"/>
    </row>
    <row r="1586" spans="2:2" x14ac:dyDescent="0.35">
      <c r="B1586" s="14"/>
    </row>
    <row r="1587" spans="2:2" x14ac:dyDescent="0.35">
      <c r="B1587" s="14"/>
    </row>
    <row r="1588" spans="2:2" x14ac:dyDescent="0.35">
      <c r="B1588" s="14"/>
    </row>
    <row r="1589" spans="2:2" x14ac:dyDescent="0.35">
      <c r="B1589" s="14"/>
    </row>
    <row r="1590" spans="2:2" x14ac:dyDescent="0.35">
      <c r="B1590" s="14"/>
    </row>
    <row r="1591" spans="2:2" x14ac:dyDescent="0.35">
      <c r="B1591" s="14"/>
    </row>
    <row r="1592" spans="2:2" x14ac:dyDescent="0.35">
      <c r="B1592" s="14"/>
    </row>
    <row r="1593" spans="2:2" x14ac:dyDescent="0.35">
      <c r="B1593" s="14"/>
    </row>
    <row r="1594" spans="2:2" x14ac:dyDescent="0.35">
      <c r="B1594" s="14"/>
    </row>
    <row r="1595" spans="2:2" x14ac:dyDescent="0.35">
      <c r="B1595" s="14"/>
    </row>
    <row r="1596" spans="2:2" x14ac:dyDescent="0.35">
      <c r="B1596" s="14"/>
    </row>
    <row r="1597" spans="2:2" x14ac:dyDescent="0.35">
      <c r="B1597" s="14"/>
    </row>
    <row r="1598" spans="2:2" x14ac:dyDescent="0.35">
      <c r="B1598" s="14"/>
    </row>
    <row r="1599" spans="2:2" x14ac:dyDescent="0.35">
      <c r="B1599" s="14"/>
    </row>
    <row r="1600" spans="2:2" x14ac:dyDescent="0.35">
      <c r="B1600" s="14"/>
    </row>
    <row r="1601" spans="2:2" x14ac:dyDescent="0.35">
      <c r="B1601" s="14"/>
    </row>
    <row r="1602" spans="2:2" x14ac:dyDescent="0.35">
      <c r="B1602" s="14"/>
    </row>
    <row r="1603" spans="2:2" x14ac:dyDescent="0.35">
      <c r="B1603" s="14"/>
    </row>
    <row r="1604" spans="2:2" x14ac:dyDescent="0.35">
      <c r="B1604" s="14"/>
    </row>
    <row r="1605" spans="2:2" x14ac:dyDescent="0.35">
      <c r="B1605" s="14"/>
    </row>
    <row r="1606" spans="2:2" x14ac:dyDescent="0.35">
      <c r="B1606" s="14"/>
    </row>
    <row r="1607" spans="2:2" x14ac:dyDescent="0.35">
      <c r="B1607" s="14"/>
    </row>
    <row r="1608" spans="2:2" x14ac:dyDescent="0.35">
      <c r="B1608" s="14"/>
    </row>
    <row r="1609" spans="2:2" x14ac:dyDescent="0.35">
      <c r="B1609" s="14"/>
    </row>
    <row r="1610" spans="2:2" x14ac:dyDescent="0.35">
      <c r="B1610" s="14"/>
    </row>
    <row r="1611" spans="2:2" x14ac:dyDescent="0.35">
      <c r="B1611" s="14"/>
    </row>
    <row r="1612" spans="2:2" x14ac:dyDescent="0.35">
      <c r="B1612" s="14"/>
    </row>
    <row r="1613" spans="2:2" x14ac:dyDescent="0.35">
      <c r="B1613" s="14"/>
    </row>
    <row r="1614" spans="2:2" ht="18" x14ac:dyDescent="0.4">
      <c r="B1614" s="13"/>
    </row>
    <row r="1615" spans="2:2" ht="18" x14ac:dyDescent="0.4">
      <c r="B1615" s="7"/>
    </row>
    <row r="1616" spans="2:2" x14ac:dyDescent="0.35">
      <c r="B1616" s="14"/>
    </row>
    <row r="1617" spans="2:2" x14ac:dyDescent="0.35">
      <c r="B1617" s="14"/>
    </row>
    <row r="1618" spans="2:2" x14ac:dyDescent="0.35">
      <c r="B1618" s="14"/>
    </row>
    <row r="1619" spans="2:2" x14ac:dyDescent="0.35">
      <c r="B1619" s="14"/>
    </row>
    <row r="1620" spans="2:2" x14ac:dyDescent="0.35">
      <c r="B1620" s="14"/>
    </row>
    <row r="1621" spans="2:2" x14ac:dyDescent="0.35">
      <c r="B1621" s="14"/>
    </row>
    <row r="1622" spans="2:2" x14ac:dyDescent="0.35">
      <c r="B1622" s="14"/>
    </row>
    <row r="1623" spans="2:2" x14ac:dyDescent="0.35">
      <c r="B1623" s="14"/>
    </row>
    <row r="1624" spans="2:2" x14ac:dyDescent="0.35">
      <c r="B1624" s="14"/>
    </row>
    <row r="1625" spans="2:2" x14ac:dyDescent="0.35">
      <c r="B1625" s="14"/>
    </row>
    <row r="1626" spans="2:2" x14ac:dyDescent="0.35">
      <c r="B1626" s="14"/>
    </row>
    <row r="1627" spans="2:2" x14ac:dyDescent="0.35">
      <c r="B1627" s="14"/>
    </row>
    <row r="1628" spans="2:2" x14ac:dyDescent="0.35">
      <c r="B1628" s="14"/>
    </row>
    <row r="1629" spans="2:2" x14ac:dyDescent="0.35">
      <c r="B1629" s="14"/>
    </row>
    <row r="1630" spans="2:2" x14ac:dyDescent="0.35">
      <c r="B1630" s="14"/>
    </row>
    <row r="1631" spans="2:2" x14ac:dyDescent="0.35">
      <c r="B1631" s="14"/>
    </row>
    <row r="1632" spans="2:2" x14ac:dyDescent="0.35">
      <c r="B1632" s="14"/>
    </row>
    <row r="1633" spans="2:2" x14ac:dyDescent="0.35">
      <c r="B1633" s="14"/>
    </row>
    <row r="1634" spans="2:2" x14ac:dyDescent="0.35">
      <c r="B1634" s="14"/>
    </row>
    <row r="1635" spans="2:2" x14ac:dyDescent="0.35">
      <c r="B1635" s="14"/>
    </row>
    <row r="1636" spans="2:2" x14ac:dyDescent="0.35">
      <c r="B1636" s="14"/>
    </row>
    <row r="1637" spans="2:2" x14ac:dyDescent="0.35">
      <c r="B1637" s="14"/>
    </row>
    <row r="1638" spans="2:2" x14ac:dyDescent="0.35">
      <c r="B1638" s="14"/>
    </row>
    <row r="1639" spans="2:2" x14ac:dyDescent="0.35">
      <c r="B1639" s="14"/>
    </row>
    <row r="1640" spans="2:2" x14ac:dyDescent="0.35">
      <c r="B1640" s="14"/>
    </row>
    <row r="1641" spans="2:2" x14ac:dyDescent="0.35">
      <c r="B1641" s="14"/>
    </row>
    <row r="1642" spans="2:2" x14ac:dyDescent="0.35">
      <c r="B1642" s="14"/>
    </row>
    <row r="1643" spans="2:2" x14ac:dyDescent="0.35">
      <c r="B1643" s="14"/>
    </row>
    <row r="1644" spans="2:2" x14ac:dyDescent="0.35">
      <c r="B1644" s="14"/>
    </row>
    <row r="1645" spans="2:2" x14ac:dyDescent="0.35">
      <c r="B1645" s="14"/>
    </row>
    <row r="1646" spans="2:2" x14ac:dyDescent="0.35">
      <c r="B1646" s="14"/>
    </row>
    <row r="1647" spans="2:2" x14ac:dyDescent="0.35">
      <c r="B1647" s="14"/>
    </row>
    <row r="1648" spans="2:2" x14ac:dyDescent="0.35">
      <c r="B1648" s="14"/>
    </row>
    <row r="1649" spans="2:2" x14ac:dyDescent="0.35">
      <c r="B1649" s="14"/>
    </row>
    <row r="1650" spans="2:2" x14ac:dyDescent="0.35">
      <c r="B1650" s="14"/>
    </row>
    <row r="1651" spans="2:2" x14ac:dyDescent="0.35">
      <c r="B1651" s="14"/>
    </row>
    <row r="1652" spans="2:2" x14ac:dyDescent="0.35">
      <c r="B1652" s="14"/>
    </row>
    <row r="1653" spans="2:2" x14ac:dyDescent="0.35">
      <c r="B1653" s="14"/>
    </row>
    <row r="1654" spans="2:2" x14ac:dyDescent="0.35">
      <c r="B1654" s="14"/>
    </row>
    <row r="1655" spans="2:2" x14ac:dyDescent="0.35">
      <c r="B1655" s="14"/>
    </row>
    <row r="1656" spans="2:2" x14ac:dyDescent="0.35">
      <c r="B1656" s="14"/>
    </row>
    <row r="1657" spans="2:2" x14ac:dyDescent="0.35">
      <c r="B1657" s="14"/>
    </row>
    <row r="1658" spans="2:2" x14ac:dyDescent="0.35">
      <c r="B1658" s="14"/>
    </row>
    <row r="1659" spans="2:2" x14ac:dyDescent="0.35">
      <c r="B1659" s="14"/>
    </row>
    <row r="1660" spans="2:2" x14ac:dyDescent="0.35">
      <c r="B1660" s="14"/>
    </row>
    <row r="1661" spans="2:2" x14ac:dyDescent="0.35">
      <c r="B1661" s="14"/>
    </row>
    <row r="1662" spans="2:2" x14ac:dyDescent="0.35">
      <c r="B1662" s="14"/>
    </row>
    <row r="1663" spans="2:2" x14ac:dyDescent="0.35">
      <c r="B1663" s="14"/>
    </row>
    <row r="1664" spans="2:2" x14ac:dyDescent="0.35">
      <c r="B1664" s="14"/>
    </row>
    <row r="1665" spans="2:2" x14ac:dyDescent="0.35">
      <c r="B1665" s="14"/>
    </row>
    <row r="1666" spans="2:2" x14ac:dyDescent="0.35">
      <c r="B1666" s="14"/>
    </row>
    <row r="1667" spans="2:2" x14ac:dyDescent="0.35">
      <c r="B1667" s="14"/>
    </row>
    <row r="1668" spans="2:2" x14ac:dyDescent="0.35">
      <c r="B1668" s="14"/>
    </row>
    <row r="1669" spans="2:2" x14ac:dyDescent="0.35">
      <c r="B1669" s="14"/>
    </row>
    <row r="1670" spans="2:2" x14ac:dyDescent="0.35">
      <c r="B1670" s="14"/>
    </row>
    <row r="1671" spans="2:2" x14ac:dyDescent="0.35">
      <c r="B1671" s="14"/>
    </row>
    <row r="1672" spans="2:2" x14ac:dyDescent="0.35">
      <c r="B1672" s="14"/>
    </row>
    <row r="1673" spans="2:2" x14ac:dyDescent="0.35">
      <c r="B1673" s="14"/>
    </row>
    <row r="1674" spans="2:2" x14ac:dyDescent="0.35">
      <c r="B1674" s="14"/>
    </row>
    <row r="1675" spans="2:2" x14ac:dyDescent="0.35">
      <c r="B1675" s="14"/>
    </row>
    <row r="1676" spans="2:2" x14ac:dyDescent="0.35">
      <c r="B1676" s="14"/>
    </row>
    <row r="1677" spans="2:2" x14ac:dyDescent="0.35">
      <c r="B1677" s="14"/>
    </row>
    <row r="1678" spans="2:2" x14ac:dyDescent="0.35">
      <c r="B1678" s="14"/>
    </row>
    <row r="1679" spans="2:2" x14ac:dyDescent="0.35">
      <c r="B1679" s="14"/>
    </row>
    <row r="1680" spans="2:2" x14ac:dyDescent="0.35">
      <c r="B1680" s="14"/>
    </row>
    <row r="1681" spans="2:2" x14ac:dyDescent="0.35">
      <c r="B1681" s="14"/>
    </row>
    <row r="1682" spans="2:2" x14ac:dyDescent="0.35">
      <c r="B1682" s="14"/>
    </row>
    <row r="1683" spans="2:2" x14ac:dyDescent="0.35">
      <c r="B1683" s="14"/>
    </row>
    <row r="1684" spans="2:2" x14ac:dyDescent="0.35">
      <c r="B1684" s="14"/>
    </row>
    <row r="1685" spans="2:2" x14ac:dyDescent="0.35">
      <c r="B1685" s="14"/>
    </row>
    <row r="1686" spans="2:2" x14ac:dyDescent="0.35">
      <c r="B1686" s="14"/>
    </row>
    <row r="1687" spans="2:2" x14ac:dyDescent="0.35">
      <c r="B1687" s="14"/>
    </row>
    <row r="1688" spans="2:2" x14ac:dyDescent="0.35">
      <c r="B1688" s="14"/>
    </row>
    <row r="1689" spans="2:2" ht="18" x14ac:dyDescent="0.4">
      <c r="B1689" s="7"/>
    </row>
    <row r="1775" spans="2:2" ht="18" x14ac:dyDescent="0.4">
      <c r="B1775" s="7"/>
    </row>
    <row r="1776" spans="2:2" x14ac:dyDescent="0.35">
      <c r="B1776" s="14"/>
    </row>
    <row r="1777" spans="2:2" x14ac:dyDescent="0.35">
      <c r="B1777" s="14"/>
    </row>
    <row r="1778" spans="2:2" x14ac:dyDescent="0.35">
      <c r="B1778" s="14"/>
    </row>
    <row r="1779" spans="2:2" x14ac:dyDescent="0.35">
      <c r="B1779" s="14"/>
    </row>
    <row r="1780" spans="2:2" x14ac:dyDescent="0.35">
      <c r="B1780" s="14"/>
    </row>
    <row r="1781" spans="2:2" x14ac:dyDescent="0.35">
      <c r="B1781" s="14"/>
    </row>
    <row r="1782" spans="2:2" x14ac:dyDescent="0.35">
      <c r="B1782" s="14"/>
    </row>
    <row r="1783" spans="2:2" x14ac:dyDescent="0.35">
      <c r="B1783" s="14"/>
    </row>
    <row r="1784" spans="2:2" x14ac:dyDescent="0.35">
      <c r="B1784" s="14"/>
    </row>
    <row r="1785" spans="2:2" x14ac:dyDescent="0.35">
      <c r="B1785" s="14"/>
    </row>
    <row r="1786" spans="2:2" x14ac:dyDescent="0.35">
      <c r="B1786" s="14"/>
    </row>
    <row r="1787" spans="2:2" x14ac:dyDescent="0.35">
      <c r="B1787" s="14"/>
    </row>
    <row r="1788" spans="2:2" x14ac:dyDescent="0.35">
      <c r="B1788" s="14"/>
    </row>
    <row r="1789" spans="2:2" x14ac:dyDescent="0.35">
      <c r="B1789" s="14"/>
    </row>
    <row r="1790" spans="2:2" x14ac:dyDescent="0.35">
      <c r="B1790" s="14"/>
    </row>
    <row r="1791" spans="2:2" x14ac:dyDescent="0.35">
      <c r="B1791" s="14"/>
    </row>
    <row r="1792" spans="2:2" x14ac:dyDescent="0.35">
      <c r="B1792" s="14"/>
    </row>
    <row r="1793" spans="2:2" x14ac:dyDescent="0.35">
      <c r="B1793" s="14"/>
    </row>
    <row r="1794" spans="2:2" x14ac:dyDescent="0.35">
      <c r="B1794" s="14"/>
    </row>
    <row r="1795" spans="2:2" x14ac:dyDescent="0.35">
      <c r="B1795" s="14"/>
    </row>
    <row r="1796" spans="2:2" x14ac:dyDescent="0.35">
      <c r="B1796" s="14"/>
    </row>
    <row r="1797" spans="2:2" x14ac:dyDescent="0.35">
      <c r="B1797" s="14"/>
    </row>
    <row r="1798" spans="2:2" x14ac:dyDescent="0.35">
      <c r="B1798" s="14"/>
    </row>
    <row r="1799" spans="2:2" x14ac:dyDescent="0.35">
      <c r="B1799" s="14"/>
    </row>
    <row r="1800" spans="2:2" x14ac:dyDescent="0.35">
      <c r="B1800" s="14"/>
    </row>
    <row r="1801" spans="2:2" x14ac:dyDescent="0.35">
      <c r="B1801" s="14"/>
    </row>
    <row r="1802" spans="2:2" x14ac:dyDescent="0.35">
      <c r="B1802" s="14"/>
    </row>
    <row r="1803" spans="2:2" x14ac:dyDescent="0.35">
      <c r="B1803" s="14"/>
    </row>
    <row r="1804" spans="2:2" x14ac:dyDescent="0.35">
      <c r="B1804" s="14"/>
    </row>
    <row r="1805" spans="2:2" x14ac:dyDescent="0.35">
      <c r="B1805" s="14"/>
    </row>
    <row r="1806" spans="2:2" x14ac:dyDescent="0.35">
      <c r="B1806" s="14"/>
    </row>
    <row r="1807" spans="2:2" x14ac:dyDescent="0.35">
      <c r="B1807" s="14"/>
    </row>
    <row r="1808" spans="2:2" x14ac:dyDescent="0.35">
      <c r="B1808" s="14"/>
    </row>
    <row r="1809" spans="2:2" x14ac:dyDescent="0.35">
      <c r="B1809" s="14"/>
    </row>
    <row r="1810" spans="2:2" x14ac:dyDescent="0.35">
      <c r="B1810" s="14"/>
    </row>
    <row r="1811" spans="2:2" x14ac:dyDescent="0.35">
      <c r="B1811" s="14"/>
    </row>
    <row r="1812" spans="2:2" x14ac:dyDescent="0.35">
      <c r="B1812" s="14"/>
    </row>
    <row r="1813" spans="2:2" x14ac:dyDescent="0.35">
      <c r="B1813" s="14"/>
    </row>
    <row r="1814" spans="2:2" x14ac:dyDescent="0.35">
      <c r="B1814" s="14"/>
    </row>
    <row r="1815" spans="2:2" x14ac:dyDescent="0.35">
      <c r="B1815" s="14"/>
    </row>
    <row r="1816" spans="2:2" x14ac:dyDescent="0.35">
      <c r="B1816" s="14"/>
    </row>
    <row r="1817" spans="2:2" x14ac:dyDescent="0.35">
      <c r="B1817" s="14"/>
    </row>
    <row r="1818" spans="2:2" x14ac:dyDescent="0.35">
      <c r="B1818" s="14"/>
    </row>
    <row r="1819" spans="2:2" x14ac:dyDescent="0.35">
      <c r="B1819" s="14"/>
    </row>
    <row r="1820" spans="2:2" x14ac:dyDescent="0.35">
      <c r="B1820" s="14"/>
    </row>
    <row r="1821" spans="2:2" x14ac:dyDescent="0.35">
      <c r="B1821" s="14"/>
    </row>
    <row r="1822" spans="2:2" x14ac:dyDescent="0.35">
      <c r="B1822" s="14"/>
    </row>
    <row r="1823" spans="2:2" x14ac:dyDescent="0.35">
      <c r="B1823" s="14"/>
    </row>
    <row r="1824" spans="2:2" x14ac:dyDescent="0.35">
      <c r="B1824" s="14"/>
    </row>
    <row r="1825" spans="2:2" x14ac:dyDescent="0.35">
      <c r="B1825" s="14"/>
    </row>
    <row r="1826" spans="2:2" x14ac:dyDescent="0.35">
      <c r="B1826" s="14"/>
    </row>
    <row r="1827" spans="2:2" x14ac:dyDescent="0.35">
      <c r="B1827" s="14"/>
    </row>
    <row r="1828" spans="2:2" x14ac:dyDescent="0.35">
      <c r="B1828" s="14"/>
    </row>
    <row r="1829" spans="2:2" x14ac:dyDescent="0.35">
      <c r="B1829" s="14"/>
    </row>
    <row r="1830" spans="2:2" x14ac:dyDescent="0.35">
      <c r="B1830" s="14"/>
    </row>
    <row r="1831" spans="2:2" x14ac:dyDescent="0.35">
      <c r="B1831" s="14"/>
    </row>
    <row r="1832" spans="2:2" x14ac:dyDescent="0.35">
      <c r="B1832" s="14"/>
    </row>
    <row r="1833" spans="2:2" x14ac:dyDescent="0.35">
      <c r="B1833" s="14"/>
    </row>
    <row r="1834" spans="2:2" x14ac:dyDescent="0.35">
      <c r="B1834" s="14"/>
    </row>
    <row r="1835" spans="2:2" x14ac:dyDescent="0.35">
      <c r="B1835" s="14"/>
    </row>
    <row r="1836" spans="2:2" x14ac:dyDescent="0.35">
      <c r="B1836" s="14"/>
    </row>
    <row r="1837" spans="2:2" x14ac:dyDescent="0.35">
      <c r="B1837" s="14"/>
    </row>
    <row r="1838" spans="2:2" x14ac:dyDescent="0.35">
      <c r="B1838" s="14"/>
    </row>
    <row r="1839" spans="2:2" x14ac:dyDescent="0.35">
      <c r="B1839" s="14"/>
    </row>
    <row r="1840" spans="2:2" x14ac:dyDescent="0.35">
      <c r="B1840" s="14"/>
    </row>
    <row r="1841" spans="2:2" x14ac:dyDescent="0.35">
      <c r="B1841" s="14"/>
    </row>
    <row r="1842" spans="2:2" x14ac:dyDescent="0.35">
      <c r="B1842" s="14"/>
    </row>
    <row r="1843" spans="2:2" x14ac:dyDescent="0.35">
      <c r="B1843" s="14"/>
    </row>
    <row r="1844" spans="2:2" x14ac:dyDescent="0.35">
      <c r="B1844" s="14"/>
    </row>
    <row r="1845" spans="2:2" x14ac:dyDescent="0.35">
      <c r="B1845" s="14"/>
    </row>
    <row r="1846" spans="2:2" x14ac:dyDescent="0.35">
      <c r="B1846" s="14"/>
    </row>
    <row r="1847" spans="2:2" x14ac:dyDescent="0.35">
      <c r="B1847" s="14"/>
    </row>
    <row r="1848" spans="2:2" x14ac:dyDescent="0.35">
      <c r="B1848" s="14"/>
    </row>
    <row r="1849" spans="2:2" x14ac:dyDescent="0.35">
      <c r="B1849" s="14"/>
    </row>
    <row r="1850" spans="2:2" x14ac:dyDescent="0.35">
      <c r="B1850" s="14"/>
    </row>
    <row r="1851" spans="2:2" x14ac:dyDescent="0.35">
      <c r="B1851" s="14"/>
    </row>
    <row r="1852" spans="2:2" x14ac:dyDescent="0.35">
      <c r="B1852" s="14"/>
    </row>
    <row r="1853" spans="2:2" x14ac:dyDescent="0.35">
      <c r="B1853" s="14"/>
    </row>
    <row r="1854" spans="2:2" x14ac:dyDescent="0.35">
      <c r="B1854" s="14"/>
    </row>
    <row r="1855" spans="2:2" x14ac:dyDescent="0.35">
      <c r="B1855" s="14"/>
    </row>
    <row r="1856" spans="2:2" x14ac:dyDescent="0.35">
      <c r="B1856" s="14"/>
    </row>
    <row r="1857" spans="2:2" x14ac:dyDescent="0.35">
      <c r="B1857" s="14"/>
    </row>
    <row r="1858" spans="2:2" x14ac:dyDescent="0.35">
      <c r="B1858" s="14"/>
    </row>
    <row r="1859" spans="2:2" x14ac:dyDescent="0.35">
      <c r="B1859" s="14"/>
    </row>
    <row r="1860" spans="2:2" x14ac:dyDescent="0.35">
      <c r="B1860" s="14"/>
    </row>
    <row r="1861" spans="2:2" x14ac:dyDescent="0.35">
      <c r="B1861" s="14"/>
    </row>
    <row r="1862" spans="2:2" x14ac:dyDescent="0.35">
      <c r="B1862" s="14"/>
    </row>
    <row r="1863" spans="2:2" x14ac:dyDescent="0.35">
      <c r="B1863" s="14"/>
    </row>
    <row r="1864" spans="2:2" x14ac:dyDescent="0.35">
      <c r="B1864" s="14"/>
    </row>
    <row r="1865" spans="2:2" x14ac:dyDescent="0.35">
      <c r="B1865" s="14"/>
    </row>
    <row r="1866" spans="2:2" x14ac:dyDescent="0.35">
      <c r="B1866" s="14"/>
    </row>
    <row r="1867" spans="2:2" x14ac:dyDescent="0.35">
      <c r="B1867" s="14"/>
    </row>
    <row r="1868" spans="2:2" x14ac:dyDescent="0.35">
      <c r="B1868" s="14"/>
    </row>
    <row r="1869" spans="2:2" x14ac:dyDescent="0.35">
      <c r="B1869" s="14"/>
    </row>
    <row r="1870" spans="2:2" x14ac:dyDescent="0.35">
      <c r="B1870" s="14"/>
    </row>
    <row r="1871" spans="2:2" x14ac:dyDescent="0.35">
      <c r="B1871" s="14"/>
    </row>
    <row r="1872" spans="2:2" x14ac:dyDescent="0.35">
      <c r="B1872" s="14"/>
    </row>
    <row r="1873" spans="2:2" x14ac:dyDescent="0.35">
      <c r="B1873" s="14"/>
    </row>
    <row r="1874" spans="2:2" x14ac:dyDescent="0.35">
      <c r="B1874" s="14"/>
    </row>
    <row r="1875" spans="2:2" x14ac:dyDescent="0.35">
      <c r="B1875" s="14"/>
    </row>
    <row r="1876" spans="2:2" x14ac:dyDescent="0.35">
      <c r="B1876" s="14"/>
    </row>
    <row r="1877" spans="2:2" x14ac:dyDescent="0.35">
      <c r="B1877" s="14"/>
    </row>
    <row r="1878" spans="2:2" x14ac:dyDescent="0.35">
      <c r="B1878" s="14"/>
    </row>
    <row r="1879" spans="2:2" x14ac:dyDescent="0.35">
      <c r="B1879" s="14"/>
    </row>
    <row r="1880" spans="2:2" x14ac:dyDescent="0.35">
      <c r="B1880" s="14"/>
    </row>
    <row r="1881" spans="2:2" x14ac:dyDescent="0.35">
      <c r="B1881" s="14"/>
    </row>
    <row r="1882" spans="2:2" x14ac:dyDescent="0.35">
      <c r="B1882" s="14"/>
    </row>
    <row r="1883" spans="2:2" x14ac:dyDescent="0.35">
      <c r="B1883" s="14"/>
    </row>
    <row r="1884" spans="2:2" x14ac:dyDescent="0.35">
      <c r="B1884" s="14"/>
    </row>
    <row r="1885" spans="2:2" x14ac:dyDescent="0.35">
      <c r="B1885" s="14"/>
    </row>
    <row r="1886" spans="2:2" x14ac:dyDescent="0.35">
      <c r="B1886" s="14"/>
    </row>
    <row r="1887" spans="2:2" x14ac:dyDescent="0.35">
      <c r="B1887" s="14"/>
    </row>
    <row r="1888" spans="2:2" x14ac:dyDescent="0.35">
      <c r="B1888" s="14"/>
    </row>
    <row r="1889" spans="2:2" x14ac:dyDescent="0.35">
      <c r="B1889" s="14"/>
    </row>
    <row r="1890" spans="2:2" x14ac:dyDescent="0.35">
      <c r="B1890" s="14"/>
    </row>
    <row r="1891" spans="2:2" x14ac:dyDescent="0.35">
      <c r="B1891" s="14"/>
    </row>
    <row r="1892" spans="2:2" x14ac:dyDescent="0.35">
      <c r="B1892" s="14"/>
    </row>
    <row r="1893" spans="2:2" x14ac:dyDescent="0.35">
      <c r="B1893" s="14"/>
    </row>
    <row r="1894" spans="2:2" x14ac:dyDescent="0.35">
      <c r="B1894" s="14"/>
    </row>
    <row r="1895" spans="2:2" x14ac:dyDescent="0.35">
      <c r="B1895" s="14"/>
    </row>
    <row r="1896" spans="2:2" x14ac:dyDescent="0.35">
      <c r="B1896" s="14"/>
    </row>
    <row r="1897" spans="2:2" x14ac:dyDescent="0.35">
      <c r="B1897" s="14"/>
    </row>
    <row r="1898" spans="2:2" x14ac:dyDescent="0.35">
      <c r="B1898" s="14"/>
    </row>
    <row r="1899" spans="2:2" x14ac:dyDescent="0.35">
      <c r="B1899" s="14"/>
    </row>
    <row r="1900" spans="2:2" x14ac:dyDescent="0.35">
      <c r="B1900" s="14"/>
    </row>
    <row r="1901" spans="2:2" x14ac:dyDescent="0.35">
      <c r="B1901" s="14"/>
    </row>
    <row r="1902" spans="2:2" x14ac:dyDescent="0.35">
      <c r="B1902" s="14"/>
    </row>
    <row r="1903" spans="2:2" ht="18" x14ac:dyDescent="0.4">
      <c r="B1903" s="7"/>
    </row>
    <row r="1994" spans="2:2" x14ac:dyDescent="0.35">
      <c r="B1994" s="14"/>
    </row>
    <row r="1995" spans="2:2" x14ac:dyDescent="0.35">
      <c r="B1995" s="14"/>
    </row>
    <row r="1996" spans="2:2" x14ac:dyDescent="0.35">
      <c r="B1996" s="14"/>
    </row>
    <row r="1997" spans="2:2" x14ac:dyDescent="0.35">
      <c r="B1997" s="14"/>
    </row>
    <row r="1998" spans="2:2" x14ac:dyDescent="0.35">
      <c r="B1998" s="14"/>
    </row>
    <row r="1999" spans="2:2" x14ac:dyDescent="0.35">
      <c r="B1999" s="14"/>
    </row>
    <row r="2000" spans="2:2" x14ac:dyDescent="0.35">
      <c r="B2000" s="14"/>
    </row>
    <row r="2001" spans="2:2" x14ac:dyDescent="0.35">
      <c r="B2001" s="14"/>
    </row>
    <row r="2002" spans="2:2" x14ac:dyDescent="0.35">
      <c r="B2002" s="14"/>
    </row>
    <row r="2003" spans="2:2" x14ac:dyDescent="0.35">
      <c r="B2003" s="14"/>
    </row>
    <row r="2004" spans="2:2" x14ac:dyDescent="0.35">
      <c r="B2004" s="14"/>
    </row>
    <row r="2137" spans="2:2" ht="18" x14ac:dyDescent="0.4">
      <c r="B2137" s="13"/>
    </row>
    <row r="2138" spans="2:2" x14ac:dyDescent="0.35">
      <c r="B2138" s="14"/>
    </row>
    <row r="2139" spans="2:2" x14ac:dyDescent="0.35">
      <c r="B2139" s="14"/>
    </row>
    <row r="2140" spans="2:2" x14ac:dyDescent="0.35">
      <c r="B2140" s="14"/>
    </row>
    <row r="2141" spans="2:2" x14ac:dyDescent="0.35">
      <c r="B2141" s="14"/>
    </row>
    <row r="2142" spans="2:2" x14ac:dyDescent="0.35">
      <c r="B2142" s="14"/>
    </row>
    <row r="2143" spans="2:2" x14ac:dyDescent="0.35">
      <c r="B2143" s="14"/>
    </row>
    <row r="2144" spans="2:2" x14ac:dyDescent="0.35">
      <c r="B2144" s="14"/>
    </row>
    <row r="2145" spans="2:2" x14ac:dyDescent="0.35">
      <c r="B2145" s="14"/>
    </row>
    <row r="2146" spans="2:2" x14ac:dyDescent="0.35">
      <c r="B2146" s="14"/>
    </row>
    <row r="2147" spans="2:2" x14ac:dyDescent="0.35">
      <c r="B2147" s="14"/>
    </row>
    <row r="2148" spans="2:2" x14ac:dyDescent="0.35">
      <c r="B2148" s="14"/>
    </row>
    <row r="2149" spans="2:2" x14ac:dyDescent="0.35">
      <c r="B2149" s="14"/>
    </row>
    <row r="2150" spans="2:2" x14ac:dyDescent="0.35">
      <c r="B2150" s="14"/>
    </row>
    <row r="2151" spans="2:2" x14ac:dyDescent="0.35">
      <c r="B2151" s="14"/>
    </row>
    <row r="2152" spans="2:2" x14ac:dyDescent="0.35">
      <c r="B2152" s="14"/>
    </row>
    <row r="2153" spans="2:2" x14ac:dyDescent="0.35">
      <c r="B2153" s="14"/>
    </row>
    <row r="2154" spans="2:2" x14ac:dyDescent="0.35">
      <c r="B2154" s="14"/>
    </row>
    <row r="2155" spans="2:2" x14ac:dyDescent="0.35">
      <c r="B2155" s="14"/>
    </row>
    <row r="2156" spans="2:2" x14ac:dyDescent="0.35">
      <c r="B2156" s="14"/>
    </row>
    <row r="2157" spans="2:2" x14ac:dyDescent="0.35">
      <c r="B2157" s="14"/>
    </row>
    <row r="2158" spans="2:2" x14ac:dyDescent="0.35">
      <c r="B2158" s="14"/>
    </row>
    <row r="2159" spans="2:2" x14ac:dyDescent="0.35">
      <c r="B2159" s="14"/>
    </row>
    <row r="2160" spans="2:2" x14ac:dyDescent="0.35">
      <c r="B2160" s="14"/>
    </row>
    <row r="2161" spans="2:2" x14ac:dyDescent="0.35">
      <c r="B2161" s="14"/>
    </row>
    <row r="2162" spans="2:2" x14ac:dyDescent="0.35">
      <c r="B2162" s="14"/>
    </row>
    <row r="2163" spans="2:2" x14ac:dyDescent="0.35">
      <c r="B2163" s="14"/>
    </row>
    <row r="2164" spans="2:2" x14ac:dyDescent="0.35">
      <c r="B2164" s="14"/>
    </row>
    <row r="2165" spans="2:2" x14ac:dyDescent="0.35">
      <c r="B2165" s="14"/>
    </row>
    <row r="2166" spans="2:2" x14ac:dyDescent="0.35">
      <c r="B2166" s="14"/>
    </row>
    <row r="2167" spans="2:2" x14ac:dyDescent="0.35">
      <c r="B2167" s="14"/>
    </row>
    <row r="2168" spans="2:2" x14ac:dyDescent="0.35">
      <c r="B2168" s="14"/>
    </row>
    <row r="2169" spans="2:2" x14ac:dyDescent="0.35">
      <c r="B2169" s="14"/>
    </row>
    <row r="2170" spans="2:2" x14ac:dyDescent="0.35">
      <c r="B2170" s="14"/>
    </row>
    <row r="2171" spans="2:2" x14ac:dyDescent="0.35">
      <c r="B2171" s="14"/>
    </row>
    <row r="2172" spans="2:2" x14ac:dyDescent="0.35">
      <c r="B2172" s="14"/>
    </row>
    <row r="2173" spans="2:2" ht="18" x14ac:dyDescent="0.4">
      <c r="B2173" s="17"/>
    </row>
    <row r="2174" spans="2:2" ht="18" x14ac:dyDescent="0.4">
      <c r="B2174" s="7"/>
    </row>
    <row r="2175" spans="2:2" x14ac:dyDescent="0.35">
      <c r="B2175" s="14"/>
    </row>
    <row r="2176" spans="2:2" x14ac:dyDescent="0.35">
      <c r="B2176" s="14"/>
    </row>
    <row r="2177" spans="2:2" x14ac:dyDescent="0.35">
      <c r="B2177" s="14"/>
    </row>
    <row r="2178" spans="2:2" x14ac:dyDescent="0.35">
      <c r="B2178" s="14"/>
    </row>
    <row r="2179" spans="2:2" x14ac:dyDescent="0.35">
      <c r="B2179" s="14"/>
    </row>
    <row r="2180" spans="2:2" x14ac:dyDescent="0.35">
      <c r="B2180" s="14"/>
    </row>
    <row r="2181" spans="2:2" x14ac:dyDescent="0.35">
      <c r="B2181" s="14"/>
    </row>
    <row r="2182" spans="2:2" x14ac:dyDescent="0.35">
      <c r="B2182" s="14"/>
    </row>
    <row r="2183" spans="2:2" x14ac:dyDescent="0.35">
      <c r="B2183" s="14"/>
    </row>
    <row r="2184" spans="2:2" x14ac:dyDescent="0.35">
      <c r="B2184" s="14"/>
    </row>
    <row r="2185" spans="2:2" x14ac:dyDescent="0.35">
      <c r="B2185" s="14"/>
    </row>
    <row r="2186" spans="2:2" x14ac:dyDescent="0.35">
      <c r="B2186" s="14"/>
    </row>
    <row r="2187" spans="2:2" x14ac:dyDescent="0.35">
      <c r="B2187" s="14"/>
    </row>
    <row r="2188" spans="2:2" x14ac:dyDescent="0.35">
      <c r="B2188" s="14"/>
    </row>
    <row r="2189" spans="2:2" x14ac:dyDescent="0.35">
      <c r="B2189" s="14"/>
    </row>
    <row r="2190" spans="2:2" x14ac:dyDescent="0.35">
      <c r="B2190" s="14"/>
    </row>
    <row r="2191" spans="2:2" x14ac:dyDescent="0.35">
      <c r="B2191" s="14"/>
    </row>
    <row r="2192" spans="2:2" x14ac:dyDescent="0.35">
      <c r="B2192" s="14"/>
    </row>
    <row r="2193" spans="2:2" x14ac:dyDescent="0.35">
      <c r="B2193" s="14"/>
    </row>
    <row r="2194" spans="2:2" x14ac:dyDescent="0.35">
      <c r="B2194" s="14"/>
    </row>
    <row r="2195" spans="2:2" x14ac:dyDescent="0.35">
      <c r="B2195" s="14"/>
    </row>
    <row r="2196" spans="2:2" x14ac:dyDescent="0.35">
      <c r="B2196" s="14"/>
    </row>
    <row r="2197" spans="2:2" x14ac:dyDescent="0.35">
      <c r="B2197" s="14"/>
    </row>
    <row r="2198" spans="2:2" x14ac:dyDescent="0.35">
      <c r="B2198" s="14"/>
    </row>
    <row r="2199" spans="2:2" x14ac:dyDescent="0.35">
      <c r="B2199" s="14"/>
    </row>
    <row r="2200" spans="2:2" x14ac:dyDescent="0.35">
      <c r="B2200" s="14"/>
    </row>
    <row r="2201" spans="2:2" x14ac:dyDescent="0.35">
      <c r="B2201" s="14"/>
    </row>
    <row r="2202" spans="2:2" x14ac:dyDescent="0.35">
      <c r="B2202" s="14"/>
    </row>
    <row r="2203" spans="2:2" x14ac:dyDescent="0.35">
      <c r="B2203" s="14"/>
    </row>
    <row r="2204" spans="2:2" x14ac:dyDescent="0.35">
      <c r="B2204" s="14"/>
    </row>
    <row r="2205" spans="2:2" x14ac:dyDescent="0.35">
      <c r="B2205" s="14"/>
    </row>
    <row r="2206" spans="2:2" x14ac:dyDescent="0.35">
      <c r="B2206" s="14"/>
    </row>
    <row r="2207" spans="2:2" x14ac:dyDescent="0.35">
      <c r="B2207" s="14"/>
    </row>
    <row r="2208" spans="2:2" x14ac:dyDescent="0.35">
      <c r="B2208" s="14"/>
    </row>
    <row r="2209" spans="2:2" x14ac:dyDescent="0.35">
      <c r="B2209" s="14"/>
    </row>
    <row r="2210" spans="2:2" x14ac:dyDescent="0.35">
      <c r="B2210" s="14"/>
    </row>
    <row r="2211" spans="2:2" x14ac:dyDescent="0.35">
      <c r="B2211" s="14"/>
    </row>
    <row r="2212" spans="2:2" x14ac:dyDescent="0.35">
      <c r="B2212" s="14"/>
    </row>
    <row r="2213" spans="2:2" x14ac:dyDescent="0.35">
      <c r="B2213" s="14"/>
    </row>
    <row r="2214" spans="2:2" x14ac:dyDescent="0.35">
      <c r="B2214" s="14"/>
    </row>
    <row r="2215" spans="2:2" x14ac:dyDescent="0.35">
      <c r="B2215" s="14"/>
    </row>
    <row r="2216" spans="2:2" x14ac:dyDescent="0.35">
      <c r="B2216" s="14"/>
    </row>
    <row r="2217" spans="2:2" x14ac:dyDescent="0.35">
      <c r="B2217" s="14"/>
    </row>
    <row r="2218" spans="2:2" x14ac:dyDescent="0.35">
      <c r="B2218" s="14"/>
    </row>
    <row r="2219" spans="2:2" x14ac:dyDescent="0.35">
      <c r="B2219" s="14"/>
    </row>
    <row r="2220" spans="2:2" x14ac:dyDescent="0.35">
      <c r="B2220" s="14"/>
    </row>
    <row r="2221" spans="2:2" x14ac:dyDescent="0.35">
      <c r="B2221" s="14"/>
    </row>
    <row r="2222" spans="2:2" x14ac:dyDescent="0.35">
      <c r="B2222" s="14"/>
    </row>
    <row r="2223" spans="2:2" x14ac:dyDescent="0.35">
      <c r="B2223" s="14"/>
    </row>
    <row r="2224" spans="2:2" x14ac:dyDescent="0.35">
      <c r="B2224" s="14"/>
    </row>
    <row r="2225" spans="2:2" x14ac:dyDescent="0.35">
      <c r="B2225" s="14"/>
    </row>
    <row r="2226" spans="2:2" x14ac:dyDescent="0.35">
      <c r="B2226" s="14"/>
    </row>
    <row r="2227" spans="2:2" x14ac:dyDescent="0.35">
      <c r="B2227" s="14"/>
    </row>
    <row r="2228" spans="2:2" ht="18" x14ac:dyDescent="0.4">
      <c r="B2228" s="7"/>
    </row>
    <row r="2229" spans="2:2" x14ac:dyDescent="0.35">
      <c r="B2229" s="14"/>
    </row>
    <row r="2230" spans="2:2" x14ac:dyDescent="0.35">
      <c r="B2230" s="14"/>
    </row>
    <row r="2231" spans="2:2" x14ac:dyDescent="0.35">
      <c r="B2231" s="14"/>
    </row>
    <row r="2232" spans="2:2" x14ac:dyDescent="0.35">
      <c r="B2232" s="14"/>
    </row>
    <row r="2233" spans="2:2" x14ac:dyDescent="0.35">
      <c r="B2233" s="14"/>
    </row>
    <row r="2234" spans="2:2" x14ac:dyDescent="0.35">
      <c r="B2234" s="14"/>
    </row>
    <row r="2235" spans="2:2" x14ac:dyDescent="0.35">
      <c r="B2235" s="14"/>
    </row>
    <row r="2236" spans="2:2" x14ac:dyDescent="0.35">
      <c r="B2236" s="14"/>
    </row>
    <row r="2237" spans="2:2" x14ac:dyDescent="0.35">
      <c r="B2237" s="14"/>
    </row>
    <row r="2238" spans="2:2" x14ac:dyDescent="0.35">
      <c r="B2238" s="14"/>
    </row>
    <row r="2239" spans="2:2" x14ac:dyDescent="0.35">
      <c r="B2239" s="14"/>
    </row>
    <row r="2240" spans="2:2" x14ac:dyDescent="0.35">
      <c r="B2240" s="14"/>
    </row>
    <row r="2241" spans="2:2" x14ac:dyDescent="0.35">
      <c r="B2241" s="14"/>
    </row>
    <row r="2242" spans="2:2" x14ac:dyDescent="0.35">
      <c r="B2242" s="14"/>
    </row>
    <row r="2243" spans="2:2" x14ac:dyDescent="0.35">
      <c r="B2243" s="14"/>
    </row>
    <row r="2244" spans="2:2" x14ac:dyDescent="0.35">
      <c r="B2244" s="14"/>
    </row>
    <row r="2245" spans="2:2" x14ac:dyDescent="0.35">
      <c r="B2245" s="14"/>
    </row>
    <row r="2246" spans="2:2" x14ac:dyDescent="0.35">
      <c r="B2246" s="14"/>
    </row>
    <row r="2247" spans="2:2" x14ac:dyDescent="0.35">
      <c r="B2247" s="14"/>
    </row>
    <row r="2248" spans="2:2" x14ac:dyDescent="0.35">
      <c r="B2248" s="14"/>
    </row>
    <row r="2249" spans="2:2" x14ac:dyDescent="0.35">
      <c r="B2249" s="14"/>
    </row>
    <row r="2250" spans="2:2" x14ac:dyDescent="0.35">
      <c r="B2250" s="14"/>
    </row>
    <row r="2251" spans="2:2" x14ac:dyDescent="0.35">
      <c r="B2251" s="14"/>
    </row>
    <row r="2252" spans="2:2" x14ac:dyDescent="0.35">
      <c r="B2252" s="14"/>
    </row>
    <row r="2253" spans="2:2" x14ac:dyDescent="0.35">
      <c r="B2253" s="14"/>
    </row>
    <row r="2254" spans="2:2" x14ac:dyDescent="0.35">
      <c r="B2254" s="14"/>
    </row>
    <row r="2255" spans="2:2" x14ac:dyDescent="0.35">
      <c r="B2255" s="14"/>
    </row>
    <row r="2256" spans="2:2" x14ac:dyDescent="0.35">
      <c r="B2256" s="14"/>
    </row>
    <row r="2257" spans="2:2" x14ac:dyDescent="0.35">
      <c r="B2257" s="14"/>
    </row>
    <row r="2258" spans="2:2" x14ac:dyDescent="0.35">
      <c r="B2258" s="14"/>
    </row>
    <row r="2259" spans="2:2" x14ac:dyDescent="0.35">
      <c r="B2259" s="14"/>
    </row>
    <row r="2260" spans="2:2" x14ac:dyDescent="0.35">
      <c r="B2260" s="14"/>
    </row>
    <row r="2261" spans="2:2" x14ac:dyDescent="0.35">
      <c r="B2261" s="14"/>
    </row>
    <row r="2262" spans="2:2" x14ac:dyDescent="0.35">
      <c r="B2262" s="14"/>
    </row>
    <row r="2263" spans="2:2" x14ac:dyDescent="0.35">
      <c r="B2263" s="14"/>
    </row>
    <row r="2264" spans="2:2" x14ac:dyDescent="0.35">
      <c r="B2264" s="14"/>
    </row>
    <row r="2265" spans="2:2" x14ac:dyDescent="0.35">
      <c r="B2265" s="14"/>
    </row>
    <row r="2266" spans="2:2" x14ac:dyDescent="0.35">
      <c r="B2266" s="14"/>
    </row>
    <row r="2267" spans="2:2" x14ac:dyDescent="0.35">
      <c r="B2267" s="14"/>
    </row>
    <row r="2268" spans="2:2" x14ac:dyDescent="0.35">
      <c r="B2268" s="14"/>
    </row>
    <row r="2269" spans="2:2" x14ac:dyDescent="0.35">
      <c r="B2269" s="14"/>
    </row>
    <row r="2270" spans="2:2" x14ac:dyDescent="0.35">
      <c r="B2270" s="14"/>
    </row>
    <row r="2271" spans="2:2" x14ac:dyDescent="0.35">
      <c r="B2271" s="14"/>
    </row>
    <row r="2272" spans="2:2" x14ac:dyDescent="0.35">
      <c r="B2272" s="14"/>
    </row>
    <row r="2273" spans="2:2" x14ac:dyDescent="0.35">
      <c r="B2273" s="14"/>
    </row>
    <row r="2274" spans="2:2" x14ac:dyDescent="0.35">
      <c r="B2274" s="14"/>
    </row>
    <row r="2275" spans="2:2" x14ac:dyDescent="0.35">
      <c r="B2275" s="14"/>
    </row>
    <row r="2276" spans="2:2" x14ac:dyDescent="0.35">
      <c r="B2276" s="14"/>
    </row>
    <row r="2277" spans="2:2" x14ac:dyDescent="0.35">
      <c r="B2277" s="14"/>
    </row>
    <row r="2278" spans="2:2" x14ac:dyDescent="0.35">
      <c r="B2278" s="14"/>
    </row>
    <row r="2279" spans="2:2" x14ac:dyDescent="0.35">
      <c r="B2279" s="14"/>
    </row>
    <row r="2280" spans="2:2" x14ac:dyDescent="0.35">
      <c r="B2280" s="14"/>
    </row>
    <row r="2281" spans="2:2" x14ac:dyDescent="0.35">
      <c r="B2281" s="14"/>
    </row>
    <row r="2282" spans="2:2" x14ac:dyDescent="0.35">
      <c r="B2282" s="14"/>
    </row>
    <row r="2283" spans="2:2" x14ac:dyDescent="0.35">
      <c r="B2283" s="14"/>
    </row>
    <row r="2284" spans="2:2" x14ac:dyDescent="0.35">
      <c r="B2284" s="14"/>
    </row>
    <row r="2285" spans="2:2" x14ac:dyDescent="0.35">
      <c r="B2285" s="14"/>
    </row>
    <row r="2286" spans="2:2" x14ac:dyDescent="0.35">
      <c r="B2286" s="14"/>
    </row>
    <row r="2287" spans="2:2" x14ac:dyDescent="0.35">
      <c r="B2287" s="14"/>
    </row>
    <row r="2288" spans="2:2" x14ac:dyDescent="0.35">
      <c r="B2288" s="14"/>
    </row>
    <row r="2289" spans="2:2" x14ac:dyDescent="0.35">
      <c r="B2289" s="14"/>
    </row>
    <row r="2290" spans="2:2" x14ac:dyDescent="0.35">
      <c r="B2290" s="14"/>
    </row>
    <row r="2291" spans="2:2" x14ac:dyDescent="0.35">
      <c r="B2291" s="14"/>
    </row>
    <row r="2292" spans="2:2" x14ac:dyDescent="0.35">
      <c r="B2292" s="14"/>
    </row>
    <row r="2293" spans="2:2" x14ac:dyDescent="0.35">
      <c r="B2293" s="14"/>
    </row>
    <row r="2294" spans="2:2" x14ac:dyDescent="0.35">
      <c r="B2294" s="14"/>
    </row>
    <row r="2295" spans="2:2" x14ac:dyDescent="0.35">
      <c r="B2295" s="14"/>
    </row>
    <row r="2296" spans="2:2" x14ac:dyDescent="0.35">
      <c r="B2296" s="14"/>
    </row>
    <row r="2297" spans="2:2" x14ac:dyDescent="0.35">
      <c r="B2297" s="14"/>
    </row>
    <row r="2298" spans="2:2" x14ac:dyDescent="0.35">
      <c r="B2298" s="14"/>
    </row>
    <row r="2299" spans="2:2" x14ac:dyDescent="0.35">
      <c r="B2299" s="14"/>
    </row>
    <row r="2300" spans="2:2" x14ac:dyDescent="0.35">
      <c r="B2300" s="14"/>
    </row>
    <row r="2301" spans="2:2" x14ac:dyDescent="0.35">
      <c r="B2301" s="14"/>
    </row>
    <row r="2302" spans="2:2" x14ac:dyDescent="0.35">
      <c r="B2302" s="14"/>
    </row>
    <row r="2303" spans="2:2" x14ac:dyDescent="0.35">
      <c r="B2303" s="14"/>
    </row>
    <row r="2304" spans="2:2" x14ac:dyDescent="0.35">
      <c r="B2304" s="14"/>
    </row>
    <row r="2305" spans="2:2" x14ac:dyDescent="0.35">
      <c r="B2305" s="14"/>
    </row>
    <row r="2306" spans="2:2" x14ac:dyDescent="0.35">
      <c r="B2306" s="14"/>
    </row>
    <row r="2307" spans="2:2" x14ac:dyDescent="0.35">
      <c r="B2307" s="14"/>
    </row>
    <row r="2308" spans="2:2" x14ac:dyDescent="0.35">
      <c r="B2308" s="14"/>
    </row>
    <row r="2309" spans="2:2" x14ac:dyDescent="0.35">
      <c r="B2309" s="14"/>
    </row>
    <row r="2310" spans="2:2" x14ac:dyDescent="0.35">
      <c r="B2310" s="14"/>
    </row>
    <row r="2311" spans="2:2" x14ac:dyDescent="0.35">
      <c r="B2311" s="14"/>
    </row>
    <row r="2312" spans="2:2" x14ac:dyDescent="0.35">
      <c r="B2312" s="14"/>
    </row>
    <row r="2313" spans="2:2" x14ac:dyDescent="0.35">
      <c r="B2313" s="14"/>
    </row>
    <row r="2314" spans="2:2" x14ac:dyDescent="0.35">
      <c r="B2314" s="14"/>
    </row>
    <row r="2315" spans="2:2" x14ac:dyDescent="0.35">
      <c r="B2315" s="14"/>
    </row>
    <row r="2316" spans="2:2" x14ac:dyDescent="0.35">
      <c r="B2316" s="14"/>
    </row>
    <row r="2317" spans="2:2" x14ac:dyDescent="0.35">
      <c r="B2317" s="14"/>
    </row>
    <row r="2318" spans="2:2" x14ac:dyDescent="0.35">
      <c r="B2318" s="14"/>
    </row>
    <row r="2319" spans="2:2" x14ac:dyDescent="0.35">
      <c r="B2319" s="14"/>
    </row>
    <row r="2320" spans="2:2" x14ac:dyDescent="0.35">
      <c r="B2320" s="14"/>
    </row>
    <row r="2321" spans="2:2" x14ac:dyDescent="0.35">
      <c r="B2321" s="14"/>
    </row>
    <row r="2322" spans="2:2" x14ac:dyDescent="0.35">
      <c r="B2322" s="14"/>
    </row>
    <row r="2323" spans="2:2" x14ac:dyDescent="0.35">
      <c r="B2323" s="14"/>
    </row>
    <row r="2324" spans="2:2" x14ac:dyDescent="0.35">
      <c r="B2324" s="14"/>
    </row>
    <row r="2325" spans="2:2" x14ac:dyDescent="0.35">
      <c r="B2325" s="14"/>
    </row>
    <row r="2326" spans="2:2" x14ac:dyDescent="0.35">
      <c r="B2326" s="14"/>
    </row>
    <row r="2327" spans="2:2" x14ac:dyDescent="0.35">
      <c r="B2327" s="14"/>
    </row>
    <row r="2328" spans="2:2" x14ac:dyDescent="0.35">
      <c r="B2328" s="14"/>
    </row>
    <row r="2329" spans="2:2" x14ac:dyDescent="0.35">
      <c r="B2329" s="14"/>
    </row>
    <row r="2330" spans="2:2" x14ac:dyDescent="0.35">
      <c r="B2330" s="14"/>
    </row>
    <row r="2331" spans="2:2" x14ac:dyDescent="0.35">
      <c r="B2331" s="14"/>
    </row>
    <row r="2332" spans="2:2" x14ac:dyDescent="0.35">
      <c r="B2332" s="14"/>
    </row>
    <row r="2333" spans="2:2" x14ac:dyDescent="0.35">
      <c r="B2333" s="14"/>
    </row>
    <row r="2334" spans="2:2" x14ac:dyDescent="0.35">
      <c r="B2334" s="14"/>
    </row>
    <row r="2335" spans="2:2" x14ac:dyDescent="0.35">
      <c r="B2335" s="14"/>
    </row>
    <row r="2336" spans="2:2" x14ac:dyDescent="0.35">
      <c r="B2336" s="14"/>
    </row>
    <row r="2337" spans="2:2" x14ac:dyDescent="0.35">
      <c r="B2337" s="14"/>
    </row>
    <row r="2338" spans="2:2" x14ac:dyDescent="0.35">
      <c r="B2338" s="14"/>
    </row>
    <row r="2339" spans="2:2" x14ac:dyDescent="0.35">
      <c r="B2339" s="14"/>
    </row>
    <row r="2340" spans="2:2" x14ac:dyDescent="0.35">
      <c r="B2340" s="14"/>
    </row>
    <row r="2341" spans="2:2" x14ac:dyDescent="0.35">
      <c r="B2341" s="14"/>
    </row>
    <row r="2342" spans="2:2" x14ac:dyDescent="0.35">
      <c r="B2342" s="14"/>
    </row>
    <row r="2343" spans="2:2" x14ac:dyDescent="0.35">
      <c r="B2343" s="14"/>
    </row>
    <row r="2344" spans="2:2" x14ac:dyDescent="0.35">
      <c r="B2344" s="14"/>
    </row>
    <row r="2345" spans="2:2" x14ac:dyDescent="0.35">
      <c r="B2345" s="14"/>
    </row>
    <row r="2346" spans="2:2" x14ac:dyDescent="0.35">
      <c r="B2346" s="14"/>
    </row>
    <row r="2347" spans="2:2" x14ac:dyDescent="0.35">
      <c r="B2347" s="14"/>
    </row>
    <row r="2348" spans="2:2" x14ac:dyDescent="0.35">
      <c r="B2348" s="14"/>
    </row>
    <row r="2349" spans="2:2" x14ac:dyDescent="0.35">
      <c r="B2349" s="14"/>
    </row>
    <row r="2350" spans="2:2" x14ac:dyDescent="0.35">
      <c r="B2350" s="14"/>
    </row>
    <row r="2351" spans="2:2" x14ac:dyDescent="0.35">
      <c r="B2351" s="14"/>
    </row>
    <row r="2352" spans="2:2" x14ac:dyDescent="0.35">
      <c r="B2352" s="14"/>
    </row>
    <row r="2353" spans="2:2" x14ac:dyDescent="0.35">
      <c r="B2353" s="14"/>
    </row>
    <row r="2354" spans="2:2" x14ac:dyDescent="0.35">
      <c r="B2354" s="14"/>
    </row>
    <row r="2355" spans="2:2" x14ac:dyDescent="0.35">
      <c r="B2355" s="14"/>
    </row>
    <row r="2356" spans="2:2" x14ac:dyDescent="0.35">
      <c r="B2356" s="14"/>
    </row>
    <row r="2357" spans="2:2" x14ac:dyDescent="0.35">
      <c r="B2357" s="14"/>
    </row>
    <row r="2358" spans="2:2" x14ac:dyDescent="0.35">
      <c r="B2358" s="14"/>
    </row>
    <row r="2359" spans="2:2" x14ac:dyDescent="0.35">
      <c r="B2359" s="14"/>
    </row>
    <row r="2360" spans="2:2" x14ac:dyDescent="0.35">
      <c r="B2360" s="14"/>
    </row>
    <row r="2361" spans="2:2" x14ac:dyDescent="0.35">
      <c r="B2361" s="14"/>
    </row>
    <row r="2362" spans="2:2" x14ac:dyDescent="0.35">
      <c r="B2362" s="14"/>
    </row>
    <row r="2363" spans="2:2" x14ac:dyDescent="0.35">
      <c r="B2363" s="14"/>
    </row>
    <row r="2364" spans="2:2" x14ac:dyDescent="0.35">
      <c r="B2364" s="14"/>
    </row>
    <row r="2365" spans="2:2" x14ac:dyDescent="0.35">
      <c r="B2365" s="14"/>
    </row>
    <row r="2366" spans="2:2" x14ac:dyDescent="0.35">
      <c r="B2366" s="14"/>
    </row>
    <row r="2367" spans="2:2" x14ac:dyDescent="0.35">
      <c r="B2367" s="14"/>
    </row>
    <row r="2368" spans="2:2" x14ac:dyDescent="0.35">
      <c r="B2368" s="14"/>
    </row>
    <row r="2369" spans="2:2" x14ac:dyDescent="0.35">
      <c r="B2369" s="14"/>
    </row>
    <row r="2370" spans="2:2" x14ac:dyDescent="0.35">
      <c r="B2370" s="14"/>
    </row>
    <row r="2371" spans="2:2" x14ac:dyDescent="0.35">
      <c r="B2371" s="14"/>
    </row>
    <row r="2372" spans="2:2" x14ac:dyDescent="0.35">
      <c r="B2372" s="14"/>
    </row>
    <row r="2373" spans="2:2" x14ac:dyDescent="0.35">
      <c r="B2373" s="14"/>
    </row>
    <row r="2374" spans="2:2" x14ac:dyDescent="0.35">
      <c r="B2374" s="14"/>
    </row>
    <row r="2375" spans="2:2" x14ac:dyDescent="0.35">
      <c r="B2375" s="14"/>
    </row>
    <row r="2376" spans="2:2" x14ac:dyDescent="0.35">
      <c r="B2376" s="14"/>
    </row>
    <row r="2377" spans="2:2" x14ac:dyDescent="0.35">
      <c r="B2377" s="14"/>
    </row>
    <row r="2378" spans="2:2" x14ac:dyDescent="0.35">
      <c r="B2378" s="14"/>
    </row>
    <row r="2379" spans="2:2" x14ac:dyDescent="0.35">
      <c r="B2379" s="14"/>
    </row>
    <row r="2380" spans="2:2" x14ac:dyDescent="0.35">
      <c r="B2380" s="14"/>
    </row>
    <row r="2381" spans="2:2" x14ac:dyDescent="0.35">
      <c r="B2381" s="14"/>
    </row>
    <row r="2382" spans="2:2" x14ac:dyDescent="0.35">
      <c r="B2382" s="14"/>
    </row>
    <row r="2383" spans="2:2" x14ac:dyDescent="0.35">
      <c r="B2383" s="14"/>
    </row>
    <row r="2384" spans="2:2" x14ac:dyDescent="0.35">
      <c r="B2384" s="14"/>
    </row>
    <row r="2385" spans="2:2" x14ac:dyDescent="0.35">
      <c r="B2385" s="14"/>
    </row>
    <row r="2386" spans="2:2" x14ac:dyDescent="0.35">
      <c r="B2386" s="14"/>
    </row>
    <row r="2387" spans="2:2" x14ac:dyDescent="0.35">
      <c r="B2387" s="14"/>
    </row>
    <row r="2388" spans="2:2" x14ac:dyDescent="0.35">
      <c r="B2388" s="14"/>
    </row>
    <row r="2389" spans="2:2" x14ac:dyDescent="0.35">
      <c r="B2389" s="14"/>
    </row>
    <row r="2390" spans="2:2" x14ac:dyDescent="0.35">
      <c r="B2390" s="14"/>
    </row>
    <row r="2391" spans="2:2" x14ac:dyDescent="0.35">
      <c r="B2391" s="14"/>
    </row>
    <row r="2392" spans="2:2" x14ac:dyDescent="0.35">
      <c r="B2392" s="14"/>
    </row>
    <row r="2393" spans="2:2" x14ac:dyDescent="0.35">
      <c r="B2393" s="14"/>
    </row>
    <row r="2394" spans="2:2" x14ac:dyDescent="0.35">
      <c r="B2394" s="14"/>
    </row>
    <row r="2395" spans="2:2" x14ac:dyDescent="0.35">
      <c r="B2395" s="14"/>
    </row>
    <row r="2396" spans="2:2" x14ac:dyDescent="0.35">
      <c r="B2396" s="14"/>
    </row>
    <row r="2397" spans="2:2" x14ac:dyDescent="0.35">
      <c r="B2397" s="14"/>
    </row>
    <row r="2398" spans="2:2" x14ac:dyDescent="0.35">
      <c r="B2398" s="14"/>
    </row>
    <row r="2399" spans="2:2" x14ac:dyDescent="0.35">
      <c r="B2399" s="14"/>
    </row>
    <row r="2400" spans="2:2" x14ac:dyDescent="0.35">
      <c r="B2400" s="14"/>
    </row>
    <row r="2401" spans="2:2" x14ac:dyDescent="0.35">
      <c r="B2401" s="14"/>
    </row>
    <row r="2402" spans="2:2" x14ac:dyDescent="0.35">
      <c r="B2402" s="14"/>
    </row>
    <row r="2403" spans="2:2" x14ac:dyDescent="0.35">
      <c r="B2403" s="14"/>
    </row>
    <row r="2404" spans="2:2" x14ac:dyDescent="0.35">
      <c r="B2404" s="14"/>
    </row>
    <row r="2405" spans="2:2" x14ac:dyDescent="0.35">
      <c r="B2405" s="14"/>
    </row>
    <row r="2406" spans="2:2" x14ac:dyDescent="0.35">
      <c r="B2406" s="14"/>
    </row>
    <row r="2407" spans="2:2" x14ac:dyDescent="0.35">
      <c r="B2407" s="14"/>
    </row>
    <row r="2408" spans="2:2" x14ac:dyDescent="0.35">
      <c r="B2408" s="14"/>
    </row>
    <row r="2409" spans="2:2" x14ac:dyDescent="0.35">
      <c r="B2409" s="14"/>
    </row>
    <row r="2410" spans="2:2" x14ac:dyDescent="0.35">
      <c r="B2410" s="14"/>
    </row>
    <row r="2411" spans="2:2" x14ac:dyDescent="0.35">
      <c r="B2411" s="14"/>
    </row>
    <row r="2412" spans="2:2" x14ac:dyDescent="0.35">
      <c r="B2412" s="14"/>
    </row>
    <row r="2413" spans="2:2" x14ac:dyDescent="0.35">
      <c r="B2413" s="14"/>
    </row>
    <row r="2414" spans="2:2" x14ac:dyDescent="0.35">
      <c r="B2414" s="14"/>
    </row>
    <row r="2415" spans="2:2" x14ac:dyDescent="0.35">
      <c r="B2415" s="14"/>
    </row>
    <row r="2416" spans="2:2" x14ac:dyDescent="0.35">
      <c r="B2416" s="14"/>
    </row>
    <row r="2417" spans="2:2" x14ac:dyDescent="0.35">
      <c r="B2417" s="14"/>
    </row>
    <row r="2418" spans="2:2" x14ac:dyDescent="0.35">
      <c r="B2418" s="14"/>
    </row>
    <row r="2419" spans="2:2" x14ac:dyDescent="0.35">
      <c r="B2419" s="14"/>
    </row>
    <row r="2420" spans="2:2" x14ac:dyDescent="0.35">
      <c r="B2420" s="14"/>
    </row>
    <row r="2421" spans="2:2" x14ac:dyDescent="0.35">
      <c r="B2421" s="14"/>
    </row>
    <row r="2422" spans="2:2" x14ac:dyDescent="0.35">
      <c r="B2422" s="14"/>
    </row>
    <row r="2423" spans="2:2" x14ac:dyDescent="0.35">
      <c r="B2423" s="14"/>
    </row>
    <row r="2424" spans="2:2" x14ac:dyDescent="0.35">
      <c r="B2424" s="14"/>
    </row>
    <row r="2425" spans="2:2" x14ac:dyDescent="0.35">
      <c r="B2425" s="14"/>
    </row>
    <row r="2426" spans="2:2" x14ac:dyDescent="0.35">
      <c r="B2426" s="14"/>
    </row>
    <row r="2427" spans="2:2" x14ac:dyDescent="0.35">
      <c r="B2427" s="14"/>
    </row>
    <row r="2428" spans="2:2" x14ac:dyDescent="0.35">
      <c r="B2428" s="14"/>
    </row>
    <row r="2429" spans="2:2" x14ac:dyDescent="0.35">
      <c r="B2429" s="14"/>
    </row>
    <row r="2430" spans="2:2" x14ac:dyDescent="0.35">
      <c r="B2430" s="14"/>
    </row>
    <row r="2431" spans="2:2" x14ac:dyDescent="0.35">
      <c r="B2431" s="14"/>
    </row>
    <row r="2432" spans="2:2" x14ac:dyDescent="0.35">
      <c r="B2432" s="14"/>
    </row>
    <row r="2433" spans="2:2" x14ac:dyDescent="0.35">
      <c r="B2433" s="14"/>
    </row>
    <row r="2434" spans="2:2" x14ac:dyDescent="0.35">
      <c r="B2434" s="14"/>
    </row>
    <row r="2435" spans="2:2" x14ac:dyDescent="0.35">
      <c r="B2435" s="14"/>
    </row>
    <row r="2436" spans="2:2" x14ac:dyDescent="0.35">
      <c r="B2436" s="14"/>
    </row>
    <row r="2437" spans="2:2" x14ac:dyDescent="0.35">
      <c r="B2437" s="14"/>
    </row>
    <row r="2438" spans="2:2" x14ac:dyDescent="0.35">
      <c r="B2438" s="14"/>
    </row>
    <row r="2439" spans="2:2" x14ac:dyDescent="0.35">
      <c r="B2439" s="14"/>
    </row>
    <row r="2440" spans="2:2" x14ac:dyDescent="0.35">
      <c r="B2440" s="14"/>
    </row>
    <row r="2441" spans="2:2" x14ac:dyDescent="0.35">
      <c r="B2441" s="14"/>
    </row>
    <row r="2442" spans="2:2" x14ac:dyDescent="0.35">
      <c r="B2442" s="14"/>
    </row>
    <row r="2443" spans="2:2" x14ac:dyDescent="0.35">
      <c r="B2443" s="14"/>
    </row>
    <row r="2444" spans="2:2" x14ac:dyDescent="0.35">
      <c r="B2444" s="14"/>
    </row>
    <row r="2445" spans="2:2" x14ac:dyDescent="0.35">
      <c r="B2445" s="14"/>
    </row>
    <row r="2446" spans="2:2" x14ac:dyDescent="0.35">
      <c r="B2446" s="14"/>
    </row>
    <row r="2447" spans="2:2" x14ac:dyDescent="0.35">
      <c r="B2447" s="14"/>
    </row>
    <row r="2448" spans="2:2" x14ac:dyDescent="0.35">
      <c r="B2448" s="14"/>
    </row>
    <row r="2449" spans="2:2" x14ac:dyDescent="0.35">
      <c r="B2449" s="14"/>
    </row>
    <row r="2450" spans="2:2" x14ac:dyDescent="0.35">
      <c r="B2450" s="14"/>
    </row>
    <row r="2451" spans="2:2" x14ac:dyDescent="0.35">
      <c r="B2451" s="14"/>
    </row>
    <row r="2452" spans="2:2" x14ac:dyDescent="0.35">
      <c r="B2452" s="14"/>
    </row>
    <row r="2453" spans="2:2" x14ac:dyDescent="0.35">
      <c r="B2453" s="14"/>
    </row>
    <row r="2454" spans="2:2" x14ac:dyDescent="0.35">
      <c r="B2454" s="14"/>
    </row>
    <row r="2455" spans="2:2" x14ac:dyDescent="0.35">
      <c r="B2455" s="14"/>
    </row>
    <row r="2456" spans="2:2" x14ac:dyDescent="0.35">
      <c r="B2456" s="14"/>
    </row>
    <row r="2457" spans="2:2" x14ac:dyDescent="0.35">
      <c r="B2457" s="14"/>
    </row>
    <row r="2458" spans="2:2" x14ac:dyDescent="0.35">
      <c r="B2458" s="14"/>
    </row>
    <row r="2459" spans="2:2" x14ac:dyDescent="0.35">
      <c r="B2459" s="14"/>
    </row>
    <row r="2460" spans="2:2" x14ac:dyDescent="0.35">
      <c r="B2460" s="14"/>
    </row>
    <row r="2461" spans="2:2" x14ac:dyDescent="0.35">
      <c r="B2461" s="14"/>
    </row>
    <row r="2462" spans="2:2" x14ac:dyDescent="0.35">
      <c r="B2462" s="14"/>
    </row>
    <row r="2463" spans="2:2" x14ac:dyDescent="0.35">
      <c r="B2463" s="14"/>
    </row>
    <row r="2464" spans="2:2" x14ac:dyDescent="0.35">
      <c r="B2464" s="14"/>
    </row>
    <row r="2465" spans="2:2" x14ac:dyDescent="0.35">
      <c r="B2465" s="14"/>
    </row>
    <row r="2466" spans="2:2" x14ac:dyDescent="0.35">
      <c r="B2466" s="14"/>
    </row>
    <row r="2467" spans="2:2" x14ac:dyDescent="0.35">
      <c r="B2467" s="14"/>
    </row>
    <row r="2468" spans="2:2" x14ac:dyDescent="0.35">
      <c r="B2468" s="14"/>
    </row>
    <row r="2469" spans="2:2" x14ac:dyDescent="0.35">
      <c r="B2469" s="14"/>
    </row>
    <row r="2470" spans="2:2" x14ac:dyDescent="0.35">
      <c r="B2470" s="14"/>
    </row>
    <row r="2471" spans="2:2" x14ac:dyDescent="0.35">
      <c r="B2471" s="14"/>
    </row>
    <row r="2472" spans="2:2" x14ac:dyDescent="0.35">
      <c r="B2472" s="14"/>
    </row>
    <row r="2473" spans="2:2" x14ac:dyDescent="0.35">
      <c r="B2473" s="14"/>
    </row>
    <row r="2474" spans="2:2" x14ac:dyDescent="0.35">
      <c r="B2474" s="14"/>
    </row>
    <row r="2475" spans="2:2" x14ac:dyDescent="0.35">
      <c r="B2475" s="14"/>
    </row>
    <row r="2476" spans="2:2" x14ac:dyDescent="0.35">
      <c r="B2476" s="14"/>
    </row>
    <row r="2477" spans="2:2" x14ac:dyDescent="0.35">
      <c r="B2477" s="14"/>
    </row>
    <row r="2478" spans="2:2" x14ac:dyDescent="0.35">
      <c r="B2478" s="14"/>
    </row>
    <row r="2479" spans="2:2" x14ac:dyDescent="0.35">
      <c r="B2479" s="14"/>
    </row>
    <row r="2480" spans="2:2" x14ac:dyDescent="0.35">
      <c r="B2480" s="14"/>
    </row>
    <row r="2481" spans="2:2" x14ac:dyDescent="0.35">
      <c r="B2481" s="14"/>
    </row>
    <row r="2482" spans="2:2" x14ac:dyDescent="0.35">
      <c r="B2482" s="14"/>
    </row>
    <row r="2483" spans="2:2" x14ac:dyDescent="0.35">
      <c r="B2483" s="14"/>
    </row>
    <row r="2484" spans="2:2" x14ac:dyDescent="0.35">
      <c r="B2484" s="14"/>
    </row>
    <row r="2485" spans="2:2" x14ac:dyDescent="0.35">
      <c r="B2485" s="14"/>
    </row>
    <row r="2486" spans="2:2" x14ac:dyDescent="0.35">
      <c r="B2486" s="14"/>
    </row>
    <row r="2487" spans="2:2" x14ac:dyDescent="0.35">
      <c r="B2487" s="14"/>
    </row>
    <row r="2488" spans="2:2" x14ac:dyDescent="0.35">
      <c r="B2488" s="14"/>
    </row>
    <row r="2489" spans="2:2" x14ac:dyDescent="0.35">
      <c r="B2489" s="14"/>
    </row>
    <row r="2490" spans="2:2" x14ac:dyDescent="0.35">
      <c r="B2490" s="14"/>
    </row>
    <row r="2491" spans="2:2" x14ac:dyDescent="0.35">
      <c r="B2491" s="14"/>
    </row>
    <row r="2492" spans="2:2" x14ac:dyDescent="0.35">
      <c r="B2492" s="14"/>
    </row>
    <row r="2493" spans="2:2" x14ac:dyDescent="0.35">
      <c r="B2493" s="14"/>
    </row>
    <row r="2494" spans="2:2" x14ac:dyDescent="0.35">
      <c r="B2494" s="14"/>
    </row>
    <row r="2495" spans="2:2" x14ac:dyDescent="0.35">
      <c r="B2495" s="14"/>
    </row>
    <row r="2496" spans="2:2" x14ac:dyDescent="0.35">
      <c r="B2496" s="14"/>
    </row>
    <row r="2497" spans="2:2" x14ac:dyDescent="0.35">
      <c r="B2497" s="14"/>
    </row>
  </sheetData>
  <mergeCells count="1">
    <mergeCell ref="C1:N1"/>
  </mergeCells>
  <phoneticPr fontId="0" type="noConversion"/>
  <pageMargins left="0.75" right="0.75" top="1" bottom="1" header="0.5" footer="0.5"/>
  <pageSetup paperSize="9" scale="47" orientation="landscape" r:id="rId1"/>
  <headerFooter alignWithMargins="0"/>
  <rowBreaks count="2" manualBreakCount="2">
    <brk id="194" max="14" man="1"/>
    <brk id="248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indexed="33"/>
  </sheetPr>
  <dimension ref="A1:O1143"/>
  <sheetViews>
    <sheetView view="pageBreakPreview" zoomScale="77" zoomScaleNormal="66" zoomScaleSheetLayoutView="77" workbookViewId="0">
      <pane xSplit="1" ySplit="4" topLeftCell="B698" activePane="bottomRight" state="frozen"/>
      <selection pane="topRight" activeCell="B1" sqref="B1"/>
      <selection pane="bottomLeft" activeCell="A5" sqref="A5"/>
      <selection pane="bottomRight" activeCell="J703" sqref="J703"/>
    </sheetView>
  </sheetViews>
  <sheetFormatPr defaultColWidth="12" defaultRowHeight="17.5" x14ac:dyDescent="0.35"/>
  <cols>
    <col min="1" max="1" width="9" style="2" customWidth="1"/>
    <col min="2" max="2" width="29.81640625" style="2" customWidth="1"/>
    <col min="3" max="5" width="16.81640625" style="2" customWidth="1"/>
    <col min="6" max="6" width="16.81640625" style="325" customWidth="1"/>
    <col min="7" max="7" width="13.7265625" style="192" customWidth="1"/>
    <col min="8" max="8" width="15.453125" style="2" customWidth="1"/>
    <col min="9" max="9" width="13.453125" style="2" customWidth="1"/>
    <col min="10" max="10" width="16.453125" style="192" customWidth="1"/>
    <col min="11" max="11" width="13.26953125" style="192" customWidth="1"/>
    <col min="12" max="13" width="20.7265625" style="2" customWidth="1"/>
    <col min="14" max="16384" width="12" style="2"/>
  </cols>
  <sheetData>
    <row r="1" spans="1:15" ht="27" customHeight="1" x14ac:dyDescent="0.35">
      <c r="B1" s="376" t="s">
        <v>1421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</row>
    <row r="2" spans="1:15" ht="18" thickBot="1" x14ac:dyDescent="0.4">
      <c r="A2" s="1"/>
      <c r="H2" s="305">
        <v>4281.45</v>
      </c>
      <c r="J2" s="195"/>
      <c r="N2" s="116">
        <v>4281.45</v>
      </c>
      <c r="O2" s="2" t="s">
        <v>577</v>
      </c>
    </row>
    <row r="3" spans="1:15" ht="149.25" customHeight="1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326" t="s">
        <v>1253</v>
      </c>
      <c r="G3" s="231" t="s">
        <v>1415</v>
      </c>
      <c r="H3" s="230" t="s">
        <v>1427</v>
      </c>
      <c r="I3" s="230" t="s">
        <v>1428</v>
      </c>
      <c r="J3" s="231" t="s">
        <v>1429</v>
      </c>
      <c r="K3" s="231" t="s">
        <v>1430</v>
      </c>
      <c r="L3" s="230" t="s">
        <v>1452</v>
      </c>
      <c r="M3" s="230" t="s">
        <v>540</v>
      </c>
    </row>
    <row r="4" spans="1:15" x14ac:dyDescent="0.35">
      <c r="A4" s="5">
        <v>1</v>
      </c>
      <c r="B4" s="23">
        <v>2</v>
      </c>
      <c r="C4" s="23">
        <v>3</v>
      </c>
      <c r="D4" s="23"/>
      <c r="E4" s="23"/>
      <c r="F4" s="327"/>
      <c r="G4" s="194">
        <v>4</v>
      </c>
      <c r="H4" s="23">
        <v>5</v>
      </c>
      <c r="I4" s="23">
        <v>8</v>
      </c>
      <c r="J4" s="194">
        <v>9</v>
      </c>
      <c r="K4" s="194">
        <v>10</v>
      </c>
      <c r="L4" s="23">
        <v>11</v>
      </c>
      <c r="M4" s="23">
        <v>12</v>
      </c>
    </row>
    <row r="5" spans="1:15" ht="18" x14ac:dyDescent="0.4">
      <c r="A5" s="5"/>
      <c r="B5" s="7" t="s">
        <v>1693</v>
      </c>
      <c r="C5" s="23"/>
      <c r="D5" s="23"/>
      <c r="E5" s="23"/>
      <c r="F5" s="327"/>
      <c r="G5" s="194"/>
      <c r="H5" s="23"/>
      <c r="I5" s="23"/>
      <c r="J5" s="194"/>
      <c r="K5" s="194"/>
      <c r="L5" s="23"/>
      <c r="M5" s="23"/>
    </row>
    <row r="6" spans="1:15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328">
        <f>C6+D6+E6</f>
        <v>359.58</v>
      </c>
      <c r="G6" s="217">
        <f>2/253037.72*F6</f>
        <v>2.8421059121146045E-3</v>
      </c>
      <c r="H6" s="18">
        <f>G6*$H$2</f>
        <v>12.168334357423072</v>
      </c>
      <c r="I6" s="10">
        <f t="shared" ref="I6:I61" si="0">H6*0.22</f>
        <v>2.677033558633076</v>
      </c>
      <c r="J6" s="202">
        <v>5.1130388414755235</v>
      </c>
      <c r="K6" s="202">
        <v>1.0526577312751146</v>
      </c>
      <c r="L6" s="10">
        <f t="shared" ref="L6:L68" si="1">H6+I6+J6+K6</f>
        <v>21.011064488806785</v>
      </c>
      <c r="M6" s="11">
        <f t="shared" ref="M6:M35" si="2">L6/C6</f>
        <v>5.8432238969928212E-2</v>
      </c>
    </row>
    <row r="7" spans="1:15" x14ac:dyDescent="0.35">
      <c r="A7" s="9">
        <f t="shared" ref="A7:A70" si="3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328">
        <f t="shared" ref="F7:F59" si="4">C7+D7+E7</f>
        <v>201.72</v>
      </c>
      <c r="G7" s="217">
        <f t="shared" ref="G7:G70" si="5">2/253037.72*F7</f>
        <v>1.5943867973517939E-3</v>
      </c>
      <c r="H7" s="18">
        <f t="shared" ref="H7:H62" si="6">G7*$H$2</f>
        <v>6.8262873535218374</v>
      </c>
      <c r="I7" s="10">
        <f t="shared" si="0"/>
        <v>1.5017832177748043</v>
      </c>
      <c r="J7" s="202">
        <v>2.8683525087670136</v>
      </c>
      <c r="K7" s="202">
        <v>0.59052816495026461</v>
      </c>
      <c r="L7" s="10">
        <f t="shared" si="1"/>
        <v>11.78695124501392</v>
      </c>
      <c r="M7" s="11">
        <f t="shared" si="2"/>
        <v>5.8432238969928219E-2</v>
      </c>
    </row>
    <row r="8" spans="1:15" x14ac:dyDescent="0.35">
      <c r="A8" s="9">
        <f t="shared" si="3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328">
        <f t="shared" si="4"/>
        <v>585.14</v>
      </c>
      <c r="G8" s="217">
        <f t="shared" si="5"/>
        <v>4.6249231142297675E-3</v>
      </c>
      <c r="H8" s="18">
        <f t="shared" si="6"/>
        <v>19.801377067419036</v>
      </c>
      <c r="I8" s="10">
        <f t="shared" si="0"/>
        <v>4.3563029548321879</v>
      </c>
      <c r="J8" s="202">
        <v>8.3203836356332062</v>
      </c>
      <c r="K8" s="202">
        <v>1.7129766529793666</v>
      </c>
      <c r="L8" s="10">
        <f t="shared" si="1"/>
        <v>34.191040310863798</v>
      </c>
      <c r="M8" s="11">
        <f t="shared" si="2"/>
        <v>5.8432238969928219E-2</v>
      </c>
    </row>
    <row r="9" spans="1:15" x14ac:dyDescent="0.35">
      <c r="A9" s="9">
        <f t="shared" si="3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328">
        <f t="shared" si="4"/>
        <v>1489.2</v>
      </c>
      <c r="G9" s="217">
        <f t="shared" si="5"/>
        <v>1.1770577129765475E-2</v>
      </c>
      <c r="H9" s="18">
        <f t="shared" si="6"/>
        <v>50.395137452234394</v>
      </c>
      <c r="I9" s="10">
        <f t="shared" si="0"/>
        <v>11.086930239491567</v>
      </c>
      <c r="J9" s="202">
        <v>21.175642256870102</v>
      </c>
      <c r="K9" s="202">
        <v>4.3595803254210495</v>
      </c>
      <c r="L9" s="10">
        <f t="shared" si="1"/>
        <v>87.017290274017114</v>
      </c>
      <c r="M9" s="11">
        <f t="shared" si="2"/>
        <v>5.8432238969928225E-2</v>
      </c>
    </row>
    <row r="10" spans="1:15" x14ac:dyDescent="0.35">
      <c r="A10" s="9">
        <f t="shared" si="3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328">
        <f t="shared" si="4"/>
        <v>336.7</v>
      </c>
      <c r="G10" s="217">
        <f t="shared" si="5"/>
        <v>2.661263308885331E-3</v>
      </c>
      <c r="H10" s="18">
        <f t="shared" si="6"/>
        <v>11.394065793827099</v>
      </c>
      <c r="I10" s="10">
        <f t="shared" si="0"/>
        <v>2.5066944746419617</v>
      </c>
      <c r="J10" s="202">
        <v>4.7876972521408563</v>
      </c>
      <c r="K10" s="202">
        <v>0.9856773405649123</v>
      </c>
      <c r="L10" s="10">
        <f t="shared" si="1"/>
        <v>19.674134861174828</v>
      </c>
      <c r="M10" s="11">
        <f t="shared" si="2"/>
        <v>5.8432238969928212E-2</v>
      </c>
    </row>
    <row r="11" spans="1:15" x14ac:dyDescent="0.35">
      <c r="A11" s="9">
        <f t="shared" si="3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328">
        <f t="shared" si="4"/>
        <v>2519.1999999999998</v>
      </c>
      <c r="G11" s="217">
        <f t="shared" si="5"/>
        <v>1.991165585905532E-2</v>
      </c>
      <c r="H11" s="18">
        <f t="shared" si="6"/>
        <v>85.250758977752398</v>
      </c>
      <c r="I11" s="10">
        <f t="shared" si="0"/>
        <v>18.755166975105528</v>
      </c>
      <c r="J11" s="202">
        <v>35.821701566953507</v>
      </c>
      <c r="K11" s="202">
        <v>7.3748688932317394</v>
      </c>
      <c r="L11" s="10">
        <f t="shared" si="1"/>
        <v>147.20249641304315</v>
      </c>
      <c r="M11" s="11">
        <f t="shared" si="2"/>
        <v>5.8432238969928219E-2</v>
      </c>
    </row>
    <row r="12" spans="1:15" x14ac:dyDescent="0.35">
      <c r="A12" s="9">
        <f t="shared" si="3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328">
        <f t="shared" si="4"/>
        <v>157</v>
      </c>
      <c r="G12" s="217">
        <f t="shared" si="5"/>
        <v>1.2409217092218504E-3</v>
      </c>
      <c r="H12" s="18">
        <f t="shared" si="6"/>
        <v>5.3129442519478909</v>
      </c>
      <c r="I12" s="10">
        <f t="shared" si="0"/>
        <v>1.168847735428536</v>
      </c>
      <c r="J12" s="202">
        <v>2.2324575841583441</v>
      </c>
      <c r="K12" s="202">
        <v>0.45961194674395967</v>
      </c>
      <c r="L12" s="10">
        <f t="shared" si="1"/>
        <v>9.1738615182787324</v>
      </c>
      <c r="M12" s="11">
        <f t="shared" si="2"/>
        <v>5.8432238969928232E-2</v>
      </c>
    </row>
    <row r="13" spans="1:15" x14ac:dyDescent="0.35">
      <c r="A13" s="9">
        <f t="shared" si="3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328">
        <f t="shared" si="4"/>
        <v>2085.1999999999998</v>
      </c>
      <c r="G13" s="217">
        <f t="shared" si="5"/>
        <v>1.6481337248849696E-2</v>
      </c>
      <c r="H13" s="18">
        <f t="shared" si="6"/>
        <v>70.564021364087523</v>
      </c>
      <c r="I13" s="10">
        <f t="shared" si="0"/>
        <v>15.524084700099255</v>
      </c>
      <c r="J13" s="202">
        <v>29.650449391636805</v>
      </c>
      <c r="K13" s="202">
        <v>6.1043492442707299</v>
      </c>
      <c r="L13" s="10">
        <f t="shared" si="1"/>
        <v>121.84290470009432</v>
      </c>
      <c r="M13" s="11">
        <f t="shared" si="2"/>
        <v>5.8432238969928225E-2</v>
      </c>
    </row>
    <row r="14" spans="1:15" x14ac:dyDescent="0.35">
      <c r="A14" s="9">
        <f t="shared" si="3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328">
        <f t="shared" si="4"/>
        <v>2093.6</v>
      </c>
      <c r="G14" s="217">
        <f t="shared" si="5"/>
        <v>1.654773051227303E-2</v>
      </c>
      <c r="H14" s="18">
        <f t="shared" si="6"/>
        <v>70.848280801771367</v>
      </c>
      <c r="I14" s="10">
        <f t="shared" si="0"/>
        <v>15.5866217763897</v>
      </c>
      <c r="J14" s="202">
        <v>29.769892982126805</v>
      </c>
      <c r="K14" s="202">
        <v>6.1289399471538468</v>
      </c>
      <c r="L14" s="10">
        <f t="shared" si="1"/>
        <v>122.33373550744173</v>
      </c>
      <c r="M14" s="11">
        <f t="shared" si="2"/>
        <v>5.8432238969928225E-2</v>
      </c>
    </row>
    <row r="15" spans="1:15" x14ac:dyDescent="0.35">
      <c r="A15" s="9">
        <f t="shared" si="3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328">
        <f t="shared" si="4"/>
        <v>2063.25</v>
      </c>
      <c r="G15" s="217">
        <f t="shared" si="5"/>
        <v>1.6307845328356579E-2</v>
      </c>
      <c r="H15" s="18">
        <f t="shared" si="6"/>
        <v>69.821224381092279</v>
      </c>
      <c r="I15" s="10">
        <f t="shared" si="0"/>
        <v>15.360669363840302</v>
      </c>
      <c r="J15" s="202">
        <v>29.338331914106394</v>
      </c>
      <c r="K15" s="202">
        <v>6.0400913956654438</v>
      </c>
      <c r="L15" s="10">
        <f t="shared" si="1"/>
        <v>120.56031705470441</v>
      </c>
      <c r="M15" s="11">
        <f t="shared" si="2"/>
        <v>5.8432238969928225E-2</v>
      </c>
    </row>
    <row r="16" spans="1:15" x14ac:dyDescent="0.35">
      <c r="A16" s="9">
        <f t="shared" si="3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328">
        <f t="shared" si="4"/>
        <v>225</v>
      </c>
      <c r="G16" s="217">
        <f t="shared" si="5"/>
        <v>1.7783909845536072E-3</v>
      </c>
      <c r="H16" s="18">
        <f t="shared" si="6"/>
        <v>7.6140920808170414</v>
      </c>
      <c r="I16" s="10">
        <f t="shared" si="0"/>
        <v>1.6751002577797491</v>
      </c>
      <c r="J16" s="202">
        <v>3.1993818881250151</v>
      </c>
      <c r="K16" s="202">
        <v>0.65867954151204422</v>
      </c>
      <c r="L16" s="10">
        <f t="shared" si="1"/>
        <v>13.147253768233849</v>
      </c>
      <c r="M16" s="11">
        <f t="shared" si="2"/>
        <v>5.8432238969928219E-2</v>
      </c>
    </row>
    <row r="17" spans="1:13" x14ac:dyDescent="0.35">
      <c r="A17" s="9">
        <f t="shared" si="3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328">
        <f t="shared" si="4"/>
        <v>594.6</v>
      </c>
      <c r="G17" s="217">
        <f t="shared" si="5"/>
        <v>4.699694575180333E-3</v>
      </c>
      <c r="H17" s="18">
        <f t="shared" si="6"/>
        <v>20.121507338905836</v>
      </c>
      <c r="I17" s="10">
        <f t="shared" si="0"/>
        <v>4.4267316145592837</v>
      </c>
      <c r="J17" s="202">
        <v>8.4548998696850415</v>
      </c>
      <c r="K17" s="202">
        <v>1.604836109586234</v>
      </c>
      <c r="L17" s="10">
        <f t="shared" si="1"/>
        <v>34.607974932736397</v>
      </c>
      <c r="M17" s="11">
        <f t="shared" si="2"/>
        <v>6.3130198709843849E-2</v>
      </c>
    </row>
    <row r="18" spans="1:13" x14ac:dyDescent="0.35">
      <c r="A18" s="9">
        <f t="shared" si="3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328">
        <f t="shared" si="4"/>
        <v>720.56000000000006</v>
      </c>
      <c r="G18" s="217">
        <f t="shared" si="5"/>
        <v>5.695277368133099E-3</v>
      </c>
      <c r="H18" s="18">
        <f t="shared" si="6"/>
        <v>24.384045287793455</v>
      </c>
      <c r="I18" s="10">
        <f t="shared" si="0"/>
        <v>5.3644899633145604</v>
      </c>
      <c r="J18" s="202">
        <v>10.245984948032715</v>
      </c>
      <c r="K18" s="202">
        <v>1.6787838661133194</v>
      </c>
      <c r="L18" s="10">
        <f t="shared" si="1"/>
        <v>41.673304065254051</v>
      </c>
      <c r="M18" s="11">
        <f t="shared" si="2"/>
        <v>7.2669940475803108E-2</v>
      </c>
    </row>
    <row r="19" spans="1:13" x14ac:dyDescent="0.35">
      <c r="A19" s="9">
        <f t="shared" si="3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328">
        <f t="shared" si="4"/>
        <v>714.65</v>
      </c>
      <c r="G19" s="217">
        <f t="shared" si="5"/>
        <v>5.6485649649388233E-3</v>
      </c>
      <c r="H19" s="18">
        <f t="shared" si="6"/>
        <v>24.184048469137323</v>
      </c>
      <c r="I19" s="10">
        <f t="shared" si="0"/>
        <v>5.3204906632102116</v>
      </c>
      <c r="J19" s="202">
        <v>10.161947850437965</v>
      </c>
      <c r="K19" s="202">
        <v>2.0921125970736991</v>
      </c>
      <c r="L19" s="10">
        <f t="shared" si="1"/>
        <v>41.758599579859201</v>
      </c>
      <c r="M19" s="11">
        <f t="shared" si="2"/>
        <v>5.8432238969928219E-2</v>
      </c>
    </row>
    <row r="20" spans="1:13" x14ac:dyDescent="0.35">
      <c r="A20" s="9">
        <f t="shared" si="3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328">
        <f t="shared" si="4"/>
        <v>589.14</v>
      </c>
      <c r="G20" s="217">
        <f t="shared" si="5"/>
        <v>4.6565389539551649E-3</v>
      </c>
      <c r="H20" s="18">
        <f t="shared" si="6"/>
        <v>19.93673870441134</v>
      </c>
      <c r="I20" s="10">
        <f t="shared" si="0"/>
        <v>4.3860825149704947</v>
      </c>
      <c r="J20" s="202">
        <v>8.3772615358665394</v>
      </c>
      <c r="K20" s="202">
        <v>1.7246865114951366</v>
      </c>
      <c r="L20" s="10">
        <f t="shared" si="1"/>
        <v>34.42476926674351</v>
      </c>
      <c r="M20" s="11">
        <f t="shared" si="2"/>
        <v>5.8432238969928219E-2</v>
      </c>
    </row>
    <row r="21" spans="1:13" x14ac:dyDescent="0.35">
      <c r="A21" s="9">
        <f t="shared" si="3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328">
        <f t="shared" si="4"/>
        <v>1124.6099999999999</v>
      </c>
      <c r="G21" s="217">
        <f t="shared" si="5"/>
        <v>8.8888723783948093E-3</v>
      </c>
      <c r="H21" s="18">
        <f t="shared" si="6"/>
        <v>38.057262644478456</v>
      </c>
      <c r="I21" s="10">
        <f t="shared" si="0"/>
        <v>8.3725977817852613</v>
      </c>
      <c r="J21" s="202">
        <v>15.991363845352323</v>
      </c>
      <c r="K21" s="202">
        <v>3.2922559963549332</v>
      </c>
      <c r="L21" s="10">
        <f t="shared" si="1"/>
        <v>65.713480267970979</v>
      </c>
      <c r="M21" s="11">
        <f t="shared" si="2"/>
        <v>5.8432238969928225E-2</v>
      </c>
    </row>
    <row r="22" spans="1:13" x14ac:dyDescent="0.35">
      <c r="A22" s="9">
        <f t="shared" si="3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328">
        <f t="shared" si="4"/>
        <v>1240</v>
      </c>
      <c r="G22" s="217">
        <f t="shared" si="5"/>
        <v>9.8009103148732121E-3</v>
      </c>
      <c r="H22" s="18">
        <f t="shared" si="6"/>
        <v>41.962107467613912</v>
      </c>
      <c r="I22" s="10">
        <f t="shared" si="0"/>
        <v>9.2316636428750609</v>
      </c>
      <c r="J22" s="202">
        <v>17.632149072333416</v>
      </c>
      <c r="K22" s="202">
        <v>3.3642423515806272</v>
      </c>
      <c r="L22" s="10">
        <f t="shared" si="1"/>
        <v>72.190162534403015</v>
      </c>
      <c r="M22" s="11">
        <f t="shared" si="2"/>
        <v>6.2817753684652811E-2</v>
      </c>
    </row>
    <row r="23" spans="1:13" x14ac:dyDescent="0.35">
      <c r="A23" s="9">
        <f t="shared" si="3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328">
        <f t="shared" si="4"/>
        <v>762.66000000000008</v>
      </c>
      <c r="G23" s="217">
        <f t="shared" si="5"/>
        <v>6.0280340812429072E-3</v>
      </c>
      <c r="H23" s="18">
        <f t="shared" si="6"/>
        <v>25.808726517137444</v>
      </c>
      <c r="I23" s="10">
        <f t="shared" si="0"/>
        <v>5.6779198337702379</v>
      </c>
      <c r="J23" s="202">
        <v>10.844624847988552</v>
      </c>
      <c r="K23" s="202">
        <v>1.4729831026986673</v>
      </c>
      <c r="L23" s="10">
        <f t="shared" si="1"/>
        <v>43.804254301594902</v>
      </c>
      <c r="M23" s="11">
        <f t="shared" si="2"/>
        <v>8.7058300146265408E-2</v>
      </c>
    </row>
    <row r="24" spans="1:13" x14ac:dyDescent="0.35">
      <c r="A24" s="9">
        <f t="shared" si="3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328">
        <f t="shared" si="4"/>
        <v>566</v>
      </c>
      <c r="G24" s="217">
        <f t="shared" si="5"/>
        <v>4.4736413211437405E-3</v>
      </c>
      <c r="H24" s="18">
        <f t="shared" si="6"/>
        <v>19.153671634410866</v>
      </c>
      <c r="I24" s="10">
        <f t="shared" si="0"/>
        <v>4.2138077595703907</v>
      </c>
      <c r="J24" s="202">
        <v>8.0482228830167042</v>
      </c>
      <c r="K24" s="202">
        <v>1.5577039290602608</v>
      </c>
      <c r="L24" s="10">
        <f t="shared" si="1"/>
        <v>32.973406206058222</v>
      </c>
      <c r="M24" s="11">
        <f t="shared" si="2"/>
        <v>6.1968438650738998E-2</v>
      </c>
    </row>
    <row r="25" spans="1:13" x14ac:dyDescent="0.35">
      <c r="A25" s="9">
        <f t="shared" si="3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328">
        <f t="shared" si="4"/>
        <v>678.79</v>
      </c>
      <c r="G25" s="217">
        <f t="shared" si="5"/>
        <v>5.3651289618006351E-3</v>
      </c>
      <c r="H25" s="18">
        <f t="shared" si="6"/>
        <v>22.970531393501329</v>
      </c>
      <c r="I25" s="10">
        <f t="shared" si="0"/>
        <v>5.0535169065702927</v>
      </c>
      <c r="J25" s="202">
        <v>9.6520374748461268</v>
      </c>
      <c r="K25" s="202">
        <v>1.9247787188833507</v>
      </c>
      <c r="L25" s="10">
        <f t="shared" si="1"/>
        <v>39.600864493801097</v>
      </c>
      <c r="M25" s="11">
        <f t="shared" si="2"/>
        <v>6.0230367752819203E-2</v>
      </c>
    </row>
    <row r="26" spans="1:13" x14ac:dyDescent="0.35">
      <c r="A26" s="9">
        <f t="shared" si="3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328">
        <f t="shared" si="4"/>
        <v>941.65</v>
      </c>
      <c r="G26" s="217">
        <f t="shared" si="5"/>
        <v>7.4427638693551294E-3</v>
      </c>
      <c r="H26" s="18">
        <f t="shared" si="6"/>
        <v>31.865821368450518</v>
      </c>
      <c r="I26" s="10">
        <f t="shared" si="0"/>
        <v>7.0104807010591141</v>
      </c>
      <c r="J26" s="202">
        <v>13.389768688679647</v>
      </c>
      <c r="K26" s="202">
        <v>2.2938149100078316</v>
      </c>
      <c r="L26" s="10">
        <f t="shared" si="1"/>
        <v>54.559885668197111</v>
      </c>
      <c r="M26" s="11">
        <f t="shared" si="2"/>
        <v>6.9631658053981388E-2</v>
      </c>
    </row>
    <row r="27" spans="1:13" x14ac:dyDescent="0.35">
      <c r="A27" s="9">
        <f t="shared" si="3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328">
        <f t="shared" si="4"/>
        <v>1038.9000000000001</v>
      </c>
      <c r="G27" s="217">
        <f t="shared" si="5"/>
        <v>8.2114239726788565E-3</v>
      </c>
      <c r="H27" s="18">
        <f t="shared" si="6"/>
        <v>35.15680116782589</v>
      </c>
      <c r="I27" s="10">
        <f t="shared" si="0"/>
        <v>7.7344962569216955</v>
      </c>
      <c r="J27" s="202">
        <v>14.77261263810257</v>
      </c>
      <c r="K27" s="202">
        <v>2.0231708050621049</v>
      </c>
      <c r="L27" s="10">
        <f t="shared" si="1"/>
        <v>59.687080867912265</v>
      </c>
      <c r="M27" s="11">
        <f t="shared" si="2"/>
        <v>8.6365331888167071E-2</v>
      </c>
    </row>
    <row r="28" spans="1:13" x14ac:dyDescent="0.35">
      <c r="A28" s="9">
        <f t="shared" si="3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328">
        <f t="shared" si="4"/>
        <v>282.89999999999998</v>
      </c>
      <c r="G28" s="217">
        <f t="shared" si="5"/>
        <v>2.2360302645787352E-3</v>
      </c>
      <c r="H28" s="18">
        <f t="shared" si="6"/>
        <v>9.5734517762806259</v>
      </c>
      <c r="I28" s="10">
        <f t="shared" si="0"/>
        <v>2.1061593907817375</v>
      </c>
      <c r="J28" s="202">
        <v>4.0226894940025186</v>
      </c>
      <c r="K28" s="202">
        <v>0.72513298858903696</v>
      </c>
      <c r="L28" s="10">
        <f t="shared" si="1"/>
        <v>16.427433649653921</v>
      </c>
      <c r="M28" s="11">
        <f t="shared" si="2"/>
        <v>6.6319877471352123E-2</v>
      </c>
    </row>
    <row r="29" spans="1:13" x14ac:dyDescent="0.35">
      <c r="A29" s="9">
        <f t="shared" si="3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328">
        <f t="shared" si="4"/>
        <v>148.1</v>
      </c>
      <c r="G29" s="217">
        <f t="shared" si="5"/>
        <v>1.1705764658328408E-3</v>
      </c>
      <c r="H29" s="18">
        <f t="shared" si="6"/>
        <v>5.0117646096400161</v>
      </c>
      <c r="I29" s="10">
        <f t="shared" si="0"/>
        <v>1.1025882141208037</v>
      </c>
      <c r="J29" s="202">
        <v>2.1059042561391768</v>
      </c>
      <c r="K29" s="202">
        <v>0.43355751154637212</v>
      </c>
      <c r="L29" s="10">
        <f t="shared" si="1"/>
        <v>8.653814591446368</v>
      </c>
      <c r="M29" s="11">
        <f t="shared" si="2"/>
        <v>5.8432238969928212E-2</v>
      </c>
    </row>
    <row r="30" spans="1:13" x14ac:dyDescent="0.35">
      <c r="A30" s="9">
        <f t="shared" si="3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328">
        <f t="shared" si="4"/>
        <v>337.2</v>
      </c>
      <c r="G30" s="217">
        <f t="shared" si="5"/>
        <v>2.6652152888510059E-3</v>
      </c>
      <c r="H30" s="18">
        <f t="shared" si="6"/>
        <v>11.410985998451139</v>
      </c>
      <c r="I30" s="10">
        <f t="shared" si="0"/>
        <v>2.5104169196592507</v>
      </c>
      <c r="J30" s="202">
        <v>6.6718400000000004</v>
      </c>
      <c r="K30" s="202">
        <v>0.98714107287938335</v>
      </c>
      <c r="L30" s="10">
        <f t="shared" si="1"/>
        <v>21.580383990989773</v>
      </c>
      <c r="M30" s="11">
        <f t="shared" si="2"/>
        <v>6.3998766284074068E-2</v>
      </c>
    </row>
    <row r="31" spans="1:13" x14ac:dyDescent="0.35">
      <c r="A31" s="9">
        <f t="shared" si="3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328">
        <f t="shared" si="4"/>
        <v>284.3</v>
      </c>
      <c r="G31" s="217">
        <f t="shared" si="5"/>
        <v>2.2470958084826248E-3</v>
      </c>
      <c r="H31" s="18">
        <f t="shared" si="6"/>
        <v>9.6208283492279332</v>
      </c>
      <c r="I31" s="10">
        <f t="shared" si="0"/>
        <v>2.1165822368301455</v>
      </c>
      <c r="J31" s="202">
        <v>4.0425967590841863</v>
      </c>
      <c r="K31" s="202">
        <v>0.83227819400832959</v>
      </c>
      <c r="L31" s="10">
        <f t="shared" si="1"/>
        <v>16.612285539150594</v>
      </c>
      <c r="M31" s="11">
        <f t="shared" si="2"/>
        <v>5.8432238969928225E-2</v>
      </c>
    </row>
    <row r="32" spans="1:13" x14ac:dyDescent="0.35">
      <c r="A32" s="9">
        <f t="shared" si="3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328">
        <f t="shared" si="4"/>
        <v>213.73</v>
      </c>
      <c r="G32" s="217">
        <f t="shared" si="5"/>
        <v>1.6893133561272998E-3</v>
      </c>
      <c r="H32" s="18">
        <f t="shared" si="6"/>
        <v>7.2327106685912268</v>
      </c>
      <c r="I32" s="10">
        <f t="shared" si="0"/>
        <v>1.5911963470900699</v>
      </c>
      <c r="J32" s="202">
        <v>3.0391284042175974</v>
      </c>
      <c r="K32" s="202">
        <v>0.44711167277837555</v>
      </c>
      <c r="L32" s="10">
        <f t="shared" si="1"/>
        <v>12.310147092677269</v>
      </c>
      <c r="M32" s="11">
        <f t="shared" si="2"/>
        <v>8.0600714284536565E-2</v>
      </c>
    </row>
    <row r="33" spans="1:13" x14ac:dyDescent="0.35">
      <c r="A33" s="9">
        <f t="shared" si="3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328">
        <f t="shared" si="4"/>
        <v>251.7</v>
      </c>
      <c r="G33" s="217">
        <f t="shared" si="5"/>
        <v>1.989426714720635E-3</v>
      </c>
      <c r="H33" s="18">
        <f t="shared" si="6"/>
        <v>8.517631007740663</v>
      </c>
      <c r="I33" s="10">
        <f t="shared" si="0"/>
        <v>1.8738788217029458</v>
      </c>
      <c r="J33" s="202">
        <v>3.579041872182517</v>
      </c>
      <c r="K33" s="202">
        <v>0.73684284710480663</v>
      </c>
      <c r="L33" s="10">
        <f t="shared" si="1"/>
        <v>14.707394548730932</v>
      </c>
      <c r="M33" s="11">
        <f t="shared" si="2"/>
        <v>5.8432238969928219E-2</v>
      </c>
    </row>
    <row r="34" spans="1:13" x14ac:dyDescent="0.35">
      <c r="A34" s="9">
        <f t="shared" si="3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328">
        <f t="shared" si="4"/>
        <v>132.6</v>
      </c>
      <c r="G34" s="217">
        <f t="shared" si="5"/>
        <v>1.0480650868969258E-3</v>
      </c>
      <c r="H34" s="18">
        <f t="shared" si="6"/>
        <v>4.4872382662948427</v>
      </c>
      <c r="I34" s="10">
        <f t="shared" si="0"/>
        <v>0.98719241858486539</v>
      </c>
      <c r="J34" s="202">
        <v>1.8855023927350087</v>
      </c>
      <c r="K34" s="202">
        <v>0.38818180979776468</v>
      </c>
      <c r="L34" s="10">
        <f t="shared" si="1"/>
        <v>7.7481148874124814</v>
      </c>
      <c r="M34" s="11">
        <f t="shared" si="2"/>
        <v>5.8432238969928219E-2</v>
      </c>
    </row>
    <row r="35" spans="1:13" x14ac:dyDescent="0.35">
      <c r="A35" s="9">
        <f t="shared" si="3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328">
        <f t="shared" si="4"/>
        <v>241.3</v>
      </c>
      <c r="G35" s="217">
        <f t="shared" si="5"/>
        <v>1.9072255314346019E-3</v>
      </c>
      <c r="H35" s="18">
        <f t="shared" si="6"/>
        <v>8.1656907515606765</v>
      </c>
      <c r="I35" s="10">
        <f t="shared" si="0"/>
        <v>1.7964519653433488</v>
      </c>
      <c r="J35" s="202">
        <v>3.4311593315758495</v>
      </c>
      <c r="K35" s="202">
        <v>0.59251884089794549</v>
      </c>
      <c r="L35" s="10">
        <f t="shared" si="1"/>
        <v>13.98582088937782</v>
      </c>
      <c r="M35" s="11">
        <f t="shared" si="2"/>
        <v>6.9099905579929941E-2</v>
      </c>
    </row>
    <row r="36" spans="1:13" x14ac:dyDescent="0.35">
      <c r="A36" s="9">
        <f t="shared" si="3"/>
        <v>31</v>
      </c>
      <c r="B36" s="89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328">
        <f t="shared" si="4"/>
        <v>176.4</v>
      </c>
      <c r="G36" s="217">
        <f t="shared" si="5"/>
        <v>1.3942585318900281E-3</v>
      </c>
      <c r="H36" s="18">
        <f t="shared" si="6"/>
        <v>5.969448191360561</v>
      </c>
      <c r="I36" s="10">
        <f t="shared" si="0"/>
        <v>1.3132786020993235</v>
      </c>
      <c r="J36" s="202">
        <v>0</v>
      </c>
      <c r="K36" s="202">
        <v>0</v>
      </c>
      <c r="L36" s="10">
        <f t="shared" si="1"/>
        <v>7.2827267934598847</v>
      </c>
      <c r="M36" s="11">
        <v>0</v>
      </c>
    </row>
    <row r="37" spans="1:13" x14ac:dyDescent="0.35">
      <c r="A37" s="9">
        <f t="shared" si="3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328">
        <f t="shared" si="4"/>
        <v>127</v>
      </c>
      <c r="G37" s="217">
        <f t="shared" si="5"/>
        <v>1.0038029112813694E-3</v>
      </c>
      <c r="H37" s="18">
        <f t="shared" si="6"/>
        <v>4.2977319745056191</v>
      </c>
      <c r="I37" s="10">
        <f t="shared" si="0"/>
        <v>0.94550103439123623</v>
      </c>
      <c r="J37" s="202">
        <v>1.805873332408342</v>
      </c>
      <c r="K37" s="202">
        <v>0.37178800787568711</v>
      </c>
      <c r="L37" s="10">
        <f t="shared" si="1"/>
        <v>7.4208943491808839</v>
      </c>
      <c r="M37" s="11">
        <f t="shared" ref="M37:M68" si="7">L37/C37</f>
        <v>5.8432238969928219E-2</v>
      </c>
    </row>
    <row r="38" spans="1:13" x14ac:dyDescent="0.35">
      <c r="A38" s="9">
        <f t="shared" si="3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328">
        <f t="shared" si="4"/>
        <v>272.96999999999997</v>
      </c>
      <c r="G38" s="217">
        <f t="shared" si="5"/>
        <v>2.1575439424604361E-3</v>
      </c>
      <c r="H38" s="18">
        <f t="shared" si="6"/>
        <v>9.2374165124472345</v>
      </c>
      <c r="I38" s="10">
        <f t="shared" si="0"/>
        <v>2.0322316327383918</v>
      </c>
      <c r="J38" s="202">
        <v>3.8814901066732683</v>
      </c>
      <c r="K38" s="202">
        <v>0.70455291224757177</v>
      </c>
      <c r="L38" s="10">
        <f t="shared" si="1"/>
        <v>15.855691164106467</v>
      </c>
      <c r="M38" s="11">
        <f t="shared" si="7"/>
        <v>6.5881460772453854E-2</v>
      </c>
    </row>
    <row r="39" spans="1:13" x14ac:dyDescent="0.35">
      <c r="A39" s="9">
        <f t="shared" si="3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328">
        <f t="shared" si="4"/>
        <v>226.2</v>
      </c>
      <c r="G39" s="217">
        <f t="shared" si="5"/>
        <v>1.7878757364712262E-3</v>
      </c>
      <c r="H39" s="18">
        <f t="shared" si="6"/>
        <v>7.6547005719147307</v>
      </c>
      <c r="I39" s="10">
        <f t="shared" si="0"/>
        <v>1.6840341258212408</v>
      </c>
      <c r="J39" s="202">
        <v>3.2164452581950154</v>
      </c>
      <c r="K39" s="202">
        <v>0.66219249906677502</v>
      </c>
      <c r="L39" s="10">
        <f t="shared" si="1"/>
        <v>13.217372454997761</v>
      </c>
      <c r="M39" s="11">
        <f t="shared" si="7"/>
        <v>5.8432238969928212E-2</v>
      </c>
    </row>
    <row r="40" spans="1:13" x14ac:dyDescent="0.35">
      <c r="A40" s="9">
        <f t="shared" si="3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328">
        <f t="shared" si="4"/>
        <v>262.41000000000003</v>
      </c>
      <c r="G40" s="217">
        <f t="shared" si="5"/>
        <v>2.0740781255853872E-3</v>
      </c>
      <c r="H40" s="18">
        <f t="shared" si="6"/>
        <v>8.8800617907875559</v>
      </c>
      <c r="I40" s="10">
        <f t="shared" si="0"/>
        <v>1.9536135939732624</v>
      </c>
      <c r="J40" s="202">
        <v>3.731332450057268</v>
      </c>
      <c r="K40" s="202">
        <v>0.76819599328078003</v>
      </c>
      <c r="L40" s="10">
        <f t="shared" si="1"/>
        <v>15.333203828098867</v>
      </c>
      <c r="M40" s="11">
        <f t="shared" si="7"/>
        <v>5.8432238969928225E-2</v>
      </c>
    </row>
    <row r="41" spans="1:13" x14ac:dyDescent="0.35">
      <c r="A41" s="9">
        <f t="shared" si="3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328">
        <f t="shared" si="4"/>
        <v>267.33999999999997</v>
      </c>
      <c r="G41" s="217">
        <f t="shared" si="5"/>
        <v>2.1130446480469391E-3</v>
      </c>
      <c r="H41" s="18">
        <f t="shared" si="6"/>
        <v>9.0468950083805666</v>
      </c>
      <c r="I41" s="10">
        <f t="shared" si="0"/>
        <v>1.9903169018437246</v>
      </c>
      <c r="J41" s="202">
        <v>3.8014344620948513</v>
      </c>
      <c r="K41" s="202">
        <v>0.69129149747846264</v>
      </c>
      <c r="L41" s="10">
        <f t="shared" si="1"/>
        <v>15.529937869797607</v>
      </c>
      <c r="M41" s="11">
        <f t="shared" si="7"/>
        <v>6.5765807867356682E-2</v>
      </c>
    </row>
    <row r="42" spans="1:13" x14ac:dyDescent="0.35">
      <c r="A42" s="9">
        <f t="shared" si="3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328">
        <f t="shared" si="4"/>
        <v>306.2</v>
      </c>
      <c r="G42" s="217">
        <f t="shared" si="5"/>
        <v>2.4201925309791754E-3</v>
      </c>
      <c r="H42" s="18">
        <f t="shared" si="6"/>
        <v>10.36193331176079</v>
      </c>
      <c r="I42" s="10">
        <f t="shared" si="0"/>
        <v>2.279625328587374</v>
      </c>
      <c r="J42" s="202">
        <v>4.3540032628616867</v>
      </c>
      <c r="K42" s="202">
        <v>0.89638966938216846</v>
      </c>
      <c r="L42" s="10">
        <f t="shared" si="1"/>
        <v>17.891951572592021</v>
      </c>
      <c r="M42" s="11">
        <f t="shared" si="7"/>
        <v>5.8432238969928219E-2</v>
      </c>
    </row>
    <row r="43" spans="1:13" x14ac:dyDescent="0.35">
      <c r="A43" s="9">
        <f t="shared" si="3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328">
        <f t="shared" si="4"/>
        <v>1193.93</v>
      </c>
      <c r="G43" s="217">
        <f t="shared" si="5"/>
        <v>9.4367748808359478E-3</v>
      </c>
      <c r="H43" s="18">
        <f t="shared" si="6"/>
        <v>40.403079813555067</v>
      </c>
      <c r="I43" s="10">
        <f t="shared" si="0"/>
        <v>8.8886775589821152</v>
      </c>
      <c r="J43" s="202">
        <v>16.977057856395998</v>
      </c>
      <c r="K43" s="202">
        <v>3.4951878444332216</v>
      </c>
      <c r="L43" s="10">
        <f t="shared" si="1"/>
        <v>69.764003073366396</v>
      </c>
      <c r="M43" s="11">
        <f t="shared" si="7"/>
        <v>5.8432238969928212E-2</v>
      </c>
    </row>
    <row r="44" spans="1:13" x14ac:dyDescent="0.35">
      <c r="A44" s="9">
        <f t="shared" si="3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328">
        <f t="shared" si="4"/>
        <v>124.9</v>
      </c>
      <c r="G44" s="217">
        <f t="shared" si="5"/>
        <v>9.8720459542553569E-4</v>
      </c>
      <c r="H44" s="18">
        <f t="shared" si="6"/>
        <v>4.22666711508466</v>
      </c>
      <c r="I44" s="10">
        <f t="shared" si="0"/>
        <v>0.92986676531862522</v>
      </c>
      <c r="J44" s="202">
        <v>1.7760124347858419</v>
      </c>
      <c r="K44" s="202">
        <v>0.36564033215490804</v>
      </c>
      <c r="L44" s="10">
        <f t="shared" si="1"/>
        <v>7.2981866473440347</v>
      </c>
      <c r="M44" s="11">
        <f t="shared" si="7"/>
        <v>5.8432238969928219E-2</v>
      </c>
    </row>
    <row r="45" spans="1:13" x14ac:dyDescent="0.35">
      <c r="A45" s="9">
        <f t="shared" si="3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328">
        <f t="shared" si="4"/>
        <v>199.53</v>
      </c>
      <c r="G45" s="217">
        <f t="shared" si="5"/>
        <v>1.5770771251021388E-3</v>
      </c>
      <c r="H45" s="18">
        <f t="shared" si="6"/>
        <v>6.7521768572685517</v>
      </c>
      <c r="I45" s="10">
        <f t="shared" si="0"/>
        <v>1.4854789085990814</v>
      </c>
      <c r="J45" s="202">
        <v>2.8372118583892636</v>
      </c>
      <c r="K45" s="202">
        <v>0.5841170174128808</v>
      </c>
      <c r="L45" s="10">
        <f t="shared" si="1"/>
        <v>11.658984641669777</v>
      </c>
      <c r="M45" s="11">
        <f t="shared" si="7"/>
        <v>5.8432238969928219E-2</v>
      </c>
    </row>
    <row r="46" spans="1:13" x14ac:dyDescent="0.35">
      <c r="A46" s="9">
        <f t="shared" si="3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328">
        <f t="shared" si="4"/>
        <v>693.48</v>
      </c>
      <c r="G46" s="217">
        <f t="shared" si="5"/>
        <v>5.4812381331921581E-3</v>
      </c>
      <c r="H46" s="18">
        <f t="shared" si="6"/>
        <v>23.467647005355563</v>
      </c>
      <c r="I46" s="10">
        <f t="shared" si="0"/>
        <v>5.1628823411782241</v>
      </c>
      <c r="J46" s="202">
        <v>9.8609215634530472</v>
      </c>
      <c r="K46" s="202">
        <v>2.0301381708789887</v>
      </c>
      <c r="L46" s="10">
        <f t="shared" si="1"/>
        <v>40.52158908086583</v>
      </c>
      <c r="M46" s="11">
        <f t="shared" si="7"/>
        <v>5.8432238969928232E-2</v>
      </c>
    </row>
    <row r="47" spans="1:13" x14ac:dyDescent="0.35">
      <c r="A47" s="9">
        <f t="shared" si="3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328">
        <f t="shared" si="4"/>
        <v>457.42</v>
      </c>
      <c r="G47" s="217">
        <f t="shared" si="5"/>
        <v>3.6154293517978268E-3</v>
      </c>
      <c r="H47" s="18">
        <f t="shared" si="6"/>
        <v>15.479279998254805</v>
      </c>
      <c r="I47" s="10">
        <f t="shared" si="0"/>
        <v>3.405441599616057</v>
      </c>
      <c r="J47" s="202">
        <v>6.5042722811828639</v>
      </c>
      <c r="K47" s="202">
        <v>1.339080870570841</v>
      </c>
      <c r="L47" s="10">
        <f t="shared" si="1"/>
        <v>26.728074749624565</v>
      </c>
      <c r="M47" s="11">
        <f t="shared" si="7"/>
        <v>5.8432238969928212E-2</v>
      </c>
    </row>
    <row r="48" spans="1:13" x14ac:dyDescent="0.35">
      <c r="A48" s="9">
        <f t="shared" si="3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328">
        <f t="shared" si="4"/>
        <v>330.04</v>
      </c>
      <c r="G48" s="217">
        <f t="shared" si="5"/>
        <v>2.6086229357425448E-3</v>
      </c>
      <c r="H48" s="18">
        <f t="shared" si="6"/>
        <v>11.168688668234918</v>
      </c>
      <c r="I48" s="10">
        <f t="shared" si="0"/>
        <v>2.4571115070116818</v>
      </c>
      <c r="J48" s="202">
        <v>4.6929955482523562</v>
      </c>
      <c r="K48" s="202">
        <v>0.96618042613615562</v>
      </c>
      <c r="L48" s="10">
        <f t="shared" si="1"/>
        <v>19.28497614963511</v>
      </c>
      <c r="M48" s="11">
        <f t="shared" si="7"/>
        <v>5.8432238969928219E-2</v>
      </c>
    </row>
    <row r="49" spans="1:13" x14ac:dyDescent="0.35">
      <c r="A49" s="9">
        <f t="shared" si="3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328">
        <f t="shared" si="4"/>
        <v>254.9</v>
      </c>
      <c r="G49" s="217">
        <f t="shared" si="5"/>
        <v>2.0147193865009531E-3</v>
      </c>
      <c r="H49" s="18">
        <f t="shared" si="6"/>
        <v>8.625920317334506</v>
      </c>
      <c r="I49" s="10">
        <f t="shared" si="0"/>
        <v>1.8977024698135914</v>
      </c>
      <c r="J49" s="202">
        <v>3.6245441923691843</v>
      </c>
      <c r="K49" s="202">
        <v>0.74621073391742243</v>
      </c>
      <c r="L49" s="10">
        <f t="shared" si="1"/>
        <v>14.894377713434704</v>
      </c>
      <c r="M49" s="11">
        <f t="shared" si="7"/>
        <v>5.8432238969928219E-2</v>
      </c>
    </row>
    <row r="50" spans="1:13" x14ac:dyDescent="0.35">
      <c r="A50" s="9">
        <f t="shared" si="3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328">
        <f t="shared" si="4"/>
        <v>217.6</v>
      </c>
      <c r="G50" s="217">
        <f t="shared" si="5"/>
        <v>1.7199016810616218E-3</v>
      </c>
      <c r="H50" s="18">
        <f t="shared" si="6"/>
        <v>7.3636730523812801</v>
      </c>
      <c r="I50" s="10">
        <f t="shared" si="0"/>
        <v>1.6200080715238816</v>
      </c>
      <c r="J50" s="202">
        <v>3.094157772693348</v>
      </c>
      <c r="K50" s="202">
        <v>0.63701630325787018</v>
      </c>
      <c r="L50" s="10">
        <f t="shared" si="1"/>
        <v>12.71485519985638</v>
      </c>
      <c r="M50" s="11">
        <f t="shared" si="7"/>
        <v>5.8432238969928219E-2</v>
      </c>
    </row>
    <row r="51" spans="1:13" x14ac:dyDescent="0.35">
      <c r="A51" s="9">
        <f t="shared" si="3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328">
        <f t="shared" si="4"/>
        <v>405.5</v>
      </c>
      <c r="G51" s="217">
        <f t="shared" si="5"/>
        <v>3.2050557521621677E-3</v>
      </c>
      <c r="H51" s="18">
        <f t="shared" si="6"/>
        <v>13.722285950094712</v>
      </c>
      <c r="I51" s="10">
        <f t="shared" si="0"/>
        <v>3.0189029090208366</v>
      </c>
      <c r="J51" s="202">
        <v>5.7659971361541942</v>
      </c>
      <c r="K51" s="202">
        <v>0.16646134765010284</v>
      </c>
      <c r="L51" s="10">
        <f t="shared" si="1"/>
        <v>22.673647342919846</v>
      </c>
      <c r="M51" s="11">
        <f t="shared" si="7"/>
        <v>5.9777609657052061E-2</v>
      </c>
    </row>
    <row r="52" spans="1:13" x14ac:dyDescent="0.35">
      <c r="A52" s="9">
        <f t="shared" si="3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328">
        <f t="shared" si="4"/>
        <v>341</v>
      </c>
      <c r="G52" s="217">
        <f t="shared" si="5"/>
        <v>2.6952503365901335E-3</v>
      </c>
      <c r="H52" s="18">
        <f t="shared" si="6"/>
        <v>11.539579553593827</v>
      </c>
      <c r="I52" s="10">
        <f t="shared" si="0"/>
        <v>2.538707501790642</v>
      </c>
      <c r="J52" s="202">
        <v>4.84884099489169</v>
      </c>
      <c r="K52" s="202">
        <v>0.99826543846936466</v>
      </c>
      <c r="L52" s="10">
        <f t="shared" si="1"/>
        <v>19.925393488745524</v>
      </c>
      <c r="M52" s="11">
        <f t="shared" si="7"/>
        <v>5.8432238969928225E-2</v>
      </c>
    </row>
    <row r="53" spans="1:13" x14ac:dyDescent="0.35">
      <c r="A53" s="9">
        <f t="shared" si="3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328">
        <f t="shared" si="4"/>
        <v>485.09999999999997</v>
      </c>
      <c r="G53" s="217">
        <f t="shared" si="5"/>
        <v>3.8342109626975768E-3</v>
      </c>
      <c r="H53" s="18">
        <f t="shared" si="6"/>
        <v>16.415982526241539</v>
      </c>
      <c r="I53" s="10">
        <f t="shared" si="0"/>
        <v>3.6115161557731388</v>
      </c>
      <c r="J53" s="202">
        <v>6.8978673507975321</v>
      </c>
      <c r="K53" s="202">
        <v>1.2233874684350365</v>
      </c>
      <c r="L53" s="10">
        <f t="shared" si="1"/>
        <v>28.148753501247246</v>
      </c>
      <c r="M53" s="11">
        <f t="shared" si="7"/>
        <v>6.7357629818729947E-2</v>
      </c>
    </row>
    <row r="54" spans="1:13" x14ac:dyDescent="0.35">
      <c r="A54" s="9">
        <f t="shared" si="3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328">
        <f t="shared" si="4"/>
        <v>467.06</v>
      </c>
      <c r="G54" s="217">
        <f t="shared" si="5"/>
        <v>3.6916235255360346E-3</v>
      </c>
      <c r="H54" s="18">
        <f t="shared" si="6"/>
        <v>15.805501543406255</v>
      </c>
      <c r="I54" s="10">
        <f t="shared" si="0"/>
        <v>3.4772103395493761</v>
      </c>
      <c r="J54" s="202">
        <v>6.6413480207451983</v>
      </c>
      <c r="K54" s="202">
        <v>1.3673016295938458</v>
      </c>
      <c r="L54" s="10">
        <f t="shared" si="1"/>
        <v>27.291361533294676</v>
      </c>
      <c r="M54" s="11">
        <f t="shared" si="7"/>
        <v>5.8432238969928225E-2</v>
      </c>
    </row>
    <row r="55" spans="1:13" x14ac:dyDescent="0.35">
      <c r="A55" s="9">
        <f t="shared" si="3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328">
        <f t="shared" si="4"/>
        <v>209.8</v>
      </c>
      <c r="G55" s="217">
        <f t="shared" si="5"/>
        <v>1.6582507935970969E-3</v>
      </c>
      <c r="H55" s="18">
        <f t="shared" si="6"/>
        <v>7.0997178602462903</v>
      </c>
      <c r="I55" s="10">
        <f t="shared" si="0"/>
        <v>1.561937929254184</v>
      </c>
      <c r="J55" s="202">
        <v>2.9832458672383479</v>
      </c>
      <c r="K55" s="202">
        <v>0.48156793146102778</v>
      </c>
      <c r="L55" s="10">
        <f t="shared" si="1"/>
        <v>12.126469588199848</v>
      </c>
      <c r="M55" s="11">
        <f t="shared" si="7"/>
        <v>7.3717140353798463E-2</v>
      </c>
    </row>
    <row r="56" spans="1:13" x14ac:dyDescent="0.35">
      <c r="A56" s="9">
        <f t="shared" si="3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328">
        <f t="shared" si="4"/>
        <v>457.9</v>
      </c>
      <c r="G56" s="217">
        <f t="shared" si="5"/>
        <v>3.6192232525648739E-3</v>
      </c>
      <c r="H56" s="18">
        <f t="shared" si="6"/>
        <v>15.495523394693878</v>
      </c>
      <c r="I56" s="10">
        <f t="shared" si="0"/>
        <v>3.4090151468326533</v>
      </c>
      <c r="J56" s="202">
        <v>6.5110976292108633</v>
      </c>
      <c r="K56" s="202">
        <v>1.3404860535927332</v>
      </c>
      <c r="L56" s="10">
        <f t="shared" si="1"/>
        <v>26.756122224330127</v>
      </c>
      <c r="M56" s="11">
        <f t="shared" si="7"/>
        <v>5.8432238969928212E-2</v>
      </c>
    </row>
    <row r="57" spans="1:13" x14ac:dyDescent="0.35">
      <c r="A57" s="9">
        <f t="shared" si="3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328">
        <f t="shared" si="4"/>
        <v>360.51</v>
      </c>
      <c r="G57" s="217">
        <f t="shared" si="5"/>
        <v>2.8494565948507596E-3</v>
      </c>
      <c r="H57" s="18">
        <f t="shared" si="6"/>
        <v>12.199805938023784</v>
      </c>
      <c r="I57" s="10">
        <f t="shared" si="0"/>
        <v>2.6839573063652327</v>
      </c>
      <c r="J57" s="202">
        <v>5.1262629532797739</v>
      </c>
      <c r="K57" s="202">
        <v>1.0553802733800313</v>
      </c>
      <c r="L57" s="10">
        <f t="shared" si="1"/>
        <v>21.065406471048824</v>
      </c>
      <c r="M57" s="11">
        <f t="shared" si="7"/>
        <v>5.8432238969928225E-2</v>
      </c>
    </row>
    <row r="58" spans="1:13" x14ac:dyDescent="0.35">
      <c r="A58" s="9">
        <f t="shared" si="3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328">
        <f t="shared" si="4"/>
        <v>584.1</v>
      </c>
      <c r="G58" s="217">
        <f t="shared" si="5"/>
        <v>4.6167029959011648E-3</v>
      </c>
      <c r="H58" s="18">
        <f t="shared" si="6"/>
        <v>19.766183041801042</v>
      </c>
      <c r="I58" s="10">
        <f t="shared" si="0"/>
        <v>4.3485602691962297</v>
      </c>
      <c r="J58" s="202">
        <v>8.3055953815725392</v>
      </c>
      <c r="K58" s="202">
        <v>1.5732194915936553</v>
      </c>
      <c r="L58" s="10">
        <f t="shared" si="1"/>
        <v>33.993558184163469</v>
      </c>
      <c r="M58" s="11">
        <f t="shared" si="7"/>
        <v>6.3255597663125177E-2</v>
      </c>
    </row>
    <row r="59" spans="1:13" x14ac:dyDescent="0.35">
      <c r="A59" s="9">
        <f t="shared" si="3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328">
        <f t="shared" si="4"/>
        <v>306.8</v>
      </c>
      <c r="G59" s="217">
        <f t="shared" si="5"/>
        <v>2.4249349069379853E-3</v>
      </c>
      <c r="H59" s="18">
        <f t="shared" si="6"/>
        <v>10.382237557309637</v>
      </c>
      <c r="I59" s="10">
        <f t="shared" si="0"/>
        <v>2.2840922626081199</v>
      </c>
      <c r="J59" s="202">
        <v>4.3625349478966875</v>
      </c>
      <c r="K59" s="202">
        <v>0.89814614815953397</v>
      </c>
      <c r="L59" s="10">
        <f t="shared" si="1"/>
        <v>17.927010915973977</v>
      </c>
      <c r="M59" s="11">
        <f t="shared" si="7"/>
        <v>5.8432238969928212E-2</v>
      </c>
    </row>
    <row r="60" spans="1:13" x14ac:dyDescent="0.35">
      <c r="A60" s="9">
        <f t="shared" si="3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328">
        <f t="shared" ref="F60:F110" si="8">C60+D60+E60</f>
        <v>315.39</v>
      </c>
      <c r="G60" s="217">
        <f t="shared" si="5"/>
        <v>2.492829922748276E-3</v>
      </c>
      <c r="H60" s="18">
        <f t="shared" si="6"/>
        <v>10.672926672750606</v>
      </c>
      <c r="I60" s="10">
        <f t="shared" si="0"/>
        <v>2.3480438680051332</v>
      </c>
      <c r="J60" s="202">
        <v>4.4846802386477709</v>
      </c>
      <c r="K60" s="202">
        <v>0.92329306932214938</v>
      </c>
      <c r="L60" s="10">
        <f t="shared" si="1"/>
        <v>18.428943848725659</v>
      </c>
      <c r="M60" s="11">
        <f t="shared" si="7"/>
        <v>5.8432238969928212E-2</v>
      </c>
    </row>
    <row r="61" spans="1:13" x14ac:dyDescent="0.35">
      <c r="A61" s="9">
        <f t="shared" si="3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328">
        <f t="shared" si="8"/>
        <v>418.84</v>
      </c>
      <c r="G61" s="217">
        <f t="shared" si="5"/>
        <v>3.310494577646368E-3</v>
      </c>
      <c r="H61" s="18">
        <f t="shared" si="6"/>
        <v>14.173717009464042</v>
      </c>
      <c r="I61" s="10">
        <f t="shared" si="0"/>
        <v>3.1182177420820891</v>
      </c>
      <c r="J61" s="202">
        <v>5.9556849334323614</v>
      </c>
      <c r="K61" s="202">
        <v>1.2261392851862425</v>
      </c>
      <c r="L61" s="10">
        <f t="shared" si="1"/>
        <v>24.473758970164734</v>
      </c>
      <c r="M61" s="11">
        <f t="shared" si="7"/>
        <v>5.8432238969928219E-2</v>
      </c>
    </row>
    <row r="62" spans="1:13" x14ac:dyDescent="0.35">
      <c r="A62" s="9">
        <f t="shared" si="3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328">
        <f t="shared" si="8"/>
        <v>563.6</v>
      </c>
      <c r="G62" s="217">
        <f t="shared" si="5"/>
        <v>4.4546718173085025E-3</v>
      </c>
      <c r="H62" s="18">
        <f t="shared" si="6"/>
        <v>19.072454652215487</v>
      </c>
      <c r="I62" s="10">
        <f t="shared" ref="I62:I122" si="9">H62*0.22</f>
        <v>4.1959400234874069</v>
      </c>
      <c r="J62" s="202">
        <v>8.0140961428767046</v>
      </c>
      <c r="K62" s="202">
        <v>1.6499190648719471</v>
      </c>
      <c r="L62" s="10">
        <f t="shared" si="1"/>
        <v>32.932409883451541</v>
      </c>
      <c r="M62" s="11">
        <f t="shared" si="7"/>
        <v>5.8432238969928212E-2</v>
      </c>
    </row>
    <row r="63" spans="1:13" x14ac:dyDescent="0.35">
      <c r="A63" s="9">
        <f t="shared" si="3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328">
        <f t="shared" si="8"/>
        <v>2383.1</v>
      </c>
      <c r="G63" s="217">
        <f t="shared" si="5"/>
        <v>1.883592691239867E-2</v>
      </c>
      <c r="H63" s="18">
        <f t="shared" ref="H63:H121" si="10">G63*$H$2</f>
        <v>80.645079279089288</v>
      </c>
      <c r="I63" s="10">
        <f t="shared" si="9"/>
        <v>17.741917441399643</v>
      </c>
      <c r="J63" s="202">
        <v>33.886431011514325</v>
      </c>
      <c r="K63" s="202">
        <v>6.9764409572326764</v>
      </c>
      <c r="L63" s="10">
        <f t="shared" si="1"/>
        <v>139.24986868923594</v>
      </c>
      <c r="M63" s="11">
        <f t="shared" si="7"/>
        <v>5.8432238969928219E-2</v>
      </c>
    </row>
    <row r="64" spans="1:13" x14ac:dyDescent="0.35">
      <c r="A64" s="9">
        <f t="shared" si="3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328">
        <f t="shared" si="8"/>
        <v>355.23</v>
      </c>
      <c r="G64" s="217">
        <f t="shared" si="5"/>
        <v>2.8077236864132351E-3</v>
      </c>
      <c r="H64" s="18">
        <f t="shared" si="10"/>
        <v>12.021128577193945</v>
      </c>
      <c r="I64" s="10">
        <f t="shared" si="9"/>
        <v>2.644648286982668</v>
      </c>
      <c r="J64" s="202">
        <v>5.0511841249717744</v>
      </c>
      <c r="K64" s="202">
        <v>1.0399232601392152</v>
      </c>
      <c r="L64" s="10">
        <f t="shared" si="1"/>
        <v>20.756884249287605</v>
      </c>
      <c r="M64" s="11">
        <f t="shared" si="7"/>
        <v>5.8432238969928225E-2</v>
      </c>
    </row>
    <row r="65" spans="1:13" x14ac:dyDescent="0.35">
      <c r="A65" s="9">
        <f t="shared" si="3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328">
        <f t="shared" si="8"/>
        <v>2568.7999999999997</v>
      </c>
      <c r="G65" s="217">
        <f t="shared" si="5"/>
        <v>2.0303692271650246E-2</v>
      </c>
      <c r="H65" s="18">
        <f t="shared" si="10"/>
        <v>86.929243276456944</v>
      </c>
      <c r="I65" s="10">
        <f t="shared" si="9"/>
        <v>19.124433520820528</v>
      </c>
      <c r="J65" s="202">
        <v>36.526987529846835</v>
      </c>
      <c r="K65" s="202">
        <v>7.2621615050174562</v>
      </c>
      <c r="L65" s="10">
        <f t="shared" si="1"/>
        <v>149.84282583214176</v>
      </c>
      <c r="M65" s="11">
        <f t="shared" si="7"/>
        <v>6.0403444927698537E-2</v>
      </c>
    </row>
    <row r="66" spans="1:13" x14ac:dyDescent="0.35">
      <c r="A66" s="9">
        <f t="shared" si="3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328">
        <f t="shared" si="8"/>
        <v>2750.3</v>
      </c>
      <c r="G66" s="217">
        <f t="shared" si="5"/>
        <v>2.173826099919016E-2</v>
      </c>
      <c r="H66" s="18">
        <f t="shared" si="10"/>
        <v>93.0712775549827</v>
      </c>
      <c r="I66" s="10">
        <f t="shared" si="9"/>
        <v>20.475681062096193</v>
      </c>
      <c r="J66" s="202">
        <v>39.107822252934355</v>
      </c>
      <c r="K66" s="202">
        <v>8.0514059689803332</v>
      </c>
      <c r="L66" s="10">
        <f t="shared" si="1"/>
        <v>160.7061868389936</v>
      </c>
      <c r="M66" s="11">
        <f t="shared" si="7"/>
        <v>5.8432238969928225E-2</v>
      </c>
    </row>
    <row r="67" spans="1:13" x14ac:dyDescent="0.35">
      <c r="A67" s="9">
        <f t="shared" si="3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328">
        <f t="shared" si="8"/>
        <v>281.31</v>
      </c>
      <c r="G67" s="217">
        <f t="shared" si="5"/>
        <v>2.2234629682878898E-3</v>
      </c>
      <c r="H67" s="18">
        <f t="shared" si="10"/>
        <v>9.5196455255761858</v>
      </c>
      <c r="I67" s="10">
        <f t="shared" si="9"/>
        <v>2.0943220156267608</v>
      </c>
      <c r="J67" s="202">
        <v>4.0000805286597689</v>
      </c>
      <c r="K67" s="202">
        <v>0.67920106856093043</v>
      </c>
      <c r="L67" s="10">
        <f t="shared" si="1"/>
        <v>16.293249138423647</v>
      </c>
      <c r="M67" s="11">
        <f t="shared" si="7"/>
        <v>7.0226495144276743E-2</v>
      </c>
    </row>
    <row r="68" spans="1:13" x14ac:dyDescent="0.35">
      <c r="A68" s="9">
        <f t="shared" si="3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328">
        <f t="shared" si="8"/>
        <v>266.3</v>
      </c>
      <c r="G68" s="217">
        <f t="shared" si="5"/>
        <v>2.104824529718336E-3</v>
      </c>
      <c r="H68" s="18">
        <f t="shared" si="10"/>
        <v>9.0117009827625694</v>
      </c>
      <c r="I68" s="10">
        <f t="shared" si="9"/>
        <v>1.9825742162077653</v>
      </c>
      <c r="J68" s="202">
        <v>3.7866462080341843</v>
      </c>
      <c r="K68" s="202">
        <v>0.77958383068736603</v>
      </c>
      <c r="L68" s="10">
        <f t="shared" si="1"/>
        <v>15.560505237691887</v>
      </c>
      <c r="M68" s="11">
        <f t="shared" si="7"/>
        <v>5.8432238969928225E-2</v>
      </c>
    </row>
    <row r="69" spans="1:13" x14ac:dyDescent="0.35">
      <c r="A69" s="9">
        <f t="shared" si="3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328">
        <f t="shared" si="8"/>
        <v>1469.1</v>
      </c>
      <c r="G69" s="217">
        <f t="shared" si="5"/>
        <v>1.1611707535145352E-2</v>
      </c>
      <c r="H69" s="18">
        <f t="shared" si="10"/>
        <v>49.714945226348064</v>
      </c>
      <c r="I69" s="10">
        <f t="shared" si="9"/>
        <v>10.937287949796573</v>
      </c>
      <c r="J69" s="202">
        <v>20.889830808197598</v>
      </c>
      <c r="K69" s="202">
        <v>4.3007382863793069</v>
      </c>
      <c r="L69" s="10">
        <f t="shared" ref="L69:L131" si="11">H69+I69+J69+K69</f>
        <v>85.842802270721535</v>
      </c>
      <c r="M69" s="11">
        <f t="shared" ref="M69:M87" si="12">L69/C69</f>
        <v>5.8432238969928212E-2</v>
      </c>
    </row>
    <row r="70" spans="1:13" x14ac:dyDescent="0.35">
      <c r="A70" s="9">
        <f t="shared" si="3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328">
        <f t="shared" si="8"/>
        <v>230.5</v>
      </c>
      <c r="G70" s="217">
        <f t="shared" si="5"/>
        <v>1.8218627641760287E-3</v>
      </c>
      <c r="H70" s="18">
        <f t="shared" si="10"/>
        <v>7.8002143316814578</v>
      </c>
      <c r="I70" s="10">
        <f t="shared" si="9"/>
        <v>1.7160471529699208</v>
      </c>
      <c r="J70" s="202">
        <v>3.2775890009458486</v>
      </c>
      <c r="K70" s="202">
        <v>0.67478059697122739</v>
      </c>
      <c r="L70" s="10">
        <f t="shared" si="11"/>
        <v>13.468631082568455</v>
      </c>
      <c r="M70" s="11">
        <f t="shared" si="12"/>
        <v>5.8432238969928225E-2</v>
      </c>
    </row>
    <row r="71" spans="1:13" x14ac:dyDescent="0.35">
      <c r="A71" s="9">
        <f t="shared" ref="A71:A134" si="13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328">
        <f t="shared" si="8"/>
        <v>269.60000000000002</v>
      </c>
      <c r="G71" s="217">
        <f t="shared" ref="G71:G134" si="14">2/253037.72*F71</f>
        <v>2.1309075974917891E-3</v>
      </c>
      <c r="H71" s="18">
        <f t="shared" si="10"/>
        <v>9.1233743332812196</v>
      </c>
      <c r="I71" s="10">
        <f t="shared" si="9"/>
        <v>2.0071423533218682</v>
      </c>
      <c r="J71" s="202">
        <v>3.8335704757266851</v>
      </c>
      <c r="K71" s="202">
        <v>0.78924446396287606</v>
      </c>
      <c r="L71" s="10">
        <f t="shared" si="11"/>
        <v>15.753331626292647</v>
      </c>
      <c r="M71" s="11">
        <f t="shared" si="12"/>
        <v>5.8432238969928212E-2</v>
      </c>
    </row>
    <row r="72" spans="1:13" x14ac:dyDescent="0.35">
      <c r="A72" s="9">
        <f t="shared" si="13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328">
        <f t="shared" si="8"/>
        <v>172.4</v>
      </c>
      <c r="G72" s="217">
        <f t="shared" si="14"/>
        <v>1.3626426921646306E-3</v>
      </c>
      <c r="H72" s="18">
        <f t="shared" si="10"/>
        <v>5.8340865543682572</v>
      </c>
      <c r="I72" s="10">
        <f t="shared" si="9"/>
        <v>1.2834990419610166</v>
      </c>
      <c r="J72" s="202">
        <v>2.4514375000566782</v>
      </c>
      <c r="K72" s="202">
        <v>0.50469490202967293</v>
      </c>
      <c r="L72" s="10">
        <f t="shared" si="11"/>
        <v>10.073717998415624</v>
      </c>
      <c r="M72" s="11">
        <f t="shared" si="12"/>
        <v>5.8432238969928212E-2</v>
      </c>
    </row>
    <row r="73" spans="1:13" x14ac:dyDescent="0.35">
      <c r="A73" s="9">
        <f t="shared" si="13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328">
        <f t="shared" si="8"/>
        <v>384.4</v>
      </c>
      <c r="G73" s="217">
        <f t="shared" si="14"/>
        <v>3.0382821976106958E-3</v>
      </c>
      <c r="H73" s="18">
        <f t="shared" si="10"/>
        <v>13.008253314960314</v>
      </c>
      <c r="I73" s="10">
        <f t="shared" si="9"/>
        <v>2.8618157292912692</v>
      </c>
      <c r="J73" s="202">
        <v>5.4659662124233588</v>
      </c>
      <c r="K73" s="202">
        <v>0.9763094537522965</v>
      </c>
      <c r="L73" s="10">
        <f t="shared" si="11"/>
        <v>22.312344710427237</v>
      </c>
      <c r="M73" s="11">
        <f t="shared" si="12"/>
        <v>6.690358234011165E-2</v>
      </c>
    </row>
    <row r="74" spans="1:13" x14ac:dyDescent="0.35">
      <c r="A74" s="9">
        <f t="shared" si="13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328">
        <f t="shared" si="8"/>
        <v>655.6</v>
      </c>
      <c r="G74" s="217">
        <f t="shared" si="14"/>
        <v>5.1818361309926442E-3</v>
      </c>
      <c r="H74" s="18">
        <f t="shared" si="10"/>
        <v>22.185772303038455</v>
      </c>
      <c r="I74" s="10">
        <f t="shared" si="9"/>
        <v>4.88086990666846</v>
      </c>
      <c r="J74" s="202">
        <v>9.3222878482433789</v>
      </c>
      <c r="K74" s="202">
        <v>1.9192458107346495</v>
      </c>
      <c r="L74" s="10">
        <f t="shared" si="11"/>
        <v>38.308175868684941</v>
      </c>
      <c r="M74" s="11">
        <f t="shared" si="12"/>
        <v>5.8432238969928219E-2</v>
      </c>
    </row>
    <row r="75" spans="1:13" x14ac:dyDescent="0.35">
      <c r="A75" s="9">
        <f t="shared" si="13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328">
        <f t="shared" si="8"/>
        <v>364.4</v>
      </c>
      <c r="G75" s="217">
        <f t="shared" si="14"/>
        <v>2.8802029989837084E-3</v>
      </c>
      <c r="H75" s="18">
        <f t="shared" si="10"/>
        <v>12.331445129998798</v>
      </c>
      <c r="I75" s="10">
        <f t="shared" si="9"/>
        <v>2.7129179285997354</v>
      </c>
      <c r="J75" s="202">
        <v>5.1815767112566906</v>
      </c>
      <c r="K75" s="202">
        <v>1.0667681107866172</v>
      </c>
      <c r="L75" s="10">
        <f t="shared" si="11"/>
        <v>21.292707880641842</v>
      </c>
      <c r="M75" s="11">
        <f t="shared" si="12"/>
        <v>5.8432238969928219E-2</v>
      </c>
    </row>
    <row r="76" spans="1:13" x14ac:dyDescent="0.35">
      <c r="A76" s="9">
        <f t="shared" si="13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328">
        <f t="shared" si="8"/>
        <v>192.4</v>
      </c>
      <c r="G76" s="217">
        <f t="shared" si="14"/>
        <v>1.5207218907916178E-3</v>
      </c>
      <c r="H76" s="18">
        <f t="shared" si="10"/>
        <v>6.510894739329772</v>
      </c>
      <c r="I76" s="10">
        <f t="shared" si="9"/>
        <v>1.43239684265255</v>
      </c>
      <c r="J76" s="202">
        <v>2.7358270012233463</v>
      </c>
      <c r="K76" s="202">
        <v>0.56324419460852126</v>
      </c>
      <c r="L76" s="10">
        <f t="shared" si="11"/>
        <v>11.242362777814188</v>
      </c>
      <c r="M76" s="11">
        <f t="shared" si="12"/>
        <v>5.8432238969928212E-2</v>
      </c>
    </row>
    <row r="77" spans="1:13" x14ac:dyDescent="0.35">
      <c r="A77" s="9">
        <f t="shared" si="13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328">
        <f t="shared" si="8"/>
        <v>242.3</v>
      </c>
      <c r="G77" s="217">
        <f t="shared" si="14"/>
        <v>1.9151294913659512E-3</v>
      </c>
      <c r="H77" s="18">
        <f t="shared" si="10"/>
        <v>8.1995311608087516</v>
      </c>
      <c r="I77" s="10">
        <f t="shared" si="9"/>
        <v>1.8038968553779253</v>
      </c>
      <c r="J77" s="202">
        <v>3.4453788066341828</v>
      </c>
      <c r="K77" s="202">
        <v>0.70932467959274792</v>
      </c>
      <c r="L77" s="10">
        <f t="shared" si="11"/>
        <v>14.158131502413607</v>
      </c>
      <c r="M77" s="11">
        <f t="shared" si="12"/>
        <v>5.8432238969928212E-2</v>
      </c>
    </row>
    <row r="78" spans="1:13" x14ac:dyDescent="0.35">
      <c r="A78" s="9">
        <f t="shared" si="13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328">
        <f t="shared" si="8"/>
        <v>720.34</v>
      </c>
      <c r="G78" s="217">
        <f t="shared" si="14"/>
        <v>5.6935384969482019E-3</v>
      </c>
      <c r="H78" s="18">
        <f t="shared" si="10"/>
        <v>24.376600397758878</v>
      </c>
      <c r="I78" s="10">
        <f t="shared" si="9"/>
        <v>5.362852087506953</v>
      </c>
      <c r="J78" s="202">
        <v>10.242856663519882</v>
      </c>
      <c r="K78" s="202">
        <v>1.9998681866157235</v>
      </c>
      <c r="L78" s="10">
        <f t="shared" si="11"/>
        <v>41.982177335401431</v>
      </c>
      <c r="M78" s="11">
        <f t="shared" si="12"/>
        <v>6.1454719874991119E-2</v>
      </c>
    </row>
    <row r="79" spans="1:13" x14ac:dyDescent="0.35">
      <c r="A79" s="9">
        <f t="shared" si="13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328">
        <f t="shared" si="8"/>
        <v>608.94999999999993</v>
      </c>
      <c r="G79" s="217">
        <f t="shared" si="14"/>
        <v>4.8131164001951957E-3</v>
      </c>
      <c r="H79" s="18">
        <f t="shared" si="10"/>
        <v>20.607117211615719</v>
      </c>
      <c r="I79" s="10">
        <f t="shared" si="9"/>
        <v>4.5335657865554584</v>
      </c>
      <c r="J79" s="202">
        <v>8.6589493367721246</v>
      </c>
      <c r="K79" s="202">
        <v>1.6998323367954153</v>
      </c>
      <c r="L79" s="10">
        <f t="shared" si="11"/>
        <v>35.499464671738721</v>
      </c>
      <c r="M79" s="11">
        <f t="shared" si="12"/>
        <v>6.1137457455849004E-2</v>
      </c>
    </row>
    <row r="80" spans="1:13" x14ac:dyDescent="0.35">
      <c r="A80" s="9">
        <f t="shared" si="13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328">
        <f t="shared" si="8"/>
        <v>1274.75</v>
      </c>
      <c r="G80" s="217">
        <f t="shared" si="14"/>
        <v>1.0075572922487603E-2</v>
      </c>
      <c r="H80" s="18">
        <f t="shared" si="10"/>
        <v>43.13806168898455</v>
      </c>
      <c r="I80" s="10">
        <f t="shared" si="9"/>
        <v>9.4903735715766011</v>
      </c>
      <c r="J80" s="202">
        <v>18.126275830610499</v>
      </c>
      <c r="K80" s="202">
        <v>3.6369356817666136</v>
      </c>
      <c r="L80" s="10">
        <f t="shared" si="11"/>
        <v>74.391646772938259</v>
      </c>
      <c r="M80" s="11">
        <f t="shared" si="12"/>
        <v>5.9879781682245954E-2</v>
      </c>
    </row>
    <row r="81" spans="1:13" x14ac:dyDescent="0.35">
      <c r="A81" s="9">
        <f t="shared" si="13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328">
        <f t="shared" si="8"/>
        <v>636.95000000000005</v>
      </c>
      <c r="G81" s="217">
        <f t="shared" si="14"/>
        <v>5.0344272782729786E-3</v>
      </c>
      <c r="H81" s="18">
        <f t="shared" si="10"/>
        <v>21.554648670561843</v>
      </c>
      <c r="I81" s="10">
        <f t="shared" si="9"/>
        <v>4.7420227075236054</v>
      </c>
      <c r="J81" s="202">
        <v>9.0570946384054594</v>
      </c>
      <c r="K81" s="202">
        <v>1.8646485954048737</v>
      </c>
      <c r="L81" s="10">
        <f t="shared" si="11"/>
        <v>37.218414611895781</v>
      </c>
      <c r="M81" s="11">
        <f t="shared" si="12"/>
        <v>5.8432238969928219E-2</v>
      </c>
    </row>
    <row r="82" spans="1:13" x14ac:dyDescent="0.35">
      <c r="A82" s="9">
        <f t="shared" si="13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328">
        <f t="shared" si="8"/>
        <v>1083.03</v>
      </c>
      <c r="G82" s="217">
        <f t="shared" si="14"/>
        <v>8.5602257244493021E-3</v>
      </c>
      <c r="H82" s="18">
        <f t="shared" si="10"/>
        <v>36.650178427943466</v>
      </c>
      <c r="I82" s="10">
        <f t="shared" si="9"/>
        <v>8.0630392541475633</v>
      </c>
      <c r="J82" s="202">
        <v>15.400118072426823</v>
      </c>
      <c r="K82" s="202">
        <v>3.1705320170835076</v>
      </c>
      <c r="L82" s="10">
        <f t="shared" si="11"/>
        <v>63.283867771601358</v>
      </c>
      <c r="M82" s="11">
        <f t="shared" si="12"/>
        <v>5.8432238969928219E-2</v>
      </c>
    </row>
    <row r="83" spans="1:13" x14ac:dyDescent="0.35">
      <c r="A83" s="9">
        <f t="shared" si="13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328">
        <f t="shared" si="8"/>
        <v>830.01</v>
      </c>
      <c r="G83" s="217">
        <f t="shared" si="14"/>
        <v>6.5603657826192865E-3</v>
      </c>
      <c r="H83" s="18">
        <f t="shared" si="10"/>
        <v>28.087878079995342</v>
      </c>
      <c r="I83" s="10">
        <f t="shared" si="9"/>
        <v>6.1793331775989753</v>
      </c>
      <c r="J83" s="202">
        <v>11.802306493167306</v>
      </c>
      <c r="K83" s="202">
        <v>2.4298249166684966</v>
      </c>
      <c r="L83" s="10">
        <f t="shared" si="11"/>
        <v>48.49934266743012</v>
      </c>
      <c r="M83" s="11">
        <f t="shared" si="12"/>
        <v>5.8432238969928219E-2</v>
      </c>
    </row>
    <row r="84" spans="1:13" x14ac:dyDescent="0.35">
      <c r="A84" s="9">
        <f t="shared" si="13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328">
        <f t="shared" si="8"/>
        <v>546.18000000000006</v>
      </c>
      <c r="G84" s="217">
        <f t="shared" si="14"/>
        <v>4.3169848353043971E-3</v>
      </c>
      <c r="H84" s="18">
        <f t="shared" si="10"/>
        <v>18.482954723114009</v>
      </c>
      <c r="I84" s="10">
        <f t="shared" si="9"/>
        <v>4.066250039085082</v>
      </c>
      <c r="J84" s="202">
        <v>7.7663928873605377</v>
      </c>
      <c r="K84" s="202">
        <v>1.4109794018576667</v>
      </c>
      <c r="L84" s="10">
        <f t="shared" si="11"/>
        <v>31.726577051417294</v>
      </c>
      <c r="M84" s="11">
        <f t="shared" si="12"/>
        <v>6.5825505314364277E-2</v>
      </c>
    </row>
    <row r="85" spans="1:13" x14ac:dyDescent="0.35">
      <c r="A85" s="9">
        <f t="shared" si="13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328">
        <f t="shared" si="8"/>
        <v>516.38</v>
      </c>
      <c r="G85" s="217">
        <f t="shared" si="14"/>
        <v>4.0814468293501847E-3</v>
      </c>
      <c r="H85" s="18">
        <f t="shared" si="10"/>
        <v>17.474510527521346</v>
      </c>
      <c r="I85" s="10">
        <f t="shared" si="9"/>
        <v>3.8443923160546962</v>
      </c>
      <c r="J85" s="202">
        <v>7.3426525306222015</v>
      </c>
      <c r="K85" s="202">
        <v>1.5116841850932861</v>
      </c>
      <c r="L85" s="10">
        <f t="shared" si="11"/>
        <v>30.173239559291531</v>
      </c>
      <c r="M85" s="11">
        <f t="shared" si="12"/>
        <v>5.8432238969928212E-2</v>
      </c>
    </row>
    <row r="86" spans="1:13" x14ac:dyDescent="0.35">
      <c r="A86" s="9">
        <f t="shared" si="13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328">
        <f t="shared" si="8"/>
        <v>342</v>
      </c>
      <c r="G86" s="217">
        <f t="shared" si="14"/>
        <v>2.7031542965214829E-3</v>
      </c>
      <c r="H86" s="18">
        <f t="shared" si="10"/>
        <v>11.573419962841902</v>
      </c>
      <c r="I86" s="10">
        <f t="shared" si="9"/>
        <v>2.5461523918252182</v>
      </c>
      <c r="J86" s="202">
        <v>4.8630604699500228</v>
      </c>
      <c r="K86" s="202">
        <v>1.0011929030983071</v>
      </c>
      <c r="L86" s="10">
        <f t="shared" si="11"/>
        <v>19.983825727715448</v>
      </c>
      <c r="M86" s="11">
        <f t="shared" si="12"/>
        <v>5.8432238969928212E-2</v>
      </c>
    </row>
    <row r="87" spans="1:13" x14ac:dyDescent="0.35">
      <c r="A87" s="9">
        <f t="shared" si="13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328">
        <f t="shared" si="8"/>
        <v>736.69999999999993</v>
      </c>
      <c r="G87" s="217">
        <f t="shared" si="14"/>
        <v>5.8228472814250767E-3</v>
      </c>
      <c r="H87" s="18">
        <f t="shared" si="10"/>
        <v>24.930229493057393</v>
      </c>
      <c r="I87" s="10">
        <f t="shared" si="9"/>
        <v>5.4846504884726262</v>
      </c>
      <c r="J87" s="202">
        <v>10.475487275474215</v>
      </c>
      <c r="K87" s="202">
        <v>1.9991655951047773</v>
      </c>
      <c r="L87" s="10">
        <f t="shared" si="11"/>
        <v>42.889532852109014</v>
      </c>
      <c r="M87" s="11">
        <f t="shared" si="12"/>
        <v>6.2804997586921971E-2</v>
      </c>
    </row>
    <row r="88" spans="1:13" x14ac:dyDescent="0.35">
      <c r="A88" s="9">
        <f t="shared" si="13"/>
        <v>83</v>
      </c>
      <c r="B88" s="90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328">
        <f t="shared" si="8"/>
        <v>214.1</v>
      </c>
      <c r="G88" s="217">
        <f t="shared" si="14"/>
        <v>1.692237821301899E-3</v>
      </c>
      <c r="H88" s="18">
        <f t="shared" si="10"/>
        <v>7.2452316200130147</v>
      </c>
      <c r="I88" s="10">
        <f t="shared" si="9"/>
        <v>1.5939509564028633</v>
      </c>
      <c r="J88" s="202">
        <v>3.0443896099891807</v>
      </c>
      <c r="K88" s="202">
        <v>0</v>
      </c>
      <c r="L88" s="10">
        <f t="shared" si="11"/>
        <v>11.883572186405058</v>
      </c>
      <c r="M88" s="11">
        <v>0</v>
      </c>
    </row>
    <row r="89" spans="1:13" x14ac:dyDescent="0.35">
      <c r="A89" s="9">
        <f t="shared" si="13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328">
        <f t="shared" si="8"/>
        <v>511.78</v>
      </c>
      <c r="G89" s="217">
        <f t="shared" si="14"/>
        <v>4.0450886136659779E-3</v>
      </c>
      <c r="H89" s="18">
        <f t="shared" si="10"/>
        <v>17.318844644980199</v>
      </c>
      <c r="I89" s="10">
        <f t="shared" si="9"/>
        <v>3.8101458218956439</v>
      </c>
      <c r="J89" s="202">
        <v>7.2772429453538674</v>
      </c>
      <c r="K89" s="202">
        <v>1.4982178478001507</v>
      </c>
      <c r="L89" s="10">
        <f t="shared" si="11"/>
        <v>29.904451260029862</v>
      </c>
      <c r="M89" s="11">
        <f t="shared" ref="M89:M120" si="15">L89/C89</f>
        <v>5.8432238969928219E-2</v>
      </c>
    </row>
    <row r="90" spans="1:13" x14ac:dyDescent="0.35">
      <c r="A90" s="9">
        <f t="shared" si="13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328">
        <f t="shared" si="8"/>
        <v>243</v>
      </c>
      <c r="G90" s="217">
        <f t="shared" si="14"/>
        <v>1.9206622633178958E-3</v>
      </c>
      <c r="H90" s="18">
        <f t="shared" si="10"/>
        <v>8.2232194472824052</v>
      </c>
      <c r="I90" s="10">
        <f t="shared" si="9"/>
        <v>1.8091082784021291</v>
      </c>
      <c r="J90" s="202">
        <v>3.4553324391750162</v>
      </c>
      <c r="K90" s="202">
        <v>0.71137390483300766</v>
      </c>
      <c r="L90" s="10">
        <f t="shared" si="11"/>
        <v>14.199034069692559</v>
      </c>
      <c r="M90" s="11">
        <f t="shared" si="15"/>
        <v>5.8432238969928225E-2</v>
      </c>
    </row>
    <row r="91" spans="1:13" x14ac:dyDescent="0.35">
      <c r="A91" s="9">
        <f t="shared" si="13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328">
        <f t="shared" si="8"/>
        <v>468.8</v>
      </c>
      <c r="G91" s="217">
        <f t="shared" si="14"/>
        <v>3.7053764158165824E-3</v>
      </c>
      <c r="H91" s="18">
        <f t="shared" si="10"/>
        <v>15.864383855497906</v>
      </c>
      <c r="I91" s="10">
        <f t="shared" si="9"/>
        <v>3.4901644482095393</v>
      </c>
      <c r="J91" s="202">
        <v>6.6660899073466995</v>
      </c>
      <c r="K91" s="202">
        <v>1.3723954180482056</v>
      </c>
      <c r="L91" s="10">
        <f t="shared" si="11"/>
        <v>27.393033629102352</v>
      </c>
      <c r="M91" s="11">
        <f t="shared" si="15"/>
        <v>5.8432238969928225E-2</v>
      </c>
    </row>
    <row r="92" spans="1:13" x14ac:dyDescent="0.35">
      <c r="A92" s="9">
        <f t="shared" si="13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328">
        <f t="shared" si="8"/>
        <v>303.22000000000003</v>
      </c>
      <c r="G92" s="217">
        <f t="shared" si="14"/>
        <v>2.3966387303837548E-3</v>
      </c>
      <c r="H92" s="18">
        <f t="shared" si="10"/>
        <v>10.261088892201526</v>
      </c>
      <c r="I92" s="10">
        <f t="shared" si="9"/>
        <v>2.2574395562843357</v>
      </c>
      <c r="J92" s="202">
        <v>4.3116292271878542</v>
      </c>
      <c r="K92" s="202">
        <v>0.88766582478792011</v>
      </c>
      <c r="L92" s="10">
        <f t="shared" si="11"/>
        <v>17.717823500461638</v>
      </c>
      <c r="M92" s="11">
        <f t="shared" si="15"/>
        <v>5.8432238969928225E-2</v>
      </c>
    </row>
    <row r="93" spans="1:13" x14ac:dyDescent="0.35">
      <c r="A93" s="9">
        <f t="shared" si="13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328">
        <f t="shared" si="8"/>
        <v>242.77</v>
      </c>
      <c r="G93" s="217">
        <f t="shared" si="14"/>
        <v>1.9188443525336855E-3</v>
      </c>
      <c r="H93" s="18">
        <f t="shared" si="10"/>
        <v>8.2154361531553466</v>
      </c>
      <c r="I93" s="10">
        <f t="shared" si="9"/>
        <v>1.8073959536941762</v>
      </c>
      <c r="J93" s="202">
        <v>3.4520619599116</v>
      </c>
      <c r="K93" s="202">
        <v>0.71070058796835089</v>
      </c>
      <c r="L93" s="10">
        <f t="shared" si="11"/>
        <v>14.185594654729472</v>
      </c>
      <c r="M93" s="11">
        <f t="shared" si="15"/>
        <v>5.8432238969928212E-2</v>
      </c>
    </row>
    <row r="94" spans="1:13" x14ac:dyDescent="0.35">
      <c r="A94" s="9">
        <f t="shared" si="13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328">
        <f t="shared" si="8"/>
        <v>474.8</v>
      </c>
      <c r="G94" s="217">
        <f t="shared" si="14"/>
        <v>3.7528001754046788E-3</v>
      </c>
      <c r="H94" s="18">
        <f t="shared" si="10"/>
        <v>16.06742631098636</v>
      </c>
      <c r="I94" s="10">
        <f t="shared" si="9"/>
        <v>3.5348337884169991</v>
      </c>
      <c r="J94" s="202">
        <v>6.7514067576966994</v>
      </c>
      <c r="K94" s="202">
        <v>1.3340456314090599</v>
      </c>
      <c r="L94" s="10">
        <f t="shared" si="11"/>
        <v>27.687712488509121</v>
      </c>
      <c r="M94" s="11">
        <f t="shared" si="15"/>
        <v>6.075864052777951E-2</v>
      </c>
    </row>
    <row r="95" spans="1:13" x14ac:dyDescent="0.35">
      <c r="A95" s="9">
        <f t="shared" si="13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328">
        <f t="shared" si="8"/>
        <v>325.19</v>
      </c>
      <c r="G95" s="217">
        <f t="shared" si="14"/>
        <v>2.5702887300755001E-3</v>
      </c>
      <c r="H95" s="18">
        <f t="shared" si="10"/>
        <v>11.004562683381749</v>
      </c>
      <c r="I95" s="10">
        <f t="shared" si="9"/>
        <v>2.4210037903439847</v>
      </c>
      <c r="J95" s="202">
        <v>4.6240310942194389</v>
      </c>
      <c r="K95" s="202">
        <v>0.95198222268578503</v>
      </c>
      <c r="L95" s="10">
        <f t="shared" si="11"/>
        <v>19.001579790630959</v>
      </c>
      <c r="M95" s="11">
        <f t="shared" si="15"/>
        <v>5.8432238969928225E-2</v>
      </c>
    </row>
    <row r="96" spans="1:13" x14ac:dyDescent="0.35">
      <c r="A96" s="9">
        <f t="shared" si="13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328">
        <f t="shared" si="8"/>
        <v>309</v>
      </c>
      <c r="G96" s="217">
        <f t="shared" si="14"/>
        <v>2.4423236187869537E-3</v>
      </c>
      <c r="H96" s="18">
        <f t="shared" si="10"/>
        <v>10.456686457655403</v>
      </c>
      <c r="I96" s="10">
        <f t="shared" si="9"/>
        <v>2.3004710206841885</v>
      </c>
      <c r="J96" s="202">
        <v>4.3938177930250211</v>
      </c>
      <c r="K96" s="202">
        <v>0.90458657034320722</v>
      </c>
      <c r="L96" s="10">
        <f t="shared" si="11"/>
        <v>18.055561841707817</v>
      </c>
      <c r="M96" s="11">
        <f t="shared" si="15"/>
        <v>5.8432238969928212E-2</v>
      </c>
    </row>
    <row r="97" spans="1:13" x14ac:dyDescent="0.35">
      <c r="A97" s="9">
        <f t="shared" si="13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328">
        <f t="shared" si="8"/>
        <v>556.29999999999995</v>
      </c>
      <c r="G97" s="217">
        <f t="shared" si="14"/>
        <v>4.3969729098096511E-3</v>
      </c>
      <c r="H97" s="18">
        <f t="shared" si="10"/>
        <v>18.82541966470453</v>
      </c>
      <c r="I97" s="10">
        <f t="shared" si="9"/>
        <v>4.1415923262349965</v>
      </c>
      <c r="J97" s="202">
        <v>7.9102939749508714</v>
      </c>
      <c r="K97" s="202">
        <v>1.6285485730806672</v>
      </c>
      <c r="L97" s="10">
        <f t="shared" si="11"/>
        <v>32.505854538971064</v>
      </c>
      <c r="M97" s="11">
        <f t="shared" si="15"/>
        <v>5.8432238969928219E-2</v>
      </c>
    </row>
    <row r="98" spans="1:13" x14ac:dyDescent="0.35">
      <c r="A98" s="9">
        <f t="shared" si="13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328">
        <f t="shared" si="8"/>
        <v>537.9</v>
      </c>
      <c r="G98" s="217">
        <f t="shared" si="14"/>
        <v>4.2515400470728238E-3</v>
      </c>
      <c r="H98" s="18">
        <f t="shared" si="10"/>
        <v>18.202756134539939</v>
      </c>
      <c r="I98" s="10">
        <f t="shared" si="9"/>
        <v>4.0046063495987863</v>
      </c>
      <c r="J98" s="202">
        <v>7.6486556338775351</v>
      </c>
      <c r="K98" s="202">
        <v>1.5746832239081265</v>
      </c>
      <c r="L98" s="10">
        <f t="shared" si="11"/>
        <v>31.43070134192439</v>
      </c>
      <c r="M98" s="11">
        <f t="shared" si="15"/>
        <v>5.8432238969928225E-2</v>
      </c>
    </row>
    <row r="99" spans="1:13" x14ac:dyDescent="0.35">
      <c r="A99" s="9">
        <f t="shared" si="13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328">
        <f t="shared" si="8"/>
        <v>207.22</v>
      </c>
      <c r="G99" s="217">
        <f t="shared" si="14"/>
        <v>1.6378585769742154E-3</v>
      </c>
      <c r="H99" s="18">
        <f t="shared" si="10"/>
        <v>7.0124096043862547</v>
      </c>
      <c r="I99" s="10">
        <f t="shared" si="9"/>
        <v>1.542730112964976</v>
      </c>
      <c r="J99" s="202">
        <v>2.9465596215878471</v>
      </c>
      <c r="K99" s="202">
        <v>0.60662922040944789</v>
      </c>
      <c r="L99" s="10">
        <f t="shared" si="11"/>
        <v>12.108328559348525</v>
      </c>
      <c r="M99" s="11">
        <f t="shared" si="15"/>
        <v>5.8432238969928219E-2</v>
      </c>
    </row>
    <row r="100" spans="1:13" x14ac:dyDescent="0.35">
      <c r="A100" s="9">
        <f t="shared" si="13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328">
        <f t="shared" si="8"/>
        <v>261.62</v>
      </c>
      <c r="G100" s="217">
        <f t="shared" si="14"/>
        <v>2.067833997239621E-3</v>
      </c>
      <c r="H100" s="18">
        <f t="shared" si="10"/>
        <v>8.8533278674815747</v>
      </c>
      <c r="I100" s="10">
        <f t="shared" si="9"/>
        <v>1.9477321308459465</v>
      </c>
      <c r="J100" s="202">
        <v>3.7200990647611842</v>
      </c>
      <c r="K100" s="202">
        <v>0.76588329622391549</v>
      </c>
      <c r="L100" s="10">
        <f t="shared" si="11"/>
        <v>15.28704235931262</v>
      </c>
      <c r="M100" s="11">
        <f t="shared" si="15"/>
        <v>5.8432238969928219E-2</v>
      </c>
    </row>
    <row r="101" spans="1:13" x14ac:dyDescent="0.35">
      <c r="A101" s="9">
        <f t="shared" si="13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328">
        <f t="shared" si="8"/>
        <v>263.7</v>
      </c>
      <c r="G101" s="217">
        <f t="shared" si="14"/>
        <v>2.0842742338968274E-3</v>
      </c>
      <c r="H101" s="18">
        <f t="shared" si="10"/>
        <v>8.923715918717571</v>
      </c>
      <c r="I101" s="10">
        <f t="shared" si="9"/>
        <v>1.9632175021178657</v>
      </c>
      <c r="J101" s="202">
        <v>5.4096000000000002</v>
      </c>
      <c r="K101" s="202">
        <v>0.77197242265211563</v>
      </c>
      <c r="L101" s="10">
        <f t="shared" si="11"/>
        <v>17.068505843487554</v>
      </c>
      <c r="M101" s="11">
        <f t="shared" si="15"/>
        <v>6.4726984616941804E-2</v>
      </c>
    </row>
    <row r="102" spans="1:13" x14ac:dyDescent="0.35">
      <c r="A102" s="9">
        <f t="shared" si="13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328">
        <f t="shared" si="8"/>
        <v>208.8</v>
      </c>
      <c r="G102" s="217">
        <f t="shared" si="14"/>
        <v>1.6503468336657476E-3</v>
      </c>
      <c r="H102" s="18">
        <f t="shared" si="10"/>
        <v>7.0658774509982143</v>
      </c>
      <c r="I102" s="10">
        <f t="shared" si="9"/>
        <v>1.5544930392196072</v>
      </c>
      <c r="J102" s="202">
        <v>2.9690263921800142</v>
      </c>
      <c r="K102" s="202">
        <v>0.61125461452317698</v>
      </c>
      <c r="L102" s="10">
        <f t="shared" si="11"/>
        <v>12.200651496921012</v>
      </c>
      <c r="M102" s="11">
        <f t="shared" si="15"/>
        <v>5.8432238969928212E-2</v>
      </c>
    </row>
    <row r="103" spans="1:13" x14ac:dyDescent="0.35">
      <c r="A103" s="9">
        <f t="shared" si="13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328">
        <f t="shared" si="8"/>
        <v>1631.7</v>
      </c>
      <c r="G103" s="217">
        <f t="shared" si="14"/>
        <v>1.2896891419982759E-2</v>
      </c>
      <c r="H103" s="18">
        <f t="shared" si="10"/>
        <v>55.217395770085183</v>
      </c>
      <c r="I103" s="10">
        <f t="shared" si="9"/>
        <v>12.14782706941874</v>
      </c>
      <c r="J103" s="202">
        <v>23.201917452682608</v>
      </c>
      <c r="K103" s="202">
        <v>4.3868057464702135</v>
      </c>
      <c r="L103" s="10">
        <f t="shared" si="11"/>
        <v>94.953946038656753</v>
      </c>
      <c r="M103" s="11">
        <f t="shared" si="15"/>
        <v>6.3365996689126958E-2</v>
      </c>
    </row>
    <row r="104" spans="1:13" x14ac:dyDescent="0.35">
      <c r="A104" s="9">
        <f t="shared" si="13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328">
        <f t="shared" si="8"/>
        <v>1506.1</v>
      </c>
      <c r="G104" s="217">
        <f t="shared" si="14"/>
        <v>1.1904154052605278E-2</v>
      </c>
      <c r="H104" s="18">
        <f t="shared" si="10"/>
        <v>50.967040368526867</v>
      </c>
      <c r="I104" s="10">
        <f t="shared" si="9"/>
        <v>11.21274888107591</v>
      </c>
      <c r="J104" s="202">
        <v>21.415951385355932</v>
      </c>
      <c r="K104" s="202">
        <v>4.4090544776501766</v>
      </c>
      <c r="L104" s="10">
        <f t="shared" si="11"/>
        <v>88.004795112608875</v>
      </c>
      <c r="M104" s="11">
        <f t="shared" si="15"/>
        <v>5.8432238969928212E-2</v>
      </c>
    </row>
    <row r="105" spans="1:13" x14ac:dyDescent="0.35">
      <c r="A105" s="9">
        <f t="shared" si="13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328">
        <f t="shared" si="8"/>
        <v>2013.2</v>
      </c>
      <c r="G105" s="217">
        <f t="shared" si="14"/>
        <v>1.5912252133792541E-2</v>
      </c>
      <c r="H105" s="18">
        <f t="shared" si="10"/>
        <v>68.127511898226075</v>
      </c>
      <c r="I105" s="10">
        <f t="shared" si="9"/>
        <v>14.988052617609737</v>
      </c>
      <c r="J105" s="202">
        <v>28.626647187436806</v>
      </c>
      <c r="K105" s="202">
        <v>5.8935717909868766</v>
      </c>
      <c r="L105" s="10">
        <f t="shared" si="11"/>
        <v>117.6357834942595</v>
      </c>
      <c r="M105" s="11">
        <f t="shared" si="15"/>
        <v>5.8432238969928219E-2</v>
      </c>
    </row>
    <row r="106" spans="1:13" x14ac:dyDescent="0.35">
      <c r="A106" s="9">
        <f t="shared" si="13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328">
        <f t="shared" si="8"/>
        <v>780.96</v>
      </c>
      <c r="G106" s="217">
        <f t="shared" si="14"/>
        <v>6.1726765479866007E-3</v>
      </c>
      <c r="H106" s="18">
        <f t="shared" si="10"/>
        <v>26.428006006377231</v>
      </c>
      <c r="I106" s="10">
        <f t="shared" si="9"/>
        <v>5.8141613214029908</v>
      </c>
      <c r="J106" s="202">
        <v>11.104841241556054</v>
      </c>
      <c r="K106" s="202">
        <v>2.1984088377505988</v>
      </c>
      <c r="L106" s="10">
        <f t="shared" si="11"/>
        <v>45.545417407086873</v>
      </c>
      <c r="M106" s="11">
        <f t="shared" si="15"/>
        <v>6.064959173203216E-2</v>
      </c>
    </row>
    <row r="107" spans="1:13" x14ac:dyDescent="0.35">
      <c r="A107" s="9">
        <f t="shared" si="13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328">
        <f t="shared" si="8"/>
        <v>529.01</v>
      </c>
      <c r="G107" s="217">
        <f t="shared" si="14"/>
        <v>4.1812738432831275E-3</v>
      </c>
      <c r="H107" s="18">
        <f t="shared" si="10"/>
        <v>17.901914896324545</v>
      </c>
      <c r="I107" s="10">
        <f t="shared" si="9"/>
        <v>3.9384212771914</v>
      </c>
      <c r="J107" s="202">
        <v>7.5222445006089531</v>
      </c>
      <c r="K107" s="202">
        <v>1.5486580633568285</v>
      </c>
      <c r="L107" s="10">
        <f t="shared" si="11"/>
        <v>30.911238737481725</v>
      </c>
      <c r="M107" s="11">
        <f t="shared" si="15"/>
        <v>5.8432238969928219E-2</v>
      </c>
    </row>
    <row r="108" spans="1:13" x14ac:dyDescent="0.35">
      <c r="A108" s="9">
        <f t="shared" si="13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328">
        <f t="shared" si="8"/>
        <v>720.28</v>
      </c>
      <c r="G108" s="217">
        <f t="shared" si="14"/>
        <v>5.6930642593523203E-3</v>
      </c>
      <c r="H108" s="18">
        <f t="shared" si="10"/>
        <v>24.37456997320399</v>
      </c>
      <c r="I108" s="10">
        <f t="shared" si="9"/>
        <v>5.3624053941048775</v>
      </c>
      <c r="J108" s="202">
        <v>10.242003495016382</v>
      </c>
      <c r="K108" s="202">
        <v>1.9285551482546861</v>
      </c>
      <c r="L108" s="10">
        <f t="shared" si="11"/>
        <v>41.907534010579937</v>
      </c>
      <c r="M108" s="11">
        <f t="shared" si="15"/>
        <v>6.3613852895625156E-2</v>
      </c>
    </row>
    <row r="109" spans="1:13" x14ac:dyDescent="0.35">
      <c r="A109" s="9">
        <f t="shared" si="13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328">
        <f t="shared" si="8"/>
        <v>499.4</v>
      </c>
      <c r="G109" s="217">
        <f t="shared" si="14"/>
        <v>3.9472375897158726E-3</v>
      </c>
      <c r="H109" s="18">
        <f t="shared" si="10"/>
        <v>16.899900378489022</v>
      </c>
      <c r="I109" s="10">
        <f t="shared" si="9"/>
        <v>3.7179780832675848</v>
      </c>
      <c r="J109" s="202">
        <v>7.1012058441316999</v>
      </c>
      <c r="K109" s="202">
        <v>1.4619758356938437</v>
      </c>
      <c r="L109" s="10">
        <f t="shared" si="11"/>
        <v>29.181060141582151</v>
      </c>
      <c r="M109" s="11">
        <f t="shared" si="15"/>
        <v>5.8432238969928219E-2</v>
      </c>
    </row>
    <row r="110" spans="1:13" x14ac:dyDescent="0.35">
      <c r="A110" s="9">
        <f t="shared" si="13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328">
        <f t="shared" si="8"/>
        <v>595.1</v>
      </c>
      <c r="G110" s="217">
        <f t="shared" si="14"/>
        <v>4.703646555146007E-3</v>
      </c>
      <c r="H110" s="18">
        <f t="shared" si="10"/>
        <v>20.138427543529872</v>
      </c>
      <c r="I110" s="10">
        <f t="shared" si="9"/>
        <v>4.4304540595765722</v>
      </c>
      <c r="J110" s="202">
        <v>8.4620096072142061</v>
      </c>
      <c r="K110" s="202">
        <v>1.7421342006836331</v>
      </c>
      <c r="L110" s="10">
        <f t="shared" si="11"/>
        <v>34.773025411004276</v>
      </c>
      <c r="M110" s="11">
        <f t="shared" si="15"/>
        <v>5.8432238969928205E-2</v>
      </c>
    </row>
    <row r="111" spans="1:13" x14ac:dyDescent="0.35">
      <c r="A111" s="9">
        <f t="shared" si="13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328">
        <f t="shared" ref="F111:F172" si="16">C111+D111+E111</f>
        <v>804.1</v>
      </c>
      <c r="G111" s="217">
        <f t="shared" si="14"/>
        <v>6.3555741807980251E-3</v>
      </c>
      <c r="H111" s="18">
        <f t="shared" si="10"/>
        <v>27.211073076377705</v>
      </c>
      <c r="I111" s="10">
        <f t="shared" si="9"/>
        <v>5.9864360768030949</v>
      </c>
      <c r="J111" s="202">
        <v>11.433879894405889</v>
      </c>
      <c r="K111" s="202">
        <v>2.3539743081325986</v>
      </c>
      <c r="L111" s="10">
        <f t="shared" si="11"/>
        <v>46.985363355719294</v>
      </c>
      <c r="M111" s="11">
        <f t="shared" si="15"/>
        <v>5.8432238969928232E-2</v>
      </c>
    </row>
    <row r="112" spans="1:13" x14ac:dyDescent="0.35">
      <c r="A112" s="9">
        <f t="shared" si="13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328">
        <f t="shared" si="16"/>
        <v>844.6</v>
      </c>
      <c r="G112" s="217">
        <f t="shared" si="14"/>
        <v>6.675684558017674E-3</v>
      </c>
      <c r="H112" s="18">
        <f t="shared" si="10"/>
        <v>28.581609650924769</v>
      </c>
      <c r="I112" s="10">
        <f t="shared" si="9"/>
        <v>6.2879541232034493</v>
      </c>
      <c r="J112" s="202">
        <v>12.009768634268392</v>
      </c>
      <c r="K112" s="202">
        <v>2.4725366256047665</v>
      </c>
      <c r="L112" s="10">
        <f t="shared" si="11"/>
        <v>49.351869034001375</v>
      </c>
      <c r="M112" s="11">
        <f t="shared" si="15"/>
        <v>5.8432238969928219E-2</v>
      </c>
    </row>
    <row r="113" spans="1:13" x14ac:dyDescent="0.35">
      <c r="A113" s="9">
        <f t="shared" si="13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328">
        <f t="shared" si="16"/>
        <v>1017</v>
      </c>
      <c r="G113" s="217">
        <f t="shared" si="14"/>
        <v>8.0383272501823051E-3</v>
      </c>
      <c r="H113" s="18">
        <f t="shared" si="10"/>
        <v>34.415696205293031</v>
      </c>
      <c r="I113" s="10">
        <f t="shared" si="9"/>
        <v>7.571453165164467</v>
      </c>
      <c r="J113" s="202">
        <v>14.461206134325067</v>
      </c>
      <c r="K113" s="202">
        <v>2.9772315276344394</v>
      </c>
      <c r="L113" s="10">
        <f t="shared" si="11"/>
        <v>59.425587032417006</v>
      </c>
      <c r="M113" s="11">
        <f t="shared" si="15"/>
        <v>5.8432238969928225E-2</v>
      </c>
    </row>
    <row r="114" spans="1:13" x14ac:dyDescent="0.35">
      <c r="A114" s="9">
        <f t="shared" si="13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328">
        <f t="shared" si="16"/>
        <v>630.4</v>
      </c>
      <c r="G114" s="217">
        <f t="shared" si="14"/>
        <v>4.9826563407226396E-3</v>
      </c>
      <c r="H114" s="18">
        <f t="shared" si="10"/>
        <v>21.332993989986946</v>
      </c>
      <c r="I114" s="10">
        <f t="shared" si="9"/>
        <v>4.6932586777971279</v>
      </c>
      <c r="J114" s="202">
        <v>8.9639570767733758</v>
      </c>
      <c r="K114" s="202">
        <v>1.8454737020853007</v>
      </c>
      <c r="L114" s="10">
        <f t="shared" si="11"/>
        <v>36.835683446642747</v>
      </c>
      <c r="M114" s="11">
        <f t="shared" si="15"/>
        <v>5.8432238969928219E-2</v>
      </c>
    </row>
    <row r="115" spans="1:13" x14ac:dyDescent="0.35">
      <c r="A115" s="9">
        <f t="shared" si="13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328">
        <f t="shared" si="16"/>
        <v>777.76</v>
      </c>
      <c r="G115" s="217">
        <f t="shared" si="14"/>
        <v>6.1473838762062822E-3</v>
      </c>
      <c r="H115" s="18">
        <f t="shared" si="10"/>
        <v>26.319716696783384</v>
      </c>
      <c r="I115" s="10">
        <f t="shared" si="9"/>
        <v>5.7903376732923446</v>
      </c>
      <c r="J115" s="202">
        <v>11.059338921369385</v>
      </c>
      <c r="K115" s="202">
        <v>2.2768648898062556</v>
      </c>
      <c r="L115" s="10">
        <f t="shared" si="11"/>
        <v>45.446258181251373</v>
      </c>
      <c r="M115" s="11">
        <f t="shared" si="15"/>
        <v>5.8432238969928219E-2</v>
      </c>
    </row>
    <row r="116" spans="1:13" x14ac:dyDescent="0.35">
      <c r="A116" s="9">
        <f t="shared" si="13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328">
        <f t="shared" si="16"/>
        <v>906.27</v>
      </c>
      <c r="G116" s="217">
        <f t="shared" si="14"/>
        <v>7.1631217669839891E-3</v>
      </c>
      <c r="H116" s="18">
        <f t="shared" si="10"/>
        <v>30.6685476892536</v>
      </c>
      <c r="I116" s="10">
        <f t="shared" si="9"/>
        <v>6.747080491635792</v>
      </c>
      <c r="J116" s="202">
        <v>12.886683661115811</v>
      </c>
      <c r="K116" s="202">
        <v>2.6530733692716453</v>
      </c>
      <c r="L116" s="10">
        <f t="shared" si="11"/>
        <v>52.955385211276848</v>
      </c>
      <c r="M116" s="11">
        <f t="shared" si="15"/>
        <v>5.8432238969928219E-2</v>
      </c>
    </row>
    <row r="117" spans="1:13" x14ac:dyDescent="0.35">
      <c r="A117" s="9">
        <f t="shared" si="13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328">
        <f t="shared" si="16"/>
        <v>895.68</v>
      </c>
      <c r="G117" s="217">
        <f t="shared" si="14"/>
        <v>7.0794188313109989E-3</v>
      </c>
      <c r="H117" s="18">
        <f t="shared" si="10"/>
        <v>30.310177755316474</v>
      </c>
      <c r="I117" s="10">
        <f t="shared" si="9"/>
        <v>6.668239106169624</v>
      </c>
      <c r="J117" s="202">
        <v>12.73609942024806</v>
      </c>
      <c r="K117" s="202">
        <v>2.6220715188511452</v>
      </c>
      <c r="L117" s="10">
        <f t="shared" si="11"/>
        <v>52.336587800585299</v>
      </c>
      <c r="M117" s="11">
        <f t="shared" si="15"/>
        <v>5.8432238969928212E-2</v>
      </c>
    </row>
    <row r="118" spans="1:13" x14ac:dyDescent="0.35">
      <c r="A118" s="9">
        <f t="shared" si="13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328">
        <f t="shared" si="16"/>
        <v>898.84</v>
      </c>
      <c r="G118" s="217">
        <f t="shared" si="14"/>
        <v>7.1043953446940636E-3</v>
      </c>
      <c r="H118" s="18">
        <f t="shared" si="10"/>
        <v>30.417113448540398</v>
      </c>
      <c r="I118" s="10">
        <f t="shared" si="9"/>
        <v>6.6917649586788874</v>
      </c>
      <c r="J118" s="202">
        <v>12.781032961432395</v>
      </c>
      <c r="K118" s="202">
        <v>2.6313223070786034</v>
      </c>
      <c r="L118" s="10">
        <f t="shared" si="11"/>
        <v>52.521233675730286</v>
      </c>
      <c r="M118" s="11">
        <f t="shared" si="15"/>
        <v>5.8432238969928225E-2</v>
      </c>
    </row>
    <row r="119" spans="1:13" x14ac:dyDescent="0.35">
      <c r="A119" s="9">
        <f t="shared" si="13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328">
        <f t="shared" si="16"/>
        <v>956.6</v>
      </c>
      <c r="G119" s="217">
        <f t="shared" si="14"/>
        <v>7.5609280703288033E-3</v>
      </c>
      <c r="H119" s="18">
        <f t="shared" si="10"/>
        <v>32.371735486709255</v>
      </c>
      <c r="I119" s="10">
        <f t="shared" si="9"/>
        <v>7.1217818070760366</v>
      </c>
      <c r="J119" s="202">
        <v>13.602349840801732</v>
      </c>
      <c r="K119" s="202">
        <v>2.8004126640463176</v>
      </c>
      <c r="L119" s="10">
        <f t="shared" si="11"/>
        <v>55.896279798633344</v>
      </c>
      <c r="M119" s="11">
        <f t="shared" si="15"/>
        <v>5.8432238969928225E-2</v>
      </c>
    </row>
    <row r="120" spans="1:13" x14ac:dyDescent="0.35">
      <c r="A120" s="9">
        <f t="shared" si="13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328">
        <f t="shared" si="16"/>
        <v>854.55</v>
      </c>
      <c r="G120" s="217">
        <f t="shared" si="14"/>
        <v>6.7543289593346E-3</v>
      </c>
      <c r="H120" s="18">
        <f t="shared" si="10"/>
        <v>28.918321722943123</v>
      </c>
      <c r="I120" s="10">
        <f t="shared" si="9"/>
        <v>6.3620307790474868</v>
      </c>
      <c r="J120" s="202">
        <v>12.151252411098808</v>
      </c>
      <c r="K120" s="202">
        <v>2.3675870186571806</v>
      </c>
      <c r="L120" s="10">
        <f t="shared" si="11"/>
        <v>49.799191931746599</v>
      </c>
      <c r="M120" s="11">
        <f t="shared" si="15"/>
        <v>6.1575507798141083E-2</v>
      </c>
    </row>
    <row r="121" spans="1:13" x14ac:dyDescent="0.35">
      <c r="A121" s="9">
        <f t="shared" si="13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328">
        <f t="shared" si="16"/>
        <v>763.97</v>
      </c>
      <c r="G121" s="217">
        <f t="shared" si="14"/>
        <v>6.0383882687529743E-3</v>
      </c>
      <c r="H121" s="18">
        <f t="shared" si="10"/>
        <v>25.853057453252422</v>
      </c>
      <c r="I121" s="10">
        <f t="shared" si="9"/>
        <v>5.6876726397155331</v>
      </c>
      <c r="J121" s="202">
        <v>10.863252360314968</v>
      </c>
      <c r="K121" s="202">
        <v>1.8257718651325179</v>
      </c>
      <c r="L121" s="10">
        <f t="shared" si="11"/>
        <v>44.229754318415438</v>
      </c>
      <c r="M121" s="11">
        <f t="shared" ref="M121:M146" si="17">L121/C121</f>
        <v>7.091852152326622E-2</v>
      </c>
    </row>
    <row r="122" spans="1:13" x14ac:dyDescent="0.35">
      <c r="A122" s="9">
        <f t="shared" si="13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328">
        <f t="shared" si="16"/>
        <v>522.74</v>
      </c>
      <c r="G122" s="217">
        <f t="shared" si="14"/>
        <v>4.1317160145135671E-3</v>
      </c>
      <c r="H122" s="18">
        <f t="shared" ref="H122:H184" si="18">G122*$H$2</f>
        <v>17.68973553033911</v>
      </c>
      <c r="I122" s="10">
        <f t="shared" si="9"/>
        <v>3.8917418166746041</v>
      </c>
      <c r="J122" s="202">
        <v>7.433088391993202</v>
      </c>
      <c r="K122" s="202">
        <v>1.5303028601333599</v>
      </c>
      <c r="L122" s="10">
        <f t="shared" si="11"/>
        <v>30.544868599140276</v>
      </c>
      <c r="M122" s="11">
        <f t="shared" si="17"/>
        <v>5.8432238969928219E-2</v>
      </c>
    </row>
    <row r="123" spans="1:13" x14ac:dyDescent="0.35">
      <c r="A123" s="9">
        <f t="shared" si="13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328">
        <f t="shared" si="16"/>
        <v>600.19999999999993</v>
      </c>
      <c r="G123" s="217">
        <f t="shared" si="14"/>
        <v>4.7439567507958887E-3</v>
      </c>
      <c r="H123" s="18">
        <f t="shared" si="18"/>
        <v>20.311013630695058</v>
      </c>
      <c r="I123" s="10">
        <f t="shared" ref="I123:I185" si="19">H123*0.22</f>
        <v>4.4684229987529127</v>
      </c>
      <c r="J123" s="202">
        <v>8.5345289300117066</v>
      </c>
      <c r="K123" s="202">
        <v>1.697343991860814</v>
      </c>
      <c r="L123" s="10">
        <f t="shared" si="11"/>
        <v>35.011309551320487</v>
      </c>
      <c r="M123" s="11">
        <f t="shared" si="17"/>
        <v>6.0385149277889773E-2</v>
      </c>
    </row>
    <row r="124" spans="1:13" x14ac:dyDescent="0.35">
      <c r="A124" s="9">
        <f t="shared" si="13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328">
        <f t="shared" si="16"/>
        <v>965.16</v>
      </c>
      <c r="G124" s="217">
        <f t="shared" si="14"/>
        <v>7.6285859673411527E-3</v>
      </c>
      <c r="H124" s="18">
        <f t="shared" si="18"/>
        <v>32.66140938987278</v>
      </c>
      <c r="I124" s="10">
        <f t="shared" si="19"/>
        <v>7.1855100657720117</v>
      </c>
      <c r="J124" s="202">
        <v>13.724068547301064</v>
      </c>
      <c r="K124" s="202">
        <v>2.8254717612700642</v>
      </c>
      <c r="L124" s="10">
        <f t="shared" si="11"/>
        <v>56.396459764215926</v>
      </c>
      <c r="M124" s="11">
        <f t="shared" si="17"/>
        <v>5.8432238969928225E-2</v>
      </c>
    </row>
    <row r="125" spans="1:13" x14ac:dyDescent="0.35">
      <c r="A125" s="9">
        <f t="shared" si="13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328">
        <f t="shared" si="16"/>
        <v>1184.0999999999999</v>
      </c>
      <c r="G125" s="217">
        <f t="shared" si="14"/>
        <v>9.3590789547107825E-3</v>
      </c>
      <c r="H125" s="18">
        <f t="shared" si="18"/>
        <v>40.070428590646479</v>
      </c>
      <c r="I125" s="10">
        <f t="shared" si="19"/>
        <v>8.8154942899422259</v>
      </c>
      <c r="J125" s="202">
        <v>16.837280416572575</v>
      </c>
      <c r="K125" s="202">
        <v>3.4664108671307172</v>
      </c>
      <c r="L125" s="10">
        <f t="shared" si="11"/>
        <v>69.18961416429201</v>
      </c>
      <c r="M125" s="11">
        <f t="shared" si="17"/>
        <v>5.8432238969928225E-2</v>
      </c>
    </row>
    <row r="126" spans="1:13" x14ac:dyDescent="0.35">
      <c r="A126" s="9">
        <f t="shared" si="13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328">
        <f t="shared" si="16"/>
        <v>1096.8</v>
      </c>
      <c r="G126" s="217">
        <f t="shared" si="14"/>
        <v>8.6690632527039839E-3</v>
      </c>
      <c r="H126" s="18">
        <f t="shared" si="18"/>
        <v>37.116160863289473</v>
      </c>
      <c r="I126" s="10">
        <f t="shared" si="19"/>
        <v>8.1655553899236839</v>
      </c>
      <c r="J126" s="202">
        <v>15.595920243980073</v>
      </c>
      <c r="K126" s="202">
        <v>3.2108432050240441</v>
      </c>
      <c r="L126" s="10">
        <f t="shared" si="11"/>
        <v>64.088479702217271</v>
      </c>
      <c r="M126" s="11">
        <f t="shared" si="17"/>
        <v>5.8432238969928219E-2</v>
      </c>
    </row>
    <row r="127" spans="1:13" x14ac:dyDescent="0.35">
      <c r="A127" s="9">
        <f t="shared" si="13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328">
        <f t="shared" si="16"/>
        <v>703.61</v>
      </c>
      <c r="G127" s="217">
        <f t="shared" si="14"/>
        <v>5.5613052472967273E-3</v>
      </c>
      <c r="H127" s="18">
        <f t="shared" si="18"/>
        <v>23.810450351038572</v>
      </c>
      <c r="I127" s="10">
        <f t="shared" si="19"/>
        <v>5.2382990772284854</v>
      </c>
      <c r="J127" s="202">
        <v>10.004964845793966</v>
      </c>
      <c r="K127" s="202">
        <v>1.890293185554409</v>
      </c>
      <c r="L127" s="10">
        <f t="shared" si="11"/>
        <v>40.944007459615435</v>
      </c>
      <c r="M127" s="11">
        <f t="shared" si="17"/>
        <v>6.3409281968090064E-2</v>
      </c>
    </row>
    <row r="128" spans="1:13" x14ac:dyDescent="0.35">
      <c r="A128" s="9">
        <f t="shared" si="13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328">
        <f t="shared" si="16"/>
        <v>1018.12</v>
      </c>
      <c r="G128" s="217">
        <f t="shared" si="14"/>
        <v>8.0471796853054164E-3</v>
      </c>
      <c r="H128" s="18">
        <f t="shared" si="18"/>
        <v>34.453597463650873</v>
      </c>
      <c r="I128" s="10">
        <f t="shared" si="19"/>
        <v>7.5797914420031924</v>
      </c>
      <c r="J128" s="202">
        <v>14.477131946390401</v>
      </c>
      <c r="K128" s="202">
        <v>2.9275231782349969</v>
      </c>
      <c r="L128" s="10">
        <f t="shared" si="11"/>
        <v>59.438044030279464</v>
      </c>
      <c r="M128" s="11">
        <f t="shared" si="17"/>
        <v>5.94368552931736E-2</v>
      </c>
    </row>
    <row r="129" spans="1:13" x14ac:dyDescent="0.35">
      <c r="A129" s="9">
        <f t="shared" si="13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328">
        <f t="shared" si="16"/>
        <v>176.9</v>
      </c>
      <c r="G129" s="217">
        <f t="shared" si="14"/>
        <v>1.3982105118557028E-3</v>
      </c>
      <c r="H129" s="18">
        <f t="shared" si="18"/>
        <v>5.9863683959845986</v>
      </c>
      <c r="I129" s="10">
        <f t="shared" si="19"/>
        <v>1.3170010471166116</v>
      </c>
      <c r="J129" s="202">
        <v>2.5154251378191783</v>
      </c>
      <c r="K129" s="202">
        <v>0.51786849285991376</v>
      </c>
      <c r="L129" s="10">
        <f t="shared" si="11"/>
        <v>10.336663073780301</v>
      </c>
      <c r="M129" s="11">
        <f t="shared" si="17"/>
        <v>5.8432238969928212E-2</v>
      </c>
    </row>
    <row r="130" spans="1:13" x14ac:dyDescent="0.35">
      <c r="A130" s="9">
        <f t="shared" si="13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328">
        <f t="shared" si="16"/>
        <v>198.8</v>
      </c>
      <c r="G130" s="217">
        <f t="shared" si="14"/>
        <v>1.5713072343522538E-3</v>
      </c>
      <c r="H130" s="18">
        <f t="shared" si="18"/>
        <v>6.7274733585174573</v>
      </c>
      <c r="I130" s="10">
        <f t="shared" si="19"/>
        <v>1.4800441388738406</v>
      </c>
      <c r="J130" s="202">
        <v>2.8268316415966797</v>
      </c>
      <c r="K130" s="202">
        <v>0.58197996823375275</v>
      </c>
      <c r="L130" s="10">
        <f t="shared" si="11"/>
        <v>11.616329107221731</v>
      </c>
      <c r="M130" s="11">
        <f t="shared" si="17"/>
        <v>5.8432238969928219E-2</v>
      </c>
    </row>
    <row r="131" spans="1:13" x14ac:dyDescent="0.35">
      <c r="A131" s="9">
        <f t="shared" si="13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328">
        <f t="shared" si="16"/>
        <v>197.25</v>
      </c>
      <c r="G131" s="217">
        <f t="shared" si="14"/>
        <v>1.5590560964586623E-3</v>
      </c>
      <c r="H131" s="18">
        <f t="shared" si="18"/>
        <v>6.6750207241829393</v>
      </c>
      <c r="I131" s="10">
        <f t="shared" si="19"/>
        <v>1.4685045593202466</v>
      </c>
      <c r="J131" s="202">
        <v>2.8047914552562636</v>
      </c>
      <c r="K131" s="202">
        <v>0.57744239805889197</v>
      </c>
      <c r="L131" s="10">
        <f t="shared" si="11"/>
        <v>11.525759136818341</v>
      </c>
      <c r="M131" s="11">
        <f t="shared" si="17"/>
        <v>5.8432238969928219E-2</v>
      </c>
    </row>
    <row r="132" spans="1:13" x14ac:dyDescent="0.35">
      <c r="A132" s="9">
        <f t="shared" si="13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328">
        <f t="shared" si="16"/>
        <v>158.5</v>
      </c>
      <c r="G132" s="217">
        <f t="shared" si="14"/>
        <v>1.2527776491188744E-3</v>
      </c>
      <c r="H132" s="18">
        <f t="shared" si="18"/>
        <v>5.3637048658200044</v>
      </c>
      <c r="I132" s="10">
        <f t="shared" si="19"/>
        <v>1.1800150704804009</v>
      </c>
      <c r="J132" s="202">
        <v>2.2537867967458438</v>
      </c>
      <c r="K132" s="202">
        <v>0.46400314368737322</v>
      </c>
      <c r="L132" s="10">
        <f t="shared" ref="L132:L195" si="20">H132+I132+J132+K132</f>
        <v>9.2615098767336228</v>
      </c>
      <c r="M132" s="11">
        <f t="shared" si="17"/>
        <v>5.8432238969928219E-2</v>
      </c>
    </row>
    <row r="133" spans="1:13" x14ac:dyDescent="0.35">
      <c r="A133" s="9">
        <f t="shared" si="13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328">
        <f t="shared" si="16"/>
        <v>184.5</v>
      </c>
      <c r="G133" s="217">
        <f t="shared" si="14"/>
        <v>1.4582806073339578E-3</v>
      </c>
      <c r="H133" s="18">
        <f t="shared" si="18"/>
        <v>6.2435555062699732</v>
      </c>
      <c r="I133" s="10">
        <f t="shared" si="19"/>
        <v>1.3735822113793941</v>
      </c>
      <c r="J133" s="202">
        <v>2.6234931482625128</v>
      </c>
      <c r="K133" s="202">
        <v>0.54011722403987616</v>
      </c>
      <c r="L133" s="10">
        <f t="shared" si="20"/>
        <v>10.780748089951757</v>
      </c>
      <c r="M133" s="11">
        <f t="shared" si="17"/>
        <v>5.8432238969928225E-2</v>
      </c>
    </row>
    <row r="134" spans="1:13" x14ac:dyDescent="0.35">
      <c r="A134" s="9">
        <f t="shared" si="13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328">
        <f t="shared" si="16"/>
        <v>188.15</v>
      </c>
      <c r="G134" s="217">
        <f t="shared" si="14"/>
        <v>1.4871300610833831E-3</v>
      </c>
      <c r="H134" s="18">
        <f t="shared" si="18"/>
        <v>6.3670730000254503</v>
      </c>
      <c r="I134" s="10">
        <f t="shared" si="19"/>
        <v>1.400756060005599</v>
      </c>
      <c r="J134" s="202">
        <v>2.6753942322254289</v>
      </c>
      <c r="K134" s="202">
        <v>0.55080246993551607</v>
      </c>
      <c r="L134" s="10">
        <f t="shared" si="20"/>
        <v>10.994025762191994</v>
      </c>
      <c r="M134" s="11">
        <f t="shared" si="17"/>
        <v>5.8432238969928212E-2</v>
      </c>
    </row>
    <row r="135" spans="1:13" x14ac:dyDescent="0.35">
      <c r="A135" s="9">
        <f t="shared" ref="A135:A198" si="21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328">
        <f t="shared" si="16"/>
        <v>162.19999999999999</v>
      </c>
      <c r="G135" s="217">
        <f t="shared" ref="G135:G198" si="22">2/253037.72*F135</f>
        <v>1.2820223008648669E-3</v>
      </c>
      <c r="H135" s="18">
        <f t="shared" si="18"/>
        <v>5.4889143800378841</v>
      </c>
      <c r="I135" s="10">
        <f t="shared" si="19"/>
        <v>1.2075611636083345</v>
      </c>
      <c r="J135" s="202">
        <v>2.3063988544616776</v>
      </c>
      <c r="K135" s="202">
        <v>0.47483476281446019</v>
      </c>
      <c r="L135" s="10">
        <f t="shared" si="20"/>
        <v>9.4777091609223572</v>
      </c>
      <c r="M135" s="11">
        <f t="shared" si="17"/>
        <v>5.8432238969928225E-2</v>
      </c>
    </row>
    <row r="136" spans="1:13" x14ac:dyDescent="0.35">
      <c r="A136" s="9">
        <f t="shared" si="21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328">
        <f t="shared" si="16"/>
        <v>193.5</v>
      </c>
      <c r="G136" s="217">
        <f t="shared" si="22"/>
        <v>1.5294162467161022E-3</v>
      </c>
      <c r="H136" s="18">
        <f t="shared" si="18"/>
        <v>6.5481191895026551</v>
      </c>
      <c r="I136" s="10">
        <f t="shared" si="19"/>
        <v>1.440586221690584</v>
      </c>
      <c r="J136" s="202">
        <v>2.7514684237875131</v>
      </c>
      <c r="K136" s="202">
        <v>0.56646440570035794</v>
      </c>
      <c r="L136" s="10">
        <f t="shared" si="20"/>
        <v>11.30663824068111</v>
      </c>
      <c r="M136" s="11">
        <f t="shared" si="17"/>
        <v>5.8432238969928219E-2</v>
      </c>
    </row>
    <row r="137" spans="1:13" x14ac:dyDescent="0.35">
      <c r="A137" s="9">
        <f t="shared" si="21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328">
        <f t="shared" si="16"/>
        <v>163.30000000000001</v>
      </c>
      <c r="G137" s="217">
        <f t="shared" si="22"/>
        <v>1.2907166567893513E-3</v>
      </c>
      <c r="H137" s="18">
        <f t="shared" si="18"/>
        <v>5.5261388302107681</v>
      </c>
      <c r="I137" s="10">
        <f t="shared" si="19"/>
        <v>1.2157505426463691</v>
      </c>
      <c r="J137" s="202">
        <v>2.3220402770258444</v>
      </c>
      <c r="K137" s="202">
        <v>0.47805497390629698</v>
      </c>
      <c r="L137" s="10">
        <f t="shared" si="20"/>
        <v>9.5419846237892791</v>
      </c>
      <c r="M137" s="11">
        <f t="shared" si="17"/>
        <v>5.8432238969928219E-2</v>
      </c>
    </row>
    <row r="138" spans="1:13" x14ac:dyDescent="0.35">
      <c r="A138" s="9">
        <f t="shared" si="21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328">
        <f t="shared" si="16"/>
        <v>558.29999999999995</v>
      </c>
      <c r="G138" s="217">
        <f t="shared" si="22"/>
        <v>4.4127808296723506E-3</v>
      </c>
      <c r="H138" s="18">
        <f t="shared" si="18"/>
        <v>18.893100483200683</v>
      </c>
      <c r="I138" s="10">
        <f t="shared" si="19"/>
        <v>4.1564821063041508</v>
      </c>
      <c r="J138" s="202">
        <v>7.9387329250675363</v>
      </c>
      <c r="K138" s="202">
        <v>1.6344035023385519</v>
      </c>
      <c r="L138" s="10">
        <f t="shared" si="20"/>
        <v>32.622719016910921</v>
      </c>
      <c r="M138" s="11">
        <f t="shared" si="17"/>
        <v>5.8432238969928219E-2</v>
      </c>
    </row>
    <row r="139" spans="1:13" x14ac:dyDescent="0.35">
      <c r="A139" s="9">
        <f t="shared" si="21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328">
        <f t="shared" si="16"/>
        <v>357.76</v>
      </c>
      <c r="G139" s="217">
        <f t="shared" si="22"/>
        <v>2.827720705039549E-3</v>
      </c>
      <c r="H139" s="18">
        <f t="shared" si="18"/>
        <v>12.106744812591577</v>
      </c>
      <c r="I139" s="10">
        <f t="shared" si="19"/>
        <v>2.6634838587701468</v>
      </c>
      <c r="J139" s="202">
        <v>5.0871593968693576</v>
      </c>
      <c r="K139" s="202">
        <v>0.91413010503355951</v>
      </c>
      <c r="L139" s="10">
        <f t="shared" si="20"/>
        <v>20.771518173264642</v>
      </c>
      <c r="M139" s="11">
        <f t="shared" si="17"/>
        <v>6.6519945472569786E-2</v>
      </c>
    </row>
    <row r="140" spans="1:13" x14ac:dyDescent="0.35">
      <c r="A140" s="9">
        <f t="shared" si="21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328">
        <f t="shared" si="16"/>
        <v>185.8</v>
      </c>
      <c r="G140" s="217">
        <f t="shared" si="22"/>
        <v>1.4685557552447121E-3</v>
      </c>
      <c r="H140" s="18">
        <f t="shared" si="18"/>
        <v>6.2875480382924724</v>
      </c>
      <c r="I140" s="10">
        <f t="shared" si="19"/>
        <v>1.383260568424344</v>
      </c>
      <c r="J140" s="202">
        <v>2.6419784658383461</v>
      </c>
      <c r="K140" s="202">
        <v>0.54392292805750131</v>
      </c>
      <c r="L140" s="10">
        <f t="shared" si="20"/>
        <v>10.856710000612663</v>
      </c>
      <c r="M140" s="11">
        <f t="shared" si="17"/>
        <v>5.8432238969928219E-2</v>
      </c>
    </row>
    <row r="141" spans="1:13" x14ac:dyDescent="0.35">
      <c r="A141" s="9">
        <f t="shared" si="21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328">
        <f t="shared" si="16"/>
        <v>389.5</v>
      </c>
      <c r="G141" s="217">
        <f t="shared" si="22"/>
        <v>3.0785923932605775E-3</v>
      </c>
      <c r="H141" s="18">
        <f t="shared" si="18"/>
        <v>13.1808394021255</v>
      </c>
      <c r="I141" s="10">
        <f t="shared" si="19"/>
        <v>2.8997846684676101</v>
      </c>
      <c r="J141" s="202">
        <v>5.5384855352208602</v>
      </c>
      <c r="K141" s="202">
        <v>1.1402474729730721</v>
      </c>
      <c r="L141" s="10">
        <f t="shared" si="20"/>
        <v>22.759357078787044</v>
      </c>
      <c r="M141" s="11">
        <f t="shared" si="17"/>
        <v>5.8432238969928225E-2</v>
      </c>
    </row>
    <row r="142" spans="1:13" x14ac:dyDescent="0.35">
      <c r="A142" s="9">
        <f t="shared" si="21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328">
        <f t="shared" si="16"/>
        <v>354.15</v>
      </c>
      <c r="G142" s="217">
        <f t="shared" si="22"/>
        <v>2.7991874096873776E-3</v>
      </c>
      <c r="H142" s="18">
        <f t="shared" si="18"/>
        <v>11.984580935206022</v>
      </c>
      <c r="I142" s="10">
        <f t="shared" si="19"/>
        <v>2.6366078057453248</v>
      </c>
      <c r="J142" s="202">
        <v>5.0358270919087733</v>
      </c>
      <c r="K142" s="202">
        <v>1.0367615983399574</v>
      </c>
      <c r="L142" s="10">
        <f t="shared" si="20"/>
        <v>20.693777431200076</v>
      </c>
      <c r="M142" s="11">
        <f t="shared" si="17"/>
        <v>5.8432238969928212E-2</v>
      </c>
    </row>
    <row r="143" spans="1:13" x14ac:dyDescent="0.35">
      <c r="A143" s="9">
        <f t="shared" si="21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328">
        <f t="shared" si="16"/>
        <v>262.89999999999998</v>
      </c>
      <c r="G143" s="217">
        <f t="shared" si="22"/>
        <v>2.0779510659517477E-3</v>
      </c>
      <c r="H143" s="18">
        <f t="shared" si="18"/>
        <v>8.8966435913191102</v>
      </c>
      <c r="I143" s="10">
        <f t="shared" si="19"/>
        <v>1.9572615900902042</v>
      </c>
      <c r="J143" s="202">
        <v>3.7382999928358505</v>
      </c>
      <c r="K143" s="202">
        <v>0.76963045094896165</v>
      </c>
      <c r="L143" s="10">
        <f t="shared" si="20"/>
        <v>15.361835625194125</v>
      </c>
      <c r="M143" s="11">
        <f t="shared" si="17"/>
        <v>5.8432238969928212E-2</v>
      </c>
    </row>
    <row r="144" spans="1:13" x14ac:dyDescent="0.35">
      <c r="A144" s="9">
        <f t="shared" si="21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328">
        <f t="shared" si="16"/>
        <v>146.1</v>
      </c>
      <c r="G144" s="217">
        <f t="shared" si="22"/>
        <v>1.1547685459701422E-3</v>
      </c>
      <c r="H144" s="18">
        <f t="shared" si="18"/>
        <v>4.9440837911438651</v>
      </c>
      <c r="I144" s="10">
        <f t="shared" si="19"/>
        <v>1.0876984340516502</v>
      </c>
      <c r="J144" s="202">
        <v>2.0774653060225097</v>
      </c>
      <c r="K144" s="202">
        <v>0.42770258228848729</v>
      </c>
      <c r="L144" s="10">
        <f t="shared" si="20"/>
        <v>8.5369501135065118</v>
      </c>
      <c r="M144" s="11">
        <f t="shared" si="17"/>
        <v>5.8432238969928212E-2</v>
      </c>
    </row>
    <row r="145" spans="1:13" x14ac:dyDescent="0.35">
      <c r="A145" s="9">
        <f t="shared" si="21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328">
        <f t="shared" si="16"/>
        <v>733.66</v>
      </c>
      <c r="G145" s="217">
        <f t="shared" si="22"/>
        <v>5.7988192432337753E-3</v>
      </c>
      <c r="H145" s="18">
        <f t="shared" si="18"/>
        <v>24.827354648943246</v>
      </c>
      <c r="I145" s="10">
        <f t="shared" si="19"/>
        <v>5.4620180227675137</v>
      </c>
      <c r="J145" s="202">
        <v>10.432260071296882</v>
      </c>
      <c r="K145" s="202">
        <v>2.1477636996698948</v>
      </c>
      <c r="L145" s="10">
        <f t="shared" si="20"/>
        <v>42.869396442677534</v>
      </c>
      <c r="M145" s="11">
        <f t="shared" si="17"/>
        <v>5.8432238969928219E-2</v>
      </c>
    </row>
    <row r="146" spans="1:13" x14ac:dyDescent="0.35">
      <c r="A146" s="9">
        <f t="shared" si="21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328">
        <f t="shared" si="16"/>
        <v>506.03</v>
      </c>
      <c r="G146" s="217">
        <f t="shared" si="22"/>
        <v>3.9996408440607194E-3</v>
      </c>
      <c r="H146" s="18">
        <f t="shared" si="18"/>
        <v>17.124262291803767</v>
      </c>
      <c r="I146" s="10">
        <f t="shared" si="19"/>
        <v>3.7673377041968288</v>
      </c>
      <c r="J146" s="202">
        <v>7.1954809637684507</v>
      </c>
      <c r="K146" s="202">
        <v>1.2905142323766863</v>
      </c>
      <c r="L146" s="10">
        <f t="shared" si="20"/>
        <v>29.377595192145733</v>
      </c>
      <c r="M146" s="11">
        <f t="shared" si="17"/>
        <v>6.6641551600720758E-2</v>
      </c>
    </row>
    <row r="147" spans="1:13" x14ac:dyDescent="0.35">
      <c r="A147" s="9">
        <f t="shared" si="21"/>
        <v>142</v>
      </c>
      <c r="B147" s="90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328">
        <f t="shared" si="16"/>
        <v>126.7</v>
      </c>
      <c r="G147" s="217">
        <f t="shared" si="22"/>
        <v>1.0014317233019647E-3</v>
      </c>
      <c r="H147" s="18">
        <f t="shared" si="18"/>
        <v>4.2875798517311967</v>
      </c>
      <c r="I147" s="10">
        <f t="shared" si="19"/>
        <v>0.94326756738086326</v>
      </c>
      <c r="J147" s="202">
        <v>0</v>
      </c>
      <c r="K147" s="202">
        <v>0</v>
      </c>
      <c r="L147" s="10">
        <f t="shared" si="20"/>
        <v>5.2308474191120595</v>
      </c>
      <c r="M147" s="11">
        <v>0</v>
      </c>
    </row>
    <row r="148" spans="1:13" x14ac:dyDescent="0.35">
      <c r="A148" s="9">
        <f t="shared" si="21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328">
        <f t="shared" si="16"/>
        <v>307.49</v>
      </c>
      <c r="G148" s="217">
        <f t="shared" si="22"/>
        <v>2.4303886392906164E-3</v>
      </c>
      <c r="H148" s="18">
        <f t="shared" si="18"/>
        <v>10.405587439690809</v>
      </c>
      <c r="I148" s="10">
        <f t="shared" si="19"/>
        <v>2.2892292367319778</v>
      </c>
      <c r="J148" s="202">
        <v>4.3723463856869378</v>
      </c>
      <c r="K148" s="202">
        <v>0.90016609875350417</v>
      </c>
      <c r="L148" s="10">
        <f t="shared" si="20"/>
        <v>17.96732916086323</v>
      </c>
      <c r="M148" s="11">
        <f t="shared" ref="M148:M179" si="23">L148/C148</f>
        <v>5.8432238969928225E-2</v>
      </c>
    </row>
    <row r="149" spans="1:13" x14ac:dyDescent="0.35">
      <c r="A149" s="9">
        <f t="shared" si="21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328">
        <f t="shared" si="16"/>
        <v>123.77</v>
      </c>
      <c r="G149" s="217">
        <f t="shared" si="22"/>
        <v>9.7827312070311091E-4</v>
      </c>
      <c r="H149" s="18">
        <f t="shared" si="18"/>
        <v>4.1884274526343344</v>
      </c>
      <c r="I149" s="10">
        <f t="shared" si="19"/>
        <v>0.92145403957955352</v>
      </c>
      <c r="J149" s="202">
        <v>1.759944427969925</v>
      </c>
      <c r="K149" s="202">
        <v>0.36233229712420312</v>
      </c>
      <c r="L149" s="10">
        <f t="shared" si="20"/>
        <v>7.2321582173080161</v>
      </c>
      <c r="M149" s="11">
        <f t="shared" si="23"/>
        <v>5.8432238969928225E-2</v>
      </c>
    </row>
    <row r="150" spans="1:13" x14ac:dyDescent="0.35">
      <c r="A150" s="9">
        <f t="shared" si="21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328">
        <f t="shared" si="16"/>
        <v>748.80000000000007</v>
      </c>
      <c r="G150" s="217">
        <f t="shared" si="22"/>
        <v>5.9184851965944051E-3</v>
      </c>
      <c r="H150" s="18">
        <f t="shared" si="18"/>
        <v>25.339698444959115</v>
      </c>
      <c r="I150" s="10">
        <f t="shared" si="19"/>
        <v>5.5747336578910049</v>
      </c>
      <c r="J150" s="202">
        <v>10.647542923680051</v>
      </c>
      <c r="K150" s="202">
        <v>1.6882688515110926</v>
      </c>
      <c r="L150" s="10">
        <f t="shared" si="20"/>
        <v>43.25024387804126</v>
      </c>
      <c r="M150" s="11">
        <f t="shared" si="23"/>
        <v>7.499608787591687E-2</v>
      </c>
    </row>
    <row r="151" spans="1:13" x14ac:dyDescent="0.35">
      <c r="A151" s="9">
        <f t="shared" si="21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328">
        <f t="shared" si="16"/>
        <v>435.2</v>
      </c>
      <c r="G151" s="217">
        <f t="shared" si="22"/>
        <v>3.4398033621232437E-3</v>
      </c>
      <c r="H151" s="18">
        <f t="shared" si="18"/>
        <v>14.72734610476256</v>
      </c>
      <c r="I151" s="10">
        <f t="shared" si="19"/>
        <v>3.2400161430477632</v>
      </c>
      <c r="J151" s="202">
        <v>6.188315545386696</v>
      </c>
      <c r="K151" s="202">
        <v>1.2740326065157404</v>
      </c>
      <c r="L151" s="10">
        <f t="shared" si="20"/>
        <v>25.429710399712761</v>
      </c>
      <c r="M151" s="11">
        <f t="shared" si="23"/>
        <v>5.8432238969928219E-2</v>
      </c>
    </row>
    <row r="152" spans="1:13" x14ac:dyDescent="0.35">
      <c r="A152" s="9">
        <f t="shared" si="21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328">
        <f t="shared" si="16"/>
        <v>406.1</v>
      </c>
      <c r="G152" s="217">
        <f t="shared" si="22"/>
        <v>3.2097981281209772E-3</v>
      </c>
      <c r="H152" s="18">
        <f t="shared" si="18"/>
        <v>13.742590195643556</v>
      </c>
      <c r="I152" s="10">
        <f t="shared" si="19"/>
        <v>3.0233698430415825</v>
      </c>
      <c r="J152" s="202">
        <v>5.7745288211891941</v>
      </c>
      <c r="K152" s="202">
        <v>1.1888433858135161</v>
      </c>
      <c r="L152" s="10">
        <f t="shared" si="20"/>
        <v>23.72933224568785</v>
      </c>
      <c r="M152" s="11">
        <f t="shared" si="23"/>
        <v>5.8432238969928219E-2</v>
      </c>
    </row>
    <row r="153" spans="1:13" x14ac:dyDescent="0.35">
      <c r="A153" s="9">
        <f t="shared" si="21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328">
        <f t="shared" si="16"/>
        <v>487.2</v>
      </c>
      <c r="G153" s="217">
        <f t="shared" si="22"/>
        <v>3.8508092785534105E-3</v>
      </c>
      <c r="H153" s="18">
        <f t="shared" si="18"/>
        <v>16.4870473856625</v>
      </c>
      <c r="I153" s="10">
        <f t="shared" si="19"/>
        <v>3.62715042484575</v>
      </c>
      <c r="J153" s="202">
        <v>6.9277282484200331</v>
      </c>
      <c r="K153" s="202">
        <v>1.4262607672207464</v>
      </c>
      <c r="L153" s="10">
        <f t="shared" si="20"/>
        <v>28.468186826149029</v>
      </c>
      <c r="M153" s="11">
        <f t="shared" si="23"/>
        <v>5.8432238969928225E-2</v>
      </c>
    </row>
    <row r="154" spans="1:13" x14ac:dyDescent="0.35">
      <c r="A154" s="9">
        <f t="shared" si="21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328">
        <f t="shared" si="16"/>
        <v>399.95</v>
      </c>
      <c r="G154" s="217">
        <f t="shared" si="22"/>
        <v>3.1611887745431784E-3</v>
      </c>
      <c r="H154" s="18">
        <f t="shared" si="18"/>
        <v>13.53447167876789</v>
      </c>
      <c r="I154" s="10">
        <f t="shared" si="19"/>
        <v>2.9775837693289358</v>
      </c>
      <c r="J154" s="202">
        <v>5.6870790495804426</v>
      </c>
      <c r="K154" s="202">
        <v>1.1708394783455203</v>
      </c>
      <c r="L154" s="10">
        <f t="shared" si="20"/>
        <v>23.369973976022788</v>
      </c>
      <c r="M154" s="11">
        <f t="shared" si="23"/>
        <v>5.8432238969928212E-2</v>
      </c>
    </row>
    <row r="155" spans="1:13" x14ac:dyDescent="0.35">
      <c r="A155" s="9">
        <f t="shared" si="21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328">
        <f t="shared" si="16"/>
        <v>489.3</v>
      </c>
      <c r="G155" s="217">
        <f t="shared" si="22"/>
        <v>3.8674075944092443E-3</v>
      </c>
      <c r="H155" s="18">
        <f t="shared" si="18"/>
        <v>16.558112245083457</v>
      </c>
      <c r="I155" s="10">
        <f t="shared" si="19"/>
        <v>3.6427846939183604</v>
      </c>
      <c r="J155" s="202">
        <v>6.9575891460425332</v>
      </c>
      <c r="K155" s="202">
        <v>1.4324084429415254</v>
      </c>
      <c r="L155" s="10">
        <f t="shared" si="20"/>
        <v>28.590894527985878</v>
      </c>
      <c r="M155" s="11">
        <f t="shared" si="23"/>
        <v>5.8432238969928219E-2</v>
      </c>
    </row>
    <row r="156" spans="1:13" x14ac:dyDescent="0.35">
      <c r="A156" s="9">
        <f t="shared" si="21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328">
        <f t="shared" si="16"/>
        <v>420.6</v>
      </c>
      <c r="G156" s="217">
        <f t="shared" si="22"/>
        <v>3.3244055471255431E-3</v>
      </c>
      <c r="H156" s="18">
        <f t="shared" si="18"/>
        <v>14.233276129740656</v>
      </c>
      <c r="I156" s="10">
        <f t="shared" si="19"/>
        <v>3.1313207485429442</v>
      </c>
      <c r="J156" s="202">
        <v>5.9807112095350288</v>
      </c>
      <c r="K156" s="202">
        <v>1.2312916229331814</v>
      </c>
      <c r="L156" s="10">
        <f t="shared" si="20"/>
        <v>24.576599710751811</v>
      </c>
      <c r="M156" s="11">
        <f t="shared" si="23"/>
        <v>5.8432238969928219E-2</v>
      </c>
    </row>
    <row r="157" spans="1:13" x14ac:dyDescent="0.35">
      <c r="A157" s="9">
        <f t="shared" si="21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328">
        <f t="shared" si="16"/>
        <v>427.2</v>
      </c>
      <c r="G157" s="217">
        <f t="shared" si="22"/>
        <v>3.3765716826724486E-3</v>
      </c>
      <c r="H157" s="18">
        <f t="shared" si="18"/>
        <v>14.456622830777954</v>
      </c>
      <c r="I157" s="10">
        <f t="shared" si="19"/>
        <v>3.1804570227711499</v>
      </c>
      <c r="J157" s="202">
        <v>6.0745597449200286</v>
      </c>
      <c r="K157" s="202">
        <v>1.250612889484201</v>
      </c>
      <c r="L157" s="10">
        <f t="shared" si="20"/>
        <v>24.962252487953336</v>
      </c>
      <c r="M157" s="11">
        <f t="shared" si="23"/>
        <v>5.8432238969928225E-2</v>
      </c>
    </row>
    <row r="158" spans="1:13" x14ac:dyDescent="0.35">
      <c r="A158" s="9">
        <f t="shared" si="21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328">
        <f t="shared" si="16"/>
        <v>464.8</v>
      </c>
      <c r="G158" s="217">
        <f t="shared" si="22"/>
        <v>3.673760576091185E-3</v>
      </c>
      <c r="H158" s="18">
        <f t="shared" si="18"/>
        <v>15.729022218505603</v>
      </c>
      <c r="I158" s="10">
        <f t="shared" si="19"/>
        <v>3.4603848880712329</v>
      </c>
      <c r="J158" s="202">
        <v>6.6092120071133653</v>
      </c>
      <c r="K158" s="202">
        <v>1.3606855595324361</v>
      </c>
      <c r="L158" s="10">
        <f t="shared" si="20"/>
        <v>27.159304673222636</v>
      </c>
      <c r="M158" s="11">
        <f t="shared" si="23"/>
        <v>5.8432238969928219E-2</v>
      </c>
    </row>
    <row r="159" spans="1:13" x14ac:dyDescent="0.35">
      <c r="A159" s="9">
        <f t="shared" si="21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328">
        <f t="shared" si="16"/>
        <v>515.5</v>
      </c>
      <c r="G159" s="217">
        <f t="shared" si="22"/>
        <v>4.0744913446105974E-3</v>
      </c>
      <c r="H159" s="18">
        <f t="shared" si="18"/>
        <v>17.444730967383041</v>
      </c>
      <c r="I159" s="10">
        <f t="shared" si="19"/>
        <v>3.8378408128242691</v>
      </c>
      <c r="J159" s="202">
        <v>7.3301393925708682</v>
      </c>
      <c r="K159" s="202">
        <v>1.5091080162198167</v>
      </c>
      <c r="L159" s="10">
        <f t="shared" si="20"/>
        <v>30.121819188997993</v>
      </c>
      <c r="M159" s="11">
        <f t="shared" si="23"/>
        <v>5.8432238969928212E-2</v>
      </c>
    </row>
    <row r="160" spans="1:13" x14ac:dyDescent="0.35">
      <c r="A160" s="9">
        <f t="shared" si="21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328">
        <f t="shared" si="16"/>
        <v>556.9</v>
      </c>
      <c r="G160" s="217">
        <f t="shared" si="22"/>
        <v>4.4017152857684615E-3</v>
      </c>
      <c r="H160" s="18">
        <f t="shared" si="18"/>
        <v>18.84572391025338</v>
      </c>
      <c r="I160" s="10">
        <f t="shared" si="19"/>
        <v>4.1460592602557433</v>
      </c>
      <c r="J160" s="202">
        <v>7.9188256599858704</v>
      </c>
      <c r="K160" s="202">
        <v>1.6303050518580327</v>
      </c>
      <c r="L160" s="10">
        <f t="shared" si="20"/>
        <v>32.540913882353024</v>
      </c>
      <c r="M160" s="11">
        <f t="shared" si="23"/>
        <v>5.8432238969928219E-2</v>
      </c>
    </row>
    <row r="161" spans="1:13" x14ac:dyDescent="0.35">
      <c r="A161" s="9">
        <f t="shared" si="21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328">
        <f t="shared" si="16"/>
        <v>342.9</v>
      </c>
      <c r="G161" s="217">
        <f t="shared" si="22"/>
        <v>2.7102678604596971E-3</v>
      </c>
      <c r="H161" s="18">
        <f t="shared" si="18"/>
        <v>11.60387633116517</v>
      </c>
      <c r="I161" s="10">
        <f t="shared" si="19"/>
        <v>2.5528527928563371</v>
      </c>
      <c r="J161" s="202">
        <v>4.8758579975025231</v>
      </c>
      <c r="K161" s="202">
        <v>1.0038276212643551</v>
      </c>
      <c r="L161" s="10">
        <f t="shared" si="20"/>
        <v>20.036414742788388</v>
      </c>
      <c r="M161" s="11">
        <f t="shared" si="23"/>
        <v>5.8432238969928225E-2</v>
      </c>
    </row>
    <row r="162" spans="1:13" x14ac:dyDescent="0.35">
      <c r="A162" s="9">
        <f t="shared" si="21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328">
        <f t="shared" si="16"/>
        <v>514.78</v>
      </c>
      <c r="G162" s="217">
        <f t="shared" si="22"/>
        <v>4.0688004934600263E-3</v>
      </c>
      <c r="H162" s="18">
        <f t="shared" si="18"/>
        <v>17.420365872724428</v>
      </c>
      <c r="I162" s="10">
        <f t="shared" si="19"/>
        <v>3.832480491999374</v>
      </c>
      <c r="J162" s="202">
        <v>7.3199013705288678</v>
      </c>
      <c r="K162" s="202">
        <v>1.5070002416869781</v>
      </c>
      <c r="L162" s="10">
        <f t="shared" si="20"/>
        <v>30.079747976939647</v>
      </c>
      <c r="M162" s="11">
        <f t="shared" si="23"/>
        <v>5.8432238969928219E-2</v>
      </c>
    </row>
    <row r="163" spans="1:13" x14ac:dyDescent="0.35">
      <c r="A163" s="9">
        <f t="shared" si="21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328">
        <f t="shared" si="16"/>
        <v>378.9</v>
      </c>
      <c r="G163" s="217">
        <f t="shared" si="22"/>
        <v>2.9948104179882743E-3</v>
      </c>
      <c r="H163" s="18">
        <f t="shared" si="18"/>
        <v>12.822131064095897</v>
      </c>
      <c r="I163" s="10">
        <f t="shared" si="19"/>
        <v>2.8208688341010975</v>
      </c>
      <c r="J163" s="202">
        <v>5.3877590996025253</v>
      </c>
      <c r="K163" s="202">
        <v>1.1092163479062822</v>
      </c>
      <c r="L163" s="10">
        <f t="shared" si="20"/>
        <v>22.139975345705803</v>
      </c>
      <c r="M163" s="11">
        <f t="shared" si="23"/>
        <v>5.8432238969928225E-2</v>
      </c>
    </row>
    <row r="164" spans="1:13" x14ac:dyDescent="0.35">
      <c r="A164" s="9">
        <f t="shared" si="21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328">
        <f t="shared" si="16"/>
        <v>391.9</v>
      </c>
      <c r="G164" s="217">
        <f t="shared" si="22"/>
        <v>3.097561897095816E-3</v>
      </c>
      <c r="H164" s="18">
        <f t="shared" si="18"/>
        <v>13.26205638432088</v>
      </c>
      <c r="I164" s="10">
        <f t="shared" si="19"/>
        <v>2.9176524045505938</v>
      </c>
      <c r="J164" s="202">
        <v>5.5726122753608589</v>
      </c>
      <c r="K164" s="202">
        <v>1.1472733880825337</v>
      </c>
      <c r="L164" s="10">
        <f t="shared" si="20"/>
        <v>22.899594452314869</v>
      </c>
      <c r="M164" s="11">
        <f t="shared" si="23"/>
        <v>5.8432238969928219E-2</v>
      </c>
    </row>
    <row r="165" spans="1:13" x14ac:dyDescent="0.35">
      <c r="A165" s="9">
        <f t="shared" si="21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328">
        <f t="shared" si="16"/>
        <v>381.3</v>
      </c>
      <c r="G165" s="217">
        <f t="shared" si="22"/>
        <v>3.0137799218235132E-3</v>
      </c>
      <c r="H165" s="18">
        <f t="shared" si="18"/>
        <v>12.90334804629128</v>
      </c>
      <c r="I165" s="10">
        <f t="shared" si="19"/>
        <v>2.8387365701840817</v>
      </c>
      <c r="J165" s="202">
        <v>5.4218858397425258</v>
      </c>
      <c r="K165" s="202">
        <v>1.116242263015744</v>
      </c>
      <c r="L165" s="10">
        <f t="shared" si="20"/>
        <v>22.280212719233631</v>
      </c>
      <c r="M165" s="11">
        <f t="shared" si="23"/>
        <v>5.8432238969928219E-2</v>
      </c>
    </row>
    <row r="166" spans="1:13" x14ac:dyDescent="0.35">
      <c r="A166" s="9">
        <f t="shared" si="21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328">
        <f t="shared" si="16"/>
        <v>2512.2399999999998</v>
      </c>
      <c r="G166" s="217">
        <f t="shared" si="22"/>
        <v>1.9856644297933126E-2</v>
      </c>
      <c r="H166" s="18">
        <f t="shared" si="18"/>
        <v>85.01522972938578</v>
      </c>
      <c r="I166" s="10">
        <f t="shared" si="19"/>
        <v>18.703350540464871</v>
      </c>
      <c r="J166" s="202">
        <v>35.722734020547506</v>
      </c>
      <c r="K166" s="202">
        <v>7.3544937394143002</v>
      </c>
      <c r="L166" s="10">
        <f t="shared" si="20"/>
        <v>146.79580802981246</v>
      </c>
      <c r="M166" s="11">
        <f t="shared" si="23"/>
        <v>5.8432238969928219E-2</v>
      </c>
    </row>
    <row r="167" spans="1:13" x14ac:dyDescent="0.35">
      <c r="A167" s="9">
        <f t="shared" si="21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328">
        <f t="shared" si="16"/>
        <v>124.1</v>
      </c>
      <c r="G167" s="217">
        <f t="shared" si="22"/>
        <v>9.8088142748045627E-4</v>
      </c>
      <c r="H167" s="18">
        <f t="shared" si="18"/>
        <v>4.1995947876861992</v>
      </c>
      <c r="I167" s="10">
        <f t="shared" si="19"/>
        <v>0.92391085329096378</v>
      </c>
      <c r="J167" s="202">
        <v>1.7646368547391746</v>
      </c>
      <c r="K167" s="202">
        <v>0.36329836045175412</v>
      </c>
      <c r="L167" s="10">
        <f t="shared" si="20"/>
        <v>7.2514408561680916</v>
      </c>
      <c r="M167" s="11">
        <f t="shared" si="23"/>
        <v>5.8432238969928219E-2</v>
      </c>
    </row>
    <row r="168" spans="1:13" x14ac:dyDescent="0.35">
      <c r="A168" s="9">
        <f t="shared" si="21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328">
        <f t="shared" si="16"/>
        <v>147.35</v>
      </c>
      <c r="G168" s="217">
        <f t="shared" si="22"/>
        <v>1.1646484958843289E-3</v>
      </c>
      <c r="H168" s="18">
        <f t="shared" si="18"/>
        <v>4.9863843027039598</v>
      </c>
      <c r="I168" s="10">
        <f t="shared" si="19"/>
        <v>1.0970045465948712</v>
      </c>
      <c r="J168" s="202">
        <v>2.0952396498454271</v>
      </c>
      <c r="K168" s="202">
        <v>0.43136191307466532</v>
      </c>
      <c r="L168" s="10">
        <f t="shared" si="20"/>
        <v>8.6099904122189237</v>
      </c>
      <c r="M168" s="11">
        <f t="shared" si="23"/>
        <v>5.8432238969928225E-2</v>
      </c>
    </row>
    <row r="169" spans="1:13" x14ac:dyDescent="0.35">
      <c r="A169" s="9">
        <f t="shared" si="21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328">
        <f t="shared" si="16"/>
        <v>118.2</v>
      </c>
      <c r="G169" s="217">
        <f t="shared" si="22"/>
        <v>9.3424806388549503E-4</v>
      </c>
      <c r="H169" s="18">
        <f t="shared" si="18"/>
        <v>3.9999363731225523</v>
      </c>
      <c r="I169" s="10">
        <f t="shared" si="19"/>
        <v>0.87998600208696154</v>
      </c>
      <c r="J169" s="202">
        <v>1.680741951895008</v>
      </c>
      <c r="K169" s="202">
        <v>0.3460263191409938</v>
      </c>
      <c r="L169" s="10">
        <f t="shared" si="20"/>
        <v>6.906690646245516</v>
      </c>
      <c r="M169" s="11">
        <f t="shared" si="23"/>
        <v>5.8432238969928219E-2</v>
      </c>
    </row>
    <row r="170" spans="1:13" x14ac:dyDescent="0.35">
      <c r="A170" s="9">
        <f t="shared" si="21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328">
        <f t="shared" si="16"/>
        <v>111.8</v>
      </c>
      <c r="G170" s="217">
        <f t="shared" si="22"/>
        <v>8.8366272032485902E-4</v>
      </c>
      <c r="H170" s="18">
        <f t="shared" si="18"/>
        <v>3.7833577539348675</v>
      </c>
      <c r="I170" s="10">
        <f t="shared" si="19"/>
        <v>0.83233870586567082</v>
      </c>
      <c r="J170" s="202">
        <v>1.589737311521674</v>
      </c>
      <c r="K170" s="202">
        <v>0.32729054551576237</v>
      </c>
      <c r="L170" s="10">
        <f t="shared" si="20"/>
        <v>6.5327243168379745</v>
      </c>
      <c r="M170" s="11">
        <f t="shared" si="23"/>
        <v>5.8432238969928219E-2</v>
      </c>
    </row>
    <row r="171" spans="1:13" x14ac:dyDescent="0.35">
      <c r="A171" s="9">
        <f t="shared" si="21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328">
        <f t="shared" si="16"/>
        <v>177.1</v>
      </c>
      <c r="G171" s="217">
        <f t="shared" si="22"/>
        <v>1.3997913038419725E-3</v>
      </c>
      <c r="H171" s="18">
        <f t="shared" si="18"/>
        <v>5.9931364778342129</v>
      </c>
      <c r="I171" s="10">
        <f t="shared" si="19"/>
        <v>1.3184900251235268</v>
      </c>
      <c r="J171" s="202">
        <v>2.5182690328308448</v>
      </c>
      <c r="K171" s="202">
        <v>0.51845398578570223</v>
      </c>
      <c r="L171" s="10">
        <f t="shared" si="20"/>
        <v>10.348349521574287</v>
      </c>
      <c r="M171" s="11">
        <f t="shared" si="23"/>
        <v>5.8432238969928219E-2</v>
      </c>
    </row>
    <row r="172" spans="1:13" x14ac:dyDescent="0.35">
      <c r="A172" s="9">
        <f t="shared" si="21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328">
        <f t="shared" si="16"/>
        <v>572.56000000000006</v>
      </c>
      <c r="G172" s="217">
        <f t="shared" si="22"/>
        <v>4.525491298293393E-3</v>
      </c>
      <c r="H172" s="18">
        <f t="shared" si="18"/>
        <v>19.375664719078248</v>
      </c>
      <c r="I172" s="10">
        <f t="shared" si="19"/>
        <v>4.262646238197215</v>
      </c>
      <c r="J172" s="202">
        <v>8.1415026393993735</v>
      </c>
      <c r="K172" s="202">
        <v>1.5690039425279789</v>
      </c>
      <c r="L172" s="10">
        <f t="shared" si="20"/>
        <v>33.34881753920282</v>
      </c>
      <c r="M172" s="11">
        <f t="shared" si="23"/>
        <v>6.222258664676994E-2</v>
      </c>
    </row>
    <row r="173" spans="1:13" x14ac:dyDescent="0.35">
      <c r="A173" s="9">
        <f t="shared" si="21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328">
        <f t="shared" ref="F173:F229" si="24">C173+D173+E173</f>
        <v>546.79999999999995</v>
      </c>
      <c r="G173" s="217">
        <f t="shared" si="22"/>
        <v>4.3218852904618327E-3</v>
      </c>
      <c r="H173" s="18">
        <f t="shared" si="18"/>
        <v>18.503935776847811</v>
      </c>
      <c r="I173" s="10">
        <f t="shared" si="19"/>
        <v>4.0708658709065189</v>
      </c>
      <c r="J173" s="202">
        <v>7.7752089618967029</v>
      </c>
      <c r="K173" s="202">
        <v>1.6007376591057141</v>
      </c>
      <c r="L173" s="10">
        <f t="shared" si="20"/>
        <v>31.950748268756747</v>
      </c>
      <c r="M173" s="11">
        <f t="shared" si="23"/>
        <v>5.8432238969928219E-2</v>
      </c>
    </row>
    <row r="174" spans="1:13" x14ac:dyDescent="0.35">
      <c r="A174" s="9">
        <f t="shared" si="21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328">
        <f t="shared" si="24"/>
        <v>695</v>
      </c>
      <c r="G174" s="217">
        <f t="shared" si="22"/>
        <v>5.4932521522878088E-3</v>
      </c>
      <c r="H174" s="18">
        <f t="shared" si="18"/>
        <v>23.519084427412636</v>
      </c>
      <c r="I174" s="10">
        <f t="shared" si="19"/>
        <v>5.1741985740307799</v>
      </c>
      <c r="J174" s="202">
        <v>9.8825351655417144</v>
      </c>
      <c r="K174" s="202">
        <v>2.0345879171149805</v>
      </c>
      <c r="L174" s="10">
        <f t="shared" si="20"/>
        <v>40.610406084100113</v>
      </c>
      <c r="M174" s="11">
        <f t="shared" si="23"/>
        <v>5.8432238969928219E-2</v>
      </c>
    </row>
    <row r="175" spans="1:13" x14ac:dyDescent="0.35">
      <c r="A175" s="9">
        <f t="shared" si="21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328">
        <f t="shared" si="24"/>
        <v>641.82000000000005</v>
      </c>
      <c r="G175" s="217">
        <f t="shared" si="22"/>
        <v>5.0729195631386498E-3</v>
      </c>
      <c r="H175" s="18">
        <f t="shared" si="18"/>
        <v>21.71945146359997</v>
      </c>
      <c r="I175" s="10">
        <f t="shared" si="19"/>
        <v>4.7782793219919935</v>
      </c>
      <c r="J175" s="202">
        <v>9.1263434819395446</v>
      </c>
      <c r="K175" s="202">
        <v>1.8789053481478231</v>
      </c>
      <c r="L175" s="10">
        <f t="shared" si="20"/>
        <v>37.50297961567933</v>
      </c>
      <c r="M175" s="11">
        <f t="shared" si="23"/>
        <v>5.8432238969928212E-2</v>
      </c>
    </row>
    <row r="176" spans="1:13" x14ac:dyDescent="0.35">
      <c r="A176" s="9">
        <f t="shared" si="21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328">
        <f t="shared" si="24"/>
        <v>611.88</v>
      </c>
      <c r="G176" s="217">
        <f t="shared" si="22"/>
        <v>4.8362750027940498E-3</v>
      </c>
      <c r="H176" s="18">
        <f t="shared" si="18"/>
        <v>20.706269610712585</v>
      </c>
      <c r="I176" s="10">
        <f t="shared" si="19"/>
        <v>4.5553793143567685</v>
      </c>
      <c r="J176" s="202">
        <v>8.7006123986930408</v>
      </c>
      <c r="K176" s="202">
        <v>1.791257057157287</v>
      </c>
      <c r="L176" s="10">
        <f t="shared" si="20"/>
        <v>35.753518380919679</v>
      </c>
      <c r="M176" s="11">
        <f t="shared" si="23"/>
        <v>5.8432238969928219E-2</v>
      </c>
    </row>
    <row r="177" spans="1:13" x14ac:dyDescent="0.35">
      <c r="A177" s="9">
        <f t="shared" si="21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328">
        <f t="shared" si="24"/>
        <v>427.6</v>
      </c>
      <c r="G177" s="217">
        <f t="shared" si="22"/>
        <v>3.3797332666449889E-3</v>
      </c>
      <c r="H177" s="18">
        <f t="shared" si="18"/>
        <v>14.470158994477186</v>
      </c>
      <c r="I177" s="10">
        <f t="shared" si="19"/>
        <v>3.1834349787849812</v>
      </c>
      <c r="J177" s="202">
        <v>6.0802475349433625</v>
      </c>
      <c r="K177" s="202">
        <v>1.2517838753357782</v>
      </c>
      <c r="L177" s="10">
        <f t="shared" si="20"/>
        <v>24.985625383541308</v>
      </c>
      <c r="M177" s="11">
        <f t="shared" si="23"/>
        <v>5.8432238969928219E-2</v>
      </c>
    </row>
    <row r="178" spans="1:13" x14ac:dyDescent="0.35">
      <c r="A178" s="9">
        <f t="shared" si="21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328">
        <f t="shared" si="24"/>
        <v>411.9</v>
      </c>
      <c r="G178" s="217">
        <f t="shared" si="22"/>
        <v>3.2556410957228035E-3</v>
      </c>
      <c r="H178" s="18">
        <f t="shared" si="18"/>
        <v>13.938864569282396</v>
      </c>
      <c r="I178" s="10">
        <f t="shared" si="19"/>
        <v>3.0665502052421272</v>
      </c>
      <c r="J178" s="202">
        <v>5.857001776527528</v>
      </c>
      <c r="K178" s="202">
        <v>1.2058226806613819</v>
      </c>
      <c r="L178" s="10">
        <f t="shared" si="20"/>
        <v>24.068239231713434</v>
      </c>
      <c r="M178" s="11">
        <f t="shared" si="23"/>
        <v>5.8432238969928225E-2</v>
      </c>
    </row>
    <row r="179" spans="1:13" x14ac:dyDescent="0.35">
      <c r="A179" s="9">
        <f t="shared" si="21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328">
        <f t="shared" si="24"/>
        <v>635.29999999999995</v>
      </c>
      <c r="G179" s="217">
        <f t="shared" si="22"/>
        <v>5.0213857443862512E-3</v>
      </c>
      <c r="H179" s="18">
        <f t="shared" si="18"/>
        <v>21.498811995302514</v>
      </c>
      <c r="I179" s="10">
        <f t="shared" si="19"/>
        <v>4.7297386389665528</v>
      </c>
      <c r="J179" s="202">
        <v>9.0336325045592076</v>
      </c>
      <c r="K179" s="202">
        <v>1.7181289907263051</v>
      </c>
      <c r="L179" s="10">
        <f t="shared" si="20"/>
        <v>36.980312129554584</v>
      </c>
      <c r="M179" s="11">
        <f t="shared" si="23"/>
        <v>6.3009562326724458E-2</v>
      </c>
    </row>
    <row r="180" spans="1:13" x14ac:dyDescent="0.35">
      <c r="A180" s="9">
        <f t="shared" si="21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328">
        <f t="shared" si="24"/>
        <v>650.69999999999993</v>
      </c>
      <c r="G180" s="217">
        <f t="shared" si="22"/>
        <v>5.1431067273290318E-3</v>
      </c>
      <c r="H180" s="18">
        <f t="shared" si="18"/>
        <v>22.019954297722883</v>
      </c>
      <c r="I180" s="10">
        <f t="shared" si="19"/>
        <v>4.8443899454990342</v>
      </c>
      <c r="J180" s="202">
        <v>9.2526124204575417</v>
      </c>
      <c r="K180" s="202">
        <v>1.7269113846131325</v>
      </c>
      <c r="L180" s="10">
        <f t="shared" si="20"/>
        <v>37.843868048292592</v>
      </c>
      <c r="M180" s="11">
        <f t="shared" ref="M180:M211" si="25">L180/C180</f>
        <v>6.4153022628059997E-2</v>
      </c>
    </row>
    <row r="181" spans="1:13" x14ac:dyDescent="0.35">
      <c r="A181" s="9">
        <f t="shared" si="21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328">
        <f t="shared" si="24"/>
        <v>650.29999999999995</v>
      </c>
      <c r="G181" s="217">
        <f t="shared" si="22"/>
        <v>5.1399451433564915E-3</v>
      </c>
      <c r="H181" s="18">
        <f t="shared" si="18"/>
        <v>22.006418134023651</v>
      </c>
      <c r="I181" s="10">
        <f t="shared" si="19"/>
        <v>4.841411989485203</v>
      </c>
      <c r="J181" s="202">
        <v>9.2469246304342096</v>
      </c>
      <c r="K181" s="202">
        <v>1.9037302482012544</v>
      </c>
      <c r="L181" s="10">
        <f t="shared" si="20"/>
        <v>37.998485002144321</v>
      </c>
      <c r="M181" s="11">
        <f t="shared" si="25"/>
        <v>5.8432238969928225E-2</v>
      </c>
    </row>
    <row r="182" spans="1:13" x14ac:dyDescent="0.35">
      <c r="A182" s="9">
        <f t="shared" si="21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328">
        <f t="shared" si="24"/>
        <v>702.91</v>
      </c>
      <c r="G182" s="217">
        <f t="shared" si="22"/>
        <v>5.5557724753447823E-3</v>
      </c>
      <c r="H182" s="18">
        <f t="shared" si="18"/>
        <v>23.786762064564918</v>
      </c>
      <c r="I182" s="10">
        <f t="shared" si="19"/>
        <v>5.2330876542042821</v>
      </c>
      <c r="J182" s="202">
        <v>9.9950112132531306</v>
      </c>
      <c r="K182" s="202">
        <v>1.8449174838058013</v>
      </c>
      <c r="L182" s="10">
        <f t="shared" si="20"/>
        <v>40.859778415828131</v>
      </c>
      <c r="M182" s="11">
        <f t="shared" si="25"/>
        <v>6.4835179409765201E-2</v>
      </c>
    </row>
    <row r="183" spans="1:13" x14ac:dyDescent="0.35">
      <c r="A183" s="9">
        <f t="shared" si="21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328">
        <f t="shared" si="24"/>
        <v>592.9</v>
      </c>
      <c r="G183" s="217">
        <f t="shared" si="22"/>
        <v>4.6862578432970382E-3</v>
      </c>
      <c r="H183" s="18">
        <f t="shared" si="18"/>
        <v>20.063978643184104</v>
      </c>
      <c r="I183" s="10">
        <f t="shared" si="19"/>
        <v>4.4140753015005032</v>
      </c>
      <c r="J183" s="202">
        <v>8.4307267620858735</v>
      </c>
      <c r="K183" s="202">
        <v>1.7356937784999598</v>
      </c>
      <c r="L183" s="10">
        <f t="shared" si="20"/>
        <v>34.644474485270436</v>
      </c>
      <c r="M183" s="11">
        <f t="shared" si="25"/>
        <v>5.8432238969928212E-2</v>
      </c>
    </row>
    <row r="184" spans="1:13" x14ac:dyDescent="0.35">
      <c r="A184" s="9">
        <f t="shared" si="21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328">
        <f t="shared" si="24"/>
        <v>1245.1200000000001</v>
      </c>
      <c r="G184" s="217">
        <f t="shared" si="22"/>
        <v>9.8413785897217224E-3</v>
      </c>
      <c r="H184" s="18">
        <f t="shared" si="18"/>
        <v>42.135370362964068</v>
      </c>
      <c r="I184" s="10">
        <f t="shared" si="19"/>
        <v>9.2697814798520941</v>
      </c>
      <c r="J184" s="202">
        <v>17.704952784632088</v>
      </c>
      <c r="K184" s="202">
        <v>3.3107282981635602</v>
      </c>
      <c r="L184" s="10">
        <f t="shared" si="20"/>
        <v>72.420832925611805</v>
      </c>
      <c r="M184" s="11">
        <f t="shared" si="25"/>
        <v>6.4037096280560785E-2</v>
      </c>
    </row>
    <row r="185" spans="1:13" x14ac:dyDescent="0.35">
      <c r="A185" s="9">
        <f t="shared" si="21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328">
        <f t="shared" si="24"/>
        <v>274.64999999999998</v>
      </c>
      <c r="G185" s="217">
        <f t="shared" si="22"/>
        <v>2.1708225951451031E-3</v>
      </c>
      <c r="H185" s="18">
        <f t="shared" ref="H185:H244" si="26">G185*$H$2</f>
        <v>9.2942683999840021</v>
      </c>
      <c r="I185" s="10">
        <f t="shared" si="19"/>
        <v>2.0447390479964804</v>
      </c>
      <c r="J185" s="202">
        <v>3.905378824771268</v>
      </c>
      <c r="K185" s="202">
        <v>0.80402816033903524</v>
      </c>
      <c r="L185" s="10">
        <f t="shared" si="20"/>
        <v>16.048414433090787</v>
      </c>
      <c r="M185" s="11">
        <f t="shared" si="25"/>
        <v>5.8432238969928232E-2</v>
      </c>
    </row>
    <row r="186" spans="1:13" x14ac:dyDescent="0.35">
      <c r="A186" s="9">
        <f t="shared" si="21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328">
        <f t="shared" si="24"/>
        <v>446.05</v>
      </c>
      <c r="G186" s="217">
        <f t="shared" si="22"/>
        <v>3.5255613273783844E-3</v>
      </c>
      <c r="H186" s="18">
        <f t="shared" si="26"/>
        <v>15.094514545104182</v>
      </c>
      <c r="I186" s="10">
        <f t="shared" ref="I186:I245" si="27">H186*0.22</f>
        <v>3.3207931999229201</v>
      </c>
      <c r="J186" s="202">
        <v>6.3425968497696132</v>
      </c>
      <c r="K186" s="202">
        <v>0.90092723955702925</v>
      </c>
      <c r="L186" s="10">
        <f t="shared" si="20"/>
        <v>25.658831834353744</v>
      </c>
      <c r="M186" s="11">
        <f t="shared" si="25"/>
        <v>8.3375570542173011E-2</v>
      </c>
    </row>
    <row r="187" spans="1:13" x14ac:dyDescent="0.35">
      <c r="A187" s="9">
        <f t="shared" si="21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328">
        <f t="shared" si="24"/>
        <v>784</v>
      </c>
      <c r="G187" s="217">
        <f t="shared" si="22"/>
        <v>6.1967045861779022E-3</v>
      </c>
      <c r="H187" s="18">
        <f t="shared" si="26"/>
        <v>26.530880850491378</v>
      </c>
      <c r="I187" s="10">
        <f t="shared" si="27"/>
        <v>5.8367937871081033</v>
      </c>
      <c r="J187" s="202">
        <v>11.148068445733387</v>
      </c>
      <c r="K187" s="202">
        <v>1.8323001112550594</v>
      </c>
      <c r="L187" s="10">
        <f t="shared" si="20"/>
        <v>45.348043194587923</v>
      </c>
      <c r="M187" s="11">
        <f t="shared" si="25"/>
        <v>7.2452537457402016E-2</v>
      </c>
    </row>
    <row r="188" spans="1:13" x14ac:dyDescent="0.35">
      <c r="A188" s="9">
        <f t="shared" si="21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328">
        <f t="shared" si="24"/>
        <v>322.09999999999997</v>
      </c>
      <c r="G188" s="217">
        <f t="shared" si="22"/>
        <v>2.5458654938876305E-3</v>
      </c>
      <c r="H188" s="18">
        <f t="shared" si="26"/>
        <v>10.899995818805195</v>
      </c>
      <c r="I188" s="10">
        <f t="shared" si="27"/>
        <v>2.3979990801371427</v>
      </c>
      <c r="J188" s="202">
        <v>4.5800929162891881</v>
      </c>
      <c r="K188" s="202">
        <v>0.84720826361593582</v>
      </c>
      <c r="L188" s="10">
        <f t="shared" si="20"/>
        <v>18.725296078847464</v>
      </c>
      <c r="M188" s="11">
        <f t="shared" si="25"/>
        <v>6.4703856526770784E-2</v>
      </c>
    </row>
    <row r="189" spans="1:13" x14ac:dyDescent="0.35">
      <c r="A189" s="9">
        <f t="shared" si="21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328">
        <f t="shared" si="24"/>
        <v>543.79999999999995</v>
      </c>
      <c r="G189" s="217">
        <f t="shared" si="22"/>
        <v>4.2981734106677843E-3</v>
      </c>
      <c r="H189" s="18">
        <f t="shared" si="26"/>
        <v>18.402414549103582</v>
      </c>
      <c r="I189" s="10">
        <f t="shared" si="27"/>
        <v>4.0485312008027883</v>
      </c>
      <c r="J189" s="202">
        <v>7.7325505367217024</v>
      </c>
      <c r="K189" s="202">
        <v>1.5919552652188869</v>
      </c>
      <c r="L189" s="10">
        <f t="shared" si="20"/>
        <v>31.77545155184696</v>
      </c>
      <c r="M189" s="11">
        <f t="shared" si="25"/>
        <v>5.8432238969928212E-2</v>
      </c>
    </row>
    <row r="190" spans="1:13" x14ac:dyDescent="0.35">
      <c r="A190" s="9">
        <f t="shared" si="21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328">
        <f t="shared" si="24"/>
        <v>556.6</v>
      </c>
      <c r="G190" s="217">
        <f t="shared" si="22"/>
        <v>4.3993440977890567E-3</v>
      </c>
      <c r="H190" s="18">
        <f t="shared" si="26"/>
        <v>18.835571787478955</v>
      </c>
      <c r="I190" s="10">
        <f t="shared" si="27"/>
        <v>4.1438257932453704</v>
      </c>
      <c r="J190" s="202">
        <v>7.9145598174683718</v>
      </c>
      <c r="K190" s="202">
        <v>1.6294268124693501</v>
      </c>
      <c r="L190" s="10">
        <f t="shared" si="20"/>
        <v>32.523384210662044</v>
      </c>
      <c r="M190" s="11">
        <f t="shared" si="25"/>
        <v>5.8432238969928212E-2</v>
      </c>
    </row>
    <row r="191" spans="1:13" x14ac:dyDescent="0.35">
      <c r="A191" s="9">
        <f t="shared" si="21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328">
        <f t="shared" si="24"/>
        <v>151.5</v>
      </c>
      <c r="G191" s="217">
        <f t="shared" si="22"/>
        <v>1.1974499295994289E-3</v>
      </c>
      <c r="H191" s="18">
        <f t="shared" si="26"/>
        <v>5.1268220010834744</v>
      </c>
      <c r="I191" s="10">
        <f t="shared" si="27"/>
        <v>1.1279008402383643</v>
      </c>
      <c r="J191" s="202">
        <v>2.1542504713375106</v>
      </c>
      <c r="K191" s="202">
        <v>0.44351089128477644</v>
      </c>
      <c r="L191" s="10">
        <f t="shared" si="20"/>
        <v>8.8524842039441243</v>
      </c>
      <c r="M191" s="11">
        <f t="shared" si="25"/>
        <v>5.8432238969928212E-2</v>
      </c>
    </row>
    <row r="192" spans="1:13" x14ac:dyDescent="0.35">
      <c r="A192" s="9">
        <f t="shared" si="21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328">
        <f t="shared" si="24"/>
        <v>359.79999999999995</v>
      </c>
      <c r="G192" s="217">
        <f t="shared" si="22"/>
        <v>2.8438447832995011E-3</v>
      </c>
      <c r="H192" s="18">
        <f t="shared" si="26"/>
        <v>12.175779247457648</v>
      </c>
      <c r="I192" s="10">
        <f t="shared" si="27"/>
        <v>2.6786714344406826</v>
      </c>
      <c r="J192" s="202">
        <v>5.1161671259883574</v>
      </c>
      <c r="K192" s="202">
        <v>0.84281706667252221</v>
      </c>
      <c r="L192" s="10">
        <f t="shared" si="20"/>
        <v>20.81343487455921</v>
      </c>
      <c r="M192" s="11">
        <f t="shared" si="25"/>
        <v>7.2293973166235537E-2</v>
      </c>
    </row>
    <row r="193" spans="1:13" x14ac:dyDescent="0.35">
      <c r="A193" s="9">
        <f t="shared" si="21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328">
        <f t="shared" si="24"/>
        <v>383</v>
      </c>
      <c r="G193" s="217">
        <f t="shared" si="22"/>
        <v>3.0272166537068067E-3</v>
      </c>
      <c r="H193" s="18">
        <f t="shared" si="26"/>
        <v>12.960876742013006</v>
      </c>
      <c r="I193" s="10">
        <f t="shared" si="27"/>
        <v>2.8513928832428612</v>
      </c>
      <c r="J193" s="202">
        <v>5.4460589473416929</v>
      </c>
      <c r="K193" s="202">
        <v>1.1212189528849463</v>
      </c>
      <c r="L193" s="10">
        <f t="shared" si="20"/>
        <v>22.379547525482504</v>
      </c>
      <c r="M193" s="11">
        <f t="shared" si="25"/>
        <v>5.8432238969928212E-2</v>
      </c>
    </row>
    <row r="194" spans="1:13" x14ac:dyDescent="0.35">
      <c r="A194" s="9">
        <f t="shared" si="21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328">
        <f t="shared" si="24"/>
        <v>353.6</v>
      </c>
      <c r="G194" s="217">
        <f t="shared" si="22"/>
        <v>2.7948402317251359E-3</v>
      </c>
      <c r="H194" s="18">
        <f t="shared" si="26"/>
        <v>11.965968710119583</v>
      </c>
      <c r="I194" s="10">
        <f t="shared" si="27"/>
        <v>2.6325131162263085</v>
      </c>
      <c r="J194" s="202">
        <v>5.0280063806266906</v>
      </c>
      <c r="K194" s="202">
        <v>1.0351514927940393</v>
      </c>
      <c r="L194" s="10">
        <f t="shared" si="20"/>
        <v>20.661639699766621</v>
      </c>
      <c r="M194" s="11">
        <f t="shared" si="25"/>
        <v>5.8432238969928225E-2</v>
      </c>
    </row>
    <row r="195" spans="1:13" x14ac:dyDescent="0.35">
      <c r="A195" s="9">
        <f t="shared" si="21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328">
        <f t="shared" si="24"/>
        <v>548.24</v>
      </c>
      <c r="G195" s="217">
        <f t="shared" si="22"/>
        <v>4.3332669927629757E-3</v>
      </c>
      <c r="H195" s="18">
        <f t="shared" si="26"/>
        <v>18.552665966165041</v>
      </c>
      <c r="I195" s="10">
        <f t="shared" si="27"/>
        <v>4.0815865125563091</v>
      </c>
      <c r="J195" s="202">
        <v>7.7956850059807028</v>
      </c>
      <c r="K195" s="202">
        <v>1.4661913847595205</v>
      </c>
      <c r="L195" s="10">
        <f t="shared" si="20"/>
        <v>31.89612886946157</v>
      </c>
      <c r="M195" s="11">
        <f t="shared" si="25"/>
        <v>6.3685266491217904E-2</v>
      </c>
    </row>
    <row r="196" spans="1:13" x14ac:dyDescent="0.35">
      <c r="A196" s="9">
        <f t="shared" si="21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328">
        <f t="shared" si="24"/>
        <v>287</v>
      </c>
      <c r="G196" s="217">
        <f t="shared" si="22"/>
        <v>2.268436500297268E-3</v>
      </c>
      <c r="H196" s="18">
        <f t="shared" si="26"/>
        <v>9.7121974541977369</v>
      </c>
      <c r="I196" s="10">
        <f t="shared" si="27"/>
        <v>2.1366834399235022</v>
      </c>
      <c r="J196" s="202">
        <v>4.0809893417416863</v>
      </c>
      <c r="K196" s="202">
        <v>0.73420812893875853</v>
      </c>
      <c r="L196" s="10">
        <f t="shared" ref="L196:L258" si="28">H196+I196+J196+K196</f>
        <v>16.664078364801682</v>
      </c>
      <c r="M196" s="11">
        <f t="shared" si="25"/>
        <v>6.6443693639560139E-2</v>
      </c>
    </row>
    <row r="197" spans="1:13" x14ac:dyDescent="0.35">
      <c r="A197" s="9">
        <f t="shared" si="21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328">
        <f t="shared" si="24"/>
        <v>163</v>
      </c>
      <c r="G197" s="217">
        <f t="shared" si="22"/>
        <v>1.2883454688099466E-3</v>
      </c>
      <c r="H197" s="18">
        <f t="shared" si="26"/>
        <v>5.5159867074363458</v>
      </c>
      <c r="I197" s="10">
        <f t="shared" si="27"/>
        <v>1.2135170756359961</v>
      </c>
      <c r="J197" s="202">
        <v>2.317774434508344</v>
      </c>
      <c r="K197" s="202">
        <v>0.47717673451761422</v>
      </c>
      <c r="L197" s="10">
        <f t="shared" si="28"/>
        <v>9.5244549520983011</v>
      </c>
      <c r="M197" s="11">
        <f t="shared" si="25"/>
        <v>5.8432238969928225E-2</v>
      </c>
    </row>
    <row r="198" spans="1:13" x14ac:dyDescent="0.35">
      <c r="A198" s="9">
        <f t="shared" si="21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328">
        <f t="shared" si="24"/>
        <v>250.48</v>
      </c>
      <c r="G198" s="217">
        <f t="shared" si="22"/>
        <v>1.979783883604389E-3</v>
      </c>
      <c r="H198" s="18">
        <f t="shared" si="26"/>
        <v>8.4763457084580107</v>
      </c>
      <c r="I198" s="10">
        <f t="shared" si="27"/>
        <v>1.8647960558607624</v>
      </c>
      <c r="J198" s="202">
        <v>3.5616941126113502</v>
      </c>
      <c r="K198" s="202">
        <v>0.73327134025749696</v>
      </c>
      <c r="L198" s="10">
        <f t="shared" si="28"/>
        <v>14.636107217187622</v>
      </c>
      <c r="M198" s="11">
        <f t="shared" si="25"/>
        <v>5.8432238969928225E-2</v>
      </c>
    </row>
    <row r="199" spans="1:13" x14ac:dyDescent="0.35">
      <c r="A199" s="9">
        <f t="shared" ref="A199:A262" si="29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328">
        <f t="shared" si="24"/>
        <v>849.38</v>
      </c>
      <c r="G199" s="217">
        <f t="shared" ref="G199:G262" si="30">2/253037.72*F199</f>
        <v>6.7134654864895241E-3</v>
      </c>
      <c r="H199" s="18">
        <f t="shared" si="26"/>
        <v>28.74336680713057</v>
      </c>
      <c r="I199" s="10">
        <f t="shared" si="27"/>
        <v>6.3235406975687258</v>
      </c>
      <c r="J199" s="202">
        <v>12.077737725047223</v>
      </c>
      <c r="K199" s="202">
        <v>2.4865299065311111</v>
      </c>
      <c r="L199" s="10">
        <f t="shared" si="28"/>
        <v>49.631175136277626</v>
      </c>
      <c r="M199" s="11">
        <f t="shared" si="25"/>
        <v>5.8432238969928212E-2</v>
      </c>
    </row>
    <row r="200" spans="1:13" x14ac:dyDescent="0.35">
      <c r="A200" s="9">
        <f t="shared" si="29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328">
        <f t="shared" si="24"/>
        <v>413.7</v>
      </c>
      <c r="G200" s="217">
        <f t="shared" si="30"/>
        <v>3.2698682235992324E-3</v>
      </c>
      <c r="H200" s="18">
        <f t="shared" si="26"/>
        <v>13.999777305928934</v>
      </c>
      <c r="I200" s="10">
        <f t="shared" si="27"/>
        <v>3.0799510073043654</v>
      </c>
      <c r="J200" s="202">
        <v>5.8825968316325277</v>
      </c>
      <c r="K200" s="202">
        <v>1.2110921169934785</v>
      </c>
      <c r="L200" s="10">
        <f t="shared" si="28"/>
        <v>24.173417261859306</v>
      </c>
      <c r="M200" s="11">
        <f t="shared" si="25"/>
        <v>5.8432238969928225E-2</v>
      </c>
    </row>
    <row r="201" spans="1:13" x14ac:dyDescent="0.35">
      <c r="A201" s="9">
        <f t="shared" si="29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328">
        <f t="shared" si="24"/>
        <v>301.8</v>
      </c>
      <c r="G201" s="217">
        <f t="shared" si="30"/>
        <v>2.3854151072812387E-3</v>
      </c>
      <c r="H201" s="18">
        <f t="shared" si="26"/>
        <v>10.213035511069259</v>
      </c>
      <c r="I201" s="10">
        <f t="shared" si="27"/>
        <v>2.2468678124352373</v>
      </c>
      <c r="J201" s="202">
        <v>4.2914375726050213</v>
      </c>
      <c r="K201" s="202">
        <v>0.88350882501482197</v>
      </c>
      <c r="L201" s="10">
        <f t="shared" si="28"/>
        <v>17.63484972112434</v>
      </c>
      <c r="M201" s="11">
        <f t="shared" si="25"/>
        <v>5.8432238969928225E-2</v>
      </c>
    </row>
    <row r="202" spans="1:13" x14ac:dyDescent="0.35">
      <c r="A202" s="9">
        <f t="shared" si="29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328">
        <f t="shared" si="24"/>
        <v>417.1</v>
      </c>
      <c r="G202" s="217">
        <f t="shared" si="30"/>
        <v>3.2967416873658202E-3</v>
      </c>
      <c r="H202" s="18">
        <f t="shared" si="26"/>
        <v>14.114834697372391</v>
      </c>
      <c r="I202" s="10">
        <f t="shared" si="27"/>
        <v>3.1052636334219259</v>
      </c>
      <c r="J202" s="202">
        <v>5.930943046830861</v>
      </c>
      <c r="K202" s="202">
        <v>1.147566134545428</v>
      </c>
      <c r="L202" s="10">
        <f t="shared" si="28"/>
        <v>24.298607512170609</v>
      </c>
      <c r="M202" s="11">
        <f t="shared" si="25"/>
        <v>6.1986243653496448E-2</v>
      </c>
    </row>
    <row r="203" spans="1:13" x14ac:dyDescent="0.35">
      <c r="A203" s="9">
        <f t="shared" si="29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328">
        <f t="shared" si="24"/>
        <v>191.3</v>
      </c>
      <c r="G203" s="217">
        <f t="shared" si="30"/>
        <v>1.5120275348671336E-3</v>
      </c>
      <c r="H203" s="18">
        <f t="shared" si="26"/>
        <v>6.4736702891568889</v>
      </c>
      <c r="I203" s="10">
        <f t="shared" si="27"/>
        <v>1.4242074636145157</v>
      </c>
      <c r="J203" s="202">
        <v>2.72018557865918</v>
      </c>
      <c r="K203" s="202">
        <v>0.5600239835166847</v>
      </c>
      <c r="L203" s="10">
        <f t="shared" si="28"/>
        <v>11.178087314947268</v>
      </c>
      <c r="M203" s="11">
        <f t="shared" si="25"/>
        <v>5.8432238969928212E-2</v>
      </c>
    </row>
    <row r="204" spans="1:13" x14ac:dyDescent="0.35">
      <c r="A204" s="9">
        <f t="shared" si="29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328">
        <f t="shared" si="24"/>
        <v>319.3</v>
      </c>
      <c r="G204" s="217">
        <f t="shared" si="30"/>
        <v>2.5237344060798526E-3</v>
      </c>
      <c r="H204" s="18">
        <f t="shared" si="26"/>
        <v>10.805242672910584</v>
      </c>
      <c r="I204" s="10">
        <f t="shared" si="27"/>
        <v>2.3771533880403286</v>
      </c>
      <c r="J204" s="202">
        <v>4.5402783861258547</v>
      </c>
      <c r="K204" s="202">
        <v>0.93473945602131414</v>
      </c>
      <c r="L204" s="10">
        <f t="shared" si="28"/>
        <v>18.657413903098082</v>
      </c>
      <c r="M204" s="11">
        <f t="shared" si="25"/>
        <v>5.8432238969928219E-2</v>
      </c>
    </row>
    <row r="205" spans="1:13" x14ac:dyDescent="0.35">
      <c r="A205" s="9">
        <f t="shared" si="29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328">
        <f t="shared" si="24"/>
        <v>481.74</v>
      </c>
      <c r="G205" s="217">
        <f t="shared" si="30"/>
        <v>3.8076536573282433E-3</v>
      </c>
      <c r="H205" s="18">
        <f t="shared" si="26"/>
        <v>16.302278751168007</v>
      </c>
      <c r="I205" s="10">
        <f t="shared" si="27"/>
        <v>3.5865013252569615</v>
      </c>
      <c r="J205" s="202">
        <v>6.8500899146015328</v>
      </c>
      <c r="K205" s="202">
        <v>1.4102768103467207</v>
      </c>
      <c r="L205" s="10">
        <f t="shared" si="28"/>
        <v>28.14914680137322</v>
      </c>
      <c r="M205" s="11">
        <f t="shared" si="25"/>
        <v>5.8432238969928219E-2</v>
      </c>
    </row>
    <row r="206" spans="1:13" x14ac:dyDescent="0.35">
      <c r="A206" s="9">
        <f t="shared" si="29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328">
        <f t="shared" si="24"/>
        <v>503.3</v>
      </c>
      <c r="G206" s="217">
        <f t="shared" si="30"/>
        <v>3.9780630334481353E-3</v>
      </c>
      <c r="H206" s="18">
        <f t="shared" si="26"/>
        <v>17.031877974556519</v>
      </c>
      <c r="I206" s="10">
        <f t="shared" si="27"/>
        <v>3.7470131544024343</v>
      </c>
      <c r="J206" s="202">
        <v>7.1566617968592015</v>
      </c>
      <c r="K206" s="202">
        <v>1.4733929477467191</v>
      </c>
      <c r="L206" s="10">
        <f t="shared" si="28"/>
        <v>29.408945873564875</v>
      </c>
      <c r="M206" s="11">
        <f t="shared" si="25"/>
        <v>5.8432238969928219E-2</v>
      </c>
    </row>
    <row r="207" spans="1:13" x14ac:dyDescent="0.35">
      <c r="A207" s="9">
        <f t="shared" si="29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328">
        <f t="shared" si="24"/>
        <v>727.33</v>
      </c>
      <c r="G207" s="217">
        <f t="shared" si="30"/>
        <v>5.7487871768683342E-3</v>
      </c>
      <c r="H207" s="18">
        <f t="shared" si="26"/>
        <v>24.613144858402929</v>
      </c>
      <c r="I207" s="10">
        <f t="shared" si="27"/>
        <v>5.4148918688486445</v>
      </c>
      <c r="J207" s="202">
        <v>10.342250794177634</v>
      </c>
      <c r="K207" s="202">
        <v>1.9828596171215682</v>
      </c>
      <c r="L207" s="10">
        <f t="shared" si="28"/>
        <v>42.353147138550774</v>
      </c>
      <c r="M207" s="11">
        <f t="shared" si="25"/>
        <v>6.2529560389397734E-2</v>
      </c>
    </row>
    <row r="208" spans="1:13" x14ac:dyDescent="0.35">
      <c r="A208" s="9">
        <f t="shared" si="29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328">
        <f t="shared" si="24"/>
        <v>628.35</v>
      </c>
      <c r="G208" s="217">
        <f t="shared" si="30"/>
        <v>4.9664532228633736E-3</v>
      </c>
      <c r="H208" s="18">
        <f t="shared" si="26"/>
        <v>21.263621151028389</v>
      </c>
      <c r="I208" s="10">
        <f t="shared" si="27"/>
        <v>4.6779966532262458</v>
      </c>
      <c r="J208" s="202">
        <v>8.934807152903792</v>
      </c>
      <c r="K208" s="202">
        <v>1.8394723995959685</v>
      </c>
      <c r="L208" s="10">
        <f t="shared" si="28"/>
        <v>36.715897356754397</v>
      </c>
      <c r="M208" s="11">
        <f t="shared" si="25"/>
        <v>5.8432238969928219E-2</v>
      </c>
    </row>
    <row r="209" spans="1:13" x14ac:dyDescent="0.35">
      <c r="A209" s="9">
        <f t="shared" si="29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328">
        <f t="shared" si="24"/>
        <v>2817.6</v>
      </c>
      <c r="G209" s="217">
        <f t="shared" si="30"/>
        <v>2.227019750256997E-2</v>
      </c>
      <c r="H209" s="18">
        <f t="shared" si="26"/>
        <v>95.348737097378191</v>
      </c>
      <c r="I209" s="10">
        <f t="shared" si="27"/>
        <v>20.976722161423201</v>
      </c>
      <c r="J209" s="202">
        <v>40.064792924360191</v>
      </c>
      <c r="K209" s="202">
        <v>7.5499312780424965</v>
      </c>
      <c r="L209" s="10">
        <f t="shared" si="28"/>
        <v>163.94018346120407</v>
      </c>
      <c r="M209" s="11">
        <f t="shared" si="25"/>
        <v>6.3567345273828638E-2</v>
      </c>
    </row>
    <row r="210" spans="1:13" x14ac:dyDescent="0.35">
      <c r="A210" s="9">
        <f t="shared" si="29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328">
        <f t="shared" si="24"/>
        <v>629.26</v>
      </c>
      <c r="G210" s="217">
        <f t="shared" si="30"/>
        <v>4.9736458264009013E-3</v>
      </c>
      <c r="H210" s="18">
        <f t="shared" si="26"/>
        <v>21.294415923444138</v>
      </c>
      <c r="I210" s="10">
        <f t="shared" si="27"/>
        <v>4.6847715031577106</v>
      </c>
      <c r="J210" s="202">
        <v>8.9477468752068745</v>
      </c>
      <c r="K210" s="202">
        <v>1.7437735808758408</v>
      </c>
      <c r="L210" s="10">
        <f t="shared" si="28"/>
        <v>36.67070788268456</v>
      </c>
      <c r="M210" s="11">
        <f t="shared" si="25"/>
        <v>6.1563153279865293E-2</v>
      </c>
    </row>
    <row r="211" spans="1:13" x14ac:dyDescent="0.35">
      <c r="A211" s="9">
        <f t="shared" si="29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328">
        <f t="shared" si="24"/>
        <v>531.4</v>
      </c>
      <c r="G211" s="217">
        <f t="shared" si="30"/>
        <v>4.200164307519052E-3</v>
      </c>
      <c r="H211" s="18">
        <f t="shared" si="26"/>
        <v>17.982793474427446</v>
      </c>
      <c r="I211" s="10">
        <f t="shared" si="27"/>
        <v>3.9562145643740383</v>
      </c>
      <c r="J211" s="202">
        <v>7.5562290459983679</v>
      </c>
      <c r="K211" s="202">
        <v>1.555654703820001</v>
      </c>
      <c r="L211" s="10">
        <f t="shared" si="28"/>
        <v>31.05089178861985</v>
      </c>
      <c r="M211" s="11">
        <f t="shared" si="25"/>
        <v>5.8432238969928212E-2</v>
      </c>
    </row>
    <row r="212" spans="1:13" x14ac:dyDescent="0.35">
      <c r="A212" s="9">
        <f t="shared" si="29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328">
        <f t="shared" si="24"/>
        <v>423.85</v>
      </c>
      <c r="G212" s="217">
        <f t="shared" si="30"/>
        <v>3.3500934169024285E-3</v>
      </c>
      <c r="H212" s="18">
        <f t="shared" si="26"/>
        <v>14.343257459796902</v>
      </c>
      <c r="I212" s="10">
        <f t="shared" si="27"/>
        <v>3.1555166411553186</v>
      </c>
      <c r="J212" s="202">
        <v>6.0269245034746133</v>
      </c>
      <c r="K212" s="202">
        <v>1.2408058829772439</v>
      </c>
      <c r="L212" s="10">
        <f t="shared" si="28"/>
        <v>24.766504487404081</v>
      </c>
      <c r="M212" s="11">
        <f t="shared" ref="M212:M215" si="31">L212/C212</f>
        <v>5.8432238969928225E-2</v>
      </c>
    </row>
    <row r="213" spans="1:13" x14ac:dyDescent="0.35">
      <c r="A213" s="9">
        <f t="shared" si="29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328">
        <f t="shared" si="24"/>
        <v>379.4</v>
      </c>
      <c r="G213" s="217">
        <f t="shared" si="30"/>
        <v>2.9987623979539492E-3</v>
      </c>
      <c r="H213" s="18">
        <f t="shared" si="26"/>
        <v>12.839051268719935</v>
      </c>
      <c r="I213" s="10">
        <f t="shared" si="27"/>
        <v>2.8245912791183856</v>
      </c>
      <c r="J213" s="202">
        <v>5.3948688371316917</v>
      </c>
      <c r="K213" s="202">
        <v>1.1106800802207535</v>
      </c>
      <c r="L213" s="10">
        <f t="shared" si="28"/>
        <v>22.169191465190764</v>
      </c>
      <c r="M213" s="11">
        <f t="shared" si="31"/>
        <v>5.8432238969928219E-2</v>
      </c>
    </row>
    <row r="214" spans="1:13" x14ac:dyDescent="0.35">
      <c r="A214" s="9">
        <f t="shared" si="29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328">
        <f t="shared" si="24"/>
        <v>2490.7000000000003</v>
      </c>
      <c r="G214" s="217">
        <f t="shared" si="30"/>
        <v>1.9686393001011868E-2</v>
      </c>
      <c r="H214" s="18">
        <f t="shared" si="26"/>
        <v>84.286307314182253</v>
      </c>
      <c r="I214" s="10">
        <f t="shared" si="27"/>
        <v>18.542987609120097</v>
      </c>
      <c r="J214" s="202">
        <v>35.416446527791003</v>
      </c>
      <c r="K214" s="202">
        <v>6.6801815367837056</v>
      </c>
      <c r="L214" s="10">
        <f t="shared" si="28"/>
        <v>144.92592298787704</v>
      </c>
      <c r="M214" s="11">
        <f t="shared" si="31"/>
        <v>6.3511075414293808E-2</v>
      </c>
    </row>
    <row r="215" spans="1:13" x14ac:dyDescent="0.35">
      <c r="A215" s="9">
        <f t="shared" si="29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328">
        <f t="shared" si="24"/>
        <v>635.55000000000007</v>
      </c>
      <c r="G215" s="217">
        <f t="shared" si="30"/>
        <v>5.0233617343690895E-3</v>
      </c>
      <c r="H215" s="18">
        <f t="shared" si="26"/>
        <v>21.507272097614536</v>
      </c>
      <c r="I215" s="10">
        <f t="shared" si="27"/>
        <v>4.731599861475198</v>
      </c>
      <c r="J215" s="202">
        <v>9.0371873733237944</v>
      </c>
      <c r="K215" s="202">
        <v>1.7621873333918887</v>
      </c>
      <c r="L215" s="10">
        <f t="shared" si="28"/>
        <v>37.038246665805417</v>
      </c>
      <c r="M215" s="11">
        <f t="shared" si="31"/>
        <v>6.153043718881205E-2</v>
      </c>
    </row>
    <row r="216" spans="1:13" x14ac:dyDescent="0.35">
      <c r="A216" s="9">
        <f t="shared" si="29"/>
        <v>211</v>
      </c>
      <c r="B216" s="90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328">
        <f t="shared" si="24"/>
        <v>185.1</v>
      </c>
      <c r="G216" s="217">
        <f t="shared" si="30"/>
        <v>1.4630229832927675E-3</v>
      </c>
      <c r="H216" s="18">
        <f t="shared" si="26"/>
        <v>6.2638597518188197</v>
      </c>
      <c r="I216" s="10">
        <f t="shared" si="27"/>
        <v>1.3780491454001405</v>
      </c>
      <c r="J216" s="202">
        <v>0</v>
      </c>
      <c r="K216" s="202">
        <v>0</v>
      </c>
      <c r="L216" s="10">
        <f t="shared" si="28"/>
        <v>7.6419088972189604</v>
      </c>
      <c r="M216" s="11">
        <v>0</v>
      </c>
    </row>
    <row r="217" spans="1:13" x14ac:dyDescent="0.35">
      <c r="A217" s="9">
        <f t="shared" si="29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328">
        <f t="shared" si="24"/>
        <v>243.18</v>
      </c>
      <c r="G217" s="217">
        <f t="shared" si="30"/>
        <v>1.9220849761055387E-3</v>
      </c>
      <c r="H217" s="18">
        <f t="shared" si="26"/>
        <v>8.2293107209470584</v>
      </c>
      <c r="I217" s="10">
        <f t="shared" si="27"/>
        <v>1.8104483586083528</v>
      </c>
      <c r="J217" s="202">
        <v>3.4578919446855165</v>
      </c>
      <c r="K217" s="202">
        <v>0.57606648968328911</v>
      </c>
      <c r="L217" s="10">
        <f t="shared" si="28"/>
        <v>14.073717513924215</v>
      </c>
      <c r="M217" s="11">
        <f t="shared" ref="M217:M249" si="32">L217/C217</f>
        <v>7.1520060544385686E-2</v>
      </c>
    </row>
    <row r="218" spans="1:13" x14ac:dyDescent="0.35">
      <c r="A218" s="9">
        <f t="shared" si="29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328">
        <f t="shared" si="24"/>
        <v>187.37</v>
      </c>
      <c r="G218" s="217">
        <f t="shared" si="30"/>
        <v>1.4809649723369306E-3</v>
      </c>
      <c r="H218" s="18">
        <f t="shared" si="26"/>
        <v>6.3406774808119515</v>
      </c>
      <c r="I218" s="10">
        <f t="shared" si="27"/>
        <v>1.3949490457786293</v>
      </c>
      <c r="J218" s="202">
        <v>2.6643030416799292</v>
      </c>
      <c r="K218" s="202">
        <v>0.54851904752494096</v>
      </c>
      <c r="L218" s="10">
        <f t="shared" si="28"/>
        <v>10.948448615795451</v>
      </c>
      <c r="M218" s="11">
        <f t="shared" si="32"/>
        <v>5.8432238969928219E-2</v>
      </c>
    </row>
    <row r="219" spans="1:13" x14ac:dyDescent="0.35">
      <c r="A219" s="9">
        <f t="shared" si="29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328">
        <f t="shared" si="24"/>
        <v>227.1</v>
      </c>
      <c r="G219" s="217">
        <f t="shared" si="30"/>
        <v>1.7949893004094407E-3</v>
      </c>
      <c r="H219" s="18">
        <f t="shared" si="26"/>
        <v>7.6851569402379996</v>
      </c>
      <c r="I219" s="10">
        <f t="shared" si="27"/>
        <v>1.6907345268523599</v>
      </c>
      <c r="J219" s="202">
        <v>3.2292427857475152</v>
      </c>
      <c r="K219" s="202">
        <v>0.66482721723282312</v>
      </c>
      <c r="L219" s="10">
        <f t="shared" si="28"/>
        <v>13.269961470070697</v>
      </c>
      <c r="M219" s="11">
        <f t="shared" si="32"/>
        <v>5.8432238969928219E-2</v>
      </c>
    </row>
    <row r="220" spans="1:13" x14ac:dyDescent="0.35">
      <c r="A220" s="9">
        <f t="shared" si="29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328">
        <f t="shared" si="24"/>
        <v>195.09</v>
      </c>
      <c r="G220" s="217">
        <f t="shared" si="30"/>
        <v>1.5419835430069476E-3</v>
      </c>
      <c r="H220" s="18">
        <f t="shared" si="26"/>
        <v>6.6019254402070953</v>
      </c>
      <c r="I220" s="10">
        <f t="shared" si="27"/>
        <v>1.452423596845561</v>
      </c>
      <c r="J220" s="202">
        <v>2.7740773891302632</v>
      </c>
      <c r="K220" s="202">
        <v>0.57111907446037635</v>
      </c>
      <c r="L220" s="10">
        <f t="shared" si="28"/>
        <v>11.399545500643296</v>
      </c>
      <c r="M220" s="11">
        <f t="shared" si="32"/>
        <v>5.8432238969928212E-2</v>
      </c>
    </row>
    <row r="221" spans="1:13" x14ac:dyDescent="0.35">
      <c r="A221" s="9">
        <f t="shared" si="29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328">
        <f t="shared" si="24"/>
        <v>194.05</v>
      </c>
      <c r="G221" s="217">
        <f t="shared" si="30"/>
        <v>1.5337634246783444E-3</v>
      </c>
      <c r="H221" s="18">
        <f t="shared" si="26"/>
        <v>6.5667314145890971</v>
      </c>
      <c r="I221" s="10">
        <f t="shared" si="27"/>
        <v>1.4446809112096013</v>
      </c>
      <c r="J221" s="202">
        <v>2.7592891350695963</v>
      </c>
      <c r="K221" s="202">
        <v>0.56807451124627628</v>
      </c>
      <c r="L221" s="10">
        <f t="shared" si="28"/>
        <v>11.338775972114572</v>
      </c>
      <c r="M221" s="11">
        <f t="shared" si="32"/>
        <v>5.8432238969928219E-2</v>
      </c>
    </row>
    <row r="222" spans="1:13" x14ac:dyDescent="0.35">
      <c r="A222" s="9">
        <f t="shared" si="29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328">
        <f t="shared" si="24"/>
        <v>127.3</v>
      </c>
      <c r="G222" s="217">
        <f t="shared" si="30"/>
        <v>1.0061740992607742E-3</v>
      </c>
      <c r="H222" s="18">
        <f t="shared" si="26"/>
        <v>4.3078840972800414</v>
      </c>
      <c r="I222" s="10">
        <f t="shared" si="27"/>
        <v>0.94773450140160909</v>
      </c>
      <c r="J222" s="202">
        <v>1.8101391749258422</v>
      </c>
      <c r="K222" s="202">
        <v>0.37266624726436981</v>
      </c>
      <c r="L222" s="10">
        <f t="shared" si="28"/>
        <v>7.4384240208718619</v>
      </c>
      <c r="M222" s="11">
        <f t="shared" si="32"/>
        <v>5.8432238969928219E-2</v>
      </c>
    </row>
    <row r="223" spans="1:13" x14ac:dyDescent="0.35">
      <c r="A223" s="9">
        <f t="shared" si="29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328">
        <f t="shared" si="24"/>
        <v>116.4</v>
      </c>
      <c r="G223" s="217">
        <f t="shared" si="30"/>
        <v>9.2002093600906617E-4</v>
      </c>
      <c r="H223" s="18">
        <f t="shared" si="26"/>
        <v>3.9390236364760161</v>
      </c>
      <c r="I223" s="10">
        <f t="shared" si="27"/>
        <v>0.8665852000247235</v>
      </c>
      <c r="J223" s="202">
        <v>1.6551468967900078</v>
      </c>
      <c r="K223" s="202">
        <v>0.34075688280889749</v>
      </c>
      <c r="L223" s="10">
        <f t="shared" si="28"/>
        <v>6.8015126160996449</v>
      </c>
      <c r="M223" s="11">
        <f t="shared" si="32"/>
        <v>5.8432238969928219E-2</v>
      </c>
    </row>
    <row r="224" spans="1:13" x14ac:dyDescent="0.35">
      <c r="A224" s="9">
        <f t="shared" si="29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328">
        <f t="shared" si="24"/>
        <v>182.2</v>
      </c>
      <c r="G224" s="217">
        <f t="shared" si="30"/>
        <v>1.4401014994918542E-3</v>
      </c>
      <c r="H224" s="18">
        <f t="shared" si="26"/>
        <v>6.165722564999399</v>
      </c>
      <c r="I224" s="10">
        <f t="shared" si="27"/>
        <v>1.3564589642998677</v>
      </c>
      <c r="J224" s="202">
        <v>2.5907883556283453</v>
      </c>
      <c r="K224" s="202">
        <v>0.53338405539330858</v>
      </c>
      <c r="L224" s="10">
        <f t="shared" si="28"/>
        <v>10.646353940320921</v>
      </c>
      <c r="M224" s="11">
        <f t="shared" si="32"/>
        <v>5.8432238969928219E-2</v>
      </c>
    </row>
    <row r="225" spans="1:13" x14ac:dyDescent="0.35">
      <c r="A225" s="9">
        <f t="shared" si="29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328">
        <f t="shared" si="24"/>
        <v>113.4</v>
      </c>
      <c r="G225" s="217">
        <f t="shared" si="30"/>
        <v>8.9630905621501807E-4</v>
      </c>
      <c r="H225" s="18">
        <f t="shared" si="26"/>
        <v>3.837502408731789</v>
      </c>
      <c r="I225" s="10">
        <f t="shared" si="27"/>
        <v>0.84425052992099359</v>
      </c>
      <c r="J225" s="202">
        <v>1.6124884716150076</v>
      </c>
      <c r="K225" s="202">
        <v>0.33197448892207027</v>
      </c>
      <c r="L225" s="10">
        <f t="shared" si="28"/>
        <v>6.6262158991898605</v>
      </c>
      <c r="M225" s="11">
        <f t="shared" si="32"/>
        <v>5.8432238969928219E-2</v>
      </c>
    </row>
    <row r="226" spans="1:13" x14ac:dyDescent="0.35">
      <c r="A226" s="9">
        <f t="shared" si="29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328">
        <f t="shared" si="24"/>
        <v>186.10000000000002</v>
      </c>
      <c r="G226" s="217">
        <f t="shared" si="30"/>
        <v>1.4709269432241171E-3</v>
      </c>
      <c r="H226" s="18">
        <f t="shared" si="26"/>
        <v>6.2977001610668957</v>
      </c>
      <c r="I226" s="10">
        <f t="shared" si="27"/>
        <v>1.3854940354347172</v>
      </c>
      <c r="J226" s="202">
        <v>2.646244308355846</v>
      </c>
      <c r="K226" s="202">
        <v>0.39462223198143803</v>
      </c>
      <c r="L226" s="10">
        <f t="shared" si="28"/>
        <v>10.724060736838897</v>
      </c>
      <c r="M226" s="11">
        <f t="shared" si="32"/>
        <v>7.9555346712454719E-2</v>
      </c>
    </row>
    <row r="227" spans="1:13" x14ac:dyDescent="0.35">
      <c r="A227" s="9">
        <f t="shared" si="29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328">
        <f t="shared" si="24"/>
        <v>182.7</v>
      </c>
      <c r="G227" s="217">
        <f t="shared" si="30"/>
        <v>1.4440534794575288E-3</v>
      </c>
      <c r="H227" s="18">
        <f t="shared" si="26"/>
        <v>6.1826427696234365</v>
      </c>
      <c r="I227" s="10">
        <f t="shared" si="27"/>
        <v>1.360181409317156</v>
      </c>
      <c r="J227" s="202">
        <v>2.5978980931575122</v>
      </c>
      <c r="K227" s="202">
        <v>0.53484778770777974</v>
      </c>
      <c r="L227" s="10">
        <f t="shared" si="28"/>
        <v>10.675570059805883</v>
      </c>
      <c r="M227" s="11">
        <f t="shared" si="32"/>
        <v>5.8432238969928212E-2</v>
      </c>
    </row>
    <row r="228" spans="1:13" x14ac:dyDescent="0.35">
      <c r="A228" s="9">
        <f t="shared" si="29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328">
        <f t="shared" si="24"/>
        <v>258.8</v>
      </c>
      <c r="G228" s="217">
        <f t="shared" si="30"/>
        <v>2.0455448302332158E-3</v>
      </c>
      <c r="H228" s="18">
        <f t="shared" si="26"/>
        <v>8.757897913402001</v>
      </c>
      <c r="I228" s="10">
        <f t="shared" si="27"/>
        <v>1.9267375409484402</v>
      </c>
      <c r="J228" s="202">
        <v>3.6800001450966842</v>
      </c>
      <c r="K228" s="202">
        <v>0.75762784597029786</v>
      </c>
      <c r="L228" s="10">
        <f t="shared" si="28"/>
        <v>15.122263445417424</v>
      </c>
      <c r="M228" s="11">
        <f t="shared" si="32"/>
        <v>5.8432238969928219E-2</v>
      </c>
    </row>
    <row r="229" spans="1:13" x14ac:dyDescent="0.35">
      <c r="A229" s="9">
        <f t="shared" si="29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328">
        <f t="shared" si="24"/>
        <v>164.85</v>
      </c>
      <c r="G229" s="217">
        <f t="shared" si="30"/>
        <v>1.3029677946829429E-3</v>
      </c>
      <c r="H229" s="18">
        <f t="shared" si="26"/>
        <v>5.5785914645452852</v>
      </c>
      <c r="I229" s="10">
        <f t="shared" si="27"/>
        <v>1.2272901221999628</v>
      </c>
      <c r="J229" s="202">
        <v>2.3440804633662613</v>
      </c>
      <c r="K229" s="202">
        <v>0.48259254408115765</v>
      </c>
      <c r="L229" s="10">
        <f t="shared" si="28"/>
        <v>9.6325545941926674</v>
      </c>
      <c r="M229" s="11">
        <f t="shared" si="32"/>
        <v>5.8432238969928225E-2</v>
      </c>
    </row>
    <row r="230" spans="1:13" x14ac:dyDescent="0.35">
      <c r="A230" s="9">
        <f t="shared" si="29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328">
        <f t="shared" ref="F230:F243" si="33">C230+D230+E230</f>
        <v>188.2</v>
      </c>
      <c r="G230" s="217">
        <f t="shared" si="30"/>
        <v>1.4875252590799504E-3</v>
      </c>
      <c r="H230" s="18">
        <f t="shared" si="26"/>
        <v>6.368765020487853</v>
      </c>
      <c r="I230" s="10">
        <f t="shared" si="27"/>
        <v>1.4011283045073277</v>
      </c>
      <c r="J230" s="202">
        <v>2.6761052059783461</v>
      </c>
      <c r="K230" s="202">
        <v>0.55094884316696302</v>
      </c>
      <c r="L230" s="10">
        <f t="shared" si="28"/>
        <v>10.99694737414049</v>
      </c>
      <c r="M230" s="11">
        <f t="shared" si="32"/>
        <v>5.8432238969928219E-2</v>
      </c>
    </row>
    <row r="231" spans="1:13" x14ac:dyDescent="0.35">
      <c r="A231" s="9">
        <f t="shared" si="29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328">
        <f t="shared" si="33"/>
        <v>146.69999999999999</v>
      </c>
      <c r="G231" s="217">
        <f t="shared" si="30"/>
        <v>1.1595109219289517E-3</v>
      </c>
      <c r="H231" s="18">
        <f t="shared" si="26"/>
        <v>4.9643880366927098</v>
      </c>
      <c r="I231" s="10">
        <f t="shared" si="27"/>
        <v>1.0921653680723962</v>
      </c>
      <c r="J231" s="202">
        <v>2.0859969910575096</v>
      </c>
      <c r="K231" s="202">
        <v>0.42945906106585274</v>
      </c>
      <c r="L231" s="10">
        <f t="shared" si="28"/>
        <v>8.5720094568884679</v>
      </c>
      <c r="M231" s="11">
        <f t="shared" si="32"/>
        <v>5.8432238969928212E-2</v>
      </c>
    </row>
    <row r="232" spans="1:13" x14ac:dyDescent="0.35">
      <c r="A232" s="9">
        <f t="shared" si="29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328">
        <f t="shared" si="33"/>
        <v>472.42</v>
      </c>
      <c r="G232" s="217">
        <f t="shared" si="30"/>
        <v>3.7339887507680672E-3</v>
      </c>
      <c r="H232" s="18">
        <f t="shared" si="26"/>
        <v>15.98688613697594</v>
      </c>
      <c r="I232" s="10">
        <f t="shared" si="27"/>
        <v>3.5171149501347068</v>
      </c>
      <c r="J232" s="202">
        <v>6.7175644070578651</v>
      </c>
      <c r="K232" s="202">
        <v>1.3829928400049774</v>
      </c>
      <c r="L232" s="10">
        <f t="shared" si="28"/>
        <v>27.60455833417349</v>
      </c>
      <c r="M232" s="11">
        <f t="shared" si="32"/>
        <v>5.8432238969928219E-2</v>
      </c>
    </row>
    <row r="233" spans="1:13" x14ac:dyDescent="0.35">
      <c r="A233" s="9">
        <f t="shared" si="29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328">
        <f t="shared" si="33"/>
        <v>260.05</v>
      </c>
      <c r="G233" s="217">
        <f t="shared" si="30"/>
        <v>2.0554247801474025E-3</v>
      </c>
      <c r="H233" s="18">
        <f t="shared" si="26"/>
        <v>8.8001984249620957</v>
      </c>
      <c r="I233" s="10">
        <f t="shared" si="27"/>
        <v>1.936043653491661</v>
      </c>
      <c r="J233" s="202">
        <v>3.6977744889196011</v>
      </c>
      <c r="K233" s="202">
        <v>0.76128717675647584</v>
      </c>
      <c r="L233" s="10">
        <f t="shared" si="28"/>
        <v>15.195303744129832</v>
      </c>
      <c r="M233" s="11">
        <f t="shared" si="32"/>
        <v>5.8432238969928212E-2</v>
      </c>
    </row>
    <row r="234" spans="1:13" x14ac:dyDescent="0.35">
      <c r="A234" s="9">
        <f t="shared" si="29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328">
        <f t="shared" si="33"/>
        <v>233.91</v>
      </c>
      <c r="G234" s="217">
        <f t="shared" si="30"/>
        <v>1.84881526754193E-3</v>
      </c>
      <c r="H234" s="18">
        <f t="shared" si="26"/>
        <v>7.9156101272173958</v>
      </c>
      <c r="I234" s="10">
        <f t="shared" si="27"/>
        <v>1.741434227987827</v>
      </c>
      <c r="J234" s="202">
        <v>3.3260774108947659</v>
      </c>
      <c r="K234" s="202">
        <v>0.68476325135592109</v>
      </c>
      <c r="L234" s="10">
        <f t="shared" si="28"/>
        <v>13.667885017455909</v>
      </c>
      <c r="M234" s="11">
        <f t="shared" si="32"/>
        <v>5.8432238969928219E-2</v>
      </c>
    </row>
    <row r="235" spans="1:13" x14ac:dyDescent="0.35">
      <c r="A235" s="9">
        <f t="shared" si="29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328">
        <f t="shared" si="33"/>
        <v>267.60000000000002</v>
      </c>
      <c r="G235" s="217">
        <f t="shared" si="30"/>
        <v>2.1150996776290905E-3</v>
      </c>
      <c r="H235" s="18">
        <f t="shared" si="26"/>
        <v>9.0556935147850695</v>
      </c>
      <c r="I235" s="10">
        <f t="shared" si="27"/>
        <v>1.9922525732527152</v>
      </c>
      <c r="J235" s="202">
        <v>3.8051315256100184</v>
      </c>
      <c r="K235" s="202">
        <v>0.69556559583671862</v>
      </c>
      <c r="L235" s="10">
        <f t="shared" si="28"/>
        <v>15.548643209484522</v>
      </c>
      <c r="M235" s="11">
        <f t="shared" si="32"/>
        <v>6.544041754833553E-2</v>
      </c>
    </row>
    <row r="236" spans="1:13" x14ac:dyDescent="0.35">
      <c r="A236" s="9">
        <f t="shared" si="29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328">
        <f t="shared" si="33"/>
        <v>214.65</v>
      </c>
      <c r="G236" s="217">
        <f t="shared" si="30"/>
        <v>1.6965849992641414E-3</v>
      </c>
      <c r="H236" s="18">
        <f t="shared" si="26"/>
        <v>7.2638438450994576</v>
      </c>
      <c r="I236" s="10">
        <f t="shared" si="27"/>
        <v>1.5980456459218806</v>
      </c>
      <c r="J236" s="202">
        <v>3.0522103212712643</v>
      </c>
      <c r="K236" s="202">
        <v>0.53587240032790973</v>
      </c>
      <c r="L236" s="10">
        <f t="shared" si="28"/>
        <v>12.449972212620512</v>
      </c>
      <c r="M236" s="11">
        <f t="shared" si="32"/>
        <v>6.8014051967334122E-2</v>
      </c>
    </row>
    <row r="237" spans="1:13" x14ac:dyDescent="0.35">
      <c r="A237" s="9">
        <f t="shared" si="29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328">
        <f t="shared" si="33"/>
        <v>189.78</v>
      </c>
      <c r="G237" s="217">
        <f t="shared" si="30"/>
        <v>1.5000135157714825E-3</v>
      </c>
      <c r="H237" s="18">
        <f t="shared" si="26"/>
        <v>6.4222328670998134</v>
      </c>
      <c r="I237" s="10">
        <f t="shared" si="27"/>
        <v>1.412891230761959</v>
      </c>
      <c r="J237" s="202">
        <v>2.6985719765705127</v>
      </c>
      <c r="K237" s="202">
        <v>0.55557423728069211</v>
      </c>
      <c r="L237" s="10">
        <f t="shared" si="28"/>
        <v>11.089270311712978</v>
      </c>
      <c r="M237" s="11">
        <f t="shared" si="32"/>
        <v>5.8432238969928225E-2</v>
      </c>
    </row>
    <row r="238" spans="1:13" x14ac:dyDescent="0.35">
      <c r="A238" s="9">
        <f t="shared" si="29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328">
        <f t="shared" si="33"/>
        <v>406.04</v>
      </c>
      <c r="G238" s="217">
        <f t="shared" si="30"/>
        <v>3.2093238905250964E-3</v>
      </c>
      <c r="H238" s="18">
        <f t="shared" si="26"/>
        <v>13.740559771088673</v>
      </c>
      <c r="I238" s="10">
        <f t="shared" si="27"/>
        <v>3.0229231496395079</v>
      </c>
      <c r="J238" s="202">
        <v>5.7736756526856938</v>
      </c>
      <c r="K238" s="202">
        <v>1.1886677379357797</v>
      </c>
      <c r="L238" s="10">
        <f t="shared" si="28"/>
        <v>23.725826311349653</v>
      </c>
      <c r="M238" s="11">
        <f t="shared" si="32"/>
        <v>5.8432238969928212E-2</v>
      </c>
    </row>
    <row r="239" spans="1:13" x14ac:dyDescent="0.35">
      <c r="A239" s="9">
        <f t="shared" si="29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328">
        <f t="shared" si="33"/>
        <v>732.01</v>
      </c>
      <c r="G239" s="217">
        <f t="shared" si="30"/>
        <v>5.7857777093470487E-3</v>
      </c>
      <c r="H239" s="18">
        <f t="shared" si="26"/>
        <v>24.77151797368392</v>
      </c>
      <c r="I239" s="10">
        <f t="shared" si="27"/>
        <v>5.4497339542104628</v>
      </c>
      <c r="J239" s="202">
        <v>10.408797937450633</v>
      </c>
      <c r="K239" s="202">
        <v>1.7043991816165653</v>
      </c>
      <c r="L239" s="10">
        <f t="shared" si="28"/>
        <v>42.334449046961581</v>
      </c>
      <c r="M239" s="11">
        <f t="shared" si="32"/>
        <v>7.2713366391785744E-2</v>
      </c>
    </row>
    <row r="240" spans="1:13" x14ac:dyDescent="0.35">
      <c r="A240" s="9">
        <f t="shared" si="29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328">
        <f t="shared" si="33"/>
        <v>985.05</v>
      </c>
      <c r="G240" s="217">
        <f t="shared" si="30"/>
        <v>7.7857957303756921E-3</v>
      </c>
      <c r="H240" s="18">
        <f t="shared" si="26"/>
        <v>33.334495129817007</v>
      </c>
      <c r="I240" s="10">
        <f t="shared" si="27"/>
        <v>7.3335889285597418</v>
      </c>
      <c r="J240" s="202">
        <v>14.006893906211316</v>
      </c>
      <c r="K240" s="202">
        <v>2.8836990327397292</v>
      </c>
      <c r="L240" s="10">
        <f t="shared" si="28"/>
        <v>57.558676997327794</v>
      </c>
      <c r="M240" s="11">
        <f t="shared" si="32"/>
        <v>5.8432238969928225E-2</v>
      </c>
    </row>
    <row r="241" spans="1:13" x14ac:dyDescent="0.35">
      <c r="A241" s="9">
        <f t="shared" si="29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328">
        <f t="shared" si="33"/>
        <v>589.46</v>
      </c>
      <c r="G241" s="217">
        <f t="shared" si="30"/>
        <v>4.6590682211331974E-3</v>
      </c>
      <c r="H241" s="18">
        <f t="shared" si="26"/>
        <v>19.947567635370728</v>
      </c>
      <c r="I241" s="10">
        <f t="shared" si="27"/>
        <v>4.3884648797815604</v>
      </c>
      <c r="J241" s="202">
        <v>8.3818117678852069</v>
      </c>
      <c r="K241" s="202">
        <v>1.7256233001763981</v>
      </c>
      <c r="L241" s="10">
        <f t="shared" si="28"/>
        <v>34.443467583213888</v>
      </c>
      <c r="M241" s="11">
        <f t="shared" si="32"/>
        <v>5.8432238969928219E-2</v>
      </c>
    </row>
    <row r="242" spans="1:13" x14ac:dyDescent="0.35">
      <c r="A242" s="9">
        <f t="shared" si="29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328">
        <f t="shared" si="33"/>
        <v>229.7</v>
      </c>
      <c r="G242" s="217">
        <f t="shared" si="30"/>
        <v>1.8155395962309491E-3</v>
      </c>
      <c r="H242" s="18">
        <f t="shared" si="26"/>
        <v>7.7731420042829962</v>
      </c>
      <c r="I242" s="10">
        <f t="shared" si="27"/>
        <v>1.7100912409422591</v>
      </c>
      <c r="J242" s="202">
        <v>3.2662134208991818</v>
      </c>
      <c r="K242" s="202">
        <v>0.67243862526807341</v>
      </c>
      <c r="L242" s="10">
        <f t="shared" si="28"/>
        <v>13.421885291392512</v>
      </c>
      <c r="M242" s="11">
        <f t="shared" si="32"/>
        <v>5.8432238969928219E-2</v>
      </c>
    </row>
    <row r="243" spans="1:13" x14ac:dyDescent="0.35">
      <c r="A243" s="9">
        <f t="shared" si="29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328">
        <f t="shared" si="33"/>
        <v>3064.9700000000003</v>
      </c>
      <c r="G243" s="217">
        <f t="shared" si="30"/>
        <v>2.4225400070787866E-2</v>
      </c>
      <c r="H243" s="18">
        <f t="shared" si="26"/>
        <v>103.7198391330747</v>
      </c>
      <c r="I243" s="10">
        <f t="shared" si="27"/>
        <v>22.818364609276433</v>
      </c>
      <c r="J243" s="202">
        <v>43.582264469540128</v>
      </c>
      <c r="K243" s="202">
        <v>7.0392936228160714</v>
      </c>
      <c r="L243" s="10">
        <f t="shared" si="28"/>
        <v>177.15976183470733</v>
      </c>
      <c r="M243" s="11">
        <f t="shared" si="32"/>
        <v>7.3676275523152715E-2</v>
      </c>
    </row>
    <row r="244" spans="1:13" x14ac:dyDescent="0.35">
      <c r="A244" s="9">
        <f t="shared" si="29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328">
        <f t="shared" ref="F244:F249" si="34">C244+D244+E244</f>
        <v>3276.1600000000003</v>
      </c>
      <c r="G244" s="217">
        <f t="shared" si="30"/>
        <v>2.5894637368689539E-2</v>
      </c>
      <c r="H244" s="18">
        <f t="shared" si="26"/>
        <v>110.86659516217583</v>
      </c>
      <c r="I244" s="10">
        <f t="shared" si="27"/>
        <v>24.390650935678682</v>
      </c>
      <c r="J244" s="202">
        <v>46.585275407109556</v>
      </c>
      <c r="K244" s="202">
        <v>8.8387768555806883</v>
      </c>
      <c r="L244" s="10">
        <f t="shared" si="28"/>
        <v>190.68129836054473</v>
      </c>
      <c r="M244" s="11">
        <f t="shared" si="32"/>
        <v>6.3154977829184875E-2</v>
      </c>
    </row>
    <row r="245" spans="1:13" s="145" customFormat="1" x14ac:dyDescent="0.35">
      <c r="A245" s="9">
        <f t="shared" si="29"/>
        <v>240</v>
      </c>
      <c r="B245" s="138" t="s">
        <v>551</v>
      </c>
      <c r="C245" s="8">
        <f>димвенканали!C245</f>
        <v>1829.3</v>
      </c>
      <c r="D245" s="8">
        <f>димвенканали!D245</f>
        <v>222</v>
      </c>
      <c r="E245" s="8">
        <f>димвенканали!E245</f>
        <v>0</v>
      </c>
      <c r="F245" s="328">
        <f t="shared" si="34"/>
        <v>2051.3000000000002</v>
      </c>
      <c r="G245" s="217">
        <f t="shared" si="30"/>
        <v>1.6213393007176953E-2</v>
      </c>
      <c r="H245" s="141">
        <f t="shared" ref="H245:H305" si="35">G245*$H$2</f>
        <v>69.416831490577763</v>
      </c>
      <c r="I245" s="10">
        <f t="shared" si="27"/>
        <v>15.271702927927109</v>
      </c>
      <c r="J245" s="202">
        <v>29.168409187159305</v>
      </c>
      <c r="K245" s="202">
        <v>6.4926510520914729</v>
      </c>
      <c r="L245" s="136">
        <f t="shared" si="28"/>
        <v>120.34959465775566</v>
      </c>
      <c r="M245" s="140">
        <f t="shared" si="32"/>
        <v>6.5789971386735729E-2</v>
      </c>
    </row>
    <row r="246" spans="1:13" s="145" customFormat="1" x14ac:dyDescent="0.35">
      <c r="A246" s="9">
        <f t="shared" si="29"/>
        <v>241</v>
      </c>
      <c r="B246" s="138" t="s">
        <v>552</v>
      </c>
      <c r="C246" s="8">
        <f>димвенканали!C246</f>
        <v>2200.46</v>
      </c>
      <c r="D246" s="8">
        <f>димвенканали!D246</f>
        <v>0</v>
      </c>
      <c r="E246" s="8">
        <f>димвенканали!E246</f>
        <v>0</v>
      </c>
      <c r="F246" s="328">
        <f t="shared" si="34"/>
        <v>2200.46</v>
      </c>
      <c r="G246" s="217">
        <f t="shared" si="30"/>
        <v>1.7392347670537024E-2</v>
      </c>
      <c r="H246" s="141">
        <f t="shared" si="35"/>
        <v>74.464466934020734</v>
      </c>
      <c r="I246" s="10">
        <f t="shared" ref="I246:I306" si="36">H246*0.22</f>
        <v>16.382182725484562</v>
      </c>
      <c r="J246" s="202">
        <v>31.289386086860311</v>
      </c>
      <c r="K246" s="202">
        <v>6.9647632886877586</v>
      </c>
      <c r="L246" s="136">
        <f t="shared" si="28"/>
        <v>129.10079903505334</v>
      </c>
      <c r="M246" s="140">
        <f t="shared" si="32"/>
        <v>5.8669914033908067E-2</v>
      </c>
    </row>
    <row r="247" spans="1:13" s="145" customFormat="1" x14ac:dyDescent="0.35">
      <c r="A247" s="9">
        <f t="shared" si="29"/>
        <v>242</v>
      </c>
      <c r="B247" s="138" t="s">
        <v>553</v>
      </c>
      <c r="C247" s="8">
        <f>димвенканали!C247</f>
        <v>1202.04</v>
      </c>
      <c r="D247" s="8">
        <f>димвенканали!D247</f>
        <v>0</v>
      </c>
      <c r="E247" s="8">
        <f>димвенканали!E247</f>
        <v>0</v>
      </c>
      <c r="F247" s="328">
        <f t="shared" si="34"/>
        <v>1202.04</v>
      </c>
      <c r="G247" s="217">
        <f t="shared" si="30"/>
        <v>9.5008759958791905E-3</v>
      </c>
      <c r="H247" s="141">
        <f t="shared" si="35"/>
        <v>40.677525532556956</v>
      </c>
      <c r="I247" s="10">
        <f t="shared" si="36"/>
        <v>8.9490556171625304</v>
      </c>
      <c r="J247" s="202">
        <v>17.092377799119081</v>
      </c>
      <c r="K247" s="202">
        <v>3.8046245164802968</v>
      </c>
      <c r="L247" s="136">
        <f t="shared" si="28"/>
        <v>70.523583465318865</v>
      </c>
      <c r="M247" s="140">
        <f t="shared" si="32"/>
        <v>5.8669914033908081E-2</v>
      </c>
    </row>
    <row r="248" spans="1:13" s="145" customFormat="1" x14ac:dyDescent="0.35">
      <c r="A248" s="9">
        <f t="shared" si="29"/>
        <v>243</v>
      </c>
      <c r="B248" s="138" t="s">
        <v>554</v>
      </c>
      <c r="C248" s="8">
        <f>димвенканали!C248</f>
        <v>1991.48</v>
      </c>
      <c r="D248" s="8">
        <f>димвенканали!D248</f>
        <v>74</v>
      </c>
      <c r="E248" s="8">
        <f>димвенканали!E248</f>
        <v>0</v>
      </c>
      <c r="F248" s="328">
        <f t="shared" si="34"/>
        <v>2065.48</v>
      </c>
      <c r="G248" s="217">
        <f t="shared" si="30"/>
        <v>1.6325471159003489E-2</v>
      </c>
      <c r="H248" s="141">
        <f t="shared" si="35"/>
        <v>69.896688493715487</v>
      </c>
      <c r="I248" s="10">
        <f t="shared" si="36"/>
        <v>15.377271468617407</v>
      </c>
      <c r="J248" s="202">
        <v>29.370041343486474</v>
      </c>
      <c r="K248" s="202">
        <v>6.5375327329371098</v>
      </c>
      <c r="L248" s="136">
        <f t="shared" si="28"/>
        <v>121.18153403875648</v>
      </c>
      <c r="M248" s="140">
        <f t="shared" si="32"/>
        <v>6.0849987968122445E-2</v>
      </c>
    </row>
    <row r="249" spans="1:13" s="145" customFormat="1" x14ac:dyDescent="0.35">
      <c r="A249" s="9">
        <f t="shared" si="29"/>
        <v>244</v>
      </c>
      <c r="B249" s="138" t="s">
        <v>555</v>
      </c>
      <c r="C249" s="8">
        <f>димвенканали!C249</f>
        <v>179.2</v>
      </c>
      <c r="D249" s="8">
        <f>димвенканали!D249</f>
        <v>0</v>
      </c>
      <c r="E249" s="8">
        <f>димвенканали!E249</f>
        <v>0</v>
      </c>
      <c r="F249" s="328">
        <f t="shared" si="34"/>
        <v>179.2</v>
      </c>
      <c r="G249" s="217">
        <f t="shared" si="30"/>
        <v>1.4163896196978062E-3</v>
      </c>
      <c r="H249" s="141">
        <f t="shared" si="35"/>
        <v>6.064201337255172</v>
      </c>
      <c r="I249" s="10">
        <f t="shared" si="36"/>
        <v>1.3341242941961378</v>
      </c>
      <c r="J249" s="202">
        <v>2.5481299304533449</v>
      </c>
      <c r="K249" s="202">
        <v>0.56719303297167234</v>
      </c>
      <c r="L249" s="136">
        <f t="shared" si="28"/>
        <v>10.513648594876328</v>
      </c>
      <c r="M249" s="140">
        <f t="shared" si="32"/>
        <v>5.8669914033908081E-2</v>
      </c>
    </row>
    <row r="250" spans="1:13" x14ac:dyDescent="0.35">
      <c r="A250" s="9">
        <f t="shared" si="29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328">
        <f t="shared" ref="F250:F310" si="37">C250+D250+E250</f>
        <v>885.79</v>
      </c>
      <c r="G250" s="217">
        <f t="shared" si="30"/>
        <v>7.0012486675899537E-3</v>
      </c>
      <c r="H250" s="18">
        <f t="shared" si="35"/>
        <v>29.975496107853004</v>
      </c>
      <c r="I250" s="10">
        <f t="shared" si="36"/>
        <v>6.594609143727661</v>
      </c>
      <c r="J250" s="202">
        <v>12.595468811921142</v>
      </c>
      <c r="K250" s="202">
        <v>8.8387768555806883</v>
      </c>
      <c r="L250" s="10">
        <f t="shared" si="28"/>
        <v>58.004350919082498</v>
      </c>
      <c r="M250" s="11">
        <f t="shared" ref="M250:M312" si="38">L250/F250</f>
        <v>6.548318553955508E-2</v>
      </c>
    </row>
    <row r="251" spans="1:13" x14ac:dyDescent="0.35">
      <c r="A251" s="9">
        <f t="shared" si="29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328">
        <f t="shared" si="37"/>
        <v>530.1</v>
      </c>
      <c r="G251" s="217">
        <f t="shared" si="30"/>
        <v>4.1898891596082984E-3</v>
      </c>
      <c r="H251" s="18">
        <f t="shared" si="35"/>
        <v>17.938800942404949</v>
      </c>
      <c r="I251" s="10">
        <f t="shared" si="36"/>
        <v>3.9465362073290891</v>
      </c>
      <c r="J251" s="202">
        <v>7.5377437284225355</v>
      </c>
      <c r="K251" s="202">
        <v>0</v>
      </c>
      <c r="L251" s="10">
        <f t="shared" si="28"/>
        <v>29.423080878156576</v>
      </c>
      <c r="M251" s="11">
        <f t="shared" si="38"/>
        <v>5.5504774340985802E-2</v>
      </c>
    </row>
    <row r="252" spans="1:13" x14ac:dyDescent="0.35">
      <c r="A252" s="9">
        <f t="shared" si="29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328">
        <f t="shared" si="37"/>
        <v>543.29999999999995</v>
      </c>
      <c r="G252" s="217">
        <f t="shared" si="30"/>
        <v>4.2942214307021094E-3</v>
      </c>
      <c r="H252" s="18">
        <f t="shared" si="35"/>
        <v>18.385494344479547</v>
      </c>
      <c r="I252" s="10">
        <f t="shared" si="36"/>
        <v>4.0448087557855006</v>
      </c>
      <c r="J252" s="202">
        <v>7.725440799192536</v>
      </c>
      <c r="K252" s="202">
        <v>0</v>
      </c>
      <c r="L252" s="10">
        <f t="shared" si="28"/>
        <v>30.155743899457583</v>
      </c>
      <c r="M252" s="11">
        <f t="shared" si="38"/>
        <v>5.5504774340985802E-2</v>
      </c>
    </row>
    <row r="253" spans="1:13" x14ac:dyDescent="0.35">
      <c r="A253" s="9">
        <f t="shared" si="29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328">
        <f t="shared" si="37"/>
        <v>453.6</v>
      </c>
      <c r="G253" s="217">
        <f t="shared" si="30"/>
        <v>3.5852362248600723E-3</v>
      </c>
      <c r="H253" s="18">
        <f t="shared" si="35"/>
        <v>15.350009634927156</v>
      </c>
      <c r="I253" s="10">
        <f t="shared" si="36"/>
        <v>3.3770021196839743</v>
      </c>
      <c r="J253" s="202">
        <v>6.4499538864600305</v>
      </c>
      <c r="K253" s="202">
        <v>0</v>
      </c>
      <c r="L253" s="10">
        <f t="shared" si="28"/>
        <v>25.17696564107116</v>
      </c>
      <c r="M253" s="11">
        <f t="shared" si="38"/>
        <v>5.5504774340985802E-2</v>
      </c>
    </row>
    <row r="254" spans="1:13" x14ac:dyDescent="0.35">
      <c r="A254" s="9">
        <f t="shared" si="29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328">
        <f t="shared" si="37"/>
        <v>442.1</v>
      </c>
      <c r="G254" s="217">
        <f t="shared" si="30"/>
        <v>3.4943406856495544E-3</v>
      </c>
      <c r="H254" s="18">
        <f t="shared" si="35"/>
        <v>14.960844928574284</v>
      </c>
      <c r="I254" s="10">
        <f t="shared" si="36"/>
        <v>3.2913858842863424</v>
      </c>
      <c r="J254" s="202">
        <v>6.2864299232891971</v>
      </c>
      <c r="K254" s="202">
        <v>0</v>
      </c>
      <c r="L254" s="10">
        <f t="shared" si="28"/>
        <v>24.538660736149826</v>
      </c>
      <c r="M254" s="11">
        <f t="shared" si="38"/>
        <v>5.5504774340985802E-2</v>
      </c>
    </row>
    <row r="255" spans="1:13" x14ac:dyDescent="0.35">
      <c r="A255" s="9">
        <f t="shared" si="29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328">
        <f t="shared" si="37"/>
        <v>560.20000000000005</v>
      </c>
      <c r="G255" s="217">
        <f t="shared" si="30"/>
        <v>4.4277983535419146E-3</v>
      </c>
      <c r="H255" s="18">
        <f t="shared" si="35"/>
        <v>18.95739726077203</v>
      </c>
      <c r="I255" s="10">
        <f t="shared" si="36"/>
        <v>4.1706273973698469</v>
      </c>
      <c r="J255" s="202">
        <v>7.9657499276783721</v>
      </c>
      <c r="K255" s="202">
        <v>0</v>
      </c>
      <c r="L255" s="10">
        <f t="shared" si="28"/>
        <v>31.093774585820249</v>
      </c>
      <c r="M255" s="11">
        <f t="shared" si="38"/>
        <v>5.5504774340985802E-2</v>
      </c>
    </row>
    <row r="256" spans="1:13" x14ac:dyDescent="0.35">
      <c r="A256" s="9">
        <f t="shared" si="29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328">
        <f t="shared" si="37"/>
        <v>831.1</v>
      </c>
      <c r="G256" s="217">
        <f t="shared" si="30"/>
        <v>6.5689810989444574E-3</v>
      </c>
      <c r="H256" s="18">
        <f t="shared" si="35"/>
        <v>28.124764126075746</v>
      </c>
      <c r="I256" s="10">
        <f t="shared" si="36"/>
        <v>6.1874481077366639</v>
      </c>
      <c r="J256" s="202">
        <v>11.817805720980889</v>
      </c>
      <c r="K256" s="202">
        <v>0</v>
      </c>
      <c r="L256" s="10">
        <f t="shared" si="28"/>
        <v>46.130017954793303</v>
      </c>
      <c r="M256" s="11">
        <f t="shared" si="38"/>
        <v>5.5504774340985802E-2</v>
      </c>
    </row>
    <row r="257" spans="1:13" x14ac:dyDescent="0.35">
      <c r="A257" s="9">
        <f t="shared" si="29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328">
        <f t="shared" si="37"/>
        <v>778.5</v>
      </c>
      <c r="G257" s="217">
        <f t="shared" si="30"/>
        <v>6.1532328065554811E-3</v>
      </c>
      <c r="H257" s="18">
        <f t="shared" si="35"/>
        <v>26.344758599626964</v>
      </c>
      <c r="I257" s="10">
        <f t="shared" si="36"/>
        <v>5.7958468919179325</v>
      </c>
      <c r="J257" s="202">
        <v>11.069861332912552</v>
      </c>
      <c r="K257" s="202">
        <v>0</v>
      </c>
      <c r="L257" s="10">
        <f t="shared" si="28"/>
        <v>43.210466824457448</v>
      </c>
      <c r="M257" s="11">
        <f t="shared" si="38"/>
        <v>5.5504774340985802E-2</v>
      </c>
    </row>
    <row r="258" spans="1:13" x14ac:dyDescent="0.35">
      <c r="A258" s="9">
        <f t="shared" si="29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328">
        <f t="shared" si="37"/>
        <v>791.9</v>
      </c>
      <c r="G258" s="217">
        <f t="shared" si="30"/>
        <v>6.2591458696355622E-3</v>
      </c>
      <c r="H258" s="18">
        <f t="shared" si="35"/>
        <v>26.798220083551175</v>
      </c>
      <c r="I258" s="10">
        <f t="shared" si="36"/>
        <v>5.8956084183812587</v>
      </c>
      <c r="J258" s="202">
        <v>11.26040229869422</v>
      </c>
      <c r="K258" s="202">
        <v>0</v>
      </c>
      <c r="L258" s="10">
        <f t="shared" si="28"/>
        <v>43.954230800626661</v>
      </c>
      <c r="M258" s="11">
        <f t="shared" si="38"/>
        <v>5.5504774340985809E-2</v>
      </c>
    </row>
    <row r="259" spans="1:13" x14ac:dyDescent="0.35">
      <c r="A259" s="9">
        <f t="shared" si="29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328">
        <f t="shared" si="37"/>
        <v>397</v>
      </c>
      <c r="G259" s="217">
        <f t="shared" si="30"/>
        <v>3.1378720927456982E-3</v>
      </c>
      <c r="H259" s="18">
        <f t="shared" si="35"/>
        <v>13.434642471486068</v>
      </c>
      <c r="I259" s="10">
        <f t="shared" si="36"/>
        <v>2.9556213437269352</v>
      </c>
      <c r="J259" s="202">
        <v>5.6451315981583594</v>
      </c>
      <c r="K259" s="202">
        <v>0</v>
      </c>
      <c r="L259" s="10">
        <f t="shared" ref="L259:L322" si="39">H259+I259+J259+K259</f>
        <v>22.035395413371361</v>
      </c>
      <c r="M259" s="11">
        <f t="shared" si="38"/>
        <v>5.5504774340985795E-2</v>
      </c>
    </row>
    <row r="260" spans="1:13" x14ac:dyDescent="0.35">
      <c r="A260" s="9">
        <f t="shared" si="29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328">
        <f t="shared" si="37"/>
        <v>442.3</v>
      </c>
      <c r="G260" s="217">
        <f t="shared" si="30"/>
        <v>3.4959214776358245E-3</v>
      </c>
      <c r="H260" s="18">
        <f t="shared" si="35"/>
        <v>14.9676130104239</v>
      </c>
      <c r="I260" s="10">
        <f t="shared" si="36"/>
        <v>3.292874862293258</v>
      </c>
      <c r="J260" s="202">
        <v>6.2892738183008632</v>
      </c>
      <c r="K260" s="202">
        <v>0</v>
      </c>
      <c r="L260" s="10">
        <f t="shared" si="39"/>
        <v>24.54976169101802</v>
      </c>
      <c r="M260" s="11">
        <f t="shared" si="38"/>
        <v>5.5504774340985802E-2</v>
      </c>
    </row>
    <row r="261" spans="1:13" x14ac:dyDescent="0.35">
      <c r="A261" s="9">
        <f t="shared" si="29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328">
        <f t="shared" si="37"/>
        <v>484.7</v>
      </c>
      <c r="G261" s="217">
        <f t="shared" si="30"/>
        <v>3.831049378725037E-3</v>
      </c>
      <c r="H261" s="18">
        <f t="shared" si="35"/>
        <v>16.40244636254231</v>
      </c>
      <c r="I261" s="10">
        <f t="shared" si="36"/>
        <v>3.6085381997593085</v>
      </c>
      <c r="J261" s="202">
        <v>6.8921795607741991</v>
      </c>
      <c r="K261" s="202">
        <v>0</v>
      </c>
      <c r="L261" s="10">
        <f t="shared" si="39"/>
        <v>26.903164123075818</v>
      </c>
      <c r="M261" s="11">
        <f t="shared" si="38"/>
        <v>5.5504774340985802E-2</v>
      </c>
    </row>
    <row r="262" spans="1:13" x14ac:dyDescent="0.35">
      <c r="A262" s="9">
        <f t="shared" si="29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328">
        <f t="shared" si="37"/>
        <v>554.70000000000005</v>
      </c>
      <c r="G262" s="217">
        <f t="shared" si="30"/>
        <v>4.3843265739194935E-3</v>
      </c>
      <c r="H262" s="18">
        <f t="shared" si="35"/>
        <v>18.771275009907615</v>
      </c>
      <c r="I262" s="10">
        <f t="shared" si="36"/>
        <v>4.1296805021796752</v>
      </c>
      <c r="J262" s="202">
        <v>7.8875428148575377</v>
      </c>
      <c r="K262" s="202">
        <v>0</v>
      </c>
      <c r="L262" s="10">
        <f t="shared" si="39"/>
        <v>30.788498326944826</v>
      </c>
      <c r="M262" s="11">
        <f t="shared" si="38"/>
        <v>5.5504774340985802E-2</v>
      </c>
    </row>
    <row r="263" spans="1:13" x14ac:dyDescent="0.35">
      <c r="A263" s="9">
        <f t="shared" ref="A263:A326" si="40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328">
        <f t="shared" si="37"/>
        <v>380.3</v>
      </c>
      <c r="G263" s="217">
        <f t="shared" ref="G263:G326" si="41">2/253037.72*F263</f>
        <v>3.0058759618921639E-3</v>
      </c>
      <c r="H263" s="18">
        <f t="shared" si="35"/>
        <v>12.869507637043204</v>
      </c>
      <c r="I263" s="10">
        <f t="shared" si="36"/>
        <v>2.8312916801495049</v>
      </c>
      <c r="J263" s="202">
        <v>5.407666364684192</v>
      </c>
      <c r="K263" s="202">
        <v>0</v>
      </c>
      <c r="L263" s="10">
        <f t="shared" si="39"/>
        <v>21.108465681876901</v>
      </c>
      <c r="M263" s="11">
        <f t="shared" si="38"/>
        <v>5.5504774340985802E-2</v>
      </c>
    </row>
    <row r="264" spans="1:13" x14ac:dyDescent="0.35">
      <c r="A264" s="9">
        <f t="shared" si="40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328">
        <f t="shared" si="37"/>
        <v>372</v>
      </c>
      <c r="G264" s="217">
        <f t="shared" si="41"/>
        <v>2.9402730944619641E-3</v>
      </c>
      <c r="H264" s="18">
        <f t="shared" si="35"/>
        <v>12.588632240284175</v>
      </c>
      <c r="I264" s="10">
        <f t="shared" si="36"/>
        <v>2.7694990928625187</v>
      </c>
      <c r="J264" s="202">
        <v>5.2896447217000251</v>
      </c>
      <c r="K264" s="202">
        <v>0</v>
      </c>
      <c r="L264" s="10">
        <f t="shared" si="39"/>
        <v>20.64777605484672</v>
      </c>
      <c r="M264" s="11">
        <f t="shared" si="38"/>
        <v>5.5504774340985802E-2</v>
      </c>
    </row>
    <row r="265" spans="1:13" x14ac:dyDescent="0.35">
      <c r="A265" s="9">
        <f t="shared" si="40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328">
        <f t="shared" si="37"/>
        <v>367.70000000000005</v>
      </c>
      <c r="G265" s="217">
        <f t="shared" si="41"/>
        <v>2.906286066757162E-3</v>
      </c>
      <c r="H265" s="18">
        <f t="shared" si="35"/>
        <v>12.44311848051745</v>
      </c>
      <c r="I265" s="10">
        <f t="shared" si="36"/>
        <v>2.7374860657138389</v>
      </c>
      <c r="J265" s="202">
        <v>5.2285009789491923</v>
      </c>
      <c r="K265" s="202">
        <v>0</v>
      </c>
      <c r="L265" s="10">
        <f t="shared" si="39"/>
        <v>20.409105525180479</v>
      </c>
      <c r="M265" s="11">
        <f t="shared" si="38"/>
        <v>5.5504774340985795E-2</v>
      </c>
    </row>
    <row r="266" spans="1:13" x14ac:dyDescent="0.35">
      <c r="A266" s="9">
        <f t="shared" si="40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328">
        <f t="shared" si="37"/>
        <v>246.5</v>
      </c>
      <c r="G266" s="217">
        <f t="shared" si="41"/>
        <v>1.9483261230776184E-3</v>
      </c>
      <c r="H266" s="18">
        <f t="shared" si="35"/>
        <v>8.3416608796506697</v>
      </c>
      <c r="I266" s="10">
        <f t="shared" si="36"/>
        <v>1.8351653935231473</v>
      </c>
      <c r="J266" s="202">
        <v>3.505100601879183</v>
      </c>
      <c r="K266" s="202">
        <v>0</v>
      </c>
      <c r="L266" s="10">
        <f t="shared" si="39"/>
        <v>13.681926875053</v>
      </c>
      <c r="M266" s="11">
        <f t="shared" si="38"/>
        <v>5.5504774340985802E-2</v>
      </c>
    </row>
    <row r="267" spans="1:13" x14ac:dyDescent="0.35">
      <c r="A267" s="9">
        <f t="shared" si="40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328">
        <f t="shared" si="37"/>
        <v>255.7</v>
      </c>
      <c r="G267" s="217">
        <f t="shared" si="41"/>
        <v>2.0210425544460327E-3</v>
      </c>
      <c r="H267" s="18">
        <f t="shared" si="35"/>
        <v>8.6529926447329668</v>
      </c>
      <c r="I267" s="10">
        <f t="shared" si="36"/>
        <v>1.9036583818412527</v>
      </c>
      <c r="J267" s="202">
        <v>3.6359197724158507</v>
      </c>
      <c r="K267" s="202">
        <v>0</v>
      </c>
      <c r="L267" s="10">
        <f t="shared" si="39"/>
        <v>14.192570798990069</v>
      </c>
      <c r="M267" s="11">
        <f t="shared" si="38"/>
        <v>5.5504774340985802E-2</v>
      </c>
    </row>
    <row r="268" spans="1:13" x14ac:dyDescent="0.35">
      <c r="A268" s="9">
        <f t="shared" si="40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328">
        <f t="shared" si="37"/>
        <v>460.8</v>
      </c>
      <c r="G268" s="217">
        <f t="shared" si="41"/>
        <v>3.6421447363657877E-3</v>
      </c>
      <c r="H268" s="18">
        <f t="shared" si="35"/>
        <v>15.593660581513301</v>
      </c>
      <c r="I268" s="10">
        <f t="shared" si="36"/>
        <v>3.4306053279329265</v>
      </c>
      <c r="J268" s="202">
        <v>6.5523341068800312</v>
      </c>
      <c r="K268" s="202">
        <v>0</v>
      </c>
      <c r="L268" s="10">
        <f t="shared" si="39"/>
        <v>25.57660001632626</v>
      </c>
      <c r="M268" s="11">
        <f t="shared" si="38"/>
        <v>5.5504774340985809E-2</v>
      </c>
    </row>
    <row r="269" spans="1:13" x14ac:dyDescent="0.35">
      <c r="A269" s="9">
        <f t="shared" si="40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328">
        <f t="shared" si="37"/>
        <v>473.6</v>
      </c>
      <c r="G269" s="217">
        <f t="shared" si="41"/>
        <v>3.7433154234870593E-3</v>
      </c>
      <c r="H269" s="18">
        <f t="shared" si="35"/>
        <v>16.02681781988867</v>
      </c>
      <c r="I269" s="10">
        <f t="shared" si="36"/>
        <v>3.5258999203755073</v>
      </c>
      <c r="J269" s="202">
        <v>6.7343433876266996</v>
      </c>
      <c r="K269" s="202">
        <v>0</v>
      </c>
      <c r="L269" s="10">
        <f t="shared" si="39"/>
        <v>26.28706112789088</v>
      </c>
      <c r="M269" s="11">
        <f t="shared" si="38"/>
        <v>5.5504774340985809E-2</v>
      </c>
    </row>
    <row r="270" spans="1:13" x14ac:dyDescent="0.35">
      <c r="A270" s="9">
        <f t="shared" si="40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328">
        <f t="shared" si="37"/>
        <v>500.2</v>
      </c>
      <c r="G270" s="217">
        <f t="shared" si="41"/>
        <v>3.9535607576609523E-3</v>
      </c>
      <c r="H270" s="18">
        <f t="shared" si="35"/>
        <v>16.926972705887483</v>
      </c>
      <c r="I270" s="10">
        <f t="shared" si="36"/>
        <v>3.7239339952952464</v>
      </c>
      <c r="J270" s="202">
        <v>7.1125814241783676</v>
      </c>
      <c r="K270" s="202">
        <v>0</v>
      </c>
      <c r="L270" s="10">
        <f t="shared" si="39"/>
        <v>27.7634881253611</v>
      </c>
      <c r="M270" s="11">
        <f t="shared" si="38"/>
        <v>5.5504774340985809E-2</v>
      </c>
    </row>
    <row r="271" spans="1:13" x14ac:dyDescent="0.35">
      <c r="A271" s="9">
        <f t="shared" si="40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328">
        <f t="shared" si="37"/>
        <v>640.4</v>
      </c>
      <c r="G271" s="217">
        <f t="shared" si="41"/>
        <v>5.0616959400361329E-3</v>
      </c>
      <c r="H271" s="18">
        <f t="shared" si="35"/>
        <v>21.6713980824677</v>
      </c>
      <c r="I271" s="10">
        <f t="shared" si="36"/>
        <v>4.7677075781428941</v>
      </c>
      <c r="J271" s="202">
        <v>9.1061518273567099</v>
      </c>
      <c r="K271" s="202">
        <v>0</v>
      </c>
      <c r="L271" s="10">
        <f t="shared" si="39"/>
        <v>35.545257487967305</v>
      </c>
      <c r="M271" s="11">
        <f t="shared" si="38"/>
        <v>5.5504774340985802E-2</v>
      </c>
    </row>
    <row r="272" spans="1:13" x14ac:dyDescent="0.35">
      <c r="A272" s="9">
        <f t="shared" si="40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328">
        <f t="shared" si="37"/>
        <v>525.6</v>
      </c>
      <c r="G272" s="217">
        <f t="shared" si="41"/>
        <v>4.1543213399172262E-3</v>
      </c>
      <c r="H272" s="18">
        <f t="shared" si="35"/>
        <v>17.786519100788606</v>
      </c>
      <c r="I272" s="10">
        <f t="shared" si="36"/>
        <v>3.9130342021734932</v>
      </c>
      <c r="J272" s="202">
        <v>7.4737560906600358</v>
      </c>
      <c r="K272" s="202">
        <v>0</v>
      </c>
      <c r="L272" s="10">
        <f t="shared" si="39"/>
        <v>29.173309393622134</v>
      </c>
      <c r="M272" s="11">
        <f t="shared" si="38"/>
        <v>5.5504774340985795E-2</v>
      </c>
    </row>
    <row r="273" spans="1:13" x14ac:dyDescent="0.35">
      <c r="A273" s="9">
        <f t="shared" si="40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328">
        <f t="shared" si="37"/>
        <v>631.6</v>
      </c>
      <c r="G273" s="217">
        <f t="shared" si="41"/>
        <v>4.9921410926402595E-3</v>
      </c>
      <c r="H273" s="18">
        <f t="shared" si="35"/>
        <v>21.373602481084639</v>
      </c>
      <c r="I273" s="10">
        <f t="shared" si="36"/>
        <v>4.7021925458386207</v>
      </c>
      <c r="J273" s="202">
        <v>8.9810204468433756</v>
      </c>
      <c r="K273" s="202">
        <v>0</v>
      </c>
      <c r="L273" s="10">
        <f t="shared" si="39"/>
        <v>35.056815473766633</v>
      </c>
      <c r="M273" s="11">
        <f t="shared" si="38"/>
        <v>5.5504774340985802E-2</v>
      </c>
    </row>
    <row r="274" spans="1:13" x14ac:dyDescent="0.35">
      <c r="A274" s="9">
        <f t="shared" si="40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328">
        <f t="shared" si="37"/>
        <v>508.9</v>
      </c>
      <c r="G274" s="217">
        <f t="shared" si="41"/>
        <v>4.0223252090636919E-3</v>
      </c>
      <c r="H274" s="18">
        <f t="shared" si="35"/>
        <v>17.221384266345744</v>
      </c>
      <c r="I274" s="10">
        <f t="shared" si="36"/>
        <v>3.7887045385960638</v>
      </c>
      <c r="J274" s="202">
        <v>7.2362908571858666</v>
      </c>
      <c r="K274" s="202">
        <v>0</v>
      </c>
      <c r="L274" s="10">
        <f t="shared" si="39"/>
        <v>28.246379662127676</v>
      </c>
      <c r="M274" s="11">
        <f t="shared" si="38"/>
        <v>5.5504774340985809E-2</v>
      </c>
    </row>
    <row r="275" spans="1:13" x14ac:dyDescent="0.35">
      <c r="A275" s="9">
        <f t="shared" si="40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328">
        <f t="shared" si="37"/>
        <v>574.5</v>
      </c>
      <c r="G275" s="217">
        <f t="shared" si="41"/>
        <v>4.54082498056021E-3</v>
      </c>
      <c r="H275" s="18">
        <f t="shared" si="35"/>
        <v>19.44131511301951</v>
      </c>
      <c r="I275" s="10">
        <f t="shared" si="36"/>
        <v>4.2770893248642921</v>
      </c>
      <c r="J275" s="202">
        <v>8.169088421012539</v>
      </c>
      <c r="K275" s="202">
        <v>0</v>
      </c>
      <c r="L275" s="10">
        <f t="shared" si="39"/>
        <v>31.887492858896341</v>
      </c>
      <c r="M275" s="11">
        <f t="shared" si="38"/>
        <v>5.5504774340985795E-2</v>
      </c>
    </row>
    <row r="276" spans="1:13" x14ac:dyDescent="0.35">
      <c r="A276" s="9">
        <f t="shared" si="40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328">
        <f t="shared" si="37"/>
        <v>944.72</v>
      </c>
      <c r="G276" s="217">
        <f t="shared" si="41"/>
        <v>7.4670290263443729E-3</v>
      </c>
      <c r="H276" s="18">
        <f t="shared" si="35"/>
        <v>31.969711424842114</v>
      </c>
      <c r="I276" s="10">
        <f t="shared" si="36"/>
        <v>7.0333365134652652</v>
      </c>
      <c r="J276" s="202">
        <v>13.43342247710873</v>
      </c>
      <c r="K276" s="202">
        <v>0</v>
      </c>
      <c r="L276" s="10">
        <f t="shared" si="39"/>
        <v>52.436470415416103</v>
      </c>
      <c r="M276" s="11">
        <f t="shared" si="38"/>
        <v>5.5504774340985795E-2</v>
      </c>
    </row>
    <row r="277" spans="1:13" x14ac:dyDescent="0.35">
      <c r="A277" s="9">
        <f t="shared" si="40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328">
        <f t="shared" si="37"/>
        <v>476.5</v>
      </c>
      <c r="G277" s="217">
        <f t="shared" si="41"/>
        <v>3.7662369072879727E-3</v>
      </c>
      <c r="H277" s="18">
        <f t="shared" si="35"/>
        <v>16.124955006708088</v>
      </c>
      <c r="I277" s="10">
        <f t="shared" si="36"/>
        <v>3.5474901014757796</v>
      </c>
      <c r="J277" s="202">
        <v>6.7755798652958656</v>
      </c>
      <c r="K277" s="202">
        <v>0</v>
      </c>
      <c r="L277" s="10">
        <f t="shared" si="39"/>
        <v>26.448024973479733</v>
      </c>
      <c r="M277" s="11">
        <f t="shared" si="38"/>
        <v>5.5504774340985795E-2</v>
      </c>
    </row>
    <row r="278" spans="1:13" x14ac:dyDescent="0.35">
      <c r="A278" s="9">
        <f t="shared" si="40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328">
        <f t="shared" si="37"/>
        <v>561.4</v>
      </c>
      <c r="G278" s="217">
        <f t="shared" si="41"/>
        <v>4.4372831054595337E-3</v>
      </c>
      <c r="H278" s="18">
        <f t="shared" si="35"/>
        <v>18.998005751869719</v>
      </c>
      <c r="I278" s="10">
        <f t="shared" si="36"/>
        <v>4.1795612654113379</v>
      </c>
      <c r="J278" s="202">
        <v>7.982813297748371</v>
      </c>
      <c r="K278" s="202">
        <v>0</v>
      </c>
      <c r="L278" s="10">
        <f t="shared" si="39"/>
        <v>31.160380315029428</v>
      </c>
      <c r="M278" s="11">
        <f t="shared" si="38"/>
        <v>5.5504774340985802E-2</v>
      </c>
    </row>
    <row r="279" spans="1:13" x14ac:dyDescent="0.35">
      <c r="A279" s="9">
        <f t="shared" si="40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328">
        <f t="shared" si="37"/>
        <v>756.1</v>
      </c>
      <c r="G279" s="217">
        <f t="shared" si="41"/>
        <v>5.9761841040932556E-3</v>
      </c>
      <c r="H279" s="18">
        <f t="shared" si="35"/>
        <v>25.586733432470069</v>
      </c>
      <c r="I279" s="10">
        <f t="shared" si="36"/>
        <v>5.6290813551434153</v>
      </c>
      <c r="J279" s="202">
        <v>10.751345091605884</v>
      </c>
      <c r="K279" s="202">
        <v>0</v>
      </c>
      <c r="L279" s="10">
        <f t="shared" si="39"/>
        <v>41.967159879219366</v>
      </c>
      <c r="M279" s="11">
        <f t="shared" si="38"/>
        <v>5.5504774340985802E-2</v>
      </c>
    </row>
    <row r="280" spans="1:13" x14ac:dyDescent="0.35">
      <c r="A280" s="9">
        <f t="shared" si="40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328">
        <f t="shared" si="37"/>
        <v>642.6</v>
      </c>
      <c r="G280" s="217">
        <f t="shared" si="41"/>
        <v>5.0790846518851025E-3</v>
      </c>
      <c r="H280" s="18">
        <f t="shared" si="35"/>
        <v>21.745846982813472</v>
      </c>
      <c r="I280" s="10">
        <f t="shared" si="36"/>
        <v>4.7840863362189641</v>
      </c>
      <c r="J280" s="202">
        <v>9.1374346724850444</v>
      </c>
      <c r="K280" s="202">
        <v>0</v>
      </c>
      <c r="L280" s="10">
        <f t="shared" si="39"/>
        <v>35.66736799151748</v>
      </c>
      <c r="M280" s="11">
        <f t="shared" si="38"/>
        <v>5.5504774340985809E-2</v>
      </c>
    </row>
    <row r="281" spans="1:13" x14ac:dyDescent="0.35">
      <c r="A281" s="9">
        <f t="shared" si="40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328">
        <f t="shared" si="37"/>
        <v>631.4</v>
      </c>
      <c r="G281" s="217">
        <f t="shared" si="41"/>
        <v>4.9905603006539893E-3</v>
      </c>
      <c r="H281" s="18">
        <f t="shared" si="35"/>
        <v>21.366834399235021</v>
      </c>
      <c r="I281" s="10">
        <f t="shared" si="36"/>
        <v>4.7007035678317051</v>
      </c>
      <c r="J281" s="202">
        <v>8.9781765518317087</v>
      </c>
      <c r="K281" s="202">
        <v>0</v>
      </c>
      <c r="L281" s="10">
        <f t="shared" si="39"/>
        <v>35.045714518898436</v>
      </c>
      <c r="M281" s="11">
        <f t="shared" si="38"/>
        <v>5.5504774340985802E-2</v>
      </c>
    </row>
    <row r="282" spans="1:13" x14ac:dyDescent="0.35">
      <c r="A282" s="9">
        <f t="shared" si="40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328">
        <f t="shared" si="37"/>
        <v>461.4</v>
      </c>
      <c r="G282" s="217">
        <f t="shared" si="41"/>
        <v>3.6468871123245968E-3</v>
      </c>
      <c r="H282" s="18">
        <f t="shared" si="35"/>
        <v>15.613964827062144</v>
      </c>
      <c r="I282" s="10">
        <f t="shared" si="36"/>
        <v>3.4350722619536715</v>
      </c>
      <c r="J282" s="202">
        <v>6.5608657919150311</v>
      </c>
      <c r="K282" s="202">
        <v>0</v>
      </c>
      <c r="L282" s="10">
        <f t="shared" si="39"/>
        <v>25.609902880930846</v>
      </c>
      <c r="M282" s="11">
        <f t="shared" si="38"/>
        <v>5.5504774340985802E-2</v>
      </c>
    </row>
    <row r="283" spans="1:13" x14ac:dyDescent="0.35">
      <c r="A283" s="9">
        <f t="shared" si="40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328">
        <f t="shared" si="37"/>
        <v>515.79999999999995</v>
      </c>
      <c r="G283" s="217">
        <f t="shared" si="41"/>
        <v>4.0768625325900022E-3</v>
      </c>
      <c r="H283" s="18">
        <f t="shared" si="35"/>
        <v>17.454883090157463</v>
      </c>
      <c r="I283" s="10">
        <f t="shared" si="36"/>
        <v>3.8400742798346417</v>
      </c>
      <c r="J283" s="202">
        <v>7.3344052350883677</v>
      </c>
      <c r="K283" s="202">
        <v>0</v>
      </c>
      <c r="L283" s="10">
        <f t="shared" si="39"/>
        <v>28.629362605080473</v>
      </c>
      <c r="M283" s="11">
        <f t="shared" si="38"/>
        <v>5.5504774340985802E-2</v>
      </c>
    </row>
    <row r="284" spans="1:13" x14ac:dyDescent="0.35">
      <c r="A284" s="9">
        <f t="shared" si="40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328">
        <f t="shared" si="37"/>
        <v>604.9</v>
      </c>
      <c r="G284" s="217">
        <f t="shared" si="41"/>
        <v>4.781105362473231E-3</v>
      </c>
      <c r="H284" s="18">
        <f t="shared" si="35"/>
        <v>20.470063554161015</v>
      </c>
      <c r="I284" s="10">
        <f t="shared" si="36"/>
        <v>4.5034139819154237</v>
      </c>
      <c r="J284" s="202">
        <v>8.6013604627858733</v>
      </c>
      <c r="K284" s="202">
        <v>0</v>
      </c>
      <c r="L284" s="10">
        <f t="shared" si="39"/>
        <v>33.574837998862307</v>
      </c>
      <c r="M284" s="11">
        <f t="shared" si="38"/>
        <v>5.5504774340985795E-2</v>
      </c>
    </row>
    <row r="285" spans="1:13" x14ac:dyDescent="0.35">
      <c r="A285" s="9">
        <f t="shared" si="40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328">
        <f t="shared" si="37"/>
        <v>571.70000000000005</v>
      </c>
      <c r="G285" s="217">
        <f t="shared" si="41"/>
        <v>4.5186938927524326E-3</v>
      </c>
      <c r="H285" s="18">
        <f t="shared" si="35"/>
        <v>19.346561967124902</v>
      </c>
      <c r="I285" s="10">
        <f t="shared" si="36"/>
        <v>4.2562436327674789</v>
      </c>
      <c r="J285" s="202">
        <v>8.1292738908492073</v>
      </c>
      <c r="K285" s="202">
        <v>0</v>
      </c>
      <c r="L285" s="10">
        <f t="shared" si="39"/>
        <v>31.73207949074159</v>
      </c>
      <c r="M285" s="11">
        <f t="shared" si="38"/>
        <v>5.5504774340985809E-2</v>
      </c>
    </row>
    <row r="286" spans="1:13" x14ac:dyDescent="0.35">
      <c r="A286" s="9">
        <f t="shared" si="40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328">
        <f t="shared" si="37"/>
        <v>522.5</v>
      </c>
      <c r="G286" s="217">
        <f t="shared" si="41"/>
        <v>4.1298190641300431E-3</v>
      </c>
      <c r="H286" s="18">
        <f t="shared" si="35"/>
        <v>17.681613832119574</v>
      </c>
      <c r="I286" s="10">
        <f t="shared" si="36"/>
        <v>3.8899550430663061</v>
      </c>
      <c r="J286" s="202">
        <v>7.4296757179792019</v>
      </c>
      <c r="K286" s="202">
        <v>0</v>
      </c>
      <c r="L286" s="10">
        <f t="shared" si="39"/>
        <v>29.00124459316508</v>
      </c>
      <c r="M286" s="11">
        <f t="shared" si="38"/>
        <v>5.5504774340985795E-2</v>
      </c>
    </row>
    <row r="287" spans="1:13" x14ac:dyDescent="0.35">
      <c r="A287" s="9">
        <f t="shared" si="40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328">
        <f t="shared" si="37"/>
        <v>324.7</v>
      </c>
      <c r="G287" s="217">
        <f t="shared" si="41"/>
        <v>2.5664157897091386E-3</v>
      </c>
      <c r="H287" s="18">
        <f t="shared" si="35"/>
        <v>10.987980882850191</v>
      </c>
      <c r="I287" s="10">
        <f t="shared" si="36"/>
        <v>2.4173557942270421</v>
      </c>
      <c r="J287" s="202">
        <v>4.6170635514408547</v>
      </c>
      <c r="K287" s="202">
        <v>0</v>
      </c>
      <c r="L287" s="10">
        <f t="shared" si="39"/>
        <v>18.022400228518087</v>
      </c>
      <c r="M287" s="11">
        <f t="shared" si="38"/>
        <v>5.5504774340985795E-2</v>
      </c>
    </row>
    <row r="288" spans="1:13" x14ac:dyDescent="0.35">
      <c r="A288" s="9">
        <f t="shared" si="40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328">
        <f t="shared" si="37"/>
        <v>519.5</v>
      </c>
      <c r="G288" s="217">
        <f t="shared" si="41"/>
        <v>4.1061071843359956E-3</v>
      </c>
      <c r="H288" s="18">
        <f t="shared" si="35"/>
        <v>17.580092604375348</v>
      </c>
      <c r="I288" s="10">
        <f t="shared" si="36"/>
        <v>3.8676203729625769</v>
      </c>
      <c r="J288" s="202">
        <v>7.3870172928042024</v>
      </c>
      <c r="K288" s="202">
        <v>0</v>
      </c>
      <c r="L288" s="10">
        <f t="shared" si="39"/>
        <v>28.834730270142128</v>
      </c>
      <c r="M288" s="11">
        <f t="shared" si="38"/>
        <v>5.5504774340985809E-2</v>
      </c>
    </row>
    <row r="289" spans="1:13" x14ac:dyDescent="0.35">
      <c r="A289" s="9">
        <f t="shared" si="40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328">
        <f t="shared" si="37"/>
        <v>221.7</v>
      </c>
      <c r="G289" s="217">
        <f t="shared" si="41"/>
        <v>1.7523079167801542E-3</v>
      </c>
      <c r="H289" s="18">
        <f t="shared" si="35"/>
        <v>7.5024187302983911</v>
      </c>
      <c r="I289" s="10">
        <f t="shared" si="36"/>
        <v>1.650532120665646</v>
      </c>
      <c r="J289" s="202">
        <v>3.1524576204325148</v>
      </c>
      <c r="K289" s="202">
        <v>0</v>
      </c>
      <c r="L289" s="10">
        <f t="shared" si="39"/>
        <v>12.305408471396552</v>
      </c>
      <c r="M289" s="11">
        <f t="shared" si="38"/>
        <v>5.5504774340985802E-2</v>
      </c>
    </row>
    <row r="290" spans="1:13" x14ac:dyDescent="0.35">
      <c r="A290" s="9">
        <f t="shared" si="40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328">
        <f t="shared" si="37"/>
        <v>312.5</v>
      </c>
      <c r="G290" s="217">
        <f t="shared" si="41"/>
        <v>2.4699874785466766E-3</v>
      </c>
      <c r="H290" s="18">
        <f t="shared" si="35"/>
        <v>10.575127890023667</v>
      </c>
      <c r="I290" s="10">
        <f t="shared" si="36"/>
        <v>2.3265281358052068</v>
      </c>
      <c r="J290" s="202">
        <v>4.4435859557291879</v>
      </c>
      <c r="K290" s="202">
        <v>0</v>
      </c>
      <c r="L290" s="10">
        <f t="shared" si="39"/>
        <v>17.345241981558061</v>
      </c>
      <c r="M290" s="11">
        <f t="shared" si="38"/>
        <v>5.5504774340985795E-2</v>
      </c>
    </row>
    <row r="291" spans="1:13" x14ac:dyDescent="0.35">
      <c r="A291" s="9">
        <f t="shared" si="40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328">
        <f t="shared" si="37"/>
        <v>644.1</v>
      </c>
      <c r="G291" s="217">
        <f t="shared" si="41"/>
        <v>5.0909405917821263E-3</v>
      </c>
      <c r="H291" s="18">
        <f t="shared" si="35"/>
        <v>21.796607596685583</v>
      </c>
      <c r="I291" s="10">
        <f t="shared" si="36"/>
        <v>4.795253671270828</v>
      </c>
      <c r="J291" s="202">
        <v>9.1587638850725437</v>
      </c>
      <c r="K291" s="202">
        <v>0</v>
      </c>
      <c r="L291" s="10">
        <f t="shared" si="39"/>
        <v>35.750625153028956</v>
      </c>
      <c r="M291" s="11">
        <f t="shared" si="38"/>
        <v>5.5504774340985802E-2</v>
      </c>
    </row>
    <row r="292" spans="1:13" x14ac:dyDescent="0.35">
      <c r="A292" s="9">
        <f t="shared" si="40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328">
        <f t="shared" si="37"/>
        <v>451.9</v>
      </c>
      <c r="G292" s="217">
        <f t="shared" si="41"/>
        <v>3.571799492976778E-3</v>
      </c>
      <c r="H292" s="18">
        <f t="shared" si="35"/>
        <v>15.292480939205426</v>
      </c>
      <c r="I292" s="10">
        <f t="shared" si="36"/>
        <v>3.3643458066251939</v>
      </c>
      <c r="J292" s="202">
        <v>6.4257807788608634</v>
      </c>
      <c r="K292" s="202">
        <v>0</v>
      </c>
      <c r="L292" s="10">
        <f t="shared" si="39"/>
        <v>25.082607524691483</v>
      </c>
      <c r="M292" s="11">
        <f t="shared" si="38"/>
        <v>5.5504774340985802E-2</v>
      </c>
    </row>
    <row r="293" spans="1:13" x14ac:dyDescent="0.35">
      <c r="A293" s="9">
        <f t="shared" si="40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328">
        <f t="shared" si="37"/>
        <v>556.5</v>
      </c>
      <c r="G293" s="217">
        <f t="shared" si="41"/>
        <v>4.3985537017959221E-3</v>
      </c>
      <c r="H293" s="18">
        <f t="shared" si="35"/>
        <v>18.832187746554151</v>
      </c>
      <c r="I293" s="10">
        <f t="shared" si="36"/>
        <v>4.143081304241913</v>
      </c>
      <c r="J293" s="202">
        <v>7.9131378699625374</v>
      </c>
      <c r="K293" s="202">
        <v>0</v>
      </c>
      <c r="L293" s="10">
        <f t="shared" si="39"/>
        <v>30.888406920758602</v>
      </c>
      <c r="M293" s="11">
        <f t="shared" si="38"/>
        <v>5.5504774340985809E-2</v>
      </c>
    </row>
    <row r="294" spans="1:13" x14ac:dyDescent="0.35">
      <c r="A294" s="9">
        <f t="shared" si="40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328">
        <f t="shared" si="37"/>
        <v>484.3</v>
      </c>
      <c r="G294" s="217">
        <f t="shared" si="41"/>
        <v>3.8278877947524976E-3</v>
      </c>
      <c r="H294" s="18">
        <f t="shared" si="35"/>
        <v>16.388910198843082</v>
      </c>
      <c r="I294" s="10">
        <f t="shared" si="36"/>
        <v>3.6055602437454781</v>
      </c>
      <c r="J294" s="202">
        <v>6.8864917707508662</v>
      </c>
      <c r="K294" s="202">
        <v>0</v>
      </c>
      <c r="L294" s="10">
        <f t="shared" si="39"/>
        <v>26.880962213339426</v>
      </c>
      <c r="M294" s="11">
        <f t="shared" si="38"/>
        <v>5.5504774340985809E-2</v>
      </c>
    </row>
    <row r="295" spans="1:13" x14ac:dyDescent="0.35">
      <c r="A295" s="9">
        <f t="shared" si="40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328">
        <f t="shared" si="37"/>
        <v>554.70000000000005</v>
      </c>
      <c r="G295" s="217">
        <f t="shared" si="41"/>
        <v>4.3843265739194935E-3</v>
      </c>
      <c r="H295" s="18">
        <f t="shared" si="35"/>
        <v>18.771275009907615</v>
      </c>
      <c r="I295" s="10">
        <f t="shared" si="36"/>
        <v>4.1296805021796752</v>
      </c>
      <c r="J295" s="202">
        <v>7.8875428148575377</v>
      </c>
      <c r="K295" s="202">
        <v>0</v>
      </c>
      <c r="L295" s="10">
        <f t="shared" si="39"/>
        <v>30.788498326944826</v>
      </c>
      <c r="M295" s="11">
        <f t="shared" si="38"/>
        <v>5.5504774340985802E-2</v>
      </c>
    </row>
    <row r="296" spans="1:13" x14ac:dyDescent="0.35">
      <c r="A296" s="9">
        <f t="shared" si="40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328">
        <f t="shared" si="37"/>
        <v>401</v>
      </c>
      <c r="G296" s="217">
        <f t="shared" si="41"/>
        <v>3.1694879324710955E-3</v>
      </c>
      <c r="H296" s="18">
        <f t="shared" si="35"/>
        <v>13.570004108478372</v>
      </c>
      <c r="I296" s="10">
        <f t="shared" si="36"/>
        <v>2.985400903865242</v>
      </c>
      <c r="J296" s="202">
        <v>5.7020094983916936</v>
      </c>
      <c r="K296" s="202">
        <v>0</v>
      </c>
      <c r="L296" s="10">
        <f t="shared" si="39"/>
        <v>22.257414510735305</v>
      </c>
      <c r="M296" s="11">
        <f t="shared" si="38"/>
        <v>5.5504774340985802E-2</v>
      </c>
    </row>
    <row r="297" spans="1:13" x14ac:dyDescent="0.35">
      <c r="A297" s="9">
        <f t="shared" si="40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328">
        <f t="shared" si="37"/>
        <v>456.4</v>
      </c>
      <c r="G297" s="217">
        <f t="shared" si="41"/>
        <v>3.6073673126678502E-3</v>
      </c>
      <c r="H297" s="18">
        <f t="shared" si="35"/>
        <v>15.444762780821767</v>
      </c>
      <c r="I297" s="10">
        <f t="shared" si="36"/>
        <v>3.3978478117807889</v>
      </c>
      <c r="J297" s="202">
        <v>6.489768416623364</v>
      </c>
      <c r="K297" s="202">
        <v>0</v>
      </c>
      <c r="L297" s="10">
        <f t="shared" si="39"/>
        <v>25.332379009225917</v>
      </c>
      <c r="M297" s="11">
        <f t="shared" si="38"/>
        <v>5.5504774340985802E-2</v>
      </c>
    </row>
    <row r="298" spans="1:13" x14ac:dyDescent="0.35">
      <c r="A298" s="9">
        <f t="shared" si="40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328">
        <f t="shared" si="37"/>
        <v>419</v>
      </c>
      <c r="G298" s="217">
        <f t="shared" si="41"/>
        <v>3.3117592112353838E-3</v>
      </c>
      <c r="H298" s="18">
        <f t="shared" si="35"/>
        <v>14.179131474943734</v>
      </c>
      <c r="I298" s="10">
        <f t="shared" si="36"/>
        <v>3.1194089244876215</v>
      </c>
      <c r="J298" s="202">
        <v>5.9579600494416951</v>
      </c>
      <c r="K298" s="202">
        <v>0</v>
      </c>
      <c r="L298" s="10">
        <f t="shared" si="39"/>
        <v>23.256500448873052</v>
      </c>
      <c r="M298" s="11">
        <f t="shared" si="38"/>
        <v>5.5504774340985802E-2</v>
      </c>
    </row>
    <row r="299" spans="1:13" x14ac:dyDescent="0.35">
      <c r="A299" s="9">
        <f t="shared" si="40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328">
        <f t="shared" si="37"/>
        <v>450.7</v>
      </c>
      <c r="G299" s="217">
        <f t="shared" si="41"/>
        <v>3.5623147410591589E-3</v>
      </c>
      <c r="H299" s="18">
        <f t="shared" si="35"/>
        <v>15.251872448107735</v>
      </c>
      <c r="I299" s="10">
        <f t="shared" si="36"/>
        <v>3.3554119385837016</v>
      </c>
      <c r="J299" s="202">
        <v>6.4087174087908636</v>
      </c>
      <c r="K299" s="202">
        <v>0</v>
      </c>
      <c r="L299" s="10">
        <f t="shared" si="39"/>
        <v>25.0160017954823</v>
      </c>
      <c r="M299" s="11">
        <f t="shared" si="38"/>
        <v>5.5504774340985802E-2</v>
      </c>
    </row>
    <row r="300" spans="1:13" x14ac:dyDescent="0.35">
      <c r="A300" s="9">
        <f t="shared" si="40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328">
        <f t="shared" si="37"/>
        <v>403.5</v>
      </c>
      <c r="G300" s="217">
        <f t="shared" si="41"/>
        <v>3.189247832299469E-3</v>
      </c>
      <c r="H300" s="18">
        <f t="shared" si="35"/>
        <v>13.654605131598561</v>
      </c>
      <c r="I300" s="10">
        <f t="shared" si="36"/>
        <v>3.0040131289516836</v>
      </c>
      <c r="J300" s="202">
        <v>5.7375581860375267</v>
      </c>
      <c r="K300" s="202">
        <v>0</v>
      </c>
      <c r="L300" s="10">
        <f t="shared" si="39"/>
        <v>22.396176446587774</v>
      </c>
      <c r="M300" s="11">
        <f t="shared" si="38"/>
        <v>5.5504774340985809E-2</v>
      </c>
    </row>
    <row r="301" spans="1:13" x14ac:dyDescent="0.35">
      <c r="A301" s="9">
        <f t="shared" si="40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328">
        <f t="shared" si="37"/>
        <v>453.72</v>
      </c>
      <c r="G301" s="217">
        <f t="shared" si="41"/>
        <v>3.5861847000518343E-3</v>
      </c>
      <c r="H301" s="18">
        <f t="shared" si="35"/>
        <v>15.354070484036924</v>
      </c>
      <c r="I301" s="10">
        <f t="shared" si="36"/>
        <v>3.3778955064881235</v>
      </c>
      <c r="J301" s="202">
        <v>6.4516602234670311</v>
      </c>
      <c r="K301" s="202">
        <v>0</v>
      </c>
      <c r="L301" s="10">
        <f t="shared" si="39"/>
        <v>25.183626213992078</v>
      </c>
      <c r="M301" s="11">
        <f t="shared" si="38"/>
        <v>5.5504774340985795E-2</v>
      </c>
    </row>
    <row r="302" spans="1:13" x14ac:dyDescent="0.35">
      <c r="A302" s="9">
        <f t="shared" si="40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328">
        <f t="shared" si="37"/>
        <v>535.75</v>
      </c>
      <c r="G302" s="217">
        <f t="shared" si="41"/>
        <v>4.2345465332204223E-3</v>
      </c>
      <c r="H302" s="18">
        <f t="shared" si="35"/>
        <v>18.129999254656575</v>
      </c>
      <c r="I302" s="10">
        <f t="shared" si="36"/>
        <v>3.9885998360244463</v>
      </c>
      <c r="J302" s="202">
        <v>7.6180837625021205</v>
      </c>
      <c r="K302" s="202">
        <v>0</v>
      </c>
      <c r="L302" s="10">
        <f t="shared" si="39"/>
        <v>29.73668285318314</v>
      </c>
      <c r="M302" s="11">
        <f t="shared" si="38"/>
        <v>5.5504774340985795E-2</v>
      </c>
    </row>
    <row r="303" spans="1:13" x14ac:dyDescent="0.35">
      <c r="A303" s="9">
        <f t="shared" si="40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328">
        <f t="shared" si="37"/>
        <v>133.4</v>
      </c>
      <c r="G303" s="217">
        <f t="shared" si="41"/>
        <v>1.0543882548420054E-3</v>
      </c>
      <c r="H303" s="18">
        <f t="shared" si="35"/>
        <v>4.5143105936933043</v>
      </c>
      <c r="I303" s="10">
        <f t="shared" si="36"/>
        <v>0.99314833061252694</v>
      </c>
      <c r="J303" s="202">
        <v>1.8968779727816758</v>
      </c>
      <c r="K303" s="202">
        <v>0</v>
      </c>
      <c r="L303" s="10">
        <f t="shared" si="39"/>
        <v>7.4043368970875072</v>
      </c>
      <c r="M303" s="11">
        <f t="shared" si="38"/>
        <v>5.5504774340985809E-2</v>
      </c>
    </row>
    <row r="304" spans="1:13" x14ac:dyDescent="0.35">
      <c r="A304" s="9">
        <f t="shared" si="40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328">
        <f t="shared" si="37"/>
        <v>506.7</v>
      </c>
      <c r="G304" s="217">
        <f t="shared" si="41"/>
        <v>4.0049364972147231E-3</v>
      </c>
      <c r="H304" s="18">
        <f t="shared" si="35"/>
        <v>17.146935365999976</v>
      </c>
      <c r="I304" s="10">
        <f t="shared" si="36"/>
        <v>3.7723257805199948</v>
      </c>
      <c r="J304" s="202">
        <v>7.2050080120575348</v>
      </c>
      <c r="K304" s="202">
        <v>0</v>
      </c>
      <c r="L304" s="10">
        <f t="shared" si="39"/>
        <v>28.124269158577505</v>
      </c>
      <c r="M304" s="11">
        <f t="shared" si="38"/>
        <v>5.5504774340985802E-2</v>
      </c>
    </row>
    <row r="305" spans="1:13" x14ac:dyDescent="0.35">
      <c r="A305" s="9">
        <f t="shared" si="40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328">
        <f t="shared" si="37"/>
        <v>269.3</v>
      </c>
      <c r="G305" s="217">
        <f t="shared" si="41"/>
        <v>2.128536409512384E-3</v>
      </c>
      <c r="H305" s="18">
        <f t="shared" si="35"/>
        <v>9.1132222105067964</v>
      </c>
      <c r="I305" s="10">
        <f t="shared" si="36"/>
        <v>2.0049088863114952</v>
      </c>
      <c r="J305" s="202">
        <v>3.8293046332091847</v>
      </c>
      <c r="K305" s="202">
        <v>0</v>
      </c>
      <c r="L305" s="10">
        <f t="shared" si="39"/>
        <v>14.947435730027477</v>
      </c>
      <c r="M305" s="11">
        <f t="shared" si="38"/>
        <v>5.5504774340985802E-2</v>
      </c>
    </row>
    <row r="306" spans="1:13" x14ac:dyDescent="0.35">
      <c r="A306" s="9">
        <f t="shared" si="40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328">
        <f t="shared" si="37"/>
        <v>294</v>
      </c>
      <c r="G306" s="217">
        <f t="shared" si="41"/>
        <v>2.3237642198167133E-3</v>
      </c>
      <c r="H306" s="18">
        <f t="shared" ref="H306:H367" si="42">G306*$H$2</f>
        <v>9.949080318934266</v>
      </c>
      <c r="I306" s="10">
        <f t="shared" si="36"/>
        <v>2.1887976701655387</v>
      </c>
      <c r="J306" s="202">
        <v>4.1805256671500191</v>
      </c>
      <c r="K306" s="202">
        <v>0</v>
      </c>
      <c r="L306" s="10">
        <f t="shared" si="39"/>
        <v>16.318403656249824</v>
      </c>
      <c r="M306" s="11">
        <f t="shared" si="38"/>
        <v>5.5504774340985795E-2</v>
      </c>
    </row>
    <row r="307" spans="1:13" x14ac:dyDescent="0.35">
      <c r="A307" s="9">
        <f t="shared" si="40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328">
        <f t="shared" si="37"/>
        <v>302.59999999999997</v>
      </c>
      <c r="G307" s="217">
        <f t="shared" si="41"/>
        <v>2.3917382752263175E-3</v>
      </c>
      <c r="H307" s="18">
        <f t="shared" si="42"/>
        <v>10.240107838467717</v>
      </c>
      <c r="I307" s="10">
        <f t="shared" ref="I307:I368" si="43">H307*0.22</f>
        <v>2.2528237244628975</v>
      </c>
      <c r="J307" s="202">
        <v>4.3028131526516864</v>
      </c>
      <c r="K307" s="202">
        <v>0</v>
      </c>
      <c r="L307" s="10">
        <f t="shared" si="39"/>
        <v>16.795744715582302</v>
      </c>
      <c r="M307" s="11">
        <f t="shared" si="38"/>
        <v>5.5504774340985802E-2</v>
      </c>
    </row>
    <row r="308" spans="1:13" x14ac:dyDescent="0.35">
      <c r="A308" s="9">
        <f t="shared" si="40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328">
        <f t="shared" si="37"/>
        <v>621.4</v>
      </c>
      <c r="G308" s="217">
        <f t="shared" si="41"/>
        <v>4.9115207013404952E-3</v>
      </c>
      <c r="H308" s="18">
        <f t="shared" si="42"/>
        <v>21.028430306754263</v>
      </c>
      <c r="I308" s="10">
        <f t="shared" si="43"/>
        <v>4.6262546674859379</v>
      </c>
      <c r="J308" s="202">
        <v>8.8359818012483764</v>
      </c>
      <c r="K308" s="202">
        <v>0</v>
      </c>
      <c r="L308" s="10">
        <f t="shared" si="39"/>
        <v>34.490666775488577</v>
      </c>
      <c r="M308" s="11">
        <f t="shared" si="38"/>
        <v>5.5504774340985802E-2</v>
      </c>
    </row>
    <row r="309" spans="1:13" x14ac:dyDescent="0.35">
      <c r="A309" s="9">
        <f t="shared" si="40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328">
        <f t="shared" si="37"/>
        <v>240.2</v>
      </c>
      <c r="G309" s="217">
        <f t="shared" si="41"/>
        <v>1.8985311755101175E-3</v>
      </c>
      <c r="H309" s="18">
        <f t="shared" si="42"/>
        <v>8.1284663013877925</v>
      </c>
      <c r="I309" s="10">
        <f t="shared" si="43"/>
        <v>1.7882625863053143</v>
      </c>
      <c r="J309" s="202">
        <v>3.4155179090116827</v>
      </c>
      <c r="K309" s="202">
        <v>0</v>
      </c>
      <c r="L309" s="10">
        <f t="shared" si="39"/>
        <v>13.332246796704791</v>
      </c>
      <c r="M309" s="11">
        <f t="shared" si="38"/>
        <v>5.5504774340985809E-2</v>
      </c>
    </row>
    <row r="310" spans="1:13" x14ac:dyDescent="0.35">
      <c r="A310" s="9">
        <f t="shared" si="40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328">
        <f t="shared" si="37"/>
        <v>580.6</v>
      </c>
      <c r="G310" s="217">
        <f t="shared" si="41"/>
        <v>4.5890391361414415E-3</v>
      </c>
      <c r="H310" s="18">
        <f t="shared" si="42"/>
        <v>19.647741609432774</v>
      </c>
      <c r="I310" s="10">
        <f t="shared" si="43"/>
        <v>4.3225031540752106</v>
      </c>
      <c r="J310" s="202">
        <v>8.2558272188683723</v>
      </c>
      <c r="K310" s="202">
        <v>0</v>
      </c>
      <c r="L310" s="10">
        <f t="shared" si="39"/>
        <v>32.226071982376354</v>
      </c>
      <c r="M310" s="11">
        <f t="shared" si="38"/>
        <v>5.5504774340985795E-2</v>
      </c>
    </row>
    <row r="311" spans="1:13" x14ac:dyDescent="0.35">
      <c r="A311" s="9">
        <f t="shared" si="40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328">
        <f t="shared" ref="F311:F371" si="44">C311+D311+E311</f>
        <v>630.29999999999995</v>
      </c>
      <c r="G311" s="217">
        <f t="shared" si="41"/>
        <v>4.9818659447295041E-3</v>
      </c>
      <c r="H311" s="18">
        <f t="shared" si="42"/>
        <v>21.329609949062135</v>
      </c>
      <c r="I311" s="10">
        <f t="shared" si="43"/>
        <v>4.6925141887936697</v>
      </c>
      <c r="J311" s="202">
        <v>8.9625351292675415</v>
      </c>
      <c r="K311" s="202">
        <v>0</v>
      </c>
      <c r="L311" s="10">
        <f t="shared" si="39"/>
        <v>34.984659267123348</v>
      </c>
      <c r="M311" s="11">
        <f t="shared" si="38"/>
        <v>5.5504774340985802E-2</v>
      </c>
    </row>
    <row r="312" spans="1:13" x14ac:dyDescent="0.35">
      <c r="A312" s="9">
        <f t="shared" si="40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328">
        <f t="shared" si="44"/>
        <v>751.9</v>
      </c>
      <c r="G312" s="217">
        <f t="shared" si="41"/>
        <v>5.9429874723815872E-3</v>
      </c>
      <c r="H312" s="18">
        <f t="shared" si="42"/>
        <v>25.444603713628144</v>
      </c>
      <c r="I312" s="10">
        <f t="shared" si="43"/>
        <v>5.597812816998192</v>
      </c>
      <c r="J312" s="202">
        <v>10.691623296360884</v>
      </c>
      <c r="K312" s="202">
        <v>0</v>
      </c>
      <c r="L312" s="10">
        <f t="shared" si="39"/>
        <v>41.734039826987221</v>
      </c>
      <c r="M312" s="11">
        <f t="shared" si="38"/>
        <v>5.5504774340985802E-2</v>
      </c>
    </row>
    <row r="313" spans="1:13" x14ac:dyDescent="0.35">
      <c r="A313" s="9">
        <f t="shared" si="40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328">
        <f t="shared" si="44"/>
        <v>212.8</v>
      </c>
      <c r="G313" s="217">
        <f t="shared" si="41"/>
        <v>1.6819626733911451E-3</v>
      </c>
      <c r="H313" s="18">
        <f t="shared" si="42"/>
        <v>7.2012390879905182</v>
      </c>
      <c r="I313" s="10">
        <f t="shared" si="43"/>
        <v>1.5842725993579141</v>
      </c>
      <c r="J313" s="202">
        <v>3.0259042924133479</v>
      </c>
      <c r="K313" s="202">
        <v>0</v>
      </c>
      <c r="L313" s="10">
        <f t="shared" si="39"/>
        <v>11.811415979761779</v>
      </c>
      <c r="M313" s="11">
        <f t="shared" ref="M313:M376" si="45">L313/F313</f>
        <v>5.5504774340985802E-2</v>
      </c>
    </row>
    <row r="314" spans="1:13" x14ac:dyDescent="0.35">
      <c r="A314" s="9">
        <f t="shared" si="40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328">
        <f t="shared" si="44"/>
        <v>387.9</v>
      </c>
      <c r="G314" s="217">
        <f t="shared" si="41"/>
        <v>3.0659460573704187E-3</v>
      </c>
      <c r="H314" s="18">
        <f t="shared" si="42"/>
        <v>13.126694747328578</v>
      </c>
      <c r="I314" s="10">
        <f t="shared" si="43"/>
        <v>2.8878728444122874</v>
      </c>
      <c r="J314" s="202">
        <v>5.5157343751275256</v>
      </c>
      <c r="K314" s="202">
        <v>0</v>
      </c>
      <c r="L314" s="10">
        <f t="shared" si="39"/>
        <v>21.530301966868389</v>
      </c>
      <c r="M314" s="11">
        <f t="shared" si="45"/>
        <v>5.5504774340985795E-2</v>
      </c>
    </row>
    <row r="315" spans="1:13" x14ac:dyDescent="0.35">
      <c r="A315" s="9">
        <f t="shared" si="40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328">
        <f t="shared" si="44"/>
        <v>474.4</v>
      </c>
      <c r="G315" s="217">
        <f t="shared" si="41"/>
        <v>3.7496385914321385E-3</v>
      </c>
      <c r="H315" s="18">
        <f t="shared" si="42"/>
        <v>16.053890147287127</v>
      </c>
      <c r="I315" s="10">
        <f t="shared" si="43"/>
        <v>3.5318558324031679</v>
      </c>
      <c r="J315" s="202">
        <v>6.7457189676733647</v>
      </c>
      <c r="K315" s="202">
        <v>0</v>
      </c>
      <c r="L315" s="10">
        <f t="shared" si="39"/>
        <v>26.33146494736366</v>
      </c>
      <c r="M315" s="11">
        <f t="shared" si="45"/>
        <v>5.5504774340985795E-2</v>
      </c>
    </row>
    <row r="316" spans="1:13" x14ac:dyDescent="0.35">
      <c r="A316" s="9">
        <f t="shared" si="40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328">
        <f t="shared" si="44"/>
        <v>549.4</v>
      </c>
      <c r="G316" s="217">
        <f t="shared" si="41"/>
        <v>4.3424355862833408E-3</v>
      </c>
      <c r="H316" s="18">
        <f t="shared" si="42"/>
        <v>18.591920840892808</v>
      </c>
      <c r="I316" s="10">
        <f t="shared" si="43"/>
        <v>4.0902225849964173</v>
      </c>
      <c r="J316" s="202">
        <v>7.8121795970483703</v>
      </c>
      <c r="K316" s="202">
        <v>0</v>
      </c>
      <c r="L316" s="10">
        <f t="shared" si="39"/>
        <v>30.494323022937596</v>
      </c>
      <c r="M316" s="11">
        <f t="shared" si="45"/>
        <v>5.5504774340985795E-2</v>
      </c>
    </row>
    <row r="317" spans="1:13" x14ac:dyDescent="0.35">
      <c r="A317" s="9">
        <f t="shared" si="40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328">
        <f t="shared" si="44"/>
        <v>189</v>
      </c>
      <c r="G317" s="217">
        <f t="shared" si="41"/>
        <v>1.49384842702503E-3</v>
      </c>
      <c r="H317" s="18">
        <f t="shared" si="42"/>
        <v>6.3958373478863146</v>
      </c>
      <c r="I317" s="10">
        <f t="shared" si="43"/>
        <v>1.4070842165349893</v>
      </c>
      <c r="J317" s="202">
        <v>2.6874807860250125</v>
      </c>
      <c r="K317" s="202">
        <v>0</v>
      </c>
      <c r="L317" s="10">
        <f t="shared" si="39"/>
        <v>10.490402350446317</v>
      </c>
      <c r="M317" s="11">
        <f t="shared" si="45"/>
        <v>5.5504774340985802E-2</v>
      </c>
    </row>
    <row r="318" spans="1:13" x14ac:dyDescent="0.35">
      <c r="A318" s="9">
        <f t="shared" si="40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328">
        <f t="shared" si="44"/>
        <v>276.5</v>
      </c>
      <c r="G318" s="217">
        <f t="shared" si="41"/>
        <v>2.1854449210180994E-3</v>
      </c>
      <c r="H318" s="18">
        <f t="shared" si="42"/>
        <v>9.3568731570929415</v>
      </c>
      <c r="I318" s="10">
        <f t="shared" si="43"/>
        <v>2.0585120945604474</v>
      </c>
      <c r="J318" s="202">
        <v>3.9316848536291853</v>
      </c>
      <c r="K318" s="202">
        <v>0</v>
      </c>
      <c r="L318" s="10">
        <f t="shared" si="39"/>
        <v>15.347070105282574</v>
      </c>
      <c r="M318" s="11">
        <f t="shared" si="45"/>
        <v>5.5504774340985802E-2</v>
      </c>
    </row>
    <row r="319" spans="1:13" x14ac:dyDescent="0.35">
      <c r="A319" s="9">
        <f t="shared" si="40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328">
        <f t="shared" si="44"/>
        <v>627.9</v>
      </c>
      <c r="G319" s="217">
        <f t="shared" si="41"/>
        <v>4.962896440894266E-3</v>
      </c>
      <c r="H319" s="18">
        <f t="shared" si="42"/>
        <v>21.248392966866753</v>
      </c>
      <c r="I319" s="10">
        <f t="shared" si="43"/>
        <v>4.6746464527106859</v>
      </c>
      <c r="J319" s="202">
        <v>8.9284083891275419</v>
      </c>
      <c r="K319" s="202">
        <v>0</v>
      </c>
      <c r="L319" s="10">
        <f t="shared" si="39"/>
        <v>34.851447808704982</v>
      </c>
      <c r="M319" s="11">
        <f t="shared" si="45"/>
        <v>5.5504774340985802E-2</v>
      </c>
    </row>
    <row r="320" spans="1:13" x14ac:dyDescent="0.35">
      <c r="A320" s="9">
        <f t="shared" si="40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328">
        <f t="shared" si="44"/>
        <v>645.70000000000005</v>
      </c>
      <c r="G320" s="217">
        <f t="shared" si="41"/>
        <v>5.1035869276722856E-3</v>
      </c>
      <c r="H320" s="18">
        <f t="shared" si="42"/>
        <v>21.850752251482508</v>
      </c>
      <c r="I320" s="10">
        <f t="shared" si="43"/>
        <v>4.807165495326152</v>
      </c>
      <c r="J320" s="202">
        <v>9.1815150451658774</v>
      </c>
      <c r="K320" s="202">
        <v>0</v>
      </c>
      <c r="L320" s="10">
        <f t="shared" si="39"/>
        <v>35.839432791974538</v>
      </c>
      <c r="M320" s="11">
        <f t="shared" si="45"/>
        <v>5.5504774340985809E-2</v>
      </c>
    </row>
    <row r="321" spans="1:13" x14ac:dyDescent="0.35">
      <c r="A321" s="9">
        <f t="shared" si="40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328">
        <f t="shared" si="44"/>
        <v>443.59999999999997</v>
      </c>
      <c r="G321" s="217">
        <f t="shared" si="41"/>
        <v>3.5061966255465781E-3</v>
      </c>
      <c r="H321" s="18">
        <f t="shared" si="42"/>
        <v>15.011605542446397</v>
      </c>
      <c r="I321" s="10">
        <f t="shared" si="43"/>
        <v>3.3025532193382072</v>
      </c>
      <c r="J321" s="202">
        <v>6.3077591358766965</v>
      </c>
      <c r="K321" s="202">
        <v>0</v>
      </c>
      <c r="L321" s="10">
        <f t="shared" si="39"/>
        <v>24.621917897661302</v>
      </c>
      <c r="M321" s="11">
        <f t="shared" si="45"/>
        <v>5.5504774340985809E-2</v>
      </c>
    </row>
    <row r="322" spans="1:13" x14ac:dyDescent="0.35">
      <c r="A322" s="9">
        <f t="shared" si="40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328">
        <f t="shared" si="44"/>
        <v>710.6</v>
      </c>
      <c r="G322" s="217">
        <f t="shared" si="41"/>
        <v>5.6165539272168587E-3</v>
      </c>
      <c r="H322" s="18">
        <f t="shared" si="42"/>
        <v>24.04699481168262</v>
      </c>
      <c r="I322" s="10">
        <f t="shared" si="43"/>
        <v>5.2903388585701761</v>
      </c>
      <c r="J322" s="202">
        <v>10.104358976451714</v>
      </c>
      <c r="K322" s="202">
        <v>0</v>
      </c>
      <c r="L322" s="10">
        <f t="shared" si="39"/>
        <v>39.44169264670451</v>
      </c>
      <c r="M322" s="11">
        <f t="shared" si="45"/>
        <v>5.5504774340985802E-2</v>
      </c>
    </row>
    <row r="323" spans="1:13" x14ac:dyDescent="0.35">
      <c r="A323" s="9">
        <f t="shared" si="40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328">
        <f t="shared" si="44"/>
        <v>212.4</v>
      </c>
      <c r="G323" s="217">
        <f t="shared" si="41"/>
        <v>1.6788010894186053E-3</v>
      </c>
      <c r="H323" s="18">
        <f t="shared" si="42"/>
        <v>7.1877029242912869</v>
      </c>
      <c r="I323" s="10">
        <f t="shared" si="43"/>
        <v>1.5812946433440831</v>
      </c>
      <c r="J323" s="202">
        <v>3.020216502390014</v>
      </c>
      <c r="K323" s="202">
        <v>0</v>
      </c>
      <c r="L323" s="10">
        <f t="shared" ref="L323:L386" si="46">H323+I323+J323+K323</f>
        <v>11.789214070025384</v>
      </c>
      <c r="M323" s="11">
        <f t="shared" si="45"/>
        <v>5.5504774340985802E-2</v>
      </c>
    </row>
    <row r="324" spans="1:13" x14ac:dyDescent="0.35">
      <c r="A324" s="9">
        <f t="shared" si="40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328">
        <f t="shared" si="44"/>
        <v>1420.2</v>
      </c>
      <c r="G324" s="217">
        <f t="shared" si="41"/>
        <v>1.1225203894502369E-2</v>
      </c>
      <c r="H324" s="18">
        <f t="shared" si="42"/>
        <v>48.060149214117168</v>
      </c>
      <c r="I324" s="10">
        <f t="shared" si="43"/>
        <v>10.573232827105777</v>
      </c>
      <c r="J324" s="202">
        <v>20.194498477845098</v>
      </c>
      <c r="K324" s="202">
        <v>0</v>
      </c>
      <c r="L324" s="10">
        <f t="shared" si="46"/>
        <v>78.827880519068046</v>
      </c>
      <c r="M324" s="11">
        <f t="shared" si="45"/>
        <v>5.5504774340985809E-2</v>
      </c>
    </row>
    <row r="325" spans="1:13" x14ac:dyDescent="0.35">
      <c r="A325" s="9">
        <f t="shared" si="40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328">
        <f t="shared" si="44"/>
        <v>438.5</v>
      </c>
      <c r="G325" s="217">
        <f t="shared" si="41"/>
        <v>3.4658864298966964E-3</v>
      </c>
      <c r="H325" s="18">
        <f t="shared" si="42"/>
        <v>14.83901945528121</v>
      </c>
      <c r="I325" s="10">
        <f t="shared" si="43"/>
        <v>3.2645842801618663</v>
      </c>
      <c r="J325" s="202">
        <v>6.2352398130791959</v>
      </c>
      <c r="K325" s="202">
        <v>0</v>
      </c>
      <c r="L325" s="10">
        <f t="shared" si="46"/>
        <v>24.338843548522274</v>
      </c>
      <c r="M325" s="11">
        <f t="shared" si="45"/>
        <v>5.5504774340985802E-2</v>
      </c>
    </row>
    <row r="326" spans="1:13" x14ac:dyDescent="0.35">
      <c r="A326" s="9">
        <f t="shared" si="40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328">
        <f t="shared" si="44"/>
        <v>515.1</v>
      </c>
      <c r="G326" s="217">
        <f t="shared" si="41"/>
        <v>4.071329760638058E-3</v>
      </c>
      <c r="H326" s="18">
        <f t="shared" si="42"/>
        <v>17.431194803683812</v>
      </c>
      <c r="I326" s="10">
        <f t="shared" si="43"/>
        <v>3.8348628568104388</v>
      </c>
      <c r="J326" s="202">
        <v>7.3244516025475352</v>
      </c>
      <c r="K326" s="202">
        <v>0</v>
      </c>
      <c r="L326" s="10">
        <f t="shared" si="46"/>
        <v>28.590509263041788</v>
      </c>
      <c r="M326" s="11">
        <f t="shared" si="45"/>
        <v>5.5504774340985802E-2</v>
      </c>
    </row>
    <row r="327" spans="1:13" x14ac:dyDescent="0.35">
      <c r="A327" s="9">
        <f t="shared" ref="A327:A390" si="47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328">
        <f t="shared" si="44"/>
        <v>508.41</v>
      </c>
      <c r="G327" s="217">
        <f t="shared" ref="G327:G390" si="48">2/253037.72*F327</f>
        <v>4.0184522686973314E-3</v>
      </c>
      <c r="H327" s="18">
        <f t="shared" si="42"/>
        <v>17.20480246581419</v>
      </c>
      <c r="I327" s="10">
        <f t="shared" si="43"/>
        <v>3.7850565424791216</v>
      </c>
      <c r="J327" s="202">
        <v>7.229323314407285</v>
      </c>
      <c r="K327" s="202">
        <v>0</v>
      </c>
      <c r="L327" s="10">
        <f t="shared" si="46"/>
        <v>28.219182322700597</v>
      </c>
      <c r="M327" s="11">
        <f t="shared" si="45"/>
        <v>5.5504774340985809E-2</v>
      </c>
    </row>
    <row r="328" spans="1:13" x14ac:dyDescent="0.35">
      <c r="A328" s="9">
        <f t="shared" si="47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328">
        <f t="shared" si="44"/>
        <v>448.2</v>
      </c>
      <c r="G328" s="217">
        <f t="shared" si="48"/>
        <v>3.5425548412307854E-3</v>
      </c>
      <c r="H328" s="18">
        <f t="shared" si="42"/>
        <v>15.167271424987545</v>
      </c>
      <c r="I328" s="10">
        <f t="shared" si="43"/>
        <v>3.33679971349726</v>
      </c>
      <c r="J328" s="202">
        <v>6.3731687211450305</v>
      </c>
      <c r="K328" s="202">
        <v>0</v>
      </c>
      <c r="L328" s="10">
        <f t="shared" si="46"/>
        <v>24.877239859629835</v>
      </c>
      <c r="M328" s="11">
        <f t="shared" si="45"/>
        <v>5.5504774340985802E-2</v>
      </c>
    </row>
    <row r="329" spans="1:13" x14ac:dyDescent="0.35">
      <c r="A329" s="9">
        <f t="shared" si="47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328">
        <f t="shared" si="44"/>
        <v>328</v>
      </c>
      <c r="G329" s="217">
        <f t="shared" si="48"/>
        <v>2.5924988574825918E-3</v>
      </c>
      <c r="H329" s="18">
        <f t="shared" si="42"/>
        <v>11.099654233368842</v>
      </c>
      <c r="I329" s="10">
        <f t="shared" si="43"/>
        <v>2.4419239313411452</v>
      </c>
      <c r="J329" s="202">
        <v>4.6639878191333555</v>
      </c>
      <c r="K329" s="202">
        <v>0</v>
      </c>
      <c r="L329" s="10">
        <f t="shared" si="46"/>
        <v>18.205565983843343</v>
      </c>
      <c r="M329" s="11">
        <f t="shared" si="45"/>
        <v>5.5504774340985802E-2</v>
      </c>
    </row>
    <row r="330" spans="1:13" x14ac:dyDescent="0.35">
      <c r="A330" s="9">
        <f t="shared" si="47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328">
        <f t="shared" si="44"/>
        <v>441.4</v>
      </c>
      <c r="G330" s="217">
        <f t="shared" si="48"/>
        <v>3.4888079136976098E-3</v>
      </c>
      <c r="H330" s="18">
        <f t="shared" si="42"/>
        <v>14.93715664210063</v>
      </c>
      <c r="I330" s="10">
        <f t="shared" si="43"/>
        <v>3.2861744612621386</v>
      </c>
      <c r="J330" s="202">
        <v>6.2764762907483629</v>
      </c>
      <c r="K330" s="202">
        <v>0</v>
      </c>
      <c r="L330" s="10">
        <f t="shared" si="46"/>
        <v>24.49980739411113</v>
      </c>
      <c r="M330" s="11">
        <f t="shared" si="45"/>
        <v>5.5504774340985795E-2</v>
      </c>
    </row>
    <row r="331" spans="1:13" x14ac:dyDescent="0.35">
      <c r="A331" s="9">
        <f t="shared" si="47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328">
        <f t="shared" si="44"/>
        <v>426.4</v>
      </c>
      <c r="G331" s="217">
        <f t="shared" si="48"/>
        <v>3.370248514727369E-3</v>
      </c>
      <c r="H331" s="18">
        <f t="shared" si="42"/>
        <v>14.429550503379494</v>
      </c>
      <c r="I331" s="10">
        <f t="shared" si="43"/>
        <v>3.1745011107434884</v>
      </c>
      <c r="J331" s="202">
        <v>6.0631841648733618</v>
      </c>
      <c r="K331" s="202">
        <v>0</v>
      </c>
      <c r="L331" s="10">
        <f t="shared" si="46"/>
        <v>23.667235778996343</v>
      </c>
      <c r="M331" s="11">
        <f t="shared" si="45"/>
        <v>5.5504774340985795E-2</v>
      </c>
    </row>
    <row r="332" spans="1:13" x14ac:dyDescent="0.35">
      <c r="A332" s="9">
        <f t="shared" si="47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328">
        <f t="shared" si="44"/>
        <v>219.4</v>
      </c>
      <c r="G332" s="217">
        <f t="shared" si="48"/>
        <v>1.7341288089380508E-3</v>
      </c>
      <c r="H332" s="18">
        <f t="shared" si="42"/>
        <v>7.4245857890278177</v>
      </c>
      <c r="I332" s="10">
        <f t="shared" si="43"/>
        <v>1.6334088735861199</v>
      </c>
      <c r="J332" s="202">
        <v>3.1197528277983482</v>
      </c>
      <c r="K332" s="202">
        <v>0</v>
      </c>
      <c r="L332" s="10">
        <f t="shared" si="46"/>
        <v>12.177747490412287</v>
      </c>
      <c r="M332" s="11">
        <f t="shared" si="45"/>
        <v>5.5504774340985809E-2</v>
      </c>
    </row>
    <row r="333" spans="1:13" x14ac:dyDescent="0.35">
      <c r="A333" s="9">
        <f t="shared" si="47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328">
        <f t="shared" si="44"/>
        <v>579.9</v>
      </c>
      <c r="G333" s="217">
        <f t="shared" si="48"/>
        <v>4.5835063641894965E-3</v>
      </c>
      <c r="H333" s="18">
        <f t="shared" si="42"/>
        <v>19.624053322959117</v>
      </c>
      <c r="I333" s="10">
        <f t="shared" si="43"/>
        <v>4.3172917310510055</v>
      </c>
      <c r="J333" s="202">
        <v>8.245873586327539</v>
      </c>
      <c r="K333" s="202">
        <v>0</v>
      </c>
      <c r="L333" s="10">
        <f t="shared" si="46"/>
        <v>32.187218640337662</v>
      </c>
      <c r="M333" s="11">
        <f t="shared" si="45"/>
        <v>5.5504774340985795E-2</v>
      </c>
    </row>
    <row r="334" spans="1:13" x14ac:dyDescent="0.35">
      <c r="A334" s="9">
        <f t="shared" si="47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328">
        <f t="shared" si="44"/>
        <v>503.4</v>
      </c>
      <c r="G334" s="217">
        <f t="shared" si="48"/>
        <v>3.9788534294412699E-3</v>
      </c>
      <c r="H334" s="18">
        <f t="shared" si="42"/>
        <v>17.035262015481326</v>
      </c>
      <c r="I334" s="10">
        <f t="shared" si="43"/>
        <v>3.7477576434058917</v>
      </c>
      <c r="J334" s="202">
        <v>7.158083744365034</v>
      </c>
      <c r="K334" s="202">
        <v>0</v>
      </c>
      <c r="L334" s="10">
        <f t="shared" si="46"/>
        <v>27.941103403252249</v>
      </c>
      <c r="M334" s="11">
        <f t="shared" si="45"/>
        <v>5.5504774340985795E-2</v>
      </c>
    </row>
    <row r="335" spans="1:13" x14ac:dyDescent="0.35">
      <c r="A335" s="9">
        <f t="shared" si="47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328">
        <f t="shared" si="44"/>
        <v>579</v>
      </c>
      <c r="G335" s="217">
        <f t="shared" si="48"/>
        <v>4.5763928002512822E-3</v>
      </c>
      <c r="H335" s="18">
        <f t="shared" si="42"/>
        <v>19.593596954635853</v>
      </c>
      <c r="I335" s="10">
        <f t="shared" si="43"/>
        <v>4.3105913300198875</v>
      </c>
      <c r="J335" s="202">
        <v>8.2330760587750387</v>
      </c>
      <c r="K335" s="202">
        <v>0</v>
      </c>
      <c r="L335" s="10">
        <f t="shared" si="46"/>
        <v>32.137264343430779</v>
      </c>
      <c r="M335" s="11">
        <f t="shared" si="45"/>
        <v>5.5504774340985802E-2</v>
      </c>
    </row>
    <row r="336" spans="1:13" x14ac:dyDescent="0.35">
      <c r="A336" s="9">
        <f t="shared" si="47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328">
        <f t="shared" si="44"/>
        <v>546.79999999999995</v>
      </c>
      <c r="G336" s="217">
        <f t="shared" si="48"/>
        <v>4.3218852904618327E-3</v>
      </c>
      <c r="H336" s="18">
        <f t="shared" si="42"/>
        <v>18.503935776847811</v>
      </c>
      <c r="I336" s="10">
        <f t="shared" si="43"/>
        <v>4.0708658709065189</v>
      </c>
      <c r="J336" s="202">
        <v>7.7752089618967029</v>
      </c>
      <c r="K336" s="202">
        <v>0</v>
      </c>
      <c r="L336" s="10">
        <f t="shared" si="46"/>
        <v>30.350010609651033</v>
      </c>
      <c r="M336" s="11">
        <f t="shared" si="45"/>
        <v>5.5504774340985802E-2</v>
      </c>
    </row>
    <row r="337" spans="1:13" x14ac:dyDescent="0.35">
      <c r="A337" s="9">
        <f t="shared" si="47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328">
        <f t="shared" si="44"/>
        <v>528.70000000000005</v>
      </c>
      <c r="G337" s="217">
        <f t="shared" si="48"/>
        <v>4.1788236157044101E-3</v>
      </c>
      <c r="H337" s="18">
        <f t="shared" si="42"/>
        <v>17.891424369457646</v>
      </c>
      <c r="I337" s="10">
        <f t="shared" si="43"/>
        <v>3.936113361280682</v>
      </c>
      <c r="J337" s="202">
        <v>7.5178364633408696</v>
      </c>
      <c r="K337" s="202">
        <v>0</v>
      </c>
      <c r="L337" s="10">
        <f t="shared" si="46"/>
        <v>29.345374194079199</v>
      </c>
      <c r="M337" s="11">
        <f t="shared" si="45"/>
        <v>5.5504774340985809E-2</v>
      </c>
    </row>
    <row r="338" spans="1:13" x14ac:dyDescent="0.35">
      <c r="A338" s="9">
        <f t="shared" si="47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328">
        <f t="shared" si="44"/>
        <v>495.8</v>
      </c>
      <c r="G338" s="217">
        <f t="shared" si="48"/>
        <v>3.9187833339630156E-3</v>
      </c>
      <c r="H338" s="18">
        <f t="shared" si="42"/>
        <v>16.778074905195954</v>
      </c>
      <c r="I338" s="10">
        <f t="shared" si="43"/>
        <v>3.6911764791431101</v>
      </c>
      <c r="J338" s="202">
        <v>7.0500157339217004</v>
      </c>
      <c r="K338" s="202">
        <v>0</v>
      </c>
      <c r="L338" s="10">
        <f t="shared" si="46"/>
        <v>27.519267118260764</v>
      </c>
      <c r="M338" s="11">
        <f t="shared" si="45"/>
        <v>5.5504774340985809E-2</v>
      </c>
    </row>
    <row r="339" spans="1:13" x14ac:dyDescent="0.35">
      <c r="A339" s="9">
        <f t="shared" si="47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328">
        <f t="shared" si="44"/>
        <v>1650.7</v>
      </c>
      <c r="G339" s="217">
        <f t="shared" si="48"/>
        <v>1.3047066658678398E-2</v>
      </c>
      <c r="H339" s="18">
        <f t="shared" si="42"/>
        <v>55.860363545798627</v>
      </c>
      <c r="I339" s="10">
        <f t="shared" si="43"/>
        <v>12.289279980075698</v>
      </c>
      <c r="J339" s="202">
        <v>23.472087478790943</v>
      </c>
      <c r="K339" s="202">
        <v>0</v>
      </c>
      <c r="L339" s="10">
        <f t="shared" si="46"/>
        <v>91.621731004665264</v>
      </c>
      <c r="M339" s="11">
        <f t="shared" si="45"/>
        <v>5.5504774340985802E-2</v>
      </c>
    </row>
    <row r="340" spans="1:13" x14ac:dyDescent="0.35">
      <c r="A340" s="9">
        <f t="shared" si="47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328">
        <f t="shared" si="44"/>
        <v>297.8</v>
      </c>
      <c r="G340" s="217">
        <f t="shared" si="48"/>
        <v>2.3537992675558409E-3</v>
      </c>
      <c r="H340" s="18">
        <f t="shared" si="42"/>
        <v>10.077673874076956</v>
      </c>
      <c r="I340" s="10">
        <f t="shared" si="43"/>
        <v>2.2170882522969304</v>
      </c>
      <c r="J340" s="202">
        <v>4.2345596723716863</v>
      </c>
      <c r="K340" s="202">
        <v>0</v>
      </c>
      <c r="L340" s="10">
        <f t="shared" si="46"/>
        <v>16.529321798745571</v>
      </c>
      <c r="M340" s="11">
        <f t="shared" si="45"/>
        <v>5.5504774340985795E-2</v>
      </c>
    </row>
    <row r="341" spans="1:13" x14ac:dyDescent="0.35">
      <c r="A341" s="9">
        <f t="shared" si="47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328">
        <f t="shared" si="44"/>
        <v>343.75</v>
      </c>
      <c r="G341" s="217">
        <f t="shared" si="48"/>
        <v>2.7169862264013441E-3</v>
      </c>
      <c r="H341" s="18">
        <f t="shared" si="42"/>
        <v>11.632640679026034</v>
      </c>
      <c r="I341" s="10">
        <f t="shared" si="43"/>
        <v>2.5591809493857274</v>
      </c>
      <c r="J341" s="202">
        <v>4.8879445513021063</v>
      </c>
      <c r="K341" s="202">
        <v>0</v>
      </c>
      <c r="L341" s="10">
        <f t="shared" si="46"/>
        <v>19.079766179713868</v>
      </c>
      <c r="M341" s="11">
        <f t="shared" si="45"/>
        <v>5.5504774340985795E-2</v>
      </c>
    </row>
    <row r="342" spans="1:13" x14ac:dyDescent="0.35">
      <c r="A342" s="9">
        <f t="shared" si="47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328">
        <f t="shared" si="44"/>
        <v>3142.7</v>
      </c>
      <c r="G342" s="217">
        <f t="shared" si="48"/>
        <v>2.483977487625165E-2</v>
      </c>
      <c r="H342" s="18">
        <f t="shared" si="42"/>
        <v>106.35025414392761</v>
      </c>
      <c r="I342" s="10">
        <f t="shared" si="43"/>
        <v>23.397055911664076</v>
      </c>
      <c r="J342" s="202">
        <v>44.687544265824378</v>
      </c>
      <c r="K342" s="202">
        <v>0</v>
      </c>
      <c r="L342" s="10">
        <f t="shared" si="46"/>
        <v>174.43485432141608</v>
      </c>
      <c r="M342" s="11">
        <f t="shared" si="45"/>
        <v>5.5504774340985809E-2</v>
      </c>
    </row>
    <row r="343" spans="1:13" x14ac:dyDescent="0.35">
      <c r="A343" s="9">
        <f t="shared" si="47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328">
        <f t="shared" si="44"/>
        <v>599.09999999999991</v>
      </c>
      <c r="G343" s="217">
        <f t="shared" si="48"/>
        <v>4.7352623948714043E-3</v>
      </c>
      <c r="H343" s="18">
        <f t="shared" si="42"/>
        <v>20.273789180522172</v>
      </c>
      <c r="I343" s="10">
        <f t="shared" si="43"/>
        <v>4.4602336197148782</v>
      </c>
      <c r="J343" s="202">
        <v>8.5188875074475394</v>
      </c>
      <c r="K343" s="202">
        <v>0</v>
      </c>
      <c r="L343" s="10">
        <f t="shared" si="46"/>
        <v>33.252910307684587</v>
      </c>
      <c r="M343" s="11">
        <f t="shared" si="45"/>
        <v>5.5504774340985802E-2</v>
      </c>
    </row>
    <row r="344" spans="1:13" x14ac:dyDescent="0.35">
      <c r="A344" s="9">
        <f t="shared" si="47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328">
        <f t="shared" si="44"/>
        <v>354.4</v>
      </c>
      <c r="G344" s="217">
        <f t="shared" si="48"/>
        <v>2.8011633996702146E-3</v>
      </c>
      <c r="H344" s="18">
        <f t="shared" si="42"/>
        <v>11.99304103751804</v>
      </c>
      <c r="I344" s="10">
        <f t="shared" si="43"/>
        <v>2.6384690282539687</v>
      </c>
      <c r="J344" s="202">
        <v>5.0393819606733565</v>
      </c>
      <c r="K344" s="202">
        <v>0</v>
      </c>
      <c r="L344" s="10">
        <f t="shared" si="46"/>
        <v>19.670892026445365</v>
      </c>
      <c r="M344" s="11">
        <f t="shared" si="45"/>
        <v>5.5504774340985795E-2</v>
      </c>
    </row>
    <row r="345" spans="1:13" x14ac:dyDescent="0.35">
      <c r="A345" s="9">
        <f t="shared" si="47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328">
        <f t="shared" si="44"/>
        <v>190.2</v>
      </c>
      <c r="G345" s="217">
        <f t="shared" si="48"/>
        <v>1.5033331789426493E-3</v>
      </c>
      <c r="H345" s="18">
        <f t="shared" si="42"/>
        <v>6.4364458389840058</v>
      </c>
      <c r="I345" s="10">
        <f t="shared" si="43"/>
        <v>1.4160180845764814</v>
      </c>
      <c r="J345" s="202">
        <v>2.7045441560950128</v>
      </c>
      <c r="K345" s="202">
        <v>0</v>
      </c>
      <c r="L345" s="10">
        <f t="shared" si="46"/>
        <v>10.5570080796555</v>
      </c>
      <c r="M345" s="11">
        <f t="shared" si="45"/>
        <v>5.5504774340985809E-2</v>
      </c>
    </row>
    <row r="346" spans="1:13" x14ac:dyDescent="0.35">
      <c r="A346" s="9">
        <f t="shared" si="47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328">
        <f t="shared" si="44"/>
        <v>396.04</v>
      </c>
      <c r="G346" s="217">
        <f t="shared" si="48"/>
        <v>3.1302842912116027E-3</v>
      </c>
      <c r="H346" s="18">
        <f t="shared" si="42"/>
        <v>13.402155678607915</v>
      </c>
      <c r="I346" s="10">
        <f t="shared" si="43"/>
        <v>2.9484742492937412</v>
      </c>
      <c r="J346" s="202">
        <v>5.6314809021023606</v>
      </c>
      <c r="K346" s="202">
        <v>0</v>
      </c>
      <c r="L346" s="10">
        <f t="shared" si="46"/>
        <v>21.982110830004018</v>
      </c>
      <c r="M346" s="11">
        <f t="shared" si="45"/>
        <v>5.5504774340985802E-2</v>
      </c>
    </row>
    <row r="347" spans="1:13" x14ac:dyDescent="0.35">
      <c r="A347" s="9">
        <f t="shared" si="47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328">
        <f t="shared" si="44"/>
        <v>507.3</v>
      </c>
      <c r="G347" s="217">
        <f t="shared" si="48"/>
        <v>4.0096788731735326E-3</v>
      </c>
      <c r="H347" s="18">
        <f t="shared" si="42"/>
        <v>17.167239611548819</v>
      </c>
      <c r="I347" s="10">
        <f t="shared" si="43"/>
        <v>3.7767927145407403</v>
      </c>
      <c r="J347" s="202">
        <v>7.2135396970925356</v>
      </c>
      <c r="K347" s="202">
        <v>0</v>
      </c>
      <c r="L347" s="10">
        <f t="shared" si="46"/>
        <v>28.157572023182095</v>
      </c>
      <c r="M347" s="11">
        <f t="shared" si="45"/>
        <v>5.5504774340985795E-2</v>
      </c>
    </row>
    <row r="348" spans="1:13" x14ac:dyDescent="0.35">
      <c r="A348" s="9">
        <f t="shared" si="47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328">
        <f t="shared" si="44"/>
        <v>306.2</v>
      </c>
      <c r="G348" s="217">
        <f t="shared" si="48"/>
        <v>2.4201925309791754E-3</v>
      </c>
      <c r="H348" s="18">
        <f t="shared" si="42"/>
        <v>10.36193331176079</v>
      </c>
      <c r="I348" s="10">
        <f t="shared" si="43"/>
        <v>2.279625328587374</v>
      </c>
      <c r="J348" s="202">
        <v>4.3540032628616867</v>
      </c>
      <c r="K348" s="202">
        <v>0</v>
      </c>
      <c r="L348" s="10">
        <f t="shared" si="46"/>
        <v>16.99556190320985</v>
      </c>
      <c r="M348" s="11">
        <f t="shared" si="45"/>
        <v>5.5504774340985795E-2</v>
      </c>
    </row>
    <row r="349" spans="1:13" x14ac:dyDescent="0.35">
      <c r="A349" s="9">
        <f t="shared" si="47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328">
        <f t="shared" si="44"/>
        <v>504.4</v>
      </c>
      <c r="G349" s="217">
        <f t="shared" si="48"/>
        <v>3.9867573893726197E-3</v>
      </c>
      <c r="H349" s="18">
        <f t="shared" si="42"/>
        <v>17.069102424729401</v>
      </c>
      <c r="I349" s="10">
        <f t="shared" si="43"/>
        <v>3.7552025334404684</v>
      </c>
      <c r="J349" s="202">
        <v>7.1723032194233678</v>
      </c>
      <c r="K349" s="202">
        <v>0</v>
      </c>
      <c r="L349" s="10">
        <f t="shared" si="46"/>
        <v>27.996608177593238</v>
      </c>
      <c r="M349" s="11">
        <f t="shared" si="45"/>
        <v>5.5504774340985802E-2</v>
      </c>
    </row>
    <row r="350" spans="1:13" x14ac:dyDescent="0.35">
      <c r="A350" s="9">
        <f t="shared" si="47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328">
        <f t="shared" si="44"/>
        <v>322.5</v>
      </c>
      <c r="G350" s="217">
        <f t="shared" si="48"/>
        <v>2.5490270778601703E-3</v>
      </c>
      <c r="H350" s="18">
        <f t="shared" si="42"/>
        <v>10.913531982504425</v>
      </c>
      <c r="I350" s="10">
        <f t="shared" si="43"/>
        <v>2.4009770361509735</v>
      </c>
      <c r="J350" s="202">
        <v>4.5857807063125229</v>
      </c>
      <c r="K350" s="202">
        <v>0</v>
      </c>
      <c r="L350" s="10">
        <f t="shared" si="46"/>
        <v>17.900289724967919</v>
      </c>
      <c r="M350" s="11">
        <f t="shared" si="45"/>
        <v>5.5504774340985795E-2</v>
      </c>
    </row>
    <row r="351" spans="1:13" x14ac:dyDescent="0.35">
      <c r="A351" s="9">
        <f t="shared" si="47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328">
        <f t="shared" si="44"/>
        <v>397.8</v>
      </c>
      <c r="G351" s="217">
        <f t="shared" si="48"/>
        <v>3.1441952606907774E-3</v>
      </c>
      <c r="H351" s="18">
        <f t="shared" si="42"/>
        <v>13.461714798884529</v>
      </c>
      <c r="I351" s="10">
        <f t="shared" si="43"/>
        <v>2.9615772557545963</v>
      </c>
      <c r="J351" s="202">
        <v>5.6565071782050271</v>
      </c>
      <c r="K351" s="202">
        <v>0</v>
      </c>
      <c r="L351" s="10">
        <f t="shared" si="46"/>
        <v>22.079799232844152</v>
      </c>
      <c r="M351" s="11">
        <f t="shared" si="45"/>
        <v>5.5504774340985802E-2</v>
      </c>
    </row>
    <row r="352" spans="1:13" x14ac:dyDescent="0.35">
      <c r="A352" s="9">
        <f t="shared" si="47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328">
        <f t="shared" si="44"/>
        <v>142</v>
      </c>
      <c r="G352" s="217">
        <f t="shared" si="48"/>
        <v>1.1223623102516098E-3</v>
      </c>
      <c r="H352" s="18">
        <f t="shared" si="42"/>
        <v>4.8053381132267541</v>
      </c>
      <c r="I352" s="10">
        <f t="shared" si="43"/>
        <v>1.0571743849098858</v>
      </c>
      <c r="J352" s="202">
        <v>2.0191654582833434</v>
      </c>
      <c r="K352" s="202">
        <v>0</v>
      </c>
      <c r="L352" s="10">
        <f t="shared" si="46"/>
        <v>7.881677956419983</v>
      </c>
      <c r="M352" s="11">
        <f t="shared" si="45"/>
        <v>5.5504774340985795E-2</v>
      </c>
    </row>
    <row r="353" spans="1:13" x14ac:dyDescent="0.35">
      <c r="A353" s="9">
        <f t="shared" si="47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328">
        <f t="shared" si="44"/>
        <v>156.19999999999999</v>
      </c>
      <c r="G353" s="217">
        <f t="shared" si="48"/>
        <v>1.2345985412767707E-3</v>
      </c>
      <c r="H353" s="18">
        <f t="shared" si="42"/>
        <v>5.2858719245494301</v>
      </c>
      <c r="I353" s="10">
        <f t="shared" si="43"/>
        <v>1.1628918234008747</v>
      </c>
      <c r="J353" s="202">
        <v>2.2210820041116772</v>
      </c>
      <c r="K353" s="202">
        <v>0</v>
      </c>
      <c r="L353" s="10">
        <f t="shared" si="46"/>
        <v>8.6698457520619812</v>
      </c>
      <c r="M353" s="11">
        <f t="shared" si="45"/>
        <v>5.5504774340985802E-2</v>
      </c>
    </row>
    <row r="354" spans="1:13" x14ac:dyDescent="0.35">
      <c r="A354" s="9">
        <f t="shared" si="47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328">
        <f t="shared" si="44"/>
        <v>591.70000000000005</v>
      </c>
      <c r="G354" s="217">
        <f t="shared" si="48"/>
        <v>4.67677309137942E-3</v>
      </c>
      <c r="H354" s="18">
        <f t="shared" si="42"/>
        <v>20.023370152086418</v>
      </c>
      <c r="I354" s="10">
        <f t="shared" si="43"/>
        <v>4.4051414334590122</v>
      </c>
      <c r="J354" s="202">
        <v>8.4136633920158737</v>
      </c>
      <c r="K354" s="202">
        <v>0</v>
      </c>
      <c r="L354" s="10">
        <f t="shared" si="46"/>
        <v>32.842174977561299</v>
      </c>
      <c r="M354" s="11">
        <f t="shared" si="45"/>
        <v>5.5504774340985802E-2</v>
      </c>
    </row>
    <row r="355" spans="1:13" x14ac:dyDescent="0.35">
      <c r="A355" s="9">
        <f t="shared" si="47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328">
        <f t="shared" si="44"/>
        <v>432.9</v>
      </c>
      <c r="G355" s="217">
        <f t="shared" si="48"/>
        <v>3.4216242542811398E-3</v>
      </c>
      <c r="H355" s="18">
        <f t="shared" si="42"/>
        <v>14.649513163491985</v>
      </c>
      <c r="I355" s="10">
        <f t="shared" si="43"/>
        <v>3.2228928959682368</v>
      </c>
      <c r="J355" s="202">
        <v>6.155610752752529</v>
      </c>
      <c r="K355" s="202">
        <v>0</v>
      </c>
      <c r="L355" s="10">
        <f t="shared" si="46"/>
        <v>24.028016812212751</v>
      </c>
      <c r="M355" s="11">
        <f t="shared" si="45"/>
        <v>5.5504774340985802E-2</v>
      </c>
    </row>
    <row r="356" spans="1:13" x14ac:dyDescent="0.35">
      <c r="A356" s="9">
        <f t="shared" si="47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328">
        <f t="shared" si="44"/>
        <v>326.39999999999998</v>
      </c>
      <c r="G356" s="217">
        <f t="shared" si="48"/>
        <v>2.5798525215924325E-3</v>
      </c>
      <c r="H356" s="18">
        <f t="shared" si="42"/>
        <v>11.04550957857192</v>
      </c>
      <c r="I356" s="10">
        <f t="shared" si="43"/>
        <v>2.4300121072858225</v>
      </c>
      <c r="J356" s="202">
        <v>4.6412366590400209</v>
      </c>
      <c r="K356" s="202">
        <v>0</v>
      </c>
      <c r="L356" s="10">
        <f t="shared" si="46"/>
        <v>18.116758344897764</v>
      </c>
      <c r="M356" s="11">
        <f t="shared" si="45"/>
        <v>5.5504774340985802E-2</v>
      </c>
    </row>
    <row r="357" spans="1:13" x14ac:dyDescent="0.35">
      <c r="A357" s="9">
        <f t="shared" si="47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328">
        <f t="shared" si="44"/>
        <v>150.30000000000001</v>
      </c>
      <c r="G357" s="217">
        <f t="shared" si="48"/>
        <v>1.1879651776818096E-3</v>
      </c>
      <c r="H357" s="18">
        <f t="shared" si="42"/>
        <v>5.0862135099857833</v>
      </c>
      <c r="I357" s="10">
        <f t="shared" si="43"/>
        <v>1.1189669721968722</v>
      </c>
      <c r="J357" s="202">
        <v>2.1371871012675103</v>
      </c>
      <c r="K357" s="202">
        <v>0</v>
      </c>
      <c r="L357" s="10">
        <f t="shared" si="46"/>
        <v>8.3423675834501658</v>
      </c>
      <c r="M357" s="11">
        <f t="shared" si="45"/>
        <v>5.5504774340985795E-2</v>
      </c>
    </row>
    <row r="358" spans="1:13" x14ac:dyDescent="0.35">
      <c r="A358" s="9">
        <f t="shared" si="47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328">
        <f t="shared" si="44"/>
        <v>303.5</v>
      </c>
      <c r="G358" s="217">
        <f t="shared" si="48"/>
        <v>2.3988518391645322E-3</v>
      </c>
      <c r="H358" s="18">
        <f t="shared" si="42"/>
        <v>10.270564206790986</v>
      </c>
      <c r="I358" s="10">
        <f t="shared" si="43"/>
        <v>2.2595241254940168</v>
      </c>
      <c r="J358" s="202">
        <v>4.3156106802041867</v>
      </c>
      <c r="K358" s="202">
        <v>0</v>
      </c>
      <c r="L358" s="10">
        <f t="shared" si="46"/>
        <v>16.845699012489192</v>
      </c>
      <c r="M358" s="11">
        <f t="shared" si="45"/>
        <v>5.5504774340985802E-2</v>
      </c>
    </row>
    <row r="359" spans="1:13" x14ac:dyDescent="0.35">
      <c r="A359" s="9">
        <f t="shared" si="47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328">
        <f t="shared" si="44"/>
        <v>555.70000000000005</v>
      </c>
      <c r="G359" s="217">
        <f t="shared" si="48"/>
        <v>4.3922305338508424E-3</v>
      </c>
      <c r="H359" s="18">
        <f t="shared" si="42"/>
        <v>18.805115419155687</v>
      </c>
      <c r="I359" s="10">
        <f t="shared" si="43"/>
        <v>4.1371253922142515</v>
      </c>
      <c r="J359" s="202">
        <v>7.9017622899158715</v>
      </c>
      <c r="K359" s="202">
        <v>0</v>
      </c>
      <c r="L359" s="10">
        <f t="shared" si="46"/>
        <v>30.844003101285811</v>
      </c>
      <c r="M359" s="11">
        <f t="shared" si="45"/>
        <v>5.5504774340985795E-2</v>
      </c>
    </row>
    <row r="360" spans="1:13" x14ac:dyDescent="0.35">
      <c r="A360" s="9">
        <f t="shared" si="47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328">
        <f t="shared" si="44"/>
        <v>360.4</v>
      </c>
      <c r="G360" s="217">
        <f t="shared" si="48"/>
        <v>2.848587159258311E-3</v>
      </c>
      <c r="H360" s="18">
        <f t="shared" si="42"/>
        <v>12.196083493006496</v>
      </c>
      <c r="I360" s="10">
        <f t="shared" si="43"/>
        <v>2.6831383684614289</v>
      </c>
      <c r="J360" s="202">
        <v>5.1246988110233573</v>
      </c>
      <c r="K360" s="202">
        <v>0</v>
      </c>
      <c r="L360" s="10">
        <f t="shared" si="46"/>
        <v>20.003920672491283</v>
      </c>
      <c r="M360" s="11">
        <f t="shared" si="45"/>
        <v>5.5504774340985809E-2</v>
      </c>
    </row>
    <row r="361" spans="1:13" x14ac:dyDescent="0.35">
      <c r="A361" s="9">
        <f t="shared" si="47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328">
        <f t="shared" si="44"/>
        <v>428.8</v>
      </c>
      <c r="G361" s="217">
        <f t="shared" si="48"/>
        <v>3.3892180185626079E-3</v>
      </c>
      <c r="H361" s="18">
        <f t="shared" si="42"/>
        <v>14.510767485574878</v>
      </c>
      <c r="I361" s="10">
        <f t="shared" si="43"/>
        <v>3.192368846826473</v>
      </c>
      <c r="J361" s="202">
        <v>6.0973109050133631</v>
      </c>
      <c r="K361" s="202">
        <v>0</v>
      </c>
      <c r="L361" s="10">
        <f t="shared" si="46"/>
        <v>23.800447237414712</v>
      </c>
      <c r="M361" s="11">
        <f t="shared" si="45"/>
        <v>5.5504774340985802E-2</v>
      </c>
    </row>
    <row r="362" spans="1:13" x14ac:dyDescent="0.35">
      <c r="A362" s="9">
        <f t="shared" si="47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328">
        <f t="shared" si="44"/>
        <v>1100.2</v>
      </c>
      <c r="G362" s="217">
        <f t="shared" si="48"/>
        <v>8.6959367164705717E-3</v>
      </c>
      <c r="H362" s="18">
        <f t="shared" si="42"/>
        <v>37.23121825473293</v>
      </c>
      <c r="I362" s="10">
        <f t="shared" si="43"/>
        <v>8.1908680160412448</v>
      </c>
      <c r="J362" s="202">
        <v>15.644266459178409</v>
      </c>
      <c r="K362" s="202">
        <v>0</v>
      </c>
      <c r="L362" s="10">
        <f t="shared" si="46"/>
        <v>61.066352729952584</v>
      </c>
      <c r="M362" s="11">
        <f t="shared" si="45"/>
        <v>5.5504774340985802E-2</v>
      </c>
    </row>
    <row r="363" spans="1:13" x14ac:dyDescent="0.35">
      <c r="A363" s="9">
        <f t="shared" si="47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328">
        <f t="shared" si="44"/>
        <v>419.4</v>
      </c>
      <c r="G363" s="217">
        <f t="shared" si="48"/>
        <v>3.3149207952079237E-3</v>
      </c>
      <c r="H363" s="18">
        <f t="shared" si="42"/>
        <v>14.192667638642964</v>
      </c>
      <c r="I363" s="10">
        <f t="shared" si="43"/>
        <v>3.1223868805014523</v>
      </c>
      <c r="J363" s="202">
        <v>5.9636478394650272</v>
      </c>
      <c r="K363" s="202">
        <v>0</v>
      </c>
      <c r="L363" s="10">
        <f t="shared" si="46"/>
        <v>23.278702358609443</v>
      </c>
      <c r="M363" s="11">
        <f t="shared" si="45"/>
        <v>5.5504774340985802E-2</v>
      </c>
    </row>
    <row r="364" spans="1:13" x14ac:dyDescent="0.35">
      <c r="A364" s="9">
        <f t="shared" si="47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328">
        <f t="shared" si="44"/>
        <v>149.6</v>
      </c>
      <c r="G364" s="217">
        <f t="shared" si="48"/>
        <v>1.182432405729865E-3</v>
      </c>
      <c r="H364" s="18">
        <f t="shared" si="42"/>
        <v>5.0625252235121305</v>
      </c>
      <c r="I364" s="10">
        <f t="shared" si="43"/>
        <v>1.1137555491726687</v>
      </c>
      <c r="J364" s="202">
        <v>2.1272334687266765</v>
      </c>
      <c r="K364" s="202">
        <v>0</v>
      </c>
      <c r="L364" s="10">
        <f t="shared" si="46"/>
        <v>8.3035142414114755</v>
      </c>
      <c r="M364" s="11">
        <f t="shared" si="45"/>
        <v>5.5504774340985802E-2</v>
      </c>
    </row>
    <row r="365" spans="1:13" x14ac:dyDescent="0.35">
      <c r="A365" s="9">
        <f t="shared" si="47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328">
        <f t="shared" si="44"/>
        <v>253.1</v>
      </c>
      <c r="G365" s="217">
        <f t="shared" si="48"/>
        <v>2.0004922586245241E-3</v>
      </c>
      <c r="H365" s="18">
        <f t="shared" si="42"/>
        <v>8.5650075806879684</v>
      </c>
      <c r="I365" s="10">
        <f t="shared" si="43"/>
        <v>1.8843016677513531</v>
      </c>
      <c r="J365" s="202">
        <v>3.5989491372641833</v>
      </c>
      <c r="K365" s="202">
        <v>0</v>
      </c>
      <c r="L365" s="10">
        <f t="shared" si="46"/>
        <v>14.048258385703505</v>
      </c>
      <c r="M365" s="11">
        <f t="shared" si="45"/>
        <v>5.5504774340985802E-2</v>
      </c>
    </row>
    <row r="366" spans="1:13" x14ac:dyDescent="0.35">
      <c r="A366" s="9">
        <f t="shared" si="47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328">
        <f t="shared" si="44"/>
        <v>360.3</v>
      </c>
      <c r="G366" s="217">
        <f t="shared" si="48"/>
        <v>2.8477967632651764E-3</v>
      </c>
      <c r="H366" s="18">
        <f t="shared" si="42"/>
        <v>12.192699452081689</v>
      </c>
      <c r="I366" s="10">
        <f t="shared" si="43"/>
        <v>2.6823938794579716</v>
      </c>
      <c r="J366" s="202">
        <v>5.1232768635175239</v>
      </c>
      <c r="K366" s="202">
        <v>0</v>
      </c>
      <c r="L366" s="10">
        <f t="shared" si="46"/>
        <v>19.998370195057184</v>
      </c>
      <c r="M366" s="11">
        <f t="shared" si="45"/>
        <v>5.5504774340985802E-2</v>
      </c>
    </row>
    <row r="367" spans="1:13" x14ac:dyDescent="0.35">
      <c r="A367" s="9">
        <f t="shared" si="47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328">
        <f t="shared" si="44"/>
        <v>1535.2</v>
      </c>
      <c r="G367" s="217">
        <f t="shared" si="48"/>
        <v>1.2134159286607545E-2</v>
      </c>
      <c r="H367" s="18">
        <f t="shared" si="42"/>
        <v>51.951796277645876</v>
      </c>
      <c r="I367" s="10">
        <f t="shared" si="43"/>
        <v>11.429395181082093</v>
      </c>
      <c r="J367" s="202">
        <v>21.829738109553439</v>
      </c>
      <c r="K367" s="202">
        <v>0</v>
      </c>
      <c r="L367" s="10">
        <f t="shared" si="46"/>
        <v>85.210929568281415</v>
      </c>
      <c r="M367" s="11">
        <f t="shared" si="45"/>
        <v>5.5504774340985809E-2</v>
      </c>
    </row>
    <row r="368" spans="1:13" x14ac:dyDescent="0.35">
      <c r="A368" s="9">
        <f t="shared" si="47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328">
        <f t="shared" si="44"/>
        <v>191.4</v>
      </c>
      <c r="G368" s="217">
        <f t="shared" si="48"/>
        <v>1.5128179308602685E-3</v>
      </c>
      <c r="H368" s="18">
        <f t="shared" ref="H368:H430" si="49">G368*$H$2</f>
        <v>6.4770543300816961</v>
      </c>
      <c r="I368" s="10">
        <f t="shared" si="43"/>
        <v>1.4249519526179732</v>
      </c>
      <c r="J368" s="202">
        <v>2.7216075261650126</v>
      </c>
      <c r="K368" s="202">
        <v>0</v>
      </c>
      <c r="L368" s="10">
        <f t="shared" si="46"/>
        <v>10.623613808864683</v>
      </c>
      <c r="M368" s="11">
        <f t="shared" si="45"/>
        <v>5.5504774340985802E-2</v>
      </c>
    </row>
    <row r="369" spans="1:13" x14ac:dyDescent="0.35">
      <c r="A369" s="9">
        <f t="shared" si="47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328">
        <f t="shared" si="44"/>
        <v>442.3</v>
      </c>
      <c r="G369" s="217">
        <f t="shared" si="48"/>
        <v>3.4959214776358245E-3</v>
      </c>
      <c r="H369" s="18">
        <f t="shared" si="49"/>
        <v>14.9676130104239</v>
      </c>
      <c r="I369" s="10">
        <f t="shared" ref="I369:I431" si="50">H369*0.22</f>
        <v>3.292874862293258</v>
      </c>
      <c r="J369" s="202">
        <v>6.2892738183008632</v>
      </c>
      <c r="K369" s="202">
        <v>0</v>
      </c>
      <c r="L369" s="10">
        <f t="shared" si="46"/>
        <v>24.54976169101802</v>
      </c>
      <c r="M369" s="11">
        <f t="shared" si="45"/>
        <v>5.5504774340985802E-2</v>
      </c>
    </row>
    <row r="370" spans="1:13" x14ac:dyDescent="0.35">
      <c r="A370" s="9">
        <f t="shared" si="47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328">
        <f t="shared" si="44"/>
        <v>503.5</v>
      </c>
      <c r="G370" s="217">
        <f t="shared" si="48"/>
        <v>3.9796438254344054E-3</v>
      </c>
      <c r="H370" s="18">
        <f t="shared" si="49"/>
        <v>17.038646056406133</v>
      </c>
      <c r="I370" s="10">
        <f t="shared" si="50"/>
        <v>3.7485021324093495</v>
      </c>
      <c r="J370" s="202">
        <v>7.1595056918708675</v>
      </c>
      <c r="K370" s="202">
        <v>0</v>
      </c>
      <c r="L370" s="10">
        <f t="shared" si="46"/>
        <v>27.946653880686348</v>
      </c>
      <c r="M370" s="11">
        <f t="shared" si="45"/>
        <v>5.5504774340985795E-2</v>
      </c>
    </row>
    <row r="371" spans="1:13" x14ac:dyDescent="0.35">
      <c r="A371" s="9">
        <f t="shared" si="47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328">
        <f t="shared" si="44"/>
        <v>570.5</v>
      </c>
      <c r="G371" s="217">
        <f t="shared" si="48"/>
        <v>4.5092091408348127E-3</v>
      </c>
      <c r="H371" s="18">
        <f t="shared" si="49"/>
        <v>19.305953476027209</v>
      </c>
      <c r="I371" s="10">
        <f t="shared" si="50"/>
        <v>4.2473097647259861</v>
      </c>
      <c r="J371" s="202">
        <v>8.1122105207792057</v>
      </c>
      <c r="K371" s="202">
        <v>0</v>
      </c>
      <c r="L371" s="10">
        <f t="shared" si="46"/>
        <v>31.665473761532404</v>
      </c>
      <c r="M371" s="11">
        <f t="shared" si="45"/>
        <v>5.5504774340985809E-2</v>
      </c>
    </row>
    <row r="372" spans="1:13" x14ac:dyDescent="0.35">
      <c r="A372" s="9">
        <f t="shared" si="47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328">
        <f t="shared" ref="F372:F434" si="51">C372+D372+E372</f>
        <v>227.9</v>
      </c>
      <c r="G372" s="217">
        <f t="shared" si="48"/>
        <v>1.8013124683545203E-3</v>
      </c>
      <c r="H372" s="18">
        <f t="shared" si="49"/>
        <v>7.7122292676364603</v>
      </c>
      <c r="I372" s="10">
        <f t="shared" si="50"/>
        <v>1.6966904388800212</v>
      </c>
      <c r="J372" s="202">
        <v>3.2406183657941825</v>
      </c>
      <c r="K372" s="202">
        <v>0</v>
      </c>
      <c r="L372" s="10">
        <f t="shared" si="46"/>
        <v>12.649538072310664</v>
      </c>
      <c r="M372" s="11">
        <f t="shared" si="45"/>
        <v>5.5504774340985802E-2</v>
      </c>
    </row>
    <row r="373" spans="1:13" x14ac:dyDescent="0.35">
      <c r="A373" s="9">
        <f t="shared" si="47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328">
        <f t="shared" si="51"/>
        <v>130.5</v>
      </c>
      <c r="G373" s="217">
        <f t="shared" si="48"/>
        <v>1.0314667710410921E-3</v>
      </c>
      <c r="H373" s="18">
        <f t="shared" si="49"/>
        <v>4.4161734068738836</v>
      </c>
      <c r="I373" s="10">
        <f t="shared" si="50"/>
        <v>0.97155814951225439</v>
      </c>
      <c r="J373" s="202">
        <v>1.8556414951125089</v>
      </c>
      <c r="K373" s="202">
        <v>0</v>
      </c>
      <c r="L373" s="10">
        <f t="shared" si="46"/>
        <v>7.2433730514986463</v>
      </c>
      <c r="M373" s="11">
        <f t="shared" si="45"/>
        <v>5.5504774340985795E-2</v>
      </c>
    </row>
    <row r="374" spans="1:13" x14ac:dyDescent="0.35">
      <c r="A374" s="9">
        <f t="shared" si="47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328">
        <f t="shared" si="51"/>
        <v>384.3</v>
      </c>
      <c r="G374" s="217">
        <f t="shared" si="48"/>
        <v>3.0374918016175612E-3</v>
      </c>
      <c r="H374" s="18">
        <f t="shared" si="49"/>
        <v>13.004869274035507</v>
      </c>
      <c r="I374" s="10">
        <f t="shared" si="50"/>
        <v>2.8610712402878113</v>
      </c>
      <c r="J374" s="202">
        <v>5.4645442649175262</v>
      </c>
      <c r="K374" s="202">
        <v>0</v>
      </c>
      <c r="L374" s="10">
        <f t="shared" si="46"/>
        <v>21.330484779240845</v>
      </c>
      <c r="M374" s="11">
        <f t="shared" si="45"/>
        <v>5.5504774340985802E-2</v>
      </c>
    </row>
    <row r="375" spans="1:13" x14ac:dyDescent="0.35">
      <c r="A375" s="9">
        <f t="shared" si="47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328">
        <f t="shared" si="51"/>
        <v>383.3</v>
      </c>
      <c r="G375" s="217">
        <f t="shared" si="48"/>
        <v>3.0295878416862119E-3</v>
      </c>
      <c r="H375" s="18">
        <f t="shared" si="49"/>
        <v>12.971028864787431</v>
      </c>
      <c r="I375" s="10">
        <f t="shared" si="50"/>
        <v>2.8536263502532351</v>
      </c>
      <c r="J375" s="202">
        <v>5.4503247898591924</v>
      </c>
      <c r="K375" s="202">
        <v>0</v>
      </c>
      <c r="L375" s="10">
        <f t="shared" si="46"/>
        <v>21.274980004899859</v>
      </c>
      <c r="M375" s="11">
        <f t="shared" si="45"/>
        <v>5.5504774340985802E-2</v>
      </c>
    </row>
    <row r="376" spans="1:13" x14ac:dyDescent="0.35">
      <c r="A376" s="9">
        <f t="shared" si="47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328">
        <f t="shared" si="51"/>
        <v>503.6</v>
      </c>
      <c r="G376" s="217">
        <f t="shared" si="48"/>
        <v>3.9804342214275401E-3</v>
      </c>
      <c r="H376" s="18">
        <f t="shared" si="49"/>
        <v>17.04203009733094</v>
      </c>
      <c r="I376" s="10">
        <f t="shared" si="50"/>
        <v>3.7492466214128068</v>
      </c>
      <c r="J376" s="202">
        <v>7.1609276393767001</v>
      </c>
      <c r="K376" s="202">
        <v>0</v>
      </c>
      <c r="L376" s="10">
        <f t="shared" si="46"/>
        <v>27.952204358120447</v>
      </c>
      <c r="M376" s="11">
        <f t="shared" si="45"/>
        <v>5.5504774340985795E-2</v>
      </c>
    </row>
    <row r="377" spans="1:13" x14ac:dyDescent="0.35">
      <c r="A377" s="9">
        <f t="shared" si="47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328">
        <f t="shared" si="51"/>
        <v>387.4</v>
      </c>
      <c r="G377" s="217">
        <f t="shared" si="48"/>
        <v>3.0619940774047438E-3</v>
      </c>
      <c r="H377" s="18">
        <f t="shared" si="49"/>
        <v>13.109774542704541</v>
      </c>
      <c r="I377" s="10">
        <f t="shared" si="50"/>
        <v>2.8841503993949988</v>
      </c>
      <c r="J377" s="202">
        <v>5.5086246375983583</v>
      </c>
      <c r="K377" s="202">
        <v>0</v>
      </c>
      <c r="L377" s="10">
        <f t="shared" si="46"/>
        <v>21.502549579697899</v>
      </c>
      <c r="M377" s="11">
        <f t="shared" ref="M377:M440" si="52">L377/F377</f>
        <v>5.5504774340985802E-2</v>
      </c>
    </row>
    <row r="378" spans="1:13" x14ac:dyDescent="0.35">
      <c r="A378" s="9">
        <f t="shared" si="47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328">
        <f t="shared" si="51"/>
        <v>147</v>
      </c>
      <c r="G378" s="217">
        <f t="shared" si="48"/>
        <v>1.1618821099083567E-3</v>
      </c>
      <c r="H378" s="18">
        <f t="shared" si="49"/>
        <v>4.974540159467133</v>
      </c>
      <c r="I378" s="10">
        <f t="shared" si="50"/>
        <v>1.0943988350827694</v>
      </c>
      <c r="J378" s="202">
        <v>2.0902628335750095</v>
      </c>
      <c r="K378" s="202">
        <v>0</v>
      </c>
      <c r="L378" s="10">
        <f t="shared" si="46"/>
        <v>8.1592018281249121</v>
      </c>
      <c r="M378" s="11">
        <f t="shared" si="52"/>
        <v>5.5504774340985795E-2</v>
      </c>
    </row>
    <row r="379" spans="1:13" x14ac:dyDescent="0.35">
      <c r="A379" s="9">
        <f t="shared" si="47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328">
        <f t="shared" si="51"/>
        <v>203.69</v>
      </c>
      <c r="G379" s="217">
        <f t="shared" si="48"/>
        <v>1.6099575984165522E-3</v>
      </c>
      <c r="H379" s="18">
        <f t="shared" si="49"/>
        <v>6.8929529597405468</v>
      </c>
      <c r="I379" s="10">
        <f t="shared" si="50"/>
        <v>1.5164496511429204</v>
      </c>
      <c r="J379" s="202">
        <v>2.8963648746319306</v>
      </c>
      <c r="K379" s="202">
        <v>0</v>
      </c>
      <c r="L379" s="10">
        <f t="shared" si="46"/>
        <v>11.305767485515396</v>
      </c>
      <c r="M379" s="11">
        <f t="shared" si="52"/>
        <v>5.5504774340985795E-2</v>
      </c>
    </row>
    <row r="380" spans="1:13" x14ac:dyDescent="0.35">
      <c r="A380" s="9">
        <f t="shared" si="47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328">
        <f t="shared" si="51"/>
        <v>138.9</v>
      </c>
      <c r="G380" s="217">
        <f t="shared" si="48"/>
        <v>1.097860034464427E-3</v>
      </c>
      <c r="H380" s="18">
        <f t="shared" si="49"/>
        <v>4.7004328445577208</v>
      </c>
      <c r="I380" s="10">
        <f t="shared" si="50"/>
        <v>1.0340952258026985</v>
      </c>
      <c r="J380" s="202">
        <v>1.9750850856025095</v>
      </c>
      <c r="K380" s="202">
        <v>0</v>
      </c>
      <c r="L380" s="10">
        <f t="shared" si="46"/>
        <v>7.7096131559629288</v>
      </c>
      <c r="M380" s="11">
        <f t="shared" si="52"/>
        <v>5.5504774340985809E-2</v>
      </c>
    </row>
    <row r="381" spans="1:13" x14ac:dyDescent="0.35">
      <c r="A381" s="9">
        <f t="shared" si="47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328">
        <f t="shared" si="51"/>
        <v>338.8</v>
      </c>
      <c r="G381" s="217">
        <f t="shared" si="48"/>
        <v>2.6778616247411652E-3</v>
      </c>
      <c r="H381" s="18">
        <f t="shared" si="49"/>
        <v>11.46513065324806</v>
      </c>
      <c r="I381" s="10">
        <f t="shared" si="50"/>
        <v>2.5223287437145734</v>
      </c>
      <c r="J381" s="202">
        <v>4.8175581497633564</v>
      </c>
      <c r="K381" s="202">
        <v>0</v>
      </c>
      <c r="L381" s="10">
        <f t="shared" si="46"/>
        <v>18.805017546725992</v>
      </c>
      <c r="M381" s="11">
        <f t="shared" si="52"/>
        <v>5.5504774340985809E-2</v>
      </c>
    </row>
    <row r="382" spans="1:13" x14ac:dyDescent="0.35">
      <c r="A382" s="9">
        <f t="shared" si="47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328">
        <f t="shared" si="51"/>
        <v>386.9</v>
      </c>
      <c r="G382" s="217">
        <f t="shared" si="48"/>
        <v>3.0580420974390694E-3</v>
      </c>
      <c r="H382" s="18">
        <f t="shared" si="49"/>
        <v>13.092854338080503</v>
      </c>
      <c r="I382" s="10">
        <f t="shared" si="50"/>
        <v>2.8804279543777107</v>
      </c>
      <c r="J382" s="202">
        <v>5.5015149000691927</v>
      </c>
      <c r="K382" s="202">
        <v>0</v>
      </c>
      <c r="L382" s="10">
        <f t="shared" si="46"/>
        <v>21.474797192527404</v>
      </c>
      <c r="M382" s="11">
        <f t="shared" si="52"/>
        <v>5.5504774340985802E-2</v>
      </c>
    </row>
    <row r="383" spans="1:13" x14ac:dyDescent="0.35">
      <c r="A383" s="9">
        <f t="shared" si="47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328">
        <f t="shared" si="51"/>
        <v>972.7</v>
      </c>
      <c r="G383" s="217">
        <f t="shared" si="48"/>
        <v>7.6881818252235281E-3</v>
      </c>
      <c r="H383" s="18">
        <f t="shared" si="49"/>
        <v>32.916566075603271</v>
      </c>
      <c r="I383" s="10">
        <f t="shared" si="50"/>
        <v>7.2416445366327196</v>
      </c>
      <c r="J383" s="202">
        <v>13.8312833892409</v>
      </c>
      <c r="K383" s="202">
        <v>0</v>
      </c>
      <c r="L383" s="10">
        <f t="shared" si="46"/>
        <v>53.989494001476892</v>
      </c>
      <c r="M383" s="11">
        <f t="shared" si="52"/>
        <v>5.5504774340985802E-2</v>
      </c>
    </row>
    <row r="384" spans="1:13" x14ac:dyDescent="0.35">
      <c r="A384" s="9">
        <f t="shared" si="47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328">
        <f t="shared" si="51"/>
        <v>598.79999999999995</v>
      </c>
      <c r="G384" s="217">
        <f t="shared" si="48"/>
        <v>4.7328912068919995E-3</v>
      </c>
      <c r="H384" s="18">
        <f t="shared" si="49"/>
        <v>20.263637057747751</v>
      </c>
      <c r="I384" s="10">
        <f t="shared" si="50"/>
        <v>4.4580001527045052</v>
      </c>
      <c r="J384" s="202">
        <v>8.5146216649300399</v>
      </c>
      <c r="K384" s="202">
        <v>0</v>
      </c>
      <c r="L384" s="10">
        <f t="shared" si="46"/>
        <v>33.236258875382298</v>
      </c>
      <c r="M384" s="11">
        <f t="shared" si="52"/>
        <v>5.5504774340985802E-2</v>
      </c>
    </row>
    <row r="385" spans="1:13" x14ac:dyDescent="0.35">
      <c r="A385" s="9">
        <f t="shared" si="47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328">
        <f t="shared" si="51"/>
        <v>464.2</v>
      </c>
      <c r="G385" s="217">
        <f t="shared" si="48"/>
        <v>3.6690182001323751E-3</v>
      </c>
      <c r="H385" s="18">
        <f t="shared" si="49"/>
        <v>15.708717972956757</v>
      </c>
      <c r="I385" s="10">
        <f t="shared" si="50"/>
        <v>3.4559179540504865</v>
      </c>
      <c r="J385" s="202">
        <v>6.6006803220783645</v>
      </c>
      <c r="K385" s="202">
        <v>0</v>
      </c>
      <c r="L385" s="10">
        <f t="shared" si="46"/>
        <v>25.765316249085608</v>
      </c>
      <c r="M385" s="11">
        <f t="shared" si="52"/>
        <v>5.5504774340985802E-2</v>
      </c>
    </row>
    <row r="386" spans="1:13" x14ac:dyDescent="0.35">
      <c r="A386" s="9">
        <f t="shared" si="47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328">
        <f t="shared" si="51"/>
        <v>606.78</v>
      </c>
      <c r="G386" s="217">
        <f t="shared" si="48"/>
        <v>4.7959648071441673E-3</v>
      </c>
      <c r="H386" s="18">
        <f t="shared" si="49"/>
        <v>20.533683523547396</v>
      </c>
      <c r="I386" s="10">
        <f t="shared" si="50"/>
        <v>4.5174103751804271</v>
      </c>
      <c r="J386" s="202">
        <v>8.6280930758955403</v>
      </c>
      <c r="K386" s="202">
        <v>0</v>
      </c>
      <c r="L386" s="10">
        <f t="shared" si="46"/>
        <v>33.679186974623363</v>
      </c>
      <c r="M386" s="11">
        <f t="shared" si="52"/>
        <v>5.5504774340985802E-2</v>
      </c>
    </row>
    <row r="387" spans="1:13" x14ac:dyDescent="0.35">
      <c r="A387" s="9">
        <f t="shared" si="47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328">
        <f t="shared" si="51"/>
        <v>305</v>
      </c>
      <c r="G387" s="217">
        <f t="shared" si="48"/>
        <v>2.4107077790615564E-3</v>
      </c>
      <c r="H387" s="18">
        <f t="shared" si="49"/>
        <v>10.321324820663101</v>
      </c>
      <c r="I387" s="10">
        <f t="shared" si="50"/>
        <v>2.2706914605458821</v>
      </c>
      <c r="J387" s="202">
        <v>4.3369398927916869</v>
      </c>
      <c r="K387" s="202">
        <v>0</v>
      </c>
      <c r="L387" s="10">
        <f t="shared" ref="L387:L450" si="53">H387+I387+J387+K387</f>
        <v>16.928956174000668</v>
      </c>
      <c r="M387" s="11">
        <f t="shared" si="52"/>
        <v>5.5504774340985795E-2</v>
      </c>
    </row>
    <row r="388" spans="1:13" x14ac:dyDescent="0.35">
      <c r="A388" s="9">
        <f t="shared" si="47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328">
        <f t="shared" si="51"/>
        <v>759.8</v>
      </c>
      <c r="G388" s="217">
        <f t="shared" si="48"/>
        <v>6.0054287558392472E-3</v>
      </c>
      <c r="H388" s="18">
        <f t="shared" si="49"/>
        <v>25.711942946687945</v>
      </c>
      <c r="I388" s="10">
        <f t="shared" si="50"/>
        <v>5.6566274482713474</v>
      </c>
      <c r="J388" s="202">
        <v>10.803957149321718</v>
      </c>
      <c r="K388" s="202">
        <v>0</v>
      </c>
      <c r="L388" s="10">
        <f t="shared" si="53"/>
        <v>42.17252754428101</v>
      </c>
      <c r="M388" s="11">
        <f t="shared" si="52"/>
        <v>5.5504774340985802E-2</v>
      </c>
    </row>
    <row r="389" spans="1:13" x14ac:dyDescent="0.35">
      <c r="A389" s="9">
        <f t="shared" si="47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328">
        <f t="shared" si="51"/>
        <v>530.20000000000005</v>
      </c>
      <c r="G389" s="217">
        <f t="shared" si="48"/>
        <v>4.1906795556014339E-3</v>
      </c>
      <c r="H389" s="18">
        <f t="shared" si="49"/>
        <v>17.94218498332976</v>
      </c>
      <c r="I389" s="10">
        <f t="shared" si="50"/>
        <v>3.9472806963325473</v>
      </c>
      <c r="J389" s="202">
        <v>7.5391656759283689</v>
      </c>
      <c r="K389" s="202">
        <v>0</v>
      </c>
      <c r="L389" s="10">
        <f t="shared" si="53"/>
        <v>29.428631355590678</v>
      </c>
      <c r="M389" s="11">
        <f t="shared" si="52"/>
        <v>5.5504774340985809E-2</v>
      </c>
    </row>
    <row r="390" spans="1:13" x14ac:dyDescent="0.35">
      <c r="A390" s="9">
        <f t="shared" si="47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328">
        <f t="shared" si="51"/>
        <v>123.5</v>
      </c>
      <c r="G390" s="217">
        <f t="shared" si="48"/>
        <v>9.7613905152164665E-4</v>
      </c>
      <c r="H390" s="18">
        <f t="shared" si="49"/>
        <v>4.1792905421373536</v>
      </c>
      <c r="I390" s="10">
        <f t="shared" si="50"/>
        <v>0.91944391927021785</v>
      </c>
      <c r="J390" s="202">
        <v>1.756105169704175</v>
      </c>
      <c r="K390" s="202">
        <v>0</v>
      </c>
      <c r="L390" s="10">
        <f t="shared" si="53"/>
        <v>6.8548396311117461</v>
      </c>
      <c r="M390" s="11">
        <f t="shared" si="52"/>
        <v>5.5504774340985795E-2</v>
      </c>
    </row>
    <row r="391" spans="1:13" x14ac:dyDescent="0.35">
      <c r="A391" s="9">
        <f t="shared" ref="A391:A454" si="54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328">
        <f t="shared" si="51"/>
        <v>298.8</v>
      </c>
      <c r="G391" s="217">
        <f t="shared" ref="G391:G454" si="55">2/253037.72*F391</f>
        <v>2.3617032274871903E-3</v>
      </c>
      <c r="H391" s="18">
        <f t="shared" si="49"/>
        <v>10.111514283325031</v>
      </c>
      <c r="I391" s="10">
        <f t="shared" si="50"/>
        <v>2.2245331423315067</v>
      </c>
      <c r="J391" s="202">
        <v>4.2487791474300209</v>
      </c>
      <c r="K391" s="202">
        <v>0</v>
      </c>
      <c r="L391" s="10">
        <f t="shared" si="53"/>
        <v>16.584826573086559</v>
      </c>
      <c r="M391" s="11">
        <f t="shared" si="52"/>
        <v>5.5504774340985802E-2</v>
      </c>
    </row>
    <row r="392" spans="1:13" x14ac:dyDescent="0.35">
      <c r="A392" s="9">
        <f t="shared" si="54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328">
        <f t="shared" si="51"/>
        <v>217.3</v>
      </c>
      <c r="G392" s="217">
        <f t="shared" si="55"/>
        <v>1.7175304930822171E-3</v>
      </c>
      <c r="H392" s="18">
        <f t="shared" si="49"/>
        <v>7.3535209296068578</v>
      </c>
      <c r="I392" s="10">
        <f t="shared" si="50"/>
        <v>1.6177746045135086</v>
      </c>
      <c r="J392" s="202">
        <v>3.0898919301758481</v>
      </c>
      <c r="K392" s="202">
        <v>0</v>
      </c>
      <c r="L392" s="10">
        <f t="shared" si="53"/>
        <v>12.061187464296214</v>
      </c>
      <c r="M392" s="11">
        <f t="shared" si="52"/>
        <v>5.5504774340985795E-2</v>
      </c>
    </row>
    <row r="393" spans="1:13" x14ac:dyDescent="0.35">
      <c r="A393" s="9">
        <f t="shared" si="54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328">
        <f t="shared" si="51"/>
        <v>293.89999999999998</v>
      </c>
      <c r="G393" s="217">
        <f t="shared" si="55"/>
        <v>2.3229738238235782E-3</v>
      </c>
      <c r="H393" s="18">
        <f t="shared" si="49"/>
        <v>9.9456962780094589</v>
      </c>
      <c r="I393" s="10">
        <f t="shared" si="50"/>
        <v>2.1880531811620809</v>
      </c>
      <c r="J393" s="202">
        <v>4.1791037196441865</v>
      </c>
      <c r="K393" s="202">
        <v>0</v>
      </c>
      <c r="L393" s="10">
        <f t="shared" si="53"/>
        <v>16.312853178815725</v>
      </c>
      <c r="M393" s="11">
        <f t="shared" si="52"/>
        <v>5.5504774340985802E-2</v>
      </c>
    </row>
    <row r="394" spans="1:13" x14ac:dyDescent="0.35">
      <c r="A394" s="9">
        <f t="shared" si="54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328">
        <f t="shared" si="51"/>
        <v>198.9</v>
      </c>
      <c r="G394" s="217">
        <f t="shared" si="55"/>
        <v>1.5720976303453887E-3</v>
      </c>
      <c r="H394" s="18">
        <f t="shared" si="49"/>
        <v>6.7308573994422645</v>
      </c>
      <c r="I394" s="10">
        <f t="shared" si="50"/>
        <v>1.4807886278772981</v>
      </c>
      <c r="J394" s="202">
        <v>2.8282535891025136</v>
      </c>
      <c r="K394" s="202">
        <v>0</v>
      </c>
      <c r="L394" s="10">
        <f t="shared" si="53"/>
        <v>11.039899616422076</v>
      </c>
      <c r="M394" s="11">
        <f t="shared" si="52"/>
        <v>5.5504774340985802E-2</v>
      </c>
    </row>
    <row r="395" spans="1:13" x14ac:dyDescent="0.35">
      <c r="A395" s="9">
        <f t="shared" si="54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328">
        <f t="shared" si="51"/>
        <v>95.6</v>
      </c>
      <c r="G395" s="217">
        <f t="shared" si="55"/>
        <v>7.5561856943699929E-4</v>
      </c>
      <c r="H395" s="18">
        <f t="shared" si="49"/>
        <v>3.2351431241160404</v>
      </c>
      <c r="I395" s="10">
        <f t="shared" si="50"/>
        <v>0.71173148730552893</v>
      </c>
      <c r="J395" s="202">
        <v>1.359381815576673</v>
      </c>
      <c r="K395" s="202">
        <v>0</v>
      </c>
      <c r="L395" s="10">
        <f t="shared" si="53"/>
        <v>5.3062564269982424</v>
      </c>
      <c r="M395" s="11">
        <f t="shared" si="52"/>
        <v>5.5504774340985802E-2</v>
      </c>
    </row>
    <row r="396" spans="1:13" x14ac:dyDescent="0.35">
      <c r="A396" s="9">
        <f t="shared" si="54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328">
        <f t="shared" si="51"/>
        <v>408.7</v>
      </c>
      <c r="G396" s="217">
        <f t="shared" si="55"/>
        <v>3.2303484239424854E-3</v>
      </c>
      <c r="H396" s="18">
        <f t="shared" si="49"/>
        <v>13.830575259688553</v>
      </c>
      <c r="I396" s="10">
        <f t="shared" si="50"/>
        <v>3.0427265571314819</v>
      </c>
      <c r="J396" s="202">
        <v>5.8114994563408606</v>
      </c>
      <c r="K396" s="202">
        <v>0</v>
      </c>
      <c r="L396" s="10">
        <f t="shared" si="53"/>
        <v>22.684801273160897</v>
      </c>
      <c r="M396" s="11">
        <f t="shared" si="52"/>
        <v>5.5504774340985802E-2</v>
      </c>
    </row>
    <row r="397" spans="1:13" x14ac:dyDescent="0.35">
      <c r="A397" s="9">
        <f t="shared" si="54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328">
        <f t="shared" si="51"/>
        <v>449.5</v>
      </c>
      <c r="G397" s="217">
        <f t="shared" si="55"/>
        <v>3.5528299891415395E-3</v>
      </c>
      <c r="H397" s="18">
        <f t="shared" si="49"/>
        <v>15.211263957010043</v>
      </c>
      <c r="I397" s="10">
        <f t="shared" si="50"/>
        <v>3.3464780705422097</v>
      </c>
      <c r="J397" s="202">
        <v>6.3916540387208638</v>
      </c>
      <c r="K397" s="202">
        <v>0</v>
      </c>
      <c r="L397" s="10">
        <f t="shared" si="53"/>
        <v>24.949396066273117</v>
      </c>
      <c r="M397" s="11">
        <f t="shared" si="52"/>
        <v>5.5504774340985802E-2</v>
      </c>
    </row>
    <row r="398" spans="1:13" x14ac:dyDescent="0.35">
      <c r="A398" s="9">
        <f t="shared" si="54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328">
        <f t="shared" si="51"/>
        <v>364.8</v>
      </c>
      <c r="G398" s="217">
        <f t="shared" si="55"/>
        <v>2.8833645829562486E-3</v>
      </c>
      <c r="H398" s="18">
        <f t="shared" si="49"/>
        <v>12.34498129369803</v>
      </c>
      <c r="I398" s="10">
        <f t="shared" si="50"/>
        <v>2.7158958846135666</v>
      </c>
      <c r="J398" s="202">
        <v>5.1872645012800254</v>
      </c>
      <c r="K398" s="202">
        <v>0</v>
      </c>
      <c r="L398" s="10">
        <f t="shared" si="53"/>
        <v>20.248141679591622</v>
      </c>
      <c r="M398" s="11">
        <f t="shared" si="52"/>
        <v>5.5504774340985809E-2</v>
      </c>
    </row>
    <row r="399" spans="1:13" x14ac:dyDescent="0.35">
      <c r="A399" s="9">
        <f t="shared" si="54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328">
        <f t="shared" si="51"/>
        <v>326.3</v>
      </c>
      <c r="G399" s="217">
        <f t="shared" si="55"/>
        <v>2.5790621255992979E-3</v>
      </c>
      <c r="H399" s="18">
        <f t="shared" si="49"/>
        <v>11.042125537647113</v>
      </c>
      <c r="I399" s="10">
        <f t="shared" si="50"/>
        <v>2.4292676182823647</v>
      </c>
      <c r="J399" s="202">
        <v>4.6398147115341892</v>
      </c>
      <c r="K399" s="202">
        <v>0</v>
      </c>
      <c r="L399" s="10">
        <f t="shared" si="53"/>
        <v>18.111207867463669</v>
      </c>
      <c r="M399" s="11">
        <f t="shared" si="52"/>
        <v>5.5504774340985809E-2</v>
      </c>
    </row>
    <row r="400" spans="1:13" x14ac:dyDescent="0.35">
      <c r="A400" s="9">
        <f t="shared" si="54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328">
        <f t="shared" si="51"/>
        <v>634.70000000000005</v>
      </c>
      <c r="G400" s="217">
        <f t="shared" si="55"/>
        <v>5.0166433684274425E-3</v>
      </c>
      <c r="H400" s="18">
        <f t="shared" si="49"/>
        <v>21.478507749753671</v>
      </c>
      <c r="I400" s="10">
        <f t="shared" si="50"/>
        <v>4.7252717049458077</v>
      </c>
      <c r="J400" s="202">
        <v>9.0251008195242104</v>
      </c>
      <c r="K400" s="202">
        <v>0</v>
      </c>
      <c r="L400" s="10">
        <f t="shared" si="53"/>
        <v>35.228880274223691</v>
      </c>
      <c r="M400" s="11">
        <f t="shared" si="52"/>
        <v>5.5504774340985802E-2</v>
      </c>
    </row>
    <row r="401" spans="1:13" x14ac:dyDescent="0.35">
      <c r="A401" s="9">
        <f t="shared" si="54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328">
        <f t="shared" si="51"/>
        <v>267.10000000000002</v>
      </c>
      <c r="G401" s="217">
        <f t="shared" si="55"/>
        <v>2.1111476976634156E-3</v>
      </c>
      <c r="H401" s="18">
        <f t="shared" si="49"/>
        <v>9.0387733101610301</v>
      </c>
      <c r="I401" s="10">
        <f t="shared" si="50"/>
        <v>1.9885301282354266</v>
      </c>
      <c r="J401" s="202">
        <v>3.7980217880808516</v>
      </c>
      <c r="K401" s="202">
        <v>0</v>
      </c>
      <c r="L401" s="10">
        <f t="shared" si="53"/>
        <v>14.825325226477307</v>
      </c>
      <c r="M401" s="11">
        <f t="shared" si="52"/>
        <v>5.5504774340985795E-2</v>
      </c>
    </row>
    <row r="402" spans="1:13" x14ac:dyDescent="0.35">
      <c r="A402" s="9">
        <f t="shared" si="54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328">
        <f t="shared" si="51"/>
        <v>224.6</v>
      </c>
      <c r="G402" s="217">
        <f t="shared" si="55"/>
        <v>1.7752294005810674E-3</v>
      </c>
      <c r="H402" s="18">
        <f t="shared" si="49"/>
        <v>7.6005559171178101</v>
      </c>
      <c r="I402" s="10">
        <f t="shared" si="50"/>
        <v>1.6721223017659181</v>
      </c>
      <c r="J402" s="202">
        <v>3.1936940981016817</v>
      </c>
      <c r="K402" s="202">
        <v>0</v>
      </c>
      <c r="L402" s="10">
        <f t="shared" si="53"/>
        <v>12.46637231698541</v>
      </c>
      <c r="M402" s="11">
        <f t="shared" si="52"/>
        <v>5.5504774340985802E-2</v>
      </c>
    </row>
    <row r="403" spans="1:13" x14ac:dyDescent="0.35">
      <c r="A403" s="9">
        <f t="shared" si="54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328">
        <f t="shared" si="51"/>
        <v>572.29999999999995</v>
      </c>
      <c r="G403" s="217">
        <f t="shared" si="55"/>
        <v>4.5234362687112412E-3</v>
      </c>
      <c r="H403" s="18">
        <f t="shared" si="49"/>
        <v>19.366866212673742</v>
      </c>
      <c r="I403" s="10">
        <f t="shared" si="50"/>
        <v>4.260710566788223</v>
      </c>
      <c r="J403" s="202">
        <v>8.1378055758842045</v>
      </c>
      <c r="K403" s="202">
        <v>0</v>
      </c>
      <c r="L403" s="10">
        <f t="shared" si="53"/>
        <v>31.765382355346169</v>
      </c>
      <c r="M403" s="11">
        <f t="shared" si="52"/>
        <v>5.5504774340985795E-2</v>
      </c>
    </row>
    <row r="404" spans="1:13" x14ac:dyDescent="0.35">
      <c r="A404" s="9">
        <f t="shared" si="54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328">
        <f t="shared" si="51"/>
        <v>227.9</v>
      </c>
      <c r="G404" s="217">
        <f t="shared" si="55"/>
        <v>1.8013124683545203E-3</v>
      </c>
      <c r="H404" s="18">
        <f t="shared" si="49"/>
        <v>7.7122292676364603</v>
      </c>
      <c r="I404" s="10">
        <f t="shared" si="50"/>
        <v>1.6966904388800212</v>
      </c>
      <c r="J404" s="202">
        <v>3.2406183657941825</v>
      </c>
      <c r="K404" s="202">
        <v>0</v>
      </c>
      <c r="L404" s="10">
        <f t="shared" si="53"/>
        <v>12.649538072310664</v>
      </c>
      <c r="M404" s="11">
        <f t="shared" si="52"/>
        <v>5.5504774340985802E-2</v>
      </c>
    </row>
    <row r="405" spans="1:13" x14ac:dyDescent="0.35">
      <c r="A405" s="9">
        <f t="shared" si="54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328">
        <f t="shared" si="51"/>
        <v>659.6</v>
      </c>
      <c r="G405" s="217">
        <f t="shared" si="55"/>
        <v>5.2134519707180416E-3</v>
      </c>
      <c r="H405" s="18">
        <f t="shared" si="49"/>
        <v>22.321133940030759</v>
      </c>
      <c r="I405" s="10">
        <f t="shared" si="50"/>
        <v>4.9106494668067668</v>
      </c>
      <c r="J405" s="202">
        <v>9.3791657484767104</v>
      </c>
      <c r="K405" s="202">
        <v>0</v>
      </c>
      <c r="L405" s="10">
        <f t="shared" si="53"/>
        <v>36.610949155314238</v>
      </c>
      <c r="M405" s="11">
        <f t="shared" si="52"/>
        <v>5.5504774340985802E-2</v>
      </c>
    </row>
    <row r="406" spans="1:13" x14ac:dyDescent="0.35">
      <c r="A406" s="9">
        <f t="shared" si="54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328">
        <f t="shared" si="51"/>
        <v>824.8</v>
      </c>
      <c r="G406" s="217">
        <f t="shared" si="55"/>
        <v>6.5191861513769558E-3</v>
      </c>
      <c r="H406" s="18">
        <f t="shared" si="49"/>
        <v>27.911569547812867</v>
      </c>
      <c r="I406" s="10">
        <f t="shared" si="50"/>
        <v>6.1405453005188306</v>
      </c>
      <c r="J406" s="202">
        <v>11.728223028113389</v>
      </c>
      <c r="K406" s="202">
        <v>0</v>
      </c>
      <c r="L406" s="10">
        <f t="shared" si="53"/>
        <v>45.780337876445088</v>
      </c>
      <c r="M406" s="11">
        <f t="shared" si="52"/>
        <v>5.5504774340985802E-2</v>
      </c>
    </row>
    <row r="407" spans="1:13" x14ac:dyDescent="0.35">
      <c r="A407" s="9">
        <f t="shared" si="54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328">
        <f t="shared" si="51"/>
        <v>162.80000000000001</v>
      </c>
      <c r="G407" s="217">
        <f t="shared" si="55"/>
        <v>1.2867646768236767E-3</v>
      </c>
      <c r="H407" s="18">
        <f t="shared" si="49"/>
        <v>5.5092186255867306</v>
      </c>
      <c r="I407" s="10">
        <f t="shared" si="50"/>
        <v>1.2120280976290807</v>
      </c>
      <c r="J407" s="202">
        <v>2.3149305394966779</v>
      </c>
      <c r="K407" s="202">
        <v>0</v>
      </c>
      <c r="L407" s="10">
        <f t="shared" si="53"/>
        <v>9.0361772627124886</v>
      </c>
      <c r="M407" s="11">
        <f t="shared" si="52"/>
        <v>5.5504774340985795E-2</v>
      </c>
    </row>
    <row r="408" spans="1:13" x14ac:dyDescent="0.35">
      <c r="A408" s="9">
        <f t="shared" si="54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328">
        <f t="shared" si="51"/>
        <v>163.30000000000001</v>
      </c>
      <c r="G408" s="217">
        <f t="shared" si="55"/>
        <v>1.2907166567893513E-3</v>
      </c>
      <c r="H408" s="18">
        <f t="shared" si="49"/>
        <v>5.5261388302107681</v>
      </c>
      <c r="I408" s="10">
        <f t="shared" si="50"/>
        <v>1.2157505426463691</v>
      </c>
      <c r="J408" s="202">
        <v>2.3220402770258444</v>
      </c>
      <c r="K408" s="202">
        <v>0</v>
      </c>
      <c r="L408" s="10">
        <f t="shared" si="53"/>
        <v>9.0639296498829829</v>
      </c>
      <c r="M408" s="11">
        <f t="shared" si="52"/>
        <v>5.5504774340985809E-2</v>
      </c>
    </row>
    <row r="409" spans="1:13" x14ac:dyDescent="0.35">
      <c r="A409" s="9">
        <f t="shared" si="54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328">
        <f t="shared" si="51"/>
        <v>449.9</v>
      </c>
      <c r="G409" s="217">
        <f t="shared" si="55"/>
        <v>3.5559915731140793E-3</v>
      </c>
      <c r="H409" s="18">
        <f t="shared" si="49"/>
        <v>15.224800120709274</v>
      </c>
      <c r="I409" s="10">
        <f t="shared" si="50"/>
        <v>3.3494560265560405</v>
      </c>
      <c r="J409" s="202">
        <v>6.3973418287441968</v>
      </c>
      <c r="K409" s="202">
        <v>0</v>
      </c>
      <c r="L409" s="10">
        <f t="shared" si="53"/>
        <v>24.971597976009509</v>
      </c>
      <c r="M409" s="11">
        <f t="shared" si="52"/>
        <v>5.5504774340985795E-2</v>
      </c>
    </row>
    <row r="410" spans="1:13" x14ac:dyDescent="0.35">
      <c r="A410" s="9">
        <f t="shared" si="54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328">
        <f t="shared" si="51"/>
        <v>434.1</v>
      </c>
      <c r="G410" s="217">
        <f t="shared" si="55"/>
        <v>3.4311090061987597E-3</v>
      </c>
      <c r="H410" s="18">
        <f t="shared" si="49"/>
        <v>14.69012165458968</v>
      </c>
      <c r="I410" s="10">
        <f t="shared" si="50"/>
        <v>3.2318267640097296</v>
      </c>
      <c r="J410" s="202">
        <v>6.1726741228225297</v>
      </c>
      <c r="K410" s="202">
        <v>0</v>
      </c>
      <c r="L410" s="10">
        <f t="shared" si="53"/>
        <v>24.094622541421941</v>
      </c>
      <c r="M410" s="11">
        <f t="shared" si="52"/>
        <v>5.5504774340985809E-2</v>
      </c>
    </row>
    <row r="411" spans="1:13" x14ac:dyDescent="0.35">
      <c r="A411" s="9">
        <f t="shared" si="54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328">
        <f t="shared" si="51"/>
        <v>271.3</v>
      </c>
      <c r="G411" s="217">
        <f t="shared" si="55"/>
        <v>2.144344329375083E-3</v>
      </c>
      <c r="H411" s="18">
        <f t="shared" si="49"/>
        <v>9.1809030290029483</v>
      </c>
      <c r="I411" s="10">
        <f t="shared" si="50"/>
        <v>2.0197986663806486</v>
      </c>
      <c r="J411" s="202">
        <v>3.8577435833258518</v>
      </c>
      <c r="K411" s="202">
        <v>0</v>
      </c>
      <c r="L411" s="10">
        <f t="shared" si="53"/>
        <v>15.058445278709449</v>
      </c>
      <c r="M411" s="11">
        <f t="shared" si="52"/>
        <v>5.5504774340985802E-2</v>
      </c>
    </row>
    <row r="412" spans="1:13" x14ac:dyDescent="0.35">
      <c r="A412" s="9">
        <f t="shared" si="54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328">
        <f t="shared" si="51"/>
        <v>527.4</v>
      </c>
      <c r="G412" s="217">
        <f t="shared" si="55"/>
        <v>4.1685484677936547E-3</v>
      </c>
      <c r="H412" s="18">
        <f t="shared" si="49"/>
        <v>17.847431837435142</v>
      </c>
      <c r="I412" s="10">
        <f t="shared" si="50"/>
        <v>3.9264350042357314</v>
      </c>
      <c r="J412" s="202">
        <v>7.4993511457650355</v>
      </c>
      <c r="K412" s="202">
        <v>0</v>
      </c>
      <c r="L412" s="10">
        <f t="shared" si="53"/>
        <v>29.27321798743591</v>
      </c>
      <c r="M412" s="11">
        <f t="shared" si="52"/>
        <v>5.5504774340985802E-2</v>
      </c>
    </row>
    <row r="413" spans="1:13" x14ac:dyDescent="0.35">
      <c r="A413" s="9">
        <f t="shared" si="54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328">
        <f t="shared" si="51"/>
        <v>882.9</v>
      </c>
      <c r="G413" s="217">
        <f t="shared" si="55"/>
        <v>6.9784062233883542E-3</v>
      </c>
      <c r="H413" s="18">
        <f t="shared" si="49"/>
        <v>29.877697325126068</v>
      </c>
      <c r="I413" s="10">
        <f t="shared" si="50"/>
        <v>6.5730934115277346</v>
      </c>
      <c r="J413" s="202">
        <v>12.554374529002558</v>
      </c>
      <c r="K413" s="202">
        <v>0</v>
      </c>
      <c r="L413" s="10">
        <f t="shared" si="53"/>
        <v>49.005165265656359</v>
      </c>
      <c r="M413" s="11">
        <f t="shared" si="52"/>
        <v>5.5504774340985795E-2</v>
      </c>
    </row>
    <row r="414" spans="1:13" x14ac:dyDescent="0.35">
      <c r="A414" s="9">
        <f t="shared" si="54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328">
        <f t="shared" si="51"/>
        <v>1085.3</v>
      </c>
      <c r="G414" s="217">
        <f t="shared" si="55"/>
        <v>8.5781677134934651E-3</v>
      </c>
      <c r="H414" s="18">
        <f t="shared" si="49"/>
        <v>36.726996156936593</v>
      </c>
      <c r="I414" s="10">
        <f t="shared" si="50"/>
        <v>8.0799391545260502</v>
      </c>
      <c r="J414" s="202">
        <v>15.432396280809238</v>
      </c>
      <c r="K414" s="202">
        <v>0</v>
      </c>
      <c r="L414" s="10">
        <f t="shared" si="53"/>
        <v>60.239331592271881</v>
      </c>
      <c r="M414" s="11">
        <f t="shared" si="52"/>
        <v>5.5504774340985795E-2</v>
      </c>
    </row>
    <row r="415" spans="1:13" x14ac:dyDescent="0.35">
      <c r="A415" s="9">
        <f t="shared" si="54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328">
        <f t="shared" si="51"/>
        <v>488.2</v>
      </c>
      <c r="G415" s="217">
        <f t="shared" si="55"/>
        <v>3.8587132384847599E-3</v>
      </c>
      <c r="H415" s="18">
        <f t="shared" si="49"/>
        <v>16.520887794910575</v>
      </c>
      <c r="I415" s="10">
        <f t="shared" si="50"/>
        <v>3.6345953148803263</v>
      </c>
      <c r="J415" s="202">
        <v>6.941947723478366</v>
      </c>
      <c r="K415" s="202">
        <v>0</v>
      </c>
      <c r="L415" s="10">
        <f t="shared" si="53"/>
        <v>27.097430833269264</v>
      </c>
      <c r="M415" s="11">
        <f t="shared" si="52"/>
        <v>5.5504774340985795E-2</v>
      </c>
    </row>
    <row r="416" spans="1:13" x14ac:dyDescent="0.35">
      <c r="A416" s="9">
        <f t="shared" si="54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328">
        <f t="shared" si="51"/>
        <v>531.9</v>
      </c>
      <c r="G416" s="217">
        <f t="shared" si="55"/>
        <v>4.2041162874847269E-3</v>
      </c>
      <c r="H416" s="18">
        <f t="shared" si="49"/>
        <v>17.999713679051482</v>
      </c>
      <c r="I416" s="10">
        <f t="shared" si="50"/>
        <v>3.959937009391326</v>
      </c>
      <c r="J416" s="202">
        <v>7.5633387835275361</v>
      </c>
      <c r="K416" s="202">
        <v>0</v>
      </c>
      <c r="L416" s="10">
        <f t="shared" si="53"/>
        <v>29.522989471970341</v>
      </c>
      <c r="M416" s="11">
        <f t="shared" si="52"/>
        <v>5.5504774340985788E-2</v>
      </c>
    </row>
    <row r="417" spans="1:13" x14ac:dyDescent="0.35">
      <c r="A417" s="9">
        <f t="shared" si="54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328">
        <f t="shared" si="51"/>
        <v>917.2</v>
      </c>
      <c r="G417" s="217">
        <f t="shared" si="55"/>
        <v>7.2495120490336379E-3</v>
      </c>
      <c r="H417" s="18">
        <f t="shared" si="49"/>
        <v>31.038423362335067</v>
      </c>
      <c r="I417" s="10">
        <f t="shared" si="50"/>
        <v>6.8284531397137149</v>
      </c>
      <c r="J417" s="202">
        <v>13.042102523503395</v>
      </c>
      <c r="K417" s="202">
        <v>0</v>
      </c>
      <c r="L417" s="10">
        <f t="shared" si="53"/>
        <v>50.908979025552178</v>
      </c>
      <c r="M417" s="11">
        <f t="shared" si="52"/>
        <v>5.5504774340985802E-2</v>
      </c>
    </row>
    <row r="418" spans="1:13" x14ac:dyDescent="0.35">
      <c r="A418" s="9">
        <f t="shared" si="54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328">
        <f t="shared" si="51"/>
        <v>246.1</v>
      </c>
      <c r="G418" s="217">
        <f t="shared" si="55"/>
        <v>1.9451645391050788E-3</v>
      </c>
      <c r="H418" s="18">
        <f t="shared" si="49"/>
        <v>8.3281247159514393</v>
      </c>
      <c r="I418" s="10">
        <f t="shared" si="50"/>
        <v>1.8321874375093166</v>
      </c>
      <c r="J418" s="202">
        <v>3.4994128118558496</v>
      </c>
      <c r="K418" s="202">
        <v>0</v>
      </c>
      <c r="L418" s="10">
        <f t="shared" si="53"/>
        <v>13.659724965316606</v>
      </c>
      <c r="M418" s="11">
        <f t="shared" si="52"/>
        <v>5.5504774340985802E-2</v>
      </c>
    </row>
    <row r="419" spans="1:13" x14ac:dyDescent="0.35">
      <c r="A419" s="9">
        <f t="shared" si="54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328">
        <f t="shared" si="51"/>
        <v>246.2</v>
      </c>
      <c r="G419" s="217">
        <f t="shared" si="55"/>
        <v>1.9459549350982137E-3</v>
      </c>
      <c r="H419" s="18">
        <f t="shared" si="49"/>
        <v>8.3315087568762465</v>
      </c>
      <c r="I419" s="10">
        <f t="shared" si="50"/>
        <v>1.8329319265127741</v>
      </c>
      <c r="J419" s="202">
        <v>3.5008347593616835</v>
      </c>
      <c r="K419" s="202">
        <v>0</v>
      </c>
      <c r="L419" s="10">
        <f t="shared" si="53"/>
        <v>13.665275442750705</v>
      </c>
      <c r="M419" s="11">
        <f t="shared" si="52"/>
        <v>5.5504774340985809E-2</v>
      </c>
    </row>
    <row r="420" spans="1:13" x14ac:dyDescent="0.35">
      <c r="A420" s="9">
        <f t="shared" si="54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328">
        <f t="shared" si="51"/>
        <v>192.4</v>
      </c>
      <c r="G420" s="217">
        <f t="shared" si="55"/>
        <v>1.5207218907916178E-3</v>
      </c>
      <c r="H420" s="18">
        <f t="shared" si="49"/>
        <v>6.510894739329772</v>
      </c>
      <c r="I420" s="10">
        <f t="shared" si="50"/>
        <v>1.43239684265255</v>
      </c>
      <c r="J420" s="202">
        <v>2.7358270012233463</v>
      </c>
      <c r="K420" s="202">
        <v>0</v>
      </c>
      <c r="L420" s="10">
        <f t="shared" si="53"/>
        <v>10.679118583205668</v>
      </c>
      <c r="M420" s="11">
        <f t="shared" si="52"/>
        <v>5.5504774340985795E-2</v>
      </c>
    </row>
    <row r="421" spans="1:13" x14ac:dyDescent="0.35">
      <c r="A421" s="9">
        <f t="shared" si="54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328">
        <f t="shared" si="51"/>
        <v>246.4</v>
      </c>
      <c r="G421" s="217">
        <f t="shared" si="55"/>
        <v>1.9475357270844836E-3</v>
      </c>
      <c r="H421" s="18">
        <f t="shared" si="49"/>
        <v>8.3382768387258626</v>
      </c>
      <c r="I421" s="10">
        <f t="shared" si="50"/>
        <v>1.8344209045196898</v>
      </c>
      <c r="J421" s="202">
        <v>3.50367865437335</v>
      </c>
      <c r="K421" s="202">
        <v>0</v>
      </c>
      <c r="L421" s="10">
        <f t="shared" si="53"/>
        <v>13.676376397618903</v>
      </c>
      <c r="M421" s="11">
        <f t="shared" si="52"/>
        <v>5.5504774340985802E-2</v>
      </c>
    </row>
    <row r="422" spans="1:13" x14ac:dyDescent="0.35">
      <c r="A422" s="9">
        <f t="shared" si="54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328">
        <f t="shared" si="51"/>
        <v>245.5</v>
      </c>
      <c r="G422" s="217">
        <f t="shared" si="55"/>
        <v>1.9404221631462691E-3</v>
      </c>
      <c r="H422" s="18">
        <f t="shared" si="49"/>
        <v>8.3078204704025929</v>
      </c>
      <c r="I422" s="10">
        <f t="shared" si="50"/>
        <v>1.8277205034885704</v>
      </c>
      <c r="J422" s="202">
        <v>3.4908811268208497</v>
      </c>
      <c r="K422" s="202">
        <v>0</v>
      </c>
      <c r="L422" s="10">
        <f t="shared" si="53"/>
        <v>13.626422100712013</v>
      </c>
      <c r="M422" s="11">
        <f t="shared" si="52"/>
        <v>5.5504774340985795E-2</v>
      </c>
    </row>
    <row r="423" spans="1:13" x14ac:dyDescent="0.35">
      <c r="A423" s="9">
        <f t="shared" si="54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328">
        <f t="shared" si="51"/>
        <v>307.8</v>
      </c>
      <c r="G423" s="217">
        <f t="shared" si="55"/>
        <v>2.4328388668693347E-3</v>
      </c>
      <c r="H423" s="18">
        <f t="shared" si="49"/>
        <v>10.416077966557712</v>
      </c>
      <c r="I423" s="10">
        <f t="shared" si="50"/>
        <v>2.2915371526426966</v>
      </c>
      <c r="J423" s="202">
        <v>4.3767544229550213</v>
      </c>
      <c r="K423" s="202">
        <v>0</v>
      </c>
      <c r="L423" s="10">
        <f t="shared" si="53"/>
        <v>17.084369542155429</v>
      </c>
      <c r="M423" s="11">
        <f t="shared" si="52"/>
        <v>5.5504774340985795E-2</v>
      </c>
    </row>
    <row r="424" spans="1:13" x14ac:dyDescent="0.35">
      <c r="A424" s="9">
        <f t="shared" si="54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328">
        <f t="shared" si="51"/>
        <v>272.2</v>
      </c>
      <c r="G424" s="217">
        <f t="shared" si="55"/>
        <v>2.1514578933132973E-3</v>
      </c>
      <c r="H424" s="18">
        <f t="shared" si="49"/>
        <v>9.2113593973262162</v>
      </c>
      <c r="I424" s="10">
        <f t="shared" si="50"/>
        <v>2.0264990674117676</v>
      </c>
      <c r="J424" s="202">
        <v>3.8705411108783512</v>
      </c>
      <c r="K424" s="202">
        <v>0</v>
      </c>
      <c r="L424" s="10">
        <f t="shared" si="53"/>
        <v>15.108399575616335</v>
      </c>
      <c r="M424" s="11">
        <f t="shared" si="52"/>
        <v>5.5504774340985802E-2</v>
      </c>
    </row>
    <row r="425" spans="1:13" x14ac:dyDescent="0.35">
      <c r="A425" s="9">
        <f t="shared" si="54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328">
        <f t="shared" si="51"/>
        <v>246.2</v>
      </c>
      <c r="G425" s="217">
        <f t="shared" si="55"/>
        <v>1.9459549350982137E-3</v>
      </c>
      <c r="H425" s="18">
        <f t="shared" si="49"/>
        <v>8.3315087568762465</v>
      </c>
      <c r="I425" s="10">
        <f t="shared" si="50"/>
        <v>1.8329319265127741</v>
      </c>
      <c r="J425" s="202">
        <v>3.5008347593616835</v>
      </c>
      <c r="K425" s="202">
        <v>0</v>
      </c>
      <c r="L425" s="10">
        <f t="shared" si="53"/>
        <v>13.665275442750705</v>
      </c>
      <c r="M425" s="11">
        <f t="shared" si="52"/>
        <v>5.5504774340985809E-2</v>
      </c>
    </row>
    <row r="426" spans="1:13" x14ac:dyDescent="0.35">
      <c r="A426" s="9">
        <f t="shared" si="54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328">
        <f t="shared" si="51"/>
        <v>289</v>
      </c>
      <c r="G426" s="217">
        <f t="shared" si="55"/>
        <v>2.2842444201599667E-3</v>
      </c>
      <c r="H426" s="18">
        <f t="shared" si="49"/>
        <v>9.7798782726938889</v>
      </c>
      <c r="I426" s="10">
        <f t="shared" si="50"/>
        <v>2.1515732199926556</v>
      </c>
      <c r="J426" s="202">
        <v>4.109428291858352</v>
      </c>
      <c r="K426" s="202">
        <v>0</v>
      </c>
      <c r="L426" s="10">
        <f t="shared" si="53"/>
        <v>16.040879784544899</v>
      </c>
      <c r="M426" s="11">
        <f t="shared" si="52"/>
        <v>5.5504774340985809E-2</v>
      </c>
    </row>
    <row r="427" spans="1:13" x14ac:dyDescent="0.35">
      <c r="A427" s="9">
        <f t="shared" si="54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328">
        <f t="shared" si="51"/>
        <v>1625.6</v>
      </c>
      <c r="G427" s="217">
        <f t="shared" si="55"/>
        <v>1.2848677264401528E-2</v>
      </c>
      <c r="H427" s="18">
        <f t="shared" si="49"/>
        <v>55.010969273671918</v>
      </c>
      <c r="I427" s="10">
        <f t="shared" si="50"/>
        <v>12.102413240207822</v>
      </c>
      <c r="J427" s="202">
        <v>23.115178654826771</v>
      </c>
      <c r="K427" s="202">
        <v>0</v>
      </c>
      <c r="L427" s="10">
        <f t="shared" si="53"/>
        <v>90.228561168706506</v>
      </c>
      <c r="M427" s="11">
        <f t="shared" si="52"/>
        <v>5.5504774340985795E-2</v>
      </c>
    </row>
    <row r="428" spans="1:13" x14ac:dyDescent="0.35">
      <c r="A428" s="9">
        <f t="shared" si="54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328">
        <f t="shared" si="51"/>
        <v>877.19999999999993</v>
      </c>
      <c r="G428" s="217">
        <f t="shared" si="55"/>
        <v>6.933353651779663E-3</v>
      </c>
      <c r="H428" s="18">
        <f t="shared" si="49"/>
        <v>29.684806992412035</v>
      </c>
      <c r="I428" s="10">
        <f t="shared" si="50"/>
        <v>6.5306575383306482</v>
      </c>
      <c r="J428" s="202">
        <v>12.473323521170059</v>
      </c>
      <c r="K428" s="202">
        <v>0</v>
      </c>
      <c r="L428" s="10">
        <f t="shared" si="53"/>
        <v>48.688788051912745</v>
      </c>
      <c r="M428" s="11">
        <f t="shared" si="52"/>
        <v>5.5504774340985809E-2</v>
      </c>
    </row>
    <row r="429" spans="1:13" x14ac:dyDescent="0.35">
      <c r="A429" s="9">
        <f t="shared" si="54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328">
        <f t="shared" si="51"/>
        <v>722.80000000000007</v>
      </c>
      <c r="G429" s="217">
        <f t="shared" si="55"/>
        <v>5.7129822383793216E-3</v>
      </c>
      <c r="H429" s="18">
        <f t="shared" si="49"/>
        <v>24.459847804509145</v>
      </c>
      <c r="I429" s="10">
        <f t="shared" si="50"/>
        <v>5.3811665169920122</v>
      </c>
      <c r="J429" s="202">
        <v>10.277836572163382</v>
      </c>
      <c r="K429" s="202">
        <v>0</v>
      </c>
      <c r="L429" s="10">
        <f t="shared" si="53"/>
        <v>40.118850893664536</v>
      </c>
      <c r="M429" s="11">
        <f t="shared" si="52"/>
        <v>5.5504774340985795E-2</v>
      </c>
    </row>
    <row r="430" spans="1:13" x14ac:dyDescent="0.35">
      <c r="A430" s="9">
        <f t="shared" si="54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328">
        <f t="shared" si="51"/>
        <v>1175.7</v>
      </c>
      <c r="G430" s="217">
        <f t="shared" si="55"/>
        <v>9.2926856912874493E-3</v>
      </c>
      <c r="H430" s="18">
        <f t="shared" si="49"/>
        <v>39.78616915296265</v>
      </c>
      <c r="I430" s="10">
        <f t="shared" si="50"/>
        <v>8.7529572136517828</v>
      </c>
      <c r="J430" s="202">
        <v>16.717836826082582</v>
      </c>
      <c r="K430" s="202">
        <v>0</v>
      </c>
      <c r="L430" s="10">
        <f t="shared" si="53"/>
        <v>65.256963192697015</v>
      </c>
      <c r="M430" s="11">
        <f t="shared" si="52"/>
        <v>5.5504774340985809E-2</v>
      </c>
    </row>
    <row r="431" spans="1:13" x14ac:dyDescent="0.35">
      <c r="A431" s="9">
        <f t="shared" si="54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328">
        <f t="shared" si="51"/>
        <v>448.1</v>
      </c>
      <c r="G431" s="217">
        <f t="shared" si="55"/>
        <v>3.5417644452376508E-3</v>
      </c>
      <c r="H431" s="18">
        <f t="shared" ref="H431:H455" si="56">G431*$H$2</f>
        <v>15.16388738406274</v>
      </c>
      <c r="I431" s="10">
        <f t="shared" si="50"/>
        <v>3.3360552244938027</v>
      </c>
      <c r="J431" s="202">
        <v>6.3717467736391979</v>
      </c>
      <c r="K431" s="202">
        <v>0</v>
      </c>
      <c r="L431" s="10">
        <f t="shared" si="53"/>
        <v>24.87168938219574</v>
      </c>
      <c r="M431" s="11">
        <f t="shared" si="52"/>
        <v>5.5504774340985802E-2</v>
      </c>
    </row>
    <row r="432" spans="1:13" x14ac:dyDescent="0.35">
      <c r="A432" s="9">
        <f t="shared" si="54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328">
        <f t="shared" si="51"/>
        <v>728.30000000000007</v>
      </c>
      <c r="G432" s="217">
        <f t="shared" si="55"/>
        <v>5.7564540180017436E-3</v>
      </c>
      <c r="H432" s="18">
        <f t="shared" si="56"/>
        <v>24.645970055373564</v>
      </c>
      <c r="I432" s="10">
        <f t="shared" ref="I432:I498" si="57">H432*0.22</f>
        <v>5.4221134121821839</v>
      </c>
      <c r="J432" s="202">
        <v>10.356043684984217</v>
      </c>
      <c r="K432" s="202">
        <v>0</v>
      </c>
      <c r="L432" s="10">
        <f t="shared" si="53"/>
        <v>40.424127152539967</v>
      </c>
      <c r="M432" s="11">
        <f t="shared" si="52"/>
        <v>5.5504774340985809E-2</v>
      </c>
    </row>
    <row r="433" spans="1:13" x14ac:dyDescent="0.35">
      <c r="A433" s="9">
        <f t="shared" si="54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328">
        <f t="shared" si="51"/>
        <v>476.2</v>
      </c>
      <c r="G433" s="217">
        <f t="shared" si="55"/>
        <v>3.7638657193085675E-3</v>
      </c>
      <c r="H433" s="18">
        <f t="shared" si="56"/>
        <v>16.114802883933667</v>
      </c>
      <c r="I433" s="10">
        <f t="shared" si="57"/>
        <v>3.5452566344654066</v>
      </c>
      <c r="J433" s="202">
        <v>6.7713140227783652</v>
      </c>
      <c r="K433" s="202">
        <v>0</v>
      </c>
      <c r="L433" s="10">
        <f t="shared" si="53"/>
        <v>26.43137354117744</v>
      </c>
      <c r="M433" s="11">
        <f t="shared" si="52"/>
        <v>5.5504774340985802E-2</v>
      </c>
    </row>
    <row r="434" spans="1:13" x14ac:dyDescent="0.35">
      <c r="A434" s="9">
        <f t="shared" si="54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328">
        <f t="shared" si="51"/>
        <v>845.1</v>
      </c>
      <c r="G434" s="217">
        <f t="shared" si="55"/>
        <v>6.6796365379833489E-3</v>
      </c>
      <c r="H434" s="18">
        <f t="shared" si="56"/>
        <v>28.598529855548808</v>
      </c>
      <c r="I434" s="10">
        <f t="shared" si="57"/>
        <v>6.2916765682207378</v>
      </c>
      <c r="J434" s="202">
        <v>12.016878371797558</v>
      </c>
      <c r="K434" s="202">
        <v>0</v>
      </c>
      <c r="L434" s="10">
        <f t="shared" si="53"/>
        <v>46.907084795567108</v>
      </c>
      <c r="M434" s="11">
        <f t="shared" si="52"/>
        <v>5.5504774340985809E-2</v>
      </c>
    </row>
    <row r="435" spans="1:13" x14ac:dyDescent="0.35">
      <c r="A435" s="9">
        <f t="shared" si="54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328">
        <f t="shared" ref="F435:F455" si="58">C435+D435+E435</f>
        <v>407</v>
      </c>
      <c r="G435" s="217">
        <f t="shared" si="55"/>
        <v>3.2169116920591915E-3</v>
      </c>
      <c r="H435" s="18">
        <f t="shared" si="56"/>
        <v>13.773046563966824</v>
      </c>
      <c r="I435" s="10">
        <f t="shared" si="57"/>
        <v>3.0300702440727014</v>
      </c>
      <c r="J435" s="202">
        <v>5.7873263487416944</v>
      </c>
      <c r="K435" s="202">
        <v>0</v>
      </c>
      <c r="L435" s="10">
        <f t="shared" si="53"/>
        <v>22.59044315678122</v>
      </c>
      <c r="M435" s="11">
        <f t="shared" si="52"/>
        <v>5.5504774340985795E-2</v>
      </c>
    </row>
    <row r="436" spans="1:13" x14ac:dyDescent="0.35">
      <c r="A436" s="9">
        <f t="shared" si="54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328">
        <f t="shared" si="58"/>
        <v>499.89</v>
      </c>
      <c r="G436" s="217">
        <f t="shared" si="55"/>
        <v>3.951110530082234E-3</v>
      </c>
      <c r="H436" s="18">
        <f t="shared" si="56"/>
        <v>16.91648217902058</v>
      </c>
      <c r="I436" s="10">
        <f t="shared" si="57"/>
        <v>3.7216260793845275</v>
      </c>
      <c r="J436" s="202">
        <v>7.1081733869102832</v>
      </c>
      <c r="K436" s="202">
        <v>0</v>
      </c>
      <c r="L436" s="10">
        <f t="shared" si="53"/>
        <v>27.746281645315392</v>
      </c>
      <c r="M436" s="11">
        <f t="shared" si="52"/>
        <v>5.5504774340985802E-2</v>
      </c>
    </row>
    <row r="437" spans="1:13" x14ac:dyDescent="0.35">
      <c r="A437" s="9">
        <f t="shared" si="54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328">
        <f t="shared" si="58"/>
        <v>398.1</v>
      </c>
      <c r="G437" s="217">
        <f t="shared" si="55"/>
        <v>3.1465664486701826E-3</v>
      </c>
      <c r="H437" s="18">
        <f t="shared" si="56"/>
        <v>13.471866921658952</v>
      </c>
      <c r="I437" s="10">
        <f t="shared" si="57"/>
        <v>2.9638107227649697</v>
      </c>
      <c r="J437" s="202">
        <v>5.6607730207225266</v>
      </c>
      <c r="K437" s="202">
        <v>0</v>
      </c>
      <c r="L437" s="10">
        <f t="shared" si="53"/>
        <v>22.096450665146449</v>
      </c>
      <c r="M437" s="11">
        <f t="shared" si="52"/>
        <v>5.5504774340985802E-2</v>
      </c>
    </row>
    <row r="438" spans="1:13" x14ac:dyDescent="0.35">
      <c r="A438" s="9">
        <f t="shared" si="54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328">
        <f t="shared" si="58"/>
        <v>455.8</v>
      </c>
      <c r="G438" s="217">
        <f t="shared" si="55"/>
        <v>3.6026249367090406E-3</v>
      </c>
      <c r="H438" s="18">
        <f t="shared" si="56"/>
        <v>15.424458535272921</v>
      </c>
      <c r="I438" s="10">
        <f t="shared" si="57"/>
        <v>3.3933808777600425</v>
      </c>
      <c r="J438" s="202">
        <v>6.481236731588365</v>
      </c>
      <c r="K438" s="202">
        <v>0</v>
      </c>
      <c r="L438" s="10">
        <f t="shared" si="53"/>
        <v>25.299076144621328</v>
      </c>
      <c r="M438" s="11">
        <f t="shared" si="52"/>
        <v>5.5504774340985802E-2</v>
      </c>
    </row>
    <row r="439" spans="1:13" x14ac:dyDescent="0.35">
      <c r="A439" s="9">
        <f t="shared" si="54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328">
        <f t="shared" si="58"/>
        <v>1434.3000000000002</v>
      </c>
      <c r="G439" s="217">
        <f t="shared" si="55"/>
        <v>1.1336649729534395E-2</v>
      </c>
      <c r="H439" s="18">
        <f t="shared" si="56"/>
        <v>48.537298984515033</v>
      </c>
      <c r="I439" s="10">
        <f t="shared" si="57"/>
        <v>10.678205776593307</v>
      </c>
      <c r="J439" s="202">
        <v>20.394993076167601</v>
      </c>
      <c r="K439" s="202">
        <v>0</v>
      </c>
      <c r="L439" s="10">
        <f t="shared" si="53"/>
        <v>79.610497837275943</v>
      </c>
      <c r="M439" s="11">
        <f t="shared" si="52"/>
        <v>5.5504774340985802E-2</v>
      </c>
    </row>
    <row r="440" spans="1:13" x14ac:dyDescent="0.35">
      <c r="A440" s="9">
        <f t="shared" si="54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328">
        <f t="shared" si="58"/>
        <v>613.5</v>
      </c>
      <c r="G440" s="217">
        <f t="shared" si="55"/>
        <v>4.8490794178828352E-3</v>
      </c>
      <c r="H440" s="18">
        <f t="shared" si="56"/>
        <v>20.761091073694462</v>
      </c>
      <c r="I440" s="10">
        <f t="shared" si="57"/>
        <v>4.5674400362127816</v>
      </c>
      <c r="J440" s="202">
        <v>8.7236479482875424</v>
      </c>
      <c r="K440" s="202">
        <v>0</v>
      </c>
      <c r="L440" s="10">
        <f t="shared" si="53"/>
        <v>34.052179058194788</v>
      </c>
      <c r="M440" s="11">
        <f t="shared" si="52"/>
        <v>5.5504774340985802E-2</v>
      </c>
    </row>
    <row r="441" spans="1:13" x14ac:dyDescent="0.35">
      <c r="A441" s="9">
        <f t="shared" si="54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328">
        <f t="shared" si="58"/>
        <v>289</v>
      </c>
      <c r="G441" s="217">
        <f t="shared" si="55"/>
        <v>2.2842444201599667E-3</v>
      </c>
      <c r="H441" s="18">
        <f t="shared" si="56"/>
        <v>9.7798782726938889</v>
      </c>
      <c r="I441" s="10">
        <f t="shared" si="57"/>
        <v>2.1515732199926556</v>
      </c>
      <c r="J441" s="202">
        <v>4.109428291858352</v>
      </c>
      <c r="K441" s="202">
        <v>0</v>
      </c>
      <c r="L441" s="10">
        <f t="shared" si="53"/>
        <v>16.040879784544899</v>
      </c>
      <c r="M441" s="11">
        <f t="shared" ref="M441:M460" si="59">L441/F441</f>
        <v>5.5504774340985809E-2</v>
      </c>
    </row>
    <row r="442" spans="1:13" x14ac:dyDescent="0.35">
      <c r="A442" s="9">
        <f t="shared" si="54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328">
        <f t="shared" si="58"/>
        <v>525.79999999999995</v>
      </c>
      <c r="G442" s="217">
        <f t="shared" si="55"/>
        <v>4.1559021319034955E-3</v>
      </c>
      <c r="H442" s="18">
        <f t="shared" si="56"/>
        <v>17.79328718263822</v>
      </c>
      <c r="I442" s="10">
        <f t="shared" si="57"/>
        <v>3.9145231801804083</v>
      </c>
      <c r="J442" s="202">
        <v>7.4765999856717009</v>
      </c>
      <c r="K442" s="202">
        <v>0</v>
      </c>
      <c r="L442" s="10">
        <f t="shared" si="53"/>
        <v>29.184410348490328</v>
      </c>
      <c r="M442" s="11">
        <f t="shared" si="59"/>
        <v>5.5504774340985795E-2</v>
      </c>
    </row>
    <row r="443" spans="1:13" x14ac:dyDescent="0.35">
      <c r="A443" s="9">
        <f t="shared" si="54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328">
        <f t="shared" si="58"/>
        <v>547</v>
      </c>
      <c r="G443" s="217">
        <f t="shared" si="55"/>
        <v>4.3234660824481028E-3</v>
      </c>
      <c r="H443" s="18">
        <f t="shared" si="56"/>
        <v>18.510703858697429</v>
      </c>
      <c r="I443" s="10">
        <f t="shared" si="57"/>
        <v>4.0723548489134345</v>
      </c>
      <c r="J443" s="202">
        <v>7.7780528569083707</v>
      </c>
      <c r="K443" s="202">
        <v>0</v>
      </c>
      <c r="L443" s="10">
        <f t="shared" si="53"/>
        <v>30.361111564519234</v>
      </c>
      <c r="M443" s="11">
        <f t="shared" si="59"/>
        <v>5.5504774340985802E-2</v>
      </c>
    </row>
    <row r="444" spans="1:13" x14ac:dyDescent="0.35">
      <c r="A444" s="9">
        <f t="shared" si="54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328">
        <f t="shared" si="58"/>
        <v>651.29999999999995</v>
      </c>
      <c r="G444" s="217">
        <f t="shared" si="55"/>
        <v>5.1478491032878413E-3</v>
      </c>
      <c r="H444" s="18">
        <f t="shared" si="56"/>
        <v>22.040258543271726</v>
      </c>
      <c r="I444" s="10">
        <f t="shared" si="57"/>
        <v>4.8488568795197802</v>
      </c>
      <c r="J444" s="202">
        <v>9.2611441054925425</v>
      </c>
      <c r="K444" s="202">
        <v>0</v>
      </c>
      <c r="L444" s="10">
        <f t="shared" si="53"/>
        <v>36.150259528284046</v>
      </c>
      <c r="M444" s="11">
        <f t="shared" si="59"/>
        <v>5.5504774340985795E-2</v>
      </c>
    </row>
    <row r="445" spans="1:13" x14ac:dyDescent="0.35">
      <c r="A445" s="9">
        <f t="shared" si="54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328">
        <f t="shared" si="58"/>
        <v>277.90000000000003</v>
      </c>
      <c r="G445" s="217">
        <f t="shared" si="55"/>
        <v>2.196510464921989E-3</v>
      </c>
      <c r="H445" s="18">
        <f t="shared" si="56"/>
        <v>9.4042497300402488</v>
      </c>
      <c r="I445" s="10">
        <f t="shared" si="57"/>
        <v>2.0689349406088549</v>
      </c>
      <c r="J445" s="202">
        <v>3.951592118710852</v>
      </c>
      <c r="K445" s="202">
        <v>0</v>
      </c>
      <c r="L445" s="10">
        <f t="shared" si="53"/>
        <v>15.424776789359957</v>
      </c>
      <c r="M445" s="11">
        <f t="shared" si="59"/>
        <v>5.5504774340985802E-2</v>
      </c>
    </row>
    <row r="446" spans="1:13" x14ac:dyDescent="0.35">
      <c r="A446" s="9">
        <f t="shared" si="54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328">
        <f t="shared" si="58"/>
        <v>610.70000000000005</v>
      </c>
      <c r="G446" s="217">
        <f t="shared" si="55"/>
        <v>4.8269483300750577E-3</v>
      </c>
      <c r="H446" s="18">
        <f t="shared" si="56"/>
        <v>20.666337927799855</v>
      </c>
      <c r="I446" s="10">
        <f t="shared" si="57"/>
        <v>4.5465943441159684</v>
      </c>
      <c r="J446" s="202">
        <v>8.6838334181242107</v>
      </c>
      <c r="K446" s="202">
        <v>0</v>
      </c>
      <c r="L446" s="10">
        <f t="shared" si="53"/>
        <v>33.896765690040034</v>
      </c>
      <c r="M446" s="11">
        <f t="shared" si="59"/>
        <v>5.5504774340985809E-2</v>
      </c>
    </row>
    <row r="447" spans="1:13" x14ac:dyDescent="0.35">
      <c r="A447" s="9">
        <f t="shared" si="54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328">
        <f t="shared" si="58"/>
        <v>282.10000000000002</v>
      </c>
      <c r="G447" s="217">
        <f t="shared" si="55"/>
        <v>2.229707096633656E-3</v>
      </c>
      <c r="H447" s="18">
        <f t="shared" si="56"/>
        <v>9.5463794488821652</v>
      </c>
      <c r="I447" s="10">
        <f t="shared" si="57"/>
        <v>2.1002034787540764</v>
      </c>
      <c r="J447" s="202">
        <v>4.0113139139558527</v>
      </c>
      <c r="K447" s="202">
        <v>0</v>
      </c>
      <c r="L447" s="10">
        <f t="shared" si="53"/>
        <v>15.657896841592095</v>
      </c>
      <c r="M447" s="11">
        <f t="shared" si="59"/>
        <v>5.5504774340985795E-2</v>
      </c>
    </row>
    <row r="448" spans="1:13" x14ac:dyDescent="0.35">
      <c r="A448" s="9">
        <f t="shared" si="54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328">
        <f t="shared" si="58"/>
        <v>188.5</v>
      </c>
      <c r="G448" s="217">
        <f t="shared" si="55"/>
        <v>1.4898964470593553E-3</v>
      </c>
      <c r="H448" s="18">
        <f t="shared" si="56"/>
        <v>6.3789171432622771</v>
      </c>
      <c r="I448" s="10">
        <f t="shared" si="57"/>
        <v>1.4033617715177009</v>
      </c>
      <c r="J448" s="202">
        <v>2.6803710484958465</v>
      </c>
      <c r="K448" s="202">
        <v>0</v>
      </c>
      <c r="L448" s="10">
        <f t="shared" si="53"/>
        <v>10.462649963275824</v>
      </c>
      <c r="M448" s="11">
        <f t="shared" si="59"/>
        <v>5.5504774340985802E-2</v>
      </c>
    </row>
    <row r="449" spans="1:13" x14ac:dyDescent="0.35">
      <c r="A449" s="9">
        <f t="shared" si="54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328">
        <f t="shared" si="58"/>
        <v>505.8</v>
      </c>
      <c r="G449" s="217">
        <f t="shared" si="55"/>
        <v>3.9978229332765089E-3</v>
      </c>
      <c r="H449" s="18">
        <f t="shared" si="56"/>
        <v>17.116478997676708</v>
      </c>
      <c r="I449" s="10">
        <f t="shared" si="57"/>
        <v>3.7656253794888759</v>
      </c>
      <c r="J449" s="202">
        <v>7.1922104845050345</v>
      </c>
      <c r="K449" s="202">
        <v>0</v>
      </c>
      <c r="L449" s="10">
        <f t="shared" si="53"/>
        <v>28.074314861670615</v>
      </c>
      <c r="M449" s="11">
        <f t="shared" si="59"/>
        <v>5.5504774340985795E-2</v>
      </c>
    </row>
    <row r="450" spans="1:13" x14ac:dyDescent="0.35">
      <c r="A450" s="9">
        <f t="shared" si="54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328">
        <f t="shared" si="58"/>
        <v>248.8</v>
      </c>
      <c r="G450" s="217">
        <f t="shared" si="55"/>
        <v>1.966505230919722E-3</v>
      </c>
      <c r="H450" s="18">
        <f t="shared" si="56"/>
        <v>8.4194938209212431</v>
      </c>
      <c r="I450" s="10">
        <f t="shared" si="57"/>
        <v>1.8522886406026735</v>
      </c>
      <c r="J450" s="202">
        <v>3.5378053945133505</v>
      </c>
      <c r="K450" s="202">
        <v>0</v>
      </c>
      <c r="L450" s="10">
        <f t="shared" si="53"/>
        <v>13.809587856037266</v>
      </c>
      <c r="M450" s="11">
        <f t="shared" si="59"/>
        <v>5.5504774340985795E-2</v>
      </c>
    </row>
    <row r="451" spans="1:13" x14ac:dyDescent="0.35">
      <c r="A451" s="9">
        <f t="shared" si="54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328">
        <f t="shared" si="58"/>
        <v>370</v>
      </c>
      <c r="G451" s="217">
        <f t="shared" si="55"/>
        <v>2.924465174599265E-3</v>
      </c>
      <c r="H451" s="18">
        <f t="shared" si="56"/>
        <v>12.520951421788022</v>
      </c>
      <c r="I451" s="10">
        <f t="shared" si="57"/>
        <v>2.7546093127933649</v>
      </c>
      <c r="J451" s="202">
        <v>5.2612057715833584</v>
      </c>
      <c r="K451" s="202">
        <v>0</v>
      </c>
      <c r="L451" s="10">
        <f t="shared" ref="L451:L460" si="60">H451+I451+J451+K451</f>
        <v>20.536766506164746</v>
      </c>
      <c r="M451" s="11">
        <f t="shared" si="59"/>
        <v>5.5504774340985802E-2</v>
      </c>
    </row>
    <row r="452" spans="1:13" x14ac:dyDescent="0.35">
      <c r="A452" s="9">
        <f t="shared" si="54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328">
        <f t="shared" si="58"/>
        <v>388.1</v>
      </c>
      <c r="G452" s="217">
        <f t="shared" si="55"/>
        <v>3.0675268493566888E-3</v>
      </c>
      <c r="H452" s="18">
        <f t="shared" si="56"/>
        <v>13.133462829178194</v>
      </c>
      <c r="I452" s="10">
        <f t="shared" si="57"/>
        <v>2.8893618224192026</v>
      </c>
      <c r="J452" s="202">
        <v>5.5185782701391926</v>
      </c>
      <c r="K452" s="202">
        <v>0</v>
      </c>
      <c r="L452" s="10">
        <f t="shared" si="60"/>
        <v>21.541402921736591</v>
      </c>
      <c r="M452" s="11">
        <f t="shared" si="59"/>
        <v>5.5504774340985802E-2</v>
      </c>
    </row>
    <row r="453" spans="1:13" x14ac:dyDescent="0.35">
      <c r="A453" s="9">
        <f t="shared" si="54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328">
        <f t="shared" si="58"/>
        <v>1686.83</v>
      </c>
      <c r="G453" s="217">
        <f t="shared" si="55"/>
        <v>1.3332636730998049E-2</v>
      </c>
      <c r="H453" s="18">
        <f t="shared" si="56"/>
        <v>57.083017531931596</v>
      </c>
      <c r="I453" s="10">
        <f t="shared" si="57"/>
        <v>12.558263857024951</v>
      </c>
      <c r="J453" s="202">
        <v>23.985837112648529</v>
      </c>
      <c r="K453" s="202">
        <v>0</v>
      </c>
      <c r="L453" s="10">
        <f t="shared" si="60"/>
        <v>93.627118501605068</v>
      </c>
      <c r="M453" s="11">
        <f t="shared" si="59"/>
        <v>5.5504774340985795E-2</v>
      </c>
    </row>
    <row r="454" spans="1:13" x14ac:dyDescent="0.35">
      <c r="A454" s="9">
        <f t="shared" si="54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328">
        <f t="shared" si="58"/>
        <v>488.5</v>
      </c>
      <c r="G454" s="217">
        <f t="shared" si="55"/>
        <v>3.8610844264641651E-3</v>
      </c>
      <c r="H454" s="18">
        <f t="shared" si="56"/>
        <v>16.531039917685</v>
      </c>
      <c r="I454" s="10">
        <f t="shared" si="57"/>
        <v>3.6368287818907001</v>
      </c>
      <c r="J454" s="202">
        <v>6.9462135659958664</v>
      </c>
      <c r="K454" s="202">
        <v>0</v>
      </c>
      <c r="L454" s="10">
        <f t="shared" si="60"/>
        <v>27.114082265571565</v>
      </c>
      <c r="M454" s="11">
        <f t="shared" si="59"/>
        <v>5.5504774340985802E-2</v>
      </c>
    </row>
    <row r="455" spans="1:13" x14ac:dyDescent="0.35">
      <c r="A455" s="9">
        <f t="shared" ref="A455:A460" si="61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328">
        <f t="shared" si="58"/>
        <v>250.6</v>
      </c>
      <c r="G455" s="217">
        <f t="shared" ref="G455:G460" si="62">2/253037.72*F455</f>
        <v>1.980732358796151E-3</v>
      </c>
      <c r="H455" s="18">
        <f t="shared" si="56"/>
        <v>8.4804065575677807</v>
      </c>
      <c r="I455" s="10">
        <f t="shared" si="57"/>
        <v>1.8656894426649118</v>
      </c>
      <c r="J455" s="202">
        <v>3.5634004496183498</v>
      </c>
      <c r="K455" s="202">
        <v>0</v>
      </c>
      <c r="L455" s="10">
        <f t="shared" si="60"/>
        <v>13.909496449851042</v>
      </c>
      <c r="M455" s="11">
        <f t="shared" si="59"/>
        <v>5.5504774340985802E-2</v>
      </c>
    </row>
    <row r="456" spans="1:13" x14ac:dyDescent="0.35">
      <c r="A456" s="9">
        <f t="shared" si="61"/>
        <v>451</v>
      </c>
      <c r="B456" s="204" t="str">
        <f>димвенканали!B456</f>
        <v>Голубовича, 35а</v>
      </c>
      <c r="C456" s="8">
        <f>димвенканали!C456</f>
        <v>1341.5</v>
      </c>
      <c r="D456" s="8">
        <f>димвенканали!D456</f>
        <v>0</v>
      </c>
      <c r="E456" s="8">
        <f>димвенканали!E456</f>
        <v>0</v>
      </c>
      <c r="F456" s="328">
        <f>C456+D456+E456</f>
        <v>1341.5</v>
      </c>
      <c r="G456" s="217">
        <f t="shared" si="62"/>
        <v>1.0603162247905173E-2</v>
      </c>
      <c r="H456" s="18">
        <f>21.4358200601527*1.13*1.51</f>
        <v>36.575939768638548</v>
      </c>
      <c r="I456" s="10">
        <f t="shared" si="57"/>
        <v>8.0467067491004816</v>
      </c>
      <c r="J456" s="202">
        <v>17.922210486632888</v>
      </c>
      <c r="K456" s="202">
        <v>4.6442487830634596</v>
      </c>
      <c r="L456" s="10">
        <f t="shared" si="60"/>
        <v>67.189105787435381</v>
      </c>
      <c r="M456" s="11">
        <f t="shared" si="59"/>
        <v>5.0085058358132969E-2</v>
      </c>
    </row>
    <row r="457" spans="1:13" x14ac:dyDescent="0.35">
      <c r="A457" s="9">
        <f t="shared" si="61"/>
        <v>452</v>
      </c>
      <c r="B457" s="204" t="str">
        <f>димвенканали!B457</f>
        <v>Морозенка, 5</v>
      </c>
      <c r="C457" s="8">
        <f>димвенканали!C457</f>
        <v>2020</v>
      </c>
      <c r="D457" s="8">
        <f>димвенканали!D457</f>
        <v>0</v>
      </c>
      <c r="E457" s="8">
        <f>димвенканали!E457</f>
        <v>0</v>
      </c>
      <c r="F457" s="328">
        <f>C457+D457+E457</f>
        <v>2020</v>
      </c>
      <c r="G457" s="217">
        <f t="shared" si="62"/>
        <v>1.5965999061325717E-2</v>
      </c>
      <c r="H457" s="18">
        <f>32.277567291471*1.13*1.51</f>
        <v>55.07521306943697</v>
      </c>
      <c r="I457" s="10">
        <f t="shared" si="57"/>
        <v>12.116546875276134</v>
      </c>
      <c r="J457" s="202">
        <v>26.986854404024115</v>
      </c>
      <c r="K457" s="202">
        <v>6.9932035346911583</v>
      </c>
      <c r="L457" s="10">
        <f t="shared" si="60"/>
        <v>101.17181788342837</v>
      </c>
      <c r="M457" s="11">
        <f t="shared" si="59"/>
        <v>5.0085058358132858E-2</v>
      </c>
    </row>
    <row r="458" spans="1:13" x14ac:dyDescent="0.35">
      <c r="A458" s="9">
        <f t="shared" si="61"/>
        <v>453</v>
      </c>
      <c r="B458" s="204" t="str">
        <f>димвенканали!B458</f>
        <v>Голубовича, 35</v>
      </c>
      <c r="C458" s="8">
        <f>димвенканали!C458</f>
        <v>421</v>
      </c>
      <c r="D458" s="8">
        <f>димвенканали!D458</f>
        <v>0</v>
      </c>
      <c r="E458" s="8">
        <f>димвенканали!E458</f>
        <v>0</v>
      </c>
      <c r="F458" s="328">
        <f>C458+D458+E458</f>
        <v>421</v>
      </c>
      <c r="G458" s="217">
        <f t="shared" si="62"/>
        <v>3.3275671310980829E-3</v>
      </c>
      <c r="H458" s="18">
        <f>21.4358200601527*1.13*1.51</f>
        <v>36.575939768638548</v>
      </c>
      <c r="I458" s="10">
        <f t="shared" si="57"/>
        <v>8.0467067491004816</v>
      </c>
      <c r="J458" s="202">
        <v>17.922210486632888</v>
      </c>
      <c r="K458" s="202">
        <v>4.6442487830634596</v>
      </c>
      <c r="L458" s="10">
        <f t="shared" si="60"/>
        <v>67.189105787435381</v>
      </c>
      <c r="M458" s="11">
        <f t="shared" si="59"/>
        <v>0.15959407550459712</v>
      </c>
    </row>
    <row r="459" spans="1:13" x14ac:dyDescent="0.35">
      <c r="A459" s="9">
        <f t="shared" si="61"/>
        <v>454</v>
      </c>
      <c r="B459" s="14" t="s">
        <v>1930</v>
      </c>
      <c r="C459" s="8">
        <f>димвенканали!C459</f>
        <v>456.1</v>
      </c>
      <c r="D459" s="8"/>
      <c r="E459" s="8"/>
      <c r="F459" s="328">
        <f t="shared" ref="F459:F460" si="63">C459+D459+E459</f>
        <v>456.1</v>
      </c>
      <c r="G459" s="217">
        <f t="shared" si="62"/>
        <v>3.6049961246884458E-3</v>
      </c>
      <c r="H459" s="18">
        <f t="shared" ref="H459" si="64">G459*$H$2</f>
        <v>15.434610658047346</v>
      </c>
      <c r="I459" s="10">
        <f t="shared" si="57"/>
        <v>3.3956143447704159</v>
      </c>
      <c r="J459" s="202">
        <v>6.4855025741058645</v>
      </c>
      <c r="K459" s="202">
        <v>0</v>
      </c>
      <c r="L459" s="10">
        <f t="shared" si="60"/>
        <v>25.315727576923628</v>
      </c>
      <c r="M459" s="11">
        <f t="shared" si="59"/>
        <v>5.5504774340985809E-2</v>
      </c>
    </row>
    <row r="460" spans="1:13" x14ac:dyDescent="0.35">
      <c r="A460" s="9">
        <f t="shared" si="61"/>
        <v>455</v>
      </c>
      <c r="B460" s="14" t="s">
        <v>1931</v>
      </c>
      <c r="C460" s="8">
        <f>димвенканали!C460</f>
        <v>352</v>
      </c>
      <c r="D460" s="8"/>
      <c r="E460" s="8"/>
      <c r="F460" s="328">
        <f t="shared" si="63"/>
        <v>352</v>
      </c>
      <c r="G460" s="217">
        <f t="shared" si="62"/>
        <v>2.7821938958349766E-3</v>
      </c>
      <c r="H460" s="18">
        <f>G460*$H$2</f>
        <v>11.91182405532266</v>
      </c>
      <c r="I460" s="10">
        <f t="shared" si="57"/>
        <v>2.6206012921709849</v>
      </c>
      <c r="J460" s="202">
        <v>5.0052552205333569</v>
      </c>
      <c r="K460" s="202">
        <v>0</v>
      </c>
      <c r="L460" s="10">
        <f t="shared" si="60"/>
        <v>19.537680568027</v>
      </c>
      <c r="M460" s="11">
        <f t="shared" si="59"/>
        <v>5.5504774340985795E-2</v>
      </c>
    </row>
    <row r="461" spans="1:13" ht="18" x14ac:dyDescent="0.4">
      <c r="A461" s="12"/>
      <c r="B461" s="17" t="s">
        <v>1431</v>
      </c>
      <c r="C461" s="15">
        <f>SUM(C6:C460)</f>
        <v>242326.82000000004</v>
      </c>
      <c r="D461" s="15">
        <f>SUM(D6:D460)</f>
        <v>3406.1</v>
      </c>
      <c r="E461" s="15">
        <f>SUM(E6:E460)</f>
        <v>7304.800000000002</v>
      </c>
      <c r="F461" s="297">
        <f>SUM(F6:F460)</f>
        <v>253037.72000000003</v>
      </c>
      <c r="G461" s="226">
        <f t="shared" ref="G461" si="65">SUM(G6:G460)</f>
        <v>1.9999999999999998</v>
      </c>
      <c r="H461" s="15">
        <f>SUM(H6:H460)</f>
        <v>8563.1257446258678</v>
      </c>
      <c r="I461" s="15">
        <f>SUM(I6:I460)</f>
        <v>1883.8876638176898</v>
      </c>
      <c r="J461" s="341">
        <f>SUM(J6:J460)</f>
        <v>3603.7046690406646</v>
      </c>
      <c r="K461" s="15">
        <f>SUM(K6:K460)</f>
        <v>435.81723178585008</v>
      </c>
      <c r="L461" s="15">
        <f>SUM(L6:L460)</f>
        <v>14486.535309270075</v>
      </c>
      <c r="M461" s="16">
        <f>L461/F461</f>
        <v>5.7250497314274229E-2</v>
      </c>
    </row>
    <row r="462" spans="1:13" ht="18" x14ac:dyDescent="0.4">
      <c r="A462" s="9"/>
      <c r="B462" s="7" t="s">
        <v>1699</v>
      </c>
      <c r="C462" s="8"/>
      <c r="D462" s="8"/>
      <c r="E462" s="8"/>
      <c r="F462" s="328"/>
      <c r="G462" s="195"/>
      <c r="H462" s="8"/>
      <c r="I462" s="10">
        <f t="shared" si="57"/>
        <v>0</v>
      </c>
      <c r="J462" s="202"/>
      <c r="K462" s="202"/>
      <c r="L462" s="8"/>
      <c r="M462" s="11"/>
    </row>
    <row r="463" spans="1:13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328">
        <f t="shared" ref="F463:F518" si="66">C463+D463+E463</f>
        <v>2596.5</v>
      </c>
      <c r="G463" s="217">
        <f>1/171511.13*F463</f>
        <v>1.5138959203405633E-2</v>
      </c>
      <c r="H463" s="18">
        <f t="shared" ref="H463:H519" si="67">G463*$H$2</f>
        <v>64.816696881421052</v>
      </c>
      <c r="I463" s="10">
        <f t="shared" si="57"/>
        <v>14.259673313912632</v>
      </c>
      <c r="J463" s="205">
        <v>26.871409140371497</v>
      </c>
      <c r="K463" s="202">
        <v>6.3679600246601318</v>
      </c>
      <c r="L463" s="10">
        <f t="shared" ref="L463:L493" si="68">H463+I463+J463+K463</f>
        <v>112.31573936036531</v>
      </c>
      <c r="M463" s="11">
        <f t="shared" ref="M463:M493" si="69">L463/F463</f>
        <v>4.3256591319224075E-2</v>
      </c>
    </row>
    <row r="464" spans="1:13" x14ac:dyDescent="0.35">
      <c r="A464" s="9">
        <f t="shared" ref="A464:A525" si="70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328">
        <f t="shared" si="66"/>
        <v>2681.11</v>
      </c>
      <c r="G464" s="217">
        <f t="shared" ref="G464:G525" si="71">1/171511.13*F464</f>
        <v>1.5632279957574765E-2</v>
      </c>
      <c r="H464" s="18">
        <f t="shared" si="67"/>
        <v>66.928825024358474</v>
      </c>
      <c r="I464" s="10">
        <f t="shared" si="57"/>
        <v>14.724341505358865</v>
      </c>
      <c r="J464" s="205">
        <v>27.747045546058708</v>
      </c>
      <c r="K464" s="202">
        <v>6.5754674761088117</v>
      </c>
      <c r="L464" s="10">
        <f t="shared" si="68"/>
        <v>115.97567955188485</v>
      </c>
      <c r="M464" s="11">
        <f t="shared" si="69"/>
        <v>4.3256591319224068E-2</v>
      </c>
    </row>
    <row r="465" spans="1:13" x14ac:dyDescent="0.35">
      <c r="A465" s="9">
        <f t="shared" si="70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328">
        <f t="shared" si="66"/>
        <v>2592.2999999999997</v>
      </c>
      <c r="G465" s="217">
        <f t="shared" si="71"/>
        <v>1.5114470996721901E-2</v>
      </c>
      <c r="H465" s="18">
        <f t="shared" si="67"/>
        <v>64.711851848914975</v>
      </c>
      <c r="I465" s="10">
        <f t="shared" si="57"/>
        <v>14.236607406761294</v>
      </c>
      <c r="J465" s="205">
        <v>26.827942967296373</v>
      </c>
      <c r="K465" s="202">
        <v>5.646184313026211</v>
      </c>
      <c r="L465" s="10">
        <f t="shared" si="68"/>
        <v>111.42258653599886</v>
      </c>
      <c r="M465" s="11">
        <f t="shared" si="69"/>
        <v>4.2982134219032853E-2</v>
      </c>
    </row>
    <row r="466" spans="1:13" x14ac:dyDescent="0.35">
      <c r="A466" s="9">
        <f t="shared" si="70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328">
        <f t="shared" si="66"/>
        <v>2536.9</v>
      </c>
      <c r="G466" s="217">
        <f t="shared" si="71"/>
        <v>1.479145988951271E-2</v>
      </c>
      <c r="H466" s="18">
        <f t="shared" si="67"/>
        <v>63.328895943954187</v>
      </c>
      <c r="I466" s="10">
        <f t="shared" si="57"/>
        <v>13.932357107669921</v>
      </c>
      <c r="J466" s="205">
        <v>26.254603446257832</v>
      </c>
      <c r="K466" s="202">
        <v>5.8242370369970669</v>
      </c>
      <c r="L466" s="10">
        <f t="shared" si="68"/>
        <v>109.340093534879</v>
      </c>
      <c r="M466" s="11">
        <f t="shared" si="69"/>
        <v>4.3099883138822577E-2</v>
      </c>
    </row>
    <row r="467" spans="1:13" x14ac:dyDescent="0.35">
      <c r="A467" s="9">
        <f t="shared" si="70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328">
        <f t="shared" si="66"/>
        <v>3312.3</v>
      </c>
      <c r="G467" s="217">
        <f t="shared" si="71"/>
        <v>1.9312449285361247E-2</v>
      </c>
      <c r="H467" s="18">
        <f t="shared" si="67"/>
        <v>82.685285992809909</v>
      </c>
      <c r="I467" s="10">
        <f t="shared" si="57"/>
        <v>18.19076291841818</v>
      </c>
      <c r="J467" s="205">
        <v>34.279286923031975</v>
      </c>
      <c r="K467" s="202">
        <v>6.4057287842903143</v>
      </c>
      <c r="L467" s="10">
        <f t="shared" si="68"/>
        <v>141.56106461855038</v>
      </c>
      <c r="M467" s="11">
        <f t="shared" si="69"/>
        <v>4.2737996141216185E-2</v>
      </c>
    </row>
    <row r="468" spans="1:13" x14ac:dyDescent="0.35">
      <c r="A468" s="9">
        <f t="shared" si="70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328">
        <f t="shared" si="66"/>
        <v>2597.8000000000002</v>
      </c>
      <c r="G468" s="217">
        <f t="shared" si="71"/>
        <v>1.5146538886426787E-2</v>
      </c>
      <c r="H468" s="18">
        <f t="shared" si="67"/>
        <v>64.849148915291963</v>
      </c>
      <c r="I468" s="10">
        <f t="shared" si="57"/>
        <v>14.266812761364232</v>
      </c>
      <c r="J468" s="205">
        <v>26.884862955847137</v>
      </c>
      <c r="K468" s="202">
        <v>6.3711482965769664</v>
      </c>
      <c r="L468" s="10">
        <f t="shared" si="68"/>
        <v>112.3719729290803</v>
      </c>
      <c r="M468" s="11">
        <f t="shared" si="69"/>
        <v>4.3256591319224068E-2</v>
      </c>
    </row>
    <row r="469" spans="1:13" x14ac:dyDescent="0.35">
      <c r="A469" s="9">
        <f t="shared" si="70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328">
        <f t="shared" si="66"/>
        <v>3555.9</v>
      </c>
      <c r="G469" s="217">
        <f t="shared" si="71"/>
        <v>2.0732765273017557E-2</v>
      </c>
      <c r="H469" s="18">
        <f t="shared" si="67"/>
        <v>88.766297878161012</v>
      </c>
      <c r="I469" s="10">
        <f t="shared" si="57"/>
        <v>19.528585533195422</v>
      </c>
      <c r="J469" s="205">
        <v>36.800324961389187</v>
      </c>
      <c r="K469" s="202">
        <v>8.7209046992832544</v>
      </c>
      <c r="L469" s="10">
        <f t="shared" si="68"/>
        <v>153.81611307202888</v>
      </c>
      <c r="M469" s="11">
        <f t="shared" si="69"/>
        <v>4.3256591319224075E-2</v>
      </c>
    </row>
    <row r="470" spans="1:13" x14ac:dyDescent="0.35">
      <c r="A470" s="9">
        <f t="shared" si="70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328">
        <f t="shared" si="66"/>
        <v>3656</v>
      </c>
      <c r="G470" s="217">
        <f t="shared" si="71"/>
        <v>2.1316400865646443E-2</v>
      </c>
      <c r="H470" s="18">
        <f t="shared" si="67"/>
        <v>91.265104486221958</v>
      </c>
      <c r="I470" s="10">
        <f t="shared" si="57"/>
        <v>20.078322986968832</v>
      </c>
      <c r="J470" s="205">
        <v>37.836268753012973</v>
      </c>
      <c r="K470" s="202">
        <v>8.9664016368794321</v>
      </c>
      <c r="L470" s="10">
        <f t="shared" si="68"/>
        <v>158.14609786308318</v>
      </c>
      <c r="M470" s="11">
        <f t="shared" si="69"/>
        <v>4.3256591319224068E-2</v>
      </c>
    </row>
    <row r="471" spans="1:13" x14ac:dyDescent="0.35">
      <c r="A471" s="9">
        <f t="shared" si="70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328">
        <f t="shared" si="66"/>
        <v>2610.1999999999998</v>
      </c>
      <c r="G471" s="217">
        <f t="shared" si="71"/>
        <v>1.5218837401397796E-2</v>
      </c>
      <c r="H471" s="18">
        <f t="shared" si="67"/>
        <v>65.158691392214592</v>
      </c>
      <c r="I471" s="10">
        <f t="shared" si="57"/>
        <v>14.334912106287211</v>
      </c>
      <c r="J471" s="205">
        <v>27.013191657307022</v>
      </c>
      <c r="K471" s="202">
        <v>6.4015595056298382</v>
      </c>
      <c r="L471" s="10">
        <f t="shared" si="68"/>
        <v>112.90835466143865</v>
      </c>
      <c r="M471" s="11">
        <f t="shared" si="69"/>
        <v>4.3256591319224068E-2</v>
      </c>
    </row>
    <row r="472" spans="1:13" x14ac:dyDescent="0.35">
      <c r="A472" s="9">
        <f t="shared" si="70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328">
        <f t="shared" si="66"/>
        <v>3617.86</v>
      </c>
      <c r="G472" s="217">
        <f t="shared" si="71"/>
        <v>2.1094024626856576E-2</v>
      </c>
      <c r="H472" s="18">
        <f t="shared" si="67"/>
        <v>90.313011738655092</v>
      </c>
      <c r="I472" s="10">
        <f t="shared" si="57"/>
        <v>19.868862582504121</v>
      </c>
      <c r="J472" s="205">
        <v>37.441554505135542</v>
      </c>
      <c r="K472" s="202">
        <v>8.8728626438732547</v>
      </c>
      <c r="L472" s="10">
        <f t="shared" si="68"/>
        <v>156.49629147016799</v>
      </c>
      <c r="M472" s="11">
        <f t="shared" si="69"/>
        <v>4.3256591319224068E-2</v>
      </c>
    </row>
    <row r="473" spans="1:13" x14ac:dyDescent="0.35">
      <c r="A473" s="9">
        <f t="shared" si="70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328">
        <f t="shared" si="66"/>
        <v>2642.1</v>
      </c>
      <c r="G473" s="217">
        <f t="shared" si="71"/>
        <v>1.5404831161686124E-2</v>
      </c>
      <c r="H473" s="18">
        <f t="shared" si="67"/>
        <v>65.955014377201053</v>
      </c>
      <c r="I473" s="10">
        <f t="shared" si="57"/>
        <v>14.510103162984231</v>
      </c>
      <c r="J473" s="205">
        <v>27.343327590901417</v>
      </c>
      <c r="K473" s="202">
        <v>6.4797947934352145</v>
      </c>
      <c r="L473" s="10">
        <f t="shared" si="68"/>
        <v>114.28823992452192</v>
      </c>
      <c r="M473" s="11">
        <f t="shared" si="69"/>
        <v>4.3256591319224075E-2</v>
      </c>
    </row>
    <row r="474" spans="1:13" x14ac:dyDescent="0.35">
      <c r="A474" s="9">
        <f t="shared" si="70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328">
        <f t="shared" si="66"/>
        <v>3623.6</v>
      </c>
      <c r="G474" s="217">
        <f t="shared" si="71"/>
        <v>2.1127491842657675E-2</v>
      </c>
      <c r="H474" s="18">
        <f t="shared" si="67"/>
        <v>90.456299949746693</v>
      </c>
      <c r="I474" s="10">
        <f t="shared" si="57"/>
        <v>19.900385988944272</v>
      </c>
      <c r="J474" s="205">
        <v>37.500958275004884</v>
      </c>
      <c r="K474" s="202">
        <v>8.8869400906445044</v>
      </c>
      <c r="L474" s="10">
        <f t="shared" si="68"/>
        <v>156.74458430434035</v>
      </c>
      <c r="M474" s="11">
        <f t="shared" si="69"/>
        <v>4.3256591319224075E-2</v>
      </c>
    </row>
    <row r="475" spans="1:13" x14ac:dyDescent="0.35">
      <c r="A475" s="9">
        <f t="shared" si="70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328">
        <f t="shared" si="66"/>
        <v>3546</v>
      </c>
      <c r="G475" s="217">
        <f t="shared" si="71"/>
        <v>2.0675043071548767E-2</v>
      </c>
      <c r="H475" s="18">
        <f t="shared" si="67"/>
        <v>88.51916315868246</v>
      </c>
      <c r="I475" s="10">
        <f t="shared" si="57"/>
        <v>19.474215894910142</v>
      </c>
      <c r="J475" s="205">
        <v>36.697868981997821</v>
      </c>
      <c r="K475" s="202">
        <v>8.6966247823781355</v>
      </c>
      <c r="L475" s="10">
        <f t="shared" si="68"/>
        <v>153.38787281796857</v>
      </c>
      <c r="M475" s="11">
        <f t="shared" si="69"/>
        <v>4.3256591319224075E-2</v>
      </c>
    </row>
    <row r="476" spans="1:13" x14ac:dyDescent="0.35">
      <c r="A476" s="9">
        <f t="shared" si="70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328">
        <f t="shared" si="66"/>
        <v>3601.2000000000003</v>
      </c>
      <c r="G476" s="217">
        <f t="shared" si="71"/>
        <v>2.0996888073677784E-2</v>
      </c>
      <c r="H476" s="18">
        <f t="shared" si="67"/>
        <v>89.897126443047739</v>
      </c>
      <c r="I476" s="10">
        <f t="shared" si="57"/>
        <v>19.777367817470502</v>
      </c>
      <c r="J476" s="205">
        <v>37.269138685270882</v>
      </c>
      <c r="K476" s="202">
        <v>8.6902482385444682</v>
      </c>
      <c r="L476" s="10">
        <f t="shared" si="68"/>
        <v>155.63388118433357</v>
      </c>
      <c r="M476" s="11">
        <f t="shared" si="69"/>
        <v>4.3217227919674986E-2</v>
      </c>
    </row>
    <row r="477" spans="1:13" x14ac:dyDescent="0.35">
      <c r="A477" s="9">
        <f t="shared" si="70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328">
        <f t="shared" si="66"/>
        <v>3591.7</v>
      </c>
      <c r="G477" s="217">
        <f t="shared" si="71"/>
        <v>2.0941498082369347E-2</v>
      </c>
      <c r="H477" s="18">
        <f t="shared" si="67"/>
        <v>89.659976964760233</v>
      </c>
      <c r="I477" s="10">
        <f t="shared" si="57"/>
        <v>19.725194932247252</v>
      </c>
      <c r="J477" s="205">
        <v>37.170822341410485</v>
      </c>
      <c r="K477" s="202">
        <v>8.8087048028391273</v>
      </c>
      <c r="L477" s="10">
        <f t="shared" si="68"/>
        <v>155.36469904125707</v>
      </c>
      <c r="M477" s="11">
        <f t="shared" si="69"/>
        <v>4.3256591319224068E-2</v>
      </c>
    </row>
    <row r="478" spans="1:13" x14ac:dyDescent="0.35">
      <c r="A478" s="9">
        <f t="shared" si="70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328">
        <f t="shared" si="66"/>
        <v>3629.3</v>
      </c>
      <c r="G478" s="217">
        <f t="shared" si="71"/>
        <v>2.1160725837442735E-2</v>
      </c>
      <c r="H478" s="18">
        <f t="shared" si="67"/>
        <v>90.598589636719197</v>
      </c>
      <c r="I478" s="10">
        <f t="shared" si="57"/>
        <v>19.931689720078225</v>
      </c>
      <c r="J478" s="205">
        <v>37.559948081321117</v>
      </c>
      <c r="K478" s="202">
        <v>8.7601449690288948</v>
      </c>
      <c r="L478" s="10">
        <f t="shared" si="68"/>
        <v>156.85037240714743</v>
      </c>
      <c r="M478" s="11">
        <f t="shared" si="69"/>
        <v>4.3217802994281934E-2</v>
      </c>
    </row>
    <row r="479" spans="1:13" x14ac:dyDescent="0.35">
      <c r="A479" s="9">
        <f t="shared" si="70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328">
        <f t="shared" si="66"/>
        <v>3581.9</v>
      </c>
      <c r="G479" s="217">
        <f t="shared" si="71"/>
        <v>2.0884358933440646E-2</v>
      </c>
      <c r="H479" s="18">
        <f t="shared" si="67"/>
        <v>89.415338555579453</v>
      </c>
      <c r="I479" s="10">
        <f t="shared" si="57"/>
        <v>19.671374482227481</v>
      </c>
      <c r="J479" s="205">
        <v>37.069401270901864</v>
      </c>
      <c r="K479" s="202">
        <v>8.7846701376199228</v>
      </c>
      <c r="L479" s="10">
        <f t="shared" si="68"/>
        <v>154.94078444632871</v>
      </c>
      <c r="M479" s="11">
        <f t="shared" si="69"/>
        <v>4.3256591319224075E-2</v>
      </c>
    </row>
    <row r="480" spans="1:13" x14ac:dyDescent="0.35">
      <c r="A480" s="9">
        <f t="shared" si="70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328">
        <f t="shared" si="66"/>
        <v>2962.6</v>
      </c>
      <c r="G480" s="217">
        <f t="shared" si="71"/>
        <v>1.7273514552670718E-2</v>
      </c>
      <c r="H480" s="18">
        <f t="shared" si="67"/>
        <v>73.955688881532041</v>
      </c>
      <c r="I480" s="10">
        <f t="shared" si="57"/>
        <v>16.270251553937047</v>
      </c>
      <c r="J480" s="205">
        <v>30.660210560086501</v>
      </c>
      <c r="K480" s="202">
        <v>6.3566784471082602</v>
      </c>
      <c r="L480" s="10">
        <f t="shared" si="68"/>
        <v>127.24282944266385</v>
      </c>
      <c r="M480" s="11">
        <f t="shared" si="69"/>
        <v>4.2949716277143002E-2</v>
      </c>
    </row>
    <row r="481" spans="1:13" x14ac:dyDescent="0.35">
      <c r="A481" s="9">
        <f t="shared" si="70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328">
        <f t="shared" si="66"/>
        <v>3131.5</v>
      </c>
      <c r="G481" s="217">
        <f t="shared" si="71"/>
        <v>1.8258290292880699E-2</v>
      </c>
      <c r="H481" s="18">
        <f t="shared" si="67"/>
        <v>78.171956974454062</v>
      </c>
      <c r="I481" s="10">
        <f t="shared" si="57"/>
        <v>17.197830534379893</v>
      </c>
      <c r="J481" s="205">
        <v>32.408171663036143</v>
      </c>
      <c r="K481" s="202">
        <v>7.5790128496850402</v>
      </c>
      <c r="L481" s="10">
        <f t="shared" si="68"/>
        <v>135.35697202155512</v>
      </c>
      <c r="M481" s="11">
        <f t="shared" si="69"/>
        <v>4.3224324452037402E-2</v>
      </c>
    </row>
    <row r="482" spans="1:13" x14ac:dyDescent="0.35">
      <c r="A482" s="9">
        <f t="shared" si="70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328">
        <f t="shared" si="66"/>
        <v>2797.7</v>
      </c>
      <c r="G482" s="217">
        <f t="shared" si="71"/>
        <v>1.6312060914064293E-2</v>
      </c>
      <c r="H482" s="18">
        <f t="shared" si="67"/>
        <v>69.839273200520566</v>
      </c>
      <c r="I482" s="10">
        <f t="shared" si="57"/>
        <v>15.364640104114525</v>
      </c>
      <c r="J482" s="205">
        <v>28.953645812446503</v>
      </c>
      <c r="K482" s="202">
        <v>6.8614064167115938</v>
      </c>
      <c r="L482" s="10">
        <f t="shared" si="68"/>
        <v>121.01896553379319</v>
      </c>
      <c r="M482" s="11">
        <f t="shared" si="69"/>
        <v>4.3256591319224075E-2</v>
      </c>
    </row>
    <row r="483" spans="1:13" x14ac:dyDescent="0.35">
      <c r="A483" s="9">
        <f t="shared" si="70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328">
        <f t="shared" si="66"/>
        <v>2617</v>
      </c>
      <c r="G483" s="217">
        <f t="shared" si="71"/>
        <v>1.5258484974123836E-2</v>
      </c>
      <c r="H483" s="18">
        <f t="shared" si="67"/>
        <v>65.328440492462491</v>
      </c>
      <c r="I483" s="10">
        <f t="shared" si="57"/>
        <v>14.372256908341749</v>
      </c>
      <c r="J483" s="205">
        <v>27.083565461333418</v>
      </c>
      <c r="K483" s="202">
        <v>6.4182366202717374</v>
      </c>
      <c r="L483" s="10">
        <f t="shared" si="68"/>
        <v>113.20249948240941</v>
      </c>
      <c r="M483" s="11">
        <f t="shared" si="69"/>
        <v>4.3256591319224075E-2</v>
      </c>
    </row>
    <row r="484" spans="1:13" x14ac:dyDescent="0.35">
      <c r="A484" s="9">
        <f t="shared" si="70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328">
        <f t="shared" si="66"/>
        <v>3127.7</v>
      </c>
      <c r="G484" s="217">
        <f t="shared" si="71"/>
        <v>1.8236134296357325E-2</v>
      </c>
      <c r="H484" s="18">
        <f t="shared" si="67"/>
        <v>78.07709718313906</v>
      </c>
      <c r="I484" s="10">
        <f t="shared" si="57"/>
        <v>17.176961380290592</v>
      </c>
      <c r="J484" s="205">
        <v>32.368845125491987</v>
      </c>
      <c r="K484" s="202">
        <v>7.670736980215481</v>
      </c>
      <c r="L484" s="10">
        <f t="shared" si="68"/>
        <v>135.29364066913712</v>
      </c>
      <c r="M484" s="11">
        <f t="shared" si="69"/>
        <v>4.3256591319224068E-2</v>
      </c>
    </row>
    <row r="485" spans="1:13" x14ac:dyDescent="0.35">
      <c r="A485" s="9">
        <f t="shared" si="70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328">
        <f t="shared" si="66"/>
        <v>6480.4</v>
      </c>
      <c r="G485" s="217">
        <f t="shared" si="71"/>
        <v>3.7784136807914447E-2</v>
      </c>
      <c r="H485" s="18">
        <f t="shared" si="67"/>
        <v>161.7708925362453</v>
      </c>
      <c r="I485" s="10">
        <f t="shared" si="57"/>
        <v>35.589596357973967</v>
      </c>
      <c r="J485" s="205">
        <v>67.066235237151346</v>
      </c>
      <c r="K485" s="202">
        <v>15.893290253729063</v>
      </c>
      <c r="L485" s="10">
        <f t="shared" si="68"/>
        <v>280.32001438509968</v>
      </c>
      <c r="M485" s="11">
        <f t="shared" si="69"/>
        <v>4.3256591319224075E-2</v>
      </c>
    </row>
    <row r="486" spans="1:13" x14ac:dyDescent="0.35">
      <c r="A486" s="9">
        <f t="shared" si="70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328">
        <f t="shared" si="66"/>
        <v>1923</v>
      </c>
      <c r="G486" s="217">
        <f t="shared" si="71"/>
        <v>1.121210034590758E-2</v>
      </c>
      <c r="H486" s="18">
        <f t="shared" si="67"/>
        <v>48.004047025986004</v>
      </c>
      <c r="I486" s="10">
        <f t="shared" si="57"/>
        <v>10.560890345716921</v>
      </c>
      <c r="J486" s="205">
        <v>19.901297815110492</v>
      </c>
      <c r="K486" s="202">
        <v>4.7161899200544717</v>
      </c>
      <c r="L486" s="10">
        <f t="shared" si="68"/>
        <v>83.182425106867896</v>
      </c>
      <c r="M486" s="11">
        <f t="shared" si="69"/>
        <v>4.3256591319224075E-2</v>
      </c>
    </row>
    <row r="487" spans="1:13" x14ac:dyDescent="0.35">
      <c r="A487" s="9">
        <f t="shared" si="70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328">
        <f t="shared" si="66"/>
        <v>176.3</v>
      </c>
      <c r="G487" s="217">
        <f t="shared" si="71"/>
        <v>1.0279216281765505E-3</v>
      </c>
      <c r="H487" s="18">
        <f t="shared" si="67"/>
        <v>4.4009950549564918</v>
      </c>
      <c r="I487" s="10">
        <f t="shared" si="57"/>
        <v>0.96821891209042821</v>
      </c>
      <c r="J487" s="205">
        <v>1.8245443602724807</v>
      </c>
      <c r="K487" s="202">
        <v>0.43237872225980406</v>
      </c>
      <c r="L487" s="10">
        <f t="shared" si="68"/>
        <v>7.6261370495792047</v>
      </c>
      <c r="M487" s="11">
        <f t="shared" si="69"/>
        <v>4.3256591319224075E-2</v>
      </c>
    </row>
    <row r="488" spans="1:13" x14ac:dyDescent="0.35">
      <c r="A488" s="9">
        <f t="shared" si="70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328">
        <f t="shared" si="66"/>
        <v>3576.1</v>
      </c>
      <c r="G488" s="217">
        <f t="shared" si="71"/>
        <v>2.0850541886115494E-2</v>
      </c>
      <c r="H488" s="18">
        <f t="shared" si="67"/>
        <v>89.270552558309177</v>
      </c>
      <c r="I488" s="10">
        <f t="shared" si="57"/>
        <v>19.639521562828019</v>
      </c>
      <c r="J488" s="205">
        <v>37.009376555702879</v>
      </c>
      <c r="K488" s="202">
        <v>8.7704455398371266</v>
      </c>
      <c r="L488" s="10">
        <f t="shared" si="68"/>
        <v>154.6898962166772</v>
      </c>
      <c r="M488" s="11">
        <f t="shared" si="69"/>
        <v>4.3256591319224075E-2</v>
      </c>
    </row>
    <row r="489" spans="1:13" x14ac:dyDescent="0.35">
      <c r="A489" s="9">
        <f t="shared" si="70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328">
        <f t="shared" si="66"/>
        <v>1071.5</v>
      </c>
      <c r="G489" s="217">
        <f t="shared" si="71"/>
        <v>6.2474079670514675E-3</v>
      </c>
      <c r="H489" s="18">
        <f t="shared" si="67"/>
        <v>26.747964840532504</v>
      </c>
      <c r="I489" s="10">
        <f t="shared" si="57"/>
        <v>5.8845522649171507</v>
      </c>
      <c r="J489" s="205">
        <v>11.089048678570407</v>
      </c>
      <c r="K489" s="202">
        <v>2.6278718145285316</v>
      </c>
      <c r="L489" s="10">
        <f t="shared" si="68"/>
        <v>46.34943759854859</v>
      </c>
      <c r="M489" s="11">
        <f t="shared" si="69"/>
        <v>4.3256591319224068E-2</v>
      </c>
    </row>
    <row r="490" spans="1:13" x14ac:dyDescent="0.35">
      <c r="A490" s="9">
        <f t="shared" si="70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328">
        <f t="shared" si="66"/>
        <v>218</v>
      </c>
      <c r="G490" s="217">
        <f t="shared" si="71"/>
        <v>1.271054537393579E-3</v>
      </c>
      <c r="H490" s="18">
        <f t="shared" si="67"/>
        <v>5.4419564491237384</v>
      </c>
      <c r="I490" s="10">
        <f t="shared" si="57"/>
        <v>1.1972304188072225</v>
      </c>
      <c r="J490" s="205">
        <v>2.2561013643755001</v>
      </c>
      <c r="K490" s="202">
        <v>0.5346486752843862</v>
      </c>
      <c r="L490" s="10">
        <f t="shared" si="68"/>
        <v>9.4299369075908466</v>
      </c>
      <c r="M490" s="11">
        <f t="shared" si="69"/>
        <v>4.3256591319224068E-2</v>
      </c>
    </row>
    <row r="491" spans="1:13" x14ac:dyDescent="0.35">
      <c r="A491" s="9">
        <f t="shared" si="70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328">
        <f t="shared" si="66"/>
        <v>224.4</v>
      </c>
      <c r="G491" s="217">
        <f t="shared" si="71"/>
        <v>1.308369899959262E-3</v>
      </c>
      <c r="H491" s="18">
        <f t="shared" si="67"/>
        <v>5.6017203081805826</v>
      </c>
      <c r="I491" s="10">
        <f t="shared" si="57"/>
        <v>1.2323784677997283</v>
      </c>
      <c r="J491" s="205">
        <v>2.3223355328709281</v>
      </c>
      <c r="K491" s="202">
        <v>0.413984845816534</v>
      </c>
      <c r="L491" s="10">
        <f t="shared" si="68"/>
        <v>9.570419154667773</v>
      </c>
      <c r="M491" s="11">
        <f t="shared" si="69"/>
        <v>4.2648926714205761E-2</v>
      </c>
    </row>
    <row r="492" spans="1:13" x14ac:dyDescent="0.35">
      <c r="A492" s="9">
        <f t="shared" si="70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328">
        <f t="shared" si="66"/>
        <v>790.7</v>
      </c>
      <c r="G492" s="217">
        <f t="shared" si="71"/>
        <v>4.6101964344821235E-3</v>
      </c>
      <c r="H492" s="18">
        <f t="shared" si="67"/>
        <v>19.738325524413487</v>
      </c>
      <c r="I492" s="10">
        <f t="shared" si="57"/>
        <v>4.342431615370967</v>
      </c>
      <c r="J492" s="205">
        <v>8.1830245358335247</v>
      </c>
      <c r="K492" s="202">
        <v>1.9392050804924965</v>
      </c>
      <c r="L492" s="10">
        <f t="shared" si="68"/>
        <v>34.202986756110477</v>
      </c>
      <c r="M492" s="11">
        <f t="shared" si="69"/>
        <v>4.3256591319224075E-2</v>
      </c>
    </row>
    <row r="493" spans="1:13" x14ac:dyDescent="0.35">
      <c r="A493" s="9">
        <f t="shared" si="70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328">
        <f t="shared" si="66"/>
        <v>357.5</v>
      </c>
      <c r="G493" s="217">
        <f t="shared" si="71"/>
        <v>2.0844128308174516E-3</v>
      </c>
      <c r="H493" s="18">
        <f t="shared" si="67"/>
        <v>8.9243093145033772</v>
      </c>
      <c r="I493" s="10">
        <f t="shared" si="57"/>
        <v>1.9633480491907429</v>
      </c>
      <c r="J493" s="205">
        <v>3.6997992557992725</v>
      </c>
      <c r="K493" s="202">
        <v>0.87677477712921137</v>
      </c>
      <c r="L493" s="10">
        <f t="shared" si="68"/>
        <v>15.464231396622605</v>
      </c>
      <c r="M493" s="11">
        <f t="shared" si="69"/>
        <v>4.3256591319224068E-2</v>
      </c>
    </row>
    <row r="494" spans="1:13" x14ac:dyDescent="0.35">
      <c r="A494" s="9">
        <f t="shared" si="70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328">
        <f t="shared" si="66"/>
        <v>614.74</v>
      </c>
      <c r="G494" s="217">
        <f t="shared" si="71"/>
        <v>3.5842571849418752E-3</v>
      </c>
      <c r="H494" s="18">
        <f t="shared" si="67"/>
        <v>15.34581792446939</v>
      </c>
      <c r="I494" s="10">
        <f t="shared" si="57"/>
        <v>3.376079943383266</v>
      </c>
      <c r="J494" s="205">
        <v>6.361998865762363</v>
      </c>
      <c r="K494" s="202">
        <v>1.507660213964787</v>
      </c>
      <c r="L494" s="10">
        <f t="shared" ref="L494:L523" si="72">H494+I494+J494+K494</f>
        <v>26.591556947579807</v>
      </c>
      <c r="M494" s="11">
        <f t="shared" ref="M494:M523" si="73">L494/F494</f>
        <v>4.3256591319224075E-2</v>
      </c>
    </row>
    <row r="495" spans="1:13" x14ac:dyDescent="0.35">
      <c r="A495" s="9">
        <f t="shared" si="70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328">
        <f t="shared" si="66"/>
        <v>627.29999999999995</v>
      </c>
      <c r="G495" s="217">
        <f t="shared" si="71"/>
        <v>3.6574885839770277E-3</v>
      </c>
      <c r="H495" s="18">
        <f t="shared" si="67"/>
        <v>15.659354497868446</v>
      </c>
      <c r="I495" s="10">
        <f t="shared" si="57"/>
        <v>3.4450579895310582</v>
      </c>
      <c r="J495" s="205">
        <v>6.4919834214346386</v>
      </c>
      <c r="K495" s="202">
        <v>1.5384638257151169</v>
      </c>
      <c r="L495" s="10">
        <f t="shared" si="72"/>
        <v>27.134859734549259</v>
      </c>
      <c r="M495" s="11">
        <f t="shared" si="73"/>
        <v>4.3256591319224075E-2</v>
      </c>
    </row>
    <row r="496" spans="1:13" x14ac:dyDescent="0.35">
      <c r="A496" s="9">
        <f t="shared" si="70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328">
        <f t="shared" si="66"/>
        <v>268.60000000000002</v>
      </c>
      <c r="G496" s="217">
        <f t="shared" si="71"/>
        <v>1.5660791226785107E-3</v>
      </c>
      <c r="H496" s="18">
        <f t="shared" si="67"/>
        <v>6.7050894597919095</v>
      </c>
      <c r="I496" s="10">
        <f t="shared" si="57"/>
        <v>1.4751196811542202</v>
      </c>
      <c r="J496" s="205">
        <v>2.7797652590424744</v>
      </c>
      <c r="K496" s="202">
        <v>0.6587460283549823</v>
      </c>
      <c r="L496" s="10">
        <f t="shared" si="72"/>
        <v>11.618720428343586</v>
      </c>
      <c r="M496" s="11">
        <f t="shared" si="73"/>
        <v>4.3256591319224068E-2</v>
      </c>
    </row>
    <row r="497" spans="1:13" x14ac:dyDescent="0.35">
      <c r="A497" s="9">
        <f t="shared" si="70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328">
        <f t="shared" si="66"/>
        <v>2432.9</v>
      </c>
      <c r="G497" s="217">
        <f t="shared" si="71"/>
        <v>1.418508524782036E-2</v>
      </c>
      <c r="H497" s="18">
        <f t="shared" si="67"/>
        <v>60.732733234280474</v>
      </c>
      <c r="I497" s="10">
        <f t="shared" si="57"/>
        <v>13.361201311541704</v>
      </c>
      <c r="J497" s="205">
        <v>25.178298208207135</v>
      </c>
      <c r="K497" s="202">
        <v>5.9529941720999577</v>
      </c>
      <c r="L497" s="10">
        <f t="shared" si="72"/>
        <v>105.22522692612928</v>
      </c>
      <c r="M497" s="11">
        <f t="shared" si="73"/>
        <v>4.3250946165534661E-2</v>
      </c>
    </row>
    <row r="498" spans="1:13" x14ac:dyDescent="0.35">
      <c r="A498" s="9">
        <f t="shared" si="70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328">
        <f t="shared" si="66"/>
        <v>2587.4</v>
      </c>
      <c r="G498" s="217">
        <f t="shared" si="71"/>
        <v>1.5085901422257552E-2</v>
      </c>
      <c r="H498" s="18">
        <f t="shared" si="67"/>
        <v>64.589532644324592</v>
      </c>
      <c r="I498" s="10">
        <f t="shared" si="57"/>
        <v>14.209697181751411</v>
      </c>
      <c r="J498" s="205">
        <v>26.777232432042066</v>
      </c>
      <c r="K498" s="202">
        <v>6.3456421212422978</v>
      </c>
      <c r="L498" s="10">
        <f t="shared" si="72"/>
        <v>111.92210437936036</v>
      </c>
      <c r="M498" s="11">
        <f t="shared" si="73"/>
        <v>4.3256591319224068E-2</v>
      </c>
    </row>
    <row r="499" spans="1:13" x14ac:dyDescent="0.35">
      <c r="A499" s="9">
        <f t="shared" si="70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328">
        <f t="shared" si="66"/>
        <v>2744.2</v>
      </c>
      <c r="G499" s="217">
        <f t="shared" si="71"/>
        <v>1.6000127805116785E-2</v>
      </c>
      <c r="H499" s="18">
        <f t="shared" si="67"/>
        <v>68.503747191217258</v>
      </c>
      <c r="I499" s="10">
        <f t="shared" ref="I499:I555" si="74">H499*0.22</f>
        <v>15.070824382067796</v>
      </c>
      <c r="J499" s="205">
        <v>28.399969560180036</v>
      </c>
      <c r="K499" s="202">
        <v>6.730196764749599</v>
      </c>
      <c r="L499" s="10">
        <f t="shared" si="72"/>
        <v>118.70473789821469</v>
      </c>
      <c r="M499" s="11">
        <f t="shared" si="73"/>
        <v>4.3256591319224068E-2</v>
      </c>
    </row>
    <row r="500" spans="1:13" x14ac:dyDescent="0.35">
      <c r="A500" s="9">
        <f t="shared" si="70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328">
        <f t="shared" si="66"/>
        <v>3583.6</v>
      </c>
      <c r="G500" s="217">
        <f t="shared" si="71"/>
        <v>2.0894270826622152E-2</v>
      </c>
      <c r="H500" s="18">
        <f t="shared" si="67"/>
        <v>89.45777583064141</v>
      </c>
      <c r="I500" s="10">
        <f t="shared" si="74"/>
        <v>19.680710682741111</v>
      </c>
      <c r="J500" s="205">
        <v>37.086994721908454</v>
      </c>
      <c r="K500" s="202">
        <v>8.7888394162803962</v>
      </c>
      <c r="L500" s="10">
        <f t="shared" si="72"/>
        <v>155.01432065157138</v>
      </c>
      <c r="M500" s="11">
        <f t="shared" si="73"/>
        <v>4.3256591319224075E-2</v>
      </c>
    </row>
    <row r="501" spans="1:13" x14ac:dyDescent="0.35">
      <c r="A501" s="9">
        <f t="shared" si="70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328">
        <f t="shared" si="66"/>
        <v>3561.7</v>
      </c>
      <c r="G501" s="217">
        <f t="shared" si="71"/>
        <v>2.0766582320342706E-2</v>
      </c>
      <c r="H501" s="18">
        <f t="shared" si="67"/>
        <v>88.911083875431274</v>
      </c>
      <c r="I501" s="10">
        <f t="shared" si="74"/>
        <v>19.56043845259488</v>
      </c>
      <c r="J501" s="205">
        <v>36.860349676588164</v>
      </c>
      <c r="K501" s="202">
        <v>8.7351292970660488</v>
      </c>
      <c r="L501" s="10">
        <f t="shared" si="72"/>
        <v>154.06700130168036</v>
      </c>
      <c r="M501" s="11">
        <f t="shared" si="73"/>
        <v>4.3256591319224068E-2</v>
      </c>
    </row>
    <row r="502" spans="1:13" x14ac:dyDescent="0.35">
      <c r="A502" s="9">
        <f t="shared" si="70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328">
        <f t="shared" si="66"/>
        <v>3555.5</v>
      </c>
      <c r="G502" s="217">
        <f t="shared" si="71"/>
        <v>2.0730433062857202E-2</v>
      </c>
      <c r="H502" s="18">
        <f t="shared" si="67"/>
        <v>88.756312636969966</v>
      </c>
      <c r="I502" s="10">
        <f t="shared" si="74"/>
        <v>19.526388780133392</v>
      </c>
      <c r="J502" s="205">
        <v>36.796185325858218</v>
      </c>
      <c r="K502" s="202">
        <v>8.7199236925396111</v>
      </c>
      <c r="L502" s="10">
        <f t="shared" si="72"/>
        <v>153.7988104355012</v>
      </c>
      <c r="M502" s="11">
        <f t="shared" si="73"/>
        <v>4.3256591319224075E-2</v>
      </c>
    </row>
    <row r="503" spans="1:13" x14ac:dyDescent="0.35">
      <c r="A503" s="9">
        <f t="shared" si="70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328">
        <f t="shared" si="66"/>
        <v>3553.2999999999997</v>
      </c>
      <c r="G503" s="217">
        <f t="shared" si="71"/>
        <v>2.0717605906975248E-2</v>
      </c>
      <c r="H503" s="18">
        <f t="shared" si="67"/>
        <v>88.701393810419177</v>
      </c>
      <c r="I503" s="10">
        <f t="shared" si="74"/>
        <v>19.514306638292219</v>
      </c>
      <c r="J503" s="205">
        <v>36.773417330437915</v>
      </c>
      <c r="K503" s="202">
        <v>8.6392358878751327</v>
      </c>
      <c r="L503" s="10">
        <f t="shared" si="72"/>
        <v>153.62835366702447</v>
      </c>
      <c r="M503" s="11">
        <f t="shared" si="73"/>
        <v>4.3235401926948046E-2</v>
      </c>
    </row>
    <row r="504" spans="1:13" x14ac:dyDescent="0.35">
      <c r="A504" s="9">
        <f t="shared" si="70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328">
        <f t="shared" si="66"/>
        <v>194.9</v>
      </c>
      <c r="G504" s="217">
        <f t="shared" si="71"/>
        <v>1.1363694006330668E-3</v>
      </c>
      <c r="H504" s="18">
        <f t="shared" si="67"/>
        <v>4.8653087703404436</v>
      </c>
      <c r="I504" s="10">
        <f t="shared" si="74"/>
        <v>1.0703679294748976</v>
      </c>
      <c r="J504" s="205">
        <v>2.0170374124623169</v>
      </c>
      <c r="K504" s="202">
        <v>0.47799553583911414</v>
      </c>
      <c r="L504" s="10">
        <f t="shared" si="72"/>
        <v>8.4307096481167711</v>
      </c>
      <c r="M504" s="11">
        <f t="shared" si="73"/>
        <v>4.3256591319224068E-2</v>
      </c>
    </row>
    <row r="505" spans="1:13" x14ac:dyDescent="0.35">
      <c r="A505" s="9">
        <f t="shared" si="70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328">
        <f t="shared" si="66"/>
        <v>234.1</v>
      </c>
      <c r="G505" s="217">
        <f t="shared" si="71"/>
        <v>1.3649259963478754E-3</v>
      </c>
      <c r="H505" s="18">
        <f t="shared" si="67"/>
        <v>5.8438624070636109</v>
      </c>
      <c r="I505" s="10">
        <f t="shared" si="74"/>
        <v>1.2856497295539944</v>
      </c>
      <c r="J505" s="205">
        <v>2.4227216944968104</v>
      </c>
      <c r="K505" s="202">
        <v>0.57413419671593957</v>
      </c>
      <c r="L505" s="10">
        <f t="shared" si="72"/>
        <v>10.126368027830356</v>
      </c>
      <c r="M505" s="11">
        <f t="shared" si="73"/>
        <v>4.3256591319224075E-2</v>
      </c>
    </row>
    <row r="506" spans="1:13" x14ac:dyDescent="0.35">
      <c r="A506" s="9">
        <f t="shared" si="70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328">
        <f t="shared" si="66"/>
        <v>3517.1000000000004</v>
      </c>
      <c r="G506" s="217">
        <f t="shared" si="71"/>
        <v>2.0506540887463107E-2</v>
      </c>
      <c r="H506" s="18">
        <f t="shared" si="67"/>
        <v>87.79772948262891</v>
      </c>
      <c r="I506" s="10">
        <f t="shared" si="74"/>
        <v>19.315500486178362</v>
      </c>
      <c r="J506" s="205">
        <v>36.398780314885663</v>
      </c>
      <c r="K506" s="202">
        <v>7.856147254763644</v>
      </c>
      <c r="L506" s="10">
        <f t="shared" si="72"/>
        <v>151.36815753845659</v>
      </c>
      <c r="M506" s="11">
        <f t="shared" si="73"/>
        <v>4.3037774740114464E-2</v>
      </c>
    </row>
    <row r="507" spans="1:13" x14ac:dyDescent="0.35">
      <c r="A507" s="9">
        <f t="shared" si="70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328">
        <f t="shared" si="66"/>
        <v>2684.4</v>
      </c>
      <c r="G507" s="217">
        <f t="shared" si="71"/>
        <v>1.5651462386143684E-2</v>
      </c>
      <c r="H507" s="18">
        <f t="shared" si="67"/>
        <v>67.01095363315487</v>
      </c>
      <c r="I507" s="10">
        <f t="shared" si="74"/>
        <v>14.742409799294071</v>
      </c>
      <c r="J507" s="205">
        <v>27.78109404830089</v>
      </c>
      <c r="K507" s="202">
        <v>6.5835362565752593</v>
      </c>
      <c r="L507" s="10">
        <f t="shared" si="72"/>
        <v>116.11799373732508</v>
      </c>
      <c r="M507" s="11">
        <f t="shared" si="73"/>
        <v>4.3256591319224061E-2</v>
      </c>
    </row>
    <row r="508" spans="1:13" x14ac:dyDescent="0.35">
      <c r="A508" s="9">
        <f t="shared" si="70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328">
        <f t="shared" si="66"/>
        <v>94</v>
      </c>
      <c r="G508" s="217">
        <f t="shared" si="71"/>
        <v>5.4806938768346984E-4</v>
      </c>
      <c r="H508" s="18">
        <f t="shared" si="67"/>
        <v>2.3465316798973919</v>
      </c>
      <c r="I508" s="10">
        <f t="shared" si="74"/>
        <v>0.51623696957742626</v>
      </c>
      <c r="J508" s="205">
        <v>0.97281434977659187</v>
      </c>
      <c r="K508" s="202">
        <v>1.2104175077617851</v>
      </c>
      <c r="L508" s="10">
        <f t="shared" si="72"/>
        <v>5.0460005070131952</v>
      </c>
      <c r="M508" s="11">
        <f t="shared" si="73"/>
        <v>5.3680856457587182E-2</v>
      </c>
    </row>
    <row r="509" spans="1:13" x14ac:dyDescent="0.35">
      <c r="A509" s="9">
        <f t="shared" si="70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328">
        <f t="shared" si="66"/>
        <v>222.7</v>
      </c>
      <c r="G509" s="217">
        <f t="shared" si="71"/>
        <v>1.2984580067777524E-3</v>
      </c>
      <c r="H509" s="18">
        <f t="shared" si="67"/>
        <v>5.5592830331186072</v>
      </c>
      <c r="I509" s="10">
        <f t="shared" si="74"/>
        <v>1.2230422672860937</v>
      </c>
      <c r="J509" s="205">
        <v>2.3047420818643296</v>
      </c>
      <c r="K509" s="202">
        <v>0.4620541762549466</v>
      </c>
      <c r="L509" s="10">
        <f t="shared" si="72"/>
        <v>9.5491215585239768</v>
      </c>
      <c r="M509" s="11">
        <f t="shared" si="73"/>
        <v>4.2878857469797832E-2</v>
      </c>
    </row>
    <row r="510" spans="1:13" x14ac:dyDescent="0.35">
      <c r="A510" s="9">
        <f t="shared" si="70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328">
        <f t="shared" si="66"/>
        <v>229.6</v>
      </c>
      <c r="G510" s="217">
        <f t="shared" si="71"/>
        <v>1.3386886320438795E-3</v>
      </c>
      <c r="H510" s="18">
        <f t="shared" si="67"/>
        <v>5.7315284436642671</v>
      </c>
      <c r="I510" s="10">
        <f t="shared" si="74"/>
        <v>1.2609362576061387</v>
      </c>
      <c r="J510" s="205">
        <v>2.376150794773463</v>
      </c>
      <c r="K510" s="202">
        <v>0.56309787084997742</v>
      </c>
      <c r="L510" s="10">
        <f t="shared" si="72"/>
        <v>9.9317133668938471</v>
      </c>
      <c r="M510" s="11">
        <f t="shared" si="73"/>
        <v>4.3256591319224075E-2</v>
      </c>
    </row>
    <row r="511" spans="1:13" x14ac:dyDescent="0.35">
      <c r="A511" s="9">
        <f t="shared" si="70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328">
        <f t="shared" si="66"/>
        <v>66.400000000000006</v>
      </c>
      <c r="G511" s="217">
        <f t="shared" si="71"/>
        <v>3.8714688661896173E-4</v>
      </c>
      <c r="H511" s="18">
        <f t="shared" si="67"/>
        <v>1.6575500377147536</v>
      </c>
      <c r="I511" s="10">
        <f t="shared" si="74"/>
        <v>0.36466100829724579</v>
      </c>
      <c r="J511" s="205">
        <v>0.68717949814006074</v>
      </c>
      <c r="K511" s="202">
        <v>0.1628471194444186</v>
      </c>
      <c r="L511" s="10">
        <f t="shared" si="72"/>
        <v>2.8722376635964788</v>
      </c>
      <c r="M511" s="11">
        <f t="shared" si="73"/>
        <v>4.3256591319224075E-2</v>
      </c>
    </row>
    <row r="512" spans="1:13" x14ac:dyDescent="0.35">
      <c r="A512" s="9">
        <f t="shared" si="70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328">
        <f t="shared" si="66"/>
        <v>2581.4</v>
      </c>
      <c r="G512" s="217">
        <f t="shared" si="71"/>
        <v>1.5050918269852224E-2</v>
      </c>
      <c r="H512" s="18">
        <f t="shared" si="67"/>
        <v>64.4397540264588</v>
      </c>
      <c r="I512" s="10">
        <f t="shared" si="74"/>
        <v>14.176745885820937</v>
      </c>
      <c r="J512" s="205">
        <v>26.715137899077604</v>
      </c>
      <c r="K512" s="202">
        <v>6.3309270200876826</v>
      </c>
      <c r="L512" s="10">
        <f t="shared" si="72"/>
        <v>111.66256483144502</v>
      </c>
      <c r="M512" s="11">
        <f t="shared" si="73"/>
        <v>4.3256591319224075E-2</v>
      </c>
    </row>
    <row r="513" spans="1:13" x14ac:dyDescent="0.35">
      <c r="A513" s="9">
        <f t="shared" si="70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328">
        <f t="shared" si="66"/>
        <v>3240.3</v>
      </c>
      <c r="G513" s="217">
        <f t="shared" si="71"/>
        <v>1.8892651456497312E-2</v>
      </c>
      <c r="H513" s="18">
        <f t="shared" si="67"/>
        <v>80.887942578420407</v>
      </c>
      <c r="I513" s="10">
        <f t="shared" si="74"/>
        <v>17.795347367252489</v>
      </c>
      <c r="J513" s="205">
        <v>33.53415252745841</v>
      </c>
      <c r="K513" s="202">
        <v>7.9468903785504432</v>
      </c>
      <c r="L513" s="10">
        <f t="shared" si="72"/>
        <v>140.16433285168176</v>
      </c>
      <c r="M513" s="11">
        <f t="shared" si="73"/>
        <v>4.3256591319224068E-2</v>
      </c>
    </row>
    <row r="514" spans="1:13" x14ac:dyDescent="0.35">
      <c r="A514" s="9">
        <f t="shared" si="70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328">
        <f t="shared" si="66"/>
        <v>3544.97</v>
      </c>
      <c r="G514" s="217">
        <f t="shared" si="71"/>
        <v>2.0669037630385849E-2</v>
      </c>
      <c r="H514" s="18">
        <f t="shared" si="67"/>
        <v>88.493451162615486</v>
      </c>
      <c r="I514" s="10">
        <f t="shared" si="74"/>
        <v>19.468559255775407</v>
      </c>
      <c r="J514" s="205">
        <v>36.687209420505582</v>
      </c>
      <c r="K514" s="202">
        <v>8.6940986900132593</v>
      </c>
      <c r="L514" s="10">
        <f t="shared" si="72"/>
        <v>153.34331852890972</v>
      </c>
      <c r="M514" s="11">
        <f t="shared" si="73"/>
        <v>4.3256591319224061E-2</v>
      </c>
    </row>
    <row r="515" spans="1:13" x14ac:dyDescent="0.35">
      <c r="A515" s="9">
        <f t="shared" si="70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328">
        <f t="shared" si="66"/>
        <v>2778.9</v>
      </c>
      <c r="G515" s="217">
        <f t="shared" si="71"/>
        <v>1.6202447036527599E-2</v>
      </c>
      <c r="H515" s="18">
        <f t="shared" si="67"/>
        <v>69.369966864541084</v>
      </c>
      <c r="I515" s="10">
        <f t="shared" si="74"/>
        <v>15.261392710199038</v>
      </c>
      <c r="J515" s="205">
        <v>28.759082942491187</v>
      </c>
      <c r="K515" s="202">
        <v>6.8152990997604626</v>
      </c>
      <c r="L515" s="10">
        <f t="shared" si="72"/>
        <v>120.20574161699177</v>
      </c>
      <c r="M515" s="11">
        <f t="shared" si="73"/>
        <v>4.3256591319224068E-2</v>
      </c>
    </row>
    <row r="516" spans="1:13" x14ac:dyDescent="0.35">
      <c r="A516" s="9">
        <f t="shared" si="70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328">
        <f t="shared" si="66"/>
        <v>2581.6999999999998</v>
      </c>
      <c r="G516" s="217">
        <f t="shared" si="71"/>
        <v>1.5052667427472488E-2</v>
      </c>
      <c r="H516" s="18">
        <f t="shared" si="67"/>
        <v>64.447242957352088</v>
      </c>
      <c r="I516" s="10">
        <f t="shared" si="74"/>
        <v>14.17839345061746</v>
      </c>
      <c r="J516" s="205">
        <v>26.718242625725821</v>
      </c>
      <c r="K516" s="202">
        <v>6.3316627751454124</v>
      </c>
      <c r="L516" s="10">
        <f t="shared" si="72"/>
        <v>111.67554180884079</v>
      </c>
      <c r="M516" s="11">
        <f t="shared" si="73"/>
        <v>4.3256591319224075E-2</v>
      </c>
    </row>
    <row r="517" spans="1:13" x14ac:dyDescent="0.35">
      <c r="A517" s="9">
        <f t="shared" si="70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328">
        <f t="shared" si="66"/>
        <v>3517.8</v>
      </c>
      <c r="G517" s="217">
        <f t="shared" si="71"/>
        <v>2.0510622255243728E-2</v>
      </c>
      <c r="H517" s="18">
        <f t="shared" si="67"/>
        <v>87.815203654713258</v>
      </c>
      <c r="I517" s="10">
        <f t="shared" si="74"/>
        <v>19.319344804036916</v>
      </c>
      <c r="J517" s="205">
        <v>36.406024677064842</v>
      </c>
      <c r="K517" s="202">
        <v>7.7347476702380611</v>
      </c>
      <c r="L517" s="10">
        <f t="shared" si="72"/>
        <v>151.27532080605306</v>
      </c>
      <c r="M517" s="11">
        <f t="shared" si="73"/>
        <v>4.3002820173418915E-2</v>
      </c>
    </row>
    <row r="518" spans="1:13" x14ac:dyDescent="0.35">
      <c r="A518" s="9">
        <f t="shared" si="70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328">
        <f t="shared" si="66"/>
        <v>2599.2399999999998</v>
      </c>
      <c r="G518" s="217">
        <f t="shared" si="71"/>
        <v>1.5154934843004064E-2</v>
      </c>
      <c r="H518" s="18">
        <f t="shared" si="67"/>
        <v>64.885095783579743</v>
      </c>
      <c r="I518" s="10">
        <f t="shared" si="74"/>
        <v>14.274721072387544</v>
      </c>
      <c r="J518" s="205">
        <v>26.899765643758602</v>
      </c>
      <c r="K518" s="202">
        <v>6.3746799208540734</v>
      </c>
      <c r="L518" s="10">
        <f t="shared" si="72"/>
        <v>112.43426242057997</v>
      </c>
      <c r="M518" s="11">
        <f t="shared" si="73"/>
        <v>4.3256591319224075E-2</v>
      </c>
    </row>
    <row r="519" spans="1:13" x14ac:dyDescent="0.35">
      <c r="A519" s="9">
        <f t="shared" si="70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328">
        <f t="shared" ref="F519:F525" si="75">C519+D519+E519</f>
        <v>3555.8</v>
      </c>
      <c r="G519" s="217">
        <f t="shared" si="71"/>
        <v>2.0732182220477468E-2</v>
      </c>
      <c r="H519" s="18">
        <f t="shared" si="67"/>
        <v>88.763801567863254</v>
      </c>
      <c r="I519" s="10">
        <f t="shared" si="74"/>
        <v>19.528036344929916</v>
      </c>
      <c r="J519" s="205">
        <v>36.799290052506443</v>
      </c>
      <c r="K519" s="202">
        <v>8.7206594475973418</v>
      </c>
      <c r="L519" s="10">
        <f t="shared" si="72"/>
        <v>153.81178741289696</v>
      </c>
      <c r="M519" s="11">
        <f t="shared" si="73"/>
        <v>4.3256591319224075E-2</v>
      </c>
    </row>
    <row r="520" spans="1:13" x14ac:dyDescent="0.35">
      <c r="A520" s="9">
        <f t="shared" si="70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328">
        <f t="shared" si="75"/>
        <v>4424.8999999999996</v>
      </c>
      <c r="G520" s="217">
        <f t="shared" si="71"/>
        <v>2.5799491846389206E-2</v>
      </c>
      <c r="H520" s="18">
        <f t="shared" ref="H520:H525" si="76">G520*$H$2</f>
        <v>110.45923436572306</v>
      </c>
      <c r="I520" s="10">
        <f t="shared" si="74"/>
        <v>24.301031560459073</v>
      </c>
      <c r="J520" s="205">
        <v>45.793683152408946</v>
      </c>
      <c r="K520" s="202">
        <v>10.852141849843488</v>
      </c>
      <c r="L520" s="10">
        <f t="shared" si="72"/>
        <v>191.40609092843457</v>
      </c>
      <c r="M520" s="11">
        <f t="shared" si="73"/>
        <v>4.3256591319224068E-2</v>
      </c>
    </row>
    <row r="521" spans="1:13" x14ac:dyDescent="0.35">
      <c r="A521" s="9">
        <f t="shared" si="70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328">
        <f t="shared" si="75"/>
        <v>2601.4</v>
      </c>
      <c r="G521" s="217">
        <f t="shared" si="71"/>
        <v>1.5167528777869983E-2</v>
      </c>
      <c r="H521" s="18">
        <f t="shared" si="76"/>
        <v>64.939016086011435</v>
      </c>
      <c r="I521" s="10">
        <f t="shared" si="74"/>
        <v>14.286583538922516</v>
      </c>
      <c r="J521" s="205">
        <v>26.922119675625812</v>
      </c>
      <c r="K521" s="202">
        <v>6.3799773572697349</v>
      </c>
      <c r="L521" s="10">
        <f t="shared" si="72"/>
        <v>112.52769665782949</v>
      </c>
      <c r="M521" s="11">
        <f t="shared" si="73"/>
        <v>4.3256591319224068E-2</v>
      </c>
    </row>
    <row r="522" spans="1:13" x14ac:dyDescent="0.35">
      <c r="A522" s="9">
        <f t="shared" si="70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328">
        <f t="shared" si="75"/>
        <v>4398.29</v>
      </c>
      <c r="G522" s="217">
        <f t="shared" si="71"/>
        <v>2.564434156547158E-2</v>
      </c>
      <c r="H522" s="18">
        <f t="shared" si="76"/>
        <v>109.7949661954883</v>
      </c>
      <c r="I522" s="10">
        <f t="shared" si="74"/>
        <v>24.154892563007426</v>
      </c>
      <c r="J522" s="205">
        <v>45.518293898711555</v>
      </c>
      <c r="K522" s="202">
        <v>10.786880376222765</v>
      </c>
      <c r="L522" s="10">
        <f t="shared" si="72"/>
        <v>190.25503303343007</v>
      </c>
      <c r="M522" s="11">
        <f t="shared" si="73"/>
        <v>4.3256591319224075E-2</v>
      </c>
    </row>
    <row r="523" spans="1:13" x14ac:dyDescent="0.35">
      <c r="A523" s="9">
        <f t="shared" si="70"/>
        <v>61</v>
      </c>
      <c r="B523" s="14" t="s">
        <v>556</v>
      </c>
      <c r="C523" s="8">
        <v>3237.1</v>
      </c>
      <c r="D523" s="8"/>
      <c r="E523" s="8"/>
      <c r="F523" s="328">
        <f t="shared" si="75"/>
        <v>3237.1</v>
      </c>
      <c r="G523" s="217">
        <f t="shared" si="71"/>
        <v>1.8873993775214471E-2</v>
      </c>
      <c r="H523" s="18">
        <f t="shared" si="76"/>
        <v>80.808060648891995</v>
      </c>
      <c r="I523" s="10">
        <f t="shared" si="74"/>
        <v>17.777773342756237</v>
      </c>
      <c r="J523" s="205">
        <v>33.501035443210696</v>
      </c>
      <c r="K523" s="202">
        <v>7.9390423246013144</v>
      </c>
      <c r="L523" s="10">
        <f t="shared" si="72"/>
        <v>140.02591175946023</v>
      </c>
      <c r="M523" s="11">
        <f t="shared" si="73"/>
        <v>4.3256591319224068E-2</v>
      </c>
    </row>
    <row r="524" spans="1:13" x14ac:dyDescent="0.35">
      <c r="A524" s="9">
        <f t="shared" si="70"/>
        <v>62</v>
      </c>
      <c r="B524" s="14" t="s">
        <v>511</v>
      </c>
      <c r="C524" s="8">
        <v>7048.4</v>
      </c>
      <c r="D524" s="8"/>
      <c r="E524" s="8">
        <v>720.9</v>
      </c>
      <c r="F524" s="328">
        <f t="shared" si="75"/>
        <v>7769.2999999999993</v>
      </c>
      <c r="G524" s="217">
        <f t="shared" si="71"/>
        <v>4.5299100997118959E-2</v>
      </c>
      <c r="H524" s="18">
        <f t="shared" si="76"/>
        <v>193.94583596411496</v>
      </c>
      <c r="I524" s="10">
        <f t="shared" si="74"/>
        <v>42.668083912105295</v>
      </c>
      <c r="J524" s="205">
        <v>80.4051758268008</v>
      </c>
      <c r="K524" s="202">
        <v>15.667686063257079</v>
      </c>
      <c r="L524" s="10">
        <f t="shared" ref="L524:L525" si="77">H524+I524+J524+K524</f>
        <v>332.6867817662781</v>
      </c>
      <c r="M524" s="11">
        <f t="shared" ref="M524:M526" si="78">L524/F524</f>
        <v>4.2820689349912879E-2</v>
      </c>
    </row>
    <row r="525" spans="1:13" x14ac:dyDescent="0.35">
      <c r="A525" s="9">
        <f t="shared" si="70"/>
        <v>63</v>
      </c>
      <c r="B525" s="14" t="s">
        <v>513</v>
      </c>
      <c r="C525" s="8">
        <v>9360.52</v>
      </c>
      <c r="D525" s="8"/>
      <c r="E525" s="8">
        <v>1120</v>
      </c>
      <c r="F525" s="328">
        <f t="shared" si="75"/>
        <v>10480.52</v>
      </c>
      <c r="G525" s="217">
        <f t="shared" si="71"/>
        <v>6.1106938074514464E-2</v>
      </c>
      <c r="H525" s="18">
        <f t="shared" si="76"/>
        <v>261.62630001912993</v>
      </c>
      <c r="I525" s="10">
        <f t="shared" si="74"/>
        <v>57.557786004208587</v>
      </c>
      <c r="J525" s="205">
        <v>108.46383243745285</v>
      </c>
      <c r="K525" s="202">
        <v>20.799819113959799</v>
      </c>
      <c r="L525" s="10">
        <f t="shared" si="77"/>
        <v>448.44773757475122</v>
      </c>
      <c r="M525" s="11">
        <f t="shared" si="78"/>
        <v>4.2788691551063421E-2</v>
      </c>
    </row>
    <row r="526" spans="1:13" ht="18" x14ac:dyDescent="0.4">
      <c r="A526" s="12"/>
      <c r="B526" s="17" t="s">
        <v>1698</v>
      </c>
      <c r="C526" s="15">
        <f t="shared" ref="C526:L526" si="79">SUM(C463:C525)</f>
        <v>167186.52999999997</v>
      </c>
      <c r="D526" s="15">
        <f t="shared" si="79"/>
        <v>232.40000000000003</v>
      </c>
      <c r="E526" s="15">
        <f t="shared" si="79"/>
        <v>4092.2000000000003</v>
      </c>
      <c r="F526" s="297">
        <f t="shared" si="79"/>
        <v>171511.12999999995</v>
      </c>
      <c r="G526" s="199">
        <f t="shared" si="79"/>
        <v>0.99999999999999978</v>
      </c>
      <c r="H526" s="15">
        <f t="shared" si="79"/>
        <v>4281.45</v>
      </c>
      <c r="I526" s="15">
        <f t="shared" si="79"/>
        <v>941.91899999999998</v>
      </c>
      <c r="J526" s="15">
        <f t="shared" si="79"/>
        <v>1774.9839192595589</v>
      </c>
      <c r="K526" s="15">
        <f t="shared" si="79"/>
        <v>407.23201660043304</v>
      </c>
      <c r="L526" s="15">
        <f t="shared" si="79"/>
        <v>7405.5849358599908</v>
      </c>
      <c r="M526" s="16">
        <f t="shared" si="78"/>
        <v>4.3178451076965052E-2</v>
      </c>
    </row>
    <row r="527" spans="1:13" ht="18" x14ac:dyDescent="0.4">
      <c r="A527" s="9"/>
      <c r="B527" s="7" t="s">
        <v>507</v>
      </c>
      <c r="C527" s="8"/>
      <c r="D527" s="8"/>
      <c r="E527" s="8"/>
      <c r="F527" s="328"/>
      <c r="G527" s="195"/>
      <c r="H527" s="8"/>
      <c r="I527" s="10">
        <f t="shared" si="74"/>
        <v>0</v>
      </c>
      <c r="J527" s="205"/>
      <c r="K527" s="195"/>
      <c r="L527" s="8"/>
      <c r="M527" s="11"/>
    </row>
    <row r="528" spans="1:13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328">
        <f t="shared" ref="F528:F581" si="80">C528+D528+E528</f>
        <v>94.51</v>
      </c>
      <c r="G528" s="217">
        <f>1/226884.35*F528</f>
        <v>4.1655583560523235E-4</v>
      </c>
      <c r="H528" s="18">
        <f t="shared" ref="H528:H582" si="81">G528*$H$2</f>
        <v>1.7834629823520221</v>
      </c>
      <c r="I528" s="10">
        <f t="shared" si="74"/>
        <v>0.39236185611744484</v>
      </c>
      <c r="J528" s="205">
        <v>0.71351650675516365</v>
      </c>
      <c r="K528" s="202">
        <v>0.15512319363127008</v>
      </c>
      <c r="L528" s="10">
        <f t="shared" ref="L528:L557" si="82">H528+I528+J528+K528</f>
        <v>3.0444645388559004</v>
      </c>
      <c r="M528" s="11">
        <f>L528/F528</f>
        <v>3.2213147168086979E-2</v>
      </c>
    </row>
    <row r="529" spans="1:13" x14ac:dyDescent="0.35">
      <c r="A529" s="9">
        <f t="shared" ref="A529:A592" si="83">A528+1</f>
        <v>2</v>
      </c>
      <c r="B529" s="330" t="s">
        <v>1760</v>
      </c>
      <c r="C529" s="8">
        <v>0</v>
      </c>
      <c r="D529" s="8">
        <f>димвенканали!D529</f>
        <v>0</v>
      </c>
      <c r="E529" s="8">
        <f>димвенканали!E529</f>
        <v>0</v>
      </c>
      <c r="F529" s="328">
        <f t="shared" si="80"/>
        <v>0</v>
      </c>
      <c r="G529" s="217">
        <f t="shared" ref="G529:G592" si="84">1/226884.35*F529</f>
        <v>0</v>
      </c>
      <c r="H529" s="18">
        <f t="shared" si="81"/>
        <v>0</v>
      </c>
      <c r="I529" s="10">
        <f t="shared" si="74"/>
        <v>0</v>
      </c>
      <c r="J529" s="205">
        <v>0</v>
      </c>
      <c r="K529" s="202">
        <v>0</v>
      </c>
      <c r="L529" s="10">
        <f t="shared" si="82"/>
        <v>0</v>
      </c>
      <c r="M529" s="11">
        <v>0</v>
      </c>
    </row>
    <row r="530" spans="1:13" x14ac:dyDescent="0.35">
      <c r="A530" s="9">
        <f t="shared" si="83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328">
        <f t="shared" si="80"/>
        <v>4212.6899999999996</v>
      </c>
      <c r="G530" s="217">
        <f t="shared" si="84"/>
        <v>1.856756536975776E-2</v>
      </c>
      <c r="H530" s="18">
        <f t="shared" si="81"/>
        <v>79.496102752349358</v>
      </c>
      <c r="I530" s="10">
        <f t="shared" si="74"/>
        <v>17.489142605516857</v>
      </c>
      <c r="J530" s="205">
        <v>31.804294284651473</v>
      </c>
      <c r="K530" s="202">
        <v>6.9144633010106347</v>
      </c>
      <c r="L530" s="10">
        <f t="shared" si="82"/>
        <v>135.70400294352834</v>
      </c>
      <c r="M530" s="11">
        <f t="shared" ref="M530:M539" si="85">L530/F530</f>
        <v>3.2213147168086979E-2</v>
      </c>
    </row>
    <row r="531" spans="1:13" x14ac:dyDescent="0.35">
      <c r="A531" s="9">
        <f t="shared" si="83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328">
        <f t="shared" si="80"/>
        <v>4354.84</v>
      </c>
      <c r="G531" s="217">
        <f t="shared" si="84"/>
        <v>1.9194096022929742E-2</v>
      </c>
      <c r="H531" s="18">
        <f t="shared" si="81"/>
        <v>82.178562417372547</v>
      </c>
      <c r="I531" s="10">
        <f t="shared" si="74"/>
        <v>18.07928373182196</v>
      </c>
      <c r="J531" s="205">
        <v>32.877475656307872</v>
      </c>
      <c r="K531" s="202">
        <v>7.1477800079695308</v>
      </c>
      <c r="L531" s="10">
        <f t="shared" si="82"/>
        <v>140.28310181347192</v>
      </c>
      <c r="M531" s="11">
        <f t="shared" si="85"/>
        <v>3.2213147168086979E-2</v>
      </c>
    </row>
    <row r="532" spans="1:13" x14ac:dyDescent="0.35">
      <c r="A532" s="9">
        <f t="shared" si="83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328">
        <f t="shared" si="80"/>
        <v>8583.89</v>
      </c>
      <c r="G532" s="217">
        <f t="shared" si="84"/>
        <v>3.7833768613833432E-2</v>
      </c>
      <c r="H532" s="18">
        <f t="shared" si="81"/>
        <v>161.98338863169715</v>
      </c>
      <c r="I532" s="10">
        <f t="shared" si="74"/>
        <v>35.636345498973377</v>
      </c>
      <c r="J532" s="205">
        <v>64.805282056613919</v>
      </c>
      <c r="K532" s="202">
        <v>14.089095657385704</v>
      </c>
      <c r="L532" s="10">
        <f t="shared" si="82"/>
        <v>276.51411184467014</v>
      </c>
      <c r="M532" s="11">
        <f t="shared" si="85"/>
        <v>3.2213147168086979E-2</v>
      </c>
    </row>
    <row r="533" spans="1:13" x14ac:dyDescent="0.35">
      <c r="A533" s="9">
        <f t="shared" si="83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328">
        <f t="shared" si="80"/>
        <v>4134.84</v>
      </c>
      <c r="G533" s="217">
        <f t="shared" si="84"/>
        <v>1.8224439014854925E-2</v>
      </c>
      <c r="H533" s="18">
        <f t="shared" si="81"/>
        <v>78.02702442015061</v>
      </c>
      <c r="I533" s="10">
        <f t="shared" si="74"/>
        <v>17.165945372433136</v>
      </c>
      <c r="J533" s="205">
        <v>31.216554785647244</v>
      </c>
      <c r="K533" s="202">
        <v>6.7866848582617809</v>
      </c>
      <c r="L533" s="10">
        <f t="shared" si="82"/>
        <v>133.19620943649278</v>
      </c>
      <c r="M533" s="11">
        <f t="shared" si="85"/>
        <v>3.2213147168086979E-2</v>
      </c>
    </row>
    <row r="534" spans="1:13" x14ac:dyDescent="0.35">
      <c r="A534" s="9">
        <f t="shared" si="83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328">
        <f t="shared" si="80"/>
        <v>4246.29</v>
      </c>
      <c r="G534" s="217">
        <f t="shared" si="84"/>
        <v>1.8715658440081918E-2</v>
      </c>
      <c r="H534" s="18">
        <f t="shared" si="81"/>
        <v>80.130155828288721</v>
      </c>
      <c r="I534" s="10">
        <f t="shared" si="74"/>
        <v>17.628634282223519</v>
      </c>
      <c r="J534" s="205">
        <v>32.057962199443281</v>
      </c>
      <c r="K534" s="202">
        <v>6.8859039573519318</v>
      </c>
      <c r="L534" s="10">
        <f t="shared" si="82"/>
        <v>136.70265626730745</v>
      </c>
      <c r="M534" s="11">
        <f t="shared" si="85"/>
        <v>3.2193433860454056E-2</v>
      </c>
    </row>
    <row r="535" spans="1:13" x14ac:dyDescent="0.35">
      <c r="A535" s="9">
        <f t="shared" si="83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328">
        <f t="shared" si="80"/>
        <v>4417.1200000000008</v>
      </c>
      <c r="G535" s="217">
        <f t="shared" si="84"/>
        <v>1.9468597106852017E-2</v>
      </c>
      <c r="H535" s="18">
        <f t="shared" si="81"/>
        <v>83.353825083131568</v>
      </c>
      <c r="I535" s="10">
        <f t="shared" si="74"/>
        <v>18.337841518288943</v>
      </c>
      <c r="J535" s="205">
        <v>33.347667255511261</v>
      </c>
      <c r="K535" s="202">
        <v>6.9921479984454908</v>
      </c>
      <c r="L535" s="10">
        <f t="shared" si="82"/>
        <v>142.03148185537725</v>
      </c>
      <c r="M535" s="11">
        <f t="shared" si="85"/>
        <v>3.2154770949255902E-2</v>
      </c>
    </row>
    <row r="536" spans="1:13" x14ac:dyDescent="0.35">
      <c r="A536" s="9">
        <f t="shared" si="83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328">
        <f t="shared" si="80"/>
        <v>4186.7700000000004</v>
      </c>
      <c r="G536" s="217">
        <f t="shared" si="84"/>
        <v>1.8453322144079132E-2</v>
      </c>
      <c r="H536" s="18">
        <f t="shared" si="81"/>
        <v>79.006976093767591</v>
      </c>
      <c r="I536" s="10">
        <f t="shared" si="74"/>
        <v>17.381534740628869</v>
      </c>
      <c r="J536" s="205">
        <v>31.60860760752637</v>
      </c>
      <c r="K536" s="202">
        <v>6.8719197270087058</v>
      </c>
      <c r="L536" s="10">
        <f t="shared" si="82"/>
        <v>134.86903816893152</v>
      </c>
      <c r="M536" s="11">
        <f t="shared" si="85"/>
        <v>3.2213147168086979E-2</v>
      </c>
    </row>
    <row r="537" spans="1:13" x14ac:dyDescent="0.35">
      <c r="A537" s="9">
        <f t="shared" si="83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328">
        <f t="shared" si="80"/>
        <v>4207.92</v>
      </c>
      <c r="G537" s="217">
        <f t="shared" si="84"/>
        <v>1.8546541442809959E-2</v>
      </c>
      <c r="H537" s="18">
        <f t="shared" si="81"/>
        <v>79.406089860318687</v>
      </c>
      <c r="I537" s="10">
        <f t="shared" si="74"/>
        <v>17.46933976927011</v>
      </c>
      <c r="J537" s="205">
        <v>31.768282500319422</v>
      </c>
      <c r="K537" s="202">
        <v>6.9066341016283355</v>
      </c>
      <c r="L537" s="10">
        <f t="shared" si="82"/>
        <v>135.55034623153654</v>
      </c>
      <c r="M537" s="11">
        <f t="shared" si="85"/>
        <v>3.2213147168086972E-2</v>
      </c>
    </row>
    <row r="538" spans="1:13" x14ac:dyDescent="0.35">
      <c r="A538" s="9">
        <f t="shared" si="83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328">
        <f t="shared" si="80"/>
        <v>6478.67</v>
      </c>
      <c r="G538" s="217">
        <f t="shared" si="84"/>
        <v>2.8554944402291296E-2</v>
      </c>
      <c r="H538" s="18">
        <f t="shared" si="81"/>
        <v>122.25656671119006</v>
      </c>
      <c r="I538" s="10">
        <f t="shared" si="74"/>
        <v>26.896444676461815</v>
      </c>
      <c r="J538" s="205">
        <v>48.911628259649525</v>
      </c>
      <c r="K538" s="202">
        <v>10.528500520276543</v>
      </c>
      <c r="L538" s="10">
        <f t="shared" si="82"/>
        <v>208.59314016757793</v>
      </c>
      <c r="M538" s="11">
        <f t="shared" si="85"/>
        <v>3.2196907724514126E-2</v>
      </c>
    </row>
    <row r="539" spans="1:13" x14ac:dyDescent="0.35">
      <c r="A539" s="9">
        <f t="shared" si="83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328">
        <f t="shared" si="80"/>
        <v>109.54</v>
      </c>
      <c r="G539" s="217">
        <f t="shared" si="84"/>
        <v>4.8280103938416199E-4</v>
      </c>
      <c r="H539" s="18">
        <f t="shared" si="81"/>
        <v>2.0670885100713203</v>
      </c>
      <c r="I539" s="10">
        <f t="shared" si="74"/>
        <v>0.45475947221569046</v>
      </c>
      <c r="J539" s="205">
        <v>0.8269876007825695</v>
      </c>
      <c r="K539" s="202">
        <v>0.17979255772266772</v>
      </c>
      <c r="L539" s="10">
        <f t="shared" si="82"/>
        <v>3.528628140792248</v>
      </c>
      <c r="M539" s="11">
        <f t="shared" si="85"/>
        <v>3.2213147168086979E-2</v>
      </c>
    </row>
    <row r="540" spans="1:13" x14ac:dyDescent="0.35">
      <c r="A540" s="9">
        <f t="shared" si="83"/>
        <v>13</v>
      </c>
      <c r="B540" s="90" t="s">
        <v>1771</v>
      </c>
      <c r="C540" s="8">
        <v>0</v>
      </c>
      <c r="D540" s="8">
        <f>димвенканали!D540</f>
        <v>0</v>
      </c>
      <c r="E540" s="8">
        <f>димвенканали!E540</f>
        <v>0</v>
      </c>
      <c r="F540" s="328">
        <f t="shared" si="80"/>
        <v>0</v>
      </c>
      <c r="G540" s="217">
        <f t="shared" si="84"/>
        <v>0</v>
      </c>
      <c r="H540" s="18">
        <f t="shared" si="81"/>
        <v>0</v>
      </c>
      <c r="I540" s="10">
        <f t="shared" si="74"/>
        <v>0</v>
      </c>
      <c r="J540" s="205">
        <v>0</v>
      </c>
      <c r="K540" s="202">
        <v>0</v>
      </c>
      <c r="L540" s="10">
        <f t="shared" si="82"/>
        <v>0</v>
      </c>
      <c r="M540" s="11">
        <v>0</v>
      </c>
    </row>
    <row r="541" spans="1:13" x14ac:dyDescent="0.35">
      <c r="A541" s="9">
        <f t="shared" si="83"/>
        <v>14</v>
      </c>
      <c r="B541" s="8" t="s">
        <v>1772</v>
      </c>
      <c r="C541" s="8">
        <v>0</v>
      </c>
      <c r="D541" s="8">
        <f>димвенканали!D541</f>
        <v>0</v>
      </c>
      <c r="E541" s="8">
        <f>димвенканали!E541</f>
        <v>0</v>
      </c>
      <c r="F541" s="328">
        <f t="shared" si="80"/>
        <v>0</v>
      </c>
      <c r="G541" s="217">
        <f t="shared" si="84"/>
        <v>0</v>
      </c>
      <c r="H541" s="18">
        <f t="shared" si="81"/>
        <v>0</v>
      </c>
      <c r="I541" s="10">
        <f t="shared" si="74"/>
        <v>0</v>
      </c>
      <c r="J541" s="205">
        <v>0</v>
      </c>
      <c r="K541" s="202">
        <v>0</v>
      </c>
      <c r="L541" s="10">
        <f t="shared" si="82"/>
        <v>0</v>
      </c>
      <c r="M541" s="11">
        <v>0</v>
      </c>
    </row>
    <row r="542" spans="1:13" x14ac:dyDescent="0.35">
      <c r="A542" s="9">
        <f t="shared" si="83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328">
        <f t="shared" si="80"/>
        <v>218.9</v>
      </c>
      <c r="G542" s="217">
        <f t="shared" si="84"/>
        <v>9.6480872303444454E-4</v>
      </c>
      <c r="H542" s="18">
        <f t="shared" si="81"/>
        <v>4.1307803072358222</v>
      </c>
      <c r="I542" s="10">
        <f t="shared" si="74"/>
        <v>0.90877166759188088</v>
      </c>
      <c r="J542" s="205">
        <v>1.6526162663073256</v>
      </c>
      <c r="K542" s="202">
        <v>0.35928967395921091</v>
      </c>
      <c r="L542" s="10">
        <f t="shared" si="82"/>
        <v>7.0514579150942396</v>
      </c>
      <c r="M542" s="11">
        <f t="shared" ref="M542:M570" si="86">L542/F542</f>
        <v>3.2213147168086979E-2</v>
      </c>
    </row>
    <row r="543" spans="1:13" x14ac:dyDescent="0.35">
      <c r="A543" s="9">
        <f t="shared" si="83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328">
        <f t="shared" si="80"/>
        <v>164.3</v>
      </c>
      <c r="G543" s="217">
        <f t="shared" si="84"/>
        <v>7.2415748375769418E-4</v>
      </c>
      <c r="H543" s="18">
        <f t="shared" si="81"/>
        <v>3.1004440588343796</v>
      </c>
      <c r="I543" s="10">
        <f t="shared" si="74"/>
        <v>0.68209769294356348</v>
      </c>
      <c r="J543" s="205">
        <v>1.2404059047706424</v>
      </c>
      <c r="K543" s="202">
        <v>0.2696724231681058</v>
      </c>
      <c r="L543" s="10">
        <f t="shared" si="82"/>
        <v>5.2926200797166914</v>
      </c>
      <c r="M543" s="11">
        <f t="shared" si="86"/>
        <v>3.2213147168086979E-2</v>
      </c>
    </row>
    <row r="544" spans="1:13" x14ac:dyDescent="0.35">
      <c r="A544" s="9">
        <f t="shared" si="83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328">
        <f t="shared" si="80"/>
        <v>250.1</v>
      </c>
      <c r="G544" s="217">
        <f t="shared" si="84"/>
        <v>1.1023237169068734E-3</v>
      </c>
      <c r="H544" s="18">
        <f t="shared" si="81"/>
        <v>4.7195438777509331</v>
      </c>
      <c r="I544" s="10">
        <f t="shared" si="74"/>
        <v>1.0382996531052053</v>
      </c>
      <c r="J544" s="205">
        <v>1.8881650443282871</v>
      </c>
      <c r="K544" s="202">
        <v>0.37159973588106604</v>
      </c>
      <c r="L544" s="10">
        <f t="shared" si="82"/>
        <v>8.0176083110654925</v>
      </c>
      <c r="M544" s="11">
        <f t="shared" si="86"/>
        <v>3.2057610200181899E-2</v>
      </c>
    </row>
    <row r="545" spans="1:13" x14ac:dyDescent="0.35">
      <c r="A545" s="9">
        <f t="shared" si="83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328">
        <f t="shared" si="80"/>
        <v>856.6</v>
      </c>
      <c r="G545" s="217">
        <f t="shared" si="84"/>
        <v>3.775491786894953E-3</v>
      </c>
      <c r="H545" s="18">
        <f t="shared" si="81"/>
        <v>16.164579311001397</v>
      </c>
      <c r="I545" s="10">
        <f t="shared" si="74"/>
        <v>3.5562074484203072</v>
      </c>
      <c r="J545" s="205">
        <v>6.4670218991267934</v>
      </c>
      <c r="K545" s="202">
        <v>1.4059732056348109</v>
      </c>
      <c r="L545" s="10">
        <f t="shared" si="82"/>
        <v>27.59378186418331</v>
      </c>
      <c r="M545" s="11">
        <f t="shared" si="86"/>
        <v>3.2213147168086979E-2</v>
      </c>
    </row>
    <row r="546" spans="1:13" x14ac:dyDescent="0.35">
      <c r="A546" s="9">
        <f t="shared" si="83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328">
        <f t="shared" si="80"/>
        <v>212.1</v>
      </c>
      <c r="G546" s="217">
        <f t="shared" si="84"/>
        <v>9.3483750642122288E-4</v>
      </c>
      <c r="H546" s="18">
        <f t="shared" si="81"/>
        <v>4.0024600418671445</v>
      </c>
      <c r="I546" s="10">
        <f t="shared" si="74"/>
        <v>0.88054120921077184</v>
      </c>
      <c r="J546" s="205">
        <v>1.6012787121232697</v>
      </c>
      <c r="K546" s="202">
        <v>0.3481285511500623</v>
      </c>
      <c r="L546" s="10">
        <f t="shared" si="82"/>
        <v>6.8324085143512479</v>
      </c>
      <c r="M546" s="11">
        <f t="shared" si="86"/>
        <v>3.2213147168086979E-2</v>
      </c>
    </row>
    <row r="547" spans="1:13" x14ac:dyDescent="0.35">
      <c r="A547" s="9">
        <f t="shared" si="83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328">
        <f t="shared" si="80"/>
        <v>773.5</v>
      </c>
      <c r="G547" s="217">
        <f t="shared" si="84"/>
        <v>3.4092258897539646E-3</v>
      </c>
      <c r="H547" s="18">
        <f t="shared" si="81"/>
        <v>14.596430185687112</v>
      </c>
      <c r="I547" s="10">
        <f t="shared" si="74"/>
        <v>3.2112146408511646</v>
      </c>
      <c r="J547" s="205">
        <v>5.8396467884363465</v>
      </c>
      <c r="K547" s="202">
        <v>1.2695777195406561</v>
      </c>
      <c r="L547" s="10">
        <f t="shared" si="82"/>
        <v>24.91686933451528</v>
      </c>
      <c r="M547" s="11">
        <f t="shared" si="86"/>
        <v>3.2213147168086979E-2</v>
      </c>
    </row>
    <row r="548" spans="1:13" x14ac:dyDescent="0.35">
      <c r="A548" s="9">
        <f t="shared" si="83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328">
        <f t="shared" si="80"/>
        <v>1431.7</v>
      </c>
      <c r="G548" s="217">
        <f t="shared" si="84"/>
        <v>6.3102633566396267E-3</v>
      </c>
      <c r="H548" s="18">
        <f t="shared" si="81"/>
        <v>27.01707704828473</v>
      </c>
      <c r="I548" s="10">
        <f t="shared" si="74"/>
        <v>5.9437569506226406</v>
      </c>
      <c r="J548" s="205">
        <v>10.808820047840101</v>
      </c>
      <c r="K548" s="202">
        <v>2.0692393419843635</v>
      </c>
      <c r="L548" s="10">
        <f t="shared" si="82"/>
        <v>45.838893388731833</v>
      </c>
      <c r="M548" s="11">
        <f t="shared" si="86"/>
        <v>3.2017107905798585E-2</v>
      </c>
    </row>
    <row r="549" spans="1:13" x14ac:dyDescent="0.35">
      <c r="A549" s="9">
        <f t="shared" si="83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328">
        <f t="shared" si="80"/>
        <v>1073.5999999999999</v>
      </c>
      <c r="G549" s="217">
        <f t="shared" si="84"/>
        <v>4.7319261994051148E-3</v>
      </c>
      <c r="H549" s="18">
        <f t="shared" si="81"/>
        <v>20.259505426443027</v>
      </c>
      <c r="I549" s="10">
        <f t="shared" si="74"/>
        <v>4.4570911938174662</v>
      </c>
      <c r="J549" s="205">
        <v>8.1052938488238677</v>
      </c>
      <c r="K549" s="202">
        <v>1.7621443305738183</v>
      </c>
      <c r="L549" s="10">
        <f t="shared" si="82"/>
        <v>34.584034799658177</v>
      </c>
      <c r="M549" s="11">
        <f t="shared" si="86"/>
        <v>3.2213147168086979E-2</v>
      </c>
    </row>
    <row r="550" spans="1:13" x14ac:dyDescent="0.35">
      <c r="A550" s="9">
        <f t="shared" si="83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328">
        <f t="shared" si="80"/>
        <v>244.9</v>
      </c>
      <c r="G550" s="217">
        <f t="shared" si="84"/>
        <v>1.0794045512614687E-3</v>
      </c>
      <c r="H550" s="18">
        <f t="shared" si="81"/>
        <v>4.6214166159984149</v>
      </c>
      <c r="I550" s="10">
        <f t="shared" si="74"/>
        <v>1.0167116555196514</v>
      </c>
      <c r="J550" s="205">
        <v>1.8489069146581274</v>
      </c>
      <c r="K550" s="202">
        <v>1.7685216685455114</v>
      </c>
      <c r="L550" s="10">
        <f t="shared" si="82"/>
        <v>9.2555568547217053</v>
      </c>
      <c r="M550" s="11">
        <f t="shared" si="86"/>
        <v>3.7793208880039626E-2</v>
      </c>
    </row>
    <row r="551" spans="1:13" x14ac:dyDescent="0.35">
      <c r="A551" s="9">
        <f t="shared" si="83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328">
        <f t="shared" si="80"/>
        <v>336.6</v>
      </c>
      <c r="G551" s="217">
        <f t="shared" si="84"/>
        <v>1.4835752223544727E-3</v>
      </c>
      <c r="H551" s="18">
        <f t="shared" si="81"/>
        <v>6.3518531357495567</v>
      </c>
      <c r="I551" s="10">
        <f t="shared" si="74"/>
        <v>1.3974076898649024</v>
      </c>
      <c r="J551" s="205">
        <v>2.541208932110762</v>
      </c>
      <c r="K551" s="202">
        <v>0.41066366571308621</v>
      </c>
      <c r="L551" s="10">
        <f t="shared" si="82"/>
        <v>10.701133423438307</v>
      </c>
      <c r="M551" s="11">
        <f t="shared" si="86"/>
        <v>3.1791840236002102E-2</v>
      </c>
    </row>
    <row r="552" spans="1:13" x14ac:dyDescent="0.35">
      <c r="A552" s="9">
        <f t="shared" si="83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328">
        <f t="shared" si="80"/>
        <v>150.80000000000001</v>
      </c>
      <c r="G552" s="217">
        <f t="shared" si="84"/>
        <v>6.6465580371673943E-4</v>
      </c>
      <c r="H552" s="18">
        <f t="shared" si="81"/>
        <v>2.8456905908230339</v>
      </c>
      <c r="I552" s="10">
        <f t="shared" si="74"/>
        <v>0.62605192998106751</v>
      </c>
      <c r="J552" s="205">
        <v>1.1384857604346492</v>
      </c>
      <c r="K552" s="202">
        <v>0.24751431170876662</v>
      </c>
      <c r="L552" s="10">
        <f t="shared" si="82"/>
        <v>4.8577425929475178</v>
      </c>
      <c r="M552" s="11">
        <f t="shared" si="86"/>
        <v>3.2213147168086986E-2</v>
      </c>
    </row>
    <row r="553" spans="1:13" x14ac:dyDescent="0.35">
      <c r="A553" s="9">
        <f t="shared" si="83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328">
        <f t="shared" si="80"/>
        <v>4825.5600000000004</v>
      </c>
      <c r="G553" s="217">
        <f t="shared" si="84"/>
        <v>2.1268809417661464E-2</v>
      </c>
      <c r="H553" s="18">
        <f t="shared" si="81"/>
        <v>91.061344081246673</v>
      </c>
      <c r="I553" s="10">
        <f t="shared" si="74"/>
        <v>20.033495697874269</v>
      </c>
      <c r="J553" s="205">
        <v>36.431242348295925</v>
      </c>
      <c r="K553" s="202">
        <v>7.9203923210169478</v>
      </c>
      <c r="L553" s="10">
        <f t="shared" si="82"/>
        <v>155.44647444843383</v>
      </c>
      <c r="M553" s="11">
        <f t="shared" si="86"/>
        <v>3.2213147168086979E-2</v>
      </c>
    </row>
    <row r="554" spans="1:13" x14ac:dyDescent="0.35">
      <c r="A554" s="9">
        <f t="shared" si="83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328">
        <f t="shared" si="80"/>
        <v>4234.8</v>
      </c>
      <c r="G554" s="217">
        <f t="shared" si="84"/>
        <v>1.8665015899069284E-2</v>
      </c>
      <c r="H554" s="18">
        <f t="shared" si="81"/>
        <v>79.913332321070186</v>
      </c>
      <c r="I554" s="10">
        <f t="shared" si="74"/>
        <v>17.580933110635442</v>
      </c>
      <c r="J554" s="205">
        <v>31.971216832152862</v>
      </c>
      <c r="K554" s="202">
        <v>6.9507533635562657</v>
      </c>
      <c r="L554" s="10">
        <f t="shared" si="82"/>
        <v>136.41623562741475</v>
      </c>
      <c r="M554" s="11">
        <f t="shared" si="86"/>
        <v>3.2213147168086979E-2</v>
      </c>
    </row>
    <row r="555" spans="1:13" x14ac:dyDescent="0.35">
      <c r="A555" s="9">
        <f t="shared" si="83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328">
        <f t="shared" si="80"/>
        <v>7259.45</v>
      </c>
      <c r="G555" s="217">
        <f t="shared" si="84"/>
        <v>3.1996257123948831E-2</v>
      </c>
      <c r="H555" s="18">
        <f t="shared" si="81"/>
        <v>136.9903750633307</v>
      </c>
      <c r="I555" s="10">
        <f t="shared" si="74"/>
        <v>30.137882513932755</v>
      </c>
      <c r="J555" s="205">
        <v>54.806236429624093</v>
      </c>
      <c r="K555" s="202">
        <v>11.915237202481469</v>
      </c>
      <c r="L555" s="10">
        <f t="shared" si="82"/>
        <v>233.84973120936905</v>
      </c>
      <c r="M555" s="11">
        <f t="shared" si="86"/>
        <v>3.2213147168086986E-2</v>
      </c>
    </row>
    <row r="556" spans="1:13" x14ac:dyDescent="0.35">
      <c r="A556" s="9">
        <f t="shared" si="83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328">
        <f t="shared" si="80"/>
        <v>4310.6400000000003</v>
      </c>
      <c r="G556" s="217">
        <f t="shared" si="84"/>
        <v>1.8999283114943803E-2</v>
      </c>
      <c r="H556" s="18">
        <f t="shared" si="81"/>
        <v>81.344480692476139</v>
      </c>
      <c r="I556" s="10">
        <f t="shared" ref="I556:I613" si="87">H556*0.22</f>
        <v>17.89578575234475</v>
      </c>
      <c r="J556" s="205">
        <v>32.543781554111511</v>
      </c>
      <c r="K556" s="202">
        <v>7.0752327097100638</v>
      </c>
      <c r="L556" s="10">
        <f t="shared" si="82"/>
        <v>138.85928070864247</v>
      </c>
      <c r="M556" s="11">
        <f t="shared" si="86"/>
        <v>3.2213147168086979E-2</v>
      </c>
    </row>
    <row r="557" spans="1:13" x14ac:dyDescent="0.35">
      <c r="A557" s="9">
        <f t="shared" si="83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328">
        <f t="shared" si="80"/>
        <v>4423.5</v>
      </c>
      <c r="G557" s="217">
        <f t="shared" si="84"/>
        <v>1.9496717160086184E-2</v>
      </c>
      <c r="H557" s="18">
        <f t="shared" si="81"/>
        <v>83.474219685050983</v>
      </c>
      <c r="I557" s="10">
        <f t="shared" si="87"/>
        <v>18.364328330711217</v>
      </c>
      <c r="J557" s="205">
        <v>33.395833960760413</v>
      </c>
      <c r="K557" s="202">
        <v>7.2604745215101385</v>
      </c>
      <c r="L557" s="10">
        <f t="shared" si="82"/>
        <v>142.49485649803276</v>
      </c>
      <c r="M557" s="11">
        <f t="shared" si="86"/>
        <v>3.2213147168086979E-2</v>
      </c>
    </row>
    <row r="558" spans="1:13" x14ac:dyDescent="0.35">
      <c r="A558" s="9">
        <f t="shared" si="83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328">
        <f t="shared" si="80"/>
        <v>4220</v>
      </c>
      <c r="G558" s="217">
        <f t="shared" si="84"/>
        <v>1.8599784427616978E-2</v>
      </c>
      <c r="H558" s="18">
        <f t="shared" si="81"/>
        <v>79.634047037620704</v>
      </c>
      <c r="I558" s="10">
        <f t="shared" si="87"/>
        <v>17.519490348276555</v>
      </c>
      <c r="J558" s="205">
        <v>31.859482155399331</v>
      </c>
      <c r="K558" s="202">
        <v>6.5999986658628735</v>
      </c>
      <c r="L558" s="10">
        <f t="shared" ref="L558:L588" si="88">H558+I558+J558+K558</f>
        <v>135.61301820715946</v>
      </c>
      <c r="M558" s="11">
        <f t="shared" si="86"/>
        <v>3.213578630501409E-2</v>
      </c>
    </row>
    <row r="559" spans="1:13" x14ac:dyDescent="0.35">
      <c r="A559" s="9">
        <f t="shared" si="83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328">
        <f t="shared" si="80"/>
        <v>4073.3</v>
      </c>
      <c r="G559" s="217">
        <f t="shared" si="84"/>
        <v>1.7953199504505267E-2</v>
      </c>
      <c r="H559" s="18">
        <f t="shared" si="81"/>
        <v>76.865726018564075</v>
      </c>
      <c r="I559" s="10">
        <f t="shared" si="87"/>
        <v>16.910459724084095</v>
      </c>
      <c r="J559" s="205">
        <v>30.75194992028154</v>
      </c>
      <c r="K559" s="202">
        <v>6.6856766968389856</v>
      </c>
      <c r="L559" s="10">
        <f t="shared" si="88"/>
        <v>131.2138123597687</v>
      </c>
      <c r="M559" s="11">
        <f t="shared" si="86"/>
        <v>3.2213147168086979E-2</v>
      </c>
    </row>
    <row r="560" spans="1:13" x14ac:dyDescent="0.35">
      <c r="A560" s="9">
        <f t="shared" si="83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328">
        <f t="shared" si="80"/>
        <v>3931.82</v>
      </c>
      <c r="G560" s="217">
        <f t="shared" si="84"/>
        <v>1.7329621897676062E-2</v>
      </c>
      <c r="H560" s="18">
        <f t="shared" si="81"/>
        <v>74.195909673805176</v>
      </c>
      <c r="I560" s="10">
        <f t="shared" si="87"/>
        <v>16.32310012823714</v>
      </c>
      <c r="J560" s="205">
        <v>29.683826807640333</v>
      </c>
      <c r="K560" s="202">
        <v>6.4534596887451112</v>
      </c>
      <c r="L560" s="10">
        <f t="shared" si="88"/>
        <v>126.65629629842776</v>
      </c>
      <c r="M560" s="11">
        <f t="shared" si="86"/>
        <v>3.2213147168086979E-2</v>
      </c>
    </row>
    <row r="561" spans="1:13" x14ac:dyDescent="0.35">
      <c r="A561" s="9">
        <f t="shared" si="83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328">
        <f t="shared" si="80"/>
        <v>4123.59</v>
      </c>
      <c r="G561" s="217">
        <f t="shared" si="84"/>
        <v>1.8174854281487463E-2</v>
      </c>
      <c r="H561" s="18">
        <f t="shared" si="81"/>
        <v>77.814729863474497</v>
      </c>
      <c r="I561" s="10">
        <f t="shared" si="87"/>
        <v>17.11924056996439</v>
      </c>
      <c r="J561" s="205">
        <v>31.131621332033919</v>
      </c>
      <c r="K561" s="202">
        <v>6.7682197653789977</v>
      </c>
      <c r="L561" s="10">
        <f t="shared" si="88"/>
        <v>132.83381153085179</v>
      </c>
      <c r="M561" s="11">
        <f t="shared" si="86"/>
        <v>3.2213147168086979E-2</v>
      </c>
    </row>
    <row r="562" spans="1:13" x14ac:dyDescent="0.35">
      <c r="A562" s="9">
        <f t="shared" si="83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328">
        <f t="shared" si="80"/>
        <v>4198.01</v>
      </c>
      <c r="G562" s="217">
        <f t="shared" si="84"/>
        <v>1.8502862802128043E-2</v>
      </c>
      <c r="H562" s="18">
        <f t="shared" si="81"/>
        <v>79.219081944171108</v>
      </c>
      <c r="I562" s="10">
        <f t="shared" si="87"/>
        <v>17.428198027717645</v>
      </c>
      <c r="J562" s="205">
        <v>31.693465564736485</v>
      </c>
      <c r="K562" s="202">
        <v>6.8903684064755923</v>
      </c>
      <c r="L562" s="10">
        <f t="shared" si="88"/>
        <v>135.23111394310084</v>
      </c>
      <c r="M562" s="11">
        <f t="shared" si="86"/>
        <v>3.2213147168086979E-2</v>
      </c>
    </row>
    <row r="563" spans="1:13" x14ac:dyDescent="0.35">
      <c r="A563" s="9">
        <f t="shared" si="83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328">
        <f t="shared" si="80"/>
        <v>4228.12</v>
      </c>
      <c r="G563" s="217">
        <f t="shared" si="84"/>
        <v>1.8635573586278646E-2</v>
      </c>
      <c r="H563" s="18">
        <f t="shared" si="81"/>
        <v>79.787276530972704</v>
      </c>
      <c r="I563" s="10">
        <f t="shared" si="87"/>
        <v>17.553200836813996</v>
      </c>
      <c r="J563" s="205">
        <v>31.920785234807351</v>
      </c>
      <c r="K563" s="202">
        <v>6.9397892017378657</v>
      </c>
      <c r="L563" s="10">
        <f t="shared" si="88"/>
        <v>136.20105180433191</v>
      </c>
      <c r="M563" s="11">
        <f t="shared" si="86"/>
        <v>3.2213147168086979E-2</v>
      </c>
    </row>
    <row r="564" spans="1:13" x14ac:dyDescent="0.35">
      <c r="A564" s="9">
        <f t="shared" si="83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328">
        <f t="shared" si="80"/>
        <v>4331.46</v>
      </c>
      <c r="G564" s="217">
        <f t="shared" si="84"/>
        <v>1.9091047928162519E-2</v>
      </c>
      <c r="H564" s="18">
        <f t="shared" si="81"/>
        <v>81.73736715203141</v>
      </c>
      <c r="I564" s="10">
        <f t="shared" si="87"/>
        <v>17.982220773446912</v>
      </c>
      <c r="J564" s="205">
        <v>32.700965065598574</v>
      </c>
      <c r="K564" s="202">
        <v>7.1094054416051335</v>
      </c>
      <c r="L564" s="10">
        <f t="shared" si="88"/>
        <v>139.52995843268204</v>
      </c>
      <c r="M564" s="11">
        <f t="shared" si="86"/>
        <v>3.2213147168086979E-2</v>
      </c>
    </row>
    <row r="565" spans="1:13" x14ac:dyDescent="0.35">
      <c r="A565" s="9">
        <f t="shared" si="83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328">
        <f t="shared" si="80"/>
        <v>6367.69</v>
      </c>
      <c r="G565" s="217">
        <f t="shared" si="84"/>
        <v>2.8065796517036098E-2</v>
      </c>
      <c r="H565" s="18">
        <f t="shared" si="81"/>
        <v>120.1623044978642</v>
      </c>
      <c r="I565" s="10">
        <f t="shared" si="87"/>
        <v>26.435706989530125</v>
      </c>
      <c r="J565" s="205">
        <v>48.073769176804447</v>
      </c>
      <c r="K565" s="202">
        <v>10.451554426557001</v>
      </c>
      <c r="L565" s="10">
        <f t="shared" si="88"/>
        <v>205.12333509075577</v>
      </c>
      <c r="M565" s="11">
        <f t="shared" si="86"/>
        <v>3.2213147168086979E-2</v>
      </c>
    </row>
    <row r="566" spans="1:13" x14ac:dyDescent="0.35">
      <c r="A566" s="9">
        <f t="shared" si="83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328">
        <f t="shared" si="80"/>
        <v>168.2</v>
      </c>
      <c r="G566" s="217">
        <f t="shared" si="84"/>
        <v>7.4134685799174768E-4</v>
      </c>
      <c r="H566" s="18">
        <f t="shared" si="81"/>
        <v>3.1740395051487678</v>
      </c>
      <c r="I566" s="10">
        <f t="shared" si="87"/>
        <v>0.69828869113272896</v>
      </c>
      <c r="J566" s="205">
        <v>1.2698495020232625</v>
      </c>
      <c r="K566" s="202">
        <v>0.27607365536747042</v>
      </c>
      <c r="L566" s="10">
        <f t="shared" si="88"/>
        <v>5.4182513536722299</v>
      </c>
      <c r="M566" s="11">
        <f t="shared" si="86"/>
        <v>3.2213147168086979E-2</v>
      </c>
    </row>
    <row r="567" spans="1:13" x14ac:dyDescent="0.35">
      <c r="A567" s="9">
        <f t="shared" si="83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328">
        <f t="shared" si="80"/>
        <v>35.1</v>
      </c>
      <c r="G567" s="217">
        <f t="shared" si="84"/>
        <v>1.5470436810648244E-4</v>
      </c>
      <c r="H567" s="18">
        <f t="shared" si="81"/>
        <v>0.66235901682949927</v>
      </c>
      <c r="I567" s="10">
        <f t="shared" si="87"/>
        <v>0.14571898370248984</v>
      </c>
      <c r="J567" s="205">
        <v>0.2649923752735821</v>
      </c>
      <c r="K567" s="202">
        <v>5.7611089794281888E-2</v>
      </c>
      <c r="L567" s="10">
        <f t="shared" si="88"/>
        <v>1.1306814655998529</v>
      </c>
      <c r="M567" s="11">
        <f t="shared" si="86"/>
        <v>3.2213147168086979E-2</v>
      </c>
    </row>
    <row r="568" spans="1:13" x14ac:dyDescent="0.35">
      <c r="A568" s="9">
        <f t="shared" si="83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328">
        <f t="shared" si="80"/>
        <v>6172.16</v>
      </c>
      <c r="G568" s="217">
        <f t="shared" si="84"/>
        <v>2.7203991813450332E-2</v>
      </c>
      <c r="H568" s="18">
        <f t="shared" si="81"/>
        <v>116.47253074969692</v>
      </c>
      <c r="I568" s="10">
        <f t="shared" si="87"/>
        <v>25.623956764933322</v>
      </c>
      <c r="J568" s="205">
        <v>46.597588004803207</v>
      </c>
      <c r="K568" s="202">
        <v>10.00177759076421</v>
      </c>
      <c r="L568" s="10">
        <f t="shared" si="88"/>
        <v>198.69585311019767</v>
      </c>
      <c r="M568" s="11">
        <f t="shared" si="86"/>
        <v>3.2192271929145984E-2</v>
      </c>
    </row>
    <row r="569" spans="1:13" x14ac:dyDescent="0.35">
      <c r="A569" s="9">
        <f t="shared" si="83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328">
        <f t="shared" si="80"/>
        <v>11059.29</v>
      </c>
      <c r="G569" s="217">
        <f t="shared" si="84"/>
        <v>4.87441729674171E-2</v>
      </c>
      <c r="H569" s="18">
        <f t="shared" si="81"/>
        <v>208.69573935134792</v>
      </c>
      <c r="I569" s="10">
        <f t="shared" si="87"/>
        <v>45.913062657296543</v>
      </c>
      <c r="J569" s="205">
        <v>83.493661707674477</v>
      </c>
      <c r="K569" s="202">
        <v>18.152072628233721</v>
      </c>
      <c r="L569" s="10">
        <f t="shared" si="88"/>
        <v>356.25453634455266</v>
      </c>
      <c r="M569" s="11">
        <f t="shared" si="86"/>
        <v>3.2213147168086979E-2</v>
      </c>
    </row>
    <row r="570" spans="1:13" x14ac:dyDescent="0.35">
      <c r="A570" s="9">
        <f t="shared" si="83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328">
        <f t="shared" si="80"/>
        <v>3145.5800000000004</v>
      </c>
      <c r="G570" s="217">
        <f t="shared" si="84"/>
        <v>1.3864244052090857E-2</v>
      </c>
      <c r="H570" s="18">
        <f t="shared" si="81"/>
        <v>59.359067696824397</v>
      </c>
      <c r="I570" s="10">
        <f t="shared" si="87"/>
        <v>13.058994893301367</v>
      </c>
      <c r="J570" s="205">
        <v>23.747997601512093</v>
      </c>
      <c r="K570" s="202">
        <v>4.9999860575078356</v>
      </c>
      <c r="L570" s="10">
        <f t="shared" si="88"/>
        <v>101.16604624914571</v>
      </c>
      <c r="M570" s="11">
        <f t="shared" si="86"/>
        <v>3.2161333124303214E-2</v>
      </c>
    </row>
    <row r="571" spans="1:13" x14ac:dyDescent="0.35">
      <c r="A571" s="9">
        <f t="shared" si="83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328">
        <f t="shared" si="80"/>
        <v>851.4</v>
      </c>
      <c r="G571" s="217">
        <f t="shared" si="84"/>
        <v>3.7525726212495479E-3</v>
      </c>
      <c r="H571" s="18">
        <f t="shared" si="81"/>
        <v>16.066452049248877</v>
      </c>
      <c r="I571" s="10">
        <f t="shared" si="87"/>
        <v>3.5346194508347528</v>
      </c>
      <c r="J571" s="205">
        <v>6.4277637694566323</v>
      </c>
      <c r="K571" s="202">
        <v>1.3974382293689911</v>
      </c>
      <c r="L571" s="10">
        <f t="shared" si="88"/>
        <v>27.426273498909254</v>
      </c>
      <c r="M571" s="11">
        <f t="shared" ref="M571:M602" si="89">L571/F571</f>
        <v>3.2213147168086979E-2</v>
      </c>
    </row>
    <row r="572" spans="1:13" x14ac:dyDescent="0.35">
      <c r="A572" s="9">
        <f t="shared" si="83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328">
        <f t="shared" si="80"/>
        <v>3100.1</v>
      </c>
      <c r="G572" s="217">
        <f t="shared" si="84"/>
        <v>1.3663789503330661E-2</v>
      </c>
      <c r="H572" s="18">
        <f t="shared" si="81"/>
        <v>58.500831569035057</v>
      </c>
      <c r="I572" s="10">
        <f t="shared" si="87"/>
        <v>12.870182945187713</v>
      </c>
      <c r="J572" s="205">
        <v>23.404639959704614</v>
      </c>
      <c r="K572" s="202">
        <v>5.0883230618590662</v>
      </c>
      <c r="L572" s="10">
        <f t="shared" si="88"/>
        <v>99.863977535786447</v>
      </c>
      <c r="M572" s="11">
        <f t="shared" si="89"/>
        <v>3.2213147168086979E-2</v>
      </c>
    </row>
    <row r="573" spans="1:13" x14ac:dyDescent="0.35">
      <c r="A573" s="9">
        <f t="shared" si="83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328">
        <f t="shared" si="80"/>
        <v>2324.65</v>
      </c>
      <c r="G573" s="217">
        <f t="shared" si="84"/>
        <v>1.0245968926459669E-2</v>
      </c>
      <c r="H573" s="18">
        <f t="shared" si="81"/>
        <v>43.867603660190746</v>
      </c>
      <c r="I573" s="10">
        <f t="shared" si="87"/>
        <v>9.6508728052419634</v>
      </c>
      <c r="J573" s="205">
        <v>17.550271372641959</v>
      </c>
      <c r="K573" s="202">
        <v>3.8155447262187288</v>
      </c>
      <c r="L573" s="10">
        <f t="shared" si="88"/>
        <v>74.884292564293403</v>
      </c>
      <c r="M573" s="11">
        <f t="shared" si="89"/>
        <v>3.2213147168086979E-2</v>
      </c>
    </row>
    <row r="574" spans="1:13" x14ac:dyDescent="0.35">
      <c r="A574" s="9">
        <f t="shared" si="83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328">
        <f t="shared" si="80"/>
        <v>4512.62</v>
      </c>
      <c r="G574" s="217">
        <f t="shared" si="84"/>
        <v>1.9889516398993581E-2</v>
      </c>
      <c r="H574" s="18">
        <f t="shared" si="81"/>
        <v>85.155969986471064</v>
      </c>
      <c r="I574" s="10">
        <f t="shared" si="87"/>
        <v>18.734313397023634</v>
      </c>
      <c r="J574" s="205">
        <v>34.068657906184391</v>
      </c>
      <c r="K574" s="202">
        <v>6.8462327311317663</v>
      </c>
      <c r="L574" s="10">
        <f t="shared" si="88"/>
        <v>144.80517402081088</v>
      </c>
      <c r="M574" s="11">
        <f t="shared" si="89"/>
        <v>3.2088935922105315E-2</v>
      </c>
    </row>
    <row r="575" spans="1:13" x14ac:dyDescent="0.35">
      <c r="A575" s="9">
        <f t="shared" si="83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328">
        <f t="shared" si="80"/>
        <v>11115.95</v>
      </c>
      <c r="G575" s="217">
        <f t="shared" si="84"/>
        <v>4.8993903722314915E-2</v>
      </c>
      <c r="H575" s="18">
        <f t="shared" si="81"/>
        <v>209.76494909190518</v>
      </c>
      <c r="I575" s="10">
        <f t="shared" si="87"/>
        <v>46.148288800219142</v>
      </c>
      <c r="J575" s="205">
        <v>83.921424328272792</v>
      </c>
      <c r="K575" s="202">
        <v>18.245071042699365</v>
      </c>
      <c r="L575" s="10">
        <f t="shared" si="88"/>
        <v>358.0797332630965</v>
      </c>
      <c r="M575" s="11">
        <f t="shared" si="89"/>
        <v>3.2213147168086979E-2</v>
      </c>
    </row>
    <row r="576" spans="1:13" x14ac:dyDescent="0.35">
      <c r="A576" s="9">
        <f t="shared" si="83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328">
        <f t="shared" si="80"/>
        <v>3259.72</v>
      </c>
      <c r="G576" s="217">
        <f t="shared" si="84"/>
        <v>1.436731973800749E-2</v>
      </c>
      <c r="H576" s="18">
        <f t="shared" si="81"/>
        <v>61.512961092292166</v>
      </c>
      <c r="I576" s="10">
        <f t="shared" si="87"/>
        <v>13.532851440304276</v>
      </c>
      <c r="J576" s="205">
        <v>24.60971354777211</v>
      </c>
      <c r="K576" s="202">
        <v>5.3503140063879346</v>
      </c>
      <c r="L576" s="10">
        <f t="shared" si="88"/>
        <v>105.00584008675649</v>
      </c>
      <c r="M576" s="11">
        <f t="shared" si="89"/>
        <v>3.2213147168086979E-2</v>
      </c>
    </row>
    <row r="577" spans="1:13" x14ac:dyDescent="0.35">
      <c r="A577" s="9">
        <f t="shared" si="83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328">
        <f t="shared" si="80"/>
        <v>3223.22</v>
      </c>
      <c r="G577" s="217">
        <f t="shared" si="84"/>
        <v>1.4206444825304167E-2</v>
      </c>
      <c r="H577" s="18">
        <f t="shared" si="81"/>
        <v>60.824183197298524</v>
      </c>
      <c r="I577" s="10">
        <f t="shared" si="87"/>
        <v>13.381320303405674</v>
      </c>
      <c r="J577" s="205">
        <v>24.334151676048869</v>
      </c>
      <c r="K577" s="202">
        <v>5.2904050383682399</v>
      </c>
      <c r="L577" s="10">
        <f t="shared" si="88"/>
        <v>103.83006021512129</v>
      </c>
      <c r="M577" s="11">
        <f t="shared" si="89"/>
        <v>3.2213147168086972E-2</v>
      </c>
    </row>
    <row r="578" spans="1:13" x14ac:dyDescent="0.35">
      <c r="A578" s="9">
        <f t="shared" si="83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328">
        <f t="shared" si="80"/>
        <v>4167.8999999999996</v>
      </c>
      <c r="G578" s="217">
        <f t="shared" si="84"/>
        <v>1.8370152017977436E-2</v>
      </c>
      <c r="H578" s="18">
        <f t="shared" si="81"/>
        <v>78.650887357369484</v>
      </c>
      <c r="I578" s="10">
        <f t="shared" si="87"/>
        <v>17.303195218621287</v>
      </c>
      <c r="J578" s="205">
        <v>31.466145894665605</v>
      </c>
      <c r="K578" s="202">
        <v>6.8409476112133172</v>
      </c>
      <c r="L578" s="10">
        <f t="shared" si="88"/>
        <v>134.26117608186968</v>
      </c>
      <c r="M578" s="11">
        <f t="shared" si="89"/>
        <v>3.2213147168086972E-2</v>
      </c>
    </row>
    <row r="579" spans="1:13" x14ac:dyDescent="0.35">
      <c r="A579" s="9">
        <f t="shared" si="83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328">
        <f t="shared" si="80"/>
        <v>6158.52</v>
      </c>
      <c r="G579" s="217">
        <f t="shared" si="84"/>
        <v>2.7143873078949693E-2</v>
      </c>
      <c r="H579" s="18">
        <f t="shared" si="81"/>
        <v>116.21513539386916</v>
      </c>
      <c r="I579" s="10">
        <f t="shared" si="87"/>
        <v>25.567329786651214</v>
      </c>
      <c r="J579" s="205">
        <v>46.494610910822253</v>
      </c>
      <c r="K579" s="202">
        <v>10.108235006264412</v>
      </c>
      <c r="L579" s="10">
        <f t="shared" si="88"/>
        <v>198.38531109760703</v>
      </c>
      <c r="M579" s="11">
        <f t="shared" si="89"/>
        <v>3.2213147168086979E-2</v>
      </c>
    </row>
    <row r="580" spans="1:13" x14ac:dyDescent="0.35">
      <c r="A580" s="9">
        <f t="shared" si="83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328">
        <f t="shared" si="80"/>
        <v>3211.24</v>
      </c>
      <c r="G580" s="217">
        <f t="shared" si="84"/>
        <v>1.4153642593682639E-2</v>
      </c>
      <c r="H580" s="18">
        <f t="shared" si="81"/>
        <v>60.598113082722534</v>
      </c>
      <c r="I580" s="10">
        <f t="shared" si="87"/>
        <v>13.331584878198958</v>
      </c>
      <c r="J580" s="205">
        <v>24.243706985001076</v>
      </c>
      <c r="K580" s="202">
        <v>5.2707417661250631</v>
      </c>
      <c r="L580" s="10">
        <f t="shared" si="88"/>
        <v>103.44414671204763</v>
      </c>
      <c r="M580" s="11">
        <f t="shared" si="89"/>
        <v>3.2213147168086979E-2</v>
      </c>
    </row>
    <row r="581" spans="1:13" x14ac:dyDescent="0.35">
      <c r="A581" s="9">
        <f t="shared" si="83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328">
        <f t="shared" si="80"/>
        <v>3235.04</v>
      </c>
      <c r="G581" s="217">
        <f t="shared" si="84"/>
        <v>1.4258541851828914E-2</v>
      </c>
      <c r="H581" s="18">
        <f t="shared" si="81"/>
        <v>61.047234011512906</v>
      </c>
      <c r="I581" s="10">
        <f t="shared" si="87"/>
        <v>13.430391482532839</v>
      </c>
      <c r="J581" s="205">
        <v>24.423388424645275</v>
      </c>
      <c r="K581" s="202">
        <v>5.3098056959570838</v>
      </c>
      <c r="L581" s="10">
        <f t="shared" si="88"/>
        <v>104.21081961464809</v>
      </c>
      <c r="M581" s="11">
        <f t="shared" si="89"/>
        <v>3.2213147168086972E-2</v>
      </c>
    </row>
    <row r="582" spans="1:13" s="180" customFormat="1" x14ac:dyDescent="0.35">
      <c r="A582" s="9">
        <f t="shared" si="83"/>
        <v>55</v>
      </c>
      <c r="B582" s="174" t="s">
        <v>1774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328">
        <f t="shared" ref="F582:F602" si="90">C582+D582+E582</f>
        <v>3508.3</v>
      </c>
      <c r="G582" s="217">
        <f t="shared" si="84"/>
        <v>1.5462944006494939E-2</v>
      </c>
      <c r="H582" s="177">
        <f t="shared" si="81"/>
        <v>66.203821616607755</v>
      </c>
      <c r="I582" s="175">
        <f t="shared" si="87"/>
        <v>14.564840755653707</v>
      </c>
      <c r="J582" s="205">
        <v>26.486403138812197</v>
      </c>
      <c r="K582" s="202">
        <v>85.271999999999991</v>
      </c>
      <c r="L582" s="175">
        <f t="shared" si="88"/>
        <v>192.52706551107366</v>
      </c>
      <c r="M582" s="11">
        <f t="shared" si="89"/>
        <v>5.4877594707144102E-2</v>
      </c>
    </row>
    <row r="583" spans="1:13" x14ac:dyDescent="0.35">
      <c r="A583" s="9">
        <f t="shared" si="83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328">
        <f t="shared" si="90"/>
        <v>76.7</v>
      </c>
      <c r="G583" s="217">
        <f t="shared" si="84"/>
        <v>3.3805769326972088E-4</v>
      </c>
      <c r="H583" s="18">
        <f t="shared" ref="H583:H602" si="91">G583*$H$2</f>
        <v>1.4473771108496465</v>
      </c>
      <c r="I583" s="10">
        <f t="shared" si="87"/>
        <v>0.31842296438692225</v>
      </c>
      <c r="J583" s="205">
        <v>0.57905741263486465</v>
      </c>
      <c r="K583" s="202">
        <v>0.12589089992083818</v>
      </c>
      <c r="L583" s="10">
        <f t="shared" si="88"/>
        <v>2.4707483877922716</v>
      </c>
      <c r="M583" s="11">
        <f t="shared" si="89"/>
        <v>3.2213147168086979E-2</v>
      </c>
    </row>
    <row r="584" spans="1:13" x14ac:dyDescent="0.35">
      <c r="A584" s="9">
        <f t="shared" si="83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328">
        <f t="shared" si="90"/>
        <v>329.5</v>
      </c>
      <c r="G584" s="217">
        <f t="shared" si="84"/>
        <v>1.4522817461847851E-3</v>
      </c>
      <c r="H584" s="18">
        <f t="shared" si="91"/>
        <v>6.2178716822028477</v>
      </c>
      <c r="I584" s="10">
        <f t="shared" si="87"/>
        <v>1.3679317700846265</v>
      </c>
      <c r="J584" s="205">
        <v>2.4876064858303506</v>
      </c>
      <c r="K584" s="202">
        <v>0.54082205376683412</v>
      </c>
      <c r="L584" s="10">
        <f t="shared" si="88"/>
        <v>10.61423199188466</v>
      </c>
      <c r="M584" s="11">
        <f t="shared" si="89"/>
        <v>3.2213147168086979E-2</v>
      </c>
    </row>
    <row r="585" spans="1:13" x14ac:dyDescent="0.35">
      <c r="A585" s="9">
        <f t="shared" si="83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328">
        <f t="shared" si="90"/>
        <v>329.2</v>
      </c>
      <c r="G585" s="217">
        <f t="shared" si="84"/>
        <v>1.4509594866283196E-3</v>
      </c>
      <c r="H585" s="18">
        <f t="shared" si="91"/>
        <v>6.2122104940248191</v>
      </c>
      <c r="I585" s="10">
        <f t="shared" si="87"/>
        <v>1.3666863086854601</v>
      </c>
      <c r="J585" s="205">
        <v>2.4853415937339949</v>
      </c>
      <c r="K585" s="202">
        <v>0.54032965128995991</v>
      </c>
      <c r="L585" s="10">
        <f t="shared" si="88"/>
        <v>10.604568047734235</v>
      </c>
      <c r="M585" s="11">
        <f t="shared" si="89"/>
        <v>3.2213147168086986E-2</v>
      </c>
    </row>
    <row r="586" spans="1:13" x14ac:dyDescent="0.35">
      <c r="A586" s="9">
        <f t="shared" si="83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328">
        <f t="shared" si="90"/>
        <v>325.10000000000002</v>
      </c>
      <c r="G586" s="217">
        <f t="shared" si="84"/>
        <v>1.4328886060232888E-3</v>
      </c>
      <c r="H586" s="18">
        <f t="shared" si="91"/>
        <v>6.1348409222584097</v>
      </c>
      <c r="I586" s="10">
        <f t="shared" si="87"/>
        <v>1.3496650028968502</v>
      </c>
      <c r="J586" s="205">
        <v>2.4543880684171384</v>
      </c>
      <c r="K586" s="202">
        <v>0.53360015077267919</v>
      </c>
      <c r="L586" s="10">
        <f t="shared" si="88"/>
        <v>10.472494144345077</v>
      </c>
      <c r="M586" s="11">
        <f t="shared" si="89"/>
        <v>3.2213147168086979E-2</v>
      </c>
    </row>
    <row r="587" spans="1:13" x14ac:dyDescent="0.35">
      <c r="A587" s="9">
        <f t="shared" si="83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328">
        <f t="shared" si="90"/>
        <v>329.3</v>
      </c>
      <c r="G587" s="217">
        <f t="shared" si="84"/>
        <v>1.4514002398138082E-3</v>
      </c>
      <c r="H587" s="18">
        <f t="shared" si="91"/>
        <v>6.2140975567508292</v>
      </c>
      <c r="I587" s="10">
        <f t="shared" si="87"/>
        <v>1.3671014624851825</v>
      </c>
      <c r="J587" s="205">
        <v>2.486096557766114</v>
      </c>
      <c r="K587" s="202">
        <v>0.54049378544891802</v>
      </c>
      <c r="L587" s="10">
        <f t="shared" si="88"/>
        <v>10.607789362451044</v>
      </c>
      <c r="M587" s="11">
        <f t="shared" si="89"/>
        <v>3.2213147168086979E-2</v>
      </c>
    </row>
    <row r="588" spans="1:13" x14ac:dyDescent="0.35">
      <c r="A588" s="9">
        <f t="shared" si="83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328">
        <f t="shared" si="90"/>
        <v>377.4</v>
      </c>
      <c r="G588" s="217">
        <f t="shared" si="84"/>
        <v>1.6634025220338025E-3</v>
      </c>
      <c r="H588" s="18">
        <f t="shared" si="91"/>
        <v>7.1217747279616237</v>
      </c>
      <c r="I588" s="10">
        <f t="shared" si="87"/>
        <v>1.5667904401515573</v>
      </c>
      <c r="J588" s="205">
        <v>2.8492342572150964</v>
      </c>
      <c r="K588" s="202">
        <v>0.61944231590774879</v>
      </c>
      <c r="L588" s="10">
        <f t="shared" si="88"/>
        <v>12.157241741236026</v>
      </c>
      <c r="M588" s="11">
        <f t="shared" si="89"/>
        <v>3.2213147168086979E-2</v>
      </c>
    </row>
    <row r="589" spans="1:13" x14ac:dyDescent="0.35">
      <c r="A589" s="9">
        <f t="shared" si="83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328">
        <f t="shared" si="90"/>
        <v>324.31</v>
      </c>
      <c r="G589" s="217">
        <f t="shared" si="84"/>
        <v>1.4294066558579292E-3</v>
      </c>
      <c r="H589" s="18">
        <f t="shared" si="91"/>
        <v>6.1199331267229304</v>
      </c>
      <c r="I589" s="10">
        <f t="shared" si="87"/>
        <v>1.3463852878790448</v>
      </c>
      <c r="J589" s="205">
        <v>2.4484238525634021</v>
      </c>
      <c r="K589" s="202">
        <v>0.53230349091691043</v>
      </c>
      <c r="L589" s="10">
        <f t="shared" ref="L589:L602" si="92">H589+I589+J589+K589</f>
        <v>10.447045758082286</v>
      </c>
      <c r="M589" s="11">
        <f t="shared" si="89"/>
        <v>3.2213147168086972E-2</v>
      </c>
    </row>
    <row r="590" spans="1:13" x14ac:dyDescent="0.35">
      <c r="A590" s="9">
        <f t="shared" si="83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328">
        <f t="shared" si="90"/>
        <v>332</v>
      </c>
      <c r="G590" s="217">
        <f t="shared" si="84"/>
        <v>1.4633005758219991E-3</v>
      </c>
      <c r="H590" s="18">
        <f t="shared" si="91"/>
        <v>6.2650482503530975</v>
      </c>
      <c r="I590" s="10">
        <f t="shared" si="87"/>
        <v>1.3783106150776814</v>
      </c>
      <c r="J590" s="205">
        <v>2.5064805866333124</v>
      </c>
      <c r="K590" s="202">
        <v>0.54492540774078591</v>
      </c>
      <c r="L590" s="10">
        <f t="shared" si="92"/>
        <v>10.694764859804877</v>
      </c>
      <c r="M590" s="11">
        <f t="shared" si="89"/>
        <v>3.2213147168086979E-2</v>
      </c>
    </row>
    <row r="591" spans="1:13" x14ac:dyDescent="0.35">
      <c r="A591" s="9">
        <f t="shared" si="83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328">
        <f t="shared" si="90"/>
        <v>309.2</v>
      </c>
      <c r="G591" s="217">
        <f t="shared" si="84"/>
        <v>1.3628088495306087E-3</v>
      </c>
      <c r="H591" s="18">
        <f t="shared" si="91"/>
        <v>5.8347979488228248</v>
      </c>
      <c r="I591" s="10">
        <f t="shared" si="87"/>
        <v>1.2836555487410215</v>
      </c>
      <c r="J591" s="205">
        <v>2.3343487873103017</v>
      </c>
      <c r="K591" s="202">
        <v>0.5075028194983463</v>
      </c>
      <c r="L591" s="10">
        <f t="shared" si="92"/>
        <v>9.9603051043724964</v>
      </c>
      <c r="M591" s="11">
        <f t="shared" si="89"/>
        <v>3.2213147168086986E-2</v>
      </c>
    </row>
    <row r="592" spans="1:13" x14ac:dyDescent="0.35">
      <c r="A592" s="9">
        <f t="shared" si="83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328">
        <f t="shared" si="90"/>
        <v>6690.05</v>
      </c>
      <c r="G592" s="217">
        <f t="shared" si="84"/>
        <v>2.9486608485777003E-2</v>
      </c>
      <c r="H592" s="18">
        <f t="shared" si="91"/>
        <v>126.24543990142995</v>
      </c>
      <c r="I592" s="10">
        <f t="shared" si="87"/>
        <v>27.77399677831459</v>
      </c>
      <c r="J592" s="205">
        <v>50.507471230741544</v>
      </c>
      <c r="K592" s="202">
        <v>10.980657301374229</v>
      </c>
      <c r="L592" s="10">
        <f t="shared" si="92"/>
        <v>215.50756521186031</v>
      </c>
      <c r="M592" s="11">
        <f t="shared" si="89"/>
        <v>3.2213147168086979E-2</v>
      </c>
    </row>
    <row r="593" spans="1:13" x14ac:dyDescent="0.35">
      <c r="A593" s="9">
        <f t="shared" ref="A593:A602" si="93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328">
        <f t="shared" si="90"/>
        <v>7080.5</v>
      </c>
      <c r="G593" s="217">
        <f t="shared" ref="G593:G602" si="94">1/226884.35*F593</f>
        <v>3.1207529298517063E-2</v>
      </c>
      <c r="H593" s="18">
        <f t="shared" si="91"/>
        <v>133.61347631513587</v>
      </c>
      <c r="I593" s="10">
        <f t="shared" si="87"/>
        <v>29.39496478932989</v>
      </c>
      <c r="J593" s="205">
        <v>53.455228294148093</v>
      </c>
      <c r="K593" s="202">
        <v>11.621519125026007</v>
      </c>
      <c r="L593" s="10">
        <f t="shared" si="92"/>
        <v>228.08518852363986</v>
      </c>
      <c r="M593" s="11">
        <f t="shared" si="89"/>
        <v>3.2213147168086979E-2</v>
      </c>
    </row>
    <row r="594" spans="1:13" x14ac:dyDescent="0.35">
      <c r="A594" s="9">
        <f t="shared" si="93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328">
        <f t="shared" si="90"/>
        <v>1902.1</v>
      </c>
      <c r="G594" s="217">
        <f t="shared" si="94"/>
        <v>8.3835663411777842E-3</v>
      </c>
      <c r="H594" s="18">
        <f t="shared" si="91"/>
        <v>35.893820111435623</v>
      </c>
      <c r="I594" s="10">
        <f t="shared" si="87"/>
        <v>7.8966404245158373</v>
      </c>
      <c r="J594" s="205">
        <v>14.360170854925371</v>
      </c>
      <c r="K594" s="202">
        <v>3.1219958375414119</v>
      </c>
      <c r="L594" s="10">
        <f t="shared" si="92"/>
        <v>61.272627228418244</v>
      </c>
      <c r="M594" s="11">
        <f t="shared" si="89"/>
        <v>3.2213147168086979E-2</v>
      </c>
    </row>
    <row r="595" spans="1:13" x14ac:dyDescent="0.35">
      <c r="A595" s="9">
        <f t="shared" si="93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328">
        <f t="shared" si="90"/>
        <v>2315.9899999999998</v>
      </c>
      <c r="G595" s="217">
        <f t="shared" si="94"/>
        <v>1.0207799700596359E-2</v>
      </c>
      <c r="H595" s="18">
        <f t="shared" si="91"/>
        <v>43.704184028118277</v>
      </c>
      <c r="I595" s="10">
        <f t="shared" si="87"/>
        <v>9.6149204861860209</v>
      </c>
      <c r="J595" s="205">
        <v>17.484891487460494</v>
      </c>
      <c r="K595" s="202">
        <v>3.8013307080529595</v>
      </c>
      <c r="L595" s="10">
        <f t="shared" si="92"/>
        <v>74.60532670981776</v>
      </c>
      <c r="M595" s="11">
        <f t="shared" si="89"/>
        <v>3.2213147168086979E-2</v>
      </c>
    </row>
    <row r="596" spans="1:13" x14ac:dyDescent="0.35">
      <c r="A596" s="9">
        <f t="shared" si="93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328">
        <f t="shared" si="90"/>
        <v>2390.8000000000002</v>
      </c>
      <c r="G596" s="217">
        <f t="shared" si="94"/>
        <v>1.0537527158660348E-2</v>
      </c>
      <c r="H596" s="18">
        <f t="shared" si="91"/>
        <v>45.115895653446344</v>
      </c>
      <c r="I596" s="10">
        <f t="shared" si="87"/>
        <v>9.9254970437581953</v>
      </c>
      <c r="J596" s="205">
        <v>18.049680079888326</v>
      </c>
      <c r="K596" s="202">
        <v>3.9241194723694908</v>
      </c>
      <c r="L596" s="10">
        <f t="shared" si="92"/>
        <v>77.015192249462373</v>
      </c>
      <c r="M596" s="11">
        <f t="shared" si="89"/>
        <v>3.2213147168086986E-2</v>
      </c>
    </row>
    <row r="597" spans="1:13" x14ac:dyDescent="0.35">
      <c r="A597" s="9">
        <f t="shared" si="93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328">
        <f t="shared" si="90"/>
        <v>2393.3000000000002</v>
      </c>
      <c r="G597" s="217">
        <f t="shared" si="94"/>
        <v>1.0548545988297561E-2</v>
      </c>
      <c r="H597" s="18">
        <f t="shared" si="91"/>
        <v>45.163072221596593</v>
      </c>
      <c r="I597" s="10">
        <f t="shared" si="87"/>
        <v>9.9358758887512497</v>
      </c>
      <c r="J597" s="205">
        <v>18.068554180691287</v>
      </c>
      <c r="K597" s="202">
        <v>3.9282228263434429</v>
      </c>
      <c r="L597" s="10">
        <f t="shared" si="92"/>
        <v>77.095725117382571</v>
      </c>
      <c r="M597" s="11">
        <f t="shared" si="89"/>
        <v>3.2213147168086979E-2</v>
      </c>
    </row>
    <row r="598" spans="1:13" x14ac:dyDescent="0.35">
      <c r="A598" s="9">
        <f t="shared" si="93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328">
        <f t="shared" si="90"/>
        <v>3729.61</v>
      </c>
      <c r="G598" s="217">
        <f t="shared" si="94"/>
        <v>1.6438374881299657E-2</v>
      </c>
      <c r="H598" s="18">
        <f t="shared" si="91"/>
        <v>70.38008013554041</v>
      </c>
      <c r="I598" s="10">
        <f t="shared" si="87"/>
        <v>15.483617629818891</v>
      </c>
      <c r="J598" s="205">
        <v>28.157214038293581</v>
      </c>
      <c r="K598" s="202">
        <v>6.1215640059160012</v>
      </c>
      <c r="L598" s="10">
        <f t="shared" si="92"/>
        <v>120.14247580956889</v>
      </c>
      <c r="M598" s="11">
        <f t="shared" si="89"/>
        <v>3.2213147168086979E-2</v>
      </c>
    </row>
    <row r="599" spans="1:13" x14ac:dyDescent="0.35">
      <c r="A599" s="9">
        <f t="shared" si="93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328">
        <f t="shared" si="90"/>
        <v>4033.36</v>
      </c>
      <c r="G599" s="217">
        <f t="shared" si="94"/>
        <v>1.777716268222114E-2</v>
      </c>
      <c r="H599" s="18">
        <f t="shared" si="91"/>
        <v>76.112033165795694</v>
      </c>
      <c r="I599" s="10">
        <f t="shared" si="87"/>
        <v>16.744647296475051</v>
      </c>
      <c r="J599" s="205">
        <v>30.450417285853426</v>
      </c>
      <c r="K599" s="202">
        <v>6.6201215137511333</v>
      </c>
      <c r="L599" s="10">
        <f t="shared" si="92"/>
        <v>129.92721926187531</v>
      </c>
      <c r="M599" s="11">
        <f t="shared" si="89"/>
        <v>3.2213147168086979E-2</v>
      </c>
    </row>
    <row r="600" spans="1:13" x14ac:dyDescent="0.35">
      <c r="A600" s="9">
        <f t="shared" si="93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328">
        <f t="shared" si="90"/>
        <v>3448.7</v>
      </c>
      <c r="G600" s="217">
        <f t="shared" si="94"/>
        <v>1.5200255107943759E-2</v>
      </c>
      <c r="H600" s="18">
        <f t="shared" si="91"/>
        <v>65.079132231905803</v>
      </c>
      <c r="I600" s="10">
        <f t="shared" si="87"/>
        <v>14.317409091019277</v>
      </c>
      <c r="J600" s="205">
        <v>26.036444575669591</v>
      </c>
      <c r="K600" s="202">
        <v>5.6604947399868921</v>
      </c>
      <c r="L600" s="10">
        <f t="shared" si="92"/>
        <v>111.09348063858155</v>
      </c>
      <c r="M600" s="11">
        <f t="shared" si="89"/>
        <v>3.2213147168086979E-2</v>
      </c>
    </row>
    <row r="601" spans="1:13" x14ac:dyDescent="0.35">
      <c r="A601" s="9">
        <f t="shared" si="93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328">
        <f t="shared" si="90"/>
        <v>6256.34</v>
      </c>
      <c r="G601" s="217">
        <f t="shared" si="94"/>
        <v>2.7575017844994595E-2</v>
      </c>
      <c r="H601" s="18">
        <f t="shared" si="91"/>
        <v>118.0610601524521</v>
      </c>
      <c r="I601" s="10">
        <f t="shared" si="87"/>
        <v>25.973433233539463</v>
      </c>
      <c r="J601" s="205">
        <v>47.233116727040532</v>
      </c>
      <c r="K601" s="202">
        <v>10.268791040557193</v>
      </c>
      <c r="L601" s="10">
        <f t="shared" si="92"/>
        <v>201.53640115358931</v>
      </c>
      <c r="M601" s="11">
        <f t="shared" si="89"/>
        <v>3.2213147168086979E-2</v>
      </c>
    </row>
    <row r="602" spans="1:13" x14ac:dyDescent="0.35">
      <c r="A602" s="9">
        <f t="shared" si="93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328">
        <f t="shared" si="90"/>
        <v>3393.78</v>
      </c>
      <c r="G602" s="217">
        <f t="shared" si="94"/>
        <v>1.4958193458473447E-2</v>
      </c>
      <c r="H602" s="18">
        <f t="shared" si="91"/>
        <v>64.042757382781133</v>
      </c>
      <c r="I602" s="10">
        <f t="shared" si="87"/>
        <v>14.089406624211849</v>
      </c>
      <c r="J602" s="205">
        <v>25.62181832923013</v>
      </c>
      <c r="K602" s="202">
        <v>5.5703522598871213</v>
      </c>
      <c r="L602" s="10">
        <f t="shared" si="92"/>
        <v>109.32433459611023</v>
      </c>
      <c r="M602" s="11">
        <f t="shared" si="89"/>
        <v>3.2213147168086979E-2</v>
      </c>
    </row>
    <row r="603" spans="1:13" ht="18" x14ac:dyDescent="0.4">
      <c r="A603" s="9"/>
      <c r="B603" s="13" t="s">
        <v>1698</v>
      </c>
      <c r="C603" s="15">
        <f>SUM(C528:C602)</f>
        <v>225286.94999999995</v>
      </c>
      <c r="D603" s="15">
        <f>SUM(D528:D602)</f>
        <v>463.5</v>
      </c>
      <c r="E603" s="15">
        <f>SUM(E528:E602)</f>
        <v>1133.9000000000001</v>
      </c>
      <c r="F603" s="297">
        <f>SUM(F528:F602)</f>
        <v>226884.34999999992</v>
      </c>
      <c r="G603" s="199">
        <v>1</v>
      </c>
      <c r="H603" s="15">
        <f>SUM(H528:H602)</f>
        <v>4281.45</v>
      </c>
      <c r="I603" s="15">
        <f>SUM(I528:I602)</f>
        <v>941.91899999999953</v>
      </c>
      <c r="J603" s="341">
        <f>SUM(J528:J602)</f>
        <v>1712.8952370057768</v>
      </c>
      <c r="K603" s="199">
        <f>SUM(K528:K602)</f>
        <v>451.18799226335875</v>
      </c>
      <c r="L603" s="199">
        <f>SUM(L528:L602)</f>
        <v>7387.4522292691317</v>
      </c>
      <c r="M603" s="16">
        <f t="shared" ref="M603" si="95">L603/F603</f>
        <v>3.2560431026948902E-2</v>
      </c>
    </row>
    <row r="604" spans="1:13" ht="18" x14ac:dyDescent="0.4">
      <c r="A604" s="9"/>
      <c r="B604" s="7" t="s">
        <v>58</v>
      </c>
      <c r="C604" s="8"/>
      <c r="D604" s="8"/>
      <c r="E604" s="8"/>
      <c r="F604" s="328"/>
      <c r="G604" s="195"/>
      <c r="H604" s="8"/>
      <c r="I604" s="10">
        <f t="shared" si="87"/>
        <v>0</v>
      </c>
      <c r="J604" s="202"/>
      <c r="K604" s="195"/>
      <c r="L604" s="8"/>
      <c r="M604" s="11"/>
    </row>
    <row r="605" spans="1:13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328">
        <f>C605+D605+E605</f>
        <v>399.3</v>
      </c>
      <c r="G605" s="217">
        <f>1/187095.68*F605</f>
        <v>2.1342021365752537E-3</v>
      </c>
      <c r="H605" s="18">
        <f t="shared" ref="H605:H636" si="96">G605*$N$2</f>
        <v>9.1374797376401187</v>
      </c>
      <c r="I605" s="10">
        <f t="shared" si="87"/>
        <v>2.0102455422808263</v>
      </c>
      <c r="J605" s="202">
        <v>3.1757950478393533</v>
      </c>
      <c r="K605" s="202">
        <v>1.1075378038378052</v>
      </c>
      <c r="L605" s="10">
        <f t="shared" ref="L605:L636" si="97">H605+I605+J605+K605</f>
        <v>15.431058131598103</v>
      </c>
      <c r="M605" s="11">
        <f t="shared" ref="M605:M636" si="98">L605/F605</f>
        <v>3.8645274559474335E-2</v>
      </c>
    </row>
    <row r="606" spans="1:13" x14ac:dyDescent="0.35">
      <c r="A606" s="9">
        <f t="shared" ref="A606:A669" si="99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328">
        <f t="shared" ref="F606:F665" si="100">C606+D606+E606</f>
        <v>4745.5</v>
      </c>
      <c r="G606" s="217">
        <f t="shared" ref="G606:G669" si="101">1/187095.68*F606</f>
        <v>2.5364027646175475E-2</v>
      </c>
      <c r="H606" s="18">
        <f t="shared" si="96"/>
        <v>108.59481616571799</v>
      </c>
      <c r="I606" s="10">
        <f t="shared" si="87"/>
        <v>23.890859556457958</v>
      </c>
      <c r="J606" s="202">
        <v>37.742888553773227</v>
      </c>
      <c r="K606" s="202">
        <v>12.75679405812881</v>
      </c>
      <c r="L606" s="10">
        <f t="shared" si="97"/>
        <v>182.98535833407797</v>
      </c>
      <c r="M606" s="11">
        <f t="shared" si="98"/>
        <v>3.855976363588199E-2</v>
      </c>
    </row>
    <row r="607" spans="1:13" x14ac:dyDescent="0.35">
      <c r="A607" s="9">
        <f t="shared" si="99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328">
        <f t="shared" si="100"/>
        <v>418.7</v>
      </c>
      <c r="G607" s="217">
        <f t="shared" si="101"/>
        <v>2.2378923981569215E-3</v>
      </c>
      <c r="H607" s="18">
        <f t="shared" si="96"/>
        <v>9.5814244080889512</v>
      </c>
      <c r="I607" s="10">
        <f t="shared" si="87"/>
        <v>2.1079133697795691</v>
      </c>
      <c r="J607" s="202">
        <v>3.330091125795986</v>
      </c>
      <c r="K607" s="202">
        <v>1.1613475543874003</v>
      </c>
      <c r="L607" s="10">
        <f t="shared" si="97"/>
        <v>16.180776458051906</v>
      </c>
      <c r="M607" s="11">
        <f t="shared" si="98"/>
        <v>3.8645274559474342E-2</v>
      </c>
    </row>
    <row r="608" spans="1:13" x14ac:dyDescent="0.35">
      <c r="A608" s="9">
        <f t="shared" si="99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328">
        <f t="shared" si="100"/>
        <v>1518.6</v>
      </c>
      <c r="G608" s="217">
        <f t="shared" si="101"/>
        <v>8.1167026411299286E-3</v>
      </c>
      <c r="H608" s="18">
        <f t="shared" si="96"/>
        <v>34.751256522865731</v>
      </c>
      <c r="I608" s="10">
        <f t="shared" si="87"/>
        <v>7.6452764350304605</v>
      </c>
      <c r="J608" s="202">
        <v>12.078042473450642</v>
      </c>
      <c r="K608" s="202">
        <v>3.9666661990193965</v>
      </c>
      <c r="L608" s="10">
        <f t="shared" si="97"/>
        <v>58.441241630366235</v>
      </c>
      <c r="M608" s="11">
        <f t="shared" si="98"/>
        <v>3.8483630732494563E-2</v>
      </c>
    </row>
    <row r="609" spans="1:13" x14ac:dyDescent="0.35">
      <c r="A609" s="9">
        <f t="shared" si="99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328">
        <f t="shared" si="100"/>
        <v>1507.3</v>
      </c>
      <c r="G609" s="217">
        <f t="shared" si="101"/>
        <v>8.0563057361880287E-3</v>
      </c>
      <c r="H609" s="18">
        <f t="shared" si="96"/>
        <v>34.492670194202233</v>
      </c>
      <c r="I609" s="10">
        <f t="shared" si="87"/>
        <v>7.5883874427244917</v>
      </c>
      <c r="J609" s="202">
        <v>11.988168984743945</v>
      </c>
      <c r="K609" s="202">
        <v>4.1807957218250031</v>
      </c>
      <c r="L609" s="10">
        <f t="shared" si="97"/>
        <v>58.250022343495672</v>
      </c>
      <c r="M609" s="11">
        <f t="shared" si="98"/>
        <v>3.8645274559474342E-2</v>
      </c>
    </row>
    <row r="610" spans="1:13" x14ac:dyDescent="0.35">
      <c r="A610" s="9">
        <f t="shared" si="99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328">
        <f t="shared" si="100"/>
        <v>512.9</v>
      </c>
      <c r="G610" s="217">
        <f t="shared" si="101"/>
        <v>2.7413781013008957E-3</v>
      </c>
      <c r="H610" s="18">
        <f t="shared" si="96"/>
        <v>11.737073271814719</v>
      </c>
      <c r="I610" s="10">
        <f t="shared" si="87"/>
        <v>2.582156119799238</v>
      </c>
      <c r="J610" s="202">
        <v>4.0793019785544811</v>
      </c>
      <c r="K610" s="202">
        <v>1.4226299513859511</v>
      </c>
      <c r="L610" s="10">
        <f t="shared" si="97"/>
        <v>19.821161321554388</v>
      </c>
      <c r="M610" s="11">
        <f t="shared" si="98"/>
        <v>3.8645274559474342E-2</v>
      </c>
    </row>
    <row r="611" spans="1:13" x14ac:dyDescent="0.35">
      <c r="A611" s="9">
        <f t="shared" si="99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328">
        <f t="shared" si="100"/>
        <v>304.10000000000002</v>
      </c>
      <c r="G611" s="217">
        <f t="shared" si="101"/>
        <v>1.6253715745868638E-3</v>
      </c>
      <c r="H611" s="18">
        <f t="shared" si="96"/>
        <v>6.9589471280149278</v>
      </c>
      <c r="I611" s="10">
        <f t="shared" si="87"/>
        <v>1.5309683681632842</v>
      </c>
      <c r="J611" s="202">
        <v>2.4186307890006193</v>
      </c>
      <c r="K611" s="202">
        <v>0.84348170835731673</v>
      </c>
      <c r="L611" s="10">
        <f t="shared" si="97"/>
        <v>11.752027993536148</v>
      </c>
      <c r="M611" s="11">
        <f t="shared" si="98"/>
        <v>3.8645274559474342E-2</v>
      </c>
    </row>
    <row r="612" spans="1:13" x14ac:dyDescent="0.35">
      <c r="A612" s="9">
        <f t="shared" si="99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328">
        <f t="shared" si="100"/>
        <v>288.5</v>
      </c>
      <c r="G612" s="217">
        <f t="shared" si="101"/>
        <v>1.5419917766139762E-3</v>
      </c>
      <c r="H612" s="18">
        <f t="shared" si="96"/>
        <v>6.6019606919839084</v>
      </c>
      <c r="I612" s="10">
        <f t="shared" si="87"/>
        <v>1.4524313522364598</v>
      </c>
      <c r="J612" s="202">
        <v>2.2945576541488939</v>
      </c>
      <c r="K612" s="202">
        <v>0.80021201203908532</v>
      </c>
      <c r="L612" s="10">
        <f t="shared" si="97"/>
        <v>11.149161710408347</v>
      </c>
      <c r="M612" s="11">
        <f t="shared" si="98"/>
        <v>3.8645274559474335E-2</v>
      </c>
    </row>
    <row r="613" spans="1:13" x14ac:dyDescent="0.35">
      <c r="A613" s="9">
        <f t="shared" si="99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328">
        <f t="shared" si="100"/>
        <v>3428.74</v>
      </c>
      <c r="G613" s="217">
        <f t="shared" si="101"/>
        <v>1.8326131314202444E-2</v>
      </c>
      <c r="H613" s="18">
        <f t="shared" si="96"/>
        <v>78.462414915192056</v>
      </c>
      <c r="I613" s="10">
        <f t="shared" si="87"/>
        <v>17.261731281342254</v>
      </c>
      <c r="J613" s="202">
        <v>27.270161563557984</v>
      </c>
      <c r="K613" s="202">
        <v>9.5102909329597693</v>
      </c>
      <c r="L613" s="10">
        <f t="shared" si="97"/>
        <v>132.50459869305206</v>
      </c>
      <c r="M613" s="11">
        <f t="shared" si="98"/>
        <v>3.8645274559474349E-2</v>
      </c>
    </row>
    <row r="614" spans="1:13" x14ac:dyDescent="0.35">
      <c r="A614" s="9">
        <f t="shared" si="99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328">
        <f t="shared" si="100"/>
        <v>3234.7</v>
      </c>
      <c r="G614" s="217">
        <f t="shared" si="101"/>
        <v>1.728901490403199E-2</v>
      </c>
      <c r="H614" s="18">
        <f t="shared" si="96"/>
        <v>74.02205286086776</v>
      </c>
      <c r="I614" s="10">
        <f t="shared" ref="I614:I672" si="102">H614*0.22</f>
        <v>16.284851629390907</v>
      </c>
      <c r="J614" s="202">
        <v>25.726882647748447</v>
      </c>
      <c r="K614" s="202">
        <v>8.5643488026796675</v>
      </c>
      <c r="L614" s="10">
        <f t="shared" si="97"/>
        <v>124.59813594068677</v>
      </c>
      <c r="M614" s="11">
        <f t="shared" si="98"/>
        <v>3.8519224639282403E-2</v>
      </c>
    </row>
    <row r="615" spans="1:13" x14ac:dyDescent="0.35">
      <c r="A615" s="9">
        <f t="shared" si="99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328">
        <f t="shared" si="100"/>
        <v>4590.05</v>
      </c>
      <c r="G615" s="217">
        <f t="shared" si="101"/>
        <v>2.4533169338811028E-2</v>
      </c>
      <c r="H615" s="18">
        <f t="shared" si="96"/>
        <v>105.03753786565247</v>
      </c>
      <c r="I615" s="10">
        <f t="shared" si="102"/>
        <v>23.108258330443544</v>
      </c>
      <c r="J615" s="202">
        <v>36.506531578600111</v>
      </c>
      <c r="K615" s="202">
        <v>12.73141471701908</v>
      </c>
      <c r="L615" s="10">
        <f t="shared" si="97"/>
        <v>177.3837424917152</v>
      </c>
      <c r="M615" s="11">
        <f t="shared" si="98"/>
        <v>3.8645274559474342E-2</v>
      </c>
    </row>
    <row r="616" spans="1:13" x14ac:dyDescent="0.35">
      <c r="A616" s="9">
        <f t="shared" si="99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328">
        <f t="shared" si="100"/>
        <v>4652.09</v>
      </c>
      <c r="G616" s="217">
        <f t="shared" si="101"/>
        <v>2.4864764381518589E-2</v>
      </c>
      <c r="H616" s="18">
        <f t="shared" si="96"/>
        <v>106.45724546125275</v>
      </c>
      <c r="I616" s="10">
        <f t="shared" si="102"/>
        <v>23.420594001475607</v>
      </c>
      <c r="J616" s="202">
        <v>36.999960891818127</v>
      </c>
      <c r="K616" s="202">
        <v>12.903494970838507</v>
      </c>
      <c r="L616" s="10">
        <f t="shared" si="97"/>
        <v>179.78129532538497</v>
      </c>
      <c r="M616" s="11">
        <f t="shared" si="98"/>
        <v>3.8645274559474335E-2</v>
      </c>
    </row>
    <row r="617" spans="1:13" x14ac:dyDescent="0.35">
      <c r="A617" s="9">
        <f t="shared" si="99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328">
        <f t="shared" si="100"/>
        <v>4635.5</v>
      </c>
      <c r="G617" s="217">
        <f t="shared" si="101"/>
        <v>2.4776093173289729E-2</v>
      </c>
      <c r="H617" s="18">
        <f t="shared" si="96"/>
        <v>106.0776041167813</v>
      </c>
      <c r="I617" s="10">
        <f t="shared" si="102"/>
        <v>23.337072905691887</v>
      </c>
      <c r="J617" s="202">
        <v>36.868013884946961</v>
      </c>
      <c r="K617" s="202">
        <v>12.857479313023155</v>
      </c>
      <c r="L617" s="10">
        <f t="shared" si="97"/>
        <v>179.14017022044331</v>
      </c>
      <c r="M617" s="11">
        <f t="shared" si="98"/>
        <v>3.8645274559474342E-2</v>
      </c>
    </row>
    <row r="618" spans="1:13" x14ac:dyDescent="0.35">
      <c r="A618" s="9">
        <f t="shared" si="99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328">
        <f t="shared" si="100"/>
        <v>760.7</v>
      </c>
      <c r="G618" s="217">
        <f t="shared" si="101"/>
        <v>4.0658341229471463E-3</v>
      </c>
      <c r="H618" s="18">
        <f t="shared" si="96"/>
        <v>17.407665505692059</v>
      </c>
      <c r="I618" s="10">
        <f t="shared" si="102"/>
        <v>3.8296864112522528</v>
      </c>
      <c r="J618" s="202">
        <v>6.050156005237656</v>
      </c>
      <c r="K618" s="202">
        <v>2.1099524352101642</v>
      </c>
      <c r="L618" s="10">
        <f t="shared" si="97"/>
        <v>29.397460357392134</v>
      </c>
      <c r="M618" s="11">
        <f t="shared" si="98"/>
        <v>3.8645274559474342E-2</v>
      </c>
    </row>
    <row r="619" spans="1:13" x14ac:dyDescent="0.35">
      <c r="A619" s="9">
        <f t="shared" si="99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328">
        <f t="shared" si="100"/>
        <v>195.3</v>
      </c>
      <c r="G619" s="217">
        <f t="shared" si="101"/>
        <v>1.043850932314418E-3</v>
      </c>
      <c r="H619" s="18">
        <f t="shared" si="96"/>
        <v>4.4691955741575651</v>
      </c>
      <c r="I619" s="10">
        <f t="shared" si="102"/>
        <v>0.98322302631466429</v>
      </c>
      <c r="J619" s="202">
        <v>1.5533002074706379</v>
      </c>
      <c r="K619" s="202">
        <v>0.5417033135224727</v>
      </c>
      <c r="L619" s="10">
        <f t="shared" si="97"/>
        <v>7.5474221214653401</v>
      </c>
      <c r="M619" s="11">
        <f t="shared" si="98"/>
        <v>3.8645274559474342E-2</v>
      </c>
    </row>
    <row r="620" spans="1:13" x14ac:dyDescent="0.35">
      <c r="A620" s="9">
        <f t="shared" si="99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328">
        <f t="shared" si="100"/>
        <v>1221.2</v>
      </c>
      <c r="G620" s="217">
        <f t="shared" si="101"/>
        <v>6.5271416208006515E-3</v>
      </c>
      <c r="H620" s="18">
        <f t="shared" si="96"/>
        <v>27.945630492376949</v>
      </c>
      <c r="I620" s="10">
        <f t="shared" si="102"/>
        <v>6.1480387083229289</v>
      </c>
      <c r="J620" s="202">
        <v>9.7126995051876239</v>
      </c>
      <c r="K620" s="202">
        <v>3.3872405861425694</v>
      </c>
      <c r="L620" s="10">
        <f t="shared" si="97"/>
        <v>47.193609292030068</v>
      </c>
      <c r="M620" s="11">
        <f t="shared" si="98"/>
        <v>3.8645274559474342E-2</v>
      </c>
    </row>
    <row r="621" spans="1:13" x14ac:dyDescent="0.35">
      <c r="A621" s="9">
        <f t="shared" si="99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328">
        <f t="shared" si="100"/>
        <v>967.5</v>
      </c>
      <c r="G621" s="217">
        <f t="shared" si="101"/>
        <v>5.1711509319723467E-3</v>
      </c>
      <c r="H621" s="18">
        <f t="shared" si="96"/>
        <v>22.140024157693002</v>
      </c>
      <c r="I621" s="10">
        <f t="shared" si="102"/>
        <v>4.8708053146924604</v>
      </c>
      <c r="J621" s="202">
        <v>7.6949203826310404</v>
      </c>
      <c r="K621" s="202">
        <v>2.6835532812749223</v>
      </c>
      <c r="L621" s="10">
        <f t="shared" si="97"/>
        <v>37.389303136291431</v>
      </c>
      <c r="M621" s="11">
        <f t="shared" si="98"/>
        <v>3.8645274559474349E-2</v>
      </c>
    </row>
    <row r="622" spans="1:13" x14ac:dyDescent="0.35">
      <c r="A622" s="9">
        <f t="shared" si="99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328">
        <f t="shared" si="100"/>
        <v>1147.9000000000001</v>
      </c>
      <c r="G622" s="217">
        <f t="shared" si="101"/>
        <v>6.1353634675049692E-3</v>
      </c>
      <c r="H622" s="18">
        <f t="shared" si="96"/>
        <v>26.268251917949151</v>
      </c>
      <c r="I622" s="10">
        <f t="shared" si="102"/>
        <v>5.779015421948813</v>
      </c>
      <c r="J622" s="202">
        <v>9.1297148395061196</v>
      </c>
      <c r="K622" s="202">
        <v>3.1839284874165203</v>
      </c>
      <c r="L622" s="10">
        <f t="shared" si="97"/>
        <v>44.360910666820608</v>
      </c>
      <c r="M622" s="11">
        <f t="shared" si="98"/>
        <v>3.8645274559474349E-2</v>
      </c>
    </row>
    <row r="623" spans="1:13" x14ac:dyDescent="0.35">
      <c r="A623" s="9">
        <f t="shared" si="99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328">
        <f t="shared" si="100"/>
        <v>2522.14</v>
      </c>
      <c r="G623" s="217">
        <f t="shared" si="101"/>
        <v>1.3480482285855022E-2</v>
      </c>
      <c r="H623" s="18">
        <f t="shared" si="96"/>
        <v>57.716010882773979</v>
      </c>
      <c r="I623" s="10">
        <f t="shared" si="102"/>
        <v>12.697522394210276</v>
      </c>
      <c r="J623" s="202">
        <v>20.059603611213486</v>
      </c>
      <c r="K623" s="202">
        <v>6.6899943165253086</v>
      </c>
      <c r="L623" s="10">
        <f t="shared" si="97"/>
        <v>97.163131204723058</v>
      </c>
      <c r="M623" s="11">
        <f t="shared" si="98"/>
        <v>3.8524083201060634E-2</v>
      </c>
    </row>
    <row r="624" spans="1:13" x14ac:dyDescent="0.35">
      <c r="A624" s="9">
        <f t="shared" si="99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328">
        <f t="shared" si="100"/>
        <v>5364.3</v>
      </c>
      <c r="G624" s="217">
        <f t="shared" si="101"/>
        <v>2.8671426299100012E-2</v>
      </c>
      <c r="H624" s="18">
        <f t="shared" si="96"/>
        <v>122.75527812828174</v>
      </c>
      <c r="I624" s="10">
        <f t="shared" si="102"/>
        <v>27.006161188221984</v>
      </c>
      <c r="J624" s="202">
        <v>42.664456236225</v>
      </c>
      <c r="K624" s="202">
        <v>14.878950766659502</v>
      </c>
      <c r="L624" s="10">
        <f t="shared" si="97"/>
        <v>207.30484631938822</v>
      </c>
      <c r="M624" s="11">
        <f t="shared" si="98"/>
        <v>3.8645274559474342E-2</v>
      </c>
    </row>
    <row r="625" spans="1:13" x14ac:dyDescent="0.35">
      <c r="A625" s="9">
        <f t="shared" si="99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328">
        <f t="shared" si="100"/>
        <v>1516</v>
      </c>
      <c r="G625" s="217">
        <f t="shared" si="101"/>
        <v>8.1028060081344468E-3</v>
      </c>
      <c r="H625" s="18">
        <f t="shared" si="96"/>
        <v>34.691758783527227</v>
      </c>
      <c r="I625" s="10">
        <f t="shared" si="102"/>
        <v>7.6321869323759897</v>
      </c>
      <c r="J625" s="202">
        <v>12.057363617642023</v>
      </c>
      <c r="K625" s="202">
        <v>4.2049268986178632</v>
      </c>
      <c r="L625" s="10">
        <f t="shared" si="97"/>
        <v>58.586236232163102</v>
      </c>
      <c r="M625" s="11">
        <f t="shared" si="98"/>
        <v>3.8645274559474342E-2</v>
      </c>
    </row>
    <row r="626" spans="1:13" x14ac:dyDescent="0.35">
      <c r="A626" s="9">
        <f t="shared" si="99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328">
        <f t="shared" si="100"/>
        <v>4518</v>
      </c>
      <c r="G626" s="217">
        <f t="shared" si="101"/>
        <v>2.4148072259070865E-2</v>
      </c>
      <c r="H626" s="18">
        <f t="shared" si="96"/>
        <v>103.38876397359896</v>
      </c>
      <c r="I626" s="10">
        <f t="shared" si="102"/>
        <v>22.745528074191771</v>
      </c>
      <c r="J626" s="202">
        <v>35.933488670518905</v>
      </c>
      <c r="K626" s="202">
        <v>12.531569741395453</v>
      </c>
      <c r="L626" s="10">
        <f t="shared" si="97"/>
        <v>174.59935045970508</v>
      </c>
      <c r="M626" s="11">
        <f t="shared" si="98"/>
        <v>3.8645274559474342E-2</v>
      </c>
    </row>
    <row r="627" spans="1:13" x14ac:dyDescent="0.35">
      <c r="A627" s="9">
        <f t="shared" si="99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328">
        <f t="shared" si="100"/>
        <v>4688</v>
      </c>
      <c r="G627" s="217">
        <f t="shared" si="101"/>
        <v>2.5056698262621562E-2</v>
      </c>
      <c r="H627" s="18">
        <f t="shared" si="96"/>
        <v>107.27900077650108</v>
      </c>
      <c r="I627" s="10">
        <f t="shared" si="102"/>
        <v>23.601380170830236</v>
      </c>
      <c r="J627" s="202">
        <v>37.285567704159497</v>
      </c>
      <c r="K627" s="202">
        <v>12.263630468040249</v>
      </c>
      <c r="L627" s="10">
        <f t="shared" si="97"/>
        <v>180.42957911953104</v>
      </c>
      <c r="M627" s="11">
        <f t="shared" si="98"/>
        <v>3.8487538208091095E-2</v>
      </c>
    </row>
    <row r="628" spans="1:13" x14ac:dyDescent="0.35">
      <c r="A628" s="9">
        <f t="shared" si="99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328">
        <f t="shared" si="100"/>
        <v>3216</v>
      </c>
      <c r="G628" s="217">
        <f t="shared" si="101"/>
        <v>1.7189066043641413E-2</v>
      </c>
      <c r="H628" s="18">
        <f t="shared" si="96"/>
        <v>73.594126812548524</v>
      </c>
      <c r="I628" s="10">
        <f t="shared" si="102"/>
        <v>16.190707898760675</v>
      </c>
      <c r="J628" s="202">
        <v>25.578153954047984</v>
      </c>
      <c r="K628" s="202">
        <v>8.9202143179123006</v>
      </c>
      <c r="L628" s="10">
        <f t="shared" si="97"/>
        <v>124.28320298326949</v>
      </c>
      <c r="M628" s="11">
        <f t="shared" si="98"/>
        <v>3.8645274559474342E-2</v>
      </c>
    </row>
    <row r="629" spans="1:13" x14ac:dyDescent="0.35">
      <c r="A629" s="9">
        <f t="shared" si="99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328">
        <f t="shared" si="100"/>
        <v>5920.8</v>
      </c>
      <c r="G629" s="217">
        <f t="shared" si="101"/>
        <v>3.1645840246017437E-2</v>
      </c>
      <c r="H629" s="18">
        <f t="shared" si="96"/>
        <v>135.49008272131135</v>
      </c>
      <c r="I629" s="10">
        <f t="shared" si="102"/>
        <v>29.807818198688498</v>
      </c>
      <c r="J629" s="202">
        <v>47.090526719877893</v>
      </c>
      <c r="K629" s="202">
        <v>16.422513971857946</v>
      </c>
      <c r="L629" s="10">
        <f t="shared" si="97"/>
        <v>228.81094161173567</v>
      </c>
      <c r="M629" s="11">
        <f t="shared" si="98"/>
        <v>3.8645274559474342E-2</v>
      </c>
    </row>
    <row r="630" spans="1:13" x14ac:dyDescent="0.35">
      <c r="A630" s="9">
        <f t="shared" si="99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328">
        <f t="shared" si="100"/>
        <v>5856.4</v>
      </c>
      <c r="G630" s="217">
        <f t="shared" si="101"/>
        <v>3.1301631336437055E-2</v>
      </c>
      <c r="H630" s="18">
        <f t="shared" si="96"/>
        <v>134.01636948538842</v>
      </c>
      <c r="I630" s="10">
        <f t="shared" si="102"/>
        <v>29.483601286785454</v>
      </c>
      <c r="J630" s="202">
        <v>46.578327368310511</v>
      </c>
      <c r="K630" s="202">
        <v>16.074969552071124</v>
      </c>
      <c r="L630" s="10">
        <f t="shared" si="97"/>
        <v>226.15326769255552</v>
      </c>
      <c r="M630" s="11">
        <f t="shared" si="98"/>
        <v>3.8616431202198542E-2</v>
      </c>
    </row>
    <row r="631" spans="1:13" x14ac:dyDescent="0.35">
      <c r="A631" s="9">
        <f t="shared" si="99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328">
        <f t="shared" si="100"/>
        <v>161.19999999999999</v>
      </c>
      <c r="G631" s="217">
        <f t="shared" si="101"/>
        <v>8.6159124571983693E-4</v>
      </c>
      <c r="H631" s="18">
        <f t="shared" si="96"/>
        <v>3.6888598389871956</v>
      </c>
      <c r="I631" s="10">
        <f t="shared" si="102"/>
        <v>0.81154916457718307</v>
      </c>
      <c r="J631" s="202">
        <v>1.2820890601344948</v>
      </c>
      <c r="K631" s="202">
        <v>0.44712019528839014</v>
      </c>
      <c r="L631" s="10">
        <f t="shared" si="97"/>
        <v>6.2296182589872631</v>
      </c>
      <c r="M631" s="11">
        <f t="shared" si="98"/>
        <v>3.8645274559474342E-2</v>
      </c>
    </row>
    <row r="632" spans="1:13" x14ac:dyDescent="0.35">
      <c r="A632" s="9">
        <f t="shared" si="99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328">
        <f t="shared" si="100"/>
        <v>2414.8000000000002</v>
      </c>
      <c r="G632" s="217">
        <f t="shared" si="101"/>
        <v>1.2906765137495425E-2</v>
      </c>
      <c r="H632" s="18">
        <f t="shared" si="96"/>
        <v>55.259669597929786</v>
      </c>
      <c r="I632" s="10">
        <f t="shared" si="102"/>
        <v>12.157127311544553</v>
      </c>
      <c r="J632" s="202">
        <v>19.20588500256066</v>
      </c>
      <c r="K632" s="202">
        <v>4.4254359279319271</v>
      </c>
      <c r="L632" s="10">
        <f t="shared" si="97"/>
        <v>91.048117839966935</v>
      </c>
      <c r="M632" s="11">
        <f t="shared" si="98"/>
        <v>3.7704206493277673E-2</v>
      </c>
    </row>
    <row r="633" spans="1:13" x14ac:dyDescent="0.35">
      <c r="A633" s="9">
        <f t="shared" si="99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328">
        <f t="shared" si="100"/>
        <v>1474.5</v>
      </c>
      <c r="G633" s="217">
        <f t="shared" si="101"/>
        <v>7.8809943660911892E-3</v>
      </c>
      <c r="H633" s="18">
        <f t="shared" si="96"/>
        <v>33.742083328701121</v>
      </c>
      <c r="I633" s="10">
        <f t="shared" si="102"/>
        <v>7.4232583323142469</v>
      </c>
      <c r="J633" s="202">
        <v>11.727297265312112</v>
      </c>
      <c r="K633" s="202">
        <v>4.0898184116174399</v>
      </c>
      <c r="L633" s="10">
        <f t="shared" si="97"/>
        <v>56.982457337944922</v>
      </c>
      <c r="M633" s="11">
        <f t="shared" si="98"/>
        <v>3.8645274559474342E-2</v>
      </c>
    </row>
    <row r="634" spans="1:13" x14ac:dyDescent="0.35">
      <c r="A634" s="9">
        <f t="shared" si="99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328">
        <f t="shared" si="100"/>
        <v>3142.9</v>
      </c>
      <c r="G634" s="217">
        <f t="shared" si="101"/>
        <v>1.6798356862114613E-2</v>
      </c>
      <c r="H634" s="18">
        <f t="shared" si="96"/>
        <v>71.921324987300608</v>
      </c>
      <c r="I634" s="10">
        <f t="shared" si="102"/>
        <v>15.822691497206133</v>
      </c>
      <c r="J634" s="202">
        <v>24.996759969582527</v>
      </c>
      <c r="K634" s="202">
        <v>8.7174569588826394</v>
      </c>
      <c r="L634" s="10">
        <f t="shared" si="97"/>
        <v>121.45823341297191</v>
      </c>
      <c r="M634" s="11">
        <f t="shared" si="98"/>
        <v>3.8645274559474342E-2</v>
      </c>
    </row>
    <row r="635" spans="1:13" x14ac:dyDescent="0.35">
      <c r="A635" s="9">
        <f t="shared" si="99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328">
        <f t="shared" si="100"/>
        <v>3236.6000000000004</v>
      </c>
      <c r="G635" s="217">
        <f t="shared" si="101"/>
        <v>1.7299170135836383E-2</v>
      </c>
      <c r="H635" s="18">
        <f t="shared" si="96"/>
        <v>74.065531978076677</v>
      </c>
      <c r="I635" s="10">
        <f t="shared" si="102"/>
        <v>16.29441703517687</v>
      </c>
      <c r="J635" s="202">
        <v>25.741994119300905</v>
      </c>
      <c r="K635" s="202">
        <v>8.7837483526009557</v>
      </c>
      <c r="L635" s="10">
        <f t="shared" si="97"/>
        <v>124.88569148515541</v>
      </c>
      <c r="M635" s="11">
        <f t="shared" si="98"/>
        <v>3.858545741987128E-2</v>
      </c>
    </row>
    <row r="636" spans="1:13" x14ac:dyDescent="0.35">
      <c r="A636" s="9">
        <f t="shared" si="99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328">
        <f t="shared" si="100"/>
        <v>3226.9</v>
      </c>
      <c r="G636" s="217">
        <f t="shared" si="101"/>
        <v>1.7247325005045548E-2</v>
      </c>
      <c r="H636" s="18">
        <f t="shared" si="96"/>
        <v>73.843559642852256</v>
      </c>
      <c r="I636" s="10">
        <f t="shared" si="102"/>
        <v>16.245583121427497</v>
      </c>
      <c r="J636" s="202">
        <v>25.664846080322587</v>
      </c>
      <c r="K636" s="202">
        <v>8.7451939437020201</v>
      </c>
      <c r="L636" s="10">
        <f t="shared" si="97"/>
        <v>124.49918278830437</v>
      </c>
      <c r="M636" s="11">
        <f t="shared" si="98"/>
        <v>3.8581667479098941E-2</v>
      </c>
    </row>
    <row r="637" spans="1:13" x14ac:dyDescent="0.35">
      <c r="A637" s="9">
        <f t="shared" si="99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328">
        <f t="shared" si="100"/>
        <v>4204.75</v>
      </c>
      <c r="G637" s="217">
        <f t="shared" si="101"/>
        <v>2.2473795226057598E-2</v>
      </c>
      <c r="H637" s="18">
        <f t="shared" ref="H637:H668" si="103">G637*$N$2</f>
        <v>96.220430570604293</v>
      </c>
      <c r="I637" s="10">
        <f t="shared" si="102"/>
        <v>21.168494725532945</v>
      </c>
      <c r="J637" s="202">
        <v>48.785024</v>
      </c>
      <c r="K637" s="202">
        <v>11.662708691928403</v>
      </c>
      <c r="L637" s="10">
        <f t="shared" ref="L637:L668" si="104">H637+I637+J637+K637</f>
        <v>177.83665798806564</v>
      </c>
      <c r="M637" s="11">
        <f t="shared" ref="M637:M668" si="105">L637/F637</f>
        <v>4.2294228667118294E-2</v>
      </c>
    </row>
    <row r="638" spans="1:13" x14ac:dyDescent="0.35">
      <c r="A638" s="9">
        <f t="shared" si="99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328">
        <f t="shared" si="100"/>
        <v>1489.2</v>
      </c>
      <c r="G638" s="217">
        <f t="shared" si="101"/>
        <v>7.9595637911041017E-3</v>
      </c>
      <c r="H638" s="18">
        <f t="shared" si="103"/>
        <v>34.078474393422653</v>
      </c>
      <c r="I638" s="10">
        <f t="shared" si="102"/>
        <v>7.4972643665529839</v>
      </c>
      <c r="J638" s="202">
        <v>11.844212334691623</v>
      </c>
      <c r="K638" s="202">
        <v>4.1305917793019269</v>
      </c>
      <c r="L638" s="10">
        <f t="shared" si="104"/>
        <v>57.550542873969178</v>
      </c>
      <c r="M638" s="11">
        <f t="shared" si="105"/>
        <v>3.8645274559474335E-2</v>
      </c>
    </row>
    <row r="639" spans="1:13" x14ac:dyDescent="0.35">
      <c r="A639" s="9">
        <f t="shared" si="99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328">
        <f t="shared" si="100"/>
        <v>308</v>
      </c>
      <c r="G639" s="217">
        <f t="shared" si="101"/>
        <v>1.6462165240800856E-3</v>
      </c>
      <c r="H639" s="18">
        <f t="shared" si="103"/>
        <v>7.0481937370226824</v>
      </c>
      <c r="I639" s="10">
        <f t="shared" si="102"/>
        <v>1.5506026221449902</v>
      </c>
      <c r="J639" s="202">
        <v>2.4496490727135507</v>
      </c>
      <c r="K639" s="202">
        <v>0.8542991324368745</v>
      </c>
      <c r="L639" s="10">
        <f t="shared" si="104"/>
        <v>11.902744564318098</v>
      </c>
      <c r="M639" s="11">
        <f t="shared" si="105"/>
        <v>3.8645274559474342E-2</v>
      </c>
    </row>
    <row r="640" spans="1:13" x14ac:dyDescent="0.35">
      <c r="A640" s="9">
        <f t="shared" si="99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328">
        <f t="shared" si="100"/>
        <v>547.4</v>
      </c>
      <c r="G640" s="217">
        <f t="shared" si="101"/>
        <v>2.9257757314332428E-3</v>
      </c>
      <c r="H640" s="18">
        <f t="shared" si="103"/>
        <v>12.526562505344856</v>
      </c>
      <c r="I640" s="10">
        <f t="shared" si="102"/>
        <v>2.7558437511758682</v>
      </c>
      <c r="J640" s="202">
        <v>4.3536944883227191</v>
      </c>
      <c r="K640" s="202">
        <v>1.5183225490128089</v>
      </c>
      <c r="L640" s="10">
        <f t="shared" si="104"/>
        <v>21.154423293856251</v>
      </c>
      <c r="M640" s="11">
        <f t="shared" si="105"/>
        <v>3.8645274559474335E-2</v>
      </c>
    </row>
    <row r="641" spans="1:13" x14ac:dyDescent="0.35">
      <c r="A641" s="9">
        <f t="shared" si="99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328">
        <f t="shared" si="100"/>
        <v>307.3</v>
      </c>
      <c r="G641" s="217">
        <f t="shared" si="101"/>
        <v>1.6424751228889946E-3</v>
      </c>
      <c r="H641" s="18">
        <f t="shared" si="103"/>
        <v>7.0321751148930858</v>
      </c>
      <c r="I641" s="10">
        <f t="shared" si="102"/>
        <v>1.5470785252764789</v>
      </c>
      <c r="J641" s="202">
        <v>2.4440816884573837</v>
      </c>
      <c r="K641" s="202">
        <v>0.85235754349951798</v>
      </c>
      <c r="L641" s="10">
        <f t="shared" si="104"/>
        <v>11.875692872126468</v>
      </c>
      <c r="M641" s="11">
        <f t="shared" si="105"/>
        <v>3.8645274559474349E-2</v>
      </c>
    </row>
    <row r="642" spans="1:13" x14ac:dyDescent="0.35">
      <c r="A642" s="9">
        <f t="shared" si="99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328">
        <f t="shared" si="100"/>
        <v>137.69999999999999</v>
      </c>
      <c r="G642" s="217">
        <f t="shared" si="101"/>
        <v>7.3598706287606418E-4</v>
      </c>
      <c r="H642" s="18">
        <f t="shared" si="103"/>
        <v>3.1510918103507248</v>
      </c>
      <c r="I642" s="10">
        <f t="shared" si="102"/>
        <v>0.69324019827715944</v>
      </c>
      <c r="J642" s="202">
        <v>1.0951840172488827</v>
      </c>
      <c r="K642" s="202">
        <v>0.38193828096284937</v>
      </c>
      <c r="L642" s="10">
        <f t="shared" si="104"/>
        <v>5.3214543068396161</v>
      </c>
      <c r="M642" s="11">
        <f t="shared" si="105"/>
        <v>3.8645274559474342E-2</v>
      </c>
    </row>
    <row r="643" spans="1:13" x14ac:dyDescent="0.35">
      <c r="A643" s="9">
        <f t="shared" si="99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328">
        <f t="shared" si="100"/>
        <v>536.1</v>
      </c>
      <c r="G643" s="217">
        <f t="shared" si="101"/>
        <v>2.8653788264913437E-3</v>
      </c>
      <c r="H643" s="18">
        <f t="shared" si="103"/>
        <v>12.267976176681364</v>
      </c>
      <c r="I643" s="10">
        <f t="shared" si="102"/>
        <v>2.6989547588698999</v>
      </c>
      <c r="J643" s="202">
        <v>4.263820999616021</v>
      </c>
      <c r="K643" s="202">
        <v>1.4869797561669107</v>
      </c>
      <c r="L643" s="10">
        <f t="shared" si="104"/>
        <v>20.717731691334194</v>
      </c>
      <c r="M643" s="11">
        <f t="shared" si="105"/>
        <v>3.8645274559474342E-2</v>
      </c>
    </row>
    <row r="644" spans="1:13" x14ac:dyDescent="0.35">
      <c r="A644" s="9">
        <f t="shared" si="99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328">
        <f t="shared" si="100"/>
        <v>4434.25</v>
      </c>
      <c r="G644" s="217">
        <f t="shared" si="101"/>
        <v>2.3700440330851037E-2</v>
      </c>
      <c r="H644" s="18">
        <f t="shared" si="103"/>
        <v>101.47225025452217</v>
      </c>
      <c r="I644" s="10">
        <f t="shared" si="102"/>
        <v>22.323895055994878</v>
      </c>
      <c r="J644" s="202">
        <v>35.267390911298897</v>
      </c>
      <c r="K644" s="202">
        <v>12.299272493533152</v>
      </c>
      <c r="L644" s="10">
        <f t="shared" si="104"/>
        <v>171.3628087153491</v>
      </c>
      <c r="M644" s="11">
        <f t="shared" si="105"/>
        <v>3.8645274559474342E-2</v>
      </c>
    </row>
    <row r="645" spans="1:13" x14ac:dyDescent="0.35">
      <c r="A645" s="9">
        <f t="shared" si="99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328">
        <f t="shared" si="100"/>
        <v>349</v>
      </c>
      <c r="G645" s="217">
        <f t="shared" si="101"/>
        <v>1.865355736701136E-3</v>
      </c>
      <c r="H645" s="18">
        <f t="shared" si="103"/>
        <v>7.9864273188990786</v>
      </c>
      <c r="I645" s="10">
        <f t="shared" si="102"/>
        <v>1.7570140101577973</v>
      </c>
      <c r="J645" s="202">
        <v>2.7757387220033416</v>
      </c>
      <c r="K645" s="202">
        <v>0.96802077019632859</v>
      </c>
      <c r="L645" s="10">
        <f t="shared" si="104"/>
        <v>13.487200821256547</v>
      </c>
      <c r="M645" s="11">
        <f t="shared" si="105"/>
        <v>3.8645274559474349E-2</v>
      </c>
    </row>
    <row r="646" spans="1:13" x14ac:dyDescent="0.35">
      <c r="A646" s="9">
        <f t="shared" si="99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328">
        <f t="shared" si="100"/>
        <v>406.5</v>
      </c>
      <c r="G646" s="217">
        <f t="shared" si="101"/>
        <v>2.1726851202550478E-3</v>
      </c>
      <c r="H646" s="18">
        <f t="shared" si="103"/>
        <v>9.3022427081159744</v>
      </c>
      <c r="I646" s="10">
        <f t="shared" si="102"/>
        <v>2.0464933957855145</v>
      </c>
      <c r="J646" s="202">
        <v>3.2330595716170727</v>
      </c>
      <c r="K646" s="202">
        <v>1.1275084329077583</v>
      </c>
      <c r="L646" s="10">
        <f t="shared" si="104"/>
        <v>15.70930410842632</v>
      </c>
      <c r="M646" s="11">
        <f t="shared" si="105"/>
        <v>3.8645274559474342E-2</v>
      </c>
    </row>
    <row r="647" spans="1:13" x14ac:dyDescent="0.35">
      <c r="A647" s="9">
        <f t="shared" si="99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328">
        <f t="shared" si="100"/>
        <v>404.1</v>
      </c>
      <c r="G647" s="217">
        <f t="shared" si="101"/>
        <v>2.1598574590284501E-3</v>
      </c>
      <c r="H647" s="18">
        <f t="shared" si="103"/>
        <v>9.247321717957357</v>
      </c>
      <c r="I647" s="10">
        <f t="shared" si="102"/>
        <v>2.0344107779506184</v>
      </c>
      <c r="J647" s="202">
        <v>3.2139713970244999</v>
      </c>
      <c r="K647" s="202">
        <v>1.1208515565511072</v>
      </c>
      <c r="L647" s="10">
        <f t="shared" si="104"/>
        <v>15.616555449483583</v>
      </c>
      <c r="M647" s="11">
        <f t="shared" si="105"/>
        <v>3.8645274559474342E-2</v>
      </c>
    </row>
    <row r="648" spans="1:13" x14ac:dyDescent="0.35">
      <c r="A648" s="9">
        <f t="shared" si="99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328">
        <f t="shared" si="100"/>
        <v>408.5</v>
      </c>
      <c r="G648" s="217">
        <f t="shared" si="101"/>
        <v>2.1833748379438797E-3</v>
      </c>
      <c r="H648" s="18">
        <f t="shared" si="103"/>
        <v>9.3480101999148228</v>
      </c>
      <c r="I648" s="10">
        <f t="shared" si="102"/>
        <v>2.056562243981261</v>
      </c>
      <c r="J648" s="202">
        <v>3.24896638377755</v>
      </c>
      <c r="K648" s="202">
        <v>1.133055829871634</v>
      </c>
      <c r="L648" s="10">
        <f t="shared" si="104"/>
        <v>15.786594657545267</v>
      </c>
      <c r="M648" s="11">
        <f t="shared" si="105"/>
        <v>3.8645274559474335E-2</v>
      </c>
    </row>
    <row r="649" spans="1:13" x14ac:dyDescent="0.35">
      <c r="A649" s="9">
        <f t="shared" si="99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328">
        <f t="shared" si="100"/>
        <v>1814.6</v>
      </c>
      <c r="G649" s="217">
        <f t="shared" si="101"/>
        <v>9.6987808590770237E-3</v>
      </c>
      <c r="H649" s="18">
        <f t="shared" si="103"/>
        <v>41.524845309095319</v>
      </c>
      <c r="I649" s="10">
        <f t="shared" si="102"/>
        <v>9.13546596800097</v>
      </c>
      <c r="J649" s="202">
        <v>14.432250673201327</v>
      </c>
      <c r="K649" s="202">
        <v>5.033153265324521</v>
      </c>
      <c r="L649" s="10">
        <f t="shared" si="104"/>
        <v>70.125715215622137</v>
      </c>
      <c r="M649" s="11">
        <f t="shared" si="105"/>
        <v>3.8645274559474342E-2</v>
      </c>
    </row>
    <row r="650" spans="1:13" x14ac:dyDescent="0.35">
      <c r="A650" s="9">
        <f t="shared" si="99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328">
        <f t="shared" si="100"/>
        <v>358.3</v>
      </c>
      <c r="G650" s="217">
        <f t="shared" si="101"/>
        <v>1.9150629239542034E-3</v>
      </c>
      <c r="H650" s="18">
        <f t="shared" si="103"/>
        <v>8.1992461557637242</v>
      </c>
      <c r="I650" s="10">
        <f t="shared" si="102"/>
        <v>1.8038341542680194</v>
      </c>
      <c r="J650" s="202">
        <v>2.8497053985495624</v>
      </c>
      <c r="K650" s="202">
        <v>0.99381616607835122</v>
      </c>
      <c r="L650" s="10">
        <f t="shared" si="104"/>
        <v>13.846601874659656</v>
      </c>
      <c r="M650" s="11">
        <f t="shared" si="105"/>
        <v>3.8645274559474342E-2</v>
      </c>
    </row>
    <row r="651" spans="1:13" x14ac:dyDescent="0.35">
      <c r="A651" s="9">
        <f t="shared" si="99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328">
        <f t="shared" si="100"/>
        <v>341</v>
      </c>
      <c r="G651" s="217">
        <f t="shared" si="101"/>
        <v>1.8225968659458091E-3</v>
      </c>
      <c r="H651" s="18">
        <f t="shared" si="103"/>
        <v>7.8033573517036841</v>
      </c>
      <c r="I651" s="10">
        <f t="shared" si="102"/>
        <v>1.7167386173748105</v>
      </c>
      <c r="J651" s="202">
        <v>2.7121114733614311</v>
      </c>
      <c r="K651" s="202">
        <v>0.94583118234082542</v>
      </c>
      <c r="L651" s="10">
        <f t="shared" si="104"/>
        <v>13.178038624780751</v>
      </c>
      <c r="M651" s="11">
        <f t="shared" si="105"/>
        <v>3.8645274559474342E-2</v>
      </c>
    </row>
    <row r="652" spans="1:13" x14ac:dyDescent="0.35">
      <c r="A652" s="9">
        <f t="shared" si="99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328">
        <f t="shared" si="100"/>
        <v>2259.8000000000002</v>
      </c>
      <c r="G652" s="217">
        <f t="shared" si="101"/>
        <v>1.2078312016610967E-2</v>
      </c>
      <c r="H652" s="18">
        <f t="shared" si="103"/>
        <v>51.712688983519023</v>
      </c>
      <c r="I652" s="10">
        <f t="shared" si="102"/>
        <v>11.376791576374185</v>
      </c>
      <c r="J652" s="202">
        <v>17.973107060123645</v>
      </c>
      <c r="K652" s="202">
        <v>5.3013699085279171</v>
      </c>
      <c r="L652" s="10">
        <f t="shared" si="104"/>
        <v>86.363957528544759</v>
      </c>
      <c r="M652" s="11">
        <f t="shared" si="105"/>
        <v>3.8217522581000418E-2</v>
      </c>
    </row>
    <row r="653" spans="1:13" x14ac:dyDescent="0.35">
      <c r="A653" s="9">
        <f t="shared" si="99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328">
        <f t="shared" si="100"/>
        <v>383.21</v>
      </c>
      <c r="G653" s="217">
        <f t="shared" si="101"/>
        <v>2.0482033577686027E-3</v>
      </c>
      <c r="H653" s="18">
        <f t="shared" si="103"/>
        <v>8.7692802661183844</v>
      </c>
      <c r="I653" s="10">
        <f t="shared" si="102"/>
        <v>1.9292416585460446</v>
      </c>
      <c r="J653" s="202">
        <v>3.0478247440083108</v>
      </c>
      <c r="K653" s="202">
        <v>1.0629089952634243</v>
      </c>
      <c r="L653" s="10">
        <f t="shared" si="104"/>
        <v>14.809255663936165</v>
      </c>
      <c r="M653" s="11">
        <f t="shared" si="105"/>
        <v>3.8645274559474349E-2</v>
      </c>
    </row>
    <row r="654" spans="1:13" x14ac:dyDescent="0.35">
      <c r="A654" s="9">
        <f t="shared" si="99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328">
        <f t="shared" si="100"/>
        <v>122.4</v>
      </c>
      <c r="G654" s="217">
        <f t="shared" si="101"/>
        <v>6.5421072255650162E-4</v>
      </c>
      <c r="H654" s="18">
        <f t="shared" si="103"/>
        <v>2.8009704980895336</v>
      </c>
      <c r="I654" s="10">
        <f t="shared" si="102"/>
        <v>0.61621350957969734</v>
      </c>
      <c r="J654" s="202">
        <v>0.97349690422122948</v>
      </c>
      <c r="K654" s="202">
        <v>0.33950069418919954</v>
      </c>
      <c r="L654" s="10">
        <f t="shared" si="104"/>
        <v>4.7301816060796602</v>
      </c>
      <c r="M654" s="11">
        <f t="shared" si="105"/>
        <v>3.8645274559474349E-2</v>
      </c>
    </row>
    <row r="655" spans="1:13" x14ac:dyDescent="0.35">
      <c r="A655" s="9">
        <f t="shared" si="99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328">
        <f t="shared" si="100"/>
        <v>186.3</v>
      </c>
      <c r="G655" s="217">
        <f t="shared" si="101"/>
        <v>9.9574720271467529E-4</v>
      </c>
      <c r="H655" s="18">
        <f t="shared" si="103"/>
        <v>4.2632418610627463</v>
      </c>
      <c r="I655" s="10">
        <f t="shared" si="102"/>
        <v>0.93791320943380418</v>
      </c>
      <c r="J655" s="202">
        <v>1.4817195527484885</v>
      </c>
      <c r="K655" s="202">
        <v>0.51674002718503165</v>
      </c>
      <c r="L655" s="10">
        <f t="shared" si="104"/>
        <v>7.1996146504300711</v>
      </c>
      <c r="M655" s="11">
        <f t="shared" si="105"/>
        <v>3.8645274559474349E-2</v>
      </c>
    </row>
    <row r="656" spans="1:13" x14ac:dyDescent="0.35">
      <c r="A656" s="9">
        <f t="shared" si="99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328">
        <f t="shared" si="100"/>
        <v>989.04</v>
      </c>
      <c r="G656" s="217">
        <f t="shared" si="101"/>
        <v>5.2862791914810641E-3</v>
      </c>
      <c r="H656" s="18">
        <f t="shared" si="103"/>
        <v>22.632940044366602</v>
      </c>
      <c r="I656" s="10">
        <f t="shared" si="102"/>
        <v>4.9792468097606521</v>
      </c>
      <c r="J656" s="202">
        <v>7.8662367495993832</v>
      </c>
      <c r="K656" s="202">
        <v>2.7432987465758649</v>
      </c>
      <c r="L656" s="10">
        <f t="shared" si="104"/>
        <v>38.221722350302507</v>
      </c>
      <c r="M656" s="11">
        <f t="shared" si="105"/>
        <v>3.8645274559474349E-2</v>
      </c>
    </row>
    <row r="657" spans="1:13" x14ac:dyDescent="0.35">
      <c r="A657" s="9">
        <f t="shared" si="99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328">
        <f t="shared" si="100"/>
        <v>336.3</v>
      </c>
      <c r="G657" s="217">
        <f t="shared" si="101"/>
        <v>1.7974760293770545E-3</v>
      </c>
      <c r="H657" s="18">
        <f t="shared" si="103"/>
        <v>7.6958037459763897</v>
      </c>
      <c r="I657" s="10">
        <f t="shared" si="102"/>
        <v>1.6930768241148058</v>
      </c>
      <c r="J657" s="202">
        <v>2.6747304647843086</v>
      </c>
      <c r="K657" s="202">
        <v>0.9327947994757172</v>
      </c>
      <c r="L657" s="10">
        <f t="shared" si="104"/>
        <v>12.996405834351222</v>
      </c>
      <c r="M657" s="11">
        <f t="shared" si="105"/>
        <v>3.8645274559474342E-2</v>
      </c>
    </row>
    <row r="658" spans="1:13" x14ac:dyDescent="0.35">
      <c r="A658" s="9">
        <f t="shared" si="99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328">
        <f t="shared" si="100"/>
        <v>990</v>
      </c>
      <c r="G658" s="217">
        <f t="shared" si="101"/>
        <v>5.2914102559717038E-3</v>
      </c>
      <c r="H658" s="18">
        <f t="shared" si="103"/>
        <v>22.654908440430049</v>
      </c>
      <c r="I658" s="10">
        <f t="shared" si="102"/>
        <v>4.9840798568946107</v>
      </c>
      <c r="J658" s="202">
        <v>7.8738720194364138</v>
      </c>
      <c r="K658" s="202">
        <v>2.7459614971185253</v>
      </c>
      <c r="L658" s="10">
        <f t="shared" si="104"/>
        <v>38.258821813879592</v>
      </c>
      <c r="M658" s="11">
        <f t="shared" si="105"/>
        <v>3.8645274559474335E-2</v>
      </c>
    </row>
    <row r="659" spans="1:13" x14ac:dyDescent="0.35">
      <c r="A659" s="9">
        <f t="shared" si="99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328">
        <f t="shared" si="100"/>
        <v>329.6</v>
      </c>
      <c r="G659" s="217">
        <f t="shared" si="101"/>
        <v>1.7616654751194684E-3</v>
      </c>
      <c r="H659" s="18">
        <f t="shared" si="103"/>
        <v>7.5424826484502479</v>
      </c>
      <c r="I659" s="10">
        <f t="shared" si="102"/>
        <v>1.6593461826590545</v>
      </c>
      <c r="J659" s="202">
        <v>2.6214426440467089</v>
      </c>
      <c r="K659" s="202">
        <v>0.91421101964673335</v>
      </c>
      <c r="L659" s="10">
        <f t="shared" si="104"/>
        <v>12.737482494802746</v>
      </c>
      <c r="M659" s="11">
        <f t="shared" si="105"/>
        <v>3.8645274559474349E-2</v>
      </c>
    </row>
    <row r="660" spans="1:13" x14ac:dyDescent="0.35">
      <c r="A660" s="9">
        <f t="shared" si="99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328">
        <f t="shared" si="100"/>
        <v>564.20000000000005</v>
      </c>
      <c r="G660" s="217">
        <f t="shared" si="101"/>
        <v>3.0155693600194297E-3</v>
      </c>
      <c r="H660" s="18">
        <f t="shared" si="103"/>
        <v>12.911009436455187</v>
      </c>
      <c r="I660" s="10">
        <f t="shared" si="102"/>
        <v>2.8404220760201411</v>
      </c>
      <c r="J660" s="202">
        <v>4.4873117104707321</v>
      </c>
      <c r="K660" s="202">
        <v>1.5649206835093656</v>
      </c>
      <c r="L660" s="10">
        <f t="shared" si="104"/>
        <v>21.803663906455427</v>
      </c>
      <c r="M660" s="11">
        <f t="shared" si="105"/>
        <v>3.8645274559474342E-2</v>
      </c>
    </row>
    <row r="661" spans="1:13" x14ac:dyDescent="0.35">
      <c r="A661" s="9">
        <f t="shared" si="99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328">
        <f t="shared" si="100"/>
        <v>123.2</v>
      </c>
      <c r="G661" s="217">
        <f t="shared" si="101"/>
        <v>6.5848660963203421E-4</v>
      </c>
      <c r="H661" s="18">
        <f t="shared" si="103"/>
        <v>2.8192774948090729</v>
      </c>
      <c r="I661" s="10">
        <f t="shared" si="102"/>
        <v>0.62024104885799602</v>
      </c>
      <c r="J661" s="202">
        <v>0.97985962908542024</v>
      </c>
      <c r="K661" s="202">
        <v>0.34171965297474982</v>
      </c>
      <c r="L661" s="10">
        <f t="shared" si="104"/>
        <v>4.7610978257272389</v>
      </c>
      <c r="M661" s="11">
        <f t="shared" si="105"/>
        <v>3.8645274559474342E-2</v>
      </c>
    </row>
    <row r="662" spans="1:13" x14ac:dyDescent="0.35">
      <c r="A662" s="9">
        <f t="shared" si="99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328">
        <f t="shared" si="100"/>
        <v>325.3</v>
      </c>
      <c r="G662" s="217">
        <f t="shared" si="101"/>
        <v>1.7386825820884801E-3</v>
      </c>
      <c r="H662" s="18">
        <f t="shared" si="103"/>
        <v>7.4440825410827234</v>
      </c>
      <c r="I662" s="10">
        <f t="shared" si="102"/>
        <v>1.6376981590381992</v>
      </c>
      <c r="J662" s="202">
        <v>2.587242997901682</v>
      </c>
      <c r="K662" s="202">
        <v>0.90228411617440041</v>
      </c>
      <c r="L662" s="10">
        <f t="shared" si="104"/>
        <v>12.571307814197006</v>
      </c>
      <c r="M662" s="11">
        <f t="shared" si="105"/>
        <v>3.8645274559474349E-2</v>
      </c>
    </row>
    <row r="663" spans="1:13" x14ac:dyDescent="0.35">
      <c r="A663" s="9">
        <f t="shared" si="99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328">
        <f t="shared" si="100"/>
        <v>314.2</v>
      </c>
      <c r="G663" s="217">
        <f t="shared" si="101"/>
        <v>1.679354648915464E-3</v>
      </c>
      <c r="H663" s="18">
        <f t="shared" si="103"/>
        <v>7.190072961599113</v>
      </c>
      <c r="I663" s="10">
        <f t="shared" si="102"/>
        <v>1.5818160515518049</v>
      </c>
      <c r="J663" s="202">
        <v>2.4989601904110312</v>
      </c>
      <c r="K663" s="202">
        <v>0.87149606302488958</v>
      </c>
      <c r="L663" s="10">
        <f t="shared" si="104"/>
        <v>12.142345266586839</v>
      </c>
      <c r="M663" s="11">
        <f t="shared" si="105"/>
        <v>3.8645274559474342E-2</v>
      </c>
    </row>
    <row r="664" spans="1:13" x14ac:dyDescent="0.35">
      <c r="A664" s="9">
        <f t="shared" si="99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328">
        <f t="shared" si="100"/>
        <v>418.8</v>
      </c>
      <c r="G664" s="217">
        <f t="shared" si="101"/>
        <v>2.2384268840413631E-3</v>
      </c>
      <c r="H664" s="18">
        <f t="shared" si="103"/>
        <v>9.5837127826788944</v>
      </c>
      <c r="I664" s="10">
        <f t="shared" si="102"/>
        <v>2.1084168121893567</v>
      </c>
      <c r="J664" s="202">
        <v>3.3308864664040101</v>
      </c>
      <c r="K664" s="202">
        <v>1.1616249242355945</v>
      </c>
      <c r="L664" s="10">
        <f t="shared" si="104"/>
        <v>16.184640985507855</v>
      </c>
      <c r="M664" s="11">
        <f t="shared" si="105"/>
        <v>3.8645274559474342E-2</v>
      </c>
    </row>
    <row r="665" spans="1:13" x14ac:dyDescent="0.35">
      <c r="A665" s="9">
        <f t="shared" si="99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328">
        <f t="shared" si="100"/>
        <v>435.7</v>
      </c>
      <c r="G665" s="217">
        <f t="shared" si="101"/>
        <v>2.3287549985119911E-3</v>
      </c>
      <c r="H665" s="18">
        <f t="shared" si="103"/>
        <v>9.9704480883791646</v>
      </c>
      <c r="I665" s="10">
        <f t="shared" si="102"/>
        <v>2.1934985794434163</v>
      </c>
      <c r="J665" s="202">
        <v>3.4652990291600458</v>
      </c>
      <c r="K665" s="202">
        <v>1.2085004285803449</v>
      </c>
      <c r="L665" s="10">
        <f t="shared" si="104"/>
        <v>16.837746125562969</v>
      </c>
      <c r="M665" s="11">
        <f t="shared" si="105"/>
        <v>3.8645274559474342E-2</v>
      </c>
    </row>
    <row r="666" spans="1:13" x14ac:dyDescent="0.35">
      <c r="A666" s="9">
        <f t="shared" si="99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328">
        <f t="shared" ref="F666:F717" si="106">C666+D666+E666</f>
        <v>416.2</v>
      </c>
      <c r="G666" s="217">
        <f t="shared" si="101"/>
        <v>2.2245302510458817E-3</v>
      </c>
      <c r="H666" s="18">
        <f t="shared" si="103"/>
        <v>9.5242150433403907</v>
      </c>
      <c r="I666" s="10">
        <f t="shared" si="102"/>
        <v>2.0953273095348859</v>
      </c>
      <c r="J666" s="202">
        <v>3.310207610595389</v>
      </c>
      <c r="K666" s="202">
        <v>1.1544133081825558</v>
      </c>
      <c r="L666" s="10">
        <f t="shared" si="104"/>
        <v>16.084163271653221</v>
      </c>
      <c r="M666" s="11">
        <f t="shared" si="105"/>
        <v>3.8645274559474342E-2</v>
      </c>
    </row>
    <row r="667" spans="1:13" x14ac:dyDescent="0.35">
      <c r="A667" s="9">
        <f t="shared" si="99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328">
        <f t="shared" si="106"/>
        <v>4569.2</v>
      </c>
      <c r="G667" s="217">
        <f t="shared" si="101"/>
        <v>2.4421729031904958E-2</v>
      </c>
      <c r="H667" s="18">
        <f t="shared" si="103"/>
        <v>104.56041176364947</v>
      </c>
      <c r="I667" s="10">
        <f t="shared" si="102"/>
        <v>23.003290588002884</v>
      </c>
      <c r="J667" s="202">
        <v>36.340703061827135</v>
      </c>
      <c r="K667" s="202">
        <v>12.673583103670671</v>
      </c>
      <c r="L667" s="10">
        <f t="shared" si="104"/>
        <v>176.57798851715015</v>
      </c>
      <c r="M667" s="11">
        <f t="shared" si="105"/>
        <v>3.8645274559474342E-2</v>
      </c>
    </row>
    <row r="668" spans="1:13" x14ac:dyDescent="0.35">
      <c r="A668" s="9">
        <f t="shared" si="99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328">
        <f t="shared" si="106"/>
        <v>310</v>
      </c>
      <c r="G668" s="217">
        <f t="shared" si="101"/>
        <v>1.6569062417689173E-3</v>
      </c>
      <c r="H668" s="18">
        <f t="shared" si="103"/>
        <v>7.0939612288215308</v>
      </c>
      <c r="I668" s="10">
        <f t="shared" si="102"/>
        <v>1.5606714703407367</v>
      </c>
      <c r="J668" s="202">
        <v>2.4655558848740284</v>
      </c>
      <c r="K668" s="202">
        <v>0.85984652940075024</v>
      </c>
      <c r="L668" s="10">
        <f t="shared" si="104"/>
        <v>11.980035113437046</v>
      </c>
      <c r="M668" s="11">
        <f t="shared" si="105"/>
        <v>3.8645274559474342E-2</v>
      </c>
    </row>
    <row r="669" spans="1:13" x14ac:dyDescent="0.35">
      <c r="A669" s="9">
        <f t="shared" si="99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328">
        <f t="shared" si="106"/>
        <v>336.4</v>
      </c>
      <c r="G669" s="217">
        <f t="shared" si="101"/>
        <v>1.7980105152614959E-3</v>
      </c>
      <c r="H669" s="18">
        <f t="shared" ref="H669:H700" si="107">G669*$N$2</f>
        <v>7.6980921205663311</v>
      </c>
      <c r="I669" s="10">
        <f t="shared" si="102"/>
        <v>1.6935802665245929</v>
      </c>
      <c r="J669" s="202">
        <v>2.6755258053923328</v>
      </c>
      <c r="K669" s="202">
        <v>0.93307216932391113</v>
      </c>
      <c r="L669" s="10">
        <f t="shared" ref="L669:L700" si="108">H669+I669+J669+K669</f>
        <v>13.000270361807168</v>
      </c>
      <c r="M669" s="11">
        <f t="shared" ref="M669:M700" si="109">L669/F669</f>
        <v>3.8645274559474342E-2</v>
      </c>
    </row>
    <row r="670" spans="1:13" x14ac:dyDescent="0.35">
      <c r="A670" s="9">
        <f t="shared" ref="A670:A723" si="110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328">
        <f t="shared" si="106"/>
        <v>133.69999999999999</v>
      </c>
      <c r="G670" s="217">
        <f t="shared" ref="G670:G723" si="111">1/187095.68*F670</f>
        <v>7.146076274984007E-4</v>
      </c>
      <c r="H670" s="18">
        <f t="shared" si="107"/>
        <v>3.0595568267530275</v>
      </c>
      <c r="I670" s="10">
        <f t="shared" si="102"/>
        <v>0.67310250188566612</v>
      </c>
      <c r="J670" s="202">
        <v>1.0633703929279277</v>
      </c>
      <c r="K670" s="202">
        <v>0.37084348703509779</v>
      </c>
      <c r="L670" s="10">
        <f t="shared" si="108"/>
        <v>5.1668732086017188</v>
      </c>
      <c r="M670" s="11">
        <f t="shared" si="109"/>
        <v>3.8645274559474342E-2</v>
      </c>
    </row>
    <row r="671" spans="1:13" x14ac:dyDescent="0.35">
      <c r="A671" s="9">
        <f t="shared" si="110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328">
        <f t="shared" si="106"/>
        <v>136.80000000000001</v>
      </c>
      <c r="G671" s="217">
        <f t="shared" si="111"/>
        <v>7.3117668991609002E-4</v>
      </c>
      <c r="H671" s="18">
        <f t="shared" si="107"/>
        <v>3.1304964390412433</v>
      </c>
      <c r="I671" s="10">
        <f t="shared" si="102"/>
        <v>0.68870921658907358</v>
      </c>
      <c r="J671" s="202">
        <v>1.0880259517766679</v>
      </c>
      <c r="K671" s="202">
        <v>0.37944195232910533</v>
      </c>
      <c r="L671" s="10">
        <f t="shared" si="108"/>
        <v>5.2866735597360899</v>
      </c>
      <c r="M671" s="11">
        <f t="shared" si="109"/>
        <v>3.8645274559474335E-2</v>
      </c>
    </row>
    <row r="672" spans="1:13" x14ac:dyDescent="0.35">
      <c r="A672" s="9">
        <f t="shared" si="110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328">
        <f t="shared" si="106"/>
        <v>126.6</v>
      </c>
      <c r="G672" s="217">
        <f t="shared" si="111"/>
        <v>6.7665912970304813E-4</v>
      </c>
      <c r="H672" s="18">
        <f t="shared" si="107"/>
        <v>2.8970822308671154</v>
      </c>
      <c r="I672" s="10">
        <f t="shared" si="102"/>
        <v>0.63735809079076533</v>
      </c>
      <c r="J672" s="202">
        <v>1.0069012097582322</v>
      </c>
      <c r="K672" s="202">
        <v>0.35115022781333871</v>
      </c>
      <c r="L672" s="10">
        <f t="shared" si="108"/>
        <v>4.8924917592294515</v>
      </c>
      <c r="M672" s="11">
        <f t="shared" si="109"/>
        <v>3.8645274559474342E-2</v>
      </c>
    </row>
    <row r="673" spans="1:13" x14ac:dyDescent="0.35">
      <c r="A673" s="9">
        <f t="shared" si="110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328">
        <f t="shared" si="106"/>
        <v>360.6</v>
      </c>
      <c r="G673" s="217">
        <f t="shared" si="111"/>
        <v>1.9273560992963601E-3</v>
      </c>
      <c r="H673" s="18">
        <f t="shared" si="107"/>
        <v>8.2518787713324002</v>
      </c>
      <c r="I673" s="10">
        <f t="shared" ref="I673:I723" si="112">H673*0.22</f>
        <v>1.8154133296931281</v>
      </c>
      <c r="J673" s="202">
        <v>2.867998232534112</v>
      </c>
      <c r="K673" s="202">
        <v>1.0001956725868084</v>
      </c>
      <c r="L673" s="10">
        <f t="shared" si="108"/>
        <v>13.935486006146448</v>
      </c>
      <c r="M673" s="11">
        <f t="shared" si="109"/>
        <v>3.8645274559474342E-2</v>
      </c>
    </row>
    <row r="674" spans="1:13" x14ac:dyDescent="0.35">
      <c r="A674" s="9">
        <f t="shared" si="110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328">
        <f t="shared" si="106"/>
        <v>132.1</v>
      </c>
      <c r="G674" s="217">
        <f t="shared" si="111"/>
        <v>7.0605585334733542E-4</v>
      </c>
      <c r="H674" s="18">
        <f t="shared" si="107"/>
        <v>3.022942833313949</v>
      </c>
      <c r="I674" s="10">
        <f t="shared" si="112"/>
        <v>0.66504742332906874</v>
      </c>
      <c r="J674" s="202">
        <v>1.0506449431995455</v>
      </c>
      <c r="K674" s="202">
        <v>0.36640556946399716</v>
      </c>
      <c r="L674" s="10">
        <f t="shared" si="108"/>
        <v>5.1050407693065605</v>
      </c>
      <c r="M674" s="11">
        <f t="shared" si="109"/>
        <v>3.8645274559474342E-2</v>
      </c>
    </row>
    <row r="675" spans="1:13" x14ac:dyDescent="0.35">
      <c r="A675" s="9">
        <f t="shared" si="110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328">
        <f t="shared" si="106"/>
        <v>381.1</v>
      </c>
      <c r="G675" s="217">
        <f t="shared" si="111"/>
        <v>2.0369257056068852E-3</v>
      </c>
      <c r="H675" s="18">
        <f t="shared" si="107"/>
        <v>8.7209955622705984</v>
      </c>
      <c r="I675" s="10">
        <f t="shared" si="112"/>
        <v>1.9186190236995317</v>
      </c>
      <c r="J675" s="202">
        <v>3.0310430571790072</v>
      </c>
      <c r="K675" s="202">
        <v>1.0570564914665355</v>
      </c>
      <c r="L675" s="10">
        <f t="shared" si="108"/>
        <v>14.727714134615672</v>
      </c>
      <c r="M675" s="11">
        <f t="shared" si="109"/>
        <v>3.8645274559474342E-2</v>
      </c>
    </row>
    <row r="676" spans="1:13" x14ac:dyDescent="0.35">
      <c r="A676" s="9">
        <f t="shared" si="110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328">
        <f t="shared" si="106"/>
        <v>4362.6399999999994</v>
      </c>
      <c r="G676" s="217">
        <f t="shared" si="111"/>
        <v>2.3317694989002415E-2</v>
      </c>
      <c r="H676" s="18">
        <f t="shared" si="107"/>
        <v>99.833545210664383</v>
      </c>
      <c r="I676" s="10">
        <f t="shared" si="112"/>
        <v>21.963379946346166</v>
      </c>
      <c r="J676" s="202">
        <v>34.697847501893001</v>
      </c>
      <c r="K676" s="202">
        <v>11.962240390992877</v>
      </c>
      <c r="L676" s="10">
        <f t="shared" si="108"/>
        <v>168.45701304989643</v>
      </c>
      <c r="M676" s="11">
        <f t="shared" si="109"/>
        <v>3.8613548917604122E-2</v>
      </c>
    </row>
    <row r="677" spans="1:13" x14ac:dyDescent="0.35">
      <c r="A677" s="9">
        <f t="shared" si="110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328">
        <f t="shared" si="106"/>
        <v>33.4</v>
      </c>
      <c r="G677" s="217">
        <f t="shared" si="111"/>
        <v>1.7851828540348978E-4</v>
      </c>
      <c r="H677" s="18">
        <f t="shared" si="107"/>
        <v>0.76431711304077132</v>
      </c>
      <c r="I677" s="10">
        <f t="shared" si="112"/>
        <v>0.16814976486896968</v>
      </c>
      <c r="J677" s="202">
        <v>0.26564376307997589</v>
      </c>
      <c r="K677" s="202">
        <v>9.2641529296725991E-2</v>
      </c>
      <c r="L677" s="10">
        <f t="shared" si="108"/>
        <v>1.2907521702864428</v>
      </c>
      <c r="M677" s="11">
        <f t="shared" si="109"/>
        <v>3.8645274559474335E-2</v>
      </c>
    </row>
    <row r="678" spans="1:13" x14ac:dyDescent="0.35">
      <c r="A678" s="9">
        <f t="shared" si="110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328">
        <f t="shared" si="106"/>
        <v>3952.23</v>
      </c>
      <c r="G678" s="217">
        <f t="shared" si="111"/>
        <v>2.1124111470665705E-2</v>
      </c>
      <c r="H678" s="18">
        <f t="shared" si="107"/>
        <v>90.441827056081678</v>
      </c>
      <c r="I678" s="10">
        <f t="shared" si="112"/>
        <v>19.897201952337969</v>
      </c>
      <c r="J678" s="202">
        <v>31.433690112502198</v>
      </c>
      <c r="K678" s="202">
        <v>10.708500940172126</v>
      </c>
      <c r="L678" s="10">
        <f t="shared" si="108"/>
        <v>152.48122006109395</v>
      </c>
      <c r="M678" s="11">
        <f t="shared" si="109"/>
        <v>3.8581059316156692E-2</v>
      </c>
    </row>
    <row r="679" spans="1:13" x14ac:dyDescent="0.35">
      <c r="A679" s="9">
        <f t="shared" si="110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328">
        <f t="shared" si="106"/>
        <v>83</v>
      </c>
      <c r="G679" s="217">
        <f t="shared" si="111"/>
        <v>4.4362328408651655E-4</v>
      </c>
      <c r="H679" s="18">
        <f t="shared" si="107"/>
        <v>1.8993509096522161</v>
      </c>
      <c r="I679" s="10">
        <f t="shared" si="112"/>
        <v>0.41785720012348754</v>
      </c>
      <c r="J679" s="202">
        <v>0.66013270465982044</v>
      </c>
      <c r="K679" s="202">
        <v>0.23021697400084606</v>
      </c>
      <c r="L679" s="10">
        <f t="shared" si="108"/>
        <v>3.2075577884363704</v>
      </c>
      <c r="M679" s="11">
        <f t="shared" si="109"/>
        <v>3.8645274559474342E-2</v>
      </c>
    </row>
    <row r="680" spans="1:13" x14ac:dyDescent="0.35">
      <c r="A680" s="9">
        <f t="shared" si="110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328">
        <f t="shared" si="106"/>
        <v>120.4</v>
      </c>
      <c r="G680" s="217">
        <f t="shared" si="111"/>
        <v>6.4352100486766983E-4</v>
      </c>
      <c r="H680" s="18">
        <f t="shared" si="107"/>
        <v>2.7552030062906847</v>
      </c>
      <c r="I680" s="10">
        <f t="shared" si="112"/>
        <v>0.60614466138395062</v>
      </c>
      <c r="J680" s="202">
        <v>0.95759009206075152</v>
      </c>
      <c r="K680" s="202">
        <v>0.33395329722532369</v>
      </c>
      <c r="L680" s="10">
        <f t="shared" si="108"/>
        <v>4.6528910569607103</v>
      </c>
      <c r="M680" s="11">
        <f t="shared" si="109"/>
        <v>3.8645274559474335E-2</v>
      </c>
    </row>
    <row r="681" spans="1:13" x14ac:dyDescent="0.35">
      <c r="A681" s="9">
        <f t="shared" si="110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328">
        <f t="shared" si="106"/>
        <v>128.19999999999999</v>
      </c>
      <c r="G681" s="217">
        <f t="shared" si="111"/>
        <v>6.8521090385411352E-4</v>
      </c>
      <c r="H681" s="18">
        <f t="shared" si="107"/>
        <v>2.9336962243061944</v>
      </c>
      <c r="I681" s="10">
        <f t="shared" si="112"/>
        <v>0.64541316934736281</v>
      </c>
      <c r="J681" s="202">
        <v>1.0196266594866141</v>
      </c>
      <c r="K681" s="202">
        <v>0.35558814538443928</v>
      </c>
      <c r="L681" s="10">
        <f t="shared" si="108"/>
        <v>4.9543241985246107</v>
      </c>
      <c r="M681" s="11">
        <f t="shared" si="109"/>
        <v>3.8645274559474349E-2</v>
      </c>
    </row>
    <row r="682" spans="1:13" x14ac:dyDescent="0.35">
      <c r="A682" s="9">
        <f t="shared" si="110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328">
        <f t="shared" si="106"/>
        <v>121.8</v>
      </c>
      <c r="G682" s="217">
        <f t="shared" si="111"/>
        <v>6.5100380724985197E-4</v>
      </c>
      <c r="H682" s="18">
        <f t="shared" si="107"/>
        <v>2.7872402505498788</v>
      </c>
      <c r="I682" s="10">
        <f t="shared" si="112"/>
        <v>0.61319285512097332</v>
      </c>
      <c r="J682" s="202">
        <v>0.96872486057308593</v>
      </c>
      <c r="K682" s="202">
        <v>0.33783647510003673</v>
      </c>
      <c r="L682" s="10">
        <f t="shared" si="108"/>
        <v>4.7069944413439746</v>
      </c>
      <c r="M682" s="11">
        <f t="shared" si="109"/>
        <v>3.8645274559474342E-2</v>
      </c>
    </row>
    <row r="683" spans="1:13" x14ac:dyDescent="0.35">
      <c r="A683" s="9">
        <f t="shared" si="110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328">
        <f t="shared" si="106"/>
        <v>96.5</v>
      </c>
      <c r="G683" s="217">
        <f t="shared" si="111"/>
        <v>5.1577887848613068E-4</v>
      </c>
      <c r="H683" s="18">
        <f t="shared" si="107"/>
        <v>2.2082814792944441</v>
      </c>
      <c r="I683" s="10">
        <f t="shared" si="112"/>
        <v>0.4858219254447777</v>
      </c>
      <c r="J683" s="202">
        <v>0.76750368674304426</v>
      </c>
      <c r="K683" s="202">
        <v>0.26766190350700775</v>
      </c>
      <c r="L683" s="10">
        <f t="shared" si="108"/>
        <v>3.7292689949892739</v>
      </c>
      <c r="M683" s="11">
        <f t="shared" si="109"/>
        <v>3.8645274559474342E-2</v>
      </c>
    </row>
    <row r="684" spans="1:13" x14ac:dyDescent="0.35">
      <c r="A684" s="9">
        <f t="shared" si="110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328">
        <f t="shared" si="106"/>
        <v>433.8</v>
      </c>
      <c r="G684" s="217">
        <f t="shared" si="111"/>
        <v>2.3185997667076012E-3</v>
      </c>
      <c r="H684" s="18">
        <f t="shared" si="107"/>
        <v>9.9269689711702593</v>
      </c>
      <c r="I684" s="10">
        <f t="shared" si="112"/>
        <v>2.183933173657457</v>
      </c>
      <c r="J684" s="202">
        <v>3.4501875576075918</v>
      </c>
      <c r="K684" s="202">
        <v>1.2032304014646631</v>
      </c>
      <c r="L684" s="10">
        <f t="shared" si="108"/>
        <v>16.764320103899969</v>
      </c>
      <c r="M684" s="11">
        <f t="shared" si="109"/>
        <v>3.8645274559474342E-2</v>
      </c>
    </row>
    <row r="685" spans="1:13" x14ac:dyDescent="0.35">
      <c r="A685" s="9">
        <f t="shared" si="110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328">
        <f t="shared" si="106"/>
        <v>233.7</v>
      </c>
      <c r="G685" s="217">
        <f t="shared" si="111"/>
        <v>1.2490935119399869E-3</v>
      </c>
      <c r="H685" s="18">
        <f t="shared" si="107"/>
        <v>5.3479314166954568</v>
      </c>
      <c r="I685" s="10">
        <f t="shared" si="112"/>
        <v>1.1765449116730005</v>
      </c>
      <c r="J685" s="202">
        <v>1.8587110009518075</v>
      </c>
      <c r="K685" s="202">
        <v>0.64821333522888824</v>
      </c>
      <c r="L685" s="10">
        <f t="shared" si="108"/>
        <v>9.0314006645491531</v>
      </c>
      <c r="M685" s="11">
        <f t="shared" si="109"/>
        <v>3.8645274559474342E-2</v>
      </c>
    </row>
    <row r="686" spans="1:13" x14ac:dyDescent="0.35">
      <c r="A686" s="9">
        <f t="shared" si="110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328">
        <f t="shared" si="106"/>
        <v>1511.8</v>
      </c>
      <c r="G686" s="217">
        <f t="shared" si="111"/>
        <v>8.0803576009878999E-3</v>
      </c>
      <c r="H686" s="18">
        <f t="shared" si="107"/>
        <v>34.595647050749641</v>
      </c>
      <c r="I686" s="10">
        <f t="shared" si="112"/>
        <v>7.6110423511649206</v>
      </c>
      <c r="J686" s="202">
        <v>12.023959312105019</v>
      </c>
      <c r="K686" s="202">
        <v>4.1932773649937234</v>
      </c>
      <c r="L686" s="10">
        <f t="shared" si="108"/>
        <v>58.423926079013306</v>
      </c>
      <c r="M686" s="11">
        <f t="shared" si="109"/>
        <v>3.8645274559474342E-2</v>
      </c>
    </row>
    <row r="687" spans="1:13" x14ac:dyDescent="0.35">
      <c r="A687" s="9">
        <f t="shared" si="110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328">
        <f t="shared" si="106"/>
        <v>63.2</v>
      </c>
      <c r="G687" s="217">
        <f t="shared" si="111"/>
        <v>3.3779507896708249E-4</v>
      </c>
      <c r="H687" s="18">
        <f t="shared" si="107"/>
        <v>1.4462527408436152</v>
      </c>
      <c r="I687" s="10">
        <f t="shared" si="112"/>
        <v>0.31817560298559533</v>
      </c>
      <c r="J687" s="202">
        <v>0.50265526427109219</v>
      </c>
      <c r="K687" s="202">
        <v>0.17529774405847556</v>
      </c>
      <c r="L687" s="10">
        <f t="shared" si="108"/>
        <v>2.4423813521587787</v>
      </c>
      <c r="M687" s="11">
        <f t="shared" si="109"/>
        <v>3.8645274559474342E-2</v>
      </c>
    </row>
    <row r="688" spans="1:13" x14ac:dyDescent="0.35">
      <c r="A688" s="9">
        <f t="shared" si="110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328">
        <f t="shared" si="106"/>
        <v>1307.8</v>
      </c>
      <c r="G688" s="217">
        <f t="shared" si="111"/>
        <v>6.9900063967270644E-3</v>
      </c>
      <c r="H688" s="18">
        <f t="shared" si="107"/>
        <v>29.927362887267087</v>
      </c>
      <c r="I688" s="10">
        <f t="shared" si="112"/>
        <v>6.5840198351987596</v>
      </c>
      <c r="J688" s="202">
        <v>10.401464471736304</v>
      </c>
      <c r="K688" s="202">
        <v>3.6274428746783909</v>
      </c>
      <c r="L688" s="10">
        <f t="shared" si="108"/>
        <v>50.540290068880545</v>
      </c>
      <c r="M688" s="11">
        <f t="shared" si="109"/>
        <v>3.8645274559474342E-2</v>
      </c>
    </row>
    <row r="689" spans="1:13" x14ac:dyDescent="0.35">
      <c r="A689" s="9">
        <f t="shared" si="110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328">
        <f t="shared" si="106"/>
        <v>122</v>
      </c>
      <c r="G689" s="217">
        <f t="shared" si="111"/>
        <v>6.5207277901873522E-4</v>
      </c>
      <c r="H689" s="18">
        <f t="shared" si="107"/>
        <v>2.7918169997297637</v>
      </c>
      <c r="I689" s="10">
        <f t="shared" si="112"/>
        <v>0.614199739940548</v>
      </c>
      <c r="J689" s="202">
        <v>0.97031554178913348</v>
      </c>
      <c r="K689" s="202">
        <v>0.33839121479642437</v>
      </c>
      <c r="L689" s="10">
        <f t="shared" si="108"/>
        <v>4.7147234962558704</v>
      </c>
      <c r="M689" s="11">
        <f t="shared" si="109"/>
        <v>3.8645274559474349E-2</v>
      </c>
    </row>
    <row r="690" spans="1:13" x14ac:dyDescent="0.35">
      <c r="A690" s="9">
        <f t="shared" si="110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328">
        <f t="shared" si="106"/>
        <v>305.10000000000002</v>
      </c>
      <c r="G690" s="217">
        <f t="shared" si="111"/>
        <v>1.6307164334312797E-3</v>
      </c>
      <c r="H690" s="18">
        <f t="shared" si="107"/>
        <v>6.981830873914352</v>
      </c>
      <c r="I690" s="10">
        <f t="shared" si="112"/>
        <v>1.5360027922611574</v>
      </c>
      <c r="J690" s="202">
        <v>2.4265841950808582</v>
      </c>
      <c r="K690" s="202">
        <v>0.8462554068392546</v>
      </c>
      <c r="L690" s="10">
        <f t="shared" si="108"/>
        <v>11.790673268095622</v>
      </c>
      <c r="M690" s="11">
        <f t="shared" si="109"/>
        <v>3.8645274559474342E-2</v>
      </c>
    </row>
    <row r="691" spans="1:13" x14ac:dyDescent="0.35">
      <c r="A691" s="9">
        <f t="shared" si="110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328">
        <f t="shared" si="106"/>
        <v>390.7</v>
      </c>
      <c r="G691" s="217">
        <f t="shared" si="111"/>
        <v>2.0882363505132775E-3</v>
      </c>
      <c r="H691" s="18">
        <f t="shared" si="107"/>
        <v>8.9406795229050715</v>
      </c>
      <c r="I691" s="10">
        <f t="shared" si="112"/>
        <v>1.9669494950391158</v>
      </c>
      <c r="J691" s="202">
        <v>3.1073957555492995</v>
      </c>
      <c r="K691" s="202">
        <v>1.0836839968931393</v>
      </c>
      <c r="L691" s="10">
        <f t="shared" si="108"/>
        <v>15.098708770386626</v>
      </c>
      <c r="M691" s="11">
        <f t="shared" si="109"/>
        <v>3.8645274559474342E-2</v>
      </c>
    </row>
    <row r="692" spans="1:13" x14ac:dyDescent="0.35">
      <c r="A692" s="9">
        <f t="shared" si="110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328">
        <f t="shared" si="106"/>
        <v>306.89999999999998</v>
      </c>
      <c r="G692" s="217">
        <f t="shared" si="111"/>
        <v>1.6403371793512281E-3</v>
      </c>
      <c r="H692" s="18">
        <f t="shared" si="107"/>
        <v>7.023021616533315</v>
      </c>
      <c r="I692" s="10">
        <f t="shared" si="112"/>
        <v>1.5450647556373294</v>
      </c>
      <c r="J692" s="202">
        <v>2.4409003260252877</v>
      </c>
      <c r="K692" s="202">
        <v>0.8512480641067427</v>
      </c>
      <c r="L692" s="10">
        <f t="shared" si="108"/>
        <v>11.860234762302674</v>
      </c>
      <c r="M692" s="11">
        <f t="shared" si="109"/>
        <v>3.8645274559474342E-2</v>
      </c>
    </row>
    <row r="693" spans="1:13" x14ac:dyDescent="0.35">
      <c r="A693" s="9">
        <f t="shared" si="110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328">
        <f t="shared" si="106"/>
        <v>6304.0500000000011</v>
      </c>
      <c r="G693" s="217">
        <f t="shared" si="111"/>
        <v>3.3694257398139825E-2</v>
      </c>
      <c r="H693" s="18">
        <f t="shared" si="107"/>
        <v>144.26027833726576</v>
      </c>
      <c r="I693" s="10">
        <f t="shared" si="112"/>
        <v>31.737261234198467</v>
      </c>
      <c r="J693" s="202">
        <v>50.138669600129425</v>
      </c>
      <c r="K693" s="202">
        <v>16.876152358578889</v>
      </c>
      <c r="L693" s="10">
        <f t="shared" si="108"/>
        <v>243.01236153017251</v>
      </c>
      <c r="M693" s="11">
        <f t="shared" si="109"/>
        <v>3.8548609470129912E-2</v>
      </c>
    </row>
    <row r="694" spans="1:13" x14ac:dyDescent="0.35">
      <c r="A694" s="9">
        <f t="shared" si="110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328">
        <f t="shared" si="106"/>
        <v>125.9</v>
      </c>
      <c r="G694" s="217">
        <f t="shared" si="111"/>
        <v>6.7291772851195712E-4</v>
      </c>
      <c r="H694" s="18">
        <f t="shared" si="107"/>
        <v>2.8810636087375188</v>
      </c>
      <c r="I694" s="10">
        <f t="shared" si="112"/>
        <v>0.63383399392225415</v>
      </c>
      <c r="J694" s="202">
        <v>1.0013338255020652</v>
      </c>
      <c r="K694" s="202">
        <v>0.49763752435903663</v>
      </c>
      <c r="L694" s="10">
        <f t="shared" si="108"/>
        <v>5.0138689525208742</v>
      </c>
      <c r="M694" s="11">
        <f t="shared" si="109"/>
        <v>3.9824217255924339E-2</v>
      </c>
    </row>
    <row r="695" spans="1:13" x14ac:dyDescent="0.35">
      <c r="A695" s="9">
        <f t="shared" si="110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328">
        <f t="shared" si="106"/>
        <v>144.75</v>
      </c>
      <c r="G695" s="217">
        <f t="shared" si="111"/>
        <v>7.7366831772919607E-4</v>
      </c>
      <c r="H695" s="18">
        <f t="shared" si="107"/>
        <v>3.3124222189416663</v>
      </c>
      <c r="I695" s="10">
        <f t="shared" si="112"/>
        <v>0.72873288816716664</v>
      </c>
      <c r="J695" s="202">
        <v>1.1512555301145664</v>
      </c>
      <c r="K695" s="202">
        <v>0.40149285526051165</v>
      </c>
      <c r="L695" s="10">
        <f t="shared" si="108"/>
        <v>5.5939034924839106</v>
      </c>
      <c r="M695" s="11">
        <f t="shared" si="109"/>
        <v>3.8645274559474342E-2</v>
      </c>
    </row>
    <row r="696" spans="1:13" x14ac:dyDescent="0.35">
      <c r="A696" s="9">
        <f t="shared" si="110"/>
        <v>92</v>
      </c>
      <c r="B696" s="14" t="s">
        <v>284</v>
      </c>
      <c r="C696" s="8">
        <f>димвенканали!C696</f>
        <v>122.4</v>
      </c>
      <c r="D696" s="8">
        <f>димвенканали!D696</f>
        <v>130.1</v>
      </c>
      <c r="E696" s="8">
        <f>димвенканали!E696</f>
        <v>0</v>
      </c>
      <c r="F696" s="328">
        <f t="shared" si="106"/>
        <v>252.5</v>
      </c>
      <c r="G696" s="217">
        <f t="shared" si="111"/>
        <v>1.3495768582150053E-3</v>
      </c>
      <c r="H696" s="18">
        <f t="shared" si="107"/>
        <v>5.7781458396046341</v>
      </c>
      <c r="I696" s="10">
        <f t="shared" si="112"/>
        <v>1.2711920847130196</v>
      </c>
      <c r="J696" s="202">
        <v>2.0082350352602973</v>
      </c>
      <c r="K696" s="202">
        <v>2.8704029308640888</v>
      </c>
      <c r="L696" s="10">
        <f t="shared" si="108"/>
        <v>11.92797589044204</v>
      </c>
      <c r="M696" s="11">
        <f t="shared" si="109"/>
        <v>4.7239508476998177E-2</v>
      </c>
    </row>
    <row r="697" spans="1:13" x14ac:dyDescent="0.35">
      <c r="A697" s="9">
        <f t="shared" si="110"/>
        <v>93</v>
      </c>
      <c r="B697" s="14" t="s">
        <v>285</v>
      </c>
      <c r="C697" s="8">
        <f>димвенканали!C697</f>
        <v>250.2</v>
      </c>
      <c r="D697" s="8">
        <f>димвенканали!D697</f>
        <v>0</v>
      </c>
      <c r="E697" s="8">
        <f>димвенканали!E697</f>
        <v>182.9</v>
      </c>
      <c r="F697" s="328">
        <f t="shared" si="106"/>
        <v>433.1</v>
      </c>
      <c r="G697" s="217">
        <f t="shared" si="111"/>
        <v>2.3148583655165102E-3</v>
      </c>
      <c r="H697" s="18">
        <f t="shared" si="107"/>
        <v>9.9109503490406627</v>
      </c>
      <c r="I697" s="10">
        <f t="shared" si="112"/>
        <v>2.1804090767889459</v>
      </c>
      <c r="J697" s="202">
        <v>3.4446201733514248</v>
      </c>
      <c r="K697" s="202">
        <v>1.1425560080825377</v>
      </c>
      <c r="L697" s="10">
        <f t="shared" si="108"/>
        <v>16.678535607263569</v>
      </c>
      <c r="M697" s="11">
        <f t="shared" si="109"/>
        <v>3.8509664297537681E-2</v>
      </c>
    </row>
    <row r="698" spans="1:13" x14ac:dyDescent="0.35">
      <c r="A698" s="9">
        <f t="shared" si="110"/>
        <v>94</v>
      </c>
      <c r="B698" s="14" t="s">
        <v>286</v>
      </c>
      <c r="C698" s="8">
        <f>димвенканали!C698</f>
        <v>327.2</v>
      </c>
      <c r="D698" s="8">
        <f>димвенканали!D698</f>
        <v>32.299999999999997</v>
      </c>
      <c r="E698" s="8">
        <f>димвенканали!E698</f>
        <v>188.7</v>
      </c>
      <c r="F698" s="328">
        <f t="shared" si="106"/>
        <v>548.20000000000005</v>
      </c>
      <c r="G698" s="217">
        <f t="shared" si="111"/>
        <v>2.9300516185087758E-3</v>
      </c>
      <c r="H698" s="18">
        <f t="shared" si="107"/>
        <v>12.544869502064397</v>
      </c>
      <c r="I698" s="10">
        <f t="shared" si="112"/>
        <v>2.7598712904541673</v>
      </c>
      <c r="J698" s="202">
        <v>4.3600572131869111</v>
      </c>
      <c r="K698" s="202">
        <v>0.8076278843349427</v>
      </c>
      <c r="L698" s="10">
        <f t="shared" si="108"/>
        <v>20.472425890040419</v>
      </c>
      <c r="M698" s="11">
        <f t="shared" si="109"/>
        <v>3.7344811911784785E-2</v>
      </c>
    </row>
    <row r="699" spans="1:13" x14ac:dyDescent="0.35">
      <c r="A699" s="9">
        <f t="shared" si="110"/>
        <v>95</v>
      </c>
      <c r="B699" s="14" t="s">
        <v>287</v>
      </c>
      <c r="C699" s="8">
        <f>димвенканали!C699</f>
        <v>103.4</v>
      </c>
      <c r="D699" s="8">
        <f>димвенканали!D699</f>
        <v>0</v>
      </c>
      <c r="E699" s="8">
        <f>димвенканали!E699</f>
        <v>91</v>
      </c>
      <c r="F699" s="328">
        <f t="shared" si="106"/>
        <v>194.4</v>
      </c>
      <c r="G699" s="217">
        <f t="shared" si="111"/>
        <v>1.0390405593544436E-3</v>
      </c>
      <c r="H699" s="18">
        <f t="shared" si="107"/>
        <v>4.4486002028480822</v>
      </c>
      <c r="I699" s="10">
        <f t="shared" si="112"/>
        <v>0.97869204462657811</v>
      </c>
      <c r="J699" s="202">
        <v>1.5461421419984231</v>
      </c>
      <c r="K699" s="202">
        <v>0.4721834182083709</v>
      </c>
      <c r="L699" s="10">
        <f t="shared" si="108"/>
        <v>7.4456178076814554</v>
      </c>
      <c r="M699" s="11">
        <f t="shared" si="109"/>
        <v>3.8300503125933409E-2</v>
      </c>
    </row>
    <row r="700" spans="1:13" x14ac:dyDescent="0.35">
      <c r="A700" s="9">
        <f t="shared" si="110"/>
        <v>96</v>
      </c>
      <c r="B700" s="14" t="s">
        <v>288</v>
      </c>
      <c r="C700" s="8">
        <f>димвенканали!C700</f>
        <v>208.6</v>
      </c>
      <c r="D700" s="8">
        <f>димвенканали!D700</f>
        <v>0</v>
      </c>
      <c r="E700" s="8">
        <f>димвенканали!E700</f>
        <v>50.5</v>
      </c>
      <c r="F700" s="328">
        <f t="shared" si="106"/>
        <v>259.10000000000002</v>
      </c>
      <c r="G700" s="217">
        <f t="shared" si="111"/>
        <v>1.38485292658815E-3</v>
      </c>
      <c r="H700" s="18">
        <f t="shared" si="107"/>
        <v>5.9291785625408346</v>
      </c>
      <c r="I700" s="10">
        <f t="shared" si="112"/>
        <v>1.3044192837589836</v>
      </c>
      <c r="J700" s="202">
        <v>2.0607275153898734</v>
      </c>
      <c r="K700" s="202">
        <v>0.95258666381301893</v>
      </c>
      <c r="L700" s="10">
        <f t="shared" si="108"/>
        <v>10.246912025502711</v>
      </c>
      <c r="M700" s="11">
        <f t="shared" si="109"/>
        <v>3.9548097358173329E-2</v>
      </c>
    </row>
    <row r="701" spans="1:13" x14ac:dyDescent="0.35">
      <c r="A701" s="9">
        <f t="shared" si="110"/>
        <v>97</v>
      </c>
      <c r="B701" s="14" t="s">
        <v>289</v>
      </c>
      <c r="C701" s="8">
        <f>димвенканали!C701</f>
        <v>71.2</v>
      </c>
      <c r="D701" s="8">
        <f>димвенканали!D701</f>
        <v>38.9</v>
      </c>
      <c r="E701" s="8">
        <f>димвенканали!E701</f>
        <v>0</v>
      </c>
      <c r="F701" s="328">
        <f t="shared" si="106"/>
        <v>110.1</v>
      </c>
      <c r="G701" s="217">
        <f t="shared" si="111"/>
        <v>5.8846895877018638E-4</v>
      </c>
      <c r="H701" s="18">
        <f t="shared" ref="H701:H723" si="113">G701*$N$2</f>
        <v>2.5195004235266145</v>
      </c>
      <c r="I701" s="10">
        <f t="shared" si="112"/>
        <v>0.5542900931758552</v>
      </c>
      <c r="J701" s="202">
        <v>0.87567000943429185</v>
      </c>
      <c r="K701" s="202">
        <v>0.32513983923052231</v>
      </c>
      <c r="L701" s="10">
        <f t="shared" ref="L701:L723" si="114">H701+I701+J701+K701</f>
        <v>4.2746003653672844</v>
      </c>
      <c r="M701" s="11">
        <f t="shared" ref="M701:M724" si="115">L701/F701</f>
        <v>3.8824708132309579E-2</v>
      </c>
    </row>
    <row r="702" spans="1:13" x14ac:dyDescent="0.35">
      <c r="A702" s="9">
        <f t="shared" si="110"/>
        <v>98</v>
      </c>
      <c r="B702" s="14" t="s">
        <v>290</v>
      </c>
      <c r="C702" s="8">
        <f>димвенканали!C702</f>
        <v>158.30000000000001</v>
      </c>
      <c r="D702" s="8">
        <f>димвенканали!D702</f>
        <v>0</v>
      </c>
      <c r="E702" s="8">
        <f>димвенканали!E702</f>
        <v>0</v>
      </c>
      <c r="F702" s="328">
        <f t="shared" si="106"/>
        <v>158.30000000000001</v>
      </c>
      <c r="G702" s="217">
        <f t="shared" si="111"/>
        <v>8.4609115507103109E-4</v>
      </c>
      <c r="H702" s="18">
        <f t="shared" si="113"/>
        <v>3.6224969758788661</v>
      </c>
      <c r="I702" s="10">
        <f t="shared" si="112"/>
        <v>0.7969493346933505</v>
      </c>
      <c r="J702" s="202">
        <v>1.2590241825018023</v>
      </c>
      <c r="K702" s="202">
        <v>0.72288815379482696</v>
      </c>
      <c r="L702" s="10">
        <f t="shared" si="114"/>
        <v>6.4013586468688457</v>
      </c>
      <c r="M702" s="11">
        <f t="shared" si="115"/>
        <v>4.0438146853246024E-2</v>
      </c>
    </row>
    <row r="703" spans="1:13" x14ac:dyDescent="0.35">
      <c r="A703" s="9">
        <f t="shared" si="110"/>
        <v>99</v>
      </c>
      <c r="B703" s="14" t="s">
        <v>291</v>
      </c>
      <c r="C703" s="8">
        <f>димвенканали!C703</f>
        <v>88.6</v>
      </c>
      <c r="D703" s="8">
        <f>димвенканали!D703</f>
        <v>0</v>
      </c>
      <c r="E703" s="8">
        <f>димвенканали!E703</f>
        <v>0</v>
      </c>
      <c r="F703" s="328">
        <f t="shared" si="106"/>
        <v>88.6</v>
      </c>
      <c r="G703" s="217">
        <f>0/187095.68*F703</f>
        <v>0</v>
      </c>
      <c r="H703" s="18">
        <f t="shared" si="113"/>
        <v>0</v>
      </c>
      <c r="I703" s="10">
        <f t="shared" si="112"/>
        <v>0</v>
      </c>
      <c r="J703" s="202">
        <v>0</v>
      </c>
      <c r="K703" s="202">
        <v>0</v>
      </c>
      <c r="L703" s="10">
        <f t="shared" si="114"/>
        <v>0</v>
      </c>
      <c r="M703" s="11">
        <f t="shared" si="115"/>
        <v>0</v>
      </c>
    </row>
    <row r="704" spans="1:13" x14ac:dyDescent="0.35">
      <c r="A704" s="9">
        <f t="shared" si="110"/>
        <v>100</v>
      </c>
      <c r="B704" s="14" t="s">
        <v>292</v>
      </c>
      <c r="C704" s="8">
        <f>димвенканали!C704</f>
        <v>102.5</v>
      </c>
      <c r="D704" s="8">
        <f>димвенканали!D704</f>
        <v>0</v>
      </c>
      <c r="E704" s="8">
        <f>димвенканали!E704</f>
        <v>0</v>
      </c>
      <c r="F704" s="328">
        <f t="shared" si="106"/>
        <v>102.5</v>
      </c>
      <c r="G704" s="217">
        <f t="shared" si="111"/>
        <v>5.4784803155262594E-4</v>
      </c>
      <c r="H704" s="18">
        <f t="shared" si="113"/>
        <v>2.3455839546909902</v>
      </c>
      <c r="I704" s="10">
        <f t="shared" si="112"/>
        <v>0.51602847003201791</v>
      </c>
      <c r="J704" s="202">
        <v>0.81522412322447702</v>
      </c>
      <c r="K704" s="202">
        <v>0.46807350451023222</v>
      </c>
      <c r="L704" s="10">
        <f t="shared" si="114"/>
        <v>4.1449100524577176</v>
      </c>
      <c r="M704" s="11">
        <f t="shared" si="115"/>
        <v>4.0438146853246024E-2</v>
      </c>
    </row>
    <row r="705" spans="1:14" x14ac:dyDescent="0.35">
      <c r="A705" s="9">
        <f t="shared" si="110"/>
        <v>101</v>
      </c>
      <c r="B705" s="14" t="s">
        <v>294</v>
      </c>
      <c r="C705" s="8">
        <f>димвенканали!C705</f>
        <v>74.400000000000006</v>
      </c>
      <c r="D705" s="8">
        <f>димвенканали!D705</f>
        <v>0</v>
      </c>
      <c r="E705" s="8">
        <f>димвенканали!E705</f>
        <v>0</v>
      </c>
      <c r="F705" s="328">
        <f t="shared" si="106"/>
        <v>74.400000000000006</v>
      </c>
      <c r="G705" s="217">
        <f t="shared" si="111"/>
        <v>3.9765749802454016E-4</v>
      </c>
      <c r="H705" s="18">
        <f t="shared" si="113"/>
        <v>1.7025506949171674</v>
      </c>
      <c r="I705" s="10">
        <f t="shared" si="112"/>
        <v>0.37456115288177683</v>
      </c>
      <c r="J705" s="202">
        <v>0.59173341236976684</v>
      </c>
      <c r="K705" s="202">
        <v>0.1836415482717596</v>
      </c>
      <c r="L705" s="10">
        <f t="shared" si="114"/>
        <v>2.8524868084404709</v>
      </c>
      <c r="M705" s="11">
        <f t="shared" si="115"/>
        <v>3.8339876457533208E-2</v>
      </c>
    </row>
    <row r="706" spans="1:14" x14ac:dyDescent="0.35">
      <c r="A706" s="9">
        <f t="shared" si="110"/>
        <v>102</v>
      </c>
      <c r="B706" s="14" t="s">
        <v>295</v>
      </c>
      <c r="C706" s="8">
        <f>димвенканали!C706</f>
        <v>66.400000000000006</v>
      </c>
      <c r="D706" s="8">
        <f>димвенканали!D706</f>
        <v>0</v>
      </c>
      <c r="E706" s="8">
        <f>димвенканали!E706</f>
        <v>0</v>
      </c>
      <c r="F706" s="328">
        <f t="shared" si="106"/>
        <v>66.400000000000006</v>
      </c>
      <c r="G706" s="217">
        <f t="shared" si="111"/>
        <v>3.5489862726921327E-4</v>
      </c>
      <c r="H706" s="18">
        <f t="shared" si="113"/>
        <v>1.519480727721773</v>
      </c>
      <c r="I706" s="10">
        <f t="shared" si="112"/>
        <v>0.33428576009879007</v>
      </c>
      <c r="J706" s="202">
        <v>0.52810616372785646</v>
      </c>
      <c r="K706" s="202">
        <v>0.16389514523178547</v>
      </c>
      <c r="L706" s="10">
        <f t="shared" si="114"/>
        <v>2.545767796780205</v>
      </c>
      <c r="M706" s="11">
        <f t="shared" si="115"/>
        <v>3.8339876457533208E-2</v>
      </c>
    </row>
    <row r="707" spans="1:14" x14ac:dyDescent="0.35">
      <c r="A707" s="9">
        <f t="shared" si="110"/>
        <v>103</v>
      </c>
      <c r="B707" s="14" t="s">
        <v>296</v>
      </c>
      <c r="C707" s="8">
        <f>димвенканали!C707</f>
        <v>292.8</v>
      </c>
      <c r="D707" s="8">
        <f>димвенканали!D707</f>
        <v>0</v>
      </c>
      <c r="E707" s="8">
        <f>димвенканали!E707</f>
        <v>0</v>
      </c>
      <c r="F707" s="328">
        <f t="shared" si="106"/>
        <v>292.8</v>
      </c>
      <c r="G707" s="217">
        <f t="shared" si="111"/>
        <v>1.5649746696449645E-3</v>
      </c>
      <c r="H707" s="18">
        <f t="shared" si="113"/>
        <v>6.7003607993514329</v>
      </c>
      <c r="I707" s="10">
        <f t="shared" si="112"/>
        <v>1.4740793758573152</v>
      </c>
      <c r="J707" s="202">
        <v>2.3287573002939213</v>
      </c>
      <c r="K707" s="202">
        <v>0.72271835126305395</v>
      </c>
      <c r="L707" s="10">
        <f t="shared" si="114"/>
        <v>11.225915826765723</v>
      </c>
      <c r="M707" s="11">
        <f t="shared" si="115"/>
        <v>3.8339876457533208E-2</v>
      </c>
    </row>
    <row r="708" spans="1:14" x14ac:dyDescent="0.35">
      <c r="A708" s="9">
        <f t="shared" si="110"/>
        <v>104</v>
      </c>
      <c r="B708" s="14" t="s">
        <v>297</v>
      </c>
      <c r="C708" s="8">
        <f>димвенканали!C708</f>
        <v>80.5</v>
      </c>
      <c r="D708" s="8">
        <f>димвенканали!D708</f>
        <v>0</v>
      </c>
      <c r="E708" s="8">
        <f>димвенканали!E708</f>
        <v>0</v>
      </c>
      <c r="F708" s="328">
        <f t="shared" si="106"/>
        <v>80.5</v>
      </c>
      <c r="G708" s="217">
        <f t="shared" si="111"/>
        <v>4.3026113697547689E-4</v>
      </c>
      <c r="H708" s="18">
        <f t="shared" si="113"/>
        <v>1.8421415449036556</v>
      </c>
      <c r="I708" s="10">
        <f t="shared" si="112"/>
        <v>0.4052711398788042</v>
      </c>
      <c r="J708" s="202">
        <v>0.64024918945922349</v>
      </c>
      <c r="K708" s="202">
        <v>0.1986981805897399</v>
      </c>
      <c r="L708" s="10">
        <f t="shared" si="114"/>
        <v>3.0863600548314229</v>
      </c>
      <c r="M708" s="11">
        <f t="shared" si="115"/>
        <v>3.8339876457533208E-2</v>
      </c>
    </row>
    <row r="709" spans="1:14" x14ac:dyDescent="0.35">
      <c r="A709" s="9">
        <f t="shared" si="110"/>
        <v>105</v>
      </c>
      <c r="B709" s="14" t="s">
        <v>298</v>
      </c>
      <c r="C709" s="8">
        <f>димвенканали!C709</f>
        <v>4108.8</v>
      </c>
      <c r="D709" s="8">
        <f>димвенканали!D709</f>
        <v>0</v>
      </c>
      <c r="E709" s="8">
        <f>димвенканали!E709</f>
        <v>118</v>
      </c>
      <c r="F709" s="328">
        <f t="shared" si="106"/>
        <v>4226.8</v>
      </c>
      <c r="G709" s="217">
        <f t="shared" si="111"/>
        <v>2.2591649363576969E-2</v>
      </c>
      <c r="H709" s="18">
        <f t="shared" si="113"/>
        <v>96.725017167686616</v>
      </c>
      <c r="I709" s="10">
        <f t="shared" si="112"/>
        <v>21.279503776891055</v>
      </c>
      <c r="J709" s="202">
        <v>33.617456819953368</v>
      </c>
      <c r="K709" s="202">
        <v>10.141752601330724</v>
      </c>
      <c r="L709" s="10">
        <f t="shared" si="114"/>
        <v>161.76373036586176</v>
      </c>
      <c r="M709" s="11">
        <f t="shared" si="115"/>
        <v>3.8270968667990381E-2</v>
      </c>
    </row>
    <row r="710" spans="1:14" x14ac:dyDescent="0.35">
      <c r="A710" s="9">
        <f t="shared" si="110"/>
        <v>106</v>
      </c>
      <c r="B710" s="14" t="s">
        <v>301</v>
      </c>
      <c r="C710" s="8">
        <f>димвенканали!C710</f>
        <v>4420.8999999999996</v>
      </c>
      <c r="D710" s="8">
        <f>димвенканали!D710</f>
        <v>0</v>
      </c>
      <c r="E710" s="8">
        <f>димвенканали!E710</f>
        <v>0</v>
      </c>
      <c r="F710" s="328">
        <f t="shared" si="106"/>
        <v>4420.8999999999996</v>
      </c>
      <c r="G710" s="217">
        <f t="shared" si="111"/>
        <v>2.3629086465278084E-2</v>
      </c>
      <c r="H710" s="18">
        <f t="shared" si="113"/>
        <v>101.16675224676484</v>
      </c>
      <c r="I710" s="10">
        <f t="shared" si="112"/>
        <v>22.256685494288266</v>
      </c>
      <c r="J710" s="202">
        <v>35.161212940127712</v>
      </c>
      <c r="K710" s="202">
        <v>10.912109149927716</v>
      </c>
      <c r="L710" s="10">
        <f t="shared" si="114"/>
        <v>169.49675983110853</v>
      </c>
      <c r="M710" s="11">
        <f t="shared" si="115"/>
        <v>3.8339876457533208E-2</v>
      </c>
    </row>
    <row r="711" spans="1:14" x14ac:dyDescent="0.35">
      <c r="A711" s="9">
        <f t="shared" si="110"/>
        <v>107</v>
      </c>
      <c r="B711" s="14" t="s">
        <v>302</v>
      </c>
      <c r="C711" s="8">
        <f>димвенканали!C711</f>
        <v>6184.2</v>
      </c>
      <c r="D711" s="8">
        <f>димвенканали!D711</f>
        <v>208.9</v>
      </c>
      <c r="E711" s="8">
        <f>димвенканали!E711</f>
        <v>36.6</v>
      </c>
      <c r="F711" s="328">
        <f t="shared" si="106"/>
        <v>6429.7</v>
      </c>
      <c r="G711" s="217">
        <f t="shared" si="111"/>
        <v>3.4365838911940672E-2</v>
      </c>
      <c r="H711" s="18">
        <f t="shared" si="113"/>
        <v>147.13562100952839</v>
      </c>
      <c r="I711" s="10">
        <f t="shared" si="112"/>
        <v>32.369836622096244</v>
      </c>
      <c r="J711" s="202">
        <v>51.138015074111415</v>
      </c>
      <c r="K711" s="202">
        <v>15.264463209976018</v>
      </c>
      <c r="L711" s="10">
        <f t="shared" si="114"/>
        <v>245.90793591571207</v>
      </c>
      <c r="M711" s="11">
        <f t="shared" si="115"/>
        <v>3.8245631353828649E-2</v>
      </c>
    </row>
    <row r="712" spans="1:14" x14ac:dyDescent="0.35">
      <c r="A712" s="9">
        <f t="shared" si="110"/>
        <v>108</v>
      </c>
      <c r="B712" s="14" t="s">
        <v>303</v>
      </c>
      <c r="C712" s="8">
        <f>димвенканали!C712</f>
        <v>3391.6</v>
      </c>
      <c r="D712" s="8">
        <f>димвенканали!D712</f>
        <v>0</v>
      </c>
      <c r="E712" s="8">
        <f>димвенканали!E712</f>
        <v>0</v>
      </c>
      <c r="F712" s="328">
        <f t="shared" si="106"/>
        <v>3391.6</v>
      </c>
      <c r="G712" s="217">
        <f t="shared" si="111"/>
        <v>1.8127623256720838E-2</v>
      </c>
      <c r="H712" s="18">
        <f t="shared" si="113"/>
        <v>77.612512592487434</v>
      </c>
      <c r="I712" s="10">
        <f t="shared" si="112"/>
        <v>17.074752770347235</v>
      </c>
      <c r="J712" s="202">
        <v>26.974772061737916</v>
      </c>
      <c r="K712" s="202">
        <v>8.3714875687970416</v>
      </c>
      <c r="L712" s="10">
        <f t="shared" si="114"/>
        <v>130.03352499336964</v>
      </c>
      <c r="M712" s="11">
        <f t="shared" si="115"/>
        <v>3.8339876457533215E-2</v>
      </c>
    </row>
    <row r="713" spans="1:14" x14ac:dyDescent="0.35">
      <c r="A713" s="9">
        <f t="shared" si="110"/>
        <v>109</v>
      </c>
      <c r="B713" s="14" t="s">
        <v>304</v>
      </c>
      <c r="C713" s="8">
        <f>димвенканали!C713</f>
        <v>4546.3</v>
      </c>
      <c r="D713" s="8">
        <f>димвенканали!D713</f>
        <v>0</v>
      </c>
      <c r="E713" s="8">
        <f>димвенканали!E713</f>
        <v>0</v>
      </c>
      <c r="F713" s="328">
        <f t="shared" si="106"/>
        <v>4546.3</v>
      </c>
      <c r="G713" s="217">
        <f t="shared" si="111"/>
        <v>2.4299331764367837E-2</v>
      </c>
      <c r="H713" s="18">
        <f t="shared" si="113"/>
        <v>104.03637398255267</v>
      </c>
      <c r="I713" s="10">
        <f t="shared" si="112"/>
        <v>22.88800227616159</v>
      </c>
      <c r="J713" s="202">
        <v>36.158570062589661</v>
      </c>
      <c r="K713" s="202">
        <v>11.22163401757931</v>
      </c>
      <c r="L713" s="10">
        <f t="shared" si="114"/>
        <v>174.30458033888323</v>
      </c>
      <c r="M713" s="11">
        <f t="shared" si="115"/>
        <v>3.8339876457533208E-2</v>
      </c>
    </row>
    <row r="714" spans="1:14" x14ac:dyDescent="0.35">
      <c r="A714" s="9">
        <f t="shared" si="110"/>
        <v>110</v>
      </c>
      <c r="B714" s="14" t="s">
        <v>305</v>
      </c>
      <c r="C714" s="8">
        <f>димвенканали!C714</f>
        <v>3942.03</v>
      </c>
      <c r="D714" s="8">
        <f>димвенканали!D714</f>
        <v>0</v>
      </c>
      <c r="E714" s="8">
        <f>димвенканали!E714</f>
        <v>0</v>
      </c>
      <c r="F714" s="328">
        <f t="shared" si="106"/>
        <v>3942.03</v>
      </c>
      <c r="G714" s="217">
        <f t="shared" si="111"/>
        <v>2.1069593910452662E-2</v>
      </c>
      <c r="H714" s="18">
        <f t="shared" si="113"/>
        <v>90.208412847907553</v>
      </c>
      <c r="I714" s="10">
        <f t="shared" si="112"/>
        <v>19.84585082653966</v>
      </c>
      <c r="J714" s="202">
        <v>31.352565370483763</v>
      </c>
      <c r="K714" s="202">
        <v>22.137281418976336</v>
      </c>
      <c r="L714" s="10">
        <f t="shared" si="114"/>
        <v>163.54411046390732</v>
      </c>
      <c r="M714" s="11">
        <f t="shared" si="115"/>
        <v>4.1487282051102428E-2</v>
      </c>
    </row>
    <row r="715" spans="1:14" x14ac:dyDescent="0.35">
      <c r="A715" s="9">
        <f t="shared" si="110"/>
        <v>111</v>
      </c>
      <c r="B715" s="14" t="s">
        <v>1188</v>
      </c>
      <c r="C715" s="8">
        <f>димвенканали!C715</f>
        <v>5423.9</v>
      </c>
      <c r="D715" s="8">
        <f>димвенканали!D715</f>
        <v>0</v>
      </c>
      <c r="E715" s="8">
        <f>димвенканали!E715</f>
        <v>0</v>
      </c>
      <c r="F715" s="328">
        <f t="shared" si="106"/>
        <v>5423.9</v>
      </c>
      <c r="G715" s="217">
        <f t="shared" si="111"/>
        <v>2.8989979886227195E-2</v>
      </c>
      <c r="H715" s="18">
        <f t="shared" si="113"/>
        <v>124.11914938388742</v>
      </c>
      <c r="I715" s="10">
        <f t="shared" si="112"/>
        <v>27.306212864455233</v>
      </c>
      <c r="J715" s="202">
        <v>43.138479238607232</v>
      </c>
      <c r="K715" s="202">
        <v>13.387814431064472</v>
      </c>
      <c r="L715" s="10">
        <f t="shared" si="114"/>
        <v>207.95165591801435</v>
      </c>
      <c r="M715" s="11">
        <f t="shared" si="115"/>
        <v>3.8339876457533208E-2</v>
      </c>
    </row>
    <row r="716" spans="1:14" x14ac:dyDescent="0.35">
      <c r="A716" s="9">
        <f t="shared" si="110"/>
        <v>112</v>
      </c>
      <c r="B716" s="14" t="s">
        <v>306</v>
      </c>
      <c r="C716" s="8">
        <f>димвенканали!C716</f>
        <v>92.4</v>
      </c>
      <c r="D716" s="8">
        <f>димвенканали!D716</f>
        <v>0</v>
      </c>
      <c r="E716" s="8">
        <f>димвенканали!E716</f>
        <v>0</v>
      </c>
      <c r="F716" s="328">
        <f t="shared" si="106"/>
        <v>92.4</v>
      </c>
      <c r="G716" s="217">
        <f t="shared" si="111"/>
        <v>4.9386495722402574E-4</v>
      </c>
      <c r="H716" s="18">
        <f t="shared" si="113"/>
        <v>2.114458121106805</v>
      </c>
      <c r="I716" s="10">
        <f t="shared" si="112"/>
        <v>0.4651807866434971</v>
      </c>
      <c r="J716" s="202">
        <v>0.73489472181406523</v>
      </c>
      <c r="K716" s="202">
        <v>0.22807095511170145</v>
      </c>
      <c r="L716" s="10">
        <f t="shared" si="114"/>
        <v>3.5426045846760688</v>
      </c>
      <c r="M716" s="11">
        <f t="shared" si="115"/>
        <v>3.8339876457533208E-2</v>
      </c>
    </row>
    <row r="717" spans="1:14" x14ac:dyDescent="0.35">
      <c r="A717" s="9">
        <f t="shared" si="110"/>
        <v>113</v>
      </c>
      <c r="B717" s="14" t="s">
        <v>307</v>
      </c>
      <c r="C717" s="8">
        <f>димвенканали!C717</f>
        <v>26.1</v>
      </c>
      <c r="D717" s="8">
        <f>димвенканали!D717</f>
        <v>0</v>
      </c>
      <c r="E717" s="8">
        <f>димвенканали!E717</f>
        <v>0</v>
      </c>
      <c r="F717" s="328">
        <f t="shared" si="106"/>
        <v>26.1</v>
      </c>
      <c r="G717" s="217">
        <f t="shared" si="111"/>
        <v>1.3950081583925401E-4</v>
      </c>
      <c r="H717" s="18">
        <f t="shared" si="113"/>
        <v>0.5972657679749741</v>
      </c>
      <c r="I717" s="10">
        <f t="shared" si="112"/>
        <v>0.13139846895449431</v>
      </c>
      <c r="J717" s="202">
        <v>0.20758389869423272</v>
      </c>
      <c r="K717" s="202">
        <v>6.4422639917915664E-2</v>
      </c>
      <c r="L717" s="10">
        <f t="shared" si="114"/>
        <v>1.0006707755416169</v>
      </c>
      <c r="M717" s="11">
        <f t="shared" si="115"/>
        <v>3.8339876457533215E-2</v>
      </c>
    </row>
    <row r="718" spans="1:14" x14ac:dyDescent="0.35">
      <c r="A718" s="9">
        <f t="shared" si="110"/>
        <v>114</v>
      </c>
      <c r="B718" s="14" t="s">
        <v>309</v>
      </c>
      <c r="C718" s="8">
        <f>димвенканали!C718</f>
        <v>5911.3</v>
      </c>
      <c r="D718" s="8">
        <f>димвенканали!D718</f>
        <v>0</v>
      </c>
      <c r="E718" s="8">
        <f>димвенканали!E718</f>
        <v>0</v>
      </c>
      <c r="F718" s="328">
        <f>C718+D718+E718</f>
        <v>5911.3</v>
      </c>
      <c r="G718" s="217">
        <f t="shared" si="111"/>
        <v>3.1595064086995486E-2</v>
      </c>
      <c r="H718" s="18">
        <f t="shared" si="113"/>
        <v>135.27268713526681</v>
      </c>
      <c r="I718" s="10">
        <f t="shared" si="112"/>
        <v>29.759991169758699</v>
      </c>
      <c r="J718" s="202">
        <v>47.014969362115629</v>
      </c>
      <c r="K718" s="202">
        <v>14.590864036274899</v>
      </c>
      <c r="L718" s="10">
        <f t="shared" si="114"/>
        <v>226.63851170341604</v>
      </c>
      <c r="M718" s="11">
        <f t="shared" si="115"/>
        <v>3.8339876457533208E-2</v>
      </c>
    </row>
    <row r="719" spans="1:14" x14ac:dyDescent="0.35">
      <c r="A719" s="9">
        <f t="shared" si="110"/>
        <v>115</v>
      </c>
      <c r="B719" s="14" t="s">
        <v>310</v>
      </c>
      <c r="C719" s="8">
        <f>димвенканали!C719</f>
        <v>3419.4</v>
      </c>
      <c r="D719" s="8">
        <f>димвенканали!D719</f>
        <v>0</v>
      </c>
      <c r="E719" s="8">
        <f>димвенканали!E719</f>
        <v>0</v>
      </c>
      <c r="F719" s="328">
        <f>C719+D719+E719</f>
        <v>3419.4</v>
      </c>
      <c r="G719" s="217">
        <f t="shared" si="111"/>
        <v>1.8276210332595601E-2</v>
      </c>
      <c r="H719" s="18">
        <f t="shared" si="113"/>
        <v>78.248680728491436</v>
      </c>
      <c r="I719" s="10">
        <f t="shared" si="112"/>
        <v>17.214709760268118</v>
      </c>
      <c r="J719" s="202">
        <v>27.195876750768551</v>
      </c>
      <c r="K719" s="202">
        <v>8.440106319360952</v>
      </c>
      <c r="L719" s="10">
        <f t="shared" si="114"/>
        <v>131.09937355888906</v>
      </c>
      <c r="M719" s="302">
        <f t="shared" si="115"/>
        <v>3.8339876457533208E-2</v>
      </c>
      <c r="N719" s="1"/>
    </row>
    <row r="720" spans="1:14" x14ac:dyDescent="0.35">
      <c r="A720" s="9">
        <f t="shared" si="110"/>
        <v>116</v>
      </c>
      <c r="B720" s="149" t="s">
        <v>589</v>
      </c>
      <c r="C720" s="8">
        <v>1763.8</v>
      </c>
      <c r="D720" s="8">
        <v>0</v>
      </c>
      <c r="E720" s="8">
        <v>0</v>
      </c>
      <c r="F720" s="328">
        <v>1763.8</v>
      </c>
      <c r="G720" s="217">
        <f t="shared" si="111"/>
        <v>9.4272620297806975E-3</v>
      </c>
      <c r="H720" s="18">
        <f t="shared" si="113"/>
        <v>40.362351017404563</v>
      </c>
      <c r="I720" s="10">
        <f t="shared" si="112"/>
        <v>8.8797172238290045</v>
      </c>
      <c r="J720" s="202">
        <v>14.028217644325196</v>
      </c>
      <c r="K720" s="202">
        <v>21.063603788564855</v>
      </c>
      <c r="L720" s="10">
        <f t="shared" si="114"/>
        <v>84.333889674123611</v>
      </c>
      <c r="M720" s="302">
        <f t="shared" si="115"/>
        <v>4.7813748539587038E-2</v>
      </c>
      <c r="N720" s="304"/>
    </row>
    <row r="721" spans="1:14" x14ac:dyDescent="0.35">
      <c r="A721" s="9">
        <f t="shared" si="110"/>
        <v>117</v>
      </c>
      <c r="B721" s="149" t="s">
        <v>590</v>
      </c>
      <c r="C721" s="8">
        <v>3931</v>
      </c>
      <c r="D721" s="8">
        <v>0</v>
      </c>
      <c r="E721" s="8">
        <v>0</v>
      </c>
      <c r="F721" s="328">
        <v>3931</v>
      </c>
      <c r="G721" s="217">
        <f t="shared" si="111"/>
        <v>2.1010640117398754E-2</v>
      </c>
      <c r="H721" s="18">
        <f t="shared" si="113"/>
        <v>89.956005130636896</v>
      </c>
      <c r="I721" s="10">
        <f t="shared" si="112"/>
        <v>19.790321128740118</v>
      </c>
      <c r="J721" s="202">
        <v>31.264839301418728</v>
      </c>
      <c r="K721" s="202">
        <v>46.944679948320925</v>
      </c>
      <c r="L721" s="10">
        <f t="shared" si="114"/>
        <v>187.95584550911667</v>
      </c>
      <c r="M721" s="302">
        <f t="shared" si="115"/>
        <v>4.7813748539587045E-2</v>
      </c>
      <c r="N721" s="304"/>
    </row>
    <row r="722" spans="1:14" x14ac:dyDescent="0.35">
      <c r="A722" s="9">
        <f t="shared" si="110"/>
        <v>118</v>
      </c>
      <c r="B722" s="149" t="s">
        <v>591</v>
      </c>
      <c r="C722" s="8">
        <v>2191.9</v>
      </c>
      <c r="D722" s="8">
        <v>0</v>
      </c>
      <c r="E722" s="8">
        <v>0</v>
      </c>
      <c r="F722" s="328">
        <v>2191.9</v>
      </c>
      <c r="G722" s="217">
        <f t="shared" si="111"/>
        <v>1.1715396101075129E-2</v>
      </c>
      <c r="H722" s="18">
        <f t="shared" si="113"/>
        <v>50.158882636948107</v>
      </c>
      <c r="I722" s="10">
        <f t="shared" si="112"/>
        <v>11.034954180128583</v>
      </c>
      <c r="J722" s="202">
        <v>17.43307078727543</v>
      </c>
      <c r="K722" s="202">
        <v>26.176047819568719</v>
      </c>
      <c r="L722" s="10">
        <f t="shared" si="114"/>
        <v>104.80295542392084</v>
      </c>
      <c r="M722" s="302">
        <f t="shared" si="115"/>
        <v>4.7813748539587038E-2</v>
      </c>
      <c r="N722" s="304"/>
    </row>
    <row r="723" spans="1:14" x14ac:dyDescent="0.35">
      <c r="A723" s="9">
        <f t="shared" si="110"/>
        <v>119</v>
      </c>
      <c r="B723" s="149" t="s">
        <v>592</v>
      </c>
      <c r="C723" s="8">
        <v>2055.21</v>
      </c>
      <c r="D723" s="8">
        <v>0</v>
      </c>
      <c r="E723" s="8">
        <v>0</v>
      </c>
      <c r="F723" s="328">
        <v>2055.21</v>
      </c>
      <c r="G723" s="217">
        <f t="shared" si="111"/>
        <v>1.0984807345631925E-2</v>
      </c>
      <c r="H723" s="18">
        <f t="shared" si="113"/>
        <v>47.030903409955805</v>
      </c>
      <c r="I723" s="10">
        <f t="shared" si="112"/>
        <v>10.346798750190278</v>
      </c>
      <c r="J723" s="202">
        <v>16.345919710167589</v>
      </c>
      <c r="K723" s="202">
        <v>24.543672265731022</v>
      </c>
      <c r="L723" s="10">
        <f t="shared" si="114"/>
        <v>98.267294136044697</v>
      </c>
      <c r="M723" s="302">
        <f t="shared" si="115"/>
        <v>4.7813748539587045E-2</v>
      </c>
      <c r="N723" s="304"/>
    </row>
    <row r="724" spans="1:14" ht="18" x14ac:dyDescent="0.4">
      <c r="A724" s="12"/>
      <c r="B724" s="17" t="s">
        <v>1698</v>
      </c>
      <c r="C724" s="15">
        <f>SUM(C605:C723)</f>
        <v>183525.5799999999</v>
      </c>
      <c r="D724" s="15">
        <f>SUM(D605:D723)</f>
        <v>786.9</v>
      </c>
      <c r="E724" s="15">
        <f>SUM(E605:E723)</f>
        <v>2783.2</v>
      </c>
      <c r="F724" s="297">
        <f>SUM(F605:F723)</f>
        <v>187095.67999999993</v>
      </c>
      <c r="G724" s="226">
        <f t="shared" ref="G724" si="116">SUM(G605:G723)</f>
        <v>0.99952644550638459</v>
      </c>
      <c r="H724" s="15">
        <f>SUM(H605:H723)</f>
        <v>4279.4225001133109</v>
      </c>
      <c r="I724" s="15">
        <f>SUM(I605:I723)</f>
        <v>941.4729500249274</v>
      </c>
      <c r="J724" s="341">
        <f>SUM(J605:J723)</f>
        <v>1502.6861869038198</v>
      </c>
      <c r="K724" s="15">
        <f>SUM(K605:K723)</f>
        <v>603.71984776567331</v>
      </c>
      <c r="L724" s="15">
        <f>SUM(L605:L723)</f>
        <v>7327.3014848077391</v>
      </c>
      <c r="M724" s="303">
        <f t="shared" si="115"/>
        <v>3.9163392146776138E-2</v>
      </c>
      <c r="N724" s="1"/>
    </row>
    <row r="725" spans="1:14" ht="18" x14ac:dyDescent="0.4">
      <c r="A725" s="9"/>
      <c r="B725" s="7" t="s">
        <v>148</v>
      </c>
      <c r="C725" s="8"/>
      <c r="D725" s="8"/>
      <c r="E725" s="8"/>
      <c r="F725" s="328"/>
      <c r="G725" s="195"/>
      <c r="H725" s="8"/>
      <c r="I725" s="10">
        <f t="shared" ref="I725:I769" si="117">H725*0.22</f>
        <v>0</v>
      </c>
      <c r="J725" s="202"/>
      <c r="K725" s="195"/>
      <c r="L725" s="8"/>
      <c r="M725" s="302"/>
      <c r="N725" s="1"/>
    </row>
    <row r="726" spans="1:14" x14ac:dyDescent="0.35">
      <c r="A726" s="9">
        <v>1</v>
      </c>
      <c r="B726" s="8" t="s">
        <v>149</v>
      </c>
      <c r="C726" s="8">
        <f>димвенканали!C726</f>
        <v>106.7</v>
      </c>
      <c r="D726" s="8">
        <f>димвенканали!D726</f>
        <v>0</v>
      </c>
      <c r="E726" s="8">
        <f>димвенканали!E726</f>
        <v>0</v>
      </c>
      <c r="F726" s="328">
        <f>C726+D726+E726</f>
        <v>106.7</v>
      </c>
      <c r="G726" s="217">
        <f>2/253049.5*F726</f>
        <v>8.4331326479601806E-4</v>
      </c>
      <c r="H726" s="18">
        <f t="shared" ref="H726:H770" si="118">G726*$H$2</f>
        <v>3.6106035775609113</v>
      </c>
      <c r="I726" s="10">
        <f t="shared" si="117"/>
        <v>0.79433278706340049</v>
      </c>
      <c r="J726" s="202">
        <v>1.5058039935282221</v>
      </c>
      <c r="K726" s="202">
        <v>0.49388866205641235</v>
      </c>
      <c r="L726" s="10">
        <f t="shared" ref="L726:L755" si="119">H726+I726+J726+K726</f>
        <v>6.4046290202089464</v>
      </c>
      <c r="M726" s="11">
        <f t="shared" ref="M726:M755" si="120">L726/F726</f>
        <v>6.0024639364657413E-2</v>
      </c>
    </row>
    <row r="727" spans="1:14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f>димвенканали!D727</f>
        <v>0</v>
      </c>
      <c r="E727" s="8">
        <f>димвенканали!E727</f>
        <v>0</v>
      </c>
      <c r="F727" s="328">
        <f t="shared" ref="F727:F771" si="121">C727+D727+E727</f>
        <v>45.2</v>
      </c>
      <c r="G727" s="217">
        <f t="shared" ref="G727:G790" si="122">2/253049.5*F727</f>
        <v>3.5724235772052504E-4</v>
      </c>
      <c r="H727" s="18">
        <f t="shared" si="118"/>
        <v>1.5295152924625419</v>
      </c>
      <c r="I727" s="10">
        <f t="shared" si="117"/>
        <v>0.33649336434175925</v>
      </c>
      <c r="J727" s="202">
        <v>0.63788510316284575</v>
      </c>
      <c r="K727" s="202">
        <v>0.2092199393153687</v>
      </c>
      <c r="L727" s="10">
        <f t="shared" si="119"/>
        <v>2.7131136992825153</v>
      </c>
      <c r="M727" s="11">
        <f t="shared" si="120"/>
        <v>6.0024639364657413E-2</v>
      </c>
    </row>
    <row r="728" spans="1:14" x14ac:dyDescent="0.35">
      <c r="A728" s="9">
        <f t="shared" ref="A728:A791" si="123">1+A727</f>
        <v>3</v>
      </c>
      <c r="B728" s="8" t="s">
        <v>152</v>
      </c>
      <c r="C728" s="8">
        <f>димвенканали!C728</f>
        <v>70.599999999999994</v>
      </c>
      <c r="D728" s="8">
        <f>димвенканали!D728</f>
        <v>0</v>
      </c>
      <c r="E728" s="8">
        <f>димвенканали!E728</f>
        <v>0</v>
      </c>
      <c r="F728" s="328">
        <f t="shared" si="121"/>
        <v>70.599999999999994</v>
      </c>
      <c r="G728" s="217">
        <f t="shared" si="122"/>
        <v>5.5799359413869604E-4</v>
      </c>
      <c r="H728" s="18">
        <f t="shared" si="118"/>
        <v>2.3890216736251202</v>
      </c>
      <c r="I728" s="10">
        <f t="shared" si="117"/>
        <v>0.52558476819752642</v>
      </c>
      <c r="J728" s="202">
        <v>0.99634266113488723</v>
      </c>
      <c r="K728" s="202">
        <v>0.32679043618727932</v>
      </c>
      <c r="L728" s="10">
        <f t="shared" si="119"/>
        <v>4.2377395391448127</v>
      </c>
      <c r="M728" s="11">
        <f t="shared" si="120"/>
        <v>6.0024639364657406E-2</v>
      </c>
    </row>
    <row r="729" spans="1:14" x14ac:dyDescent="0.35">
      <c r="A729" s="9">
        <f t="shared" si="123"/>
        <v>4</v>
      </c>
      <c r="B729" s="8" t="s">
        <v>153</v>
      </c>
      <c r="C729" s="8">
        <f>димвенканали!C729</f>
        <v>66.3</v>
      </c>
      <c r="D729" s="8">
        <f>димвенканали!D729</f>
        <v>0</v>
      </c>
      <c r="E729" s="8">
        <f>димвенканали!E729</f>
        <v>0</v>
      </c>
      <c r="F729" s="328">
        <f t="shared" si="121"/>
        <v>66.3</v>
      </c>
      <c r="G729" s="217">
        <f t="shared" si="122"/>
        <v>5.2400814860333641E-4</v>
      </c>
      <c r="H729" s="18">
        <f t="shared" si="118"/>
        <v>2.2435146878377545</v>
      </c>
      <c r="I729" s="10">
        <f t="shared" si="117"/>
        <v>0.49357323132430603</v>
      </c>
      <c r="J729" s="202">
        <v>0.9356589013207226</v>
      </c>
      <c r="K729" s="202">
        <v>0.30688676939400311</v>
      </c>
      <c r="L729" s="10">
        <f t="shared" si="119"/>
        <v>3.9796335898767863</v>
      </c>
      <c r="M729" s="11">
        <f t="shared" si="120"/>
        <v>6.0024639364657413E-2</v>
      </c>
    </row>
    <row r="730" spans="1:14" x14ac:dyDescent="0.35">
      <c r="A730" s="9">
        <f t="shared" si="123"/>
        <v>5</v>
      </c>
      <c r="B730" s="8" t="s">
        <v>154</v>
      </c>
      <c r="C730" s="8">
        <f>димвенканали!C730</f>
        <v>141.1</v>
      </c>
      <c r="D730" s="8">
        <f>димвенканали!D730</f>
        <v>0</v>
      </c>
      <c r="E730" s="8">
        <f>димвенканали!E730</f>
        <v>0</v>
      </c>
      <c r="F730" s="328">
        <f t="shared" si="121"/>
        <v>141.1</v>
      </c>
      <c r="G730" s="217">
        <f t="shared" si="122"/>
        <v>1.1151968290788955E-3</v>
      </c>
      <c r="H730" s="18">
        <f t="shared" si="118"/>
        <v>4.7746594638598374</v>
      </c>
      <c r="I730" s="10">
        <f t="shared" si="117"/>
        <v>1.0504250820491643</v>
      </c>
      <c r="J730" s="202">
        <v>1.9912740720415383</v>
      </c>
      <c r="K730" s="202">
        <v>0.65311799640262203</v>
      </c>
      <c r="L730" s="10">
        <f t="shared" si="119"/>
        <v>8.4694766143531623</v>
      </c>
      <c r="M730" s="11">
        <f t="shared" si="120"/>
        <v>6.0024639364657427E-2</v>
      </c>
    </row>
    <row r="731" spans="1:14" x14ac:dyDescent="0.35">
      <c r="A731" s="9">
        <f t="shared" si="123"/>
        <v>6</v>
      </c>
      <c r="B731" s="8" t="s">
        <v>155</v>
      </c>
      <c r="C731" s="8">
        <f>димвенканали!C731</f>
        <v>83.9</v>
      </c>
      <c r="D731" s="8">
        <f>димвенканали!D731</f>
        <v>0</v>
      </c>
      <c r="E731" s="8">
        <f>димвенканали!E731</f>
        <v>0</v>
      </c>
      <c r="F731" s="328">
        <f t="shared" si="121"/>
        <v>83.9</v>
      </c>
      <c r="G731" s="217">
        <f t="shared" si="122"/>
        <v>6.631113675387622E-4</v>
      </c>
      <c r="H731" s="18">
        <f t="shared" si="118"/>
        <v>2.8390781645488334</v>
      </c>
      <c r="I731" s="10">
        <f t="shared" si="117"/>
        <v>0.62459719620074339</v>
      </c>
      <c r="J731" s="202">
        <v>1.1840389414903265</v>
      </c>
      <c r="K731" s="202">
        <v>0.38835294045485463</v>
      </c>
      <c r="L731" s="10">
        <f t="shared" si="119"/>
        <v>5.0360672426947577</v>
      </c>
      <c r="M731" s="11">
        <f t="shared" si="120"/>
        <v>6.002463936465742E-2</v>
      </c>
    </row>
    <row r="732" spans="1:14" x14ac:dyDescent="0.35">
      <c r="A732" s="9">
        <f t="shared" si="123"/>
        <v>7</v>
      </c>
      <c r="B732" s="8" t="s">
        <v>156</v>
      </c>
      <c r="C732" s="8">
        <f>димвенканали!C732</f>
        <v>47.3</v>
      </c>
      <c r="D732" s="8">
        <f>димвенканали!D732</f>
        <v>0</v>
      </c>
      <c r="E732" s="8">
        <f>димвенканали!E732</f>
        <v>0</v>
      </c>
      <c r="F732" s="328">
        <f t="shared" si="121"/>
        <v>47.3</v>
      </c>
      <c r="G732" s="217">
        <f t="shared" si="122"/>
        <v>3.7383990088895648E-4</v>
      </c>
      <c r="H732" s="18">
        <f t="shared" si="118"/>
        <v>1.6005768436610226</v>
      </c>
      <c r="I732" s="10">
        <f t="shared" si="117"/>
        <v>0.35212690560542498</v>
      </c>
      <c r="J732" s="202">
        <v>0.66752135795580969</v>
      </c>
      <c r="K732" s="202">
        <v>0.21894033472603844</v>
      </c>
      <c r="L732" s="10">
        <f t="shared" si="119"/>
        <v>2.8391654419482957</v>
      </c>
      <c r="M732" s="11">
        <f t="shared" si="120"/>
        <v>6.002463936465742E-2</v>
      </c>
    </row>
    <row r="733" spans="1:14" x14ac:dyDescent="0.35">
      <c r="A733" s="9">
        <f t="shared" si="123"/>
        <v>8</v>
      </c>
      <c r="B733" s="8" t="s">
        <v>157</v>
      </c>
      <c r="C733" s="8">
        <f>димвенканали!C733</f>
        <v>133.19999999999999</v>
      </c>
      <c r="D733" s="8">
        <f>димвенканали!D733</f>
        <v>0</v>
      </c>
      <c r="E733" s="8">
        <f>димвенканали!E733</f>
        <v>0</v>
      </c>
      <c r="F733" s="328">
        <f t="shared" si="121"/>
        <v>133.19999999999999</v>
      </c>
      <c r="G733" s="217">
        <f t="shared" si="122"/>
        <v>1.0527584523976532E-3</v>
      </c>
      <c r="H733" s="18">
        <f t="shared" si="118"/>
        <v>4.5073326760179322</v>
      </c>
      <c r="I733" s="10">
        <f t="shared" si="117"/>
        <v>0.9916131887239451</v>
      </c>
      <c r="J733" s="202">
        <v>1.8797853040108636</v>
      </c>
      <c r="K733" s="202">
        <v>0.61655079461962614</v>
      </c>
      <c r="L733" s="10">
        <f t="shared" si="119"/>
        <v>7.9952819633723671</v>
      </c>
      <c r="M733" s="11">
        <f t="shared" si="120"/>
        <v>6.0024639364657413E-2</v>
      </c>
    </row>
    <row r="734" spans="1:14" x14ac:dyDescent="0.35">
      <c r="A734" s="9">
        <f t="shared" si="123"/>
        <v>9</v>
      </c>
      <c r="B734" s="8" t="s">
        <v>158</v>
      </c>
      <c r="C734" s="8">
        <f>димвенканали!C734</f>
        <v>87.4</v>
      </c>
      <c r="D734" s="8">
        <f>димвенканали!D734</f>
        <v>0</v>
      </c>
      <c r="E734" s="8">
        <f>димвенканали!E734</f>
        <v>0</v>
      </c>
      <c r="F734" s="328">
        <f t="shared" si="121"/>
        <v>87.4</v>
      </c>
      <c r="G734" s="217">
        <f t="shared" si="122"/>
        <v>6.9077393948614794E-4</v>
      </c>
      <c r="H734" s="18">
        <f t="shared" si="118"/>
        <v>2.9575140832129678</v>
      </c>
      <c r="I734" s="10">
        <f t="shared" si="117"/>
        <v>0.65065309830685292</v>
      </c>
      <c r="J734" s="202">
        <v>1.2334326994785998</v>
      </c>
      <c r="K734" s="202">
        <v>0.40455359947263764</v>
      </c>
      <c r="L734" s="10">
        <f t="shared" si="119"/>
        <v>5.2461534804710581</v>
      </c>
      <c r="M734" s="11">
        <f t="shared" si="120"/>
        <v>6.0024639364657413E-2</v>
      </c>
    </row>
    <row r="735" spans="1:14" x14ac:dyDescent="0.35">
      <c r="A735" s="9">
        <f t="shared" si="123"/>
        <v>10</v>
      </c>
      <c r="B735" s="8" t="s">
        <v>159</v>
      </c>
      <c r="C735" s="8">
        <f>димвенканали!C735</f>
        <v>102.5</v>
      </c>
      <c r="D735" s="8">
        <f>димвенканали!D735</f>
        <v>0</v>
      </c>
      <c r="E735" s="8">
        <f>димвенканали!E735</f>
        <v>0</v>
      </c>
      <c r="F735" s="328">
        <f t="shared" si="121"/>
        <v>102.5</v>
      </c>
      <c r="G735" s="217">
        <f t="shared" si="122"/>
        <v>8.1011817845915519E-4</v>
      </c>
      <c r="H735" s="18">
        <f t="shared" si="118"/>
        <v>3.46848047516395</v>
      </c>
      <c r="I735" s="10">
        <f t="shared" si="117"/>
        <v>0.76306570453606903</v>
      </c>
      <c r="J735" s="202">
        <v>1.4465314839422938</v>
      </c>
      <c r="K735" s="202">
        <v>0.47444787123507276</v>
      </c>
      <c r="L735" s="10">
        <f t="shared" si="119"/>
        <v>6.1525255348773857</v>
      </c>
      <c r="M735" s="11">
        <f t="shared" si="120"/>
        <v>6.002463936465742E-2</v>
      </c>
    </row>
    <row r="736" spans="1:14" x14ac:dyDescent="0.35">
      <c r="A736" s="9">
        <f t="shared" si="123"/>
        <v>11</v>
      </c>
      <c r="B736" s="8" t="s">
        <v>160</v>
      </c>
      <c r="C736" s="8">
        <f>димвенканали!C736</f>
        <v>138.08000000000001</v>
      </c>
      <c r="D736" s="8">
        <f>димвенканали!D736</f>
        <v>0</v>
      </c>
      <c r="E736" s="8">
        <f>димвенканали!E736</f>
        <v>0</v>
      </c>
      <c r="F736" s="328">
        <f t="shared" si="121"/>
        <v>138.08000000000001</v>
      </c>
      <c r="G736" s="217">
        <f t="shared" si="122"/>
        <v>1.0913279812842941E-3</v>
      </c>
      <c r="H736" s="18">
        <f t="shared" si="118"/>
        <v>4.6724661854696405</v>
      </c>
      <c r="I736" s="10">
        <f t="shared" si="117"/>
        <v>1.027942560803321</v>
      </c>
      <c r="J736" s="202">
        <v>1.9486543151487994</v>
      </c>
      <c r="K736" s="202">
        <v>0.639139142050135</v>
      </c>
      <c r="L736" s="10">
        <f t="shared" si="119"/>
        <v>8.2882022034718954</v>
      </c>
      <c r="M736" s="11">
        <f t="shared" si="120"/>
        <v>6.0024639364657406E-2</v>
      </c>
    </row>
    <row r="737" spans="1:13" x14ac:dyDescent="0.35">
      <c r="A737" s="9">
        <f t="shared" si="123"/>
        <v>12</v>
      </c>
      <c r="B737" s="8" t="s">
        <v>161</v>
      </c>
      <c r="C737" s="8">
        <f>димвенканали!C737</f>
        <v>67.69</v>
      </c>
      <c r="D737" s="8">
        <f>димвенканали!D737</f>
        <v>0</v>
      </c>
      <c r="E737" s="8">
        <f>димвенканали!E737</f>
        <v>0</v>
      </c>
      <c r="F737" s="328">
        <f t="shared" si="121"/>
        <v>67.69</v>
      </c>
      <c r="G737" s="217">
        <f t="shared" si="122"/>
        <v>5.3499414146244105E-4</v>
      </c>
      <c r="H737" s="18">
        <f t="shared" si="118"/>
        <v>2.2905506669643683</v>
      </c>
      <c r="I737" s="10">
        <f t="shared" si="117"/>
        <v>0.50392114673216104</v>
      </c>
      <c r="J737" s="202">
        <v>0.95527527949320845</v>
      </c>
      <c r="K737" s="202">
        <v>0.31332074540392263</v>
      </c>
      <c r="L737" s="10">
        <f t="shared" si="119"/>
        <v>4.0630678385936605</v>
      </c>
      <c r="M737" s="11">
        <f t="shared" si="120"/>
        <v>6.002463936465742E-2</v>
      </c>
    </row>
    <row r="738" spans="1:13" x14ac:dyDescent="0.35">
      <c r="A738" s="9">
        <f t="shared" si="123"/>
        <v>13</v>
      </c>
      <c r="B738" s="8" t="s">
        <v>162</v>
      </c>
      <c r="C738" s="8">
        <f>димвенканали!C738</f>
        <v>97.3</v>
      </c>
      <c r="D738" s="8">
        <f>димвенканали!D738</f>
        <v>0</v>
      </c>
      <c r="E738" s="8">
        <f>димвенканали!E738</f>
        <v>0</v>
      </c>
      <c r="F738" s="328">
        <f t="shared" si="121"/>
        <v>97.3</v>
      </c>
      <c r="G738" s="217">
        <f t="shared" si="122"/>
        <v>7.690195001373248E-4</v>
      </c>
      <c r="H738" s="18">
        <f t="shared" si="118"/>
        <v>3.2925185388629492</v>
      </c>
      <c r="I738" s="10">
        <f t="shared" si="117"/>
        <v>0.72435407854984879</v>
      </c>
      <c r="J738" s="202">
        <v>1.3731464720740016</v>
      </c>
      <c r="K738" s="202">
        <v>0.45037832069436656</v>
      </c>
      <c r="L738" s="10">
        <f t="shared" si="119"/>
        <v>5.8403974101811658</v>
      </c>
      <c r="M738" s="11">
        <f t="shared" si="120"/>
        <v>6.0024639364657406E-2</v>
      </c>
    </row>
    <row r="739" spans="1:13" x14ac:dyDescent="0.35">
      <c r="A739" s="9">
        <f t="shared" si="123"/>
        <v>14</v>
      </c>
      <c r="B739" s="8" t="s">
        <v>163</v>
      </c>
      <c r="C739" s="8">
        <f>димвенканали!C739</f>
        <v>6972.44</v>
      </c>
      <c r="D739" s="8">
        <f>димвенканали!D739</f>
        <v>0</v>
      </c>
      <c r="E739" s="8">
        <f>димвенканали!E739</f>
        <v>123.3</v>
      </c>
      <c r="F739" s="328">
        <f t="shared" si="121"/>
        <v>7095.74</v>
      </c>
      <c r="G739" s="217">
        <f t="shared" si="122"/>
        <v>5.6081833791412343E-2</v>
      </c>
      <c r="H739" s="18">
        <f t="shared" si="118"/>
        <v>240.11156728624238</v>
      </c>
      <c r="I739" s="10">
        <f t="shared" si="117"/>
        <v>52.824544802973321</v>
      </c>
      <c r="J739" s="202">
        <v>100.1386469450604</v>
      </c>
      <c r="K739" s="202">
        <v>32.273749417700195</v>
      </c>
      <c r="L739" s="10">
        <f t="shared" si="119"/>
        <v>425.34850845197627</v>
      </c>
      <c r="M739" s="11">
        <f t="shared" si="120"/>
        <v>5.9944207151329712E-2</v>
      </c>
    </row>
    <row r="740" spans="1:13" x14ac:dyDescent="0.35">
      <c r="A740" s="9">
        <f t="shared" si="123"/>
        <v>15</v>
      </c>
      <c r="B740" s="8" t="s">
        <v>164</v>
      </c>
      <c r="C740" s="8">
        <f>димвенканали!C740</f>
        <v>2574.58</v>
      </c>
      <c r="D740" s="8">
        <f>димвенканали!D740</f>
        <v>0</v>
      </c>
      <c r="E740" s="8">
        <f>димвенканали!E740</f>
        <v>0</v>
      </c>
      <c r="F740" s="328">
        <f t="shared" si="121"/>
        <v>2574.58</v>
      </c>
      <c r="G740" s="217">
        <f t="shared" si="122"/>
        <v>2.0348429852657283E-2</v>
      </c>
      <c r="H740" s="18">
        <f t="shared" si="118"/>
        <v>87.120784992659523</v>
      </c>
      <c r="I740" s="10">
        <f t="shared" si="117"/>
        <v>19.166572698385096</v>
      </c>
      <c r="J740" s="202">
        <v>36.333766126128303</v>
      </c>
      <c r="K740" s="202">
        <v>11.917112198286766</v>
      </c>
      <c r="L740" s="10">
        <f t="shared" si="119"/>
        <v>154.53823601545969</v>
      </c>
      <c r="M740" s="11">
        <f t="shared" si="120"/>
        <v>6.002463936465742E-2</v>
      </c>
    </row>
    <row r="741" spans="1:13" x14ac:dyDescent="0.35">
      <c r="A741" s="9">
        <f t="shared" si="123"/>
        <v>16</v>
      </c>
      <c r="B741" s="8" t="s">
        <v>165</v>
      </c>
      <c r="C741" s="8">
        <f>димвенканали!C741</f>
        <v>316.8</v>
      </c>
      <c r="D741" s="8">
        <f>димвенканали!D741</f>
        <v>0</v>
      </c>
      <c r="E741" s="8">
        <f>димвенканали!E741</f>
        <v>0</v>
      </c>
      <c r="F741" s="328">
        <f t="shared" si="121"/>
        <v>316.8</v>
      </c>
      <c r="G741" s="217">
        <f t="shared" si="122"/>
        <v>2.5038579408376621E-3</v>
      </c>
      <c r="H741" s="18">
        <f t="shared" si="118"/>
        <v>10.720142580799408</v>
      </c>
      <c r="I741" s="10">
        <f t="shared" si="117"/>
        <v>2.3584313677758697</v>
      </c>
      <c r="J741" s="202">
        <v>4.4708407230528655</v>
      </c>
      <c r="K741" s="202">
        <v>1.4663910790953272</v>
      </c>
      <c r="L741" s="10">
        <f t="shared" si="119"/>
        <v>19.015805750723469</v>
      </c>
      <c r="M741" s="11">
        <f t="shared" si="120"/>
        <v>6.0024639364657413E-2</v>
      </c>
    </row>
    <row r="742" spans="1:13" x14ac:dyDescent="0.35">
      <c r="A742" s="9">
        <f t="shared" si="123"/>
        <v>17</v>
      </c>
      <c r="B742" s="8" t="s">
        <v>166</v>
      </c>
      <c r="C742" s="8">
        <f>димвенканали!C742</f>
        <v>665.9</v>
      </c>
      <c r="D742" s="8">
        <f>димвенканали!D742</f>
        <v>0</v>
      </c>
      <c r="E742" s="8">
        <f>димвенканали!E742</f>
        <v>0</v>
      </c>
      <c r="F742" s="328">
        <f t="shared" si="121"/>
        <v>665.9</v>
      </c>
      <c r="G742" s="217">
        <f t="shared" si="122"/>
        <v>5.2630019027897698E-3</v>
      </c>
      <c r="H742" s="18">
        <f t="shared" si="118"/>
        <v>22.533279496699258</v>
      </c>
      <c r="I742" s="10">
        <f t="shared" si="117"/>
        <v>4.9573214892738369</v>
      </c>
      <c r="J742" s="202">
        <v>9.3975152698260835</v>
      </c>
      <c r="K742" s="202">
        <v>3.0822910971261943</v>
      </c>
      <c r="L742" s="10">
        <f t="shared" si="119"/>
        <v>39.970407352925371</v>
      </c>
      <c r="M742" s="11">
        <f t="shared" si="120"/>
        <v>6.0024639364657413E-2</v>
      </c>
    </row>
    <row r="743" spans="1:13" x14ac:dyDescent="0.35">
      <c r="A743" s="9">
        <f t="shared" si="123"/>
        <v>18</v>
      </c>
      <c r="B743" s="8" t="s">
        <v>167</v>
      </c>
      <c r="C743" s="8">
        <f>димвенканали!C743</f>
        <v>266.8</v>
      </c>
      <c r="D743" s="8">
        <f>димвенканали!D743</f>
        <v>0</v>
      </c>
      <c r="E743" s="8">
        <f>димвенканали!E743</f>
        <v>0</v>
      </c>
      <c r="F743" s="328">
        <f t="shared" si="121"/>
        <v>266.8</v>
      </c>
      <c r="G743" s="217">
        <f t="shared" si="122"/>
        <v>2.1086783415892939E-3</v>
      </c>
      <c r="H743" s="18">
        <f t="shared" si="118"/>
        <v>9.0282008855974816</v>
      </c>
      <c r="I743" s="10">
        <f t="shared" si="117"/>
        <v>1.9862041948314459</v>
      </c>
      <c r="J743" s="202">
        <v>3.7652156089346738</v>
      </c>
      <c r="K743" s="202">
        <v>1.2349530931269992</v>
      </c>
      <c r="L743" s="10">
        <f t="shared" si="119"/>
        <v>16.014573782490601</v>
      </c>
      <c r="M743" s="11">
        <f t="shared" si="120"/>
        <v>6.002463936465742E-2</v>
      </c>
    </row>
    <row r="744" spans="1:13" x14ac:dyDescent="0.35">
      <c r="A744" s="9">
        <f t="shared" si="123"/>
        <v>19</v>
      </c>
      <c r="B744" s="8" t="s">
        <v>168</v>
      </c>
      <c r="C744" s="8">
        <f>димвенканали!C744</f>
        <v>1121.3800000000001</v>
      </c>
      <c r="D744" s="8">
        <f>димвенканали!D744</f>
        <v>0</v>
      </c>
      <c r="E744" s="8">
        <f>димвенканали!E744</f>
        <v>0</v>
      </c>
      <c r="F744" s="328">
        <f t="shared" si="121"/>
        <v>1121.3800000000001</v>
      </c>
      <c r="G744" s="217">
        <f t="shared" si="122"/>
        <v>8.8629299801027076E-3</v>
      </c>
      <c r="H744" s="18">
        <f t="shared" si="118"/>
        <v>37.946191563310734</v>
      </c>
      <c r="I744" s="10">
        <f t="shared" si="117"/>
        <v>8.3481621439283611</v>
      </c>
      <c r="J744" s="202">
        <v>15.825477809397166</v>
      </c>
      <c r="K744" s="202">
        <v>5.1905985741032765</v>
      </c>
      <c r="L744" s="10">
        <f t="shared" si="119"/>
        <v>67.310430090739544</v>
      </c>
      <c r="M744" s="11">
        <f t="shared" si="120"/>
        <v>6.002463936465742E-2</v>
      </c>
    </row>
    <row r="745" spans="1:13" x14ac:dyDescent="0.35">
      <c r="A745" s="9">
        <f t="shared" si="123"/>
        <v>20</v>
      </c>
      <c r="B745" s="8" t="s">
        <v>169</v>
      </c>
      <c r="C745" s="8">
        <f>димвенканали!C745</f>
        <v>166.08</v>
      </c>
      <c r="D745" s="8">
        <f>димвенканали!D745</f>
        <v>0</v>
      </c>
      <c r="E745" s="8">
        <f>димвенканали!E745</f>
        <v>0</v>
      </c>
      <c r="F745" s="328">
        <f t="shared" si="121"/>
        <v>166.08</v>
      </c>
      <c r="G745" s="217">
        <f t="shared" si="122"/>
        <v>1.3126285568633804E-3</v>
      </c>
      <c r="H745" s="18">
        <f t="shared" si="118"/>
        <v>5.6199535347827201</v>
      </c>
      <c r="I745" s="10">
        <f t="shared" si="117"/>
        <v>1.2363897776521984</v>
      </c>
      <c r="J745" s="202">
        <v>2.343804379054987</v>
      </c>
      <c r="K745" s="202">
        <v>0.76874441419239892</v>
      </c>
      <c r="L745" s="10">
        <f t="shared" si="119"/>
        <v>9.9688921056823059</v>
      </c>
      <c r="M745" s="11">
        <f t="shared" si="120"/>
        <v>6.0024639364657427E-2</v>
      </c>
    </row>
    <row r="746" spans="1:13" x14ac:dyDescent="0.35">
      <c r="A746" s="9">
        <f t="shared" si="123"/>
        <v>21</v>
      </c>
      <c r="B746" s="8" t="s">
        <v>170</v>
      </c>
      <c r="C746" s="8">
        <f>димвенканали!C746</f>
        <v>1580.97</v>
      </c>
      <c r="D746" s="8">
        <f>димвенканали!D746</f>
        <v>103.95</v>
      </c>
      <c r="E746" s="8">
        <f>димвенканали!E746</f>
        <v>98.1</v>
      </c>
      <c r="F746" s="328">
        <f t="shared" si="121"/>
        <v>1783.02</v>
      </c>
      <c r="G746" s="217">
        <f t="shared" si="122"/>
        <v>1.4092262581036515E-2</v>
      </c>
      <c r="H746" s="18">
        <f t="shared" si="118"/>
        <v>60.335317627578789</v>
      </c>
      <c r="I746" s="10">
        <f t="shared" si="117"/>
        <v>13.273769878067334</v>
      </c>
      <c r="J746" s="202">
        <v>25.16287381950038</v>
      </c>
      <c r="K746" s="202">
        <v>7.3179302535269555</v>
      </c>
      <c r="L746" s="10">
        <f t="shared" si="119"/>
        <v>106.08989157867346</v>
      </c>
      <c r="M746" s="11">
        <f t="shared" si="120"/>
        <v>5.9500113054633971E-2</v>
      </c>
    </row>
    <row r="747" spans="1:13" x14ac:dyDescent="0.35">
      <c r="A747" s="9">
        <f t="shared" si="123"/>
        <v>22</v>
      </c>
      <c r="B747" s="8" t="s">
        <v>171</v>
      </c>
      <c r="C747" s="8">
        <f>димвенканали!C747</f>
        <v>132.97999999999999</v>
      </c>
      <c r="D747" s="8">
        <f>димвенканали!D747</f>
        <v>0</v>
      </c>
      <c r="E747" s="8">
        <f>димвенканали!E747</f>
        <v>0</v>
      </c>
      <c r="F747" s="328">
        <f t="shared" si="121"/>
        <v>132.97999999999999</v>
      </c>
      <c r="G747" s="217">
        <f t="shared" si="122"/>
        <v>1.0510196621609604E-3</v>
      </c>
      <c r="H747" s="18">
        <f t="shared" si="118"/>
        <v>4.4998881325590441</v>
      </c>
      <c r="I747" s="10">
        <f t="shared" si="117"/>
        <v>0.98997538916298966</v>
      </c>
      <c r="J747" s="202">
        <v>1.8766805535087436</v>
      </c>
      <c r="K747" s="202">
        <v>0.61553246748136559</v>
      </c>
      <c r="L747" s="10">
        <f t="shared" si="119"/>
        <v>7.982076542712143</v>
      </c>
      <c r="M747" s="11">
        <f t="shared" si="120"/>
        <v>6.002463936465742E-2</v>
      </c>
    </row>
    <row r="748" spans="1:13" x14ac:dyDescent="0.35">
      <c r="A748" s="9">
        <f t="shared" si="123"/>
        <v>23</v>
      </c>
      <c r="B748" s="8" t="s">
        <v>172</v>
      </c>
      <c r="C748" s="8">
        <f>димвенканали!C748</f>
        <v>386.3</v>
      </c>
      <c r="D748" s="8">
        <f>димвенканали!D748</f>
        <v>0</v>
      </c>
      <c r="E748" s="8">
        <f>димвенканали!E748</f>
        <v>0</v>
      </c>
      <c r="F748" s="328">
        <f t="shared" si="121"/>
        <v>386.3</v>
      </c>
      <c r="G748" s="217">
        <f t="shared" si="122"/>
        <v>3.0531575837928942E-3</v>
      </c>
      <c r="H748" s="18">
        <f t="shared" si="118"/>
        <v>13.071941537130087</v>
      </c>
      <c r="I748" s="10">
        <f t="shared" si="117"/>
        <v>2.8758271381686193</v>
      </c>
      <c r="J748" s="202">
        <v>5.4516596316771526</v>
      </c>
      <c r="K748" s="202">
        <v>1.7880898795913034</v>
      </c>
      <c r="L748" s="10">
        <f t="shared" si="119"/>
        <v>23.187518186567161</v>
      </c>
      <c r="M748" s="11">
        <f t="shared" si="120"/>
        <v>6.0024639364657413E-2</v>
      </c>
    </row>
    <row r="749" spans="1:13" x14ac:dyDescent="0.35">
      <c r="A749" s="9">
        <f t="shared" si="123"/>
        <v>24</v>
      </c>
      <c r="B749" s="8" t="s">
        <v>173</v>
      </c>
      <c r="C749" s="8">
        <f>димвенканали!C749</f>
        <v>392.7</v>
      </c>
      <c r="D749" s="8">
        <f>димвенканали!D749</f>
        <v>0</v>
      </c>
      <c r="E749" s="8">
        <f>димвенканали!E749</f>
        <v>0</v>
      </c>
      <c r="F749" s="328">
        <f t="shared" si="121"/>
        <v>392.7</v>
      </c>
      <c r="G749" s="217">
        <f t="shared" si="122"/>
        <v>3.1037405724966848E-3</v>
      </c>
      <c r="H749" s="18">
        <f t="shared" si="118"/>
        <v>13.28851007411593</v>
      </c>
      <c r="I749" s="10">
        <f t="shared" si="117"/>
        <v>2.9234722163055045</v>
      </c>
      <c r="J749" s="202">
        <v>5.5419796462842807</v>
      </c>
      <c r="K749" s="202">
        <v>1.8177139417952495</v>
      </c>
      <c r="L749" s="10">
        <f t="shared" si="119"/>
        <v>23.571675878500965</v>
      </c>
      <c r="M749" s="11">
        <f t="shared" si="120"/>
        <v>6.0024639364657413E-2</v>
      </c>
    </row>
    <row r="750" spans="1:13" x14ac:dyDescent="0.35">
      <c r="A750" s="9">
        <f t="shared" si="123"/>
        <v>25</v>
      </c>
      <c r="B750" s="8" t="s">
        <v>174</v>
      </c>
      <c r="C750" s="8">
        <f>димвенканали!C750</f>
        <v>392.7</v>
      </c>
      <c r="D750" s="8">
        <f>димвенканали!D750</f>
        <v>0</v>
      </c>
      <c r="E750" s="8">
        <f>димвенканали!E750</f>
        <v>0</v>
      </c>
      <c r="F750" s="328">
        <f t="shared" si="121"/>
        <v>392.7</v>
      </c>
      <c r="G750" s="217">
        <f t="shared" si="122"/>
        <v>3.1037405724966848E-3</v>
      </c>
      <c r="H750" s="18">
        <f t="shared" si="118"/>
        <v>13.28851007411593</v>
      </c>
      <c r="I750" s="10">
        <f t="shared" si="117"/>
        <v>2.9234722163055045</v>
      </c>
      <c r="J750" s="202">
        <v>5.5419796462842807</v>
      </c>
      <c r="K750" s="202">
        <v>1.8177139417952495</v>
      </c>
      <c r="L750" s="10">
        <f t="shared" si="119"/>
        <v>23.571675878500965</v>
      </c>
      <c r="M750" s="11">
        <f t="shared" si="120"/>
        <v>6.0024639364657413E-2</v>
      </c>
    </row>
    <row r="751" spans="1:13" x14ac:dyDescent="0.35">
      <c r="A751" s="9">
        <f t="shared" si="123"/>
        <v>26</v>
      </c>
      <c r="B751" s="8" t="s">
        <v>175</v>
      </c>
      <c r="C751" s="8">
        <f>димвенканали!C751</f>
        <v>461.2</v>
      </c>
      <c r="D751" s="8">
        <f>димвенканали!D751</f>
        <v>0</v>
      </c>
      <c r="E751" s="8">
        <f>димвенканали!E751</f>
        <v>0</v>
      </c>
      <c r="F751" s="328">
        <f t="shared" si="121"/>
        <v>461.2</v>
      </c>
      <c r="G751" s="217">
        <f t="shared" si="122"/>
        <v>3.6451366234669497E-3</v>
      </c>
      <c r="H751" s="18">
        <f t="shared" si="118"/>
        <v>15.606470196542571</v>
      </c>
      <c r="I751" s="10">
        <f t="shared" si="117"/>
        <v>3.4334234432393655</v>
      </c>
      <c r="J751" s="202">
        <v>6.5086860526262038</v>
      </c>
      <c r="K751" s="202">
        <v>2.1347839825718591</v>
      </c>
      <c r="L751" s="10">
        <f t="shared" si="119"/>
        <v>27.683363674980001</v>
      </c>
      <c r="M751" s="11">
        <f t="shared" si="120"/>
        <v>6.002463936465742E-2</v>
      </c>
    </row>
    <row r="752" spans="1:13" x14ac:dyDescent="0.35">
      <c r="A752" s="9">
        <f t="shared" si="123"/>
        <v>27</v>
      </c>
      <c r="B752" s="8" t="s">
        <v>176</v>
      </c>
      <c r="C752" s="8">
        <f>димвенканали!C752</f>
        <v>399.3</v>
      </c>
      <c r="D752" s="8">
        <f>димвенканали!D752</f>
        <v>0</v>
      </c>
      <c r="E752" s="8">
        <f>димвенканали!E752</f>
        <v>0</v>
      </c>
      <c r="F752" s="328">
        <f t="shared" si="121"/>
        <v>399.3</v>
      </c>
      <c r="G752" s="217">
        <f t="shared" si="122"/>
        <v>3.1559042795974699E-3</v>
      </c>
      <c r="H752" s="18">
        <f t="shared" si="118"/>
        <v>13.511846377882588</v>
      </c>
      <c r="I752" s="10">
        <f t="shared" si="117"/>
        <v>2.9726062031341693</v>
      </c>
      <c r="J752" s="202">
        <v>5.6351221613478835</v>
      </c>
      <c r="K752" s="202">
        <v>1.8482637559430688</v>
      </c>
      <c r="L752" s="10">
        <f t="shared" si="119"/>
        <v>23.96783849830771</v>
      </c>
      <c r="M752" s="11">
        <f t="shared" si="120"/>
        <v>6.0024639364657427E-2</v>
      </c>
    </row>
    <row r="753" spans="1:13" x14ac:dyDescent="0.35">
      <c r="A753" s="9">
        <f t="shared" si="123"/>
        <v>28</v>
      </c>
      <c r="B753" s="8" t="s">
        <v>177</v>
      </c>
      <c r="C753" s="8">
        <f>димвенканали!C753</f>
        <v>309.5</v>
      </c>
      <c r="D753" s="8">
        <f>димвенканали!D753</f>
        <v>0</v>
      </c>
      <c r="E753" s="8">
        <f>димвенканали!E753</f>
        <v>0</v>
      </c>
      <c r="F753" s="328">
        <f t="shared" si="121"/>
        <v>309.5</v>
      </c>
      <c r="G753" s="217">
        <f t="shared" si="122"/>
        <v>2.4461617193474003E-3</v>
      </c>
      <c r="H753" s="18">
        <f t="shared" si="118"/>
        <v>10.473119093299927</v>
      </c>
      <c r="I753" s="10">
        <f t="shared" si="117"/>
        <v>2.3040862005259837</v>
      </c>
      <c r="J753" s="202">
        <v>4.3678194563916088</v>
      </c>
      <c r="K753" s="202">
        <v>1.4326011331439512</v>
      </c>
      <c r="L753" s="10">
        <f t="shared" si="119"/>
        <v>18.57762588336147</v>
      </c>
      <c r="M753" s="11">
        <f t="shared" si="120"/>
        <v>6.002463936465742E-2</v>
      </c>
    </row>
    <row r="754" spans="1:13" x14ac:dyDescent="0.35">
      <c r="A754" s="9">
        <f t="shared" si="123"/>
        <v>29</v>
      </c>
      <c r="B754" s="8" t="s">
        <v>178</v>
      </c>
      <c r="C754" s="8">
        <f>димвенканали!C754</f>
        <v>1851.7</v>
      </c>
      <c r="D754" s="8">
        <f>димвенканали!D754</f>
        <v>0</v>
      </c>
      <c r="E754" s="8">
        <f>димвенканали!E754</f>
        <v>0</v>
      </c>
      <c r="F754" s="328">
        <f t="shared" si="121"/>
        <v>1851.7</v>
      </c>
      <c r="G754" s="217">
        <f t="shared" si="122"/>
        <v>1.4635081278564074E-2</v>
      </c>
      <c r="H754" s="18">
        <f t="shared" si="118"/>
        <v>62.65936874010815</v>
      </c>
      <c r="I754" s="10">
        <f t="shared" si="117"/>
        <v>13.785061122823793</v>
      </c>
      <c r="J754" s="202">
        <v>26.132120476253128</v>
      </c>
      <c r="K754" s="202">
        <v>8.5710743723510667</v>
      </c>
      <c r="L754" s="10">
        <f t="shared" si="119"/>
        <v>111.14762471153614</v>
      </c>
      <c r="M754" s="11">
        <f t="shared" si="120"/>
        <v>6.0024639364657413E-2</v>
      </c>
    </row>
    <row r="755" spans="1:13" x14ac:dyDescent="0.35">
      <c r="A755" s="9">
        <f t="shared" si="123"/>
        <v>30</v>
      </c>
      <c r="B755" s="8" t="s">
        <v>179</v>
      </c>
      <c r="C755" s="8">
        <f>димвенканали!C755</f>
        <v>303</v>
      </c>
      <c r="D755" s="8">
        <f>димвенканали!D755</f>
        <v>0</v>
      </c>
      <c r="E755" s="8">
        <f>димвенканали!E755</f>
        <v>0</v>
      </c>
      <c r="F755" s="328">
        <f t="shared" si="121"/>
        <v>303</v>
      </c>
      <c r="G755" s="217">
        <f t="shared" si="122"/>
        <v>2.3947883714451122E-3</v>
      </c>
      <c r="H755" s="18">
        <f t="shared" si="118"/>
        <v>10.253166672923674</v>
      </c>
      <c r="I755" s="10">
        <f t="shared" si="117"/>
        <v>2.2556966680432082</v>
      </c>
      <c r="J755" s="202">
        <v>4.2760881915562443</v>
      </c>
      <c r="K755" s="202">
        <v>1.4025141949680686</v>
      </c>
      <c r="L755" s="10">
        <f t="shared" si="119"/>
        <v>18.187465727491197</v>
      </c>
      <c r="M755" s="11">
        <f t="shared" si="120"/>
        <v>6.002463936465742E-2</v>
      </c>
    </row>
    <row r="756" spans="1:13" x14ac:dyDescent="0.35">
      <c r="A756" s="9">
        <f t="shared" si="123"/>
        <v>31</v>
      </c>
      <c r="B756" s="8" t="s">
        <v>180</v>
      </c>
      <c r="C756" s="8">
        <f>димвенканали!C756</f>
        <v>42.8</v>
      </c>
      <c r="D756" s="8">
        <f>димвенканали!D756</f>
        <v>0</v>
      </c>
      <c r="E756" s="8">
        <f>димвенканали!E756</f>
        <v>0</v>
      </c>
      <c r="F756" s="328">
        <f t="shared" si="121"/>
        <v>42.8</v>
      </c>
      <c r="G756" s="217">
        <f t="shared" si="122"/>
        <v>3.3827373695660332E-4</v>
      </c>
      <c r="H756" s="18">
        <f t="shared" si="118"/>
        <v>1.4483020910928492</v>
      </c>
      <c r="I756" s="10">
        <f t="shared" si="117"/>
        <v>0.31862646004042683</v>
      </c>
      <c r="J756" s="202">
        <v>0.60401509768517248</v>
      </c>
      <c r="K756" s="202">
        <v>0.19811091598888891</v>
      </c>
      <c r="L756" s="10">
        <f t="shared" ref="L756:L787" si="124">H756+I756+J756+K756</f>
        <v>2.5690545648073373</v>
      </c>
      <c r="M756" s="11">
        <f t="shared" ref="M756:M787" si="125">L756/F756</f>
        <v>6.002463936465742E-2</v>
      </c>
    </row>
    <row r="757" spans="1:13" x14ac:dyDescent="0.35">
      <c r="A757" s="9">
        <f t="shared" si="123"/>
        <v>32</v>
      </c>
      <c r="B757" s="8" t="s">
        <v>181</v>
      </c>
      <c r="C757" s="8">
        <f>димвенканали!C757</f>
        <v>126.19</v>
      </c>
      <c r="D757" s="8">
        <f>димвенканали!D757</f>
        <v>0</v>
      </c>
      <c r="E757" s="8">
        <f>димвенканали!E757</f>
        <v>0</v>
      </c>
      <c r="F757" s="328">
        <f t="shared" si="121"/>
        <v>126.19</v>
      </c>
      <c r="G757" s="217">
        <f t="shared" si="122"/>
        <v>9.9735427258303209E-4</v>
      </c>
      <c r="H757" s="18">
        <f t="shared" si="118"/>
        <v>4.2701224503506223</v>
      </c>
      <c r="I757" s="10">
        <f t="shared" si="117"/>
        <v>0.93942693907713692</v>
      </c>
      <c r="J757" s="202">
        <v>1.7808566630114933</v>
      </c>
      <c r="K757" s="202">
        <v>0.58410318898686653</v>
      </c>
      <c r="L757" s="10">
        <f t="shared" si="124"/>
        <v>7.5745092414261199</v>
      </c>
      <c r="M757" s="11">
        <f t="shared" si="125"/>
        <v>6.002463936465742E-2</v>
      </c>
    </row>
    <row r="758" spans="1:13" x14ac:dyDescent="0.35">
      <c r="A758" s="9">
        <f t="shared" si="123"/>
        <v>33</v>
      </c>
      <c r="B758" s="8" t="s">
        <v>182</v>
      </c>
      <c r="C758" s="8">
        <f>димвенканали!C758</f>
        <v>91.2</v>
      </c>
      <c r="D758" s="8">
        <f>димвенканали!D758</f>
        <v>0</v>
      </c>
      <c r="E758" s="8">
        <f>димвенканали!E758</f>
        <v>0</v>
      </c>
      <c r="F758" s="328">
        <f t="shared" si="121"/>
        <v>91.2</v>
      </c>
      <c r="G758" s="217">
        <f t="shared" si="122"/>
        <v>7.2080758902902387E-4</v>
      </c>
      <c r="H758" s="18">
        <f t="shared" si="118"/>
        <v>3.0861016520483142</v>
      </c>
      <c r="I758" s="10">
        <f t="shared" si="117"/>
        <v>0.67894236345062908</v>
      </c>
      <c r="J758" s="202">
        <v>1.2870602081515823</v>
      </c>
      <c r="K758" s="202">
        <v>0.42214288640623054</v>
      </c>
      <c r="L758" s="10">
        <f t="shared" si="124"/>
        <v>5.4742471100567558</v>
      </c>
      <c r="M758" s="11">
        <f t="shared" si="125"/>
        <v>6.0024639364657406E-2</v>
      </c>
    </row>
    <row r="759" spans="1:13" x14ac:dyDescent="0.35">
      <c r="A759" s="9">
        <f t="shared" si="123"/>
        <v>34</v>
      </c>
      <c r="B759" s="8" t="s">
        <v>183</v>
      </c>
      <c r="C759" s="8">
        <f>димвенканали!C759</f>
        <v>127</v>
      </c>
      <c r="D759" s="8">
        <f>димвенканали!D759</f>
        <v>0</v>
      </c>
      <c r="E759" s="8">
        <f>димвенканали!E759</f>
        <v>0</v>
      </c>
      <c r="F759" s="328">
        <f t="shared" si="121"/>
        <v>127</v>
      </c>
      <c r="G759" s="217">
        <f t="shared" si="122"/>
        <v>1.0037561820908556E-3</v>
      </c>
      <c r="H759" s="18">
        <f t="shared" si="118"/>
        <v>4.2975319058128933</v>
      </c>
      <c r="I759" s="10">
        <f t="shared" si="117"/>
        <v>0.94545701927883652</v>
      </c>
      <c r="J759" s="202">
        <v>1.7922877898602081</v>
      </c>
      <c r="K759" s="202">
        <v>0.58785248435955351</v>
      </c>
      <c r="L759" s="10">
        <f t="shared" si="124"/>
        <v>7.6231291993114914</v>
      </c>
      <c r="M759" s="11">
        <f t="shared" si="125"/>
        <v>6.0024639364657413E-2</v>
      </c>
    </row>
    <row r="760" spans="1:13" x14ac:dyDescent="0.35">
      <c r="A760" s="9">
        <f t="shared" si="123"/>
        <v>35</v>
      </c>
      <c r="B760" s="8" t="s">
        <v>184</v>
      </c>
      <c r="C760" s="8">
        <f>димвенканали!C760</f>
        <v>83.1</v>
      </c>
      <c r="D760" s="8">
        <f>димвенканали!D760</f>
        <v>0</v>
      </c>
      <c r="E760" s="8">
        <f>димвенканали!E760</f>
        <v>0</v>
      </c>
      <c r="F760" s="328">
        <f t="shared" si="121"/>
        <v>83.1</v>
      </c>
      <c r="G760" s="217">
        <f t="shared" si="122"/>
        <v>6.567884939507882E-4</v>
      </c>
      <c r="H760" s="18">
        <f t="shared" si="118"/>
        <v>2.8120070974256022</v>
      </c>
      <c r="I760" s="10">
        <f t="shared" si="117"/>
        <v>0.61864156143363247</v>
      </c>
      <c r="J760" s="202">
        <v>1.1727489396644351</v>
      </c>
      <c r="K760" s="202">
        <v>0.38464993267936137</v>
      </c>
      <c r="L760" s="10">
        <f t="shared" si="124"/>
        <v>4.9880475312030308</v>
      </c>
      <c r="M760" s="11">
        <f t="shared" si="125"/>
        <v>6.0024639364657413E-2</v>
      </c>
    </row>
    <row r="761" spans="1:13" x14ac:dyDescent="0.35">
      <c r="A761" s="9">
        <f t="shared" si="123"/>
        <v>36</v>
      </c>
      <c r="B761" s="8" t="s">
        <v>185</v>
      </c>
      <c r="C761" s="8">
        <f>димвенканали!C761</f>
        <v>64.7</v>
      </c>
      <c r="D761" s="8">
        <f>димвенканали!D761</f>
        <v>0</v>
      </c>
      <c r="E761" s="8">
        <f>димвенканали!E761</f>
        <v>0</v>
      </c>
      <c r="F761" s="328">
        <f t="shared" si="121"/>
        <v>64.7</v>
      </c>
      <c r="G761" s="217">
        <f t="shared" si="122"/>
        <v>5.1136240142738863E-4</v>
      </c>
      <c r="H761" s="18">
        <f t="shared" si="118"/>
        <v>2.1893725535912929</v>
      </c>
      <c r="I761" s="10">
        <f t="shared" si="117"/>
        <v>0.48166196179008441</v>
      </c>
      <c r="J761" s="202">
        <v>0.91307889766894068</v>
      </c>
      <c r="K761" s="202">
        <v>0.29948075384301664</v>
      </c>
      <c r="L761" s="10">
        <f t="shared" si="124"/>
        <v>3.8835941668933343</v>
      </c>
      <c r="M761" s="11">
        <f t="shared" si="125"/>
        <v>6.0024639364657406E-2</v>
      </c>
    </row>
    <row r="762" spans="1:13" x14ac:dyDescent="0.35">
      <c r="A762" s="9">
        <f t="shared" si="123"/>
        <v>37</v>
      </c>
      <c r="B762" s="8" t="s">
        <v>186</v>
      </c>
      <c r="C762" s="8">
        <f>димвенканали!C762</f>
        <v>211.4</v>
      </c>
      <c r="D762" s="8">
        <f>димвенканали!D762</f>
        <v>0</v>
      </c>
      <c r="E762" s="8">
        <f>димвенканали!E762</f>
        <v>0</v>
      </c>
      <c r="F762" s="328">
        <f t="shared" si="121"/>
        <v>211.4</v>
      </c>
      <c r="G762" s="217">
        <f t="shared" si="122"/>
        <v>1.6708193456221015E-3</v>
      </c>
      <c r="H762" s="18">
        <f t="shared" si="118"/>
        <v>7.1535294873137465</v>
      </c>
      <c r="I762" s="10">
        <f t="shared" si="117"/>
        <v>1.5737764872090243</v>
      </c>
      <c r="J762" s="202">
        <v>2.9833829824917162</v>
      </c>
      <c r="K762" s="202">
        <v>0.9785198046740915</v>
      </c>
      <c r="L762" s="10">
        <f t="shared" si="124"/>
        <v>12.689208761688578</v>
      </c>
      <c r="M762" s="11">
        <f t="shared" si="125"/>
        <v>6.0024639364657413E-2</v>
      </c>
    </row>
    <row r="763" spans="1:13" x14ac:dyDescent="0.35">
      <c r="A763" s="9">
        <f t="shared" si="123"/>
        <v>38</v>
      </c>
      <c r="B763" s="8" t="s">
        <v>187</v>
      </c>
      <c r="C763" s="8">
        <f>димвенканали!C763</f>
        <v>37.799999999999997</v>
      </c>
      <c r="D763" s="8">
        <f>димвенканали!D763</f>
        <v>0</v>
      </c>
      <c r="E763" s="8">
        <f>димвенканали!E763</f>
        <v>0</v>
      </c>
      <c r="F763" s="328">
        <f t="shared" si="121"/>
        <v>37.799999999999997</v>
      </c>
      <c r="G763" s="217">
        <f t="shared" si="122"/>
        <v>2.9875577703176645E-4</v>
      </c>
      <c r="H763" s="18">
        <f t="shared" si="118"/>
        <v>1.2791079215726564</v>
      </c>
      <c r="I763" s="10">
        <f t="shared" si="117"/>
        <v>0.2814037427459844</v>
      </c>
      <c r="J763" s="202">
        <v>0.53345258627335324</v>
      </c>
      <c r="K763" s="202">
        <v>0.17496711739205606</v>
      </c>
      <c r="L763" s="10">
        <f t="shared" si="124"/>
        <v>2.2689313679840502</v>
      </c>
      <c r="M763" s="11">
        <f t="shared" si="125"/>
        <v>6.0024639364657413E-2</v>
      </c>
    </row>
    <row r="764" spans="1:13" x14ac:dyDescent="0.35">
      <c r="A764" s="9">
        <f t="shared" si="123"/>
        <v>39</v>
      </c>
      <c r="B764" s="8" t="s">
        <v>188</v>
      </c>
      <c r="C764" s="8">
        <f>димвенканали!C764</f>
        <v>132.80000000000001</v>
      </c>
      <c r="D764" s="8">
        <f>димвенканали!D764</f>
        <v>0</v>
      </c>
      <c r="E764" s="8">
        <f>димвенканали!E764</f>
        <v>0</v>
      </c>
      <c r="F764" s="328">
        <f t="shared" si="121"/>
        <v>132.80000000000001</v>
      </c>
      <c r="G764" s="217">
        <f t="shared" si="122"/>
        <v>1.0495970156036666E-3</v>
      </c>
      <c r="H764" s="18">
        <f t="shared" si="118"/>
        <v>4.4937971424563177</v>
      </c>
      <c r="I764" s="10">
        <f t="shared" si="117"/>
        <v>0.98863537134038992</v>
      </c>
      <c r="J764" s="202">
        <v>1.8741403030979185</v>
      </c>
      <c r="K764" s="202">
        <v>0.61469929073187968</v>
      </c>
      <c r="L764" s="10">
        <f t="shared" si="124"/>
        <v>7.9712721076265058</v>
      </c>
      <c r="M764" s="11">
        <f t="shared" si="125"/>
        <v>6.002463936465742E-2</v>
      </c>
    </row>
    <row r="765" spans="1:13" x14ac:dyDescent="0.35">
      <c r="A765" s="9">
        <f t="shared" si="123"/>
        <v>40</v>
      </c>
      <c r="B765" s="8" t="s">
        <v>189</v>
      </c>
      <c r="C765" s="8">
        <f>димвенканали!C765</f>
        <v>3464.11</v>
      </c>
      <c r="D765" s="8">
        <f>димвенканали!D765</f>
        <v>203.9</v>
      </c>
      <c r="E765" s="8">
        <f>димвенканали!E765</f>
        <v>0</v>
      </c>
      <c r="F765" s="328">
        <f t="shared" si="121"/>
        <v>3668.01</v>
      </c>
      <c r="G765" s="217">
        <f t="shared" si="122"/>
        <v>2.8990454436780156E-2</v>
      </c>
      <c r="H765" s="18">
        <f t="shared" si="118"/>
        <v>124.12118114835239</v>
      </c>
      <c r="I765" s="10">
        <f t="shared" si="117"/>
        <v>27.306659852637527</v>
      </c>
      <c r="J765" s="202">
        <v>51.764799496733403</v>
      </c>
      <c r="K765" s="202">
        <v>16.034532831454907</v>
      </c>
      <c r="L765" s="10">
        <f t="shared" si="124"/>
        <v>219.22717332917824</v>
      </c>
      <c r="M765" s="11">
        <f t="shared" si="125"/>
        <v>5.9767332512500847E-2</v>
      </c>
    </row>
    <row r="766" spans="1:13" x14ac:dyDescent="0.35">
      <c r="A766" s="9">
        <f t="shared" si="123"/>
        <v>41</v>
      </c>
      <c r="B766" s="8" t="s">
        <v>190</v>
      </c>
      <c r="C766" s="8">
        <f>димвенканали!C766</f>
        <v>3464.39</v>
      </c>
      <c r="D766" s="8">
        <f>димвенканали!D766</f>
        <v>0</v>
      </c>
      <c r="E766" s="8">
        <f>димвенканали!E766</f>
        <v>204.7</v>
      </c>
      <c r="F766" s="328">
        <f t="shared" si="121"/>
        <v>3669.0899999999997</v>
      </c>
      <c r="G766" s="217">
        <f t="shared" si="122"/>
        <v>2.8998990316123914E-2</v>
      </c>
      <c r="H766" s="18">
        <f t="shared" si="118"/>
        <v>124.15772708896873</v>
      </c>
      <c r="I766" s="10">
        <f t="shared" si="117"/>
        <v>27.314699959573119</v>
      </c>
      <c r="J766" s="202">
        <v>51.780040999198341</v>
      </c>
      <c r="K766" s="202">
        <v>16.035828884176329</v>
      </c>
      <c r="L766" s="10">
        <f t="shared" si="124"/>
        <v>219.28829693191653</v>
      </c>
      <c r="M766" s="11">
        <f t="shared" si="125"/>
        <v>5.9766399006815463E-2</v>
      </c>
    </row>
    <row r="767" spans="1:13" x14ac:dyDescent="0.35">
      <c r="A767" s="9">
        <f t="shared" si="123"/>
        <v>42</v>
      </c>
      <c r="B767" s="8" t="s">
        <v>191</v>
      </c>
      <c r="C767" s="8">
        <f>димвенканали!C767</f>
        <v>31.4</v>
      </c>
      <c r="D767" s="8">
        <f>димвенканали!D767</f>
        <v>0</v>
      </c>
      <c r="E767" s="8">
        <f>димвенканали!E767</f>
        <v>0</v>
      </c>
      <c r="F767" s="328">
        <f t="shared" si="121"/>
        <v>31.4</v>
      </c>
      <c r="G767" s="217">
        <f t="shared" si="122"/>
        <v>2.4817278832797534E-4</v>
      </c>
      <c r="H767" s="18">
        <f t="shared" si="118"/>
        <v>1.0625393845868099</v>
      </c>
      <c r="I767" s="10">
        <f t="shared" si="117"/>
        <v>0.23375866460909817</v>
      </c>
      <c r="J767" s="202">
        <v>0.44313257166622461</v>
      </c>
      <c r="K767" s="202">
        <v>0.14534305518811005</v>
      </c>
      <c r="L767" s="10">
        <f t="shared" si="124"/>
        <v>1.8847736760502427</v>
      </c>
      <c r="M767" s="11">
        <f t="shared" si="125"/>
        <v>6.0024639364657413E-2</v>
      </c>
    </row>
    <row r="768" spans="1:13" x14ac:dyDescent="0.35">
      <c r="A768" s="9">
        <f t="shared" si="123"/>
        <v>43</v>
      </c>
      <c r="B768" s="8" t="s">
        <v>192</v>
      </c>
      <c r="C768" s="8">
        <f>димвенканали!C768</f>
        <v>160.9</v>
      </c>
      <c r="D768" s="8">
        <f>димвенканали!D768</f>
        <v>0</v>
      </c>
      <c r="E768" s="8">
        <f>димвенканали!E768</f>
        <v>0</v>
      </c>
      <c r="F768" s="328">
        <f t="shared" si="121"/>
        <v>160.9</v>
      </c>
      <c r="G768" s="217">
        <f t="shared" si="122"/>
        <v>1.2716879503812495E-3</v>
      </c>
      <c r="H768" s="18">
        <f t="shared" si="118"/>
        <v>5.4446683751598002</v>
      </c>
      <c r="I768" s="10">
        <f t="shared" si="117"/>
        <v>1.197827042535156</v>
      </c>
      <c r="J768" s="202">
        <v>2.2707016172323424</v>
      </c>
      <c r="K768" s="202">
        <v>0.74476743884607999</v>
      </c>
      <c r="L768" s="10">
        <f t="shared" si="124"/>
        <v>9.6579644737733794</v>
      </c>
      <c r="M768" s="11">
        <f t="shared" si="125"/>
        <v>6.002463936465742E-2</v>
      </c>
    </row>
    <row r="769" spans="1:13" x14ac:dyDescent="0.35">
      <c r="A769" s="9">
        <f t="shared" si="123"/>
        <v>44</v>
      </c>
      <c r="B769" s="8" t="s">
        <v>193</v>
      </c>
      <c r="C769" s="8">
        <f>димвенканали!C769</f>
        <v>6819.2</v>
      </c>
      <c r="D769" s="8">
        <f>димвенканали!D769</f>
        <v>0</v>
      </c>
      <c r="E769" s="8">
        <f>димвенканали!E769</f>
        <v>390.5</v>
      </c>
      <c r="F769" s="328">
        <f t="shared" si="121"/>
        <v>7209.7</v>
      </c>
      <c r="G769" s="217">
        <f t="shared" si="122"/>
        <v>5.6982527134019224E-2</v>
      </c>
      <c r="H769" s="18">
        <f t="shared" si="118"/>
        <v>243.96784079794659</v>
      </c>
      <c r="I769" s="10">
        <f t="shared" si="117"/>
        <v>53.672924975548248</v>
      </c>
      <c r="J769" s="202">
        <v>101.74690770515859</v>
      </c>
      <c r="K769" s="202">
        <v>31.564438278304465</v>
      </c>
      <c r="L769" s="10">
        <f t="shared" si="124"/>
        <v>430.95211175695789</v>
      </c>
      <c r="M769" s="11">
        <f t="shared" si="125"/>
        <v>5.9773931197824863E-2</v>
      </c>
    </row>
    <row r="770" spans="1:13" x14ac:dyDescent="0.35">
      <c r="A770" s="9">
        <f t="shared" si="123"/>
        <v>45</v>
      </c>
      <c r="B770" s="8" t="s">
        <v>194</v>
      </c>
      <c r="C770" s="8">
        <f>димвенканали!C770</f>
        <v>6078.6</v>
      </c>
      <c r="D770" s="8">
        <f>димвенканали!D770</f>
        <v>0</v>
      </c>
      <c r="E770" s="8">
        <f>димвенканали!E770</f>
        <v>0</v>
      </c>
      <c r="F770" s="328">
        <f t="shared" si="121"/>
        <v>6078.6</v>
      </c>
      <c r="G770" s="217">
        <f t="shared" si="122"/>
        <v>4.8042774239822644E-2</v>
      </c>
      <c r="H770" s="18">
        <f t="shared" si="118"/>
        <v>205.69273576908864</v>
      </c>
      <c r="I770" s="10">
        <f t="shared" ref="I770:I820" si="126">H770*0.22</f>
        <v>45.252401869199502</v>
      </c>
      <c r="J770" s="202">
        <v>85.784256373576852</v>
      </c>
      <c r="K770" s="202">
        <v>28.136378830141592</v>
      </c>
      <c r="L770" s="10">
        <f t="shared" si="124"/>
        <v>364.86577284200661</v>
      </c>
      <c r="M770" s="11">
        <f t="shared" si="125"/>
        <v>6.002463936465742E-2</v>
      </c>
    </row>
    <row r="771" spans="1:13" x14ac:dyDescent="0.35">
      <c r="A771" s="9">
        <f t="shared" si="123"/>
        <v>46</v>
      </c>
      <c r="B771" s="14" t="s">
        <v>195</v>
      </c>
      <c r="C771" s="8">
        <f>димвенканали!C771</f>
        <v>87.8</v>
      </c>
      <c r="D771" s="8">
        <f>димвенканали!D771</f>
        <v>0</v>
      </c>
      <c r="E771" s="8">
        <f>димвенканали!E771</f>
        <v>0</v>
      </c>
      <c r="F771" s="328">
        <f t="shared" si="121"/>
        <v>87.8</v>
      </c>
      <c r="G771" s="217">
        <f t="shared" si="122"/>
        <v>6.9393537628013478E-4</v>
      </c>
      <c r="H771" s="18">
        <f t="shared" ref="H771:H820" si="127">G771*$H$2</f>
        <v>2.9710496167745828</v>
      </c>
      <c r="I771" s="10">
        <f t="shared" si="126"/>
        <v>0.65363091569040821</v>
      </c>
      <c r="J771" s="202">
        <v>1.2390777003915454</v>
      </c>
      <c r="K771" s="202">
        <v>0.40640510336038427</v>
      </c>
      <c r="L771" s="10">
        <f t="shared" si="124"/>
        <v>5.2701633362169211</v>
      </c>
      <c r="M771" s="11">
        <f t="shared" si="125"/>
        <v>6.002463936465742E-2</v>
      </c>
    </row>
    <row r="772" spans="1:13" x14ac:dyDescent="0.35">
      <c r="A772" s="9">
        <f t="shared" si="123"/>
        <v>47</v>
      </c>
      <c r="B772" s="14" t="s">
        <v>196</v>
      </c>
      <c r="C772" s="8">
        <f>димвенканали!C772</f>
        <v>204.9</v>
      </c>
      <c r="D772" s="8">
        <f>димвенканали!D772</f>
        <v>0</v>
      </c>
      <c r="E772" s="8">
        <f>димвенканали!E772</f>
        <v>0</v>
      </c>
      <c r="F772" s="328">
        <f t="shared" ref="F772:F822" si="128">C772+D772+E772</f>
        <v>204.9</v>
      </c>
      <c r="G772" s="217">
        <f t="shared" si="122"/>
        <v>1.6194459977198136E-3</v>
      </c>
      <c r="H772" s="18">
        <f t="shared" si="127"/>
        <v>6.9335770669374961</v>
      </c>
      <c r="I772" s="10">
        <f t="shared" si="126"/>
        <v>1.5253869547262491</v>
      </c>
      <c r="J772" s="202">
        <v>2.8916517176563517</v>
      </c>
      <c r="K772" s="202">
        <v>0.9484328664982089</v>
      </c>
      <c r="L772" s="10">
        <f t="shared" si="124"/>
        <v>12.299048605818305</v>
      </c>
      <c r="M772" s="11">
        <f t="shared" si="125"/>
        <v>6.0024639364657413E-2</v>
      </c>
    </row>
    <row r="773" spans="1:13" x14ac:dyDescent="0.35">
      <c r="A773" s="9">
        <f t="shared" si="123"/>
        <v>48</v>
      </c>
      <c r="B773" s="14" t="s">
        <v>197</v>
      </c>
      <c r="C773" s="8">
        <f>димвенканали!C773</f>
        <v>119.9</v>
      </c>
      <c r="D773" s="8">
        <f>димвенканали!D773</f>
        <v>0</v>
      </c>
      <c r="E773" s="8">
        <f>димвенканали!E773</f>
        <v>0</v>
      </c>
      <c r="F773" s="328">
        <f t="shared" si="128"/>
        <v>119.9</v>
      </c>
      <c r="G773" s="217">
        <f t="shared" si="122"/>
        <v>9.4764067899758735E-4</v>
      </c>
      <c r="H773" s="18">
        <f t="shared" si="127"/>
        <v>4.0572761850942198</v>
      </c>
      <c r="I773" s="10">
        <f t="shared" si="126"/>
        <v>0.89260076072072836</v>
      </c>
      <c r="J773" s="202">
        <v>1.6920890236554249</v>
      </c>
      <c r="K773" s="202">
        <v>0.55498829035205088</v>
      </c>
      <c r="L773" s="10">
        <f t="shared" si="124"/>
        <v>7.1969542598224239</v>
      </c>
      <c r="M773" s="11">
        <f t="shared" si="125"/>
        <v>6.0024639364657413E-2</v>
      </c>
    </row>
    <row r="774" spans="1:13" x14ac:dyDescent="0.35">
      <c r="A774" s="9">
        <f t="shared" si="123"/>
        <v>49</v>
      </c>
      <c r="B774" s="14" t="s">
        <v>198</v>
      </c>
      <c r="C774" s="8">
        <f>димвенканали!C774</f>
        <v>99</v>
      </c>
      <c r="D774" s="8">
        <f>димвенканали!D774</f>
        <v>0</v>
      </c>
      <c r="E774" s="8">
        <f>димвенканали!E774</f>
        <v>0</v>
      </c>
      <c r="F774" s="328">
        <f t="shared" si="128"/>
        <v>99</v>
      </c>
      <c r="G774" s="217">
        <f t="shared" si="122"/>
        <v>7.8245560651176934E-4</v>
      </c>
      <c r="H774" s="18">
        <f t="shared" si="127"/>
        <v>3.3500445564998147</v>
      </c>
      <c r="I774" s="10">
        <f t="shared" si="126"/>
        <v>0.73700980242995928</v>
      </c>
      <c r="J774" s="202">
        <v>1.3971377259540203</v>
      </c>
      <c r="K774" s="202">
        <v>0.4582472122172897</v>
      </c>
      <c r="L774" s="10">
        <f t="shared" si="124"/>
        <v>5.9424392971010844</v>
      </c>
      <c r="M774" s="11">
        <f t="shared" si="125"/>
        <v>6.002463936465742E-2</v>
      </c>
    </row>
    <row r="775" spans="1:13" x14ac:dyDescent="0.35">
      <c r="A775" s="9">
        <f t="shared" si="123"/>
        <v>50</v>
      </c>
      <c r="B775" s="14" t="s">
        <v>199</v>
      </c>
      <c r="C775" s="8">
        <f>димвенканали!C775</f>
        <v>81.2</v>
      </c>
      <c r="D775" s="8">
        <f>димвенканали!D775</f>
        <v>0</v>
      </c>
      <c r="E775" s="8">
        <f>димвенканали!E775</f>
        <v>0</v>
      </c>
      <c r="F775" s="328">
        <f t="shared" si="128"/>
        <v>81.2</v>
      </c>
      <c r="G775" s="217">
        <f t="shared" si="122"/>
        <v>6.4177166917935024E-4</v>
      </c>
      <c r="H775" s="18">
        <f t="shared" si="127"/>
        <v>2.747713313007929</v>
      </c>
      <c r="I775" s="10">
        <f t="shared" si="126"/>
        <v>0.60449692886174433</v>
      </c>
      <c r="J775" s="202">
        <v>1.145935185327944</v>
      </c>
      <c r="K775" s="202">
        <v>0.37585528921256495</v>
      </c>
      <c r="L775" s="10">
        <f t="shared" si="124"/>
        <v>4.8740007164101815</v>
      </c>
      <c r="M775" s="11">
        <f t="shared" si="125"/>
        <v>6.0024639364657406E-2</v>
      </c>
    </row>
    <row r="776" spans="1:13" x14ac:dyDescent="0.35">
      <c r="A776" s="9">
        <f t="shared" si="123"/>
        <v>51</v>
      </c>
      <c r="B776" s="14" t="s">
        <v>200</v>
      </c>
      <c r="C776" s="8">
        <f>димвенканали!C776</f>
        <v>60.2</v>
      </c>
      <c r="D776" s="8">
        <f>димвенканали!D776</f>
        <v>0</v>
      </c>
      <c r="E776" s="8">
        <f>димвенканали!E776</f>
        <v>0</v>
      </c>
      <c r="F776" s="328">
        <f t="shared" si="128"/>
        <v>60.2</v>
      </c>
      <c r="G776" s="217">
        <f t="shared" si="122"/>
        <v>4.7579623749503553E-4</v>
      </c>
      <c r="H776" s="18">
        <f t="shared" si="127"/>
        <v>2.03709780102312</v>
      </c>
      <c r="I776" s="10">
        <f t="shared" si="126"/>
        <v>0.44816151622508638</v>
      </c>
      <c r="J776" s="202">
        <v>0.84957263739830335</v>
      </c>
      <c r="K776" s="202">
        <v>0.27865133510586709</v>
      </c>
      <c r="L776" s="10">
        <f t="shared" si="124"/>
        <v>3.6134832897523768</v>
      </c>
      <c r="M776" s="11">
        <f t="shared" si="125"/>
        <v>6.002463936465742E-2</v>
      </c>
    </row>
    <row r="777" spans="1:13" x14ac:dyDescent="0.35">
      <c r="A777" s="9">
        <f t="shared" si="123"/>
        <v>52</v>
      </c>
      <c r="B777" s="8" t="s">
        <v>201</v>
      </c>
      <c r="C777" s="8">
        <f>димвенканали!C777</f>
        <v>104.2</v>
      </c>
      <c r="D777" s="8">
        <f>димвенканали!D777</f>
        <v>0</v>
      </c>
      <c r="E777" s="8">
        <f>димвенканали!E777</f>
        <v>0</v>
      </c>
      <c r="F777" s="328">
        <f t="shared" si="128"/>
        <v>104.2</v>
      </c>
      <c r="G777" s="217">
        <f t="shared" si="122"/>
        <v>8.2355428483359974E-4</v>
      </c>
      <c r="H777" s="18">
        <f t="shared" si="127"/>
        <v>3.5260064928008155</v>
      </c>
      <c r="I777" s="10">
        <f t="shared" si="126"/>
        <v>0.77572142841617941</v>
      </c>
      <c r="J777" s="202">
        <v>1.4705227378223125</v>
      </c>
      <c r="K777" s="202">
        <v>0.4823167627579959</v>
      </c>
      <c r="L777" s="10">
        <f t="shared" si="124"/>
        <v>6.2545674217973035</v>
      </c>
      <c r="M777" s="11">
        <f t="shared" si="125"/>
        <v>6.002463936465742E-2</v>
      </c>
    </row>
    <row r="778" spans="1:13" x14ac:dyDescent="0.35">
      <c r="A778" s="9">
        <f t="shared" si="123"/>
        <v>53</v>
      </c>
      <c r="B778" s="8" t="s">
        <v>202</v>
      </c>
      <c r="C778" s="8">
        <f>димвенканали!C778</f>
        <v>234.9</v>
      </c>
      <c r="D778" s="8">
        <f>димвенканали!D778</f>
        <v>0</v>
      </c>
      <c r="E778" s="8">
        <f>димвенканали!E778</f>
        <v>0</v>
      </c>
      <c r="F778" s="328">
        <f t="shared" si="128"/>
        <v>234.9</v>
      </c>
      <c r="G778" s="217">
        <f t="shared" si="122"/>
        <v>1.8565537572688346E-3</v>
      </c>
      <c r="H778" s="18">
        <f t="shared" si="127"/>
        <v>7.9487420840586518</v>
      </c>
      <c r="I778" s="10">
        <f t="shared" si="126"/>
        <v>1.7487232584929033</v>
      </c>
      <c r="J778" s="202">
        <v>3.3150267861272664</v>
      </c>
      <c r="K778" s="202">
        <v>1.0872956580792057</v>
      </c>
      <c r="L778" s="10">
        <f t="shared" si="124"/>
        <v>14.099787786758027</v>
      </c>
      <c r="M778" s="11">
        <f t="shared" si="125"/>
        <v>6.0024639364657413E-2</v>
      </c>
    </row>
    <row r="779" spans="1:13" x14ac:dyDescent="0.35">
      <c r="A779" s="9">
        <f t="shared" si="123"/>
        <v>54</v>
      </c>
      <c r="B779" s="8" t="s">
        <v>203</v>
      </c>
      <c r="C779" s="8">
        <f>димвенканали!C779</f>
        <v>126.6</v>
      </c>
      <c r="D779" s="8">
        <f>димвенканали!D779</f>
        <v>0</v>
      </c>
      <c r="E779" s="8">
        <f>димвенканали!E779</f>
        <v>0</v>
      </c>
      <c r="F779" s="328">
        <f t="shared" si="128"/>
        <v>126.6</v>
      </c>
      <c r="G779" s="217">
        <f t="shared" si="122"/>
        <v>1.0005947452968688E-3</v>
      </c>
      <c r="H779" s="18">
        <f t="shared" si="127"/>
        <v>4.2839963722512788</v>
      </c>
      <c r="I779" s="10">
        <f t="shared" si="126"/>
        <v>0.94247920189528134</v>
      </c>
      <c r="J779" s="202">
        <v>1.7866427889472623</v>
      </c>
      <c r="K779" s="202">
        <v>0.58600098047180682</v>
      </c>
      <c r="L779" s="10">
        <f t="shared" si="124"/>
        <v>7.5991193435656292</v>
      </c>
      <c r="M779" s="11">
        <f t="shared" si="125"/>
        <v>6.002463936465742E-2</v>
      </c>
    </row>
    <row r="780" spans="1:13" x14ac:dyDescent="0.35">
      <c r="A780" s="9">
        <f t="shared" si="123"/>
        <v>55</v>
      </c>
      <c r="B780" s="8" t="s">
        <v>204</v>
      </c>
      <c r="C780" s="8">
        <f>димвенканали!C780</f>
        <v>89.7</v>
      </c>
      <c r="D780" s="8">
        <f>димвенканали!D780</f>
        <v>0</v>
      </c>
      <c r="E780" s="8">
        <f>димвенканали!E780</f>
        <v>0</v>
      </c>
      <c r="F780" s="328">
        <f t="shared" si="128"/>
        <v>89.7</v>
      </c>
      <c r="G780" s="217">
        <f t="shared" si="122"/>
        <v>7.0895220105157285E-4</v>
      </c>
      <c r="H780" s="18">
        <f t="shared" si="127"/>
        <v>3.0353434011922564</v>
      </c>
      <c r="I780" s="10">
        <f t="shared" si="126"/>
        <v>0.66777554826229646</v>
      </c>
      <c r="J780" s="202">
        <v>1.2658914547280367</v>
      </c>
      <c r="K780" s="202">
        <v>0.41519974682718069</v>
      </c>
      <c r="L780" s="10">
        <f t="shared" si="124"/>
        <v>5.3842101510097704</v>
      </c>
      <c r="M780" s="11">
        <f t="shared" si="125"/>
        <v>6.0024639364657413E-2</v>
      </c>
    </row>
    <row r="781" spans="1:13" x14ac:dyDescent="0.35">
      <c r="A781" s="9">
        <f t="shared" si="123"/>
        <v>56</v>
      </c>
      <c r="B781" s="8" t="s">
        <v>205</v>
      </c>
      <c r="C781" s="8">
        <f>димвенканали!C781</f>
        <v>82.2</v>
      </c>
      <c r="D781" s="8">
        <f>димвенканали!D781</f>
        <v>0</v>
      </c>
      <c r="E781" s="8">
        <f>димвенканали!E781</f>
        <v>0</v>
      </c>
      <c r="F781" s="328">
        <f t="shared" si="128"/>
        <v>82.2</v>
      </c>
      <c r="G781" s="217">
        <f t="shared" si="122"/>
        <v>6.4967526116431766E-4</v>
      </c>
      <c r="H781" s="18">
        <f t="shared" si="127"/>
        <v>2.7815521469119675</v>
      </c>
      <c r="I781" s="10">
        <f t="shared" si="126"/>
        <v>0.6119414723206329</v>
      </c>
      <c r="J781" s="202">
        <v>1.1600476876103079</v>
      </c>
      <c r="K781" s="202">
        <v>0.3804840489319315</v>
      </c>
      <c r="L781" s="10">
        <f t="shared" si="124"/>
        <v>4.9340253557748399</v>
      </c>
      <c r="M781" s="11">
        <f t="shared" si="125"/>
        <v>6.002463936465742E-2</v>
      </c>
    </row>
    <row r="782" spans="1:13" x14ac:dyDescent="0.35">
      <c r="A782" s="9">
        <f t="shared" si="123"/>
        <v>57</v>
      </c>
      <c r="B782" s="8" t="s">
        <v>206</v>
      </c>
      <c r="C782" s="8">
        <f>димвенканали!C782</f>
        <v>95.49</v>
      </c>
      <c r="D782" s="8">
        <f>димвенканали!D782</f>
        <v>0</v>
      </c>
      <c r="E782" s="8">
        <f>димвенканали!E782</f>
        <v>0</v>
      </c>
      <c r="F782" s="328">
        <f t="shared" si="128"/>
        <v>95.49</v>
      </c>
      <c r="G782" s="217">
        <f t="shared" si="122"/>
        <v>7.5471399864453388E-4</v>
      </c>
      <c r="H782" s="18">
        <f t="shared" si="127"/>
        <v>3.2312702494966397</v>
      </c>
      <c r="I782" s="10">
        <f t="shared" si="126"/>
        <v>0.71087945488926074</v>
      </c>
      <c r="J782" s="202">
        <v>1.3476028429429234</v>
      </c>
      <c r="K782" s="202">
        <v>0.44200026560231315</v>
      </c>
      <c r="L782" s="10">
        <f t="shared" si="124"/>
        <v>5.7317528129311368</v>
      </c>
      <c r="M782" s="11">
        <f t="shared" si="125"/>
        <v>6.002463936465742E-2</v>
      </c>
    </row>
    <row r="783" spans="1:13" x14ac:dyDescent="0.35">
      <c r="A783" s="9">
        <f t="shared" si="123"/>
        <v>58</v>
      </c>
      <c r="B783" s="8" t="s">
        <v>207</v>
      </c>
      <c r="C783" s="8">
        <f>димвенканали!C783</f>
        <v>152.59</v>
      </c>
      <c r="D783" s="8">
        <f>димвенканали!D783</f>
        <v>142.80000000000001</v>
      </c>
      <c r="E783" s="8">
        <f>димвенканали!E783</f>
        <v>0</v>
      </c>
      <c r="F783" s="328">
        <f t="shared" si="128"/>
        <v>295.39</v>
      </c>
      <c r="G783" s="217">
        <f t="shared" si="122"/>
        <v>2.3346420364395103E-3</v>
      </c>
      <c r="H783" s="18">
        <f t="shared" si="127"/>
        <v>9.9956531469139414</v>
      </c>
      <c r="I783" s="10">
        <f t="shared" si="126"/>
        <v>2.1990436923210672</v>
      </c>
      <c r="J783" s="202">
        <v>4.1686920491874551</v>
      </c>
      <c r="K783" s="202">
        <v>1.5010465541253537</v>
      </c>
      <c r="L783" s="10">
        <f t="shared" si="124"/>
        <v>17.864435442547816</v>
      </c>
      <c r="M783" s="11">
        <f t="shared" si="125"/>
        <v>6.0477455034184696E-2</v>
      </c>
    </row>
    <row r="784" spans="1:13" x14ac:dyDescent="0.35">
      <c r="A784" s="9">
        <f t="shared" si="123"/>
        <v>59</v>
      </c>
      <c r="B784" s="8" t="s">
        <v>208</v>
      </c>
      <c r="C784" s="8">
        <f>димвенканали!C784</f>
        <v>220.1</v>
      </c>
      <c r="D784" s="8">
        <f>димвенканали!D784</f>
        <v>0</v>
      </c>
      <c r="E784" s="8">
        <f>димвенканали!E784</f>
        <v>0</v>
      </c>
      <c r="F784" s="328">
        <f t="shared" si="128"/>
        <v>220.1</v>
      </c>
      <c r="G784" s="217">
        <f t="shared" si="122"/>
        <v>1.7395805958913175E-3</v>
      </c>
      <c r="H784" s="18">
        <f t="shared" si="127"/>
        <v>7.4479273422788808</v>
      </c>
      <c r="I784" s="10">
        <f t="shared" si="126"/>
        <v>1.6385440153013537</v>
      </c>
      <c r="J784" s="202">
        <v>3.1061617523482821</v>
      </c>
      <c r="K784" s="202">
        <v>1.0187900142325805</v>
      </c>
      <c r="L784" s="10">
        <f t="shared" si="124"/>
        <v>13.211423124161097</v>
      </c>
      <c r="M784" s="11">
        <f t="shared" si="125"/>
        <v>6.002463936465742E-2</v>
      </c>
    </row>
    <row r="785" spans="1:13" x14ac:dyDescent="0.35">
      <c r="A785" s="9">
        <f t="shared" si="123"/>
        <v>60</v>
      </c>
      <c r="B785" s="8" t="s">
        <v>209</v>
      </c>
      <c r="C785" s="8">
        <f>димвенканали!C785</f>
        <v>211.98</v>
      </c>
      <c r="D785" s="8">
        <f>димвенканали!D785</f>
        <v>0</v>
      </c>
      <c r="E785" s="8">
        <f>димвенканали!E785</f>
        <v>0</v>
      </c>
      <c r="F785" s="328">
        <f t="shared" si="128"/>
        <v>211.98</v>
      </c>
      <c r="G785" s="217">
        <f t="shared" si="122"/>
        <v>1.6754034289733824E-3</v>
      </c>
      <c r="H785" s="18">
        <f t="shared" si="127"/>
        <v>7.1731560109780883</v>
      </c>
      <c r="I785" s="10">
        <f t="shared" si="126"/>
        <v>1.5780943224151793</v>
      </c>
      <c r="J785" s="202">
        <v>2.9915682338154874</v>
      </c>
      <c r="K785" s="202">
        <v>0.98120448531132387</v>
      </c>
      <c r="L785" s="10">
        <f t="shared" si="124"/>
        <v>12.724023052520078</v>
      </c>
      <c r="M785" s="11">
        <f t="shared" si="125"/>
        <v>6.0024639364657413E-2</v>
      </c>
    </row>
    <row r="786" spans="1:13" x14ac:dyDescent="0.35">
      <c r="A786" s="9">
        <f t="shared" si="123"/>
        <v>61</v>
      </c>
      <c r="B786" s="8" t="s">
        <v>210</v>
      </c>
      <c r="C786" s="8">
        <f>димвенканали!C786</f>
        <v>102.18</v>
      </c>
      <c r="D786" s="8">
        <f>димвенканали!D786</f>
        <v>0</v>
      </c>
      <c r="E786" s="8">
        <f>димвенканали!E786</f>
        <v>0</v>
      </c>
      <c r="F786" s="328">
        <f t="shared" si="128"/>
        <v>102.18</v>
      </c>
      <c r="G786" s="217">
        <f t="shared" si="122"/>
        <v>8.0758902902396568E-4</v>
      </c>
      <c r="H786" s="18">
        <f t="shared" si="127"/>
        <v>3.4576520483146576</v>
      </c>
      <c r="I786" s="10">
        <f t="shared" si="126"/>
        <v>0.76068345062922471</v>
      </c>
      <c r="J786" s="202">
        <v>1.4420154832119374</v>
      </c>
      <c r="K786" s="202">
        <v>0.47296666812487542</v>
      </c>
      <c r="L786" s="10">
        <f t="shared" si="124"/>
        <v>6.133317650280695</v>
      </c>
      <c r="M786" s="11">
        <f t="shared" si="125"/>
        <v>6.0024639364657413E-2</v>
      </c>
    </row>
    <row r="787" spans="1:13" x14ac:dyDescent="0.35">
      <c r="A787" s="9">
        <f t="shared" si="123"/>
        <v>62</v>
      </c>
      <c r="B787" s="8" t="s">
        <v>211</v>
      </c>
      <c r="C787" s="8">
        <f>димвенканали!C787</f>
        <v>200.28</v>
      </c>
      <c r="D787" s="8">
        <f>димвенканали!D787</f>
        <v>0</v>
      </c>
      <c r="E787" s="8">
        <f>димвенканали!E787</f>
        <v>0</v>
      </c>
      <c r="F787" s="328">
        <f t="shared" si="128"/>
        <v>200.28</v>
      </c>
      <c r="G787" s="217">
        <f t="shared" si="122"/>
        <v>1.5829314027492644E-3</v>
      </c>
      <c r="H787" s="18">
        <f t="shared" si="127"/>
        <v>6.7772416543008376</v>
      </c>
      <c r="I787" s="10">
        <f t="shared" si="126"/>
        <v>1.4909931639461842</v>
      </c>
      <c r="J787" s="202">
        <v>2.8264519571118303</v>
      </c>
      <c r="K787" s="202">
        <v>0.92704799659473525</v>
      </c>
      <c r="L787" s="10">
        <f t="shared" si="124"/>
        <v>12.021734771953588</v>
      </c>
      <c r="M787" s="11">
        <f t="shared" si="125"/>
        <v>6.002463936465742E-2</v>
      </c>
    </row>
    <row r="788" spans="1:13" x14ac:dyDescent="0.35">
      <c r="A788" s="9">
        <f t="shared" si="123"/>
        <v>63</v>
      </c>
      <c r="B788" s="8" t="s">
        <v>212</v>
      </c>
      <c r="C788" s="8">
        <f>димвенканали!C788</f>
        <v>183.1</v>
      </c>
      <c r="D788" s="8">
        <f>димвенканали!D788</f>
        <v>0</v>
      </c>
      <c r="E788" s="8">
        <f>димвенканали!E788</f>
        <v>0</v>
      </c>
      <c r="F788" s="328">
        <f t="shared" si="128"/>
        <v>183.1</v>
      </c>
      <c r="G788" s="217">
        <f t="shared" si="122"/>
        <v>1.4471476924475249E-3</v>
      </c>
      <c r="H788" s="18">
        <f t="shared" si="127"/>
        <v>6.1958904878294554</v>
      </c>
      <c r="I788" s="10">
        <f t="shared" si="126"/>
        <v>1.3630959073224802</v>
      </c>
      <c r="J788" s="202">
        <v>2.5839991679008194</v>
      </c>
      <c r="K788" s="202">
        <v>0.84752590461601762</v>
      </c>
      <c r="L788" s="10">
        <f t="shared" ref="L788:L817" si="129">H788+I788+J788+K788</f>
        <v>10.990511467668771</v>
      </c>
      <c r="M788" s="11">
        <f t="shared" ref="M788:M817" si="130">L788/F788</f>
        <v>6.0024639364657406E-2</v>
      </c>
    </row>
    <row r="789" spans="1:13" x14ac:dyDescent="0.35">
      <c r="A789" s="9">
        <f t="shared" si="123"/>
        <v>64</v>
      </c>
      <c r="B789" s="8" t="s">
        <v>213</v>
      </c>
      <c r="C789" s="8">
        <f>димвенканали!C789</f>
        <v>6638.08</v>
      </c>
      <c r="D789" s="8">
        <f>димвенканали!D789</f>
        <v>0</v>
      </c>
      <c r="E789" s="8">
        <f>димвенканали!E789</f>
        <v>0</v>
      </c>
      <c r="F789" s="328">
        <f t="shared" si="128"/>
        <v>6638.08</v>
      </c>
      <c r="G789" s="217">
        <f t="shared" si="122"/>
        <v>5.2464675883572183E-2</v>
      </c>
      <c r="H789" s="18">
        <f t="shared" si="127"/>
        <v>224.6248865617201</v>
      </c>
      <c r="I789" s="10">
        <f t="shared" si="126"/>
        <v>49.41747504357842</v>
      </c>
      <c r="J789" s="202">
        <v>93.679919150513768</v>
      </c>
      <c r="K789" s="202">
        <v>30.726077317932798</v>
      </c>
      <c r="L789" s="10">
        <f t="shared" si="129"/>
        <v>398.44835807374511</v>
      </c>
      <c r="M789" s="11">
        <f t="shared" si="130"/>
        <v>6.002463936465742E-2</v>
      </c>
    </row>
    <row r="790" spans="1:13" x14ac:dyDescent="0.35">
      <c r="A790" s="9">
        <f t="shared" si="123"/>
        <v>65</v>
      </c>
      <c r="B790" s="8" t="s">
        <v>214</v>
      </c>
      <c r="C790" s="8">
        <f>димвенканали!C790</f>
        <v>174.99</v>
      </c>
      <c r="D790" s="8">
        <f>димвенканали!D790</f>
        <v>0</v>
      </c>
      <c r="E790" s="8">
        <f>димвенканали!E790</f>
        <v>0</v>
      </c>
      <c r="F790" s="328">
        <f t="shared" si="128"/>
        <v>174.99</v>
      </c>
      <c r="G790" s="217">
        <f t="shared" si="122"/>
        <v>1.3830495614494396E-3</v>
      </c>
      <c r="H790" s="18">
        <f t="shared" si="127"/>
        <v>5.9214575448677031</v>
      </c>
      <c r="I790" s="10">
        <f t="shared" si="126"/>
        <v>1.3027206598708947</v>
      </c>
      <c r="J790" s="202">
        <v>2.469546774390849</v>
      </c>
      <c r="K790" s="202">
        <v>0.8099866632919549</v>
      </c>
      <c r="L790" s="10">
        <f t="shared" si="129"/>
        <v>10.503711642421402</v>
      </c>
      <c r="M790" s="11">
        <f t="shared" si="130"/>
        <v>6.002463936465742E-2</v>
      </c>
    </row>
    <row r="791" spans="1:13" x14ac:dyDescent="0.35">
      <c r="A791" s="9">
        <f t="shared" si="123"/>
        <v>66</v>
      </c>
      <c r="B791" s="8" t="s">
        <v>215</v>
      </c>
      <c r="C791" s="8">
        <f>димвенканали!C791</f>
        <v>4236.49</v>
      </c>
      <c r="D791" s="8">
        <f>димвенканали!D791</f>
        <v>0</v>
      </c>
      <c r="E791" s="8">
        <f>димвенканали!E791</f>
        <v>0</v>
      </c>
      <c r="F791" s="328">
        <f t="shared" si="128"/>
        <v>4236.49</v>
      </c>
      <c r="G791" s="217">
        <f t="shared" ref="G791:G854" si="131">2/253049.5*F791</f>
        <v>3.34834884083944E-2</v>
      </c>
      <c r="H791" s="18">
        <f t="shared" si="127"/>
        <v>143.35788144612019</v>
      </c>
      <c r="I791" s="10">
        <f t="shared" si="126"/>
        <v>31.538733918146441</v>
      </c>
      <c r="J791" s="202">
        <v>59.78747479421159</v>
      </c>
      <c r="K791" s="202">
        <v>19.60969426349925</v>
      </c>
      <c r="L791" s="10">
        <f t="shared" si="129"/>
        <v>254.29378442197748</v>
      </c>
      <c r="M791" s="11">
        <f t="shared" si="130"/>
        <v>6.0024639364657413E-2</v>
      </c>
    </row>
    <row r="792" spans="1:13" x14ac:dyDescent="0.35">
      <c r="A792" s="9">
        <f t="shared" ref="A792:A855" si="132">1+A791</f>
        <v>67</v>
      </c>
      <c r="B792" s="8" t="s">
        <v>216</v>
      </c>
      <c r="C792" s="8">
        <f>димвенканали!C792</f>
        <v>5395.1</v>
      </c>
      <c r="D792" s="8">
        <f>димвенканали!D792</f>
        <v>0</v>
      </c>
      <c r="E792" s="8">
        <f>димвенканали!E792</f>
        <v>0</v>
      </c>
      <c r="F792" s="328">
        <f t="shared" si="128"/>
        <v>5395.1</v>
      </c>
      <c r="G792" s="217">
        <f t="shared" si="131"/>
        <v>4.2640669118097448E-2</v>
      </c>
      <c r="H792" s="18">
        <f t="shared" si="127"/>
        <v>182.5638927956783</v>
      </c>
      <c r="I792" s="10">
        <f t="shared" si="126"/>
        <v>40.164056415049224</v>
      </c>
      <c r="J792" s="202">
        <v>76.138361063581172</v>
      </c>
      <c r="K792" s="202">
        <v>24.972621561954544</v>
      </c>
      <c r="L792" s="10">
        <f t="shared" si="129"/>
        <v>323.83893183626327</v>
      </c>
      <c r="M792" s="11">
        <f t="shared" si="130"/>
        <v>6.002463936465742E-2</v>
      </c>
    </row>
    <row r="793" spans="1:13" x14ac:dyDescent="0.35">
      <c r="A793" s="9">
        <f t="shared" si="132"/>
        <v>68</v>
      </c>
      <c r="B793" s="8" t="s">
        <v>217</v>
      </c>
      <c r="C793" s="8">
        <f>димвенканали!C793</f>
        <v>4042.93</v>
      </c>
      <c r="D793" s="8">
        <f>димвенканали!D793</f>
        <v>0</v>
      </c>
      <c r="E793" s="8">
        <f>димвенканали!E793</f>
        <v>0</v>
      </c>
      <c r="F793" s="328">
        <f t="shared" si="128"/>
        <v>4042.93</v>
      </c>
      <c r="G793" s="217">
        <f t="shared" si="131"/>
        <v>3.1953669143784114E-2</v>
      </c>
      <c r="H793" s="18">
        <f t="shared" si="127"/>
        <v>136.80803675565448</v>
      </c>
      <c r="I793" s="10">
        <f t="shared" si="126"/>
        <v>30.097768086243988</v>
      </c>
      <c r="J793" s="202">
        <v>57.055858852437254</v>
      </c>
      <c r="K793" s="202">
        <v>18.713751532218655</v>
      </c>
      <c r="L793" s="10">
        <f t="shared" si="129"/>
        <v>242.67541522655441</v>
      </c>
      <c r="M793" s="11">
        <f t="shared" si="130"/>
        <v>6.002463936465742E-2</v>
      </c>
    </row>
    <row r="794" spans="1:13" x14ac:dyDescent="0.35">
      <c r="A794" s="9">
        <f t="shared" si="132"/>
        <v>69</v>
      </c>
      <c r="B794" s="8" t="s">
        <v>218</v>
      </c>
      <c r="C794" s="8">
        <f>димвенканали!C794</f>
        <v>68.8</v>
      </c>
      <c r="D794" s="8">
        <f>димвенканали!D794</f>
        <v>0</v>
      </c>
      <c r="E794" s="8">
        <f>димвенканали!E794</f>
        <v>0</v>
      </c>
      <c r="F794" s="328">
        <f t="shared" si="128"/>
        <v>68.8</v>
      </c>
      <c r="G794" s="217">
        <f t="shared" si="131"/>
        <v>5.4376712856575484E-4</v>
      </c>
      <c r="H794" s="18">
        <f t="shared" si="127"/>
        <v>2.3281117725978508</v>
      </c>
      <c r="I794" s="10">
        <f t="shared" si="126"/>
        <v>0.51218458997152716</v>
      </c>
      <c r="J794" s="202">
        <v>0.97094015702663239</v>
      </c>
      <c r="K794" s="202">
        <v>0.31845866869241957</v>
      </c>
      <c r="L794" s="10">
        <f t="shared" si="129"/>
        <v>4.1296951882884301</v>
      </c>
      <c r="M794" s="11">
        <f t="shared" si="130"/>
        <v>6.0024639364657413E-2</v>
      </c>
    </row>
    <row r="795" spans="1:13" x14ac:dyDescent="0.35">
      <c r="A795" s="9">
        <f t="shared" si="132"/>
        <v>70</v>
      </c>
      <c r="B795" s="8" t="s">
        <v>219</v>
      </c>
      <c r="C795" s="8">
        <f>димвенканали!C795</f>
        <v>57.6</v>
      </c>
      <c r="D795" s="8">
        <f>димвенканали!D795</f>
        <v>0</v>
      </c>
      <c r="E795" s="8">
        <f>димвенканали!E795</f>
        <v>0</v>
      </c>
      <c r="F795" s="328">
        <f t="shared" si="128"/>
        <v>57.6</v>
      </c>
      <c r="G795" s="217">
        <f t="shared" si="131"/>
        <v>4.5524689833412039E-4</v>
      </c>
      <c r="H795" s="18">
        <f t="shared" si="127"/>
        <v>1.9491168328726196</v>
      </c>
      <c r="I795" s="10">
        <f t="shared" si="126"/>
        <v>0.42880570323197631</v>
      </c>
      <c r="J795" s="202">
        <v>0.81288013146415727</v>
      </c>
      <c r="K795" s="202">
        <v>0.26661655983551402</v>
      </c>
      <c r="L795" s="10">
        <f t="shared" si="129"/>
        <v>3.4574192274042672</v>
      </c>
      <c r="M795" s="11">
        <f t="shared" si="130"/>
        <v>6.0024639364657413E-2</v>
      </c>
    </row>
    <row r="796" spans="1:13" x14ac:dyDescent="0.35">
      <c r="A796" s="9">
        <f t="shared" si="132"/>
        <v>71</v>
      </c>
      <c r="B796" s="8" t="s">
        <v>220</v>
      </c>
      <c r="C796" s="8">
        <f>димвенканали!C796</f>
        <v>86.7</v>
      </c>
      <c r="D796" s="8">
        <f>димвенканали!D796</f>
        <v>0</v>
      </c>
      <c r="E796" s="8">
        <f>димвенканали!E796</f>
        <v>0</v>
      </c>
      <c r="F796" s="328">
        <f t="shared" si="128"/>
        <v>86.7</v>
      </c>
      <c r="G796" s="217">
        <f t="shared" si="131"/>
        <v>6.8524142509667082E-4</v>
      </c>
      <c r="H796" s="18">
        <f t="shared" si="127"/>
        <v>2.9338268994801413</v>
      </c>
      <c r="I796" s="10">
        <f t="shared" si="126"/>
        <v>0.6454419178856311</v>
      </c>
      <c r="J796" s="202">
        <v>1.2235539478809452</v>
      </c>
      <c r="K796" s="202">
        <v>0.4013134676690811</v>
      </c>
      <c r="L796" s="10">
        <f t="shared" si="129"/>
        <v>5.2041362329157987</v>
      </c>
      <c r="M796" s="11">
        <f t="shared" si="130"/>
        <v>6.002463936465742E-2</v>
      </c>
    </row>
    <row r="797" spans="1:13" x14ac:dyDescent="0.35">
      <c r="A797" s="9">
        <f t="shared" si="132"/>
        <v>72</v>
      </c>
      <c r="B797" s="8" t="s">
        <v>221</v>
      </c>
      <c r="C797" s="8">
        <f>димвенканали!C797</f>
        <v>118.58</v>
      </c>
      <c r="D797" s="8">
        <f>димвенканали!D797</f>
        <v>0</v>
      </c>
      <c r="E797" s="8">
        <f>димвенканали!E797</f>
        <v>0</v>
      </c>
      <c r="F797" s="328">
        <f t="shared" si="128"/>
        <v>118.58</v>
      </c>
      <c r="G797" s="217">
        <f t="shared" si="131"/>
        <v>9.3720793757743042E-4</v>
      </c>
      <c r="H797" s="18">
        <f t="shared" si="127"/>
        <v>4.0126089243408893</v>
      </c>
      <c r="I797" s="10">
        <f t="shared" si="126"/>
        <v>0.88277396335499569</v>
      </c>
      <c r="J797" s="202">
        <v>1.6734605206427045</v>
      </c>
      <c r="K797" s="202">
        <v>0.54887832752248711</v>
      </c>
      <c r="L797" s="10">
        <f t="shared" si="129"/>
        <v>7.1177217358610765</v>
      </c>
      <c r="M797" s="11">
        <f t="shared" si="130"/>
        <v>6.002463936465742E-2</v>
      </c>
    </row>
    <row r="798" spans="1:13" x14ac:dyDescent="0.35">
      <c r="A798" s="9">
        <f t="shared" si="132"/>
        <v>73</v>
      </c>
      <c r="B798" s="8" t="s">
        <v>222</v>
      </c>
      <c r="C798" s="8">
        <f>димвенканали!C798</f>
        <v>77.8</v>
      </c>
      <c r="D798" s="8">
        <f>димвенканали!D798</f>
        <v>0</v>
      </c>
      <c r="E798" s="8">
        <f>димвенканали!E798</f>
        <v>0</v>
      </c>
      <c r="F798" s="328">
        <f t="shared" si="128"/>
        <v>77.8</v>
      </c>
      <c r="G798" s="217">
        <f t="shared" si="131"/>
        <v>6.1489945643046116E-4</v>
      </c>
      <c r="H798" s="18">
        <f t="shared" si="127"/>
        <v>2.632661277734198</v>
      </c>
      <c r="I798" s="10">
        <f t="shared" si="126"/>
        <v>0.57918548110152357</v>
      </c>
      <c r="J798" s="202">
        <v>1.0979526775679069</v>
      </c>
      <c r="K798" s="202">
        <v>0.36011750616671862</v>
      </c>
      <c r="L798" s="10">
        <f t="shared" si="129"/>
        <v>4.6699169425703477</v>
      </c>
      <c r="M798" s="11">
        <f t="shared" si="130"/>
        <v>6.0024639364657427E-2</v>
      </c>
    </row>
    <row r="799" spans="1:13" x14ac:dyDescent="0.35">
      <c r="A799" s="9">
        <f t="shared" si="132"/>
        <v>74</v>
      </c>
      <c r="B799" s="8" t="s">
        <v>223</v>
      </c>
      <c r="C799" s="8">
        <f>димвенканали!C799</f>
        <v>64.5</v>
      </c>
      <c r="D799" s="8">
        <f>димвенканали!D799</f>
        <v>0</v>
      </c>
      <c r="E799" s="8">
        <f>димвенканали!E799</f>
        <v>0</v>
      </c>
      <c r="F799" s="328">
        <f t="shared" si="128"/>
        <v>64.5</v>
      </c>
      <c r="G799" s="217">
        <f t="shared" si="131"/>
        <v>5.0978168303039521E-4</v>
      </c>
      <c r="H799" s="18">
        <f t="shared" si="127"/>
        <v>2.1826047868104856</v>
      </c>
      <c r="I799" s="10">
        <f t="shared" si="126"/>
        <v>0.48017305309830682</v>
      </c>
      <c r="J799" s="202">
        <v>0.91025639721246787</v>
      </c>
      <c r="K799" s="202">
        <v>0.2985550018991433</v>
      </c>
      <c r="L799" s="10">
        <f t="shared" si="129"/>
        <v>3.8715892390204036</v>
      </c>
      <c r="M799" s="11">
        <f t="shared" si="130"/>
        <v>6.002463936465742E-2</v>
      </c>
    </row>
    <row r="800" spans="1:13" x14ac:dyDescent="0.35">
      <c r="A800" s="9">
        <f t="shared" si="132"/>
        <v>75</v>
      </c>
      <c r="B800" s="8" t="s">
        <v>224</v>
      </c>
      <c r="C800" s="8">
        <f>димвенканали!C800</f>
        <v>122.1</v>
      </c>
      <c r="D800" s="8">
        <f>димвенканали!D800</f>
        <v>0</v>
      </c>
      <c r="E800" s="8">
        <f>димвенканали!E800</f>
        <v>0</v>
      </c>
      <c r="F800" s="328">
        <f t="shared" si="128"/>
        <v>122.1</v>
      </c>
      <c r="G800" s="217">
        <f t="shared" si="131"/>
        <v>9.6502858136451549E-4</v>
      </c>
      <c r="H800" s="18">
        <f t="shared" si="127"/>
        <v>4.1317216196831046</v>
      </c>
      <c r="I800" s="10">
        <f t="shared" si="126"/>
        <v>0.90897875633028302</v>
      </c>
      <c r="J800" s="202">
        <v>1.7231365286766254</v>
      </c>
      <c r="K800" s="202">
        <v>0.56517156173465743</v>
      </c>
      <c r="L800" s="10">
        <f t="shared" si="129"/>
        <v>7.3290084664246704</v>
      </c>
      <c r="M800" s="11">
        <f t="shared" si="130"/>
        <v>6.002463936465742E-2</v>
      </c>
    </row>
    <row r="801" spans="1:13" x14ac:dyDescent="0.35">
      <c r="A801" s="9">
        <f t="shared" si="132"/>
        <v>76</v>
      </c>
      <c r="B801" s="8" t="s">
        <v>225</v>
      </c>
      <c r="C801" s="8">
        <f>димвенканали!C801</f>
        <v>321.89999999999998</v>
      </c>
      <c r="D801" s="8">
        <f>димвенканали!D801</f>
        <v>0</v>
      </c>
      <c r="E801" s="8">
        <f>димвенканали!E801</f>
        <v>0</v>
      </c>
      <c r="F801" s="328">
        <f t="shared" si="128"/>
        <v>321.89999999999998</v>
      </c>
      <c r="G801" s="217">
        <f t="shared" si="131"/>
        <v>2.5441662599609955E-3</v>
      </c>
      <c r="H801" s="18">
        <f t="shared" si="127"/>
        <v>10.892720633710004</v>
      </c>
      <c r="I801" s="10">
        <f t="shared" si="126"/>
        <v>2.3963985394162011</v>
      </c>
      <c r="J801" s="202">
        <v>4.5428144846929204</v>
      </c>
      <c r="K801" s="202">
        <v>1.4899977536640967</v>
      </c>
      <c r="L801" s="10">
        <f t="shared" si="129"/>
        <v>19.321931411483224</v>
      </c>
      <c r="M801" s="11">
        <f t="shared" si="130"/>
        <v>6.0024639364657427E-2</v>
      </c>
    </row>
    <row r="802" spans="1:13" x14ac:dyDescent="0.35">
      <c r="A802" s="9">
        <f t="shared" si="132"/>
        <v>77</v>
      </c>
      <c r="B802" s="8" t="s">
        <v>226</v>
      </c>
      <c r="C802" s="8">
        <f>димвенканали!C802</f>
        <v>131.80000000000001</v>
      </c>
      <c r="D802" s="8">
        <f>димвенканали!D802</f>
        <v>0</v>
      </c>
      <c r="E802" s="8">
        <f>димвенканали!E802</f>
        <v>0</v>
      </c>
      <c r="F802" s="328">
        <f t="shared" si="128"/>
        <v>131.80000000000001</v>
      </c>
      <c r="G802" s="217">
        <f t="shared" si="131"/>
        <v>1.0416934236186991E-3</v>
      </c>
      <c r="H802" s="18">
        <f t="shared" si="127"/>
        <v>4.4599583085522791</v>
      </c>
      <c r="I802" s="10">
        <f t="shared" si="126"/>
        <v>0.98119082788150147</v>
      </c>
      <c r="J802" s="202">
        <v>1.8600278008155544</v>
      </c>
      <c r="K802" s="202">
        <v>0.61007053101251307</v>
      </c>
      <c r="L802" s="10">
        <f t="shared" si="129"/>
        <v>7.9112474682618492</v>
      </c>
      <c r="M802" s="11">
        <f t="shared" si="130"/>
        <v>6.0024639364657427E-2</v>
      </c>
    </row>
    <row r="803" spans="1:13" x14ac:dyDescent="0.35">
      <c r="A803" s="9">
        <f t="shared" si="132"/>
        <v>78</v>
      </c>
      <c r="B803" s="8" t="s">
        <v>227</v>
      </c>
      <c r="C803" s="8">
        <f>димвенканали!C803</f>
        <v>266.8</v>
      </c>
      <c r="D803" s="8">
        <f>димвенканали!D803</f>
        <v>0</v>
      </c>
      <c r="E803" s="8">
        <f>димвенканали!E803</f>
        <v>0</v>
      </c>
      <c r="F803" s="328">
        <f t="shared" si="128"/>
        <v>266.8</v>
      </c>
      <c r="G803" s="217">
        <f t="shared" si="131"/>
        <v>2.1086783415892939E-3</v>
      </c>
      <c r="H803" s="18">
        <f t="shared" si="127"/>
        <v>9.0282008855974816</v>
      </c>
      <c r="I803" s="10">
        <f t="shared" si="126"/>
        <v>1.9862041948314459</v>
      </c>
      <c r="J803" s="202">
        <v>3.7652156089346738</v>
      </c>
      <c r="K803" s="202">
        <v>1.2349530931269992</v>
      </c>
      <c r="L803" s="10">
        <f t="shared" si="129"/>
        <v>16.014573782490601</v>
      </c>
      <c r="M803" s="11">
        <f t="shared" si="130"/>
        <v>6.002463936465742E-2</v>
      </c>
    </row>
    <row r="804" spans="1:13" x14ac:dyDescent="0.35">
      <c r="A804" s="9">
        <f t="shared" si="132"/>
        <v>79</v>
      </c>
      <c r="B804" s="8" t="s">
        <v>228</v>
      </c>
      <c r="C804" s="8">
        <f>димвенканали!C804</f>
        <v>309.60000000000002</v>
      </c>
      <c r="D804" s="8">
        <f>димвенканали!D804</f>
        <v>0</v>
      </c>
      <c r="E804" s="8">
        <f>димвенканали!E804</f>
        <v>0</v>
      </c>
      <c r="F804" s="328">
        <f t="shared" si="128"/>
        <v>309.60000000000002</v>
      </c>
      <c r="G804" s="217">
        <f t="shared" si="131"/>
        <v>2.4469520785458973E-3</v>
      </c>
      <c r="H804" s="18">
        <f t="shared" si="127"/>
        <v>10.476502976690332</v>
      </c>
      <c r="I804" s="10">
        <f t="shared" si="126"/>
        <v>2.3048306548718731</v>
      </c>
      <c r="J804" s="202">
        <v>4.3692307066198461</v>
      </c>
      <c r="K804" s="202">
        <v>1.4330640091158879</v>
      </c>
      <c r="L804" s="10">
        <f t="shared" si="129"/>
        <v>18.583628347297939</v>
      </c>
      <c r="M804" s="11">
        <f t="shared" si="130"/>
        <v>6.002463936465742E-2</v>
      </c>
    </row>
    <row r="805" spans="1:13" x14ac:dyDescent="0.35">
      <c r="A805" s="9">
        <f t="shared" si="132"/>
        <v>80</v>
      </c>
      <c r="B805" s="8" t="s">
        <v>229</v>
      </c>
      <c r="C805" s="8">
        <f>димвенканали!C805</f>
        <v>339.5</v>
      </c>
      <c r="D805" s="8">
        <f>димвенканали!D805</f>
        <v>0</v>
      </c>
      <c r="E805" s="8">
        <f>димвенканали!E805</f>
        <v>0</v>
      </c>
      <c r="F805" s="328">
        <f t="shared" si="128"/>
        <v>339.5</v>
      </c>
      <c r="G805" s="217">
        <f t="shared" si="131"/>
        <v>2.6832694788964211E-3</v>
      </c>
      <c r="H805" s="18">
        <f t="shared" si="127"/>
        <v>11.488284110421082</v>
      </c>
      <c r="I805" s="10">
        <f t="shared" si="126"/>
        <v>2.5274225042926379</v>
      </c>
      <c r="J805" s="202">
        <v>4.791194524862525</v>
      </c>
      <c r="K805" s="202">
        <v>1.571463924724948</v>
      </c>
      <c r="L805" s="10">
        <f t="shared" si="129"/>
        <v>20.378365064301192</v>
      </c>
      <c r="M805" s="11">
        <f t="shared" si="130"/>
        <v>6.0024639364657413E-2</v>
      </c>
    </row>
    <row r="806" spans="1:13" x14ac:dyDescent="0.35">
      <c r="A806" s="9">
        <f t="shared" si="132"/>
        <v>81</v>
      </c>
      <c r="B806" s="8" t="s">
        <v>230</v>
      </c>
      <c r="C806" s="8">
        <f>димвенканали!C806</f>
        <v>1490.07</v>
      </c>
      <c r="D806" s="8">
        <f>димвенканали!D806</f>
        <v>0</v>
      </c>
      <c r="E806" s="8">
        <f>димвенканали!E806</f>
        <v>0</v>
      </c>
      <c r="F806" s="328">
        <f t="shared" si="128"/>
        <v>1490.07</v>
      </c>
      <c r="G806" s="217">
        <f t="shared" si="131"/>
        <v>1.1776905309040325E-2</v>
      </c>
      <c r="H806" s="18">
        <f t="shared" si="127"/>
        <v>50.422231235390697</v>
      </c>
      <c r="I806" s="10">
        <f t="shared" si="126"/>
        <v>11.092890871785954</v>
      </c>
      <c r="J806" s="202">
        <v>21.028616275881888</v>
      </c>
      <c r="K806" s="202">
        <v>6.8971759950365357</v>
      </c>
      <c r="L806" s="10">
        <f t="shared" si="129"/>
        <v>89.440914378095073</v>
      </c>
      <c r="M806" s="11">
        <f t="shared" si="130"/>
        <v>6.0024639364657413E-2</v>
      </c>
    </row>
    <row r="807" spans="1:13" x14ac:dyDescent="0.35">
      <c r="A807" s="9">
        <f t="shared" si="132"/>
        <v>82</v>
      </c>
      <c r="B807" s="8" t="s">
        <v>231</v>
      </c>
      <c r="C807" s="8">
        <f>димвенканали!C807</f>
        <v>1153.5999999999999</v>
      </c>
      <c r="D807" s="8">
        <f>димвенканали!D807</f>
        <v>0</v>
      </c>
      <c r="E807" s="8">
        <f>димвенканали!E807</f>
        <v>0</v>
      </c>
      <c r="F807" s="328">
        <f t="shared" si="128"/>
        <v>1153.5999999999999</v>
      </c>
      <c r="G807" s="217">
        <f t="shared" si="131"/>
        <v>9.1175837138583547E-3</v>
      </c>
      <c r="H807" s="18">
        <f t="shared" si="127"/>
        <v>39.036478791698848</v>
      </c>
      <c r="I807" s="10">
        <f t="shared" si="126"/>
        <v>8.5880253341737465</v>
      </c>
      <c r="J807" s="202">
        <v>16.280182632934928</v>
      </c>
      <c r="K807" s="202">
        <v>5.3397372122612667</v>
      </c>
      <c r="L807" s="10">
        <f t="shared" si="129"/>
        <v>69.244423971068784</v>
      </c>
      <c r="M807" s="11">
        <f t="shared" si="130"/>
        <v>6.0024639364657413E-2</v>
      </c>
    </row>
    <row r="808" spans="1:13" x14ac:dyDescent="0.35">
      <c r="A808" s="9">
        <f t="shared" si="132"/>
        <v>83</v>
      </c>
      <c r="B808" s="8" t="s">
        <v>232</v>
      </c>
      <c r="C808" s="8">
        <f>димвенканали!C808</f>
        <v>337.9</v>
      </c>
      <c r="D808" s="8">
        <f>димвенканали!D808</f>
        <v>0</v>
      </c>
      <c r="E808" s="8">
        <f>димвенканали!E808</f>
        <v>0</v>
      </c>
      <c r="F808" s="328">
        <f t="shared" si="128"/>
        <v>337.9</v>
      </c>
      <c r="G808" s="217">
        <f t="shared" si="131"/>
        <v>2.6706237317204733E-3</v>
      </c>
      <c r="H808" s="18">
        <f t="shared" si="127"/>
        <v>11.434141976174621</v>
      </c>
      <c r="I808" s="10">
        <f t="shared" si="126"/>
        <v>2.5155112347584168</v>
      </c>
      <c r="J808" s="202">
        <v>4.7686145212107416</v>
      </c>
      <c r="K808" s="202">
        <v>1.5640579091739615</v>
      </c>
      <c r="L808" s="10">
        <f t="shared" si="129"/>
        <v>20.28232564131774</v>
      </c>
      <c r="M808" s="11">
        <f t="shared" si="130"/>
        <v>6.002463936465742E-2</v>
      </c>
    </row>
    <row r="809" spans="1:13" x14ac:dyDescent="0.35">
      <c r="A809" s="9">
        <f t="shared" si="132"/>
        <v>84</v>
      </c>
      <c r="B809" s="8" t="s">
        <v>233</v>
      </c>
      <c r="C809" s="8">
        <f>димвенканали!C809</f>
        <v>376.7</v>
      </c>
      <c r="D809" s="8">
        <f>димвенканали!D809</f>
        <v>0</v>
      </c>
      <c r="E809" s="8">
        <f>димвенканали!E809</f>
        <v>0</v>
      </c>
      <c r="F809" s="328">
        <f t="shared" si="128"/>
        <v>376.7</v>
      </c>
      <c r="G809" s="217">
        <f t="shared" si="131"/>
        <v>2.977283100737207E-3</v>
      </c>
      <c r="H809" s="18">
        <f t="shared" si="127"/>
        <v>12.747088731651315</v>
      </c>
      <c r="I809" s="10">
        <f t="shared" si="126"/>
        <v>2.8043595209632892</v>
      </c>
      <c r="J809" s="202">
        <v>5.3161796097664595</v>
      </c>
      <c r="K809" s="202">
        <v>1.7436537862853843</v>
      </c>
      <c r="L809" s="10">
        <f t="shared" si="129"/>
        <v>22.611281648666449</v>
      </c>
      <c r="M809" s="11">
        <f t="shared" si="130"/>
        <v>6.002463936465742E-2</v>
      </c>
    </row>
    <row r="810" spans="1:13" x14ac:dyDescent="0.35">
      <c r="A810" s="9">
        <f t="shared" si="132"/>
        <v>85</v>
      </c>
      <c r="B810" s="8" t="s">
        <v>234</v>
      </c>
      <c r="C810" s="8">
        <f>димвенканали!C810</f>
        <v>331.2</v>
      </c>
      <c r="D810" s="8">
        <f>димвенканали!D810</f>
        <v>0</v>
      </c>
      <c r="E810" s="8">
        <f>димвенканали!E810</f>
        <v>0</v>
      </c>
      <c r="F810" s="328">
        <f t="shared" si="128"/>
        <v>331.2</v>
      </c>
      <c r="G810" s="217">
        <f t="shared" si="131"/>
        <v>2.6176696654211921E-3</v>
      </c>
      <c r="H810" s="18">
        <f t="shared" si="127"/>
        <v>11.207421789017562</v>
      </c>
      <c r="I810" s="10">
        <f t="shared" si="126"/>
        <v>2.4656327935838638</v>
      </c>
      <c r="J810" s="202">
        <v>4.6740607559189042</v>
      </c>
      <c r="K810" s="202">
        <v>1.5330452190542054</v>
      </c>
      <c r="L810" s="10">
        <f t="shared" si="129"/>
        <v>19.880160557574538</v>
      </c>
      <c r="M810" s="11">
        <f t="shared" si="130"/>
        <v>6.002463936465742E-2</v>
      </c>
    </row>
    <row r="811" spans="1:13" x14ac:dyDescent="0.35">
      <c r="A811" s="9">
        <f t="shared" si="132"/>
        <v>86</v>
      </c>
      <c r="B811" s="8" t="s">
        <v>235</v>
      </c>
      <c r="C811" s="8">
        <f>димвенканали!C811</f>
        <v>4543.6099999999997</v>
      </c>
      <c r="D811" s="8">
        <f>димвенканали!D811</f>
        <v>0</v>
      </c>
      <c r="E811" s="8">
        <f>димвенканали!E811</f>
        <v>0</v>
      </c>
      <c r="F811" s="328">
        <f t="shared" si="128"/>
        <v>4543.6099999999997</v>
      </c>
      <c r="G811" s="217">
        <f t="shared" si="131"/>
        <v>3.5910839578817577E-2</v>
      </c>
      <c r="H811" s="18">
        <f t="shared" si="127"/>
        <v>153.75046411472852</v>
      </c>
      <c r="I811" s="10">
        <f t="shared" si="126"/>
        <v>33.825102105240276</v>
      </c>
      <c r="J811" s="202">
        <v>64.121706495171182</v>
      </c>
      <c r="K811" s="202">
        <v>21.031278948511108</v>
      </c>
      <c r="L811" s="10">
        <f t="shared" si="129"/>
        <v>272.72855166365105</v>
      </c>
      <c r="M811" s="11">
        <f t="shared" si="130"/>
        <v>6.0024639364657413E-2</v>
      </c>
    </row>
    <row r="812" spans="1:13" x14ac:dyDescent="0.35">
      <c r="A812" s="9">
        <f t="shared" si="132"/>
        <v>87</v>
      </c>
      <c r="B812" s="8" t="s">
        <v>236</v>
      </c>
      <c r="C812" s="8">
        <f>димвенканали!C812</f>
        <v>4442.1000000000004</v>
      </c>
      <c r="D812" s="8">
        <f>димвенканали!D812</f>
        <v>0</v>
      </c>
      <c r="E812" s="8">
        <f>димвенканали!E812</f>
        <v>0</v>
      </c>
      <c r="F812" s="328">
        <f t="shared" si="128"/>
        <v>4442.1000000000004</v>
      </c>
      <c r="G812" s="217">
        <f t="shared" si="131"/>
        <v>3.5108545956423542E-2</v>
      </c>
      <c r="H812" s="18">
        <f t="shared" si="127"/>
        <v>150.31548408512958</v>
      </c>
      <c r="I812" s="10">
        <f t="shared" si="126"/>
        <v>33.069406498728512</v>
      </c>
      <c r="J812" s="202">
        <v>62.689146388488432</v>
      </c>
      <c r="K812" s="202">
        <v>20.56141354939821</v>
      </c>
      <c r="L812" s="10">
        <f t="shared" si="129"/>
        <v>266.63545052174476</v>
      </c>
      <c r="M812" s="11">
        <f t="shared" si="130"/>
        <v>6.002463936465742E-2</v>
      </c>
    </row>
    <row r="813" spans="1:13" x14ac:dyDescent="0.35">
      <c r="A813" s="9">
        <f t="shared" si="132"/>
        <v>88</v>
      </c>
      <c r="B813" s="8" t="s">
        <v>237</v>
      </c>
      <c r="C813" s="8">
        <f>димвенканали!C813</f>
        <v>2681.07</v>
      </c>
      <c r="D813" s="8">
        <f>димвенканали!D813</f>
        <v>1283.7</v>
      </c>
      <c r="E813" s="8">
        <f>димвенканали!E813</f>
        <v>0</v>
      </c>
      <c r="F813" s="328">
        <f t="shared" si="128"/>
        <v>3964.7700000000004</v>
      </c>
      <c r="G813" s="217">
        <f t="shared" si="131"/>
        <v>3.1335924394239073E-2</v>
      </c>
      <c r="H813" s="18">
        <f t="shared" si="127"/>
        <v>134.16319349771487</v>
      </c>
      <c r="I813" s="10">
        <f t="shared" si="126"/>
        <v>29.515902569497271</v>
      </c>
      <c r="J813" s="202">
        <v>55.952825674047695</v>
      </c>
      <c r="K813" s="202">
        <v>12.410028820802111</v>
      </c>
      <c r="L813" s="10">
        <f t="shared" si="129"/>
        <v>232.04195056206191</v>
      </c>
      <c r="M813" s="11">
        <f t="shared" si="130"/>
        <v>5.8525954989081808E-2</v>
      </c>
    </row>
    <row r="814" spans="1:13" x14ac:dyDescent="0.35">
      <c r="A814" s="9">
        <f t="shared" si="132"/>
        <v>89</v>
      </c>
      <c r="B814" s="8" t="s">
        <v>238</v>
      </c>
      <c r="C814" s="8">
        <f>димвенканали!C814</f>
        <v>4513.9799999999996</v>
      </c>
      <c r="D814" s="8">
        <f>димвенканали!D814</f>
        <v>0</v>
      </c>
      <c r="E814" s="8">
        <f>димвенканали!E814</f>
        <v>0</v>
      </c>
      <c r="F814" s="328">
        <f t="shared" si="128"/>
        <v>4513.9799999999996</v>
      </c>
      <c r="G814" s="217">
        <f t="shared" si="131"/>
        <v>3.5676656148302996E-2</v>
      </c>
      <c r="H814" s="18">
        <f t="shared" si="127"/>
        <v>152.74781946615187</v>
      </c>
      <c r="I814" s="10">
        <f t="shared" si="126"/>
        <v>33.604520282553409</v>
      </c>
      <c r="J814" s="202">
        <v>63.703553052544734</v>
      </c>
      <c r="K814" s="202">
        <v>20.894128798026276</v>
      </c>
      <c r="L814" s="10">
        <f t="shared" si="129"/>
        <v>270.95002159927628</v>
      </c>
      <c r="M814" s="11">
        <f t="shared" si="130"/>
        <v>6.002463936465742E-2</v>
      </c>
    </row>
    <row r="815" spans="1:13" x14ac:dyDescent="0.35">
      <c r="A815" s="9">
        <f t="shared" si="132"/>
        <v>90</v>
      </c>
      <c r="B815" s="8" t="s">
        <v>239</v>
      </c>
      <c r="C815" s="8">
        <f>димвенканали!C815</f>
        <v>6160.06</v>
      </c>
      <c r="D815" s="8">
        <f>димвенканали!D815</f>
        <v>98.8</v>
      </c>
      <c r="E815" s="8">
        <f>димвенканали!E815</f>
        <v>0</v>
      </c>
      <c r="F815" s="328">
        <f t="shared" si="128"/>
        <v>6258.8600000000006</v>
      </c>
      <c r="G815" s="217">
        <f t="shared" si="131"/>
        <v>4.9467475731032863E-2</v>
      </c>
      <c r="H815" s="18">
        <f t="shared" si="127"/>
        <v>211.79252396863063</v>
      </c>
      <c r="I815" s="10">
        <f t="shared" si="126"/>
        <v>46.594355273098742</v>
      </c>
      <c r="J815" s="202">
        <v>88.328176034995764</v>
      </c>
      <c r="K815" s="202">
        <v>28.51343759688119</v>
      </c>
      <c r="L815" s="10">
        <f t="shared" si="129"/>
        <v>375.22849287360634</v>
      </c>
      <c r="M815" s="11">
        <f t="shared" si="130"/>
        <v>5.9951571512001596E-2</v>
      </c>
    </row>
    <row r="816" spans="1:13" x14ac:dyDescent="0.35">
      <c r="A816" s="9">
        <f t="shared" si="132"/>
        <v>91</v>
      </c>
      <c r="B816" s="8" t="s">
        <v>240</v>
      </c>
      <c r="C816" s="8">
        <f>димвенканали!C816</f>
        <v>2230.3000000000002</v>
      </c>
      <c r="D816" s="8">
        <f>димвенканали!D816</f>
        <v>0</v>
      </c>
      <c r="E816" s="8">
        <f>димвенканали!E816</f>
        <v>0</v>
      </c>
      <c r="F816" s="328">
        <f t="shared" si="128"/>
        <v>2230.3000000000002</v>
      </c>
      <c r="G816" s="217">
        <f t="shared" si="131"/>
        <v>1.7627381204072722E-2</v>
      </c>
      <c r="H816" s="18">
        <f t="shared" si="127"/>
        <v>75.470751256177152</v>
      </c>
      <c r="I816" s="10">
        <f t="shared" si="126"/>
        <v>16.603565276358975</v>
      </c>
      <c r="J816" s="202">
        <v>31.475113840356077</v>
      </c>
      <c r="K816" s="202">
        <v>5.5726926334301534E-2</v>
      </c>
      <c r="L816" s="10">
        <f t="shared" si="129"/>
        <v>123.60515729922651</v>
      </c>
      <c r="M816" s="11">
        <f t="shared" si="130"/>
        <v>5.5420865936971035E-2</v>
      </c>
    </row>
    <row r="817" spans="1:13" x14ac:dyDescent="0.35">
      <c r="A817" s="9">
        <f t="shared" si="132"/>
        <v>92</v>
      </c>
      <c r="B817" s="8" t="s">
        <v>241</v>
      </c>
      <c r="C817" s="8">
        <f>димвенканали!C817</f>
        <v>3177.46</v>
      </c>
      <c r="D817" s="8">
        <f>димвенканали!D817</f>
        <v>0</v>
      </c>
      <c r="E817" s="8">
        <f>димвенканали!E817</f>
        <v>0</v>
      </c>
      <c r="F817" s="328">
        <f t="shared" si="128"/>
        <v>3177.46</v>
      </c>
      <c r="G817" s="217">
        <f t="shared" si="131"/>
        <v>2.5113347388554412E-2</v>
      </c>
      <c r="H817" s="18">
        <f t="shared" si="127"/>
        <v>107.52154117672629</v>
      </c>
      <c r="I817" s="10">
        <f t="shared" si="126"/>
        <v>23.654739058879784</v>
      </c>
      <c r="J817" s="202">
        <v>44.841911502119814</v>
      </c>
      <c r="K817" s="202">
        <v>14.707698857898478</v>
      </c>
      <c r="L817" s="10">
        <f t="shared" si="129"/>
        <v>190.72589059562438</v>
      </c>
      <c r="M817" s="11">
        <f t="shared" si="130"/>
        <v>6.002463936465742E-2</v>
      </c>
    </row>
    <row r="818" spans="1:13" x14ac:dyDescent="0.35">
      <c r="A818" s="9">
        <f t="shared" si="132"/>
        <v>93</v>
      </c>
      <c r="B818" s="8" t="s">
        <v>242</v>
      </c>
      <c r="C818" s="8">
        <f>димвенканали!C818</f>
        <v>6153.96</v>
      </c>
      <c r="D818" s="8">
        <f>димвенканали!D818</f>
        <v>0</v>
      </c>
      <c r="E818" s="8">
        <f>димвенканали!E818</f>
        <v>0</v>
      </c>
      <c r="F818" s="328">
        <f t="shared" si="128"/>
        <v>6153.96</v>
      </c>
      <c r="G818" s="217">
        <f t="shared" si="131"/>
        <v>4.863838893180978E-2</v>
      </c>
      <c r="H818" s="18">
        <f t="shared" si="127"/>
        <v>208.24283029209698</v>
      </c>
      <c r="I818" s="10">
        <f t="shared" si="126"/>
        <v>45.813422664261338</v>
      </c>
      <c r="J818" s="202">
        <v>86.847774545575803</v>
      </c>
      <c r="K818" s="202">
        <v>28.485202162593055</v>
      </c>
      <c r="L818" s="10">
        <f t="shared" ref="L818:L849" si="133">H818+I818+J818+K818</f>
        <v>369.38922966452719</v>
      </c>
      <c r="M818" s="11">
        <f t="shared" ref="M818:M849" si="134">L818/F818</f>
        <v>6.002463936465742E-2</v>
      </c>
    </row>
    <row r="819" spans="1:13" x14ac:dyDescent="0.35">
      <c r="A819" s="9">
        <f t="shared" si="132"/>
        <v>94</v>
      </c>
      <c r="B819" s="8" t="s">
        <v>243</v>
      </c>
      <c r="C819" s="8">
        <f>димвенканали!C819</f>
        <v>4767.16</v>
      </c>
      <c r="D819" s="8">
        <f>димвенканали!D819</f>
        <v>0</v>
      </c>
      <c r="E819" s="8">
        <f>димвенканали!E819</f>
        <v>0</v>
      </c>
      <c r="F819" s="328">
        <f t="shared" si="128"/>
        <v>4767.16</v>
      </c>
      <c r="G819" s="217">
        <f t="shared" si="131"/>
        <v>3.7677687567057035E-2</v>
      </c>
      <c r="H819" s="18">
        <f t="shared" si="127"/>
        <v>161.31513543397634</v>
      </c>
      <c r="I819" s="10">
        <f t="shared" si="126"/>
        <v>35.489329795474795</v>
      </c>
      <c r="J819" s="202">
        <v>67.276556380393615</v>
      </c>
      <c r="K819" s="202">
        <v>22.066038183775504</v>
      </c>
      <c r="L819" s="10">
        <f t="shared" si="133"/>
        <v>286.14705979362026</v>
      </c>
      <c r="M819" s="11">
        <f t="shared" si="134"/>
        <v>6.002463936465742E-2</v>
      </c>
    </row>
    <row r="820" spans="1:13" x14ac:dyDescent="0.35">
      <c r="A820" s="9">
        <f t="shared" si="132"/>
        <v>95</v>
      </c>
      <c r="B820" s="8" t="s">
        <v>244</v>
      </c>
      <c r="C820" s="8">
        <f>димвенканали!C820</f>
        <v>5138.5</v>
      </c>
      <c r="D820" s="8">
        <f>димвенканали!D820</f>
        <v>0</v>
      </c>
      <c r="E820" s="8">
        <f>димвенканали!E820</f>
        <v>51.8</v>
      </c>
      <c r="F820" s="328">
        <f t="shared" si="128"/>
        <v>5190.3</v>
      </c>
      <c r="G820" s="217">
        <f t="shared" si="131"/>
        <v>4.1022013479576125E-2</v>
      </c>
      <c r="H820" s="18">
        <f t="shared" si="127"/>
        <v>175.63369961213118</v>
      </c>
      <c r="I820" s="10">
        <f t="shared" si="126"/>
        <v>38.639413914668857</v>
      </c>
      <c r="J820" s="202">
        <v>73.248120596153058</v>
      </c>
      <c r="K820" s="202">
        <v>23.784881817965083</v>
      </c>
      <c r="L820" s="10">
        <f t="shared" si="133"/>
        <v>311.30611594091818</v>
      </c>
      <c r="M820" s="11">
        <f t="shared" si="134"/>
        <v>5.997844362385954E-2</v>
      </c>
    </row>
    <row r="821" spans="1:13" x14ac:dyDescent="0.35">
      <c r="A821" s="9">
        <f t="shared" si="132"/>
        <v>96</v>
      </c>
      <c r="B821" s="8" t="s">
        <v>245</v>
      </c>
      <c r="C821" s="8">
        <f>димвенканали!C821</f>
        <v>2683</v>
      </c>
      <c r="D821" s="8">
        <f>димвенканали!D821</f>
        <v>0</v>
      </c>
      <c r="E821" s="8">
        <f>димвенканали!E821</f>
        <v>0</v>
      </c>
      <c r="F821" s="328">
        <f t="shared" si="128"/>
        <v>2683</v>
      </c>
      <c r="G821" s="217">
        <f t="shared" si="131"/>
        <v>2.1205337295667447E-2</v>
      </c>
      <c r="H821" s="18">
        <f t="shared" ref="H821:H861" si="135">G821*$H$2</f>
        <v>90.789591364535383</v>
      </c>
      <c r="I821" s="10">
        <f t="shared" ref="I821:I871" si="136">H821*0.22</f>
        <v>19.973710100197785</v>
      </c>
      <c r="J821" s="202">
        <v>37.863843623582191</v>
      </c>
      <c r="K821" s="202">
        <v>12.418962327060488</v>
      </c>
      <c r="L821" s="10">
        <f t="shared" si="133"/>
        <v>161.04610741537584</v>
      </c>
      <c r="M821" s="11">
        <f t="shared" si="134"/>
        <v>6.0024639364657413E-2</v>
      </c>
    </row>
    <row r="822" spans="1:13" x14ac:dyDescent="0.35">
      <c r="A822" s="9">
        <f t="shared" si="132"/>
        <v>97</v>
      </c>
      <c r="B822" s="8" t="s">
        <v>246</v>
      </c>
      <c r="C822" s="8">
        <f>димвенканали!C822</f>
        <v>3593.8</v>
      </c>
      <c r="D822" s="8">
        <f>димвенканали!D822</f>
        <v>0</v>
      </c>
      <c r="E822" s="8">
        <f>димвенканали!E822</f>
        <v>0</v>
      </c>
      <c r="F822" s="328">
        <f t="shared" si="128"/>
        <v>3593.8</v>
      </c>
      <c r="G822" s="217">
        <f t="shared" si="131"/>
        <v>2.8403928875575725E-2</v>
      </c>
      <c r="H822" s="18">
        <f t="shared" si="135"/>
        <v>121.61000128433368</v>
      </c>
      <c r="I822" s="10">
        <f t="shared" si="136"/>
        <v>26.754200282553409</v>
      </c>
      <c r="J822" s="202">
        <v>50.717510702359185</v>
      </c>
      <c r="K822" s="202">
        <v>16.634836679459553</v>
      </c>
      <c r="L822" s="10">
        <f t="shared" si="133"/>
        <v>215.71654894870585</v>
      </c>
      <c r="M822" s="11">
        <f t="shared" si="134"/>
        <v>6.002463936465742E-2</v>
      </c>
    </row>
    <row r="823" spans="1:13" x14ac:dyDescent="0.35">
      <c r="A823" s="9">
        <f t="shared" si="132"/>
        <v>98</v>
      </c>
      <c r="B823" s="8" t="s">
        <v>247</v>
      </c>
      <c r="C823" s="8">
        <f>димвенканали!C823</f>
        <v>6136.78</v>
      </c>
      <c r="D823" s="8">
        <f>димвенканали!D823</f>
        <v>0</v>
      </c>
      <c r="E823" s="8">
        <f>димвенканали!E823</f>
        <v>0</v>
      </c>
      <c r="F823" s="328">
        <f t="shared" ref="F823:F861" si="137">C823+D823+E823</f>
        <v>6136.78</v>
      </c>
      <c r="G823" s="217">
        <f t="shared" si="131"/>
        <v>4.8502605221508038E-2</v>
      </c>
      <c r="H823" s="18">
        <f t="shared" si="135"/>
        <v>207.66147912562559</v>
      </c>
      <c r="I823" s="10">
        <f t="shared" si="136"/>
        <v>45.685525407637627</v>
      </c>
      <c r="J823" s="202">
        <v>86.605321756364773</v>
      </c>
      <c r="K823" s="202">
        <v>28.405680070614338</v>
      </c>
      <c r="L823" s="10">
        <f t="shared" si="133"/>
        <v>368.35800636024231</v>
      </c>
      <c r="M823" s="11">
        <f t="shared" si="134"/>
        <v>6.0024639364657413E-2</v>
      </c>
    </row>
    <row r="824" spans="1:13" x14ac:dyDescent="0.35">
      <c r="A824" s="9">
        <f t="shared" si="132"/>
        <v>99</v>
      </c>
      <c r="B824" s="8" t="s">
        <v>248</v>
      </c>
      <c r="C824" s="8">
        <f>димвенканали!C824</f>
        <v>4533.76</v>
      </c>
      <c r="D824" s="8">
        <f>димвенканали!D824</f>
        <v>0</v>
      </c>
      <c r="E824" s="8">
        <f>димвенканали!E824</f>
        <v>104</v>
      </c>
      <c r="F824" s="328">
        <f t="shared" si="137"/>
        <v>4637.76</v>
      </c>
      <c r="G824" s="217">
        <f t="shared" si="131"/>
        <v>3.6654962764202256E-2</v>
      </c>
      <c r="H824" s="18">
        <f t="shared" si="135"/>
        <v>156.93639032679374</v>
      </c>
      <c r="I824" s="10">
        <f t="shared" si="136"/>
        <v>34.526005871894625</v>
      </c>
      <c r="J824" s="202">
        <v>65.450398585055737</v>
      </c>
      <c r="K824" s="202">
        <v>20.985685665275348</v>
      </c>
      <c r="L824" s="10">
        <f t="shared" si="133"/>
        <v>277.89848044901947</v>
      </c>
      <c r="M824" s="11">
        <f t="shared" si="134"/>
        <v>5.9920841192519551E-2</v>
      </c>
    </row>
    <row r="825" spans="1:13" x14ac:dyDescent="0.35">
      <c r="A825" s="9">
        <f t="shared" si="132"/>
        <v>100</v>
      </c>
      <c r="B825" s="8" t="s">
        <v>249</v>
      </c>
      <c r="C825" s="8">
        <f>димвенканали!C825</f>
        <v>3949.68</v>
      </c>
      <c r="D825" s="8">
        <f>димвенканали!D825</f>
        <v>0</v>
      </c>
      <c r="E825" s="8">
        <f>димвенканали!E825</f>
        <v>0</v>
      </c>
      <c r="F825" s="328">
        <f t="shared" si="137"/>
        <v>3949.68</v>
      </c>
      <c r="G825" s="217">
        <f t="shared" si="131"/>
        <v>3.1216659191185908E-2</v>
      </c>
      <c r="H825" s="18">
        <f t="shared" si="135"/>
        <v>133.6525654941029</v>
      </c>
      <c r="I825" s="10">
        <f t="shared" si="136"/>
        <v>29.403564408702639</v>
      </c>
      <c r="J825" s="202">
        <v>55.73986801460682</v>
      </c>
      <c r="K825" s="202">
        <v>18.282119688387727</v>
      </c>
      <c r="L825" s="10">
        <f t="shared" si="133"/>
        <v>237.07811760580009</v>
      </c>
      <c r="M825" s="11">
        <f t="shared" si="134"/>
        <v>6.0024639364657413E-2</v>
      </c>
    </row>
    <row r="826" spans="1:13" x14ac:dyDescent="0.35">
      <c r="A826" s="9">
        <f t="shared" si="132"/>
        <v>101</v>
      </c>
      <c r="B826" s="8" t="s">
        <v>250</v>
      </c>
      <c r="C826" s="8">
        <f>димвенканали!C826</f>
        <v>77</v>
      </c>
      <c r="D826" s="8">
        <f>димвенканали!D826</f>
        <v>0</v>
      </c>
      <c r="E826" s="8">
        <f>димвенканали!E826</f>
        <v>0</v>
      </c>
      <c r="F826" s="328">
        <f t="shared" si="137"/>
        <v>77</v>
      </c>
      <c r="G826" s="217">
        <f t="shared" si="131"/>
        <v>6.0857658284248727E-4</v>
      </c>
      <c r="H826" s="18">
        <f t="shared" si="135"/>
        <v>2.6055902106109672</v>
      </c>
      <c r="I826" s="10">
        <f t="shared" si="136"/>
        <v>0.57322984633441276</v>
      </c>
      <c r="J826" s="202">
        <v>1.0866626757420157</v>
      </c>
      <c r="K826" s="202">
        <v>0.35641449839122535</v>
      </c>
      <c r="L826" s="10">
        <f t="shared" si="133"/>
        <v>4.6218972310786208</v>
      </c>
      <c r="M826" s="11">
        <f t="shared" si="134"/>
        <v>6.0024639364657413E-2</v>
      </c>
    </row>
    <row r="827" spans="1:13" x14ac:dyDescent="0.35">
      <c r="A827" s="9">
        <f t="shared" si="132"/>
        <v>102</v>
      </c>
      <c r="B827" s="8" t="s">
        <v>251</v>
      </c>
      <c r="C827" s="8">
        <f>димвенканали!C827</f>
        <v>34.799999999999997</v>
      </c>
      <c r="D827" s="8">
        <f>димвенканали!D827</f>
        <v>0</v>
      </c>
      <c r="E827" s="8">
        <f>димвенканали!E827</f>
        <v>0</v>
      </c>
      <c r="F827" s="328">
        <f t="shared" si="137"/>
        <v>34.799999999999997</v>
      </c>
      <c r="G827" s="217">
        <f t="shared" si="131"/>
        <v>2.7504500107686437E-4</v>
      </c>
      <c r="H827" s="18">
        <f t="shared" si="135"/>
        <v>1.1775914198605408</v>
      </c>
      <c r="I827" s="10">
        <f t="shared" si="136"/>
        <v>0.25907011236931898</v>
      </c>
      <c r="J827" s="202">
        <v>0.49111507942626176</v>
      </c>
      <c r="K827" s="202">
        <v>0.16108083823395639</v>
      </c>
      <c r="L827" s="10">
        <f t="shared" si="133"/>
        <v>2.088857449890078</v>
      </c>
      <c r="M827" s="11">
        <f t="shared" si="134"/>
        <v>6.002463936465742E-2</v>
      </c>
    </row>
    <row r="828" spans="1:13" x14ac:dyDescent="0.35">
      <c r="A828" s="9">
        <f t="shared" si="132"/>
        <v>103</v>
      </c>
      <c r="B828" s="8" t="s">
        <v>252</v>
      </c>
      <c r="C828" s="8">
        <f>димвенканали!C828</f>
        <v>6375.55</v>
      </c>
      <c r="D828" s="8">
        <f>димвенканали!D828</f>
        <v>0</v>
      </c>
      <c r="E828" s="8">
        <f>димвенканали!E828</f>
        <v>169.5</v>
      </c>
      <c r="F828" s="328">
        <f t="shared" si="137"/>
        <v>6545.05</v>
      </c>
      <c r="G828" s="217">
        <f t="shared" si="131"/>
        <v>5.1729404721210667E-2</v>
      </c>
      <c r="H828" s="18">
        <f t="shared" si="135"/>
        <v>221.47685984362741</v>
      </c>
      <c r="I828" s="10">
        <f t="shared" si="136"/>
        <v>48.724909165598028</v>
      </c>
      <c r="J828" s="202">
        <v>92.367033063185474</v>
      </c>
      <c r="K828" s="202">
        <v>29.510889028807487</v>
      </c>
      <c r="L828" s="10">
        <f t="shared" si="133"/>
        <v>392.07969110121837</v>
      </c>
      <c r="M828" s="11">
        <f t="shared" si="134"/>
        <v>5.9904766365607348E-2</v>
      </c>
    </row>
    <row r="829" spans="1:13" x14ac:dyDescent="0.35">
      <c r="A829" s="9">
        <f t="shared" si="132"/>
        <v>104</v>
      </c>
      <c r="B829" s="8" t="s">
        <v>253</v>
      </c>
      <c r="C829" s="8">
        <f>димвенканали!C829</f>
        <v>5034.24</v>
      </c>
      <c r="D829" s="8">
        <f>димвенканали!D829</f>
        <v>204.9</v>
      </c>
      <c r="E829" s="8">
        <f>димвенканали!E829</f>
        <v>106.7</v>
      </c>
      <c r="F829" s="328">
        <f t="shared" si="137"/>
        <v>5345.8399999999992</v>
      </c>
      <c r="G829" s="217">
        <f t="shared" si="131"/>
        <v>4.2251338176917945E-2</v>
      </c>
      <c r="H829" s="18">
        <f t="shared" si="135"/>
        <v>180.89699183756534</v>
      </c>
      <c r="I829" s="10">
        <f t="shared" si="136"/>
        <v>39.797338204264378</v>
      </c>
      <c r="J829" s="202">
        <v>75.443179201151906</v>
      </c>
      <c r="K829" s="202">
        <v>23.302287329623926</v>
      </c>
      <c r="L829" s="10">
        <f t="shared" si="133"/>
        <v>319.43979657260559</v>
      </c>
      <c r="M829" s="11">
        <f t="shared" si="134"/>
        <v>5.9754836765149283E-2</v>
      </c>
    </row>
    <row r="830" spans="1:13" x14ac:dyDescent="0.35">
      <c r="A830" s="9">
        <f t="shared" si="132"/>
        <v>105</v>
      </c>
      <c r="B830" s="8" t="s">
        <v>254</v>
      </c>
      <c r="C830" s="8">
        <f>димвенканали!C830</f>
        <v>4025.8</v>
      </c>
      <c r="D830" s="8">
        <f>димвенканали!D830</f>
        <v>0</v>
      </c>
      <c r="E830" s="8">
        <f>димвенканали!E830</f>
        <v>0</v>
      </c>
      <c r="F830" s="328">
        <f t="shared" si="137"/>
        <v>4025.8</v>
      </c>
      <c r="G830" s="217">
        <f t="shared" si="131"/>
        <v>3.1818280613081631E-2</v>
      </c>
      <c r="H830" s="18">
        <f t="shared" si="135"/>
        <v>136.22837753087833</v>
      </c>
      <c r="I830" s="10">
        <f t="shared" si="136"/>
        <v>29.970243056793233</v>
      </c>
      <c r="J830" s="202">
        <v>56.814111688340368</v>
      </c>
      <c r="K830" s="202">
        <v>18.634460878225909</v>
      </c>
      <c r="L830" s="10">
        <f t="shared" si="133"/>
        <v>241.64719315423787</v>
      </c>
      <c r="M830" s="11">
        <f t="shared" si="134"/>
        <v>6.0024639364657427E-2</v>
      </c>
    </row>
    <row r="831" spans="1:13" x14ac:dyDescent="0.35">
      <c r="A831" s="9">
        <f t="shared" si="132"/>
        <v>106</v>
      </c>
      <c r="B831" s="8" t="s">
        <v>255</v>
      </c>
      <c r="C831" s="8">
        <f>димвенканали!C831</f>
        <v>5829.59</v>
      </c>
      <c r="D831" s="8">
        <f>димвенканали!D831</f>
        <v>0</v>
      </c>
      <c r="E831" s="8">
        <f>димвенканали!E831</f>
        <v>0</v>
      </c>
      <c r="F831" s="328">
        <f t="shared" si="137"/>
        <v>5829.59</v>
      </c>
      <c r="G831" s="217">
        <f t="shared" si="131"/>
        <v>4.6074700799645915E-2</v>
      </c>
      <c r="H831" s="18">
        <f t="shared" si="135"/>
        <v>197.26652773864399</v>
      </c>
      <c r="I831" s="10">
        <f t="shared" si="136"/>
        <v>43.398636102501676</v>
      </c>
      <c r="J831" s="202">
        <v>82.270102180245431</v>
      </c>
      <c r="K831" s="202">
        <v>26.983771372422126</v>
      </c>
      <c r="L831" s="10">
        <f t="shared" si="133"/>
        <v>349.91903739381326</v>
      </c>
      <c r="M831" s="11">
        <f t="shared" si="134"/>
        <v>6.002463936465742E-2</v>
      </c>
    </row>
    <row r="832" spans="1:13" x14ac:dyDescent="0.35">
      <c r="A832" s="9">
        <f t="shared" si="132"/>
        <v>107</v>
      </c>
      <c r="B832" s="8" t="s">
        <v>256</v>
      </c>
      <c r="C832" s="8">
        <f>димвенканали!C832</f>
        <v>4802</v>
      </c>
      <c r="D832" s="8">
        <f>димвенканали!D832</f>
        <v>0</v>
      </c>
      <c r="E832" s="8">
        <f>димвенканали!E832</f>
        <v>0</v>
      </c>
      <c r="F832" s="328">
        <f t="shared" si="137"/>
        <v>4802</v>
      </c>
      <c r="G832" s="217">
        <f t="shared" si="131"/>
        <v>3.7953048711813299E-2</v>
      </c>
      <c r="H832" s="18">
        <f t="shared" si="135"/>
        <v>162.49408040719305</v>
      </c>
      <c r="I832" s="10">
        <f t="shared" si="136"/>
        <v>35.748697689582471</v>
      </c>
      <c r="J832" s="202">
        <v>67.768235959911181</v>
      </c>
      <c r="K832" s="202">
        <v>22.227304172398235</v>
      </c>
      <c r="L832" s="10">
        <f t="shared" si="133"/>
        <v>288.23831822908494</v>
      </c>
      <c r="M832" s="11">
        <f t="shared" si="134"/>
        <v>6.002463936465742E-2</v>
      </c>
    </row>
    <row r="833" spans="1:13" x14ac:dyDescent="0.35">
      <c r="A833" s="9">
        <f t="shared" si="132"/>
        <v>108</v>
      </c>
      <c r="B833" s="8" t="s">
        <v>257</v>
      </c>
      <c r="C833" s="8">
        <f>димвенканали!C833</f>
        <v>4841.7</v>
      </c>
      <c r="D833" s="8">
        <f>димвенканали!D833</f>
        <v>0</v>
      </c>
      <c r="E833" s="8">
        <f>димвенканали!E833</f>
        <v>0</v>
      </c>
      <c r="F833" s="328">
        <f t="shared" si="137"/>
        <v>4841.7</v>
      </c>
      <c r="G833" s="217">
        <f t="shared" si="131"/>
        <v>3.82668213136165E-2</v>
      </c>
      <c r="H833" s="18">
        <f t="shared" si="135"/>
        <v>163.83748211318337</v>
      </c>
      <c r="I833" s="10">
        <f t="shared" si="136"/>
        <v>36.044246064900342</v>
      </c>
      <c r="J833" s="202">
        <v>68.328502300521009</v>
      </c>
      <c r="K833" s="202">
        <v>22.411065933257088</v>
      </c>
      <c r="L833" s="10">
        <f t="shared" si="133"/>
        <v>290.62129641186181</v>
      </c>
      <c r="M833" s="11">
        <f t="shared" si="134"/>
        <v>6.002463936465742E-2</v>
      </c>
    </row>
    <row r="834" spans="1:13" x14ac:dyDescent="0.35">
      <c r="A834" s="9">
        <f t="shared" si="132"/>
        <v>109</v>
      </c>
      <c r="B834" s="8" t="s">
        <v>258</v>
      </c>
      <c r="C834" s="8">
        <f>димвенканали!C834</f>
        <v>103.9</v>
      </c>
      <c r="D834" s="8">
        <f>димвенканали!D834</f>
        <v>0</v>
      </c>
      <c r="E834" s="8">
        <f>димвенканали!E834</f>
        <v>0</v>
      </c>
      <c r="F834" s="328">
        <f t="shared" si="137"/>
        <v>103.9</v>
      </c>
      <c r="G834" s="217">
        <f t="shared" si="131"/>
        <v>8.2118320723810955E-4</v>
      </c>
      <c r="H834" s="18">
        <f t="shared" si="135"/>
        <v>3.5158548426296039</v>
      </c>
      <c r="I834" s="10">
        <f t="shared" si="136"/>
        <v>0.77348806537851289</v>
      </c>
      <c r="J834" s="202">
        <v>1.4662889871376033</v>
      </c>
      <c r="K834" s="202">
        <v>0.48092813484218594</v>
      </c>
      <c r="L834" s="10">
        <f t="shared" si="133"/>
        <v>6.2365600299879063</v>
      </c>
      <c r="M834" s="11">
        <f t="shared" si="134"/>
        <v>6.002463936465742E-2</v>
      </c>
    </row>
    <row r="835" spans="1:13" x14ac:dyDescent="0.35">
      <c r="A835" s="9">
        <f t="shared" si="132"/>
        <v>110</v>
      </c>
      <c r="B835" s="8" t="s">
        <v>259</v>
      </c>
      <c r="C835" s="8">
        <f>димвенканали!C835</f>
        <v>81.400000000000006</v>
      </c>
      <c r="D835" s="8">
        <f>димвенканали!D835</f>
        <v>0</v>
      </c>
      <c r="E835" s="8">
        <f>димвенканали!E835</f>
        <v>0</v>
      </c>
      <c r="F835" s="328">
        <f t="shared" si="137"/>
        <v>81.400000000000006</v>
      </c>
      <c r="G835" s="217">
        <f t="shared" si="131"/>
        <v>6.4335238757634377E-4</v>
      </c>
      <c r="H835" s="18">
        <f t="shared" si="135"/>
        <v>2.7544810797887371</v>
      </c>
      <c r="I835" s="10">
        <f t="shared" si="136"/>
        <v>0.6059858375535222</v>
      </c>
      <c r="J835" s="202">
        <v>1.1487576857844168</v>
      </c>
      <c r="K835" s="202">
        <v>0.37678104115643829</v>
      </c>
      <c r="L835" s="10">
        <f t="shared" si="133"/>
        <v>4.8860056442831148</v>
      </c>
      <c r="M835" s="11">
        <f t="shared" si="134"/>
        <v>6.0024639364657427E-2</v>
      </c>
    </row>
    <row r="836" spans="1:13" x14ac:dyDescent="0.35">
      <c r="A836" s="9">
        <f t="shared" si="132"/>
        <v>111</v>
      </c>
      <c r="B836" s="8" t="s">
        <v>260</v>
      </c>
      <c r="C836" s="8">
        <f>димвенканали!C836</f>
        <v>103.2</v>
      </c>
      <c r="D836" s="8">
        <f>димвенканали!D836</f>
        <v>0</v>
      </c>
      <c r="E836" s="8">
        <f>димвенканали!E836</f>
        <v>0</v>
      </c>
      <c r="F836" s="328">
        <f t="shared" si="137"/>
        <v>103.2</v>
      </c>
      <c r="G836" s="217">
        <f t="shared" si="131"/>
        <v>8.1565069284863232E-4</v>
      </c>
      <c r="H836" s="18">
        <f t="shared" si="135"/>
        <v>3.4921676588967765</v>
      </c>
      <c r="I836" s="10">
        <f t="shared" si="136"/>
        <v>0.76827688495729085</v>
      </c>
      <c r="J836" s="202">
        <v>1.4564102355399486</v>
      </c>
      <c r="K836" s="202">
        <v>0.47768800303862929</v>
      </c>
      <c r="L836" s="10">
        <f t="shared" si="133"/>
        <v>6.1945427824326451</v>
      </c>
      <c r="M836" s="11">
        <f t="shared" si="134"/>
        <v>6.0024639364657413E-2</v>
      </c>
    </row>
    <row r="837" spans="1:13" x14ac:dyDescent="0.35">
      <c r="A837" s="9">
        <f t="shared" si="132"/>
        <v>112</v>
      </c>
      <c r="B837" s="8" t="s">
        <v>261</v>
      </c>
      <c r="C837" s="8">
        <f>димвенканали!C837</f>
        <v>189.3</v>
      </c>
      <c r="D837" s="8">
        <f>димвенканали!D837</f>
        <v>0</v>
      </c>
      <c r="E837" s="8">
        <f>димвенканали!E837</f>
        <v>0</v>
      </c>
      <c r="F837" s="328">
        <f t="shared" si="137"/>
        <v>189.3</v>
      </c>
      <c r="G837" s="217">
        <f t="shared" si="131"/>
        <v>1.4961499627543227E-3</v>
      </c>
      <c r="H837" s="18">
        <f t="shared" si="135"/>
        <v>6.4056912580344942</v>
      </c>
      <c r="I837" s="10">
        <f t="shared" si="136"/>
        <v>1.4092520767675887</v>
      </c>
      <c r="J837" s="202">
        <v>2.6714966820514756</v>
      </c>
      <c r="K837" s="202">
        <v>0.87622421487609048</v>
      </c>
      <c r="L837" s="10">
        <f t="shared" si="133"/>
        <v>11.362664231729649</v>
      </c>
      <c r="M837" s="11">
        <f t="shared" si="134"/>
        <v>6.0024639364657413E-2</v>
      </c>
    </row>
    <row r="838" spans="1:13" x14ac:dyDescent="0.35">
      <c r="A838" s="9">
        <f t="shared" si="132"/>
        <v>113</v>
      </c>
      <c r="B838" s="8" t="s">
        <v>262</v>
      </c>
      <c r="C838" s="8">
        <f>димвенканали!C838</f>
        <v>95.8</v>
      </c>
      <c r="D838" s="8">
        <f>димвенканали!D838</f>
        <v>0</v>
      </c>
      <c r="E838" s="8">
        <f>димвенканали!E838</f>
        <v>0</v>
      </c>
      <c r="F838" s="328">
        <f t="shared" si="137"/>
        <v>95.8</v>
      </c>
      <c r="G838" s="217">
        <f t="shared" si="131"/>
        <v>7.5716411215987379E-4</v>
      </c>
      <c r="H838" s="18">
        <f t="shared" si="135"/>
        <v>3.2417602880068914</v>
      </c>
      <c r="I838" s="10">
        <f t="shared" si="136"/>
        <v>0.71318726336151617</v>
      </c>
      <c r="J838" s="202">
        <v>1.351977718650456</v>
      </c>
      <c r="K838" s="202">
        <v>0.44343518111531671</v>
      </c>
      <c r="L838" s="10">
        <f t="shared" si="133"/>
        <v>5.7503604511341804</v>
      </c>
      <c r="M838" s="11">
        <f t="shared" si="134"/>
        <v>6.002463936465742E-2</v>
      </c>
    </row>
    <row r="839" spans="1:13" x14ac:dyDescent="0.35">
      <c r="A839" s="9">
        <f t="shared" si="132"/>
        <v>114</v>
      </c>
      <c r="B839" s="8" t="s">
        <v>263</v>
      </c>
      <c r="C839" s="8">
        <f>димвенканали!C839</f>
        <v>88.4</v>
      </c>
      <c r="D839" s="8">
        <f>димвенканали!D839</f>
        <v>0</v>
      </c>
      <c r="E839" s="8">
        <f>димвенканали!E839</f>
        <v>0</v>
      </c>
      <c r="F839" s="328">
        <f t="shared" si="137"/>
        <v>88.4</v>
      </c>
      <c r="G839" s="217">
        <f t="shared" si="131"/>
        <v>6.9867753147111536E-4</v>
      </c>
      <c r="H839" s="18">
        <f t="shared" si="135"/>
        <v>2.9913529171170068</v>
      </c>
      <c r="I839" s="10">
        <f t="shared" si="136"/>
        <v>0.65809764176574148</v>
      </c>
      <c r="J839" s="202">
        <v>1.2475452017609638</v>
      </c>
      <c r="K839" s="202">
        <v>0.40918235919200419</v>
      </c>
      <c r="L839" s="10">
        <f t="shared" si="133"/>
        <v>5.3061781198357165</v>
      </c>
      <c r="M839" s="11">
        <f t="shared" si="134"/>
        <v>6.002463936465742E-2</v>
      </c>
    </row>
    <row r="840" spans="1:13" x14ac:dyDescent="0.35">
      <c r="A840" s="9">
        <f t="shared" si="132"/>
        <v>115</v>
      </c>
      <c r="B840" s="8" t="s">
        <v>264</v>
      </c>
      <c r="C840" s="8">
        <f>димвенканали!C840</f>
        <v>106.3</v>
      </c>
      <c r="D840" s="8">
        <f>димвенканали!D840</f>
        <v>0</v>
      </c>
      <c r="E840" s="8">
        <f>димвенканали!E840</f>
        <v>0</v>
      </c>
      <c r="F840" s="328">
        <f t="shared" si="137"/>
        <v>106.3</v>
      </c>
      <c r="G840" s="217">
        <f t="shared" si="131"/>
        <v>8.4015182800203112E-4</v>
      </c>
      <c r="H840" s="18">
        <f t="shared" si="135"/>
        <v>3.5970680439992959</v>
      </c>
      <c r="I840" s="10">
        <f t="shared" si="136"/>
        <v>0.79135496967984509</v>
      </c>
      <c r="J840" s="202">
        <v>1.5001589926152765</v>
      </c>
      <c r="K840" s="202">
        <v>0.49203715816866561</v>
      </c>
      <c r="L840" s="10">
        <f t="shared" si="133"/>
        <v>6.3806191644630825</v>
      </c>
      <c r="M840" s="11">
        <f t="shared" si="134"/>
        <v>6.0024639364657413E-2</v>
      </c>
    </row>
    <row r="841" spans="1:13" x14ac:dyDescent="0.35">
      <c r="A841" s="9">
        <f t="shared" si="132"/>
        <v>116</v>
      </c>
      <c r="B841" s="8" t="s">
        <v>265</v>
      </c>
      <c r="C841" s="8">
        <f>димвенканали!C841</f>
        <v>81.489999999999995</v>
      </c>
      <c r="D841" s="8">
        <f>димвенканали!D841</f>
        <v>0</v>
      </c>
      <c r="E841" s="8">
        <f>димвенканали!E841</f>
        <v>0</v>
      </c>
      <c r="F841" s="328">
        <f t="shared" si="137"/>
        <v>81.489999999999995</v>
      </c>
      <c r="G841" s="217">
        <f t="shared" si="131"/>
        <v>6.4406371085499071E-4</v>
      </c>
      <c r="H841" s="18">
        <f t="shared" si="135"/>
        <v>2.7575265748400999</v>
      </c>
      <c r="I841" s="10">
        <f t="shared" si="136"/>
        <v>0.60665584646482196</v>
      </c>
      <c r="J841" s="202">
        <v>1.1500278109898294</v>
      </c>
      <c r="K841" s="202">
        <v>0.37719762953118119</v>
      </c>
      <c r="L841" s="10">
        <f t="shared" si="133"/>
        <v>4.8914078618259325</v>
      </c>
      <c r="M841" s="11">
        <f t="shared" si="134"/>
        <v>6.0024639364657413E-2</v>
      </c>
    </row>
    <row r="842" spans="1:13" x14ac:dyDescent="0.35">
      <c r="A842" s="9">
        <f t="shared" si="132"/>
        <v>117</v>
      </c>
      <c r="B842" s="8" t="s">
        <v>266</v>
      </c>
      <c r="C842" s="8">
        <f>димвенканали!C842</f>
        <v>153.19999999999999</v>
      </c>
      <c r="D842" s="8">
        <f>димвенканали!D842</f>
        <v>0</v>
      </c>
      <c r="E842" s="8">
        <f>димвенканали!E842</f>
        <v>0</v>
      </c>
      <c r="F842" s="328">
        <f t="shared" si="137"/>
        <v>153.19999999999999</v>
      </c>
      <c r="G842" s="217">
        <f t="shared" si="131"/>
        <v>1.2108302920970006E-3</v>
      </c>
      <c r="H842" s="18">
        <f t="shared" si="135"/>
        <v>5.1841093540987035</v>
      </c>
      <c r="I842" s="10">
        <f t="shared" si="136"/>
        <v>1.1405040579017147</v>
      </c>
      <c r="J842" s="202">
        <v>2.1620353496581406</v>
      </c>
      <c r="K842" s="202">
        <v>0.70912598900695745</v>
      </c>
      <c r="L842" s="10">
        <f t="shared" si="133"/>
        <v>9.1957747506655174</v>
      </c>
      <c r="M842" s="11">
        <f t="shared" si="134"/>
        <v>6.0024639364657427E-2</v>
      </c>
    </row>
    <row r="843" spans="1:13" x14ac:dyDescent="0.35">
      <c r="A843" s="9">
        <f t="shared" si="132"/>
        <v>118</v>
      </c>
      <c r="B843" s="8" t="s">
        <v>267</v>
      </c>
      <c r="C843" s="8">
        <f>димвенканали!C843</f>
        <v>130.4</v>
      </c>
      <c r="D843" s="8">
        <f>димвенканали!D843</f>
        <v>0</v>
      </c>
      <c r="E843" s="8">
        <f>димвенканали!E843</f>
        <v>0</v>
      </c>
      <c r="F843" s="328">
        <f t="shared" si="137"/>
        <v>130.4</v>
      </c>
      <c r="G843" s="217">
        <f t="shared" si="131"/>
        <v>1.0306283948397447E-3</v>
      </c>
      <c r="H843" s="18">
        <f t="shared" si="135"/>
        <v>4.4125839410866243</v>
      </c>
      <c r="I843" s="10">
        <f t="shared" si="136"/>
        <v>0.97076846703905739</v>
      </c>
      <c r="J843" s="202">
        <v>1.8402702976202454</v>
      </c>
      <c r="K843" s="202">
        <v>0.60359026740539989</v>
      </c>
      <c r="L843" s="10">
        <f t="shared" si="133"/>
        <v>7.8272129731513269</v>
      </c>
      <c r="M843" s="11">
        <f t="shared" si="134"/>
        <v>6.0024639364657413E-2</v>
      </c>
    </row>
    <row r="844" spans="1:13" x14ac:dyDescent="0.35">
      <c r="A844" s="9">
        <f t="shared" si="132"/>
        <v>119</v>
      </c>
      <c r="B844" s="8" t="s">
        <v>268</v>
      </c>
      <c r="C844" s="8">
        <f>димвенканали!C844</f>
        <v>5265.83</v>
      </c>
      <c r="D844" s="8">
        <f>димвенканали!D844</f>
        <v>0</v>
      </c>
      <c r="E844" s="8">
        <f>димвенканали!E844</f>
        <v>1489.9</v>
      </c>
      <c r="F844" s="328">
        <f t="shared" si="137"/>
        <v>6755.73</v>
      </c>
      <c r="G844" s="217">
        <f t="shared" si="131"/>
        <v>5.3394533480603586E-2</v>
      </c>
      <c r="H844" s="18">
        <f t="shared" si="135"/>
        <v>228.6060253705302</v>
      </c>
      <c r="I844" s="10">
        <f t="shared" si="136"/>
        <v>50.293325581516648</v>
      </c>
      <c r="J844" s="202">
        <v>95.340255044033881</v>
      </c>
      <c r="K844" s="202">
        <v>24.37426179303203</v>
      </c>
      <c r="L844" s="10">
        <f t="shared" si="133"/>
        <v>398.61386778911276</v>
      </c>
      <c r="M844" s="11">
        <f t="shared" si="134"/>
        <v>5.9003818653071215E-2</v>
      </c>
    </row>
    <row r="845" spans="1:13" x14ac:dyDescent="0.35">
      <c r="A845" s="9">
        <f t="shared" si="132"/>
        <v>120</v>
      </c>
      <c r="B845" s="8" t="s">
        <v>269</v>
      </c>
      <c r="C845" s="8">
        <f>димвенканали!C845</f>
        <v>3884.83</v>
      </c>
      <c r="D845" s="8">
        <f>димвенканали!D845</f>
        <v>0</v>
      </c>
      <c r="E845" s="8">
        <f>димвенканали!E845</f>
        <v>230.5</v>
      </c>
      <c r="F845" s="328">
        <f t="shared" si="137"/>
        <v>4115.33</v>
      </c>
      <c r="G845" s="217">
        <f t="shared" si="131"/>
        <v>3.2525889203495757E-2</v>
      </c>
      <c r="H845" s="18">
        <f t="shared" si="135"/>
        <v>139.25796833030691</v>
      </c>
      <c r="I845" s="10">
        <f t="shared" si="136"/>
        <v>30.636753032667521</v>
      </c>
      <c r="J845" s="202">
        <v>58.077604017680393</v>
      </c>
      <c r="K845" s="202">
        <v>17.981944620586805</v>
      </c>
      <c r="L845" s="10">
        <f t="shared" si="133"/>
        <v>245.95427000124161</v>
      </c>
      <c r="M845" s="11">
        <f t="shared" si="134"/>
        <v>5.9765382120326102E-2</v>
      </c>
    </row>
    <row r="846" spans="1:13" x14ac:dyDescent="0.35">
      <c r="A846" s="9">
        <f t="shared" si="132"/>
        <v>121</v>
      </c>
      <c r="B846" s="8" t="s">
        <v>270</v>
      </c>
      <c r="C846" s="8">
        <f>димвенканали!C846</f>
        <v>4215.83</v>
      </c>
      <c r="D846" s="8">
        <f>димвенканали!D846</f>
        <v>0</v>
      </c>
      <c r="E846" s="8">
        <f>димвенканали!E846</f>
        <v>0</v>
      </c>
      <c r="F846" s="328">
        <f t="shared" si="137"/>
        <v>4215.83</v>
      </c>
      <c r="G846" s="217">
        <f t="shared" si="131"/>
        <v>3.3320200197984977E-2</v>
      </c>
      <c r="H846" s="18">
        <f t="shared" si="135"/>
        <v>142.65877113766277</v>
      </c>
      <c r="I846" s="10">
        <f t="shared" si="136"/>
        <v>31.384929650285809</v>
      </c>
      <c r="J846" s="202">
        <v>59.495910497057956</v>
      </c>
      <c r="K846" s="202">
        <v>19.514064087697136</v>
      </c>
      <c r="L846" s="10">
        <f t="shared" si="133"/>
        <v>253.05367537270368</v>
      </c>
      <c r="M846" s="11">
        <f t="shared" si="134"/>
        <v>6.002463936465742E-2</v>
      </c>
    </row>
    <row r="847" spans="1:13" x14ac:dyDescent="0.35">
      <c r="A847" s="9">
        <f t="shared" si="132"/>
        <v>122</v>
      </c>
      <c r="B847" s="8" t="s">
        <v>271</v>
      </c>
      <c r="C847" s="8">
        <f>димвенканали!C847</f>
        <v>4235.75</v>
      </c>
      <c r="D847" s="8">
        <f>димвенканали!D847</f>
        <v>0</v>
      </c>
      <c r="E847" s="8">
        <f>димвенканали!E847</f>
        <v>0</v>
      </c>
      <c r="F847" s="328">
        <f t="shared" si="137"/>
        <v>4235.75</v>
      </c>
      <c r="G847" s="217">
        <f t="shared" si="131"/>
        <v>3.3477639750325527E-2</v>
      </c>
      <c r="H847" s="18">
        <f t="shared" si="135"/>
        <v>143.33284070903122</v>
      </c>
      <c r="I847" s="10">
        <f t="shared" si="136"/>
        <v>31.533224955986867</v>
      </c>
      <c r="J847" s="202">
        <v>59.777031542522643</v>
      </c>
      <c r="K847" s="202">
        <v>19.606268981306918</v>
      </c>
      <c r="L847" s="10">
        <f t="shared" si="133"/>
        <v>254.24936618884766</v>
      </c>
      <c r="M847" s="11">
        <f t="shared" si="134"/>
        <v>6.002463936465742E-2</v>
      </c>
    </row>
    <row r="848" spans="1:13" x14ac:dyDescent="0.35">
      <c r="A848" s="9">
        <f t="shared" si="132"/>
        <v>123</v>
      </c>
      <c r="B848" s="8" t="s">
        <v>272</v>
      </c>
      <c r="C848" s="8">
        <f>димвенканали!C848</f>
        <v>4215</v>
      </c>
      <c r="D848" s="8">
        <f>димвенканали!D848</f>
        <v>0</v>
      </c>
      <c r="E848" s="8">
        <f>димвенканали!E848</f>
        <v>0</v>
      </c>
      <c r="F848" s="328">
        <f t="shared" si="137"/>
        <v>4215</v>
      </c>
      <c r="G848" s="217">
        <f t="shared" si="131"/>
        <v>3.3313640216637457E-2</v>
      </c>
      <c r="H848" s="18">
        <f t="shared" si="135"/>
        <v>142.63068490552243</v>
      </c>
      <c r="I848" s="10">
        <f t="shared" si="136"/>
        <v>31.378750679214935</v>
      </c>
      <c r="J848" s="202">
        <v>59.484197120163593</v>
      </c>
      <c r="K848" s="202">
        <v>19.510222217130067</v>
      </c>
      <c r="L848" s="10">
        <f t="shared" si="133"/>
        <v>253.00385492203102</v>
      </c>
      <c r="M848" s="11">
        <f t="shared" si="134"/>
        <v>6.002463936465742E-2</v>
      </c>
    </row>
    <row r="849" spans="1:13" x14ac:dyDescent="0.35">
      <c r="A849" s="9">
        <f t="shared" si="132"/>
        <v>124</v>
      </c>
      <c r="B849" s="8" t="s">
        <v>273</v>
      </c>
      <c r="C849" s="8">
        <f>димвенканали!C849</f>
        <v>4962.2</v>
      </c>
      <c r="D849" s="8">
        <f>димвенканали!D849</f>
        <v>0</v>
      </c>
      <c r="E849" s="8">
        <f>димвенканали!E849</f>
        <v>0</v>
      </c>
      <c r="F849" s="328">
        <f t="shared" si="137"/>
        <v>4962.2</v>
      </c>
      <c r="G849" s="217">
        <f t="shared" si="131"/>
        <v>3.9219204147805067E-2</v>
      </c>
      <c r="H849" s="18">
        <f t="shared" si="135"/>
        <v>167.91506159861999</v>
      </c>
      <c r="I849" s="10">
        <f t="shared" si="136"/>
        <v>36.941313551696396</v>
      </c>
      <c r="J849" s="202">
        <v>70.02905882554586</v>
      </c>
      <c r="K849" s="202">
        <v>22.968831479440759</v>
      </c>
      <c r="L849" s="10">
        <f t="shared" si="133"/>
        <v>297.85426545530305</v>
      </c>
      <c r="M849" s="11">
        <f t="shared" si="134"/>
        <v>6.002463936465742E-2</v>
      </c>
    </row>
    <row r="850" spans="1:13" x14ac:dyDescent="0.35">
      <c r="A850" s="9">
        <f t="shared" si="132"/>
        <v>125</v>
      </c>
      <c r="B850" s="8" t="s">
        <v>274</v>
      </c>
      <c r="C850" s="8">
        <f>димвенканали!C850</f>
        <v>3826.09</v>
      </c>
      <c r="D850" s="8">
        <f>димвенканали!D850</f>
        <v>0</v>
      </c>
      <c r="E850" s="8">
        <f>димвенканали!E850</f>
        <v>0</v>
      </c>
      <c r="F850" s="328">
        <f t="shared" si="137"/>
        <v>3826.09</v>
      </c>
      <c r="G850" s="217">
        <f t="shared" si="131"/>
        <v>3.0239854257763796E-2</v>
      </c>
      <c r="H850" s="18">
        <f t="shared" si="135"/>
        <v>129.47042401190279</v>
      </c>
      <c r="I850" s="10">
        <f t="shared" si="136"/>
        <v>28.483493282618614</v>
      </c>
      <c r="J850" s="202">
        <v>53.995703857529485</v>
      </c>
      <c r="K850" s="202">
        <v>17.710051274671212</v>
      </c>
      <c r="L850" s="10">
        <f t="shared" ref="L850:L861" si="138">H850+I850+J850+K850</f>
        <v>229.6596724267221</v>
      </c>
      <c r="M850" s="11">
        <f t="shared" ref="M850:M861" si="139">L850/F850</f>
        <v>6.0024639364657413E-2</v>
      </c>
    </row>
    <row r="851" spans="1:13" x14ac:dyDescent="0.35">
      <c r="A851" s="9">
        <f t="shared" si="132"/>
        <v>126</v>
      </c>
      <c r="B851" s="8" t="s">
        <v>275</v>
      </c>
      <c r="C851" s="8">
        <f>димвенканали!C851</f>
        <v>3985.25</v>
      </c>
      <c r="D851" s="8">
        <f>димвенканали!D851</f>
        <v>0</v>
      </c>
      <c r="E851" s="8">
        <f>димвенканали!E851</f>
        <v>0</v>
      </c>
      <c r="F851" s="328">
        <f t="shared" si="137"/>
        <v>3985.25</v>
      </c>
      <c r="G851" s="217">
        <f t="shared" si="131"/>
        <v>3.1497789958091202E-2</v>
      </c>
      <c r="H851" s="18">
        <f t="shared" si="135"/>
        <v>134.85621281606956</v>
      </c>
      <c r="I851" s="10">
        <f t="shared" si="136"/>
        <v>29.668366819535304</v>
      </c>
      <c r="J851" s="202">
        <v>56.241849720790498</v>
      </c>
      <c r="K851" s="202">
        <v>18.446764671605596</v>
      </c>
      <c r="L851" s="10">
        <f t="shared" si="138"/>
        <v>239.21319402800094</v>
      </c>
      <c r="M851" s="11">
        <f t="shared" si="139"/>
        <v>6.0024639364657413E-2</v>
      </c>
    </row>
    <row r="852" spans="1:13" x14ac:dyDescent="0.35">
      <c r="A852" s="9">
        <f t="shared" si="132"/>
        <v>127</v>
      </c>
      <c r="B852" s="8" t="s">
        <v>276</v>
      </c>
      <c r="C852" s="8">
        <f>димвенканали!C852</f>
        <v>3992.96</v>
      </c>
      <c r="D852" s="8">
        <f>димвенканали!D852</f>
        <v>0</v>
      </c>
      <c r="E852" s="8">
        <f>димвенканали!E852</f>
        <v>0</v>
      </c>
      <c r="F852" s="328">
        <f t="shared" si="137"/>
        <v>3992.96</v>
      </c>
      <c r="G852" s="217">
        <f t="shared" si="131"/>
        <v>3.1558726652295296E-2</v>
      </c>
      <c r="H852" s="18">
        <f t="shared" si="135"/>
        <v>135.1171102254697</v>
      </c>
      <c r="I852" s="10">
        <f t="shared" si="136"/>
        <v>29.725764249603333</v>
      </c>
      <c r="J852" s="202">
        <v>56.350657113387527</v>
      </c>
      <c r="K852" s="202">
        <v>18.482452409041915</v>
      </c>
      <c r="L852" s="10">
        <f t="shared" si="138"/>
        <v>239.6759839975025</v>
      </c>
      <c r="M852" s="11">
        <f t="shared" si="139"/>
        <v>6.002463936465742E-2</v>
      </c>
    </row>
    <row r="853" spans="1:13" x14ac:dyDescent="0.35">
      <c r="A853" s="9">
        <f t="shared" si="132"/>
        <v>128</v>
      </c>
      <c r="B853" s="8" t="s">
        <v>277</v>
      </c>
      <c r="C853" s="8">
        <f>димвенканали!C853</f>
        <v>4337.99</v>
      </c>
      <c r="D853" s="8">
        <f>димвенканали!D853</f>
        <v>0</v>
      </c>
      <c r="E853" s="8">
        <f>димвенканали!E853</f>
        <v>0</v>
      </c>
      <c r="F853" s="328">
        <f t="shared" si="137"/>
        <v>4337.99</v>
      </c>
      <c r="G853" s="217">
        <f t="shared" si="131"/>
        <v>3.4285702994868585E-2</v>
      </c>
      <c r="H853" s="18">
        <f t="shared" si="135"/>
        <v>146.79252308738009</v>
      </c>
      <c r="I853" s="10">
        <f t="shared" si="136"/>
        <v>32.294355079223621</v>
      </c>
      <c r="J853" s="202">
        <v>61.219893775871526</v>
      </c>
      <c r="K853" s="202">
        <v>20.079513375014955</v>
      </c>
      <c r="L853" s="10">
        <f t="shared" si="138"/>
        <v>260.38628531749021</v>
      </c>
      <c r="M853" s="11">
        <f t="shared" si="139"/>
        <v>6.0024639364657413E-2</v>
      </c>
    </row>
    <row r="854" spans="1:13" x14ac:dyDescent="0.35">
      <c r="A854" s="9">
        <f t="shared" si="132"/>
        <v>129</v>
      </c>
      <c r="B854" s="8" t="s">
        <v>278</v>
      </c>
      <c r="C854" s="8">
        <f>димвенканали!C854</f>
        <v>3093.3</v>
      </c>
      <c r="D854" s="8">
        <f>димвенканали!D854</f>
        <v>0</v>
      </c>
      <c r="E854" s="8">
        <f>димвенканали!E854</f>
        <v>0</v>
      </c>
      <c r="F854" s="328">
        <f t="shared" si="137"/>
        <v>3093.3</v>
      </c>
      <c r="G854" s="217">
        <f t="shared" si="131"/>
        <v>2.444818108709956E-2</v>
      </c>
      <c r="H854" s="18">
        <f t="shared" si="135"/>
        <v>104.67366491536241</v>
      </c>
      <c r="I854" s="10">
        <f t="shared" si="136"/>
        <v>23.028206281379731</v>
      </c>
      <c r="J854" s="202">
        <v>43.654203310036081</v>
      </c>
      <c r="K854" s="202">
        <v>14.318142439916588</v>
      </c>
      <c r="L854" s="10">
        <f t="shared" si="138"/>
        <v>185.6742169466948</v>
      </c>
      <c r="M854" s="11">
        <f t="shared" si="139"/>
        <v>6.002463936465742E-2</v>
      </c>
    </row>
    <row r="855" spans="1:13" x14ac:dyDescent="0.35">
      <c r="A855" s="9">
        <f t="shared" si="132"/>
        <v>130</v>
      </c>
      <c r="B855" s="8" t="s">
        <v>279</v>
      </c>
      <c r="C855" s="8">
        <f>димвенканали!C855</f>
        <v>4114.87</v>
      </c>
      <c r="D855" s="8">
        <f>димвенканали!D855</f>
        <v>0</v>
      </c>
      <c r="E855" s="8">
        <f>димвенканали!E855</f>
        <v>0</v>
      </c>
      <c r="F855" s="328">
        <f t="shared" si="137"/>
        <v>4114.87</v>
      </c>
      <c r="G855" s="217">
        <f t="shared" ref="G855:G861" si="140">2/253049.5*F855</f>
        <v>3.252225355118267E-2</v>
      </c>
      <c r="H855" s="18">
        <f t="shared" si="135"/>
        <v>139.24240246671104</v>
      </c>
      <c r="I855" s="10">
        <f t="shared" si="136"/>
        <v>30.633328542676431</v>
      </c>
      <c r="J855" s="202">
        <v>58.0711122666305</v>
      </c>
      <c r="K855" s="202">
        <v>19.046744506429889</v>
      </c>
      <c r="L855" s="10">
        <f t="shared" si="138"/>
        <v>246.99358778244786</v>
      </c>
      <c r="M855" s="11">
        <f t="shared" si="139"/>
        <v>6.002463936465742E-2</v>
      </c>
    </row>
    <row r="856" spans="1:13" x14ac:dyDescent="0.35">
      <c r="A856" s="9">
        <f t="shared" ref="A856:A861" si="141">1+A855</f>
        <v>131</v>
      </c>
      <c r="B856" s="8" t="s">
        <v>280</v>
      </c>
      <c r="C856" s="8">
        <f>димвенканали!C856</f>
        <v>5499.38</v>
      </c>
      <c r="D856" s="8">
        <f>димвенканали!D856</f>
        <v>0</v>
      </c>
      <c r="E856" s="8">
        <f>димвенканали!E856</f>
        <v>0</v>
      </c>
      <c r="F856" s="328">
        <f t="shared" si="137"/>
        <v>5499.38</v>
      </c>
      <c r="G856" s="217">
        <f t="shared" si="140"/>
        <v>4.3464855690289843E-2</v>
      </c>
      <c r="H856" s="18">
        <f t="shared" si="135"/>
        <v>186.09260639519144</v>
      </c>
      <c r="I856" s="10">
        <f t="shared" si="136"/>
        <v>40.940373406942115</v>
      </c>
      <c r="J856" s="202">
        <v>77.61001280158608</v>
      </c>
      <c r="K856" s="202">
        <v>25.45530862549009</v>
      </c>
      <c r="L856" s="10">
        <f t="shared" si="138"/>
        <v>330.09830122920971</v>
      </c>
      <c r="M856" s="11">
        <f t="shared" si="139"/>
        <v>6.002463936465742E-2</v>
      </c>
    </row>
    <row r="857" spans="1:13" x14ac:dyDescent="0.35">
      <c r="A857" s="9">
        <f t="shared" si="141"/>
        <v>132</v>
      </c>
      <c r="B857" s="8" t="s">
        <v>281</v>
      </c>
      <c r="C857" s="8">
        <f>димвенканали!C857</f>
        <v>9903.31</v>
      </c>
      <c r="D857" s="8">
        <f>димвенканали!D857</f>
        <v>0</v>
      </c>
      <c r="E857" s="8">
        <f>димвенканали!E857</f>
        <v>0</v>
      </c>
      <c r="F857" s="328">
        <f t="shared" si="137"/>
        <v>9903.31</v>
      </c>
      <c r="G857" s="217">
        <f t="shared" si="140"/>
        <v>7.8271721540647168E-2</v>
      </c>
      <c r="H857" s="18">
        <f t="shared" si="135"/>
        <v>335.11646219020378</v>
      </c>
      <c r="I857" s="10">
        <f t="shared" si="136"/>
        <v>73.725621681844828</v>
      </c>
      <c r="J857" s="202">
        <v>139.76048497795668</v>
      </c>
      <c r="K857" s="202">
        <v>45.840042416400074</v>
      </c>
      <c r="L857" s="10">
        <f t="shared" si="138"/>
        <v>594.44261126640527</v>
      </c>
      <c r="M857" s="11">
        <f t="shared" si="139"/>
        <v>6.0024639364657399E-2</v>
      </c>
    </row>
    <row r="858" spans="1:13" x14ac:dyDescent="0.35">
      <c r="A858" s="9">
        <f t="shared" si="141"/>
        <v>133</v>
      </c>
      <c r="B858" s="8" t="s">
        <v>282</v>
      </c>
      <c r="C858" s="8">
        <f>димвенканали!C858</f>
        <v>3585.51</v>
      </c>
      <c r="D858" s="8">
        <f>димвенканали!D858</f>
        <v>0</v>
      </c>
      <c r="E858" s="8">
        <f>димвенканали!E858</f>
        <v>0</v>
      </c>
      <c r="F858" s="328">
        <f t="shared" si="137"/>
        <v>3585.51</v>
      </c>
      <c r="G858" s="217">
        <f t="shared" si="140"/>
        <v>2.8338408098020348E-2</v>
      </c>
      <c r="H858" s="18">
        <f t="shared" si="135"/>
        <v>121.32947735126922</v>
      </c>
      <c r="I858" s="10">
        <f t="shared" si="136"/>
        <v>26.692485017279228</v>
      </c>
      <c r="J858" s="202">
        <v>50.600518058438389</v>
      </c>
      <c r="K858" s="202">
        <v>16.596464261386007</v>
      </c>
      <c r="L858" s="10">
        <f t="shared" si="138"/>
        <v>215.21894468837286</v>
      </c>
      <c r="M858" s="11">
        <f t="shared" si="139"/>
        <v>6.0024639364657427E-2</v>
      </c>
    </row>
    <row r="859" spans="1:13" x14ac:dyDescent="0.35">
      <c r="A859" s="9">
        <f t="shared" si="141"/>
        <v>134</v>
      </c>
      <c r="B859" s="8" t="s">
        <v>283</v>
      </c>
      <c r="C859" s="8">
        <f>димвенканали!C859</f>
        <v>4638.37</v>
      </c>
      <c r="D859" s="8">
        <f>димвенканали!D859</f>
        <v>0</v>
      </c>
      <c r="E859" s="8">
        <f>димвенканали!E859</f>
        <v>0</v>
      </c>
      <c r="F859" s="328">
        <f t="shared" si="137"/>
        <v>4638.37</v>
      </c>
      <c r="G859" s="217">
        <f t="shared" si="140"/>
        <v>3.6659783955313087E-2</v>
      </c>
      <c r="H859" s="18">
        <f t="shared" si="135"/>
        <v>156.95703201547522</v>
      </c>
      <c r="I859" s="10">
        <f t="shared" si="136"/>
        <v>34.530547043404546</v>
      </c>
      <c r="J859" s="202">
        <v>65.459007211447968</v>
      </c>
      <c r="K859" s="202">
        <v>21.469900219518284</v>
      </c>
      <c r="L859" s="10">
        <f t="shared" si="138"/>
        <v>278.41648648984602</v>
      </c>
      <c r="M859" s="11">
        <f t="shared" si="139"/>
        <v>6.002463936465742E-2</v>
      </c>
    </row>
    <row r="860" spans="1:13" x14ac:dyDescent="0.35">
      <c r="A860" s="9">
        <f t="shared" si="141"/>
        <v>135</v>
      </c>
      <c r="B860" s="8" t="s">
        <v>526</v>
      </c>
      <c r="C860" s="8">
        <f>димвенканали!C860</f>
        <v>24.2</v>
      </c>
      <c r="D860" s="8">
        <f>димвенканали!D860</f>
        <v>0</v>
      </c>
      <c r="E860" s="8">
        <f>димвенканали!E860</f>
        <v>0</v>
      </c>
      <c r="F860" s="328">
        <f t="shared" si="137"/>
        <v>24.2</v>
      </c>
      <c r="G860" s="217">
        <f t="shared" si="140"/>
        <v>1.9126692603621027E-4</v>
      </c>
      <c r="H860" s="18">
        <f t="shared" si="135"/>
        <v>0.81889978047773249</v>
      </c>
      <c r="I860" s="10">
        <f t="shared" si="136"/>
        <v>0.18015795170510115</v>
      </c>
      <c r="J860" s="202">
        <v>0.34152255523320496</v>
      </c>
      <c r="K860" s="202">
        <v>0.11201598520867082</v>
      </c>
      <c r="L860" s="10">
        <f t="shared" si="138"/>
        <v>1.4525962726247095</v>
      </c>
      <c r="M860" s="11">
        <f t="shared" si="139"/>
        <v>6.002463936465742E-2</v>
      </c>
    </row>
    <row r="861" spans="1:13" s="192" customFormat="1" x14ac:dyDescent="0.35">
      <c r="A861" s="9">
        <f t="shared" si="141"/>
        <v>136</v>
      </c>
      <c r="B861" s="235" t="s">
        <v>587</v>
      </c>
      <c r="C861" s="195">
        <f>димвенканали!C861</f>
        <v>8386.2000000000007</v>
      </c>
      <c r="D861" s="195">
        <f>димвенканали!D861</f>
        <v>0</v>
      </c>
      <c r="E861" s="195">
        <f>димвенканали!E861</f>
        <v>0</v>
      </c>
      <c r="F861" s="328">
        <f t="shared" si="137"/>
        <v>8386.2000000000007</v>
      </c>
      <c r="G861" s="217">
        <f t="shared" si="140"/>
        <v>6.6281103104333342E-2</v>
      </c>
      <c r="H861" s="209">
        <f t="shared" si="135"/>
        <v>283.77922888604797</v>
      </c>
      <c r="I861" s="202">
        <f t="shared" si="136"/>
        <v>62.431430354930555</v>
      </c>
      <c r="J861" s="202">
        <v>118.35026664035966</v>
      </c>
      <c r="K861" s="202">
        <v>175.71815047493516</v>
      </c>
      <c r="L861" s="202">
        <f t="shared" si="138"/>
        <v>640.27907635627344</v>
      </c>
      <c r="M861" s="217">
        <f t="shared" si="139"/>
        <v>7.6349130280254862E-2</v>
      </c>
    </row>
    <row r="862" spans="1:13" ht="18" x14ac:dyDescent="0.4">
      <c r="A862" s="9"/>
      <c r="B862" s="13" t="s">
        <v>1698</v>
      </c>
      <c r="C862" s="186">
        <f t="shared" ref="C862:L862" si="142">SUM(C726:C861)</f>
        <v>248042.40999999989</v>
      </c>
      <c r="D862" s="186">
        <f t="shared" si="142"/>
        <v>2038.0500000000002</v>
      </c>
      <c r="E862" s="186">
        <f t="shared" si="142"/>
        <v>2969</v>
      </c>
      <c r="F862" s="300">
        <f t="shared" si="142"/>
        <v>253049.45999999993</v>
      </c>
      <c r="G862" s="226">
        <f t="shared" si="142"/>
        <v>1.9999996838563205</v>
      </c>
      <c r="H862" s="186">
        <f t="shared" si="142"/>
        <v>8562.8986464466398</v>
      </c>
      <c r="I862" s="186">
        <f t="shared" si="142"/>
        <v>1883.8377022182617</v>
      </c>
      <c r="J862" s="340">
        <f t="shared" si="142"/>
        <v>3571.1610818009367</v>
      </c>
      <c r="K862" s="186">
        <f t="shared" si="142"/>
        <v>1275.5561100517673</v>
      </c>
      <c r="L862" s="186">
        <f t="shared" si="142"/>
        <v>15293.45354051761</v>
      </c>
      <c r="M862" s="16">
        <f>L862/F862</f>
        <v>6.0436617965980301E-2</v>
      </c>
    </row>
    <row r="863" spans="1:13" ht="18" x14ac:dyDescent="0.4">
      <c r="A863" s="9"/>
      <c r="B863" s="13" t="s">
        <v>1170</v>
      </c>
      <c r="C863" s="8"/>
      <c r="D863" s="8"/>
      <c r="E863" s="8"/>
      <c r="F863" s="328"/>
      <c r="G863" s="195"/>
      <c r="H863" s="8"/>
      <c r="I863" s="10">
        <f t="shared" si="136"/>
        <v>0</v>
      </c>
      <c r="J863" s="202"/>
      <c r="K863" s="195"/>
      <c r="L863" s="8"/>
      <c r="M863" s="11"/>
    </row>
    <row r="864" spans="1:13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328">
        <f t="shared" ref="F864:F891" si="143">C864+D864+E864</f>
        <v>7464.2</v>
      </c>
      <c r="G864" s="217">
        <f>1/182162.3*F864</f>
        <v>4.0975547629778501E-2</v>
      </c>
      <c r="H864" s="18">
        <f t="shared" ref="H864:H902" si="144">G864*$H$2</f>
        <v>175.43475839951515</v>
      </c>
      <c r="I864" s="10">
        <f t="shared" si="136"/>
        <v>38.595646847893335</v>
      </c>
      <c r="J864" s="205">
        <v>71.909320751745412</v>
      </c>
      <c r="K864" s="202">
        <v>15.660128086381414</v>
      </c>
      <c r="L864" s="10">
        <f t="shared" ref="L864:L900" si="145">H864+I864+J864+K864</f>
        <v>301.5998540855353</v>
      </c>
      <c r="M864" s="11">
        <f t="shared" ref="M864:M900" si="146">L864/F864</f>
        <v>4.0406186072926141E-2</v>
      </c>
    </row>
    <row r="865" spans="1:13" x14ac:dyDescent="0.35">
      <c r="A865" s="9">
        <f t="shared" ref="A865:A904" si="147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328">
        <f t="shared" si="143"/>
        <v>7486.75</v>
      </c>
      <c r="G865" s="217">
        <f t="shared" ref="G865:G904" si="148">1/182162.3*F865</f>
        <v>4.109933833729592E-2</v>
      </c>
      <c r="H865" s="18">
        <f t="shared" si="144"/>
        <v>175.96476212421561</v>
      </c>
      <c r="I865" s="10">
        <f t="shared" si="136"/>
        <v>38.712247667327432</v>
      </c>
      <c r="J865" s="205">
        <v>72.126565089109334</v>
      </c>
      <c r="K865" s="202">
        <v>16.642553933499329</v>
      </c>
      <c r="L865" s="10">
        <f t="shared" si="145"/>
        <v>303.44612881415173</v>
      </c>
      <c r="M865" s="11">
        <f t="shared" si="146"/>
        <v>4.053108876537239E-2</v>
      </c>
    </row>
    <row r="866" spans="1:13" x14ac:dyDescent="0.35">
      <c r="A866" s="9">
        <f t="shared" si="147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328">
        <f t="shared" si="143"/>
        <v>4319.2999999999993</v>
      </c>
      <c r="G866" s="217">
        <f t="shared" si="148"/>
        <v>2.3711272859422611E-2</v>
      </c>
      <c r="H866" s="18">
        <f t="shared" si="144"/>
        <v>101.51862918397494</v>
      </c>
      <c r="I866" s="10">
        <f t="shared" si="136"/>
        <v>22.334098420474486</v>
      </c>
      <c r="J866" s="205">
        <v>41.611683653039023</v>
      </c>
      <c r="K866" s="202">
        <v>9.3716690323891942</v>
      </c>
      <c r="L866" s="10">
        <f t="shared" si="145"/>
        <v>174.83608028987766</v>
      </c>
      <c r="M866" s="11">
        <f t="shared" si="146"/>
        <v>4.04778737966517E-2</v>
      </c>
    </row>
    <row r="867" spans="1:13" x14ac:dyDescent="0.35">
      <c r="A867" s="9">
        <f t="shared" si="147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328">
        <f t="shared" si="143"/>
        <v>5738.17</v>
      </c>
      <c r="G867" s="217">
        <f t="shared" si="148"/>
        <v>3.1500315927060651E-2</v>
      </c>
      <c r="H867" s="18">
        <f t="shared" si="144"/>
        <v>134.86702762591381</v>
      </c>
      <c r="I867" s="10">
        <f t="shared" si="136"/>
        <v>29.670746077701036</v>
      </c>
      <c r="J867" s="205">
        <v>55.280928573463058</v>
      </c>
      <c r="K867" s="202">
        <v>12.643539451209065</v>
      </c>
      <c r="L867" s="10">
        <f t="shared" si="145"/>
        <v>232.46224172828698</v>
      </c>
      <c r="M867" s="11">
        <f t="shared" si="146"/>
        <v>4.0511564092434865E-2</v>
      </c>
    </row>
    <row r="868" spans="1:13" x14ac:dyDescent="0.35">
      <c r="A868" s="9">
        <f t="shared" si="147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328">
        <f t="shared" si="143"/>
        <v>5759.7</v>
      </c>
      <c r="G868" s="217">
        <f t="shared" si="148"/>
        <v>3.1618507232286812E-2</v>
      </c>
      <c r="H868" s="18">
        <f t="shared" si="144"/>
        <v>135.37305778967436</v>
      </c>
      <c r="I868" s="10">
        <f t="shared" si="136"/>
        <v>29.782072713728361</v>
      </c>
      <c r="J868" s="205">
        <v>55.488346337695667</v>
      </c>
      <c r="K868" s="202">
        <v>12.803435120816918</v>
      </c>
      <c r="L868" s="10">
        <f t="shared" si="145"/>
        <v>233.4469119619153</v>
      </c>
      <c r="M868" s="11">
        <f t="shared" si="146"/>
        <v>4.0531088765372383E-2</v>
      </c>
    </row>
    <row r="869" spans="1:13" x14ac:dyDescent="0.35">
      <c r="A869" s="9">
        <f t="shared" si="147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328">
        <f t="shared" si="143"/>
        <v>2764</v>
      </c>
      <c r="G869" s="217">
        <f t="shared" si="148"/>
        <v>1.5173282287278983E-2</v>
      </c>
      <c r="H869" s="18">
        <f t="shared" si="144"/>
        <v>64.963649448870598</v>
      </c>
      <c r="I869" s="10">
        <f t="shared" si="136"/>
        <v>14.292002878751532</v>
      </c>
      <c r="J869" s="205">
        <v>26.628086406825151</v>
      </c>
      <c r="K869" s="202">
        <v>6.1441906130419923</v>
      </c>
      <c r="L869" s="10">
        <f t="shared" si="145"/>
        <v>112.02792934748928</v>
      </c>
      <c r="M869" s="11">
        <f t="shared" si="146"/>
        <v>4.0531088765372383E-2</v>
      </c>
    </row>
    <row r="870" spans="1:13" x14ac:dyDescent="0.35">
      <c r="A870" s="9">
        <f t="shared" si="147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328">
        <f t="shared" si="143"/>
        <v>2796.1</v>
      </c>
      <c r="G870" s="217">
        <f t="shared" si="148"/>
        <v>1.5349498771150782E-2</v>
      </c>
      <c r="H870" s="18">
        <f t="shared" si="144"/>
        <v>65.718111513743509</v>
      </c>
      <c r="I870" s="10">
        <f t="shared" si="136"/>
        <v>14.457984533023572</v>
      </c>
      <c r="J870" s="205">
        <v>26.937334443604851</v>
      </c>
      <c r="K870" s="202">
        <v>6.2155468064857873</v>
      </c>
      <c r="L870" s="10">
        <f t="shared" si="145"/>
        <v>113.32897729685773</v>
      </c>
      <c r="M870" s="11">
        <f t="shared" si="146"/>
        <v>4.053108876537239E-2</v>
      </c>
    </row>
    <row r="871" spans="1:13" x14ac:dyDescent="0.35">
      <c r="A871" s="9">
        <f t="shared" si="147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328">
        <f t="shared" si="143"/>
        <v>4337</v>
      </c>
      <c r="G871" s="217">
        <f t="shared" si="148"/>
        <v>2.380843895800613E-2</v>
      </c>
      <c r="H871" s="18">
        <f t="shared" si="144"/>
        <v>101.93464097675535</v>
      </c>
      <c r="I871" s="10">
        <f t="shared" si="136"/>
        <v>22.425621014886175</v>
      </c>
      <c r="J871" s="205">
        <v>41.782203598553068</v>
      </c>
      <c r="K871" s="202">
        <v>9.6408663852254417</v>
      </c>
      <c r="L871" s="10">
        <f t="shared" si="145"/>
        <v>175.78333197542005</v>
      </c>
      <c r="M871" s="11">
        <f t="shared" si="146"/>
        <v>4.053108876537239E-2</v>
      </c>
    </row>
    <row r="872" spans="1:13" x14ac:dyDescent="0.35">
      <c r="A872" s="9">
        <f t="shared" si="147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328">
        <f t="shared" si="143"/>
        <v>4335.5</v>
      </c>
      <c r="G872" s="217">
        <f t="shared" si="148"/>
        <v>2.3800204542871937E-2</v>
      </c>
      <c r="H872" s="18">
        <f t="shared" si="144"/>
        <v>101.89938574007905</v>
      </c>
      <c r="I872" s="10">
        <f t="shared" ref="I872:I923" si="149">H872*0.22</f>
        <v>22.417864862817392</v>
      </c>
      <c r="J872" s="205">
        <v>41.767752755712898</v>
      </c>
      <c r="K872" s="202">
        <v>9.6375319836626474</v>
      </c>
      <c r="L872" s="10">
        <f t="shared" si="145"/>
        <v>175.72253534227201</v>
      </c>
      <c r="M872" s="11">
        <f t="shared" si="146"/>
        <v>4.053108876537239E-2</v>
      </c>
    </row>
    <row r="873" spans="1:13" x14ac:dyDescent="0.35">
      <c r="A873" s="9">
        <f t="shared" si="147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328">
        <f t="shared" si="143"/>
        <v>4326.2</v>
      </c>
      <c r="G873" s="217">
        <f t="shared" si="148"/>
        <v>2.3749151169039917E-2</v>
      </c>
      <c r="H873" s="18">
        <f t="shared" si="144"/>
        <v>101.68080327268595</v>
      </c>
      <c r="I873" s="10">
        <f t="shared" si="149"/>
        <v>22.369776719990909</v>
      </c>
      <c r="J873" s="205">
        <v>41.678157530103825</v>
      </c>
      <c r="K873" s="202">
        <v>9.6168586939733238</v>
      </c>
      <c r="L873" s="10">
        <f t="shared" si="145"/>
        <v>175.34559621675399</v>
      </c>
      <c r="M873" s="11">
        <f t="shared" si="146"/>
        <v>4.0531088765372383E-2</v>
      </c>
    </row>
    <row r="874" spans="1:13" x14ac:dyDescent="0.35">
      <c r="A874" s="9">
        <f t="shared" si="147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328">
        <f t="shared" si="143"/>
        <v>4335.3999999999996</v>
      </c>
      <c r="G874" s="217">
        <f t="shared" si="148"/>
        <v>2.3799655581862988E-2</v>
      </c>
      <c r="H874" s="18">
        <f t="shared" si="144"/>
        <v>101.89703539096729</v>
      </c>
      <c r="I874" s="10">
        <f t="shared" si="149"/>
        <v>22.417347786012805</v>
      </c>
      <c r="J874" s="205">
        <v>41.766789366190217</v>
      </c>
      <c r="K874" s="202">
        <v>9.637309690225127</v>
      </c>
      <c r="L874" s="10">
        <f t="shared" si="145"/>
        <v>175.71848223339543</v>
      </c>
      <c r="M874" s="11">
        <f t="shared" si="146"/>
        <v>4.053108876537239E-2</v>
      </c>
    </row>
    <row r="875" spans="1:13" x14ac:dyDescent="0.35">
      <c r="A875" s="9">
        <f t="shared" si="147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328">
        <f t="shared" si="143"/>
        <v>4342.7</v>
      </c>
      <c r="G875" s="217">
        <f t="shared" si="148"/>
        <v>2.3839729735516076E-2</v>
      </c>
      <c r="H875" s="18">
        <f t="shared" si="144"/>
        <v>102.06861087612529</v>
      </c>
      <c r="I875" s="10">
        <f t="shared" si="149"/>
        <v>22.455094392747565</v>
      </c>
      <c r="J875" s="205">
        <v>41.837116801345722</v>
      </c>
      <c r="K875" s="202">
        <v>9.6535371111640593</v>
      </c>
      <c r="L875" s="10">
        <f t="shared" si="145"/>
        <v>176.01435918138264</v>
      </c>
      <c r="M875" s="11">
        <f t="shared" si="146"/>
        <v>4.0531088765372383E-2</v>
      </c>
    </row>
    <row r="876" spans="1:13" x14ac:dyDescent="0.35">
      <c r="A876" s="9">
        <f t="shared" si="147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328">
        <f t="shared" si="143"/>
        <v>4234.1000000000004</v>
      </c>
      <c r="G876" s="217">
        <f t="shared" si="148"/>
        <v>2.3243558079800272E-2</v>
      </c>
      <c r="H876" s="18">
        <f t="shared" si="144"/>
        <v>99.516131740760869</v>
      </c>
      <c r="I876" s="10">
        <f t="shared" si="149"/>
        <v>21.893548982967392</v>
      </c>
      <c r="J876" s="205">
        <v>40.790875779717219</v>
      </c>
      <c r="K876" s="202">
        <v>9.4121264380177649</v>
      </c>
      <c r="L876" s="10">
        <f t="shared" si="145"/>
        <v>171.61268294146325</v>
      </c>
      <c r="M876" s="11">
        <f t="shared" si="146"/>
        <v>4.053108876537239E-2</v>
      </c>
    </row>
    <row r="877" spans="1:13" x14ac:dyDescent="0.35">
      <c r="A877" s="9">
        <f t="shared" si="147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328">
        <f t="shared" si="143"/>
        <v>6197.58</v>
      </c>
      <c r="G877" s="217">
        <f t="shared" si="148"/>
        <v>3.4022297698261386E-2</v>
      </c>
      <c r="H877" s="18">
        <f t="shared" si="144"/>
        <v>145.6647664802212</v>
      </c>
      <c r="I877" s="10">
        <f t="shared" si="149"/>
        <v>32.046248625648666</v>
      </c>
      <c r="J877" s="205">
        <v>59.706836379598919</v>
      </c>
      <c r="K877" s="202">
        <v>13.776813625027783</v>
      </c>
      <c r="L877" s="10">
        <f t="shared" si="145"/>
        <v>251.19466511049657</v>
      </c>
      <c r="M877" s="11">
        <f t="shared" si="146"/>
        <v>4.0531088765372383E-2</v>
      </c>
    </row>
    <row r="878" spans="1:13" x14ac:dyDescent="0.35">
      <c r="A878" s="9">
        <f t="shared" si="147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328">
        <f t="shared" si="143"/>
        <v>4892.5999999999995</v>
      </c>
      <c r="G878" s="217">
        <f t="shared" si="148"/>
        <v>2.6858466323712426E-2</v>
      </c>
      <c r="H878" s="18">
        <f t="shared" si="144"/>
        <v>114.99318064165855</v>
      </c>
      <c r="I878" s="10">
        <f t="shared" si="149"/>
        <v>25.298499741164882</v>
      </c>
      <c r="J878" s="205">
        <v>47.134795786553092</v>
      </c>
      <c r="K878" s="202">
        <v>10.803238770015477</v>
      </c>
      <c r="L878" s="10">
        <f t="shared" si="145"/>
        <v>198.22971493939201</v>
      </c>
      <c r="M878" s="11">
        <f t="shared" si="146"/>
        <v>4.0516231643582562E-2</v>
      </c>
    </row>
    <row r="879" spans="1:13" x14ac:dyDescent="0.35">
      <c r="A879" s="9">
        <f t="shared" si="147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328">
        <f t="shared" si="143"/>
        <v>3972.7</v>
      </c>
      <c r="G879" s="217">
        <f t="shared" si="148"/>
        <v>2.1808574002414333E-2</v>
      </c>
      <c r="H879" s="18">
        <f t="shared" si="144"/>
        <v>93.372319162636842</v>
      </c>
      <c r="I879" s="10">
        <f t="shared" si="149"/>
        <v>20.541910215780106</v>
      </c>
      <c r="J879" s="205">
        <v>38.272575567436419</v>
      </c>
      <c r="K879" s="202">
        <v>8.8310513923415055</v>
      </c>
      <c r="L879" s="10">
        <f t="shared" si="145"/>
        <v>161.01785633819486</v>
      </c>
      <c r="M879" s="11">
        <f t="shared" si="146"/>
        <v>4.0531088765372383E-2</v>
      </c>
    </row>
    <row r="880" spans="1:13" x14ac:dyDescent="0.35">
      <c r="A880" s="9">
        <f t="shared" si="147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328">
        <f t="shared" si="143"/>
        <v>4010.6</v>
      </c>
      <c r="G880" s="217">
        <f t="shared" si="148"/>
        <v>2.2016630224805024E-2</v>
      </c>
      <c r="H880" s="18">
        <f t="shared" si="144"/>
        <v>94.263101475991462</v>
      </c>
      <c r="I880" s="10">
        <f t="shared" si="149"/>
        <v>20.737882324718122</v>
      </c>
      <c r="J880" s="205">
        <v>38.637700196531455</v>
      </c>
      <c r="K880" s="202">
        <v>8.9153006051614376</v>
      </c>
      <c r="L880" s="10">
        <f t="shared" si="145"/>
        <v>162.55398460240247</v>
      </c>
      <c r="M880" s="11">
        <f t="shared" si="146"/>
        <v>4.0531088765372383E-2</v>
      </c>
    </row>
    <row r="881" spans="1:13" x14ac:dyDescent="0.35">
      <c r="A881" s="9">
        <f t="shared" si="147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328">
        <f t="shared" si="143"/>
        <v>4152</v>
      </c>
      <c r="G881" s="217">
        <f t="shared" si="148"/>
        <v>2.2792861091455261E-2</v>
      </c>
      <c r="H881" s="18">
        <f t="shared" si="144"/>
        <v>97.586495120011122</v>
      </c>
      <c r="I881" s="10">
        <f t="shared" si="149"/>
        <v>21.469028926402448</v>
      </c>
      <c r="J881" s="205">
        <v>39.99993298159842</v>
      </c>
      <c r="K881" s="202">
        <v>8.9653166286033503</v>
      </c>
      <c r="L881" s="10">
        <f t="shared" si="145"/>
        <v>168.02077365661532</v>
      </c>
      <c r="M881" s="11">
        <f t="shared" si="146"/>
        <v>4.0467431034830276E-2</v>
      </c>
    </row>
    <row r="882" spans="1:13" x14ac:dyDescent="0.35">
      <c r="A882" s="9">
        <f t="shared" si="147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328">
        <f t="shared" si="143"/>
        <v>5734.5</v>
      </c>
      <c r="G882" s="217">
        <f t="shared" si="148"/>
        <v>3.1480169058032317E-2</v>
      </c>
      <c r="H882" s="18">
        <f t="shared" si="144"/>
        <v>134.78076981351245</v>
      </c>
      <c r="I882" s="10">
        <f t="shared" si="149"/>
        <v>29.651769358972739</v>
      </c>
      <c r="J882" s="205">
        <v>55.245572177980762</v>
      </c>
      <c r="K882" s="202">
        <v>12.747417174561976</v>
      </c>
      <c r="L882" s="10">
        <f t="shared" si="145"/>
        <v>232.42552852502791</v>
      </c>
      <c r="M882" s="11">
        <f t="shared" si="146"/>
        <v>4.0531088765372383E-2</v>
      </c>
    </row>
    <row r="883" spans="1:13" x14ac:dyDescent="0.35">
      <c r="A883" s="9">
        <f t="shared" si="147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328">
        <f t="shared" si="143"/>
        <v>5710</v>
      </c>
      <c r="G883" s="217">
        <f t="shared" si="148"/>
        <v>3.1345673610840445E-2</v>
      </c>
      <c r="H883" s="18">
        <f t="shared" si="144"/>
        <v>134.20493428113281</v>
      </c>
      <c r="I883" s="10">
        <f t="shared" si="149"/>
        <v>29.525085541849219</v>
      </c>
      <c r="J883" s="205">
        <v>55.009541744924611</v>
      </c>
      <c r="K883" s="202">
        <v>12.559801513295429</v>
      </c>
      <c r="L883" s="10">
        <f t="shared" si="145"/>
        <v>231.29936308120207</v>
      </c>
      <c r="M883" s="11">
        <f t="shared" si="146"/>
        <v>4.0507769366235041E-2</v>
      </c>
    </row>
    <row r="884" spans="1:13" x14ac:dyDescent="0.35">
      <c r="A884" s="9">
        <f t="shared" si="147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328">
        <f t="shared" si="143"/>
        <v>5805.91</v>
      </c>
      <c r="G884" s="217">
        <f t="shared" si="148"/>
        <v>3.1872182114520954E-2</v>
      </c>
      <c r="H884" s="18">
        <f t="shared" si="144"/>
        <v>136.45915411421572</v>
      </c>
      <c r="I884" s="10">
        <f t="shared" si="149"/>
        <v>30.021013905127457</v>
      </c>
      <c r="J884" s="205">
        <v>55.93352863612526</v>
      </c>
      <c r="K884" s="202">
        <v>12.906156918294732</v>
      </c>
      <c r="L884" s="10">
        <f t="shared" si="145"/>
        <v>235.31985357376317</v>
      </c>
      <c r="M884" s="11">
        <f t="shared" si="146"/>
        <v>4.0531088765372383E-2</v>
      </c>
    </row>
    <row r="885" spans="1:13" x14ac:dyDescent="0.35">
      <c r="A885" s="9">
        <f t="shared" si="147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328">
        <f t="shared" si="143"/>
        <v>4379.5</v>
      </c>
      <c r="G885" s="217">
        <f t="shared" si="148"/>
        <v>2.4041747386808358E-2</v>
      </c>
      <c r="H885" s="18">
        <f t="shared" si="144"/>
        <v>102.93353934925064</v>
      </c>
      <c r="I885" s="10">
        <f t="shared" si="149"/>
        <v>22.645378656835142</v>
      </c>
      <c r="J885" s="205">
        <v>42.191644145691299</v>
      </c>
      <c r="K885" s="202">
        <v>9.7353410961712754</v>
      </c>
      <c r="L885" s="10">
        <f t="shared" si="145"/>
        <v>177.50590324794837</v>
      </c>
      <c r="M885" s="11">
        <f t="shared" si="146"/>
        <v>4.0531088765372383E-2</v>
      </c>
    </row>
    <row r="886" spans="1:13" x14ac:dyDescent="0.35">
      <c r="A886" s="9">
        <f t="shared" si="147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328">
        <f t="shared" si="143"/>
        <v>3384.13</v>
      </c>
      <c r="G886" s="217">
        <f t="shared" si="148"/>
        <v>1.8577554192058403E-2</v>
      </c>
      <c r="H886" s="18">
        <f t="shared" si="144"/>
        <v>79.538869395588449</v>
      </c>
      <c r="I886" s="10">
        <f t="shared" si="149"/>
        <v>17.498551267029459</v>
      </c>
      <c r="J886" s="205">
        <v>32.602353853809404</v>
      </c>
      <c r="K886" s="202">
        <v>7.5226989071323436</v>
      </c>
      <c r="L886" s="10">
        <f t="shared" si="145"/>
        <v>137.16247342355965</v>
      </c>
      <c r="M886" s="11">
        <f t="shared" si="146"/>
        <v>4.0531088765372383E-2</v>
      </c>
    </row>
    <row r="887" spans="1:13" x14ac:dyDescent="0.35">
      <c r="A887" s="9">
        <f t="shared" si="147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328">
        <f t="shared" si="143"/>
        <v>4489.03</v>
      </c>
      <c r="G887" s="217">
        <f t="shared" si="148"/>
        <v>2.4643024379907369E-2</v>
      </c>
      <c r="H887" s="18">
        <f t="shared" si="144"/>
        <v>105.5078767313544</v>
      </c>
      <c r="I887" s="10">
        <f t="shared" si="149"/>
        <v>23.211732880897969</v>
      </c>
      <c r="J887" s="205">
        <v>43.246844689880724</v>
      </c>
      <c r="K887" s="202">
        <v>9.9788190982865022</v>
      </c>
      <c r="L887" s="10">
        <f t="shared" si="145"/>
        <v>181.94527340041961</v>
      </c>
      <c r="M887" s="11">
        <f t="shared" si="146"/>
        <v>4.053108876537239E-2</v>
      </c>
    </row>
    <row r="888" spans="1:13" x14ac:dyDescent="0.35">
      <c r="A888" s="9">
        <f t="shared" si="147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328">
        <f t="shared" si="143"/>
        <v>2188.04</v>
      </c>
      <c r="G888" s="217">
        <f t="shared" si="148"/>
        <v>1.2011486460151195E-2</v>
      </c>
      <c r="H888" s="18">
        <f t="shared" si="144"/>
        <v>51.426578704814332</v>
      </c>
      <c r="I888" s="10">
        <f t="shared" si="149"/>
        <v>11.313847315059153</v>
      </c>
      <c r="J888" s="205">
        <v>21.079348112007853</v>
      </c>
      <c r="K888" s="202">
        <v>4.8638693303040519</v>
      </c>
      <c r="L888" s="10">
        <f t="shared" si="145"/>
        <v>88.683643462185387</v>
      </c>
      <c r="M888" s="11">
        <f t="shared" si="146"/>
        <v>4.0531088765372383E-2</v>
      </c>
    </row>
    <row r="889" spans="1:13" x14ac:dyDescent="0.35">
      <c r="A889" s="9">
        <f t="shared" si="147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328">
        <f t="shared" si="143"/>
        <v>2637.65</v>
      </c>
      <c r="G889" s="217">
        <f t="shared" si="148"/>
        <v>1.4479670052475184E-2</v>
      </c>
      <c r="H889" s="18">
        <f t="shared" si="144"/>
        <v>61.993983346169877</v>
      </c>
      <c r="I889" s="10">
        <f t="shared" si="149"/>
        <v>13.638676336157372</v>
      </c>
      <c r="J889" s="205">
        <v>25.410843744921262</v>
      </c>
      <c r="K889" s="202">
        <v>5.8633228547359666</v>
      </c>
      <c r="L889" s="10">
        <f t="shared" si="145"/>
        <v>106.90682628198448</v>
      </c>
      <c r="M889" s="11">
        <f t="shared" si="146"/>
        <v>4.0531088765372383E-2</v>
      </c>
    </row>
    <row r="890" spans="1:13" x14ac:dyDescent="0.35">
      <c r="A890" s="9">
        <f t="shared" si="147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328">
        <f t="shared" si="143"/>
        <v>2209.6999999999998</v>
      </c>
      <c r="G890" s="217">
        <f t="shared" si="148"/>
        <v>1.2130391414688989E-2</v>
      </c>
      <c r="H890" s="18">
        <f t="shared" si="144"/>
        <v>51.935664322420166</v>
      </c>
      <c r="I890" s="10">
        <f t="shared" si="149"/>
        <v>11.425846150932436</v>
      </c>
      <c r="J890" s="205">
        <v>21.288018282619948</v>
      </c>
      <c r="K890" s="202">
        <v>4.9120180888707994</v>
      </c>
      <c r="L890" s="10">
        <f t="shared" si="145"/>
        <v>89.561546844843349</v>
      </c>
      <c r="M890" s="11">
        <f t="shared" si="146"/>
        <v>4.0531088765372383E-2</v>
      </c>
    </row>
    <row r="891" spans="1:13" x14ac:dyDescent="0.35">
      <c r="A891" s="9">
        <f t="shared" si="147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328">
        <f t="shared" si="143"/>
        <v>1908.5</v>
      </c>
      <c r="G891" s="217">
        <f t="shared" si="148"/>
        <v>1.047692085574238E-2</v>
      </c>
      <c r="H891" s="18">
        <f t="shared" si="144"/>
        <v>44.856412797818216</v>
      </c>
      <c r="I891" s="10">
        <f t="shared" si="149"/>
        <v>9.8684108155200079</v>
      </c>
      <c r="J891" s="205">
        <v>18.386289040313244</v>
      </c>
      <c r="K891" s="202">
        <v>4.2424702550617379</v>
      </c>
      <c r="L891" s="10">
        <f t="shared" si="145"/>
        <v>77.353582908713207</v>
      </c>
      <c r="M891" s="11">
        <f t="shared" si="146"/>
        <v>4.053108876537239E-2</v>
      </c>
    </row>
    <row r="892" spans="1:13" x14ac:dyDescent="0.35">
      <c r="A892" s="9">
        <f t="shared" si="147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328">
        <f t="shared" ref="F892:F902" si="150">C892+D892+E892</f>
        <v>10070.24</v>
      </c>
      <c r="G892" s="217">
        <f t="shared" si="148"/>
        <v>5.5281691107325726E-2</v>
      </c>
      <c r="H892" s="18">
        <f t="shared" si="144"/>
        <v>236.68579639145972</v>
      </c>
      <c r="I892" s="10">
        <f t="shared" si="149"/>
        <v>52.070875206121137</v>
      </c>
      <c r="J892" s="205">
        <v>97.015637068548088</v>
      </c>
      <c r="K892" s="202">
        <v>21.0407629708873</v>
      </c>
      <c r="L892" s="10">
        <f t="shared" si="145"/>
        <v>406.81307163701626</v>
      </c>
      <c r="M892" s="11">
        <f t="shared" si="146"/>
        <v>4.0397554739213394E-2</v>
      </c>
    </row>
    <row r="893" spans="1:13" x14ac:dyDescent="0.35">
      <c r="A893" s="9">
        <f t="shared" si="147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328">
        <f t="shared" si="150"/>
        <v>4250.6000000000004</v>
      </c>
      <c r="G893" s="217">
        <f t="shared" si="148"/>
        <v>2.333413664627643E-2</v>
      </c>
      <c r="H893" s="18">
        <f t="shared" si="144"/>
        <v>99.903939344200211</v>
      </c>
      <c r="I893" s="10">
        <f t="shared" si="149"/>
        <v>21.978866655724048</v>
      </c>
      <c r="J893" s="205">
        <v>40.949835050959116</v>
      </c>
      <c r="K893" s="202">
        <v>9.0148880651702221</v>
      </c>
      <c r="L893" s="10">
        <f t="shared" si="145"/>
        <v>171.84752911605361</v>
      </c>
      <c r="M893" s="11">
        <f t="shared" si="146"/>
        <v>4.0429005108938404E-2</v>
      </c>
    </row>
    <row r="894" spans="1:13" x14ac:dyDescent="0.35">
      <c r="A894" s="9">
        <f t="shared" si="147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328">
        <f t="shared" si="150"/>
        <v>4238.2299999999996</v>
      </c>
      <c r="G894" s="217">
        <f t="shared" si="148"/>
        <v>2.3266230169469753E-2</v>
      </c>
      <c r="H894" s="18">
        <f t="shared" si="144"/>
        <v>99.613201159076269</v>
      </c>
      <c r="I894" s="10">
        <f t="shared" si="149"/>
        <v>21.914904254996781</v>
      </c>
      <c r="J894" s="205">
        <v>40.83066376700382</v>
      </c>
      <c r="K894" s="202">
        <v>9.4213071569873232</v>
      </c>
      <c r="L894" s="10">
        <f t="shared" si="145"/>
        <v>171.78007633806419</v>
      </c>
      <c r="M894" s="11">
        <f t="shared" si="146"/>
        <v>4.0531088765372383E-2</v>
      </c>
    </row>
    <row r="895" spans="1:13" x14ac:dyDescent="0.35">
      <c r="A895" s="9">
        <f t="shared" si="147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328">
        <f t="shared" si="150"/>
        <v>4245.3999999999996</v>
      </c>
      <c r="G895" s="217">
        <f t="shared" si="148"/>
        <v>2.3305590673811213E-2</v>
      </c>
      <c r="H895" s="18">
        <f t="shared" si="144"/>
        <v>99.781721190389007</v>
      </c>
      <c r="I895" s="10">
        <f t="shared" si="149"/>
        <v>21.951978661885583</v>
      </c>
      <c r="J895" s="205">
        <v>40.89973879577984</v>
      </c>
      <c r="K895" s="202">
        <v>9.437245596457478</v>
      </c>
      <c r="L895" s="10">
        <f t="shared" si="145"/>
        <v>172.07068424451191</v>
      </c>
      <c r="M895" s="11">
        <f t="shared" si="146"/>
        <v>4.0531088765372383E-2</v>
      </c>
    </row>
    <row r="896" spans="1:13" x14ac:dyDescent="0.35">
      <c r="A896" s="9">
        <f t="shared" si="147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328">
        <f t="shared" si="150"/>
        <v>4246.87</v>
      </c>
      <c r="G896" s="217">
        <f t="shared" si="148"/>
        <v>2.3313660400642724E-2</v>
      </c>
      <c r="H896" s="18">
        <f t="shared" si="144"/>
        <v>99.816271322331787</v>
      </c>
      <c r="I896" s="10">
        <f t="shared" si="149"/>
        <v>21.959579690912992</v>
      </c>
      <c r="J896" s="205">
        <v>40.913900621763219</v>
      </c>
      <c r="K896" s="202">
        <v>9.4405133099890186</v>
      </c>
      <c r="L896" s="10">
        <f t="shared" si="145"/>
        <v>172.13026494499704</v>
      </c>
      <c r="M896" s="11">
        <f t="shared" si="146"/>
        <v>4.053108876537239E-2</v>
      </c>
    </row>
    <row r="897" spans="1:13" x14ac:dyDescent="0.35">
      <c r="A897" s="9">
        <f t="shared" si="147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328">
        <f t="shared" si="150"/>
        <v>4173.55</v>
      </c>
      <c r="G897" s="217">
        <f t="shared" si="148"/>
        <v>2.2911162188883213E-2</v>
      </c>
      <c r="H897" s="18">
        <f t="shared" si="144"/>
        <v>98.092995353594034</v>
      </c>
      <c r="I897" s="10">
        <f t="shared" si="149"/>
        <v>21.580458977790688</v>
      </c>
      <c r="J897" s="205">
        <v>40.207543423735572</v>
      </c>
      <c r="K897" s="202">
        <v>9.2775277615996412</v>
      </c>
      <c r="L897" s="10">
        <f t="shared" si="145"/>
        <v>169.15852551671992</v>
      </c>
      <c r="M897" s="11">
        <f t="shared" si="146"/>
        <v>4.0531088765372383E-2</v>
      </c>
    </row>
    <row r="898" spans="1:13" x14ac:dyDescent="0.35">
      <c r="A898" s="9">
        <f t="shared" si="147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328">
        <f t="shared" si="150"/>
        <v>2393.84</v>
      </c>
      <c r="G898" s="217">
        <f t="shared" si="148"/>
        <v>1.3141248216562925E-2</v>
      </c>
      <c r="H898" s="18">
        <f t="shared" si="144"/>
        <v>56.26359717680333</v>
      </c>
      <c r="I898" s="10">
        <f t="shared" si="149"/>
        <v>12.377991378896732</v>
      </c>
      <c r="J898" s="205">
        <v>23.062003749679565</v>
      </c>
      <c r="K898" s="202">
        <v>27.939401780163823</v>
      </c>
      <c r="L898" s="10">
        <f t="shared" si="145"/>
        <v>119.64299408554345</v>
      </c>
      <c r="M898" s="11">
        <f t="shared" si="146"/>
        <v>4.9979528325010625E-2</v>
      </c>
    </row>
    <row r="899" spans="1:13" x14ac:dyDescent="0.35">
      <c r="A899" s="9">
        <f t="shared" si="147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328">
        <f t="shared" si="150"/>
        <v>1450.7</v>
      </c>
      <c r="G899" s="217">
        <f t="shared" si="148"/>
        <v>7.9637773567856809E-3</v>
      </c>
      <c r="H899" s="18">
        <f t="shared" si="144"/>
        <v>34.096514564210054</v>
      </c>
      <c r="I899" s="10">
        <f t="shared" si="149"/>
        <v>7.501233204126212</v>
      </c>
      <c r="J899" s="205">
        <v>13.975891805492493</v>
      </c>
      <c r="K899" s="202">
        <v>3.5807633612613126</v>
      </c>
      <c r="L899" s="10">
        <f t="shared" si="145"/>
        <v>59.154402935090069</v>
      </c>
      <c r="M899" s="11">
        <f t="shared" si="146"/>
        <v>4.0776454770173068E-2</v>
      </c>
    </row>
    <row r="900" spans="1:13" x14ac:dyDescent="0.35">
      <c r="A900" s="9">
        <f t="shared" si="147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328">
        <f t="shared" si="150"/>
        <v>4185.3</v>
      </c>
      <c r="G900" s="217">
        <f t="shared" si="148"/>
        <v>2.2975665107434418E-2</v>
      </c>
      <c r="H900" s="18">
        <f t="shared" si="144"/>
        <v>98.369161374225087</v>
      </c>
      <c r="I900" s="10">
        <f t="shared" si="149"/>
        <v>21.641215502329519</v>
      </c>
      <c r="J900" s="205">
        <v>40.320741692650259</v>
      </c>
      <c r="K900" s="202">
        <v>38.967375577811211</v>
      </c>
      <c r="L900" s="10">
        <f t="shared" si="145"/>
        <v>199.29849414701607</v>
      </c>
      <c r="M900" s="11">
        <f t="shared" si="146"/>
        <v>4.7618687823337891E-2</v>
      </c>
    </row>
    <row r="901" spans="1:13" x14ac:dyDescent="0.35">
      <c r="A901" s="9">
        <f t="shared" si="147"/>
        <v>38</v>
      </c>
      <c r="B901" s="65" t="s">
        <v>1777</v>
      </c>
      <c r="C901" s="8">
        <v>70.5</v>
      </c>
      <c r="D901" s="8">
        <v>0</v>
      </c>
      <c r="E901" s="8">
        <v>0</v>
      </c>
      <c r="F901" s="328">
        <v>70.5</v>
      </c>
      <c r="G901" s="217">
        <f t="shared" si="148"/>
        <v>3.870175113072244E-4</v>
      </c>
      <c r="H901" s="18">
        <v>1.1156038371687864</v>
      </c>
      <c r="I901" s="10">
        <v>0.24543284417713301</v>
      </c>
      <c r="J901" s="205">
        <v>0.55780191858439321</v>
      </c>
      <c r="K901" s="202">
        <v>0.17401517678977221</v>
      </c>
      <c r="L901" s="10">
        <v>2.0880343674473836</v>
      </c>
      <c r="M901" s="11">
        <v>2.9617508758118916E-2</v>
      </c>
    </row>
    <row r="902" spans="1:13" x14ac:dyDescent="0.35">
      <c r="A902" s="9">
        <f t="shared" si="147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328">
        <f t="shared" si="150"/>
        <v>12677.6</v>
      </c>
      <c r="G902" s="217">
        <f t="shared" si="148"/>
        <v>6.9595080870191048E-2</v>
      </c>
      <c r="H902" s="18">
        <f t="shared" si="144"/>
        <v>297.96785899167946</v>
      </c>
      <c r="I902" s="10">
        <f t="shared" si="149"/>
        <v>65.552928978169476</v>
      </c>
      <c r="J902" s="205">
        <v>122.13467012705014</v>
      </c>
      <c r="K902" s="202">
        <v>151.39808560489274</v>
      </c>
      <c r="L902" s="10">
        <f>H902+I902+J902+K902</f>
        <v>637.0535437017918</v>
      </c>
      <c r="M902" s="11">
        <f>L902/F902</f>
        <v>5.0250326852226905E-2</v>
      </c>
    </row>
    <row r="903" spans="1:13" x14ac:dyDescent="0.35">
      <c r="A903" s="9">
        <f t="shared" si="147"/>
        <v>40</v>
      </c>
      <c r="B903" s="207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328">
        <f>C903+D903+E903</f>
        <v>3362.1</v>
      </c>
      <c r="G903" s="217">
        <f t="shared" si="148"/>
        <v>1.8456618081787505E-2</v>
      </c>
      <c r="H903" s="18">
        <f>354.33233121718*1.13*1.35*1.2</f>
        <v>648.64076552616962</v>
      </c>
      <c r="I903" s="10">
        <f t="shared" si="149"/>
        <v>142.70096841575733</v>
      </c>
      <c r="J903" s="205">
        <v>270.26698563590401</v>
      </c>
      <c r="K903" s="202">
        <v>70.261627290540005</v>
      </c>
      <c r="L903" s="10">
        <f>H903+I903+J903+K903</f>
        <v>1131.8703468683709</v>
      </c>
      <c r="M903" s="11">
        <f>L903/F903</f>
        <v>0.33665576481019927</v>
      </c>
    </row>
    <row r="904" spans="1:13" x14ac:dyDescent="0.35">
      <c r="A904" s="9">
        <f t="shared" si="147"/>
        <v>41</v>
      </c>
      <c r="B904" s="207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328">
        <f>C904+D904+E904</f>
        <v>2885.8</v>
      </c>
      <c r="G904" s="217">
        <f t="shared" si="148"/>
        <v>1.584191679617572E-2</v>
      </c>
      <c r="H904" s="18">
        <f>304.134987485958*1.13*1.35*1.2</f>
        <v>556.74950809179461</v>
      </c>
      <c r="I904" s="10">
        <f t="shared" si="149"/>
        <v>122.48489178019481</v>
      </c>
      <c r="J904" s="205">
        <v>231.97896170491444</v>
      </c>
      <c r="K904" s="202">
        <v>35.475202654335504</v>
      </c>
      <c r="L904" s="10">
        <f>H904+I904+J904+K904</f>
        <v>946.68856423123941</v>
      </c>
      <c r="M904" s="11">
        <f>L904/F904</f>
        <v>0.32805064946678197</v>
      </c>
    </row>
    <row r="905" spans="1:13" ht="18" x14ac:dyDescent="0.4">
      <c r="A905" s="9"/>
      <c r="B905" s="17" t="s">
        <v>1698</v>
      </c>
      <c r="C905" s="186">
        <f t="shared" ref="C905:L905" si="151">SUM(C864:C904)</f>
        <v>180124.45999999996</v>
      </c>
      <c r="D905" s="186">
        <f t="shared" si="151"/>
        <v>1050.4299999999998</v>
      </c>
      <c r="E905" s="186">
        <f t="shared" si="151"/>
        <v>987.39999999999986</v>
      </c>
      <c r="F905" s="300">
        <f t="shared" si="151"/>
        <v>182162.28999999998</v>
      </c>
      <c r="G905" s="224">
        <f t="shared" si="151"/>
        <v>0.99999994510389911</v>
      </c>
      <c r="H905" s="224">
        <f t="shared" si="151"/>
        <v>5339.4511841431795</v>
      </c>
      <c r="I905" s="224">
        <f t="shared" si="151"/>
        <v>1174.6792605114999</v>
      </c>
      <c r="J905" s="340">
        <f t="shared" si="151"/>
        <v>2196.8653617891632</v>
      </c>
      <c r="K905" s="224">
        <f t="shared" si="151"/>
        <v>669.13164591084171</v>
      </c>
      <c r="L905" s="224">
        <f t="shared" si="151"/>
        <v>9380.1226329454112</v>
      </c>
      <c r="M905" s="16">
        <f>L905/F905</f>
        <v>5.1493218673005332E-2</v>
      </c>
    </row>
    <row r="906" spans="1:13" ht="18" x14ac:dyDescent="0.4">
      <c r="A906" s="9"/>
      <c r="B906" s="7" t="s">
        <v>311</v>
      </c>
      <c r="C906" s="8"/>
      <c r="D906" s="8"/>
      <c r="E906" s="8"/>
      <c r="F906" s="328"/>
      <c r="G906" s="195"/>
      <c r="H906" s="8"/>
      <c r="I906" s="202"/>
      <c r="J906" s="202"/>
      <c r="K906" s="195"/>
      <c r="L906" s="8"/>
      <c r="M906" s="11"/>
    </row>
    <row r="907" spans="1:13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328">
        <f t="shared" ref="F907:F954" si="152">C907+D907+E907</f>
        <v>209.7</v>
      </c>
      <c r="G907" s="217">
        <f>1/213078.2*F907</f>
        <v>9.8414572678012097E-4</v>
      </c>
      <c r="H907" s="18">
        <f t="shared" ref="H907:H964" si="153">G907*$H$2</f>
        <v>4.213570721922749</v>
      </c>
      <c r="I907" s="10">
        <f t="shared" si="149"/>
        <v>0.92698555882300482</v>
      </c>
      <c r="J907" s="205">
        <v>1.8089289495813701</v>
      </c>
      <c r="K907" s="202">
        <v>0.39947753146731968</v>
      </c>
      <c r="L907" s="10">
        <f t="shared" ref="L907:L969" si="154">H907+I907+J907+K907</f>
        <v>7.3489627617944437</v>
      </c>
      <c r="M907" s="11">
        <f t="shared" ref="M907:M969" si="155">L907/F907</f>
        <v>3.5045125235071264E-2</v>
      </c>
    </row>
    <row r="908" spans="1:13" x14ac:dyDescent="0.35">
      <c r="A908" s="9">
        <f t="shared" ref="A908:A971" si="156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328">
        <f t="shared" si="152"/>
        <v>306</v>
      </c>
      <c r="G908" s="217">
        <f t="shared" ref="G908:G971" si="157">1/213078.2*F908</f>
        <v>1.4360924768465286E-3</v>
      </c>
      <c r="H908" s="18">
        <f t="shared" si="153"/>
        <v>6.1485581349945697</v>
      </c>
      <c r="I908" s="10">
        <f t="shared" si="149"/>
        <v>1.3526827896988054</v>
      </c>
      <c r="J908" s="205">
        <v>2.6396388105479223</v>
      </c>
      <c r="K908" s="202">
        <v>0.58292858669050951</v>
      </c>
      <c r="L908" s="10">
        <f t="shared" si="154"/>
        <v>10.723808321931807</v>
      </c>
      <c r="M908" s="11">
        <f t="shared" si="155"/>
        <v>3.5045125235071264E-2</v>
      </c>
    </row>
    <row r="909" spans="1:13" x14ac:dyDescent="0.35">
      <c r="A909" s="9">
        <f t="shared" si="156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328">
        <f t="shared" si="152"/>
        <v>419.5</v>
      </c>
      <c r="G909" s="217">
        <f t="shared" si="157"/>
        <v>1.9687607648271855E-3</v>
      </c>
      <c r="H909" s="18">
        <f t="shared" si="153"/>
        <v>8.4291507765693527</v>
      </c>
      <c r="I909" s="10">
        <f t="shared" si="149"/>
        <v>1.8544131708452576</v>
      </c>
      <c r="J909" s="205">
        <v>3.6187205262250113</v>
      </c>
      <c r="K909" s="202">
        <v>0.79914556247277369</v>
      </c>
      <c r="L909" s="10">
        <f t="shared" si="154"/>
        <v>14.701430036112395</v>
      </c>
      <c r="M909" s="11">
        <f t="shared" si="155"/>
        <v>3.5045125235071264E-2</v>
      </c>
    </row>
    <row r="910" spans="1:13" x14ac:dyDescent="0.35">
      <c r="A910" s="9">
        <f t="shared" si="156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328">
        <f t="shared" si="152"/>
        <v>734.75</v>
      </c>
      <c r="G910" s="217">
        <f t="shared" si="157"/>
        <v>3.44826453386597E-3</v>
      </c>
      <c r="H910" s="18">
        <f t="shared" si="153"/>
        <v>14.763572188520456</v>
      </c>
      <c r="I910" s="10">
        <f t="shared" si="149"/>
        <v>3.2479858814745004</v>
      </c>
      <c r="J910" s="205">
        <v>6.33815234003296</v>
      </c>
      <c r="K910" s="202">
        <v>1.3996953564406922</v>
      </c>
      <c r="L910" s="10">
        <f t="shared" si="154"/>
        <v>25.749405766468605</v>
      </c>
      <c r="M910" s="11">
        <f t="shared" si="155"/>
        <v>3.5045125235071257E-2</v>
      </c>
    </row>
    <row r="911" spans="1:13" x14ac:dyDescent="0.35">
      <c r="A911" s="9">
        <f t="shared" si="156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328">
        <f t="shared" si="152"/>
        <v>737</v>
      </c>
      <c r="G911" s="217">
        <f t="shared" si="157"/>
        <v>3.4588240373721948E-3</v>
      </c>
      <c r="H911" s="18">
        <f t="shared" si="153"/>
        <v>14.808782174807183</v>
      </c>
      <c r="I911" s="10">
        <f t="shared" si="149"/>
        <v>3.2579320784575803</v>
      </c>
      <c r="J911" s="205">
        <v>6.3575614489340477</v>
      </c>
      <c r="K911" s="202">
        <v>1.4039815960487108</v>
      </c>
      <c r="L911" s="10">
        <f t="shared" si="154"/>
        <v>25.828257298247522</v>
      </c>
      <c r="M911" s="11">
        <f t="shared" si="155"/>
        <v>3.5045125235071264E-2</v>
      </c>
    </row>
    <row r="912" spans="1:13" x14ac:dyDescent="0.35">
      <c r="A912" s="9">
        <f t="shared" si="156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328">
        <f t="shared" si="152"/>
        <v>839.8</v>
      </c>
      <c r="G912" s="217">
        <f t="shared" si="157"/>
        <v>3.9412760197899167E-3</v>
      </c>
      <c r="H912" s="18">
        <f t="shared" si="153"/>
        <v>16.874376214929537</v>
      </c>
      <c r="I912" s="10">
        <f t="shared" si="149"/>
        <v>3.7123627672844983</v>
      </c>
      <c r="J912" s="205">
        <v>7.2443420689481863</v>
      </c>
      <c r="K912" s="202">
        <v>1.5998151212506204</v>
      </c>
      <c r="L912" s="10">
        <f t="shared" si="154"/>
        <v>29.430896172412844</v>
      </c>
      <c r="M912" s="11">
        <f t="shared" si="155"/>
        <v>3.5045125235071264E-2</v>
      </c>
    </row>
    <row r="913" spans="1:13" x14ac:dyDescent="0.35">
      <c r="A913" s="9">
        <f t="shared" si="156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328">
        <f t="shared" si="152"/>
        <v>410.1</v>
      </c>
      <c r="G913" s="217">
        <f t="shared" si="157"/>
        <v>1.9246455057345144E-3</v>
      </c>
      <c r="H913" s="18">
        <f t="shared" si="153"/>
        <v>8.2402735005270369</v>
      </c>
      <c r="I913" s="10">
        <f t="shared" si="149"/>
        <v>1.8128601701159481</v>
      </c>
      <c r="J913" s="205">
        <v>3.5376335823715785</v>
      </c>
      <c r="K913" s="202">
        <v>0.7812386058881633</v>
      </c>
      <c r="L913" s="10">
        <f t="shared" si="154"/>
        <v>14.372005858902726</v>
      </c>
      <c r="M913" s="11">
        <f t="shared" si="155"/>
        <v>3.5045125235071264E-2</v>
      </c>
    </row>
    <row r="914" spans="1:13" x14ac:dyDescent="0.35">
      <c r="A914" s="9">
        <f t="shared" si="156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328">
        <f t="shared" si="152"/>
        <v>364.6</v>
      </c>
      <c r="G914" s="217">
        <f t="shared" si="157"/>
        <v>1.7111088792753084E-3</v>
      </c>
      <c r="H914" s="18">
        <f t="shared" si="153"/>
        <v>7.3260271111732687</v>
      </c>
      <c r="I914" s="10">
        <f t="shared" si="149"/>
        <v>1.6117259644581192</v>
      </c>
      <c r="J914" s="205">
        <v>3.1451382690384722</v>
      </c>
      <c r="K914" s="202">
        <v>0.69456131603712334</v>
      </c>
      <c r="L914" s="10">
        <f t="shared" si="154"/>
        <v>12.777452660706984</v>
      </c>
      <c r="M914" s="11">
        <f t="shared" si="155"/>
        <v>3.5045125235071264E-2</v>
      </c>
    </row>
    <row r="915" spans="1:13" x14ac:dyDescent="0.35">
      <c r="A915" s="9">
        <f t="shared" si="156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328">
        <f t="shared" si="152"/>
        <v>753.65</v>
      </c>
      <c r="G915" s="217">
        <f t="shared" si="157"/>
        <v>3.5369643633182558E-3</v>
      </c>
      <c r="H915" s="18">
        <f t="shared" si="153"/>
        <v>15.143336073328946</v>
      </c>
      <c r="I915" s="10">
        <f t="shared" si="149"/>
        <v>3.3315339361323684</v>
      </c>
      <c r="J915" s="205">
        <v>6.5011888548020966</v>
      </c>
      <c r="K915" s="202">
        <v>1.4356997691480473</v>
      </c>
      <c r="L915" s="10">
        <f t="shared" si="154"/>
        <v>26.411758633411456</v>
      </c>
      <c r="M915" s="11">
        <f t="shared" si="155"/>
        <v>3.5045125235071264E-2</v>
      </c>
    </row>
    <row r="916" spans="1:13" x14ac:dyDescent="0.35">
      <c r="A916" s="9">
        <f t="shared" si="156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328">
        <f t="shared" si="152"/>
        <v>769.2</v>
      </c>
      <c r="G916" s="217">
        <f t="shared" si="157"/>
        <v>3.6099422653279407E-3</v>
      </c>
      <c r="H916" s="18">
        <f t="shared" si="153"/>
        <v>15.455787311888312</v>
      </c>
      <c r="I916" s="10">
        <f t="shared" si="149"/>
        <v>3.4002732086154284</v>
      </c>
      <c r="J916" s="205">
        <v>6.6353273629851701</v>
      </c>
      <c r="K916" s="202">
        <v>1.4653224473279083</v>
      </c>
      <c r="L916" s="10">
        <f t="shared" si="154"/>
        <v>26.956710330816815</v>
      </c>
      <c r="M916" s="11">
        <f t="shared" si="155"/>
        <v>3.5045125235071257E-2</v>
      </c>
    </row>
    <row r="917" spans="1:13" x14ac:dyDescent="0.35">
      <c r="A917" s="9">
        <f t="shared" si="156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328">
        <f t="shared" si="152"/>
        <v>373.5</v>
      </c>
      <c r="G917" s="217">
        <f t="shared" si="157"/>
        <v>1.7528775820332629E-3</v>
      </c>
      <c r="H917" s="18">
        <f t="shared" si="153"/>
        <v>7.504857723596313</v>
      </c>
      <c r="I917" s="10">
        <f t="shared" si="149"/>
        <v>1.6510686991911889</v>
      </c>
      <c r="J917" s="205">
        <v>3.2219120775805523</v>
      </c>
      <c r="K917" s="202">
        <v>0.71151577493106299</v>
      </c>
      <c r="L917" s="10">
        <f t="shared" si="154"/>
        <v>13.089354275299117</v>
      </c>
      <c r="M917" s="11">
        <f t="shared" si="155"/>
        <v>3.5045125235071264E-2</v>
      </c>
    </row>
    <row r="918" spans="1:13" x14ac:dyDescent="0.35">
      <c r="A918" s="9">
        <f t="shared" si="156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328">
        <f t="shared" si="152"/>
        <v>331.8</v>
      </c>
      <c r="G918" s="217">
        <f t="shared" si="157"/>
        <v>1.5571747837179026E-3</v>
      </c>
      <c r="H918" s="18">
        <f t="shared" si="153"/>
        <v>6.6669659777490136</v>
      </c>
      <c r="I918" s="10">
        <f t="shared" si="149"/>
        <v>1.466732515104783</v>
      </c>
      <c r="J918" s="205">
        <v>2.8621965926137278</v>
      </c>
      <c r="K918" s="202">
        <v>0.63207746752912108</v>
      </c>
      <c r="L918" s="10">
        <f t="shared" si="154"/>
        <v>11.627972552996646</v>
      </c>
      <c r="M918" s="11">
        <f t="shared" si="155"/>
        <v>3.5045125235071264E-2</v>
      </c>
    </row>
    <row r="919" spans="1:13" x14ac:dyDescent="0.35">
      <c r="A919" s="9">
        <f t="shared" si="156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328">
        <f t="shared" si="152"/>
        <v>4787.4799999999996</v>
      </c>
      <c r="G919" s="217">
        <f t="shared" si="157"/>
        <v>2.2468183042657575E-2</v>
      </c>
      <c r="H919" s="18">
        <f t="shared" si="153"/>
        <v>96.196402287986274</v>
      </c>
      <c r="I919" s="10">
        <f t="shared" si="149"/>
        <v>21.16320850335698</v>
      </c>
      <c r="J919" s="205">
        <v>41.298098080790737</v>
      </c>
      <c r="K919" s="202">
        <v>9.1201272882649675</v>
      </c>
      <c r="L919" s="10">
        <f t="shared" si="154"/>
        <v>167.77783616039895</v>
      </c>
      <c r="M919" s="11">
        <f t="shared" si="155"/>
        <v>3.5045125235071264E-2</v>
      </c>
    </row>
    <row r="920" spans="1:13" x14ac:dyDescent="0.35">
      <c r="A920" s="9">
        <f t="shared" si="156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328">
        <f t="shared" si="152"/>
        <v>186.8</v>
      </c>
      <c r="G920" s="217">
        <f t="shared" si="157"/>
        <v>8.7667344665010309E-4</v>
      </c>
      <c r="H920" s="18">
        <f t="shared" si="153"/>
        <v>3.7534335281600839</v>
      </c>
      <c r="I920" s="10">
        <f t="shared" si="149"/>
        <v>0.82575537619521844</v>
      </c>
      <c r="J920" s="205">
        <v>1.6113873523214115</v>
      </c>
      <c r="K920" s="202">
        <v>0.35585313723459866</v>
      </c>
      <c r="L920" s="10">
        <f t="shared" si="154"/>
        <v>6.5464293939113123</v>
      </c>
      <c r="M920" s="11">
        <f t="shared" si="155"/>
        <v>3.5045125235071264E-2</v>
      </c>
    </row>
    <row r="921" spans="1:13" x14ac:dyDescent="0.35">
      <c r="A921" s="9">
        <f t="shared" si="156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328">
        <f t="shared" si="152"/>
        <v>196.8</v>
      </c>
      <c r="G921" s="217">
        <f t="shared" si="157"/>
        <v>9.2360457334443407E-4</v>
      </c>
      <c r="H921" s="18">
        <f t="shared" si="153"/>
        <v>3.954366800545527</v>
      </c>
      <c r="I921" s="10">
        <f t="shared" si="149"/>
        <v>0.86996069612001592</v>
      </c>
      <c r="J921" s="205">
        <v>1.6976500585484677</v>
      </c>
      <c r="K921" s="202">
        <v>0.37490309104801395</v>
      </c>
      <c r="L921" s="10">
        <f t="shared" si="154"/>
        <v>6.8968806462620247</v>
      </c>
      <c r="M921" s="11">
        <f t="shared" si="155"/>
        <v>3.5045125235071264E-2</v>
      </c>
    </row>
    <row r="922" spans="1:13" x14ac:dyDescent="0.35">
      <c r="A922" s="9">
        <f t="shared" si="156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328">
        <f t="shared" si="152"/>
        <v>144.1</v>
      </c>
      <c r="G922" s="217">
        <f t="shared" si="157"/>
        <v>6.7627753566530972E-4</v>
      </c>
      <c r="H922" s="18">
        <f t="shared" si="153"/>
        <v>2.8954484550742401</v>
      </c>
      <c r="I922" s="10">
        <f t="shared" si="149"/>
        <v>0.63699866011633277</v>
      </c>
      <c r="J922" s="205">
        <v>1.243045596731881</v>
      </c>
      <c r="K922" s="202">
        <v>0.2745098344513151</v>
      </c>
      <c r="L922" s="10">
        <f t="shared" si="154"/>
        <v>5.0500025463737694</v>
      </c>
      <c r="M922" s="11">
        <f t="shared" si="155"/>
        <v>3.5045125235071264E-2</v>
      </c>
    </row>
    <row r="923" spans="1:13" x14ac:dyDescent="0.35">
      <c r="A923" s="9">
        <f t="shared" si="156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328">
        <f t="shared" si="152"/>
        <v>194.1</v>
      </c>
      <c r="G923" s="217">
        <f t="shared" si="157"/>
        <v>9.1093316913696469E-4</v>
      </c>
      <c r="H923" s="18">
        <f t="shared" si="153"/>
        <v>3.9001148170014575</v>
      </c>
      <c r="I923" s="10">
        <f t="shared" si="149"/>
        <v>0.85802525974032062</v>
      </c>
      <c r="J923" s="205">
        <v>1.6743591278671623</v>
      </c>
      <c r="K923" s="202">
        <v>0.36975960351839177</v>
      </c>
      <c r="L923" s="10">
        <f t="shared" si="154"/>
        <v>6.8022588081273323</v>
      </c>
      <c r="M923" s="11">
        <f t="shared" si="155"/>
        <v>3.5045125235071264E-2</v>
      </c>
    </row>
    <row r="924" spans="1:13" x14ac:dyDescent="0.35">
      <c r="A924" s="9">
        <f t="shared" si="156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328">
        <f t="shared" si="152"/>
        <v>130.5</v>
      </c>
      <c r="G924" s="217">
        <f t="shared" si="157"/>
        <v>6.1245120336101951E-4</v>
      </c>
      <c r="H924" s="18">
        <f t="shared" si="153"/>
        <v>2.622179204630037</v>
      </c>
      <c r="I924" s="10">
        <f t="shared" ref="I924:I978" si="158">H924*0.22</f>
        <v>0.57687942501860812</v>
      </c>
      <c r="J924" s="205">
        <v>1.1257283162630844</v>
      </c>
      <c r="K924" s="202">
        <v>0.24860189726507023</v>
      </c>
      <c r="L924" s="10">
        <f t="shared" si="154"/>
        <v>4.5733888431767999</v>
      </c>
      <c r="M924" s="11">
        <f t="shared" si="155"/>
        <v>3.5045125235071264E-2</v>
      </c>
    </row>
    <row r="925" spans="1:13" x14ac:dyDescent="0.35">
      <c r="A925" s="9">
        <f t="shared" si="156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328">
        <f t="shared" si="152"/>
        <v>137.6</v>
      </c>
      <c r="G925" s="217">
        <f t="shared" si="157"/>
        <v>6.4577230331399455E-4</v>
      </c>
      <c r="H925" s="18">
        <f t="shared" si="153"/>
        <v>2.7648418280237017</v>
      </c>
      <c r="I925" s="10">
        <f t="shared" si="158"/>
        <v>0.6082652021652144</v>
      </c>
      <c r="J925" s="205">
        <v>1.1869748376842943</v>
      </c>
      <c r="K925" s="202">
        <v>0.2621273644725951</v>
      </c>
      <c r="L925" s="10">
        <f t="shared" si="154"/>
        <v>4.8222092323458057</v>
      </c>
      <c r="M925" s="11">
        <f t="shared" si="155"/>
        <v>3.5045125235071264E-2</v>
      </c>
    </row>
    <row r="926" spans="1:13" x14ac:dyDescent="0.35">
      <c r="A926" s="9">
        <f t="shared" si="156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328">
        <f t="shared" si="152"/>
        <v>136.69999999999999</v>
      </c>
      <c r="G926" s="217">
        <f t="shared" si="157"/>
        <v>6.4154850191150469E-4</v>
      </c>
      <c r="H926" s="18">
        <f t="shared" si="153"/>
        <v>2.7467578335090117</v>
      </c>
      <c r="I926" s="10">
        <f t="shared" si="158"/>
        <v>0.60428672337198253</v>
      </c>
      <c r="J926" s="205">
        <v>1.1792111941238594</v>
      </c>
      <c r="K926" s="202">
        <v>0.26041286862938773</v>
      </c>
      <c r="L926" s="10">
        <f t="shared" si="154"/>
        <v>4.790668619634241</v>
      </c>
      <c r="M926" s="11">
        <f t="shared" si="155"/>
        <v>3.5045125235071257E-2</v>
      </c>
    </row>
    <row r="927" spans="1:13" x14ac:dyDescent="0.35">
      <c r="A927" s="9">
        <f t="shared" si="156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328">
        <f t="shared" si="152"/>
        <v>221.2</v>
      </c>
      <c r="G927" s="217">
        <f t="shared" si="157"/>
        <v>1.0381165224786016E-3</v>
      </c>
      <c r="H927" s="18">
        <f t="shared" si="153"/>
        <v>4.4446439851660084</v>
      </c>
      <c r="I927" s="10">
        <f t="shared" si="158"/>
        <v>0.97782167673652187</v>
      </c>
      <c r="J927" s="205">
        <v>1.9081310617424847</v>
      </c>
      <c r="K927" s="202">
        <v>0.4213849783527473</v>
      </c>
      <c r="L927" s="10">
        <f t="shared" si="154"/>
        <v>7.7519817019977619</v>
      </c>
      <c r="M927" s="11">
        <f t="shared" si="155"/>
        <v>3.5045125235071257E-2</v>
      </c>
    </row>
    <row r="928" spans="1:13" x14ac:dyDescent="0.35">
      <c r="A928" s="9">
        <f t="shared" si="156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328">
        <f t="shared" si="152"/>
        <v>275.3</v>
      </c>
      <c r="G928" s="217">
        <f t="shared" si="157"/>
        <v>1.2920139178949324E-3</v>
      </c>
      <c r="H928" s="18">
        <f t="shared" si="153"/>
        <v>5.5316929887712583</v>
      </c>
      <c r="I928" s="10">
        <f t="shared" si="158"/>
        <v>1.2169724575296768</v>
      </c>
      <c r="J928" s="205">
        <v>2.3748123024308594</v>
      </c>
      <c r="K928" s="202">
        <v>0.52444522848332442</v>
      </c>
      <c r="L928" s="10">
        <f t="shared" si="154"/>
        <v>9.6479229772151189</v>
      </c>
      <c r="M928" s="11">
        <f t="shared" si="155"/>
        <v>3.5045125235071264E-2</v>
      </c>
    </row>
    <row r="929" spans="1:13" x14ac:dyDescent="0.35">
      <c r="A929" s="9">
        <f t="shared" si="156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328">
        <f t="shared" si="152"/>
        <v>332.45</v>
      </c>
      <c r="G929" s="217">
        <f t="shared" si="157"/>
        <v>1.5602253069530341E-3</v>
      </c>
      <c r="H929" s="18">
        <f t="shared" si="153"/>
        <v>6.6800266404540674</v>
      </c>
      <c r="I929" s="10">
        <f t="shared" si="158"/>
        <v>1.4696058608998948</v>
      </c>
      <c r="J929" s="205">
        <v>2.8678036685184858</v>
      </c>
      <c r="K929" s="202">
        <v>0.63331571452699309</v>
      </c>
      <c r="L929" s="10">
        <f t="shared" si="154"/>
        <v>11.65075188439944</v>
      </c>
      <c r="M929" s="11">
        <f t="shared" si="155"/>
        <v>3.5045125235071264E-2</v>
      </c>
    </row>
    <row r="930" spans="1:13" x14ac:dyDescent="0.35">
      <c r="A930" s="9">
        <f t="shared" si="156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328">
        <f t="shared" si="152"/>
        <v>94.6</v>
      </c>
      <c r="G930" s="217">
        <f t="shared" si="157"/>
        <v>4.4396845852837124E-4</v>
      </c>
      <c r="H930" s="18">
        <f t="shared" si="153"/>
        <v>1.9008287567662949</v>
      </c>
      <c r="I930" s="10">
        <f t="shared" si="158"/>
        <v>0.41818232648858489</v>
      </c>
      <c r="J930" s="205">
        <v>0.81604520090795241</v>
      </c>
      <c r="K930" s="202">
        <v>0.18021256307490913</v>
      </c>
      <c r="L930" s="10">
        <f t="shared" si="154"/>
        <v>3.3152688472377414</v>
      </c>
      <c r="M930" s="11">
        <f t="shared" si="155"/>
        <v>3.5045125235071264E-2</v>
      </c>
    </row>
    <row r="931" spans="1:13" x14ac:dyDescent="0.35">
      <c r="A931" s="9">
        <f t="shared" si="156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328">
        <f t="shared" si="152"/>
        <v>208</v>
      </c>
      <c r="G931" s="217">
        <f t="shared" si="157"/>
        <v>9.7616743524208478E-4</v>
      </c>
      <c r="H931" s="18">
        <f t="shared" si="153"/>
        <v>4.1794120656172238</v>
      </c>
      <c r="I931" s="10">
        <f t="shared" si="158"/>
        <v>0.91947065443578924</v>
      </c>
      <c r="J931" s="205">
        <v>1.7942642895227707</v>
      </c>
      <c r="K931" s="202">
        <v>0.39623903931903914</v>
      </c>
      <c r="L931" s="10">
        <f t="shared" si="154"/>
        <v>7.2893860488948237</v>
      </c>
      <c r="M931" s="11">
        <f t="shared" si="155"/>
        <v>3.5045125235071264E-2</v>
      </c>
    </row>
    <row r="932" spans="1:13" x14ac:dyDescent="0.35">
      <c r="A932" s="9">
        <f t="shared" si="156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328">
        <f t="shared" si="152"/>
        <v>141</v>
      </c>
      <c r="G932" s="217">
        <f t="shared" si="157"/>
        <v>6.6172888639006713E-4</v>
      </c>
      <c r="H932" s="18">
        <f t="shared" si="153"/>
        <v>2.8331591406347529</v>
      </c>
      <c r="I932" s="10">
        <f t="shared" si="158"/>
        <v>0.62329501093964568</v>
      </c>
      <c r="J932" s="205">
        <v>1.2163041578014935</v>
      </c>
      <c r="K932" s="202">
        <v>0.26860434876915634</v>
      </c>
      <c r="L932" s="10">
        <f t="shared" si="154"/>
        <v>4.9413626581450485</v>
      </c>
      <c r="M932" s="11">
        <f t="shared" si="155"/>
        <v>3.5045125235071264E-2</v>
      </c>
    </row>
    <row r="933" spans="1:13" x14ac:dyDescent="0.35">
      <c r="A933" s="9">
        <f t="shared" si="156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328">
        <f t="shared" si="152"/>
        <v>382.3</v>
      </c>
      <c r="G933" s="217">
        <f t="shared" si="157"/>
        <v>1.7941769735242742E-3</v>
      </c>
      <c r="H933" s="18">
        <f t="shared" si="153"/>
        <v>7.6816790032955033</v>
      </c>
      <c r="I933" s="10">
        <f t="shared" si="158"/>
        <v>1.6899693807250107</v>
      </c>
      <c r="J933" s="205">
        <v>3.2978232590603618</v>
      </c>
      <c r="K933" s="202">
        <v>0.72827973428686854</v>
      </c>
      <c r="L933" s="10">
        <f t="shared" si="154"/>
        <v>13.397751377367744</v>
      </c>
      <c r="M933" s="11">
        <f t="shared" si="155"/>
        <v>3.5045125235071264E-2</v>
      </c>
    </row>
    <row r="934" spans="1:13" x14ac:dyDescent="0.35">
      <c r="A934" s="9">
        <f t="shared" si="156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328">
        <f t="shared" si="152"/>
        <v>377.25</v>
      </c>
      <c r="G934" s="217">
        <f t="shared" si="157"/>
        <v>1.770476754543637E-3</v>
      </c>
      <c r="H934" s="18">
        <f t="shared" si="153"/>
        <v>7.5802077007408544</v>
      </c>
      <c r="I934" s="10">
        <f t="shared" si="158"/>
        <v>1.667645694162988</v>
      </c>
      <c r="J934" s="205">
        <v>3.2542605924156982</v>
      </c>
      <c r="K934" s="202">
        <v>0.71865950761109376</v>
      </c>
      <c r="L934" s="10">
        <f t="shared" si="154"/>
        <v>13.220773494930633</v>
      </c>
      <c r="M934" s="11">
        <f t="shared" si="155"/>
        <v>3.5045125235071257E-2</v>
      </c>
    </row>
    <row r="935" spans="1:13" x14ac:dyDescent="0.35">
      <c r="A935" s="9">
        <f t="shared" si="156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328">
        <f t="shared" si="152"/>
        <v>1464.75</v>
      </c>
      <c r="G935" s="217">
        <f t="shared" si="157"/>
        <v>6.8742367825521331E-3</v>
      </c>
      <c r="H935" s="18">
        <f t="shared" si="153"/>
        <v>29.43170107265783</v>
      </c>
      <c r="I935" s="10">
        <f t="shared" si="158"/>
        <v>6.4749742359847229</v>
      </c>
      <c r="J935" s="205">
        <v>12.63532989460807</v>
      </c>
      <c r="K935" s="202">
        <v>2.7903419848200119</v>
      </c>
      <c r="L935" s="10">
        <f t="shared" si="154"/>
        <v>51.332347188070635</v>
      </c>
      <c r="M935" s="11">
        <f t="shared" si="155"/>
        <v>3.5045125235071264E-2</v>
      </c>
    </row>
    <row r="936" spans="1:13" x14ac:dyDescent="0.35">
      <c r="A936" s="9">
        <f t="shared" si="156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328">
        <f t="shared" si="152"/>
        <v>363</v>
      </c>
      <c r="G936" s="217">
        <f t="shared" si="157"/>
        <v>1.7035998990042153E-3</v>
      </c>
      <c r="H936" s="18">
        <f t="shared" si="153"/>
        <v>7.2938777875915974</v>
      </c>
      <c r="I936" s="10">
        <f t="shared" si="158"/>
        <v>1.6046531132701514</v>
      </c>
      <c r="J936" s="205">
        <v>3.1313362360421428</v>
      </c>
      <c r="K936" s="202">
        <v>0.69151332342697691</v>
      </c>
      <c r="L936" s="10">
        <f t="shared" si="154"/>
        <v>12.721380460330868</v>
      </c>
      <c r="M936" s="11">
        <f t="shared" si="155"/>
        <v>3.5045125235071264E-2</v>
      </c>
    </row>
    <row r="937" spans="1:13" x14ac:dyDescent="0.35">
      <c r="A937" s="9">
        <f t="shared" si="156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328">
        <f t="shared" si="152"/>
        <v>356.7</v>
      </c>
      <c r="G937" s="217">
        <f t="shared" si="157"/>
        <v>1.6740332891867866E-3</v>
      </c>
      <c r="H937" s="18">
        <f t="shared" si="153"/>
        <v>7.1672898259887674</v>
      </c>
      <c r="I937" s="10">
        <f t="shared" si="158"/>
        <v>1.5768037617175288</v>
      </c>
      <c r="J937" s="205">
        <v>3.0769907311190976</v>
      </c>
      <c r="K937" s="202">
        <v>0.67951185252452528</v>
      </c>
      <c r="L937" s="10">
        <f t="shared" si="154"/>
        <v>12.500596171349919</v>
      </c>
      <c r="M937" s="11">
        <f t="shared" si="155"/>
        <v>3.5045125235071264E-2</v>
      </c>
    </row>
    <row r="938" spans="1:13" x14ac:dyDescent="0.35">
      <c r="A938" s="9">
        <f t="shared" si="156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328">
        <f t="shared" si="152"/>
        <v>3174</v>
      </c>
      <c r="G938" s="217">
        <f t="shared" si="157"/>
        <v>1.489593961278066E-2</v>
      </c>
      <c r="H938" s="18">
        <f t="shared" si="153"/>
        <v>63.776220655139753</v>
      </c>
      <c r="I938" s="10">
        <f t="shared" si="158"/>
        <v>14.030768544130746</v>
      </c>
      <c r="J938" s="205">
        <v>27.379782956467661</v>
      </c>
      <c r="K938" s="202">
        <v>6.0464553403780297</v>
      </c>
      <c r="L938" s="10">
        <f t="shared" si="154"/>
        <v>111.2332274961162</v>
      </c>
      <c r="M938" s="11">
        <f t="shared" si="155"/>
        <v>3.5045125235071264E-2</v>
      </c>
    </row>
    <row r="939" spans="1:13" x14ac:dyDescent="0.35">
      <c r="A939" s="9">
        <f t="shared" si="156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328">
        <f t="shared" si="152"/>
        <v>7564.79</v>
      </c>
      <c r="G939" s="217">
        <f t="shared" si="157"/>
        <v>3.5502411790600819E-2</v>
      </c>
      <c r="H939" s="18">
        <f t="shared" si="153"/>
        <v>152.00180096086785</v>
      </c>
      <c r="I939" s="10">
        <f t="shared" si="158"/>
        <v>33.440396211390926</v>
      </c>
      <c r="J939" s="205">
        <v>65.255925743937311</v>
      </c>
      <c r="K939" s="202">
        <v>14.410890010818624</v>
      </c>
      <c r="L939" s="10">
        <f t="shared" si="154"/>
        <v>265.1090129270147</v>
      </c>
      <c r="M939" s="11">
        <f t="shared" si="155"/>
        <v>3.5045125235071257E-2</v>
      </c>
    </row>
    <row r="940" spans="1:13" x14ac:dyDescent="0.35">
      <c r="A940" s="9">
        <f t="shared" si="156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328">
        <f t="shared" si="152"/>
        <v>7586.48</v>
      </c>
      <c r="G940" s="217">
        <f t="shared" si="157"/>
        <v>3.5604205404400825E-2</v>
      </c>
      <c r="H940" s="18">
        <f t="shared" si="153"/>
        <v>152.43762522867192</v>
      </c>
      <c r="I940" s="10">
        <f t="shared" si="158"/>
        <v>33.536277550307823</v>
      </c>
      <c r="J940" s="205">
        <v>65.443029553743784</v>
      </c>
      <c r="K940" s="202">
        <v>14.452209360639921</v>
      </c>
      <c r="L940" s="10">
        <f t="shared" si="154"/>
        <v>265.86914169336347</v>
      </c>
      <c r="M940" s="11">
        <f t="shared" si="155"/>
        <v>3.5045125235071271E-2</v>
      </c>
    </row>
    <row r="941" spans="1:13" x14ac:dyDescent="0.35">
      <c r="A941" s="9">
        <f t="shared" si="156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328">
        <f t="shared" si="152"/>
        <v>4003.9</v>
      </c>
      <c r="G941" s="217">
        <f t="shared" si="157"/>
        <v>1.879075381714319E-2</v>
      </c>
      <c r="H941" s="18">
        <f t="shared" si="153"/>
        <v>80.45167293040771</v>
      </c>
      <c r="I941" s="10">
        <f t="shared" si="158"/>
        <v>17.699368044689695</v>
      </c>
      <c r="J941" s="205">
        <v>34.538724946251065</v>
      </c>
      <c r="K941" s="202">
        <v>7.6274110073533699</v>
      </c>
      <c r="L941" s="10">
        <f t="shared" si="154"/>
        <v>140.31717692870183</v>
      </c>
      <c r="M941" s="11">
        <f t="shared" si="155"/>
        <v>3.5045125235071264E-2</v>
      </c>
    </row>
    <row r="942" spans="1:13" x14ac:dyDescent="0.35">
      <c r="A942" s="9">
        <f t="shared" si="156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328">
        <f t="shared" si="152"/>
        <v>3984.06</v>
      </c>
      <c r="G942" s="217">
        <f t="shared" si="157"/>
        <v>1.8697642461781634E-2</v>
      </c>
      <c r="H942" s="18">
        <f t="shared" si="153"/>
        <v>80.053021317994975</v>
      </c>
      <c r="I942" s="10">
        <f t="shared" si="158"/>
        <v>17.611664689958896</v>
      </c>
      <c r="J942" s="205">
        <v>34.367579737096584</v>
      </c>
      <c r="K942" s="202">
        <v>7.5896158989875531</v>
      </c>
      <c r="L942" s="10">
        <f t="shared" si="154"/>
        <v>139.62188164403801</v>
      </c>
      <c r="M942" s="11">
        <f t="shared" si="155"/>
        <v>3.5045125235071264E-2</v>
      </c>
    </row>
    <row r="943" spans="1:13" x14ac:dyDescent="0.35">
      <c r="A943" s="9">
        <f t="shared" si="156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328">
        <f t="shared" si="152"/>
        <v>82.8</v>
      </c>
      <c r="G943" s="217">
        <f t="shared" si="157"/>
        <v>3.8858972902906065E-4</v>
      </c>
      <c r="H943" s="18">
        <f t="shared" si="153"/>
        <v>1.6637274953514716</v>
      </c>
      <c r="I943" s="10">
        <f t="shared" si="158"/>
        <v>0.36602004897732376</v>
      </c>
      <c r="J943" s="205">
        <v>0.71425520756002603</v>
      </c>
      <c r="K943" s="202">
        <v>0.15773361757507903</v>
      </c>
      <c r="L943" s="10">
        <f t="shared" si="154"/>
        <v>2.9017363694639005</v>
      </c>
      <c r="M943" s="11">
        <f t="shared" si="155"/>
        <v>3.5045125235071264E-2</v>
      </c>
    </row>
    <row r="944" spans="1:13" x14ac:dyDescent="0.35">
      <c r="A944" s="9">
        <f t="shared" si="156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328">
        <f t="shared" si="152"/>
        <v>334.8</v>
      </c>
      <c r="G944" s="217">
        <f t="shared" si="157"/>
        <v>1.5712541217262018E-3</v>
      </c>
      <c r="H944" s="18">
        <f t="shared" si="153"/>
        <v>6.7272459594646463</v>
      </c>
      <c r="I944" s="10">
        <f t="shared" si="158"/>
        <v>1.4799941110822221</v>
      </c>
      <c r="J944" s="205">
        <v>2.8880754044818442</v>
      </c>
      <c r="K944" s="202">
        <v>0.63779245367314563</v>
      </c>
      <c r="L944" s="10">
        <f t="shared" si="154"/>
        <v>11.733107928701859</v>
      </c>
      <c r="M944" s="11">
        <f t="shared" si="155"/>
        <v>3.5045125235071264E-2</v>
      </c>
    </row>
    <row r="945" spans="1:13" x14ac:dyDescent="0.35">
      <c r="A945" s="9">
        <f t="shared" si="156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328">
        <f t="shared" si="152"/>
        <v>435.7</v>
      </c>
      <c r="G945" s="217">
        <f t="shared" si="157"/>
        <v>2.0447891900720015E-3</v>
      </c>
      <c r="H945" s="18">
        <f t="shared" si="153"/>
        <v>8.7546626778337711</v>
      </c>
      <c r="I945" s="10">
        <f t="shared" si="158"/>
        <v>1.9260257891234296</v>
      </c>
      <c r="J945" s="205">
        <v>3.7584661103128418</v>
      </c>
      <c r="K945" s="202">
        <v>0.83000648765050644</v>
      </c>
      <c r="L945" s="10">
        <f t="shared" si="154"/>
        <v>15.269161064920548</v>
      </c>
      <c r="M945" s="11">
        <f t="shared" si="155"/>
        <v>3.5045125235071257E-2</v>
      </c>
    </row>
    <row r="946" spans="1:13" x14ac:dyDescent="0.35">
      <c r="A946" s="9">
        <f t="shared" si="156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328">
        <f t="shared" si="152"/>
        <v>431.1</v>
      </c>
      <c r="G946" s="217">
        <f t="shared" si="157"/>
        <v>2.0232008717926096E-3</v>
      </c>
      <c r="H946" s="18">
        <f t="shared" si="153"/>
        <v>8.662233372536468</v>
      </c>
      <c r="I946" s="10">
        <f t="shared" si="158"/>
        <v>1.905691341958023</v>
      </c>
      <c r="J946" s="205">
        <v>3.7187852654483966</v>
      </c>
      <c r="K946" s="202">
        <v>0.82124350889633546</v>
      </c>
      <c r="L946" s="10">
        <f t="shared" si="154"/>
        <v>15.107953488839224</v>
      </c>
      <c r="M946" s="11">
        <f t="shared" si="155"/>
        <v>3.5045125235071264E-2</v>
      </c>
    </row>
    <row r="947" spans="1:13" x14ac:dyDescent="0.35">
      <c r="A947" s="9">
        <f t="shared" si="156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328">
        <f t="shared" si="152"/>
        <v>174.4</v>
      </c>
      <c r="G947" s="217">
        <f t="shared" si="157"/>
        <v>8.1847884954913263E-4</v>
      </c>
      <c r="H947" s="18">
        <f t="shared" si="153"/>
        <v>3.5042762704021335</v>
      </c>
      <c r="I947" s="10">
        <f t="shared" si="158"/>
        <v>0.7709407794884694</v>
      </c>
      <c r="J947" s="205">
        <v>1.5044215965998617</v>
      </c>
      <c r="K947" s="202">
        <v>0.33223119450596361</v>
      </c>
      <c r="L947" s="10">
        <f t="shared" si="154"/>
        <v>6.1118698409964285</v>
      </c>
      <c r="M947" s="11">
        <f t="shared" si="155"/>
        <v>3.5045125235071264E-2</v>
      </c>
    </row>
    <row r="948" spans="1:13" x14ac:dyDescent="0.35">
      <c r="A948" s="9">
        <f t="shared" si="156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328">
        <f t="shared" si="152"/>
        <v>345.2</v>
      </c>
      <c r="G948" s="217">
        <f t="shared" si="157"/>
        <v>1.620062493488306E-3</v>
      </c>
      <c r="H948" s="18">
        <f t="shared" si="153"/>
        <v>6.9362165627455079</v>
      </c>
      <c r="I948" s="10">
        <f t="shared" si="158"/>
        <v>1.5259676438040117</v>
      </c>
      <c r="J948" s="205">
        <v>2.977788618957983</v>
      </c>
      <c r="K948" s="202">
        <v>0.65760440563909761</v>
      </c>
      <c r="L948" s="10">
        <f t="shared" si="154"/>
        <v>12.097577231146602</v>
      </c>
      <c r="M948" s="11">
        <f t="shared" si="155"/>
        <v>3.5045125235071271E-2</v>
      </c>
    </row>
    <row r="949" spans="1:13" x14ac:dyDescent="0.35">
      <c r="A949" s="9">
        <f t="shared" si="156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328">
        <f t="shared" si="152"/>
        <v>344.6</v>
      </c>
      <c r="G949" s="217">
        <f t="shared" si="157"/>
        <v>1.6172466258866462E-3</v>
      </c>
      <c r="H949" s="18">
        <f t="shared" si="153"/>
        <v>6.9241605664023815</v>
      </c>
      <c r="I949" s="10">
        <f t="shared" si="158"/>
        <v>1.523315324608524</v>
      </c>
      <c r="J949" s="205">
        <v>2.9726128565843597</v>
      </c>
      <c r="K949" s="202">
        <v>0.65646140841029277</v>
      </c>
      <c r="L949" s="10">
        <f t="shared" si="154"/>
        <v>12.076550156005558</v>
      </c>
      <c r="M949" s="11">
        <f t="shared" si="155"/>
        <v>3.5045125235071264E-2</v>
      </c>
    </row>
    <row r="950" spans="1:13" x14ac:dyDescent="0.35">
      <c r="A950" s="9">
        <f t="shared" si="156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328">
        <f t="shared" si="152"/>
        <v>332.1</v>
      </c>
      <c r="G950" s="217">
        <f t="shared" si="157"/>
        <v>1.5585827175187326E-3</v>
      </c>
      <c r="H950" s="18">
        <f t="shared" si="153"/>
        <v>6.6729939759205772</v>
      </c>
      <c r="I950" s="10">
        <f t="shared" si="158"/>
        <v>1.468058674702527</v>
      </c>
      <c r="J950" s="205">
        <v>2.8647844738005395</v>
      </c>
      <c r="K950" s="202">
        <v>0.63264896614352362</v>
      </c>
      <c r="L950" s="10">
        <f t="shared" si="154"/>
        <v>11.638486090567167</v>
      </c>
      <c r="M950" s="11">
        <f t="shared" si="155"/>
        <v>3.5045125235071257E-2</v>
      </c>
    </row>
    <row r="951" spans="1:13" x14ac:dyDescent="0.35">
      <c r="A951" s="9">
        <f t="shared" si="156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328">
        <f t="shared" si="152"/>
        <v>335.1</v>
      </c>
      <c r="G951" s="217">
        <f t="shared" si="157"/>
        <v>1.5726620555270318E-3</v>
      </c>
      <c r="H951" s="18">
        <f t="shared" si="153"/>
        <v>6.7332739576362099</v>
      </c>
      <c r="I951" s="10">
        <f t="shared" si="158"/>
        <v>1.4813202706799662</v>
      </c>
      <c r="J951" s="205">
        <v>2.8906632856686563</v>
      </c>
      <c r="K951" s="202">
        <v>0.63836395228754816</v>
      </c>
      <c r="L951" s="10">
        <f t="shared" si="154"/>
        <v>11.743621466272382</v>
      </c>
      <c r="M951" s="11">
        <f t="shared" si="155"/>
        <v>3.5045125235071264E-2</v>
      </c>
    </row>
    <row r="952" spans="1:13" x14ac:dyDescent="0.35">
      <c r="A952" s="9">
        <f t="shared" si="156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328">
        <f t="shared" si="152"/>
        <v>326.89999999999998</v>
      </c>
      <c r="G952" s="217">
        <f t="shared" si="157"/>
        <v>1.5341785316376803E-3</v>
      </c>
      <c r="H952" s="18">
        <f t="shared" si="153"/>
        <v>6.568508674280146</v>
      </c>
      <c r="I952" s="10">
        <f t="shared" si="158"/>
        <v>1.4450719083416321</v>
      </c>
      <c r="J952" s="205">
        <v>2.8199278665624696</v>
      </c>
      <c r="K952" s="202">
        <v>0.62274299016054757</v>
      </c>
      <c r="L952" s="10">
        <f t="shared" si="154"/>
        <v>11.456251439344795</v>
      </c>
      <c r="M952" s="11">
        <f t="shared" si="155"/>
        <v>3.5045125235071264E-2</v>
      </c>
    </row>
    <row r="953" spans="1:13" x14ac:dyDescent="0.35">
      <c r="A953" s="9">
        <f t="shared" si="156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328">
        <f t="shared" si="152"/>
        <v>199</v>
      </c>
      <c r="G953" s="217">
        <f t="shared" si="157"/>
        <v>9.339294212171869E-4</v>
      </c>
      <c r="H953" s="18">
        <f t="shared" si="153"/>
        <v>3.9985721204703246</v>
      </c>
      <c r="I953" s="10">
        <f t="shared" si="158"/>
        <v>0.87968586650347147</v>
      </c>
      <c r="J953" s="205">
        <v>1.7166278539184201</v>
      </c>
      <c r="K953" s="202">
        <v>0.37909408088696533</v>
      </c>
      <c r="L953" s="10">
        <f t="shared" si="154"/>
        <v>6.9739799217791818</v>
      </c>
      <c r="M953" s="11">
        <f t="shared" si="155"/>
        <v>3.5045125235071264E-2</v>
      </c>
    </row>
    <row r="954" spans="1:13" x14ac:dyDescent="0.35">
      <c r="A954" s="9">
        <f t="shared" si="156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328">
        <f t="shared" si="152"/>
        <v>242.5</v>
      </c>
      <c r="G954" s="217">
        <f t="shared" si="157"/>
        <v>1.1380798223375268E-3</v>
      </c>
      <c r="H954" s="18">
        <f t="shared" si="153"/>
        <v>4.872631855347004</v>
      </c>
      <c r="I954" s="10">
        <f t="shared" si="158"/>
        <v>1.071979008176341</v>
      </c>
      <c r="J954" s="205">
        <v>2.0918706260061151</v>
      </c>
      <c r="K954" s="202">
        <v>0.46196137997532211</v>
      </c>
      <c r="L954" s="10">
        <f t="shared" si="154"/>
        <v>8.4984428695047836</v>
      </c>
      <c r="M954" s="11">
        <f t="shared" si="155"/>
        <v>3.5045125235071271E-2</v>
      </c>
    </row>
    <row r="955" spans="1:13" x14ac:dyDescent="0.35">
      <c r="A955" s="9">
        <f t="shared" si="156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328">
        <f t="shared" ref="F955:F1008" si="159">C955+D955+E955</f>
        <v>312.5</v>
      </c>
      <c r="G955" s="217">
        <f t="shared" si="157"/>
        <v>1.4665977091978437E-3</v>
      </c>
      <c r="H955" s="18">
        <f t="shared" si="153"/>
        <v>6.2791647620451077</v>
      </c>
      <c r="I955" s="10">
        <f t="shared" si="158"/>
        <v>1.3814162476499237</v>
      </c>
      <c r="J955" s="205">
        <v>2.6957095695955084</v>
      </c>
      <c r="K955" s="202">
        <v>0.59531105666922945</v>
      </c>
      <c r="L955" s="10">
        <f t="shared" si="154"/>
        <v>10.95160163595977</v>
      </c>
      <c r="M955" s="11">
        <f t="shared" si="155"/>
        <v>3.5045125235071264E-2</v>
      </c>
    </row>
    <row r="956" spans="1:13" x14ac:dyDescent="0.35">
      <c r="A956" s="9">
        <f t="shared" si="156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328">
        <f t="shared" si="159"/>
        <v>4184.29</v>
      </c>
      <c r="G956" s="217">
        <f t="shared" si="157"/>
        <v>1.9637344411582224E-2</v>
      </c>
      <c r="H956" s="18">
        <f t="shared" si="153"/>
        <v>84.076308230968706</v>
      </c>
      <c r="I956" s="10">
        <f t="shared" si="158"/>
        <v>18.496787810813114</v>
      </c>
      <c r="J956" s="205">
        <v>36.09481790388093</v>
      </c>
      <c r="K956" s="202">
        <v>7.8733268611307468</v>
      </c>
      <c r="L956" s="10">
        <f t="shared" si="154"/>
        <v>146.5412408067935</v>
      </c>
      <c r="M956" s="11">
        <f t="shared" si="155"/>
        <v>3.5021769716437792E-2</v>
      </c>
    </row>
    <row r="957" spans="1:13" x14ac:dyDescent="0.35">
      <c r="A957" s="9">
        <f t="shared" si="156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328">
        <f t="shared" si="159"/>
        <v>429.5</v>
      </c>
      <c r="G957" s="217">
        <f t="shared" si="157"/>
        <v>2.0156918915215163E-3</v>
      </c>
      <c r="H957" s="18">
        <f t="shared" si="153"/>
        <v>8.6300840489547959</v>
      </c>
      <c r="I957" s="10">
        <f t="shared" si="158"/>
        <v>1.8986184907700552</v>
      </c>
      <c r="J957" s="205">
        <v>3.7049832324520673</v>
      </c>
      <c r="K957" s="202">
        <v>0.81819551628618892</v>
      </c>
      <c r="L957" s="10">
        <f t="shared" si="154"/>
        <v>15.051881288463106</v>
      </c>
      <c r="M957" s="11">
        <f t="shared" si="155"/>
        <v>3.5045125235071257E-2</v>
      </c>
    </row>
    <row r="958" spans="1:13" x14ac:dyDescent="0.35">
      <c r="A958" s="9">
        <f t="shared" si="156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328">
        <f t="shared" si="159"/>
        <v>313</v>
      </c>
      <c r="G958" s="217">
        <f t="shared" si="157"/>
        <v>1.4689442655325604E-3</v>
      </c>
      <c r="H958" s="18">
        <f t="shared" si="153"/>
        <v>6.2892114256643801</v>
      </c>
      <c r="I958" s="10">
        <f t="shared" si="158"/>
        <v>1.3836265136461636</v>
      </c>
      <c r="J958" s="205">
        <v>2.7000227049068619</v>
      </c>
      <c r="K958" s="202">
        <v>0.59626355435990031</v>
      </c>
      <c r="L958" s="10">
        <f t="shared" si="154"/>
        <v>10.969124198577306</v>
      </c>
      <c r="M958" s="11">
        <f t="shared" si="155"/>
        <v>3.5045125235071264E-2</v>
      </c>
    </row>
    <row r="959" spans="1:13" x14ac:dyDescent="0.35">
      <c r="A959" s="9">
        <f t="shared" si="156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328">
        <f t="shared" si="159"/>
        <v>348.9</v>
      </c>
      <c r="G959" s="217">
        <f t="shared" si="157"/>
        <v>1.6374270103652084E-3</v>
      </c>
      <c r="H959" s="18">
        <f t="shared" si="153"/>
        <v>7.010561873528121</v>
      </c>
      <c r="I959" s="10">
        <f t="shared" si="158"/>
        <v>1.5423236121761865</v>
      </c>
      <c r="J959" s="205">
        <v>3.0097058202619933</v>
      </c>
      <c r="K959" s="202">
        <v>0.66465288855006122</v>
      </c>
      <c r="L959" s="10">
        <f t="shared" si="154"/>
        <v>12.227244194516361</v>
      </c>
      <c r="M959" s="11">
        <f t="shared" si="155"/>
        <v>3.5045125235071257E-2</v>
      </c>
    </row>
    <row r="960" spans="1:13" x14ac:dyDescent="0.35">
      <c r="A960" s="9">
        <f t="shared" si="156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328">
        <f t="shared" si="159"/>
        <v>345</v>
      </c>
      <c r="G960" s="217">
        <f t="shared" si="157"/>
        <v>1.6191238709544196E-3</v>
      </c>
      <c r="H960" s="18">
        <f t="shared" si="153"/>
        <v>6.9321978972977991</v>
      </c>
      <c r="I960" s="10">
        <f t="shared" si="158"/>
        <v>1.5250835374055158</v>
      </c>
      <c r="J960" s="205">
        <v>2.976063364833442</v>
      </c>
      <c r="K960" s="202">
        <v>0.65722340656282929</v>
      </c>
      <c r="L960" s="10">
        <f t="shared" si="154"/>
        <v>12.090568206099586</v>
      </c>
      <c r="M960" s="11">
        <f t="shared" si="155"/>
        <v>3.5045125235071264E-2</v>
      </c>
    </row>
    <row r="961" spans="1:13" x14ac:dyDescent="0.35">
      <c r="A961" s="9">
        <f t="shared" si="156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328">
        <f t="shared" si="159"/>
        <v>139.5</v>
      </c>
      <c r="G961" s="217">
        <f t="shared" si="157"/>
        <v>6.5468921738591739E-4</v>
      </c>
      <c r="H961" s="18">
        <f t="shared" si="153"/>
        <v>2.8030191497769361</v>
      </c>
      <c r="I961" s="10">
        <f t="shared" si="158"/>
        <v>0.61666421295092599</v>
      </c>
      <c r="J961" s="205">
        <v>1.2033647518674351</v>
      </c>
      <c r="K961" s="202">
        <v>0.26574685569714401</v>
      </c>
      <c r="L961" s="10">
        <f t="shared" si="154"/>
        <v>4.8887949702924418</v>
      </c>
      <c r="M961" s="11">
        <f t="shared" si="155"/>
        <v>3.5045125235071264E-2</v>
      </c>
    </row>
    <row r="962" spans="1:13" x14ac:dyDescent="0.35">
      <c r="A962" s="9">
        <f t="shared" si="156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328">
        <f t="shared" si="159"/>
        <v>70.400000000000006</v>
      </c>
      <c r="G962" s="217">
        <f t="shared" si="157"/>
        <v>3.3039513192809023E-4</v>
      </c>
      <c r="H962" s="18">
        <f t="shared" si="153"/>
        <v>1.4145702375935219</v>
      </c>
      <c r="I962" s="10">
        <f t="shared" si="158"/>
        <v>0.31120545227057483</v>
      </c>
      <c r="J962" s="205">
        <v>0.60728945183847627</v>
      </c>
      <c r="K962" s="202">
        <v>0.13411167484644401</v>
      </c>
      <c r="L962" s="10">
        <f t="shared" si="154"/>
        <v>2.4671768165490167</v>
      </c>
      <c r="M962" s="11">
        <f t="shared" si="155"/>
        <v>3.5045125235071257E-2</v>
      </c>
    </row>
    <row r="963" spans="1:13" x14ac:dyDescent="0.35">
      <c r="A963" s="9">
        <f t="shared" si="156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328">
        <f t="shared" si="159"/>
        <v>126.1</v>
      </c>
      <c r="G963" s="217">
        <f t="shared" si="157"/>
        <v>5.9180150761551384E-4</v>
      </c>
      <c r="H963" s="18">
        <f t="shared" si="153"/>
        <v>2.5337685647804418</v>
      </c>
      <c r="I963" s="10">
        <f t="shared" si="158"/>
        <v>0.55742908425169724</v>
      </c>
      <c r="J963" s="205">
        <v>1.0877727255231797</v>
      </c>
      <c r="K963" s="202">
        <v>0.24021991758716746</v>
      </c>
      <c r="L963" s="10">
        <f t="shared" si="154"/>
        <v>4.4191902921424866</v>
      </c>
      <c r="M963" s="11">
        <f t="shared" si="155"/>
        <v>3.5045125235071264E-2</v>
      </c>
    </row>
    <row r="964" spans="1:13" x14ac:dyDescent="0.35">
      <c r="A964" s="9">
        <f t="shared" si="156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328">
        <f t="shared" si="159"/>
        <v>165.8</v>
      </c>
      <c r="G964" s="217">
        <f t="shared" si="157"/>
        <v>7.7811808059200806E-4</v>
      </c>
      <c r="H964" s="18">
        <f t="shared" si="153"/>
        <v>3.3314736561506528</v>
      </c>
      <c r="I964" s="10">
        <f t="shared" si="158"/>
        <v>0.73292420435314365</v>
      </c>
      <c r="J964" s="205">
        <v>1.4302356692445932</v>
      </c>
      <c r="K964" s="202">
        <v>0.31584823422642644</v>
      </c>
      <c r="L964" s="10">
        <f t="shared" si="154"/>
        <v>5.8104817639748161</v>
      </c>
      <c r="M964" s="11">
        <f t="shared" si="155"/>
        <v>3.5045125235071264E-2</v>
      </c>
    </row>
    <row r="965" spans="1:13" x14ac:dyDescent="0.35">
      <c r="A965" s="9">
        <f t="shared" si="156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328">
        <f t="shared" si="159"/>
        <v>100.4</v>
      </c>
      <c r="G965" s="217">
        <f t="shared" si="157"/>
        <v>4.7118851201108326E-4</v>
      </c>
      <c r="H965" s="18">
        <f t="shared" ref="H965:H1019" si="160">G965*$H$2</f>
        <v>2.0173700547498523</v>
      </c>
      <c r="I965" s="10">
        <f t="shared" si="158"/>
        <v>0.4438214120449675</v>
      </c>
      <c r="J965" s="205">
        <v>0.86607757051964518</v>
      </c>
      <c r="K965" s="202">
        <v>0.19126153628669004</v>
      </c>
      <c r="L965" s="10">
        <f t="shared" si="154"/>
        <v>3.5185305736011552</v>
      </c>
      <c r="M965" s="11">
        <f t="shared" si="155"/>
        <v>3.5045125235071264E-2</v>
      </c>
    </row>
    <row r="966" spans="1:13" x14ac:dyDescent="0.35">
      <c r="A966" s="9">
        <f t="shared" si="156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328">
        <f t="shared" si="159"/>
        <v>102.7</v>
      </c>
      <c r="G966" s="217">
        <f t="shared" si="157"/>
        <v>4.8198267115077937E-4</v>
      </c>
      <c r="H966" s="18">
        <f t="shared" si="160"/>
        <v>2.0635847073985043</v>
      </c>
      <c r="I966" s="10">
        <f t="shared" si="158"/>
        <v>0.45398863562767094</v>
      </c>
      <c r="J966" s="205">
        <v>0.88591799295186802</v>
      </c>
      <c r="K966" s="202">
        <v>0.19564302566377559</v>
      </c>
      <c r="L966" s="10">
        <f t="shared" si="154"/>
        <v>3.5991343616418185</v>
      </c>
      <c r="M966" s="11">
        <f t="shared" si="155"/>
        <v>3.5045125235071257E-2</v>
      </c>
    </row>
    <row r="967" spans="1:13" x14ac:dyDescent="0.35">
      <c r="A967" s="9">
        <f t="shared" si="156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328">
        <f t="shared" si="159"/>
        <v>84.9</v>
      </c>
      <c r="G967" s="217">
        <f t="shared" si="157"/>
        <v>3.984452656348702E-4</v>
      </c>
      <c r="H967" s="18">
        <f t="shared" si="160"/>
        <v>1.705923482552415</v>
      </c>
      <c r="I967" s="10">
        <f t="shared" si="158"/>
        <v>0.37530316616153131</v>
      </c>
      <c r="J967" s="205">
        <v>0.73237037586770792</v>
      </c>
      <c r="K967" s="202">
        <v>0.16173410787589629</v>
      </c>
      <c r="L967" s="10">
        <f t="shared" si="154"/>
        <v>2.9753311324575504</v>
      </c>
      <c r="M967" s="11">
        <f t="shared" si="155"/>
        <v>3.5045125235071264E-2</v>
      </c>
    </row>
    <row r="968" spans="1:13" x14ac:dyDescent="0.35">
      <c r="A968" s="9">
        <f t="shared" si="156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328">
        <f t="shared" si="159"/>
        <v>97.9</v>
      </c>
      <c r="G968" s="217">
        <f t="shared" si="157"/>
        <v>4.5945573033750049E-4</v>
      </c>
      <c r="H968" s="18">
        <f t="shared" si="160"/>
        <v>1.9671367366534913</v>
      </c>
      <c r="I968" s="10">
        <f t="shared" si="158"/>
        <v>0.4327700820637681</v>
      </c>
      <c r="J968" s="205">
        <v>0.84451189396288107</v>
      </c>
      <c r="K968" s="202">
        <v>0.18649904783333621</v>
      </c>
      <c r="L968" s="10">
        <f t="shared" si="154"/>
        <v>3.4309177605134766</v>
      </c>
      <c r="M968" s="11">
        <f t="shared" si="155"/>
        <v>3.5045125235071257E-2</v>
      </c>
    </row>
    <row r="969" spans="1:13" x14ac:dyDescent="0.35">
      <c r="A969" s="9">
        <f t="shared" si="156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328">
        <f t="shared" si="159"/>
        <v>65.099999999999994</v>
      </c>
      <c r="G969" s="217">
        <f t="shared" si="157"/>
        <v>3.0552163478009476E-4</v>
      </c>
      <c r="H969" s="18">
        <f t="shared" si="160"/>
        <v>1.3080756032292367</v>
      </c>
      <c r="I969" s="10">
        <f t="shared" si="158"/>
        <v>0.28777663271043208</v>
      </c>
      <c r="J969" s="205">
        <v>0.56157021753813641</v>
      </c>
      <c r="K969" s="202">
        <v>0.12401519932533388</v>
      </c>
      <c r="L969" s="10">
        <f t="shared" si="154"/>
        <v>2.281437652803139</v>
      </c>
      <c r="M969" s="11">
        <f t="shared" si="155"/>
        <v>3.5045125235071264E-2</v>
      </c>
    </row>
    <row r="970" spans="1:13" x14ac:dyDescent="0.35">
      <c r="A970" s="9">
        <f t="shared" si="156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328">
        <f t="shared" si="159"/>
        <v>185</v>
      </c>
      <c r="G970" s="217">
        <f t="shared" si="157"/>
        <v>8.6822584384512347E-4</v>
      </c>
      <c r="H970" s="18">
        <f t="shared" si="160"/>
        <v>3.7172655391307039</v>
      </c>
      <c r="I970" s="10">
        <f t="shared" si="158"/>
        <v>0.81779841860875491</v>
      </c>
      <c r="J970" s="205">
        <v>1.595860065200541</v>
      </c>
      <c r="K970" s="202">
        <v>0.3524241455481838</v>
      </c>
      <c r="L970" s="10">
        <f t="shared" ref="L970:L1032" si="161">H970+I970+J970+K970</f>
        <v>6.4833481684881828</v>
      </c>
      <c r="M970" s="11">
        <f t="shared" ref="M970:M1032" si="162">L970/F970</f>
        <v>3.5045125235071257E-2</v>
      </c>
    </row>
    <row r="971" spans="1:13" x14ac:dyDescent="0.35">
      <c r="A971" s="9">
        <f t="shared" si="156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328">
        <f t="shared" si="159"/>
        <v>527.4</v>
      </c>
      <c r="G971" s="217">
        <f t="shared" si="157"/>
        <v>2.475147621859017E-3</v>
      </c>
      <c r="H971" s="18">
        <f t="shared" si="160"/>
        <v>10.597220785608288</v>
      </c>
      <c r="I971" s="10">
        <f t="shared" si="158"/>
        <v>2.3313885728338235</v>
      </c>
      <c r="J971" s="205">
        <v>4.5494951264149481</v>
      </c>
      <c r="K971" s="202">
        <v>1.0046945641195251</v>
      </c>
      <c r="L971" s="10">
        <f t="shared" si="161"/>
        <v>18.482799048976585</v>
      </c>
      <c r="M971" s="11">
        <f t="shared" si="162"/>
        <v>3.5045125235071264E-2</v>
      </c>
    </row>
    <row r="972" spans="1:13" x14ac:dyDescent="0.35">
      <c r="A972" s="9">
        <f t="shared" ref="A972:A1035" si="163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328">
        <f t="shared" si="159"/>
        <v>520.9</v>
      </c>
      <c r="G972" s="217">
        <f t="shared" ref="G972:G1035" si="164">1/213078.2*F972</f>
        <v>2.4446423895077016E-3</v>
      </c>
      <c r="H972" s="18">
        <f t="shared" si="160"/>
        <v>10.466614158557748</v>
      </c>
      <c r="I972" s="10">
        <f t="shared" si="158"/>
        <v>2.3026551148827048</v>
      </c>
      <c r="J972" s="205">
        <v>4.4934243673673615</v>
      </c>
      <c r="K972" s="202">
        <v>0.99231209414080512</v>
      </c>
      <c r="L972" s="10">
        <f t="shared" si="161"/>
        <v>18.255005734948618</v>
      </c>
      <c r="M972" s="11">
        <f t="shared" si="162"/>
        <v>3.5045125235071257E-2</v>
      </c>
    </row>
    <row r="973" spans="1:13" x14ac:dyDescent="0.35">
      <c r="A973" s="9">
        <f t="shared" si="163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328">
        <f t="shared" si="159"/>
        <v>308.3</v>
      </c>
      <c r="G973" s="217">
        <f t="shared" si="164"/>
        <v>1.4468866359862247E-3</v>
      </c>
      <c r="H973" s="18">
        <f t="shared" si="160"/>
        <v>6.1947727876432213</v>
      </c>
      <c r="I973" s="10">
        <f t="shared" si="158"/>
        <v>1.3628500132815087</v>
      </c>
      <c r="J973" s="205">
        <v>2.6594792329801455</v>
      </c>
      <c r="K973" s="202">
        <v>0.587310076067595</v>
      </c>
      <c r="L973" s="10">
        <f t="shared" si="161"/>
        <v>10.804412109972471</v>
      </c>
      <c r="M973" s="11">
        <f t="shared" si="162"/>
        <v>3.5045125235071264E-2</v>
      </c>
    </row>
    <row r="974" spans="1:13" x14ac:dyDescent="0.35">
      <c r="A974" s="9">
        <f t="shared" si="163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328">
        <f t="shared" si="159"/>
        <v>524.94000000000005</v>
      </c>
      <c r="G974" s="217">
        <f t="shared" si="164"/>
        <v>2.4636025646922119E-3</v>
      </c>
      <c r="H974" s="18">
        <f t="shared" si="160"/>
        <v>10.54779120060147</v>
      </c>
      <c r="I974" s="10">
        <f t="shared" si="158"/>
        <v>2.3205140641323232</v>
      </c>
      <c r="J974" s="205">
        <v>4.5282745006830929</v>
      </c>
      <c r="K974" s="202">
        <v>1.0000082754814252</v>
      </c>
      <c r="L974" s="10">
        <f t="shared" si="161"/>
        <v>18.396588040898312</v>
      </c>
      <c r="M974" s="11">
        <f t="shared" si="162"/>
        <v>3.5045125235071264E-2</v>
      </c>
    </row>
    <row r="975" spans="1:13" x14ac:dyDescent="0.35">
      <c r="A975" s="9">
        <f t="shared" si="163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328">
        <f t="shared" si="159"/>
        <v>522.54999999999995</v>
      </c>
      <c r="G975" s="217">
        <f t="shared" si="164"/>
        <v>2.452386025412266E-3</v>
      </c>
      <c r="H975" s="18">
        <f t="shared" si="160"/>
        <v>10.499768148501346</v>
      </c>
      <c r="I975" s="10">
        <f t="shared" si="158"/>
        <v>2.3099489926702961</v>
      </c>
      <c r="J975" s="205">
        <v>4.5076577138948251</v>
      </c>
      <c r="K975" s="202">
        <v>0.99545533652001872</v>
      </c>
      <c r="L975" s="10">
        <f t="shared" si="161"/>
        <v>18.312830191586485</v>
      </c>
      <c r="M975" s="11">
        <f t="shared" si="162"/>
        <v>3.5045125235071257E-2</v>
      </c>
    </row>
    <row r="976" spans="1:13" x14ac:dyDescent="0.35">
      <c r="A976" s="9">
        <f t="shared" si="163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328">
        <f t="shared" si="159"/>
        <v>315.77999999999997</v>
      </c>
      <c r="G976" s="217">
        <f t="shared" si="164"/>
        <v>1.4819911187535842E-3</v>
      </c>
      <c r="H976" s="18">
        <f t="shared" si="160"/>
        <v>6.3450708753875329</v>
      </c>
      <c r="I976" s="10">
        <f t="shared" si="158"/>
        <v>1.3959155925852573</v>
      </c>
      <c r="J976" s="205">
        <v>2.7240037372379833</v>
      </c>
      <c r="K976" s="202">
        <v>0.6015594415200296</v>
      </c>
      <c r="L976" s="10">
        <f t="shared" si="161"/>
        <v>11.066549646730804</v>
      </c>
      <c r="M976" s="11">
        <f t="shared" si="162"/>
        <v>3.5045125235071271E-2</v>
      </c>
    </row>
    <row r="977" spans="1:13" x14ac:dyDescent="0.35">
      <c r="A977" s="9">
        <f t="shared" si="163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328">
        <f t="shared" si="159"/>
        <v>538.4</v>
      </c>
      <c r="G977" s="217">
        <f t="shared" si="164"/>
        <v>2.5267718612227807E-3</v>
      </c>
      <c r="H977" s="18">
        <f t="shared" si="160"/>
        <v>10.818247385232274</v>
      </c>
      <c r="I977" s="10">
        <f t="shared" si="158"/>
        <v>2.3800144247511001</v>
      </c>
      <c r="J977" s="205">
        <v>4.6443841032647102</v>
      </c>
      <c r="K977" s="202">
        <v>1.0256495133142822</v>
      </c>
      <c r="L977" s="10">
        <f t="shared" si="161"/>
        <v>18.868295426562366</v>
      </c>
      <c r="M977" s="11">
        <f t="shared" si="162"/>
        <v>3.5045125235071257E-2</v>
      </c>
    </row>
    <row r="978" spans="1:13" x14ac:dyDescent="0.35">
      <c r="A978" s="9">
        <f t="shared" si="163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328">
        <f t="shared" si="159"/>
        <v>509.66</v>
      </c>
      <c r="G978" s="217">
        <f t="shared" si="164"/>
        <v>2.3918918031032737E-3</v>
      </c>
      <c r="H978" s="18">
        <f t="shared" si="160"/>
        <v>10.24076516039651</v>
      </c>
      <c r="I978" s="10">
        <f t="shared" si="158"/>
        <v>2.2529683352872323</v>
      </c>
      <c r="J978" s="205">
        <v>4.39646508556815</v>
      </c>
      <c r="K978" s="202">
        <v>0.97089994605452634</v>
      </c>
      <c r="L978" s="10">
        <f t="shared" si="161"/>
        <v>17.861098527306417</v>
      </c>
      <c r="M978" s="11">
        <f t="shared" si="162"/>
        <v>3.5045125235071257E-2</v>
      </c>
    </row>
    <row r="979" spans="1:13" x14ac:dyDescent="0.35">
      <c r="A979" s="9">
        <f t="shared" si="163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328">
        <f t="shared" si="159"/>
        <v>508.2</v>
      </c>
      <c r="G979" s="217">
        <f t="shared" si="164"/>
        <v>2.3850398586059015E-3</v>
      </c>
      <c r="H979" s="18">
        <f t="shared" si="160"/>
        <v>10.211428902628237</v>
      </c>
      <c r="I979" s="10">
        <f t="shared" ref="I979:I1031" si="165">H979*0.22</f>
        <v>2.2465143585782119</v>
      </c>
      <c r="J979" s="205">
        <v>4.3838707304589999</v>
      </c>
      <c r="K979" s="202">
        <v>0.96811865279776765</v>
      </c>
      <c r="L979" s="10">
        <f t="shared" si="161"/>
        <v>17.809932644463213</v>
      </c>
      <c r="M979" s="11">
        <f t="shared" si="162"/>
        <v>3.5045125235071257E-2</v>
      </c>
    </row>
    <row r="980" spans="1:13" x14ac:dyDescent="0.35">
      <c r="A980" s="9">
        <f t="shared" si="163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328">
        <f t="shared" si="159"/>
        <v>362.92</v>
      </c>
      <c r="G980" s="217">
        <f t="shared" si="164"/>
        <v>1.7032244499906608E-3</v>
      </c>
      <c r="H980" s="18">
        <f t="shared" si="160"/>
        <v>7.2922703214125146</v>
      </c>
      <c r="I980" s="10">
        <f t="shared" si="165"/>
        <v>1.6042994707107532</v>
      </c>
      <c r="J980" s="205">
        <v>3.1306461343923266</v>
      </c>
      <c r="K980" s="202">
        <v>0.69136092379646963</v>
      </c>
      <c r="L980" s="10">
        <f t="shared" si="161"/>
        <v>12.718576850312065</v>
      </c>
      <c r="M980" s="11">
        <f t="shared" si="162"/>
        <v>3.5045125235071264E-2</v>
      </c>
    </row>
    <row r="981" spans="1:13" x14ac:dyDescent="0.35">
      <c r="A981" s="9">
        <f t="shared" si="163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328">
        <f t="shared" si="159"/>
        <v>507.8</v>
      </c>
      <c r="G981" s="217">
        <f t="shared" si="164"/>
        <v>2.3831626135381282E-3</v>
      </c>
      <c r="H981" s="18">
        <f t="shared" si="160"/>
        <v>10.203391571732819</v>
      </c>
      <c r="I981" s="10">
        <f t="shared" si="165"/>
        <v>2.2447461457812201</v>
      </c>
      <c r="J981" s="205">
        <v>4.380420222209918</v>
      </c>
      <c r="K981" s="202">
        <v>0.96735665464523124</v>
      </c>
      <c r="L981" s="10">
        <f t="shared" si="161"/>
        <v>17.79591459436919</v>
      </c>
      <c r="M981" s="11">
        <f t="shared" si="162"/>
        <v>3.5045125235071264E-2</v>
      </c>
    </row>
    <row r="982" spans="1:13" x14ac:dyDescent="0.35">
      <c r="A982" s="9">
        <f t="shared" si="163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328">
        <f t="shared" si="159"/>
        <v>511.64</v>
      </c>
      <c r="G982" s="217">
        <f t="shared" si="164"/>
        <v>2.4011841661887513E-3</v>
      </c>
      <c r="H982" s="18">
        <f t="shared" si="160"/>
        <v>10.280549948328829</v>
      </c>
      <c r="I982" s="10">
        <f t="shared" si="165"/>
        <v>2.2617209886323426</v>
      </c>
      <c r="J982" s="205">
        <v>4.413545101401108</v>
      </c>
      <c r="K982" s="202">
        <v>0.97467183690958248</v>
      </c>
      <c r="L982" s="10">
        <f t="shared" si="161"/>
        <v>17.930487875271861</v>
      </c>
      <c r="M982" s="11">
        <f t="shared" si="162"/>
        <v>3.5045125235071264E-2</v>
      </c>
    </row>
    <row r="983" spans="1:13" x14ac:dyDescent="0.35">
      <c r="A983" s="9">
        <f t="shared" si="163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328">
        <f t="shared" si="159"/>
        <v>317.8</v>
      </c>
      <c r="G983" s="217">
        <f t="shared" si="164"/>
        <v>1.4914712063458391E-3</v>
      </c>
      <c r="H983" s="18">
        <f t="shared" si="160"/>
        <v>6.3856593964093928</v>
      </c>
      <c r="I983" s="10">
        <f t="shared" si="165"/>
        <v>1.4048450672100665</v>
      </c>
      <c r="J983" s="205">
        <v>2.7414288038958485</v>
      </c>
      <c r="K983" s="202">
        <v>0.60540753219033949</v>
      </c>
      <c r="L983" s="10">
        <f t="shared" si="161"/>
        <v>11.137340799705647</v>
      </c>
      <c r="M983" s="11">
        <f t="shared" si="162"/>
        <v>3.5045125235071264E-2</v>
      </c>
    </row>
    <row r="984" spans="1:13" x14ac:dyDescent="0.35">
      <c r="A984" s="9">
        <f t="shared" si="163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328">
        <f t="shared" si="159"/>
        <v>514.9</v>
      </c>
      <c r="G984" s="217">
        <f t="shared" si="164"/>
        <v>2.4164837134911031E-3</v>
      </c>
      <c r="H984" s="18">
        <f t="shared" si="160"/>
        <v>10.346054195126483</v>
      </c>
      <c r="I984" s="10">
        <f t="shared" si="165"/>
        <v>2.2761319229278261</v>
      </c>
      <c r="J984" s="205">
        <v>4.4416667436311279</v>
      </c>
      <c r="K984" s="202">
        <v>0.98088212185275603</v>
      </c>
      <c r="L984" s="10">
        <f t="shared" si="161"/>
        <v>18.044734983538191</v>
      </c>
      <c r="M984" s="11">
        <f t="shared" si="162"/>
        <v>3.5045125235071257E-2</v>
      </c>
    </row>
    <row r="985" spans="1:13" x14ac:dyDescent="0.35">
      <c r="A985" s="9">
        <f t="shared" si="163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328">
        <f t="shared" si="159"/>
        <v>513.5</v>
      </c>
      <c r="G985" s="217">
        <f t="shared" si="164"/>
        <v>2.4099133557538969E-3</v>
      </c>
      <c r="H985" s="18">
        <f t="shared" si="160"/>
        <v>10.317923536992522</v>
      </c>
      <c r="I985" s="10">
        <f t="shared" si="165"/>
        <v>2.2699431781383548</v>
      </c>
      <c r="J985" s="205">
        <v>4.42958996475934</v>
      </c>
      <c r="K985" s="202">
        <v>0.9782151283188778</v>
      </c>
      <c r="L985" s="10">
        <f t="shared" si="161"/>
        <v>17.995671808209096</v>
      </c>
      <c r="M985" s="11">
        <f t="shared" si="162"/>
        <v>3.5045125235071264E-2</v>
      </c>
    </row>
    <row r="986" spans="1:13" x14ac:dyDescent="0.35">
      <c r="A986" s="9">
        <f t="shared" si="163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328">
        <f t="shared" si="159"/>
        <v>314.7</v>
      </c>
      <c r="G986" s="217">
        <f t="shared" si="164"/>
        <v>1.4769225570705966E-3</v>
      </c>
      <c r="H986" s="18">
        <f t="shared" si="160"/>
        <v>6.3233700819699052</v>
      </c>
      <c r="I986" s="10">
        <f t="shared" si="165"/>
        <v>1.3911414180333792</v>
      </c>
      <c r="J986" s="205">
        <v>2.714687364965461</v>
      </c>
      <c r="K986" s="202">
        <v>0.59950204650818073</v>
      </c>
      <c r="L986" s="10">
        <f t="shared" si="161"/>
        <v>11.028700911476928</v>
      </c>
      <c r="M986" s="11">
        <f t="shared" si="162"/>
        <v>3.5045125235071271E-2</v>
      </c>
    </row>
    <row r="987" spans="1:13" x14ac:dyDescent="0.35">
      <c r="A987" s="9">
        <f t="shared" si="163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328">
        <f t="shared" si="159"/>
        <v>368.4</v>
      </c>
      <c r="G987" s="217">
        <f t="shared" si="164"/>
        <v>1.7289427074191539E-3</v>
      </c>
      <c r="H987" s="18">
        <f t="shared" si="160"/>
        <v>7.4023817546797357</v>
      </c>
      <c r="I987" s="10">
        <f t="shared" si="165"/>
        <v>1.628523986029542</v>
      </c>
      <c r="J987" s="205">
        <v>3.1779180974047532</v>
      </c>
      <c r="K987" s="202">
        <v>0.70180029848622116</v>
      </c>
      <c r="L987" s="10">
        <f t="shared" si="161"/>
        <v>12.910624136600251</v>
      </c>
      <c r="M987" s="11">
        <f t="shared" si="162"/>
        <v>3.5045125235071257E-2</v>
      </c>
    </row>
    <row r="988" spans="1:13" x14ac:dyDescent="0.35">
      <c r="A988" s="9">
        <f t="shared" si="163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328">
        <f t="shared" si="159"/>
        <v>506.3</v>
      </c>
      <c r="G988" s="217">
        <f t="shared" si="164"/>
        <v>2.3761229445339784E-3</v>
      </c>
      <c r="H988" s="18">
        <f t="shared" si="160"/>
        <v>10.173251580875002</v>
      </c>
      <c r="I988" s="10">
        <f t="shared" si="165"/>
        <v>2.2381153477925007</v>
      </c>
      <c r="J988" s="205">
        <v>4.3674808162758598</v>
      </c>
      <c r="K988" s="202">
        <v>0.96449916157321869</v>
      </c>
      <c r="L988" s="10">
        <f t="shared" si="161"/>
        <v>17.743346906516582</v>
      </c>
      <c r="M988" s="11">
        <f t="shared" si="162"/>
        <v>3.5045125235071264E-2</v>
      </c>
    </row>
    <row r="989" spans="1:13" x14ac:dyDescent="0.35">
      <c r="A989" s="9">
        <f t="shared" si="163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328">
        <f t="shared" si="159"/>
        <v>312.3</v>
      </c>
      <c r="G989" s="217">
        <f t="shared" si="164"/>
        <v>1.4656590866639571E-3</v>
      </c>
      <c r="H989" s="18">
        <f t="shared" si="160"/>
        <v>6.2751460965973989</v>
      </c>
      <c r="I989" s="10">
        <f t="shared" si="165"/>
        <v>1.3805321412514278</v>
      </c>
      <c r="J989" s="205">
        <v>2.6939843154709679</v>
      </c>
      <c r="K989" s="202">
        <v>0.59493005759296114</v>
      </c>
      <c r="L989" s="10">
        <f t="shared" si="161"/>
        <v>10.944592610912757</v>
      </c>
      <c r="M989" s="11">
        <f t="shared" si="162"/>
        <v>3.5045125235071264E-2</v>
      </c>
    </row>
    <row r="990" spans="1:13" x14ac:dyDescent="0.35">
      <c r="A990" s="9">
        <f t="shared" si="163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328">
        <f t="shared" si="159"/>
        <v>774.9</v>
      </c>
      <c r="G990" s="217">
        <f t="shared" si="164"/>
        <v>3.636693007543709E-3</v>
      </c>
      <c r="H990" s="18">
        <f t="shared" si="160"/>
        <v>15.570319277148013</v>
      </c>
      <c r="I990" s="10">
        <f t="shared" si="165"/>
        <v>3.4254702409725626</v>
      </c>
      <c r="J990" s="205">
        <v>6.6844971055345912</v>
      </c>
      <c r="K990" s="202">
        <v>1.4761809210015548</v>
      </c>
      <c r="L990" s="10">
        <f t="shared" si="161"/>
        <v>27.156467544656717</v>
      </c>
      <c r="M990" s="11">
        <f t="shared" si="162"/>
        <v>3.5045125235071257E-2</v>
      </c>
    </row>
    <row r="991" spans="1:13" x14ac:dyDescent="0.35">
      <c r="A991" s="9">
        <f t="shared" si="163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328">
        <f t="shared" si="159"/>
        <v>776.8</v>
      </c>
      <c r="G991" s="217">
        <f t="shared" si="164"/>
        <v>3.6456099216156316E-3</v>
      </c>
      <c r="H991" s="18">
        <f t="shared" si="160"/>
        <v>15.608496598901246</v>
      </c>
      <c r="I991" s="10">
        <f t="shared" si="165"/>
        <v>3.4338692517582738</v>
      </c>
      <c r="J991" s="205">
        <v>6.7008870197177322</v>
      </c>
      <c r="K991" s="202">
        <v>1.4798004122261037</v>
      </c>
      <c r="L991" s="10">
        <f t="shared" si="161"/>
        <v>27.223053282603356</v>
      </c>
      <c r="M991" s="11">
        <f t="shared" si="162"/>
        <v>3.5045125235071264E-2</v>
      </c>
    </row>
    <row r="992" spans="1:13" x14ac:dyDescent="0.35">
      <c r="A992" s="9">
        <f t="shared" si="163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328">
        <f t="shared" si="159"/>
        <v>312.8</v>
      </c>
      <c r="G992" s="217">
        <f t="shared" si="164"/>
        <v>1.4680056429986737E-3</v>
      </c>
      <c r="H992" s="18">
        <f t="shared" si="160"/>
        <v>6.2851927602166713</v>
      </c>
      <c r="I992" s="10">
        <f t="shared" si="165"/>
        <v>1.3827424072476677</v>
      </c>
      <c r="J992" s="205">
        <v>2.6982974507823205</v>
      </c>
      <c r="K992" s="202">
        <v>0.59588255528363188</v>
      </c>
      <c r="L992" s="10">
        <f t="shared" si="161"/>
        <v>10.962115173530291</v>
      </c>
      <c r="M992" s="11">
        <f t="shared" si="162"/>
        <v>3.5045125235071264E-2</v>
      </c>
    </row>
    <row r="993" spans="1:13" x14ac:dyDescent="0.35">
      <c r="A993" s="9">
        <f t="shared" si="163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328">
        <f t="shared" si="159"/>
        <v>317.2</v>
      </c>
      <c r="G993" s="217">
        <f t="shared" si="164"/>
        <v>1.4886553387441792E-3</v>
      </c>
      <c r="H993" s="18">
        <f t="shared" si="160"/>
        <v>6.3736034000662656</v>
      </c>
      <c r="I993" s="10">
        <f t="shared" si="165"/>
        <v>1.4021927480145784</v>
      </c>
      <c r="J993" s="205">
        <v>2.7362530415222248</v>
      </c>
      <c r="K993" s="202">
        <v>0.60426453496153465</v>
      </c>
      <c r="L993" s="10">
        <f t="shared" si="161"/>
        <v>11.116313724564604</v>
      </c>
      <c r="M993" s="11">
        <f t="shared" si="162"/>
        <v>3.5045125235071264E-2</v>
      </c>
    </row>
    <row r="994" spans="1:13" x14ac:dyDescent="0.35">
      <c r="A994" s="9">
        <f t="shared" si="163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328">
        <f t="shared" si="159"/>
        <v>329.5</v>
      </c>
      <c r="G994" s="217">
        <f t="shared" si="164"/>
        <v>1.5463806245782064E-3</v>
      </c>
      <c r="H994" s="18">
        <f t="shared" si="160"/>
        <v>6.6207513251003611</v>
      </c>
      <c r="I994" s="10">
        <f t="shared" si="165"/>
        <v>1.4565652915220795</v>
      </c>
      <c r="J994" s="205">
        <v>2.8423561701815041</v>
      </c>
      <c r="K994" s="202">
        <v>0.62769597815203559</v>
      </c>
      <c r="L994" s="10">
        <f t="shared" si="161"/>
        <v>11.547368764955978</v>
      </c>
      <c r="M994" s="11">
        <f t="shared" si="162"/>
        <v>3.5045125235071251E-2</v>
      </c>
    </row>
    <row r="995" spans="1:13" x14ac:dyDescent="0.35">
      <c r="A995" s="9">
        <f t="shared" si="163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328">
        <f t="shared" si="159"/>
        <v>314.2</v>
      </c>
      <c r="G995" s="217">
        <f t="shared" si="164"/>
        <v>1.4745760007358799E-3</v>
      </c>
      <c r="H995" s="18">
        <f t="shared" si="160"/>
        <v>6.3133234183506328</v>
      </c>
      <c r="I995" s="10">
        <f t="shared" si="165"/>
        <v>1.3889311520371392</v>
      </c>
      <c r="J995" s="205">
        <v>2.7103742296541085</v>
      </c>
      <c r="K995" s="202">
        <v>0.59854954881750999</v>
      </c>
      <c r="L995" s="10">
        <f t="shared" si="161"/>
        <v>11.011178348859392</v>
      </c>
      <c r="M995" s="11">
        <f t="shared" si="162"/>
        <v>3.5045125235071271E-2</v>
      </c>
    </row>
    <row r="996" spans="1:13" x14ac:dyDescent="0.35">
      <c r="A996" s="9">
        <f t="shared" si="163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328">
        <f t="shared" si="159"/>
        <v>317.7</v>
      </c>
      <c r="G996" s="217">
        <f t="shared" si="164"/>
        <v>1.4910018950788958E-3</v>
      </c>
      <c r="H996" s="18">
        <f t="shared" si="160"/>
        <v>6.383650063685538</v>
      </c>
      <c r="I996" s="10">
        <f t="shared" si="165"/>
        <v>1.4044030140108184</v>
      </c>
      <c r="J996" s="205">
        <v>2.7405661768335783</v>
      </c>
      <c r="K996" s="202">
        <v>0.60521703265220539</v>
      </c>
      <c r="L996" s="10">
        <f t="shared" si="161"/>
        <v>11.133836287182142</v>
      </c>
      <c r="M996" s="11">
        <f t="shared" si="162"/>
        <v>3.5045125235071271E-2</v>
      </c>
    </row>
    <row r="997" spans="1:13" x14ac:dyDescent="0.35">
      <c r="A997" s="9">
        <f t="shared" si="163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328">
        <f t="shared" si="159"/>
        <v>197.7</v>
      </c>
      <c r="G997" s="217">
        <f t="shared" si="164"/>
        <v>9.2782837474692382E-4</v>
      </c>
      <c r="H997" s="18">
        <f t="shared" si="160"/>
        <v>3.972450795060217</v>
      </c>
      <c r="I997" s="10">
        <f t="shared" si="165"/>
        <v>0.8739391749132478</v>
      </c>
      <c r="J997" s="205">
        <v>1.7054137021089026</v>
      </c>
      <c r="K997" s="202">
        <v>0.37661758689122127</v>
      </c>
      <c r="L997" s="10">
        <f t="shared" si="161"/>
        <v>6.9284212589735885</v>
      </c>
      <c r="M997" s="11">
        <f t="shared" si="162"/>
        <v>3.5045125235071264E-2</v>
      </c>
    </row>
    <row r="998" spans="1:13" x14ac:dyDescent="0.35">
      <c r="A998" s="9">
        <f t="shared" si="163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328">
        <f t="shared" si="159"/>
        <v>208</v>
      </c>
      <c r="G998" s="217">
        <f t="shared" si="164"/>
        <v>9.7616743524208478E-4</v>
      </c>
      <c r="H998" s="18">
        <f t="shared" si="160"/>
        <v>4.1794120656172238</v>
      </c>
      <c r="I998" s="10">
        <f t="shared" si="165"/>
        <v>0.91947065443578924</v>
      </c>
      <c r="J998" s="205">
        <v>1.7942642895227707</v>
      </c>
      <c r="K998" s="202">
        <v>0.39623903931903914</v>
      </c>
      <c r="L998" s="10">
        <f t="shared" si="161"/>
        <v>7.2893860488948237</v>
      </c>
      <c r="M998" s="11">
        <f t="shared" si="162"/>
        <v>3.5045125235071264E-2</v>
      </c>
    </row>
    <row r="999" spans="1:13" x14ac:dyDescent="0.35">
      <c r="A999" s="9">
        <f t="shared" si="163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328">
        <f t="shared" si="159"/>
        <v>160.5</v>
      </c>
      <c r="G999" s="217">
        <f t="shared" si="164"/>
        <v>7.5324458344401253E-4</v>
      </c>
      <c r="H999" s="18">
        <f t="shared" si="160"/>
        <v>3.2249790217863672</v>
      </c>
      <c r="I999" s="10">
        <f t="shared" si="165"/>
        <v>0.70949538479300078</v>
      </c>
      <c r="J999" s="205">
        <v>1.3845164349442531</v>
      </c>
      <c r="K999" s="202">
        <v>0.30575175870531629</v>
      </c>
      <c r="L999" s="10">
        <f t="shared" si="161"/>
        <v>5.624742600228938</v>
      </c>
      <c r="M999" s="11">
        <f t="shared" si="162"/>
        <v>3.5045125235071264E-2</v>
      </c>
    </row>
    <row r="1000" spans="1:13" x14ac:dyDescent="0.35">
      <c r="A1000" s="9">
        <f t="shared" si="163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328">
        <f t="shared" si="159"/>
        <v>167.7</v>
      </c>
      <c r="G1000" s="217">
        <f t="shared" si="164"/>
        <v>7.870349946639308E-4</v>
      </c>
      <c r="H1000" s="18">
        <f t="shared" si="160"/>
        <v>3.3696509779038863</v>
      </c>
      <c r="I1000" s="10">
        <f t="shared" si="165"/>
        <v>0.74132321513885502</v>
      </c>
      <c r="J1000" s="205">
        <v>1.4466255834277337</v>
      </c>
      <c r="K1000" s="202">
        <v>0.31946772545097529</v>
      </c>
      <c r="L1000" s="10">
        <f t="shared" si="161"/>
        <v>5.8770675019214504</v>
      </c>
      <c r="M1000" s="11">
        <f t="shared" si="162"/>
        <v>3.5045125235071264E-2</v>
      </c>
    </row>
    <row r="1001" spans="1:13" x14ac:dyDescent="0.35">
      <c r="A1001" s="9">
        <f t="shared" si="163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328">
        <f t="shared" si="159"/>
        <v>221.9</v>
      </c>
      <c r="G1001" s="217">
        <f t="shared" si="164"/>
        <v>1.0414017013472049E-3</v>
      </c>
      <c r="H1001" s="18">
        <f t="shared" si="160"/>
        <v>4.4587093142329906</v>
      </c>
      <c r="I1001" s="10">
        <f t="shared" si="165"/>
        <v>0.98091604913125796</v>
      </c>
      <c r="J1001" s="205">
        <v>1.9141694511783789</v>
      </c>
      <c r="K1001" s="202">
        <v>0.42271847511968647</v>
      </c>
      <c r="L1001" s="10">
        <f t="shared" si="161"/>
        <v>7.7765132896623141</v>
      </c>
      <c r="M1001" s="11">
        <f t="shared" si="162"/>
        <v>3.5045125235071264E-2</v>
      </c>
    </row>
    <row r="1002" spans="1:13" x14ac:dyDescent="0.35">
      <c r="A1002" s="9">
        <f t="shared" si="163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328">
        <f t="shared" si="159"/>
        <v>534.29999999999995</v>
      </c>
      <c r="G1002" s="217">
        <f t="shared" si="164"/>
        <v>2.5075300992781053E-3</v>
      </c>
      <c r="H1002" s="18">
        <f t="shared" si="160"/>
        <v>10.735864743554243</v>
      </c>
      <c r="I1002" s="10">
        <f t="shared" si="165"/>
        <v>2.3618902435819336</v>
      </c>
      <c r="J1002" s="205">
        <v>4.6090163937116166</v>
      </c>
      <c r="K1002" s="202">
        <v>1.0178390322507815</v>
      </c>
      <c r="L1002" s="10">
        <f t="shared" si="161"/>
        <v>18.724610413098574</v>
      </c>
      <c r="M1002" s="11">
        <f t="shared" si="162"/>
        <v>3.5045125235071264E-2</v>
      </c>
    </row>
    <row r="1003" spans="1:13" x14ac:dyDescent="0.35">
      <c r="A1003" s="9">
        <f t="shared" si="163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328">
        <f t="shared" si="159"/>
        <v>387.1</v>
      </c>
      <c r="G1003" s="217">
        <f t="shared" si="164"/>
        <v>1.8167039143375532E-3</v>
      </c>
      <c r="H1003" s="18">
        <f t="shared" si="160"/>
        <v>7.778126974040517</v>
      </c>
      <c r="I1003" s="10">
        <f t="shared" si="165"/>
        <v>1.7111879342889138</v>
      </c>
      <c r="J1003" s="205">
        <v>3.3392293580493488</v>
      </c>
      <c r="K1003" s="202">
        <v>0.73742371211730806</v>
      </c>
      <c r="L1003" s="10">
        <f t="shared" si="161"/>
        <v>13.56596797849609</v>
      </c>
      <c r="M1003" s="11">
        <f t="shared" si="162"/>
        <v>3.5045125235071271E-2</v>
      </c>
    </row>
    <row r="1004" spans="1:13" x14ac:dyDescent="0.35">
      <c r="A1004" s="9">
        <f t="shared" si="163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328">
        <f t="shared" si="159"/>
        <v>1464.69</v>
      </c>
      <c r="G1004" s="217">
        <f t="shared" si="164"/>
        <v>6.873955195791967E-3</v>
      </c>
      <c r="H1004" s="18">
        <f t="shared" si="160"/>
        <v>29.430495473023516</v>
      </c>
      <c r="I1004" s="10">
        <f t="shared" si="165"/>
        <v>6.4747090040651738</v>
      </c>
      <c r="J1004" s="205">
        <v>12.634812318370706</v>
      </c>
      <c r="K1004" s="202">
        <v>2.7902276850971317</v>
      </c>
      <c r="L1004" s="10">
        <f t="shared" si="161"/>
        <v>51.330244480556523</v>
      </c>
      <c r="M1004" s="11">
        <f t="shared" si="162"/>
        <v>3.5045125235071257E-2</v>
      </c>
    </row>
    <row r="1005" spans="1:13" x14ac:dyDescent="0.35">
      <c r="A1005" s="9">
        <f t="shared" si="163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328">
        <f t="shared" si="159"/>
        <v>3203.8</v>
      </c>
      <c r="G1005" s="217">
        <f t="shared" si="164"/>
        <v>1.5035794370329767E-2</v>
      </c>
      <c r="H1005" s="18">
        <f t="shared" si="160"/>
        <v>64.375001806848374</v>
      </c>
      <c r="I1005" s="10">
        <f t="shared" si="165"/>
        <v>14.162500397506642</v>
      </c>
      <c r="J1005" s="205">
        <v>27.636845821024291</v>
      </c>
      <c r="K1005" s="202">
        <v>6.1032242027420081</v>
      </c>
      <c r="L1005" s="10">
        <f t="shared" si="161"/>
        <v>112.27757222812133</v>
      </c>
      <c r="M1005" s="11">
        <f t="shared" si="162"/>
        <v>3.5045125235071264E-2</v>
      </c>
    </row>
    <row r="1006" spans="1:13" x14ac:dyDescent="0.35">
      <c r="A1006" s="9">
        <f t="shared" si="163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328">
        <f t="shared" si="159"/>
        <v>4027.6</v>
      </c>
      <c r="G1006" s="217">
        <f t="shared" si="164"/>
        <v>1.8901980587408752E-2</v>
      </c>
      <c r="H1006" s="18">
        <f t="shared" si="160"/>
        <v>80.927884785961197</v>
      </c>
      <c r="I1006" s="10">
        <f t="shared" si="165"/>
        <v>17.804134652911465</v>
      </c>
      <c r="J1006" s="205">
        <v>34.743167560009191</v>
      </c>
      <c r="K1006" s="202">
        <v>7.6725593978911633</v>
      </c>
      <c r="L1006" s="10">
        <f t="shared" si="161"/>
        <v>141.14774639677302</v>
      </c>
      <c r="M1006" s="11">
        <f t="shared" si="162"/>
        <v>3.5045125235071264E-2</v>
      </c>
    </row>
    <row r="1007" spans="1:13" x14ac:dyDescent="0.35">
      <c r="A1007" s="9">
        <f t="shared" si="163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328">
        <f t="shared" si="159"/>
        <v>318.5</v>
      </c>
      <c r="G1007" s="217">
        <f t="shared" si="164"/>
        <v>1.4947563852144422E-3</v>
      </c>
      <c r="H1007" s="18">
        <f t="shared" si="160"/>
        <v>6.3997247254763732</v>
      </c>
      <c r="I1007" s="10">
        <f t="shared" si="165"/>
        <v>1.4079394396048022</v>
      </c>
      <c r="J1007" s="205">
        <v>2.7474671933317425</v>
      </c>
      <c r="K1007" s="202">
        <v>0.60674102895727877</v>
      </c>
      <c r="L1007" s="10">
        <f t="shared" si="161"/>
        <v>11.161872387370197</v>
      </c>
      <c r="M1007" s="11">
        <f t="shared" si="162"/>
        <v>3.5045125235071264E-2</v>
      </c>
    </row>
    <row r="1008" spans="1:13" x14ac:dyDescent="0.35">
      <c r="A1008" s="9">
        <f t="shared" si="163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328">
        <f t="shared" si="159"/>
        <v>308</v>
      </c>
      <c r="G1008" s="217">
        <f t="shared" si="164"/>
        <v>1.4454787021853947E-3</v>
      </c>
      <c r="H1008" s="18">
        <f t="shared" si="160"/>
        <v>6.1887447894716576</v>
      </c>
      <c r="I1008" s="10">
        <f t="shared" si="165"/>
        <v>1.3615238536837646</v>
      </c>
      <c r="J1008" s="205">
        <v>2.6568913517933335</v>
      </c>
      <c r="K1008" s="202">
        <v>0.58673857745319258</v>
      </c>
      <c r="L1008" s="10">
        <f t="shared" si="161"/>
        <v>10.793898572401948</v>
      </c>
      <c r="M1008" s="11">
        <f t="shared" si="162"/>
        <v>3.5045125235071264E-2</v>
      </c>
    </row>
    <row r="1009" spans="1:13" x14ac:dyDescent="0.35">
      <c r="A1009" s="9">
        <f t="shared" si="163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328">
        <f t="shared" ref="F1009:F1064" si="166">C1009+D1009+E1009</f>
        <v>304</v>
      </c>
      <c r="G1009" s="217">
        <f t="shared" si="164"/>
        <v>1.4267062515076624E-3</v>
      </c>
      <c r="H1009" s="18">
        <f t="shared" si="160"/>
        <v>6.1083714805174809</v>
      </c>
      <c r="I1009" s="10">
        <f t="shared" si="165"/>
        <v>1.3438417257138457</v>
      </c>
      <c r="J1009" s="205">
        <v>2.6223862693025106</v>
      </c>
      <c r="K1009" s="202">
        <v>0.57911859592782644</v>
      </c>
      <c r="L1009" s="10">
        <f t="shared" si="161"/>
        <v>10.653718071461665</v>
      </c>
      <c r="M1009" s="11">
        <f t="shared" si="162"/>
        <v>3.5045125235071264E-2</v>
      </c>
    </row>
    <row r="1010" spans="1:13" x14ac:dyDescent="0.35">
      <c r="A1010" s="9">
        <f t="shared" si="163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328">
        <f t="shared" si="166"/>
        <v>318.10000000000002</v>
      </c>
      <c r="G1010" s="217">
        <f t="shared" si="164"/>
        <v>1.4928791401466691E-3</v>
      </c>
      <c r="H1010" s="18">
        <f t="shared" si="160"/>
        <v>6.3916873945809565</v>
      </c>
      <c r="I1010" s="10">
        <f t="shared" si="165"/>
        <v>1.4061712268078104</v>
      </c>
      <c r="J1010" s="205">
        <v>2.7440166850826606</v>
      </c>
      <c r="K1010" s="202">
        <v>0.60597903080474202</v>
      </c>
      <c r="L1010" s="10">
        <f t="shared" si="161"/>
        <v>11.147854337276168</v>
      </c>
      <c r="M1010" s="11">
        <f t="shared" si="162"/>
        <v>3.5045125235071257E-2</v>
      </c>
    </row>
    <row r="1011" spans="1:13" x14ac:dyDescent="0.35">
      <c r="A1011" s="9">
        <f t="shared" si="163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328">
        <f t="shared" si="166"/>
        <v>203.7</v>
      </c>
      <c r="G1011" s="217">
        <f t="shared" si="164"/>
        <v>9.5598705076352245E-4</v>
      </c>
      <c r="H1011" s="18">
        <f t="shared" si="160"/>
        <v>4.0930107584914834</v>
      </c>
      <c r="I1011" s="10">
        <f t="shared" si="165"/>
        <v>0.90046236686812631</v>
      </c>
      <c r="J1011" s="205">
        <v>1.7571713258451362</v>
      </c>
      <c r="K1011" s="202">
        <v>0.38804755917927053</v>
      </c>
      <c r="L1011" s="10">
        <f t="shared" si="161"/>
        <v>7.1386920103840161</v>
      </c>
      <c r="M1011" s="11">
        <f t="shared" si="162"/>
        <v>3.5045125235071264E-2</v>
      </c>
    </row>
    <row r="1012" spans="1:13" x14ac:dyDescent="0.35">
      <c r="A1012" s="9">
        <f t="shared" si="163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328">
        <f t="shared" si="166"/>
        <v>341</v>
      </c>
      <c r="G1012" s="217">
        <f t="shared" si="164"/>
        <v>1.600351420276687E-3</v>
      </c>
      <c r="H1012" s="18">
        <f t="shared" si="160"/>
        <v>6.8518245883436215</v>
      </c>
      <c r="I1012" s="10">
        <f t="shared" si="165"/>
        <v>1.5074014094355968</v>
      </c>
      <c r="J1012" s="205">
        <v>2.9415582823426192</v>
      </c>
      <c r="K1012" s="202">
        <v>0.64960342503746316</v>
      </c>
      <c r="L1012" s="10">
        <f t="shared" si="161"/>
        <v>11.950387705159301</v>
      </c>
      <c r="M1012" s="11">
        <f t="shared" si="162"/>
        <v>3.5045125235071264E-2</v>
      </c>
    </row>
    <row r="1013" spans="1:13" x14ac:dyDescent="0.35">
      <c r="A1013" s="9">
        <f t="shared" si="163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328">
        <f t="shared" si="166"/>
        <v>154.69999999999999</v>
      </c>
      <c r="G1013" s="217">
        <f t="shared" si="164"/>
        <v>7.2602452996130046E-4</v>
      </c>
      <c r="H1013" s="18">
        <f t="shared" si="160"/>
        <v>3.1084377238028096</v>
      </c>
      <c r="I1013" s="10">
        <f t="shared" si="165"/>
        <v>0.68385629923661806</v>
      </c>
      <c r="J1013" s="205">
        <v>1.3344840653325607</v>
      </c>
      <c r="K1013" s="202">
        <v>0.29470278549353529</v>
      </c>
      <c r="L1013" s="10">
        <f t="shared" si="161"/>
        <v>5.4214808738655238</v>
      </c>
      <c r="M1013" s="11">
        <f t="shared" si="162"/>
        <v>3.5045125235071264E-2</v>
      </c>
    </row>
    <row r="1014" spans="1:13" x14ac:dyDescent="0.35">
      <c r="A1014" s="9">
        <f t="shared" si="163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328">
        <f t="shared" si="166"/>
        <v>415.2</v>
      </c>
      <c r="G1014" s="217">
        <f t="shared" si="164"/>
        <v>1.9485803803486231E-3</v>
      </c>
      <c r="H1014" s="18">
        <f t="shared" si="160"/>
        <v>8.3427494694436124</v>
      </c>
      <c r="I1014" s="10">
        <f t="shared" si="165"/>
        <v>1.8354048832775947</v>
      </c>
      <c r="J1014" s="205">
        <v>3.5816275625473764</v>
      </c>
      <c r="K1014" s="202">
        <v>0.79095408233300502</v>
      </c>
      <c r="L1014" s="10">
        <f t="shared" si="161"/>
        <v>14.55073599760159</v>
      </c>
      <c r="M1014" s="11">
        <f t="shared" si="162"/>
        <v>3.5045125235071271E-2</v>
      </c>
    </row>
    <row r="1015" spans="1:13" x14ac:dyDescent="0.35">
      <c r="A1015" s="9">
        <f t="shared" si="163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328">
        <f t="shared" si="166"/>
        <v>144.4</v>
      </c>
      <c r="G1015" s="217">
        <f t="shared" si="164"/>
        <v>6.776854694661396E-4</v>
      </c>
      <c r="H1015" s="18">
        <f t="shared" si="160"/>
        <v>2.9014764532458033</v>
      </c>
      <c r="I1015" s="10">
        <f t="shared" si="165"/>
        <v>0.63832481971407673</v>
      </c>
      <c r="J1015" s="205">
        <v>1.2456334779186928</v>
      </c>
      <c r="K1015" s="202">
        <v>0.27508133306571753</v>
      </c>
      <c r="L1015" s="10">
        <f t="shared" si="161"/>
        <v>5.0605160839442904</v>
      </c>
      <c r="M1015" s="11">
        <f t="shared" si="162"/>
        <v>3.5045125235071264E-2</v>
      </c>
    </row>
    <row r="1016" spans="1:13" x14ac:dyDescent="0.35">
      <c r="A1016" s="9">
        <f t="shared" si="163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328">
        <f t="shared" si="166"/>
        <v>325.10000000000002</v>
      </c>
      <c r="G1016" s="217">
        <f t="shared" si="164"/>
        <v>1.525730928832701E-3</v>
      </c>
      <c r="H1016" s="18">
        <f t="shared" si="160"/>
        <v>6.5323406852507668</v>
      </c>
      <c r="I1016" s="10">
        <f t="shared" si="165"/>
        <v>1.4371149507551688</v>
      </c>
      <c r="J1016" s="205">
        <v>2.8044005794415998</v>
      </c>
      <c r="K1016" s="202">
        <v>0.61931399847413282</v>
      </c>
      <c r="L1016" s="10">
        <f t="shared" si="161"/>
        <v>11.393170213921669</v>
      </c>
      <c r="M1016" s="11">
        <f t="shared" si="162"/>
        <v>3.5045125235071264E-2</v>
      </c>
    </row>
    <row r="1017" spans="1:13" x14ac:dyDescent="0.35">
      <c r="A1017" s="9">
        <f t="shared" si="163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328">
        <f t="shared" si="166"/>
        <v>116.4</v>
      </c>
      <c r="G1017" s="217">
        <f t="shared" si="164"/>
        <v>5.4627831472201286E-4</v>
      </c>
      <c r="H1017" s="18">
        <f t="shared" si="160"/>
        <v>2.3388632905665618</v>
      </c>
      <c r="I1017" s="10">
        <f t="shared" si="165"/>
        <v>0.5145499239246436</v>
      </c>
      <c r="J1017" s="205">
        <v>1.0040979004829351</v>
      </c>
      <c r="K1017" s="202">
        <v>0.22174146238815456</v>
      </c>
      <c r="L1017" s="10">
        <f t="shared" si="161"/>
        <v>4.0792525773622952</v>
      </c>
      <c r="M1017" s="11">
        <f t="shared" si="162"/>
        <v>3.5045125235071264E-2</v>
      </c>
    </row>
    <row r="1018" spans="1:13" x14ac:dyDescent="0.35">
      <c r="A1018" s="9">
        <f t="shared" si="163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328">
        <f t="shared" si="166"/>
        <v>323.89999999999998</v>
      </c>
      <c r="G1018" s="217">
        <f t="shared" si="164"/>
        <v>1.520099193629381E-3</v>
      </c>
      <c r="H1018" s="18">
        <f t="shared" si="160"/>
        <v>6.5082286925645132</v>
      </c>
      <c r="I1018" s="10">
        <f t="shared" si="165"/>
        <v>1.431810312364193</v>
      </c>
      <c r="J1018" s="205">
        <v>2.7940490546943528</v>
      </c>
      <c r="K1018" s="202">
        <v>0.61702800401652291</v>
      </c>
      <c r="L1018" s="10">
        <f t="shared" si="161"/>
        <v>11.351116063639582</v>
      </c>
      <c r="M1018" s="11">
        <f t="shared" si="162"/>
        <v>3.5045125235071264E-2</v>
      </c>
    </row>
    <row r="1019" spans="1:13" x14ac:dyDescent="0.35">
      <c r="A1019" s="9">
        <f t="shared" si="163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328">
        <f t="shared" si="166"/>
        <v>176.7</v>
      </c>
      <c r="G1019" s="217">
        <f t="shared" si="164"/>
        <v>8.2927300868882868E-4</v>
      </c>
      <c r="H1019" s="18">
        <f t="shared" si="160"/>
        <v>3.5504909230507855</v>
      </c>
      <c r="I1019" s="10">
        <f t="shared" si="165"/>
        <v>0.78110800307117279</v>
      </c>
      <c r="J1019" s="205">
        <v>1.5242620190320844</v>
      </c>
      <c r="K1019" s="202">
        <v>0.3366126838830491</v>
      </c>
      <c r="L1019" s="10">
        <f t="shared" si="161"/>
        <v>6.1924736290370923</v>
      </c>
      <c r="M1019" s="11">
        <f t="shared" si="162"/>
        <v>3.5045125235071264E-2</v>
      </c>
    </row>
    <row r="1020" spans="1:13" x14ac:dyDescent="0.35">
      <c r="A1020" s="9">
        <f t="shared" si="163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328">
        <f t="shared" si="166"/>
        <v>248.4</v>
      </c>
      <c r="G1020" s="217">
        <f t="shared" si="164"/>
        <v>1.165769187087182E-3</v>
      </c>
      <c r="H1020" s="18">
        <f t="shared" ref="H1020:H1075" si="167">G1020*$H$2</f>
        <v>4.9911824860544147</v>
      </c>
      <c r="I1020" s="10">
        <f t="shared" si="165"/>
        <v>1.0980601469319713</v>
      </c>
      <c r="J1020" s="205">
        <v>2.1427656226800784</v>
      </c>
      <c r="K1020" s="202">
        <v>0.47320085272523715</v>
      </c>
      <c r="L1020" s="10">
        <f t="shared" si="161"/>
        <v>8.7052091083917009</v>
      </c>
      <c r="M1020" s="11">
        <f t="shared" si="162"/>
        <v>3.5045125235071257E-2</v>
      </c>
    </row>
    <row r="1021" spans="1:13" x14ac:dyDescent="0.35">
      <c r="A1021" s="9">
        <f t="shared" si="163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328">
        <f t="shared" si="166"/>
        <v>192.4</v>
      </c>
      <c r="G1021" s="217">
        <f t="shared" si="164"/>
        <v>9.029548775989284E-4</v>
      </c>
      <c r="H1021" s="18">
        <f t="shared" si="167"/>
        <v>3.8659561606959318</v>
      </c>
      <c r="I1021" s="10">
        <f t="shared" si="165"/>
        <v>0.85051035535310504</v>
      </c>
      <c r="J1021" s="205">
        <v>1.659694467808563</v>
      </c>
      <c r="K1021" s="202">
        <v>0.36652111137011117</v>
      </c>
      <c r="L1021" s="10">
        <f t="shared" si="161"/>
        <v>6.7426820952277113</v>
      </c>
      <c r="M1021" s="11">
        <f t="shared" si="162"/>
        <v>3.5045125235071264E-2</v>
      </c>
    </row>
    <row r="1022" spans="1:13" x14ac:dyDescent="0.35">
      <c r="A1022" s="9">
        <f t="shared" si="163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328">
        <f t="shared" si="166"/>
        <v>114.5</v>
      </c>
      <c r="G1022" s="217">
        <f t="shared" si="164"/>
        <v>5.3736140065008991E-4</v>
      </c>
      <c r="H1022" s="18">
        <f t="shared" si="167"/>
        <v>2.3006859688133274</v>
      </c>
      <c r="I1022" s="10">
        <f t="shared" si="165"/>
        <v>0.50615091313893201</v>
      </c>
      <c r="J1022" s="205">
        <v>0.98770798629979439</v>
      </c>
      <c r="K1022" s="202">
        <v>0.41720103295627381</v>
      </c>
      <c r="L1022" s="10">
        <f t="shared" si="161"/>
        <v>4.2117459012083271</v>
      </c>
      <c r="M1022" s="11">
        <f t="shared" si="162"/>
        <v>3.6783806997452637E-2</v>
      </c>
    </row>
    <row r="1023" spans="1:13" x14ac:dyDescent="0.35">
      <c r="A1023" s="9">
        <f t="shared" si="163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328">
        <f t="shared" si="166"/>
        <v>617.4</v>
      </c>
      <c r="G1023" s="217">
        <f t="shared" si="164"/>
        <v>2.8975277621079956E-3</v>
      </c>
      <c r="H1023" s="18">
        <f t="shared" si="167"/>
        <v>12.405620237077278</v>
      </c>
      <c r="I1023" s="10">
        <f t="shared" si="165"/>
        <v>2.7292364521570009</v>
      </c>
      <c r="J1023" s="205">
        <v>5.325859482458454</v>
      </c>
      <c r="K1023" s="202">
        <v>1.1761441484402633</v>
      </c>
      <c r="L1023" s="10">
        <f t="shared" si="161"/>
        <v>21.636860320132996</v>
      </c>
      <c r="M1023" s="11">
        <f t="shared" si="162"/>
        <v>3.5045125235071264E-2</v>
      </c>
    </row>
    <row r="1024" spans="1:13" x14ac:dyDescent="0.35">
      <c r="A1024" s="9">
        <f t="shared" si="163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328">
        <f t="shared" si="166"/>
        <v>852.7</v>
      </c>
      <c r="G1024" s="217">
        <f t="shared" si="164"/>
        <v>4.0018171732256044E-3</v>
      </c>
      <c r="H1024" s="18">
        <f t="shared" si="167"/>
        <v>17.133580136306762</v>
      </c>
      <c r="I1024" s="10">
        <f t="shared" si="165"/>
        <v>3.7693876299874876</v>
      </c>
      <c r="J1024" s="205">
        <v>7.3556209599810884</v>
      </c>
      <c r="K1024" s="202">
        <v>1.6243895616699264</v>
      </c>
      <c r="L1024" s="10">
        <f t="shared" si="161"/>
        <v>29.882978287945264</v>
      </c>
      <c r="M1024" s="11">
        <f t="shared" si="162"/>
        <v>3.5045125235071257E-2</v>
      </c>
    </row>
    <row r="1025" spans="1:13" x14ac:dyDescent="0.35">
      <c r="A1025" s="9">
        <f t="shared" si="163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328">
        <f t="shared" si="166"/>
        <v>66.45</v>
      </c>
      <c r="G1025" s="217">
        <f t="shared" si="164"/>
        <v>3.118573368838295E-4</v>
      </c>
      <c r="H1025" s="18">
        <f t="shared" si="167"/>
        <v>1.3352015950012717</v>
      </c>
      <c r="I1025" s="10">
        <f t="shared" si="165"/>
        <v>0.29374435090027978</v>
      </c>
      <c r="J1025" s="205">
        <v>0.57321568287878899</v>
      </c>
      <c r="K1025" s="202">
        <v>0.12658694309014495</v>
      </c>
      <c r="L1025" s="10">
        <f t="shared" si="161"/>
        <v>2.3287485718704852</v>
      </c>
      <c r="M1025" s="11">
        <f t="shared" si="162"/>
        <v>3.5045125235071257E-2</v>
      </c>
    </row>
    <row r="1026" spans="1:13" x14ac:dyDescent="0.35">
      <c r="A1026" s="9">
        <f t="shared" si="163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328">
        <f t="shared" si="166"/>
        <v>26.4</v>
      </c>
      <c r="G1026" s="217">
        <f t="shared" si="164"/>
        <v>1.2389817447303384E-4</v>
      </c>
      <c r="H1026" s="18">
        <f t="shared" si="167"/>
        <v>0.53046383909757067</v>
      </c>
      <c r="I1026" s="10">
        <f t="shared" si="165"/>
        <v>0.11670204460146555</v>
      </c>
      <c r="J1026" s="205">
        <v>0.22773354443942859</v>
      </c>
      <c r="K1026" s="202">
        <v>5.0291878067416501E-2</v>
      </c>
      <c r="L1026" s="10">
        <f t="shared" si="161"/>
        <v>0.9251913062058813</v>
      </c>
      <c r="M1026" s="11">
        <f t="shared" si="162"/>
        <v>3.5045125235071264E-2</v>
      </c>
    </row>
    <row r="1027" spans="1:13" x14ac:dyDescent="0.35">
      <c r="A1027" s="9">
        <f t="shared" si="163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328">
        <f t="shared" si="166"/>
        <v>85.8</v>
      </c>
      <c r="G1027" s="217">
        <f t="shared" si="164"/>
        <v>4.0266906703735996E-4</v>
      </c>
      <c r="H1027" s="18">
        <f t="shared" si="167"/>
        <v>1.7240074770671048</v>
      </c>
      <c r="I1027" s="10">
        <f t="shared" si="165"/>
        <v>0.37928164495476308</v>
      </c>
      <c r="J1027" s="205">
        <v>0.74013401942814294</v>
      </c>
      <c r="K1027" s="202">
        <v>0.16344860371910361</v>
      </c>
      <c r="L1027" s="10">
        <f t="shared" si="161"/>
        <v>3.0068717451691143</v>
      </c>
      <c r="M1027" s="11">
        <f t="shared" si="162"/>
        <v>3.5045125235071264E-2</v>
      </c>
    </row>
    <row r="1028" spans="1:13" x14ac:dyDescent="0.35">
      <c r="A1028" s="9">
        <f t="shared" si="163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328">
        <f t="shared" si="166"/>
        <v>62.4</v>
      </c>
      <c r="G1028" s="217">
        <f t="shared" si="164"/>
        <v>2.9285023057262544E-4</v>
      </c>
      <c r="H1028" s="18">
        <f t="shared" si="167"/>
        <v>1.2538236196851671</v>
      </c>
      <c r="I1028" s="10">
        <f t="shared" si="165"/>
        <v>0.27584119633073678</v>
      </c>
      <c r="J1028" s="205">
        <v>0.53827928685683124</v>
      </c>
      <c r="K1028" s="202">
        <v>0.11887171179571172</v>
      </c>
      <c r="L1028" s="10">
        <f t="shared" si="161"/>
        <v>2.1868158146684467</v>
      </c>
      <c r="M1028" s="11">
        <f t="shared" si="162"/>
        <v>3.5045125235071264E-2</v>
      </c>
    </row>
    <row r="1029" spans="1:13" x14ac:dyDescent="0.35">
      <c r="A1029" s="9">
        <f t="shared" si="163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328">
        <f t="shared" si="166"/>
        <v>35.4</v>
      </c>
      <c r="G1029" s="217">
        <f t="shared" si="164"/>
        <v>1.6613618849793172E-4</v>
      </c>
      <c r="H1029" s="18">
        <f t="shared" si="167"/>
        <v>0.71130378424446972</v>
      </c>
      <c r="I1029" s="10">
        <f t="shared" si="165"/>
        <v>0.15648683253378334</v>
      </c>
      <c r="J1029" s="205">
        <v>0.30536998004377924</v>
      </c>
      <c r="K1029" s="202">
        <v>6.743683649949031E-2</v>
      </c>
      <c r="L1029" s="10">
        <f t="shared" si="161"/>
        <v>1.2405974333215228</v>
      </c>
      <c r="M1029" s="11">
        <f t="shared" si="162"/>
        <v>3.5045125235071271E-2</v>
      </c>
    </row>
    <row r="1030" spans="1:13" x14ac:dyDescent="0.35">
      <c r="A1030" s="9">
        <f t="shared" si="163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328">
        <f t="shared" si="166"/>
        <v>71.2</v>
      </c>
      <c r="G1030" s="217">
        <f t="shared" si="164"/>
        <v>3.3414962206363671E-4</v>
      </c>
      <c r="H1030" s="18">
        <f t="shared" si="167"/>
        <v>1.4306448993843575</v>
      </c>
      <c r="I1030" s="10">
        <f t="shared" si="165"/>
        <v>0.31474187786455865</v>
      </c>
      <c r="J1030" s="205">
        <v>0.61419046833664082</v>
      </c>
      <c r="K1030" s="202">
        <v>0.13563567115151726</v>
      </c>
      <c r="L1030" s="10">
        <f t="shared" si="161"/>
        <v>2.4952129167370742</v>
      </c>
      <c r="M1030" s="11">
        <f t="shared" si="162"/>
        <v>3.5045125235071264E-2</v>
      </c>
    </row>
    <row r="1031" spans="1:13" x14ac:dyDescent="0.35">
      <c r="A1031" s="9">
        <f t="shared" si="163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328">
        <f t="shared" si="166"/>
        <v>69.400000000000006</v>
      </c>
      <c r="G1031" s="217">
        <f t="shared" si="164"/>
        <v>3.2570201925865715E-4</v>
      </c>
      <c r="H1031" s="18">
        <f t="shared" si="167"/>
        <v>1.3944769103549777</v>
      </c>
      <c r="I1031" s="10">
        <f t="shared" si="165"/>
        <v>0.30678492027809506</v>
      </c>
      <c r="J1031" s="205">
        <v>0.59866318121577067</v>
      </c>
      <c r="K1031" s="202">
        <v>0.13220667946510248</v>
      </c>
      <c r="L1031" s="10">
        <f t="shared" si="161"/>
        <v>2.4321316913139457</v>
      </c>
      <c r="M1031" s="11">
        <f t="shared" si="162"/>
        <v>3.5045125235071257E-2</v>
      </c>
    </row>
    <row r="1032" spans="1:13" x14ac:dyDescent="0.35">
      <c r="A1032" s="9">
        <f t="shared" si="163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328">
        <f t="shared" si="166"/>
        <v>19.600000000000001</v>
      </c>
      <c r="G1032" s="217">
        <f t="shared" si="164"/>
        <v>9.1985008320888759E-5</v>
      </c>
      <c r="H1032" s="18">
        <f t="shared" si="167"/>
        <v>0.39382921387546915</v>
      </c>
      <c r="I1032" s="10">
        <f t="shared" ref="I1032:I1090" si="168">H1032*0.22</f>
        <v>8.6642427052603208E-2</v>
      </c>
      <c r="J1032" s="205">
        <v>0.16907490420503032</v>
      </c>
      <c r="K1032" s="202">
        <v>1.5870238225993146E-4</v>
      </c>
      <c r="L1032" s="10">
        <f t="shared" si="161"/>
        <v>0.64970524751536263</v>
      </c>
      <c r="M1032" s="11">
        <f t="shared" si="162"/>
        <v>3.314822691404911E-2</v>
      </c>
    </row>
    <row r="1033" spans="1:13" x14ac:dyDescent="0.35">
      <c r="A1033" s="9">
        <f t="shared" si="163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328">
        <f t="shared" si="166"/>
        <v>310.10000000000002</v>
      </c>
      <c r="G1033" s="217">
        <f t="shared" si="164"/>
        <v>1.4553342387912044E-3</v>
      </c>
      <c r="H1033" s="18">
        <f t="shared" si="167"/>
        <v>6.2309407766726022</v>
      </c>
      <c r="I1033" s="10">
        <f t="shared" si="168"/>
        <v>1.3708069708679724</v>
      </c>
      <c r="J1033" s="205">
        <v>2.6750065201010154</v>
      </c>
      <c r="K1033" s="202">
        <v>0.59073906775400975</v>
      </c>
      <c r="L1033" s="10">
        <f t="shared" ref="L1033:L1096" si="169">H1033+I1033+J1033+K1033</f>
        <v>10.867493335395599</v>
      </c>
      <c r="M1033" s="11">
        <f t="shared" ref="M1033:M1096" si="170">L1033/F1033</f>
        <v>3.5045125235071264E-2</v>
      </c>
    </row>
    <row r="1034" spans="1:13" x14ac:dyDescent="0.35">
      <c r="A1034" s="9">
        <f t="shared" si="163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328">
        <f t="shared" si="166"/>
        <v>384.2</v>
      </c>
      <c r="G1034" s="217">
        <f t="shared" si="164"/>
        <v>1.803093887596197E-3</v>
      </c>
      <c r="H1034" s="18">
        <f t="shared" si="167"/>
        <v>7.7198563250487373</v>
      </c>
      <c r="I1034" s="10">
        <f t="shared" si="168"/>
        <v>1.6983683915107222</v>
      </c>
      <c r="J1034" s="205">
        <v>3.3142131732435023</v>
      </c>
      <c r="K1034" s="202">
        <v>0.73189922551141751</v>
      </c>
      <c r="L1034" s="10">
        <f t="shared" si="169"/>
        <v>13.464337115314379</v>
      </c>
      <c r="M1034" s="11">
        <f t="shared" si="170"/>
        <v>3.5045125235071264E-2</v>
      </c>
    </row>
    <row r="1035" spans="1:13" x14ac:dyDescent="0.35">
      <c r="A1035" s="9">
        <f t="shared" si="163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328">
        <f t="shared" si="166"/>
        <v>387.4</v>
      </c>
      <c r="G1035" s="217">
        <f t="shared" si="164"/>
        <v>1.8181118481383827E-3</v>
      </c>
      <c r="H1035" s="18">
        <f t="shared" si="167"/>
        <v>7.7841549722120789</v>
      </c>
      <c r="I1035" s="10">
        <f t="shared" si="168"/>
        <v>1.7125140938866574</v>
      </c>
      <c r="J1035" s="205">
        <v>3.34181723923616</v>
      </c>
      <c r="K1035" s="202">
        <v>0.73799521073171026</v>
      </c>
      <c r="L1035" s="10">
        <f t="shared" si="169"/>
        <v>13.576481516066607</v>
      </c>
      <c r="M1035" s="11">
        <f t="shared" si="170"/>
        <v>3.5045125235071264E-2</v>
      </c>
    </row>
    <row r="1036" spans="1:13" x14ac:dyDescent="0.35">
      <c r="A1036" s="9">
        <f t="shared" ref="A1036:A1099" si="171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328">
        <f t="shared" si="166"/>
        <v>306.2</v>
      </c>
      <c r="G1036" s="217">
        <f t="shared" ref="G1036:G1099" si="172">1/213078.2*F1036</f>
        <v>1.4370310993804152E-3</v>
      </c>
      <c r="H1036" s="18">
        <f t="shared" si="167"/>
        <v>6.1525768004422785</v>
      </c>
      <c r="I1036" s="10">
        <f t="shared" si="168"/>
        <v>1.3535668960973013</v>
      </c>
      <c r="J1036" s="205">
        <v>2.6413640646724632</v>
      </c>
      <c r="K1036" s="202">
        <v>0.58330958576677772</v>
      </c>
      <c r="L1036" s="10">
        <f t="shared" si="169"/>
        <v>10.730817346978821</v>
      </c>
      <c r="M1036" s="11">
        <f t="shared" si="170"/>
        <v>3.5045125235071264E-2</v>
      </c>
    </row>
    <row r="1037" spans="1:13" x14ac:dyDescent="0.35">
      <c r="A1037" s="9">
        <f t="shared" si="171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328">
        <f t="shared" si="166"/>
        <v>407.7</v>
      </c>
      <c r="G1037" s="217">
        <f t="shared" si="172"/>
        <v>1.9133820353278749E-3</v>
      </c>
      <c r="H1037" s="18">
        <f t="shared" si="167"/>
        <v>8.1920495151545296</v>
      </c>
      <c r="I1037" s="10">
        <f t="shared" si="168"/>
        <v>1.8022508933339965</v>
      </c>
      <c r="J1037" s="205">
        <v>3.5169305328770846</v>
      </c>
      <c r="K1037" s="202">
        <v>0.77666661697294348</v>
      </c>
      <c r="L1037" s="10">
        <f t="shared" si="169"/>
        <v>14.287897558338553</v>
      </c>
      <c r="M1037" s="11">
        <f t="shared" si="170"/>
        <v>3.5045125235071264E-2</v>
      </c>
    </row>
    <row r="1038" spans="1:13" x14ac:dyDescent="0.35">
      <c r="A1038" s="9">
        <f t="shared" si="171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328">
        <f t="shared" si="166"/>
        <v>304.3</v>
      </c>
      <c r="G1038" s="217">
        <f t="shared" si="172"/>
        <v>1.4281141853084924E-3</v>
      </c>
      <c r="H1038" s="18">
        <f t="shared" si="167"/>
        <v>6.1143994786890445</v>
      </c>
      <c r="I1038" s="10">
        <f t="shared" si="168"/>
        <v>1.3451678853115898</v>
      </c>
      <c r="J1038" s="205">
        <v>2.6249741504893227</v>
      </c>
      <c r="K1038" s="202">
        <v>0.57969009454222886</v>
      </c>
      <c r="L1038" s="10">
        <f t="shared" si="169"/>
        <v>10.664231609032186</v>
      </c>
      <c r="M1038" s="11">
        <f t="shared" si="170"/>
        <v>3.5045125235071264E-2</v>
      </c>
    </row>
    <row r="1039" spans="1:13" x14ac:dyDescent="0.35">
      <c r="A1039" s="9">
        <f t="shared" si="171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328">
        <f t="shared" si="166"/>
        <v>413.7</v>
      </c>
      <c r="G1039" s="217">
        <f t="shared" si="172"/>
        <v>1.9415407113444734E-3</v>
      </c>
      <c r="H1039" s="18">
        <f t="shared" si="167"/>
        <v>8.3126094785857951</v>
      </c>
      <c r="I1039" s="10">
        <f t="shared" si="168"/>
        <v>1.828774085288875</v>
      </c>
      <c r="J1039" s="205">
        <v>3.5686881566133186</v>
      </c>
      <c r="K1039" s="202">
        <v>0.78809658926099257</v>
      </c>
      <c r="L1039" s="10">
        <f t="shared" si="169"/>
        <v>14.498168309748982</v>
      </c>
      <c r="M1039" s="11">
        <f t="shared" si="170"/>
        <v>3.5045125235071264E-2</v>
      </c>
    </row>
    <row r="1040" spans="1:13" x14ac:dyDescent="0.35">
      <c r="A1040" s="9">
        <f t="shared" si="171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328">
        <f t="shared" si="166"/>
        <v>387.6</v>
      </c>
      <c r="G1040" s="217">
        <f t="shared" si="172"/>
        <v>1.8190504706722696E-3</v>
      </c>
      <c r="H1040" s="18">
        <f t="shared" si="167"/>
        <v>7.7881736376597885</v>
      </c>
      <c r="I1040" s="10">
        <f t="shared" si="168"/>
        <v>1.7133982002851535</v>
      </c>
      <c r="J1040" s="205">
        <v>3.3435424933607014</v>
      </c>
      <c r="K1040" s="202">
        <v>0.7383762098079788</v>
      </c>
      <c r="L1040" s="10">
        <f t="shared" si="169"/>
        <v>13.583490541113623</v>
      </c>
      <c r="M1040" s="11">
        <f t="shared" si="170"/>
        <v>3.5045125235071264E-2</v>
      </c>
    </row>
    <row r="1041" spans="1:13" x14ac:dyDescent="0.35">
      <c r="A1041" s="9">
        <f t="shared" si="171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328">
        <f t="shared" si="166"/>
        <v>189.8</v>
      </c>
      <c r="G1041" s="217">
        <f t="shared" si="172"/>
        <v>8.9075278465840246E-4</v>
      </c>
      <c r="H1041" s="18">
        <f t="shared" si="167"/>
        <v>3.8137135098757171</v>
      </c>
      <c r="I1041" s="10">
        <f t="shared" si="168"/>
        <v>0.8390169721726578</v>
      </c>
      <c r="J1041" s="205">
        <v>1.6372661641895283</v>
      </c>
      <c r="K1041" s="202">
        <v>0.36156812337862326</v>
      </c>
      <c r="L1041" s="10">
        <f t="shared" si="169"/>
        <v>6.6515647696165257</v>
      </c>
      <c r="M1041" s="11">
        <f t="shared" si="170"/>
        <v>3.5045125235071257E-2</v>
      </c>
    </row>
    <row r="1042" spans="1:13" x14ac:dyDescent="0.35">
      <c r="A1042" s="9">
        <f t="shared" si="171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328">
        <f t="shared" si="166"/>
        <v>372.5</v>
      </c>
      <c r="G1042" s="217">
        <f t="shared" si="172"/>
        <v>1.7481844693638298E-3</v>
      </c>
      <c r="H1042" s="18">
        <f t="shared" si="167"/>
        <v>7.484764396357769</v>
      </c>
      <c r="I1042" s="10">
        <f t="shared" si="168"/>
        <v>1.6466481671987092</v>
      </c>
      <c r="J1042" s="205">
        <v>3.2132858069578467</v>
      </c>
      <c r="K1042" s="202">
        <v>0.7096107795497214</v>
      </c>
      <c r="L1042" s="10">
        <f t="shared" si="169"/>
        <v>13.054309150064048</v>
      </c>
      <c r="M1042" s="11">
        <f t="shared" si="170"/>
        <v>3.5045125235071271E-2</v>
      </c>
    </row>
    <row r="1043" spans="1:13" x14ac:dyDescent="0.35">
      <c r="A1043" s="9">
        <f t="shared" si="171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328">
        <f t="shared" si="166"/>
        <v>370.7</v>
      </c>
      <c r="G1043" s="217">
        <f t="shared" si="172"/>
        <v>1.73973686655885E-3</v>
      </c>
      <c r="H1043" s="18">
        <f t="shared" si="167"/>
        <v>7.4485964073283881</v>
      </c>
      <c r="I1043" s="10">
        <f t="shared" si="168"/>
        <v>1.6386912096122455</v>
      </c>
      <c r="J1043" s="205">
        <v>3.1977585198369765</v>
      </c>
      <c r="K1043" s="202">
        <v>0.70618178786330676</v>
      </c>
      <c r="L1043" s="10">
        <f t="shared" si="169"/>
        <v>12.991227924640915</v>
      </c>
      <c r="M1043" s="11">
        <f t="shared" si="170"/>
        <v>3.5045125235071257E-2</v>
      </c>
    </row>
    <row r="1044" spans="1:13" x14ac:dyDescent="0.35">
      <c r="A1044" s="9">
        <f t="shared" si="171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328">
        <f t="shared" si="166"/>
        <v>409.1</v>
      </c>
      <c r="G1044" s="217">
        <f t="shared" si="172"/>
        <v>1.9199523930650813E-3</v>
      </c>
      <c r="H1044" s="18">
        <f t="shared" si="167"/>
        <v>8.220180173288492</v>
      </c>
      <c r="I1044" s="10">
        <f t="shared" si="168"/>
        <v>1.8084396381234682</v>
      </c>
      <c r="J1044" s="205">
        <v>3.5290073117488725</v>
      </c>
      <c r="K1044" s="202">
        <v>0.77933361050682171</v>
      </c>
      <c r="L1044" s="10">
        <f t="shared" si="169"/>
        <v>14.336960733667654</v>
      </c>
      <c r="M1044" s="11">
        <f t="shared" si="170"/>
        <v>3.5045125235071264E-2</v>
      </c>
    </row>
    <row r="1045" spans="1:13" x14ac:dyDescent="0.35">
      <c r="A1045" s="9">
        <f t="shared" si="171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328">
        <f t="shared" si="166"/>
        <v>373.1</v>
      </c>
      <c r="G1045" s="217">
        <f t="shared" si="172"/>
        <v>1.7510003369654898E-3</v>
      </c>
      <c r="H1045" s="18">
        <f t="shared" si="167"/>
        <v>7.4968203927008954</v>
      </c>
      <c r="I1045" s="10">
        <f t="shared" si="168"/>
        <v>1.6493004863941969</v>
      </c>
      <c r="J1045" s="205">
        <v>3.21846156933147</v>
      </c>
      <c r="K1045" s="202">
        <v>0.71075377677852647</v>
      </c>
      <c r="L1045" s="10">
        <f t="shared" si="169"/>
        <v>13.075336225205088</v>
      </c>
      <c r="M1045" s="11">
        <f t="shared" si="170"/>
        <v>3.5045125235071264E-2</v>
      </c>
    </row>
    <row r="1046" spans="1:13" x14ac:dyDescent="0.35">
      <c r="A1046" s="9">
        <f t="shared" si="171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328">
        <f t="shared" si="166"/>
        <v>374</v>
      </c>
      <c r="G1046" s="217">
        <f t="shared" si="172"/>
        <v>1.7552241383679793E-3</v>
      </c>
      <c r="H1046" s="18">
        <f t="shared" si="167"/>
        <v>7.5149043872155845</v>
      </c>
      <c r="I1046" s="10">
        <f t="shared" si="168"/>
        <v>1.6532789651874287</v>
      </c>
      <c r="J1046" s="205">
        <v>3.2262252128919049</v>
      </c>
      <c r="K1046" s="202">
        <v>0.71246827262173373</v>
      </c>
      <c r="L1046" s="10">
        <f t="shared" si="169"/>
        <v>13.106876837916651</v>
      </c>
      <c r="M1046" s="11">
        <f t="shared" si="170"/>
        <v>3.5045125235071257E-2</v>
      </c>
    </row>
    <row r="1047" spans="1:13" x14ac:dyDescent="0.35">
      <c r="A1047" s="9">
        <f t="shared" si="171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328">
        <f t="shared" si="166"/>
        <v>327.2</v>
      </c>
      <c r="G1047" s="217">
        <f t="shared" si="172"/>
        <v>1.5355864654385102E-3</v>
      </c>
      <c r="H1047" s="18">
        <f t="shared" si="167"/>
        <v>6.5745366724517096</v>
      </c>
      <c r="I1047" s="10">
        <f t="shared" si="168"/>
        <v>1.4463980679393762</v>
      </c>
      <c r="J1047" s="205">
        <v>2.8225157477492813</v>
      </c>
      <c r="K1047" s="202">
        <v>0.62331448877494999</v>
      </c>
      <c r="L1047" s="10">
        <f t="shared" si="169"/>
        <v>11.466764976915316</v>
      </c>
      <c r="M1047" s="11">
        <f t="shared" si="170"/>
        <v>3.5045125235071257E-2</v>
      </c>
    </row>
    <row r="1048" spans="1:13" x14ac:dyDescent="0.35">
      <c r="A1048" s="9">
        <f t="shared" si="171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328">
        <f t="shared" si="166"/>
        <v>198.1</v>
      </c>
      <c r="G1048" s="217">
        <f t="shared" si="172"/>
        <v>9.2970561981469703E-4</v>
      </c>
      <c r="H1048" s="18">
        <f t="shared" si="167"/>
        <v>3.9804881259556346</v>
      </c>
      <c r="I1048" s="10">
        <f t="shared" si="168"/>
        <v>0.87570738771023959</v>
      </c>
      <c r="J1048" s="205">
        <v>1.7088642103579847</v>
      </c>
      <c r="K1048" s="202">
        <v>0.3773795850437579</v>
      </c>
      <c r="L1048" s="10">
        <f t="shared" si="169"/>
        <v>6.9424393090676162</v>
      </c>
      <c r="M1048" s="11">
        <f t="shared" si="170"/>
        <v>3.5045125235071257E-2</v>
      </c>
    </row>
    <row r="1049" spans="1:13" x14ac:dyDescent="0.35">
      <c r="A1049" s="9">
        <f t="shared" si="171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328">
        <f t="shared" si="166"/>
        <v>308</v>
      </c>
      <c r="G1049" s="217">
        <f t="shared" si="172"/>
        <v>1.4454787021853947E-3</v>
      </c>
      <c r="H1049" s="18">
        <f t="shared" si="167"/>
        <v>6.1887447894716576</v>
      </c>
      <c r="I1049" s="10">
        <f t="shared" si="168"/>
        <v>1.3615238536837646</v>
      </c>
      <c r="J1049" s="205">
        <v>2.6568913517933335</v>
      </c>
      <c r="K1049" s="202">
        <v>0.58673857745319258</v>
      </c>
      <c r="L1049" s="10">
        <f t="shared" si="169"/>
        <v>10.793898572401948</v>
      </c>
      <c r="M1049" s="11">
        <f t="shared" si="170"/>
        <v>3.5045125235071264E-2</v>
      </c>
    </row>
    <row r="1050" spans="1:13" x14ac:dyDescent="0.35">
      <c r="A1050" s="9">
        <f t="shared" si="171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328">
        <f t="shared" si="166"/>
        <v>333.2</v>
      </c>
      <c r="G1050" s="217">
        <f t="shared" si="172"/>
        <v>1.5637451414551088E-3</v>
      </c>
      <c r="H1050" s="18">
        <f t="shared" si="167"/>
        <v>6.6950966358829751</v>
      </c>
      <c r="I1050" s="10">
        <f t="shared" si="168"/>
        <v>1.4729212598942545</v>
      </c>
      <c r="J1050" s="205">
        <v>2.8742733714855153</v>
      </c>
      <c r="K1050" s="202">
        <v>0.63474446106299909</v>
      </c>
      <c r="L1050" s="10">
        <f t="shared" si="169"/>
        <v>11.677035728325743</v>
      </c>
      <c r="M1050" s="11">
        <f t="shared" si="170"/>
        <v>3.5045125235071257E-2</v>
      </c>
    </row>
    <row r="1051" spans="1:13" x14ac:dyDescent="0.35">
      <c r="A1051" s="9">
        <f t="shared" si="171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328">
        <f t="shared" si="166"/>
        <v>356.2</v>
      </c>
      <c r="G1051" s="217">
        <f t="shared" si="172"/>
        <v>1.6716867328520702E-3</v>
      </c>
      <c r="H1051" s="18">
        <f t="shared" si="167"/>
        <v>7.1572431623694959</v>
      </c>
      <c r="I1051" s="10">
        <f t="shared" si="168"/>
        <v>1.574593495721289</v>
      </c>
      <c r="J1051" s="205">
        <v>3.0726775958077446</v>
      </c>
      <c r="K1051" s="202">
        <v>0.67855935483385454</v>
      </c>
      <c r="L1051" s="10">
        <f t="shared" si="169"/>
        <v>12.483073608732385</v>
      </c>
      <c r="M1051" s="11">
        <f t="shared" si="170"/>
        <v>3.5045125235071264E-2</v>
      </c>
    </row>
    <row r="1052" spans="1:13" x14ac:dyDescent="0.35">
      <c r="A1052" s="9">
        <f t="shared" si="171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328">
        <f t="shared" si="166"/>
        <v>339.8</v>
      </c>
      <c r="G1052" s="217">
        <f t="shared" si="172"/>
        <v>1.5947196850733675E-3</v>
      </c>
      <c r="H1052" s="18">
        <f t="shared" si="167"/>
        <v>6.8277125956573688</v>
      </c>
      <c r="I1052" s="10">
        <f t="shared" si="168"/>
        <v>1.5020967710446211</v>
      </c>
      <c r="J1052" s="205">
        <v>2.9312067575953726</v>
      </c>
      <c r="K1052" s="202">
        <v>0.64731743057985347</v>
      </c>
      <c r="L1052" s="10">
        <f t="shared" si="169"/>
        <v>11.908333554877217</v>
      </c>
      <c r="M1052" s="11">
        <f t="shared" si="170"/>
        <v>3.5045125235071264E-2</v>
      </c>
    </row>
    <row r="1053" spans="1:13" x14ac:dyDescent="0.35">
      <c r="A1053" s="9">
        <f t="shared" si="171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328">
        <f t="shared" si="166"/>
        <v>392.1</v>
      </c>
      <c r="G1053" s="217">
        <f t="shared" si="172"/>
        <v>1.8401694776847186E-3</v>
      </c>
      <c r="H1053" s="18">
        <f t="shared" si="167"/>
        <v>7.8785936102332386</v>
      </c>
      <c r="I1053" s="10">
        <f t="shared" si="168"/>
        <v>1.7332905942513126</v>
      </c>
      <c r="J1053" s="205">
        <v>3.3823607111628768</v>
      </c>
      <c r="K1053" s="202">
        <v>0.74694868902401568</v>
      </c>
      <c r="L1053" s="10">
        <f t="shared" si="169"/>
        <v>13.741193604671444</v>
      </c>
      <c r="M1053" s="11">
        <f t="shared" si="170"/>
        <v>3.5045125235071264E-2</v>
      </c>
    </row>
    <row r="1054" spans="1:13" x14ac:dyDescent="0.35">
      <c r="A1054" s="9">
        <f t="shared" si="171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328">
        <f t="shared" si="166"/>
        <v>355.1</v>
      </c>
      <c r="G1054" s="217">
        <f t="shared" si="172"/>
        <v>1.666524308915694E-3</v>
      </c>
      <c r="H1054" s="18">
        <f t="shared" si="167"/>
        <v>7.135140502407098</v>
      </c>
      <c r="I1054" s="10">
        <f t="shared" si="168"/>
        <v>1.5697309105295616</v>
      </c>
      <c r="J1054" s="205">
        <v>3.0631886981227687</v>
      </c>
      <c r="K1054" s="202">
        <v>0.67646385991437885</v>
      </c>
      <c r="L1054" s="10">
        <f t="shared" si="169"/>
        <v>12.444523970973808</v>
      </c>
      <c r="M1054" s="11">
        <f t="shared" si="170"/>
        <v>3.5045125235071271E-2</v>
      </c>
    </row>
    <row r="1055" spans="1:13" x14ac:dyDescent="0.35">
      <c r="A1055" s="9">
        <f t="shared" si="171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328">
        <f t="shared" si="166"/>
        <v>196.9</v>
      </c>
      <c r="G1055" s="217">
        <f t="shared" si="172"/>
        <v>9.240738846113774E-4</v>
      </c>
      <c r="H1055" s="18">
        <f t="shared" si="167"/>
        <v>3.9563761332693814</v>
      </c>
      <c r="I1055" s="10">
        <f t="shared" si="168"/>
        <v>0.87040274931926387</v>
      </c>
      <c r="J1055" s="205">
        <v>1.6985126856107382</v>
      </c>
      <c r="K1055" s="202">
        <v>0.37509359058614805</v>
      </c>
      <c r="L1055" s="10">
        <f t="shared" si="169"/>
        <v>6.9003851587855305</v>
      </c>
      <c r="M1055" s="11">
        <f t="shared" si="170"/>
        <v>3.5045125235071257E-2</v>
      </c>
    </row>
    <row r="1056" spans="1:13" x14ac:dyDescent="0.35">
      <c r="A1056" s="9">
        <f t="shared" si="171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328">
        <f t="shared" si="166"/>
        <v>393.6</v>
      </c>
      <c r="G1056" s="217">
        <f t="shared" si="172"/>
        <v>1.8472091466888681E-3</v>
      </c>
      <c r="H1056" s="18">
        <f t="shared" si="167"/>
        <v>7.9087336010910541</v>
      </c>
      <c r="I1056" s="10">
        <f t="shared" si="168"/>
        <v>1.7399213922400318</v>
      </c>
      <c r="J1056" s="205">
        <v>3.3953001170969355</v>
      </c>
      <c r="K1056" s="202">
        <v>0.7498061820960279</v>
      </c>
      <c r="L1056" s="10">
        <f t="shared" si="169"/>
        <v>13.793761292524049</v>
      </c>
      <c r="M1056" s="11">
        <f t="shared" si="170"/>
        <v>3.5045125235071264E-2</v>
      </c>
    </row>
    <row r="1057" spans="1:13" x14ac:dyDescent="0.35">
      <c r="A1057" s="9">
        <f t="shared" si="171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328">
        <f t="shared" si="166"/>
        <v>352.2</v>
      </c>
      <c r="G1057" s="217">
        <f t="shared" si="172"/>
        <v>1.6529142821743378E-3</v>
      </c>
      <c r="H1057" s="18">
        <f t="shared" si="167"/>
        <v>7.0768698534153183</v>
      </c>
      <c r="I1057" s="10">
        <f t="shared" si="168"/>
        <v>1.55691136775137</v>
      </c>
      <c r="J1057" s="205">
        <v>3.0381725133169222</v>
      </c>
      <c r="K1057" s="202">
        <v>0.67093937330848841</v>
      </c>
      <c r="L1057" s="10">
        <f t="shared" si="169"/>
        <v>12.342893107792099</v>
      </c>
      <c r="M1057" s="11">
        <f t="shared" si="170"/>
        <v>3.5045125235071264E-2</v>
      </c>
    </row>
    <row r="1058" spans="1:13" x14ac:dyDescent="0.35">
      <c r="A1058" s="9">
        <f t="shared" si="171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328">
        <f t="shared" si="166"/>
        <v>361.1</v>
      </c>
      <c r="G1058" s="217">
        <f t="shared" si="172"/>
        <v>1.6946829849322925E-3</v>
      </c>
      <c r="H1058" s="18">
        <f t="shared" si="167"/>
        <v>7.2557004658383635</v>
      </c>
      <c r="I1058" s="10">
        <f t="shared" si="168"/>
        <v>1.5962541024844399</v>
      </c>
      <c r="J1058" s="205">
        <v>3.1149463218590028</v>
      </c>
      <c r="K1058" s="202">
        <v>0.68789383220242806</v>
      </c>
      <c r="L1058" s="10">
        <f t="shared" si="169"/>
        <v>12.654794722384235</v>
      </c>
      <c r="M1058" s="11">
        <f t="shared" si="170"/>
        <v>3.5045125235071264E-2</v>
      </c>
    </row>
    <row r="1059" spans="1:13" x14ac:dyDescent="0.35">
      <c r="A1059" s="9">
        <f t="shared" si="171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328">
        <f t="shared" si="166"/>
        <v>370.4</v>
      </c>
      <c r="G1059" s="217">
        <f t="shared" si="172"/>
        <v>1.73832893275802E-3</v>
      </c>
      <c r="H1059" s="18">
        <f t="shared" si="167"/>
        <v>7.4425684091568245</v>
      </c>
      <c r="I1059" s="10">
        <f t="shared" si="168"/>
        <v>1.6373650500145014</v>
      </c>
      <c r="J1059" s="205">
        <v>3.1951706386501644</v>
      </c>
      <c r="K1059" s="202">
        <v>0.70561028924890423</v>
      </c>
      <c r="L1059" s="10">
        <f t="shared" si="169"/>
        <v>12.980714387070394</v>
      </c>
      <c r="M1059" s="11">
        <f t="shared" si="170"/>
        <v>3.5045125235071264E-2</v>
      </c>
    </row>
    <row r="1060" spans="1:13" x14ac:dyDescent="0.35">
      <c r="A1060" s="9">
        <f t="shared" si="171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328">
        <f t="shared" si="166"/>
        <v>419.9</v>
      </c>
      <c r="G1060" s="217">
        <f t="shared" si="172"/>
        <v>1.9706380098949584E-3</v>
      </c>
      <c r="H1060" s="18">
        <f t="shared" si="167"/>
        <v>8.4371881074647685</v>
      </c>
      <c r="I1060" s="10">
        <f t="shared" si="168"/>
        <v>1.8561813836422492</v>
      </c>
      <c r="J1060" s="205">
        <v>3.6221710344740932</v>
      </c>
      <c r="K1060" s="202">
        <v>0.79990756062531021</v>
      </c>
      <c r="L1060" s="10">
        <f t="shared" si="169"/>
        <v>14.715448086206422</v>
      </c>
      <c r="M1060" s="11">
        <f t="shared" si="170"/>
        <v>3.5045125235071264E-2</v>
      </c>
    </row>
    <row r="1061" spans="1:13" x14ac:dyDescent="0.35">
      <c r="A1061" s="9">
        <f t="shared" si="171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328">
        <f t="shared" si="166"/>
        <v>551.79999999999995</v>
      </c>
      <c r="G1061" s="217">
        <f t="shared" si="172"/>
        <v>2.5896595709931844E-3</v>
      </c>
      <c r="H1061" s="18">
        <f t="shared" si="167"/>
        <v>11.087497970228769</v>
      </c>
      <c r="I1061" s="10">
        <f t="shared" si="168"/>
        <v>2.4392495534503293</v>
      </c>
      <c r="J1061" s="205">
        <v>4.7599761296089653</v>
      </c>
      <c r="K1061" s="202">
        <v>1.0511764514242585</v>
      </c>
      <c r="L1061" s="10">
        <f t="shared" si="169"/>
        <v>19.337900104712322</v>
      </c>
      <c r="M1061" s="11">
        <f t="shared" si="170"/>
        <v>3.5045125235071264E-2</v>
      </c>
    </row>
    <row r="1062" spans="1:13" x14ac:dyDescent="0.35">
      <c r="A1062" s="9">
        <f t="shared" si="171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328">
        <f t="shared" si="166"/>
        <v>551.20000000000005</v>
      </c>
      <c r="G1062" s="217">
        <f t="shared" si="172"/>
        <v>2.5868437033915248E-3</v>
      </c>
      <c r="H1062" s="18">
        <f t="shared" si="167"/>
        <v>11.075441973885644</v>
      </c>
      <c r="I1062" s="10">
        <f t="shared" si="168"/>
        <v>2.4365972342548416</v>
      </c>
      <c r="J1062" s="205">
        <v>4.7548003672353429</v>
      </c>
      <c r="K1062" s="202">
        <v>1.0500334541954537</v>
      </c>
      <c r="L1062" s="10">
        <f t="shared" si="169"/>
        <v>19.316873029571283</v>
      </c>
      <c r="M1062" s="11">
        <f t="shared" si="170"/>
        <v>3.5045125235071264E-2</v>
      </c>
    </row>
    <row r="1063" spans="1:13" x14ac:dyDescent="0.35">
      <c r="A1063" s="9">
        <f t="shared" si="171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328">
        <f t="shared" si="166"/>
        <v>317.2</v>
      </c>
      <c r="G1063" s="217">
        <f t="shared" si="172"/>
        <v>1.4886553387441792E-3</v>
      </c>
      <c r="H1063" s="18">
        <f t="shared" si="167"/>
        <v>6.3736034000662656</v>
      </c>
      <c r="I1063" s="10">
        <f t="shared" si="168"/>
        <v>1.4021927480145784</v>
      </c>
      <c r="J1063" s="205">
        <v>2.7362530415222248</v>
      </c>
      <c r="K1063" s="202">
        <v>0.60426453496153465</v>
      </c>
      <c r="L1063" s="10">
        <f t="shared" si="169"/>
        <v>11.116313724564604</v>
      </c>
      <c r="M1063" s="11">
        <f t="shared" si="170"/>
        <v>3.5045125235071264E-2</v>
      </c>
    </row>
    <row r="1064" spans="1:13" x14ac:dyDescent="0.35">
      <c r="A1064" s="9">
        <f t="shared" si="171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328">
        <f t="shared" si="166"/>
        <v>554.52</v>
      </c>
      <c r="G1064" s="217">
        <f t="shared" si="172"/>
        <v>2.6024248374540426E-3</v>
      </c>
      <c r="H1064" s="18">
        <f t="shared" si="167"/>
        <v>11.14215182031761</v>
      </c>
      <c r="I1064" s="10">
        <f t="shared" si="168"/>
        <v>2.4512734004698742</v>
      </c>
      <c r="J1064" s="205">
        <v>4.783439585702725</v>
      </c>
      <c r="K1064" s="202">
        <v>1.0563580388615075</v>
      </c>
      <c r="L1064" s="10">
        <f t="shared" si="169"/>
        <v>19.433222845351718</v>
      </c>
      <c r="M1064" s="11">
        <f t="shared" si="170"/>
        <v>3.5045125235071264E-2</v>
      </c>
    </row>
    <row r="1065" spans="1:13" x14ac:dyDescent="0.35">
      <c r="A1065" s="9">
        <f t="shared" si="171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328">
        <f t="shared" ref="F1065:F1111" si="173">C1065+D1065+E1065</f>
        <v>315</v>
      </c>
      <c r="G1065" s="217">
        <f t="shared" si="172"/>
        <v>1.4783304908714265E-3</v>
      </c>
      <c r="H1065" s="18">
        <f t="shared" si="167"/>
        <v>6.3293980801414689</v>
      </c>
      <c r="I1065" s="10">
        <f t="shared" si="168"/>
        <v>1.3924675776311231</v>
      </c>
      <c r="J1065" s="205">
        <v>2.7172752461522731</v>
      </c>
      <c r="K1065" s="202">
        <v>0.60007354512258326</v>
      </c>
      <c r="L1065" s="10">
        <f t="shared" si="169"/>
        <v>11.039214449047449</v>
      </c>
      <c r="M1065" s="11">
        <f t="shared" si="170"/>
        <v>3.5045125235071264E-2</v>
      </c>
    </row>
    <row r="1066" spans="1:13" x14ac:dyDescent="0.35">
      <c r="A1066" s="9">
        <f t="shared" si="171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328">
        <f t="shared" si="173"/>
        <v>930.4</v>
      </c>
      <c r="G1066" s="217">
        <f t="shared" si="172"/>
        <v>4.3664720276405562E-3</v>
      </c>
      <c r="H1066" s="18">
        <f t="shared" si="167"/>
        <v>18.69483166274166</v>
      </c>
      <c r="I1066" s="10">
        <f t="shared" si="168"/>
        <v>4.1128629658031652</v>
      </c>
      <c r="J1066" s="205">
        <v>8.0258821873653172</v>
      </c>
      <c r="K1066" s="202">
        <v>1.7724077028001637</v>
      </c>
      <c r="L1066" s="10">
        <f t="shared" si="169"/>
        <v>32.605984518710308</v>
      </c>
      <c r="M1066" s="11">
        <f t="shared" si="170"/>
        <v>3.5045125235071271E-2</v>
      </c>
    </row>
    <row r="1067" spans="1:13" x14ac:dyDescent="0.35">
      <c r="A1067" s="9">
        <f t="shared" si="171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328">
        <f t="shared" si="173"/>
        <v>4237</v>
      </c>
      <c r="G1067" s="217">
        <f t="shared" si="172"/>
        <v>1.9884718380388043E-2</v>
      </c>
      <c r="H1067" s="18">
        <f t="shared" si="167"/>
        <v>85.135427509712386</v>
      </c>
      <c r="I1067" s="10">
        <f t="shared" si="168"/>
        <v>18.729794052136725</v>
      </c>
      <c r="J1067" s="205">
        <v>36.54950862840375</v>
      </c>
      <c r="K1067" s="202">
        <v>7.9948846164141525</v>
      </c>
      <c r="L1067" s="10">
        <f t="shared" si="169"/>
        <v>148.40961480666701</v>
      </c>
      <c r="M1067" s="11">
        <f t="shared" si="170"/>
        <v>3.5027050933836915E-2</v>
      </c>
    </row>
    <row r="1068" spans="1:13" x14ac:dyDescent="0.35">
      <c r="A1068" s="9">
        <f t="shared" si="171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328">
        <f t="shared" si="173"/>
        <v>313.39999999999998</v>
      </c>
      <c r="G1068" s="217">
        <f t="shared" si="172"/>
        <v>1.4708215106003335E-3</v>
      </c>
      <c r="H1068" s="18">
        <f t="shared" si="167"/>
        <v>6.2972487565597977</v>
      </c>
      <c r="I1068" s="10">
        <f t="shared" si="168"/>
        <v>1.3853947264431554</v>
      </c>
      <c r="J1068" s="205">
        <v>2.7034732131559434</v>
      </c>
      <c r="K1068" s="202">
        <v>0.59702555251243683</v>
      </c>
      <c r="L1068" s="10">
        <f t="shared" si="169"/>
        <v>10.983142248671333</v>
      </c>
      <c r="M1068" s="11">
        <f t="shared" si="170"/>
        <v>3.5045125235071264E-2</v>
      </c>
    </row>
    <row r="1069" spans="1:13" x14ac:dyDescent="0.35">
      <c r="A1069" s="9">
        <f t="shared" si="171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328">
        <f t="shared" si="173"/>
        <v>311</v>
      </c>
      <c r="G1069" s="217">
        <f t="shared" si="172"/>
        <v>1.459558040193694E-3</v>
      </c>
      <c r="H1069" s="18">
        <f t="shared" si="167"/>
        <v>6.2490247711872913</v>
      </c>
      <c r="I1069" s="10">
        <f t="shared" si="168"/>
        <v>1.3747854496612042</v>
      </c>
      <c r="J1069" s="205">
        <v>2.6827701636614503</v>
      </c>
      <c r="K1069" s="202">
        <v>0.59245356359721724</v>
      </c>
      <c r="L1069" s="10">
        <f t="shared" si="169"/>
        <v>10.899033948107164</v>
      </c>
      <c r="M1069" s="11">
        <f t="shared" si="170"/>
        <v>3.5045125235071264E-2</v>
      </c>
    </row>
    <row r="1070" spans="1:13" x14ac:dyDescent="0.35">
      <c r="A1070" s="9">
        <f t="shared" si="171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328">
        <f t="shared" si="173"/>
        <v>302.3</v>
      </c>
      <c r="G1070" s="217">
        <f t="shared" si="172"/>
        <v>1.4187279599696262E-3</v>
      </c>
      <c r="H1070" s="18">
        <f t="shared" si="167"/>
        <v>6.0742128242119557</v>
      </c>
      <c r="I1070" s="10">
        <f t="shared" si="168"/>
        <v>1.3363268213266302</v>
      </c>
      <c r="J1070" s="205">
        <v>2.6077216092439115</v>
      </c>
      <c r="K1070" s="202">
        <v>0.57588010377954579</v>
      </c>
      <c r="L1070" s="10">
        <f t="shared" si="169"/>
        <v>10.594141358562045</v>
      </c>
      <c r="M1070" s="11">
        <f t="shared" si="170"/>
        <v>3.5045125235071264E-2</v>
      </c>
    </row>
    <row r="1071" spans="1:13" x14ac:dyDescent="0.35">
      <c r="A1071" s="9">
        <f t="shared" si="171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328">
        <f t="shared" si="173"/>
        <v>314.10000000000002</v>
      </c>
      <c r="G1071" s="217">
        <f t="shared" si="172"/>
        <v>1.4741066894689368E-3</v>
      </c>
      <c r="H1071" s="18">
        <f t="shared" si="167"/>
        <v>6.3113140856267789</v>
      </c>
      <c r="I1071" s="10">
        <f t="shared" si="168"/>
        <v>1.3884890988378913</v>
      </c>
      <c r="J1071" s="205">
        <v>2.7095116025918382</v>
      </c>
      <c r="K1071" s="202">
        <v>0.598359049279376</v>
      </c>
      <c r="L1071" s="10">
        <f t="shared" si="169"/>
        <v>11.007673836335885</v>
      </c>
      <c r="M1071" s="11">
        <f t="shared" si="170"/>
        <v>3.5045125235071264E-2</v>
      </c>
    </row>
    <row r="1072" spans="1:13" x14ac:dyDescent="0.35">
      <c r="A1072" s="9">
        <f t="shared" si="171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328">
        <f t="shared" si="173"/>
        <v>317.10000000000002</v>
      </c>
      <c r="G1072" s="217">
        <f t="shared" si="172"/>
        <v>1.488186027477236E-3</v>
      </c>
      <c r="H1072" s="18">
        <f t="shared" si="167"/>
        <v>6.3715940673424116</v>
      </c>
      <c r="I1072" s="10">
        <f t="shared" si="168"/>
        <v>1.4017506948153307</v>
      </c>
      <c r="J1072" s="205">
        <v>2.735390414459955</v>
      </c>
      <c r="K1072" s="202">
        <v>0.53435120446630036</v>
      </c>
      <c r="L1072" s="10">
        <f t="shared" si="169"/>
        <v>11.043086381083999</v>
      </c>
      <c r="M1072" s="11">
        <f t="shared" si="170"/>
        <v>3.4825248757754647E-2</v>
      </c>
    </row>
    <row r="1073" spans="1:13" x14ac:dyDescent="0.35">
      <c r="A1073" s="9">
        <f t="shared" si="171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328">
        <f t="shared" si="173"/>
        <v>126.9</v>
      </c>
      <c r="G1073" s="217">
        <f t="shared" si="172"/>
        <v>5.9555599775106037E-4</v>
      </c>
      <c r="H1073" s="18">
        <f t="shared" si="167"/>
        <v>2.5498432265712774</v>
      </c>
      <c r="I1073" s="10">
        <f t="shared" si="168"/>
        <v>0.56096550984568105</v>
      </c>
      <c r="J1073" s="205">
        <v>1.0946737420213442</v>
      </c>
      <c r="K1073" s="202">
        <v>0.24174391389224076</v>
      </c>
      <c r="L1073" s="10">
        <f t="shared" si="169"/>
        <v>4.4472263923305428</v>
      </c>
      <c r="M1073" s="11">
        <f t="shared" si="170"/>
        <v>3.5045125235071257E-2</v>
      </c>
    </row>
    <row r="1074" spans="1:13" x14ac:dyDescent="0.35">
      <c r="A1074" s="9">
        <f t="shared" si="171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328">
        <f t="shared" si="173"/>
        <v>137</v>
      </c>
      <c r="G1074" s="217">
        <f t="shared" si="172"/>
        <v>6.4295643571233468E-4</v>
      </c>
      <c r="H1074" s="18">
        <f t="shared" si="167"/>
        <v>2.7527858316805753</v>
      </c>
      <c r="I1074" s="10">
        <f t="shared" si="168"/>
        <v>0.6056128829697266</v>
      </c>
      <c r="J1074" s="205">
        <v>1.1817990753106711</v>
      </c>
      <c r="K1074" s="202">
        <v>0.26098436724379021</v>
      </c>
      <c r="L1074" s="10">
        <f t="shared" si="169"/>
        <v>4.8011821572047637</v>
      </c>
      <c r="M1074" s="11">
        <f t="shared" si="170"/>
        <v>3.5045125235071271E-2</v>
      </c>
    </row>
    <row r="1075" spans="1:13" x14ac:dyDescent="0.35">
      <c r="A1075" s="9">
        <f t="shared" si="171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328">
        <f t="shared" si="173"/>
        <v>135.30000000000001</v>
      </c>
      <c r="G1075" s="217">
        <f t="shared" si="172"/>
        <v>6.3497814417429849E-4</v>
      </c>
      <c r="H1075" s="18">
        <f t="shared" si="167"/>
        <v>2.7186271753750502</v>
      </c>
      <c r="I1075" s="10">
        <f t="shared" si="168"/>
        <v>0.59809797858251101</v>
      </c>
      <c r="J1075" s="205">
        <v>1.1671344152520715</v>
      </c>
      <c r="K1075" s="202">
        <v>0.25774587509550956</v>
      </c>
      <c r="L1075" s="10">
        <f t="shared" si="169"/>
        <v>4.7416054443051427</v>
      </c>
      <c r="M1075" s="11">
        <f t="shared" si="170"/>
        <v>3.5045125235071264E-2</v>
      </c>
    </row>
    <row r="1076" spans="1:13" x14ac:dyDescent="0.35">
      <c r="A1076" s="9">
        <f t="shared" si="171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328">
        <f t="shared" si="173"/>
        <v>149.19999999999999</v>
      </c>
      <c r="G1076" s="217">
        <f t="shared" si="172"/>
        <v>7.0021241027941848E-4</v>
      </c>
      <c r="H1076" s="18">
        <f t="shared" ref="H1076:H1114" si="174">G1076*$H$2</f>
        <v>2.997924423990816</v>
      </c>
      <c r="I1076" s="10">
        <f t="shared" si="168"/>
        <v>0.65954337327797952</v>
      </c>
      <c r="J1076" s="205">
        <v>1.2870395769076795</v>
      </c>
      <c r="K1076" s="202">
        <v>0.28422531089615688</v>
      </c>
      <c r="L1076" s="10">
        <f t="shared" si="169"/>
        <v>5.2287326850726314</v>
      </c>
      <c r="M1076" s="11">
        <f t="shared" si="170"/>
        <v>3.5045125235071257E-2</v>
      </c>
    </row>
    <row r="1077" spans="1:13" x14ac:dyDescent="0.35">
      <c r="A1077" s="9">
        <f t="shared" si="171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328">
        <f t="shared" si="173"/>
        <v>378.9</v>
      </c>
      <c r="G1077" s="217">
        <f t="shared" si="172"/>
        <v>1.7782203904482014E-3</v>
      </c>
      <c r="H1077" s="18">
        <f t="shared" si="174"/>
        <v>7.6133616906844512</v>
      </c>
      <c r="I1077" s="10">
        <f t="shared" si="168"/>
        <v>1.6749395719505793</v>
      </c>
      <c r="J1077" s="205">
        <v>3.2684939389431622</v>
      </c>
      <c r="K1077" s="202">
        <v>0.72180274999030725</v>
      </c>
      <c r="L1077" s="10">
        <f t="shared" si="169"/>
        <v>13.2785979515685</v>
      </c>
      <c r="M1077" s="11">
        <f t="shared" si="170"/>
        <v>3.5045125235071264E-2</v>
      </c>
    </row>
    <row r="1078" spans="1:13" x14ac:dyDescent="0.35">
      <c r="A1078" s="9">
        <f t="shared" si="171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328">
        <f t="shared" si="173"/>
        <v>4438.16</v>
      </c>
      <c r="G1078" s="217">
        <f t="shared" si="172"/>
        <v>2.0828784924971207E-2</v>
      </c>
      <c r="H1078" s="18">
        <f t="shared" si="174"/>
        <v>89.177401217017973</v>
      </c>
      <c r="I1078" s="10">
        <f t="shared" si="168"/>
        <v>19.619028267743953</v>
      </c>
      <c r="J1078" s="205">
        <v>38.284769226867212</v>
      </c>
      <c r="K1078" s="202">
        <v>8.2956071873127257</v>
      </c>
      <c r="L1078" s="10">
        <f t="shared" si="169"/>
        <v>155.37680589894188</v>
      </c>
      <c r="M1078" s="11">
        <f t="shared" si="170"/>
        <v>3.5009284455481973E-2</v>
      </c>
    </row>
    <row r="1079" spans="1:13" x14ac:dyDescent="0.35">
      <c r="A1079" s="9">
        <f t="shared" si="171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328">
        <f t="shared" si="173"/>
        <v>1768.02</v>
      </c>
      <c r="G1079" s="217">
        <f t="shared" si="172"/>
        <v>8.2975170618111091E-3</v>
      </c>
      <c r="H1079" s="18">
        <f t="shared" si="174"/>
        <v>35.525404424291175</v>
      </c>
      <c r="I1079" s="10">
        <f t="shared" si="168"/>
        <v>7.8155889733440587</v>
      </c>
      <c r="J1079" s="205">
        <v>15.251418986356006</v>
      </c>
      <c r="K1079" s="202">
        <v>3.3680699341194593</v>
      </c>
      <c r="L1079" s="10">
        <f t="shared" si="169"/>
        <v>61.960482318110699</v>
      </c>
      <c r="M1079" s="11">
        <f t="shared" si="170"/>
        <v>3.5045125235071264E-2</v>
      </c>
    </row>
    <row r="1080" spans="1:13" x14ac:dyDescent="0.35">
      <c r="A1080" s="9">
        <f t="shared" si="171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328">
        <f t="shared" si="173"/>
        <v>126.3</v>
      </c>
      <c r="G1080" s="217">
        <f t="shared" si="172"/>
        <v>5.927401301494005E-4</v>
      </c>
      <c r="H1080" s="18">
        <f t="shared" si="174"/>
        <v>2.5377872302281506</v>
      </c>
      <c r="I1080" s="10">
        <f t="shared" si="168"/>
        <v>0.55831319065019314</v>
      </c>
      <c r="J1080" s="205">
        <v>1.0894979796477207</v>
      </c>
      <c r="K1080" s="202">
        <v>0.24060091666343578</v>
      </c>
      <c r="L1080" s="10">
        <f t="shared" si="169"/>
        <v>4.4261993171895</v>
      </c>
      <c r="M1080" s="11">
        <f t="shared" si="170"/>
        <v>3.5045125235071257E-2</v>
      </c>
    </row>
    <row r="1081" spans="1:13" x14ac:dyDescent="0.35">
      <c r="A1081" s="9">
        <f t="shared" si="171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328">
        <f t="shared" si="173"/>
        <v>943.1</v>
      </c>
      <c r="G1081" s="217">
        <f t="shared" si="172"/>
        <v>4.4260745585423568E-3</v>
      </c>
      <c r="H1081" s="18">
        <f t="shared" si="174"/>
        <v>18.950016918671174</v>
      </c>
      <c r="I1081" s="10">
        <f t="shared" si="168"/>
        <v>4.1690037221076581</v>
      </c>
      <c r="J1081" s="205">
        <v>8.135435824273678</v>
      </c>
      <c r="K1081" s="202">
        <v>1.7966011441432013</v>
      </c>
      <c r="L1081" s="10">
        <f t="shared" si="169"/>
        <v>33.051057609195709</v>
      </c>
      <c r="M1081" s="11">
        <f t="shared" si="170"/>
        <v>3.5045125235071264E-2</v>
      </c>
    </row>
    <row r="1082" spans="1:13" x14ac:dyDescent="0.35">
      <c r="A1082" s="9">
        <f t="shared" si="171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328">
        <f t="shared" si="173"/>
        <v>13043.19</v>
      </c>
      <c r="G1082" s="217">
        <f t="shared" si="172"/>
        <v>6.1213160238823117E-2</v>
      </c>
      <c r="H1082" s="18">
        <f t="shared" si="174"/>
        <v>262.08108490450923</v>
      </c>
      <c r="I1082" s="10">
        <f t="shared" si="168"/>
        <v>57.657838678992029</v>
      </c>
      <c r="J1082" s="205">
        <v>112.51408672336784</v>
      </c>
      <c r="K1082" s="202">
        <v>24.649268637884887</v>
      </c>
      <c r="L1082" s="10">
        <f t="shared" si="169"/>
        <v>456.90227894475402</v>
      </c>
      <c r="M1082" s="11">
        <f t="shared" si="170"/>
        <v>3.5029948880968075E-2</v>
      </c>
    </row>
    <row r="1083" spans="1:13" x14ac:dyDescent="0.35">
      <c r="A1083" s="9">
        <f t="shared" si="171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328">
        <f t="shared" si="173"/>
        <v>222</v>
      </c>
      <c r="G1083" s="217">
        <f t="shared" si="172"/>
        <v>1.0418710126141482E-3</v>
      </c>
      <c r="H1083" s="18">
        <f t="shared" si="174"/>
        <v>4.4607186469568445</v>
      </c>
      <c r="I1083" s="10">
        <f t="shared" si="168"/>
        <v>0.9813581023305058</v>
      </c>
      <c r="J1083" s="205">
        <v>1.9150320782406494</v>
      </c>
      <c r="K1083" s="202">
        <v>0.42290897465782057</v>
      </c>
      <c r="L1083" s="10">
        <f t="shared" si="169"/>
        <v>7.7800178021858208</v>
      </c>
      <c r="M1083" s="11">
        <f t="shared" si="170"/>
        <v>3.5045125235071264E-2</v>
      </c>
    </row>
    <row r="1084" spans="1:13" x14ac:dyDescent="0.35">
      <c r="A1084" s="9">
        <f t="shared" si="171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328">
        <f t="shared" si="173"/>
        <v>6404.15</v>
      </c>
      <c r="G1084" s="217">
        <f t="shared" si="172"/>
        <v>3.0055397501949986E-2</v>
      </c>
      <c r="H1084" s="18">
        <f t="shared" si="174"/>
        <v>128.68068163472375</v>
      </c>
      <c r="I1084" s="10">
        <f t="shared" si="168"/>
        <v>28.309749959639227</v>
      </c>
      <c r="J1084" s="205">
        <v>55.243931008400246</v>
      </c>
      <c r="K1084" s="202">
        <v>12.199876171418387</v>
      </c>
      <c r="L1084" s="10">
        <f t="shared" si="169"/>
        <v>224.43423877418161</v>
      </c>
      <c r="M1084" s="11">
        <f t="shared" si="170"/>
        <v>3.5045125235071264E-2</v>
      </c>
    </row>
    <row r="1085" spans="1:13" x14ac:dyDescent="0.35">
      <c r="A1085" s="9">
        <f t="shared" si="171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328">
        <f t="shared" si="173"/>
        <v>97.3</v>
      </c>
      <c r="G1085" s="217">
        <f t="shared" si="172"/>
        <v>4.5663986273584062E-4</v>
      </c>
      <c r="H1085" s="18">
        <f t="shared" si="174"/>
        <v>1.9550807403103647</v>
      </c>
      <c r="I1085" s="10">
        <f t="shared" si="168"/>
        <v>0.43011776286828024</v>
      </c>
      <c r="J1085" s="205">
        <v>0.83933613158925757</v>
      </c>
      <c r="K1085" s="202">
        <v>0.18535605060453128</v>
      </c>
      <c r="L1085" s="10">
        <f t="shared" si="169"/>
        <v>3.4098906853724338</v>
      </c>
      <c r="M1085" s="11">
        <f t="shared" si="170"/>
        <v>3.5045125235071264E-2</v>
      </c>
    </row>
    <row r="1086" spans="1:13" x14ac:dyDescent="0.35">
      <c r="A1086" s="9">
        <f t="shared" si="171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328">
        <f t="shared" si="173"/>
        <v>6656</v>
      </c>
      <c r="G1086" s="217">
        <f t="shared" si="172"/>
        <v>3.1237357927746713E-2</v>
      </c>
      <c r="H1086" s="18">
        <f t="shared" si="174"/>
        <v>133.74118609975116</v>
      </c>
      <c r="I1086" s="10">
        <f t="shared" si="168"/>
        <v>29.423060941945256</v>
      </c>
      <c r="J1086" s="205">
        <v>57.416457264728663</v>
      </c>
      <c r="K1086" s="202">
        <v>12.659646806705167</v>
      </c>
      <c r="L1086" s="10">
        <f t="shared" si="169"/>
        <v>233.24035111313026</v>
      </c>
      <c r="M1086" s="11">
        <f t="shared" si="170"/>
        <v>3.5042120059064041E-2</v>
      </c>
    </row>
    <row r="1087" spans="1:13" x14ac:dyDescent="0.35">
      <c r="A1087" s="9">
        <f t="shared" si="171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328">
        <f t="shared" si="173"/>
        <v>7072</v>
      </c>
      <c r="G1087" s="217">
        <f t="shared" si="172"/>
        <v>3.3189692798230884E-2</v>
      </c>
      <c r="H1087" s="18">
        <f t="shared" si="174"/>
        <v>142.10001023098562</v>
      </c>
      <c r="I1087" s="10">
        <f t="shared" si="168"/>
        <v>31.262002250816835</v>
      </c>
      <c r="J1087" s="205">
        <v>61.004985843774207</v>
      </c>
      <c r="K1087" s="202">
        <v>13.472127336847329</v>
      </c>
      <c r="L1087" s="10">
        <f t="shared" si="169"/>
        <v>247.83912566242401</v>
      </c>
      <c r="M1087" s="11">
        <f t="shared" si="170"/>
        <v>3.5045125235071271E-2</v>
      </c>
    </row>
    <row r="1088" spans="1:13" x14ac:dyDescent="0.35">
      <c r="A1088" s="9">
        <f t="shared" si="171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328">
        <f t="shared" si="173"/>
        <v>10869.85</v>
      </c>
      <c r="G1088" s="217">
        <f t="shared" si="172"/>
        <v>5.1013430749837385E-2</v>
      </c>
      <c r="H1088" s="18">
        <f t="shared" si="174"/>
        <v>218.41145308389127</v>
      </c>
      <c r="I1088" s="10">
        <f t="shared" si="168"/>
        <v>48.050519678456084</v>
      </c>
      <c r="J1088" s="205">
        <v>93.766267728216775</v>
      </c>
      <c r="K1088" s="202">
        <v>20.683773102222908</v>
      </c>
      <c r="L1088" s="10">
        <f t="shared" si="169"/>
        <v>380.9120135927871</v>
      </c>
      <c r="M1088" s="11">
        <f t="shared" si="170"/>
        <v>3.5042987124273756E-2</v>
      </c>
    </row>
    <row r="1089" spans="1:13" x14ac:dyDescent="0.35">
      <c r="A1089" s="9">
        <f t="shared" si="171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328">
        <f t="shared" si="173"/>
        <v>128</v>
      </c>
      <c r="G1089" s="217">
        <f t="shared" si="172"/>
        <v>6.0071842168743679E-4</v>
      </c>
      <c r="H1089" s="18">
        <f t="shared" si="174"/>
        <v>2.5719458865336762</v>
      </c>
      <c r="I1089" s="10">
        <f t="shared" si="168"/>
        <v>0.56582809503740872</v>
      </c>
      <c r="J1089" s="205">
        <v>1.1041626397063204</v>
      </c>
      <c r="K1089" s="202">
        <v>0.2438394088117164</v>
      </c>
      <c r="L1089" s="10">
        <f t="shared" si="169"/>
        <v>4.4857760300891218</v>
      </c>
      <c r="M1089" s="11">
        <f t="shared" si="170"/>
        <v>3.5045125235071264E-2</v>
      </c>
    </row>
    <row r="1090" spans="1:13" x14ac:dyDescent="0.35">
      <c r="A1090" s="9">
        <f t="shared" si="171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328">
        <f t="shared" si="173"/>
        <v>98.2</v>
      </c>
      <c r="G1090" s="217">
        <f t="shared" si="172"/>
        <v>4.6086366413833043E-4</v>
      </c>
      <c r="H1090" s="18">
        <f t="shared" si="174"/>
        <v>1.9731647348250547</v>
      </c>
      <c r="I1090" s="10">
        <f t="shared" si="168"/>
        <v>0.43409624166151206</v>
      </c>
      <c r="J1090" s="205">
        <v>0.8470997751496927</v>
      </c>
      <c r="K1090" s="202">
        <v>0.18707054644773866</v>
      </c>
      <c r="L1090" s="10">
        <f t="shared" si="169"/>
        <v>3.4414312980839976</v>
      </c>
      <c r="M1090" s="11">
        <f t="shared" si="170"/>
        <v>3.5045125235071257E-2</v>
      </c>
    </row>
    <row r="1091" spans="1:13" x14ac:dyDescent="0.35">
      <c r="A1091" s="9">
        <f t="shared" si="171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328">
        <f t="shared" si="173"/>
        <v>223.5</v>
      </c>
      <c r="G1091" s="217">
        <f t="shared" si="172"/>
        <v>1.0489106816182977E-3</v>
      </c>
      <c r="H1091" s="18">
        <f t="shared" si="174"/>
        <v>4.4908586378146609</v>
      </c>
      <c r="I1091" s="10">
        <f t="shared" ref="I1091:I1114" si="175">H1091*0.22</f>
        <v>0.98798890031922537</v>
      </c>
      <c r="J1091" s="205">
        <v>1.927971484174708</v>
      </c>
      <c r="K1091" s="202">
        <v>0.42576646772983295</v>
      </c>
      <c r="L1091" s="10">
        <f t="shared" si="169"/>
        <v>7.8325854900384266</v>
      </c>
      <c r="M1091" s="11">
        <f t="shared" si="170"/>
        <v>3.5045125235071257E-2</v>
      </c>
    </row>
    <row r="1092" spans="1:13" x14ac:dyDescent="0.35">
      <c r="A1092" s="9">
        <f t="shared" si="171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328">
        <f t="shared" si="173"/>
        <v>34.6</v>
      </c>
      <c r="G1092" s="217">
        <f t="shared" si="172"/>
        <v>1.6238169836238527E-4</v>
      </c>
      <c r="H1092" s="18">
        <f t="shared" si="174"/>
        <v>0.69522912245363444</v>
      </c>
      <c r="I1092" s="10">
        <f t="shared" si="175"/>
        <v>0.15295040693979958</v>
      </c>
      <c r="J1092" s="205">
        <v>0.29846896354561475</v>
      </c>
      <c r="K1092" s="202">
        <v>6.5912840194417094E-2</v>
      </c>
      <c r="L1092" s="10">
        <f t="shared" si="169"/>
        <v>1.2125613331334659</v>
      </c>
      <c r="M1092" s="11">
        <f t="shared" si="170"/>
        <v>3.5045125235071271E-2</v>
      </c>
    </row>
    <row r="1093" spans="1:13" x14ac:dyDescent="0.35">
      <c r="A1093" s="9">
        <f t="shared" si="171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328">
        <f t="shared" si="173"/>
        <v>7086.2</v>
      </c>
      <c r="G1093" s="217">
        <f t="shared" si="172"/>
        <v>3.3256334998136829E-2</v>
      </c>
      <c r="H1093" s="18">
        <f t="shared" si="174"/>
        <v>142.38533547777291</v>
      </c>
      <c r="I1093" s="10">
        <f t="shared" si="175"/>
        <v>31.324773805110041</v>
      </c>
      <c r="J1093" s="205">
        <v>61.127478886616622</v>
      </c>
      <c r="K1093" s="202">
        <v>13.49917827126238</v>
      </c>
      <c r="L1093" s="10">
        <f t="shared" si="169"/>
        <v>248.33676644076195</v>
      </c>
      <c r="M1093" s="11">
        <f t="shared" si="170"/>
        <v>3.5045125235071257E-2</v>
      </c>
    </row>
    <row r="1094" spans="1:13" x14ac:dyDescent="0.35">
      <c r="A1094" s="9">
        <f t="shared" si="171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328">
        <f t="shared" si="173"/>
        <v>145</v>
      </c>
      <c r="G1094" s="217">
        <f t="shared" si="172"/>
        <v>6.8050133706779948E-4</v>
      </c>
      <c r="H1094" s="18">
        <f t="shared" si="174"/>
        <v>2.9135324495889301</v>
      </c>
      <c r="I1094" s="10">
        <f t="shared" si="175"/>
        <v>0.64097713890956465</v>
      </c>
      <c r="J1094" s="205">
        <v>1.2508092402923161</v>
      </c>
      <c r="K1094" s="202">
        <v>0.22726594899404501</v>
      </c>
      <c r="L1094" s="10">
        <f t="shared" si="169"/>
        <v>5.032584777784856</v>
      </c>
      <c r="M1094" s="11">
        <f t="shared" si="170"/>
        <v>3.4707481226102455E-2</v>
      </c>
    </row>
    <row r="1095" spans="1:13" x14ac:dyDescent="0.35">
      <c r="A1095" s="9">
        <f t="shared" si="171"/>
        <v>189</v>
      </c>
      <c r="B1095" s="14" t="s">
        <v>522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328">
        <f t="shared" si="173"/>
        <v>48.3</v>
      </c>
      <c r="G1095" s="217">
        <f t="shared" si="172"/>
        <v>2.2667734193361871E-4</v>
      </c>
      <c r="H1095" s="18">
        <f t="shared" si="174"/>
        <v>0.97050770562169175</v>
      </c>
      <c r="I1095" s="10">
        <f t="shared" si="175"/>
        <v>0.21351169523677219</v>
      </c>
      <c r="J1095" s="205">
        <v>0.41664887107668186</v>
      </c>
      <c r="K1095" s="202">
        <v>9.2011276918796098E-2</v>
      </c>
      <c r="L1095" s="10">
        <f t="shared" si="169"/>
        <v>1.6926795488539419</v>
      </c>
      <c r="M1095" s="11">
        <f t="shared" si="170"/>
        <v>3.5045125235071264E-2</v>
      </c>
    </row>
    <row r="1096" spans="1:13" x14ac:dyDescent="0.35">
      <c r="A1096" s="9">
        <f t="shared" si="171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328">
        <f t="shared" si="173"/>
        <v>4464.3</v>
      </c>
      <c r="G1096" s="217">
        <f t="shared" si="172"/>
        <v>2.095146289015019E-2</v>
      </c>
      <c r="H1096" s="18">
        <f t="shared" si="174"/>
        <v>89.702640791033531</v>
      </c>
      <c r="I1096" s="10">
        <f t="shared" si="175"/>
        <v>19.734580974027377</v>
      </c>
      <c r="J1096" s="205">
        <v>38.510259940944735</v>
      </c>
      <c r="K1096" s="202">
        <v>8.5044708809230123</v>
      </c>
      <c r="L1096" s="10">
        <f t="shared" si="169"/>
        <v>156.45195258692866</v>
      </c>
      <c r="M1096" s="11">
        <f t="shared" si="170"/>
        <v>3.5045125235071264E-2</v>
      </c>
    </row>
    <row r="1097" spans="1:13" x14ac:dyDescent="0.35">
      <c r="A1097" s="9">
        <f t="shared" si="171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328">
        <f t="shared" si="173"/>
        <v>4580.7000000000007</v>
      </c>
      <c r="G1097" s="217">
        <f t="shared" si="172"/>
        <v>2.1497741204872203E-2</v>
      </c>
      <c r="H1097" s="18">
        <f t="shared" si="174"/>
        <v>92.041504081600095</v>
      </c>
      <c r="I1097" s="10">
        <f t="shared" si="175"/>
        <v>20.249130897952021</v>
      </c>
      <c r="J1097" s="205">
        <v>39.514357841427682</v>
      </c>
      <c r="K1097" s="202">
        <v>8.4635134802241687</v>
      </c>
      <c r="L1097" s="10">
        <f t="shared" ref="L1097:L1114" si="176">H1097+I1097+J1097+K1097</f>
        <v>160.26850630120398</v>
      </c>
      <c r="M1097" s="11">
        <f t="shared" ref="M1097:M1116" si="177">L1097/F1097</f>
        <v>3.4987776169843901E-2</v>
      </c>
    </row>
    <row r="1098" spans="1:13" x14ac:dyDescent="0.35">
      <c r="A1098" s="9">
        <f t="shared" si="171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328">
        <f t="shared" si="173"/>
        <v>4605.3999999999996</v>
      </c>
      <c r="G1098" s="217">
        <f t="shared" si="172"/>
        <v>2.1613661087807198E-2</v>
      </c>
      <c r="H1098" s="18">
        <f t="shared" si="174"/>
        <v>92.537809264392124</v>
      </c>
      <c r="I1098" s="10">
        <f t="shared" si="175"/>
        <v>20.358318038166267</v>
      </c>
      <c r="J1098" s="205">
        <v>39.727426725808499</v>
      </c>
      <c r="K1098" s="202">
        <v>8.7732657292303013</v>
      </c>
      <c r="L1098" s="10">
        <f t="shared" si="176"/>
        <v>161.3968197575972</v>
      </c>
      <c r="M1098" s="11">
        <f t="shared" si="177"/>
        <v>3.5045125235071264E-2</v>
      </c>
    </row>
    <row r="1099" spans="1:13" x14ac:dyDescent="0.35">
      <c r="A1099" s="9">
        <f t="shared" si="171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328">
        <f t="shared" si="173"/>
        <v>3144.4</v>
      </c>
      <c r="G1099" s="217">
        <f t="shared" si="172"/>
        <v>1.4757023477765439E-2</v>
      </c>
      <c r="H1099" s="18">
        <f t="shared" si="174"/>
        <v>63.181458168878841</v>
      </c>
      <c r="I1099" s="10">
        <f t="shared" si="175"/>
        <v>13.899920797153346</v>
      </c>
      <c r="J1099" s="205">
        <v>27.124445346035579</v>
      </c>
      <c r="K1099" s="202">
        <v>5.9900674770903208</v>
      </c>
      <c r="L1099" s="10">
        <f t="shared" si="176"/>
        <v>110.19589178915808</v>
      </c>
      <c r="M1099" s="11">
        <f t="shared" si="177"/>
        <v>3.5045125235071264E-2</v>
      </c>
    </row>
    <row r="1100" spans="1:13" x14ac:dyDescent="0.35">
      <c r="A1100" s="9">
        <f t="shared" ref="A1100:A1114" si="178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328">
        <f t="shared" si="173"/>
        <v>3129.44</v>
      </c>
      <c r="G1100" s="217">
        <f t="shared" ref="G1100:G1114" si="179">1/213078.2*F1100</f>
        <v>1.4686814512230721E-2</v>
      </c>
      <c r="H1100" s="18">
        <f t="shared" si="174"/>
        <v>62.880861993390219</v>
      </c>
      <c r="I1100" s="10">
        <f t="shared" si="175"/>
        <v>13.833789638545849</v>
      </c>
      <c r="J1100" s="205">
        <v>26.995396337519903</v>
      </c>
      <c r="K1100" s="202">
        <v>5.961568746185451</v>
      </c>
      <c r="L1100" s="10">
        <f t="shared" si="176"/>
        <v>109.67161671564142</v>
      </c>
      <c r="M1100" s="11">
        <f t="shared" si="177"/>
        <v>3.5045125235071264E-2</v>
      </c>
    </row>
    <row r="1101" spans="1:13" x14ac:dyDescent="0.35">
      <c r="A1101" s="9">
        <f t="shared" si="178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328">
        <f t="shared" si="173"/>
        <v>2023.28</v>
      </c>
      <c r="G1101" s="217">
        <f t="shared" si="179"/>
        <v>9.4954810018106021E-3</v>
      </c>
      <c r="H1101" s="18">
        <f t="shared" si="174"/>
        <v>40.654427135201999</v>
      </c>
      <c r="I1101" s="10">
        <f t="shared" si="175"/>
        <v>8.9439739697444391</v>
      </c>
      <c r="J1101" s="205">
        <v>17.453360825507843</v>
      </c>
      <c r="K1101" s="202">
        <v>3.8543390551606995</v>
      </c>
      <c r="L1101" s="10">
        <f t="shared" si="176"/>
        <v>70.906100985614984</v>
      </c>
      <c r="M1101" s="11">
        <f t="shared" si="177"/>
        <v>3.5045125235071264E-2</v>
      </c>
    </row>
    <row r="1102" spans="1:13" x14ac:dyDescent="0.35">
      <c r="A1102" s="9">
        <f t="shared" si="178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328">
        <f t="shared" si="173"/>
        <v>1913.79</v>
      </c>
      <c r="G1102" s="217">
        <f t="shared" si="179"/>
        <v>8.9816320956343718E-3</v>
      </c>
      <c r="H1102" s="18">
        <f t="shared" si="174"/>
        <v>38.454408735853782</v>
      </c>
      <c r="I1102" s="10">
        <f t="shared" si="175"/>
        <v>8.4599699218878328</v>
      </c>
      <c r="J1102" s="205">
        <v>16.508870455027804</v>
      </c>
      <c r="K1102" s="202">
        <v>3.6457611108576149</v>
      </c>
      <c r="L1102" s="10">
        <f t="shared" si="176"/>
        <v>67.069010223627032</v>
      </c>
      <c r="M1102" s="11">
        <f t="shared" si="177"/>
        <v>3.5045125235071264E-2</v>
      </c>
    </row>
    <row r="1103" spans="1:13" x14ac:dyDescent="0.35">
      <c r="A1103" s="9">
        <f t="shared" si="178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328">
        <f t="shared" si="173"/>
        <v>695.35</v>
      </c>
      <c r="G1103" s="217">
        <f t="shared" si="179"/>
        <v>3.2633558946903061E-3</v>
      </c>
      <c r="H1103" s="18">
        <f t="shared" si="174"/>
        <v>13.971895095321811</v>
      </c>
      <c r="I1103" s="10">
        <f t="shared" si="175"/>
        <v>3.0738169209707986</v>
      </c>
      <c r="J1103" s="205">
        <v>5.9982772774983584</v>
      </c>
      <c r="K1103" s="202">
        <v>0.77703641019402758</v>
      </c>
      <c r="L1103" s="10">
        <f t="shared" si="176"/>
        <v>23.821025703984994</v>
      </c>
      <c r="M1103" s="11">
        <f t="shared" si="177"/>
        <v>3.4257605096692303E-2</v>
      </c>
    </row>
    <row r="1104" spans="1:13" x14ac:dyDescent="0.35">
      <c r="A1104" s="9">
        <f t="shared" si="178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328">
        <f t="shared" si="173"/>
        <v>1487.8</v>
      </c>
      <c r="G1104" s="217">
        <f t="shared" si="179"/>
        <v>6.9824130295825662E-3</v>
      </c>
      <c r="H1104" s="18">
        <f t="shared" si="174"/>
        <v>29.894852265506277</v>
      </c>
      <c r="I1104" s="10">
        <f t="shared" si="175"/>
        <v>6.5768674984113806</v>
      </c>
      <c r="J1104" s="205">
        <v>12.834165432461434</v>
      </c>
      <c r="K1104" s="202">
        <v>2.8342521283599345</v>
      </c>
      <c r="L1104" s="10">
        <f t="shared" si="176"/>
        <v>52.140137324739023</v>
      </c>
      <c r="M1104" s="11">
        <f t="shared" si="177"/>
        <v>3.5045125235071264E-2</v>
      </c>
    </row>
    <row r="1105" spans="1:13" x14ac:dyDescent="0.35">
      <c r="A1105" s="9">
        <f t="shared" si="178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328">
        <f t="shared" si="173"/>
        <v>1266.08</v>
      </c>
      <c r="G1105" s="217">
        <f t="shared" si="179"/>
        <v>5.9418560885158584E-3</v>
      </c>
      <c r="H1105" s="18">
        <f t="shared" si="174"/>
        <v>25.439759750176222</v>
      </c>
      <c r="I1105" s="10">
        <f t="shared" si="175"/>
        <v>5.5967471450387691</v>
      </c>
      <c r="J1105" s="205">
        <v>10.921548709995141</v>
      </c>
      <c r="K1105" s="202">
        <v>2.4118765524088897</v>
      </c>
      <c r="L1105" s="10">
        <f t="shared" si="176"/>
        <v>44.369932157619026</v>
      </c>
      <c r="M1105" s="11">
        <f t="shared" si="177"/>
        <v>3.5045125235071264E-2</v>
      </c>
    </row>
    <row r="1106" spans="1:13" x14ac:dyDescent="0.35">
      <c r="A1106" s="9">
        <f t="shared" si="178"/>
        <v>200</v>
      </c>
      <c r="B1106" s="14" t="s">
        <v>550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328">
        <f t="shared" si="173"/>
        <v>3679.6</v>
      </c>
      <c r="G1106" s="217">
        <f t="shared" si="179"/>
        <v>1.7268777378446034E-2</v>
      </c>
      <c r="H1106" s="18">
        <f t="shared" si="174"/>
        <v>73.935406906947776</v>
      </c>
      <c r="I1106" s="10">
        <f t="shared" si="175"/>
        <v>16.265789519528511</v>
      </c>
      <c r="J1106" s="205">
        <v>31.741225383307629</v>
      </c>
      <c r="K1106" s="202">
        <v>7.0096210051843091</v>
      </c>
      <c r="L1106" s="10">
        <f t="shared" si="176"/>
        <v>128.95204281496822</v>
      </c>
      <c r="M1106" s="11">
        <f t="shared" si="177"/>
        <v>3.5045125235071264E-2</v>
      </c>
    </row>
    <row r="1107" spans="1:13" x14ac:dyDescent="0.35">
      <c r="A1107" s="9">
        <f t="shared" si="178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328">
        <f t="shared" si="173"/>
        <v>1671.2</v>
      </c>
      <c r="G1107" s="217">
        <f t="shared" si="179"/>
        <v>7.8431298931565963E-3</v>
      </c>
      <c r="H1107" s="18">
        <f t="shared" si="174"/>
        <v>33.57996848105531</v>
      </c>
      <c r="I1107" s="10">
        <f t="shared" si="175"/>
        <v>7.387593065832168</v>
      </c>
      <c r="J1107" s="205">
        <v>14.416223464665647</v>
      </c>
      <c r="K1107" s="202">
        <v>2.1591890003436012</v>
      </c>
      <c r="L1107" s="10">
        <f t="shared" si="176"/>
        <v>57.542974011896732</v>
      </c>
      <c r="M1107" s="11">
        <f t="shared" si="177"/>
        <v>3.4432129016213939E-2</v>
      </c>
    </row>
    <row r="1108" spans="1:13" x14ac:dyDescent="0.35">
      <c r="A1108" s="9">
        <f t="shared" si="178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328">
        <f t="shared" si="173"/>
        <v>632.79999999999995</v>
      </c>
      <c r="G1108" s="217">
        <f t="shared" si="179"/>
        <v>2.9698016972172655E-3</v>
      </c>
      <c r="H1108" s="18">
        <f t="shared" si="174"/>
        <v>12.715057476550861</v>
      </c>
      <c r="I1108" s="10">
        <f t="shared" si="175"/>
        <v>2.7973126448411896</v>
      </c>
      <c r="J1108" s="205">
        <v>5.4587040500481212</v>
      </c>
      <c r="K1108" s="202">
        <v>1.2054810773129228</v>
      </c>
      <c r="L1108" s="10">
        <f t="shared" si="176"/>
        <v>22.176555248753093</v>
      </c>
      <c r="M1108" s="11">
        <f t="shared" si="177"/>
        <v>3.5045125235071264E-2</v>
      </c>
    </row>
    <row r="1109" spans="1:13" x14ac:dyDescent="0.35">
      <c r="A1109" s="9">
        <f t="shared" si="178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328">
        <f t="shared" si="173"/>
        <v>514.6</v>
      </c>
      <c r="G1109" s="217">
        <f t="shared" si="179"/>
        <v>2.4150757796902733E-3</v>
      </c>
      <c r="H1109" s="18">
        <f t="shared" si="174"/>
        <v>10.34002619695492</v>
      </c>
      <c r="I1109" s="10">
        <f t="shared" si="175"/>
        <v>2.2748057633300824</v>
      </c>
      <c r="J1109" s="205">
        <v>4.4390788624443163</v>
      </c>
      <c r="K1109" s="202">
        <v>0.979149927211588</v>
      </c>
      <c r="L1109" s="10">
        <f t="shared" si="176"/>
        <v>18.033060749940905</v>
      </c>
      <c r="M1109" s="11">
        <f t="shared" si="177"/>
        <v>3.5042869704510114E-2</v>
      </c>
    </row>
    <row r="1110" spans="1:13" x14ac:dyDescent="0.35">
      <c r="A1110" s="9">
        <f t="shared" si="178"/>
        <v>204</v>
      </c>
      <c r="B1110" s="132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328">
        <f t="shared" si="173"/>
        <v>6066</v>
      </c>
      <c r="G1110" s="217">
        <f t="shared" si="179"/>
        <v>2.8468421452781185E-2</v>
      </c>
      <c r="H1110" s="209">
        <f t="shared" si="174"/>
        <v>121.88612302900999</v>
      </c>
      <c r="I1110" s="10">
        <f t="shared" si="175"/>
        <v>26.814947066382199</v>
      </c>
      <c r="J1110" s="205">
        <v>192.464</v>
      </c>
      <c r="K1110" s="202">
        <v>66.473400867408017</v>
      </c>
      <c r="L1110" s="10">
        <f t="shared" si="176"/>
        <v>407.63847096280023</v>
      </c>
      <c r="M1110" s="11">
        <f t="shared" si="177"/>
        <v>6.7200539228948267E-2</v>
      </c>
    </row>
    <row r="1111" spans="1:13" x14ac:dyDescent="0.35">
      <c r="A1111" s="9">
        <f t="shared" si="178"/>
        <v>205</v>
      </c>
      <c r="B1111" s="132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328">
        <f t="shared" si="173"/>
        <v>6073.6</v>
      </c>
      <c r="G1111" s="217">
        <f t="shared" si="179"/>
        <v>2.8504089109068879E-2</v>
      </c>
      <c r="H1111" s="209">
        <f t="shared" si="174"/>
        <v>122.03883231602295</v>
      </c>
      <c r="I1111" s="10">
        <f t="shared" si="175"/>
        <v>26.84854310952505</v>
      </c>
      <c r="J1111" s="205">
        <v>192.83199999999999</v>
      </c>
      <c r="K1111" s="202">
        <v>66.556684389760861</v>
      </c>
      <c r="L1111" s="10">
        <f t="shared" si="176"/>
        <v>408.27605981530883</v>
      </c>
      <c r="M1111" s="11">
        <f t="shared" si="177"/>
        <v>6.7221427129759745E-2</v>
      </c>
    </row>
    <row r="1112" spans="1:13" x14ac:dyDescent="0.35">
      <c r="A1112" s="9">
        <f t="shared" si="178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328">
        <f>C1112+D1112+E1112</f>
        <v>1388.6</v>
      </c>
      <c r="G1112" s="217">
        <f t="shared" si="179"/>
        <v>6.5168562527748025E-3</v>
      </c>
      <c r="H1112" s="209">
        <f t="shared" si="174"/>
        <v>27.901594203442677</v>
      </c>
      <c r="I1112" s="10">
        <f t="shared" si="175"/>
        <v>6.1383507247573892</v>
      </c>
      <c r="J1112" s="205">
        <v>11.978439386689034</v>
      </c>
      <c r="K1112" s="202">
        <v>2.6452486158809245</v>
      </c>
      <c r="L1112" s="10">
        <f t="shared" si="176"/>
        <v>48.663632930770021</v>
      </c>
      <c r="M1112" s="11">
        <f t="shared" si="177"/>
        <v>3.5045105092013557E-2</v>
      </c>
    </row>
    <row r="1113" spans="1:13" x14ac:dyDescent="0.35">
      <c r="A1113" s="9">
        <f t="shared" si="178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328">
        <f>C1113+D1113+E1113</f>
        <v>4609.7</v>
      </c>
      <c r="G1113" s="217">
        <f t="shared" si="179"/>
        <v>2.163384147228576E-2</v>
      </c>
      <c r="H1113" s="209">
        <f t="shared" si="174"/>
        <v>92.624210571517864</v>
      </c>
      <c r="I1113" s="10">
        <f t="shared" si="175"/>
        <v>20.377326325733929</v>
      </c>
      <c r="J1113" s="205">
        <v>39.764519689486129</v>
      </c>
      <c r="K1113" s="202">
        <v>8.781364355916967</v>
      </c>
      <c r="L1113" s="10">
        <f t="shared" si="176"/>
        <v>161.5474209426549</v>
      </c>
      <c r="M1113" s="11">
        <f t="shared" si="177"/>
        <v>3.5045105092013557E-2</v>
      </c>
    </row>
    <row r="1114" spans="1:13" x14ac:dyDescent="0.35">
      <c r="A1114" s="9">
        <f t="shared" si="178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328">
        <f>C1114+D1114+E1114</f>
        <v>608</v>
      </c>
      <c r="G1114" s="217">
        <f t="shared" si="179"/>
        <v>2.8534125030153248E-3</v>
      </c>
      <c r="H1114" s="209">
        <f t="shared" si="174"/>
        <v>12.216742961034962</v>
      </c>
      <c r="I1114" s="10">
        <f t="shared" si="175"/>
        <v>2.6876834514276915</v>
      </c>
      <c r="J1114" s="205">
        <v>5.2447725386050212</v>
      </c>
      <c r="K1114" s="202">
        <v>1.1577541039146948</v>
      </c>
      <c r="L1114" s="10">
        <f t="shared" si="176"/>
        <v>21.306953054982369</v>
      </c>
      <c r="M1114" s="11">
        <f t="shared" si="177"/>
        <v>3.504433068253679E-2</v>
      </c>
    </row>
    <row r="1115" spans="1:13" s="167" customFormat="1" ht="18" x14ac:dyDescent="0.4">
      <c r="A1115" s="160"/>
      <c r="B1115" s="162" t="s">
        <v>1698</v>
      </c>
      <c r="C1115" s="169">
        <f>SUM(C907:C1114)</f>
        <v>212131.79999999996</v>
      </c>
      <c r="D1115" s="169">
        <f>SUM(D907:D1114)</f>
        <v>369.20000000000005</v>
      </c>
      <c r="E1115" s="169">
        <f>SUM(E907:E1114)</f>
        <v>577.21</v>
      </c>
      <c r="F1115" s="300">
        <f>SUM(F907:F1114)</f>
        <v>213078.21000000002</v>
      </c>
      <c r="G1115" s="169">
        <v>1</v>
      </c>
      <c r="H1115" s="169">
        <f>SUM(H907:H1114)</f>
        <v>4281.4502009332746</v>
      </c>
      <c r="I1115" s="169">
        <f>SUM(I907:I1114)</f>
        <v>941.91904420531978</v>
      </c>
      <c r="J1115" s="340">
        <f>SUM(J907:J1114)</f>
        <v>2118.6468284103034</v>
      </c>
      <c r="K1115" s="169">
        <f>SUM(K907:K1114)</f>
        <v>513.44935734549938</v>
      </c>
      <c r="L1115" s="169">
        <f>SUM(L907:L1114)</f>
        <v>7855.46543089439</v>
      </c>
      <c r="M1115" s="165">
        <f>L1115/F1115</f>
        <v>3.6866582607833945E-2</v>
      </c>
    </row>
    <row r="1116" spans="1:13" ht="18.5" thickBot="1" x14ac:dyDescent="0.45">
      <c r="A1116" s="19"/>
      <c r="B1116" s="13" t="s">
        <v>508</v>
      </c>
      <c r="C1116" s="15">
        <f t="shared" ref="C1116:L1116" si="180">C461+C526+C603+C724+C862+C905+C1115</f>
        <v>1458624.5499999998</v>
      </c>
      <c r="D1116" s="15">
        <f t="shared" si="180"/>
        <v>8346.58</v>
      </c>
      <c r="E1116" s="15">
        <f t="shared" si="180"/>
        <v>19847.710000000003</v>
      </c>
      <c r="F1116" s="329">
        <f t="shared" si="180"/>
        <v>1486818.8399999999</v>
      </c>
      <c r="G1116" s="186">
        <f t="shared" si="180"/>
        <v>8.9995260744666048</v>
      </c>
      <c r="H1116" s="15">
        <f t="shared" si="180"/>
        <v>39589.248276262268</v>
      </c>
      <c r="I1116" s="15">
        <f t="shared" si="180"/>
        <v>8709.6346207776969</v>
      </c>
      <c r="J1116" s="15">
        <f t="shared" si="180"/>
        <v>16480.943284210225</v>
      </c>
      <c r="K1116" s="15">
        <f t="shared" si="180"/>
        <v>4356.0942017234238</v>
      </c>
      <c r="L1116" s="15">
        <f t="shared" si="180"/>
        <v>69135.91556356434</v>
      </c>
      <c r="M1116" s="16">
        <f t="shared" si="177"/>
        <v>4.6499219476909742E-2</v>
      </c>
    </row>
    <row r="1117" spans="1:13" x14ac:dyDescent="0.35">
      <c r="A1117" s="1"/>
    </row>
    <row r="1118" spans="1:13" x14ac:dyDescent="0.35">
      <c r="A1118" s="1"/>
    </row>
    <row r="1119" spans="1:13" x14ac:dyDescent="0.35">
      <c r="A1119" s="1"/>
    </row>
    <row r="1120" spans="1:13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</sheetData>
  <mergeCells count="1">
    <mergeCell ref="B1:N1"/>
  </mergeCells>
  <phoneticPr fontId="0" type="noConversion"/>
  <pageMargins left="0.19685039370078741" right="0.19685039370078741" top="0.98425196850393704" bottom="0.98425196850393704" header="0.51181102362204722" footer="0.51181102362204722"/>
  <pageSetup paperSize="9" scale="65" orientation="landscape" r:id="rId1"/>
  <headerFooter alignWithMargins="0"/>
  <rowBreaks count="5" manualBreakCount="5">
    <brk id="421" max="12" man="1"/>
    <brk id="461" max="16383" man="1"/>
    <brk id="526" max="16383" man="1"/>
    <brk id="563" max="12" man="1"/>
    <brk id="603" max="16383" man="1"/>
  </rowBreaks>
  <colBreaks count="1" manualBreakCount="1">
    <brk id="1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33"/>
  </sheetPr>
  <dimension ref="A1:R1144"/>
  <sheetViews>
    <sheetView view="pageBreakPreview" topLeftCell="B1" zoomScale="78" zoomScaleNormal="71" zoomScaleSheetLayoutView="78" workbookViewId="0">
      <pane xSplit="2" ySplit="4" topLeftCell="G695" activePane="bottomRight" state="frozen"/>
      <selection activeCell="B1" sqref="B1"/>
      <selection pane="topRight" activeCell="C1" sqref="C1"/>
      <selection pane="bottomLeft" activeCell="B5" sqref="B5"/>
      <selection pane="bottomRight" activeCell="L703" sqref="L703"/>
    </sheetView>
  </sheetViews>
  <sheetFormatPr defaultColWidth="9.1796875" defaultRowHeight="17.5" x14ac:dyDescent="0.35"/>
  <cols>
    <col min="1" max="2" width="9" style="2" customWidth="1"/>
    <col min="3" max="3" width="28.81640625" style="2" customWidth="1"/>
    <col min="4" max="6" width="16" style="2" customWidth="1"/>
    <col min="7" max="7" width="16" style="325" customWidth="1"/>
    <col min="8" max="8" width="12.453125" style="192" customWidth="1"/>
    <col min="9" max="9" width="16.81640625" style="192" customWidth="1"/>
    <col min="10" max="10" width="15" style="192" customWidth="1"/>
    <col min="11" max="11" width="15.54296875" style="192" customWidth="1"/>
    <col min="12" max="12" width="18" style="192" customWidth="1"/>
    <col min="13" max="13" width="18.453125" style="2" customWidth="1"/>
    <col min="14" max="14" width="23.54296875" style="2" customWidth="1"/>
    <col min="15" max="15" width="12.1796875" style="2" customWidth="1"/>
    <col min="16" max="16" width="9.1796875" style="2"/>
    <col min="17" max="17" width="12.1796875" style="2" customWidth="1"/>
    <col min="18" max="16384" width="9.1796875" style="2"/>
  </cols>
  <sheetData>
    <row r="1" spans="1:18" ht="48.75" customHeight="1" x14ac:dyDescent="0.35">
      <c r="C1" s="376" t="s">
        <v>1420</v>
      </c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</row>
    <row r="2" spans="1:18" ht="18" thickBot="1" x14ac:dyDescent="0.4">
      <c r="A2" s="1"/>
      <c r="B2" s="1"/>
      <c r="I2" s="305">
        <v>4281.45</v>
      </c>
      <c r="K2" s="195"/>
      <c r="O2" s="116">
        <v>4281.45</v>
      </c>
      <c r="P2" s="2" t="s">
        <v>578</v>
      </c>
      <c r="Q2" s="116">
        <v>4281.45</v>
      </c>
      <c r="R2" s="2" t="s">
        <v>579</v>
      </c>
    </row>
    <row r="3" spans="1:18" ht="122.25" customHeight="1" x14ac:dyDescent="0.35">
      <c r="A3" s="3" t="s">
        <v>1424</v>
      </c>
      <c r="B3" s="183"/>
      <c r="C3" s="45" t="s">
        <v>1425</v>
      </c>
      <c r="D3" s="232" t="s">
        <v>1426</v>
      </c>
      <c r="E3" s="230" t="s">
        <v>1254</v>
      </c>
      <c r="F3" s="232" t="s">
        <v>1255</v>
      </c>
      <c r="G3" s="331" t="s">
        <v>1253</v>
      </c>
      <c r="H3" s="233" t="s">
        <v>1416</v>
      </c>
      <c r="I3" s="233" t="s">
        <v>1427</v>
      </c>
      <c r="J3" s="233" t="s">
        <v>1428</v>
      </c>
      <c r="K3" s="233" t="s">
        <v>1429</v>
      </c>
      <c r="L3" s="233" t="s">
        <v>1430</v>
      </c>
      <c r="M3" s="98" t="s">
        <v>1451</v>
      </c>
      <c r="N3" s="98" t="s">
        <v>539</v>
      </c>
    </row>
    <row r="4" spans="1:18" x14ac:dyDescent="0.35">
      <c r="A4" s="5">
        <v>1</v>
      </c>
      <c r="B4" s="184"/>
      <c r="C4" s="23">
        <v>2</v>
      </c>
      <c r="D4" s="23">
        <v>3</v>
      </c>
      <c r="E4" s="23"/>
      <c r="F4" s="23"/>
      <c r="G4" s="327"/>
      <c r="H4" s="194">
        <v>4</v>
      </c>
      <c r="I4" s="194">
        <v>5</v>
      </c>
      <c r="J4" s="194">
        <v>8</v>
      </c>
      <c r="K4" s="194">
        <v>9</v>
      </c>
      <c r="L4" s="194">
        <v>10</v>
      </c>
      <c r="M4" s="23">
        <v>11</v>
      </c>
      <c r="N4" s="23">
        <v>13</v>
      </c>
    </row>
    <row r="5" spans="1:18" ht="18" x14ac:dyDescent="0.4">
      <c r="A5" s="5"/>
      <c r="B5" s="184"/>
      <c r="C5" s="7" t="s">
        <v>1693</v>
      </c>
      <c r="D5" s="23"/>
      <c r="E5" s="23"/>
      <c r="F5" s="23"/>
      <c r="G5" s="327"/>
      <c r="H5" s="195"/>
      <c r="I5" s="195"/>
      <c r="J5" s="195"/>
      <c r="K5" s="195"/>
      <c r="L5" s="195"/>
      <c r="M5" s="8"/>
      <c r="N5" s="8"/>
    </row>
    <row r="6" spans="1:18" x14ac:dyDescent="0.35">
      <c r="A6" s="9">
        <v>1</v>
      </c>
      <c r="B6" s="9">
        <v>1</v>
      </c>
      <c r="C6" s="8" t="str">
        <f>димвенканали!B6</f>
        <v>Комарова,1</v>
      </c>
      <c r="D6" s="8">
        <f>димвенканали!C6</f>
        <v>359.58</v>
      </c>
      <c r="E6" s="8">
        <f>димвенканали!D6</f>
        <v>0</v>
      </c>
      <c r="F6" s="8">
        <f>димвенканали!E6</f>
        <v>0</v>
      </c>
      <c r="G6" s="328">
        <f t="shared" ref="G6:G68" si="0">D6+E6+F6</f>
        <v>359.58</v>
      </c>
      <c r="H6" s="217">
        <f>3/253037.72*G6</f>
        <v>4.2631588681719072E-3</v>
      </c>
      <c r="I6" s="209">
        <f t="shared" ref="I6:I68" si="1">H6*$I$2</f>
        <v>18.252501536134613</v>
      </c>
      <c r="J6" s="202">
        <f t="shared" ref="J6:J61" si="2">I6*0.22</f>
        <v>4.0155503379496151</v>
      </c>
      <c r="K6" s="202">
        <v>7.6548235171244636</v>
      </c>
      <c r="L6" s="202">
        <v>1.7339523831272918</v>
      </c>
      <c r="M6" s="10">
        <f t="shared" ref="M6:M68" si="3">I6+J6+K6+L6</f>
        <v>31.656827774335984</v>
      </c>
      <c r="N6" s="11">
        <f t="shared" ref="N6:N35" si="4">M6/G6</f>
        <v>8.8038344107948113E-2</v>
      </c>
    </row>
    <row r="7" spans="1:18" x14ac:dyDescent="0.35">
      <c r="A7" s="9">
        <f t="shared" ref="A7:B62" si="5">A6+1</f>
        <v>2</v>
      </c>
      <c r="B7" s="9">
        <f t="shared" si="5"/>
        <v>2</v>
      </c>
      <c r="C7" s="8" t="str">
        <f>димвенканали!B7</f>
        <v>Комарова,3</v>
      </c>
      <c r="D7" s="8">
        <f>димвенканали!C7</f>
        <v>201.72</v>
      </c>
      <c r="E7" s="8">
        <f>димвенканали!D7</f>
        <v>0</v>
      </c>
      <c r="F7" s="8">
        <f>димвенканали!E7</f>
        <v>0</v>
      </c>
      <c r="G7" s="328">
        <f t="shared" si="0"/>
        <v>201.72</v>
      </c>
      <c r="H7" s="217">
        <f t="shared" ref="H7:H70" si="6">3/253037.72*G7</f>
        <v>2.391580196027691E-3</v>
      </c>
      <c r="I7" s="209">
        <f t="shared" si="1"/>
        <v>10.239431030282757</v>
      </c>
      <c r="J7" s="202">
        <f t="shared" si="2"/>
        <v>2.2526748266622065</v>
      </c>
      <c r="K7" s="202">
        <v>4.2942627506378193</v>
      </c>
      <c r="L7" s="202">
        <v>0.97272616587251048</v>
      </c>
      <c r="M7" s="10">
        <f t="shared" si="3"/>
        <v>17.759094773455296</v>
      </c>
      <c r="N7" s="11">
        <f t="shared" si="4"/>
        <v>8.8038344107948127E-2</v>
      </c>
    </row>
    <row r="8" spans="1:18" x14ac:dyDescent="0.35">
      <c r="A8" s="9">
        <f t="shared" si="5"/>
        <v>3</v>
      </c>
      <c r="B8" s="9">
        <f t="shared" si="5"/>
        <v>3</v>
      </c>
      <c r="C8" s="8" t="str">
        <f>димвенканали!B8</f>
        <v>Комарова,5</v>
      </c>
      <c r="D8" s="8">
        <f>димвенканали!C8</f>
        <v>585.14</v>
      </c>
      <c r="E8" s="8">
        <f>димвенканали!D8</f>
        <v>0</v>
      </c>
      <c r="F8" s="8">
        <f>димвенканали!E8</f>
        <v>0</v>
      </c>
      <c r="G8" s="328">
        <f t="shared" si="0"/>
        <v>585.14</v>
      </c>
      <c r="H8" s="217">
        <f t="shared" si="6"/>
        <v>6.9373846713446513E-3</v>
      </c>
      <c r="I8" s="209">
        <f t="shared" si="1"/>
        <v>29.702065601128556</v>
      </c>
      <c r="J8" s="202">
        <f t="shared" si="2"/>
        <v>6.5344544322482827</v>
      </c>
      <c r="K8" s="202">
        <v>12.456597788559456</v>
      </c>
      <c r="L8" s="202">
        <v>2.8216388493884632</v>
      </c>
      <c r="M8" s="10">
        <f t="shared" si="3"/>
        <v>51.514756671324761</v>
      </c>
      <c r="N8" s="11">
        <f t="shared" si="4"/>
        <v>8.8038344107948113E-2</v>
      </c>
    </row>
    <row r="9" spans="1:18" x14ac:dyDescent="0.35">
      <c r="A9" s="9">
        <f t="shared" si="5"/>
        <v>4</v>
      </c>
      <c r="B9" s="9">
        <f t="shared" si="5"/>
        <v>4</v>
      </c>
      <c r="C9" s="8" t="str">
        <f>димвенканали!B9</f>
        <v>Комарова,14а</v>
      </c>
      <c r="D9" s="8">
        <f>димвенканали!C9</f>
        <v>1489.2</v>
      </c>
      <c r="E9" s="8">
        <f>димвенканали!D9</f>
        <v>0</v>
      </c>
      <c r="F9" s="8">
        <f>димвенканали!E9</f>
        <v>0</v>
      </c>
      <c r="G9" s="328">
        <f t="shared" si="0"/>
        <v>1489.2</v>
      </c>
      <c r="H9" s="217">
        <f t="shared" si="6"/>
        <v>1.7655865694648214E-2</v>
      </c>
      <c r="I9" s="209">
        <f t="shared" si="1"/>
        <v>75.592706178351591</v>
      </c>
      <c r="J9" s="202">
        <f t="shared" si="2"/>
        <v>16.630395359237351</v>
      </c>
      <c r="K9" s="202">
        <v>31.702439461877059</v>
      </c>
      <c r="L9" s="202">
        <v>7.1811610460903372</v>
      </c>
      <c r="M9" s="10">
        <f t="shared" si="3"/>
        <v>131.10670204555635</v>
      </c>
      <c r="N9" s="11">
        <f t="shared" si="4"/>
        <v>8.8038344107948127E-2</v>
      </c>
    </row>
    <row r="10" spans="1:18" x14ac:dyDescent="0.35">
      <c r="A10" s="9">
        <f t="shared" si="5"/>
        <v>5</v>
      </c>
      <c r="B10" s="9">
        <f t="shared" si="5"/>
        <v>5</v>
      </c>
      <c r="C10" s="8" t="str">
        <f>димвенканали!B10</f>
        <v>Комарова,16</v>
      </c>
      <c r="D10" s="8">
        <f>димвенканали!C10</f>
        <v>336.7</v>
      </c>
      <c r="E10" s="8">
        <f>димвенканали!D10</f>
        <v>0</v>
      </c>
      <c r="F10" s="8">
        <f>димвенканали!E10</f>
        <v>0</v>
      </c>
      <c r="G10" s="328">
        <f t="shared" si="0"/>
        <v>336.7</v>
      </c>
      <c r="H10" s="217">
        <f t="shared" si="6"/>
        <v>3.9918949633279974E-3</v>
      </c>
      <c r="I10" s="209">
        <f t="shared" si="1"/>
        <v>17.091098690740655</v>
      </c>
      <c r="J10" s="202">
        <f t="shared" si="2"/>
        <v>3.7600417119629439</v>
      </c>
      <c r="K10" s="202">
        <v>7.1677487018627479</v>
      </c>
      <c r="L10" s="202">
        <v>1.6236213565797852</v>
      </c>
      <c r="M10" s="10">
        <f t="shared" si="3"/>
        <v>29.642510461146134</v>
      </c>
      <c r="N10" s="11">
        <f t="shared" si="4"/>
        <v>8.8038344107948127E-2</v>
      </c>
    </row>
    <row r="11" spans="1:18" x14ac:dyDescent="0.35">
      <c r="A11" s="9">
        <f t="shared" si="5"/>
        <v>6</v>
      </c>
      <c r="B11" s="9">
        <f t="shared" si="5"/>
        <v>6</v>
      </c>
      <c r="C11" s="8" t="str">
        <f>димвенканали!B11</f>
        <v>Комарова,20</v>
      </c>
      <c r="D11" s="8">
        <f>димвенканали!C11</f>
        <v>2519.1999999999998</v>
      </c>
      <c r="E11" s="8">
        <f>димвенканали!D11</f>
        <v>0</v>
      </c>
      <c r="F11" s="8">
        <f>димвенканали!E11</f>
        <v>0</v>
      </c>
      <c r="G11" s="328">
        <f t="shared" si="0"/>
        <v>2519.1999999999998</v>
      </c>
      <c r="H11" s="217">
        <f t="shared" si="6"/>
        <v>2.986748378858298E-2</v>
      </c>
      <c r="I11" s="209">
        <f t="shared" si="1"/>
        <v>127.87613846662859</v>
      </c>
      <c r="J11" s="202">
        <f t="shared" si="2"/>
        <v>28.13275046265829</v>
      </c>
      <c r="K11" s="202">
        <v>53.629321442627365</v>
      </c>
      <c r="L11" s="202">
        <v>12.147986104828615</v>
      </c>
      <c r="M11" s="10">
        <f t="shared" si="3"/>
        <v>221.78619647674287</v>
      </c>
      <c r="N11" s="11">
        <f t="shared" si="4"/>
        <v>8.8038344107948113E-2</v>
      </c>
    </row>
    <row r="12" spans="1:18" x14ac:dyDescent="0.35">
      <c r="A12" s="9">
        <f t="shared" si="5"/>
        <v>7</v>
      </c>
      <c r="B12" s="9">
        <f t="shared" si="5"/>
        <v>7</v>
      </c>
      <c r="C12" s="8" t="str">
        <f>димвенканали!B12</f>
        <v>Комарова,21</v>
      </c>
      <c r="D12" s="8">
        <f>димвенканали!C12</f>
        <v>157</v>
      </c>
      <c r="E12" s="8">
        <f>димвенканали!D12</f>
        <v>0</v>
      </c>
      <c r="F12" s="8">
        <f>димвенканали!E12</f>
        <v>0</v>
      </c>
      <c r="G12" s="328">
        <f t="shared" si="0"/>
        <v>157</v>
      </c>
      <c r="H12" s="217">
        <f t="shared" si="6"/>
        <v>1.8613825638327756E-3</v>
      </c>
      <c r="I12" s="209">
        <f t="shared" si="1"/>
        <v>7.9694163779218368</v>
      </c>
      <c r="J12" s="202">
        <f t="shared" si="2"/>
        <v>1.7532716031428042</v>
      </c>
      <c r="K12" s="202">
        <v>3.3422528844444654</v>
      </c>
      <c r="L12" s="202">
        <v>0.75707915943874748</v>
      </c>
      <c r="M12" s="10">
        <f t="shared" si="3"/>
        <v>13.822020024947856</v>
      </c>
      <c r="N12" s="11">
        <f t="shared" si="4"/>
        <v>8.8038344107948127E-2</v>
      </c>
    </row>
    <row r="13" spans="1:18" x14ac:dyDescent="0.35">
      <c r="A13" s="9">
        <f t="shared" si="5"/>
        <v>8</v>
      </c>
      <c r="B13" s="9">
        <f t="shared" si="5"/>
        <v>8</v>
      </c>
      <c r="C13" s="8" t="str">
        <f>димвенканали!B13</f>
        <v>Комарова,22</v>
      </c>
      <c r="D13" s="8">
        <f>димвенканали!C13</f>
        <v>2085.1999999999998</v>
      </c>
      <c r="E13" s="8">
        <f>димвенканали!D13</f>
        <v>0</v>
      </c>
      <c r="F13" s="8">
        <f>димвенканали!E13</f>
        <v>0</v>
      </c>
      <c r="G13" s="328">
        <f t="shared" si="0"/>
        <v>2085.1999999999998</v>
      </c>
      <c r="H13" s="217">
        <f t="shared" si="6"/>
        <v>2.4722005873274545E-2</v>
      </c>
      <c r="I13" s="209">
        <f t="shared" si="1"/>
        <v>105.8460320461313</v>
      </c>
      <c r="J13" s="202">
        <f t="shared" si="2"/>
        <v>23.286127050148885</v>
      </c>
      <c r="K13" s="202">
        <v>44.390227481806363</v>
      </c>
      <c r="L13" s="202">
        <v>10.055168555806855</v>
      </c>
      <c r="M13" s="10">
        <f t="shared" si="3"/>
        <v>183.57755513389341</v>
      </c>
      <c r="N13" s="11">
        <f t="shared" si="4"/>
        <v>8.8038344107948127E-2</v>
      </c>
    </row>
    <row r="14" spans="1:18" x14ac:dyDescent="0.35">
      <c r="A14" s="9">
        <f t="shared" si="5"/>
        <v>9</v>
      </c>
      <c r="B14" s="9">
        <f t="shared" si="5"/>
        <v>9</v>
      </c>
      <c r="C14" s="8" t="str">
        <f>димвенканали!B14</f>
        <v>Комарова,22а</v>
      </c>
      <c r="D14" s="8">
        <f>димвенканали!C14</f>
        <v>2093.6</v>
      </c>
      <c r="E14" s="8">
        <f>димвенканали!D14</f>
        <v>0</v>
      </c>
      <c r="F14" s="8">
        <f>димвенканали!E14</f>
        <v>0</v>
      </c>
      <c r="G14" s="328">
        <f t="shared" si="0"/>
        <v>2093.6</v>
      </c>
      <c r="H14" s="217">
        <f t="shared" si="6"/>
        <v>2.4821595768409546E-2</v>
      </c>
      <c r="I14" s="209">
        <f t="shared" si="1"/>
        <v>106.27242120265704</v>
      </c>
      <c r="J14" s="202">
        <f t="shared" si="2"/>
        <v>23.379932664584551</v>
      </c>
      <c r="K14" s="202">
        <v>44.569048655241609</v>
      </c>
      <c r="L14" s="202">
        <v>10.095674701916954</v>
      </c>
      <c r="M14" s="10">
        <f t="shared" si="3"/>
        <v>184.31707722440015</v>
      </c>
      <c r="N14" s="11">
        <f t="shared" si="4"/>
        <v>8.8038344107948113E-2</v>
      </c>
    </row>
    <row r="15" spans="1:18" x14ac:dyDescent="0.35">
      <c r="A15" s="9">
        <f t="shared" si="5"/>
        <v>10</v>
      </c>
      <c r="B15" s="9">
        <f t="shared" si="5"/>
        <v>10</v>
      </c>
      <c r="C15" s="8" t="str">
        <f>димвенканали!B15</f>
        <v>Комарова,24</v>
      </c>
      <c r="D15" s="8">
        <f>димвенканали!C15</f>
        <v>2063.25</v>
      </c>
      <c r="E15" s="8">
        <f>димвенканали!D15</f>
        <v>0</v>
      </c>
      <c r="F15" s="8">
        <f>димвенканали!E15</f>
        <v>0</v>
      </c>
      <c r="G15" s="328">
        <f t="shared" si="0"/>
        <v>2063.25</v>
      </c>
      <c r="H15" s="217">
        <f t="shared" si="6"/>
        <v>2.4461767992534869E-2</v>
      </c>
      <c r="I15" s="209">
        <f t="shared" si="1"/>
        <v>104.73183657163841</v>
      </c>
      <c r="J15" s="202">
        <f t="shared" si="2"/>
        <v>23.041004045760449</v>
      </c>
      <c r="K15" s="202">
        <v>43.922950725032123</v>
      </c>
      <c r="L15" s="202">
        <v>9.9493221382929669</v>
      </c>
      <c r="M15" s="10">
        <f t="shared" si="3"/>
        <v>181.64511348072395</v>
      </c>
      <c r="N15" s="11">
        <f t="shared" si="4"/>
        <v>8.8038344107948113E-2</v>
      </c>
    </row>
    <row r="16" spans="1:18" x14ac:dyDescent="0.35">
      <c r="A16" s="9">
        <f t="shared" si="5"/>
        <v>11</v>
      </c>
      <c r="B16" s="9">
        <f t="shared" si="5"/>
        <v>11</v>
      </c>
      <c r="C16" s="8" t="str">
        <f>димвенканали!B16</f>
        <v>Комарова,37</v>
      </c>
      <c r="D16" s="8">
        <f>димвенканали!C16</f>
        <v>225</v>
      </c>
      <c r="E16" s="8">
        <f>димвенканали!D16</f>
        <v>0</v>
      </c>
      <c r="F16" s="8">
        <f>димвенканали!E16</f>
        <v>0</v>
      </c>
      <c r="G16" s="328">
        <f t="shared" si="0"/>
        <v>225</v>
      </c>
      <c r="H16" s="217">
        <f t="shared" si="6"/>
        <v>2.6675864768304111E-3</v>
      </c>
      <c r="I16" s="209">
        <f t="shared" si="1"/>
        <v>11.421138121225564</v>
      </c>
      <c r="J16" s="202">
        <f t="shared" si="2"/>
        <v>2.5126503866696241</v>
      </c>
      <c r="K16" s="202">
        <v>4.7898528598726404</v>
      </c>
      <c r="L16" s="202">
        <v>1.0849860565204981</v>
      </c>
      <c r="M16" s="10">
        <f t="shared" si="3"/>
        <v>19.808627424288325</v>
      </c>
      <c r="N16" s="11">
        <f t="shared" si="4"/>
        <v>8.8038344107948113E-2</v>
      </c>
    </row>
    <row r="17" spans="1:14" x14ac:dyDescent="0.35">
      <c r="A17" s="9">
        <f t="shared" si="5"/>
        <v>12</v>
      </c>
      <c r="B17" s="9">
        <f t="shared" si="5"/>
        <v>12</v>
      </c>
      <c r="C17" s="8" t="str">
        <f>димвенканали!B17</f>
        <v>Городоцька,50</v>
      </c>
      <c r="D17" s="8">
        <f>димвенканали!C17</f>
        <v>548.20000000000005</v>
      </c>
      <c r="E17" s="8">
        <f>димвенканали!D17</f>
        <v>0</v>
      </c>
      <c r="F17" s="8">
        <f>димвенканали!E17</f>
        <v>46.4</v>
      </c>
      <c r="G17" s="328">
        <f t="shared" si="0"/>
        <v>594.6</v>
      </c>
      <c r="H17" s="217">
        <f t="shared" si="6"/>
        <v>7.0495418627704995E-3</v>
      </c>
      <c r="I17" s="209">
        <f t="shared" si="1"/>
        <v>30.182261008358754</v>
      </c>
      <c r="J17" s="202">
        <f t="shared" si="2"/>
        <v>6.6400974218389264</v>
      </c>
      <c r="K17" s="202">
        <v>12.657984491023434</v>
      </c>
      <c r="L17" s="202">
        <v>2.6435082497090541</v>
      </c>
      <c r="M17" s="10">
        <f t="shared" si="3"/>
        <v>52.123851170930166</v>
      </c>
      <c r="N17" s="11">
        <f t="shared" si="4"/>
        <v>8.7662043677985482E-2</v>
      </c>
    </row>
    <row r="18" spans="1:14" x14ac:dyDescent="0.35">
      <c r="A18" s="9">
        <f t="shared" si="5"/>
        <v>13</v>
      </c>
      <c r="B18" s="9">
        <f t="shared" si="5"/>
        <v>13</v>
      </c>
      <c r="C18" s="8" t="str">
        <f>димвенканали!B18</f>
        <v>Городоцька,52</v>
      </c>
      <c r="D18" s="8">
        <f>димвенканали!C18</f>
        <v>573.46</v>
      </c>
      <c r="E18" s="8">
        <f>димвенканали!D18</f>
        <v>30.5</v>
      </c>
      <c r="F18" s="8">
        <f>димвенканали!E18</f>
        <v>116.6</v>
      </c>
      <c r="G18" s="328">
        <f t="shared" si="0"/>
        <v>720.56000000000006</v>
      </c>
      <c r="H18" s="217">
        <f t="shared" si="6"/>
        <v>8.5429160521996485E-3</v>
      </c>
      <c r="I18" s="209">
        <f t="shared" si="1"/>
        <v>36.576067931690183</v>
      </c>
      <c r="J18" s="202">
        <f t="shared" si="2"/>
        <v>8.0467349449718402</v>
      </c>
      <c r="K18" s="202">
        <v>15.339450563154806</v>
      </c>
      <c r="L18" s="202">
        <v>2.7653160176544214</v>
      </c>
      <c r="M18" s="10">
        <f t="shared" si="3"/>
        <v>62.727569457471247</v>
      </c>
      <c r="N18" s="11">
        <f t="shared" si="4"/>
        <v>8.7053915645430274E-2</v>
      </c>
    </row>
    <row r="19" spans="1:14" x14ac:dyDescent="0.35">
      <c r="A19" s="9">
        <f t="shared" si="5"/>
        <v>14</v>
      </c>
      <c r="B19" s="9">
        <f t="shared" si="5"/>
        <v>14</v>
      </c>
      <c r="C19" s="8" t="str">
        <f>димвенканали!B19</f>
        <v>Городоцька,54</v>
      </c>
      <c r="D19" s="8">
        <f>димвенканали!C19</f>
        <v>714.65</v>
      </c>
      <c r="E19" s="8">
        <f>димвенканали!D19</f>
        <v>0</v>
      </c>
      <c r="F19" s="8">
        <f>димвенканали!E19</f>
        <v>0</v>
      </c>
      <c r="G19" s="328">
        <f t="shared" si="0"/>
        <v>714.65</v>
      </c>
      <c r="H19" s="217">
        <f t="shared" si="6"/>
        <v>8.4728474474082358E-3</v>
      </c>
      <c r="I19" s="209">
        <f t="shared" si="1"/>
        <v>36.276072703705992</v>
      </c>
      <c r="J19" s="202">
        <f t="shared" si="2"/>
        <v>7.9807359948153183</v>
      </c>
      <c r="K19" s="202">
        <v>15.213637094702149</v>
      </c>
      <c r="L19" s="202">
        <v>3.4461568235216617</v>
      </c>
      <c r="M19" s="10">
        <f t="shared" si="3"/>
        <v>62.916602616745124</v>
      </c>
      <c r="N19" s="11">
        <f t="shared" si="4"/>
        <v>8.8038344107948127E-2</v>
      </c>
    </row>
    <row r="20" spans="1:14" x14ac:dyDescent="0.35">
      <c r="A20" s="9">
        <f t="shared" si="5"/>
        <v>15</v>
      </c>
      <c r="B20" s="9">
        <f t="shared" si="5"/>
        <v>15</v>
      </c>
      <c r="C20" s="8" t="str">
        <f>димвенканали!B20</f>
        <v>Городоцька,56</v>
      </c>
      <c r="D20" s="8">
        <f>димвенканали!C20</f>
        <v>589.14</v>
      </c>
      <c r="E20" s="8">
        <f>димвенканали!D20</f>
        <v>0</v>
      </c>
      <c r="F20" s="8">
        <f>димвенканали!E20</f>
        <v>0</v>
      </c>
      <c r="G20" s="328">
        <f t="shared" si="0"/>
        <v>589.14</v>
      </c>
      <c r="H20" s="217">
        <f t="shared" si="6"/>
        <v>6.9848084309327482E-3</v>
      </c>
      <c r="I20" s="209">
        <f t="shared" si="1"/>
        <v>29.905108056617014</v>
      </c>
      <c r="J20" s="202">
        <f t="shared" si="2"/>
        <v>6.579123772455743</v>
      </c>
      <c r="K20" s="202">
        <v>12.541750728290523</v>
      </c>
      <c r="L20" s="202">
        <v>1.3747936769065237</v>
      </c>
      <c r="M20" s="10">
        <f t="shared" si="3"/>
        <v>50.400776234269799</v>
      </c>
      <c r="N20" s="11">
        <f t="shared" si="4"/>
        <v>8.5549744091845403E-2</v>
      </c>
    </row>
    <row r="21" spans="1:14" x14ac:dyDescent="0.35">
      <c r="A21" s="9">
        <f t="shared" si="5"/>
        <v>16</v>
      </c>
      <c r="B21" s="9">
        <f t="shared" si="5"/>
        <v>16</v>
      </c>
      <c r="C21" s="8" t="str">
        <f>димвенканали!B21</f>
        <v>Городоцька,58</v>
      </c>
      <c r="D21" s="8">
        <f>димвенканали!C21</f>
        <v>1124.6099999999999</v>
      </c>
      <c r="E21" s="8">
        <f>димвенканали!D21</f>
        <v>0</v>
      </c>
      <c r="F21" s="8">
        <f>димвенканали!E21</f>
        <v>0</v>
      </c>
      <c r="G21" s="328">
        <f t="shared" si="0"/>
        <v>1124.6099999999999</v>
      </c>
      <c r="H21" s="217">
        <f t="shared" si="6"/>
        <v>1.3333308567592215E-2</v>
      </c>
      <c r="I21" s="209">
        <f t="shared" si="1"/>
        <v>57.085893966717684</v>
      </c>
      <c r="J21" s="202">
        <f t="shared" si="2"/>
        <v>12.558896672677891</v>
      </c>
      <c r="K21" s="202">
        <v>23.940961887739427</v>
      </c>
      <c r="L21" s="202">
        <v>5.4230496401045212</v>
      </c>
      <c r="M21" s="10">
        <f t="shared" si="3"/>
        <v>99.008802167239537</v>
      </c>
      <c r="N21" s="11">
        <f t="shared" si="4"/>
        <v>8.8038344107948127E-2</v>
      </c>
    </row>
    <row r="22" spans="1:14" x14ac:dyDescent="0.35">
      <c r="A22" s="9">
        <f t="shared" si="5"/>
        <v>17</v>
      </c>
      <c r="B22" s="9">
        <f t="shared" si="5"/>
        <v>17</v>
      </c>
      <c r="C22" s="8" t="str">
        <f>димвенканали!B22</f>
        <v>Городоцька,60</v>
      </c>
      <c r="D22" s="8">
        <f>димвенканали!C22</f>
        <v>1149.2</v>
      </c>
      <c r="E22" s="8">
        <f>димвенканали!D22</f>
        <v>0</v>
      </c>
      <c r="F22" s="8">
        <f>димвенканали!E22</f>
        <v>90.8</v>
      </c>
      <c r="G22" s="328">
        <f t="shared" si="0"/>
        <v>1240</v>
      </c>
      <c r="H22" s="217">
        <f t="shared" si="6"/>
        <v>1.4701365472309821E-2</v>
      </c>
      <c r="I22" s="209">
        <f t="shared" si="1"/>
        <v>62.943161201420878</v>
      </c>
      <c r="J22" s="202">
        <f t="shared" si="2"/>
        <v>13.847495464312594</v>
      </c>
      <c r="K22" s="202">
        <v>26.397411316631448</v>
      </c>
      <c r="L22" s="202">
        <v>5.5416265606815847</v>
      </c>
      <c r="M22" s="10">
        <f t="shared" si="3"/>
        <v>108.72969454304651</v>
      </c>
      <c r="N22" s="11">
        <f t="shared" si="4"/>
        <v>8.7685237534714924E-2</v>
      </c>
    </row>
    <row r="23" spans="1:14" x14ac:dyDescent="0.35">
      <c r="A23" s="9">
        <f t="shared" si="5"/>
        <v>18</v>
      </c>
      <c r="B23" s="9">
        <f t="shared" si="5"/>
        <v>18</v>
      </c>
      <c r="C23" s="8" t="str">
        <f>димвенканали!B23</f>
        <v>Городоцька,62</v>
      </c>
      <c r="D23" s="8">
        <f>димвенканали!C23</f>
        <v>503.16</v>
      </c>
      <c r="E23" s="8">
        <f>димвенканали!D23</f>
        <v>0</v>
      </c>
      <c r="F23" s="8">
        <f>димвенканали!E23</f>
        <v>259.5</v>
      </c>
      <c r="G23" s="328">
        <f t="shared" si="0"/>
        <v>762.66000000000008</v>
      </c>
      <c r="H23" s="217">
        <f t="shared" si="6"/>
        <v>9.0420511218643612E-3</v>
      </c>
      <c r="I23" s="209">
        <f t="shared" si="1"/>
        <v>38.713089775706166</v>
      </c>
      <c r="J23" s="202">
        <f t="shared" si="2"/>
        <v>8.516879750655356</v>
      </c>
      <c r="K23" s="202">
        <v>16.235685253824307</v>
      </c>
      <c r="L23" s="202">
        <v>2.4263181519949057</v>
      </c>
      <c r="M23" s="10">
        <f t="shared" si="3"/>
        <v>65.891972932180735</v>
      </c>
      <c r="N23" s="11">
        <f t="shared" si="4"/>
        <v>8.6397572879370527E-2</v>
      </c>
    </row>
    <row r="24" spans="1:14" x14ac:dyDescent="0.35">
      <c r="A24" s="9">
        <f t="shared" si="5"/>
        <v>19</v>
      </c>
      <c r="B24" s="9">
        <f t="shared" si="5"/>
        <v>19</v>
      </c>
      <c r="C24" s="8" t="str">
        <f>димвенканали!B24</f>
        <v>Городоцька,68</v>
      </c>
      <c r="D24" s="8">
        <f>димвенканали!C24</f>
        <v>532.1</v>
      </c>
      <c r="E24" s="8">
        <f>димвенканали!D24</f>
        <v>0</v>
      </c>
      <c r="F24" s="8">
        <f>димвенканали!E24</f>
        <v>33.9</v>
      </c>
      <c r="G24" s="328">
        <f t="shared" si="0"/>
        <v>566</v>
      </c>
      <c r="H24" s="217">
        <f t="shared" si="6"/>
        <v>6.7104619817156116E-3</v>
      </c>
      <c r="I24" s="209">
        <f t="shared" si="1"/>
        <v>28.730507451616305</v>
      </c>
      <c r="J24" s="202">
        <f t="shared" si="2"/>
        <v>6.3207116393555873</v>
      </c>
      <c r="K24" s="202">
        <v>12.049140971946288</v>
      </c>
      <c r="L24" s="202">
        <v>2.5658714696646978</v>
      </c>
      <c r="M24" s="10">
        <f t="shared" si="3"/>
        <v>49.666231532582877</v>
      </c>
      <c r="N24" s="11">
        <f t="shared" si="4"/>
        <v>8.7749525675941478E-2</v>
      </c>
    </row>
    <row r="25" spans="1:14" x14ac:dyDescent="0.35">
      <c r="A25" s="9">
        <f t="shared" si="5"/>
        <v>20</v>
      </c>
      <c r="B25" s="9">
        <f t="shared" si="5"/>
        <v>20</v>
      </c>
      <c r="C25" s="8" t="str">
        <f>димвенканали!B25</f>
        <v>Городоцька,70</v>
      </c>
      <c r="D25" s="8">
        <f>димвенканали!C25</f>
        <v>657.49</v>
      </c>
      <c r="E25" s="8">
        <f>димвенканали!D25</f>
        <v>0</v>
      </c>
      <c r="F25" s="8">
        <f>димвенканали!E25</f>
        <v>21.3</v>
      </c>
      <c r="G25" s="328">
        <f t="shared" si="0"/>
        <v>678.79</v>
      </c>
      <c r="H25" s="217">
        <f t="shared" si="6"/>
        <v>8.0476934427009539E-3</v>
      </c>
      <c r="I25" s="209">
        <f t="shared" si="1"/>
        <v>34.455797090251998</v>
      </c>
      <c r="J25" s="202">
        <f t="shared" si="2"/>
        <v>7.58027535985544</v>
      </c>
      <c r="K25" s="202">
        <v>14.450240990013112</v>
      </c>
      <c r="L25" s="202">
        <v>3.1705221435629438</v>
      </c>
      <c r="M25" s="10">
        <f t="shared" si="3"/>
        <v>59.656835583683495</v>
      </c>
      <c r="N25" s="11">
        <f t="shared" si="4"/>
        <v>8.7887027775429075E-2</v>
      </c>
    </row>
    <row r="26" spans="1:14" x14ac:dyDescent="0.35">
      <c r="A26" s="9">
        <f t="shared" si="5"/>
        <v>21</v>
      </c>
      <c r="B26" s="9">
        <f t="shared" si="5"/>
        <v>21</v>
      </c>
      <c r="C26" s="8" t="str">
        <f>димвенканали!B26</f>
        <v>Городоцька,72</v>
      </c>
      <c r="D26" s="8">
        <f>димвенканали!C26</f>
        <v>783.55</v>
      </c>
      <c r="E26" s="8">
        <f>димвенканали!D26</f>
        <v>87.5</v>
      </c>
      <c r="F26" s="8">
        <f>димвенканали!E26</f>
        <v>70.599999999999994</v>
      </c>
      <c r="G26" s="328">
        <f t="shared" si="0"/>
        <v>941.65</v>
      </c>
      <c r="H26" s="217">
        <f t="shared" si="6"/>
        <v>1.1164145804032695E-2</v>
      </c>
      <c r="I26" s="209">
        <f t="shared" si="1"/>
        <v>47.798732052675781</v>
      </c>
      <c r="J26" s="202">
        <f t="shared" si="2"/>
        <v>10.515721051588672</v>
      </c>
      <c r="K26" s="202">
        <v>20.046066424440323</v>
      </c>
      <c r="L26" s="202">
        <v>3.7784036648294941</v>
      </c>
      <c r="M26" s="10">
        <f t="shared" si="3"/>
        <v>82.138923193534268</v>
      </c>
      <c r="N26" s="11">
        <f t="shared" si="4"/>
        <v>8.7228718943911501E-2</v>
      </c>
    </row>
    <row r="27" spans="1:14" x14ac:dyDescent="0.35">
      <c r="A27" s="9">
        <f t="shared" si="5"/>
        <v>22</v>
      </c>
      <c r="B27" s="9">
        <f t="shared" si="5"/>
        <v>22</v>
      </c>
      <c r="C27" s="8" t="str">
        <f>димвенканали!B27</f>
        <v>Городоцька,74</v>
      </c>
      <c r="D27" s="8">
        <f>димвенканали!C27</f>
        <v>691.1</v>
      </c>
      <c r="E27" s="8">
        <f>димвенканали!D27</f>
        <v>0</v>
      </c>
      <c r="F27" s="8">
        <f>димвенканали!E27</f>
        <v>347.8</v>
      </c>
      <c r="G27" s="328">
        <f t="shared" si="0"/>
        <v>1038.9000000000001</v>
      </c>
      <c r="H27" s="217">
        <f t="shared" si="6"/>
        <v>1.2317135959018285E-2</v>
      </c>
      <c r="I27" s="209">
        <f t="shared" si="1"/>
        <v>52.735201751738835</v>
      </c>
      <c r="J27" s="202">
        <f t="shared" si="2"/>
        <v>11.601744385382544</v>
      </c>
      <c r="K27" s="202">
        <v>22.116347271651946</v>
      </c>
      <c r="L27" s="202">
        <v>3.3325949496058498</v>
      </c>
      <c r="M27" s="10">
        <f t="shared" si="3"/>
        <v>89.785888358379168</v>
      </c>
      <c r="N27" s="11">
        <f t="shared" si="4"/>
        <v>8.6423994954643521E-2</v>
      </c>
    </row>
    <row r="28" spans="1:14" x14ac:dyDescent="0.35">
      <c r="A28" s="9">
        <f t="shared" si="5"/>
        <v>23</v>
      </c>
      <c r="B28" s="9">
        <f t="shared" si="5"/>
        <v>23</v>
      </c>
      <c r="C28" s="8" t="str">
        <f>димвенканали!B28</f>
        <v>Юнаківа,11</v>
      </c>
      <c r="D28" s="8">
        <f>димвенканали!C28</f>
        <v>247.7</v>
      </c>
      <c r="E28" s="8">
        <f>димвенканали!D28</f>
        <v>35.200000000000003</v>
      </c>
      <c r="F28" s="8">
        <f>димвенканали!E28</f>
        <v>0</v>
      </c>
      <c r="G28" s="328">
        <f t="shared" si="0"/>
        <v>282.89999999999998</v>
      </c>
      <c r="H28" s="217">
        <f t="shared" si="6"/>
        <v>3.354045396868103E-3</v>
      </c>
      <c r="I28" s="209">
        <f t="shared" si="1"/>
        <v>14.36017766442094</v>
      </c>
      <c r="J28" s="202">
        <f t="shared" si="2"/>
        <v>3.1592390861726067</v>
      </c>
      <c r="K28" s="202">
        <v>6.0224416624798671</v>
      </c>
      <c r="L28" s="202">
        <v>1.1944490942227883</v>
      </c>
      <c r="M28" s="10">
        <f t="shared" si="3"/>
        <v>24.736307507296203</v>
      </c>
      <c r="N28" s="11">
        <f t="shared" si="4"/>
        <v>8.7438343963577955E-2</v>
      </c>
    </row>
    <row r="29" spans="1:14" x14ac:dyDescent="0.35">
      <c r="A29" s="9" t="e">
        <f>#REF!+1</f>
        <v>#REF!</v>
      </c>
      <c r="B29" s="9">
        <f t="shared" si="5"/>
        <v>24</v>
      </c>
      <c r="C29" s="8" t="str">
        <f>димвенканали!B29</f>
        <v>Юнаківа,24</v>
      </c>
      <c r="D29" s="8">
        <f>димвенканали!C29</f>
        <v>148.1</v>
      </c>
      <c r="E29" s="8">
        <f>димвенканали!D29</f>
        <v>0</v>
      </c>
      <c r="F29" s="8">
        <f>димвенканали!E29</f>
        <v>0</v>
      </c>
      <c r="G29" s="328">
        <f t="shared" si="0"/>
        <v>148.1</v>
      </c>
      <c r="H29" s="217">
        <f t="shared" si="6"/>
        <v>1.7558646987492616E-3</v>
      </c>
      <c r="I29" s="209">
        <f t="shared" si="1"/>
        <v>7.517646914460026</v>
      </c>
      <c r="J29" s="202">
        <f t="shared" si="2"/>
        <v>1.6538823211812057</v>
      </c>
      <c r="K29" s="202">
        <v>3.1527875935428362</v>
      </c>
      <c r="L29" s="202">
        <v>0.71416193320304777</v>
      </c>
      <c r="M29" s="10">
        <f t="shared" si="3"/>
        <v>13.038478762387117</v>
      </c>
      <c r="N29" s="11">
        <f t="shared" si="4"/>
        <v>8.8038344107948127E-2</v>
      </c>
    </row>
    <row r="30" spans="1:14" x14ac:dyDescent="0.35">
      <c r="A30" s="9" t="e">
        <f t="shared" si="5"/>
        <v>#REF!</v>
      </c>
      <c r="B30" s="9">
        <f t="shared" si="5"/>
        <v>25</v>
      </c>
      <c r="C30" s="8" t="str">
        <f>димвенканали!B30</f>
        <v>Залізнична,72</v>
      </c>
      <c r="D30" s="8">
        <f>димвенканали!C30</f>
        <v>337.2</v>
      </c>
      <c r="E30" s="8">
        <f>димвенканали!D30</f>
        <v>0</v>
      </c>
      <c r="F30" s="8">
        <f>димвенканали!E30</f>
        <v>0</v>
      </c>
      <c r="G30" s="328">
        <f t="shared" si="0"/>
        <v>337.2</v>
      </c>
      <c r="H30" s="217">
        <f t="shared" si="6"/>
        <v>3.9978229332765089E-3</v>
      </c>
      <c r="I30" s="209">
        <f t="shared" si="1"/>
        <v>17.116478997676708</v>
      </c>
      <c r="J30" s="202">
        <f t="shared" si="2"/>
        <v>3.7656253794888759</v>
      </c>
      <c r="K30" s="202">
        <v>7.1783928193291313</v>
      </c>
      <c r="L30" s="202">
        <v>1.6260324367053864</v>
      </c>
      <c r="M30" s="10">
        <f t="shared" si="3"/>
        <v>29.686529633200102</v>
      </c>
      <c r="N30" s="11">
        <f t="shared" si="4"/>
        <v>8.8038344107948113E-2</v>
      </c>
    </row>
    <row r="31" spans="1:14" x14ac:dyDescent="0.35">
      <c r="A31" s="9" t="e">
        <f t="shared" si="5"/>
        <v>#REF!</v>
      </c>
      <c r="B31" s="9">
        <f t="shared" si="5"/>
        <v>26</v>
      </c>
      <c r="C31" s="8" t="str">
        <f>димвенканали!B31</f>
        <v>Залізнична,74</v>
      </c>
      <c r="D31" s="8">
        <f>димвенканали!C31</f>
        <v>284.3</v>
      </c>
      <c r="E31" s="8">
        <f>димвенканали!D31</f>
        <v>0</v>
      </c>
      <c r="F31" s="8">
        <f>димвенканали!E31</f>
        <v>0</v>
      </c>
      <c r="G31" s="328">
        <f t="shared" si="0"/>
        <v>284.3</v>
      </c>
      <c r="H31" s="217">
        <f t="shared" si="6"/>
        <v>3.3706437127239371E-3</v>
      </c>
      <c r="I31" s="209">
        <f t="shared" si="1"/>
        <v>14.431242523841901</v>
      </c>
      <c r="J31" s="202">
        <f t="shared" si="2"/>
        <v>3.174873355245218</v>
      </c>
      <c r="K31" s="202">
        <v>6.0522451913857429</v>
      </c>
      <c r="L31" s="202">
        <v>1.3709401594167894</v>
      </c>
      <c r="M31" s="10">
        <f t="shared" si="3"/>
        <v>25.029301229889654</v>
      </c>
      <c r="N31" s="11">
        <f t="shared" si="4"/>
        <v>8.8038344107948127E-2</v>
      </c>
    </row>
    <row r="32" spans="1:14" x14ac:dyDescent="0.35">
      <c r="A32" s="9" t="e">
        <f t="shared" si="5"/>
        <v>#REF!</v>
      </c>
      <c r="B32" s="9">
        <f t="shared" si="5"/>
        <v>27</v>
      </c>
      <c r="C32" s="8" t="str">
        <f>димвенканали!B32</f>
        <v>Залізнична,76</v>
      </c>
      <c r="D32" s="8">
        <f>димвенканали!C32</f>
        <v>152.72999999999999</v>
      </c>
      <c r="E32" s="8">
        <f>димвенканали!D32</f>
        <v>61</v>
      </c>
      <c r="F32" s="8">
        <f>димвенканали!E32</f>
        <v>0</v>
      </c>
      <c r="G32" s="328">
        <f t="shared" si="0"/>
        <v>213.73</v>
      </c>
      <c r="H32" s="217">
        <f t="shared" si="6"/>
        <v>2.53397003419095E-3</v>
      </c>
      <c r="I32" s="209">
        <f t="shared" si="1"/>
        <v>10.849066002886842</v>
      </c>
      <c r="J32" s="202">
        <f t="shared" si="2"/>
        <v>2.3867945206351053</v>
      </c>
      <c r="K32" s="202">
        <v>4.549934452180354</v>
      </c>
      <c r="L32" s="202">
        <v>0.73648853516611401</v>
      </c>
      <c r="M32" s="10">
        <f t="shared" si="3"/>
        <v>18.522283510868416</v>
      </c>
      <c r="N32" s="11">
        <f t="shared" si="4"/>
        <v>8.6662066676968214E-2</v>
      </c>
    </row>
    <row r="33" spans="1:14" x14ac:dyDescent="0.35">
      <c r="A33" s="9" t="e">
        <f>#REF!+1</f>
        <v>#REF!</v>
      </c>
      <c r="B33" s="9">
        <f t="shared" ref="B33" si="7">B32+1</f>
        <v>28</v>
      </c>
      <c r="C33" s="8" t="str">
        <f>димвенканали!B33</f>
        <v>Луцького,13</v>
      </c>
      <c r="D33" s="8">
        <f>димвенканали!C33</f>
        <v>251.7</v>
      </c>
      <c r="E33" s="8">
        <f>димвенканали!D33</f>
        <v>0</v>
      </c>
      <c r="F33" s="8">
        <f>димвенканали!E33</f>
        <v>0</v>
      </c>
      <c r="G33" s="328">
        <f t="shared" si="0"/>
        <v>251.7</v>
      </c>
      <c r="H33" s="217">
        <f t="shared" si="6"/>
        <v>2.9841400720809529E-3</v>
      </c>
      <c r="I33" s="209">
        <f t="shared" si="1"/>
        <v>12.776446511610995</v>
      </c>
      <c r="J33" s="202">
        <f t="shared" si="2"/>
        <v>2.8108182325544191</v>
      </c>
      <c r="K33" s="202">
        <v>5.3582487325775281</v>
      </c>
      <c r="L33" s="202">
        <v>1.2137377352275971</v>
      </c>
      <c r="M33" s="10">
        <f t="shared" si="3"/>
        <v>22.159251211970538</v>
      </c>
      <c r="N33" s="11">
        <f t="shared" si="4"/>
        <v>8.8038344107948113E-2</v>
      </c>
    </row>
    <row r="34" spans="1:14" x14ac:dyDescent="0.35">
      <c r="A34" s="9" t="e">
        <f t="shared" si="5"/>
        <v>#REF!</v>
      </c>
      <c r="B34" s="9">
        <f t="shared" ref="B34" si="8">B33+1</f>
        <v>29</v>
      </c>
      <c r="C34" s="8" t="str">
        <f>димвенканали!B34</f>
        <v>Луцького,15</v>
      </c>
      <c r="D34" s="8">
        <f>димвенканали!C34</f>
        <v>132.6</v>
      </c>
      <c r="E34" s="8">
        <f>димвенканали!D34</f>
        <v>0</v>
      </c>
      <c r="F34" s="8">
        <f>димвенканали!E34</f>
        <v>0</v>
      </c>
      <c r="G34" s="328">
        <f t="shared" si="0"/>
        <v>132.6</v>
      </c>
      <c r="H34" s="217">
        <f t="shared" si="6"/>
        <v>1.5720976303453887E-3</v>
      </c>
      <c r="I34" s="209">
        <f t="shared" si="1"/>
        <v>6.7308573994422645</v>
      </c>
      <c r="J34" s="202">
        <f t="shared" si="2"/>
        <v>1.4807886278772981</v>
      </c>
      <c r="K34" s="202">
        <v>2.8228199520849433</v>
      </c>
      <c r="L34" s="202">
        <v>0.63941844930941349</v>
      </c>
      <c r="M34" s="10">
        <f t="shared" si="3"/>
        <v>11.673884428713921</v>
      </c>
      <c r="N34" s="11">
        <f t="shared" si="4"/>
        <v>8.8038344107948127E-2</v>
      </c>
    </row>
    <row r="35" spans="1:14" x14ac:dyDescent="0.35">
      <c r="A35" s="9" t="e">
        <f>#REF!+1</f>
        <v>#REF!</v>
      </c>
      <c r="B35" s="9">
        <f t="shared" ref="B35" si="9">B34+1</f>
        <v>30</v>
      </c>
      <c r="C35" s="8" t="str">
        <f>димвенканали!B35</f>
        <v>Луцького,26</v>
      </c>
      <c r="D35" s="8">
        <f>димвенканали!C35</f>
        <v>202.4</v>
      </c>
      <c r="E35" s="8">
        <f>димвенканали!D35</f>
        <v>0</v>
      </c>
      <c r="F35" s="8">
        <f>димвенканали!E35</f>
        <v>38.9</v>
      </c>
      <c r="G35" s="328">
        <f t="shared" si="0"/>
        <v>241.3</v>
      </c>
      <c r="H35" s="217">
        <f t="shared" si="6"/>
        <v>2.860838297151903E-3</v>
      </c>
      <c r="I35" s="209">
        <f t="shared" si="1"/>
        <v>12.248536127341014</v>
      </c>
      <c r="J35" s="202">
        <f t="shared" si="2"/>
        <v>2.6946779480150229</v>
      </c>
      <c r="K35" s="202">
        <v>5.1368510892767487</v>
      </c>
      <c r="L35" s="202">
        <v>0.97600523484332802</v>
      </c>
      <c r="M35" s="10">
        <f t="shared" si="3"/>
        <v>21.056070399476113</v>
      </c>
      <c r="N35" s="11">
        <f t="shared" si="4"/>
        <v>8.7260963114281442E-2</v>
      </c>
    </row>
    <row r="36" spans="1:14" x14ac:dyDescent="0.35">
      <c r="A36" s="9" t="e">
        <f t="shared" si="5"/>
        <v>#REF!</v>
      </c>
      <c r="B36" s="9">
        <f t="shared" ref="B36" si="10">B35+1</f>
        <v>31</v>
      </c>
      <c r="C36" s="8" t="str">
        <f>димвенканали!B36</f>
        <v>Кооперативна,4</v>
      </c>
      <c r="D36" s="8">
        <f>димвенканали!C36</f>
        <v>176.4</v>
      </c>
      <c r="E36" s="8">
        <f>димвенканали!D36</f>
        <v>0</v>
      </c>
      <c r="F36" s="8">
        <f>димвенканали!E36</f>
        <v>0</v>
      </c>
      <c r="G36" s="328">
        <f t="shared" si="0"/>
        <v>176.4</v>
      </c>
      <c r="H36" s="217">
        <f t="shared" si="6"/>
        <v>2.0913877978350421E-3</v>
      </c>
      <c r="I36" s="209">
        <f t="shared" si="1"/>
        <v>8.9541722870408407</v>
      </c>
      <c r="J36" s="202">
        <f t="shared" si="2"/>
        <v>1.9699179031489849</v>
      </c>
      <c r="K36" s="202">
        <v>3.7552446421401511</v>
      </c>
      <c r="L36" s="202">
        <v>0</v>
      </c>
      <c r="M36" s="10">
        <f t="shared" si="3"/>
        <v>14.679334832329978</v>
      </c>
      <c r="N36" s="11">
        <v>0</v>
      </c>
    </row>
    <row r="37" spans="1:14" x14ac:dyDescent="0.35">
      <c r="A37" s="9" t="e">
        <f t="shared" si="5"/>
        <v>#REF!</v>
      </c>
      <c r="B37" s="9">
        <f t="shared" ref="B37" si="11">B36+1</f>
        <v>32</v>
      </c>
      <c r="C37" s="8" t="str">
        <f>димвенканали!B37</f>
        <v>Кооперативна,5</v>
      </c>
      <c r="D37" s="8">
        <f>димвенканали!C37</f>
        <v>127</v>
      </c>
      <c r="E37" s="8">
        <f>димвенканали!D37</f>
        <v>0</v>
      </c>
      <c r="F37" s="8">
        <f>димвенканали!E37</f>
        <v>0</v>
      </c>
      <c r="G37" s="328">
        <f t="shared" si="0"/>
        <v>127</v>
      </c>
      <c r="H37" s="217">
        <f t="shared" si="6"/>
        <v>1.5057043669220542E-3</v>
      </c>
      <c r="I37" s="209">
        <f t="shared" si="1"/>
        <v>6.446597961758429</v>
      </c>
      <c r="J37" s="202">
        <f t="shared" si="2"/>
        <v>1.4182515515868543</v>
      </c>
      <c r="K37" s="202">
        <v>2.7036058364614464</v>
      </c>
      <c r="L37" s="202">
        <v>0.61241435190268112</v>
      </c>
      <c r="M37" s="10">
        <f t="shared" si="3"/>
        <v>11.18086970170941</v>
      </c>
      <c r="N37" s="11">
        <f t="shared" ref="N37:N68" si="12">M37/G37</f>
        <v>8.8038344107948113E-2</v>
      </c>
    </row>
    <row r="38" spans="1:14" x14ac:dyDescent="0.35">
      <c r="A38" s="9" t="e">
        <f>#REF!+1</f>
        <v>#REF!</v>
      </c>
      <c r="B38" s="9">
        <f t="shared" ref="B38" si="13">B37+1</f>
        <v>33</v>
      </c>
      <c r="C38" s="8" t="str">
        <f>димвенканали!B38</f>
        <v>Кв. Основ"яненко,7а</v>
      </c>
      <c r="D38" s="8">
        <f>димвенканали!C38</f>
        <v>240.67</v>
      </c>
      <c r="E38" s="8">
        <f>димвенканали!D38</f>
        <v>32.299999999999997</v>
      </c>
      <c r="F38" s="8">
        <f>димвенканали!E38</f>
        <v>0</v>
      </c>
      <c r="G38" s="328">
        <f t="shared" si="0"/>
        <v>272.96999999999997</v>
      </c>
      <c r="H38" s="217">
        <f t="shared" si="6"/>
        <v>3.236315913690654E-3</v>
      </c>
      <c r="I38" s="209">
        <f t="shared" si="1"/>
        <v>13.856124768670849</v>
      </c>
      <c r="J38" s="202">
        <f t="shared" si="2"/>
        <v>3.0483474491075868</v>
      </c>
      <c r="K38" s="202">
        <v>5.8110494895974885</v>
      </c>
      <c r="L38" s="202">
        <v>1.1605493076568367</v>
      </c>
      <c r="M38" s="10">
        <f t="shared" si="3"/>
        <v>23.876071015032764</v>
      </c>
      <c r="N38" s="11">
        <f t="shared" si="12"/>
        <v>8.7467747426577161E-2</v>
      </c>
    </row>
    <row r="39" spans="1:14" x14ac:dyDescent="0.35">
      <c r="A39" s="9" t="e">
        <f>#REF!+1</f>
        <v>#REF!</v>
      </c>
      <c r="B39" s="9">
        <f t="shared" ref="B39" si="14">B38+1</f>
        <v>34</v>
      </c>
      <c r="C39" s="8" t="str">
        <f>димвенканали!B39</f>
        <v>Кв. Основ"яненко,7б</v>
      </c>
      <c r="D39" s="8">
        <f>димвенканали!C39</f>
        <v>226.2</v>
      </c>
      <c r="E39" s="8">
        <f>димвенканали!D39</f>
        <v>0</v>
      </c>
      <c r="F39" s="8">
        <f>димвенканали!E39</f>
        <v>0</v>
      </c>
      <c r="G39" s="328">
        <f t="shared" si="0"/>
        <v>226.2</v>
      </c>
      <c r="H39" s="217">
        <f t="shared" si="6"/>
        <v>2.6818136047068396E-3</v>
      </c>
      <c r="I39" s="209">
        <f t="shared" si="1"/>
        <v>11.482050857872098</v>
      </c>
      <c r="J39" s="202">
        <f t="shared" si="2"/>
        <v>2.5260511887318615</v>
      </c>
      <c r="K39" s="202">
        <v>4.8153987417919621</v>
      </c>
      <c r="L39" s="202">
        <v>1.0907726488219407</v>
      </c>
      <c r="M39" s="10">
        <f t="shared" si="3"/>
        <v>19.914273437217862</v>
      </c>
      <c r="N39" s="11">
        <f t="shared" si="12"/>
        <v>8.8038344107948113E-2</v>
      </c>
    </row>
    <row r="40" spans="1:14" x14ac:dyDescent="0.35">
      <c r="A40" s="9" t="e">
        <f t="shared" si="5"/>
        <v>#REF!</v>
      </c>
      <c r="B40" s="9">
        <f t="shared" ref="B40" si="15">B39+1</f>
        <v>35</v>
      </c>
      <c r="C40" s="8" t="str">
        <f>димвенканали!B40</f>
        <v>Кв. Основ"яненко,10</v>
      </c>
      <c r="D40" s="8">
        <f>димвенканали!C40</f>
        <v>262.41000000000003</v>
      </c>
      <c r="E40" s="8">
        <f>димвенканали!D40</f>
        <v>0</v>
      </c>
      <c r="F40" s="8">
        <f>димвенканали!E40</f>
        <v>0</v>
      </c>
      <c r="G40" s="328">
        <f t="shared" si="0"/>
        <v>262.41000000000003</v>
      </c>
      <c r="H40" s="217">
        <f t="shared" si="6"/>
        <v>3.111117188378081E-3</v>
      </c>
      <c r="I40" s="209">
        <f t="shared" si="1"/>
        <v>13.320092686181335</v>
      </c>
      <c r="J40" s="202">
        <f t="shared" si="2"/>
        <v>2.9304203909598936</v>
      </c>
      <c r="K40" s="202">
        <v>5.5862457287074667</v>
      </c>
      <c r="L40" s="202">
        <v>1.265383071517973</v>
      </c>
      <c r="M40" s="10">
        <f t="shared" si="3"/>
        <v>23.10214187736667</v>
      </c>
      <c r="N40" s="11">
        <f t="shared" si="12"/>
        <v>8.8038344107948127E-2</v>
      </c>
    </row>
    <row r="41" spans="1:14" x14ac:dyDescent="0.35">
      <c r="A41" s="9" t="e">
        <f t="shared" si="5"/>
        <v>#REF!</v>
      </c>
      <c r="B41" s="9">
        <f t="shared" ref="B41" si="16">B40+1</f>
        <v>36</v>
      </c>
      <c r="C41" s="8" t="str">
        <f>димвенканали!B41</f>
        <v>Кв. Основ"яненко,18</v>
      </c>
      <c r="D41" s="8">
        <f>димвенканали!C41</f>
        <v>236.14</v>
      </c>
      <c r="E41" s="8">
        <f>димвенканали!D41</f>
        <v>31.2</v>
      </c>
      <c r="F41" s="8">
        <f>димвенканали!E41</f>
        <v>0</v>
      </c>
      <c r="G41" s="328">
        <f t="shared" si="0"/>
        <v>267.33999999999997</v>
      </c>
      <c r="H41" s="217">
        <f t="shared" si="6"/>
        <v>3.1695669720704089E-3</v>
      </c>
      <c r="I41" s="209">
        <f t="shared" si="1"/>
        <v>13.570342512570852</v>
      </c>
      <c r="J41" s="202">
        <f t="shared" si="2"/>
        <v>2.9854753527655875</v>
      </c>
      <c r="K41" s="202">
        <v>5.691196726926008</v>
      </c>
      <c r="L41" s="202">
        <v>1.1387049217188905</v>
      </c>
      <c r="M41" s="10">
        <f t="shared" si="3"/>
        <v>23.385719513981339</v>
      </c>
      <c r="N41" s="11">
        <f t="shared" si="12"/>
        <v>8.7475572357228026E-2</v>
      </c>
    </row>
    <row r="42" spans="1:14" x14ac:dyDescent="0.35">
      <c r="A42" s="9" t="e">
        <f t="shared" si="5"/>
        <v>#REF!</v>
      </c>
      <c r="B42" s="9">
        <f t="shared" ref="B42" si="17">B41+1</f>
        <v>37</v>
      </c>
      <c r="C42" s="8" t="str">
        <f>димвенканали!B42</f>
        <v>Кв. Основ"яненко,19</v>
      </c>
      <c r="D42" s="8">
        <f>димвенканали!C42</f>
        <v>306.2</v>
      </c>
      <c r="E42" s="8">
        <f>димвенканали!D42</f>
        <v>0</v>
      </c>
      <c r="F42" s="8">
        <f>димвенканали!E42</f>
        <v>0</v>
      </c>
      <c r="G42" s="328">
        <f t="shared" si="0"/>
        <v>306.2</v>
      </c>
      <c r="H42" s="217">
        <f t="shared" si="6"/>
        <v>3.6302887964687635E-3</v>
      </c>
      <c r="I42" s="209">
        <f t="shared" si="1"/>
        <v>15.542899967641187</v>
      </c>
      <c r="J42" s="202">
        <f t="shared" si="2"/>
        <v>3.4194379928810612</v>
      </c>
      <c r="K42" s="202">
        <v>6.5184575364133455</v>
      </c>
      <c r="L42" s="202">
        <v>1.4765454689181179</v>
      </c>
      <c r="M42" s="10">
        <f t="shared" si="3"/>
        <v>26.95734096585371</v>
      </c>
      <c r="N42" s="11">
        <f t="shared" si="12"/>
        <v>8.8038344107948113E-2</v>
      </c>
    </row>
    <row r="43" spans="1:14" x14ac:dyDescent="0.35">
      <c r="A43" s="9" t="e">
        <f t="shared" si="5"/>
        <v>#REF!</v>
      </c>
      <c r="B43" s="9">
        <f t="shared" ref="B43" si="18">B42+1</f>
        <v>38</v>
      </c>
      <c r="C43" s="8" t="str">
        <f>димвенканали!B43</f>
        <v>Кв. Основ"яненко,20</v>
      </c>
      <c r="D43" s="8">
        <f>димвенканали!C43</f>
        <v>1193.93</v>
      </c>
      <c r="E43" s="8">
        <f>димвенканали!D43</f>
        <v>0</v>
      </c>
      <c r="F43" s="8">
        <f>димвенканали!E43</f>
        <v>0</v>
      </c>
      <c r="G43" s="328">
        <f t="shared" si="0"/>
        <v>1193.93</v>
      </c>
      <c r="H43" s="217">
        <f t="shared" si="6"/>
        <v>1.4155162321253923E-2</v>
      </c>
      <c r="I43" s="209">
        <f t="shared" si="1"/>
        <v>60.604619720332607</v>
      </c>
      <c r="J43" s="202">
        <f t="shared" si="2"/>
        <v>13.333016338473174</v>
      </c>
      <c r="K43" s="202">
        <v>25.416662333278857</v>
      </c>
      <c r="L43" s="202">
        <v>5.7573217887178592</v>
      </c>
      <c r="M43" s="10">
        <f t="shared" si="3"/>
        <v>105.1116201808025</v>
      </c>
      <c r="N43" s="11">
        <f t="shared" si="12"/>
        <v>8.8038344107948113E-2</v>
      </c>
    </row>
    <row r="44" spans="1:14" x14ac:dyDescent="0.35">
      <c r="A44" s="9" t="e">
        <f t="shared" si="5"/>
        <v>#REF!</v>
      </c>
      <c r="B44" s="9">
        <f t="shared" ref="B44" si="19">B43+1</f>
        <v>39</v>
      </c>
      <c r="C44" s="8" t="str">
        <f>димвенканали!B44</f>
        <v>Кв. Основ"яненко,22</v>
      </c>
      <c r="D44" s="8">
        <f>димвенканали!C44</f>
        <v>124.9</v>
      </c>
      <c r="E44" s="8">
        <f>димвенканали!D44</f>
        <v>0</v>
      </c>
      <c r="F44" s="8">
        <f>димвенканали!E44</f>
        <v>0</v>
      </c>
      <c r="G44" s="328">
        <f t="shared" si="0"/>
        <v>124.9</v>
      </c>
      <c r="H44" s="217">
        <f t="shared" si="6"/>
        <v>1.4808068931383036E-3</v>
      </c>
      <c r="I44" s="209">
        <f t="shared" si="1"/>
        <v>6.3400006726269895</v>
      </c>
      <c r="J44" s="202">
        <f t="shared" si="2"/>
        <v>1.3948001479779377</v>
      </c>
      <c r="K44" s="202">
        <v>2.6589005431026353</v>
      </c>
      <c r="L44" s="202">
        <v>0.60228781537515652</v>
      </c>
      <c r="M44" s="10">
        <f t="shared" si="3"/>
        <v>10.995989179082718</v>
      </c>
      <c r="N44" s="11">
        <f t="shared" si="12"/>
        <v>8.8038344107948099E-2</v>
      </c>
    </row>
    <row r="45" spans="1:14" x14ac:dyDescent="0.35">
      <c r="A45" s="9" t="e">
        <f t="shared" si="5"/>
        <v>#REF!</v>
      </c>
      <c r="B45" s="9">
        <f t="shared" ref="B45" si="20">B44+1</f>
        <v>40</v>
      </c>
      <c r="C45" s="8" t="str">
        <f>димвенканали!B45</f>
        <v>Кв. Основ"яненко,23</v>
      </c>
      <c r="D45" s="8">
        <f>димвенканали!C45</f>
        <v>199.53</v>
      </c>
      <c r="E45" s="8">
        <f>димвенканали!D45</f>
        <v>0</v>
      </c>
      <c r="F45" s="8">
        <f>димвенканали!E45</f>
        <v>0</v>
      </c>
      <c r="G45" s="328">
        <f t="shared" si="0"/>
        <v>199.53</v>
      </c>
      <c r="H45" s="217">
        <f t="shared" si="6"/>
        <v>2.3656156876532084E-3</v>
      </c>
      <c r="I45" s="209">
        <f t="shared" si="1"/>
        <v>10.128265285902829</v>
      </c>
      <c r="J45" s="202">
        <f t="shared" si="2"/>
        <v>2.2282183628986223</v>
      </c>
      <c r="K45" s="202">
        <v>4.247641516135058</v>
      </c>
      <c r="L45" s="202">
        <v>0.96216563492237772</v>
      </c>
      <c r="M45" s="10">
        <f t="shared" si="3"/>
        <v>17.566290799858887</v>
      </c>
      <c r="N45" s="11">
        <f t="shared" si="12"/>
        <v>8.8038344107948113E-2</v>
      </c>
    </row>
    <row r="46" spans="1:14" x14ac:dyDescent="0.35">
      <c r="A46" s="9" t="e">
        <f>#REF!+1</f>
        <v>#REF!</v>
      </c>
      <c r="B46" s="9">
        <f t="shared" ref="B46" si="21">B45+1</f>
        <v>41</v>
      </c>
      <c r="C46" s="8" t="str">
        <f>димвенканали!B46</f>
        <v>Кв. Основ"яненко,25</v>
      </c>
      <c r="D46" s="8">
        <f>димвенканали!C46</f>
        <v>693.48</v>
      </c>
      <c r="E46" s="8">
        <f>димвенканали!D46</f>
        <v>0</v>
      </c>
      <c r="F46" s="8">
        <f>димвенканали!E46</f>
        <v>0</v>
      </c>
      <c r="G46" s="328">
        <f t="shared" si="0"/>
        <v>693.48</v>
      </c>
      <c r="H46" s="217">
        <f t="shared" si="6"/>
        <v>8.2218571997882371E-3</v>
      </c>
      <c r="I46" s="209">
        <f t="shared" si="1"/>
        <v>35.201470508033346</v>
      </c>
      <c r="J46" s="202">
        <f t="shared" si="2"/>
        <v>7.7443235117673357</v>
      </c>
      <c r="K46" s="202">
        <v>14.762965161175465</v>
      </c>
      <c r="L46" s="202">
        <v>3.3440716910037112</v>
      </c>
      <c r="M46" s="10">
        <f t="shared" si="3"/>
        <v>61.052830871979857</v>
      </c>
      <c r="N46" s="11">
        <f t="shared" si="12"/>
        <v>8.8038344107948113E-2</v>
      </c>
    </row>
    <row r="47" spans="1:14" x14ac:dyDescent="0.35">
      <c r="A47" s="9" t="e">
        <f t="shared" si="5"/>
        <v>#REF!</v>
      </c>
      <c r="B47" s="9">
        <f t="shared" ref="B47" si="22">B46+1</f>
        <v>42</v>
      </c>
      <c r="C47" s="8" t="str">
        <f>димвенканали!B47</f>
        <v>Кв. Основ"яненко,27</v>
      </c>
      <c r="D47" s="8">
        <f>димвенканали!C47</f>
        <v>457.42</v>
      </c>
      <c r="E47" s="8">
        <f>димвенканали!D47</f>
        <v>0</v>
      </c>
      <c r="F47" s="8">
        <f>димвенканали!E47</f>
        <v>0</v>
      </c>
      <c r="G47" s="328">
        <f t="shared" si="0"/>
        <v>457.42</v>
      </c>
      <c r="H47" s="217">
        <f t="shared" si="6"/>
        <v>5.4231440276967403E-3</v>
      </c>
      <c r="I47" s="209">
        <f t="shared" si="1"/>
        <v>23.218919997382208</v>
      </c>
      <c r="J47" s="202">
        <f t="shared" si="2"/>
        <v>5.1081623994240859</v>
      </c>
      <c r="K47" s="202">
        <v>9.737664422946418</v>
      </c>
      <c r="L47" s="202">
        <v>2.2057525421049169</v>
      </c>
      <c r="M47" s="10">
        <f t="shared" si="3"/>
        <v>40.270499361857631</v>
      </c>
      <c r="N47" s="11">
        <f t="shared" si="12"/>
        <v>8.8038344107948127E-2</v>
      </c>
    </row>
    <row r="48" spans="1:14" x14ac:dyDescent="0.35">
      <c r="A48" s="9" t="e">
        <f t="shared" si="5"/>
        <v>#REF!</v>
      </c>
      <c r="B48" s="9">
        <f t="shared" ref="B48" si="23">B47+1</f>
        <v>43</v>
      </c>
      <c r="C48" s="8" t="str">
        <f>димвенканали!B48</f>
        <v>Кв. Основ"яненко,28</v>
      </c>
      <c r="D48" s="8">
        <f>димвенканали!C48</f>
        <v>330.04</v>
      </c>
      <c r="E48" s="8">
        <f>димвенканали!D48</f>
        <v>0</v>
      </c>
      <c r="F48" s="8">
        <f>димвенканали!E48</f>
        <v>0</v>
      </c>
      <c r="G48" s="328">
        <f t="shared" si="0"/>
        <v>330.04</v>
      </c>
      <c r="H48" s="217">
        <f t="shared" si="6"/>
        <v>3.9129344036138176E-3</v>
      </c>
      <c r="I48" s="209">
        <f t="shared" si="1"/>
        <v>16.753033002352378</v>
      </c>
      <c r="J48" s="202">
        <f t="shared" si="2"/>
        <v>3.6856672605175231</v>
      </c>
      <c r="K48" s="202">
        <v>7.025969057210518</v>
      </c>
      <c r="L48" s="202">
        <v>1.5915057693067787</v>
      </c>
      <c r="M48" s="10">
        <f t="shared" si="3"/>
        <v>29.056175089387196</v>
      </c>
      <c r="N48" s="11">
        <f t="shared" si="12"/>
        <v>8.8038344107948113E-2</v>
      </c>
    </row>
    <row r="49" spans="1:14" x14ac:dyDescent="0.35">
      <c r="A49" s="9" t="e">
        <f t="shared" si="5"/>
        <v>#REF!</v>
      </c>
      <c r="B49" s="9">
        <f t="shared" ref="B49" si="24">B48+1</f>
        <v>44</v>
      </c>
      <c r="C49" s="8" t="str">
        <f>димвенканали!B49</f>
        <v>Кв. Основ"яненко,30</v>
      </c>
      <c r="D49" s="8">
        <f>димвенканали!C49</f>
        <v>254.9</v>
      </c>
      <c r="E49" s="8">
        <f>димвенканали!D49</f>
        <v>0</v>
      </c>
      <c r="F49" s="8">
        <f>димвенканали!E49</f>
        <v>0</v>
      </c>
      <c r="G49" s="328">
        <f t="shared" si="0"/>
        <v>254.9</v>
      </c>
      <c r="H49" s="217">
        <f t="shared" si="6"/>
        <v>3.0220790797514299E-3</v>
      </c>
      <c r="I49" s="209">
        <f t="shared" si="1"/>
        <v>12.938880476001758</v>
      </c>
      <c r="J49" s="202">
        <f t="shared" si="2"/>
        <v>2.8465537047203866</v>
      </c>
      <c r="K49" s="202">
        <v>5.4263710843623842</v>
      </c>
      <c r="L49" s="202">
        <v>1.2291686480314441</v>
      </c>
      <c r="M49" s="10">
        <f t="shared" si="3"/>
        <v>22.440973913115972</v>
      </c>
      <c r="N49" s="11">
        <f t="shared" si="12"/>
        <v>8.8038344107948099E-2</v>
      </c>
    </row>
    <row r="50" spans="1:14" x14ac:dyDescent="0.35">
      <c r="A50" s="9" t="e">
        <f t="shared" si="5"/>
        <v>#REF!</v>
      </c>
      <c r="B50" s="9">
        <f t="shared" ref="B50" si="25">B49+1</f>
        <v>45</v>
      </c>
      <c r="C50" s="8" t="str">
        <f>димвенканали!B50</f>
        <v>Кв. Основ"яненко,31</v>
      </c>
      <c r="D50" s="8">
        <f>димвенканали!C50</f>
        <v>217.6</v>
      </c>
      <c r="E50" s="8">
        <f>димвенканали!D50</f>
        <v>0</v>
      </c>
      <c r="F50" s="8">
        <f>димвенканали!E50</f>
        <v>0</v>
      </c>
      <c r="G50" s="328">
        <f t="shared" si="0"/>
        <v>217.6</v>
      </c>
      <c r="H50" s="217">
        <f t="shared" si="6"/>
        <v>2.579852521592433E-3</v>
      </c>
      <c r="I50" s="209">
        <f t="shared" si="1"/>
        <v>11.045509578571922</v>
      </c>
      <c r="J50" s="202">
        <f t="shared" si="2"/>
        <v>2.430012107285823</v>
      </c>
      <c r="K50" s="202">
        <v>4.632319921370164</v>
      </c>
      <c r="L50" s="202">
        <v>1.0493020706616016</v>
      </c>
      <c r="M50" s="10">
        <f t="shared" si="3"/>
        <v>19.157143677889508</v>
      </c>
      <c r="N50" s="11">
        <f t="shared" si="12"/>
        <v>8.8038344107948113E-2</v>
      </c>
    </row>
    <row r="51" spans="1:14" x14ac:dyDescent="0.35">
      <c r="A51" s="9" t="e">
        <f t="shared" si="5"/>
        <v>#REF!</v>
      </c>
      <c r="B51" s="9">
        <f t="shared" ref="B51" si="26">B50+1</f>
        <v>46</v>
      </c>
      <c r="C51" s="8" t="str">
        <f>димвенканали!B51</f>
        <v>Кв. Основ"яненко,33</v>
      </c>
      <c r="D51" s="8">
        <f>димвенканали!C51</f>
        <v>379.3</v>
      </c>
      <c r="E51" s="8">
        <f>димвенканали!D51</f>
        <v>26.2</v>
      </c>
      <c r="F51" s="8">
        <f>димвенканали!E51</f>
        <v>0</v>
      </c>
      <c r="G51" s="328">
        <f t="shared" si="0"/>
        <v>405.5</v>
      </c>
      <c r="H51" s="217">
        <f t="shared" si="6"/>
        <v>4.8075836282432515E-3</v>
      </c>
      <c r="I51" s="209">
        <f t="shared" si="1"/>
        <v>20.583428925142069</v>
      </c>
      <c r="J51" s="202">
        <f t="shared" si="2"/>
        <v>4.5283543635312551</v>
      </c>
      <c r="K51" s="202">
        <v>8.6323792652371374</v>
      </c>
      <c r="L51" s="202">
        <v>1.8290453832809999</v>
      </c>
      <c r="M51" s="10">
        <f t="shared" si="3"/>
        <v>35.573207937191455</v>
      </c>
      <c r="N51" s="11">
        <f t="shared" si="12"/>
        <v>8.7726776663850689E-2</v>
      </c>
    </row>
    <row r="52" spans="1:14" x14ac:dyDescent="0.35">
      <c r="A52" s="9" t="e">
        <f t="shared" si="5"/>
        <v>#REF!</v>
      </c>
      <c r="B52" s="9">
        <f t="shared" ref="B52" si="27">B51+1</f>
        <v>47</v>
      </c>
      <c r="C52" s="8" t="str">
        <f>димвенканали!B52</f>
        <v>Кв. Основ"яненко,34</v>
      </c>
      <c r="D52" s="8">
        <f>димвенканали!C52</f>
        <v>341</v>
      </c>
      <c r="E52" s="8">
        <f>димвенканали!D52</f>
        <v>0</v>
      </c>
      <c r="F52" s="8">
        <f>димвенканали!E52</f>
        <v>0</v>
      </c>
      <c r="G52" s="328">
        <f t="shared" si="0"/>
        <v>341</v>
      </c>
      <c r="H52" s="217">
        <f t="shared" si="6"/>
        <v>4.0428755048852009E-3</v>
      </c>
      <c r="I52" s="209">
        <f t="shared" si="1"/>
        <v>17.309369330390744</v>
      </c>
      <c r="J52" s="202">
        <f t="shared" si="2"/>
        <v>3.8080612526859636</v>
      </c>
      <c r="K52" s="202">
        <v>7.2592881120736479</v>
      </c>
      <c r="L52" s="202">
        <v>1.6443566456599548</v>
      </c>
      <c r="M52" s="10">
        <f t="shared" si="3"/>
        <v>30.021075340810309</v>
      </c>
      <c r="N52" s="11">
        <f t="shared" si="12"/>
        <v>8.8038344107948127E-2</v>
      </c>
    </row>
    <row r="53" spans="1:14" x14ac:dyDescent="0.35">
      <c r="A53" s="9" t="e">
        <f t="shared" si="5"/>
        <v>#REF!</v>
      </c>
      <c r="B53" s="9">
        <f t="shared" ref="B53" si="28">B52+1</f>
        <v>48</v>
      </c>
      <c r="C53" s="8" t="str">
        <f>димвенканали!B53</f>
        <v>Кв. Основ"яненко,35</v>
      </c>
      <c r="D53" s="8">
        <f>димвенканали!C53</f>
        <v>417.9</v>
      </c>
      <c r="E53" s="8">
        <f>димвенканали!D53</f>
        <v>67.2</v>
      </c>
      <c r="F53" s="8">
        <f>димвенканали!E53</f>
        <v>0</v>
      </c>
      <c r="G53" s="328">
        <f t="shared" si="0"/>
        <v>485.09999999999997</v>
      </c>
      <c r="H53" s="217">
        <f t="shared" si="6"/>
        <v>5.7513164440463659E-3</v>
      </c>
      <c r="I53" s="209">
        <f t="shared" si="1"/>
        <v>24.623973789362314</v>
      </c>
      <c r="J53" s="202">
        <f t="shared" si="2"/>
        <v>5.4172742336597093</v>
      </c>
      <c r="K53" s="202">
        <v>10.326922765885415</v>
      </c>
      <c r="L53" s="202">
        <v>2.0151807689774048</v>
      </c>
      <c r="M53" s="10">
        <f t="shared" si="3"/>
        <v>42.383351557884836</v>
      </c>
      <c r="N53" s="11">
        <f t="shared" si="12"/>
        <v>8.7370339224664681E-2</v>
      </c>
    </row>
    <row r="54" spans="1:14" x14ac:dyDescent="0.35">
      <c r="A54" s="9" t="e">
        <f t="shared" si="5"/>
        <v>#REF!</v>
      </c>
      <c r="B54" s="9">
        <f t="shared" ref="B54" si="29">B53+1</f>
        <v>49</v>
      </c>
      <c r="C54" s="8" t="str">
        <f>димвенканали!B54</f>
        <v>Кв. Основ"яненко,36</v>
      </c>
      <c r="D54" s="8">
        <f>димвенканали!C54</f>
        <v>467.06</v>
      </c>
      <c r="E54" s="8">
        <f>димвенканали!D54</f>
        <v>0</v>
      </c>
      <c r="F54" s="8">
        <f>димвенканали!E54</f>
        <v>0</v>
      </c>
      <c r="G54" s="328">
        <f t="shared" si="0"/>
        <v>467.06</v>
      </c>
      <c r="H54" s="217">
        <f t="shared" si="6"/>
        <v>5.5374352883040519E-3</v>
      </c>
      <c r="I54" s="209">
        <f t="shared" si="1"/>
        <v>23.708252315109384</v>
      </c>
      <c r="J54" s="202">
        <f t="shared" si="2"/>
        <v>5.2158155093240648</v>
      </c>
      <c r="K54" s="202">
        <v>9.9428830076982937</v>
      </c>
      <c r="L54" s="202">
        <v>2.2522381669265057</v>
      </c>
      <c r="M54" s="10">
        <f t="shared" si="3"/>
        <v>41.119188999058245</v>
      </c>
      <c r="N54" s="11">
        <f t="shared" si="12"/>
        <v>8.8038344107948113E-2</v>
      </c>
    </row>
    <row r="55" spans="1:14" x14ac:dyDescent="0.35">
      <c r="A55" s="9" t="e">
        <f t="shared" si="5"/>
        <v>#REF!</v>
      </c>
      <c r="B55" s="9">
        <f t="shared" ref="B55" si="30">B54+1</f>
        <v>50</v>
      </c>
      <c r="C55" s="8" t="str">
        <f>димвенканали!B55</f>
        <v>Кв. Основ"яненко,31а</v>
      </c>
      <c r="D55" s="8">
        <f>димвенканали!C55</f>
        <v>164.5</v>
      </c>
      <c r="E55" s="8">
        <f>димвенканали!D55</f>
        <v>0</v>
      </c>
      <c r="F55" s="8">
        <f>димвенканали!E55</f>
        <v>45.3</v>
      </c>
      <c r="G55" s="328">
        <f t="shared" si="0"/>
        <v>209.8</v>
      </c>
      <c r="H55" s="217">
        <f t="shared" si="6"/>
        <v>2.4873761903956453E-3</v>
      </c>
      <c r="I55" s="209">
        <f t="shared" si="1"/>
        <v>10.649576790369435</v>
      </c>
      <c r="J55" s="202">
        <f t="shared" si="2"/>
        <v>2.3429068938812758</v>
      </c>
      <c r="K55" s="202">
        <v>4.4662716888945786</v>
      </c>
      <c r="L55" s="202">
        <v>0.79324536132276402</v>
      </c>
      <c r="M55" s="10">
        <f t="shared" si="3"/>
        <v>18.252000734468055</v>
      </c>
      <c r="N55" s="11">
        <f t="shared" si="12"/>
        <v>8.6997143634261462E-2</v>
      </c>
    </row>
    <row r="56" spans="1:14" x14ac:dyDescent="0.35">
      <c r="A56" s="9" t="e">
        <f t="shared" si="5"/>
        <v>#REF!</v>
      </c>
      <c r="B56" s="9">
        <f t="shared" ref="B56" si="31">B55+1</f>
        <v>51</v>
      </c>
      <c r="C56" s="8" t="str">
        <f>димвенканали!B56</f>
        <v>Кв. Основ"яненко,38</v>
      </c>
      <c r="D56" s="8">
        <f>димвенканали!C56</f>
        <v>457.9</v>
      </c>
      <c r="E56" s="8">
        <f>димвенканали!D56</f>
        <v>0</v>
      </c>
      <c r="F56" s="8">
        <f>димвенканали!E56</f>
        <v>0</v>
      </c>
      <c r="G56" s="328">
        <f t="shared" si="0"/>
        <v>457.9</v>
      </c>
      <c r="H56" s="217">
        <f t="shared" si="6"/>
        <v>5.4288348788473113E-3</v>
      </c>
      <c r="I56" s="209">
        <f t="shared" si="1"/>
        <v>23.243285092040821</v>
      </c>
      <c r="J56" s="202">
        <f t="shared" si="2"/>
        <v>5.113522720248981</v>
      </c>
      <c r="K56" s="202">
        <v>9.7478827757141442</v>
      </c>
      <c r="L56" s="202">
        <v>2.2080671790254933</v>
      </c>
      <c r="M56" s="10">
        <f t="shared" si="3"/>
        <v>40.312757767029439</v>
      </c>
      <c r="N56" s="11">
        <f t="shared" si="12"/>
        <v>8.8038344107948113E-2</v>
      </c>
    </row>
    <row r="57" spans="1:14" x14ac:dyDescent="0.35">
      <c r="A57" s="9" t="e">
        <f t="shared" si="5"/>
        <v>#REF!</v>
      </c>
      <c r="B57" s="9">
        <f t="shared" ref="B57" si="32">B56+1</f>
        <v>52</v>
      </c>
      <c r="C57" s="8" t="str">
        <f>димвенканали!B57</f>
        <v>Бортнянського,1</v>
      </c>
      <c r="D57" s="8">
        <f>димвенканали!C57</f>
        <v>360.51</v>
      </c>
      <c r="E57" s="8">
        <f>димвенканали!D57</f>
        <v>0</v>
      </c>
      <c r="F57" s="8">
        <f>димвенканали!E57</f>
        <v>0</v>
      </c>
      <c r="G57" s="328">
        <f t="shared" si="0"/>
        <v>360.51</v>
      </c>
      <c r="H57" s="217">
        <f t="shared" si="6"/>
        <v>4.2741848922761396E-3</v>
      </c>
      <c r="I57" s="209">
        <f t="shared" si="1"/>
        <v>18.299708907035676</v>
      </c>
      <c r="J57" s="202">
        <f t="shared" si="2"/>
        <v>4.0259359595478488</v>
      </c>
      <c r="K57" s="202">
        <v>7.6746215756119378</v>
      </c>
      <c r="L57" s="202">
        <v>1.73843699216091</v>
      </c>
      <c r="M57" s="10">
        <f t="shared" si="3"/>
        <v>31.738703434356371</v>
      </c>
      <c r="N57" s="11">
        <f t="shared" si="12"/>
        <v>8.8038344107948099E-2</v>
      </c>
    </row>
    <row r="58" spans="1:14" x14ac:dyDescent="0.35">
      <c r="A58" s="9" t="e">
        <f t="shared" si="5"/>
        <v>#REF!</v>
      </c>
      <c r="B58" s="9">
        <f t="shared" ref="B58" si="33">B57+1</f>
        <v>53</v>
      </c>
      <c r="C58" s="8" t="str">
        <f>димвенканали!B58</f>
        <v>Бортнянського,4</v>
      </c>
      <c r="D58" s="8">
        <f>димвенканали!C58</f>
        <v>537.4</v>
      </c>
      <c r="E58" s="8">
        <f>димвенканали!D58</f>
        <v>0</v>
      </c>
      <c r="F58" s="8">
        <f>димвенканали!E58</f>
        <v>46.7</v>
      </c>
      <c r="G58" s="328">
        <f t="shared" si="0"/>
        <v>584.1</v>
      </c>
      <c r="H58" s="217">
        <f t="shared" si="6"/>
        <v>6.9250544938517468E-3</v>
      </c>
      <c r="I58" s="209">
        <f t="shared" si="1"/>
        <v>29.64927456270156</v>
      </c>
      <c r="J58" s="202">
        <f t="shared" si="2"/>
        <v>6.5228404037943433</v>
      </c>
      <c r="K58" s="202">
        <v>12.434458024229379</v>
      </c>
      <c r="L58" s="202">
        <v>2.5914289189960691</v>
      </c>
      <c r="M58" s="10">
        <f t="shared" si="3"/>
        <v>51.198001909721356</v>
      </c>
      <c r="N58" s="11">
        <f t="shared" si="12"/>
        <v>8.7652802447733866E-2</v>
      </c>
    </row>
    <row r="59" spans="1:14" x14ac:dyDescent="0.35">
      <c r="A59" s="9" t="e">
        <f t="shared" si="5"/>
        <v>#REF!</v>
      </c>
      <c r="B59" s="9">
        <f t="shared" ref="B59" si="34">B58+1</f>
        <v>54</v>
      </c>
      <c r="C59" s="8" t="str">
        <f>димвенканали!B59</f>
        <v>Бортнянського,5</v>
      </c>
      <c r="D59" s="8">
        <f>димвенканали!C59</f>
        <v>306.8</v>
      </c>
      <c r="E59" s="8">
        <f>димвенканали!D59</f>
        <v>0</v>
      </c>
      <c r="F59" s="8">
        <f>димвенканали!E59</f>
        <v>0</v>
      </c>
      <c r="G59" s="328">
        <f t="shared" si="0"/>
        <v>306.8</v>
      </c>
      <c r="H59" s="217">
        <f t="shared" si="6"/>
        <v>3.6374023604069782E-3</v>
      </c>
      <c r="I59" s="209">
        <f t="shared" si="1"/>
        <v>15.573356335964457</v>
      </c>
      <c r="J59" s="202">
        <f t="shared" si="2"/>
        <v>3.4261383939121806</v>
      </c>
      <c r="K59" s="202">
        <v>6.5312304773730059</v>
      </c>
      <c r="L59" s="202">
        <v>1.479438765068839</v>
      </c>
      <c r="M59" s="10">
        <f t="shared" si="3"/>
        <v>27.010163972318484</v>
      </c>
      <c r="N59" s="11">
        <f t="shared" si="12"/>
        <v>8.8038344107948113E-2</v>
      </c>
    </row>
    <row r="60" spans="1:14" x14ac:dyDescent="0.35">
      <c r="A60" s="9" t="e">
        <f t="shared" si="5"/>
        <v>#REF!</v>
      </c>
      <c r="B60" s="9">
        <f t="shared" ref="B60" si="35">B59+1</f>
        <v>55</v>
      </c>
      <c r="C60" s="8" t="str">
        <f>димвенканали!B60</f>
        <v>Бортнянського,6</v>
      </c>
      <c r="D60" s="8">
        <f>димвенканали!C60</f>
        <v>315.39</v>
      </c>
      <c r="E60" s="8">
        <f>димвенканали!D60</f>
        <v>0</v>
      </c>
      <c r="F60" s="8">
        <f>димвенканали!E60</f>
        <v>0</v>
      </c>
      <c r="G60" s="328">
        <f t="shared" si="0"/>
        <v>315.39</v>
      </c>
      <c r="H60" s="217">
        <f t="shared" si="6"/>
        <v>3.7392448841224147E-3</v>
      </c>
      <c r="I60" s="209">
        <f t="shared" si="1"/>
        <v>16.009390009125912</v>
      </c>
      <c r="J60" s="202">
        <f t="shared" si="2"/>
        <v>3.5220658020077007</v>
      </c>
      <c r="K60" s="202">
        <v>6.7140964154454768</v>
      </c>
      <c r="L60" s="202">
        <v>1.5208611216266661</v>
      </c>
      <c r="M60" s="10">
        <f t="shared" si="3"/>
        <v>27.766413348205752</v>
      </c>
      <c r="N60" s="11">
        <f t="shared" si="12"/>
        <v>8.8038344107948113E-2</v>
      </c>
    </row>
    <row r="61" spans="1:14" x14ac:dyDescent="0.35">
      <c r="A61" s="9" t="e">
        <f t="shared" si="5"/>
        <v>#REF!</v>
      </c>
      <c r="B61" s="9">
        <f t="shared" ref="B61" si="36">B60+1</f>
        <v>56</v>
      </c>
      <c r="C61" s="8" t="str">
        <f>димвенканали!B61</f>
        <v>Бортнянського,7</v>
      </c>
      <c r="D61" s="8">
        <f>димвенканали!C61</f>
        <v>418.84</v>
      </c>
      <c r="E61" s="8">
        <f>димвенканали!D61</f>
        <v>0</v>
      </c>
      <c r="F61" s="8">
        <f>димвенканали!E61</f>
        <v>0</v>
      </c>
      <c r="G61" s="328">
        <f t="shared" si="0"/>
        <v>418.84</v>
      </c>
      <c r="H61" s="217">
        <f t="shared" si="6"/>
        <v>4.9657418664695524E-3</v>
      </c>
      <c r="I61" s="209">
        <f t="shared" si="1"/>
        <v>21.260575514196063</v>
      </c>
      <c r="J61" s="202">
        <f t="shared" si="2"/>
        <v>4.6773266131231335</v>
      </c>
      <c r="K61" s="202">
        <v>8.9163643192402535</v>
      </c>
      <c r="L61" s="202">
        <v>2.0197135996135351</v>
      </c>
      <c r="M61" s="10">
        <f t="shared" si="3"/>
        <v>36.873980046172989</v>
      </c>
      <c r="N61" s="11">
        <f t="shared" si="12"/>
        <v>8.8038344107948127E-2</v>
      </c>
    </row>
    <row r="62" spans="1:14" x14ac:dyDescent="0.35">
      <c r="A62" s="9" t="e">
        <f t="shared" si="5"/>
        <v>#REF!</v>
      </c>
      <c r="B62" s="9">
        <f t="shared" ref="B62" si="37">B61+1</f>
        <v>57</v>
      </c>
      <c r="C62" s="8" t="str">
        <f>димвенканали!B62</f>
        <v>Бортнянського,8</v>
      </c>
      <c r="D62" s="8">
        <f>димвенканали!C62</f>
        <v>563.6</v>
      </c>
      <c r="E62" s="8">
        <f>димвенканали!D62</f>
        <v>0</v>
      </c>
      <c r="F62" s="8">
        <f>димвенканали!E62</f>
        <v>0</v>
      </c>
      <c r="G62" s="328">
        <f t="shared" si="0"/>
        <v>563.6</v>
      </c>
      <c r="H62" s="217">
        <f t="shared" si="6"/>
        <v>6.6820077259627537E-3</v>
      </c>
      <c r="I62" s="209">
        <f t="shared" si="1"/>
        <v>28.608681978323229</v>
      </c>
      <c r="J62" s="202">
        <f t="shared" ref="J62:J122" si="38">I62*0.22</f>
        <v>6.2939100352311108</v>
      </c>
      <c r="K62" s="202">
        <v>11.998049208107647</v>
      </c>
      <c r="L62" s="202">
        <v>2.7177695175775676</v>
      </c>
      <c r="M62" s="10">
        <f t="shared" si="3"/>
        <v>49.61841073923955</v>
      </c>
      <c r="N62" s="11">
        <f t="shared" si="12"/>
        <v>8.8038344107948099E-2</v>
      </c>
    </row>
    <row r="63" spans="1:14" x14ac:dyDescent="0.35">
      <c r="A63" s="9" t="e">
        <f>#REF!+1</f>
        <v>#REF!</v>
      </c>
      <c r="B63" s="9">
        <f t="shared" ref="B63" si="39">B62+1</f>
        <v>58</v>
      </c>
      <c r="C63" s="8" t="str">
        <f>димвенканали!B63</f>
        <v>Бортнянського,20</v>
      </c>
      <c r="D63" s="8">
        <f>димвенканали!C63</f>
        <v>2383.1</v>
      </c>
      <c r="E63" s="8">
        <f>димвенканали!D63</f>
        <v>0</v>
      </c>
      <c r="F63" s="8">
        <f>димвенканали!E63</f>
        <v>0</v>
      </c>
      <c r="G63" s="328">
        <f t="shared" si="0"/>
        <v>2383.1</v>
      </c>
      <c r="H63" s="217">
        <f t="shared" si="6"/>
        <v>2.825389036859801E-2</v>
      </c>
      <c r="I63" s="209">
        <f t="shared" si="1"/>
        <v>120.96761891863395</v>
      </c>
      <c r="J63" s="202">
        <f t="shared" si="38"/>
        <v>26.612876162099468</v>
      </c>
      <c r="K63" s="202">
        <v>50.731992668277734</v>
      </c>
      <c r="L63" s="202">
        <v>11.491690094639996</v>
      </c>
      <c r="M63" s="10">
        <f t="shared" si="3"/>
        <v>209.80417784365116</v>
      </c>
      <c r="N63" s="11">
        <f t="shared" si="12"/>
        <v>8.8038344107948127E-2</v>
      </c>
    </row>
    <row r="64" spans="1:14" x14ac:dyDescent="0.35">
      <c r="A64" s="9" t="e">
        <f t="shared" ref="A64:B121" si="40">A63+1</f>
        <v>#REF!</v>
      </c>
      <c r="B64" s="9">
        <f t="shared" si="40"/>
        <v>59</v>
      </c>
      <c r="C64" s="8" t="str">
        <f>димвенканали!B64</f>
        <v>Бортнянського,22</v>
      </c>
      <c r="D64" s="8">
        <f>димвенканали!C64</f>
        <v>355.23</v>
      </c>
      <c r="E64" s="8">
        <f>димвенканали!D64</f>
        <v>0</v>
      </c>
      <c r="F64" s="8">
        <f>димвенканали!E64</f>
        <v>0</v>
      </c>
      <c r="G64" s="328">
        <f t="shared" si="0"/>
        <v>355.23</v>
      </c>
      <c r="H64" s="217">
        <f t="shared" si="6"/>
        <v>4.2115855296198526E-3</v>
      </c>
      <c r="I64" s="209">
        <f t="shared" si="1"/>
        <v>18.031692865790916</v>
      </c>
      <c r="J64" s="202">
        <f t="shared" si="38"/>
        <v>3.9669724304740015</v>
      </c>
      <c r="K64" s="202">
        <v>7.5622196951669274</v>
      </c>
      <c r="L64" s="202">
        <v>1.7129759860345624</v>
      </c>
      <c r="M64" s="10">
        <f t="shared" si="3"/>
        <v>31.273860977466406</v>
      </c>
      <c r="N64" s="11">
        <f t="shared" si="12"/>
        <v>8.8038344107948099E-2</v>
      </c>
    </row>
    <row r="65" spans="1:14" x14ac:dyDescent="0.35">
      <c r="A65" s="9" t="e">
        <f t="shared" si="40"/>
        <v>#REF!</v>
      </c>
      <c r="B65" s="9">
        <f t="shared" si="40"/>
        <v>60</v>
      </c>
      <c r="C65" s="8" t="str">
        <f>димвенканали!B65</f>
        <v>Бортнянського,25</v>
      </c>
      <c r="D65" s="8">
        <f>димвенканали!C65</f>
        <v>2480.6999999999998</v>
      </c>
      <c r="E65" s="8">
        <f>димвенканали!D65</f>
        <v>0</v>
      </c>
      <c r="F65" s="8">
        <f>димвенканали!E65</f>
        <v>88.1</v>
      </c>
      <c r="G65" s="328">
        <f t="shared" si="0"/>
        <v>2568.7999999999997</v>
      </c>
      <c r="H65" s="217">
        <f t="shared" si="6"/>
        <v>3.0455538407475374E-2</v>
      </c>
      <c r="I65" s="209">
        <f t="shared" si="1"/>
        <v>130.39386491468542</v>
      </c>
      <c r="J65" s="202">
        <f t="shared" si="38"/>
        <v>28.686650281230794</v>
      </c>
      <c r="K65" s="202">
        <v>54.685217895292617</v>
      </c>
      <c r="L65" s="202">
        <v>11.962332935157331</v>
      </c>
      <c r="M65" s="10">
        <f t="shared" si="3"/>
        <v>225.72806602636615</v>
      </c>
      <c r="N65" s="11">
        <f t="shared" si="12"/>
        <v>8.7872962483013933E-2</v>
      </c>
    </row>
    <row r="66" spans="1:14" x14ac:dyDescent="0.35">
      <c r="A66" s="9" t="e">
        <f>#REF!+1</f>
        <v>#REF!</v>
      </c>
      <c r="B66" s="9">
        <f t="shared" ref="B66" si="41">B65+1</f>
        <v>61</v>
      </c>
      <c r="C66" s="8" t="str">
        <f>димвенканали!B66</f>
        <v>Бортнянського,34</v>
      </c>
      <c r="D66" s="8">
        <f>димвенканали!C66</f>
        <v>2750.3</v>
      </c>
      <c r="E66" s="8">
        <f>димвенканали!D66</f>
        <v>0</v>
      </c>
      <c r="F66" s="8">
        <f>димвенканали!E66</f>
        <v>0</v>
      </c>
      <c r="G66" s="328">
        <f t="shared" si="0"/>
        <v>2750.3</v>
      </c>
      <c r="H66" s="217">
        <f t="shared" si="6"/>
        <v>3.2607391498785242E-2</v>
      </c>
      <c r="I66" s="209">
        <f t="shared" si="1"/>
        <v>139.60691633247407</v>
      </c>
      <c r="J66" s="202">
        <f t="shared" si="38"/>
        <v>30.713521593144296</v>
      </c>
      <c r="K66" s="202">
        <v>58.549032535589895</v>
      </c>
      <c r="L66" s="202">
        <v>13.262387338881448</v>
      </c>
      <c r="M66" s="10">
        <f t="shared" si="3"/>
        <v>242.1318578000897</v>
      </c>
      <c r="N66" s="11">
        <f t="shared" si="12"/>
        <v>8.8038344107948113E-2</v>
      </c>
    </row>
    <row r="67" spans="1:14" x14ac:dyDescent="0.35">
      <c r="A67" s="9" t="e">
        <f t="shared" si="40"/>
        <v>#REF!</v>
      </c>
      <c r="B67" s="9">
        <f t="shared" si="40"/>
        <v>62</v>
      </c>
      <c r="C67" s="8" t="str">
        <f>димвенканали!B67</f>
        <v>Бортнянського,35</v>
      </c>
      <c r="D67" s="8">
        <f>димвенканали!C67</f>
        <v>232.01</v>
      </c>
      <c r="E67" s="8">
        <f>димвенканали!D67</f>
        <v>21.7</v>
      </c>
      <c r="F67" s="8">
        <f>димвенканали!E67</f>
        <v>27.6</v>
      </c>
      <c r="G67" s="328">
        <f t="shared" si="0"/>
        <v>281.31</v>
      </c>
      <c r="H67" s="217">
        <f t="shared" si="6"/>
        <v>3.3351944524318351E-3</v>
      </c>
      <c r="I67" s="209">
        <f t="shared" si="1"/>
        <v>14.27946828836428</v>
      </c>
      <c r="J67" s="202">
        <f t="shared" si="38"/>
        <v>3.1414830234401414</v>
      </c>
      <c r="K67" s="202">
        <v>5.9885933689367681</v>
      </c>
      <c r="L67" s="202">
        <v>1.1187893998814256</v>
      </c>
      <c r="M67" s="10">
        <f t="shared" si="3"/>
        <v>24.528334080622617</v>
      </c>
      <c r="N67" s="11">
        <f t="shared" si="12"/>
        <v>8.71932532815137E-2</v>
      </c>
    </row>
    <row r="68" spans="1:14" x14ac:dyDescent="0.35">
      <c r="A68" s="9" t="e">
        <f t="shared" si="40"/>
        <v>#REF!</v>
      </c>
      <c r="B68" s="9">
        <f t="shared" si="40"/>
        <v>63</v>
      </c>
      <c r="C68" s="8" t="str">
        <f>димвенканали!B68</f>
        <v>Бортнянського,36</v>
      </c>
      <c r="D68" s="8">
        <f>димвенканали!C68</f>
        <v>266.3</v>
      </c>
      <c r="E68" s="8">
        <f>димвенканали!D68</f>
        <v>0</v>
      </c>
      <c r="F68" s="8">
        <f>димвенканали!E68</f>
        <v>0</v>
      </c>
      <c r="G68" s="328">
        <f t="shared" si="0"/>
        <v>266.3</v>
      </c>
      <c r="H68" s="217">
        <f t="shared" si="6"/>
        <v>3.1572367945775044E-3</v>
      </c>
      <c r="I68" s="209">
        <f t="shared" si="1"/>
        <v>13.517551474143856</v>
      </c>
      <c r="J68" s="202">
        <f t="shared" si="38"/>
        <v>2.9738613243116485</v>
      </c>
      <c r="K68" s="202">
        <v>5.6690569625959304</v>
      </c>
      <c r="L68" s="202">
        <v>1.2841412748951495</v>
      </c>
      <c r="M68" s="10">
        <f t="shared" si="3"/>
        <v>23.444611035946583</v>
      </c>
      <c r="N68" s="11">
        <f t="shared" si="12"/>
        <v>8.8038344107948113E-2</v>
      </c>
    </row>
    <row r="69" spans="1:14" x14ac:dyDescent="0.35">
      <c r="A69" s="9" t="e">
        <f t="shared" si="40"/>
        <v>#REF!</v>
      </c>
      <c r="B69" s="9">
        <f t="shared" si="40"/>
        <v>64</v>
      </c>
      <c r="C69" s="8" t="str">
        <f>димвенканали!B69</f>
        <v>Бортнянського,37</v>
      </c>
      <c r="D69" s="8">
        <f>димвенканали!C69</f>
        <v>1469.1</v>
      </c>
      <c r="E69" s="8">
        <f>димвенканали!D69</f>
        <v>0</v>
      </c>
      <c r="F69" s="8">
        <f>димвенканали!E69</f>
        <v>0</v>
      </c>
      <c r="G69" s="328">
        <f t="shared" ref="G69:G131" si="42">D69+E69+F69</f>
        <v>1469.1</v>
      </c>
      <c r="H69" s="217">
        <f t="shared" si="6"/>
        <v>1.7417561302718029E-2</v>
      </c>
      <c r="I69" s="209">
        <f t="shared" ref="I69:I131" si="43">H69*$I$2</f>
        <v>74.572417839522103</v>
      </c>
      <c r="J69" s="202">
        <f t="shared" si="38"/>
        <v>16.405931924694862</v>
      </c>
      <c r="K69" s="202">
        <v>31.27454593972843</v>
      </c>
      <c r="L69" s="202">
        <v>7.0842356250411704</v>
      </c>
      <c r="M69" s="10">
        <f t="shared" ref="M69:M131" si="44">I69+J69+K69+L69</f>
        <v>129.33713132898657</v>
      </c>
      <c r="N69" s="11">
        <f t="shared" ref="N69:N99" si="45">M69/G69</f>
        <v>8.8038344107948113E-2</v>
      </c>
    </row>
    <row r="70" spans="1:14" x14ac:dyDescent="0.35">
      <c r="A70" s="9" t="e">
        <f t="shared" si="40"/>
        <v>#REF!</v>
      </c>
      <c r="B70" s="9">
        <f t="shared" si="40"/>
        <v>65</v>
      </c>
      <c r="C70" s="8" t="str">
        <f>димвенканали!B70</f>
        <v>Бортнянського,41</v>
      </c>
      <c r="D70" s="8">
        <f>димвенканали!C70</f>
        <v>230.5</v>
      </c>
      <c r="E70" s="8">
        <f>димвенканали!D70</f>
        <v>0</v>
      </c>
      <c r="F70" s="8">
        <f>димвенканали!E70</f>
        <v>0</v>
      </c>
      <c r="G70" s="328">
        <f t="shared" si="42"/>
        <v>230.5</v>
      </c>
      <c r="H70" s="217">
        <f t="shared" si="6"/>
        <v>2.7327941462640432E-3</v>
      </c>
      <c r="I70" s="209">
        <f t="shared" si="43"/>
        <v>11.700321497522188</v>
      </c>
      <c r="J70" s="202">
        <f t="shared" si="38"/>
        <v>2.5740707294548812</v>
      </c>
      <c r="K70" s="202">
        <v>4.9069381520028621</v>
      </c>
      <c r="L70" s="202">
        <v>1.1115079379021102</v>
      </c>
      <c r="M70" s="10">
        <f t="shared" si="44"/>
        <v>20.29283831688204</v>
      </c>
      <c r="N70" s="11">
        <f t="shared" si="45"/>
        <v>8.8038344107948113E-2</v>
      </c>
    </row>
    <row r="71" spans="1:14" x14ac:dyDescent="0.35">
      <c r="A71" s="9" t="e">
        <f t="shared" si="40"/>
        <v>#REF!</v>
      </c>
      <c r="B71" s="9">
        <f t="shared" si="40"/>
        <v>66</v>
      </c>
      <c r="C71" s="8" t="str">
        <f>димвенканали!B71</f>
        <v>Бортнянського,42</v>
      </c>
      <c r="D71" s="8">
        <f>димвенканали!C71</f>
        <v>269.60000000000002</v>
      </c>
      <c r="E71" s="8">
        <f>димвенканали!D71</f>
        <v>0</v>
      </c>
      <c r="F71" s="8">
        <f>димвенканали!E71</f>
        <v>0</v>
      </c>
      <c r="G71" s="328">
        <f t="shared" si="42"/>
        <v>269.60000000000002</v>
      </c>
      <c r="H71" s="217">
        <f t="shared" ref="H71:H134" si="46">3/253037.72*G71</f>
        <v>3.1963613962376837E-3</v>
      </c>
      <c r="I71" s="209">
        <f t="shared" si="43"/>
        <v>13.685061499921831</v>
      </c>
      <c r="J71" s="202">
        <f t="shared" si="38"/>
        <v>3.0107135299828029</v>
      </c>
      <c r="K71" s="202">
        <v>5.7393081378740636</v>
      </c>
      <c r="L71" s="202">
        <v>1.3000544037241168</v>
      </c>
      <c r="M71" s="10">
        <f t="shared" si="44"/>
        <v>23.735137571502818</v>
      </c>
      <c r="N71" s="11">
        <f t="shared" si="45"/>
        <v>8.8038344107948127E-2</v>
      </c>
    </row>
    <row r="72" spans="1:14" x14ac:dyDescent="0.35">
      <c r="A72" s="9" t="e">
        <f t="shared" si="40"/>
        <v>#REF!</v>
      </c>
      <c r="B72" s="9">
        <f t="shared" si="40"/>
        <v>67</v>
      </c>
      <c r="C72" s="8" t="str">
        <f>димвенканали!B72</f>
        <v>Бортнянського,43</v>
      </c>
      <c r="D72" s="8">
        <f>димвенканали!C72</f>
        <v>172.4</v>
      </c>
      <c r="E72" s="8">
        <f>димвенканали!D72</f>
        <v>0</v>
      </c>
      <c r="F72" s="8">
        <f>димвенканали!E72</f>
        <v>0</v>
      </c>
      <c r="G72" s="328">
        <f t="shared" si="42"/>
        <v>172.4</v>
      </c>
      <c r="H72" s="217">
        <f t="shared" si="46"/>
        <v>2.0439640382469461E-3</v>
      </c>
      <c r="I72" s="209">
        <f t="shared" si="43"/>
        <v>8.7511298315523867</v>
      </c>
      <c r="J72" s="202">
        <f t="shared" si="38"/>
        <v>1.925248562941525</v>
      </c>
      <c r="K72" s="202">
        <v>3.6700917024090818</v>
      </c>
      <c r="L72" s="202">
        <v>0.83134042730726176</v>
      </c>
      <c r="M72" s="10">
        <f t="shared" si="44"/>
        <v>15.177810524210255</v>
      </c>
      <c r="N72" s="11">
        <f t="shared" si="45"/>
        <v>8.8038344107948113E-2</v>
      </c>
    </row>
    <row r="73" spans="1:14" x14ac:dyDescent="0.35">
      <c r="A73" s="9" t="e">
        <f t="shared" si="40"/>
        <v>#REF!</v>
      </c>
      <c r="B73" s="9">
        <f t="shared" si="40"/>
        <v>68</v>
      </c>
      <c r="C73" s="8" t="str">
        <f>димвенканали!B73</f>
        <v>Бортнянського,44</v>
      </c>
      <c r="D73" s="8">
        <f>димвенканали!C73</f>
        <v>333.5</v>
      </c>
      <c r="E73" s="8">
        <f>димвенканали!D73</f>
        <v>50.9</v>
      </c>
      <c r="F73" s="8">
        <f>димвенканали!E73</f>
        <v>0</v>
      </c>
      <c r="G73" s="328">
        <f t="shared" si="42"/>
        <v>384.4</v>
      </c>
      <c r="H73" s="217">
        <f t="shared" si="46"/>
        <v>4.5574232964160442E-3</v>
      </c>
      <c r="I73" s="209">
        <f t="shared" si="43"/>
        <v>19.512379972440471</v>
      </c>
      <c r="J73" s="202">
        <f t="shared" si="38"/>
        <v>4.2927235939369037</v>
      </c>
      <c r="K73" s="202">
        <v>8.1831975081557484</v>
      </c>
      <c r="L73" s="202">
        <v>1.6081904437759382</v>
      </c>
      <c r="M73" s="10">
        <f t="shared" si="44"/>
        <v>33.596491518309065</v>
      </c>
      <c r="N73" s="11">
        <f t="shared" si="45"/>
        <v>8.7399821847838358E-2</v>
      </c>
    </row>
    <row r="74" spans="1:14" x14ac:dyDescent="0.35">
      <c r="A74" s="9" t="e">
        <f>#REF!+1</f>
        <v>#REF!</v>
      </c>
      <c r="B74" s="9">
        <f t="shared" ref="B74" si="47">B73+1</f>
        <v>69</v>
      </c>
      <c r="C74" s="8" t="str">
        <f>димвенканали!B74</f>
        <v>Бортнянського,48</v>
      </c>
      <c r="D74" s="8">
        <f>димвенканали!C74</f>
        <v>655.6</v>
      </c>
      <c r="E74" s="8">
        <f>димвенканали!D74</f>
        <v>0</v>
      </c>
      <c r="F74" s="8">
        <f>димвенканали!E74</f>
        <v>0</v>
      </c>
      <c r="G74" s="328">
        <f t="shared" si="42"/>
        <v>655.6</v>
      </c>
      <c r="H74" s="217">
        <f t="shared" si="46"/>
        <v>7.7727541964889664E-3</v>
      </c>
      <c r="I74" s="209">
        <f t="shared" si="43"/>
        <v>33.278658454557686</v>
      </c>
      <c r="J74" s="202">
        <f t="shared" si="38"/>
        <v>7.3213048600026909</v>
      </c>
      <c r="K74" s="202">
        <v>13.956566821922239</v>
      </c>
      <c r="L74" s="202">
        <v>3.1614082606881713</v>
      </c>
      <c r="M74" s="10">
        <f t="shared" si="44"/>
        <v>57.717938397170784</v>
      </c>
      <c r="N74" s="11">
        <f t="shared" si="45"/>
        <v>8.8038344107948113E-2</v>
      </c>
    </row>
    <row r="75" spans="1:14" x14ac:dyDescent="0.35">
      <c r="A75" s="9" t="e">
        <f t="shared" si="40"/>
        <v>#REF!</v>
      </c>
      <c r="B75" s="9">
        <f t="shared" si="40"/>
        <v>70</v>
      </c>
      <c r="C75" s="8" t="str">
        <f>димвенканали!B75</f>
        <v>Бортнянського,52</v>
      </c>
      <c r="D75" s="8">
        <f>димвенканали!C75</f>
        <v>364.4</v>
      </c>
      <c r="E75" s="8">
        <f>димвенканали!D75</f>
        <v>0</v>
      </c>
      <c r="F75" s="8">
        <f>димвенканали!E75</f>
        <v>0</v>
      </c>
      <c r="G75" s="328">
        <f t="shared" si="42"/>
        <v>364.4</v>
      </c>
      <c r="H75" s="217">
        <f t="shared" si="46"/>
        <v>4.3203044984755634E-3</v>
      </c>
      <c r="I75" s="209">
        <f t="shared" si="43"/>
        <v>18.4971676949982</v>
      </c>
      <c r="J75" s="202">
        <f t="shared" si="38"/>
        <v>4.0693768928996041</v>
      </c>
      <c r="K75" s="202">
        <v>7.7574328095004015</v>
      </c>
      <c r="L75" s="202">
        <v>1.7571951955380865</v>
      </c>
      <c r="M75" s="10">
        <f t="shared" si="44"/>
        <v>32.081172592936291</v>
      </c>
      <c r="N75" s="11">
        <f t="shared" si="45"/>
        <v>8.8038344107948113E-2</v>
      </c>
    </row>
    <row r="76" spans="1:14" x14ac:dyDescent="0.35">
      <c r="A76" s="9" t="e">
        <f t="shared" si="40"/>
        <v>#REF!</v>
      </c>
      <c r="B76" s="9">
        <f t="shared" si="40"/>
        <v>71</v>
      </c>
      <c r="C76" s="8" t="str">
        <f>димвенканали!B76</f>
        <v>Бортнянського,55</v>
      </c>
      <c r="D76" s="8">
        <f>димвенканали!C76</f>
        <v>192.4</v>
      </c>
      <c r="E76" s="8">
        <f>димвенканали!D76</f>
        <v>0</v>
      </c>
      <c r="F76" s="8">
        <f>димвенканали!E76</f>
        <v>0</v>
      </c>
      <c r="G76" s="328">
        <f t="shared" si="42"/>
        <v>192.4</v>
      </c>
      <c r="H76" s="217">
        <f t="shared" si="46"/>
        <v>2.2810828361874268E-3</v>
      </c>
      <c r="I76" s="209">
        <f t="shared" si="43"/>
        <v>9.7663421089946585</v>
      </c>
      <c r="J76" s="202">
        <f t="shared" si="38"/>
        <v>2.1485952639788248</v>
      </c>
      <c r="K76" s="202">
        <v>4.0958564010644283</v>
      </c>
      <c r="L76" s="202">
        <v>0.9277836323313059</v>
      </c>
      <c r="M76" s="10">
        <f t="shared" si="44"/>
        <v>16.938577406369216</v>
      </c>
      <c r="N76" s="11">
        <f t="shared" si="45"/>
        <v>8.8038344107948099E-2</v>
      </c>
    </row>
    <row r="77" spans="1:14" x14ac:dyDescent="0.35">
      <c r="A77" s="9" t="e">
        <f>#REF!+1</f>
        <v>#REF!</v>
      </c>
      <c r="B77" s="9">
        <f t="shared" ref="B77" si="48">B76+1</f>
        <v>72</v>
      </c>
      <c r="C77" s="8" t="str">
        <f>димвенканали!B77</f>
        <v>Бортнянського,58</v>
      </c>
      <c r="D77" s="8">
        <f>димвенканали!C77</f>
        <v>242.3</v>
      </c>
      <c r="E77" s="8">
        <f>димвенканали!D77</f>
        <v>0</v>
      </c>
      <c r="F77" s="8">
        <f>димвенканали!E77</f>
        <v>0</v>
      </c>
      <c r="G77" s="328">
        <f t="shared" si="42"/>
        <v>242.3</v>
      </c>
      <c r="H77" s="217">
        <f t="shared" si="46"/>
        <v>2.8726942370489272E-3</v>
      </c>
      <c r="I77" s="209">
        <f t="shared" si="43"/>
        <v>12.299296741213128</v>
      </c>
      <c r="J77" s="202">
        <f t="shared" si="38"/>
        <v>2.7058452830668882</v>
      </c>
      <c r="K77" s="202">
        <v>5.1581393242095164</v>
      </c>
      <c r="L77" s="202">
        <v>3.014938919508428</v>
      </c>
      <c r="M77" s="10">
        <f t="shared" si="44"/>
        <v>23.178220267997961</v>
      </c>
      <c r="N77" s="11">
        <f t="shared" si="45"/>
        <v>9.5659183937259432E-2</v>
      </c>
    </row>
    <row r="78" spans="1:14" x14ac:dyDescent="0.35">
      <c r="A78" s="9" t="e">
        <f t="shared" si="40"/>
        <v>#REF!</v>
      </c>
      <c r="B78" s="9">
        <f t="shared" si="40"/>
        <v>73</v>
      </c>
      <c r="C78" s="8" t="str">
        <f>димвенканали!B78</f>
        <v>Ол. Степанівни,1</v>
      </c>
      <c r="D78" s="8">
        <f>димвенканали!C78</f>
        <v>683.14</v>
      </c>
      <c r="E78" s="8">
        <f>димвенканали!D78</f>
        <v>0</v>
      </c>
      <c r="F78" s="8">
        <f>димвенканали!E78</f>
        <v>37.200000000000003</v>
      </c>
      <c r="G78" s="328">
        <f t="shared" si="42"/>
        <v>720.34</v>
      </c>
      <c r="H78" s="217">
        <f t="shared" si="46"/>
        <v>8.5403077454223042E-3</v>
      </c>
      <c r="I78" s="209">
        <f t="shared" si="43"/>
        <v>36.564900596638324</v>
      </c>
      <c r="J78" s="202">
        <f t="shared" si="38"/>
        <v>8.0442781312604321</v>
      </c>
      <c r="K78" s="202">
        <v>15.334767151469594</v>
      </c>
      <c r="L78" s="202">
        <v>3.29421055400628</v>
      </c>
      <c r="M78" s="10">
        <f t="shared" si="44"/>
        <v>63.238156433374627</v>
      </c>
      <c r="N78" s="11">
        <f t="shared" si="45"/>
        <v>8.778931675788465E-2</v>
      </c>
    </row>
    <row r="79" spans="1:14" x14ac:dyDescent="0.35">
      <c r="A79" s="9" t="e">
        <f t="shared" si="40"/>
        <v>#REF!</v>
      </c>
      <c r="B79" s="9">
        <f t="shared" si="40"/>
        <v>74</v>
      </c>
      <c r="C79" s="8" t="str">
        <f>димвенканали!B79</f>
        <v>Ол. Степанівни,4</v>
      </c>
      <c r="D79" s="8">
        <f>димвенканали!C79</f>
        <v>580.65</v>
      </c>
      <c r="E79" s="8">
        <f>димвенканали!D79</f>
        <v>0</v>
      </c>
      <c r="F79" s="8">
        <f>димвенканали!E79</f>
        <v>28.3</v>
      </c>
      <c r="G79" s="328">
        <f t="shared" si="42"/>
        <v>608.94999999999993</v>
      </c>
      <c r="H79" s="217">
        <f t="shared" si="46"/>
        <v>7.2196746002927935E-3</v>
      </c>
      <c r="I79" s="209">
        <f t="shared" si="43"/>
        <v>30.910675817423581</v>
      </c>
      <c r="J79" s="202">
        <f t="shared" si="38"/>
        <v>6.8003486798331876</v>
      </c>
      <c r="K79" s="202">
        <v>12.963470662308644</v>
      </c>
      <c r="L79" s="202">
        <v>2.7999873498605652</v>
      </c>
      <c r="M79" s="10">
        <f t="shared" si="44"/>
        <v>53.474482509425975</v>
      </c>
      <c r="N79" s="11">
        <f t="shared" si="45"/>
        <v>8.7814241743042906E-2</v>
      </c>
    </row>
    <row r="80" spans="1:14" x14ac:dyDescent="0.35">
      <c r="A80" s="9" t="e">
        <f t="shared" si="40"/>
        <v>#REF!</v>
      </c>
      <c r="B80" s="9">
        <f t="shared" si="40"/>
        <v>75</v>
      </c>
      <c r="C80" s="8" t="str">
        <f>димвенканали!B80</f>
        <v>Ол. Степанівни,5</v>
      </c>
      <c r="D80" s="8">
        <f>димвенканали!C80</f>
        <v>1242.3499999999999</v>
      </c>
      <c r="E80" s="8">
        <f>димвенканали!D80</f>
        <v>32.4</v>
      </c>
      <c r="F80" s="8">
        <f>димвенканали!E80</f>
        <v>0</v>
      </c>
      <c r="G80" s="328">
        <f t="shared" si="42"/>
        <v>1274.75</v>
      </c>
      <c r="H80" s="217">
        <f t="shared" si="46"/>
        <v>1.5113359383731406E-2</v>
      </c>
      <c r="I80" s="209">
        <f t="shared" si="43"/>
        <v>64.707092533476825</v>
      </c>
      <c r="J80" s="202">
        <f t="shared" si="38"/>
        <v>14.235560357364902</v>
      </c>
      <c r="K80" s="202">
        <v>27.137177480545112</v>
      </c>
      <c r="L80" s="202">
        <v>5.9908107880810695</v>
      </c>
      <c r="M80" s="10">
        <f t="shared" si="44"/>
        <v>112.0706411594679</v>
      </c>
      <c r="N80" s="11">
        <f t="shared" si="45"/>
        <v>8.791578047418544E-2</v>
      </c>
    </row>
    <row r="81" spans="1:14" x14ac:dyDescent="0.35">
      <c r="A81" s="9" t="e">
        <f t="shared" si="40"/>
        <v>#REF!</v>
      </c>
      <c r="B81" s="9">
        <f t="shared" si="40"/>
        <v>76</v>
      </c>
      <c r="C81" s="8" t="str">
        <f>димвенканали!B81</f>
        <v>Ол. Степанівни,6</v>
      </c>
      <c r="D81" s="8">
        <f>димвенканали!C81</f>
        <v>636.95000000000005</v>
      </c>
      <c r="E81" s="8">
        <f>димвенканали!D81</f>
        <v>0</v>
      </c>
      <c r="F81" s="8">
        <f>димвенканали!E81</f>
        <v>0</v>
      </c>
      <c r="G81" s="328">
        <f t="shared" si="42"/>
        <v>636.95000000000005</v>
      </c>
      <c r="H81" s="217">
        <f t="shared" si="46"/>
        <v>7.5516409174094679E-3</v>
      </c>
      <c r="I81" s="209">
        <f t="shared" si="43"/>
        <v>32.331973005842762</v>
      </c>
      <c r="J81" s="202">
        <f t="shared" si="38"/>
        <v>7.1130340612854077</v>
      </c>
      <c r="K81" s="202">
        <v>13.55954124042613</v>
      </c>
      <c r="L81" s="202">
        <v>3.0714749720032501</v>
      </c>
      <c r="M81" s="10">
        <f t="shared" si="44"/>
        <v>56.076023279557553</v>
      </c>
      <c r="N81" s="11">
        <f t="shared" si="45"/>
        <v>8.8038344107948113E-2</v>
      </c>
    </row>
    <row r="82" spans="1:14" x14ac:dyDescent="0.35">
      <c r="A82" s="9" t="e">
        <f t="shared" si="40"/>
        <v>#REF!</v>
      </c>
      <c r="B82" s="9">
        <f t="shared" si="40"/>
        <v>77</v>
      </c>
      <c r="C82" s="8" t="str">
        <f>димвенканали!B82</f>
        <v>Ол. Степанівни,7</v>
      </c>
      <c r="D82" s="8">
        <f>димвенканали!C82</f>
        <v>1083.03</v>
      </c>
      <c r="E82" s="8">
        <f>димвенканали!D82</f>
        <v>0</v>
      </c>
      <c r="F82" s="8">
        <f>димвенканали!E82</f>
        <v>0</v>
      </c>
      <c r="G82" s="328">
        <f t="shared" si="42"/>
        <v>1083.03</v>
      </c>
      <c r="H82" s="217">
        <f t="shared" si="46"/>
        <v>1.2840338586673956E-2</v>
      </c>
      <c r="I82" s="209">
        <f t="shared" si="43"/>
        <v>54.975267641915202</v>
      </c>
      <c r="J82" s="202">
        <f t="shared" si="38"/>
        <v>12.094558881221344</v>
      </c>
      <c r="K82" s="202">
        <v>23.055797079234964</v>
      </c>
      <c r="L82" s="202">
        <v>5.2225442168595331</v>
      </c>
      <c r="M82" s="10">
        <f t="shared" si="44"/>
        <v>95.348167819231037</v>
      </c>
      <c r="N82" s="11">
        <f t="shared" si="45"/>
        <v>8.8038344107948113E-2</v>
      </c>
    </row>
    <row r="83" spans="1:14" x14ac:dyDescent="0.35">
      <c r="A83" s="9" t="e">
        <f t="shared" si="40"/>
        <v>#REF!</v>
      </c>
      <c r="B83" s="9">
        <f t="shared" si="40"/>
        <v>78</v>
      </c>
      <c r="C83" s="8" t="str">
        <f>димвенканали!B83</f>
        <v>Ол. Степанівни,9</v>
      </c>
      <c r="D83" s="8">
        <f>димвенканали!C83</f>
        <v>830.01</v>
      </c>
      <c r="E83" s="8">
        <f>димвенканали!D83</f>
        <v>0</v>
      </c>
      <c r="F83" s="8">
        <f>димвенканали!E83</f>
        <v>0</v>
      </c>
      <c r="G83" s="328">
        <f t="shared" si="42"/>
        <v>830.01</v>
      </c>
      <c r="H83" s="217">
        <f t="shared" si="46"/>
        <v>9.8405486739289311E-3</v>
      </c>
      <c r="I83" s="209">
        <f t="shared" si="43"/>
        <v>42.131817119993023</v>
      </c>
      <c r="J83" s="202">
        <f t="shared" si="38"/>
        <v>9.2689997663984656</v>
      </c>
      <c r="K83" s="202">
        <v>17.66944787654618</v>
      </c>
      <c r="L83" s="202">
        <v>4.0024412301003487</v>
      </c>
      <c r="M83" s="10">
        <f t="shared" si="44"/>
        <v>73.072705993038014</v>
      </c>
      <c r="N83" s="11">
        <f t="shared" si="45"/>
        <v>8.8038344107948113E-2</v>
      </c>
    </row>
    <row r="84" spans="1:14" x14ac:dyDescent="0.35">
      <c r="A84" s="9" t="e">
        <f>#REF!+1</f>
        <v>#REF!</v>
      </c>
      <c r="B84" s="9">
        <f t="shared" ref="B84" si="49">B83+1</f>
        <v>79</v>
      </c>
      <c r="C84" s="8" t="str">
        <f>димвенканали!B84</f>
        <v>Ол. Степанівни,12</v>
      </c>
      <c r="D84" s="8">
        <f>димвенканали!C84</f>
        <v>481.98</v>
      </c>
      <c r="E84" s="8">
        <f>димвенканали!D84</f>
        <v>0</v>
      </c>
      <c r="F84" s="8">
        <f>димвенканали!E84</f>
        <v>64.2</v>
      </c>
      <c r="G84" s="328">
        <f t="shared" si="42"/>
        <v>546.18000000000006</v>
      </c>
      <c r="H84" s="217">
        <f t="shared" si="46"/>
        <v>6.4754772529565952E-3</v>
      </c>
      <c r="I84" s="209">
        <f t="shared" si="43"/>
        <v>27.724432084671012</v>
      </c>
      <c r="J84" s="202">
        <f t="shared" si="38"/>
        <v>6.099375058627623</v>
      </c>
      <c r="K84" s="202">
        <v>11.627208155578844</v>
      </c>
      <c r="L84" s="202">
        <v>2.3241847978744428</v>
      </c>
      <c r="M84" s="10">
        <f t="shared" si="44"/>
        <v>47.775200096751924</v>
      </c>
      <c r="N84" s="11">
        <f t="shared" si="45"/>
        <v>8.7471529709531509E-2</v>
      </c>
    </row>
    <row r="85" spans="1:14" x14ac:dyDescent="0.35">
      <c r="A85" s="9" t="e">
        <f t="shared" si="40"/>
        <v>#REF!</v>
      </c>
      <c r="B85" s="9">
        <f t="shared" si="40"/>
        <v>80</v>
      </c>
      <c r="C85" s="8" t="str">
        <f>димвенканали!B85</f>
        <v>Ол. Степанівни,12а</v>
      </c>
      <c r="D85" s="8">
        <f>димвенканали!C85</f>
        <v>516.38</v>
      </c>
      <c r="E85" s="8">
        <f>димвенканали!D85</f>
        <v>0</v>
      </c>
      <c r="F85" s="8">
        <f>димвенканали!E85</f>
        <v>0</v>
      </c>
      <c r="G85" s="328">
        <f t="shared" si="42"/>
        <v>516.38</v>
      </c>
      <c r="H85" s="217">
        <f t="shared" si="46"/>
        <v>6.122170244025278E-3</v>
      </c>
      <c r="I85" s="209">
        <f t="shared" si="43"/>
        <v>26.211765791282026</v>
      </c>
      <c r="J85" s="202">
        <f t="shared" si="38"/>
        <v>5.7665884740820461</v>
      </c>
      <c r="K85" s="202">
        <v>10.992818754582377</v>
      </c>
      <c r="L85" s="202">
        <v>2.490067110515799</v>
      </c>
      <c r="M85" s="10">
        <f t="shared" si="44"/>
        <v>45.461240130462244</v>
      </c>
      <c r="N85" s="11">
        <f t="shared" si="45"/>
        <v>8.8038344107948113E-2</v>
      </c>
    </row>
    <row r="86" spans="1:14" x14ac:dyDescent="0.35">
      <c r="A86" s="9" t="e">
        <f t="shared" si="40"/>
        <v>#REF!</v>
      </c>
      <c r="B86" s="9">
        <f t="shared" si="40"/>
        <v>81</v>
      </c>
      <c r="C86" s="8" t="str">
        <f>димвенканали!B86</f>
        <v>Ол. Степанівни,14</v>
      </c>
      <c r="D86" s="8">
        <f>димвенканали!C86</f>
        <v>342</v>
      </c>
      <c r="E86" s="8">
        <f>димвенканали!D86</f>
        <v>0</v>
      </c>
      <c r="F86" s="8">
        <f>димвенканали!E86</f>
        <v>0</v>
      </c>
      <c r="G86" s="328">
        <f t="shared" si="42"/>
        <v>342</v>
      </c>
      <c r="H86" s="217">
        <f t="shared" si="46"/>
        <v>4.0547314447822247E-3</v>
      </c>
      <c r="I86" s="209">
        <f t="shared" si="43"/>
        <v>17.360129944262855</v>
      </c>
      <c r="J86" s="202">
        <f t="shared" si="38"/>
        <v>3.819228587737828</v>
      </c>
      <c r="K86" s="202">
        <v>7.2805763470064138</v>
      </c>
      <c r="L86" s="202">
        <v>1.6491788059111572</v>
      </c>
      <c r="M86" s="10">
        <f t="shared" si="44"/>
        <v>30.109113684918253</v>
      </c>
      <c r="N86" s="11">
        <f t="shared" si="45"/>
        <v>8.8038344107948113E-2</v>
      </c>
    </row>
    <row r="87" spans="1:14" x14ac:dyDescent="0.35">
      <c r="A87" s="9" t="e">
        <f t="shared" si="40"/>
        <v>#REF!</v>
      </c>
      <c r="B87" s="9">
        <f t="shared" si="40"/>
        <v>82</v>
      </c>
      <c r="C87" s="8" t="str">
        <f>димвенканали!B87</f>
        <v>Ол. Степанівни,12б</v>
      </c>
      <c r="D87" s="8">
        <f>димвенканали!C87</f>
        <v>682.9</v>
      </c>
      <c r="E87" s="8">
        <f>димвенканали!D87</f>
        <v>53.8</v>
      </c>
      <c r="F87" s="8">
        <f>димвенканали!E87</f>
        <v>0</v>
      </c>
      <c r="G87" s="328">
        <f t="shared" si="42"/>
        <v>736.69999999999993</v>
      </c>
      <c r="H87" s="217">
        <f t="shared" si="46"/>
        <v>8.7342709221376151E-3</v>
      </c>
      <c r="I87" s="209">
        <f t="shared" si="43"/>
        <v>37.395344239586088</v>
      </c>
      <c r="J87" s="202">
        <f t="shared" si="38"/>
        <v>8.2269757327089401</v>
      </c>
      <c r="K87" s="202">
        <v>15.683042674969665</v>
      </c>
      <c r="L87" s="202">
        <v>3.2930532355459921</v>
      </c>
      <c r="M87" s="10">
        <f t="shared" si="44"/>
        <v>64.598415882810684</v>
      </c>
      <c r="N87" s="11">
        <f t="shared" si="45"/>
        <v>8.7686189606095685E-2</v>
      </c>
    </row>
    <row r="88" spans="1:14" x14ac:dyDescent="0.35">
      <c r="A88" s="9" t="e">
        <f t="shared" si="40"/>
        <v>#REF!</v>
      </c>
      <c r="B88" s="9">
        <f t="shared" si="40"/>
        <v>83</v>
      </c>
      <c r="C88" s="8" t="str">
        <f>димвенканали!B88</f>
        <v>Ол. Степанівни,16</v>
      </c>
      <c r="D88" s="8">
        <f>димвенканали!C88</f>
        <v>214.1</v>
      </c>
      <c r="E88" s="8">
        <f>димвенканали!D88</f>
        <v>0</v>
      </c>
      <c r="F88" s="8">
        <f>димвенканали!E88</f>
        <v>0</v>
      </c>
      <c r="G88" s="328">
        <f t="shared" si="42"/>
        <v>214.1</v>
      </c>
      <c r="H88" s="217">
        <f t="shared" si="46"/>
        <v>2.5383567319528489E-3</v>
      </c>
      <c r="I88" s="209">
        <f t="shared" si="43"/>
        <v>10.867847430019525</v>
      </c>
      <c r="J88" s="202">
        <f t="shared" si="38"/>
        <v>2.3909264346042955</v>
      </c>
      <c r="K88" s="202">
        <v>4.5578110991054777</v>
      </c>
      <c r="L88" s="202">
        <v>1.0324245097823939</v>
      </c>
      <c r="M88" s="10">
        <f t="shared" si="44"/>
        <v>18.849009473511693</v>
      </c>
      <c r="N88" s="11">
        <f t="shared" si="45"/>
        <v>8.8038344107948127E-2</v>
      </c>
    </row>
    <row r="89" spans="1:14" x14ac:dyDescent="0.35">
      <c r="A89" s="9" t="e">
        <f t="shared" si="40"/>
        <v>#REF!</v>
      </c>
      <c r="B89" s="9">
        <f t="shared" si="40"/>
        <v>84</v>
      </c>
      <c r="C89" s="8" t="str">
        <f>димвенканали!B89</f>
        <v>Ол. Степанівни,17</v>
      </c>
      <c r="D89" s="8">
        <f>димвенканали!C89</f>
        <v>511.78</v>
      </c>
      <c r="E89" s="8">
        <f>димвенканали!D89</f>
        <v>0</v>
      </c>
      <c r="F89" s="8">
        <f>димвенканали!E89</f>
        <v>0</v>
      </c>
      <c r="G89" s="328">
        <f t="shared" si="42"/>
        <v>511.78</v>
      </c>
      <c r="H89" s="217">
        <f t="shared" si="46"/>
        <v>6.0676329204989669E-3</v>
      </c>
      <c r="I89" s="209">
        <f t="shared" si="43"/>
        <v>25.978266967470301</v>
      </c>
      <c r="J89" s="202">
        <f t="shared" si="38"/>
        <v>5.715218732843466</v>
      </c>
      <c r="K89" s="202">
        <v>10.894892873891646</v>
      </c>
      <c r="L89" s="202">
        <v>2.4678851733602687</v>
      </c>
      <c r="M89" s="10">
        <f t="shared" si="44"/>
        <v>45.056263747565673</v>
      </c>
      <c r="N89" s="11">
        <f t="shared" si="45"/>
        <v>8.8038344107948099E-2</v>
      </c>
    </row>
    <row r="90" spans="1:14" x14ac:dyDescent="0.35">
      <c r="A90" s="9" t="e">
        <f t="shared" si="40"/>
        <v>#REF!</v>
      </c>
      <c r="B90" s="9">
        <f t="shared" si="40"/>
        <v>85</v>
      </c>
      <c r="C90" s="8" t="str">
        <f>димвенканали!B90</f>
        <v>Ол. Степанівни,18</v>
      </c>
      <c r="D90" s="8">
        <f>димвенканали!C90</f>
        <v>243</v>
      </c>
      <c r="E90" s="8">
        <f>димвенканали!D90</f>
        <v>0</v>
      </c>
      <c r="F90" s="8">
        <f>димвенканали!E90</f>
        <v>0</v>
      </c>
      <c r="G90" s="328">
        <f t="shared" si="42"/>
        <v>243</v>
      </c>
      <c r="H90" s="217">
        <f t="shared" si="46"/>
        <v>2.8809933949768439E-3</v>
      </c>
      <c r="I90" s="209">
        <f t="shared" si="43"/>
        <v>12.334829170923607</v>
      </c>
      <c r="J90" s="202">
        <f t="shared" si="38"/>
        <v>2.7136624176031936</v>
      </c>
      <c r="K90" s="202">
        <v>5.1730410886624529</v>
      </c>
      <c r="L90" s="202">
        <v>1.1717849410421379</v>
      </c>
      <c r="M90" s="10">
        <f t="shared" si="44"/>
        <v>21.393317618231389</v>
      </c>
      <c r="N90" s="11">
        <f t="shared" si="45"/>
        <v>8.8038344107948099E-2</v>
      </c>
    </row>
    <row r="91" spans="1:14" x14ac:dyDescent="0.35">
      <c r="A91" s="9" t="e">
        <f t="shared" si="40"/>
        <v>#REF!</v>
      </c>
      <c r="B91" s="9">
        <f t="shared" si="40"/>
        <v>86</v>
      </c>
      <c r="C91" s="8" t="str">
        <f>димвенканали!B91</f>
        <v>Ол. Степанівни,20</v>
      </c>
      <c r="D91" s="8">
        <f>димвенканали!C91</f>
        <v>468.8</v>
      </c>
      <c r="E91" s="8">
        <f>димвенканали!D91</f>
        <v>0</v>
      </c>
      <c r="F91" s="8">
        <f>димвенканали!E91</f>
        <v>0</v>
      </c>
      <c r="G91" s="328">
        <f t="shared" si="42"/>
        <v>468.8</v>
      </c>
      <c r="H91" s="217">
        <f t="shared" si="46"/>
        <v>5.5580646237248744E-3</v>
      </c>
      <c r="I91" s="209">
        <f t="shared" si="43"/>
        <v>23.796575783246862</v>
      </c>
      <c r="J91" s="202">
        <f t="shared" si="38"/>
        <v>5.2352466723143101</v>
      </c>
      <c r="K91" s="202">
        <v>9.9799245364813078</v>
      </c>
      <c r="L91" s="202">
        <v>2.2606287257635977</v>
      </c>
      <c r="M91" s="10">
        <f t="shared" si="44"/>
        <v>41.272375717806078</v>
      </c>
      <c r="N91" s="11">
        <f t="shared" si="45"/>
        <v>8.8038344107948113E-2</v>
      </c>
    </row>
    <row r="92" spans="1:14" x14ac:dyDescent="0.35">
      <c r="A92" s="9" t="e">
        <f t="shared" si="40"/>
        <v>#REF!</v>
      </c>
      <c r="B92" s="9">
        <f t="shared" si="40"/>
        <v>87</v>
      </c>
      <c r="C92" s="8" t="str">
        <f>димвенканали!B92</f>
        <v>Ол. Степанівни,24а</v>
      </c>
      <c r="D92" s="8">
        <f>димвенканали!C92</f>
        <v>303.22000000000003</v>
      </c>
      <c r="E92" s="8">
        <f>димвенканали!D92</f>
        <v>0</v>
      </c>
      <c r="F92" s="8">
        <f>димвенканали!E92</f>
        <v>0</v>
      </c>
      <c r="G92" s="328">
        <f t="shared" si="42"/>
        <v>303.22000000000003</v>
      </c>
      <c r="H92" s="217">
        <f t="shared" si="46"/>
        <v>3.5949580955756321E-3</v>
      </c>
      <c r="I92" s="209">
        <f t="shared" si="43"/>
        <v>15.39163333830229</v>
      </c>
      <c r="J92" s="202">
        <f t="shared" si="38"/>
        <v>3.386159334426504</v>
      </c>
      <c r="K92" s="202">
        <v>6.4550185963136997</v>
      </c>
      <c r="L92" s="202">
        <v>1.4621754313695354</v>
      </c>
      <c r="M92" s="10">
        <f t="shared" si="44"/>
        <v>26.694986700412027</v>
      </c>
      <c r="N92" s="11">
        <f t="shared" si="45"/>
        <v>8.8038344107948099E-2</v>
      </c>
    </row>
    <row r="93" spans="1:14" x14ac:dyDescent="0.35">
      <c r="A93" s="9" t="e">
        <f t="shared" si="40"/>
        <v>#REF!</v>
      </c>
      <c r="B93" s="9">
        <f t="shared" si="40"/>
        <v>88</v>
      </c>
      <c r="C93" s="8" t="str">
        <f>димвенканали!B93</f>
        <v>Ол. Степанівни,24б</v>
      </c>
      <c r="D93" s="8">
        <f>димвенканали!C93</f>
        <v>242.77</v>
      </c>
      <c r="E93" s="8">
        <f>димвенканали!D93</f>
        <v>0</v>
      </c>
      <c r="F93" s="8">
        <f>димвенканали!E93</f>
        <v>0</v>
      </c>
      <c r="G93" s="328">
        <f t="shared" si="42"/>
        <v>242.77</v>
      </c>
      <c r="H93" s="217">
        <f t="shared" si="46"/>
        <v>2.8782665288005285E-3</v>
      </c>
      <c r="I93" s="209">
        <f t="shared" si="43"/>
        <v>12.323154229733023</v>
      </c>
      <c r="J93" s="202">
        <f t="shared" si="38"/>
        <v>2.7110939305412649</v>
      </c>
      <c r="K93" s="202">
        <v>5.1681447946279171</v>
      </c>
      <c r="L93" s="202">
        <v>1.1706758441843614</v>
      </c>
      <c r="M93" s="10">
        <f t="shared" si="44"/>
        <v>21.373068799086568</v>
      </c>
      <c r="N93" s="11">
        <f t="shared" si="45"/>
        <v>8.8038344107948127E-2</v>
      </c>
    </row>
    <row r="94" spans="1:14" x14ac:dyDescent="0.35">
      <c r="A94" s="9" t="e">
        <f t="shared" si="40"/>
        <v>#REF!</v>
      </c>
      <c r="B94" s="9">
        <f t="shared" si="40"/>
        <v>89</v>
      </c>
      <c r="C94" s="8" t="str">
        <f>димвенканали!B94</f>
        <v>Ол. Степанівни,24</v>
      </c>
      <c r="D94" s="8">
        <f>димвенканали!C94</f>
        <v>455.7</v>
      </c>
      <c r="E94" s="8">
        <f>димвенканали!D94</f>
        <v>19.100000000000001</v>
      </c>
      <c r="F94" s="8">
        <f>димвенканали!E94</f>
        <v>0</v>
      </c>
      <c r="G94" s="328">
        <f t="shared" si="42"/>
        <v>474.8</v>
      </c>
      <c r="H94" s="217">
        <f t="shared" si="46"/>
        <v>5.6292002631070188E-3</v>
      </c>
      <c r="I94" s="209">
        <f t="shared" si="43"/>
        <v>24.101139466479545</v>
      </c>
      <c r="J94" s="202">
        <f t="shared" si="38"/>
        <v>5.3022506826255</v>
      </c>
      <c r="K94" s="202">
        <v>10.107653946077912</v>
      </c>
      <c r="L94" s="202">
        <v>2.1974584264728487</v>
      </c>
      <c r="M94" s="10">
        <f t="shared" si="44"/>
        <v>41.708502521655802</v>
      </c>
      <c r="N94" s="11">
        <f t="shared" si="45"/>
        <v>8.7844360829098148E-2</v>
      </c>
    </row>
    <row r="95" spans="1:14" x14ac:dyDescent="0.35">
      <c r="A95" s="9" t="e">
        <f t="shared" si="40"/>
        <v>#REF!</v>
      </c>
      <c r="B95" s="9">
        <f t="shared" si="40"/>
        <v>90</v>
      </c>
      <c r="C95" s="8" t="str">
        <f>димвенканали!B95</f>
        <v>Ол. Степанівни,26</v>
      </c>
      <c r="D95" s="8">
        <f>димвенканали!C95</f>
        <v>325.19</v>
      </c>
      <c r="E95" s="8">
        <f>димвенканали!D95</f>
        <v>0</v>
      </c>
      <c r="F95" s="8">
        <f>димвенканали!E95</f>
        <v>0</v>
      </c>
      <c r="G95" s="328">
        <f t="shared" si="42"/>
        <v>325.19</v>
      </c>
      <c r="H95" s="217">
        <f t="shared" si="46"/>
        <v>3.8554330951132503E-3</v>
      </c>
      <c r="I95" s="209">
        <f t="shared" si="43"/>
        <v>16.506844025072624</v>
      </c>
      <c r="J95" s="202">
        <f t="shared" si="38"/>
        <v>3.6315056855159775</v>
      </c>
      <c r="K95" s="202">
        <v>6.9227211177865966</v>
      </c>
      <c r="L95" s="202">
        <v>1.5681182920884478</v>
      </c>
      <c r="M95" s="10">
        <f t="shared" si="44"/>
        <v>28.62918912046365</v>
      </c>
      <c r="N95" s="11">
        <f t="shared" si="45"/>
        <v>8.8038344107948127E-2</v>
      </c>
    </row>
    <row r="96" spans="1:14" x14ac:dyDescent="0.35">
      <c r="A96" s="9" t="e">
        <f t="shared" si="40"/>
        <v>#REF!</v>
      </c>
      <c r="B96" s="9">
        <f t="shared" si="40"/>
        <v>91</v>
      </c>
      <c r="C96" s="8" t="str">
        <f>димвенканали!B96</f>
        <v>Ол. Степанівни,28</v>
      </c>
      <c r="D96" s="8">
        <f>димвенканали!C96</f>
        <v>309</v>
      </c>
      <c r="E96" s="8">
        <f>димвенканали!D96</f>
        <v>0</v>
      </c>
      <c r="F96" s="8">
        <f>димвенканали!E96</f>
        <v>0</v>
      </c>
      <c r="G96" s="328">
        <f t="shared" si="42"/>
        <v>309</v>
      </c>
      <c r="H96" s="217">
        <f t="shared" si="46"/>
        <v>3.663485428180431E-3</v>
      </c>
      <c r="I96" s="209">
        <f t="shared" si="43"/>
        <v>15.685029686483105</v>
      </c>
      <c r="J96" s="202">
        <f t="shared" si="38"/>
        <v>3.4507065310262832</v>
      </c>
      <c r="K96" s="202">
        <v>6.5780645942250944</v>
      </c>
      <c r="L96" s="202">
        <v>1.490047517621484</v>
      </c>
      <c r="M96" s="10">
        <f t="shared" si="44"/>
        <v>27.203848329355967</v>
      </c>
      <c r="N96" s="11">
        <f t="shared" si="45"/>
        <v>8.8038344107948113E-2</v>
      </c>
    </row>
    <row r="97" spans="1:14" x14ac:dyDescent="0.35">
      <c r="A97" s="9" t="e">
        <f t="shared" si="40"/>
        <v>#REF!</v>
      </c>
      <c r="B97" s="9">
        <f t="shared" si="40"/>
        <v>92</v>
      </c>
      <c r="C97" s="8" t="str">
        <f>димвенканали!B97</f>
        <v>Ол. Степанівни,30</v>
      </c>
      <c r="D97" s="8">
        <f>димвенканали!C97</f>
        <v>556.29999999999995</v>
      </c>
      <c r="E97" s="8">
        <f>димвенканали!D97</f>
        <v>0</v>
      </c>
      <c r="F97" s="8">
        <f>димвенканали!E97</f>
        <v>0</v>
      </c>
      <c r="G97" s="328">
        <f t="shared" si="42"/>
        <v>556.29999999999995</v>
      </c>
      <c r="H97" s="217">
        <f t="shared" si="46"/>
        <v>6.5954593647144779E-3</v>
      </c>
      <c r="I97" s="209">
        <f t="shared" si="43"/>
        <v>28.2381294970568</v>
      </c>
      <c r="J97" s="202">
        <f t="shared" si="38"/>
        <v>6.2123884893524961</v>
      </c>
      <c r="K97" s="202">
        <v>11.842645093098445</v>
      </c>
      <c r="L97" s="202">
        <v>2.6825677477437915</v>
      </c>
      <c r="M97" s="10">
        <f t="shared" si="44"/>
        <v>48.975730827251532</v>
      </c>
      <c r="N97" s="11">
        <f t="shared" si="45"/>
        <v>8.8038344107948113E-2</v>
      </c>
    </row>
    <row r="98" spans="1:14" x14ac:dyDescent="0.35">
      <c r="A98" s="9" t="e">
        <f t="shared" si="40"/>
        <v>#REF!</v>
      </c>
      <c r="B98" s="9">
        <f t="shared" si="40"/>
        <v>93</v>
      </c>
      <c r="C98" s="8" t="str">
        <f>димвенканали!B98</f>
        <v>Ол. Степанівни,32</v>
      </c>
      <c r="D98" s="8">
        <f>димвенканали!C98</f>
        <v>537.9</v>
      </c>
      <c r="E98" s="8">
        <f>димвенканали!D98</f>
        <v>0</v>
      </c>
      <c r="F98" s="8">
        <f>димвенканали!E98</f>
        <v>0</v>
      </c>
      <c r="G98" s="328">
        <f t="shared" si="42"/>
        <v>537.9</v>
      </c>
      <c r="H98" s="217">
        <f t="shared" si="46"/>
        <v>6.3773100706092352E-3</v>
      </c>
      <c r="I98" s="209">
        <f t="shared" si="43"/>
        <v>27.304134201809909</v>
      </c>
      <c r="J98" s="202">
        <f t="shared" si="38"/>
        <v>6.0069095243981803</v>
      </c>
      <c r="K98" s="202">
        <v>11.450941570335527</v>
      </c>
      <c r="L98" s="202">
        <v>2.5938399991216707</v>
      </c>
      <c r="M98" s="10">
        <f t="shared" si="44"/>
        <v>47.355825295665284</v>
      </c>
      <c r="N98" s="11">
        <f t="shared" si="45"/>
        <v>8.8038344107948099E-2</v>
      </c>
    </row>
    <row r="99" spans="1:14" x14ac:dyDescent="0.35">
      <c r="A99" s="9" t="e">
        <f t="shared" si="40"/>
        <v>#REF!</v>
      </c>
      <c r="B99" s="9">
        <f t="shared" si="40"/>
        <v>94</v>
      </c>
      <c r="C99" s="8" t="str">
        <f>димвенканали!B99</f>
        <v>Ол. Степанівни,42</v>
      </c>
      <c r="D99" s="8">
        <f>димвенканали!C99</f>
        <v>207.22</v>
      </c>
      <c r="E99" s="8">
        <f>димвенканали!D99</f>
        <v>0</v>
      </c>
      <c r="F99" s="8">
        <f>димвенканали!E99</f>
        <v>0</v>
      </c>
      <c r="G99" s="328">
        <f t="shared" si="42"/>
        <v>207.22</v>
      </c>
      <c r="H99" s="217">
        <f t="shared" si="46"/>
        <v>2.4567878654613235E-3</v>
      </c>
      <c r="I99" s="209">
        <f t="shared" si="43"/>
        <v>10.518614406579383</v>
      </c>
      <c r="J99" s="202">
        <f t="shared" si="38"/>
        <v>2.3140951694474641</v>
      </c>
      <c r="K99" s="202">
        <v>4.4113480427680383</v>
      </c>
      <c r="L99" s="202">
        <v>0.99924804725412264</v>
      </c>
      <c r="M99" s="10">
        <f t="shared" si="44"/>
        <v>18.243305666049007</v>
      </c>
      <c r="N99" s="11">
        <f t="shared" si="45"/>
        <v>8.8038344107948113E-2</v>
      </c>
    </row>
    <row r="100" spans="1:14" x14ac:dyDescent="0.35">
      <c r="A100" s="9" t="e">
        <f t="shared" si="40"/>
        <v>#REF!</v>
      </c>
      <c r="B100" s="9">
        <f t="shared" si="40"/>
        <v>95</v>
      </c>
      <c r="C100" s="8" t="str">
        <f>димвенканали!B100</f>
        <v>Ол. Степанівни,44</v>
      </c>
      <c r="D100" s="8">
        <f>димвенканали!C100</f>
        <v>261.62</v>
      </c>
      <c r="E100" s="8">
        <f>димвенканали!D100</f>
        <v>0</v>
      </c>
      <c r="F100" s="8">
        <f>димвенканали!E100</f>
        <v>0</v>
      </c>
      <c r="G100" s="328">
        <f t="shared" si="42"/>
        <v>261.62</v>
      </c>
      <c r="H100" s="217">
        <f t="shared" si="46"/>
        <v>3.1017509958594317E-3</v>
      </c>
      <c r="I100" s="209">
        <f t="shared" si="43"/>
        <v>13.279991801222364</v>
      </c>
      <c r="J100" s="202">
        <f t="shared" si="38"/>
        <v>2.9215981962689201</v>
      </c>
      <c r="K100" s="202">
        <v>5.5694280231105795</v>
      </c>
      <c r="L100" s="202">
        <v>1.2615735649195232</v>
      </c>
      <c r="M100" s="10">
        <f t="shared" si="44"/>
        <v>23.032591585521384</v>
      </c>
      <c r="N100" s="11">
        <f t="shared" ref="N100:N131" si="50">M100/G100</f>
        <v>8.8038344107948113E-2</v>
      </c>
    </row>
    <row r="101" spans="1:14" x14ac:dyDescent="0.35">
      <c r="A101" s="9" t="e">
        <f t="shared" si="40"/>
        <v>#REF!</v>
      </c>
      <c r="B101" s="9">
        <f t="shared" si="40"/>
        <v>96</v>
      </c>
      <c r="C101" s="8" t="str">
        <f>димвенканали!B101</f>
        <v>Ол. Степанівни,46</v>
      </c>
      <c r="D101" s="8">
        <f>димвенканали!C101</f>
        <v>263.7</v>
      </c>
      <c r="E101" s="8">
        <f>димвенканали!D101</f>
        <v>0</v>
      </c>
      <c r="F101" s="8">
        <f>димвенканали!E101</f>
        <v>0</v>
      </c>
      <c r="G101" s="328">
        <f t="shared" si="42"/>
        <v>263.7</v>
      </c>
      <c r="H101" s="217">
        <f t="shared" si="46"/>
        <v>3.1264113508452417E-3</v>
      </c>
      <c r="I101" s="209">
        <f t="shared" si="43"/>
        <v>13.385573878076359</v>
      </c>
      <c r="J101" s="202">
        <f t="shared" si="38"/>
        <v>2.944826253176799</v>
      </c>
      <c r="K101" s="202">
        <v>5.6137075517707364</v>
      </c>
      <c r="L101" s="202">
        <v>1.2716036582420236</v>
      </c>
      <c r="M101" s="10">
        <f t="shared" si="44"/>
        <v>23.215711341265919</v>
      </c>
      <c r="N101" s="11">
        <f t="shared" si="50"/>
        <v>8.8038344107948127E-2</v>
      </c>
    </row>
    <row r="102" spans="1:14" x14ac:dyDescent="0.35">
      <c r="A102" s="9" t="e">
        <f t="shared" si="40"/>
        <v>#REF!</v>
      </c>
      <c r="B102" s="9">
        <f t="shared" si="40"/>
        <v>97</v>
      </c>
      <c r="C102" s="8" t="str">
        <f>димвенканали!B102</f>
        <v>Ол. Степанівни,48</v>
      </c>
      <c r="D102" s="8">
        <f>димвенканали!C102</f>
        <v>208.8</v>
      </c>
      <c r="E102" s="8">
        <f>димвенканали!D102</f>
        <v>0</v>
      </c>
      <c r="F102" s="8">
        <f>димвенканали!E102</f>
        <v>0</v>
      </c>
      <c r="G102" s="328">
        <f t="shared" si="42"/>
        <v>208.8</v>
      </c>
      <c r="H102" s="217">
        <f t="shared" si="46"/>
        <v>2.4755202504986216E-3</v>
      </c>
      <c r="I102" s="209">
        <f t="shared" si="43"/>
        <v>10.598816176497323</v>
      </c>
      <c r="J102" s="202">
        <f t="shared" si="38"/>
        <v>2.331739558829411</v>
      </c>
      <c r="K102" s="202">
        <v>4.4449834539618118</v>
      </c>
      <c r="L102" s="202">
        <v>1.0068670604510224</v>
      </c>
      <c r="M102" s="10">
        <f t="shared" si="44"/>
        <v>18.382406249739567</v>
      </c>
      <c r="N102" s="11">
        <f t="shared" si="50"/>
        <v>8.8038344107948113E-2</v>
      </c>
    </row>
    <row r="103" spans="1:14" x14ac:dyDescent="0.35">
      <c r="A103" s="9" t="e">
        <f t="shared" si="40"/>
        <v>#REF!</v>
      </c>
      <c r="B103" s="9">
        <f t="shared" si="40"/>
        <v>98</v>
      </c>
      <c r="C103" s="8" t="str">
        <f>димвенканали!B103</f>
        <v>Ол. Степанівни,50</v>
      </c>
      <c r="D103" s="8">
        <f>димвенканали!C103</f>
        <v>1498.5</v>
      </c>
      <c r="E103" s="8">
        <f>димвенканали!D103</f>
        <v>133.19999999999999</v>
      </c>
      <c r="F103" s="8">
        <f>димвенканали!E103</f>
        <v>0</v>
      </c>
      <c r="G103" s="328">
        <f t="shared" si="42"/>
        <v>1631.7</v>
      </c>
      <c r="H103" s="217">
        <f t="shared" si="46"/>
        <v>1.934533712997414E-2</v>
      </c>
      <c r="I103" s="209">
        <f t="shared" si="43"/>
        <v>82.826093655127778</v>
      </c>
      <c r="J103" s="202">
        <f t="shared" si="38"/>
        <v>18.221740604128112</v>
      </c>
      <c r="K103" s="202">
        <v>34.736012939796403</v>
      </c>
      <c r="L103" s="202">
        <v>7.2260071364265173</v>
      </c>
      <c r="M103" s="10">
        <f t="shared" si="44"/>
        <v>143.00985433547882</v>
      </c>
      <c r="N103" s="11">
        <f t="shared" si="50"/>
        <v>8.764469837315611E-2</v>
      </c>
    </row>
    <row r="104" spans="1:14" x14ac:dyDescent="0.35">
      <c r="A104" s="9" t="e">
        <f t="shared" si="40"/>
        <v>#REF!</v>
      </c>
      <c r="B104" s="9">
        <f t="shared" si="40"/>
        <v>99</v>
      </c>
      <c r="C104" s="8" t="str">
        <f>димвенканали!B104</f>
        <v>Ол. Степанівни,50а</v>
      </c>
      <c r="D104" s="8">
        <f>димвенканали!C104</f>
        <v>1506.1</v>
      </c>
      <c r="E104" s="8">
        <f>димвенканали!D104</f>
        <v>0</v>
      </c>
      <c r="F104" s="8">
        <f>димвенканали!E104</f>
        <v>0</v>
      </c>
      <c r="G104" s="328">
        <f t="shared" si="42"/>
        <v>1506.1</v>
      </c>
      <c r="H104" s="217">
        <f t="shared" si="46"/>
        <v>1.7856231078907919E-2</v>
      </c>
      <c r="I104" s="209">
        <f t="shared" si="43"/>
        <v>76.450560552790307</v>
      </c>
      <c r="J104" s="202">
        <f t="shared" si="38"/>
        <v>16.819123321613869</v>
      </c>
      <c r="K104" s="202">
        <v>32.062210632240813</v>
      </c>
      <c r="L104" s="202">
        <v>7.2626555543356544</v>
      </c>
      <c r="M104" s="10">
        <f t="shared" si="44"/>
        <v>132.59455006098065</v>
      </c>
      <c r="N104" s="11">
        <f t="shared" si="50"/>
        <v>8.8038344107948113E-2</v>
      </c>
    </row>
    <row r="105" spans="1:14" x14ac:dyDescent="0.35">
      <c r="A105" s="9" t="e">
        <f t="shared" si="40"/>
        <v>#REF!</v>
      </c>
      <c r="B105" s="9">
        <f t="shared" si="40"/>
        <v>100</v>
      </c>
      <c r="C105" s="8" t="str">
        <f>димвенканали!B105</f>
        <v>Ол. Степанівни,50б</v>
      </c>
      <c r="D105" s="8">
        <f>димвенканали!C105</f>
        <v>2013.2</v>
      </c>
      <c r="E105" s="8">
        <f>димвенканали!D105</f>
        <v>0</v>
      </c>
      <c r="F105" s="8">
        <f>димвенканали!E105</f>
        <v>0</v>
      </c>
      <c r="G105" s="328">
        <f t="shared" si="42"/>
        <v>2013.2</v>
      </c>
      <c r="H105" s="217">
        <f t="shared" si="46"/>
        <v>2.3868378200688815E-2</v>
      </c>
      <c r="I105" s="209">
        <f t="shared" si="43"/>
        <v>102.19126784733912</v>
      </c>
      <c r="J105" s="202">
        <f t="shared" si="38"/>
        <v>22.482078926414605</v>
      </c>
      <c r="K105" s="202">
        <v>42.857474566647127</v>
      </c>
      <c r="L105" s="202">
        <v>9.7079730177202972</v>
      </c>
      <c r="M105" s="10">
        <f t="shared" si="44"/>
        <v>177.23879435812114</v>
      </c>
      <c r="N105" s="11">
        <f t="shared" si="50"/>
        <v>8.8038344107948113E-2</v>
      </c>
    </row>
    <row r="106" spans="1:14" x14ac:dyDescent="0.35">
      <c r="A106" s="9" t="e">
        <f t="shared" si="40"/>
        <v>#REF!</v>
      </c>
      <c r="B106" s="9">
        <f t="shared" si="40"/>
        <v>101</v>
      </c>
      <c r="C106" s="8" t="str">
        <f>димвенканали!B106</f>
        <v>Магазинова,1</v>
      </c>
      <c r="D106" s="8">
        <f>димвенканали!C106</f>
        <v>750.96</v>
      </c>
      <c r="E106" s="8">
        <f>димвенканали!D106</f>
        <v>0</v>
      </c>
      <c r="F106" s="8">
        <f>димвенканали!E106</f>
        <v>30</v>
      </c>
      <c r="G106" s="328">
        <f t="shared" si="42"/>
        <v>780.96</v>
      </c>
      <c r="H106" s="217">
        <f t="shared" si="46"/>
        <v>9.259014821979902E-3</v>
      </c>
      <c r="I106" s="209">
        <f t="shared" si="43"/>
        <v>39.642009009565847</v>
      </c>
      <c r="J106" s="202">
        <f t="shared" si="38"/>
        <v>8.7212419821044858</v>
      </c>
      <c r="K106" s="202">
        <v>16.625259953093948</v>
      </c>
      <c r="L106" s="202">
        <v>3.6212494622428149</v>
      </c>
      <c r="M106" s="10">
        <f t="shared" si="44"/>
        <v>68.609760407007101</v>
      </c>
      <c r="N106" s="11">
        <f t="shared" si="50"/>
        <v>8.7853104393319892E-2</v>
      </c>
    </row>
    <row r="107" spans="1:14" x14ac:dyDescent="0.35">
      <c r="A107" s="9" t="e">
        <f t="shared" si="40"/>
        <v>#REF!</v>
      </c>
      <c r="B107" s="9">
        <f t="shared" si="40"/>
        <v>102</v>
      </c>
      <c r="C107" s="8" t="str">
        <f>димвенканали!B107</f>
        <v>Магазинова,2</v>
      </c>
      <c r="D107" s="8">
        <f>димвенканали!C107</f>
        <v>529.01</v>
      </c>
      <c r="E107" s="8">
        <f>димвенканали!D107</f>
        <v>0</v>
      </c>
      <c r="F107" s="8">
        <f>димвенканали!E107</f>
        <v>0</v>
      </c>
      <c r="G107" s="328">
        <f t="shared" si="42"/>
        <v>529.01</v>
      </c>
      <c r="H107" s="217">
        <f t="shared" si="46"/>
        <v>6.2719107649246916E-3</v>
      </c>
      <c r="I107" s="209">
        <f t="shared" si="43"/>
        <v>26.852872344486819</v>
      </c>
      <c r="J107" s="202">
        <f t="shared" si="38"/>
        <v>5.9076319157871007</v>
      </c>
      <c r="K107" s="202">
        <v>11.261689161783226</v>
      </c>
      <c r="L107" s="202">
        <v>2.5509709944884831</v>
      </c>
      <c r="M107" s="10">
        <f t="shared" si="44"/>
        <v>46.573164416545623</v>
      </c>
      <c r="N107" s="11">
        <f t="shared" si="50"/>
        <v>8.8038344107948099E-2</v>
      </c>
    </row>
    <row r="108" spans="1:14" x14ac:dyDescent="0.35">
      <c r="A108" s="9" t="e">
        <f t="shared" si="40"/>
        <v>#REF!</v>
      </c>
      <c r="B108" s="9">
        <f t="shared" si="40"/>
        <v>103</v>
      </c>
      <c r="C108" s="8" t="str">
        <f>димвенканали!B108</f>
        <v>Магазинова,3</v>
      </c>
      <c r="D108" s="8">
        <f>димвенканали!C108</f>
        <v>658.78</v>
      </c>
      <c r="E108" s="8">
        <f>димвенканали!D108</f>
        <v>61.5</v>
      </c>
      <c r="F108" s="8">
        <f>димвенканали!E108</f>
        <v>0</v>
      </c>
      <c r="G108" s="328">
        <f t="shared" si="42"/>
        <v>720.28</v>
      </c>
      <c r="H108" s="217">
        <f t="shared" si="46"/>
        <v>8.5395963890284813E-3</v>
      </c>
      <c r="I108" s="209">
        <f t="shared" si="43"/>
        <v>36.561854959805991</v>
      </c>
      <c r="J108" s="202">
        <f t="shared" si="38"/>
        <v>8.0436080911573189</v>
      </c>
      <c r="K108" s="202">
        <v>15.333489857373628</v>
      </c>
      <c r="L108" s="202">
        <v>3.1767427302869944</v>
      </c>
      <c r="M108" s="10">
        <f t="shared" si="44"/>
        <v>63.115695638623933</v>
      </c>
      <c r="N108" s="11">
        <f t="shared" si="50"/>
        <v>8.7626611371444355E-2</v>
      </c>
    </row>
    <row r="109" spans="1:14" x14ac:dyDescent="0.35">
      <c r="A109" s="9" t="e">
        <f t="shared" si="40"/>
        <v>#REF!</v>
      </c>
      <c r="B109" s="9">
        <f t="shared" si="40"/>
        <v>104</v>
      </c>
      <c r="C109" s="8" t="str">
        <f>димвенканали!B109</f>
        <v>Магазинова,4</v>
      </c>
      <c r="D109" s="8">
        <f>димвенканали!C109</f>
        <v>499.4</v>
      </c>
      <c r="E109" s="8">
        <f>димвенканали!D109</f>
        <v>0</v>
      </c>
      <c r="F109" s="8">
        <f>димвенканали!E109</f>
        <v>0</v>
      </c>
      <c r="G109" s="328">
        <f t="shared" si="42"/>
        <v>499.4</v>
      </c>
      <c r="H109" s="217">
        <f t="shared" si="46"/>
        <v>5.9208563845738098E-3</v>
      </c>
      <c r="I109" s="209">
        <f t="shared" si="43"/>
        <v>25.349850567733537</v>
      </c>
      <c r="J109" s="202">
        <f t="shared" si="38"/>
        <v>5.5769671249013779</v>
      </c>
      <c r="K109" s="202">
        <v>10.631344525423986</v>
      </c>
      <c r="L109" s="202">
        <v>2.4081868294503854</v>
      </c>
      <c r="M109" s="10">
        <f t="shared" si="44"/>
        <v>43.966349047509283</v>
      </c>
      <c r="N109" s="11">
        <f t="shared" si="50"/>
        <v>8.8038344107948113E-2</v>
      </c>
    </row>
    <row r="110" spans="1:14" x14ac:dyDescent="0.35">
      <c r="A110" s="9" t="e">
        <f t="shared" si="40"/>
        <v>#REF!</v>
      </c>
      <c r="B110" s="9">
        <f t="shared" si="40"/>
        <v>105</v>
      </c>
      <c r="C110" s="8" t="str">
        <f>димвенканали!B110</f>
        <v>М.Вовчка,4</v>
      </c>
      <c r="D110" s="8">
        <f>димвенканали!C110</f>
        <v>595.1</v>
      </c>
      <c r="E110" s="8">
        <f>димвенканали!D110</f>
        <v>0</v>
      </c>
      <c r="F110" s="8">
        <f>димвенканали!E110</f>
        <v>0</v>
      </c>
      <c r="G110" s="328">
        <f t="shared" si="42"/>
        <v>595.1</v>
      </c>
      <c r="H110" s="217">
        <f t="shared" si="46"/>
        <v>7.0554698327190118E-3</v>
      </c>
      <c r="I110" s="209">
        <f t="shared" si="43"/>
        <v>30.207641315294811</v>
      </c>
      <c r="J110" s="202">
        <f t="shared" si="38"/>
        <v>6.6456810893648584</v>
      </c>
      <c r="K110" s="202">
        <v>12.668628608489819</v>
      </c>
      <c r="L110" s="202">
        <v>2.8696675654904373</v>
      </c>
      <c r="M110" s="10">
        <f t="shared" si="44"/>
        <v>52.391618578639928</v>
      </c>
      <c r="N110" s="11">
        <f t="shared" si="50"/>
        <v>8.8038344107948113E-2</v>
      </c>
    </row>
    <row r="111" spans="1:14" x14ac:dyDescent="0.35">
      <c r="A111" s="9" t="e">
        <f t="shared" si="40"/>
        <v>#REF!</v>
      </c>
      <c r="B111" s="9">
        <f t="shared" si="40"/>
        <v>106</v>
      </c>
      <c r="C111" s="8" t="str">
        <f>димвенканали!B111</f>
        <v>М.Вовчка,6</v>
      </c>
      <c r="D111" s="8">
        <f>димвенканали!C111</f>
        <v>804.1</v>
      </c>
      <c r="E111" s="8">
        <f>димвенканали!D111</f>
        <v>0</v>
      </c>
      <c r="F111" s="8">
        <f>димвенканали!E111</f>
        <v>0</v>
      </c>
      <c r="G111" s="328">
        <f t="shared" si="42"/>
        <v>804.1</v>
      </c>
      <c r="H111" s="217">
        <f t="shared" si="46"/>
        <v>9.5333612711970377E-3</v>
      </c>
      <c r="I111" s="209">
        <f t="shared" si="43"/>
        <v>40.816609614566552</v>
      </c>
      <c r="J111" s="202">
        <f t="shared" si="38"/>
        <v>8.9796541152046423</v>
      </c>
      <c r="K111" s="202">
        <v>17.117869709438182</v>
      </c>
      <c r="L111" s="202">
        <v>3.8774990579917001</v>
      </c>
      <c r="M111" s="10">
        <f t="shared" si="44"/>
        <v>70.791632497201078</v>
      </c>
      <c r="N111" s="11">
        <f t="shared" si="50"/>
        <v>8.8038344107948113E-2</v>
      </c>
    </row>
    <row r="112" spans="1:14" x14ac:dyDescent="0.35">
      <c r="A112" s="9" t="e">
        <f t="shared" si="40"/>
        <v>#REF!</v>
      </c>
      <c r="B112" s="9">
        <f t="shared" si="40"/>
        <v>107</v>
      </c>
      <c r="C112" s="8" t="str">
        <f>димвенканали!B112</f>
        <v>М.Вовчка,8</v>
      </c>
      <c r="D112" s="8">
        <f>димвенканали!C112</f>
        <v>844.6</v>
      </c>
      <c r="E112" s="8">
        <f>димвенканали!D112</f>
        <v>0</v>
      </c>
      <c r="F112" s="8">
        <f>димвенканали!E112</f>
        <v>0</v>
      </c>
      <c r="G112" s="328">
        <f t="shared" si="42"/>
        <v>844.6</v>
      </c>
      <c r="H112" s="217">
        <f t="shared" si="46"/>
        <v>1.0013526837026512E-2</v>
      </c>
      <c r="I112" s="209">
        <f t="shared" si="43"/>
        <v>42.872414476387156</v>
      </c>
      <c r="J112" s="202">
        <f t="shared" si="38"/>
        <v>9.4319311848051743</v>
      </c>
      <c r="K112" s="202">
        <v>17.980043224215258</v>
      </c>
      <c r="L112" s="202">
        <v>4.0727965481653898</v>
      </c>
      <c r="M112" s="10">
        <f t="shared" si="44"/>
        <v>74.35718543357298</v>
      </c>
      <c r="N112" s="11">
        <f t="shared" si="50"/>
        <v>8.8038344107948113E-2</v>
      </c>
    </row>
    <row r="113" spans="1:14" x14ac:dyDescent="0.35">
      <c r="A113" s="9" t="e">
        <f t="shared" si="40"/>
        <v>#REF!</v>
      </c>
      <c r="B113" s="9">
        <f t="shared" si="40"/>
        <v>108</v>
      </c>
      <c r="C113" s="8" t="str">
        <f>димвенканали!B113</f>
        <v>М.Вовчка,10</v>
      </c>
      <c r="D113" s="8">
        <f>димвенканали!C113</f>
        <v>1017</v>
      </c>
      <c r="E113" s="8">
        <f>димвенканали!D113</f>
        <v>0</v>
      </c>
      <c r="F113" s="8">
        <f>димвенканали!E113</f>
        <v>0</v>
      </c>
      <c r="G113" s="328">
        <f t="shared" si="42"/>
        <v>1017</v>
      </c>
      <c r="H113" s="217">
        <f t="shared" si="46"/>
        <v>1.2057490875273457E-2</v>
      </c>
      <c r="I113" s="209">
        <f t="shared" si="43"/>
        <v>51.62354430793954</v>
      </c>
      <c r="J113" s="202">
        <f t="shared" si="38"/>
        <v>11.357179747746699</v>
      </c>
      <c r="K113" s="202">
        <v>21.650134926624339</v>
      </c>
      <c r="L113" s="202">
        <v>4.9041369754726514</v>
      </c>
      <c r="M113" s="10">
        <f t="shared" si="44"/>
        <v>89.534995957783224</v>
      </c>
      <c r="N113" s="11">
        <f t="shared" si="50"/>
        <v>8.8038344107948099E-2</v>
      </c>
    </row>
    <row r="114" spans="1:14" x14ac:dyDescent="0.35">
      <c r="A114" s="9" t="e">
        <f t="shared" si="40"/>
        <v>#REF!</v>
      </c>
      <c r="B114" s="9">
        <f t="shared" si="40"/>
        <v>109</v>
      </c>
      <c r="C114" s="8" t="str">
        <f>димвенканали!B114</f>
        <v>М.Вовчка,12</v>
      </c>
      <c r="D114" s="8">
        <f>димвенканали!C114</f>
        <v>630.4</v>
      </c>
      <c r="E114" s="8">
        <f>димвенканали!D114</f>
        <v>0</v>
      </c>
      <c r="F114" s="8">
        <f>димвенканали!E114</f>
        <v>0</v>
      </c>
      <c r="G114" s="328">
        <f t="shared" si="42"/>
        <v>630.4</v>
      </c>
      <c r="H114" s="217">
        <f t="shared" si="46"/>
        <v>7.4739845110839602E-3</v>
      </c>
      <c r="I114" s="209">
        <f t="shared" si="43"/>
        <v>31.999490984980419</v>
      </c>
      <c r="J114" s="202">
        <f t="shared" si="38"/>
        <v>7.0398880166956923</v>
      </c>
      <c r="K114" s="202">
        <v>13.420103301616502</v>
      </c>
      <c r="L114" s="202">
        <v>3.0398898223578756</v>
      </c>
      <c r="M114" s="10">
        <f t="shared" si="44"/>
        <v>55.499372125650488</v>
      </c>
      <c r="N114" s="11">
        <f t="shared" si="50"/>
        <v>8.8038344107948113E-2</v>
      </c>
    </row>
    <row r="115" spans="1:14" x14ac:dyDescent="0.35">
      <c r="A115" s="9" t="e">
        <f t="shared" si="40"/>
        <v>#REF!</v>
      </c>
      <c r="B115" s="9">
        <f t="shared" si="40"/>
        <v>110</v>
      </c>
      <c r="C115" s="8" t="str">
        <f>димвенканали!B115</f>
        <v>М.Вовчка,14</v>
      </c>
      <c r="D115" s="8">
        <f>димвенканали!C115</f>
        <v>777.76</v>
      </c>
      <c r="E115" s="8">
        <f>димвенканали!D115</f>
        <v>0</v>
      </c>
      <c r="F115" s="8">
        <f>димвенканали!E115</f>
        <v>0</v>
      </c>
      <c r="G115" s="328">
        <f t="shared" si="42"/>
        <v>777.76</v>
      </c>
      <c r="H115" s="217">
        <f t="shared" si="46"/>
        <v>9.2210758143094242E-3</v>
      </c>
      <c r="I115" s="209">
        <f t="shared" si="43"/>
        <v>39.479575045175082</v>
      </c>
      <c r="J115" s="202">
        <f t="shared" si="38"/>
        <v>8.6855065099385182</v>
      </c>
      <c r="K115" s="202">
        <v>16.557137601309091</v>
      </c>
      <c r="L115" s="202">
        <v>3.750483356975034</v>
      </c>
      <c r="M115" s="10">
        <f t="shared" si="44"/>
        <v>68.472702513397735</v>
      </c>
      <c r="N115" s="11">
        <f t="shared" si="50"/>
        <v>8.8038344107948127E-2</v>
      </c>
    </row>
    <row r="116" spans="1:14" x14ac:dyDescent="0.35">
      <c r="A116" s="9" t="e">
        <f t="shared" si="40"/>
        <v>#REF!</v>
      </c>
      <c r="B116" s="9">
        <f t="shared" si="40"/>
        <v>111</v>
      </c>
      <c r="C116" s="8" t="str">
        <f>димвенканали!B116</f>
        <v>М.Вовчка,16</v>
      </c>
      <c r="D116" s="8">
        <f>димвенканали!C116</f>
        <v>906.27</v>
      </c>
      <c r="E116" s="8">
        <f>димвенканали!D116</f>
        <v>0</v>
      </c>
      <c r="F116" s="8">
        <f>димвенканали!E116</f>
        <v>0</v>
      </c>
      <c r="G116" s="328">
        <f t="shared" si="42"/>
        <v>906.27</v>
      </c>
      <c r="H116" s="217">
        <f t="shared" si="46"/>
        <v>1.0744682650475984E-2</v>
      </c>
      <c r="I116" s="209">
        <f t="shared" si="43"/>
        <v>46.0028215338804</v>
      </c>
      <c r="J116" s="202">
        <f t="shared" si="38"/>
        <v>10.120620737453688</v>
      </c>
      <c r="K116" s="202">
        <v>19.292888672519016</v>
      </c>
      <c r="L116" s="202">
        <v>4.3701791708570301</v>
      </c>
      <c r="M116" s="10">
        <f t="shared" si="44"/>
        <v>79.786510114710126</v>
      </c>
      <c r="N116" s="11">
        <f t="shared" si="50"/>
        <v>8.8038344107948099E-2</v>
      </c>
    </row>
    <row r="117" spans="1:14" x14ac:dyDescent="0.35">
      <c r="A117" s="9" t="e">
        <f t="shared" si="40"/>
        <v>#REF!</v>
      </c>
      <c r="B117" s="9">
        <f t="shared" si="40"/>
        <v>112</v>
      </c>
      <c r="C117" s="8" t="str">
        <f>димвенканали!B117</f>
        <v>М.Вовчка,18</v>
      </c>
      <c r="D117" s="8">
        <f>димвенканали!C117</f>
        <v>895.68</v>
      </c>
      <c r="E117" s="8">
        <f>димвенканали!D117</f>
        <v>0</v>
      </c>
      <c r="F117" s="8">
        <f>димвенканали!E117</f>
        <v>0</v>
      </c>
      <c r="G117" s="328">
        <f t="shared" si="42"/>
        <v>895.68</v>
      </c>
      <c r="H117" s="217">
        <f t="shared" si="46"/>
        <v>1.06191282469665E-2</v>
      </c>
      <c r="I117" s="209">
        <f t="shared" si="43"/>
        <v>45.465266632974718</v>
      </c>
      <c r="J117" s="202">
        <f t="shared" si="38"/>
        <v>10.002358659254439</v>
      </c>
      <c r="K117" s="202">
        <v>19.067446264581008</v>
      </c>
      <c r="L117" s="202">
        <v>2.0901232313739269</v>
      </c>
      <c r="M117" s="10">
        <f t="shared" si="44"/>
        <v>76.625194788184089</v>
      </c>
      <c r="N117" s="11">
        <f t="shared" si="50"/>
        <v>8.5549744091845403E-2</v>
      </c>
    </row>
    <row r="118" spans="1:14" x14ac:dyDescent="0.35">
      <c r="A118" s="9" t="e">
        <f t="shared" si="40"/>
        <v>#REF!</v>
      </c>
      <c r="B118" s="9">
        <f t="shared" si="40"/>
        <v>113</v>
      </c>
      <c r="C118" s="8" t="str">
        <f>димвенканали!B118</f>
        <v>М.Вовчка,20</v>
      </c>
      <c r="D118" s="8">
        <f>димвенканали!C118</f>
        <v>898.84</v>
      </c>
      <c r="E118" s="8">
        <f>димвенканали!D118</f>
        <v>0</v>
      </c>
      <c r="F118" s="8">
        <f>димвенканали!E118</f>
        <v>0</v>
      </c>
      <c r="G118" s="328">
        <f t="shared" si="42"/>
        <v>898.84</v>
      </c>
      <c r="H118" s="217">
        <f t="shared" si="46"/>
        <v>1.0656593017041097E-2</v>
      </c>
      <c r="I118" s="209">
        <f t="shared" si="43"/>
        <v>45.625670172810601</v>
      </c>
      <c r="J118" s="202">
        <f t="shared" si="38"/>
        <v>10.037647438018332</v>
      </c>
      <c r="K118" s="202">
        <v>19.134717086968557</v>
      </c>
      <c r="L118" s="202">
        <v>4.3343505201905979</v>
      </c>
      <c r="M118" s="10">
        <f t="shared" si="44"/>
        <v>79.132385217988087</v>
      </c>
      <c r="N118" s="11">
        <f t="shared" si="50"/>
        <v>8.8038344107948113E-2</v>
      </c>
    </row>
    <row r="119" spans="1:14" x14ac:dyDescent="0.35">
      <c r="A119" s="9" t="e">
        <f t="shared" si="40"/>
        <v>#REF!</v>
      </c>
      <c r="B119" s="9">
        <f t="shared" si="40"/>
        <v>114</v>
      </c>
      <c r="C119" s="8" t="str">
        <f>димвенканали!B119</f>
        <v>М.Вовчка,22</v>
      </c>
      <c r="D119" s="8">
        <f>димвенканали!C119</f>
        <v>956.6</v>
      </c>
      <c r="E119" s="8">
        <f>димвенканали!D119</f>
        <v>0</v>
      </c>
      <c r="F119" s="8">
        <f>димвенканали!E119</f>
        <v>0</v>
      </c>
      <c r="G119" s="328">
        <f t="shared" si="42"/>
        <v>956.6</v>
      </c>
      <c r="H119" s="217">
        <f t="shared" si="46"/>
        <v>1.1341392105493205E-2</v>
      </c>
      <c r="I119" s="209">
        <f t="shared" si="43"/>
        <v>48.557603230063883</v>
      </c>
      <c r="J119" s="202">
        <f t="shared" si="38"/>
        <v>10.682672710614055</v>
      </c>
      <c r="K119" s="202">
        <v>20.364325536685197</v>
      </c>
      <c r="L119" s="202">
        <v>4.6128784963000378</v>
      </c>
      <c r="M119" s="10">
        <f t="shared" si="44"/>
        <v>84.217479973663174</v>
      </c>
      <c r="N119" s="11">
        <f t="shared" si="50"/>
        <v>8.8038344107948127E-2</v>
      </c>
    </row>
    <row r="120" spans="1:14" x14ac:dyDescent="0.35">
      <c r="A120" s="9" t="e">
        <f t="shared" si="40"/>
        <v>#REF!</v>
      </c>
      <c r="B120" s="9">
        <f t="shared" si="40"/>
        <v>115</v>
      </c>
      <c r="C120" s="8" t="str">
        <f>димвенканали!B120</f>
        <v>М.Вовчка,24</v>
      </c>
      <c r="D120" s="8">
        <f>димвенканали!C120</f>
        <v>808.75</v>
      </c>
      <c r="E120" s="8">
        <f>димвенканали!D120</f>
        <v>45.8</v>
      </c>
      <c r="F120" s="8">
        <f>димвенканали!E120</f>
        <v>0</v>
      </c>
      <c r="G120" s="328">
        <f t="shared" si="42"/>
        <v>854.55</v>
      </c>
      <c r="H120" s="217">
        <f t="shared" si="46"/>
        <v>1.0131493439001901E-2</v>
      </c>
      <c r="I120" s="209">
        <f t="shared" si="43"/>
        <v>43.377482584414686</v>
      </c>
      <c r="J120" s="202">
        <f t="shared" si="38"/>
        <v>9.5430461685712302</v>
      </c>
      <c r="K120" s="202">
        <v>18.19186116179629</v>
      </c>
      <c r="L120" s="202">
        <v>3.8999221031597906</v>
      </c>
      <c r="M120" s="10">
        <f t="shared" si="44"/>
        <v>75.012312017941994</v>
      </c>
      <c r="N120" s="11">
        <f t="shared" si="50"/>
        <v>8.777989821302673E-2</v>
      </c>
    </row>
    <row r="121" spans="1:14" x14ac:dyDescent="0.35">
      <c r="A121" s="9" t="e">
        <f t="shared" si="40"/>
        <v>#REF!</v>
      </c>
      <c r="B121" s="9">
        <f t="shared" si="40"/>
        <v>116</v>
      </c>
      <c r="C121" s="8" t="str">
        <f>димвенканали!B121</f>
        <v>М.Вовчка,26</v>
      </c>
      <c r="D121" s="8">
        <f>димвенканали!C121</f>
        <v>623.66999999999996</v>
      </c>
      <c r="E121" s="8">
        <f>димвенканали!D121</f>
        <v>88.7</v>
      </c>
      <c r="F121" s="8">
        <f>димвенканали!E121</f>
        <v>51.6</v>
      </c>
      <c r="G121" s="328">
        <f t="shared" si="42"/>
        <v>763.97</v>
      </c>
      <c r="H121" s="217">
        <f t="shared" si="46"/>
        <v>9.0575824031294619E-3</v>
      </c>
      <c r="I121" s="209">
        <f t="shared" si="43"/>
        <v>38.779586179878635</v>
      </c>
      <c r="J121" s="202">
        <f t="shared" si="38"/>
        <v>8.5315089595732996</v>
      </c>
      <c r="K121" s="202">
        <v>16.263572841586232</v>
      </c>
      <c r="L121" s="202">
        <v>3.0074366838672848</v>
      </c>
      <c r="M121" s="10">
        <f t="shared" si="44"/>
        <v>66.582104664905458</v>
      </c>
      <c r="N121" s="11">
        <f t="shared" si="50"/>
        <v>8.7152773884976442E-2</v>
      </c>
    </row>
    <row r="122" spans="1:14" x14ac:dyDescent="0.35">
      <c r="A122" s="9" t="e">
        <f t="shared" ref="A122:B184" si="51">A121+1</f>
        <v>#REF!</v>
      </c>
      <c r="B122" s="9">
        <f t="shared" si="51"/>
        <v>117</v>
      </c>
      <c r="C122" s="8" t="str">
        <f>димвенканали!B122</f>
        <v>М.Вовчка,28</v>
      </c>
      <c r="D122" s="8">
        <f>димвенканали!C122</f>
        <v>522.74</v>
      </c>
      <c r="E122" s="8">
        <f>димвенканали!D122</f>
        <v>0</v>
      </c>
      <c r="F122" s="8">
        <f>димвенканали!E122</f>
        <v>0</v>
      </c>
      <c r="G122" s="328">
        <f t="shared" si="42"/>
        <v>522.74</v>
      </c>
      <c r="H122" s="217">
        <f t="shared" si="46"/>
        <v>6.1975740217703511E-3</v>
      </c>
      <c r="I122" s="209">
        <f t="shared" si="43"/>
        <v>26.534603295508667</v>
      </c>
      <c r="J122" s="202">
        <f t="shared" si="38"/>
        <v>5.8376127250119065</v>
      </c>
      <c r="K122" s="202">
        <v>11.128211928754776</v>
      </c>
      <c r="L122" s="202">
        <v>2.5207360497134448</v>
      </c>
      <c r="M122" s="10">
        <f t="shared" si="44"/>
        <v>46.02116399898879</v>
      </c>
      <c r="N122" s="11">
        <f t="shared" si="50"/>
        <v>8.8038344107948099E-2</v>
      </c>
    </row>
    <row r="123" spans="1:14" x14ac:dyDescent="0.35">
      <c r="A123" s="9" t="e">
        <f t="shared" si="51"/>
        <v>#REF!</v>
      </c>
      <c r="B123" s="9">
        <f t="shared" si="51"/>
        <v>118</v>
      </c>
      <c r="C123" s="8" t="str">
        <f>димвенканали!B123</f>
        <v>М.Вовчка,30</v>
      </c>
      <c r="D123" s="8">
        <f>димвенканали!C123</f>
        <v>579.79999999999995</v>
      </c>
      <c r="E123" s="8">
        <f>димвенканали!D123</f>
        <v>0</v>
      </c>
      <c r="F123" s="8">
        <f>димвенканали!E123</f>
        <v>20.399999999999999</v>
      </c>
      <c r="G123" s="328">
        <f t="shared" si="42"/>
        <v>600.19999999999993</v>
      </c>
      <c r="H123" s="217">
        <f t="shared" si="46"/>
        <v>7.1159351261938335E-3</v>
      </c>
      <c r="I123" s="209">
        <f t="shared" si="43"/>
        <v>30.466520446042587</v>
      </c>
      <c r="J123" s="202">
        <f t="shared" ref="J123:J185" si="52">I123*0.22</f>
        <v>6.7026344981293695</v>
      </c>
      <c r="K123" s="202">
        <v>12.777198606646929</v>
      </c>
      <c r="L123" s="202">
        <v>2.7958885136470433</v>
      </c>
      <c r="M123" s="10">
        <f t="shared" si="44"/>
        <v>52.742242064465927</v>
      </c>
      <c r="N123" s="11">
        <f t="shared" si="50"/>
        <v>8.7874445292345768E-2</v>
      </c>
    </row>
    <row r="124" spans="1:14" x14ac:dyDescent="0.35">
      <c r="A124" s="9" t="e">
        <f t="shared" si="51"/>
        <v>#REF!</v>
      </c>
      <c r="B124" s="9">
        <f t="shared" si="51"/>
        <v>119</v>
      </c>
      <c r="C124" s="8" t="str">
        <f>димвенканали!B124</f>
        <v>М.Вовчка,32</v>
      </c>
      <c r="D124" s="8">
        <f>димвенканали!C124</f>
        <v>965.16</v>
      </c>
      <c r="E124" s="8">
        <f>димвенканали!D124</f>
        <v>0</v>
      </c>
      <c r="F124" s="8">
        <f>димвенканали!E124</f>
        <v>0</v>
      </c>
      <c r="G124" s="328">
        <f t="shared" si="42"/>
        <v>965.16</v>
      </c>
      <c r="H124" s="217">
        <f t="shared" si="46"/>
        <v>1.144287895101173E-2</v>
      </c>
      <c r="I124" s="209">
        <f t="shared" si="43"/>
        <v>48.992114084809167</v>
      </c>
      <c r="J124" s="202">
        <f t="shared" si="52"/>
        <v>10.778265098658016</v>
      </c>
      <c r="K124" s="202">
        <v>20.546552827709682</v>
      </c>
      <c r="L124" s="202">
        <v>4.6541561880503286</v>
      </c>
      <c r="M124" s="10">
        <f t="shared" si="44"/>
        <v>84.971088199227196</v>
      </c>
      <c r="N124" s="11">
        <f t="shared" si="50"/>
        <v>8.8038344107948113E-2</v>
      </c>
    </row>
    <row r="125" spans="1:14" x14ac:dyDescent="0.35">
      <c r="A125" s="9" t="e">
        <f t="shared" si="51"/>
        <v>#REF!</v>
      </c>
      <c r="B125" s="9">
        <f t="shared" si="51"/>
        <v>120</v>
      </c>
      <c r="C125" s="8" t="str">
        <f>димвенканали!B125</f>
        <v>М.Вовчка,34</v>
      </c>
      <c r="D125" s="8">
        <f>димвенканали!C125</f>
        <v>1184.0999999999999</v>
      </c>
      <c r="E125" s="8">
        <f>димвенканали!D125</f>
        <v>0</v>
      </c>
      <c r="F125" s="8">
        <f>димвенканали!E125</f>
        <v>0</v>
      </c>
      <c r="G125" s="328">
        <f t="shared" si="42"/>
        <v>1184.0999999999999</v>
      </c>
      <c r="H125" s="217">
        <f t="shared" si="46"/>
        <v>1.4038618432066175E-2</v>
      </c>
      <c r="I125" s="209">
        <f t="shared" si="43"/>
        <v>60.105642885969722</v>
      </c>
      <c r="J125" s="202">
        <f t="shared" si="52"/>
        <v>13.223241434913339</v>
      </c>
      <c r="K125" s="202">
        <v>25.207398983889757</v>
      </c>
      <c r="L125" s="202">
        <v>5.7099199534485399</v>
      </c>
      <c r="M125" s="10">
        <f t="shared" si="44"/>
        <v>104.24620325822136</v>
      </c>
      <c r="N125" s="11">
        <f t="shared" si="50"/>
        <v>8.8038344107948113E-2</v>
      </c>
    </row>
    <row r="126" spans="1:14" x14ac:dyDescent="0.35">
      <c r="A126" s="9" t="e">
        <f t="shared" si="51"/>
        <v>#REF!</v>
      </c>
      <c r="B126" s="9">
        <f t="shared" si="51"/>
        <v>121</v>
      </c>
      <c r="C126" s="8" t="str">
        <f>димвенканали!B126</f>
        <v>М.Вовчка,36</v>
      </c>
      <c r="D126" s="8">
        <f>димвенканали!C126</f>
        <v>1096.8</v>
      </c>
      <c r="E126" s="8">
        <f>димвенканали!D126</f>
        <v>0</v>
      </c>
      <c r="F126" s="8">
        <f>димвенканали!E126</f>
        <v>0</v>
      </c>
      <c r="G126" s="328">
        <f t="shared" si="42"/>
        <v>1096.8</v>
      </c>
      <c r="H126" s="217">
        <f t="shared" si="46"/>
        <v>1.3003594879055976E-2</v>
      </c>
      <c r="I126" s="209">
        <f t="shared" si="43"/>
        <v>55.674241294934205</v>
      </c>
      <c r="J126" s="202">
        <f t="shared" si="52"/>
        <v>12.248333084885525</v>
      </c>
      <c r="K126" s="202">
        <v>23.348936074259168</v>
      </c>
      <c r="L126" s="202">
        <v>5.2889453635185877</v>
      </c>
      <c r="M126" s="10">
        <f t="shared" si="44"/>
        <v>96.5604558175975</v>
      </c>
      <c r="N126" s="11">
        <f t="shared" si="50"/>
        <v>8.8038344107948127E-2</v>
      </c>
    </row>
    <row r="127" spans="1:14" x14ac:dyDescent="0.35">
      <c r="A127" s="9" t="e">
        <f t="shared" si="51"/>
        <v>#REF!</v>
      </c>
      <c r="B127" s="9">
        <f t="shared" si="51"/>
        <v>122</v>
      </c>
      <c r="C127" s="8" t="str">
        <f>димвенканали!B127</f>
        <v>М.Вовчка,38</v>
      </c>
      <c r="D127" s="8">
        <f>димвенканали!C127</f>
        <v>645.71</v>
      </c>
      <c r="E127" s="8">
        <f>димвенканали!D127</f>
        <v>57.9</v>
      </c>
      <c r="F127" s="8">
        <f>димвенканали!E127</f>
        <v>0</v>
      </c>
      <c r="G127" s="328">
        <f t="shared" si="42"/>
        <v>703.61</v>
      </c>
      <c r="H127" s="217">
        <f t="shared" si="46"/>
        <v>8.3419578709450909E-3</v>
      </c>
      <c r="I127" s="209">
        <f t="shared" si="43"/>
        <v>35.71567552655786</v>
      </c>
      <c r="J127" s="202">
        <f t="shared" si="52"/>
        <v>7.8574486158427295</v>
      </c>
      <c r="K127" s="202">
        <v>14.9786149810444</v>
      </c>
      <c r="L127" s="202">
        <v>3.1137170958037812</v>
      </c>
      <c r="M127" s="10">
        <f t="shared" si="44"/>
        <v>61.665456219248767</v>
      </c>
      <c r="N127" s="11">
        <f t="shared" si="50"/>
        <v>8.76415289993729E-2</v>
      </c>
    </row>
    <row r="128" spans="1:14" x14ac:dyDescent="0.35">
      <c r="A128" s="9" t="e">
        <f t="shared" si="51"/>
        <v>#REF!</v>
      </c>
      <c r="B128" s="9">
        <f t="shared" si="51"/>
        <v>123</v>
      </c>
      <c r="C128" s="8" t="str">
        <f>димвенканали!B128</f>
        <v>М.Вовчка,40</v>
      </c>
      <c r="D128" s="8">
        <f>димвенканали!C128</f>
        <v>1000.02</v>
      </c>
      <c r="E128" s="8">
        <f>димвенканали!D128</f>
        <v>0</v>
      </c>
      <c r="F128" s="8">
        <f>димвенканали!E128</f>
        <v>18.100000000000001</v>
      </c>
      <c r="G128" s="328">
        <f t="shared" si="42"/>
        <v>1018.12</v>
      </c>
      <c r="H128" s="217">
        <f t="shared" si="46"/>
        <v>1.2070769527958124E-2</v>
      </c>
      <c r="I128" s="209">
        <f t="shared" si="43"/>
        <v>51.680396195476305</v>
      </c>
      <c r="J128" s="202">
        <f t="shared" si="52"/>
        <v>11.369687163004787</v>
      </c>
      <c r="K128" s="202">
        <v>21.673977749749039</v>
      </c>
      <c r="L128" s="202">
        <v>4.8222566944072378</v>
      </c>
      <c r="M128" s="10">
        <f t="shared" si="44"/>
        <v>89.546317802637375</v>
      </c>
      <c r="N128" s="11">
        <f t="shared" si="50"/>
        <v>8.7952616393585606E-2</v>
      </c>
    </row>
    <row r="129" spans="1:14" x14ac:dyDescent="0.35">
      <c r="A129" s="9" t="e">
        <f t="shared" si="51"/>
        <v>#REF!</v>
      </c>
      <c r="B129" s="9">
        <f t="shared" si="51"/>
        <v>124</v>
      </c>
      <c r="C129" s="8" t="str">
        <f>димвенканали!B129</f>
        <v>Морозенка,2</v>
      </c>
      <c r="D129" s="8">
        <f>димвенканали!C129</f>
        <v>176.9</v>
      </c>
      <c r="E129" s="8">
        <f>димвенканали!D129</f>
        <v>0</v>
      </c>
      <c r="F129" s="8">
        <f>димвенканали!E129</f>
        <v>0</v>
      </c>
      <c r="G129" s="328">
        <f t="shared" si="42"/>
        <v>176.9</v>
      </c>
      <c r="H129" s="217">
        <f t="shared" si="46"/>
        <v>2.0973157677835544E-3</v>
      </c>
      <c r="I129" s="209">
        <f t="shared" si="43"/>
        <v>8.9795525939768979</v>
      </c>
      <c r="J129" s="202">
        <f t="shared" si="52"/>
        <v>1.9755015706749175</v>
      </c>
      <c r="K129" s="202">
        <v>3.7658887596065349</v>
      </c>
      <c r="L129" s="202">
        <v>0.85304014843767162</v>
      </c>
      <c r="M129" s="10">
        <f t="shared" si="44"/>
        <v>15.573983072696022</v>
      </c>
      <c r="N129" s="11">
        <f t="shared" si="50"/>
        <v>8.8038344107948113E-2</v>
      </c>
    </row>
    <row r="130" spans="1:14" x14ac:dyDescent="0.35">
      <c r="A130" s="9" t="e">
        <f t="shared" si="51"/>
        <v>#REF!</v>
      </c>
      <c r="B130" s="9">
        <f t="shared" si="51"/>
        <v>125</v>
      </c>
      <c r="C130" s="8" t="str">
        <f>димвенканали!B130</f>
        <v>Морозенка,4</v>
      </c>
      <c r="D130" s="8">
        <f>димвенканали!C130</f>
        <v>198.8</v>
      </c>
      <c r="E130" s="8">
        <f>димвенканали!D130</f>
        <v>0</v>
      </c>
      <c r="F130" s="8">
        <f>димвенканали!E130</f>
        <v>0</v>
      </c>
      <c r="G130" s="328">
        <f t="shared" si="42"/>
        <v>198.8</v>
      </c>
      <c r="H130" s="217">
        <f t="shared" si="46"/>
        <v>2.3569608515283812E-3</v>
      </c>
      <c r="I130" s="209">
        <f t="shared" si="43"/>
        <v>10.091210037776188</v>
      </c>
      <c r="J130" s="202">
        <f t="shared" si="52"/>
        <v>2.2200662083107612</v>
      </c>
      <c r="K130" s="202">
        <v>4.2321011046341388</v>
      </c>
      <c r="L130" s="202">
        <v>0.95864545793900013</v>
      </c>
      <c r="M130" s="10">
        <f t="shared" si="44"/>
        <v>17.502022808660087</v>
      </c>
      <c r="N130" s="11">
        <f t="shared" si="50"/>
        <v>8.8038344107948113E-2</v>
      </c>
    </row>
    <row r="131" spans="1:14" x14ac:dyDescent="0.35">
      <c r="A131" s="9" t="e">
        <f t="shared" si="51"/>
        <v>#REF!</v>
      </c>
      <c r="B131" s="9">
        <f t="shared" si="51"/>
        <v>126</v>
      </c>
      <c r="C131" s="8" t="str">
        <f>димвенканали!B131</f>
        <v>Морозенка,6</v>
      </c>
      <c r="D131" s="8">
        <f>димвенканали!C131</f>
        <v>197.25</v>
      </c>
      <c r="E131" s="8">
        <f>димвенканали!D131</f>
        <v>0</v>
      </c>
      <c r="F131" s="8">
        <f>димвенканали!E131</f>
        <v>0</v>
      </c>
      <c r="G131" s="328">
        <f t="shared" si="42"/>
        <v>197.25</v>
      </c>
      <c r="H131" s="217">
        <f t="shared" si="46"/>
        <v>2.3385841446879937E-3</v>
      </c>
      <c r="I131" s="209">
        <f t="shared" si="43"/>
        <v>10.012531086274411</v>
      </c>
      <c r="J131" s="202">
        <f t="shared" si="52"/>
        <v>2.2027568389803704</v>
      </c>
      <c r="K131" s="202">
        <v>4.1991043404883488</v>
      </c>
      <c r="L131" s="202">
        <v>0.95117110954963657</v>
      </c>
      <c r="M131" s="10">
        <f t="shared" si="44"/>
        <v>17.365563375292769</v>
      </c>
      <c r="N131" s="11">
        <f t="shared" si="50"/>
        <v>8.8038344107948127E-2</v>
      </c>
    </row>
    <row r="132" spans="1:14" x14ac:dyDescent="0.35">
      <c r="A132" s="9" t="e">
        <f t="shared" si="51"/>
        <v>#REF!</v>
      </c>
      <c r="B132" s="9">
        <f t="shared" si="51"/>
        <v>127</v>
      </c>
      <c r="C132" s="8" t="str">
        <f>димвенканали!B132</f>
        <v>Морозенка,8</v>
      </c>
      <c r="D132" s="8">
        <f>димвенканали!C132</f>
        <v>158.5</v>
      </c>
      <c r="E132" s="8">
        <f>димвенканали!D132</f>
        <v>0</v>
      </c>
      <c r="F132" s="8">
        <f>димвенканали!E132</f>
        <v>0</v>
      </c>
      <c r="G132" s="328">
        <f t="shared" ref="G132:G195" si="53">D132+E132+F132</f>
        <v>158.5</v>
      </c>
      <c r="H132" s="217">
        <f t="shared" si="46"/>
        <v>1.8791664736783117E-3</v>
      </c>
      <c r="I132" s="209">
        <f t="shared" ref="I132:I195" si="54">H132*$I$2</f>
        <v>8.0455572987300066</v>
      </c>
      <c r="J132" s="202">
        <f t="shared" si="52"/>
        <v>1.7700226057206014</v>
      </c>
      <c r="K132" s="202">
        <v>3.3741852368436165</v>
      </c>
      <c r="L132" s="202">
        <v>0.76431239981555077</v>
      </c>
      <c r="M132" s="10">
        <f t="shared" ref="M132:M195" si="55">I132+J132+K132+L132</f>
        <v>13.954077541109775</v>
      </c>
      <c r="N132" s="11">
        <f t="shared" ref="N132:N146" si="56">M132/G132</f>
        <v>8.8038344107948113E-2</v>
      </c>
    </row>
    <row r="133" spans="1:14" x14ac:dyDescent="0.35">
      <c r="A133" s="9" t="e">
        <f t="shared" si="51"/>
        <v>#REF!</v>
      </c>
      <c r="B133" s="9">
        <f t="shared" si="51"/>
        <v>128</v>
      </c>
      <c r="C133" s="8" t="str">
        <f>димвенканали!B133</f>
        <v>Морозенка,10</v>
      </c>
      <c r="D133" s="8">
        <f>димвенканали!C133</f>
        <v>184.5</v>
      </c>
      <c r="E133" s="8">
        <f>димвенканали!D133</f>
        <v>0</v>
      </c>
      <c r="F133" s="8">
        <f>димвенканали!E133</f>
        <v>0</v>
      </c>
      <c r="G133" s="328">
        <f t="shared" si="53"/>
        <v>184.5</v>
      </c>
      <c r="H133" s="217">
        <f t="shared" si="46"/>
        <v>2.1874209110009368E-3</v>
      </c>
      <c r="I133" s="209">
        <f t="shared" si="54"/>
        <v>9.3653332594049612</v>
      </c>
      <c r="J133" s="202">
        <f t="shared" si="52"/>
        <v>2.0603733170690917</v>
      </c>
      <c r="K133" s="202">
        <v>3.9276793450955658</v>
      </c>
      <c r="L133" s="202">
        <v>0.88968856634680826</v>
      </c>
      <c r="M133" s="10">
        <f t="shared" si="55"/>
        <v>16.243074487916427</v>
      </c>
      <c r="N133" s="11">
        <f t="shared" si="56"/>
        <v>8.8038344107948113E-2</v>
      </c>
    </row>
    <row r="134" spans="1:14" x14ac:dyDescent="0.35">
      <c r="A134" s="9" t="e">
        <f t="shared" si="51"/>
        <v>#REF!</v>
      </c>
      <c r="B134" s="9">
        <f t="shared" si="51"/>
        <v>129</v>
      </c>
      <c r="C134" s="8" t="str">
        <f>димвенканали!B134</f>
        <v>Морозенка,12</v>
      </c>
      <c r="D134" s="8">
        <f>димвенканали!C134</f>
        <v>188.15</v>
      </c>
      <c r="E134" s="8">
        <f>димвенканали!D134</f>
        <v>0</v>
      </c>
      <c r="F134" s="8">
        <f>димвенканали!E134</f>
        <v>0</v>
      </c>
      <c r="G134" s="328">
        <f t="shared" si="53"/>
        <v>188.15</v>
      </c>
      <c r="H134" s="217">
        <f t="shared" si="46"/>
        <v>2.2306950916250747E-3</v>
      </c>
      <c r="I134" s="209">
        <f t="shared" si="54"/>
        <v>9.5506095000381759</v>
      </c>
      <c r="J134" s="202">
        <f t="shared" si="52"/>
        <v>2.1011340900083986</v>
      </c>
      <c r="K134" s="202">
        <v>4.0053814026001664</v>
      </c>
      <c r="L134" s="202">
        <v>0.90728945126369653</v>
      </c>
      <c r="M134" s="10">
        <f t="shared" si="55"/>
        <v>16.564414443910437</v>
      </c>
      <c r="N134" s="11">
        <f t="shared" si="56"/>
        <v>8.8038344107948099E-2</v>
      </c>
    </row>
    <row r="135" spans="1:14" x14ac:dyDescent="0.35">
      <c r="A135" s="9" t="e">
        <f t="shared" si="51"/>
        <v>#REF!</v>
      </c>
      <c r="B135" s="9">
        <f t="shared" si="51"/>
        <v>130</v>
      </c>
      <c r="C135" s="8" t="str">
        <f>димвенканали!B135</f>
        <v>Морозенка,16</v>
      </c>
      <c r="D135" s="8">
        <f>димвенканали!C135</f>
        <v>162.19999999999999</v>
      </c>
      <c r="E135" s="8">
        <f>димвенканали!D135</f>
        <v>0</v>
      </c>
      <c r="F135" s="8">
        <f>димвенканали!E135</f>
        <v>0</v>
      </c>
      <c r="G135" s="328">
        <f t="shared" si="53"/>
        <v>162.19999999999999</v>
      </c>
      <c r="H135" s="217">
        <f t="shared" ref="H135:H198" si="57">3/253037.72*G135</f>
        <v>1.9230334512973005E-3</v>
      </c>
      <c r="I135" s="209">
        <f t="shared" si="54"/>
        <v>8.2333715700568266</v>
      </c>
      <c r="J135" s="202">
        <f t="shared" si="52"/>
        <v>1.8113417454125018</v>
      </c>
      <c r="K135" s="202">
        <v>3.4529517060948551</v>
      </c>
      <c r="L135" s="202">
        <v>0.78215439274499898</v>
      </c>
      <c r="M135" s="10">
        <f t="shared" si="55"/>
        <v>14.279819414309184</v>
      </c>
      <c r="N135" s="11">
        <f t="shared" si="56"/>
        <v>8.8038344107948127E-2</v>
      </c>
    </row>
    <row r="136" spans="1:14" x14ac:dyDescent="0.35">
      <c r="A136" s="9" t="e">
        <f t="shared" si="51"/>
        <v>#REF!</v>
      </c>
      <c r="B136" s="9">
        <f t="shared" si="51"/>
        <v>131</v>
      </c>
      <c r="C136" s="8" t="str">
        <f>димвенканали!B136</f>
        <v>Морозенка,18</v>
      </c>
      <c r="D136" s="8">
        <f>димвенканали!C136</f>
        <v>193.5</v>
      </c>
      <c r="E136" s="8">
        <f>димвенканали!D136</f>
        <v>0</v>
      </c>
      <c r="F136" s="8">
        <f>димвенканали!E136</f>
        <v>0</v>
      </c>
      <c r="G136" s="328">
        <f t="shared" si="53"/>
        <v>193.5</v>
      </c>
      <c r="H136" s="217">
        <f t="shared" si="57"/>
        <v>2.2941243700741534E-3</v>
      </c>
      <c r="I136" s="209">
        <f t="shared" si="54"/>
        <v>9.8221787842539836</v>
      </c>
      <c r="J136" s="202">
        <f t="shared" si="52"/>
        <v>2.1608793325358766</v>
      </c>
      <c r="K136" s="202">
        <v>4.1192734594904712</v>
      </c>
      <c r="L136" s="202">
        <v>0.93308800860762819</v>
      </c>
      <c r="M136" s="10">
        <f t="shared" si="55"/>
        <v>17.035419584887961</v>
      </c>
      <c r="N136" s="11">
        <f t="shared" si="56"/>
        <v>8.8038344107948127E-2</v>
      </c>
    </row>
    <row r="137" spans="1:14" x14ac:dyDescent="0.35">
      <c r="A137" s="9" t="e">
        <f t="shared" si="51"/>
        <v>#REF!</v>
      </c>
      <c r="B137" s="9">
        <f t="shared" si="51"/>
        <v>132</v>
      </c>
      <c r="C137" s="8" t="str">
        <f>димвенканали!B137</f>
        <v>Морозенка,20</v>
      </c>
      <c r="D137" s="8">
        <f>димвенканали!C137</f>
        <v>163.30000000000001</v>
      </c>
      <c r="E137" s="8">
        <f>димвенканали!D137</f>
        <v>0</v>
      </c>
      <c r="F137" s="8">
        <f>димвенканали!E137</f>
        <v>0</v>
      </c>
      <c r="G137" s="328">
        <f t="shared" si="53"/>
        <v>163.30000000000001</v>
      </c>
      <c r="H137" s="217">
        <f t="shared" si="57"/>
        <v>1.9360749851840273E-3</v>
      </c>
      <c r="I137" s="209">
        <f t="shared" si="54"/>
        <v>8.2892082453161535</v>
      </c>
      <c r="J137" s="202">
        <f t="shared" si="52"/>
        <v>1.8236258139695538</v>
      </c>
      <c r="K137" s="202">
        <v>3.4763687645208998</v>
      </c>
      <c r="L137" s="202">
        <v>0.7874587690213215</v>
      </c>
      <c r="M137" s="10">
        <f t="shared" si="55"/>
        <v>14.376661592827928</v>
      </c>
      <c r="N137" s="11">
        <f t="shared" si="56"/>
        <v>8.8038344107948113E-2</v>
      </c>
    </row>
    <row r="138" spans="1:14" x14ac:dyDescent="0.35">
      <c r="A138" s="9" t="e">
        <f t="shared" si="51"/>
        <v>#REF!</v>
      </c>
      <c r="B138" s="9">
        <f t="shared" si="51"/>
        <v>133</v>
      </c>
      <c r="C138" s="8" t="str">
        <f>димвенканали!B138</f>
        <v>Морозенка,24</v>
      </c>
      <c r="D138" s="8">
        <f>димвенканали!C138</f>
        <v>558.29999999999995</v>
      </c>
      <c r="E138" s="8">
        <f>димвенканали!D138</f>
        <v>0</v>
      </c>
      <c r="F138" s="8">
        <f>димвенканали!E138</f>
        <v>0</v>
      </c>
      <c r="G138" s="328">
        <f t="shared" si="53"/>
        <v>558.29999999999995</v>
      </c>
      <c r="H138" s="217">
        <f t="shared" si="57"/>
        <v>6.6191712445085255E-3</v>
      </c>
      <c r="I138" s="209">
        <f t="shared" si="54"/>
        <v>28.339650724801025</v>
      </c>
      <c r="J138" s="202">
        <f t="shared" si="52"/>
        <v>6.2347231594562258</v>
      </c>
      <c r="K138" s="202">
        <v>11.885221562963981</v>
      </c>
      <c r="L138" s="202">
        <v>2.6922120682461954</v>
      </c>
      <c r="M138" s="10">
        <f t="shared" si="55"/>
        <v>49.151807515467425</v>
      </c>
      <c r="N138" s="11">
        <f t="shared" si="56"/>
        <v>8.8038344107948113E-2</v>
      </c>
    </row>
    <row r="139" spans="1:14" x14ac:dyDescent="0.35">
      <c r="A139" s="9" t="e">
        <f t="shared" si="51"/>
        <v>#REF!</v>
      </c>
      <c r="B139" s="9">
        <f t="shared" si="51"/>
        <v>134</v>
      </c>
      <c r="C139" s="8" t="str">
        <f>димвенканали!B139</f>
        <v>Бр.Міхновських,36</v>
      </c>
      <c r="D139" s="8">
        <f>димвенканали!C139</f>
        <v>312.26</v>
      </c>
      <c r="E139" s="8">
        <f>димвенканали!D139</f>
        <v>45.5</v>
      </c>
      <c r="F139" s="8">
        <f>димвенканали!E139</f>
        <v>0</v>
      </c>
      <c r="G139" s="328">
        <f t="shared" si="53"/>
        <v>357.76</v>
      </c>
      <c r="H139" s="217">
        <f t="shared" si="57"/>
        <v>4.2415810575593231E-3</v>
      </c>
      <c r="I139" s="209">
        <f t="shared" si="54"/>
        <v>18.160117218887365</v>
      </c>
      <c r="J139" s="202">
        <f t="shared" si="52"/>
        <v>3.9952257881552202</v>
      </c>
      <c r="K139" s="202">
        <v>7.616078929546827</v>
      </c>
      <c r="L139" s="202">
        <v>1.5057677600404031</v>
      </c>
      <c r="M139" s="10">
        <f t="shared" si="55"/>
        <v>31.277189696629815</v>
      </c>
      <c r="N139" s="11">
        <f t="shared" si="56"/>
        <v>8.7425060645767605E-2</v>
      </c>
    </row>
    <row r="140" spans="1:14" x14ac:dyDescent="0.35">
      <c r="A140" s="9" t="e">
        <f t="shared" si="51"/>
        <v>#REF!</v>
      </c>
      <c r="B140" s="9">
        <f t="shared" si="51"/>
        <v>135</v>
      </c>
      <c r="C140" s="8" t="str">
        <f>димвенканали!B140</f>
        <v>Бр.Міхновських,37</v>
      </c>
      <c r="D140" s="8">
        <f>димвенканали!C140</f>
        <v>185.8</v>
      </c>
      <c r="E140" s="8">
        <f>димвенканали!D140</f>
        <v>0</v>
      </c>
      <c r="F140" s="8">
        <f>димвенканали!E140</f>
        <v>0</v>
      </c>
      <c r="G140" s="328">
        <f t="shared" si="53"/>
        <v>185.8</v>
      </c>
      <c r="H140" s="217">
        <f t="shared" si="57"/>
        <v>2.2028336328670682E-3</v>
      </c>
      <c r="I140" s="209">
        <f t="shared" si="54"/>
        <v>9.4313220574387078</v>
      </c>
      <c r="J140" s="202">
        <f t="shared" si="52"/>
        <v>2.0748908526365155</v>
      </c>
      <c r="K140" s="202">
        <v>3.9553540505081632</v>
      </c>
      <c r="L140" s="202">
        <v>0.89595737467337144</v>
      </c>
      <c r="M140" s="10">
        <f t="shared" si="55"/>
        <v>16.357524335256759</v>
      </c>
      <c r="N140" s="11">
        <f t="shared" si="56"/>
        <v>8.8038344107948099E-2</v>
      </c>
    </row>
    <row r="141" spans="1:14" x14ac:dyDescent="0.35">
      <c r="A141" s="9" t="e">
        <f t="shared" si="51"/>
        <v>#REF!</v>
      </c>
      <c r="B141" s="9">
        <f t="shared" si="51"/>
        <v>136</v>
      </c>
      <c r="C141" s="8" t="str">
        <f>димвенканали!B141</f>
        <v>Бр.Міхновських,38</v>
      </c>
      <c r="D141" s="8">
        <f>димвенканали!C141</f>
        <v>389.5</v>
      </c>
      <c r="E141" s="8">
        <f>димвенканали!D141</f>
        <v>0</v>
      </c>
      <c r="F141" s="8">
        <f>димвенканали!E141</f>
        <v>0</v>
      </c>
      <c r="G141" s="328">
        <f t="shared" si="53"/>
        <v>389.5</v>
      </c>
      <c r="H141" s="217">
        <f t="shared" si="57"/>
        <v>4.6178885898908667E-3</v>
      </c>
      <c r="I141" s="209">
        <f t="shared" si="54"/>
        <v>19.77125910318825</v>
      </c>
      <c r="J141" s="202">
        <f t="shared" si="52"/>
        <v>4.3496770027014149</v>
      </c>
      <c r="K141" s="202">
        <v>8.2917675063128602</v>
      </c>
      <c r="L141" s="202">
        <v>1.8782314178432622</v>
      </c>
      <c r="M141" s="10">
        <f t="shared" si="55"/>
        <v>34.290935030045787</v>
      </c>
      <c r="N141" s="11">
        <f t="shared" si="56"/>
        <v>8.8038344107948099E-2</v>
      </c>
    </row>
    <row r="142" spans="1:14" x14ac:dyDescent="0.35">
      <c r="A142" s="9" t="e">
        <f t="shared" si="51"/>
        <v>#REF!</v>
      </c>
      <c r="B142" s="9">
        <f t="shared" si="51"/>
        <v>137</v>
      </c>
      <c r="C142" s="8" t="str">
        <f>димвенканали!B142</f>
        <v>Бр.Міхновських,39</v>
      </c>
      <c r="D142" s="8">
        <f>димвенканали!C142</f>
        <v>354.15</v>
      </c>
      <c r="E142" s="8">
        <f>димвенканали!D142</f>
        <v>0</v>
      </c>
      <c r="F142" s="8">
        <f>димвенканали!E142</f>
        <v>0</v>
      </c>
      <c r="G142" s="328">
        <f t="shared" si="53"/>
        <v>354.15</v>
      </c>
      <c r="H142" s="217">
        <f t="shared" si="57"/>
        <v>4.1987811145310664E-3</v>
      </c>
      <c r="I142" s="209">
        <f t="shared" si="54"/>
        <v>17.976871402809035</v>
      </c>
      <c r="J142" s="202">
        <f t="shared" si="52"/>
        <v>3.9549117086179879</v>
      </c>
      <c r="K142" s="202">
        <v>7.5392284014395381</v>
      </c>
      <c r="L142" s="202">
        <v>1.7077680529632639</v>
      </c>
      <c r="M142" s="10">
        <f t="shared" si="55"/>
        <v>31.178779565829824</v>
      </c>
      <c r="N142" s="11">
        <f t="shared" si="56"/>
        <v>8.8038344107948113E-2</v>
      </c>
    </row>
    <row r="143" spans="1:14" x14ac:dyDescent="0.35">
      <c r="A143" s="9" t="e">
        <f t="shared" si="51"/>
        <v>#REF!</v>
      </c>
      <c r="B143" s="9">
        <f t="shared" si="51"/>
        <v>138</v>
      </c>
      <c r="C143" s="8" t="str">
        <f>димвенканали!B143</f>
        <v>Бр.Міхновських,41</v>
      </c>
      <c r="D143" s="8">
        <f>димвенканали!C143</f>
        <v>262.89999999999998</v>
      </c>
      <c r="E143" s="8">
        <f>димвенканали!D143</f>
        <v>0</v>
      </c>
      <c r="F143" s="8">
        <f>димвенканали!E143</f>
        <v>0</v>
      </c>
      <c r="G143" s="328">
        <f t="shared" si="53"/>
        <v>262.89999999999998</v>
      </c>
      <c r="H143" s="217">
        <f t="shared" si="57"/>
        <v>3.1169265989276222E-3</v>
      </c>
      <c r="I143" s="209">
        <f t="shared" si="54"/>
        <v>13.344965386978668</v>
      </c>
      <c r="J143" s="202">
        <f t="shared" si="52"/>
        <v>2.9358923851353071</v>
      </c>
      <c r="K143" s="202">
        <v>5.5966769638245211</v>
      </c>
      <c r="L143" s="202">
        <v>1.2677459300410618</v>
      </c>
      <c r="M143" s="10">
        <f t="shared" si="55"/>
        <v>23.145280665979559</v>
      </c>
      <c r="N143" s="11">
        <f t="shared" si="56"/>
        <v>8.8038344107948127E-2</v>
      </c>
    </row>
    <row r="144" spans="1:14" x14ac:dyDescent="0.35">
      <c r="A144" s="9" t="e">
        <f t="shared" si="51"/>
        <v>#REF!</v>
      </c>
      <c r="B144" s="9">
        <f t="shared" si="51"/>
        <v>139</v>
      </c>
      <c r="C144" s="8" t="str">
        <f>димвенканали!B144</f>
        <v>Бр.Міхновських,40а</v>
      </c>
      <c r="D144" s="8">
        <f>димвенканали!C144</f>
        <v>146.1</v>
      </c>
      <c r="E144" s="8">
        <f>димвенканали!D144</f>
        <v>0</v>
      </c>
      <c r="F144" s="8">
        <f>димвенканали!E144</f>
        <v>0</v>
      </c>
      <c r="G144" s="328">
        <f t="shared" si="53"/>
        <v>146.1</v>
      </c>
      <c r="H144" s="217">
        <f t="shared" si="57"/>
        <v>1.7321528189552134E-3</v>
      </c>
      <c r="I144" s="209">
        <f t="shared" si="54"/>
        <v>7.4161256867157981</v>
      </c>
      <c r="J144" s="202">
        <f t="shared" si="52"/>
        <v>1.6315476510774756</v>
      </c>
      <c r="K144" s="202">
        <v>3.1102111236773013</v>
      </c>
      <c r="L144" s="202">
        <v>0.70451761270064339</v>
      </c>
      <c r="M144" s="10">
        <f t="shared" si="55"/>
        <v>12.862402074171218</v>
      </c>
      <c r="N144" s="11">
        <f t="shared" si="56"/>
        <v>8.8038344107948113E-2</v>
      </c>
    </row>
    <row r="145" spans="1:14" x14ac:dyDescent="0.35">
      <c r="A145" s="9" t="e">
        <f t="shared" si="51"/>
        <v>#REF!</v>
      </c>
      <c r="B145" s="9">
        <f t="shared" si="51"/>
        <v>140</v>
      </c>
      <c r="C145" s="8" t="str">
        <f>димвенканали!B145</f>
        <v>Бр.Міхновських,45</v>
      </c>
      <c r="D145" s="8">
        <f>димвенканали!C145</f>
        <v>733.66</v>
      </c>
      <c r="E145" s="8">
        <f>димвенканали!D145</f>
        <v>0</v>
      </c>
      <c r="F145" s="8">
        <f>димвенканали!E145</f>
        <v>0</v>
      </c>
      <c r="G145" s="328">
        <f t="shared" si="53"/>
        <v>733.66</v>
      </c>
      <c r="H145" s="217">
        <f t="shared" si="57"/>
        <v>8.6982288648506639E-3</v>
      </c>
      <c r="I145" s="209">
        <f t="shared" si="54"/>
        <v>37.24103197341487</v>
      </c>
      <c r="J145" s="202">
        <f t="shared" si="52"/>
        <v>8.193027034151271</v>
      </c>
      <c r="K145" s="202">
        <v>15.618326440774053</v>
      </c>
      <c r="L145" s="202">
        <v>3.537826089897016</v>
      </c>
      <c r="M145" s="10">
        <f t="shared" si="55"/>
        <v>64.590211538237213</v>
      </c>
      <c r="N145" s="11">
        <f t="shared" si="56"/>
        <v>8.8038344107948113E-2</v>
      </c>
    </row>
    <row r="146" spans="1:14" x14ac:dyDescent="0.35">
      <c r="A146" s="9" t="e">
        <f t="shared" si="51"/>
        <v>#REF!</v>
      </c>
      <c r="B146" s="9">
        <f t="shared" si="51"/>
        <v>141</v>
      </c>
      <c r="C146" s="8" t="str">
        <f>димвенканали!B146</f>
        <v>Бр.Міхновських,50</v>
      </c>
      <c r="D146" s="8">
        <f>димвенканали!C146</f>
        <v>440.83</v>
      </c>
      <c r="E146" s="8">
        <f>димвенканали!D146</f>
        <v>0</v>
      </c>
      <c r="F146" s="8">
        <f>димвенканали!E146</f>
        <v>65.2</v>
      </c>
      <c r="G146" s="328">
        <f t="shared" si="53"/>
        <v>506.03</v>
      </c>
      <c r="H146" s="217">
        <f t="shared" si="57"/>
        <v>5.9994612660910791E-3</v>
      </c>
      <c r="I146" s="209">
        <f t="shared" si="54"/>
        <v>25.68639343770565</v>
      </c>
      <c r="J146" s="202">
        <f t="shared" si="52"/>
        <v>5.6510065562952434</v>
      </c>
      <c r="K146" s="202">
        <v>10.772485523028232</v>
      </c>
      <c r="L146" s="202">
        <v>2.1257529035374718</v>
      </c>
      <c r="M146" s="10">
        <f t="shared" si="55"/>
        <v>44.235638420566602</v>
      </c>
      <c r="N146" s="11">
        <f t="shared" si="56"/>
        <v>8.7417027489608529E-2</v>
      </c>
    </row>
    <row r="147" spans="1:14" x14ac:dyDescent="0.35">
      <c r="A147" s="9" t="e">
        <f t="shared" si="51"/>
        <v>#REF!</v>
      </c>
      <c r="B147" s="9">
        <f t="shared" si="51"/>
        <v>142</v>
      </c>
      <c r="C147" s="8" t="str">
        <f>димвенканали!B147</f>
        <v>Левандівська,2</v>
      </c>
      <c r="D147" s="8">
        <f>димвенканали!C147</f>
        <v>126.7</v>
      </c>
      <c r="E147" s="8">
        <f>димвенканали!D147</f>
        <v>0</v>
      </c>
      <c r="F147" s="8">
        <f>димвенканали!E147</f>
        <v>0</v>
      </c>
      <c r="G147" s="328">
        <f t="shared" si="53"/>
        <v>126.7</v>
      </c>
      <c r="H147" s="217">
        <f t="shared" si="57"/>
        <v>1.5021475849529471E-3</v>
      </c>
      <c r="I147" s="209">
        <f t="shared" si="54"/>
        <v>6.4313697775967951</v>
      </c>
      <c r="J147" s="202">
        <f t="shared" si="52"/>
        <v>1.4149013510712949</v>
      </c>
      <c r="K147" s="202">
        <v>2.6972193659816162</v>
      </c>
      <c r="L147" s="202">
        <v>0</v>
      </c>
      <c r="M147" s="10">
        <f t="shared" si="55"/>
        <v>10.543490494649706</v>
      </c>
      <c r="N147" s="11">
        <v>0</v>
      </c>
    </row>
    <row r="148" spans="1:14" x14ac:dyDescent="0.35">
      <c r="A148" s="9" t="e">
        <f t="shared" si="51"/>
        <v>#REF!</v>
      </c>
      <c r="B148" s="9">
        <f t="shared" si="51"/>
        <v>143</v>
      </c>
      <c r="C148" s="8" t="str">
        <f>димвенканали!B148</f>
        <v>Левандівська,6</v>
      </c>
      <c r="D148" s="8">
        <f>димвенканали!C148</f>
        <v>307.49</v>
      </c>
      <c r="E148" s="8">
        <f>димвенканали!D148</f>
        <v>0</v>
      </c>
      <c r="F148" s="8">
        <f>димвенканали!E148</f>
        <v>0</v>
      </c>
      <c r="G148" s="328">
        <f t="shared" si="53"/>
        <v>307.49</v>
      </c>
      <c r="H148" s="217">
        <f t="shared" si="57"/>
        <v>3.6455829589359247E-3</v>
      </c>
      <c r="I148" s="209">
        <f t="shared" si="54"/>
        <v>15.608381159536213</v>
      </c>
      <c r="J148" s="202">
        <f t="shared" si="52"/>
        <v>3.4338438550979671</v>
      </c>
      <c r="K148" s="202">
        <v>6.5459193594766161</v>
      </c>
      <c r="L148" s="202">
        <v>1.4827660556421685</v>
      </c>
      <c r="M148" s="10">
        <f t="shared" si="55"/>
        <v>27.070910429752967</v>
      </c>
      <c r="N148" s="11">
        <f t="shared" ref="N148:N179" si="58">M148/G148</f>
        <v>8.8038344107948113E-2</v>
      </c>
    </row>
    <row r="149" spans="1:14" x14ac:dyDescent="0.35">
      <c r="A149" s="9" t="e">
        <f t="shared" si="51"/>
        <v>#REF!</v>
      </c>
      <c r="B149" s="9">
        <f t="shared" si="51"/>
        <v>144</v>
      </c>
      <c r="C149" s="8" t="str">
        <f>димвенканали!B149</f>
        <v>Левандівська,10</v>
      </c>
      <c r="D149" s="8">
        <f>димвенканали!C149</f>
        <v>123.77</v>
      </c>
      <c r="E149" s="8">
        <f>димвенканали!D149</f>
        <v>0</v>
      </c>
      <c r="F149" s="8">
        <f>димвенканали!E149</f>
        <v>0</v>
      </c>
      <c r="G149" s="328">
        <f t="shared" si="53"/>
        <v>123.77</v>
      </c>
      <c r="H149" s="217">
        <f t="shared" si="57"/>
        <v>1.4674096810546665E-3</v>
      </c>
      <c r="I149" s="209">
        <f t="shared" si="54"/>
        <v>6.2826411789515015</v>
      </c>
      <c r="J149" s="202">
        <f t="shared" si="52"/>
        <v>1.3821810593693304</v>
      </c>
      <c r="K149" s="202">
        <v>2.634844837628608</v>
      </c>
      <c r="L149" s="202">
        <v>0.59683877429129795</v>
      </c>
      <c r="M149" s="10">
        <f t="shared" si="55"/>
        <v>10.896505850240738</v>
      </c>
      <c r="N149" s="11">
        <f t="shared" si="58"/>
        <v>8.8038344107948113E-2</v>
      </c>
    </row>
    <row r="150" spans="1:14" x14ac:dyDescent="0.35">
      <c r="A150" s="9" t="e">
        <f t="shared" si="51"/>
        <v>#REF!</v>
      </c>
      <c r="B150" s="9">
        <f t="shared" si="51"/>
        <v>145</v>
      </c>
      <c r="C150" s="8" t="str">
        <f>димвенканали!B150</f>
        <v>Одеська,2</v>
      </c>
      <c r="D150" s="8">
        <f>димвенканали!C150</f>
        <v>576.70000000000005</v>
      </c>
      <c r="E150" s="8">
        <f>димвенканали!D150</f>
        <v>172.1</v>
      </c>
      <c r="F150" s="8">
        <f>димвенканали!E150</f>
        <v>0</v>
      </c>
      <c r="G150" s="328">
        <f t="shared" si="53"/>
        <v>748.80000000000007</v>
      </c>
      <c r="H150" s="217">
        <f t="shared" si="57"/>
        <v>8.8777277948916076E-3</v>
      </c>
      <c r="I150" s="209">
        <f t="shared" si="54"/>
        <v>38.009547667438675</v>
      </c>
      <c r="J150" s="202">
        <f t="shared" si="52"/>
        <v>8.3621004868365088</v>
      </c>
      <c r="K150" s="202">
        <v>15.940630317656153</v>
      </c>
      <c r="L150" s="202">
        <v>2.7809398168683166</v>
      </c>
      <c r="M150" s="10">
        <f t="shared" si="55"/>
        <v>65.093218288799648</v>
      </c>
      <c r="N150" s="11">
        <f t="shared" si="58"/>
        <v>8.6930045791666188E-2</v>
      </c>
    </row>
    <row r="151" spans="1:14" x14ac:dyDescent="0.35">
      <c r="A151" s="9" t="e">
        <f t="shared" si="51"/>
        <v>#REF!</v>
      </c>
      <c r="B151" s="9">
        <f t="shared" si="51"/>
        <v>146</v>
      </c>
      <c r="C151" s="8" t="str">
        <f>димвенканали!B151</f>
        <v>Одеська,3</v>
      </c>
      <c r="D151" s="8">
        <f>димвенканали!C151</f>
        <v>435.2</v>
      </c>
      <c r="E151" s="8">
        <f>димвенканали!D151</f>
        <v>0</v>
      </c>
      <c r="F151" s="8">
        <f>димвенканали!E151</f>
        <v>0</v>
      </c>
      <c r="G151" s="328">
        <f t="shared" si="53"/>
        <v>435.2</v>
      </c>
      <c r="H151" s="217">
        <f t="shared" si="57"/>
        <v>5.1597050431848659E-3</v>
      </c>
      <c r="I151" s="209">
        <f t="shared" si="54"/>
        <v>22.091019157143844</v>
      </c>
      <c r="J151" s="202">
        <f t="shared" si="52"/>
        <v>4.8600242145716459</v>
      </c>
      <c r="K151" s="202">
        <v>9.264639842740328</v>
      </c>
      <c r="L151" s="202">
        <v>2.0986041413232033</v>
      </c>
      <c r="M151" s="10">
        <f t="shared" si="55"/>
        <v>38.314287355779015</v>
      </c>
      <c r="N151" s="11">
        <f t="shared" si="58"/>
        <v>8.8038344107948113E-2</v>
      </c>
    </row>
    <row r="152" spans="1:14" x14ac:dyDescent="0.35">
      <c r="A152" s="9" t="e">
        <f t="shared" si="51"/>
        <v>#REF!</v>
      </c>
      <c r="B152" s="9">
        <f t="shared" si="51"/>
        <v>147</v>
      </c>
      <c r="C152" s="8" t="str">
        <f>димвенканали!B152</f>
        <v>Одеська,4</v>
      </c>
      <c r="D152" s="8">
        <f>димвенканали!C152</f>
        <v>406.1</v>
      </c>
      <c r="E152" s="8">
        <f>димвенканали!D152</f>
        <v>0</v>
      </c>
      <c r="F152" s="8">
        <f>димвенканали!E152</f>
        <v>0</v>
      </c>
      <c r="G152" s="328">
        <f t="shared" si="53"/>
        <v>406.1</v>
      </c>
      <c r="H152" s="217">
        <f t="shared" si="57"/>
        <v>4.8146971921814666E-3</v>
      </c>
      <c r="I152" s="209">
        <f t="shared" si="54"/>
        <v>20.613885293465341</v>
      </c>
      <c r="J152" s="202">
        <f t="shared" si="52"/>
        <v>4.5350547645623749</v>
      </c>
      <c r="K152" s="202">
        <v>8.6451522061967996</v>
      </c>
      <c r="L152" s="202">
        <v>1.958279278013219</v>
      </c>
      <c r="M152" s="10">
        <f t="shared" si="55"/>
        <v>35.752371542237739</v>
      </c>
      <c r="N152" s="11">
        <f t="shared" si="58"/>
        <v>8.8038344107948141E-2</v>
      </c>
    </row>
    <row r="153" spans="1:14" x14ac:dyDescent="0.35">
      <c r="A153" s="9" t="e">
        <f t="shared" si="51"/>
        <v>#REF!</v>
      </c>
      <c r="B153" s="9">
        <f t="shared" si="51"/>
        <v>148</v>
      </c>
      <c r="C153" s="8" t="str">
        <f>димвенканали!B153</f>
        <v>Одеська,5</v>
      </c>
      <c r="D153" s="8">
        <f>димвенканали!C153</f>
        <v>487.2</v>
      </c>
      <c r="E153" s="8">
        <f>димвенканали!D153</f>
        <v>0</v>
      </c>
      <c r="F153" s="8">
        <f>димвенканали!E153</f>
        <v>0</v>
      </c>
      <c r="G153" s="328">
        <f t="shared" si="53"/>
        <v>487.2</v>
      </c>
      <c r="H153" s="217">
        <f t="shared" si="57"/>
        <v>5.7762139178301163E-3</v>
      </c>
      <c r="I153" s="209">
        <f t="shared" si="54"/>
        <v>24.73057107849375</v>
      </c>
      <c r="J153" s="202">
        <f t="shared" si="52"/>
        <v>5.440725637268625</v>
      </c>
      <c r="K153" s="202">
        <v>10.371628059244225</v>
      </c>
      <c r="L153" s="202">
        <v>2.3493564743857185</v>
      </c>
      <c r="M153" s="10">
        <f t="shared" si="55"/>
        <v>42.892281249392312</v>
      </c>
      <c r="N153" s="11">
        <f t="shared" si="58"/>
        <v>8.8038344107948099E-2</v>
      </c>
    </row>
    <row r="154" spans="1:14" x14ac:dyDescent="0.35">
      <c r="A154" s="9" t="e">
        <f t="shared" si="51"/>
        <v>#REF!</v>
      </c>
      <c r="B154" s="9">
        <f t="shared" si="51"/>
        <v>149</v>
      </c>
      <c r="C154" s="8" t="str">
        <f>димвенканали!B154</f>
        <v>Одеська,6</v>
      </c>
      <c r="D154" s="8">
        <f>димвенканали!C154</f>
        <v>399.95</v>
      </c>
      <c r="E154" s="8">
        <f>димвенканали!D154</f>
        <v>0</v>
      </c>
      <c r="F154" s="8">
        <f>димвенканали!E154</f>
        <v>0</v>
      </c>
      <c r="G154" s="328">
        <f t="shared" si="53"/>
        <v>399.95</v>
      </c>
      <c r="H154" s="217">
        <f t="shared" si="57"/>
        <v>4.7417831618147685E-3</v>
      </c>
      <c r="I154" s="209">
        <f t="shared" si="54"/>
        <v>20.30170751815184</v>
      </c>
      <c r="J154" s="202">
        <f t="shared" si="52"/>
        <v>4.4663756539934045</v>
      </c>
      <c r="K154" s="202">
        <v>8.5142295613602794</v>
      </c>
      <c r="L154" s="202">
        <v>1.9286229924683256</v>
      </c>
      <c r="M154" s="10">
        <f t="shared" si="55"/>
        <v>35.210935725973854</v>
      </c>
      <c r="N154" s="11">
        <f t="shared" si="58"/>
        <v>8.8038344107948127E-2</v>
      </c>
    </row>
    <row r="155" spans="1:14" x14ac:dyDescent="0.35">
      <c r="A155" s="9" t="e">
        <f t="shared" si="51"/>
        <v>#REF!</v>
      </c>
      <c r="B155" s="9">
        <f t="shared" si="51"/>
        <v>150</v>
      </c>
      <c r="C155" s="8" t="str">
        <f>димвенканали!B155</f>
        <v>Одеська,7</v>
      </c>
      <c r="D155" s="8">
        <f>димвенканали!C155</f>
        <v>489.3</v>
      </c>
      <c r="E155" s="8">
        <f>димвенканали!D155</f>
        <v>0</v>
      </c>
      <c r="F155" s="8">
        <f>димвенканали!E155</f>
        <v>0</v>
      </c>
      <c r="G155" s="328">
        <f t="shared" si="53"/>
        <v>489.3</v>
      </c>
      <c r="H155" s="217">
        <f t="shared" si="57"/>
        <v>5.8011113916138675E-3</v>
      </c>
      <c r="I155" s="209">
        <f t="shared" si="54"/>
        <v>24.837168367625193</v>
      </c>
      <c r="J155" s="202">
        <f t="shared" si="52"/>
        <v>5.4641770408775425</v>
      </c>
      <c r="K155" s="202">
        <v>10.416333352603038</v>
      </c>
      <c r="L155" s="202">
        <v>2.3594830109132432</v>
      </c>
      <c r="M155" s="10">
        <f t="shared" si="55"/>
        <v>43.077161772019018</v>
      </c>
      <c r="N155" s="11">
        <f t="shared" si="58"/>
        <v>8.8038344107948127E-2</v>
      </c>
    </row>
    <row r="156" spans="1:14" x14ac:dyDescent="0.35">
      <c r="A156" s="9" t="e">
        <f t="shared" si="51"/>
        <v>#REF!</v>
      </c>
      <c r="B156" s="9">
        <f t="shared" si="51"/>
        <v>151</v>
      </c>
      <c r="C156" s="8" t="str">
        <f>димвенканали!B156</f>
        <v>Одеська,8</v>
      </c>
      <c r="D156" s="8">
        <f>димвенканали!C156</f>
        <v>420.6</v>
      </c>
      <c r="E156" s="8">
        <f>димвенканали!D156</f>
        <v>0</v>
      </c>
      <c r="F156" s="8">
        <f>димвенканали!E156</f>
        <v>0</v>
      </c>
      <c r="G156" s="328">
        <f t="shared" si="53"/>
        <v>420.6</v>
      </c>
      <c r="H156" s="217">
        <f t="shared" si="57"/>
        <v>4.9866083206883153E-3</v>
      </c>
      <c r="I156" s="209">
        <f t="shared" si="54"/>
        <v>21.349914194610985</v>
      </c>
      <c r="J156" s="202">
        <f t="shared" si="52"/>
        <v>4.6969811228144165</v>
      </c>
      <c r="K156" s="202">
        <v>8.953831612721924</v>
      </c>
      <c r="L156" s="202">
        <v>2.0282006016556511</v>
      </c>
      <c r="M156" s="10">
        <f t="shared" si="55"/>
        <v>37.028927531802971</v>
      </c>
      <c r="N156" s="11">
        <f t="shared" si="58"/>
        <v>8.8038344107948099E-2</v>
      </c>
    </row>
    <row r="157" spans="1:14" x14ac:dyDescent="0.35">
      <c r="A157" s="9" t="e">
        <f t="shared" si="51"/>
        <v>#REF!</v>
      </c>
      <c r="B157" s="9">
        <f t="shared" si="51"/>
        <v>152</v>
      </c>
      <c r="C157" s="8" t="str">
        <f>димвенканали!B157</f>
        <v>Одеська,9</v>
      </c>
      <c r="D157" s="8">
        <f>димвенканали!C157</f>
        <v>427.2</v>
      </c>
      <c r="E157" s="8">
        <f>димвенканали!D157</f>
        <v>0</v>
      </c>
      <c r="F157" s="8">
        <f>димвенканали!E157</f>
        <v>0</v>
      </c>
      <c r="G157" s="328">
        <f t="shared" si="53"/>
        <v>427.2</v>
      </c>
      <c r="H157" s="217">
        <f t="shared" si="57"/>
        <v>5.0648575240086731E-3</v>
      </c>
      <c r="I157" s="209">
        <f t="shared" si="54"/>
        <v>21.684934246166932</v>
      </c>
      <c r="J157" s="202">
        <f t="shared" si="52"/>
        <v>4.7706855341567254</v>
      </c>
      <c r="K157" s="202">
        <v>9.0943339632781885</v>
      </c>
      <c r="L157" s="202">
        <v>2.0600268593135853</v>
      </c>
      <c r="M157" s="10">
        <f t="shared" si="55"/>
        <v>37.609980602915435</v>
      </c>
      <c r="N157" s="11">
        <f t="shared" si="58"/>
        <v>8.8038344107948113E-2</v>
      </c>
    </row>
    <row r="158" spans="1:14" x14ac:dyDescent="0.35">
      <c r="A158" s="9" t="e">
        <f t="shared" si="51"/>
        <v>#REF!</v>
      </c>
      <c r="B158" s="9">
        <f t="shared" si="51"/>
        <v>153</v>
      </c>
      <c r="C158" s="8" t="str">
        <f>димвенканали!B158</f>
        <v>Одеська,10</v>
      </c>
      <c r="D158" s="8">
        <f>димвенканали!C158</f>
        <v>464.8</v>
      </c>
      <c r="E158" s="8">
        <f>димвенканали!D158</f>
        <v>0</v>
      </c>
      <c r="F158" s="8">
        <f>димвенканали!E158</f>
        <v>0</v>
      </c>
      <c r="G158" s="328">
        <f t="shared" si="53"/>
        <v>464.8</v>
      </c>
      <c r="H158" s="217">
        <f t="shared" si="57"/>
        <v>5.5106408641367776E-3</v>
      </c>
      <c r="I158" s="209">
        <f t="shared" si="54"/>
        <v>23.593533327758404</v>
      </c>
      <c r="J158" s="202">
        <f t="shared" si="52"/>
        <v>5.1905773321068489</v>
      </c>
      <c r="K158" s="202">
        <v>9.894771596750239</v>
      </c>
      <c r="L158" s="202">
        <v>2.241340084758789</v>
      </c>
      <c r="M158" s="10">
        <f t="shared" si="55"/>
        <v>40.920222341374284</v>
      </c>
      <c r="N158" s="11">
        <f t="shared" si="58"/>
        <v>8.8038344107948113E-2</v>
      </c>
    </row>
    <row r="159" spans="1:14" x14ac:dyDescent="0.35">
      <c r="A159" s="9" t="e">
        <f t="shared" si="51"/>
        <v>#REF!</v>
      </c>
      <c r="B159" s="9">
        <f t="shared" si="51"/>
        <v>154</v>
      </c>
      <c r="C159" s="8" t="str">
        <f>димвенканали!B159</f>
        <v>Одеська,11</v>
      </c>
      <c r="D159" s="8">
        <f>димвенканали!C159</f>
        <v>515.5</v>
      </c>
      <c r="E159" s="8">
        <f>димвенканали!D159</f>
        <v>0</v>
      </c>
      <c r="F159" s="8">
        <f>димвенканали!E159</f>
        <v>0</v>
      </c>
      <c r="G159" s="328">
        <f t="shared" si="53"/>
        <v>515.5</v>
      </c>
      <c r="H159" s="217">
        <f t="shared" si="57"/>
        <v>6.1117370169158974E-3</v>
      </c>
      <c r="I159" s="209">
        <f t="shared" si="54"/>
        <v>26.167096451074567</v>
      </c>
      <c r="J159" s="202">
        <f t="shared" si="52"/>
        <v>5.756761219236405</v>
      </c>
      <c r="K159" s="202">
        <v>10.974085107841542</v>
      </c>
      <c r="L159" s="202">
        <v>2.4858236094947412</v>
      </c>
      <c r="M159" s="10">
        <f t="shared" si="55"/>
        <v>45.383766387647256</v>
      </c>
      <c r="N159" s="11">
        <f t="shared" si="58"/>
        <v>8.8038344107948127E-2</v>
      </c>
    </row>
    <row r="160" spans="1:14" x14ac:dyDescent="0.35">
      <c r="A160" s="9" t="e">
        <f t="shared" si="51"/>
        <v>#REF!</v>
      </c>
      <c r="B160" s="9">
        <f t="shared" si="51"/>
        <v>155</v>
      </c>
      <c r="C160" s="8" t="str">
        <f>димвенканали!B160</f>
        <v>Одеська,12</v>
      </c>
      <c r="D160" s="8">
        <f>димвенканали!C160</f>
        <v>556.9</v>
      </c>
      <c r="E160" s="8">
        <f>димвенканали!D160</f>
        <v>0</v>
      </c>
      <c r="F160" s="8">
        <f>димвенканали!E160</f>
        <v>0</v>
      </c>
      <c r="G160" s="328">
        <f t="shared" si="53"/>
        <v>556.9</v>
      </c>
      <c r="H160" s="217">
        <f t="shared" si="57"/>
        <v>6.6025729286526922E-3</v>
      </c>
      <c r="I160" s="209">
        <f t="shared" si="54"/>
        <v>28.268585865380068</v>
      </c>
      <c r="J160" s="202">
        <f t="shared" si="52"/>
        <v>6.219088890383615</v>
      </c>
      <c r="K160" s="202">
        <v>11.855418034058106</v>
      </c>
      <c r="L160" s="202">
        <v>2.6854610438945126</v>
      </c>
      <c r="M160" s="10">
        <f t="shared" si="55"/>
        <v>49.028553833716302</v>
      </c>
      <c r="N160" s="11">
        <f t="shared" si="58"/>
        <v>8.8038344107948113E-2</v>
      </c>
    </row>
    <row r="161" spans="1:14" x14ac:dyDescent="0.35">
      <c r="A161" s="9" t="e">
        <f t="shared" si="51"/>
        <v>#REF!</v>
      </c>
      <c r="B161" s="9">
        <f t="shared" si="51"/>
        <v>156</v>
      </c>
      <c r="C161" s="8" t="str">
        <f>димвенканали!B161</f>
        <v>Одеська,13</v>
      </c>
      <c r="D161" s="8">
        <f>димвенканали!C161</f>
        <v>342.9</v>
      </c>
      <c r="E161" s="8">
        <f>димвенканали!D161</f>
        <v>0</v>
      </c>
      <c r="F161" s="8">
        <f>димвенканали!E161</f>
        <v>0</v>
      </c>
      <c r="G161" s="328">
        <f t="shared" si="53"/>
        <v>342.9</v>
      </c>
      <c r="H161" s="217">
        <f t="shared" si="57"/>
        <v>4.0654017906895457E-3</v>
      </c>
      <c r="I161" s="209">
        <f t="shared" si="54"/>
        <v>17.405814496747755</v>
      </c>
      <c r="J161" s="202">
        <f t="shared" si="52"/>
        <v>3.8292791892845064</v>
      </c>
      <c r="K161" s="202">
        <v>7.2997357584459053</v>
      </c>
      <c r="L161" s="202">
        <v>1.6535187501372388</v>
      </c>
      <c r="M161" s="10">
        <f t="shared" si="55"/>
        <v>30.188348194615404</v>
      </c>
      <c r="N161" s="11">
        <f t="shared" si="58"/>
        <v>8.8038344107948113E-2</v>
      </c>
    </row>
    <row r="162" spans="1:14" x14ac:dyDescent="0.35">
      <c r="A162" s="9" t="e">
        <f t="shared" si="51"/>
        <v>#REF!</v>
      </c>
      <c r="B162" s="9">
        <f t="shared" si="51"/>
        <v>157</v>
      </c>
      <c r="C162" s="8" t="str">
        <f>димвенканали!B162</f>
        <v>Одеська,14</v>
      </c>
      <c r="D162" s="8">
        <f>димвенканали!C162</f>
        <v>514.78</v>
      </c>
      <c r="E162" s="8">
        <f>димвенканали!D162</f>
        <v>0</v>
      </c>
      <c r="F162" s="8">
        <f>димвенканали!E162</f>
        <v>0</v>
      </c>
      <c r="G162" s="328">
        <f t="shared" si="53"/>
        <v>514.78</v>
      </c>
      <c r="H162" s="217">
        <f t="shared" si="57"/>
        <v>6.1032007401900391E-3</v>
      </c>
      <c r="I162" s="209">
        <f t="shared" si="54"/>
        <v>26.13054880908664</v>
      </c>
      <c r="J162" s="202">
        <f t="shared" si="52"/>
        <v>5.7487207379990606</v>
      </c>
      <c r="K162" s="202">
        <v>10.958757578689948</v>
      </c>
      <c r="L162" s="202">
        <v>2.4823516541138755</v>
      </c>
      <c r="M162" s="10">
        <f t="shared" si="55"/>
        <v>45.320378779889531</v>
      </c>
      <c r="N162" s="11">
        <f t="shared" si="58"/>
        <v>8.8038344107948113E-2</v>
      </c>
    </row>
    <row r="163" spans="1:14" x14ac:dyDescent="0.35">
      <c r="A163" s="9" t="e">
        <f t="shared" si="51"/>
        <v>#REF!</v>
      </c>
      <c r="B163" s="9">
        <f t="shared" si="51"/>
        <v>158</v>
      </c>
      <c r="C163" s="8" t="str">
        <f>димвенканали!B163</f>
        <v>Одеська,15</v>
      </c>
      <c r="D163" s="8">
        <f>димвенканали!C163</f>
        <v>378.9</v>
      </c>
      <c r="E163" s="8">
        <f>димвенканали!D163</f>
        <v>0</v>
      </c>
      <c r="F163" s="8">
        <f>димвенканали!E163</f>
        <v>0</v>
      </c>
      <c r="G163" s="328">
        <f t="shared" si="53"/>
        <v>378.9</v>
      </c>
      <c r="H163" s="217">
        <f t="shared" si="57"/>
        <v>4.4922156269824121E-3</v>
      </c>
      <c r="I163" s="209">
        <f t="shared" si="54"/>
        <v>19.233196596143848</v>
      </c>
      <c r="J163" s="202">
        <f t="shared" si="52"/>
        <v>4.2313032511516466</v>
      </c>
      <c r="K163" s="202">
        <v>8.0661122160255285</v>
      </c>
      <c r="L163" s="202">
        <v>1.8271165191805185</v>
      </c>
      <c r="M163" s="10">
        <f t="shared" si="55"/>
        <v>33.357728582501544</v>
      </c>
      <c r="N163" s="11">
        <f t="shared" si="58"/>
        <v>8.8038344107948127E-2</v>
      </c>
    </row>
    <row r="164" spans="1:14" x14ac:dyDescent="0.35">
      <c r="A164" s="9" t="e">
        <f t="shared" si="51"/>
        <v>#REF!</v>
      </c>
      <c r="B164" s="9">
        <f t="shared" si="51"/>
        <v>159</v>
      </c>
      <c r="C164" s="8" t="str">
        <f>димвенканали!B164</f>
        <v>Одеська,16</v>
      </c>
      <c r="D164" s="8">
        <f>димвенканали!C164</f>
        <v>391.9</v>
      </c>
      <c r="E164" s="8">
        <f>димвенканали!D164</f>
        <v>0</v>
      </c>
      <c r="F164" s="8">
        <f>димвенканали!E164</f>
        <v>0</v>
      </c>
      <c r="G164" s="328">
        <f t="shared" si="53"/>
        <v>391.9</v>
      </c>
      <c r="H164" s="217">
        <f t="shared" si="57"/>
        <v>4.6463428456437247E-3</v>
      </c>
      <c r="I164" s="209">
        <f t="shared" si="54"/>
        <v>19.893084576481325</v>
      </c>
      <c r="J164" s="202">
        <f t="shared" si="52"/>
        <v>4.3764786068258914</v>
      </c>
      <c r="K164" s="202">
        <v>8.3428592701515019</v>
      </c>
      <c r="L164" s="202">
        <v>1.8898046024461475</v>
      </c>
      <c r="M164" s="10">
        <f t="shared" si="55"/>
        <v>34.502227055904868</v>
      </c>
      <c r="N164" s="11">
        <f t="shared" si="58"/>
        <v>8.8038344107948127E-2</v>
      </c>
    </row>
    <row r="165" spans="1:14" x14ac:dyDescent="0.35">
      <c r="A165" s="9" t="e">
        <f t="shared" si="51"/>
        <v>#REF!</v>
      </c>
      <c r="B165" s="9">
        <f t="shared" si="51"/>
        <v>160</v>
      </c>
      <c r="C165" s="8" t="str">
        <f>димвенканали!B165</f>
        <v>Одеська,17</v>
      </c>
      <c r="D165" s="8">
        <f>димвенканали!C165</f>
        <v>381.3</v>
      </c>
      <c r="E165" s="8">
        <f>димвенканали!D165</f>
        <v>0</v>
      </c>
      <c r="F165" s="8">
        <f>димвенканали!E165</f>
        <v>0</v>
      </c>
      <c r="G165" s="328">
        <f t="shared" si="53"/>
        <v>381.3</v>
      </c>
      <c r="H165" s="217">
        <f t="shared" si="57"/>
        <v>4.52066988273527E-3</v>
      </c>
      <c r="I165" s="209">
        <f t="shared" si="54"/>
        <v>19.35502206943692</v>
      </c>
      <c r="J165" s="202">
        <f t="shared" si="52"/>
        <v>4.2581048552761223</v>
      </c>
      <c r="K165" s="202">
        <v>8.1172039798641684</v>
      </c>
      <c r="L165" s="202">
        <v>1.8386897037834042</v>
      </c>
      <c r="M165" s="10">
        <f t="shared" si="55"/>
        <v>33.569020608360617</v>
      </c>
      <c r="N165" s="11">
        <f t="shared" si="58"/>
        <v>8.8038344107948113E-2</v>
      </c>
    </row>
    <row r="166" spans="1:14" x14ac:dyDescent="0.35">
      <c r="A166" s="9" t="e">
        <f t="shared" si="51"/>
        <v>#REF!</v>
      </c>
      <c r="B166" s="9">
        <f t="shared" si="51"/>
        <v>161</v>
      </c>
      <c r="C166" s="8" t="str">
        <f>димвенканали!B166</f>
        <v>Одеська,18</v>
      </c>
      <c r="D166" s="8">
        <f>димвенканали!C166</f>
        <v>2512.2399999999998</v>
      </c>
      <c r="E166" s="8">
        <f>димвенканали!D166</f>
        <v>0</v>
      </c>
      <c r="F166" s="8">
        <f>димвенканали!E166</f>
        <v>0</v>
      </c>
      <c r="G166" s="328">
        <f t="shared" si="53"/>
        <v>2512.2399999999998</v>
      </c>
      <c r="H166" s="217">
        <f t="shared" si="57"/>
        <v>2.9784966446899694E-2</v>
      </c>
      <c r="I166" s="209">
        <f t="shared" si="54"/>
        <v>127.52284459407869</v>
      </c>
      <c r="J166" s="202">
        <f t="shared" si="52"/>
        <v>28.055025810697312</v>
      </c>
      <c r="K166" s="202">
        <v>53.481155327495308</v>
      </c>
      <c r="L166" s="202">
        <v>12.114423869480248</v>
      </c>
      <c r="M166" s="10">
        <f t="shared" si="55"/>
        <v>221.17344960175157</v>
      </c>
      <c r="N166" s="11">
        <f t="shared" si="58"/>
        <v>8.8038344107948127E-2</v>
      </c>
    </row>
    <row r="167" spans="1:14" x14ac:dyDescent="0.35">
      <c r="A167" s="9" t="e">
        <f t="shared" si="51"/>
        <v>#REF!</v>
      </c>
      <c r="B167" s="9">
        <f t="shared" si="51"/>
        <v>162</v>
      </c>
      <c r="C167" s="8" t="str">
        <f>димвенканали!B167</f>
        <v>Одеська,19</v>
      </c>
      <c r="D167" s="8">
        <f>димвенканали!C167</f>
        <v>124.1</v>
      </c>
      <c r="E167" s="8">
        <f>димвенканали!D167</f>
        <v>0</v>
      </c>
      <c r="F167" s="8">
        <f>димвенканали!E167</f>
        <v>0</v>
      </c>
      <c r="G167" s="328">
        <f t="shared" si="53"/>
        <v>124.1</v>
      </c>
      <c r="H167" s="217">
        <f t="shared" si="57"/>
        <v>1.4713221412206844E-3</v>
      </c>
      <c r="I167" s="209">
        <f t="shared" si="54"/>
        <v>6.2993921815292993</v>
      </c>
      <c r="J167" s="202">
        <f t="shared" si="52"/>
        <v>1.3858662799364458</v>
      </c>
      <c r="K167" s="202">
        <v>2.6418699551564213</v>
      </c>
      <c r="L167" s="202">
        <v>0.59843008717419466</v>
      </c>
      <c r="M167" s="10">
        <f t="shared" si="55"/>
        <v>10.925558503796362</v>
      </c>
      <c r="N167" s="11">
        <f t="shared" si="58"/>
        <v>8.8038344107948127E-2</v>
      </c>
    </row>
    <row r="168" spans="1:14" x14ac:dyDescent="0.35">
      <c r="A168" s="9" t="e">
        <f t="shared" si="51"/>
        <v>#REF!</v>
      </c>
      <c r="B168" s="9">
        <f t="shared" si="51"/>
        <v>163</v>
      </c>
      <c r="C168" s="8" t="str">
        <f>димвенканали!B168</f>
        <v>Одеська,21</v>
      </c>
      <c r="D168" s="8">
        <f>димвенканали!C168</f>
        <v>147.35</v>
      </c>
      <c r="E168" s="8">
        <f>димвенканали!D168</f>
        <v>0</v>
      </c>
      <c r="F168" s="8">
        <f>димвенканали!E168</f>
        <v>0</v>
      </c>
      <c r="G168" s="328">
        <f t="shared" si="53"/>
        <v>147.35</v>
      </c>
      <c r="H168" s="217">
        <f t="shared" si="57"/>
        <v>1.7469727438264935E-3</v>
      </c>
      <c r="I168" s="209">
        <f t="shared" si="54"/>
        <v>7.4795764540559402</v>
      </c>
      <c r="J168" s="202">
        <f t="shared" si="52"/>
        <v>1.6455068198923068</v>
      </c>
      <c r="K168" s="202">
        <v>3.1368214173432611</v>
      </c>
      <c r="L168" s="202">
        <v>0.71054531301464607</v>
      </c>
      <c r="M168" s="10">
        <f t="shared" si="55"/>
        <v>12.972450004306156</v>
      </c>
      <c r="N168" s="11">
        <f t="shared" si="58"/>
        <v>8.8038344107948127E-2</v>
      </c>
    </row>
    <row r="169" spans="1:14" x14ac:dyDescent="0.35">
      <c r="A169" s="9" t="e">
        <f t="shared" si="51"/>
        <v>#REF!</v>
      </c>
      <c r="B169" s="9">
        <f t="shared" si="51"/>
        <v>164</v>
      </c>
      <c r="C169" s="8" t="str">
        <f>димвенканали!B169</f>
        <v>Одеська,27</v>
      </c>
      <c r="D169" s="8">
        <f>димвенканали!C169</f>
        <v>118.2</v>
      </c>
      <c r="E169" s="8">
        <f>димвенканали!D169</f>
        <v>0</v>
      </c>
      <c r="F169" s="8">
        <f>димвенканали!E169</f>
        <v>0</v>
      </c>
      <c r="G169" s="328">
        <f t="shared" si="53"/>
        <v>118.2</v>
      </c>
      <c r="H169" s="217">
        <f t="shared" si="57"/>
        <v>1.4013720958282426E-3</v>
      </c>
      <c r="I169" s="209">
        <f t="shared" si="54"/>
        <v>5.999904559683829</v>
      </c>
      <c r="J169" s="202">
        <f t="shared" si="52"/>
        <v>1.3199790031304424</v>
      </c>
      <c r="K169" s="202">
        <v>2.5162693690530946</v>
      </c>
      <c r="L169" s="202">
        <v>0.56997934169210163</v>
      </c>
      <c r="M169" s="10">
        <f t="shared" si="55"/>
        <v>10.406132273559468</v>
      </c>
      <c r="N169" s="11">
        <f t="shared" si="58"/>
        <v>8.8038344107948113E-2</v>
      </c>
    </row>
    <row r="170" spans="1:14" x14ac:dyDescent="0.35">
      <c r="A170" s="9" t="e">
        <f t="shared" si="51"/>
        <v>#REF!</v>
      </c>
      <c r="B170" s="9">
        <f t="shared" si="51"/>
        <v>165</v>
      </c>
      <c r="C170" s="8" t="str">
        <f>димвенканали!B170</f>
        <v>Одеська,35</v>
      </c>
      <c r="D170" s="8">
        <f>димвенканали!C170</f>
        <v>111.8</v>
      </c>
      <c r="E170" s="8">
        <f>димвенканали!D170</f>
        <v>0</v>
      </c>
      <c r="F170" s="8">
        <f>димвенканали!E170</f>
        <v>0</v>
      </c>
      <c r="G170" s="328">
        <f t="shared" si="53"/>
        <v>111.8</v>
      </c>
      <c r="H170" s="217">
        <f t="shared" si="57"/>
        <v>1.3254940804872887E-3</v>
      </c>
      <c r="I170" s="209">
        <f t="shared" si="54"/>
        <v>5.6750366309023015</v>
      </c>
      <c r="J170" s="202">
        <f t="shared" si="52"/>
        <v>1.2485080587985062</v>
      </c>
      <c r="K170" s="202">
        <v>2.3800246654833837</v>
      </c>
      <c r="L170" s="202">
        <v>0.5391175160844075</v>
      </c>
      <c r="M170" s="10">
        <f t="shared" si="55"/>
        <v>9.8426868712685991</v>
      </c>
      <c r="N170" s="11">
        <f t="shared" si="58"/>
        <v>8.8038344107948113E-2</v>
      </c>
    </row>
    <row r="171" spans="1:14" x14ac:dyDescent="0.35">
      <c r="A171" s="9" t="e">
        <f t="shared" si="51"/>
        <v>#REF!</v>
      </c>
      <c r="B171" s="9">
        <f t="shared" si="51"/>
        <v>166</v>
      </c>
      <c r="C171" s="8" t="str">
        <f>димвенканали!B171</f>
        <v>Одеська,39</v>
      </c>
      <c r="D171" s="8">
        <f>димвенканали!C171</f>
        <v>177.1</v>
      </c>
      <c r="E171" s="8">
        <f>димвенканали!D171</f>
        <v>0</v>
      </c>
      <c r="F171" s="8">
        <f>димвенканали!E171</f>
        <v>0</v>
      </c>
      <c r="G171" s="328">
        <f t="shared" si="53"/>
        <v>177.1</v>
      </c>
      <c r="H171" s="217">
        <f t="shared" si="57"/>
        <v>2.0996869557629591E-3</v>
      </c>
      <c r="I171" s="209">
        <f t="shared" si="54"/>
        <v>8.9897047167513211</v>
      </c>
      <c r="J171" s="202">
        <f t="shared" si="52"/>
        <v>1.9777350376852907</v>
      </c>
      <c r="K171" s="202">
        <v>3.7701464065930881</v>
      </c>
      <c r="L171" s="202">
        <v>0.85400458048791206</v>
      </c>
      <c r="M171" s="10">
        <f t="shared" si="55"/>
        <v>15.591590741517612</v>
      </c>
      <c r="N171" s="11">
        <f t="shared" si="58"/>
        <v>8.8038344107948127E-2</v>
      </c>
    </row>
    <row r="172" spans="1:14" x14ac:dyDescent="0.35">
      <c r="A172" s="9" t="e">
        <f t="shared" si="51"/>
        <v>#REF!</v>
      </c>
      <c r="B172" s="9">
        <f t="shared" si="51"/>
        <v>167</v>
      </c>
      <c r="C172" s="8" t="str">
        <f>димвенканали!B172</f>
        <v>Гушалевича,1</v>
      </c>
      <c r="D172" s="8">
        <f>димвенканали!C172</f>
        <v>535.96</v>
      </c>
      <c r="E172" s="8">
        <f>димвенканали!D172</f>
        <v>36.6</v>
      </c>
      <c r="F172" s="8">
        <f>димвенканали!E172</f>
        <v>0</v>
      </c>
      <c r="G172" s="328">
        <f t="shared" si="53"/>
        <v>572.56000000000006</v>
      </c>
      <c r="H172" s="217">
        <f t="shared" si="57"/>
        <v>6.7882369474400904E-3</v>
      </c>
      <c r="I172" s="209">
        <f t="shared" si="54"/>
        <v>29.063497078617374</v>
      </c>
      <c r="J172" s="202">
        <f t="shared" si="52"/>
        <v>6.3939693572958225</v>
      </c>
      <c r="K172" s="202">
        <v>12.188791793105244</v>
      </c>
      <c r="L172" s="202">
        <v>2.5844850082343389</v>
      </c>
      <c r="M172" s="10">
        <f t="shared" si="55"/>
        <v>50.230743237252781</v>
      </c>
      <c r="N172" s="11">
        <f t="shared" si="58"/>
        <v>8.7730095076940018E-2</v>
      </c>
    </row>
    <row r="173" spans="1:14" x14ac:dyDescent="0.35">
      <c r="A173" s="9" t="e">
        <f t="shared" si="51"/>
        <v>#REF!</v>
      </c>
      <c r="B173" s="9">
        <f t="shared" si="51"/>
        <v>168</v>
      </c>
      <c r="C173" s="8" t="str">
        <f>димвенканали!B173</f>
        <v>Гушалевича,3</v>
      </c>
      <c r="D173" s="8">
        <f>димвенканали!C173</f>
        <v>546.79999999999995</v>
      </c>
      <c r="E173" s="8">
        <f>димвенканали!D173</f>
        <v>0</v>
      </c>
      <c r="F173" s="8">
        <f>димвенканали!E173</f>
        <v>0</v>
      </c>
      <c r="G173" s="328">
        <f t="shared" si="53"/>
        <v>546.79999999999995</v>
      </c>
      <c r="H173" s="217">
        <f t="shared" si="57"/>
        <v>6.482827935692749E-3</v>
      </c>
      <c r="I173" s="209">
        <f t="shared" si="54"/>
        <v>27.75590366527172</v>
      </c>
      <c r="J173" s="202">
        <f t="shared" si="52"/>
        <v>6.1062988063597787</v>
      </c>
      <c r="K173" s="202">
        <v>11.640406861237157</v>
      </c>
      <c r="L173" s="202">
        <v>2.6367572253573703</v>
      </c>
      <c r="M173" s="10">
        <f t="shared" si="55"/>
        <v>48.13936655822603</v>
      </c>
      <c r="N173" s="11">
        <f t="shared" si="58"/>
        <v>8.8038344107948127E-2</v>
      </c>
    </row>
    <row r="174" spans="1:14" x14ac:dyDescent="0.35">
      <c r="A174" s="9" t="e">
        <f t="shared" si="51"/>
        <v>#REF!</v>
      </c>
      <c r="B174" s="9">
        <f t="shared" si="51"/>
        <v>169</v>
      </c>
      <c r="C174" s="8" t="str">
        <f>димвенканали!B174</f>
        <v>Гушалевича,8</v>
      </c>
      <c r="D174" s="8">
        <f>димвенканали!C174</f>
        <v>695</v>
      </c>
      <c r="E174" s="8">
        <f>димвенканали!D174</f>
        <v>0</v>
      </c>
      <c r="F174" s="8">
        <f>димвенканали!E174</f>
        <v>0</v>
      </c>
      <c r="G174" s="328">
        <f t="shared" si="53"/>
        <v>695</v>
      </c>
      <c r="H174" s="217">
        <f t="shared" si="57"/>
        <v>8.2398782284317136E-3</v>
      </c>
      <c r="I174" s="209">
        <f t="shared" si="54"/>
        <v>35.278626641118962</v>
      </c>
      <c r="J174" s="202">
        <f t="shared" si="52"/>
        <v>7.7612978610461711</v>
      </c>
      <c r="K174" s="202">
        <v>14.795323278273269</v>
      </c>
      <c r="L174" s="202">
        <v>3.3514013745855382</v>
      </c>
      <c r="M174" s="10">
        <f t="shared" si="55"/>
        <v>61.186649155023943</v>
      </c>
      <c r="N174" s="11">
        <f t="shared" si="58"/>
        <v>8.8038344107948113E-2</v>
      </c>
    </row>
    <row r="175" spans="1:14" x14ac:dyDescent="0.35">
      <c r="A175" s="9" t="e">
        <f t="shared" si="51"/>
        <v>#REF!</v>
      </c>
      <c r="B175" s="9">
        <f t="shared" si="51"/>
        <v>170</v>
      </c>
      <c r="C175" s="8" t="str">
        <f>димвенканали!B175</f>
        <v>Гушалевича,8а</v>
      </c>
      <c r="D175" s="8">
        <f>димвенканали!C175</f>
        <v>641.82000000000005</v>
      </c>
      <c r="E175" s="8">
        <f>димвенканали!D175</f>
        <v>0</v>
      </c>
      <c r="F175" s="8">
        <f>димвенканали!E175</f>
        <v>0</v>
      </c>
      <c r="G175" s="328">
        <f t="shared" si="53"/>
        <v>641.82000000000005</v>
      </c>
      <c r="H175" s="217">
        <f t="shared" si="57"/>
        <v>7.6093793447079752E-3</v>
      </c>
      <c r="I175" s="209">
        <f t="shared" si="54"/>
        <v>32.579177195399957</v>
      </c>
      <c r="J175" s="202">
        <f t="shared" si="52"/>
        <v>7.1674189829879902</v>
      </c>
      <c r="K175" s="202">
        <v>13.663214944548706</v>
      </c>
      <c r="L175" s="202">
        <v>3.0949588924266052</v>
      </c>
      <c r="M175" s="10">
        <f t="shared" si="55"/>
        <v>56.504770015363256</v>
      </c>
      <c r="N175" s="11">
        <f t="shared" si="58"/>
        <v>8.8038344107948099E-2</v>
      </c>
    </row>
    <row r="176" spans="1:14" x14ac:dyDescent="0.35">
      <c r="A176" s="9" t="e">
        <f>#REF!+1</f>
        <v>#REF!</v>
      </c>
      <c r="B176" s="9">
        <f t="shared" ref="B176" si="59">B175+1</f>
        <v>171</v>
      </c>
      <c r="C176" s="8" t="str">
        <f>димвенканали!B176</f>
        <v>Яр.Мудрого,7а</v>
      </c>
      <c r="D176" s="8">
        <f>димвенканали!C176</f>
        <v>611.88</v>
      </c>
      <c r="E176" s="8">
        <f>димвенканали!D176</f>
        <v>0</v>
      </c>
      <c r="F176" s="8">
        <f>димвенканали!E176</f>
        <v>0</v>
      </c>
      <c r="G176" s="328">
        <f t="shared" si="53"/>
        <v>611.88</v>
      </c>
      <c r="H176" s="217">
        <f t="shared" si="57"/>
        <v>7.2544125041910752E-3</v>
      </c>
      <c r="I176" s="209">
        <f t="shared" si="54"/>
        <v>31.059404416068876</v>
      </c>
      <c r="J176" s="202">
        <f t="shared" si="52"/>
        <v>6.8330689715351527</v>
      </c>
      <c r="K176" s="202">
        <v>13.025845190661654</v>
      </c>
      <c r="L176" s="202">
        <v>2.9505834145056102</v>
      </c>
      <c r="M176" s="10">
        <f t="shared" si="55"/>
        <v>53.868901992771292</v>
      </c>
      <c r="N176" s="11">
        <f t="shared" si="58"/>
        <v>8.8038344107948113E-2</v>
      </c>
    </row>
    <row r="177" spans="1:14" x14ac:dyDescent="0.35">
      <c r="A177" s="9" t="e">
        <f t="shared" si="51"/>
        <v>#REF!</v>
      </c>
      <c r="B177" s="9">
        <f t="shared" si="51"/>
        <v>172</v>
      </c>
      <c r="C177" s="8" t="str">
        <f>димвенканали!B177</f>
        <v>Яр.Мудрого,9а</v>
      </c>
      <c r="D177" s="8">
        <f>димвенканали!C177</f>
        <v>427.6</v>
      </c>
      <c r="E177" s="8">
        <f>димвенканали!D177</f>
        <v>0</v>
      </c>
      <c r="F177" s="8">
        <f>димвенканали!E177</f>
        <v>0</v>
      </c>
      <c r="G177" s="328">
        <f t="shared" si="53"/>
        <v>427.6</v>
      </c>
      <c r="H177" s="217">
        <f t="shared" si="57"/>
        <v>5.0695998999674835E-3</v>
      </c>
      <c r="I177" s="209">
        <f t="shared" si="54"/>
        <v>21.705238491715782</v>
      </c>
      <c r="J177" s="202">
        <f t="shared" si="52"/>
        <v>4.7751524681774722</v>
      </c>
      <c r="K177" s="202">
        <v>9.1028492572512967</v>
      </c>
      <c r="L177" s="202">
        <v>2.0619557234140666</v>
      </c>
      <c r="M177" s="10">
        <f t="shared" si="55"/>
        <v>37.645195940558615</v>
      </c>
      <c r="N177" s="11">
        <f t="shared" si="58"/>
        <v>8.8038344107948113E-2</v>
      </c>
    </row>
    <row r="178" spans="1:14" x14ac:dyDescent="0.35">
      <c r="A178" s="9" t="e">
        <f t="shared" si="51"/>
        <v>#REF!</v>
      </c>
      <c r="B178" s="9">
        <f t="shared" si="51"/>
        <v>173</v>
      </c>
      <c r="C178" s="8" t="str">
        <f>димвенканали!B178</f>
        <v>Яр.Мудрого,11а</v>
      </c>
      <c r="D178" s="8">
        <f>димвенканали!C178</f>
        <v>411.9</v>
      </c>
      <c r="E178" s="8">
        <f>димвенканали!D178</f>
        <v>0</v>
      </c>
      <c r="F178" s="8">
        <f>димвенканали!E178</f>
        <v>0</v>
      </c>
      <c r="G178" s="328">
        <f t="shared" si="53"/>
        <v>411.9</v>
      </c>
      <c r="H178" s="217">
        <f t="shared" si="57"/>
        <v>4.8834616435842054E-3</v>
      </c>
      <c r="I178" s="209">
        <f t="shared" si="54"/>
        <v>20.908296853923595</v>
      </c>
      <c r="J178" s="202">
        <f t="shared" si="52"/>
        <v>4.599825307863191</v>
      </c>
      <c r="K178" s="202">
        <v>8.7686239688068479</v>
      </c>
      <c r="L178" s="202">
        <v>1.9862478074701917</v>
      </c>
      <c r="M178" s="10">
        <f t="shared" si="55"/>
        <v>36.262993938063829</v>
      </c>
      <c r="N178" s="11">
        <f t="shared" si="58"/>
        <v>8.8038344107948127E-2</v>
      </c>
    </row>
    <row r="179" spans="1:14" x14ac:dyDescent="0.35">
      <c r="A179" s="9" t="e">
        <f t="shared" si="51"/>
        <v>#REF!</v>
      </c>
      <c r="B179" s="9">
        <f t="shared" si="51"/>
        <v>174</v>
      </c>
      <c r="C179" s="8" t="str">
        <f>димвенканали!B179</f>
        <v>Голубовича,21</v>
      </c>
      <c r="D179" s="8">
        <f>димвенканали!C179</f>
        <v>586.9</v>
      </c>
      <c r="E179" s="8">
        <f>димвенканали!D179</f>
        <v>0</v>
      </c>
      <c r="F179" s="8">
        <f>димвенканали!E179</f>
        <v>48.4</v>
      </c>
      <c r="G179" s="328">
        <f t="shared" si="53"/>
        <v>635.29999999999995</v>
      </c>
      <c r="H179" s="217">
        <f t="shared" si="57"/>
        <v>7.5320786165793772E-3</v>
      </c>
      <c r="I179" s="209">
        <f t="shared" si="54"/>
        <v>32.248217992953776</v>
      </c>
      <c r="J179" s="202">
        <f t="shared" si="52"/>
        <v>7.0946079584498305</v>
      </c>
      <c r="K179" s="202">
        <v>13.524415652787061</v>
      </c>
      <c r="L179" s="202">
        <v>2.8301258514305792</v>
      </c>
      <c r="M179" s="10">
        <f t="shared" si="55"/>
        <v>55.697367455621247</v>
      </c>
      <c r="N179" s="11">
        <f t="shared" si="58"/>
        <v>8.7670970337826615E-2</v>
      </c>
    </row>
    <row r="180" spans="1:14" x14ac:dyDescent="0.35">
      <c r="A180" s="9" t="e">
        <f t="shared" si="51"/>
        <v>#REF!</v>
      </c>
      <c r="B180" s="9">
        <f t="shared" si="51"/>
        <v>175</v>
      </c>
      <c r="C180" s="8" t="str">
        <f>димвенканали!B180</f>
        <v>Голубовича,19</v>
      </c>
      <c r="D180" s="8">
        <f>димвенканали!C180</f>
        <v>589.9</v>
      </c>
      <c r="E180" s="8">
        <f>димвенканали!D180</f>
        <v>60.8</v>
      </c>
      <c r="F180" s="8">
        <f>димвенканали!E180</f>
        <v>0</v>
      </c>
      <c r="G180" s="328">
        <f t="shared" si="53"/>
        <v>650.69999999999993</v>
      </c>
      <c r="H180" s="217">
        <f t="shared" si="57"/>
        <v>7.7146600909935477E-3</v>
      </c>
      <c r="I180" s="209">
        <f t="shared" si="54"/>
        <v>33.029931446584321</v>
      </c>
      <c r="J180" s="202">
        <f t="shared" si="52"/>
        <v>7.2665849182485509</v>
      </c>
      <c r="K180" s="202">
        <v>13.852254470751678</v>
      </c>
      <c r="L180" s="202">
        <v>2.8445923321841859</v>
      </c>
      <c r="M180" s="10">
        <f t="shared" si="55"/>
        <v>56.993363167768727</v>
      </c>
      <c r="N180" s="11">
        <f t="shared" ref="N180:N211" si="60">M180/G180</f>
        <v>8.7587771888379795E-2</v>
      </c>
    </row>
    <row r="181" spans="1:14" x14ac:dyDescent="0.35">
      <c r="A181" s="9" t="e">
        <f t="shared" si="51"/>
        <v>#REF!</v>
      </c>
      <c r="B181" s="9">
        <f t="shared" si="51"/>
        <v>176</v>
      </c>
      <c r="C181" s="8" t="str">
        <f>димвенканали!B181</f>
        <v>Голубовича,24</v>
      </c>
      <c r="D181" s="8">
        <f>димвенканали!C181</f>
        <v>650.29999999999995</v>
      </c>
      <c r="E181" s="8">
        <f>димвенканали!D181</f>
        <v>0</v>
      </c>
      <c r="F181" s="8">
        <f>димвенканали!E181</f>
        <v>0</v>
      </c>
      <c r="G181" s="328">
        <f t="shared" si="53"/>
        <v>650.29999999999995</v>
      </c>
      <c r="H181" s="217">
        <f t="shared" si="57"/>
        <v>7.7099177150347382E-3</v>
      </c>
      <c r="I181" s="209">
        <f t="shared" si="54"/>
        <v>33.009627201035478</v>
      </c>
      <c r="J181" s="202">
        <f t="shared" si="52"/>
        <v>7.262117984227805</v>
      </c>
      <c r="K181" s="202">
        <v>13.843739176778572</v>
      </c>
      <c r="L181" s="202">
        <v>3.1358508113567991</v>
      </c>
      <c r="M181" s="10">
        <f t="shared" si="55"/>
        <v>57.251335173398651</v>
      </c>
      <c r="N181" s="11">
        <f t="shared" si="60"/>
        <v>8.8038344107948113E-2</v>
      </c>
    </row>
    <row r="182" spans="1:14" x14ac:dyDescent="0.35">
      <c r="A182" s="9" t="e">
        <f t="shared" si="51"/>
        <v>#REF!</v>
      </c>
      <c r="B182" s="9">
        <f t="shared" si="51"/>
        <v>177</v>
      </c>
      <c r="C182" s="8" t="str">
        <f>димвенканали!B182</f>
        <v>Голубовича,26</v>
      </c>
      <c r="D182" s="8">
        <f>димвенканали!C182</f>
        <v>630.21</v>
      </c>
      <c r="E182" s="8">
        <f>димвенканали!D182</f>
        <v>38.9</v>
      </c>
      <c r="F182" s="8">
        <f>димвенканали!E182</f>
        <v>33.799999999999997</v>
      </c>
      <c r="G182" s="328">
        <f t="shared" si="53"/>
        <v>702.91</v>
      </c>
      <c r="H182" s="217">
        <f t="shared" si="57"/>
        <v>8.3336587130171738E-3</v>
      </c>
      <c r="I182" s="209">
        <f t="shared" si="54"/>
        <v>35.680143096847374</v>
      </c>
      <c r="J182" s="202">
        <f t="shared" si="52"/>
        <v>7.8496314813064219</v>
      </c>
      <c r="K182" s="202">
        <v>14.96371321659146</v>
      </c>
      <c r="L182" s="202">
        <v>3.0389736119101474</v>
      </c>
      <c r="M182" s="10">
        <f t="shared" si="55"/>
        <v>61.532461406655401</v>
      </c>
      <c r="N182" s="11">
        <f t="shared" si="60"/>
        <v>8.7539601665441377E-2</v>
      </c>
    </row>
    <row r="183" spans="1:14" x14ac:dyDescent="0.35">
      <c r="A183" s="9" t="e">
        <f t="shared" si="51"/>
        <v>#REF!</v>
      </c>
      <c r="B183" s="9">
        <f t="shared" si="51"/>
        <v>178</v>
      </c>
      <c r="C183" s="8" t="str">
        <f>димвенканали!B183</f>
        <v>Голубовича,28</v>
      </c>
      <c r="D183" s="8">
        <f>димвенканали!C183</f>
        <v>592.9</v>
      </c>
      <c r="E183" s="8">
        <f>димвенканали!D183</f>
        <v>0</v>
      </c>
      <c r="F183" s="8">
        <f>димвенканали!E183</f>
        <v>0</v>
      </c>
      <c r="G183" s="328">
        <f t="shared" si="53"/>
        <v>592.9</v>
      </c>
      <c r="H183" s="217">
        <f t="shared" si="57"/>
        <v>7.0293867649455577E-3</v>
      </c>
      <c r="I183" s="209">
        <f t="shared" si="54"/>
        <v>30.095967964776158</v>
      </c>
      <c r="J183" s="202">
        <f t="shared" si="52"/>
        <v>6.6211129522507548</v>
      </c>
      <c r="K183" s="202">
        <v>12.621794491637729</v>
      </c>
      <c r="L183" s="202">
        <v>2.8590588129377923</v>
      </c>
      <c r="M183" s="10">
        <f t="shared" si="55"/>
        <v>52.197934221602431</v>
      </c>
      <c r="N183" s="11">
        <f t="shared" si="60"/>
        <v>8.8038344107948113E-2</v>
      </c>
    </row>
    <row r="184" spans="1:14" x14ac:dyDescent="0.35">
      <c r="A184" s="9" t="e">
        <f t="shared" si="51"/>
        <v>#REF!</v>
      </c>
      <c r="B184" s="9">
        <f t="shared" si="51"/>
        <v>179</v>
      </c>
      <c r="C184" s="8" t="str">
        <f>димвенканали!B184</f>
        <v>Шевченка,113</v>
      </c>
      <c r="D184" s="8">
        <f>димвенканали!C184</f>
        <v>1130.92</v>
      </c>
      <c r="E184" s="8">
        <f>димвенканали!D184</f>
        <v>0</v>
      </c>
      <c r="F184" s="8">
        <f>димвенканали!E184</f>
        <v>114.2</v>
      </c>
      <c r="G184" s="328">
        <f t="shared" si="53"/>
        <v>1245.1200000000001</v>
      </c>
      <c r="H184" s="217">
        <f t="shared" si="57"/>
        <v>1.4762067884582585E-2</v>
      </c>
      <c r="I184" s="209">
        <f t="shared" si="54"/>
        <v>63.203055544446102</v>
      </c>
      <c r="J184" s="202">
        <f t="shared" si="52"/>
        <v>13.904672219778142</v>
      </c>
      <c r="K184" s="202">
        <v>26.506407079487218</v>
      </c>
      <c r="L184" s="202">
        <v>5.4534774712896077</v>
      </c>
      <c r="M184" s="10">
        <f t="shared" si="55"/>
        <v>109.06761231500107</v>
      </c>
      <c r="N184" s="11">
        <f t="shared" si="60"/>
        <v>8.7596064889328792E-2</v>
      </c>
    </row>
    <row r="185" spans="1:14" x14ac:dyDescent="0.35">
      <c r="A185" s="9" t="e">
        <f t="shared" ref="A185:B244" si="61">A184+1</f>
        <v>#REF!</v>
      </c>
      <c r="B185" s="9">
        <f t="shared" si="61"/>
        <v>180</v>
      </c>
      <c r="C185" s="8" t="str">
        <f>димвенканали!B185</f>
        <v>Шевченка,107</v>
      </c>
      <c r="D185" s="8">
        <f>димвенканали!C185</f>
        <v>274.64999999999998</v>
      </c>
      <c r="E185" s="8">
        <f>димвенканали!D185</f>
        <v>0</v>
      </c>
      <c r="F185" s="8">
        <f>димвенканали!E185</f>
        <v>0</v>
      </c>
      <c r="G185" s="328">
        <f t="shared" si="53"/>
        <v>274.64999999999998</v>
      </c>
      <c r="H185" s="217">
        <f t="shared" si="57"/>
        <v>3.2562338927176549E-3</v>
      </c>
      <c r="I185" s="209">
        <f t="shared" si="54"/>
        <v>13.941402599976003</v>
      </c>
      <c r="J185" s="202">
        <f t="shared" si="52"/>
        <v>3.0671085719947206</v>
      </c>
      <c r="K185" s="202">
        <v>5.8468137242845373</v>
      </c>
      <c r="L185" s="202">
        <v>1.324406312992688</v>
      </c>
      <c r="M185" s="10">
        <f t="shared" si="55"/>
        <v>24.179731209247951</v>
      </c>
      <c r="N185" s="11">
        <f t="shared" si="60"/>
        <v>8.8038344107948127E-2</v>
      </c>
    </row>
    <row r="186" spans="1:14" x14ac:dyDescent="0.35">
      <c r="A186" s="9" t="e">
        <f t="shared" si="61"/>
        <v>#REF!</v>
      </c>
      <c r="B186" s="9">
        <f t="shared" si="61"/>
        <v>181</v>
      </c>
      <c r="C186" s="8" t="str">
        <f>димвенканали!B186</f>
        <v>Шевченка,109</v>
      </c>
      <c r="D186" s="8">
        <f>димвенканали!C186</f>
        <v>307.75</v>
      </c>
      <c r="E186" s="8">
        <f>димвенканали!D186</f>
        <v>138.30000000000001</v>
      </c>
      <c r="F186" s="8">
        <f>димвенканали!E186</f>
        <v>0</v>
      </c>
      <c r="G186" s="328">
        <f t="shared" si="53"/>
        <v>446.05</v>
      </c>
      <c r="H186" s="217">
        <f t="shared" si="57"/>
        <v>5.2883419910675772E-3</v>
      </c>
      <c r="I186" s="209">
        <f t="shared" si="54"/>
        <v>22.641771817656277</v>
      </c>
      <c r="J186" s="202">
        <f t="shared" ref="J186:J245" si="62">I186*0.22</f>
        <v>4.9811897998843806</v>
      </c>
      <c r="K186" s="202">
        <v>9.4956171917608518</v>
      </c>
      <c r="L186" s="202">
        <v>2.6805332923446272</v>
      </c>
      <c r="M186" s="10">
        <f t="shared" si="55"/>
        <v>39.799112101646138</v>
      </c>
      <c r="N186" s="11">
        <f t="shared" si="60"/>
        <v>8.9225674479646092E-2</v>
      </c>
    </row>
    <row r="187" spans="1:14" x14ac:dyDescent="0.35">
      <c r="A187" s="9" t="e">
        <f t="shared" si="61"/>
        <v>#REF!</v>
      </c>
      <c r="B187" s="9">
        <f t="shared" si="61"/>
        <v>182</v>
      </c>
      <c r="C187" s="8" t="str">
        <f>димвенканали!B187</f>
        <v>Шевченка,9</v>
      </c>
      <c r="D187" s="8">
        <f>димвенканали!C187</f>
        <v>625.9</v>
      </c>
      <c r="E187" s="8">
        <f>димвенканали!D187</f>
        <v>158.1</v>
      </c>
      <c r="F187" s="8">
        <f>димвенканали!E187</f>
        <v>0</v>
      </c>
      <c r="G187" s="328">
        <f t="shared" si="53"/>
        <v>784</v>
      </c>
      <c r="H187" s="217">
        <f t="shared" si="57"/>
        <v>9.2950568792668532E-3</v>
      </c>
      <c r="I187" s="209">
        <f t="shared" si="54"/>
        <v>39.796321275737064</v>
      </c>
      <c r="J187" s="202">
        <f t="shared" si="62"/>
        <v>8.7551906806621549</v>
      </c>
      <c r="K187" s="202">
        <v>16.689976187289563</v>
      </c>
      <c r="L187" s="202">
        <v>3.0181901012274648</v>
      </c>
      <c r="M187" s="10">
        <f t="shared" si="55"/>
        <v>68.259678244916245</v>
      </c>
      <c r="N187" s="11">
        <f t="shared" si="60"/>
        <v>8.7065916128719695E-2</v>
      </c>
    </row>
    <row r="188" spans="1:14" x14ac:dyDescent="0.35">
      <c r="A188" s="9" t="e">
        <f t="shared" si="61"/>
        <v>#REF!</v>
      </c>
      <c r="B188" s="9">
        <f t="shared" si="61"/>
        <v>183</v>
      </c>
      <c r="C188" s="8" t="str">
        <f>димвенканали!B188</f>
        <v xml:space="preserve">Шевченка,11 </v>
      </c>
      <c r="D188" s="8">
        <f>димвенканали!C188</f>
        <v>289.39999999999998</v>
      </c>
      <c r="E188" s="8">
        <f>димвенканали!D188</f>
        <v>0</v>
      </c>
      <c r="F188" s="8">
        <f>димвенканали!E188</f>
        <v>32.700000000000003</v>
      </c>
      <c r="G188" s="328">
        <f t="shared" si="53"/>
        <v>322.09999999999997</v>
      </c>
      <c r="H188" s="217">
        <f t="shared" si="57"/>
        <v>3.8187982408314455E-3</v>
      </c>
      <c r="I188" s="209">
        <f t="shared" si="54"/>
        <v>16.349993728207792</v>
      </c>
      <c r="J188" s="202">
        <f t="shared" si="62"/>
        <v>3.5969986202057145</v>
      </c>
      <c r="K188" s="202">
        <v>6.8569404718443456</v>
      </c>
      <c r="L188" s="202">
        <v>1.3955331766979204</v>
      </c>
      <c r="M188" s="10">
        <f t="shared" si="55"/>
        <v>28.199465996955773</v>
      </c>
      <c r="N188" s="11">
        <f t="shared" si="60"/>
        <v>8.7548792291076608E-2</v>
      </c>
    </row>
    <row r="189" spans="1:14" x14ac:dyDescent="0.35">
      <c r="A189" s="9" t="e">
        <f t="shared" si="61"/>
        <v>#REF!</v>
      </c>
      <c r="B189" s="9">
        <f t="shared" si="61"/>
        <v>184</v>
      </c>
      <c r="C189" s="8" t="str">
        <f>димвенканали!B189</f>
        <v>Шевченка,13</v>
      </c>
      <c r="D189" s="8">
        <f>димвенканали!C189</f>
        <v>543.79999999999995</v>
      </c>
      <c r="E189" s="8">
        <f>димвенканали!D189</f>
        <v>0</v>
      </c>
      <c r="F189" s="8">
        <f>димвенканали!E189</f>
        <v>0</v>
      </c>
      <c r="G189" s="328">
        <f t="shared" si="53"/>
        <v>543.79999999999995</v>
      </c>
      <c r="H189" s="217">
        <f t="shared" si="57"/>
        <v>6.4472601160016768E-3</v>
      </c>
      <c r="I189" s="209">
        <f t="shared" si="54"/>
        <v>27.603621823655377</v>
      </c>
      <c r="J189" s="202">
        <f t="shared" si="62"/>
        <v>6.0727968012041833</v>
      </c>
      <c r="K189" s="202">
        <v>11.576542156438855</v>
      </c>
      <c r="L189" s="202">
        <v>2.6222907446037635</v>
      </c>
      <c r="M189" s="10">
        <f t="shared" si="55"/>
        <v>47.875251525902179</v>
      </c>
      <c r="N189" s="11">
        <f t="shared" si="60"/>
        <v>8.8038344107948113E-2</v>
      </c>
    </row>
    <row r="190" spans="1:14" x14ac:dyDescent="0.35">
      <c r="A190" s="9" t="e">
        <f t="shared" si="61"/>
        <v>#REF!</v>
      </c>
      <c r="B190" s="9">
        <f t="shared" si="61"/>
        <v>185</v>
      </c>
      <c r="C190" s="8" t="str">
        <f>димвенканали!B190</f>
        <v>Шевченка,15</v>
      </c>
      <c r="D190" s="8">
        <f>димвенканали!C190</f>
        <v>556.6</v>
      </c>
      <c r="E190" s="8">
        <f>димвенканали!D190</f>
        <v>0</v>
      </c>
      <c r="F190" s="8">
        <f>димвенканали!E190</f>
        <v>0</v>
      </c>
      <c r="G190" s="328">
        <f t="shared" si="53"/>
        <v>556.6</v>
      </c>
      <c r="H190" s="217">
        <f t="shared" si="57"/>
        <v>6.5990161466835855E-3</v>
      </c>
      <c r="I190" s="209">
        <f t="shared" si="54"/>
        <v>28.253357681218436</v>
      </c>
      <c r="J190" s="202">
        <f t="shared" si="62"/>
        <v>6.215738689868056</v>
      </c>
      <c r="K190" s="202">
        <v>11.849031563578277</v>
      </c>
      <c r="L190" s="202">
        <v>2.684014395819152</v>
      </c>
      <c r="M190" s="10">
        <f t="shared" si="55"/>
        <v>49.002142330483927</v>
      </c>
      <c r="N190" s="11">
        <f t="shared" si="60"/>
        <v>8.8038344107948127E-2</v>
      </c>
    </row>
    <row r="191" spans="1:14" x14ac:dyDescent="0.35">
      <c r="A191" s="9" t="e">
        <f t="shared" si="61"/>
        <v>#REF!</v>
      </c>
      <c r="B191" s="9">
        <f t="shared" si="61"/>
        <v>186</v>
      </c>
      <c r="C191" s="8" t="str">
        <f>димвенканали!B191</f>
        <v>Шевченка,33</v>
      </c>
      <c r="D191" s="8">
        <f>димвенканали!C191</f>
        <v>151.5</v>
      </c>
      <c r="E191" s="8">
        <f>димвенканали!D191</f>
        <v>0</v>
      </c>
      <c r="F191" s="8">
        <f>димвенканали!E191</f>
        <v>0</v>
      </c>
      <c r="G191" s="328">
        <f t="shared" si="53"/>
        <v>151.5</v>
      </c>
      <c r="H191" s="217">
        <f t="shared" si="57"/>
        <v>1.7961748943991433E-3</v>
      </c>
      <c r="I191" s="209">
        <f t="shared" si="54"/>
        <v>7.6902330016252121</v>
      </c>
      <c r="J191" s="202">
        <f t="shared" si="62"/>
        <v>1.6918512603575466</v>
      </c>
      <c r="K191" s="202">
        <v>3.2251675923142451</v>
      </c>
      <c r="L191" s="202">
        <v>0.73055727805713544</v>
      </c>
      <c r="M191" s="10">
        <f t="shared" si="55"/>
        <v>13.337809132354138</v>
      </c>
      <c r="N191" s="11">
        <f t="shared" si="60"/>
        <v>8.8038344107948113E-2</v>
      </c>
    </row>
    <row r="192" spans="1:14" x14ac:dyDescent="0.35">
      <c r="A192" s="9" t="e">
        <f t="shared" si="61"/>
        <v>#REF!</v>
      </c>
      <c r="B192" s="9">
        <f t="shared" si="61"/>
        <v>187</v>
      </c>
      <c r="C192" s="8" t="str">
        <f>димвенканали!B192</f>
        <v>Шевченка,35</v>
      </c>
      <c r="D192" s="8">
        <f>димвенканали!C192</f>
        <v>287.89999999999998</v>
      </c>
      <c r="E192" s="8">
        <f>димвенканали!D192</f>
        <v>71.900000000000006</v>
      </c>
      <c r="F192" s="8">
        <f>димвенканали!E192</f>
        <v>0</v>
      </c>
      <c r="G192" s="328">
        <f t="shared" si="53"/>
        <v>359.79999999999995</v>
      </c>
      <c r="H192" s="217">
        <f t="shared" si="57"/>
        <v>4.2657671749492523E-3</v>
      </c>
      <c r="I192" s="209">
        <f t="shared" si="54"/>
        <v>18.263668871186475</v>
      </c>
      <c r="J192" s="202">
        <f t="shared" si="62"/>
        <v>4.018007151661025</v>
      </c>
      <c r="K192" s="202">
        <v>7.6595069288096722</v>
      </c>
      <c r="L192" s="202">
        <v>1.3882999363211173</v>
      </c>
      <c r="M192" s="10">
        <f t="shared" si="55"/>
        <v>31.329482887978291</v>
      </c>
      <c r="N192" s="11">
        <f t="shared" si="60"/>
        <v>8.707471619782739E-2</v>
      </c>
    </row>
    <row r="193" spans="1:14" x14ac:dyDescent="0.35">
      <c r="A193" s="9" t="e">
        <f t="shared" si="61"/>
        <v>#REF!</v>
      </c>
      <c r="B193" s="9">
        <f t="shared" si="61"/>
        <v>188</v>
      </c>
      <c r="C193" s="8" t="str">
        <f>димвенканали!B193</f>
        <v>Шевченка,37</v>
      </c>
      <c r="D193" s="8">
        <f>димвенканали!C193</f>
        <v>383</v>
      </c>
      <c r="E193" s="8">
        <f>димвенканали!D193</f>
        <v>0</v>
      </c>
      <c r="F193" s="8">
        <f>димвенканали!E193</f>
        <v>0</v>
      </c>
      <c r="G193" s="328">
        <f t="shared" si="53"/>
        <v>383</v>
      </c>
      <c r="H193" s="217">
        <f t="shared" si="57"/>
        <v>4.5408249805602109E-3</v>
      </c>
      <c r="I193" s="209">
        <f t="shared" si="54"/>
        <v>19.441315113019513</v>
      </c>
      <c r="J193" s="202">
        <f t="shared" si="62"/>
        <v>4.2770893248642929</v>
      </c>
      <c r="K193" s="202">
        <v>8.1533939792498735</v>
      </c>
      <c r="L193" s="202">
        <v>1.8468873762104479</v>
      </c>
      <c r="M193" s="10">
        <f t="shared" si="55"/>
        <v>33.718685793344129</v>
      </c>
      <c r="N193" s="11">
        <f t="shared" si="60"/>
        <v>8.8038344107948113E-2</v>
      </c>
    </row>
    <row r="194" spans="1:14" x14ac:dyDescent="0.35">
      <c r="A194" s="9" t="e">
        <f t="shared" si="61"/>
        <v>#REF!</v>
      </c>
      <c r="B194" s="9">
        <f t="shared" si="61"/>
        <v>189</v>
      </c>
      <c r="C194" s="8" t="str">
        <f>димвенканали!B194</f>
        <v>Шевченка,39</v>
      </c>
      <c r="D194" s="8">
        <f>димвенканали!C194</f>
        <v>353.6</v>
      </c>
      <c r="E194" s="8">
        <f>димвенканали!D194</f>
        <v>0</v>
      </c>
      <c r="F194" s="8">
        <f>димвенканали!E194</f>
        <v>0</v>
      </c>
      <c r="G194" s="328">
        <f t="shared" si="53"/>
        <v>353.6</v>
      </c>
      <c r="H194" s="217">
        <f t="shared" si="57"/>
        <v>4.192260347587704E-3</v>
      </c>
      <c r="I194" s="209">
        <f t="shared" si="54"/>
        <v>17.948953065179374</v>
      </c>
      <c r="J194" s="202">
        <f t="shared" si="62"/>
        <v>3.9487696743394625</v>
      </c>
      <c r="K194" s="202">
        <v>7.5275198722265166</v>
      </c>
      <c r="L194" s="202">
        <v>1.705115864825103</v>
      </c>
      <c r="M194" s="10">
        <f t="shared" si="55"/>
        <v>31.130358476570457</v>
      </c>
      <c r="N194" s="11">
        <f t="shared" si="60"/>
        <v>8.8038344107948113E-2</v>
      </c>
    </row>
    <row r="195" spans="1:14" x14ac:dyDescent="0.35">
      <c r="A195" s="9" t="e">
        <f t="shared" si="61"/>
        <v>#REF!</v>
      </c>
      <c r="B195" s="9">
        <f t="shared" si="61"/>
        <v>190</v>
      </c>
      <c r="C195" s="8" t="str">
        <f>димвенканали!B195</f>
        <v>Шевченка,41а</v>
      </c>
      <c r="D195" s="8">
        <f>димвенканали!C195</f>
        <v>500.84</v>
      </c>
      <c r="E195" s="8">
        <f>димвенканали!D195</f>
        <v>0</v>
      </c>
      <c r="F195" s="8">
        <f>димвенканали!E195</f>
        <v>47.4</v>
      </c>
      <c r="G195" s="328">
        <f t="shared" si="53"/>
        <v>548.24</v>
      </c>
      <c r="H195" s="217">
        <f t="shared" si="57"/>
        <v>6.4999004891444648E-3</v>
      </c>
      <c r="I195" s="209">
        <f t="shared" si="54"/>
        <v>27.828998949247566</v>
      </c>
      <c r="J195" s="202">
        <f t="shared" si="62"/>
        <v>6.122379768834465</v>
      </c>
      <c r="K195" s="202">
        <v>11.671061919540342</v>
      </c>
      <c r="L195" s="202">
        <v>2.4151307402121165</v>
      </c>
      <c r="M195" s="10">
        <f t="shared" si="55"/>
        <v>48.037571377834489</v>
      </c>
      <c r="N195" s="11">
        <f t="shared" si="60"/>
        <v>8.762142743658706E-2</v>
      </c>
    </row>
    <row r="196" spans="1:14" x14ac:dyDescent="0.35">
      <c r="A196" s="9" t="e">
        <f>#REF!+1</f>
        <v>#REF!</v>
      </c>
      <c r="B196" s="9">
        <f t="shared" ref="B196" si="63">B195+1</f>
        <v>191</v>
      </c>
      <c r="C196" s="8" t="str">
        <f>димвенканали!B196</f>
        <v xml:space="preserve">Шевченка,43 </v>
      </c>
      <c r="D196" s="8">
        <f>димвенканали!C196</f>
        <v>250.8</v>
      </c>
      <c r="E196" s="8">
        <f>димвенканали!D196</f>
        <v>36.200000000000003</v>
      </c>
      <c r="F196" s="8">
        <f>димвенканали!E196</f>
        <v>0</v>
      </c>
      <c r="G196" s="328">
        <f t="shared" ref="G196:G258" si="64">D196+E196+F196</f>
        <v>287</v>
      </c>
      <c r="H196" s="217">
        <f t="shared" si="57"/>
        <v>3.4026547504459018E-3</v>
      </c>
      <c r="I196" s="209">
        <f t="shared" ref="I196:I244" si="65">H196*$I$2</f>
        <v>14.568296181296606</v>
      </c>
      <c r="J196" s="202">
        <f t="shared" si="62"/>
        <v>3.2050251598852535</v>
      </c>
      <c r="K196" s="202">
        <v>6.1097234257042139</v>
      </c>
      <c r="L196" s="202">
        <v>1.2093977910015152</v>
      </c>
      <c r="M196" s="10">
        <f t="shared" ref="M196:M258" si="66">I196+J196+K196+L196</f>
        <v>25.092442557887587</v>
      </c>
      <c r="N196" s="11">
        <f t="shared" si="60"/>
        <v>8.7430113442117027E-2</v>
      </c>
    </row>
    <row r="197" spans="1:14" x14ac:dyDescent="0.35">
      <c r="A197" s="9" t="e">
        <f t="shared" si="61"/>
        <v>#REF!</v>
      </c>
      <c r="B197" s="9">
        <f t="shared" si="61"/>
        <v>192</v>
      </c>
      <c r="C197" s="8" t="str">
        <f>димвенканали!B197</f>
        <v>Шевченка,49</v>
      </c>
      <c r="D197" s="8">
        <f>димвенканали!C197</f>
        <v>163</v>
      </c>
      <c r="E197" s="8">
        <f>димвенканали!D197</f>
        <v>0</v>
      </c>
      <c r="F197" s="8">
        <f>димвенканали!E197</f>
        <v>0</v>
      </c>
      <c r="G197" s="328">
        <f t="shared" si="64"/>
        <v>163</v>
      </c>
      <c r="H197" s="217">
        <f t="shared" si="57"/>
        <v>1.93251820321492E-3</v>
      </c>
      <c r="I197" s="209">
        <f t="shared" si="65"/>
        <v>8.2739800611545196</v>
      </c>
      <c r="J197" s="202">
        <f t="shared" si="62"/>
        <v>1.8202756134539944</v>
      </c>
      <c r="K197" s="202">
        <v>3.4699822940410692</v>
      </c>
      <c r="L197" s="202">
        <v>0.78601212094596073</v>
      </c>
      <c r="M197" s="10">
        <f t="shared" si="66"/>
        <v>14.350250089595542</v>
      </c>
      <c r="N197" s="11">
        <f t="shared" si="60"/>
        <v>8.8038344107948113E-2</v>
      </c>
    </row>
    <row r="198" spans="1:14" x14ac:dyDescent="0.35">
      <c r="A198" s="9" t="e">
        <f t="shared" si="61"/>
        <v>#REF!</v>
      </c>
      <c r="B198" s="9">
        <f t="shared" si="61"/>
        <v>193</v>
      </c>
      <c r="C198" s="8" t="str">
        <f>димвенканали!B198</f>
        <v>Шевченка,53</v>
      </c>
      <c r="D198" s="8">
        <f>димвенканали!C198</f>
        <v>250.48</v>
      </c>
      <c r="E198" s="8">
        <f>димвенканали!D198</f>
        <v>0</v>
      </c>
      <c r="F198" s="8">
        <f>димвенканали!E198</f>
        <v>0</v>
      </c>
      <c r="G198" s="328">
        <f t="shared" si="64"/>
        <v>250.48</v>
      </c>
      <c r="H198" s="217">
        <f t="shared" si="57"/>
        <v>2.9696758254065835E-3</v>
      </c>
      <c r="I198" s="209">
        <f t="shared" si="65"/>
        <v>12.714518562687017</v>
      </c>
      <c r="J198" s="202">
        <f t="shared" si="62"/>
        <v>2.7971940837911435</v>
      </c>
      <c r="K198" s="202">
        <v>5.3322770859595519</v>
      </c>
      <c r="L198" s="202">
        <v>1.2078546997211306</v>
      </c>
      <c r="M198" s="10">
        <f t="shared" si="66"/>
        <v>22.051844432158845</v>
      </c>
      <c r="N198" s="11">
        <f t="shared" si="60"/>
        <v>8.8038344107948127E-2</v>
      </c>
    </row>
    <row r="199" spans="1:14" x14ac:dyDescent="0.35">
      <c r="A199" s="9" t="e">
        <f t="shared" si="61"/>
        <v>#REF!</v>
      </c>
      <c r="B199" s="9">
        <f t="shared" si="61"/>
        <v>194</v>
      </c>
      <c r="C199" s="8" t="str">
        <f>димвенканали!B199</f>
        <v>Шевченка,55</v>
      </c>
      <c r="D199" s="8">
        <f>димвенканали!C199</f>
        <v>849.38</v>
      </c>
      <c r="E199" s="8">
        <f>димвенканали!D199</f>
        <v>0</v>
      </c>
      <c r="F199" s="8">
        <f>димвенканали!E199</f>
        <v>0</v>
      </c>
      <c r="G199" s="328">
        <f t="shared" si="64"/>
        <v>849.38</v>
      </c>
      <c r="H199" s="217">
        <f t="shared" ref="H199:H262" si="67">3/253037.72*G199</f>
        <v>1.0070198229734286E-2</v>
      </c>
      <c r="I199" s="209">
        <f t="shared" si="65"/>
        <v>43.115050210695856</v>
      </c>
      <c r="J199" s="202">
        <f t="shared" si="62"/>
        <v>9.4853110463530879</v>
      </c>
      <c r="K199" s="202">
        <v>18.081800987193883</v>
      </c>
      <c r="L199" s="202">
        <v>4.0958464741661365</v>
      </c>
      <c r="M199" s="10">
        <f t="shared" si="66"/>
        <v>74.778008718408969</v>
      </c>
      <c r="N199" s="11">
        <f t="shared" si="60"/>
        <v>8.8038344107948113E-2</v>
      </c>
    </row>
    <row r="200" spans="1:14" x14ac:dyDescent="0.35">
      <c r="A200" s="9" t="e">
        <f t="shared" si="61"/>
        <v>#REF!</v>
      </c>
      <c r="B200" s="9">
        <f t="shared" si="61"/>
        <v>195</v>
      </c>
      <c r="C200" s="8" t="str">
        <f>димвенканали!B200</f>
        <v>Шевченка,59</v>
      </c>
      <c r="D200" s="8">
        <f>димвенканали!C200</f>
        <v>413.7</v>
      </c>
      <c r="E200" s="8">
        <f>димвенканали!D200</f>
        <v>0</v>
      </c>
      <c r="F200" s="8">
        <f>димвенканали!E200</f>
        <v>0</v>
      </c>
      <c r="G200" s="328">
        <f t="shared" si="64"/>
        <v>413.7</v>
      </c>
      <c r="H200" s="217">
        <f t="shared" si="67"/>
        <v>4.9048023353988491E-3</v>
      </c>
      <c r="I200" s="209">
        <f t="shared" si="65"/>
        <v>20.999665958893402</v>
      </c>
      <c r="J200" s="202">
        <f t="shared" si="62"/>
        <v>4.6199265109565486</v>
      </c>
      <c r="K200" s="202">
        <v>8.8069427916858309</v>
      </c>
      <c r="L200" s="202">
        <v>1.9949276959223559</v>
      </c>
      <c r="M200" s="10">
        <f t="shared" si="66"/>
        <v>36.421462957458139</v>
      </c>
      <c r="N200" s="11">
        <f t="shared" si="60"/>
        <v>8.8038344107948127E-2</v>
      </c>
    </row>
    <row r="201" spans="1:14" x14ac:dyDescent="0.35">
      <c r="A201" s="9" t="e">
        <f t="shared" si="61"/>
        <v>#REF!</v>
      </c>
      <c r="B201" s="9">
        <f t="shared" si="61"/>
        <v>196</v>
      </c>
      <c r="C201" s="8" t="str">
        <f>димвенканали!B201</f>
        <v>Шевченка,61</v>
      </c>
      <c r="D201" s="8">
        <f>димвенканали!C201</f>
        <v>301.8</v>
      </c>
      <c r="E201" s="8">
        <f>димвенканали!D201</f>
        <v>0</v>
      </c>
      <c r="F201" s="8">
        <f>димвенканали!E201</f>
        <v>0</v>
      </c>
      <c r="G201" s="328">
        <f t="shared" si="64"/>
        <v>301.8</v>
      </c>
      <c r="H201" s="217">
        <f t="shared" si="67"/>
        <v>3.578122660921858E-3</v>
      </c>
      <c r="I201" s="209">
        <f t="shared" si="65"/>
        <v>15.319553266603888</v>
      </c>
      <c r="J201" s="202">
        <f t="shared" si="62"/>
        <v>3.3703017186528554</v>
      </c>
      <c r="K201" s="202">
        <v>6.4247893027091694</v>
      </c>
      <c r="L201" s="202">
        <v>1.4553279638128283</v>
      </c>
      <c r="M201" s="10">
        <f t="shared" si="66"/>
        <v>26.56997225177874</v>
      </c>
      <c r="N201" s="11">
        <f t="shared" si="60"/>
        <v>8.8038344107948113E-2</v>
      </c>
    </row>
    <row r="202" spans="1:14" x14ac:dyDescent="0.35">
      <c r="A202" s="9" t="e">
        <f t="shared" si="61"/>
        <v>#REF!</v>
      </c>
      <c r="B202" s="9">
        <f t="shared" si="61"/>
        <v>197</v>
      </c>
      <c r="C202" s="8" t="str">
        <f>димвенканали!B202</f>
        <v>Шевченка,67</v>
      </c>
      <c r="D202" s="8">
        <f>димвенканали!C202</f>
        <v>392</v>
      </c>
      <c r="E202" s="8">
        <f>димвенканали!D202</f>
        <v>0</v>
      </c>
      <c r="F202" s="8">
        <f>димвенканали!E202</f>
        <v>25.1</v>
      </c>
      <c r="G202" s="328">
        <f t="shared" si="64"/>
        <v>417.1</v>
      </c>
      <c r="H202" s="217">
        <f t="shared" si="67"/>
        <v>4.9451125310487308E-3</v>
      </c>
      <c r="I202" s="209">
        <f t="shared" si="65"/>
        <v>21.172252046058588</v>
      </c>
      <c r="J202" s="202">
        <f t="shared" si="62"/>
        <v>4.6578954501328891</v>
      </c>
      <c r="K202" s="202">
        <v>8.8793227904572394</v>
      </c>
      <c r="L202" s="202">
        <v>1.8902868184712678</v>
      </c>
      <c r="M202" s="10">
        <f t="shared" si="66"/>
        <v>36.599757105119984</v>
      </c>
      <c r="N202" s="11">
        <f t="shared" si="60"/>
        <v>8.7748158966962322E-2</v>
      </c>
    </row>
    <row r="203" spans="1:14" x14ac:dyDescent="0.35">
      <c r="A203" s="9" t="e">
        <f t="shared" si="61"/>
        <v>#REF!</v>
      </c>
      <c r="B203" s="9">
        <f t="shared" si="61"/>
        <v>198</v>
      </c>
      <c r="C203" s="8" t="str">
        <f>димвенканали!B203</f>
        <v>Шевченка,73</v>
      </c>
      <c r="D203" s="8">
        <f>димвенканали!C203</f>
        <v>191.3</v>
      </c>
      <c r="E203" s="8">
        <f>димвенканали!D203</f>
        <v>0</v>
      </c>
      <c r="F203" s="8">
        <f>димвенканали!E203</f>
        <v>0</v>
      </c>
      <c r="G203" s="328">
        <f t="shared" si="64"/>
        <v>191.3</v>
      </c>
      <c r="H203" s="217">
        <f t="shared" si="67"/>
        <v>2.2680413023007007E-3</v>
      </c>
      <c r="I203" s="209">
        <f t="shared" si="65"/>
        <v>9.7105054337353351</v>
      </c>
      <c r="J203" s="202">
        <f t="shared" si="62"/>
        <v>2.1363111954217739</v>
      </c>
      <c r="K203" s="202">
        <v>4.0724393426383836</v>
      </c>
      <c r="L203" s="202">
        <v>0.9224792560549836</v>
      </c>
      <c r="M203" s="10">
        <f t="shared" si="66"/>
        <v>16.841735227850478</v>
      </c>
      <c r="N203" s="11">
        <f t="shared" si="60"/>
        <v>8.8038344107948127E-2</v>
      </c>
    </row>
    <row r="204" spans="1:14" x14ac:dyDescent="0.35">
      <c r="A204" s="9" t="e">
        <f t="shared" si="61"/>
        <v>#REF!</v>
      </c>
      <c r="B204" s="9">
        <f t="shared" si="61"/>
        <v>199</v>
      </c>
      <c r="C204" s="8" t="str">
        <f>димвенканали!B204</f>
        <v>Шевченка,75б</v>
      </c>
      <c r="D204" s="8">
        <f>димвенканали!C204</f>
        <v>319.3</v>
      </c>
      <c r="E204" s="8">
        <f>димвенканали!D204</f>
        <v>0</v>
      </c>
      <c r="F204" s="8">
        <f>димвенканали!E204</f>
        <v>0</v>
      </c>
      <c r="G204" s="328">
        <f t="shared" si="64"/>
        <v>319.3</v>
      </c>
      <c r="H204" s="217">
        <f t="shared" si="67"/>
        <v>3.7856016091197789E-3</v>
      </c>
      <c r="I204" s="209">
        <f t="shared" si="65"/>
        <v>16.207864009365878</v>
      </c>
      <c r="J204" s="202">
        <f t="shared" si="62"/>
        <v>3.5657300820604929</v>
      </c>
      <c r="K204" s="202">
        <v>6.7973334140325976</v>
      </c>
      <c r="L204" s="202">
        <v>1.5397157682088667</v>
      </c>
      <c r="M204" s="10">
        <f t="shared" si="66"/>
        <v>28.110643273667836</v>
      </c>
      <c r="N204" s="11">
        <f t="shared" si="60"/>
        <v>8.8038344107948127E-2</v>
      </c>
    </row>
    <row r="205" spans="1:14" x14ac:dyDescent="0.35">
      <c r="A205" s="9" t="e">
        <f t="shared" si="61"/>
        <v>#REF!</v>
      </c>
      <c r="B205" s="9">
        <f t="shared" si="61"/>
        <v>200</v>
      </c>
      <c r="C205" s="8" t="str">
        <f>димвенканали!B205</f>
        <v>Шевченка,77</v>
      </c>
      <c r="D205" s="8">
        <f>димвенканали!C205</f>
        <v>481.74</v>
      </c>
      <c r="E205" s="8">
        <f>димвенканали!D205</f>
        <v>0</v>
      </c>
      <c r="F205" s="8">
        <f>димвенканали!E205</f>
        <v>0</v>
      </c>
      <c r="G205" s="328">
        <f t="shared" si="64"/>
        <v>481.74</v>
      </c>
      <c r="H205" s="217">
        <f t="shared" si="67"/>
        <v>5.711480485992365E-3</v>
      </c>
      <c r="I205" s="209">
        <f t="shared" si="65"/>
        <v>24.453418126752009</v>
      </c>
      <c r="J205" s="202">
        <f t="shared" si="62"/>
        <v>5.3797519878854416</v>
      </c>
      <c r="K205" s="202">
        <v>10.255394296511318</v>
      </c>
      <c r="L205" s="202">
        <v>2.3230274794141548</v>
      </c>
      <c r="M205" s="10">
        <f t="shared" si="66"/>
        <v>42.411591890562924</v>
      </c>
      <c r="N205" s="11">
        <f t="shared" si="60"/>
        <v>8.8038344107948113E-2</v>
      </c>
    </row>
    <row r="206" spans="1:14" x14ac:dyDescent="0.35">
      <c r="A206" s="9" t="e">
        <f t="shared" si="61"/>
        <v>#REF!</v>
      </c>
      <c r="B206" s="9">
        <f t="shared" si="61"/>
        <v>201</v>
      </c>
      <c r="C206" s="8" t="str">
        <f>димвенканали!B206</f>
        <v>Шевченка,81</v>
      </c>
      <c r="D206" s="8">
        <f>димвенканали!C206</f>
        <v>503.3</v>
      </c>
      <c r="E206" s="8">
        <f>димвенканали!D206</f>
        <v>0</v>
      </c>
      <c r="F206" s="8">
        <f>димвенканали!E206</f>
        <v>0</v>
      </c>
      <c r="G206" s="328">
        <f t="shared" si="64"/>
        <v>503.3</v>
      </c>
      <c r="H206" s="217">
        <f t="shared" si="67"/>
        <v>5.9670945501722038E-3</v>
      </c>
      <c r="I206" s="209">
        <f t="shared" si="65"/>
        <v>25.54781696183478</v>
      </c>
      <c r="J206" s="202">
        <f t="shared" si="62"/>
        <v>5.6205197316036513</v>
      </c>
      <c r="K206" s="202">
        <v>10.714368641661782</v>
      </c>
      <c r="L206" s="202">
        <v>2.4269932544300743</v>
      </c>
      <c r="M206" s="10">
        <f t="shared" si="66"/>
        <v>44.309698589530285</v>
      </c>
      <c r="N206" s="11">
        <f t="shared" si="60"/>
        <v>8.8038344107948113E-2</v>
      </c>
    </row>
    <row r="207" spans="1:14" x14ac:dyDescent="0.35">
      <c r="A207" s="9" t="e">
        <f>#REF!+1</f>
        <v>#REF!</v>
      </c>
      <c r="B207" s="9">
        <f t="shared" ref="B207" si="68">B206+1</f>
        <v>202</v>
      </c>
      <c r="C207" s="8" t="str">
        <f>димвенканали!B207</f>
        <v xml:space="preserve">Яр.Мудрого,5 </v>
      </c>
      <c r="D207" s="8">
        <f>димвенканали!C207</f>
        <v>677.33</v>
      </c>
      <c r="E207" s="8">
        <f>димвенканали!D207</f>
        <v>0</v>
      </c>
      <c r="F207" s="8">
        <f>димвенканали!E207</f>
        <v>50</v>
      </c>
      <c r="G207" s="328">
        <f t="shared" si="64"/>
        <v>727.33</v>
      </c>
      <c r="H207" s="217">
        <f t="shared" si="67"/>
        <v>8.6231807653025013E-3</v>
      </c>
      <c r="I207" s="209">
        <f t="shared" si="65"/>
        <v>36.919717287604392</v>
      </c>
      <c r="J207" s="202">
        <f t="shared" si="62"/>
        <v>8.1223378032729663</v>
      </c>
      <c r="K207" s="202">
        <v>15.483571913649639</v>
      </c>
      <c r="L207" s="202">
        <v>3.2661938029467956</v>
      </c>
      <c r="M207" s="10">
        <f t="shared" si="66"/>
        <v>63.79182080747379</v>
      </c>
      <c r="N207" s="11">
        <f t="shared" si="60"/>
        <v>8.7706846696099142E-2</v>
      </c>
    </row>
    <row r="208" spans="1:14" x14ac:dyDescent="0.35">
      <c r="A208" s="9" t="e">
        <f t="shared" si="61"/>
        <v>#REF!</v>
      </c>
      <c r="B208" s="9">
        <f t="shared" si="61"/>
        <v>203</v>
      </c>
      <c r="C208" s="8" t="str">
        <f>димвенканали!B208</f>
        <v xml:space="preserve">Яр.Мудрого,9 </v>
      </c>
      <c r="D208" s="8">
        <f>димвенканали!C208</f>
        <v>628.35</v>
      </c>
      <c r="E208" s="8">
        <f>димвенканали!D208</f>
        <v>0</v>
      </c>
      <c r="F208" s="8">
        <f>димвенканали!E208</f>
        <v>0</v>
      </c>
      <c r="G208" s="328">
        <f t="shared" si="64"/>
        <v>628.35</v>
      </c>
      <c r="H208" s="217">
        <f t="shared" si="67"/>
        <v>7.4496798342950608E-3</v>
      </c>
      <c r="I208" s="209">
        <f t="shared" si="65"/>
        <v>31.895431726542586</v>
      </c>
      <c r="J208" s="202">
        <f t="shared" si="62"/>
        <v>7.0169949798393692</v>
      </c>
      <c r="K208" s="202">
        <v>13.37646242000433</v>
      </c>
      <c r="L208" s="202">
        <v>3.0300043938429106</v>
      </c>
      <c r="M208" s="10">
        <f t="shared" si="66"/>
        <v>55.318893520229196</v>
      </c>
      <c r="N208" s="11">
        <f t="shared" si="60"/>
        <v>8.8038344107948113E-2</v>
      </c>
    </row>
    <row r="209" spans="1:14" x14ac:dyDescent="0.35">
      <c r="A209" s="9" t="e">
        <f t="shared" si="61"/>
        <v>#REF!</v>
      </c>
      <c r="B209" s="9">
        <f t="shared" si="61"/>
        <v>204</v>
      </c>
      <c r="C209" s="8" t="str">
        <f>димвенканали!B209</f>
        <v xml:space="preserve">Яр.Мудрого,11 </v>
      </c>
      <c r="D209" s="8">
        <f>димвенканали!C209</f>
        <v>2579</v>
      </c>
      <c r="E209" s="8">
        <f>димвенканали!D209</f>
        <v>0</v>
      </c>
      <c r="F209" s="8">
        <f>димвенканали!E209</f>
        <v>238.6</v>
      </c>
      <c r="G209" s="328">
        <f t="shared" si="64"/>
        <v>2817.6</v>
      </c>
      <c r="H209" s="217">
        <f t="shared" si="67"/>
        <v>3.3405296253854959E-2</v>
      </c>
      <c r="I209" s="209">
        <f t="shared" si="65"/>
        <v>143.02310564606731</v>
      </c>
      <c r="J209" s="202">
        <f t="shared" si="62"/>
        <v>31.465083242134806</v>
      </c>
      <c r="K209" s="202">
        <v>59.981730746565127</v>
      </c>
      <c r="L209" s="202">
        <v>12.43635128785051</v>
      </c>
      <c r="M209" s="10">
        <f t="shared" si="66"/>
        <v>246.90627092261772</v>
      </c>
      <c r="N209" s="11">
        <f t="shared" si="60"/>
        <v>8.7629993939032411E-2</v>
      </c>
    </row>
    <row r="210" spans="1:14" x14ac:dyDescent="0.35">
      <c r="A210" s="9" t="e">
        <f t="shared" si="61"/>
        <v>#REF!</v>
      </c>
      <c r="B210" s="9">
        <f t="shared" si="61"/>
        <v>205</v>
      </c>
      <c r="C210" s="8" t="str">
        <f>димвенканали!B210</f>
        <v>Яр.Мудрого,15</v>
      </c>
      <c r="D210" s="8">
        <f>димвенканали!C210</f>
        <v>595.66</v>
      </c>
      <c r="E210" s="8">
        <f>димвенканали!D210</f>
        <v>33.6</v>
      </c>
      <c r="F210" s="8">
        <f>димвенканали!E210</f>
        <v>0</v>
      </c>
      <c r="G210" s="328">
        <f t="shared" si="64"/>
        <v>629.26</v>
      </c>
      <c r="H210" s="217">
        <f t="shared" si="67"/>
        <v>7.4604687396013529E-3</v>
      </c>
      <c r="I210" s="209">
        <f t="shared" si="65"/>
        <v>31.941623885166212</v>
      </c>
      <c r="J210" s="202">
        <f t="shared" si="62"/>
        <v>7.0271572547365668</v>
      </c>
      <c r="K210" s="202">
        <v>13.395834713793146</v>
      </c>
      <c r="L210" s="202">
        <v>2.8723679752311102</v>
      </c>
      <c r="M210" s="10">
        <f t="shared" si="66"/>
        <v>55.236983828927031</v>
      </c>
      <c r="N210" s="11">
        <f t="shared" si="60"/>
        <v>8.7780859785981991E-2</v>
      </c>
    </row>
    <row r="211" spans="1:14" x14ac:dyDescent="0.35">
      <c r="A211" s="9" t="e">
        <f t="shared" si="61"/>
        <v>#REF!</v>
      </c>
      <c r="B211" s="9">
        <f t="shared" si="61"/>
        <v>206</v>
      </c>
      <c r="C211" s="8" t="str">
        <f>димвенканали!B211</f>
        <v>Яр.Мудрого,21</v>
      </c>
      <c r="D211" s="8">
        <f>димвенканали!C211</f>
        <v>531.4</v>
      </c>
      <c r="E211" s="8">
        <f>димвенканали!D211</f>
        <v>0</v>
      </c>
      <c r="F211" s="8">
        <f>димвенканали!E211</f>
        <v>0</v>
      </c>
      <c r="G211" s="328">
        <f t="shared" si="64"/>
        <v>531.4</v>
      </c>
      <c r="H211" s="217">
        <f t="shared" si="67"/>
        <v>6.3002464612785794E-3</v>
      </c>
      <c r="I211" s="209">
        <f t="shared" si="65"/>
        <v>26.974190211641172</v>
      </c>
      <c r="J211" s="202">
        <f t="shared" si="62"/>
        <v>5.9343218465610583</v>
      </c>
      <c r="K211" s="202">
        <v>11.31256804327254</v>
      </c>
      <c r="L211" s="202">
        <v>2.5624959574888559</v>
      </c>
      <c r="M211" s="10">
        <f t="shared" si="66"/>
        <v>46.783576058963632</v>
      </c>
      <c r="N211" s="11">
        <f t="shared" si="60"/>
        <v>8.8038344107948127E-2</v>
      </c>
    </row>
    <row r="212" spans="1:14" x14ac:dyDescent="0.35">
      <c r="A212" s="9" t="e">
        <f t="shared" si="61"/>
        <v>#REF!</v>
      </c>
      <c r="B212" s="9">
        <f t="shared" si="61"/>
        <v>207</v>
      </c>
      <c r="C212" s="8" t="str">
        <f>димвенканали!B212</f>
        <v>Яр.Мудрого,27</v>
      </c>
      <c r="D212" s="8">
        <f>димвенканали!C212</f>
        <v>423.85</v>
      </c>
      <c r="E212" s="8">
        <f>димвенканали!D212</f>
        <v>0</v>
      </c>
      <c r="F212" s="8">
        <f>димвенканали!E212</f>
        <v>0</v>
      </c>
      <c r="G212" s="328">
        <f t="shared" si="64"/>
        <v>423.85</v>
      </c>
      <c r="H212" s="217">
        <f t="shared" si="67"/>
        <v>5.0251401253536433E-3</v>
      </c>
      <c r="I212" s="209">
        <f t="shared" si="65"/>
        <v>21.514886189695353</v>
      </c>
      <c r="J212" s="202">
        <f t="shared" si="62"/>
        <v>4.7332749617329775</v>
      </c>
      <c r="K212" s="202">
        <v>9.0230183762534164</v>
      </c>
      <c r="L212" s="202">
        <v>2.0438726224720587</v>
      </c>
      <c r="M212" s="10">
        <f t="shared" si="66"/>
        <v>37.315052150153804</v>
      </c>
      <c r="N212" s="11">
        <f t="shared" ref="N212:N215" si="69">M212/G212</f>
        <v>8.8038344107948099E-2</v>
      </c>
    </row>
    <row r="213" spans="1:14" x14ac:dyDescent="0.35">
      <c r="A213" s="9" t="e">
        <f t="shared" si="61"/>
        <v>#REF!</v>
      </c>
      <c r="B213" s="9">
        <f t="shared" si="61"/>
        <v>208</v>
      </c>
      <c r="C213" s="8" t="str">
        <f>димвенканали!B213</f>
        <v>Яр.Мудрого,29</v>
      </c>
      <c r="D213" s="8">
        <f>димвенканали!C213</f>
        <v>379.4</v>
      </c>
      <c r="E213" s="8">
        <f>димвенканали!D213</f>
        <v>0</v>
      </c>
      <c r="F213" s="8">
        <f>димвенканали!E213</f>
        <v>0</v>
      </c>
      <c r="G213" s="328">
        <f t="shared" si="64"/>
        <v>379.4</v>
      </c>
      <c r="H213" s="217">
        <f t="shared" si="67"/>
        <v>4.4981435969309235E-3</v>
      </c>
      <c r="I213" s="209">
        <f t="shared" si="65"/>
        <v>19.258576903079902</v>
      </c>
      <c r="J213" s="202">
        <f t="shared" si="62"/>
        <v>4.2368869186775786</v>
      </c>
      <c r="K213" s="202">
        <v>8.0767563334919128</v>
      </c>
      <c r="L213" s="202">
        <v>1.8295275993061195</v>
      </c>
      <c r="M213" s="10">
        <f t="shared" si="66"/>
        <v>33.401747754555515</v>
      </c>
      <c r="N213" s="11">
        <f t="shared" si="69"/>
        <v>8.8038344107948127E-2</v>
      </c>
    </row>
    <row r="214" spans="1:14" x14ac:dyDescent="0.35">
      <c r="A214" s="9" t="e">
        <f t="shared" si="61"/>
        <v>#REF!</v>
      </c>
      <c r="B214" s="9">
        <f t="shared" si="61"/>
        <v>209</v>
      </c>
      <c r="C214" s="8" t="str">
        <f>димвенканали!B214</f>
        <v>Яр.Мудрого,1</v>
      </c>
      <c r="D214" s="8">
        <f>димвенканали!C214</f>
        <v>2281.9</v>
      </c>
      <c r="E214" s="8">
        <f>димвенканали!D214</f>
        <v>0</v>
      </c>
      <c r="F214" s="8">
        <f>димвенканали!E214</f>
        <v>208.8</v>
      </c>
      <c r="G214" s="328">
        <f t="shared" si="64"/>
        <v>2490.7000000000003</v>
      </c>
      <c r="H214" s="217">
        <f t="shared" si="67"/>
        <v>2.9529589501517801E-2</v>
      </c>
      <c r="I214" s="209">
        <f t="shared" si="65"/>
        <v>126.42946097127339</v>
      </c>
      <c r="J214" s="202">
        <f t="shared" si="62"/>
        <v>27.814481413680145</v>
      </c>
      <c r="K214" s="202">
        <v>53.022606747043511</v>
      </c>
      <c r="L214" s="202">
        <v>11.003687477218332</v>
      </c>
      <c r="M214" s="10">
        <f t="shared" si="66"/>
        <v>218.27023660921537</v>
      </c>
      <c r="N214" s="11">
        <f t="shared" si="69"/>
        <v>8.7634093471399749E-2</v>
      </c>
    </row>
    <row r="215" spans="1:14" x14ac:dyDescent="0.35">
      <c r="A215" s="9" t="e">
        <f t="shared" si="61"/>
        <v>#REF!</v>
      </c>
      <c r="B215" s="9">
        <f t="shared" si="61"/>
        <v>210</v>
      </c>
      <c r="C215" s="8" t="str">
        <f>димвенканали!B215</f>
        <v>Яр.Мудрого,3</v>
      </c>
      <c r="D215" s="8">
        <f>димвенканали!C215</f>
        <v>601.95000000000005</v>
      </c>
      <c r="E215" s="8">
        <f>димвенканали!D215</f>
        <v>0</v>
      </c>
      <c r="F215" s="8">
        <f>димвенканали!E215</f>
        <v>33.6</v>
      </c>
      <c r="G215" s="328">
        <f t="shared" si="64"/>
        <v>635.55000000000007</v>
      </c>
      <c r="H215" s="217">
        <f t="shared" si="67"/>
        <v>7.5350426015536346E-3</v>
      </c>
      <c r="I215" s="209">
        <f t="shared" si="65"/>
        <v>32.260908146421805</v>
      </c>
      <c r="J215" s="202">
        <f t="shared" si="62"/>
        <v>7.0973997922127969</v>
      </c>
      <c r="K215" s="202">
        <v>13.529737711520255</v>
      </c>
      <c r="L215" s="202">
        <v>2.9026993632111724</v>
      </c>
      <c r="M215" s="10">
        <f t="shared" si="66"/>
        <v>55.790745013366028</v>
      </c>
      <c r="N215" s="11">
        <f t="shared" si="69"/>
        <v>8.7783408092779514E-2</v>
      </c>
    </row>
    <row r="216" spans="1:14" x14ac:dyDescent="0.35">
      <c r="A216" s="9" t="e">
        <f t="shared" si="61"/>
        <v>#REF!</v>
      </c>
      <c r="B216" s="9">
        <f t="shared" si="61"/>
        <v>211</v>
      </c>
      <c r="C216" s="8" t="str">
        <f>димвенканали!B216</f>
        <v>Ясна,1</v>
      </c>
      <c r="D216" s="8">
        <f>димвенканали!C216</f>
        <v>185.1</v>
      </c>
      <c r="E216" s="8">
        <f>димвенканали!D216</f>
        <v>0</v>
      </c>
      <c r="F216" s="8">
        <f>димвенканали!E216</f>
        <v>0</v>
      </c>
      <c r="G216" s="328">
        <f t="shared" si="64"/>
        <v>185.1</v>
      </c>
      <c r="H216" s="217">
        <f t="shared" si="67"/>
        <v>2.1945344749391515E-3</v>
      </c>
      <c r="I216" s="209">
        <f t="shared" si="65"/>
        <v>9.3957896277282291</v>
      </c>
      <c r="J216" s="202">
        <f t="shared" si="62"/>
        <v>2.0670737181002106</v>
      </c>
      <c r="K216" s="202">
        <v>3.9404522860552267</v>
      </c>
      <c r="L216" s="202">
        <v>0</v>
      </c>
      <c r="M216" s="10">
        <f t="shared" si="66"/>
        <v>15.403315631883666</v>
      </c>
      <c r="N216" s="11">
        <v>0</v>
      </c>
    </row>
    <row r="217" spans="1:14" x14ac:dyDescent="0.35">
      <c r="A217" s="9" t="e">
        <f t="shared" si="61"/>
        <v>#REF!</v>
      </c>
      <c r="B217" s="9">
        <f t="shared" si="61"/>
        <v>212</v>
      </c>
      <c r="C217" s="8" t="str">
        <f>димвенканали!B217</f>
        <v>Ясна,3</v>
      </c>
      <c r="D217" s="8">
        <f>димвенканали!C217</f>
        <v>196.78</v>
      </c>
      <c r="E217" s="8">
        <f>димвенканали!D217</f>
        <v>0</v>
      </c>
      <c r="F217" s="8">
        <f>димвенканали!E217</f>
        <v>46.4</v>
      </c>
      <c r="G217" s="328">
        <f t="shared" si="64"/>
        <v>243.18</v>
      </c>
      <c r="H217" s="217">
        <f t="shared" si="67"/>
        <v>2.8831274641583082E-3</v>
      </c>
      <c r="I217" s="209">
        <f t="shared" si="65"/>
        <v>12.343966081420588</v>
      </c>
      <c r="J217" s="202">
        <f t="shared" si="62"/>
        <v>2.7156725379125293</v>
      </c>
      <c r="K217" s="202">
        <v>5.1768729709503516</v>
      </c>
      <c r="L217" s="202">
        <v>0.94890469423157153</v>
      </c>
      <c r="M217" s="10">
        <f t="shared" si="66"/>
        <v>21.185416284515043</v>
      </c>
      <c r="N217" s="11">
        <f t="shared" ref="N217:N279" si="70">M217/G217</f>
        <v>8.7118251026050836E-2</v>
      </c>
    </row>
    <row r="218" spans="1:14" x14ac:dyDescent="0.35">
      <c r="A218" s="9" t="e">
        <f t="shared" si="61"/>
        <v>#REF!</v>
      </c>
      <c r="B218" s="9">
        <f t="shared" si="61"/>
        <v>213</v>
      </c>
      <c r="C218" s="8" t="str">
        <f>димвенканали!B218</f>
        <v>Ясна,4</v>
      </c>
      <c r="D218" s="8">
        <f>димвенканали!C218</f>
        <v>187.37</v>
      </c>
      <c r="E218" s="8">
        <f>димвенканали!D218</f>
        <v>0</v>
      </c>
      <c r="F218" s="8">
        <f>димвенканали!E218</f>
        <v>0</v>
      </c>
      <c r="G218" s="328">
        <f t="shared" si="64"/>
        <v>187.37</v>
      </c>
      <c r="H218" s="217">
        <f t="shared" si="67"/>
        <v>2.2214474585053961E-3</v>
      </c>
      <c r="I218" s="209">
        <f t="shared" si="65"/>
        <v>9.5110162212179272</v>
      </c>
      <c r="J218" s="202">
        <f t="shared" si="62"/>
        <v>2.092423568667944</v>
      </c>
      <c r="K218" s="202">
        <v>3.9887765793526087</v>
      </c>
      <c r="L218" s="202">
        <v>0.90352816626775878</v>
      </c>
      <c r="M218" s="10">
        <f t="shared" si="66"/>
        <v>16.49574453550624</v>
      </c>
      <c r="N218" s="11">
        <f t="shared" si="70"/>
        <v>8.8038344107948127E-2</v>
      </c>
    </row>
    <row r="219" spans="1:14" x14ac:dyDescent="0.35">
      <c r="A219" s="9" t="e">
        <f t="shared" si="61"/>
        <v>#REF!</v>
      </c>
      <c r="B219" s="9">
        <f t="shared" si="61"/>
        <v>214</v>
      </c>
      <c r="C219" s="8" t="str">
        <f>димвенканали!B219</f>
        <v>Ясна,5</v>
      </c>
      <c r="D219" s="8">
        <f>димвенканали!C219</f>
        <v>227.1</v>
      </c>
      <c r="E219" s="8">
        <f>димвенканали!D219</f>
        <v>0</v>
      </c>
      <c r="F219" s="8">
        <f>димвенканали!E219</f>
        <v>0</v>
      </c>
      <c r="G219" s="328">
        <f t="shared" si="64"/>
        <v>227.1</v>
      </c>
      <c r="H219" s="217">
        <f t="shared" si="67"/>
        <v>2.6924839506141615E-3</v>
      </c>
      <c r="I219" s="209">
        <f t="shared" si="65"/>
        <v>11.527735410357002</v>
      </c>
      <c r="J219" s="202">
        <f t="shared" si="62"/>
        <v>2.5361017902785403</v>
      </c>
      <c r="K219" s="202">
        <v>4.8345581532314519</v>
      </c>
      <c r="L219" s="202">
        <v>1.0951125930480226</v>
      </c>
      <c r="M219" s="10">
        <f t="shared" si="66"/>
        <v>19.993507946915017</v>
      </c>
      <c r="N219" s="11">
        <f t="shared" si="70"/>
        <v>8.8038344107948113E-2</v>
      </c>
    </row>
    <row r="220" spans="1:14" x14ac:dyDescent="0.35">
      <c r="A220" s="9" t="e">
        <f t="shared" si="61"/>
        <v>#REF!</v>
      </c>
      <c r="B220" s="9">
        <f t="shared" si="61"/>
        <v>215</v>
      </c>
      <c r="C220" s="8" t="str">
        <f>димвенканали!B220</f>
        <v>Ясна,6</v>
      </c>
      <c r="D220" s="8">
        <f>димвенканали!C220</f>
        <v>195.09</v>
      </c>
      <c r="E220" s="8">
        <f>димвенканали!D220</f>
        <v>0</v>
      </c>
      <c r="F220" s="8">
        <f>димвенканали!E220</f>
        <v>0</v>
      </c>
      <c r="G220" s="328">
        <f t="shared" si="64"/>
        <v>195.09</v>
      </c>
      <c r="H220" s="217">
        <f t="shared" si="67"/>
        <v>2.3129753145104217E-3</v>
      </c>
      <c r="I220" s="209">
        <f t="shared" si="65"/>
        <v>9.9028881603106438</v>
      </c>
      <c r="J220" s="202">
        <f t="shared" si="62"/>
        <v>2.1786353952683415</v>
      </c>
      <c r="K220" s="202">
        <v>4.1531217530335711</v>
      </c>
      <c r="L220" s="202">
        <v>0.94075524340703987</v>
      </c>
      <c r="M220" s="10">
        <f t="shared" si="66"/>
        <v>17.175400552019596</v>
      </c>
      <c r="N220" s="11">
        <f t="shared" si="70"/>
        <v>8.8038344107948099E-2</v>
      </c>
    </row>
    <row r="221" spans="1:14" x14ac:dyDescent="0.35">
      <c r="A221" s="9" t="e">
        <f>#REF!+1</f>
        <v>#REF!</v>
      </c>
      <c r="B221" s="9">
        <f t="shared" ref="B221" si="71">B220+1</f>
        <v>216</v>
      </c>
      <c r="C221" s="8" t="str">
        <f>димвенканали!B221</f>
        <v>Ясна,8</v>
      </c>
      <c r="D221" s="8">
        <f>димвенканали!C221</f>
        <v>194.05</v>
      </c>
      <c r="E221" s="8">
        <f>димвенканали!D221</f>
        <v>0</v>
      </c>
      <c r="F221" s="8">
        <f>димвенканали!E221</f>
        <v>0</v>
      </c>
      <c r="G221" s="328">
        <f t="shared" si="64"/>
        <v>194.05</v>
      </c>
      <c r="H221" s="217">
        <f t="shared" si="67"/>
        <v>2.3006451370175167E-3</v>
      </c>
      <c r="I221" s="209">
        <f t="shared" si="65"/>
        <v>9.8500971218836462</v>
      </c>
      <c r="J221" s="202">
        <f t="shared" si="62"/>
        <v>2.1670213668144021</v>
      </c>
      <c r="K221" s="202">
        <v>4.1309819887034935</v>
      </c>
      <c r="L221" s="202">
        <v>0.93574019674578957</v>
      </c>
      <c r="M221" s="10">
        <f t="shared" si="66"/>
        <v>17.083840674147332</v>
      </c>
      <c r="N221" s="11">
        <f t="shared" si="70"/>
        <v>8.8038344107948113E-2</v>
      </c>
    </row>
    <row r="222" spans="1:14" x14ac:dyDescent="0.35">
      <c r="A222" s="9" t="e">
        <f t="shared" si="61"/>
        <v>#REF!</v>
      </c>
      <c r="B222" s="9">
        <f t="shared" si="61"/>
        <v>217</v>
      </c>
      <c r="C222" s="8" t="str">
        <f>димвенканали!B222</f>
        <v>Ясна,10</v>
      </c>
      <c r="D222" s="8">
        <f>димвенканали!C222</f>
        <v>127.3</v>
      </c>
      <c r="E222" s="8">
        <f>димвенканали!D222</f>
        <v>0</v>
      </c>
      <c r="F222" s="8">
        <f>димвенканали!E222</f>
        <v>0</v>
      </c>
      <c r="G222" s="328">
        <f t="shared" si="64"/>
        <v>127.3</v>
      </c>
      <c r="H222" s="217">
        <f t="shared" si="67"/>
        <v>1.5092611488911614E-3</v>
      </c>
      <c r="I222" s="209">
        <f t="shared" si="65"/>
        <v>6.4618261459200621</v>
      </c>
      <c r="J222" s="202">
        <f t="shared" si="62"/>
        <v>1.4216017521024136</v>
      </c>
      <c r="K222" s="202">
        <v>2.7099923069412766</v>
      </c>
      <c r="L222" s="202">
        <v>0.61386099997804178</v>
      </c>
      <c r="M222" s="10">
        <f t="shared" si="66"/>
        <v>11.207281204941795</v>
      </c>
      <c r="N222" s="11">
        <f t="shared" si="70"/>
        <v>8.8038344107948113E-2</v>
      </c>
    </row>
    <row r="223" spans="1:14" x14ac:dyDescent="0.35">
      <c r="A223" s="9" t="e">
        <f t="shared" si="61"/>
        <v>#REF!</v>
      </c>
      <c r="B223" s="9">
        <f t="shared" si="61"/>
        <v>218</v>
      </c>
      <c r="C223" s="8" t="str">
        <f>димвенканали!B223</f>
        <v>Ясна,11а</v>
      </c>
      <c r="D223" s="8">
        <f>димвенканали!C223</f>
        <v>116.4</v>
      </c>
      <c r="E223" s="8">
        <f>димвенканали!D223</f>
        <v>0</v>
      </c>
      <c r="F223" s="8">
        <f>димвенканали!E223</f>
        <v>0</v>
      </c>
      <c r="G223" s="328">
        <f t="shared" si="64"/>
        <v>116.4</v>
      </c>
      <c r="H223" s="217">
        <f t="shared" si="67"/>
        <v>1.3800314040135994E-3</v>
      </c>
      <c r="I223" s="209">
        <f t="shared" si="65"/>
        <v>5.9085354547140243</v>
      </c>
      <c r="J223" s="202">
        <f t="shared" si="62"/>
        <v>1.2998778000370854</v>
      </c>
      <c r="K223" s="202">
        <v>2.4779505461741134</v>
      </c>
      <c r="L223" s="202">
        <v>0.56129945323993768</v>
      </c>
      <c r="M223" s="10">
        <f t="shared" si="66"/>
        <v>10.247663254165161</v>
      </c>
      <c r="N223" s="11">
        <f t="shared" si="70"/>
        <v>8.8038344107948113E-2</v>
      </c>
    </row>
    <row r="224" spans="1:14" x14ac:dyDescent="0.35">
      <c r="A224" s="9" t="e">
        <f t="shared" si="61"/>
        <v>#REF!</v>
      </c>
      <c r="B224" s="9">
        <f t="shared" si="61"/>
        <v>219</v>
      </c>
      <c r="C224" s="8" t="str">
        <f>димвенканали!B224</f>
        <v>Ясна,14</v>
      </c>
      <c r="D224" s="8">
        <f>димвенканали!C224</f>
        <v>182.2</v>
      </c>
      <c r="E224" s="8">
        <f>димвенканали!D224</f>
        <v>0</v>
      </c>
      <c r="F224" s="8">
        <f>димвенканали!E224</f>
        <v>0</v>
      </c>
      <c r="G224" s="328">
        <f t="shared" si="64"/>
        <v>182.2</v>
      </c>
      <c r="H224" s="217">
        <f t="shared" si="67"/>
        <v>2.1601522492377817E-3</v>
      </c>
      <c r="I224" s="209">
        <f t="shared" si="65"/>
        <v>9.2485838474991002</v>
      </c>
      <c r="J224" s="202">
        <f t="shared" si="62"/>
        <v>2.0346884464498021</v>
      </c>
      <c r="K224" s="202">
        <v>3.8787164047502007</v>
      </c>
      <c r="L224" s="202">
        <v>0.87859759776904323</v>
      </c>
      <c r="M224" s="10">
        <f t="shared" si="66"/>
        <v>16.040586296468145</v>
      </c>
      <c r="N224" s="11">
        <f t="shared" si="70"/>
        <v>8.8038344107948113E-2</v>
      </c>
    </row>
    <row r="225" spans="1:14" x14ac:dyDescent="0.35">
      <c r="A225" s="9" t="e">
        <f t="shared" si="61"/>
        <v>#REF!</v>
      </c>
      <c r="B225" s="9">
        <f t="shared" si="61"/>
        <v>220</v>
      </c>
      <c r="C225" s="8" t="str">
        <f>димвенканали!B225</f>
        <v>Ясна,24</v>
      </c>
      <c r="D225" s="8">
        <f>димвенканали!C225</f>
        <v>113.4</v>
      </c>
      <c r="E225" s="8">
        <f>димвенканали!D225</f>
        <v>0</v>
      </c>
      <c r="F225" s="8">
        <f>димвенканали!E225</f>
        <v>0</v>
      </c>
      <c r="G225" s="328">
        <f t="shared" si="64"/>
        <v>113.4</v>
      </c>
      <c r="H225" s="217">
        <f t="shared" si="67"/>
        <v>1.3444635843225272E-3</v>
      </c>
      <c r="I225" s="209">
        <f t="shared" si="65"/>
        <v>5.7562536130976838</v>
      </c>
      <c r="J225" s="202">
        <f t="shared" si="62"/>
        <v>1.2663757948814904</v>
      </c>
      <c r="K225" s="202">
        <v>2.4140858413758113</v>
      </c>
      <c r="L225" s="202">
        <v>0.546832972486331</v>
      </c>
      <c r="M225" s="10">
        <f t="shared" si="66"/>
        <v>9.9835482218413176</v>
      </c>
      <c r="N225" s="11">
        <f t="shared" si="70"/>
        <v>8.8038344107948127E-2</v>
      </c>
    </row>
    <row r="226" spans="1:14" x14ac:dyDescent="0.35">
      <c r="A226" s="9" t="e">
        <f t="shared" si="61"/>
        <v>#REF!</v>
      </c>
      <c r="B226" s="9">
        <f t="shared" si="61"/>
        <v>221</v>
      </c>
      <c r="C226" s="8" t="str">
        <f>димвенканали!B226</f>
        <v>Ясна,25</v>
      </c>
      <c r="D226" s="8">
        <f>димвенканали!C226</f>
        <v>134.80000000000001</v>
      </c>
      <c r="E226" s="8">
        <f>димвенканали!D226</f>
        <v>16.899999999999999</v>
      </c>
      <c r="F226" s="8">
        <f>димвенканали!E226</f>
        <v>34.4</v>
      </c>
      <c r="G226" s="328">
        <f t="shared" si="64"/>
        <v>186.10000000000002</v>
      </c>
      <c r="H226" s="217">
        <f t="shared" si="67"/>
        <v>2.2063904148361757E-3</v>
      </c>
      <c r="I226" s="209">
        <f t="shared" si="65"/>
        <v>9.4465502416003435</v>
      </c>
      <c r="J226" s="202">
        <f t="shared" si="62"/>
        <v>2.0782410531520754</v>
      </c>
      <c r="K226" s="202">
        <v>3.9617405209879948</v>
      </c>
      <c r="L226" s="202">
        <v>0.65002720186205842</v>
      </c>
      <c r="M226" s="10">
        <f t="shared" si="66"/>
        <v>16.136559017602472</v>
      </c>
      <c r="N226" s="11">
        <f t="shared" si="70"/>
        <v>8.6709075860303436E-2</v>
      </c>
    </row>
    <row r="227" spans="1:14" x14ac:dyDescent="0.35">
      <c r="A227" s="9" t="e">
        <f t="shared" si="61"/>
        <v>#REF!</v>
      </c>
      <c r="B227" s="9">
        <f t="shared" si="61"/>
        <v>222</v>
      </c>
      <c r="C227" s="8" t="str">
        <f>димвенканали!B227</f>
        <v>Ясна,26</v>
      </c>
      <c r="D227" s="8">
        <f>димвенканали!C227</f>
        <v>182.7</v>
      </c>
      <c r="E227" s="8">
        <f>димвенканали!D227</f>
        <v>0</v>
      </c>
      <c r="F227" s="8">
        <f>димвенканали!E227</f>
        <v>0</v>
      </c>
      <c r="G227" s="328">
        <f t="shared" si="64"/>
        <v>182.7</v>
      </c>
      <c r="H227" s="217">
        <f t="shared" si="67"/>
        <v>2.1660802191862936E-3</v>
      </c>
      <c r="I227" s="209">
        <f t="shared" si="65"/>
        <v>9.2739641544351556</v>
      </c>
      <c r="J227" s="202">
        <f t="shared" si="62"/>
        <v>2.040272113975734</v>
      </c>
      <c r="K227" s="202">
        <v>3.8893605222165841</v>
      </c>
      <c r="L227" s="202">
        <v>0.88100867789464443</v>
      </c>
      <c r="M227" s="10">
        <f t="shared" si="66"/>
        <v>16.084605468522117</v>
      </c>
      <c r="N227" s="11">
        <f t="shared" si="70"/>
        <v>8.8038344107948099E-2</v>
      </c>
    </row>
    <row r="228" spans="1:14" x14ac:dyDescent="0.35">
      <c r="A228" s="9" t="e">
        <f>#REF!+1</f>
        <v>#REF!</v>
      </c>
      <c r="B228" s="9">
        <f t="shared" ref="B228" si="72">B227+1</f>
        <v>223</v>
      </c>
      <c r="C228" s="8" t="str">
        <f>димвенканали!B228</f>
        <v>Ясна,29</v>
      </c>
      <c r="D228" s="8">
        <f>димвенканали!C228</f>
        <v>258.8</v>
      </c>
      <c r="E228" s="8">
        <f>димвенканали!D228</f>
        <v>0</v>
      </c>
      <c r="F228" s="8">
        <f>димвенканали!E228</f>
        <v>0</v>
      </c>
      <c r="G228" s="328">
        <f t="shared" si="64"/>
        <v>258.8</v>
      </c>
      <c r="H228" s="217">
        <f t="shared" si="67"/>
        <v>3.0683172453498239E-3</v>
      </c>
      <c r="I228" s="209">
        <f t="shared" si="65"/>
        <v>13.136846870103003</v>
      </c>
      <c r="J228" s="202">
        <f t="shared" si="62"/>
        <v>2.8901063114226608</v>
      </c>
      <c r="K228" s="202">
        <v>5.5093952006001761</v>
      </c>
      <c r="L228" s="202">
        <v>1.247975073011133</v>
      </c>
      <c r="M228" s="10">
        <f t="shared" si="66"/>
        <v>22.78432345513697</v>
      </c>
      <c r="N228" s="11">
        <f t="shared" si="70"/>
        <v>8.8038344107948099E-2</v>
      </c>
    </row>
    <row r="229" spans="1:14" x14ac:dyDescent="0.35">
      <c r="A229" s="9" t="e">
        <f t="shared" si="61"/>
        <v>#REF!</v>
      </c>
      <c r="B229" s="9">
        <f t="shared" si="61"/>
        <v>224</v>
      </c>
      <c r="C229" s="8" t="str">
        <f>димвенканали!B229</f>
        <v>Ясна,31</v>
      </c>
      <c r="D229" s="8">
        <f>димвенканали!C229</f>
        <v>164.85</v>
      </c>
      <c r="E229" s="8">
        <f>димвенканали!D229</f>
        <v>0</v>
      </c>
      <c r="F229" s="8">
        <f>димвенканали!E229</f>
        <v>0</v>
      </c>
      <c r="G229" s="328">
        <f t="shared" si="64"/>
        <v>164.85</v>
      </c>
      <c r="H229" s="217">
        <f t="shared" si="67"/>
        <v>1.9544516920244142E-3</v>
      </c>
      <c r="I229" s="209">
        <f t="shared" si="65"/>
        <v>8.3678871968179269</v>
      </c>
      <c r="J229" s="202">
        <f t="shared" si="62"/>
        <v>1.8409351832999439</v>
      </c>
      <c r="K229" s="202">
        <v>3.5093655286666885</v>
      </c>
      <c r="L229" s="202">
        <v>0.79493311741068484</v>
      </c>
      <c r="M229" s="10">
        <f t="shared" si="66"/>
        <v>14.513121026195243</v>
      </c>
      <c r="N229" s="11">
        <f t="shared" si="70"/>
        <v>8.8038344107948099E-2</v>
      </c>
    </row>
    <row r="230" spans="1:14" x14ac:dyDescent="0.35">
      <c r="A230" s="9" t="e">
        <f t="shared" si="61"/>
        <v>#REF!</v>
      </c>
      <c r="B230" s="9">
        <f t="shared" si="61"/>
        <v>225</v>
      </c>
      <c r="C230" s="8" t="str">
        <f>димвенканали!B230</f>
        <v>Ясна,32</v>
      </c>
      <c r="D230" s="8">
        <f>димвенканали!C230</f>
        <v>188.2</v>
      </c>
      <c r="E230" s="8">
        <f>димвенканали!D230</f>
        <v>0</v>
      </c>
      <c r="F230" s="8">
        <f>димвенканали!E230</f>
        <v>0</v>
      </c>
      <c r="G230" s="328">
        <f t="shared" si="64"/>
        <v>188.2</v>
      </c>
      <c r="H230" s="217">
        <f t="shared" si="67"/>
        <v>2.2312878886199257E-3</v>
      </c>
      <c r="I230" s="209">
        <f t="shared" si="65"/>
        <v>9.5531475307317812</v>
      </c>
      <c r="J230" s="202">
        <f t="shared" si="62"/>
        <v>2.101692456760992</v>
      </c>
      <c r="K230" s="202">
        <v>4.0064458143468054</v>
      </c>
      <c r="L230" s="202">
        <v>0.90753055927625648</v>
      </c>
      <c r="M230" s="10">
        <f t="shared" si="66"/>
        <v>16.568816361115836</v>
      </c>
      <c r="N230" s="11">
        <f t="shared" si="70"/>
        <v>8.8038344107948127E-2</v>
      </c>
    </row>
    <row r="231" spans="1:14" x14ac:dyDescent="0.35">
      <c r="A231" s="9" t="e">
        <f t="shared" si="61"/>
        <v>#REF!</v>
      </c>
      <c r="B231" s="9">
        <f t="shared" si="61"/>
        <v>226</v>
      </c>
      <c r="C231" s="8" t="str">
        <f>димвенканали!B231</f>
        <v>Ясна,33</v>
      </c>
      <c r="D231" s="8">
        <f>димвенканали!C231</f>
        <v>146.69999999999999</v>
      </c>
      <c r="E231" s="8">
        <f>димвенканали!D231</f>
        <v>0</v>
      </c>
      <c r="F231" s="8">
        <f>димвенканали!E231</f>
        <v>0</v>
      </c>
      <c r="G231" s="328">
        <f t="shared" si="64"/>
        <v>146.69999999999999</v>
      </c>
      <c r="H231" s="217">
        <f t="shared" si="67"/>
        <v>1.7392663828934278E-3</v>
      </c>
      <c r="I231" s="209">
        <f t="shared" si="65"/>
        <v>7.446582055039066</v>
      </c>
      <c r="J231" s="202">
        <f t="shared" si="62"/>
        <v>1.6382480521085945</v>
      </c>
      <c r="K231" s="202">
        <v>3.1229840646369618</v>
      </c>
      <c r="L231" s="202">
        <v>0.70741090885136471</v>
      </c>
      <c r="M231" s="10">
        <f t="shared" si="66"/>
        <v>12.915225080635986</v>
      </c>
      <c r="N231" s="11">
        <f t="shared" si="70"/>
        <v>8.8038344107948113E-2</v>
      </c>
    </row>
    <row r="232" spans="1:14" x14ac:dyDescent="0.35">
      <c r="A232" s="9" t="e">
        <f t="shared" si="61"/>
        <v>#REF!</v>
      </c>
      <c r="B232" s="9">
        <f t="shared" si="61"/>
        <v>227</v>
      </c>
      <c r="C232" s="8" t="str">
        <f>димвенканали!B232</f>
        <v>Сорохтея,2</v>
      </c>
      <c r="D232" s="8">
        <f>димвенканали!C232</f>
        <v>472.42</v>
      </c>
      <c r="E232" s="8">
        <f>димвенканали!D232</f>
        <v>0</v>
      </c>
      <c r="F232" s="8">
        <f>димвенканали!E232</f>
        <v>0</v>
      </c>
      <c r="G232" s="328">
        <f t="shared" si="64"/>
        <v>472.42</v>
      </c>
      <c r="H232" s="217">
        <f t="shared" si="67"/>
        <v>5.6009831261521013E-3</v>
      </c>
      <c r="I232" s="209">
        <f t="shared" si="65"/>
        <v>23.980329205463914</v>
      </c>
      <c r="J232" s="202">
        <f t="shared" si="62"/>
        <v>5.2756724252020613</v>
      </c>
      <c r="K232" s="202">
        <v>10.056987946937925</v>
      </c>
      <c r="L232" s="202">
        <v>2.27808494587295</v>
      </c>
      <c r="M232" s="10">
        <f t="shared" si="66"/>
        <v>41.591074523476848</v>
      </c>
      <c r="N232" s="11">
        <f t="shared" si="70"/>
        <v>8.8038344107948113E-2</v>
      </c>
    </row>
    <row r="233" spans="1:14" x14ac:dyDescent="0.35">
      <c r="A233" s="9" t="e">
        <f t="shared" si="61"/>
        <v>#REF!</v>
      </c>
      <c r="B233" s="9">
        <f t="shared" si="61"/>
        <v>228</v>
      </c>
      <c r="C233" s="8" t="str">
        <f>димвенканали!B233</f>
        <v>Сорохтея,4</v>
      </c>
      <c r="D233" s="8">
        <f>димвенканали!C233</f>
        <v>260.05</v>
      </c>
      <c r="E233" s="8">
        <f>димвенканали!D233</f>
        <v>0</v>
      </c>
      <c r="F233" s="8">
        <f>димвенканали!E233</f>
        <v>0</v>
      </c>
      <c r="G233" s="328">
        <f t="shared" si="64"/>
        <v>260.05</v>
      </c>
      <c r="H233" s="217">
        <f t="shared" si="67"/>
        <v>3.0831371702211038E-3</v>
      </c>
      <c r="I233" s="209">
        <f t="shared" si="65"/>
        <v>13.200297637443144</v>
      </c>
      <c r="J233" s="202">
        <f t="shared" si="62"/>
        <v>2.9040654802374917</v>
      </c>
      <c r="K233" s="202">
        <v>5.5360054942661359</v>
      </c>
      <c r="L233" s="202">
        <v>1.2540027733251358</v>
      </c>
      <c r="M233" s="10">
        <f t="shared" si="66"/>
        <v>22.894371385271906</v>
      </c>
      <c r="N233" s="11">
        <f t="shared" si="70"/>
        <v>8.8038344107948113E-2</v>
      </c>
    </row>
    <row r="234" spans="1:14" x14ac:dyDescent="0.35">
      <c r="A234" s="9" t="e">
        <f t="shared" si="61"/>
        <v>#REF!</v>
      </c>
      <c r="B234" s="9">
        <f t="shared" si="61"/>
        <v>229</v>
      </c>
      <c r="C234" s="8" t="str">
        <f>димвенканали!B234</f>
        <v>Сорохтея,6</v>
      </c>
      <c r="D234" s="8">
        <f>димвенканали!C234</f>
        <v>233.91</v>
      </c>
      <c r="E234" s="8">
        <f>димвенканали!D234</f>
        <v>0</v>
      </c>
      <c r="F234" s="8">
        <f>димвенканали!E234</f>
        <v>0</v>
      </c>
      <c r="G234" s="328">
        <f t="shared" si="64"/>
        <v>233.91</v>
      </c>
      <c r="H234" s="217">
        <f t="shared" si="67"/>
        <v>2.7732229013128951E-3</v>
      </c>
      <c r="I234" s="209">
        <f t="shared" si="65"/>
        <v>11.873415190826094</v>
      </c>
      <c r="J234" s="202">
        <f t="shared" si="62"/>
        <v>2.6121513419817406</v>
      </c>
      <c r="K234" s="202">
        <v>4.9795310331235978</v>
      </c>
      <c r="L234" s="202">
        <v>1.1279515043587098</v>
      </c>
      <c r="M234" s="10">
        <f t="shared" si="66"/>
        <v>20.593049070290139</v>
      </c>
      <c r="N234" s="11">
        <f t="shared" si="70"/>
        <v>8.8038344107948099E-2</v>
      </c>
    </row>
    <row r="235" spans="1:14" x14ac:dyDescent="0.35">
      <c r="A235" s="9" t="e">
        <f t="shared" si="61"/>
        <v>#REF!</v>
      </c>
      <c r="B235" s="9">
        <f t="shared" si="61"/>
        <v>230</v>
      </c>
      <c r="C235" s="8" t="str">
        <f>димвенканали!B235</f>
        <v>Сорохтея,7</v>
      </c>
      <c r="D235" s="8">
        <f>димвенканали!C235</f>
        <v>237.6</v>
      </c>
      <c r="E235" s="8">
        <f>димвенканали!D235</f>
        <v>0</v>
      </c>
      <c r="F235" s="8">
        <f>димвенканали!E235</f>
        <v>30</v>
      </c>
      <c r="G235" s="328">
        <f t="shared" si="64"/>
        <v>267.60000000000002</v>
      </c>
      <c r="H235" s="217">
        <f t="shared" si="67"/>
        <v>3.1726495164436357E-3</v>
      </c>
      <c r="I235" s="209">
        <f t="shared" si="65"/>
        <v>13.583540272177604</v>
      </c>
      <c r="J235" s="202">
        <f t="shared" si="62"/>
        <v>2.9883788598790728</v>
      </c>
      <c r="K235" s="202">
        <v>5.6967316680085291</v>
      </c>
      <c r="L235" s="202">
        <v>1.1457452756856461</v>
      </c>
      <c r="M235" s="10">
        <f t="shared" si="66"/>
        <v>23.414396075750851</v>
      </c>
      <c r="N235" s="11">
        <f t="shared" si="70"/>
        <v>8.7497743182925442E-2</v>
      </c>
    </row>
    <row r="236" spans="1:14" x14ac:dyDescent="0.35">
      <c r="A236" s="9" t="e">
        <f t="shared" si="61"/>
        <v>#REF!</v>
      </c>
      <c r="B236" s="9">
        <f t="shared" si="61"/>
        <v>231</v>
      </c>
      <c r="C236" s="8" t="str">
        <f>димвенканали!B236</f>
        <v>Сорохтея,9</v>
      </c>
      <c r="D236" s="8">
        <f>димвенканали!C236</f>
        <v>183.05</v>
      </c>
      <c r="E236" s="8">
        <f>димвенканали!D236</f>
        <v>0</v>
      </c>
      <c r="F236" s="8">
        <f>димвенканали!E236</f>
        <v>31.6</v>
      </c>
      <c r="G236" s="328">
        <f t="shared" si="64"/>
        <v>214.65</v>
      </c>
      <c r="H236" s="217">
        <f t="shared" si="67"/>
        <v>2.5448774988962122E-3</v>
      </c>
      <c r="I236" s="209">
        <f t="shared" si="65"/>
        <v>10.895765767649188</v>
      </c>
      <c r="J236" s="202">
        <f t="shared" si="62"/>
        <v>2.3970684688828214</v>
      </c>
      <c r="K236" s="202">
        <v>4.5695196283185</v>
      </c>
      <c r="L236" s="202">
        <v>0.88269643398256525</v>
      </c>
      <c r="M236" s="10">
        <f t="shared" si="66"/>
        <v>18.745050298833075</v>
      </c>
      <c r="N236" s="11">
        <f t="shared" si="70"/>
        <v>8.7328443041383999E-2</v>
      </c>
    </row>
    <row r="237" spans="1:14" x14ac:dyDescent="0.35">
      <c r="A237" s="9" t="e">
        <f t="shared" si="61"/>
        <v>#REF!</v>
      </c>
      <c r="B237" s="9">
        <f t="shared" si="61"/>
        <v>232</v>
      </c>
      <c r="C237" s="8" t="str">
        <f>димвенканали!B237</f>
        <v>Сорохтея,10</v>
      </c>
      <c r="D237" s="8">
        <f>димвенканали!C237</f>
        <v>189.78</v>
      </c>
      <c r="E237" s="8">
        <f>димвенканали!D237</f>
        <v>0</v>
      </c>
      <c r="F237" s="8">
        <f>димвенканали!E237</f>
        <v>0</v>
      </c>
      <c r="G237" s="328">
        <f t="shared" si="64"/>
        <v>189.78</v>
      </c>
      <c r="H237" s="217">
        <f t="shared" si="67"/>
        <v>2.2500202736572238E-3</v>
      </c>
      <c r="I237" s="209">
        <f t="shared" si="65"/>
        <v>9.6333493006497211</v>
      </c>
      <c r="J237" s="202">
        <f t="shared" si="62"/>
        <v>2.1193368461429385</v>
      </c>
      <c r="K237" s="202">
        <v>4.0400812255405771</v>
      </c>
      <c r="L237" s="202">
        <v>0.91514957247315609</v>
      </c>
      <c r="M237" s="10">
        <f t="shared" si="66"/>
        <v>16.707916944806392</v>
      </c>
      <c r="N237" s="11">
        <f t="shared" si="70"/>
        <v>8.8038344107948113E-2</v>
      </c>
    </row>
    <row r="238" spans="1:14" x14ac:dyDescent="0.35">
      <c r="A238" s="9" t="e">
        <f t="shared" si="61"/>
        <v>#REF!</v>
      </c>
      <c r="B238" s="9">
        <f t="shared" si="61"/>
        <v>233</v>
      </c>
      <c r="C238" s="8" t="str">
        <f>димвенканали!B238</f>
        <v>пл.Кн.Святослава,2</v>
      </c>
      <c r="D238" s="8">
        <f>димвенканали!C238</f>
        <v>406.04</v>
      </c>
      <c r="E238" s="8">
        <f>димвенканали!D238</f>
        <v>0</v>
      </c>
      <c r="F238" s="8">
        <f>димвенканали!E238</f>
        <v>0</v>
      </c>
      <c r="G238" s="328">
        <f t="shared" si="64"/>
        <v>406.04</v>
      </c>
      <c r="H238" s="217">
        <f t="shared" si="67"/>
        <v>4.8139858357876446E-3</v>
      </c>
      <c r="I238" s="209">
        <f t="shared" si="65"/>
        <v>20.610839656633011</v>
      </c>
      <c r="J238" s="202">
        <f t="shared" si="62"/>
        <v>4.5343847244592626</v>
      </c>
      <c r="K238" s="202">
        <v>8.6438749121008325</v>
      </c>
      <c r="L238" s="202">
        <v>1.9579899483981469</v>
      </c>
      <c r="M238" s="10">
        <f t="shared" si="66"/>
        <v>35.747089241591247</v>
      </c>
      <c r="N238" s="11">
        <f t="shared" si="70"/>
        <v>8.8038344107948099E-2</v>
      </c>
    </row>
    <row r="239" spans="1:14" x14ac:dyDescent="0.35">
      <c r="A239" s="9" t="e">
        <f t="shared" si="61"/>
        <v>#REF!</v>
      </c>
      <c r="B239" s="9">
        <f t="shared" si="61"/>
        <v>234</v>
      </c>
      <c r="C239" s="8" t="str">
        <f>димвенканали!B239</f>
        <v>пл.Кн.Святослава,3</v>
      </c>
      <c r="D239" s="8">
        <f>димвенканали!C239</f>
        <v>582.21</v>
      </c>
      <c r="E239" s="8">
        <f>димвенканали!D239</f>
        <v>88</v>
      </c>
      <c r="F239" s="8">
        <f>димвенканали!E239</f>
        <v>61.8</v>
      </c>
      <c r="G239" s="328">
        <f t="shared" si="64"/>
        <v>732.01</v>
      </c>
      <c r="H239" s="217">
        <f t="shared" si="67"/>
        <v>8.6786665640205731E-3</v>
      </c>
      <c r="I239" s="209">
        <f t="shared" si="65"/>
        <v>37.157276960525884</v>
      </c>
      <c r="J239" s="202">
        <f t="shared" si="62"/>
        <v>8.1746009313156947</v>
      </c>
      <c r="K239" s="202">
        <v>15.583200853134988</v>
      </c>
      <c r="L239" s="202">
        <v>2.8075099198524409</v>
      </c>
      <c r="M239" s="10">
        <f t="shared" si="66"/>
        <v>63.722588664829011</v>
      </c>
      <c r="N239" s="11">
        <f t="shared" si="70"/>
        <v>8.705152752671276E-2</v>
      </c>
    </row>
    <row r="240" spans="1:14" x14ac:dyDescent="0.35">
      <c r="A240" s="9" t="e">
        <f t="shared" si="61"/>
        <v>#REF!</v>
      </c>
      <c r="B240" s="9">
        <f t="shared" si="61"/>
        <v>235</v>
      </c>
      <c r="C240" s="8" t="str">
        <f>димвенканали!B240</f>
        <v>пл.Кн.Святослава,6</v>
      </c>
      <c r="D240" s="8">
        <f>димвенканали!C240</f>
        <v>985.05</v>
      </c>
      <c r="E240" s="8">
        <f>димвенканали!D240</f>
        <v>0</v>
      </c>
      <c r="F240" s="8">
        <f>димвенканали!E240</f>
        <v>0</v>
      </c>
      <c r="G240" s="328">
        <f t="shared" si="64"/>
        <v>985.05</v>
      </c>
      <c r="H240" s="217">
        <f t="shared" si="67"/>
        <v>1.1678693595563538E-2</v>
      </c>
      <c r="I240" s="209">
        <f t="shared" si="65"/>
        <v>50.001742694725507</v>
      </c>
      <c r="J240" s="202">
        <f t="shared" si="62"/>
        <v>11.000383392839611</v>
      </c>
      <c r="K240" s="202">
        <v>20.969975820522425</v>
      </c>
      <c r="L240" s="202">
        <v>4.7500689554467401</v>
      </c>
      <c r="M240" s="10">
        <f t="shared" si="66"/>
        <v>86.722170863534274</v>
      </c>
      <c r="N240" s="11">
        <f t="shared" si="70"/>
        <v>8.8038344107948099E-2</v>
      </c>
    </row>
    <row r="241" spans="1:14" x14ac:dyDescent="0.35">
      <c r="A241" s="9" t="e">
        <f t="shared" si="61"/>
        <v>#REF!</v>
      </c>
      <c r="B241" s="9">
        <f t="shared" si="61"/>
        <v>236</v>
      </c>
      <c r="C241" s="8" t="str">
        <f>димвенканали!B241</f>
        <v>пл.Кн.Святослава,7</v>
      </c>
      <c r="D241" s="8">
        <f>димвенканали!C241</f>
        <v>589.46</v>
      </c>
      <c r="E241" s="8">
        <f>димвенканали!D241</f>
        <v>0</v>
      </c>
      <c r="F241" s="8">
        <f>димвенканали!E241</f>
        <v>0</v>
      </c>
      <c r="G241" s="328">
        <f t="shared" si="64"/>
        <v>589.46</v>
      </c>
      <c r="H241" s="217">
        <f t="shared" si="67"/>
        <v>6.9886023316997961E-3</v>
      </c>
      <c r="I241" s="209">
        <f t="shared" si="65"/>
        <v>29.92135145305609</v>
      </c>
      <c r="J241" s="202">
        <f t="shared" si="62"/>
        <v>6.5826973196723397</v>
      </c>
      <c r="K241" s="202">
        <v>12.548562963469012</v>
      </c>
      <c r="L241" s="202">
        <v>2.8424705816736573</v>
      </c>
      <c r="M241" s="10">
        <f t="shared" si="66"/>
        <v>51.8950823178711</v>
      </c>
      <c r="N241" s="11">
        <f t="shared" si="70"/>
        <v>8.8038344107948113E-2</v>
      </c>
    </row>
    <row r="242" spans="1:14" x14ac:dyDescent="0.35">
      <c r="A242" s="9" t="e">
        <f t="shared" si="61"/>
        <v>#REF!</v>
      </c>
      <c r="B242" s="9">
        <f t="shared" si="61"/>
        <v>237</v>
      </c>
      <c r="C242" s="8" t="str">
        <f>димвенканали!B242</f>
        <v>Шевченка,115</v>
      </c>
      <c r="D242" s="8">
        <f>димвенканали!C242</f>
        <v>229.7</v>
      </c>
      <c r="E242" s="8">
        <f>димвенканали!D242</f>
        <v>0</v>
      </c>
      <c r="F242" s="8">
        <f>димвенканали!E242</f>
        <v>0</v>
      </c>
      <c r="G242" s="328">
        <f t="shared" si="64"/>
        <v>229.7</v>
      </c>
      <c r="H242" s="217">
        <f t="shared" si="67"/>
        <v>2.7233093943464237E-3</v>
      </c>
      <c r="I242" s="209">
        <f t="shared" si="65"/>
        <v>11.659713006424495</v>
      </c>
      <c r="J242" s="202">
        <f t="shared" si="62"/>
        <v>2.5651368614133889</v>
      </c>
      <c r="K242" s="202">
        <v>4.8899075640566476</v>
      </c>
      <c r="L242" s="202">
        <v>1.1076502097011482</v>
      </c>
      <c r="M242" s="10">
        <f t="shared" si="66"/>
        <v>20.22240764159568</v>
      </c>
      <c r="N242" s="11">
        <f t="shared" si="70"/>
        <v>8.8038344107948113E-2</v>
      </c>
    </row>
    <row r="243" spans="1:14" x14ac:dyDescent="0.35">
      <c r="A243" s="9" t="e">
        <f t="shared" si="61"/>
        <v>#REF!</v>
      </c>
      <c r="B243" s="9">
        <f t="shared" si="61"/>
        <v>238</v>
      </c>
      <c r="C243" s="8" t="str">
        <f>димвенканали!B243</f>
        <v>Кв. Основ"яненко,4</v>
      </c>
      <c r="D243" s="8">
        <f>димвенканали!C243</f>
        <v>2404.5700000000002</v>
      </c>
      <c r="E243" s="8">
        <f>димвенканали!D243</f>
        <v>0</v>
      </c>
      <c r="F243" s="8">
        <f>димвенканали!E243</f>
        <v>660.4</v>
      </c>
      <c r="G243" s="328">
        <f t="shared" si="64"/>
        <v>3064.9700000000003</v>
      </c>
      <c r="H243" s="217">
        <f t="shared" si="67"/>
        <v>3.6338100106181805E-2</v>
      </c>
      <c r="I243" s="209">
        <f t="shared" si="65"/>
        <v>155.57975869961209</v>
      </c>
      <c r="J243" s="202">
        <f t="shared" si="62"/>
        <v>34.227546913914658</v>
      </c>
      <c r="K243" s="202">
        <v>65.247801421883779</v>
      </c>
      <c r="L243" s="202">
        <v>11.595221875233307</v>
      </c>
      <c r="M243" s="10">
        <f t="shared" si="66"/>
        <v>266.65032891064379</v>
      </c>
      <c r="N243" s="11">
        <f t="shared" si="70"/>
        <v>8.6999327533595364E-2</v>
      </c>
    </row>
    <row r="244" spans="1:14" x14ac:dyDescent="0.35">
      <c r="A244" s="9" t="e">
        <f t="shared" si="61"/>
        <v>#REF!</v>
      </c>
      <c r="B244" s="9">
        <f t="shared" si="61"/>
        <v>239</v>
      </c>
      <c r="C244" s="8" t="str">
        <f>димвенканали!B244</f>
        <v>Комарова,2</v>
      </c>
      <c r="D244" s="8">
        <f>димвенканали!C244</f>
        <v>3019.26</v>
      </c>
      <c r="E244" s="8">
        <f>димвенканали!D244</f>
        <v>0</v>
      </c>
      <c r="F244" s="8">
        <f>димвенканали!E244</f>
        <v>256.89999999999998</v>
      </c>
      <c r="G244" s="328">
        <f t="shared" si="64"/>
        <v>3276.1600000000003</v>
      </c>
      <c r="H244" s="217">
        <f t="shared" si="67"/>
        <v>3.884195605303431E-2</v>
      </c>
      <c r="I244" s="209">
        <f t="shared" si="65"/>
        <v>166.29989274326374</v>
      </c>
      <c r="J244" s="202">
        <f t="shared" si="62"/>
        <v>36.585976403518025</v>
      </c>
      <c r="K244" s="202">
        <v>69.743663757334915</v>
      </c>
      <c r="L244" s="202">
        <v>14.559355560044798</v>
      </c>
      <c r="M244" s="10">
        <f t="shared" si="66"/>
        <v>287.18888846416149</v>
      </c>
      <c r="N244" s="11">
        <f t="shared" si="70"/>
        <v>8.7660214539021744E-2</v>
      </c>
    </row>
    <row r="245" spans="1:14" s="145" customFormat="1" x14ac:dyDescent="0.35">
      <c r="A245" s="137" t="e">
        <f t="shared" ref="A245:B305" si="73">A244+1</f>
        <v>#REF!</v>
      </c>
      <c r="B245" s="9">
        <f t="shared" si="73"/>
        <v>240</v>
      </c>
      <c r="C245" s="8" t="str">
        <f>димвенканали!B245</f>
        <v>Шевченка,45/47</v>
      </c>
      <c r="D245" s="8">
        <f>димвенканали!C245</f>
        <v>1829.3</v>
      </c>
      <c r="E245" s="8">
        <f>димвенканали!D245</f>
        <v>222</v>
      </c>
      <c r="F245" s="8">
        <f>димвенканали!E245</f>
        <v>0</v>
      </c>
      <c r="G245" s="328">
        <f t="shared" si="64"/>
        <v>2051.3000000000002</v>
      </c>
      <c r="H245" s="217">
        <f t="shared" si="67"/>
        <v>2.4320089510765433E-2</v>
      </c>
      <c r="I245" s="209">
        <f t="shared" ref="I245:I305" si="74">H245*$I$2</f>
        <v>104.12524723586665</v>
      </c>
      <c r="J245" s="202">
        <f t="shared" si="62"/>
        <v>22.907554391890663</v>
      </c>
      <c r="K245" s="202">
        <v>43.668556317585555</v>
      </c>
      <c r="L245" s="202">
        <v>8.0210885006403139</v>
      </c>
      <c r="M245" s="136">
        <f t="shared" si="66"/>
        <v>178.72244644598317</v>
      </c>
      <c r="N245" s="140">
        <f t="shared" si="70"/>
        <v>8.7126430286151788E-2</v>
      </c>
    </row>
    <row r="246" spans="1:14" s="145" customFormat="1" x14ac:dyDescent="0.35">
      <c r="A246" s="137" t="e">
        <f t="shared" si="73"/>
        <v>#REF!</v>
      </c>
      <c r="B246" s="9">
        <f t="shared" si="73"/>
        <v>241</v>
      </c>
      <c r="C246" s="8" t="str">
        <f>димвенканали!B246</f>
        <v>Шевченка,63/65</v>
      </c>
      <c r="D246" s="8">
        <f>димвенканали!C246</f>
        <v>2200.46</v>
      </c>
      <c r="E246" s="8">
        <f>димвенканали!D246</f>
        <v>0</v>
      </c>
      <c r="F246" s="8">
        <f>димвенканали!E246</f>
        <v>0</v>
      </c>
      <c r="G246" s="328">
        <f t="shared" si="64"/>
        <v>2200.46</v>
      </c>
      <c r="H246" s="217">
        <f t="shared" si="67"/>
        <v>2.608852150580554E-2</v>
      </c>
      <c r="I246" s="209">
        <f t="shared" si="74"/>
        <v>111.69670040103112</v>
      </c>
      <c r="J246" s="202">
        <f t="shared" ref="J246:J306" si="75">I246*0.22</f>
        <v>24.573274088226846</v>
      </c>
      <c r="K246" s="202">
        <v>46.843909440157127</v>
      </c>
      <c r="L246" s="202">
        <v>8.6043408580504988</v>
      </c>
      <c r="M246" s="136">
        <f t="shared" si="66"/>
        <v>191.7182247874656</v>
      </c>
      <c r="N246" s="140">
        <f t="shared" si="70"/>
        <v>8.7126430286151801E-2</v>
      </c>
    </row>
    <row r="247" spans="1:14" s="145" customFormat="1" x14ac:dyDescent="0.35">
      <c r="A247" s="137" t="e">
        <f t="shared" si="73"/>
        <v>#REF!</v>
      </c>
      <c r="B247" s="9">
        <f t="shared" si="73"/>
        <v>242</v>
      </c>
      <c r="C247" s="8" t="str">
        <f>димвенканали!B247</f>
        <v>Бортнянського,17</v>
      </c>
      <c r="D247" s="8">
        <f>димвенканали!C247</f>
        <v>1202.04</v>
      </c>
      <c r="E247" s="8">
        <f>димвенканали!D247</f>
        <v>0</v>
      </c>
      <c r="F247" s="8">
        <f>димвенканали!E247</f>
        <v>0</v>
      </c>
      <c r="G247" s="328">
        <f t="shared" si="64"/>
        <v>1202.04</v>
      </c>
      <c r="H247" s="217">
        <f t="shared" si="67"/>
        <v>1.4251313993818788E-2</v>
      </c>
      <c r="I247" s="209">
        <f t="shared" si="74"/>
        <v>61.016288298835448</v>
      </c>
      <c r="J247" s="202">
        <f t="shared" si="75"/>
        <v>13.423583425743798</v>
      </c>
      <c r="K247" s="202">
        <v>25.589309918583599</v>
      </c>
      <c r="L247" s="202">
        <v>4.700272618003063</v>
      </c>
      <c r="M247" s="136">
        <f t="shared" si="66"/>
        <v>104.72945426116591</v>
      </c>
      <c r="N247" s="140">
        <f t="shared" si="70"/>
        <v>8.7126430286151801E-2</v>
      </c>
    </row>
    <row r="248" spans="1:14" s="145" customFormat="1" x14ac:dyDescent="0.35">
      <c r="A248" s="137" t="e">
        <f t="shared" si="73"/>
        <v>#REF!</v>
      </c>
      <c r="B248" s="9">
        <f t="shared" si="73"/>
        <v>243</v>
      </c>
      <c r="C248" s="8" t="str">
        <f>димвенканали!B248</f>
        <v>Бортнянського,20а</v>
      </c>
      <c r="D248" s="8">
        <f>димвенканали!C248</f>
        <v>1991.48</v>
      </c>
      <c r="E248" s="8">
        <f>димвенканали!D248</f>
        <v>74</v>
      </c>
      <c r="F248" s="8">
        <f>димвенканали!E248</f>
        <v>0</v>
      </c>
      <c r="G248" s="328">
        <f t="shared" si="64"/>
        <v>2065.48</v>
      </c>
      <c r="H248" s="217">
        <f t="shared" si="67"/>
        <v>2.4488206738505231E-2</v>
      </c>
      <c r="I248" s="209">
        <f t="shared" si="74"/>
        <v>104.84503274057322</v>
      </c>
      <c r="J248" s="202">
        <f t="shared" si="75"/>
        <v>23.065907202926109</v>
      </c>
      <c r="K248" s="202">
        <v>43.970423488932198</v>
      </c>
      <c r="L248" s="202">
        <v>8.0765357950092902</v>
      </c>
      <c r="M248" s="136">
        <f t="shared" si="66"/>
        <v>179.95789922744081</v>
      </c>
      <c r="N248" s="140">
        <f t="shared" si="70"/>
        <v>8.7126430286151788E-2</v>
      </c>
    </row>
    <row r="249" spans="1:14" s="145" customFormat="1" x14ac:dyDescent="0.35">
      <c r="A249" s="137" t="e">
        <f t="shared" si="73"/>
        <v>#REF!</v>
      </c>
      <c r="B249" s="9">
        <f t="shared" si="73"/>
        <v>244</v>
      </c>
      <c r="C249" s="8" t="str">
        <f>димвенканали!B249</f>
        <v>Левандівська,14</v>
      </c>
      <c r="D249" s="8">
        <f>димвенканали!C249</f>
        <v>179.2</v>
      </c>
      <c r="E249" s="8">
        <f>димвенканали!D249</f>
        <v>0</v>
      </c>
      <c r="F249" s="8">
        <f>димвенканали!E249</f>
        <v>0</v>
      </c>
      <c r="G249" s="328">
        <f t="shared" si="64"/>
        <v>179.2</v>
      </c>
      <c r="H249" s="217">
        <f t="shared" si="67"/>
        <v>2.1245844295467095E-3</v>
      </c>
      <c r="I249" s="209">
        <f t="shared" si="74"/>
        <v>9.0963020058827588</v>
      </c>
      <c r="J249" s="202">
        <f t="shared" si="75"/>
        <v>2.0011864412942071</v>
      </c>
      <c r="K249" s="202">
        <v>3.8148516999518991</v>
      </c>
      <c r="L249" s="202">
        <v>0.70071616014953653</v>
      </c>
      <c r="M249" s="136">
        <f t="shared" si="66"/>
        <v>15.613056307278402</v>
      </c>
      <c r="N249" s="140">
        <f t="shared" si="70"/>
        <v>8.7126430286151801E-2</v>
      </c>
    </row>
    <row r="250" spans="1:14" x14ac:dyDescent="0.35">
      <c r="A250" s="9" t="e">
        <f t="shared" si="73"/>
        <v>#REF!</v>
      </c>
      <c r="B250" s="9">
        <f t="shared" si="73"/>
        <v>245</v>
      </c>
      <c r="C250" s="8" t="str">
        <f>димвенканали!B250</f>
        <v>М.Вовчка 3</v>
      </c>
      <c r="D250" s="8">
        <f>димвенканали!C250</f>
        <v>885.79</v>
      </c>
      <c r="E250" s="8">
        <f>димвенканали!D250</f>
        <v>0</v>
      </c>
      <c r="F250" s="8">
        <f>димвенканали!E250</f>
        <v>0</v>
      </c>
      <c r="G250" s="328">
        <f t="shared" si="64"/>
        <v>885.79</v>
      </c>
      <c r="H250" s="217">
        <f t="shared" si="67"/>
        <v>1.0501873001384932E-2</v>
      </c>
      <c r="I250" s="209">
        <f t="shared" si="74"/>
        <v>44.963244161779514</v>
      </c>
      <c r="J250" s="202">
        <f t="shared" si="75"/>
        <v>9.8919137155914925</v>
      </c>
      <c r="K250" s="202">
        <v>18.856905621095944</v>
      </c>
      <c r="L250" s="202">
        <v>2.9529390178182977</v>
      </c>
      <c r="M250" s="10">
        <f t="shared" si="66"/>
        <v>76.665002516285242</v>
      </c>
      <c r="N250" s="11">
        <f t="shared" si="70"/>
        <v>8.6549862288223214E-2</v>
      </c>
    </row>
    <row r="251" spans="1:14" x14ac:dyDescent="0.35">
      <c r="A251" s="9" t="e">
        <f t="shared" si="73"/>
        <v>#REF!</v>
      </c>
      <c r="B251" s="9">
        <f t="shared" si="73"/>
        <v>246</v>
      </c>
      <c r="C251" s="8" t="str">
        <f>димвенканали!B251</f>
        <v>М.Вовчка 19</v>
      </c>
      <c r="D251" s="8">
        <f>димвенканали!C251</f>
        <v>530.1</v>
      </c>
      <c r="E251" s="8">
        <f>димвенканали!D251</f>
        <v>0</v>
      </c>
      <c r="F251" s="8">
        <f>димвенканали!E251</f>
        <v>0</v>
      </c>
      <c r="G251" s="328">
        <f t="shared" si="64"/>
        <v>530.1</v>
      </c>
      <c r="H251" s="217">
        <f t="shared" si="67"/>
        <v>6.284833739412448E-3</v>
      </c>
      <c r="I251" s="209">
        <f t="shared" si="74"/>
        <v>26.908201413607426</v>
      </c>
      <c r="J251" s="202">
        <f t="shared" si="75"/>
        <v>5.9198043109936336</v>
      </c>
      <c r="K251" s="202">
        <v>11.284893337859945</v>
      </c>
      <c r="L251" s="202">
        <v>1.7671829365261287</v>
      </c>
      <c r="M251" s="10">
        <f t="shared" si="66"/>
        <v>45.880081998987123</v>
      </c>
      <c r="N251" s="11">
        <f t="shared" si="70"/>
        <v>8.65498622882232E-2</v>
      </c>
    </row>
    <row r="252" spans="1:14" x14ac:dyDescent="0.35">
      <c r="A252" s="9" t="e">
        <f t="shared" si="73"/>
        <v>#REF!</v>
      </c>
      <c r="B252" s="9">
        <f t="shared" si="73"/>
        <v>247</v>
      </c>
      <c r="C252" s="8" t="str">
        <f>димвенканали!B252</f>
        <v>М.Вовчка 21</v>
      </c>
      <c r="D252" s="8">
        <f>димвенканали!C252</f>
        <v>473.5</v>
      </c>
      <c r="E252" s="8">
        <f>димвенканали!D252</f>
        <v>69.8</v>
      </c>
      <c r="F252" s="8">
        <f>димвенканали!E252</f>
        <v>0</v>
      </c>
      <c r="G252" s="328">
        <f t="shared" si="64"/>
        <v>543.29999999999995</v>
      </c>
      <c r="H252" s="217">
        <f t="shared" si="67"/>
        <v>6.4413321460531654E-3</v>
      </c>
      <c r="I252" s="209">
        <f t="shared" si="74"/>
        <v>27.578241516719324</v>
      </c>
      <c r="J252" s="202">
        <f t="shared" si="75"/>
        <v>6.0672131336782513</v>
      </c>
      <c r="K252" s="202">
        <v>11.56589803897247</v>
      </c>
      <c r="L252" s="202">
        <v>1.5784967373045125</v>
      </c>
      <c r="M252" s="10">
        <f t="shared" si="66"/>
        <v>46.789849426674557</v>
      </c>
      <c r="N252" s="11">
        <f t="shared" si="70"/>
        <v>8.6121570820310259E-2</v>
      </c>
    </row>
    <row r="253" spans="1:14" x14ac:dyDescent="0.35">
      <c r="A253" s="9" t="e">
        <f t="shared" si="73"/>
        <v>#REF!</v>
      </c>
      <c r="B253" s="9">
        <f t="shared" si="73"/>
        <v>248</v>
      </c>
      <c r="C253" s="8" t="str">
        <f>димвенканали!B253</f>
        <v>М.Вовчка 23</v>
      </c>
      <c r="D253" s="8">
        <f>димвенканали!C253</f>
        <v>453.6</v>
      </c>
      <c r="E253" s="8">
        <f>димвенканали!D253</f>
        <v>0</v>
      </c>
      <c r="F253" s="8">
        <f>димвенканали!E253</f>
        <v>0</v>
      </c>
      <c r="G253" s="328">
        <f t="shared" si="64"/>
        <v>453.6</v>
      </c>
      <c r="H253" s="217">
        <f t="shared" si="67"/>
        <v>5.3778543372901087E-3</v>
      </c>
      <c r="I253" s="209">
        <f t="shared" si="74"/>
        <v>23.025014452390735</v>
      </c>
      <c r="J253" s="202">
        <f t="shared" si="75"/>
        <v>5.0655031795259617</v>
      </c>
      <c r="K253" s="202">
        <v>9.6563433655032451</v>
      </c>
      <c r="L253" s="202">
        <v>1.5121565365181135</v>
      </c>
      <c r="M253" s="10">
        <f t="shared" si="66"/>
        <v>39.259017533938056</v>
      </c>
      <c r="N253" s="11">
        <f t="shared" si="70"/>
        <v>8.6549862288223228E-2</v>
      </c>
    </row>
    <row r="254" spans="1:14" x14ac:dyDescent="0.35">
      <c r="A254" s="9" t="e">
        <f t="shared" si="73"/>
        <v>#REF!</v>
      </c>
      <c r="B254" s="9">
        <f t="shared" si="73"/>
        <v>249</v>
      </c>
      <c r="C254" s="8" t="str">
        <f>димвенканали!B254</f>
        <v>М.Вовчка 25</v>
      </c>
      <c r="D254" s="8">
        <f>димвенканали!C254</f>
        <v>442.1</v>
      </c>
      <c r="E254" s="8">
        <f>димвенканали!D254</f>
        <v>0</v>
      </c>
      <c r="F254" s="8">
        <f>димвенканали!E254</f>
        <v>0</v>
      </c>
      <c r="G254" s="328">
        <f t="shared" si="64"/>
        <v>442.1</v>
      </c>
      <c r="H254" s="217">
        <f t="shared" si="67"/>
        <v>5.2415110284743322E-3</v>
      </c>
      <c r="I254" s="209">
        <f t="shared" si="74"/>
        <v>22.441267392861427</v>
      </c>
      <c r="J254" s="202">
        <f t="shared" si="75"/>
        <v>4.9370788264295138</v>
      </c>
      <c r="K254" s="202">
        <v>9.4115286637764211</v>
      </c>
      <c r="L254" s="202">
        <v>1.4738192345561245</v>
      </c>
      <c r="M254" s="10">
        <f t="shared" si="66"/>
        <v>38.263694117623487</v>
      </c>
      <c r="N254" s="11">
        <f t="shared" si="70"/>
        <v>8.6549862288223214E-2</v>
      </c>
    </row>
    <row r="255" spans="1:14" x14ac:dyDescent="0.35">
      <c r="A255" s="9" t="e">
        <f t="shared" si="73"/>
        <v>#REF!</v>
      </c>
      <c r="B255" s="9">
        <f t="shared" si="73"/>
        <v>250</v>
      </c>
      <c r="C255" s="8" t="str">
        <f>димвенканали!B255</f>
        <v>М.Вовчка 27</v>
      </c>
      <c r="D255" s="8">
        <f>димвенканали!C255</f>
        <v>560.20000000000005</v>
      </c>
      <c r="E255" s="8">
        <f>димвенканали!D255</f>
        <v>0</v>
      </c>
      <c r="F255" s="8">
        <f>димвенканали!E255</f>
        <v>0</v>
      </c>
      <c r="G255" s="328">
        <f t="shared" si="64"/>
        <v>560.20000000000005</v>
      </c>
      <c r="H255" s="217">
        <f t="shared" si="67"/>
        <v>6.6416975303128728E-3</v>
      </c>
      <c r="I255" s="209">
        <f t="shared" si="74"/>
        <v>28.436095891158047</v>
      </c>
      <c r="J255" s="202">
        <f t="shared" si="75"/>
        <v>6.2559410960547703</v>
      </c>
      <c r="K255" s="202">
        <v>11.925669209336242</v>
      </c>
      <c r="L255" s="202">
        <v>1.8675266573135962</v>
      </c>
      <c r="M255" s="10">
        <f t="shared" si="66"/>
        <v>48.485232853862655</v>
      </c>
      <c r="N255" s="11">
        <f t="shared" si="70"/>
        <v>8.6549862288223228E-2</v>
      </c>
    </row>
    <row r="256" spans="1:14" x14ac:dyDescent="0.35">
      <c r="A256" s="9" t="e">
        <f>#REF!+1</f>
        <v>#REF!</v>
      </c>
      <c r="B256" s="9">
        <f t="shared" ref="B256" si="76">B255+1</f>
        <v>251</v>
      </c>
      <c r="C256" s="8" t="str">
        <f>димвенканали!B256</f>
        <v>М.Вовчка 31</v>
      </c>
      <c r="D256" s="8">
        <f>димвенканали!C256</f>
        <v>685.2</v>
      </c>
      <c r="E256" s="8">
        <f>димвенканали!D256</f>
        <v>145.9</v>
      </c>
      <c r="F256" s="8">
        <f>димвенканали!E256</f>
        <v>0</v>
      </c>
      <c r="G256" s="328">
        <f t="shared" si="64"/>
        <v>831.1</v>
      </c>
      <c r="H256" s="217">
        <f t="shared" si="67"/>
        <v>9.8534716484166875E-3</v>
      </c>
      <c r="I256" s="209">
        <f t="shared" si="74"/>
        <v>42.187146189113626</v>
      </c>
      <c r="J256" s="202">
        <f t="shared" si="75"/>
        <v>9.2811721616049976</v>
      </c>
      <c r="K256" s="202">
        <v>17.692652052622901</v>
      </c>
      <c r="L256" s="202">
        <v>2.2842364612482617</v>
      </c>
      <c r="M256" s="10">
        <f t="shared" si="66"/>
        <v>71.445206864589778</v>
      </c>
      <c r="N256" s="11">
        <f t="shared" si="70"/>
        <v>8.5964633455167583E-2</v>
      </c>
    </row>
    <row r="257" spans="1:14" x14ac:dyDescent="0.35">
      <c r="A257" s="9" t="e">
        <f t="shared" si="73"/>
        <v>#REF!</v>
      </c>
      <c r="B257" s="9">
        <f t="shared" si="73"/>
        <v>252</v>
      </c>
      <c r="C257" s="8" t="str">
        <f>димвенканали!B257</f>
        <v>М.Вовчка 33</v>
      </c>
      <c r="D257" s="8">
        <f>димвенканали!C257</f>
        <v>778.5</v>
      </c>
      <c r="E257" s="8">
        <f>димвенканали!D257</f>
        <v>0</v>
      </c>
      <c r="F257" s="8">
        <f>димвенканали!E257</f>
        <v>0</v>
      </c>
      <c r="G257" s="328">
        <f t="shared" si="64"/>
        <v>778.5</v>
      </c>
      <c r="H257" s="217">
        <f t="shared" si="67"/>
        <v>9.229849209833222E-3</v>
      </c>
      <c r="I257" s="209">
        <f t="shared" si="74"/>
        <v>39.517137899440449</v>
      </c>
      <c r="J257" s="202">
        <f t="shared" si="75"/>
        <v>8.6937703378768987</v>
      </c>
      <c r="K257" s="202">
        <v>16.57289089515934</v>
      </c>
      <c r="L257" s="202">
        <v>2.5952686589050953</v>
      </c>
      <c r="M257" s="10">
        <f t="shared" si="66"/>
        <v>67.379067791381786</v>
      </c>
      <c r="N257" s="11">
        <f t="shared" si="70"/>
        <v>8.6549862288223228E-2</v>
      </c>
    </row>
    <row r="258" spans="1:14" x14ac:dyDescent="0.35">
      <c r="A258" s="9" t="e">
        <f t="shared" si="73"/>
        <v>#REF!</v>
      </c>
      <c r="B258" s="9">
        <f t="shared" si="73"/>
        <v>253</v>
      </c>
      <c r="C258" s="8" t="str">
        <f>димвенканали!B258</f>
        <v>М.Вовчка 35</v>
      </c>
      <c r="D258" s="8">
        <f>димвенканали!C258</f>
        <v>791.9</v>
      </c>
      <c r="E258" s="8">
        <f>димвенканали!D258</f>
        <v>0</v>
      </c>
      <c r="F258" s="8">
        <f>димвенканали!E258</f>
        <v>0</v>
      </c>
      <c r="G258" s="328">
        <f t="shared" si="64"/>
        <v>791.9</v>
      </c>
      <c r="H258" s="217">
        <f t="shared" si="67"/>
        <v>9.3887188044533432E-3</v>
      </c>
      <c r="I258" s="209">
        <f t="shared" si="74"/>
        <v>40.197330125326765</v>
      </c>
      <c r="J258" s="202">
        <f t="shared" si="75"/>
        <v>8.8434126275718885</v>
      </c>
      <c r="K258" s="202">
        <v>16.858153243258421</v>
      </c>
      <c r="L258" s="202">
        <v>2.6399399498868918</v>
      </c>
      <c r="M258" s="10">
        <f t="shared" si="66"/>
        <v>68.538835946043974</v>
      </c>
      <c r="N258" s="11">
        <f t="shared" si="70"/>
        <v>8.6549862288223228E-2</v>
      </c>
    </row>
    <row r="259" spans="1:14" x14ac:dyDescent="0.35">
      <c r="A259" s="9" t="e">
        <f t="shared" si="73"/>
        <v>#REF!</v>
      </c>
      <c r="B259" s="9">
        <f t="shared" si="73"/>
        <v>254</v>
      </c>
      <c r="C259" s="8" t="str">
        <f>димвенканали!B259</f>
        <v>М.Вовчка 37</v>
      </c>
      <c r="D259" s="8">
        <f>димвенканали!C259</f>
        <v>397</v>
      </c>
      <c r="E259" s="8">
        <f>димвенканали!D259</f>
        <v>0</v>
      </c>
      <c r="F259" s="8">
        <f>димвенканали!E259</f>
        <v>0</v>
      </c>
      <c r="G259" s="328">
        <f t="shared" ref="G259:G322" si="77">D259+E259+F259</f>
        <v>397</v>
      </c>
      <c r="H259" s="217">
        <f t="shared" si="67"/>
        <v>4.7068081391185472E-3</v>
      </c>
      <c r="I259" s="209">
        <f t="shared" si="74"/>
        <v>20.151963707229104</v>
      </c>
      <c r="J259" s="202">
        <f t="shared" si="75"/>
        <v>4.4334320155904026</v>
      </c>
      <c r="K259" s="202">
        <v>8.4514292683086172</v>
      </c>
      <c r="L259" s="202">
        <v>1.3234703372964971</v>
      </c>
      <c r="M259" s="10">
        <f t="shared" ref="M259:M322" si="78">I259+J259+K259+L259</f>
        <v>34.36029532842462</v>
      </c>
      <c r="N259" s="11">
        <f t="shared" si="70"/>
        <v>8.6549862288223228E-2</v>
      </c>
    </row>
    <row r="260" spans="1:14" x14ac:dyDescent="0.35">
      <c r="A260" s="9" t="e">
        <f t="shared" si="73"/>
        <v>#REF!</v>
      </c>
      <c r="B260" s="9">
        <f t="shared" si="73"/>
        <v>255</v>
      </c>
      <c r="C260" s="8" t="str">
        <f>димвенканали!B260</f>
        <v>М.Вовчка 37А</v>
      </c>
      <c r="D260" s="8">
        <f>димвенканали!C260</f>
        <v>401</v>
      </c>
      <c r="E260" s="8">
        <f>димвенканали!D260</f>
        <v>41.3</v>
      </c>
      <c r="F260" s="8">
        <f>димвенканали!E260</f>
        <v>0</v>
      </c>
      <c r="G260" s="328">
        <f t="shared" si="77"/>
        <v>442.3</v>
      </c>
      <c r="H260" s="217">
        <f t="shared" si="67"/>
        <v>5.2438822164537369E-3</v>
      </c>
      <c r="I260" s="209">
        <f t="shared" si="74"/>
        <v>22.451419515635852</v>
      </c>
      <c r="J260" s="202">
        <f t="shared" si="75"/>
        <v>4.9393122934398876</v>
      </c>
      <c r="K260" s="202">
        <v>9.4157863107629751</v>
      </c>
      <c r="L260" s="202">
        <v>1.3368050510224065</v>
      </c>
      <c r="M260" s="10">
        <f t="shared" si="78"/>
        <v>38.143323170861123</v>
      </c>
      <c r="N260" s="11">
        <f t="shared" si="70"/>
        <v>8.6238578274612523E-2</v>
      </c>
    </row>
    <row r="261" spans="1:14" x14ac:dyDescent="0.35">
      <c r="A261" s="9" t="e">
        <f t="shared" si="73"/>
        <v>#REF!</v>
      </c>
      <c r="B261" s="9">
        <f t="shared" si="73"/>
        <v>256</v>
      </c>
      <c r="C261" s="8" t="str">
        <f>димвенканали!B261</f>
        <v>М.Вовчка 39</v>
      </c>
      <c r="D261" s="8">
        <f>димвенканали!C261</f>
        <v>484.7</v>
      </c>
      <c r="E261" s="8">
        <f>димвенканали!D261</f>
        <v>0</v>
      </c>
      <c r="F261" s="8">
        <f>димвенканали!E261</f>
        <v>0</v>
      </c>
      <c r="G261" s="328">
        <f t="shared" si="77"/>
        <v>484.7</v>
      </c>
      <c r="H261" s="217">
        <f t="shared" si="67"/>
        <v>5.7465740680875564E-3</v>
      </c>
      <c r="I261" s="209">
        <f t="shared" si="74"/>
        <v>24.603669543813467</v>
      </c>
      <c r="J261" s="202">
        <f t="shared" si="75"/>
        <v>5.4128072996389625</v>
      </c>
      <c r="K261" s="202">
        <v>10.318407471912307</v>
      </c>
      <c r="L261" s="202">
        <v>1.6158339357370584</v>
      </c>
      <c r="M261" s="10">
        <f t="shared" si="78"/>
        <v>41.950718251101797</v>
      </c>
      <c r="N261" s="11">
        <f t="shared" si="70"/>
        <v>8.6549862288223228E-2</v>
      </c>
    </row>
    <row r="262" spans="1:14" x14ac:dyDescent="0.35">
      <c r="A262" s="9" t="e">
        <f t="shared" si="73"/>
        <v>#REF!</v>
      </c>
      <c r="B262" s="9">
        <f t="shared" si="73"/>
        <v>257</v>
      </c>
      <c r="C262" s="8" t="str">
        <f>димвенканали!B262</f>
        <v>М.Вовчка 41</v>
      </c>
      <c r="D262" s="8">
        <f>димвенканали!C262</f>
        <v>554.70000000000005</v>
      </c>
      <c r="E262" s="8">
        <f>димвенканали!D262</f>
        <v>0</v>
      </c>
      <c r="F262" s="8">
        <f>димвенканали!E262</f>
        <v>0</v>
      </c>
      <c r="G262" s="328">
        <f t="shared" si="77"/>
        <v>554.70000000000005</v>
      </c>
      <c r="H262" s="217">
        <f t="shared" si="67"/>
        <v>6.5764898608792399E-3</v>
      </c>
      <c r="I262" s="209">
        <f t="shared" si="74"/>
        <v>28.156912514861421</v>
      </c>
      <c r="J262" s="202">
        <f t="shared" si="75"/>
        <v>6.1945207532695123</v>
      </c>
      <c r="K262" s="202">
        <v>11.80858391720602</v>
      </c>
      <c r="L262" s="202">
        <v>1.1965356285497166</v>
      </c>
      <c r="M262" s="10">
        <f t="shared" si="78"/>
        <v>47.356552813886672</v>
      </c>
      <c r="N262" s="11">
        <f t="shared" si="70"/>
        <v>8.5373269900642992E-2</v>
      </c>
    </row>
    <row r="263" spans="1:14" x14ac:dyDescent="0.35">
      <c r="A263" s="9" t="e">
        <f t="shared" si="73"/>
        <v>#REF!</v>
      </c>
      <c r="B263" s="9">
        <f t="shared" si="73"/>
        <v>258</v>
      </c>
      <c r="C263" s="8" t="str">
        <f>димвенканали!B263</f>
        <v>М.Вовчка 41А</v>
      </c>
      <c r="D263" s="8">
        <f>димвенканали!C263</f>
        <v>380.3</v>
      </c>
      <c r="E263" s="8">
        <f>димвенканали!D263</f>
        <v>0</v>
      </c>
      <c r="F263" s="8">
        <f>димвенканали!E263</f>
        <v>0</v>
      </c>
      <c r="G263" s="328">
        <f t="shared" si="77"/>
        <v>380.3</v>
      </c>
      <c r="H263" s="217">
        <f t="shared" ref="H263:H326" si="79">3/253037.72*G263</f>
        <v>4.5088139428382454E-3</v>
      </c>
      <c r="I263" s="209">
        <f t="shared" si="74"/>
        <v>19.304261455564806</v>
      </c>
      <c r="J263" s="202">
        <f t="shared" si="75"/>
        <v>4.2469375202242574</v>
      </c>
      <c r="K263" s="202">
        <v>8.0959157449314034</v>
      </c>
      <c r="L263" s="202">
        <v>1.2677979074908257</v>
      </c>
      <c r="M263" s="10">
        <f t="shared" si="78"/>
        <v>32.91491262821129</v>
      </c>
      <c r="N263" s="11">
        <f t="shared" si="70"/>
        <v>8.6549862288223214E-2</v>
      </c>
    </row>
    <row r="264" spans="1:14" x14ac:dyDescent="0.35">
      <c r="A264" s="9" t="e">
        <f t="shared" si="73"/>
        <v>#REF!</v>
      </c>
      <c r="B264" s="9">
        <f t="shared" si="73"/>
        <v>259</v>
      </c>
      <c r="C264" s="8" t="str">
        <f>димвенканали!B264</f>
        <v>М.Вовчка 43</v>
      </c>
      <c r="D264" s="8">
        <f>димвенканали!C264</f>
        <v>372</v>
      </c>
      <c r="E264" s="8">
        <f>димвенканали!D264</f>
        <v>0</v>
      </c>
      <c r="F264" s="8">
        <f>димвенканали!E264</f>
        <v>0</v>
      </c>
      <c r="G264" s="328">
        <f t="shared" si="77"/>
        <v>372</v>
      </c>
      <c r="H264" s="217">
        <f t="shared" si="79"/>
        <v>4.4104096416929459E-3</v>
      </c>
      <c r="I264" s="209">
        <f t="shared" si="74"/>
        <v>18.882948360426262</v>
      </c>
      <c r="J264" s="202">
        <f t="shared" si="75"/>
        <v>4.1542486392937779</v>
      </c>
      <c r="K264" s="202">
        <v>7.9192233949894337</v>
      </c>
      <c r="L264" s="202">
        <v>1.2401283765095641</v>
      </c>
      <c r="M264" s="10">
        <f t="shared" si="78"/>
        <v>32.196548771219035</v>
      </c>
      <c r="N264" s="11">
        <f t="shared" si="70"/>
        <v>8.6549862288223214E-2</v>
      </c>
    </row>
    <row r="265" spans="1:14" x14ac:dyDescent="0.35">
      <c r="A265" s="9" t="e">
        <f t="shared" si="73"/>
        <v>#REF!</v>
      </c>
      <c r="B265" s="9">
        <f t="shared" si="73"/>
        <v>260</v>
      </c>
      <c r="C265" s="8" t="str">
        <f>димвенканали!B265</f>
        <v>М.Вовчка 45</v>
      </c>
      <c r="D265" s="8">
        <f>димвенканали!C265</f>
        <v>351.6</v>
      </c>
      <c r="E265" s="8">
        <f>димвенканали!D265</f>
        <v>16.100000000000001</v>
      </c>
      <c r="F265" s="8">
        <f>димвенканали!E265</f>
        <v>0</v>
      </c>
      <c r="G265" s="328">
        <f t="shared" si="77"/>
        <v>367.70000000000005</v>
      </c>
      <c r="H265" s="217">
        <f t="shared" si="79"/>
        <v>4.3594291001357432E-3</v>
      </c>
      <c r="I265" s="209">
        <f t="shared" si="74"/>
        <v>18.664677720776176</v>
      </c>
      <c r="J265" s="202">
        <f t="shared" si="75"/>
        <v>4.1062290985707586</v>
      </c>
      <c r="K265" s="202">
        <v>7.8276839847785356</v>
      </c>
      <c r="L265" s="202">
        <v>1.1721213365074268</v>
      </c>
      <c r="M265" s="10">
        <f t="shared" si="78"/>
        <v>31.770712140632895</v>
      </c>
      <c r="N265" s="11">
        <f t="shared" si="70"/>
        <v>8.640389486166139E-2</v>
      </c>
    </row>
    <row r="266" spans="1:14" x14ac:dyDescent="0.35">
      <c r="A266" s="9" t="e">
        <f t="shared" si="73"/>
        <v>#REF!</v>
      </c>
      <c r="B266" s="9">
        <f t="shared" si="73"/>
        <v>261</v>
      </c>
      <c r="C266" s="8" t="str">
        <f>димвенканали!B266</f>
        <v>М.Вовчка 47</v>
      </c>
      <c r="D266" s="8">
        <f>димвенканали!C266</f>
        <v>246.5</v>
      </c>
      <c r="E266" s="8">
        <f>димвенканали!D266</f>
        <v>0</v>
      </c>
      <c r="F266" s="8">
        <f>димвенканали!E266</f>
        <v>0</v>
      </c>
      <c r="G266" s="328">
        <f t="shared" si="77"/>
        <v>246.5</v>
      </c>
      <c r="H266" s="217">
        <f t="shared" si="79"/>
        <v>2.922489184616428E-3</v>
      </c>
      <c r="I266" s="209">
        <f t="shared" si="74"/>
        <v>12.512491319476005</v>
      </c>
      <c r="J266" s="202">
        <f t="shared" si="75"/>
        <v>2.752748090284721</v>
      </c>
      <c r="K266" s="202">
        <v>5.2475499109271384</v>
      </c>
      <c r="L266" s="202">
        <v>0.82175173335915996</v>
      </c>
      <c r="M266" s="10">
        <f t="shared" si="78"/>
        <v>21.334541054047026</v>
      </c>
      <c r="N266" s="11">
        <f t="shared" si="70"/>
        <v>8.6549862288223228E-2</v>
      </c>
    </row>
    <row r="267" spans="1:14" x14ac:dyDescent="0.35">
      <c r="A267" s="9" t="e">
        <f t="shared" si="73"/>
        <v>#REF!</v>
      </c>
      <c r="B267" s="9">
        <f t="shared" si="73"/>
        <v>262</v>
      </c>
      <c r="C267" s="8" t="str">
        <f>димвенканали!B267</f>
        <v>Головацького 3</v>
      </c>
      <c r="D267" s="8">
        <f>димвенканали!C267</f>
        <v>255.7</v>
      </c>
      <c r="E267" s="8">
        <f>димвенканали!D267</f>
        <v>0</v>
      </c>
      <c r="F267" s="8">
        <f>димвенканали!E267</f>
        <v>0</v>
      </c>
      <c r="G267" s="328">
        <f t="shared" si="77"/>
        <v>255.7</v>
      </c>
      <c r="H267" s="217">
        <f t="shared" si="79"/>
        <v>3.0315638316690493E-3</v>
      </c>
      <c r="I267" s="209">
        <f t="shared" si="74"/>
        <v>12.979488967099451</v>
      </c>
      <c r="J267" s="202">
        <f t="shared" si="75"/>
        <v>2.8554875727618794</v>
      </c>
      <c r="K267" s="202">
        <v>5.4434016723085978</v>
      </c>
      <c r="L267" s="202">
        <v>0.85242157492875148</v>
      </c>
      <c r="M267" s="10">
        <f t="shared" si="78"/>
        <v>22.130799787098677</v>
      </c>
      <c r="N267" s="11">
        <f t="shared" si="70"/>
        <v>8.6549862288223228E-2</v>
      </c>
    </row>
    <row r="268" spans="1:14" x14ac:dyDescent="0.35">
      <c r="A268" s="9" t="e">
        <f t="shared" si="73"/>
        <v>#REF!</v>
      </c>
      <c r="B268" s="9">
        <f t="shared" si="73"/>
        <v>263</v>
      </c>
      <c r="C268" s="8" t="str">
        <f>димвенканали!B268</f>
        <v>Головацького 4</v>
      </c>
      <c r="D268" s="8">
        <f>димвенканали!C268</f>
        <v>460.8</v>
      </c>
      <c r="E268" s="8">
        <f>димвенканали!D268</f>
        <v>0</v>
      </c>
      <c r="F268" s="8">
        <f>димвенканали!E268</f>
        <v>0</v>
      </c>
      <c r="G268" s="328">
        <f t="shared" si="77"/>
        <v>460.8</v>
      </c>
      <c r="H268" s="217">
        <f t="shared" si="79"/>
        <v>5.4632171045486816E-3</v>
      </c>
      <c r="I268" s="209">
        <f t="shared" si="74"/>
        <v>23.39049087226995</v>
      </c>
      <c r="J268" s="202">
        <f t="shared" si="75"/>
        <v>5.1459079918993895</v>
      </c>
      <c r="K268" s="202">
        <v>9.8096186570191701</v>
      </c>
      <c r="L268" s="202">
        <v>1.5361590212247502</v>
      </c>
      <c r="M268" s="10">
        <f t="shared" si="78"/>
        <v>39.882176542413255</v>
      </c>
      <c r="N268" s="11">
        <f t="shared" si="70"/>
        <v>8.6549862288223214E-2</v>
      </c>
    </row>
    <row r="269" spans="1:14" x14ac:dyDescent="0.35">
      <c r="A269" s="9" t="e">
        <f t="shared" si="73"/>
        <v>#REF!</v>
      </c>
      <c r="B269" s="9">
        <f t="shared" si="73"/>
        <v>264</v>
      </c>
      <c r="C269" s="8" t="str">
        <f>димвенканали!B269</f>
        <v>Головацького 5</v>
      </c>
      <c r="D269" s="8">
        <f>димвенканали!C269</f>
        <v>473.6</v>
      </c>
      <c r="E269" s="8">
        <f>димвенканали!D269</f>
        <v>0</v>
      </c>
      <c r="F269" s="8">
        <f>димвенканали!E269</f>
        <v>0</v>
      </c>
      <c r="G269" s="328">
        <f t="shared" si="77"/>
        <v>473.6</v>
      </c>
      <c r="H269" s="217">
        <f t="shared" si="79"/>
        <v>5.6149731352305894E-3</v>
      </c>
      <c r="I269" s="209">
        <f t="shared" si="74"/>
        <v>24.040226729833005</v>
      </c>
      <c r="J269" s="202">
        <f t="shared" si="75"/>
        <v>5.2888498805632613</v>
      </c>
      <c r="K269" s="202">
        <v>10.082108064158591</v>
      </c>
      <c r="L269" s="202">
        <v>1.5788301051476601</v>
      </c>
      <c r="M269" s="10">
        <f t="shared" si="78"/>
        <v>40.99001477970252</v>
      </c>
      <c r="N269" s="11">
        <f t="shared" si="70"/>
        <v>8.6549862288223228E-2</v>
      </c>
    </row>
    <row r="270" spans="1:14" x14ac:dyDescent="0.35">
      <c r="A270" s="9" t="e">
        <f t="shared" si="73"/>
        <v>#REF!</v>
      </c>
      <c r="B270" s="9">
        <f t="shared" si="73"/>
        <v>265</v>
      </c>
      <c r="C270" s="8" t="str">
        <f>димвенканали!B270</f>
        <v>Головацького 6</v>
      </c>
      <c r="D270" s="8">
        <f>димвенканали!C270</f>
        <v>500.2</v>
      </c>
      <c r="E270" s="8">
        <f>димвенканали!D270</f>
        <v>0</v>
      </c>
      <c r="F270" s="8">
        <f>димвенканали!E270</f>
        <v>0</v>
      </c>
      <c r="G270" s="328">
        <f t="shared" si="77"/>
        <v>500.2</v>
      </c>
      <c r="H270" s="217">
        <f t="shared" si="79"/>
        <v>5.9303411364914288E-3</v>
      </c>
      <c r="I270" s="209">
        <f t="shared" si="74"/>
        <v>25.390459058831226</v>
      </c>
      <c r="J270" s="202">
        <f t="shared" si="75"/>
        <v>5.5859009929428698</v>
      </c>
      <c r="K270" s="202">
        <v>10.6483751133702</v>
      </c>
      <c r="L270" s="202">
        <v>1.6675059514249566</v>
      </c>
      <c r="M270" s="10">
        <f t="shared" si="78"/>
        <v>43.292241116569251</v>
      </c>
      <c r="N270" s="11">
        <f t="shared" si="70"/>
        <v>8.6549862288223214E-2</v>
      </c>
    </row>
    <row r="271" spans="1:14" x14ac:dyDescent="0.35">
      <c r="A271" s="9" t="e">
        <f t="shared" si="73"/>
        <v>#REF!</v>
      </c>
      <c r="B271" s="9">
        <f t="shared" si="73"/>
        <v>266</v>
      </c>
      <c r="C271" s="8" t="str">
        <f>димвенканали!B271</f>
        <v>Головацького 7</v>
      </c>
      <c r="D271" s="8">
        <f>димвенканали!C271</f>
        <v>640.4</v>
      </c>
      <c r="E271" s="8">
        <f>димвенканали!D271</f>
        <v>0</v>
      </c>
      <c r="F271" s="8">
        <f>димвенканали!E271</f>
        <v>0</v>
      </c>
      <c r="G271" s="328">
        <f t="shared" si="77"/>
        <v>640.4</v>
      </c>
      <c r="H271" s="217">
        <f t="shared" si="79"/>
        <v>7.5925439100542006E-3</v>
      </c>
      <c r="I271" s="209">
        <f t="shared" si="74"/>
        <v>32.507097123701556</v>
      </c>
      <c r="J271" s="202">
        <f t="shared" si="75"/>
        <v>7.1515613672143425</v>
      </c>
      <c r="K271" s="202">
        <v>13.632985650944176</v>
      </c>
      <c r="L271" s="202">
        <v>2.1348876675180772</v>
      </c>
      <c r="M271" s="10">
        <f t="shared" si="78"/>
        <v>55.426531809378154</v>
      </c>
      <c r="N271" s="11">
        <f t="shared" si="70"/>
        <v>8.6549862288223228E-2</v>
      </c>
    </row>
    <row r="272" spans="1:14" x14ac:dyDescent="0.35">
      <c r="A272" s="9" t="e">
        <f t="shared" si="73"/>
        <v>#REF!</v>
      </c>
      <c r="B272" s="9">
        <f t="shared" si="73"/>
        <v>267</v>
      </c>
      <c r="C272" s="8" t="str">
        <f>димвенканали!B272</f>
        <v>Головацького 8</v>
      </c>
      <c r="D272" s="8">
        <f>димвенканали!C272</f>
        <v>525.6</v>
      </c>
      <c r="E272" s="8">
        <f>димвенканали!D272</f>
        <v>0</v>
      </c>
      <c r="F272" s="8">
        <f>димвенканали!E272</f>
        <v>0</v>
      </c>
      <c r="G272" s="328">
        <f t="shared" si="77"/>
        <v>525.6</v>
      </c>
      <c r="H272" s="217">
        <f t="shared" si="79"/>
        <v>6.2314820098758406E-3</v>
      </c>
      <c r="I272" s="209">
        <f t="shared" si="74"/>
        <v>26.679778651182918</v>
      </c>
      <c r="J272" s="202">
        <f t="shared" si="75"/>
        <v>5.8695513032602422</v>
      </c>
      <c r="K272" s="202">
        <v>11.18909628066249</v>
      </c>
      <c r="L272" s="202">
        <v>1.7521813835844808</v>
      </c>
      <c r="M272" s="10">
        <f t="shared" si="78"/>
        <v>45.490607618690127</v>
      </c>
      <c r="N272" s="11">
        <f t="shared" si="70"/>
        <v>8.6549862288223228E-2</v>
      </c>
    </row>
    <row r="273" spans="1:14" x14ac:dyDescent="0.35">
      <c r="A273" s="9" t="e">
        <f t="shared" si="73"/>
        <v>#REF!</v>
      </c>
      <c r="B273" s="9">
        <f t="shared" si="73"/>
        <v>268</v>
      </c>
      <c r="C273" s="8" t="str">
        <f>димвенканали!B273</f>
        <v>Головацького 9</v>
      </c>
      <c r="D273" s="8">
        <f>димвенканали!C273</f>
        <v>631.6</v>
      </c>
      <c r="E273" s="8">
        <f>димвенканали!D273</f>
        <v>0</v>
      </c>
      <c r="F273" s="8">
        <f>димвенканали!E273</f>
        <v>0</v>
      </c>
      <c r="G273" s="328">
        <f t="shared" si="77"/>
        <v>631.6</v>
      </c>
      <c r="H273" s="217">
        <f t="shared" si="79"/>
        <v>7.4882116389603896E-3</v>
      </c>
      <c r="I273" s="209">
        <f t="shared" si="74"/>
        <v>32.060403721626962</v>
      </c>
      <c r="J273" s="202">
        <f t="shared" si="75"/>
        <v>7.0532888187579319</v>
      </c>
      <c r="K273" s="202">
        <v>13.445649183535826</v>
      </c>
      <c r="L273" s="202">
        <v>2.1055512973210773</v>
      </c>
      <c r="M273" s="10">
        <f t="shared" si="78"/>
        <v>54.664893021241802</v>
      </c>
      <c r="N273" s="11">
        <f t="shared" si="70"/>
        <v>8.6549862288223242E-2</v>
      </c>
    </row>
    <row r="274" spans="1:14" x14ac:dyDescent="0.35">
      <c r="A274" s="9" t="e">
        <f t="shared" si="73"/>
        <v>#REF!</v>
      </c>
      <c r="B274" s="9">
        <f t="shared" si="73"/>
        <v>269</v>
      </c>
      <c r="C274" s="8" t="str">
        <f>димвенканали!B274</f>
        <v>Головацького 10</v>
      </c>
      <c r="D274" s="8">
        <f>димвенканали!C274</f>
        <v>508.9</v>
      </c>
      <c r="E274" s="8">
        <f>димвенканали!D274</f>
        <v>0</v>
      </c>
      <c r="F274" s="8">
        <f>димвенканали!E274</f>
        <v>0</v>
      </c>
      <c r="G274" s="328">
        <f t="shared" si="77"/>
        <v>508.9</v>
      </c>
      <c r="H274" s="217">
        <f t="shared" si="79"/>
        <v>6.0334878135955379E-3</v>
      </c>
      <c r="I274" s="209">
        <f t="shared" si="74"/>
        <v>25.832076399518616</v>
      </c>
      <c r="J274" s="202">
        <f t="shared" si="75"/>
        <v>5.6830568078940953</v>
      </c>
      <c r="K274" s="202">
        <v>10.833582757285276</v>
      </c>
      <c r="L274" s="202">
        <v>1.6965089537788094</v>
      </c>
      <c r="M274" s="10">
        <f t="shared" si="78"/>
        <v>44.045224918476798</v>
      </c>
      <c r="N274" s="11">
        <f t="shared" si="70"/>
        <v>8.6549862288223228E-2</v>
      </c>
    </row>
    <row r="275" spans="1:14" x14ac:dyDescent="0.35">
      <c r="A275" s="9" t="e">
        <f t="shared" si="73"/>
        <v>#REF!</v>
      </c>
      <c r="B275" s="9">
        <f t="shared" si="73"/>
        <v>270</v>
      </c>
      <c r="C275" s="8" t="str">
        <f>димвенканали!B275</f>
        <v>Головацького 11</v>
      </c>
      <c r="D275" s="8">
        <f>димвенканали!C275</f>
        <v>574.5</v>
      </c>
      <c r="E275" s="8">
        <f>димвенканали!D275</f>
        <v>0</v>
      </c>
      <c r="F275" s="8">
        <f>димвенканали!E275</f>
        <v>0</v>
      </c>
      <c r="G275" s="328">
        <f t="shared" si="77"/>
        <v>574.5</v>
      </c>
      <c r="H275" s="217">
        <f t="shared" si="79"/>
        <v>6.8112374708403159E-3</v>
      </c>
      <c r="I275" s="209">
        <f t="shared" si="74"/>
        <v>29.16197266952927</v>
      </c>
      <c r="J275" s="202">
        <f t="shared" si="75"/>
        <v>6.415633987296439</v>
      </c>
      <c r="K275" s="202">
        <v>12.230090968874812</v>
      </c>
      <c r="L275" s="202">
        <v>1.9151982588837217</v>
      </c>
      <c r="M275" s="10">
        <f t="shared" si="78"/>
        <v>49.72289588458424</v>
      </c>
      <c r="N275" s="11">
        <f t="shared" si="70"/>
        <v>8.6549862288223214E-2</v>
      </c>
    </row>
    <row r="276" spans="1:14" x14ac:dyDescent="0.35">
      <c r="A276" s="9" t="e">
        <f t="shared" si="73"/>
        <v>#REF!</v>
      </c>
      <c r="B276" s="9">
        <f t="shared" si="73"/>
        <v>271</v>
      </c>
      <c r="C276" s="8" t="str">
        <f>димвенканали!B276</f>
        <v>Головацького 11А</v>
      </c>
      <c r="D276" s="8">
        <f>димвенканали!C276</f>
        <v>944.72</v>
      </c>
      <c r="E276" s="8">
        <f>димвенканали!D276</f>
        <v>0</v>
      </c>
      <c r="F276" s="8">
        <f>димвенканали!E276</f>
        <v>0</v>
      </c>
      <c r="G276" s="328">
        <f t="shared" si="77"/>
        <v>944.72</v>
      </c>
      <c r="H276" s="217">
        <f t="shared" si="79"/>
        <v>1.120054353951656E-2</v>
      </c>
      <c r="I276" s="209">
        <f t="shared" si="74"/>
        <v>47.954567137263176</v>
      </c>
      <c r="J276" s="202">
        <f t="shared" si="75"/>
        <v>10.5500047701979</v>
      </c>
      <c r="K276" s="202">
        <v>20.111421305683919</v>
      </c>
      <c r="L276" s="202">
        <v>3.1493926877852561</v>
      </c>
      <c r="M276" s="10">
        <f t="shared" si="78"/>
        <v>81.765385900930255</v>
      </c>
      <c r="N276" s="11">
        <f t="shared" si="70"/>
        <v>8.6549862288223228E-2</v>
      </c>
    </row>
    <row r="277" spans="1:14" x14ac:dyDescent="0.35">
      <c r="A277" s="9" t="e">
        <f t="shared" si="73"/>
        <v>#REF!</v>
      </c>
      <c r="B277" s="9">
        <f t="shared" si="73"/>
        <v>272</v>
      </c>
      <c r="C277" s="8" t="str">
        <f>димвенканали!B277</f>
        <v>Головацького 12</v>
      </c>
      <c r="D277" s="8">
        <f>димвенканали!C277</f>
        <v>476.5</v>
      </c>
      <c r="E277" s="8">
        <f>димвенканали!D277</f>
        <v>0</v>
      </c>
      <c r="F277" s="8">
        <f>димвенканали!E277</f>
        <v>0</v>
      </c>
      <c r="G277" s="328">
        <f t="shared" si="77"/>
        <v>476.5</v>
      </c>
      <c r="H277" s="217">
        <f t="shared" si="79"/>
        <v>5.6493553609319588E-3</v>
      </c>
      <c r="I277" s="209">
        <f t="shared" si="74"/>
        <v>24.187432510062134</v>
      </c>
      <c r="J277" s="202">
        <f t="shared" si="75"/>
        <v>5.3212351522136698</v>
      </c>
      <c r="K277" s="202">
        <v>10.143843945463615</v>
      </c>
      <c r="L277" s="202">
        <v>1.5884977725989444</v>
      </c>
      <c r="M277" s="10">
        <f t="shared" si="78"/>
        <v>41.241009380338362</v>
      </c>
      <c r="N277" s="11">
        <f t="shared" si="70"/>
        <v>8.6549862288223214E-2</v>
      </c>
    </row>
    <row r="278" spans="1:14" x14ac:dyDescent="0.35">
      <c r="A278" s="9" t="e">
        <f t="shared" si="73"/>
        <v>#REF!</v>
      </c>
      <c r="B278" s="9">
        <f t="shared" si="73"/>
        <v>273</v>
      </c>
      <c r="C278" s="8" t="str">
        <f>димвенканали!B278</f>
        <v>Головацького 14</v>
      </c>
      <c r="D278" s="8">
        <f>димвенканали!C278</f>
        <v>561.4</v>
      </c>
      <c r="E278" s="8">
        <f>димвенканали!D278</f>
        <v>0</v>
      </c>
      <c r="F278" s="8">
        <f>димвенканали!E278</f>
        <v>0</v>
      </c>
      <c r="G278" s="328">
        <f t="shared" si="77"/>
        <v>561.4</v>
      </c>
      <c r="H278" s="217">
        <f t="shared" si="79"/>
        <v>6.6559246581893005E-3</v>
      </c>
      <c r="I278" s="209">
        <f t="shared" si="74"/>
        <v>28.497008627804579</v>
      </c>
      <c r="J278" s="202">
        <f t="shared" si="75"/>
        <v>6.2693418981170073</v>
      </c>
      <c r="K278" s="202">
        <v>11.951215091255559</v>
      </c>
      <c r="L278" s="202">
        <v>1.8715270714313688</v>
      </c>
      <c r="M278" s="10">
        <f t="shared" si="78"/>
        <v>48.58909268860851</v>
      </c>
      <c r="N278" s="11">
        <f t="shared" si="70"/>
        <v>8.6549862288223214E-2</v>
      </c>
    </row>
    <row r="279" spans="1:14" x14ac:dyDescent="0.35">
      <c r="A279" s="9" t="e">
        <f t="shared" si="73"/>
        <v>#REF!</v>
      </c>
      <c r="B279" s="9">
        <f t="shared" si="73"/>
        <v>274</v>
      </c>
      <c r="C279" s="8" t="str">
        <f>димвенканали!B279</f>
        <v>Головацького 16</v>
      </c>
      <c r="D279" s="8">
        <f>димвенканали!C279</f>
        <v>756.1</v>
      </c>
      <c r="E279" s="8">
        <f>димвенканали!D279</f>
        <v>0</v>
      </c>
      <c r="F279" s="8">
        <f>димвенканали!E279</f>
        <v>0</v>
      </c>
      <c r="G279" s="328">
        <f t="shared" si="77"/>
        <v>756.1</v>
      </c>
      <c r="H279" s="217">
        <f t="shared" si="79"/>
        <v>8.9642761561398842E-3</v>
      </c>
      <c r="I279" s="209">
        <f t="shared" si="74"/>
        <v>38.380100148705104</v>
      </c>
      <c r="J279" s="202">
        <f t="shared" si="75"/>
        <v>8.4436220327151226</v>
      </c>
      <c r="K279" s="202">
        <v>16.096034432665352</v>
      </c>
      <c r="L279" s="202">
        <v>2.5205942620400039</v>
      </c>
      <c r="M279" s="10">
        <f t="shared" si="78"/>
        <v>65.440350876125578</v>
      </c>
      <c r="N279" s="11">
        <f t="shared" si="70"/>
        <v>8.6549862288223214E-2</v>
      </c>
    </row>
    <row r="280" spans="1:14" x14ac:dyDescent="0.35">
      <c r="A280" s="9" t="e">
        <f t="shared" si="73"/>
        <v>#REF!</v>
      </c>
      <c r="B280" s="9">
        <f t="shared" si="73"/>
        <v>275</v>
      </c>
      <c r="C280" s="8" t="str">
        <f>димвенканали!B280</f>
        <v>Головацького 17</v>
      </c>
      <c r="D280" s="8">
        <f>димвенканали!C280</f>
        <v>642.6</v>
      </c>
      <c r="E280" s="8">
        <f>димвенканали!D280</f>
        <v>0</v>
      </c>
      <c r="F280" s="8">
        <f>димвенканали!E280</f>
        <v>0</v>
      </c>
      <c r="G280" s="328">
        <f t="shared" si="77"/>
        <v>642.6</v>
      </c>
      <c r="H280" s="217">
        <f t="shared" si="79"/>
        <v>7.6186269778276538E-3</v>
      </c>
      <c r="I280" s="209">
        <f t="shared" si="74"/>
        <v>32.618770474220206</v>
      </c>
      <c r="J280" s="202">
        <f t="shared" si="75"/>
        <v>7.1761295043284452</v>
      </c>
      <c r="K280" s="202">
        <v>13.679819767796264</v>
      </c>
      <c r="L280" s="202">
        <v>2.1422217600673275</v>
      </c>
      <c r="M280" s="10">
        <f t="shared" si="78"/>
        <v>55.616941506412246</v>
      </c>
      <c r="N280" s="11">
        <f t="shared" ref="N280:N343" si="80">M280/G280</f>
        <v>8.6549862288223228E-2</v>
      </c>
    </row>
    <row r="281" spans="1:14" x14ac:dyDescent="0.35">
      <c r="A281" s="9" t="e">
        <f t="shared" si="73"/>
        <v>#REF!</v>
      </c>
      <c r="B281" s="9">
        <f t="shared" si="73"/>
        <v>276</v>
      </c>
      <c r="C281" s="8" t="str">
        <f>димвенканали!B281</f>
        <v>Головацького 17А</v>
      </c>
      <c r="D281" s="8">
        <f>димвенканали!C281</f>
        <v>631.4</v>
      </c>
      <c r="E281" s="8">
        <f>димвенканали!D281</f>
        <v>0</v>
      </c>
      <c r="F281" s="8">
        <f>димвенканали!E281</f>
        <v>0</v>
      </c>
      <c r="G281" s="328">
        <f t="shared" si="77"/>
        <v>631.4</v>
      </c>
      <c r="H281" s="217">
        <f t="shared" si="79"/>
        <v>7.485840450980984E-3</v>
      </c>
      <c r="I281" s="209">
        <f t="shared" si="74"/>
        <v>32.050251598852533</v>
      </c>
      <c r="J281" s="202">
        <f t="shared" si="75"/>
        <v>7.0510553517475572</v>
      </c>
      <c r="K281" s="202">
        <v>13.44139153654927</v>
      </c>
      <c r="L281" s="202">
        <v>2.1048845616347815</v>
      </c>
      <c r="M281" s="10">
        <f t="shared" si="78"/>
        <v>54.647583048784142</v>
      </c>
      <c r="N281" s="11">
        <f t="shared" si="80"/>
        <v>8.6549862288223228E-2</v>
      </c>
    </row>
    <row r="282" spans="1:14" x14ac:dyDescent="0.35">
      <c r="A282" s="9" t="e">
        <f t="shared" si="73"/>
        <v>#REF!</v>
      </c>
      <c r="B282" s="9">
        <f t="shared" si="73"/>
        <v>277</v>
      </c>
      <c r="C282" s="8" t="str">
        <f>димвенканали!B282</f>
        <v>Головацького 18</v>
      </c>
      <c r="D282" s="8">
        <f>димвенканали!C282</f>
        <v>461.4</v>
      </c>
      <c r="E282" s="8">
        <f>димвенканали!D282</f>
        <v>0</v>
      </c>
      <c r="F282" s="8">
        <f>димвенканали!E282</f>
        <v>0</v>
      </c>
      <c r="G282" s="328">
        <f t="shared" si="77"/>
        <v>461.4</v>
      </c>
      <c r="H282" s="217">
        <f t="shared" si="79"/>
        <v>5.4703306684868959E-3</v>
      </c>
      <c r="I282" s="209">
        <f t="shared" si="74"/>
        <v>23.420947240593218</v>
      </c>
      <c r="J282" s="202">
        <f t="shared" si="75"/>
        <v>5.1526083929305084</v>
      </c>
      <c r="K282" s="202">
        <v>9.8223915979788288</v>
      </c>
      <c r="L282" s="202">
        <v>1.5381592282836365</v>
      </c>
      <c r="M282" s="10">
        <f t="shared" si="78"/>
        <v>39.934106459786193</v>
      </c>
      <c r="N282" s="11">
        <f t="shared" si="80"/>
        <v>8.6549862288223228E-2</v>
      </c>
    </row>
    <row r="283" spans="1:14" x14ac:dyDescent="0.35">
      <c r="A283" s="9" t="e">
        <f t="shared" si="73"/>
        <v>#REF!</v>
      </c>
      <c r="B283" s="9">
        <f t="shared" si="73"/>
        <v>278</v>
      </c>
      <c r="C283" s="8" t="str">
        <f>димвенканали!B283</f>
        <v>Головацького 19</v>
      </c>
      <c r="D283" s="8">
        <f>димвенканали!C283</f>
        <v>515.79999999999995</v>
      </c>
      <c r="E283" s="8">
        <f>димвенканали!D283</f>
        <v>0</v>
      </c>
      <c r="F283" s="8">
        <f>димвенканали!E283</f>
        <v>0</v>
      </c>
      <c r="G283" s="328">
        <f t="shared" si="77"/>
        <v>515.79999999999995</v>
      </c>
      <c r="H283" s="217">
        <f t="shared" si="79"/>
        <v>6.1152937988850041E-3</v>
      </c>
      <c r="I283" s="209">
        <f t="shared" si="74"/>
        <v>26.182324635236199</v>
      </c>
      <c r="J283" s="202">
        <f t="shared" si="75"/>
        <v>5.7601114197519641</v>
      </c>
      <c r="K283" s="202">
        <v>10.980471578321369</v>
      </c>
      <c r="L283" s="202">
        <v>1.7195113349560027</v>
      </c>
      <c r="M283" s="10">
        <f t="shared" si="78"/>
        <v>44.642418968265538</v>
      </c>
      <c r="N283" s="11">
        <f t="shared" si="80"/>
        <v>8.6549862288223228E-2</v>
      </c>
    </row>
    <row r="284" spans="1:14" x14ac:dyDescent="0.35">
      <c r="A284" s="9" t="e">
        <f t="shared" si="73"/>
        <v>#REF!</v>
      </c>
      <c r="B284" s="9">
        <f t="shared" si="73"/>
        <v>279</v>
      </c>
      <c r="C284" s="8" t="str">
        <f>димвенканали!B284</f>
        <v>Головацького 20</v>
      </c>
      <c r="D284" s="8">
        <f>димвенканали!C284</f>
        <v>604.9</v>
      </c>
      <c r="E284" s="8">
        <f>димвенканали!D284</f>
        <v>0</v>
      </c>
      <c r="F284" s="8">
        <f>димвенканали!E284</f>
        <v>0</v>
      </c>
      <c r="G284" s="328">
        <f t="shared" si="77"/>
        <v>604.9</v>
      </c>
      <c r="H284" s="217">
        <f t="shared" si="79"/>
        <v>7.1716580437098465E-3</v>
      </c>
      <c r="I284" s="209">
        <f t="shared" si="74"/>
        <v>30.70509533124152</v>
      </c>
      <c r="J284" s="202">
        <f t="shared" si="75"/>
        <v>6.7551209728731347</v>
      </c>
      <c r="K284" s="202">
        <v>12.877253310830937</v>
      </c>
      <c r="L284" s="202">
        <v>2.0165420832006324</v>
      </c>
      <c r="M284" s="10">
        <f t="shared" si="78"/>
        <v>52.354011698146223</v>
      </c>
      <c r="N284" s="11">
        <f t="shared" si="80"/>
        <v>8.6549862288223214E-2</v>
      </c>
    </row>
    <row r="285" spans="1:14" x14ac:dyDescent="0.35">
      <c r="A285" s="9" t="e">
        <f t="shared" si="73"/>
        <v>#REF!</v>
      </c>
      <c r="B285" s="9">
        <f t="shared" si="73"/>
        <v>280</v>
      </c>
      <c r="C285" s="8" t="str">
        <f>димвенканали!B285</f>
        <v>Головацького 22</v>
      </c>
      <c r="D285" s="8">
        <f>димвенканали!C285</f>
        <v>571.70000000000005</v>
      </c>
      <c r="E285" s="8">
        <f>димвенканали!D285</f>
        <v>0</v>
      </c>
      <c r="F285" s="8">
        <f>димвенканали!E285</f>
        <v>0</v>
      </c>
      <c r="G285" s="328">
        <f t="shared" si="77"/>
        <v>571.70000000000005</v>
      </c>
      <c r="H285" s="217">
        <f t="shared" si="79"/>
        <v>6.7780408391286493E-3</v>
      </c>
      <c r="I285" s="209">
        <f t="shared" si="74"/>
        <v>29.019842950687355</v>
      </c>
      <c r="J285" s="202">
        <f t="shared" si="75"/>
        <v>6.3843654491512183</v>
      </c>
      <c r="K285" s="202">
        <v>12.170483911063064</v>
      </c>
      <c r="L285" s="202">
        <v>1.9058639592755855</v>
      </c>
      <c r="M285" s="10">
        <f t="shared" si="78"/>
        <v>49.480556270177225</v>
      </c>
      <c r="N285" s="11">
        <f t="shared" si="80"/>
        <v>8.6549862288223228E-2</v>
      </c>
    </row>
    <row r="286" spans="1:14" x14ac:dyDescent="0.35">
      <c r="A286" s="9" t="e">
        <f t="shared" si="73"/>
        <v>#REF!</v>
      </c>
      <c r="B286" s="9">
        <f t="shared" si="73"/>
        <v>281</v>
      </c>
      <c r="C286" s="8" t="str">
        <f>димвенканали!B286</f>
        <v>Головацького 24</v>
      </c>
      <c r="D286" s="8">
        <f>димвенканали!C286</f>
        <v>522.5</v>
      </c>
      <c r="E286" s="8">
        <f>димвенканали!D286</f>
        <v>0</v>
      </c>
      <c r="F286" s="8">
        <f>димвенканали!E286</f>
        <v>0</v>
      </c>
      <c r="G286" s="328">
        <f t="shared" si="77"/>
        <v>522.5</v>
      </c>
      <c r="H286" s="217">
        <f t="shared" si="79"/>
        <v>6.1947285961950656E-3</v>
      </c>
      <c r="I286" s="209">
        <f t="shared" si="74"/>
        <v>26.522420748179364</v>
      </c>
      <c r="J286" s="202">
        <f t="shared" si="75"/>
        <v>5.8349325645994599</v>
      </c>
      <c r="K286" s="202">
        <v>11.123102752370912</v>
      </c>
      <c r="L286" s="202">
        <v>1.7418469804469008</v>
      </c>
      <c r="M286" s="10">
        <f t="shared" si="78"/>
        <v>45.222303045596639</v>
      </c>
      <c r="N286" s="11">
        <f t="shared" si="80"/>
        <v>8.6549862288223228E-2</v>
      </c>
    </row>
    <row r="287" spans="1:14" x14ac:dyDescent="0.35">
      <c r="A287" s="9" t="e">
        <f t="shared" si="73"/>
        <v>#REF!</v>
      </c>
      <c r="B287" s="9">
        <f t="shared" si="73"/>
        <v>282</v>
      </c>
      <c r="C287" s="8" t="str">
        <f>димвенканали!B287</f>
        <v>Головацького 25</v>
      </c>
      <c r="D287" s="8">
        <f>димвенканали!C287</f>
        <v>324.7</v>
      </c>
      <c r="E287" s="8">
        <f>димвенканали!D287</f>
        <v>0</v>
      </c>
      <c r="F287" s="8">
        <f>димвенканали!E287</f>
        <v>0</v>
      </c>
      <c r="G287" s="328">
        <f t="shared" si="77"/>
        <v>324.7</v>
      </c>
      <c r="H287" s="217">
        <f t="shared" si="79"/>
        <v>3.8496236845637086E-3</v>
      </c>
      <c r="I287" s="209">
        <f t="shared" si="74"/>
        <v>16.481971324275289</v>
      </c>
      <c r="J287" s="202">
        <f t="shared" si="75"/>
        <v>3.6260336913405635</v>
      </c>
      <c r="K287" s="202">
        <v>6.9122898826695405</v>
      </c>
      <c r="L287" s="202">
        <v>1.0824453867006867</v>
      </c>
      <c r="M287" s="10">
        <f t="shared" si="78"/>
        <v>28.10274028498608</v>
      </c>
      <c r="N287" s="11">
        <f t="shared" si="80"/>
        <v>8.6549862288223228E-2</v>
      </c>
    </row>
    <row r="288" spans="1:14" x14ac:dyDescent="0.35">
      <c r="A288" s="9" t="e">
        <f t="shared" si="73"/>
        <v>#REF!</v>
      </c>
      <c r="B288" s="9">
        <f t="shared" si="73"/>
        <v>283</v>
      </c>
      <c r="C288" s="8" t="str">
        <f>димвенканали!B288</f>
        <v>Головацького 26</v>
      </c>
      <c r="D288" s="8">
        <f>димвенканали!C288</f>
        <v>519.5</v>
      </c>
      <c r="E288" s="8">
        <f>димвенканали!D288</f>
        <v>0</v>
      </c>
      <c r="F288" s="8">
        <f>димвенканали!E288</f>
        <v>0</v>
      </c>
      <c r="G288" s="328">
        <f t="shared" si="77"/>
        <v>519.5</v>
      </c>
      <c r="H288" s="217">
        <f t="shared" si="79"/>
        <v>6.1591607765039934E-3</v>
      </c>
      <c r="I288" s="209">
        <f t="shared" si="74"/>
        <v>26.370138906563021</v>
      </c>
      <c r="J288" s="202">
        <f t="shared" si="75"/>
        <v>5.8014305594438644</v>
      </c>
      <c r="K288" s="202">
        <v>11.059238047572608</v>
      </c>
      <c r="L288" s="202">
        <v>1.731845945152469</v>
      </c>
      <c r="M288" s="10">
        <f t="shared" si="78"/>
        <v>44.962653458731964</v>
      </c>
      <c r="N288" s="11">
        <f t="shared" si="80"/>
        <v>8.6549862288223228E-2</v>
      </c>
    </row>
    <row r="289" spans="1:14" x14ac:dyDescent="0.35">
      <c r="A289" s="9" t="e">
        <f t="shared" si="73"/>
        <v>#REF!</v>
      </c>
      <c r="B289" s="9">
        <f t="shared" si="73"/>
        <v>284</v>
      </c>
      <c r="C289" s="8" t="str">
        <f>димвенканали!B289</f>
        <v>Головацького 32</v>
      </c>
      <c r="D289" s="8">
        <f>димвенканали!C289</f>
        <v>221.7</v>
      </c>
      <c r="E289" s="8">
        <f>димвенканали!D289</f>
        <v>0</v>
      </c>
      <c r="F289" s="8">
        <f>димвенканали!E289</f>
        <v>0</v>
      </c>
      <c r="G289" s="328">
        <f t="shared" si="77"/>
        <v>221.7</v>
      </c>
      <c r="H289" s="217">
        <f t="shared" si="79"/>
        <v>2.6284618751702313E-3</v>
      </c>
      <c r="I289" s="209">
        <f t="shared" si="74"/>
        <v>11.253628095447587</v>
      </c>
      <c r="J289" s="202">
        <f t="shared" si="75"/>
        <v>2.4757981809984693</v>
      </c>
      <c r="K289" s="202">
        <v>4.719601684594509</v>
      </c>
      <c r="L289" s="202">
        <v>0.73907650825852245</v>
      </c>
      <c r="M289" s="10">
        <f t="shared" si="78"/>
        <v>19.188104469299088</v>
      </c>
      <c r="N289" s="11">
        <f t="shared" si="80"/>
        <v>8.6549862288223228E-2</v>
      </c>
    </row>
    <row r="290" spans="1:14" x14ac:dyDescent="0.35">
      <c r="A290" s="9" t="e">
        <f t="shared" si="73"/>
        <v>#REF!</v>
      </c>
      <c r="B290" s="9">
        <f t="shared" si="73"/>
        <v>285</v>
      </c>
      <c r="C290" s="8" t="str">
        <f>димвенканали!B290</f>
        <v>Головацького 34</v>
      </c>
      <c r="D290" s="8">
        <f>димвенканали!C290</f>
        <v>312.5</v>
      </c>
      <c r="E290" s="8">
        <f>димвенканали!D290</f>
        <v>0</v>
      </c>
      <c r="F290" s="8">
        <f>димвенканали!E290</f>
        <v>0</v>
      </c>
      <c r="G290" s="328">
        <f t="shared" si="77"/>
        <v>312.5</v>
      </c>
      <c r="H290" s="217">
        <f t="shared" si="79"/>
        <v>3.704981217820015E-3</v>
      </c>
      <c r="I290" s="209">
        <f t="shared" si="74"/>
        <v>15.862691835035502</v>
      </c>
      <c r="J290" s="202">
        <f t="shared" si="75"/>
        <v>3.4897922037078106</v>
      </c>
      <c r="K290" s="202">
        <v>6.6525734164897798</v>
      </c>
      <c r="L290" s="202">
        <v>1.0417745098366633</v>
      </c>
      <c r="M290" s="10">
        <f t="shared" si="78"/>
        <v>27.046831965069757</v>
      </c>
      <c r="N290" s="11">
        <f t="shared" si="80"/>
        <v>8.6549862288223214E-2</v>
      </c>
    </row>
    <row r="291" spans="1:14" x14ac:dyDescent="0.35">
      <c r="A291" s="9" t="e">
        <f t="shared" si="73"/>
        <v>#REF!</v>
      </c>
      <c r="B291" s="9">
        <f t="shared" si="73"/>
        <v>286</v>
      </c>
      <c r="C291" s="8" t="str">
        <f>димвенканали!B291</f>
        <v>Перова 3</v>
      </c>
      <c r="D291" s="8">
        <f>димвенканали!C291</f>
        <v>644.1</v>
      </c>
      <c r="E291" s="8">
        <f>димвенканали!D291</f>
        <v>0</v>
      </c>
      <c r="F291" s="8">
        <f>димвенканали!E291</f>
        <v>0</v>
      </c>
      <c r="G291" s="328">
        <f t="shared" si="77"/>
        <v>644.1</v>
      </c>
      <c r="H291" s="217">
        <f t="shared" si="79"/>
        <v>7.6364108876731899E-3</v>
      </c>
      <c r="I291" s="209">
        <f t="shared" si="74"/>
        <v>32.694911395028377</v>
      </c>
      <c r="J291" s="202">
        <f t="shared" si="75"/>
        <v>7.1928805069062429</v>
      </c>
      <c r="K291" s="202">
        <v>13.711752120195415</v>
      </c>
      <c r="L291" s="202">
        <v>2.147222277714544</v>
      </c>
      <c r="M291" s="10">
        <f t="shared" si="78"/>
        <v>55.74676629984458</v>
      </c>
      <c r="N291" s="11">
        <f t="shared" si="80"/>
        <v>8.6549862288223228E-2</v>
      </c>
    </row>
    <row r="292" spans="1:14" x14ac:dyDescent="0.35">
      <c r="A292" s="9" t="e">
        <f t="shared" si="73"/>
        <v>#REF!</v>
      </c>
      <c r="B292" s="9">
        <f t="shared" si="73"/>
        <v>287</v>
      </c>
      <c r="C292" s="8" t="str">
        <f>димвенканали!B292</f>
        <v>Перова 4</v>
      </c>
      <c r="D292" s="8">
        <f>димвенканали!C292</f>
        <v>451.9</v>
      </c>
      <c r="E292" s="8">
        <f>димвенканали!D292</f>
        <v>0</v>
      </c>
      <c r="F292" s="8">
        <f>димвенканали!E292</f>
        <v>0</v>
      </c>
      <c r="G292" s="328">
        <f t="shared" si="77"/>
        <v>451.9</v>
      </c>
      <c r="H292" s="217">
        <f t="shared" si="79"/>
        <v>5.3576992394651669E-3</v>
      </c>
      <c r="I292" s="209">
        <f t="shared" si="74"/>
        <v>22.938721408808139</v>
      </c>
      <c r="J292" s="202">
        <f t="shared" si="75"/>
        <v>5.0465187099377902</v>
      </c>
      <c r="K292" s="202">
        <v>9.62015336611754</v>
      </c>
      <c r="L292" s="202">
        <v>1.506489283184602</v>
      </c>
      <c r="M292" s="10">
        <f t="shared" si="78"/>
        <v>39.111882768048069</v>
      </c>
      <c r="N292" s="11">
        <f t="shared" si="80"/>
        <v>8.6549862288223214E-2</v>
      </c>
    </row>
    <row r="293" spans="1:14" x14ac:dyDescent="0.35">
      <c r="A293" s="9" t="e">
        <f t="shared" si="73"/>
        <v>#REF!</v>
      </c>
      <c r="B293" s="9">
        <f t="shared" si="73"/>
        <v>288</v>
      </c>
      <c r="C293" s="8" t="str">
        <f>димвенканали!B293</f>
        <v>Перова 5</v>
      </c>
      <c r="D293" s="8">
        <f>димвенканали!C293</f>
        <v>556.5</v>
      </c>
      <c r="E293" s="8">
        <f>димвенканали!D293</f>
        <v>0</v>
      </c>
      <c r="F293" s="8">
        <f>димвенканали!E293</f>
        <v>0</v>
      </c>
      <c r="G293" s="328">
        <f t="shared" si="77"/>
        <v>556.5</v>
      </c>
      <c r="H293" s="217">
        <f t="shared" si="79"/>
        <v>6.5978305526938827E-3</v>
      </c>
      <c r="I293" s="209">
        <f t="shared" si="74"/>
        <v>28.248281619831221</v>
      </c>
      <c r="J293" s="202">
        <f t="shared" si="75"/>
        <v>6.2146219563628691</v>
      </c>
      <c r="K293" s="202">
        <v>11.846902740085</v>
      </c>
      <c r="L293" s="202">
        <v>1.8551920471171299</v>
      </c>
      <c r="M293" s="10">
        <f t="shared" si="78"/>
        <v>48.164998363396222</v>
      </c>
      <c r="N293" s="11">
        <f t="shared" si="80"/>
        <v>8.6549862288223214E-2</v>
      </c>
    </row>
    <row r="294" spans="1:14" x14ac:dyDescent="0.35">
      <c r="A294" s="9" t="e">
        <f t="shared" si="73"/>
        <v>#REF!</v>
      </c>
      <c r="B294" s="9">
        <f t="shared" si="73"/>
        <v>289</v>
      </c>
      <c r="C294" s="8" t="str">
        <f>димвенканали!B294</f>
        <v>Перова 6</v>
      </c>
      <c r="D294" s="8">
        <f>димвенканали!C294</f>
        <v>411.1</v>
      </c>
      <c r="E294" s="8">
        <f>димвенканали!D294</f>
        <v>0</v>
      </c>
      <c r="F294" s="8">
        <f>димвенканали!E294</f>
        <v>73.2</v>
      </c>
      <c r="G294" s="328">
        <f t="shared" si="77"/>
        <v>484.3</v>
      </c>
      <c r="H294" s="217">
        <f t="shared" si="79"/>
        <v>5.7418316921287469E-3</v>
      </c>
      <c r="I294" s="209">
        <f t="shared" si="74"/>
        <v>24.583365298264621</v>
      </c>
      <c r="J294" s="202">
        <f t="shared" si="75"/>
        <v>5.4083403656182165</v>
      </c>
      <c r="K294" s="202">
        <v>10.309892177939201</v>
      </c>
      <c r="L294" s="202">
        <v>1.3704752031803273</v>
      </c>
      <c r="M294" s="10">
        <f t="shared" si="78"/>
        <v>41.672073045002364</v>
      </c>
      <c r="N294" s="11">
        <f t="shared" si="80"/>
        <v>8.6045990181710427E-2</v>
      </c>
    </row>
    <row r="295" spans="1:14" x14ac:dyDescent="0.35">
      <c r="A295" s="9" t="e">
        <f t="shared" si="73"/>
        <v>#REF!</v>
      </c>
      <c r="B295" s="9">
        <f t="shared" si="73"/>
        <v>290</v>
      </c>
      <c r="C295" s="8" t="str">
        <f>димвенканали!B295</f>
        <v>Перова 7</v>
      </c>
      <c r="D295" s="8">
        <f>димвенканали!C295</f>
        <v>530.70000000000005</v>
      </c>
      <c r="E295" s="8">
        <f>димвенканали!D295</f>
        <v>24</v>
      </c>
      <c r="F295" s="8">
        <f>димвенканали!E295</f>
        <v>0</v>
      </c>
      <c r="G295" s="328">
        <f t="shared" si="77"/>
        <v>554.70000000000005</v>
      </c>
      <c r="H295" s="217">
        <f t="shared" si="79"/>
        <v>6.5764898608792399E-3</v>
      </c>
      <c r="I295" s="209">
        <f t="shared" si="74"/>
        <v>28.156912514861421</v>
      </c>
      <c r="J295" s="202">
        <f t="shared" si="75"/>
        <v>6.1945207532695123</v>
      </c>
      <c r="K295" s="202">
        <v>11.80858391720602</v>
      </c>
      <c r="L295" s="202">
        <v>1.7691831435850152</v>
      </c>
      <c r="M295" s="10">
        <f t="shared" si="78"/>
        <v>47.929200328921972</v>
      </c>
      <c r="N295" s="11">
        <f t="shared" si="80"/>
        <v>8.640562525495217E-2</v>
      </c>
    </row>
    <row r="296" spans="1:14" x14ac:dyDescent="0.35">
      <c r="A296" s="9" t="e">
        <f t="shared" si="73"/>
        <v>#REF!</v>
      </c>
      <c r="B296" s="9">
        <f t="shared" si="73"/>
        <v>291</v>
      </c>
      <c r="C296" s="8" t="str">
        <f>димвенканали!B296</f>
        <v>Перова 8</v>
      </c>
      <c r="D296" s="8">
        <f>димвенканали!C296</f>
        <v>401</v>
      </c>
      <c r="E296" s="8">
        <f>димвенканали!D296</f>
        <v>0</v>
      </c>
      <c r="F296" s="8">
        <f>димвенканали!E296</f>
        <v>0</v>
      </c>
      <c r="G296" s="328">
        <f t="shared" si="77"/>
        <v>401</v>
      </c>
      <c r="H296" s="217">
        <f t="shared" si="79"/>
        <v>4.7542318987066432E-3</v>
      </c>
      <c r="I296" s="209">
        <f t="shared" si="74"/>
        <v>20.355006162717558</v>
      </c>
      <c r="J296" s="202">
        <f t="shared" si="75"/>
        <v>4.4781013557978628</v>
      </c>
      <c r="K296" s="202">
        <v>8.536582208039686</v>
      </c>
      <c r="L296" s="202">
        <v>1.3368050510224065</v>
      </c>
      <c r="M296" s="10">
        <f t="shared" si="78"/>
        <v>34.706494777577518</v>
      </c>
      <c r="N296" s="11">
        <f t="shared" si="80"/>
        <v>8.6549862288223242E-2</v>
      </c>
    </row>
    <row r="297" spans="1:14" x14ac:dyDescent="0.35">
      <c r="A297" s="9" t="e">
        <f t="shared" si="73"/>
        <v>#REF!</v>
      </c>
      <c r="B297" s="9">
        <f t="shared" si="73"/>
        <v>292</v>
      </c>
      <c r="C297" s="8" t="str">
        <f>димвенканали!B297</f>
        <v>Перова 9</v>
      </c>
      <c r="D297" s="8">
        <f>димвенканали!C297</f>
        <v>456.4</v>
      </c>
      <c r="E297" s="8">
        <f>димвенканали!D297</f>
        <v>0</v>
      </c>
      <c r="F297" s="8">
        <f>димвенканали!E297</f>
        <v>0</v>
      </c>
      <c r="G297" s="328">
        <f t="shared" si="77"/>
        <v>456.4</v>
      </c>
      <c r="H297" s="217">
        <f t="shared" si="79"/>
        <v>5.4110509690017752E-3</v>
      </c>
      <c r="I297" s="209">
        <f t="shared" si="74"/>
        <v>23.16714417123265</v>
      </c>
      <c r="J297" s="202">
        <f t="shared" si="75"/>
        <v>5.0967717176711833</v>
      </c>
      <c r="K297" s="202">
        <v>9.7159504233149931</v>
      </c>
      <c r="L297" s="202">
        <v>1.5214908361262498</v>
      </c>
      <c r="M297" s="10">
        <f t="shared" si="78"/>
        <v>39.501357148345072</v>
      </c>
      <c r="N297" s="11">
        <f t="shared" si="80"/>
        <v>8.6549862288223214E-2</v>
      </c>
    </row>
    <row r="298" spans="1:14" x14ac:dyDescent="0.35">
      <c r="A298" s="9" t="e">
        <f t="shared" si="73"/>
        <v>#REF!</v>
      </c>
      <c r="B298" s="9">
        <f t="shared" si="73"/>
        <v>293</v>
      </c>
      <c r="C298" s="8" t="str">
        <f>димвенканали!B298</f>
        <v>Перова 10</v>
      </c>
      <c r="D298" s="8">
        <f>димвенканали!C298</f>
        <v>419</v>
      </c>
      <c r="E298" s="8">
        <f>димвенканали!D298</f>
        <v>0</v>
      </c>
      <c r="F298" s="8">
        <f>димвенканали!E298</f>
        <v>0</v>
      </c>
      <c r="G298" s="328">
        <f t="shared" si="77"/>
        <v>419</v>
      </c>
      <c r="H298" s="217">
        <f t="shared" si="79"/>
        <v>4.9676388168530764E-3</v>
      </c>
      <c r="I298" s="209">
        <f t="shared" si="74"/>
        <v>21.268697212415603</v>
      </c>
      <c r="J298" s="202">
        <f t="shared" si="75"/>
        <v>4.6791133867314327</v>
      </c>
      <c r="K298" s="202">
        <v>8.9197704368294968</v>
      </c>
      <c r="L298" s="202">
        <v>1.3968112627889984</v>
      </c>
      <c r="M298" s="10">
        <f t="shared" si="78"/>
        <v>36.264392298765536</v>
      </c>
      <c r="N298" s="11">
        <f t="shared" si="80"/>
        <v>8.6549862288223242E-2</v>
      </c>
    </row>
    <row r="299" spans="1:14" x14ac:dyDescent="0.35">
      <c r="A299" s="9" t="e">
        <f t="shared" si="73"/>
        <v>#REF!</v>
      </c>
      <c r="B299" s="9">
        <f t="shared" si="73"/>
        <v>294</v>
      </c>
      <c r="C299" s="8" t="str">
        <f>димвенканали!B299</f>
        <v>Перова 11</v>
      </c>
      <c r="D299" s="8">
        <f>димвенканали!C299</f>
        <v>450.7</v>
      </c>
      <c r="E299" s="8">
        <f>димвенканали!D299</f>
        <v>0</v>
      </c>
      <c r="F299" s="8">
        <f>димвенканали!E299</f>
        <v>0</v>
      </c>
      <c r="G299" s="328">
        <f t="shared" si="77"/>
        <v>450.7</v>
      </c>
      <c r="H299" s="217">
        <f t="shared" si="79"/>
        <v>5.3434721115887384E-3</v>
      </c>
      <c r="I299" s="209">
        <f t="shared" si="74"/>
        <v>22.877808672161603</v>
      </c>
      <c r="J299" s="202">
        <f t="shared" si="75"/>
        <v>5.0331179078755524</v>
      </c>
      <c r="K299" s="202">
        <v>9.5946074841982192</v>
      </c>
      <c r="L299" s="202">
        <v>1.5024888690668292</v>
      </c>
      <c r="M299" s="10">
        <f t="shared" si="78"/>
        <v>39.008022933302207</v>
      </c>
      <c r="N299" s="11">
        <f t="shared" si="80"/>
        <v>8.6549862288223228E-2</v>
      </c>
    </row>
    <row r="300" spans="1:14" x14ac:dyDescent="0.35">
      <c r="A300" s="9" t="e">
        <f t="shared" si="73"/>
        <v>#REF!</v>
      </c>
      <c r="B300" s="9">
        <f t="shared" si="73"/>
        <v>295</v>
      </c>
      <c r="C300" s="8" t="str">
        <f>димвенканали!B300</f>
        <v>Перова 12</v>
      </c>
      <c r="D300" s="8">
        <f>димвенканали!C300</f>
        <v>403.5</v>
      </c>
      <c r="E300" s="8">
        <f>димвенканали!D300</f>
        <v>0</v>
      </c>
      <c r="F300" s="8">
        <f>димвенканали!E300</f>
        <v>0</v>
      </c>
      <c r="G300" s="328">
        <f t="shared" si="77"/>
        <v>403.5</v>
      </c>
      <c r="H300" s="217">
        <f t="shared" si="79"/>
        <v>4.783871748449204E-3</v>
      </c>
      <c r="I300" s="209">
        <f t="shared" si="74"/>
        <v>20.481907697397844</v>
      </c>
      <c r="J300" s="202">
        <f t="shared" si="75"/>
        <v>4.5060196934275254</v>
      </c>
      <c r="K300" s="202">
        <v>8.5898027953716038</v>
      </c>
      <c r="L300" s="202">
        <v>1.3451392471010997</v>
      </c>
      <c r="M300" s="10">
        <f t="shared" si="78"/>
        <v>34.922869433298075</v>
      </c>
      <c r="N300" s="11">
        <f t="shared" si="80"/>
        <v>8.6549862288223228E-2</v>
      </c>
    </row>
    <row r="301" spans="1:14" x14ac:dyDescent="0.35">
      <c r="A301" s="9" t="e">
        <f t="shared" si="73"/>
        <v>#REF!</v>
      </c>
      <c r="B301" s="9">
        <f t="shared" si="73"/>
        <v>296</v>
      </c>
      <c r="C301" s="8" t="str">
        <f>димвенканали!B301</f>
        <v>Перова 13</v>
      </c>
      <c r="D301" s="8">
        <f>димвенканали!C301</f>
        <v>453.72</v>
      </c>
      <c r="E301" s="8">
        <f>димвенканали!D301</f>
        <v>0</v>
      </c>
      <c r="F301" s="8">
        <f>димвенканали!E301</f>
        <v>0</v>
      </c>
      <c r="G301" s="328">
        <f t="shared" si="77"/>
        <v>453.72</v>
      </c>
      <c r="H301" s="217">
        <f t="shared" si="79"/>
        <v>5.3792770500777519E-3</v>
      </c>
      <c r="I301" s="209">
        <f t="shared" si="74"/>
        <v>23.03110572605539</v>
      </c>
      <c r="J301" s="202">
        <f t="shared" si="75"/>
        <v>5.0668432597321855</v>
      </c>
      <c r="K301" s="202">
        <v>9.6588979536951776</v>
      </c>
      <c r="L301" s="202">
        <v>1.5125565779298908</v>
      </c>
      <c r="M301" s="10">
        <f t="shared" si="78"/>
        <v>39.269403517412648</v>
      </c>
      <c r="N301" s="11">
        <f t="shared" si="80"/>
        <v>8.6549862288223228E-2</v>
      </c>
    </row>
    <row r="302" spans="1:14" x14ac:dyDescent="0.35">
      <c r="A302" s="9" t="e">
        <f t="shared" si="73"/>
        <v>#REF!</v>
      </c>
      <c r="B302" s="9">
        <f t="shared" si="73"/>
        <v>297</v>
      </c>
      <c r="C302" s="8" t="str">
        <f>димвенканали!B302</f>
        <v>Перова 14</v>
      </c>
      <c r="D302" s="8">
        <f>димвенканали!C302</f>
        <v>535.75</v>
      </c>
      <c r="E302" s="8">
        <f>димвенканали!D302</f>
        <v>0</v>
      </c>
      <c r="F302" s="8">
        <f>димвенканали!E302</f>
        <v>0</v>
      </c>
      <c r="G302" s="328">
        <f t="shared" si="77"/>
        <v>535.75</v>
      </c>
      <c r="H302" s="217">
        <f t="shared" si="79"/>
        <v>6.3518197998306339E-3</v>
      </c>
      <c r="I302" s="209">
        <f t="shared" si="74"/>
        <v>27.194998881984866</v>
      </c>
      <c r="J302" s="202">
        <f t="shared" si="75"/>
        <v>5.9828997540366702</v>
      </c>
      <c r="K302" s="202">
        <v>11.405171865230079</v>
      </c>
      <c r="L302" s="202">
        <v>1.7860182196639756</v>
      </c>
      <c r="M302" s="10">
        <f t="shared" si="78"/>
        <v>46.369088720915592</v>
      </c>
      <c r="N302" s="11">
        <f t="shared" si="80"/>
        <v>8.6549862288223228E-2</v>
      </c>
    </row>
    <row r="303" spans="1:14" x14ac:dyDescent="0.35">
      <c r="A303" s="9" t="e">
        <f>#REF!+1</f>
        <v>#REF!</v>
      </c>
      <c r="B303" s="9">
        <f t="shared" ref="B303" si="81">B302+1</f>
        <v>298</v>
      </c>
      <c r="C303" s="8" t="str">
        <f>димвенканали!B303</f>
        <v>Вернигори 10</v>
      </c>
      <c r="D303" s="8">
        <f>димвенканали!C303</f>
        <v>133.4</v>
      </c>
      <c r="E303" s="8">
        <f>димвенканали!D303</f>
        <v>0</v>
      </c>
      <c r="F303" s="8">
        <f>димвенканали!E303</f>
        <v>0</v>
      </c>
      <c r="G303" s="328">
        <f t="shared" si="77"/>
        <v>133.4</v>
      </c>
      <c r="H303" s="217">
        <f t="shared" si="79"/>
        <v>1.5815823822630081E-3</v>
      </c>
      <c r="I303" s="209">
        <f t="shared" si="74"/>
        <v>6.7714658905399556</v>
      </c>
      <c r="J303" s="202">
        <f t="shared" si="75"/>
        <v>1.4897224959187902</v>
      </c>
      <c r="K303" s="202">
        <v>2.8398505400311569</v>
      </c>
      <c r="L303" s="202">
        <v>0.44471270275907487</v>
      </c>
      <c r="M303" s="10">
        <f t="shared" si="78"/>
        <v>11.545751629248977</v>
      </c>
      <c r="N303" s="11">
        <f t="shared" si="80"/>
        <v>8.6549862288223214E-2</v>
      </c>
    </row>
    <row r="304" spans="1:14" x14ac:dyDescent="0.35">
      <c r="A304" s="9" t="e">
        <f>#REF!+1</f>
        <v>#REF!</v>
      </c>
      <c r="B304" s="9">
        <f t="shared" ref="B304" si="82">B303+1</f>
        <v>299</v>
      </c>
      <c r="C304" s="8" t="str">
        <f>димвенканали!B304</f>
        <v>Вернигори 21</v>
      </c>
      <c r="D304" s="8">
        <f>димвенканали!C304</f>
        <v>506.7</v>
      </c>
      <c r="E304" s="8">
        <f>димвенканали!D304</f>
        <v>0</v>
      </c>
      <c r="F304" s="8">
        <f>димвенканали!E304</f>
        <v>0</v>
      </c>
      <c r="G304" s="328">
        <f t="shared" si="77"/>
        <v>506.7</v>
      </c>
      <c r="H304" s="217">
        <f t="shared" si="79"/>
        <v>6.0074047458220856E-3</v>
      </c>
      <c r="I304" s="209">
        <f t="shared" si="74"/>
        <v>25.720403048999966</v>
      </c>
      <c r="J304" s="202">
        <f t="shared" si="75"/>
        <v>5.6584886707799926</v>
      </c>
      <c r="K304" s="202">
        <v>10.786748640433188</v>
      </c>
      <c r="L304" s="202">
        <v>1.6891748612295594</v>
      </c>
      <c r="M304" s="10">
        <f t="shared" si="78"/>
        <v>43.854815221442706</v>
      </c>
      <c r="N304" s="11">
        <f t="shared" si="80"/>
        <v>8.6549862288223228E-2</v>
      </c>
    </row>
    <row r="305" spans="1:14" x14ac:dyDescent="0.35">
      <c r="A305" s="9" t="e">
        <f t="shared" si="73"/>
        <v>#REF!</v>
      </c>
      <c r="B305" s="9">
        <f t="shared" si="73"/>
        <v>300</v>
      </c>
      <c r="C305" s="8" t="str">
        <f>димвенканали!B305</f>
        <v>Вернигори 22</v>
      </c>
      <c r="D305" s="8">
        <f>димвенканали!C305</f>
        <v>269.3</v>
      </c>
      <c r="E305" s="8">
        <f>димвенканали!D305</f>
        <v>0</v>
      </c>
      <c r="F305" s="8">
        <f>димвенканали!E305</f>
        <v>0</v>
      </c>
      <c r="G305" s="328">
        <f t="shared" si="77"/>
        <v>269.3</v>
      </c>
      <c r="H305" s="217">
        <f t="shared" si="79"/>
        <v>3.1928046142685766E-3</v>
      </c>
      <c r="I305" s="209">
        <f t="shared" si="74"/>
        <v>13.669833315760197</v>
      </c>
      <c r="J305" s="202">
        <f t="shared" si="75"/>
        <v>3.0073633294672435</v>
      </c>
      <c r="K305" s="202">
        <v>5.7329216673942334</v>
      </c>
      <c r="L305" s="202">
        <v>0.8977596015968432</v>
      </c>
      <c r="M305" s="10">
        <f t="shared" si="78"/>
        <v>23.307877914218516</v>
      </c>
      <c r="N305" s="11">
        <f t="shared" si="80"/>
        <v>8.6549862288223228E-2</v>
      </c>
    </row>
    <row r="306" spans="1:14" x14ac:dyDescent="0.35">
      <c r="A306" s="9" t="e">
        <f t="shared" ref="A306:B367" si="83">A305+1</f>
        <v>#REF!</v>
      </c>
      <c r="B306" s="9">
        <f t="shared" si="83"/>
        <v>301</v>
      </c>
      <c r="C306" s="8" t="str">
        <f>димвенканали!B306</f>
        <v>Вернигори 24</v>
      </c>
      <c r="D306" s="8">
        <f>димвенканали!C306</f>
        <v>294</v>
      </c>
      <c r="E306" s="8">
        <f>димвенканали!D306</f>
        <v>0</v>
      </c>
      <c r="F306" s="8">
        <f>димвенканали!E306</f>
        <v>0</v>
      </c>
      <c r="G306" s="328">
        <f t="shared" si="77"/>
        <v>294</v>
      </c>
      <c r="H306" s="217">
        <f t="shared" si="79"/>
        <v>3.4856463297250704E-3</v>
      </c>
      <c r="I306" s="209">
        <f t="shared" ref="I306:I367" si="84">H306*$I$2</f>
        <v>14.923620478401402</v>
      </c>
      <c r="J306" s="202">
        <f t="shared" si="75"/>
        <v>3.2831965052483083</v>
      </c>
      <c r="K306" s="202">
        <v>6.2587410702335848</v>
      </c>
      <c r="L306" s="202">
        <v>0.98010145885433297</v>
      </c>
      <c r="M306" s="10">
        <f t="shared" si="78"/>
        <v>25.445659512737624</v>
      </c>
      <c r="N306" s="11">
        <f t="shared" si="80"/>
        <v>8.6549862288223214E-2</v>
      </c>
    </row>
    <row r="307" spans="1:14" x14ac:dyDescent="0.35">
      <c r="A307" s="9" t="e">
        <f t="shared" si="83"/>
        <v>#REF!</v>
      </c>
      <c r="B307" s="9">
        <f t="shared" si="83"/>
        <v>302</v>
      </c>
      <c r="C307" s="8" t="str">
        <f>димвенканали!B307</f>
        <v>Вернигори 26</v>
      </c>
      <c r="D307" s="8">
        <f>димвенканали!C307</f>
        <v>282.2</v>
      </c>
      <c r="E307" s="8">
        <f>димвенканали!D307</f>
        <v>0</v>
      </c>
      <c r="F307" s="8">
        <f>димвенканали!E307</f>
        <v>20.399999999999999</v>
      </c>
      <c r="G307" s="328">
        <f t="shared" si="77"/>
        <v>302.59999999999997</v>
      </c>
      <c r="H307" s="217">
        <f t="shared" si="79"/>
        <v>3.5876074128394766E-3</v>
      </c>
      <c r="I307" s="209">
        <f t="shared" si="84"/>
        <v>15.360161757701576</v>
      </c>
      <c r="J307" s="202">
        <f t="shared" ref="J307:J368" si="85">I307*0.22</f>
        <v>3.3792355866943469</v>
      </c>
      <c r="K307" s="202">
        <v>6.4418198906553821</v>
      </c>
      <c r="L307" s="202">
        <v>0.94076405336290048</v>
      </c>
      <c r="M307" s="10">
        <f t="shared" si="78"/>
        <v>26.121981288414204</v>
      </c>
      <c r="N307" s="11">
        <f t="shared" si="80"/>
        <v>8.6325119922056201E-2</v>
      </c>
    </row>
    <row r="308" spans="1:14" x14ac:dyDescent="0.35">
      <c r="A308" s="9" t="e">
        <f t="shared" si="83"/>
        <v>#REF!</v>
      </c>
      <c r="B308" s="9">
        <f t="shared" si="83"/>
        <v>303</v>
      </c>
      <c r="C308" s="8" t="str">
        <f>димвенканали!B308</f>
        <v>Вернигори 28</v>
      </c>
      <c r="D308" s="8">
        <f>димвенканали!C308</f>
        <v>574.6</v>
      </c>
      <c r="E308" s="8">
        <f>димвенканали!D308</f>
        <v>0</v>
      </c>
      <c r="F308" s="8">
        <f>димвенканали!E308</f>
        <v>46.8</v>
      </c>
      <c r="G308" s="328">
        <f t="shared" si="77"/>
        <v>621.4</v>
      </c>
      <c r="H308" s="217">
        <f t="shared" si="79"/>
        <v>7.3672810520107436E-3</v>
      </c>
      <c r="I308" s="209">
        <f t="shared" si="84"/>
        <v>31.542645460131396</v>
      </c>
      <c r="J308" s="202">
        <f t="shared" si="85"/>
        <v>6.9393820012289069</v>
      </c>
      <c r="K308" s="202">
        <v>13.228509187221597</v>
      </c>
      <c r="L308" s="202">
        <v>1.9155316267268698</v>
      </c>
      <c r="M308" s="10">
        <f t="shared" si="78"/>
        <v>53.626068275308768</v>
      </c>
      <c r="N308" s="11">
        <f t="shared" si="80"/>
        <v>8.6298790272463427E-2</v>
      </c>
    </row>
    <row r="309" spans="1:14" x14ac:dyDescent="0.35">
      <c r="A309" s="9" t="e">
        <f t="shared" si="83"/>
        <v>#REF!</v>
      </c>
      <c r="B309" s="9">
        <f t="shared" si="83"/>
        <v>304</v>
      </c>
      <c r="C309" s="8" t="str">
        <f>димвенканали!B309</f>
        <v>Вернигори 27</v>
      </c>
      <c r="D309" s="8">
        <f>димвенканали!C309</f>
        <v>240.2</v>
      </c>
      <c r="E309" s="8">
        <f>димвенканали!D309</f>
        <v>0</v>
      </c>
      <c r="F309" s="8">
        <f>димвенканали!E309</f>
        <v>0</v>
      </c>
      <c r="G309" s="328">
        <f t="shared" si="77"/>
        <v>240.2</v>
      </c>
      <c r="H309" s="217">
        <f t="shared" si="79"/>
        <v>2.8477967632651764E-3</v>
      </c>
      <c r="I309" s="209">
        <f t="shared" si="84"/>
        <v>12.192699452081689</v>
      </c>
      <c r="J309" s="202">
        <f t="shared" si="85"/>
        <v>2.6823938794579716</v>
      </c>
      <c r="K309" s="202">
        <v>5.1134340308507049</v>
      </c>
      <c r="L309" s="202">
        <v>0.80074955924085278</v>
      </c>
      <c r="M309" s="10">
        <f t="shared" si="78"/>
        <v>20.789276921631217</v>
      </c>
      <c r="N309" s="11">
        <f t="shared" si="80"/>
        <v>8.6549862288223214E-2</v>
      </c>
    </row>
    <row r="310" spans="1:14" x14ac:dyDescent="0.35">
      <c r="A310" s="9" t="e">
        <f t="shared" si="83"/>
        <v>#REF!</v>
      </c>
      <c r="B310" s="9">
        <f t="shared" si="83"/>
        <v>305</v>
      </c>
      <c r="C310" s="8" t="str">
        <f>димвенканали!B310</f>
        <v>Вернигори 30</v>
      </c>
      <c r="D310" s="8">
        <f>димвенканали!C310</f>
        <v>521</v>
      </c>
      <c r="E310" s="8">
        <f>димвенканали!D310</f>
        <v>0</v>
      </c>
      <c r="F310" s="8">
        <f>димвенканали!E310</f>
        <v>59.6</v>
      </c>
      <c r="G310" s="328">
        <f t="shared" si="77"/>
        <v>580.6</v>
      </c>
      <c r="H310" s="217">
        <f t="shared" si="79"/>
        <v>6.8835587042121631E-3</v>
      </c>
      <c r="I310" s="209">
        <f t="shared" si="84"/>
        <v>29.471612414149163</v>
      </c>
      <c r="J310" s="202">
        <f t="shared" si="85"/>
        <v>6.4837547311128159</v>
      </c>
      <c r="K310" s="202">
        <v>12.359949201964692</v>
      </c>
      <c r="L310" s="202">
        <v>1.7368464627996854</v>
      </c>
      <c r="M310" s="10">
        <f t="shared" si="78"/>
        <v>50.052162810026353</v>
      </c>
      <c r="N310" s="11">
        <f t="shared" si="80"/>
        <v>8.6207652101319934E-2</v>
      </c>
    </row>
    <row r="311" spans="1:14" x14ac:dyDescent="0.35">
      <c r="A311" s="9" t="e">
        <f t="shared" si="83"/>
        <v>#REF!</v>
      </c>
      <c r="B311" s="9">
        <f t="shared" si="83"/>
        <v>306</v>
      </c>
      <c r="C311" s="8" t="str">
        <f>димвенканали!B311</f>
        <v>Вернигори 32</v>
      </c>
      <c r="D311" s="8">
        <f>димвенканали!C311</f>
        <v>630.29999999999995</v>
      </c>
      <c r="E311" s="8">
        <f>димвенканали!D311</f>
        <v>0</v>
      </c>
      <c r="F311" s="8">
        <f>димвенканали!E311</f>
        <v>0</v>
      </c>
      <c r="G311" s="328">
        <f t="shared" si="77"/>
        <v>630.29999999999995</v>
      </c>
      <c r="H311" s="217">
        <f t="shared" si="79"/>
        <v>7.4727989170942574E-3</v>
      </c>
      <c r="I311" s="209">
        <f t="shared" si="84"/>
        <v>31.994414923593208</v>
      </c>
      <c r="J311" s="202">
        <f t="shared" si="85"/>
        <v>7.0387712831905054</v>
      </c>
      <c r="K311" s="202">
        <v>13.417974478123226</v>
      </c>
      <c r="L311" s="202">
        <v>2.1012175153601564</v>
      </c>
      <c r="M311" s="10">
        <f t="shared" si="78"/>
        <v>54.552378200267093</v>
      </c>
      <c r="N311" s="11">
        <f t="shared" si="80"/>
        <v>8.6549862288223228E-2</v>
      </c>
    </row>
    <row r="312" spans="1:14" x14ac:dyDescent="0.35">
      <c r="A312" s="9" t="e">
        <f t="shared" si="83"/>
        <v>#REF!</v>
      </c>
      <c r="B312" s="9">
        <f t="shared" si="83"/>
        <v>307</v>
      </c>
      <c r="C312" s="8" t="str">
        <f>димвенканали!B312</f>
        <v>Декарта 2</v>
      </c>
      <c r="D312" s="8">
        <f>димвенканали!C312</f>
        <v>705.9</v>
      </c>
      <c r="E312" s="8">
        <f>димвенканали!D312</f>
        <v>0</v>
      </c>
      <c r="F312" s="8">
        <f>димвенканали!E312</f>
        <v>46</v>
      </c>
      <c r="G312" s="328">
        <f t="shared" si="77"/>
        <v>751.9</v>
      </c>
      <c r="H312" s="217">
        <f t="shared" si="79"/>
        <v>8.9144812085723817E-3</v>
      </c>
      <c r="I312" s="209">
        <f t="shared" si="84"/>
        <v>38.166905570442225</v>
      </c>
      <c r="J312" s="202">
        <f t="shared" si="85"/>
        <v>8.3967192254972893</v>
      </c>
      <c r="K312" s="202">
        <v>16.006623845947725</v>
      </c>
      <c r="L312" s="202">
        <v>2.3532436047798422</v>
      </c>
      <c r="M312" s="10">
        <f t="shared" si="78"/>
        <v>64.923492246667095</v>
      </c>
      <c r="N312" s="11">
        <f t="shared" si="80"/>
        <v>8.6345913348406828E-2</v>
      </c>
    </row>
    <row r="313" spans="1:14" x14ac:dyDescent="0.35">
      <c r="A313" s="9" t="e">
        <f t="shared" si="83"/>
        <v>#REF!</v>
      </c>
      <c r="B313" s="9">
        <f t="shared" si="83"/>
        <v>308</v>
      </c>
      <c r="C313" s="8" t="str">
        <f>димвенканали!B313</f>
        <v>Декарта 3</v>
      </c>
      <c r="D313" s="8">
        <f>димвенканали!C313</f>
        <v>212.8</v>
      </c>
      <c r="E313" s="8">
        <f>димвенканали!D313</f>
        <v>0</v>
      </c>
      <c r="F313" s="8">
        <f>димвенканали!E313</f>
        <v>0</v>
      </c>
      <c r="G313" s="328">
        <f t="shared" si="77"/>
        <v>212.8</v>
      </c>
      <c r="H313" s="217">
        <f t="shared" si="79"/>
        <v>2.5229440100867175E-3</v>
      </c>
      <c r="I313" s="209">
        <f t="shared" si="84"/>
        <v>10.801858631985777</v>
      </c>
      <c r="J313" s="202">
        <f t="shared" si="85"/>
        <v>2.3764088990368708</v>
      </c>
      <c r="K313" s="202">
        <v>4.5301363936928807</v>
      </c>
      <c r="L313" s="202">
        <v>0.70940677021837428</v>
      </c>
      <c r="M313" s="10">
        <f t="shared" si="78"/>
        <v>18.417810694933905</v>
      </c>
      <c r="N313" s="11">
        <f t="shared" si="80"/>
        <v>8.6549862288223228E-2</v>
      </c>
    </row>
    <row r="314" spans="1:14" x14ac:dyDescent="0.35">
      <c r="A314" s="9" t="e">
        <f t="shared" si="83"/>
        <v>#REF!</v>
      </c>
      <c r="B314" s="9">
        <f t="shared" si="83"/>
        <v>309</v>
      </c>
      <c r="C314" s="8" t="str">
        <f>димвенканали!B314</f>
        <v>Декарта 5</v>
      </c>
      <c r="D314" s="8">
        <f>димвенканали!C314</f>
        <v>387.9</v>
      </c>
      <c r="E314" s="8">
        <f>димвенканали!D314</f>
        <v>0</v>
      </c>
      <c r="F314" s="8">
        <f>димвенканали!E314</f>
        <v>0</v>
      </c>
      <c r="G314" s="328">
        <f t="shared" si="77"/>
        <v>387.9</v>
      </c>
      <c r="H314" s="217">
        <f t="shared" si="79"/>
        <v>4.5989190860556278E-3</v>
      </c>
      <c r="I314" s="209">
        <f t="shared" si="84"/>
        <v>19.690042120992867</v>
      </c>
      <c r="J314" s="202">
        <f t="shared" si="85"/>
        <v>4.3318092666184311</v>
      </c>
      <c r="K314" s="202">
        <v>8.257706330420433</v>
      </c>
      <c r="L314" s="202">
        <v>1.2931338635700533</v>
      </c>
      <c r="M314" s="10">
        <f t="shared" si="78"/>
        <v>33.572691581601788</v>
      </c>
      <c r="N314" s="11">
        <f t="shared" si="80"/>
        <v>8.6549862288223228E-2</v>
      </c>
    </row>
    <row r="315" spans="1:14" x14ac:dyDescent="0.35">
      <c r="A315" s="9" t="e">
        <f t="shared" si="83"/>
        <v>#REF!</v>
      </c>
      <c r="B315" s="9">
        <f t="shared" si="83"/>
        <v>310</v>
      </c>
      <c r="C315" s="8" t="str">
        <f>димвенканали!B315</f>
        <v>Декарта 7</v>
      </c>
      <c r="D315" s="8">
        <f>димвенканали!C315</f>
        <v>474.4</v>
      </c>
      <c r="E315" s="8">
        <f>димвенканали!D315</f>
        <v>0</v>
      </c>
      <c r="F315" s="8">
        <f>димвенканали!E315</f>
        <v>0</v>
      </c>
      <c r="G315" s="328">
        <f t="shared" si="77"/>
        <v>474.4</v>
      </c>
      <c r="H315" s="217">
        <f t="shared" si="79"/>
        <v>5.6244578871482084E-3</v>
      </c>
      <c r="I315" s="209">
        <f t="shared" si="84"/>
        <v>24.080835220930695</v>
      </c>
      <c r="J315" s="202">
        <f t="shared" si="85"/>
        <v>5.2977837486047532</v>
      </c>
      <c r="K315" s="202">
        <v>10.099138652104804</v>
      </c>
      <c r="L315" s="202">
        <v>1.5814970478928418</v>
      </c>
      <c r="M315" s="10">
        <f t="shared" si="78"/>
        <v>41.05925466953309</v>
      </c>
      <c r="N315" s="11">
        <f t="shared" si="80"/>
        <v>8.6549862288223214E-2</v>
      </c>
    </row>
    <row r="316" spans="1:14" x14ac:dyDescent="0.35">
      <c r="A316" s="9" t="e">
        <f t="shared" si="83"/>
        <v>#REF!</v>
      </c>
      <c r="B316" s="9">
        <f t="shared" si="83"/>
        <v>311</v>
      </c>
      <c r="C316" s="8" t="str">
        <f>димвенканали!B316</f>
        <v>Декарта 10</v>
      </c>
      <c r="D316" s="8">
        <f>димвенканали!C316</f>
        <v>549.4</v>
      </c>
      <c r="E316" s="8">
        <f>димвенканали!D316</f>
        <v>0</v>
      </c>
      <c r="F316" s="8">
        <f>димвенканали!E316</f>
        <v>0</v>
      </c>
      <c r="G316" s="328">
        <f t="shared" si="77"/>
        <v>549.4</v>
      </c>
      <c r="H316" s="217">
        <f t="shared" si="79"/>
        <v>6.5136533794250117E-3</v>
      </c>
      <c r="I316" s="209">
        <f t="shared" si="84"/>
        <v>27.887881261339214</v>
      </c>
      <c r="J316" s="202">
        <f t="shared" si="85"/>
        <v>6.1353338774946273</v>
      </c>
      <c r="K316" s="202">
        <v>11.695756272062352</v>
      </c>
      <c r="L316" s="202">
        <v>1.8315229302536409</v>
      </c>
      <c r="M316" s="10">
        <f t="shared" si="78"/>
        <v>47.550494341149836</v>
      </c>
      <c r="N316" s="11">
        <f t="shared" si="80"/>
        <v>8.6549862288223228E-2</v>
      </c>
    </row>
    <row r="317" spans="1:14" x14ac:dyDescent="0.35">
      <c r="A317" s="9" t="e">
        <f t="shared" si="83"/>
        <v>#REF!</v>
      </c>
      <c r="B317" s="9">
        <f t="shared" si="83"/>
        <v>312</v>
      </c>
      <c r="C317" s="8" t="str">
        <f>димвенканали!B317</f>
        <v>Декарта 11</v>
      </c>
      <c r="D317" s="8">
        <f>димвенканали!C317</f>
        <v>189</v>
      </c>
      <c r="E317" s="8">
        <f>димвенканали!D317</f>
        <v>0</v>
      </c>
      <c r="F317" s="8">
        <f>димвенканали!E317</f>
        <v>0</v>
      </c>
      <c r="G317" s="328">
        <f t="shared" si="77"/>
        <v>189</v>
      </c>
      <c r="H317" s="217">
        <f t="shared" si="79"/>
        <v>2.2407726405375451E-3</v>
      </c>
      <c r="I317" s="209">
        <f t="shared" si="84"/>
        <v>9.5937560218294724</v>
      </c>
      <c r="J317" s="202">
        <f t="shared" si="85"/>
        <v>2.1106263248024839</v>
      </c>
      <c r="K317" s="202">
        <v>4.0234764022930189</v>
      </c>
      <c r="L317" s="202">
        <v>0.63006522354921402</v>
      </c>
      <c r="M317" s="10">
        <f t="shared" si="78"/>
        <v>16.35792397247419</v>
      </c>
      <c r="N317" s="11">
        <f t="shared" si="80"/>
        <v>8.6549862288223228E-2</v>
      </c>
    </row>
    <row r="318" spans="1:14" x14ac:dyDescent="0.35">
      <c r="A318" s="9" t="e">
        <f t="shared" si="83"/>
        <v>#REF!</v>
      </c>
      <c r="B318" s="9">
        <f t="shared" si="83"/>
        <v>313</v>
      </c>
      <c r="C318" s="8" t="str">
        <f>димвенканали!B318</f>
        <v>Декарта 11А</v>
      </c>
      <c r="D318" s="8">
        <f>димвенканали!C318</f>
        <v>276.5</v>
      </c>
      <c r="E318" s="8">
        <f>димвенканали!D318</f>
        <v>0</v>
      </c>
      <c r="F318" s="8">
        <f>димвенканали!E318</f>
        <v>0</v>
      </c>
      <c r="G318" s="328">
        <f t="shared" si="77"/>
        <v>276.5</v>
      </c>
      <c r="H318" s="217">
        <f t="shared" si="79"/>
        <v>3.2781673815271495E-3</v>
      </c>
      <c r="I318" s="209">
        <f t="shared" si="84"/>
        <v>14.035309735639414</v>
      </c>
      <c r="J318" s="202">
        <f t="shared" si="85"/>
        <v>3.0877681418406713</v>
      </c>
      <c r="K318" s="202">
        <v>5.8861969589101575</v>
      </c>
      <c r="L318" s="202">
        <v>0.92176208630347967</v>
      </c>
      <c r="M318" s="10">
        <f t="shared" si="78"/>
        <v>23.931036922693725</v>
      </c>
      <c r="N318" s="11">
        <f t="shared" si="80"/>
        <v>8.6549862288223242E-2</v>
      </c>
    </row>
    <row r="319" spans="1:14" x14ac:dyDescent="0.35">
      <c r="A319" s="9" t="e">
        <f t="shared" si="83"/>
        <v>#REF!</v>
      </c>
      <c r="B319" s="9">
        <f t="shared" si="83"/>
        <v>314</v>
      </c>
      <c r="C319" s="8" t="str">
        <f>димвенканали!B319</f>
        <v>Декарта 14</v>
      </c>
      <c r="D319" s="8">
        <f>димвенканали!C319</f>
        <v>627.9</v>
      </c>
      <c r="E319" s="8">
        <f>димвенканали!D319</f>
        <v>0</v>
      </c>
      <c r="F319" s="8">
        <f>димвенканали!E319</f>
        <v>0</v>
      </c>
      <c r="G319" s="328">
        <f t="shared" si="77"/>
        <v>627.9</v>
      </c>
      <c r="H319" s="217">
        <f t="shared" si="79"/>
        <v>7.4443446613413995E-3</v>
      </c>
      <c r="I319" s="209">
        <f t="shared" si="84"/>
        <v>31.872589450300133</v>
      </c>
      <c r="J319" s="202">
        <f t="shared" si="85"/>
        <v>7.0119696790660289</v>
      </c>
      <c r="K319" s="202">
        <v>13.366882714284584</v>
      </c>
      <c r="L319" s="202">
        <v>2.093216687124611</v>
      </c>
      <c r="M319" s="10">
        <f t="shared" si="78"/>
        <v>54.344658530775355</v>
      </c>
      <c r="N319" s="11">
        <f t="shared" si="80"/>
        <v>8.6549862288223214E-2</v>
      </c>
    </row>
    <row r="320" spans="1:14" x14ac:dyDescent="0.35">
      <c r="A320" s="9" t="e">
        <f t="shared" si="83"/>
        <v>#REF!</v>
      </c>
      <c r="B320" s="9">
        <f t="shared" si="83"/>
        <v>315</v>
      </c>
      <c r="C320" s="8" t="str">
        <f>димвенканали!B320</f>
        <v>Декарта 17</v>
      </c>
      <c r="D320" s="8">
        <f>димвенканали!C320</f>
        <v>645.70000000000005</v>
      </c>
      <c r="E320" s="8">
        <f>димвенканали!D320</f>
        <v>0</v>
      </c>
      <c r="F320" s="8">
        <f>димвенканали!E320</f>
        <v>0</v>
      </c>
      <c r="G320" s="328">
        <f t="shared" si="77"/>
        <v>645.70000000000005</v>
      </c>
      <c r="H320" s="217">
        <f t="shared" si="79"/>
        <v>7.6553803915084288E-3</v>
      </c>
      <c r="I320" s="209">
        <f t="shared" si="84"/>
        <v>32.776128377223763</v>
      </c>
      <c r="J320" s="202">
        <f t="shared" si="85"/>
        <v>7.2107482429892276</v>
      </c>
      <c r="K320" s="202">
        <v>13.745813296087844</v>
      </c>
      <c r="L320" s="202">
        <v>2.1525561632049075</v>
      </c>
      <c r="M320" s="10">
        <f t="shared" si="78"/>
        <v>55.885246079505741</v>
      </c>
      <c r="N320" s="11">
        <f t="shared" si="80"/>
        <v>8.6549862288223228E-2</v>
      </c>
    </row>
    <row r="321" spans="1:14" x14ac:dyDescent="0.35">
      <c r="A321" s="9" t="e">
        <f t="shared" si="83"/>
        <v>#REF!</v>
      </c>
      <c r="B321" s="9">
        <f t="shared" si="83"/>
        <v>316</v>
      </c>
      <c r="C321" s="8" t="str">
        <f>димвенканали!B321</f>
        <v>Декарта 22</v>
      </c>
      <c r="D321" s="8">
        <f>димвенканали!C321</f>
        <v>430.2</v>
      </c>
      <c r="E321" s="8">
        <f>димвенканали!D321</f>
        <v>0</v>
      </c>
      <c r="F321" s="8">
        <f>димвенканали!E321</f>
        <v>13.4</v>
      </c>
      <c r="G321" s="328">
        <f t="shared" si="77"/>
        <v>443.59999999999997</v>
      </c>
      <c r="H321" s="217">
        <f t="shared" si="79"/>
        <v>5.2592949383198674E-3</v>
      </c>
      <c r="I321" s="209">
        <f t="shared" si="84"/>
        <v>22.517408313669595</v>
      </c>
      <c r="J321" s="202">
        <f t="shared" si="85"/>
        <v>4.9538298290073106</v>
      </c>
      <c r="K321" s="202">
        <v>9.4434610161755721</v>
      </c>
      <c r="L321" s="202">
        <v>1.4341484612215443</v>
      </c>
      <c r="M321" s="10">
        <f t="shared" si="78"/>
        <v>38.348847620074025</v>
      </c>
      <c r="N321" s="11">
        <f t="shared" si="80"/>
        <v>8.644916055021197E-2</v>
      </c>
    </row>
    <row r="322" spans="1:14" x14ac:dyDescent="0.35">
      <c r="A322" s="9" t="e">
        <f t="shared" si="83"/>
        <v>#REF!</v>
      </c>
      <c r="B322" s="9">
        <f t="shared" si="83"/>
        <v>317</v>
      </c>
      <c r="C322" s="8" t="str">
        <f>димвенканали!B322</f>
        <v>Декарта 24</v>
      </c>
      <c r="D322" s="8">
        <f>димвенканали!C322</f>
        <v>637.70000000000005</v>
      </c>
      <c r="E322" s="8">
        <f>димвенканали!D322</f>
        <v>0</v>
      </c>
      <c r="F322" s="8">
        <f>димвенканали!E322</f>
        <v>72.900000000000006</v>
      </c>
      <c r="G322" s="328">
        <f t="shared" si="77"/>
        <v>710.6</v>
      </c>
      <c r="H322" s="217">
        <f t="shared" si="79"/>
        <v>8.4248308908252897E-3</v>
      </c>
      <c r="I322" s="209">
        <f t="shared" si="84"/>
        <v>36.070492217523935</v>
      </c>
      <c r="J322" s="202">
        <f t="shared" si="85"/>
        <v>7.9355082878552654</v>
      </c>
      <c r="K322" s="202">
        <v>15.127419743224442</v>
      </c>
      <c r="L322" s="202">
        <v>2.1258867357530886</v>
      </c>
      <c r="M322" s="10">
        <f t="shared" si="78"/>
        <v>61.259306984356733</v>
      </c>
      <c r="N322" s="11">
        <f t="shared" si="80"/>
        <v>8.6207862347814149E-2</v>
      </c>
    </row>
    <row r="323" spans="1:14" x14ac:dyDescent="0.35">
      <c r="A323" s="9" t="e">
        <f t="shared" si="83"/>
        <v>#REF!</v>
      </c>
      <c r="B323" s="9">
        <f t="shared" si="83"/>
        <v>318</v>
      </c>
      <c r="C323" s="8" t="str">
        <f>димвенканали!B323</f>
        <v>Хотинська 1</v>
      </c>
      <c r="D323" s="8">
        <f>димвенканали!C323</f>
        <v>212.4</v>
      </c>
      <c r="E323" s="8">
        <f>димвенканали!D323</f>
        <v>0</v>
      </c>
      <c r="F323" s="8">
        <f>димвенканали!E323</f>
        <v>0</v>
      </c>
      <c r="G323" s="328">
        <f t="shared" ref="G323:G386" si="86">D323+E323+F323</f>
        <v>212.4</v>
      </c>
      <c r="H323" s="217">
        <f t="shared" si="79"/>
        <v>2.518201634127908E-3</v>
      </c>
      <c r="I323" s="209">
        <f t="shared" si="84"/>
        <v>10.781554386436932</v>
      </c>
      <c r="J323" s="202">
        <f t="shared" si="85"/>
        <v>2.3719419650161249</v>
      </c>
      <c r="K323" s="202">
        <v>4.5216210997197734</v>
      </c>
      <c r="L323" s="202">
        <v>0.70807329884578329</v>
      </c>
      <c r="M323" s="10">
        <f t="shared" ref="M323:M386" si="87">I323+J323+K323+L323</f>
        <v>18.383190750018613</v>
      </c>
      <c r="N323" s="11">
        <f t="shared" si="80"/>
        <v>8.6549862288223228E-2</v>
      </c>
    </row>
    <row r="324" spans="1:14" x14ac:dyDescent="0.35">
      <c r="A324" s="9" t="e">
        <f t="shared" si="83"/>
        <v>#REF!</v>
      </c>
      <c r="B324" s="9">
        <f t="shared" si="83"/>
        <v>319</v>
      </c>
      <c r="C324" s="8" t="str">
        <f>димвенканали!B324</f>
        <v>Хотинська 2</v>
      </c>
      <c r="D324" s="8">
        <f>димвенканали!C324</f>
        <v>867.1</v>
      </c>
      <c r="E324" s="8">
        <f>димвенканали!D324</f>
        <v>553.1</v>
      </c>
      <c r="F324" s="8">
        <f>димвенканали!E324</f>
        <v>0</v>
      </c>
      <c r="G324" s="328">
        <f t="shared" si="86"/>
        <v>1420.2</v>
      </c>
      <c r="H324" s="217">
        <f t="shared" si="79"/>
        <v>1.6837805841753553E-2</v>
      </c>
      <c r="I324" s="209">
        <f t="shared" si="84"/>
        <v>72.090223821175741</v>
      </c>
      <c r="J324" s="202">
        <f t="shared" si="85"/>
        <v>15.859849240658663</v>
      </c>
      <c r="K324" s="202">
        <v>30.233551251516118</v>
      </c>
      <c r="L324" s="202">
        <v>2.890632567933987</v>
      </c>
      <c r="M324" s="10">
        <f t="shared" si="87"/>
        <v>121.07425688128451</v>
      </c>
      <c r="N324" s="11">
        <f t="shared" si="80"/>
        <v>8.5251553922887274E-2</v>
      </c>
    </row>
    <row r="325" spans="1:14" x14ac:dyDescent="0.35">
      <c r="A325" s="9" t="e">
        <f t="shared" si="83"/>
        <v>#REF!</v>
      </c>
      <c r="B325" s="9">
        <f t="shared" si="83"/>
        <v>320</v>
      </c>
      <c r="C325" s="8" t="str">
        <f>димвенканали!B325</f>
        <v>Хотинська 3</v>
      </c>
      <c r="D325" s="8">
        <f>димвенканали!C325</f>
        <v>386.4</v>
      </c>
      <c r="E325" s="8">
        <f>димвенканали!D325</f>
        <v>52.1</v>
      </c>
      <c r="F325" s="8">
        <f>димвенканали!E325</f>
        <v>0</v>
      </c>
      <c r="G325" s="328">
        <f t="shared" si="86"/>
        <v>438.5</v>
      </c>
      <c r="H325" s="217">
        <f t="shared" si="79"/>
        <v>5.1988296448450457E-3</v>
      </c>
      <c r="I325" s="209">
        <f t="shared" si="84"/>
        <v>22.258529182921819</v>
      </c>
      <c r="J325" s="202">
        <f t="shared" si="85"/>
        <v>4.8968764202428003</v>
      </c>
      <c r="K325" s="202">
        <v>9.3348910180184586</v>
      </c>
      <c r="L325" s="202">
        <v>1.2881333459228375</v>
      </c>
      <c r="M325" s="10">
        <f t="shared" si="87"/>
        <v>37.778429967105914</v>
      </c>
      <c r="N325" s="11">
        <f t="shared" si="80"/>
        <v>8.6153774155315652E-2</v>
      </c>
    </row>
    <row r="326" spans="1:14" x14ac:dyDescent="0.35">
      <c r="A326" s="9" t="e">
        <f t="shared" si="83"/>
        <v>#REF!</v>
      </c>
      <c r="B326" s="9">
        <f t="shared" si="83"/>
        <v>321</v>
      </c>
      <c r="C326" s="8" t="str">
        <f>димвенканали!B326</f>
        <v>Хотинська 7</v>
      </c>
      <c r="D326" s="8">
        <f>димвенканали!C326</f>
        <v>515.1</v>
      </c>
      <c r="E326" s="8">
        <f>димвенканали!D326</f>
        <v>0</v>
      </c>
      <c r="F326" s="8">
        <f>димвенканали!E326</f>
        <v>0</v>
      </c>
      <c r="G326" s="328">
        <f t="shared" si="86"/>
        <v>515.1</v>
      </c>
      <c r="H326" s="217">
        <f t="shared" si="79"/>
        <v>6.1069946409570879E-3</v>
      </c>
      <c r="I326" s="209">
        <f t="shared" si="84"/>
        <v>26.146792205525724</v>
      </c>
      <c r="J326" s="202">
        <f t="shared" si="85"/>
        <v>5.7522942852156591</v>
      </c>
      <c r="K326" s="202">
        <v>10.965569813868434</v>
      </c>
      <c r="L326" s="202">
        <v>1.7171777600539688</v>
      </c>
      <c r="M326" s="10">
        <f t="shared" si="87"/>
        <v>44.581834064663788</v>
      </c>
      <c r="N326" s="11">
        <f t="shared" si="80"/>
        <v>8.6549862288223228E-2</v>
      </c>
    </row>
    <row r="327" spans="1:14" x14ac:dyDescent="0.35">
      <c r="A327" s="9" t="e">
        <f t="shared" si="83"/>
        <v>#REF!</v>
      </c>
      <c r="B327" s="9">
        <f t="shared" si="83"/>
        <v>322</v>
      </c>
      <c r="C327" s="8" t="str">
        <f>димвенканали!B327</f>
        <v>Хотинська 9</v>
      </c>
      <c r="D327" s="8">
        <f>димвенканали!C327</f>
        <v>480.11</v>
      </c>
      <c r="E327" s="8">
        <f>димвенканали!D327</f>
        <v>0</v>
      </c>
      <c r="F327" s="8">
        <f>димвенканали!E327</f>
        <v>28.3</v>
      </c>
      <c r="G327" s="328">
        <f t="shared" si="86"/>
        <v>508.41</v>
      </c>
      <c r="H327" s="217">
        <f t="shared" ref="H327:H390" si="88">3/253037.72*G327</f>
        <v>6.0276784030459966E-3</v>
      </c>
      <c r="I327" s="209">
        <f t="shared" si="84"/>
        <v>25.807203698721281</v>
      </c>
      <c r="J327" s="202">
        <f t="shared" si="85"/>
        <v>5.6775848137186822</v>
      </c>
      <c r="K327" s="202">
        <v>10.823151522168221</v>
      </c>
      <c r="L327" s="202">
        <v>1.6005323517365773</v>
      </c>
      <c r="M327" s="10">
        <f t="shared" si="87"/>
        <v>43.908472386344755</v>
      </c>
      <c r="N327" s="11">
        <f t="shared" si="80"/>
        <v>8.6364297292234132E-2</v>
      </c>
    </row>
    <row r="328" spans="1:14" x14ac:dyDescent="0.35">
      <c r="A328" s="9" t="e">
        <f t="shared" si="83"/>
        <v>#REF!</v>
      </c>
      <c r="B328" s="9">
        <f t="shared" si="83"/>
        <v>323</v>
      </c>
      <c r="C328" s="8" t="str">
        <f>димвенканали!B328</f>
        <v>Хотинська 10</v>
      </c>
      <c r="D328" s="8">
        <f>димвенканали!C328</f>
        <v>448.2</v>
      </c>
      <c r="E328" s="8">
        <f>димвенканали!D328</f>
        <v>0</v>
      </c>
      <c r="F328" s="8">
        <f>димвенканали!E328</f>
        <v>0</v>
      </c>
      <c r="G328" s="328">
        <f t="shared" si="86"/>
        <v>448.2</v>
      </c>
      <c r="H328" s="217">
        <f t="shared" si="88"/>
        <v>5.3138322618461785E-3</v>
      </c>
      <c r="I328" s="209">
        <f t="shared" si="84"/>
        <v>22.75090713748132</v>
      </c>
      <c r="J328" s="202">
        <f t="shared" si="85"/>
        <v>5.0051995702458907</v>
      </c>
      <c r="K328" s="202">
        <v>9.5413868968663014</v>
      </c>
      <c r="L328" s="202">
        <v>1.4941546729881359</v>
      </c>
      <c r="M328" s="10">
        <f t="shared" si="87"/>
        <v>38.79164827758165</v>
      </c>
      <c r="N328" s="11">
        <f t="shared" si="80"/>
        <v>8.6549862288223228E-2</v>
      </c>
    </row>
    <row r="329" spans="1:14" x14ac:dyDescent="0.35">
      <c r="A329" s="9" t="e">
        <f t="shared" si="83"/>
        <v>#REF!</v>
      </c>
      <c r="B329" s="9">
        <f t="shared" si="83"/>
        <v>324</v>
      </c>
      <c r="C329" s="8" t="str">
        <f>димвенканали!B329</f>
        <v>Хотинська 11</v>
      </c>
      <c r="D329" s="8">
        <f>димвенканали!C329</f>
        <v>328</v>
      </c>
      <c r="E329" s="8">
        <f>димвенканали!D329</f>
        <v>0</v>
      </c>
      <c r="F329" s="8">
        <f>димвенканали!E329</f>
        <v>0</v>
      </c>
      <c r="G329" s="328">
        <f t="shared" si="86"/>
        <v>328</v>
      </c>
      <c r="H329" s="217">
        <f t="shared" si="88"/>
        <v>3.8887482862238879E-3</v>
      </c>
      <c r="I329" s="209">
        <f t="shared" si="84"/>
        <v>16.649481350053264</v>
      </c>
      <c r="J329" s="202">
        <f t="shared" si="85"/>
        <v>3.662885897011718</v>
      </c>
      <c r="K329" s="202">
        <v>6.9825410579476737</v>
      </c>
      <c r="L329" s="202">
        <v>1.0934465255245618</v>
      </c>
      <c r="M329" s="10">
        <f t="shared" si="87"/>
        <v>28.388354830537221</v>
      </c>
      <c r="N329" s="11">
        <f t="shared" si="80"/>
        <v>8.6549862288223228E-2</v>
      </c>
    </row>
    <row r="330" spans="1:14" x14ac:dyDescent="0.35">
      <c r="A330" s="9" t="e">
        <f t="shared" si="83"/>
        <v>#REF!</v>
      </c>
      <c r="B330" s="9">
        <f t="shared" si="83"/>
        <v>325</v>
      </c>
      <c r="C330" s="8" t="str">
        <f>димвенканали!B330</f>
        <v>Хотинська 12</v>
      </c>
      <c r="D330" s="8">
        <f>димвенканали!C330</f>
        <v>441.4</v>
      </c>
      <c r="E330" s="8">
        <f>димвенканали!D330</f>
        <v>0</v>
      </c>
      <c r="F330" s="8">
        <f>димвенканали!E330</f>
        <v>0</v>
      </c>
      <c r="G330" s="328">
        <f t="shared" si="86"/>
        <v>441.4</v>
      </c>
      <c r="H330" s="217">
        <f t="shared" si="88"/>
        <v>5.2332118705464151E-3</v>
      </c>
      <c r="I330" s="209">
        <f t="shared" si="84"/>
        <v>22.405734963150948</v>
      </c>
      <c r="J330" s="202">
        <f t="shared" si="85"/>
        <v>4.9292616918932088</v>
      </c>
      <c r="K330" s="202">
        <v>9.3966268993234845</v>
      </c>
      <c r="L330" s="202">
        <v>1.4714856596540904</v>
      </c>
      <c r="M330" s="10">
        <f t="shared" si="87"/>
        <v>38.203109214021737</v>
      </c>
      <c r="N330" s="11">
        <f t="shared" si="80"/>
        <v>8.6549862288223242E-2</v>
      </c>
    </row>
    <row r="331" spans="1:14" x14ac:dyDescent="0.35">
      <c r="A331" s="9" t="e">
        <f t="shared" si="83"/>
        <v>#REF!</v>
      </c>
      <c r="B331" s="9">
        <f t="shared" si="83"/>
        <v>326</v>
      </c>
      <c r="C331" s="8" t="str">
        <f>димвенканали!B331</f>
        <v>Хотинська 14</v>
      </c>
      <c r="D331" s="8">
        <f>димвенканали!C331</f>
        <v>426.4</v>
      </c>
      <c r="E331" s="8">
        <f>димвенканали!D331</f>
        <v>0</v>
      </c>
      <c r="F331" s="8">
        <f>димвенканали!E331</f>
        <v>0</v>
      </c>
      <c r="G331" s="328">
        <f t="shared" si="86"/>
        <v>426.4</v>
      </c>
      <c r="H331" s="217">
        <f t="shared" si="88"/>
        <v>5.0553727720910541E-3</v>
      </c>
      <c r="I331" s="209">
        <f t="shared" si="84"/>
        <v>21.644325755069243</v>
      </c>
      <c r="J331" s="202">
        <f t="shared" si="85"/>
        <v>4.7617516661152335</v>
      </c>
      <c r="K331" s="202">
        <v>9.0773033753319758</v>
      </c>
      <c r="L331" s="202">
        <v>1.4214804831819305</v>
      </c>
      <c r="M331" s="10">
        <f t="shared" si="87"/>
        <v>36.904861279698387</v>
      </c>
      <c r="N331" s="11">
        <f t="shared" si="80"/>
        <v>8.6549862288223242E-2</v>
      </c>
    </row>
    <row r="332" spans="1:14" x14ac:dyDescent="0.35">
      <c r="A332" s="9" t="e">
        <f t="shared" si="83"/>
        <v>#REF!</v>
      </c>
      <c r="B332" s="9">
        <f t="shared" si="83"/>
        <v>327</v>
      </c>
      <c r="C332" s="8" t="str">
        <f>димвенканали!B332</f>
        <v>С.Голубовича 39</v>
      </c>
      <c r="D332" s="8">
        <f>димвенканали!C332</f>
        <v>219.4</v>
      </c>
      <c r="E332" s="8">
        <f>димвенканали!D332</f>
        <v>0</v>
      </c>
      <c r="F332" s="8">
        <f>димвенканали!E332</f>
        <v>0</v>
      </c>
      <c r="G332" s="328">
        <f t="shared" si="86"/>
        <v>219.4</v>
      </c>
      <c r="H332" s="217">
        <f t="shared" si="88"/>
        <v>2.6011932134070762E-3</v>
      </c>
      <c r="I332" s="209">
        <f t="shared" si="84"/>
        <v>11.136878683541726</v>
      </c>
      <c r="J332" s="202">
        <f t="shared" si="85"/>
        <v>2.4501133103791797</v>
      </c>
      <c r="K332" s="202">
        <v>4.6706387442491453</v>
      </c>
      <c r="L332" s="202">
        <v>0.73140904786612448</v>
      </c>
      <c r="M332" s="10">
        <f t="shared" si="87"/>
        <v>18.989039786036173</v>
      </c>
      <c r="N332" s="11">
        <f t="shared" si="80"/>
        <v>8.6549862288223214E-2</v>
      </c>
    </row>
    <row r="333" spans="1:14" x14ac:dyDescent="0.35">
      <c r="A333" s="9" t="e">
        <f t="shared" si="83"/>
        <v>#REF!</v>
      </c>
      <c r="B333" s="9">
        <f t="shared" si="83"/>
        <v>328</v>
      </c>
      <c r="C333" s="8" t="str">
        <f>димвенканали!B333</f>
        <v>С.Голубовича 42</v>
      </c>
      <c r="D333" s="8">
        <f>димвенканали!C333</f>
        <v>524.1</v>
      </c>
      <c r="E333" s="8">
        <f>димвенканали!D333</f>
        <v>0</v>
      </c>
      <c r="F333" s="8">
        <f>димвенканали!E333</f>
        <v>55.8</v>
      </c>
      <c r="G333" s="328">
        <f t="shared" si="86"/>
        <v>579.9</v>
      </c>
      <c r="H333" s="217">
        <f t="shared" si="88"/>
        <v>6.8752595462842452E-3</v>
      </c>
      <c r="I333" s="209">
        <f t="shared" si="84"/>
        <v>29.436079984438681</v>
      </c>
      <c r="J333" s="202">
        <f t="shared" si="85"/>
        <v>6.47593759657651</v>
      </c>
      <c r="K333" s="202">
        <v>12.345047437511754</v>
      </c>
      <c r="L333" s="202">
        <v>1.7471808659372645</v>
      </c>
      <c r="M333" s="10">
        <f t="shared" si="87"/>
        <v>50.004245884464211</v>
      </c>
      <c r="N333" s="11">
        <f t="shared" si="80"/>
        <v>8.6229084125649613E-2</v>
      </c>
    </row>
    <row r="334" spans="1:14" x14ac:dyDescent="0.35">
      <c r="A334" s="9" t="e">
        <f t="shared" si="83"/>
        <v>#REF!</v>
      </c>
      <c r="B334" s="9">
        <f t="shared" si="83"/>
        <v>329</v>
      </c>
      <c r="C334" s="8" t="str">
        <f>димвенканали!B334</f>
        <v>С.Голубовича 44</v>
      </c>
      <c r="D334" s="8">
        <f>димвенканали!C334</f>
        <v>503.4</v>
      </c>
      <c r="E334" s="8">
        <f>димвенканали!D334</f>
        <v>0</v>
      </c>
      <c r="F334" s="8">
        <f>димвенканали!E334</f>
        <v>0</v>
      </c>
      <c r="G334" s="328">
        <f t="shared" si="86"/>
        <v>503.4</v>
      </c>
      <c r="H334" s="217">
        <f t="shared" si="88"/>
        <v>5.9682801441619058E-3</v>
      </c>
      <c r="I334" s="209">
        <f t="shared" si="84"/>
        <v>25.552893023221991</v>
      </c>
      <c r="J334" s="202">
        <f t="shared" si="85"/>
        <v>5.6216364651088382</v>
      </c>
      <c r="K334" s="202">
        <v>10.716497465155056</v>
      </c>
      <c r="L334" s="202">
        <v>1.6781737224056841</v>
      </c>
      <c r="M334" s="10">
        <f t="shared" si="87"/>
        <v>43.569200675891565</v>
      </c>
      <c r="N334" s="11">
        <f t="shared" si="80"/>
        <v>8.6549862288223214E-2</v>
      </c>
    </row>
    <row r="335" spans="1:14" x14ac:dyDescent="0.35">
      <c r="A335" s="9" t="e">
        <f t="shared" si="83"/>
        <v>#REF!</v>
      </c>
      <c r="B335" s="9">
        <f t="shared" si="83"/>
        <v>330</v>
      </c>
      <c r="C335" s="8" t="str">
        <f>димвенканали!B335</f>
        <v>С.Голубовича 46</v>
      </c>
      <c r="D335" s="8">
        <f>димвенканали!C335</f>
        <v>579</v>
      </c>
      <c r="E335" s="8">
        <f>димвенканали!D335</f>
        <v>0</v>
      </c>
      <c r="F335" s="8">
        <f>димвенканали!E335</f>
        <v>0</v>
      </c>
      <c r="G335" s="328">
        <f t="shared" si="86"/>
        <v>579</v>
      </c>
      <c r="H335" s="217">
        <f t="shared" si="88"/>
        <v>6.8645892003769242E-3</v>
      </c>
      <c r="I335" s="209">
        <f t="shared" si="84"/>
        <v>29.390395431953781</v>
      </c>
      <c r="J335" s="202">
        <f t="shared" si="85"/>
        <v>6.4658869950298321</v>
      </c>
      <c r="K335" s="202">
        <v>12.325888026072263</v>
      </c>
      <c r="L335" s="202">
        <v>1.9301998118253698</v>
      </c>
      <c r="M335" s="10">
        <f t="shared" si="87"/>
        <v>50.112370264881243</v>
      </c>
      <c r="N335" s="11">
        <f t="shared" si="80"/>
        <v>8.6549862288223214E-2</v>
      </c>
    </row>
    <row r="336" spans="1:14" x14ac:dyDescent="0.35">
      <c r="A336" s="9" t="e">
        <f t="shared" si="83"/>
        <v>#REF!</v>
      </c>
      <c r="B336" s="9">
        <f t="shared" si="83"/>
        <v>331</v>
      </c>
      <c r="C336" s="8" t="str">
        <f>димвенканали!B336</f>
        <v>О.Степанівни 21</v>
      </c>
      <c r="D336" s="8">
        <f>димвенканали!C336</f>
        <v>481.5</v>
      </c>
      <c r="E336" s="8">
        <f>димвенканали!D336</f>
        <v>0</v>
      </c>
      <c r="F336" s="8">
        <f>димвенканали!E336</f>
        <v>65.3</v>
      </c>
      <c r="G336" s="328">
        <f t="shared" si="86"/>
        <v>546.79999999999995</v>
      </c>
      <c r="H336" s="217">
        <f t="shared" si="88"/>
        <v>6.482827935692749E-3</v>
      </c>
      <c r="I336" s="209">
        <f t="shared" si="84"/>
        <v>27.75590366527172</v>
      </c>
      <c r="J336" s="202">
        <f t="shared" si="85"/>
        <v>6.1062988063597787</v>
      </c>
      <c r="K336" s="202">
        <v>11.640406861237157</v>
      </c>
      <c r="L336" s="202">
        <v>1.6051661647563309</v>
      </c>
      <c r="M336" s="10">
        <f t="shared" si="87"/>
        <v>47.107775497624992</v>
      </c>
      <c r="N336" s="11">
        <f t="shared" si="80"/>
        <v>8.6151747435305404E-2</v>
      </c>
    </row>
    <row r="337" spans="1:14" x14ac:dyDescent="0.35">
      <c r="A337" s="9" t="e">
        <f t="shared" si="83"/>
        <v>#REF!</v>
      </c>
      <c r="B337" s="9">
        <f t="shared" si="83"/>
        <v>332</v>
      </c>
      <c r="C337" s="8" t="str">
        <f>димвенканали!B337</f>
        <v>О.Степанівни 33А</v>
      </c>
      <c r="D337" s="8">
        <f>димвенканали!C337</f>
        <v>528.70000000000005</v>
      </c>
      <c r="E337" s="8">
        <f>димвенканали!D337</f>
        <v>0</v>
      </c>
      <c r="F337" s="8">
        <f>димвенканали!E337</f>
        <v>0</v>
      </c>
      <c r="G337" s="328">
        <f t="shared" si="86"/>
        <v>528.70000000000005</v>
      </c>
      <c r="H337" s="217">
        <f t="shared" si="88"/>
        <v>6.2682354235566147E-3</v>
      </c>
      <c r="I337" s="209">
        <f t="shared" si="84"/>
        <v>26.837136554186468</v>
      </c>
      <c r="J337" s="202">
        <f t="shared" si="85"/>
        <v>5.9041700419210228</v>
      </c>
      <c r="K337" s="202">
        <v>11.255089808954072</v>
      </c>
      <c r="L337" s="202">
        <v>1.7625157867220607</v>
      </c>
      <c r="M337" s="10">
        <f t="shared" si="87"/>
        <v>45.758912191783622</v>
      </c>
      <c r="N337" s="11">
        <f t="shared" si="80"/>
        <v>8.6549862288223228E-2</v>
      </c>
    </row>
    <row r="338" spans="1:14" x14ac:dyDescent="0.35">
      <c r="A338" s="9" t="e">
        <f t="shared" si="83"/>
        <v>#REF!</v>
      </c>
      <c r="B338" s="9">
        <f t="shared" si="83"/>
        <v>333</v>
      </c>
      <c r="C338" s="8" t="str">
        <f>димвенканали!B338</f>
        <v>О.Степанівни 33Б</v>
      </c>
      <c r="D338" s="8">
        <f>димвенканали!C338</f>
        <v>495.8</v>
      </c>
      <c r="E338" s="8">
        <f>димвенканали!D338</f>
        <v>0</v>
      </c>
      <c r="F338" s="8">
        <f>димвенканали!E338</f>
        <v>0</v>
      </c>
      <c r="G338" s="328">
        <f t="shared" si="86"/>
        <v>495.8</v>
      </c>
      <c r="H338" s="217">
        <f t="shared" si="88"/>
        <v>5.8781750009445233E-3</v>
      </c>
      <c r="I338" s="209">
        <f t="shared" si="84"/>
        <v>25.167112357793929</v>
      </c>
      <c r="J338" s="202">
        <f t="shared" si="85"/>
        <v>5.5367647187146645</v>
      </c>
      <c r="K338" s="202">
        <v>10.554706879666025</v>
      </c>
      <c r="L338" s="202">
        <v>1.6528377663264566</v>
      </c>
      <c r="M338" s="10">
        <f t="shared" si="87"/>
        <v>42.911421722501075</v>
      </c>
      <c r="N338" s="11">
        <f t="shared" si="80"/>
        <v>8.6549862288223228E-2</v>
      </c>
    </row>
    <row r="339" spans="1:14" x14ac:dyDescent="0.35">
      <c r="A339" s="9" t="e">
        <f t="shared" si="83"/>
        <v>#REF!</v>
      </c>
      <c r="B339" s="9">
        <f t="shared" si="83"/>
        <v>334</v>
      </c>
      <c r="C339" s="8" t="str">
        <f>димвенканали!B339</f>
        <v>О.Степанівни 35А</v>
      </c>
      <c r="D339" s="8">
        <f>димвенканали!C339</f>
        <v>1498.3</v>
      </c>
      <c r="E339" s="8">
        <f>димвенканали!D339</f>
        <v>0</v>
      </c>
      <c r="F339" s="8">
        <f>димвенканали!E339</f>
        <v>152.4</v>
      </c>
      <c r="G339" s="328">
        <f t="shared" si="86"/>
        <v>1650.7</v>
      </c>
      <c r="H339" s="217">
        <f t="shared" si="88"/>
        <v>1.9570599988017596E-2</v>
      </c>
      <c r="I339" s="209">
        <f t="shared" si="84"/>
        <v>83.790545318697937</v>
      </c>
      <c r="J339" s="202">
        <f t="shared" si="85"/>
        <v>18.433919970113546</v>
      </c>
      <c r="K339" s="202">
        <v>35.140489403518977</v>
      </c>
      <c r="L339" s="202">
        <v>4.9948503938824729</v>
      </c>
      <c r="M339" s="10">
        <f t="shared" si="87"/>
        <v>142.35980508621293</v>
      </c>
      <c r="N339" s="11">
        <f t="shared" si="80"/>
        <v>8.624208219919606E-2</v>
      </c>
    </row>
    <row r="340" spans="1:14" x14ac:dyDescent="0.35">
      <c r="A340" s="9" t="e">
        <f t="shared" si="83"/>
        <v>#REF!</v>
      </c>
      <c r="B340" s="9">
        <f t="shared" si="83"/>
        <v>335</v>
      </c>
      <c r="C340" s="8" t="str">
        <f>димвенканали!B340</f>
        <v>О.Степанівни 35</v>
      </c>
      <c r="D340" s="8">
        <f>димвенканали!C340</f>
        <v>297.8</v>
      </c>
      <c r="E340" s="8">
        <f>димвенканали!D340</f>
        <v>0</v>
      </c>
      <c r="F340" s="8">
        <f>димвенканали!E340</f>
        <v>0</v>
      </c>
      <c r="G340" s="328">
        <f t="shared" si="86"/>
        <v>297.8</v>
      </c>
      <c r="H340" s="217">
        <f t="shared" si="88"/>
        <v>3.5306989013337616E-3</v>
      </c>
      <c r="I340" s="209">
        <f t="shared" si="84"/>
        <v>15.116510811115432</v>
      </c>
      <c r="J340" s="202">
        <f t="shared" si="85"/>
        <v>3.3256323784453952</v>
      </c>
      <c r="K340" s="202">
        <v>6.3396363629781005</v>
      </c>
      <c r="L340" s="202">
        <v>0.9927694368939467</v>
      </c>
      <c r="M340" s="10">
        <f t="shared" si="87"/>
        <v>25.774548989432876</v>
      </c>
      <c r="N340" s="11">
        <f t="shared" si="80"/>
        <v>8.6549862288223228E-2</v>
      </c>
    </row>
    <row r="341" spans="1:14" x14ac:dyDescent="0.35">
      <c r="A341" s="9" t="e">
        <f t="shared" si="83"/>
        <v>#REF!</v>
      </c>
      <c r="B341" s="9">
        <f t="shared" si="83"/>
        <v>336</v>
      </c>
      <c r="C341" s="8" t="str">
        <f>димвенканали!B341</f>
        <v>О.Степанівни 37</v>
      </c>
      <c r="D341" s="8">
        <f>димвенканали!C341</f>
        <v>343.75</v>
      </c>
      <c r="E341" s="8">
        <f>димвенканали!D341</f>
        <v>0</v>
      </c>
      <c r="F341" s="8">
        <f>димвенканали!E341</f>
        <v>0</v>
      </c>
      <c r="G341" s="328">
        <f t="shared" si="86"/>
        <v>343.75</v>
      </c>
      <c r="H341" s="217">
        <f t="shared" si="88"/>
        <v>4.0754793396020166E-3</v>
      </c>
      <c r="I341" s="209">
        <f t="shared" si="84"/>
        <v>17.448961018539052</v>
      </c>
      <c r="J341" s="202">
        <f t="shared" si="85"/>
        <v>3.8387714240785913</v>
      </c>
      <c r="K341" s="202">
        <v>7.3178307581387578</v>
      </c>
      <c r="L341" s="202">
        <v>1.1459519608203297</v>
      </c>
      <c r="M341" s="10">
        <f t="shared" si="87"/>
        <v>29.75151516157673</v>
      </c>
      <c r="N341" s="11">
        <f t="shared" si="80"/>
        <v>8.6549862288223214E-2</v>
      </c>
    </row>
    <row r="342" spans="1:14" x14ac:dyDescent="0.35">
      <c r="A342" s="9" t="e">
        <f t="shared" si="83"/>
        <v>#REF!</v>
      </c>
      <c r="B342" s="9">
        <f t="shared" si="83"/>
        <v>337</v>
      </c>
      <c r="C342" s="8" t="str">
        <f>димвенканали!B342</f>
        <v>О.Степанівни 23</v>
      </c>
      <c r="D342" s="8">
        <f>димвенканали!C342</f>
        <v>3142.7</v>
      </c>
      <c r="E342" s="8">
        <f>димвенканали!D342</f>
        <v>0</v>
      </c>
      <c r="F342" s="8">
        <f>димвенканали!E342</f>
        <v>0</v>
      </c>
      <c r="G342" s="328">
        <f t="shared" si="86"/>
        <v>3142.7</v>
      </c>
      <c r="H342" s="217">
        <f t="shared" si="88"/>
        <v>3.7259662314377474E-2</v>
      </c>
      <c r="I342" s="209">
        <f t="shared" si="84"/>
        <v>159.52538121589143</v>
      </c>
      <c r="J342" s="202">
        <f t="shared" si="85"/>
        <v>35.095583867496117</v>
      </c>
      <c r="K342" s="202">
        <v>66.902535923207779</v>
      </c>
      <c r="L342" s="202">
        <v>10.476751206603781</v>
      </c>
      <c r="M342" s="10">
        <f t="shared" si="87"/>
        <v>272.00025221319913</v>
      </c>
      <c r="N342" s="11">
        <f t="shared" si="80"/>
        <v>8.6549862288223228E-2</v>
      </c>
    </row>
    <row r="343" spans="1:14" x14ac:dyDescent="0.35">
      <c r="A343" s="9" t="e">
        <f t="shared" si="83"/>
        <v>#REF!</v>
      </c>
      <c r="B343" s="9">
        <f t="shared" si="83"/>
        <v>338</v>
      </c>
      <c r="C343" s="8" t="str">
        <f>димвенканали!B343</f>
        <v>О.Степанівни 33</v>
      </c>
      <c r="D343" s="8">
        <f>димвенканали!C343</f>
        <v>545.29999999999995</v>
      </c>
      <c r="E343" s="8">
        <f>димвенканали!D343</f>
        <v>0</v>
      </c>
      <c r="F343" s="8">
        <f>димвенканали!E343</f>
        <v>53.8</v>
      </c>
      <c r="G343" s="328">
        <f t="shared" si="86"/>
        <v>599.09999999999991</v>
      </c>
      <c r="H343" s="217">
        <f t="shared" si="88"/>
        <v>7.102893592307106E-3</v>
      </c>
      <c r="I343" s="209">
        <f t="shared" si="84"/>
        <v>30.410683770783258</v>
      </c>
      <c r="J343" s="202">
        <f t="shared" si="85"/>
        <v>6.6903504295723168</v>
      </c>
      <c r="K343" s="202">
        <v>12.753781548220884</v>
      </c>
      <c r="L343" s="202">
        <v>1.817854848684584</v>
      </c>
      <c r="M343" s="10">
        <f t="shared" si="87"/>
        <v>51.672670597261046</v>
      </c>
      <c r="N343" s="11">
        <f t="shared" si="80"/>
        <v>8.6250493402205058E-2</v>
      </c>
    </row>
    <row r="344" spans="1:14" x14ac:dyDescent="0.35">
      <c r="A344" s="9" t="e">
        <f>#REF!+1</f>
        <v>#REF!</v>
      </c>
      <c r="B344" s="9">
        <f t="shared" ref="B344" si="89">B343+1</f>
        <v>339</v>
      </c>
      <c r="C344" s="8" t="str">
        <f>димвенканали!B344</f>
        <v>Бр.Міхновських 2</v>
      </c>
      <c r="D344" s="8">
        <f>димвенканали!C344</f>
        <v>354.4</v>
      </c>
      <c r="E344" s="8">
        <f>димвенканали!D344</f>
        <v>0</v>
      </c>
      <c r="F344" s="8">
        <f>димвенканали!E344</f>
        <v>0</v>
      </c>
      <c r="G344" s="328">
        <f t="shared" si="86"/>
        <v>354.4</v>
      </c>
      <c r="H344" s="217">
        <f t="shared" si="88"/>
        <v>4.2017450995053222E-3</v>
      </c>
      <c r="I344" s="209">
        <f t="shared" si="84"/>
        <v>17.98956155627706</v>
      </c>
      <c r="J344" s="202">
        <f t="shared" si="85"/>
        <v>3.9577035423809535</v>
      </c>
      <c r="K344" s="202">
        <v>7.5445504601727285</v>
      </c>
      <c r="L344" s="202">
        <v>1.181455636115563</v>
      </c>
      <c r="M344" s="10">
        <f t="shared" si="87"/>
        <v>30.673271194946306</v>
      </c>
      <c r="N344" s="11">
        <f t="shared" ref="N344:N407" si="90">M344/G344</f>
        <v>8.6549862288223214E-2</v>
      </c>
    </row>
    <row r="345" spans="1:14" x14ac:dyDescent="0.35">
      <c r="A345" s="9" t="e">
        <f t="shared" si="83"/>
        <v>#REF!</v>
      </c>
      <c r="B345" s="9">
        <f t="shared" si="83"/>
        <v>340</v>
      </c>
      <c r="C345" s="8" t="str">
        <f>димвенканали!B345</f>
        <v>Бр.Міхновських 3</v>
      </c>
      <c r="D345" s="8">
        <f>димвенканали!C345</f>
        <v>190.2</v>
      </c>
      <c r="E345" s="8">
        <f>димвенканали!D345</f>
        <v>0</v>
      </c>
      <c r="F345" s="8">
        <f>димвенканали!E345</f>
        <v>0</v>
      </c>
      <c r="G345" s="328">
        <f t="shared" si="86"/>
        <v>190.2</v>
      </c>
      <c r="H345" s="217">
        <f t="shared" si="88"/>
        <v>2.2549997684139741E-3</v>
      </c>
      <c r="I345" s="209">
        <f t="shared" si="84"/>
        <v>9.6546687584760083</v>
      </c>
      <c r="J345" s="202">
        <f t="shared" si="85"/>
        <v>2.1240271268647217</v>
      </c>
      <c r="K345" s="202">
        <v>4.0490222842123389</v>
      </c>
      <c r="L345" s="202">
        <v>0.63406563766698676</v>
      </c>
      <c r="M345" s="10">
        <f t="shared" si="87"/>
        <v>16.461783807220055</v>
      </c>
      <c r="N345" s="11">
        <f t="shared" si="90"/>
        <v>8.6549862288223214E-2</v>
      </c>
    </row>
    <row r="346" spans="1:14" x14ac:dyDescent="0.35">
      <c r="A346" s="9" t="e">
        <f t="shared" si="83"/>
        <v>#REF!</v>
      </c>
      <c r="B346" s="9">
        <f t="shared" si="83"/>
        <v>341</v>
      </c>
      <c r="C346" s="8" t="str">
        <f>димвенканали!B346</f>
        <v>Бр.Міхновських 5</v>
      </c>
      <c r="D346" s="8">
        <f>димвенканали!C346</f>
        <v>396.04</v>
      </c>
      <c r="E346" s="8">
        <f>димвенканали!D346</f>
        <v>0</v>
      </c>
      <c r="F346" s="8">
        <f>димвенканали!E346</f>
        <v>0</v>
      </c>
      <c r="G346" s="328">
        <f t="shared" si="86"/>
        <v>396.04</v>
      </c>
      <c r="H346" s="217">
        <f t="shared" si="88"/>
        <v>4.6954264368174042E-3</v>
      </c>
      <c r="I346" s="209">
        <f t="shared" si="84"/>
        <v>20.103233517911875</v>
      </c>
      <c r="J346" s="202">
        <f t="shared" si="85"/>
        <v>4.4227113739406123</v>
      </c>
      <c r="K346" s="202">
        <v>8.4309925627731612</v>
      </c>
      <c r="L346" s="202">
        <v>1.320270006002279</v>
      </c>
      <c r="M346" s="10">
        <f t="shared" si="87"/>
        <v>34.277207460627928</v>
      </c>
      <c r="N346" s="11">
        <f t="shared" si="90"/>
        <v>8.6549862288223228E-2</v>
      </c>
    </row>
    <row r="347" spans="1:14" x14ac:dyDescent="0.35">
      <c r="A347" s="9" t="e">
        <f t="shared" si="83"/>
        <v>#REF!</v>
      </c>
      <c r="B347" s="9">
        <f t="shared" si="83"/>
        <v>342</v>
      </c>
      <c r="C347" s="8" t="str">
        <f>димвенканали!B347</f>
        <v>Бр.Міхновських 6</v>
      </c>
      <c r="D347" s="8">
        <f>димвенканали!C347</f>
        <v>507.3</v>
      </c>
      <c r="E347" s="8">
        <f>димвенканали!D347</f>
        <v>0</v>
      </c>
      <c r="F347" s="8">
        <f>димвенканали!E347</f>
        <v>0</v>
      </c>
      <c r="G347" s="328">
        <f t="shared" si="86"/>
        <v>507.3</v>
      </c>
      <c r="H347" s="217">
        <f t="shared" si="88"/>
        <v>6.0145183097602998E-3</v>
      </c>
      <c r="I347" s="209">
        <f t="shared" si="84"/>
        <v>25.750859417323234</v>
      </c>
      <c r="J347" s="202">
        <f t="shared" si="85"/>
        <v>5.6651890718111115</v>
      </c>
      <c r="K347" s="202">
        <v>10.799521581392849</v>
      </c>
      <c r="L347" s="202">
        <v>1.6911750682884457</v>
      </c>
      <c r="M347" s="10">
        <f t="shared" si="87"/>
        <v>43.906745138815637</v>
      </c>
      <c r="N347" s="11">
        <f t="shared" si="90"/>
        <v>8.6549862288223214E-2</v>
      </c>
    </row>
    <row r="348" spans="1:14" x14ac:dyDescent="0.35">
      <c r="A348" s="9" t="e">
        <f t="shared" si="83"/>
        <v>#REF!</v>
      </c>
      <c r="B348" s="9">
        <f t="shared" si="83"/>
        <v>343</v>
      </c>
      <c r="C348" s="8" t="str">
        <f>димвенканали!B348</f>
        <v>Бр.Міхновських 7</v>
      </c>
      <c r="D348" s="8">
        <f>димвенканали!C348</f>
        <v>262</v>
      </c>
      <c r="E348" s="8">
        <f>димвенканали!D348</f>
        <v>0</v>
      </c>
      <c r="F348" s="8">
        <f>димвенканали!E348</f>
        <v>44.2</v>
      </c>
      <c r="G348" s="328">
        <f t="shared" si="86"/>
        <v>306.2</v>
      </c>
      <c r="H348" s="217">
        <f t="shared" si="88"/>
        <v>3.6302887964687635E-3</v>
      </c>
      <c r="I348" s="209">
        <f t="shared" si="84"/>
        <v>15.542899967641187</v>
      </c>
      <c r="J348" s="202">
        <f t="shared" si="85"/>
        <v>3.4194379928810612</v>
      </c>
      <c r="K348" s="202">
        <v>6.5184575364133455</v>
      </c>
      <c r="L348" s="202">
        <v>0.87342374904705855</v>
      </c>
      <c r="M348" s="10">
        <f t="shared" si="87"/>
        <v>26.354219245982652</v>
      </c>
      <c r="N348" s="11">
        <f t="shared" si="90"/>
        <v>8.606864548002173E-2</v>
      </c>
    </row>
    <row r="349" spans="1:14" x14ac:dyDescent="0.35">
      <c r="A349" s="9" t="e">
        <f t="shared" si="83"/>
        <v>#REF!</v>
      </c>
      <c r="B349" s="9">
        <f t="shared" si="83"/>
        <v>344</v>
      </c>
      <c r="C349" s="8" t="str">
        <f>димвенканали!B349</f>
        <v>Бр.Міхновських 8</v>
      </c>
      <c r="D349" s="8">
        <f>димвенканали!C349</f>
        <v>504.4</v>
      </c>
      <c r="E349" s="8">
        <f>димвенканали!D349</f>
        <v>0</v>
      </c>
      <c r="F349" s="8">
        <f>димвенканали!E349</f>
        <v>0</v>
      </c>
      <c r="G349" s="328">
        <f t="shared" si="86"/>
        <v>504.4</v>
      </c>
      <c r="H349" s="217">
        <f t="shared" si="88"/>
        <v>5.9801360840589296E-3</v>
      </c>
      <c r="I349" s="209">
        <f t="shared" si="84"/>
        <v>25.603653637094101</v>
      </c>
      <c r="J349" s="202">
        <f t="shared" si="85"/>
        <v>5.6328038001607021</v>
      </c>
      <c r="K349" s="202">
        <v>10.737785700087823</v>
      </c>
      <c r="L349" s="202">
        <v>1.6815074008371613</v>
      </c>
      <c r="M349" s="10">
        <f t="shared" si="87"/>
        <v>43.655750538179788</v>
      </c>
      <c r="N349" s="11">
        <f t="shared" si="90"/>
        <v>8.6549862288223214E-2</v>
      </c>
    </row>
    <row r="350" spans="1:14" x14ac:dyDescent="0.35">
      <c r="A350" s="9" t="e">
        <f t="shared" si="83"/>
        <v>#REF!</v>
      </c>
      <c r="B350" s="9">
        <f t="shared" si="83"/>
        <v>345</v>
      </c>
      <c r="C350" s="8" t="str">
        <f>димвенканали!B350</f>
        <v>Бр.Міхновських 8А</v>
      </c>
      <c r="D350" s="8">
        <f>димвенканали!C350</f>
        <v>322.5</v>
      </c>
      <c r="E350" s="8">
        <f>димвенканали!D350</f>
        <v>0</v>
      </c>
      <c r="F350" s="8">
        <f>димвенканали!E350</f>
        <v>0</v>
      </c>
      <c r="G350" s="328">
        <f t="shared" si="86"/>
        <v>322.5</v>
      </c>
      <c r="H350" s="217">
        <f t="shared" si="88"/>
        <v>3.8235406167902559E-3</v>
      </c>
      <c r="I350" s="209">
        <f t="shared" si="84"/>
        <v>16.370297973756639</v>
      </c>
      <c r="J350" s="202">
        <f t="shared" si="85"/>
        <v>3.6014655542264604</v>
      </c>
      <c r="K350" s="202">
        <v>6.8654557658174529</v>
      </c>
      <c r="L350" s="202">
        <v>1.0751112941514365</v>
      </c>
      <c r="M350" s="10">
        <f t="shared" si="87"/>
        <v>27.912330587951988</v>
      </c>
      <c r="N350" s="11">
        <f t="shared" si="90"/>
        <v>8.6549862288223214E-2</v>
      </c>
    </row>
    <row r="351" spans="1:14" x14ac:dyDescent="0.35">
      <c r="A351" s="9" t="e">
        <f t="shared" si="83"/>
        <v>#REF!</v>
      </c>
      <c r="B351" s="9">
        <f t="shared" si="83"/>
        <v>346</v>
      </c>
      <c r="C351" s="8" t="str">
        <f>димвенканали!B351</f>
        <v>Бр.Міхновських 15</v>
      </c>
      <c r="D351" s="8">
        <f>димвенканали!C351</f>
        <v>397.8</v>
      </c>
      <c r="E351" s="8">
        <f>димвенканали!D351</f>
        <v>0</v>
      </c>
      <c r="F351" s="8">
        <f>димвенканали!E351</f>
        <v>0</v>
      </c>
      <c r="G351" s="328">
        <f t="shared" si="86"/>
        <v>397.8</v>
      </c>
      <c r="H351" s="217">
        <f t="shared" si="88"/>
        <v>4.7162928910361663E-3</v>
      </c>
      <c r="I351" s="209">
        <f t="shared" si="84"/>
        <v>20.192572198326793</v>
      </c>
      <c r="J351" s="202">
        <f t="shared" si="85"/>
        <v>4.4423658836318944</v>
      </c>
      <c r="K351" s="202">
        <v>8.4684598562548299</v>
      </c>
      <c r="L351" s="202">
        <v>1.3261372800416791</v>
      </c>
      <c r="M351" s="10">
        <f t="shared" si="87"/>
        <v>34.429535218255197</v>
      </c>
      <c r="N351" s="11">
        <f t="shared" si="90"/>
        <v>8.6549862288223214E-2</v>
      </c>
    </row>
    <row r="352" spans="1:14" x14ac:dyDescent="0.35">
      <c r="A352" s="9" t="e">
        <f t="shared" si="83"/>
        <v>#REF!</v>
      </c>
      <c r="B352" s="9">
        <f t="shared" si="83"/>
        <v>347</v>
      </c>
      <c r="C352" s="8" t="str">
        <f>димвенканали!B352</f>
        <v>Бр.Міхновських 21</v>
      </c>
      <c r="D352" s="8">
        <f>димвенканали!C352</f>
        <v>137.69999999999999</v>
      </c>
      <c r="E352" s="8">
        <f>димвенканали!D352</f>
        <v>4.3</v>
      </c>
      <c r="F352" s="8">
        <f>димвенканали!E352</f>
        <v>0</v>
      </c>
      <c r="G352" s="328">
        <f t="shared" si="86"/>
        <v>142</v>
      </c>
      <c r="H352" s="217">
        <f t="shared" si="88"/>
        <v>1.683543465377415E-3</v>
      </c>
      <c r="I352" s="209">
        <f t="shared" si="84"/>
        <v>7.2080071698401333</v>
      </c>
      <c r="J352" s="202">
        <f t="shared" si="85"/>
        <v>1.5857615773648293</v>
      </c>
      <c r="K352" s="202">
        <v>3.0229293604529559</v>
      </c>
      <c r="L352" s="202">
        <v>0.45904752001442733</v>
      </c>
      <c r="M352" s="10">
        <f t="shared" si="87"/>
        <v>12.275745627672347</v>
      </c>
      <c r="N352" s="11">
        <f t="shared" si="90"/>
        <v>8.6448912870932024E-2</v>
      </c>
    </row>
    <row r="353" spans="1:14" x14ac:dyDescent="0.35">
      <c r="A353" s="9" t="e">
        <f t="shared" si="83"/>
        <v>#REF!</v>
      </c>
      <c r="B353" s="9">
        <f t="shared" si="83"/>
        <v>348</v>
      </c>
      <c r="C353" s="8" t="str">
        <f>димвенканали!B353</f>
        <v>Бр.Міхновських 18</v>
      </c>
      <c r="D353" s="8">
        <f>димвенканали!C353</f>
        <v>156.19999999999999</v>
      </c>
      <c r="E353" s="8">
        <f>димвенканали!D353</f>
        <v>0</v>
      </c>
      <c r="F353" s="8">
        <f>димвенканали!E353</f>
        <v>0</v>
      </c>
      <c r="G353" s="328">
        <f t="shared" si="86"/>
        <v>156.19999999999999</v>
      </c>
      <c r="H353" s="217">
        <f t="shared" si="88"/>
        <v>1.8518978119151563E-3</v>
      </c>
      <c r="I353" s="209">
        <f t="shared" si="84"/>
        <v>7.9288078868241456</v>
      </c>
      <c r="J353" s="202">
        <f t="shared" si="85"/>
        <v>1.7443377351013121</v>
      </c>
      <c r="K353" s="202">
        <v>3.325222296498251</v>
      </c>
      <c r="L353" s="202">
        <v>0.52072057099675784</v>
      </c>
      <c r="M353" s="10">
        <f t="shared" si="87"/>
        <v>13.519088489420465</v>
      </c>
      <c r="N353" s="11">
        <f t="shared" si="90"/>
        <v>8.6549862288223214E-2</v>
      </c>
    </row>
    <row r="354" spans="1:14" x14ac:dyDescent="0.35">
      <c r="A354" s="9" t="e">
        <f>#REF!+1</f>
        <v>#REF!</v>
      </c>
      <c r="B354" s="9">
        <f t="shared" ref="B354" si="91">B353+1</f>
        <v>349</v>
      </c>
      <c r="C354" s="8" t="str">
        <f>димвенканали!B354</f>
        <v>Бр.Міхновських 17</v>
      </c>
      <c r="D354" s="8">
        <f>димвенканали!C354</f>
        <v>548.20000000000005</v>
      </c>
      <c r="E354" s="8">
        <f>димвенканали!D354</f>
        <v>0</v>
      </c>
      <c r="F354" s="8">
        <f>димвенканали!E354</f>
        <v>43.5</v>
      </c>
      <c r="G354" s="328">
        <f t="shared" si="86"/>
        <v>591.70000000000005</v>
      </c>
      <c r="H354" s="217">
        <f t="shared" si="88"/>
        <v>7.0151596370691301E-3</v>
      </c>
      <c r="I354" s="209">
        <f t="shared" si="84"/>
        <v>30.035055228129625</v>
      </c>
      <c r="J354" s="202">
        <f t="shared" si="85"/>
        <v>6.6077121501885179</v>
      </c>
      <c r="K354" s="202">
        <v>12.59624860971841</v>
      </c>
      <c r="L354" s="202">
        <v>1.8275225161358688</v>
      </c>
      <c r="M354" s="10">
        <f t="shared" si="87"/>
        <v>51.066538504172421</v>
      </c>
      <c r="N354" s="11">
        <f t="shared" si="90"/>
        <v>8.6304780301119516E-2</v>
      </c>
    </row>
    <row r="355" spans="1:14" x14ac:dyDescent="0.35">
      <c r="A355" s="9" t="e">
        <f t="shared" si="83"/>
        <v>#REF!</v>
      </c>
      <c r="B355" s="9">
        <f t="shared" si="83"/>
        <v>350</v>
      </c>
      <c r="C355" s="8" t="str">
        <f>димвенканали!B355</f>
        <v>Бр.Міхновських 19</v>
      </c>
      <c r="D355" s="8">
        <f>димвенканали!C355</f>
        <v>432.9</v>
      </c>
      <c r="E355" s="8">
        <f>димвенканали!D355</f>
        <v>0</v>
      </c>
      <c r="F355" s="8">
        <f>димвенканали!E355</f>
        <v>0</v>
      </c>
      <c r="G355" s="328">
        <f t="shared" si="86"/>
        <v>432.9</v>
      </c>
      <c r="H355" s="217">
        <f t="shared" si="88"/>
        <v>5.13243638142171E-3</v>
      </c>
      <c r="I355" s="209">
        <f t="shared" si="84"/>
        <v>21.974269745237979</v>
      </c>
      <c r="J355" s="202">
        <f t="shared" si="85"/>
        <v>4.8343393439523554</v>
      </c>
      <c r="K355" s="202">
        <v>9.2156769023949625</v>
      </c>
      <c r="L355" s="202">
        <v>1.4431493929865329</v>
      </c>
      <c r="M355" s="10">
        <f t="shared" si="87"/>
        <v>37.467435384571829</v>
      </c>
      <c r="N355" s="11">
        <f t="shared" si="90"/>
        <v>8.6549862288223214E-2</v>
      </c>
    </row>
    <row r="356" spans="1:14" x14ac:dyDescent="0.35">
      <c r="A356" s="9" t="e">
        <f t="shared" si="83"/>
        <v>#REF!</v>
      </c>
      <c r="B356" s="9">
        <f t="shared" si="83"/>
        <v>351</v>
      </c>
      <c r="C356" s="8" t="str">
        <f>димвенканали!B356</f>
        <v>Бр.Міхновських 22</v>
      </c>
      <c r="D356" s="8">
        <f>димвенканали!C356</f>
        <v>305.39999999999998</v>
      </c>
      <c r="E356" s="8">
        <f>димвенканали!D356</f>
        <v>21</v>
      </c>
      <c r="F356" s="8">
        <f>димвенканали!E356</f>
        <v>0</v>
      </c>
      <c r="G356" s="328">
        <f t="shared" si="86"/>
        <v>326.39999999999998</v>
      </c>
      <c r="H356" s="217">
        <f t="shared" si="88"/>
        <v>3.869778782388649E-3</v>
      </c>
      <c r="I356" s="209">
        <f t="shared" si="84"/>
        <v>16.568264367857882</v>
      </c>
      <c r="J356" s="202">
        <f t="shared" si="85"/>
        <v>3.6450181609287342</v>
      </c>
      <c r="K356" s="202">
        <v>6.9484798820552456</v>
      </c>
      <c r="L356" s="202">
        <v>1.0181053929731743</v>
      </c>
      <c r="M356" s="10">
        <f t="shared" si="87"/>
        <v>28.179867803815036</v>
      </c>
      <c r="N356" s="11">
        <f t="shared" si="90"/>
        <v>8.6335379300903917E-2</v>
      </c>
    </row>
    <row r="357" spans="1:14" x14ac:dyDescent="0.35">
      <c r="A357" s="9" t="e">
        <f t="shared" si="83"/>
        <v>#REF!</v>
      </c>
      <c r="B357" s="9">
        <f t="shared" si="83"/>
        <v>352</v>
      </c>
      <c r="C357" s="8" t="str">
        <f>димвенканали!B357</f>
        <v>Бр.Міхновських 22А</v>
      </c>
      <c r="D357" s="8">
        <f>димвенканали!C357</f>
        <v>150.30000000000001</v>
      </c>
      <c r="E357" s="8">
        <f>димвенканали!D357</f>
        <v>0</v>
      </c>
      <c r="F357" s="8">
        <f>димвенканали!E357</f>
        <v>0</v>
      </c>
      <c r="G357" s="328">
        <f t="shared" si="86"/>
        <v>150.30000000000001</v>
      </c>
      <c r="H357" s="217">
        <f t="shared" si="88"/>
        <v>1.7819477665227145E-3</v>
      </c>
      <c r="I357" s="209">
        <f t="shared" si="84"/>
        <v>7.6293202649786762</v>
      </c>
      <c r="J357" s="202">
        <f t="shared" si="85"/>
        <v>1.6784504582953088</v>
      </c>
      <c r="K357" s="202">
        <v>3.1996217103949243</v>
      </c>
      <c r="L357" s="202">
        <v>0.50105186825104164</v>
      </c>
      <c r="M357" s="10">
        <f t="shared" si="87"/>
        <v>13.008444301919949</v>
      </c>
      <c r="N357" s="11">
        <f t="shared" si="90"/>
        <v>8.6549862288223214E-2</v>
      </c>
    </row>
    <row r="358" spans="1:14" x14ac:dyDescent="0.35">
      <c r="A358" s="9" t="e">
        <f t="shared" si="83"/>
        <v>#REF!</v>
      </c>
      <c r="B358" s="9">
        <f t="shared" si="83"/>
        <v>353</v>
      </c>
      <c r="C358" s="8" t="str">
        <f>димвенканали!B358</f>
        <v>Бр.Міхновських 24</v>
      </c>
      <c r="D358" s="8">
        <f>димвенканали!C358</f>
        <v>303.5</v>
      </c>
      <c r="E358" s="8">
        <f>димвенканали!D358</f>
        <v>0</v>
      </c>
      <c r="F358" s="8">
        <f>димвенканали!E358</f>
        <v>0</v>
      </c>
      <c r="G358" s="328">
        <f t="shared" si="86"/>
        <v>303.5</v>
      </c>
      <c r="H358" s="217">
        <f t="shared" si="88"/>
        <v>3.5982777587467989E-3</v>
      </c>
      <c r="I358" s="209">
        <f t="shared" si="84"/>
        <v>15.405846310186481</v>
      </c>
      <c r="J358" s="202">
        <f t="shared" si="85"/>
        <v>3.3892861882410261</v>
      </c>
      <c r="K358" s="202">
        <v>6.4609793020948745</v>
      </c>
      <c r="L358" s="202">
        <v>1.0117714039533674</v>
      </c>
      <c r="M358" s="10">
        <f t="shared" si="87"/>
        <v>26.267883204475748</v>
      </c>
      <c r="N358" s="11">
        <f t="shared" si="90"/>
        <v>8.6549862288223228E-2</v>
      </c>
    </row>
    <row r="359" spans="1:14" x14ac:dyDescent="0.35">
      <c r="A359" s="9" t="e">
        <f t="shared" si="83"/>
        <v>#REF!</v>
      </c>
      <c r="B359" s="9">
        <f t="shared" si="83"/>
        <v>354</v>
      </c>
      <c r="C359" s="8" t="str">
        <f>димвенканали!B359</f>
        <v>Бр.Міхновських 25</v>
      </c>
      <c r="D359" s="8">
        <f>димвенканали!C359</f>
        <v>555.70000000000005</v>
      </c>
      <c r="E359" s="8">
        <f>димвенканали!D359</f>
        <v>0</v>
      </c>
      <c r="F359" s="8">
        <f>димвенканали!E359</f>
        <v>0</v>
      </c>
      <c r="G359" s="328">
        <f t="shared" si="86"/>
        <v>555.70000000000005</v>
      </c>
      <c r="H359" s="217">
        <f t="shared" si="88"/>
        <v>6.5883458007762645E-3</v>
      </c>
      <c r="I359" s="209">
        <f t="shared" si="84"/>
        <v>28.207673128733536</v>
      </c>
      <c r="J359" s="202">
        <f t="shared" si="85"/>
        <v>6.2056880883213781</v>
      </c>
      <c r="K359" s="202">
        <v>11.829872152138787</v>
      </c>
      <c r="L359" s="202">
        <v>1.8525251043719482</v>
      </c>
      <c r="M359" s="10">
        <f t="shared" si="87"/>
        <v>48.095758473565652</v>
      </c>
      <c r="N359" s="11">
        <f t="shared" si="90"/>
        <v>8.6549862288223228E-2</v>
      </c>
    </row>
    <row r="360" spans="1:14" x14ac:dyDescent="0.35">
      <c r="A360" s="9" t="e">
        <f t="shared" si="83"/>
        <v>#REF!</v>
      </c>
      <c r="B360" s="9">
        <f t="shared" si="83"/>
        <v>355</v>
      </c>
      <c r="C360" s="8" t="str">
        <f>димвенканали!B360</f>
        <v>Бр.Міхновських 26</v>
      </c>
      <c r="D360" s="8">
        <f>димвенканали!C360</f>
        <v>293.39999999999998</v>
      </c>
      <c r="E360" s="8">
        <f>димвенканали!D360</f>
        <v>0</v>
      </c>
      <c r="F360" s="8">
        <f>димвенканали!E360</f>
        <v>67</v>
      </c>
      <c r="G360" s="328">
        <f t="shared" si="86"/>
        <v>360.4</v>
      </c>
      <c r="H360" s="217">
        <f t="shared" si="88"/>
        <v>4.2728807388874666E-3</v>
      </c>
      <c r="I360" s="209">
        <f t="shared" si="84"/>
        <v>18.294125239509743</v>
      </c>
      <c r="J360" s="202">
        <f t="shared" si="85"/>
        <v>4.0247075526921439</v>
      </c>
      <c r="K360" s="202">
        <v>7.6722798697693335</v>
      </c>
      <c r="L360" s="202">
        <v>0.97810125179544638</v>
      </c>
      <c r="M360" s="10">
        <f t="shared" si="87"/>
        <v>30.969213913766669</v>
      </c>
      <c r="N360" s="11">
        <f t="shared" si="90"/>
        <v>8.5930116297909739E-2</v>
      </c>
    </row>
    <row r="361" spans="1:14" x14ac:dyDescent="0.35">
      <c r="A361" s="9" t="e">
        <f t="shared" si="83"/>
        <v>#REF!</v>
      </c>
      <c r="B361" s="9">
        <f t="shared" si="83"/>
        <v>356</v>
      </c>
      <c r="C361" s="8" t="str">
        <f>димвенканали!B361</f>
        <v>Бр.Міхновських 27А</v>
      </c>
      <c r="D361" s="8">
        <f>димвенканали!C361</f>
        <v>428.8</v>
      </c>
      <c r="E361" s="8">
        <f>димвенканали!D361</f>
        <v>0</v>
      </c>
      <c r="F361" s="8">
        <f>димвенканали!E361</f>
        <v>0</v>
      </c>
      <c r="G361" s="328">
        <f t="shared" si="86"/>
        <v>428.8</v>
      </c>
      <c r="H361" s="217">
        <f t="shared" si="88"/>
        <v>5.083827027843912E-3</v>
      </c>
      <c r="I361" s="209">
        <f t="shared" si="84"/>
        <v>21.766151228362315</v>
      </c>
      <c r="J361" s="202">
        <f t="shared" si="85"/>
        <v>4.7885532702397091</v>
      </c>
      <c r="K361" s="202">
        <v>9.1283951391706157</v>
      </c>
      <c r="L361" s="202">
        <v>1.4294813114174758</v>
      </c>
      <c r="M361" s="10">
        <f t="shared" si="87"/>
        <v>37.112580949190118</v>
      </c>
      <c r="N361" s="11">
        <f t="shared" si="90"/>
        <v>8.6549862288223214E-2</v>
      </c>
    </row>
    <row r="362" spans="1:14" x14ac:dyDescent="0.35">
      <c r="A362" s="9" t="e">
        <f t="shared" si="83"/>
        <v>#REF!</v>
      </c>
      <c r="B362" s="9">
        <f t="shared" si="83"/>
        <v>357</v>
      </c>
      <c r="C362" s="8" t="str">
        <f>димвенканали!B362</f>
        <v>Бр.Міхновських 28</v>
      </c>
      <c r="D362" s="8">
        <f>димвенканали!C362</f>
        <v>1100.2</v>
      </c>
      <c r="E362" s="8">
        <f>димвенканали!D362</f>
        <v>0</v>
      </c>
      <c r="F362" s="8">
        <f>димвенканали!E362</f>
        <v>0</v>
      </c>
      <c r="G362" s="328">
        <f t="shared" si="86"/>
        <v>1100.2</v>
      </c>
      <c r="H362" s="217">
        <f t="shared" si="88"/>
        <v>1.3043905074705859E-2</v>
      </c>
      <c r="I362" s="209">
        <f t="shared" si="84"/>
        <v>55.846827382099399</v>
      </c>
      <c r="J362" s="202">
        <f t="shared" si="85"/>
        <v>12.286302024061868</v>
      </c>
      <c r="K362" s="202">
        <v>23.421316073030578</v>
      </c>
      <c r="L362" s="202">
        <v>3.6677130103113504</v>
      </c>
      <c r="M362" s="10">
        <f t="shared" si="87"/>
        <v>95.222158489503187</v>
      </c>
      <c r="N362" s="11">
        <f t="shared" si="90"/>
        <v>8.6549862288223214E-2</v>
      </c>
    </row>
    <row r="363" spans="1:14" x14ac:dyDescent="0.35">
      <c r="A363" s="9" t="e">
        <f t="shared" si="83"/>
        <v>#REF!</v>
      </c>
      <c r="B363" s="9">
        <f t="shared" si="83"/>
        <v>358</v>
      </c>
      <c r="C363" s="8" t="str">
        <f>димвенканали!B363</f>
        <v>Бр.Міхновських 30</v>
      </c>
      <c r="D363" s="8">
        <f>димвенканали!C363</f>
        <v>419.4</v>
      </c>
      <c r="E363" s="8">
        <f>димвенканали!D363</f>
        <v>0</v>
      </c>
      <c r="F363" s="8">
        <f>димвенканали!E363</f>
        <v>0</v>
      </c>
      <c r="G363" s="328">
        <f t="shared" si="86"/>
        <v>419.4</v>
      </c>
      <c r="H363" s="217">
        <f t="shared" si="88"/>
        <v>4.9723811928118859E-3</v>
      </c>
      <c r="I363" s="209">
        <f t="shared" si="84"/>
        <v>21.289001457964449</v>
      </c>
      <c r="J363" s="202">
        <f t="shared" si="85"/>
        <v>4.6835803207521787</v>
      </c>
      <c r="K363" s="202">
        <v>8.9282857308026031</v>
      </c>
      <c r="L363" s="202">
        <v>1.3981447341615891</v>
      </c>
      <c r="M363" s="10">
        <f t="shared" si="87"/>
        <v>36.299012243680821</v>
      </c>
      <c r="N363" s="11">
        <f t="shared" si="90"/>
        <v>8.6549862288223228E-2</v>
      </c>
    </row>
    <row r="364" spans="1:14" x14ac:dyDescent="0.35">
      <c r="A364" s="9" t="e">
        <f t="shared" si="83"/>
        <v>#REF!</v>
      </c>
      <c r="B364" s="9">
        <f t="shared" si="83"/>
        <v>359</v>
      </c>
      <c r="C364" s="8" t="str">
        <f>димвенканали!B364</f>
        <v>Бр.Міхновських 31</v>
      </c>
      <c r="D364" s="8">
        <f>димвенканали!C364</f>
        <v>149.6</v>
      </c>
      <c r="E364" s="8">
        <f>димвенканали!D364</f>
        <v>0</v>
      </c>
      <c r="F364" s="8">
        <f>димвенканали!E364</f>
        <v>0</v>
      </c>
      <c r="G364" s="328">
        <f t="shared" si="86"/>
        <v>149.6</v>
      </c>
      <c r="H364" s="217">
        <f t="shared" si="88"/>
        <v>1.7736486085947977E-3</v>
      </c>
      <c r="I364" s="209">
        <f t="shared" si="84"/>
        <v>7.5937878352681958</v>
      </c>
      <c r="J364" s="202">
        <f t="shared" si="85"/>
        <v>1.670633323759003</v>
      </c>
      <c r="K364" s="202">
        <v>3.1847199459419873</v>
      </c>
      <c r="L364" s="202">
        <v>0.49871829334900747</v>
      </c>
      <c r="M364" s="10">
        <f t="shared" si="87"/>
        <v>12.947859398318194</v>
      </c>
      <c r="N364" s="11">
        <f t="shared" si="90"/>
        <v>8.6549862288223228E-2</v>
      </c>
    </row>
    <row r="365" spans="1:14" x14ac:dyDescent="0.35">
      <c r="A365" s="9" t="e">
        <f t="shared" si="83"/>
        <v>#REF!</v>
      </c>
      <c r="B365" s="9">
        <f t="shared" si="83"/>
        <v>360</v>
      </c>
      <c r="C365" s="8" t="str">
        <f>димвенканали!B365</f>
        <v>Бр.Міхновських 33</v>
      </c>
      <c r="D365" s="8">
        <f>димвенканали!C365</f>
        <v>253.1</v>
      </c>
      <c r="E365" s="8">
        <f>димвенканали!D365</f>
        <v>0</v>
      </c>
      <c r="F365" s="8">
        <f>димвенканали!E365</f>
        <v>0</v>
      </c>
      <c r="G365" s="328">
        <f t="shared" si="86"/>
        <v>253.1</v>
      </c>
      <c r="H365" s="217">
        <f t="shared" si="88"/>
        <v>3.0007383879367866E-3</v>
      </c>
      <c r="I365" s="209">
        <f t="shared" si="84"/>
        <v>12.847511371031954</v>
      </c>
      <c r="J365" s="202">
        <f t="shared" si="85"/>
        <v>2.8264525016270299</v>
      </c>
      <c r="K365" s="202">
        <v>5.388052261483403</v>
      </c>
      <c r="L365" s="202">
        <v>0.84375401100691028</v>
      </c>
      <c r="M365" s="10">
        <f t="shared" si="87"/>
        <v>21.905770145149297</v>
      </c>
      <c r="N365" s="11">
        <f t="shared" si="90"/>
        <v>8.6549862288223228E-2</v>
      </c>
    </row>
    <row r="366" spans="1:14" x14ac:dyDescent="0.35">
      <c r="A366" s="9" t="e">
        <f t="shared" si="83"/>
        <v>#REF!</v>
      </c>
      <c r="B366" s="9">
        <f t="shared" si="83"/>
        <v>361</v>
      </c>
      <c r="C366" s="8" t="str">
        <f>димвенканали!B366</f>
        <v>Бр.Міхновських 33А</v>
      </c>
      <c r="D366" s="8">
        <f>димвенканали!C366</f>
        <v>323.60000000000002</v>
      </c>
      <c r="E366" s="8">
        <f>димвенканали!D366</f>
        <v>0</v>
      </c>
      <c r="F366" s="8">
        <f>димвенканали!E366</f>
        <v>36.700000000000003</v>
      </c>
      <c r="G366" s="328">
        <f t="shared" si="86"/>
        <v>360.3</v>
      </c>
      <c r="H366" s="217">
        <f t="shared" si="88"/>
        <v>4.2716951448977646E-3</v>
      </c>
      <c r="I366" s="209">
        <f t="shared" si="84"/>
        <v>18.289049178122532</v>
      </c>
      <c r="J366" s="202">
        <f t="shared" si="85"/>
        <v>4.0235908191869569</v>
      </c>
      <c r="K366" s="202">
        <v>7.6701510462760565</v>
      </c>
      <c r="L366" s="202">
        <v>1.0787783404260618</v>
      </c>
      <c r="M366" s="10">
        <f t="shared" si="87"/>
        <v>31.061569384011609</v>
      </c>
      <c r="N366" s="11">
        <f t="shared" si="90"/>
        <v>8.621029526508911E-2</v>
      </c>
    </row>
    <row r="367" spans="1:14" x14ac:dyDescent="0.35">
      <c r="A367" s="9" t="e">
        <f t="shared" si="83"/>
        <v>#REF!</v>
      </c>
      <c r="B367" s="9">
        <f t="shared" si="83"/>
        <v>362</v>
      </c>
      <c r="C367" s="8" t="str">
        <f>димвенканали!B367</f>
        <v>Бр.Міхновських 33Б</v>
      </c>
      <c r="D367" s="8">
        <f>димвенканали!C367</f>
        <v>1535.2</v>
      </c>
      <c r="E367" s="8">
        <f>димвенканали!D367</f>
        <v>0</v>
      </c>
      <c r="F367" s="8">
        <f>димвенканали!E367</f>
        <v>0</v>
      </c>
      <c r="G367" s="328">
        <f t="shared" si="86"/>
        <v>1535.2</v>
      </c>
      <c r="H367" s="217">
        <f t="shared" si="88"/>
        <v>1.820123892991132E-2</v>
      </c>
      <c r="I367" s="209">
        <f t="shared" si="84"/>
        <v>77.92769441646881</v>
      </c>
      <c r="J367" s="202">
        <f t="shared" si="85"/>
        <v>17.144092771623139</v>
      </c>
      <c r="K367" s="202">
        <v>32.681698268784352</v>
      </c>
      <c r="L367" s="202">
        <v>5.1178631280039859</v>
      </c>
      <c r="M367" s="10">
        <f t="shared" si="87"/>
        <v>132.87134858488028</v>
      </c>
      <c r="N367" s="11">
        <f t="shared" si="90"/>
        <v>8.6549862288223214E-2</v>
      </c>
    </row>
    <row r="368" spans="1:14" x14ac:dyDescent="0.35">
      <c r="A368" s="9" t="e">
        <f t="shared" ref="A368:B430" si="92">A367+1</f>
        <v>#REF!</v>
      </c>
      <c r="B368" s="9">
        <f t="shared" si="92"/>
        <v>363</v>
      </c>
      <c r="C368" s="8" t="str">
        <f>димвенканали!B368</f>
        <v>Бр.Міхновських 35</v>
      </c>
      <c r="D368" s="8">
        <f>димвенканали!C368</f>
        <v>191.4</v>
      </c>
      <c r="E368" s="8">
        <f>димвенканали!D368</f>
        <v>0</v>
      </c>
      <c r="F368" s="8">
        <f>димвенканали!E368</f>
        <v>0</v>
      </c>
      <c r="G368" s="328">
        <f t="shared" si="86"/>
        <v>191.4</v>
      </c>
      <c r="H368" s="217">
        <f t="shared" si="88"/>
        <v>2.2692268962904031E-3</v>
      </c>
      <c r="I368" s="209">
        <f t="shared" ref="I368:I430" si="93">H368*$I$2</f>
        <v>9.7155814951225459</v>
      </c>
      <c r="J368" s="202">
        <f t="shared" si="85"/>
        <v>2.13742792892696</v>
      </c>
      <c r="K368" s="202">
        <v>4.0745681661316597</v>
      </c>
      <c r="L368" s="202">
        <v>0.63806605178475961</v>
      </c>
      <c r="M368" s="10">
        <f t="shared" si="87"/>
        <v>16.565643641965924</v>
      </c>
      <c r="N368" s="11">
        <f t="shared" si="90"/>
        <v>8.6549862288223214E-2</v>
      </c>
    </row>
    <row r="369" spans="1:14" x14ac:dyDescent="0.35">
      <c r="A369" s="9" t="e">
        <f t="shared" si="92"/>
        <v>#REF!</v>
      </c>
      <c r="B369" s="9">
        <f t="shared" si="92"/>
        <v>364</v>
      </c>
      <c r="C369" s="8" t="str">
        <f>димвенканали!B369</f>
        <v>Бр.Міхновських 34</v>
      </c>
      <c r="D369" s="8">
        <f>димвенканали!C369</f>
        <v>442.3</v>
      </c>
      <c r="E369" s="8">
        <f>димвенканали!D369</f>
        <v>0</v>
      </c>
      <c r="F369" s="8">
        <f>димвенканали!E369</f>
        <v>0</v>
      </c>
      <c r="G369" s="328">
        <f t="shared" si="86"/>
        <v>442.3</v>
      </c>
      <c r="H369" s="217">
        <f t="shared" si="88"/>
        <v>5.2438822164537369E-3</v>
      </c>
      <c r="I369" s="209">
        <f t="shared" si="93"/>
        <v>22.451419515635852</v>
      </c>
      <c r="J369" s="202">
        <f t="shared" ref="J369:J431" si="94">I369*0.22</f>
        <v>4.9393122934398876</v>
      </c>
      <c r="K369" s="202">
        <v>9.4157863107629751</v>
      </c>
      <c r="L369" s="202">
        <v>1.47448597024242</v>
      </c>
      <c r="M369" s="10">
        <f t="shared" si="87"/>
        <v>38.281004090081133</v>
      </c>
      <c r="N369" s="11">
        <f t="shared" si="90"/>
        <v>8.6549862288223228E-2</v>
      </c>
    </row>
    <row r="370" spans="1:14" x14ac:dyDescent="0.35">
      <c r="A370" s="9" t="e">
        <f t="shared" si="92"/>
        <v>#REF!</v>
      </c>
      <c r="B370" s="9">
        <f t="shared" si="92"/>
        <v>365</v>
      </c>
      <c r="C370" s="8" t="str">
        <f>димвенканали!B370</f>
        <v>Шараневича 1</v>
      </c>
      <c r="D370" s="8">
        <f>димвенканали!C370</f>
        <v>503.5</v>
      </c>
      <c r="E370" s="8">
        <f>димвенканали!D370</f>
        <v>0</v>
      </c>
      <c r="F370" s="8">
        <f>димвенканали!E370</f>
        <v>0</v>
      </c>
      <c r="G370" s="328">
        <f t="shared" si="86"/>
        <v>503.5</v>
      </c>
      <c r="H370" s="217">
        <f t="shared" si="88"/>
        <v>5.9694657381516086E-3</v>
      </c>
      <c r="I370" s="209">
        <f t="shared" si="93"/>
        <v>25.557969084609205</v>
      </c>
      <c r="J370" s="202">
        <f t="shared" si="94"/>
        <v>5.6227531986140251</v>
      </c>
      <c r="K370" s="202">
        <v>10.718626288648332</v>
      </c>
      <c r="L370" s="202">
        <v>1.6785070902488322</v>
      </c>
      <c r="M370" s="10">
        <f t="shared" si="87"/>
        <v>43.577855662120399</v>
      </c>
      <c r="N370" s="11">
        <f t="shared" si="90"/>
        <v>8.6549862288223242E-2</v>
      </c>
    </row>
    <row r="371" spans="1:14" x14ac:dyDescent="0.35">
      <c r="A371" s="9" t="e">
        <f t="shared" si="92"/>
        <v>#REF!</v>
      </c>
      <c r="B371" s="9">
        <f t="shared" si="92"/>
        <v>366</v>
      </c>
      <c r="C371" s="8" t="str">
        <f>димвенканали!B371</f>
        <v>Шараневича 1А</v>
      </c>
      <c r="D371" s="8">
        <f>димвенканали!C371</f>
        <v>570.5</v>
      </c>
      <c r="E371" s="8">
        <f>димвенканали!D371</f>
        <v>0</v>
      </c>
      <c r="F371" s="8">
        <f>димвенканали!E371</f>
        <v>0</v>
      </c>
      <c r="G371" s="328">
        <f t="shared" si="86"/>
        <v>570.5</v>
      </c>
      <c r="H371" s="217">
        <f t="shared" si="88"/>
        <v>6.7638137112522199E-3</v>
      </c>
      <c r="I371" s="209">
        <f t="shared" si="93"/>
        <v>28.958930214040816</v>
      </c>
      <c r="J371" s="202">
        <f t="shared" si="94"/>
        <v>6.3709646470889796</v>
      </c>
      <c r="K371" s="202">
        <v>12.144938029143743</v>
      </c>
      <c r="L371" s="202">
        <v>1.9018635451578125</v>
      </c>
      <c r="M371" s="10">
        <f t="shared" si="87"/>
        <v>49.376696435431349</v>
      </c>
      <c r="N371" s="11">
        <f t="shared" si="90"/>
        <v>8.6549862288223228E-2</v>
      </c>
    </row>
    <row r="372" spans="1:14" x14ac:dyDescent="0.35">
      <c r="A372" s="9" t="e">
        <f t="shared" si="92"/>
        <v>#REF!</v>
      </c>
      <c r="B372" s="9">
        <f t="shared" si="92"/>
        <v>367</v>
      </c>
      <c r="C372" s="8" t="str">
        <f>димвенканали!B372</f>
        <v>Шараневича 3</v>
      </c>
      <c r="D372" s="8">
        <f>димвенканали!C372</f>
        <v>227.9</v>
      </c>
      <c r="E372" s="8">
        <f>димвенканали!D372</f>
        <v>0</v>
      </c>
      <c r="F372" s="8">
        <f>димвенканали!E372</f>
        <v>0</v>
      </c>
      <c r="G372" s="328">
        <f t="shared" si="86"/>
        <v>227.9</v>
      </c>
      <c r="H372" s="217">
        <f t="shared" si="88"/>
        <v>2.7019687025317809E-3</v>
      </c>
      <c r="I372" s="209">
        <f t="shared" si="93"/>
        <v>11.568343901454693</v>
      </c>
      <c r="J372" s="202">
        <f t="shared" si="94"/>
        <v>2.5450356583200322</v>
      </c>
      <c r="K372" s="202">
        <v>4.8515887411776673</v>
      </c>
      <c r="L372" s="202">
        <v>0.75974531453368177</v>
      </c>
      <c r="M372" s="10">
        <f t="shared" si="87"/>
        <v>19.724713615486074</v>
      </c>
      <c r="N372" s="11">
        <f t="shared" si="90"/>
        <v>8.6549862288223228E-2</v>
      </c>
    </row>
    <row r="373" spans="1:14" x14ac:dyDescent="0.35">
      <c r="A373" s="9" t="e">
        <f t="shared" si="92"/>
        <v>#REF!</v>
      </c>
      <c r="B373" s="9">
        <f t="shared" si="92"/>
        <v>368</v>
      </c>
      <c r="C373" s="8" t="str">
        <f>димвенканали!B373</f>
        <v>Шараневича 5</v>
      </c>
      <c r="D373" s="8">
        <f>димвенканали!C373</f>
        <v>130.5</v>
      </c>
      <c r="E373" s="8">
        <f>димвенканали!D373</f>
        <v>0</v>
      </c>
      <c r="F373" s="8">
        <f>димвенканали!E373</f>
        <v>0</v>
      </c>
      <c r="G373" s="328">
        <f t="shared" si="86"/>
        <v>130.5</v>
      </c>
      <c r="H373" s="217">
        <f t="shared" si="88"/>
        <v>1.5472001565616383E-3</v>
      </c>
      <c r="I373" s="209">
        <f t="shared" si="93"/>
        <v>6.6242601103108258</v>
      </c>
      <c r="J373" s="202">
        <f t="shared" si="94"/>
        <v>1.4573372242683817</v>
      </c>
      <c r="K373" s="202">
        <v>2.7781146587261323</v>
      </c>
      <c r="L373" s="202">
        <v>0.4350450353077906</v>
      </c>
      <c r="M373" s="10">
        <f t="shared" si="87"/>
        <v>11.29475702861313</v>
      </c>
      <c r="N373" s="11">
        <f t="shared" si="90"/>
        <v>8.6549862288223214E-2</v>
      </c>
    </row>
    <row r="374" spans="1:14" x14ac:dyDescent="0.35">
      <c r="A374" s="9" t="e">
        <f t="shared" si="92"/>
        <v>#REF!</v>
      </c>
      <c r="B374" s="9">
        <f t="shared" si="92"/>
        <v>369</v>
      </c>
      <c r="C374" s="8" t="str">
        <f>димвенканали!B374</f>
        <v>Шараневича 7</v>
      </c>
      <c r="D374" s="8">
        <f>димвенканали!C374</f>
        <v>384.3</v>
      </c>
      <c r="E374" s="8">
        <f>димвенканали!D374</f>
        <v>0</v>
      </c>
      <c r="F374" s="8">
        <f>димвенканали!E374</f>
        <v>0</v>
      </c>
      <c r="G374" s="328">
        <f t="shared" si="86"/>
        <v>384.3</v>
      </c>
      <c r="H374" s="217">
        <f t="shared" si="88"/>
        <v>4.5562377024263422E-3</v>
      </c>
      <c r="I374" s="209">
        <f t="shared" si="93"/>
        <v>19.507303911053263</v>
      </c>
      <c r="J374" s="202">
        <f t="shared" si="94"/>
        <v>4.2916068604317177</v>
      </c>
      <c r="K374" s="202">
        <v>8.1810686846624705</v>
      </c>
      <c r="L374" s="202">
        <v>1.2811326212167351</v>
      </c>
      <c r="M374" s="10">
        <f t="shared" si="87"/>
        <v>33.261112077364189</v>
      </c>
      <c r="N374" s="11">
        <f t="shared" si="90"/>
        <v>8.6549862288223228E-2</v>
      </c>
    </row>
    <row r="375" spans="1:14" x14ac:dyDescent="0.35">
      <c r="A375" s="9" t="e">
        <f t="shared" si="92"/>
        <v>#REF!</v>
      </c>
      <c r="B375" s="9">
        <f t="shared" si="92"/>
        <v>370</v>
      </c>
      <c r="C375" s="8" t="str">
        <f>димвенканали!B375</f>
        <v>Шараневича 7А</v>
      </c>
      <c r="D375" s="8">
        <f>димвенканали!C375</f>
        <v>383.3</v>
      </c>
      <c r="E375" s="8">
        <f>димвенканали!D375</f>
        <v>0</v>
      </c>
      <c r="F375" s="8">
        <f>димвенканали!E375</f>
        <v>0</v>
      </c>
      <c r="G375" s="328">
        <f t="shared" si="86"/>
        <v>383.3</v>
      </c>
      <c r="H375" s="217">
        <f t="shared" si="88"/>
        <v>4.5443817625293176E-3</v>
      </c>
      <c r="I375" s="209">
        <f t="shared" si="93"/>
        <v>19.456543297181145</v>
      </c>
      <c r="J375" s="202">
        <f t="shared" si="94"/>
        <v>4.280439525379852</v>
      </c>
      <c r="K375" s="202">
        <v>8.1597804497297037</v>
      </c>
      <c r="L375" s="202">
        <v>1.2777989427852576</v>
      </c>
      <c r="M375" s="10">
        <f t="shared" si="87"/>
        <v>33.174562215075959</v>
      </c>
      <c r="N375" s="11">
        <f t="shared" si="90"/>
        <v>8.6549862288223214E-2</v>
      </c>
    </row>
    <row r="376" spans="1:14" x14ac:dyDescent="0.35">
      <c r="A376" s="9" t="e">
        <f t="shared" si="92"/>
        <v>#REF!</v>
      </c>
      <c r="B376" s="9">
        <f t="shared" si="92"/>
        <v>371</v>
      </c>
      <c r="C376" s="8" t="str">
        <f>димвенканали!B376</f>
        <v>Шараневича 9</v>
      </c>
      <c r="D376" s="8">
        <f>димвенканали!C376</f>
        <v>409.4</v>
      </c>
      <c r="E376" s="8">
        <f>димвенканали!D376</f>
        <v>27.3</v>
      </c>
      <c r="F376" s="8">
        <f>димвенканали!E376</f>
        <v>66.900000000000006</v>
      </c>
      <c r="G376" s="328">
        <f t="shared" si="86"/>
        <v>503.6</v>
      </c>
      <c r="H376" s="217">
        <f t="shared" si="88"/>
        <v>5.9706513321413114E-3</v>
      </c>
      <c r="I376" s="209">
        <f t="shared" si="93"/>
        <v>25.563045145996416</v>
      </c>
      <c r="J376" s="202">
        <f t="shared" si="94"/>
        <v>5.6238699321192112</v>
      </c>
      <c r="K376" s="202">
        <v>10.72075511214161</v>
      </c>
      <c r="L376" s="202">
        <v>1.364807949846816</v>
      </c>
      <c r="M376" s="10">
        <f t="shared" si="87"/>
        <v>43.272478140104049</v>
      </c>
      <c r="N376" s="11">
        <f t="shared" si="90"/>
        <v>8.5926287013709385E-2</v>
      </c>
    </row>
    <row r="377" spans="1:14" x14ac:dyDescent="0.35">
      <c r="A377" s="9" t="e">
        <f t="shared" si="92"/>
        <v>#REF!</v>
      </c>
      <c r="B377" s="9">
        <f t="shared" si="92"/>
        <v>372</v>
      </c>
      <c r="C377" s="8" t="str">
        <f>димвенканали!B377</f>
        <v>Шараневича 9А</v>
      </c>
      <c r="D377" s="8">
        <f>димвенканали!C377</f>
        <v>387.4</v>
      </c>
      <c r="E377" s="8">
        <f>димвенканали!D377</f>
        <v>0</v>
      </c>
      <c r="F377" s="8">
        <f>димвенканали!E377</f>
        <v>0</v>
      </c>
      <c r="G377" s="328">
        <f t="shared" si="86"/>
        <v>387.4</v>
      </c>
      <c r="H377" s="217">
        <f t="shared" si="88"/>
        <v>4.5929911161071164E-3</v>
      </c>
      <c r="I377" s="209">
        <f t="shared" si="93"/>
        <v>19.664661814056814</v>
      </c>
      <c r="J377" s="202">
        <f t="shared" si="94"/>
        <v>4.3262255990924992</v>
      </c>
      <c r="K377" s="202">
        <v>8.2470622129540505</v>
      </c>
      <c r="L377" s="202">
        <v>1.2914670243543147</v>
      </c>
      <c r="M377" s="10">
        <f t="shared" si="87"/>
        <v>33.529416650457676</v>
      </c>
      <c r="N377" s="11">
        <f t="shared" si="90"/>
        <v>8.6549862288223228E-2</v>
      </c>
    </row>
    <row r="378" spans="1:14" x14ac:dyDescent="0.35">
      <c r="A378" s="9" t="e">
        <f t="shared" si="92"/>
        <v>#REF!</v>
      </c>
      <c r="B378" s="9">
        <f t="shared" si="92"/>
        <v>373</v>
      </c>
      <c r="C378" s="8" t="str">
        <f>димвенканали!B378</f>
        <v>Шараневича 11</v>
      </c>
      <c r="D378" s="8">
        <f>димвенканали!C378</f>
        <v>147</v>
      </c>
      <c r="E378" s="8">
        <f>димвенканали!D378</f>
        <v>0</v>
      </c>
      <c r="F378" s="8">
        <f>димвенканали!E378</f>
        <v>0</v>
      </c>
      <c r="G378" s="328">
        <f t="shared" si="86"/>
        <v>147</v>
      </c>
      <c r="H378" s="217">
        <f t="shared" si="88"/>
        <v>1.7428231648625352E-3</v>
      </c>
      <c r="I378" s="209">
        <f t="shared" si="93"/>
        <v>7.4618102392007009</v>
      </c>
      <c r="J378" s="202">
        <f t="shared" si="94"/>
        <v>1.6415982526241542</v>
      </c>
      <c r="K378" s="202">
        <v>3.1293705351167924</v>
      </c>
      <c r="L378" s="202">
        <v>0.49005072942716649</v>
      </c>
      <c r="M378" s="10">
        <f t="shared" si="87"/>
        <v>12.722829756368812</v>
      </c>
      <c r="N378" s="11">
        <f t="shared" si="90"/>
        <v>8.6549862288223214E-2</v>
      </c>
    </row>
    <row r="379" spans="1:14" x14ac:dyDescent="0.35">
      <c r="A379" s="9" t="e">
        <f t="shared" si="92"/>
        <v>#REF!</v>
      </c>
      <c r="B379" s="9">
        <f t="shared" si="92"/>
        <v>374</v>
      </c>
      <c r="C379" s="8" t="str">
        <f>димвенканали!B379</f>
        <v>Шараневича 29</v>
      </c>
      <c r="D379" s="8">
        <f>димвенканали!C379</f>
        <v>203.69</v>
      </c>
      <c r="E379" s="8">
        <f>димвенканали!D379</f>
        <v>0</v>
      </c>
      <c r="F379" s="8">
        <f>димвенканали!E379</f>
        <v>0</v>
      </c>
      <c r="G379" s="328">
        <f t="shared" si="86"/>
        <v>203.69</v>
      </c>
      <c r="H379" s="217">
        <f t="shared" si="88"/>
        <v>2.4149363976248284E-3</v>
      </c>
      <c r="I379" s="209">
        <f t="shared" si="93"/>
        <v>10.339429439610822</v>
      </c>
      <c r="J379" s="202">
        <f t="shared" si="94"/>
        <v>2.2746744767143809</v>
      </c>
      <c r="K379" s="202">
        <v>4.336200573455371</v>
      </c>
      <c r="L379" s="202">
        <v>0.67903695970761591</v>
      </c>
      <c r="M379" s="10">
        <f t="shared" si="87"/>
        <v>17.629341449488191</v>
      </c>
      <c r="N379" s="11">
        <f t="shared" si="90"/>
        <v>8.6549862288223242E-2</v>
      </c>
    </row>
    <row r="380" spans="1:14" x14ac:dyDescent="0.35">
      <c r="A380" s="9" t="e">
        <f>#REF!+1</f>
        <v>#REF!</v>
      </c>
      <c r="B380" s="9">
        <f t="shared" ref="B380" si="95">B379+1</f>
        <v>375</v>
      </c>
      <c r="C380" s="8" t="str">
        <f>димвенканали!B380</f>
        <v>Шараневича 23</v>
      </c>
      <c r="D380" s="8">
        <f>димвенканали!C380</f>
        <v>138.9</v>
      </c>
      <c r="E380" s="8">
        <f>димвенканали!D380</f>
        <v>0</v>
      </c>
      <c r="F380" s="8">
        <f>димвенканали!E380</f>
        <v>0</v>
      </c>
      <c r="G380" s="328">
        <f t="shared" si="86"/>
        <v>138.9</v>
      </c>
      <c r="H380" s="217">
        <f t="shared" si="88"/>
        <v>1.6467900516966404E-3</v>
      </c>
      <c r="I380" s="209">
        <f t="shared" si="93"/>
        <v>7.0506492668365812</v>
      </c>
      <c r="J380" s="202">
        <f t="shared" si="94"/>
        <v>1.5511428387040478</v>
      </c>
      <c r="K380" s="202">
        <v>2.9569358321613777</v>
      </c>
      <c r="L380" s="202">
        <v>0.46304793413220019</v>
      </c>
      <c r="M380" s="10">
        <f t="shared" si="87"/>
        <v>12.021775871834206</v>
      </c>
      <c r="N380" s="11">
        <f t="shared" si="90"/>
        <v>8.6549862288223228E-2</v>
      </c>
    </row>
    <row r="381" spans="1:14" x14ac:dyDescent="0.35">
      <c r="A381" s="9" t="e">
        <f t="shared" si="92"/>
        <v>#REF!</v>
      </c>
      <c r="B381" s="9">
        <f t="shared" si="92"/>
        <v>376</v>
      </c>
      <c r="C381" s="8" t="str">
        <f>димвенканали!B381</f>
        <v>Шараневича 21</v>
      </c>
      <c r="D381" s="8">
        <f>димвенканали!C381</f>
        <v>338.8</v>
      </c>
      <c r="E381" s="8">
        <f>димвенканали!D381</f>
        <v>0</v>
      </c>
      <c r="F381" s="8">
        <f>димвенканали!E381</f>
        <v>0</v>
      </c>
      <c r="G381" s="328">
        <f t="shared" si="86"/>
        <v>338.8</v>
      </c>
      <c r="H381" s="217">
        <f t="shared" si="88"/>
        <v>4.0167924371117478E-3</v>
      </c>
      <c r="I381" s="209">
        <f t="shared" si="93"/>
        <v>17.197695979872091</v>
      </c>
      <c r="J381" s="202">
        <f t="shared" si="94"/>
        <v>3.7834931155718601</v>
      </c>
      <c r="K381" s="202">
        <v>7.2124539952215603</v>
      </c>
      <c r="L381" s="202">
        <v>1.1294502525845169</v>
      </c>
      <c r="M381" s="10">
        <f t="shared" si="87"/>
        <v>29.323093343250026</v>
      </c>
      <c r="N381" s="11">
        <f t="shared" si="90"/>
        <v>8.6549862288223214E-2</v>
      </c>
    </row>
    <row r="382" spans="1:14" x14ac:dyDescent="0.35">
      <c r="A382" s="9" t="e">
        <f t="shared" si="92"/>
        <v>#REF!</v>
      </c>
      <c r="B382" s="9">
        <f t="shared" si="92"/>
        <v>377</v>
      </c>
      <c r="C382" s="8" t="str">
        <f>димвенканали!B382</f>
        <v>Шараневича 24</v>
      </c>
      <c r="D382" s="8">
        <f>димвенканали!C382</f>
        <v>386.9</v>
      </c>
      <c r="E382" s="8">
        <f>димвенканали!D382</f>
        <v>0</v>
      </c>
      <c r="F382" s="8">
        <f>димвенканали!E382</f>
        <v>0</v>
      </c>
      <c r="G382" s="328">
        <f t="shared" si="86"/>
        <v>386.9</v>
      </c>
      <c r="H382" s="217">
        <f t="shared" si="88"/>
        <v>4.587063146158604E-3</v>
      </c>
      <c r="I382" s="209">
        <f t="shared" si="93"/>
        <v>19.639281507120753</v>
      </c>
      <c r="J382" s="202">
        <f t="shared" si="94"/>
        <v>4.3206419315665654</v>
      </c>
      <c r="K382" s="202">
        <v>8.2364180954876662</v>
      </c>
      <c r="L382" s="202">
        <v>1.2898001851385759</v>
      </c>
      <c r="M382" s="10">
        <f t="shared" si="87"/>
        <v>33.486141719313558</v>
      </c>
      <c r="N382" s="11">
        <f t="shared" si="90"/>
        <v>8.6549862288223214E-2</v>
      </c>
    </row>
    <row r="383" spans="1:14" x14ac:dyDescent="0.35">
      <c r="A383" s="9" t="e">
        <f t="shared" si="92"/>
        <v>#REF!</v>
      </c>
      <c r="B383" s="9">
        <f t="shared" si="92"/>
        <v>378</v>
      </c>
      <c r="C383" s="8" t="str">
        <f>димвенканали!B383</f>
        <v>Шараневича 2</v>
      </c>
      <c r="D383" s="8">
        <f>димвенканали!C383</f>
        <v>972.7</v>
      </c>
      <c r="E383" s="8">
        <f>димвенканали!D383</f>
        <v>0</v>
      </c>
      <c r="F383" s="8">
        <f>димвенканали!E383</f>
        <v>0</v>
      </c>
      <c r="G383" s="328">
        <f t="shared" si="86"/>
        <v>972.7</v>
      </c>
      <c r="H383" s="217">
        <f t="shared" si="88"/>
        <v>1.1532272737835293E-2</v>
      </c>
      <c r="I383" s="209">
        <f t="shared" si="93"/>
        <v>49.374849113404913</v>
      </c>
      <c r="J383" s="202">
        <f t="shared" si="94"/>
        <v>10.862466804949081</v>
      </c>
      <c r="K383" s="202">
        <v>20.707066119102748</v>
      </c>
      <c r="L383" s="202">
        <v>3.242669010297992</v>
      </c>
      <c r="M383" s="10">
        <f t="shared" si="87"/>
        <v>84.187051047754721</v>
      </c>
      <c r="N383" s="11">
        <f t="shared" si="90"/>
        <v>8.6549862288223214E-2</v>
      </c>
    </row>
    <row r="384" spans="1:14" x14ac:dyDescent="0.35">
      <c r="A384" s="9" t="e">
        <f t="shared" si="92"/>
        <v>#REF!</v>
      </c>
      <c r="B384" s="9">
        <f t="shared" si="92"/>
        <v>379</v>
      </c>
      <c r="C384" s="8" t="str">
        <f>димвенканали!B384</f>
        <v>Шараневича 4</v>
      </c>
      <c r="D384" s="8">
        <f>димвенканали!C384</f>
        <v>598.79999999999995</v>
      </c>
      <c r="E384" s="8">
        <f>димвенканали!D384</f>
        <v>0</v>
      </c>
      <c r="F384" s="8">
        <f>димвенканали!E384</f>
        <v>0</v>
      </c>
      <c r="G384" s="328">
        <f t="shared" si="86"/>
        <v>598.79999999999995</v>
      </c>
      <c r="H384" s="217">
        <f t="shared" si="88"/>
        <v>7.0993368103380002E-3</v>
      </c>
      <c r="I384" s="209">
        <f t="shared" si="93"/>
        <v>30.39545558662163</v>
      </c>
      <c r="J384" s="202">
        <f t="shared" si="94"/>
        <v>6.6870002290567587</v>
      </c>
      <c r="K384" s="202">
        <v>12.747395077741055</v>
      </c>
      <c r="L384" s="202">
        <v>1.9962066447686206</v>
      </c>
      <c r="M384" s="10">
        <f t="shared" si="87"/>
        <v>51.82605753818806</v>
      </c>
      <c r="N384" s="11">
        <f t="shared" si="90"/>
        <v>8.6549862288223214E-2</v>
      </c>
    </row>
    <row r="385" spans="1:14" x14ac:dyDescent="0.35">
      <c r="A385" s="9" t="e">
        <f t="shared" si="92"/>
        <v>#REF!</v>
      </c>
      <c r="B385" s="9">
        <f t="shared" si="92"/>
        <v>380</v>
      </c>
      <c r="C385" s="8" t="str">
        <f>димвенканали!B385</f>
        <v>Шараневича 8</v>
      </c>
      <c r="D385" s="8">
        <f>димвенканали!C385</f>
        <v>464.2</v>
      </c>
      <c r="E385" s="8">
        <f>димвенканали!D385</f>
        <v>0</v>
      </c>
      <c r="F385" s="8">
        <f>димвенканали!E385</f>
        <v>0</v>
      </c>
      <c r="G385" s="328">
        <f t="shared" si="86"/>
        <v>464.2</v>
      </c>
      <c r="H385" s="217">
        <f t="shared" si="88"/>
        <v>5.5035273001985633E-3</v>
      </c>
      <c r="I385" s="209">
        <f t="shared" si="93"/>
        <v>23.563076959435136</v>
      </c>
      <c r="J385" s="202">
        <f t="shared" si="94"/>
        <v>5.18387693107573</v>
      </c>
      <c r="K385" s="202">
        <v>9.8819986557905786</v>
      </c>
      <c r="L385" s="202">
        <v>1.5474935278917732</v>
      </c>
      <c r="M385" s="10">
        <f t="shared" si="87"/>
        <v>40.176446074193223</v>
      </c>
      <c r="N385" s="11">
        <f t="shared" si="90"/>
        <v>8.6549862288223228E-2</v>
      </c>
    </row>
    <row r="386" spans="1:14" x14ac:dyDescent="0.35">
      <c r="A386" s="9" t="e">
        <f t="shared" si="92"/>
        <v>#REF!</v>
      </c>
      <c r="B386" s="9">
        <f t="shared" si="92"/>
        <v>381</v>
      </c>
      <c r="C386" s="8" t="str">
        <f>димвенканали!B386</f>
        <v>Шараневича 10</v>
      </c>
      <c r="D386" s="8">
        <f>димвенканали!C386</f>
        <v>606.78</v>
      </c>
      <c r="E386" s="8">
        <f>димвенканали!D386</f>
        <v>0</v>
      </c>
      <c r="F386" s="8">
        <f>димвенканали!E386</f>
        <v>0</v>
      </c>
      <c r="G386" s="328">
        <f t="shared" si="86"/>
        <v>606.78</v>
      </c>
      <c r="H386" s="217">
        <f t="shared" si="88"/>
        <v>7.1939472107162518E-3</v>
      </c>
      <c r="I386" s="209">
        <f t="shared" si="93"/>
        <v>30.800525285321093</v>
      </c>
      <c r="J386" s="202">
        <f t="shared" si="94"/>
        <v>6.7761155627706406</v>
      </c>
      <c r="K386" s="202">
        <v>12.917275192504539</v>
      </c>
      <c r="L386" s="202">
        <v>2.0228093986518099</v>
      </c>
      <c r="M386" s="10">
        <f t="shared" si="87"/>
        <v>52.516725439248084</v>
      </c>
      <c r="N386" s="11">
        <f t="shared" si="90"/>
        <v>8.6549862288223228E-2</v>
      </c>
    </row>
    <row r="387" spans="1:14" x14ac:dyDescent="0.35">
      <c r="A387" s="9" t="e">
        <f t="shared" si="92"/>
        <v>#REF!</v>
      </c>
      <c r="B387" s="9">
        <f t="shared" si="92"/>
        <v>382</v>
      </c>
      <c r="C387" s="8" t="str">
        <f>димвенканали!B387</f>
        <v>Шараневича 17</v>
      </c>
      <c r="D387" s="8">
        <f>димвенканали!C387</f>
        <v>305</v>
      </c>
      <c r="E387" s="8">
        <f>димвенканали!D387</f>
        <v>0</v>
      </c>
      <c r="F387" s="8">
        <f>димвенканали!E387</f>
        <v>0</v>
      </c>
      <c r="G387" s="328">
        <f t="shared" ref="G387:G449" si="96">D387+E387+F387</f>
        <v>305</v>
      </c>
      <c r="H387" s="217">
        <f t="shared" si="88"/>
        <v>3.616061668592335E-3</v>
      </c>
      <c r="I387" s="209">
        <f t="shared" si="93"/>
        <v>15.481987230994651</v>
      </c>
      <c r="J387" s="202">
        <f t="shared" si="94"/>
        <v>3.4060371908188234</v>
      </c>
      <c r="K387" s="202">
        <v>6.4929116544940255</v>
      </c>
      <c r="L387" s="202">
        <v>1.0167719216005835</v>
      </c>
      <c r="M387" s="10">
        <f t="shared" ref="M387:M450" si="97">I387+J387+K387+L387</f>
        <v>26.397707997908086</v>
      </c>
      <c r="N387" s="11">
        <f t="shared" si="90"/>
        <v>8.6549862288223228E-2</v>
      </c>
    </row>
    <row r="388" spans="1:14" x14ac:dyDescent="0.35">
      <c r="A388" s="9" t="e">
        <f t="shared" si="92"/>
        <v>#REF!</v>
      </c>
      <c r="B388" s="9">
        <f t="shared" si="92"/>
        <v>383</v>
      </c>
      <c r="C388" s="8" t="str">
        <f>димвенканали!B388</f>
        <v>Шараневича 22</v>
      </c>
      <c r="D388" s="8">
        <f>димвенканали!C388</f>
        <v>759.8</v>
      </c>
      <c r="E388" s="8">
        <f>димвенканали!D388</f>
        <v>0</v>
      </c>
      <c r="F388" s="8">
        <f>димвенканали!E388</f>
        <v>0</v>
      </c>
      <c r="G388" s="328">
        <f t="shared" si="96"/>
        <v>759.8</v>
      </c>
      <c r="H388" s="217">
        <f t="shared" si="88"/>
        <v>9.0081431337588717E-3</v>
      </c>
      <c r="I388" s="209">
        <f t="shared" si="93"/>
        <v>38.567914420031919</v>
      </c>
      <c r="J388" s="202">
        <f t="shared" si="94"/>
        <v>8.4849411724070229</v>
      </c>
      <c r="K388" s="202">
        <v>16.174800901916591</v>
      </c>
      <c r="L388" s="202">
        <v>2.5329288722364698</v>
      </c>
      <c r="M388" s="10">
        <f t="shared" si="97"/>
        <v>65.760585366592011</v>
      </c>
      <c r="N388" s="11">
        <f t="shared" si="90"/>
        <v>8.6549862288223242E-2</v>
      </c>
    </row>
    <row r="389" spans="1:14" x14ac:dyDescent="0.35">
      <c r="A389" s="9" t="e">
        <f t="shared" si="92"/>
        <v>#REF!</v>
      </c>
      <c r="B389" s="9">
        <f t="shared" si="92"/>
        <v>384</v>
      </c>
      <c r="C389" s="8" t="str">
        <f>димвенканали!B389</f>
        <v>Щекавицька 12</v>
      </c>
      <c r="D389" s="8">
        <f>димвенканали!C389</f>
        <v>530.20000000000005</v>
      </c>
      <c r="E389" s="8">
        <f>димвенканали!D389</f>
        <v>0</v>
      </c>
      <c r="F389" s="8">
        <f>димвенканали!E389</f>
        <v>0</v>
      </c>
      <c r="G389" s="328">
        <f t="shared" si="96"/>
        <v>530.20000000000005</v>
      </c>
      <c r="H389" s="217">
        <f t="shared" si="88"/>
        <v>6.2860193334021508E-3</v>
      </c>
      <c r="I389" s="209">
        <f t="shared" si="93"/>
        <v>26.913277474994636</v>
      </c>
      <c r="J389" s="202">
        <f t="shared" si="94"/>
        <v>5.9209210444988196</v>
      </c>
      <c r="K389" s="202">
        <v>11.287022161353223</v>
      </c>
      <c r="L389" s="202">
        <v>1.7675163043692768</v>
      </c>
      <c r="M389" s="10">
        <f t="shared" si="97"/>
        <v>45.888736985215949</v>
      </c>
      <c r="N389" s="11">
        <f t="shared" si="90"/>
        <v>8.6549862288223214E-2</v>
      </c>
    </row>
    <row r="390" spans="1:14" x14ac:dyDescent="0.35">
      <c r="A390" s="9" t="e">
        <f t="shared" si="92"/>
        <v>#REF!</v>
      </c>
      <c r="B390" s="9">
        <f t="shared" si="92"/>
        <v>385</v>
      </c>
      <c r="C390" s="8" t="str">
        <f>димвенканали!B390</f>
        <v>Щекавицька 10</v>
      </c>
      <c r="D390" s="8">
        <f>димвенканали!C390</f>
        <v>123.5</v>
      </c>
      <c r="E390" s="8">
        <f>димвенканали!D390</f>
        <v>0</v>
      </c>
      <c r="F390" s="8">
        <f>димвенканали!E390</f>
        <v>0</v>
      </c>
      <c r="G390" s="328">
        <f t="shared" si="96"/>
        <v>123.5</v>
      </c>
      <c r="H390" s="217">
        <f t="shared" si="88"/>
        <v>1.4642085772824699E-3</v>
      </c>
      <c r="I390" s="209">
        <f t="shared" si="93"/>
        <v>6.2689358132060304</v>
      </c>
      <c r="J390" s="202">
        <f t="shared" si="94"/>
        <v>1.3791658789053267</v>
      </c>
      <c r="K390" s="202">
        <v>2.6290970141967613</v>
      </c>
      <c r="L390" s="202">
        <v>0.41170928628744935</v>
      </c>
      <c r="M390" s="10">
        <f t="shared" si="97"/>
        <v>10.688907992595567</v>
      </c>
      <c r="N390" s="11">
        <f t="shared" si="90"/>
        <v>8.6549862288223214E-2</v>
      </c>
    </row>
    <row r="391" spans="1:14" x14ac:dyDescent="0.35">
      <c r="A391" s="9" t="e">
        <f t="shared" si="92"/>
        <v>#REF!</v>
      </c>
      <c r="B391" s="9">
        <f t="shared" si="92"/>
        <v>386</v>
      </c>
      <c r="C391" s="8" t="str">
        <f>димвенканали!B391</f>
        <v>Щекавицька 2</v>
      </c>
      <c r="D391" s="8">
        <f>димвенканали!C391</f>
        <v>298.8</v>
      </c>
      <c r="E391" s="8">
        <f>димвенканали!D391</f>
        <v>0</v>
      </c>
      <c r="F391" s="8">
        <f>димвенканали!E391</f>
        <v>0</v>
      </c>
      <c r="G391" s="328">
        <f t="shared" si="96"/>
        <v>298.8</v>
      </c>
      <c r="H391" s="217">
        <f t="shared" ref="H391:H454" si="98">3/253037.72*G391</f>
        <v>3.5425548412307858E-3</v>
      </c>
      <c r="I391" s="209">
        <f t="shared" si="93"/>
        <v>15.167271424987547</v>
      </c>
      <c r="J391" s="202">
        <f t="shared" si="94"/>
        <v>3.3367997134972605</v>
      </c>
      <c r="K391" s="202">
        <v>6.3609245979108682</v>
      </c>
      <c r="L391" s="202">
        <v>0.7031316108179464</v>
      </c>
      <c r="M391" s="10">
        <f t="shared" si="97"/>
        <v>25.568127347213625</v>
      </c>
      <c r="N391" s="11">
        <f t="shared" si="90"/>
        <v>8.5569368631906367E-2</v>
      </c>
    </row>
    <row r="392" spans="1:14" x14ac:dyDescent="0.35">
      <c r="A392" s="9" t="e">
        <f t="shared" si="92"/>
        <v>#REF!</v>
      </c>
      <c r="B392" s="9">
        <f t="shared" si="92"/>
        <v>387</v>
      </c>
      <c r="C392" s="8" t="str">
        <f>димвенканали!B392</f>
        <v>Стороженка 2</v>
      </c>
      <c r="D392" s="8">
        <f>димвенканали!C392</f>
        <v>217.3</v>
      </c>
      <c r="E392" s="8">
        <f>димвенканали!D392</f>
        <v>0</v>
      </c>
      <c r="F392" s="8">
        <f>димвенканали!E392</f>
        <v>0</v>
      </c>
      <c r="G392" s="328">
        <f t="shared" si="96"/>
        <v>217.3</v>
      </c>
      <c r="H392" s="217">
        <f t="shared" si="98"/>
        <v>2.5762957396233258E-3</v>
      </c>
      <c r="I392" s="209">
        <f t="shared" si="93"/>
        <v>11.030281394410288</v>
      </c>
      <c r="J392" s="202">
        <f t="shared" si="94"/>
        <v>2.4266619067702635</v>
      </c>
      <c r="K392" s="202">
        <v>4.6259334508903338</v>
      </c>
      <c r="L392" s="202">
        <v>0.72440832316002224</v>
      </c>
      <c r="M392" s="10">
        <f t="shared" si="97"/>
        <v>18.807285075230908</v>
      </c>
      <c r="N392" s="11">
        <f t="shared" si="90"/>
        <v>8.6549862288223228E-2</v>
      </c>
    </row>
    <row r="393" spans="1:14" x14ac:dyDescent="0.35">
      <c r="A393" s="9" t="e">
        <f t="shared" si="92"/>
        <v>#REF!</v>
      </c>
      <c r="B393" s="9">
        <f t="shared" si="92"/>
        <v>388</v>
      </c>
      <c r="C393" s="8" t="str">
        <f>димвенканали!B393</f>
        <v>Стороженка 4</v>
      </c>
      <c r="D393" s="8">
        <f>димвенканали!C393</f>
        <v>283.89999999999998</v>
      </c>
      <c r="E393" s="8">
        <f>димвенканали!D393</f>
        <v>10</v>
      </c>
      <c r="F393" s="8">
        <f>димвенканали!E393</f>
        <v>0</v>
      </c>
      <c r="G393" s="328">
        <f t="shared" si="96"/>
        <v>293.89999999999998</v>
      </c>
      <c r="H393" s="217">
        <f t="shared" si="98"/>
        <v>3.4844607357353676E-3</v>
      </c>
      <c r="I393" s="209">
        <f t="shared" si="93"/>
        <v>14.918544417014189</v>
      </c>
      <c r="J393" s="202">
        <f t="shared" si="94"/>
        <v>3.2820797717431218</v>
      </c>
      <c r="K393" s="202">
        <v>6.2566122467403069</v>
      </c>
      <c r="L393" s="202">
        <v>0.94643130669641184</v>
      </c>
      <c r="M393" s="10">
        <f t="shared" si="97"/>
        <v>25.403667742194028</v>
      </c>
      <c r="N393" s="11">
        <f t="shared" si="90"/>
        <v>8.6436433284089925E-2</v>
      </c>
    </row>
    <row r="394" spans="1:14" x14ac:dyDescent="0.35">
      <c r="A394" s="9" t="e">
        <f t="shared" si="92"/>
        <v>#REF!</v>
      </c>
      <c r="B394" s="9">
        <f t="shared" si="92"/>
        <v>389</v>
      </c>
      <c r="C394" s="8" t="str">
        <f>димвенканали!B394</f>
        <v>Стороженка 5</v>
      </c>
      <c r="D394" s="8">
        <f>димвенканали!C394</f>
        <v>198.9</v>
      </c>
      <c r="E394" s="8">
        <f>димвенканали!D394</f>
        <v>0</v>
      </c>
      <c r="F394" s="8">
        <f>димвенканали!E394</f>
        <v>0</v>
      </c>
      <c r="G394" s="328">
        <f t="shared" si="96"/>
        <v>198.9</v>
      </c>
      <c r="H394" s="217">
        <f t="shared" si="98"/>
        <v>2.3581464455180831E-3</v>
      </c>
      <c r="I394" s="209">
        <f t="shared" si="93"/>
        <v>10.096286099163397</v>
      </c>
      <c r="J394" s="202">
        <f t="shared" si="94"/>
        <v>2.2211829418159472</v>
      </c>
      <c r="K394" s="202">
        <v>4.2342299281274149</v>
      </c>
      <c r="L394" s="202">
        <v>0.66306864002083954</v>
      </c>
      <c r="M394" s="10">
        <f t="shared" si="97"/>
        <v>17.214767609127598</v>
      </c>
      <c r="N394" s="11">
        <f t="shared" si="90"/>
        <v>8.6549862288223214E-2</v>
      </c>
    </row>
    <row r="395" spans="1:14" x14ac:dyDescent="0.35">
      <c r="A395" s="9" t="e">
        <f t="shared" si="92"/>
        <v>#REF!</v>
      </c>
      <c r="B395" s="9">
        <f t="shared" si="92"/>
        <v>390</v>
      </c>
      <c r="C395" s="8" t="str">
        <f>димвенканали!B395</f>
        <v>Стороженка 8</v>
      </c>
      <c r="D395" s="8">
        <f>димвенканали!C395</f>
        <v>95.6</v>
      </c>
      <c r="E395" s="8">
        <f>димвенканали!D395</f>
        <v>0</v>
      </c>
      <c r="F395" s="8">
        <f>димвенканали!E395</f>
        <v>0</v>
      </c>
      <c r="G395" s="328">
        <f t="shared" si="96"/>
        <v>95.6</v>
      </c>
      <c r="H395" s="217">
        <f t="shared" si="98"/>
        <v>1.1334278541554989E-3</v>
      </c>
      <c r="I395" s="209">
        <f t="shared" si="93"/>
        <v>4.8527146861740604</v>
      </c>
      <c r="J395" s="202">
        <f t="shared" si="94"/>
        <v>1.0675972309582933</v>
      </c>
      <c r="K395" s="202">
        <v>2.0351552595725533</v>
      </c>
      <c r="L395" s="202">
        <v>0.318699658049232</v>
      </c>
      <c r="M395" s="10">
        <f t="shared" si="97"/>
        <v>8.2741668347541388</v>
      </c>
      <c r="N395" s="11">
        <f t="shared" si="90"/>
        <v>8.6549862288223214E-2</v>
      </c>
    </row>
    <row r="396" spans="1:14" x14ac:dyDescent="0.35">
      <c r="A396" s="9" t="e">
        <f t="shared" si="92"/>
        <v>#REF!</v>
      </c>
      <c r="B396" s="9">
        <f t="shared" si="92"/>
        <v>391</v>
      </c>
      <c r="C396" s="8" t="str">
        <f>димвенканали!B396</f>
        <v>Стороженка 10</v>
      </c>
      <c r="D396" s="8">
        <f>димвенканали!C396</f>
        <v>408.7</v>
      </c>
      <c r="E396" s="8">
        <f>димвенканали!D396</f>
        <v>0</v>
      </c>
      <c r="F396" s="8">
        <f>димвенканали!E396</f>
        <v>0</v>
      </c>
      <c r="G396" s="328">
        <f t="shared" si="96"/>
        <v>408.7</v>
      </c>
      <c r="H396" s="217">
        <f t="shared" si="98"/>
        <v>4.8455226359137285E-3</v>
      </c>
      <c r="I396" s="209">
        <f t="shared" si="93"/>
        <v>20.74586288953283</v>
      </c>
      <c r="J396" s="202">
        <f t="shared" si="94"/>
        <v>4.5640898356972226</v>
      </c>
      <c r="K396" s="202">
        <v>8.7005016170219935</v>
      </c>
      <c r="L396" s="202">
        <v>1.3624743749447816</v>
      </c>
      <c r="M396" s="10">
        <f t="shared" si="97"/>
        <v>35.372928717196828</v>
      </c>
      <c r="N396" s="11">
        <f t="shared" si="90"/>
        <v>8.6549862288223214E-2</v>
      </c>
    </row>
    <row r="397" spans="1:14" x14ac:dyDescent="0.35">
      <c r="A397" s="9" t="e">
        <f t="shared" si="92"/>
        <v>#REF!</v>
      </c>
      <c r="B397" s="9">
        <f t="shared" si="92"/>
        <v>392</v>
      </c>
      <c r="C397" s="8" t="str">
        <f>димвенканали!B397</f>
        <v>Стороженка 23</v>
      </c>
      <c r="D397" s="8">
        <f>димвенканали!C397</f>
        <v>449.5</v>
      </c>
      <c r="E397" s="8">
        <f>димвенканали!D397</f>
        <v>0</v>
      </c>
      <c r="F397" s="8">
        <f>димвенканали!E397</f>
        <v>0</v>
      </c>
      <c r="G397" s="328">
        <f t="shared" si="96"/>
        <v>449.5</v>
      </c>
      <c r="H397" s="217">
        <f t="shared" si="98"/>
        <v>5.3292449837123099E-3</v>
      </c>
      <c r="I397" s="209">
        <f t="shared" si="93"/>
        <v>22.816895935515067</v>
      </c>
      <c r="J397" s="202">
        <f t="shared" si="94"/>
        <v>5.0197171058133145</v>
      </c>
      <c r="K397" s="202">
        <v>9.5690616022788983</v>
      </c>
      <c r="L397" s="202">
        <v>1.4984884549490565</v>
      </c>
      <c r="M397" s="10">
        <f t="shared" si="97"/>
        <v>38.904163098556332</v>
      </c>
      <c r="N397" s="11">
        <f t="shared" si="90"/>
        <v>8.65498622882232E-2</v>
      </c>
    </row>
    <row r="398" spans="1:14" x14ac:dyDescent="0.35">
      <c r="A398" s="9" t="e">
        <f t="shared" si="92"/>
        <v>#REF!</v>
      </c>
      <c r="B398" s="9">
        <f t="shared" si="92"/>
        <v>393</v>
      </c>
      <c r="C398" s="8" t="str">
        <f>димвенканали!B398</f>
        <v>Стороженка 31</v>
      </c>
      <c r="D398" s="8">
        <f>димвенканали!C398</f>
        <v>364.8</v>
      </c>
      <c r="E398" s="8">
        <f>димвенканали!D398</f>
        <v>0</v>
      </c>
      <c r="F398" s="8">
        <f>димвенканали!E398</f>
        <v>0</v>
      </c>
      <c r="G398" s="328">
        <f t="shared" si="96"/>
        <v>364.8</v>
      </c>
      <c r="H398" s="217">
        <f t="shared" si="98"/>
        <v>4.3250468744343729E-3</v>
      </c>
      <c r="I398" s="209">
        <f t="shared" si="93"/>
        <v>18.517471940547047</v>
      </c>
      <c r="J398" s="202">
        <f t="shared" si="94"/>
        <v>4.0738438269203501</v>
      </c>
      <c r="K398" s="202">
        <v>7.7659481034735096</v>
      </c>
      <c r="L398" s="202">
        <v>1.2161258918029274</v>
      </c>
      <c r="M398" s="10">
        <f t="shared" si="97"/>
        <v>31.573389762743833</v>
      </c>
      <c r="N398" s="11">
        <f t="shared" si="90"/>
        <v>8.6549862288223228E-2</v>
      </c>
    </row>
    <row r="399" spans="1:14" x14ac:dyDescent="0.35">
      <c r="A399" s="9" t="e">
        <f t="shared" si="92"/>
        <v>#REF!</v>
      </c>
      <c r="B399" s="9">
        <f t="shared" si="92"/>
        <v>394</v>
      </c>
      <c r="C399" s="8" t="str">
        <f>димвенканали!B399</f>
        <v>Стороженка 37</v>
      </c>
      <c r="D399" s="8">
        <f>димвенканали!C399</f>
        <v>326.3</v>
      </c>
      <c r="E399" s="8">
        <f>димвенканали!D399</f>
        <v>0</v>
      </c>
      <c r="F399" s="8">
        <f>димвенканали!E399</f>
        <v>0</v>
      </c>
      <c r="G399" s="328">
        <f t="shared" si="96"/>
        <v>326.3</v>
      </c>
      <c r="H399" s="217">
        <f t="shared" si="98"/>
        <v>3.8685931883989471E-3</v>
      </c>
      <c r="I399" s="209">
        <f t="shared" si="93"/>
        <v>16.563188306470671</v>
      </c>
      <c r="J399" s="202">
        <f t="shared" si="94"/>
        <v>3.6439014274235477</v>
      </c>
      <c r="K399" s="202">
        <v>6.9463510585619686</v>
      </c>
      <c r="L399" s="202">
        <v>1.0877792721910504</v>
      </c>
      <c r="M399" s="10">
        <f t="shared" si="97"/>
        <v>28.241220064647237</v>
      </c>
      <c r="N399" s="11">
        <f t="shared" si="90"/>
        <v>8.6549862288223214E-2</v>
      </c>
    </row>
    <row r="400" spans="1:14" x14ac:dyDescent="0.35">
      <c r="A400" s="9" t="e">
        <f t="shared" si="92"/>
        <v>#REF!</v>
      </c>
      <c r="B400" s="9">
        <f t="shared" si="92"/>
        <v>395</v>
      </c>
      <c r="C400" s="8" t="str">
        <f>димвенканали!B400</f>
        <v>Залізнична 64</v>
      </c>
      <c r="D400" s="8">
        <f>димвенканали!C400</f>
        <v>634.70000000000005</v>
      </c>
      <c r="E400" s="8">
        <f>димвенканали!D400</f>
        <v>0</v>
      </c>
      <c r="F400" s="8">
        <f>димвенканали!E400</f>
        <v>0</v>
      </c>
      <c r="G400" s="328">
        <f t="shared" si="96"/>
        <v>634.70000000000005</v>
      </c>
      <c r="H400" s="217">
        <f t="shared" si="98"/>
        <v>7.5249650526411638E-3</v>
      </c>
      <c r="I400" s="209">
        <f t="shared" si="93"/>
        <v>32.217761624630512</v>
      </c>
      <c r="J400" s="202">
        <f t="shared" si="94"/>
        <v>7.0879075574187125</v>
      </c>
      <c r="K400" s="202">
        <v>13.511642711827403</v>
      </c>
      <c r="L400" s="202">
        <v>2.1158857004586569</v>
      </c>
      <c r="M400" s="10">
        <f t="shared" si="97"/>
        <v>54.933197594335276</v>
      </c>
      <c r="N400" s="11">
        <f t="shared" si="90"/>
        <v>8.6549862288223214E-2</v>
      </c>
    </row>
    <row r="401" spans="1:14" x14ac:dyDescent="0.35">
      <c r="A401" s="9" t="e">
        <f t="shared" si="92"/>
        <v>#REF!</v>
      </c>
      <c r="B401" s="9">
        <f t="shared" si="92"/>
        <v>396</v>
      </c>
      <c r="C401" s="8" t="str">
        <f>димвенканали!B401</f>
        <v>Залізнична 42</v>
      </c>
      <c r="D401" s="8">
        <f>димвенканали!C401</f>
        <v>267.10000000000002</v>
      </c>
      <c r="E401" s="8">
        <f>димвенканали!D401</f>
        <v>0</v>
      </c>
      <c r="F401" s="8">
        <f>димвенканали!E401</f>
        <v>0</v>
      </c>
      <c r="G401" s="328">
        <f t="shared" si="96"/>
        <v>267.10000000000002</v>
      </c>
      <c r="H401" s="217">
        <f t="shared" si="98"/>
        <v>3.1667215464951238E-3</v>
      </c>
      <c r="I401" s="209">
        <f t="shared" si="93"/>
        <v>13.558159965241547</v>
      </c>
      <c r="J401" s="202">
        <f t="shared" si="94"/>
        <v>2.9827951923531404</v>
      </c>
      <c r="K401" s="202">
        <v>5.6860875505421449</v>
      </c>
      <c r="L401" s="202">
        <v>0.8904255090475931</v>
      </c>
      <c r="M401" s="10">
        <f t="shared" si="97"/>
        <v>23.117468217184424</v>
      </c>
      <c r="N401" s="11">
        <f t="shared" si="90"/>
        <v>8.6549862288223214E-2</v>
      </c>
    </row>
    <row r="402" spans="1:14" x14ac:dyDescent="0.35">
      <c r="A402" s="9" t="e">
        <f t="shared" si="92"/>
        <v>#REF!</v>
      </c>
      <c r="B402" s="9">
        <f t="shared" si="92"/>
        <v>397</v>
      </c>
      <c r="C402" s="8" t="str">
        <f>димвенканали!B402</f>
        <v>Залізнична 46</v>
      </c>
      <c r="D402" s="8">
        <f>димвенканали!C402</f>
        <v>224.6</v>
      </c>
      <c r="E402" s="8">
        <f>димвенканали!D402</f>
        <v>0</v>
      </c>
      <c r="F402" s="8">
        <f>димвенканали!E402</f>
        <v>0</v>
      </c>
      <c r="G402" s="328">
        <f t="shared" si="96"/>
        <v>224.6</v>
      </c>
      <c r="H402" s="217">
        <f t="shared" si="98"/>
        <v>2.6628441008716012E-3</v>
      </c>
      <c r="I402" s="209">
        <f t="shared" si="93"/>
        <v>11.400833875676716</v>
      </c>
      <c r="J402" s="202">
        <f t="shared" si="94"/>
        <v>2.5081834526488773</v>
      </c>
      <c r="K402" s="202">
        <v>4.7813375658995341</v>
      </c>
      <c r="L402" s="202">
        <v>0.74874417570980656</v>
      </c>
      <c r="M402" s="10">
        <f t="shared" si="97"/>
        <v>19.439099069934933</v>
      </c>
      <c r="N402" s="11">
        <f t="shared" si="90"/>
        <v>8.6549862288223214E-2</v>
      </c>
    </row>
    <row r="403" spans="1:14" x14ac:dyDescent="0.35">
      <c r="A403" s="9" t="e">
        <f t="shared" si="92"/>
        <v>#REF!</v>
      </c>
      <c r="B403" s="9">
        <f t="shared" si="92"/>
        <v>398</v>
      </c>
      <c r="C403" s="8" t="str">
        <f>димвенканали!B403</f>
        <v>Залізнична 48</v>
      </c>
      <c r="D403" s="8">
        <f>димвенканали!C403</f>
        <v>572.29999999999995</v>
      </c>
      <c r="E403" s="8">
        <f>димвенканали!D403</f>
        <v>0</v>
      </c>
      <c r="F403" s="8">
        <f>димвенканали!E403</f>
        <v>0</v>
      </c>
      <c r="G403" s="328">
        <f t="shared" si="96"/>
        <v>572.29999999999995</v>
      </c>
      <c r="H403" s="217">
        <f t="shared" si="98"/>
        <v>6.7851544030668627E-3</v>
      </c>
      <c r="I403" s="209">
        <f t="shared" si="93"/>
        <v>29.05029931901062</v>
      </c>
      <c r="J403" s="202">
        <f t="shared" si="94"/>
        <v>6.3910658501823363</v>
      </c>
      <c r="K403" s="202">
        <v>12.183256852022723</v>
      </c>
      <c r="L403" s="202">
        <v>1.9078641663344713</v>
      </c>
      <c r="M403" s="10">
        <f t="shared" si="97"/>
        <v>49.532486187550148</v>
      </c>
      <c r="N403" s="11">
        <f t="shared" si="90"/>
        <v>8.6549862288223228E-2</v>
      </c>
    </row>
    <row r="404" spans="1:14" x14ac:dyDescent="0.35">
      <c r="A404" s="9" t="e">
        <f t="shared" si="92"/>
        <v>#REF!</v>
      </c>
      <c r="B404" s="9">
        <f t="shared" si="92"/>
        <v>399</v>
      </c>
      <c r="C404" s="8" t="str">
        <f>димвенканали!B404</f>
        <v>Залізнична 62</v>
      </c>
      <c r="D404" s="8">
        <f>димвенканали!C404</f>
        <v>227.9</v>
      </c>
      <c r="E404" s="8">
        <f>димвенканали!D404</f>
        <v>0</v>
      </c>
      <c r="F404" s="8">
        <f>димвенканали!E404</f>
        <v>0</v>
      </c>
      <c r="G404" s="328">
        <f t="shared" si="96"/>
        <v>227.9</v>
      </c>
      <c r="H404" s="217">
        <f t="shared" si="98"/>
        <v>2.7019687025317809E-3</v>
      </c>
      <c r="I404" s="209">
        <f t="shared" si="93"/>
        <v>11.568343901454693</v>
      </c>
      <c r="J404" s="202">
        <f t="shared" si="94"/>
        <v>2.5450356583200322</v>
      </c>
      <c r="K404" s="202">
        <v>4.8515887411776673</v>
      </c>
      <c r="L404" s="202">
        <v>0.75974531453368177</v>
      </c>
      <c r="M404" s="10">
        <f t="shared" si="97"/>
        <v>19.724713615486074</v>
      </c>
      <c r="N404" s="11">
        <f t="shared" si="90"/>
        <v>8.6549862288223228E-2</v>
      </c>
    </row>
    <row r="405" spans="1:14" x14ac:dyDescent="0.35">
      <c r="A405" s="9" t="e">
        <f t="shared" si="92"/>
        <v>#REF!</v>
      </c>
      <c r="B405" s="9">
        <f t="shared" si="92"/>
        <v>400</v>
      </c>
      <c r="C405" s="8" t="str">
        <f>димвенканали!B405</f>
        <v>Залізнична 50</v>
      </c>
      <c r="D405" s="8">
        <f>димвенканали!C405</f>
        <v>641.5</v>
      </c>
      <c r="E405" s="8">
        <f>димвенканали!D405</f>
        <v>18.100000000000001</v>
      </c>
      <c r="F405" s="8">
        <f>димвенканали!E405</f>
        <v>0</v>
      </c>
      <c r="G405" s="328">
        <f t="shared" si="96"/>
        <v>659.6</v>
      </c>
      <c r="H405" s="217">
        <f t="shared" si="98"/>
        <v>7.8201779560770623E-3</v>
      </c>
      <c r="I405" s="209">
        <f t="shared" si="93"/>
        <v>33.481700910046136</v>
      </c>
      <c r="J405" s="202">
        <f t="shared" si="94"/>
        <v>7.3659742002101503</v>
      </c>
      <c r="K405" s="202">
        <v>14.041719761653308</v>
      </c>
      <c r="L405" s="202">
        <v>2.1385547137927023</v>
      </c>
      <c r="M405" s="10">
        <f t="shared" si="97"/>
        <v>57.027949585702302</v>
      </c>
      <c r="N405" s="11">
        <f t="shared" si="90"/>
        <v>8.6458383240907072E-2</v>
      </c>
    </row>
    <row r="406" spans="1:14" x14ac:dyDescent="0.35">
      <c r="A406" s="9" t="e">
        <f t="shared" si="92"/>
        <v>#REF!</v>
      </c>
      <c r="B406" s="9">
        <f t="shared" si="92"/>
        <v>401</v>
      </c>
      <c r="C406" s="8" t="str">
        <f>димвенканали!B406</f>
        <v>Залізнична 10</v>
      </c>
      <c r="D406" s="8">
        <f>димвенканали!C406</f>
        <v>824.8</v>
      </c>
      <c r="E406" s="8">
        <f>димвенканали!D406</f>
        <v>0</v>
      </c>
      <c r="F406" s="8">
        <f>димвенканали!E406</f>
        <v>0</v>
      </c>
      <c r="G406" s="328">
        <f t="shared" si="96"/>
        <v>824.8</v>
      </c>
      <c r="H406" s="217">
        <f t="shared" si="98"/>
        <v>9.7787792270654355E-3</v>
      </c>
      <c r="I406" s="209">
        <f t="shared" si="93"/>
        <v>41.867354321719304</v>
      </c>
      <c r="J406" s="202">
        <f t="shared" si="94"/>
        <v>9.2108179507782477</v>
      </c>
      <c r="K406" s="202">
        <v>17.558536172546461</v>
      </c>
      <c r="L406" s="202">
        <v>2.7496179702824959</v>
      </c>
      <c r="M406" s="10">
        <f t="shared" si="97"/>
        <v>71.386326415326508</v>
      </c>
      <c r="N406" s="11">
        <f t="shared" si="90"/>
        <v>8.6549862288223214E-2</v>
      </c>
    </row>
    <row r="407" spans="1:14" x14ac:dyDescent="0.35">
      <c r="A407" s="9" t="e">
        <f t="shared" si="92"/>
        <v>#REF!</v>
      </c>
      <c r="B407" s="9">
        <f t="shared" si="92"/>
        <v>402</v>
      </c>
      <c r="C407" s="8" t="str">
        <f>димвенканали!B407</f>
        <v>Залізнична 12</v>
      </c>
      <c r="D407" s="8">
        <f>димвенканали!C407</f>
        <v>162.80000000000001</v>
      </c>
      <c r="E407" s="8">
        <f>димвенканали!D407</f>
        <v>0</v>
      </c>
      <c r="F407" s="8">
        <f>димвенканали!E407</f>
        <v>0</v>
      </c>
      <c r="G407" s="328">
        <f t="shared" si="96"/>
        <v>162.80000000000001</v>
      </c>
      <c r="H407" s="217">
        <f t="shared" si="98"/>
        <v>1.9301470152355152E-3</v>
      </c>
      <c r="I407" s="209">
        <f t="shared" si="93"/>
        <v>8.2638279383800963</v>
      </c>
      <c r="J407" s="202">
        <f t="shared" si="94"/>
        <v>1.8180421464436212</v>
      </c>
      <c r="K407" s="202">
        <v>3.4657246470545156</v>
      </c>
      <c r="L407" s="202">
        <v>0.54272284864450826</v>
      </c>
      <c r="M407" s="10">
        <f t="shared" si="97"/>
        <v>14.090317580522743</v>
      </c>
      <c r="N407" s="11">
        <f t="shared" si="90"/>
        <v>8.6549862288223228E-2</v>
      </c>
    </row>
    <row r="408" spans="1:14" x14ac:dyDescent="0.35">
      <c r="A408" s="9" t="e">
        <f t="shared" si="92"/>
        <v>#REF!</v>
      </c>
      <c r="B408" s="9">
        <f t="shared" si="92"/>
        <v>403</v>
      </c>
      <c r="C408" s="8" t="str">
        <f>димвенканали!B408</f>
        <v>Залізнична 24</v>
      </c>
      <c r="D408" s="8">
        <f>димвенканали!C408</f>
        <v>163.30000000000001</v>
      </c>
      <c r="E408" s="8">
        <f>димвенканали!D408</f>
        <v>0</v>
      </c>
      <c r="F408" s="8">
        <f>димвенканали!E408</f>
        <v>0</v>
      </c>
      <c r="G408" s="328">
        <f t="shared" si="96"/>
        <v>163.30000000000001</v>
      </c>
      <c r="H408" s="217">
        <f t="shared" si="98"/>
        <v>1.9360749851840273E-3</v>
      </c>
      <c r="I408" s="209">
        <f t="shared" si="93"/>
        <v>8.2892082453161535</v>
      </c>
      <c r="J408" s="202">
        <f t="shared" si="94"/>
        <v>1.8236258139695538</v>
      </c>
      <c r="K408" s="202">
        <v>3.4763687645208998</v>
      </c>
      <c r="L408" s="202">
        <v>0.54438968786024688</v>
      </c>
      <c r="M408" s="10">
        <f t="shared" si="97"/>
        <v>14.133592511666853</v>
      </c>
      <c r="N408" s="11">
        <f t="shared" ref="N408:N460" si="99">M408/G408</f>
        <v>8.6549862288223228E-2</v>
      </c>
    </row>
    <row r="409" spans="1:14" x14ac:dyDescent="0.35">
      <c r="A409" s="9" t="e">
        <f t="shared" si="92"/>
        <v>#REF!</v>
      </c>
      <c r="B409" s="9">
        <f t="shared" si="92"/>
        <v>404</v>
      </c>
      <c r="C409" s="8" t="str">
        <f>димвенканали!B409</f>
        <v>Залізнична 32</v>
      </c>
      <c r="D409" s="8">
        <f>димвенканали!C409</f>
        <v>449.9</v>
      </c>
      <c r="E409" s="8">
        <f>димвенканали!D409</f>
        <v>0</v>
      </c>
      <c r="F409" s="8">
        <f>димвенканали!E409</f>
        <v>0</v>
      </c>
      <c r="G409" s="328">
        <f t="shared" si="96"/>
        <v>449.9</v>
      </c>
      <c r="H409" s="217">
        <f t="shared" si="98"/>
        <v>5.3339873596711194E-3</v>
      </c>
      <c r="I409" s="209">
        <f t="shared" si="93"/>
        <v>22.837200181063913</v>
      </c>
      <c r="J409" s="202">
        <f t="shared" si="94"/>
        <v>5.0241840398340614</v>
      </c>
      <c r="K409" s="202">
        <v>9.5775768962520065</v>
      </c>
      <c r="L409" s="202">
        <v>1.4998219263216475</v>
      </c>
      <c r="M409" s="10">
        <f t="shared" si="97"/>
        <v>38.938783043471624</v>
      </c>
      <c r="N409" s="11">
        <f t="shared" si="99"/>
        <v>8.6549862288223214E-2</v>
      </c>
    </row>
    <row r="410" spans="1:14" x14ac:dyDescent="0.35">
      <c r="A410" s="9" t="e">
        <f t="shared" si="92"/>
        <v>#REF!</v>
      </c>
      <c r="B410" s="9">
        <f t="shared" si="92"/>
        <v>405</v>
      </c>
      <c r="C410" s="8" t="str">
        <f>димвенканали!B410</f>
        <v>Залізнична 34</v>
      </c>
      <c r="D410" s="8">
        <f>димвенканали!C410</f>
        <v>344.6</v>
      </c>
      <c r="E410" s="8">
        <f>димвенканали!D410</f>
        <v>0</v>
      </c>
      <c r="F410" s="8">
        <f>димвенканали!E410</f>
        <v>89.5</v>
      </c>
      <c r="G410" s="328">
        <f t="shared" si="96"/>
        <v>434.1</v>
      </c>
      <c r="H410" s="217">
        <f t="shared" si="98"/>
        <v>5.1466635092981394E-3</v>
      </c>
      <c r="I410" s="209">
        <f t="shared" si="93"/>
        <v>22.035182481884519</v>
      </c>
      <c r="J410" s="202">
        <f t="shared" si="94"/>
        <v>4.8477401460145941</v>
      </c>
      <c r="K410" s="202">
        <v>9.2412227843142833</v>
      </c>
      <c r="L410" s="202">
        <v>1.1487855874870854</v>
      </c>
      <c r="M410" s="10">
        <f t="shared" si="97"/>
        <v>37.272930999700478</v>
      </c>
      <c r="N410" s="11">
        <f t="shared" si="99"/>
        <v>8.5862545495739406E-2</v>
      </c>
    </row>
    <row r="411" spans="1:14" x14ac:dyDescent="0.35">
      <c r="A411" s="9" t="e">
        <f t="shared" si="92"/>
        <v>#REF!</v>
      </c>
      <c r="B411" s="9">
        <f t="shared" si="92"/>
        <v>406</v>
      </c>
      <c r="C411" s="8" t="str">
        <f>димвенканали!B411</f>
        <v>Залізнична 36</v>
      </c>
      <c r="D411" s="8">
        <f>димвенканали!C411</f>
        <v>271.3</v>
      </c>
      <c r="E411" s="8">
        <f>димвенканали!D411</f>
        <v>0</v>
      </c>
      <c r="F411" s="8">
        <f>димвенканали!E411</f>
        <v>0</v>
      </c>
      <c r="G411" s="328">
        <f t="shared" si="96"/>
        <v>271.3</v>
      </c>
      <c r="H411" s="217">
        <f t="shared" si="98"/>
        <v>3.2165164940626246E-3</v>
      </c>
      <c r="I411" s="209">
        <f t="shared" si="93"/>
        <v>13.771354543504424</v>
      </c>
      <c r="J411" s="202">
        <f t="shared" si="94"/>
        <v>3.0296979995709732</v>
      </c>
      <c r="K411" s="202">
        <v>5.7754981372597669</v>
      </c>
      <c r="L411" s="202">
        <v>0.90442695845979759</v>
      </c>
      <c r="M411" s="10">
        <f t="shared" si="97"/>
        <v>23.480977638794961</v>
      </c>
      <c r="N411" s="11">
        <f t="shared" si="99"/>
        <v>8.6549862288223228E-2</v>
      </c>
    </row>
    <row r="412" spans="1:14" x14ac:dyDescent="0.35">
      <c r="A412" s="9" t="e">
        <f t="shared" si="92"/>
        <v>#REF!</v>
      </c>
      <c r="B412" s="9">
        <f t="shared" si="92"/>
        <v>407</v>
      </c>
      <c r="C412" s="8" t="str">
        <f>димвенканали!B412</f>
        <v>Залізнична 38</v>
      </c>
      <c r="D412" s="8">
        <f>димвенканали!C412</f>
        <v>461.8</v>
      </c>
      <c r="E412" s="8">
        <f>димвенканали!D412</f>
        <v>0</v>
      </c>
      <c r="F412" s="8">
        <f>димвенканали!E412</f>
        <v>65.599999999999994</v>
      </c>
      <c r="G412" s="328">
        <f t="shared" si="96"/>
        <v>527.4</v>
      </c>
      <c r="H412" s="217">
        <f t="shared" si="98"/>
        <v>6.2528227016904834E-3</v>
      </c>
      <c r="I412" s="209">
        <f t="shared" si="93"/>
        <v>26.771147756152718</v>
      </c>
      <c r="J412" s="202">
        <f t="shared" si="94"/>
        <v>5.889652506353598</v>
      </c>
      <c r="K412" s="202">
        <v>11.227415103541473</v>
      </c>
      <c r="L412" s="202">
        <v>1.5394926996562275</v>
      </c>
      <c r="M412" s="10">
        <f t="shared" si="97"/>
        <v>45.427708065704017</v>
      </c>
      <c r="N412" s="11">
        <f t="shared" si="99"/>
        <v>8.6135206798832048E-2</v>
      </c>
    </row>
    <row r="413" spans="1:14" x14ac:dyDescent="0.35">
      <c r="A413" s="9" t="e">
        <f t="shared" si="92"/>
        <v>#REF!</v>
      </c>
      <c r="B413" s="9">
        <f t="shared" si="92"/>
        <v>408</v>
      </c>
      <c r="C413" s="8" t="str">
        <f>димвенканали!B413</f>
        <v>Залізнична 14</v>
      </c>
      <c r="D413" s="8">
        <f>димвенканали!C413</f>
        <v>882.9</v>
      </c>
      <c r="E413" s="8">
        <f>димвенканали!D413</f>
        <v>0</v>
      </c>
      <c r="F413" s="8">
        <f>димвенканали!E413</f>
        <v>0</v>
      </c>
      <c r="G413" s="328">
        <f t="shared" si="96"/>
        <v>882.9</v>
      </c>
      <c r="H413" s="217">
        <f t="shared" si="98"/>
        <v>1.0467609335082532E-2</v>
      </c>
      <c r="I413" s="209">
        <f t="shared" si="93"/>
        <v>44.816545987689103</v>
      </c>
      <c r="J413" s="202">
        <f t="shared" si="94"/>
        <v>9.8596401172916028</v>
      </c>
      <c r="K413" s="202">
        <v>18.795382622140245</v>
      </c>
      <c r="L413" s="202">
        <v>2.9433046871513278</v>
      </c>
      <c r="M413" s="10">
        <f t="shared" si="97"/>
        <v>76.414873414272279</v>
      </c>
      <c r="N413" s="11">
        <f t="shared" si="99"/>
        <v>8.6549862288223214E-2</v>
      </c>
    </row>
    <row r="414" spans="1:14" s="70" customFormat="1" x14ac:dyDescent="0.35">
      <c r="A414" s="133" t="e">
        <f t="shared" si="92"/>
        <v>#REF!</v>
      </c>
      <c r="B414" s="9">
        <f t="shared" si="92"/>
        <v>409</v>
      </c>
      <c r="C414" s="8" t="str">
        <f>димвенканали!B414</f>
        <v>Залізнична 2</v>
      </c>
      <c r="D414" s="8">
        <f>димвенканали!C414</f>
        <v>597.29999999999995</v>
      </c>
      <c r="E414" s="8">
        <f>димвенканали!D414</f>
        <v>107.3</v>
      </c>
      <c r="F414" s="8">
        <f>димвенканали!E414</f>
        <v>380.7</v>
      </c>
      <c r="G414" s="328">
        <f t="shared" si="96"/>
        <v>1085.3</v>
      </c>
      <c r="H414" s="217">
        <f t="shared" si="98"/>
        <v>1.28672515702402E-2</v>
      </c>
      <c r="I414" s="209">
        <f t="shared" si="93"/>
        <v>55.090494235404904</v>
      </c>
      <c r="J414" s="202">
        <f t="shared" si="94"/>
        <v>12.11990873178908</v>
      </c>
      <c r="K414" s="202">
        <v>23.104121372532347</v>
      </c>
      <c r="L414" s="202">
        <v>62.851516589151139</v>
      </c>
      <c r="M414" s="120">
        <f t="shared" si="97"/>
        <v>153.16604092887746</v>
      </c>
      <c r="N414" s="118">
        <f t="shared" si="99"/>
        <v>0.14112783647735877</v>
      </c>
    </row>
    <row r="415" spans="1:14" x14ac:dyDescent="0.35">
      <c r="A415" s="9" t="e">
        <f t="shared" si="92"/>
        <v>#REF!</v>
      </c>
      <c r="B415" s="9">
        <f t="shared" si="92"/>
        <v>410</v>
      </c>
      <c r="C415" s="8" t="str">
        <f>димвенканали!B415</f>
        <v>Залізнична 4</v>
      </c>
      <c r="D415" s="8">
        <f>димвенканали!C415</f>
        <v>371.7</v>
      </c>
      <c r="E415" s="8">
        <f>димвенканали!D415</f>
        <v>0</v>
      </c>
      <c r="F415" s="8">
        <f>димвенканали!E415</f>
        <v>116.5</v>
      </c>
      <c r="G415" s="328">
        <f t="shared" si="96"/>
        <v>488.2</v>
      </c>
      <c r="H415" s="217">
        <f t="shared" si="98"/>
        <v>5.78806985772714E-3</v>
      </c>
      <c r="I415" s="209">
        <f t="shared" si="93"/>
        <v>24.781331692365864</v>
      </c>
      <c r="J415" s="202">
        <f t="shared" si="94"/>
        <v>5.4518929723204899</v>
      </c>
      <c r="K415" s="202">
        <v>10.392916294176993</v>
      </c>
      <c r="L415" s="202">
        <v>1.2391282729801207</v>
      </c>
      <c r="M415" s="10">
        <f t="shared" si="97"/>
        <v>41.865269231843463</v>
      </c>
      <c r="N415" s="11">
        <f t="shared" si="99"/>
        <v>8.575434090914269E-2</v>
      </c>
    </row>
    <row r="416" spans="1:14" x14ac:dyDescent="0.35">
      <c r="A416" s="9" t="e">
        <f t="shared" si="92"/>
        <v>#REF!</v>
      </c>
      <c r="B416" s="9">
        <f t="shared" si="92"/>
        <v>411</v>
      </c>
      <c r="C416" s="8" t="str">
        <f>димвенканали!B416</f>
        <v>Залізнична 6</v>
      </c>
      <c r="D416" s="8">
        <f>димвенканали!C416</f>
        <v>460.6</v>
      </c>
      <c r="E416" s="8">
        <f>димвенканали!D416</f>
        <v>39.700000000000003</v>
      </c>
      <c r="F416" s="8">
        <f>димвенканали!E416</f>
        <v>31.6</v>
      </c>
      <c r="G416" s="328">
        <f t="shared" si="96"/>
        <v>531.9</v>
      </c>
      <c r="H416" s="217">
        <f t="shared" si="98"/>
        <v>6.3061744312270908E-3</v>
      </c>
      <c r="I416" s="209">
        <f t="shared" si="93"/>
        <v>26.999570518577226</v>
      </c>
      <c r="J416" s="202">
        <f t="shared" si="94"/>
        <v>5.9399055140869894</v>
      </c>
      <c r="K416" s="202">
        <v>11.323212160738922</v>
      </c>
      <c r="L416" s="202">
        <v>1.5354922855384547</v>
      </c>
      <c r="M416" s="10">
        <f t="shared" si="97"/>
        <v>45.798180478941589</v>
      </c>
      <c r="N416" s="11">
        <f t="shared" si="99"/>
        <v>8.610299018413535E-2</v>
      </c>
    </row>
    <row r="417" spans="1:14" x14ac:dyDescent="0.35">
      <c r="A417" s="9" t="e">
        <f t="shared" si="92"/>
        <v>#REF!</v>
      </c>
      <c r="B417" s="9">
        <f t="shared" si="92"/>
        <v>412</v>
      </c>
      <c r="C417" s="8" t="str">
        <f>димвенканали!B417</f>
        <v>Залізнична 8</v>
      </c>
      <c r="D417" s="8">
        <f>димвенканали!C417</f>
        <v>804.5</v>
      </c>
      <c r="E417" s="8">
        <f>димвенканали!D417</f>
        <v>36.5</v>
      </c>
      <c r="F417" s="8">
        <f>димвенканали!E417</f>
        <v>76.2</v>
      </c>
      <c r="G417" s="328">
        <f t="shared" si="96"/>
        <v>917.2</v>
      </c>
      <c r="H417" s="217">
        <f t="shared" si="98"/>
        <v>1.0874268073550459E-2</v>
      </c>
      <c r="I417" s="209">
        <f t="shared" si="93"/>
        <v>46.557635043502607</v>
      </c>
      <c r="J417" s="202">
        <f t="shared" si="94"/>
        <v>10.242679709570574</v>
      </c>
      <c r="K417" s="202">
        <v>19.525569080334161</v>
      </c>
      <c r="L417" s="202">
        <v>2.681944298123506</v>
      </c>
      <c r="M417" s="10">
        <f t="shared" si="97"/>
        <v>79.007828131530857</v>
      </c>
      <c r="N417" s="11">
        <f t="shared" si="99"/>
        <v>8.6140240003849594E-2</v>
      </c>
    </row>
    <row r="418" spans="1:14" x14ac:dyDescent="0.35">
      <c r="A418" s="9" t="e">
        <f t="shared" si="92"/>
        <v>#REF!</v>
      </c>
      <c r="B418" s="9">
        <f t="shared" si="92"/>
        <v>413</v>
      </c>
      <c r="C418" s="8" t="str">
        <f>димвенканали!B418</f>
        <v>Залізнична 14а/2</v>
      </c>
      <c r="D418" s="8">
        <f>димвенканали!C418</f>
        <v>246.1</v>
      </c>
      <c r="E418" s="8">
        <f>димвенканали!D418</f>
        <v>0</v>
      </c>
      <c r="F418" s="8">
        <f>димвенканали!E418</f>
        <v>0</v>
      </c>
      <c r="G418" s="328">
        <f t="shared" si="96"/>
        <v>246.1</v>
      </c>
      <c r="H418" s="217">
        <f t="shared" si="98"/>
        <v>2.9177468086576184E-3</v>
      </c>
      <c r="I418" s="209">
        <f t="shared" si="93"/>
        <v>12.492187073927161</v>
      </c>
      <c r="J418" s="202">
        <f t="shared" si="94"/>
        <v>2.7482811562639755</v>
      </c>
      <c r="K418" s="202">
        <v>5.2390346169540312</v>
      </c>
      <c r="L418" s="202">
        <v>0.82041826198656909</v>
      </c>
      <c r="M418" s="10">
        <f t="shared" si="97"/>
        <v>21.299921109131738</v>
      </c>
      <c r="N418" s="11">
        <f t="shared" si="99"/>
        <v>8.6549862288223242E-2</v>
      </c>
    </row>
    <row r="419" spans="1:14" x14ac:dyDescent="0.35">
      <c r="A419" s="9" t="e">
        <f t="shared" si="92"/>
        <v>#REF!</v>
      </c>
      <c r="B419" s="9">
        <f t="shared" si="92"/>
        <v>414</v>
      </c>
      <c r="C419" s="8" t="str">
        <f>димвенканали!B419</f>
        <v>Залізнична 14А/3</v>
      </c>
      <c r="D419" s="8">
        <f>димвенканали!C419</f>
        <v>246.2</v>
      </c>
      <c r="E419" s="8">
        <f>димвенканали!D419</f>
        <v>0</v>
      </c>
      <c r="F419" s="8">
        <f>димвенканали!E419</f>
        <v>0</v>
      </c>
      <c r="G419" s="328">
        <f t="shared" si="96"/>
        <v>246.2</v>
      </c>
      <c r="H419" s="217">
        <f t="shared" si="98"/>
        <v>2.9189324026473208E-3</v>
      </c>
      <c r="I419" s="209">
        <f t="shared" si="93"/>
        <v>12.497263135314371</v>
      </c>
      <c r="J419" s="202">
        <f t="shared" si="94"/>
        <v>2.7493978897691616</v>
      </c>
      <c r="K419" s="202">
        <v>5.2411634404473082</v>
      </c>
      <c r="L419" s="202">
        <v>0.82075162982971672</v>
      </c>
      <c r="M419" s="10">
        <f t="shared" si="97"/>
        <v>21.308576095360557</v>
      </c>
      <c r="N419" s="11">
        <f t="shared" si="99"/>
        <v>8.6549862288223228E-2</v>
      </c>
    </row>
    <row r="420" spans="1:14" x14ac:dyDescent="0.35">
      <c r="A420" s="9" t="e">
        <f t="shared" si="92"/>
        <v>#REF!</v>
      </c>
      <c r="B420" s="9">
        <f t="shared" si="92"/>
        <v>415</v>
      </c>
      <c r="C420" s="8" t="str">
        <f>димвенканали!B420</f>
        <v>Залізнична 14А/4</v>
      </c>
      <c r="D420" s="8">
        <f>димвенканали!C420</f>
        <v>192.4</v>
      </c>
      <c r="E420" s="8">
        <f>димвенканали!D420</f>
        <v>0</v>
      </c>
      <c r="F420" s="8">
        <f>димвенканали!E420</f>
        <v>0</v>
      </c>
      <c r="G420" s="328">
        <f t="shared" si="96"/>
        <v>192.4</v>
      </c>
      <c r="H420" s="217">
        <f t="shared" si="98"/>
        <v>2.2810828361874268E-3</v>
      </c>
      <c r="I420" s="209">
        <f t="shared" si="93"/>
        <v>9.7663421089946585</v>
      </c>
      <c r="J420" s="202">
        <f t="shared" si="94"/>
        <v>2.1485952639788248</v>
      </c>
      <c r="K420" s="202">
        <v>4.0958564010644283</v>
      </c>
      <c r="L420" s="202">
        <v>0.64139973021623686</v>
      </c>
      <c r="M420" s="10">
        <f t="shared" si="97"/>
        <v>16.652193504254146</v>
      </c>
      <c r="N420" s="11">
        <f t="shared" si="99"/>
        <v>8.6549862288223214E-2</v>
      </c>
    </row>
    <row r="421" spans="1:14" x14ac:dyDescent="0.35">
      <c r="A421" s="9" t="e">
        <f t="shared" si="92"/>
        <v>#REF!</v>
      </c>
      <c r="B421" s="9">
        <f t="shared" si="92"/>
        <v>416</v>
      </c>
      <c r="C421" s="8" t="str">
        <f>димвенканали!B421</f>
        <v>Залізнична 14а/5</v>
      </c>
      <c r="D421" s="8">
        <f>димвенканали!C421</f>
        <v>246.4</v>
      </c>
      <c r="E421" s="8">
        <f>димвенканали!D421</f>
        <v>0</v>
      </c>
      <c r="F421" s="8">
        <f>димвенканали!E421</f>
        <v>0</v>
      </c>
      <c r="G421" s="328">
        <f t="shared" si="96"/>
        <v>246.4</v>
      </c>
      <c r="H421" s="217">
        <f t="shared" si="98"/>
        <v>2.9213035906267256E-3</v>
      </c>
      <c r="I421" s="209">
        <f t="shared" si="93"/>
        <v>12.507415258088793</v>
      </c>
      <c r="J421" s="202">
        <f t="shared" si="94"/>
        <v>2.7516313567795345</v>
      </c>
      <c r="K421" s="202">
        <v>5.2454210874338623</v>
      </c>
      <c r="L421" s="202">
        <v>0.82141836551601233</v>
      </c>
      <c r="M421" s="10">
        <f t="shared" si="97"/>
        <v>21.325886067818203</v>
      </c>
      <c r="N421" s="11">
        <f t="shared" si="99"/>
        <v>8.6549862288223228E-2</v>
      </c>
    </row>
    <row r="422" spans="1:14" x14ac:dyDescent="0.35">
      <c r="A422" s="9" t="e">
        <f t="shared" si="92"/>
        <v>#REF!</v>
      </c>
      <c r="B422" s="9">
        <f t="shared" si="92"/>
        <v>417</v>
      </c>
      <c r="C422" s="8" t="str">
        <f>димвенканали!B422</f>
        <v>Залізнична 14а/6</v>
      </c>
      <c r="D422" s="8">
        <f>димвенканали!C422</f>
        <v>245.5</v>
      </c>
      <c r="E422" s="8">
        <f>димвенканали!D422</f>
        <v>0</v>
      </c>
      <c r="F422" s="8">
        <f>димвенканали!E422</f>
        <v>0</v>
      </c>
      <c r="G422" s="328">
        <f t="shared" si="96"/>
        <v>245.5</v>
      </c>
      <c r="H422" s="217">
        <f t="shared" si="98"/>
        <v>2.9106332447194037E-3</v>
      </c>
      <c r="I422" s="209">
        <f t="shared" si="93"/>
        <v>12.461730705603891</v>
      </c>
      <c r="J422" s="202">
        <f t="shared" si="94"/>
        <v>2.7415807552328562</v>
      </c>
      <c r="K422" s="202">
        <v>5.2262616759943707</v>
      </c>
      <c r="L422" s="202">
        <v>0.81841805492768271</v>
      </c>
      <c r="M422" s="10">
        <f t="shared" si="97"/>
        <v>21.2479911917588</v>
      </c>
      <c r="N422" s="11">
        <f t="shared" si="99"/>
        <v>8.6549862288223214E-2</v>
      </c>
    </row>
    <row r="423" spans="1:14" x14ac:dyDescent="0.35">
      <c r="A423" s="9" t="e">
        <f t="shared" si="92"/>
        <v>#REF!</v>
      </c>
      <c r="B423" s="9">
        <f t="shared" si="92"/>
        <v>418</v>
      </c>
      <c r="C423" s="8" t="str">
        <f>димвенканали!B423</f>
        <v>Залізнична 14а/7</v>
      </c>
      <c r="D423" s="8">
        <f>димвенканали!C423</f>
        <v>307.8</v>
      </c>
      <c r="E423" s="8">
        <f>димвенканали!D423</f>
        <v>0</v>
      </c>
      <c r="F423" s="8">
        <f>димвенканали!E423</f>
        <v>0</v>
      </c>
      <c r="G423" s="328">
        <f t="shared" si="96"/>
        <v>307.8</v>
      </c>
      <c r="H423" s="217">
        <f t="shared" si="98"/>
        <v>3.6492583003040024E-3</v>
      </c>
      <c r="I423" s="209">
        <f t="shared" si="93"/>
        <v>15.624116949836571</v>
      </c>
      <c r="J423" s="202">
        <f t="shared" si="94"/>
        <v>3.4373057289640458</v>
      </c>
      <c r="K423" s="202">
        <v>6.5525187123057744</v>
      </c>
      <c r="L423" s="202">
        <v>1.02610622120872</v>
      </c>
      <c r="M423" s="10">
        <f t="shared" si="97"/>
        <v>26.640047612315115</v>
      </c>
      <c r="N423" s="11">
        <f t="shared" si="99"/>
        <v>8.6549862288223242E-2</v>
      </c>
    </row>
    <row r="424" spans="1:14" x14ac:dyDescent="0.35">
      <c r="A424" s="9" t="e">
        <f t="shared" si="92"/>
        <v>#REF!</v>
      </c>
      <c r="B424" s="9">
        <f t="shared" si="92"/>
        <v>419</v>
      </c>
      <c r="C424" s="8" t="str">
        <f>димвенканали!B424</f>
        <v>Залізнична 14а/8</v>
      </c>
      <c r="D424" s="8">
        <f>димвенканали!C424</f>
        <v>272.2</v>
      </c>
      <c r="E424" s="8">
        <f>димвенканали!D424</f>
        <v>0</v>
      </c>
      <c r="F424" s="8">
        <f>димвенканали!E424</f>
        <v>0</v>
      </c>
      <c r="G424" s="328">
        <f t="shared" si="96"/>
        <v>272.2</v>
      </c>
      <c r="H424" s="217">
        <f t="shared" si="98"/>
        <v>3.227186839969946E-3</v>
      </c>
      <c r="I424" s="209">
        <f t="shared" si="93"/>
        <v>13.817039095989324</v>
      </c>
      <c r="J424" s="202">
        <f t="shared" si="94"/>
        <v>3.0397486011176515</v>
      </c>
      <c r="K424" s="202">
        <v>5.7946575486992575</v>
      </c>
      <c r="L424" s="202">
        <v>0.90742726904812721</v>
      </c>
      <c r="M424" s="10">
        <f t="shared" si="97"/>
        <v>23.558872514854365</v>
      </c>
      <c r="N424" s="11">
        <f t="shared" si="99"/>
        <v>8.6549862288223242E-2</v>
      </c>
    </row>
    <row r="425" spans="1:14" x14ac:dyDescent="0.35">
      <c r="A425" s="9" t="e">
        <f t="shared" si="92"/>
        <v>#REF!</v>
      </c>
      <c r="B425" s="9">
        <f t="shared" si="92"/>
        <v>420</v>
      </c>
      <c r="C425" s="8" t="str">
        <f>димвенканали!B425</f>
        <v>Залізнична 14а/9</v>
      </c>
      <c r="D425" s="8">
        <f>димвенканали!C425</f>
        <v>246.2</v>
      </c>
      <c r="E425" s="8">
        <f>димвенканали!D425</f>
        <v>0</v>
      </c>
      <c r="F425" s="8">
        <f>димвенканали!E425</f>
        <v>0</v>
      </c>
      <c r="G425" s="328">
        <f t="shared" si="96"/>
        <v>246.2</v>
      </c>
      <c r="H425" s="217">
        <f t="shared" si="98"/>
        <v>2.9189324026473208E-3</v>
      </c>
      <c r="I425" s="209">
        <f t="shared" si="93"/>
        <v>12.497263135314371</v>
      </c>
      <c r="J425" s="202">
        <f t="shared" si="94"/>
        <v>2.7493978897691616</v>
      </c>
      <c r="K425" s="202">
        <v>5.2411634404473082</v>
      </c>
      <c r="L425" s="202">
        <v>0.82075162982971672</v>
      </c>
      <c r="M425" s="10">
        <f t="shared" si="97"/>
        <v>21.308576095360557</v>
      </c>
      <c r="N425" s="11">
        <f t="shared" si="99"/>
        <v>8.6549862288223228E-2</v>
      </c>
    </row>
    <row r="426" spans="1:14" x14ac:dyDescent="0.35">
      <c r="A426" s="9" t="e">
        <f t="shared" si="92"/>
        <v>#REF!</v>
      </c>
      <c r="B426" s="9">
        <f t="shared" si="92"/>
        <v>421</v>
      </c>
      <c r="C426" s="8" t="str">
        <f>димвенканали!B426</f>
        <v>Залізнична 14а/10</v>
      </c>
      <c r="D426" s="8">
        <f>димвенканали!C426</f>
        <v>289</v>
      </c>
      <c r="E426" s="8">
        <f>димвенканали!D426</f>
        <v>0</v>
      </c>
      <c r="F426" s="8">
        <f>димвенканали!E426</f>
        <v>0</v>
      </c>
      <c r="G426" s="328">
        <f t="shared" si="96"/>
        <v>289</v>
      </c>
      <c r="H426" s="217">
        <f t="shared" si="98"/>
        <v>3.4263666302399502E-3</v>
      </c>
      <c r="I426" s="209">
        <f t="shared" si="93"/>
        <v>14.669817409040833</v>
      </c>
      <c r="J426" s="202">
        <f t="shared" si="94"/>
        <v>3.2273598299889832</v>
      </c>
      <c r="K426" s="202">
        <v>6.1522998955697483</v>
      </c>
      <c r="L426" s="202">
        <v>0.96343306669694639</v>
      </c>
      <c r="M426" s="10">
        <f t="shared" si="97"/>
        <v>25.01291020129651</v>
      </c>
      <c r="N426" s="11">
        <f t="shared" si="99"/>
        <v>8.6549862288223214E-2</v>
      </c>
    </row>
    <row r="427" spans="1:14" x14ac:dyDescent="0.35">
      <c r="A427" s="9" t="e">
        <f t="shared" si="92"/>
        <v>#REF!</v>
      </c>
      <c r="B427" s="9">
        <f t="shared" si="92"/>
        <v>422</v>
      </c>
      <c r="C427" s="8" t="str">
        <f>димвенканали!B427</f>
        <v>Городоцька 76</v>
      </c>
      <c r="D427" s="8">
        <f>димвенканали!C427</f>
        <v>1308.5999999999999</v>
      </c>
      <c r="E427" s="8">
        <f>димвенканали!D427</f>
        <v>0</v>
      </c>
      <c r="F427" s="8">
        <f>димвенканали!E427</f>
        <v>317</v>
      </c>
      <c r="G427" s="328">
        <f t="shared" si="96"/>
        <v>1625.6</v>
      </c>
      <c r="H427" s="217">
        <f t="shared" si="98"/>
        <v>1.9273015896602293E-2</v>
      </c>
      <c r="I427" s="209">
        <f t="shared" si="93"/>
        <v>82.516453910507892</v>
      </c>
      <c r="J427" s="202">
        <f t="shared" si="94"/>
        <v>18.153619860311736</v>
      </c>
      <c r="K427" s="202">
        <v>34.606154706706512</v>
      </c>
      <c r="L427" s="202">
        <v>4.3624515954312244</v>
      </c>
      <c r="M427" s="10">
        <f t="shared" si="97"/>
        <v>139.63868007295736</v>
      </c>
      <c r="N427" s="11">
        <f t="shared" si="99"/>
        <v>8.5899778588187356E-2</v>
      </c>
    </row>
    <row r="428" spans="1:14" x14ac:dyDescent="0.35">
      <c r="A428" s="9" t="e">
        <f t="shared" si="92"/>
        <v>#REF!</v>
      </c>
      <c r="B428" s="9">
        <f t="shared" si="92"/>
        <v>423</v>
      </c>
      <c r="C428" s="8" t="str">
        <f>димвенканали!B428</f>
        <v>Городоцька 78</v>
      </c>
      <c r="D428" s="8">
        <f>димвенканали!C428</f>
        <v>798.8</v>
      </c>
      <c r="E428" s="8">
        <f>димвенканали!D428</f>
        <v>0</v>
      </c>
      <c r="F428" s="8">
        <f>димвенканали!E428</f>
        <v>78.400000000000006</v>
      </c>
      <c r="G428" s="328">
        <f t="shared" si="96"/>
        <v>877.19999999999993</v>
      </c>
      <c r="H428" s="217">
        <f t="shared" si="98"/>
        <v>1.0400030477669495E-2</v>
      </c>
      <c r="I428" s="209">
        <f t="shared" si="93"/>
        <v>44.52721048861806</v>
      </c>
      <c r="J428" s="202">
        <f t="shared" si="94"/>
        <v>9.7959863074959728</v>
      </c>
      <c r="K428" s="202">
        <v>18.674039683023473</v>
      </c>
      <c r="L428" s="202">
        <v>2.6629423310640852</v>
      </c>
      <c r="M428" s="10">
        <f t="shared" si="97"/>
        <v>75.6601788102016</v>
      </c>
      <c r="N428" s="11">
        <f t="shared" si="99"/>
        <v>8.6251913828319204E-2</v>
      </c>
    </row>
    <row r="429" spans="1:14" x14ac:dyDescent="0.35">
      <c r="A429" s="9" t="e">
        <f t="shared" si="92"/>
        <v>#REF!</v>
      </c>
      <c r="B429" s="9">
        <f t="shared" si="92"/>
        <v>424</v>
      </c>
      <c r="C429" s="8" t="str">
        <f>димвенканали!B429</f>
        <v>Городоцька 80</v>
      </c>
      <c r="D429" s="8">
        <f>димвенканали!C429</f>
        <v>607</v>
      </c>
      <c r="E429" s="8">
        <f>димвенканали!D429</f>
        <v>10.199999999999999</v>
      </c>
      <c r="F429" s="8">
        <f>димвенканали!E429</f>
        <v>105.6</v>
      </c>
      <c r="G429" s="328">
        <f t="shared" si="96"/>
        <v>722.80000000000007</v>
      </c>
      <c r="H429" s="217">
        <f t="shared" si="98"/>
        <v>8.5694733575689824E-3</v>
      </c>
      <c r="I429" s="209">
        <f t="shared" si="93"/>
        <v>36.689771706763722</v>
      </c>
      <c r="J429" s="202">
        <f t="shared" si="94"/>
        <v>8.0717497754880192</v>
      </c>
      <c r="K429" s="202">
        <v>15.387136209404204</v>
      </c>
      <c r="L429" s="202">
        <v>2.0235428079067348</v>
      </c>
      <c r="M429" s="10">
        <f t="shared" si="97"/>
        <v>62.172200499562678</v>
      </c>
      <c r="N429" s="11">
        <f t="shared" si="99"/>
        <v>8.6015772688935621E-2</v>
      </c>
    </row>
    <row r="430" spans="1:14" x14ac:dyDescent="0.35">
      <c r="A430" s="9" t="e">
        <f t="shared" si="92"/>
        <v>#REF!</v>
      </c>
      <c r="B430" s="9">
        <f t="shared" si="92"/>
        <v>425</v>
      </c>
      <c r="C430" s="8" t="str">
        <f>димвенканали!B430</f>
        <v>Городоцька 82</v>
      </c>
      <c r="D430" s="8">
        <f>димвенканали!C430</f>
        <v>989.9</v>
      </c>
      <c r="E430" s="8">
        <f>димвенканали!D430</f>
        <v>0</v>
      </c>
      <c r="F430" s="8">
        <f>димвенканали!E430</f>
        <v>185.8</v>
      </c>
      <c r="G430" s="328">
        <f t="shared" si="96"/>
        <v>1175.7</v>
      </c>
      <c r="H430" s="217">
        <f t="shared" si="98"/>
        <v>1.3939028536931174E-2</v>
      </c>
      <c r="I430" s="209">
        <f t="shared" si="93"/>
        <v>59.679253729443971</v>
      </c>
      <c r="J430" s="202">
        <f t="shared" si="94"/>
        <v>13.129435820477674</v>
      </c>
      <c r="K430" s="202">
        <v>25.028577810454511</v>
      </c>
      <c r="L430" s="202">
        <v>3.3000082793194014</v>
      </c>
      <c r="M430" s="10">
        <f t="shared" si="97"/>
        <v>101.13727563969555</v>
      </c>
      <c r="N430" s="11">
        <f t="shared" si="99"/>
        <v>8.6023029377983784E-2</v>
      </c>
    </row>
    <row r="431" spans="1:14" x14ac:dyDescent="0.35">
      <c r="A431" s="9" t="e">
        <f t="shared" ref="A431:B455" si="100">A430+1</f>
        <v>#REF!</v>
      </c>
      <c r="B431" s="9">
        <f t="shared" si="100"/>
        <v>426</v>
      </c>
      <c r="C431" s="8" t="str">
        <f>димвенканали!B431</f>
        <v>Городоцька 84</v>
      </c>
      <c r="D431" s="8">
        <f>димвенканали!C431</f>
        <v>339.8</v>
      </c>
      <c r="E431" s="8">
        <f>димвенканали!D431</f>
        <v>0</v>
      </c>
      <c r="F431" s="8">
        <f>димвенканали!E431</f>
        <v>108.3</v>
      </c>
      <c r="G431" s="328">
        <f t="shared" si="96"/>
        <v>448.1</v>
      </c>
      <c r="H431" s="217">
        <f t="shared" si="98"/>
        <v>5.3126466678564766E-3</v>
      </c>
      <c r="I431" s="209">
        <f t="shared" ref="I431:I455" si="101">H431*$I$2</f>
        <v>22.74583107609411</v>
      </c>
      <c r="J431" s="202">
        <f t="shared" si="94"/>
        <v>5.0040828367407038</v>
      </c>
      <c r="K431" s="202">
        <v>9.5392580733730234</v>
      </c>
      <c r="L431" s="202">
        <v>1.1327839310159942</v>
      </c>
      <c r="M431" s="10">
        <f t="shared" si="97"/>
        <v>38.421955917223826</v>
      </c>
      <c r="N431" s="11">
        <f t="shared" si="99"/>
        <v>8.5744155137745651E-2</v>
      </c>
    </row>
    <row r="432" spans="1:14" x14ac:dyDescent="0.35">
      <c r="A432" s="9" t="e">
        <f t="shared" si="100"/>
        <v>#REF!</v>
      </c>
      <c r="B432" s="9">
        <f t="shared" si="100"/>
        <v>427</v>
      </c>
      <c r="C432" s="8" t="str">
        <f>димвенканали!B432</f>
        <v>Городоцька 86</v>
      </c>
      <c r="D432" s="8">
        <f>димвенканали!C432</f>
        <v>590.70000000000005</v>
      </c>
      <c r="E432" s="8">
        <f>димвенканали!D432</f>
        <v>0</v>
      </c>
      <c r="F432" s="8">
        <f>димвенканали!E432</f>
        <v>137.6</v>
      </c>
      <c r="G432" s="328">
        <f t="shared" si="96"/>
        <v>728.30000000000007</v>
      </c>
      <c r="H432" s="217">
        <f t="shared" si="98"/>
        <v>8.6346810270026154E-3</v>
      </c>
      <c r="I432" s="209">
        <f t="shared" si="101"/>
        <v>36.968955083060344</v>
      </c>
      <c r="J432" s="202">
        <f t="shared" ref="J432:J498" si="102">I432*0.22</f>
        <v>8.1331701182732754</v>
      </c>
      <c r="K432" s="202">
        <v>15.504221501534424</v>
      </c>
      <c r="L432" s="202">
        <v>1.9692038494736548</v>
      </c>
      <c r="M432" s="10">
        <f t="shared" si="97"/>
        <v>62.575550552341703</v>
      </c>
      <c r="N432" s="11">
        <f t="shared" si="99"/>
        <v>8.5920019981246321E-2</v>
      </c>
    </row>
    <row r="433" spans="1:14" x14ac:dyDescent="0.35">
      <c r="A433" s="9" t="e">
        <f t="shared" si="100"/>
        <v>#REF!</v>
      </c>
      <c r="B433" s="9">
        <f t="shared" si="100"/>
        <v>428</v>
      </c>
      <c r="C433" s="8" t="str">
        <f>димвенканали!B433</f>
        <v>Городоцька 88</v>
      </c>
      <c r="D433" s="8">
        <f>димвенканали!C433</f>
        <v>356.7</v>
      </c>
      <c r="E433" s="8">
        <f>димвенканали!D433</f>
        <v>0</v>
      </c>
      <c r="F433" s="8">
        <f>димвенканали!E433</f>
        <v>119.5</v>
      </c>
      <c r="G433" s="328">
        <f t="shared" si="96"/>
        <v>476.2</v>
      </c>
      <c r="H433" s="217">
        <f t="shared" si="98"/>
        <v>5.6457985789628521E-3</v>
      </c>
      <c r="I433" s="209">
        <f t="shared" si="101"/>
        <v>24.172204325900502</v>
      </c>
      <c r="J433" s="202">
        <f t="shared" si="102"/>
        <v>5.3178849516981108</v>
      </c>
      <c r="K433" s="202">
        <v>10.137457474983787</v>
      </c>
      <c r="L433" s="202">
        <v>1.1891230965079609</v>
      </c>
      <c r="M433" s="10">
        <f t="shared" si="97"/>
        <v>40.816669849090367</v>
      </c>
      <c r="N433" s="11">
        <f t="shared" si="99"/>
        <v>8.5713292417241432E-2</v>
      </c>
    </row>
    <row r="434" spans="1:14" x14ac:dyDescent="0.35">
      <c r="A434" s="9" t="e">
        <f t="shared" si="100"/>
        <v>#REF!</v>
      </c>
      <c r="B434" s="9">
        <f t="shared" si="100"/>
        <v>429</v>
      </c>
      <c r="C434" s="8" t="str">
        <f>димвенканали!B434</f>
        <v>Городоцька 90</v>
      </c>
      <c r="D434" s="8">
        <f>димвенканали!C434</f>
        <v>767.6</v>
      </c>
      <c r="E434" s="8">
        <f>димвенканали!D434</f>
        <v>0</v>
      </c>
      <c r="F434" s="8">
        <f>димвенканали!E434</f>
        <v>77.5</v>
      </c>
      <c r="G434" s="328">
        <f t="shared" si="96"/>
        <v>845.1</v>
      </c>
      <c r="H434" s="217">
        <f t="shared" si="98"/>
        <v>1.0019454806975024E-2</v>
      </c>
      <c r="I434" s="209">
        <f t="shared" si="101"/>
        <v>42.897794783323214</v>
      </c>
      <c r="J434" s="202">
        <f t="shared" si="102"/>
        <v>9.4375148523311072</v>
      </c>
      <c r="K434" s="202">
        <v>17.990687341681642</v>
      </c>
      <c r="L434" s="202">
        <v>2.558931564001993</v>
      </c>
      <c r="M434" s="10">
        <f t="shared" si="97"/>
        <v>72.884928541337956</v>
      </c>
      <c r="N434" s="11">
        <f t="shared" si="99"/>
        <v>8.6244146895441909E-2</v>
      </c>
    </row>
    <row r="435" spans="1:14" x14ac:dyDescent="0.35">
      <c r="A435" s="9" t="e">
        <f t="shared" si="100"/>
        <v>#REF!</v>
      </c>
      <c r="B435" s="9">
        <f t="shared" si="100"/>
        <v>430</v>
      </c>
      <c r="C435" s="8" t="str">
        <f>димвенканали!B435</f>
        <v>Городоцька 94</v>
      </c>
      <c r="D435" s="8">
        <f>димвенканали!C435</f>
        <v>298</v>
      </c>
      <c r="E435" s="8">
        <f>димвенканали!D435</f>
        <v>0</v>
      </c>
      <c r="F435" s="8">
        <f>димвенканали!E435</f>
        <v>109</v>
      </c>
      <c r="G435" s="328">
        <f t="shared" si="96"/>
        <v>407</v>
      </c>
      <c r="H435" s="217">
        <f t="shared" si="98"/>
        <v>4.8253675380887876E-3</v>
      </c>
      <c r="I435" s="209">
        <f t="shared" si="101"/>
        <v>20.659569845950237</v>
      </c>
      <c r="J435" s="202">
        <f t="shared" si="102"/>
        <v>4.5451053661090519</v>
      </c>
      <c r="K435" s="202">
        <v>8.6643116176362902</v>
      </c>
      <c r="L435" s="202">
        <v>0.9934361725802423</v>
      </c>
      <c r="M435" s="10">
        <f t="shared" si="97"/>
        <v>34.862423002275818</v>
      </c>
      <c r="N435" s="11">
        <f t="shared" si="99"/>
        <v>8.5657058973650654E-2</v>
      </c>
    </row>
    <row r="436" spans="1:14" x14ac:dyDescent="0.35">
      <c r="A436" s="9" t="e">
        <f t="shared" si="100"/>
        <v>#REF!</v>
      </c>
      <c r="B436" s="9">
        <f t="shared" si="100"/>
        <v>431</v>
      </c>
      <c r="C436" s="8" t="str">
        <f>димвенканали!B436</f>
        <v>Городоцька 98</v>
      </c>
      <c r="D436" s="8">
        <f>димвенканали!C436</f>
        <v>411.89</v>
      </c>
      <c r="E436" s="8">
        <f>димвенканали!D436</f>
        <v>0</v>
      </c>
      <c r="F436" s="8">
        <f>димвенканали!E436</f>
        <v>88</v>
      </c>
      <c r="G436" s="328">
        <f t="shared" si="96"/>
        <v>499.89</v>
      </c>
      <c r="H436" s="217">
        <f t="shared" si="98"/>
        <v>5.9266657951233511E-3</v>
      </c>
      <c r="I436" s="209">
        <f t="shared" si="101"/>
        <v>25.374723268530872</v>
      </c>
      <c r="J436" s="202">
        <f t="shared" si="102"/>
        <v>5.5824391190767919</v>
      </c>
      <c r="K436" s="202">
        <v>10.641775760541043</v>
      </c>
      <c r="L436" s="202">
        <v>1.3731088091411943</v>
      </c>
      <c r="M436" s="10">
        <f t="shared" si="97"/>
        <v>42.972046957289898</v>
      </c>
      <c r="N436" s="11">
        <f t="shared" si="99"/>
        <v>8.596300577585049E-2</v>
      </c>
    </row>
    <row r="437" spans="1:14" x14ac:dyDescent="0.35">
      <c r="A437" s="9" t="e">
        <f t="shared" si="100"/>
        <v>#REF!</v>
      </c>
      <c r="B437" s="9">
        <f t="shared" si="100"/>
        <v>432</v>
      </c>
      <c r="C437" s="8" t="str">
        <f>димвенканали!B437</f>
        <v>Городоцька 100</v>
      </c>
      <c r="D437" s="8">
        <f>димвенканали!C437</f>
        <v>231.4</v>
      </c>
      <c r="E437" s="8">
        <f>димвенканали!D437</f>
        <v>0</v>
      </c>
      <c r="F437" s="8">
        <f>димвенканали!E437</f>
        <v>166.7</v>
      </c>
      <c r="G437" s="328">
        <f t="shared" si="96"/>
        <v>398.1</v>
      </c>
      <c r="H437" s="217">
        <f t="shared" si="98"/>
        <v>4.7198496730052738E-3</v>
      </c>
      <c r="I437" s="209">
        <f t="shared" si="101"/>
        <v>20.207800382488429</v>
      </c>
      <c r="J437" s="202">
        <f t="shared" si="102"/>
        <v>4.4457160841474543</v>
      </c>
      <c r="K437" s="202">
        <v>8.4748463267346601</v>
      </c>
      <c r="L437" s="202">
        <v>0.77141318904385248</v>
      </c>
      <c r="M437" s="10">
        <f t="shared" si="97"/>
        <v>33.899775982414397</v>
      </c>
      <c r="N437" s="11">
        <f t="shared" si="99"/>
        <v>8.5153921081171549E-2</v>
      </c>
    </row>
    <row r="438" spans="1:14" x14ac:dyDescent="0.35">
      <c r="A438" s="9" t="e">
        <f t="shared" si="100"/>
        <v>#REF!</v>
      </c>
      <c r="B438" s="9">
        <f t="shared" si="100"/>
        <v>433</v>
      </c>
      <c r="C438" s="8" t="str">
        <f>димвенканали!B438</f>
        <v>Городоцька 102</v>
      </c>
      <c r="D438" s="8">
        <f>димвенканали!C438</f>
        <v>390</v>
      </c>
      <c r="E438" s="8">
        <f>димвенканали!D438</f>
        <v>0</v>
      </c>
      <c r="F438" s="8">
        <f>димвенканали!E438</f>
        <v>65.8</v>
      </c>
      <c r="G438" s="328">
        <f t="shared" si="96"/>
        <v>455.8</v>
      </c>
      <c r="H438" s="217">
        <f t="shared" si="98"/>
        <v>5.4039374050635618E-3</v>
      </c>
      <c r="I438" s="209">
        <f t="shared" si="101"/>
        <v>23.136687802909385</v>
      </c>
      <c r="J438" s="202">
        <f t="shared" si="102"/>
        <v>5.0900713166400644</v>
      </c>
      <c r="K438" s="202">
        <v>9.7031774823553345</v>
      </c>
      <c r="L438" s="202">
        <v>1.3001345882761559</v>
      </c>
      <c r="M438" s="10">
        <f t="shared" si="97"/>
        <v>39.230071190180944</v>
      </c>
      <c r="N438" s="11">
        <f t="shared" si="99"/>
        <v>8.6068607262353977E-2</v>
      </c>
    </row>
    <row r="439" spans="1:14" x14ac:dyDescent="0.35">
      <c r="A439" s="9" t="e">
        <f t="shared" si="100"/>
        <v>#REF!</v>
      </c>
      <c r="B439" s="9">
        <f t="shared" si="100"/>
        <v>434</v>
      </c>
      <c r="C439" s="8" t="str">
        <f>димвенканали!B439</f>
        <v>Городоцька 104</v>
      </c>
      <c r="D439" s="8">
        <f>димвенканали!C439</f>
        <v>1219.7</v>
      </c>
      <c r="E439" s="8">
        <f>димвенканали!D439</f>
        <v>67.2</v>
      </c>
      <c r="F439" s="8">
        <f>димвенканали!E439</f>
        <v>147.4</v>
      </c>
      <c r="G439" s="328">
        <f t="shared" si="96"/>
        <v>1434.3000000000002</v>
      </c>
      <c r="H439" s="217">
        <f t="shared" si="98"/>
        <v>1.7004974594301597E-2</v>
      </c>
      <c r="I439" s="209">
        <f t="shared" si="101"/>
        <v>72.805948476772571</v>
      </c>
      <c r="J439" s="202">
        <f t="shared" si="102"/>
        <v>16.017308664889967</v>
      </c>
      <c r="K439" s="202">
        <v>30.533715364068133</v>
      </c>
      <c r="L439" s="202">
        <v>4.0660875828728908</v>
      </c>
      <c r="M439" s="10">
        <f t="shared" si="97"/>
        <v>123.42306008860356</v>
      </c>
      <c r="N439" s="11">
        <f t="shared" si="99"/>
        <v>8.6051077242280935E-2</v>
      </c>
    </row>
    <row r="440" spans="1:14" x14ac:dyDescent="0.35">
      <c r="A440" s="9" t="e">
        <f t="shared" si="100"/>
        <v>#REF!</v>
      </c>
      <c r="B440" s="9">
        <f t="shared" si="100"/>
        <v>435</v>
      </c>
      <c r="C440" s="8" t="str">
        <f>димвенканали!B440</f>
        <v>Городоцька 106</v>
      </c>
      <c r="D440" s="8">
        <f>димвенканали!C440</f>
        <v>567.4</v>
      </c>
      <c r="E440" s="8">
        <f>димвенканали!D440</f>
        <v>0</v>
      </c>
      <c r="F440" s="8">
        <f>димвенканали!E440</f>
        <v>46.1</v>
      </c>
      <c r="G440" s="328">
        <f t="shared" si="96"/>
        <v>613.5</v>
      </c>
      <c r="H440" s="217">
        <f t="shared" si="98"/>
        <v>7.2736191268242536E-3</v>
      </c>
      <c r="I440" s="209">
        <f t="shared" si="101"/>
        <v>31.141636610541699</v>
      </c>
      <c r="J440" s="202">
        <f t="shared" si="102"/>
        <v>6.8511600543191742</v>
      </c>
      <c r="K440" s="202">
        <v>13.060332131252736</v>
      </c>
      <c r="L440" s="202">
        <v>1.8915291420202329</v>
      </c>
      <c r="M440" s="10">
        <f t="shared" si="97"/>
        <v>52.944657938133844</v>
      </c>
      <c r="N440" s="11">
        <f t="shared" si="99"/>
        <v>8.6299360942353451E-2</v>
      </c>
    </row>
    <row r="441" spans="1:14" x14ac:dyDescent="0.35">
      <c r="A441" s="9" t="e">
        <f t="shared" si="100"/>
        <v>#REF!</v>
      </c>
      <c r="B441" s="9">
        <f t="shared" si="100"/>
        <v>436</v>
      </c>
      <c r="C441" s="8" t="str">
        <f>димвенканали!B441</f>
        <v>Городоцька 110</v>
      </c>
      <c r="D441" s="8">
        <f>димвенканали!C441</f>
        <v>218.9</v>
      </c>
      <c r="E441" s="8">
        <f>димвенканали!D441</f>
        <v>0</v>
      </c>
      <c r="F441" s="8">
        <f>димвенканали!E441</f>
        <v>70.099999999999994</v>
      </c>
      <c r="G441" s="328">
        <f t="shared" si="96"/>
        <v>289</v>
      </c>
      <c r="H441" s="217">
        <f t="shared" si="98"/>
        <v>3.4263666302399502E-3</v>
      </c>
      <c r="I441" s="209">
        <f t="shared" si="101"/>
        <v>14.669817409040833</v>
      </c>
      <c r="J441" s="202">
        <f t="shared" si="102"/>
        <v>3.2273598299889832</v>
      </c>
      <c r="K441" s="202">
        <v>6.1522998955697483</v>
      </c>
      <c r="L441" s="202">
        <v>0.72974220865038586</v>
      </c>
      <c r="M441" s="10">
        <f t="shared" si="97"/>
        <v>24.779219343249949</v>
      </c>
      <c r="N441" s="11">
        <f t="shared" si="99"/>
        <v>8.5741243402248951E-2</v>
      </c>
    </row>
    <row r="442" spans="1:14" x14ac:dyDescent="0.35">
      <c r="A442" s="9" t="e">
        <f t="shared" si="100"/>
        <v>#REF!</v>
      </c>
      <c r="B442" s="9">
        <f t="shared" si="100"/>
        <v>437</v>
      </c>
      <c r="C442" s="8" t="str">
        <f>димвенканали!B442</f>
        <v>Городоцька 122</v>
      </c>
      <c r="D442" s="8">
        <f>димвенканали!C442</f>
        <v>443.7</v>
      </c>
      <c r="E442" s="8">
        <f>димвенканали!D442</f>
        <v>0</v>
      </c>
      <c r="F442" s="8">
        <f>димвенканали!E442</f>
        <v>82.1</v>
      </c>
      <c r="G442" s="328">
        <f t="shared" si="96"/>
        <v>525.79999999999995</v>
      </c>
      <c r="H442" s="217">
        <f t="shared" si="98"/>
        <v>6.2338531978552445E-3</v>
      </c>
      <c r="I442" s="209">
        <f t="shared" si="101"/>
        <v>26.689930773957336</v>
      </c>
      <c r="J442" s="202">
        <f t="shared" si="102"/>
        <v>5.8717847702706143</v>
      </c>
      <c r="K442" s="202">
        <v>11.193353927649042</v>
      </c>
      <c r="L442" s="202">
        <v>1.479153120046488</v>
      </c>
      <c r="M442" s="10">
        <f t="shared" si="97"/>
        <v>45.234222591923483</v>
      </c>
      <c r="N442" s="11">
        <f t="shared" si="99"/>
        <v>8.6029331669690928E-2</v>
      </c>
    </row>
    <row r="443" spans="1:14" x14ac:dyDescent="0.35">
      <c r="A443" s="9" t="e">
        <f t="shared" si="100"/>
        <v>#REF!</v>
      </c>
      <c r="B443" s="9">
        <f t="shared" si="100"/>
        <v>438</v>
      </c>
      <c r="C443" s="8" t="str">
        <f>димвенканали!B443</f>
        <v>Стародубська 1</v>
      </c>
      <c r="D443" s="8">
        <f>димвенканали!C443</f>
        <v>524.9</v>
      </c>
      <c r="E443" s="8">
        <f>димвенканали!D443</f>
        <v>22.1</v>
      </c>
      <c r="F443" s="8">
        <f>димвенканали!E443</f>
        <v>0</v>
      </c>
      <c r="G443" s="328">
        <f t="shared" si="96"/>
        <v>547</v>
      </c>
      <c r="H443" s="217">
        <f t="shared" si="98"/>
        <v>6.4851991236721546E-3</v>
      </c>
      <c r="I443" s="209">
        <f t="shared" si="101"/>
        <v>27.766055788046145</v>
      </c>
      <c r="J443" s="202">
        <f t="shared" si="102"/>
        <v>6.1085322733701517</v>
      </c>
      <c r="K443" s="202">
        <v>11.644664508223711</v>
      </c>
      <c r="L443" s="202">
        <v>1.7498478086824467</v>
      </c>
      <c r="M443" s="10">
        <f t="shared" si="97"/>
        <v>47.269100378322456</v>
      </c>
      <c r="N443" s="11">
        <f t="shared" si="99"/>
        <v>8.6415174366220218E-2</v>
      </c>
    </row>
    <row r="444" spans="1:14" x14ac:dyDescent="0.35">
      <c r="A444" s="9" t="e">
        <f t="shared" si="100"/>
        <v>#REF!</v>
      </c>
      <c r="B444" s="9">
        <f t="shared" si="100"/>
        <v>439</v>
      </c>
      <c r="C444" s="8" t="str">
        <f>димвенканали!B444</f>
        <v>Стародубська 3</v>
      </c>
      <c r="D444" s="8">
        <f>димвенканали!C444</f>
        <v>651.29999999999995</v>
      </c>
      <c r="E444" s="8">
        <f>димвенканали!D444</f>
        <v>0</v>
      </c>
      <c r="F444" s="8">
        <f>димвенканали!E444</f>
        <v>0</v>
      </c>
      <c r="G444" s="328">
        <f t="shared" si="96"/>
        <v>651.29999999999995</v>
      </c>
      <c r="H444" s="217">
        <f t="shared" si="98"/>
        <v>7.721773654931762E-3</v>
      </c>
      <c r="I444" s="209">
        <f t="shared" si="101"/>
        <v>33.060387814907592</v>
      </c>
      <c r="J444" s="202">
        <f t="shared" si="102"/>
        <v>7.2732853192796707</v>
      </c>
      <c r="K444" s="202">
        <v>13.865027411711338</v>
      </c>
      <c r="L444" s="202">
        <v>2.17122476242118</v>
      </c>
      <c r="M444" s="10">
        <f t="shared" si="97"/>
        <v>56.369925308319786</v>
      </c>
      <c r="N444" s="11">
        <f t="shared" si="99"/>
        <v>8.6549862288223228E-2</v>
      </c>
    </row>
    <row r="445" spans="1:14" x14ac:dyDescent="0.35">
      <c r="A445" s="9" t="e">
        <f t="shared" si="100"/>
        <v>#REF!</v>
      </c>
      <c r="B445" s="9">
        <f t="shared" si="100"/>
        <v>440</v>
      </c>
      <c r="C445" s="8" t="str">
        <f>димвенканали!B445</f>
        <v>Стародубська 4</v>
      </c>
      <c r="D445" s="8">
        <f>димвенканали!C445</f>
        <v>245.8</v>
      </c>
      <c r="E445" s="8">
        <f>димвенканали!D445</f>
        <v>0</v>
      </c>
      <c r="F445" s="8">
        <f>димвенканали!E445</f>
        <v>32.1</v>
      </c>
      <c r="G445" s="328">
        <f t="shared" si="96"/>
        <v>277.90000000000003</v>
      </c>
      <c r="H445" s="217">
        <f t="shared" si="98"/>
        <v>3.2947656973829837E-3</v>
      </c>
      <c r="I445" s="209">
        <f t="shared" si="101"/>
        <v>14.106374595060375</v>
      </c>
      <c r="J445" s="202">
        <f t="shared" si="102"/>
        <v>3.1034024109132825</v>
      </c>
      <c r="K445" s="202">
        <v>5.9160004878160324</v>
      </c>
      <c r="L445" s="202">
        <v>0.81941815845712596</v>
      </c>
      <c r="M445" s="10">
        <f t="shared" si="97"/>
        <v>23.945195652246813</v>
      </c>
      <c r="N445" s="11">
        <f t="shared" si="99"/>
        <v>8.6164791839679053E-2</v>
      </c>
    </row>
    <row r="446" spans="1:14" x14ac:dyDescent="0.35">
      <c r="A446" s="9" t="e">
        <f t="shared" si="100"/>
        <v>#REF!</v>
      </c>
      <c r="B446" s="9">
        <f t="shared" si="100"/>
        <v>441</v>
      </c>
      <c r="C446" s="8" t="str">
        <f>димвенканали!B446</f>
        <v>Стародубська 6</v>
      </c>
      <c r="D446" s="8">
        <f>димвенканали!C446</f>
        <v>552.5</v>
      </c>
      <c r="E446" s="8">
        <f>димвенканали!D446</f>
        <v>0</v>
      </c>
      <c r="F446" s="8">
        <f>димвенканали!E446</f>
        <v>58.2</v>
      </c>
      <c r="G446" s="328">
        <f t="shared" si="96"/>
        <v>610.70000000000005</v>
      </c>
      <c r="H446" s="217">
        <f t="shared" si="98"/>
        <v>7.240422495112587E-3</v>
      </c>
      <c r="I446" s="209">
        <f t="shared" si="101"/>
        <v>30.999506891699784</v>
      </c>
      <c r="J446" s="202">
        <f t="shared" si="102"/>
        <v>6.8198915161739526</v>
      </c>
      <c r="K446" s="202">
        <v>13.000725073440988</v>
      </c>
      <c r="L446" s="202">
        <v>1.8418573333912207</v>
      </c>
      <c r="M446" s="10">
        <f t="shared" si="97"/>
        <v>52.661980814705942</v>
      </c>
      <c r="N446" s="11">
        <f t="shared" si="99"/>
        <v>8.6232161150656517E-2</v>
      </c>
    </row>
    <row r="447" spans="1:14" x14ac:dyDescent="0.35">
      <c r="A447" s="9" t="e">
        <f t="shared" si="100"/>
        <v>#REF!</v>
      </c>
      <c r="B447" s="9">
        <f t="shared" si="100"/>
        <v>442</v>
      </c>
      <c r="C447" s="8" t="str">
        <f>димвенканали!B447</f>
        <v>Затишна 2</v>
      </c>
      <c r="D447" s="8">
        <f>димвенканали!C447</f>
        <v>282.10000000000002</v>
      </c>
      <c r="E447" s="8">
        <f>димвенканали!D447</f>
        <v>0</v>
      </c>
      <c r="F447" s="8">
        <f>димвенканали!E447</f>
        <v>0</v>
      </c>
      <c r="G447" s="328">
        <f t="shared" si="96"/>
        <v>282.10000000000002</v>
      </c>
      <c r="H447" s="217">
        <f t="shared" si="98"/>
        <v>3.3445606449504844E-3</v>
      </c>
      <c r="I447" s="209">
        <f t="shared" si="101"/>
        <v>14.31956917332325</v>
      </c>
      <c r="J447" s="202">
        <f t="shared" si="102"/>
        <v>3.1503052181311153</v>
      </c>
      <c r="K447" s="202">
        <v>6.0054110745336544</v>
      </c>
      <c r="L447" s="202">
        <v>0.94043068551975284</v>
      </c>
      <c r="M447" s="10">
        <f t="shared" si="97"/>
        <v>24.415716151507773</v>
      </c>
      <c r="N447" s="11">
        <f t="shared" si="99"/>
        <v>8.6549862288223228E-2</v>
      </c>
    </row>
    <row r="448" spans="1:14" x14ac:dyDescent="0.35">
      <c r="A448" s="9" t="e">
        <f t="shared" si="100"/>
        <v>#REF!</v>
      </c>
      <c r="B448" s="9">
        <f t="shared" si="100"/>
        <v>443</v>
      </c>
      <c r="C448" s="8" t="str">
        <f>димвенканали!B448</f>
        <v>Затишна 4</v>
      </c>
      <c r="D448" s="8">
        <f>димвенканали!C448</f>
        <v>188.5</v>
      </c>
      <c r="E448" s="8">
        <f>димвенканали!D448</f>
        <v>0</v>
      </c>
      <c r="F448" s="8">
        <f>димвенканали!E448</f>
        <v>0</v>
      </c>
      <c r="G448" s="328">
        <f t="shared" si="96"/>
        <v>188.5</v>
      </c>
      <c r="H448" s="217">
        <f t="shared" si="98"/>
        <v>2.2348446705890332E-3</v>
      </c>
      <c r="I448" s="209">
        <f t="shared" si="101"/>
        <v>9.5683757148934152</v>
      </c>
      <c r="J448" s="202">
        <f t="shared" si="102"/>
        <v>2.1050426572765515</v>
      </c>
      <c r="K448" s="202">
        <v>4.0128322848266356</v>
      </c>
      <c r="L448" s="202">
        <v>0.62839838433347539</v>
      </c>
      <c r="M448" s="10">
        <f t="shared" si="97"/>
        <v>16.314649041330078</v>
      </c>
      <c r="N448" s="11">
        <f t="shared" si="99"/>
        <v>8.6549862288223228E-2</v>
      </c>
    </row>
    <row r="449" spans="1:14" x14ac:dyDescent="0.35">
      <c r="A449" s="9" t="e">
        <f>#REF!+1</f>
        <v>#REF!</v>
      </c>
      <c r="B449" s="9">
        <f t="shared" ref="B449" si="103">B448+1</f>
        <v>444</v>
      </c>
      <c r="C449" s="8" t="str">
        <f>димвенканали!B449</f>
        <v>Коротка 2</v>
      </c>
      <c r="D449" s="8">
        <f>димвенканали!C449</f>
        <v>505.8</v>
      </c>
      <c r="E449" s="8">
        <f>димвенканали!D449</f>
        <v>0</v>
      </c>
      <c r="F449" s="8">
        <f>димвенканали!E449</f>
        <v>0</v>
      </c>
      <c r="G449" s="328">
        <f t="shared" si="96"/>
        <v>505.8</v>
      </c>
      <c r="H449" s="217">
        <f t="shared" si="98"/>
        <v>5.9967343999147637E-3</v>
      </c>
      <c r="I449" s="209">
        <f t="shared" si="101"/>
        <v>25.674718496515062</v>
      </c>
      <c r="J449" s="202">
        <f t="shared" si="102"/>
        <v>5.6484380692333138</v>
      </c>
      <c r="K449" s="202">
        <v>10.7675892289937</v>
      </c>
      <c r="L449" s="202">
        <v>1.6861745506412298</v>
      </c>
      <c r="M449" s="10">
        <f t="shared" si="97"/>
        <v>43.776920345383303</v>
      </c>
      <c r="N449" s="11">
        <f t="shared" si="99"/>
        <v>8.6549862288223214E-2</v>
      </c>
    </row>
    <row r="450" spans="1:14" x14ac:dyDescent="0.35">
      <c r="A450" s="9" t="e">
        <f t="shared" si="100"/>
        <v>#REF!</v>
      </c>
      <c r="B450" s="9">
        <f t="shared" si="100"/>
        <v>445</v>
      </c>
      <c r="C450" s="8" t="str">
        <f>димвенканали!B450</f>
        <v>Коротка 3</v>
      </c>
      <c r="D450" s="8">
        <f>димвенканали!C450</f>
        <v>248.8</v>
      </c>
      <c r="E450" s="8">
        <f>димвенканали!D450</f>
        <v>0</v>
      </c>
      <c r="F450" s="8">
        <f>димвенканали!E450</f>
        <v>0</v>
      </c>
      <c r="G450" s="328">
        <f t="shared" ref="G450:G457" si="104">D450+E450+F450</f>
        <v>248.8</v>
      </c>
      <c r="H450" s="217">
        <f t="shared" si="98"/>
        <v>2.9497578463795835E-3</v>
      </c>
      <c r="I450" s="209">
        <f t="shared" si="101"/>
        <v>12.629240731381866</v>
      </c>
      <c r="J450" s="202">
        <f t="shared" si="102"/>
        <v>2.7784329609040106</v>
      </c>
      <c r="K450" s="202">
        <v>5.2965128512725039</v>
      </c>
      <c r="L450" s="202">
        <v>0.82941919375155793</v>
      </c>
      <c r="M450" s="10">
        <f t="shared" si="97"/>
        <v>21.533605737309941</v>
      </c>
      <c r="N450" s="11">
        <f t="shared" si="99"/>
        <v>8.6549862288223228E-2</v>
      </c>
    </row>
    <row r="451" spans="1:14" x14ac:dyDescent="0.35">
      <c r="A451" s="9" t="e">
        <f t="shared" si="100"/>
        <v>#REF!</v>
      </c>
      <c r="B451" s="9">
        <f t="shared" si="100"/>
        <v>446</v>
      </c>
      <c r="C451" s="8" t="str">
        <f>димвенканали!B451</f>
        <v>Коротка 5</v>
      </c>
      <c r="D451" s="8">
        <f>димвенканали!C451</f>
        <v>301.2</v>
      </c>
      <c r="E451" s="8">
        <f>димвенканали!D451</f>
        <v>0</v>
      </c>
      <c r="F451" s="8">
        <f>димвенканали!E451</f>
        <v>68.8</v>
      </c>
      <c r="G451" s="328">
        <f t="shared" si="104"/>
        <v>370</v>
      </c>
      <c r="H451" s="217">
        <f t="shared" si="98"/>
        <v>4.3866977618988983E-3</v>
      </c>
      <c r="I451" s="209">
        <f t="shared" si="101"/>
        <v>18.781427132682037</v>
      </c>
      <c r="J451" s="202">
        <f t="shared" si="102"/>
        <v>4.1319139691900482</v>
      </c>
      <c r="K451" s="202">
        <v>7.8766469251239011</v>
      </c>
      <c r="L451" s="202">
        <v>1.0041039435609695</v>
      </c>
      <c r="M451" s="10">
        <f t="shared" ref="M451:M460" si="105">I451+J451+K451+L451</f>
        <v>31.794091970556956</v>
      </c>
      <c r="N451" s="11">
        <f t="shared" si="99"/>
        <v>8.5929978298802584E-2</v>
      </c>
    </row>
    <row r="452" spans="1:14" x14ac:dyDescent="0.35">
      <c r="A452" s="9" t="e">
        <f t="shared" si="100"/>
        <v>#REF!</v>
      </c>
      <c r="B452" s="9">
        <f t="shared" si="100"/>
        <v>447</v>
      </c>
      <c r="C452" s="8" t="str">
        <f>димвенканали!B452</f>
        <v>Коротка 8</v>
      </c>
      <c r="D452" s="8">
        <f>димвенканали!C452</f>
        <v>388.1</v>
      </c>
      <c r="E452" s="8">
        <f>димвенканали!D452</f>
        <v>0</v>
      </c>
      <c r="F452" s="8">
        <f>димвенканали!E452</f>
        <v>0</v>
      </c>
      <c r="G452" s="328">
        <f t="shared" si="104"/>
        <v>388.1</v>
      </c>
      <c r="H452" s="217">
        <f t="shared" si="98"/>
        <v>4.6012902740350334E-3</v>
      </c>
      <c r="I452" s="209">
        <f t="shared" si="101"/>
        <v>19.700194243767292</v>
      </c>
      <c r="J452" s="202">
        <f t="shared" si="102"/>
        <v>4.3340427336288041</v>
      </c>
      <c r="K452" s="202">
        <v>8.2619639774069871</v>
      </c>
      <c r="L452" s="202">
        <v>1.2938005992563488</v>
      </c>
      <c r="M452" s="10">
        <f t="shared" si="105"/>
        <v>33.590001554059434</v>
      </c>
      <c r="N452" s="11">
        <f t="shared" si="99"/>
        <v>8.6549862288223214E-2</v>
      </c>
    </row>
    <row r="453" spans="1:14" x14ac:dyDescent="0.35">
      <c r="A453" s="9" t="e">
        <f t="shared" si="100"/>
        <v>#REF!</v>
      </c>
      <c r="B453" s="9">
        <f t="shared" si="100"/>
        <v>448</v>
      </c>
      <c r="C453" s="8" t="str">
        <f>димвенканали!B453</f>
        <v>Коротка 8/а</v>
      </c>
      <c r="D453" s="8">
        <f>димвенканали!C453</f>
        <v>1686.83</v>
      </c>
      <c r="E453" s="8">
        <f>димвенканали!D453</f>
        <v>0</v>
      </c>
      <c r="F453" s="8">
        <f>димвенканали!E453</f>
        <v>0</v>
      </c>
      <c r="G453" s="328">
        <f t="shared" si="104"/>
        <v>1686.83</v>
      </c>
      <c r="H453" s="217">
        <f t="shared" si="98"/>
        <v>1.9998955096497077E-2</v>
      </c>
      <c r="I453" s="209">
        <f t="shared" si="101"/>
        <v>85.624526297897404</v>
      </c>
      <c r="J453" s="202">
        <f t="shared" si="102"/>
        <v>18.837395785537428</v>
      </c>
      <c r="K453" s="202">
        <v>35.90963333163986</v>
      </c>
      <c r="L453" s="202">
        <v>5.623348788568892</v>
      </c>
      <c r="M453" s="10">
        <f t="shared" si="105"/>
        <v>145.99490420364359</v>
      </c>
      <c r="N453" s="11">
        <f t="shared" si="99"/>
        <v>8.6549862288223228E-2</v>
      </c>
    </row>
    <row r="454" spans="1:14" x14ac:dyDescent="0.35">
      <c r="A454" s="9" t="e">
        <f t="shared" si="100"/>
        <v>#REF!</v>
      </c>
      <c r="B454" s="9">
        <f t="shared" si="100"/>
        <v>449</v>
      </c>
      <c r="C454" s="8" t="str">
        <f>димвенканали!B454</f>
        <v>Коротка 11</v>
      </c>
      <c r="D454" s="8">
        <f>димвенканали!C454</f>
        <v>445.5</v>
      </c>
      <c r="E454" s="8">
        <f>димвенканали!D454</f>
        <v>11.1</v>
      </c>
      <c r="F454" s="8">
        <f>димвенканали!E454</f>
        <v>31.9</v>
      </c>
      <c r="G454" s="328">
        <f t="shared" si="104"/>
        <v>488.5</v>
      </c>
      <c r="H454" s="217">
        <f t="shared" si="98"/>
        <v>5.7916266396962476E-3</v>
      </c>
      <c r="I454" s="209">
        <f t="shared" si="101"/>
        <v>24.7965598765275</v>
      </c>
      <c r="J454" s="202">
        <f t="shared" si="102"/>
        <v>5.4552431728360498</v>
      </c>
      <c r="K454" s="202">
        <v>10.399302764656824</v>
      </c>
      <c r="L454" s="202">
        <v>1.4851537412231473</v>
      </c>
      <c r="M454" s="10">
        <f t="shared" si="105"/>
        <v>42.136259555243512</v>
      </c>
      <c r="N454" s="11">
        <f t="shared" si="99"/>
        <v>8.6256416694459589E-2</v>
      </c>
    </row>
    <row r="455" spans="1:14" x14ac:dyDescent="0.35">
      <c r="A455" s="9" t="e">
        <f t="shared" si="100"/>
        <v>#REF!</v>
      </c>
      <c r="B455" s="9">
        <f t="shared" si="100"/>
        <v>450</v>
      </c>
      <c r="C455" s="8" t="str">
        <f>димвенканали!B455</f>
        <v>Коротка 11/а</v>
      </c>
      <c r="D455" s="8">
        <f>димвенканали!C455</f>
        <v>250.6</v>
      </c>
      <c r="E455" s="8">
        <f>димвенканали!D455</f>
        <v>0</v>
      </c>
      <c r="F455" s="8">
        <f>димвенканали!E455</f>
        <v>0</v>
      </c>
      <c r="G455" s="328">
        <f t="shared" si="104"/>
        <v>250.6</v>
      </c>
      <c r="H455" s="217">
        <f t="shared" ref="H455:H460" si="106">3/253037.72*G455</f>
        <v>2.9710985381942263E-3</v>
      </c>
      <c r="I455" s="209">
        <f t="shared" si="101"/>
        <v>12.72060983635167</v>
      </c>
      <c r="J455" s="202">
        <f t="shared" si="102"/>
        <v>2.7985341639973673</v>
      </c>
      <c r="K455" s="202">
        <v>5.3348316741514843</v>
      </c>
      <c r="L455" s="202">
        <v>0.83541981492821704</v>
      </c>
      <c r="M455" s="10">
        <f t="shared" si="105"/>
        <v>21.689395489428737</v>
      </c>
      <c r="N455" s="11">
        <f t="shared" si="99"/>
        <v>8.6549862288223214E-2</v>
      </c>
    </row>
    <row r="456" spans="1:14" x14ac:dyDescent="0.35">
      <c r="A456" s="9"/>
      <c r="B456" s="9">
        <f t="shared" ref="B456" si="107">B455+1</f>
        <v>451</v>
      </c>
      <c r="C456" s="204" t="str">
        <f>димвенканали!B456</f>
        <v>Голубовича, 35а</v>
      </c>
      <c r="D456" s="8">
        <f>димвенканали!C456</f>
        <v>1341.5</v>
      </c>
      <c r="E456" s="8">
        <f>димвенканали!D456</f>
        <v>0</v>
      </c>
      <c r="F456" s="8">
        <f>димвенканали!E456</f>
        <v>0</v>
      </c>
      <c r="G456" s="328">
        <f t="shared" si="104"/>
        <v>1341.5</v>
      </c>
      <c r="H456" s="217">
        <f t="shared" si="106"/>
        <v>1.5904743371857762E-2</v>
      </c>
      <c r="I456" s="209">
        <f>14.2905467067684*1.13*1.51</f>
        <v>24.38395984575892</v>
      </c>
      <c r="J456" s="202">
        <f t="shared" si="102"/>
        <v>5.3644711660669619</v>
      </c>
      <c r="K456" s="202">
        <v>11.948140324421871</v>
      </c>
      <c r="L456" s="202">
        <v>9.876511325791741</v>
      </c>
      <c r="M456" s="10">
        <f t="shared" si="105"/>
        <v>51.573082662039496</v>
      </c>
      <c r="N456" s="11">
        <f t="shared" si="99"/>
        <v>3.8444340411509126E-2</v>
      </c>
    </row>
    <row r="457" spans="1:14" x14ac:dyDescent="0.35">
      <c r="A457" s="9"/>
      <c r="B457" s="9">
        <f t="shared" ref="B457" si="108">B456+1</f>
        <v>452</v>
      </c>
      <c r="C457" s="204" t="str">
        <f>димвенканали!B457</f>
        <v>Морозенка, 5</v>
      </c>
      <c r="D457" s="8">
        <f>димвенканали!C457</f>
        <v>2020</v>
      </c>
      <c r="E457" s="8">
        <f>димвенканали!D457</f>
        <v>0</v>
      </c>
      <c r="F457" s="8">
        <f>димвенканали!E457</f>
        <v>0</v>
      </c>
      <c r="G457" s="328">
        <f t="shared" si="104"/>
        <v>2020</v>
      </c>
      <c r="H457" s="217">
        <f t="shared" si="106"/>
        <v>2.3948998591988579E-2</v>
      </c>
      <c r="I457" s="209">
        <f>21.518378194314*1.13*1.51</f>
        <v>36.716808712957977</v>
      </c>
      <c r="J457" s="202">
        <f t="shared" si="102"/>
        <v>8.0776979168507559</v>
      </c>
      <c r="K457" s="202">
        <v>17.991236269349407</v>
      </c>
      <c r="L457" s="202">
        <v>14.871824732090433</v>
      </c>
      <c r="M457" s="10">
        <f t="shared" si="105"/>
        <v>77.657567631248583</v>
      </c>
      <c r="N457" s="11">
        <f t="shared" si="99"/>
        <v>3.8444340411509202E-2</v>
      </c>
    </row>
    <row r="458" spans="1:14" x14ac:dyDescent="0.35">
      <c r="A458" s="9"/>
      <c r="B458" s="9">
        <f t="shared" ref="B458" si="109">B457+1</f>
        <v>453</v>
      </c>
      <c r="C458" s="204" t="str">
        <f>димвенканали!B458</f>
        <v>Голубовича, 35</v>
      </c>
      <c r="D458" s="8">
        <f>димвенканали!C458</f>
        <v>421</v>
      </c>
      <c r="E458" s="8">
        <f>димвенканали!D458</f>
        <v>0</v>
      </c>
      <c r="F458" s="8">
        <f>димвенканали!E458</f>
        <v>0</v>
      </c>
      <c r="G458" s="328">
        <f>D458+E458+F458</f>
        <v>421</v>
      </c>
      <c r="H458" s="217">
        <f t="shared" si="106"/>
        <v>4.9913506966471248E-3</v>
      </c>
      <c r="I458" s="209">
        <f>H458*$I$2</f>
        <v>21.370218440159832</v>
      </c>
      <c r="J458" s="202">
        <f t="shared" si="102"/>
        <v>4.7014480568351633</v>
      </c>
      <c r="K458" s="202">
        <v>8.9623469066950303</v>
      </c>
      <c r="L458" s="202">
        <v>1.4851537412231473</v>
      </c>
      <c r="M458" s="10">
        <f t="shared" si="105"/>
        <v>36.519167144913169</v>
      </c>
      <c r="N458" s="11">
        <f t="shared" si="99"/>
        <v>8.6743864952287808E-2</v>
      </c>
    </row>
    <row r="459" spans="1:14" x14ac:dyDescent="0.35">
      <c r="A459" s="9"/>
      <c r="B459" s="9">
        <f t="shared" ref="B459" si="110">B458+1</f>
        <v>454</v>
      </c>
      <c r="C459" s="14" t="s">
        <v>1930</v>
      </c>
      <c r="D459" s="8">
        <f>димвенканали!C459</f>
        <v>456.1</v>
      </c>
      <c r="E459" s="8">
        <f>димвенканали!D459</f>
        <v>0</v>
      </c>
      <c r="F459" s="8">
        <f>димвенканали!E459</f>
        <v>0</v>
      </c>
      <c r="G459" s="328">
        <f t="shared" ref="G459:G460" si="111">D459+E459+F459</f>
        <v>456.1</v>
      </c>
      <c r="H459" s="217">
        <f t="shared" si="106"/>
        <v>5.4074941870326685E-3</v>
      </c>
      <c r="I459" s="209">
        <f t="shared" ref="I459:I460" si="112">H459*$I$2</f>
        <v>23.151915987071018</v>
      </c>
      <c r="J459" s="202">
        <f t="shared" si="102"/>
        <v>5.0934215171556243</v>
      </c>
      <c r="K459" s="202">
        <v>9.7095639528351629</v>
      </c>
      <c r="L459" s="202">
        <v>1.7169999999999999</v>
      </c>
      <c r="M459" s="10">
        <f t="shared" si="105"/>
        <v>39.6719014570618</v>
      </c>
      <c r="N459" s="11">
        <f t="shared" si="99"/>
        <v>8.6980709180139879E-2</v>
      </c>
    </row>
    <row r="460" spans="1:14" x14ac:dyDescent="0.35">
      <c r="A460" s="9"/>
      <c r="B460" s="9">
        <f t="shared" ref="B460" si="113">B459+1</f>
        <v>455</v>
      </c>
      <c r="C460" s="14" t="s">
        <v>1931</v>
      </c>
      <c r="D460" s="8">
        <f>димвенканали!C460</f>
        <v>352</v>
      </c>
      <c r="E460" s="8">
        <f>димвенканали!D460</f>
        <v>0</v>
      </c>
      <c r="F460" s="8">
        <f>димвенканали!E460</f>
        <v>0</v>
      </c>
      <c r="G460" s="328">
        <f t="shared" si="111"/>
        <v>352</v>
      </c>
      <c r="H460" s="217">
        <f t="shared" si="106"/>
        <v>4.1732908437524651E-3</v>
      </c>
      <c r="I460" s="209">
        <f t="shared" si="112"/>
        <v>17.867736082983992</v>
      </c>
      <c r="J460" s="202">
        <f t="shared" si="102"/>
        <v>3.9309019382564783</v>
      </c>
      <c r="K460" s="202">
        <v>7.4934586963340877</v>
      </c>
      <c r="L460" s="202">
        <v>1.7169999999999999</v>
      </c>
      <c r="M460" s="10">
        <f t="shared" si="105"/>
        <v>31.009096717574558</v>
      </c>
      <c r="N460" s="11">
        <f t="shared" si="99"/>
        <v>8.8094024765836818E-2</v>
      </c>
    </row>
    <row r="461" spans="1:14" ht="18" x14ac:dyDescent="0.4">
      <c r="A461" s="12"/>
      <c r="B461" s="9"/>
      <c r="C461" s="17" t="s">
        <v>1431</v>
      </c>
      <c r="D461" s="15">
        <f>SUM(D6:D460)</f>
        <v>242326.82000000004</v>
      </c>
      <c r="E461" s="15">
        <f>SUM(E6:E460)</f>
        <v>3406.1</v>
      </c>
      <c r="F461" s="15">
        <f>SUM(F6:F460)</f>
        <v>7304.800000000002</v>
      </c>
      <c r="G461" s="297">
        <f>SUM(G6:G460)</f>
        <v>253037.72000000003</v>
      </c>
      <c r="H461" s="39">
        <f t="shared" ref="H461:M461" si="114">SUM(H6:H460)</f>
        <v>3</v>
      </c>
      <c r="I461" s="15">
        <f t="shared" si="114"/>
        <v>12734.818965027613</v>
      </c>
      <c r="J461" s="15">
        <f t="shared" si="114"/>
        <v>2801.6601723060739</v>
      </c>
      <c r="K461" s="341">
        <f t="shared" si="114"/>
        <v>5345.1054050790617</v>
      </c>
      <c r="L461" s="15">
        <f t="shared" si="114"/>
        <v>1082.4939164364898</v>
      </c>
      <c r="M461" s="15">
        <f t="shared" si="114"/>
        <v>21964.078458849232</v>
      </c>
      <c r="N461" s="16">
        <f>M461/G461</f>
        <v>8.6801598033879018E-2</v>
      </c>
    </row>
    <row r="462" spans="1:14" ht="18" x14ac:dyDescent="0.4">
      <c r="A462" s="9"/>
      <c r="B462" s="9"/>
      <c r="C462" s="7" t="s">
        <v>1699</v>
      </c>
      <c r="D462" s="8"/>
      <c r="E462" s="8"/>
      <c r="F462" s="8"/>
      <c r="G462" s="328"/>
      <c r="H462" s="195"/>
      <c r="I462" s="195"/>
      <c r="J462" s="202">
        <f t="shared" si="102"/>
        <v>0</v>
      </c>
      <c r="K462" s="202"/>
      <c r="L462" s="195"/>
      <c r="M462" s="8"/>
      <c r="N462" s="11"/>
    </row>
    <row r="463" spans="1:14" x14ac:dyDescent="0.35">
      <c r="A463" s="9">
        <v>1</v>
      </c>
      <c r="B463" s="9">
        <v>1</v>
      </c>
      <c r="C463" s="14" t="s">
        <v>1700</v>
      </c>
      <c r="D463" s="8">
        <f>димвенканали!C463</f>
        <v>2596.5</v>
      </c>
      <c r="E463" s="8">
        <f>димвенканали!D463</f>
        <v>0</v>
      </c>
      <c r="F463" s="8">
        <f>димвенканали!E463</f>
        <v>0</v>
      </c>
      <c r="G463" s="328">
        <f t="shared" ref="G463:G518" si="115">D463+E463+F463</f>
        <v>2596.5</v>
      </c>
      <c r="H463" s="217">
        <f>2/171511.13*G463</f>
        <v>3.0277918406811266E-2</v>
      </c>
      <c r="I463" s="209">
        <f t="shared" ref="I463:I519" si="116">H463*$I$2</f>
        <v>129.6333937628421</v>
      </c>
      <c r="J463" s="202">
        <f t="shared" si="102"/>
        <v>28.519346627825264</v>
      </c>
      <c r="K463" s="205">
        <v>53.742818280742995</v>
      </c>
      <c r="L463" s="202">
        <v>10.489391881484199</v>
      </c>
      <c r="M463" s="10">
        <f t="shared" ref="M463:M493" si="117">I463+J463+K463+L463</f>
        <v>222.38495055289457</v>
      </c>
      <c r="N463" s="11">
        <f t="shared" ref="N463:N493" si="118">M463/G463</f>
        <v>8.5647968631964014E-2</v>
      </c>
    </row>
    <row r="464" spans="1:14" x14ac:dyDescent="0.35">
      <c r="A464" s="9">
        <f t="shared" ref="A464:A519" si="119">A463+1</f>
        <v>2</v>
      </c>
      <c r="B464" s="9">
        <f t="shared" ref="B464:B525" si="120">B463+1</f>
        <v>2</v>
      </c>
      <c r="C464" s="14" t="s">
        <v>1701</v>
      </c>
      <c r="D464" s="8">
        <f>димвенканали!C464</f>
        <v>2681.11</v>
      </c>
      <c r="E464" s="8">
        <f>димвенканали!D464</f>
        <v>0</v>
      </c>
      <c r="F464" s="8">
        <f>димвенканали!E464</f>
        <v>0</v>
      </c>
      <c r="G464" s="328">
        <f t="shared" si="115"/>
        <v>2681.11</v>
      </c>
      <c r="H464" s="217">
        <f t="shared" ref="H464:H525" si="121">2/171511.13*G464</f>
        <v>3.126455991514953E-2</v>
      </c>
      <c r="I464" s="209">
        <f t="shared" si="116"/>
        <v>133.85765004871695</v>
      </c>
      <c r="J464" s="202">
        <f t="shared" si="102"/>
        <v>29.44868301071773</v>
      </c>
      <c r="K464" s="205">
        <v>55.494091092117415</v>
      </c>
      <c r="L464" s="202">
        <v>10.831201027292934</v>
      </c>
      <c r="M464" s="10">
        <f t="shared" si="117"/>
        <v>229.63162517884501</v>
      </c>
      <c r="N464" s="11">
        <f t="shared" si="118"/>
        <v>8.5647968631964E-2</v>
      </c>
    </row>
    <row r="465" spans="1:14" x14ac:dyDescent="0.35">
      <c r="A465" s="9">
        <f t="shared" si="119"/>
        <v>3</v>
      </c>
      <c r="B465" s="9">
        <f t="shared" si="120"/>
        <v>3</v>
      </c>
      <c r="C465" s="14" t="s">
        <v>1702</v>
      </c>
      <c r="D465" s="8">
        <f>димвенканали!C465</f>
        <v>2302.1999999999998</v>
      </c>
      <c r="E465" s="8">
        <f>димвенканали!D465</f>
        <v>0</v>
      </c>
      <c r="F465" s="8">
        <f>димвенканали!E465</f>
        <v>290.10000000000002</v>
      </c>
      <c r="G465" s="328">
        <f t="shared" si="115"/>
        <v>2592.2999999999997</v>
      </c>
      <c r="H465" s="217">
        <f t="shared" si="121"/>
        <v>3.0228941993443802E-2</v>
      </c>
      <c r="I465" s="209">
        <f t="shared" si="116"/>
        <v>129.42370369782995</v>
      </c>
      <c r="J465" s="202">
        <f t="shared" si="102"/>
        <v>28.473214813522588</v>
      </c>
      <c r="K465" s="205">
        <v>53.655885934592746</v>
      </c>
      <c r="L465" s="202">
        <v>9.3004729403246387</v>
      </c>
      <c r="M465" s="10">
        <f t="shared" si="117"/>
        <v>220.85327738626995</v>
      </c>
      <c r="N465" s="11">
        <f t="shared" si="118"/>
        <v>8.5195879098202365E-2</v>
      </c>
    </row>
    <row r="466" spans="1:14" x14ac:dyDescent="0.35">
      <c r="A466" s="9">
        <f t="shared" si="119"/>
        <v>4</v>
      </c>
      <c r="B466" s="9">
        <f t="shared" si="120"/>
        <v>4</v>
      </c>
      <c r="C466" s="14" t="s">
        <v>1703</v>
      </c>
      <c r="D466" s="8">
        <f>димвенканали!C466</f>
        <v>2374.8000000000002</v>
      </c>
      <c r="E466" s="8">
        <f>димвенканали!D466</f>
        <v>0</v>
      </c>
      <c r="F466" s="8">
        <f>димвенканали!E466</f>
        <v>162.1</v>
      </c>
      <c r="G466" s="328">
        <f t="shared" si="115"/>
        <v>2536.9</v>
      </c>
      <c r="H466" s="217">
        <f t="shared" si="121"/>
        <v>2.958291977902542E-2</v>
      </c>
      <c r="I466" s="209">
        <f t="shared" si="116"/>
        <v>126.65779188790837</v>
      </c>
      <c r="J466" s="202">
        <f t="shared" si="102"/>
        <v>27.864714215339841</v>
      </c>
      <c r="K466" s="205">
        <v>52.509206892515664</v>
      </c>
      <c r="L466" s="202">
        <v>9.5937638513956021</v>
      </c>
      <c r="M466" s="10">
        <f t="shared" si="117"/>
        <v>216.62547684715949</v>
      </c>
      <c r="N466" s="11">
        <f t="shared" si="118"/>
        <v>8.5389836748456571E-2</v>
      </c>
    </row>
    <row r="467" spans="1:14" x14ac:dyDescent="0.35">
      <c r="A467" s="9" t="e">
        <f>#REF!+1</f>
        <v>#REF!</v>
      </c>
      <c r="B467" s="9">
        <f t="shared" si="120"/>
        <v>5</v>
      </c>
      <c r="C467" s="14" t="s">
        <v>1704</v>
      </c>
      <c r="D467" s="8">
        <f>димвенканали!C467</f>
        <v>2611.9</v>
      </c>
      <c r="E467" s="8">
        <f>димвенканали!D467</f>
        <v>0</v>
      </c>
      <c r="F467" s="8">
        <f>димвенканали!E467</f>
        <v>700.4</v>
      </c>
      <c r="G467" s="328">
        <f t="shared" si="115"/>
        <v>3312.3</v>
      </c>
      <c r="H467" s="217">
        <f t="shared" si="121"/>
        <v>3.8624898570722495E-2</v>
      </c>
      <c r="I467" s="209">
        <f t="shared" si="116"/>
        <v>165.37057198561982</v>
      </c>
      <c r="J467" s="202">
        <f t="shared" si="102"/>
        <v>36.38152583683636</v>
      </c>
      <c r="K467" s="205">
        <v>68.55857384606395</v>
      </c>
      <c r="L467" s="202">
        <v>10.551605105044707</v>
      </c>
      <c r="M467" s="10">
        <f t="shared" si="117"/>
        <v>280.86227677356482</v>
      </c>
      <c r="N467" s="11">
        <f t="shared" si="118"/>
        <v>8.4793731477693687E-2</v>
      </c>
    </row>
    <row r="468" spans="1:14" x14ac:dyDescent="0.35">
      <c r="A468" s="9" t="e">
        <f t="shared" si="119"/>
        <v>#REF!</v>
      </c>
      <c r="B468" s="9">
        <f t="shared" si="120"/>
        <v>6</v>
      </c>
      <c r="C468" s="14" t="s">
        <v>1705</v>
      </c>
      <c r="D468" s="8">
        <f>димвенканали!C468</f>
        <v>2597.8000000000002</v>
      </c>
      <c r="E468" s="8">
        <f>димвенканали!D468</f>
        <v>0</v>
      </c>
      <c r="F468" s="8">
        <f>димвенканали!E468</f>
        <v>0</v>
      </c>
      <c r="G468" s="328">
        <f t="shared" si="115"/>
        <v>2597.8000000000002</v>
      </c>
      <c r="H468" s="217">
        <f t="shared" si="121"/>
        <v>3.0293077772853574E-2</v>
      </c>
      <c r="I468" s="209">
        <f t="shared" si="116"/>
        <v>129.69829783058393</v>
      </c>
      <c r="J468" s="202">
        <f t="shared" si="102"/>
        <v>28.533625522728464</v>
      </c>
      <c r="K468" s="205">
        <v>53.769725911694273</v>
      </c>
      <c r="L468" s="202">
        <v>10.49464364710944</v>
      </c>
      <c r="M468" s="10">
        <f t="shared" si="117"/>
        <v>222.4962929121161</v>
      </c>
      <c r="N468" s="11">
        <f t="shared" si="118"/>
        <v>8.5647968631964E-2</v>
      </c>
    </row>
    <row r="469" spans="1:14" x14ac:dyDescent="0.35">
      <c r="A469" s="9" t="e">
        <f t="shared" si="119"/>
        <v>#REF!</v>
      </c>
      <c r="B469" s="9">
        <f t="shared" si="120"/>
        <v>7</v>
      </c>
      <c r="C469" s="14" t="s">
        <v>1706</v>
      </c>
      <c r="D469" s="8">
        <f>димвенканали!C469</f>
        <v>3555.9</v>
      </c>
      <c r="E469" s="8">
        <f>димвенканали!D469</f>
        <v>0</v>
      </c>
      <c r="F469" s="8">
        <f>димвенканали!E469</f>
        <v>0</v>
      </c>
      <c r="G469" s="328">
        <f t="shared" si="115"/>
        <v>3555.9</v>
      </c>
      <c r="H469" s="217">
        <f t="shared" si="121"/>
        <v>4.1465530546035113E-2</v>
      </c>
      <c r="I469" s="209">
        <f t="shared" si="116"/>
        <v>177.53259575632202</v>
      </c>
      <c r="J469" s="202">
        <f t="shared" si="102"/>
        <v>39.057171066390843</v>
      </c>
      <c r="K469" s="205">
        <v>73.600649922778373</v>
      </c>
      <c r="L469" s="202">
        <v>14.365194912909558</v>
      </c>
      <c r="M469" s="10">
        <f t="shared" si="117"/>
        <v>304.55561165840078</v>
      </c>
      <c r="N469" s="11">
        <f t="shared" si="118"/>
        <v>8.5647968631964E-2</v>
      </c>
    </row>
    <row r="470" spans="1:14" x14ac:dyDescent="0.35">
      <c r="A470" s="9" t="e">
        <f t="shared" si="119"/>
        <v>#REF!</v>
      </c>
      <c r="B470" s="9">
        <f t="shared" si="120"/>
        <v>8</v>
      </c>
      <c r="C470" s="14" t="s">
        <v>1707</v>
      </c>
      <c r="D470" s="8">
        <f>димвенканали!C470</f>
        <v>3656</v>
      </c>
      <c r="E470" s="8">
        <f>димвенканали!D470</f>
        <v>0</v>
      </c>
      <c r="F470" s="8">
        <f>димвенканали!E470</f>
        <v>0</v>
      </c>
      <c r="G470" s="328">
        <f t="shared" si="115"/>
        <v>3656</v>
      </c>
      <c r="H470" s="217">
        <f t="shared" si="121"/>
        <v>4.2632801731292885E-2</v>
      </c>
      <c r="I470" s="209">
        <f t="shared" si="116"/>
        <v>182.53020897244392</v>
      </c>
      <c r="J470" s="202">
        <f t="shared" si="102"/>
        <v>40.156645973937664</v>
      </c>
      <c r="K470" s="205">
        <v>75.672537506025947</v>
      </c>
      <c r="L470" s="202">
        <v>14.769580866052854</v>
      </c>
      <c r="M470" s="10">
        <f t="shared" si="117"/>
        <v>313.1289733184604</v>
      </c>
      <c r="N470" s="11">
        <f t="shared" si="118"/>
        <v>8.5647968631964E-2</v>
      </c>
    </row>
    <row r="471" spans="1:14" x14ac:dyDescent="0.35">
      <c r="A471" s="9" t="e">
        <f t="shared" si="119"/>
        <v>#REF!</v>
      </c>
      <c r="B471" s="9">
        <f t="shared" si="120"/>
        <v>9</v>
      </c>
      <c r="C471" s="14" t="s">
        <v>1708</v>
      </c>
      <c r="D471" s="8">
        <f>димвенканали!C471</f>
        <v>2610.1999999999998</v>
      </c>
      <c r="E471" s="8">
        <f>димвенканали!D471</f>
        <v>0</v>
      </c>
      <c r="F471" s="8">
        <f>димвенканали!E471</f>
        <v>0</v>
      </c>
      <c r="G471" s="328">
        <f t="shared" si="115"/>
        <v>2610.1999999999998</v>
      </c>
      <c r="H471" s="217">
        <f t="shared" si="121"/>
        <v>3.0437674802795592E-2</v>
      </c>
      <c r="I471" s="209">
        <f t="shared" si="116"/>
        <v>130.31738278442918</v>
      </c>
      <c r="J471" s="202">
        <f t="shared" si="102"/>
        <v>28.669824212574422</v>
      </c>
      <c r="K471" s="205">
        <v>54.026383314614044</v>
      </c>
      <c r="L471" s="202">
        <v>10.544737411534779</v>
      </c>
      <c r="M471" s="10">
        <f t="shared" si="117"/>
        <v>223.55832772315242</v>
      </c>
      <c r="N471" s="11">
        <f t="shared" si="118"/>
        <v>8.5647968631964E-2</v>
      </c>
    </row>
    <row r="472" spans="1:14" x14ac:dyDescent="0.35">
      <c r="A472" s="9" t="e">
        <f t="shared" si="119"/>
        <v>#REF!</v>
      </c>
      <c r="B472" s="9">
        <f t="shared" si="120"/>
        <v>10</v>
      </c>
      <c r="C472" s="14" t="s">
        <v>1709</v>
      </c>
      <c r="D472" s="8">
        <f>димвенканали!C472</f>
        <v>3617.86</v>
      </c>
      <c r="E472" s="8">
        <f>димвенканали!D472</f>
        <v>0</v>
      </c>
      <c r="F472" s="8">
        <f>димвенканали!E472</f>
        <v>0</v>
      </c>
      <c r="G472" s="328">
        <f t="shared" si="115"/>
        <v>3617.86</v>
      </c>
      <c r="H472" s="217">
        <f t="shared" si="121"/>
        <v>4.2188049253713153E-2</v>
      </c>
      <c r="I472" s="209">
        <f t="shared" si="116"/>
        <v>180.62602347731018</v>
      </c>
      <c r="J472" s="202">
        <f t="shared" si="102"/>
        <v>39.737725165008243</v>
      </c>
      <c r="K472" s="205">
        <v>74.883109010271085</v>
      </c>
      <c r="L472" s="202">
        <v>14.615502142247808</v>
      </c>
      <c r="M472" s="10">
        <f t="shared" si="117"/>
        <v>309.86235979483729</v>
      </c>
      <c r="N472" s="11">
        <f t="shared" si="118"/>
        <v>8.5647968631964E-2</v>
      </c>
    </row>
    <row r="473" spans="1:14" x14ac:dyDescent="0.35">
      <c r="A473" s="9" t="e">
        <f t="shared" si="119"/>
        <v>#REF!</v>
      </c>
      <c r="B473" s="9">
        <f t="shared" si="120"/>
        <v>11</v>
      </c>
      <c r="C473" s="14" t="s">
        <v>1710</v>
      </c>
      <c r="D473" s="8">
        <f>димвенканали!C473</f>
        <v>2642.1</v>
      </c>
      <c r="E473" s="8">
        <f>димвенканали!D473</f>
        <v>0</v>
      </c>
      <c r="F473" s="8">
        <f>димвенканали!E473</f>
        <v>0</v>
      </c>
      <c r="G473" s="328">
        <f t="shared" si="115"/>
        <v>2642.1</v>
      </c>
      <c r="H473" s="217">
        <f t="shared" si="121"/>
        <v>3.0809662323372247E-2</v>
      </c>
      <c r="I473" s="209">
        <f t="shared" si="116"/>
        <v>131.91002875440211</v>
      </c>
      <c r="J473" s="202">
        <f t="shared" si="102"/>
        <v>29.020206325968463</v>
      </c>
      <c r="K473" s="205">
        <v>54.686655181802834</v>
      </c>
      <c r="L473" s="202">
        <v>10.673607660338689</v>
      </c>
      <c r="M473" s="10">
        <f t="shared" si="117"/>
        <v>226.29049792251209</v>
      </c>
      <c r="N473" s="11">
        <f t="shared" si="118"/>
        <v>8.5647968631964E-2</v>
      </c>
    </row>
    <row r="474" spans="1:14" x14ac:dyDescent="0.35">
      <c r="A474" s="9" t="e">
        <f t="shared" si="119"/>
        <v>#REF!</v>
      </c>
      <c r="B474" s="9">
        <f t="shared" si="120"/>
        <v>12</v>
      </c>
      <c r="C474" s="14" t="s">
        <v>1711</v>
      </c>
      <c r="D474" s="8">
        <f>димвенканали!C474</f>
        <v>3623.6</v>
      </c>
      <c r="E474" s="8">
        <f>димвенканали!D474</f>
        <v>0</v>
      </c>
      <c r="F474" s="8">
        <f>димвенканали!E474</f>
        <v>0</v>
      </c>
      <c r="G474" s="328">
        <f t="shared" si="115"/>
        <v>3623.6</v>
      </c>
      <c r="H474" s="217">
        <f t="shared" si="121"/>
        <v>4.2254983685315349E-2</v>
      </c>
      <c r="I474" s="209">
        <f t="shared" si="116"/>
        <v>180.91259989949339</v>
      </c>
      <c r="J474" s="202">
        <f t="shared" si="102"/>
        <v>39.800771977888544</v>
      </c>
      <c r="K474" s="205">
        <v>75.001916550009767</v>
      </c>
      <c r="L474" s="202">
        <v>14.638690707393087</v>
      </c>
      <c r="M474" s="10">
        <f t="shared" si="117"/>
        <v>310.35397913478477</v>
      </c>
      <c r="N474" s="11">
        <f t="shared" si="118"/>
        <v>8.5647968631964E-2</v>
      </c>
    </row>
    <row r="475" spans="1:14" x14ac:dyDescent="0.35">
      <c r="A475" s="9" t="e">
        <f t="shared" si="119"/>
        <v>#REF!</v>
      </c>
      <c r="B475" s="9">
        <f t="shared" si="120"/>
        <v>13</v>
      </c>
      <c r="C475" s="14" t="s">
        <v>1712</v>
      </c>
      <c r="D475" s="8">
        <f>димвенканали!C475</f>
        <v>3546</v>
      </c>
      <c r="E475" s="8">
        <f>димвенканали!D475</f>
        <v>0</v>
      </c>
      <c r="F475" s="8">
        <f>димвенканали!E475</f>
        <v>0</v>
      </c>
      <c r="G475" s="328">
        <f t="shared" si="115"/>
        <v>3546</v>
      </c>
      <c r="H475" s="217">
        <f t="shared" si="121"/>
        <v>4.1350086143097535E-2</v>
      </c>
      <c r="I475" s="209">
        <f t="shared" si="116"/>
        <v>177.03832631736492</v>
      </c>
      <c r="J475" s="202">
        <f t="shared" si="102"/>
        <v>38.948431789820283</v>
      </c>
      <c r="K475" s="205">
        <v>73.395737963995643</v>
      </c>
      <c r="L475" s="202">
        <v>14.325200697763519</v>
      </c>
      <c r="M475" s="10">
        <f t="shared" si="117"/>
        <v>303.7076967689444</v>
      </c>
      <c r="N475" s="11">
        <f t="shared" si="118"/>
        <v>8.5647968631964014E-2</v>
      </c>
    </row>
    <row r="476" spans="1:14" x14ac:dyDescent="0.35">
      <c r="A476" s="9" t="e">
        <f t="shared" si="119"/>
        <v>#REF!</v>
      </c>
      <c r="B476" s="9">
        <f t="shared" si="120"/>
        <v>14</v>
      </c>
      <c r="C476" s="14" t="s">
        <v>1713</v>
      </c>
      <c r="D476" s="8">
        <f>димвенканали!C476</f>
        <v>3543.4</v>
      </c>
      <c r="E476" s="8">
        <f>димвенканали!D476</f>
        <v>0</v>
      </c>
      <c r="F476" s="8">
        <f>димвенканали!E476</f>
        <v>57.8</v>
      </c>
      <c r="G476" s="328">
        <f t="shared" si="115"/>
        <v>3601.2000000000003</v>
      </c>
      <c r="H476" s="217">
        <f t="shared" si="121"/>
        <v>4.1993776147355569E-2</v>
      </c>
      <c r="I476" s="209">
        <f t="shared" si="116"/>
        <v>179.79425288609548</v>
      </c>
      <c r="J476" s="202">
        <f t="shared" si="102"/>
        <v>39.554735634941004</v>
      </c>
      <c r="K476" s="205">
        <v>74.538277370541763</v>
      </c>
      <c r="L476" s="202">
        <v>14.31469716651304</v>
      </c>
      <c r="M476" s="10">
        <f t="shared" si="117"/>
        <v>308.20196305809128</v>
      </c>
      <c r="N476" s="11">
        <f t="shared" si="118"/>
        <v>8.5583128695460198E-2</v>
      </c>
    </row>
    <row r="477" spans="1:14" x14ac:dyDescent="0.35">
      <c r="A477" s="9" t="e">
        <f t="shared" si="119"/>
        <v>#REF!</v>
      </c>
      <c r="B477" s="9">
        <f t="shared" si="120"/>
        <v>15</v>
      </c>
      <c r="C477" s="14" t="s">
        <v>1714</v>
      </c>
      <c r="D477" s="8">
        <f>димвенканали!C477</f>
        <v>3591.7</v>
      </c>
      <c r="E477" s="8">
        <f>димвенканали!D477</f>
        <v>0</v>
      </c>
      <c r="F477" s="8">
        <f>димвенканали!E477</f>
        <v>0</v>
      </c>
      <c r="G477" s="328">
        <f t="shared" si="115"/>
        <v>3591.7</v>
      </c>
      <c r="H477" s="217">
        <f t="shared" si="121"/>
        <v>4.1882996164738694E-2</v>
      </c>
      <c r="I477" s="209">
        <f t="shared" si="116"/>
        <v>179.31995392952047</v>
      </c>
      <c r="J477" s="202">
        <f t="shared" si="102"/>
        <v>39.450389864494504</v>
      </c>
      <c r="K477" s="205">
        <v>74.34164468282097</v>
      </c>
      <c r="L477" s="202">
        <v>14.509820458589175</v>
      </c>
      <c r="M477" s="10">
        <f t="shared" si="117"/>
        <v>307.62180893542507</v>
      </c>
      <c r="N477" s="11">
        <f t="shared" si="118"/>
        <v>8.5647968631964E-2</v>
      </c>
    </row>
    <row r="478" spans="1:14" x14ac:dyDescent="0.35">
      <c r="A478" s="9" t="e">
        <f t="shared" si="119"/>
        <v>#REF!</v>
      </c>
      <c r="B478" s="9">
        <f t="shared" si="120"/>
        <v>16</v>
      </c>
      <c r="C478" s="14" t="s">
        <v>1715</v>
      </c>
      <c r="D478" s="8">
        <f>димвенканали!C478</f>
        <v>3571.9</v>
      </c>
      <c r="E478" s="8">
        <f>димвенканали!D478</f>
        <v>0</v>
      </c>
      <c r="F478" s="8">
        <f>димвенканали!E478</f>
        <v>57.4</v>
      </c>
      <c r="G478" s="328">
        <f t="shared" si="115"/>
        <v>3629.3</v>
      </c>
      <c r="H478" s="217">
        <f t="shared" si="121"/>
        <v>4.232145167488547E-2</v>
      </c>
      <c r="I478" s="209">
        <f t="shared" si="116"/>
        <v>181.19717927343839</v>
      </c>
      <c r="J478" s="202">
        <f t="shared" si="102"/>
        <v>39.86337944015645</v>
      </c>
      <c r="K478" s="205">
        <v>75.119896162642235</v>
      </c>
      <c r="L478" s="202">
        <v>14.429832028297099</v>
      </c>
      <c r="M478" s="10">
        <f t="shared" si="117"/>
        <v>310.61028690453418</v>
      </c>
      <c r="N478" s="11">
        <f t="shared" si="118"/>
        <v>8.5584075966311457E-2</v>
      </c>
    </row>
    <row r="479" spans="1:14" x14ac:dyDescent="0.35">
      <c r="A479" s="9" t="e">
        <f t="shared" si="119"/>
        <v>#REF!</v>
      </c>
      <c r="B479" s="9">
        <f t="shared" si="120"/>
        <v>17</v>
      </c>
      <c r="C479" s="14" t="s">
        <v>1716</v>
      </c>
      <c r="D479" s="8">
        <f>димвенканали!C479</f>
        <v>3581.9</v>
      </c>
      <c r="E479" s="8">
        <f>димвенканали!D479</f>
        <v>0</v>
      </c>
      <c r="F479" s="8">
        <f>димвенканали!E479</f>
        <v>0</v>
      </c>
      <c r="G479" s="328">
        <f t="shared" si="115"/>
        <v>3581.9</v>
      </c>
      <c r="H479" s="217">
        <f t="shared" si="121"/>
        <v>4.1768717866881293E-2</v>
      </c>
      <c r="I479" s="209">
        <f t="shared" si="116"/>
        <v>178.83067711115891</v>
      </c>
      <c r="J479" s="202">
        <f t="shared" si="102"/>
        <v>39.342748964454962</v>
      </c>
      <c r="K479" s="205">
        <v>74.138802541803727</v>
      </c>
      <c r="L479" s="202">
        <v>14.470230225414312</v>
      </c>
      <c r="M479" s="10">
        <f t="shared" si="117"/>
        <v>306.78245884283189</v>
      </c>
      <c r="N479" s="11">
        <f t="shared" si="118"/>
        <v>8.5647968631964014E-2</v>
      </c>
    </row>
    <row r="480" spans="1:14" x14ac:dyDescent="0.35">
      <c r="A480" s="9" t="e">
        <f t="shared" si="119"/>
        <v>#REF!</v>
      </c>
      <c r="B480" s="9">
        <f t="shared" si="120"/>
        <v>18</v>
      </c>
      <c r="C480" s="14" t="s">
        <v>1717</v>
      </c>
      <c r="D480" s="8">
        <f>димвенканали!C480</f>
        <v>2591.9</v>
      </c>
      <c r="E480" s="8">
        <f>димвенканали!D480</f>
        <v>0</v>
      </c>
      <c r="F480" s="8">
        <f>димвенканали!E480</f>
        <v>370.7</v>
      </c>
      <c r="G480" s="328">
        <f t="shared" si="115"/>
        <v>2962.6</v>
      </c>
      <c r="H480" s="217">
        <f t="shared" si="121"/>
        <v>3.4547029105341437E-2</v>
      </c>
      <c r="I480" s="209">
        <f t="shared" si="116"/>
        <v>147.91137776306408</v>
      </c>
      <c r="J480" s="202">
        <f t="shared" si="102"/>
        <v>32.540503107874095</v>
      </c>
      <c r="K480" s="205">
        <v>61.320421120173002</v>
      </c>
      <c r="L480" s="202">
        <v>10.470808710810283</v>
      </c>
      <c r="M480" s="10">
        <f t="shared" si="117"/>
        <v>252.24311070192144</v>
      </c>
      <c r="N480" s="11">
        <f t="shared" si="118"/>
        <v>8.5142479815675909E-2</v>
      </c>
    </row>
    <row r="481" spans="1:14" x14ac:dyDescent="0.35">
      <c r="A481" s="9" t="e">
        <f t="shared" si="119"/>
        <v>#REF!</v>
      </c>
      <c r="B481" s="9">
        <f t="shared" si="120"/>
        <v>19</v>
      </c>
      <c r="C481" s="14" t="s">
        <v>1718</v>
      </c>
      <c r="D481" s="8">
        <f>димвенканали!C481</f>
        <v>3090.3</v>
      </c>
      <c r="E481" s="8">
        <f>димвенканали!D481</f>
        <v>41.2</v>
      </c>
      <c r="F481" s="8">
        <f>димвенканали!E481</f>
        <v>0</v>
      </c>
      <c r="G481" s="328">
        <f t="shared" si="115"/>
        <v>3131.5</v>
      </c>
      <c r="H481" s="217">
        <f t="shared" si="121"/>
        <v>3.6516580585761398E-2</v>
      </c>
      <c r="I481" s="209">
        <f t="shared" si="116"/>
        <v>156.34391394890812</v>
      </c>
      <c r="J481" s="202">
        <f t="shared" si="102"/>
        <v>34.395661068759786</v>
      </c>
      <c r="K481" s="205">
        <v>64.816343326072285</v>
      </c>
      <c r="L481" s="202">
        <v>12.48425485513215</v>
      </c>
      <c r="M481" s="10">
        <f t="shared" si="117"/>
        <v>268.04017319887237</v>
      </c>
      <c r="N481" s="11">
        <f t="shared" si="118"/>
        <v>8.5594818201779457E-2</v>
      </c>
    </row>
    <row r="482" spans="1:14" x14ac:dyDescent="0.35">
      <c r="A482" s="9" t="e">
        <f t="shared" si="119"/>
        <v>#REF!</v>
      </c>
      <c r="B482" s="9">
        <f t="shared" si="120"/>
        <v>20</v>
      </c>
      <c r="C482" s="14" t="s">
        <v>1719</v>
      </c>
      <c r="D482" s="8">
        <f>димвенканали!C482</f>
        <v>2797.7</v>
      </c>
      <c r="E482" s="8">
        <f>димвенканали!D482</f>
        <v>0</v>
      </c>
      <c r="F482" s="8">
        <f>димвенканали!E482</f>
        <v>0</v>
      </c>
      <c r="G482" s="328">
        <f t="shared" si="115"/>
        <v>2797.7</v>
      </c>
      <c r="H482" s="217">
        <f t="shared" si="121"/>
        <v>3.2624121828128586E-2</v>
      </c>
      <c r="I482" s="209">
        <f t="shared" si="116"/>
        <v>139.67854640104113</v>
      </c>
      <c r="J482" s="202">
        <f t="shared" si="102"/>
        <v>30.729280208229049</v>
      </c>
      <c r="K482" s="205">
        <v>57.907291624893006</v>
      </c>
      <c r="L482" s="202">
        <v>11.302203607482513</v>
      </c>
      <c r="M482" s="10">
        <f t="shared" si="117"/>
        <v>239.61732184164572</v>
      </c>
      <c r="N482" s="11">
        <f t="shared" si="118"/>
        <v>8.5647968631964014E-2</v>
      </c>
    </row>
    <row r="483" spans="1:14" x14ac:dyDescent="0.35">
      <c r="A483" s="9" t="e">
        <f t="shared" si="119"/>
        <v>#REF!</v>
      </c>
      <c r="B483" s="9">
        <f t="shared" si="120"/>
        <v>21</v>
      </c>
      <c r="C483" s="14" t="s">
        <v>1720</v>
      </c>
      <c r="D483" s="8">
        <f>димвенканали!C483</f>
        <v>2617</v>
      </c>
      <c r="E483" s="8">
        <f>димвенканали!D483</f>
        <v>0</v>
      </c>
      <c r="F483" s="8">
        <f>димвенканали!E483</f>
        <v>0</v>
      </c>
      <c r="G483" s="328">
        <f t="shared" si="115"/>
        <v>2617</v>
      </c>
      <c r="H483" s="217">
        <f t="shared" si="121"/>
        <v>3.0516969948247673E-2</v>
      </c>
      <c r="I483" s="209">
        <f t="shared" si="116"/>
        <v>130.65688098492498</v>
      </c>
      <c r="J483" s="202">
        <f t="shared" si="102"/>
        <v>28.744513816683497</v>
      </c>
      <c r="K483" s="205">
        <v>54.167130922666836</v>
      </c>
      <c r="L483" s="202">
        <v>10.572208185574485</v>
      </c>
      <c r="M483" s="10">
        <f t="shared" si="117"/>
        <v>224.14073390984981</v>
      </c>
      <c r="N483" s="11">
        <f t="shared" si="118"/>
        <v>8.5647968631964014E-2</v>
      </c>
    </row>
    <row r="484" spans="1:14" x14ac:dyDescent="0.35">
      <c r="A484" s="9" t="e">
        <f t="shared" si="119"/>
        <v>#REF!</v>
      </c>
      <c r="B484" s="9">
        <f t="shared" si="120"/>
        <v>22</v>
      </c>
      <c r="C484" s="14" t="s">
        <v>1721</v>
      </c>
      <c r="D484" s="8">
        <f>димвенканали!C484</f>
        <v>3127.7</v>
      </c>
      <c r="E484" s="8">
        <f>димвенканали!D484</f>
        <v>0</v>
      </c>
      <c r="F484" s="8">
        <f>димвенканали!E484</f>
        <v>0</v>
      </c>
      <c r="G484" s="328">
        <f t="shared" si="115"/>
        <v>3127.7</v>
      </c>
      <c r="H484" s="217">
        <f t="shared" si="121"/>
        <v>3.647226859271465E-2</v>
      </c>
      <c r="I484" s="209">
        <f t="shared" si="116"/>
        <v>156.15419436627812</v>
      </c>
      <c r="J484" s="202">
        <f t="shared" si="102"/>
        <v>34.353922760581185</v>
      </c>
      <c r="K484" s="205">
        <v>64.737690250983974</v>
      </c>
      <c r="L484" s="202">
        <v>12.635344112350523</v>
      </c>
      <c r="M484" s="10">
        <f t="shared" si="117"/>
        <v>267.88115149019382</v>
      </c>
      <c r="N484" s="11">
        <f t="shared" si="118"/>
        <v>8.5647968631964014E-2</v>
      </c>
    </row>
    <row r="485" spans="1:14" x14ac:dyDescent="0.35">
      <c r="A485" s="9" t="e">
        <f t="shared" si="119"/>
        <v>#REF!</v>
      </c>
      <c r="B485" s="9">
        <f t="shared" si="120"/>
        <v>23</v>
      </c>
      <c r="C485" s="14" t="s">
        <v>1722</v>
      </c>
      <c r="D485" s="8">
        <f>димвенканали!C485</f>
        <v>6480.4</v>
      </c>
      <c r="E485" s="8">
        <f>димвенканали!D485</f>
        <v>0</v>
      </c>
      <c r="F485" s="8">
        <f>димвенканали!E485</f>
        <v>0</v>
      </c>
      <c r="G485" s="328">
        <f t="shared" si="115"/>
        <v>6480.4</v>
      </c>
      <c r="H485" s="217">
        <f t="shared" si="121"/>
        <v>7.5568273615828893E-2</v>
      </c>
      <c r="I485" s="209">
        <f t="shared" si="116"/>
        <v>323.5417850724906</v>
      </c>
      <c r="J485" s="202">
        <f t="shared" si="102"/>
        <v>71.179192715947934</v>
      </c>
      <c r="K485" s="205">
        <v>134.13247047430269</v>
      </c>
      <c r="L485" s="202">
        <v>26.17964765983832</v>
      </c>
      <c r="M485" s="10">
        <f t="shared" si="117"/>
        <v>555.03309592257961</v>
      </c>
      <c r="N485" s="11">
        <f t="shared" si="118"/>
        <v>8.5647968631964014E-2</v>
      </c>
    </row>
    <row r="486" spans="1:14" x14ac:dyDescent="0.35">
      <c r="A486" s="9" t="e">
        <f t="shared" si="119"/>
        <v>#REF!</v>
      </c>
      <c r="B486" s="9">
        <f t="shared" si="120"/>
        <v>24</v>
      </c>
      <c r="C486" s="14" t="s">
        <v>1183</v>
      </c>
      <c r="D486" s="8">
        <f>димвенканали!C486</f>
        <v>1923</v>
      </c>
      <c r="E486" s="8">
        <f>димвенканали!D486</f>
        <v>0</v>
      </c>
      <c r="F486" s="8">
        <f>димвенканали!E486</f>
        <v>0</v>
      </c>
      <c r="G486" s="328">
        <f t="shared" si="115"/>
        <v>1923</v>
      </c>
      <c r="H486" s="217">
        <f t="shared" si="121"/>
        <v>2.2424200691815159E-2</v>
      </c>
      <c r="I486" s="209">
        <f t="shared" si="116"/>
        <v>96.008094051972009</v>
      </c>
      <c r="J486" s="202">
        <f t="shared" si="102"/>
        <v>21.121780691433841</v>
      </c>
      <c r="K486" s="205">
        <v>39.802595630220985</v>
      </c>
      <c r="L486" s="202">
        <v>7.7685733056399462</v>
      </c>
      <c r="M486" s="10">
        <f t="shared" si="117"/>
        <v>164.70104367926677</v>
      </c>
      <c r="N486" s="11">
        <f t="shared" si="118"/>
        <v>8.5647968631964E-2</v>
      </c>
    </row>
    <row r="487" spans="1:14" x14ac:dyDescent="0.35">
      <c r="A487" s="9" t="e">
        <f t="shared" si="119"/>
        <v>#REF!</v>
      </c>
      <c r="B487" s="9">
        <f t="shared" si="120"/>
        <v>25</v>
      </c>
      <c r="C487" s="14" t="s">
        <v>1723</v>
      </c>
      <c r="D487" s="8">
        <f>димвенканали!C487</f>
        <v>176.3</v>
      </c>
      <c r="E487" s="8">
        <f>димвенканали!D487</f>
        <v>0</v>
      </c>
      <c r="F487" s="8">
        <f>димвенканали!E487</f>
        <v>0</v>
      </c>
      <c r="G487" s="328">
        <f t="shared" si="115"/>
        <v>176.3</v>
      </c>
      <c r="H487" s="217">
        <f t="shared" si="121"/>
        <v>2.055843256353101E-3</v>
      </c>
      <c r="I487" s="209">
        <f t="shared" si="116"/>
        <v>8.8019901099129836</v>
      </c>
      <c r="J487" s="202">
        <f t="shared" si="102"/>
        <v>1.9364378241808564</v>
      </c>
      <c r="K487" s="205">
        <v>3.6490887205449614</v>
      </c>
      <c r="L487" s="202">
        <v>0.71222021517645462</v>
      </c>
      <c r="M487" s="10">
        <f t="shared" si="117"/>
        <v>15.099736869815256</v>
      </c>
      <c r="N487" s="11">
        <f t="shared" si="118"/>
        <v>8.5647968631964014E-2</v>
      </c>
    </row>
    <row r="488" spans="1:14" x14ac:dyDescent="0.35">
      <c r="A488" s="9" t="e">
        <f t="shared" si="119"/>
        <v>#REF!</v>
      </c>
      <c r="B488" s="9">
        <f t="shared" si="120"/>
        <v>26</v>
      </c>
      <c r="C488" s="14" t="s">
        <v>1724</v>
      </c>
      <c r="D488" s="8">
        <f>димвенканали!C488</f>
        <v>3576.1</v>
      </c>
      <c r="E488" s="8">
        <f>димвенканали!D488</f>
        <v>0</v>
      </c>
      <c r="F488" s="8">
        <f>димвенканали!E488</f>
        <v>0</v>
      </c>
      <c r="G488" s="328">
        <f t="shared" si="115"/>
        <v>3576.1</v>
      </c>
      <c r="H488" s="217">
        <f t="shared" si="121"/>
        <v>4.1701083772230987E-2</v>
      </c>
      <c r="I488" s="209">
        <f t="shared" si="116"/>
        <v>178.54110511661835</v>
      </c>
      <c r="J488" s="202">
        <f t="shared" si="102"/>
        <v>39.279043125656038</v>
      </c>
      <c r="K488" s="205">
        <v>74.018753111405758</v>
      </c>
      <c r="L488" s="202">
        <v>14.446799271086325</v>
      </c>
      <c r="M488" s="10">
        <f t="shared" si="117"/>
        <v>306.28570062476649</v>
      </c>
      <c r="N488" s="11">
        <f t="shared" si="118"/>
        <v>8.5647968631964014E-2</v>
      </c>
    </row>
    <row r="489" spans="1:14" x14ac:dyDescent="0.35">
      <c r="A489" s="9" t="e">
        <f t="shared" si="119"/>
        <v>#REF!</v>
      </c>
      <c r="B489" s="9">
        <f t="shared" si="120"/>
        <v>27</v>
      </c>
      <c r="C489" s="14" t="s">
        <v>1725</v>
      </c>
      <c r="D489" s="8">
        <f>димвенканали!C489</f>
        <v>1071.5</v>
      </c>
      <c r="E489" s="8">
        <f>димвенканали!D489</f>
        <v>0</v>
      </c>
      <c r="F489" s="8">
        <f>димвенканали!E489</f>
        <v>0</v>
      </c>
      <c r="G489" s="328">
        <f t="shared" si="115"/>
        <v>1071.5</v>
      </c>
      <c r="H489" s="217">
        <f t="shared" si="121"/>
        <v>1.2494815934102935E-2</v>
      </c>
      <c r="I489" s="209">
        <f t="shared" si="116"/>
        <v>53.495929681065007</v>
      </c>
      <c r="J489" s="202">
        <f t="shared" si="102"/>
        <v>11.769104529834301</v>
      </c>
      <c r="K489" s="205">
        <v>22.178097357140814</v>
      </c>
      <c r="L489" s="202">
        <v>4.3286668211093087</v>
      </c>
      <c r="M489" s="10">
        <f t="shared" si="117"/>
        <v>91.771798389149424</v>
      </c>
      <c r="N489" s="11">
        <f t="shared" si="118"/>
        <v>8.5647968631964E-2</v>
      </c>
    </row>
    <row r="490" spans="1:14" x14ac:dyDescent="0.35">
      <c r="A490" s="9" t="e">
        <f t="shared" si="119"/>
        <v>#REF!</v>
      </c>
      <c r="B490" s="9">
        <f t="shared" si="120"/>
        <v>28</v>
      </c>
      <c r="C490" s="14" t="s">
        <v>1726</v>
      </c>
      <c r="D490" s="8">
        <f>димвенканали!C490</f>
        <v>218</v>
      </c>
      <c r="E490" s="8">
        <f>димвенканали!D490</f>
        <v>0</v>
      </c>
      <c r="F490" s="8">
        <f>димвенканали!E490</f>
        <v>0</v>
      </c>
      <c r="G490" s="328">
        <f t="shared" si="115"/>
        <v>218</v>
      </c>
      <c r="H490" s="217">
        <f t="shared" si="121"/>
        <v>2.5421090747871581E-3</v>
      </c>
      <c r="I490" s="209">
        <f t="shared" si="116"/>
        <v>10.883912898247477</v>
      </c>
      <c r="J490" s="202">
        <f t="shared" si="102"/>
        <v>2.3944608376144449</v>
      </c>
      <c r="K490" s="205">
        <v>4.5122027287510003</v>
      </c>
      <c r="L490" s="202">
        <v>0.88068069715523023</v>
      </c>
      <c r="M490" s="10">
        <f t="shared" si="117"/>
        <v>18.671257161768153</v>
      </c>
      <c r="N490" s="11">
        <f t="shared" si="118"/>
        <v>8.5647968631964E-2</v>
      </c>
    </row>
    <row r="491" spans="1:14" x14ac:dyDescent="0.35">
      <c r="A491" s="9" t="e">
        <f t="shared" si="119"/>
        <v>#REF!</v>
      </c>
      <c r="B491" s="9">
        <f t="shared" si="120"/>
        <v>29</v>
      </c>
      <c r="C491" s="14" t="s">
        <v>1727</v>
      </c>
      <c r="D491" s="8">
        <f>димвенканали!C491</f>
        <v>168.8</v>
      </c>
      <c r="E491" s="8">
        <f>димвенканали!D491</f>
        <v>0</v>
      </c>
      <c r="F491" s="8">
        <f>димвенканали!E491</f>
        <v>55.6</v>
      </c>
      <c r="G491" s="328">
        <f t="shared" si="115"/>
        <v>224.4</v>
      </c>
      <c r="H491" s="217">
        <f t="shared" si="121"/>
        <v>2.6167397999185241E-3</v>
      </c>
      <c r="I491" s="209">
        <f t="shared" si="116"/>
        <v>11.203440616361165</v>
      </c>
      <c r="J491" s="202">
        <f t="shared" si="102"/>
        <v>2.4647569355994565</v>
      </c>
      <c r="K491" s="205">
        <v>4.6446710657418562</v>
      </c>
      <c r="L491" s="202">
        <v>0.68192156733854548</v>
      </c>
      <c r="M491" s="10">
        <f t="shared" si="117"/>
        <v>18.994790185041023</v>
      </c>
      <c r="N491" s="11">
        <f t="shared" si="118"/>
        <v>8.4647015084853033E-2</v>
      </c>
    </row>
    <row r="492" spans="1:14" x14ac:dyDescent="0.35">
      <c r="A492" s="9" t="e">
        <f t="shared" si="119"/>
        <v>#REF!</v>
      </c>
      <c r="B492" s="9">
        <f t="shared" si="120"/>
        <v>30</v>
      </c>
      <c r="C492" s="14" t="s">
        <v>1728</v>
      </c>
      <c r="D492" s="8">
        <f>димвенканали!C492</f>
        <v>790.7</v>
      </c>
      <c r="E492" s="8">
        <f>димвенканали!D492</f>
        <v>0</v>
      </c>
      <c r="F492" s="8">
        <f>димвенканали!E492</f>
        <v>0</v>
      </c>
      <c r="G492" s="328">
        <f t="shared" si="115"/>
        <v>790.7</v>
      </c>
      <c r="H492" s="217">
        <f t="shared" si="121"/>
        <v>9.2203928689642469E-3</v>
      </c>
      <c r="I492" s="209">
        <f t="shared" si="116"/>
        <v>39.476651048826973</v>
      </c>
      <c r="J492" s="202">
        <f t="shared" si="102"/>
        <v>8.684863230741934</v>
      </c>
      <c r="K492" s="205">
        <v>16.366049071667049</v>
      </c>
      <c r="L492" s="202">
        <v>3.194285446057985</v>
      </c>
      <c r="M492" s="10">
        <f t="shared" si="117"/>
        <v>67.721848797293944</v>
      </c>
      <c r="N492" s="11">
        <f t="shared" si="118"/>
        <v>8.5647968631964014E-2</v>
      </c>
    </row>
    <row r="493" spans="1:14" x14ac:dyDescent="0.35">
      <c r="A493" s="9" t="e">
        <f t="shared" si="119"/>
        <v>#REF!</v>
      </c>
      <c r="B493" s="9">
        <f t="shared" si="120"/>
        <v>31</v>
      </c>
      <c r="C493" s="14" t="s">
        <v>1729</v>
      </c>
      <c r="D493" s="8">
        <f>димвенканали!C493</f>
        <v>357.5</v>
      </c>
      <c r="E493" s="8">
        <f>димвенканали!D493</f>
        <v>0</v>
      </c>
      <c r="F493" s="8">
        <f>димвенканали!E493</f>
        <v>0</v>
      </c>
      <c r="G493" s="328">
        <f t="shared" si="115"/>
        <v>357.5</v>
      </c>
      <c r="H493" s="217">
        <f t="shared" si="121"/>
        <v>4.1688256616349032E-3</v>
      </c>
      <c r="I493" s="209">
        <f t="shared" si="116"/>
        <v>17.848618629006754</v>
      </c>
      <c r="J493" s="202">
        <f t="shared" si="102"/>
        <v>3.9266960983814858</v>
      </c>
      <c r="K493" s="205">
        <v>7.399598511598545</v>
      </c>
      <c r="L493" s="202">
        <v>1.4442355469403434</v>
      </c>
      <c r="M493" s="10">
        <f t="shared" si="117"/>
        <v>30.619148785927131</v>
      </c>
      <c r="N493" s="11">
        <f t="shared" si="118"/>
        <v>8.5647968631964E-2</v>
      </c>
    </row>
    <row r="494" spans="1:14" x14ac:dyDescent="0.35">
      <c r="A494" s="9" t="e">
        <f t="shared" si="119"/>
        <v>#REF!</v>
      </c>
      <c r="B494" s="9">
        <f t="shared" si="120"/>
        <v>32</v>
      </c>
      <c r="C494" s="14" t="s">
        <v>1730</v>
      </c>
      <c r="D494" s="8">
        <f>димвенканали!C494</f>
        <v>614.74</v>
      </c>
      <c r="E494" s="8">
        <f>димвенканали!D494</f>
        <v>0</v>
      </c>
      <c r="F494" s="8">
        <f>димвенканали!E494</f>
        <v>0</v>
      </c>
      <c r="G494" s="328">
        <f t="shared" si="115"/>
        <v>614.74</v>
      </c>
      <c r="H494" s="217">
        <f t="shared" si="121"/>
        <v>7.1685143698837503E-3</v>
      </c>
      <c r="I494" s="209">
        <f t="shared" si="116"/>
        <v>30.69163584893878</v>
      </c>
      <c r="J494" s="202">
        <f t="shared" si="102"/>
        <v>6.752159886766532</v>
      </c>
      <c r="K494" s="205">
        <v>12.723997731524726</v>
      </c>
      <c r="L494" s="202">
        <v>2.4834387695835152</v>
      </c>
      <c r="M494" s="10">
        <f t="shared" ref="M494:M523" si="122">I494+J494+K494+L494</f>
        <v>52.651232236813556</v>
      </c>
      <c r="N494" s="11">
        <f t="shared" ref="N494:N523" si="123">M494/G494</f>
        <v>8.5647968631964014E-2</v>
      </c>
    </row>
    <row r="495" spans="1:14" x14ac:dyDescent="0.35">
      <c r="A495" s="9" t="e">
        <f t="shared" si="119"/>
        <v>#REF!</v>
      </c>
      <c r="B495" s="9">
        <f t="shared" si="120"/>
        <v>33</v>
      </c>
      <c r="C495" s="14" t="s">
        <v>1731</v>
      </c>
      <c r="D495" s="8">
        <f>димвенканали!C495</f>
        <v>627.29999999999995</v>
      </c>
      <c r="E495" s="8">
        <f>димвенканали!D495</f>
        <v>0</v>
      </c>
      <c r="F495" s="8">
        <f>димвенканали!E495</f>
        <v>0</v>
      </c>
      <c r="G495" s="328">
        <f t="shared" si="115"/>
        <v>627.29999999999995</v>
      </c>
      <c r="H495" s="217">
        <f t="shared" si="121"/>
        <v>7.3149771679540555E-3</v>
      </c>
      <c r="I495" s="209">
        <f t="shared" si="116"/>
        <v>31.318708995736891</v>
      </c>
      <c r="J495" s="202">
        <f t="shared" si="102"/>
        <v>6.8901159790621165</v>
      </c>
      <c r="K495" s="205">
        <v>12.983966842869277</v>
      </c>
      <c r="L495" s="202">
        <v>2.5341789051627339</v>
      </c>
      <c r="M495" s="10">
        <f t="shared" si="122"/>
        <v>53.72697072283102</v>
      </c>
      <c r="N495" s="11">
        <f t="shared" si="123"/>
        <v>8.5647968631964014E-2</v>
      </c>
    </row>
    <row r="496" spans="1:14" x14ac:dyDescent="0.35">
      <c r="A496" s="9" t="e">
        <f t="shared" si="119"/>
        <v>#REF!</v>
      </c>
      <c r="B496" s="9">
        <f t="shared" si="120"/>
        <v>34</v>
      </c>
      <c r="C496" s="14" t="s">
        <v>1732</v>
      </c>
      <c r="D496" s="8">
        <f>димвенканали!C496</f>
        <v>268.60000000000002</v>
      </c>
      <c r="E496" s="8">
        <f>димвенканали!D496</f>
        <v>0</v>
      </c>
      <c r="F496" s="8">
        <f>димвенканали!E496</f>
        <v>0</v>
      </c>
      <c r="G496" s="328">
        <f t="shared" si="115"/>
        <v>268.60000000000002</v>
      </c>
      <c r="H496" s="217">
        <f t="shared" si="121"/>
        <v>3.1321582453570215E-3</v>
      </c>
      <c r="I496" s="209">
        <f t="shared" si="116"/>
        <v>13.410178919583819</v>
      </c>
      <c r="J496" s="202">
        <f t="shared" si="102"/>
        <v>2.9502393623084404</v>
      </c>
      <c r="K496" s="205">
        <v>5.5595305180849488</v>
      </c>
      <c r="L496" s="202">
        <v>1.0850955745683251</v>
      </c>
      <c r="M496" s="10">
        <f t="shared" si="122"/>
        <v>23.00504437454553</v>
      </c>
      <c r="N496" s="11">
        <f t="shared" si="123"/>
        <v>8.5647968631963986E-2</v>
      </c>
    </row>
    <row r="497" spans="1:14" x14ac:dyDescent="0.35">
      <c r="A497" s="9" t="e">
        <f t="shared" si="119"/>
        <v>#REF!</v>
      </c>
      <c r="B497" s="9">
        <f t="shared" si="120"/>
        <v>35</v>
      </c>
      <c r="C497" s="14" t="s">
        <v>1733</v>
      </c>
      <c r="D497" s="8">
        <f>димвенканали!C497</f>
        <v>2427.3000000000002</v>
      </c>
      <c r="E497" s="8">
        <f>димвенканали!D497</f>
        <v>5.6</v>
      </c>
      <c r="F497" s="8">
        <f>димвенканали!E497</f>
        <v>0</v>
      </c>
      <c r="G497" s="328">
        <f t="shared" si="115"/>
        <v>2432.9</v>
      </c>
      <c r="H497" s="217">
        <f t="shared" si="121"/>
        <v>2.837017049564072E-2</v>
      </c>
      <c r="I497" s="209">
        <f t="shared" si="116"/>
        <v>121.46546646856095</v>
      </c>
      <c r="J497" s="202">
        <f t="shared" si="102"/>
        <v>26.722402623083408</v>
      </c>
      <c r="K497" s="205">
        <v>50.35659641641427</v>
      </c>
      <c r="L497" s="202">
        <v>9.8058543862609664</v>
      </c>
      <c r="M497" s="10">
        <f t="shared" si="122"/>
        <v>208.3503198943196</v>
      </c>
      <c r="N497" s="11">
        <f t="shared" si="123"/>
        <v>8.5638669856681157E-2</v>
      </c>
    </row>
    <row r="498" spans="1:14" x14ac:dyDescent="0.35">
      <c r="A498" s="9" t="e">
        <f t="shared" si="119"/>
        <v>#REF!</v>
      </c>
      <c r="B498" s="9">
        <f t="shared" si="120"/>
        <v>36</v>
      </c>
      <c r="C498" s="14" t="s">
        <v>1734</v>
      </c>
      <c r="D498" s="8">
        <f>димвенканали!C498</f>
        <v>2587.4</v>
      </c>
      <c r="E498" s="8">
        <f>димвенканали!D498</f>
        <v>0</v>
      </c>
      <c r="F498" s="8">
        <f>димвенканали!E498</f>
        <v>0</v>
      </c>
      <c r="G498" s="328">
        <f t="shared" si="115"/>
        <v>2587.4</v>
      </c>
      <c r="H498" s="217">
        <f t="shared" si="121"/>
        <v>3.0171802844515105E-2</v>
      </c>
      <c r="I498" s="209">
        <f t="shared" si="116"/>
        <v>129.17906528864918</v>
      </c>
      <c r="J498" s="202">
        <f t="shared" si="102"/>
        <v>28.419394363502821</v>
      </c>
      <c r="K498" s="205">
        <v>53.554464864084132</v>
      </c>
      <c r="L498" s="202">
        <v>10.452629522107536</v>
      </c>
      <c r="M498" s="10">
        <f t="shared" si="122"/>
        <v>221.60555403834368</v>
      </c>
      <c r="N498" s="11">
        <f t="shared" si="123"/>
        <v>8.5647968631964014E-2</v>
      </c>
    </row>
    <row r="499" spans="1:14" x14ac:dyDescent="0.35">
      <c r="A499" s="9" t="e">
        <f t="shared" si="119"/>
        <v>#REF!</v>
      </c>
      <c r="B499" s="9">
        <f t="shared" si="120"/>
        <v>37</v>
      </c>
      <c r="C499" s="14" t="s">
        <v>1735</v>
      </c>
      <c r="D499" s="8">
        <f>димвенканали!C499</f>
        <v>2744.2</v>
      </c>
      <c r="E499" s="8">
        <f>димвенканали!D499</f>
        <v>0</v>
      </c>
      <c r="F499" s="8">
        <f>димвенканали!E499</f>
        <v>0</v>
      </c>
      <c r="G499" s="328">
        <f t="shared" si="115"/>
        <v>2744.2</v>
      </c>
      <c r="H499" s="217">
        <f t="shared" si="121"/>
        <v>3.200025561023357E-2</v>
      </c>
      <c r="I499" s="209">
        <f t="shared" si="116"/>
        <v>137.00749438243452</v>
      </c>
      <c r="J499" s="202">
        <f t="shared" ref="J499:J555" si="124">I499*0.22</f>
        <v>30.141648764135592</v>
      </c>
      <c r="K499" s="205">
        <v>56.799939120360072</v>
      </c>
      <c r="L499" s="202">
        <v>11.086073252905425</v>
      </c>
      <c r="M499" s="10">
        <f t="shared" si="122"/>
        <v>235.03515551983563</v>
      </c>
      <c r="N499" s="11">
        <f t="shared" si="123"/>
        <v>8.5647968631964014E-2</v>
      </c>
    </row>
    <row r="500" spans="1:14" x14ac:dyDescent="0.35">
      <c r="A500" s="9" t="e">
        <f t="shared" si="119"/>
        <v>#REF!</v>
      </c>
      <c r="B500" s="9">
        <f t="shared" si="120"/>
        <v>38</v>
      </c>
      <c r="C500" s="14" t="s">
        <v>1736</v>
      </c>
      <c r="D500" s="8">
        <f>димвенканали!C500</f>
        <v>3583.6</v>
      </c>
      <c r="E500" s="8">
        <f>димвенканали!D500</f>
        <v>0</v>
      </c>
      <c r="F500" s="8">
        <f>димвенканали!E500</f>
        <v>0</v>
      </c>
      <c r="G500" s="328">
        <f t="shared" si="115"/>
        <v>3583.6</v>
      </c>
      <c r="H500" s="217">
        <f t="shared" si="121"/>
        <v>4.1788541653244304E-2</v>
      </c>
      <c r="I500" s="209">
        <f t="shared" si="116"/>
        <v>178.91555166128282</v>
      </c>
      <c r="J500" s="202">
        <f t="shared" si="124"/>
        <v>39.361421365482222</v>
      </c>
      <c r="K500" s="205">
        <v>74.173989443816907</v>
      </c>
      <c r="L500" s="202">
        <v>14.477097918924235</v>
      </c>
      <c r="M500" s="10">
        <f t="shared" si="122"/>
        <v>306.92806038950619</v>
      </c>
      <c r="N500" s="11">
        <f t="shared" si="123"/>
        <v>8.5647968631964E-2</v>
      </c>
    </row>
    <row r="501" spans="1:14" x14ac:dyDescent="0.35">
      <c r="A501" s="9" t="e">
        <f t="shared" si="119"/>
        <v>#REF!</v>
      </c>
      <c r="B501" s="9">
        <f t="shared" si="120"/>
        <v>39</v>
      </c>
      <c r="C501" s="14" t="s">
        <v>1737</v>
      </c>
      <c r="D501" s="8">
        <f>димвенканали!C501</f>
        <v>3561.7</v>
      </c>
      <c r="E501" s="8">
        <f>димвенканали!D501</f>
        <v>0</v>
      </c>
      <c r="F501" s="8">
        <f>димвенканали!E501</f>
        <v>0</v>
      </c>
      <c r="G501" s="328">
        <f t="shared" si="115"/>
        <v>3561.7</v>
      </c>
      <c r="H501" s="217">
        <f t="shared" si="121"/>
        <v>4.1533164640685412E-2</v>
      </c>
      <c r="I501" s="209">
        <f t="shared" si="116"/>
        <v>177.82216775086255</v>
      </c>
      <c r="J501" s="202">
        <f t="shared" si="124"/>
        <v>39.12087690518976</v>
      </c>
      <c r="K501" s="205">
        <v>73.720699353176329</v>
      </c>
      <c r="L501" s="202">
        <v>14.388625867237542</v>
      </c>
      <c r="M501" s="10">
        <f t="shared" si="122"/>
        <v>305.05236987646617</v>
      </c>
      <c r="N501" s="11">
        <f t="shared" si="123"/>
        <v>8.5647968631964E-2</v>
      </c>
    </row>
    <row r="502" spans="1:14" x14ac:dyDescent="0.35">
      <c r="A502" s="9" t="e">
        <f t="shared" si="119"/>
        <v>#REF!</v>
      </c>
      <c r="B502" s="9">
        <f t="shared" si="120"/>
        <v>40</v>
      </c>
      <c r="C502" s="14" t="s">
        <v>1738</v>
      </c>
      <c r="D502" s="8">
        <f>димвенканали!C502</f>
        <v>3555.5</v>
      </c>
      <c r="E502" s="8">
        <f>димвенканали!D502</f>
        <v>0</v>
      </c>
      <c r="F502" s="8">
        <f>димвенканали!E502</f>
        <v>0</v>
      </c>
      <c r="G502" s="328">
        <f t="shared" si="115"/>
        <v>3555.5</v>
      </c>
      <c r="H502" s="217">
        <f t="shared" si="121"/>
        <v>4.1460866125714403E-2</v>
      </c>
      <c r="I502" s="209">
        <f t="shared" si="116"/>
        <v>177.51262527393993</v>
      </c>
      <c r="J502" s="202">
        <f t="shared" si="124"/>
        <v>39.052777560266783</v>
      </c>
      <c r="K502" s="205">
        <v>73.592370651716436</v>
      </c>
      <c r="L502" s="202">
        <v>14.363578985024867</v>
      </c>
      <c r="M502" s="10">
        <f t="shared" si="122"/>
        <v>304.52135247094799</v>
      </c>
      <c r="N502" s="11">
        <f t="shared" si="123"/>
        <v>8.5647968631964E-2</v>
      </c>
    </row>
    <row r="503" spans="1:14" x14ac:dyDescent="0.35">
      <c r="A503" s="9" t="e">
        <f t="shared" si="119"/>
        <v>#REF!</v>
      </c>
      <c r="B503" s="9">
        <f t="shared" si="120"/>
        <v>41</v>
      </c>
      <c r="C503" s="14" t="s">
        <v>1739</v>
      </c>
      <c r="D503" s="8">
        <f>димвенканали!C503</f>
        <v>3522.6</v>
      </c>
      <c r="E503" s="8">
        <f>димвенканали!D503</f>
        <v>0</v>
      </c>
      <c r="F503" s="8">
        <f>димвенканали!E503</f>
        <v>30.7</v>
      </c>
      <c r="G503" s="328">
        <f t="shared" si="115"/>
        <v>3553.2999999999997</v>
      </c>
      <c r="H503" s="217">
        <f t="shared" si="121"/>
        <v>4.1435211813950497E-2</v>
      </c>
      <c r="I503" s="209">
        <f t="shared" si="116"/>
        <v>177.40278762083835</v>
      </c>
      <c r="J503" s="202">
        <f t="shared" si="124"/>
        <v>39.028613276584437</v>
      </c>
      <c r="K503" s="205">
        <v>73.546834660875831</v>
      </c>
      <c r="L503" s="202">
        <v>14.230668916509241</v>
      </c>
      <c r="M503" s="10">
        <f t="shared" si="122"/>
        <v>304.20890447480787</v>
      </c>
      <c r="N503" s="11">
        <f t="shared" si="123"/>
        <v>8.5613065171758054E-2</v>
      </c>
    </row>
    <row r="504" spans="1:14" x14ac:dyDescent="0.35">
      <c r="A504" s="9">
        <v>44</v>
      </c>
      <c r="B504" s="9">
        <f t="shared" si="120"/>
        <v>42</v>
      </c>
      <c r="C504" s="14" t="s">
        <v>1740</v>
      </c>
      <c r="D504" s="8">
        <f>димвенканали!C504</f>
        <v>194.9</v>
      </c>
      <c r="E504" s="8">
        <f>димвенканали!D504</f>
        <v>0</v>
      </c>
      <c r="F504" s="8">
        <f>димвенканали!E504</f>
        <v>0</v>
      </c>
      <c r="G504" s="328">
        <f t="shared" si="115"/>
        <v>194.9</v>
      </c>
      <c r="H504" s="217">
        <f t="shared" si="121"/>
        <v>2.2727388012661336E-3</v>
      </c>
      <c r="I504" s="209">
        <f t="shared" si="116"/>
        <v>9.7306175406808872</v>
      </c>
      <c r="J504" s="202">
        <f t="shared" si="124"/>
        <v>2.1407358589497951</v>
      </c>
      <c r="K504" s="205">
        <v>4.0340748249246339</v>
      </c>
      <c r="L504" s="202">
        <v>0.78736086181446985</v>
      </c>
      <c r="M504" s="10">
        <f t="shared" si="122"/>
        <v>16.692789086369785</v>
      </c>
      <c r="N504" s="11">
        <f t="shared" si="123"/>
        <v>8.5647968631964014E-2</v>
      </c>
    </row>
    <row r="505" spans="1:14" x14ac:dyDescent="0.35">
      <c r="A505" s="9">
        <f t="shared" si="119"/>
        <v>45</v>
      </c>
      <c r="B505" s="9">
        <f t="shared" si="120"/>
        <v>43</v>
      </c>
      <c r="C505" s="14" t="s">
        <v>1741</v>
      </c>
      <c r="D505" s="8">
        <f>димвенканали!C505</f>
        <v>234.1</v>
      </c>
      <c r="E505" s="8">
        <f>димвенканали!D505</f>
        <v>0</v>
      </c>
      <c r="F505" s="8">
        <f>димвенканали!E505</f>
        <v>0</v>
      </c>
      <c r="G505" s="328">
        <f t="shared" si="115"/>
        <v>234.1</v>
      </c>
      <c r="H505" s="217">
        <f t="shared" si="121"/>
        <v>2.7298519926957508E-3</v>
      </c>
      <c r="I505" s="209">
        <f t="shared" si="116"/>
        <v>11.687724814127222</v>
      </c>
      <c r="J505" s="202">
        <f t="shared" si="124"/>
        <v>2.5712994591079887</v>
      </c>
      <c r="K505" s="205">
        <v>4.8454433889936208</v>
      </c>
      <c r="L505" s="202">
        <v>0.94572179451394245</v>
      </c>
      <c r="M505" s="10">
        <f t="shared" si="122"/>
        <v>20.050189456742775</v>
      </c>
      <c r="N505" s="11">
        <f t="shared" si="123"/>
        <v>8.5647968631964014E-2</v>
      </c>
    </row>
    <row r="506" spans="1:14" x14ac:dyDescent="0.35">
      <c r="A506" s="9">
        <f t="shared" si="119"/>
        <v>46</v>
      </c>
      <c r="B506" s="9">
        <f t="shared" si="120"/>
        <v>44</v>
      </c>
      <c r="C506" s="14" t="s">
        <v>1742</v>
      </c>
      <c r="D506" s="8">
        <f>димвенканали!C506</f>
        <v>3203.3</v>
      </c>
      <c r="E506" s="8">
        <f>димвенканали!D506</f>
        <v>151.30000000000001</v>
      </c>
      <c r="F506" s="8">
        <f>димвенканали!E506</f>
        <v>162.5</v>
      </c>
      <c r="G506" s="328">
        <f t="shared" si="115"/>
        <v>3517.1000000000004</v>
      </c>
      <c r="H506" s="217">
        <f t="shared" si="121"/>
        <v>4.1013081774926213E-2</v>
      </c>
      <c r="I506" s="209">
        <f t="shared" si="116"/>
        <v>175.59545896525782</v>
      </c>
      <c r="J506" s="202">
        <f t="shared" si="124"/>
        <v>38.631000972356723</v>
      </c>
      <c r="K506" s="205">
        <v>72.797560629771326</v>
      </c>
      <c r="L506" s="202">
        <v>12.940754482556651</v>
      </c>
      <c r="M506" s="10">
        <f t="shared" si="122"/>
        <v>299.96477504994255</v>
      </c>
      <c r="N506" s="11">
        <f t="shared" si="123"/>
        <v>8.5287530934560443E-2</v>
      </c>
    </row>
    <row r="507" spans="1:14" x14ac:dyDescent="0.35">
      <c r="A507" s="9">
        <f t="shared" si="119"/>
        <v>47</v>
      </c>
      <c r="B507" s="9">
        <f t="shared" si="120"/>
        <v>45</v>
      </c>
      <c r="C507" s="14" t="s">
        <v>1743</v>
      </c>
      <c r="D507" s="8">
        <f>димвенканали!C507</f>
        <v>2684.4</v>
      </c>
      <c r="E507" s="8">
        <f>димвенканали!D507</f>
        <v>0</v>
      </c>
      <c r="F507" s="8">
        <f>димвенканали!E507</f>
        <v>0</v>
      </c>
      <c r="G507" s="328">
        <f t="shared" si="115"/>
        <v>2684.4</v>
      </c>
      <c r="H507" s="217">
        <f t="shared" si="121"/>
        <v>3.1302924772287369E-2</v>
      </c>
      <c r="I507" s="209">
        <f t="shared" si="116"/>
        <v>134.02190726630974</v>
      </c>
      <c r="J507" s="202">
        <f t="shared" si="124"/>
        <v>29.484819598588142</v>
      </c>
      <c r="K507" s="205">
        <v>55.56218809660178</v>
      </c>
      <c r="L507" s="202">
        <v>10.844492034144498</v>
      </c>
      <c r="M507" s="10">
        <f t="shared" si="122"/>
        <v>229.91340699564415</v>
      </c>
      <c r="N507" s="11">
        <f t="shared" si="123"/>
        <v>8.5647968631964E-2</v>
      </c>
    </row>
    <row r="508" spans="1:14" x14ac:dyDescent="0.35">
      <c r="A508" s="9" t="e">
        <f>#REF!+1</f>
        <v>#REF!</v>
      </c>
      <c r="B508" s="9">
        <f t="shared" si="120"/>
        <v>46</v>
      </c>
      <c r="C508" s="14" t="s">
        <v>1744</v>
      </c>
      <c r="D508" s="8">
        <f>димвенканали!C508</f>
        <v>94</v>
      </c>
      <c r="E508" s="8">
        <f>димвенканали!D508</f>
        <v>0</v>
      </c>
      <c r="F508" s="8">
        <f>димвенканали!E508</f>
        <v>0</v>
      </c>
      <c r="G508" s="328">
        <f t="shared" si="115"/>
        <v>94</v>
      </c>
      <c r="H508" s="217">
        <f t="shared" si="121"/>
        <v>1.0961387753669397E-3</v>
      </c>
      <c r="I508" s="209">
        <f t="shared" si="116"/>
        <v>4.6930633597947837</v>
      </c>
      <c r="J508" s="202">
        <f t="shared" si="124"/>
        <v>1.0324739391548525</v>
      </c>
      <c r="K508" s="205">
        <v>1.9456286995531837</v>
      </c>
      <c r="L508" s="202">
        <v>2.3395048989140612</v>
      </c>
      <c r="M508" s="10">
        <f t="shared" si="122"/>
        <v>10.01067089741688</v>
      </c>
      <c r="N508" s="11">
        <f t="shared" si="123"/>
        <v>0.10649649890869022</v>
      </c>
    </row>
    <row r="509" spans="1:14" x14ac:dyDescent="0.35">
      <c r="A509" s="9" t="e">
        <f t="shared" si="119"/>
        <v>#REF!</v>
      </c>
      <c r="B509" s="9">
        <f t="shared" si="120"/>
        <v>47</v>
      </c>
      <c r="C509" s="14" t="s">
        <v>1745</v>
      </c>
      <c r="D509" s="8">
        <f>димвенканали!C509</f>
        <v>188.4</v>
      </c>
      <c r="E509" s="8">
        <f>димвенканали!D509</f>
        <v>34.299999999999997</v>
      </c>
      <c r="F509" s="8">
        <f>димвенканали!E509</f>
        <v>0</v>
      </c>
      <c r="G509" s="328">
        <f t="shared" si="115"/>
        <v>222.7</v>
      </c>
      <c r="H509" s="217">
        <f t="shared" si="121"/>
        <v>2.5969160135555047E-3</v>
      </c>
      <c r="I509" s="209">
        <f t="shared" si="116"/>
        <v>11.118566066237214</v>
      </c>
      <c r="J509" s="202">
        <f t="shared" si="124"/>
        <v>2.4460845345721873</v>
      </c>
      <c r="K509" s="205">
        <v>4.6094841637286592</v>
      </c>
      <c r="L509" s="202">
        <v>0.76110203368828167</v>
      </c>
      <c r="M509" s="10">
        <f t="shared" si="122"/>
        <v>18.935236798226342</v>
      </c>
      <c r="N509" s="11">
        <f t="shared" si="123"/>
        <v>8.5025760207572257E-2</v>
      </c>
    </row>
    <row r="510" spans="1:14" x14ac:dyDescent="0.35">
      <c r="A510" s="9" t="e">
        <f>#REF!+1</f>
        <v>#REF!</v>
      </c>
      <c r="B510" s="9">
        <f t="shared" si="120"/>
        <v>48</v>
      </c>
      <c r="C510" s="14" t="s">
        <v>1746</v>
      </c>
      <c r="D510" s="8">
        <f>димвенканали!C510</f>
        <v>229.6</v>
      </c>
      <c r="E510" s="8">
        <f>димвенканали!D510</f>
        <v>0</v>
      </c>
      <c r="F510" s="8">
        <f>димвенканали!E510</f>
        <v>0</v>
      </c>
      <c r="G510" s="328">
        <f t="shared" si="115"/>
        <v>229.6</v>
      </c>
      <c r="H510" s="217">
        <f t="shared" si="121"/>
        <v>2.6773772640877589E-3</v>
      </c>
      <c r="I510" s="209">
        <f t="shared" si="116"/>
        <v>11.463056887328534</v>
      </c>
      <c r="J510" s="202">
        <f t="shared" si="124"/>
        <v>2.5218725152122774</v>
      </c>
      <c r="K510" s="205">
        <v>4.7523015895469261</v>
      </c>
      <c r="L510" s="202">
        <v>0.92754260581119674</v>
      </c>
      <c r="M510" s="10">
        <f t="shared" si="122"/>
        <v>19.664773597898936</v>
      </c>
      <c r="N510" s="11">
        <f t="shared" si="123"/>
        <v>8.5647968631964014E-2</v>
      </c>
    </row>
    <row r="511" spans="1:14" x14ac:dyDescent="0.35">
      <c r="A511" s="9" t="e">
        <f>#REF!+1</f>
        <v>#REF!</v>
      </c>
      <c r="B511" s="9">
        <f t="shared" si="120"/>
        <v>49</v>
      </c>
      <c r="C511" s="14" t="s">
        <v>1747</v>
      </c>
      <c r="D511" s="8">
        <f>димвенканали!C511</f>
        <v>66.400000000000006</v>
      </c>
      <c r="E511" s="8">
        <f>димвенканали!D511</f>
        <v>0</v>
      </c>
      <c r="F511" s="8">
        <f>димвенканали!E511</f>
        <v>0</v>
      </c>
      <c r="G511" s="328">
        <f t="shared" si="115"/>
        <v>66.400000000000006</v>
      </c>
      <c r="H511" s="217">
        <f t="shared" si="121"/>
        <v>7.7429377323792346E-4</v>
      </c>
      <c r="I511" s="209">
        <f t="shared" si="116"/>
        <v>3.3151000754295072</v>
      </c>
      <c r="J511" s="202">
        <f t="shared" si="124"/>
        <v>0.72932201659449158</v>
      </c>
      <c r="K511" s="205">
        <v>1.3743589962801215</v>
      </c>
      <c r="L511" s="202">
        <v>0.26824402885829035</v>
      </c>
      <c r="M511" s="10">
        <f t="shared" si="122"/>
        <v>5.6870251171624107</v>
      </c>
      <c r="N511" s="11">
        <f t="shared" si="123"/>
        <v>8.5647968631964014E-2</v>
      </c>
    </row>
    <row r="512" spans="1:14" x14ac:dyDescent="0.35">
      <c r="A512" s="9" t="e">
        <f t="shared" si="119"/>
        <v>#REF!</v>
      </c>
      <c r="B512" s="9">
        <f t="shared" si="120"/>
        <v>50</v>
      </c>
      <c r="C512" s="14" t="s">
        <v>1748</v>
      </c>
      <c r="D512" s="8">
        <f>димвенканали!C512</f>
        <v>2581.4</v>
      </c>
      <c r="E512" s="8">
        <f>димвенканали!D512</f>
        <v>0</v>
      </c>
      <c r="F512" s="8">
        <f>димвенканали!E512</f>
        <v>0</v>
      </c>
      <c r="G512" s="328">
        <f t="shared" si="115"/>
        <v>2581.4</v>
      </c>
      <c r="H512" s="217">
        <f t="shared" si="121"/>
        <v>3.0101836539704448E-2</v>
      </c>
      <c r="I512" s="209">
        <f t="shared" si="116"/>
        <v>128.8795080529176</v>
      </c>
      <c r="J512" s="202">
        <f t="shared" si="124"/>
        <v>28.353491771641874</v>
      </c>
      <c r="K512" s="205">
        <v>53.430275798155208</v>
      </c>
      <c r="L512" s="202">
        <v>10.42839060383721</v>
      </c>
      <c r="M512" s="10">
        <f t="shared" si="122"/>
        <v>221.09166622655189</v>
      </c>
      <c r="N512" s="11">
        <f t="shared" si="123"/>
        <v>8.5647968631964E-2</v>
      </c>
    </row>
    <row r="513" spans="1:14" x14ac:dyDescent="0.35">
      <c r="A513" s="9" t="e">
        <f t="shared" si="119"/>
        <v>#REF!</v>
      </c>
      <c r="B513" s="9">
        <f t="shared" si="120"/>
        <v>51</v>
      </c>
      <c r="C513" s="14" t="s">
        <v>1749</v>
      </c>
      <c r="D513" s="8">
        <f>димвенканали!C513</f>
        <v>3240.3</v>
      </c>
      <c r="E513" s="8">
        <f>димвенканали!D513</f>
        <v>0</v>
      </c>
      <c r="F513" s="8">
        <f>димвенканали!E513</f>
        <v>0</v>
      </c>
      <c r="G513" s="328">
        <f t="shared" si="115"/>
        <v>3240.3</v>
      </c>
      <c r="H513" s="217">
        <f t="shared" si="121"/>
        <v>3.7785302912994624E-2</v>
      </c>
      <c r="I513" s="209">
        <f t="shared" si="116"/>
        <v>161.77588515684081</v>
      </c>
      <c r="J513" s="202">
        <f t="shared" si="124"/>
        <v>35.590694734504979</v>
      </c>
      <c r="K513" s="205">
        <v>67.06830505491682</v>
      </c>
      <c r="L513" s="202">
        <v>13.090227811890335</v>
      </c>
      <c r="M513" s="10">
        <f t="shared" si="122"/>
        <v>277.52511275815294</v>
      </c>
      <c r="N513" s="11">
        <f t="shared" si="123"/>
        <v>8.5647968631964E-2</v>
      </c>
    </row>
    <row r="514" spans="1:14" x14ac:dyDescent="0.35">
      <c r="A514" s="9" t="e">
        <f t="shared" si="119"/>
        <v>#REF!</v>
      </c>
      <c r="B514" s="9">
        <f t="shared" si="120"/>
        <v>52</v>
      </c>
      <c r="C514" s="14" t="s">
        <v>1750</v>
      </c>
      <c r="D514" s="8">
        <f>димвенканали!C514</f>
        <v>3544.97</v>
      </c>
      <c r="E514" s="8">
        <f>димвенканали!D514</f>
        <v>0</v>
      </c>
      <c r="F514" s="8">
        <f>димвенканали!E514</f>
        <v>0</v>
      </c>
      <c r="G514" s="328">
        <f t="shared" si="115"/>
        <v>3544.97</v>
      </c>
      <c r="H514" s="217">
        <f t="shared" si="121"/>
        <v>4.1338075260771698E-2</v>
      </c>
      <c r="I514" s="209">
        <f t="shared" si="116"/>
        <v>176.98690232523097</v>
      </c>
      <c r="J514" s="202">
        <f t="shared" si="124"/>
        <v>38.937118511550814</v>
      </c>
      <c r="K514" s="205">
        <v>73.374418841011163</v>
      </c>
      <c r="L514" s="202">
        <v>14.321039683460441</v>
      </c>
      <c r="M514" s="10">
        <f t="shared" si="122"/>
        <v>303.61947936125341</v>
      </c>
      <c r="N514" s="11">
        <f t="shared" si="123"/>
        <v>8.5647968631964E-2</v>
      </c>
    </row>
    <row r="515" spans="1:14" x14ac:dyDescent="0.35">
      <c r="A515" s="9" t="e">
        <f t="shared" si="119"/>
        <v>#REF!</v>
      </c>
      <c r="B515" s="9">
        <f t="shared" si="120"/>
        <v>53</v>
      </c>
      <c r="C515" s="14" t="s">
        <v>1751</v>
      </c>
      <c r="D515" s="8">
        <f>димвенканали!C515</f>
        <v>2778.9</v>
      </c>
      <c r="E515" s="8">
        <f>димвенканали!D515</f>
        <v>0</v>
      </c>
      <c r="F515" s="8">
        <f>димвенканали!E515</f>
        <v>0</v>
      </c>
      <c r="G515" s="328">
        <f t="shared" si="115"/>
        <v>2778.9</v>
      </c>
      <c r="H515" s="217">
        <f t="shared" si="121"/>
        <v>3.2404894073055197E-2</v>
      </c>
      <c r="I515" s="209">
        <f t="shared" si="116"/>
        <v>138.73993372908217</v>
      </c>
      <c r="J515" s="202">
        <f t="shared" si="124"/>
        <v>30.522785420398076</v>
      </c>
      <c r="K515" s="205">
        <v>57.518165884982373</v>
      </c>
      <c r="L515" s="202">
        <v>11.226254996902155</v>
      </c>
      <c r="M515" s="10">
        <f t="shared" si="122"/>
        <v>238.00714003136477</v>
      </c>
      <c r="N515" s="11">
        <f t="shared" si="123"/>
        <v>8.5647968631964E-2</v>
      </c>
    </row>
    <row r="516" spans="1:14" x14ac:dyDescent="0.35">
      <c r="A516" s="9" t="e">
        <f t="shared" si="119"/>
        <v>#REF!</v>
      </c>
      <c r="B516" s="9">
        <f t="shared" si="120"/>
        <v>54</v>
      </c>
      <c r="C516" s="14" t="s">
        <v>1752</v>
      </c>
      <c r="D516" s="8">
        <f>димвенканали!C516</f>
        <v>2581.6999999999998</v>
      </c>
      <c r="E516" s="8">
        <f>димвенканали!D516</f>
        <v>0</v>
      </c>
      <c r="F516" s="8">
        <f>димвенканали!E516</f>
        <v>0</v>
      </c>
      <c r="G516" s="328">
        <f t="shared" si="115"/>
        <v>2581.6999999999998</v>
      </c>
      <c r="H516" s="217">
        <f t="shared" si="121"/>
        <v>3.0105334854944977E-2</v>
      </c>
      <c r="I516" s="209">
        <f t="shared" si="116"/>
        <v>128.89448591470418</v>
      </c>
      <c r="J516" s="202">
        <f t="shared" si="124"/>
        <v>28.356786901234919</v>
      </c>
      <c r="K516" s="205">
        <v>53.436485251451643</v>
      </c>
      <c r="L516" s="202">
        <v>10.429602549750724</v>
      </c>
      <c r="M516" s="10">
        <f t="shared" si="122"/>
        <v>221.11736061714146</v>
      </c>
      <c r="N516" s="11">
        <f t="shared" si="123"/>
        <v>8.5647968631964E-2</v>
      </c>
    </row>
    <row r="517" spans="1:14" x14ac:dyDescent="0.35">
      <c r="A517" s="9" t="e">
        <f t="shared" si="119"/>
        <v>#REF!</v>
      </c>
      <c r="B517" s="9">
        <f t="shared" si="120"/>
        <v>55</v>
      </c>
      <c r="C517" s="14" t="s">
        <v>1753</v>
      </c>
      <c r="D517" s="8">
        <f>димвенканали!C517</f>
        <v>3153.8</v>
      </c>
      <c r="E517" s="8">
        <f>димвенканали!D517</f>
        <v>0</v>
      </c>
      <c r="F517" s="8">
        <f>димвенканали!E517</f>
        <v>364</v>
      </c>
      <c r="G517" s="328">
        <f t="shared" si="115"/>
        <v>3517.8</v>
      </c>
      <c r="H517" s="217">
        <f t="shared" si="121"/>
        <v>4.1021244510487456E-2</v>
      </c>
      <c r="I517" s="209">
        <f t="shared" si="116"/>
        <v>175.63040730942652</v>
      </c>
      <c r="J517" s="202">
        <f t="shared" si="124"/>
        <v>38.638689608073832</v>
      </c>
      <c r="K517" s="205">
        <v>72.812049354129684</v>
      </c>
      <c r="L517" s="202">
        <v>12.740783406826447</v>
      </c>
      <c r="M517" s="10">
        <f t="shared" si="122"/>
        <v>299.82192967845646</v>
      </c>
      <c r="N517" s="11">
        <f t="shared" si="123"/>
        <v>8.5229953288548654E-2</v>
      </c>
    </row>
    <row r="518" spans="1:14" x14ac:dyDescent="0.35">
      <c r="A518" s="9" t="e">
        <f t="shared" si="119"/>
        <v>#REF!</v>
      </c>
      <c r="B518" s="9">
        <f t="shared" si="120"/>
        <v>56</v>
      </c>
      <c r="C518" s="14" t="s">
        <v>1754</v>
      </c>
      <c r="D518" s="8">
        <f>димвенканали!C518</f>
        <v>2599.2399999999998</v>
      </c>
      <c r="E518" s="8">
        <f>димвенканали!D518</f>
        <v>0</v>
      </c>
      <c r="F518" s="8">
        <f>димвенканали!E518</f>
        <v>0</v>
      </c>
      <c r="G518" s="328">
        <f t="shared" si="115"/>
        <v>2599.2399999999998</v>
      </c>
      <c r="H518" s="217">
        <f t="shared" si="121"/>
        <v>3.0309869686008128E-2</v>
      </c>
      <c r="I518" s="209">
        <f t="shared" si="116"/>
        <v>129.77019156715949</v>
      </c>
      <c r="J518" s="202">
        <f t="shared" si="124"/>
        <v>28.549442144775089</v>
      </c>
      <c r="K518" s="205">
        <v>53.799531287517205</v>
      </c>
      <c r="L518" s="202">
        <v>10.500460987494314</v>
      </c>
      <c r="M518" s="10">
        <f t="shared" si="122"/>
        <v>222.61962598694609</v>
      </c>
      <c r="N518" s="11">
        <f t="shared" si="123"/>
        <v>8.5647968631964E-2</v>
      </c>
    </row>
    <row r="519" spans="1:14" x14ac:dyDescent="0.35">
      <c r="A519" s="9" t="e">
        <f t="shared" si="119"/>
        <v>#REF!</v>
      </c>
      <c r="B519" s="9">
        <f t="shared" si="120"/>
        <v>57</v>
      </c>
      <c r="C519" s="14" t="s">
        <v>1755</v>
      </c>
      <c r="D519" s="8">
        <f>димвенканали!C519</f>
        <v>3555.8</v>
      </c>
      <c r="E519" s="8">
        <f>димвенканали!D519</f>
        <v>0</v>
      </c>
      <c r="F519" s="8">
        <f>димвенканали!E519</f>
        <v>0</v>
      </c>
      <c r="G519" s="328">
        <f t="shared" ref="G519:G525" si="125">D519+E519+F519</f>
        <v>3555.8</v>
      </c>
      <c r="H519" s="217">
        <f t="shared" si="121"/>
        <v>4.1464364440954936E-2</v>
      </c>
      <c r="I519" s="209">
        <f t="shared" si="116"/>
        <v>177.52760313572651</v>
      </c>
      <c r="J519" s="202">
        <f t="shared" si="124"/>
        <v>39.056072689859832</v>
      </c>
      <c r="K519" s="205">
        <v>73.598580105012886</v>
      </c>
      <c r="L519" s="202">
        <v>14.364790930938387</v>
      </c>
      <c r="M519" s="10">
        <f t="shared" si="122"/>
        <v>304.54704686153764</v>
      </c>
      <c r="N519" s="11">
        <f t="shared" si="123"/>
        <v>8.5647968631964014E-2</v>
      </c>
    </row>
    <row r="520" spans="1:14" x14ac:dyDescent="0.35">
      <c r="A520" s="9" t="e">
        <f>A519+1</f>
        <v>#REF!</v>
      </c>
      <c r="B520" s="9">
        <f t="shared" si="120"/>
        <v>58</v>
      </c>
      <c r="C520" s="14" t="s">
        <v>1756</v>
      </c>
      <c r="D520" s="8">
        <f>димвенканали!C520</f>
        <v>4424.8999999999996</v>
      </c>
      <c r="E520" s="8">
        <f>димвенканали!D520</f>
        <v>0</v>
      </c>
      <c r="F520" s="8">
        <f>димвенканали!E520</f>
        <v>0</v>
      </c>
      <c r="G520" s="328">
        <f t="shared" si="125"/>
        <v>4424.8999999999996</v>
      </c>
      <c r="H520" s="217">
        <f t="shared" si="121"/>
        <v>5.1598983692778412E-2</v>
      </c>
      <c r="I520" s="209">
        <f t="shared" ref="I520:I525" si="126">H520*$I$2</f>
        <v>220.91846873144613</v>
      </c>
      <c r="J520" s="202">
        <f t="shared" si="124"/>
        <v>48.602063120918146</v>
      </c>
      <c r="K520" s="205">
        <v>91.587366304817891</v>
      </c>
      <c r="L520" s="202">
        <v>17.875798242395316</v>
      </c>
      <c r="M520" s="10">
        <f t="shared" si="122"/>
        <v>378.98369639957747</v>
      </c>
      <c r="N520" s="11">
        <f t="shared" si="123"/>
        <v>8.5647968631964E-2</v>
      </c>
    </row>
    <row r="521" spans="1:14" x14ac:dyDescent="0.35">
      <c r="A521" s="9" t="e">
        <f>A520+1</f>
        <v>#REF!</v>
      </c>
      <c r="B521" s="9">
        <f t="shared" si="120"/>
        <v>59</v>
      </c>
      <c r="C521" s="14" t="s">
        <v>1757</v>
      </c>
      <c r="D521" s="8">
        <f>димвенканали!C521</f>
        <v>2601.4</v>
      </c>
      <c r="E521" s="8">
        <f>димвенканали!D521</f>
        <v>0</v>
      </c>
      <c r="F521" s="8">
        <f>димвенканали!E521</f>
        <v>0</v>
      </c>
      <c r="G521" s="328">
        <f t="shared" si="125"/>
        <v>2601.4</v>
      </c>
      <c r="H521" s="217">
        <f t="shared" si="121"/>
        <v>3.0335057555739967E-2</v>
      </c>
      <c r="I521" s="209">
        <f t="shared" si="126"/>
        <v>129.87803217202287</v>
      </c>
      <c r="J521" s="202">
        <f t="shared" si="124"/>
        <v>28.573167077845032</v>
      </c>
      <c r="K521" s="205">
        <v>53.844239351251623</v>
      </c>
      <c r="L521" s="202">
        <v>10.509186998071634</v>
      </c>
      <c r="M521" s="10">
        <f t="shared" si="122"/>
        <v>222.80462559919116</v>
      </c>
      <c r="N521" s="11">
        <f t="shared" si="123"/>
        <v>8.5647968631964E-2</v>
      </c>
    </row>
    <row r="522" spans="1:14" x14ac:dyDescent="0.35">
      <c r="A522" s="9" t="e">
        <f>A521+1</f>
        <v>#REF!</v>
      </c>
      <c r="B522" s="9">
        <f t="shared" si="120"/>
        <v>60</v>
      </c>
      <c r="C522" s="14" t="s">
        <v>1758</v>
      </c>
      <c r="D522" s="8">
        <f>димвенканали!C522</f>
        <v>4398.29</v>
      </c>
      <c r="E522" s="8">
        <f>димвенканали!D522</f>
        <v>0</v>
      </c>
      <c r="F522" s="8">
        <f>димвенканали!E522</f>
        <v>0</v>
      </c>
      <c r="G522" s="328">
        <f t="shared" si="125"/>
        <v>4398.29</v>
      </c>
      <c r="H522" s="217">
        <f t="shared" si="121"/>
        <v>5.1288683130943161E-2</v>
      </c>
      <c r="I522" s="209">
        <f t="shared" si="126"/>
        <v>219.5899323909766</v>
      </c>
      <c r="J522" s="202">
        <f t="shared" si="124"/>
        <v>48.309785126014852</v>
      </c>
      <c r="K522" s="205">
        <v>91.03658779742311</v>
      </c>
      <c r="L522" s="202">
        <v>17.768298639866412</v>
      </c>
      <c r="M522" s="10">
        <f t="shared" si="122"/>
        <v>376.70460395428103</v>
      </c>
      <c r="N522" s="11">
        <f t="shared" si="123"/>
        <v>8.5647968631964014E-2</v>
      </c>
    </row>
    <row r="523" spans="1:14" x14ac:dyDescent="0.35">
      <c r="A523" s="9" t="e">
        <f>#REF!+1</f>
        <v>#REF!</v>
      </c>
      <c r="B523" s="9">
        <f t="shared" si="120"/>
        <v>61</v>
      </c>
      <c r="C523" s="14" t="s">
        <v>556</v>
      </c>
      <c r="D523" s="8">
        <v>3237.1</v>
      </c>
      <c r="E523" s="8"/>
      <c r="F523" s="8"/>
      <c r="G523" s="328">
        <f t="shared" si="125"/>
        <v>3237.1</v>
      </c>
      <c r="H523" s="217">
        <f t="shared" si="121"/>
        <v>3.7747987550428942E-2</v>
      </c>
      <c r="I523" s="209">
        <f t="shared" si="126"/>
        <v>161.61612129778399</v>
      </c>
      <c r="J523" s="202">
        <f t="shared" si="124"/>
        <v>35.555546685512475</v>
      </c>
      <c r="K523" s="205">
        <v>67.002070886421393</v>
      </c>
      <c r="L523" s="202">
        <v>13.077300388812827</v>
      </c>
      <c r="M523" s="10">
        <f t="shared" si="122"/>
        <v>277.25103925853068</v>
      </c>
      <c r="N523" s="11">
        <f t="shared" si="123"/>
        <v>8.5647968631964014E-2</v>
      </c>
    </row>
    <row r="524" spans="1:14" x14ac:dyDescent="0.35">
      <c r="A524" s="9" t="e">
        <f>A523+1</f>
        <v>#REF!</v>
      </c>
      <c r="B524" s="9">
        <f t="shared" si="120"/>
        <v>62</v>
      </c>
      <c r="C524" s="14" t="s">
        <v>511</v>
      </c>
      <c r="D524" s="8">
        <v>7048.4</v>
      </c>
      <c r="E524" s="8"/>
      <c r="F524" s="8">
        <v>720.9</v>
      </c>
      <c r="G524" s="328">
        <f t="shared" si="125"/>
        <v>7769.2999999999993</v>
      </c>
      <c r="H524" s="217">
        <f t="shared" si="121"/>
        <v>9.0598201994237917E-2</v>
      </c>
      <c r="I524" s="209">
        <f t="shared" si="126"/>
        <v>387.89167192822993</v>
      </c>
      <c r="J524" s="202">
        <f t="shared" si="124"/>
        <v>85.336167824210591</v>
      </c>
      <c r="K524" s="205">
        <v>160.8103516536016</v>
      </c>
      <c r="L524" s="202">
        <v>25.808029315062054</v>
      </c>
      <c r="M524" s="10">
        <f t="shared" ref="M524:M525" si="127">I524+J524+K524+L524</f>
        <v>659.84622072110415</v>
      </c>
      <c r="N524" s="11">
        <f t="shared" ref="N524:N525" si="128">M524/G524</f>
        <v>8.4929944875484817E-2</v>
      </c>
    </row>
    <row r="525" spans="1:14" x14ac:dyDescent="0.35">
      <c r="A525" s="9" t="e">
        <f>A524+1</f>
        <v>#REF!</v>
      </c>
      <c r="B525" s="9">
        <f t="shared" si="120"/>
        <v>63</v>
      </c>
      <c r="C525" s="14" t="s">
        <v>513</v>
      </c>
      <c r="D525" s="8">
        <v>9360.52</v>
      </c>
      <c r="E525" s="8"/>
      <c r="F525" s="8">
        <v>1120</v>
      </c>
      <c r="G525" s="328">
        <f t="shared" si="125"/>
        <v>10480.52</v>
      </c>
      <c r="H525" s="217">
        <f t="shared" si="121"/>
        <v>0.12221387614902893</v>
      </c>
      <c r="I525" s="209">
        <f t="shared" si="126"/>
        <v>523.25260003825986</v>
      </c>
      <c r="J525" s="202">
        <f t="shared" si="124"/>
        <v>115.11557200841717</v>
      </c>
      <c r="K525" s="205">
        <v>216.9276648749057</v>
      </c>
      <c r="L525" s="202">
        <v>34.261749901916865</v>
      </c>
      <c r="M525" s="10">
        <f t="shared" si="127"/>
        <v>889.55758682349972</v>
      </c>
      <c r="N525" s="11">
        <f t="shared" si="128"/>
        <v>8.487723765838906E-2</v>
      </c>
    </row>
    <row r="526" spans="1:14" ht="18" x14ac:dyDescent="0.4">
      <c r="A526" s="12"/>
      <c r="B526" s="9"/>
      <c r="C526" s="17" t="s">
        <v>1698</v>
      </c>
      <c r="D526" s="15">
        <f t="shared" ref="D526:M526" si="129">SUM(D463:D525)</f>
        <v>167186.52999999997</v>
      </c>
      <c r="E526" s="15">
        <f t="shared" si="129"/>
        <v>232.40000000000003</v>
      </c>
      <c r="F526" s="15">
        <f t="shared" si="129"/>
        <v>4092.2000000000003</v>
      </c>
      <c r="G526" s="329">
        <f t="shared" si="129"/>
        <v>171511.12999999995</v>
      </c>
      <c r="H526" s="15">
        <f t="shared" si="129"/>
        <v>1.9999999999999996</v>
      </c>
      <c r="I526" s="15">
        <f t="shared" si="129"/>
        <v>8562.9</v>
      </c>
      <c r="J526" s="15">
        <f t="shared" si="129"/>
        <v>1883.838</v>
      </c>
      <c r="K526" s="341">
        <f t="shared" si="129"/>
        <v>3549.9678385191178</v>
      </c>
      <c r="L526" s="15">
        <f t="shared" si="129"/>
        <v>671.1439020272087</v>
      </c>
      <c r="M526" s="15">
        <f t="shared" si="129"/>
        <v>14667.849740546324</v>
      </c>
      <c r="N526" s="16">
        <f>M526/G526</f>
        <v>8.5521270488663495E-2</v>
      </c>
    </row>
    <row r="527" spans="1:14" ht="18" x14ac:dyDescent="0.4">
      <c r="A527" s="9"/>
      <c r="B527" s="9"/>
      <c r="C527" s="7" t="s">
        <v>507</v>
      </c>
      <c r="D527" s="8"/>
      <c r="E527" s="8"/>
      <c r="F527" s="8"/>
      <c r="G527" s="328"/>
      <c r="H527" s="195"/>
      <c r="I527" s="195"/>
      <c r="J527" s="202">
        <f t="shared" si="124"/>
        <v>0</v>
      </c>
      <c r="K527" s="202"/>
      <c r="L527" s="195"/>
      <c r="M527" s="8"/>
      <c r="N527" s="11"/>
    </row>
    <row r="528" spans="1:14" x14ac:dyDescent="0.35">
      <c r="A528" s="9">
        <v>1</v>
      </c>
      <c r="B528" s="9">
        <f>B527+1</f>
        <v>1</v>
      </c>
      <c r="C528" s="8" t="s">
        <v>1759</v>
      </c>
      <c r="D528" s="8">
        <f>димвенканали!C528</f>
        <v>94.51</v>
      </c>
      <c r="E528" s="8">
        <f>димвенканали!D528</f>
        <v>0</v>
      </c>
      <c r="F528" s="8">
        <f>димвенканали!E528</f>
        <v>0</v>
      </c>
      <c r="G528" s="328">
        <f t="shared" ref="G528:G581" si="130">D528+E528+F528</f>
        <v>94.51</v>
      </c>
      <c r="H528" s="217">
        <f>3/226884.35*G528</f>
        <v>1.2496675068156971E-3</v>
      </c>
      <c r="I528" s="209">
        <f t="shared" ref="I528:I557" si="131">H528*$Q$2</f>
        <v>5.3503889470560662</v>
      </c>
      <c r="J528" s="202">
        <f t="shared" si="124"/>
        <v>1.1770855683523345</v>
      </c>
      <c r="K528" s="202">
        <v>2.5743675563726307</v>
      </c>
      <c r="L528" s="202">
        <v>0.5115260054319698</v>
      </c>
      <c r="M528" s="10">
        <f t="shared" ref="M528:M557" si="132">I528+J528+K528+L528</f>
        <v>9.6133680772129999</v>
      </c>
      <c r="N528" s="11">
        <f>M528/G528</f>
        <v>0.10171799891242196</v>
      </c>
    </row>
    <row r="529" spans="1:14" x14ac:dyDescent="0.35">
      <c r="A529" s="9">
        <f t="shared" ref="A529:B581" si="133">A528+1</f>
        <v>2</v>
      </c>
      <c r="B529" s="9">
        <f>B528+1</f>
        <v>2</v>
      </c>
      <c r="C529" s="330" t="s">
        <v>1760</v>
      </c>
      <c r="D529" s="8">
        <v>0</v>
      </c>
      <c r="E529" s="8">
        <f>димвенканали!D529</f>
        <v>0</v>
      </c>
      <c r="F529" s="8">
        <f>димвенканали!E529</f>
        <v>0</v>
      </c>
      <c r="G529" s="328">
        <f t="shared" si="130"/>
        <v>0</v>
      </c>
      <c r="H529" s="217">
        <f t="shared" ref="H529:H592" si="134">3/226884.35*G529</f>
        <v>0</v>
      </c>
      <c r="I529" s="209">
        <f t="shared" si="131"/>
        <v>0</v>
      </c>
      <c r="J529" s="202">
        <f t="shared" si="124"/>
        <v>0</v>
      </c>
      <c r="K529" s="202">
        <v>0</v>
      </c>
      <c r="L529" s="202">
        <v>0</v>
      </c>
      <c r="M529" s="10">
        <f t="shared" si="132"/>
        <v>0</v>
      </c>
      <c r="N529" s="11">
        <v>0</v>
      </c>
    </row>
    <row r="530" spans="1:14" x14ac:dyDescent="0.35">
      <c r="A530" s="9">
        <f t="shared" si="133"/>
        <v>3</v>
      </c>
      <c r="B530" s="9">
        <f>B529+1</f>
        <v>3</v>
      </c>
      <c r="C530" s="8" t="s">
        <v>1761</v>
      </c>
      <c r="D530" s="8">
        <f>димвенканали!C530</f>
        <v>4212.6899999999996</v>
      </c>
      <c r="E530" s="8">
        <f>димвенканали!D530</f>
        <v>0</v>
      </c>
      <c r="F530" s="8">
        <f>димвенканали!E530</f>
        <v>0</v>
      </c>
      <c r="G530" s="328">
        <f t="shared" si="130"/>
        <v>4212.6899999999996</v>
      </c>
      <c r="H530" s="217">
        <f t="shared" si="134"/>
        <v>5.5702696109273288E-2</v>
      </c>
      <c r="I530" s="209">
        <f t="shared" si="131"/>
        <v>238.48830825704812</v>
      </c>
      <c r="J530" s="202">
        <f t="shared" si="124"/>
        <v>52.46742781655059</v>
      </c>
      <c r="K530" s="202">
        <v>114.74989377902251</v>
      </c>
      <c r="L530" s="202">
        <v>22.800766985749707</v>
      </c>
      <c r="M530" s="10">
        <f t="shared" si="132"/>
        <v>428.5063968383709</v>
      </c>
      <c r="N530" s="11">
        <f t="shared" ref="N530:N539" si="135">M530/G530</f>
        <v>0.10171799891242198</v>
      </c>
    </row>
    <row r="531" spans="1:14" x14ac:dyDescent="0.35">
      <c r="A531" s="9">
        <f t="shared" si="133"/>
        <v>4</v>
      </c>
      <c r="B531" s="9">
        <f>B530+1</f>
        <v>4</v>
      </c>
      <c r="C531" s="8" t="s">
        <v>1762</v>
      </c>
      <c r="D531" s="8">
        <f>димвенканали!C531</f>
        <v>4354.84</v>
      </c>
      <c r="E531" s="8">
        <f>димвенканали!D531</f>
        <v>0</v>
      </c>
      <c r="F531" s="8">
        <f>димвенканали!E531</f>
        <v>0</v>
      </c>
      <c r="G531" s="328">
        <f t="shared" si="130"/>
        <v>4354.84</v>
      </c>
      <c r="H531" s="217">
        <f t="shared" si="134"/>
        <v>5.7582288068789234E-2</v>
      </c>
      <c r="I531" s="209">
        <f t="shared" si="131"/>
        <v>246.53568725211764</v>
      </c>
      <c r="J531" s="202">
        <f t="shared" si="124"/>
        <v>54.237851195465879</v>
      </c>
      <c r="K531" s="202">
        <v>118.6219321679588</v>
      </c>
      <c r="L531" s="202">
        <v>23.570139768229389</v>
      </c>
      <c r="M531" s="10">
        <f t="shared" si="132"/>
        <v>442.96561038377172</v>
      </c>
      <c r="N531" s="11">
        <f t="shared" si="135"/>
        <v>0.10171799891242198</v>
      </c>
    </row>
    <row r="532" spans="1:14" x14ac:dyDescent="0.35">
      <c r="A532" s="9" t="e">
        <f>#REF!+1</f>
        <v>#REF!</v>
      </c>
      <c r="B532" s="9">
        <f>B531+1</f>
        <v>5</v>
      </c>
      <c r="C532" s="8" t="s">
        <v>1763</v>
      </c>
      <c r="D532" s="8">
        <f>димвенканали!C532</f>
        <v>8583.89</v>
      </c>
      <c r="E532" s="8">
        <f>димвенканали!D532</f>
        <v>0</v>
      </c>
      <c r="F532" s="8">
        <f>димвенканали!E532</f>
        <v>0</v>
      </c>
      <c r="G532" s="328">
        <f t="shared" si="130"/>
        <v>8583.89</v>
      </c>
      <c r="H532" s="217">
        <f t="shared" si="134"/>
        <v>0.1135013058415003</v>
      </c>
      <c r="I532" s="209">
        <f t="shared" si="131"/>
        <v>485.9501658950914</v>
      </c>
      <c r="J532" s="202">
        <f t="shared" si="124"/>
        <v>106.90903649692011</v>
      </c>
      <c r="K532" s="202">
        <v>233.81745766026302</v>
      </c>
      <c r="L532" s="202">
        <v>46.459453632075245</v>
      </c>
      <c r="M532" s="10">
        <f t="shared" si="132"/>
        <v>873.13611368434977</v>
      </c>
      <c r="N532" s="11">
        <f t="shared" si="135"/>
        <v>0.10171799891242198</v>
      </c>
    </row>
    <row r="533" spans="1:14" x14ac:dyDescent="0.35">
      <c r="A533" s="9" t="e">
        <f t="shared" si="133"/>
        <v>#REF!</v>
      </c>
      <c r="B533" s="9">
        <f t="shared" si="133"/>
        <v>6</v>
      </c>
      <c r="C533" s="8" t="s">
        <v>1764</v>
      </c>
      <c r="D533" s="8">
        <f>димвенканали!C533</f>
        <v>4134.84</v>
      </c>
      <c r="E533" s="8">
        <f>димвенканали!D533</f>
        <v>0</v>
      </c>
      <c r="F533" s="8">
        <f>димвенканали!E533</f>
        <v>0</v>
      </c>
      <c r="G533" s="328">
        <f t="shared" si="130"/>
        <v>4134.84</v>
      </c>
      <c r="H533" s="217">
        <f t="shared" si="134"/>
        <v>5.4673317044564775E-2</v>
      </c>
      <c r="I533" s="209">
        <f t="shared" si="131"/>
        <v>234.08107326045183</v>
      </c>
      <c r="J533" s="202">
        <f t="shared" si="124"/>
        <v>51.4978361172994</v>
      </c>
      <c r="K533" s="202">
        <v>112.62932966661526</v>
      </c>
      <c r="L533" s="202">
        <v>22.379411578672372</v>
      </c>
      <c r="M533" s="10">
        <f t="shared" si="132"/>
        <v>420.58765062303888</v>
      </c>
      <c r="N533" s="11">
        <f t="shared" si="135"/>
        <v>0.10171799891242198</v>
      </c>
    </row>
    <row r="534" spans="1:14" x14ac:dyDescent="0.35">
      <c r="A534" s="9" t="e">
        <f t="shared" si="133"/>
        <v>#REF!</v>
      </c>
      <c r="B534" s="9">
        <f t="shared" si="133"/>
        <v>7</v>
      </c>
      <c r="C534" s="8" t="s">
        <v>1765</v>
      </c>
      <c r="D534" s="8">
        <f>димвенканали!C534</f>
        <v>4195.29</v>
      </c>
      <c r="E534" s="8">
        <f>димвенканали!D534</f>
        <v>0</v>
      </c>
      <c r="F534" s="8">
        <f>димвенканали!E534</f>
        <v>51</v>
      </c>
      <c r="G534" s="328">
        <f t="shared" si="130"/>
        <v>4246.29</v>
      </c>
      <c r="H534" s="217">
        <f t="shared" si="134"/>
        <v>5.6146975320245755E-2</v>
      </c>
      <c r="I534" s="209">
        <f t="shared" si="131"/>
        <v>240.39046748486618</v>
      </c>
      <c r="J534" s="202">
        <f t="shared" si="124"/>
        <v>52.885902846670561</v>
      </c>
      <c r="K534" s="202">
        <v>115.66512761559136</v>
      </c>
      <c r="L534" s="202">
        <v>22.70659121075747</v>
      </c>
      <c r="M534" s="10">
        <f t="shared" si="132"/>
        <v>431.64808915788558</v>
      </c>
      <c r="N534" s="11">
        <f t="shared" si="135"/>
        <v>0.10165299335605565</v>
      </c>
    </row>
    <row r="535" spans="1:14" x14ac:dyDescent="0.35">
      <c r="A535" s="9" t="e">
        <f t="shared" si="133"/>
        <v>#REF!</v>
      </c>
      <c r="B535" s="9">
        <f t="shared" si="133"/>
        <v>8</v>
      </c>
      <c r="C535" s="8" t="s">
        <v>1766</v>
      </c>
      <c r="D535" s="8">
        <f>димвенканали!C535</f>
        <v>4260.0200000000004</v>
      </c>
      <c r="E535" s="8">
        <f>димвенканали!D535</f>
        <v>0</v>
      </c>
      <c r="F535" s="8">
        <f>димвенканали!E535</f>
        <v>157.1</v>
      </c>
      <c r="G535" s="328">
        <f t="shared" si="130"/>
        <v>4417.1200000000008</v>
      </c>
      <c r="H535" s="217">
        <f t="shared" si="134"/>
        <v>5.8405791320556052E-2</v>
      </c>
      <c r="I535" s="209">
        <f t="shared" si="131"/>
        <v>250.0614752493947</v>
      </c>
      <c r="J535" s="202">
        <f t="shared" si="124"/>
        <v>55.013524554866834</v>
      </c>
      <c r="K535" s="202">
        <v>120.31838345788464</v>
      </c>
      <c r="L535" s="202">
        <v>23.056935918530314</v>
      </c>
      <c r="M535" s="10">
        <f t="shared" si="132"/>
        <v>448.4503191806765</v>
      </c>
      <c r="N535" s="11">
        <f t="shared" si="135"/>
        <v>0.1015255005932998</v>
      </c>
    </row>
    <row r="536" spans="1:14" x14ac:dyDescent="0.35">
      <c r="A536" s="9" t="e">
        <f t="shared" si="133"/>
        <v>#REF!</v>
      </c>
      <c r="B536" s="9">
        <f t="shared" si="133"/>
        <v>9</v>
      </c>
      <c r="C536" s="8" t="s">
        <v>1767</v>
      </c>
      <c r="D536" s="8">
        <f>димвенканали!C536</f>
        <v>4186.7700000000004</v>
      </c>
      <c r="E536" s="8">
        <f>димвенканали!D536</f>
        <v>0</v>
      </c>
      <c r="F536" s="8">
        <f>димвенканали!E536</f>
        <v>0</v>
      </c>
      <c r="G536" s="328">
        <f t="shared" si="130"/>
        <v>4186.7700000000004</v>
      </c>
      <c r="H536" s="217">
        <f t="shared" si="134"/>
        <v>5.5359966432237395E-2</v>
      </c>
      <c r="I536" s="209">
        <f t="shared" si="131"/>
        <v>237.02092828130279</v>
      </c>
      <c r="J536" s="202">
        <f t="shared" si="124"/>
        <v>52.144604221886617</v>
      </c>
      <c r="K536" s="202">
        <v>114.04385624795515</v>
      </c>
      <c r="L536" s="202">
        <v>22.660477555416445</v>
      </c>
      <c r="M536" s="10">
        <f t="shared" si="132"/>
        <v>425.86986630656099</v>
      </c>
      <c r="N536" s="11">
        <f t="shared" si="135"/>
        <v>0.10171799891242198</v>
      </c>
    </row>
    <row r="537" spans="1:14" x14ac:dyDescent="0.35">
      <c r="A537" s="9" t="e">
        <f t="shared" si="133"/>
        <v>#REF!</v>
      </c>
      <c r="B537" s="9">
        <f t="shared" si="133"/>
        <v>10</v>
      </c>
      <c r="C537" s="8" t="s">
        <v>1768</v>
      </c>
      <c r="D537" s="8">
        <f>димвенканали!C537</f>
        <v>4207.92</v>
      </c>
      <c r="E537" s="8">
        <f>димвенканали!D537</f>
        <v>0</v>
      </c>
      <c r="F537" s="8">
        <f>димвенканали!E537</f>
        <v>0</v>
      </c>
      <c r="G537" s="328">
        <f t="shared" si="130"/>
        <v>4207.92</v>
      </c>
      <c r="H537" s="217">
        <f t="shared" si="134"/>
        <v>5.5639624328429879E-2</v>
      </c>
      <c r="I537" s="209">
        <f t="shared" si="131"/>
        <v>238.2182695809561</v>
      </c>
      <c r="J537" s="202">
        <f t="shared" si="124"/>
        <v>52.408019307810342</v>
      </c>
      <c r="K537" s="202">
        <v>114.61996326115248</v>
      </c>
      <c r="L537" s="202">
        <v>22.774949833639766</v>
      </c>
      <c r="M537" s="10">
        <f t="shared" si="132"/>
        <v>428.02120198355868</v>
      </c>
      <c r="N537" s="11">
        <f t="shared" si="135"/>
        <v>0.10171799891242198</v>
      </c>
    </row>
    <row r="538" spans="1:14" x14ac:dyDescent="0.35">
      <c r="A538" s="9" t="e">
        <f t="shared" si="133"/>
        <v>#REF!</v>
      </c>
      <c r="B538" s="9">
        <f t="shared" si="133"/>
        <v>11</v>
      </c>
      <c r="C538" s="8" t="s">
        <v>1769</v>
      </c>
      <c r="D538" s="8">
        <f>димвенканали!C538</f>
        <v>6414.57</v>
      </c>
      <c r="E538" s="8">
        <f>димвенканали!D538</f>
        <v>0</v>
      </c>
      <c r="F538" s="8">
        <f>димвенканали!E538</f>
        <v>64.099999999999994</v>
      </c>
      <c r="G538" s="328">
        <f t="shared" si="130"/>
        <v>6478.67</v>
      </c>
      <c r="H538" s="217">
        <f t="shared" si="134"/>
        <v>8.5664833206873903E-2</v>
      </c>
      <c r="I538" s="209">
        <f t="shared" si="131"/>
        <v>366.76970013357027</v>
      </c>
      <c r="J538" s="202">
        <f t="shared" si="124"/>
        <v>80.689334029385464</v>
      </c>
      <c r="K538" s="202">
        <v>176.4731547608155</v>
      </c>
      <c r="L538" s="202">
        <v>34.718224194939694</v>
      </c>
      <c r="M538" s="10">
        <f t="shared" si="132"/>
        <v>658.65041311871096</v>
      </c>
      <c r="N538" s="11">
        <f t="shared" si="135"/>
        <v>0.10166444858569906</v>
      </c>
    </row>
    <row r="539" spans="1:14" x14ac:dyDescent="0.35">
      <c r="A539" s="9" t="e">
        <f t="shared" si="133"/>
        <v>#REF!</v>
      </c>
      <c r="B539" s="9">
        <f t="shared" si="133"/>
        <v>12</v>
      </c>
      <c r="C539" s="8" t="s">
        <v>1770</v>
      </c>
      <c r="D539" s="8">
        <f>димвенканали!C539</f>
        <v>109.54</v>
      </c>
      <c r="E539" s="8">
        <f>димвенканали!D539</f>
        <v>0</v>
      </c>
      <c r="F539" s="8">
        <f>димвенканали!E539</f>
        <v>0</v>
      </c>
      <c r="G539" s="328">
        <f t="shared" si="130"/>
        <v>109.54</v>
      </c>
      <c r="H539" s="217">
        <f t="shared" si="134"/>
        <v>1.4484031181524861E-3</v>
      </c>
      <c r="I539" s="209">
        <f t="shared" si="131"/>
        <v>6.201265530213961</v>
      </c>
      <c r="J539" s="202">
        <f t="shared" si="124"/>
        <v>1.3642784166470714</v>
      </c>
      <c r="K539" s="202">
        <v>2.983771263623511</v>
      </c>
      <c r="L539" s="202">
        <v>0.59287439038216039</v>
      </c>
      <c r="M539" s="10">
        <f t="shared" si="132"/>
        <v>11.142189600866704</v>
      </c>
      <c r="N539" s="11">
        <f t="shared" si="135"/>
        <v>0.10171799891242198</v>
      </c>
    </row>
    <row r="540" spans="1:14" x14ac:dyDescent="0.35">
      <c r="A540" s="9" t="e">
        <f t="shared" si="133"/>
        <v>#REF!</v>
      </c>
      <c r="B540" s="9">
        <f t="shared" si="133"/>
        <v>13</v>
      </c>
      <c r="C540" s="90" t="s">
        <v>1771</v>
      </c>
      <c r="D540" s="8">
        <v>0</v>
      </c>
      <c r="E540" s="8">
        <f>димвенканали!D540</f>
        <v>0</v>
      </c>
      <c r="F540" s="8">
        <f>димвенканали!E540</f>
        <v>0</v>
      </c>
      <c r="G540" s="328">
        <f t="shared" si="130"/>
        <v>0</v>
      </c>
      <c r="H540" s="217">
        <f t="shared" si="134"/>
        <v>0</v>
      </c>
      <c r="I540" s="209">
        <f t="shared" si="131"/>
        <v>0</v>
      </c>
      <c r="J540" s="202">
        <f t="shared" si="124"/>
        <v>0</v>
      </c>
      <c r="K540" s="202">
        <v>0</v>
      </c>
      <c r="L540" s="202">
        <v>0</v>
      </c>
      <c r="M540" s="10">
        <f t="shared" si="132"/>
        <v>0</v>
      </c>
      <c r="N540" s="11">
        <v>0</v>
      </c>
    </row>
    <row r="541" spans="1:14" x14ac:dyDescent="0.35">
      <c r="A541" s="9" t="e">
        <f>#REF!+1</f>
        <v>#REF!</v>
      </c>
      <c r="B541" s="9">
        <f>B540+1</f>
        <v>14</v>
      </c>
      <c r="C541" s="330" t="s">
        <v>1772</v>
      </c>
      <c r="D541" s="8">
        <v>0</v>
      </c>
      <c r="E541" s="8">
        <f>димвенканали!D541</f>
        <v>0</v>
      </c>
      <c r="F541" s="8">
        <f>димвенканали!E541</f>
        <v>0</v>
      </c>
      <c r="G541" s="328">
        <f t="shared" si="130"/>
        <v>0</v>
      </c>
      <c r="H541" s="217">
        <f t="shared" si="134"/>
        <v>0</v>
      </c>
      <c r="I541" s="209">
        <f t="shared" si="131"/>
        <v>0</v>
      </c>
      <c r="J541" s="202">
        <f t="shared" si="124"/>
        <v>0</v>
      </c>
      <c r="K541" s="202">
        <v>0</v>
      </c>
      <c r="L541" s="202">
        <v>0</v>
      </c>
      <c r="M541" s="10">
        <f t="shared" si="132"/>
        <v>0</v>
      </c>
      <c r="N541" s="11">
        <v>0</v>
      </c>
    </row>
    <row r="542" spans="1:14" x14ac:dyDescent="0.35">
      <c r="A542" s="9" t="e">
        <f t="shared" si="133"/>
        <v>#REF!</v>
      </c>
      <c r="B542" s="9">
        <f t="shared" si="133"/>
        <v>15</v>
      </c>
      <c r="C542" s="8" t="s">
        <v>1773</v>
      </c>
      <c r="D542" s="8">
        <f>димвенканали!C542</f>
        <v>218.9</v>
      </c>
      <c r="E542" s="8">
        <f>димвенканали!D542</f>
        <v>0</v>
      </c>
      <c r="F542" s="8">
        <f>димвенканали!E542</f>
        <v>0</v>
      </c>
      <c r="G542" s="328">
        <f t="shared" si="130"/>
        <v>218.9</v>
      </c>
      <c r="H542" s="217">
        <f t="shared" si="134"/>
        <v>2.8944261691033341E-3</v>
      </c>
      <c r="I542" s="209">
        <f t="shared" si="131"/>
        <v>12.392340921707468</v>
      </c>
      <c r="J542" s="202">
        <f t="shared" si="124"/>
        <v>2.7263150027756429</v>
      </c>
      <c r="K542" s="202">
        <v>5.9626394888368308</v>
      </c>
      <c r="L542" s="202">
        <v>1.1847745486092285</v>
      </c>
      <c r="M542" s="10">
        <f t="shared" si="132"/>
        <v>22.266069961929173</v>
      </c>
      <c r="N542" s="11">
        <f t="shared" ref="N542:N570" si="136">M542/G542</f>
        <v>0.10171799891242199</v>
      </c>
    </row>
    <row r="543" spans="1:14" x14ac:dyDescent="0.35">
      <c r="A543" s="9" t="e">
        <f t="shared" si="133"/>
        <v>#REF!</v>
      </c>
      <c r="B543" s="9">
        <f t="shared" si="133"/>
        <v>16</v>
      </c>
      <c r="C543" s="8" t="s">
        <v>0</v>
      </c>
      <c r="D543" s="8">
        <f>димвенканали!C543</f>
        <v>164.3</v>
      </c>
      <c r="E543" s="8">
        <f>димвенканали!D543</f>
        <v>0</v>
      </c>
      <c r="F543" s="8">
        <f>димвенканали!E543</f>
        <v>0</v>
      </c>
      <c r="G543" s="328">
        <f t="shared" si="130"/>
        <v>164.3</v>
      </c>
      <c r="H543" s="217">
        <f t="shared" si="134"/>
        <v>2.1724724512730826E-3</v>
      </c>
      <c r="I543" s="209">
        <f t="shared" si="131"/>
        <v>9.3013321765031396</v>
      </c>
      <c r="J543" s="202">
        <f t="shared" si="124"/>
        <v>2.0462930788306908</v>
      </c>
      <c r="K543" s="202">
        <v>4.475384504412478</v>
      </c>
      <c r="L543" s="202">
        <v>0.88925746156462426</v>
      </c>
      <c r="M543" s="10">
        <f t="shared" si="132"/>
        <v>16.712267221310935</v>
      </c>
      <c r="N543" s="11">
        <f t="shared" si="136"/>
        <v>0.10171799891242199</v>
      </c>
    </row>
    <row r="544" spans="1:14" x14ac:dyDescent="0.35">
      <c r="A544" s="9" t="e">
        <f t="shared" si="133"/>
        <v>#REF!</v>
      </c>
      <c r="B544" s="9">
        <f t="shared" si="133"/>
        <v>17</v>
      </c>
      <c r="C544" s="8" t="s">
        <v>1</v>
      </c>
      <c r="D544" s="8">
        <f>димвенканали!C544</f>
        <v>226.4</v>
      </c>
      <c r="E544" s="8">
        <f>димвенканали!D544</f>
        <v>0</v>
      </c>
      <c r="F544" s="8">
        <f>димвенканали!E544</f>
        <v>23.7</v>
      </c>
      <c r="G544" s="328">
        <f t="shared" si="130"/>
        <v>250.1</v>
      </c>
      <c r="H544" s="217">
        <f t="shared" si="134"/>
        <v>3.3069711507206201E-3</v>
      </c>
      <c r="I544" s="209">
        <f t="shared" si="131"/>
        <v>14.158631633252799</v>
      </c>
      <c r="J544" s="202">
        <f t="shared" si="124"/>
        <v>3.114898959315616</v>
      </c>
      <c r="K544" s="202">
        <v>6.8124994799364602</v>
      </c>
      <c r="L544" s="202">
        <v>1.2253675550713996</v>
      </c>
      <c r="M544" s="10">
        <f t="shared" si="132"/>
        <v>25.311397627576277</v>
      </c>
      <c r="N544" s="11">
        <f t="shared" si="136"/>
        <v>0.10120510846691834</v>
      </c>
    </row>
    <row r="545" spans="1:14" x14ac:dyDescent="0.35">
      <c r="A545" s="9" t="e">
        <f t="shared" si="133"/>
        <v>#REF!</v>
      </c>
      <c r="B545" s="9">
        <f t="shared" si="133"/>
        <v>18</v>
      </c>
      <c r="C545" s="8" t="s">
        <v>2</v>
      </c>
      <c r="D545" s="8">
        <f>димвенканали!C545</f>
        <v>856.6</v>
      </c>
      <c r="E545" s="8">
        <f>димвенканали!D545</f>
        <v>0</v>
      </c>
      <c r="F545" s="8">
        <f>димвенканали!E545</f>
        <v>0</v>
      </c>
      <c r="G545" s="328">
        <f t="shared" si="130"/>
        <v>856.6</v>
      </c>
      <c r="H545" s="217">
        <f t="shared" si="134"/>
        <v>1.1326475360684859E-2</v>
      </c>
      <c r="I545" s="209">
        <f t="shared" si="131"/>
        <v>48.493737933004191</v>
      </c>
      <c r="J545" s="202">
        <f t="shared" si="124"/>
        <v>10.668622345260921</v>
      </c>
      <c r="K545" s="202">
        <v>23.333015012049472</v>
      </c>
      <c r="L545" s="202">
        <v>4.6362625780660816</v>
      </c>
      <c r="M545" s="10">
        <f t="shared" si="132"/>
        <v>87.131637868380665</v>
      </c>
      <c r="N545" s="11">
        <f t="shared" si="136"/>
        <v>0.10171799891242198</v>
      </c>
    </row>
    <row r="546" spans="1:14" x14ac:dyDescent="0.35">
      <c r="A546" s="9" t="e">
        <f t="shared" si="133"/>
        <v>#REF!</v>
      </c>
      <c r="B546" s="9">
        <f t="shared" si="133"/>
        <v>19</v>
      </c>
      <c r="C546" s="8" t="s">
        <v>3</v>
      </c>
      <c r="D546" s="8">
        <f>димвенканали!C546</f>
        <v>212.1</v>
      </c>
      <c r="E546" s="8">
        <f>димвенканали!D546</f>
        <v>0</v>
      </c>
      <c r="F546" s="8">
        <f>димвенканали!E546</f>
        <v>0</v>
      </c>
      <c r="G546" s="328">
        <f t="shared" si="130"/>
        <v>212.1</v>
      </c>
      <c r="H546" s="217">
        <f t="shared" si="134"/>
        <v>2.8045125192636688E-3</v>
      </c>
      <c r="I546" s="209">
        <f t="shared" si="131"/>
        <v>12.007380125601435</v>
      </c>
      <c r="J546" s="202">
        <f t="shared" si="124"/>
        <v>2.6416236276323155</v>
      </c>
      <c r="K546" s="202">
        <v>5.7774135933407571</v>
      </c>
      <c r="L546" s="202">
        <v>1.1479702227501936</v>
      </c>
      <c r="M546" s="10">
        <f t="shared" si="132"/>
        <v>21.574387569324699</v>
      </c>
      <c r="N546" s="11">
        <f t="shared" si="136"/>
        <v>0.10171799891242198</v>
      </c>
    </row>
    <row r="547" spans="1:14" x14ac:dyDescent="0.35">
      <c r="A547" s="9" t="e">
        <f t="shared" si="133"/>
        <v>#REF!</v>
      </c>
      <c r="B547" s="9">
        <f t="shared" si="133"/>
        <v>20</v>
      </c>
      <c r="C547" s="8" t="s">
        <v>4</v>
      </c>
      <c r="D547" s="8">
        <f>димвенканали!C547</f>
        <v>773.5</v>
      </c>
      <c r="E547" s="8">
        <f>димвенканали!D547</f>
        <v>0</v>
      </c>
      <c r="F547" s="8">
        <f>димвенканали!E547</f>
        <v>0</v>
      </c>
      <c r="G547" s="328">
        <f t="shared" si="130"/>
        <v>773.5</v>
      </c>
      <c r="H547" s="217">
        <f t="shared" si="134"/>
        <v>1.0227677669261895E-2</v>
      </c>
      <c r="I547" s="209">
        <f t="shared" si="131"/>
        <v>43.789290557061342</v>
      </c>
      <c r="J547" s="202">
        <f t="shared" si="124"/>
        <v>9.633643922553496</v>
      </c>
      <c r="K547" s="202">
        <v>21.06944561267834</v>
      </c>
      <c r="L547" s="202">
        <v>4.1864920664652274</v>
      </c>
      <c r="M547" s="10">
        <f t="shared" si="132"/>
        <v>78.678872158758395</v>
      </c>
      <c r="N547" s="11">
        <f t="shared" si="136"/>
        <v>0.10171799891242198</v>
      </c>
    </row>
    <row r="548" spans="1:14" x14ac:dyDescent="0.35">
      <c r="A548" s="9" t="e">
        <f t="shared" si="133"/>
        <v>#REF!</v>
      </c>
      <c r="B548" s="9">
        <f t="shared" si="133"/>
        <v>21</v>
      </c>
      <c r="C548" s="8" t="s">
        <v>5</v>
      </c>
      <c r="D548" s="8">
        <f>димвенканали!C548</f>
        <v>1260.7</v>
      </c>
      <c r="E548" s="8">
        <f>димвенканали!D548</f>
        <v>0</v>
      </c>
      <c r="F548" s="8">
        <f>димвенканали!E548</f>
        <v>171</v>
      </c>
      <c r="G548" s="328">
        <f t="shared" si="130"/>
        <v>1431.7</v>
      </c>
      <c r="H548" s="217">
        <f t="shared" si="134"/>
        <v>1.8930790069918883E-2</v>
      </c>
      <c r="I548" s="209">
        <f t="shared" si="131"/>
        <v>81.051231144854199</v>
      </c>
      <c r="J548" s="202">
        <f t="shared" si="124"/>
        <v>17.831270851867924</v>
      </c>
      <c r="K548" s="202">
        <v>38.998222732607083</v>
      </c>
      <c r="L548" s="202">
        <v>6.8234137662478513</v>
      </c>
      <c r="M548" s="10">
        <f t="shared" si="132"/>
        <v>144.70413849557707</v>
      </c>
      <c r="N548" s="11">
        <f t="shared" si="136"/>
        <v>0.10107155025185238</v>
      </c>
    </row>
    <row r="549" spans="1:14" x14ac:dyDescent="0.35">
      <c r="A549" s="9" t="e">
        <f t="shared" si="133"/>
        <v>#REF!</v>
      </c>
      <c r="B549" s="9">
        <f t="shared" si="133"/>
        <v>22</v>
      </c>
      <c r="C549" s="8" t="s">
        <v>6</v>
      </c>
      <c r="D549" s="8">
        <f>димвенканали!C549</f>
        <v>1073.5999999999999</v>
      </c>
      <c r="E549" s="8">
        <f>димвенканали!D549</f>
        <v>0</v>
      </c>
      <c r="F549" s="8">
        <f>димвенканали!E549</f>
        <v>0</v>
      </c>
      <c r="G549" s="328">
        <f t="shared" si="130"/>
        <v>1073.5999999999999</v>
      </c>
      <c r="H549" s="217">
        <f t="shared" si="134"/>
        <v>1.4195778598215344E-2</v>
      </c>
      <c r="I549" s="209">
        <f t="shared" si="131"/>
        <v>60.778516279329082</v>
      </c>
      <c r="J549" s="202">
        <f t="shared" si="124"/>
        <v>13.371273581452398</v>
      </c>
      <c r="K549" s="202">
        <v>29.243900206556514</v>
      </c>
      <c r="L549" s="202">
        <v>5.8107535650382252</v>
      </c>
      <c r="M549" s="10">
        <f t="shared" si="132"/>
        <v>109.20444363237623</v>
      </c>
      <c r="N549" s="11">
        <f t="shared" si="136"/>
        <v>0.10171799891242198</v>
      </c>
    </row>
    <row r="550" spans="1:14" x14ac:dyDescent="0.35">
      <c r="A550" s="9" t="e">
        <f t="shared" si="133"/>
        <v>#REF!</v>
      </c>
      <c r="B550" s="9">
        <f t="shared" si="133"/>
        <v>23</v>
      </c>
      <c r="C550" s="8" t="s">
        <v>7</v>
      </c>
      <c r="D550" s="8">
        <f>димвенканали!C550</f>
        <v>169</v>
      </c>
      <c r="E550" s="8">
        <f>димвенканали!D550</f>
        <v>0</v>
      </c>
      <c r="F550" s="8">
        <f>димвенканали!E550</f>
        <v>75.900000000000006</v>
      </c>
      <c r="G550" s="328">
        <f t="shared" si="130"/>
        <v>244.9</v>
      </c>
      <c r="H550" s="217">
        <f t="shared" si="134"/>
        <v>3.2382136537844062E-3</v>
      </c>
      <c r="I550" s="209">
        <f t="shared" si="131"/>
        <v>13.864249847995245</v>
      </c>
      <c r="J550" s="202">
        <f t="shared" si="124"/>
        <v>3.0501349665589537</v>
      </c>
      <c r="K550" s="202">
        <v>6.6708561480865241</v>
      </c>
      <c r="L550" s="202">
        <v>0.91469574561425127</v>
      </c>
      <c r="M550" s="10">
        <f t="shared" si="132"/>
        <v>24.499936708254971</v>
      </c>
      <c r="N550" s="11">
        <f t="shared" si="136"/>
        <v>0.10004057455391985</v>
      </c>
    </row>
    <row r="551" spans="1:14" x14ac:dyDescent="0.35">
      <c r="A551" s="9" t="e">
        <f t="shared" si="133"/>
        <v>#REF!</v>
      </c>
      <c r="B551" s="9">
        <f t="shared" si="133"/>
        <v>24</v>
      </c>
      <c r="C551" s="8" t="s">
        <v>8</v>
      </c>
      <c r="D551" s="8">
        <f>димвенканали!C551</f>
        <v>250.2</v>
      </c>
      <c r="E551" s="8">
        <f>димвенканали!D551</f>
        <v>17.3</v>
      </c>
      <c r="F551" s="8">
        <f>димвенканали!E551</f>
        <v>69.099999999999994</v>
      </c>
      <c r="G551" s="328">
        <f t="shared" si="130"/>
        <v>336.6</v>
      </c>
      <c r="H551" s="217">
        <f t="shared" si="134"/>
        <v>4.4507256670634184E-3</v>
      </c>
      <c r="I551" s="209">
        <f t="shared" si="131"/>
        <v>19.055559407248673</v>
      </c>
      <c r="J551" s="202">
        <f t="shared" si="124"/>
        <v>4.192223069594708</v>
      </c>
      <c r="K551" s="202">
        <v>9.1686818270556305</v>
      </c>
      <c r="L551" s="202">
        <v>4.0625480867340649</v>
      </c>
      <c r="M551" s="10">
        <f t="shared" si="132"/>
        <v>36.479012390633073</v>
      </c>
      <c r="N551" s="11">
        <f t="shared" si="136"/>
        <v>0.10837496253901685</v>
      </c>
    </row>
    <row r="552" spans="1:14" x14ac:dyDescent="0.35">
      <c r="A552" s="9" t="e">
        <f t="shared" si="133"/>
        <v>#REF!</v>
      </c>
      <c r="B552" s="9">
        <f t="shared" si="133"/>
        <v>25</v>
      </c>
      <c r="C552" s="8" t="s">
        <v>9</v>
      </c>
      <c r="D552" s="8">
        <f>димвенканали!C552</f>
        <v>150.80000000000001</v>
      </c>
      <c r="E552" s="8">
        <f>димвенканали!D552</f>
        <v>0</v>
      </c>
      <c r="F552" s="8">
        <f>димвенканали!E552</f>
        <v>0</v>
      </c>
      <c r="G552" s="328">
        <f t="shared" si="130"/>
        <v>150.80000000000001</v>
      </c>
      <c r="H552" s="217">
        <f t="shared" si="134"/>
        <v>1.9939674111502182E-3</v>
      </c>
      <c r="I552" s="209">
        <f t="shared" si="131"/>
        <v>8.5370717724691012</v>
      </c>
      <c r="J552" s="202">
        <f t="shared" si="124"/>
        <v>1.8781557899432022</v>
      </c>
      <c r="K552" s="202">
        <v>4.1076566236482144</v>
      </c>
      <c r="L552" s="202">
        <v>0.81619004993271671</v>
      </c>
      <c r="M552" s="10">
        <f t="shared" si="132"/>
        <v>15.339074235993234</v>
      </c>
      <c r="N552" s="11">
        <f t="shared" si="136"/>
        <v>0.10171799891242196</v>
      </c>
    </row>
    <row r="553" spans="1:14" x14ac:dyDescent="0.35">
      <c r="A553" s="9" t="e">
        <f t="shared" si="133"/>
        <v>#REF!</v>
      </c>
      <c r="B553" s="9">
        <f t="shared" si="133"/>
        <v>26</v>
      </c>
      <c r="C553" s="8" t="s">
        <v>10</v>
      </c>
      <c r="D553" s="8">
        <f>димвенканали!C553</f>
        <v>4825.5600000000004</v>
      </c>
      <c r="E553" s="8">
        <f>димвенканали!D553</f>
        <v>0</v>
      </c>
      <c r="F553" s="8">
        <f>димвенканали!E553</f>
        <v>0</v>
      </c>
      <c r="G553" s="328">
        <f t="shared" si="130"/>
        <v>4825.5600000000004</v>
      </c>
      <c r="H553" s="217">
        <f t="shared" si="134"/>
        <v>6.3806428252984396E-2</v>
      </c>
      <c r="I553" s="209">
        <f t="shared" si="131"/>
        <v>273.18403224374003</v>
      </c>
      <c r="J553" s="202">
        <f t="shared" si="124"/>
        <v>60.10048709362281</v>
      </c>
      <c r="K553" s="202">
        <v>131.4439223926517</v>
      </c>
      <c r="L553" s="202">
        <v>26.117865101812466</v>
      </c>
      <c r="M553" s="10">
        <f t="shared" si="132"/>
        <v>490.84630683182701</v>
      </c>
      <c r="N553" s="11">
        <f t="shared" si="136"/>
        <v>0.10171799891242198</v>
      </c>
    </row>
    <row r="554" spans="1:14" x14ac:dyDescent="0.35">
      <c r="A554" s="9" t="e">
        <f t="shared" si="133"/>
        <v>#REF!</v>
      </c>
      <c r="B554" s="9">
        <f t="shared" si="133"/>
        <v>27</v>
      </c>
      <c r="C554" s="8" t="s">
        <v>11</v>
      </c>
      <c r="D554" s="8">
        <f>димвенканали!C554</f>
        <v>4234.8</v>
      </c>
      <c r="E554" s="8">
        <f>димвенканали!D554</f>
        <v>0</v>
      </c>
      <c r="F554" s="8">
        <f>димвенканали!E554</f>
        <v>0</v>
      </c>
      <c r="G554" s="328">
        <f t="shared" si="130"/>
        <v>4234.8</v>
      </c>
      <c r="H554" s="217">
        <f t="shared" si="134"/>
        <v>5.5995047697207853E-2</v>
      </c>
      <c r="I554" s="209">
        <f t="shared" si="131"/>
        <v>239.73999696321056</v>
      </c>
      <c r="J554" s="202">
        <f t="shared" si="124"/>
        <v>52.742799331906326</v>
      </c>
      <c r="K554" s="202">
        <v>115.35215033040753</v>
      </c>
      <c r="L554" s="202">
        <v>22.920435168800189</v>
      </c>
      <c r="M554" s="10">
        <f t="shared" si="132"/>
        <v>430.75538179432459</v>
      </c>
      <c r="N554" s="11">
        <f t="shared" si="136"/>
        <v>0.10171799891242198</v>
      </c>
    </row>
    <row r="555" spans="1:14" x14ac:dyDescent="0.35">
      <c r="A555" s="9" t="e">
        <f t="shared" si="133"/>
        <v>#REF!</v>
      </c>
      <c r="B555" s="9">
        <f t="shared" si="133"/>
        <v>28</v>
      </c>
      <c r="C555" s="8" t="s">
        <v>12</v>
      </c>
      <c r="D555" s="8">
        <f>димвенканали!C555</f>
        <v>7259.45</v>
      </c>
      <c r="E555" s="8">
        <f>димвенканали!D555</f>
        <v>0</v>
      </c>
      <c r="F555" s="8">
        <f>димвенканали!E555</f>
        <v>0</v>
      </c>
      <c r="G555" s="328">
        <f t="shared" si="130"/>
        <v>7259.45</v>
      </c>
      <c r="H555" s="217">
        <f t="shared" si="134"/>
        <v>9.5988771371846485E-2</v>
      </c>
      <c r="I555" s="209">
        <f t="shared" si="131"/>
        <v>410.97112518999211</v>
      </c>
      <c r="J555" s="202">
        <f t="shared" si="124"/>
        <v>90.413647541798269</v>
      </c>
      <c r="K555" s="202">
        <v>197.74090103808373</v>
      </c>
      <c r="L555" s="202">
        <v>39.29105343490756</v>
      </c>
      <c r="M555" s="10">
        <f t="shared" si="132"/>
        <v>738.41672720478164</v>
      </c>
      <c r="N555" s="11">
        <f t="shared" si="136"/>
        <v>0.10171799891242196</v>
      </c>
    </row>
    <row r="556" spans="1:14" x14ac:dyDescent="0.35">
      <c r="A556" s="9" t="e">
        <f>#REF!+1</f>
        <v>#REF!</v>
      </c>
      <c r="B556" s="9">
        <f t="shared" ref="B556" si="137">B555+1</f>
        <v>29</v>
      </c>
      <c r="C556" s="8" t="s">
        <v>13</v>
      </c>
      <c r="D556" s="8">
        <f>димвенканали!C556</f>
        <v>4310.6400000000003</v>
      </c>
      <c r="E556" s="8">
        <f>димвенканали!D556</f>
        <v>0</v>
      </c>
      <c r="F556" s="8">
        <f>димвенканали!E556</f>
        <v>0</v>
      </c>
      <c r="G556" s="328">
        <f t="shared" si="130"/>
        <v>4310.6400000000003</v>
      </c>
      <c r="H556" s="217">
        <f t="shared" si="134"/>
        <v>5.699784934483141E-2</v>
      </c>
      <c r="I556" s="209">
        <f t="shared" si="131"/>
        <v>244.03344207742842</v>
      </c>
      <c r="J556" s="202">
        <f t="shared" ref="J556:J613" si="138">I556*0.22</f>
        <v>53.68735725703425</v>
      </c>
      <c r="K556" s="202">
        <v>117.41796384723433</v>
      </c>
      <c r="L556" s="202">
        <v>23.330911650145662</v>
      </c>
      <c r="M556" s="10">
        <f t="shared" si="132"/>
        <v>438.46967483184261</v>
      </c>
      <c r="N556" s="11">
        <f t="shared" si="136"/>
        <v>0.10171799891242196</v>
      </c>
    </row>
    <row r="557" spans="1:14" x14ac:dyDescent="0.35">
      <c r="A557" s="9" t="e">
        <f t="shared" si="133"/>
        <v>#REF!</v>
      </c>
      <c r="B557" s="9">
        <f t="shared" ref="B557" si="139">B556+1</f>
        <v>30</v>
      </c>
      <c r="C557" s="8" t="s">
        <v>14</v>
      </c>
      <c r="D557" s="8">
        <f>димвенканали!C557</f>
        <v>4423.5</v>
      </c>
      <c r="E557" s="8">
        <f>димвенканали!D557</f>
        <v>0</v>
      </c>
      <c r="F557" s="8">
        <f>димвенканали!E557</f>
        <v>0</v>
      </c>
      <c r="G557" s="328">
        <f t="shared" si="130"/>
        <v>4423.5</v>
      </c>
      <c r="H557" s="217">
        <f t="shared" si="134"/>
        <v>5.8490151480258552E-2</v>
      </c>
      <c r="I557" s="209">
        <f t="shared" si="131"/>
        <v>250.42265905515296</v>
      </c>
      <c r="J557" s="202">
        <f t="shared" si="138"/>
        <v>55.092984992133651</v>
      </c>
      <c r="K557" s="202">
        <v>120.49216893042357</v>
      </c>
      <c r="L557" s="202">
        <v>23.941755211388408</v>
      </c>
      <c r="M557" s="10">
        <f t="shared" si="132"/>
        <v>449.94956818909861</v>
      </c>
      <c r="N557" s="11">
        <f t="shared" si="136"/>
        <v>0.10171799891242198</v>
      </c>
    </row>
    <row r="558" spans="1:14" x14ac:dyDescent="0.35">
      <c r="A558" s="9" t="e">
        <f>#REF!+1</f>
        <v>#REF!</v>
      </c>
      <c r="B558" s="9">
        <f t="shared" ref="B558" si="140">B557+1</f>
        <v>31</v>
      </c>
      <c r="C558" s="8" t="s">
        <v>15</v>
      </c>
      <c r="D558" s="8">
        <f>димвенканали!C558</f>
        <v>4021.1</v>
      </c>
      <c r="E558" s="8">
        <f>димвенканали!D558</f>
        <v>198.9</v>
      </c>
      <c r="F558" s="8">
        <f>димвенканали!E558</f>
        <v>0</v>
      </c>
      <c r="G558" s="328">
        <f t="shared" si="130"/>
        <v>4220</v>
      </c>
      <c r="H558" s="217">
        <f t="shared" si="134"/>
        <v>5.5799353282850933E-2</v>
      </c>
      <c r="I558" s="209">
        <f t="shared" ref="I558:I588" si="141">H558*$Q$2</f>
        <v>238.90214111286213</v>
      </c>
      <c r="J558" s="202">
        <f t="shared" si="138"/>
        <v>52.558471044829666</v>
      </c>
      <c r="K558" s="202">
        <v>114.94901161668079</v>
      </c>
      <c r="L558" s="202">
        <v>21.763805104671395</v>
      </c>
      <c r="M558" s="10">
        <f t="shared" ref="M558:M588" si="142">I558+J558+K558+L558</f>
        <v>428.17342887904397</v>
      </c>
      <c r="N558" s="11">
        <f t="shared" si="136"/>
        <v>0.10146289783863602</v>
      </c>
    </row>
    <row r="559" spans="1:14" x14ac:dyDescent="0.35">
      <c r="A559" s="9" t="e">
        <f t="shared" si="133"/>
        <v>#REF!</v>
      </c>
      <c r="B559" s="9">
        <f t="shared" ref="B559" si="143">B558+1</f>
        <v>32</v>
      </c>
      <c r="C559" s="8" t="s">
        <v>16</v>
      </c>
      <c r="D559" s="8">
        <f>димвенканали!C559</f>
        <v>4073.3</v>
      </c>
      <c r="E559" s="8">
        <f>димвенканали!D559</f>
        <v>0</v>
      </c>
      <c r="F559" s="8">
        <f>димвенканали!E559</f>
        <v>0</v>
      </c>
      <c r="G559" s="328">
        <f t="shared" si="130"/>
        <v>4073.3</v>
      </c>
      <c r="H559" s="217">
        <f t="shared" si="134"/>
        <v>5.3859598513515808E-2</v>
      </c>
      <c r="I559" s="209">
        <f t="shared" si="141"/>
        <v>230.59717805569224</v>
      </c>
      <c r="J559" s="202">
        <f t="shared" si="138"/>
        <v>50.731379172252296</v>
      </c>
      <c r="K559" s="202">
        <v>110.9530353123758</v>
      </c>
      <c r="L559" s="202">
        <v>22.046332429648107</v>
      </c>
      <c r="M559" s="10">
        <f t="shared" si="142"/>
        <v>414.32792496996842</v>
      </c>
      <c r="N559" s="11">
        <f t="shared" si="136"/>
        <v>0.10171799891242196</v>
      </c>
    </row>
    <row r="560" spans="1:14" x14ac:dyDescent="0.35">
      <c r="A560" s="9" t="e">
        <f t="shared" si="133"/>
        <v>#REF!</v>
      </c>
      <c r="B560" s="9">
        <f t="shared" ref="B560" si="144">B559+1</f>
        <v>33</v>
      </c>
      <c r="C560" s="8" t="s">
        <v>17</v>
      </c>
      <c r="D560" s="8">
        <f>димвенканали!C560</f>
        <v>3931.82</v>
      </c>
      <c r="E560" s="8">
        <f>димвенканали!D560</f>
        <v>0</v>
      </c>
      <c r="F560" s="8">
        <f>димвенканали!E560</f>
        <v>0</v>
      </c>
      <c r="G560" s="328">
        <f t="shared" si="130"/>
        <v>3931.82</v>
      </c>
      <c r="H560" s="217">
        <f t="shared" si="134"/>
        <v>5.1988865693028193E-2</v>
      </c>
      <c r="I560" s="209">
        <f t="shared" si="141"/>
        <v>222.58772902141556</v>
      </c>
      <c r="J560" s="202">
        <f t="shared" si="138"/>
        <v>48.969300384711424</v>
      </c>
      <c r="K560" s="202">
        <v>107.09924712196633</v>
      </c>
      <c r="L560" s="202">
        <v>21.280585955745714</v>
      </c>
      <c r="M560" s="10">
        <f t="shared" si="142"/>
        <v>399.93686248383898</v>
      </c>
      <c r="N560" s="11">
        <f t="shared" si="136"/>
        <v>0.10171799891242198</v>
      </c>
    </row>
    <row r="561" spans="1:14" x14ac:dyDescent="0.35">
      <c r="A561" s="9" t="e">
        <f t="shared" si="133"/>
        <v>#REF!</v>
      </c>
      <c r="B561" s="9">
        <f t="shared" ref="B561" si="145">B560+1</f>
        <v>34</v>
      </c>
      <c r="C561" s="8" t="s">
        <v>18</v>
      </c>
      <c r="D561" s="8">
        <f>димвенканали!C561</f>
        <v>4123.59</v>
      </c>
      <c r="E561" s="8">
        <f>димвенканали!D561</f>
        <v>0</v>
      </c>
      <c r="F561" s="8">
        <f>димвенканали!E561</f>
        <v>0</v>
      </c>
      <c r="G561" s="328">
        <f t="shared" si="130"/>
        <v>4123.59</v>
      </c>
      <c r="H561" s="217">
        <f t="shared" si="134"/>
        <v>5.4524562844462388E-2</v>
      </c>
      <c r="I561" s="209">
        <f t="shared" si="141"/>
        <v>233.44418959042349</v>
      </c>
      <c r="J561" s="202">
        <f t="shared" si="138"/>
        <v>51.35772170989317</v>
      </c>
      <c r="K561" s="202">
        <v>112.32288976597839</v>
      </c>
      <c r="L561" s="202">
        <v>22.318522068979114</v>
      </c>
      <c r="M561" s="10">
        <f t="shared" si="142"/>
        <v>419.44332313527417</v>
      </c>
      <c r="N561" s="11">
        <f t="shared" si="136"/>
        <v>0.10171799891242198</v>
      </c>
    </row>
    <row r="562" spans="1:14" x14ac:dyDescent="0.35">
      <c r="A562" s="9" t="e">
        <f t="shared" si="133"/>
        <v>#REF!</v>
      </c>
      <c r="B562" s="9">
        <f t="shared" ref="B562" si="146">B561+1</f>
        <v>35</v>
      </c>
      <c r="C562" s="8" t="s">
        <v>19</v>
      </c>
      <c r="D562" s="8">
        <f>димвенканали!C562</f>
        <v>4198.01</v>
      </c>
      <c r="E562" s="8">
        <f>димвенканали!D562</f>
        <v>0</v>
      </c>
      <c r="F562" s="8">
        <f>димвенканали!E562</f>
        <v>0</v>
      </c>
      <c r="G562" s="328">
        <f t="shared" si="130"/>
        <v>4198.01</v>
      </c>
      <c r="H562" s="217">
        <f t="shared" si="134"/>
        <v>5.5508588406384132E-2</v>
      </c>
      <c r="I562" s="209">
        <f t="shared" si="141"/>
        <v>237.65724583251333</v>
      </c>
      <c r="J562" s="202">
        <f t="shared" si="138"/>
        <v>52.284594083152932</v>
      </c>
      <c r="K562" s="202">
        <v>114.35002375756925</v>
      </c>
      <c r="L562" s="202">
        <v>22.721312941101086</v>
      </c>
      <c r="M562" s="10">
        <f t="shared" si="142"/>
        <v>427.0131766143366</v>
      </c>
      <c r="N562" s="11">
        <f t="shared" si="136"/>
        <v>0.10171799891242198</v>
      </c>
    </row>
    <row r="563" spans="1:14" x14ac:dyDescent="0.35">
      <c r="A563" s="9" t="e">
        <f t="shared" si="133"/>
        <v>#REF!</v>
      </c>
      <c r="B563" s="9">
        <f t="shared" ref="B563" si="147">B562+1</f>
        <v>36</v>
      </c>
      <c r="C563" s="8" t="s">
        <v>20</v>
      </c>
      <c r="D563" s="8">
        <f>димвенканали!C563</f>
        <v>4228.12</v>
      </c>
      <c r="E563" s="8">
        <f>димвенканали!D563</f>
        <v>0</v>
      </c>
      <c r="F563" s="8">
        <f>димвенканали!E563</f>
        <v>0</v>
      </c>
      <c r="G563" s="328">
        <f t="shared" si="130"/>
        <v>4228.12</v>
      </c>
      <c r="H563" s="217">
        <f t="shared" si="134"/>
        <v>5.5906720758835945E-2</v>
      </c>
      <c r="I563" s="209">
        <f t="shared" si="141"/>
        <v>239.36182959291816</v>
      </c>
      <c r="J563" s="202">
        <f t="shared" si="138"/>
        <v>52.659602510441992</v>
      </c>
      <c r="K563" s="202">
        <v>115.17019312718493</v>
      </c>
      <c r="L563" s="202">
        <v>22.884280331044547</v>
      </c>
      <c r="M563" s="10">
        <f t="shared" si="142"/>
        <v>430.07590556158959</v>
      </c>
      <c r="N563" s="11">
        <f t="shared" si="136"/>
        <v>0.10171799891242198</v>
      </c>
    </row>
    <row r="564" spans="1:14" x14ac:dyDescent="0.35">
      <c r="A564" s="9" t="e">
        <f t="shared" si="133"/>
        <v>#REF!</v>
      </c>
      <c r="B564" s="9">
        <f t="shared" ref="B564" si="148">B563+1</f>
        <v>37</v>
      </c>
      <c r="C564" s="8" t="s">
        <v>21</v>
      </c>
      <c r="D564" s="8">
        <f>димвенканали!C564</f>
        <v>4331.46</v>
      </c>
      <c r="E564" s="8">
        <f>димвенканали!D564</f>
        <v>0</v>
      </c>
      <c r="F564" s="8">
        <f>димвенканали!E564</f>
        <v>0</v>
      </c>
      <c r="G564" s="328">
        <f t="shared" si="130"/>
        <v>4331.46</v>
      </c>
      <c r="H564" s="217">
        <f t="shared" si="134"/>
        <v>5.7273143784487557E-2</v>
      </c>
      <c r="I564" s="209">
        <f t="shared" si="141"/>
        <v>245.21210145609425</v>
      </c>
      <c r="J564" s="202">
        <f t="shared" si="138"/>
        <v>53.946662320340735</v>
      </c>
      <c r="K564" s="202">
        <v>117.98508195667965</v>
      </c>
      <c r="L564" s="202">
        <v>23.443597836084646</v>
      </c>
      <c r="M564" s="10">
        <f t="shared" si="142"/>
        <v>440.58744356919925</v>
      </c>
      <c r="N564" s="11">
        <f t="shared" si="136"/>
        <v>0.10171799891242196</v>
      </c>
    </row>
    <row r="565" spans="1:14" x14ac:dyDescent="0.35">
      <c r="A565" s="9" t="e">
        <f t="shared" si="133"/>
        <v>#REF!</v>
      </c>
      <c r="B565" s="9">
        <f t="shared" ref="B565" si="149">B564+1</f>
        <v>38</v>
      </c>
      <c r="C565" s="8" t="s">
        <v>22</v>
      </c>
      <c r="D565" s="8">
        <f>димвенканали!C565</f>
        <v>6367.69</v>
      </c>
      <c r="E565" s="8">
        <f>димвенканали!D565</f>
        <v>0</v>
      </c>
      <c r="F565" s="8">
        <f>димвенканали!E565</f>
        <v>0</v>
      </c>
      <c r="G565" s="328">
        <f t="shared" si="130"/>
        <v>6367.69</v>
      </c>
      <c r="H565" s="217">
        <f t="shared" si="134"/>
        <v>8.4197389551108295E-2</v>
      </c>
      <c r="I565" s="209">
        <f t="shared" si="141"/>
        <v>360.48691349359262</v>
      </c>
      <c r="J565" s="202">
        <f t="shared" si="138"/>
        <v>79.307120968590382</v>
      </c>
      <c r="K565" s="202">
        <v>173.45015918991044</v>
      </c>
      <c r="L565" s="202">
        <v>34.464490842546816</v>
      </c>
      <c r="M565" s="10">
        <f t="shared" si="142"/>
        <v>647.70868449464024</v>
      </c>
      <c r="N565" s="11">
        <f t="shared" si="136"/>
        <v>0.10171799891242198</v>
      </c>
    </row>
    <row r="566" spans="1:14" x14ac:dyDescent="0.35">
      <c r="A566" s="9" t="e">
        <f t="shared" si="133"/>
        <v>#REF!</v>
      </c>
      <c r="B566" s="9">
        <f t="shared" ref="B566" si="150">B565+1</f>
        <v>39</v>
      </c>
      <c r="C566" s="8" t="s">
        <v>23</v>
      </c>
      <c r="D566" s="8">
        <f>димвенканали!C566</f>
        <v>168.2</v>
      </c>
      <c r="E566" s="8">
        <f>димвенканали!D566</f>
        <v>0</v>
      </c>
      <c r="F566" s="8">
        <f>димвенканали!E566</f>
        <v>0</v>
      </c>
      <c r="G566" s="328">
        <f t="shared" si="130"/>
        <v>168.2</v>
      </c>
      <c r="H566" s="217">
        <f t="shared" si="134"/>
        <v>2.2240405739752432E-3</v>
      </c>
      <c r="I566" s="209">
        <f t="shared" si="141"/>
        <v>9.5221185154463051</v>
      </c>
      <c r="J566" s="202">
        <f t="shared" si="138"/>
        <v>2.0948660733981872</v>
      </c>
      <c r="K566" s="202">
        <v>4.5816170032999315</v>
      </c>
      <c r="L566" s="202">
        <v>0.9103658249249531</v>
      </c>
      <c r="M566" s="10">
        <f t="shared" si="142"/>
        <v>17.108967417069376</v>
      </c>
      <c r="N566" s="11">
        <f t="shared" si="136"/>
        <v>0.10171799891242198</v>
      </c>
    </row>
    <row r="567" spans="1:14" x14ac:dyDescent="0.35">
      <c r="A567" s="9" t="e">
        <f>#REF!+1</f>
        <v>#REF!</v>
      </c>
      <c r="B567" s="9">
        <f t="shared" ref="B567" si="151">B566+1</f>
        <v>40</v>
      </c>
      <c r="C567" s="8" t="s">
        <v>24</v>
      </c>
      <c r="D567" s="8">
        <f>димвенканали!C567</f>
        <v>35.1</v>
      </c>
      <c r="E567" s="8">
        <f>димвенканали!D567</f>
        <v>0</v>
      </c>
      <c r="F567" s="8">
        <f>димвенканали!E567</f>
        <v>0</v>
      </c>
      <c r="G567" s="328">
        <f t="shared" si="130"/>
        <v>35.1</v>
      </c>
      <c r="H567" s="217">
        <f t="shared" si="134"/>
        <v>4.6411310431944733E-4</v>
      </c>
      <c r="I567" s="209">
        <f t="shared" si="141"/>
        <v>1.9870770504884978</v>
      </c>
      <c r="J567" s="202">
        <f t="shared" si="138"/>
        <v>0.43715695110746949</v>
      </c>
      <c r="K567" s="202">
        <v>0.95609248998708429</v>
      </c>
      <c r="L567" s="202">
        <v>0.1899752702429599</v>
      </c>
      <c r="M567" s="10">
        <f t="shared" si="142"/>
        <v>3.5703017618260113</v>
      </c>
      <c r="N567" s="11">
        <f t="shared" si="136"/>
        <v>0.10171799891242198</v>
      </c>
    </row>
    <row r="568" spans="1:14" x14ac:dyDescent="0.35">
      <c r="A568" s="9" t="e">
        <f>#REF!+1</f>
        <v>#REF!</v>
      </c>
      <c r="B568" s="9">
        <f t="shared" ref="B568" si="152">B567+1</f>
        <v>41</v>
      </c>
      <c r="C568" s="8" t="s">
        <v>25</v>
      </c>
      <c r="D568" s="8">
        <f>димвенканали!C568</f>
        <v>6093.66</v>
      </c>
      <c r="E568" s="8">
        <f>димвенканали!D568</f>
        <v>0</v>
      </c>
      <c r="F568" s="8">
        <f>димвенканали!E568</f>
        <v>78.5</v>
      </c>
      <c r="G568" s="328">
        <f t="shared" si="130"/>
        <v>6172.16</v>
      </c>
      <c r="H568" s="217">
        <f t="shared" si="134"/>
        <v>8.1611975440350995E-2</v>
      </c>
      <c r="I568" s="209">
        <f t="shared" si="141"/>
        <v>349.41759224909077</v>
      </c>
      <c r="J568" s="202">
        <f t="shared" si="138"/>
        <v>76.871870294799976</v>
      </c>
      <c r="K568" s="202">
        <v>168.12409752132999</v>
      </c>
      <c r="L568" s="202">
        <v>32.981330634436326</v>
      </c>
      <c r="M568" s="10">
        <f t="shared" si="142"/>
        <v>627.39489069965703</v>
      </c>
      <c r="N568" s="11">
        <f t="shared" si="136"/>
        <v>0.10164916183307902</v>
      </c>
    </row>
    <row r="569" spans="1:14" x14ac:dyDescent="0.35">
      <c r="A569" s="9" t="e">
        <f t="shared" si="133"/>
        <v>#REF!</v>
      </c>
      <c r="B569" s="9">
        <f t="shared" ref="B569" si="153">B568+1</f>
        <v>42</v>
      </c>
      <c r="C569" s="8" t="s">
        <v>26</v>
      </c>
      <c r="D569" s="8">
        <f>димвенканали!C569</f>
        <v>11059.29</v>
      </c>
      <c r="E569" s="8">
        <f>димвенканали!D569</f>
        <v>0</v>
      </c>
      <c r="F569" s="8">
        <f>димвенканали!E569</f>
        <v>0</v>
      </c>
      <c r="G569" s="328">
        <f t="shared" si="130"/>
        <v>11059.29</v>
      </c>
      <c r="H569" s="217">
        <f t="shared" si="134"/>
        <v>0.14623251890225131</v>
      </c>
      <c r="I569" s="209">
        <f t="shared" si="141"/>
        <v>626.08721805404389</v>
      </c>
      <c r="J569" s="202">
        <f t="shared" si="138"/>
        <v>137.73918797188966</v>
      </c>
      <c r="K569" s="202">
        <v>301.24513144128952</v>
      </c>
      <c r="L569" s="202">
        <v>59.857310724936298</v>
      </c>
      <c r="M569" s="10">
        <f t="shared" si="142"/>
        <v>1124.9288481921594</v>
      </c>
      <c r="N569" s="11">
        <f t="shared" si="136"/>
        <v>0.10171799891242199</v>
      </c>
    </row>
    <row r="570" spans="1:14" x14ac:dyDescent="0.35">
      <c r="A570" s="9" t="e">
        <f t="shared" si="133"/>
        <v>#REF!</v>
      </c>
      <c r="B570" s="9">
        <f t="shared" ref="B570" si="154">B569+1</f>
        <v>43</v>
      </c>
      <c r="C570" s="8" t="s">
        <v>27</v>
      </c>
      <c r="D570" s="8">
        <f>димвенканали!C570</f>
        <v>3046.28</v>
      </c>
      <c r="E570" s="8">
        <f>димвенканали!D570</f>
        <v>0</v>
      </c>
      <c r="F570" s="8">
        <f>димвенканали!E570</f>
        <v>99.3</v>
      </c>
      <c r="G570" s="328">
        <f t="shared" si="130"/>
        <v>3145.5800000000004</v>
      </c>
      <c r="H570" s="217">
        <f t="shared" si="134"/>
        <v>4.1592732156272572E-2</v>
      </c>
      <c r="I570" s="209">
        <f t="shared" si="141"/>
        <v>178.0772030904732</v>
      </c>
      <c r="J570" s="202">
        <f t="shared" si="138"/>
        <v>39.176984679904102</v>
      </c>
      <c r="K570" s="202">
        <v>85.682775346255639</v>
      </c>
      <c r="L570" s="202">
        <v>16.487688496744269</v>
      </c>
      <c r="M570" s="10">
        <f t="shared" si="142"/>
        <v>319.42465161337725</v>
      </c>
      <c r="N570" s="11">
        <f t="shared" si="136"/>
        <v>0.10154713967324856</v>
      </c>
    </row>
    <row r="571" spans="1:14" x14ac:dyDescent="0.35">
      <c r="A571" s="9" t="e">
        <f t="shared" si="133"/>
        <v>#REF!</v>
      </c>
      <c r="B571" s="9">
        <f t="shared" ref="B571" si="155">B570+1</f>
        <v>44</v>
      </c>
      <c r="C571" s="8" t="s">
        <v>28</v>
      </c>
      <c r="D571" s="8">
        <f>димвенканали!C571</f>
        <v>851.4</v>
      </c>
      <c r="E571" s="8">
        <f>димвенканали!D571</f>
        <v>0</v>
      </c>
      <c r="F571" s="8">
        <f>димвенканали!E571</f>
        <v>0</v>
      </c>
      <c r="G571" s="328">
        <f t="shared" si="130"/>
        <v>851.4</v>
      </c>
      <c r="H571" s="217">
        <f t="shared" si="134"/>
        <v>1.1257717863748644E-2</v>
      </c>
      <c r="I571" s="209">
        <f t="shared" si="141"/>
        <v>48.199356147746627</v>
      </c>
      <c r="J571" s="202">
        <f t="shared" si="138"/>
        <v>10.603858352504258</v>
      </c>
      <c r="K571" s="202">
        <v>23.191371680199531</v>
      </c>
      <c r="L571" s="202">
        <v>4.6081180935856425</v>
      </c>
      <c r="M571" s="10">
        <f t="shared" si="142"/>
        <v>86.602704274036071</v>
      </c>
      <c r="N571" s="11">
        <f t="shared" ref="N571:N602" si="156">M571/G571</f>
        <v>0.10171799891242198</v>
      </c>
    </row>
    <row r="572" spans="1:14" x14ac:dyDescent="0.35">
      <c r="A572" s="9" t="e">
        <f t="shared" si="133"/>
        <v>#REF!</v>
      </c>
      <c r="B572" s="9">
        <f t="shared" ref="B572" si="157">B571+1</f>
        <v>45</v>
      </c>
      <c r="C572" s="8" t="s">
        <v>29</v>
      </c>
      <c r="D572" s="8">
        <f>димвенканали!C572</f>
        <v>3100.1</v>
      </c>
      <c r="E572" s="8">
        <f>димвенканали!D572</f>
        <v>0</v>
      </c>
      <c r="F572" s="8">
        <f>димвенканали!E572</f>
        <v>0</v>
      </c>
      <c r="G572" s="328">
        <f t="shared" si="130"/>
        <v>3100.1</v>
      </c>
      <c r="H572" s="217">
        <f t="shared" si="134"/>
        <v>4.0991368509991986E-2</v>
      </c>
      <c r="I572" s="209">
        <f t="shared" si="141"/>
        <v>175.50249470710517</v>
      </c>
      <c r="J572" s="202">
        <f t="shared" si="138"/>
        <v>38.610548835563137</v>
      </c>
      <c r="K572" s="202">
        <v>84.44394097461425</v>
      </c>
      <c r="L572" s="202">
        <v>16.778983911116811</v>
      </c>
      <c r="M572" s="10">
        <f t="shared" si="142"/>
        <v>315.33596842839938</v>
      </c>
      <c r="N572" s="11">
        <f t="shared" si="156"/>
        <v>0.10171799891242199</v>
      </c>
    </row>
    <row r="573" spans="1:14" x14ac:dyDescent="0.35">
      <c r="A573" s="9" t="e">
        <f t="shared" si="133"/>
        <v>#REF!</v>
      </c>
      <c r="B573" s="9">
        <f t="shared" ref="B573" si="158">B572+1</f>
        <v>46</v>
      </c>
      <c r="C573" s="8" t="s">
        <v>30</v>
      </c>
      <c r="D573" s="8">
        <f>димвенканали!C573</f>
        <v>2324.65</v>
      </c>
      <c r="E573" s="8">
        <f>димвенканали!D573</f>
        <v>0</v>
      </c>
      <c r="F573" s="8">
        <f>димвенканали!E573</f>
        <v>0</v>
      </c>
      <c r="G573" s="328">
        <f t="shared" si="130"/>
        <v>2324.65</v>
      </c>
      <c r="H573" s="217">
        <f t="shared" si="134"/>
        <v>3.0737906779379012E-2</v>
      </c>
      <c r="I573" s="209">
        <f t="shared" si="141"/>
        <v>131.60281098057226</v>
      </c>
      <c r="J573" s="202">
        <f t="shared" si="138"/>
        <v>28.952618415725897</v>
      </c>
      <c r="K573" s="202">
        <v>63.321379112492188</v>
      </c>
      <c r="L573" s="202">
        <v>12.581937662971416</v>
      </c>
      <c r="M573" s="10">
        <f t="shared" si="142"/>
        <v>236.45874617176179</v>
      </c>
      <c r="N573" s="11">
        <f t="shared" si="156"/>
        <v>0.10171799891242199</v>
      </c>
    </row>
    <row r="574" spans="1:14" x14ac:dyDescent="0.35">
      <c r="A574" s="9" t="e">
        <f t="shared" si="133"/>
        <v>#REF!</v>
      </c>
      <c r="B574" s="9">
        <f t="shared" ref="B574" si="159">B573+1</f>
        <v>47</v>
      </c>
      <c r="C574" s="8" t="s">
        <v>31</v>
      </c>
      <c r="D574" s="8">
        <f>димвенканали!C574</f>
        <v>4171.12</v>
      </c>
      <c r="E574" s="8">
        <f>димвенканали!D574</f>
        <v>247.3</v>
      </c>
      <c r="F574" s="8">
        <f>димвенканали!E574</f>
        <v>94.2</v>
      </c>
      <c r="G574" s="328">
        <f t="shared" si="130"/>
        <v>4512.62</v>
      </c>
      <c r="H574" s="217">
        <f t="shared" si="134"/>
        <v>5.9668549196980752E-2</v>
      </c>
      <c r="I574" s="209">
        <f t="shared" si="141"/>
        <v>255.46790995941322</v>
      </c>
      <c r="J574" s="202">
        <f t="shared" si="138"/>
        <v>56.202940191070908</v>
      </c>
      <c r="K574" s="202">
        <v>122.91971772551329</v>
      </c>
      <c r="L574" s="202">
        <v>22.575773481932046</v>
      </c>
      <c r="M574" s="10">
        <f t="shared" si="142"/>
        <v>457.16634135792947</v>
      </c>
      <c r="N574" s="11">
        <f t="shared" si="156"/>
        <v>0.10130840650396654</v>
      </c>
    </row>
    <row r="575" spans="1:14" x14ac:dyDescent="0.35">
      <c r="A575" s="9" t="e">
        <f t="shared" si="133"/>
        <v>#REF!</v>
      </c>
      <c r="B575" s="9">
        <f t="shared" ref="B575" si="160">B574+1</f>
        <v>48</v>
      </c>
      <c r="C575" s="8" t="s">
        <v>32</v>
      </c>
      <c r="D575" s="8">
        <f>димвенканали!C575</f>
        <v>11115.95</v>
      </c>
      <c r="E575" s="8">
        <f>димвенканали!D575</f>
        <v>0</v>
      </c>
      <c r="F575" s="8">
        <f>димвенканали!E575</f>
        <v>0</v>
      </c>
      <c r="G575" s="328">
        <f t="shared" si="130"/>
        <v>11115.95</v>
      </c>
      <c r="H575" s="217">
        <f t="shared" si="134"/>
        <v>0.14698171116694475</v>
      </c>
      <c r="I575" s="209">
        <f t="shared" si="141"/>
        <v>629.2948472757156</v>
      </c>
      <c r="J575" s="202">
        <f t="shared" si="138"/>
        <v>138.44486640065745</v>
      </c>
      <c r="K575" s="202">
        <v>302.78849897640822</v>
      </c>
      <c r="L575" s="202">
        <v>60.163977357755847</v>
      </c>
      <c r="M575" s="10">
        <f t="shared" si="142"/>
        <v>1130.6921900105372</v>
      </c>
      <c r="N575" s="11">
        <f t="shared" si="156"/>
        <v>0.10171799891242198</v>
      </c>
    </row>
    <row r="576" spans="1:14" x14ac:dyDescent="0.35">
      <c r="A576" s="9" t="e">
        <f t="shared" si="133"/>
        <v>#REF!</v>
      </c>
      <c r="B576" s="9">
        <f t="shared" ref="B576" si="161">B575+1</f>
        <v>49</v>
      </c>
      <c r="C576" s="8" t="s">
        <v>33</v>
      </c>
      <c r="D576" s="8">
        <f>димвенканали!C576</f>
        <v>3259.72</v>
      </c>
      <c r="E576" s="8">
        <f>димвенканали!D576</f>
        <v>0</v>
      </c>
      <c r="F576" s="8">
        <f>димвенканали!E576</f>
        <v>0</v>
      </c>
      <c r="G576" s="328">
        <f t="shared" si="130"/>
        <v>3259.72</v>
      </c>
      <c r="H576" s="217">
        <f t="shared" si="134"/>
        <v>4.3101959214022469E-2</v>
      </c>
      <c r="I576" s="209">
        <f t="shared" si="141"/>
        <v>184.5388832768765</v>
      </c>
      <c r="J576" s="202">
        <f t="shared" si="138"/>
        <v>40.598554320912832</v>
      </c>
      <c r="K576" s="202">
        <v>88.79184648036177</v>
      </c>
      <c r="L576" s="202">
        <v>17.642911336649036</v>
      </c>
      <c r="M576" s="10">
        <f t="shared" si="142"/>
        <v>331.57219541480015</v>
      </c>
      <c r="N576" s="11">
        <f t="shared" si="156"/>
        <v>0.10171799891242198</v>
      </c>
    </row>
    <row r="577" spans="1:14" x14ac:dyDescent="0.35">
      <c r="A577" s="9" t="e">
        <f t="shared" si="133"/>
        <v>#REF!</v>
      </c>
      <c r="B577" s="9">
        <f t="shared" ref="B577" si="162">B576+1</f>
        <v>50</v>
      </c>
      <c r="C577" s="8" t="s">
        <v>34</v>
      </c>
      <c r="D577" s="8">
        <f>димвенканали!C577</f>
        <v>3223.22</v>
      </c>
      <c r="E577" s="8">
        <f>димвенканали!D577</f>
        <v>0</v>
      </c>
      <c r="F577" s="8">
        <f>димвенканали!E577</f>
        <v>0</v>
      </c>
      <c r="G577" s="328">
        <f t="shared" si="130"/>
        <v>3223.22</v>
      </c>
      <c r="H577" s="217">
        <f t="shared" si="134"/>
        <v>4.2619334475912506E-2</v>
      </c>
      <c r="I577" s="209">
        <f t="shared" si="141"/>
        <v>182.47254959189559</v>
      </c>
      <c r="J577" s="202">
        <f t="shared" si="138"/>
        <v>40.143960910217032</v>
      </c>
      <c r="K577" s="202">
        <v>87.797619247184315</v>
      </c>
      <c r="L577" s="202">
        <v>17.445358705199805</v>
      </c>
      <c r="M577" s="10">
        <f t="shared" si="142"/>
        <v>327.85948845449673</v>
      </c>
      <c r="N577" s="11">
        <f t="shared" si="156"/>
        <v>0.10171799891242198</v>
      </c>
    </row>
    <row r="578" spans="1:14" x14ac:dyDescent="0.35">
      <c r="A578" s="9" t="e">
        <f t="shared" si="133"/>
        <v>#REF!</v>
      </c>
      <c r="B578" s="9">
        <f t="shared" ref="B578" si="163">B577+1</f>
        <v>51</v>
      </c>
      <c r="C578" s="8" t="s">
        <v>35</v>
      </c>
      <c r="D578" s="8">
        <f>димвенканали!C578</f>
        <v>4167.8999999999996</v>
      </c>
      <c r="E578" s="8">
        <f>димвенканали!D578</f>
        <v>0</v>
      </c>
      <c r="F578" s="8">
        <f>димвенканали!E578</f>
        <v>0</v>
      </c>
      <c r="G578" s="328">
        <f t="shared" si="130"/>
        <v>4167.8999999999996</v>
      </c>
      <c r="H578" s="217">
        <f t="shared" si="134"/>
        <v>5.5110456053932319E-2</v>
      </c>
      <c r="I578" s="209">
        <f t="shared" si="141"/>
        <v>235.95266207210852</v>
      </c>
      <c r="J578" s="202">
        <f t="shared" si="138"/>
        <v>51.909585655863879</v>
      </c>
      <c r="K578" s="202">
        <v>113.52985438795351</v>
      </c>
      <c r="L578" s="202">
        <v>22.558345551157622</v>
      </c>
      <c r="M578" s="10">
        <f t="shared" si="142"/>
        <v>423.95044766708355</v>
      </c>
      <c r="N578" s="11">
        <f t="shared" si="156"/>
        <v>0.10171799891242199</v>
      </c>
    </row>
    <row r="579" spans="1:14" x14ac:dyDescent="0.35">
      <c r="A579" s="9" t="e">
        <f t="shared" si="133"/>
        <v>#REF!</v>
      </c>
      <c r="B579" s="9">
        <f t="shared" ref="B579" si="164">B578+1</f>
        <v>52</v>
      </c>
      <c r="C579" s="8" t="s">
        <v>36</v>
      </c>
      <c r="D579" s="8">
        <f>димвенканали!C579</f>
        <v>6158.52</v>
      </c>
      <c r="E579" s="8">
        <f>димвенканали!D579</f>
        <v>0</v>
      </c>
      <c r="F579" s="8">
        <f>димвенканали!E579</f>
        <v>0</v>
      </c>
      <c r="G579" s="328">
        <f t="shared" si="130"/>
        <v>6158.52</v>
      </c>
      <c r="H579" s="217">
        <f t="shared" si="134"/>
        <v>8.1431619236849093E-2</v>
      </c>
      <c r="I579" s="209">
        <f t="shared" si="141"/>
        <v>348.64540618160754</v>
      </c>
      <c r="J579" s="202">
        <f t="shared" si="138"/>
        <v>76.701989359953657</v>
      </c>
      <c r="K579" s="202">
        <v>167.75255616624671</v>
      </c>
      <c r="L579" s="202">
        <v>33.332378954321179</v>
      </c>
      <c r="M579" s="10">
        <f t="shared" si="142"/>
        <v>626.43233066212906</v>
      </c>
      <c r="N579" s="11">
        <f t="shared" si="156"/>
        <v>0.10171799891242198</v>
      </c>
    </row>
    <row r="580" spans="1:14" x14ac:dyDescent="0.35">
      <c r="A580" s="9" t="e">
        <f t="shared" si="133"/>
        <v>#REF!</v>
      </c>
      <c r="B580" s="9">
        <f t="shared" ref="B580" si="165">B579+1</f>
        <v>53</v>
      </c>
      <c r="C580" s="8" t="s">
        <v>37</v>
      </c>
      <c r="D580" s="8">
        <f>димвенканали!C580</f>
        <v>3211.24</v>
      </c>
      <c r="E580" s="8">
        <f>димвенканали!D580</f>
        <v>0</v>
      </c>
      <c r="F580" s="8">
        <f>димвенканали!E580</f>
        <v>0</v>
      </c>
      <c r="G580" s="328">
        <f t="shared" si="130"/>
        <v>3211.24</v>
      </c>
      <c r="H580" s="217">
        <f t="shared" si="134"/>
        <v>4.2460927781047916E-2</v>
      </c>
      <c r="I580" s="209">
        <f t="shared" si="141"/>
        <v>181.7943392481676</v>
      </c>
      <c r="J580" s="202">
        <f t="shared" si="138"/>
        <v>39.994754634596873</v>
      </c>
      <c r="K580" s="202">
        <v>87.471294801883886</v>
      </c>
      <c r="L580" s="202">
        <v>17.380518142877563</v>
      </c>
      <c r="M580" s="10">
        <f t="shared" si="142"/>
        <v>326.6409068275259</v>
      </c>
      <c r="N580" s="11">
        <f t="shared" si="156"/>
        <v>0.10171799891242196</v>
      </c>
    </row>
    <row r="581" spans="1:14" x14ac:dyDescent="0.35">
      <c r="A581" s="9" t="e">
        <f t="shared" si="133"/>
        <v>#REF!</v>
      </c>
      <c r="B581" s="9">
        <f t="shared" ref="B581" si="166">B580+1</f>
        <v>54</v>
      </c>
      <c r="C581" s="8" t="s">
        <v>38</v>
      </c>
      <c r="D581" s="8">
        <f>димвенканали!C581</f>
        <v>3235.04</v>
      </c>
      <c r="E581" s="8">
        <f>димвенканали!D581</f>
        <v>0</v>
      </c>
      <c r="F581" s="8">
        <f>димвенканали!E581</f>
        <v>0</v>
      </c>
      <c r="G581" s="328">
        <f t="shared" si="130"/>
        <v>3235.04</v>
      </c>
      <c r="H581" s="217">
        <f t="shared" si="134"/>
        <v>4.2775625555486745E-2</v>
      </c>
      <c r="I581" s="209">
        <f t="shared" si="141"/>
        <v>183.14170203453872</v>
      </c>
      <c r="J581" s="202">
        <f t="shared" si="138"/>
        <v>40.291174447598522</v>
      </c>
      <c r="K581" s="202">
        <v>88.119585436120147</v>
      </c>
      <c r="L581" s="202">
        <v>17.509333283384187</v>
      </c>
      <c r="M581" s="10">
        <f t="shared" si="142"/>
        <v>329.06179520164159</v>
      </c>
      <c r="N581" s="11">
        <f t="shared" si="156"/>
        <v>0.10171799891242198</v>
      </c>
    </row>
    <row r="582" spans="1:14" s="180" customFormat="1" x14ac:dyDescent="0.35">
      <c r="A582" s="173">
        <v>64</v>
      </c>
      <c r="B582" s="9">
        <f t="shared" ref="B582" si="167">B581+1</f>
        <v>55</v>
      </c>
      <c r="C582" s="174" t="s">
        <v>54</v>
      </c>
      <c r="D582" s="174">
        <f>димвенканали!C582</f>
        <v>3258.3</v>
      </c>
      <c r="E582" s="174">
        <f>димвенканали!D582</f>
        <v>0</v>
      </c>
      <c r="F582" s="174">
        <f>димвенканали!E582</f>
        <v>250</v>
      </c>
      <c r="G582" s="328">
        <f t="shared" ref="G582:G602" si="168">D582+E582+F582</f>
        <v>3508.3</v>
      </c>
      <c r="H582" s="217">
        <f t="shared" si="134"/>
        <v>4.6388832019484821E-2</v>
      </c>
      <c r="I582" s="209">
        <f t="shared" si="141"/>
        <v>198.61146484982328</v>
      </c>
      <c r="J582" s="202">
        <f t="shared" si="138"/>
        <v>43.694522266961123</v>
      </c>
      <c r="K582" s="202">
        <v>95.562942524834412</v>
      </c>
      <c r="L582" s="202">
        <v>18.105</v>
      </c>
      <c r="M582" s="175">
        <f t="shared" si="142"/>
        <v>355.97392964161884</v>
      </c>
      <c r="N582" s="11">
        <f t="shared" si="156"/>
        <v>0.10146621715406859</v>
      </c>
    </row>
    <row r="583" spans="1:14" x14ac:dyDescent="0.35">
      <c r="A583" s="9">
        <f t="shared" ref="A583:B602" si="169">A582+1</f>
        <v>65</v>
      </c>
      <c r="B583" s="9">
        <f t="shared" si="169"/>
        <v>56</v>
      </c>
      <c r="C583" s="8" t="s">
        <v>39</v>
      </c>
      <c r="D583" s="8">
        <f>димвенканали!C583</f>
        <v>76.7</v>
      </c>
      <c r="E583" s="8">
        <f>димвенканали!D583</f>
        <v>0</v>
      </c>
      <c r="F583" s="8">
        <f>димвенканали!E583</f>
        <v>0</v>
      </c>
      <c r="G583" s="328">
        <f t="shared" si="168"/>
        <v>76.7</v>
      </c>
      <c r="H583" s="217">
        <f t="shared" si="134"/>
        <v>1.0141730798091627E-3</v>
      </c>
      <c r="I583" s="209">
        <f t="shared" si="141"/>
        <v>4.3421313325489397</v>
      </c>
      <c r="J583" s="202">
        <f t="shared" si="138"/>
        <v>0.95526889316076669</v>
      </c>
      <c r="K583" s="202">
        <v>2.0892391447865917</v>
      </c>
      <c r="L583" s="202">
        <v>0.41513114608646789</v>
      </c>
      <c r="M583" s="10">
        <f t="shared" si="142"/>
        <v>7.8017705165827662</v>
      </c>
      <c r="N583" s="11">
        <f t="shared" si="156"/>
        <v>0.10171799891242198</v>
      </c>
    </row>
    <row r="584" spans="1:14" x14ac:dyDescent="0.35">
      <c r="A584" s="9">
        <f t="shared" si="169"/>
        <v>66</v>
      </c>
      <c r="B584" s="9">
        <f t="shared" si="169"/>
        <v>57</v>
      </c>
      <c r="C584" s="8" t="s">
        <v>40</v>
      </c>
      <c r="D584" s="8">
        <f>димвенканали!C584</f>
        <v>329.5</v>
      </c>
      <c r="E584" s="8">
        <f>димвенканали!D584</f>
        <v>0</v>
      </c>
      <c r="F584" s="8">
        <f>димвенканали!E584</f>
        <v>0</v>
      </c>
      <c r="G584" s="328">
        <f t="shared" si="168"/>
        <v>329.5</v>
      </c>
      <c r="H584" s="217">
        <f t="shared" si="134"/>
        <v>4.3568452385543558E-3</v>
      </c>
      <c r="I584" s="209">
        <f t="shared" si="141"/>
        <v>18.653615046608547</v>
      </c>
      <c r="J584" s="202">
        <f t="shared" si="138"/>
        <v>4.1037953102538802</v>
      </c>
      <c r="K584" s="202">
        <v>8.9752842008759046</v>
      </c>
      <c r="L584" s="202">
        <v>1.7833860839047091</v>
      </c>
      <c r="M584" s="10">
        <f t="shared" si="142"/>
        <v>33.516080641643043</v>
      </c>
      <c r="N584" s="11">
        <f t="shared" si="156"/>
        <v>0.10171799891242199</v>
      </c>
    </row>
    <row r="585" spans="1:14" x14ac:dyDescent="0.35">
      <c r="A585" s="9">
        <f t="shared" si="169"/>
        <v>67</v>
      </c>
      <c r="B585" s="9">
        <f t="shared" si="169"/>
        <v>58</v>
      </c>
      <c r="C585" s="8" t="s">
        <v>41</v>
      </c>
      <c r="D585" s="8">
        <f>димвенканали!C585</f>
        <v>329.2</v>
      </c>
      <c r="E585" s="8">
        <f>димвенканали!D585</f>
        <v>0</v>
      </c>
      <c r="F585" s="8">
        <f>димвенканали!E585</f>
        <v>0</v>
      </c>
      <c r="G585" s="328">
        <f t="shared" si="168"/>
        <v>329.2</v>
      </c>
      <c r="H585" s="217">
        <f t="shared" si="134"/>
        <v>4.3528784598849584E-3</v>
      </c>
      <c r="I585" s="209">
        <f t="shared" si="141"/>
        <v>18.636631482074453</v>
      </c>
      <c r="J585" s="202">
        <f t="shared" si="138"/>
        <v>4.1000589260563798</v>
      </c>
      <c r="K585" s="202">
        <v>8.9671124701922533</v>
      </c>
      <c r="L585" s="202">
        <v>1.7817623636462219</v>
      </c>
      <c r="M585" s="10">
        <f t="shared" si="142"/>
        <v>33.485565241969312</v>
      </c>
      <c r="N585" s="11">
        <f t="shared" si="156"/>
        <v>0.10171799891242198</v>
      </c>
    </row>
    <row r="586" spans="1:14" x14ac:dyDescent="0.35">
      <c r="A586" s="9">
        <f t="shared" si="169"/>
        <v>68</v>
      </c>
      <c r="B586" s="9">
        <f t="shared" si="169"/>
        <v>59</v>
      </c>
      <c r="C586" s="8" t="s">
        <v>42</v>
      </c>
      <c r="D586" s="8">
        <f>димвенканали!C586</f>
        <v>325.10000000000002</v>
      </c>
      <c r="E586" s="8">
        <f>димвенканали!D586</f>
        <v>0</v>
      </c>
      <c r="F586" s="8">
        <f>димвенканали!E586</f>
        <v>0</v>
      </c>
      <c r="G586" s="328">
        <f t="shared" si="168"/>
        <v>325.10000000000002</v>
      </c>
      <c r="H586" s="217">
        <f t="shared" si="134"/>
        <v>4.2986658180698672E-3</v>
      </c>
      <c r="I586" s="209">
        <f t="shared" si="141"/>
        <v>18.404522766775234</v>
      </c>
      <c r="J586" s="202">
        <f t="shared" si="138"/>
        <v>4.0489950086905511</v>
      </c>
      <c r="K586" s="202">
        <v>8.855432150849035</v>
      </c>
      <c r="L586" s="202">
        <v>1.7595715201135689</v>
      </c>
      <c r="M586" s="10">
        <f t="shared" si="142"/>
        <v>33.068521446428385</v>
      </c>
      <c r="N586" s="11">
        <f t="shared" si="156"/>
        <v>0.10171799891242198</v>
      </c>
    </row>
    <row r="587" spans="1:14" x14ac:dyDescent="0.35">
      <c r="A587" s="9">
        <f t="shared" si="169"/>
        <v>69</v>
      </c>
      <c r="B587" s="9">
        <f t="shared" si="169"/>
        <v>60</v>
      </c>
      <c r="C587" s="8" t="s">
        <v>43</v>
      </c>
      <c r="D587" s="8">
        <f>димвенканали!C587</f>
        <v>329.3</v>
      </c>
      <c r="E587" s="8">
        <f>димвенканали!D587</f>
        <v>0</v>
      </c>
      <c r="F587" s="8">
        <f>димвенканали!E587</f>
        <v>0</v>
      </c>
      <c r="G587" s="328">
        <f t="shared" si="168"/>
        <v>329.3</v>
      </c>
      <c r="H587" s="217">
        <f t="shared" si="134"/>
        <v>4.3542007194414247E-3</v>
      </c>
      <c r="I587" s="209">
        <f t="shared" si="141"/>
        <v>18.642292670252488</v>
      </c>
      <c r="J587" s="202">
        <f t="shared" si="138"/>
        <v>4.1013043874555475</v>
      </c>
      <c r="K587" s="202">
        <v>8.9698363804201389</v>
      </c>
      <c r="L587" s="202">
        <v>1.7823036037323843</v>
      </c>
      <c r="M587" s="10">
        <f t="shared" si="142"/>
        <v>33.495737041860565</v>
      </c>
      <c r="N587" s="11">
        <f t="shared" si="156"/>
        <v>0.101717998912422</v>
      </c>
    </row>
    <row r="588" spans="1:14" x14ac:dyDescent="0.35">
      <c r="A588" s="9">
        <f t="shared" si="169"/>
        <v>70</v>
      </c>
      <c r="B588" s="9">
        <f t="shared" si="169"/>
        <v>61</v>
      </c>
      <c r="C588" s="8" t="s">
        <v>44</v>
      </c>
      <c r="D588" s="8">
        <f>димвенканали!C588</f>
        <v>377.4</v>
      </c>
      <c r="E588" s="8">
        <f>димвенканали!D588</f>
        <v>0</v>
      </c>
      <c r="F588" s="8">
        <f>димвенканали!E588</f>
        <v>0</v>
      </c>
      <c r="G588" s="328">
        <f t="shared" si="168"/>
        <v>377.4</v>
      </c>
      <c r="H588" s="217">
        <f t="shared" si="134"/>
        <v>4.9902075661014079E-3</v>
      </c>
      <c r="I588" s="209">
        <f t="shared" si="141"/>
        <v>21.365324183884873</v>
      </c>
      <c r="J588" s="202">
        <f t="shared" si="138"/>
        <v>4.7003713204546722</v>
      </c>
      <c r="K588" s="202">
        <v>10.280037200032067</v>
      </c>
      <c r="L588" s="202">
        <v>2.0426400851764406</v>
      </c>
      <c r="M588" s="10">
        <f t="shared" si="142"/>
        <v>38.388372789548058</v>
      </c>
      <c r="N588" s="11">
        <f t="shared" si="156"/>
        <v>0.10171799891242199</v>
      </c>
    </row>
    <row r="589" spans="1:14" x14ac:dyDescent="0.35">
      <c r="A589" s="9">
        <f t="shared" si="169"/>
        <v>71</v>
      </c>
      <c r="B589" s="9">
        <f t="shared" si="169"/>
        <v>62</v>
      </c>
      <c r="C589" s="8" t="s">
        <v>45</v>
      </c>
      <c r="D589" s="8">
        <f>димвенканали!C589</f>
        <v>324.31</v>
      </c>
      <c r="E589" s="8">
        <f>димвенканали!D589</f>
        <v>0</v>
      </c>
      <c r="F589" s="8">
        <f>димвенканали!E589</f>
        <v>0</v>
      </c>
      <c r="G589" s="328">
        <f t="shared" si="168"/>
        <v>324.31</v>
      </c>
      <c r="H589" s="217">
        <f t="shared" si="134"/>
        <v>4.2882199675737878E-3</v>
      </c>
      <c r="I589" s="209">
        <f t="shared" ref="I589:I602" si="170">H589*$Q$2</f>
        <v>18.359799380168791</v>
      </c>
      <c r="J589" s="202">
        <f t="shared" si="138"/>
        <v>4.0391558636371343</v>
      </c>
      <c r="K589" s="202">
        <v>8.8339132600487549</v>
      </c>
      <c r="L589" s="202">
        <v>1.7552957234328868</v>
      </c>
      <c r="M589" s="10">
        <f t="shared" ref="M589:M602" si="171">I589+J589+K589+L589</f>
        <v>32.988164227287569</v>
      </c>
      <c r="N589" s="11">
        <f t="shared" si="156"/>
        <v>0.10171799891242198</v>
      </c>
    </row>
    <row r="590" spans="1:14" x14ac:dyDescent="0.35">
      <c r="A590" s="9">
        <f t="shared" si="169"/>
        <v>72</v>
      </c>
      <c r="B590" s="9">
        <f t="shared" si="169"/>
        <v>63</v>
      </c>
      <c r="C590" s="8" t="s">
        <v>46</v>
      </c>
      <c r="D590" s="8">
        <f>димвенканали!C590</f>
        <v>332</v>
      </c>
      <c r="E590" s="8">
        <f>димвенканали!D590</f>
        <v>0</v>
      </c>
      <c r="F590" s="8">
        <f>димвенканали!E590</f>
        <v>0</v>
      </c>
      <c r="G590" s="328">
        <f t="shared" si="168"/>
        <v>332</v>
      </c>
      <c r="H590" s="217">
        <f t="shared" si="134"/>
        <v>4.3899017274659979E-3</v>
      </c>
      <c r="I590" s="209">
        <f t="shared" si="170"/>
        <v>18.795144751059297</v>
      </c>
      <c r="J590" s="202">
        <f t="shared" si="138"/>
        <v>4.1349318452330452</v>
      </c>
      <c r="K590" s="202">
        <v>9.0433819565729916</v>
      </c>
      <c r="L590" s="202">
        <v>1.796917086058766</v>
      </c>
      <c r="M590" s="10">
        <f t="shared" si="171"/>
        <v>33.770375638924094</v>
      </c>
      <c r="N590" s="11">
        <f t="shared" si="156"/>
        <v>0.10171799891242198</v>
      </c>
    </row>
    <row r="591" spans="1:14" x14ac:dyDescent="0.35">
      <c r="A591" s="9">
        <f t="shared" si="169"/>
        <v>73</v>
      </c>
      <c r="B591" s="9">
        <f t="shared" si="169"/>
        <v>64</v>
      </c>
      <c r="C591" s="8" t="s">
        <v>47</v>
      </c>
      <c r="D591" s="8">
        <f>димвенканали!C591</f>
        <v>309.2</v>
      </c>
      <c r="E591" s="8">
        <f>димвенканали!D591</f>
        <v>0</v>
      </c>
      <c r="F591" s="8">
        <f>димвенканали!E591</f>
        <v>0</v>
      </c>
      <c r="G591" s="328">
        <f t="shared" si="168"/>
        <v>309.2</v>
      </c>
      <c r="H591" s="217">
        <f t="shared" si="134"/>
        <v>4.0884265485918265E-3</v>
      </c>
      <c r="I591" s="209">
        <f t="shared" si="170"/>
        <v>17.504393846468474</v>
      </c>
      <c r="J591" s="202">
        <f t="shared" si="138"/>
        <v>3.8509666462230645</v>
      </c>
      <c r="K591" s="202">
        <v>8.4223304246155681</v>
      </c>
      <c r="L591" s="202">
        <v>1.6735143464137663</v>
      </c>
      <c r="M591" s="10">
        <f t="shared" si="171"/>
        <v>31.451205263720873</v>
      </c>
      <c r="N591" s="11">
        <f t="shared" si="156"/>
        <v>0.10171799891242198</v>
      </c>
    </row>
    <row r="592" spans="1:14" x14ac:dyDescent="0.35">
      <c r="A592" s="9">
        <f t="shared" si="169"/>
        <v>74</v>
      </c>
      <c r="B592" s="9">
        <f t="shared" si="169"/>
        <v>65</v>
      </c>
      <c r="C592" s="8" t="s">
        <v>48</v>
      </c>
      <c r="D592" s="8">
        <f>димвенканали!C592</f>
        <v>6690.05</v>
      </c>
      <c r="E592" s="8">
        <f>димвенканали!D592</f>
        <v>0</v>
      </c>
      <c r="F592" s="8">
        <f>димвенканали!E592</f>
        <v>0</v>
      </c>
      <c r="G592" s="328">
        <f t="shared" si="168"/>
        <v>6690.05</v>
      </c>
      <c r="H592" s="217">
        <f t="shared" si="134"/>
        <v>8.8459825457331012E-2</v>
      </c>
      <c r="I592" s="209">
        <f t="shared" si="170"/>
        <v>378.73631970428983</v>
      </c>
      <c r="J592" s="202">
        <f t="shared" si="138"/>
        <v>83.321990334943763</v>
      </c>
      <c r="K592" s="202">
        <v>182.23095620051549</v>
      </c>
      <c r="L592" s="202">
        <v>36.20923238429954</v>
      </c>
      <c r="M592" s="10">
        <f t="shared" si="171"/>
        <v>680.49849862404858</v>
      </c>
      <c r="N592" s="11">
        <f t="shared" si="156"/>
        <v>0.10171799891242196</v>
      </c>
    </row>
    <row r="593" spans="1:14" x14ac:dyDescent="0.35">
      <c r="A593" s="9">
        <f t="shared" si="169"/>
        <v>75</v>
      </c>
      <c r="B593" s="9">
        <f t="shared" si="169"/>
        <v>66</v>
      </c>
      <c r="C593" s="8" t="s">
        <v>49</v>
      </c>
      <c r="D593" s="8">
        <f>димвенканали!C593</f>
        <v>7080.5</v>
      </c>
      <c r="E593" s="8">
        <f>димвенканали!D593</f>
        <v>0</v>
      </c>
      <c r="F593" s="8">
        <f>димвенканали!E593</f>
        <v>0</v>
      </c>
      <c r="G593" s="328">
        <f t="shared" si="168"/>
        <v>7080.5</v>
      </c>
      <c r="H593" s="217">
        <f t="shared" ref="H593:H602" si="172">3/226884.35*G593</f>
        <v>9.3622587895551196E-2</v>
      </c>
      <c r="I593" s="209">
        <f t="shared" si="170"/>
        <v>400.84042894540767</v>
      </c>
      <c r="J593" s="202">
        <f t="shared" si="138"/>
        <v>88.184894367989685</v>
      </c>
      <c r="K593" s="202">
        <v>192.86646368528633</v>
      </c>
      <c r="L593" s="202">
        <v>38.322504300720162</v>
      </c>
      <c r="M593" s="10">
        <f t="shared" si="171"/>
        <v>720.21429129940384</v>
      </c>
      <c r="N593" s="11">
        <f t="shared" si="156"/>
        <v>0.10171799891242198</v>
      </c>
    </row>
    <row r="594" spans="1:14" x14ac:dyDescent="0.35">
      <c r="A594" s="9">
        <f t="shared" si="169"/>
        <v>76</v>
      </c>
      <c r="B594" s="9">
        <f t="shared" si="169"/>
        <v>67</v>
      </c>
      <c r="C594" s="8" t="s">
        <v>50</v>
      </c>
      <c r="D594" s="8">
        <f>димвенканали!C594</f>
        <v>1902.1</v>
      </c>
      <c r="E594" s="8">
        <f>димвенканали!D594</f>
        <v>0</v>
      </c>
      <c r="F594" s="8">
        <f>димвенканали!E594</f>
        <v>0</v>
      </c>
      <c r="G594" s="328">
        <f t="shared" si="168"/>
        <v>1902.1</v>
      </c>
      <c r="H594" s="217">
        <f t="shared" si="172"/>
        <v>2.5150699023533354E-2</v>
      </c>
      <c r="I594" s="209">
        <f t="shared" si="170"/>
        <v>107.68146033430688</v>
      </c>
      <c r="J594" s="202">
        <f t="shared" si="138"/>
        <v>23.689921273547512</v>
      </c>
      <c r="K594" s="202">
        <v>51.811496444570743</v>
      </c>
      <c r="L594" s="202">
        <v>10.294927678892707</v>
      </c>
      <c r="M594" s="10">
        <f t="shared" si="171"/>
        <v>193.47780573131786</v>
      </c>
      <c r="N594" s="11">
        <f t="shared" si="156"/>
        <v>0.10171799891242199</v>
      </c>
    </row>
    <row r="595" spans="1:14" x14ac:dyDescent="0.35">
      <c r="A595" s="9">
        <f t="shared" si="169"/>
        <v>77</v>
      </c>
      <c r="B595" s="9">
        <f t="shared" si="169"/>
        <v>68</v>
      </c>
      <c r="C595" s="8" t="s">
        <v>51</v>
      </c>
      <c r="D595" s="8">
        <f>димвенканали!C595</f>
        <v>2315.9899999999998</v>
      </c>
      <c r="E595" s="8">
        <f>димвенканали!D595</f>
        <v>0</v>
      </c>
      <c r="F595" s="8">
        <f>димвенканали!E595</f>
        <v>0</v>
      </c>
      <c r="G595" s="328">
        <f t="shared" si="168"/>
        <v>2315.9899999999998</v>
      </c>
      <c r="H595" s="217">
        <f t="shared" si="172"/>
        <v>3.062339910178908E-2</v>
      </c>
      <c r="I595" s="209">
        <f t="shared" si="170"/>
        <v>131.11255208435486</v>
      </c>
      <c r="J595" s="202">
        <f t="shared" si="138"/>
        <v>28.844761458558068</v>
      </c>
      <c r="K595" s="202">
        <v>63.085488486757463</v>
      </c>
      <c r="L595" s="202">
        <v>12.535066271509763</v>
      </c>
      <c r="M595" s="10">
        <f t="shared" si="171"/>
        <v>235.57786830118016</v>
      </c>
      <c r="N595" s="11">
        <f t="shared" si="156"/>
        <v>0.10171799891242198</v>
      </c>
    </row>
    <row r="596" spans="1:14" x14ac:dyDescent="0.35">
      <c r="A596" s="9">
        <f t="shared" si="169"/>
        <v>78</v>
      </c>
      <c r="B596" s="9">
        <f t="shared" si="169"/>
        <v>69</v>
      </c>
      <c r="C596" s="8" t="s">
        <v>52</v>
      </c>
      <c r="D596" s="8">
        <f>димвенканали!C596</f>
        <v>2390.8000000000002</v>
      </c>
      <c r="E596" s="8">
        <f>димвенканали!D596</f>
        <v>0</v>
      </c>
      <c r="F596" s="8">
        <f>димвенканали!E596</f>
        <v>0</v>
      </c>
      <c r="G596" s="328">
        <f t="shared" si="168"/>
        <v>2390.8000000000002</v>
      </c>
      <c r="H596" s="217">
        <f t="shared" si="172"/>
        <v>3.1612581475981047E-2</v>
      </c>
      <c r="I596" s="209">
        <f t="shared" si="170"/>
        <v>135.34768696033905</v>
      </c>
      <c r="J596" s="202">
        <f t="shared" si="138"/>
        <v>29.776491131274589</v>
      </c>
      <c r="K596" s="202">
        <v>65.12324572823708</v>
      </c>
      <c r="L596" s="202">
        <v>12.939967979967763</v>
      </c>
      <c r="M596" s="10">
        <f t="shared" si="171"/>
        <v>243.1873917998185</v>
      </c>
      <c r="N596" s="11">
        <f t="shared" si="156"/>
        <v>0.10171799891242199</v>
      </c>
    </row>
    <row r="597" spans="1:14" x14ac:dyDescent="0.35">
      <c r="A597" s="9">
        <f t="shared" si="169"/>
        <v>79</v>
      </c>
      <c r="B597" s="9">
        <f t="shared" si="169"/>
        <v>70</v>
      </c>
      <c r="C597" s="8" t="s">
        <v>53</v>
      </c>
      <c r="D597" s="8">
        <f>димвенканали!C597</f>
        <v>2393.3000000000002</v>
      </c>
      <c r="E597" s="8">
        <f>димвенканали!D597</f>
        <v>0</v>
      </c>
      <c r="F597" s="8">
        <f>димвенканали!E597</f>
        <v>0</v>
      </c>
      <c r="G597" s="328">
        <f t="shared" si="168"/>
        <v>2393.3000000000002</v>
      </c>
      <c r="H597" s="217">
        <f t="shared" si="172"/>
        <v>3.1645637964892691E-2</v>
      </c>
      <c r="I597" s="209">
        <f t="shared" si="170"/>
        <v>135.48921666478981</v>
      </c>
      <c r="J597" s="202">
        <f t="shared" si="138"/>
        <v>29.807627666253758</v>
      </c>
      <c r="K597" s="202">
        <v>65.191343483934162</v>
      </c>
      <c r="L597" s="202">
        <v>12.953498982121822</v>
      </c>
      <c r="M597" s="10">
        <f t="shared" si="171"/>
        <v>243.44168679709955</v>
      </c>
      <c r="N597" s="11">
        <f t="shared" si="156"/>
        <v>0.10171799891242199</v>
      </c>
    </row>
    <row r="598" spans="1:14" x14ac:dyDescent="0.35">
      <c r="A598" s="9">
        <f t="shared" si="169"/>
        <v>80</v>
      </c>
      <c r="B598" s="9">
        <f t="shared" si="169"/>
        <v>71</v>
      </c>
      <c r="C598" s="8" t="s">
        <v>54</v>
      </c>
      <c r="D598" s="8">
        <f>димвенканали!C598</f>
        <v>3729.61</v>
      </c>
      <c r="E598" s="8">
        <f>димвенканали!D598</f>
        <v>0</v>
      </c>
      <c r="F598" s="8">
        <f>димвенканали!E598</f>
        <v>0</v>
      </c>
      <c r="G598" s="328">
        <f t="shared" si="168"/>
        <v>3729.61</v>
      </c>
      <c r="H598" s="217">
        <f t="shared" si="172"/>
        <v>4.9315124643898978E-2</v>
      </c>
      <c r="I598" s="209">
        <f t="shared" si="170"/>
        <v>211.14024040662127</v>
      </c>
      <c r="J598" s="202">
        <f t="shared" si="138"/>
        <v>46.450852889456684</v>
      </c>
      <c r="K598" s="202">
        <v>101.59122825016324</v>
      </c>
      <c r="L598" s="202">
        <v>20.186144377516971</v>
      </c>
      <c r="M598" s="10">
        <f t="shared" si="171"/>
        <v>379.36846592375815</v>
      </c>
      <c r="N598" s="11">
        <f t="shared" si="156"/>
        <v>0.10171799891242198</v>
      </c>
    </row>
    <row r="599" spans="1:14" x14ac:dyDescent="0.35">
      <c r="A599" s="9">
        <f t="shared" si="169"/>
        <v>81</v>
      </c>
      <c r="B599" s="9">
        <f t="shared" si="169"/>
        <v>72</v>
      </c>
      <c r="C599" s="8" t="s">
        <v>55</v>
      </c>
      <c r="D599" s="8">
        <f>димвенканали!C599</f>
        <v>4033.36</v>
      </c>
      <c r="E599" s="8">
        <f>димвенканали!D599</f>
        <v>0</v>
      </c>
      <c r="F599" s="8">
        <f>димвенканали!E599</f>
        <v>0</v>
      </c>
      <c r="G599" s="328">
        <f t="shared" si="168"/>
        <v>4033.36</v>
      </c>
      <c r="H599" s="217">
        <f t="shared" si="172"/>
        <v>5.3331488046663419E-2</v>
      </c>
      <c r="I599" s="209">
        <f t="shared" si="170"/>
        <v>228.3360994973871</v>
      </c>
      <c r="J599" s="202">
        <f t="shared" si="138"/>
        <v>50.233941889425161</v>
      </c>
      <c r="K599" s="202">
        <v>109.86510556735917</v>
      </c>
      <c r="L599" s="202">
        <v>21.830161139234892</v>
      </c>
      <c r="M599" s="10">
        <f t="shared" si="171"/>
        <v>410.2653080934063</v>
      </c>
      <c r="N599" s="11">
        <f t="shared" si="156"/>
        <v>0.10171799891242198</v>
      </c>
    </row>
    <row r="600" spans="1:14" x14ac:dyDescent="0.35">
      <c r="A600" s="9">
        <f t="shared" si="169"/>
        <v>82</v>
      </c>
      <c r="B600" s="9">
        <f t="shared" si="169"/>
        <v>73</v>
      </c>
      <c r="C600" s="8" t="s">
        <v>56</v>
      </c>
      <c r="D600" s="8">
        <f>димвенканали!C600</f>
        <v>3448.7</v>
      </c>
      <c r="E600" s="8">
        <f>димвенканали!D600</f>
        <v>0</v>
      </c>
      <c r="F600" s="8">
        <f>димвенканали!E600</f>
        <v>0</v>
      </c>
      <c r="G600" s="328">
        <f t="shared" si="168"/>
        <v>3448.7</v>
      </c>
      <c r="H600" s="217">
        <f t="shared" si="172"/>
        <v>4.5600765323831283E-2</v>
      </c>
      <c r="I600" s="209">
        <f t="shared" si="170"/>
        <v>195.23739669571745</v>
      </c>
      <c r="J600" s="202">
        <f t="shared" si="138"/>
        <v>42.952227273057836</v>
      </c>
      <c r="K600" s="202">
        <v>93.939492029015895</v>
      </c>
      <c r="L600" s="202">
        <v>18.665746851478509</v>
      </c>
      <c r="M600" s="10">
        <f t="shared" si="171"/>
        <v>350.79486284926969</v>
      </c>
      <c r="N600" s="11">
        <f t="shared" si="156"/>
        <v>0.10171799891242199</v>
      </c>
    </row>
    <row r="601" spans="1:14" x14ac:dyDescent="0.35">
      <c r="A601" s="9">
        <f>A600+1</f>
        <v>83</v>
      </c>
      <c r="B601" s="9">
        <f t="shared" ref="B601" si="173">B600+1</f>
        <v>74</v>
      </c>
      <c r="C601" s="8" t="s">
        <v>57</v>
      </c>
      <c r="D601" s="8">
        <f>димвенканали!C601</f>
        <v>6256.34</v>
      </c>
      <c r="E601" s="8">
        <f>димвенканали!D601</f>
        <v>0</v>
      </c>
      <c r="F601" s="8">
        <f>димвенканали!E601</f>
        <v>0</v>
      </c>
      <c r="G601" s="328">
        <f t="shared" si="168"/>
        <v>6256.34</v>
      </c>
      <c r="H601" s="217">
        <f t="shared" si="172"/>
        <v>8.27250535349838E-2</v>
      </c>
      <c r="I601" s="209">
        <f t="shared" si="170"/>
        <v>354.1831804573564</v>
      </c>
      <c r="J601" s="202">
        <f t="shared" si="138"/>
        <v>77.920299700618415</v>
      </c>
      <c r="K601" s="202">
        <v>170.41708515116224</v>
      </c>
      <c r="L601" s="202">
        <v>33.861820006605122</v>
      </c>
      <c r="M601" s="10">
        <f t="shared" si="171"/>
        <v>636.38238531574223</v>
      </c>
      <c r="N601" s="11">
        <f t="shared" si="156"/>
        <v>0.10171799891242199</v>
      </c>
    </row>
    <row r="602" spans="1:14" x14ac:dyDescent="0.35">
      <c r="A602" s="9">
        <f t="shared" si="169"/>
        <v>84</v>
      </c>
      <c r="B602" s="9">
        <f t="shared" si="169"/>
        <v>75</v>
      </c>
      <c r="C602" s="8" t="s">
        <v>521</v>
      </c>
      <c r="D602" s="8">
        <f>димвенканали!C602</f>
        <v>3393.78</v>
      </c>
      <c r="E602" s="8">
        <f>димвенканали!D602</f>
        <v>0</v>
      </c>
      <c r="F602" s="8">
        <f>димвенканали!E602</f>
        <v>0</v>
      </c>
      <c r="G602" s="328">
        <f t="shared" si="168"/>
        <v>3393.78</v>
      </c>
      <c r="H602" s="217">
        <f t="shared" si="172"/>
        <v>4.4874580375420345E-2</v>
      </c>
      <c r="I602" s="209">
        <f t="shared" si="170"/>
        <v>192.12827214834343</v>
      </c>
      <c r="J602" s="202">
        <f t="shared" si="138"/>
        <v>42.268219872635555</v>
      </c>
      <c r="K602" s="202">
        <v>92.443520531862319</v>
      </c>
      <c r="L602" s="202">
        <v>18.368497796158188</v>
      </c>
      <c r="M602" s="10">
        <f t="shared" si="171"/>
        <v>345.20851034899948</v>
      </c>
      <c r="N602" s="69">
        <f t="shared" si="156"/>
        <v>0.10171799891242198</v>
      </c>
    </row>
    <row r="603" spans="1:14" ht="18" x14ac:dyDescent="0.4">
      <c r="A603" s="9"/>
      <c r="B603" s="9"/>
      <c r="C603" s="13" t="s">
        <v>1698</v>
      </c>
      <c r="D603" s="15">
        <f t="shared" ref="D603:M603" si="174">SUM(D528:D602)</f>
        <v>225286.94999999995</v>
      </c>
      <c r="E603" s="15">
        <f t="shared" si="174"/>
        <v>463.5</v>
      </c>
      <c r="F603" s="15">
        <f t="shared" si="174"/>
        <v>1133.9000000000001</v>
      </c>
      <c r="G603" s="297">
        <f t="shared" si="174"/>
        <v>226884.34999999992</v>
      </c>
      <c r="H603" s="199">
        <f t="shared" si="174"/>
        <v>3</v>
      </c>
      <c r="I603" s="199">
        <f t="shared" si="174"/>
        <v>12844.349999999999</v>
      </c>
      <c r="J603" s="199">
        <f t="shared" si="174"/>
        <v>2825.7569999999996</v>
      </c>
      <c r="K603" s="341">
        <f t="shared" si="174"/>
        <v>6180.1260151168417</v>
      </c>
      <c r="L603" s="199">
        <f t="shared" si="174"/>
        <v>1222.5214219561008</v>
      </c>
      <c r="M603" s="15">
        <f t="shared" si="174"/>
        <v>23072.754437072937</v>
      </c>
      <c r="N603" s="82">
        <f>M603/G603</f>
        <v>0.10169390016135069</v>
      </c>
    </row>
    <row r="604" spans="1:14" ht="18" x14ac:dyDescent="0.4">
      <c r="A604" s="9"/>
      <c r="B604" s="9"/>
      <c r="C604" s="7" t="s">
        <v>58</v>
      </c>
      <c r="D604" s="8"/>
      <c r="E604" s="8"/>
      <c r="F604" s="8"/>
      <c r="G604" s="328"/>
      <c r="H604" s="195"/>
      <c r="I604" s="195"/>
      <c r="J604" s="202"/>
      <c r="K604" s="202"/>
      <c r="L604" s="195"/>
      <c r="M604" s="8"/>
      <c r="N604" s="11"/>
    </row>
    <row r="605" spans="1:14" x14ac:dyDescent="0.35">
      <c r="A605" s="9">
        <v>1</v>
      </c>
      <c r="B605" s="9">
        <v>1</v>
      </c>
      <c r="C605" s="14" t="s">
        <v>59</v>
      </c>
      <c r="D605" s="8">
        <f>димвенканали!C605</f>
        <v>399.3</v>
      </c>
      <c r="E605" s="8">
        <f>димвенканали!D605</f>
        <v>0</v>
      </c>
      <c r="F605" s="8">
        <f>димвенканали!E605</f>
        <v>0</v>
      </c>
      <c r="G605" s="328">
        <f t="shared" ref="G605:G668" si="175">D605+E605+F605</f>
        <v>399.3</v>
      </c>
      <c r="H605" s="217">
        <f>2/187095.7*G605</f>
        <v>4.26840381687019E-3</v>
      </c>
      <c r="I605" s="209">
        <f t="shared" ref="I605:I664" si="176">H605*$I$2</f>
        <v>18.274957521738873</v>
      </c>
      <c r="J605" s="202">
        <f t="shared" si="138"/>
        <v>4.0204906547825523</v>
      </c>
      <c r="K605" s="202">
        <v>6.35712517633839</v>
      </c>
      <c r="L605" s="202">
        <v>0.91217579908042468</v>
      </c>
      <c r="M605" s="10">
        <f t="shared" ref="M605:M636" si="177">I605+J605+K605+L605</f>
        <v>29.564749151940241</v>
      </c>
      <c r="N605" s="69">
        <f t="shared" ref="N605:N636" si="178">M605/G605</f>
        <v>7.4041445409316911E-2</v>
      </c>
    </row>
    <row r="606" spans="1:14" x14ac:dyDescent="0.35">
      <c r="A606" s="9">
        <f t="shared" ref="A606:A665" si="179">A605+1</f>
        <v>2</v>
      </c>
      <c r="B606" s="9">
        <f t="shared" ref="B606:B669" si="180">B605+1</f>
        <v>2</v>
      </c>
      <c r="C606" s="14" t="s">
        <v>60</v>
      </c>
      <c r="D606" s="8">
        <f>димвенканали!C606</f>
        <v>4599.2</v>
      </c>
      <c r="E606" s="8">
        <f>димвенканали!D606</f>
        <v>126</v>
      </c>
      <c r="F606" s="8">
        <f>димвенканали!E606</f>
        <v>20.3</v>
      </c>
      <c r="G606" s="328">
        <f t="shared" si="175"/>
        <v>4745.5</v>
      </c>
      <c r="H606" s="217">
        <f t="shared" ref="H606:H669" si="181">2/187095.7*G606</f>
        <v>5.0728049869665628E-2</v>
      </c>
      <c r="I606" s="209">
        <f t="shared" si="176"/>
        <v>217.18960911447991</v>
      </c>
      <c r="J606" s="202">
        <f t="shared" si="138"/>
        <v>47.781714005185577</v>
      </c>
      <c r="K606" s="202">
        <v>75.551559039102997</v>
      </c>
      <c r="L606" s="202">
        <v>10.506583859580989</v>
      </c>
      <c r="M606" s="10">
        <f t="shared" si="177"/>
        <v>351.02946601834947</v>
      </c>
      <c r="N606" s="69">
        <f t="shared" si="178"/>
        <v>7.3971018020935517E-2</v>
      </c>
    </row>
    <row r="607" spans="1:14" x14ac:dyDescent="0.35">
      <c r="A607" s="9">
        <f t="shared" si="179"/>
        <v>3</v>
      </c>
      <c r="B607" s="9">
        <f t="shared" si="180"/>
        <v>3</v>
      </c>
      <c r="C607" s="14" t="s">
        <v>61</v>
      </c>
      <c r="D607" s="8">
        <f>димвенканали!C607</f>
        <v>418.7</v>
      </c>
      <c r="E607" s="8">
        <f>димвенканали!D607</f>
        <v>0</v>
      </c>
      <c r="F607" s="8">
        <f>димвенканали!E607</f>
        <v>0</v>
      </c>
      <c r="G607" s="328">
        <f t="shared" si="175"/>
        <v>418.7</v>
      </c>
      <c r="H607" s="217">
        <f t="shared" si="181"/>
        <v>4.4757843178651353E-3</v>
      </c>
      <c r="I607" s="209">
        <f t="shared" si="176"/>
        <v>19.162846767723682</v>
      </c>
      <c r="J607" s="202">
        <f t="shared" si="138"/>
        <v>4.2158262888992102</v>
      </c>
      <c r="K607" s="202">
        <v>6.665986254277195</v>
      </c>
      <c r="L607" s="202">
        <v>0.95649388198090102</v>
      </c>
      <c r="M607" s="10">
        <f t="shared" si="177"/>
        <v>31.001153192880988</v>
      </c>
      <c r="N607" s="69">
        <f t="shared" si="178"/>
        <v>7.4041445409316911E-2</v>
      </c>
    </row>
    <row r="608" spans="1:14" x14ac:dyDescent="0.35">
      <c r="A608" s="9">
        <f t="shared" si="179"/>
        <v>4</v>
      </c>
      <c r="B608" s="9">
        <f t="shared" si="180"/>
        <v>4</v>
      </c>
      <c r="C608" s="14" t="s">
        <v>62</v>
      </c>
      <c r="D608" s="8">
        <f>димвенканали!C608</f>
        <v>1430.1</v>
      </c>
      <c r="E608" s="8">
        <f>димвенканали!D608</f>
        <v>88.5</v>
      </c>
      <c r="F608" s="8">
        <f>димвенканали!E608</f>
        <v>0</v>
      </c>
      <c r="G608" s="328">
        <f t="shared" si="175"/>
        <v>1518.6</v>
      </c>
      <c r="H608" s="217">
        <f t="shared" si="181"/>
        <v>1.6233403546954846E-2</v>
      </c>
      <c r="I608" s="209">
        <f t="shared" si="176"/>
        <v>69.502505616109829</v>
      </c>
      <c r="J608" s="202">
        <f t="shared" si="138"/>
        <v>15.290551235544163</v>
      </c>
      <c r="K608" s="202">
        <v>24.177135719477782</v>
      </c>
      <c r="L608" s="202">
        <v>3.2669737296892438</v>
      </c>
      <c r="M608" s="10">
        <f t="shared" si="177"/>
        <v>112.23716630082102</v>
      </c>
      <c r="N608" s="69">
        <f t="shared" si="178"/>
        <v>7.3908314434888073E-2</v>
      </c>
    </row>
    <row r="609" spans="1:14" x14ac:dyDescent="0.35">
      <c r="A609" s="9">
        <f t="shared" si="179"/>
        <v>5</v>
      </c>
      <c r="B609" s="9">
        <f t="shared" si="180"/>
        <v>5</v>
      </c>
      <c r="C609" s="14" t="s">
        <v>63</v>
      </c>
      <c r="D609" s="8">
        <f>димвенканали!C609</f>
        <v>1507.3</v>
      </c>
      <c r="E609" s="8">
        <f>димвенканали!D609</f>
        <v>0</v>
      </c>
      <c r="F609" s="8">
        <f>димвенканали!E609</f>
        <v>0</v>
      </c>
      <c r="G609" s="328">
        <f t="shared" si="175"/>
        <v>1507.3</v>
      </c>
      <c r="H609" s="217">
        <f t="shared" si="181"/>
        <v>1.6112609749983561E-2</v>
      </c>
      <c r="I609" s="209">
        <f t="shared" si="176"/>
        <v>68.985333014067109</v>
      </c>
      <c r="J609" s="202">
        <f t="shared" si="138"/>
        <v>15.176773263094764</v>
      </c>
      <c r="K609" s="202">
        <v>23.99723210191549</v>
      </c>
      <c r="L609" s="202">
        <v>3.4433322863859854</v>
      </c>
      <c r="M609" s="10">
        <f t="shared" si="177"/>
        <v>111.60267066546334</v>
      </c>
      <c r="N609" s="69">
        <f t="shared" si="178"/>
        <v>7.4041445409316883E-2</v>
      </c>
    </row>
    <row r="610" spans="1:14" x14ac:dyDescent="0.35">
      <c r="A610" s="9">
        <f t="shared" si="179"/>
        <v>6</v>
      </c>
      <c r="B610" s="9">
        <f t="shared" si="180"/>
        <v>6</v>
      </c>
      <c r="C610" s="14" t="s">
        <v>64</v>
      </c>
      <c r="D610" s="8">
        <f>димвенканали!C610</f>
        <v>512.9</v>
      </c>
      <c r="E610" s="8">
        <f>димвенканали!D610</f>
        <v>0</v>
      </c>
      <c r="F610" s="8">
        <f>димвенканали!E610</f>
        <v>0</v>
      </c>
      <c r="G610" s="328">
        <f t="shared" si="175"/>
        <v>512.9</v>
      </c>
      <c r="H610" s="217">
        <f t="shared" si="181"/>
        <v>5.4827556165106938E-3</v>
      </c>
      <c r="I610" s="209">
        <f t="shared" si="176"/>
        <v>23.47414403430971</v>
      </c>
      <c r="J610" s="202">
        <f t="shared" si="138"/>
        <v>5.1643116875481363</v>
      </c>
      <c r="K610" s="202">
        <v>8.165713756433659</v>
      </c>
      <c r="L610" s="202">
        <v>1.171687872147132</v>
      </c>
      <c r="M610" s="10">
        <f t="shared" si="177"/>
        <v>37.975857350438638</v>
      </c>
      <c r="N610" s="69">
        <f t="shared" si="178"/>
        <v>7.4041445409316897E-2</v>
      </c>
    </row>
    <row r="611" spans="1:14" x14ac:dyDescent="0.35">
      <c r="A611" s="9">
        <f t="shared" si="179"/>
        <v>7</v>
      </c>
      <c r="B611" s="9">
        <f t="shared" si="180"/>
        <v>7</v>
      </c>
      <c r="C611" s="14" t="s">
        <v>65</v>
      </c>
      <c r="D611" s="8">
        <f>димвенканали!C611</f>
        <v>304.10000000000002</v>
      </c>
      <c r="E611" s="8">
        <f>димвенканали!D611</f>
        <v>0</v>
      </c>
      <c r="F611" s="8">
        <f>димвенканали!E611</f>
        <v>0</v>
      </c>
      <c r="G611" s="328">
        <f t="shared" si="175"/>
        <v>304.10000000000002</v>
      </c>
      <c r="H611" s="217">
        <f t="shared" si="181"/>
        <v>3.2507428016784992E-3</v>
      </c>
      <c r="I611" s="209">
        <f t="shared" si="176"/>
        <v>13.917892768246411</v>
      </c>
      <c r="J611" s="202">
        <f t="shared" si="138"/>
        <v>3.0619364090142103</v>
      </c>
      <c r="K611" s="202">
        <v>4.8414770000613689</v>
      </c>
      <c r="L611" s="202">
        <v>0.69469737165128265</v>
      </c>
      <c r="M611" s="10">
        <f t="shared" si="177"/>
        <v>22.51600354897327</v>
      </c>
      <c r="N611" s="69">
        <f t="shared" si="178"/>
        <v>7.4041445409316897E-2</v>
      </c>
    </row>
    <row r="612" spans="1:14" x14ac:dyDescent="0.35">
      <c r="A612" s="9">
        <f t="shared" si="179"/>
        <v>8</v>
      </c>
      <c r="B612" s="9">
        <f t="shared" si="180"/>
        <v>8</v>
      </c>
      <c r="C612" s="14" t="s">
        <v>66</v>
      </c>
      <c r="D612" s="8">
        <f>димвенканали!C612</f>
        <v>288.5</v>
      </c>
      <c r="E612" s="8">
        <f>димвенканали!D612</f>
        <v>0</v>
      </c>
      <c r="F612" s="8">
        <f>димвенканали!E612</f>
        <v>0</v>
      </c>
      <c r="G612" s="328">
        <f t="shared" si="175"/>
        <v>288.5</v>
      </c>
      <c r="H612" s="217">
        <f t="shared" si="181"/>
        <v>3.0839832235588522E-3</v>
      </c>
      <c r="I612" s="209">
        <f t="shared" si="176"/>
        <v>13.203919972506046</v>
      </c>
      <c r="J612" s="202">
        <f t="shared" si="138"/>
        <v>2.9048623939513303</v>
      </c>
      <c r="K612" s="202">
        <v>4.5931144837806803</v>
      </c>
      <c r="L612" s="202">
        <v>0.65906015034986853</v>
      </c>
      <c r="M612" s="10">
        <f t="shared" si="177"/>
        <v>21.360957000587927</v>
      </c>
      <c r="N612" s="69">
        <f t="shared" si="178"/>
        <v>7.4041445409316911E-2</v>
      </c>
    </row>
    <row r="613" spans="1:14" x14ac:dyDescent="0.35">
      <c r="A613" s="9">
        <f t="shared" si="179"/>
        <v>9</v>
      </c>
      <c r="B613" s="9">
        <f t="shared" si="180"/>
        <v>9</v>
      </c>
      <c r="C613" s="14" t="s">
        <v>67</v>
      </c>
      <c r="D613" s="8">
        <f>димвенканали!C613</f>
        <v>3428.74</v>
      </c>
      <c r="E613" s="8">
        <f>димвенканали!D613</f>
        <v>0</v>
      </c>
      <c r="F613" s="8">
        <f>димвенканали!E613</f>
        <v>0</v>
      </c>
      <c r="G613" s="328">
        <f t="shared" si="175"/>
        <v>3428.74</v>
      </c>
      <c r="H613" s="217">
        <f t="shared" si="181"/>
        <v>3.6652258710381899E-2</v>
      </c>
      <c r="I613" s="209">
        <f t="shared" si="176"/>
        <v>156.92481305556458</v>
      </c>
      <c r="J613" s="202">
        <f t="shared" si="138"/>
        <v>34.523458872224211</v>
      </c>
      <c r="K613" s="202">
        <v>54.587852184118432</v>
      </c>
      <c r="L613" s="202">
        <v>7.8327414208339965</v>
      </c>
      <c r="M613" s="10">
        <f t="shared" si="177"/>
        <v>253.86886553274121</v>
      </c>
      <c r="N613" s="69">
        <f t="shared" si="178"/>
        <v>7.4041445409316897E-2</v>
      </c>
    </row>
    <row r="614" spans="1:14" x14ac:dyDescent="0.35">
      <c r="A614" s="9">
        <f t="shared" si="179"/>
        <v>10</v>
      </c>
      <c r="B614" s="9">
        <f t="shared" si="180"/>
        <v>10</v>
      </c>
      <c r="C614" s="14" t="s">
        <v>68</v>
      </c>
      <c r="D614" s="8">
        <f>димвенканали!C614</f>
        <v>3087.7</v>
      </c>
      <c r="E614" s="8">
        <f>димвенканали!D614</f>
        <v>0</v>
      </c>
      <c r="F614" s="8">
        <f>димвенканали!E614</f>
        <v>147</v>
      </c>
      <c r="G614" s="328">
        <f t="shared" si="175"/>
        <v>3234.7</v>
      </c>
      <c r="H614" s="217">
        <f t="shared" si="181"/>
        <v>3.4578026111770604E-2</v>
      </c>
      <c r="I614" s="209">
        <f t="shared" si="176"/>
        <v>148.04408989624025</v>
      </c>
      <c r="J614" s="202">
        <f t="shared" ref="J614:J672" si="182">I614*0.22</f>
        <v>32.569699777172858</v>
      </c>
      <c r="K614" s="202">
        <v>51.498604577765562</v>
      </c>
      <c r="L614" s="202">
        <v>7.0536569366907758</v>
      </c>
      <c r="M614" s="10">
        <f t="shared" si="177"/>
        <v>239.16605118786944</v>
      </c>
      <c r="N614" s="69">
        <f t="shared" si="178"/>
        <v>7.3937629822818027E-2</v>
      </c>
    </row>
    <row r="615" spans="1:14" x14ac:dyDescent="0.35">
      <c r="A615" s="9">
        <f t="shared" si="179"/>
        <v>11</v>
      </c>
      <c r="B615" s="9">
        <f t="shared" si="180"/>
        <v>11</v>
      </c>
      <c r="C615" s="14" t="s">
        <v>69</v>
      </c>
      <c r="D615" s="8">
        <f>димвенканали!C615</f>
        <v>4590.05</v>
      </c>
      <c r="E615" s="8">
        <f>димвенканали!D615</f>
        <v>0</v>
      </c>
      <c r="F615" s="8">
        <f>димвенканали!E615</f>
        <v>0</v>
      </c>
      <c r="G615" s="328">
        <f t="shared" si="175"/>
        <v>4590.05</v>
      </c>
      <c r="H615" s="217">
        <f t="shared" si="181"/>
        <v>4.9066333432569532E-2</v>
      </c>
      <c r="I615" s="209">
        <f t="shared" si="176"/>
        <v>210.07505327487482</v>
      </c>
      <c r="J615" s="202">
        <f t="shared" si="182"/>
        <v>46.216511720472461</v>
      </c>
      <c r="K615" s="202">
        <v>73.076690247062416</v>
      </c>
      <c r="L615" s="202">
        <v>10.485681258625354</v>
      </c>
      <c r="M615" s="10">
        <f t="shared" si="177"/>
        <v>339.85393650103504</v>
      </c>
      <c r="N615" s="69">
        <f t="shared" si="178"/>
        <v>7.4041445409316897E-2</v>
      </c>
    </row>
    <row r="616" spans="1:14" x14ac:dyDescent="0.35">
      <c r="A616" s="9">
        <f t="shared" si="179"/>
        <v>12</v>
      </c>
      <c r="B616" s="9">
        <f t="shared" si="180"/>
        <v>12</v>
      </c>
      <c r="C616" s="14" t="s">
        <v>70</v>
      </c>
      <c r="D616" s="8">
        <f>димвенканали!C616</f>
        <v>4652.09</v>
      </c>
      <c r="E616" s="8">
        <f>димвенканали!D616</f>
        <v>0</v>
      </c>
      <c r="F616" s="8">
        <f>димвенканали!E616</f>
        <v>0</v>
      </c>
      <c r="G616" s="328">
        <f t="shared" si="175"/>
        <v>4652.09</v>
      </c>
      <c r="H616" s="217">
        <f t="shared" si="181"/>
        <v>4.9729523447091514E-2</v>
      </c>
      <c r="I616" s="209">
        <f t="shared" si="176"/>
        <v>212.91446816254995</v>
      </c>
      <c r="J616" s="202">
        <f t="shared" si="182"/>
        <v>46.841182995760988</v>
      </c>
      <c r="K616" s="202">
        <v>74.06440886950179</v>
      </c>
      <c r="L616" s="202">
        <v>10.627407746416361</v>
      </c>
      <c r="M616" s="10">
        <f t="shared" si="177"/>
        <v>344.44746777422904</v>
      </c>
      <c r="N616" s="69">
        <f t="shared" si="178"/>
        <v>7.4041445409316897E-2</v>
      </c>
    </row>
    <row r="617" spans="1:14" x14ac:dyDescent="0.35">
      <c r="A617" s="9">
        <f t="shared" si="179"/>
        <v>13</v>
      </c>
      <c r="B617" s="9">
        <f t="shared" si="180"/>
        <v>13</v>
      </c>
      <c r="C617" s="14" t="s">
        <v>71</v>
      </c>
      <c r="D617" s="8">
        <f>димвенканали!C617</f>
        <v>4635.5</v>
      </c>
      <c r="E617" s="8">
        <f>димвенканали!D617</f>
        <v>0</v>
      </c>
      <c r="F617" s="8">
        <f>димвенканали!E617</f>
        <v>0</v>
      </c>
      <c r="G617" s="328">
        <f t="shared" si="175"/>
        <v>4635.5</v>
      </c>
      <c r="H617" s="217">
        <f t="shared" si="181"/>
        <v>4.9552181049591193E-2</v>
      </c>
      <c r="I617" s="209">
        <f t="shared" si="176"/>
        <v>212.1551855547722</v>
      </c>
      <c r="J617" s="202">
        <f t="shared" si="182"/>
        <v>46.674140822049885</v>
      </c>
      <c r="K617" s="202">
        <v>73.800284885841734</v>
      </c>
      <c r="L617" s="202">
        <v>10.589508932224664</v>
      </c>
      <c r="M617" s="10">
        <f t="shared" si="177"/>
        <v>343.21912019488849</v>
      </c>
      <c r="N617" s="69">
        <f t="shared" si="178"/>
        <v>7.4041445409316897E-2</v>
      </c>
    </row>
    <row r="618" spans="1:14" x14ac:dyDescent="0.35">
      <c r="A618" s="9">
        <f t="shared" si="179"/>
        <v>14</v>
      </c>
      <c r="B618" s="9">
        <f t="shared" si="180"/>
        <v>14</v>
      </c>
      <c r="C618" s="14" t="s">
        <v>72</v>
      </c>
      <c r="D618" s="8">
        <f>димвенканали!C618</f>
        <v>760.7</v>
      </c>
      <c r="E618" s="8">
        <f>димвенканали!D618</f>
        <v>0</v>
      </c>
      <c r="F618" s="8">
        <f>димвенканали!E618</f>
        <v>0</v>
      </c>
      <c r="G618" s="328">
        <f t="shared" si="175"/>
        <v>760.7</v>
      </c>
      <c r="H618" s="217">
        <f t="shared" si="181"/>
        <v>8.1316673766420079E-3</v>
      </c>
      <c r="I618" s="209">
        <f t="shared" si="176"/>
        <v>34.815327289723925</v>
      </c>
      <c r="J618" s="202">
        <f t="shared" si="182"/>
        <v>7.6593720037392634</v>
      </c>
      <c r="K618" s="202">
        <v>12.110856803507671</v>
      </c>
      <c r="L618" s="202">
        <v>1.7377714258965167</v>
      </c>
      <c r="M618" s="10">
        <f t="shared" si="177"/>
        <v>56.32332752286738</v>
      </c>
      <c r="N618" s="69">
        <f t="shared" si="178"/>
        <v>7.4041445409316911E-2</v>
      </c>
    </row>
    <row r="619" spans="1:14" x14ac:dyDescent="0.35">
      <c r="A619" s="9">
        <f t="shared" si="179"/>
        <v>15</v>
      </c>
      <c r="B619" s="9">
        <f t="shared" si="180"/>
        <v>15</v>
      </c>
      <c r="C619" s="14" t="s">
        <v>73</v>
      </c>
      <c r="D619" s="8">
        <f>димвенканали!C619</f>
        <v>195.3</v>
      </c>
      <c r="E619" s="8">
        <f>димвенканали!D619</f>
        <v>0</v>
      </c>
      <c r="F619" s="8">
        <f>димвенканали!E619</f>
        <v>0</v>
      </c>
      <c r="G619" s="328">
        <f t="shared" si="175"/>
        <v>195.3</v>
      </c>
      <c r="H619" s="217">
        <f t="shared" si="181"/>
        <v>2.0877016414594242E-3</v>
      </c>
      <c r="I619" s="209">
        <f t="shared" si="176"/>
        <v>8.9383901928264518</v>
      </c>
      <c r="J619" s="202">
        <f t="shared" si="182"/>
        <v>1.9664458424218194</v>
      </c>
      <c r="K619" s="202">
        <v>3.1093076557447725</v>
      </c>
      <c r="L619" s="202">
        <v>0.44615059744654884</v>
      </c>
      <c r="M619" s="10">
        <f t="shared" si="177"/>
        <v>14.460294288439593</v>
      </c>
      <c r="N619" s="69">
        <f t="shared" si="178"/>
        <v>7.4041445409316911E-2</v>
      </c>
    </row>
    <row r="620" spans="1:14" x14ac:dyDescent="0.35">
      <c r="A620" s="9">
        <f t="shared" si="179"/>
        <v>16</v>
      </c>
      <c r="B620" s="9">
        <f t="shared" si="180"/>
        <v>16</v>
      </c>
      <c r="C620" s="14" t="s">
        <v>74</v>
      </c>
      <c r="D620" s="8">
        <f>димвенканали!C620</f>
        <v>1221.2</v>
      </c>
      <c r="E620" s="8">
        <f>димвенканали!D620</f>
        <v>0</v>
      </c>
      <c r="F620" s="8">
        <f>димвенканали!E620</f>
        <v>0</v>
      </c>
      <c r="G620" s="328">
        <f t="shared" si="175"/>
        <v>1221.2</v>
      </c>
      <c r="H620" s="217">
        <f t="shared" si="181"/>
        <v>1.3054281846135427E-2</v>
      </c>
      <c r="I620" s="209">
        <f t="shared" si="176"/>
        <v>55.891255010136518</v>
      </c>
      <c r="J620" s="202">
        <f t="shared" si="182"/>
        <v>12.296076102230034</v>
      </c>
      <c r="K620" s="202">
        <v>19.442327236024145</v>
      </c>
      <c r="L620" s="202">
        <v>2.7897547854671041</v>
      </c>
      <c r="M620" s="10">
        <f t="shared" si="177"/>
        <v>90.419413133857802</v>
      </c>
      <c r="N620" s="69">
        <f t="shared" si="178"/>
        <v>7.4041445409316897E-2</v>
      </c>
    </row>
    <row r="621" spans="1:14" x14ac:dyDescent="0.35">
      <c r="A621" s="9">
        <f t="shared" si="179"/>
        <v>17</v>
      </c>
      <c r="B621" s="9">
        <f t="shared" si="180"/>
        <v>17</v>
      </c>
      <c r="C621" s="14" t="s">
        <v>75</v>
      </c>
      <c r="D621" s="8">
        <f>димвенканали!C621</f>
        <v>967.5</v>
      </c>
      <c r="E621" s="8">
        <f>димвенканали!D621</f>
        <v>0</v>
      </c>
      <c r="F621" s="8">
        <f>димвенканали!E621</f>
        <v>0</v>
      </c>
      <c r="G621" s="328">
        <f t="shared" si="175"/>
        <v>967.5</v>
      </c>
      <c r="H621" s="217">
        <f t="shared" si="181"/>
        <v>1.0342300758381939E-2</v>
      </c>
      <c r="I621" s="209">
        <f t="shared" si="176"/>
        <v>44.280043581974354</v>
      </c>
      <c r="J621" s="202">
        <f t="shared" si="182"/>
        <v>9.7416095880343576</v>
      </c>
      <c r="K621" s="202">
        <v>15.403252211638849</v>
      </c>
      <c r="L621" s="202">
        <v>2.2101930518665438</v>
      </c>
      <c r="M621" s="10">
        <f t="shared" si="177"/>
        <v>71.635098433514102</v>
      </c>
      <c r="N621" s="69">
        <f t="shared" si="178"/>
        <v>7.4041445409316897E-2</v>
      </c>
    </row>
    <row r="622" spans="1:14" x14ac:dyDescent="0.35">
      <c r="A622" s="9">
        <f t="shared" si="179"/>
        <v>18</v>
      </c>
      <c r="B622" s="9">
        <f t="shared" si="180"/>
        <v>18</v>
      </c>
      <c r="C622" s="14" t="s">
        <v>76</v>
      </c>
      <c r="D622" s="8">
        <f>димвенканали!C622</f>
        <v>1147.9000000000001</v>
      </c>
      <c r="E622" s="8">
        <f>димвенканали!D622</f>
        <v>0</v>
      </c>
      <c r="F622" s="8">
        <f>димвенканали!E622</f>
        <v>0</v>
      </c>
      <c r="G622" s="328">
        <f t="shared" si="175"/>
        <v>1147.9000000000001</v>
      </c>
      <c r="H622" s="217">
        <f t="shared" si="181"/>
        <v>1.2270725623304011E-2</v>
      </c>
      <c r="I622" s="209">
        <f t="shared" si="176"/>
        <v>52.536498219894952</v>
      </c>
      <c r="J622" s="202">
        <f t="shared" si="182"/>
        <v>11.55802960837689</v>
      </c>
      <c r="K622" s="202">
        <v>18.275341822987322</v>
      </c>
      <c r="L622" s="202">
        <v>1.2689972128407663</v>
      </c>
      <c r="M622" s="10">
        <f t="shared" si="177"/>
        <v>83.638866864099938</v>
      </c>
      <c r="N622" s="69">
        <f t="shared" si="178"/>
        <v>7.2862502712866914E-2</v>
      </c>
    </row>
    <row r="623" spans="1:14" x14ac:dyDescent="0.35">
      <c r="A623" s="9">
        <f t="shared" si="179"/>
        <v>19</v>
      </c>
      <c r="B623" s="9">
        <f t="shared" si="180"/>
        <v>19</v>
      </c>
      <c r="C623" s="14" t="s">
        <v>77</v>
      </c>
      <c r="D623" s="8">
        <f>димвенканали!C623</f>
        <v>2411.94</v>
      </c>
      <c r="E623" s="8">
        <f>димвенканали!D623</f>
        <v>49.6</v>
      </c>
      <c r="F623" s="8">
        <f>димвенканали!E623</f>
        <v>60.6</v>
      </c>
      <c r="G623" s="328">
        <f t="shared" si="175"/>
        <v>2522.14</v>
      </c>
      <c r="H623" s="217">
        <f t="shared" si="181"/>
        <v>2.6960961689659352E-2</v>
      </c>
      <c r="I623" s="209">
        <f t="shared" si="176"/>
        <v>115.43200942619202</v>
      </c>
      <c r="J623" s="202">
        <f t="shared" si="182"/>
        <v>25.395042073762244</v>
      </c>
      <c r="K623" s="202">
        <v>40.154169026421499</v>
      </c>
      <c r="L623" s="202">
        <v>5.5099256119059339</v>
      </c>
      <c r="M623" s="10">
        <f t="shared" si="177"/>
        <v>186.49114613828172</v>
      </c>
      <c r="N623" s="69">
        <f t="shared" si="178"/>
        <v>7.3941631367918412E-2</v>
      </c>
    </row>
    <row r="624" spans="1:14" x14ac:dyDescent="0.35">
      <c r="A624" s="9">
        <f t="shared" si="179"/>
        <v>20</v>
      </c>
      <c r="B624" s="9">
        <f t="shared" si="180"/>
        <v>20</v>
      </c>
      <c r="C624" s="14" t="s">
        <v>78</v>
      </c>
      <c r="D624" s="8">
        <f>димвенканали!C624</f>
        <v>5364.3</v>
      </c>
      <c r="E624" s="8">
        <f>димвенканали!D624</f>
        <v>0</v>
      </c>
      <c r="F624" s="8">
        <f>димвенканали!E624</f>
        <v>0</v>
      </c>
      <c r="G624" s="328">
        <f t="shared" si="175"/>
        <v>5364.3</v>
      </c>
      <c r="H624" s="217">
        <f t="shared" si="181"/>
        <v>5.7342846468411618E-2</v>
      </c>
      <c r="I624" s="209">
        <f t="shared" si="176"/>
        <v>245.51053001218091</v>
      </c>
      <c r="J624" s="202">
        <f t="shared" si="182"/>
        <v>54.012316602679803</v>
      </c>
      <c r="K624" s="202">
        <v>85.403272184903642</v>
      </c>
      <c r="L624" s="202">
        <v>12.254406809434316</v>
      </c>
      <c r="M624" s="10">
        <f t="shared" si="177"/>
        <v>397.1805256091987</v>
      </c>
      <c r="N624" s="69">
        <f t="shared" si="178"/>
        <v>7.4041445409316911E-2</v>
      </c>
    </row>
    <row r="625" spans="1:14" x14ac:dyDescent="0.35">
      <c r="A625" s="9">
        <f t="shared" si="179"/>
        <v>21</v>
      </c>
      <c r="B625" s="9">
        <f t="shared" si="180"/>
        <v>21</v>
      </c>
      <c r="C625" s="14" t="s">
        <v>79</v>
      </c>
      <c r="D625" s="8">
        <f>димвенканали!C625</f>
        <v>1516</v>
      </c>
      <c r="E625" s="8">
        <f>димвенканали!D625</f>
        <v>0</v>
      </c>
      <c r="F625" s="8">
        <f>димвенканали!E625</f>
        <v>0</v>
      </c>
      <c r="G625" s="328">
        <f t="shared" si="175"/>
        <v>1516</v>
      </c>
      <c r="H625" s="217">
        <f t="shared" si="181"/>
        <v>1.6205610283934906E-2</v>
      </c>
      <c r="I625" s="209">
        <f t="shared" si="176"/>
        <v>69.3835101501531</v>
      </c>
      <c r="J625" s="202">
        <f t="shared" si="182"/>
        <v>15.264372233033683</v>
      </c>
      <c r="K625" s="202">
        <v>24.135741966764332</v>
      </c>
      <c r="L625" s="202">
        <v>3.4632068905733129</v>
      </c>
      <c r="M625" s="10">
        <f t="shared" si="177"/>
        <v>112.24683124052443</v>
      </c>
      <c r="N625" s="69">
        <f t="shared" si="178"/>
        <v>7.4041445409316911E-2</v>
      </c>
    </row>
    <row r="626" spans="1:14" x14ac:dyDescent="0.35">
      <c r="A626" s="9" t="e">
        <f>#REF!+1</f>
        <v>#REF!</v>
      </c>
      <c r="B626" s="9">
        <f t="shared" si="180"/>
        <v>22</v>
      </c>
      <c r="C626" s="14" t="s">
        <v>80</v>
      </c>
      <c r="D626" s="8">
        <f>димвенканали!C626</f>
        <v>4518</v>
      </c>
      <c r="E626" s="8">
        <f>димвенканали!D626</f>
        <v>0</v>
      </c>
      <c r="F626" s="8">
        <f>димвенканали!E626</f>
        <v>0</v>
      </c>
      <c r="G626" s="328">
        <f t="shared" si="175"/>
        <v>4518</v>
      </c>
      <c r="H626" s="217">
        <f t="shared" si="181"/>
        <v>4.8296139355420778E-2</v>
      </c>
      <c r="I626" s="209">
        <f t="shared" si="176"/>
        <v>206.77750584326628</v>
      </c>
      <c r="J626" s="202">
        <f t="shared" si="182"/>
        <v>45.49105128551858</v>
      </c>
      <c r="K626" s="202">
        <v>71.929605676676303</v>
      </c>
      <c r="L626" s="202">
        <v>10.321087553832605</v>
      </c>
      <c r="M626" s="10">
        <f t="shared" si="177"/>
        <v>334.51925035929378</v>
      </c>
      <c r="N626" s="69">
        <f t="shared" si="178"/>
        <v>7.4041445409316911E-2</v>
      </c>
    </row>
    <row r="627" spans="1:14" x14ac:dyDescent="0.35">
      <c r="A627" s="9" t="e">
        <f t="shared" si="179"/>
        <v>#REF!</v>
      </c>
      <c r="B627" s="9">
        <f t="shared" si="180"/>
        <v>23</v>
      </c>
      <c r="C627" s="14" t="s">
        <v>81</v>
      </c>
      <c r="D627" s="8">
        <f>димвенканали!C627</f>
        <v>4421.3999999999996</v>
      </c>
      <c r="E627" s="8">
        <f>димвенканали!D627</f>
        <v>0</v>
      </c>
      <c r="F627" s="8">
        <f>димвенканали!E627</f>
        <v>266.60000000000002</v>
      </c>
      <c r="G627" s="328">
        <f t="shared" si="175"/>
        <v>4688</v>
      </c>
      <c r="H627" s="217">
        <f t="shared" si="181"/>
        <v>5.0113391168263084E-2</v>
      </c>
      <c r="I627" s="209">
        <f t="shared" si="176"/>
        <v>214.55797861735996</v>
      </c>
      <c r="J627" s="202">
        <f t="shared" si="182"/>
        <v>47.202755295819195</v>
      </c>
      <c r="K627" s="202">
        <v>74.636120277170974</v>
      </c>
      <c r="L627" s="202">
        <v>10.100410914235386</v>
      </c>
      <c r="M627" s="10">
        <f t="shared" si="177"/>
        <v>346.49726510458549</v>
      </c>
      <c r="N627" s="69">
        <f t="shared" si="178"/>
        <v>7.3911532658827966E-2</v>
      </c>
    </row>
    <row r="628" spans="1:14" x14ac:dyDescent="0.35">
      <c r="A628" s="9" t="e">
        <f t="shared" si="179"/>
        <v>#REF!</v>
      </c>
      <c r="B628" s="9">
        <f t="shared" si="180"/>
        <v>24</v>
      </c>
      <c r="C628" s="14" t="s">
        <v>82</v>
      </c>
      <c r="D628" s="8">
        <f>димвенканали!C628</f>
        <v>3216</v>
      </c>
      <c r="E628" s="8">
        <f>димвенканали!D628</f>
        <v>0</v>
      </c>
      <c r="F628" s="8">
        <f>димвенканали!E628</f>
        <v>0</v>
      </c>
      <c r="G628" s="328">
        <f t="shared" si="175"/>
        <v>3216</v>
      </c>
      <c r="H628" s="217">
        <f t="shared" si="181"/>
        <v>3.4378128412357954E-2</v>
      </c>
      <c r="I628" s="209">
        <f t="shared" si="176"/>
        <v>147.18823789108995</v>
      </c>
      <c r="J628" s="202">
        <f t="shared" si="182"/>
        <v>32.381412336039787</v>
      </c>
      <c r="K628" s="202">
        <v>51.200887971711147</v>
      </c>
      <c r="L628" s="202">
        <v>7.3467502375222784</v>
      </c>
      <c r="M628" s="10">
        <f t="shared" si="177"/>
        <v>238.11728843636317</v>
      </c>
      <c r="N628" s="69">
        <f t="shared" si="178"/>
        <v>7.4041445409316911E-2</v>
      </c>
    </row>
    <row r="629" spans="1:14" x14ac:dyDescent="0.35">
      <c r="A629" s="9" t="e">
        <f>#REF!+1</f>
        <v>#REF!</v>
      </c>
      <c r="B629" s="9">
        <f t="shared" si="180"/>
        <v>25</v>
      </c>
      <c r="C629" s="14" t="s">
        <v>83</v>
      </c>
      <c r="D629" s="8">
        <f>димвенканали!C629</f>
        <v>5920.8</v>
      </c>
      <c r="E629" s="8">
        <f>димвенканали!D629</f>
        <v>0</v>
      </c>
      <c r="F629" s="8">
        <f>димвенканали!E629</f>
        <v>0</v>
      </c>
      <c r="G629" s="328">
        <f t="shared" si="175"/>
        <v>5920.8</v>
      </c>
      <c r="H629" s="217">
        <f t="shared" si="181"/>
        <v>6.3291673726333639E-2</v>
      </c>
      <c r="I629" s="209">
        <f t="shared" si="176"/>
        <v>270.98013647561112</v>
      </c>
      <c r="J629" s="202">
        <f t="shared" si="182"/>
        <v>59.615630024634449</v>
      </c>
      <c r="K629" s="202">
        <v>94.263127332993577</v>
      </c>
      <c r="L629" s="202">
        <v>13.525696146244373</v>
      </c>
      <c r="M629" s="10">
        <f t="shared" si="177"/>
        <v>438.38458997948356</v>
      </c>
      <c r="N629" s="69">
        <f t="shared" si="178"/>
        <v>7.4041445409316911E-2</v>
      </c>
    </row>
    <row r="630" spans="1:14" x14ac:dyDescent="0.35">
      <c r="A630" s="9" t="e">
        <f t="shared" si="179"/>
        <v>#REF!</v>
      </c>
      <c r="B630" s="9">
        <f t="shared" si="180"/>
        <v>26</v>
      </c>
      <c r="C630" s="14" t="s">
        <v>84</v>
      </c>
      <c r="D630" s="8">
        <f>димвенканали!C630</f>
        <v>5795.5</v>
      </c>
      <c r="E630" s="8">
        <f>димвенканали!D630</f>
        <v>0</v>
      </c>
      <c r="F630" s="8">
        <f>димвенканали!E630</f>
        <v>60.9</v>
      </c>
      <c r="G630" s="328">
        <f t="shared" si="175"/>
        <v>5856.4</v>
      </c>
      <c r="H630" s="217">
        <f t="shared" si="181"/>
        <v>6.2603255980762773E-2</v>
      </c>
      <c r="I630" s="209">
        <f t="shared" si="176"/>
        <v>268.03271031883679</v>
      </c>
      <c r="J630" s="202">
        <f t="shared" si="182"/>
        <v>58.967196270144093</v>
      </c>
      <c r="K630" s="202">
        <v>93.237835919629703</v>
      </c>
      <c r="L630" s="202">
        <v>13.239456157201605</v>
      </c>
      <c r="M630" s="10">
        <f t="shared" si="177"/>
        <v>433.47719866581224</v>
      </c>
      <c r="N630" s="69">
        <f t="shared" si="178"/>
        <v>7.4017689820676913E-2</v>
      </c>
    </row>
    <row r="631" spans="1:14" x14ac:dyDescent="0.35">
      <c r="A631" s="9" t="e">
        <f t="shared" si="179"/>
        <v>#REF!</v>
      </c>
      <c r="B631" s="9">
        <f t="shared" si="180"/>
        <v>27</v>
      </c>
      <c r="C631" s="14" t="s">
        <v>85</v>
      </c>
      <c r="D631" s="8">
        <f>димвенканали!C631</f>
        <v>161.19999999999999</v>
      </c>
      <c r="E631" s="8">
        <f>димвенканали!D631</f>
        <v>0</v>
      </c>
      <c r="F631" s="8">
        <f>димвенканали!E631</f>
        <v>0</v>
      </c>
      <c r="G631" s="328">
        <f t="shared" si="175"/>
        <v>161.19999999999999</v>
      </c>
      <c r="H631" s="217">
        <f t="shared" si="181"/>
        <v>1.7231823072363498E-3</v>
      </c>
      <c r="I631" s="209">
        <f t="shared" si="176"/>
        <v>7.3777188893170695</v>
      </c>
      <c r="J631" s="202">
        <f t="shared" si="182"/>
        <v>1.6230981556497552</v>
      </c>
      <c r="K631" s="202">
        <v>2.56641266823378</v>
      </c>
      <c r="L631" s="202">
        <v>0.36825128678127833</v>
      </c>
      <c r="M631" s="10">
        <f t="shared" si="177"/>
        <v>11.935480999981882</v>
      </c>
      <c r="N631" s="69">
        <f t="shared" si="178"/>
        <v>7.4041445409316897E-2</v>
      </c>
    </row>
    <row r="632" spans="1:14" x14ac:dyDescent="0.35">
      <c r="A632" s="9" t="e">
        <f t="shared" si="179"/>
        <v>#REF!</v>
      </c>
      <c r="B632" s="9">
        <f t="shared" si="180"/>
        <v>28</v>
      </c>
      <c r="C632" s="14" t="s">
        <v>86</v>
      </c>
      <c r="D632" s="8">
        <f>димвенканали!C632</f>
        <v>1595.5</v>
      </c>
      <c r="E632" s="8">
        <f>димвенканали!D632</f>
        <v>0</v>
      </c>
      <c r="F632" s="8">
        <f>димвенканали!E632</f>
        <v>819.3</v>
      </c>
      <c r="G632" s="328">
        <f t="shared" si="175"/>
        <v>2414.8000000000002</v>
      </c>
      <c r="H632" s="217">
        <f t="shared" si="181"/>
        <v>2.5813527515597633E-2</v>
      </c>
      <c r="I632" s="209">
        <f t="shared" si="176"/>
        <v>110.51932738165549</v>
      </c>
      <c r="J632" s="202">
        <f t="shared" si="182"/>
        <v>24.314252023964208</v>
      </c>
      <c r="K632" s="202">
        <v>38.445243866320922</v>
      </c>
      <c r="L632" s="202">
        <v>3.6448196529747499</v>
      </c>
      <c r="M632" s="10">
        <f t="shared" si="177"/>
        <v>176.92364292491536</v>
      </c>
      <c r="N632" s="69">
        <f t="shared" si="178"/>
        <v>7.3266375238079898E-2</v>
      </c>
    </row>
    <row r="633" spans="1:14" x14ac:dyDescent="0.35">
      <c r="A633" s="9" t="e">
        <f t="shared" si="179"/>
        <v>#REF!</v>
      </c>
      <c r="B633" s="9">
        <f t="shared" si="180"/>
        <v>29</v>
      </c>
      <c r="C633" s="14" t="s">
        <v>87</v>
      </c>
      <c r="D633" s="8">
        <f>димвенканали!C633</f>
        <v>1474.5</v>
      </c>
      <c r="E633" s="8">
        <f>димвенканали!D633</f>
        <v>0</v>
      </c>
      <c r="F633" s="8">
        <f>димвенканали!E633</f>
        <v>0</v>
      </c>
      <c r="G633" s="328">
        <f t="shared" si="175"/>
        <v>1474.5</v>
      </c>
      <c r="H633" s="217">
        <f t="shared" si="181"/>
        <v>1.576198704727046E-2</v>
      </c>
      <c r="I633" s="209">
        <f t="shared" si="176"/>
        <v>67.484159443536115</v>
      </c>
      <c r="J633" s="202">
        <f t="shared" si="182"/>
        <v>14.846515077577946</v>
      </c>
      <c r="K633" s="202">
        <v>23.475033990761222</v>
      </c>
      <c r="L633" s="202">
        <v>3.3684027441624997</v>
      </c>
      <c r="M633" s="10">
        <f t="shared" si="177"/>
        <v>109.17411125603778</v>
      </c>
      <c r="N633" s="69">
        <f t="shared" si="178"/>
        <v>7.4041445409316911E-2</v>
      </c>
    </row>
    <row r="634" spans="1:14" x14ac:dyDescent="0.35">
      <c r="A634" s="9" t="e">
        <f t="shared" si="179"/>
        <v>#REF!</v>
      </c>
      <c r="B634" s="9">
        <f t="shared" si="180"/>
        <v>30</v>
      </c>
      <c r="C634" s="14" t="s">
        <v>88</v>
      </c>
      <c r="D634" s="8">
        <f>димвенканали!C634</f>
        <v>3142.9</v>
      </c>
      <c r="E634" s="8">
        <f>димвенканали!D634</f>
        <v>0</v>
      </c>
      <c r="F634" s="8">
        <f>димвенканали!E634</f>
        <v>0</v>
      </c>
      <c r="G634" s="328">
        <f t="shared" si="175"/>
        <v>3142.9</v>
      </c>
      <c r="H634" s="217">
        <f t="shared" si="181"/>
        <v>3.3596710132835758E-2</v>
      </c>
      <c r="I634" s="209">
        <f t="shared" si="176"/>
        <v>143.84263459822964</v>
      </c>
      <c r="J634" s="202">
        <f t="shared" si="182"/>
        <v>31.645379611610519</v>
      </c>
      <c r="K634" s="202">
        <v>50.037086693498438</v>
      </c>
      <c r="L634" s="202">
        <v>7.1797578736034726</v>
      </c>
      <c r="M634" s="10">
        <f t="shared" si="177"/>
        <v>232.70485877694205</v>
      </c>
      <c r="N634" s="69">
        <f t="shared" si="178"/>
        <v>7.4041445409316883E-2</v>
      </c>
    </row>
    <row r="635" spans="1:14" x14ac:dyDescent="0.35">
      <c r="A635" s="9" t="e">
        <f t="shared" si="179"/>
        <v>#REF!</v>
      </c>
      <c r="B635" s="9">
        <f t="shared" si="180"/>
        <v>31</v>
      </c>
      <c r="C635" s="14" t="s">
        <v>89</v>
      </c>
      <c r="D635" s="8">
        <f>димвенканали!C635</f>
        <v>3166.8</v>
      </c>
      <c r="E635" s="8">
        <f>димвенканали!D635</f>
        <v>0</v>
      </c>
      <c r="F635" s="8">
        <f>димвенканали!E635</f>
        <v>69.8</v>
      </c>
      <c r="G635" s="328">
        <f t="shared" si="175"/>
        <v>3236.6000000000004</v>
      </c>
      <c r="H635" s="217">
        <f t="shared" si="181"/>
        <v>3.4598336573208259E-2</v>
      </c>
      <c r="I635" s="209">
        <f t="shared" si="176"/>
        <v>148.13104812136248</v>
      </c>
      <c r="J635" s="202">
        <f t="shared" si="182"/>
        <v>32.58883058669975</v>
      </c>
      <c r="K635" s="202">
        <v>51.528853858594623</v>
      </c>
      <c r="L635" s="202">
        <v>7.2343559241870503</v>
      </c>
      <c r="M635" s="10">
        <f t="shared" si="177"/>
        <v>239.4830884908439</v>
      </c>
      <c r="N635" s="69">
        <f t="shared" si="178"/>
        <v>7.3992179599222607E-2</v>
      </c>
    </row>
    <row r="636" spans="1:14" x14ac:dyDescent="0.35">
      <c r="A636" s="9" t="e">
        <f t="shared" si="179"/>
        <v>#REF!</v>
      </c>
      <c r="B636" s="9">
        <f t="shared" si="180"/>
        <v>32</v>
      </c>
      <c r="C636" s="14" t="s">
        <v>90</v>
      </c>
      <c r="D636" s="8">
        <f>димвенканали!C636</f>
        <v>3152.9</v>
      </c>
      <c r="E636" s="8">
        <f>димвенканали!D636</f>
        <v>0</v>
      </c>
      <c r="F636" s="8">
        <f>димвенканали!E636</f>
        <v>74</v>
      </c>
      <c r="G636" s="328">
        <f t="shared" si="175"/>
        <v>3226.9</v>
      </c>
      <c r="H636" s="217">
        <f t="shared" si="181"/>
        <v>3.4494646322710786E-2</v>
      </c>
      <c r="I636" s="209">
        <f t="shared" si="176"/>
        <v>147.68710349837008</v>
      </c>
      <c r="J636" s="202">
        <f t="shared" si="182"/>
        <v>32.49116276964142</v>
      </c>
      <c r="K636" s="202">
        <v>51.374423319625215</v>
      </c>
      <c r="L636" s="202">
        <v>7.2026022462325843</v>
      </c>
      <c r="M636" s="10">
        <f t="shared" si="177"/>
        <v>238.75529183386928</v>
      </c>
      <c r="N636" s="69">
        <f t="shared" si="178"/>
        <v>7.3989058177777206E-2</v>
      </c>
    </row>
    <row r="637" spans="1:14" x14ac:dyDescent="0.35">
      <c r="A637" s="9" t="e">
        <f t="shared" si="179"/>
        <v>#REF!</v>
      </c>
      <c r="B637" s="9">
        <f t="shared" si="180"/>
        <v>33</v>
      </c>
      <c r="C637" s="14" t="s">
        <v>91</v>
      </c>
      <c r="D637" s="8">
        <f>димвенканали!C637</f>
        <v>4204.75</v>
      </c>
      <c r="E637" s="8">
        <f>димвенканали!D637</f>
        <v>0</v>
      </c>
      <c r="F637" s="8">
        <f>димвенканали!E637</f>
        <v>0</v>
      </c>
      <c r="G637" s="328">
        <f t="shared" si="175"/>
        <v>4204.75</v>
      </c>
      <c r="H637" s="217">
        <f t="shared" si="181"/>
        <v>4.4947585647345176E-2</v>
      </c>
      <c r="I637" s="209">
        <f t="shared" si="176"/>
        <v>192.44084056982601</v>
      </c>
      <c r="J637" s="202">
        <f t="shared" si="182"/>
        <v>42.336984925361719</v>
      </c>
      <c r="K637" s="202">
        <v>66.942454508411828</v>
      </c>
      <c r="L637" s="202">
        <v>9.6054875812256846</v>
      </c>
      <c r="M637" s="10">
        <f t="shared" ref="M637:M668" si="183">I637+J637+K637+L637</f>
        <v>311.32576758482526</v>
      </c>
      <c r="N637" s="69">
        <f t="shared" ref="N637:N668" si="184">M637/G637</f>
        <v>7.4041445409316911E-2</v>
      </c>
    </row>
    <row r="638" spans="1:14" x14ac:dyDescent="0.35">
      <c r="A638" s="9" t="e">
        <f t="shared" si="179"/>
        <v>#REF!</v>
      </c>
      <c r="B638" s="9">
        <f t="shared" si="180"/>
        <v>34</v>
      </c>
      <c r="C638" s="14" t="s">
        <v>92</v>
      </c>
      <c r="D638" s="8">
        <f>димвенканали!C638</f>
        <v>1489.2</v>
      </c>
      <c r="E638" s="8">
        <f>димвенканали!D638</f>
        <v>0</v>
      </c>
      <c r="F638" s="8">
        <f>димвенканали!E638</f>
        <v>0</v>
      </c>
      <c r="G638" s="328">
        <f t="shared" si="175"/>
        <v>1489.2</v>
      </c>
      <c r="H638" s="217">
        <f t="shared" si="181"/>
        <v>1.591912588049859E-2</v>
      </c>
      <c r="I638" s="209">
        <f t="shared" si="176"/>
        <v>68.156941501060686</v>
      </c>
      <c r="J638" s="202">
        <f t="shared" si="182"/>
        <v>14.994527130233351</v>
      </c>
      <c r="K638" s="202">
        <v>23.709067900333409</v>
      </c>
      <c r="L638" s="202">
        <v>3.4019839719272937</v>
      </c>
      <c r="M638" s="10">
        <f t="shared" si="183"/>
        <v>110.26252050355474</v>
      </c>
      <c r="N638" s="69">
        <f t="shared" si="184"/>
        <v>7.4041445409316911E-2</v>
      </c>
    </row>
    <row r="639" spans="1:14" x14ac:dyDescent="0.35">
      <c r="A639" s="9" t="e">
        <f>#REF!+1</f>
        <v>#REF!</v>
      </c>
      <c r="B639" s="9">
        <f t="shared" si="180"/>
        <v>35</v>
      </c>
      <c r="C639" s="14" t="s">
        <v>93</v>
      </c>
      <c r="D639" s="8">
        <f>димвенканали!C639</f>
        <v>308</v>
      </c>
      <c r="E639" s="8">
        <f>димвенканали!D639</f>
        <v>0</v>
      </c>
      <c r="F639" s="8">
        <f>димвенканали!E639</f>
        <v>0</v>
      </c>
      <c r="G639" s="328">
        <f t="shared" si="175"/>
        <v>308</v>
      </c>
      <c r="H639" s="217">
        <f t="shared" si="181"/>
        <v>3.2924326962084109E-3</v>
      </c>
      <c r="I639" s="209">
        <f t="shared" si="176"/>
        <v>14.096385967181501</v>
      </c>
      <c r="J639" s="202">
        <f t="shared" si="182"/>
        <v>3.1012049127799304</v>
      </c>
      <c r="K639" s="202">
        <v>4.9035676291315404</v>
      </c>
      <c r="L639" s="202">
        <v>0.70360667697663615</v>
      </c>
      <c r="M639" s="10">
        <f t="shared" si="183"/>
        <v>22.804765186069609</v>
      </c>
      <c r="N639" s="69">
        <f t="shared" si="184"/>
        <v>7.4041445409316911E-2</v>
      </c>
    </row>
    <row r="640" spans="1:14" x14ac:dyDescent="0.35">
      <c r="A640" s="9" t="e">
        <f>#REF!+1</f>
        <v>#REF!</v>
      </c>
      <c r="B640" s="9">
        <f t="shared" si="180"/>
        <v>36</v>
      </c>
      <c r="C640" s="14" t="s">
        <v>94</v>
      </c>
      <c r="D640" s="8">
        <f>димвенканали!C640</f>
        <v>547.4</v>
      </c>
      <c r="E640" s="8">
        <f>димвенканали!D640</f>
        <v>0</v>
      </c>
      <c r="F640" s="8">
        <f>димвенканали!E640</f>
        <v>0</v>
      </c>
      <c r="G640" s="328">
        <f t="shared" si="175"/>
        <v>547.4</v>
      </c>
      <c r="H640" s="217">
        <f t="shared" si="181"/>
        <v>5.851550837352221E-3</v>
      </c>
      <c r="I640" s="209">
        <f t="shared" si="176"/>
        <v>25.053122332581665</v>
      </c>
      <c r="J640" s="202">
        <f t="shared" si="182"/>
        <v>5.5116869131679662</v>
      </c>
      <c r="K640" s="202">
        <v>8.7149770135928737</v>
      </c>
      <c r="L640" s="202">
        <v>1.250500957717567</v>
      </c>
      <c r="M640" s="10">
        <f t="shared" si="183"/>
        <v>40.530287217060078</v>
      </c>
      <c r="N640" s="69">
        <f t="shared" si="184"/>
        <v>7.4041445409316911E-2</v>
      </c>
    </row>
    <row r="641" spans="1:14" x14ac:dyDescent="0.35">
      <c r="A641" s="9" t="e">
        <f t="shared" si="179"/>
        <v>#REF!</v>
      </c>
      <c r="B641" s="9">
        <f t="shared" si="180"/>
        <v>37</v>
      </c>
      <c r="C641" s="14" t="s">
        <v>95</v>
      </c>
      <c r="D641" s="8">
        <f>димвенканали!C641</f>
        <v>307.3</v>
      </c>
      <c r="E641" s="8">
        <f>димвенканали!D641</f>
        <v>0</v>
      </c>
      <c r="F641" s="8">
        <f>димвенканали!E641</f>
        <v>0</v>
      </c>
      <c r="G641" s="328">
        <f t="shared" si="175"/>
        <v>307.3</v>
      </c>
      <c r="H641" s="217">
        <f t="shared" si="181"/>
        <v>3.284949894626119E-3</v>
      </c>
      <c r="I641" s="209">
        <f t="shared" si="176"/>
        <v>14.064348726346996</v>
      </c>
      <c r="J641" s="202">
        <f t="shared" si="182"/>
        <v>3.0941567197963389</v>
      </c>
      <c r="K641" s="202">
        <v>4.8924231572471504</v>
      </c>
      <c r="L641" s="202">
        <v>0.70200757089259835</v>
      </c>
      <c r="M641" s="10">
        <f t="shared" si="183"/>
        <v>22.752936174283082</v>
      </c>
      <c r="N641" s="69">
        <f t="shared" si="184"/>
        <v>7.4041445409316897E-2</v>
      </c>
    </row>
    <row r="642" spans="1:14" x14ac:dyDescent="0.35">
      <c r="A642" s="9" t="e">
        <f t="shared" si="179"/>
        <v>#REF!</v>
      </c>
      <c r="B642" s="9">
        <f t="shared" si="180"/>
        <v>38</v>
      </c>
      <c r="C642" s="14" t="s">
        <v>96</v>
      </c>
      <c r="D642" s="8">
        <f>димвенканали!C642</f>
        <v>137.69999999999999</v>
      </c>
      <c r="E642" s="8">
        <f>димвенканали!D642</f>
        <v>0</v>
      </c>
      <c r="F642" s="8">
        <f>димвенканали!E642</f>
        <v>0</v>
      </c>
      <c r="G642" s="328">
        <f t="shared" si="175"/>
        <v>137.69999999999999</v>
      </c>
      <c r="H642" s="217">
        <f t="shared" si="181"/>
        <v>1.4719739684022667E-3</v>
      </c>
      <c r="I642" s="209">
        <f t="shared" si="176"/>
        <v>6.3021829470158846</v>
      </c>
      <c r="J642" s="202">
        <f t="shared" si="182"/>
        <v>1.3864802483434946</v>
      </c>
      <c r="K642" s="202">
        <v>2.192276826400692</v>
      </c>
      <c r="L642" s="202">
        <v>0.31456701110286617</v>
      </c>
      <c r="M642" s="10">
        <f t="shared" si="183"/>
        <v>10.195507032862938</v>
      </c>
      <c r="N642" s="69">
        <f t="shared" si="184"/>
        <v>7.4041445409316911E-2</v>
      </c>
    </row>
    <row r="643" spans="1:14" x14ac:dyDescent="0.35">
      <c r="A643" s="9" t="e">
        <f t="shared" si="179"/>
        <v>#REF!</v>
      </c>
      <c r="B643" s="9">
        <f t="shared" si="180"/>
        <v>39</v>
      </c>
      <c r="C643" s="14" t="s">
        <v>97</v>
      </c>
      <c r="D643" s="8">
        <f>димвенканали!C643</f>
        <v>536.1</v>
      </c>
      <c r="E643" s="8">
        <f>димвенканали!D643</f>
        <v>0</v>
      </c>
      <c r="F643" s="8">
        <f>димвенканали!E643</f>
        <v>0</v>
      </c>
      <c r="G643" s="328">
        <f t="shared" si="175"/>
        <v>536.1</v>
      </c>
      <c r="H643" s="217">
        <f t="shared" si="181"/>
        <v>5.7307570403809386E-3</v>
      </c>
      <c r="I643" s="209">
        <f t="shared" si="176"/>
        <v>24.535949730538967</v>
      </c>
      <c r="J643" s="202">
        <f t="shared" si="182"/>
        <v>5.3979089407185725</v>
      </c>
      <c r="K643" s="202">
        <v>8.5350733960305813</v>
      </c>
      <c r="L643" s="202">
        <v>1.2246868166466711</v>
      </c>
      <c r="M643" s="10">
        <f t="shared" si="183"/>
        <v>39.693618883934796</v>
      </c>
      <c r="N643" s="69">
        <f t="shared" si="184"/>
        <v>7.4041445409316911E-2</v>
      </c>
    </row>
    <row r="644" spans="1:14" x14ac:dyDescent="0.35">
      <c r="A644" s="9" t="e">
        <f t="shared" si="179"/>
        <v>#REF!</v>
      </c>
      <c r="B644" s="9">
        <f t="shared" si="180"/>
        <v>40</v>
      </c>
      <c r="C644" s="14" t="s">
        <v>98</v>
      </c>
      <c r="D644" s="8">
        <f>димвенканали!C644</f>
        <v>4434.25</v>
      </c>
      <c r="E644" s="8">
        <f>димвенканали!D644</f>
        <v>0</v>
      </c>
      <c r="F644" s="8">
        <f>димвенканали!E644</f>
        <v>0</v>
      </c>
      <c r="G644" s="328">
        <f t="shared" si="175"/>
        <v>4434.25</v>
      </c>
      <c r="H644" s="217">
        <f t="shared" si="181"/>
        <v>4.7400875594682292E-2</v>
      </c>
      <c r="I644" s="209">
        <f t="shared" si="176"/>
        <v>202.94447881485249</v>
      </c>
      <c r="J644" s="202">
        <f t="shared" si="182"/>
        <v>44.64778533926755</v>
      </c>
      <c r="K644" s="202">
        <v>70.596249219079652</v>
      </c>
      <c r="L644" s="202">
        <v>10.129765933063794</v>
      </c>
      <c r="M644" s="10">
        <f t="shared" si="183"/>
        <v>328.31827930626355</v>
      </c>
      <c r="N644" s="69">
        <f t="shared" si="184"/>
        <v>7.4041445409316925E-2</v>
      </c>
    </row>
    <row r="645" spans="1:14" x14ac:dyDescent="0.35">
      <c r="A645" s="9" t="e">
        <f t="shared" si="179"/>
        <v>#REF!</v>
      </c>
      <c r="B645" s="9">
        <f t="shared" si="180"/>
        <v>41</v>
      </c>
      <c r="C645" s="14" t="s">
        <v>99</v>
      </c>
      <c r="D645" s="8">
        <f>димвенканали!C645</f>
        <v>349</v>
      </c>
      <c r="E645" s="8">
        <f>димвенканали!D645</f>
        <v>0</v>
      </c>
      <c r="F645" s="8">
        <f>димвенканали!E645</f>
        <v>0</v>
      </c>
      <c r="G645" s="328">
        <f t="shared" si="175"/>
        <v>349</v>
      </c>
      <c r="H645" s="217">
        <f t="shared" si="181"/>
        <v>3.7307110745997902E-3</v>
      </c>
      <c r="I645" s="209">
        <f t="shared" si="176"/>
        <v>15.972852930345271</v>
      </c>
      <c r="J645" s="202">
        <f t="shared" si="182"/>
        <v>3.5140276446759597</v>
      </c>
      <c r="K645" s="202">
        <v>5.5563152680743757</v>
      </c>
      <c r="L645" s="202">
        <v>0.79726860475599348</v>
      </c>
      <c r="M645" s="10">
        <f t="shared" si="183"/>
        <v>25.840464447851598</v>
      </c>
      <c r="N645" s="69">
        <f t="shared" si="184"/>
        <v>7.4041445409316897E-2</v>
      </c>
    </row>
    <row r="646" spans="1:14" x14ac:dyDescent="0.35">
      <c r="A646" s="9" t="e">
        <f t="shared" si="179"/>
        <v>#REF!</v>
      </c>
      <c r="B646" s="9">
        <f t="shared" si="180"/>
        <v>42</v>
      </c>
      <c r="C646" s="14" t="s">
        <v>100</v>
      </c>
      <c r="D646" s="8">
        <f>димвенканали!C646</f>
        <v>406.5</v>
      </c>
      <c r="E646" s="8">
        <f>димвенканали!D646</f>
        <v>0</v>
      </c>
      <c r="F646" s="8">
        <f>димвенканали!E646</f>
        <v>0</v>
      </c>
      <c r="G646" s="328">
        <f t="shared" si="175"/>
        <v>406.5</v>
      </c>
      <c r="H646" s="217">
        <f t="shared" si="181"/>
        <v>4.3453697760023344E-3</v>
      </c>
      <c r="I646" s="209">
        <f t="shared" si="176"/>
        <v>18.604483427465194</v>
      </c>
      <c r="J646" s="202">
        <f t="shared" si="182"/>
        <v>4.0929863540423428</v>
      </c>
      <c r="K646" s="202">
        <v>6.4717540300063998</v>
      </c>
      <c r="L646" s="202">
        <v>0.92862374737338516</v>
      </c>
      <c r="M646" s="10">
        <f t="shared" si="183"/>
        <v>30.097847558887324</v>
      </c>
      <c r="N646" s="69">
        <f t="shared" si="184"/>
        <v>7.4041445409316911E-2</v>
      </c>
    </row>
    <row r="647" spans="1:14" x14ac:dyDescent="0.35">
      <c r="A647" s="9" t="e">
        <f t="shared" si="179"/>
        <v>#REF!</v>
      </c>
      <c r="B647" s="9">
        <f t="shared" si="180"/>
        <v>43</v>
      </c>
      <c r="C647" s="14" t="s">
        <v>101</v>
      </c>
      <c r="D647" s="8">
        <f>димвенканали!C647</f>
        <v>404.1</v>
      </c>
      <c r="E647" s="8">
        <f>димвенканали!D647</f>
        <v>0</v>
      </c>
      <c r="F647" s="8">
        <f>димвенканали!E647</f>
        <v>0</v>
      </c>
      <c r="G647" s="328">
        <f t="shared" si="175"/>
        <v>404.1</v>
      </c>
      <c r="H647" s="217">
        <f t="shared" si="181"/>
        <v>4.3197144562916196E-3</v>
      </c>
      <c r="I647" s="209">
        <f t="shared" si="176"/>
        <v>18.494641458889753</v>
      </c>
      <c r="J647" s="202">
        <f t="shared" si="182"/>
        <v>4.0688211209557457</v>
      </c>
      <c r="K647" s="202">
        <v>6.4335444121170635</v>
      </c>
      <c r="L647" s="202">
        <v>0.92314109794239829</v>
      </c>
      <c r="M647" s="10">
        <f t="shared" si="183"/>
        <v>29.920148089904963</v>
      </c>
      <c r="N647" s="69">
        <f t="shared" si="184"/>
        <v>7.4041445409316911E-2</v>
      </c>
    </row>
    <row r="648" spans="1:14" x14ac:dyDescent="0.35">
      <c r="A648" s="9" t="e">
        <f t="shared" si="179"/>
        <v>#REF!</v>
      </c>
      <c r="B648" s="9">
        <f t="shared" si="180"/>
        <v>44</v>
      </c>
      <c r="C648" s="14" t="s">
        <v>102</v>
      </c>
      <c r="D648" s="8">
        <f>димвенканали!C648</f>
        <v>408.5</v>
      </c>
      <c r="E648" s="8">
        <f>димвенканали!D648</f>
        <v>0</v>
      </c>
      <c r="F648" s="8">
        <f>димвенканали!E648</f>
        <v>0</v>
      </c>
      <c r="G648" s="328">
        <f t="shared" si="175"/>
        <v>408.5</v>
      </c>
      <c r="H648" s="217">
        <f t="shared" si="181"/>
        <v>4.3667492090945963E-3</v>
      </c>
      <c r="I648" s="209">
        <f t="shared" si="176"/>
        <v>18.69601840127806</v>
      </c>
      <c r="J648" s="202">
        <f t="shared" si="182"/>
        <v>4.1131240482811728</v>
      </c>
      <c r="K648" s="202">
        <v>6.503595378247514</v>
      </c>
      <c r="L648" s="202">
        <v>0.93319262189920726</v>
      </c>
      <c r="M648" s="10">
        <f t="shared" si="183"/>
        <v>30.245930449705952</v>
      </c>
      <c r="N648" s="69">
        <f t="shared" si="184"/>
        <v>7.4041445409316897E-2</v>
      </c>
    </row>
    <row r="649" spans="1:14" x14ac:dyDescent="0.35">
      <c r="A649" s="9" t="e">
        <f t="shared" si="179"/>
        <v>#REF!</v>
      </c>
      <c r="B649" s="9">
        <f t="shared" si="180"/>
        <v>45</v>
      </c>
      <c r="C649" s="14" t="s">
        <v>103</v>
      </c>
      <c r="D649" s="8">
        <f>димвенканали!C649</f>
        <v>1814.6</v>
      </c>
      <c r="E649" s="8">
        <f>димвенканали!D649</f>
        <v>0</v>
      </c>
      <c r="F649" s="8">
        <f>димвенканали!E649</f>
        <v>0</v>
      </c>
      <c r="G649" s="328">
        <f t="shared" si="175"/>
        <v>1814.6</v>
      </c>
      <c r="H649" s="217">
        <f t="shared" si="181"/>
        <v>1.939755964460968E-2</v>
      </c>
      <c r="I649" s="209">
        <f t="shared" si="176"/>
        <v>83.049681740414115</v>
      </c>
      <c r="J649" s="202">
        <f t="shared" si="182"/>
        <v>18.270929982891104</v>
      </c>
      <c r="K649" s="202">
        <v>28.889655259162634</v>
      </c>
      <c r="L649" s="202">
        <v>4.145339857278584</v>
      </c>
      <c r="M649" s="10">
        <f t="shared" si="183"/>
        <v>134.35560683974643</v>
      </c>
      <c r="N649" s="69">
        <f t="shared" si="184"/>
        <v>7.4041445409316897E-2</v>
      </c>
    </row>
    <row r="650" spans="1:14" x14ac:dyDescent="0.35">
      <c r="A650" s="9" t="e">
        <f t="shared" si="179"/>
        <v>#REF!</v>
      </c>
      <c r="B650" s="9">
        <f t="shared" si="180"/>
        <v>46</v>
      </c>
      <c r="C650" s="14" t="s">
        <v>104</v>
      </c>
      <c r="D650" s="8">
        <f>димвенканали!C650</f>
        <v>358.3</v>
      </c>
      <c r="E650" s="8">
        <f>димвенканали!D650</f>
        <v>0</v>
      </c>
      <c r="F650" s="8">
        <f>димвенканали!E650</f>
        <v>0</v>
      </c>
      <c r="G650" s="328">
        <f t="shared" si="175"/>
        <v>358.3</v>
      </c>
      <c r="H650" s="217">
        <f t="shared" si="181"/>
        <v>3.8301254384788103E-3</v>
      </c>
      <c r="I650" s="209">
        <f t="shared" si="176"/>
        <v>16.398490558575102</v>
      </c>
      <c r="J650" s="202">
        <f t="shared" si="182"/>
        <v>3.6076679228865225</v>
      </c>
      <c r="K650" s="202">
        <v>5.7043775373955548</v>
      </c>
      <c r="L650" s="202">
        <v>0.81851387130106734</v>
      </c>
      <c r="M650" s="10">
        <f t="shared" si="183"/>
        <v>26.529049890158248</v>
      </c>
      <c r="N650" s="69">
        <f t="shared" si="184"/>
        <v>7.4041445409316911E-2</v>
      </c>
    </row>
    <row r="651" spans="1:14" x14ac:dyDescent="0.35">
      <c r="A651" s="9" t="e">
        <f t="shared" si="179"/>
        <v>#REF!</v>
      </c>
      <c r="B651" s="9">
        <f t="shared" si="180"/>
        <v>47</v>
      </c>
      <c r="C651" s="14" t="s">
        <v>105</v>
      </c>
      <c r="D651" s="8">
        <f>димвенканали!C651</f>
        <v>341</v>
      </c>
      <c r="E651" s="8">
        <f>димвенканали!D651</f>
        <v>0</v>
      </c>
      <c r="F651" s="8">
        <f>димвенканали!E651</f>
        <v>0</v>
      </c>
      <c r="G651" s="328">
        <f t="shared" si="175"/>
        <v>341</v>
      </c>
      <c r="H651" s="217">
        <f t="shared" si="181"/>
        <v>3.6451933422307404E-3</v>
      </c>
      <c r="I651" s="209">
        <f t="shared" si="176"/>
        <v>15.606713035093803</v>
      </c>
      <c r="J651" s="202">
        <f t="shared" si="182"/>
        <v>3.4334768677206364</v>
      </c>
      <c r="K651" s="202">
        <v>5.4289498751099199</v>
      </c>
      <c r="L651" s="202">
        <v>0.77899310665270427</v>
      </c>
      <c r="M651" s="10">
        <f t="shared" si="183"/>
        <v>25.248132884577068</v>
      </c>
      <c r="N651" s="69">
        <f t="shared" si="184"/>
        <v>7.4041445409316911E-2</v>
      </c>
    </row>
    <row r="652" spans="1:14" x14ac:dyDescent="0.35">
      <c r="A652" s="9" t="e">
        <f t="shared" si="179"/>
        <v>#REF!</v>
      </c>
      <c r="B652" s="9">
        <f t="shared" si="180"/>
        <v>48</v>
      </c>
      <c r="C652" s="14" t="s">
        <v>106</v>
      </c>
      <c r="D652" s="8">
        <f>димвенканали!C652</f>
        <v>1911.3</v>
      </c>
      <c r="E652" s="8">
        <f>димвенканали!D652</f>
        <v>0</v>
      </c>
      <c r="F652" s="8">
        <f>димвенканали!E652</f>
        <v>348.5</v>
      </c>
      <c r="G652" s="328">
        <f t="shared" si="175"/>
        <v>2259.8000000000002</v>
      </c>
      <c r="H652" s="217">
        <f t="shared" si="181"/>
        <v>2.4156621450947297E-2</v>
      </c>
      <c r="I652" s="209">
        <f t="shared" si="176"/>
        <v>103.42536691115829</v>
      </c>
      <c r="J652" s="202">
        <f t="shared" si="182"/>
        <v>22.753580720454824</v>
      </c>
      <c r="K652" s="202">
        <v>35.977539377634599</v>
      </c>
      <c r="L652" s="202">
        <v>4.3662449406020931</v>
      </c>
      <c r="M652" s="10">
        <f t="shared" si="183"/>
        <v>166.5227319498498</v>
      </c>
      <c r="N652" s="69">
        <f t="shared" si="184"/>
        <v>7.3689145919926452E-2</v>
      </c>
    </row>
    <row r="653" spans="1:14" x14ac:dyDescent="0.35">
      <c r="A653" s="9" t="e">
        <f t="shared" si="179"/>
        <v>#REF!</v>
      </c>
      <c r="B653" s="9">
        <f t="shared" si="180"/>
        <v>49</v>
      </c>
      <c r="C653" s="14" t="s">
        <v>107</v>
      </c>
      <c r="D653" s="8">
        <f>димвенканали!C653</f>
        <v>383.21</v>
      </c>
      <c r="E653" s="8">
        <f>димвенканали!D653</f>
        <v>0</v>
      </c>
      <c r="F653" s="8">
        <f>димвенканали!E653</f>
        <v>0</v>
      </c>
      <c r="G653" s="328">
        <f t="shared" si="175"/>
        <v>383.21</v>
      </c>
      <c r="H653" s="217">
        <f t="shared" si="181"/>
        <v>4.0964062776429385E-3</v>
      </c>
      <c r="I653" s="209">
        <f t="shared" si="176"/>
        <v>17.538558657414359</v>
      </c>
      <c r="J653" s="202">
        <f t="shared" si="182"/>
        <v>3.8584829046311593</v>
      </c>
      <c r="K653" s="202">
        <v>6.1009615297386288</v>
      </c>
      <c r="L653" s="202">
        <v>0.8754192035201841</v>
      </c>
      <c r="M653" s="10">
        <f t="shared" si="183"/>
        <v>28.373422295304334</v>
      </c>
      <c r="N653" s="69">
        <f t="shared" si="184"/>
        <v>7.4041445409316911E-2</v>
      </c>
    </row>
    <row r="654" spans="1:14" x14ac:dyDescent="0.35">
      <c r="A654" s="9" t="e">
        <f t="shared" si="179"/>
        <v>#REF!</v>
      </c>
      <c r="B654" s="9">
        <f t="shared" si="180"/>
        <v>50</v>
      </c>
      <c r="C654" s="14" t="s">
        <v>108</v>
      </c>
      <c r="D654" s="8">
        <f>димвенканали!C654</f>
        <v>122.4</v>
      </c>
      <c r="E654" s="8">
        <f>димвенканали!D654</f>
        <v>0</v>
      </c>
      <c r="F654" s="8">
        <f>димвенканали!E654</f>
        <v>0</v>
      </c>
      <c r="G654" s="328">
        <f t="shared" si="175"/>
        <v>122.4</v>
      </c>
      <c r="H654" s="217">
        <f t="shared" si="181"/>
        <v>1.3084213052464593E-3</v>
      </c>
      <c r="I654" s="209">
        <f t="shared" si="176"/>
        <v>5.6019403973474535</v>
      </c>
      <c r="J654" s="202">
        <f t="shared" si="182"/>
        <v>1.2324268874164397</v>
      </c>
      <c r="K654" s="202">
        <v>1.9486905123561704</v>
      </c>
      <c r="L654" s="202">
        <v>0.27961512098032554</v>
      </c>
      <c r="M654" s="10">
        <f t="shared" si="183"/>
        <v>9.0626729181003896</v>
      </c>
      <c r="N654" s="69">
        <f t="shared" si="184"/>
        <v>7.4041445409316911E-2</v>
      </c>
    </row>
    <row r="655" spans="1:14" x14ac:dyDescent="0.35">
      <c r="A655" s="9" t="e">
        <f t="shared" si="179"/>
        <v>#REF!</v>
      </c>
      <c r="B655" s="9">
        <f t="shared" si="180"/>
        <v>51</v>
      </c>
      <c r="C655" s="65" t="s">
        <v>109</v>
      </c>
      <c r="D655" s="8">
        <f>димвенканали!C655</f>
        <v>186.3</v>
      </c>
      <c r="E655" s="8">
        <f>димвенканали!D655</f>
        <v>0</v>
      </c>
      <c r="F655" s="8">
        <f>димвенканали!E655</f>
        <v>0</v>
      </c>
      <c r="G655" s="328">
        <f t="shared" si="175"/>
        <v>186.3</v>
      </c>
      <c r="H655" s="217">
        <f t="shared" si="181"/>
        <v>1.9914941925442435E-3</v>
      </c>
      <c r="I655" s="209">
        <f t="shared" si="176"/>
        <v>8.5264828106685506</v>
      </c>
      <c r="J655" s="202">
        <f t="shared" si="182"/>
        <v>1.8758262183470811</v>
      </c>
      <c r="K655" s="202">
        <v>2.9660215886597596</v>
      </c>
      <c r="L655" s="202">
        <v>0.4255906620803484</v>
      </c>
      <c r="M655" s="10">
        <f t="shared" si="183"/>
        <v>13.793921279755738</v>
      </c>
      <c r="N655" s="69">
        <f t="shared" si="184"/>
        <v>7.4041445409316897E-2</v>
      </c>
    </row>
    <row r="656" spans="1:14" x14ac:dyDescent="0.35">
      <c r="A656" s="9" t="e">
        <f t="shared" si="179"/>
        <v>#REF!</v>
      </c>
      <c r="B656" s="9">
        <f t="shared" si="180"/>
        <v>52</v>
      </c>
      <c r="C656" s="14" t="s">
        <v>110</v>
      </c>
      <c r="D656" s="8">
        <f>димвенканали!C656</f>
        <v>989.04</v>
      </c>
      <c r="E656" s="8">
        <f>димвенканали!D656</f>
        <v>0</v>
      </c>
      <c r="F656" s="8">
        <f>димвенканали!E656</f>
        <v>0</v>
      </c>
      <c r="G656" s="328">
        <f t="shared" si="175"/>
        <v>989.04</v>
      </c>
      <c r="H656" s="217">
        <f t="shared" si="181"/>
        <v>1.0572557252785605E-2</v>
      </c>
      <c r="I656" s="209">
        <f t="shared" si="176"/>
        <v>45.265875249938922</v>
      </c>
      <c r="J656" s="202">
        <f t="shared" si="182"/>
        <v>9.9584925549865631</v>
      </c>
      <c r="K656" s="202">
        <v>15.746183532195642</v>
      </c>
      <c r="L656" s="202">
        <v>1.0933783460127464</v>
      </c>
      <c r="M656" s="10">
        <f t="shared" si="183"/>
        <v>72.063929683133864</v>
      </c>
      <c r="N656" s="69">
        <f t="shared" si="184"/>
        <v>7.2862502712866886E-2</v>
      </c>
    </row>
    <row r="657" spans="1:14" x14ac:dyDescent="0.35">
      <c r="A657" s="9" t="e">
        <f t="shared" si="179"/>
        <v>#REF!</v>
      </c>
      <c r="B657" s="9">
        <f t="shared" si="180"/>
        <v>53</v>
      </c>
      <c r="C657" s="14" t="s">
        <v>111</v>
      </c>
      <c r="D657" s="8">
        <f>димвенканали!C657</f>
        <v>336.3</v>
      </c>
      <c r="E657" s="8">
        <f>димвенканали!D657</f>
        <v>0</v>
      </c>
      <c r="F657" s="8">
        <f>димвенканали!E657</f>
        <v>0</v>
      </c>
      <c r="G657" s="328">
        <f t="shared" si="175"/>
        <v>336.3</v>
      </c>
      <c r="H657" s="217">
        <f t="shared" si="181"/>
        <v>3.5949516744639238E-3</v>
      </c>
      <c r="I657" s="209">
        <f t="shared" si="176"/>
        <v>15.391605846633565</v>
      </c>
      <c r="J657" s="202">
        <f t="shared" si="182"/>
        <v>3.3861532862593844</v>
      </c>
      <c r="K657" s="202">
        <v>5.3541227067433015</v>
      </c>
      <c r="L657" s="202">
        <v>0.76825625151702193</v>
      </c>
      <c r="M657" s="10">
        <f t="shared" si="183"/>
        <v>24.900138091153273</v>
      </c>
      <c r="N657" s="69">
        <f t="shared" si="184"/>
        <v>7.4041445409316897E-2</v>
      </c>
    </row>
    <row r="658" spans="1:14" x14ac:dyDescent="0.35">
      <c r="A658" s="9" t="e">
        <f t="shared" si="179"/>
        <v>#REF!</v>
      </c>
      <c r="B658" s="9">
        <f t="shared" si="180"/>
        <v>54</v>
      </c>
      <c r="C658" s="14" t="s">
        <v>112</v>
      </c>
      <c r="D658" s="8">
        <f>димвенканали!C658</f>
        <v>990</v>
      </c>
      <c r="E658" s="8">
        <f>димвенканали!D658</f>
        <v>0</v>
      </c>
      <c r="F658" s="8">
        <f>димвенканали!E658</f>
        <v>0</v>
      </c>
      <c r="G658" s="328">
        <f t="shared" si="175"/>
        <v>990</v>
      </c>
      <c r="H658" s="217">
        <f t="shared" si="181"/>
        <v>1.0582819380669892E-2</v>
      </c>
      <c r="I658" s="209">
        <f t="shared" si="176"/>
        <v>45.309812037369106</v>
      </c>
      <c r="J658" s="202">
        <f t="shared" si="182"/>
        <v>9.9681586482212037</v>
      </c>
      <c r="K658" s="202">
        <v>15.761467379351378</v>
      </c>
      <c r="L658" s="202">
        <v>2.2615928902820448</v>
      </c>
      <c r="M658" s="10">
        <f t="shared" si="183"/>
        <v>73.301030955223737</v>
      </c>
      <c r="N658" s="69">
        <f t="shared" si="184"/>
        <v>7.4041445409316911E-2</v>
      </c>
    </row>
    <row r="659" spans="1:14" x14ac:dyDescent="0.35">
      <c r="A659" s="9" t="e">
        <f t="shared" si="179"/>
        <v>#REF!</v>
      </c>
      <c r="B659" s="9">
        <f t="shared" si="180"/>
        <v>55</v>
      </c>
      <c r="C659" s="14" t="s">
        <v>113</v>
      </c>
      <c r="D659" s="8">
        <f>димвенканали!C659</f>
        <v>329.6</v>
      </c>
      <c r="E659" s="8">
        <f>димвенканали!D659</f>
        <v>0</v>
      </c>
      <c r="F659" s="8">
        <f>димвенканали!E659</f>
        <v>0</v>
      </c>
      <c r="G659" s="328">
        <f t="shared" si="175"/>
        <v>329.6</v>
      </c>
      <c r="H659" s="217">
        <f t="shared" si="181"/>
        <v>3.5233305736048449E-3</v>
      </c>
      <c r="I659" s="209">
        <f t="shared" si="176"/>
        <v>15.084963684360462</v>
      </c>
      <c r="J659" s="202">
        <f t="shared" si="182"/>
        <v>3.3186920105593014</v>
      </c>
      <c r="K659" s="202">
        <v>5.2474541901355707</v>
      </c>
      <c r="L659" s="202">
        <v>0.75295052185551714</v>
      </c>
      <c r="M659" s="10">
        <f t="shared" si="183"/>
        <v>24.404060406910851</v>
      </c>
      <c r="N659" s="69">
        <f t="shared" si="184"/>
        <v>7.4041445409316897E-2</v>
      </c>
    </row>
    <row r="660" spans="1:14" x14ac:dyDescent="0.35">
      <c r="A660" s="9" t="e">
        <f t="shared" si="179"/>
        <v>#REF!</v>
      </c>
      <c r="B660" s="9">
        <f t="shared" si="180"/>
        <v>56</v>
      </c>
      <c r="C660" s="14" t="s">
        <v>114</v>
      </c>
      <c r="D660" s="8">
        <f>димвенканали!C660</f>
        <v>564.20000000000005</v>
      </c>
      <c r="E660" s="8">
        <f>димвенканали!D660</f>
        <v>0</v>
      </c>
      <c r="F660" s="8">
        <f>димвенканали!E660</f>
        <v>0</v>
      </c>
      <c r="G660" s="328">
        <f t="shared" si="175"/>
        <v>564.20000000000005</v>
      </c>
      <c r="H660" s="217">
        <f t="shared" si="181"/>
        <v>6.0311380753272255E-3</v>
      </c>
      <c r="I660" s="209">
        <f t="shared" si="176"/>
        <v>25.822016112609749</v>
      </c>
      <c r="J660" s="202">
        <f t="shared" si="182"/>
        <v>5.6808435447741443</v>
      </c>
      <c r="K660" s="202">
        <v>8.9824443388182313</v>
      </c>
      <c r="L660" s="202">
        <v>1.2888795037344742</v>
      </c>
      <c r="M660" s="10">
        <f t="shared" si="183"/>
        <v>41.774183499936598</v>
      </c>
      <c r="N660" s="69">
        <f t="shared" si="184"/>
        <v>7.4041445409316897E-2</v>
      </c>
    </row>
    <row r="661" spans="1:14" x14ac:dyDescent="0.35">
      <c r="A661" s="9" t="e">
        <f t="shared" si="179"/>
        <v>#REF!</v>
      </c>
      <c r="B661" s="9">
        <f t="shared" si="180"/>
        <v>57</v>
      </c>
      <c r="C661" s="14" t="s">
        <v>115</v>
      </c>
      <c r="D661" s="8">
        <f>димвенканали!C661</f>
        <v>123.2</v>
      </c>
      <c r="E661" s="8">
        <f>димвенканали!D661</f>
        <v>0</v>
      </c>
      <c r="F661" s="8">
        <f>димвенканали!E661</f>
        <v>0</v>
      </c>
      <c r="G661" s="328">
        <f t="shared" si="175"/>
        <v>123.2</v>
      </c>
      <c r="H661" s="217">
        <f t="shared" si="181"/>
        <v>1.3169730784833643E-3</v>
      </c>
      <c r="I661" s="209">
        <f t="shared" si="176"/>
        <v>5.6385543868725998</v>
      </c>
      <c r="J661" s="202">
        <f t="shared" si="182"/>
        <v>1.2404819651119721</v>
      </c>
      <c r="K661" s="202">
        <v>1.961427051652616</v>
      </c>
      <c r="L661" s="202">
        <v>0.28144267079065449</v>
      </c>
      <c r="M661" s="10">
        <f t="shared" si="183"/>
        <v>9.1219060744278426</v>
      </c>
      <c r="N661" s="69">
        <f t="shared" si="184"/>
        <v>7.4041445409316897E-2</v>
      </c>
    </row>
    <row r="662" spans="1:14" x14ac:dyDescent="0.35">
      <c r="A662" s="9" t="e">
        <f t="shared" si="179"/>
        <v>#REF!</v>
      </c>
      <c r="B662" s="9">
        <f t="shared" si="180"/>
        <v>58</v>
      </c>
      <c r="C662" s="14" t="s">
        <v>116</v>
      </c>
      <c r="D662" s="8">
        <f>димвенканали!C662</f>
        <v>325.3</v>
      </c>
      <c r="E662" s="8">
        <f>димвенканали!D662</f>
        <v>0</v>
      </c>
      <c r="F662" s="8">
        <f>димвенканали!E662</f>
        <v>0</v>
      </c>
      <c r="G662" s="328">
        <f t="shared" si="175"/>
        <v>325.3</v>
      </c>
      <c r="H662" s="217">
        <f t="shared" si="181"/>
        <v>3.4773647924564808E-3</v>
      </c>
      <c r="I662" s="209">
        <f t="shared" si="176"/>
        <v>14.8881634906628</v>
      </c>
      <c r="J662" s="202">
        <f t="shared" si="182"/>
        <v>3.275395967945816</v>
      </c>
      <c r="K662" s="202">
        <v>5.1789952914171762</v>
      </c>
      <c r="L662" s="202">
        <v>0.74312744162499922</v>
      </c>
      <c r="M662" s="10">
        <f t="shared" si="183"/>
        <v>24.085682191650793</v>
      </c>
      <c r="N662" s="69">
        <f t="shared" si="184"/>
        <v>7.4041445409316911E-2</v>
      </c>
    </row>
    <row r="663" spans="1:14" x14ac:dyDescent="0.35">
      <c r="A663" s="9" t="e">
        <f t="shared" si="179"/>
        <v>#REF!</v>
      </c>
      <c r="B663" s="9">
        <f t="shared" si="180"/>
        <v>59</v>
      </c>
      <c r="C663" s="14" t="s">
        <v>117</v>
      </c>
      <c r="D663" s="8">
        <f>димвенканали!C663</f>
        <v>314.2</v>
      </c>
      <c r="E663" s="8">
        <f>димвенканали!D663</f>
        <v>0</v>
      </c>
      <c r="F663" s="8">
        <f>димвенканали!E663</f>
        <v>0</v>
      </c>
      <c r="G663" s="328">
        <f t="shared" si="175"/>
        <v>314.2</v>
      </c>
      <c r="H663" s="217">
        <f t="shared" si="181"/>
        <v>3.3587089387944239E-3</v>
      </c>
      <c r="I663" s="209">
        <f t="shared" si="176"/>
        <v>14.380144386001385</v>
      </c>
      <c r="J663" s="202">
        <f t="shared" si="182"/>
        <v>3.163631764920305</v>
      </c>
      <c r="K663" s="202">
        <v>5.0022758086789931</v>
      </c>
      <c r="L663" s="202">
        <v>0.71777018800668524</v>
      </c>
      <c r="M663" s="10">
        <f t="shared" si="183"/>
        <v>23.263822147607367</v>
      </c>
      <c r="N663" s="69">
        <f t="shared" si="184"/>
        <v>7.4041445409316897E-2</v>
      </c>
    </row>
    <row r="664" spans="1:14" x14ac:dyDescent="0.35">
      <c r="A664" s="9" t="e">
        <f t="shared" si="179"/>
        <v>#REF!</v>
      </c>
      <c r="B664" s="9">
        <f t="shared" si="180"/>
        <v>60</v>
      </c>
      <c r="C664" s="14" t="s">
        <v>118</v>
      </c>
      <c r="D664" s="8">
        <f>димвенканали!C664</f>
        <v>418.8</v>
      </c>
      <c r="E664" s="8">
        <f>димвенканали!D664</f>
        <v>0</v>
      </c>
      <c r="F664" s="8">
        <f>димвенканали!E664</f>
        <v>0</v>
      </c>
      <c r="G664" s="328">
        <f t="shared" si="175"/>
        <v>418.8</v>
      </c>
      <c r="H664" s="217">
        <f t="shared" si="181"/>
        <v>4.4768532895197478E-3</v>
      </c>
      <c r="I664" s="209">
        <f t="shared" si="176"/>
        <v>19.167423516414324</v>
      </c>
      <c r="J664" s="202">
        <f t="shared" si="182"/>
        <v>4.2168331736111515</v>
      </c>
      <c r="K664" s="202">
        <v>6.6675783216892501</v>
      </c>
      <c r="L664" s="202">
        <v>0.95672232570719229</v>
      </c>
      <c r="M664" s="10">
        <f t="shared" si="183"/>
        <v>31.008557337421916</v>
      </c>
      <c r="N664" s="69">
        <f t="shared" si="184"/>
        <v>7.4041445409316897E-2</v>
      </c>
    </row>
    <row r="665" spans="1:14" x14ac:dyDescent="0.35">
      <c r="A665" s="9" t="e">
        <f t="shared" si="179"/>
        <v>#REF!</v>
      </c>
      <c r="B665" s="9">
        <f t="shared" si="180"/>
        <v>61</v>
      </c>
      <c r="C665" s="14" t="s">
        <v>119</v>
      </c>
      <c r="D665" s="8">
        <f>димвенканали!C665</f>
        <v>435.7</v>
      </c>
      <c r="E665" s="8">
        <f>димвенканали!D665</f>
        <v>0</v>
      </c>
      <c r="F665" s="8">
        <f>димвенканали!E665</f>
        <v>0</v>
      </c>
      <c r="G665" s="328">
        <f t="shared" si="175"/>
        <v>435.7</v>
      </c>
      <c r="H665" s="217">
        <f t="shared" si="181"/>
        <v>4.6575094991493657E-3</v>
      </c>
      <c r="I665" s="209">
        <f t="shared" ref="I665:I716" si="185">H665*$I$2</f>
        <v>19.940894045133049</v>
      </c>
      <c r="J665" s="202">
        <f t="shared" si="182"/>
        <v>4.3869966899292709</v>
      </c>
      <c r="K665" s="202">
        <v>6.936637714326662</v>
      </c>
      <c r="L665" s="202">
        <v>0.99532931545039083</v>
      </c>
      <c r="M665" s="10">
        <f t="shared" si="183"/>
        <v>32.259857764839367</v>
      </c>
      <c r="N665" s="69">
        <f t="shared" si="184"/>
        <v>7.4041445409316883E-2</v>
      </c>
    </row>
    <row r="666" spans="1:14" x14ac:dyDescent="0.35">
      <c r="A666" s="9" t="e">
        <f t="shared" ref="A666:B717" si="186">A665+1</f>
        <v>#REF!</v>
      </c>
      <c r="B666" s="9">
        <f t="shared" si="180"/>
        <v>62</v>
      </c>
      <c r="C666" s="14" t="s">
        <v>120</v>
      </c>
      <c r="D666" s="8">
        <f>димвенканали!C666</f>
        <v>416.2</v>
      </c>
      <c r="E666" s="8">
        <f>димвенканали!D666</f>
        <v>0</v>
      </c>
      <c r="F666" s="8">
        <f>димвенканали!E666</f>
        <v>0</v>
      </c>
      <c r="G666" s="328">
        <f t="shared" si="175"/>
        <v>416.2</v>
      </c>
      <c r="H666" s="217">
        <f t="shared" si="181"/>
        <v>4.449060026499807E-3</v>
      </c>
      <c r="I666" s="209">
        <f t="shared" si="185"/>
        <v>19.048428050457598</v>
      </c>
      <c r="J666" s="202">
        <f t="shared" si="182"/>
        <v>4.1906541711006717</v>
      </c>
      <c r="K666" s="202">
        <v>6.6261845689758028</v>
      </c>
      <c r="L666" s="202">
        <v>0.95078278882362322</v>
      </c>
      <c r="M666" s="10">
        <f t="shared" si="183"/>
        <v>30.816049579357696</v>
      </c>
      <c r="N666" s="69">
        <f t="shared" si="184"/>
        <v>7.4041445409316911E-2</v>
      </c>
    </row>
    <row r="667" spans="1:14" x14ac:dyDescent="0.35">
      <c r="A667" s="9" t="e">
        <f t="shared" si="186"/>
        <v>#REF!</v>
      </c>
      <c r="B667" s="9">
        <f t="shared" si="180"/>
        <v>63</v>
      </c>
      <c r="C667" s="14" t="s">
        <v>121</v>
      </c>
      <c r="D667" s="8">
        <f>димвенканали!C667</f>
        <v>4569.2</v>
      </c>
      <c r="E667" s="8">
        <f>димвенканали!D667</f>
        <v>0</v>
      </c>
      <c r="F667" s="8">
        <f>димвенканали!E667</f>
        <v>0</v>
      </c>
      <c r="G667" s="328">
        <f t="shared" si="175"/>
        <v>4569.2</v>
      </c>
      <c r="H667" s="217">
        <f t="shared" si="181"/>
        <v>4.8843452842582694E-2</v>
      </c>
      <c r="I667" s="209">
        <f t="shared" si="185"/>
        <v>209.12080117287567</v>
      </c>
      <c r="J667" s="202">
        <f t="shared" si="182"/>
        <v>46.006576258032645</v>
      </c>
      <c r="K667" s="202">
        <v>72.744744191648806</v>
      </c>
      <c r="L667" s="202">
        <v>10.438050741693655</v>
      </c>
      <c r="M667" s="10">
        <f t="shared" si="183"/>
        <v>338.31017236425077</v>
      </c>
      <c r="N667" s="69">
        <f t="shared" si="184"/>
        <v>7.4041445409316897E-2</v>
      </c>
    </row>
    <row r="668" spans="1:14" x14ac:dyDescent="0.35">
      <c r="A668" s="9" t="e">
        <f t="shared" si="186"/>
        <v>#REF!</v>
      </c>
      <c r="B668" s="9">
        <f t="shared" si="180"/>
        <v>64</v>
      </c>
      <c r="C668" s="14" t="s">
        <v>122</v>
      </c>
      <c r="D668" s="8">
        <f>димвенканали!C668</f>
        <v>310</v>
      </c>
      <c r="E668" s="8">
        <f>димвенканали!D668</f>
        <v>0</v>
      </c>
      <c r="F668" s="8">
        <f>димвенканали!E668</f>
        <v>0</v>
      </c>
      <c r="G668" s="328">
        <f t="shared" si="175"/>
        <v>310</v>
      </c>
      <c r="H668" s="217">
        <f t="shared" si="181"/>
        <v>3.3138121293006732E-3</v>
      </c>
      <c r="I668" s="209">
        <f t="shared" si="185"/>
        <v>14.187920940994367</v>
      </c>
      <c r="J668" s="202">
        <f t="shared" si="182"/>
        <v>3.1213426070187609</v>
      </c>
      <c r="K668" s="202">
        <v>4.9354089773726537</v>
      </c>
      <c r="L668" s="202">
        <v>0.70817555150245848</v>
      </c>
      <c r="M668" s="10">
        <f t="shared" si="183"/>
        <v>22.952848076888237</v>
      </c>
      <c r="N668" s="69">
        <f t="shared" si="184"/>
        <v>7.4041445409316897E-2</v>
      </c>
    </row>
    <row r="669" spans="1:14" x14ac:dyDescent="0.35">
      <c r="A669" s="9" t="e">
        <f t="shared" si="186"/>
        <v>#REF!</v>
      </c>
      <c r="B669" s="9">
        <f t="shared" si="180"/>
        <v>65</v>
      </c>
      <c r="C669" s="14" t="s">
        <v>123</v>
      </c>
      <c r="D669" s="8">
        <f>димвенканали!C669</f>
        <v>336.4</v>
      </c>
      <c r="E669" s="8">
        <f>димвенканали!D669</f>
        <v>0</v>
      </c>
      <c r="F669" s="8">
        <f>димвенканали!E669</f>
        <v>0</v>
      </c>
      <c r="G669" s="328">
        <f t="shared" ref="G669:G723" si="187">D669+E669+F669</f>
        <v>336.4</v>
      </c>
      <c r="H669" s="217">
        <f t="shared" si="181"/>
        <v>3.5960206461185368E-3</v>
      </c>
      <c r="I669" s="209">
        <f t="shared" si="185"/>
        <v>15.396182595324209</v>
      </c>
      <c r="J669" s="202">
        <f t="shared" si="182"/>
        <v>3.3871601709713262</v>
      </c>
      <c r="K669" s="202">
        <v>5.3557147741553566</v>
      </c>
      <c r="L669" s="202">
        <v>0.76848469524331298</v>
      </c>
      <c r="M669" s="10">
        <f t="shared" ref="M669:M700" si="188">I669+J669+K669+L669</f>
        <v>24.907542235694205</v>
      </c>
      <c r="N669" s="69">
        <f t="shared" ref="N669:N700" si="189">M669/G669</f>
        <v>7.4041445409316911E-2</v>
      </c>
    </row>
    <row r="670" spans="1:14" x14ac:dyDescent="0.35">
      <c r="A670" s="9" t="e">
        <f t="shared" si="186"/>
        <v>#REF!</v>
      </c>
      <c r="B670" s="9">
        <f t="shared" si="186"/>
        <v>66</v>
      </c>
      <c r="C670" s="14" t="s">
        <v>124</v>
      </c>
      <c r="D670" s="8">
        <f>димвенканали!C670</f>
        <v>133.69999999999999</v>
      </c>
      <c r="E670" s="8">
        <f>димвенканали!D670</f>
        <v>0</v>
      </c>
      <c r="F670" s="8">
        <f>димвенканали!E670</f>
        <v>0</v>
      </c>
      <c r="G670" s="328">
        <f t="shared" si="187"/>
        <v>133.69999999999999</v>
      </c>
      <c r="H670" s="217">
        <f t="shared" ref="H670:H723" si="190">2/187095.7*G670</f>
        <v>1.4292151022177418E-3</v>
      </c>
      <c r="I670" s="209">
        <f t="shared" si="185"/>
        <v>6.1191129993901505</v>
      </c>
      <c r="J670" s="202">
        <f t="shared" si="182"/>
        <v>1.3462048598658332</v>
      </c>
      <c r="K670" s="202">
        <v>2.1285941299184636</v>
      </c>
      <c r="L670" s="202">
        <v>0.30542926205122156</v>
      </c>
      <c r="M670" s="10">
        <f t="shared" si="188"/>
        <v>9.8993412512256693</v>
      </c>
      <c r="N670" s="69">
        <f t="shared" si="189"/>
        <v>7.4041445409316911E-2</v>
      </c>
    </row>
    <row r="671" spans="1:14" x14ac:dyDescent="0.35">
      <c r="A671" s="9" t="e">
        <f>#REF!+1</f>
        <v>#REF!</v>
      </c>
      <c r="B671" s="9">
        <f t="shared" si="186"/>
        <v>67</v>
      </c>
      <c r="C671" s="14" t="s">
        <v>125</v>
      </c>
      <c r="D671" s="8">
        <f>димвенканали!C671</f>
        <v>136.80000000000001</v>
      </c>
      <c r="E671" s="8">
        <f>димвенканали!D671</f>
        <v>0</v>
      </c>
      <c r="F671" s="8">
        <f>димвенканали!E671</f>
        <v>0</v>
      </c>
      <c r="G671" s="328">
        <f t="shared" si="187"/>
        <v>136.80000000000001</v>
      </c>
      <c r="H671" s="217">
        <f t="shared" si="190"/>
        <v>1.4623532235107488E-3</v>
      </c>
      <c r="I671" s="209">
        <f t="shared" si="185"/>
        <v>6.2609922088000953</v>
      </c>
      <c r="J671" s="202">
        <f t="shared" si="182"/>
        <v>1.3774182859360209</v>
      </c>
      <c r="K671" s="202">
        <v>2.1779482196921909</v>
      </c>
      <c r="L671" s="202">
        <v>0.31251101756624616</v>
      </c>
      <c r="M671" s="10">
        <f t="shared" si="188"/>
        <v>10.128869731994554</v>
      </c>
      <c r="N671" s="69">
        <f t="shared" si="189"/>
        <v>7.4041445409316911E-2</v>
      </c>
    </row>
    <row r="672" spans="1:14" x14ac:dyDescent="0.35">
      <c r="A672" s="9" t="e">
        <f t="shared" si="186"/>
        <v>#REF!</v>
      </c>
      <c r="B672" s="9">
        <f t="shared" si="186"/>
        <v>68</v>
      </c>
      <c r="C672" s="14" t="s">
        <v>126</v>
      </c>
      <c r="D672" s="8">
        <f>димвенканали!C672</f>
        <v>126.6</v>
      </c>
      <c r="E672" s="8">
        <f>димвенканали!D672</f>
        <v>0</v>
      </c>
      <c r="F672" s="8">
        <f>димвенканали!E672</f>
        <v>0</v>
      </c>
      <c r="G672" s="328">
        <f t="shared" si="187"/>
        <v>126.6</v>
      </c>
      <c r="H672" s="217">
        <f t="shared" si="190"/>
        <v>1.3533181147402102E-3</v>
      </c>
      <c r="I672" s="209">
        <f t="shared" si="185"/>
        <v>5.7941638423544726</v>
      </c>
      <c r="J672" s="202">
        <f t="shared" si="182"/>
        <v>1.274716045317984</v>
      </c>
      <c r="K672" s="202">
        <v>2.0155573436625098</v>
      </c>
      <c r="L672" s="202">
        <v>0.28920975748455241</v>
      </c>
      <c r="M672" s="10">
        <f t="shared" si="188"/>
        <v>9.3736469888195195</v>
      </c>
      <c r="N672" s="69">
        <f t="shared" si="189"/>
        <v>7.4041445409316897E-2</v>
      </c>
    </row>
    <row r="673" spans="1:14" x14ac:dyDescent="0.35">
      <c r="A673" s="9" t="e">
        <f t="shared" si="186"/>
        <v>#REF!</v>
      </c>
      <c r="B673" s="9">
        <f t="shared" si="186"/>
        <v>69</v>
      </c>
      <c r="C673" s="14" t="s">
        <v>127</v>
      </c>
      <c r="D673" s="8">
        <f>димвенканали!C673</f>
        <v>360.6</v>
      </c>
      <c r="E673" s="8">
        <f>димвенканали!D673</f>
        <v>0</v>
      </c>
      <c r="F673" s="8">
        <f>димвенканали!E673</f>
        <v>0</v>
      </c>
      <c r="G673" s="328">
        <f t="shared" si="187"/>
        <v>360.6</v>
      </c>
      <c r="H673" s="217">
        <f t="shared" si="190"/>
        <v>3.8547117865349121E-3</v>
      </c>
      <c r="I673" s="209">
        <f t="shared" si="185"/>
        <v>16.503755778459897</v>
      </c>
      <c r="J673" s="202">
        <f t="shared" ref="J673:J723" si="191">I673*0.22</f>
        <v>3.6308262712611774</v>
      </c>
      <c r="K673" s="202">
        <v>5.740995087872836</v>
      </c>
      <c r="L673" s="202">
        <v>0.82376807700576304</v>
      </c>
      <c r="M673" s="10">
        <f t="shared" si="188"/>
        <v>26.699345214599674</v>
      </c>
      <c r="N673" s="69">
        <f t="shared" si="189"/>
        <v>7.4041445409316897E-2</v>
      </c>
    </row>
    <row r="674" spans="1:14" x14ac:dyDescent="0.35">
      <c r="A674" s="9" t="e">
        <f t="shared" si="186"/>
        <v>#REF!</v>
      </c>
      <c r="B674" s="9">
        <f t="shared" si="186"/>
        <v>70</v>
      </c>
      <c r="C674" s="14" t="s">
        <v>128</v>
      </c>
      <c r="D674" s="8">
        <f>димвенканали!C674</f>
        <v>132.1</v>
      </c>
      <c r="E674" s="8">
        <f>димвенканали!D674</f>
        <v>0</v>
      </c>
      <c r="F674" s="8">
        <f>димвенканали!E674</f>
        <v>0</v>
      </c>
      <c r="G674" s="328">
        <f t="shared" si="187"/>
        <v>132.1</v>
      </c>
      <c r="H674" s="217">
        <f t="shared" si="190"/>
        <v>1.412111555743932E-3</v>
      </c>
      <c r="I674" s="209">
        <f t="shared" si="185"/>
        <v>6.0458850203398571</v>
      </c>
      <c r="J674" s="202">
        <f t="shared" si="191"/>
        <v>1.3300947044747686</v>
      </c>
      <c r="K674" s="202">
        <v>2.1031210513255729</v>
      </c>
      <c r="L674" s="202">
        <v>0.30177416243056376</v>
      </c>
      <c r="M674" s="10">
        <f t="shared" si="188"/>
        <v>9.7808749385707614</v>
      </c>
      <c r="N674" s="69">
        <f t="shared" si="189"/>
        <v>7.4041445409316897E-2</v>
      </c>
    </row>
    <row r="675" spans="1:14" x14ac:dyDescent="0.35">
      <c r="A675" s="9" t="e">
        <f t="shared" si="186"/>
        <v>#REF!</v>
      </c>
      <c r="B675" s="9">
        <f t="shared" si="186"/>
        <v>71</v>
      </c>
      <c r="C675" s="14" t="s">
        <v>129</v>
      </c>
      <c r="D675" s="8">
        <f>димвенканали!C675</f>
        <v>381.1</v>
      </c>
      <c r="E675" s="8">
        <f>димвенканали!D675</f>
        <v>0</v>
      </c>
      <c r="F675" s="8">
        <f>димвенканали!E675</f>
        <v>0</v>
      </c>
      <c r="G675" s="328">
        <f t="shared" si="187"/>
        <v>381.1</v>
      </c>
      <c r="H675" s="217">
        <f t="shared" si="190"/>
        <v>4.0738509757306017E-3</v>
      </c>
      <c r="I675" s="209">
        <f t="shared" si="185"/>
        <v>17.441989260041783</v>
      </c>
      <c r="J675" s="202">
        <f t="shared" si="191"/>
        <v>3.8372376372091925</v>
      </c>
      <c r="K675" s="202">
        <v>6.0673689073442532</v>
      </c>
      <c r="L675" s="202">
        <v>0.87059904089544171</v>
      </c>
      <c r="M675" s="10">
        <f t="shared" si="188"/>
        <v>28.21719484549067</v>
      </c>
      <c r="N675" s="69">
        <f t="shared" si="189"/>
        <v>7.4041445409316897E-2</v>
      </c>
    </row>
    <row r="676" spans="1:14" x14ac:dyDescent="0.35">
      <c r="A676" s="9" t="e">
        <f t="shared" si="186"/>
        <v>#REF!</v>
      </c>
      <c r="B676" s="9">
        <f t="shared" si="186"/>
        <v>72</v>
      </c>
      <c r="C676" s="14" t="s">
        <v>130</v>
      </c>
      <c r="D676" s="8">
        <f>димвенканали!C676</f>
        <v>4312.74</v>
      </c>
      <c r="E676" s="8">
        <f>димвенканали!D676</f>
        <v>0</v>
      </c>
      <c r="F676" s="8">
        <f>димвенканали!E676</f>
        <v>49.9</v>
      </c>
      <c r="G676" s="328">
        <f t="shared" si="187"/>
        <v>4362.6399999999994</v>
      </c>
      <c r="H676" s="217">
        <f t="shared" si="190"/>
        <v>4.6635384992813826E-2</v>
      </c>
      <c r="I676" s="209">
        <f t="shared" si="185"/>
        <v>199.66706907748275</v>
      </c>
      <c r="J676" s="202">
        <f t="shared" si="191"/>
        <v>43.926755197046205</v>
      </c>
      <c r="K676" s="202">
        <v>69.456169745306553</v>
      </c>
      <c r="L676" s="202">
        <v>9.8521839612474587</v>
      </c>
      <c r="M676" s="10">
        <f t="shared" si="188"/>
        <v>322.90217798108301</v>
      </c>
      <c r="N676" s="69">
        <f t="shared" si="189"/>
        <v>7.4015315951140373E-2</v>
      </c>
    </row>
    <row r="677" spans="1:14" x14ac:dyDescent="0.35">
      <c r="A677" s="9" t="e">
        <f t="shared" si="186"/>
        <v>#REF!</v>
      </c>
      <c r="B677" s="9">
        <f t="shared" si="186"/>
        <v>73</v>
      </c>
      <c r="C677" s="14" t="s">
        <v>131</v>
      </c>
      <c r="D677" s="8">
        <f>димвенканали!C677</f>
        <v>33.4</v>
      </c>
      <c r="E677" s="8">
        <f>димвенканали!D677</f>
        <v>0</v>
      </c>
      <c r="F677" s="8">
        <f>димвенканали!E677</f>
        <v>0</v>
      </c>
      <c r="G677" s="328">
        <f t="shared" si="187"/>
        <v>33.4</v>
      </c>
      <c r="H677" s="217">
        <f t="shared" si="190"/>
        <v>3.570365326407822E-4</v>
      </c>
      <c r="I677" s="209">
        <f t="shared" si="185"/>
        <v>1.5286340626748769</v>
      </c>
      <c r="J677" s="202">
        <f t="shared" si="191"/>
        <v>0.3362994937884729</v>
      </c>
      <c r="K677" s="202">
        <v>0.53175051562660214</v>
      </c>
      <c r="L677" s="202">
        <v>7.6300204581232614E-2</v>
      </c>
      <c r="M677" s="10">
        <f t="shared" si="188"/>
        <v>2.4729842766711845</v>
      </c>
      <c r="N677" s="69">
        <f t="shared" si="189"/>
        <v>7.4041445409316897E-2</v>
      </c>
    </row>
    <row r="678" spans="1:14" x14ac:dyDescent="0.35">
      <c r="A678" s="9" t="e">
        <f t="shared" si="186"/>
        <v>#REF!</v>
      </c>
      <c r="B678" s="9">
        <f t="shared" si="186"/>
        <v>74</v>
      </c>
      <c r="C678" s="14" t="s">
        <v>132</v>
      </c>
      <c r="D678" s="8">
        <f>димвенканали!C678</f>
        <v>3860.73</v>
      </c>
      <c r="E678" s="8">
        <f>димвенканали!D678</f>
        <v>0</v>
      </c>
      <c r="F678" s="8">
        <f>димвенканали!E678</f>
        <v>91.5</v>
      </c>
      <c r="G678" s="328">
        <f t="shared" si="187"/>
        <v>3952.23</v>
      </c>
      <c r="H678" s="217">
        <f t="shared" si="190"/>
        <v>4.2248218425116127E-2</v>
      </c>
      <c r="I678" s="209">
        <f t="shared" si="185"/>
        <v>180.88363477621343</v>
      </c>
      <c r="J678" s="202">
        <f t="shared" si="191"/>
        <v>39.794399650766955</v>
      </c>
      <c r="K678" s="202">
        <v>62.922165879488787</v>
      </c>
      <c r="L678" s="202">
        <v>8.819595474038989</v>
      </c>
      <c r="M678" s="10">
        <f t="shared" si="188"/>
        <v>292.41979578050814</v>
      </c>
      <c r="N678" s="69">
        <f t="shared" si="189"/>
        <v>7.3988557290569662E-2</v>
      </c>
    </row>
    <row r="679" spans="1:14" x14ac:dyDescent="0.35">
      <c r="A679" s="9" t="e">
        <f t="shared" si="186"/>
        <v>#REF!</v>
      </c>
      <c r="B679" s="9">
        <f t="shared" si="186"/>
        <v>75</v>
      </c>
      <c r="C679" s="14" t="s">
        <v>133</v>
      </c>
      <c r="D679" s="8">
        <f>димвенканали!C679</f>
        <v>83</v>
      </c>
      <c r="E679" s="8">
        <f>димвенканали!D679</f>
        <v>0</v>
      </c>
      <c r="F679" s="8">
        <f>димвенканали!E679</f>
        <v>0</v>
      </c>
      <c r="G679" s="328">
        <f t="shared" si="187"/>
        <v>83</v>
      </c>
      <c r="H679" s="217">
        <f t="shared" si="190"/>
        <v>8.8724647332888993E-4</v>
      </c>
      <c r="I679" s="209">
        <f t="shared" si="185"/>
        <v>3.7987014132339758</v>
      </c>
      <c r="J679" s="202">
        <f t="shared" si="191"/>
        <v>0.83571431091147463</v>
      </c>
      <c r="K679" s="202">
        <v>1.3214159520062267</v>
      </c>
      <c r="L679" s="202">
        <v>0.18960829282162597</v>
      </c>
      <c r="M679" s="10">
        <f t="shared" si="188"/>
        <v>6.145439968973303</v>
      </c>
      <c r="N679" s="69">
        <f t="shared" si="189"/>
        <v>7.4041445409316897E-2</v>
      </c>
    </row>
    <row r="680" spans="1:14" x14ac:dyDescent="0.35">
      <c r="A680" s="9" t="e">
        <f>#REF!+1</f>
        <v>#REF!</v>
      </c>
      <c r="B680" s="9">
        <f t="shared" si="186"/>
        <v>76</v>
      </c>
      <c r="C680" s="14" t="s">
        <v>134</v>
      </c>
      <c r="D680" s="8">
        <f>димвенканали!C680</f>
        <v>120.4</v>
      </c>
      <c r="E680" s="8">
        <f>димвенканали!D680</f>
        <v>0</v>
      </c>
      <c r="F680" s="8">
        <f>димвенканали!E680</f>
        <v>0</v>
      </c>
      <c r="G680" s="328">
        <f t="shared" si="187"/>
        <v>120.4</v>
      </c>
      <c r="H680" s="217">
        <f t="shared" si="190"/>
        <v>1.287041872154197E-3</v>
      </c>
      <c r="I680" s="209">
        <f t="shared" si="185"/>
        <v>5.5104054235345865</v>
      </c>
      <c r="J680" s="202">
        <f t="shared" si="191"/>
        <v>1.212289193177609</v>
      </c>
      <c r="K680" s="202">
        <v>1.9168491641150567</v>
      </c>
      <c r="L680" s="202">
        <v>0.27504624645450321</v>
      </c>
      <c r="M680" s="10">
        <f t="shared" si="188"/>
        <v>8.914590027281756</v>
      </c>
      <c r="N680" s="69">
        <f t="shared" si="189"/>
        <v>7.4041445409316911E-2</v>
      </c>
    </row>
    <row r="681" spans="1:14" x14ac:dyDescent="0.35">
      <c r="A681" s="9" t="e">
        <f t="shared" si="186"/>
        <v>#REF!</v>
      </c>
      <c r="B681" s="9">
        <f t="shared" si="186"/>
        <v>77</v>
      </c>
      <c r="C681" s="14" t="s">
        <v>135</v>
      </c>
      <c r="D681" s="8">
        <f>димвенканали!C681</f>
        <v>128.19999999999999</v>
      </c>
      <c r="E681" s="8">
        <f>димвенканали!D681</f>
        <v>0</v>
      </c>
      <c r="F681" s="8">
        <f>димвенканали!E681</f>
        <v>0</v>
      </c>
      <c r="G681" s="328">
        <f t="shared" si="187"/>
        <v>128.19999999999999</v>
      </c>
      <c r="H681" s="217">
        <f t="shared" si="190"/>
        <v>1.3704216612140201E-3</v>
      </c>
      <c r="I681" s="209">
        <f t="shared" si="185"/>
        <v>5.867391821404766</v>
      </c>
      <c r="J681" s="202">
        <f t="shared" si="191"/>
        <v>1.2908262007090485</v>
      </c>
      <c r="K681" s="202">
        <v>2.0410304222554005</v>
      </c>
      <c r="L681" s="202">
        <v>0.29286485710521021</v>
      </c>
      <c r="M681" s="10">
        <f t="shared" si="188"/>
        <v>9.4921133014744239</v>
      </c>
      <c r="N681" s="69">
        <f t="shared" si="189"/>
        <v>7.4041445409316883E-2</v>
      </c>
    </row>
    <row r="682" spans="1:14" x14ac:dyDescent="0.35">
      <c r="A682" s="9" t="e">
        <f t="shared" si="186"/>
        <v>#REF!</v>
      </c>
      <c r="B682" s="9">
        <f t="shared" si="186"/>
        <v>78</v>
      </c>
      <c r="C682" s="14" t="s">
        <v>136</v>
      </c>
      <c r="D682" s="8">
        <f>димвенканали!C682</f>
        <v>121.8</v>
      </c>
      <c r="E682" s="8">
        <f>димвенканали!D682</f>
        <v>0</v>
      </c>
      <c r="F682" s="8">
        <f>димвенканали!E682</f>
        <v>0</v>
      </c>
      <c r="G682" s="328">
        <f t="shared" si="187"/>
        <v>121.8</v>
      </c>
      <c r="H682" s="217">
        <f t="shared" si="190"/>
        <v>1.3020074753187806E-3</v>
      </c>
      <c r="I682" s="209">
        <f t="shared" si="185"/>
        <v>5.5744799052035932</v>
      </c>
      <c r="J682" s="202">
        <f t="shared" si="191"/>
        <v>1.2263855791447904</v>
      </c>
      <c r="K682" s="202">
        <v>1.9391381078838361</v>
      </c>
      <c r="L682" s="202">
        <v>0.27824445862257885</v>
      </c>
      <c r="M682" s="10">
        <f t="shared" si="188"/>
        <v>9.0182480508547993</v>
      </c>
      <c r="N682" s="69">
        <f t="shared" si="189"/>
        <v>7.4041445409316911E-2</v>
      </c>
    </row>
    <row r="683" spans="1:14" x14ac:dyDescent="0.35">
      <c r="A683" s="9" t="e">
        <f t="shared" si="186"/>
        <v>#REF!</v>
      </c>
      <c r="B683" s="9">
        <f t="shared" si="186"/>
        <v>79</v>
      </c>
      <c r="C683" s="14" t="s">
        <v>137</v>
      </c>
      <c r="D683" s="8">
        <f>димвенканали!C683</f>
        <v>96.5</v>
      </c>
      <c r="E683" s="8">
        <f>димвенканали!D683</f>
        <v>0</v>
      </c>
      <c r="F683" s="8">
        <f>димвенканали!E683</f>
        <v>0</v>
      </c>
      <c r="G683" s="328">
        <f t="shared" si="187"/>
        <v>96.5</v>
      </c>
      <c r="H683" s="217">
        <f t="shared" si="190"/>
        <v>1.0315576467016612E-3</v>
      </c>
      <c r="I683" s="209">
        <f t="shared" si="185"/>
        <v>4.4165624864708271</v>
      </c>
      <c r="J683" s="202">
        <f t="shared" si="191"/>
        <v>0.97164374702358192</v>
      </c>
      <c r="K683" s="202">
        <v>1.5363450526337457</v>
      </c>
      <c r="L683" s="202">
        <v>0.22044819587092659</v>
      </c>
      <c r="M683" s="10">
        <f t="shared" si="188"/>
        <v>7.1449994819990819</v>
      </c>
      <c r="N683" s="69">
        <f t="shared" si="189"/>
        <v>7.4041445409316911E-2</v>
      </c>
    </row>
    <row r="684" spans="1:14" x14ac:dyDescent="0.35">
      <c r="A684" s="9" t="e">
        <f t="shared" si="186"/>
        <v>#REF!</v>
      </c>
      <c r="B684" s="9">
        <f t="shared" si="186"/>
        <v>80</v>
      </c>
      <c r="C684" s="14" t="s">
        <v>138</v>
      </c>
      <c r="D684" s="8">
        <f>димвенканали!C684</f>
        <v>433.8</v>
      </c>
      <c r="E684" s="8">
        <f>димвенканали!D684</f>
        <v>0</v>
      </c>
      <c r="F684" s="8">
        <f>димвенканали!E684</f>
        <v>0</v>
      </c>
      <c r="G684" s="328">
        <f t="shared" si="187"/>
        <v>433.8</v>
      </c>
      <c r="H684" s="217">
        <f t="shared" si="190"/>
        <v>4.6371990377117164E-3</v>
      </c>
      <c r="I684" s="209">
        <f t="shared" si="185"/>
        <v>19.853935820010829</v>
      </c>
      <c r="J684" s="202">
        <f t="shared" si="191"/>
        <v>4.3678658804023822</v>
      </c>
      <c r="K684" s="202">
        <v>6.9063884334976038</v>
      </c>
      <c r="L684" s="202">
        <v>0.99098888465085955</v>
      </c>
      <c r="M684" s="10">
        <f t="shared" si="188"/>
        <v>32.119179018561674</v>
      </c>
      <c r="N684" s="69">
        <f t="shared" si="189"/>
        <v>7.4041445409316911E-2</v>
      </c>
    </row>
    <row r="685" spans="1:14" x14ac:dyDescent="0.35">
      <c r="A685" s="9" t="e">
        <f t="shared" si="186"/>
        <v>#REF!</v>
      </c>
      <c r="B685" s="9">
        <f t="shared" si="186"/>
        <v>81</v>
      </c>
      <c r="C685" s="65" t="s">
        <v>139</v>
      </c>
      <c r="D685" s="8">
        <f>димвенканали!C685</f>
        <v>233.7</v>
      </c>
      <c r="E685" s="8">
        <f>димвенканали!D685</f>
        <v>0</v>
      </c>
      <c r="F685" s="8">
        <f>димвенканали!E685</f>
        <v>0</v>
      </c>
      <c r="G685" s="328">
        <f t="shared" si="187"/>
        <v>233.7</v>
      </c>
      <c r="H685" s="217">
        <f t="shared" si="190"/>
        <v>2.4981867568308622E-3</v>
      </c>
      <c r="I685" s="209">
        <f t="shared" si="185"/>
        <v>10.695861690033494</v>
      </c>
      <c r="J685" s="202">
        <f t="shared" si="191"/>
        <v>2.3530895718073688</v>
      </c>
      <c r="K685" s="202">
        <v>3.7206615419741582</v>
      </c>
      <c r="L685" s="202">
        <v>0.5338729883423371</v>
      </c>
      <c r="M685" s="10">
        <f t="shared" si="188"/>
        <v>17.30348579215736</v>
      </c>
      <c r="N685" s="69">
        <f t="shared" si="189"/>
        <v>7.4041445409316911E-2</v>
      </c>
    </row>
    <row r="686" spans="1:14" x14ac:dyDescent="0.35">
      <c r="A686" s="9" t="e">
        <f t="shared" si="186"/>
        <v>#REF!</v>
      </c>
      <c r="B686" s="9">
        <f t="shared" si="186"/>
        <v>82</v>
      </c>
      <c r="C686" s="14" t="s">
        <v>140</v>
      </c>
      <c r="D686" s="8">
        <f>димвенканали!C686</f>
        <v>1511.8</v>
      </c>
      <c r="E686" s="8">
        <f>димвенканали!D686</f>
        <v>0</v>
      </c>
      <c r="F686" s="8">
        <f>димвенканали!E686</f>
        <v>0</v>
      </c>
      <c r="G686" s="328">
        <f t="shared" si="187"/>
        <v>1511.8</v>
      </c>
      <c r="H686" s="217">
        <f t="shared" si="190"/>
        <v>1.6160713474441153E-2</v>
      </c>
      <c r="I686" s="209">
        <f t="shared" si="185"/>
        <v>69.191286705146069</v>
      </c>
      <c r="J686" s="202">
        <f t="shared" si="191"/>
        <v>15.222083075132135</v>
      </c>
      <c r="K686" s="202">
        <v>24.068875135457994</v>
      </c>
      <c r="L686" s="202">
        <v>3.4536122540690859</v>
      </c>
      <c r="M686" s="10">
        <f t="shared" si="188"/>
        <v>111.93585716980529</v>
      </c>
      <c r="N686" s="69">
        <f t="shared" si="189"/>
        <v>7.4041445409316897E-2</v>
      </c>
    </row>
    <row r="687" spans="1:14" x14ac:dyDescent="0.35">
      <c r="A687" s="9" t="e">
        <f t="shared" si="186"/>
        <v>#REF!</v>
      </c>
      <c r="B687" s="9">
        <f t="shared" si="186"/>
        <v>83</v>
      </c>
      <c r="C687" s="14" t="s">
        <v>141</v>
      </c>
      <c r="D687" s="8">
        <f>димвенканали!C687</f>
        <v>63.2</v>
      </c>
      <c r="E687" s="8">
        <f>димвенканали!D687</f>
        <v>0</v>
      </c>
      <c r="F687" s="8">
        <f>димвенканали!E687</f>
        <v>0</v>
      </c>
      <c r="G687" s="328">
        <f t="shared" si="187"/>
        <v>63.2</v>
      </c>
      <c r="H687" s="217">
        <f t="shared" si="190"/>
        <v>6.7559008571549211E-4</v>
      </c>
      <c r="I687" s="209">
        <f t="shared" si="185"/>
        <v>2.8925051724865933</v>
      </c>
      <c r="J687" s="202">
        <f t="shared" si="191"/>
        <v>0.63635113794705056</v>
      </c>
      <c r="K687" s="202">
        <v>1.0061866044191992</v>
      </c>
      <c r="L687" s="202">
        <v>0.14437643501598507</v>
      </c>
      <c r="M687" s="10">
        <f t="shared" si="188"/>
        <v>4.6794193498688283</v>
      </c>
      <c r="N687" s="69">
        <f t="shared" si="189"/>
        <v>7.4041445409316897E-2</v>
      </c>
    </row>
    <row r="688" spans="1:14" x14ac:dyDescent="0.35">
      <c r="A688" s="9" t="e">
        <f>#REF!+1</f>
        <v>#REF!</v>
      </c>
      <c r="B688" s="9">
        <f t="shared" si="186"/>
        <v>84</v>
      </c>
      <c r="C688" s="14" t="s">
        <v>142</v>
      </c>
      <c r="D688" s="8">
        <f>димвенканали!C688</f>
        <v>1307.8</v>
      </c>
      <c r="E688" s="8">
        <f>димвенканали!D688</f>
        <v>0</v>
      </c>
      <c r="F688" s="8">
        <f>димвенканали!E688</f>
        <v>0</v>
      </c>
      <c r="G688" s="328">
        <f t="shared" si="187"/>
        <v>1307.8</v>
      </c>
      <c r="H688" s="217">
        <f t="shared" si="190"/>
        <v>1.3980011299030388E-2</v>
      </c>
      <c r="I688" s="209">
        <f t="shared" si="185"/>
        <v>59.854719376233653</v>
      </c>
      <c r="J688" s="202">
        <f t="shared" si="191"/>
        <v>13.168038262771404</v>
      </c>
      <c r="K688" s="202">
        <v>20.821057614864376</v>
      </c>
      <c r="L688" s="202">
        <v>2.9875870524352099</v>
      </c>
      <c r="M688" s="10">
        <f t="shared" si="188"/>
        <v>96.831402306304639</v>
      </c>
      <c r="N688" s="69">
        <f t="shared" si="189"/>
        <v>7.4041445409316897E-2</v>
      </c>
    </row>
    <row r="689" spans="1:14" x14ac:dyDescent="0.35">
      <c r="A689" s="9" t="e">
        <f t="shared" si="186"/>
        <v>#REF!</v>
      </c>
      <c r="B689" s="9">
        <f t="shared" si="186"/>
        <v>85</v>
      </c>
      <c r="C689" s="14" t="s">
        <v>143</v>
      </c>
      <c r="D689" s="8">
        <f>димвенканали!C689</f>
        <v>122</v>
      </c>
      <c r="E689" s="8">
        <f>димвенканали!D689</f>
        <v>0</v>
      </c>
      <c r="F689" s="8">
        <f>димвенканали!E689</f>
        <v>0</v>
      </c>
      <c r="G689" s="328">
        <f t="shared" si="187"/>
        <v>122</v>
      </c>
      <c r="H689" s="217">
        <f t="shared" si="190"/>
        <v>1.3041454186280069E-3</v>
      </c>
      <c r="I689" s="209">
        <f t="shared" si="185"/>
        <v>5.5836334025848799</v>
      </c>
      <c r="J689" s="202">
        <f t="shared" si="191"/>
        <v>1.2283993485686735</v>
      </c>
      <c r="K689" s="202">
        <v>1.9423222427079478</v>
      </c>
      <c r="L689" s="202">
        <v>0.27870134607516106</v>
      </c>
      <c r="M689" s="10">
        <f t="shared" si="188"/>
        <v>9.0330563399366621</v>
      </c>
      <c r="N689" s="69">
        <f t="shared" si="189"/>
        <v>7.4041445409316897E-2</v>
      </c>
    </row>
    <row r="690" spans="1:14" x14ac:dyDescent="0.35">
      <c r="A690" s="9" t="e">
        <f t="shared" si="186"/>
        <v>#REF!</v>
      </c>
      <c r="B690" s="9">
        <f t="shared" si="186"/>
        <v>86</v>
      </c>
      <c r="C690" s="14" t="s">
        <v>144</v>
      </c>
      <c r="D690" s="8">
        <f>димвенканали!C690</f>
        <v>305.10000000000002</v>
      </c>
      <c r="E690" s="8">
        <f>димвенканали!D690</f>
        <v>0</v>
      </c>
      <c r="F690" s="8">
        <f>димвенканали!E690</f>
        <v>0</v>
      </c>
      <c r="G690" s="328">
        <f t="shared" si="187"/>
        <v>305.10000000000002</v>
      </c>
      <c r="H690" s="217">
        <f t="shared" si="190"/>
        <v>3.2614325182246306E-3</v>
      </c>
      <c r="I690" s="209">
        <f t="shared" si="185"/>
        <v>13.963660255152844</v>
      </c>
      <c r="J690" s="202">
        <f t="shared" si="191"/>
        <v>3.0720052561336257</v>
      </c>
      <c r="K690" s="202">
        <v>4.8573976741819251</v>
      </c>
      <c r="L690" s="202">
        <v>0.69698180891419381</v>
      </c>
      <c r="M690" s="10">
        <f t="shared" si="188"/>
        <v>22.590044994382591</v>
      </c>
      <c r="N690" s="69">
        <f t="shared" si="189"/>
        <v>7.4041445409316911E-2</v>
      </c>
    </row>
    <row r="691" spans="1:14" x14ac:dyDescent="0.35">
      <c r="A691" s="9" t="e">
        <f t="shared" si="186"/>
        <v>#REF!</v>
      </c>
      <c r="B691" s="9">
        <f t="shared" si="186"/>
        <v>87</v>
      </c>
      <c r="C691" s="14" t="s">
        <v>145</v>
      </c>
      <c r="D691" s="8">
        <f>димвенканали!C691</f>
        <v>390.7</v>
      </c>
      <c r="E691" s="8">
        <f>димвенканали!D691</f>
        <v>0</v>
      </c>
      <c r="F691" s="8">
        <f>димвенканали!E691</f>
        <v>0</v>
      </c>
      <c r="G691" s="328">
        <f t="shared" si="187"/>
        <v>390.7</v>
      </c>
      <c r="H691" s="217">
        <f t="shared" si="190"/>
        <v>4.1764722545734609E-3</v>
      </c>
      <c r="I691" s="209">
        <f t="shared" si="185"/>
        <v>17.881357134343542</v>
      </c>
      <c r="J691" s="202">
        <f t="shared" si="191"/>
        <v>3.9338985695555793</v>
      </c>
      <c r="K691" s="202">
        <v>6.2202073789015992</v>
      </c>
      <c r="L691" s="202">
        <v>0.89252963861938861</v>
      </c>
      <c r="M691" s="10">
        <f t="shared" si="188"/>
        <v>28.927992721420111</v>
      </c>
      <c r="N691" s="69">
        <f t="shared" si="189"/>
        <v>7.4041445409316897E-2</v>
      </c>
    </row>
    <row r="692" spans="1:14" x14ac:dyDescent="0.35">
      <c r="A692" s="9" t="e">
        <f t="shared" si="186"/>
        <v>#REF!</v>
      </c>
      <c r="B692" s="9">
        <f t="shared" si="186"/>
        <v>88</v>
      </c>
      <c r="C692" s="14" t="s">
        <v>146</v>
      </c>
      <c r="D692" s="8">
        <f>димвенканали!C692</f>
        <v>306.89999999999998</v>
      </c>
      <c r="E692" s="8">
        <f>димвенканали!D692</f>
        <v>0</v>
      </c>
      <c r="F692" s="8">
        <f>димвенканали!E692</f>
        <v>0</v>
      </c>
      <c r="G692" s="328">
        <f t="shared" si="187"/>
        <v>306.89999999999998</v>
      </c>
      <c r="H692" s="217">
        <f t="shared" si="190"/>
        <v>3.2806740080076661E-3</v>
      </c>
      <c r="I692" s="209">
        <f t="shared" si="185"/>
        <v>14.04604173158442</v>
      </c>
      <c r="J692" s="202">
        <f t="shared" si="191"/>
        <v>3.0901291809485727</v>
      </c>
      <c r="K692" s="202">
        <v>4.8860548875989274</v>
      </c>
      <c r="L692" s="202">
        <v>0.70109379598743371</v>
      </c>
      <c r="M692" s="10">
        <f t="shared" si="188"/>
        <v>22.723319596119353</v>
      </c>
      <c r="N692" s="69">
        <f t="shared" si="189"/>
        <v>7.4041445409316897E-2</v>
      </c>
    </row>
    <row r="693" spans="1:14" x14ac:dyDescent="0.35">
      <c r="A693" s="9" t="e">
        <f>#REF!+1</f>
        <v>#REF!</v>
      </c>
      <c r="B693" s="9">
        <f t="shared" si="186"/>
        <v>89</v>
      </c>
      <c r="C693" s="14" t="s">
        <v>147</v>
      </c>
      <c r="D693" s="8">
        <f>димвенканали!C693</f>
        <v>6084.35</v>
      </c>
      <c r="E693" s="8">
        <f>димвенканали!D693</f>
        <v>112.6</v>
      </c>
      <c r="F693" s="8">
        <f>димвенканали!E693</f>
        <v>107.1</v>
      </c>
      <c r="G693" s="328">
        <f t="shared" si="187"/>
        <v>6304.0500000000011</v>
      </c>
      <c r="H693" s="217">
        <f t="shared" si="190"/>
        <v>6.7388507592638425E-2</v>
      </c>
      <c r="I693" s="209">
        <f t="shared" si="185"/>
        <v>288.52052583250179</v>
      </c>
      <c r="J693" s="202">
        <f t="shared" si="191"/>
        <v>63.474515683150393</v>
      </c>
      <c r="K693" s="202">
        <v>100.36472568969705</v>
      </c>
      <c r="L693" s="202">
        <v>13.899315860593495</v>
      </c>
      <c r="M693" s="10">
        <f t="shared" si="188"/>
        <v>466.25908306594278</v>
      </c>
      <c r="N693" s="69">
        <f t="shared" si="189"/>
        <v>7.396183137283853E-2</v>
      </c>
    </row>
    <row r="694" spans="1:14" x14ac:dyDescent="0.35">
      <c r="A694" s="9" t="e">
        <f t="shared" si="186"/>
        <v>#REF!</v>
      </c>
      <c r="B694" s="9">
        <f t="shared" si="186"/>
        <v>90</v>
      </c>
      <c r="C694" s="14" t="s">
        <v>524</v>
      </c>
      <c r="D694" s="8">
        <f>димвенканали!C694</f>
        <v>125.9</v>
      </c>
      <c r="E694" s="8">
        <f>димвенканали!D694</f>
        <v>0</v>
      </c>
      <c r="F694" s="8">
        <f>димвенканали!E694</f>
        <v>0</v>
      </c>
      <c r="G694" s="328">
        <f t="shared" si="187"/>
        <v>125.9</v>
      </c>
      <c r="H694" s="217">
        <f t="shared" si="190"/>
        <v>1.3458353131579185E-3</v>
      </c>
      <c r="I694" s="209">
        <f t="shared" si="185"/>
        <v>5.7621266015199701</v>
      </c>
      <c r="J694" s="202">
        <f t="shared" si="191"/>
        <v>1.2676678523343934</v>
      </c>
      <c r="K694" s="202">
        <v>2.0044128717781198</v>
      </c>
      <c r="L694" s="202">
        <v>0.73289730784967788</v>
      </c>
      <c r="M694" s="10">
        <f t="shared" si="188"/>
        <v>9.7671046334821607</v>
      </c>
      <c r="N694" s="69">
        <f t="shared" si="189"/>
        <v>7.7578273498666875E-2</v>
      </c>
    </row>
    <row r="695" spans="1:14" x14ac:dyDescent="0.35">
      <c r="A695" s="9" t="e">
        <f t="shared" si="186"/>
        <v>#REF!</v>
      </c>
      <c r="B695" s="9">
        <f t="shared" si="186"/>
        <v>91</v>
      </c>
      <c r="C695" s="14" t="s">
        <v>535</v>
      </c>
      <c r="D695" s="8">
        <f>димвенканали!C695</f>
        <v>144.75</v>
      </c>
      <c r="E695" s="8">
        <f>димвенканали!D695</f>
        <v>0</v>
      </c>
      <c r="F695" s="8">
        <f>димвенканали!E695</f>
        <v>0</v>
      </c>
      <c r="G695" s="328">
        <f t="shared" si="187"/>
        <v>144.75</v>
      </c>
      <c r="H695" s="217">
        <f t="shared" si="190"/>
        <v>1.5473364700524918E-3</v>
      </c>
      <c r="I695" s="209">
        <f t="shared" si="185"/>
        <v>6.6248437297062406</v>
      </c>
      <c r="J695" s="202">
        <f t="shared" si="191"/>
        <v>1.4574656205353729</v>
      </c>
      <c r="K695" s="202">
        <v>2.3045175789506183</v>
      </c>
      <c r="L695" s="202">
        <v>0.33067229380638991</v>
      </c>
      <c r="M695" s="10">
        <f t="shared" si="188"/>
        <v>10.717499222998622</v>
      </c>
      <c r="N695" s="69">
        <f t="shared" si="189"/>
        <v>7.4041445409316911E-2</v>
      </c>
    </row>
    <row r="696" spans="1:14" x14ac:dyDescent="0.35">
      <c r="A696" s="9" t="e">
        <f t="shared" si="186"/>
        <v>#REF!</v>
      </c>
      <c r="B696" s="9">
        <f t="shared" si="186"/>
        <v>92</v>
      </c>
      <c r="C696" s="14" t="s">
        <v>284</v>
      </c>
      <c r="D696" s="8">
        <v>122.4</v>
      </c>
      <c r="E696" s="8">
        <v>130.1</v>
      </c>
      <c r="F696" s="8">
        <f>димвенканали!E696</f>
        <v>0</v>
      </c>
      <c r="G696" s="328">
        <f t="shared" si="187"/>
        <v>252.5</v>
      </c>
      <c r="H696" s="217">
        <f t="shared" si="190"/>
        <v>2.699153427898129E-3</v>
      </c>
      <c r="I696" s="209">
        <f t="shared" si="185"/>
        <v>11.556290443874444</v>
      </c>
      <c r="J696" s="202">
        <f t="shared" si="191"/>
        <v>2.5423838976523778</v>
      </c>
      <c r="K696" s="202">
        <v>4.0199702154406305</v>
      </c>
      <c r="L696" s="202">
        <v>0.49765619000258088</v>
      </c>
      <c r="M696" s="10">
        <f t="shared" si="188"/>
        <v>18.616300746970033</v>
      </c>
      <c r="N696" s="69">
        <f t="shared" si="189"/>
        <v>7.3727923750376373E-2</v>
      </c>
    </row>
    <row r="697" spans="1:14" x14ac:dyDescent="0.35">
      <c r="A697" s="9" t="e">
        <f t="shared" si="186"/>
        <v>#REF!</v>
      </c>
      <c r="B697" s="9">
        <f t="shared" si="186"/>
        <v>93</v>
      </c>
      <c r="C697" s="14" t="s">
        <v>285</v>
      </c>
      <c r="D697" s="8">
        <v>250.2</v>
      </c>
      <c r="E697" s="8">
        <v>0</v>
      </c>
      <c r="F697" s="8">
        <f>димвенканали!E697</f>
        <v>182.9</v>
      </c>
      <c r="G697" s="328">
        <f t="shared" si="187"/>
        <v>433.1</v>
      </c>
      <c r="H697" s="217">
        <f t="shared" si="190"/>
        <v>4.6297162361294249E-3</v>
      </c>
      <c r="I697" s="209">
        <f t="shared" si="185"/>
        <v>19.821898579176324</v>
      </c>
      <c r="J697" s="202">
        <f t="shared" si="191"/>
        <v>4.3608176874187912</v>
      </c>
      <c r="K697" s="202">
        <v>3.9833526649633479</v>
      </c>
      <c r="L697" s="202">
        <v>1.0172678001523345</v>
      </c>
      <c r="M697" s="10">
        <f t="shared" si="188"/>
        <v>29.183336731710799</v>
      </c>
      <c r="N697" s="69">
        <f t="shared" si="189"/>
        <v>6.7382444543317474E-2</v>
      </c>
    </row>
    <row r="698" spans="1:14" x14ac:dyDescent="0.35">
      <c r="A698" s="9" t="e">
        <f t="shared" si="186"/>
        <v>#REF!</v>
      </c>
      <c r="B698" s="9">
        <f t="shared" si="186"/>
        <v>94</v>
      </c>
      <c r="C698" s="14" t="s">
        <v>286</v>
      </c>
      <c r="D698" s="8">
        <v>327.2</v>
      </c>
      <c r="E698" s="8">
        <v>32.299999999999997</v>
      </c>
      <c r="F698" s="8">
        <f>димвенканали!E698</f>
        <v>188.7</v>
      </c>
      <c r="G698" s="328">
        <f t="shared" si="187"/>
        <v>548.20000000000005</v>
      </c>
      <c r="H698" s="217">
        <f t="shared" si="190"/>
        <v>5.860102610589126E-3</v>
      </c>
      <c r="I698" s="209">
        <f t="shared" si="185"/>
        <v>25.089736322106813</v>
      </c>
      <c r="J698" s="202">
        <f t="shared" si="191"/>
        <v>5.5197419908634986</v>
      </c>
      <c r="K698" s="202">
        <v>8.7277135528893197</v>
      </c>
      <c r="L698" s="202">
        <v>1.3303358281768338</v>
      </c>
      <c r="M698" s="10">
        <f t="shared" si="188"/>
        <v>40.667527694036465</v>
      </c>
      <c r="N698" s="69">
        <f t="shared" si="189"/>
        <v>7.4183742601306932E-2</v>
      </c>
    </row>
    <row r="699" spans="1:14" x14ac:dyDescent="0.35">
      <c r="A699" s="9" t="e">
        <f t="shared" si="186"/>
        <v>#REF!</v>
      </c>
      <c r="B699" s="9">
        <f t="shared" si="186"/>
        <v>95</v>
      </c>
      <c r="C699" s="14" t="s">
        <v>287</v>
      </c>
      <c r="D699" s="8">
        <v>103.4</v>
      </c>
      <c r="E699" s="8">
        <v>0</v>
      </c>
      <c r="F699" s="8">
        <f>димвенканали!E699</f>
        <v>91</v>
      </c>
      <c r="G699" s="328">
        <f t="shared" si="187"/>
        <v>194.4</v>
      </c>
      <c r="H699" s="217">
        <f t="shared" si="190"/>
        <v>2.0780808965679062E-3</v>
      </c>
      <c r="I699" s="209">
        <f t="shared" si="185"/>
        <v>8.8971994546106625</v>
      </c>
      <c r="J699" s="202">
        <f t="shared" si="191"/>
        <v>1.9573838800143457</v>
      </c>
      <c r="K699" s="202">
        <v>3.094979049036271</v>
      </c>
      <c r="L699" s="202">
        <v>0.42040563763289923</v>
      </c>
      <c r="M699" s="10">
        <f t="shared" si="188"/>
        <v>14.369968021294179</v>
      </c>
      <c r="N699" s="69">
        <f t="shared" si="189"/>
        <v>7.3919588586904214E-2</v>
      </c>
    </row>
    <row r="700" spans="1:14" x14ac:dyDescent="0.35">
      <c r="A700" s="9" t="e">
        <f t="shared" si="186"/>
        <v>#REF!</v>
      </c>
      <c r="B700" s="9">
        <f t="shared" si="186"/>
        <v>96</v>
      </c>
      <c r="C700" s="14" t="s">
        <v>288</v>
      </c>
      <c r="D700" s="8">
        <v>208.6</v>
      </c>
      <c r="E700" s="8">
        <v>0</v>
      </c>
      <c r="F700" s="8">
        <f>димвенканали!E700</f>
        <v>50.5</v>
      </c>
      <c r="G700" s="328">
        <f t="shared" si="187"/>
        <v>259.10000000000002</v>
      </c>
      <c r="H700" s="217">
        <f t="shared" si="190"/>
        <v>2.7697055571025953E-3</v>
      </c>
      <c r="I700" s="209">
        <f t="shared" si="185"/>
        <v>11.858355857456907</v>
      </c>
      <c r="J700" s="202">
        <f t="shared" si="191"/>
        <v>2.6088382886405195</v>
      </c>
      <c r="K700" s="202">
        <v>4.1250466646363062</v>
      </c>
      <c r="L700" s="202">
        <v>0.84812974864818935</v>
      </c>
      <c r="M700" s="10">
        <f t="shared" si="188"/>
        <v>19.440370559381925</v>
      </c>
      <c r="N700" s="69">
        <f t="shared" si="189"/>
        <v>7.503037653177122E-2</v>
      </c>
    </row>
    <row r="701" spans="1:14" x14ac:dyDescent="0.35">
      <c r="A701" s="9" t="e">
        <f t="shared" si="186"/>
        <v>#REF!</v>
      </c>
      <c r="B701" s="9">
        <f t="shared" si="186"/>
        <v>97</v>
      </c>
      <c r="C701" s="14" t="s">
        <v>289</v>
      </c>
      <c r="D701" s="8">
        <v>71.2</v>
      </c>
      <c r="E701" s="8">
        <v>38.9</v>
      </c>
      <c r="F701" s="8">
        <f>димвенканали!E701</f>
        <v>0</v>
      </c>
      <c r="G701" s="328">
        <f t="shared" si="187"/>
        <v>110.1</v>
      </c>
      <c r="H701" s="217">
        <f t="shared" si="190"/>
        <v>1.1769377917290455E-3</v>
      </c>
      <c r="I701" s="209">
        <f t="shared" si="185"/>
        <v>5.0390003083983217</v>
      </c>
      <c r="J701" s="202">
        <f t="shared" si="191"/>
        <v>1.1085800678476307</v>
      </c>
      <c r="K701" s="202">
        <v>1.7528662206733199</v>
      </c>
      <c r="L701" s="202">
        <v>0.2894862804590177</v>
      </c>
      <c r="M701" s="10">
        <f t="shared" ref="M701:M723" si="192">I701+J701+K701+L701</f>
        <v>8.1899328773782898</v>
      </c>
      <c r="N701" s="69">
        <f t="shared" ref="N701:N723" si="193">M701/G701</f>
        <v>7.4386311329503088E-2</v>
      </c>
    </row>
    <row r="702" spans="1:14" x14ac:dyDescent="0.35">
      <c r="A702" s="9" t="e">
        <f t="shared" si="186"/>
        <v>#REF!</v>
      </c>
      <c r="B702" s="9">
        <f t="shared" si="186"/>
        <v>98</v>
      </c>
      <c r="C702" s="14" t="s">
        <v>290</v>
      </c>
      <c r="D702" s="8">
        <v>158.30000000000001</v>
      </c>
      <c r="E702" s="8">
        <v>0</v>
      </c>
      <c r="F702" s="8">
        <f>димвенканали!E702</f>
        <v>0</v>
      </c>
      <c r="G702" s="328">
        <f t="shared" si="187"/>
        <v>158.30000000000001</v>
      </c>
      <c r="H702" s="217">
        <f t="shared" si="190"/>
        <v>1.6921821292525698E-3</v>
      </c>
      <c r="I702" s="209">
        <f t="shared" si="185"/>
        <v>7.2449931772884142</v>
      </c>
      <c r="J702" s="202">
        <f t="shared" si="191"/>
        <v>1.593898499003451</v>
      </c>
      <c r="K702" s="202">
        <v>2.5202427132841652</v>
      </c>
      <c r="L702" s="202">
        <v>0.64361907579582156</v>
      </c>
      <c r="M702" s="10">
        <f t="shared" si="192"/>
        <v>12.002753465371853</v>
      </c>
      <c r="N702" s="69">
        <f t="shared" si="193"/>
        <v>7.5822826692178477E-2</v>
      </c>
    </row>
    <row r="703" spans="1:14" x14ac:dyDescent="0.35">
      <c r="A703" s="9" t="e">
        <f t="shared" si="186"/>
        <v>#REF!</v>
      </c>
      <c r="B703" s="9">
        <f t="shared" si="186"/>
        <v>99</v>
      </c>
      <c r="C703" s="14" t="s">
        <v>291</v>
      </c>
      <c r="D703" s="8">
        <v>88.6</v>
      </c>
      <c r="E703" s="8">
        <v>0</v>
      </c>
      <c r="F703" s="8">
        <f>димвенканали!E703</f>
        <v>0</v>
      </c>
      <c r="G703" s="328">
        <f t="shared" si="187"/>
        <v>88.6</v>
      </c>
      <c r="H703" s="217">
        <f t="shared" si="190"/>
        <v>9.4710888598722456E-4</v>
      </c>
      <c r="I703" s="209">
        <v>0</v>
      </c>
      <c r="J703" s="202">
        <f>I703*0.22</f>
        <v>0</v>
      </c>
      <c r="K703" s="202">
        <v>0</v>
      </c>
      <c r="L703" s="202">
        <v>0</v>
      </c>
      <c r="M703" s="10">
        <f t="shared" si="192"/>
        <v>0</v>
      </c>
      <c r="N703" s="69">
        <f t="shared" si="193"/>
        <v>0</v>
      </c>
    </row>
    <row r="704" spans="1:14" x14ac:dyDescent="0.35">
      <c r="A704" s="9" t="e">
        <f t="shared" si="186"/>
        <v>#REF!</v>
      </c>
      <c r="B704" s="9">
        <f t="shared" si="186"/>
        <v>100</v>
      </c>
      <c r="C704" s="14" t="s">
        <v>292</v>
      </c>
      <c r="D704" s="8">
        <v>102.5</v>
      </c>
      <c r="E704" s="8">
        <v>0</v>
      </c>
      <c r="F704" s="8">
        <f>димвенканали!E704</f>
        <v>0</v>
      </c>
      <c r="G704" s="328">
        <f t="shared" si="187"/>
        <v>102.5</v>
      </c>
      <c r="H704" s="217">
        <f t="shared" si="190"/>
        <v>1.0956959459784484E-3</v>
      </c>
      <c r="I704" s="209">
        <f t="shared" si="185"/>
        <v>4.6911674079094281</v>
      </c>
      <c r="J704" s="202">
        <f t="shared" si="191"/>
        <v>1.0320568297400743</v>
      </c>
      <c r="K704" s="202">
        <v>1.6318690973570871</v>
      </c>
      <c r="L704" s="202">
        <v>0.41674640094170379</v>
      </c>
      <c r="M704" s="10">
        <f t="shared" si="192"/>
        <v>7.7718397359482925</v>
      </c>
      <c r="N704" s="69">
        <f t="shared" si="193"/>
        <v>7.5822826692178463E-2</v>
      </c>
    </row>
    <row r="705" spans="1:15" x14ac:dyDescent="0.35">
      <c r="A705" s="9" t="e">
        <f>#REF!+1</f>
        <v>#REF!</v>
      </c>
      <c r="B705" s="9">
        <f t="shared" ref="B705" si="194">B704+1</f>
        <v>101</v>
      </c>
      <c r="C705" s="14" t="s">
        <v>294</v>
      </c>
      <c r="D705" s="8">
        <v>74.400000000000006</v>
      </c>
      <c r="E705" s="8">
        <v>0</v>
      </c>
      <c r="F705" s="8">
        <f>димвенканали!E705</f>
        <v>0</v>
      </c>
      <c r="G705" s="328">
        <f t="shared" si="187"/>
        <v>74.400000000000006</v>
      </c>
      <c r="H705" s="217">
        <f t="shared" si="190"/>
        <v>7.9531491103216158E-4</v>
      </c>
      <c r="I705" s="209">
        <f t="shared" si="185"/>
        <v>3.4051010258386483</v>
      </c>
      <c r="J705" s="202">
        <f t="shared" si="191"/>
        <v>0.7491222256845026</v>
      </c>
      <c r="K705" s="202">
        <v>1.1844981545694371</v>
      </c>
      <c r="L705" s="202">
        <v>0.30249689980549038</v>
      </c>
      <c r="M705" s="10">
        <f t="shared" si="192"/>
        <v>5.6412183058980778</v>
      </c>
      <c r="N705" s="69">
        <f t="shared" si="193"/>
        <v>7.5822826692178463E-2</v>
      </c>
    </row>
    <row r="706" spans="1:15" x14ac:dyDescent="0.35">
      <c r="A706" s="9" t="e">
        <f t="shared" si="186"/>
        <v>#REF!</v>
      </c>
      <c r="B706" s="9">
        <f t="shared" ref="B706" si="195">B705+1</f>
        <v>102</v>
      </c>
      <c r="C706" s="14" t="s">
        <v>295</v>
      </c>
      <c r="D706" s="8">
        <v>66.400000000000006</v>
      </c>
      <c r="E706" s="8">
        <v>0</v>
      </c>
      <c r="F706" s="8">
        <f>димвенканали!E706</f>
        <v>0</v>
      </c>
      <c r="G706" s="328">
        <f t="shared" si="187"/>
        <v>66.400000000000006</v>
      </c>
      <c r="H706" s="217">
        <f t="shared" si="190"/>
        <v>7.0979717866311194E-4</v>
      </c>
      <c r="I706" s="209">
        <f t="shared" si="185"/>
        <v>3.0389611305871806</v>
      </c>
      <c r="J706" s="202">
        <f t="shared" si="191"/>
        <v>0.66857144872917973</v>
      </c>
      <c r="K706" s="202">
        <v>1.0571327616049815</v>
      </c>
      <c r="L706" s="202">
        <v>0.26997035143930864</v>
      </c>
      <c r="M706" s="10">
        <f t="shared" si="192"/>
        <v>5.0346356923606503</v>
      </c>
      <c r="N706" s="69">
        <f t="shared" si="193"/>
        <v>7.5822826692178463E-2</v>
      </c>
    </row>
    <row r="707" spans="1:15" x14ac:dyDescent="0.35">
      <c r="A707" s="9" t="e">
        <f t="shared" si="186"/>
        <v>#REF!</v>
      </c>
      <c r="B707" s="9">
        <f t="shared" ref="B707" si="196">B706+1</f>
        <v>103</v>
      </c>
      <c r="C707" s="14" t="s">
        <v>296</v>
      </c>
      <c r="D707" s="8">
        <v>292.8</v>
      </c>
      <c r="E707" s="8">
        <v>0</v>
      </c>
      <c r="F707" s="8">
        <f>димвенканали!E707</f>
        <v>0</v>
      </c>
      <c r="G707" s="328">
        <f t="shared" si="187"/>
        <v>292.8</v>
      </c>
      <c r="H707" s="217">
        <f t="shared" si="190"/>
        <v>3.1299490047072167E-3</v>
      </c>
      <c r="I707" s="209">
        <f t="shared" si="185"/>
        <v>13.400720166203712</v>
      </c>
      <c r="J707" s="202">
        <f t="shared" si="191"/>
        <v>2.9481584365648166</v>
      </c>
      <c r="K707" s="202">
        <v>4.6615733824990748</v>
      </c>
      <c r="L707" s="202">
        <v>1.1904716702022524</v>
      </c>
      <c r="M707" s="10">
        <f t="shared" si="192"/>
        <v>22.200923655469857</v>
      </c>
      <c r="N707" s="69">
        <f t="shared" si="193"/>
        <v>7.5822826692178477E-2</v>
      </c>
    </row>
    <row r="708" spans="1:15" x14ac:dyDescent="0.35">
      <c r="A708" s="9" t="e">
        <f t="shared" si="186"/>
        <v>#REF!</v>
      </c>
      <c r="B708" s="9">
        <f t="shared" ref="B708" si="197">B707+1</f>
        <v>104</v>
      </c>
      <c r="C708" s="14" t="s">
        <v>297</v>
      </c>
      <c r="D708" s="8">
        <v>80.5</v>
      </c>
      <c r="E708" s="8">
        <v>0</v>
      </c>
      <c r="F708" s="8">
        <f>димвенканали!E708</f>
        <v>0</v>
      </c>
      <c r="G708" s="328">
        <f t="shared" si="187"/>
        <v>80.5</v>
      </c>
      <c r="H708" s="217">
        <f t="shared" si="190"/>
        <v>8.6052218196356191E-4</v>
      </c>
      <c r="I708" s="209">
        <f t="shared" si="185"/>
        <v>3.6842826959678918</v>
      </c>
      <c r="J708" s="202">
        <f t="shared" si="191"/>
        <v>0.81054219311293618</v>
      </c>
      <c r="K708" s="202">
        <v>1.2816142667048342</v>
      </c>
      <c r="L708" s="202">
        <v>0.32729839293470397</v>
      </c>
      <c r="M708" s="10">
        <f t="shared" si="192"/>
        <v>6.1037375487203667</v>
      </c>
      <c r="N708" s="69">
        <f t="shared" si="193"/>
        <v>7.5822826692178463E-2</v>
      </c>
    </row>
    <row r="709" spans="1:15" x14ac:dyDescent="0.35">
      <c r="A709" s="9" t="e">
        <f>#REF!+1</f>
        <v>#REF!</v>
      </c>
      <c r="B709" s="9">
        <f t="shared" ref="B709" si="198">B708+1</f>
        <v>105</v>
      </c>
      <c r="C709" s="14" t="s">
        <v>298</v>
      </c>
      <c r="D709" s="8">
        <v>4108.8</v>
      </c>
      <c r="E709" s="8">
        <v>0</v>
      </c>
      <c r="F709" s="8">
        <f>димвенканали!E709</f>
        <v>118</v>
      </c>
      <c r="G709" s="328">
        <f t="shared" si="187"/>
        <v>4226.8</v>
      </c>
      <c r="H709" s="217">
        <f t="shared" si="190"/>
        <v>4.5183293897187372E-2</v>
      </c>
      <c r="I709" s="209">
        <f t="shared" si="185"/>
        <v>193.45001365611287</v>
      </c>
      <c r="J709" s="202">
        <f t="shared" si="191"/>
        <v>42.559003004344831</v>
      </c>
      <c r="K709" s="202">
        <v>67.293505372770113</v>
      </c>
      <c r="L709" s="202">
        <v>16.705635240870951</v>
      </c>
      <c r="M709" s="10">
        <f t="shared" si="192"/>
        <v>320.00815727409872</v>
      </c>
      <c r="N709" s="69">
        <f t="shared" si="193"/>
        <v>7.5709320827599763E-2</v>
      </c>
    </row>
    <row r="710" spans="1:15" x14ac:dyDescent="0.35">
      <c r="A710" s="9" t="e">
        <f>#REF!+1</f>
        <v>#REF!</v>
      </c>
      <c r="B710" s="9">
        <f t="shared" ref="B710" si="199">B709+1</f>
        <v>106</v>
      </c>
      <c r="C710" s="14" t="s">
        <v>301</v>
      </c>
      <c r="D710" s="8">
        <v>4420.8999999999996</v>
      </c>
      <c r="E710" s="8">
        <v>0</v>
      </c>
      <c r="F710" s="8">
        <f>димвенканали!E710</f>
        <v>0</v>
      </c>
      <c r="G710" s="328">
        <f t="shared" si="187"/>
        <v>4420.8999999999996</v>
      </c>
      <c r="H710" s="217">
        <f t="shared" si="190"/>
        <v>4.7258167878791432E-2</v>
      </c>
      <c r="I710" s="209">
        <f t="shared" si="185"/>
        <v>202.33348286465156</v>
      </c>
      <c r="J710" s="202">
        <f t="shared" si="191"/>
        <v>44.51336623022334</v>
      </c>
      <c r="K710" s="202">
        <v>70.38370821957021</v>
      </c>
      <c r="L710" s="202">
        <v>17.974577209006618</v>
      </c>
      <c r="M710" s="10">
        <f t="shared" si="192"/>
        <v>335.2051345234517</v>
      </c>
      <c r="N710" s="69">
        <f t="shared" si="193"/>
        <v>7.5822826692178449E-2</v>
      </c>
    </row>
    <row r="711" spans="1:15" x14ac:dyDescent="0.35">
      <c r="A711" s="9" t="e">
        <f t="shared" si="186"/>
        <v>#REF!</v>
      </c>
      <c r="B711" s="9">
        <f t="shared" ref="B711" si="200">B710+1</f>
        <v>107</v>
      </c>
      <c r="C711" s="14" t="s">
        <v>302</v>
      </c>
      <c r="D711" s="8">
        <v>6184.2</v>
      </c>
      <c r="E711" s="8">
        <v>208.9</v>
      </c>
      <c r="F711" s="8">
        <f>димвенканали!E711</f>
        <v>36.6</v>
      </c>
      <c r="G711" s="328">
        <f t="shared" si="187"/>
        <v>6429.7</v>
      </c>
      <c r="H711" s="217">
        <f t="shared" si="190"/>
        <v>6.8731670476659804E-2</v>
      </c>
      <c r="I711" s="209">
        <f t="shared" si="185"/>
        <v>294.2712105622951</v>
      </c>
      <c r="J711" s="202">
        <f t="shared" si="191"/>
        <v>64.739666323704924</v>
      </c>
      <c r="K711" s="202">
        <v>102.36515839294502</v>
      </c>
      <c r="L711" s="202">
        <v>25.143835050767656</v>
      </c>
      <c r="M711" s="10">
        <f t="shared" si="192"/>
        <v>486.51987032971272</v>
      </c>
      <c r="N711" s="69">
        <f t="shared" si="193"/>
        <v>7.5667584853058883E-2</v>
      </c>
    </row>
    <row r="712" spans="1:15" x14ac:dyDescent="0.35">
      <c r="A712" s="9" t="e">
        <f t="shared" si="186"/>
        <v>#REF!</v>
      </c>
      <c r="B712" s="9">
        <f t="shared" ref="B712" si="201">B711+1</f>
        <v>108</v>
      </c>
      <c r="C712" s="14" t="s">
        <v>303</v>
      </c>
      <c r="D712" s="8">
        <v>3391.6</v>
      </c>
      <c r="E712" s="8">
        <v>0</v>
      </c>
      <c r="F712" s="8">
        <f>димвенканали!E712</f>
        <v>0</v>
      </c>
      <c r="G712" s="328">
        <f t="shared" si="187"/>
        <v>3391.6</v>
      </c>
      <c r="H712" s="217">
        <f t="shared" si="190"/>
        <v>3.6255242637858592E-2</v>
      </c>
      <c r="I712" s="209">
        <f t="shared" si="185"/>
        <v>155.22500859185968</v>
      </c>
      <c r="J712" s="202">
        <f t="shared" si="191"/>
        <v>34.14950189020913</v>
      </c>
      <c r="K712" s="202">
        <v>53.996558347280939</v>
      </c>
      <c r="L712" s="202">
        <v>13.789630179842755</v>
      </c>
      <c r="M712" s="10">
        <f t="shared" si="192"/>
        <v>257.16069900919251</v>
      </c>
      <c r="N712" s="69">
        <f t="shared" si="193"/>
        <v>7.5822826692178477E-2</v>
      </c>
    </row>
    <row r="713" spans="1:15" x14ac:dyDescent="0.35">
      <c r="A713" s="9" t="e">
        <f t="shared" si="186"/>
        <v>#REF!</v>
      </c>
      <c r="B713" s="9">
        <f t="shared" ref="B713" si="202">B712+1</f>
        <v>109</v>
      </c>
      <c r="C713" s="14" t="s">
        <v>304</v>
      </c>
      <c r="D713" s="8">
        <v>4546.3</v>
      </c>
      <c r="E713" s="8">
        <v>0</v>
      </c>
      <c r="F713" s="8">
        <f>димвенканали!E713</f>
        <v>0</v>
      </c>
      <c r="G713" s="328">
        <f t="shared" si="187"/>
        <v>4546.3</v>
      </c>
      <c r="H713" s="217">
        <f t="shared" si="190"/>
        <v>4.8598658333676291E-2</v>
      </c>
      <c r="I713" s="209">
        <f t="shared" si="185"/>
        <v>208.07272572271836</v>
      </c>
      <c r="J713" s="202">
        <f t="shared" si="191"/>
        <v>45.775999658998039</v>
      </c>
      <c r="K713" s="202">
        <v>72.380160754288056</v>
      </c>
      <c r="L713" s="202">
        <v>18.484430854646515</v>
      </c>
      <c r="M713" s="10">
        <f t="shared" si="192"/>
        <v>344.71331699065098</v>
      </c>
      <c r="N713" s="69">
        <f t="shared" si="193"/>
        <v>7.5822826692178463E-2</v>
      </c>
    </row>
    <row r="714" spans="1:15" x14ac:dyDescent="0.35">
      <c r="A714" s="9" t="e">
        <f t="shared" si="186"/>
        <v>#REF!</v>
      </c>
      <c r="B714" s="9">
        <f t="shared" ref="B714" si="203">B713+1</f>
        <v>110</v>
      </c>
      <c r="C714" s="14" t="s">
        <v>305</v>
      </c>
      <c r="D714" s="8">
        <v>3942.03</v>
      </c>
      <c r="E714" s="8">
        <v>0</v>
      </c>
      <c r="F714" s="8">
        <f>димвенканали!E714</f>
        <v>0</v>
      </c>
      <c r="G714" s="328">
        <f t="shared" si="187"/>
        <v>3942.03</v>
      </c>
      <c r="H714" s="217">
        <f t="shared" si="190"/>
        <v>4.2139183316345592E-2</v>
      </c>
      <c r="I714" s="209">
        <f t="shared" si="185"/>
        <v>180.41680640976782</v>
      </c>
      <c r="J714" s="202">
        <f t="shared" si="191"/>
        <v>39.691697410148919</v>
      </c>
      <c r="K714" s="202">
        <v>62.759775003459112</v>
      </c>
      <c r="L714" s="202">
        <v>49.113358074039567</v>
      </c>
      <c r="M714" s="10">
        <f t="shared" si="192"/>
        <v>331.9816368974154</v>
      </c>
      <c r="N714" s="69">
        <f t="shared" si="193"/>
        <v>8.4215908275029713E-2</v>
      </c>
    </row>
    <row r="715" spans="1:15" x14ac:dyDescent="0.35">
      <c r="A715" s="9" t="e">
        <f>#REF!+1</f>
        <v>#REF!</v>
      </c>
      <c r="B715" s="9">
        <f t="shared" ref="B715" si="204">B714+1</f>
        <v>111</v>
      </c>
      <c r="C715" s="14" t="s">
        <v>1188</v>
      </c>
      <c r="D715" s="8">
        <v>5423.9</v>
      </c>
      <c r="E715" s="8">
        <v>0</v>
      </c>
      <c r="F715" s="8">
        <f>димвенканали!E715</f>
        <v>0</v>
      </c>
      <c r="G715" s="328">
        <f t="shared" si="187"/>
        <v>5423.9</v>
      </c>
      <c r="H715" s="217">
        <f t="shared" si="190"/>
        <v>5.7979953574561031E-2</v>
      </c>
      <c r="I715" s="209">
        <f t="shared" si="185"/>
        <v>248.23827223180433</v>
      </c>
      <c r="J715" s="202">
        <f t="shared" si="191"/>
        <v>54.612419890996954</v>
      </c>
      <c r="K715" s="202">
        <v>86.352144362488829</v>
      </c>
      <c r="L715" s="202">
        <v>22.052593210416653</v>
      </c>
      <c r="M715" s="10">
        <f t="shared" si="192"/>
        <v>411.25542969570677</v>
      </c>
      <c r="N715" s="69">
        <f t="shared" si="193"/>
        <v>7.5822826692178463E-2</v>
      </c>
    </row>
    <row r="716" spans="1:15" x14ac:dyDescent="0.35">
      <c r="A716" s="9" t="e">
        <f t="shared" si="186"/>
        <v>#REF!</v>
      </c>
      <c r="B716" s="9">
        <f t="shared" ref="B716" si="205">B715+1</f>
        <v>112</v>
      </c>
      <c r="C716" s="14" t="s">
        <v>306</v>
      </c>
      <c r="D716" s="8">
        <v>92.4</v>
      </c>
      <c r="E716" s="8">
        <v>0</v>
      </c>
      <c r="F716" s="8">
        <f>димвенканали!E716</f>
        <v>0</v>
      </c>
      <c r="G716" s="328">
        <f t="shared" si="187"/>
        <v>92.4</v>
      </c>
      <c r="H716" s="217">
        <f t="shared" si="190"/>
        <v>9.8772980886252331E-4</v>
      </c>
      <c r="I716" s="209">
        <f t="shared" si="185"/>
        <v>4.2289157901544501</v>
      </c>
      <c r="J716" s="202">
        <f t="shared" si="191"/>
        <v>0.93036147383397905</v>
      </c>
      <c r="K716" s="202">
        <v>1.4710702887394622</v>
      </c>
      <c r="L716" s="202">
        <v>0.37568163362939933</v>
      </c>
      <c r="M716" s="10">
        <f t="shared" si="192"/>
        <v>7.0060291863572903</v>
      </c>
      <c r="N716" s="69">
        <f t="shared" si="193"/>
        <v>7.5822826692178463E-2</v>
      </c>
    </row>
    <row r="717" spans="1:15" x14ac:dyDescent="0.35">
      <c r="A717" s="9" t="e">
        <f t="shared" si="186"/>
        <v>#REF!</v>
      </c>
      <c r="B717" s="9">
        <f t="shared" ref="B717" si="206">B716+1</f>
        <v>113</v>
      </c>
      <c r="C717" s="14" t="s">
        <v>307</v>
      </c>
      <c r="D717" s="8">
        <v>26.1</v>
      </c>
      <c r="E717" s="8">
        <v>0</v>
      </c>
      <c r="F717" s="8">
        <f>димвенканали!E717</f>
        <v>0</v>
      </c>
      <c r="G717" s="328">
        <f t="shared" si="187"/>
        <v>26.1</v>
      </c>
      <c r="H717" s="217">
        <f t="shared" si="190"/>
        <v>2.7900160185402443E-4</v>
      </c>
      <c r="I717" s="209">
        <f t="shared" ref="I717:I723" si="207">H717*$I$2</f>
        <v>1.1945314082579128</v>
      </c>
      <c r="J717" s="202">
        <f t="shared" si="191"/>
        <v>0.26279690981674081</v>
      </c>
      <c r="K717" s="202">
        <v>0.41552959454653637</v>
      </c>
      <c r="L717" s="202">
        <v>0.10611786404466798</v>
      </c>
      <c r="M717" s="10">
        <f t="shared" si="192"/>
        <v>1.978975776665858</v>
      </c>
      <c r="N717" s="69">
        <f t="shared" si="193"/>
        <v>7.5822826692178463E-2</v>
      </c>
    </row>
    <row r="718" spans="1:15" x14ac:dyDescent="0.35">
      <c r="A718" s="9" t="e">
        <f>#REF!+1</f>
        <v>#REF!</v>
      </c>
      <c r="B718" s="9">
        <f t="shared" ref="B718" si="208">B717+1</f>
        <v>114</v>
      </c>
      <c r="C718" s="14" t="s">
        <v>309</v>
      </c>
      <c r="D718" s="8">
        <v>5911.3</v>
      </c>
      <c r="E718" s="8">
        <v>0</v>
      </c>
      <c r="F718" s="8">
        <f>димвенканали!E718</f>
        <v>0</v>
      </c>
      <c r="G718" s="328">
        <f t="shared" si="187"/>
        <v>5911.3</v>
      </c>
      <c r="H718" s="217">
        <f t="shared" si="190"/>
        <v>6.3190121419145387E-2</v>
      </c>
      <c r="I718" s="209">
        <f t="shared" si="207"/>
        <v>270.54534534999999</v>
      </c>
      <c r="J718" s="202">
        <f t="shared" si="191"/>
        <v>59.519975977000001</v>
      </c>
      <c r="K718" s="202">
        <v>94.111880928848294</v>
      </c>
      <c r="L718" s="202">
        <v>11.63076737944912</v>
      </c>
      <c r="M718" s="10">
        <f t="shared" si="192"/>
        <v>435.80796963529741</v>
      </c>
      <c r="N718" s="69">
        <f t="shared" si="193"/>
        <v>7.3724556296465654E-2</v>
      </c>
    </row>
    <row r="719" spans="1:15" x14ac:dyDescent="0.35">
      <c r="A719" s="9" t="e">
        <f>A718+1</f>
        <v>#REF!</v>
      </c>
      <c r="B719" s="9">
        <f t="shared" ref="B719" si="209">B718+1</f>
        <v>115</v>
      </c>
      <c r="C719" s="14" t="s">
        <v>310</v>
      </c>
      <c r="D719" s="8">
        <v>3419.4</v>
      </c>
      <c r="E719" s="8">
        <v>0</v>
      </c>
      <c r="F719" s="8">
        <f>димвенканали!E719</f>
        <v>0</v>
      </c>
      <c r="G719" s="328">
        <f t="shared" si="187"/>
        <v>3419.4</v>
      </c>
      <c r="H719" s="217">
        <f t="shared" si="190"/>
        <v>3.6552416757841037E-2</v>
      </c>
      <c r="I719" s="209">
        <f t="shared" si="207"/>
        <v>156.49734472785849</v>
      </c>
      <c r="J719" s="202">
        <f t="shared" si="191"/>
        <v>34.429415840128868</v>
      </c>
      <c r="K719" s="202">
        <v>54.439153087832437</v>
      </c>
      <c r="L719" s="202">
        <v>13.902659935415238</v>
      </c>
      <c r="M719" s="10">
        <f t="shared" si="192"/>
        <v>259.268573591235</v>
      </c>
      <c r="N719" s="69">
        <f t="shared" si="193"/>
        <v>7.5822826692178449E-2</v>
      </c>
    </row>
    <row r="720" spans="1:15" x14ac:dyDescent="0.35">
      <c r="A720" s="9"/>
      <c r="B720" s="9">
        <f t="shared" ref="B720" si="210">B719+1</f>
        <v>116</v>
      </c>
      <c r="C720" s="182" t="s">
        <v>589</v>
      </c>
      <c r="D720" s="8">
        <v>1763.8</v>
      </c>
      <c r="E720" s="8">
        <v>0</v>
      </c>
      <c r="F720" s="8">
        <f>димвенканали!E720</f>
        <v>0</v>
      </c>
      <c r="G720" s="328">
        <f t="shared" si="187"/>
        <v>1763.8</v>
      </c>
      <c r="H720" s="217">
        <f t="shared" si="190"/>
        <v>1.8854522044066218E-2</v>
      </c>
      <c r="I720" s="209">
        <f t="shared" si="207"/>
        <v>80.724693405567308</v>
      </c>
      <c r="J720" s="202">
        <f t="shared" si="191"/>
        <v>17.759432549224808</v>
      </c>
      <c r="K720" s="202">
        <v>28.080885013838344</v>
      </c>
      <c r="L720" s="202">
        <v>17.348129834276417</v>
      </c>
      <c r="M720" s="10">
        <f t="shared" si="192"/>
        <v>143.91314080290687</v>
      </c>
      <c r="N720" s="69">
        <f t="shared" si="193"/>
        <v>8.1592664022512112E-2</v>
      </c>
      <c r="O720" s="69"/>
    </row>
    <row r="721" spans="1:15" x14ac:dyDescent="0.35">
      <c r="A721" s="9"/>
      <c r="B721" s="9">
        <f t="shared" ref="B721" si="211">B720+1</f>
        <v>117</v>
      </c>
      <c r="C721" s="182" t="s">
        <v>590</v>
      </c>
      <c r="D721" s="8">
        <v>3931</v>
      </c>
      <c r="E721" s="8">
        <v>0</v>
      </c>
      <c r="F721" s="8">
        <f>димвенканали!E721</f>
        <v>0</v>
      </c>
      <c r="G721" s="328">
        <f t="shared" si="187"/>
        <v>3931</v>
      </c>
      <c r="H721" s="217">
        <f t="shared" si="190"/>
        <v>4.2021275742841764E-2</v>
      </c>
      <c r="I721" s="209">
        <f t="shared" si="207"/>
        <v>179.91199102918986</v>
      </c>
      <c r="J721" s="202">
        <f t="shared" si="191"/>
        <v>39.580638026421774</v>
      </c>
      <c r="K721" s="202">
        <v>62.584169967909368</v>
      </c>
      <c r="L721" s="202">
        <v>38.663963248974142</v>
      </c>
      <c r="M721" s="10">
        <f t="shared" si="192"/>
        <v>320.74076227249515</v>
      </c>
      <c r="N721" s="69">
        <f t="shared" si="193"/>
        <v>8.1592664022512126E-2</v>
      </c>
      <c r="O721" s="69"/>
    </row>
    <row r="722" spans="1:15" x14ac:dyDescent="0.35">
      <c r="A722" s="9"/>
      <c r="B722" s="9">
        <f t="shared" ref="B722" si="212">B721+1</f>
        <v>118</v>
      </c>
      <c r="C722" s="182" t="s">
        <v>591</v>
      </c>
      <c r="D722" s="8">
        <v>2191.9</v>
      </c>
      <c r="E722" s="8">
        <v>0</v>
      </c>
      <c r="F722" s="8">
        <f>димвенканали!E722</f>
        <v>0</v>
      </c>
      <c r="G722" s="328">
        <f t="shared" si="187"/>
        <v>2191.9</v>
      </c>
      <c r="H722" s="217">
        <f t="shared" si="190"/>
        <v>2.3430789697464986E-2</v>
      </c>
      <c r="I722" s="209">
        <f t="shared" si="207"/>
        <v>100.31775455021146</v>
      </c>
      <c r="J722" s="202">
        <f t="shared" si="191"/>
        <v>22.069906001046522</v>
      </c>
      <c r="K722" s="202">
        <v>34.896525604848776</v>
      </c>
      <c r="L722" s="202">
        <v>21.558774114837554</v>
      </c>
      <c r="M722" s="10">
        <f t="shared" si="192"/>
        <v>178.8429602709443</v>
      </c>
      <c r="N722" s="69">
        <f t="shared" si="193"/>
        <v>8.1592664022512112E-2</v>
      </c>
      <c r="O722" s="69"/>
    </row>
    <row r="723" spans="1:15" x14ac:dyDescent="0.35">
      <c r="A723" s="9"/>
      <c r="B723" s="9">
        <f t="shared" ref="B723" si="213">B722+1</f>
        <v>119</v>
      </c>
      <c r="C723" s="182" t="s">
        <v>592</v>
      </c>
      <c r="D723" s="8">
        <v>2055.21</v>
      </c>
      <c r="E723" s="8">
        <v>0</v>
      </c>
      <c r="F723" s="8">
        <f>димвенканали!E723</f>
        <v>0</v>
      </c>
      <c r="G723" s="328">
        <f t="shared" si="187"/>
        <v>2055.21</v>
      </c>
      <c r="H723" s="217">
        <f t="shared" si="190"/>
        <v>2.1969612342774312E-2</v>
      </c>
      <c r="I723" s="209">
        <f t="shared" si="207"/>
        <v>94.061796764971078</v>
      </c>
      <c r="J723" s="202">
        <f t="shared" si="191"/>
        <v>20.693595288293636</v>
      </c>
      <c r="K723" s="202">
        <v>32.720328659309843</v>
      </c>
      <c r="L723" s="202">
        <v>20.214338313132572</v>
      </c>
      <c r="M723" s="10">
        <f t="shared" si="192"/>
        <v>167.69005902570714</v>
      </c>
      <c r="N723" s="69">
        <f t="shared" si="193"/>
        <v>8.1592664022512126E-2</v>
      </c>
      <c r="O723" s="69"/>
    </row>
    <row r="724" spans="1:15" ht="18" x14ac:dyDescent="0.4">
      <c r="A724" s="12"/>
      <c r="B724" s="9"/>
      <c r="C724" s="17" t="s">
        <v>1698</v>
      </c>
      <c r="D724" s="186">
        <f t="shared" ref="D724:M724" si="214">SUM(D605:D723)</f>
        <v>183525.5799999999</v>
      </c>
      <c r="E724" s="186">
        <f t="shared" si="214"/>
        <v>786.9</v>
      </c>
      <c r="F724" s="186">
        <f t="shared" si="214"/>
        <v>2783.2</v>
      </c>
      <c r="G724" s="300">
        <f t="shared" si="214"/>
        <v>187095.67999999993</v>
      </c>
      <c r="H724" s="224">
        <f t="shared" si="214"/>
        <v>1.9999997862056695</v>
      </c>
      <c r="I724" s="224">
        <f t="shared" si="214"/>
        <v>8558.8440853103511</v>
      </c>
      <c r="J724" s="224">
        <f t="shared" si="214"/>
        <v>1882.9456987682775</v>
      </c>
      <c r="K724" s="340">
        <f t="shared" si="214"/>
        <v>2974.3668876202728</v>
      </c>
      <c r="L724" s="224">
        <f t="shared" si="214"/>
        <v>589.91008004832656</v>
      </c>
      <c r="M724" s="186">
        <f t="shared" si="214"/>
        <v>14006.066751747225</v>
      </c>
      <c r="N724" s="82">
        <f>M724/G724</f>
        <v>7.4860449753555131E-2</v>
      </c>
    </row>
    <row r="725" spans="1:15" ht="18" x14ac:dyDescent="0.4">
      <c r="A725" s="9"/>
      <c r="B725" s="9"/>
      <c r="C725" s="7" t="s">
        <v>148</v>
      </c>
      <c r="D725" s="8"/>
      <c r="E725" s="8"/>
      <c r="F725" s="8"/>
      <c r="G725" s="328"/>
      <c r="H725" s="195"/>
      <c r="I725" s="195"/>
      <c r="J725" s="202"/>
      <c r="K725" s="202"/>
      <c r="L725" s="195"/>
      <c r="M725" s="8"/>
      <c r="N725" s="11"/>
    </row>
    <row r="726" spans="1:15" x14ac:dyDescent="0.35">
      <c r="A726" s="9">
        <v>1</v>
      </c>
      <c r="B726" s="9">
        <v>1</v>
      </c>
      <c r="C726" s="8" t="s">
        <v>149</v>
      </c>
      <c r="D726" s="8">
        <f>димвенканали!C726</f>
        <v>106.7</v>
      </c>
      <c r="E726" s="8">
        <v>0</v>
      </c>
      <c r="F726" s="8">
        <v>0</v>
      </c>
      <c r="G726" s="328">
        <f t="shared" ref="G726:G764" si="215">D726+E726+F726</f>
        <v>106.7</v>
      </c>
      <c r="H726" s="217">
        <f>2/253049.46*G726</f>
        <v>8.4331339810011846E-4</v>
      </c>
      <c r="I726" s="209">
        <f t="shared" ref="I726:I755" si="216">H726*$O$2</f>
        <v>3.610604148295752</v>
      </c>
      <c r="J726" s="202">
        <f t="shared" ref="J726:J769" si="217">I726*0.22</f>
        <v>0.79433291262506545</v>
      </c>
      <c r="K726" s="202">
        <v>1.5058039935282221</v>
      </c>
      <c r="L726" s="202">
        <v>0.49388866205641235</v>
      </c>
      <c r="M726" s="10">
        <f t="shared" ref="M726:M755" si="218">I726+J726+K726+L726</f>
        <v>6.4046297165054513</v>
      </c>
      <c r="N726" s="11">
        <f t="shared" ref="N726:N755" si="219">M726/G726</f>
        <v>6.0024645890397854E-2</v>
      </c>
    </row>
    <row r="727" spans="1:15" x14ac:dyDescent="0.35">
      <c r="A727" s="9" t="e">
        <f>#REF!+1</f>
        <v>#REF!</v>
      </c>
      <c r="B727" s="9">
        <f>1+B726</f>
        <v>2</v>
      </c>
      <c r="C727" s="8" t="s">
        <v>151</v>
      </c>
      <c r="D727" s="8">
        <f>димвенканали!C727</f>
        <v>45.2</v>
      </c>
      <c r="E727" s="8">
        <v>0</v>
      </c>
      <c r="F727" s="8">
        <v>0</v>
      </c>
      <c r="G727" s="328">
        <f t="shared" si="215"/>
        <v>45.2</v>
      </c>
      <c r="H727" s="217">
        <f t="shared" ref="H727:H790" si="220">2/253049.46*G727</f>
        <v>3.5724241419049068E-4</v>
      </c>
      <c r="I727" s="209">
        <f t="shared" si="216"/>
        <v>1.5295155342358762</v>
      </c>
      <c r="J727" s="202">
        <f t="shared" si="217"/>
        <v>0.33649341753189277</v>
      </c>
      <c r="K727" s="202">
        <v>0.63788510316284575</v>
      </c>
      <c r="L727" s="202">
        <v>0.2092199393153687</v>
      </c>
      <c r="M727" s="10">
        <f t="shared" si="218"/>
        <v>2.7131139942459832</v>
      </c>
      <c r="N727" s="11">
        <f t="shared" si="219"/>
        <v>6.0024645890397854E-2</v>
      </c>
    </row>
    <row r="728" spans="1:15" x14ac:dyDescent="0.35">
      <c r="A728" s="9">
        <v>7</v>
      </c>
      <c r="B728" s="9">
        <f t="shared" ref="B728:B791" si="221">1+B727</f>
        <v>3</v>
      </c>
      <c r="C728" s="8" t="s">
        <v>152</v>
      </c>
      <c r="D728" s="8">
        <f>димвенканали!C728</f>
        <v>70.599999999999994</v>
      </c>
      <c r="E728" s="8">
        <v>0</v>
      </c>
      <c r="F728" s="8">
        <v>0</v>
      </c>
      <c r="G728" s="328">
        <f t="shared" si="215"/>
        <v>70.599999999999994</v>
      </c>
      <c r="H728" s="217">
        <f t="shared" si="220"/>
        <v>5.57993682341784E-4</v>
      </c>
      <c r="I728" s="209">
        <f t="shared" si="216"/>
        <v>2.3890220512622311</v>
      </c>
      <c r="J728" s="202">
        <f t="shared" si="217"/>
        <v>0.52558485127769083</v>
      </c>
      <c r="K728" s="202">
        <v>0.99634266113488723</v>
      </c>
      <c r="L728" s="202">
        <v>0.32679043618727932</v>
      </c>
      <c r="M728" s="10">
        <f t="shared" si="218"/>
        <v>4.2377399998620886</v>
      </c>
      <c r="N728" s="11">
        <f t="shared" si="219"/>
        <v>6.0024645890397861E-2</v>
      </c>
    </row>
    <row r="729" spans="1:15" x14ac:dyDescent="0.35">
      <c r="A729" s="9">
        <f t="shared" ref="A729:A770" si="222">A728+1</f>
        <v>8</v>
      </c>
      <c r="B729" s="9">
        <f t="shared" si="221"/>
        <v>4</v>
      </c>
      <c r="C729" s="8" t="s">
        <v>153</v>
      </c>
      <c r="D729" s="8">
        <f>димвенканали!C729</f>
        <v>66.3</v>
      </c>
      <c r="E729" s="8">
        <v>0</v>
      </c>
      <c r="F729" s="8">
        <v>0</v>
      </c>
      <c r="G729" s="328">
        <f t="shared" si="215"/>
        <v>66.3</v>
      </c>
      <c r="H729" s="217">
        <f t="shared" si="220"/>
        <v>5.2400823143428164E-4</v>
      </c>
      <c r="I729" s="209">
        <f t="shared" si="216"/>
        <v>2.2435150424743049</v>
      </c>
      <c r="J729" s="202">
        <f t="shared" si="217"/>
        <v>0.49357330934434707</v>
      </c>
      <c r="K729" s="202">
        <v>0.9356589013207226</v>
      </c>
      <c r="L729" s="202">
        <v>0.30688676939400311</v>
      </c>
      <c r="M729" s="10">
        <f t="shared" si="218"/>
        <v>3.9796340225333777</v>
      </c>
      <c r="N729" s="11">
        <f t="shared" si="219"/>
        <v>6.0024645890397854E-2</v>
      </c>
    </row>
    <row r="730" spans="1:15" x14ac:dyDescent="0.35">
      <c r="A730" s="9">
        <f t="shared" si="222"/>
        <v>9</v>
      </c>
      <c r="B730" s="9">
        <f t="shared" si="221"/>
        <v>5</v>
      </c>
      <c r="C730" s="8" t="s">
        <v>154</v>
      </c>
      <c r="D730" s="8">
        <f>димвенканали!C730</f>
        <v>141.1</v>
      </c>
      <c r="E730" s="8">
        <v>0</v>
      </c>
      <c r="F730" s="8">
        <v>0</v>
      </c>
      <c r="G730" s="328">
        <f t="shared" si="215"/>
        <v>141.1</v>
      </c>
      <c r="H730" s="217">
        <f t="shared" si="220"/>
        <v>1.1151970053601377E-3</v>
      </c>
      <c r="I730" s="209">
        <f t="shared" si="216"/>
        <v>4.7746602185991618</v>
      </c>
      <c r="J730" s="202">
        <f t="shared" si="217"/>
        <v>1.0504252480918157</v>
      </c>
      <c r="K730" s="202">
        <v>1.9912740720415383</v>
      </c>
      <c r="L730" s="202">
        <v>0.65311799640262203</v>
      </c>
      <c r="M730" s="10">
        <f t="shared" si="218"/>
        <v>8.4694775351351375</v>
      </c>
      <c r="N730" s="11">
        <f t="shared" si="219"/>
        <v>6.0024645890397861E-2</v>
      </c>
    </row>
    <row r="731" spans="1:15" x14ac:dyDescent="0.35">
      <c r="A731" s="9">
        <f t="shared" si="222"/>
        <v>10</v>
      </c>
      <c r="B731" s="9">
        <f t="shared" si="221"/>
        <v>6</v>
      </c>
      <c r="C731" s="8" t="s">
        <v>155</v>
      </c>
      <c r="D731" s="8">
        <f>димвенканали!C731</f>
        <v>83.9</v>
      </c>
      <c r="E731" s="8">
        <v>0</v>
      </c>
      <c r="F731" s="8">
        <v>0</v>
      </c>
      <c r="G731" s="328">
        <f t="shared" si="215"/>
        <v>83.9</v>
      </c>
      <c r="H731" s="217">
        <f t="shared" si="220"/>
        <v>6.631114723580126E-4</v>
      </c>
      <c r="I731" s="209">
        <f t="shared" si="216"/>
        <v>2.8390786133272128</v>
      </c>
      <c r="J731" s="202">
        <f t="shared" si="217"/>
        <v>0.62459729493198679</v>
      </c>
      <c r="K731" s="202">
        <v>1.1840389414903265</v>
      </c>
      <c r="L731" s="202">
        <v>0.38835294045485463</v>
      </c>
      <c r="M731" s="10">
        <f t="shared" si="218"/>
        <v>5.0360677902043811</v>
      </c>
      <c r="N731" s="11">
        <f t="shared" si="219"/>
        <v>6.0024645890397861E-2</v>
      </c>
    </row>
    <row r="732" spans="1:15" x14ac:dyDescent="0.35">
      <c r="A732" s="9">
        <v>12</v>
      </c>
      <c r="B732" s="9">
        <f t="shared" si="221"/>
        <v>7</v>
      </c>
      <c r="C732" s="8" t="s">
        <v>156</v>
      </c>
      <c r="D732" s="8">
        <f>димвенканали!C732</f>
        <v>47.3</v>
      </c>
      <c r="E732" s="8">
        <v>0</v>
      </c>
      <c r="F732" s="8">
        <v>0</v>
      </c>
      <c r="G732" s="328">
        <f t="shared" si="215"/>
        <v>47.3</v>
      </c>
      <c r="H732" s="217">
        <f t="shared" si="220"/>
        <v>3.7383995998252668E-4</v>
      </c>
      <c r="I732" s="209">
        <f t="shared" si="216"/>
        <v>1.6005770966671888</v>
      </c>
      <c r="J732" s="202">
        <f t="shared" si="217"/>
        <v>0.35212696126678156</v>
      </c>
      <c r="K732" s="202">
        <v>0.66752135795580969</v>
      </c>
      <c r="L732" s="202">
        <v>0.21894033472603844</v>
      </c>
      <c r="M732" s="10">
        <f t="shared" si="218"/>
        <v>2.8391657506158183</v>
      </c>
      <c r="N732" s="11">
        <f t="shared" si="219"/>
        <v>6.0024645890397854E-2</v>
      </c>
    </row>
    <row r="733" spans="1:15" x14ac:dyDescent="0.35">
      <c r="A733" s="9">
        <f t="shared" si="222"/>
        <v>13</v>
      </c>
      <c r="B733" s="9">
        <f t="shared" si="221"/>
        <v>8</v>
      </c>
      <c r="C733" s="8" t="s">
        <v>157</v>
      </c>
      <c r="D733" s="8">
        <f>димвенканали!C733</f>
        <v>133.19999999999999</v>
      </c>
      <c r="E733" s="8">
        <v>0</v>
      </c>
      <c r="F733" s="8">
        <v>0</v>
      </c>
      <c r="G733" s="328">
        <f t="shared" si="215"/>
        <v>133.19999999999999</v>
      </c>
      <c r="H733" s="217">
        <f t="shared" si="220"/>
        <v>1.052758618809145E-3</v>
      </c>
      <c r="I733" s="209">
        <f t="shared" si="216"/>
        <v>4.5073333885004132</v>
      </c>
      <c r="J733" s="202">
        <f t="shared" si="217"/>
        <v>0.99161334547009095</v>
      </c>
      <c r="K733" s="202">
        <v>1.8797853040108636</v>
      </c>
      <c r="L733" s="202">
        <v>0.61655079461962614</v>
      </c>
      <c r="M733" s="10">
        <f t="shared" si="218"/>
        <v>7.9952828326009939</v>
      </c>
      <c r="N733" s="11">
        <f t="shared" si="219"/>
        <v>6.0024645890397854E-2</v>
      </c>
    </row>
    <row r="734" spans="1:15" x14ac:dyDescent="0.35">
      <c r="A734" s="9">
        <f t="shared" si="222"/>
        <v>14</v>
      </c>
      <c r="B734" s="9">
        <f t="shared" si="221"/>
        <v>9</v>
      </c>
      <c r="C734" s="8" t="s">
        <v>158</v>
      </c>
      <c r="D734" s="8">
        <f>димвенканали!C734</f>
        <v>87.4</v>
      </c>
      <c r="E734" s="8">
        <v>0</v>
      </c>
      <c r="F734" s="8">
        <v>0</v>
      </c>
      <c r="G734" s="328">
        <f t="shared" si="215"/>
        <v>87.4</v>
      </c>
      <c r="H734" s="217">
        <f t="shared" si="220"/>
        <v>6.9077404867807265E-4</v>
      </c>
      <c r="I734" s="209">
        <f t="shared" si="216"/>
        <v>2.9575145507127338</v>
      </c>
      <c r="J734" s="202">
        <f t="shared" si="217"/>
        <v>0.65065320115680148</v>
      </c>
      <c r="K734" s="202">
        <v>1.2334326994785998</v>
      </c>
      <c r="L734" s="202">
        <v>0.40455359947263764</v>
      </c>
      <c r="M734" s="10">
        <f t="shared" si="218"/>
        <v>5.2461540508207731</v>
      </c>
      <c r="N734" s="11">
        <f t="shared" si="219"/>
        <v>6.0024645890397861E-2</v>
      </c>
    </row>
    <row r="735" spans="1:15" x14ac:dyDescent="0.35">
      <c r="A735" s="9">
        <f t="shared" si="222"/>
        <v>15</v>
      </c>
      <c r="B735" s="9">
        <f t="shared" si="221"/>
        <v>10</v>
      </c>
      <c r="C735" s="8" t="s">
        <v>159</v>
      </c>
      <c r="D735" s="8">
        <f>димвенканали!C735</f>
        <v>102.5</v>
      </c>
      <c r="E735" s="8">
        <v>0</v>
      </c>
      <c r="F735" s="8">
        <v>0</v>
      </c>
      <c r="G735" s="328">
        <f t="shared" si="215"/>
        <v>102.5</v>
      </c>
      <c r="H735" s="217">
        <f t="shared" si="220"/>
        <v>8.1011830651604624E-4</v>
      </c>
      <c r="I735" s="209">
        <f t="shared" si="216"/>
        <v>3.4684810234331258</v>
      </c>
      <c r="J735" s="202">
        <f t="shared" si="217"/>
        <v>0.76306582515528765</v>
      </c>
      <c r="K735" s="202">
        <v>1.4465314839422938</v>
      </c>
      <c r="L735" s="202">
        <v>0.47444787123507276</v>
      </c>
      <c r="M735" s="10">
        <f t="shared" si="218"/>
        <v>6.1525262037657802</v>
      </c>
      <c r="N735" s="11">
        <f t="shared" si="219"/>
        <v>6.0024645890397854E-2</v>
      </c>
    </row>
    <row r="736" spans="1:15" x14ac:dyDescent="0.35">
      <c r="A736" s="9" t="e">
        <f>#REF!+1</f>
        <v>#REF!</v>
      </c>
      <c r="B736" s="9">
        <f t="shared" si="221"/>
        <v>11</v>
      </c>
      <c r="C736" s="8" t="s">
        <v>160</v>
      </c>
      <c r="D736" s="8">
        <f>димвенканали!C736</f>
        <v>138.08000000000001</v>
      </c>
      <c r="E736" s="8">
        <v>0</v>
      </c>
      <c r="F736" s="8">
        <v>0</v>
      </c>
      <c r="G736" s="328">
        <f t="shared" si="215"/>
        <v>138.08000000000001</v>
      </c>
      <c r="H736" s="217">
        <f t="shared" si="220"/>
        <v>1.0913281537925433E-3</v>
      </c>
      <c r="I736" s="209">
        <f t="shared" si="216"/>
        <v>4.672466924055084</v>
      </c>
      <c r="J736" s="202">
        <f t="shared" si="217"/>
        <v>1.0279427232921186</v>
      </c>
      <c r="K736" s="202">
        <v>1.9486543151487994</v>
      </c>
      <c r="L736" s="202">
        <v>0.639139142050135</v>
      </c>
      <c r="M736" s="10">
        <f t="shared" si="218"/>
        <v>8.2882031045461364</v>
      </c>
      <c r="N736" s="11">
        <f t="shared" si="219"/>
        <v>6.0024645890397854E-2</v>
      </c>
    </row>
    <row r="737" spans="1:14" x14ac:dyDescent="0.35">
      <c r="A737" s="9" t="e">
        <f>#REF!+1</f>
        <v>#REF!</v>
      </c>
      <c r="B737" s="9">
        <f t="shared" si="221"/>
        <v>12</v>
      </c>
      <c r="C737" s="8" t="s">
        <v>161</v>
      </c>
      <c r="D737" s="8">
        <f>димвенканали!C737</f>
        <v>67.69</v>
      </c>
      <c r="E737" s="8">
        <v>0</v>
      </c>
      <c r="F737" s="8">
        <v>0</v>
      </c>
      <c r="G737" s="328">
        <f t="shared" si="215"/>
        <v>67.69</v>
      </c>
      <c r="H737" s="217">
        <f t="shared" si="220"/>
        <v>5.3499422602996266E-4</v>
      </c>
      <c r="I737" s="209">
        <f t="shared" si="216"/>
        <v>2.2905510290359836</v>
      </c>
      <c r="J737" s="202">
        <f t="shared" si="217"/>
        <v>0.50392122638791637</v>
      </c>
      <c r="K737" s="202">
        <v>0.95527527949320845</v>
      </c>
      <c r="L737" s="202">
        <v>0.31332074540392263</v>
      </c>
      <c r="M737" s="10">
        <f t="shared" si="218"/>
        <v>4.0630682803210316</v>
      </c>
      <c r="N737" s="11">
        <f t="shared" si="219"/>
        <v>6.0024645890397868E-2</v>
      </c>
    </row>
    <row r="738" spans="1:14" x14ac:dyDescent="0.35">
      <c r="A738" s="9" t="e">
        <f t="shared" si="222"/>
        <v>#REF!</v>
      </c>
      <c r="B738" s="9">
        <f t="shared" si="221"/>
        <v>13</v>
      </c>
      <c r="C738" s="8" t="s">
        <v>162</v>
      </c>
      <c r="D738" s="8">
        <f>димвенканали!C738</f>
        <v>97.3</v>
      </c>
      <c r="E738" s="8">
        <v>0</v>
      </c>
      <c r="F738" s="8">
        <v>0</v>
      </c>
      <c r="G738" s="328">
        <f t="shared" si="215"/>
        <v>97.3</v>
      </c>
      <c r="H738" s="217">
        <f t="shared" si="220"/>
        <v>7.6901962169767123E-4</v>
      </c>
      <c r="I738" s="209">
        <f t="shared" si="216"/>
        <v>3.2925190593174944</v>
      </c>
      <c r="J738" s="202">
        <f t="shared" si="217"/>
        <v>0.72435419304984883</v>
      </c>
      <c r="K738" s="202">
        <v>1.3731464720740016</v>
      </c>
      <c r="L738" s="202">
        <v>0.45037832069436656</v>
      </c>
      <c r="M738" s="10">
        <f t="shared" si="218"/>
        <v>5.8403980451357116</v>
      </c>
      <c r="N738" s="11">
        <f t="shared" si="219"/>
        <v>6.0024645890397861E-2</v>
      </c>
    </row>
    <row r="739" spans="1:14" x14ac:dyDescent="0.35">
      <c r="A739" s="9" t="e">
        <f t="shared" si="222"/>
        <v>#REF!</v>
      </c>
      <c r="B739" s="9">
        <f t="shared" si="221"/>
        <v>14</v>
      </c>
      <c r="C739" s="8" t="s">
        <v>163</v>
      </c>
      <c r="D739" s="8">
        <f>димвенканали!C739</f>
        <v>6972.44</v>
      </c>
      <c r="E739" s="8">
        <v>0</v>
      </c>
      <c r="F739" s="8">
        <v>123.3</v>
      </c>
      <c r="G739" s="328">
        <f t="shared" si="215"/>
        <v>7095.74</v>
      </c>
      <c r="H739" s="217">
        <f t="shared" si="220"/>
        <v>5.6081842656372387E-2</v>
      </c>
      <c r="I739" s="209">
        <f t="shared" si="216"/>
        <v>240.11160524112555</v>
      </c>
      <c r="J739" s="202">
        <f t="shared" si="217"/>
        <v>52.824553153047617</v>
      </c>
      <c r="K739" s="202">
        <v>100.1386469450604</v>
      </c>
      <c r="L739" s="202">
        <v>32.273749417700195</v>
      </c>
      <c r="M739" s="10">
        <f t="shared" si="218"/>
        <v>425.34855475693371</v>
      </c>
      <c r="N739" s="11">
        <f t="shared" si="219"/>
        <v>5.9944213677070146E-2</v>
      </c>
    </row>
    <row r="740" spans="1:14" x14ac:dyDescent="0.35">
      <c r="A740" s="9" t="e">
        <f t="shared" si="222"/>
        <v>#REF!</v>
      </c>
      <c r="B740" s="9">
        <f t="shared" si="221"/>
        <v>15</v>
      </c>
      <c r="C740" s="8" t="s">
        <v>164</v>
      </c>
      <c r="D740" s="8">
        <f>димвенканали!C740</f>
        <v>2574.58</v>
      </c>
      <c r="E740" s="8">
        <v>0</v>
      </c>
      <c r="F740" s="8">
        <v>0</v>
      </c>
      <c r="G740" s="328">
        <f t="shared" si="215"/>
        <v>2574.58</v>
      </c>
      <c r="H740" s="217">
        <f t="shared" si="220"/>
        <v>2.0348433069171536E-2</v>
      </c>
      <c r="I740" s="209">
        <f t="shared" si="216"/>
        <v>87.120798764004462</v>
      </c>
      <c r="J740" s="202">
        <f t="shared" si="217"/>
        <v>19.166575728080982</v>
      </c>
      <c r="K740" s="202">
        <v>36.333766126128303</v>
      </c>
      <c r="L740" s="202">
        <v>11.917112198286766</v>
      </c>
      <c r="M740" s="10">
        <f t="shared" si="218"/>
        <v>154.53825281650052</v>
      </c>
      <c r="N740" s="11">
        <f t="shared" si="219"/>
        <v>6.0024645890397861E-2</v>
      </c>
    </row>
    <row r="741" spans="1:14" x14ac:dyDescent="0.35">
      <c r="A741" s="9" t="e">
        <f t="shared" si="222"/>
        <v>#REF!</v>
      </c>
      <c r="B741" s="9">
        <f t="shared" si="221"/>
        <v>16</v>
      </c>
      <c r="C741" s="8" t="s">
        <v>165</v>
      </c>
      <c r="D741" s="8">
        <f>димвенканали!C741</f>
        <v>316.8</v>
      </c>
      <c r="E741" s="8">
        <v>0</v>
      </c>
      <c r="F741" s="8">
        <v>0</v>
      </c>
      <c r="G741" s="328">
        <f t="shared" si="215"/>
        <v>316.8</v>
      </c>
      <c r="H741" s="217">
        <f t="shared" si="220"/>
        <v>2.5038583366271557E-3</v>
      </c>
      <c r="I741" s="209">
        <f t="shared" si="216"/>
        <v>10.720144275352336</v>
      </c>
      <c r="J741" s="202">
        <f t="shared" si="217"/>
        <v>2.3584317405775139</v>
      </c>
      <c r="K741" s="202">
        <v>4.4708407230528655</v>
      </c>
      <c r="L741" s="202">
        <v>1.4663910790953272</v>
      </c>
      <c r="M741" s="10">
        <f t="shared" si="218"/>
        <v>19.015807818078041</v>
      </c>
      <c r="N741" s="11">
        <f t="shared" si="219"/>
        <v>6.0024645890397854E-2</v>
      </c>
    </row>
    <row r="742" spans="1:14" x14ac:dyDescent="0.35">
      <c r="A742" s="9" t="e">
        <f t="shared" si="222"/>
        <v>#REF!</v>
      </c>
      <c r="B742" s="9">
        <f t="shared" si="221"/>
        <v>17</v>
      </c>
      <c r="C742" s="8" t="s">
        <v>166</v>
      </c>
      <c r="D742" s="8">
        <f>димвенканали!C742</f>
        <v>665.9</v>
      </c>
      <c r="E742" s="8">
        <v>0</v>
      </c>
      <c r="F742" s="8">
        <v>0</v>
      </c>
      <c r="G742" s="328">
        <f t="shared" si="215"/>
        <v>665.9</v>
      </c>
      <c r="H742" s="217">
        <f t="shared" si="220"/>
        <v>5.2630027347222944E-3</v>
      </c>
      <c r="I742" s="209">
        <f t="shared" si="216"/>
        <v>22.533283058576767</v>
      </c>
      <c r="J742" s="202">
        <f t="shared" si="217"/>
        <v>4.9573222728868886</v>
      </c>
      <c r="K742" s="202">
        <v>9.3975152698260835</v>
      </c>
      <c r="L742" s="202">
        <v>3.0822910971261943</v>
      </c>
      <c r="M742" s="10">
        <f t="shared" si="218"/>
        <v>39.970411698415937</v>
      </c>
      <c r="N742" s="11">
        <f t="shared" si="219"/>
        <v>6.0024645890397868E-2</v>
      </c>
    </row>
    <row r="743" spans="1:14" x14ac:dyDescent="0.35">
      <c r="A743" s="9" t="e">
        <f t="shared" si="222"/>
        <v>#REF!</v>
      </c>
      <c r="B743" s="9">
        <f t="shared" si="221"/>
        <v>18</v>
      </c>
      <c r="C743" s="8" t="s">
        <v>167</v>
      </c>
      <c r="D743" s="8">
        <f>димвенканали!C743</f>
        <v>266.8</v>
      </c>
      <c r="E743" s="8">
        <v>0</v>
      </c>
      <c r="F743" s="8">
        <v>0</v>
      </c>
      <c r="G743" s="328">
        <f t="shared" si="215"/>
        <v>266.8</v>
      </c>
      <c r="H743" s="217">
        <f t="shared" si="220"/>
        <v>2.1086786749120114E-3</v>
      </c>
      <c r="I743" s="209">
        <f t="shared" si="216"/>
        <v>9.0282023127020299</v>
      </c>
      <c r="J743" s="202">
        <f t="shared" si="217"/>
        <v>1.9862045087944467</v>
      </c>
      <c r="K743" s="202">
        <v>3.7652156089346738</v>
      </c>
      <c r="L743" s="202">
        <v>1.2349530931269992</v>
      </c>
      <c r="M743" s="10">
        <f t="shared" si="218"/>
        <v>16.01457552355815</v>
      </c>
      <c r="N743" s="11">
        <f t="shared" si="219"/>
        <v>6.0024645890397861E-2</v>
      </c>
    </row>
    <row r="744" spans="1:14" x14ac:dyDescent="0.35">
      <c r="A744" s="9" t="e">
        <f t="shared" si="222"/>
        <v>#REF!</v>
      </c>
      <c r="B744" s="9">
        <f t="shared" si="221"/>
        <v>19</v>
      </c>
      <c r="C744" s="8" t="s">
        <v>168</v>
      </c>
      <c r="D744" s="8">
        <f>димвенканали!C744</f>
        <v>1121.3800000000001</v>
      </c>
      <c r="E744" s="8">
        <v>0</v>
      </c>
      <c r="F744" s="8">
        <v>0</v>
      </c>
      <c r="G744" s="328">
        <f t="shared" si="215"/>
        <v>1121.3800000000001</v>
      </c>
      <c r="H744" s="217">
        <f t="shared" si="220"/>
        <v>8.8629313810825762E-3</v>
      </c>
      <c r="I744" s="209">
        <f t="shared" si="216"/>
        <v>37.946197561535996</v>
      </c>
      <c r="J744" s="202">
        <f t="shared" si="217"/>
        <v>8.3481634635379187</v>
      </c>
      <c r="K744" s="202">
        <v>15.825477809397166</v>
      </c>
      <c r="L744" s="202">
        <v>5.1905985741032765</v>
      </c>
      <c r="M744" s="10">
        <f t="shared" si="218"/>
        <v>67.310437408574359</v>
      </c>
      <c r="N744" s="11">
        <f t="shared" si="219"/>
        <v>6.0024645890397861E-2</v>
      </c>
    </row>
    <row r="745" spans="1:14" x14ac:dyDescent="0.35">
      <c r="A745" s="9" t="e">
        <f>#REF!+1</f>
        <v>#REF!</v>
      </c>
      <c r="B745" s="9">
        <f t="shared" si="221"/>
        <v>20</v>
      </c>
      <c r="C745" s="8" t="s">
        <v>169</v>
      </c>
      <c r="D745" s="8">
        <f>димвенканали!C745</f>
        <v>166.08</v>
      </c>
      <c r="E745" s="8">
        <v>0</v>
      </c>
      <c r="F745" s="8">
        <v>0</v>
      </c>
      <c r="G745" s="328">
        <f t="shared" si="215"/>
        <v>166.08</v>
      </c>
      <c r="H745" s="217">
        <f t="shared" si="220"/>
        <v>1.3126287643530242E-3</v>
      </c>
      <c r="I745" s="209">
        <f t="shared" si="216"/>
        <v>5.6199544231392551</v>
      </c>
      <c r="J745" s="202">
        <f t="shared" si="217"/>
        <v>1.236389973090636</v>
      </c>
      <c r="K745" s="202">
        <v>2.343804379054987</v>
      </c>
      <c r="L745" s="202">
        <v>0.76874441419239892</v>
      </c>
      <c r="M745" s="10">
        <f t="shared" si="218"/>
        <v>9.9688931894772779</v>
      </c>
      <c r="N745" s="11">
        <f t="shared" si="219"/>
        <v>6.0024645890397861E-2</v>
      </c>
    </row>
    <row r="746" spans="1:14" x14ac:dyDescent="0.35">
      <c r="A746" s="9" t="e">
        <f t="shared" si="222"/>
        <v>#REF!</v>
      </c>
      <c r="B746" s="9">
        <f t="shared" si="221"/>
        <v>21</v>
      </c>
      <c r="C746" s="8" t="s">
        <v>170</v>
      </c>
      <c r="D746" s="8">
        <f>димвенканали!C746</f>
        <v>1580.97</v>
      </c>
      <c r="E746" s="8">
        <v>103.95</v>
      </c>
      <c r="F746" s="8">
        <v>98.1</v>
      </c>
      <c r="G746" s="328">
        <f t="shared" si="215"/>
        <v>1783.02</v>
      </c>
      <c r="H746" s="217">
        <f t="shared" si="220"/>
        <v>1.4092264808626739E-2</v>
      </c>
      <c r="I746" s="209">
        <f t="shared" si="216"/>
        <v>60.335327164894949</v>
      </c>
      <c r="J746" s="202">
        <f t="shared" si="217"/>
        <v>13.273771976276889</v>
      </c>
      <c r="K746" s="202">
        <v>25.16287381950038</v>
      </c>
      <c r="L746" s="202">
        <v>7.3179302535269555</v>
      </c>
      <c r="M746" s="10">
        <f t="shared" si="218"/>
        <v>106.08990321419917</v>
      </c>
      <c r="N746" s="11">
        <f t="shared" si="219"/>
        <v>5.9500119580374405E-2</v>
      </c>
    </row>
    <row r="747" spans="1:14" x14ac:dyDescent="0.35">
      <c r="A747" s="9" t="e">
        <f t="shared" si="222"/>
        <v>#REF!</v>
      </c>
      <c r="B747" s="9">
        <f t="shared" si="221"/>
        <v>22</v>
      </c>
      <c r="C747" s="8" t="s">
        <v>171</v>
      </c>
      <c r="D747" s="8">
        <f>димвенканали!C747</f>
        <v>132.97999999999999</v>
      </c>
      <c r="E747" s="8">
        <v>0</v>
      </c>
      <c r="F747" s="8">
        <v>0</v>
      </c>
      <c r="G747" s="328">
        <f t="shared" si="215"/>
        <v>132.97999999999999</v>
      </c>
      <c r="H747" s="217">
        <f t="shared" si="220"/>
        <v>1.0510198282975983E-3</v>
      </c>
      <c r="I747" s="209">
        <f t="shared" si="216"/>
        <v>4.4998888438647517</v>
      </c>
      <c r="J747" s="202">
        <f t="shared" si="217"/>
        <v>0.98997554565024537</v>
      </c>
      <c r="K747" s="202">
        <v>1.8766805535087436</v>
      </c>
      <c r="L747" s="202">
        <v>0.61553246748136559</v>
      </c>
      <c r="M747" s="10">
        <f t="shared" si="218"/>
        <v>7.9820774105051058</v>
      </c>
      <c r="N747" s="11">
        <f t="shared" si="219"/>
        <v>6.0024645890397854E-2</v>
      </c>
    </row>
    <row r="748" spans="1:14" x14ac:dyDescent="0.35">
      <c r="A748" s="9">
        <v>33</v>
      </c>
      <c r="B748" s="9">
        <f t="shared" si="221"/>
        <v>23</v>
      </c>
      <c r="C748" s="8" t="s">
        <v>172</v>
      </c>
      <c r="D748" s="8">
        <f>димвенканали!C748</f>
        <v>386.3</v>
      </c>
      <c r="E748" s="8">
        <v>0</v>
      </c>
      <c r="F748" s="8">
        <v>0</v>
      </c>
      <c r="G748" s="328">
        <f t="shared" si="215"/>
        <v>386.3</v>
      </c>
      <c r="H748" s="217">
        <f t="shared" si="220"/>
        <v>3.0531580664112067E-3</v>
      </c>
      <c r="I748" s="209">
        <f t="shared" si="216"/>
        <v>13.07194360343626</v>
      </c>
      <c r="J748" s="202">
        <f t="shared" si="217"/>
        <v>2.8758275927559773</v>
      </c>
      <c r="K748" s="202">
        <v>5.4516596316771526</v>
      </c>
      <c r="L748" s="202">
        <v>1.7880898795913034</v>
      </c>
      <c r="M748" s="10">
        <f t="shared" si="218"/>
        <v>23.187520707460692</v>
      </c>
      <c r="N748" s="11">
        <f t="shared" si="219"/>
        <v>6.0024645890397854E-2</v>
      </c>
    </row>
    <row r="749" spans="1:14" x14ac:dyDescent="0.35">
      <c r="A749" s="9">
        <f t="shared" si="222"/>
        <v>34</v>
      </c>
      <c r="B749" s="9">
        <f t="shared" si="221"/>
        <v>24</v>
      </c>
      <c r="C749" s="8" t="s">
        <v>173</v>
      </c>
      <c r="D749" s="8">
        <f>димвенканали!C749</f>
        <v>392.7</v>
      </c>
      <c r="E749" s="8">
        <v>0</v>
      </c>
      <c r="F749" s="8">
        <v>0</v>
      </c>
      <c r="G749" s="328">
        <f t="shared" si="215"/>
        <v>392.7</v>
      </c>
      <c r="H749" s="217">
        <f t="shared" si="220"/>
        <v>3.1037410631107451E-3</v>
      </c>
      <c r="I749" s="209">
        <f t="shared" si="216"/>
        <v>13.2885121746555</v>
      </c>
      <c r="J749" s="202">
        <f t="shared" si="217"/>
        <v>2.92347267842421</v>
      </c>
      <c r="K749" s="202">
        <v>5.5419796462842807</v>
      </c>
      <c r="L749" s="202">
        <v>1.8177139417952495</v>
      </c>
      <c r="M749" s="10">
        <f t="shared" si="218"/>
        <v>23.571678441159239</v>
      </c>
      <c r="N749" s="11">
        <f t="shared" si="219"/>
        <v>6.0024645890397861E-2</v>
      </c>
    </row>
    <row r="750" spans="1:14" x14ac:dyDescent="0.35">
      <c r="A750" s="9">
        <f t="shared" si="222"/>
        <v>35</v>
      </c>
      <c r="B750" s="9">
        <f t="shared" si="221"/>
        <v>25</v>
      </c>
      <c r="C750" s="8" t="s">
        <v>174</v>
      </c>
      <c r="D750" s="8">
        <f>димвенканали!C750</f>
        <v>392.7</v>
      </c>
      <c r="E750" s="8">
        <v>0</v>
      </c>
      <c r="F750" s="8">
        <v>0</v>
      </c>
      <c r="G750" s="328">
        <f t="shared" si="215"/>
        <v>392.7</v>
      </c>
      <c r="H750" s="217">
        <f t="shared" si="220"/>
        <v>3.1037410631107451E-3</v>
      </c>
      <c r="I750" s="209">
        <f t="shared" si="216"/>
        <v>13.2885121746555</v>
      </c>
      <c r="J750" s="202">
        <f t="shared" si="217"/>
        <v>2.92347267842421</v>
      </c>
      <c r="K750" s="202">
        <v>5.5419796462842807</v>
      </c>
      <c r="L750" s="202">
        <v>1.8177139417952495</v>
      </c>
      <c r="M750" s="10">
        <f t="shared" si="218"/>
        <v>23.571678441159239</v>
      </c>
      <c r="N750" s="11">
        <f t="shared" si="219"/>
        <v>6.0024645890397861E-2</v>
      </c>
    </row>
    <row r="751" spans="1:14" x14ac:dyDescent="0.35">
      <c r="A751" s="9">
        <f t="shared" si="222"/>
        <v>36</v>
      </c>
      <c r="B751" s="9">
        <f t="shared" si="221"/>
        <v>26</v>
      </c>
      <c r="C751" s="8" t="s">
        <v>175</v>
      </c>
      <c r="D751" s="8">
        <f>димвенканали!C751</f>
        <v>461.2</v>
      </c>
      <c r="E751" s="8">
        <v>0</v>
      </c>
      <c r="F751" s="8">
        <v>0</v>
      </c>
      <c r="G751" s="328">
        <f t="shared" si="215"/>
        <v>461.2</v>
      </c>
      <c r="H751" s="217">
        <f t="shared" si="220"/>
        <v>3.6451371996604931E-3</v>
      </c>
      <c r="I751" s="209">
        <f t="shared" si="216"/>
        <v>15.606472663486418</v>
      </c>
      <c r="J751" s="202">
        <f t="shared" si="217"/>
        <v>3.4334239859670119</v>
      </c>
      <c r="K751" s="202">
        <v>6.5086860526262038</v>
      </c>
      <c r="L751" s="202">
        <v>2.1347839825718591</v>
      </c>
      <c r="M751" s="10">
        <f t="shared" si="218"/>
        <v>27.683366684651489</v>
      </c>
      <c r="N751" s="11">
        <f t="shared" si="219"/>
        <v>6.0024645890397854E-2</v>
      </c>
    </row>
    <row r="752" spans="1:14" x14ac:dyDescent="0.35">
      <c r="A752" s="9">
        <f t="shared" si="222"/>
        <v>37</v>
      </c>
      <c r="B752" s="9">
        <f t="shared" si="221"/>
        <v>27</v>
      </c>
      <c r="C752" s="8" t="s">
        <v>176</v>
      </c>
      <c r="D752" s="8">
        <f>димвенканали!C752</f>
        <v>399.3</v>
      </c>
      <c r="E752" s="8">
        <v>0</v>
      </c>
      <c r="F752" s="8">
        <v>0</v>
      </c>
      <c r="G752" s="328">
        <f t="shared" si="215"/>
        <v>399.3</v>
      </c>
      <c r="H752" s="217">
        <f t="shared" si="220"/>
        <v>3.1559047784571444E-3</v>
      </c>
      <c r="I752" s="209">
        <f t="shared" si="216"/>
        <v>13.51184851372534</v>
      </c>
      <c r="J752" s="202">
        <f t="shared" si="217"/>
        <v>2.972606673019575</v>
      </c>
      <c r="K752" s="202">
        <v>5.6351221613478835</v>
      </c>
      <c r="L752" s="202">
        <v>1.8482637559430688</v>
      </c>
      <c r="M752" s="10">
        <f t="shared" si="218"/>
        <v>23.96784110403587</v>
      </c>
      <c r="N752" s="11">
        <f t="shared" si="219"/>
        <v>6.0024645890397868E-2</v>
      </c>
    </row>
    <row r="753" spans="1:14" x14ac:dyDescent="0.35">
      <c r="A753" s="9">
        <f t="shared" si="222"/>
        <v>38</v>
      </c>
      <c r="B753" s="9">
        <f t="shared" si="221"/>
        <v>28</v>
      </c>
      <c r="C753" s="8" t="s">
        <v>177</v>
      </c>
      <c r="D753" s="8">
        <f>димвенканали!C753</f>
        <v>309.5</v>
      </c>
      <c r="E753" s="8">
        <v>0</v>
      </c>
      <c r="F753" s="8">
        <v>0</v>
      </c>
      <c r="G753" s="328">
        <f t="shared" si="215"/>
        <v>309.5</v>
      </c>
      <c r="H753" s="217">
        <f t="shared" si="220"/>
        <v>2.4461621060167444E-3</v>
      </c>
      <c r="I753" s="209">
        <f t="shared" si="216"/>
        <v>10.473120748805391</v>
      </c>
      <c r="J753" s="202">
        <f t="shared" si="217"/>
        <v>2.3040865647371862</v>
      </c>
      <c r="K753" s="202">
        <v>4.3678194563916088</v>
      </c>
      <c r="L753" s="202">
        <v>1.4326011331439512</v>
      </c>
      <c r="M753" s="10">
        <f t="shared" si="218"/>
        <v>18.577627903078138</v>
      </c>
      <c r="N753" s="11">
        <f t="shared" si="219"/>
        <v>6.0024645890397861E-2</v>
      </c>
    </row>
    <row r="754" spans="1:14" x14ac:dyDescent="0.35">
      <c r="A754" s="9">
        <f t="shared" si="222"/>
        <v>39</v>
      </c>
      <c r="B754" s="9">
        <f t="shared" si="221"/>
        <v>29</v>
      </c>
      <c r="C754" s="8" t="s">
        <v>178</v>
      </c>
      <c r="D754" s="8">
        <f>димвенканали!C754</f>
        <v>1851.7</v>
      </c>
      <c r="E754" s="8">
        <v>0</v>
      </c>
      <c r="F754" s="8">
        <v>0</v>
      </c>
      <c r="G754" s="328">
        <f t="shared" si="215"/>
        <v>1851.7</v>
      </c>
      <c r="H754" s="217">
        <f t="shared" si="220"/>
        <v>1.4635083591958663E-2</v>
      </c>
      <c r="I754" s="209">
        <f t="shared" si="216"/>
        <v>62.659378644791417</v>
      </c>
      <c r="J754" s="202">
        <f t="shared" si="217"/>
        <v>13.785063301854112</v>
      </c>
      <c r="K754" s="202">
        <v>26.132120476253128</v>
      </c>
      <c r="L754" s="202">
        <v>8.5710743723510667</v>
      </c>
      <c r="M754" s="10">
        <f t="shared" si="218"/>
        <v>111.14763679524972</v>
      </c>
      <c r="N754" s="11">
        <f t="shared" si="219"/>
        <v>6.0024645890397861E-2</v>
      </c>
    </row>
    <row r="755" spans="1:14" x14ac:dyDescent="0.35">
      <c r="A755" s="9">
        <f t="shared" si="222"/>
        <v>40</v>
      </c>
      <c r="B755" s="9">
        <f t="shared" si="221"/>
        <v>30</v>
      </c>
      <c r="C755" s="8" t="s">
        <v>179</v>
      </c>
      <c r="D755" s="8">
        <f>димвенканали!C755</f>
        <v>303</v>
      </c>
      <c r="E755" s="8">
        <v>0</v>
      </c>
      <c r="F755" s="8">
        <v>0</v>
      </c>
      <c r="G755" s="328">
        <f t="shared" si="215"/>
        <v>303</v>
      </c>
      <c r="H755" s="217">
        <f t="shared" si="220"/>
        <v>2.394788749993776E-3</v>
      </c>
      <c r="I755" s="209">
        <f t="shared" si="216"/>
        <v>10.253168293660853</v>
      </c>
      <c r="J755" s="202">
        <f t="shared" si="217"/>
        <v>2.2556970246053876</v>
      </c>
      <c r="K755" s="202">
        <v>4.2760881915562443</v>
      </c>
      <c r="L755" s="202">
        <v>1.4025141949680686</v>
      </c>
      <c r="M755" s="10">
        <f t="shared" si="218"/>
        <v>18.187467704790556</v>
      </c>
      <c r="N755" s="11">
        <f t="shared" si="219"/>
        <v>6.0024645890397875E-2</v>
      </c>
    </row>
    <row r="756" spans="1:14" x14ac:dyDescent="0.35">
      <c r="A756" s="9" t="e">
        <f>#REF!+1</f>
        <v>#REF!</v>
      </c>
      <c r="B756" s="9">
        <f t="shared" si="221"/>
        <v>31</v>
      </c>
      <c r="C756" s="8" t="s">
        <v>180</v>
      </c>
      <c r="D756" s="8">
        <f>димвенканали!C756</f>
        <v>42.8</v>
      </c>
      <c r="E756" s="8">
        <v>0</v>
      </c>
      <c r="F756" s="8">
        <v>0</v>
      </c>
      <c r="G756" s="328">
        <f t="shared" si="215"/>
        <v>42.8</v>
      </c>
      <c r="H756" s="217">
        <f t="shared" si="220"/>
        <v>3.3827379042816367E-4</v>
      </c>
      <c r="I756" s="209">
        <f t="shared" ref="I756:I787" si="223">H756*$O$2</f>
        <v>1.4483023200286613</v>
      </c>
      <c r="J756" s="202">
        <f t="shared" si="217"/>
        <v>0.31862651040630552</v>
      </c>
      <c r="K756" s="202">
        <v>0.60401509768517248</v>
      </c>
      <c r="L756" s="202">
        <v>0.19811091598888891</v>
      </c>
      <c r="M756" s="10">
        <f t="shared" ref="M756:M787" si="224">I756+J756+K756+L756</f>
        <v>2.5690548441090284</v>
      </c>
      <c r="N756" s="11">
        <f t="shared" ref="N756:N787" si="225">M756/G756</f>
        <v>6.0024645890397861E-2</v>
      </c>
    </row>
    <row r="757" spans="1:14" x14ac:dyDescent="0.35">
      <c r="A757" s="9" t="e">
        <f t="shared" si="222"/>
        <v>#REF!</v>
      </c>
      <c r="B757" s="9">
        <f t="shared" si="221"/>
        <v>32</v>
      </c>
      <c r="C757" s="8" t="s">
        <v>181</v>
      </c>
      <c r="D757" s="8">
        <f>димвенканали!C757</f>
        <v>126.19</v>
      </c>
      <c r="E757" s="8">
        <v>0</v>
      </c>
      <c r="F757" s="8">
        <v>0</v>
      </c>
      <c r="G757" s="328">
        <f t="shared" si="215"/>
        <v>126.19</v>
      </c>
      <c r="H757" s="217">
        <f t="shared" si="220"/>
        <v>9.9735443023668178E-4</v>
      </c>
      <c r="I757" s="209">
        <f t="shared" si="223"/>
        <v>4.2701231253368412</v>
      </c>
      <c r="J757" s="202">
        <f t="shared" si="217"/>
        <v>0.93942708757410509</v>
      </c>
      <c r="K757" s="202">
        <v>1.7808566630114933</v>
      </c>
      <c r="L757" s="202">
        <v>0.58410318898686653</v>
      </c>
      <c r="M757" s="10">
        <f t="shared" si="224"/>
        <v>7.5745100649093056</v>
      </c>
      <c r="N757" s="11">
        <f t="shared" si="225"/>
        <v>6.0024645890397861E-2</v>
      </c>
    </row>
    <row r="758" spans="1:14" x14ac:dyDescent="0.35">
      <c r="A758" s="9" t="e">
        <f t="shared" si="222"/>
        <v>#REF!</v>
      </c>
      <c r="B758" s="9">
        <f t="shared" si="221"/>
        <v>33</v>
      </c>
      <c r="C758" s="8" t="s">
        <v>182</v>
      </c>
      <c r="D758" s="8">
        <f>димвенканали!C758</f>
        <v>91.2</v>
      </c>
      <c r="E758" s="8">
        <v>0</v>
      </c>
      <c r="F758" s="8">
        <v>0</v>
      </c>
      <c r="G758" s="328">
        <f t="shared" si="215"/>
        <v>91.2</v>
      </c>
      <c r="H758" s="217">
        <f t="shared" si="220"/>
        <v>7.2080770296842366E-4</v>
      </c>
      <c r="I758" s="209">
        <f t="shared" si="223"/>
        <v>3.0861021398741575</v>
      </c>
      <c r="J758" s="202">
        <f t="shared" si="217"/>
        <v>0.67894247077231462</v>
      </c>
      <c r="K758" s="202">
        <v>1.2870602081515823</v>
      </c>
      <c r="L758" s="202">
        <v>0.42214288640623054</v>
      </c>
      <c r="M758" s="10">
        <f t="shared" si="224"/>
        <v>5.4742477052042844</v>
      </c>
      <c r="N758" s="11">
        <f t="shared" si="225"/>
        <v>6.0024645890397854E-2</v>
      </c>
    </row>
    <row r="759" spans="1:14" x14ac:dyDescent="0.35">
      <c r="A759" s="9" t="e">
        <f t="shared" si="222"/>
        <v>#REF!</v>
      </c>
      <c r="B759" s="9">
        <f t="shared" si="221"/>
        <v>34</v>
      </c>
      <c r="C759" s="8" t="s">
        <v>183</v>
      </c>
      <c r="D759" s="8">
        <f>димвенканали!C759</f>
        <v>127</v>
      </c>
      <c r="E759" s="8">
        <v>0</v>
      </c>
      <c r="F759" s="8">
        <v>0</v>
      </c>
      <c r="G759" s="328">
        <f t="shared" si="215"/>
        <v>127</v>
      </c>
      <c r="H759" s="217">
        <f t="shared" si="220"/>
        <v>1.0037563407564671E-3</v>
      </c>
      <c r="I759" s="209">
        <f t="shared" si="223"/>
        <v>4.2975325851317754</v>
      </c>
      <c r="J759" s="202">
        <f t="shared" si="217"/>
        <v>0.94545716872899055</v>
      </c>
      <c r="K759" s="202">
        <v>1.7922877898602081</v>
      </c>
      <c r="L759" s="202">
        <v>0.58785248435955351</v>
      </c>
      <c r="M759" s="10">
        <f t="shared" si="224"/>
        <v>7.623130028080527</v>
      </c>
      <c r="N759" s="11">
        <f t="shared" si="225"/>
        <v>6.0024645890397847E-2</v>
      </c>
    </row>
    <row r="760" spans="1:14" x14ac:dyDescent="0.35">
      <c r="A760" s="9" t="e">
        <f t="shared" si="222"/>
        <v>#REF!</v>
      </c>
      <c r="B760" s="9">
        <f t="shared" si="221"/>
        <v>35</v>
      </c>
      <c r="C760" s="8" t="s">
        <v>184</v>
      </c>
      <c r="D760" s="8">
        <f>димвенканали!C760</f>
        <v>83.1</v>
      </c>
      <c r="E760" s="8">
        <v>0</v>
      </c>
      <c r="F760" s="8">
        <v>0</v>
      </c>
      <c r="G760" s="328">
        <f t="shared" si="215"/>
        <v>83.1</v>
      </c>
      <c r="H760" s="217">
        <f t="shared" si="220"/>
        <v>6.5678859777057019E-4</v>
      </c>
      <c r="I760" s="209">
        <f t="shared" si="223"/>
        <v>2.8120075419248076</v>
      </c>
      <c r="J760" s="202">
        <f t="shared" si="217"/>
        <v>0.61864165922345771</v>
      </c>
      <c r="K760" s="202">
        <v>1.1727489396644351</v>
      </c>
      <c r="L760" s="202">
        <v>0.38464993267936137</v>
      </c>
      <c r="M760" s="10">
        <f t="shared" si="224"/>
        <v>4.9880480734920623</v>
      </c>
      <c r="N760" s="11">
        <f t="shared" si="225"/>
        <v>6.0024645890397868E-2</v>
      </c>
    </row>
    <row r="761" spans="1:14" x14ac:dyDescent="0.35">
      <c r="A761" s="9" t="e">
        <f>#REF!+1</f>
        <v>#REF!</v>
      </c>
      <c r="B761" s="9">
        <f t="shared" si="221"/>
        <v>36</v>
      </c>
      <c r="C761" s="8" t="s">
        <v>185</v>
      </c>
      <c r="D761" s="8">
        <f>димвенканали!C761</f>
        <v>64.7</v>
      </c>
      <c r="E761" s="8">
        <v>0</v>
      </c>
      <c r="F761" s="8">
        <v>0</v>
      </c>
      <c r="G761" s="328">
        <f t="shared" si="215"/>
        <v>64.7</v>
      </c>
      <c r="H761" s="217">
        <f t="shared" si="220"/>
        <v>5.1136248225939704E-4</v>
      </c>
      <c r="I761" s="209">
        <f t="shared" si="223"/>
        <v>2.1893728996694954</v>
      </c>
      <c r="J761" s="202">
        <f t="shared" si="217"/>
        <v>0.48166203792728901</v>
      </c>
      <c r="K761" s="202">
        <v>0.91307889766894068</v>
      </c>
      <c r="L761" s="202">
        <v>0.29948075384301664</v>
      </c>
      <c r="M761" s="10">
        <f t="shared" si="224"/>
        <v>3.8835945891087418</v>
      </c>
      <c r="N761" s="11">
        <f t="shared" si="225"/>
        <v>6.0024645890397861E-2</v>
      </c>
    </row>
    <row r="762" spans="1:14" x14ac:dyDescent="0.35">
      <c r="A762" s="9" t="e">
        <f t="shared" si="222"/>
        <v>#REF!</v>
      </c>
      <c r="B762" s="9">
        <f t="shared" si="221"/>
        <v>37</v>
      </c>
      <c r="C762" s="8" t="s">
        <v>186</v>
      </c>
      <c r="D762" s="8">
        <f>димвенканали!C762</f>
        <v>211.4</v>
      </c>
      <c r="E762" s="8">
        <v>0</v>
      </c>
      <c r="F762" s="8">
        <v>0</v>
      </c>
      <c r="G762" s="328">
        <f t="shared" si="215"/>
        <v>211.4</v>
      </c>
      <c r="H762" s="217">
        <f t="shared" si="220"/>
        <v>1.6708196097316311E-3</v>
      </c>
      <c r="I762" s="209">
        <f t="shared" si="223"/>
        <v>7.1535306180854921</v>
      </c>
      <c r="J762" s="202">
        <f t="shared" si="217"/>
        <v>1.5737767359788082</v>
      </c>
      <c r="K762" s="202">
        <v>2.9833829824917162</v>
      </c>
      <c r="L762" s="202">
        <v>0.9785198046740915</v>
      </c>
      <c r="M762" s="10">
        <f t="shared" si="224"/>
        <v>12.689210141230108</v>
      </c>
      <c r="N762" s="11">
        <f t="shared" si="225"/>
        <v>6.0024645890397861E-2</v>
      </c>
    </row>
    <row r="763" spans="1:14" x14ac:dyDescent="0.35">
      <c r="A763" s="9" t="e">
        <f t="shared" si="222"/>
        <v>#REF!</v>
      </c>
      <c r="B763" s="9">
        <f t="shared" si="221"/>
        <v>38</v>
      </c>
      <c r="C763" s="8" t="s">
        <v>187</v>
      </c>
      <c r="D763" s="8">
        <f>димвенканали!C763</f>
        <v>37.799999999999997</v>
      </c>
      <c r="E763" s="8">
        <v>0</v>
      </c>
      <c r="F763" s="8">
        <v>0</v>
      </c>
      <c r="G763" s="328">
        <f t="shared" si="215"/>
        <v>37.799999999999997</v>
      </c>
      <c r="H763" s="217">
        <f t="shared" si="220"/>
        <v>2.9875582425664926E-4</v>
      </c>
      <c r="I763" s="209">
        <f t="shared" si="223"/>
        <v>1.2791081237636308</v>
      </c>
      <c r="J763" s="202">
        <f t="shared" si="217"/>
        <v>0.2814037872279988</v>
      </c>
      <c r="K763" s="202">
        <v>0.53345258627335324</v>
      </c>
      <c r="L763" s="202">
        <v>0.17496711739205606</v>
      </c>
      <c r="M763" s="10">
        <f t="shared" si="224"/>
        <v>2.2689316146570389</v>
      </c>
      <c r="N763" s="11">
        <f t="shared" si="225"/>
        <v>6.0024645890397861E-2</v>
      </c>
    </row>
    <row r="764" spans="1:14" x14ac:dyDescent="0.35">
      <c r="A764" s="9" t="e">
        <f>#REF!+1</f>
        <v>#REF!</v>
      </c>
      <c r="B764" s="9">
        <f t="shared" si="221"/>
        <v>39</v>
      </c>
      <c r="C764" s="8" t="s">
        <v>188</v>
      </c>
      <c r="D764" s="8">
        <f>димвенканали!C764</f>
        <v>132.80000000000001</v>
      </c>
      <c r="E764" s="8">
        <v>0</v>
      </c>
      <c r="F764" s="8">
        <v>0</v>
      </c>
      <c r="G764" s="328">
        <f t="shared" si="215"/>
        <v>132.80000000000001</v>
      </c>
      <c r="H764" s="217">
        <f t="shared" si="220"/>
        <v>1.049597181515424E-3</v>
      </c>
      <c r="I764" s="209">
        <f t="shared" si="223"/>
        <v>4.4937978527992115</v>
      </c>
      <c r="J764" s="202">
        <f t="shared" si="217"/>
        <v>0.98863552761582651</v>
      </c>
      <c r="K764" s="202">
        <v>1.8741403030979185</v>
      </c>
      <c r="L764" s="202">
        <v>0.61469929073187968</v>
      </c>
      <c r="M764" s="10">
        <f t="shared" si="224"/>
        <v>7.9712729742448367</v>
      </c>
      <c r="N764" s="11">
        <f t="shared" si="225"/>
        <v>6.0024645890397861E-2</v>
      </c>
    </row>
    <row r="765" spans="1:14" x14ac:dyDescent="0.35">
      <c r="A765" s="9" t="e">
        <f t="shared" si="222"/>
        <v>#REF!</v>
      </c>
      <c r="B765" s="9">
        <f t="shared" si="221"/>
        <v>40</v>
      </c>
      <c r="C765" s="8" t="s">
        <v>189</v>
      </c>
      <c r="D765" s="8">
        <f>димвенканали!C765</f>
        <v>3464.11</v>
      </c>
      <c r="E765" s="8">
        <v>203.9</v>
      </c>
      <c r="F765" s="8">
        <v>0</v>
      </c>
      <c r="G765" s="328">
        <f t="shared" ref="G765:G803" si="226">D765+E765+F765</f>
        <v>3668.01</v>
      </c>
      <c r="H765" s="217">
        <f t="shared" si="220"/>
        <v>2.8990459019355347E-2</v>
      </c>
      <c r="I765" s="209">
        <f t="shared" si="223"/>
        <v>124.12120076841894</v>
      </c>
      <c r="J765" s="202">
        <f t="shared" si="217"/>
        <v>27.306664169052169</v>
      </c>
      <c r="K765" s="202">
        <v>51.764799496733403</v>
      </c>
      <c r="L765" s="202">
        <v>16.034532831454907</v>
      </c>
      <c r="M765" s="10">
        <f t="shared" si="224"/>
        <v>219.22719726565941</v>
      </c>
      <c r="N765" s="11">
        <f t="shared" si="225"/>
        <v>5.9767339038241281E-2</v>
      </c>
    </row>
    <row r="766" spans="1:14" x14ac:dyDescent="0.35">
      <c r="A766" s="9" t="e">
        <f t="shared" si="222"/>
        <v>#REF!</v>
      </c>
      <c r="B766" s="9">
        <f t="shared" si="221"/>
        <v>41</v>
      </c>
      <c r="C766" s="8" t="s">
        <v>190</v>
      </c>
      <c r="D766" s="8">
        <f>димвенканали!C766</f>
        <v>3464.39</v>
      </c>
      <c r="E766" s="8">
        <v>0</v>
      </c>
      <c r="F766" s="8">
        <v>204.7</v>
      </c>
      <c r="G766" s="328">
        <f t="shared" si="226"/>
        <v>3669.0899999999997</v>
      </c>
      <c r="H766" s="217">
        <f t="shared" si="220"/>
        <v>2.899899490004839E-2</v>
      </c>
      <c r="I766" s="209">
        <f t="shared" si="223"/>
        <v>124.15774671481218</v>
      </c>
      <c r="J766" s="202">
        <f t="shared" si="217"/>
        <v>27.314704277258681</v>
      </c>
      <c r="K766" s="202">
        <v>51.780040999198341</v>
      </c>
      <c r="L766" s="202">
        <v>16.035828884176329</v>
      </c>
      <c r="M766" s="10">
        <f t="shared" si="224"/>
        <v>219.28832087544555</v>
      </c>
      <c r="N766" s="11">
        <f t="shared" si="225"/>
        <v>5.9766405532555911E-2</v>
      </c>
    </row>
    <row r="767" spans="1:14" x14ac:dyDescent="0.35">
      <c r="A767" s="9" t="e">
        <f t="shared" si="222"/>
        <v>#REF!</v>
      </c>
      <c r="B767" s="9">
        <f t="shared" si="221"/>
        <v>42</v>
      </c>
      <c r="C767" s="8" t="s">
        <v>191</v>
      </c>
      <c r="D767" s="8">
        <f>димвенканали!C767</f>
        <v>31.4</v>
      </c>
      <c r="E767" s="8">
        <v>0</v>
      </c>
      <c r="F767" s="8">
        <v>0</v>
      </c>
      <c r="G767" s="328">
        <f t="shared" si="226"/>
        <v>31.4</v>
      </c>
      <c r="H767" s="217">
        <f t="shared" si="220"/>
        <v>2.4817282755711074E-4</v>
      </c>
      <c r="I767" s="209">
        <f t="shared" si="223"/>
        <v>1.0625395525443917</v>
      </c>
      <c r="J767" s="202">
        <f t="shared" si="217"/>
        <v>0.23375870155976616</v>
      </c>
      <c r="K767" s="202">
        <v>0.44313257166622461</v>
      </c>
      <c r="L767" s="202">
        <v>0.14534305518811005</v>
      </c>
      <c r="M767" s="10">
        <f t="shared" si="224"/>
        <v>1.8847738809584926</v>
      </c>
      <c r="N767" s="11">
        <f t="shared" si="225"/>
        <v>6.0024645890397854E-2</v>
      </c>
    </row>
    <row r="768" spans="1:14" x14ac:dyDescent="0.35">
      <c r="A768" s="9" t="e">
        <f>#REF!+1</f>
        <v>#REF!</v>
      </c>
      <c r="B768" s="9">
        <f t="shared" si="221"/>
        <v>43</v>
      </c>
      <c r="C768" s="8" t="s">
        <v>192</v>
      </c>
      <c r="D768" s="8">
        <f>димвенканали!C768</f>
        <v>160.9</v>
      </c>
      <c r="E768" s="8">
        <v>0</v>
      </c>
      <c r="F768" s="8">
        <v>0</v>
      </c>
      <c r="G768" s="328">
        <f t="shared" si="226"/>
        <v>160.9</v>
      </c>
      <c r="H768" s="217">
        <f t="shared" si="220"/>
        <v>1.2716881513993351E-3</v>
      </c>
      <c r="I768" s="209">
        <f t="shared" si="223"/>
        <v>5.444669235808683</v>
      </c>
      <c r="J768" s="202">
        <f t="shared" si="217"/>
        <v>1.1978272318779102</v>
      </c>
      <c r="K768" s="202">
        <v>2.2707016172323424</v>
      </c>
      <c r="L768" s="202">
        <v>0.74476743884607999</v>
      </c>
      <c r="M768" s="10">
        <f t="shared" si="224"/>
        <v>9.6579655237650162</v>
      </c>
      <c r="N768" s="11">
        <f t="shared" si="225"/>
        <v>6.0024645890397861E-2</v>
      </c>
    </row>
    <row r="769" spans="1:14" x14ac:dyDescent="0.35">
      <c r="A769" s="9" t="e">
        <f t="shared" si="222"/>
        <v>#REF!</v>
      </c>
      <c r="B769" s="9">
        <f t="shared" si="221"/>
        <v>44</v>
      </c>
      <c r="C769" s="8" t="s">
        <v>193</v>
      </c>
      <c r="D769" s="8">
        <f>димвенканали!C769</f>
        <v>6819.2</v>
      </c>
      <c r="E769" s="8">
        <v>0</v>
      </c>
      <c r="F769" s="8">
        <v>390.5</v>
      </c>
      <c r="G769" s="328">
        <f t="shared" si="226"/>
        <v>7209.7</v>
      </c>
      <c r="H769" s="217">
        <f t="shared" si="220"/>
        <v>5.6982536141353547E-2</v>
      </c>
      <c r="I769" s="209">
        <f t="shared" si="223"/>
        <v>243.96787936239812</v>
      </c>
      <c r="J769" s="202">
        <f t="shared" si="217"/>
        <v>53.672933459727588</v>
      </c>
      <c r="K769" s="202">
        <v>101.74690770515859</v>
      </c>
      <c r="L769" s="202">
        <v>31.564438278304465</v>
      </c>
      <c r="M769" s="10">
        <f t="shared" si="224"/>
        <v>430.95215880558879</v>
      </c>
      <c r="N769" s="11">
        <f t="shared" si="225"/>
        <v>5.9773937723565311E-2</v>
      </c>
    </row>
    <row r="770" spans="1:14" x14ac:dyDescent="0.35">
      <c r="A770" s="9" t="e">
        <f t="shared" si="222"/>
        <v>#REF!</v>
      </c>
      <c r="B770" s="9">
        <f t="shared" si="221"/>
        <v>45</v>
      </c>
      <c r="C770" s="8" t="s">
        <v>194</v>
      </c>
      <c r="D770" s="8">
        <f>димвенканали!C770</f>
        <v>6078.6</v>
      </c>
      <c r="E770" s="8">
        <v>0</v>
      </c>
      <c r="F770" s="8">
        <v>0</v>
      </c>
      <c r="G770" s="328">
        <f t="shared" si="226"/>
        <v>6078.6</v>
      </c>
      <c r="H770" s="217">
        <f t="shared" si="220"/>
        <v>4.804278183403355E-2</v>
      </c>
      <c r="I770" s="209">
        <f t="shared" si="223"/>
        <v>205.69276828332295</v>
      </c>
      <c r="J770" s="202">
        <f t="shared" ref="J770:J820" si="227">I770*0.22</f>
        <v>45.252409022331051</v>
      </c>
      <c r="K770" s="202">
        <v>85.784256373576852</v>
      </c>
      <c r="L770" s="202">
        <v>28.136378830141592</v>
      </c>
      <c r="M770" s="10">
        <f t="shared" si="224"/>
        <v>364.86581250937246</v>
      </c>
      <c r="N770" s="11">
        <f t="shared" si="225"/>
        <v>6.0024645890397861E-2</v>
      </c>
    </row>
    <row r="771" spans="1:14" x14ac:dyDescent="0.35">
      <c r="A771" s="9" t="e">
        <f>#REF!+1</f>
        <v>#REF!</v>
      </c>
      <c r="B771" s="9">
        <f t="shared" si="221"/>
        <v>46</v>
      </c>
      <c r="C771" s="14" t="s">
        <v>195</v>
      </c>
      <c r="D771" s="8">
        <f>димвенканали!C771</f>
        <v>87.8</v>
      </c>
      <c r="E771" s="8">
        <v>0</v>
      </c>
      <c r="F771" s="8">
        <v>0</v>
      </c>
      <c r="G771" s="328">
        <f t="shared" si="226"/>
        <v>87.8</v>
      </c>
      <c r="H771" s="217">
        <f t="shared" si="220"/>
        <v>6.9393548597179375E-4</v>
      </c>
      <c r="I771" s="209">
        <f t="shared" si="223"/>
        <v>2.9710500864139364</v>
      </c>
      <c r="J771" s="202">
        <f t="shared" si="227"/>
        <v>0.65363101901106602</v>
      </c>
      <c r="K771" s="202">
        <v>1.2390777003915454</v>
      </c>
      <c r="L771" s="202">
        <v>0.40640510336038427</v>
      </c>
      <c r="M771" s="10">
        <f t="shared" si="224"/>
        <v>5.2701639091769321</v>
      </c>
      <c r="N771" s="11">
        <f t="shared" si="225"/>
        <v>6.0024645890397861E-2</v>
      </c>
    </row>
    <row r="772" spans="1:14" x14ac:dyDescent="0.35">
      <c r="A772" s="9" t="e">
        <f t="shared" ref="A772:A821" si="228">A771+1</f>
        <v>#REF!</v>
      </c>
      <c r="B772" s="9">
        <f t="shared" si="221"/>
        <v>47</v>
      </c>
      <c r="C772" s="14" t="s">
        <v>196</v>
      </c>
      <c r="D772" s="8">
        <f>димвенканали!C772</f>
        <v>204.9</v>
      </c>
      <c r="E772" s="8">
        <v>0</v>
      </c>
      <c r="F772" s="8">
        <v>0</v>
      </c>
      <c r="G772" s="328">
        <f t="shared" si="226"/>
        <v>204.9</v>
      </c>
      <c r="H772" s="217">
        <f t="shared" si="220"/>
        <v>1.6194462537086622E-3</v>
      </c>
      <c r="I772" s="209">
        <f t="shared" si="223"/>
        <v>6.9335781629409512</v>
      </c>
      <c r="J772" s="202">
        <f t="shared" si="227"/>
        <v>1.5253871958470093</v>
      </c>
      <c r="K772" s="202">
        <v>2.8916517176563517</v>
      </c>
      <c r="L772" s="202">
        <v>0.9484328664982089</v>
      </c>
      <c r="M772" s="10">
        <f t="shared" si="224"/>
        <v>12.299049942942521</v>
      </c>
      <c r="N772" s="11">
        <f t="shared" si="225"/>
        <v>6.0024645890397854E-2</v>
      </c>
    </row>
    <row r="773" spans="1:14" x14ac:dyDescent="0.35">
      <c r="A773" s="9" t="e">
        <f t="shared" si="228"/>
        <v>#REF!</v>
      </c>
      <c r="B773" s="9">
        <f t="shared" si="221"/>
        <v>48</v>
      </c>
      <c r="C773" s="14" t="s">
        <v>197</v>
      </c>
      <c r="D773" s="8">
        <f>димвенканали!C773</f>
        <v>119.9</v>
      </c>
      <c r="E773" s="8">
        <v>0</v>
      </c>
      <c r="F773" s="8">
        <v>0</v>
      </c>
      <c r="G773" s="328">
        <f t="shared" si="226"/>
        <v>119.9</v>
      </c>
      <c r="H773" s="217">
        <f t="shared" si="220"/>
        <v>9.4764082879291659E-4</v>
      </c>
      <c r="I773" s="209">
        <f t="shared" si="223"/>
        <v>4.0572768264354329</v>
      </c>
      <c r="J773" s="202">
        <f t="shared" si="227"/>
        <v>0.89260090181579521</v>
      </c>
      <c r="K773" s="202">
        <v>1.6920890236554249</v>
      </c>
      <c r="L773" s="202">
        <v>0.55498829035205088</v>
      </c>
      <c r="M773" s="10">
        <f t="shared" si="224"/>
        <v>7.1969550422587032</v>
      </c>
      <c r="N773" s="11">
        <f t="shared" si="225"/>
        <v>6.0024645890397854E-2</v>
      </c>
    </row>
    <row r="774" spans="1:14" x14ac:dyDescent="0.35">
      <c r="A774" s="9" t="e">
        <f>#REF!+1</f>
        <v>#REF!</v>
      </c>
      <c r="B774" s="9">
        <f t="shared" si="221"/>
        <v>49</v>
      </c>
      <c r="C774" s="14" t="s">
        <v>198</v>
      </c>
      <c r="D774" s="8">
        <f>димвенканали!C774</f>
        <v>99</v>
      </c>
      <c r="E774" s="8">
        <v>0</v>
      </c>
      <c r="F774" s="8">
        <v>0</v>
      </c>
      <c r="G774" s="328">
        <f t="shared" si="226"/>
        <v>99</v>
      </c>
      <c r="H774" s="217">
        <f t="shared" si="220"/>
        <v>7.8245573019598618E-4</v>
      </c>
      <c r="I774" s="209">
        <f t="shared" si="223"/>
        <v>3.3500450860476048</v>
      </c>
      <c r="J774" s="202">
        <f t="shared" si="227"/>
        <v>0.73700991893047307</v>
      </c>
      <c r="K774" s="202">
        <v>1.3971377259540203</v>
      </c>
      <c r="L774" s="202">
        <v>0.4582472122172897</v>
      </c>
      <c r="M774" s="10">
        <f t="shared" si="224"/>
        <v>5.9424399431493882</v>
      </c>
      <c r="N774" s="11">
        <f t="shared" si="225"/>
        <v>6.0024645890397861E-2</v>
      </c>
    </row>
    <row r="775" spans="1:14" x14ac:dyDescent="0.35">
      <c r="A775" s="9" t="e">
        <f>#REF!+1</f>
        <v>#REF!</v>
      </c>
      <c r="B775" s="9">
        <f t="shared" si="221"/>
        <v>50</v>
      </c>
      <c r="C775" s="14" t="s">
        <v>199</v>
      </c>
      <c r="D775" s="8">
        <f>димвенканали!C775</f>
        <v>81.2</v>
      </c>
      <c r="E775" s="8">
        <v>0</v>
      </c>
      <c r="F775" s="8">
        <v>0</v>
      </c>
      <c r="G775" s="328">
        <f t="shared" si="226"/>
        <v>81.2</v>
      </c>
      <c r="H775" s="217">
        <f t="shared" si="220"/>
        <v>6.4177177062539473E-4</v>
      </c>
      <c r="I775" s="209">
        <f t="shared" si="223"/>
        <v>2.747713747344096</v>
      </c>
      <c r="J775" s="202">
        <f t="shared" si="227"/>
        <v>0.60449702441570108</v>
      </c>
      <c r="K775" s="202">
        <v>1.145935185327944</v>
      </c>
      <c r="L775" s="202">
        <v>0.37585528921256495</v>
      </c>
      <c r="M775" s="10">
        <f t="shared" si="224"/>
        <v>4.8740012463003053</v>
      </c>
      <c r="N775" s="11">
        <f t="shared" si="225"/>
        <v>6.0024645890397847E-2</v>
      </c>
    </row>
    <row r="776" spans="1:14" x14ac:dyDescent="0.35">
      <c r="A776" s="9" t="e">
        <f t="shared" si="228"/>
        <v>#REF!</v>
      </c>
      <c r="B776" s="9">
        <f t="shared" si="221"/>
        <v>51</v>
      </c>
      <c r="C776" s="14" t="s">
        <v>200</v>
      </c>
      <c r="D776" s="8">
        <f>димвенканали!C776</f>
        <v>60.2</v>
      </c>
      <c r="E776" s="8">
        <v>0</v>
      </c>
      <c r="F776" s="8">
        <v>0</v>
      </c>
      <c r="G776" s="328">
        <f t="shared" si="226"/>
        <v>60.2</v>
      </c>
      <c r="H776" s="217">
        <f t="shared" si="220"/>
        <v>4.7579631270503402E-4</v>
      </c>
      <c r="I776" s="209">
        <f t="shared" si="223"/>
        <v>2.0370981230309679</v>
      </c>
      <c r="J776" s="202">
        <f t="shared" si="227"/>
        <v>0.44816158706681297</v>
      </c>
      <c r="K776" s="202">
        <v>0.84957263739830335</v>
      </c>
      <c r="L776" s="202">
        <v>0.27865133510586709</v>
      </c>
      <c r="M776" s="10">
        <f t="shared" si="224"/>
        <v>3.613483682601951</v>
      </c>
      <c r="N776" s="11">
        <f t="shared" si="225"/>
        <v>6.0024645890397854E-2</v>
      </c>
    </row>
    <row r="777" spans="1:14" x14ac:dyDescent="0.35">
      <c r="A777" s="9" t="e">
        <f>#REF!+1</f>
        <v>#REF!</v>
      </c>
      <c r="B777" s="9">
        <f t="shared" si="221"/>
        <v>52</v>
      </c>
      <c r="C777" s="8" t="s">
        <v>201</v>
      </c>
      <c r="D777" s="8">
        <f>димвенканали!C777</f>
        <v>104.2</v>
      </c>
      <c r="E777" s="8">
        <v>0</v>
      </c>
      <c r="F777" s="8">
        <v>0</v>
      </c>
      <c r="G777" s="328">
        <f t="shared" si="226"/>
        <v>104.2</v>
      </c>
      <c r="H777" s="217">
        <f t="shared" si="220"/>
        <v>8.235544150143612E-4</v>
      </c>
      <c r="I777" s="209">
        <f t="shared" si="223"/>
        <v>3.5260070501632366</v>
      </c>
      <c r="J777" s="202">
        <f t="shared" si="227"/>
        <v>0.775721551035912</v>
      </c>
      <c r="K777" s="202">
        <v>1.4705227378223125</v>
      </c>
      <c r="L777" s="202">
        <v>0.4823167627579959</v>
      </c>
      <c r="M777" s="10">
        <f t="shared" si="224"/>
        <v>6.2545681017794577</v>
      </c>
      <c r="N777" s="11">
        <f t="shared" si="225"/>
        <v>6.0024645890397861E-2</v>
      </c>
    </row>
    <row r="778" spans="1:14" x14ac:dyDescent="0.35">
      <c r="A778" s="9" t="e">
        <f t="shared" si="228"/>
        <v>#REF!</v>
      </c>
      <c r="B778" s="9">
        <f t="shared" si="221"/>
        <v>53</v>
      </c>
      <c r="C778" s="8" t="s">
        <v>202</v>
      </c>
      <c r="D778" s="8">
        <f>димвенканали!C778</f>
        <v>234.9</v>
      </c>
      <c r="E778" s="8">
        <v>0</v>
      </c>
      <c r="F778" s="8">
        <v>0</v>
      </c>
      <c r="G778" s="328">
        <f t="shared" si="226"/>
        <v>234.9</v>
      </c>
      <c r="H778" s="217">
        <f t="shared" si="220"/>
        <v>1.8565540507377489E-3</v>
      </c>
      <c r="I778" s="209">
        <f t="shared" si="223"/>
        <v>7.9487433405311352</v>
      </c>
      <c r="J778" s="202">
        <f t="shared" si="227"/>
        <v>1.7487235349168497</v>
      </c>
      <c r="K778" s="202">
        <v>3.3150267861272664</v>
      </c>
      <c r="L778" s="202">
        <v>1.0872956580792057</v>
      </c>
      <c r="M778" s="10">
        <f t="shared" si="224"/>
        <v>14.099789319654457</v>
      </c>
      <c r="N778" s="11">
        <f t="shared" si="225"/>
        <v>6.0024645890397854E-2</v>
      </c>
    </row>
    <row r="779" spans="1:14" x14ac:dyDescent="0.35">
      <c r="A779" s="9" t="e">
        <f>#REF!+1</f>
        <v>#REF!</v>
      </c>
      <c r="B779" s="9">
        <f t="shared" si="221"/>
        <v>54</v>
      </c>
      <c r="C779" s="8" t="s">
        <v>203</v>
      </c>
      <c r="D779" s="8">
        <f>димвенканали!C779</f>
        <v>126.6</v>
      </c>
      <c r="E779" s="8">
        <v>0</v>
      </c>
      <c r="F779" s="8">
        <v>0</v>
      </c>
      <c r="G779" s="328">
        <f t="shared" si="226"/>
        <v>126.6</v>
      </c>
      <c r="H779" s="217">
        <f t="shared" si="220"/>
        <v>1.0005949034627459E-3</v>
      </c>
      <c r="I779" s="209">
        <f t="shared" si="223"/>
        <v>4.2839970494305728</v>
      </c>
      <c r="J779" s="202">
        <f t="shared" si="227"/>
        <v>0.94247935087472601</v>
      </c>
      <c r="K779" s="202">
        <v>1.7866427889472623</v>
      </c>
      <c r="L779" s="202">
        <v>0.58600098047180682</v>
      </c>
      <c r="M779" s="10">
        <f t="shared" si="224"/>
        <v>7.5991201697243689</v>
      </c>
      <c r="N779" s="11">
        <f t="shared" si="225"/>
        <v>6.0024645890397861E-2</v>
      </c>
    </row>
    <row r="780" spans="1:14" x14ac:dyDescent="0.35">
      <c r="A780" s="9" t="e">
        <f t="shared" si="228"/>
        <v>#REF!</v>
      </c>
      <c r="B780" s="9">
        <f t="shared" si="221"/>
        <v>55</v>
      </c>
      <c r="C780" s="8" t="s">
        <v>204</v>
      </c>
      <c r="D780" s="8">
        <f>димвенканали!C780</f>
        <v>89.7</v>
      </c>
      <c r="E780" s="8">
        <v>0</v>
      </c>
      <c r="F780" s="8">
        <v>0</v>
      </c>
      <c r="G780" s="328">
        <f t="shared" si="226"/>
        <v>89.7</v>
      </c>
      <c r="H780" s="217">
        <f t="shared" si="220"/>
        <v>7.0895231311696931E-4</v>
      </c>
      <c r="I780" s="209">
        <f t="shared" si="223"/>
        <v>3.035343880994648</v>
      </c>
      <c r="J780" s="202">
        <f t="shared" si="227"/>
        <v>0.66777565381882253</v>
      </c>
      <c r="K780" s="202">
        <v>1.2658914547280367</v>
      </c>
      <c r="L780" s="202">
        <v>0.41519974682718069</v>
      </c>
      <c r="M780" s="10">
        <f t="shared" si="224"/>
        <v>5.3842107363686882</v>
      </c>
      <c r="N780" s="11">
        <f t="shared" si="225"/>
        <v>6.0024645890397861E-2</v>
      </c>
    </row>
    <row r="781" spans="1:14" x14ac:dyDescent="0.35">
      <c r="A781" s="9" t="e">
        <f>#REF!+1</f>
        <v>#REF!</v>
      </c>
      <c r="B781" s="9">
        <f t="shared" si="221"/>
        <v>56</v>
      </c>
      <c r="C781" s="8" t="s">
        <v>205</v>
      </c>
      <c r="D781" s="8">
        <f>димвенканали!C781</f>
        <v>82.2</v>
      </c>
      <c r="E781" s="8">
        <v>0</v>
      </c>
      <c r="F781" s="8">
        <v>0</v>
      </c>
      <c r="G781" s="328">
        <f t="shared" si="226"/>
        <v>82.2</v>
      </c>
      <c r="H781" s="217">
        <f t="shared" si="220"/>
        <v>6.4967536385969764E-4</v>
      </c>
      <c r="I781" s="209">
        <f t="shared" si="223"/>
        <v>2.7815525865971025</v>
      </c>
      <c r="J781" s="202">
        <f t="shared" si="227"/>
        <v>0.61194156905136254</v>
      </c>
      <c r="K781" s="202">
        <v>1.1600476876103079</v>
      </c>
      <c r="L781" s="202">
        <v>0.3804840489319315</v>
      </c>
      <c r="M781" s="10">
        <f t="shared" si="224"/>
        <v>4.9340258921907045</v>
      </c>
      <c r="N781" s="11">
        <f t="shared" si="225"/>
        <v>6.0024645890397861E-2</v>
      </c>
    </row>
    <row r="782" spans="1:14" x14ac:dyDescent="0.35">
      <c r="A782" s="9" t="e">
        <f t="shared" si="228"/>
        <v>#REF!</v>
      </c>
      <c r="B782" s="9">
        <f t="shared" si="221"/>
        <v>57</v>
      </c>
      <c r="C782" s="8" t="s">
        <v>206</v>
      </c>
      <c r="D782" s="8">
        <f>димвенканали!C782</f>
        <v>95.49</v>
      </c>
      <c r="E782" s="8">
        <v>0</v>
      </c>
      <c r="F782" s="8">
        <v>0</v>
      </c>
      <c r="G782" s="328">
        <f t="shared" si="226"/>
        <v>95.49</v>
      </c>
      <c r="H782" s="217">
        <f t="shared" si="220"/>
        <v>7.5471411794358293E-4</v>
      </c>
      <c r="I782" s="209">
        <f t="shared" si="223"/>
        <v>3.231270760269553</v>
      </c>
      <c r="J782" s="202">
        <f t="shared" si="227"/>
        <v>0.71087956725930168</v>
      </c>
      <c r="K782" s="202">
        <v>1.3476028429429234</v>
      </c>
      <c r="L782" s="202">
        <v>0.44200026560231315</v>
      </c>
      <c r="M782" s="10">
        <f t="shared" si="224"/>
        <v>5.7317534360740909</v>
      </c>
      <c r="N782" s="11">
        <f t="shared" si="225"/>
        <v>6.0024645890397854E-2</v>
      </c>
    </row>
    <row r="783" spans="1:14" x14ac:dyDescent="0.35">
      <c r="A783" s="9" t="e">
        <f t="shared" si="228"/>
        <v>#REF!</v>
      </c>
      <c r="B783" s="9">
        <f t="shared" si="221"/>
        <v>58</v>
      </c>
      <c r="C783" s="8" t="s">
        <v>207</v>
      </c>
      <c r="D783" s="8">
        <f>димвенканали!C783</f>
        <v>152.59</v>
      </c>
      <c r="E783" s="8">
        <v>142.80000000000001</v>
      </c>
      <c r="F783" s="8">
        <v>0</v>
      </c>
      <c r="G783" s="328">
        <f t="shared" si="226"/>
        <v>295.39</v>
      </c>
      <c r="H783" s="217">
        <f t="shared" si="220"/>
        <v>2.3346424054807306E-3</v>
      </c>
      <c r="I783" s="209">
        <f t="shared" si="223"/>
        <v>9.9956547269454745</v>
      </c>
      <c r="J783" s="202">
        <f t="shared" si="227"/>
        <v>2.1990440399280042</v>
      </c>
      <c r="K783" s="202">
        <v>4.1686920491874551</v>
      </c>
      <c r="L783" s="202">
        <v>1.5010465541253537</v>
      </c>
      <c r="M783" s="10">
        <f t="shared" si="224"/>
        <v>17.864437370186288</v>
      </c>
      <c r="N783" s="11">
        <f t="shared" si="225"/>
        <v>6.0477461559925144E-2</v>
      </c>
    </row>
    <row r="784" spans="1:14" x14ac:dyDescent="0.35">
      <c r="A784" s="9" t="e">
        <f>#REF!+1</f>
        <v>#REF!</v>
      </c>
      <c r="B784" s="9">
        <f t="shared" si="221"/>
        <v>59</v>
      </c>
      <c r="C784" s="8" t="s">
        <v>208</v>
      </c>
      <c r="D784" s="8">
        <f>димвенканали!C784</f>
        <v>220.1</v>
      </c>
      <c r="E784" s="8">
        <v>0</v>
      </c>
      <c r="F784" s="8">
        <v>0</v>
      </c>
      <c r="G784" s="328">
        <f t="shared" si="226"/>
        <v>220.1</v>
      </c>
      <c r="H784" s="217">
        <f t="shared" si="220"/>
        <v>1.7395808708700661E-3</v>
      </c>
      <c r="I784" s="209">
        <f t="shared" si="223"/>
        <v>7.447928519586644</v>
      </c>
      <c r="J784" s="202">
        <f t="shared" si="227"/>
        <v>1.6385442743090617</v>
      </c>
      <c r="K784" s="202">
        <v>3.1061617523482821</v>
      </c>
      <c r="L784" s="202">
        <v>1.0187900142325805</v>
      </c>
      <c r="M784" s="10">
        <f t="shared" si="224"/>
        <v>13.211424560476567</v>
      </c>
      <c r="N784" s="11">
        <f t="shared" si="225"/>
        <v>6.0024645890397854E-2</v>
      </c>
    </row>
    <row r="785" spans="1:14" x14ac:dyDescent="0.35">
      <c r="A785" s="9" t="e">
        <f t="shared" si="228"/>
        <v>#REF!</v>
      </c>
      <c r="B785" s="9">
        <f t="shared" si="221"/>
        <v>60</v>
      </c>
      <c r="C785" s="8" t="s">
        <v>209</v>
      </c>
      <c r="D785" s="8">
        <f>димвенканали!C785</f>
        <v>211.98</v>
      </c>
      <c r="E785" s="8">
        <v>0</v>
      </c>
      <c r="F785" s="8">
        <v>0</v>
      </c>
      <c r="G785" s="328">
        <f t="shared" si="226"/>
        <v>211.98</v>
      </c>
      <c r="H785" s="217">
        <f t="shared" si="220"/>
        <v>1.6754036938075266E-3</v>
      </c>
      <c r="I785" s="209">
        <f t="shared" si="223"/>
        <v>7.1731571448522349</v>
      </c>
      <c r="J785" s="202">
        <f t="shared" si="227"/>
        <v>1.5780945718674917</v>
      </c>
      <c r="K785" s="202">
        <v>2.9915682338154874</v>
      </c>
      <c r="L785" s="202">
        <v>0.98120448531132387</v>
      </c>
      <c r="M785" s="10">
        <f t="shared" si="224"/>
        <v>12.724024435846538</v>
      </c>
      <c r="N785" s="11">
        <f t="shared" si="225"/>
        <v>6.0024645890397861E-2</v>
      </c>
    </row>
    <row r="786" spans="1:14" x14ac:dyDescent="0.35">
      <c r="A786" s="9" t="e">
        <f t="shared" si="228"/>
        <v>#REF!</v>
      </c>
      <c r="B786" s="9">
        <f t="shared" si="221"/>
        <v>61</v>
      </c>
      <c r="C786" s="8" t="s">
        <v>210</v>
      </c>
      <c r="D786" s="8">
        <f>димвенканали!C786</f>
        <v>102.18</v>
      </c>
      <c r="E786" s="8">
        <v>0</v>
      </c>
      <c r="F786" s="8">
        <v>0</v>
      </c>
      <c r="G786" s="328">
        <f t="shared" si="226"/>
        <v>102.18</v>
      </c>
      <c r="H786" s="217">
        <f t="shared" si="220"/>
        <v>8.0758915668106943E-4</v>
      </c>
      <c r="I786" s="209">
        <f t="shared" si="223"/>
        <v>3.4576525948721644</v>
      </c>
      <c r="J786" s="202">
        <f t="shared" si="227"/>
        <v>0.76068357087187621</v>
      </c>
      <c r="K786" s="202">
        <v>1.4420154832119374</v>
      </c>
      <c r="L786" s="202">
        <v>0.47296666812487542</v>
      </c>
      <c r="M786" s="10">
        <f t="shared" si="224"/>
        <v>6.1333183170808532</v>
      </c>
      <c r="N786" s="11">
        <f t="shared" si="225"/>
        <v>6.0024645890397854E-2</v>
      </c>
    </row>
    <row r="787" spans="1:14" x14ac:dyDescent="0.35">
      <c r="A787" s="9" t="e">
        <f t="shared" si="228"/>
        <v>#REF!</v>
      </c>
      <c r="B787" s="9">
        <f t="shared" si="221"/>
        <v>62</v>
      </c>
      <c r="C787" s="8" t="s">
        <v>211</v>
      </c>
      <c r="D787" s="8">
        <f>димвенканали!C787</f>
        <v>200.28</v>
      </c>
      <c r="E787" s="8">
        <v>0</v>
      </c>
      <c r="F787" s="8">
        <v>0</v>
      </c>
      <c r="G787" s="328">
        <f t="shared" si="226"/>
        <v>200.28</v>
      </c>
      <c r="H787" s="217">
        <f t="shared" si="220"/>
        <v>1.582931652966183E-3</v>
      </c>
      <c r="I787" s="209">
        <f t="shared" si="223"/>
        <v>6.777242725592064</v>
      </c>
      <c r="J787" s="202">
        <f t="shared" si="227"/>
        <v>1.490993399630254</v>
      </c>
      <c r="K787" s="202">
        <v>2.8264519571118303</v>
      </c>
      <c r="L787" s="202">
        <v>0.92704799659473525</v>
      </c>
      <c r="M787" s="10">
        <f t="shared" si="224"/>
        <v>12.021736078928884</v>
      </c>
      <c r="N787" s="11">
        <f t="shared" si="225"/>
        <v>6.0024645890397861E-2</v>
      </c>
    </row>
    <row r="788" spans="1:14" x14ac:dyDescent="0.35">
      <c r="A788" s="9" t="e">
        <f t="shared" si="228"/>
        <v>#REF!</v>
      </c>
      <c r="B788" s="9">
        <f t="shared" si="221"/>
        <v>63</v>
      </c>
      <c r="C788" s="8" t="s">
        <v>212</v>
      </c>
      <c r="D788" s="8">
        <f>димвенканали!C788</f>
        <v>183.1</v>
      </c>
      <c r="E788" s="8">
        <v>0</v>
      </c>
      <c r="F788" s="8">
        <v>0</v>
      </c>
      <c r="G788" s="328">
        <f t="shared" si="226"/>
        <v>183.1</v>
      </c>
      <c r="H788" s="217">
        <f t="shared" si="220"/>
        <v>1.4471479212008593E-3</v>
      </c>
      <c r="I788" s="209">
        <f t="shared" ref="I788:I817" si="229">H788*$O$2</f>
        <v>6.1958914672254188</v>
      </c>
      <c r="J788" s="202">
        <f t="shared" si="227"/>
        <v>1.3630961227895921</v>
      </c>
      <c r="K788" s="202">
        <v>2.5839991679008194</v>
      </c>
      <c r="L788" s="202">
        <v>0.84752590461601762</v>
      </c>
      <c r="M788" s="10">
        <f t="shared" ref="M788:M817" si="230">I788+J788+K788+L788</f>
        <v>10.990512662531847</v>
      </c>
      <c r="N788" s="11">
        <f t="shared" ref="N788:N817" si="231">M788/G788</f>
        <v>6.0024645890397854E-2</v>
      </c>
    </row>
    <row r="789" spans="1:14" x14ac:dyDescent="0.35">
      <c r="A789" s="9" t="e">
        <f t="shared" si="228"/>
        <v>#REF!</v>
      </c>
      <c r="B789" s="9">
        <f t="shared" si="221"/>
        <v>64</v>
      </c>
      <c r="C789" s="8" t="s">
        <v>213</v>
      </c>
      <c r="D789" s="8">
        <f>димвенканали!C789</f>
        <v>6638.08</v>
      </c>
      <c r="E789" s="8">
        <v>0</v>
      </c>
      <c r="F789" s="8">
        <v>0</v>
      </c>
      <c r="G789" s="328">
        <f t="shared" si="226"/>
        <v>6638.08</v>
      </c>
      <c r="H789" s="217">
        <f t="shared" si="220"/>
        <v>5.2464684176761332E-2</v>
      </c>
      <c r="I789" s="209">
        <f t="shared" si="229"/>
        <v>224.6249220685948</v>
      </c>
      <c r="J789" s="202">
        <f t="shared" si="227"/>
        <v>49.417482855090853</v>
      </c>
      <c r="K789" s="202">
        <v>93.679919150513768</v>
      </c>
      <c r="L789" s="202">
        <v>30.726077317932798</v>
      </c>
      <c r="M789" s="10">
        <f t="shared" si="230"/>
        <v>398.44840139213215</v>
      </c>
      <c r="N789" s="11">
        <f t="shared" si="231"/>
        <v>6.0024645890397847E-2</v>
      </c>
    </row>
    <row r="790" spans="1:14" x14ac:dyDescent="0.35">
      <c r="A790" s="9" t="e">
        <f t="shared" si="228"/>
        <v>#REF!</v>
      </c>
      <c r="B790" s="9">
        <f t="shared" si="221"/>
        <v>65</v>
      </c>
      <c r="C790" s="8" t="s">
        <v>214</v>
      </c>
      <c r="D790" s="8">
        <f>димвенканали!C790</f>
        <v>174.99</v>
      </c>
      <c r="E790" s="8">
        <v>0</v>
      </c>
      <c r="F790" s="8">
        <v>0</v>
      </c>
      <c r="G790" s="328">
        <f t="shared" si="226"/>
        <v>174.99</v>
      </c>
      <c r="H790" s="217">
        <f t="shared" si="220"/>
        <v>1.3830497800706629E-3</v>
      </c>
      <c r="I790" s="209">
        <f t="shared" si="229"/>
        <v>5.9214584808835395</v>
      </c>
      <c r="J790" s="202">
        <f t="shared" si="227"/>
        <v>1.3027208657943787</v>
      </c>
      <c r="K790" s="202">
        <v>2.469546774390849</v>
      </c>
      <c r="L790" s="202">
        <v>0.8099866632919549</v>
      </c>
      <c r="M790" s="10">
        <f t="shared" si="230"/>
        <v>10.503712784360722</v>
      </c>
      <c r="N790" s="11">
        <f t="shared" si="231"/>
        <v>6.0024645890397861E-2</v>
      </c>
    </row>
    <row r="791" spans="1:14" x14ac:dyDescent="0.35">
      <c r="A791" s="9" t="e">
        <f t="shared" si="228"/>
        <v>#REF!</v>
      </c>
      <c r="B791" s="9">
        <f t="shared" si="221"/>
        <v>66</v>
      </c>
      <c r="C791" s="8" t="s">
        <v>215</v>
      </c>
      <c r="D791" s="8">
        <f>димвенканали!C791</f>
        <v>4236.49</v>
      </c>
      <c r="E791" s="8">
        <v>0</v>
      </c>
      <c r="F791" s="8">
        <v>0</v>
      </c>
      <c r="G791" s="328">
        <f t="shared" si="226"/>
        <v>4236.49</v>
      </c>
      <c r="H791" s="217">
        <f t="shared" ref="H791:H854" si="232">2/253049.46*G791</f>
        <v>3.3483493701191851E-2</v>
      </c>
      <c r="I791" s="209">
        <f t="shared" si="229"/>
        <v>143.35790410696785</v>
      </c>
      <c r="J791" s="202">
        <f t="shared" si="227"/>
        <v>31.538738903532927</v>
      </c>
      <c r="K791" s="202">
        <v>59.78747479421159</v>
      </c>
      <c r="L791" s="202">
        <v>19.60969426349925</v>
      </c>
      <c r="M791" s="10">
        <f t="shared" si="230"/>
        <v>254.29381206821162</v>
      </c>
      <c r="N791" s="11">
        <f t="shared" si="231"/>
        <v>6.0024645890397861E-2</v>
      </c>
    </row>
    <row r="792" spans="1:14" x14ac:dyDescent="0.35">
      <c r="A792" s="9" t="e">
        <f t="shared" si="228"/>
        <v>#REF!</v>
      </c>
      <c r="B792" s="9">
        <f t="shared" ref="B792:B855" si="233">1+B791</f>
        <v>67</v>
      </c>
      <c r="C792" s="8" t="s">
        <v>216</v>
      </c>
      <c r="D792" s="8">
        <f>димвенканали!C792</f>
        <v>5395.1</v>
      </c>
      <c r="E792" s="8">
        <v>0</v>
      </c>
      <c r="F792" s="8">
        <v>0</v>
      </c>
      <c r="G792" s="328">
        <f t="shared" si="226"/>
        <v>5395.1</v>
      </c>
      <c r="H792" s="217">
        <f t="shared" si="232"/>
        <v>4.2640675858387524E-2</v>
      </c>
      <c r="I792" s="209">
        <f t="shared" si="229"/>
        <v>182.56392165389326</v>
      </c>
      <c r="J792" s="202">
        <f t="shared" si="227"/>
        <v>40.164062763856521</v>
      </c>
      <c r="K792" s="202">
        <v>76.138361063581172</v>
      </c>
      <c r="L792" s="202">
        <v>24.972621561954544</v>
      </c>
      <c r="M792" s="10">
        <f t="shared" si="230"/>
        <v>323.83896704328549</v>
      </c>
      <c r="N792" s="11">
        <f t="shared" si="231"/>
        <v>6.0024645890397854E-2</v>
      </c>
    </row>
    <row r="793" spans="1:14" x14ac:dyDescent="0.35">
      <c r="A793" s="9" t="e">
        <f t="shared" si="228"/>
        <v>#REF!</v>
      </c>
      <c r="B793" s="9">
        <f t="shared" si="233"/>
        <v>68</v>
      </c>
      <c r="C793" s="8" t="s">
        <v>217</v>
      </c>
      <c r="D793" s="8">
        <f>димвенканали!C793</f>
        <v>4042.93</v>
      </c>
      <c r="E793" s="8">
        <v>0</v>
      </c>
      <c r="F793" s="8">
        <v>0</v>
      </c>
      <c r="G793" s="328">
        <f t="shared" si="226"/>
        <v>4042.93</v>
      </c>
      <c r="H793" s="217">
        <f t="shared" si="232"/>
        <v>3.1953674194760182E-2</v>
      </c>
      <c r="I793" s="209">
        <f t="shared" si="229"/>
        <v>136.80805838115597</v>
      </c>
      <c r="J793" s="202">
        <f t="shared" si="227"/>
        <v>30.097772843854315</v>
      </c>
      <c r="K793" s="202">
        <v>57.055858852437254</v>
      </c>
      <c r="L793" s="202">
        <v>18.713751532218655</v>
      </c>
      <c r="M793" s="10">
        <f t="shared" si="230"/>
        <v>242.67544160966619</v>
      </c>
      <c r="N793" s="11">
        <f t="shared" si="231"/>
        <v>6.0024645890397854E-2</v>
      </c>
    </row>
    <row r="794" spans="1:14" x14ac:dyDescent="0.35">
      <c r="A794" s="9" t="e">
        <f t="shared" si="228"/>
        <v>#REF!</v>
      </c>
      <c r="B794" s="9">
        <f t="shared" si="233"/>
        <v>69</v>
      </c>
      <c r="C794" s="8" t="s">
        <v>218</v>
      </c>
      <c r="D794" s="8">
        <f>димвенканали!C794</f>
        <v>68.8</v>
      </c>
      <c r="E794" s="8">
        <v>0</v>
      </c>
      <c r="F794" s="8">
        <v>0</v>
      </c>
      <c r="G794" s="328">
        <f t="shared" si="226"/>
        <v>68.8</v>
      </c>
      <c r="H794" s="217">
        <f t="shared" si="232"/>
        <v>5.4376721452003879E-4</v>
      </c>
      <c r="I794" s="209">
        <f t="shared" si="229"/>
        <v>2.3281121406068199</v>
      </c>
      <c r="J794" s="202">
        <f t="shared" si="227"/>
        <v>0.5121846709335004</v>
      </c>
      <c r="K794" s="202">
        <v>0.97094015702663239</v>
      </c>
      <c r="L794" s="202">
        <v>0.31845866869241957</v>
      </c>
      <c r="M794" s="10">
        <f t="shared" si="230"/>
        <v>4.1296956372593723</v>
      </c>
      <c r="N794" s="11">
        <f t="shared" si="231"/>
        <v>6.0024645890397854E-2</v>
      </c>
    </row>
    <row r="795" spans="1:14" x14ac:dyDescent="0.35">
      <c r="A795" s="9" t="e">
        <f t="shared" si="228"/>
        <v>#REF!</v>
      </c>
      <c r="B795" s="9">
        <f t="shared" si="233"/>
        <v>70</v>
      </c>
      <c r="C795" s="8" t="s">
        <v>219</v>
      </c>
      <c r="D795" s="8">
        <f>димвенканали!C795</f>
        <v>57.6</v>
      </c>
      <c r="E795" s="8">
        <v>0</v>
      </c>
      <c r="F795" s="8">
        <v>0</v>
      </c>
      <c r="G795" s="328">
        <f t="shared" si="226"/>
        <v>57.6</v>
      </c>
      <c r="H795" s="217">
        <f t="shared" si="232"/>
        <v>4.5524697029584652E-4</v>
      </c>
      <c r="I795" s="209">
        <f t="shared" si="229"/>
        <v>1.949117140973152</v>
      </c>
      <c r="J795" s="202">
        <f t="shared" si="227"/>
        <v>0.42880577101409345</v>
      </c>
      <c r="K795" s="202">
        <v>0.81288013146415727</v>
      </c>
      <c r="L795" s="202">
        <v>0.26661655983551402</v>
      </c>
      <c r="M795" s="10">
        <f t="shared" si="230"/>
        <v>3.4574196032869167</v>
      </c>
      <c r="N795" s="11">
        <f t="shared" si="231"/>
        <v>6.0024645890397854E-2</v>
      </c>
    </row>
    <row r="796" spans="1:14" x14ac:dyDescent="0.35">
      <c r="A796" s="9" t="e">
        <f>#REF!+1</f>
        <v>#REF!</v>
      </c>
      <c r="B796" s="9">
        <f t="shared" si="233"/>
        <v>71</v>
      </c>
      <c r="C796" s="8" t="s">
        <v>220</v>
      </c>
      <c r="D796" s="8">
        <f>димвенканали!C796</f>
        <v>86.7</v>
      </c>
      <c r="E796" s="8">
        <v>0</v>
      </c>
      <c r="F796" s="8">
        <v>0</v>
      </c>
      <c r="G796" s="328">
        <f t="shared" si="226"/>
        <v>86.7</v>
      </c>
      <c r="H796" s="217">
        <f t="shared" si="232"/>
        <v>6.852415334140606E-4</v>
      </c>
      <c r="I796" s="209">
        <f t="shared" si="229"/>
        <v>2.9338273632356295</v>
      </c>
      <c r="J796" s="202">
        <f t="shared" si="227"/>
        <v>0.64544201991183847</v>
      </c>
      <c r="K796" s="202">
        <v>1.2235539478809452</v>
      </c>
      <c r="L796" s="202">
        <v>0.4013134676690811</v>
      </c>
      <c r="M796" s="10">
        <f t="shared" si="230"/>
        <v>5.2041367986974949</v>
      </c>
      <c r="N796" s="11">
        <f t="shared" si="231"/>
        <v>6.0024645890397861E-2</v>
      </c>
    </row>
    <row r="797" spans="1:14" x14ac:dyDescent="0.35">
      <c r="A797" s="9" t="e">
        <f t="shared" si="228"/>
        <v>#REF!</v>
      </c>
      <c r="B797" s="9">
        <f t="shared" si="233"/>
        <v>72</v>
      </c>
      <c r="C797" s="8" t="s">
        <v>221</v>
      </c>
      <c r="D797" s="8">
        <f>димвенканали!C797</f>
        <v>118.58</v>
      </c>
      <c r="E797" s="8">
        <v>0</v>
      </c>
      <c r="F797" s="8">
        <v>0</v>
      </c>
      <c r="G797" s="328">
        <f t="shared" si="226"/>
        <v>118.58</v>
      </c>
      <c r="H797" s="217">
        <f t="shared" si="232"/>
        <v>9.3720808572363677E-4</v>
      </c>
      <c r="I797" s="209">
        <f t="shared" si="229"/>
        <v>4.0126095586214641</v>
      </c>
      <c r="J797" s="202">
        <f t="shared" si="227"/>
        <v>0.88277410289672209</v>
      </c>
      <c r="K797" s="202">
        <v>1.6734605206427045</v>
      </c>
      <c r="L797" s="202">
        <v>0.54887832752248711</v>
      </c>
      <c r="M797" s="10">
        <f t="shared" si="230"/>
        <v>7.1177225096833769</v>
      </c>
      <c r="N797" s="11">
        <f t="shared" si="231"/>
        <v>6.0024645890397847E-2</v>
      </c>
    </row>
    <row r="798" spans="1:14" x14ac:dyDescent="0.35">
      <c r="A798" s="9" t="e">
        <f>#REF!+1</f>
        <v>#REF!</v>
      </c>
      <c r="B798" s="9">
        <f t="shared" si="233"/>
        <v>73</v>
      </c>
      <c r="C798" s="8" t="s">
        <v>222</v>
      </c>
      <c r="D798" s="8">
        <f>димвенканали!C798</f>
        <v>77.8</v>
      </c>
      <c r="E798" s="8">
        <v>0</v>
      </c>
      <c r="F798" s="8">
        <v>0</v>
      </c>
      <c r="G798" s="328">
        <f t="shared" si="226"/>
        <v>77.8</v>
      </c>
      <c r="H798" s="217">
        <f t="shared" si="232"/>
        <v>6.1489955362876482E-4</v>
      </c>
      <c r="I798" s="209">
        <f t="shared" si="229"/>
        <v>2.6326616938838749</v>
      </c>
      <c r="J798" s="202">
        <f t="shared" si="227"/>
        <v>0.57918557265445247</v>
      </c>
      <c r="K798" s="202">
        <v>1.0979526775679069</v>
      </c>
      <c r="L798" s="202">
        <v>0.36011750616671862</v>
      </c>
      <c r="M798" s="10">
        <f t="shared" si="230"/>
        <v>4.6699174502729539</v>
      </c>
      <c r="N798" s="11">
        <f t="shared" si="231"/>
        <v>6.0024645890397868E-2</v>
      </c>
    </row>
    <row r="799" spans="1:14" x14ac:dyDescent="0.35">
      <c r="A799" s="9" t="e">
        <f t="shared" si="228"/>
        <v>#REF!</v>
      </c>
      <c r="B799" s="9">
        <f t="shared" si="233"/>
        <v>74</v>
      </c>
      <c r="C799" s="8" t="s">
        <v>223</v>
      </c>
      <c r="D799" s="8">
        <f>димвенканали!C799</f>
        <v>64.5</v>
      </c>
      <c r="E799" s="8">
        <v>0</v>
      </c>
      <c r="F799" s="8">
        <v>0</v>
      </c>
      <c r="G799" s="328">
        <f t="shared" si="226"/>
        <v>64.5</v>
      </c>
      <c r="H799" s="217">
        <f t="shared" si="232"/>
        <v>5.0978176361253643E-4</v>
      </c>
      <c r="I799" s="209">
        <f t="shared" si="229"/>
        <v>2.1826051318188942</v>
      </c>
      <c r="J799" s="202">
        <f t="shared" si="227"/>
        <v>0.48017312900015674</v>
      </c>
      <c r="K799" s="202">
        <v>0.91025639721246787</v>
      </c>
      <c r="L799" s="202">
        <v>0.2985550018991433</v>
      </c>
      <c r="M799" s="10">
        <f t="shared" si="230"/>
        <v>3.8715896599306623</v>
      </c>
      <c r="N799" s="11">
        <f t="shared" si="231"/>
        <v>6.0024645890397868E-2</v>
      </c>
    </row>
    <row r="800" spans="1:14" x14ac:dyDescent="0.35">
      <c r="A800" s="9" t="e">
        <f>#REF!+1</f>
        <v>#REF!</v>
      </c>
      <c r="B800" s="9">
        <f t="shared" si="233"/>
        <v>75</v>
      </c>
      <c r="C800" s="8" t="s">
        <v>224</v>
      </c>
      <c r="D800" s="8">
        <f>димвенканали!C800</f>
        <v>122.1</v>
      </c>
      <c r="E800" s="8">
        <v>0</v>
      </c>
      <c r="F800" s="8">
        <v>0</v>
      </c>
      <c r="G800" s="328">
        <f t="shared" si="226"/>
        <v>122.1</v>
      </c>
      <c r="H800" s="217">
        <f t="shared" si="232"/>
        <v>9.650287339083829E-4</v>
      </c>
      <c r="I800" s="209">
        <f t="shared" si="229"/>
        <v>4.1317222727920457</v>
      </c>
      <c r="J800" s="202">
        <f t="shared" si="227"/>
        <v>0.90897890001425008</v>
      </c>
      <c r="K800" s="202">
        <v>1.7231365286766254</v>
      </c>
      <c r="L800" s="202">
        <v>0.56517156173465743</v>
      </c>
      <c r="M800" s="10">
        <f t="shared" si="230"/>
        <v>7.3290092632175785</v>
      </c>
      <c r="N800" s="11">
        <f t="shared" si="231"/>
        <v>6.0024645890397861E-2</v>
      </c>
    </row>
    <row r="801" spans="1:14" x14ac:dyDescent="0.35">
      <c r="A801" s="9" t="e">
        <f t="shared" si="228"/>
        <v>#REF!</v>
      </c>
      <c r="B801" s="9">
        <f t="shared" si="233"/>
        <v>76</v>
      </c>
      <c r="C801" s="8" t="s">
        <v>225</v>
      </c>
      <c r="D801" s="8">
        <f>димвенканали!C801</f>
        <v>321.89999999999998</v>
      </c>
      <c r="E801" s="8">
        <v>0</v>
      </c>
      <c r="F801" s="8">
        <v>0</v>
      </c>
      <c r="G801" s="328">
        <f t="shared" si="226"/>
        <v>321.89999999999998</v>
      </c>
      <c r="H801" s="217">
        <f t="shared" si="232"/>
        <v>2.5441666621221003E-3</v>
      </c>
      <c r="I801" s="209">
        <f t="shared" si="229"/>
        <v>10.892722355542666</v>
      </c>
      <c r="J801" s="202">
        <f t="shared" si="227"/>
        <v>2.3963989182193868</v>
      </c>
      <c r="K801" s="202">
        <v>4.5428144846929204</v>
      </c>
      <c r="L801" s="202">
        <v>1.4899977536640967</v>
      </c>
      <c r="M801" s="10">
        <f t="shared" si="230"/>
        <v>19.32193351211907</v>
      </c>
      <c r="N801" s="11">
        <f t="shared" si="231"/>
        <v>6.0024645890397861E-2</v>
      </c>
    </row>
    <row r="802" spans="1:14" x14ac:dyDescent="0.35">
      <c r="A802" s="9" t="e">
        <f>#REF!+1</f>
        <v>#REF!</v>
      </c>
      <c r="B802" s="9">
        <f t="shared" si="233"/>
        <v>77</v>
      </c>
      <c r="C802" s="8" t="s">
        <v>226</v>
      </c>
      <c r="D802" s="8">
        <f>димвенканали!C802</f>
        <v>131.80000000000001</v>
      </c>
      <c r="E802" s="8">
        <v>0</v>
      </c>
      <c r="F802" s="8">
        <v>0</v>
      </c>
      <c r="G802" s="328">
        <f t="shared" si="226"/>
        <v>131.80000000000001</v>
      </c>
      <c r="H802" s="217">
        <f t="shared" si="232"/>
        <v>1.0416935882811211E-3</v>
      </c>
      <c r="I802" s="209">
        <f t="shared" si="229"/>
        <v>4.4599590135462055</v>
      </c>
      <c r="J802" s="202">
        <f t="shared" si="227"/>
        <v>0.98119098298016516</v>
      </c>
      <c r="K802" s="202">
        <v>1.8600278008155544</v>
      </c>
      <c r="L802" s="202">
        <v>0.61007053101251307</v>
      </c>
      <c r="M802" s="10">
        <f t="shared" si="230"/>
        <v>7.9112483283544384</v>
      </c>
      <c r="N802" s="11">
        <f t="shared" si="231"/>
        <v>6.0024645890397861E-2</v>
      </c>
    </row>
    <row r="803" spans="1:14" x14ac:dyDescent="0.35">
      <c r="A803" s="9" t="e">
        <f t="shared" si="228"/>
        <v>#REF!</v>
      </c>
      <c r="B803" s="9">
        <f t="shared" si="233"/>
        <v>78</v>
      </c>
      <c r="C803" s="8" t="s">
        <v>227</v>
      </c>
      <c r="D803" s="8">
        <f>димвенканали!C803</f>
        <v>266.8</v>
      </c>
      <c r="E803" s="8">
        <v>0</v>
      </c>
      <c r="F803" s="8">
        <v>0</v>
      </c>
      <c r="G803" s="328">
        <f t="shared" si="226"/>
        <v>266.8</v>
      </c>
      <c r="H803" s="217">
        <f t="shared" si="232"/>
        <v>2.1086786749120114E-3</v>
      </c>
      <c r="I803" s="209">
        <f t="shared" si="229"/>
        <v>9.0282023127020299</v>
      </c>
      <c r="J803" s="202">
        <f t="shared" si="227"/>
        <v>1.9862045087944467</v>
      </c>
      <c r="K803" s="202">
        <v>3.7652156089346738</v>
      </c>
      <c r="L803" s="202">
        <v>1.2349530931269992</v>
      </c>
      <c r="M803" s="10">
        <f t="shared" si="230"/>
        <v>16.01457552355815</v>
      </c>
      <c r="N803" s="11">
        <f t="shared" si="231"/>
        <v>6.0024645890397861E-2</v>
      </c>
    </row>
    <row r="804" spans="1:14" x14ac:dyDescent="0.35">
      <c r="A804" s="9" t="e">
        <f t="shared" si="228"/>
        <v>#REF!</v>
      </c>
      <c r="B804" s="9">
        <f t="shared" si="233"/>
        <v>79</v>
      </c>
      <c r="C804" s="8" t="s">
        <v>228</v>
      </c>
      <c r="D804" s="8">
        <f>димвенканали!C804</f>
        <v>309.60000000000002</v>
      </c>
      <c r="E804" s="8">
        <v>0</v>
      </c>
      <c r="F804" s="8">
        <v>0</v>
      </c>
      <c r="G804" s="328">
        <f t="shared" ref="G804:G847" si="234">D804+E804+F804</f>
        <v>309.60000000000002</v>
      </c>
      <c r="H804" s="217">
        <f t="shared" si="232"/>
        <v>2.4469524653401749E-3</v>
      </c>
      <c r="I804" s="209">
        <f t="shared" si="229"/>
        <v>10.476504632730691</v>
      </c>
      <c r="J804" s="202">
        <f t="shared" si="227"/>
        <v>2.3048310192007522</v>
      </c>
      <c r="K804" s="202">
        <v>4.3692307066198461</v>
      </c>
      <c r="L804" s="202">
        <v>1.4330640091158879</v>
      </c>
      <c r="M804" s="10">
        <f t="shared" si="230"/>
        <v>18.583630367667176</v>
      </c>
      <c r="N804" s="11">
        <f t="shared" si="231"/>
        <v>6.0024645890397854E-2</v>
      </c>
    </row>
    <row r="805" spans="1:14" x14ac:dyDescent="0.35">
      <c r="A805" s="9" t="e">
        <f t="shared" si="228"/>
        <v>#REF!</v>
      </c>
      <c r="B805" s="9">
        <f t="shared" si="233"/>
        <v>80</v>
      </c>
      <c r="C805" s="8" t="s">
        <v>229</v>
      </c>
      <c r="D805" s="8">
        <f>димвенканали!C805</f>
        <v>339.5</v>
      </c>
      <c r="E805" s="8">
        <v>0</v>
      </c>
      <c r="F805" s="8">
        <v>0</v>
      </c>
      <c r="G805" s="328">
        <f t="shared" si="234"/>
        <v>339.5</v>
      </c>
      <c r="H805" s="217">
        <f t="shared" si="232"/>
        <v>2.6832699030458311E-3</v>
      </c>
      <c r="I805" s="209">
        <f t="shared" si="229"/>
        <v>11.488285926395573</v>
      </c>
      <c r="J805" s="202">
        <f t="shared" si="227"/>
        <v>2.5274229038070262</v>
      </c>
      <c r="K805" s="202">
        <v>4.791194524862525</v>
      </c>
      <c r="L805" s="202">
        <v>1.571463924724948</v>
      </c>
      <c r="M805" s="10">
        <f t="shared" si="230"/>
        <v>20.378367279790073</v>
      </c>
      <c r="N805" s="11">
        <f t="shared" si="231"/>
        <v>6.0024645890397861E-2</v>
      </c>
    </row>
    <row r="806" spans="1:14" x14ac:dyDescent="0.35">
      <c r="A806" s="9" t="e">
        <f t="shared" si="228"/>
        <v>#REF!</v>
      </c>
      <c r="B806" s="9">
        <f t="shared" si="233"/>
        <v>81</v>
      </c>
      <c r="C806" s="8" t="s">
        <v>230</v>
      </c>
      <c r="D806" s="8">
        <f>димвенканали!C806</f>
        <v>1490.07</v>
      </c>
      <c r="E806" s="8">
        <v>0</v>
      </c>
      <c r="F806" s="8">
        <v>0</v>
      </c>
      <c r="G806" s="328">
        <f t="shared" si="234"/>
        <v>1490.07</v>
      </c>
      <c r="H806" s="217">
        <f t="shared" si="232"/>
        <v>1.1776907170637707E-2</v>
      </c>
      <c r="I806" s="209">
        <f t="shared" si="229"/>
        <v>50.422239205726804</v>
      </c>
      <c r="J806" s="202">
        <f t="shared" si="227"/>
        <v>11.092892625259896</v>
      </c>
      <c r="K806" s="202">
        <v>21.028616275881888</v>
      </c>
      <c r="L806" s="202">
        <v>6.8971759950365357</v>
      </c>
      <c r="M806" s="10">
        <f t="shared" si="230"/>
        <v>89.440924101905125</v>
      </c>
      <c r="N806" s="11">
        <f t="shared" si="231"/>
        <v>6.0024645890397854E-2</v>
      </c>
    </row>
    <row r="807" spans="1:14" x14ac:dyDescent="0.35">
      <c r="A807" s="9" t="e">
        <f>#REF!+1</f>
        <v>#REF!</v>
      </c>
      <c r="B807" s="9">
        <f t="shared" si="233"/>
        <v>82</v>
      </c>
      <c r="C807" s="8" t="s">
        <v>231</v>
      </c>
      <c r="D807" s="8">
        <f>димвенканали!C807</f>
        <v>1153.5999999999999</v>
      </c>
      <c r="E807" s="8">
        <v>0</v>
      </c>
      <c r="F807" s="8">
        <v>0</v>
      </c>
      <c r="G807" s="328">
        <f t="shared" si="234"/>
        <v>1153.5999999999999</v>
      </c>
      <c r="H807" s="217">
        <f t="shared" si="232"/>
        <v>9.1175851550918136E-3</v>
      </c>
      <c r="I807" s="209">
        <f t="shared" si="229"/>
        <v>39.036484962267842</v>
      </c>
      <c r="J807" s="202">
        <f t="shared" si="227"/>
        <v>8.588026691698925</v>
      </c>
      <c r="K807" s="202">
        <v>16.280182632934928</v>
      </c>
      <c r="L807" s="202">
        <v>5.3397372122612667</v>
      </c>
      <c r="M807" s="10">
        <f t="shared" si="230"/>
        <v>69.244431499162957</v>
      </c>
      <c r="N807" s="11">
        <f t="shared" si="231"/>
        <v>6.0024645890397854E-2</v>
      </c>
    </row>
    <row r="808" spans="1:14" x14ac:dyDescent="0.35">
      <c r="A808" s="9" t="e">
        <f t="shared" si="228"/>
        <v>#REF!</v>
      </c>
      <c r="B808" s="9">
        <f t="shared" si="233"/>
        <v>83</v>
      </c>
      <c r="C808" s="8" t="s">
        <v>232</v>
      </c>
      <c r="D808" s="8">
        <f>димвенканали!C808</f>
        <v>337.9</v>
      </c>
      <c r="E808" s="8">
        <v>0</v>
      </c>
      <c r="F808" s="8">
        <v>0</v>
      </c>
      <c r="G808" s="328">
        <f t="shared" si="234"/>
        <v>337.9</v>
      </c>
      <c r="H808" s="217">
        <f t="shared" si="232"/>
        <v>2.6706241538709463E-3</v>
      </c>
      <c r="I808" s="209">
        <f t="shared" si="229"/>
        <v>11.434143783590763</v>
      </c>
      <c r="J808" s="202">
        <f t="shared" si="227"/>
        <v>2.515511632389968</v>
      </c>
      <c r="K808" s="202">
        <v>4.7686145212107416</v>
      </c>
      <c r="L808" s="202">
        <v>1.5640579091739615</v>
      </c>
      <c r="M808" s="10">
        <f t="shared" si="230"/>
        <v>20.282327846365433</v>
      </c>
      <c r="N808" s="11">
        <f t="shared" si="231"/>
        <v>6.0024645890397854E-2</v>
      </c>
    </row>
    <row r="809" spans="1:14" x14ac:dyDescent="0.35">
      <c r="A809" s="9" t="e">
        <f t="shared" si="228"/>
        <v>#REF!</v>
      </c>
      <c r="B809" s="9">
        <f t="shared" si="233"/>
        <v>84</v>
      </c>
      <c r="C809" s="8" t="s">
        <v>233</v>
      </c>
      <c r="D809" s="8">
        <f>димвенканали!C809</f>
        <v>376.7</v>
      </c>
      <c r="E809" s="8">
        <v>0</v>
      </c>
      <c r="F809" s="8">
        <v>0</v>
      </c>
      <c r="G809" s="328">
        <f t="shared" si="234"/>
        <v>376.7</v>
      </c>
      <c r="H809" s="217">
        <f t="shared" si="232"/>
        <v>2.9772835713618986E-3</v>
      </c>
      <c r="I809" s="209">
        <f t="shared" si="229"/>
        <v>12.7470907466074</v>
      </c>
      <c r="J809" s="202">
        <f t="shared" si="227"/>
        <v>2.8043599642536279</v>
      </c>
      <c r="K809" s="202">
        <v>5.3161796097664595</v>
      </c>
      <c r="L809" s="202">
        <v>1.7436537862853843</v>
      </c>
      <c r="M809" s="10">
        <f t="shared" si="230"/>
        <v>22.611284106912873</v>
      </c>
      <c r="N809" s="11">
        <f t="shared" si="231"/>
        <v>6.0024645890397861E-2</v>
      </c>
    </row>
    <row r="810" spans="1:14" x14ac:dyDescent="0.35">
      <c r="A810" s="9" t="e">
        <f t="shared" si="228"/>
        <v>#REF!</v>
      </c>
      <c r="B810" s="9">
        <f t="shared" si="233"/>
        <v>85</v>
      </c>
      <c r="C810" s="8" t="s">
        <v>234</v>
      </c>
      <c r="D810" s="8">
        <f>димвенканали!C810</f>
        <v>331.2</v>
      </c>
      <c r="E810" s="8">
        <v>0</v>
      </c>
      <c r="F810" s="8">
        <v>0</v>
      </c>
      <c r="G810" s="328">
        <f t="shared" si="234"/>
        <v>331.2</v>
      </c>
      <c r="H810" s="217">
        <f t="shared" si="232"/>
        <v>2.6176700792011173E-3</v>
      </c>
      <c r="I810" s="209">
        <f t="shared" si="229"/>
        <v>11.207423560595624</v>
      </c>
      <c r="J810" s="202">
        <f t="shared" si="227"/>
        <v>2.4656331833310374</v>
      </c>
      <c r="K810" s="202">
        <v>4.6740607559189042</v>
      </c>
      <c r="L810" s="202">
        <v>1.5330452190542054</v>
      </c>
      <c r="M810" s="10">
        <f t="shared" si="230"/>
        <v>19.880162718899772</v>
      </c>
      <c r="N810" s="11">
        <f t="shared" si="231"/>
        <v>6.0024645890397861E-2</v>
      </c>
    </row>
    <row r="811" spans="1:14" x14ac:dyDescent="0.35">
      <c r="A811" s="9" t="e">
        <f t="shared" si="228"/>
        <v>#REF!</v>
      </c>
      <c r="B811" s="9">
        <f t="shared" si="233"/>
        <v>86</v>
      </c>
      <c r="C811" s="8" t="s">
        <v>235</v>
      </c>
      <c r="D811" s="8">
        <f>димвенканали!C811</f>
        <v>4543.6099999999997</v>
      </c>
      <c r="E811" s="8">
        <v>0</v>
      </c>
      <c r="F811" s="8">
        <v>0</v>
      </c>
      <c r="G811" s="328">
        <f t="shared" si="234"/>
        <v>4543.6099999999997</v>
      </c>
      <c r="H811" s="217">
        <f t="shared" si="232"/>
        <v>3.591084525531095E-2</v>
      </c>
      <c r="I811" s="209">
        <f t="shared" si="229"/>
        <v>153.75048841835107</v>
      </c>
      <c r="J811" s="202">
        <f t="shared" si="227"/>
        <v>33.825107452037237</v>
      </c>
      <c r="K811" s="202">
        <v>64.121706495171182</v>
      </c>
      <c r="L811" s="202">
        <v>21.031278948511108</v>
      </c>
      <c r="M811" s="10">
        <f t="shared" si="230"/>
        <v>272.7285813140706</v>
      </c>
      <c r="N811" s="11">
        <f t="shared" si="231"/>
        <v>6.0024645890397861E-2</v>
      </c>
    </row>
    <row r="812" spans="1:14" x14ac:dyDescent="0.35">
      <c r="A812" s="9" t="e">
        <f t="shared" si="228"/>
        <v>#REF!</v>
      </c>
      <c r="B812" s="9">
        <f t="shared" si="233"/>
        <v>87</v>
      </c>
      <c r="C812" s="8" t="s">
        <v>236</v>
      </c>
      <c r="D812" s="8">
        <f>димвенканали!C812</f>
        <v>4442.1000000000004</v>
      </c>
      <c r="E812" s="8">
        <v>0</v>
      </c>
      <c r="F812" s="8">
        <v>0</v>
      </c>
      <c r="G812" s="328">
        <f t="shared" si="234"/>
        <v>4442.1000000000004</v>
      </c>
      <c r="H812" s="217">
        <f t="shared" si="232"/>
        <v>3.5108551506096874E-2</v>
      </c>
      <c r="I812" s="209">
        <f t="shared" si="229"/>
        <v>150.31550784577846</v>
      </c>
      <c r="J812" s="202">
        <f t="shared" si="227"/>
        <v>33.069411726071259</v>
      </c>
      <c r="K812" s="202">
        <v>62.689146388488432</v>
      </c>
      <c r="L812" s="202">
        <v>20.56141354939821</v>
      </c>
      <c r="M812" s="10">
        <f t="shared" si="230"/>
        <v>266.63547950973634</v>
      </c>
      <c r="N812" s="11">
        <f t="shared" si="231"/>
        <v>6.0024645890397854E-2</v>
      </c>
    </row>
    <row r="813" spans="1:14" x14ac:dyDescent="0.35">
      <c r="A813" s="9" t="e">
        <f t="shared" si="228"/>
        <v>#REF!</v>
      </c>
      <c r="B813" s="9">
        <f t="shared" si="233"/>
        <v>88</v>
      </c>
      <c r="C813" s="8" t="s">
        <v>237</v>
      </c>
      <c r="D813" s="8">
        <f>димвенканали!C813</f>
        <v>2681.07</v>
      </c>
      <c r="E813" s="8">
        <v>1283.7</v>
      </c>
      <c r="F813" s="8">
        <v>0</v>
      </c>
      <c r="G813" s="328">
        <f t="shared" si="234"/>
        <v>3964.7700000000004</v>
      </c>
      <c r="H813" s="217">
        <f t="shared" si="232"/>
        <v>3.1335929347567071E-2</v>
      </c>
      <c r="I813" s="209">
        <f t="shared" si="229"/>
        <v>134.16321470514103</v>
      </c>
      <c r="J813" s="202">
        <f t="shared" si="227"/>
        <v>29.515907235131028</v>
      </c>
      <c r="K813" s="202">
        <v>55.952825674047695</v>
      </c>
      <c r="L813" s="202">
        <v>12.410028820802111</v>
      </c>
      <c r="M813" s="10">
        <f t="shared" si="230"/>
        <v>232.04197643512185</v>
      </c>
      <c r="N813" s="11">
        <f t="shared" si="231"/>
        <v>5.8525961514822256E-2</v>
      </c>
    </row>
    <row r="814" spans="1:14" x14ac:dyDescent="0.35">
      <c r="A814" s="9" t="e">
        <f t="shared" si="228"/>
        <v>#REF!</v>
      </c>
      <c r="B814" s="9">
        <f t="shared" si="233"/>
        <v>89</v>
      </c>
      <c r="C814" s="8" t="s">
        <v>238</v>
      </c>
      <c r="D814" s="8">
        <f>димвенканали!C814</f>
        <v>4513.9799999999996</v>
      </c>
      <c r="E814" s="8">
        <v>0</v>
      </c>
      <c r="F814" s="8">
        <v>0</v>
      </c>
      <c r="G814" s="328">
        <f t="shared" si="234"/>
        <v>4513.9799999999996</v>
      </c>
      <c r="H814" s="217">
        <f t="shared" si="232"/>
        <v>3.5676661787778556E-2</v>
      </c>
      <c r="I814" s="209">
        <f t="shared" si="229"/>
        <v>152.74784361128448</v>
      </c>
      <c r="J814" s="202">
        <f t="shared" si="227"/>
        <v>33.604525594482588</v>
      </c>
      <c r="K814" s="202">
        <v>63.703553052544734</v>
      </c>
      <c r="L814" s="202">
        <v>20.894128798026276</v>
      </c>
      <c r="M814" s="10">
        <f t="shared" si="230"/>
        <v>270.95005105633805</v>
      </c>
      <c r="N814" s="11">
        <f t="shared" si="231"/>
        <v>6.0024645890397847E-2</v>
      </c>
    </row>
    <row r="815" spans="1:14" x14ac:dyDescent="0.35">
      <c r="A815" s="9" t="e">
        <f t="shared" si="228"/>
        <v>#REF!</v>
      </c>
      <c r="B815" s="9">
        <f t="shared" si="233"/>
        <v>90</v>
      </c>
      <c r="C815" s="8" t="s">
        <v>239</v>
      </c>
      <c r="D815" s="8">
        <f>димвенканали!C815</f>
        <v>6160.06</v>
      </c>
      <c r="E815" s="8">
        <v>98.8</v>
      </c>
      <c r="F815" s="8">
        <v>0</v>
      </c>
      <c r="G815" s="328">
        <f t="shared" si="234"/>
        <v>6258.8600000000006</v>
      </c>
      <c r="H815" s="217">
        <f t="shared" si="232"/>
        <v>4.9467483550448992E-2</v>
      </c>
      <c r="I815" s="209">
        <f t="shared" si="229"/>
        <v>211.79255744706984</v>
      </c>
      <c r="J815" s="202">
        <f t="shared" si="227"/>
        <v>46.594362638355364</v>
      </c>
      <c r="K815" s="202">
        <v>88.328176034995764</v>
      </c>
      <c r="L815" s="202">
        <v>28.51343759688119</v>
      </c>
      <c r="M815" s="10">
        <f t="shared" si="230"/>
        <v>375.22853371730218</v>
      </c>
      <c r="N815" s="11">
        <f t="shared" si="231"/>
        <v>5.9951578037742044E-2</v>
      </c>
    </row>
    <row r="816" spans="1:14" x14ac:dyDescent="0.35">
      <c r="A816" s="9" t="e">
        <f t="shared" si="228"/>
        <v>#REF!</v>
      </c>
      <c r="B816" s="9">
        <f t="shared" si="233"/>
        <v>91</v>
      </c>
      <c r="C816" s="8" t="s">
        <v>240</v>
      </c>
      <c r="D816" s="8">
        <f>димвенканали!C816</f>
        <v>2230.3000000000002</v>
      </c>
      <c r="E816" s="8">
        <v>0</v>
      </c>
      <c r="F816" s="8">
        <v>0</v>
      </c>
      <c r="G816" s="328">
        <f t="shared" si="234"/>
        <v>2230.3000000000002</v>
      </c>
      <c r="H816" s="217">
        <f t="shared" si="232"/>
        <v>1.7627383990465737E-2</v>
      </c>
      <c r="I816" s="209">
        <f t="shared" si="229"/>
        <v>75.470763185979521</v>
      </c>
      <c r="J816" s="202">
        <f t="shared" si="227"/>
        <v>16.603567900915493</v>
      </c>
      <c r="K816" s="202">
        <v>31.475113840356077</v>
      </c>
      <c r="L816" s="202">
        <v>5.5726926334301534E-2</v>
      </c>
      <c r="M816" s="10">
        <f t="shared" si="230"/>
        <v>123.60517185358539</v>
      </c>
      <c r="N816" s="11">
        <f t="shared" si="231"/>
        <v>5.5420872462711462E-2</v>
      </c>
    </row>
    <row r="817" spans="1:14" x14ac:dyDescent="0.35">
      <c r="A817" s="9" t="e">
        <f t="shared" si="228"/>
        <v>#REF!</v>
      </c>
      <c r="B817" s="9">
        <f t="shared" si="233"/>
        <v>92</v>
      </c>
      <c r="C817" s="8" t="s">
        <v>241</v>
      </c>
      <c r="D817" s="8">
        <f>димвенканали!C817</f>
        <v>3177.46</v>
      </c>
      <c r="E817" s="8">
        <v>0</v>
      </c>
      <c r="F817" s="8">
        <v>0</v>
      </c>
      <c r="G817" s="328">
        <f t="shared" si="234"/>
        <v>3177.46</v>
      </c>
      <c r="H817" s="217">
        <f t="shared" si="232"/>
        <v>2.5113351358268064E-2</v>
      </c>
      <c r="I817" s="209">
        <f t="shared" si="229"/>
        <v>107.5215581728568</v>
      </c>
      <c r="J817" s="202">
        <f t="shared" si="227"/>
        <v>23.654742798028497</v>
      </c>
      <c r="K817" s="202">
        <v>44.841911502119814</v>
      </c>
      <c r="L817" s="202">
        <v>14.707698857898478</v>
      </c>
      <c r="M817" s="10">
        <f t="shared" si="230"/>
        <v>190.72591133090361</v>
      </c>
      <c r="N817" s="11">
        <f t="shared" si="231"/>
        <v>6.0024645890397868E-2</v>
      </c>
    </row>
    <row r="818" spans="1:14" x14ac:dyDescent="0.35">
      <c r="A818" s="9" t="e">
        <f t="shared" si="228"/>
        <v>#REF!</v>
      </c>
      <c r="B818" s="9">
        <f t="shared" si="233"/>
        <v>93</v>
      </c>
      <c r="C818" s="8" t="s">
        <v>242</v>
      </c>
      <c r="D818" s="8">
        <f>димвенканали!C818</f>
        <v>6153.96</v>
      </c>
      <c r="E818" s="8">
        <v>0</v>
      </c>
      <c r="F818" s="8">
        <v>0</v>
      </c>
      <c r="G818" s="328">
        <f t="shared" si="234"/>
        <v>6153.96</v>
      </c>
      <c r="H818" s="217">
        <f t="shared" si="232"/>
        <v>4.8638396620170617E-2</v>
      </c>
      <c r="I818" s="209">
        <f t="shared" ref="I818:I849" si="235">H818*$O$2</f>
        <v>208.24286320942949</v>
      </c>
      <c r="J818" s="202">
        <f t="shared" si="227"/>
        <v>45.813429906074489</v>
      </c>
      <c r="K818" s="202">
        <v>86.847774545575803</v>
      </c>
      <c r="L818" s="202">
        <v>28.485202162593055</v>
      </c>
      <c r="M818" s="10">
        <f t="shared" ref="M818:M849" si="236">I818+J818+K818+L818</f>
        <v>369.38926982367286</v>
      </c>
      <c r="N818" s="11">
        <f t="shared" ref="N818:N849" si="237">M818/G818</f>
        <v>6.0024645890397868E-2</v>
      </c>
    </row>
    <row r="819" spans="1:14" x14ac:dyDescent="0.35">
      <c r="A819" s="9" t="e">
        <f t="shared" si="228"/>
        <v>#REF!</v>
      </c>
      <c r="B819" s="9">
        <f t="shared" si="233"/>
        <v>94</v>
      </c>
      <c r="C819" s="8" t="s">
        <v>243</v>
      </c>
      <c r="D819" s="8">
        <f>димвенканали!C819</f>
        <v>4767.16</v>
      </c>
      <c r="E819" s="8">
        <v>0</v>
      </c>
      <c r="F819" s="8">
        <v>0</v>
      </c>
      <c r="G819" s="328">
        <f t="shared" si="234"/>
        <v>4767.16</v>
      </c>
      <c r="H819" s="217">
        <f t="shared" si="232"/>
        <v>3.7677693522839367E-2</v>
      </c>
      <c r="I819" s="209">
        <f t="shared" si="235"/>
        <v>161.3151609333606</v>
      </c>
      <c r="J819" s="202">
        <f t="shared" si="227"/>
        <v>35.489335405339332</v>
      </c>
      <c r="K819" s="202">
        <v>67.276556380393615</v>
      </c>
      <c r="L819" s="202">
        <v>22.066038183775504</v>
      </c>
      <c r="M819" s="10">
        <f t="shared" si="236"/>
        <v>286.14709090286908</v>
      </c>
      <c r="N819" s="11">
        <f t="shared" si="237"/>
        <v>6.0024645890397868E-2</v>
      </c>
    </row>
    <row r="820" spans="1:14" x14ac:dyDescent="0.35">
      <c r="A820" s="9" t="e">
        <f t="shared" si="228"/>
        <v>#REF!</v>
      </c>
      <c r="B820" s="9">
        <f t="shared" si="233"/>
        <v>95</v>
      </c>
      <c r="C820" s="8" t="s">
        <v>244</v>
      </c>
      <c r="D820" s="8">
        <f>димвенканали!C820</f>
        <v>5138.5</v>
      </c>
      <c r="E820" s="8">
        <v>0</v>
      </c>
      <c r="F820" s="8">
        <v>51.8</v>
      </c>
      <c r="G820" s="328">
        <f t="shared" si="234"/>
        <v>5190.3</v>
      </c>
      <c r="H820" s="217">
        <f t="shared" si="232"/>
        <v>4.1022019964002295E-2</v>
      </c>
      <c r="I820" s="209">
        <f t="shared" si="235"/>
        <v>175.63372737487762</v>
      </c>
      <c r="J820" s="202">
        <f t="shared" si="227"/>
        <v>38.639420022473075</v>
      </c>
      <c r="K820" s="202">
        <v>73.248120596153058</v>
      </c>
      <c r="L820" s="202">
        <v>23.784881817965083</v>
      </c>
      <c r="M820" s="10">
        <f t="shared" si="236"/>
        <v>311.30614981146886</v>
      </c>
      <c r="N820" s="11">
        <f t="shared" si="237"/>
        <v>5.9978450149599995E-2</v>
      </c>
    </row>
    <row r="821" spans="1:14" x14ac:dyDescent="0.35">
      <c r="A821" s="9" t="e">
        <f t="shared" si="228"/>
        <v>#REF!</v>
      </c>
      <c r="B821" s="9">
        <f t="shared" si="233"/>
        <v>96</v>
      </c>
      <c r="C821" s="8" t="s">
        <v>245</v>
      </c>
      <c r="D821" s="8">
        <f>димвенканали!C821</f>
        <v>2683</v>
      </c>
      <c r="E821" s="8">
        <v>0</v>
      </c>
      <c r="F821" s="8">
        <v>0</v>
      </c>
      <c r="G821" s="328">
        <f t="shared" si="234"/>
        <v>2683</v>
      </c>
      <c r="H821" s="217">
        <f t="shared" si="232"/>
        <v>2.1205340647634654E-2</v>
      </c>
      <c r="I821" s="209">
        <f t="shared" si="235"/>
        <v>90.789605715815384</v>
      </c>
      <c r="J821" s="202">
        <f t="shared" ref="J821:J871" si="238">I821*0.22</f>
        <v>19.973713257479385</v>
      </c>
      <c r="K821" s="202">
        <v>37.863843623582191</v>
      </c>
      <c r="L821" s="202">
        <v>12.418962327060488</v>
      </c>
      <c r="M821" s="10">
        <f t="shared" si="236"/>
        <v>161.04612492393744</v>
      </c>
      <c r="N821" s="11">
        <f t="shared" si="237"/>
        <v>6.0024645890397854E-2</v>
      </c>
    </row>
    <row r="822" spans="1:14" x14ac:dyDescent="0.35">
      <c r="A822" s="9" t="e">
        <f>#REF!+1</f>
        <v>#REF!</v>
      </c>
      <c r="B822" s="9">
        <f t="shared" si="233"/>
        <v>97</v>
      </c>
      <c r="C822" s="8" t="s">
        <v>246</v>
      </c>
      <c r="D822" s="8">
        <f>димвенканали!C822</f>
        <v>3593.8</v>
      </c>
      <c r="E822" s="8">
        <v>0</v>
      </c>
      <c r="F822" s="8">
        <v>0</v>
      </c>
      <c r="G822" s="328">
        <f t="shared" si="234"/>
        <v>3593.8</v>
      </c>
      <c r="H822" s="217">
        <f t="shared" si="232"/>
        <v>2.8403933365437728E-2</v>
      </c>
      <c r="I822" s="209">
        <f t="shared" si="235"/>
        <v>121.61002050745336</v>
      </c>
      <c r="J822" s="202">
        <f t="shared" si="238"/>
        <v>26.754204511639738</v>
      </c>
      <c r="K822" s="202">
        <v>50.717510702359185</v>
      </c>
      <c r="L822" s="202">
        <v>16.634836679459553</v>
      </c>
      <c r="M822" s="10">
        <f t="shared" si="236"/>
        <v>215.71657240091184</v>
      </c>
      <c r="N822" s="11">
        <f t="shared" si="237"/>
        <v>6.0024645890397861E-2</v>
      </c>
    </row>
    <row r="823" spans="1:14" x14ac:dyDescent="0.35">
      <c r="A823" s="9" t="e">
        <f t="shared" ref="A823:A859" si="239">A822+1</f>
        <v>#REF!</v>
      </c>
      <c r="B823" s="9">
        <f t="shared" si="233"/>
        <v>98</v>
      </c>
      <c r="C823" s="8" t="s">
        <v>247</v>
      </c>
      <c r="D823" s="8">
        <f>димвенканали!C823</f>
        <v>6136.78</v>
      </c>
      <c r="E823" s="8">
        <v>0</v>
      </c>
      <c r="F823" s="8">
        <v>0</v>
      </c>
      <c r="G823" s="328">
        <f t="shared" si="234"/>
        <v>6136.78</v>
      </c>
      <c r="H823" s="217">
        <f t="shared" si="232"/>
        <v>4.8502612888405287E-2</v>
      </c>
      <c r="I823" s="209">
        <f t="shared" si="235"/>
        <v>207.66151195106281</v>
      </c>
      <c r="J823" s="202">
        <f t="shared" si="238"/>
        <v>45.685532629233819</v>
      </c>
      <c r="K823" s="202">
        <v>86.605321756364773</v>
      </c>
      <c r="L823" s="202">
        <v>28.405680070614338</v>
      </c>
      <c r="M823" s="10">
        <f t="shared" si="236"/>
        <v>368.35804640727571</v>
      </c>
      <c r="N823" s="11">
        <f t="shared" si="237"/>
        <v>6.0024645890397854E-2</v>
      </c>
    </row>
    <row r="824" spans="1:14" x14ac:dyDescent="0.35">
      <c r="A824" s="9" t="e">
        <f t="shared" si="239"/>
        <v>#REF!</v>
      </c>
      <c r="B824" s="9">
        <f t="shared" si="233"/>
        <v>99</v>
      </c>
      <c r="C824" s="8" t="s">
        <v>248</v>
      </c>
      <c r="D824" s="8">
        <f>димвенканали!C824</f>
        <v>4533.76</v>
      </c>
      <c r="E824" s="8">
        <v>0</v>
      </c>
      <c r="F824" s="8">
        <v>104</v>
      </c>
      <c r="G824" s="328">
        <f t="shared" si="234"/>
        <v>4637.76</v>
      </c>
      <c r="H824" s="217">
        <f t="shared" si="232"/>
        <v>3.6654968558320573E-2</v>
      </c>
      <c r="I824" s="209">
        <f t="shared" si="235"/>
        <v>156.93641513402162</v>
      </c>
      <c r="J824" s="202">
        <f t="shared" si="238"/>
        <v>34.526011329484753</v>
      </c>
      <c r="K824" s="202">
        <v>65.450398585055737</v>
      </c>
      <c r="L824" s="202">
        <v>20.985685665275348</v>
      </c>
      <c r="M824" s="10">
        <f t="shared" si="236"/>
        <v>277.89851071383748</v>
      </c>
      <c r="N824" s="11">
        <f t="shared" si="237"/>
        <v>5.9920847718259992E-2</v>
      </c>
    </row>
    <row r="825" spans="1:14" x14ac:dyDescent="0.35">
      <c r="A825" s="9" t="e">
        <f>#REF!+1</f>
        <v>#REF!</v>
      </c>
      <c r="B825" s="9">
        <f t="shared" si="233"/>
        <v>100</v>
      </c>
      <c r="C825" s="8" t="s">
        <v>249</v>
      </c>
      <c r="D825" s="8">
        <f>димвенканали!C825</f>
        <v>3949.68</v>
      </c>
      <c r="E825" s="8">
        <v>0</v>
      </c>
      <c r="F825" s="8">
        <v>0</v>
      </c>
      <c r="G825" s="328">
        <f t="shared" si="234"/>
        <v>3949.68</v>
      </c>
      <c r="H825" s="217">
        <f t="shared" si="232"/>
        <v>3.1216664125661438E-2</v>
      </c>
      <c r="I825" s="209">
        <f t="shared" si="235"/>
        <v>133.65258662081317</v>
      </c>
      <c r="J825" s="202">
        <f t="shared" si="238"/>
        <v>29.403569056578895</v>
      </c>
      <c r="K825" s="202">
        <v>55.73986801460682</v>
      </c>
      <c r="L825" s="202">
        <v>18.282119688387727</v>
      </c>
      <c r="M825" s="10">
        <f t="shared" si="236"/>
        <v>237.07814338038662</v>
      </c>
      <c r="N825" s="11">
        <f t="shared" si="237"/>
        <v>6.0024645890397861E-2</v>
      </c>
    </row>
    <row r="826" spans="1:14" x14ac:dyDescent="0.35">
      <c r="A826" s="9" t="e">
        <f t="shared" si="239"/>
        <v>#REF!</v>
      </c>
      <c r="B826" s="9">
        <f t="shared" si="233"/>
        <v>101</v>
      </c>
      <c r="C826" s="8" t="s">
        <v>250</v>
      </c>
      <c r="D826" s="8">
        <f>димвенканали!C826</f>
        <v>77</v>
      </c>
      <c r="E826" s="8">
        <v>0</v>
      </c>
      <c r="F826" s="8">
        <v>0</v>
      </c>
      <c r="G826" s="328">
        <f t="shared" si="234"/>
        <v>77</v>
      </c>
      <c r="H826" s="217">
        <f t="shared" si="232"/>
        <v>6.0857667904132252E-4</v>
      </c>
      <c r="I826" s="209">
        <f t="shared" si="235"/>
        <v>2.6055906224814702</v>
      </c>
      <c r="J826" s="202">
        <f t="shared" si="238"/>
        <v>0.5732299369459235</v>
      </c>
      <c r="K826" s="202">
        <v>1.0866626757420157</v>
      </c>
      <c r="L826" s="202">
        <v>0.35641449839122535</v>
      </c>
      <c r="M826" s="10">
        <f t="shared" si="236"/>
        <v>4.6218977335606342</v>
      </c>
      <c r="N826" s="11">
        <f t="shared" si="237"/>
        <v>6.0024645890397847E-2</v>
      </c>
    </row>
    <row r="827" spans="1:14" x14ac:dyDescent="0.35">
      <c r="A827" s="9" t="e">
        <f t="shared" si="239"/>
        <v>#REF!</v>
      </c>
      <c r="B827" s="9">
        <f t="shared" si="233"/>
        <v>102</v>
      </c>
      <c r="C827" s="8" t="s">
        <v>251</v>
      </c>
      <c r="D827" s="8">
        <f>димвенканали!C827</f>
        <v>34.799999999999997</v>
      </c>
      <c r="E827" s="8">
        <v>0</v>
      </c>
      <c r="F827" s="8">
        <v>0</v>
      </c>
      <c r="G827" s="328">
        <f t="shared" si="234"/>
        <v>34.799999999999997</v>
      </c>
      <c r="H827" s="217">
        <f t="shared" si="232"/>
        <v>2.7504504455374055E-4</v>
      </c>
      <c r="I827" s="209">
        <f t="shared" si="235"/>
        <v>1.1775916060046123</v>
      </c>
      <c r="J827" s="202">
        <f t="shared" si="238"/>
        <v>0.25907015332101474</v>
      </c>
      <c r="K827" s="202">
        <v>0.49111507942626176</v>
      </c>
      <c r="L827" s="202">
        <v>0.16108083823395639</v>
      </c>
      <c r="M827" s="10">
        <f t="shared" si="236"/>
        <v>2.0888576769858451</v>
      </c>
      <c r="N827" s="11">
        <f t="shared" si="237"/>
        <v>6.0024645890397854E-2</v>
      </c>
    </row>
    <row r="828" spans="1:14" x14ac:dyDescent="0.35">
      <c r="A828" s="9" t="e">
        <f t="shared" si="239"/>
        <v>#REF!</v>
      </c>
      <c r="B828" s="9">
        <f t="shared" si="233"/>
        <v>103</v>
      </c>
      <c r="C828" s="8" t="s">
        <v>252</v>
      </c>
      <c r="D828" s="8">
        <f>димвенканали!C828</f>
        <v>6375.55</v>
      </c>
      <c r="E828" s="8">
        <v>0</v>
      </c>
      <c r="F828" s="8">
        <v>169.5</v>
      </c>
      <c r="G828" s="328">
        <f t="shared" si="234"/>
        <v>6545.05</v>
      </c>
      <c r="H828" s="217">
        <f t="shared" si="232"/>
        <v>5.1729412898174135E-2</v>
      </c>
      <c r="I828" s="209">
        <f t="shared" si="235"/>
        <v>221.47689485288765</v>
      </c>
      <c r="J828" s="202">
        <f t="shared" si="238"/>
        <v>48.724916867635287</v>
      </c>
      <c r="K828" s="202">
        <v>92.367033063185474</v>
      </c>
      <c r="L828" s="202">
        <v>29.510889028807487</v>
      </c>
      <c r="M828" s="10">
        <f t="shared" si="236"/>
        <v>392.07973381251588</v>
      </c>
      <c r="N828" s="11">
        <f t="shared" si="237"/>
        <v>5.9904772891347796E-2</v>
      </c>
    </row>
    <row r="829" spans="1:14" x14ac:dyDescent="0.35">
      <c r="A829" s="9" t="e">
        <f t="shared" si="239"/>
        <v>#REF!</v>
      </c>
      <c r="B829" s="9">
        <f t="shared" si="233"/>
        <v>104</v>
      </c>
      <c r="C829" s="8" t="s">
        <v>253</v>
      </c>
      <c r="D829" s="8">
        <f>димвенканали!C829</f>
        <v>5034.24</v>
      </c>
      <c r="E829" s="8">
        <v>204.9</v>
      </c>
      <c r="F829" s="8">
        <v>106.7</v>
      </c>
      <c r="G829" s="328">
        <f t="shared" si="234"/>
        <v>5345.8399999999992</v>
      </c>
      <c r="H829" s="217">
        <f t="shared" si="232"/>
        <v>4.2251344855665757E-2</v>
      </c>
      <c r="I829" s="209">
        <f t="shared" si="235"/>
        <v>180.89702043229013</v>
      </c>
      <c r="J829" s="202">
        <f t="shared" si="238"/>
        <v>39.797344495103829</v>
      </c>
      <c r="K829" s="202">
        <v>75.443179201151906</v>
      </c>
      <c r="L829" s="202">
        <v>23.302287329623926</v>
      </c>
      <c r="M829" s="10">
        <f t="shared" si="236"/>
        <v>319.43983145816981</v>
      </c>
      <c r="N829" s="11">
        <f t="shared" si="237"/>
        <v>5.975484329088971E-2</v>
      </c>
    </row>
    <row r="830" spans="1:14" x14ac:dyDescent="0.35">
      <c r="A830" s="9" t="e">
        <f t="shared" si="239"/>
        <v>#REF!</v>
      </c>
      <c r="B830" s="9">
        <f t="shared" si="233"/>
        <v>105</v>
      </c>
      <c r="C830" s="8" t="s">
        <v>254</v>
      </c>
      <c r="D830" s="8">
        <f>димвенканали!C830</f>
        <v>4025.8</v>
      </c>
      <c r="E830" s="8">
        <v>0</v>
      </c>
      <c r="F830" s="8">
        <v>0</v>
      </c>
      <c r="G830" s="328">
        <f t="shared" si="234"/>
        <v>4025.8</v>
      </c>
      <c r="H830" s="217">
        <f t="shared" si="232"/>
        <v>3.1818285642656575E-2</v>
      </c>
      <c r="I830" s="209">
        <f t="shared" si="235"/>
        <v>136.22839906475198</v>
      </c>
      <c r="J830" s="202">
        <f t="shared" si="238"/>
        <v>29.970247794245438</v>
      </c>
      <c r="K830" s="202">
        <v>56.814111688340368</v>
      </c>
      <c r="L830" s="202">
        <v>18.634460878225909</v>
      </c>
      <c r="M830" s="10">
        <f t="shared" si="236"/>
        <v>241.64721942556372</v>
      </c>
      <c r="N830" s="11">
        <f t="shared" si="237"/>
        <v>6.0024645890397861E-2</v>
      </c>
    </row>
    <row r="831" spans="1:14" x14ac:dyDescent="0.35">
      <c r="A831" s="9" t="e">
        <f t="shared" si="239"/>
        <v>#REF!</v>
      </c>
      <c r="B831" s="9">
        <f t="shared" si="233"/>
        <v>106</v>
      </c>
      <c r="C831" s="8" t="s">
        <v>255</v>
      </c>
      <c r="D831" s="8">
        <f>димвенканали!C831</f>
        <v>5829.59</v>
      </c>
      <c r="E831" s="8">
        <v>0</v>
      </c>
      <c r="F831" s="8">
        <v>0</v>
      </c>
      <c r="G831" s="328">
        <f t="shared" si="234"/>
        <v>5829.59</v>
      </c>
      <c r="H831" s="217">
        <f t="shared" si="232"/>
        <v>4.6074708082759791E-2</v>
      </c>
      <c r="I831" s="209">
        <f t="shared" si="235"/>
        <v>197.26655892093189</v>
      </c>
      <c r="J831" s="202">
        <f t="shared" si="238"/>
        <v>43.398642962605017</v>
      </c>
      <c r="K831" s="202">
        <v>82.270102180245431</v>
      </c>
      <c r="L831" s="202">
        <v>26.983771372422126</v>
      </c>
      <c r="M831" s="10">
        <f t="shared" si="236"/>
        <v>349.91907543620448</v>
      </c>
      <c r="N831" s="11">
        <f t="shared" si="237"/>
        <v>6.0024645890397861E-2</v>
      </c>
    </row>
    <row r="832" spans="1:14" x14ac:dyDescent="0.35">
      <c r="A832" s="9" t="e">
        <f t="shared" si="239"/>
        <v>#REF!</v>
      </c>
      <c r="B832" s="9">
        <f t="shared" si="233"/>
        <v>107</v>
      </c>
      <c r="C832" s="8" t="s">
        <v>256</v>
      </c>
      <c r="D832" s="8">
        <f>димвенканали!C832</f>
        <v>4802</v>
      </c>
      <c r="E832" s="8">
        <v>0</v>
      </c>
      <c r="F832" s="8">
        <v>0</v>
      </c>
      <c r="G832" s="328">
        <f t="shared" si="234"/>
        <v>4802</v>
      </c>
      <c r="H832" s="217">
        <f t="shared" si="232"/>
        <v>3.795305471112248E-2</v>
      </c>
      <c r="I832" s="209">
        <f t="shared" si="235"/>
        <v>162.49410609293534</v>
      </c>
      <c r="J832" s="202">
        <f t="shared" si="238"/>
        <v>35.748703340445772</v>
      </c>
      <c r="K832" s="202">
        <v>67.768235959911181</v>
      </c>
      <c r="L832" s="202">
        <v>22.227304172398235</v>
      </c>
      <c r="M832" s="10">
        <f t="shared" si="236"/>
        <v>288.23834956569056</v>
      </c>
      <c r="N832" s="11">
        <f t="shared" si="237"/>
        <v>6.0024645890397868E-2</v>
      </c>
    </row>
    <row r="833" spans="1:14" x14ac:dyDescent="0.35">
      <c r="A833" s="9" t="e">
        <f t="shared" si="239"/>
        <v>#REF!</v>
      </c>
      <c r="B833" s="9">
        <f t="shared" si="233"/>
        <v>108</v>
      </c>
      <c r="C833" s="8" t="s">
        <v>257</v>
      </c>
      <c r="D833" s="8">
        <f>димвенканали!C833</f>
        <v>4841.7</v>
      </c>
      <c r="E833" s="8">
        <v>0</v>
      </c>
      <c r="F833" s="8">
        <v>0</v>
      </c>
      <c r="G833" s="328">
        <f t="shared" si="234"/>
        <v>4841.7</v>
      </c>
      <c r="H833" s="217">
        <f t="shared" si="232"/>
        <v>3.8266827362524306E-2</v>
      </c>
      <c r="I833" s="209">
        <f t="shared" si="235"/>
        <v>163.83750801127968</v>
      </c>
      <c r="J833" s="202">
        <f t="shared" si="238"/>
        <v>36.04425176248153</v>
      </c>
      <c r="K833" s="202">
        <v>68.328502300521009</v>
      </c>
      <c r="L833" s="202">
        <v>22.411065933257088</v>
      </c>
      <c r="M833" s="10">
        <f t="shared" si="236"/>
        <v>290.62132800753932</v>
      </c>
      <c r="N833" s="11">
        <f t="shared" si="237"/>
        <v>6.0024645890397861E-2</v>
      </c>
    </row>
    <row r="834" spans="1:14" x14ac:dyDescent="0.35">
      <c r="A834" s="9" t="e">
        <f t="shared" si="239"/>
        <v>#REF!</v>
      </c>
      <c r="B834" s="9">
        <f t="shared" si="233"/>
        <v>109</v>
      </c>
      <c r="C834" s="8" t="s">
        <v>258</v>
      </c>
      <c r="D834" s="8">
        <f>димвенканали!C834</f>
        <v>103.9</v>
      </c>
      <c r="E834" s="8">
        <v>0</v>
      </c>
      <c r="F834" s="8">
        <v>0</v>
      </c>
      <c r="G834" s="328">
        <f t="shared" si="234"/>
        <v>103.9</v>
      </c>
      <c r="H834" s="217">
        <f t="shared" si="232"/>
        <v>8.2118333704407035E-4</v>
      </c>
      <c r="I834" s="209">
        <f t="shared" si="235"/>
        <v>3.5158553983873349</v>
      </c>
      <c r="J834" s="202">
        <f t="shared" si="238"/>
        <v>0.77348818764521365</v>
      </c>
      <c r="K834" s="202">
        <v>1.4662889871376033</v>
      </c>
      <c r="L834" s="202">
        <v>0.48092813484218594</v>
      </c>
      <c r="M834" s="10">
        <f t="shared" si="236"/>
        <v>6.2365607080123375</v>
      </c>
      <c r="N834" s="11">
        <f t="shared" si="237"/>
        <v>6.0024645890397854E-2</v>
      </c>
    </row>
    <row r="835" spans="1:14" x14ac:dyDescent="0.35">
      <c r="A835" s="9" t="e">
        <f t="shared" si="239"/>
        <v>#REF!</v>
      </c>
      <c r="B835" s="9">
        <f t="shared" si="233"/>
        <v>110</v>
      </c>
      <c r="C835" s="8" t="s">
        <v>259</v>
      </c>
      <c r="D835" s="8">
        <f>димвенканали!C835</f>
        <v>81.400000000000006</v>
      </c>
      <c r="E835" s="8">
        <v>0</v>
      </c>
      <c r="F835" s="8">
        <v>0</v>
      </c>
      <c r="G835" s="328">
        <f t="shared" si="234"/>
        <v>81.400000000000006</v>
      </c>
      <c r="H835" s="217">
        <f t="shared" si="232"/>
        <v>6.4335248927225534E-4</v>
      </c>
      <c r="I835" s="209">
        <f t="shared" si="235"/>
        <v>2.7544815151946973</v>
      </c>
      <c r="J835" s="202">
        <f t="shared" si="238"/>
        <v>0.60598593334283346</v>
      </c>
      <c r="K835" s="202">
        <v>1.1487576857844168</v>
      </c>
      <c r="L835" s="202">
        <v>0.37678104115643829</v>
      </c>
      <c r="M835" s="10">
        <f t="shared" si="236"/>
        <v>4.8860061754783857</v>
      </c>
      <c r="N835" s="11">
        <f t="shared" si="237"/>
        <v>6.0024645890397854E-2</v>
      </c>
    </row>
    <row r="836" spans="1:14" x14ac:dyDescent="0.35">
      <c r="A836" s="9" t="e">
        <f>#REF!+1</f>
        <v>#REF!</v>
      </c>
      <c r="B836" s="9">
        <f t="shared" si="233"/>
        <v>111</v>
      </c>
      <c r="C836" s="8" t="s">
        <v>260</v>
      </c>
      <c r="D836" s="8">
        <f>димвенканали!C836</f>
        <v>103.2</v>
      </c>
      <c r="E836" s="8">
        <v>0</v>
      </c>
      <c r="F836" s="8">
        <v>0</v>
      </c>
      <c r="G836" s="328">
        <f t="shared" si="234"/>
        <v>103.2</v>
      </c>
      <c r="H836" s="217">
        <f t="shared" si="232"/>
        <v>8.1565082178005829E-4</v>
      </c>
      <c r="I836" s="209">
        <f t="shared" si="235"/>
        <v>3.4921682109102306</v>
      </c>
      <c r="J836" s="202">
        <f t="shared" si="238"/>
        <v>0.76827700640025076</v>
      </c>
      <c r="K836" s="202">
        <v>1.4564102355399486</v>
      </c>
      <c r="L836" s="202">
        <v>0.47768800303862929</v>
      </c>
      <c r="M836" s="10">
        <f t="shared" si="236"/>
        <v>6.1945434558890593</v>
      </c>
      <c r="N836" s="11">
        <f t="shared" si="237"/>
        <v>6.0024645890397861E-2</v>
      </c>
    </row>
    <row r="837" spans="1:14" x14ac:dyDescent="0.35">
      <c r="A837" s="9" t="e">
        <f t="shared" si="239"/>
        <v>#REF!</v>
      </c>
      <c r="B837" s="9">
        <f t="shared" si="233"/>
        <v>112</v>
      </c>
      <c r="C837" s="8" t="s">
        <v>261</v>
      </c>
      <c r="D837" s="8">
        <f>димвенканали!C837</f>
        <v>189.3</v>
      </c>
      <c r="E837" s="8">
        <v>0</v>
      </c>
      <c r="F837" s="8">
        <v>0</v>
      </c>
      <c r="G837" s="328">
        <f t="shared" si="234"/>
        <v>189.3</v>
      </c>
      <c r="H837" s="217">
        <f t="shared" si="232"/>
        <v>1.4961501992535372E-3</v>
      </c>
      <c r="I837" s="209">
        <f t="shared" si="235"/>
        <v>6.4056922705940567</v>
      </c>
      <c r="J837" s="202">
        <f t="shared" si="238"/>
        <v>1.4092522995306924</v>
      </c>
      <c r="K837" s="202">
        <v>2.6714966820514756</v>
      </c>
      <c r="L837" s="202">
        <v>0.87622421487609048</v>
      </c>
      <c r="M837" s="10">
        <f t="shared" si="236"/>
        <v>11.362665467052315</v>
      </c>
      <c r="N837" s="11">
        <f t="shared" si="237"/>
        <v>6.0024645890397854E-2</v>
      </c>
    </row>
    <row r="838" spans="1:14" x14ac:dyDescent="0.35">
      <c r="A838" s="9" t="e">
        <f t="shared" si="239"/>
        <v>#REF!</v>
      </c>
      <c r="B838" s="9">
        <f t="shared" si="233"/>
        <v>113</v>
      </c>
      <c r="C838" s="8" t="s">
        <v>262</v>
      </c>
      <c r="D838" s="8">
        <f>димвенканали!C838</f>
        <v>95.8</v>
      </c>
      <c r="E838" s="8">
        <v>0</v>
      </c>
      <c r="F838" s="8">
        <v>0</v>
      </c>
      <c r="G838" s="328">
        <f t="shared" si="234"/>
        <v>95.8</v>
      </c>
      <c r="H838" s="217">
        <f t="shared" si="232"/>
        <v>7.5716423184621687E-4</v>
      </c>
      <c r="I838" s="209">
        <f t="shared" si="235"/>
        <v>3.241760800437985</v>
      </c>
      <c r="J838" s="202">
        <f t="shared" si="238"/>
        <v>0.71318737609635674</v>
      </c>
      <c r="K838" s="202">
        <v>1.351977718650456</v>
      </c>
      <c r="L838" s="202">
        <v>0.44343518111531671</v>
      </c>
      <c r="M838" s="10">
        <f t="shared" si="236"/>
        <v>5.7503610763001145</v>
      </c>
      <c r="N838" s="11">
        <f t="shared" si="237"/>
        <v>6.0024645890397854E-2</v>
      </c>
    </row>
    <row r="839" spans="1:14" x14ac:dyDescent="0.35">
      <c r="A839" s="9" t="e">
        <f>#REF!+1</f>
        <v>#REF!</v>
      </c>
      <c r="B839" s="9">
        <f t="shared" si="233"/>
        <v>114</v>
      </c>
      <c r="C839" s="8" t="s">
        <v>263</v>
      </c>
      <c r="D839" s="8">
        <f>димвенканали!C839</f>
        <v>88.4</v>
      </c>
      <c r="E839" s="8">
        <v>0</v>
      </c>
      <c r="F839" s="8">
        <v>0</v>
      </c>
      <c r="G839" s="328">
        <f t="shared" si="234"/>
        <v>88.4</v>
      </c>
      <c r="H839" s="217">
        <f t="shared" si="232"/>
        <v>6.9867764191237555E-4</v>
      </c>
      <c r="I839" s="209">
        <f t="shared" si="235"/>
        <v>2.9913533899657403</v>
      </c>
      <c r="J839" s="202">
        <f t="shared" si="238"/>
        <v>0.65809774579246283</v>
      </c>
      <c r="K839" s="202">
        <v>1.2475452017609638</v>
      </c>
      <c r="L839" s="202">
        <v>0.40918235919200419</v>
      </c>
      <c r="M839" s="10">
        <f t="shared" si="236"/>
        <v>5.3061786967111715</v>
      </c>
      <c r="N839" s="11">
        <f t="shared" si="237"/>
        <v>6.0024645890397861E-2</v>
      </c>
    </row>
    <row r="840" spans="1:14" x14ac:dyDescent="0.35">
      <c r="A840" s="9" t="e">
        <f t="shared" si="239"/>
        <v>#REF!</v>
      </c>
      <c r="B840" s="9">
        <f t="shared" si="233"/>
        <v>115</v>
      </c>
      <c r="C840" s="8" t="s">
        <v>264</v>
      </c>
      <c r="D840" s="8">
        <f>димвенканали!C840</f>
        <v>106.3</v>
      </c>
      <c r="E840" s="8">
        <v>0</v>
      </c>
      <c r="F840" s="8">
        <v>0</v>
      </c>
      <c r="G840" s="328">
        <f t="shared" si="234"/>
        <v>106.3</v>
      </c>
      <c r="H840" s="217">
        <f t="shared" si="232"/>
        <v>8.4015196080639725E-4</v>
      </c>
      <c r="I840" s="209">
        <f t="shared" si="235"/>
        <v>3.5970686125945495</v>
      </c>
      <c r="J840" s="202">
        <f t="shared" si="238"/>
        <v>0.7913550947708009</v>
      </c>
      <c r="K840" s="202">
        <v>1.5001589926152765</v>
      </c>
      <c r="L840" s="202">
        <v>0.49203715816866561</v>
      </c>
      <c r="M840" s="10">
        <f t="shared" si="236"/>
        <v>6.3806198581492932</v>
      </c>
      <c r="N840" s="11">
        <f t="shared" si="237"/>
        <v>6.0024645890397868E-2</v>
      </c>
    </row>
    <row r="841" spans="1:14" x14ac:dyDescent="0.35">
      <c r="A841" s="9" t="e">
        <f t="shared" si="239"/>
        <v>#REF!</v>
      </c>
      <c r="B841" s="9">
        <f t="shared" si="233"/>
        <v>116</v>
      </c>
      <c r="C841" s="8" t="s">
        <v>265</v>
      </c>
      <c r="D841" s="8">
        <f>димвенканали!C841</f>
        <v>81.489999999999995</v>
      </c>
      <c r="E841" s="8">
        <v>0</v>
      </c>
      <c r="F841" s="8">
        <v>0</v>
      </c>
      <c r="G841" s="328">
        <f t="shared" si="234"/>
        <v>81.489999999999995</v>
      </c>
      <c r="H841" s="217">
        <f t="shared" si="232"/>
        <v>6.4406381266334249E-4</v>
      </c>
      <c r="I841" s="209">
        <f t="shared" si="235"/>
        <v>2.7575270107274674</v>
      </c>
      <c r="J841" s="202">
        <f t="shared" si="238"/>
        <v>0.60665594236004283</v>
      </c>
      <c r="K841" s="202">
        <v>1.1500278109898294</v>
      </c>
      <c r="L841" s="202">
        <v>0.37719762953118119</v>
      </c>
      <c r="M841" s="10">
        <f t="shared" si="236"/>
        <v>4.8914083936085202</v>
      </c>
      <c r="N841" s="11">
        <f t="shared" si="237"/>
        <v>6.0024645890397847E-2</v>
      </c>
    </row>
    <row r="842" spans="1:14" x14ac:dyDescent="0.35">
      <c r="A842" s="9" t="e">
        <f t="shared" si="239"/>
        <v>#REF!</v>
      </c>
      <c r="B842" s="9">
        <f t="shared" si="233"/>
        <v>117</v>
      </c>
      <c r="C842" s="8" t="s">
        <v>266</v>
      </c>
      <c r="D842" s="8">
        <f>димвенканали!C842</f>
        <v>153.19999999999999</v>
      </c>
      <c r="E842" s="8">
        <v>0</v>
      </c>
      <c r="F842" s="8">
        <v>0</v>
      </c>
      <c r="G842" s="328">
        <f t="shared" si="234"/>
        <v>153.19999999999999</v>
      </c>
      <c r="H842" s="217">
        <f t="shared" si="232"/>
        <v>1.2108304834952026E-3</v>
      </c>
      <c r="I842" s="209">
        <f t="shared" si="235"/>
        <v>5.1841101735605353</v>
      </c>
      <c r="J842" s="202">
        <f t="shared" si="238"/>
        <v>1.1405042381833177</v>
      </c>
      <c r="K842" s="202">
        <v>2.1620353496581406</v>
      </c>
      <c r="L842" s="202">
        <v>0.70912598900695745</v>
      </c>
      <c r="M842" s="10">
        <f t="shared" si="236"/>
        <v>9.1957757504089521</v>
      </c>
      <c r="N842" s="11">
        <f t="shared" si="237"/>
        <v>6.0024645890397861E-2</v>
      </c>
    </row>
    <row r="843" spans="1:14" x14ac:dyDescent="0.35">
      <c r="A843" s="9" t="e">
        <f t="shared" si="239"/>
        <v>#REF!</v>
      </c>
      <c r="B843" s="9">
        <f t="shared" si="233"/>
        <v>118</v>
      </c>
      <c r="C843" s="8" t="s">
        <v>267</v>
      </c>
      <c r="D843" s="8">
        <f>димвенканали!C843</f>
        <v>130.4</v>
      </c>
      <c r="E843" s="8">
        <v>0</v>
      </c>
      <c r="F843" s="8">
        <v>0</v>
      </c>
      <c r="G843" s="328">
        <f t="shared" si="234"/>
        <v>130.4</v>
      </c>
      <c r="H843" s="217">
        <f t="shared" si="232"/>
        <v>1.030628557753097E-3</v>
      </c>
      <c r="I843" s="209">
        <f t="shared" si="235"/>
        <v>4.4125846385919969</v>
      </c>
      <c r="J843" s="202">
        <f t="shared" si="238"/>
        <v>0.97076862049023938</v>
      </c>
      <c r="K843" s="202">
        <v>1.8402702976202454</v>
      </c>
      <c r="L843" s="202">
        <v>0.60359026740539989</v>
      </c>
      <c r="M843" s="10">
        <f t="shared" si="236"/>
        <v>7.827213824107881</v>
      </c>
      <c r="N843" s="11">
        <f t="shared" si="237"/>
        <v>6.0024645890397861E-2</v>
      </c>
    </row>
    <row r="844" spans="1:14" x14ac:dyDescent="0.35">
      <c r="A844" s="9" t="e">
        <f t="shared" si="239"/>
        <v>#REF!</v>
      </c>
      <c r="B844" s="9">
        <f t="shared" si="233"/>
        <v>119</v>
      </c>
      <c r="C844" s="8" t="s">
        <v>268</v>
      </c>
      <c r="D844" s="8">
        <f>димвенканали!C844</f>
        <v>5265.83</v>
      </c>
      <c r="E844" s="8">
        <v>0</v>
      </c>
      <c r="F844" s="8">
        <v>1489.9</v>
      </c>
      <c r="G844" s="328">
        <f t="shared" si="234"/>
        <v>6755.73</v>
      </c>
      <c r="H844" s="217">
        <f t="shared" si="232"/>
        <v>5.3394541920777062E-2</v>
      </c>
      <c r="I844" s="209">
        <f t="shared" si="235"/>
        <v>228.60606150671094</v>
      </c>
      <c r="J844" s="202">
        <f t="shared" si="238"/>
        <v>50.293333531476407</v>
      </c>
      <c r="K844" s="202">
        <v>95.340255044033881</v>
      </c>
      <c r="L844" s="202">
        <v>24.37426179303203</v>
      </c>
      <c r="M844" s="10">
        <f t="shared" si="236"/>
        <v>398.61391187525322</v>
      </c>
      <c r="N844" s="11">
        <f t="shared" si="237"/>
        <v>5.9003825178811656E-2</v>
      </c>
    </row>
    <row r="845" spans="1:14" x14ac:dyDescent="0.35">
      <c r="A845" s="9" t="e">
        <f t="shared" si="239"/>
        <v>#REF!</v>
      </c>
      <c r="B845" s="9">
        <f t="shared" si="233"/>
        <v>120</v>
      </c>
      <c r="C845" s="8" t="s">
        <v>269</v>
      </c>
      <c r="D845" s="8">
        <f>димвенканали!C845</f>
        <v>3884.83</v>
      </c>
      <c r="E845" s="8">
        <v>0</v>
      </c>
      <c r="F845" s="8">
        <v>230.5</v>
      </c>
      <c r="G845" s="328">
        <f t="shared" si="234"/>
        <v>4115.33</v>
      </c>
      <c r="H845" s="217">
        <f t="shared" si="232"/>
        <v>3.2525894344923714E-2</v>
      </c>
      <c r="I845" s="209">
        <f t="shared" si="235"/>
        <v>139.25799034307363</v>
      </c>
      <c r="J845" s="202">
        <f t="shared" si="238"/>
        <v>30.636757875476199</v>
      </c>
      <c r="K845" s="202">
        <v>58.077604017680393</v>
      </c>
      <c r="L845" s="202">
        <v>17.981944620586805</v>
      </c>
      <c r="M845" s="10">
        <f t="shared" si="236"/>
        <v>245.95429685681702</v>
      </c>
      <c r="N845" s="11">
        <f t="shared" si="237"/>
        <v>5.9765388646066543E-2</v>
      </c>
    </row>
    <row r="846" spans="1:14" x14ac:dyDescent="0.35">
      <c r="A846" s="9" t="e">
        <f t="shared" si="239"/>
        <v>#REF!</v>
      </c>
      <c r="B846" s="9">
        <f t="shared" si="233"/>
        <v>121</v>
      </c>
      <c r="C846" s="8" t="s">
        <v>270</v>
      </c>
      <c r="D846" s="8">
        <f>димвенканали!C846</f>
        <v>4215.83</v>
      </c>
      <c r="E846" s="8">
        <v>0</v>
      </c>
      <c r="F846" s="8">
        <v>0</v>
      </c>
      <c r="G846" s="328">
        <f t="shared" si="234"/>
        <v>4215.83</v>
      </c>
      <c r="H846" s="217">
        <f t="shared" si="232"/>
        <v>3.332020546497115E-2</v>
      </c>
      <c r="I846" s="209">
        <f t="shared" si="235"/>
        <v>142.65879368800071</v>
      </c>
      <c r="J846" s="202">
        <f t="shared" si="238"/>
        <v>31.384934611360158</v>
      </c>
      <c r="K846" s="202">
        <v>59.495910497057956</v>
      </c>
      <c r="L846" s="202">
        <v>19.514064087697136</v>
      </c>
      <c r="M846" s="10">
        <f t="shared" si="236"/>
        <v>253.05370288411598</v>
      </c>
      <c r="N846" s="11">
        <f t="shared" si="237"/>
        <v>6.0024645890397854E-2</v>
      </c>
    </row>
    <row r="847" spans="1:14" x14ac:dyDescent="0.35">
      <c r="A847" s="9" t="e">
        <f t="shared" si="239"/>
        <v>#REF!</v>
      </c>
      <c r="B847" s="9">
        <f t="shared" si="233"/>
        <v>122</v>
      </c>
      <c r="C847" s="8" t="s">
        <v>271</v>
      </c>
      <c r="D847" s="8">
        <f>димвенканали!C847</f>
        <v>4235.75</v>
      </c>
      <c r="E847" s="8">
        <v>0</v>
      </c>
      <c r="F847" s="8">
        <v>0</v>
      </c>
      <c r="G847" s="328">
        <f t="shared" si="234"/>
        <v>4235.75</v>
      </c>
      <c r="H847" s="217">
        <f t="shared" si="232"/>
        <v>3.3477645042198467E-2</v>
      </c>
      <c r="I847" s="209">
        <f t="shared" si="235"/>
        <v>143.33286336592062</v>
      </c>
      <c r="J847" s="202">
        <f t="shared" si="238"/>
        <v>31.533229940502537</v>
      </c>
      <c r="K847" s="202">
        <v>59.777031542522643</v>
      </c>
      <c r="L847" s="202">
        <v>19.606268981306918</v>
      </c>
      <c r="M847" s="10">
        <f t="shared" si="236"/>
        <v>254.24939383025273</v>
      </c>
      <c r="N847" s="11">
        <f t="shared" si="237"/>
        <v>6.0024645890397861E-2</v>
      </c>
    </row>
    <row r="848" spans="1:14" x14ac:dyDescent="0.35">
      <c r="A848" s="9" t="e">
        <f t="shared" si="239"/>
        <v>#REF!</v>
      </c>
      <c r="B848" s="9">
        <f t="shared" si="233"/>
        <v>123</v>
      </c>
      <c r="C848" s="8" t="s">
        <v>272</v>
      </c>
      <c r="D848" s="8">
        <f>димвенканали!C848</f>
        <v>4215</v>
      </c>
      <c r="E848" s="8">
        <v>0</v>
      </c>
      <c r="F848" s="8">
        <v>0</v>
      </c>
      <c r="G848" s="328">
        <f t="shared" ref="G848:G860" si="240">D848+E848+F848</f>
        <v>4215</v>
      </c>
      <c r="H848" s="217">
        <f t="shared" si="232"/>
        <v>3.3313645482586682E-2</v>
      </c>
      <c r="I848" s="209">
        <f t="shared" si="235"/>
        <v>142.63070745142073</v>
      </c>
      <c r="J848" s="202">
        <f t="shared" si="238"/>
        <v>31.378755639312562</v>
      </c>
      <c r="K848" s="202">
        <v>59.484197120163593</v>
      </c>
      <c r="L848" s="202">
        <v>19.510222217130067</v>
      </c>
      <c r="M848" s="10">
        <f t="shared" si="236"/>
        <v>253.00388242802697</v>
      </c>
      <c r="N848" s="11">
        <f t="shared" si="237"/>
        <v>6.0024645890397854E-2</v>
      </c>
    </row>
    <row r="849" spans="1:14" x14ac:dyDescent="0.35">
      <c r="A849" s="9" t="e">
        <f t="shared" si="239"/>
        <v>#REF!</v>
      </c>
      <c r="B849" s="9">
        <f t="shared" si="233"/>
        <v>124</v>
      </c>
      <c r="C849" s="8" t="s">
        <v>273</v>
      </c>
      <c r="D849" s="8">
        <f>димвенканали!C849</f>
        <v>4962.2</v>
      </c>
      <c r="E849" s="8">
        <v>0</v>
      </c>
      <c r="F849" s="8">
        <v>0</v>
      </c>
      <c r="G849" s="328">
        <f t="shared" si="240"/>
        <v>4962.2</v>
      </c>
      <c r="H849" s="217">
        <f t="shared" si="232"/>
        <v>3.9219210347257803E-2</v>
      </c>
      <c r="I849" s="209">
        <f t="shared" si="235"/>
        <v>167.91508814126692</v>
      </c>
      <c r="J849" s="202">
        <f t="shared" si="238"/>
        <v>36.941319391078721</v>
      </c>
      <c r="K849" s="202">
        <v>70.02905882554586</v>
      </c>
      <c r="L849" s="202">
        <v>22.968831479440759</v>
      </c>
      <c r="M849" s="10">
        <f t="shared" si="236"/>
        <v>297.8542978373323</v>
      </c>
      <c r="N849" s="11">
        <f t="shared" si="237"/>
        <v>6.0024645890397868E-2</v>
      </c>
    </row>
    <row r="850" spans="1:14" x14ac:dyDescent="0.35">
      <c r="A850" s="9" t="e">
        <f t="shared" si="239"/>
        <v>#REF!</v>
      </c>
      <c r="B850" s="9">
        <f t="shared" si="233"/>
        <v>125</v>
      </c>
      <c r="C850" s="8" t="s">
        <v>274</v>
      </c>
      <c r="D850" s="8">
        <f>димвенканали!C850</f>
        <v>3826.09</v>
      </c>
      <c r="E850" s="8">
        <v>0</v>
      </c>
      <c r="F850" s="8">
        <v>0</v>
      </c>
      <c r="G850" s="328">
        <f t="shared" si="240"/>
        <v>3826.09</v>
      </c>
      <c r="H850" s="217">
        <f t="shared" si="232"/>
        <v>3.0239859037833945E-2</v>
      </c>
      <c r="I850" s="209">
        <f t="shared" ref="I850:I861" si="241">H850*$O$2</f>
        <v>129.47044447753413</v>
      </c>
      <c r="J850" s="202">
        <f t="shared" si="238"/>
        <v>28.483497785057509</v>
      </c>
      <c r="K850" s="202">
        <v>53.995703857529485</v>
      </c>
      <c r="L850" s="202">
        <v>17.710051274671212</v>
      </c>
      <c r="M850" s="10">
        <f t="shared" ref="M850:M861" si="242">I850+J850+K850+L850</f>
        <v>229.65969739479232</v>
      </c>
      <c r="N850" s="11">
        <f t="shared" ref="N850:N862" si="243">M850/G850</f>
        <v>6.0024645890397847E-2</v>
      </c>
    </row>
    <row r="851" spans="1:14" x14ac:dyDescent="0.35">
      <c r="A851" s="9" t="e">
        <f t="shared" si="239"/>
        <v>#REF!</v>
      </c>
      <c r="B851" s="9">
        <f t="shared" si="233"/>
        <v>126</v>
      </c>
      <c r="C851" s="8" t="s">
        <v>275</v>
      </c>
      <c r="D851" s="8">
        <f>димвенканали!C851</f>
        <v>3985.25</v>
      </c>
      <c r="E851" s="8">
        <v>0</v>
      </c>
      <c r="F851" s="8">
        <v>0</v>
      </c>
      <c r="G851" s="328">
        <f t="shared" si="240"/>
        <v>3985.25</v>
      </c>
      <c r="H851" s="217">
        <f t="shared" si="232"/>
        <v>3.1497794937005594E-2</v>
      </c>
      <c r="I851" s="209">
        <f t="shared" si="241"/>
        <v>134.85623413304259</v>
      </c>
      <c r="J851" s="202">
        <f t="shared" si="238"/>
        <v>29.66837150926937</v>
      </c>
      <c r="K851" s="202">
        <v>56.241849720790498</v>
      </c>
      <c r="L851" s="202">
        <v>18.446764671605596</v>
      </c>
      <c r="M851" s="10">
        <f t="shared" si="242"/>
        <v>239.21322003470806</v>
      </c>
      <c r="N851" s="11">
        <f t="shared" si="243"/>
        <v>6.0024645890397854E-2</v>
      </c>
    </row>
    <row r="852" spans="1:14" x14ac:dyDescent="0.35">
      <c r="A852" s="9" t="e">
        <f t="shared" si="239"/>
        <v>#REF!</v>
      </c>
      <c r="B852" s="9">
        <f t="shared" si="233"/>
        <v>127</v>
      </c>
      <c r="C852" s="8" t="s">
        <v>276</v>
      </c>
      <c r="D852" s="8">
        <f>димвенканали!C852</f>
        <v>3992.96</v>
      </c>
      <c r="E852" s="8">
        <v>0</v>
      </c>
      <c r="F852" s="8">
        <v>0</v>
      </c>
      <c r="G852" s="328">
        <f t="shared" si="240"/>
        <v>3992.96</v>
      </c>
      <c r="H852" s="217">
        <f t="shared" si="232"/>
        <v>3.1558731640842067E-2</v>
      </c>
      <c r="I852" s="209">
        <f t="shared" si="241"/>
        <v>135.11713158368326</v>
      </c>
      <c r="J852" s="202">
        <f t="shared" si="238"/>
        <v>29.725768948410316</v>
      </c>
      <c r="K852" s="202">
        <v>56.350657113387527</v>
      </c>
      <c r="L852" s="202">
        <v>18.482452409041915</v>
      </c>
      <c r="M852" s="10">
        <f t="shared" si="242"/>
        <v>239.67601005452303</v>
      </c>
      <c r="N852" s="11">
        <f t="shared" si="243"/>
        <v>6.0024645890397861E-2</v>
      </c>
    </row>
    <row r="853" spans="1:14" x14ac:dyDescent="0.35">
      <c r="A853" s="9" t="e">
        <f t="shared" si="239"/>
        <v>#REF!</v>
      </c>
      <c r="B853" s="9">
        <f t="shared" si="233"/>
        <v>128</v>
      </c>
      <c r="C853" s="8" t="s">
        <v>277</v>
      </c>
      <c r="D853" s="8">
        <f>димвенканали!C853</f>
        <v>4337.99</v>
      </c>
      <c r="E853" s="8">
        <v>0</v>
      </c>
      <c r="F853" s="8">
        <v>0</v>
      </c>
      <c r="G853" s="328">
        <f t="shared" si="240"/>
        <v>4337.99</v>
      </c>
      <c r="H853" s="217">
        <f t="shared" si="232"/>
        <v>3.4285708414473592E-2</v>
      </c>
      <c r="I853" s="209">
        <f t="shared" si="241"/>
        <v>146.79254629114794</v>
      </c>
      <c r="J853" s="202">
        <f t="shared" si="238"/>
        <v>32.29436018405255</v>
      </c>
      <c r="K853" s="202">
        <v>61.219893775871526</v>
      </c>
      <c r="L853" s="202">
        <v>20.079513375014955</v>
      </c>
      <c r="M853" s="10">
        <f t="shared" si="242"/>
        <v>260.38631362608697</v>
      </c>
      <c r="N853" s="11">
        <f t="shared" si="243"/>
        <v>6.0024645890397854E-2</v>
      </c>
    </row>
    <row r="854" spans="1:14" x14ac:dyDescent="0.35">
      <c r="A854" s="9" t="e">
        <f t="shared" si="239"/>
        <v>#REF!</v>
      </c>
      <c r="B854" s="9">
        <f t="shared" si="233"/>
        <v>129</v>
      </c>
      <c r="C854" s="8" t="s">
        <v>278</v>
      </c>
      <c r="D854" s="8">
        <f>димвенканали!C854</f>
        <v>3093.3</v>
      </c>
      <c r="E854" s="8">
        <v>0</v>
      </c>
      <c r="F854" s="8">
        <v>0</v>
      </c>
      <c r="G854" s="328">
        <f t="shared" si="240"/>
        <v>3093.3</v>
      </c>
      <c r="H854" s="217">
        <f t="shared" si="232"/>
        <v>2.4448184951669134E-2</v>
      </c>
      <c r="I854" s="209">
        <f t="shared" si="241"/>
        <v>104.67368146132381</v>
      </c>
      <c r="J854" s="202">
        <f t="shared" si="238"/>
        <v>23.028209921491239</v>
      </c>
      <c r="K854" s="202">
        <v>43.654203310036081</v>
      </c>
      <c r="L854" s="202">
        <v>14.318142439916588</v>
      </c>
      <c r="M854" s="10">
        <f t="shared" si="242"/>
        <v>185.6742371327677</v>
      </c>
      <c r="N854" s="11">
        <f t="shared" si="243"/>
        <v>6.0024645890397854E-2</v>
      </c>
    </row>
    <row r="855" spans="1:14" x14ac:dyDescent="0.35">
      <c r="A855" s="9" t="e">
        <f t="shared" si="239"/>
        <v>#REF!</v>
      </c>
      <c r="B855" s="9">
        <f t="shared" si="233"/>
        <v>130</v>
      </c>
      <c r="C855" s="8" t="s">
        <v>279</v>
      </c>
      <c r="D855" s="8">
        <f>димвенканали!C855</f>
        <v>4114.87</v>
      </c>
      <c r="E855" s="8">
        <v>0</v>
      </c>
      <c r="F855" s="8">
        <v>0</v>
      </c>
      <c r="G855" s="328">
        <f t="shared" si="240"/>
        <v>4114.87</v>
      </c>
      <c r="H855" s="217">
        <f t="shared" ref="H855:H861" si="244">2/253049.46*G855</f>
        <v>3.2522258692035934E-2</v>
      </c>
      <c r="I855" s="209">
        <f t="shared" si="241"/>
        <v>139.24242447701724</v>
      </c>
      <c r="J855" s="202">
        <f t="shared" si="238"/>
        <v>30.633333384943793</v>
      </c>
      <c r="K855" s="202">
        <v>58.0711122666305</v>
      </c>
      <c r="L855" s="202">
        <v>19.046744506429889</v>
      </c>
      <c r="M855" s="10">
        <f t="shared" si="242"/>
        <v>246.99361463502143</v>
      </c>
      <c r="N855" s="11">
        <f t="shared" si="243"/>
        <v>6.0024645890397861E-2</v>
      </c>
    </row>
    <row r="856" spans="1:14" x14ac:dyDescent="0.35">
      <c r="A856" s="9" t="e">
        <f t="shared" si="239"/>
        <v>#REF!</v>
      </c>
      <c r="B856" s="9">
        <f t="shared" ref="B856:B861" si="245">1+B855</f>
        <v>131</v>
      </c>
      <c r="C856" s="8" t="s">
        <v>280</v>
      </c>
      <c r="D856" s="8">
        <f>димвенканали!C856</f>
        <v>5499.38</v>
      </c>
      <c r="E856" s="8">
        <v>0</v>
      </c>
      <c r="F856" s="8">
        <v>0</v>
      </c>
      <c r="G856" s="328">
        <f t="shared" si="240"/>
        <v>5499.38</v>
      </c>
      <c r="H856" s="217">
        <f t="shared" si="244"/>
        <v>4.3464862560860629E-2</v>
      </c>
      <c r="I856" s="209">
        <f t="shared" si="241"/>
        <v>186.09263581119674</v>
      </c>
      <c r="J856" s="202">
        <f t="shared" si="238"/>
        <v>40.940379878463283</v>
      </c>
      <c r="K856" s="202">
        <v>77.61001280158608</v>
      </c>
      <c r="L856" s="202">
        <v>25.45530862549009</v>
      </c>
      <c r="M856" s="10">
        <f t="shared" si="242"/>
        <v>330.09833711673622</v>
      </c>
      <c r="N856" s="11">
        <f t="shared" si="243"/>
        <v>6.0024645890397868E-2</v>
      </c>
    </row>
    <row r="857" spans="1:14" x14ac:dyDescent="0.35">
      <c r="A857" s="9" t="e">
        <f t="shared" si="239"/>
        <v>#REF!</v>
      </c>
      <c r="B857" s="9">
        <f t="shared" si="245"/>
        <v>132</v>
      </c>
      <c r="C857" s="8" t="s">
        <v>281</v>
      </c>
      <c r="D857" s="8">
        <f>димвенканали!C857</f>
        <v>9903.31</v>
      </c>
      <c r="E857" s="8">
        <v>0</v>
      </c>
      <c r="F857" s="8">
        <v>0</v>
      </c>
      <c r="G857" s="328">
        <f t="shared" si="240"/>
        <v>9903.31</v>
      </c>
      <c r="H857" s="217">
        <f t="shared" si="244"/>
        <v>7.8271733913204147E-2</v>
      </c>
      <c r="I857" s="209">
        <f t="shared" si="241"/>
        <v>335.1165151626879</v>
      </c>
      <c r="J857" s="202">
        <f t="shared" si="238"/>
        <v>73.725633335791343</v>
      </c>
      <c r="K857" s="202">
        <v>139.76048497795668</v>
      </c>
      <c r="L857" s="202">
        <v>45.840042416400074</v>
      </c>
      <c r="M857" s="10">
        <f t="shared" si="242"/>
        <v>594.44267589283595</v>
      </c>
      <c r="N857" s="11">
        <f t="shared" si="243"/>
        <v>6.0024645890397854E-2</v>
      </c>
    </row>
    <row r="858" spans="1:14" x14ac:dyDescent="0.35">
      <c r="A858" s="9" t="e">
        <f t="shared" si="239"/>
        <v>#REF!</v>
      </c>
      <c r="B858" s="9">
        <f t="shared" si="245"/>
        <v>133</v>
      </c>
      <c r="C858" s="8" t="s">
        <v>282</v>
      </c>
      <c r="D858" s="8">
        <f>димвенканали!C858</f>
        <v>3585.51</v>
      </c>
      <c r="E858" s="8">
        <v>0</v>
      </c>
      <c r="F858" s="8">
        <v>0</v>
      </c>
      <c r="G858" s="328">
        <f t="shared" si="240"/>
        <v>3585.51</v>
      </c>
      <c r="H858" s="217">
        <f t="shared" si="244"/>
        <v>2.8338412577525358E-2</v>
      </c>
      <c r="I858" s="209">
        <f t="shared" si="241"/>
        <v>121.32949653004594</v>
      </c>
      <c r="J858" s="202">
        <f t="shared" si="238"/>
        <v>26.692489236610108</v>
      </c>
      <c r="K858" s="202">
        <v>50.600518058438389</v>
      </c>
      <c r="L858" s="202">
        <v>16.596464261386007</v>
      </c>
      <c r="M858" s="10">
        <f t="shared" si="242"/>
        <v>215.21896808648046</v>
      </c>
      <c r="N858" s="11">
        <f>M858/G858</f>
        <v>6.0024645890397861E-2</v>
      </c>
    </row>
    <row r="859" spans="1:14" x14ac:dyDescent="0.35">
      <c r="A859" s="9" t="e">
        <f t="shared" si="239"/>
        <v>#REF!</v>
      </c>
      <c r="B859" s="9">
        <f t="shared" si="245"/>
        <v>134</v>
      </c>
      <c r="C859" s="8" t="s">
        <v>283</v>
      </c>
      <c r="D859" s="8">
        <f>димвенканали!C859</f>
        <v>4638.37</v>
      </c>
      <c r="E859" s="8">
        <v>0</v>
      </c>
      <c r="F859" s="8">
        <v>0</v>
      </c>
      <c r="G859" s="328">
        <f t="shared" si="240"/>
        <v>4638.37</v>
      </c>
      <c r="H859" s="217">
        <f t="shared" si="244"/>
        <v>3.6659789750193496E-2</v>
      </c>
      <c r="I859" s="209">
        <f t="shared" si="241"/>
        <v>156.95705682596594</v>
      </c>
      <c r="J859" s="202">
        <f t="shared" si="238"/>
        <v>34.530552501712506</v>
      </c>
      <c r="K859" s="202">
        <v>65.459007211447968</v>
      </c>
      <c r="L859" s="202">
        <v>21.469900219518284</v>
      </c>
      <c r="M859" s="10">
        <f t="shared" si="242"/>
        <v>278.41651675864472</v>
      </c>
      <c r="N859" s="11">
        <f t="shared" si="243"/>
        <v>6.0024645890397861E-2</v>
      </c>
    </row>
    <row r="860" spans="1:14" x14ac:dyDescent="0.35">
      <c r="A860" s="9" t="e">
        <f>#REF!+1</f>
        <v>#REF!</v>
      </c>
      <c r="B860" s="9">
        <f t="shared" si="245"/>
        <v>135</v>
      </c>
      <c r="C860" s="8" t="s">
        <v>526</v>
      </c>
      <c r="D860" s="8">
        <f>димвенканали!C860</f>
        <v>24.2</v>
      </c>
      <c r="E860" s="8">
        <v>0</v>
      </c>
      <c r="F860" s="8">
        <v>0</v>
      </c>
      <c r="G860" s="328">
        <f t="shared" si="240"/>
        <v>24.2</v>
      </c>
      <c r="H860" s="217">
        <f>2/253049.46*G860</f>
        <v>1.9126695627012994E-4</v>
      </c>
      <c r="I860" s="209">
        <f t="shared" si="241"/>
        <v>0.81889990992274786</v>
      </c>
      <c r="J860" s="202">
        <f t="shared" si="238"/>
        <v>0.18015798018300452</v>
      </c>
      <c r="K860" s="202">
        <v>0.34152255523320496</v>
      </c>
      <c r="L860" s="202">
        <v>0.11201598520867082</v>
      </c>
      <c r="M860" s="10">
        <f t="shared" si="242"/>
        <v>1.4525964305476282</v>
      </c>
      <c r="N860" s="11">
        <f t="shared" si="243"/>
        <v>6.0024645890397861E-2</v>
      </c>
    </row>
    <row r="861" spans="1:14" s="192" customFormat="1" x14ac:dyDescent="0.35">
      <c r="A861" s="216"/>
      <c r="B861" s="9">
        <f t="shared" si="245"/>
        <v>136</v>
      </c>
      <c r="C861" s="235" t="s">
        <v>587</v>
      </c>
      <c r="D861" s="195">
        <f>димвенканали!C861</f>
        <v>8386.2000000000007</v>
      </c>
      <c r="E861" s="195">
        <v>0</v>
      </c>
      <c r="F861" s="195">
        <v>0</v>
      </c>
      <c r="G861" s="328">
        <f>D861+E861+F861</f>
        <v>8386.2000000000007</v>
      </c>
      <c r="H861" s="217">
        <f t="shared" si="244"/>
        <v>6.6281113581510911E-2</v>
      </c>
      <c r="I861" s="209">
        <f t="shared" si="241"/>
        <v>283.77927374355988</v>
      </c>
      <c r="J861" s="202">
        <f t="shared" si="238"/>
        <v>62.431440223583174</v>
      </c>
      <c r="K861" s="202">
        <v>118.35026664035966</v>
      </c>
      <c r="L861" s="202">
        <v>250.47187885270273</v>
      </c>
      <c r="M861" s="202">
        <f t="shared" si="242"/>
        <v>715.03285946020549</v>
      </c>
      <c r="N861" s="217">
        <f t="shared" si="243"/>
        <v>8.5263034444707425E-2</v>
      </c>
    </row>
    <row r="862" spans="1:14" ht="18" x14ac:dyDescent="0.4">
      <c r="A862" s="12"/>
      <c r="B862" s="9"/>
      <c r="C862" s="13" t="s">
        <v>1698</v>
      </c>
      <c r="D862" s="15">
        <f t="shared" ref="D862:M862" si="246">SUM(D726:D861)</f>
        <v>248042.40999999989</v>
      </c>
      <c r="E862" s="15">
        <f t="shared" si="246"/>
        <v>2038.0500000000002</v>
      </c>
      <c r="F862" s="15">
        <f t="shared" si="246"/>
        <v>2969</v>
      </c>
      <c r="G862" s="297">
        <f t="shared" si="246"/>
        <v>253049.45999999993</v>
      </c>
      <c r="H862" s="199">
        <f t="shared" si="246"/>
        <v>2.0000000000000004</v>
      </c>
      <c r="I862" s="199">
        <f t="shared" si="246"/>
        <v>8562.899999999996</v>
      </c>
      <c r="J862" s="199">
        <f t="shared" si="246"/>
        <v>1883.8379999999997</v>
      </c>
      <c r="K862" s="341">
        <f t="shared" si="246"/>
        <v>3571.1610818009367</v>
      </c>
      <c r="L862" s="199">
        <f t="shared" si="246"/>
        <v>1350.3098384295349</v>
      </c>
      <c r="M862" s="15">
        <f t="shared" si="246"/>
        <v>15368.208920230472</v>
      </c>
      <c r="N862" s="16">
        <f t="shared" si="243"/>
        <v>6.0732036022643467E-2</v>
      </c>
    </row>
    <row r="863" spans="1:14" ht="18" x14ac:dyDescent="0.4">
      <c r="A863" s="9"/>
      <c r="B863" s="9"/>
      <c r="C863" s="13" t="s">
        <v>1170</v>
      </c>
      <c r="D863" s="8"/>
      <c r="E863" s="8"/>
      <c r="F863" s="8"/>
      <c r="G863" s="328"/>
      <c r="H863" s="195"/>
      <c r="I863" s="195"/>
      <c r="J863" s="202"/>
      <c r="K863" s="202"/>
      <c r="L863" s="195"/>
      <c r="M863" s="8"/>
      <c r="N863" s="11"/>
    </row>
    <row r="864" spans="1:14" x14ac:dyDescent="0.35">
      <c r="A864" s="9">
        <v>1</v>
      </c>
      <c r="B864" s="9">
        <v>1</v>
      </c>
      <c r="C864" s="14" t="s">
        <v>509</v>
      </c>
      <c r="D864" s="8">
        <f>димвенканали!C864</f>
        <v>7044.8</v>
      </c>
      <c r="E864" s="8">
        <f>димвенканали!D864</f>
        <v>0</v>
      </c>
      <c r="F864" s="8">
        <f>димвенканали!E864</f>
        <v>419.4</v>
      </c>
      <c r="G864" s="328">
        <f t="shared" ref="G864:G894" si="247">D864+E864+F864</f>
        <v>7464.2</v>
      </c>
      <c r="H864" s="217">
        <f>2/182162.29*G864</f>
        <v>8.1951099758352838E-2</v>
      </c>
      <c r="I864" s="209">
        <f t="shared" ref="I864:I902" si="248">H864*$I$2</f>
        <v>350.86953606039975</v>
      </c>
      <c r="J864" s="202">
        <f t="shared" si="238"/>
        <v>77.191297933287942</v>
      </c>
      <c r="K864" s="205">
        <v>143.81864150349082</v>
      </c>
      <c r="L864" s="202">
        <v>25.795579710954453</v>
      </c>
      <c r="M864" s="10">
        <f t="shared" ref="M864:M900" si="249">I864+J864+K864+L864</f>
        <v>597.67505520813302</v>
      </c>
      <c r="N864" s="11">
        <f t="shared" ref="N864:N900" si="250">M864/G864</f>
        <v>8.0072218751926938E-2</v>
      </c>
    </row>
    <row r="865" spans="1:14" x14ac:dyDescent="0.35">
      <c r="A865" s="9">
        <f t="shared" ref="A865:A899" si="251">A864+1</f>
        <v>2</v>
      </c>
      <c r="B865" s="9">
        <f t="shared" ref="B865:B910" si="252">B864+1</f>
        <v>2</v>
      </c>
      <c r="C865" s="14" t="s">
        <v>510</v>
      </c>
      <c r="D865" s="8">
        <f>димвенканали!C865</f>
        <v>7486.75</v>
      </c>
      <c r="E865" s="8">
        <f>димвенканали!D865</f>
        <v>0</v>
      </c>
      <c r="F865" s="8">
        <f>димвенканали!E865</f>
        <v>0</v>
      </c>
      <c r="G865" s="328">
        <f t="shared" si="247"/>
        <v>7486.75</v>
      </c>
      <c r="H865" s="217">
        <f t="shared" ref="H865:H904" si="253">2/182162.29*G865</f>
        <v>8.2198681186978928E-2</v>
      </c>
      <c r="I865" s="209">
        <f t="shared" si="248"/>
        <v>351.92954356799089</v>
      </c>
      <c r="J865" s="202">
        <f t="shared" si="238"/>
        <v>77.424499584957999</v>
      </c>
      <c r="K865" s="205">
        <v>144.25313017821867</v>
      </c>
      <c r="L865" s="202">
        <v>27.413845162529554</v>
      </c>
      <c r="M865" s="10">
        <f t="shared" si="249"/>
        <v>601.02101849369717</v>
      </c>
      <c r="N865" s="11">
        <f t="shared" si="250"/>
        <v>8.027796019550501E-2</v>
      </c>
    </row>
    <row r="866" spans="1:14" x14ac:dyDescent="0.35">
      <c r="A866" s="9">
        <f t="shared" si="251"/>
        <v>3</v>
      </c>
      <c r="B866" s="9">
        <f t="shared" si="252"/>
        <v>3</v>
      </c>
      <c r="C866" s="14" t="s">
        <v>512</v>
      </c>
      <c r="D866" s="8">
        <f>димвенканали!C866</f>
        <v>4215.8999999999996</v>
      </c>
      <c r="E866" s="8">
        <f>димвенканали!D866</f>
        <v>0</v>
      </c>
      <c r="F866" s="8">
        <f>димвенканали!E866</f>
        <v>103.4</v>
      </c>
      <c r="G866" s="328">
        <f t="shared" si="247"/>
        <v>4319.2999999999993</v>
      </c>
      <c r="H866" s="217">
        <f t="shared" si="253"/>
        <v>4.7422548322158219E-2</v>
      </c>
      <c r="I866" s="209">
        <f t="shared" si="248"/>
        <v>203.03726951390431</v>
      </c>
      <c r="J866" s="202">
        <f t="shared" si="238"/>
        <v>44.668199293058947</v>
      </c>
      <c r="K866" s="205">
        <v>83.223367306078046</v>
      </c>
      <c r="L866" s="202">
        <v>15.437142928601643</v>
      </c>
      <c r="M866" s="10">
        <f t="shared" si="249"/>
        <v>346.36597904164296</v>
      </c>
      <c r="N866" s="11">
        <f t="shared" si="250"/>
        <v>8.0190303762564072E-2</v>
      </c>
    </row>
    <row r="867" spans="1:14" x14ac:dyDescent="0.35">
      <c r="A867" s="9">
        <f t="shared" si="251"/>
        <v>4</v>
      </c>
      <c r="B867" s="9">
        <f t="shared" si="252"/>
        <v>4</v>
      </c>
      <c r="C867" s="14" t="s">
        <v>514</v>
      </c>
      <c r="D867" s="8">
        <f>димвенканали!C867</f>
        <v>5687.77</v>
      </c>
      <c r="E867" s="8">
        <f>димвенканали!D867</f>
        <v>0</v>
      </c>
      <c r="F867" s="8">
        <f>димвенканали!E867</f>
        <v>50.4</v>
      </c>
      <c r="G867" s="328">
        <f t="shared" si="247"/>
        <v>5738.17</v>
      </c>
      <c r="H867" s="217">
        <f t="shared" si="253"/>
        <v>6.3000635312610534E-2</v>
      </c>
      <c r="I867" s="209">
        <f t="shared" si="248"/>
        <v>269.73407005917636</v>
      </c>
      <c r="J867" s="202">
        <f t="shared" si="238"/>
        <v>59.341495413018798</v>
      </c>
      <c r="K867" s="205">
        <v>110.56185714692612</v>
      </c>
      <c r="L867" s="202">
        <v>20.826613163265872</v>
      </c>
      <c r="M867" s="10">
        <f t="shared" si="249"/>
        <v>460.4640357823871</v>
      </c>
      <c r="N867" s="11">
        <f t="shared" si="250"/>
        <v>8.0245798884032202E-2</v>
      </c>
    </row>
    <row r="868" spans="1:14" x14ac:dyDescent="0.35">
      <c r="A868" s="9">
        <f t="shared" si="251"/>
        <v>5</v>
      </c>
      <c r="B868" s="9">
        <f t="shared" si="252"/>
        <v>5</v>
      </c>
      <c r="C868" s="14" t="s">
        <v>515</v>
      </c>
      <c r="D868" s="8">
        <f>димвенканали!C868</f>
        <v>5759.7</v>
      </c>
      <c r="E868" s="8">
        <f>димвенканали!D868</f>
        <v>0</v>
      </c>
      <c r="F868" s="8">
        <f>димвенканали!E868</f>
        <v>0</v>
      </c>
      <c r="G868" s="328">
        <f t="shared" si="247"/>
        <v>5759.7</v>
      </c>
      <c r="H868" s="217">
        <f t="shared" si="253"/>
        <v>6.3237017936039336E-2</v>
      </c>
      <c r="I868" s="209">
        <f t="shared" si="248"/>
        <v>270.74613044225561</v>
      </c>
      <c r="J868" s="202">
        <f t="shared" si="238"/>
        <v>59.564148697296233</v>
      </c>
      <c r="K868" s="205">
        <v>110.97669267539133</v>
      </c>
      <c r="L868" s="202">
        <v>21.089995523107021</v>
      </c>
      <c r="M868" s="10">
        <f t="shared" si="249"/>
        <v>462.37696733805018</v>
      </c>
      <c r="N868" s="11">
        <f t="shared" si="250"/>
        <v>8.027796019550501E-2</v>
      </c>
    </row>
    <row r="869" spans="1:14" x14ac:dyDescent="0.35">
      <c r="A869" s="9">
        <f t="shared" si="251"/>
        <v>6</v>
      </c>
      <c r="B869" s="9">
        <f t="shared" si="252"/>
        <v>6</v>
      </c>
      <c r="C869" s="14" t="s">
        <v>516</v>
      </c>
      <c r="D869" s="8">
        <f>димвенканали!C869</f>
        <v>2764</v>
      </c>
      <c r="E869" s="8">
        <f>димвенканали!D869</f>
        <v>0</v>
      </c>
      <c r="F869" s="8">
        <f>димвенканали!E869</f>
        <v>0</v>
      </c>
      <c r="G869" s="328">
        <f t="shared" si="247"/>
        <v>2764</v>
      </c>
      <c r="H869" s="217">
        <f t="shared" si="253"/>
        <v>3.0346566240466125E-2</v>
      </c>
      <c r="I869" s="209">
        <f t="shared" si="248"/>
        <v>129.92730603024367</v>
      </c>
      <c r="J869" s="202">
        <f t="shared" si="238"/>
        <v>28.584007326653609</v>
      </c>
      <c r="K869" s="205">
        <v>53.256172813650302</v>
      </c>
      <c r="L869" s="202">
        <v>10.120795809828257</v>
      </c>
      <c r="M869" s="10">
        <f t="shared" si="249"/>
        <v>221.88828198037584</v>
      </c>
      <c r="N869" s="11">
        <f t="shared" si="250"/>
        <v>8.027796019550501E-2</v>
      </c>
    </row>
    <row r="870" spans="1:14" x14ac:dyDescent="0.35">
      <c r="A870" s="9">
        <f t="shared" si="251"/>
        <v>7</v>
      </c>
      <c r="B870" s="9">
        <f t="shared" si="252"/>
        <v>7</v>
      </c>
      <c r="C870" s="14" t="s">
        <v>517</v>
      </c>
      <c r="D870" s="8">
        <f>димвенканали!C870</f>
        <v>2796.1</v>
      </c>
      <c r="E870" s="8">
        <f>димвенканали!D870</f>
        <v>0</v>
      </c>
      <c r="F870" s="8">
        <f>димвенканали!E870</f>
        <v>0</v>
      </c>
      <c r="G870" s="328">
        <f t="shared" si="247"/>
        <v>2796.1</v>
      </c>
      <c r="H870" s="217">
        <f t="shared" si="253"/>
        <v>3.0698999227556919E-2</v>
      </c>
      <c r="I870" s="209">
        <f t="shared" si="248"/>
        <v>131.43623024282357</v>
      </c>
      <c r="J870" s="202">
        <f t="shared" si="238"/>
        <v>28.915970653421187</v>
      </c>
      <c r="K870" s="205">
        <v>53.874668887209701</v>
      </c>
      <c r="L870" s="202">
        <v>10.2383347191971</v>
      </c>
      <c r="M870" s="10">
        <f t="shared" si="249"/>
        <v>224.46520450265157</v>
      </c>
      <c r="N870" s="11">
        <f t="shared" si="250"/>
        <v>8.0277960195505024E-2</v>
      </c>
    </row>
    <row r="871" spans="1:14" x14ac:dyDescent="0.35">
      <c r="A871" s="9">
        <f t="shared" si="251"/>
        <v>8</v>
      </c>
      <c r="B871" s="9">
        <f t="shared" si="252"/>
        <v>8</v>
      </c>
      <c r="C871" s="14" t="s">
        <v>518</v>
      </c>
      <c r="D871" s="8">
        <f>димвенканали!C871</f>
        <v>4337</v>
      </c>
      <c r="E871" s="8">
        <f>димвенканали!D871</f>
        <v>0</v>
      </c>
      <c r="F871" s="8">
        <f>димвенканали!E871</f>
        <v>0</v>
      </c>
      <c r="G871" s="328">
        <f t="shared" si="247"/>
        <v>4337</v>
      </c>
      <c r="H871" s="217">
        <f t="shared" si="253"/>
        <v>4.7616880529993334E-2</v>
      </c>
      <c r="I871" s="209">
        <f t="shared" si="248"/>
        <v>203.86929314513995</v>
      </c>
      <c r="J871" s="202">
        <f t="shared" si="238"/>
        <v>44.851244491930792</v>
      </c>
      <c r="K871" s="205">
        <v>83.564407197106135</v>
      </c>
      <c r="L871" s="202">
        <v>15.880568533728345</v>
      </c>
      <c r="M871" s="10">
        <f t="shared" si="249"/>
        <v>348.16551336790525</v>
      </c>
      <c r="N871" s="11">
        <f t="shared" si="250"/>
        <v>8.027796019550501E-2</v>
      </c>
    </row>
    <row r="872" spans="1:14" x14ac:dyDescent="0.35">
      <c r="A872" s="9">
        <f t="shared" si="251"/>
        <v>9</v>
      </c>
      <c r="B872" s="9">
        <f t="shared" si="252"/>
        <v>9</v>
      </c>
      <c r="C872" s="14" t="s">
        <v>519</v>
      </c>
      <c r="D872" s="8">
        <f>димвенканали!C872</f>
        <v>4335.5</v>
      </c>
      <c r="E872" s="8">
        <f>димвенканали!D872</f>
        <v>0</v>
      </c>
      <c r="F872" s="8">
        <f>димвенканали!E872</f>
        <v>0</v>
      </c>
      <c r="G872" s="328">
        <f t="shared" si="247"/>
        <v>4335.5</v>
      </c>
      <c r="H872" s="217">
        <f t="shared" si="253"/>
        <v>4.7600411698820871E-2</v>
      </c>
      <c r="I872" s="209">
        <f t="shared" si="248"/>
        <v>203.79878266791661</v>
      </c>
      <c r="J872" s="202">
        <f t="shared" ref="J872:J923" si="254">I872*0.22</f>
        <v>44.835732186941655</v>
      </c>
      <c r="K872" s="205">
        <v>83.535505511425796</v>
      </c>
      <c r="L872" s="202">
        <v>15.875076061327931</v>
      </c>
      <c r="M872" s="10">
        <f t="shared" si="249"/>
        <v>348.04509642761201</v>
      </c>
      <c r="N872" s="11">
        <f t="shared" si="250"/>
        <v>8.0277960195505024E-2</v>
      </c>
    </row>
    <row r="873" spans="1:14" x14ac:dyDescent="0.35">
      <c r="A873" s="9">
        <f t="shared" si="251"/>
        <v>10</v>
      </c>
      <c r="B873" s="9">
        <f t="shared" si="252"/>
        <v>10</v>
      </c>
      <c r="C873" s="14" t="s">
        <v>520</v>
      </c>
      <c r="D873" s="8">
        <f>димвенканали!C873</f>
        <v>4326.2</v>
      </c>
      <c r="E873" s="8">
        <f>димвенканали!D873</f>
        <v>0</v>
      </c>
      <c r="F873" s="8">
        <f>димвенканали!E873</f>
        <v>0</v>
      </c>
      <c r="G873" s="328">
        <f t="shared" si="247"/>
        <v>4326.2</v>
      </c>
      <c r="H873" s="217">
        <f t="shared" si="253"/>
        <v>4.7498304945551573E-2</v>
      </c>
      <c r="I873" s="209">
        <f t="shared" si="248"/>
        <v>203.36161770913176</v>
      </c>
      <c r="J873" s="202">
        <f t="shared" si="254"/>
        <v>44.739555896008987</v>
      </c>
      <c r="K873" s="205">
        <v>83.356315060207649</v>
      </c>
      <c r="L873" s="202">
        <v>15.841022732445369</v>
      </c>
      <c r="M873" s="10">
        <f t="shared" si="249"/>
        <v>347.29851139779379</v>
      </c>
      <c r="N873" s="11">
        <f t="shared" si="250"/>
        <v>8.027796019550501E-2</v>
      </c>
    </row>
    <row r="874" spans="1:14" x14ac:dyDescent="0.35">
      <c r="A874" s="9">
        <f t="shared" si="251"/>
        <v>11</v>
      </c>
      <c r="B874" s="9">
        <f t="shared" si="252"/>
        <v>11</v>
      </c>
      <c r="C874" s="14" t="s">
        <v>1149</v>
      </c>
      <c r="D874" s="8">
        <f>димвенканали!C874</f>
        <v>4335.3999999999996</v>
      </c>
      <c r="E874" s="8">
        <f>димвенканали!D874</f>
        <v>0</v>
      </c>
      <c r="F874" s="8">
        <f>димвенканали!E874</f>
        <v>0</v>
      </c>
      <c r="G874" s="328">
        <f t="shared" si="247"/>
        <v>4335.3999999999996</v>
      </c>
      <c r="H874" s="217">
        <f t="shared" si="253"/>
        <v>4.7599313776742702E-2</v>
      </c>
      <c r="I874" s="209">
        <f t="shared" si="248"/>
        <v>203.79408196943504</v>
      </c>
      <c r="J874" s="202">
        <f t="shared" si="254"/>
        <v>44.834698033275707</v>
      </c>
      <c r="K874" s="205">
        <v>83.533578732380434</v>
      </c>
      <c r="L874" s="202">
        <v>15.874709896501237</v>
      </c>
      <c r="M874" s="10">
        <f t="shared" si="249"/>
        <v>348.03706863159243</v>
      </c>
      <c r="N874" s="11">
        <f t="shared" si="250"/>
        <v>8.0277960195505024E-2</v>
      </c>
    </row>
    <row r="875" spans="1:14" x14ac:dyDescent="0.35">
      <c r="A875" s="9">
        <f t="shared" si="251"/>
        <v>12</v>
      </c>
      <c r="B875" s="9">
        <f t="shared" si="252"/>
        <v>12</v>
      </c>
      <c r="C875" s="14" t="s">
        <v>1150</v>
      </c>
      <c r="D875" s="8">
        <f>димвенканали!C875</f>
        <v>4342.7</v>
      </c>
      <c r="E875" s="8">
        <f>димвенканали!D875</f>
        <v>0</v>
      </c>
      <c r="F875" s="8">
        <f>димвенканали!E875</f>
        <v>0</v>
      </c>
      <c r="G875" s="328">
        <f t="shared" si="247"/>
        <v>4342.7</v>
      </c>
      <c r="H875" s="217">
        <f t="shared" si="253"/>
        <v>4.7679462088448712E-2</v>
      </c>
      <c r="I875" s="209">
        <f t="shared" si="248"/>
        <v>204.13723295858873</v>
      </c>
      <c r="J875" s="202">
        <f t="shared" si="254"/>
        <v>44.910191250889518</v>
      </c>
      <c r="K875" s="205">
        <v>83.674233602691444</v>
      </c>
      <c r="L875" s="202">
        <v>15.901439928849914</v>
      </c>
      <c r="M875" s="10">
        <f t="shared" si="249"/>
        <v>348.62309774101959</v>
      </c>
      <c r="N875" s="11">
        <f t="shared" si="250"/>
        <v>8.027796019550501E-2</v>
      </c>
    </row>
    <row r="876" spans="1:14" x14ac:dyDescent="0.35">
      <c r="A876" s="9">
        <f t="shared" si="251"/>
        <v>13</v>
      </c>
      <c r="B876" s="9">
        <f t="shared" si="252"/>
        <v>13</v>
      </c>
      <c r="C876" s="14" t="s">
        <v>1151</v>
      </c>
      <c r="D876" s="8">
        <f>димвенканали!C876</f>
        <v>4234.1000000000004</v>
      </c>
      <c r="E876" s="8">
        <f>димвенканали!D876</f>
        <v>0</v>
      </c>
      <c r="F876" s="8">
        <f>димвенканали!E876</f>
        <v>0</v>
      </c>
      <c r="G876" s="328">
        <f t="shared" si="247"/>
        <v>4234.1000000000004</v>
      </c>
      <c r="H876" s="217">
        <f t="shared" si="253"/>
        <v>4.6487118711562095E-2</v>
      </c>
      <c r="I876" s="209">
        <f t="shared" si="248"/>
        <v>199.03227440761754</v>
      </c>
      <c r="J876" s="202">
        <f t="shared" si="254"/>
        <v>43.787100369675855</v>
      </c>
      <c r="K876" s="205">
        <v>81.581751559434437</v>
      </c>
      <c r="L876" s="202">
        <v>15.503784927059995</v>
      </c>
      <c r="M876" s="10">
        <f t="shared" si="249"/>
        <v>339.90491126378782</v>
      </c>
      <c r="N876" s="11">
        <f t="shared" si="250"/>
        <v>8.0277960195505024E-2</v>
      </c>
    </row>
    <row r="877" spans="1:14" x14ac:dyDescent="0.35">
      <c r="A877" s="9">
        <f t="shared" si="251"/>
        <v>14</v>
      </c>
      <c r="B877" s="9">
        <f t="shared" si="252"/>
        <v>14</v>
      </c>
      <c r="C877" s="14" t="s">
        <v>1152</v>
      </c>
      <c r="D877" s="8">
        <f>димвенканали!C877</f>
        <v>6197.58</v>
      </c>
      <c r="E877" s="8">
        <f>димвенканали!D877</f>
        <v>0</v>
      </c>
      <c r="F877" s="8">
        <f>димвенканали!E877</f>
        <v>0</v>
      </c>
      <c r="G877" s="328">
        <f t="shared" si="247"/>
        <v>6197.58</v>
      </c>
      <c r="H877" s="217">
        <f t="shared" si="253"/>
        <v>6.8044599131905956E-2</v>
      </c>
      <c r="I877" s="209">
        <f t="shared" si="248"/>
        <v>291.32954895329874</v>
      </c>
      <c r="J877" s="202">
        <f t="shared" si="254"/>
        <v>64.092500769725717</v>
      </c>
      <c r="K877" s="205">
        <v>119.41367275919784</v>
      </c>
      <c r="L877" s="202">
        <v>22.693358066235671</v>
      </c>
      <c r="M877" s="10">
        <f t="shared" si="249"/>
        <v>497.5290805484579</v>
      </c>
      <c r="N877" s="11">
        <f t="shared" si="250"/>
        <v>8.027796019550501E-2</v>
      </c>
    </row>
    <row r="878" spans="1:14" x14ac:dyDescent="0.35">
      <c r="A878" s="9">
        <f t="shared" si="251"/>
        <v>15</v>
      </c>
      <c r="B878" s="9">
        <f t="shared" si="252"/>
        <v>15</v>
      </c>
      <c r="C878" s="14" t="s">
        <v>1184</v>
      </c>
      <c r="D878" s="8">
        <f>димвенканали!C878</f>
        <v>4859.8999999999996</v>
      </c>
      <c r="E878" s="8">
        <f>димвенканали!D878</f>
        <v>0</v>
      </c>
      <c r="F878" s="8">
        <f>димвенканали!E878</f>
        <v>32.700000000000003</v>
      </c>
      <c r="G878" s="328">
        <f t="shared" si="247"/>
        <v>4892.5999999999995</v>
      </c>
      <c r="H878" s="217">
        <f t="shared" si="253"/>
        <v>5.3716935596275162E-2</v>
      </c>
      <c r="I878" s="209">
        <f t="shared" si="248"/>
        <v>229.98637390867228</v>
      </c>
      <c r="J878" s="202">
        <f t="shared" si="254"/>
        <v>50.597002259907903</v>
      </c>
      <c r="K878" s="205">
        <v>94.269591573106183</v>
      </c>
      <c r="L878" s="202">
        <v>17.795244412512421</v>
      </c>
      <c r="M878" s="10">
        <f t="shared" si="249"/>
        <v>392.6482121541988</v>
      </c>
      <c r="N878" s="11">
        <f t="shared" si="250"/>
        <v>8.0253487338878882E-2</v>
      </c>
    </row>
    <row r="879" spans="1:14" x14ac:dyDescent="0.35">
      <c r="A879" s="9">
        <f t="shared" si="251"/>
        <v>16</v>
      </c>
      <c r="B879" s="9">
        <f t="shared" si="252"/>
        <v>16</v>
      </c>
      <c r="C879" s="14" t="s">
        <v>1185</v>
      </c>
      <c r="D879" s="8">
        <f>димвенканали!C879</f>
        <v>3972.7</v>
      </c>
      <c r="E879" s="8">
        <f>димвенканали!D879</f>
        <v>0</v>
      </c>
      <c r="F879" s="8">
        <f>димвенканали!E879</f>
        <v>0</v>
      </c>
      <c r="G879" s="328">
        <f t="shared" si="247"/>
        <v>3972.7</v>
      </c>
      <c r="H879" s="217">
        <f t="shared" si="253"/>
        <v>4.3617150399240148E-2</v>
      </c>
      <c r="I879" s="209">
        <f t="shared" si="248"/>
        <v>186.74464857682673</v>
      </c>
      <c r="J879" s="202">
        <f t="shared" si="254"/>
        <v>41.083822686901883</v>
      </c>
      <c r="K879" s="205">
        <v>76.545151134872839</v>
      </c>
      <c r="L879" s="202">
        <v>14.546630070081298</v>
      </c>
      <c r="M879" s="10">
        <f t="shared" si="249"/>
        <v>318.92025246868275</v>
      </c>
      <c r="N879" s="11">
        <f t="shared" si="250"/>
        <v>8.027796019550501E-2</v>
      </c>
    </row>
    <row r="880" spans="1:14" x14ac:dyDescent="0.35">
      <c r="A880" s="9">
        <f t="shared" si="251"/>
        <v>17</v>
      </c>
      <c r="B880" s="9">
        <f t="shared" si="252"/>
        <v>17</v>
      </c>
      <c r="C880" s="14" t="s">
        <v>1186</v>
      </c>
      <c r="D880" s="8">
        <f>димвенканали!C880</f>
        <v>4010.6</v>
      </c>
      <c r="E880" s="8">
        <f>димвенканали!D880</f>
        <v>0</v>
      </c>
      <c r="F880" s="8">
        <f>димвенканали!E880</f>
        <v>0</v>
      </c>
      <c r="G880" s="328">
        <f t="shared" si="247"/>
        <v>4010.6</v>
      </c>
      <c r="H880" s="217">
        <f t="shared" si="253"/>
        <v>4.4033262866864487E-2</v>
      </c>
      <c r="I880" s="209">
        <f t="shared" si="248"/>
        <v>188.52621330133695</v>
      </c>
      <c r="J880" s="202">
        <f t="shared" si="254"/>
        <v>41.475766926294128</v>
      </c>
      <c r="K880" s="205">
        <v>77.27540039306291</v>
      </c>
      <c r="L880" s="202">
        <v>14.685406539398409</v>
      </c>
      <c r="M880" s="10">
        <f t="shared" si="249"/>
        <v>321.96278716009238</v>
      </c>
      <c r="N880" s="11">
        <f t="shared" si="250"/>
        <v>8.027796019550501E-2</v>
      </c>
    </row>
    <row r="881" spans="1:14" x14ac:dyDescent="0.35">
      <c r="A881" s="9">
        <f t="shared" si="251"/>
        <v>18</v>
      </c>
      <c r="B881" s="9">
        <f t="shared" si="252"/>
        <v>18</v>
      </c>
      <c r="C881" s="14" t="s">
        <v>1153</v>
      </c>
      <c r="D881" s="8">
        <f>димвенканали!C881</f>
        <v>4033.1</v>
      </c>
      <c r="E881" s="8">
        <f>димвенканали!D881</f>
        <v>118.9</v>
      </c>
      <c r="F881" s="8">
        <f>димвенканали!E881</f>
        <v>0</v>
      </c>
      <c r="G881" s="328">
        <f t="shared" si="247"/>
        <v>4152</v>
      </c>
      <c r="H881" s="217">
        <f t="shared" si="253"/>
        <v>4.5585724685389052E-2</v>
      </c>
      <c r="I881" s="209">
        <f t="shared" si="248"/>
        <v>195.17300095425895</v>
      </c>
      <c r="J881" s="202">
        <f t="shared" si="254"/>
        <v>42.938060209936971</v>
      </c>
      <c r="K881" s="205">
        <v>79.999865963196839</v>
      </c>
      <c r="L881" s="202">
        <v>14.767793625404609</v>
      </c>
      <c r="M881" s="10">
        <f t="shared" si="249"/>
        <v>332.87872075279739</v>
      </c>
      <c r="N881" s="11">
        <f t="shared" si="250"/>
        <v>8.0173102300770085E-2</v>
      </c>
    </row>
    <row r="882" spans="1:14" x14ac:dyDescent="0.35">
      <c r="A882" s="9">
        <f t="shared" si="251"/>
        <v>19</v>
      </c>
      <c r="B882" s="9">
        <f t="shared" si="252"/>
        <v>19</v>
      </c>
      <c r="C882" s="14" t="s">
        <v>1154</v>
      </c>
      <c r="D882" s="8">
        <f>димвенканали!C882</f>
        <v>5734.5</v>
      </c>
      <c r="E882" s="8">
        <f>димвенканали!D882</f>
        <v>0</v>
      </c>
      <c r="F882" s="8">
        <f>димвенканали!E882</f>
        <v>0</v>
      </c>
      <c r="G882" s="328">
        <f t="shared" si="247"/>
        <v>5734.5</v>
      </c>
      <c r="H882" s="217">
        <f t="shared" si="253"/>
        <v>6.2960341572341899E-2</v>
      </c>
      <c r="I882" s="209">
        <f t="shared" si="248"/>
        <v>269.56155442490319</v>
      </c>
      <c r="J882" s="202">
        <f t="shared" si="254"/>
        <v>59.303541973478701</v>
      </c>
      <c r="K882" s="205">
        <v>110.49114435596152</v>
      </c>
      <c r="L882" s="202">
        <v>20.997721986780075</v>
      </c>
      <c r="M882" s="10">
        <f t="shared" si="249"/>
        <v>460.35396274112344</v>
      </c>
      <c r="N882" s="11">
        <f t="shared" si="250"/>
        <v>8.0277960195504997E-2</v>
      </c>
    </row>
    <row r="883" spans="1:14" x14ac:dyDescent="0.35">
      <c r="A883" s="9">
        <f t="shared" si="251"/>
        <v>20</v>
      </c>
      <c r="B883" s="9">
        <f t="shared" si="252"/>
        <v>20</v>
      </c>
      <c r="C883" s="14" t="s">
        <v>1155</v>
      </c>
      <c r="D883" s="8">
        <f>димвенканали!C883</f>
        <v>5650.1</v>
      </c>
      <c r="E883" s="8">
        <f>димвенканали!D883</f>
        <v>0</v>
      </c>
      <c r="F883" s="8">
        <f>димвенканали!E883</f>
        <v>59.9</v>
      </c>
      <c r="G883" s="328">
        <f t="shared" si="247"/>
        <v>5710</v>
      </c>
      <c r="H883" s="217">
        <f t="shared" si="253"/>
        <v>6.2691350663191592E-2</v>
      </c>
      <c r="I883" s="209">
        <f t="shared" si="248"/>
        <v>268.40988329692163</v>
      </c>
      <c r="J883" s="202">
        <f t="shared" si="254"/>
        <v>59.050174325322757</v>
      </c>
      <c r="K883" s="205">
        <v>110.01908348984922</v>
      </c>
      <c r="L883" s="202">
        <v>20.688678873050154</v>
      </c>
      <c r="M883" s="10">
        <f t="shared" si="249"/>
        <v>458.16781998514375</v>
      </c>
      <c r="N883" s="11">
        <f t="shared" si="250"/>
        <v>8.0239548158519039E-2</v>
      </c>
    </row>
    <row r="884" spans="1:14" x14ac:dyDescent="0.35">
      <c r="A884" s="9">
        <f t="shared" si="251"/>
        <v>21</v>
      </c>
      <c r="B884" s="9">
        <f t="shared" si="252"/>
        <v>21</v>
      </c>
      <c r="C884" s="14" t="s">
        <v>1156</v>
      </c>
      <c r="D884" s="8">
        <f>димвенканали!C884</f>
        <v>5805.91</v>
      </c>
      <c r="E884" s="8">
        <f>димвенканали!D884</f>
        <v>0</v>
      </c>
      <c r="F884" s="8">
        <f>димвенканали!E884</f>
        <v>0</v>
      </c>
      <c r="G884" s="328">
        <f t="shared" si="247"/>
        <v>5805.91</v>
      </c>
      <c r="H884" s="217">
        <f t="shared" si="253"/>
        <v>6.3744367728359147E-2</v>
      </c>
      <c r="I884" s="209">
        <f t="shared" si="248"/>
        <v>272.91832321058325</v>
      </c>
      <c r="J884" s="202">
        <f t="shared" si="254"/>
        <v>60.042031106328317</v>
      </c>
      <c r="K884" s="205">
        <v>111.86705727225052</v>
      </c>
      <c r="L884" s="202">
        <v>21.259200289522422</v>
      </c>
      <c r="M884" s="10">
        <f t="shared" si="249"/>
        <v>466.08661187868449</v>
      </c>
      <c r="N884" s="11">
        <f t="shared" si="250"/>
        <v>8.027796019550501E-2</v>
      </c>
    </row>
    <row r="885" spans="1:14" x14ac:dyDescent="0.35">
      <c r="A885" s="9">
        <f t="shared" si="251"/>
        <v>22</v>
      </c>
      <c r="B885" s="9">
        <f t="shared" si="252"/>
        <v>22</v>
      </c>
      <c r="C885" s="14" t="s">
        <v>1157</v>
      </c>
      <c r="D885" s="8">
        <f>димвенканали!C885</f>
        <v>4379.5</v>
      </c>
      <c r="E885" s="8">
        <f>димвенканали!D885</f>
        <v>0</v>
      </c>
      <c r="F885" s="8">
        <f>димвенканали!E885</f>
        <v>0</v>
      </c>
      <c r="G885" s="328">
        <f t="shared" si="247"/>
        <v>4379.5</v>
      </c>
      <c r="H885" s="217">
        <f t="shared" si="253"/>
        <v>4.8083497413213237E-2</v>
      </c>
      <c r="I885" s="209">
        <f t="shared" si="248"/>
        <v>205.86708999980181</v>
      </c>
      <c r="J885" s="202">
        <f t="shared" si="254"/>
        <v>45.290759799956398</v>
      </c>
      <c r="K885" s="205">
        <v>84.383288291382598</v>
      </c>
      <c r="L885" s="202">
        <v>16.036188585073386</v>
      </c>
      <c r="M885" s="10">
        <f t="shared" si="249"/>
        <v>351.57732667621417</v>
      </c>
      <c r="N885" s="11">
        <f t="shared" si="250"/>
        <v>8.027796019550501E-2</v>
      </c>
    </row>
    <row r="886" spans="1:14" x14ac:dyDescent="0.35">
      <c r="A886" s="9" t="e">
        <f>#REF!+1</f>
        <v>#REF!</v>
      </c>
      <c r="B886" s="9">
        <f t="shared" si="252"/>
        <v>23</v>
      </c>
      <c r="C886" s="14" t="s">
        <v>1158</v>
      </c>
      <c r="D886" s="8">
        <f>димвенканали!C886</f>
        <v>3384.13</v>
      </c>
      <c r="E886" s="8">
        <f>димвенканали!D886</f>
        <v>0</v>
      </c>
      <c r="F886" s="8">
        <f>димвенканали!E886</f>
        <v>0</v>
      </c>
      <c r="G886" s="328">
        <f t="shared" si="247"/>
        <v>3384.13</v>
      </c>
      <c r="H886" s="217">
        <f t="shared" si="253"/>
        <v>3.7155110423787489E-2</v>
      </c>
      <c r="I886" s="209">
        <f t="shared" si="248"/>
        <v>159.07774752392493</v>
      </c>
      <c r="J886" s="202">
        <f t="shared" si="254"/>
        <v>34.997104455263482</v>
      </c>
      <c r="K886" s="205">
        <v>65.204707707618809</v>
      </c>
      <c r="L886" s="202">
        <v>12.391493749607125</v>
      </c>
      <c r="M886" s="10">
        <f t="shared" si="249"/>
        <v>271.67105343641435</v>
      </c>
      <c r="N886" s="11">
        <f t="shared" si="250"/>
        <v>8.0277960195504997E-2</v>
      </c>
    </row>
    <row r="887" spans="1:14" x14ac:dyDescent="0.35">
      <c r="A887" s="9" t="e">
        <f>#REF!+1</f>
        <v>#REF!</v>
      </c>
      <c r="B887" s="9">
        <f t="shared" si="252"/>
        <v>24</v>
      </c>
      <c r="C887" s="14" t="s">
        <v>1159</v>
      </c>
      <c r="D887" s="8">
        <f>димвенканали!C887</f>
        <v>4489.03</v>
      </c>
      <c r="E887" s="8">
        <f>димвенканали!D887</f>
        <v>0</v>
      </c>
      <c r="F887" s="8">
        <f>димвенканали!E887</f>
        <v>0</v>
      </c>
      <c r="G887" s="328">
        <f t="shared" si="247"/>
        <v>4489.03</v>
      </c>
      <c r="H887" s="217">
        <f t="shared" si="253"/>
        <v>4.9286051465426785E-2</v>
      </c>
      <c r="I887" s="209">
        <f t="shared" si="248"/>
        <v>211.0157650466515</v>
      </c>
      <c r="J887" s="202">
        <f t="shared" si="254"/>
        <v>46.423468310263331</v>
      </c>
      <c r="K887" s="205">
        <v>86.493689379761449</v>
      </c>
      <c r="L887" s="202">
        <v>16.437248919751568</v>
      </c>
      <c r="M887" s="10">
        <f t="shared" si="249"/>
        <v>360.37017165642783</v>
      </c>
      <c r="N887" s="11">
        <f t="shared" si="250"/>
        <v>8.027796019550501E-2</v>
      </c>
    </row>
    <row r="888" spans="1:14" x14ac:dyDescent="0.35">
      <c r="A888" s="9" t="e">
        <f t="shared" si="251"/>
        <v>#REF!</v>
      </c>
      <c r="B888" s="9">
        <f t="shared" si="252"/>
        <v>25</v>
      </c>
      <c r="C888" s="14" t="s">
        <v>1160</v>
      </c>
      <c r="D888" s="8">
        <f>димвенканали!C888</f>
        <v>2188.04</v>
      </c>
      <c r="E888" s="8">
        <f>димвенканали!D888</f>
        <v>0</v>
      </c>
      <c r="F888" s="8">
        <f>димвенканали!E888</f>
        <v>0</v>
      </c>
      <c r="G888" s="328">
        <f t="shared" si="247"/>
        <v>2188.04</v>
      </c>
      <c r="H888" s="217">
        <f t="shared" si="253"/>
        <v>2.4022974239070006E-2</v>
      </c>
      <c r="I888" s="209">
        <f t="shared" si="248"/>
        <v>102.85316305586628</v>
      </c>
      <c r="J888" s="202">
        <f t="shared" si="254"/>
        <v>22.62769587229058</v>
      </c>
      <c r="K888" s="205">
        <v>42.158696224015706</v>
      </c>
      <c r="L888" s="202">
        <v>8.0118328740002234</v>
      </c>
      <c r="M888" s="10">
        <f t="shared" si="249"/>
        <v>175.65138802617278</v>
      </c>
      <c r="N888" s="11">
        <f t="shared" si="250"/>
        <v>8.027796019550501E-2</v>
      </c>
    </row>
    <row r="889" spans="1:14" x14ac:dyDescent="0.35">
      <c r="A889" s="9" t="e">
        <f t="shared" si="251"/>
        <v>#REF!</v>
      </c>
      <c r="B889" s="9">
        <f t="shared" si="252"/>
        <v>26</v>
      </c>
      <c r="C889" s="14" t="s">
        <v>1161</v>
      </c>
      <c r="D889" s="8">
        <f>димвенканали!C889</f>
        <v>2637.65</v>
      </c>
      <c r="E889" s="8">
        <f>димвенканали!D889</f>
        <v>0</v>
      </c>
      <c r="F889" s="8">
        <f>димвенканали!E889</f>
        <v>0</v>
      </c>
      <c r="G889" s="328">
        <f t="shared" si="247"/>
        <v>2637.65</v>
      </c>
      <c r="H889" s="217">
        <f t="shared" si="253"/>
        <v>2.895934169470531E-2</v>
      </c>
      <c r="I889" s="209">
        <f t="shared" si="248"/>
        <v>123.98797349879605</v>
      </c>
      <c r="J889" s="202">
        <f t="shared" si="254"/>
        <v>27.27735416973513</v>
      </c>
      <c r="K889" s="205">
        <v>50.821687489842525</v>
      </c>
      <c r="L889" s="202">
        <v>9.6581465513001081</v>
      </c>
      <c r="M889" s="10">
        <f t="shared" si="249"/>
        <v>211.74516170967382</v>
      </c>
      <c r="N889" s="11">
        <f t="shared" si="250"/>
        <v>8.0277960195505024E-2</v>
      </c>
    </row>
    <row r="890" spans="1:14" x14ac:dyDescent="0.35">
      <c r="A890" s="9" t="e">
        <f t="shared" si="251"/>
        <v>#REF!</v>
      </c>
      <c r="B890" s="9">
        <f t="shared" si="252"/>
        <v>27</v>
      </c>
      <c r="C890" s="14" t="s">
        <v>1162</v>
      </c>
      <c r="D890" s="8">
        <f>димвенканали!C890</f>
        <v>2209.6999999999998</v>
      </c>
      <c r="E890" s="8">
        <f>димвенканали!D890</f>
        <v>0</v>
      </c>
      <c r="F890" s="8">
        <f>димвенканали!E890</f>
        <v>0</v>
      </c>
      <c r="G890" s="328">
        <f t="shared" si="247"/>
        <v>2209.6999999999998</v>
      </c>
      <c r="H890" s="217">
        <f t="shared" si="253"/>
        <v>2.4260784161200432E-2</v>
      </c>
      <c r="I890" s="209">
        <f t="shared" si="248"/>
        <v>103.87133434697158</v>
      </c>
      <c r="J890" s="202">
        <f t="shared" si="254"/>
        <v>22.851693556333746</v>
      </c>
      <c r="K890" s="205">
        <v>42.576036565239896</v>
      </c>
      <c r="L890" s="202">
        <v>8.0911441754621904</v>
      </c>
      <c r="M890" s="10">
        <f t="shared" si="249"/>
        <v>177.39020864400743</v>
      </c>
      <c r="N890" s="11">
        <f t="shared" si="250"/>
        <v>8.0277960195505024E-2</v>
      </c>
    </row>
    <row r="891" spans="1:14" x14ac:dyDescent="0.35">
      <c r="A891" s="9" t="e">
        <f t="shared" si="251"/>
        <v>#REF!</v>
      </c>
      <c r="B891" s="9">
        <f t="shared" si="252"/>
        <v>28</v>
      </c>
      <c r="C891" s="14" t="s">
        <v>1163</v>
      </c>
      <c r="D891" s="8">
        <f>димвенканали!C891</f>
        <v>1908.5</v>
      </c>
      <c r="E891" s="8">
        <f>димвенканали!D891</f>
        <v>0</v>
      </c>
      <c r="F891" s="8">
        <f>димвенканали!E891</f>
        <v>0</v>
      </c>
      <c r="G891" s="328">
        <f t="shared" si="247"/>
        <v>1908.5</v>
      </c>
      <c r="H891" s="217">
        <f t="shared" si="253"/>
        <v>2.0953842861769031E-2</v>
      </c>
      <c r="I891" s="209">
        <f t="shared" si="248"/>
        <v>89.71283052052101</v>
      </c>
      <c r="J891" s="202">
        <f t="shared" si="254"/>
        <v>19.736822714514624</v>
      </c>
      <c r="K891" s="205">
        <v>36.772578080626488</v>
      </c>
      <c r="L891" s="202">
        <v>6.9882557174591993</v>
      </c>
      <c r="M891" s="10">
        <f t="shared" si="249"/>
        <v>153.21048703312132</v>
      </c>
      <c r="N891" s="11">
        <f t="shared" si="250"/>
        <v>8.027796019550501E-2</v>
      </c>
    </row>
    <row r="892" spans="1:14" x14ac:dyDescent="0.35">
      <c r="A892" s="9" t="e">
        <f t="shared" si="251"/>
        <v>#REF!</v>
      </c>
      <c r="B892" s="9">
        <f t="shared" si="252"/>
        <v>29</v>
      </c>
      <c r="C892" s="14" t="s">
        <v>1164</v>
      </c>
      <c r="D892" s="8">
        <f>димвенканали!C892</f>
        <v>9465.31</v>
      </c>
      <c r="E892" s="8">
        <f>димвенканали!D892</f>
        <v>604.92999999999995</v>
      </c>
      <c r="F892" s="8">
        <f>димвенканали!E892</f>
        <v>0</v>
      </c>
      <c r="G892" s="328">
        <f t="shared" si="247"/>
        <v>10070.24</v>
      </c>
      <c r="H892" s="217">
        <f t="shared" si="253"/>
        <v>0.11056338828415035</v>
      </c>
      <c r="I892" s="209">
        <f t="shared" si="248"/>
        <v>473.37161876917554</v>
      </c>
      <c r="J892" s="202">
        <f t="shared" si="254"/>
        <v>104.14175612921862</v>
      </c>
      <c r="K892" s="205">
        <v>194.03127413709618</v>
      </c>
      <c r="L892" s="202">
        <v>34.658635957570723</v>
      </c>
      <c r="M892" s="10">
        <f t="shared" si="249"/>
        <v>806.20328499306106</v>
      </c>
      <c r="N892" s="11">
        <f t="shared" si="250"/>
        <v>8.0058001099582637E-2</v>
      </c>
    </row>
    <row r="893" spans="1:14" x14ac:dyDescent="0.35">
      <c r="A893" s="9" t="e">
        <f t="shared" si="251"/>
        <v>#REF!</v>
      </c>
      <c r="B893" s="9">
        <f t="shared" si="252"/>
        <v>30</v>
      </c>
      <c r="C893" s="14" t="s">
        <v>1165</v>
      </c>
      <c r="D893" s="8">
        <f>димвенканали!C893</f>
        <v>4055.4</v>
      </c>
      <c r="E893" s="8">
        <f>димвенканали!D893</f>
        <v>33.9</v>
      </c>
      <c r="F893" s="8">
        <f>димвенканали!E893</f>
        <v>161.30000000000001</v>
      </c>
      <c r="G893" s="328">
        <f t="shared" si="247"/>
        <v>4250.6000000000004</v>
      </c>
      <c r="H893" s="217">
        <f t="shared" si="253"/>
        <v>4.6668275854459235E-2</v>
      </c>
      <c r="I893" s="209">
        <f t="shared" si="248"/>
        <v>199.80788965707447</v>
      </c>
      <c r="J893" s="202">
        <f t="shared" si="254"/>
        <v>43.957735724556386</v>
      </c>
      <c r="K893" s="205">
        <v>81.899670101918232</v>
      </c>
      <c r="L893" s="202">
        <v>14.849448381757421</v>
      </c>
      <c r="M893" s="10">
        <f t="shared" si="249"/>
        <v>340.51474386530651</v>
      </c>
      <c r="N893" s="11">
        <f t="shared" si="250"/>
        <v>8.0109806583848517E-2</v>
      </c>
    </row>
    <row r="894" spans="1:14" x14ac:dyDescent="0.35">
      <c r="A894" s="9" t="e">
        <f t="shared" si="251"/>
        <v>#REF!</v>
      </c>
      <c r="B894" s="9">
        <f t="shared" si="252"/>
        <v>31</v>
      </c>
      <c r="C894" s="14" t="s">
        <v>1166</v>
      </c>
      <c r="D894" s="8">
        <f>димвенканали!C894</f>
        <v>4238.2299999999996</v>
      </c>
      <c r="E894" s="8">
        <f>димвенканали!D894</f>
        <v>0</v>
      </c>
      <c r="F894" s="8">
        <f>димвенканали!E894</f>
        <v>0</v>
      </c>
      <c r="G894" s="328">
        <f t="shared" si="247"/>
        <v>4238.2299999999996</v>
      </c>
      <c r="H894" s="217">
        <f t="shared" si="253"/>
        <v>4.6532462893390282E-2</v>
      </c>
      <c r="I894" s="209">
        <f t="shared" si="248"/>
        <v>199.22641325490582</v>
      </c>
      <c r="J894" s="202">
        <f t="shared" si="254"/>
        <v>43.829810916079282</v>
      </c>
      <c r="K894" s="205">
        <v>81.66132753400764</v>
      </c>
      <c r="L894" s="202">
        <v>15.518907534402461</v>
      </c>
      <c r="M894" s="10">
        <f t="shared" si="249"/>
        <v>340.23645923939517</v>
      </c>
      <c r="N894" s="11">
        <f t="shared" si="250"/>
        <v>8.027796019550501E-2</v>
      </c>
    </row>
    <row r="895" spans="1:14" x14ac:dyDescent="0.35">
      <c r="A895" s="9" t="e">
        <f t="shared" si="251"/>
        <v>#REF!</v>
      </c>
      <c r="B895" s="9">
        <f t="shared" si="252"/>
        <v>32</v>
      </c>
      <c r="C895" s="14" t="s">
        <v>1167</v>
      </c>
      <c r="D895" s="8">
        <f>димвенканали!C895</f>
        <v>4245.3999999999996</v>
      </c>
      <c r="E895" s="8">
        <f>димвенканали!D895</f>
        <v>0</v>
      </c>
      <c r="F895" s="8">
        <f>димвенканали!E895</f>
        <v>0</v>
      </c>
      <c r="G895" s="328">
        <f t="shared" ref="G895:G902" si="255">D895+E895+F895</f>
        <v>4245.3999999999996</v>
      </c>
      <c r="H895" s="217">
        <f t="shared" si="253"/>
        <v>4.6611183906394675E-2</v>
      </c>
      <c r="I895" s="209">
        <f t="shared" si="248"/>
        <v>199.56345333603346</v>
      </c>
      <c r="J895" s="202">
        <f t="shared" si="254"/>
        <v>43.903959733927358</v>
      </c>
      <c r="K895" s="205">
        <v>81.799477591559679</v>
      </c>
      <c r="L895" s="202">
        <v>15.545161552476436</v>
      </c>
      <c r="M895" s="10">
        <f t="shared" si="249"/>
        <v>340.81205221399694</v>
      </c>
      <c r="N895" s="11">
        <f t="shared" si="250"/>
        <v>8.027796019550501E-2</v>
      </c>
    </row>
    <row r="896" spans="1:14" x14ac:dyDescent="0.35">
      <c r="A896" s="9" t="e">
        <f t="shared" si="251"/>
        <v>#REF!</v>
      </c>
      <c r="B896" s="9">
        <f t="shared" si="252"/>
        <v>33</v>
      </c>
      <c r="C896" s="14" t="s">
        <v>1168</v>
      </c>
      <c r="D896" s="8">
        <f>димвенканали!C896</f>
        <v>4246.87</v>
      </c>
      <c r="E896" s="8">
        <f>димвенканали!D896</f>
        <v>0</v>
      </c>
      <c r="F896" s="8">
        <f>димвенканали!E896</f>
        <v>0</v>
      </c>
      <c r="G896" s="328">
        <f t="shared" si="255"/>
        <v>4246.87</v>
      </c>
      <c r="H896" s="217">
        <f t="shared" si="253"/>
        <v>4.662732336094369E-2</v>
      </c>
      <c r="I896" s="209">
        <f t="shared" si="248"/>
        <v>199.63255360371235</v>
      </c>
      <c r="J896" s="202">
        <f t="shared" si="254"/>
        <v>43.919161792816716</v>
      </c>
      <c r="K896" s="205">
        <v>81.827801243526437</v>
      </c>
      <c r="L896" s="202">
        <v>15.550544175428843</v>
      </c>
      <c r="M896" s="10">
        <f t="shared" si="249"/>
        <v>340.93006081548435</v>
      </c>
      <c r="N896" s="11">
        <f t="shared" si="250"/>
        <v>8.027796019550501E-2</v>
      </c>
    </row>
    <row r="897" spans="1:14" x14ac:dyDescent="0.35">
      <c r="A897" s="9" t="e">
        <f t="shared" si="251"/>
        <v>#REF!</v>
      </c>
      <c r="B897" s="9">
        <f t="shared" si="252"/>
        <v>34</v>
      </c>
      <c r="C897" s="14" t="s">
        <v>1169</v>
      </c>
      <c r="D897" s="8">
        <f>димвенканали!C897</f>
        <v>4173.55</v>
      </c>
      <c r="E897" s="8">
        <f>димвенканали!D897</f>
        <v>0</v>
      </c>
      <c r="F897" s="8">
        <f>димвенканали!E897</f>
        <v>0</v>
      </c>
      <c r="G897" s="328">
        <f t="shared" si="255"/>
        <v>4173.55</v>
      </c>
      <c r="H897" s="217">
        <f t="shared" si="253"/>
        <v>4.5822326893233505E-2</v>
      </c>
      <c r="I897" s="209">
        <f t="shared" si="248"/>
        <v>196.18600147703458</v>
      </c>
      <c r="J897" s="202">
        <f t="shared" si="254"/>
        <v>43.160920324947611</v>
      </c>
      <c r="K897" s="205">
        <v>80.415086847471144</v>
      </c>
      <c r="L897" s="202">
        <v>15.282072124496644</v>
      </c>
      <c r="M897" s="10">
        <f t="shared" si="249"/>
        <v>335.04408077395004</v>
      </c>
      <c r="N897" s="11">
        <f t="shared" si="250"/>
        <v>8.0277960195505038E-2</v>
      </c>
    </row>
    <row r="898" spans="1:14" x14ac:dyDescent="0.35">
      <c r="A898" s="9" t="e">
        <f t="shared" si="251"/>
        <v>#REF!</v>
      </c>
      <c r="B898" s="9">
        <f t="shared" si="252"/>
        <v>35</v>
      </c>
      <c r="C898" s="14" t="s">
        <v>536</v>
      </c>
      <c r="D898" s="8">
        <f>димвенканали!C898</f>
        <v>2393.84</v>
      </c>
      <c r="E898" s="8">
        <f>димвенканали!D898</f>
        <v>0</v>
      </c>
      <c r="F898" s="8">
        <f>димвенканали!E898</f>
        <v>0</v>
      </c>
      <c r="G898" s="328">
        <f t="shared" si="255"/>
        <v>2393.84</v>
      </c>
      <c r="H898" s="217">
        <f t="shared" si="253"/>
        <v>2.6282497875932502E-2</v>
      </c>
      <c r="I898" s="209">
        <f t="shared" si="248"/>
        <v>112.5272005309112</v>
      </c>
      <c r="J898" s="202">
        <f t="shared" si="254"/>
        <v>24.755984116800466</v>
      </c>
      <c r="K898" s="205">
        <v>46.124007499359131</v>
      </c>
      <c r="L898" s="202">
        <v>31.383452642781343</v>
      </c>
      <c r="M898" s="10">
        <f t="shared" si="249"/>
        <v>214.79064478985214</v>
      </c>
      <c r="N898" s="11">
        <f t="shared" si="250"/>
        <v>8.9726399755143252E-2</v>
      </c>
    </row>
    <row r="899" spans="1:14" x14ac:dyDescent="0.35">
      <c r="A899" s="9" t="e">
        <f t="shared" si="251"/>
        <v>#REF!</v>
      </c>
      <c r="B899" s="9">
        <f t="shared" si="252"/>
        <v>36</v>
      </c>
      <c r="C899" s="65" t="s">
        <v>1189</v>
      </c>
      <c r="D899" s="8">
        <f>димвенканали!C899</f>
        <v>1450.7</v>
      </c>
      <c r="E899" s="8">
        <f>димвенканали!D899</f>
        <v>0</v>
      </c>
      <c r="F899" s="8">
        <f>димвенканали!E899</f>
        <v>0</v>
      </c>
      <c r="G899" s="328">
        <f t="shared" si="255"/>
        <v>1450.7</v>
      </c>
      <c r="H899" s="217">
        <f t="shared" si="253"/>
        <v>1.5927555587932057E-2</v>
      </c>
      <c r="I899" s="209">
        <f t="shared" si="248"/>
        <v>68.193032871951701</v>
      </c>
      <c r="J899" s="202">
        <f t="shared" si="254"/>
        <v>15.002467231829375</v>
      </c>
      <c r="K899" s="205">
        <v>27.951783610984986</v>
      </c>
      <c r="L899" s="202">
        <v>5.898282964352485</v>
      </c>
      <c r="M899" s="10">
        <f t="shared" si="249"/>
        <v>117.04556667911855</v>
      </c>
      <c r="N899" s="11">
        <f t="shared" si="250"/>
        <v>8.068213047433552E-2</v>
      </c>
    </row>
    <row r="900" spans="1:14" x14ac:dyDescent="0.35">
      <c r="A900" s="9" t="e">
        <f>#REF!+1</f>
        <v>#REF!</v>
      </c>
      <c r="B900" s="9">
        <f t="shared" si="252"/>
        <v>37</v>
      </c>
      <c r="C900" s="65" t="s">
        <v>308</v>
      </c>
      <c r="D900" s="8">
        <f>димвенканали!C900</f>
        <v>3971.3</v>
      </c>
      <c r="E900" s="8">
        <f>димвенканали!D900</f>
        <v>214</v>
      </c>
      <c r="F900" s="8">
        <f>димвенканали!E900</f>
        <v>0</v>
      </c>
      <c r="G900" s="328">
        <f t="shared" si="255"/>
        <v>4185.3</v>
      </c>
      <c r="H900" s="217">
        <f t="shared" si="253"/>
        <v>4.5951332737417826E-2</v>
      </c>
      <c r="I900" s="209">
        <f t="shared" si="248"/>
        <v>196.73833354861753</v>
      </c>
      <c r="J900" s="202">
        <f t="shared" si="254"/>
        <v>43.282433380695856</v>
      </c>
      <c r="K900" s="205">
        <v>80.641483385300518</v>
      </c>
      <c r="L900" s="202">
        <v>49.478030080804395</v>
      </c>
      <c r="M900" s="10">
        <f t="shared" si="249"/>
        <v>370.1402803954183</v>
      </c>
      <c r="N900" s="11">
        <f t="shared" si="250"/>
        <v>8.8438171790652595E-2</v>
      </c>
    </row>
    <row r="901" spans="1:14" x14ac:dyDescent="0.35">
      <c r="A901" s="9"/>
      <c r="B901" s="9">
        <f t="shared" si="252"/>
        <v>38</v>
      </c>
      <c r="C901" s="65" t="s">
        <v>1777</v>
      </c>
      <c r="D901" s="8">
        <v>70.5</v>
      </c>
      <c r="E901" s="8">
        <v>0</v>
      </c>
      <c r="F901" s="8">
        <v>0</v>
      </c>
      <c r="G901" s="328">
        <v>70.5</v>
      </c>
      <c r="H901" s="217">
        <f t="shared" si="253"/>
        <v>7.7403506510595574E-4</v>
      </c>
      <c r="I901" s="209">
        <v>2.2312076743375728</v>
      </c>
      <c r="J901" s="202">
        <v>0.49086568835426603</v>
      </c>
      <c r="K901" s="205">
        <v>1.1156038371687864</v>
      </c>
      <c r="L901" s="202">
        <v>0.28664020747697672</v>
      </c>
      <c r="M901" s="10">
        <v>4.1146785887921995</v>
      </c>
      <c r="N901" s="11">
        <v>5.8364235302017016E-2</v>
      </c>
    </row>
    <row r="902" spans="1:14" x14ac:dyDescent="0.35">
      <c r="A902" s="9"/>
      <c r="B902" s="9">
        <f t="shared" si="252"/>
        <v>39</v>
      </c>
      <c r="C902" s="14" t="s">
        <v>588</v>
      </c>
      <c r="D902" s="8">
        <f>димвенканали!C902</f>
        <v>12677.6</v>
      </c>
      <c r="E902" s="8">
        <f>димвенканали!D902</f>
        <v>0</v>
      </c>
      <c r="F902" s="8">
        <f>димвенканали!E902</f>
        <v>0</v>
      </c>
      <c r="G902" s="328">
        <f t="shared" si="255"/>
        <v>12677.6</v>
      </c>
      <c r="H902" s="217">
        <f>2/182162.29*G902</f>
        <v>0.13919016938137965</v>
      </c>
      <c r="I902" s="209">
        <f t="shared" si="248"/>
        <v>595.93575069790791</v>
      </c>
      <c r="J902" s="202">
        <f t="shared" si="254"/>
        <v>131.10586515353975</v>
      </c>
      <c r="K902" s="205">
        <v>244.26934025410029</v>
      </c>
      <c r="L902" s="202">
        <v>124.69251093492612</v>
      </c>
      <c r="M902" s="10">
        <f>I902+J902+K902+L902</f>
        <v>1096.0034670404741</v>
      </c>
      <c r="N902" s="11">
        <f>M902/G902</f>
        <v>8.6451967804669183E-2</v>
      </c>
    </row>
    <row r="903" spans="1:14" x14ac:dyDescent="0.35">
      <c r="A903" s="9"/>
      <c r="B903" s="9">
        <f t="shared" si="252"/>
        <v>40</v>
      </c>
      <c r="C903" s="207" t="s">
        <v>597</v>
      </c>
      <c r="D903" s="8">
        <f>димвенканали!C903</f>
        <v>3362.1</v>
      </c>
      <c r="E903" s="8">
        <f>димвенканали!D903</f>
        <v>0</v>
      </c>
      <c r="F903" s="8">
        <f>димвенканали!E903</f>
        <v>0</v>
      </c>
      <c r="G903" s="328">
        <f>D903+E903+F903</f>
        <v>3362.1</v>
      </c>
      <c r="H903" s="217">
        <f t="shared" si="253"/>
        <v>3.6913238189967855E-2</v>
      </c>
      <c r="I903" s="209">
        <f>88.8244219867446*1.15*1.35*1.2</f>
        <v>165.47989816130516</v>
      </c>
      <c r="J903" s="202">
        <f t="shared" si="254"/>
        <v>36.405577595487138</v>
      </c>
      <c r="K903" s="205">
        <v>68.94995756721049</v>
      </c>
      <c r="L903" s="202">
        <v>14.505656395881905</v>
      </c>
      <c r="M903" s="10">
        <f>I903+J903+K903+L903</f>
        <v>285.34108971988468</v>
      </c>
      <c r="N903" s="11">
        <f>M903/G903</f>
        <v>8.4869899681712227E-2</v>
      </c>
    </row>
    <row r="904" spans="1:14" x14ac:dyDescent="0.35">
      <c r="A904" s="9"/>
      <c r="B904" s="9">
        <f t="shared" si="252"/>
        <v>41</v>
      </c>
      <c r="C904" s="207" t="s">
        <v>598</v>
      </c>
      <c r="D904" s="8">
        <f>димвенканали!C904</f>
        <v>2646.8</v>
      </c>
      <c r="E904" s="8">
        <f>димвенканали!D904</f>
        <v>78.7</v>
      </c>
      <c r="F904" s="8">
        <f>димвенканали!E904</f>
        <v>160.30000000000001</v>
      </c>
      <c r="G904" s="328">
        <f>D904+E904+F904</f>
        <v>2885.8</v>
      </c>
      <c r="H904" s="217">
        <f t="shared" si="253"/>
        <v>3.1683835331670455E-2</v>
      </c>
      <c r="I904" s="209">
        <f>76.2408961569696*1.15*1.35*1.2</f>
        <v>142.03678954043437</v>
      </c>
      <c r="J904" s="202">
        <f t="shared" si="254"/>
        <v>31.248093698895563</v>
      </c>
      <c r="K904" s="205">
        <v>59.181995641847656</v>
      </c>
      <c r="L904" s="202">
        <v>7.3239280119456156</v>
      </c>
      <c r="M904" s="10">
        <f>I904+J904+K904+L904</f>
        <v>239.7908068931232</v>
      </c>
      <c r="N904" s="11">
        <f>M904/G904</f>
        <v>8.3093356051397602E-2</v>
      </c>
    </row>
    <row r="905" spans="1:14" ht="18" x14ac:dyDescent="0.4">
      <c r="A905" s="9"/>
      <c r="B905" s="9"/>
      <c r="C905" s="17" t="s">
        <v>1698</v>
      </c>
      <c r="D905" s="13">
        <f t="shared" ref="D905:M905" si="256">SUM(D864:D904)</f>
        <v>180124.45999999996</v>
      </c>
      <c r="E905" s="13">
        <f t="shared" si="256"/>
        <v>1050.4299999999998</v>
      </c>
      <c r="F905" s="13">
        <f t="shared" si="256"/>
        <v>987.39999999999986</v>
      </c>
      <c r="G905" s="298">
        <f t="shared" si="256"/>
        <v>182162.28999999998</v>
      </c>
      <c r="H905" s="224">
        <f t="shared" si="256"/>
        <v>2.0000000000000004</v>
      </c>
      <c r="I905" s="199">
        <f t="shared" si="256"/>
        <v>8575.6389625173597</v>
      </c>
      <c r="J905" s="199">
        <f t="shared" si="256"/>
        <v>1886.6405717538194</v>
      </c>
      <c r="K905" s="341">
        <f t="shared" si="256"/>
        <v>3517.3707821057474</v>
      </c>
      <c r="L905" s="199">
        <f t="shared" si="256"/>
        <v>795.82052449733681</v>
      </c>
      <c r="M905" s="199">
        <f t="shared" si="256"/>
        <v>14775.461202055716</v>
      </c>
      <c r="N905" s="16">
        <f>M905/G905</f>
        <v>8.1111525343998028E-2</v>
      </c>
    </row>
    <row r="906" spans="1:14" ht="18" x14ac:dyDescent="0.4">
      <c r="A906" s="9"/>
      <c r="B906" s="9"/>
      <c r="C906" s="7" t="s">
        <v>311</v>
      </c>
      <c r="D906" s="8"/>
      <c r="E906" s="8"/>
      <c r="F906" s="8"/>
      <c r="G906" s="328"/>
      <c r="H906" s="195"/>
      <c r="I906" s="195"/>
      <c r="J906" s="202">
        <f t="shared" si="254"/>
        <v>0</v>
      </c>
      <c r="K906" s="202"/>
      <c r="L906" s="195"/>
      <c r="M906" s="8"/>
      <c r="N906" s="11"/>
    </row>
    <row r="907" spans="1:14" x14ac:dyDescent="0.35">
      <c r="A907" s="9">
        <v>1</v>
      </c>
      <c r="B907" s="9">
        <f t="shared" si="252"/>
        <v>1</v>
      </c>
      <c r="C907" s="14" t="s">
        <v>312</v>
      </c>
      <c r="D907" s="8">
        <f>димвенканали!C907</f>
        <v>209.7</v>
      </c>
      <c r="E907" s="8">
        <f>димвенканали!D907</f>
        <v>0</v>
      </c>
      <c r="F907" s="8">
        <f>димвенканали!E907</f>
        <v>0</v>
      </c>
      <c r="G907" s="328">
        <f t="shared" ref="G907:G961" si="257">D907+E907+F907</f>
        <v>209.7</v>
      </c>
      <c r="H907" s="217">
        <f>2/213078.21*G907</f>
        <v>1.9682913611861106E-3</v>
      </c>
      <c r="I907" s="209">
        <f t="shared" ref="I907:I964" si="258">H907*$I$2</f>
        <v>8.427141048350272</v>
      </c>
      <c r="J907" s="202">
        <f t="shared" si="254"/>
        <v>1.8539710306370598</v>
      </c>
      <c r="K907" s="205">
        <v>3.6178578991627401</v>
      </c>
      <c r="L907" s="202">
        <v>0.65802491836972443</v>
      </c>
      <c r="M907" s="10">
        <f t="shared" ref="M907:M969" si="259">I907+J907+K907+L907</f>
        <v>14.556994896519797</v>
      </c>
      <c r="N907" s="11">
        <f t="shared" ref="N907:N969" si="260">M907/G907</f>
        <v>6.941819216270767E-2</v>
      </c>
    </row>
    <row r="908" spans="1:14" x14ac:dyDescent="0.35">
      <c r="A908" s="9">
        <f t="shared" ref="A908:B965" si="261">A907+1</f>
        <v>2</v>
      </c>
      <c r="B908" s="9">
        <f t="shared" si="252"/>
        <v>2</v>
      </c>
      <c r="C908" s="14" t="s">
        <v>313</v>
      </c>
      <c r="D908" s="8">
        <f>димвенканали!C908</f>
        <v>306</v>
      </c>
      <c r="E908" s="8">
        <f>димвенканали!D908</f>
        <v>0</v>
      </c>
      <c r="F908" s="8">
        <f>димвенканали!E908</f>
        <v>0</v>
      </c>
      <c r="G908" s="328">
        <f t="shared" si="257"/>
        <v>306</v>
      </c>
      <c r="H908" s="217">
        <f t="shared" ref="H908:H971" si="262">2/213078.21*G908</f>
        <v>2.8721848188981874E-3</v>
      </c>
      <c r="I908" s="209">
        <f t="shared" si="258"/>
        <v>12.297115692871644</v>
      </c>
      <c r="J908" s="202">
        <f t="shared" si="254"/>
        <v>2.7053654524317619</v>
      </c>
      <c r="K908" s="205">
        <v>5.2792776210958445</v>
      </c>
      <c r="L908" s="202">
        <v>0.96020803538929766</v>
      </c>
      <c r="M908" s="10">
        <f t="shared" si="259"/>
        <v>21.241966801788546</v>
      </c>
      <c r="N908" s="11">
        <f t="shared" si="260"/>
        <v>6.941819216270767E-2</v>
      </c>
    </row>
    <row r="909" spans="1:14" x14ac:dyDescent="0.35">
      <c r="A909" s="9">
        <f t="shared" si="261"/>
        <v>3</v>
      </c>
      <c r="B909" s="9">
        <f t="shared" si="252"/>
        <v>3</v>
      </c>
      <c r="C909" s="14" t="s">
        <v>314</v>
      </c>
      <c r="D909" s="8">
        <f>димвенканали!C909</f>
        <v>419.5</v>
      </c>
      <c r="E909" s="8">
        <f>димвенканали!D909</f>
        <v>0</v>
      </c>
      <c r="F909" s="8">
        <f>димвенканали!E909</f>
        <v>0</v>
      </c>
      <c r="G909" s="328">
        <f t="shared" si="257"/>
        <v>419.5</v>
      </c>
      <c r="H909" s="217">
        <f t="shared" si="262"/>
        <v>3.9375213448620576E-3</v>
      </c>
      <c r="I909" s="209">
        <f t="shared" si="258"/>
        <v>16.858300761959654</v>
      </c>
      <c r="J909" s="202">
        <f t="shared" si="254"/>
        <v>3.7088261676311238</v>
      </c>
      <c r="K909" s="205">
        <v>7.2374410524500226</v>
      </c>
      <c r="L909" s="202">
        <v>1.3163636302150665</v>
      </c>
      <c r="M909" s="10">
        <f t="shared" si="259"/>
        <v>29.120931612255866</v>
      </c>
      <c r="N909" s="11">
        <f t="shared" si="260"/>
        <v>6.941819216270767E-2</v>
      </c>
    </row>
    <row r="910" spans="1:14" x14ac:dyDescent="0.35">
      <c r="A910" s="9">
        <f t="shared" si="261"/>
        <v>4</v>
      </c>
      <c r="B910" s="9">
        <f t="shared" si="252"/>
        <v>4</v>
      </c>
      <c r="C910" s="14" t="s">
        <v>315</v>
      </c>
      <c r="D910" s="8">
        <f>димвенканали!C910</f>
        <v>734.75</v>
      </c>
      <c r="E910" s="8">
        <f>димвенканали!D910</f>
        <v>0</v>
      </c>
      <c r="F910" s="8">
        <f>димвенканали!E910</f>
        <v>0</v>
      </c>
      <c r="G910" s="328">
        <f t="shared" si="257"/>
        <v>734.75</v>
      </c>
      <c r="H910" s="217">
        <f t="shared" si="262"/>
        <v>6.8965287440700762E-3</v>
      </c>
      <c r="I910" s="209">
        <f t="shared" si="258"/>
        <v>29.527142991298827</v>
      </c>
      <c r="J910" s="202">
        <f t="shared" si="254"/>
        <v>6.4959714580857417</v>
      </c>
      <c r="K910" s="205">
        <v>12.67630468006592</v>
      </c>
      <c r="L910" s="202">
        <v>2.305597562098975</v>
      </c>
      <c r="M910" s="10">
        <f t="shared" si="259"/>
        <v>51.005016691549464</v>
      </c>
      <c r="N910" s="11">
        <f t="shared" si="260"/>
        <v>6.941819216270767E-2</v>
      </c>
    </row>
    <row r="911" spans="1:14" x14ac:dyDescent="0.35">
      <c r="A911" s="9">
        <f t="shared" si="261"/>
        <v>5</v>
      </c>
      <c r="B911" s="9">
        <f t="shared" si="261"/>
        <v>5</v>
      </c>
      <c r="C911" s="14" t="s">
        <v>316</v>
      </c>
      <c r="D911" s="8">
        <f>димвенканали!C911</f>
        <v>737</v>
      </c>
      <c r="E911" s="8">
        <f>димвенканали!D911</f>
        <v>0</v>
      </c>
      <c r="F911" s="8">
        <f>димвенканали!E911</f>
        <v>0</v>
      </c>
      <c r="G911" s="328">
        <f t="shared" si="257"/>
        <v>737</v>
      </c>
      <c r="H911" s="217">
        <f t="shared" si="262"/>
        <v>6.9176477500913864E-3</v>
      </c>
      <c r="I911" s="209">
        <f t="shared" si="258"/>
        <v>29.617562959628764</v>
      </c>
      <c r="J911" s="202">
        <f t="shared" si="254"/>
        <v>6.5158638511183282</v>
      </c>
      <c r="K911" s="205">
        <v>12.715122897868095</v>
      </c>
      <c r="L911" s="202">
        <v>2.3126579153003668</v>
      </c>
      <c r="M911" s="10">
        <f t="shared" si="259"/>
        <v>51.161207623915544</v>
      </c>
      <c r="N911" s="11">
        <f t="shared" si="260"/>
        <v>6.9418192162707656E-2</v>
      </c>
    </row>
    <row r="912" spans="1:14" x14ac:dyDescent="0.35">
      <c r="A912" s="9">
        <f t="shared" si="261"/>
        <v>6</v>
      </c>
      <c r="B912" s="9">
        <f t="shared" si="261"/>
        <v>6</v>
      </c>
      <c r="C912" s="14" t="s">
        <v>317</v>
      </c>
      <c r="D912" s="8">
        <f>димвенканали!C912</f>
        <v>839.8</v>
      </c>
      <c r="E912" s="8">
        <f>димвенканали!D912</f>
        <v>0</v>
      </c>
      <c r="F912" s="8">
        <f>димвенканали!E912</f>
        <v>0</v>
      </c>
      <c r="G912" s="328">
        <f t="shared" si="257"/>
        <v>839.8</v>
      </c>
      <c r="H912" s="217">
        <f t="shared" si="262"/>
        <v>7.8825516696428028E-3</v>
      </c>
      <c r="I912" s="209">
        <f t="shared" si="258"/>
        <v>33.748750845992177</v>
      </c>
      <c r="J912" s="202">
        <f t="shared" si="254"/>
        <v>7.4247251861182786</v>
      </c>
      <c r="K912" s="205">
        <v>14.488684137896373</v>
      </c>
      <c r="L912" s="202">
        <v>2.6352376082350721</v>
      </c>
      <c r="M912" s="10">
        <f t="shared" si="259"/>
        <v>58.297397778241901</v>
      </c>
      <c r="N912" s="11">
        <f t="shared" si="260"/>
        <v>6.941819216270767E-2</v>
      </c>
    </row>
    <row r="913" spans="1:14" x14ac:dyDescent="0.35">
      <c r="A913" s="9">
        <f t="shared" si="261"/>
        <v>7</v>
      </c>
      <c r="B913" s="9">
        <f t="shared" si="261"/>
        <v>7</v>
      </c>
      <c r="C913" s="14" t="s">
        <v>318</v>
      </c>
      <c r="D913" s="8">
        <f>димвенканали!C913</f>
        <v>410.1</v>
      </c>
      <c r="E913" s="8">
        <f>димвенканали!D913</f>
        <v>0</v>
      </c>
      <c r="F913" s="8">
        <f>димвенканали!E913</f>
        <v>0</v>
      </c>
      <c r="G913" s="328">
        <f t="shared" si="257"/>
        <v>410.1</v>
      </c>
      <c r="H913" s="217">
        <f t="shared" si="262"/>
        <v>3.849290830817473E-3</v>
      </c>
      <c r="I913" s="209">
        <f t="shared" si="258"/>
        <v>16.480546227603469</v>
      </c>
      <c r="J913" s="202">
        <f t="shared" si="254"/>
        <v>3.6257201700727633</v>
      </c>
      <c r="K913" s="205">
        <v>7.0752671647431571</v>
      </c>
      <c r="L913" s="202">
        <v>1.2868670435070293</v>
      </c>
      <c r="M913" s="10">
        <f t="shared" si="259"/>
        <v>28.468400605926419</v>
      </c>
      <c r="N913" s="11">
        <f t="shared" si="260"/>
        <v>6.941819216270767E-2</v>
      </c>
    </row>
    <row r="914" spans="1:14" x14ac:dyDescent="0.35">
      <c r="A914" s="9">
        <f t="shared" si="261"/>
        <v>8</v>
      </c>
      <c r="B914" s="9">
        <f t="shared" si="261"/>
        <v>8</v>
      </c>
      <c r="C914" s="14" t="s">
        <v>319</v>
      </c>
      <c r="D914" s="8">
        <f>димвенканали!C914</f>
        <v>364.6</v>
      </c>
      <c r="E914" s="8">
        <f>димвенканали!D914</f>
        <v>0</v>
      </c>
      <c r="F914" s="8">
        <f>димвенканали!E914</f>
        <v>0</v>
      </c>
      <c r="G914" s="328">
        <f t="shared" si="257"/>
        <v>364.6</v>
      </c>
      <c r="H914" s="217">
        <f t="shared" si="262"/>
        <v>3.422217597942089E-3</v>
      </c>
      <c r="I914" s="209">
        <f t="shared" si="258"/>
        <v>14.652053534709156</v>
      </c>
      <c r="J914" s="202">
        <f t="shared" si="254"/>
        <v>3.2234517776360141</v>
      </c>
      <c r="K914" s="205">
        <v>6.2902765380769443</v>
      </c>
      <c r="L914" s="202">
        <v>1.1440910121011043</v>
      </c>
      <c r="M914" s="10">
        <f t="shared" si="259"/>
        <v>25.309872862523218</v>
      </c>
      <c r="N914" s="11">
        <f t="shared" si="260"/>
        <v>6.941819216270767E-2</v>
      </c>
    </row>
    <row r="915" spans="1:14" x14ac:dyDescent="0.35">
      <c r="A915" s="9">
        <f t="shared" si="261"/>
        <v>9</v>
      </c>
      <c r="B915" s="9">
        <f t="shared" si="261"/>
        <v>9</v>
      </c>
      <c r="C915" s="14" t="s">
        <v>320</v>
      </c>
      <c r="D915" s="8">
        <f>димвенканали!C915</f>
        <v>753.65</v>
      </c>
      <c r="E915" s="8">
        <f>димвенканали!D915</f>
        <v>0</v>
      </c>
      <c r="F915" s="8">
        <f>димвенканали!E915</f>
        <v>0</v>
      </c>
      <c r="G915" s="328">
        <f t="shared" si="257"/>
        <v>753.65</v>
      </c>
      <c r="H915" s="217">
        <f t="shared" si="262"/>
        <v>7.0739283946490818E-3</v>
      </c>
      <c r="I915" s="209">
        <f t="shared" si="258"/>
        <v>30.286670725270309</v>
      </c>
      <c r="J915" s="202">
        <f t="shared" si="254"/>
        <v>6.6630675595594679</v>
      </c>
      <c r="K915" s="205">
        <v>13.002377709604193</v>
      </c>
      <c r="L915" s="202">
        <v>2.3649045289906669</v>
      </c>
      <c r="M915" s="10">
        <f t="shared" si="259"/>
        <v>52.317020523424631</v>
      </c>
      <c r="N915" s="11">
        <f t="shared" si="260"/>
        <v>6.941819216270767E-2</v>
      </c>
    </row>
    <row r="916" spans="1:14" x14ac:dyDescent="0.35">
      <c r="A916" s="9">
        <f t="shared" si="261"/>
        <v>10</v>
      </c>
      <c r="B916" s="9">
        <f t="shared" si="261"/>
        <v>10</v>
      </c>
      <c r="C916" s="14" t="s">
        <v>321</v>
      </c>
      <c r="D916" s="8">
        <f>димвенканали!C916</f>
        <v>769.2</v>
      </c>
      <c r="E916" s="8">
        <f>димвенканали!D916</f>
        <v>0</v>
      </c>
      <c r="F916" s="8">
        <f>димвенканали!E916</f>
        <v>0</v>
      </c>
      <c r="G916" s="328">
        <f t="shared" si="257"/>
        <v>769.2</v>
      </c>
      <c r="H916" s="217">
        <f t="shared" si="262"/>
        <v>7.219884191818582E-3</v>
      </c>
      <c r="I916" s="209">
        <f t="shared" si="258"/>
        <v>30.911573173061665</v>
      </c>
      <c r="J916" s="202">
        <f t="shared" si="254"/>
        <v>6.8005460980735668</v>
      </c>
      <c r="K916" s="205">
        <v>13.27065472597034</v>
      </c>
      <c r="L916" s="202">
        <v>2.4136994144491757</v>
      </c>
      <c r="M916" s="10">
        <f t="shared" si="259"/>
        <v>53.396473411554744</v>
      </c>
      <c r="N916" s="11">
        <f t="shared" si="260"/>
        <v>6.941819216270767E-2</v>
      </c>
    </row>
    <row r="917" spans="1:14" x14ac:dyDescent="0.35">
      <c r="A917" s="9">
        <f t="shared" si="261"/>
        <v>11</v>
      </c>
      <c r="B917" s="9">
        <f t="shared" si="261"/>
        <v>11</v>
      </c>
      <c r="C917" s="14" t="s">
        <v>322</v>
      </c>
      <c r="D917" s="8">
        <f>димвенканали!C917</f>
        <v>373.5</v>
      </c>
      <c r="E917" s="8">
        <f>димвенканали!D917</f>
        <v>0</v>
      </c>
      <c r="F917" s="8">
        <f>димвенканали!E917</f>
        <v>0</v>
      </c>
      <c r="G917" s="328">
        <f t="shared" si="257"/>
        <v>373.5</v>
      </c>
      <c r="H917" s="217">
        <f t="shared" si="262"/>
        <v>3.5057549995374938E-3</v>
      </c>
      <c r="I917" s="209">
        <f t="shared" si="258"/>
        <v>15.009714742769802</v>
      </c>
      <c r="J917" s="202">
        <f t="shared" si="254"/>
        <v>3.3021372434093563</v>
      </c>
      <c r="K917" s="205">
        <v>6.4438241551611046</v>
      </c>
      <c r="L917" s="202">
        <v>1.1720186314310543</v>
      </c>
      <c r="M917" s="10">
        <f t="shared" si="259"/>
        <v>25.927694772771314</v>
      </c>
      <c r="N917" s="11">
        <f t="shared" si="260"/>
        <v>6.941819216270767E-2</v>
      </c>
    </row>
    <row r="918" spans="1:14" x14ac:dyDescent="0.35">
      <c r="A918" s="9">
        <f t="shared" si="261"/>
        <v>12</v>
      </c>
      <c r="B918" s="9">
        <f t="shared" si="261"/>
        <v>12</v>
      </c>
      <c r="C918" s="14" t="s">
        <v>323</v>
      </c>
      <c r="D918" s="8">
        <f>димвенканали!C918</f>
        <v>331.8</v>
      </c>
      <c r="E918" s="8">
        <f>димвенканали!D918</f>
        <v>0</v>
      </c>
      <c r="F918" s="8">
        <f>димвенканали!E918</f>
        <v>0</v>
      </c>
      <c r="G918" s="328">
        <f t="shared" si="257"/>
        <v>331.8</v>
      </c>
      <c r="H918" s="217">
        <f t="shared" si="262"/>
        <v>3.1143494212758781E-3</v>
      </c>
      <c r="I918" s="209">
        <f t="shared" si="258"/>
        <v>13.333931329721608</v>
      </c>
      <c r="J918" s="202">
        <f t="shared" si="254"/>
        <v>2.9334648925387539</v>
      </c>
      <c r="K918" s="205">
        <v>5.7243931852274557</v>
      </c>
      <c r="L918" s="202">
        <v>1.0411667520985912</v>
      </c>
      <c r="M918" s="10">
        <f t="shared" si="259"/>
        <v>23.032956159586409</v>
      </c>
      <c r="N918" s="11">
        <f t="shared" si="260"/>
        <v>6.9418192162707684E-2</v>
      </c>
    </row>
    <row r="919" spans="1:14" x14ac:dyDescent="0.35">
      <c r="A919" s="9">
        <f t="shared" si="261"/>
        <v>13</v>
      </c>
      <c r="B919" s="9">
        <f t="shared" si="261"/>
        <v>13</v>
      </c>
      <c r="C919" s="14" t="s">
        <v>324</v>
      </c>
      <c r="D919" s="8">
        <f>димвенканали!C919</f>
        <v>4787.4799999999996</v>
      </c>
      <c r="E919" s="8">
        <f>димвенканали!D919</f>
        <v>0</v>
      </c>
      <c r="F919" s="8">
        <f>димвенканали!E919</f>
        <v>0</v>
      </c>
      <c r="G919" s="328">
        <f t="shared" si="257"/>
        <v>4787.4799999999996</v>
      </c>
      <c r="H919" s="217">
        <f t="shared" si="262"/>
        <v>4.493636397640096E-2</v>
      </c>
      <c r="I919" s="209">
        <f t="shared" si="258"/>
        <v>192.39279554676187</v>
      </c>
      <c r="J919" s="202">
        <f t="shared" si="254"/>
        <v>42.326415020287612</v>
      </c>
      <c r="K919" s="205">
        <v>82.596196161581474</v>
      </c>
      <c r="L919" s="202">
        <v>15.022799886488739</v>
      </c>
      <c r="M919" s="10">
        <f t="shared" si="259"/>
        <v>332.33820661511965</v>
      </c>
      <c r="N919" s="11">
        <f t="shared" si="260"/>
        <v>6.9418192162707656E-2</v>
      </c>
    </row>
    <row r="920" spans="1:14" x14ac:dyDescent="0.35">
      <c r="A920" s="9">
        <f t="shared" si="261"/>
        <v>14</v>
      </c>
      <c r="B920" s="9">
        <f t="shared" si="261"/>
        <v>14</v>
      </c>
      <c r="C920" s="14" t="s">
        <v>325</v>
      </c>
      <c r="D920" s="8">
        <f>димвенканали!C920</f>
        <v>186.8</v>
      </c>
      <c r="E920" s="8">
        <f>димвенканали!D920</f>
        <v>0</v>
      </c>
      <c r="F920" s="8">
        <f>димвенканали!E920</f>
        <v>0</v>
      </c>
      <c r="G920" s="328">
        <f t="shared" si="257"/>
        <v>186.8</v>
      </c>
      <c r="H920" s="217">
        <f t="shared" si="262"/>
        <v>1.7533468110136649E-3</v>
      </c>
      <c r="I920" s="209">
        <f t="shared" si="258"/>
        <v>7.5068667040144552</v>
      </c>
      <c r="J920" s="202">
        <f t="shared" si="254"/>
        <v>1.6515106748831803</v>
      </c>
      <c r="K920" s="205">
        <v>3.222774704642823</v>
      </c>
      <c r="L920" s="202">
        <v>0.58616621245333589</v>
      </c>
      <c r="M920" s="10">
        <f t="shared" si="259"/>
        <v>12.967318295993794</v>
      </c>
      <c r="N920" s="11">
        <f t="shared" si="260"/>
        <v>6.941819216270767E-2</v>
      </c>
    </row>
    <row r="921" spans="1:14" x14ac:dyDescent="0.35">
      <c r="A921" s="9">
        <f t="shared" si="261"/>
        <v>15</v>
      </c>
      <c r="B921" s="9">
        <f t="shared" si="261"/>
        <v>15</v>
      </c>
      <c r="C921" s="14" t="s">
        <v>326</v>
      </c>
      <c r="D921" s="8">
        <f>димвенканали!C921</f>
        <v>196.8</v>
      </c>
      <c r="E921" s="8">
        <f>димвенканали!D921</f>
        <v>0</v>
      </c>
      <c r="F921" s="8">
        <f>димвенканали!E921</f>
        <v>0</v>
      </c>
      <c r="G921" s="328">
        <f t="shared" si="257"/>
        <v>196.8</v>
      </c>
      <c r="H921" s="217">
        <f t="shared" si="262"/>
        <v>1.8472090599972659E-3</v>
      </c>
      <c r="I921" s="209">
        <f t="shared" si="258"/>
        <v>7.9087332299252937</v>
      </c>
      <c r="J921" s="202">
        <f t="shared" si="254"/>
        <v>1.7399213105835647</v>
      </c>
      <c r="K921" s="205">
        <v>3.3953001170969355</v>
      </c>
      <c r="L921" s="202">
        <v>0.61754556001507765</v>
      </c>
      <c r="M921" s="10">
        <f t="shared" si="259"/>
        <v>13.661500217620871</v>
      </c>
      <c r="N921" s="11">
        <f t="shared" si="260"/>
        <v>6.941819216270767E-2</v>
      </c>
    </row>
    <row r="922" spans="1:14" x14ac:dyDescent="0.35">
      <c r="A922" s="9">
        <f t="shared" si="261"/>
        <v>16</v>
      </c>
      <c r="B922" s="9">
        <f t="shared" si="261"/>
        <v>16</v>
      </c>
      <c r="C922" s="14" t="s">
        <v>327</v>
      </c>
      <c r="D922" s="8">
        <f>димвенканали!C922</f>
        <v>144.1</v>
      </c>
      <c r="E922" s="8">
        <f>димвенканали!D922</f>
        <v>0</v>
      </c>
      <c r="F922" s="8">
        <f>димвенканали!E922</f>
        <v>0</v>
      </c>
      <c r="G922" s="328">
        <f t="shared" si="257"/>
        <v>144.1</v>
      </c>
      <c r="H922" s="217">
        <f t="shared" si="262"/>
        <v>1.3525550078536889E-3</v>
      </c>
      <c r="I922" s="209">
        <f t="shared" si="258"/>
        <v>5.7908966383751759</v>
      </c>
      <c r="J922" s="202">
        <f t="shared" si="254"/>
        <v>1.2739972604425387</v>
      </c>
      <c r="K922" s="205">
        <v>2.486091193463762</v>
      </c>
      <c r="L922" s="202">
        <v>0.45217639836469864</v>
      </c>
      <c r="M922" s="10">
        <f t="shared" si="259"/>
        <v>10.003161490646177</v>
      </c>
      <c r="N922" s="11">
        <f t="shared" si="260"/>
        <v>6.9418192162707684E-2</v>
      </c>
    </row>
    <row r="923" spans="1:14" x14ac:dyDescent="0.35">
      <c r="A923" s="9">
        <f t="shared" si="261"/>
        <v>17</v>
      </c>
      <c r="B923" s="9">
        <f t="shared" si="261"/>
        <v>17</v>
      </c>
      <c r="C923" s="14" t="s">
        <v>328</v>
      </c>
      <c r="D923" s="8">
        <f>димвенканали!C923</f>
        <v>194.1</v>
      </c>
      <c r="E923" s="8">
        <f>димвенканали!D923</f>
        <v>0</v>
      </c>
      <c r="F923" s="8">
        <f>димвенканали!E923</f>
        <v>0</v>
      </c>
      <c r="G923" s="328">
        <f t="shared" si="257"/>
        <v>194.1</v>
      </c>
      <c r="H923" s="217">
        <f t="shared" si="262"/>
        <v>1.8218662527716934E-3</v>
      </c>
      <c r="I923" s="209">
        <f t="shared" si="258"/>
        <v>7.8002292679293666</v>
      </c>
      <c r="J923" s="202">
        <f t="shared" si="254"/>
        <v>1.7160504389444606</v>
      </c>
      <c r="K923" s="205">
        <v>3.3487182557343247</v>
      </c>
      <c r="L923" s="202">
        <v>0.6090731361734073</v>
      </c>
      <c r="M923" s="10">
        <f t="shared" si="259"/>
        <v>13.474071098781559</v>
      </c>
      <c r="N923" s="11">
        <f t="shared" si="260"/>
        <v>6.941819216270767E-2</v>
      </c>
    </row>
    <row r="924" spans="1:14" x14ac:dyDescent="0.35">
      <c r="A924" s="9">
        <f t="shared" si="261"/>
        <v>18</v>
      </c>
      <c r="B924" s="9">
        <f t="shared" si="261"/>
        <v>18</v>
      </c>
      <c r="C924" s="14" t="s">
        <v>329</v>
      </c>
      <c r="D924" s="8">
        <f>димвенканали!C924</f>
        <v>130.5</v>
      </c>
      <c r="E924" s="8">
        <f>димвенканали!D924</f>
        <v>0</v>
      </c>
      <c r="F924" s="8">
        <f>димвенканали!E924</f>
        <v>0</v>
      </c>
      <c r="G924" s="328">
        <f t="shared" si="257"/>
        <v>130.5</v>
      </c>
      <c r="H924" s="217">
        <f t="shared" si="262"/>
        <v>1.2249023492359918E-3</v>
      </c>
      <c r="I924" s="209">
        <f t="shared" si="258"/>
        <v>5.2443581631364369</v>
      </c>
      <c r="J924" s="202">
        <f t="shared" ref="J924:J978" si="263">I924*0.22</f>
        <v>1.1537587958900162</v>
      </c>
      <c r="K924" s="205">
        <v>2.2514566325261689</v>
      </c>
      <c r="L924" s="202">
        <v>0.40950048568072989</v>
      </c>
      <c r="M924" s="10">
        <f t="shared" si="259"/>
        <v>9.0590740772333529</v>
      </c>
      <c r="N924" s="11">
        <f t="shared" si="260"/>
        <v>6.9418192162707684E-2</v>
      </c>
    </row>
    <row r="925" spans="1:14" x14ac:dyDescent="0.35">
      <c r="A925" s="9">
        <f t="shared" si="261"/>
        <v>19</v>
      </c>
      <c r="B925" s="9">
        <f t="shared" si="261"/>
        <v>19</v>
      </c>
      <c r="C925" s="14" t="s">
        <v>330</v>
      </c>
      <c r="D925" s="8">
        <f>димвенканали!C925</f>
        <v>137.6</v>
      </c>
      <c r="E925" s="8">
        <f>димвенканали!D925</f>
        <v>0</v>
      </c>
      <c r="F925" s="8">
        <f>димвенканали!E925</f>
        <v>0</v>
      </c>
      <c r="G925" s="328">
        <f t="shared" si="257"/>
        <v>137.6</v>
      </c>
      <c r="H925" s="217">
        <f t="shared" si="262"/>
        <v>1.2915445460143483E-3</v>
      </c>
      <c r="I925" s="209">
        <f t="shared" si="258"/>
        <v>5.5296833965331311</v>
      </c>
      <c r="J925" s="202">
        <f t="shared" si="263"/>
        <v>1.2165303472372888</v>
      </c>
      <c r="K925" s="205">
        <v>2.3739496753685887</v>
      </c>
      <c r="L925" s="202">
        <v>0.43177982244956647</v>
      </c>
      <c r="M925" s="10">
        <f t="shared" si="259"/>
        <v>9.5519432415885763</v>
      </c>
      <c r="N925" s="11">
        <f t="shared" si="260"/>
        <v>6.9418192162707684E-2</v>
      </c>
    </row>
    <row r="926" spans="1:14" x14ac:dyDescent="0.35">
      <c r="A926" s="9" t="e">
        <f>#REF!+1</f>
        <v>#REF!</v>
      </c>
      <c r="B926" s="9">
        <f t="shared" si="261"/>
        <v>20</v>
      </c>
      <c r="C926" s="14" t="s">
        <v>331</v>
      </c>
      <c r="D926" s="8">
        <f>димвенканали!C926</f>
        <v>136.69999999999999</v>
      </c>
      <c r="E926" s="8">
        <f>димвенканали!D926</f>
        <v>0</v>
      </c>
      <c r="F926" s="8">
        <f>димвенканали!E926</f>
        <v>0</v>
      </c>
      <c r="G926" s="328">
        <f t="shared" si="257"/>
        <v>136.69999999999999</v>
      </c>
      <c r="H926" s="217">
        <f t="shared" si="262"/>
        <v>1.2830969436058242E-3</v>
      </c>
      <c r="I926" s="209">
        <f t="shared" si="258"/>
        <v>5.493515409201156</v>
      </c>
      <c r="J926" s="202">
        <f t="shared" si="263"/>
        <v>1.2085733900242543</v>
      </c>
      <c r="K926" s="205">
        <v>2.3584223882477189</v>
      </c>
      <c r="L926" s="202">
        <v>0.42895568116900967</v>
      </c>
      <c r="M926" s="10">
        <f t="shared" si="259"/>
        <v>9.489466868642138</v>
      </c>
      <c r="N926" s="11">
        <f t="shared" si="260"/>
        <v>6.941819216270767E-2</v>
      </c>
    </row>
    <row r="927" spans="1:14" x14ac:dyDescent="0.35">
      <c r="A927" s="9" t="e">
        <f>#REF!+1</f>
        <v>#REF!</v>
      </c>
      <c r="B927" s="9">
        <f t="shared" ref="B927:B990" si="264">B926+1</f>
        <v>21</v>
      </c>
      <c r="C927" s="14" t="s">
        <v>332</v>
      </c>
      <c r="D927" s="8">
        <f>димвенканали!C927</f>
        <v>221.2</v>
      </c>
      <c r="E927" s="8">
        <f>димвенканали!D927</f>
        <v>0</v>
      </c>
      <c r="F927" s="8">
        <f>димвенканали!E927</f>
        <v>0</v>
      </c>
      <c r="G927" s="328">
        <f t="shared" si="257"/>
        <v>221.2</v>
      </c>
      <c r="H927" s="217">
        <f t="shared" si="262"/>
        <v>2.0762329475172516E-3</v>
      </c>
      <c r="I927" s="209">
        <f t="shared" si="258"/>
        <v>8.8892875531477369</v>
      </c>
      <c r="J927" s="202">
        <f t="shared" si="263"/>
        <v>1.9556432616925021</v>
      </c>
      <c r="K927" s="205">
        <v>3.8162621234849694</v>
      </c>
      <c r="L927" s="202">
        <v>0.69411116806572748</v>
      </c>
      <c r="M927" s="10">
        <f t="shared" si="259"/>
        <v>15.355304106390937</v>
      </c>
      <c r="N927" s="11">
        <f t="shared" si="260"/>
        <v>6.941819216270767E-2</v>
      </c>
    </row>
    <row r="928" spans="1:14" x14ac:dyDescent="0.35">
      <c r="A928" s="9" t="e">
        <f t="shared" si="261"/>
        <v>#REF!</v>
      </c>
      <c r="B928" s="9">
        <f t="shared" si="264"/>
        <v>22</v>
      </c>
      <c r="C928" s="14" t="s">
        <v>333</v>
      </c>
      <c r="D928" s="8">
        <f>димвенканали!C928</f>
        <v>275.3</v>
      </c>
      <c r="E928" s="8">
        <f>димвенканали!D928</f>
        <v>0</v>
      </c>
      <c r="F928" s="8">
        <f>димвенканали!E928</f>
        <v>0</v>
      </c>
      <c r="G928" s="328">
        <f t="shared" si="257"/>
        <v>275.3</v>
      </c>
      <c r="H928" s="217">
        <f t="shared" si="262"/>
        <v>2.5840277145185329E-3</v>
      </c>
      <c r="I928" s="209">
        <f t="shared" si="258"/>
        <v>11.063385458325373</v>
      </c>
      <c r="J928" s="202">
        <f t="shared" si="263"/>
        <v>2.4339448008315818</v>
      </c>
      <c r="K928" s="205">
        <v>4.7496246048617188</v>
      </c>
      <c r="L928" s="202">
        <v>0.8638734383747505</v>
      </c>
      <c r="M928" s="10">
        <f t="shared" si="259"/>
        <v>19.110828302393422</v>
      </c>
      <c r="N928" s="11">
        <f t="shared" si="260"/>
        <v>6.941819216270767E-2</v>
      </c>
    </row>
    <row r="929" spans="1:14" x14ac:dyDescent="0.35">
      <c r="A929" s="9" t="e">
        <f t="shared" si="261"/>
        <v>#REF!</v>
      </c>
      <c r="B929" s="9">
        <f t="shared" si="264"/>
        <v>23</v>
      </c>
      <c r="C929" s="14" t="s">
        <v>334</v>
      </c>
      <c r="D929" s="8">
        <f>димвенканали!C929</f>
        <v>332.45</v>
      </c>
      <c r="E929" s="8">
        <f>димвенканали!D929</f>
        <v>0</v>
      </c>
      <c r="F929" s="8">
        <f>димвенканали!E929</f>
        <v>0</v>
      </c>
      <c r="G929" s="328">
        <f t="shared" si="257"/>
        <v>332.45</v>
      </c>
      <c r="H929" s="217">
        <f t="shared" si="262"/>
        <v>3.1204504674598121E-3</v>
      </c>
      <c r="I929" s="209">
        <f t="shared" si="258"/>
        <v>13.360052653905811</v>
      </c>
      <c r="J929" s="202">
        <f t="shared" si="263"/>
        <v>2.9392115838592785</v>
      </c>
      <c r="K929" s="205">
        <v>5.7356073370369716</v>
      </c>
      <c r="L929" s="202">
        <v>1.0432064096901044</v>
      </c>
      <c r="M929" s="10">
        <f t="shared" si="259"/>
        <v>23.078077984492165</v>
      </c>
      <c r="N929" s="11">
        <f t="shared" si="260"/>
        <v>6.941819216270767E-2</v>
      </c>
    </row>
    <row r="930" spans="1:14" x14ac:dyDescent="0.35">
      <c r="A930" s="9" t="e">
        <f>#REF!+1</f>
        <v>#REF!</v>
      </c>
      <c r="B930" s="9">
        <f t="shared" si="264"/>
        <v>24</v>
      </c>
      <c r="C930" s="14" t="s">
        <v>335</v>
      </c>
      <c r="D930" s="8">
        <f>димвенканали!C930</f>
        <v>94.6</v>
      </c>
      <c r="E930" s="8">
        <f>димвенканали!D930</f>
        <v>0</v>
      </c>
      <c r="F930" s="8">
        <f>димвенканали!E930</f>
        <v>0</v>
      </c>
      <c r="G930" s="328">
        <f t="shared" si="257"/>
        <v>94.6</v>
      </c>
      <c r="H930" s="217">
        <f t="shared" si="262"/>
        <v>8.8793687538486451E-4</v>
      </c>
      <c r="I930" s="209">
        <f t="shared" si="258"/>
        <v>3.8016573351165279</v>
      </c>
      <c r="J930" s="202">
        <f t="shared" si="263"/>
        <v>0.8363646137256362</v>
      </c>
      <c r="K930" s="205">
        <v>1.6320904018159048</v>
      </c>
      <c r="L930" s="202">
        <v>0.29684862793407696</v>
      </c>
      <c r="M930" s="10">
        <f t="shared" si="259"/>
        <v>6.5669609785921459</v>
      </c>
      <c r="N930" s="11">
        <f t="shared" si="260"/>
        <v>6.9418192162707684E-2</v>
      </c>
    </row>
    <row r="931" spans="1:14" x14ac:dyDescent="0.35">
      <c r="A931" s="9" t="e">
        <f t="shared" si="261"/>
        <v>#REF!</v>
      </c>
      <c r="B931" s="9">
        <f t="shared" si="264"/>
        <v>25</v>
      </c>
      <c r="C931" s="14" t="s">
        <v>336</v>
      </c>
      <c r="D931" s="8">
        <f>димвенканали!C931</f>
        <v>208</v>
      </c>
      <c r="E931" s="8">
        <f>димвенканали!D931</f>
        <v>0</v>
      </c>
      <c r="F931" s="8">
        <f>димвенканали!E931</f>
        <v>0</v>
      </c>
      <c r="G931" s="328">
        <f t="shared" si="257"/>
        <v>208</v>
      </c>
      <c r="H931" s="217">
        <f t="shared" si="262"/>
        <v>1.9523347788588988E-3</v>
      </c>
      <c r="I931" s="209">
        <f t="shared" si="258"/>
        <v>8.3588237389454321</v>
      </c>
      <c r="J931" s="202">
        <f t="shared" si="263"/>
        <v>1.8389412225679951</v>
      </c>
      <c r="K931" s="205">
        <v>3.5885285790455415</v>
      </c>
      <c r="L931" s="202">
        <v>0.65269042928422849</v>
      </c>
      <c r="M931" s="10">
        <f t="shared" si="259"/>
        <v>14.438983969843198</v>
      </c>
      <c r="N931" s="11">
        <f t="shared" si="260"/>
        <v>6.9418192162707684E-2</v>
      </c>
    </row>
    <row r="932" spans="1:14" x14ac:dyDescent="0.35">
      <c r="A932" s="9" t="e">
        <f t="shared" si="261"/>
        <v>#REF!</v>
      </c>
      <c r="B932" s="9">
        <f t="shared" si="264"/>
        <v>26</v>
      </c>
      <c r="C932" s="14" t="s">
        <v>337</v>
      </c>
      <c r="D932" s="8">
        <f>димвенканали!C932</f>
        <v>141</v>
      </c>
      <c r="E932" s="8">
        <f>димвенканали!D932</f>
        <v>0</v>
      </c>
      <c r="F932" s="8">
        <f>димвенканали!E932</f>
        <v>0</v>
      </c>
      <c r="G932" s="328">
        <f t="shared" si="257"/>
        <v>141</v>
      </c>
      <c r="H932" s="217">
        <f t="shared" si="262"/>
        <v>1.3234577106687726E-3</v>
      </c>
      <c r="I932" s="209">
        <f t="shared" si="258"/>
        <v>5.6663180153428163</v>
      </c>
      <c r="J932" s="202">
        <f t="shared" si="263"/>
        <v>1.2465899633754196</v>
      </c>
      <c r="K932" s="205">
        <v>2.432608315602987</v>
      </c>
      <c r="L932" s="202">
        <v>0.44244880062055875</v>
      </c>
      <c r="M932" s="10">
        <f t="shared" si="259"/>
        <v>9.7879650949417822</v>
      </c>
      <c r="N932" s="11">
        <f t="shared" si="260"/>
        <v>6.941819216270767E-2</v>
      </c>
    </row>
    <row r="933" spans="1:14" x14ac:dyDescent="0.35">
      <c r="A933" s="9" t="e">
        <f>#REF!+1</f>
        <v>#REF!</v>
      </c>
      <c r="B933" s="9">
        <f t="shared" si="264"/>
        <v>27</v>
      </c>
      <c r="C933" s="14" t="s">
        <v>338</v>
      </c>
      <c r="D933" s="8">
        <f>димвенканали!C933</f>
        <v>382.3</v>
      </c>
      <c r="E933" s="8">
        <f>димвенканали!D933</f>
        <v>0</v>
      </c>
      <c r="F933" s="8">
        <f>димвенканали!E933</f>
        <v>0</v>
      </c>
      <c r="G933" s="328">
        <f t="shared" si="257"/>
        <v>382.3</v>
      </c>
      <c r="H933" s="217">
        <f t="shared" si="262"/>
        <v>3.5883537786430626E-3</v>
      </c>
      <c r="I933" s="209">
        <f t="shared" si="258"/>
        <v>15.36335728557134</v>
      </c>
      <c r="J933" s="202">
        <f t="shared" si="263"/>
        <v>3.3799386028256948</v>
      </c>
      <c r="K933" s="205">
        <v>6.5956465181207236</v>
      </c>
      <c r="L933" s="202">
        <v>1.1996324572853871</v>
      </c>
      <c r="M933" s="10">
        <f t="shared" si="259"/>
        <v>26.538574863803145</v>
      </c>
      <c r="N933" s="11">
        <f t="shared" si="260"/>
        <v>6.941819216270767E-2</v>
      </c>
    </row>
    <row r="934" spans="1:14" x14ac:dyDescent="0.35">
      <c r="A934" s="9" t="e">
        <f t="shared" si="261"/>
        <v>#REF!</v>
      </c>
      <c r="B934" s="9">
        <f t="shared" si="264"/>
        <v>28</v>
      </c>
      <c r="C934" s="14" t="s">
        <v>339</v>
      </c>
      <c r="D934" s="8">
        <f>димвенканали!C934</f>
        <v>377.25</v>
      </c>
      <c r="E934" s="8">
        <f>димвенканали!D934</f>
        <v>0</v>
      </c>
      <c r="F934" s="8">
        <f>димвенканали!E934</f>
        <v>0</v>
      </c>
      <c r="G934" s="328">
        <f t="shared" si="257"/>
        <v>377.25</v>
      </c>
      <c r="H934" s="217">
        <f t="shared" si="262"/>
        <v>3.5409533429063438E-3</v>
      </c>
      <c r="I934" s="209">
        <f t="shared" si="258"/>
        <v>15.160414689986364</v>
      </c>
      <c r="J934" s="202">
        <f t="shared" si="263"/>
        <v>3.335291231797</v>
      </c>
      <c r="K934" s="205">
        <v>6.5085211848313964</v>
      </c>
      <c r="L934" s="202">
        <v>1.1837858867667075</v>
      </c>
      <c r="M934" s="10">
        <f t="shared" si="259"/>
        <v>26.18801299338147</v>
      </c>
      <c r="N934" s="11">
        <f t="shared" si="260"/>
        <v>6.941819216270767E-2</v>
      </c>
    </row>
    <row r="935" spans="1:14" x14ac:dyDescent="0.35">
      <c r="A935" s="9" t="e">
        <f t="shared" si="261"/>
        <v>#REF!</v>
      </c>
      <c r="B935" s="9">
        <f t="shared" si="264"/>
        <v>29</v>
      </c>
      <c r="C935" s="14" t="s">
        <v>340</v>
      </c>
      <c r="D935" s="8">
        <f>димвенканали!C935</f>
        <v>1464.75</v>
      </c>
      <c r="E935" s="8">
        <f>димвенканали!D935</f>
        <v>0</v>
      </c>
      <c r="F935" s="8">
        <f>димвенканали!E935</f>
        <v>0</v>
      </c>
      <c r="G935" s="328">
        <f t="shared" si="257"/>
        <v>1464.75</v>
      </c>
      <c r="H935" s="217">
        <f t="shared" si="262"/>
        <v>1.3748472919872943E-2</v>
      </c>
      <c r="I935" s="209">
        <f t="shared" si="258"/>
        <v>58.863399382790007</v>
      </c>
      <c r="J935" s="202">
        <f t="shared" si="263"/>
        <v>12.949947864213801</v>
      </c>
      <c r="K935" s="205">
        <v>25.27065978921614</v>
      </c>
      <c r="L935" s="202">
        <v>4.5962899341061227</v>
      </c>
      <c r="M935" s="10">
        <f t="shared" si="259"/>
        <v>101.68029697032607</v>
      </c>
      <c r="N935" s="11">
        <f t="shared" si="260"/>
        <v>6.941819216270767E-2</v>
      </c>
    </row>
    <row r="936" spans="1:14" x14ac:dyDescent="0.35">
      <c r="A936" s="9" t="e">
        <f t="shared" si="261"/>
        <v>#REF!</v>
      </c>
      <c r="B936" s="9">
        <f t="shared" si="264"/>
        <v>30</v>
      </c>
      <c r="C936" s="14" t="s">
        <v>341</v>
      </c>
      <c r="D936" s="8">
        <f>димвенканали!C936</f>
        <v>363</v>
      </c>
      <c r="E936" s="8">
        <f>димвенканали!D936</f>
        <v>0</v>
      </c>
      <c r="F936" s="8">
        <f>димвенканали!E936</f>
        <v>0</v>
      </c>
      <c r="G936" s="328">
        <f t="shared" si="257"/>
        <v>363</v>
      </c>
      <c r="H936" s="217">
        <f t="shared" si="262"/>
        <v>3.4071996381047128E-3</v>
      </c>
      <c r="I936" s="209">
        <f t="shared" si="258"/>
        <v>14.587754890563422</v>
      </c>
      <c r="J936" s="202">
        <f t="shared" si="263"/>
        <v>3.2093060759239531</v>
      </c>
      <c r="K936" s="205">
        <v>6.2626724720842857</v>
      </c>
      <c r="L936" s="202">
        <v>1.1390703164912255</v>
      </c>
      <c r="M936" s="10">
        <f t="shared" si="259"/>
        <v>25.198803755062887</v>
      </c>
      <c r="N936" s="11">
        <f t="shared" si="260"/>
        <v>6.941819216270767E-2</v>
      </c>
    </row>
    <row r="937" spans="1:14" x14ac:dyDescent="0.35">
      <c r="A937" s="9" t="e">
        <f t="shared" si="261"/>
        <v>#REF!</v>
      </c>
      <c r="B937" s="9">
        <f t="shared" si="264"/>
        <v>31</v>
      </c>
      <c r="C937" s="14" t="s">
        <v>342</v>
      </c>
      <c r="D937" s="8">
        <f>димвенканали!C937</f>
        <v>356.7</v>
      </c>
      <c r="E937" s="8">
        <f>димвенканали!D937</f>
        <v>0</v>
      </c>
      <c r="F937" s="8">
        <f>димвенканали!E937</f>
        <v>0</v>
      </c>
      <c r="G937" s="328">
        <f t="shared" si="257"/>
        <v>356.7</v>
      </c>
      <c r="H937" s="217">
        <f t="shared" si="262"/>
        <v>3.3480664212450439E-3</v>
      </c>
      <c r="I937" s="209">
        <f t="shared" si="258"/>
        <v>14.334578979239593</v>
      </c>
      <c r="J937" s="202">
        <f t="shared" si="263"/>
        <v>3.1536073754327103</v>
      </c>
      <c r="K937" s="205">
        <v>6.1539814622381952</v>
      </c>
      <c r="L937" s="202">
        <v>1.1193013275273282</v>
      </c>
      <c r="M937" s="10">
        <f t="shared" si="259"/>
        <v>24.761469144437829</v>
      </c>
      <c r="N937" s="11">
        <f t="shared" si="260"/>
        <v>6.9418192162707684E-2</v>
      </c>
    </row>
    <row r="938" spans="1:14" x14ac:dyDescent="0.35">
      <c r="A938" s="9" t="e">
        <f t="shared" si="261"/>
        <v>#REF!</v>
      </c>
      <c r="B938" s="9">
        <f t="shared" si="264"/>
        <v>32</v>
      </c>
      <c r="C938" s="14" t="s">
        <v>343</v>
      </c>
      <c r="D938" s="8">
        <f>димвенканали!C938</f>
        <v>3174</v>
      </c>
      <c r="E938" s="8">
        <f>димвенканали!D938</f>
        <v>0</v>
      </c>
      <c r="F938" s="8">
        <f>димвенканали!E938</f>
        <v>0</v>
      </c>
      <c r="G938" s="328">
        <f t="shared" si="257"/>
        <v>3174</v>
      </c>
      <c r="H938" s="217">
        <f t="shared" si="262"/>
        <v>2.9791877827394925E-2</v>
      </c>
      <c r="I938" s="209">
        <f t="shared" si="258"/>
        <v>127.55243532409999</v>
      </c>
      <c r="J938" s="202">
        <f t="shared" si="263"/>
        <v>28.061535771301997</v>
      </c>
      <c r="K938" s="205">
        <v>54.759565912935322</v>
      </c>
      <c r="L938" s="202">
        <v>9.9598049160968323</v>
      </c>
      <c r="M938" s="10">
        <f t="shared" si="259"/>
        <v>220.33334192443414</v>
      </c>
      <c r="N938" s="11">
        <f t="shared" si="260"/>
        <v>6.941819216270767E-2</v>
      </c>
    </row>
    <row r="939" spans="1:14" x14ac:dyDescent="0.35">
      <c r="A939" s="9" t="e">
        <f t="shared" si="261"/>
        <v>#REF!</v>
      </c>
      <c r="B939" s="9">
        <f t="shared" si="264"/>
        <v>33</v>
      </c>
      <c r="C939" s="14" t="s">
        <v>344</v>
      </c>
      <c r="D939" s="8">
        <f>димвенканали!C939</f>
        <v>7564.79</v>
      </c>
      <c r="E939" s="8">
        <f>димвенканали!D939</f>
        <v>0</v>
      </c>
      <c r="F939" s="8">
        <f>димвенканали!E939</f>
        <v>0</v>
      </c>
      <c r="G939" s="328">
        <f t="shared" si="257"/>
        <v>7564.79</v>
      </c>
      <c r="H939" s="217">
        <f t="shared" si="262"/>
        <v>7.1004820248865425E-2</v>
      </c>
      <c r="I939" s="209">
        <f t="shared" si="258"/>
        <v>304.00358765450488</v>
      </c>
      <c r="J939" s="202">
        <f t="shared" si="263"/>
        <v>66.880789283991078</v>
      </c>
      <c r="K939" s="205">
        <v>130.51185148787462</v>
      </c>
      <c r="L939" s="202">
        <v>23.737817464158837</v>
      </c>
      <c r="M939" s="10">
        <f t="shared" si="259"/>
        <v>525.13404589052948</v>
      </c>
      <c r="N939" s="11">
        <f t="shared" si="260"/>
        <v>6.9418192162707684E-2</v>
      </c>
    </row>
    <row r="940" spans="1:14" x14ac:dyDescent="0.35">
      <c r="A940" s="9" t="e">
        <f t="shared" si="261"/>
        <v>#REF!</v>
      </c>
      <c r="B940" s="9">
        <f t="shared" si="264"/>
        <v>34</v>
      </c>
      <c r="C940" s="14" t="s">
        <v>345</v>
      </c>
      <c r="D940" s="8">
        <f>димвенканали!C940</f>
        <v>7586.48</v>
      </c>
      <c r="E940" s="8">
        <f>димвенканали!D940</f>
        <v>0</v>
      </c>
      <c r="F940" s="8">
        <f>димвенканали!E940</f>
        <v>0</v>
      </c>
      <c r="G940" s="328">
        <f t="shared" si="257"/>
        <v>7586.48</v>
      </c>
      <c r="H940" s="217">
        <f t="shared" si="262"/>
        <v>7.1208407466910859E-2</v>
      </c>
      <c r="I940" s="209">
        <f t="shared" si="258"/>
        <v>304.87523614920548</v>
      </c>
      <c r="J940" s="202">
        <f t="shared" si="263"/>
        <v>67.072551952825208</v>
      </c>
      <c r="K940" s="205">
        <v>130.88605910748757</v>
      </c>
      <c r="L940" s="202">
        <v>23.805879269020256</v>
      </c>
      <c r="M940" s="10">
        <f t="shared" si="259"/>
        <v>526.63972647853848</v>
      </c>
      <c r="N940" s="11">
        <f t="shared" si="260"/>
        <v>6.941819216270767E-2</v>
      </c>
    </row>
    <row r="941" spans="1:14" x14ac:dyDescent="0.35">
      <c r="A941" s="9" t="e">
        <f t="shared" si="261"/>
        <v>#REF!</v>
      </c>
      <c r="B941" s="9">
        <f t="shared" si="264"/>
        <v>35</v>
      </c>
      <c r="C941" s="14" t="s">
        <v>346</v>
      </c>
      <c r="D941" s="8">
        <f>димвенканали!C941</f>
        <v>4003.9</v>
      </c>
      <c r="E941" s="8">
        <f>димвенканали!D941</f>
        <v>0</v>
      </c>
      <c r="F941" s="8">
        <f>димвенканали!E941</f>
        <v>0</v>
      </c>
      <c r="G941" s="328">
        <f t="shared" si="257"/>
        <v>4003.9</v>
      </c>
      <c r="H941" s="217">
        <f t="shared" si="262"/>
        <v>3.7581505870543964E-2</v>
      </c>
      <c r="I941" s="209">
        <f t="shared" si="258"/>
        <v>160.90333830944044</v>
      </c>
      <c r="J941" s="202">
        <f t="shared" si="263"/>
        <v>35.398734428076899</v>
      </c>
      <c r="K941" s="205">
        <v>69.077449892502131</v>
      </c>
      <c r="L941" s="202">
        <v>12.563976970245781</v>
      </c>
      <c r="M941" s="10">
        <f t="shared" si="259"/>
        <v>277.94349960026523</v>
      </c>
      <c r="N941" s="11">
        <f t="shared" si="260"/>
        <v>6.941819216270767E-2</v>
      </c>
    </row>
    <row r="942" spans="1:14" x14ac:dyDescent="0.35">
      <c r="A942" s="9" t="e">
        <f t="shared" si="261"/>
        <v>#REF!</v>
      </c>
      <c r="B942" s="9">
        <f t="shared" si="264"/>
        <v>36</v>
      </c>
      <c r="C942" s="14" t="s">
        <v>347</v>
      </c>
      <c r="D942" s="8">
        <f>димвенканали!C942</f>
        <v>3984.06</v>
      </c>
      <c r="E942" s="8">
        <f>димвенканали!D942</f>
        <v>0</v>
      </c>
      <c r="F942" s="8">
        <f>димвенканали!E942</f>
        <v>0</v>
      </c>
      <c r="G942" s="328">
        <f t="shared" si="257"/>
        <v>3984.06</v>
      </c>
      <c r="H942" s="217">
        <f t="shared" si="262"/>
        <v>3.73952831685605E-2</v>
      </c>
      <c r="I942" s="209">
        <f t="shared" si="258"/>
        <v>160.10603512203335</v>
      </c>
      <c r="J942" s="202">
        <f t="shared" si="263"/>
        <v>35.223327726847337</v>
      </c>
      <c r="K942" s="205">
        <v>68.735159474193168</v>
      </c>
      <c r="L942" s="202">
        <v>12.501720344683283</v>
      </c>
      <c r="M942" s="10">
        <f t="shared" si="259"/>
        <v>276.56624266775714</v>
      </c>
      <c r="N942" s="11">
        <f t="shared" si="260"/>
        <v>6.941819216270767E-2</v>
      </c>
    </row>
    <row r="943" spans="1:14" x14ac:dyDescent="0.35">
      <c r="A943" s="9" t="e">
        <f t="shared" si="261"/>
        <v>#REF!</v>
      </c>
      <c r="B943" s="9">
        <f t="shared" si="264"/>
        <v>37</v>
      </c>
      <c r="C943" s="14" t="s">
        <v>348</v>
      </c>
      <c r="D943" s="8">
        <f>димвенканали!C943</f>
        <v>82.8</v>
      </c>
      <c r="E943" s="8">
        <f>димвенканали!D943</f>
        <v>0</v>
      </c>
      <c r="F943" s="8">
        <f>димвенканали!E943</f>
        <v>0</v>
      </c>
      <c r="G943" s="328">
        <f t="shared" si="257"/>
        <v>82.8</v>
      </c>
      <c r="H943" s="217">
        <f t="shared" si="262"/>
        <v>7.7717942158421548E-4</v>
      </c>
      <c r="I943" s="209">
        <f t="shared" si="258"/>
        <v>3.3274548345417392</v>
      </c>
      <c r="J943" s="202">
        <f t="shared" si="263"/>
        <v>0.73204006359918261</v>
      </c>
      <c r="K943" s="205">
        <v>1.4285104151200521</v>
      </c>
      <c r="L943" s="202">
        <v>0.2598209978112217</v>
      </c>
      <c r="M943" s="10">
        <f t="shared" si="259"/>
        <v>5.7478263110721954</v>
      </c>
      <c r="N943" s="11">
        <f t="shared" si="260"/>
        <v>6.941819216270767E-2</v>
      </c>
    </row>
    <row r="944" spans="1:14" x14ac:dyDescent="0.35">
      <c r="A944" s="9" t="e">
        <f t="shared" si="261"/>
        <v>#REF!</v>
      </c>
      <c r="B944" s="9">
        <f t="shared" si="264"/>
        <v>38</v>
      </c>
      <c r="C944" s="14" t="s">
        <v>349</v>
      </c>
      <c r="D944" s="8">
        <f>димвенканали!C944</f>
        <v>334.8</v>
      </c>
      <c r="E944" s="8">
        <f>димвенканали!D944</f>
        <v>0</v>
      </c>
      <c r="F944" s="8">
        <f>димвенканали!E944</f>
        <v>0</v>
      </c>
      <c r="G944" s="328">
        <f t="shared" si="257"/>
        <v>334.8</v>
      </c>
      <c r="H944" s="217">
        <f t="shared" si="262"/>
        <v>3.1425080959709582E-3</v>
      </c>
      <c r="I944" s="209">
        <f t="shared" si="258"/>
        <v>13.454491287494859</v>
      </c>
      <c r="J944" s="202">
        <f t="shared" si="263"/>
        <v>2.9599880832488692</v>
      </c>
      <c r="K944" s="205">
        <v>5.7761508089636884</v>
      </c>
      <c r="L944" s="202">
        <v>1.050580556367114</v>
      </c>
      <c r="M944" s="10">
        <f t="shared" si="259"/>
        <v>23.241210736074528</v>
      </c>
      <c r="N944" s="11">
        <f t="shared" si="260"/>
        <v>6.941819216270767E-2</v>
      </c>
    </row>
    <row r="945" spans="1:14" x14ac:dyDescent="0.35">
      <c r="A945" s="9" t="e">
        <f t="shared" si="261"/>
        <v>#REF!</v>
      </c>
      <c r="B945" s="9">
        <f t="shared" si="264"/>
        <v>39</v>
      </c>
      <c r="C945" s="14" t="s">
        <v>350</v>
      </c>
      <c r="D945" s="8">
        <f>димвенканали!C945</f>
        <v>435.7</v>
      </c>
      <c r="E945" s="8">
        <f>димвенканали!D945</f>
        <v>0</v>
      </c>
      <c r="F945" s="8">
        <f>димвенканали!E945</f>
        <v>0</v>
      </c>
      <c r="G945" s="328">
        <f t="shared" si="257"/>
        <v>435.7</v>
      </c>
      <c r="H945" s="217">
        <f t="shared" si="262"/>
        <v>4.0895781882154909E-3</v>
      </c>
      <c r="I945" s="209">
        <f t="shared" si="258"/>
        <v>17.509324533935214</v>
      </c>
      <c r="J945" s="202">
        <f t="shared" si="263"/>
        <v>3.8520513974657469</v>
      </c>
      <c r="K945" s="205">
        <v>7.5169322206256837</v>
      </c>
      <c r="L945" s="202">
        <v>1.3671981732650882</v>
      </c>
      <c r="M945" s="10">
        <f t="shared" si="259"/>
        <v>30.245506325291732</v>
      </c>
      <c r="N945" s="11">
        <f t="shared" si="260"/>
        <v>6.941819216270767E-2</v>
      </c>
    </row>
    <row r="946" spans="1:14" x14ac:dyDescent="0.35">
      <c r="A946" s="9" t="e">
        <f t="shared" si="261"/>
        <v>#REF!</v>
      </c>
      <c r="B946" s="9">
        <f t="shared" si="264"/>
        <v>40</v>
      </c>
      <c r="C946" s="14" t="s">
        <v>351</v>
      </c>
      <c r="D946" s="8">
        <f>димвенканали!C946</f>
        <v>431.1</v>
      </c>
      <c r="E946" s="8">
        <f>димвенканали!D946</f>
        <v>0</v>
      </c>
      <c r="F946" s="8">
        <f>димвенканали!E946</f>
        <v>0</v>
      </c>
      <c r="G946" s="328">
        <f t="shared" si="257"/>
        <v>431.1</v>
      </c>
      <c r="H946" s="217">
        <f t="shared" si="262"/>
        <v>4.046401553683035E-3</v>
      </c>
      <c r="I946" s="209">
        <f t="shared" si="258"/>
        <v>17.324465932016228</v>
      </c>
      <c r="J946" s="202">
        <f t="shared" si="263"/>
        <v>3.8113825050435701</v>
      </c>
      <c r="K946" s="205">
        <v>7.4375705308967932</v>
      </c>
      <c r="L946" s="202">
        <v>1.3527636733866868</v>
      </c>
      <c r="M946" s="10">
        <f t="shared" si="259"/>
        <v>29.926182641343278</v>
      </c>
      <c r="N946" s="11">
        <f t="shared" si="260"/>
        <v>6.941819216270767E-2</v>
      </c>
    </row>
    <row r="947" spans="1:14" x14ac:dyDescent="0.35">
      <c r="A947" s="9" t="e">
        <f t="shared" si="261"/>
        <v>#REF!</v>
      </c>
      <c r="B947" s="9">
        <f t="shared" si="264"/>
        <v>41</v>
      </c>
      <c r="C947" s="14" t="s">
        <v>352</v>
      </c>
      <c r="D947" s="8">
        <f>димвенканали!C947</f>
        <v>174.4</v>
      </c>
      <c r="E947" s="8">
        <f>димвенканали!D947</f>
        <v>0</v>
      </c>
      <c r="F947" s="8">
        <f>димвенканали!E947</f>
        <v>0</v>
      </c>
      <c r="G947" s="328">
        <f t="shared" si="257"/>
        <v>174.4</v>
      </c>
      <c r="H947" s="217">
        <f t="shared" si="262"/>
        <v>1.6369576222739998E-3</v>
      </c>
      <c r="I947" s="209">
        <f t="shared" si="258"/>
        <v>7.0085522118850161</v>
      </c>
      <c r="J947" s="202">
        <f t="shared" si="263"/>
        <v>1.5418814866147035</v>
      </c>
      <c r="K947" s="205">
        <v>3.0088431931997235</v>
      </c>
      <c r="L947" s="202">
        <v>0.54725582147677609</v>
      </c>
      <c r="M947" s="10">
        <f t="shared" si="259"/>
        <v>12.10653271317622</v>
      </c>
      <c r="N947" s="11">
        <f t="shared" si="260"/>
        <v>6.9418192162707684E-2</v>
      </c>
    </row>
    <row r="948" spans="1:14" x14ac:dyDescent="0.35">
      <c r="A948" s="9" t="e">
        <f t="shared" si="261"/>
        <v>#REF!</v>
      </c>
      <c r="B948" s="9">
        <f t="shared" si="264"/>
        <v>42</v>
      </c>
      <c r="C948" s="14" t="s">
        <v>353</v>
      </c>
      <c r="D948" s="8">
        <f>димвенканали!C948</f>
        <v>345.2</v>
      </c>
      <c r="E948" s="8">
        <f>димвенканали!D948</f>
        <v>0</v>
      </c>
      <c r="F948" s="8">
        <f>димвенканали!E948</f>
        <v>0</v>
      </c>
      <c r="G948" s="328">
        <f t="shared" si="257"/>
        <v>345.2</v>
      </c>
      <c r="H948" s="217">
        <f t="shared" si="262"/>
        <v>3.2401248349139028E-3</v>
      </c>
      <c r="I948" s="209">
        <f t="shared" si="258"/>
        <v>13.872432474442128</v>
      </c>
      <c r="J948" s="202">
        <f t="shared" si="263"/>
        <v>3.0519351443772682</v>
      </c>
      <c r="K948" s="205">
        <v>5.9555772379159659</v>
      </c>
      <c r="L948" s="202">
        <v>1.0832150778313254</v>
      </c>
      <c r="M948" s="10">
        <f t="shared" si="259"/>
        <v>23.96315993456669</v>
      </c>
      <c r="N948" s="11">
        <f t="shared" si="260"/>
        <v>6.9418192162707684E-2</v>
      </c>
    </row>
    <row r="949" spans="1:14" x14ac:dyDescent="0.35">
      <c r="A949" s="9" t="e">
        <f t="shared" si="261"/>
        <v>#REF!</v>
      </c>
      <c r="B949" s="9">
        <f t="shared" si="264"/>
        <v>43</v>
      </c>
      <c r="C949" s="14" t="s">
        <v>354</v>
      </c>
      <c r="D949" s="8">
        <f>димвенканали!C949</f>
        <v>344.6</v>
      </c>
      <c r="E949" s="8">
        <f>димвенканали!D949</f>
        <v>0</v>
      </c>
      <c r="F949" s="8">
        <f>димвенканали!E949</f>
        <v>0</v>
      </c>
      <c r="G949" s="328">
        <f t="shared" si="257"/>
        <v>344.6</v>
      </c>
      <c r="H949" s="217">
        <f t="shared" si="262"/>
        <v>3.2344930999748875E-3</v>
      </c>
      <c r="I949" s="209">
        <f t="shared" si="258"/>
        <v>13.848320482887482</v>
      </c>
      <c r="J949" s="202">
        <f t="shared" si="263"/>
        <v>3.0466305062352461</v>
      </c>
      <c r="K949" s="205">
        <v>5.9452257131687194</v>
      </c>
      <c r="L949" s="202">
        <v>1.0813323169776208</v>
      </c>
      <c r="M949" s="10">
        <f t="shared" si="259"/>
        <v>23.921509019269067</v>
      </c>
      <c r="N949" s="11">
        <f t="shared" si="260"/>
        <v>6.941819216270767E-2</v>
      </c>
    </row>
    <row r="950" spans="1:14" x14ac:dyDescent="0.35">
      <c r="A950" s="9" t="e">
        <f t="shared" si="261"/>
        <v>#REF!</v>
      </c>
      <c r="B950" s="9">
        <f t="shared" si="264"/>
        <v>44</v>
      </c>
      <c r="C950" s="14" t="s">
        <v>355</v>
      </c>
      <c r="D950" s="8">
        <f>димвенканали!C950</f>
        <v>332.1</v>
      </c>
      <c r="E950" s="8">
        <f>димвенканали!D950</f>
        <v>0</v>
      </c>
      <c r="F950" s="8">
        <f>димвенканали!E950</f>
        <v>0</v>
      </c>
      <c r="G950" s="328">
        <f t="shared" si="257"/>
        <v>332.1</v>
      </c>
      <c r="H950" s="217">
        <f t="shared" si="262"/>
        <v>3.117165288745386E-3</v>
      </c>
      <c r="I950" s="209">
        <f t="shared" si="258"/>
        <v>13.345987325498932</v>
      </c>
      <c r="J950" s="202">
        <f t="shared" si="263"/>
        <v>2.9361172116097651</v>
      </c>
      <c r="K950" s="205">
        <v>5.7295689476010789</v>
      </c>
      <c r="L950" s="202">
        <v>1.0421081325254438</v>
      </c>
      <c r="M950" s="10">
        <f t="shared" si="259"/>
        <v>23.053781617235217</v>
      </c>
      <c r="N950" s="11">
        <f t="shared" si="260"/>
        <v>6.9418192162707656E-2</v>
      </c>
    </row>
    <row r="951" spans="1:14" x14ac:dyDescent="0.35">
      <c r="A951" s="9" t="e">
        <f t="shared" si="261"/>
        <v>#REF!</v>
      </c>
      <c r="B951" s="9">
        <f t="shared" si="264"/>
        <v>45</v>
      </c>
      <c r="C951" s="14" t="s">
        <v>356</v>
      </c>
      <c r="D951" s="8">
        <f>димвенканали!C951</f>
        <v>335.1</v>
      </c>
      <c r="E951" s="8">
        <f>димвенканали!D951</f>
        <v>0</v>
      </c>
      <c r="F951" s="8">
        <f>димвенканали!E951</f>
        <v>0</v>
      </c>
      <c r="G951" s="328">
        <f t="shared" si="257"/>
        <v>335.1</v>
      </c>
      <c r="H951" s="217">
        <f t="shared" si="262"/>
        <v>3.1453239634404665E-3</v>
      </c>
      <c r="I951" s="209">
        <f t="shared" si="258"/>
        <v>13.466547283272185</v>
      </c>
      <c r="J951" s="202">
        <f t="shared" si="263"/>
        <v>2.9626404023198805</v>
      </c>
      <c r="K951" s="205">
        <v>5.7813265713373125</v>
      </c>
      <c r="L951" s="202">
        <v>1.0515219367939661</v>
      </c>
      <c r="M951" s="10">
        <f t="shared" si="259"/>
        <v>23.262036193723347</v>
      </c>
      <c r="N951" s="11">
        <f t="shared" si="260"/>
        <v>6.9418192162707684E-2</v>
      </c>
    </row>
    <row r="952" spans="1:14" x14ac:dyDescent="0.35">
      <c r="A952" s="9" t="e">
        <f t="shared" si="261"/>
        <v>#REF!</v>
      </c>
      <c r="B952" s="9">
        <f t="shared" si="264"/>
        <v>46</v>
      </c>
      <c r="C952" s="14" t="s">
        <v>357</v>
      </c>
      <c r="D952" s="8">
        <f>димвенканали!C952</f>
        <v>326.89999999999998</v>
      </c>
      <c r="E952" s="8">
        <f>димвенканали!D952</f>
        <v>0</v>
      </c>
      <c r="F952" s="8">
        <f>димвенканали!E952</f>
        <v>0</v>
      </c>
      <c r="G952" s="328">
        <f t="shared" si="257"/>
        <v>326.89999999999998</v>
      </c>
      <c r="H952" s="217">
        <f t="shared" si="262"/>
        <v>3.0683569192739134E-3</v>
      </c>
      <c r="I952" s="209">
        <f t="shared" si="258"/>
        <v>13.137016732025296</v>
      </c>
      <c r="J952" s="202">
        <f t="shared" si="263"/>
        <v>2.8901436810455654</v>
      </c>
      <c r="K952" s="205">
        <v>5.6398557331249393</v>
      </c>
      <c r="L952" s="202">
        <v>1.0257908717933377</v>
      </c>
      <c r="M952" s="10">
        <f t="shared" si="259"/>
        <v>22.692807017989139</v>
      </c>
      <c r="N952" s="11">
        <f t="shared" si="260"/>
        <v>6.9418192162707684E-2</v>
      </c>
    </row>
    <row r="953" spans="1:14" x14ac:dyDescent="0.35">
      <c r="A953" s="9" t="e">
        <f t="shared" si="261"/>
        <v>#REF!</v>
      </c>
      <c r="B953" s="9">
        <f t="shared" si="264"/>
        <v>47</v>
      </c>
      <c r="C953" s="14" t="s">
        <v>358</v>
      </c>
      <c r="D953" s="8">
        <f>димвенканали!C953</f>
        <v>199</v>
      </c>
      <c r="E953" s="8">
        <f>димвенканали!D953</f>
        <v>0</v>
      </c>
      <c r="F953" s="8">
        <f>димвенканали!E953</f>
        <v>0</v>
      </c>
      <c r="G953" s="328">
        <f t="shared" si="257"/>
        <v>199</v>
      </c>
      <c r="H953" s="217">
        <f t="shared" si="262"/>
        <v>1.8678587547736579E-3</v>
      </c>
      <c r="I953" s="209">
        <f t="shared" si="258"/>
        <v>7.9971438656256773</v>
      </c>
      <c r="J953" s="202">
        <f t="shared" si="263"/>
        <v>1.7593716504376491</v>
      </c>
      <c r="K953" s="205">
        <v>3.4332557078368402</v>
      </c>
      <c r="L953" s="202">
        <v>0.6244490164786608</v>
      </c>
      <c r="M953" s="10">
        <f t="shared" si="259"/>
        <v>13.814220240378827</v>
      </c>
      <c r="N953" s="11">
        <f t="shared" si="260"/>
        <v>6.941819216270767E-2</v>
      </c>
    </row>
    <row r="954" spans="1:14" x14ac:dyDescent="0.35">
      <c r="A954" s="9" t="e">
        <f t="shared" si="261"/>
        <v>#REF!</v>
      </c>
      <c r="B954" s="9">
        <f t="shared" si="264"/>
        <v>48</v>
      </c>
      <c r="C954" s="14" t="s">
        <v>359</v>
      </c>
      <c r="D954" s="8">
        <f>димвенканали!C954</f>
        <v>242.5</v>
      </c>
      <c r="E954" s="8">
        <f>димвенканали!D954</f>
        <v>0</v>
      </c>
      <c r="F954" s="8">
        <f>димвенканали!E954</f>
        <v>0</v>
      </c>
      <c r="G954" s="328">
        <f t="shared" si="257"/>
        <v>242.5</v>
      </c>
      <c r="H954" s="217">
        <f t="shared" si="262"/>
        <v>2.276159537852322E-3</v>
      </c>
      <c r="I954" s="209">
        <f t="shared" si="258"/>
        <v>9.7452632533378232</v>
      </c>
      <c r="J954" s="202">
        <f t="shared" si="263"/>
        <v>2.1439579157343212</v>
      </c>
      <c r="K954" s="205">
        <v>4.1837412520122301</v>
      </c>
      <c r="L954" s="202">
        <v>0.76094917837223752</v>
      </c>
      <c r="M954" s="10">
        <f t="shared" si="259"/>
        <v>16.833911599456609</v>
      </c>
      <c r="N954" s="11">
        <f t="shared" si="260"/>
        <v>6.941819216270767E-2</v>
      </c>
    </row>
    <row r="955" spans="1:14" x14ac:dyDescent="0.35">
      <c r="A955" s="9" t="e">
        <f t="shared" si="261"/>
        <v>#REF!</v>
      </c>
      <c r="B955" s="9">
        <f t="shared" si="264"/>
        <v>49</v>
      </c>
      <c r="C955" s="14" t="s">
        <v>360</v>
      </c>
      <c r="D955" s="8">
        <f>димвенканали!C955</f>
        <v>312.5</v>
      </c>
      <c r="E955" s="8">
        <f>димвенканали!D955</f>
        <v>0</v>
      </c>
      <c r="F955" s="8">
        <f>димвенканали!E955</f>
        <v>0</v>
      </c>
      <c r="G955" s="328">
        <f t="shared" si="257"/>
        <v>312.5</v>
      </c>
      <c r="H955" s="217">
        <f t="shared" si="262"/>
        <v>2.9331952807375283E-3</v>
      </c>
      <c r="I955" s="209">
        <f t="shared" si="258"/>
        <v>12.558328934713689</v>
      </c>
      <c r="J955" s="202">
        <f t="shared" si="263"/>
        <v>2.7628323656370117</v>
      </c>
      <c r="K955" s="205">
        <v>5.3914191391910169</v>
      </c>
      <c r="L955" s="202">
        <v>0.98060461130442966</v>
      </c>
      <c r="M955" s="10">
        <f t="shared" si="259"/>
        <v>21.693185050846147</v>
      </c>
      <c r="N955" s="11">
        <f t="shared" si="260"/>
        <v>6.941819216270767E-2</v>
      </c>
    </row>
    <row r="956" spans="1:14" x14ac:dyDescent="0.35">
      <c r="A956" s="9" t="e">
        <f>#REF!+1</f>
        <v>#REF!</v>
      </c>
      <c r="B956" s="9">
        <f t="shared" si="264"/>
        <v>50</v>
      </c>
      <c r="C956" s="14" t="s">
        <v>361</v>
      </c>
      <c r="D956" s="8">
        <f>димвенканали!C956</f>
        <v>4132.99</v>
      </c>
      <c r="E956" s="8">
        <f>димвенканали!D956</f>
        <v>0</v>
      </c>
      <c r="F956" s="8">
        <f>димвенканали!E956</f>
        <v>51.3</v>
      </c>
      <c r="G956" s="328">
        <f t="shared" si="257"/>
        <v>4184.29</v>
      </c>
      <c r="H956" s="217">
        <f t="shared" si="262"/>
        <v>3.9274686979959138E-2</v>
      </c>
      <c r="I956" s="209">
        <f t="shared" si="258"/>
        <v>168.15260857034605</v>
      </c>
      <c r="J956" s="202">
        <f t="shared" si="263"/>
        <v>36.993573885476131</v>
      </c>
      <c r="K956" s="205">
        <v>72.18963580776186</v>
      </c>
      <c r="L956" s="202">
        <v>12.969052967920303</v>
      </c>
      <c r="M956" s="10">
        <f t="shared" si="259"/>
        <v>290.30487123150431</v>
      </c>
      <c r="N956" s="11">
        <f t="shared" si="260"/>
        <v>6.9379720629187819E-2</v>
      </c>
    </row>
    <row r="957" spans="1:14" x14ac:dyDescent="0.35">
      <c r="A957" s="9" t="e">
        <f t="shared" si="261"/>
        <v>#REF!</v>
      </c>
      <c r="B957" s="9">
        <f t="shared" si="264"/>
        <v>51</v>
      </c>
      <c r="C957" s="14" t="s">
        <v>362</v>
      </c>
      <c r="D957" s="8">
        <f>димвенканали!C957</f>
        <v>429.5</v>
      </c>
      <c r="E957" s="8">
        <f>димвенканали!D957</f>
        <v>0</v>
      </c>
      <c r="F957" s="8">
        <f>димвенканали!E957</f>
        <v>0</v>
      </c>
      <c r="G957" s="328">
        <f t="shared" si="257"/>
        <v>429.5</v>
      </c>
      <c r="H957" s="217">
        <f t="shared" si="262"/>
        <v>4.0313835938456588E-3</v>
      </c>
      <c r="I957" s="209">
        <f t="shared" si="258"/>
        <v>17.260167287870495</v>
      </c>
      <c r="J957" s="202">
        <f t="shared" si="263"/>
        <v>3.7972368033315087</v>
      </c>
      <c r="K957" s="205">
        <v>7.4099664649041346</v>
      </c>
      <c r="L957" s="202">
        <v>1.3477429777768082</v>
      </c>
      <c r="M957" s="10">
        <f t="shared" si="259"/>
        <v>29.815113533882943</v>
      </c>
      <c r="N957" s="11">
        <f t="shared" si="260"/>
        <v>6.941819216270767E-2</v>
      </c>
    </row>
    <row r="958" spans="1:14" x14ac:dyDescent="0.35">
      <c r="A958" s="9" t="e">
        <f t="shared" si="261"/>
        <v>#REF!</v>
      </c>
      <c r="B958" s="9">
        <f t="shared" si="264"/>
        <v>52</v>
      </c>
      <c r="C958" s="14" t="s">
        <v>363</v>
      </c>
      <c r="D958" s="8">
        <f>димвенканали!C958</f>
        <v>313</v>
      </c>
      <c r="E958" s="8">
        <f>димвенканали!D958</f>
        <v>0</v>
      </c>
      <c r="F958" s="8">
        <f>димвенканали!E958</f>
        <v>0</v>
      </c>
      <c r="G958" s="328">
        <f t="shared" si="257"/>
        <v>313</v>
      </c>
      <c r="H958" s="217">
        <f t="shared" si="262"/>
        <v>2.9378883931867081E-3</v>
      </c>
      <c r="I958" s="209">
        <f t="shared" si="258"/>
        <v>12.57842226100923</v>
      </c>
      <c r="J958" s="202">
        <f t="shared" si="263"/>
        <v>2.7672528974220305</v>
      </c>
      <c r="K958" s="205">
        <v>5.4000454098137238</v>
      </c>
      <c r="L958" s="202">
        <v>0.98217357868251687</v>
      </c>
      <c r="M958" s="10">
        <f t="shared" si="259"/>
        <v>21.7278941469275</v>
      </c>
      <c r="N958" s="11">
        <f t="shared" si="260"/>
        <v>6.941819216270767E-2</v>
      </c>
    </row>
    <row r="959" spans="1:14" x14ac:dyDescent="0.35">
      <c r="A959" s="9" t="e">
        <f t="shared" si="261"/>
        <v>#REF!</v>
      </c>
      <c r="B959" s="9">
        <f t="shared" si="264"/>
        <v>53</v>
      </c>
      <c r="C959" s="14" t="s">
        <v>364</v>
      </c>
      <c r="D959" s="8">
        <f>димвенканали!C959</f>
        <v>348.9</v>
      </c>
      <c r="E959" s="8">
        <f>димвенканали!D959</f>
        <v>0</v>
      </c>
      <c r="F959" s="8">
        <f>димвенканали!E959</f>
        <v>0</v>
      </c>
      <c r="G959" s="328">
        <f t="shared" si="257"/>
        <v>348.9</v>
      </c>
      <c r="H959" s="217">
        <f t="shared" si="262"/>
        <v>3.2748538670378351E-3</v>
      </c>
      <c r="I959" s="209">
        <f t="shared" si="258"/>
        <v>14.021123089029139</v>
      </c>
      <c r="J959" s="202">
        <f t="shared" si="263"/>
        <v>3.0846470795864107</v>
      </c>
      <c r="K959" s="205">
        <v>6.0194116405239866</v>
      </c>
      <c r="L959" s="202">
        <v>1.0948254364291696</v>
      </c>
      <c r="M959" s="10">
        <f t="shared" si="259"/>
        <v>24.220007245568706</v>
      </c>
      <c r="N959" s="11">
        <f>M959/G959</f>
        <v>6.941819216270767E-2</v>
      </c>
    </row>
    <row r="960" spans="1:14" x14ac:dyDescent="0.35">
      <c r="A960" s="9" t="e">
        <f t="shared" si="261"/>
        <v>#REF!</v>
      </c>
      <c r="B960" s="9">
        <f t="shared" si="264"/>
        <v>54</v>
      </c>
      <c r="C960" s="14" t="s">
        <v>365</v>
      </c>
      <c r="D960" s="8">
        <f>димвенканали!C960</f>
        <v>345</v>
      </c>
      <c r="E960" s="8">
        <f>димвенканали!D960</f>
        <v>0</v>
      </c>
      <c r="F960" s="8">
        <f>димвенканали!E960</f>
        <v>0</v>
      </c>
      <c r="G960" s="328">
        <f t="shared" si="257"/>
        <v>345</v>
      </c>
      <c r="H960" s="217">
        <f t="shared" si="262"/>
        <v>3.2382475899342309E-3</v>
      </c>
      <c r="I960" s="209">
        <f t="shared" si="258"/>
        <v>13.864395143923913</v>
      </c>
      <c r="J960" s="202">
        <f t="shared" si="263"/>
        <v>3.0501669316632607</v>
      </c>
      <c r="K960" s="205">
        <v>5.9521267296668841</v>
      </c>
      <c r="L960" s="202">
        <v>1.0825874908800905</v>
      </c>
      <c r="M960" s="10">
        <f t="shared" si="259"/>
        <v>23.949276296134148</v>
      </c>
      <c r="N960" s="11">
        <f t="shared" si="260"/>
        <v>6.941819216270767E-2</v>
      </c>
    </row>
    <row r="961" spans="1:14" x14ac:dyDescent="0.35">
      <c r="A961" s="9" t="e">
        <f t="shared" si="261"/>
        <v>#REF!</v>
      </c>
      <c r="B961" s="9">
        <f t="shared" si="264"/>
        <v>55</v>
      </c>
      <c r="C961" s="14" t="s">
        <v>366</v>
      </c>
      <c r="D961" s="8">
        <f>димвенканали!C961</f>
        <v>139.5</v>
      </c>
      <c r="E961" s="8">
        <f>димвенканали!D961</f>
        <v>0</v>
      </c>
      <c r="F961" s="8">
        <f>димвенканали!E961</f>
        <v>0</v>
      </c>
      <c r="G961" s="328">
        <f t="shared" si="257"/>
        <v>139.5</v>
      </c>
      <c r="H961" s="217">
        <f t="shared" si="262"/>
        <v>1.3093783733212326E-3</v>
      </c>
      <c r="I961" s="209">
        <f t="shared" si="258"/>
        <v>5.6060380364561908</v>
      </c>
      <c r="J961" s="202">
        <f t="shared" si="263"/>
        <v>1.2333283680203619</v>
      </c>
      <c r="K961" s="205">
        <v>2.4067295037348702</v>
      </c>
      <c r="L961" s="202">
        <v>0.43774189848629741</v>
      </c>
      <c r="M961" s="10">
        <f t="shared" si="259"/>
        <v>9.6838378066977207</v>
      </c>
      <c r="N961" s="11">
        <f t="shared" si="260"/>
        <v>6.941819216270767E-2</v>
      </c>
    </row>
    <row r="962" spans="1:14" x14ac:dyDescent="0.35">
      <c r="A962" s="9" t="e">
        <f t="shared" si="261"/>
        <v>#REF!</v>
      </c>
      <c r="B962" s="9">
        <f t="shared" si="264"/>
        <v>56</v>
      </c>
      <c r="C962" s="14" t="s">
        <v>367</v>
      </c>
      <c r="D962" s="8">
        <f>димвенканали!C962</f>
        <v>70.400000000000006</v>
      </c>
      <c r="E962" s="8">
        <f>димвенканали!D962</f>
        <v>0</v>
      </c>
      <c r="F962" s="8">
        <f>димвенканали!E962</f>
        <v>0</v>
      </c>
      <c r="G962" s="328">
        <f t="shared" ref="G962:G1008" si="265">D962+E962+F962</f>
        <v>70.400000000000006</v>
      </c>
      <c r="H962" s="217">
        <f t="shared" si="262"/>
        <v>6.6079023284455036E-4</v>
      </c>
      <c r="I962" s="209">
        <f t="shared" si="258"/>
        <v>2.8291403424123001</v>
      </c>
      <c r="J962" s="202">
        <f t="shared" si="263"/>
        <v>0.62241087533070605</v>
      </c>
      <c r="K962" s="205">
        <v>1.2145789036769525</v>
      </c>
      <c r="L962" s="202">
        <v>0.2209106068346619</v>
      </c>
      <c r="M962" s="10">
        <f t="shared" si="259"/>
        <v>4.88704072825462</v>
      </c>
      <c r="N962" s="11">
        <f t="shared" si="260"/>
        <v>6.941819216270767E-2</v>
      </c>
    </row>
    <row r="963" spans="1:14" x14ac:dyDescent="0.35">
      <c r="A963" s="9" t="e">
        <f>#REF!+1</f>
        <v>#REF!</v>
      </c>
      <c r="B963" s="9">
        <f t="shared" si="264"/>
        <v>57</v>
      </c>
      <c r="C963" s="14" t="s">
        <v>368</v>
      </c>
      <c r="D963" s="8">
        <f>димвенканали!C963</f>
        <v>126.1</v>
      </c>
      <c r="E963" s="8">
        <f>димвенканали!D963</f>
        <v>0</v>
      </c>
      <c r="F963" s="8">
        <f>димвенканали!E963</f>
        <v>0</v>
      </c>
      <c r="G963" s="328">
        <f t="shared" si="265"/>
        <v>126.1</v>
      </c>
      <c r="H963" s="217">
        <f t="shared" si="262"/>
        <v>1.1836029596832072E-3</v>
      </c>
      <c r="I963" s="209">
        <f t="shared" si="258"/>
        <v>5.0675368917356671</v>
      </c>
      <c r="J963" s="202">
        <f t="shared" si="263"/>
        <v>1.1148581161818467</v>
      </c>
      <c r="K963" s="205">
        <v>2.1755454510463594</v>
      </c>
      <c r="L963" s="202">
        <v>0.39569357275356348</v>
      </c>
      <c r="M963" s="10">
        <f t="shared" si="259"/>
        <v>8.7536340317174357</v>
      </c>
      <c r="N963" s="11">
        <f t="shared" si="260"/>
        <v>6.9418192162707656E-2</v>
      </c>
    </row>
    <row r="964" spans="1:14" x14ac:dyDescent="0.35">
      <c r="A964" s="9" t="e">
        <f t="shared" si="261"/>
        <v>#REF!</v>
      </c>
      <c r="B964" s="9">
        <f t="shared" si="264"/>
        <v>58</v>
      </c>
      <c r="C964" s="14" t="s">
        <v>369</v>
      </c>
      <c r="D964" s="8">
        <f>димвенканали!C964</f>
        <v>165.8</v>
      </c>
      <c r="E964" s="8">
        <f>димвенканали!D964</f>
        <v>0</v>
      </c>
      <c r="F964" s="8">
        <f>димвенканали!E964</f>
        <v>0</v>
      </c>
      <c r="G964" s="328">
        <f t="shared" si="265"/>
        <v>165.8</v>
      </c>
      <c r="H964" s="217">
        <f t="shared" si="262"/>
        <v>1.5562360881481031E-3</v>
      </c>
      <c r="I964" s="209">
        <f t="shared" si="258"/>
        <v>6.6629469996016955</v>
      </c>
      <c r="J964" s="202">
        <f t="shared" si="263"/>
        <v>1.465848339912373</v>
      </c>
      <c r="K964" s="205">
        <v>2.8604713384891864</v>
      </c>
      <c r="L964" s="202">
        <v>0.52026958257367828</v>
      </c>
      <c r="M964" s="10">
        <f t="shared" si="259"/>
        <v>11.509536260576933</v>
      </c>
      <c r="N964" s="11">
        <f t="shared" si="260"/>
        <v>6.941819216270767E-2</v>
      </c>
    </row>
    <row r="965" spans="1:14" x14ac:dyDescent="0.35">
      <c r="A965" s="9" t="e">
        <f t="shared" si="261"/>
        <v>#REF!</v>
      </c>
      <c r="B965" s="9">
        <f t="shared" si="264"/>
        <v>59</v>
      </c>
      <c r="C965" s="14" t="s">
        <v>370</v>
      </c>
      <c r="D965" s="8">
        <f>димвенканали!C965</f>
        <v>100.4</v>
      </c>
      <c r="E965" s="8">
        <f>димвенканали!D965</f>
        <v>0</v>
      </c>
      <c r="F965" s="8">
        <f>димвенканали!E965</f>
        <v>0</v>
      </c>
      <c r="G965" s="328">
        <f t="shared" si="265"/>
        <v>100.4</v>
      </c>
      <c r="H965" s="217">
        <f t="shared" si="262"/>
        <v>9.4237697979535312E-4</v>
      </c>
      <c r="I965" s="209">
        <f t="shared" ref="I965:I1019" si="266">H965*$I$2</f>
        <v>4.0347399201448146</v>
      </c>
      <c r="J965" s="202">
        <f t="shared" si="263"/>
        <v>0.88764278243185923</v>
      </c>
      <c r="K965" s="205">
        <v>1.7321551410392904</v>
      </c>
      <c r="L965" s="202">
        <v>0.3150486495198872</v>
      </c>
      <c r="M965" s="10">
        <f t="shared" si="259"/>
        <v>6.9695864931358518</v>
      </c>
      <c r="N965" s="11">
        <f t="shared" si="260"/>
        <v>6.9418192162707684E-2</v>
      </c>
    </row>
    <row r="966" spans="1:14" x14ac:dyDescent="0.35">
      <c r="A966" s="9" t="e">
        <f>A965+1</f>
        <v>#REF!</v>
      </c>
      <c r="B966" s="9">
        <f t="shared" si="264"/>
        <v>60</v>
      </c>
      <c r="C966" s="14" t="s">
        <v>371</v>
      </c>
      <c r="D966" s="8">
        <f>димвенканали!C966</f>
        <v>102.7</v>
      </c>
      <c r="E966" s="8">
        <f>димвенканали!D966</f>
        <v>0</v>
      </c>
      <c r="F966" s="8">
        <f>димвенканали!E966</f>
        <v>0</v>
      </c>
      <c r="G966" s="328">
        <f t="shared" si="265"/>
        <v>102.7</v>
      </c>
      <c r="H966" s="217">
        <f t="shared" si="262"/>
        <v>9.6396529706158128E-4</v>
      </c>
      <c r="I966" s="209">
        <f t="shared" si="266"/>
        <v>4.1271692211043067</v>
      </c>
      <c r="J966" s="202">
        <f t="shared" si="263"/>
        <v>0.9079772286429475</v>
      </c>
      <c r="K966" s="205">
        <v>1.771835985903736</v>
      </c>
      <c r="L966" s="202">
        <v>0.32226589945908785</v>
      </c>
      <c r="M966" s="10">
        <f t="shared" si="259"/>
        <v>7.1292483351100771</v>
      </c>
      <c r="N966" s="11">
        <f t="shared" si="260"/>
        <v>6.9418192162707656E-2</v>
      </c>
    </row>
    <row r="967" spans="1:14" x14ac:dyDescent="0.35">
      <c r="A967" s="9" t="e">
        <f>#REF!+1</f>
        <v>#REF!</v>
      </c>
      <c r="B967" s="9">
        <f t="shared" si="264"/>
        <v>61</v>
      </c>
      <c r="C967" s="14" t="s">
        <v>372</v>
      </c>
      <c r="D967" s="8">
        <f>димвенканали!C967</f>
        <v>84.9</v>
      </c>
      <c r="E967" s="8">
        <f>димвенканали!D967</f>
        <v>0</v>
      </c>
      <c r="F967" s="8">
        <f>димвенканали!E967</f>
        <v>0</v>
      </c>
      <c r="G967" s="328">
        <f t="shared" si="265"/>
        <v>84.9</v>
      </c>
      <c r="H967" s="217">
        <f t="shared" si="262"/>
        <v>7.9689049387077172E-4</v>
      </c>
      <c r="I967" s="209">
        <f t="shared" si="266"/>
        <v>3.4118468049830155</v>
      </c>
      <c r="J967" s="202">
        <f t="shared" si="263"/>
        <v>0.75060629709626336</v>
      </c>
      <c r="K967" s="205">
        <v>1.4647407517354158</v>
      </c>
      <c r="L967" s="202">
        <v>0.26641066079918752</v>
      </c>
      <c r="M967" s="10">
        <f t="shared" si="259"/>
        <v>5.893604514613882</v>
      </c>
      <c r="N967" s="11">
        <f t="shared" si="260"/>
        <v>6.941819216270767E-2</v>
      </c>
    </row>
    <row r="968" spans="1:14" x14ac:dyDescent="0.35">
      <c r="A968" s="9" t="e">
        <f>A967+1</f>
        <v>#REF!</v>
      </c>
      <c r="B968" s="9">
        <f t="shared" si="264"/>
        <v>62</v>
      </c>
      <c r="C968" s="14" t="s">
        <v>373</v>
      </c>
      <c r="D968" s="8">
        <f>димвенканали!C968</f>
        <v>97.9</v>
      </c>
      <c r="E968" s="8">
        <f>димвенканали!D968</f>
        <v>0</v>
      </c>
      <c r="F968" s="8">
        <f>димвенканали!E968</f>
        <v>0</v>
      </c>
      <c r="G968" s="328">
        <f t="shared" si="265"/>
        <v>97.9</v>
      </c>
      <c r="H968" s="217">
        <f t="shared" si="262"/>
        <v>9.1891141754945292E-4</v>
      </c>
      <c r="I968" s="209">
        <f t="shared" si="266"/>
        <v>3.934273288667105</v>
      </c>
      <c r="J968" s="202">
        <f t="shared" si="263"/>
        <v>0.86554012350676313</v>
      </c>
      <c r="K968" s="205">
        <v>1.6890237879257621</v>
      </c>
      <c r="L968" s="202">
        <v>0.30720381262945179</v>
      </c>
      <c r="M968" s="10">
        <f t="shared" si="259"/>
        <v>6.7960410127290816</v>
      </c>
      <c r="N968" s="11">
        <f t="shared" si="260"/>
        <v>6.941819216270767E-2</v>
      </c>
    </row>
    <row r="969" spans="1:14" x14ac:dyDescent="0.35">
      <c r="A969" s="9" t="e">
        <f>#REF!+1</f>
        <v>#REF!</v>
      </c>
      <c r="B969" s="9">
        <f t="shared" si="264"/>
        <v>63</v>
      </c>
      <c r="C969" s="14" t="s">
        <v>374</v>
      </c>
      <c r="D969" s="8">
        <f>димвенканали!C969</f>
        <v>65.099999999999994</v>
      </c>
      <c r="E969" s="8">
        <f>димвенканали!D969</f>
        <v>0</v>
      </c>
      <c r="F969" s="8">
        <f>димвенканали!E969</f>
        <v>0</v>
      </c>
      <c r="G969" s="328">
        <f t="shared" si="265"/>
        <v>65.099999999999994</v>
      </c>
      <c r="H969" s="217">
        <f t="shared" si="262"/>
        <v>6.1104324088324176E-4</v>
      </c>
      <c r="I969" s="209">
        <f t="shared" si="266"/>
        <v>2.6161510836795552</v>
      </c>
      <c r="J969" s="202">
        <f t="shared" si="263"/>
        <v>0.57555323840950212</v>
      </c>
      <c r="K969" s="205">
        <v>1.1231404350762728</v>
      </c>
      <c r="L969" s="202">
        <v>0.20427955262693878</v>
      </c>
      <c r="M969" s="10">
        <f t="shared" si="259"/>
        <v>4.5191243097922689</v>
      </c>
      <c r="N969" s="11">
        <f t="shared" si="260"/>
        <v>6.941819216270767E-2</v>
      </c>
    </row>
    <row r="970" spans="1:14" x14ac:dyDescent="0.35">
      <c r="A970" s="9" t="e">
        <f t="shared" ref="A970:B998" si="267">A969+1</f>
        <v>#REF!</v>
      </c>
      <c r="B970" s="9">
        <f t="shared" si="264"/>
        <v>64</v>
      </c>
      <c r="C970" s="14" t="s">
        <v>375</v>
      </c>
      <c r="D970" s="8">
        <f>димвенканали!C970</f>
        <v>185</v>
      </c>
      <c r="E970" s="8">
        <f>димвенканали!D970</f>
        <v>0</v>
      </c>
      <c r="F970" s="8">
        <f>димвенканали!E970</f>
        <v>0</v>
      </c>
      <c r="G970" s="328">
        <f t="shared" si="265"/>
        <v>185</v>
      </c>
      <c r="H970" s="217">
        <f t="shared" si="262"/>
        <v>1.7364516061966167E-3</v>
      </c>
      <c r="I970" s="209">
        <f t="shared" si="266"/>
        <v>7.4345307293505041</v>
      </c>
      <c r="J970" s="202">
        <f t="shared" si="263"/>
        <v>1.6355967604571109</v>
      </c>
      <c r="K970" s="205">
        <v>3.191720130401082</v>
      </c>
      <c r="L970" s="202">
        <v>0.5805179298922224</v>
      </c>
      <c r="M970" s="10">
        <f t="shared" ref="M970:M1032" si="268">I970+J970+K970+L970</f>
        <v>12.842365550100919</v>
      </c>
      <c r="N970" s="11">
        <f t="shared" ref="N970:N1032" si="269">M970/G970</f>
        <v>6.941819216270767E-2</v>
      </c>
    </row>
    <row r="971" spans="1:14" x14ac:dyDescent="0.35">
      <c r="A971" s="9" t="e">
        <f t="shared" si="267"/>
        <v>#REF!</v>
      </c>
      <c r="B971" s="9">
        <f t="shared" si="264"/>
        <v>65</v>
      </c>
      <c r="C971" s="14" t="s">
        <v>376</v>
      </c>
      <c r="D971" s="8">
        <f>димвенканали!C971</f>
        <v>527.4</v>
      </c>
      <c r="E971" s="8">
        <f>димвенканали!D971</f>
        <v>0</v>
      </c>
      <c r="F971" s="8">
        <f>димвенканали!E971</f>
        <v>0</v>
      </c>
      <c r="G971" s="328">
        <f t="shared" si="265"/>
        <v>527.4</v>
      </c>
      <c r="H971" s="217">
        <f t="shared" si="262"/>
        <v>4.9502950113951109E-3</v>
      </c>
      <c r="I971" s="209">
        <f t="shared" si="266"/>
        <v>21.194440576537598</v>
      </c>
      <c r="J971" s="202">
        <f t="shared" si="263"/>
        <v>4.6627769268382719</v>
      </c>
      <c r="K971" s="205">
        <v>9.0989902528298963</v>
      </c>
      <c r="L971" s="202">
        <v>1.6549467904062598</v>
      </c>
      <c r="M971" s="10">
        <f t="shared" si="268"/>
        <v>36.611154546612028</v>
      </c>
      <c r="N971" s="11">
        <f t="shared" si="269"/>
        <v>6.9418192162707684E-2</v>
      </c>
    </row>
    <row r="972" spans="1:14" x14ac:dyDescent="0.35">
      <c r="A972" s="9" t="e">
        <f t="shared" si="267"/>
        <v>#REF!</v>
      </c>
      <c r="B972" s="9">
        <f t="shared" si="264"/>
        <v>66</v>
      </c>
      <c r="C972" s="14" t="s">
        <v>377</v>
      </c>
      <c r="D972" s="8">
        <f>димвенканали!C972</f>
        <v>520.9</v>
      </c>
      <c r="E972" s="8">
        <f>димвенканали!D972</f>
        <v>0</v>
      </c>
      <c r="F972" s="8">
        <f>димвенканали!E972</f>
        <v>0</v>
      </c>
      <c r="G972" s="328">
        <f t="shared" si="265"/>
        <v>520.9</v>
      </c>
      <c r="H972" s="217">
        <f t="shared" ref="H972:H1035" si="270">2/213078.21*G972</f>
        <v>4.8892845495557705E-3</v>
      </c>
      <c r="I972" s="209">
        <f t="shared" si="266"/>
        <v>20.933227334695552</v>
      </c>
      <c r="J972" s="202">
        <f t="shared" si="263"/>
        <v>4.6053100136330212</v>
      </c>
      <c r="K972" s="205">
        <v>8.986848734734723</v>
      </c>
      <c r="L972" s="202">
        <v>1.6345502144911277</v>
      </c>
      <c r="M972" s="10">
        <f t="shared" si="268"/>
        <v>36.159936297554424</v>
      </c>
      <c r="N972" s="11">
        <f t="shared" si="269"/>
        <v>6.941819216270767E-2</v>
      </c>
    </row>
    <row r="973" spans="1:14" x14ac:dyDescent="0.35">
      <c r="A973" s="9" t="e">
        <f t="shared" si="267"/>
        <v>#REF!</v>
      </c>
      <c r="B973" s="9">
        <f t="shared" si="264"/>
        <v>67</v>
      </c>
      <c r="C973" s="14" t="s">
        <v>378</v>
      </c>
      <c r="D973" s="8">
        <f>димвенканали!C973</f>
        <v>308.3</v>
      </c>
      <c r="E973" s="8">
        <f>димвенканали!D973</f>
        <v>0</v>
      </c>
      <c r="F973" s="8">
        <f>димвенканали!E973</f>
        <v>0</v>
      </c>
      <c r="G973" s="328">
        <f t="shared" si="265"/>
        <v>308.3</v>
      </c>
      <c r="H973" s="217">
        <f t="shared" si="270"/>
        <v>2.8937731361644158E-3</v>
      </c>
      <c r="I973" s="209">
        <f t="shared" si="266"/>
        <v>12.389544993831137</v>
      </c>
      <c r="J973" s="202">
        <f t="shared" si="263"/>
        <v>2.72569989864285</v>
      </c>
      <c r="K973" s="205">
        <v>5.3189584659602911</v>
      </c>
      <c r="L973" s="202">
        <v>0.96742528532849825</v>
      </c>
      <c r="M973" s="10">
        <f t="shared" si="268"/>
        <v>21.401628643762777</v>
      </c>
      <c r="N973" s="11">
        <f t="shared" si="269"/>
        <v>6.941819216270767E-2</v>
      </c>
    </row>
    <row r="974" spans="1:14" x14ac:dyDescent="0.35">
      <c r="A974" s="9" t="e">
        <f t="shared" si="267"/>
        <v>#REF!</v>
      </c>
      <c r="B974" s="9">
        <f t="shared" si="264"/>
        <v>68</v>
      </c>
      <c r="C974" s="14" t="s">
        <v>379</v>
      </c>
      <c r="D974" s="8">
        <f>димвенканали!C974</f>
        <v>524.94000000000005</v>
      </c>
      <c r="E974" s="8">
        <f>димвенканали!D974</f>
        <v>0</v>
      </c>
      <c r="F974" s="8">
        <f>димвенканали!E974</f>
        <v>0</v>
      </c>
      <c r="G974" s="328">
        <f t="shared" si="265"/>
        <v>524.94000000000005</v>
      </c>
      <c r="H974" s="217">
        <f t="shared" si="270"/>
        <v>4.9272048981451461E-3</v>
      </c>
      <c r="I974" s="209">
        <f t="shared" si="266"/>
        <v>21.095581411163536</v>
      </c>
      <c r="J974" s="202">
        <f t="shared" si="263"/>
        <v>4.6410279104559784</v>
      </c>
      <c r="K974" s="205">
        <v>9.0565490013661858</v>
      </c>
      <c r="L974" s="202">
        <v>1.6472274709060719</v>
      </c>
      <c r="M974" s="10">
        <f t="shared" si="268"/>
        <v>36.440385793891778</v>
      </c>
      <c r="N974" s="11">
        <f t="shared" si="269"/>
        <v>6.9418192162707684E-2</v>
      </c>
    </row>
    <row r="975" spans="1:14" x14ac:dyDescent="0.35">
      <c r="A975" s="9" t="e">
        <f t="shared" si="267"/>
        <v>#REF!</v>
      </c>
      <c r="B975" s="9">
        <f t="shared" si="264"/>
        <v>69</v>
      </c>
      <c r="C975" s="14" t="s">
        <v>380</v>
      </c>
      <c r="D975" s="8">
        <f>димвенканали!C975</f>
        <v>522.54999999999995</v>
      </c>
      <c r="E975" s="8">
        <f>димвенканали!D975</f>
        <v>0</v>
      </c>
      <c r="F975" s="8">
        <f>димвенканали!E975</f>
        <v>0</v>
      </c>
      <c r="G975" s="328">
        <f t="shared" si="265"/>
        <v>522.54999999999995</v>
      </c>
      <c r="H975" s="217">
        <f t="shared" si="270"/>
        <v>4.9047718206380649E-3</v>
      </c>
      <c r="I975" s="209">
        <f t="shared" si="266"/>
        <v>20.999535311470844</v>
      </c>
      <c r="J975" s="202">
        <f t="shared" si="263"/>
        <v>4.619897768523586</v>
      </c>
      <c r="K975" s="205">
        <v>9.0153154277896501</v>
      </c>
      <c r="L975" s="202">
        <v>1.6397278068388152</v>
      </c>
      <c r="M975" s="10">
        <f t="shared" si="268"/>
        <v>36.274476314622895</v>
      </c>
      <c r="N975" s="11">
        <f t="shared" si="269"/>
        <v>6.9418192162707684E-2</v>
      </c>
    </row>
    <row r="976" spans="1:14" x14ac:dyDescent="0.35">
      <c r="A976" s="9" t="e">
        <f t="shared" si="267"/>
        <v>#REF!</v>
      </c>
      <c r="B976" s="9">
        <f t="shared" si="264"/>
        <v>70</v>
      </c>
      <c r="C976" s="14" t="s">
        <v>381</v>
      </c>
      <c r="D976" s="8">
        <f>димвенканали!C976</f>
        <v>315.77999999999997</v>
      </c>
      <c r="E976" s="8">
        <f>димвенканали!D976</f>
        <v>0</v>
      </c>
      <c r="F976" s="8">
        <f>димвенканали!E976</f>
        <v>0</v>
      </c>
      <c r="G976" s="328">
        <f t="shared" si="265"/>
        <v>315.77999999999997</v>
      </c>
      <c r="H976" s="217">
        <f t="shared" si="270"/>
        <v>2.963982098404149E-3</v>
      </c>
      <c r="I976" s="209">
        <f t="shared" si="266"/>
        <v>12.690141155212443</v>
      </c>
      <c r="J976" s="202">
        <f t="shared" si="263"/>
        <v>2.7918310541467375</v>
      </c>
      <c r="K976" s="205">
        <v>5.4480074744759666</v>
      </c>
      <c r="L976" s="202">
        <v>0.99089703730468093</v>
      </c>
      <c r="M976" s="10">
        <f t="shared" si="268"/>
        <v>21.920876721139827</v>
      </c>
      <c r="N976" s="11">
        <f t="shared" si="269"/>
        <v>6.941819216270767E-2</v>
      </c>
    </row>
    <row r="977" spans="1:14" x14ac:dyDescent="0.35">
      <c r="A977" s="9" t="e">
        <f t="shared" si="267"/>
        <v>#REF!</v>
      </c>
      <c r="B977" s="9">
        <f t="shared" si="264"/>
        <v>71</v>
      </c>
      <c r="C977" s="14" t="s">
        <v>382</v>
      </c>
      <c r="D977" s="8">
        <f>димвенканали!C977</f>
        <v>538.4</v>
      </c>
      <c r="E977" s="8">
        <f>димвенканали!D977</f>
        <v>0</v>
      </c>
      <c r="F977" s="8">
        <f>димвенканали!E977</f>
        <v>0</v>
      </c>
      <c r="G977" s="328">
        <f t="shared" si="265"/>
        <v>538.4</v>
      </c>
      <c r="H977" s="217">
        <f t="shared" si="270"/>
        <v>5.0535434852770726E-3</v>
      </c>
      <c r="I977" s="209">
        <f t="shared" si="266"/>
        <v>21.63649375503952</v>
      </c>
      <c r="J977" s="202">
        <f t="shared" si="263"/>
        <v>4.7600286261086948</v>
      </c>
      <c r="K977" s="205">
        <v>9.2887682065294204</v>
      </c>
      <c r="L977" s="202">
        <v>1.6894640727241759</v>
      </c>
      <c r="M977" s="10">
        <f t="shared" si="268"/>
        <v>37.374754660401813</v>
      </c>
      <c r="N977" s="11">
        <f t="shared" si="269"/>
        <v>6.9418192162707684E-2</v>
      </c>
    </row>
    <row r="978" spans="1:14" x14ac:dyDescent="0.35">
      <c r="A978" s="9" t="e">
        <f t="shared" si="267"/>
        <v>#REF!</v>
      </c>
      <c r="B978" s="9">
        <f t="shared" si="264"/>
        <v>72</v>
      </c>
      <c r="C978" s="14" t="s">
        <v>383</v>
      </c>
      <c r="D978" s="8">
        <f>димвенканали!C978</f>
        <v>509.66</v>
      </c>
      <c r="E978" s="8">
        <f>димвенканали!D978</f>
        <v>0</v>
      </c>
      <c r="F978" s="8">
        <f>димвенканали!E978</f>
        <v>0</v>
      </c>
      <c r="G978" s="328">
        <f t="shared" si="265"/>
        <v>509.66</v>
      </c>
      <c r="H978" s="217">
        <f t="shared" si="270"/>
        <v>4.7837833816982041E-3</v>
      </c>
      <c r="I978" s="209">
        <f t="shared" si="266"/>
        <v>20.481529359571773</v>
      </c>
      <c r="J978" s="202">
        <f t="shared" si="263"/>
        <v>4.50593645910579</v>
      </c>
      <c r="K978" s="205">
        <v>8.7929301711362999</v>
      </c>
      <c r="L978" s="202">
        <v>1.5992798278317299</v>
      </c>
      <c r="M978" s="10">
        <f t="shared" si="268"/>
        <v>35.379675817645591</v>
      </c>
      <c r="N978" s="11">
        <f t="shared" si="269"/>
        <v>6.941819216270767E-2</v>
      </c>
    </row>
    <row r="979" spans="1:14" x14ac:dyDescent="0.35">
      <c r="A979" s="9" t="e">
        <f t="shared" si="267"/>
        <v>#REF!</v>
      </c>
      <c r="B979" s="9">
        <f t="shared" si="264"/>
        <v>73</v>
      </c>
      <c r="C979" s="14" t="s">
        <v>384</v>
      </c>
      <c r="D979" s="8">
        <f>димвенканали!C979</f>
        <v>508.2</v>
      </c>
      <c r="E979" s="8">
        <f>димвенканали!D979</f>
        <v>0</v>
      </c>
      <c r="F979" s="8">
        <f>димвенканали!E979</f>
        <v>0</v>
      </c>
      <c r="G979" s="328">
        <f t="shared" si="265"/>
        <v>508.2</v>
      </c>
      <c r="H979" s="217">
        <f t="shared" si="270"/>
        <v>4.7700794933465979E-3</v>
      </c>
      <c r="I979" s="209">
        <f t="shared" si="266"/>
        <v>20.42285684678879</v>
      </c>
      <c r="J979" s="202">
        <f t="shared" ref="J979:J1031" si="271">I979*0.22</f>
        <v>4.493028506293534</v>
      </c>
      <c r="K979" s="205">
        <v>8.7677414609179998</v>
      </c>
      <c r="L979" s="202">
        <v>1.5946984430877158</v>
      </c>
      <c r="M979" s="10">
        <f t="shared" si="268"/>
        <v>35.278325257088035</v>
      </c>
      <c r="N979" s="11">
        <f t="shared" si="269"/>
        <v>6.941819216270767E-2</v>
      </c>
    </row>
    <row r="980" spans="1:14" x14ac:dyDescent="0.35">
      <c r="A980" s="9" t="e">
        <f t="shared" si="267"/>
        <v>#REF!</v>
      </c>
      <c r="B980" s="9">
        <f t="shared" si="264"/>
        <v>74</v>
      </c>
      <c r="C980" s="14" t="s">
        <v>385</v>
      </c>
      <c r="D980" s="8">
        <f>димвенканали!C980</f>
        <v>362.92</v>
      </c>
      <c r="E980" s="8">
        <f>димвенканали!D980</f>
        <v>0</v>
      </c>
      <c r="F980" s="8">
        <f>димвенканали!E980</f>
        <v>0</v>
      </c>
      <c r="G980" s="328">
        <f t="shared" si="265"/>
        <v>362.92</v>
      </c>
      <c r="H980" s="217">
        <f t="shared" si="270"/>
        <v>3.4064487401128441E-3</v>
      </c>
      <c r="I980" s="209">
        <f t="shared" si="266"/>
        <v>14.584539958356135</v>
      </c>
      <c r="J980" s="202">
        <f t="shared" si="271"/>
        <v>3.2085987908383498</v>
      </c>
      <c r="K980" s="205">
        <v>6.2612922687846533</v>
      </c>
      <c r="L980" s="202">
        <v>1.1388192817107317</v>
      </c>
      <c r="M980" s="10">
        <f t="shared" si="268"/>
        <v>25.193250299689868</v>
      </c>
      <c r="N980" s="11">
        <f t="shared" si="269"/>
        <v>6.941819216270767E-2</v>
      </c>
    </row>
    <row r="981" spans="1:14" x14ac:dyDescent="0.35">
      <c r="A981" s="9" t="e">
        <f t="shared" si="267"/>
        <v>#REF!</v>
      </c>
      <c r="B981" s="9">
        <f t="shared" si="264"/>
        <v>75</v>
      </c>
      <c r="C981" s="14" t="s">
        <v>386</v>
      </c>
      <c r="D981" s="8">
        <f>димвенканали!C981</f>
        <v>507.8</v>
      </c>
      <c r="E981" s="8">
        <f>димвенканали!D981</f>
        <v>0</v>
      </c>
      <c r="F981" s="8">
        <f>димвенканали!E981</f>
        <v>0</v>
      </c>
      <c r="G981" s="328">
        <f t="shared" si="265"/>
        <v>507.8</v>
      </c>
      <c r="H981" s="217">
        <f t="shared" si="270"/>
        <v>4.7663250033872541E-3</v>
      </c>
      <c r="I981" s="209">
        <f t="shared" si="266"/>
        <v>20.406782185752359</v>
      </c>
      <c r="J981" s="202">
        <f t="shared" si="271"/>
        <v>4.489492080865519</v>
      </c>
      <c r="K981" s="205">
        <v>8.760840444419836</v>
      </c>
      <c r="L981" s="202">
        <v>1.5934432691852463</v>
      </c>
      <c r="M981" s="10">
        <f t="shared" si="268"/>
        <v>35.250557980222958</v>
      </c>
      <c r="N981" s="11">
        <f t="shared" si="269"/>
        <v>6.941819216270767E-2</v>
      </c>
    </row>
    <row r="982" spans="1:14" x14ac:dyDescent="0.35">
      <c r="A982" s="9" t="e">
        <f t="shared" si="267"/>
        <v>#REF!</v>
      </c>
      <c r="B982" s="9">
        <f t="shared" si="264"/>
        <v>76</v>
      </c>
      <c r="C982" s="14" t="s">
        <v>387</v>
      </c>
      <c r="D982" s="8">
        <f>димвенканали!C982</f>
        <v>511.64</v>
      </c>
      <c r="E982" s="8">
        <f>димвенканали!D982</f>
        <v>0</v>
      </c>
      <c r="F982" s="8">
        <f>димвенканали!E982</f>
        <v>0</v>
      </c>
      <c r="G982" s="328">
        <f t="shared" si="265"/>
        <v>511.64</v>
      </c>
      <c r="H982" s="217">
        <f t="shared" si="270"/>
        <v>4.802368106996956E-3</v>
      </c>
      <c r="I982" s="209">
        <f t="shared" si="266"/>
        <v>20.561098931702116</v>
      </c>
      <c r="J982" s="202">
        <f t="shared" si="271"/>
        <v>4.5234417649744652</v>
      </c>
      <c r="K982" s="205">
        <v>8.827090202802216</v>
      </c>
      <c r="L982" s="202">
        <v>1.6054929386489549</v>
      </c>
      <c r="M982" s="10">
        <f t="shared" si="268"/>
        <v>35.517123838127752</v>
      </c>
      <c r="N982" s="11">
        <f t="shared" si="269"/>
        <v>6.941819216270767E-2</v>
      </c>
    </row>
    <row r="983" spans="1:14" x14ac:dyDescent="0.35">
      <c r="A983" s="9" t="e">
        <f t="shared" si="267"/>
        <v>#REF!</v>
      </c>
      <c r="B983" s="9">
        <f t="shared" si="264"/>
        <v>77</v>
      </c>
      <c r="C983" s="14" t="s">
        <v>388</v>
      </c>
      <c r="D983" s="8">
        <f>димвенканали!C983</f>
        <v>317.8</v>
      </c>
      <c r="E983" s="8">
        <f>димвенканали!D983</f>
        <v>0</v>
      </c>
      <c r="F983" s="8">
        <f>димвенканали!E983</f>
        <v>0</v>
      </c>
      <c r="G983" s="328">
        <f t="shared" si="265"/>
        <v>317.8</v>
      </c>
      <c r="H983" s="217">
        <f t="shared" si="270"/>
        <v>2.9829422726988367E-3</v>
      </c>
      <c r="I983" s="209">
        <f t="shared" si="266"/>
        <v>12.771318193446435</v>
      </c>
      <c r="J983" s="202">
        <f t="shared" si="271"/>
        <v>2.8096900025582157</v>
      </c>
      <c r="K983" s="205">
        <v>5.4828576077916971</v>
      </c>
      <c r="L983" s="202">
        <v>0.99723566551215292</v>
      </c>
      <c r="M983" s="10">
        <f t="shared" si="268"/>
        <v>22.0611014693085</v>
      </c>
      <c r="N983" s="11">
        <f t="shared" si="269"/>
        <v>6.941819216270767E-2</v>
      </c>
    </row>
    <row r="984" spans="1:14" x14ac:dyDescent="0.35">
      <c r="A984" s="9" t="e">
        <f t="shared" si="267"/>
        <v>#REF!</v>
      </c>
      <c r="B984" s="9">
        <f t="shared" si="264"/>
        <v>78</v>
      </c>
      <c r="C984" s="14" t="s">
        <v>389</v>
      </c>
      <c r="D984" s="8">
        <f>димвенканали!C984</f>
        <v>514.9</v>
      </c>
      <c r="E984" s="8">
        <f>димвенканали!D984</f>
        <v>0</v>
      </c>
      <c r="F984" s="8">
        <f>димвенканали!E984</f>
        <v>0</v>
      </c>
      <c r="G984" s="328">
        <f t="shared" si="265"/>
        <v>514.9</v>
      </c>
      <c r="H984" s="217">
        <f t="shared" si="270"/>
        <v>4.8329672001656103E-3</v>
      </c>
      <c r="I984" s="209">
        <f t="shared" si="266"/>
        <v>20.69210741914905</v>
      </c>
      <c r="J984" s="202">
        <f t="shared" si="271"/>
        <v>4.5522636322127914</v>
      </c>
      <c r="K984" s="205">
        <v>8.8833334872622558</v>
      </c>
      <c r="L984" s="202">
        <v>1.6157226059540828</v>
      </c>
      <c r="M984" s="10">
        <f t="shared" si="268"/>
        <v>35.743427144578185</v>
      </c>
      <c r="N984" s="11">
        <f t="shared" si="269"/>
        <v>6.9418192162707684E-2</v>
      </c>
    </row>
    <row r="985" spans="1:14" x14ac:dyDescent="0.35">
      <c r="A985" s="9" t="e">
        <f t="shared" si="267"/>
        <v>#REF!</v>
      </c>
      <c r="B985" s="9">
        <f t="shared" si="264"/>
        <v>79</v>
      </c>
      <c r="C985" s="14" t="s">
        <v>390</v>
      </c>
      <c r="D985" s="8">
        <f>димвенканали!C985</f>
        <v>513.5</v>
      </c>
      <c r="E985" s="8">
        <f>димвенканали!D985</f>
        <v>0</v>
      </c>
      <c r="F985" s="8">
        <f>димвенканали!E985</f>
        <v>0</v>
      </c>
      <c r="G985" s="328">
        <f t="shared" si="265"/>
        <v>513.5</v>
      </c>
      <c r="H985" s="217">
        <f t="shared" si="270"/>
        <v>4.819826485307906E-3</v>
      </c>
      <c r="I985" s="209">
        <f t="shared" si="266"/>
        <v>20.635846105521534</v>
      </c>
      <c r="J985" s="202">
        <f t="shared" si="271"/>
        <v>4.539886143214737</v>
      </c>
      <c r="K985" s="205">
        <v>8.8591799295186799</v>
      </c>
      <c r="L985" s="202">
        <v>1.6113294972954391</v>
      </c>
      <c r="M985" s="10">
        <f t="shared" si="268"/>
        <v>35.646241675550385</v>
      </c>
      <c r="N985" s="11">
        <f t="shared" si="269"/>
        <v>6.941819216270767E-2</v>
      </c>
    </row>
    <row r="986" spans="1:14" x14ac:dyDescent="0.35">
      <c r="A986" s="9" t="e">
        <f t="shared" si="267"/>
        <v>#REF!</v>
      </c>
      <c r="B986" s="9">
        <f t="shared" si="264"/>
        <v>80</v>
      </c>
      <c r="C986" s="14" t="s">
        <v>391</v>
      </c>
      <c r="D986" s="8">
        <f>димвенканали!C986</f>
        <v>314.7</v>
      </c>
      <c r="E986" s="8">
        <f>димвенканали!D986</f>
        <v>0</v>
      </c>
      <c r="F986" s="8">
        <f>димвенканали!E986</f>
        <v>0</v>
      </c>
      <c r="G986" s="328">
        <f t="shared" si="265"/>
        <v>314.7</v>
      </c>
      <c r="H986" s="217">
        <f t="shared" si="270"/>
        <v>2.9538449755139203E-3</v>
      </c>
      <c r="I986" s="209">
        <f t="shared" si="266"/>
        <v>12.646739570414073</v>
      </c>
      <c r="J986" s="202">
        <f t="shared" si="271"/>
        <v>2.7822827054910961</v>
      </c>
      <c r="K986" s="205">
        <v>5.4293747299309221</v>
      </c>
      <c r="L986" s="202">
        <v>0.9875080677680127</v>
      </c>
      <c r="M986" s="10">
        <f t="shared" si="268"/>
        <v>21.845905073604101</v>
      </c>
      <c r="N986" s="11">
        <f t="shared" si="269"/>
        <v>6.9418192162707656E-2</v>
      </c>
    </row>
    <row r="987" spans="1:14" x14ac:dyDescent="0.35">
      <c r="A987" s="9" t="e">
        <f t="shared" si="267"/>
        <v>#REF!</v>
      </c>
      <c r="B987" s="9">
        <f t="shared" si="264"/>
        <v>81</v>
      </c>
      <c r="C987" s="14" t="s">
        <v>392</v>
      </c>
      <c r="D987" s="8">
        <f>димвенканали!C987</f>
        <v>368.4</v>
      </c>
      <c r="E987" s="8">
        <f>димвенканали!D987</f>
        <v>0</v>
      </c>
      <c r="F987" s="8">
        <f>димвенканали!E987</f>
        <v>0</v>
      </c>
      <c r="G987" s="328">
        <f t="shared" si="265"/>
        <v>368.4</v>
      </c>
      <c r="H987" s="217">
        <f t="shared" si="270"/>
        <v>3.4578852525558568E-3</v>
      </c>
      <c r="I987" s="209">
        <f t="shared" si="266"/>
        <v>14.804762814555273</v>
      </c>
      <c r="J987" s="202">
        <f t="shared" si="271"/>
        <v>3.2570478192021599</v>
      </c>
      <c r="K987" s="205">
        <v>6.3558361948095063</v>
      </c>
      <c r="L987" s="202">
        <v>1.156015164174566</v>
      </c>
      <c r="M987" s="10">
        <f t="shared" si="268"/>
        <v>25.573661992741503</v>
      </c>
      <c r="N987" s="11">
        <f t="shared" si="269"/>
        <v>6.941819216270767E-2</v>
      </c>
    </row>
    <row r="988" spans="1:14" x14ac:dyDescent="0.35">
      <c r="A988" s="9" t="e">
        <f t="shared" si="267"/>
        <v>#REF!</v>
      </c>
      <c r="B988" s="9">
        <f t="shared" si="264"/>
        <v>82</v>
      </c>
      <c r="C988" s="14" t="s">
        <v>393</v>
      </c>
      <c r="D988" s="8">
        <f>димвенканали!C988</f>
        <v>506.3</v>
      </c>
      <c r="E988" s="8">
        <f>димвенканали!D988</f>
        <v>0</v>
      </c>
      <c r="F988" s="8">
        <f>димвенканали!E988</f>
        <v>0</v>
      </c>
      <c r="G988" s="328">
        <f t="shared" si="265"/>
        <v>506.3</v>
      </c>
      <c r="H988" s="217">
        <f t="shared" si="270"/>
        <v>4.7522456660397134E-3</v>
      </c>
      <c r="I988" s="209">
        <f t="shared" si="266"/>
        <v>20.346502206865729</v>
      </c>
      <c r="J988" s="202">
        <f t="shared" si="271"/>
        <v>4.4762304855104604</v>
      </c>
      <c r="K988" s="205">
        <v>8.7349616325517196</v>
      </c>
      <c r="L988" s="202">
        <v>1.5887363670509849</v>
      </c>
      <c r="M988" s="10">
        <f t="shared" si="268"/>
        <v>35.146430691978892</v>
      </c>
      <c r="N988" s="11">
        <f t="shared" si="269"/>
        <v>6.941819216270767E-2</v>
      </c>
    </row>
    <row r="989" spans="1:14" x14ac:dyDescent="0.35">
      <c r="A989" s="9" t="e">
        <f t="shared" si="267"/>
        <v>#REF!</v>
      </c>
      <c r="B989" s="9">
        <f t="shared" si="264"/>
        <v>83</v>
      </c>
      <c r="C989" s="14" t="s">
        <v>394</v>
      </c>
      <c r="D989" s="8">
        <f>димвенканали!C989</f>
        <v>312.3</v>
      </c>
      <c r="E989" s="8">
        <f>димвенканали!D989</f>
        <v>0</v>
      </c>
      <c r="F989" s="8">
        <f>димвенканали!E989</f>
        <v>0</v>
      </c>
      <c r="G989" s="328">
        <f t="shared" si="265"/>
        <v>312.3</v>
      </c>
      <c r="H989" s="217">
        <f t="shared" si="270"/>
        <v>2.9313180357578563E-3</v>
      </c>
      <c r="I989" s="209">
        <f t="shared" si="266"/>
        <v>12.550291604195474</v>
      </c>
      <c r="J989" s="202">
        <f t="shared" si="271"/>
        <v>2.7610641529230042</v>
      </c>
      <c r="K989" s="205">
        <v>5.3879686309419359</v>
      </c>
      <c r="L989" s="202">
        <v>0.979977024353195</v>
      </c>
      <c r="M989" s="10">
        <f t="shared" si="268"/>
        <v>21.679301412413608</v>
      </c>
      <c r="N989" s="11">
        <f t="shared" si="269"/>
        <v>6.941819216270767E-2</v>
      </c>
    </row>
    <row r="990" spans="1:14" x14ac:dyDescent="0.35">
      <c r="A990" s="9" t="e">
        <f t="shared" si="267"/>
        <v>#REF!</v>
      </c>
      <c r="B990" s="9">
        <f t="shared" si="264"/>
        <v>84</v>
      </c>
      <c r="C990" s="14" t="s">
        <v>395</v>
      </c>
      <c r="D990" s="8">
        <f>димвенканали!C990</f>
        <v>774.9</v>
      </c>
      <c r="E990" s="8">
        <f>димвенканали!D990</f>
        <v>0</v>
      </c>
      <c r="F990" s="8">
        <f>димвенканали!E990</f>
        <v>0</v>
      </c>
      <c r="G990" s="328">
        <f t="shared" si="265"/>
        <v>774.9</v>
      </c>
      <c r="H990" s="217">
        <f t="shared" si="270"/>
        <v>7.2733856737392339E-3</v>
      </c>
      <c r="I990" s="209">
        <f t="shared" si="266"/>
        <v>31.140637092830843</v>
      </c>
      <c r="J990" s="202">
        <f t="shared" si="271"/>
        <v>6.8509401604227858</v>
      </c>
      <c r="K990" s="205">
        <v>13.368994211069182</v>
      </c>
      <c r="L990" s="202">
        <v>2.4315856425593685</v>
      </c>
      <c r="M990" s="10">
        <f t="shared" si="268"/>
        <v>53.792157106882186</v>
      </c>
      <c r="N990" s="11">
        <f t="shared" si="269"/>
        <v>6.9418192162707684E-2</v>
      </c>
    </row>
    <row r="991" spans="1:14" x14ac:dyDescent="0.35">
      <c r="A991" s="9" t="e">
        <f t="shared" si="267"/>
        <v>#REF!</v>
      </c>
      <c r="B991" s="9">
        <f t="shared" si="267"/>
        <v>85</v>
      </c>
      <c r="C991" s="14" t="s">
        <v>396</v>
      </c>
      <c r="D991" s="8">
        <f>димвенканали!C991</f>
        <v>776.8</v>
      </c>
      <c r="E991" s="8">
        <f>димвенканали!D991</f>
        <v>0</v>
      </c>
      <c r="F991" s="8">
        <f>димвенканали!E991</f>
        <v>0</v>
      </c>
      <c r="G991" s="328">
        <f t="shared" si="265"/>
        <v>776.8</v>
      </c>
      <c r="H991" s="217">
        <f t="shared" si="270"/>
        <v>7.2912195010461176E-3</v>
      </c>
      <c r="I991" s="209">
        <f t="shared" si="266"/>
        <v>31.2169917327539</v>
      </c>
      <c r="J991" s="202">
        <f t="shared" si="271"/>
        <v>6.8677381812058584</v>
      </c>
      <c r="K991" s="205">
        <v>13.401774039435464</v>
      </c>
      <c r="L991" s="202">
        <v>2.4375477185960994</v>
      </c>
      <c r="M991" s="10">
        <f t="shared" si="268"/>
        <v>53.924051671991329</v>
      </c>
      <c r="N991" s="11">
        <f t="shared" si="269"/>
        <v>6.9418192162707684E-2</v>
      </c>
    </row>
    <row r="992" spans="1:14" x14ac:dyDescent="0.35">
      <c r="A992" s="9" t="e">
        <f t="shared" si="267"/>
        <v>#REF!</v>
      </c>
      <c r="B992" s="9">
        <f t="shared" si="267"/>
        <v>86</v>
      </c>
      <c r="C992" s="14" t="s">
        <v>397</v>
      </c>
      <c r="D992" s="8">
        <f>димвенканали!C992</f>
        <v>312.8</v>
      </c>
      <c r="E992" s="8">
        <f>димвенканали!D992</f>
        <v>0</v>
      </c>
      <c r="F992" s="8">
        <f>димвенканали!E992</f>
        <v>0</v>
      </c>
      <c r="G992" s="328">
        <f t="shared" si="265"/>
        <v>312.8</v>
      </c>
      <c r="H992" s="217">
        <f t="shared" si="270"/>
        <v>2.9360111482070361E-3</v>
      </c>
      <c r="I992" s="209">
        <f t="shared" si="266"/>
        <v>12.570384930491015</v>
      </c>
      <c r="J992" s="202">
        <f t="shared" si="271"/>
        <v>2.7654846847080234</v>
      </c>
      <c r="K992" s="205">
        <v>5.3965949015646411</v>
      </c>
      <c r="L992" s="202">
        <v>0.9815459917312821</v>
      </c>
      <c r="M992" s="10">
        <f t="shared" si="268"/>
        <v>21.714010508494958</v>
      </c>
      <c r="N992" s="11">
        <f t="shared" si="269"/>
        <v>6.941819216270767E-2</v>
      </c>
    </row>
    <row r="993" spans="1:14" x14ac:dyDescent="0.35">
      <c r="A993" s="9" t="e">
        <f t="shared" si="267"/>
        <v>#REF!</v>
      </c>
      <c r="B993" s="9">
        <f t="shared" si="267"/>
        <v>87</v>
      </c>
      <c r="C993" s="14" t="s">
        <v>398</v>
      </c>
      <c r="D993" s="8">
        <f>димвенканали!C993</f>
        <v>317.2</v>
      </c>
      <c r="E993" s="8">
        <f>димвенканали!D993</f>
        <v>0</v>
      </c>
      <c r="F993" s="8">
        <f>димвенканали!E993</f>
        <v>0</v>
      </c>
      <c r="G993" s="328">
        <f t="shared" si="265"/>
        <v>317.2</v>
      </c>
      <c r="H993" s="217">
        <f t="shared" si="270"/>
        <v>2.9773105377598206E-3</v>
      </c>
      <c r="I993" s="209">
        <f t="shared" si="266"/>
        <v>12.747206201891784</v>
      </c>
      <c r="J993" s="202">
        <f t="shared" si="271"/>
        <v>2.8043853644161922</v>
      </c>
      <c r="K993" s="205">
        <v>5.4725060830444496</v>
      </c>
      <c r="L993" s="202">
        <v>0.99535290465844839</v>
      </c>
      <c r="M993" s="10">
        <f t="shared" si="268"/>
        <v>22.019450554010877</v>
      </c>
      <c r="N993" s="11">
        <f t="shared" si="269"/>
        <v>6.9418192162707684E-2</v>
      </c>
    </row>
    <row r="994" spans="1:14" x14ac:dyDescent="0.35">
      <c r="A994" s="9" t="e">
        <f t="shared" si="267"/>
        <v>#REF!</v>
      </c>
      <c r="B994" s="9">
        <f t="shared" si="267"/>
        <v>88</v>
      </c>
      <c r="C994" s="14" t="s">
        <v>399</v>
      </c>
      <c r="D994" s="8">
        <f>димвенканали!C994</f>
        <v>329.5</v>
      </c>
      <c r="E994" s="8">
        <f>димвенканали!D994</f>
        <v>0</v>
      </c>
      <c r="F994" s="8">
        <f>димвенканали!E994</f>
        <v>0</v>
      </c>
      <c r="G994" s="328">
        <f t="shared" si="265"/>
        <v>329.5</v>
      </c>
      <c r="H994" s="217">
        <f t="shared" si="270"/>
        <v>3.0927611040096497E-3</v>
      </c>
      <c r="I994" s="209">
        <f t="shared" si="266"/>
        <v>13.241502028762115</v>
      </c>
      <c r="J994" s="202">
        <f t="shared" si="271"/>
        <v>2.9131304463276653</v>
      </c>
      <c r="K994" s="205">
        <v>5.6847123403630082</v>
      </c>
      <c r="L994" s="202">
        <v>1.0339495021593907</v>
      </c>
      <c r="M994" s="10">
        <f t="shared" si="268"/>
        <v>22.873294317612181</v>
      </c>
      <c r="N994" s="11">
        <f t="shared" si="269"/>
        <v>6.9418192162707684E-2</v>
      </c>
    </row>
    <row r="995" spans="1:14" x14ac:dyDescent="0.35">
      <c r="A995" s="9" t="e">
        <f t="shared" si="267"/>
        <v>#REF!</v>
      </c>
      <c r="B995" s="9">
        <f t="shared" si="267"/>
        <v>89</v>
      </c>
      <c r="C995" s="14" t="s">
        <v>400</v>
      </c>
      <c r="D995" s="8">
        <f>димвенканали!C995</f>
        <v>314.2</v>
      </c>
      <c r="E995" s="8">
        <f>димвенканали!D995</f>
        <v>0</v>
      </c>
      <c r="F995" s="8">
        <f>димвенканали!E995</f>
        <v>0</v>
      </c>
      <c r="G995" s="328">
        <f t="shared" si="265"/>
        <v>314.2</v>
      </c>
      <c r="H995" s="217">
        <f t="shared" si="270"/>
        <v>2.94915186306474E-3</v>
      </c>
      <c r="I995" s="209">
        <f t="shared" si="266"/>
        <v>12.626646244118531</v>
      </c>
      <c r="J995" s="202">
        <f t="shared" si="271"/>
        <v>2.7778621737060769</v>
      </c>
      <c r="K995" s="205">
        <v>5.4207484593082169</v>
      </c>
      <c r="L995" s="202">
        <v>0.98593910038992583</v>
      </c>
      <c r="M995" s="10">
        <f t="shared" si="268"/>
        <v>21.81119597752275</v>
      </c>
      <c r="N995" s="11">
        <f t="shared" si="269"/>
        <v>6.941819216270767E-2</v>
      </c>
    </row>
    <row r="996" spans="1:14" x14ac:dyDescent="0.35">
      <c r="A996" s="9" t="e">
        <f t="shared" si="267"/>
        <v>#REF!</v>
      </c>
      <c r="B996" s="9">
        <f t="shared" si="267"/>
        <v>90</v>
      </c>
      <c r="C996" s="14" t="s">
        <v>401</v>
      </c>
      <c r="D996" s="8">
        <f>димвенканали!C996</f>
        <v>317.7</v>
      </c>
      <c r="E996" s="8">
        <f>димвенканали!D996</f>
        <v>0</v>
      </c>
      <c r="F996" s="8">
        <f>димвенканали!E996</f>
        <v>0</v>
      </c>
      <c r="G996" s="328">
        <f t="shared" si="265"/>
        <v>317.7</v>
      </c>
      <c r="H996" s="217">
        <f t="shared" si="270"/>
        <v>2.9820036502090004E-3</v>
      </c>
      <c r="I996" s="209">
        <f t="shared" si="266"/>
        <v>12.767299528187324</v>
      </c>
      <c r="J996" s="202">
        <f t="shared" si="271"/>
        <v>2.8088058962012115</v>
      </c>
      <c r="K996" s="205">
        <v>5.4811323536671566</v>
      </c>
      <c r="L996" s="202">
        <v>0.99692187203653537</v>
      </c>
      <c r="M996" s="10">
        <f t="shared" si="268"/>
        <v>22.054159650092227</v>
      </c>
      <c r="N996" s="11">
        <f t="shared" si="269"/>
        <v>6.941819216270767E-2</v>
      </c>
    </row>
    <row r="997" spans="1:14" x14ac:dyDescent="0.35">
      <c r="A997" s="9" t="e">
        <f t="shared" si="267"/>
        <v>#REF!</v>
      </c>
      <c r="B997" s="9">
        <f t="shared" si="267"/>
        <v>91</v>
      </c>
      <c r="C997" s="14" t="s">
        <v>402</v>
      </c>
      <c r="D997" s="8">
        <f>димвенканали!C997</f>
        <v>197.7</v>
      </c>
      <c r="E997" s="8">
        <f>димвенканали!D997</f>
        <v>0</v>
      </c>
      <c r="F997" s="8">
        <f>димвенканали!E997</f>
        <v>0</v>
      </c>
      <c r="G997" s="328">
        <f t="shared" si="265"/>
        <v>197.7</v>
      </c>
      <c r="H997" s="217">
        <f t="shared" si="270"/>
        <v>1.8556566624057897E-3</v>
      </c>
      <c r="I997" s="209">
        <f t="shared" si="266"/>
        <v>7.9449012172572679</v>
      </c>
      <c r="J997" s="202">
        <f t="shared" si="271"/>
        <v>1.7478782677965989</v>
      </c>
      <c r="K997" s="205">
        <v>3.4108274042178053</v>
      </c>
      <c r="L997" s="202">
        <v>0.6203697012956344</v>
      </c>
      <c r="M997" s="10">
        <f t="shared" si="268"/>
        <v>13.723976590567307</v>
      </c>
      <c r="N997" s="11">
        <f t="shared" si="269"/>
        <v>6.9418192162707684E-2</v>
      </c>
    </row>
    <row r="998" spans="1:14" x14ac:dyDescent="0.35">
      <c r="A998" s="9" t="e">
        <f t="shared" si="267"/>
        <v>#REF!</v>
      </c>
      <c r="B998" s="9">
        <f t="shared" si="267"/>
        <v>92</v>
      </c>
      <c r="C998" s="14" t="s">
        <v>403</v>
      </c>
      <c r="D998" s="8">
        <f>димвенканали!C998</f>
        <v>208</v>
      </c>
      <c r="E998" s="8">
        <f>димвенканали!D998</f>
        <v>0</v>
      </c>
      <c r="F998" s="8">
        <f>димвенканали!E998</f>
        <v>0</v>
      </c>
      <c r="G998" s="328">
        <f t="shared" si="265"/>
        <v>208</v>
      </c>
      <c r="H998" s="217">
        <f t="shared" si="270"/>
        <v>1.9523347788588988E-3</v>
      </c>
      <c r="I998" s="209">
        <f t="shared" si="266"/>
        <v>8.3588237389454321</v>
      </c>
      <c r="J998" s="202">
        <f t="shared" si="271"/>
        <v>1.8389412225679951</v>
      </c>
      <c r="K998" s="205">
        <v>3.5885285790455415</v>
      </c>
      <c r="L998" s="202">
        <v>0.65269042928422849</v>
      </c>
      <c r="M998" s="10">
        <f t="shared" si="268"/>
        <v>14.438983969843198</v>
      </c>
      <c r="N998" s="11">
        <f t="shared" si="269"/>
        <v>6.9418192162707684E-2</v>
      </c>
    </row>
    <row r="999" spans="1:14" x14ac:dyDescent="0.35">
      <c r="A999" s="9" t="e">
        <f>#REF!+1</f>
        <v>#REF!</v>
      </c>
      <c r="B999" s="9">
        <f t="shared" ref="B999:B1062" si="272">B998+1</f>
        <v>93</v>
      </c>
      <c r="C999" s="14" t="s">
        <v>404</v>
      </c>
      <c r="D999" s="8">
        <f>димвенканали!C999</f>
        <v>160.5</v>
      </c>
      <c r="E999" s="8">
        <f>димвенканали!D999</f>
        <v>0</v>
      </c>
      <c r="F999" s="8">
        <f>димвенканали!E999</f>
        <v>0</v>
      </c>
      <c r="G999" s="328">
        <f t="shared" si="265"/>
        <v>160.5</v>
      </c>
      <c r="H999" s="217">
        <f t="shared" si="270"/>
        <v>1.5064890961867944E-3</v>
      </c>
      <c r="I999" s="209">
        <f t="shared" si="266"/>
        <v>6.4499577408689506</v>
      </c>
      <c r="J999" s="202">
        <f t="shared" si="271"/>
        <v>1.418990702991169</v>
      </c>
      <c r="K999" s="205">
        <v>2.7690328698885063</v>
      </c>
      <c r="L999" s="202">
        <v>0.50363852836595513</v>
      </c>
      <c r="M999" s="10">
        <f t="shared" si="268"/>
        <v>11.141619842114581</v>
      </c>
      <c r="N999" s="11">
        <f t="shared" si="269"/>
        <v>6.941819216270767E-2</v>
      </c>
    </row>
    <row r="1000" spans="1:14" x14ac:dyDescent="0.35">
      <c r="A1000" s="9" t="e">
        <f>#REF!+1</f>
        <v>#REF!</v>
      </c>
      <c r="B1000" s="9">
        <f t="shared" si="272"/>
        <v>94</v>
      </c>
      <c r="C1000" s="14" t="s">
        <v>405</v>
      </c>
      <c r="D1000" s="8">
        <f>димвенканали!C1000</f>
        <v>167.7</v>
      </c>
      <c r="E1000" s="8">
        <f>димвенканали!D1000</f>
        <v>0</v>
      </c>
      <c r="F1000" s="8">
        <f>димвенканали!E1000</f>
        <v>0</v>
      </c>
      <c r="G1000" s="328">
        <f t="shared" si="265"/>
        <v>167.7</v>
      </c>
      <c r="H1000" s="217">
        <f t="shared" si="270"/>
        <v>1.574069915454987E-3</v>
      </c>
      <c r="I1000" s="209">
        <f t="shared" si="266"/>
        <v>6.7393016395247534</v>
      </c>
      <c r="J1000" s="202">
        <f t="shared" si="271"/>
        <v>1.4826463606954456</v>
      </c>
      <c r="K1000" s="205">
        <v>2.8932511668554675</v>
      </c>
      <c r="L1000" s="202">
        <v>0.5262316586104091</v>
      </c>
      <c r="M1000" s="10">
        <f t="shared" si="268"/>
        <v>11.641430825686076</v>
      </c>
      <c r="N1000" s="11">
        <f t="shared" si="269"/>
        <v>6.941819216270767E-2</v>
      </c>
    </row>
    <row r="1001" spans="1:14" x14ac:dyDescent="0.35">
      <c r="A1001" s="9" t="e">
        <f>A1000+1</f>
        <v>#REF!</v>
      </c>
      <c r="B1001" s="9">
        <f t="shared" si="272"/>
        <v>95</v>
      </c>
      <c r="C1001" s="14" t="s">
        <v>406</v>
      </c>
      <c r="D1001" s="8">
        <f>димвенканали!C1001</f>
        <v>221.9</v>
      </c>
      <c r="E1001" s="8">
        <f>димвенканали!D1001</f>
        <v>0</v>
      </c>
      <c r="F1001" s="8">
        <f>димвенканали!E1001</f>
        <v>0</v>
      </c>
      <c r="G1001" s="328">
        <f t="shared" si="265"/>
        <v>221.9</v>
      </c>
      <c r="H1001" s="217">
        <f t="shared" si="270"/>
        <v>2.0828033049461042E-3</v>
      </c>
      <c r="I1001" s="209">
        <f t="shared" si="266"/>
        <v>8.9174182099614967</v>
      </c>
      <c r="J1001" s="202">
        <f t="shared" si="271"/>
        <v>1.9618320061915293</v>
      </c>
      <c r="K1001" s="205">
        <v>3.8283389023567578</v>
      </c>
      <c r="L1001" s="202">
        <v>0.69630772239504946</v>
      </c>
      <c r="M1001" s="10">
        <f t="shared" si="268"/>
        <v>15.403896840904833</v>
      </c>
      <c r="N1001" s="11">
        <f t="shared" si="269"/>
        <v>6.941819216270767E-2</v>
      </c>
    </row>
    <row r="1002" spans="1:14" x14ac:dyDescent="0.35">
      <c r="A1002" s="9" t="e">
        <f>#REF!+1</f>
        <v>#REF!</v>
      </c>
      <c r="B1002" s="9">
        <f t="shared" si="272"/>
        <v>96</v>
      </c>
      <c r="C1002" s="14" t="s">
        <v>407</v>
      </c>
      <c r="D1002" s="8">
        <f>димвенканали!C1002</f>
        <v>534.29999999999995</v>
      </c>
      <c r="E1002" s="8">
        <f>димвенканали!D1002</f>
        <v>0</v>
      </c>
      <c r="F1002" s="8">
        <f>димвенканали!E1002</f>
        <v>0</v>
      </c>
      <c r="G1002" s="328">
        <f t="shared" si="265"/>
        <v>534.29999999999995</v>
      </c>
      <c r="H1002" s="217">
        <f t="shared" si="270"/>
        <v>5.0150599631937961E-3</v>
      </c>
      <c r="I1002" s="209">
        <f t="shared" si="266"/>
        <v>21.471728479416079</v>
      </c>
      <c r="J1002" s="202">
        <f t="shared" si="271"/>
        <v>4.7237802654715377</v>
      </c>
      <c r="K1002" s="205">
        <v>9.2180327874232333</v>
      </c>
      <c r="L1002" s="202">
        <v>1.6765985402238617</v>
      </c>
      <c r="M1002" s="10">
        <f t="shared" si="268"/>
        <v>37.090140072534716</v>
      </c>
      <c r="N1002" s="11">
        <f t="shared" si="269"/>
        <v>6.9418192162707684E-2</v>
      </c>
    </row>
    <row r="1003" spans="1:14" x14ac:dyDescent="0.35">
      <c r="A1003" s="9" t="e">
        <f t="shared" ref="A1003:A1014" si="273">A1002+1</f>
        <v>#REF!</v>
      </c>
      <c r="B1003" s="9">
        <f t="shared" si="272"/>
        <v>97</v>
      </c>
      <c r="C1003" s="14" t="s">
        <v>408</v>
      </c>
      <c r="D1003" s="8">
        <f>димвенканали!C1003</f>
        <v>387.1</v>
      </c>
      <c r="E1003" s="8">
        <f>димвенканали!D1003</f>
        <v>0</v>
      </c>
      <c r="F1003" s="8">
        <f>димвенканали!E1003</f>
        <v>0</v>
      </c>
      <c r="G1003" s="328">
        <f t="shared" si="265"/>
        <v>387.1</v>
      </c>
      <c r="H1003" s="217">
        <f t="shared" si="270"/>
        <v>3.6334076581551909E-3</v>
      </c>
      <c r="I1003" s="209">
        <f t="shared" si="266"/>
        <v>15.556253218008541</v>
      </c>
      <c r="J1003" s="202">
        <f t="shared" si="271"/>
        <v>3.4223757079618791</v>
      </c>
      <c r="K1003" s="205">
        <v>6.6784587160986977</v>
      </c>
      <c r="L1003" s="202">
        <v>1.2146945441150232</v>
      </c>
      <c r="M1003" s="10">
        <f t="shared" si="268"/>
        <v>26.871782186184138</v>
      </c>
      <c r="N1003" s="11">
        <f t="shared" si="269"/>
        <v>6.9418192162707656E-2</v>
      </c>
    </row>
    <row r="1004" spans="1:14" x14ac:dyDescent="0.35">
      <c r="A1004" s="9" t="e">
        <f t="shared" si="273"/>
        <v>#REF!</v>
      </c>
      <c r="B1004" s="9">
        <f t="shared" si="272"/>
        <v>98</v>
      </c>
      <c r="C1004" s="14" t="s">
        <v>409</v>
      </c>
      <c r="D1004" s="8">
        <f>димвенканали!C1004</f>
        <v>1464.69</v>
      </c>
      <c r="E1004" s="8">
        <f>димвенканали!D1004</f>
        <v>0</v>
      </c>
      <c r="F1004" s="8">
        <f>димвенканали!E1004</f>
        <v>0</v>
      </c>
      <c r="G1004" s="328">
        <f t="shared" si="265"/>
        <v>1464.69</v>
      </c>
      <c r="H1004" s="217">
        <f t="shared" si="270"/>
        <v>1.3747909746379041E-2</v>
      </c>
      <c r="I1004" s="209">
        <f t="shared" si="266"/>
        <v>58.860988183634539</v>
      </c>
      <c r="J1004" s="202">
        <f t="shared" si="271"/>
        <v>12.949417400399598</v>
      </c>
      <c r="K1004" s="205">
        <v>25.269624636741412</v>
      </c>
      <c r="L1004" s="202">
        <v>4.5961016580207525</v>
      </c>
      <c r="M1004" s="10">
        <f t="shared" si="268"/>
        <v>101.67613187879631</v>
      </c>
      <c r="N1004" s="11">
        <f t="shared" si="269"/>
        <v>6.9418192162707684E-2</v>
      </c>
    </row>
    <row r="1005" spans="1:14" x14ac:dyDescent="0.35">
      <c r="A1005" s="9" t="e">
        <f t="shared" si="273"/>
        <v>#REF!</v>
      </c>
      <c r="B1005" s="9">
        <f t="shared" si="272"/>
        <v>99</v>
      </c>
      <c r="C1005" s="14" t="s">
        <v>410</v>
      </c>
      <c r="D1005" s="8">
        <f>димвенканали!C1005</f>
        <v>3203.8</v>
      </c>
      <c r="E1005" s="8">
        <f>димвенканали!D1005</f>
        <v>0</v>
      </c>
      <c r="F1005" s="8">
        <f>димвенканали!E1005</f>
        <v>0</v>
      </c>
      <c r="G1005" s="328">
        <f t="shared" si="265"/>
        <v>3203.8</v>
      </c>
      <c r="H1005" s="217">
        <f t="shared" si="270"/>
        <v>3.0071587329366059E-2</v>
      </c>
      <c r="I1005" s="209">
        <f t="shared" si="266"/>
        <v>128.74999757131431</v>
      </c>
      <c r="J1005" s="202">
        <f t="shared" si="271"/>
        <v>28.32499946568915</v>
      </c>
      <c r="K1005" s="205">
        <v>55.273691642048583</v>
      </c>
      <c r="L1005" s="202">
        <v>10.053315371830823</v>
      </c>
      <c r="M1005" s="10">
        <f t="shared" si="268"/>
        <v>222.40200405088288</v>
      </c>
      <c r="N1005" s="11">
        <f t="shared" si="269"/>
        <v>6.9418192162707684E-2</v>
      </c>
    </row>
    <row r="1006" spans="1:14" x14ac:dyDescent="0.35">
      <c r="A1006" s="9" t="e">
        <f t="shared" si="273"/>
        <v>#REF!</v>
      </c>
      <c r="B1006" s="9">
        <f t="shared" si="272"/>
        <v>100</v>
      </c>
      <c r="C1006" s="14" t="s">
        <v>411</v>
      </c>
      <c r="D1006" s="8">
        <f>димвенканали!C1006</f>
        <v>4027.6</v>
      </c>
      <c r="E1006" s="8">
        <f>димвенканали!D1006</f>
        <v>0</v>
      </c>
      <c r="F1006" s="8">
        <f>димвенканали!E1006</f>
        <v>0</v>
      </c>
      <c r="G1006" s="328">
        <f t="shared" si="265"/>
        <v>4027.6</v>
      </c>
      <c r="H1006" s="217">
        <f t="shared" si="270"/>
        <v>3.78039594006351E-2</v>
      </c>
      <c r="I1006" s="209">
        <f t="shared" si="266"/>
        <v>161.85576197584913</v>
      </c>
      <c r="J1006" s="202">
        <f t="shared" si="271"/>
        <v>35.608267634686811</v>
      </c>
      <c r="K1006" s="205">
        <v>69.486335120018381</v>
      </c>
      <c r="L1006" s="202">
        <v>12.638346023967108</v>
      </c>
      <c r="M1006" s="10">
        <f t="shared" si="268"/>
        <v>279.58871075452146</v>
      </c>
      <c r="N1006" s="11">
        <f t="shared" si="269"/>
        <v>6.9418192162707684E-2</v>
      </c>
    </row>
    <row r="1007" spans="1:14" x14ac:dyDescent="0.35">
      <c r="A1007" s="9" t="e">
        <f t="shared" si="273"/>
        <v>#REF!</v>
      </c>
      <c r="B1007" s="9">
        <f t="shared" si="272"/>
        <v>101</v>
      </c>
      <c r="C1007" s="14" t="s">
        <v>412</v>
      </c>
      <c r="D1007" s="8">
        <f>димвенканали!C1007</f>
        <v>318.5</v>
      </c>
      <c r="E1007" s="8">
        <f>димвенканали!D1007</f>
        <v>0</v>
      </c>
      <c r="F1007" s="8">
        <f>димвенканали!E1007</f>
        <v>0</v>
      </c>
      <c r="G1007" s="328">
        <f t="shared" si="265"/>
        <v>318.5</v>
      </c>
      <c r="H1007" s="217">
        <f t="shared" si="270"/>
        <v>2.9895126301276889E-3</v>
      </c>
      <c r="I1007" s="209">
        <f t="shared" si="266"/>
        <v>12.799448850260193</v>
      </c>
      <c r="J1007" s="202">
        <f t="shared" si="271"/>
        <v>2.8158787470572424</v>
      </c>
      <c r="K1007" s="205">
        <v>5.494934386663485</v>
      </c>
      <c r="L1007" s="202">
        <v>0.99943221984147479</v>
      </c>
      <c r="M1007" s="10">
        <f t="shared" si="268"/>
        <v>22.109694203822393</v>
      </c>
      <c r="N1007" s="11">
        <f t="shared" si="269"/>
        <v>6.941819216270767E-2</v>
      </c>
    </row>
    <row r="1008" spans="1:14" x14ac:dyDescent="0.35">
      <c r="A1008" s="9" t="e">
        <f t="shared" si="273"/>
        <v>#REF!</v>
      </c>
      <c r="B1008" s="9">
        <f t="shared" si="272"/>
        <v>102</v>
      </c>
      <c r="C1008" s="14" t="s">
        <v>413</v>
      </c>
      <c r="D1008" s="8">
        <f>димвенканали!C1008</f>
        <v>308</v>
      </c>
      <c r="E1008" s="8">
        <f>димвенканали!D1008</f>
        <v>0</v>
      </c>
      <c r="F1008" s="8">
        <f>димвенканали!E1008</f>
        <v>0</v>
      </c>
      <c r="G1008" s="328">
        <f t="shared" si="265"/>
        <v>308</v>
      </c>
      <c r="H1008" s="217">
        <f t="shared" si="270"/>
        <v>2.8909572686949079E-3</v>
      </c>
      <c r="I1008" s="209">
        <f t="shared" si="266"/>
        <v>12.377488998053813</v>
      </c>
      <c r="J1008" s="202">
        <f t="shared" si="271"/>
        <v>2.7230475795718392</v>
      </c>
      <c r="K1008" s="205">
        <v>5.3137827035866669</v>
      </c>
      <c r="L1008" s="202">
        <v>0.96648390490164582</v>
      </c>
      <c r="M1008" s="10">
        <f t="shared" si="268"/>
        <v>21.380803186113965</v>
      </c>
      <c r="N1008" s="11">
        <f t="shared" si="269"/>
        <v>6.9418192162707684E-2</v>
      </c>
    </row>
    <row r="1009" spans="1:14" x14ac:dyDescent="0.35">
      <c r="A1009" s="9" t="e">
        <f t="shared" si="273"/>
        <v>#REF!</v>
      </c>
      <c r="B1009" s="9">
        <f t="shared" si="272"/>
        <v>103</v>
      </c>
      <c r="C1009" s="14" t="s">
        <v>414</v>
      </c>
      <c r="D1009" s="8">
        <f>димвенканали!C1009</f>
        <v>304</v>
      </c>
      <c r="E1009" s="8">
        <f>димвенканали!D1009</f>
        <v>0</v>
      </c>
      <c r="F1009" s="8">
        <f>димвенканали!E1009</f>
        <v>0</v>
      </c>
      <c r="G1009" s="328">
        <f t="shared" ref="G1009:G1038" si="274">D1009+E1009+F1009</f>
        <v>304</v>
      </c>
      <c r="H1009" s="217">
        <f t="shared" si="270"/>
        <v>2.8534123691014673E-3</v>
      </c>
      <c r="I1009" s="209">
        <f t="shared" si="266"/>
        <v>12.216742387689477</v>
      </c>
      <c r="J1009" s="202">
        <f t="shared" si="271"/>
        <v>2.687683325291685</v>
      </c>
      <c r="K1009" s="205">
        <v>5.2447725386050212</v>
      </c>
      <c r="L1009" s="202">
        <v>0.95393216587694929</v>
      </c>
      <c r="M1009" s="10">
        <f t="shared" si="268"/>
        <v>21.103130417463134</v>
      </c>
      <c r="N1009" s="11">
        <f t="shared" si="269"/>
        <v>6.9418192162707684E-2</v>
      </c>
    </row>
    <row r="1010" spans="1:14" x14ac:dyDescent="0.35">
      <c r="A1010" s="9" t="e">
        <f t="shared" si="273"/>
        <v>#REF!</v>
      </c>
      <c r="B1010" s="9">
        <f t="shared" si="272"/>
        <v>104</v>
      </c>
      <c r="C1010" s="14" t="s">
        <v>415</v>
      </c>
      <c r="D1010" s="8">
        <f>димвенканали!C1010</f>
        <v>318.10000000000002</v>
      </c>
      <c r="E1010" s="8">
        <f>димвенканали!D1010</f>
        <v>0</v>
      </c>
      <c r="F1010" s="8">
        <f>димвенканали!E1010</f>
        <v>0</v>
      </c>
      <c r="G1010" s="328">
        <f t="shared" si="274"/>
        <v>318.10000000000002</v>
      </c>
      <c r="H1010" s="217">
        <f t="shared" si="270"/>
        <v>2.9857581401683451E-3</v>
      </c>
      <c r="I1010" s="209">
        <f t="shared" si="266"/>
        <v>12.78337418922376</v>
      </c>
      <c r="J1010" s="202">
        <f t="shared" si="271"/>
        <v>2.8123423216292274</v>
      </c>
      <c r="K1010" s="205">
        <v>5.4880333701653212</v>
      </c>
      <c r="L1010" s="202">
        <v>0.99817704593900514</v>
      </c>
      <c r="M1010" s="10">
        <f t="shared" si="268"/>
        <v>22.081926926957316</v>
      </c>
      <c r="N1010" s="11">
        <f t="shared" si="269"/>
        <v>6.9418192162707684E-2</v>
      </c>
    </row>
    <row r="1011" spans="1:14" x14ac:dyDescent="0.35">
      <c r="A1011" s="9" t="e">
        <f t="shared" si="273"/>
        <v>#REF!</v>
      </c>
      <c r="B1011" s="9">
        <f t="shared" si="272"/>
        <v>105</v>
      </c>
      <c r="C1011" s="14" t="s">
        <v>416</v>
      </c>
      <c r="D1011" s="8">
        <f>димвенканали!C1011</f>
        <v>203.7</v>
      </c>
      <c r="E1011" s="8">
        <f>димвенканали!D1011</f>
        <v>0</v>
      </c>
      <c r="F1011" s="8">
        <f>димвенканали!E1011</f>
        <v>0</v>
      </c>
      <c r="G1011" s="328">
        <f t="shared" si="274"/>
        <v>203.7</v>
      </c>
      <c r="H1011" s="217">
        <f t="shared" si="270"/>
        <v>1.9119740117959502E-3</v>
      </c>
      <c r="I1011" s="209">
        <f t="shared" si="266"/>
        <v>8.18602113280377</v>
      </c>
      <c r="J1011" s="202">
        <f t="shared" si="271"/>
        <v>1.8009246492168294</v>
      </c>
      <c r="K1011" s="205">
        <v>3.5143426516902725</v>
      </c>
      <c r="L1011" s="202">
        <v>0.63919730983267942</v>
      </c>
      <c r="M1011" s="10">
        <f t="shared" si="268"/>
        <v>14.140485743543552</v>
      </c>
      <c r="N1011" s="11">
        <f t="shared" si="269"/>
        <v>6.941819216270767E-2</v>
      </c>
    </row>
    <row r="1012" spans="1:14" x14ac:dyDescent="0.35">
      <c r="A1012" s="9" t="e">
        <f t="shared" si="273"/>
        <v>#REF!</v>
      </c>
      <c r="B1012" s="9">
        <f t="shared" si="272"/>
        <v>106</v>
      </c>
      <c r="C1012" s="14" t="s">
        <v>417</v>
      </c>
      <c r="D1012" s="8">
        <f>димвенканали!C1012</f>
        <v>341</v>
      </c>
      <c r="E1012" s="8">
        <f>димвенканали!D1012</f>
        <v>0</v>
      </c>
      <c r="F1012" s="8">
        <f>димвенканали!E1012</f>
        <v>0</v>
      </c>
      <c r="G1012" s="328">
        <f t="shared" si="274"/>
        <v>341</v>
      </c>
      <c r="H1012" s="217">
        <f t="shared" si="270"/>
        <v>3.2007026903407908E-3</v>
      </c>
      <c r="I1012" s="209">
        <f t="shared" si="266"/>
        <v>13.703648533559578</v>
      </c>
      <c r="J1012" s="202">
        <f t="shared" si="271"/>
        <v>3.0148026773831074</v>
      </c>
      <c r="K1012" s="205">
        <v>5.8831165646852384</v>
      </c>
      <c r="L1012" s="202">
        <v>1.0700357518553938</v>
      </c>
      <c r="M1012" s="10">
        <f t="shared" si="268"/>
        <v>23.671603527483317</v>
      </c>
      <c r="N1012" s="11">
        <f t="shared" si="269"/>
        <v>6.941819216270767E-2</v>
      </c>
    </row>
    <row r="1013" spans="1:14" x14ac:dyDescent="0.35">
      <c r="A1013" s="9" t="e">
        <f t="shared" si="273"/>
        <v>#REF!</v>
      </c>
      <c r="B1013" s="9">
        <f t="shared" si="272"/>
        <v>107</v>
      </c>
      <c r="C1013" s="14" t="s">
        <v>418</v>
      </c>
      <c r="D1013" s="8">
        <f>димвенканали!C1013</f>
        <v>154.69999999999999</v>
      </c>
      <c r="E1013" s="8">
        <f>димвенканали!D1013</f>
        <v>0</v>
      </c>
      <c r="F1013" s="8">
        <f>димвенканали!E1013</f>
        <v>0</v>
      </c>
      <c r="G1013" s="328">
        <f t="shared" si="274"/>
        <v>154.69999999999999</v>
      </c>
      <c r="H1013" s="217">
        <f t="shared" si="270"/>
        <v>1.4520489917763059E-3</v>
      </c>
      <c r="I1013" s="209">
        <f t="shared" si="266"/>
        <v>6.2168751558406647</v>
      </c>
      <c r="J1013" s="202">
        <f t="shared" si="271"/>
        <v>1.3677125342849463</v>
      </c>
      <c r="K1013" s="205">
        <v>2.6689681306651214</v>
      </c>
      <c r="L1013" s="202">
        <v>0.48543850678014483</v>
      </c>
      <c r="M1013" s="10">
        <f t="shared" si="268"/>
        <v>10.738994327570877</v>
      </c>
      <c r="N1013" s="11">
        <f t="shared" si="269"/>
        <v>6.9418192162707684E-2</v>
      </c>
    </row>
    <row r="1014" spans="1:14" x14ac:dyDescent="0.35">
      <c r="A1014" s="9" t="e">
        <f t="shared" si="273"/>
        <v>#REF!</v>
      </c>
      <c r="B1014" s="9">
        <f t="shared" si="272"/>
        <v>108</v>
      </c>
      <c r="C1014" s="14" t="s">
        <v>419</v>
      </c>
      <c r="D1014" s="8">
        <f>димвенканали!C1014</f>
        <v>415.2</v>
      </c>
      <c r="E1014" s="8">
        <f>димвенканали!D1014</f>
        <v>0</v>
      </c>
      <c r="F1014" s="8">
        <f>димвенканали!E1014</f>
        <v>0</v>
      </c>
      <c r="G1014" s="328">
        <f t="shared" si="274"/>
        <v>415.2</v>
      </c>
      <c r="H1014" s="217">
        <f t="shared" si="270"/>
        <v>3.8971605777991091E-3</v>
      </c>
      <c r="I1014" s="209">
        <f t="shared" si="266"/>
        <v>16.685498155817996</v>
      </c>
      <c r="J1014" s="202">
        <f t="shared" si="271"/>
        <v>3.6708095942799592</v>
      </c>
      <c r="K1014" s="205">
        <v>7.1632551250947527</v>
      </c>
      <c r="L1014" s="202">
        <v>1.3028705107635175</v>
      </c>
      <c r="M1014" s="10">
        <f t="shared" si="268"/>
        <v>28.822433385956227</v>
      </c>
      <c r="N1014" s="11">
        <f t="shared" si="269"/>
        <v>6.9418192162707684E-2</v>
      </c>
    </row>
    <row r="1015" spans="1:14" x14ac:dyDescent="0.35">
      <c r="A1015" s="9" t="e">
        <f>#REF!+1</f>
        <v>#REF!</v>
      </c>
      <c r="B1015" s="9">
        <f t="shared" si="272"/>
        <v>109</v>
      </c>
      <c r="C1015" s="14" t="s">
        <v>420</v>
      </c>
      <c r="D1015" s="8">
        <f>димвенканали!C1015</f>
        <v>144.4</v>
      </c>
      <c r="E1015" s="8">
        <f>димвенканали!D1015</f>
        <v>0</v>
      </c>
      <c r="F1015" s="8">
        <f>димвенканали!E1015</f>
        <v>0</v>
      </c>
      <c r="G1015" s="328">
        <f t="shared" si="274"/>
        <v>144.4</v>
      </c>
      <c r="H1015" s="217">
        <f t="shared" si="270"/>
        <v>1.355370875323197E-3</v>
      </c>
      <c r="I1015" s="209">
        <f t="shared" si="266"/>
        <v>5.8029526341525015</v>
      </c>
      <c r="J1015" s="202">
        <f t="shared" si="271"/>
        <v>1.2766495795135504</v>
      </c>
      <c r="K1015" s="205">
        <v>2.4912669558373857</v>
      </c>
      <c r="L1015" s="202">
        <v>0.45311777879155085</v>
      </c>
      <c r="M1015" s="10">
        <f t="shared" si="268"/>
        <v>10.023986948294988</v>
      </c>
      <c r="N1015" s="11">
        <f t="shared" si="269"/>
        <v>6.941819216270767E-2</v>
      </c>
    </row>
    <row r="1016" spans="1:14" x14ac:dyDescent="0.35">
      <c r="A1016" s="9" t="e">
        <f>A1015+1</f>
        <v>#REF!</v>
      </c>
      <c r="B1016" s="9">
        <f t="shared" si="272"/>
        <v>110</v>
      </c>
      <c r="C1016" s="14" t="s">
        <v>421</v>
      </c>
      <c r="D1016" s="8">
        <f>димвенканали!C1016</f>
        <v>325.10000000000002</v>
      </c>
      <c r="E1016" s="8">
        <f>димвенканали!D1016</f>
        <v>0</v>
      </c>
      <c r="F1016" s="8">
        <f>димвенканали!E1016</f>
        <v>0</v>
      </c>
      <c r="G1016" s="328">
        <f t="shared" si="274"/>
        <v>325.10000000000002</v>
      </c>
      <c r="H1016" s="217">
        <f t="shared" si="270"/>
        <v>3.0514617144568653E-3</v>
      </c>
      <c r="I1016" s="209">
        <f t="shared" si="266"/>
        <v>13.064680757361346</v>
      </c>
      <c r="J1016" s="202">
        <f t="shared" si="271"/>
        <v>2.874229766619496</v>
      </c>
      <c r="K1016" s="205">
        <v>5.6088011588831996</v>
      </c>
      <c r="L1016" s="202">
        <v>1.0201425892322245</v>
      </c>
      <c r="M1016" s="10">
        <f t="shared" si="268"/>
        <v>22.567854272096266</v>
      </c>
      <c r="N1016" s="11">
        <f t="shared" si="269"/>
        <v>6.941819216270767E-2</v>
      </c>
    </row>
    <row r="1017" spans="1:14" x14ac:dyDescent="0.35">
      <c r="A1017" s="9" t="e">
        <f>A1016+1</f>
        <v>#REF!</v>
      </c>
      <c r="B1017" s="9">
        <f t="shared" si="272"/>
        <v>111</v>
      </c>
      <c r="C1017" s="14" t="s">
        <v>422</v>
      </c>
      <c r="D1017" s="8">
        <f>димвенканали!C1017</f>
        <v>116.4</v>
      </c>
      <c r="E1017" s="8">
        <f>димвенканали!D1017</f>
        <v>0</v>
      </c>
      <c r="F1017" s="8">
        <f>димвенканали!E1017</f>
        <v>0</v>
      </c>
      <c r="G1017" s="328">
        <f t="shared" si="274"/>
        <v>116.4</v>
      </c>
      <c r="H1017" s="217">
        <f t="shared" si="270"/>
        <v>1.0925565781691145E-3</v>
      </c>
      <c r="I1017" s="209">
        <f t="shared" si="266"/>
        <v>4.6777263616021552</v>
      </c>
      <c r="J1017" s="202">
        <f t="shared" si="271"/>
        <v>1.0290997995524742</v>
      </c>
      <c r="K1017" s="205">
        <v>2.0081958009658702</v>
      </c>
      <c r="L1017" s="202">
        <v>0.36525560561867398</v>
      </c>
      <c r="M1017" s="10">
        <f t="shared" si="268"/>
        <v>8.0802775677391736</v>
      </c>
      <c r="N1017" s="11">
        <f t="shared" si="269"/>
        <v>6.941819216270767E-2</v>
      </c>
    </row>
    <row r="1018" spans="1:14" x14ac:dyDescent="0.35">
      <c r="A1018" s="9" t="e">
        <f>A1017+1</f>
        <v>#REF!</v>
      </c>
      <c r="B1018" s="9">
        <f t="shared" si="272"/>
        <v>112</v>
      </c>
      <c r="C1018" s="14" t="s">
        <v>423</v>
      </c>
      <c r="D1018" s="8">
        <f>димвенканали!C1018</f>
        <v>323.89999999999998</v>
      </c>
      <c r="E1018" s="8">
        <f>димвенканали!D1018</f>
        <v>0</v>
      </c>
      <c r="F1018" s="8">
        <f>димвенканали!E1018</f>
        <v>0</v>
      </c>
      <c r="G1018" s="328">
        <f t="shared" si="274"/>
        <v>323.89999999999998</v>
      </c>
      <c r="H1018" s="217">
        <f t="shared" si="270"/>
        <v>3.0401982445788329E-3</v>
      </c>
      <c r="I1018" s="209">
        <f t="shared" si="266"/>
        <v>13.016456774252044</v>
      </c>
      <c r="J1018" s="202">
        <f t="shared" si="271"/>
        <v>2.8636204903354496</v>
      </c>
      <c r="K1018" s="205">
        <v>5.5880981093887057</v>
      </c>
      <c r="L1018" s="202">
        <v>1.0163770675248152</v>
      </c>
      <c r="M1018" s="10">
        <f t="shared" si="268"/>
        <v>22.484552441501013</v>
      </c>
      <c r="N1018" s="11">
        <f t="shared" si="269"/>
        <v>6.941819216270767E-2</v>
      </c>
    </row>
    <row r="1019" spans="1:14" x14ac:dyDescent="0.35">
      <c r="A1019" s="9" t="e">
        <f>A1018+1</f>
        <v>#REF!</v>
      </c>
      <c r="B1019" s="9">
        <f t="shared" si="272"/>
        <v>113</v>
      </c>
      <c r="C1019" s="14" t="s">
        <v>424</v>
      </c>
      <c r="D1019" s="8">
        <f>димвенканали!C1019</f>
        <v>176.7</v>
      </c>
      <c r="E1019" s="8">
        <f>димвенканали!D1019</f>
        <v>0</v>
      </c>
      <c r="F1019" s="8">
        <f>димвенканали!E1019</f>
        <v>0</v>
      </c>
      <c r="G1019" s="328">
        <f t="shared" si="274"/>
        <v>176.7</v>
      </c>
      <c r="H1019" s="217">
        <f t="shared" si="270"/>
        <v>1.6585459395402277E-3</v>
      </c>
      <c r="I1019" s="209">
        <f t="shared" si="266"/>
        <v>7.1009815128445073</v>
      </c>
      <c r="J1019" s="202">
        <f t="shared" si="271"/>
        <v>1.5622159328257916</v>
      </c>
      <c r="K1019" s="205">
        <v>3.0485240380641687</v>
      </c>
      <c r="L1019" s="202">
        <v>0.55447307141597679</v>
      </c>
      <c r="M1019" s="10">
        <f t="shared" si="268"/>
        <v>12.266194555150445</v>
      </c>
      <c r="N1019" s="11">
        <f t="shared" si="269"/>
        <v>6.941819216270767E-2</v>
      </c>
    </row>
    <row r="1020" spans="1:14" x14ac:dyDescent="0.35">
      <c r="A1020" s="9" t="e">
        <f>A1019+1</f>
        <v>#REF!</v>
      </c>
      <c r="B1020" s="9">
        <f t="shared" si="272"/>
        <v>114</v>
      </c>
      <c r="C1020" s="14" t="s">
        <v>425</v>
      </c>
      <c r="D1020" s="8">
        <f>димвенканали!C1020</f>
        <v>248.4</v>
      </c>
      <c r="E1020" s="8">
        <f>димвенканали!D1020</f>
        <v>0</v>
      </c>
      <c r="F1020" s="8">
        <f>димвенканали!E1020</f>
        <v>0</v>
      </c>
      <c r="G1020" s="328">
        <f t="shared" si="274"/>
        <v>248.4</v>
      </c>
      <c r="H1020" s="217">
        <f t="shared" si="270"/>
        <v>2.3315382647526466E-3</v>
      </c>
      <c r="I1020" s="209">
        <f t="shared" ref="I1020:I1075" si="275">H1020*$I$2</f>
        <v>9.9823645036252184</v>
      </c>
      <c r="J1020" s="202">
        <f t="shared" si="271"/>
        <v>2.1961201907975481</v>
      </c>
      <c r="K1020" s="205">
        <v>4.2855312453601568</v>
      </c>
      <c r="L1020" s="202">
        <v>0.7794629934336651</v>
      </c>
      <c r="M1020" s="10">
        <f t="shared" si="268"/>
        <v>17.24347893321659</v>
      </c>
      <c r="N1020" s="11">
        <f t="shared" si="269"/>
        <v>6.9418192162707684E-2</v>
      </c>
    </row>
    <row r="1021" spans="1:14" x14ac:dyDescent="0.35">
      <c r="A1021" s="9" t="e">
        <f t="shared" ref="A1021:B1076" si="276">A1020+1</f>
        <v>#REF!</v>
      </c>
      <c r="B1021" s="9">
        <f t="shared" si="272"/>
        <v>115</v>
      </c>
      <c r="C1021" s="14" t="s">
        <v>426</v>
      </c>
      <c r="D1021" s="8">
        <f>димвенканали!C1021</f>
        <v>192.4</v>
      </c>
      <c r="E1021" s="8">
        <f>димвенканали!D1021</f>
        <v>0</v>
      </c>
      <c r="F1021" s="8">
        <f>димвенканали!E1021</f>
        <v>0</v>
      </c>
      <c r="G1021" s="328">
        <f t="shared" si="274"/>
        <v>192.4</v>
      </c>
      <c r="H1021" s="217">
        <f t="shared" si="270"/>
        <v>1.8059096704444815E-3</v>
      </c>
      <c r="I1021" s="209">
        <f t="shared" si="275"/>
        <v>7.7319119585245248</v>
      </c>
      <c r="J1021" s="202">
        <f t="shared" si="271"/>
        <v>1.7010206308753955</v>
      </c>
      <c r="K1021" s="205">
        <v>3.319388935617126</v>
      </c>
      <c r="L1021" s="202">
        <v>0.60373864708791136</v>
      </c>
      <c r="M1021" s="10">
        <f t="shared" si="268"/>
        <v>13.356060172104957</v>
      </c>
      <c r="N1021" s="11">
        <f t="shared" si="269"/>
        <v>6.941819216270767E-2</v>
      </c>
    </row>
    <row r="1022" spans="1:14" x14ac:dyDescent="0.35">
      <c r="A1022" s="9" t="e">
        <f t="shared" si="276"/>
        <v>#REF!</v>
      </c>
      <c r="B1022" s="9">
        <f t="shared" si="272"/>
        <v>116</v>
      </c>
      <c r="C1022" s="14" t="s">
        <v>427</v>
      </c>
      <c r="D1022" s="8">
        <f>димвенканали!C1022</f>
        <v>114.5</v>
      </c>
      <c r="E1022" s="8">
        <f>димвенканали!D1022</f>
        <v>0</v>
      </c>
      <c r="F1022" s="8">
        <f>димвенканали!E1022</f>
        <v>0</v>
      </c>
      <c r="G1022" s="328">
        <f t="shared" si="274"/>
        <v>114.5</v>
      </c>
      <c r="H1022" s="217">
        <f t="shared" si="270"/>
        <v>1.0747227508622304E-3</v>
      </c>
      <c r="I1022" s="209">
        <f t="shared" si="275"/>
        <v>4.6013717216790964</v>
      </c>
      <c r="J1022" s="202">
        <f t="shared" si="271"/>
        <v>1.0123017787694013</v>
      </c>
      <c r="K1022" s="205">
        <v>1.9754159725995888</v>
      </c>
      <c r="L1022" s="202">
        <v>0.35929352958194305</v>
      </c>
      <c r="M1022" s="10">
        <f t="shared" si="268"/>
        <v>7.9483830026300284</v>
      </c>
      <c r="N1022" s="11">
        <f t="shared" si="269"/>
        <v>6.941819216270767E-2</v>
      </c>
    </row>
    <row r="1023" spans="1:14" x14ac:dyDescent="0.35">
      <c r="A1023" s="9" t="e">
        <f t="shared" si="276"/>
        <v>#REF!</v>
      </c>
      <c r="B1023" s="9">
        <f t="shared" si="272"/>
        <v>117</v>
      </c>
      <c r="C1023" s="14" t="s">
        <v>428</v>
      </c>
      <c r="D1023" s="8">
        <f>димвенканали!C1023</f>
        <v>617.4</v>
      </c>
      <c r="E1023" s="8">
        <f>димвенканали!D1023</f>
        <v>0</v>
      </c>
      <c r="F1023" s="8">
        <f>димвенканали!E1023</f>
        <v>0</v>
      </c>
      <c r="G1023" s="328">
        <f t="shared" si="274"/>
        <v>617.4</v>
      </c>
      <c r="H1023" s="217">
        <f t="shared" si="270"/>
        <v>5.7950552522475192E-3</v>
      </c>
      <c r="I1023" s="209">
        <f t="shared" si="275"/>
        <v>24.811239309735139</v>
      </c>
      <c r="J1023" s="202">
        <f t="shared" si="271"/>
        <v>5.4584726481417309</v>
      </c>
      <c r="K1023" s="205">
        <v>10.651718964916908</v>
      </c>
      <c r="L1023" s="202">
        <v>1.9373609184619356</v>
      </c>
      <c r="M1023" s="10">
        <f t="shared" si="268"/>
        <v>42.858791841255716</v>
      </c>
      <c r="N1023" s="11">
        <f t="shared" si="269"/>
        <v>6.941819216270767E-2</v>
      </c>
    </row>
    <row r="1024" spans="1:14" x14ac:dyDescent="0.35">
      <c r="A1024" s="9" t="e">
        <f t="shared" si="276"/>
        <v>#REF!</v>
      </c>
      <c r="B1024" s="9">
        <f t="shared" si="272"/>
        <v>118</v>
      </c>
      <c r="C1024" s="14" t="s">
        <v>429</v>
      </c>
      <c r="D1024" s="8">
        <f>димвенканали!C1024</f>
        <v>852.7</v>
      </c>
      <c r="E1024" s="8">
        <f>димвенканали!D1024</f>
        <v>0</v>
      </c>
      <c r="F1024" s="8">
        <f>димвенканали!E1024</f>
        <v>0</v>
      </c>
      <c r="G1024" s="328">
        <f t="shared" si="274"/>
        <v>852.7</v>
      </c>
      <c r="H1024" s="217">
        <f t="shared" si="270"/>
        <v>8.003633970831649E-3</v>
      </c>
      <c r="I1024" s="209">
        <f t="shared" si="275"/>
        <v>34.26715866441716</v>
      </c>
      <c r="J1024" s="202">
        <f t="shared" si="271"/>
        <v>7.538774906171775</v>
      </c>
      <c r="K1024" s="205">
        <v>14.711241919962177</v>
      </c>
      <c r="L1024" s="202">
        <v>2.6757169665897194</v>
      </c>
      <c r="M1024" s="10">
        <f t="shared" si="268"/>
        <v>59.192892457140829</v>
      </c>
      <c r="N1024" s="11">
        <f t="shared" si="269"/>
        <v>6.941819216270767E-2</v>
      </c>
    </row>
    <row r="1025" spans="1:14" x14ac:dyDescent="0.35">
      <c r="A1025" s="9" t="e">
        <f>#REF!+1</f>
        <v>#REF!</v>
      </c>
      <c r="B1025" s="9">
        <f t="shared" si="272"/>
        <v>119</v>
      </c>
      <c r="C1025" s="14" t="s">
        <v>430</v>
      </c>
      <c r="D1025" s="8">
        <f>димвенканали!C1025</f>
        <v>66.45</v>
      </c>
      <c r="E1025" s="8">
        <f>димвенканали!D1025</f>
        <v>0</v>
      </c>
      <c r="F1025" s="8">
        <f>димвенканали!E1025</f>
        <v>0</v>
      </c>
      <c r="G1025" s="328">
        <f t="shared" si="274"/>
        <v>66.45</v>
      </c>
      <c r="H1025" s="217">
        <f t="shared" si="270"/>
        <v>6.2371464449602798E-4</v>
      </c>
      <c r="I1025" s="209">
        <f t="shared" si="275"/>
        <v>2.6704030646775188</v>
      </c>
      <c r="J1025" s="202">
        <f t="shared" si="271"/>
        <v>0.58748867422905415</v>
      </c>
      <c r="K1025" s="205">
        <v>1.146431365757578</v>
      </c>
      <c r="L1025" s="202">
        <v>0.20851576454777396</v>
      </c>
      <c r="M1025" s="10">
        <f t="shared" si="268"/>
        <v>4.6128388692119247</v>
      </c>
      <c r="N1025" s="11">
        <f t="shared" si="269"/>
        <v>6.941819216270767E-2</v>
      </c>
    </row>
    <row r="1026" spans="1:14" x14ac:dyDescent="0.35">
      <c r="A1026" s="9" t="e">
        <f>#REF!+1</f>
        <v>#REF!</v>
      </c>
      <c r="B1026" s="9">
        <f t="shared" si="272"/>
        <v>120</v>
      </c>
      <c r="C1026" s="14" t="s">
        <v>431</v>
      </c>
      <c r="D1026" s="8">
        <f>димвенканали!C1026</f>
        <v>26.4</v>
      </c>
      <c r="E1026" s="8">
        <f>димвенканали!D1026</f>
        <v>0</v>
      </c>
      <c r="F1026" s="8">
        <f>димвенканали!E1026</f>
        <v>0</v>
      </c>
      <c r="G1026" s="328">
        <f t="shared" si="274"/>
        <v>26.4</v>
      </c>
      <c r="H1026" s="217">
        <f t="shared" si="270"/>
        <v>2.4779633731670636E-4</v>
      </c>
      <c r="I1026" s="209">
        <f t="shared" si="275"/>
        <v>1.0609276284046123</v>
      </c>
      <c r="J1026" s="202">
        <f t="shared" si="271"/>
        <v>0.23340407824901471</v>
      </c>
      <c r="K1026" s="205">
        <v>0.45546708887885717</v>
      </c>
      <c r="L1026" s="202">
        <v>8.2841477562998214E-2</v>
      </c>
      <c r="M1026" s="10">
        <f t="shared" si="268"/>
        <v>1.8326402730954825</v>
      </c>
      <c r="N1026" s="11">
        <f t="shared" si="269"/>
        <v>6.941819216270767E-2</v>
      </c>
    </row>
    <row r="1027" spans="1:14" x14ac:dyDescent="0.35">
      <c r="A1027" s="9" t="e">
        <f t="shared" si="276"/>
        <v>#REF!</v>
      </c>
      <c r="B1027" s="9">
        <f t="shared" si="272"/>
        <v>121</v>
      </c>
      <c r="C1027" s="14" t="s">
        <v>432</v>
      </c>
      <c r="D1027" s="8">
        <f>димвенканали!C1027</f>
        <v>85.8</v>
      </c>
      <c r="E1027" s="8">
        <f>димвенканали!D1027</f>
        <v>0</v>
      </c>
      <c r="F1027" s="8">
        <f>димвенканали!E1027</f>
        <v>0</v>
      </c>
      <c r="G1027" s="328">
        <f t="shared" si="274"/>
        <v>85.8</v>
      </c>
      <c r="H1027" s="217">
        <f t="shared" si="270"/>
        <v>8.0533809627929569E-4</v>
      </c>
      <c r="I1027" s="209">
        <f t="shared" si="275"/>
        <v>3.4480147923149902</v>
      </c>
      <c r="J1027" s="202">
        <f t="shared" si="271"/>
        <v>0.75856325430929783</v>
      </c>
      <c r="K1027" s="205">
        <v>1.4802680388562859</v>
      </c>
      <c r="L1027" s="202">
        <v>0.26923480207974421</v>
      </c>
      <c r="M1027" s="10">
        <f t="shared" si="268"/>
        <v>5.9560808875603177</v>
      </c>
      <c r="N1027" s="11">
        <f t="shared" si="269"/>
        <v>6.941819216270767E-2</v>
      </c>
    </row>
    <row r="1028" spans="1:14" x14ac:dyDescent="0.35">
      <c r="A1028" s="9" t="e">
        <f>#REF!+1</f>
        <v>#REF!</v>
      </c>
      <c r="B1028" s="9">
        <f t="shared" si="272"/>
        <v>122</v>
      </c>
      <c r="C1028" s="14" t="s">
        <v>433</v>
      </c>
      <c r="D1028" s="8">
        <f>димвенканали!C1028</f>
        <v>62.4</v>
      </c>
      <c r="E1028" s="8">
        <f>димвенканали!D1028</f>
        <v>0</v>
      </c>
      <c r="F1028" s="8">
        <f>димвенканали!E1028</f>
        <v>0</v>
      </c>
      <c r="G1028" s="328">
        <f t="shared" si="274"/>
        <v>62.4</v>
      </c>
      <c r="H1028" s="217">
        <f t="shared" si="270"/>
        <v>5.8570043365766965E-4</v>
      </c>
      <c r="I1028" s="209">
        <f t="shared" si="275"/>
        <v>2.5076471216836298</v>
      </c>
      <c r="J1028" s="202">
        <f t="shared" si="271"/>
        <v>0.55168236677039861</v>
      </c>
      <c r="K1028" s="205">
        <v>1.0765585737136625</v>
      </c>
      <c r="L1028" s="202">
        <v>0.19580712878526851</v>
      </c>
      <c r="M1028" s="10">
        <f t="shared" si="268"/>
        <v>4.33169519095296</v>
      </c>
      <c r="N1028" s="11">
        <f t="shared" si="269"/>
        <v>6.9418192162707698E-2</v>
      </c>
    </row>
    <row r="1029" spans="1:14" x14ac:dyDescent="0.35">
      <c r="A1029" s="9" t="e">
        <f t="shared" si="276"/>
        <v>#REF!</v>
      </c>
      <c r="B1029" s="9">
        <f t="shared" si="272"/>
        <v>123</v>
      </c>
      <c r="C1029" s="14" t="s">
        <v>434</v>
      </c>
      <c r="D1029" s="8">
        <f>димвенканали!C1029</f>
        <v>35.4</v>
      </c>
      <c r="E1029" s="8">
        <f>димвенканали!D1029</f>
        <v>0</v>
      </c>
      <c r="F1029" s="8">
        <f>димвенканали!E1029</f>
        <v>0</v>
      </c>
      <c r="G1029" s="328">
        <f t="shared" si="274"/>
        <v>35.4</v>
      </c>
      <c r="H1029" s="217">
        <f t="shared" si="270"/>
        <v>3.3227236140194715E-4</v>
      </c>
      <c r="I1029" s="209">
        <f t="shared" si="275"/>
        <v>1.4226075017243667</v>
      </c>
      <c r="J1029" s="202">
        <f t="shared" si="271"/>
        <v>0.31297365037936065</v>
      </c>
      <c r="K1029" s="205">
        <v>0.61073996008755849</v>
      </c>
      <c r="L1029" s="202">
        <v>0.11108289036856581</v>
      </c>
      <c r="M1029" s="10">
        <f t="shared" si="268"/>
        <v>2.4574040025598514</v>
      </c>
      <c r="N1029" s="11">
        <f t="shared" si="269"/>
        <v>6.941819216270767E-2</v>
      </c>
    </row>
    <row r="1030" spans="1:14" x14ac:dyDescent="0.35">
      <c r="A1030" s="9" t="e">
        <f t="shared" si="276"/>
        <v>#REF!</v>
      </c>
      <c r="B1030" s="9">
        <f t="shared" si="272"/>
        <v>124</v>
      </c>
      <c r="C1030" s="14" t="s">
        <v>435</v>
      </c>
      <c r="D1030" s="8">
        <f>димвенканали!C1030</f>
        <v>71.2</v>
      </c>
      <c r="E1030" s="8">
        <f>димвенканали!D1030</f>
        <v>0</v>
      </c>
      <c r="F1030" s="8">
        <f>димвенканали!E1030</f>
        <v>0</v>
      </c>
      <c r="G1030" s="328">
        <f t="shared" si="274"/>
        <v>71.2</v>
      </c>
      <c r="H1030" s="217">
        <f t="shared" si="270"/>
        <v>6.6829921276323847E-4</v>
      </c>
      <c r="I1030" s="209">
        <f t="shared" si="275"/>
        <v>2.8612896644851671</v>
      </c>
      <c r="J1030" s="202">
        <f t="shared" si="271"/>
        <v>0.62948372618673676</v>
      </c>
      <c r="K1030" s="205">
        <v>1.2283809366732816</v>
      </c>
      <c r="L1030" s="202">
        <v>0.22342095463960129</v>
      </c>
      <c r="M1030" s="10">
        <f t="shared" si="268"/>
        <v>4.9425752819847864</v>
      </c>
      <c r="N1030" s="11">
        <f t="shared" si="269"/>
        <v>6.941819216270767E-2</v>
      </c>
    </row>
    <row r="1031" spans="1:14" x14ac:dyDescent="0.35">
      <c r="A1031" s="9" t="e">
        <f>#REF!+1</f>
        <v>#REF!</v>
      </c>
      <c r="B1031" s="9">
        <f t="shared" si="272"/>
        <v>125</v>
      </c>
      <c r="C1031" s="14" t="s">
        <v>436</v>
      </c>
      <c r="D1031" s="8">
        <f>димвенканали!C1031</f>
        <v>69.400000000000006</v>
      </c>
      <c r="E1031" s="8">
        <f>димвенканали!D1031</f>
        <v>0</v>
      </c>
      <c r="F1031" s="8">
        <f>димвенканали!E1031</f>
        <v>0</v>
      </c>
      <c r="G1031" s="328">
        <f t="shared" si="274"/>
        <v>69.400000000000006</v>
      </c>
      <c r="H1031" s="217">
        <f t="shared" si="270"/>
        <v>6.5140400794619032E-4</v>
      </c>
      <c r="I1031" s="209">
        <f t="shared" si="275"/>
        <v>2.7889536898212164</v>
      </c>
      <c r="J1031" s="202">
        <f t="shared" si="271"/>
        <v>0.6135698117606676</v>
      </c>
      <c r="K1031" s="205">
        <v>1.1973263624315413</v>
      </c>
      <c r="L1031" s="202">
        <v>0.21777267207848777</v>
      </c>
      <c r="M1031" s="10">
        <f t="shared" si="268"/>
        <v>4.8176225360919132</v>
      </c>
      <c r="N1031" s="11">
        <f t="shared" si="269"/>
        <v>6.941819216270767E-2</v>
      </c>
    </row>
    <row r="1032" spans="1:14" x14ac:dyDescent="0.35">
      <c r="A1032" s="9" t="e">
        <f>#REF!+1</f>
        <v>#REF!</v>
      </c>
      <c r="B1032" s="9">
        <f t="shared" si="272"/>
        <v>126</v>
      </c>
      <c r="C1032" s="14" t="s">
        <v>437</v>
      </c>
      <c r="D1032" s="8">
        <f>димвенканали!C1032</f>
        <v>19.600000000000001</v>
      </c>
      <c r="E1032" s="8">
        <f>димвенканали!D1032</f>
        <v>0</v>
      </c>
      <c r="F1032" s="8">
        <f>димвенканали!E1032</f>
        <v>0</v>
      </c>
      <c r="G1032" s="328">
        <f t="shared" si="274"/>
        <v>19.600000000000001</v>
      </c>
      <c r="H1032" s="217">
        <f t="shared" si="270"/>
        <v>1.8397000800785779E-4</v>
      </c>
      <c r="I1032" s="209">
        <f t="shared" si="275"/>
        <v>0.78765839078524269</v>
      </c>
      <c r="J1032" s="202">
        <f t="shared" ref="J1032:J1090" si="277">I1032*0.22</f>
        <v>0.1732848459727534</v>
      </c>
      <c r="K1032" s="205">
        <v>0.33814980841006065</v>
      </c>
      <c r="L1032" s="202">
        <v>3.1740476451986292E-4</v>
      </c>
      <c r="M1032" s="10">
        <f t="shared" si="268"/>
        <v>1.2994104499325765</v>
      </c>
      <c r="N1032" s="11">
        <f t="shared" si="269"/>
        <v>6.629645152717227E-2</v>
      </c>
    </row>
    <row r="1033" spans="1:14" x14ac:dyDescent="0.35">
      <c r="A1033" s="9" t="e">
        <f t="shared" si="276"/>
        <v>#REF!</v>
      </c>
      <c r="B1033" s="9">
        <f t="shared" si="272"/>
        <v>127</v>
      </c>
      <c r="C1033" s="14" t="s">
        <v>438</v>
      </c>
      <c r="D1033" s="8">
        <f>димвенканали!C1033</f>
        <v>310.10000000000002</v>
      </c>
      <c r="E1033" s="8">
        <f>димвенканали!D1033</f>
        <v>0</v>
      </c>
      <c r="F1033" s="8">
        <f>димвенканали!E1033</f>
        <v>0</v>
      </c>
      <c r="G1033" s="328">
        <f t="shared" si="274"/>
        <v>310.10000000000002</v>
      </c>
      <c r="H1033" s="217">
        <f t="shared" si="270"/>
        <v>2.9106683409814644E-3</v>
      </c>
      <c r="I1033" s="209">
        <f t="shared" si="275"/>
        <v>12.461880968495089</v>
      </c>
      <c r="J1033" s="202">
        <f t="shared" si="277"/>
        <v>2.7416138130689198</v>
      </c>
      <c r="K1033" s="205">
        <v>5.3500130402020307</v>
      </c>
      <c r="L1033" s="202">
        <v>0.97307356788961175</v>
      </c>
      <c r="M1033" s="10">
        <f t="shared" ref="M1033:M1096" si="278">I1033+J1033+K1033+L1033</f>
        <v>21.52658138965565</v>
      </c>
      <c r="N1033" s="11">
        <f t="shared" ref="N1033:N1096" si="279">M1033/G1033</f>
        <v>6.941819216270767E-2</v>
      </c>
    </row>
    <row r="1034" spans="1:14" x14ac:dyDescent="0.35">
      <c r="A1034" s="9" t="e">
        <f t="shared" si="276"/>
        <v>#REF!</v>
      </c>
      <c r="B1034" s="9">
        <f t="shared" si="272"/>
        <v>128</v>
      </c>
      <c r="C1034" s="14" t="s">
        <v>439</v>
      </c>
      <c r="D1034" s="8">
        <f>димвенканали!C1034</f>
        <v>384.2</v>
      </c>
      <c r="E1034" s="8">
        <f>димвенканали!D1034</f>
        <v>0</v>
      </c>
      <c r="F1034" s="8">
        <f>димвенканали!E1034</f>
        <v>0</v>
      </c>
      <c r="G1034" s="328">
        <f t="shared" si="274"/>
        <v>384.2</v>
      </c>
      <c r="H1034" s="217">
        <f t="shared" si="270"/>
        <v>3.6061876059499463E-3</v>
      </c>
      <c r="I1034" s="209">
        <f t="shared" si="275"/>
        <v>15.439711925494397</v>
      </c>
      <c r="J1034" s="202">
        <f t="shared" si="277"/>
        <v>3.3967366236087675</v>
      </c>
      <c r="K1034" s="205">
        <v>6.6284263464870046</v>
      </c>
      <c r="L1034" s="202">
        <v>1.2055945333221181</v>
      </c>
      <c r="M1034" s="10">
        <f t="shared" si="278"/>
        <v>26.670469428912284</v>
      </c>
      <c r="N1034" s="11">
        <f t="shared" si="279"/>
        <v>6.941819216270767E-2</v>
      </c>
    </row>
    <row r="1035" spans="1:14" x14ac:dyDescent="0.35">
      <c r="A1035" s="9" t="e">
        <f t="shared" si="276"/>
        <v>#REF!</v>
      </c>
      <c r="B1035" s="9">
        <f t="shared" si="272"/>
        <v>129</v>
      </c>
      <c r="C1035" s="14" t="s">
        <v>440</v>
      </c>
      <c r="D1035" s="8">
        <f>димвенканали!C1035</f>
        <v>387.4</v>
      </c>
      <c r="E1035" s="8">
        <f>димвенканали!D1035</f>
        <v>0</v>
      </c>
      <c r="F1035" s="8">
        <f>димвенканали!E1035</f>
        <v>0</v>
      </c>
      <c r="G1035" s="328">
        <f t="shared" si="274"/>
        <v>387.4</v>
      </c>
      <c r="H1035" s="217">
        <f t="shared" si="270"/>
        <v>3.6362235256246988E-3</v>
      </c>
      <c r="I1035" s="209">
        <f t="shared" si="275"/>
        <v>15.568309213785867</v>
      </c>
      <c r="J1035" s="202">
        <f t="shared" si="277"/>
        <v>3.4250280270328908</v>
      </c>
      <c r="K1035" s="205">
        <v>6.6836344784723201</v>
      </c>
      <c r="L1035" s="202">
        <v>1.2156359245418753</v>
      </c>
      <c r="M1035" s="10">
        <f t="shared" si="278"/>
        <v>26.892607643832953</v>
      </c>
      <c r="N1035" s="11">
        <f t="shared" si="279"/>
        <v>6.9418192162707684E-2</v>
      </c>
    </row>
    <row r="1036" spans="1:14" x14ac:dyDescent="0.35">
      <c r="A1036" s="9" t="e">
        <f t="shared" si="276"/>
        <v>#REF!</v>
      </c>
      <c r="B1036" s="9">
        <f t="shared" si="272"/>
        <v>130</v>
      </c>
      <c r="C1036" s="14" t="s">
        <v>441</v>
      </c>
      <c r="D1036" s="8">
        <f>димвенканали!C1036</f>
        <v>306.2</v>
      </c>
      <c r="E1036" s="8">
        <f>димвенканали!D1036</f>
        <v>0</v>
      </c>
      <c r="F1036" s="8">
        <f>димвенканали!E1036</f>
        <v>0</v>
      </c>
      <c r="G1036" s="328">
        <f t="shared" si="274"/>
        <v>306.2</v>
      </c>
      <c r="H1036" s="217">
        <f t="shared" ref="H1036:H1099" si="280">2/213078.21*G1036</f>
        <v>2.8740620638778593E-3</v>
      </c>
      <c r="I1036" s="209">
        <f t="shared" si="275"/>
        <v>12.30515302338986</v>
      </c>
      <c r="J1036" s="202">
        <f t="shared" si="277"/>
        <v>2.7071336651457689</v>
      </c>
      <c r="K1036" s="205">
        <v>5.2827281293449264</v>
      </c>
      <c r="L1036" s="202">
        <v>0.96083562234053232</v>
      </c>
      <c r="M1036" s="10">
        <f t="shared" si="278"/>
        <v>21.255850440221089</v>
      </c>
      <c r="N1036" s="11">
        <f t="shared" si="279"/>
        <v>6.941819216270767E-2</v>
      </c>
    </row>
    <row r="1037" spans="1:14" x14ac:dyDescent="0.35">
      <c r="A1037" s="9" t="e">
        <f t="shared" si="276"/>
        <v>#REF!</v>
      </c>
      <c r="B1037" s="9">
        <f t="shared" si="272"/>
        <v>131</v>
      </c>
      <c r="C1037" s="14" t="s">
        <v>442</v>
      </c>
      <c r="D1037" s="8">
        <f>димвенканали!C1037</f>
        <v>407.7</v>
      </c>
      <c r="E1037" s="8">
        <f>димвенканали!D1037</f>
        <v>0</v>
      </c>
      <c r="F1037" s="8">
        <f>димвенканали!E1037</f>
        <v>0</v>
      </c>
      <c r="G1037" s="328">
        <f t="shared" si="274"/>
        <v>407.7</v>
      </c>
      <c r="H1037" s="217">
        <f t="shared" si="280"/>
        <v>3.8267638910614086E-3</v>
      </c>
      <c r="I1037" s="209">
        <f t="shared" si="275"/>
        <v>16.384098261384867</v>
      </c>
      <c r="J1037" s="202">
        <f t="shared" si="277"/>
        <v>3.6045016175046709</v>
      </c>
      <c r="K1037" s="205">
        <v>7.0338610657541691</v>
      </c>
      <c r="L1037" s="202">
        <v>1.2793360000922112</v>
      </c>
      <c r="M1037" s="10">
        <f t="shared" si="278"/>
        <v>28.301796944735919</v>
      </c>
      <c r="N1037" s="11">
        <f t="shared" si="279"/>
        <v>6.941819216270767E-2</v>
      </c>
    </row>
    <row r="1038" spans="1:14" x14ac:dyDescent="0.35">
      <c r="A1038" s="9" t="e">
        <f t="shared" si="276"/>
        <v>#REF!</v>
      </c>
      <c r="B1038" s="9">
        <f t="shared" si="272"/>
        <v>132</v>
      </c>
      <c r="C1038" s="14" t="s">
        <v>443</v>
      </c>
      <c r="D1038" s="8">
        <f>димвенканали!C1038</f>
        <v>304.3</v>
      </c>
      <c r="E1038" s="8">
        <f>димвенканали!D1038</f>
        <v>0</v>
      </c>
      <c r="F1038" s="8">
        <f>димвенканали!E1038</f>
        <v>0</v>
      </c>
      <c r="G1038" s="328">
        <f t="shared" si="274"/>
        <v>304.3</v>
      </c>
      <c r="H1038" s="217">
        <f t="shared" si="280"/>
        <v>2.8562282365709756E-3</v>
      </c>
      <c r="I1038" s="209">
        <f t="shared" si="275"/>
        <v>12.228798383466803</v>
      </c>
      <c r="J1038" s="202">
        <f t="shared" si="277"/>
        <v>2.6903356443626967</v>
      </c>
      <c r="K1038" s="205">
        <v>5.2499483009786454</v>
      </c>
      <c r="L1038" s="202">
        <v>0.9548735463038015</v>
      </c>
      <c r="M1038" s="10">
        <f t="shared" si="278"/>
        <v>21.123955875111946</v>
      </c>
      <c r="N1038" s="11">
        <f t="shared" si="279"/>
        <v>6.941819216270767E-2</v>
      </c>
    </row>
    <row r="1039" spans="1:14" x14ac:dyDescent="0.35">
      <c r="A1039" s="9" t="e">
        <f t="shared" si="276"/>
        <v>#REF!</v>
      </c>
      <c r="B1039" s="9">
        <f t="shared" si="272"/>
        <v>133</v>
      </c>
      <c r="C1039" s="14" t="s">
        <v>444</v>
      </c>
      <c r="D1039" s="8">
        <f>димвенканали!C1039</f>
        <v>413.7</v>
      </c>
      <c r="E1039" s="8">
        <f>димвенканали!D1039</f>
        <v>0</v>
      </c>
      <c r="F1039" s="8">
        <f>димвенканали!E1039</f>
        <v>0</v>
      </c>
      <c r="G1039" s="328">
        <f t="shared" ref="G1039:G1096" si="281">D1039+E1039+F1039</f>
        <v>413.7</v>
      </c>
      <c r="H1039" s="217">
        <f t="shared" si="280"/>
        <v>3.8830812404515693E-3</v>
      </c>
      <c r="I1039" s="209">
        <f t="shared" si="275"/>
        <v>16.625218176931369</v>
      </c>
      <c r="J1039" s="202">
        <f t="shared" si="277"/>
        <v>3.6575479989249011</v>
      </c>
      <c r="K1039" s="205">
        <v>7.1373763132266372</v>
      </c>
      <c r="L1039" s="202">
        <v>1.2981636086292561</v>
      </c>
      <c r="M1039" s="10">
        <f t="shared" si="278"/>
        <v>28.718306097712162</v>
      </c>
      <c r="N1039" s="11">
        <f t="shared" si="279"/>
        <v>6.941819216270767E-2</v>
      </c>
    </row>
    <row r="1040" spans="1:14" x14ac:dyDescent="0.35">
      <c r="A1040" s="9" t="e">
        <f t="shared" si="276"/>
        <v>#REF!</v>
      </c>
      <c r="B1040" s="9">
        <f t="shared" si="272"/>
        <v>134</v>
      </c>
      <c r="C1040" s="14" t="s">
        <v>445</v>
      </c>
      <c r="D1040" s="8">
        <f>димвенканали!C1040</f>
        <v>387.6</v>
      </c>
      <c r="E1040" s="8">
        <f>димвенканали!D1040</f>
        <v>0</v>
      </c>
      <c r="F1040" s="8">
        <f>димвенканали!E1040</f>
        <v>0</v>
      </c>
      <c r="G1040" s="328">
        <f t="shared" si="281"/>
        <v>387.6</v>
      </c>
      <c r="H1040" s="217">
        <f t="shared" si="280"/>
        <v>3.6381007706043711E-3</v>
      </c>
      <c r="I1040" s="209">
        <f t="shared" si="275"/>
        <v>15.576346544304084</v>
      </c>
      <c r="J1040" s="202">
        <f t="shared" si="277"/>
        <v>3.4267962397468983</v>
      </c>
      <c r="K1040" s="205">
        <v>6.6870849867214028</v>
      </c>
      <c r="L1040" s="202">
        <v>1.2162635114931104</v>
      </c>
      <c r="M1040" s="10">
        <f t="shared" si="278"/>
        <v>26.906491282265495</v>
      </c>
      <c r="N1040" s="11">
        <f t="shared" si="279"/>
        <v>6.941819216270767E-2</v>
      </c>
    </row>
    <row r="1041" spans="1:14" x14ac:dyDescent="0.35">
      <c r="A1041" s="9" t="e">
        <f t="shared" si="276"/>
        <v>#REF!</v>
      </c>
      <c r="B1041" s="9">
        <f t="shared" si="272"/>
        <v>135</v>
      </c>
      <c r="C1041" s="14" t="s">
        <v>446</v>
      </c>
      <c r="D1041" s="8">
        <f>димвенканали!C1041</f>
        <v>189.8</v>
      </c>
      <c r="E1041" s="8">
        <f>димвенканали!D1041</f>
        <v>0</v>
      </c>
      <c r="F1041" s="8">
        <f>димвенканали!E1041</f>
        <v>0</v>
      </c>
      <c r="G1041" s="328">
        <f t="shared" si="281"/>
        <v>189.8</v>
      </c>
      <c r="H1041" s="217">
        <f t="shared" si="280"/>
        <v>1.7815054857087452E-3</v>
      </c>
      <c r="I1041" s="209">
        <f t="shared" si="275"/>
        <v>7.6274266617877071</v>
      </c>
      <c r="J1041" s="202">
        <f t="shared" si="277"/>
        <v>1.6780338655932956</v>
      </c>
      <c r="K1041" s="205">
        <v>3.2745323283790566</v>
      </c>
      <c r="L1041" s="202">
        <v>0.59558001672185845</v>
      </c>
      <c r="M1041" s="10">
        <f t="shared" si="278"/>
        <v>13.175572872481917</v>
      </c>
      <c r="N1041" s="11">
        <f t="shared" si="279"/>
        <v>6.941819216270767E-2</v>
      </c>
    </row>
    <row r="1042" spans="1:14" x14ac:dyDescent="0.35">
      <c r="A1042" s="9" t="e">
        <f t="shared" si="276"/>
        <v>#REF!</v>
      </c>
      <c r="B1042" s="9">
        <f t="shared" si="272"/>
        <v>136</v>
      </c>
      <c r="C1042" s="14" t="s">
        <v>447</v>
      </c>
      <c r="D1042" s="8">
        <f>димвенканали!C1042</f>
        <v>372.5</v>
      </c>
      <c r="E1042" s="8">
        <f>димвенканали!D1042</f>
        <v>0</v>
      </c>
      <c r="F1042" s="8">
        <f>димвенканали!E1042</f>
        <v>0</v>
      </c>
      <c r="G1042" s="328">
        <f t="shared" si="281"/>
        <v>372.5</v>
      </c>
      <c r="H1042" s="217">
        <f t="shared" si="280"/>
        <v>3.4963687746391338E-3</v>
      </c>
      <c r="I1042" s="209">
        <f t="shared" si="275"/>
        <v>14.969528090178718</v>
      </c>
      <c r="J1042" s="202">
        <f t="shared" si="277"/>
        <v>3.2932961798393179</v>
      </c>
      <c r="K1042" s="205">
        <v>6.4265716139156934</v>
      </c>
      <c r="L1042" s="202">
        <v>1.1688806966748801</v>
      </c>
      <c r="M1042" s="10">
        <f t="shared" si="278"/>
        <v>25.85827658060861</v>
      </c>
      <c r="N1042" s="11">
        <f t="shared" si="279"/>
        <v>6.9418192162707684E-2</v>
      </c>
    </row>
    <row r="1043" spans="1:14" x14ac:dyDescent="0.35">
      <c r="A1043" s="9" t="e">
        <f t="shared" si="276"/>
        <v>#REF!</v>
      </c>
      <c r="B1043" s="9">
        <f t="shared" si="272"/>
        <v>137</v>
      </c>
      <c r="C1043" s="14" t="s">
        <v>448</v>
      </c>
      <c r="D1043" s="8">
        <f>димвенканали!C1043</f>
        <v>370.7</v>
      </c>
      <c r="E1043" s="8">
        <f>димвенканали!D1043</f>
        <v>0</v>
      </c>
      <c r="F1043" s="8">
        <f>димвенканали!E1043</f>
        <v>0</v>
      </c>
      <c r="G1043" s="328">
        <f t="shared" si="281"/>
        <v>370.7</v>
      </c>
      <c r="H1043" s="217">
        <f t="shared" si="280"/>
        <v>3.4794735698220852E-3</v>
      </c>
      <c r="I1043" s="209">
        <f t="shared" si="275"/>
        <v>14.897192115514766</v>
      </c>
      <c r="J1043" s="202">
        <f t="shared" si="277"/>
        <v>3.2773822654132485</v>
      </c>
      <c r="K1043" s="205">
        <v>6.3955170396739529</v>
      </c>
      <c r="L1043" s="202">
        <v>1.1632324141137667</v>
      </c>
      <c r="M1043" s="10">
        <f t="shared" si="278"/>
        <v>25.733323834715737</v>
      </c>
      <c r="N1043" s="11">
        <f t="shared" si="279"/>
        <v>6.9418192162707684E-2</v>
      </c>
    </row>
    <row r="1044" spans="1:14" x14ac:dyDescent="0.35">
      <c r="A1044" s="9" t="e">
        <f t="shared" si="276"/>
        <v>#REF!</v>
      </c>
      <c r="B1044" s="9">
        <f t="shared" si="272"/>
        <v>138</v>
      </c>
      <c r="C1044" s="14" t="s">
        <v>449</v>
      </c>
      <c r="D1044" s="8">
        <f>димвенканали!C1044</f>
        <v>409.1</v>
      </c>
      <c r="E1044" s="8">
        <f>димвенканали!D1044</f>
        <v>0</v>
      </c>
      <c r="F1044" s="8">
        <f>димвенканали!E1044</f>
        <v>0</v>
      </c>
      <c r="G1044" s="328">
        <f t="shared" si="281"/>
        <v>409.1</v>
      </c>
      <c r="H1044" s="217">
        <f t="shared" si="280"/>
        <v>3.8399046059191129E-3</v>
      </c>
      <c r="I1044" s="209">
        <f t="shared" si="275"/>
        <v>16.440359575012387</v>
      </c>
      <c r="J1044" s="202">
        <f t="shared" si="277"/>
        <v>3.6168791065027253</v>
      </c>
      <c r="K1044" s="205">
        <v>7.058014623497745</v>
      </c>
      <c r="L1044" s="202">
        <v>1.2837291087508551</v>
      </c>
      <c r="M1044" s="10">
        <f t="shared" si="278"/>
        <v>28.398982413763711</v>
      </c>
      <c r="N1044" s="11">
        <f t="shared" si="279"/>
        <v>6.941819216270767E-2</v>
      </c>
    </row>
    <row r="1045" spans="1:14" x14ac:dyDescent="0.35">
      <c r="A1045" s="9" t="e">
        <f t="shared" si="276"/>
        <v>#REF!</v>
      </c>
      <c r="B1045" s="9">
        <f t="shared" si="272"/>
        <v>139</v>
      </c>
      <c r="C1045" s="14" t="s">
        <v>450</v>
      </c>
      <c r="D1045" s="8">
        <f>димвенканали!C1045</f>
        <v>373.1</v>
      </c>
      <c r="E1045" s="8">
        <f>димвенканали!D1045</f>
        <v>0</v>
      </c>
      <c r="F1045" s="8">
        <f>димвенканали!E1045</f>
        <v>0</v>
      </c>
      <c r="G1045" s="328">
        <f t="shared" si="281"/>
        <v>373.1</v>
      </c>
      <c r="H1045" s="217">
        <f t="shared" si="280"/>
        <v>3.50200050957815E-3</v>
      </c>
      <c r="I1045" s="209">
        <f t="shared" si="275"/>
        <v>14.993640081733369</v>
      </c>
      <c r="J1045" s="202">
        <f t="shared" si="277"/>
        <v>3.2986008179813413</v>
      </c>
      <c r="K1045" s="205">
        <v>6.43692313866294</v>
      </c>
      <c r="L1045" s="202">
        <v>1.1707634575285848</v>
      </c>
      <c r="M1045" s="10">
        <f t="shared" si="278"/>
        <v>25.899927495906233</v>
      </c>
      <c r="N1045" s="11">
        <f t="shared" si="279"/>
        <v>6.941819216270767E-2</v>
      </c>
    </row>
    <row r="1046" spans="1:14" x14ac:dyDescent="0.35">
      <c r="A1046" s="9" t="e">
        <f t="shared" si="276"/>
        <v>#REF!</v>
      </c>
      <c r="B1046" s="9">
        <f t="shared" si="272"/>
        <v>140</v>
      </c>
      <c r="C1046" s="14" t="s">
        <v>451</v>
      </c>
      <c r="D1046" s="8">
        <f>димвенканали!C1046</f>
        <v>374</v>
      </c>
      <c r="E1046" s="8">
        <f>димвенканали!D1046</f>
        <v>0</v>
      </c>
      <c r="F1046" s="8">
        <f>димвенканали!E1046</f>
        <v>0</v>
      </c>
      <c r="G1046" s="328">
        <f t="shared" si="281"/>
        <v>374</v>
      </c>
      <c r="H1046" s="217">
        <f t="shared" si="280"/>
        <v>3.5104481119866736E-3</v>
      </c>
      <c r="I1046" s="209">
        <f t="shared" si="275"/>
        <v>15.029808069065343</v>
      </c>
      <c r="J1046" s="202">
        <f t="shared" si="277"/>
        <v>3.3065577751943755</v>
      </c>
      <c r="K1046" s="205">
        <v>6.4524504257838098</v>
      </c>
      <c r="L1046" s="202">
        <v>1.1735875988091415</v>
      </c>
      <c r="M1046" s="10">
        <f t="shared" si="278"/>
        <v>25.962403868852668</v>
      </c>
      <c r="N1046" s="11">
        <f t="shared" si="279"/>
        <v>6.941819216270767E-2</v>
      </c>
    </row>
    <row r="1047" spans="1:14" x14ac:dyDescent="0.35">
      <c r="A1047" s="9" t="e">
        <f t="shared" si="276"/>
        <v>#REF!</v>
      </c>
      <c r="B1047" s="9">
        <f t="shared" si="272"/>
        <v>141</v>
      </c>
      <c r="C1047" s="14" t="s">
        <v>452</v>
      </c>
      <c r="D1047" s="8">
        <f>димвенканали!C1047</f>
        <v>327.2</v>
      </c>
      <c r="E1047" s="8">
        <f>димвенканали!D1047</f>
        <v>0</v>
      </c>
      <c r="F1047" s="8">
        <f>димвенканали!E1047</f>
        <v>0</v>
      </c>
      <c r="G1047" s="328">
        <f t="shared" si="281"/>
        <v>327.2</v>
      </c>
      <c r="H1047" s="217">
        <f t="shared" si="280"/>
        <v>3.0711727867434213E-3</v>
      </c>
      <c r="I1047" s="209">
        <f t="shared" si="275"/>
        <v>13.14907272780262</v>
      </c>
      <c r="J1047" s="202">
        <f t="shared" si="277"/>
        <v>2.8927960001165767</v>
      </c>
      <c r="K1047" s="205">
        <v>5.6450314954985625</v>
      </c>
      <c r="L1047" s="202">
        <v>1.02673225222019</v>
      </c>
      <c r="M1047" s="10">
        <f t="shared" si="278"/>
        <v>22.713632475637947</v>
      </c>
      <c r="N1047" s="11">
        <f t="shared" si="279"/>
        <v>6.941819216270767E-2</v>
      </c>
    </row>
    <row r="1048" spans="1:14" x14ac:dyDescent="0.35">
      <c r="A1048" s="9" t="e">
        <f t="shared" si="276"/>
        <v>#REF!</v>
      </c>
      <c r="B1048" s="9">
        <f t="shared" si="272"/>
        <v>142</v>
      </c>
      <c r="C1048" s="14" t="s">
        <v>453</v>
      </c>
      <c r="D1048" s="8">
        <f>димвенканали!C1048</f>
        <v>198.1</v>
      </c>
      <c r="E1048" s="8">
        <f>димвенканали!D1048</f>
        <v>0</v>
      </c>
      <c r="F1048" s="8">
        <f>димвенканали!E1048</f>
        <v>0</v>
      </c>
      <c r="G1048" s="328">
        <f t="shared" si="281"/>
        <v>198.1</v>
      </c>
      <c r="H1048" s="217">
        <f t="shared" si="280"/>
        <v>1.8594111523651338E-3</v>
      </c>
      <c r="I1048" s="209">
        <f t="shared" si="275"/>
        <v>7.9609758782937021</v>
      </c>
      <c r="J1048" s="202">
        <f t="shared" si="277"/>
        <v>1.7514146932246144</v>
      </c>
      <c r="K1048" s="205">
        <v>3.4177284207159695</v>
      </c>
      <c r="L1048" s="202">
        <v>0.62162487519810405</v>
      </c>
      <c r="M1048" s="10">
        <f t="shared" si="278"/>
        <v>13.75174386743239</v>
      </c>
      <c r="N1048" s="11">
        <f t="shared" si="279"/>
        <v>6.941819216270767E-2</v>
      </c>
    </row>
    <row r="1049" spans="1:14" x14ac:dyDescent="0.35">
      <c r="A1049" s="9" t="e">
        <f t="shared" si="276"/>
        <v>#REF!</v>
      </c>
      <c r="B1049" s="9">
        <f t="shared" si="272"/>
        <v>143</v>
      </c>
      <c r="C1049" s="14" t="s">
        <v>454</v>
      </c>
      <c r="D1049" s="8">
        <f>димвенканали!C1049</f>
        <v>308</v>
      </c>
      <c r="E1049" s="8">
        <f>димвенканали!D1049</f>
        <v>0</v>
      </c>
      <c r="F1049" s="8">
        <f>димвенканали!E1049</f>
        <v>0</v>
      </c>
      <c r="G1049" s="328">
        <f t="shared" si="281"/>
        <v>308</v>
      </c>
      <c r="H1049" s="217">
        <f t="shared" si="280"/>
        <v>2.8909572686949079E-3</v>
      </c>
      <c r="I1049" s="209">
        <f t="shared" si="275"/>
        <v>12.377488998053813</v>
      </c>
      <c r="J1049" s="202">
        <f t="shared" si="277"/>
        <v>2.7230475795718392</v>
      </c>
      <c r="K1049" s="205">
        <v>5.3137827035866669</v>
      </c>
      <c r="L1049" s="202">
        <v>0.96648390490164582</v>
      </c>
      <c r="M1049" s="10">
        <f t="shared" si="278"/>
        <v>21.380803186113965</v>
      </c>
      <c r="N1049" s="11">
        <f t="shared" si="279"/>
        <v>6.9418192162707684E-2</v>
      </c>
    </row>
    <row r="1050" spans="1:14" x14ac:dyDescent="0.35">
      <c r="A1050" s="9" t="e">
        <f t="shared" si="276"/>
        <v>#REF!</v>
      </c>
      <c r="B1050" s="9">
        <f t="shared" si="272"/>
        <v>144</v>
      </c>
      <c r="C1050" s="14" t="s">
        <v>455</v>
      </c>
      <c r="D1050" s="8">
        <f>димвенканали!C1050</f>
        <v>333.2</v>
      </c>
      <c r="E1050" s="8">
        <f>димвенканали!D1050</f>
        <v>0</v>
      </c>
      <c r="F1050" s="8">
        <f>димвенканали!E1050</f>
        <v>0</v>
      </c>
      <c r="G1050" s="328">
        <f t="shared" si="281"/>
        <v>333.2</v>
      </c>
      <c r="H1050" s="217">
        <f t="shared" si="280"/>
        <v>3.127490136133582E-3</v>
      </c>
      <c r="I1050" s="209">
        <f t="shared" si="275"/>
        <v>13.390192643349124</v>
      </c>
      <c r="J1050" s="202">
        <f t="shared" si="277"/>
        <v>2.9458423815368073</v>
      </c>
      <c r="K1050" s="205">
        <v>5.7485467429710306</v>
      </c>
      <c r="L1050" s="202">
        <v>1.0455598607572352</v>
      </c>
      <c r="M1050" s="10">
        <f t="shared" si="278"/>
        <v>23.130141628614197</v>
      </c>
      <c r="N1050" s="11">
        <f t="shared" si="279"/>
        <v>6.941819216270767E-2</v>
      </c>
    </row>
    <row r="1051" spans="1:14" x14ac:dyDescent="0.35">
      <c r="A1051" s="9" t="e">
        <f t="shared" si="276"/>
        <v>#REF!</v>
      </c>
      <c r="B1051" s="9">
        <f t="shared" si="272"/>
        <v>145</v>
      </c>
      <c r="C1051" s="14" t="s">
        <v>456</v>
      </c>
      <c r="D1051" s="8">
        <f>димвенканали!C1051</f>
        <v>356.2</v>
      </c>
      <c r="E1051" s="8">
        <f>димвенканали!D1051</f>
        <v>0</v>
      </c>
      <c r="F1051" s="8">
        <f>димвенканали!E1051</f>
        <v>0</v>
      </c>
      <c r="G1051" s="328">
        <f t="shared" si="281"/>
        <v>356.2</v>
      </c>
      <c r="H1051" s="217">
        <f t="shared" si="280"/>
        <v>3.3433733087958641E-3</v>
      </c>
      <c r="I1051" s="209">
        <f t="shared" si="275"/>
        <v>14.314485652944052</v>
      </c>
      <c r="J1051" s="202">
        <f t="shared" si="277"/>
        <v>3.1491868436476915</v>
      </c>
      <c r="K1051" s="205">
        <v>6.1453551916154892</v>
      </c>
      <c r="L1051" s="202">
        <v>1.1177323601492413</v>
      </c>
      <c r="M1051" s="10">
        <f t="shared" si="278"/>
        <v>24.726760048356475</v>
      </c>
      <c r="N1051" s="11">
        <f t="shared" si="279"/>
        <v>6.9418192162707684E-2</v>
      </c>
    </row>
    <row r="1052" spans="1:14" x14ac:dyDescent="0.35">
      <c r="A1052" s="9" t="e">
        <f t="shared" si="276"/>
        <v>#REF!</v>
      </c>
      <c r="B1052" s="9">
        <f t="shared" si="272"/>
        <v>146</v>
      </c>
      <c r="C1052" s="14" t="s">
        <v>457</v>
      </c>
      <c r="D1052" s="8">
        <f>димвенканали!C1052</f>
        <v>339.8</v>
      </c>
      <c r="E1052" s="8">
        <f>димвенканали!D1052</f>
        <v>0</v>
      </c>
      <c r="F1052" s="8">
        <f>димвенканали!E1052</f>
        <v>0</v>
      </c>
      <c r="G1052" s="328">
        <f t="shared" si="281"/>
        <v>339.8</v>
      </c>
      <c r="H1052" s="217">
        <f t="shared" si="280"/>
        <v>3.1894392204627588E-3</v>
      </c>
      <c r="I1052" s="209">
        <f t="shared" si="275"/>
        <v>13.655424550450277</v>
      </c>
      <c r="J1052" s="202">
        <f t="shared" si="277"/>
        <v>3.004193401099061</v>
      </c>
      <c r="K1052" s="205">
        <v>5.8624135151907453</v>
      </c>
      <c r="L1052" s="202">
        <v>1.0662702301479847</v>
      </c>
      <c r="M1052" s="10">
        <f t="shared" si="278"/>
        <v>23.58830169688807</v>
      </c>
      <c r="N1052" s="11">
        <f t="shared" si="279"/>
        <v>6.9418192162707684E-2</v>
      </c>
    </row>
    <row r="1053" spans="1:14" x14ac:dyDescent="0.35">
      <c r="A1053" s="9" t="e">
        <f t="shared" si="276"/>
        <v>#REF!</v>
      </c>
      <c r="B1053" s="9">
        <f t="shared" si="272"/>
        <v>147</v>
      </c>
      <c r="C1053" s="14" t="s">
        <v>458</v>
      </c>
      <c r="D1053" s="8">
        <f>димвенканали!C1053</f>
        <v>392.1</v>
      </c>
      <c r="E1053" s="8">
        <f>димвенканали!D1053</f>
        <v>0</v>
      </c>
      <c r="F1053" s="8">
        <f>димвенканали!E1053</f>
        <v>0</v>
      </c>
      <c r="G1053" s="328">
        <f t="shared" si="281"/>
        <v>392.1</v>
      </c>
      <c r="H1053" s="217">
        <f t="shared" si="280"/>
        <v>3.6803387826469915E-3</v>
      </c>
      <c r="I1053" s="209">
        <f t="shared" si="275"/>
        <v>15.757186480963961</v>
      </c>
      <c r="J1053" s="202">
        <f t="shared" si="277"/>
        <v>3.4665810258120713</v>
      </c>
      <c r="K1053" s="205">
        <v>6.7647214223257537</v>
      </c>
      <c r="L1053" s="202">
        <v>1.2303842178958941</v>
      </c>
      <c r="M1053" s="10">
        <f t="shared" si="278"/>
        <v>27.21887314699768</v>
      </c>
      <c r="N1053" s="11">
        <f t="shared" si="279"/>
        <v>6.941819216270767E-2</v>
      </c>
    </row>
    <row r="1054" spans="1:14" x14ac:dyDescent="0.35">
      <c r="A1054" s="9" t="e">
        <f t="shared" si="276"/>
        <v>#REF!</v>
      </c>
      <c r="B1054" s="9">
        <f t="shared" si="272"/>
        <v>148</v>
      </c>
      <c r="C1054" s="14" t="s">
        <v>459</v>
      </c>
      <c r="D1054" s="8">
        <f>димвенканали!C1054</f>
        <v>355.1</v>
      </c>
      <c r="E1054" s="8">
        <f>димвенканали!D1054</f>
        <v>0</v>
      </c>
      <c r="F1054" s="8">
        <f>димвенканали!E1054</f>
        <v>0</v>
      </c>
      <c r="G1054" s="328">
        <f t="shared" si="281"/>
        <v>355.1</v>
      </c>
      <c r="H1054" s="217">
        <f t="shared" si="280"/>
        <v>3.3330484614076681E-3</v>
      </c>
      <c r="I1054" s="209">
        <f t="shared" si="275"/>
        <v>14.27028033509386</v>
      </c>
      <c r="J1054" s="202">
        <f t="shared" si="277"/>
        <v>3.1394616737206493</v>
      </c>
      <c r="K1054" s="205">
        <v>6.1263773962455375</v>
      </c>
      <c r="L1054" s="202">
        <v>1.1142806319174496</v>
      </c>
      <c r="M1054" s="10">
        <f t="shared" si="278"/>
        <v>24.650400036977494</v>
      </c>
      <c r="N1054" s="11">
        <f t="shared" si="279"/>
        <v>6.941819216270767E-2</v>
      </c>
    </row>
    <row r="1055" spans="1:14" x14ac:dyDescent="0.35">
      <c r="A1055" s="9" t="e">
        <f t="shared" si="276"/>
        <v>#REF!</v>
      </c>
      <c r="B1055" s="9">
        <f t="shared" si="272"/>
        <v>149</v>
      </c>
      <c r="C1055" s="14" t="s">
        <v>460</v>
      </c>
      <c r="D1055" s="8">
        <f>димвенканали!C1055</f>
        <v>196.9</v>
      </c>
      <c r="E1055" s="8">
        <f>димвенканали!D1055</f>
        <v>0</v>
      </c>
      <c r="F1055" s="8">
        <f>димвенканали!E1055</f>
        <v>0</v>
      </c>
      <c r="G1055" s="328">
        <f t="shared" si="281"/>
        <v>196.9</v>
      </c>
      <c r="H1055" s="217">
        <f t="shared" si="280"/>
        <v>1.8481476824871018E-3</v>
      </c>
      <c r="I1055" s="209">
        <f t="shared" si="275"/>
        <v>7.9127518951844023</v>
      </c>
      <c r="J1055" s="202">
        <f t="shared" si="277"/>
        <v>1.7408054169405685</v>
      </c>
      <c r="K1055" s="205">
        <v>3.3970253712214764</v>
      </c>
      <c r="L1055" s="202">
        <v>0.6178593534906951</v>
      </c>
      <c r="M1055" s="10">
        <f t="shared" si="278"/>
        <v>13.668442036837142</v>
      </c>
      <c r="N1055" s="11">
        <f t="shared" si="279"/>
        <v>6.941819216270767E-2</v>
      </c>
    </row>
    <row r="1056" spans="1:14" x14ac:dyDescent="0.35">
      <c r="A1056" s="9" t="e">
        <f t="shared" si="276"/>
        <v>#REF!</v>
      </c>
      <c r="B1056" s="9">
        <f t="shared" si="272"/>
        <v>150</v>
      </c>
      <c r="C1056" s="14" t="s">
        <v>461</v>
      </c>
      <c r="D1056" s="8">
        <f>димвенканали!C1056</f>
        <v>393.6</v>
      </c>
      <c r="E1056" s="8">
        <f>димвенканали!D1056</f>
        <v>0</v>
      </c>
      <c r="F1056" s="8">
        <f>димвенканали!E1056</f>
        <v>0</v>
      </c>
      <c r="G1056" s="328">
        <f t="shared" si="281"/>
        <v>393.6</v>
      </c>
      <c r="H1056" s="217">
        <f t="shared" si="280"/>
        <v>3.6944181199945318E-3</v>
      </c>
      <c r="I1056" s="209">
        <f t="shared" si="275"/>
        <v>15.817466459850587</v>
      </c>
      <c r="J1056" s="202">
        <f t="shared" si="277"/>
        <v>3.4798426211671294</v>
      </c>
      <c r="K1056" s="205">
        <v>6.7906002341938709</v>
      </c>
      <c r="L1056" s="202">
        <v>1.2350911200301553</v>
      </c>
      <c r="M1056" s="10">
        <f t="shared" si="278"/>
        <v>27.323000435241742</v>
      </c>
      <c r="N1056" s="11">
        <f t="shared" si="279"/>
        <v>6.941819216270767E-2</v>
      </c>
    </row>
    <row r="1057" spans="1:14" x14ac:dyDescent="0.35">
      <c r="A1057" s="9" t="e">
        <f t="shared" si="276"/>
        <v>#REF!</v>
      </c>
      <c r="B1057" s="9">
        <f t="shared" si="272"/>
        <v>151</v>
      </c>
      <c r="C1057" s="14" t="s">
        <v>462</v>
      </c>
      <c r="D1057" s="8">
        <f>димвенканали!C1057</f>
        <v>352.2</v>
      </c>
      <c r="E1057" s="8">
        <f>димвенканали!D1057</f>
        <v>0</v>
      </c>
      <c r="F1057" s="8">
        <f>димвенканали!E1057</f>
        <v>0</v>
      </c>
      <c r="G1057" s="328">
        <f t="shared" si="281"/>
        <v>352.2</v>
      </c>
      <c r="H1057" s="217">
        <f t="shared" si="280"/>
        <v>3.3058284092024235E-3</v>
      </c>
      <c r="I1057" s="209">
        <f t="shared" si="275"/>
        <v>14.153739042579716</v>
      </c>
      <c r="J1057" s="202">
        <f t="shared" si="277"/>
        <v>3.1138225893675373</v>
      </c>
      <c r="K1057" s="205">
        <v>6.0763450266338443</v>
      </c>
      <c r="L1057" s="202">
        <v>1.1051806211245443</v>
      </c>
      <c r="M1057" s="10">
        <f t="shared" si="278"/>
        <v>24.44908727970564</v>
      </c>
      <c r="N1057" s="11">
        <f t="shared" si="279"/>
        <v>6.941819216270767E-2</v>
      </c>
    </row>
    <row r="1058" spans="1:14" x14ac:dyDescent="0.35">
      <c r="A1058" s="9" t="e">
        <f t="shared" si="276"/>
        <v>#REF!</v>
      </c>
      <c r="B1058" s="9">
        <f t="shared" si="272"/>
        <v>152</v>
      </c>
      <c r="C1058" s="14" t="s">
        <v>463</v>
      </c>
      <c r="D1058" s="8">
        <f>димвенканали!C1058</f>
        <v>361.1</v>
      </c>
      <c r="E1058" s="8">
        <f>димвенканали!D1058</f>
        <v>0</v>
      </c>
      <c r="F1058" s="8">
        <f>димвенканали!E1058</f>
        <v>0</v>
      </c>
      <c r="G1058" s="328">
        <f t="shared" si="281"/>
        <v>361.1</v>
      </c>
      <c r="H1058" s="217">
        <f t="shared" si="280"/>
        <v>3.3893658107978287E-3</v>
      </c>
      <c r="I1058" s="209">
        <f t="shared" si="275"/>
        <v>14.511400250640364</v>
      </c>
      <c r="J1058" s="202">
        <f t="shared" si="277"/>
        <v>3.19250805514088</v>
      </c>
      <c r="K1058" s="205">
        <v>6.2298926437180056</v>
      </c>
      <c r="L1058" s="202">
        <v>1.1331082404544948</v>
      </c>
      <c r="M1058" s="10">
        <f t="shared" si="278"/>
        <v>25.066909189953744</v>
      </c>
      <c r="N1058" s="11">
        <f t="shared" si="279"/>
        <v>6.9418192162707684E-2</v>
      </c>
    </row>
    <row r="1059" spans="1:14" x14ac:dyDescent="0.35">
      <c r="A1059" s="9" t="e">
        <f t="shared" si="276"/>
        <v>#REF!</v>
      </c>
      <c r="B1059" s="9">
        <f t="shared" si="272"/>
        <v>153</v>
      </c>
      <c r="C1059" s="14" t="s">
        <v>464</v>
      </c>
      <c r="D1059" s="8">
        <f>димвенканали!C1059</f>
        <v>370.4</v>
      </c>
      <c r="E1059" s="8">
        <f>димвенканали!D1059</f>
        <v>0</v>
      </c>
      <c r="F1059" s="8">
        <f>димвенканали!E1059</f>
        <v>0</v>
      </c>
      <c r="G1059" s="328">
        <f t="shared" si="281"/>
        <v>370.4</v>
      </c>
      <c r="H1059" s="217">
        <f t="shared" si="280"/>
        <v>3.4766577023525773E-3</v>
      </c>
      <c r="I1059" s="209">
        <f t="shared" si="275"/>
        <v>14.885136119737442</v>
      </c>
      <c r="J1059" s="202">
        <f t="shared" si="277"/>
        <v>3.2747299463422372</v>
      </c>
      <c r="K1059" s="205">
        <v>6.3903412773003287</v>
      </c>
      <c r="L1059" s="202">
        <v>1.1622910336869143</v>
      </c>
      <c r="M1059" s="10">
        <f t="shared" si="278"/>
        <v>25.712498377066922</v>
      </c>
      <c r="N1059" s="11">
        <f t="shared" si="279"/>
        <v>6.941819216270767E-2</v>
      </c>
    </row>
    <row r="1060" spans="1:14" x14ac:dyDescent="0.35">
      <c r="A1060" s="9" t="e">
        <f t="shared" si="276"/>
        <v>#REF!</v>
      </c>
      <c r="B1060" s="9">
        <f t="shared" si="272"/>
        <v>154</v>
      </c>
      <c r="C1060" s="14" t="s">
        <v>465</v>
      </c>
      <c r="D1060" s="8">
        <f>димвенканали!C1060</f>
        <v>419.9</v>
      </c>
      <c r="E1060" s="8">
        <f>димвенканали!D1060</f>
        <v>0</v>
      </c>
      <c r="F1060" s="8">
        <f>димвенканали!E1060</f>
        <v>0</v>
      </c>
      <c r="G1060" s="328">
        <f t="shared" si="281"/>
        <v>419.9</v>
      </c>
      <c r="H1060" s="217">
        <f t="shared" si="280"/>
        <v>3.9412758348214014E-3</v>
      </c>
      <c r="I1060" s="209">
        <f t="shared" si="275"/>
        <v>16.874375422996089</v>
      </c>
      <c r="J1060" s="202">
        <f t="shared" si="277"/>
        <v>3.7123625930591393</v>
      </c>
      <c r="K1060" s="205">
        <v>7.2443420689481863</v>
      </c>
      <c r="L1060" s="202">
        <v>1.3176188041175361</v>
      </c>
      <c r="M1060" s="10">
        <f t="shared" si="278"/>
        <v>29.148698889120951</v>
      </c>
      <c r="N1060" s="11">
        <f t="shared" si="279"/>
        <v>6.941819216270767E-2</v>
      </c>
    </row>
    <row r="1061" spans="1:14" x14ac:dyDescent="0.35">
      <c r="A1061" s="9" t="e">
        <f t="shared" si="276"/>
        <v>#REF!</v>
      </c>
      <c r="B1061" s="9">
        <f t="shared" si="272"/>
        <v>155</v>
      </c>
      <c r="C1061" s="14" t="s">
        <v>466</v>
      </c>
      <c r="D1061" s="8">
        <f>димвенканали!C1061</f>
        <v>551.79999999999995</v>
      </c>
      <c r="E1061" s="8">
        <f>димвенканали!D1061</f>
        <v>0</v>
      </c>
      <c r="F1061" s="8">
        <f>димвенканали!E1061</f>
        <v>0</v>
      </c>
      <c r="G1061" s="328">
        <f t="shared" si="281"/>
        <v>551.79999999999995</v>
      </c>
      <c r="H1061" s="217">
        <f t="shared" si="280"/>
        <v>5.1793188989150973E-3</v>
      </c>
      <c r="I1061" s="209">
        <f t="shared" si="275"/>
        <v>22.174994899760044</v>
      </c>
      <c r="J1061" s="202">
        <f t="shared" si="277"/>
        <v>4.8784988779472096</v>
      </c>
      <c r="K1061" s="205">
        <v>9.5199522592179306</v>
      </c>
      <c r="L1061" s="202">
        <v>1.7315123984569096</v>
      </c>
      <c r="M1061" s="10">
        <f t="shared" si="278"/>
        <v>38.30495843538209</v>
      </c>
      <c r="N1061" s="11">
        <f t="shared" si="279"/>
        <v>6.941819216270767E-2</v>
      </c>
    </row>
    <row r="1062" spans="1:14" x14ac:dyDescent="0.35">
      <c r="A1062" s="9" t="e">
        <f t="shared" si="276"/>
        <v>#REF!</v>
      </c>
      <c r="B1062" s="9">
        <f t="shared" si="272"/>
        <v>156</v>
      </c>
      <c r="C1062" s="14" t="s">
        <v>467</v>
      </c>
      <c r="D1062" s="8">
        <f>димвенканали!C1062</f>
        <v>551.20000000000005</v>
      </c>
      <c r="E1062" s="8">
        <f>димвенканали!D1062</f>
        <v>0</v>
      </c>
      <c r="F1062" s="8">
        <f>димвенканали!E1062</f>
        <v>0</v>
      </c>
      <c r="G1062" s="328">
        <f t="shared" si="281"/>
        <v>551.20000000000005</v>
      </c>
      <c r="H1062" s="217">
        <f t="shared" si="280"/>
        <v>5.1736871639760824E-3</v>
      </c>
      <c r="I1062" s="209">
        <f t="shared" si="275"/>
        <v>22.150882908205396</v>
      </c>
      <c r="J1062" s="202">
        <f t="shared" si="277"/>
        <v>4.8731942398051871</v>
      </c>
      <c r="K1062" s="205">
        <v>9.5096007344706859</v>
      </c>
      <c r="L1062" s="202">
        <v>1.7296296376032054</v>
      </c>
      <c r="M1062" s="10">
        <f t="shared" si="278"/>
        <v>38.263307520084474</v>
      </c>
      <c r="N1062" s="11">
        <f t="shared" si="279"/>
        <v>6.941819216270767E-2</v>
      </c>
    </row>
    <row r="1063" spans="1:14" x14ac:dyDescent="0.35">
      <c r="A1063" s="9" t="e">
        <f t="shared" si="276"/>
        <v>#REF!</v>
      </c>
      <c r="B1063" s="9">
        <f t="shared" si="276"/>
        <v>157</v>
      </c>
      <c r="C1063" s="14" t="s">
        <v>468</v>
      </c>
      <c r="D1063" s="8">
        <f>димвенканали!C1063</f>
        <v>317.2</v>
      </c>
      <c r="E1063" s="8">
        <f>димвенканали!D1063</f>
        <v>0</v>
      </c>
      <c r="F1063" s="8">
        <f>димвенканали!E1063</f>
        <v>0</v>
      </c>
      <c r="G1063" s="328">
        <f t="shared" si="281"/>
        <v>317.2</v>
      </c>
      <c r="H1063" s="217">
        <f t="shared" si="280"/>
        <v>2.9773105377598206E-3</v>
      </c>
      <c r="I1063" s="209">
        <f t="shared" si="275"/>
        <v>12.747206201891784</v>
      </c>
      <c r="J1063" s="202">
        <f t="shared" si="277"/>
        <v>2.8043853644161922</v>
      </c>
      <c r="K1063" s="205">
        <v>5.4725060830444496</v>
      </c>
      <c r="L1063" s="202">
        <v>0.99535290465844839</v>
      </c>
      <c r="M1063" s="10">
        <f t="shared" si="278"/>
        <v>22.019450554010877</v>
      </c>
      <c r="N1063" s="11">
        <f t="shared" si="279"/>
        <v>6.9418192162707684E-2</v>
      </c>
    </row>
    <row r="1064" spans="1:14" x14ac:dyDescent="0.35">
      <c r="A1064" s="9" t="e">
        <f t="shared" si="276"/>
        <v>#REF!</v>
      </c>
      <c r="B1064" s="9">
        <f t="shared" si="276"/>
        <v>158</v>
      </c>
      <c r="C1064" s="14" t="s">
        <v>469</v>
      </c>
      <c r="D1064" s="8">
        <f>димвенканали!C1064</f>
        <v>554.52</v>
      </c>
      <c r="E1064" s="8">
        <f>димвенканали!D1064</f>
        <v>0</v>
      </c>
      <c r="F1064" s="8">
        <f>димвенканали!E1064</f>
        <v>0</v>
      </c>
      <c r="G1064" s="328">
        <f t="shared" si="281"/>
        <v>554.52</v>
      </c>
      <c r="H1064" s="217">
        <f t="shared" si="280"/>
        <v>5.2048494306386368E-3</v>
      </c>
      <c r="I1064" s="209">
        <f t="shared" si="275"/>
        <v>22.284302594807791</v>
      </c>
      <c r="J1064" s="202">
        <f t="shared" si="277"/>
        <v>4.9025465708577141</v>
      </c>
      <c r="K1064" s="205">
        <v>9.56687917140545</v>
      </c>
      <c r="L1064" s="202">
        <v>1.7400475809937037</v>
      </c>
      <c r="M1064" s="10">
        <f t="shared" si="278"/>
        <v>38.493775918064657</v>
      </c>
      <c r="N1064" s="11">
        <f t="shared" si="279"/>
        <v>6.941819216270767E-2</v>
      </c>
    </row>
    <row r="1065" spans="1:14" x14ac:dyDescent="0.35">
      <c r="A1065" s="9" t="e">
        <f t="shared" si="276"/>
        <v>#REF!</v>
      </c>
      <c r="B1065" s="9">
        <f t="shared" si="276"/>
        <v>159</v>
      </c>
      <c r="C1065" s="14" t="s">
        <v>470</v>
      </c>
      <c r="D1065" s="8">
        <f>димвенканали!C1065</f>
        <v>315</v>
      </c>
      <c r="E1065" s="8">
        <f>димвенканали!D1065</f>
        <v>0</v>
      </c>
      <c r="F1065" s="8">
        <f>димвенканали!E1065</f>
        <v>0</v>
      </c>
      <c r="G1065" s="328">
        <f t="shared" si="281"/>
        <v>315</v>
      </c>
      <c r="H1065" s="217">
        <f t="shared" si="280"/>
        <v>2.9566608429834286E-3</v>
      </c>
      <c r="I1065" s="209">
        <f t="shared" si="275"/>
        <v>12.658795566191399</v>
      </c>
      <c r="J1065" s="202">
        <f t="shared" si="277"/>
        <v>2.7849350245621078</v>
      </c>
      <c r="K1065" s="205">
        <v>5.4345504923045462</v>
      </c>
      <c r="L1065" s="202">
        <v>0.98844944819486513</v>
      </c>
      <c r="M1065" s="10">
        <f t="shared" si="278"/>
        <v>21.866730531252916</v>
      </c>
      <c r="N1065" s="11">
        <f t="shared" si="279"/>
        <v>6.941819216270767E-2</v>
      </c>
    </row>
    <row r="1066" spans="1:14" x14ac:dyDescent="0.35">
      <c r="A1066" s="9" t="e">
        <f t="shared" si="276"/>
        <v>#REF!</v>
      </c>
      <c r="B1066" s="9">
        <f t="shared" si="276"/>
        <v>160</v>
      </c>
      <c r="C1066" s="14" t="s">
        <v>471</v>
      </c>
      <c r="D1066" s="8">
        <f>димвенканали!C1066</f>
        <v>930.4</v>
      </c>
      <c r="E1066" s="8">
        <f>димвенканали!D1066</f>
        <v>0</v>
      </c>
      <c r="F1066" s="8">
        <f>димвенканали!E1066</f>
        <v>0</v>
      </c>
      <c r="G1066" s="328">
        <f t="shared" si="281"/>
        <v>930.4</v>
      </c>
      <c r="H1066" s="217">
        <f t="shared" si="280"/>
        <v>8.7329436454342269E-3</v>
      </c>
      <c r="I1066" s="209">
        <f t="shared" si="275"/>
        <v>37.389661570744366</v>
      </c>
      <c r="J1066" s="202">
        <f t="shared" si="277"/>
        <v>8.2257255455637601</v>
      </c>
      <c r="K1066" s="205">
        <v>16.051764374730634</v>
      </c>
      <c r="L1066" s="202">
        <v>2.9195344971444528</v>
      </c>
      <c r="M1066" s="10">
        <f t="shared" si="278"/>
        <v>64.58668598818322</v>
      </c>
      <c r="N1066" s="11">
        <f t="shared" si="279"/>
        <v>6.941819216270767E-2</v>
      </c>
    </row>
    <row r="1067" spans="1:14" x14ac:dyDescent="0.35">
      <c r="A1067" s="9" t="e">
        <f t="shared" si="276"/>
        <v>#REF!</v>
      </c>
      <c r="B1067" s="9">
        <f t="shared" si="276"/>
        <v>161</v>
      </c>
      <c r="C1067" s="14" t="s">
        <v>472</v>
      </c>
      <c r="D1067" s="8">
        <f>димвенканали!C1067</f>
        <v>4196.8</v>
      </c>
      <c r="E1067" s="8">
        <f>димвенканали!D1067</f>
        <v>0</v>
      </c>
      <c r="F1067" s="8">
        <f>димвенканали!E1067</f>
        <v>40.200000000000003</v>
      </c>
      <c r="G1067" s="328">
        <f t="shared" si="281"/>
        <v>4237</v>
      </c>
      <c r="H1067" s="217">
        <f t="shared" si="280"/>
        <v>3.9769434894351703E-2</v>
      </c>
      <c r="I1067" s="209">
        <f t="shared" si="275"/>
        <v>170.27084702842208</v>
      </c>
      <c r="J1067" s="202">
        <f t="shared" si="277"/>
        <v>37.459586346252856</v>
      </c>
      <c r="K1067" s="205">
        <v>73.0990172568075</v>
      </c>
      <c r="L1067" s="202">
        <v>13.169284584711781</v>
      </c>
      <c r="M1067" s="10">
        <f t="shared" si="278"/>
        <v>293.99873521619418</v>
      </c>
      <c r="N1067" s="11">
        <f t="shared" si="279"/>
        <v>6.9388419923576625E-2</v>
      </c>
    </row>
    <row r="1068" spans="1:14" x14ac:dyDescent="0.35">
      <c r="A1068" s="9" t="e">
        <f t="shared" si="276"/>
        <v>#REF!</v>
      </c>
      <c r="B1068" s="9">
        <f t="shared" si="276"/>
        <v>162</v>
      </c>
      <c r="C1068" s="14" t="s">
        <v>473</v>
      </c>
      <c r="D1068" s="8">
        <f>димвенканали!C1068</f>
        <v>313.39999999999998</v>
      </c>
      <c r="E1068" s="8">
        <f>димвенканали!D1068</f>
        <v>0</v>
      </c>
      <c r="F1068" s="8">
        <f>димвенканали!E1068</f>
        <v>0</v>
      </c>
      <c r="G1068" s="328">
        <f t="shared" si="281"/>
        <v>313.39999999999998</v>
      </c>
      <c r="H1068" s="217">
        <f t="shared" si="280"/>
        <v>2.9416428831460519E-3</v>
      </c>
      <c r="I1068" s="209">
        <f t="shared" si="275"/>
        <v>12.594496922045664</v>
      </c>
      <c r="J1068" s="202">
        <f t="shared" si="277"/>
        <v>2.770789322850046</v>
      </c>
      <c r="K1068" s="205">
        <v>5.4069464263118867</v>
      </c>
      <c r="L1068" s="202">
        <v>0.98342875258498641</v>
      </c>
      <c r="M1068" s="10">
        <f t="shared" si="278"/>
        <v>21.755661423792585</v>
      </c>
      <c r="N1068" s="11">
        <f t="shared" si="279"/>
        <v>6.9418192162707684E-2</v>
      </c>
    </row>
    <row r="1069" spans="1:14" x14ac:dyDescent="0.35">
      <c r="A1069" s="9" t="e">
        <f t="shared" si="276"/>
        <v>#REF!</v>
      </c>
      <c r="B1069" s="9">
        <f t="shared" si="276"/>
        <v>163</v>
      </c>
      <c r="C1069" s="14" t="s">
        <v>474</v>
      </c>
      <c r="D1069" s="8">
        <f>димвенканали!C1069</f>
        <v>311</v>
      </c>
      <c r="E1069" s="8">
        <f>димвенканали!D1069</f>
        <v>0</v>
      </c>
      <c r="F1069" s="8">
        <f>димвенканали!E1069</f>
        <v>0</v>
      </c>
      <c r="G1069" s="328">
        <f t="shared" si="281"/>
        <v>311</v>
      </c>
      <c r="H1069" s="217">
        <f t="shared" si="280"/>
        <v>2.919115943389988E-3</v>
      </c>
      <c r="I1069" s="209">
        <f t="shared" si="275"/>
        <v>12.498048955827064</v>
      </c>
      <c r="J1069" s="202">
        <f t="shared" si="277"/>
        <v>2.7495707702819541</v>
      </c>
      <c r="K1069" s="205">
        <v>5.3655403273229005</v>
      </c>
      <c r="L1069" s="202">
        <v>0.97589770917016849</v>
      </c>
      <c r="M1069" s="10">
        <f t="shared" si="278"/>
        <v>21.589057762602089</v>
      </c>
      <c r="N1069" s="11">
        <f t="shared" si="279"/>
        <v>6.9418192162707684E-2</v>
      </c>
    </row>
    <row r="1070" spans="1:14" x14ac:dyDescent="0.35">
      <c r="A1070" s="9" t="e">
        <f t="shared" si="276"/>
        <v>#REF!</v>
      </c>
      <c r="B1070" s="9">
        <f t="shared" si="276"/>
        <v>164</v>
      </c>
      <c r="C1070" s="14" t="s">
        <v>475</v>
      </c>
      <c r="D1070" s="8">
        <f>димвенканали!C1070</f>
        <v>302.3</v>
      </c>
      <c r="E1070" s="8">
        <f>димвенканали!D1070</f>
        <v>0</v>
      </c>
      <c r="F1070" s="8">
        <f>димвенканали!E1070</f>
        <v>0</v>
      </c>
      <c r="G1070" s="328">
        <f t="shared" si="281"/>
        <v>302.3</v>
      </c>
      <c r="H1070" s="217">
        <f t="shared" si="280"/>
        <v>2.8374557867742556E-3</v>
      </c>
      <c r="I1070" s="209">
        <f t="shared" si="275"/>
        <v>12.148425078284635</v>
      </c>
      <c r="J1070" s="202">
        <f t="shared" si="277"/>
        <v>2.6726535172226198</v>
      </c>
      <c r="K1070" s="205">
        <v>5.215443218487823</v>
      </c>
      <c r="L1070" s="202">
        <v>0.94859767679145313</v>
      </c>
      <c r="M1070" s="10">
        <f t="shared" si="278"/>
        <v>20.985119490786534</v>
      </c>
      <c r="N1070" s="11">
        <f t="shared" si="279"/>
        <v>6.9418192162707684E-2</v>
      </c>
    </row>
    <row r="1071" spans="1:14" x14ac:dyDescent="0.35">
      <c r="A1071" s="9" t="e">
        <f t="shared" si="276"/>
        <v>#REF!</v>
      </c>
      <c r="B1071" s="9">
        <f t="shared" si="276"/>
        <v>165</v>
      </c>
      <c r="C1071" s="14" t="s">
        <v>476</v>
      </c>
      <c r="D1071" s="8">
        <f>димвенканали!C1071</f>
        <v>314.10000000000002</v>
      </c>
      <c r="E1071" s="8">
        <f>димвенканали!D1071</f>
        <v>0</v>
      </c>
      <c r="F1071" s="8">
        <f>димвенканали!E1071</f>
        <v>0</v>
      </c>
      <c r="G1071" s="328">
        <f t="shared" si="281"/>
        <v>314.10000000000002</v>
      </c>
      <c r="H1071" s="217">
        <f t="shared" si="280"/>
        <v>2.9482132405749045E-3</v>
      </c>
      <c r="I1071" s="209">
        <f t="shared" si="275"/>
        <v>12.622627578859424</v>
      </c>
      <c r="J1071" s="202">
        <f t="shared" si="277"/>
        <v>2.7769780673490732</v>
      </c>
      <c r="K1071" s="205">
        <v>5.4190232051836764</v>
      </c>
      <c r="L1071" s="202">
        <v>0.9856253069143085</v>
      </c>
      <c r="M1071" s="10">
        <f t="shared" si="278"/>
        <v>21.804254158306481</v>
      </c>
      <c r="N1071" s="11">
        <f t="shared" si="279"/>
        <v>6.941819216270767E-2</v>
      </c>
    </row>
    <row r="1072" spans="1:14" x14ac:dyDescent="0.35">
      <c r="A1072" s="9" t="e">
        <f t="shared" si="276"/>
        <v>#REF!</v>
      </c>
      <c r="B1072" s="9">
        <f t="shared" si="276"/>
        <v>166</v>
      </c>
      <c r="C1072" s="14" t="s">
        <v>477</v>
      </c>
      <c r="D1072" s="8">
        <f>димвенканали!C1072</f>
        <v>280.5</v>
      </c>
      <c r="E1072" s="8">
        <f>димвенканали!D1072</f>
        <v>0</v>
      </c>
      <c r="F1072" s="8">
        <f>димвенканали!E1072</f>
        <v>36.6</v>
      </c>
      <c r="G1072" s="328">
        <f t="shared" si="281"/>
        <v>317.10000000000002</v>
      </c>
      <c r="H1072" s="217">
        <f t="shared" si="280"/>
        <v>2.9763719152699846E-3</v>
      </c>
      <c r="I1072" s="209">
        <f t="shared" si="275"/>
        <v>12.743187536632675</v>
      </c>
      <c r="J1072" s="202">
        <f t="shared" si="277"/>
        <v>2.8035012580591885</v>
      </c>
      <c r="K1072" s="205">
        <v>5.47078082891991</v>
      </c>
      <c r="L1072" s="202">
        <v>0.88019069910685621</v>
      </c>
      <c r="M1072" s="10">
        <f t="shared" si="278"/>
        <v>21.897660322718629</v>
      </c>
      <c r="N1072" s="11">
        <f t="shared" si="279"/>
        <v>6.9056008586309142E-2</v>
      </c>
    </row>
    <row r="1073" spans="1:14" x14ac:dyDescent="0.35">
      <c r="A1073" s="9" t="e">
        <f t="shared" si="276"/>
        <v>#REF!</v>
      </c>
      <c r="B1073" s="9">
        <f t="shared" si="276"/>
        <v>167</v>
      </c>
      <c r="C1073" s="14" t="s">
        <v>478</v>
      </c>
      <c r="D1073" s="8">
        <f>димвенканали!C1073</f>
        <v>126.9</v>
      </c>
      <c r="E1073" s="8">
        <f>димвенканали!D1073</f>
        <v>0</v>
      </c>
      <c r="F1073" s="8">
        <f>димвенканали!E1073</f>
        <v>0</v>
      </c>
      <c r="G1073" s="328">
        <f t="shared" si="281"/>
        <v>126.9</v>
      </c>
      <c r="H1073" s="217">
        <f t="shared" si="280"/>
        <v>1.1911119396018955E-3</v>
      </c>
      <c r="I1073" s="209">
        <f t="shared" si="275"/>
        <v>5.0996862138085355</v>
      </c>
      <c r="J1073" s="202">
        <f t="shared" si="277"/>
        <v>1.1219309670378779</v>
      </c>
      <c r="K1073" s="205">
        <v>2.1893474840426883</v>
      </c>
      <c r="L1073" s="202">
        <v>0.3982039205585029</v>
      </c>
      <c r="M1073" s="10">
        <f t="shared" si="278"/>
        <v>8.8091685854476047</v>
      </c>
      <c r="N1073" s="11">
        <f t="shared" si="279"/>
        <v>6.9418192162707684E-2</v>
      </c>
    </row>
    <row r="1074" spans="1:14" x14ac:dyDescent="0.35">
      <c r="A1074" s="9" t="e">
        <f t="shared" si="276"/>
        <v>#REF!</v>
      </c>
      <c r="B1074" s="9">
        <f t="shared" si="276"/>
        <v>168</v>
      </c>
      <c r="C1074" s="14" t="s">
        <v>479</v>
      </c>
      <c r="D1074" s="8">
        <f>димвенканали!C1074</f>
        <v>137</v>
      </c>
      <c r="E1074" s="8">
        <f>димвенканали!D1074</f>
        <v>0</v>
      </c>
      <c r="F1074" s="8">
        <f>димвенканали!E1074</f>
        <v>0</v>
      </c>
      <c r="G1074" s="328">
        <f t="shared" si="281"/>
        <v>137</v>
      </c>
      <c r="H1074" s="217">
        <f t="shared" si="280"/>
        <v>1.2859128110753323E-3</v>
      </c>
      <c r="I1074" s="209">
        <f t="shared" si="275"/>
        <v>5.5055714049784807</v>
      </c>
      <c r="J1074" s="202">
        <f t="shared" si="277"/>
        <v>1.2112257090952658</v>
      </c>
      <c r="K1074" s="205">
        <v>2.3635981506213422</v>
      </c>
      <c r="L1074" s="202">
        <v>0.429897061595862</v>
      </c>
      <c r="M1074" s="10">
        <f t="shared" si="278"/>
        <v>9.5102923262909496</v>
      </c>
      <c r="N1074" s="11">
        <f t="shared" si="279"/>
        <v>6.9418192162707656E-2</v>
      </c>
    </row>
    <row r="1075" spans="1:14" x14ac:dyDescent="0.35">
      <c r="A1075" s="9" t="e">
        <f t="shared" si="276"/>
        <v>#REF!</v>
      </c>
      <c r="B1075" s="9">
        <f t="shared" si="276"/>
        <v>169</v>
      </c>
      <c r="C1075" s="14" t="s">
        <v>480</v>
      </c>
      <c r="D1075" s="8">
        <f>димвенканали!C1075</f>
        <v>135.30000000000001</v>
      </c>
      <c r="E1075" s="8">
        <f>димвенканали!D1075</f>
        <v>0</v>
      </c>
      <c r="F1075" s="8">
        <f>димвенканали!E1075</f>
        <v>0</v>
      </c>
      <c r="G1075" s="328">
        <f t="shared" si="281"/>
        <v>135.30000000000001</v>
      </c>
      <c r="H1075" s="217">
        <f t="shared" si="280"/>
        <v>1.2699562287481203E-3</v>
      </c>
      <c r="I1075" s="209">
        <f t="shared" si="275"/>
        <v>5.437254095573639</v>
      </c>
      <c r="J1075" s="202">
        <f t="shared" si="277"/>
        <v>1.1961959010262007</v>
      </c>
      <c r="K1075" s="205">
        <v>2.334268830504143</v>
      </c>
      <c r="L1075" s="202">
        <v>0.42456257251036594</v>
      </c>
      <c r="M1075" s="10">
        <f t="shared" si="278"/>
        <v>9.3922813996143493</v>
      </c>
      <c r="N1075" s="11">
        <f t="shared" si="279"/>
        <v>6.941819216270767E-2</v>
      </c>
    </row>
    <row r="1076" spans="1:14" x14ac:dyDescent="0.35">
      <c r="A1076" s="9" t="e">
        <f t="shared" si="276"/>
        <v>#REF!</v>
      </c>
      <c r="B1076" s="9">
        <f t="shared" si="276"/>
        <v>170</v>
      </c>
      <c r="C1076" s="14" t="s">
        <v>481</v>
      </c>
      <c r="D1076" s="8">
        <f>димвенканали!C1076</f>
        <v>149.19999999999999</v>
      </c>
      <c r="E1076" s="8">
        <f>димвенканали!D1076</f>
        <v>0</v>
      </c>
      <c r="F1076" s="8">
        <f>димвенканали!E1076</f>
        <v>0</v>
      </c>
      <c r="G1076" s="328">
        <f t="shared" si="281"/>
        <v>149.19999999999999</v>
      </c>
      <c r="H1076" s="217">
        <f t="shared" si="280"/>
        <v>1.4004247548353253E-3</v>
      </c>
      <c r="I1076" s="209">
        <f t="shared" ref="I1076:I1114" si="282">H1076*$I$2</f>
        <v>5.9958485665897028</v>
      </c>
      <c r="J1076" s="202">
        <f t="shared" si="277"/>
        <v>1.3190866846497347</v>
      </c>
      <c r="K1076" s="205">
        <v>2.5740791538153589</v>
      </c>
      <c r="L1076" s="202">
        <v>0.46817986562118691</v>
      </c>
      <c r="M1076" s="10">
        <f t="shared" si="278"/>
        <v>10.357194270675983</v>
      </c>
      <c r="N1076" s="11">
        <f t="shared" si="279"/>
        <v>6.941819216270767E-2</v>
      </c>
    </row>
    <row r="1077" spans="1:14" x14ac:dyDescent="0.35">
      <c r="A1077" s="9" t="e">
        <f>#REF!+1</f>
        <v>#REF!</v>
      </c>
      <c r="B1077" s="9">
        <f t="shared" ref="B1077:B1114" si="283">B1076+1</f>
        <v>171</v>
      </c>
      <c r="C1077" s="14" t="s">
        <v>482</v>
      </c>
      <c r="D1077" s="8">
        <f>димвенканали!C1077</f>
        <v>378.9</v>
      </c>
      <c r="E1077" s="8">
        <f>димвенканали!D1077</f>
        <v>0</v>
      </c>
      <c r="F1077" s="8">
        <f>димвенканали!E1077</f>
        <v>0</v>
      </c>
      <c r="G1077" s="328">
        <f t="shared" si="281"/>
        <v>378.9</v>
      </c>
      <c r="H1077" s="217">
        <f t="shared" si="280"/>
        <v>3.5564406139886378E-3</v>
      </c>
      <c r="I1077" s="209">
        <f t="shared" si="282"/>
        <v>15.226722666761653</v>
      </c>
      <c r="J1077" s="202">
        <f t="shared" si="277"/>
        <v>3.3498789866875636</v>
      </c>
      <c r="K1077" s="205">
        <v>6.5369878778863244</v>
      </c>
      <c r="L1077" s="202">
        <v>1.1889634791143948</v>
      </c>
      <c r="M1077" s="10">
        <f t="shared" si="278"/>
        <v>26.302553010449937</v>
      </c>
      <c r="N1077" s="11">
        <f t="shared" si="279"/>
        <v>6.9418192162707684E-2</v>
      </c>
    </row>
    <row r="1078" spans="1:14" x14ac:dyDescent="0.35">
      <c r="A1078" s="9" t="e">
        <f t="shared" ref="A1078:A1109" si="284">A1077+1</f>
        <v>#REF!</v>
      </c>
      <c r="B1078" s="9">
        <f t="shared" si="283"/>
        <v>172</v>
      </c>
      <c r="C1078" s="14" t="s">
        <v>483</v>
      </c>
      <c r="D1078" s="8">
        <f>димвенканали!C1078</f>
        <v>4354.66</v>
      </c>
      <c r="E1078" s="8">
        <f>димвенканали!D1078</f>
        <v>83.5</v>
      </c>
      <c r="F1078" s="8">
        <f>димвенканали!E1078</f>
        <v>0</v>
      </c>
      <c r="G1078" s="328">
        <f t="shared" si="281"/>
        <v>4438.16</v>
      </c>
      <c r="H1078" s="217">
        <f t="shared" si="280"/>
        <v>4.1657567894905816E-2</v>
      </c>
      <c r="I1078" s="209">
        <f t="shared" si="282"/>
        <v>178.3547940636445</v>
      </c>
      <c r="J1078" s="202">
        <f t="shared" si="277"/>
        <v>39.238054694001789</v>
      </c>
      <c r="K1078" s="205">
        <v>76.569538453734424</v>
      </c>
      <c r="L1078" s="202">
        <v>13.664638965321434</v>
      </c>
      <c r="M1078" s="10">
        <f t="shared" si="278"/>
        <v>307.82702617670219</v>
      </c>
      <c r="N1078" s="11">
        <f t="shared" si="279"/>
        <v>6.9359154734552647E-2</v>
      </c>
    </row>
    <row r="1079" spans="1:14" x14ac:dyDescent="0.35">
      <c r="A1079" s="9" t="e">
        <f t="shared" si="284"/>
        <v>#REF!</v>
      </c>
      <c r="B1079" s="9">
        <f t="shared" si="283"/>
        <v>173</v>
      </c>
      <c r="C1079" s="14" t="s">
        <v>484</v>
      </c>
      <c r="D1079" s="8">
        <f>димвенканали!C1079</f>
        <v>1768.02</v>
      </c>
      <c r="E1079" s="8">
        <f>димвенканали!D1079</f>
        <v>0</v>
      </c>
      <c r="F1079" s="8">
        <f>димвенканали!E1079</f>
        <v>0</v>
      </c>
      <c r="G1079" s="328">
        <f t="shared" si="281"/>
        <v>1768.02</v>
      </c>
      <c r="H1079" s="217">
        <f t="shared" si="280"/>
        <v>1.6595033344798605E-2</v>
      </c>
      <c r="I1079" s="209">
        <f t="shared" si="282"/>
        <v>71.050805514087983</v>
      </c>
      <c r="J1079" s="202">
        <f t="shared" si="277"/>
        <v>15.631177213099356</v>
      </c>
      <c r="K1079" s="205">
        <v>30.502837972712012</v>
      </c>
      <c r="L1079" s="202">
        <v>5.5479314076110651</v>
      </c>
      <c r="M1079" s="10">
        <f t="shared" si="278"/>
        <v>122.73275210751042</v>
      </c>
      <c r="N1079" s="11">
        <f t="shared" si="279"/>
        <v>6.941819216270767E-2</v>
      </c>
    </row>
    <row r="1080" spans="1:14" x14ac:dyDescent="0.35">
      <c r="A1080" s="9" t="e">
        <f>#REF!+1</f>
        <v>#REF!</v>
      </c>
      <c r="B1080" s="9">
        <f t="shared" si="283"/>
        <v>174</v>
      </c>
      <c r="C1080" s="14" t="s">
        <v>485</v>
      </c>
      <c r="D1080" s="8">
        <f>димвенканали!C1080</f>
        <v>126.3</v>
      </c>
      <c r="E1080" s="8">
        <f>димвенканали!D1080</f>
        <v>0</v>
      </c>
      <c r="F1080" s="8">
        <f>димвенканали!E1080</f>
        <v>0</v>
      </c>
      <c r="G1080" s="328">
        <f t="shared" si="281"/>
        <v>126.3</v>
      </c>
      <c r="H1080" s="217">
        <f t="shared" si="280"/>
        <v>1.1854802046628793E-3</v>
      </c>
      <c r="I1080" s="209">
        <f t="shared" si="282"/>
        <v>5.0755742222538842</v>
      </c>
      <c r="J1080" s="202">
        <f t="shared" si="277"/>
        <v>1.1166263288958544</v>
      </c>
      <c r="K1080" s="205">
        <v>2.1789959592954413</v>
      </c>
      <c r="L1080" s="202">
        <v>0.39632115970479836</v>
      </c>
      <c r="M1080" s="10">
        <f t="shared" si="278"/>
        <v>8.7675176701499797</v>
      </c>
      <c r="N1080" s="11">
        <f t="shared" si="279"/>
        <v>6.9418192162707684E-2</v>
      </c>
    </row>
    <row r="1081" spans="1:14" x14ac:dyDescent="0.35">
      <c r="A1081" s="9" t="e">
        <f t="shared" si="284"/>
        <v>#REF!</v>
      </c>
      <c r="B1081" s="9">
        <f t="shared" si="283"/>
        <v>175</v>
      </c>
      <c r="C1081" s="14" t="s">
        <v>486</v>
      </c>
      <c r="D1081" s="8">
        <f>димвенканали!C1081</f>
        <v>943.1</v>
      </c>
      <c r="E1081" s="8">
        <f>димвенканали!D1081</f>
        <v>0</v>
      </c>
      <c r="F1081" s="8">
        <f>димвенканали!E1081</f>
        <v>0</v>
      </c>
      <c r="G1081" s="328">
        <f t="shared" si="281"/>
        <v>943.1</v>
      </c>
      <c r="H1081" s="217">
        <f t="shared" si="280"/>
        <v>8.852148701643402E-3</v>
      </c>
      <c r="I1081" s="209">
        <f t="shared" si="282"/>
        <v>37.900032058651142</v>
      </c>
      <c r="J1081" s="202">
        <f t="shared" si="277"/>
        <v>8.3380070529032508</v>
      </c>
      <c r="K1081" s="205">
        <v>16.270871648547356</v>
      </c>
      <c r="L1081" s="202">
        <v>2.9593862685478651</v>
      </c>
      <c r="M1081" s="10">
        <f t="shared" si="278"/>
        <v>65.468297028649616</v>
      </c>
      <c r="N1081" s="11">
        <f t="shared" si="279"/>
        <v>6.9418192162707684E-2</v>
      </c>
    </row>
    <row r="1082" spans="1:14" x14ac:dyDescent="0.35">
      <c r="A1082" s="9" t="e">
        <f>#REF!+1</f>
        <v>#REF!</v>
      </c>
      <c r="B1082" s="9">
        <f t="shared" si="283"/>
        <v>176</v>
      </c>
      <c r="C1082" s="14" t="s">
        <v>487</v>
      </c>
      <c r="D1082" s="8">
        <f>димвенканали!C1082</f>
        <v>12939.28</v>
      </c>
      <c r="E1082" s="8">
        <f>димвенканали!D1082</f>
        <v>0</v>
      </c>
      <c r="F1082" s="8">
        <f>димвенканали!E1082</f>
        <v>103.91</v>
      </c>
      <c r="G1082" s="328">
        <f t="shared" si="281"/>
        <v>13043.19</v>
      </c>
      <c r="H1082" s="217">
        <f t="shared" si="280"/>
        <v>0.12242631473204135</v>
      </c>
      <c r="I1082" s="209">
        <f t="shared" si="282"/>
        <v>524.16214520949848</v>
      </c>
      <c r="J1082" s="202">
        <f t="shared" si="277"/>
        <v>115.31567194608967</v>
      </c>
      <c r="K1082" s="205">
        <v>225.02817344673568</v>
      </c>
      <c r="L1082" s="202">
        <v>40.602616431869386</v>
      </c>
      <c r="M1082" s="10">
        <f t="shared" si="278"/>
        <v>905.10860703419314</v>
      </c>
      <c r="N1082" s="11">
        <f t="shared" si="279"/>
        <v>6.9393193462196981E-2</v>
      </c>
    </row>
    <row r="1083" spans="1:14" x14ac:dyDescent="0.35">
      <c r="A1083" s="9" t="e">
        <f t="shared" si="284"/>
        <v>#REF!</v>
      </c>
      <c r="B1083" s="9">
        <f t="shared" si="283"/>
        <v>177</v>
      </c>
      <c r="C1083" s="14" t="s">
        <v>488</v>
      </c>
      <c r="D1083" s="8">
        <f>димвенканали!C1083</f>
        <v>222</v>
      </c>
      <c r="E1083" s="8">
        <f>димвенканали!D1083</f>
        <v>0</v>
      </c>
      <c r="F1083" s="8">
        <f>димвенканали!E1083</f>
        <v>0</v>
      </c>
      <c r="G1083" s="328">
        <f t="shared" si="281"/>
        <v>222</v>
      </c>
      <c r="H1083" s="217">
        <f t="shared" si="280"/>
        <v>2.0837419274359402E-3</v>
      </c>
      <c r="I1083" s="209">
        <f t="shared" si="282"/>
        <v>8.9214368752206052</v>
      </c>
      <c r="J1083" s="202">
        <f t="shared" si="277"/>
        <v>1.9627161125485331</v>
      </c>
      <c r="K1083" s="205">
        <v>3.8300641564812987</v>
      </c>
      <c r="L1083" s="202">
        <v>0.69662151587066679</v>
      </c>
      <c r="M1083" s="10">
        <f t="shared" si="278"/>
        <v>15.410838660121104</v>
      </c>
      <c r="N1083" s="11">
        <f t="shared" si="279"/>
        <v>6.9418192162707684E-2</v>
      </c>
    </row>
    <row r="1084" spans="1:14" x14ac:dyDescent="0.35">
      <c r="A1084" s="9" t="e">
        <f>#REF!+1</f>
        <v>#REF!</v>
      </c>
      <c r="B1084" s="9">
        <f t="shared" si="283"/>
        <v>178</v>
      </c>
      <c r="C1084" s="14" t="s">
        <v>489</v>
      </c>
      <c r="D1084" s="8">
        <f>димвенканали!C1084</f>
        <v>6404.15</v>
      </c>
      <c r="E1084" s="8">
        <f>димвенканали!D1084</f>
        <v>0</v>
      </c>
      <c r="F1084" s="8">
        <f>димвенканали!E1084</f>
        <v>0</v>
      </c>
      <c r="G1084" s="328">
        <f t="shared" si="281"/>
        <v>6404.15</v>
      </c>
      <c r="H1084" s="217">
        <f t="shared" si="280"/>
        <v>6.0110792182832766E-2</v>
      </c>
      <c r="I1084" s="209">
        <f t="shared" si="282"/>
        <v>257.36135119118933</v>
      </c>
      <c r="J1084" s="202">
        <f t="shared" si="277"/>
        <v>56.61949726206165</v>
      </c>
      <c r="K1084" s="205">
        <v>110.48786201680049</v>
      </c>
      <c r="L1084" s="202">
        <v>20.095804868752843</v>
      </c>
      <c r="M1084" s="10">
        <f t="shared" si="278"/>
        <v>444.56451533880431</v>
      </c>
      <c r="N1084" s="11">
        <f t="shared" si="279"/>
        <v>6.941819216270767E-2</v>
      </c>
    </row>
    <row r="1085" spans="1:14" x14ac:dyDescent="0.35">
      <c r="A1085" s="9" t="e">
        <f t="shared" si="284"/>
        <v>#REF!</v>
      </c>
      <c r="B1085" s="9">
        <f t="shared" si="283"/>
        <v>179</v>
      </c>
      <c r="C1085" s="14" t="s">
        <v>490</v>
      </c>
      <c r="D1085" s="8">
        <f>димвенканали!C1085</f>
        <v>97.3</v>
      </c>
      <c r="E1085" s="8">
        <f>димвенканали!D1085</f>
        <v>0</v>
      </c>
      <c r="F1085" s="8">
        <f>димвенканали!E1085</f>
        <v>0</v>
      </c>
      <c r="G1085" s="328">
        <f t="shared" si="281"/>
        <v>97.3</v>
      </c>
      <c r="H1085" s="217">
        <f t="shared" si="280"/>
        <v>9.1327968261043673E-4</v>
      </c>
      <c r="I1085" s="209">
        <f t="shared" si="282"/>
        <v>3.9101612971124542</v>
      </c>
      <c r="J1085" s="202">
        <f t="shared" si="277"/>
        <v>0.86023548536473993</v>
      </c>
      <c r="K1085" s="205">
        <v>1.6786722631785151</v>
      </c>
      <c r="L1085" s="202">
        <v>0.30532105177574725</v>
      </c>
      <c r="M1085" s="10">
        <f t="shared" si="278"/>
        <v>6.7543900974314566</v>
      </c>
      <c r="N1085" s="11">
        <f t="shared" si="279"/>
        <v>6.941819216270767E-2</v>
      </c>
    </row>
    <row r="1086" spans="1:14" x14ac:dyDescent="0.35">
      <c r="A1086" s="9" t="e">
        <f t="shared" si="284"/>
        <v>#REF!</v>
      </c>
      <c r="B1086" s="9">
        <f t="shared" si="283"/>
        <v>180</v>
      </c>
      <c r="C1086" s="14" t="s">
        <v>491</v>
      </c>
      <c r="D1086" s="8">
        <f>димвенканали!C1086</f>
        <v>6645.5</v>
      </c>
      <c r="E1086" s="8">
        <f>димвенканали!D1086</f>
        <v>10.5</v>
      </c>
      <c r="F1086" s="8">
        <f>димвенканали!E1086</f>
        <v>0</v>
      </c>
      <c r="G1086" s="328">
        <f t="shared" si="281"/>
        <v>6656</v>
      </c>
      <c r="H1086" s="217">
        <f t="shared" si="280"/>
        <v>6.2474712923484763E-2</v>
      </c>
      <c r="I1086" s="209">
        <f t="shared" si="282"/>
        <v>267.48235964625383</v>
      </c>
      <c r="J1086" s="202">
        <f t="shared" si="277"/>
        <v>58.846119122175843</v>
      </c>
      <c r="K1086" s="205">
        <v>114.83291452945733</v>
      </c>
      <c r="L1086" s="202">
        <v>20.853145422155482</v>
      </c>
      <c r="M1086" s="10">
        <f t="shared" si="278"/>
        <v>462.01453872004248</v>
      </c>
      <c r="N1086" s="11">
        <f t="shared" si="279"/>
        <v>6.9413241995198688E-2</v>
      </c>
    </row>
    <row r="1087" spans="1:14" x14ac:dyDescent="0.35">
      <c r="A1087" s="9" t="e">
        <f t="shared" si="284"/>
        <v>#REF!</v>
      </c>
      <c r="B1087" s="9">
        <f t="shared" si="283"/>
        <v>181</v>
      </c>
      <c r="C1087" s="14" t="s">
        <v>492</v>
      </c>
      <c r="D1087" s="8">
        <f>димвенканали!C1087</f>
        <v>7072</v>
      </c>
      <c r="E1087" s="8">
        <f>димвенканали!D1087</f>
        <v>0</v>
      </c>
      <c r="F1087" s="8">
        <f>димвенканали!E1087</f>
        <v>0</v>
      </c>
      <c r="G1087" s="328">
        <f t="shared" si="281"/>
        <v>7072</v>
      </c>
      <c r="H1087" s="217">
        <f t="shared" si="280"/>
        <v>6.6379382481202551E-2</v>
      </c>
      <c r="I1087" s="209">
        <f t="shared" si="282"/>
        <v>284.20000712414463</v>
      </c>
      <c r="J1087" s="202">
        <f t="shared" si="277"/>
        <v>62.524001567311821</v>
      </c>
      <c r="K1087" s="205">
        <v>122.00997168754841</v>
      </c>
      <c r="L1087" s="202">
        <v>22.191474595663763</v>
      </c>
      <c r="M1087" s="10">
        <f t="shared" si="278"/>
        <v>490.92545497466858</v>
      </c>
      <c r="N1087" s="11">
        <f t="shared" si="279"/>
        <v>6.9418192162707656E-2</v>
      </c>
    </row>
    <row r="1088" spans="1:14" x14ac:dyDescent="0.35">
      <c r="A1088" s="9" t="e">
        <f t="shared" si="284"/>
        <v>#REF!</v>
      </c>
      <c r="B1088" s="9">
        <f t="shared" si="283"/>
        <v>182</v>
      </c>
      <c r="C1088" s="14" t="s">
        <v>493</v>
      </c>
      <c r="D1088" s="8">
        <f>димвенканали!C1088</f>
        <v>10857.65</v>
      </c>
      <c r="E1088" s="8">
        <f>димвенканали!D1088</f>
        <v>12.2</v>
      </c>
      <c r="F1088" s="8">
        <f>димвенканали!E1088</f>
        <v>0</v>
      </c>
      <c r="G1088" s="328">
        <f t="shared" si="281"/>
        <v>10869.85</v>
      </c>
      <c r="H1088" s="217">
        <f t="shared" si="280"/>
        <v>0.10202685671143943</v>
      </c>
      <c r="I1088" s="209">
        <f t="shared" si="282"/>
        <v>436.82288566719234</v>
      </c>
      <c r="J1088" s="202">
        <f t="shared" si="277"/>
        <v>96.101034846782312</v>
      </c>
      <c r="K1088" s="205">
        <v>187.53253545643355</v>
      </c>
      <c r="L1088" s="202">
        <v>34.070597305374534</v>
      </c>
      <c r="M1088" s="10">
        <f t="shared" si="278"/>
        <v>754.52705327578269</v>
      </c>
      <c r="N1088" s="11">
        <f t="shared" si="279"/>
        <v>6.9414670237011797E-2</v>
      </c>
    </row>
    <row r="1089" spans="1:14" x14ac:dyDescent="0.35">
      <c r="A1089" s="9" t="e">
        <f t="shared" si="284"/>
        <v>#REF!</v>
      </c>
      <c r="B1089" s="9">
        <f t="shared" si="283"/>
        <v>183</v>
      </c>
      <c r="C1089" s="14" t="s">
        <v>494</v>
      </c>
      <c r="D1089" s="8">
        <f>димвенканали!C1089</f>
        <v>128</v>
      </c>
      <c r="E1089" s="8">
        <f>димвенканали!D1089</f>
        <v>0</v>
      </c>
      <c r="F1089" s="8">
        <f>димвенканали!E1089</f>
        <v>0</v>
      </c>
      <c r="G1089" s="328">
        <f t="shared" si="281"/>
        <v>128</v>
      </c>
      <c r="H1089" s="217">
        <f t="shared" si="280"/>
        <v>1.2014367869900915E-3</v>
      </c>
      <c r="I1089" s="209">
        <f t="shared" si="282"/>
        <v>5.1438915316587268</v>
      </c>
      <c r="J1089" s="202">
        <f t="shared" si="277"/>
        <v>1.1316561369649198</v>
      </c>
      <c r="K1089" s="205">
        <v>2.2083252794126409</v>
      </c>
      <c r="L1089" s="202">
        <v>0.40165564879029442</v>
      </c>
      <c r="M1089" s="10">
        <f t="shared" si="278"/>
        <v>8.8855285968265818</v>
      </c>
      <c r="N1089" s="11">
        <f t="shared" si="279"/>
        <v>6.941819216270767E-2</v>
      </c>
    </row>
    <row r="1090" spans="1:14" x14ac:dyDescent="0.35">
      <c r="A1090" s="9" t="e">
        <f t="shared" si="284"/>
        <v>#REF!</v>
      </c>
      <c r="B1090" s="9">
        <f t="shared" si="283"/>
        <v>184</v>
      </c>
      <c r="C1090" s="14" t="s">
        <v>495</v>
      </c>
      <c r="D1090" s="8">
        <f>димвенканали!C1090</f>
        <v>98.2</v>
      </c>
      <c r="E1090" s="8">
        <f>димвенканали!D1090</f>
        <v>0</v>
      </c>
      <c r="F1090" s="8">
        <f>димвенканали!E1090</f>
        <v>0</v>
      </c>
      <c r="G1090" s="328">
        <f t="shared" si="281"/>
        <v>98.2</v>
      </c>
      <c r="H1090" s="217">
        <f t="shared" si="280"/>
        <v>9.2172728501896091E-4</v>
      </c>
      <c r="I1090" s="209">
        <f t="shared" si="282"/>
        <v>3.9463292844444302</v>
      </c>
      <c r="J1090" s="202">
        <f t="shared" si="277"/>
        <v>0.86819244257777461</v>
      </c>
      <c r="K1090" s="205">
        <v>1.6941995502993854</v>
      </c>
      <c r="L1090" s="202">
        <v>0.308145193056304</v>
      </c>
      <c r="M1090" s="10">
        <f t="shared" si="278"/>
        <v>6.8168664703778949</v>
      </c>
      <c r="N1090" s="11">
        <f t="shared" si="279"/>
        <v>6.9418192162707684E-2</v>
      </c>
    </row>
    <row r="1091" spans="1:14" x14ac:dyDescent="0.35">
      <c r="A1091" s="9" t="e">
        <f>#REF!+1</f>
        <v>#REF!</v>
      </c>
      <c r="B1091" s="9">
        <f t="shared" si="283"/>
        <v>185</v>
      </c>
      <c r="C1091" s="14" t="s">
        <v>496</v>
      </c>
      <c r="D1091" s="8">
        <f>димвенканали!C1091</f>
        <v>223.5</v>
      </c>
      <c r="E1091" s="8">
        <f>димвенканали!D1091</f>
        <v>0</v>
      </c>
      <c r="F1091" s="8">
        <f>димвенканали!E1091</f>
        <v>0</v>
      </c>
      <c r="G1091" s="328">
        <f t="shared" si="281"/>
        <v>223.5</v>
      </c>
      <c r="H1091" s="217">
        <f t="shared" si="280"/>
        <v>2.09782126478348E-3</v>
      </c>
      <c r="I1091" s="209">
        <f t="shared" si="282"/>
        <v>8.9817168541072299</v>
      </c>
      <c r="J1091" s="202">
        <f t="shared" ref="J1091:J1114" si="285">I1091*0.22</f>
        <v>1.9759777079035905</v>
      </c>
      <c r="K1091" s="205">
        <v>3.855942968349416</v>
      </c>
      <c r="L1091" s="202">
        <v>0.70132841800492818</v>
      </c>
      <c r="M1091" s="10">
        <f t="shared" si="278"/>
        <v>15.514965948365164</v>
      </c>
      <c r="N1091" s="11">
        <f t="shared" si="279"/>
        <v>6.941819216270767E-2</v>
      </c>
    </row>
    <row r="1092" spans="1:14" x14ac:dyDescent="0.35">
      <c r="A1092" s="9" t="e">
        <f t="shared" si="284"/>
        <v>#REF!</v>
      </c>
      <c r="B1092" s="9">
        <f t="shared" si="283"/>
        <v>186</v>
      </c>
      <c r="C1092" s="14" t="s">
        <v>497</v>
      </c>
      <c r="D1092" s="8">
        <f>димвенканали!C1092</f>
        <v>34.6</v>
      </c>
      <c r="E1092" s="8">
        <f>димвенканали!D1092</f>
        <v>0</v>
      </c>
      <c r="F1092" s="8">
        <f>димвенканали!E1092</f>
        <v>0</v>
      </c>
      <c r="G1092" s="328">
        <f t="shared" si="281"/>
        <v>34.6</v>
      </c>
      <c r="H1092" s="217">
        <f t="shared" si="280"/>
        <v>3.2476338148325915E-4</v>
      </c>
      <c r="I1092" s="209">
        <f t="shared" si="282"/>
        <v>1.3904581796514999</v>
      </c>
      <c r="J1092" s="202">
        <f t="shared" si="285"/>
        <v>0.30590079952332999</v>
      </c>
      <c r="K1092" s="205">
        <v>0.5969379270912295</v>
      </c>
      <c r="L1092" s="202">
        <v>0.10857254256362647</v>
      </c>
      <c r="M1092" s="10">
        <f t="shared" si="278"/>
        <v>2.4018694488296859</v>
      </c>
      <c r="N1092" s="11">
        <f t="shared" si="279"/>
        <v>6.9418192162707684E-2</v>
      </c>
    </row>
    <row r="1093" spans="1:14" x14ac:dyDescent="0.35">
      <c r="A1093" s="9" t="e">
        <f t="shared" si="284"/>
        <v>#REF!</v>
      </c>
      <c r="B1093" s="9">
        <f t="shared" si="283"/>
        <v>187</v>
      </c>
      <c r="C1093" s="14" t="s">
        <v>498</v>
      </c>
      <c r="D1093" s="8">
        <f>димвенканали!C1093</f>
        <v>7086.2</v>
      </c>
      <c r="E1093" s="8">
        <f>димвенканали!D1093</f>
        <v>0</v>
      </c>
      <c r="F1093" s="8">
        <f>димвенканали!E1093</f>
        <v>0</v>
      </c>
      <c r="G1093" s="328">
        <f t="shared" si="281"/>
        <v>7086.2</v>
      </c>
      <c r="H1093" s="217">
        <f t="shared" si="280"/>
        <v>6.6512666874759263E-2</v>
      </c>
      <c r="I1093" s="209">
        <f t="shared" si="282"/>
        <v>284.77065759093801</v>
      </c>
      <c r="J1093" s="202">
        <f t="shared" si="285"/>
        <v>62.649544670006364</v>
      </c>
      <c r="K1093" s="205">
        <v>122.25495777323324</v>
      </c>
      <c r="L1093" s="202">
        <v>22.236033269201439</v>
      </c>
      <c r="M1093" s="10">
        <f t="shared" si="278"/>
        <v>491.91119330337904</v>
      </c>
      <c r="N1093" s="11">
        <f t="shared" si="279"/>
        <v>6.941819216270767E-2</v>
      </c>
    </row>
    <row r="1094" spans="1:14" x14ac:dyDescent="0.35">
      <c r="A1094" s="9" t="e">
        <f t="shared" si="284"/>
        <v>#REF!</v>
      </c>
      <c r="B1094" s="9">
        <f t="shared" si="283"/>
        <v>188</v>
      </c>
      <c r="C1094" s="14" t="s">
        <v>499</v>
      </c>
      <c r="D1094" s="8">
        <f>димвенканали!C1094</f>
        <v>119.3</v>
      </c>
      <c r="E1094" s="8">
        <f>димвенканали!D1094</f>
        <v>0</v>
      </c>
      <c r="F1094" s="8">
        <f>димвенканали!E1094</f>
        <v>25.7</v>
      </c>
      <c r="G1094" s="328">
        <f t="shared" si="281"/>
        <v>145</v>
      </c>
      <c r="H1094" s="217">
        <f t="shared" si="280"/>
        <v>1.361002610262213E-3</v>
      </c>
      <c r="I1094" s="209">
        <f t="shared" si="282"/>
        <v>5.8270646257071519</v>
      </c>
      <c r="J1094" s="202">
        <f t="shared" si="285"/>
        <v>1.2819542176555734</v>
      </c>
      <c r="K1094" s="205">
        <v>2.5016184805846322</v>
      </c>
      <c r="L1094" s="202">
        <v>0.37435561641157905</v>
      </c>
      <c r="M1094" s="10">
        <f t="shared" si="278"/>
        <v>9.9849929403589375</v>
      </c>
      <c r="N1094" s="11">
        <f t="shared" si="279"/>
        <v>6.8862020278337502E-2</v>
      </c>
    </row>
    <row r="1095" spans="1:14" x14ac:dyDescent="0.35">
      <c r="A1095" s="9" t="e">
        <f t="shared" si="284"/>
        <v>#REF!</v>
      </c>
      <c r="B1095" s="9">
        <f t="shared" si="283"/>
        <v>189</v>
      </c>
      <c r="C1095" s="14" t="s">
        <v>522</v>
      </c>
      <c r="D1095" s="8">
        <f>димвенканали!C1095</f>
        <v>48.3</v>
      </c>
      <c r="E1095" s="8">
        <f>димвенканали!D1095</f>
        <v>0</v>
      </c>
      <c r="F1095" s="8">
        <f>димвенканали!E1095</f>
        <v>0</v>
      </c>
      <c r="G1095" s="328">
        <f t="shared" si="281"/>
        <v>48.3</v>
      </c>
      <c r="H1095" s="217">
        <f t="shared" si="280"/>
        <v>4.5335466259079234E-4</v>
      </c>
      <c r="I1095" s="209">
        <f t="shared" si="282"/>
        <v>1.9410153201493479</v>
      </c>
      <c r="J1095" s="202">
        <f t="shared" si="285"/>
        <v>0.42702337043285654</v>
      </c>
      <c r="K1095" s="205">
        <v>0.83329774215336372</v>
      </c>
      <c r="L1095" s="202">
        <v>0.15156224872321267</v>
      </c>
      <c r="M1095" s="10">
        <f t="shared" si="278"/>
        <v>3.3528986814587807</v>
      </c>
      <c r="N1095" s="11">
        <f t="shared" si="279"/>
        <v>6.9418192162707684E-2</v>
      </c>
    </row>
    <row r="1096" spans="1:14" x14ac:dyDescent="0.35">
      <c r="A1096" s="9" t="e">
        <f t="shared" si="284"/>
        <v>#REF!</v>
      </c>
      <c r="B1096" s="9">
        <f t="shared" si="283"/>
        <v>190</v>
      </c>
      <c r="C1096" s="14" t="s">
        <v>501</v>
      </c>
      <c r="D1096" s="8">
        <f>димвенканали!C1096</f>
        <v>4464.3</v>
      </c>
      <c r="E1096" s="8">
        <f>димвенканали!D1096</f>
        <v>0</v>
      </c>
      <c r="F1096" s="8">
        <f>димвенканали!E1096</f>
        <v>0</v>
      </c>
      <c r="G1096" s="328">
        <f t="shared" si="281"/>
        <v>4464.3</v>
      </c>
      <c r="H1096" s="217">
        <f t="shared" si="280"/>
        <v>4.1902923813748952E-2</v>
      </c>
      <c r="I1096" s="209">
        <f t="shared" si="282"/>
        <v>179.40527316237544</v>
      </c>
      <c r="J1096" s="202">
        <f t="shared" si="285"/>
        <v>39.469160095722593</v>
      </c>
      <c r="K1096" s="205">
        <v>77.02051988188947</v>
      </c>
      <c r="L1096" s="202">
        <v>14.008682131988373</v>
      </c>
      <c r="M1096" s="10">
        <f t="shared" si="278"/>
        <v>309.90363527197587</v>
      </c>
      <c r="N1096" s="11">
        <f t="shared" si="279"/>
        <v>6.941819216270767E-2</v>
      </c>
    </row>
    <row r="1097" spans="1:14" x14ac:dyDescent="0.35">
      <c r="A1097" s="9" t="e">
        <f t="shared" si="284"/>
        <v>#REF!</v>
      </c>
      <c r="B1097" s="9">
        <f t="shared" si="283"/>
        <v>191</v>
      </c>
      <c r="C1097" s="14" t="s">
        <v>502</v>
      </c>
      <c r="D1097" s="8">
        <f>димвенканали!C1097</f>
        <v>4442.8</v>
      </c>
      <c r="E1097" s="8">
        <f>димвенканали!D1097</f>
        <v>93.6</v>
      </c>
      <c r="F1097" s="8">
        <f>димвенканали!E1097</f>
        <v>44.3</v>
      </c>
      <c r="G1097" s="328">
        <f t="shared" ref="G1097:G1111" si="286">D1097+E1097+F1097</f>
        <v>4580.7000000000007</v>
      </c>
      <c r="H1097" s="217">
        <f t="shared" si="280"/>
        <v>4.299548039191807E-2</v>
      </c>
      <c r="I1097" s="209">
        <f t="shared" si="282"/>
        <v>184.08299952397761</v>
      </c>
      <c r="J1097" s="202">
        <f t="shared" si="285"/>
        <v>40.498259895275076</v>
      </c>
      <c r="K1097" s="205">
        <v>79.028715682855363</v>
      </c>
      <c r="L1097" s="202">
        <v>13.941216534730627</v>
      </c>
      <c r="M1097" s="10">
        <f t="shared" ref="M1097:M1114" si="287">I1097+J1097+K1097+L1097</f>
        <v>317.55119163683867</v>
      </c>
      <c r="N1097" s="11">
        <f t="shared" ref="N1097:N1114" si="288">M1097/G1097</f>
        <v>6.9323725988787444E-2</v>
      </c>
    </row>
    <row r="1098" spans="1:14" x14ac:dyDescent="0.35">
      <c r="A1098" s="9" t="e">
        <f t="shared" si="284"/>
        <v>#REF!</v>
      </c>
      <c r="B1098" s="9">
        <f t="shared" si="283"/>
        <v>192</v>
      </c>
      <c r="C1098" s="14" t="s">
        <v>503</v>
      </c>
      <c r="D1098" s="8">
        <f>димвенканали!C1098</f>
        <v>4605.3999999999996</v>
      </c>
      <c r="E1098" s="8">
        <f>димвенканали!D1098</f>
        <v>0</v>
      </c>
      <c r="F1098" s="8">
        <f>димвенканали!E1098</f>
        <v>0</v>
      </c>
      <c r="G1098" s="328">
        <f t="shared" si="286"/>
        <v>4605.3999999999996</v>
      </c>
      <c r="H1098" s="217">
        <f t="shared" si="280"/>
        <v>4.3227320146907555E-2</v>
      </c>
      <c r="I1098" s="209">
        <f t="shared" si="282"/>
        <v>185.07560984297734</v>
      </c>
      <c r="J1098" s="202">
        <f t="shared" si="285"/>
        <v>40.716634165455012</v>
      </c>
      <c r="K1098" s="205">
        <v>79.454853451616998</v>
      </c>
      <c r="L1098" s="202">
        <v>14.451444726084546</v>
      </c>
      <c r="M1098" s="10">
        <f t="shared" si="287"/>
        <v>319.69854218613392</v>
      </c>
      <c r="N1098" s="11">
        <f t="shared" si="288"/>
        <v>6.9418192162707684E-2</v>
      </c>
    </row>
    <row r="1099" spans="1:14" x14ac:dyDescent="0.35">
      <c r="A1099" s="9" t="e">
        <f t="shared" si="284"/>
        <v>#REF!</v>
      </c>
      <c r="B1099" s="9">
        <f t="shared" si="283"/>
        <v>193</v>
      </c>
      <c r="C1099" s="14" t="s">
        <v>504</v>
      </c>
      <c r="D1099" s="8">
        <f>димвенканали!C1099</f>
        <v>3144.4</v>
      </c>
      <c r="E1099" s="8">
        <f>димвенканали!D1099</f>
        <v>0</v>
      </c>
      <c r="F1099" s="8">
        <f>димвенканали!E1099</f>
        <v>0</v>
      </c>
      <c r="G1099" s="328">
        <f t="shared" si="286"/>
        <v>3144.4</v>
      </c>
      <c r="H1099" s="217">
        <f t="shared" si="280"/>
        <v>2.9514045570403467E-2</v>
      </c>
      <c r="I1099" s="209">
        <f t="shared" si="282"/>
        <v>126.36291040740392</v>
      </c>
      <c r="J1099" s="202">
        <f t="shared" si="285"/>
        <v>27.799840289628861</v>
      </c>
      <c r="K1099" s="205">
        <v>54.248890692071157</v>
      </c>
      <c r="L1099" s="202">
        <v>9.8669220473140768</v>
      </c>
      <c r="M1099" s="10">
        <f t="shared" si="287"/>
        <v>218.27856343641798</v>
      </c>
      <c r="N1099" s="11">
        <f t="shared" si="288"/>
        <v>6.9418192162707656E-2</v>
      </c>
    </row>
    <row r="1100" spans="1:14" x14ac:dyDescent="0.35">
      <c r="A1100" s="9" t="e">
        <f t="shared" si="284"/>
        <v>#REF!</v>
      </c>
      <c r="B1100" s="9">
        <f t="shared" si="283"/>
        <v>194</v>
      </c>
      <c r="C1100" s="14" t="s">
        <v>505</v>
      </c>
      <c r="D1100" s="8">
        <f>димвенканали!C1100</f>
        <v>3129.44</v>
      </c>
      <c r="E1100" s="8">
        <f>димвенканали!D1100</f>
        <v>0</v>
      </c>
      <c r="F1100" s="8">
        <f>димвенканали!E1100</f>
        <v>0</v>
      </c>
      <c r="G1100" s="328">
        <f t="shared" si="286"/>
        <v>3129.44</v>
      </c>
      <c r="H1100" s="217">
        <f t="shared" ref="H1100:H1114" si="289">2/213078.21*G1100</f>
        <v>2.9373627645924001E-2</v>
      </c>
      <c r="I1100" s="209">
        <f t="shared" si="282"/>
        <v>125.76171808464132</v>
      </c>
      <c r="J1100" s="202">
        <f t="shared" si="285"/>
        <v>27.66757797862109</v>
      </c>
      <c r="K1100" s="205">
        <v>53.990792675039806</v>
      </c>
      <c r="L1100" s="202">
        <v>9.8199785433617102</v>
      </c>
      <c r="M1100" s="10">
        <f t="shared" si="287"/>
        <v>217.24006728166393</v>
      </c>
      <c r="N1100" s="11">
        <f t="shared" si="288"/>
        <v>6.9418192162707684E-2</v>
      </c>
    </row>
    <row r="1101" spans="1:14" x14ac:dyDescent="0.35">
      <c r="A1101" s="9" t="e">
        <f t="shared" si="284"/>
        <v>#REF!</v>
      </c>
      <c r="B1101" s="9">
        <f t="shared" si="283"/>
        <v>195</v>
      </c>
      <c r="C1101" s="14" t="s">
        <v>506</v>
      </c>
      <c r="D1101" s="8">
        <f>димвенканали!C1101</f>
        <v>2023.28</v>
      </c>
      <c r="E1101" s="8">
        <f>димвенканали!D1101</f>
        <v>0</v>
      </c>
      <c r="F1101" s="8">
        <f>димвенканали!E1101</f>
        <v>0</v>
      </c>
      <c r="G1101" s="328">
        <f t="shared" si="286"/>
        <v>2023.28</v>
      </c>
      <c r="H1101" s="217">
        <f t="shared" si="289"/>
        <v>1.8990961112354002E-2</v>
      </c>
      <c r="I1101" s="209">
        <f t="shared" si="282"/>
        <v>81.308850454488038</v>
      </c>
      <c r="J1101" s="202">
        <f t="shared" si="285"/>
        <v>17.887947099987368</v>
      </c>
      <c r="K1101" s="205">
        <v>34.906721651015687</v>
      </c>
      <c r="L1101" s="202">
        <v>6.3489206334720851</v>
      </c>
      <c r="M1101" s="10">
        <f t="shared" si="287"/>
        <v>140.45243983896319</v>
      </c>
      <c r="N1101" s="11">
        <f t="shared" si="288"/>
        <v>6.941819216270767E-2</v>
      </c>
    </row>
    <row r="1102" spans="1:14" x14ac:dyDescent="0.35">
      <c r="A1102" s="9" t="e">
        <f t="shared" si="284"/>
        <v>#REF!</v>
      </c>
      <c r="B1102" s="9">
        <f t="shared" si="283"/>
        <v>196</v>
      </c>
      <c r="C1102" s="14" t="s">
        <v>500</v>
      </c>
      <c r="D1102" s="8">
        <f>димвенканали!C1102</f>
        <v>1913.79</v>
      </c>
      <c r="E1102" s="8">
        <f>димвенканали!D1102</f>
        <v>0</v>
      </c>
      <c r="F1102" s="8">
        <f>димвенканали!E1102</f>
        <v>0</v>
      </c>
      <c r="G1102" s="328">
        <f t="shared" si="286"/>
        <v>1913.79</v>
      </c>
      <c r="H1102" s="217">
        <f t="shared" si="289"/>
        <v>1.7963263348232558E-2</v>
      </c>
      <c r="I1102" s="209">
        <f t="shared" si="282"/>
        <v>76.908813862290273</v>
      </c>
      <c r="J1102" s="202">
        <f t="shared" si="285"/>
        <v>16.91993904970386</v>
      </c>
      <c r="K1102" s="205">
        <v>33.017740910055608</v>
      </c>
      <c r="L1102" s="202">
        <v>6.0053481570185738</v>
      </c>
      <c r="M1102" s="10">
        <f t="shared" si="287"/>
        <v>132.8518419790683</v>
      </c>
      <c r="N1102" s="11">
        <f t="shared" si="288"/>
        <v>6.941819216270767E-2</v>
      </c>
    </row>
    <row r="1103" spans="1:14" x14ac:dyDescent="0.35">
      <c r="A1103" s="9" t="e">
        <f t="shared" si="284"/>
        <v>#REF!</v>
      </c>
      <c r="B1103" s="9">
        <f t="shared" si="283"/>
        <v>197</v>
      </c>
      <c r="C1103" s="14" t="s">
        <v>523</v>
      </c>
      <c r="D1103" s="8">
        <f>димвенканали!C1103</f>
        <v>577.85</v>
      </c>
      <c r="E1103" s="8">
        <f>димвенканали!D1103</f>
        <v>103.9</v>
      </c>
      <c r="F1103" s="8">
        <f>димвенканали!E1103</f>
        <v>13.6</v>
      </c>
      <c r="G1103" s="328">
        <f t="shared" si="286"/>
        <v>695.35</v>
      </c>
      <c r="H1103" s="217">
        <f t="shared" si="289"/>
        <v>6.5267114830746889E-3</v>
      </c>
      <c r="I1103" s="209">
        <f t="shared" si="282"/>
        <v>27.943788879210125</v>
      </c>
      <c r="J1103" s="202">
        <f t="shared" si="285"/>
        <v>6.1476335534262274</v>
      </c>
      <c r="K1103" s="205">
        <v>11.996554554996717</v>
      </c>
      <c r="L1103" s="202">
        <v>1.279945128603704</v>
      </c>
      <c r="M1103" s="10">
        <f t="shared" si="287"/>
        <v>47.367922116236777</v>
      </c>
      <c r="N1103" s="11">
        <f t="shared" si="288"/>
        <v>6.8120978091949058E-2</v>
      </c>
    </row>
    <row r="1104" spans="1:14" x14ac:dyDescent="0.35">
      <c r="A1104" s="9" t="e">
        <f>#REF!+1</f>
        <v>#REF!</v>
      </c>
      <c r="B1104" s="9">
        <f t="shared" si="283"/>
        <v>198</v>
      </c>
      <c r="C1104" s="14" t="s">
        <v>537</v>
      </c>
      <c r="D1104" s="8">
        <f>димвенканали!C1104</f>
        <v>1487.8</v>
      </c>
      <c r="E1104" s="8">
        <f>димвенканали!D1104</f>
        <v>0</v>
      </c>
      <c r="F1104" s="8">
        <f>димвенканали!E1104</f>
        <v>0</v>
      </c>
      <c r="G1104" s="328">
        <f t="shared" si="286"/>
        <v>1487.8</v>
      </c>
      <c r="H1104" s="217">
        <f t="shared" si="289"/>
        <v>1.3964825403780141E-2</v>
      </c>
      <c r="I1104" s="209">
        <f t="shared" si="282"/>
        <v>59.789701725014481</v>
      </c>
      <c r="J1104" s="202">
        <f t="shared" si="285"/>
        <v>13.153734379503186</v>
      </c>
      <c r="K1104" s="205">
        <v>25.668330864922869</v>
      </c>
      <c r="L1104" s="202">
        <v>4.6686193302359378</v>
      </c>
      <c r="M1104" s="10">
        <f t="shared" si="287"/>
        <v>103.28038629967648</v>
      </c>
      <c r="N1104" s="11">
        <f t="shared" si="288"/>
        <v>6.9418192162707684E-2</v>
      </c>
    </row>
    <row r="1105" spans="1:14" x14ac:dyDescent="0.35">
      <c r="A1105" s="9" t="e">
        <f t="shared" si="284"/>
        <v>#REF!</v>
      </c>
      <c r="B1105" s="9">
        <f t="shared" si="283"/>
        <v>199</v>
      </c>
      <c r="C1105" s="14" t="s">
        <v>549</v>
      </c>
      <c r="D1105" s="8">
        <f>димвенканали!C1105</f>
        <v>1266.08</v>
      </c>
      <c r="E1105" s="8">
        <f>димвенканали!D1105</f>
        <v>0</v>
      </c>
      <c r="F1105" s="8">
        <f>димвенканали!E1105</f>
        <v>0</v>
      </c>
      <c r="G1105" s="328">
        <f t="shared" si="286"/>
        <v>1266.08</v>
      </c>
      <c r="H1105" s="217">
        <f t="shared" si="289"/>
        <v>1.1883711619315743E-2</v>
      </c>
      <c r="I1105" s="209">
        <f t="shared" si="282"/>
        <v>50.879517112519387</v>
      </c>
      <c r="J1105" s="202">
        <f t="shared" si="285"/>
        <v>11.193493764754265</v>
      </c>
      <c r="K1105" s="205">
        <v>21.843097419990283</v>
      </c>
      <c r="L1105" s="202">
        <v>3.9728764360969993</v>
      </c>
      <c r="M1105" s="10">
        <f t="shared" si="287"/>
        <v>87.888984733360928</v>
      </c>
      <c r="N1105" s="11">
        <f t="shared" si="288"/>
        <v>6.941819216270767E-2</v>
      </c>
    </row>
    <row r="1106" spans="1:14" x14ac:dyDescent="0.35">
      <c r="A1106" s="9" t="e">
        <f t="shared" si="284"/>
        <v>#REF!</v>
      </c>
      <c r="B1106" s="9">
        <f t="shared" si="283"/>
        <v>200</v>
      </c>
      <c r="C1106" s="14" t="s">
        <v>550</v>
      </c>
      <c r="D1106" s="8">
        <f>димвенканали!C1106</f>
        <v>3679.6</v>
      </c>
      <c r="E1106" s="8">
        <f>димвенканали!D1106</f>
        <v>0</v>
      </c>
      <c r="F1106" s="8">
        <f>димвенканали!E1106</f>
        <v>0</v>
      </c>
      <c r="G1106" s="328">
        <f t="shared" si="286"/>
        <v>3679.6</v>
      </c>
      <c r="H1106" s="217">
        <f t="shared" si="289"/>
        <v>3.4537553136005789E-2</v>
      </c>
      <c r="I1106" s="209">
        <f t="shared" si="282"/>
        <v>147.87080687415198</v>
      </c>
      <c r="J1106" s="202">
        <f t="shared" si="285"/>
        <v>32.531577512313433</v>
      </c>
      <c r="K1106" s="205">
        <v>63.482450766615258</v>
      </c>
      <c r="L1106" s="202">
        <v>11.546344728818495</v>
      </c>
      <c r="M1106" s="10">
        <f t="shared" si="287"/>
        <v>255.4311798818992</v>
      </c>
      <c r="N1106" s="11">
        <f t="shared" si="288"/>
        <v>6.9418192162707684E-2</v>
      </c>
    </row>
    <row r="1107" spans="1:14" x14ac:dyDescent="0.35">
      <c r="A1107" s="9" t="e">
        <f t="shared" si="284"/>
        <v>#REF!</v>
      </c>
      <c r="B1107" s="9">
        <f t="shared" si="283"/>
        <v>201</v>
      </c>
      <c r="C1107" s="14" t="s">
        <v>557</v>
      </c>
      <c r="D1107" s="8">
        <f>димвенканали!C1107</f>
        <v>1605.7</v>
      </c>
      <c r="E1107" s="8">
        <f>димвенканали!D1107</f>
        <v>65.5</v>
      </c>
      <c r="F1107" s="8">
        <f>димвенканали!E1107</f>
        <v>0</v>
      </c>
      <c r="G1107" s="328">
        <f t="shared" si="286"/>
        <v>1671.2</v>
      </c>
      <c r="H1107" s="217">
        <f t="shared" si="289"/>
        <v>1.5686259050139383E-2</v>
      </c>
      <c r="I1107" s="209">
        <f t="shared" si="282"/>
        <v>67.159933810219258</v>
      </c>
      <c r="J1107" s="202">
        <f t="shared" si="285"/>
        <v>14.775185438248236</v>
      </c>
      <c r="K1107" s="205">
        <v>28.832446929331294</v>
      </c>
      <c r="L1107" s="202">
        <v>5.0385818379888727</v>
      </c>
      <c r="M1107" s="10">
        <f t="shared" si="287"/>
        <v>115.80614801578766</v>
      </c>
      <c r="N1107" s="11">
        <f t="shared" si="288"/>
        <v>6.9295205849561781E-2</v>
      </c>
    </row>
    <row r="1108" spans="1:14" x14ac:dyDescent="0.35">
      <c r="A1108" s="9" t="e">
        <f t="shared" si="284"/>
        <v>#REF!</v>
      </c>
      <c r="B1108" s="9">
        <f t="shared" si="283"/>
        <v>202</v>
      </c>
      <c r="C1108" s="14" t="s">
        <v>558</v>
      </c>
      <c r="D1108" s="8">
        <f>димвенканали!C1108</f>
        <v>632.79999999999995</v>
      </c>
      <c r="E1108" s="8">
        <f>димвенканали!D1108</f>
        <v>0</v>
      </c>
      <c r="F1108" s="8">
        <f>димвенканали!E1108</f>
        <v>0</v>
      </c>
      <c r="G1108" s="328">
        <f t="shared" si="286"/>
        <v>632.79999999999995</v>
      </c>
      <c r="H1108" s="217">
        <f t="shared" si="289"/>
        <v>5.9396031156822649E-3</v>
      </c>
      <c r="I1108" s="209">
        <f t="shared" si="282"/>
        <v>25.43011375963783</v>
      </c>
      <c r="J1108" s="202">
        <f t="shared" si="285"/>
        <v>5.5946250271203226</v>
      </c>
      <c r="K1108" s="205">
        <v>10.917408100096242</v>
      </c>
      <c r="L1108" s="202">
        <v>1.9856851137070182</v>
      </c>
      <c r="M1108" s="10">
        <f t="shared" si="287"/>
        <v>43.927832000561416</v>
      </c>
      <c r="N1108" s="11">
        <f t="shared" si="288"/>
        <v>6.9418192162707684E-2</v>
      </c>
    </row>
    <row r="1109" spans="1:14" x14ac:dyDescent="0.35">
      <c r="A1109" s="9" t="e">
        <f t="shared" si="284"/>
        <v>#REF!</v>
      </c>
      <c r="B1109" s="9">
        <f t="shared" si="283"/>
        <v>203</v>
      </c>
      <c r="C1109" s="14" t="s">
        <v>559</v>
      </c>
      <c r="D1109" s="8">
        <f>димвенканали!C1109</f>
        <v>514.6</v>
      </c>
      <c r="E1109" s="8">
        <f>димвенканали!D1109</f>
        <v>0</v>
      </c>
      <c r="F1109" s="8">
        <f>димвенканали!E1109</f>
        <v>0</v>
      </c>
      <c r="G1109" s="328">
        <f t="shared" si="286"/>
        <v>514.6</v>
      </c>
      <c r="H1109" s="217">
        <f t="shared" si="289"/>
        <v>4.8301513326961028E-3</v>
      </c>
      <c r="I1109" s="209">
        <f t="shared" si="282"/>
        <v>20.680051423371729</v>
      </c>
      <c r="J1109" s="202">
        <f t="shared" si="285"/>
        <v>4.5496113131417806</v>
      </c>
      <c r="K1109" s="205">
        <v>8.8781577248886325</v>
      </c>
      <c r="L1109" s="202">
        <v>1.612789521252993</v>
      </c>
      <c r="M1109" s="10">
        <f t="shared" si="287"/>
        <v>35.720609982655134</v>
      </c>
      <c r="N1109" s="11">
        <f t="shared" si="288"/>
        <v>6.9414321769636869E-2</v>
      </c>
    </row>
    <row r="1110" spans="1:14" x14ac:dyDescent="0.35">
      <c r="A1110" s="9"/>
      <c r="B1110" s="9">
        <f t="shared" si="283"/>
        <v>204</v>
      </c>
      <c r="C1110" s="132" t="s">
        <v>585</v>
      </c>
      <c r="D1110" s="8">
        <f>димвенканали!C1110</f>
        <v>6066</v>
      </c>
      <c r="E1110" s="8">
        <f>димвенканали!D1110</f>
        <v>0</v>
      </c>
      <c r="F1110" s="8">
        <f>димвенканали!E1110</f>
        <v>0</v>
      </c>
      <c r="G1110" s="328">
        <f t="shared" si="286"/>
        <v>6066</v>
      </c>
      <c r="H1110" s="217">
        <f t="shared" si="289"/>
        <v>5.6936840233452309E-2</v>
      </c>
      <c r="I1110" s="209">
        <f t="shared" si="282"/>
        <v>243.77223461751439</v>
      </c>
      <c r="J1110" s="202">
        <f t="shared" si="285"/>
        <v>53.629891615853168</v>
      </c>
      <c r="K1110" s="205">
        <v>192.464</v>
      </c>
      <c r="L1110" s="202">
        <v>94.752406418957378</v>
      </c>
      <c r="M1110" s="10">
        <f t="shared" si="287"/>
        <v>584.61853265232492</v>
      </c>
      <c r="N1110" s="11">
        <f t="shared" si="288"/>
        <v>9.6376282995767379E-2</v>
      </c>
    </row>
    <row r="1111" spans="1:14" x14ac:dyDescent="0.35">
      <c r="A1111" s="9"/>
      <c r="B1111" s="9">
        <f t="shared" si="283"/>
        <v>205</v>
      </c>
      <c r="C1111" s="132" t="s">
        <v>586</v>
      </c>
      <c r="D1111" s="8">
        <f>димвенканали!C1111</f>
        <v>5812</v>
      </c>
      <c r="E1111" s="8">
        <f>димвенканали!D1111</f>
        <v>0</v>
      </c>
      <c r="F1111" s="8">
        <f>димвенканали!E1111</f>
        <v>261.60000000000002</v>
      </c>
      <c r="G1111" s="328">
        <f t="shared" si="286"/>
        <v>6073.6</v>
      </c>
      <c r="H1111" s="217">
        <f t="shared" si="289"/>
        <v>5.7008175542679847E-2</v>
      </c>
      <c r="I1111" s="209">
        <f t="shared" si="282"/>
        <v>244.07765317720663</v>
      </c>
      <c r="J1111" s="202">
        <f t="shared" si="285"/>
        <v>53.697083698985459</v>
      </c>
      <c r="K1111" s="205">
        <v>192.83199999999999</v>
      </c>
      <c r="L1111" s="202">
        <v>94.871120281269299</v>
      </c>
      <c r="M1111" s="10">
        <f t="shared" si="287"/>
        <v>585.47785715746136</v>
      </c>
      <c r="N1111" s="11">
        <f t="shared" si="288"/>
        <v>9.6397170896578857E-2</v>
      </c>
    </row>
    <row r="1112" spans="1:14" x14ac:dyDescent="0.35">
      <c r="A1112" s="9"/>
      <c r="B1112" s="9">
        <f t="shared" si="283"/>
        <v>206</v>
      </c>
      <c r="C1112" s="122" t="s">
        <v>594</v>
      </c>
      <c r="D1112" s="8">
        <f>димвенканали!C1112</f>
        <v>1388.6</v>
      </c>
      <c r="E1112" s="8">
        <f>димвенканали!D1112</f>
        <v>0</v>
      </c>
      <c r="F1112" s="8">
        <f>димвенканали!E1112</f>
        <v>0</v>
      </c>
      <c r="G1112" s="328">
        <f>D1112+E1112+F1112</f>
        <v>1388.6</v>
      </c>
      <c r="H1112" s="217">
        <f t="shared" si="289"/>
        <v>1.303371189386282E-2</v>
      </c>
      <c r="I1112" s="209">
        <f t="shared" si="282"/>
        <v>55.803185787978968</v>
      </c>
      <c r="J1112" s="202">
        <f t="shared" si="285"/>
        <v>12.276700873355374</v>
      </c>
      <c r="K1112" s="205">
        <v>23.956878773378069</v>
      </c>
      <c r="L1112" s="202">
        <v>4.3572901287817976</v>
      </c>
      <c r="M1112" s="10">
        <f t="shared" si="287"/>
        <v>96.394055563494206</v>
      </c>
      <c r="N1112" s="11">
        <f t="shared" si="288"/>
        <v>6.941815898278425E-2</v>
      </c>
    </row>
    <row r="1113" spans="1:14" x14ac:dyDescent="0.35">
      <c r="A1113" s="9"/>
      <c r="B1113" s="9">
        <f t="shared" si="283"/>
        <v>207</v>
      </c>
      <c r="C1113" s="122" t="s">
        <v>595</v>
      </c>
      <c r="D1113" s="8">
        <f>димвенканали!C1113</f>
        <v>4609.7</v>
      </c>
      <c r="E1113" s="8">
        <f>димвенканали!D1113</f>
        <v>0</v>
      </c>
      <c r="F1113" s="8">
        <f>димвенканали!E1113</f>
        <v>0</v>
      </c>
      <c r="G1113" s="328">
        <f>D1113+E1113+F1113</f>
        <v>4609.7</v>
      </c>
      <c r="H1113" s="217">
        <f t="shared" si="289"/>
        <v>4.3267680913970506E-2</v>
      </c>
      <c r="I1113" s="209">
        <f t="shared" si="282"/>
        <v>185.24841244911903</v>
      </c>
      <c r="J1113" s="202">
        <f t="shared" si="285"/>
        <v>40.754650738806184</v>
      </c>
      <c r="K1113" s="205">
        <v>79.529039378972257</v>
      </c>
      <c r="L1113" s="202">
        <v>14.464784896043104</v>
      </c>
      <c r="M1113" s="10">
        <f t="shared" si="287"/>
        <v>319.99688746294061</v>
      </c>
      <c r="N1113" s="11">
        <f t="shared" si="288"/>
        <v>6.9418158982784264E-2</v>
      </c>
    </row>
    <row r="1114" spans="1:14" x14ac:dyDescent="0.35">
      <c r="A1114" s="9"/>
      <c r="B1114" s="9">
        <f t="shared" si="283"/>
        <v>208</v>
      </c>
      <c r="C1114" s="122" t="s">
        <v>596</v>
      </c>
      <c r="D1114" s="8">
        <f>димвенканали!C1114</f>
        <v>608</v>
      </c>
      <c r="E1114" s="8">
        <f>димвенканали!D1114</f>
        <v>0</v>
      </c>
      <c r="F1114" s="8">
        <f>димвенканали!E1114</f>
        <v>0</v>
      </c>
      <c r="G1114" s="328">
        <f>D1114+E1114+F1114</f>
        <v>608</v>
      </c>
      <c r="H1114" s="217">
        <f t="shared" si="289"/>
        <v>5.7068247382029346E-3</v>
      </c>
      <c r="I1114" s="209">
        <f t="shared" si="282"/>
        <v>24.433484775378954</v>
      </c>
      <c r="J1114" s="202">
        <f t="shared" si="285"/>
        <v>5.3753666505833699</v>
      </c>
      <c r="K1114" s="205">
        <v>10.489545077210042</v>
      </c>
      <c r="L1114" s="202">
        <v>1.9078441583604591</v>
      </c>
      <c r="M1114" s="10">
        <f t="shared" si="287"/>
        <v>42.206240661532831</v>
      </c>
      <c r="N1114" s="11">
        <f t="shared" si="288"/>
        <v>6.9418158982784264E-2</v>
      </c>
    </row>
    <row r="1115" spans="1:14" s="243" customFormat="1" ht="18" x14ac:dyDescent="0.4">
      <c r="A1115" s="238"/>
      <c r="B1115" s="239"/>
      <c r="C1115" s="240" t="s">
        <v>1698</v>
      </c>
      <c r="D1115" s="241">
        <f t="shared" ref="D1115:M1115" si="290">SUM(D907:D1114)</f>
        <v>212131.79999999996</v>
      </c>
      <c r="E1115" s="241">
        <f t="shared" si="290"/>
        <v>369.20000000000005</v>
      </c>
      <c r="F1115" s="241">
        <f t="shared" si="290"/>
        <v>577.21</v>
      </c>
      <c r="G1115" s="297">
        <f t="shared" si="290"/>
        <v>213078.21000000002</v>
      </c>
      <c r="H1115" s="241">
        <f t="shared" si="290"/>
        <v>1.9999999999999998</v>
      </c>
      <c r="I1115" s="241">
        <f t="shared" si="290"/>
        <v>8562.9</v>
      </c>
      <c r="J1115" s="241">
        <f t="shared" si="290"/>
        <v>1883.8380000000002</v>
      </c>
      <c r="K1115" s="341">
        <f t="shared" si="290"/>
        <v>3851.9976568206071</v>
      </c>
      <c r="L1115" s="241">
        <f t="shared" si="290"/>
        <v>817.41017828866836</v>
      </c>
      <c r="M1115" s="241">
        <f t="shared" si="290"/>
        <v>15116.145835109273</v>
      </c>
      <c r="N1115" s="242">
        <f>M1115/G1115</f>
        <v>7.0941772202372411E-2</v>
      </c>
    </row>
    <row r="1116" spans="1:14" s="243" customFormat="1" ht="18.5" thickBot="1" x14ac:dyDescent="0.45">
      <c r="A1116" s="244"/>
      <c r="B1116" s="245"/>
      <c r="C1116" s="240" t="s">
        <v>508</v>
      </c>
      <c r="D1116" s="241">
        <f t="shared" ref="D1116:N1116" si="291">D461+D526+D603+D724+D862+D905+D1115</f>
        <v>1458624.5499999998</v>
      </c>
      <c r="E1116" s="241">
        <f t="shared" si="291"/>
        <v>8346.58</v>
      </c>
      <c r="F1116" s="241">
        <f t="shared" si="291"/>
        <v>19847.710000000003</v>
      </c>
      <c r="G1116" s="329">
        <f t="shared" si="291"/>
        <v>1486818.8399999999</v>
      </c>
      <c r="H1116" s="270">
        <f t="shared" si="291"/>
        <v>15.99999978620567</v>
      </c>
      <c r="I1116" s="241">
        <f t="shared" si="291"/>
        <v>68402.352012855321</v>
      </c>
      <c r="J1116" s="241">
        <f t="shared" si="291"/>
        <v>15048.51744282817</v>
      </c>
      <c r="K1116" s="241">
        <f t="shared" si="291"/>
        <v>28990.095667062582</v>
      </c>
      <c r="L1116" s="241">
        <f t="shared" si="291"/>
        <v>6529.6098616836653</v>
      </c>
      <c r="M1116" s="241">
        <f t="shared" si="291"/>
        <v>118970.56534561118</v>
      </c>
      <c r="N1116" s="241">
        <f t="shared" si="291"/>
        <v>0.5616625520064622</v>
      </c>
    </row>
    <row r="1117" spans="1:14" x14ac:dyDescent="0.35">
      <c r="A1117" s="1"/>
      <c r="B1117" s="1"/>
    </row>
    <row r="1118" spans="1:14" x14ac:dyDescent="0.35">
      <c r="A1118" s="1"/>
      <c r="B1118" s="1"/>
    </row>
    <row r="1119" spans="1:14" x14ac:dyDescent="0.35">
      <c r="A1119" s="1"/>
      <c r="B1119" s="1"/>
    </row>
    <row r="1120" spans="1:14" x14ac:dyDescent="0.35">
      <c r="A1120" s="1"/>
      <c r="B1120" s="1"/>
    </row>
    <row r="1121" spans="1:2" x14ac:dyDescent="0.35">
      <c r="A1121" s="1"/>
      <c r="B1121" s="1"/>
    </row>
    <row r="1122" spans="1:2" x14ac:dyDescent="0.35">
      <c r="A1122" s="1"/>
      <c r="B1122" s="1"/>
    </row>
    <row r="1123" spans="1:2" x14ac:dyDescent="0.35">
      <c r="A1123" s="1"/>
      <c r="B1123" s="1"/>
    </row>
    <row r="1124" spans="1:2" x14ac:dyDescent="0.35">
      <c r="A1124" s="1"/>
      <c r="B1124" s="1"/>
    </row>
    <row r="1125" spans="1:2" x14ac:dyDescent="0.35">
      <c r="A1125" s="1"/>
      <c r="B1125" s="1"/>
    </row>
    <row r="1126" spans="1:2" x14ac:dyDescent="0.35">
      <c r="A1126" s="1"/>
      <c r="B1126" s="1"/>
    </row>
    <row r="1127" spans="1:2" x14ac:dyDescent="0.35">
      <c r="A1127" s="1"/>
      <c r="B1127" s="1"/>
    </row>
    <row r="1128" spans="1:2" x14ac:dyDescent="0.35">
      <c r="A1128" s="1"/>
      <c r="B1128" s="1"/>
    </row>
    <row r="1129" spans="1:2" x14ac:dyDescent="0.35">
      <c r="A1129" s="1"/>
      <c r="B1129" s="1"/>
    </row>
    <row r="1130" spans="1:2" x14ac:dyDescent="0.35">
      <c r="A1130" s="1"/>
      <c r="B1130" s="1"/>
    </row>
    <row r="1131" spans="1:2" x14ac:dyDescent="0.35">
      <c r="A1131" s="1"/>
      <c r="B1131" s="1"/>
    </row>
    <row r="1132" spans="1:2" x14ac:dyDescent="0.35">
      <c r="A1132" s="1"/>
      <c r="B1132" s="1"/>
    </row>
    <row r="1133" spans="1:2" x14ac:dyDescent="0.35">
      <c r="A1133" s="1"/>
      <c r="B1133" s="1"/>
    </row>
    <row r="1134" spans="1:2" x14ac:dyDescent="0.35">
      <c r="A1134" s="1"/>
      <c r="B1134" s="1"/>
    </row>
    <row r="1135" spans="1:2" x14ac:dyDescent="0.35">
      <c r="A1135" s="1"/>
      <c r="B1135" s="1"/>
    </row>
    <row r="1136" spans="1:2" x14ac:dyDescent="0.35">
      <c r="A1136" s="1"/>
      <c r="B1136" s="1"/>
    </row>
    <row r="1137" spans="1:2" x14ac:dyDescent="0.35">
      <c r="A1137" s="1"/>
      <c r="B1137" s="1"/>
    </row>
    <row r="1138" spans="1:2" x14ac:dyDescent="0.35">
      <c r="A1138" s="1"/>
      <c r="B1138" s="1"/>
    </row>
    <row r="1139" spans="1:2" x14ac:dyDescent="0.35">
      <c r="A1139" s="1"/>
      <c r="B1139" s="1"/>
    </row>
    <row r="1140" spans="1:2" x14ac:dyDescent="0.35">
      <c r="A1140" s="1"/>
      <c r="B1140" s="1"/>
    </row>
    <row r="1141" spans="1:2" x14ac:dyDescent="0.35">
      <c r="A1141" s="1"/>
      <c r="B1141" s="1"/>
    </row>
    <row r="1142" spans="1:2" x14ac:dyDescent="0.35">
      <c r="A1142" s="1"/>
      <c r="B1142" s="1"/>
    </row>
    <row r="1143" spans="1:2" x14ac:dyDescent="0.35">
      <c r="A1143" s="1"/>
      <c r="B1143" s="1"/>
    </row>
    <row r="1144" spans="1:2" x14ac:dyDescent="0.35">
      <c r="A1144" s="1"/>
      <c r="B1144" s="1"/>
    </row>
  </sheetData>
  <mergeCells count="1">
    <mergeCell ref="C1:O1"/>
  </mergeCells>
  <phoneticPr fontId="0" type="noConversion"/>
  <pageMargins left="0" right="0" top="0.78740157480314965" bottom="0.78740157480314965" header="0.51181102362204722" footer="0.51181102362204722"/>
  <pageSetup paperSize="9" scale="63" orientation="landscape" r:id="rId1"/>
  <headerFooter alignWithMargins="0"/>
  <rowBreaks count="4" manualBreakCount="4">
    <brk id="397" max="13" man="1"/>
    <brk id="461" max="16383" man="1"/>
    <brk id="526" max="16383" man="1"/>
    <brk id="60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33"/>
  </sheetPr>
  <dimension ref="A1:R1146"/>
  <sheetViews>
    <sheetView view="pageBreakPreview" zoomScale="68" zoomScaleNormal="59" zoomScaleSheetLayoutView="68" workbookViewId="0">
      <pane xSplit="2" ySplit="4" topLeftCell="E1103" activePane="bottomRight" state="frozen"/>
      <selection pane="topRight" activeCell="C1" sqref="C1"/>
      <selection pane="bottomLeft" activeCell="A5" sqref="A5"/>
      <selection pane="bottomRight" activeCell="M1115" sqref="M1115"/>
    </sheetView>
  </sheetViews>
  <sheetFormatPr defaultColWidth="9.1796875" defaultRowHeight="17.5" x14ac:dyDescent="0.35"/>
  <cols>
    <col min="1" max="1" width="9" style="2" customWidth="1"/>
    <col min="2" max="2" width="27.453125" style="2" customWidth="1"/>
    <col min="3" max="6" width="16.81640625" style="2" customWidth="1"/>
    <col min="7" max="7" width="15.453125" style="2" customWidth="1"/>
    <col min="8" max="8" width="16.81640625" style="2" customWidth="1"/>
    <col min="9" max="9" width="14.1796875" style="2" customWidth="1"/>
    <col min="10" max="10" width="15.26953125" style="192" customWidth="1"/>
    <col min="11" max="11" width="15.54296875" style="192" customWidth="1"/>
    <col min="12" max="12" width="19.26953125" style="192" customWidth="1"/>
    <col min="13" max="13" width="14" style="192" customWidth="1"/>
    <col min="14" max="14" width="18.453125" style="192" customWidth="1"/>
    <col min="15" max="15" width="17.7265625" style="2" customWidth="1"/>
    <col min="16" max="16" width="17.54296875" style="2" customWidth="1"/>
    <col min="17" max="17" width="11.7265625" style="2" customWidth="1"/>
    <col min="18" max="16384" width="9.1796875" style="2"/>
  </cols>
  <sheetData>
    <row r="1" spans="1:18" x14ac:dyDescent="0.35">
      <c r="B1" s="376" t="s">
        <v>1260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</row>
    <row r="2" spans="1:18" ht="18" thickBot="1" x14ac:dyDescent="0.4">
      <c r="A2" s="1"/>
      <c r="K2" s="305">
        <v>4281.45</v>
      </c>
      <c r="M2" s="195"/>
      <c r="Q2" s="116">
        <v>4281.45</v>
      </c>
      <c r="R2" s="2" t="s">
        <v>580</v>
      </c>
    </row>
    <row r="3" spans="1:18" ht="93.75" customHeight="1" x14ac:dyDescent="0.35">
      <c r="A3" s="3" t="s">
        <v>1424</v>
      </c>
      <c r="B3" s="45" t="s">
        <v>1425</v>
      </c>
      <c r="C3" s="230" t="s">
        <v>1426</v>
      </c>
      <c r="D3" s="230" t="s">
        <v>1254</v>
      </c>
      <c r="E3" s="230" t="s">
        <v>1255</v>
      </c>
      <c r="F3" s="230" t="s">
        <v>1253</v>
      </c>
      <c r="G3" s="230" t="s">
        <v>544</v>
      </c>
      <c r="H3" s="230" t="s">
        <v>545</v>
      </c>
      <c r="I3" s="230" t="s">
        <v>1422</v>
      </c>
      <c r="J3" s="231" t="s">
        <v>1417</v>
      </c>
      <c r="K3" s="231" t="s">
        <v>1427</v>
      </c>
      <c r="L3" s="231" t="s">
        <v>1428</v>
      </c>
      <c r="M3" s="231" t="s">
        <v>1429</v>
      </c>
      <c r="N3" s="231" t="s">
        <v>1430</v>
      </c>
      <c r="O3" s="98" t="s">
        <v>1449</v>
      </c>
      <c r="P3" s="98" t="s">
        <v>1450</v>
      </c>
    </row>
    <row r="4" spans="1:18" x14ac:dyDescent="0.35">
      <c r="A4" s="5">
        <v>1</v>
      </c>
      <c r="B4" s="23">
        <v>2</v>
      </c>
      <c r="C4" s="23">
        <v>3</v>
      </c>
      <c r="D4" s="23"/>
      <c r="E4" s="23"/>
      <c r="F4" s="23"/>
      <c r="G4" s="23"/>
      <c r="H4" s="23"/>
      <c r="I4" s="23"/>
      <c r="J4" s="194">
        <v>4</v>
      </c>
      <c r="K4" s="194">
        <v>5</v>
      </c>
      <c r="L4" s="194">
        <v>8</v>
      </c>
      <c r="M4" s="194">
        <v>9</v>
      </c>
      <c r="N4" s="194">
        <v>10</v>
      </c>
      <c r="O4" s="23">
        <v>11</v>
      </c>
      <c r="P4" s="23">
        <v>13</v>
      </c>
    </row>
    <row r="5" spans="1:18" ht="18" x14ac:dyDescent="0.4">
      <c r="A5" s="5"/>
      <c r="B5" s="7" t="s">
        <v>1693</v>
      </c>
      <c r="C5" s="23"/>
      <c r="D5" s="23"/>
      <c r="E5" s="23"/>
      <c r="F5" s="23"/>
      <c r="G5" s="23"/>
      <c r="H5" s="23"/>
      <c r="I5" s="8"/>
      <c r="J5" s="195"/>
      <c r="K5" s="195"/>
      <c r="L5" s="195"/>
      <c r="M5" s="195"/>
      <c r="N5" s="195"/>
      <c r="O5" s="8"/>
      <c r="P5" s="8"/>
    </row>
    <row r="6" spans="1:18" x14ac:dyDescent="0.35">
      <c r="A6" s="9">
        <v>1</v>
      </c>
      <c r="B6" s="14" t="s">
        <v>1456</v>
      </c>
      <c r="C6" s="8">
        <f>димвенканали!C6</f>
        <v>359.58</v>
      </c>
      <c r="D6" s="8">
        <f>димвенканали!D6</f>
        <v>0</v>
      </c>
      <c r="E6" s="8">
        <f>димвенканали!E6</f>
        <v>0</v>
      </c>
      <c r="F6" s="8">
        <f>C6+D6+E6</f>
        <v>359.58</v>
      </c>
      <c r="G6" s="8"/>
      <c r="H6" s="8"/>
      <c r="I6" s="8">
        <v>6</v>
      </c>
      <c r="J6" s="217">
        <f>4/5829*(I6+H6+G6)</f>
        <v>4.1173443129181673E-3</v>
      </c>
      <c r="K6" s="209">
        <f>J6*$K$2</f>
        <v>17.628203808543486</v>
      </c>
      <c r="L6" s="202">
        <f t="shared" ref="L6:L61" si="0">K6*0.22</f>
        <v>3.8782048378795668</v>
      </c>
      <c r="M6" s="202">
        <v>7.4847457627118645</v>
      </c>
      <c r="N6" s="202">
        <v>1.9225164319248826</v>
      </c>
      <c r="O6" s="10">
        <f t="shared" ref="O6:O68" si="1">K6+L6+M6+N6</f>
        <v>30.913670841059801</v>
      </c>
      <c r="P6" s="11">
        <f t="shared" ref="P6:P68" si="2">O6/F6</f>
        <v>8.5971608101284278E-2</v>
      </c>
    </row>
    <row r="7" spans="1:18" x14ac:dyDescent="0.35">
      <c r="A7" s="9">
        <f t="shared" ref="A7:A70" si="3">A6+1</f>
        <v>2</v>
      </c>
      <c r="B7" s="14" t="s">
        <v>1457</v>
      </c>
      <c r="C7" s="8">
        <f>димвенканали!C7</f>
        <v>201.72</v>
      </c>
      <c r="D7" s="8">
        <f>димвенканали!D7</f>
        <v>0</v>
      </c>
      <c r="E7" s="8">
        <f>димвенканали!E7</f>
        <v>0</v>
      </c>
      <c r="F7" s="8">
        <f t="shared" ref="F7:F59" si="4">C7+D7+E7</f>
        <v>201.72</v>
      </c>
      <c r="G7" s="8"/>
      <c r="H7" s="8"/>
      <c r="I7" s="8">
        <v>5</v>
      </c>
      <c r="J7" s="217">
        <f t="shared" ref="J7:J70" si="5">4/5829*(I7+H7+G7)</f>
        <v>3.4311202607651397E-3</v>
      </c>
      <c r="K7" s="209">
        <f t="shared" ref="K7:K62" si="6">J7*$K$2</f>
        <v>14.690169840452906</v>
      </c>
      <c r="L7" s="202">
        <f t="shared" si="0"/>
        <v>3.2318373648996395</v>
      </c>
      <c r="M7" s="202">
        <v>6.2372881355932206</v>
      </c>
      <c r="N7" s="202">
        <v>1.6020970266040688</v>
      </c>
      <c r="O7" s="10">
        <f t="shared" si="1"/>
        <v>25.761392367549838</v>
      </c>
      <c r="P7" s="11">
        <f t="shared" si="2"/>
        <v>0.12770866729897798</v>
      </c>
    </row>
    <row r="8" spans="1:18" x14ac:dyDescent="0.35">
      <c r="A8" s="9">
        <f t="shared" si="3"/>
        <v>3</v>
      </c>
      <c r="B8" s="14" t="s">
        <v>1458</v>
      </c>
      <c r="C8" s="8">
        <f>димвенканали!C8</f>
        <v>585.14</v>
      </c>
      <c r="D8" s="8">
        <f>димвенканали!D8</f>
        <v>0</v>
      </c>
      <c r="E8" s="8">
        <f>димвенканали!E8</f>
        <v>0</v>
      </c>
      <c r="F8" s="8">
        <f t="shared" si="4"/>
        <v>585.14</v>
      </c>
      <c r="G8" s="8"/>
      <c r="H8" s="8"/>
      <c r="I8" s="8">
        <v>10</v>
      </c>
      <c r="J8" s="217">
        <f t="shared" si="5"/>
        <v>6.8622405215302794E-3</v>
      </c>
      <c r="K8" s="209">
        <f t="shared" si="6"/>
        <v>29.380339680905813</v>
      </c>
      <c r="L8" s="202">
        <f t="shared" si="0"/>
        <v>6.4636747297992789</v>
      </c>
      <c r="M8" s="202">
        <v>12.474576271186441</v>
      </c>
      <c r="N8" s="202">
        <v>3.2041940532081377</v>
      </c>
      <c r="O8" s="10">
        <f t="shared" si="1"/>
        <v>51.522784735099677</v>
      </c>
      <c r="P8" s="11">
        <f t="shared" si="2"/>
        <v>8.8052064010492662E-2</v>
      </c>
    </row>
    <row r="9" spans="1:18" x14ac:dyDescent="0.35">
      <c r="A9" s="9">
        <f t="shared" si="3"/>
        <v>4</v>
      </c>
      <c r="B9" s="14" t="s">
        <v>1459</v>
      </c>
      <c r="C9" s="8">
        <f>димвенканали!C9</f>
        <v>1489.2</v>
      </c>
      <c r="D9" s="8">
        <f>димвенканали!D9</f>
        <v>0</v>
      </c>
      <c r="E9" s="8">
        <f>димвенканали!E9</f>
        <v>0</v>
      </c>
      <c r="F9" s="8">
        <f t="shared" si="4"/>
        <v>1489.2</v>
      </c>
      <c r="G9" s="8"/>
      <c r="H9" s="8"/>
      <c r="I9" s="8">
        <v>32</v>
      </c>
      <c r="J9" s="217">
        <f t="shared" si="5"/>
        <v>2.1959169668896893E-2</v>
      </c>
      <c r="K9" s="209">
        <f t="shared" si="6"/>
        <v>94.017086978898604</v>
      </c>
      <c r="L9" s="202">
        <f t="shared" si="0"/>
        <v>20.683759135357693</v>
      </c>
      <c r="M9" s="202">
        <v>39.918644067796613</v>
      </c>
      <c r="N9" s="202">
        <v>10.25342097026604</v>
      </c>
      <c r="O9" s="10">
        <f t="shared" si="1"/>
        <v>164.87291115231895</v>
      </c>
      <c r="P9" s="11">
        <f t="shared" si="2"/>
        <v>0.11071240340606966</v>
      </c>
    </row>
    <row r="10" spans="1:18" x14ac:dyDescent="0.35">
      <c r="A10" s="9">
        <f t="shared" si="3"/>
        <v>5</v>
      </c>
      <c r="B10" s="14" t="s">
        <v>1460</v>
      </c>
      <c r="C10" s="8">
        <f>димвенканали!C10</f>
        <v>336.7</v>
      </c>
      <c r="D10" s="8">
        <f>димвенканали!D10</f>
        <v>0</v>
      </c>
      <c r="E10" s="8">
        <f>димвенканали!E10</f>
        <v>0</v>
      </c>
      <c r="F10" s="8">
        <f t="shared" si="4"/>
        <v>336.7</v>
      </c>
      <c r="G10" s="8"/>
      <c r="H10" s="8"/>
      <c r="I10" s="8">
        <v>8</v>
      </c>
      <c r="J10" s="217">
        <f t="shared" si="5"/>
        <v>5.4897924172242233E-3</v>
      </c>
      <c r="K10" s="209">
        <f t="shared" si="6"/>
        <v>23.504271744724651</v>
      </c>
      <c r="L10" s="202">
        <f t="shared" si="0"/>
        <v>5.1709397838394233</v>
      </c>
      <c r="M10" s="202">
        <v>9.9796610169491533</v>
      </c>
      <c r="N10" s="202">
        <v>2.56335524256651</v>
      </c>
      <c r="O10" s="10">
        <f t="shared" si="1"/>
        <v>41.218227788079737</v>
      </c>
      <c r="P10" s="11">
        <f t="shared" si="2"/>
        <v>0.12241825894885577</v>
      </c>
    </row>
    <row r="11" spans="1:18" x14ac:dyDescent="0.35">
      <c r="A11" s="9">
        <f t="shared" si="3"/>
        <v>6</v>
      </c>
      <c r="B11" s="14" t="s">
        <v>1461</v>
      </c>
      <c r="C11" s="8">
        <f>димвенканали!C11</f>
        <v>2519.1999999999998</v>
      </c>
      <c r="D11" s="8">
        <f>димвенканали!D11</f>
        <v>0</v>
      </c>
      <c r="E11" s="8">
        <f>димвенканали!E11</f>
        <v>0</v>
      </c>
      <c r="F11" s="8">
        <f t="shared" si="4"/>
        <v>2519.1999999999998</v>
      </c>
      <c r="G11" s="8"/>
      <c r="H11" s="8"/>
      <c r="I11" s="8">
        <v>60</v>
      </c>
      <c r="J11" s="217">
        <f t="shared" si="5"/>
        <v>4.1173443129181676E-2</v>
      </c>
      <c r="K11" s="209">
        <f t="shared" si="6"/>
        <v>176.28203808543489</v>
      </c>
      <c r="L11" s="202">
        <f t="shared" si="0"/>
        <v>38.782048378795679</v>
      </c>
      <c r="M11" s="202">
        <v>74.847457627118644</v>
      </c>
      <c r="N11" s="202">
        <v>19.225164319248822</v>
      </c>
      <c r="O11" s="10">
        <f t="shared" si="1"/>
        <v>309.13670841059809</v>
      </c>
      <c r="P11" s="11">
        <f t="shared" si="2"/>
        <v>0.12271225325920852</v>
      </c>
    </row>
    <row r="12" spans="1:18" x14ac:dyDescent="0.35">
      <c r="A12" s="9">
        <f t="shared" si="3"/>
        <v>7</v>
      </c>
      <c r="B12" s="14" t="s">
        <v>1462</v>
      </c>
      <c r="C12" s="8">
        <f>димвенканали!C12</f>
        <v>157</v>
      </c>
      <c r="D12" s="8">
        <f>димвенканали!D12</f>
        <v>0</v>
      </c>
      <c r="E12" s="8">
        <f>димвенканали!E12</f>
        <v>0</v>
      </c>
      <c r="F12" s="8">
        <f t="shared" si="4"/>
        <v>157</v>
      </c>
      <c r="G12" s="8"/>
      <c r="H12" s="8"/>
      <c r="I12" s="8">
        <v>5</v>
      </c>
      <c r="J12" s="217">
        <f t="shared" si="5"/>
        <v>3.4311202607651397E-3</v>
      </c>
      <c r="K12" s="209">
        <f t="shared" si="6"/>
        <v>14.690169840452906</v>
      </c>
      <c r="L12" s="202">
        <f t="shared" si="0"/>
        <v>3.2318373648996395</v>
      </c>
      <c r="M12" s="202">
        <v>6.2372881355932206</v>
      </c>
      <c r="N12" s="202">
        <v>1.6020970266040688</v>
      </c>
      <c r="O12" s="10">
        <f t="shared" si="1"/>
        <v>25.761392367549838</v>
      </c>
      <c r="P12" s="11">
        <f t="shared" si="2"/>
        <v>0.1640853017041391</v>
      </c>
    </row>
    <row r="13" spans="1:18" x14ac:dyDescent="0.35">
      <c r="A13" s="9">
        <f t="shared" si="3"/>
        <v>8</v>
      </c>
      <c r="B13" s="14" t="s">
        <v>1463</v>
      </c>
      <c r="C13" s="8">
        <f>димвенканали!C13</f>
        <v>2085.1999999999998</v>
      </c>
      <c r="D13" s="8">
        <f>димвенканали!D13</f>
        <v>0</v>
      </c>
      <c r="E13" s="8">
        <f>димвенканали!E13</f>
        <v>0</v>
      </c>
      <c r="F13" s="8">
        <f t="shared" si="4"/>
        <v>2085.1999999999998</v>
      </c>
      <c r="G13" s="8"/>
      <c r="H13" s="8"/>
      <c r="I13" s="8">
        <v>48</v>
      </c>
      <c r="J13" s="217">
        <f t="shared" si="5"/>
        <v>3.2938754503345338E-2</v>
      </c>
      <c r="K13" s="209">
        <f t="shared" si="6"/>
        <v>141.02563046834788</v>
      </c>
      <c r="L13" s="202">
        <f t="shared" si="0"/>
        <v>31.025638703036535</v>
      </c>
      <c r="M13" s="202">
        <v>59.877966101694916</v>
      </c>
      <c r="N13" s="202">
        <v>15.380131455399061</v>
      </c>
      <c r="O13" s="10">
        <f t="shared" si="1"/>
        <v>247.30936672847841</v>
      </c>
      <c r="P13" s="11">
        <f t="shared" si="2"/>
        <v>0.11860222843299369</v>
      </c>
    </row>
    <row r="14" spans="1:18" x14ac:dyDescent="0.35">
      <c r="A14" s="9">
        <f t="shared" si="3"/>
        <v>9</v>
      </c>
      <c r="B14" s="14" t="s">
        <v>1464</v>
      </c>
      <c r="C14" s="8">
        <f>димвенканали!C14</f>
        <v>2093.6</v>
      </c>
      <c r="D14" s="8">
        <f>димвенканали!D14</f>
        <v>0</v>
      </c>
      <c r="E14" s="8">
        <f>димвенканали!E14</f>
        <v>0</v>
      </c>
      <c r="F14" s="8">
        <f t="shared" si="4"/>
        <v>2093.6</v>
      </c>
      <c r="G14" s="8"/>
      <c r="H14" s="8"/>
      <c r="I14" s="8">
        <v>48</v>
      </c>
      <c r="J14" s="217">
        <f t="shared" si="5"/>
        <v>3.2938754503345338E-2</v>
      </c>
      <c r="K14" s="209">
        <f t="shared" si="6"/>
        <v>141.02563046834788</v>
      </c>
      <c r="L14" s="202">
        <f t="shared" si="0"/>
        <v>31.025638703036535</v>
      </c>
      <c r="M14" s="202">
        <v>59.877966101694916</v>
      </c>
      <c r="N14" s="202">
        <v>15.380131455399061</v>
      </c>
      <c r="O14" s="10">
        <f t="shared" si="1"/>
        <v>247.30936672847841</v>
      </c>
      <c r="P14" s="11">
        <f t="shared" si="2"/>
        <v>0.11812636928184869</v>
      </c>
    </row>
    <row r="15" spans="1:18" x14ac:dyDescent="0.35">
      <c r="A15" s="9">
        <f t="shared" si="3"/>
        <v>10</v>
      </c>
      <c r="B15" s="14" t="s">
        <v>1465</v>
      </c>
      <c r="C15" s="8">
        <f>димвенканали!C15</f>
        <v>2063.25</v>
      </c>
      <c r="D15" s="8">
        <f>димвенканали!D15</f>
        <v>0</v>
      </c>
      <c r="E15" s="8">
        <f>димвенканали!E15</f>
        <v>0</v>
      </c>
      <c r="F15" s="8">
        <f t="shared" si="4"/>
        <v>2063.25</v>
      </c>
      <c r="G15" s="8"/>
      <c r="H15" s="8"/>
      <c r="I15" s="8">
        <v>48</v>
      </c>
      <c r="J15" s="217">
        <f t="shared" si="5"/>
        <v>3.2938754503345338E-2</v>
      </c>
      <c r="K15" s="209">
        <f t="shared" si="6"/>
        <v>141.02563046834788</v>
      </c>
      <c r="L15" s="202">
        <f t="shared" si="0"/>
        <v>31.025638703036535</v>
      </c>
      <c r="M15" s="202">
        <v>59.877966101694916</v>
      </c>
      <c r="N15" s="202">
        <v>15.380131455399061</v>
      </c>
      <c r="O15" s="10">
        <f t="shared" si="1"/>
        <v>247.30936672847841</v>
      </c>
      <c r="P15" s="11">
        <f t="shared" si="2"/>
        <v>0.11986398484356157</v>
      </c>
    </row>
    <row r="16" spans="1:18" x14ac:dyDescent="0.35">
      <c r="A16" s="9">
        <f t="shared" si="3"/>
        <v>11</v>
      </c>
      <c r="B16" s="14" t="s">
        <v>1466</v>
      </c>
      <c r="C16" s="8">
        <f>димвенканали!C16</f>
        <v>225</v>
      </c>
      <c r="D16" s="8">
        <f>димвенканали!D16</f>
        <v>0</v>
      </c>
      <c r="E16" s="8">
        <f>димвенканали!E16</f>
        <v>0</v>
      </c>
      <c r="F16" s="8">
        <f t="shared" si="4"/>
        <v>225</v>
      </c>
      <c r="G16" s="8"/>
      <c r="H16" s="8"/>
      <c r="I16" s="8">
        <v>8</v>
      </c>
      <c r="J16" s="217">
        <f t="shared" si="5"/>
        <v>5.4897924172242233E-3</v>
      </c>
      <c r="K16" s="209">
        <f t="shared" si="6"/>
        <v>23.504271744724651</v>
      </c>
      <c r="L16" s="202">
        <f t="shared" si="0"/>
        <v>5.1709397838394233</v>
      </c>
      <c r="M16" s="202">
        <v>9.9796610169491533</v>
      </c>
      <c r="N16" s="202">
        <v>2.56335524256651</v>
      </c>
      <c r="O16" s="10">
        <f t="shared" si="1"/>
        <v>41.218227788079737</v>
      </c>
      <c r="P16" s="11">
        <f t="shared" si="2"/>
        <v>0.1831921235025766</v>
      </c>
    </row>
    <row r="17" spans="1:16" x14ac:dyDescent="0.35">
      <c r="A17" s="9">
        <f t="shared" si="3"/>
        <v>12</v>
      </c>
      <c r="B17" s="14" t="s">
        <v>1467</v>
      </c>
      <c r="C17" s="8">
        <f>димвенканали!C17</f>
        <v>548.20000000000005</v>
      </c>
      <c r="D17" s="8">
        <f>димвенканали!D17</f>
        <v>0</v>
      </c>
      <c r="E17" s="8">
        <f>димвенканали!E17</f>
        <v>46.4</v>
      </c>
      <c r="F17" s="8">
        <f t="shared" si="4"/>
        <v>594.6</v>
      </c>
      <c r="G17" s="8"/>
      <c r="H17" s="8">
        <v>1</v>
      </c>
      <c r="I17" s="8">
        <v>12</v>
      </c>
      <c r="J17" s="217">
        <f t="shared" si="5"/>
        <v>8.9209126779893622E-3</v>
      </c>
      <c r="K17" s="209">
        <f t="shared" si="6"/>
        <v>38.19444158517755</v>
      </c>
      <c r="L17" s="202">
        <f t="shared" si="0"/>
        <v>8.4027771487390606</v>
      </c>
      <c r="M17" s="202">
        <v>16.216949152542373</v>
      </c>
      <c r="N17" s="202">
        <v>4.1654522691705784</v>
      </c>
      <c r="O17" s="10">
        <f t="shared" si="1"/>
        <v>66.979620155629561</v>
      </c>
      <c r="P17" s="11">
        <f t="shared" si="2"/>
        <v>0.11264651892975035</v>
      </c>
    </row>
    <row r="18" spans="1:16" x14ac:dyDescent="0.35">
      <c r="A18" s="9">
        <f t="shared" si="3"/>
        <v>13</v>
      </c>
      <c r="B18" s="14" t="s">
        <v>1468</v>
      </c>
      <c r="C18" s="8">
        <f>димвенканали!C18</f>
        <v>573.46</v>
      </c>
      <c r="D18" s="8">
        <f>димвенканали!D18</f>
        <v>30.5</v>
      </c>
      <c r="E18" s="8">
        <f>димвенканали!E18</f>
        <v>116.6</v>
      </c>
      <c r="F18" s="8">
        <f t="shared" si="4"/>
        <v>720.56000000000006</v>
      </c>
      <c r="G18" s="8">
        <v>1</v>
      </c>
      <c r="H18" s="8">
        <v>1</v>
      </c>
      <c r="I18" s="8">
        <v>12</v>
      </c>
      <c r="J18" s="217">
        <f t="shared" si="5"/>
        <v>9.6071367301423915E-3</v>
      </c>
      <c r="K18" s="209">
        <f t="shared" si="6"/>
        <v>41.132475553268144</v>
      </c>
      <c r="L18" s="202">
        <f t="shared" si="0"/>
        <v>9.049144621718991</v>
      </c>
      <c r="M18" s="202">
        <v>17.464406779661019</v>
      </c>
      <c r="N18" s="202">
        <v>4.4858716744913929</v>
      </c>
      <c r="O18" s="10">
        <f t="shared" si="1"/>
        <v>72.131898629139542</v>
      </c>
      <c r="P18" s="11">
        <f t="shared" si="2"/>
        <v>0.1001053328371538</v>
      </c>
    </row>
    <row r="19" spans="1:16" x14ac:dyDescent="0.35">
      <c r="A19" s="9">
        <f t="shared" si="3"/>
        <v>14</v>
      </c>
      <c r="B19" s="14" t="s">
        <v>1469</v>
      </c>
      <c r="C19" s="8">
        <f>димвенканали!C19</f>
        <v>714.65</v>
      </c>
      <c r="D19" s="8">
        <f>димвенканали!D19</f>
        <v>0</v>
      </c>
      <c r="E19" s="8">
        <f>димвенканали!E19</f>
        <v>0</v>
      </c>
      <c r="F19" s="8">
        <f t="shared" si="4"/>
        <v>714.65</v>
      </c>
      <c r="G19" s="8"/>
      <c r="H19" s="8"/>
      <c r="I19" s="8">
        <v>14</v>
      </c>
      <c r="J19" s="217">
        <f t="shared" si="5"/>
        <v>9.6071367301423915E-3</v>
      </c>
      <c r="K19" s="209">
        <f t="shared" si="6"/>
        <v>41.132475553268144</v>
      </c>
      <c r="L19" s="202">
        <f t="shared" si="0"/>
        <v>9.049144621718991</v>
      </c>
      <c r="M19" s="202">
        <v>17.464406779661019</v>
      </c>
      <c r="N19" s="202">
        <v>4.4858716744913929</v>
      </c>
      <c r="O19" s="10">
        <f t="shared" si="1"/>
        <v>72.131898629139542</v>
      </c>
      <c r="P19" s="11">
        <f t="shared" si="2"/>
        <v>0.10093318215789483</v>
      </c>
    </row>
    <row r="20" spans="1:16" x14ac:dyDescent="0.35">
      <c r="A20" s="9">
        <f t="shared" si="3"/>
        <v>15</v>
      </c>
      <c r="B20" s="14" t="s">
        <v>1470</v>
      </c>
      <c r="C20" s="8">
        <f>димвенканали!C20</f>
        <v>589.14</v>
      </c>
      <c r="D20" s="8">
        <f>димвенканали!D20</f>
        <v>0</v>
      </c>
      <c r="E20" s="8">
        <f>димвенканали!E20</f>
        <v>0</v>
      </c>
      <c r="F20" s="8">
        <f t="shared" si="4"/>
        <v>589.14</v>
      </c>
      <c r="G20" s="8"/>
      <c r="H20" s="8"/>
      <c r="I20" s="8">
        <v>15</v>
      </c>
      <c r="J20" s="217">
        <f t="shared" si="5"/>
        <v>1.0293360782295419E-2</v>
      </c>
      <c r="K20" s="209">
        <f t="shared" si="6"/>
        <v>44.070509521358723</v>
      </c>
      <c r="L20" s="202">
        <f t="shared" si="0"/>
        <v>9.6955120946989197</v>
      </c>
      <c r="M20" s="202">
        <v>18.711864406779661</v>
      </c>
      <c r="N20" s="202">
        <v>4.8062910798122056</v>
      </c>
      <c r="O20" s="10">
        <f t="shared" si="1"/>
        <v>77.284177102649522</v>
      </c>
      <c r="P20" s="11">
        <f t="shared" si="2"/>
        <v>0.13118134416717508</v>
      </c>
    </row>
    <row r="21" spans="1:16" x14ac:dyDescent="0.35">
      <c r="A21" s="9">
        <f t="shared" si="3"/>
        <v>16</v>
      </c>
      <c r="B21" s="14" t="s">
        <v>1471</v>
      </c>
      <c r="C21" s="8">
        <f>димвенканали!C21</f>
        <v>1124.6099999999999</v>
      </c>
      <c r="D21" s="8">
        <f>димвенканали!D21</f>
        <v>0</v>
      </c>
      <c r="E21" s="8">
        <f>димвенканали!E21</f>
        <v>0</v>
      </c>
      <c r="F21" s="8">
        <f t="shared" si="4"/>
        <v>1124.6099999999999</v>
      </c>
      <c r="G21" s="8"/>
      <c r="H21" s="8"/>
      <c r="I21" s="8">
        <v>31</v>
      </c>
      <c r="J21" s="217">
        <f t="shared" si="5"/>
        <v>2.1272945616743866E-2</v>
      </c>
      <c r="K21" s="209">
        <f t="shared" si="6"/>
        <v>91.079053010808025</v>
      </c>
      <c r="L21" s="202">
        <f t="shared" si="0"/>
        <v>20.037391662377765</v>
      </c>
      <c r="M21" s="202">
        <v>38.671186440677971</v>
      </c>
      <c r="N21" s="202">
        <v>9.9330015649452257</v>
      </c>
      <c r="O21" s="10">
        <f t="shared" si="1"/>
        <v>159.72063267880898</v>
      </c>
      <c r="P21" s="11">
        <f t="shared" si="2"/>
        <v>0.1420231303997021</v>
      </c>
    </row>
    <row r="22" spans="1:16" x14ac:dyDescent="0.35">
      <c r="A22" s="9">
        <f t="shared" si="3"/>
        <v>17</v>
      </c>
      <c r="B22" s="14" t="s">
        <v>1472</v>
      </c>
      <c r="C22" s="8">
        <f>димвенканали!C22</f>
        <v>1149.2</v>
      </c>
      <c r="D22" s="8">
        <f>димвенканали!D22</f>
        <v>0</v>
      </c>
      <c r="E22" s="8">
        <f>димвенканали!E22</f>
        <v>90.8</v>
      </c>
      <c r="F22" s="8">
        <f t="shared" si="4"/>
        <v>1240</v>
      </c>
      <c r="G22" s="8"/>
      <c r="H22" s="8">
        <v>1</v>
      </c>
      <c r="I22" s="8">
        <v>26</v>
      </c>
      <c r="J22" s="217">
        <f t="shared" si="5"/>
        <v>1.8528049408131755E-2</v>
      </c>
      <c r="K22" s="209">
        <f t="shared" si="6"/>
        <v>79.326917138445694</v>
      </c>
      <c r="L22" s="202">
        <f t="shared" si="0"/>
        <v>17.451921770458053</v>
      </c>
      <c r="M22" s="202">
        <v>33.681355932203388</v>
      </c>
      <c r="N22" s="202">
        <v>8.6513239436619713</v>
      </c>
      <c r="O22" s="10">
        <f t="shared" si="1"/>
        <v>139.11151878476909</v>
      </c>
      <c r="P22" s="11">
        <f t="shared" si="2"/>
        <v>0.11218670869739443</v>
      </c>
    </row>
    <row r="23" spans="1:16" x14ac:dyDescent="0.35">
      <c r="A23" s="9">
        <f t="shared" si="3"/>
        <v>18</v>
      </c>
      <c r="B23" s="14" t="s">
        <v>1473</v>
      </c>
      <c r="C23" s="8">
        <f>димвенканали!C23</f>
        <v>503.16</v>
      </c>
      <c r="D23" s="8">
        <f>димвенканали!D23</f>
        <v>0</v>
      </c>
      <c r="E23" s="8">
        <f>димвенканали!E23</f>
        <v>259.5</v>
      </c>
      <c r="F23" s="8">
        <f t="shared" si="4"/>
        <v>762.66000000000008</v>
      </c>
      <c r="G23" s="8"/>
      <c r="H23" s="8">
        <v>2</v>
      </c>
      <c r="I23" s="8">
        <v>11</v>
      </c>
      <c r="J23" s="217">
        <f t="shared" si="5"/>
        <v>8.9209126779893622E-3</v>
      </c>
      <c r="K23" s="209">
        <f t="shared" si="6"/>
        <v>38.19444158517755</v>
      </c>
      <c r="L23" s="202">
        <f t="shared" si="0"/>
        <v>8.4027771487390606</v>
      </c>
      <c r="M23" s="202">
        <v>16.216949152542373</v>
      </c>
      <c r="N23" s="202">
        <v>11.2056338028169</v>
      </c>
      <c r="O23" s="10">
        <f t="shared" si="1"/>
        <v>74.019801689275894</v>
      </c>
      <c r="P23" s="11">
        <f t="shared" si="2"/>
        <v>9.7054784162373647E-2</v>
      </c>
    </row>
    <row r="24" spans="1:16" x14ac:dyDescent="0.35">
      <c r="A24" s="9">
        <f t="shared" si="3"/>
        <v>19</v>
      </c>
      <c r="B24" s="14" t="s">
        <v>1474</v>
      </c>
      <c r="C24" s="8">
        <f>димвенканали!C24</f>
        <v>532.1</v>
      </c>
      <c r="D24" s="8">
        <f>димвенканали!D24</f>
        <v>0</v>
      </c>
      <c r="E24" s="8">
        <f>димвенканали!E24</f>
        <v>33.9</v>
      </c>
      <c r="F24" s="8">
        <f t="shared" si="4"/>
        <v>566</v>
      </c>
      <c r="G24" s="8"/>
      <c r="H24" s="8">
        <v>1</v>
      </c>
      <c r="I24" s="8">
        <v>11</v>
      </c>
      <c r="J24" s="217">
        <f t="shared" si="5"/>
        <v>8.2346886258363346E-3</v>
      </c>
      <c r="K24" s="209">
        <f t="shared" si="6"/>
        <v>35.256407617086971</v>
      </c>
      <c r="L24" s="202">
        <f t="shared" si="0"/>
        <v>7.7564096757591336</v>
      </c>
      <c r="M24" s="202">
        <v>14.969491525423729</v>
      </c>
      <c r="N24" s="202">
        <v>3.8450328638497653</v>
      </c>
      <c r="O24" s="10">
        <f t="shared" si="1"/>
        <v>61.827341682119602</v>
      </c>
      <c r="P24" s="11">
        <f t="shared" si="2"/>
        <v>0.10923558601081201</v>
      </c>
    </row>
    <row r="25" spans="1:16" x14ac:dyDescent="0.35">
      <c r="A25" s="9">
        <f t="shared" si="3"/>
        <v>20</v>
      </c>
      <c r="B25" s="14" t="s">
        <v>1475</v>
      </c>
      <c r="C25" s="8">
        <f>димвенканали!C25</f>
        <v>657.49</v>
      </c>
      <c r="D25" s="8">
        <f>димвенканали!D25</f>
        <v>0</v>
      </c>
      <c r="E25" s="8">
        <f>димвенканали!E25</f>
        <v>21.3</v>
      </c>
      <c r="F25" s="8">
        <f t="shared" si="4"/>
        <v>678.79</v>
      </c>
      <c r="G25" s="8"/>
      <c r="H25" s="8">
        <v>1</v>
      </c>
      <c r="I25" s="8">
        <v>19</v>
      </c>
      <c r="J25" s="217">
        <f t="shared" si="5"/>
        <v>1.3724481043060559E-2</v>
      </c>
      <c r="K25" s="209">
        <f t="shared" si="6"/>
        <v>58.760679361811626</v>
      </c>
      <c r="L25" s="202">
        <f t="shared" si="0"/>
        <v>12.927349459598558</v>
      </c>
      <c r="M25" s="202">
        <v>24.949152542372882</v>
      </c>
      <c r="N25" s="202">
        <v>6.4083881064162753</v>
      </c>
      <c r="O25" s="10">
        <f t="shared" si="1"/>
        <v>103.04556947019935</v>
      </c>
      <c r="P25" s="11">
        <f t="shared" si="2"/>
        <v>0.15180773062390335</v>
      </c>
    </row>
    <row r="26" spans="1:16" x14ac:dyDescent="0.35">
      <c r="A26" s="9">
        <f t="shared" si="3"/>
        <v>21</v>
      </c>
      <c r="B26" s="14" t="s">
        <v>1476</v>
      </c>
      <c r="C26" s="8">
        <f>димвенканали!C26</f>
        <v>783.55</v>
      </c>
      <c r="D26" s="8">
        <f>димвенканали!D26</f>
        <v>87.5</v>
      </c>
      <c r="E26" s="8">
        <f>димвенканали!E26</f>
        <v>70.599999999999994</v>
      </c>
      <c r="F26" s="8">
        <f t="shared" si="4"/>
        <v>941.65</v>
      </c>
      <c r="G26" s="8">
        <v>1</v>
      </c>
      <c r="H26" s="8">
        <v>1</v>
      </c>
      <c r="I26" s="8">
        <v>20</v>
      </c>
      <c r="J26" s="217">
        <f t="shared" si="5"/>
        <v>1.5096929147366614E-2</v>
      </c>
      <c r="K26" s="209">
        <f t="shared" si="6"/>
        <v>64.636747297992784</v>
      </c>
      <c r="L26" s="202">
        <f t="shared" si="0"/>
        <v>14.220084405558412</v>
      </c>
      <c r="M26" s="202">
        <v>27.44406779661017</v>
      </c>
      <c r="N26" s="202">
        <v>7.0492269170579025</v>
      </c>
      <c r="O26" s="10">
        <f t="shared" si="1"/>
        <v>113.35012641721927</v>
      </c>
      <c r="P26" s="11">
        <f t="shared" si="2"/>
        <v>0.12037394617662536</v>
      </c>
    </row>
    <row r="27" spans="1:16" x14ac:dyDescent="0.35">
      <c r="A27" s="9">
        <f t="shared" si="3"/>
        <v>22</v>
      </c>
      <c r="B27" s="14" t="s">
        <v>1477</v>
      </c>
      <c r="C27" s="8">
        <f>димвенканали!C27</f>
        <v>691.1</v>
      </c>
      <c r="D27" s="8">
        <f>димвенканали!D27</f>
        <v>0</v>
      </c>
      <c r="E27" s="8">
        <f>димвенканали!E27</f>
        <v>347.8</v>
      </c>
      <c r="F27" s="8">
        <f t="shared" si="4"/>
        <v>1038.9000000000001</v>
      </c>
      <c r="G27" s="8"/>
      <c r="H27" s="8">
        <v>1</v>
      </c>
      <c r="I27" s="8">
        <v>21</v>
      </c>
      <c r="J27" s="217">
        <f t="shared" si="5"/>
        <v>1.5096929147366614E-2</v>
      </c>
      <c r="K27" s="209">
        <f t="shared" si="6"/>
        <v>64.636747297992784</v>
      </c>
      <c r="L27" s="202">
        <f t="shared" si="0"/>
        <v>14.220084405558412</v>
      </c>
      <c r="M27" s="202">
        <v>27.44406779661017</v>
      </c>
      <c r="N27" s="202">
        <v>7.0492269170579025</v>
      </c>
      <c r="O27" s="10">
        <f t="shared" si="1"/>
        <v>113.35012641721927</v>
      </c>
      <c r="P27" s="11">
        <f t="shared" si="2"/>
        <v>0.10910590664858914</v>
      </c>
    </row>
    <row r="28" spans="1:16" x14ac:dyDescent="0.35">
      <c r="A28" s="9">
        <f t="shared" si="3"/>
        <v>23</v>
      </c>
      <c r="B28" s="14" t="s">
        <v>1478</v>
      </c>
      <c r="C28" s="8">
        <f>димвенканали!C28</f>
        <v>247.7</v>
      </c>
      <c r="D28" s="8">
        <f>димвенканали!D28</f>
        <v>35.200000000000003</v>
      </c>
      <c r="E28" s="8">
        <f>димвенканали!E28</f>
        <v>0</v>
      </c>
      <c r="F28" s="8">
        <f t="shared" si="4"/>
        <v>282.89999999999998</v>
      </c>
      <c r="G28" s="8">
        <v>1</v>
      </c>
      <c r="H28" s="8"/>
      <c r="I28" s="8">
        <v>4</v>
      </c>
      <c r="J28" s="217">
        <f t="shared" si="5"/>
        <v>3.4311202607651397E-3</v>
      </c>
      <c r="K28" s="209">
        <f t="shared" si="6"/>
        <v>14.690169840452906</v>
      </c>
      <c r="L28" s="202">
        <f t="shared" si="0"/>
        <v>3.2318373648996395</v>
      </c>
      <c r="M28" s="202">
        <v>6.2372881355932206</v>
      </c>
      <c r="N28" s="202">
        <v>1.6020970266040688</v>
      </c>
      <c r="O28" s="10">
        <f t="shared" si="1"/>
        <v>25.761392367549838</v>
      </c>
      <c r="P28" s="11">
        <f t="shared" si="2"/>
        <v>9.1061832334923432E-2</v>
      </c>
    </row>
    <row r="29" spans="1:16" x14ac:dyDescent="0.35">
      <c r="A29" s="9">
        <f t="shared" si="3"/>
        <v>24</v>
      </c>
      <c r="B29" s="14" t="s">
        <v>1479</v>
      </c>
      <c r="C29" s="8">
        <f>димвенканали!C29</f>
        <v>148.1</v>
      </c>
      <c r="D29" s="8">
        <f>димвенканали!D29</f>
        <v>0</v>
      </c>
      <c r="E29" s="8">
        <f>димвенканали!E29</f>
        <v>0</v>
      </c>
      <c r="F29" s="8">
        <f t="shared" si="4"/>
        <v>148.1</v>
      </c>
      <c r="G29" s="8"/>
      <c r="H29" s="8"/>
      <c r="I29" s="8">
        <v>3</v>
      </c>
      <c r="J29" s="217">
        <f t="shared" si="5"/>
        <v>2.0586721564590836E-3</v>
      </c>
      <c r="K29" s="209">
        <f t="shared" si="6"/>
        <v>8.8141019042717428</v>
      </c>
      <c r="L29" s="202">
        <f t="shared" si="0"/>
        <v>1.9391024189397834</v>
      </c>
      <c r="M29" s="202">
        <v>3.7423728813559323</v>
      </c>
      <c r="N29" s="202">
        <v>0.96125821596244132</v>
      </c>
      <c r="O29" s="10">
        <f t="shared" si="1"/>
        <v>15.456835420529901</v>
      </c>
      <c r="P29" s="11">
        <f t="shared" si="2"/>
        <v>0.10436755854510399</v>
      </c>
    </row>
    <row r="30" spans="1:16" x14ac:dyDescent="0.35">
      <c r="A30" s="9">
        <f t="shared" si="3"/>
        <v>25</v>
      </c>
      <c r="B30" s="14" t="s">
        <v>1480</v>
      </c>
      <c r="C30" s="8">
        <f>димвенканали!C30</f>
        <v>337.2</v>
      </c>
      <c r="D30" s="8">
        <f>димвенканали!D30</f>
        <v>0</v>
      </c>
      <c r="E30" s="8">
        <f>димвенканали!E30</f>
        <v>0</v>
      </c>
      <c r="F30" s="8">
        <f t="shared" si="4"/>
        <v>337.2</v>
      </c>
      <c r="G30" s="8"/>
      <c r="H30" s="8"/>
      <c r="I30" s="8">
        <v>6</v>
      </c>
      <c r="J30" s="217">
        <f t="shared" si="5"/>
        <v>4.1173443129181673E-3</v>
      </c>
      <c r="K30" s="209">
        <f t="shared" si="6"/>
        <v>17.628203808543486</v>
      </c>
      <c r="L30" s="202">
        <f t="shared" si="0"/>
        <v>3.8782048378795668</v>
      </c>
      <c r="M30" s="202">
        <v>7.4847457627118645</v>
      </c>
      <c r="N30" s="202">
        <v>1.9225164319248826</v>
      </c>
      <c r="O30" s="10">
        <f t="shared" si="1"/>
        <v>30.913670841059801</v>
      </c>
      <c r="P30" s="11">
        <f t="shared" si="2"/>
        <v>9.1677552909430013E-2</v>
      </c>
    </row>
    <row r="31" spans="1:16" x14ac:dyDescent="0.35">
      <c r="A31" s="9">
        <f t="shared" si="3"/>
        <v>26</v>
      </c>
      <c r="B31" s="14" t="s">
        <v>1481</v>
      </c>
      <c r="C31" s="8">
        <f>димвенканали!C31</f>
        <v>284.3</v>
      </c>
      <c r="D31" s="8">
        <f>димвенканали!D31</f>
        <v>0</v>
      </c>
      <c r="E31" s="8">
        <f>димвенканали!E31</f>
        <v>0</v>
      </c>
      <c r="F31" s="8">
        <f t="shared" si="4"/>
        <v>284.3</v>
      </c>
      <c r="G31" s="8"/>
      <c r="H31" s="8"/>
      <c r="I31" s="8">
        <v>6</v>
      </c>
      <c r="J31" s="217">
        <f t="shared" si="5"/>
        <v>4.1173443129181673E-3</v>
      </c>
      <c r="K31" s="209">
        <f t="shared" si="6"/>
        <v>17.628203808543486</v>
      </c>
      <c r="L31" s="202">
        <f t="shared" si="0"/>
        <v>3.8782048378795668</v>
      </c>
      <c r="M31" s="202">
        <v>7.4847457627118645</v>
      </c>
      <c r="N31" s="202">
        <v>1.9225164319248826</v>
      </c>
      <c r="O31" s="10">
        <f t="shared" si="1"/>
        <v>30.913670841059801</v>
      </c>
      <c r="P31" s="11">
        <f t="shared" si="2"/>
        <v>0.10873609159711502</v>
      </c>
    </row>
    <row r="32" spans="1:16" x14ac:dyDescent="0.35">
      <c r="A32" s="9">
        <f t="shared" si="3"/>
        <v>27</v>
      </c>
      <c r="B32" s="14" t="s">
        <v>1482</v>
      </c>
      <c r="C32" s="8">
        <f>димвенканали!C32</f>
        <v>152.72999999999999</v>
      </c>
      <c r="D32" s="8">
        <f>димвенканали!D32</f>
        <v>61</v>
      </c>
      <c r="E32" s="8">
        <f>димвенканали!E32</f>
        <v>0</v>
      </c>
      <c r="F32" s="8">
        <f t="shared" si="4"/>
        <v>213.73</v>
      </c>
      <c r="G32" s="8">
        <v>1</v>
      </c>
      <c r="H32" s="8"/>
      <c r="I32" s="8">
        <v>3</v>
      </c>
      <c r="J32" s="217">
        <f t="shared" si="5"/>
        <v>2.7448962086121117E-3</v>
      </c>
      <c r="K32" s="209">
        <f t="shared" si="6"/>
        <v>11.752135872362325</v>
      </c>
      <c r="L32" s="202">
        <f t="shared" si="0"/>
        <v>2.5854698919197117</v>
      </c>
      <c r="M32" s="202">
        <v>4.9898305084745767</v>
      </c>
      <c r="N32" s="202">
        <v>1.281677621283255</v>
      </c>
      <c r="O32" s="10">
        <f t="shared" si="1"/>
        <v>20.609113894039869</v>
      </c>
      <c r="P32" s="11">
        <f t="shared" si="2"/>
        <v>9.6425929415804371E-2</v>
      </c>
    </row>
    <row r="33" spans="1:16" x14ac:dyDescent="0.35">
      <c r="A33" s="9">
        <f t="shared" si="3"/>
        <v>28</v>
      </c>
      <c r="B33" s="14" t="s">
        <v>1483</v>
      </c>
      <c r="C33" s="8">
        <f>димвенканали!C33</f>
        <v>251.7</v>
      </c>
      <c r="D33" s="8">
        <f>димвенканали!D33</f>
        <v>0</v>
      </c>
      <c r="E33" s="8">
        <f>димвенканали!E33</f>
        <v>0</v>
      </c>
      <c r="F33" s="8">
        <f t="shared" si="4"/>
        <v>251.7</v>
      </c>
      <c r="G33" s="8"/>
      <c r="H33" s="8"/>
      <c r="I33" s="8">
        <v>5</v>
      </c>
      <c r="J33" s="217">
        <f t="shared" si="5"/>
        <v>3.4311202607651397E-3</v>
      </c>
      <c r="K33" s="209">
        <f t="shared" si="6"/>
        <v>14.690169840452906</v>
      </c>
      <c r="L33" s="202">
        <f t="shared" si="0"/>
        <v>3.2318373648996395</v>
      </c>
      <c r="M33" s="202">
        <v>6.2372881355932206</v>
      </c>
      <c r="N33" s="202">
        <v>1.6020970266040688</v>
      </c>
      <c r="O33" s="10">
        <f t="shared" si="1"/>
        <v>25.761392367549838</v>
      </c>
      <c r="P33" s="11">
        <f t="shared" si="2"/>
        <v>0.10234959224294732</v>
      </c>
    </row>
    <row r="34" spans="1:16" x14ac:dyDescent="0.35">
      <c r="A34" s="9">
        <f t="shared" si="3"/>
        <v>29</v>
      </c>
      <c r="B34" s="14" t="s">
        <v>1484</v>
      </c>
      <c r="C34" s="8">
        <f>димвенканали!C34</f>
        <v>132.6</v>
      </c>
      <c r="D34" s="8">
        <f>димвенканали!D34</f>
        <v>0</v>
      </c>
      <c r="E34" s="8">
        <f>димвенканали!E34</f>
        <v>0</v>
      </c>
      <c r="F34" s="8">
        <f t="shared" si="4"/>
        <v>132.6</v>
      </c>
      <c r="G34" s="8"/>
      <c r="H34" s="8"/>
      <c r="I34" s="8">
        <v>2</v>
      </c>
      <c r="J34" s="217">
        <f t="shared" si="5"/>
        <v>1.3724481043060558E-3</v>
      </c>
      <c r="K34" s="209">
        <f t="shared" si="6"/>
        <v>5.8760679361811627</v>
      </c>
      <c r="L34" s="202">
        <f t="shared" si="0"/>
        <v>1.2927349459598558</v>
      </c>
      <c r="M34" s="202">
        <v>2.4949152542372883</v>
      </c>
      <c r="N34" s="202">
        <v>0.64083881064162751</v>
      </c>
      <c r="O34" s="10">
        <f t="shared" si="1"/>
        <v>10.304556947019934</v>
      </c>
      <c r="P34" s="11">
        <f t="shared" si="2"/>
        <v>7.7711590852337364E-2</v>
      </c>
    </row>
    <row r="35" spans="1:16" x14ac:dyDescent="0.35">
      <c r="A35" s="9">
        <f t="shared" si="3"/>
        <v>30</v>
      </c>
      <c r="B35" s="14" t="s">
        <v>1485</v>
      </c>
      <c r="C35" s="8">
        <f>димвенканали!C35</f>
        <v>202.4</v>
      </c>
      <c r="D35" s="8">
        <f>димвенканали!D35</f>
        <v>0</v>
      </c>
      <c r="E35" s="8">
        <f>димвенканали!E35</f>
        <v>38.9</v>
      </c>
      <c r="F35" s="8">
        <f t="shared" si="4"/>
        <v>241.3</v>
      </c>
      <c r="G35" s="8"/>
      <c r="H35" s="8">
        <v>1</v>
      </c>
      <c r="I35" s="8">
        <v>5</v>
      </c>
      <c r="J35" s="217">
        <f t="shared" si="5"/>
        <v>4.1173443129181673E-3</v>
      </c>
      <c r="K35" s="209">
        <f t="shared" si="6"/>
        <v>17.628203808543486</v>
      </c>
      <c r="L35" s="202">
        <f t="shared" si="0"/>
        <v>3.8782048378795668</v>
      </c>
      <c r="M35" s="202">
        <v>7.4847457627118645</v>
      </c>
      <c r="N35" s="202">
        <v>1.9225164319248826</v>
      </c>
      <c r="O35" s="10">
        <f t="shared" si="1"/>
        <v>30.913670841059801</v>
      </c>
      <c r="P35" s="11">
        <f t="shared" si="2"/>
        <v>0.12811301633261418</v>
      </c>
    </row>
    <row r="36" spans="1:16" x14ac:dyDescent="0.35">
      <c r="A36" s="9">
        <f t="shared" si="3"/>
        <v>31</v>
      </c>
      <c r="B36" s="14" t="s">
        <v>1486</v>
      </c>
      <c r="C36" s="8">
        <f>димвенканали!C36</f>
        <v>176.4</v>
      </c>
      <c r="D36" s="8">
        <f>димвенканали!D36</f>
        <v>0</v>
      </c>
      <c r="E36" s="8">
        <f>димвенканали!E36</f>
        <v>0</v>
      </c>
      <c r="F36" s="8">
        <f t="shared" si="4"/>
        <v>176.4</v>
      </c>
      <c r="G36" s="8"/>
      <c r="H36" s="8"/>
      <c r="I36" s="24">
        <v>4</v>
      </c>
      <c r="J36" s="217">
        <f t="shared" si="5"/>
        <v>2.7448962086121117E-3</v>
      </c>
      <c r="K36" s="209">
        <f t="shared" si="6"/>
        <v>11.752135872362325</v>
      </c>
      <c r="L36" s="202">
        <f t="shared" si="0"/>
        <v>2.5854698919197117</v>
      </c>
      <c r="M36" s="202">
        <v>4.9898305084745767</v>
      </c>
      <c r="N36" s="202">
        <v>1.281677621283255</v>
      </c>
      <c r="O36" s="10">
        <f t="shared" si="1"/>
        <v>20.609113894039869</v>
      </c>
      <c r="P36" s="11">
        <f t="shared" si="2"/>
        <v>0.11683171141745957</v>
      </c>
    </row>
    <row r="37" spans="1:16" x14ac:dyDescent="0.35">
      <c r="A37" s="9">
        <f t="shared" si="3"/>
        <v>32</v>
      </c>
      <c r="B37" s="14" t="s">
        <v>1487</v>
      </c>
      <c r="C37" s="8">
        <f>димвенканали!C37</f>
        <v>127</v>
      </c>
      <c r="D37" s="8">
        <f>димвенканали!D37</f>
        <v>0</v>
      </c>
      <c r="E37" s="8">
        <f>димвенканали!E37</f>
        <v>0</v>
      </c>
      <c r="F37" s="8">
        <f t="shared" si="4"/>
        <v>127</v>
      </c>
      <c r="G37" s="8"/>
      <c r="H37" s="8"/>
      <c r="I37" s="8">
        <v>3</v>
      </c>
      <c r="J37" s="217">
        <f t="shared" si="5"/>
        <v>2.0586721564590836E-3</v>
      </c>
      <c r="K37" s="209">
        <f t="shared" si="6"/>
        <v>8.8141019042717428</v>
      </c>
      <c r="L37" s="202">
        <f t="shared" si="0"/>
        <v>1.9391024189397834</v>
      </c>
      <c r="M37" s="202">
        <v>3.7423728813559323</v>
      </c>
      <c r="N37" s="202">
        <v>0.96125821596244132</v>
      </c>
      <c r="O37" s="10">
        <f t="shared" si="1"/>
        <v>15.456835420529901</v>
      </c>
      <c r="P37" s="11">
        <f t="shared" si="2"/>
        <v>0.12170736551598346</v>
      </c>
    </row>
    <row r="38" spans="1:16" x14ac:dyDescent="0.35">
      <c r="A38" s="9">
        <f t="shared" si="3"/>
        <v>33</v>
      </c>
      <c r="B38" s="14" t="s">
        <v>1488</v>
      </c>
      <c r="C38" s="8">
        <f>димвенканали!C38</f>
        <v>240.67</v>
      </c>
      <c r="D38" s="8">
        <f>димвенканали!D38</f>
        <v>32.299999999999997</v>
      </c>
      <c r="E38" s="8">
        <f>димвенканали!E38</f>
        <v>0</v>
      </c>
      <c r="F38" s="8">
        <f t="shared" si="4"/>
        <v>272.96999999999997</v>
      </c>
      <c r="G38" s="8">
        <v>1</v>
      </c>
      <c r="H38" s="8"/>
      <c r="I38" s="30">
        <v>4</v>
      </c>
      <c r="J38" s="217">
        <f t="shared" si="5"/>
        <v>3.4311202607651397E-3</v>
      </c>
      <c r="K38" s="209">
        <f t="shared" si="6"/>
        <v>14.690169840452906</v>
      </c>
      <c r="L38" s="202">
        <f t="shared" si="0"/>
        <v>3.2318373648996395</v>
      </c>
      <c r="M38" s="202">
        <v>6.2372881355932206</v>
      </c>
      <c r="N38" s="202">
        <v>1.6020970266040688</v>
      </c>
      <c r="O38" s="10">
        <f t="shared" si="1"/>
        <v>25.761392367549838</v>
      </c>
      <c r="P38" s="11">
        <f t="shared" si="2"/>
        <v>9.4374445424588199E-2</v>
      </c>
    </row>
    <row r="39" spans="1:16" x14ac:dyDescent="0.35">
      <c r="A39" s="9">
        <f t="shared" si="3"/>
        <v>34</v>
      </c>
      <c r="B39" s="14" t="s">
        <v>1489</v>
      </c>
      <c r="C39" s="8">
        <f>димвенканали!C39</f>
        <v>226.2</v>
      </c>
      <c r="D39" s="8">
        <f>димвенканали!D39</f>
        <v>0</v>
      </c>
      <c r="E39" s="8">
        <f>димвенканали!E39</f>
        <v>0</v>
      </c>
      <c r="F39" s="8">
        <f t="shared" si="4"/>
        <v>226.2</v>
      </c>
      <c r="G39" s="8"/>
      <c r="H39" s="8"/>
      <c r="I39" s="8">
        <v>5</v>
      </c>
      <c r="J39" s="217">
        <f t="shared" si="5"/>
        <v>3.4311202607651397E-3</v>
      </c>
      <c r="K39" s="209">
        <f t="shared" si="6"/>
        <v>14.690169840452906</v>
      </c>
      <c r="L39" s="202">
        <f t="shared" si="0"/>
        <v>3.2318373648996395</v>
      </c>
      <c r="M39" s="202">
        <v>6.2372881355932206</v>
      </c>
      <c r="N39" s="202">
        <v>1.6020970266040688</v>
      </c>
      <c r="O39" s="10">
        <f t="shared" si="1"/>
        <v>25.761392367549838</v>
      </c>
      <c r="P39" s="11">
        <f t="shared" si="2"/>
        <v>0.11388767624911512</v>
      </c>
    </row>
    <row r="40" spans="1:16" x14ac:dyDescent="0.35">
      <c r="A40" s="9">
        <f t="shared" si="3"/>
        <v>35</v>
      </c>
      <c r="B40" s="14" t="s">
        <v>1490</v>
      </c>
      <c r="C40" s="8">
        <f>димвенканали!C40</f>
        <v>262.41000000000003</v>
      </c>
      <c r="D40" s="8">
        <f>димвенканали!D40</f>
        <v>0</v>
      </c>
      <c r="E40" s="8">
        <f>димвенканали!E40</f>
        <v>0</v>
      </c>
      <c r="F40" s="8">
        <f t="shared" si="4"/>
        <v>262.41000000000003</v>
      </c>
      <c r="G40" s="8"/>
      <c r="H40" s="8"/>
      <c r="I40" s="8">
        <v>5</v>
      </c>
      <c r="J40" s="217">
        <f t="shared" si="5"/>
        <v>3.4311202607651397E-3</v>
      </c>
      <c r="K40" s="209">
        <f t="shared" si="6"/>
        <v>14.690169840452906</v>
      </c>
      <c r="L40" s="202">
        <f t="shared" si="0"/>
        <v>3.2318373648996395</v>
      </c>
      <c r="M40" s="202">
        <v>6.2372881355932206</v>
      </c>
      <c r="N40" s="202">
        <v>1.6020970266040688</v>
      </c>
      <c r="O40" s="10">
        <f t="shared" si="1"/>
        <v>25.761392367549838</v>
      </c>
      <c r="P40" s="11">
        <f t="shared" si="2"/>
        <v>9.8172296663807918E-2</v>
      </c>
    </row>
    <row r="41" spans="1:16" x14ac:dyDescent="0.35">
      <c r="A41" s="9">
        <f t="shared" si="3"/>
        <v>36</v>
      </c>
      <c r="B41" s="14" t="s">
        <v>1491</v>
      </c>
      <c r="C41" s="8">
        <f>димвенканали!C41</f>
        <v>236.14</v>
      </c>
      <c r="D41" s="8">
        <f>димвенканали!D41</f>
        <v>31.2</v>
      </c>
      <c r="E41" s="8">
        <f>димвенканали!E41</f>
        <v>0</v>
      </c>
      <c r="F41" s="8">
        <f t="shared" si="4"/>
        <v>267.33999999999997</v>
      </c>
      <c r="G41" s="8">
        <v>1</v>
      </c>
      <c r="H41" s="8"/>
      <c r="I41" s="8">
        <v>5</v>
      </c>
      <c r="J41" s="217">
        <f t="shared" si="5"/>
        <v>4.1173443129181673E-3</v>
      </c>
      <c r="K41" s="209">
        <f t="shared" si="6"/>
        <v>17.628203808543486</v>
      </c>
      <c r="L41" s="202">
        <f t="shared" si="0"/>
        <v>3.8782048378795668</v>
      </c>
      <c r="M41" s="202">
        <v>7.4847457627118645</v>
      </c>
      <c r="N41" s="202">
        <v>1.9225164319248826</v>
      </c>
      <c r="O41" s="10">
        <f t="shared" si="1"/>
        <v>30.913670841059801</v>
      </c>
      <c r="P41" s="11">
        <f t="shared" si="2"/>
        <v>0.11563428907406226</v>
      </c>
    </row>
    <row r="42" spans="1:16" x14ac:dyDescent="0.35">
      <c r="A42" s="9">
        <f t="shared" si="3"/>
        <v>37</v>
      </c>
      <c r="B42" s="14" t="s">
        <v>1492</v>
      </c>
      <c r="C42" s="8">
        <f>димвенканали!C42</f>
        <v>306.2</v>
      </c>
      <c r="D42" s="8">
        <f>димвенканали!D42</f>
        <v>0</v>
      </c>
      <c r="E42" s="8">
        <f>димвенканали!E42</f>
        <v>0</v>
      </c>
      <c r="F42" s="8">
        <f t="shared" si="4"/>
        <v>306.2</v>
      </c>
      <c r="G42" s="8"/>
      <c r="H42" s="8"/>
      <c r="I42" s="8">
        <v>4</v>
      </c>
      <c r="J42" s="217">
        <f t="shared" si="5"/>
        <v>2.7448962086121117E-3</v>
      </c>
      <c r="K42" s="209">
        <f t="shared" si="6"/>
        <v>11.752135872362325</v>
      </c>
      <c r="L42" s="202">
        <f t="shared" si="0"/>
        <v>2.5854698919197117</v>
      </c>
      <c r="M42" s="202">
        <v>4.9898305084745767</v>
      </c>
      <c r="N42" s="202">
        <v>1.281677621283255</v>
      </c>
      <c r="O42" s="10">
        <f t="shared" si="1"/>
        <v>20.609113894039869</v>
      </c>
      <c r="P42" s="11">
        <f t="shared" si="2"/>
        <v>6.7306054520051825E-2</v>
      </c>
    </row>
    <row r="43" spans="1:16" x14ac:dyDescent="0.35">
      <c r="A43" s="9">
        <f t="shared" si="3"/>
        <v>38</v>
      </c>
      <c r="B43" s="14" t="s">
        <v>1493</v>
      </c>
      <c r="C43" s="8">
        <f>димвенканали!C43</f>
        <v>1193.93</v>
      </c>
      <c r="D43" s="8">
        <f>димвенканали!D43</f>
        <v>0</v>
      </c>
      <c r="E43" s="8">
        <f>димвенканали!E43</f>
        <v>0</v>
      </c>
      <c r="F43" s="8">
        <f t="shared" si="4"/>
        <v>1193.93</v>
      </c>
      <c r="G43" s="8"/>
      <c r="H43" s="8"/>
      <c r="I43" s="8">
        <v>20</v>
      </c>
      <c r="J43" s="217">
        <f t="shared" si="5"/>
        <v>1.3724481043060559E-2</v>
      </c>
      <c r="K43" s="209">
        <f t="shared" si="6"/>
        <v>58.760679361811626</v>
      </c>
      <c r="L43" s="202">
        <f t="shared" si="0"/>
        <v>12.927349459598558</v>
      </c>
      <c r="M43" s="202">
        <v>24.949152542372882</v>
      </c>
      <c r="N43" s="202">
        <v>6.4083881064162753</v>
      </c>
      <c r="O43" s="10">
        <f t="shared" si="1"/>
        <v>103.04556947019935</v>
      </c>
      <c r="P43" s="11">
        <f t="shared" si="2"/>
        <v>8.6307881927918176E-2</v>
      </c>
    </row>
    <row r="44" spans="1:16" x14ac:dyDescent="0.35">
      <c r="A44" s="9">
        <f t="shared" si="3"/>
        <v>39</v>
      </c>
      <c r="B44" s="14" t="s">
        <v>1494</v>
      </c>
      <c r="C44" s="8">
        <f>димвенканали!C44</f>
        <v>124.9</v>
      </c>
      <c r="D44" s="8">
        <f>димвенканали!D44</f>
        <v>0</v>
      </c>
      <c r="E44" s="8">
        <f>димвенканали!E44</f>
        <v>0</v>
      </c>
      <c r="F44" s="8">
        <f t="shared" si="4"/>
        <v>124.9</v>
      </c>
      <c r="G44" s="8"/>
      <c r="H44" s="8"/>
      <c r="I44" s="8">
        <v>5</v>
      </c>
      <c r="J44" s="217">
        <f t="shared" si="5"/>
        <v>3.4311202607651397E-3</v>
      </c>
      <c r="K44" s="209">
        <f t="shared" si="6"/>
        <v>14.690169840452906</v>
      </c>
      <c r="L44" s="202">
        <f t="shared" si="0"/>
        <v>3.2318373648996395</v>
      </c>
      <c r="M44" s="202">
        <v>6.2372881355932206</v>
      </c>
      <c r="N44" s="202">
        <v>1.6020970266040688</v>
      </c>
      <c r="O44" s="10">
        <f t="shared" si="1"/>
        <v>25.761392367549838</v>
      </c>
      <c r="P44" s="11">
        <f t="shared" si="2"/>
        <v>0.20625614385548308</v>
      </c>
    </row>
    <row r="45" spans="1:16" x14ac:dyDescent="0.35">
      <c r="A45" s="9">
        <f t="shared" si="3"/>
        <v>40</v>
      </c>
      <c r="B45" s="14" t="s">
        <v>1495</v>
      </c>
      <c r="C45" s="8">
        <f>димвенканали!C45</f>
        <v>199.53</v>
      </c>
      <c r="D45" s="8">
        <f>димвенканали!D45</f>
        <v>0</v>
      </c>
      <c r="E45" s="8">
        <f>димвенканали!E45</f>
        <v>0</v>
      </c>
      <c r="F45" s="8">
        <f t="shared" si="4"/>
        <v>199.53</v>
      </c>
      <c r="G45" s="8"/>
      <c r="H45" s="8"/>
      <c r="I45" s="8">
        <v>5</v>
      </c>
      <c r="J45" s="217">
        <f t="shared" si="5"/>
        <v>3.4311202607651397E-3</v>
      </c>
      <c r="K45" s="209">
        <f t="shared" si="6"/>
        <v>14.690169840452906</v>
      </c>
      <c r="L45" s="202">
        <f t="shared" si="0"/>
        <v>3.2318373648996395</v>
      </c>
      <c r="M45" s="202">
        <v>6.2372881355932206</v>
      </c>
      <c r="N45" s="202">
        <v>1.6020970266040688</v>
      </c>
      <c r="O45" s="10">
        <f t="shared" si="1"/>
        <v>25.761392367549838</v>
      </c>
      <c r="P45" s="11">
        <f t="shared" si="2"/>
        <v>0.12911037121009292</v>
      </c>
    </row>
    <row r="46" spans="1:16" x14ac:dyDescent="0.35">
      <c r="A46" s="9">
        <f t="shared" si="3"/>
        <v>41</v>
      </c>
      <c r="B46" s="14" t="s">
        <v>1496</v>
      </c>
      <c r="C46" s="8">
        <f>димвенканали!C46</f>
        <v>693.48</v>
      </c>
      <c r="D46" s="8">
        <f>димвенканали!D46</f>
        <v>0</v>
      </c>
      <c r="E46" s="8">
        <f>димвенканали!E46</f>
        <v>0</v>
      </c>
      <c r="F46" s="8">
        <f t="shared" si="4"/>
        <v>693.48</v>
      </c>
      <c r="G46" s="8"/>
      <c r="H46" s="8"/>
      <c r="I46" s="8">
        <v>13</v>
      </c>
      <c r="J46" s="217">
        <f t="shared" si="5"/>
        <v>8.9209126779893622E-3</v>
      </c>
      <c r="K46" s="209">
        <f t="shared" si="6"/>
        <v>38.19444158517755</v>
      </c>
      <c r="L46" s="202">
        <f t="shared" si="0"/>
        <v>8.4027771487390606</v>
      </c>
      <c r="M46" s="202">
        <v>16.216949152542373</v>
      </c>
      <c r="N46" s="202">
        <v>4.1654522691705784</v>
      </c>
      <c r="O46" s="10">
        <f t="shared" si="1"/>
        <v>66.979620155629561</v>
      </c>
      <c r="P46" s="11">
        <f t="shared" si="2"/>
        <v>9.6584789980431393E-2</v>
      </c>
    </row>
    <row r="47" spans="1:16" x14ac:dyDescent="0.35">
      <c r="A47" s="9">
        <f t="shared" si="3"/>
        <v>42</v>
      </c>
      <c r="B47" s="14" t="s">
        <v>1497</v>
      </c>
      <c r="C47" s="8">
        <f>димвенканали!C47</f>
        <v>457.42</v>
      </c>
      <c r="D47" s="8">
        <f>димвенканали!D47</f>
        <v>0</v>
      </c>
      <c r="E47" s="8">
        <f>димвенканали!E47</f>
        <v>0</v>
      </c>
      <c r="F47" s="8">
        <f t="shared" si="4"/>
        <v>457.42</v>
      </c>
      <c r="G47" s="8"/>
      <c r="H47" s="8"/>
      <c r="I47" s="8">
        <v>8</v>
      </c>
      <c r="J47" s="217">
        <f t="shared" si="5"/>
        <v>5.4897924172242233E-3</v>
      </c>
      <c r="K47" s="209">
        <f t="shared" si="6"/>
        <v>23.504271744724651</v>
      </c>
      <c r="L47" s="202">
        <f t="shared" si="0"/>
        <v>5.1709397838394233</v>
      </c>
      <c r="M47" s="202">
        <v>9.9796610169491533</v>
      </c>
      <c r="N47" s="202">
        <v>2.56335524256651</v>
      </c>
      <c r="O47" s="10">
        <f t="shared" si="1"/>
        <v>41.218227788079737</v>
      </c>
      <c r="P47" s="11">
        <f t="shared" si="2"/>
        <v>9.0110243951029109E-2</v>
      </c>
    </row>
    <row r="48" spans="1:16" x14ac:dyDescent="0.35">
      <c r="A48" s="9">
        <f t="shared" si="3"/>
        <v>43</v>
      </c>
      <c r="B48" s="14" t="s">
        <v>1498</v>
      </c>
      <c r="C48" s="8">
        <f>димвенканали!C48</f>
        <v>330.04</v>
      </c>
      <c r="D48" s="8">
        <f>димвенканали!D48</f>
        <v>0</v>
      </c>
      <c r="E48" s="8">
        <f>димвенканали!E48</f>
        <v>0</v>
      </c>
      <c r="F48" s="8">
        <f t="shared" si="4"/>
        <v>330.04</v>
      </c>
      <c r="G48" s="8"/>
      <c r="H48" s="8"/>
      <c r="I48" s="8">
        <v>6</v>
      </c>
      <c r="J48" s="217">
        <f t="shared" si="5"/>
        <v>4.1173443129181673E-3</v>
      </c>
      <c r="K48" s="209">
        <f t="shared" si="6"/>
        <v>17.628203808543486</v>
      </c>
      <c r="L48" s="202">
        <f t="shared" si="0"/>
        <v>3.8782048378795668</v>
      </c>
      <c r="M48" s="202">
        <v>7.4847457627118645</v>
      </c>
      <c r="N48" s="202">
        <v>1.9225164319248826</v>
      </c>
      <c r="O48" s="10">
        <f t="shared" si="1"/>
        <v>30.913670841059801</v>
      </c>
      <c r="P48" s="11">
        <f t="shared" si="2"/>
        <v>9.3666436919948484E-2</v>
      </c>
    </row>
    <row r="49" spans="1:16" x14ac:dyDescent="0.35">
      <c r="A49" s="9">
        <f t="shared" si="3"/>
        <v>44</v>
      </c>
      <c r="B49" s="14" t="s">
        <v>1499</v>
      </c>
      <c r="C49" s="8">
        <f>димвенканали!C49</f>
        <v>254.9</v>
      </c>
      <c r="D49" s="8">
        <f>димвенканали!D49</f>
        <v>0</v>
      </c>
      <c r="E49" s="8">
        <f>димвенканали!E49</f>
        <v>0</v>
      </c>
      <c r="F49" s="8">
        <f t="shared" si="4"/>
        <v>254.9</v>
      </c>
      <c r="G49" s="8"/>
      <c r="H49" s="8"/>
      <c r="I49" s="8">
        <v>5</v>
      </c>
      <c r="J49" s="217">
        <f t="shared" si="5"/>
        <v>3.4311202607651397E-3</v>
      </c>
      <c r="K49" s="209">
        <f t="shared" si="6"/>
        <v>14.690169840452906</v>
      </c>
      <c r="L49" s="202">
        <f t="shared" si="0"/>
        <v>3.2318373648996395</v>
      </c>
      <c r="M49" s="202">
        <v>6.2372881355932206</v>
      </c>
      <c r="N49" s="202">
        <v>1.6020970266040688</v>
      </c>
      <c r="O49" s="10">
        <f t="shared" si="1"/>
        <v>25.761392367549838</v>
      </c>
      <c r="P49" s="11">
        <f t="shared" si="2"/>
        <v>0.10106470132424417</v>
      </c>
    </row>
    <row r="50" spans="1:16" x14ac:dyDescent="0.35">
      <c r="A50" s="9">
        <f t="shared" si="3"/>
        <v>45</v>
      </c>
      <c r="B50" s="14" t="s">
        <v>1500</v>
      </c>
      <c r="C50" s="8">
        <f>димвенканали!C50</f>
        <v>217.6</v>
      </c>
      <c r="D50" s="8">
        <f>димвенканали!D50</f>
        <v>0</v>
      </c>
      <c r="E50" s="8">
        <f>димвенканали!E50</f>
        <v>0</v>
      </c>
      <c r="F50" s="8">
        <f t="shared" si="4"/>
        <v>217.6</v>
      </c>
      <c r="G50" s="8"/>
      <c r="H50" s="8"/>
      <c r="I50" s="8">
        <v>3</v>
      </c>
      <c r="J50" s="217">
        <f t="shared" si="5"/>
        <v>2.0586721564590836E-3</v>
      </c>
      <c r="K50" s="209">
        <f t="shared" si="6"/>
        <v>8.8141019042717428</v>
      </c>
      <c r="L50" s="202">
        <f t="shared" si="0"/>
        <v>1.9391024189397834</v>
      </c>
      <c r="M50" s="202">
        <v>3.7423728813559323</v>
      </c>
      <c r="N50" s="202">
        <v>0.96125821596244132</v>
      </c>
      <c r="O50" s="10">
        <f t="shared" si="1"/>
        <v>15.456835420529901</v>
      </c>
      <c r="P50" s="11">
        <f t="shared" si="2"/>
        <v>7.1033251013464624E-2</v>
      </c>
    </row>
    <row r="51" spans="1:16" x14ac:dyDescent="0.35">
      <c r="A51" s="9">
        <f t="shared" si="3"/>
        <v>46</v>
      </c>
      <c r="B51" s="14" t="s">
        <v>1501</v>
      </c>
      <c r="C51" s="8">
        <f>димвенканали!C51</f>
        <v>379.3</v>
      </c>
      <c r="D51" s="8">
        <f>димвенканали!D51</f>
        <v>26.2</v>
      </c>
      <c r="E51" s="8">
        <f>димвенканали!E51</f>
        <v>0</v>
      </c>
      <c r="F51" s="8">
        <f t="shared" si="4"/>
        <v>405.5</v>
      </c>
      <c r="G51" s="8">
        <v>1</v>
      </c>
      <c r="H51" s="8"/>
      <c r="I51" s="8">
        <v>7</v>
      </c>
      <c r="J51" s="217">
        <f t="shared" si="5"/>
        <v>5.4897924172242233E-3</v>
      </c>
      <c r="K51" s="209">
        <f t="shared" si="6"/>
        <v>23.504271744724651</v>
      </c>
      <c r="L51" s="202">
        <f t="shared" si="0"/>
        <v>5.1709397838394233</v>
      </c>
      <c r="M51" s="202">
        <v>9.9796610169491533</v>
      </c>
      <c r="N51" s="202">
        <v>0.86069483568075111</v>
      </c>
      <c r="O51" s="10">
        <f t="shared" si="1"/>
        <v>39.515567381193982</v>
      </c>
      <c r="P51" s="11">
        <f t="shared" si="2"/>
        <v>9.744899477483103E-2</v>
      </c>
    </row>
    <row r="52" spans="1:16" x14ac:dyDescent="0.35">
      <c r="A52" s="9">
        <f t="shared" si="3"/>
        <v>47</v>
      </c>
      <c r="B52" s="14" t="s">
        <v>1502</v>
      </c>
      <c r="C52" s="8">
        <f>димвенканали!C52</f>
        <v>341</v>
      </c>
      <c r="D52" s="8">
        <f>димвенканали!D52</f>
        <v>0</v>
      </c>
      <c r="E52" s="8">
        <f>димвенканали!E52</f>
        <v>0</v>
      </c>
      <c r="F52" s="8">
        <f t="shared" si="4"/>
        <v>341</v>
      </c>
      <c r="G52" s="8"/>
      <c r="H52" s="8"/>
      <c r="I52" s="8">
        <v>8</v>
      </c>
      <c r="J52" s="217">
        <f t="shared" si="5"/>
        <v>5.4897924172242233E-3</v>
      </c>
      <c r="K52" s="209">
        <f t="shared" si="6"/>
        <v>23.504271744724651</v>
      </c>
      <c r="L52" s="202">
        <f t="shared" si="0"/>
        <v>5.1709397838394233</v>
      </c>
      <c r="M52" s="202">
        <v>9.9796610169491533</v>
      </c>
      <c r="N52" s="202">
        <v>2.56335524256651</v>
      </c>
      <c r="O52" s="10">
        <f t="shared" si="1"/>
        <v>41.218227788079737</v>
      </c>
      <c r="P52" s="11">
        <f t="shared" si="2"/>
        <v>0.12087456829348897</v>
      </c>
    </row>
    <row r="53" spans="1:16" x14ac:dyDescent="0.35">
      <c r="A53" s="9">
        <f t="shared" si="3"/>
        <v>48</v>
      </c>
      <c r="B53" s="14" t="s">
        <v>1503</v>
      </c>
      <c r="C53" s="8">
        <f>димвенканали!C53</f>
        <v>417.9</v>
      </c>
      <c r="D53" s="8">
        <f>димвенканали!D53</f>
        <v>67.2</v>
      </c>
      <c r="E53" s="8">
        <f>димвенканали!E53</f>
        <v>0</v>
      </c>
      <c r="F53" s="8">
        <f t="shared" si="4"/>
        <v>485.09999999999997</v>
      </c>
      <c r="G53" s="8">
        <v>1</v>
      </c>
      <c r="H53" s="8"/>
      <c r="I53" s="8">
        <v>8</v>
      </c>
      <c r="J53" s="217">
        <f t="shared" si="5"/>
        <v>6.1760164693772509E-3</v>
      </c>
      <c r="K53" s="209">
        <f t="shared" si="6"/>
        <v>26.44230571281523</v>
      </c>
      <c r="L53" s="202">
        <f t="shared" si="0"/>
        <v>5.8173072568193502</v>
      </c>
      <c r="M53" s="202">
        <v>11.227118644067797</v>
      </c>
      <c r="N53" s="202">
        <v>2.8837746478873241</v>
      </c>
      <c r="O53" s="10">
        <f t="shared" si="1"/>
        <v>46.370506261589696</v>
      </c>
      <c r="P53" s="11">
        <f t="shared" si="2"/>
        <v>9.5589582068830545E-2</v>
      </c>
    </row>
    <row r="54" spans="1:16" x14ac:dyDescent="0.35">
      <c r="A54" s="9">
        <f t="shared" si="3"/>
        <v>49</v>
      </c>
      <c r="B54" s="14" t="s">
        <v>1504</v>
      </c>
      <c r="C54" s="8">
        <f>димвенканали!C54</f>
        <v>467.06</v>
      </c>
      <c r="D54" s="8">
        <f>димвенканали!D54</f>
        <v>0</v>
      </c>
      <c r="E54" s="8">
        <f>димвенканали!E54</f>
        <v>0</v>
      </c>
      <c r="F54" s="8">
        <f t="shared" si="4"/>
        <v>467.06</v>
      </c>
      <c r="G54" s="8"/>
      <c r="H54" s="8"/>
      <c r="I54" s="8">
        <v>7</v>
      </c>
      <c r="J54" s="217">
        <f t="shared" si="5"/>
        <v>4.8035683650711957E-3</v>
      </c>
      <c r="K54" s="209">
        <f t="shared" si="6"/>
        <v>20.566237776634072</v>
      </c>
      <c r="L54" s="202">
        <f t="shared" si="0"/>
        <v>4.5245723108594955</v>
      </c>
      <c r="M54" s="202">
        <v>8.7322033898305094</v>
      </c>
      <c r="N54" s="202">
        <v>2.2429358372456965</v>
      </c>
      <c r="O54" s="10">
        <f t="shared" si="1"/>
        <v>36.065949314569771</v>
      </c>
      <c r="P54" s="11">
        <f t="shared" si="2"/>
        <v>7.7219092439022335E-2</v>
      </c>
    </row>
    <row r="55" spans="1:16" x14ac:dyDescent="0.35">
      <c r="A55" s="9">
        <f t="shared" si="3"/>
        <v>50</v>
      </c>
      <c r="B55" s="14" t="s">
        <v>1505</v>
      </c>
      <c r="C55" s="8">
        <f>димвенканали!C55</f>
        <v>164.5</v>
      </c>
      <c r="D55" s="8">
        <f>димвенканали!D55</f>
        <v>0</v>
      </c>
      <c r="E55" s="8">
        <f>димвенканали!E55</f>
        <v>45.3</v>
      </c>
      <c r="F55" s="8">
        <f t="shared" si="4"/>
        <v>209.8</v>
      </c>
      <c r="G55" s="8"/>
      <c r="H55" s="8">
        <v>1</v>
      </c>
      <c r="I55" s="8">
        <v>4</v>
      </c>
      <c r="J55" s="217">
        <f t="shared" si="5"/>
        <v>3.4311202607651397E-3</v>
      </c>
      <c r="K55" s="209">
        <f t="shared" si="6"/>
        <v>14.690169840452906</v>
      </c>
      <c r="L55" s="202">
        <f t="shared" si="0"/>
        <v>3.2318373648996395</v>
      </c>
      <c r="M55" s="202">
        <v>6.2372881355932206</v>
      </c>
      <c r="N55" s="202">
        <v>1.6020970266040688</v>
      </c>
      <c r="O55" s="10">
        <f t="shared" si="1"/>
        <v>25.761392367549838</v>
      </c>
      <c r="P55" s="11">
        <f t="shared" si="2"/>
        <v>0.12279024007411743</v>
      </c>
    </row>
    <row r="56" spans="1:16" x14ac:dyDescent="0.35">
      <c r="A56" s="9">
        <f t="shared" si="3"/>
        <v>51</v>
      </c>
      <c r="B56" s="14" t="s">
        <v>1506</v>
      </c>
      <c r="C56" s="8">
        <f>димвенканали!C56</f>
        <v>457.9</v>
      </c>
      <c r="D56" s="8">
        <f>димвенканали!D56</f>
        <v>0</v>
      </c>
      <c r="E56" s="8">
        <f>димвенканали!E56</f>
        <v>0</v>
      </c>
      <c r="F56" s="8">
        <f t="shared" si="4"/>
        <v>457.9</v>
      </c>
      <c r="G56" s="8"/>
      <c r="H56" s="8"/>
      <c r="I56" s="8">
        <v>10</v>
      </c>
      <c r="J56" s="217">
        <f t="shared" si="5"/>
        <v>6.8622405215302794E-3</v>
      </c>
      <c r="K56" s="209">
        <f t="shared" si="6"/>
        <v>29.380339680905813</v>
      </c>
      <c r="L56" s="202">
        <f t="shared" si="0"/>
        <v>6.4636747297992789</v>
      </c>
      <c r="M56" s="202">
        <v>12.474576271186441</v>
      </c>
      <c r="N56" s="202">
        <v>3.2041940532081377</v>
      </c>
      <c r="O56" s="10">
        <f t="shared" si="1"/>
        <v>51.522784735099677</v>
      </c>
      <c r="P56" s="11">
        <f t="shared" si="2"/>
        <v>0.11251973080388661</v>
      </c>
    </row>
    <row r="57" spans="1:16" x14ac:dyDescent="0.35">
      <c r="A57" s="9">
        <f t="shared" si="3"/>
        <v>52</v>
      </c>
      <c r="B57" s="14" t="s">
        <v>1507</v>
      </c>
      <c r="C57" s="8">
        <f>димвенканали!C57</f>
        <v>360.51</v>
      </c>
      <c r="D57" s="8">
        <f>димвенканали!D57</f>
        <v>0</v>
      </c>
      <c r="E57" s="8">
        <f>димвенканали!E57</f>
        <v>0</v>
      </c>
      <c r="F57" s="8">
        <f t="shared" si="4"/>
        <v>360.51</v>
      </c>
      <c r="G57" s="8"/>
      <c r="H57" s="8"/>
      <c r="I57" s="8">
        <v>6</v>
      </c>
      <c r="J57" s="217">
        <f t="shared" si="5"/>
        <v>4.1173443129181673E-3</v>
      </c>
      <c r="K57" s="209">
        <f t="shared" si="6"/>
        <v>17.628203808543486</v>
      </c>
      <c r="L57" s="202">
        <f t="shared" si="0"/>
        <v>3.8782048378795668</v>
      </c>
      <c r="M57" s="202">
        <v>7.4847457627118645</v>
      </c>
      <c r="N57" s="202">
        <v>1.9225164319248826</v>
      </c>
      <c r="O57" s="10">
        <f t="shared" si="1"/>
        <v>30.913670841059801</v>
      </c>
      <c r="P57" s="11">
        <f t="shared" si="2"/>
        <v>8.5749828967462208E-2</v>
      </c>
    </row>
    <row r="58" spans="1:16" x14ac:dyDescent="0.35">
      <c r="A58" s="9">
        <f t="shared" si="3"/>
        <v>53</v>
      </c>
      <c r="B58" s="14" t="s">
        <v>1508</v>
      </c>
      <c r="C58" s="8">
        <f>димвенканали!C58</f>
        <v>537.4</v>
      </c>
      <c r="D58" s="8">
        <f>димвенканали!D58</f>
        <v>0</v>
      </c>
      <c r="E58" s="8">
        <f>димвенканали!E58</f>
        <v>46.7</v>
      </c>
      <c r="F58" s="8">
        <f t="shared" si="4"/>
        <v>584.1</v>
      </c>
      <c r="G58" s="8"/>
      <c r="H58" s="8"/>
      <c r="I58" s="8">
        <v>15</v>
      </c>
      <c r="J58" s="217">
        <f t="shared" si="5"/>
        <v>1.0293360782295419E-2</v>
      </c>
      <c r="K58" s="209">
        <f t="shared" si="6"/>
        <v>44.070509521358723</v>
      </c>
      <c r="L58" s="202">
        <f t="shared" si="0"/>
        <v>9.6955120946989197</v>
      </c>
      <c r="M58" s="202">
        <v>18.711864406779661</v>
      </c>
      <c r="N58" s="202">
        <v>4.8062910798122056</v>
      </c>
      <c r="O58" s="10">
        <f t="shared" si="1"/>
        <v>77.284177102649522</v>
      </c>
      <c r="P58" s="11">
        <f t="shared" si="2"/>
        <v>0.13231326331561294</v>
      </c>
    </row>
    <row r="59" spans="1:16" x14ac:dyDescent="0.35">
      <c r="A59" s="9">
        <f t="shared" si="3"/>
        <v>54</v>
      </c>
      <c r="B59" s="14" t="s">
        <v>1509</v>
      </c>
      <c r="C59" s="8">
        <f>димвенканали!C59</f>
        <v>306.8</v>
      </c>
      <c r="D59" s="8">
        <f>димвенканали!D59</f>
        <v>0</v>
      </c>
      <c r="E59" s="8">
        <f>димвенканали!E59</f>
        <v>0</v>
      </c>
      <c r="F59" s="8">
        <f t="shared" si="4"/>
        <v>306.8</v>
      </c>
      <c r="G59" s="8"/>
      <c r="H59" s="8"/>
      <c r="I59" s="8">
        <v>5</v>
      </c>
      <c r="J59" s="217">
        <f t="shared" si="5"/>
        <v>3.4311202607651397E-3</v>
      </c>
      <c r="K59" s="209">
        <f t="shared" si="6"/>
        <v>14.690169840452906</v>
      </c>
      <c r="L59" s="202">
        <f t="shared" si="0"/>
        <v>3.2318373648996395</v>
      </c>
      <c r="M59" s="202">
        <v>6.2372881355932206</v>
      </c>
      <c r="N59" s="202">
        <v>1.6020970266040688</v>
      </c>
      <c r="O59" s="10">
        <f t="shared" si="1"/>
        <v>25.761392367549838</v>
      </c>
      <c r="P59" s="11">
        <f t="shared" si="2"/>
        <v>8.3968032488754354E-2</v>
      </c>
    </row>
    <row r="60" spans="1:16" x14ac:dyDescent="0.35">
      <c r="A60" s="9">
        <f t="shared" si="3"/>
        <v>55</v>
      </c>
      <c r="B60" s="14" t="s">
        <v>1510</v>
      </c>
      <c r="C60" s="8">
        <f>димвенканали!C60</f>
        <v>315.39</v>
      </c>
      <c r="D60" s="8">
        <f>димвенканали!D60</f>
        <v>0</v>
      </c>
      <c r="E60" s="8">
        <f>димвенканали!E60</f>
        <v>0</v>
      </c>
      <c r="F60" s="8">
        <f t="shared" ref="F60:F110" si="7">C60+D60+E60</f>
        <v>315.39</v>
      </c>
      <c r="G60" s="8"/>
      <c r="H60" s="8"/>
      <c r="I60" s="8">
        <v>6</v>
      </c>
      <c r="J60" s="217">
        <f t="shared" si="5"/>
        <v>4.1173443129181673E-3</v>
      </c>
      <c r="K60" s="209">
        <f t="shared" si="6"/>
        <v>17.628203808543486</v>
      </c>
      <c r="L60" s="202">
        <f t="shared" si="0"/>
        <v>3.8782048378795668</v>
      </c>
      <c r="M60" s="202">
        <v>7.4847457627118645</v>
      </c>
      <c r="N60" s="202">
        <v>1.9225164319248826</v>
      </c>
      <c r="O60" s="10">
        <f t="shared" si="1"/>
        <v>30.913670841059801</v>
      </c>
      <c r="P60" s="11">
        <f t="shared" si="2"/>
        <v>9.8017282859506644E-2</v>
      </c>
    </row>
    <row r="61" spans="1:16" x14ac:dyDescent="0.35">
      <c r="A61" s="9">
        <f t="shared" si="3"/>
        <v>56</v>
      </c>
      <c r="B61" s="14" t="s">
        <v>1511</v>
      </c>
      <c r="C61" s="8">
        <f>димвенканали!C61</f>
        <v>418.84</v>
      </c>
      <c r="D61" s="8">
        <f>димвенканали!D61</f>
        <v>0</v>
      </c>
      <c r="E61" s="8">
        <f>димвенканали!E61</f>
        <v>0</v>
      </c>
      <c r="F61" s="8">
        <f t="shared" si="7"/>
        <v>418.84</v>
      </c>
      <c r="G61" s="8"/>
      <c r="H61" s="8"/>
      <c r="I61" s="8">
        <v>9</v>
      </c>
      <c r="J61" s="217">
        <f t="shared" si="5"/>
        <v>6.1760164693772509E-3</v>
      </c>
      <c r="K61" s="209">
        <f t="shared" si="6"/>
        <v>26.44230571281523</v>
      </c>
      <c r="L61" s="202">
        <f t="shared" si="0"/>
        <v>5.8173072568193502</v>
      </c>
      <c r="M61" s="202">
        <v>11.227118644067797</v>
      </c>
      <c r="N61" s="202">
        <v>2.8837746478873241</v>
      </c>
      <c r="O61" s="10">
        <f t="shared" si="1"/>
        <v>46.370506261589696</v>
      </c>
      <c r="P61" s="11">
        <f t="shared" si="2"/>
        <v>0.11071174257852569</v>
      </c>
    </row>
    <row r="62" spans="1:16" x14ac:dyDescent="0.35">
      <c r="A62" s="9">
        <f t="shared" si="3"/>
        <v>57</v>
      </c>
      <c r="B62" s="14" t="s">
        <v>1512</v>
      </c>
      <c r="C62" s="8">
        <f>димвенканали!C62</f>
        <v>563.6</v>
      </c>
      <c r="D62" s="8">
        <f>димвенканали!D62</f>
        <v>0</v>
      </c>
      <c r="E62" s="8">
        <f>димвенканали!E62</f>
        <v>0</v>
      </c>
      <c r="F62" s="8">
        <f t="shared" si="7"/>
        <v>563.6</v>
      </c>
      <c r="G62" s="8"/>
      <c r="H62" s="8"/>
      <c r="I62" s="8">
        <v>8</v>
      </c>
      <c r="J62" s="217">
        <f t="shared" si="5"/>
        <v>5.4897924172242233E-3</v>
      </c>
      <c r="K62" s="209">
        <f t="shared" si="6"/>
        <v>23.504271744724651</v>
      </c>
      <c r="L62" s="202">
        <f t="shared" ref="L62:L122" si="8">K62*0.22</f>
        <v>5.1709397838394233</v>
      </c>
      <c r="M62" s="202">
        <v>9.9796610169491533</v>
      </c>
      <c r="N62" s="202">
        <v>2.56335524256651</v>
      </c>
      <c r="O62" s="10">
        <f t="shared" si="1"/>
        <v>41.218227788079737</v>
      </c>
      <c r="P62" s="11">
        <f t="shared" si="2"/>
        <v>7.3133832129311099E-2</v>
      </c>
    </row>
    <row r="63" spans="1:16" x14ac:dyDescent="0.35">
      <c r="A63" s="9">
        <f t="shared" si="3"/>
        <v>58</v>
      </c>
      <c r="B63" s="14" t="s">
        <v>1513</v>
      </c>
      <c r="C63" s="8">
        <f>димвенканали!C63</f>
        <v>2383.1</v>
      </c>
      <c r="D63" s="8">
        <f>димвенканали!D63</f>
        <v>0</v>
      </c>
      <c r="E63" s="8">
        <f>димвенканали!E63</f>
        <v>0</v>
      </c>
      <c r="F63" s="8">
        <f t="shared" si="7"/>
        <v>2383.1</v>
      </c>
      <c r="G63" s="8"/>
      <c r="H63" s="8"/>
      <c r="I63" s="8">
        <v>40</v>
      </c>
      <c r="J63" s="217">
        <f t="shared" si="5"/>
        <v>2.7448962086121118E-2</v>
      </c>
      <c r="K63" s="209">
        <f t="shared" ref="K63:K121" si="9">J63*$K$2</f>
        <v>117.52135872362325</v>
      </c>
      <c r="L63" s="202">
        <f t="shared" si="8"/>
        <v>25.854698919197116</v>
      </c>
      <c r="M63" s="202">
        <v>49.898305084745765</v>
      </c>
      <c r="N63" s="202">
        <v>12.816776212832551</v>
      </c>
      <c r="O63" s="10">
        <f t="shared" si="1"/>
        <v>206.09113894039871</v>
      </c>
      <c r="P63" s="11">
        <f t="shared" si="2"/>
        <v>8.648027314858743E-2</v>
      </c>
    </row>
    <row r="64" spans="1:16" x14ac:dyDescent="0.35">
      <c r="A64" s="9">
        <f t="shared" si="3"/>
        <v>59</v>
      </c>
      <c r="B64" s="14" t="s">
        <v>1514</v>
      </c>
      <c r="C64" s="8">
        <f>димвенканали!C64</f>
        <v>355.23</v>
      </c>
      <c r="D64" s="8">
        <f>димвенканали!D64</f>
        <v>0</v>
      </c>
      <c r="E64" s="8">
        <f>димвенканали!E64</f>
        <v>0</v>
      </c>
      <c r="F64" s="8">
        <f t="shared" si="7"/>
        <v>355.23</v>
      </c>
      <c r="G64" s="8"/>
      <c r="H64" s="8"/>
      <c r="I64" s="8">
        <v>6</v>
      </c>
      <c r="J64" s="217">
        <f t="shared" si="5"/>
        <v>4.1173443129181673E-3</v>
      </c>
      <c r="K64" s="209">
        <f t="shared" si="9"/>
        <v>17.628203808543486</v>
      </c>
      <c r="L64" s="202">
        <f t="shared" si="8"/>
        <v>3.8782048378795668</v>
      </c>
      <c r="M64" s="202">
        <v>7.4847457627118645</v>
      </c>
      <c r="N64" s="202">
        <v>1.9225164319248826</v>
      </c>
      <c r="O64" s="10">
        <f t="shared" si="1"/>
        <v>30.913670841059801</v>
      </c>
      <c r="P64" s="11">
        <f t="shared" si="2"/>
        <v>8.7024380939278209E-2</v>
      </c>
    </row>
    <row r="65" spans="1:16" x14ac:dyDescent="0.35">
      <c r="A65" s="9">
        <f t="shared" si="3"/>
        <v>60</v>
      </c>
      <c r="B65" s="14" t="s">
        <v>1515</v>
      </c>
      <c r="C65" s="8">
        <f>димвенканали!C65</f>
        <v>2480.6999999999998</v>
      </c>
      <c r="D65" s="8">
        <f>димвенканали!D65</f>
        <v>0</v>
      </c>
      <c r="E65" s="8">
        <f>димвенканали!E65</f>
        <v>88.1</v>
      </c>
      <c r="F65" s="8">
        <f t="shared" si="7"/>
        <v>2568.7999999999997</v>
      </c>
      <c r="G65" s="8"/>
      <c r="H65" s="8">
        <v>1</v>
      </c>
      <c r="I65" s="8">
        <v>58</v>
      </c>
      <c r="J65" s="217">
        <f t="shared" si="5"/>
        <v>4.0487219077028645E-2</v>
      </c>
      <c r="K65" s="209">
        <f t="shared" si="9"/>
        <v>173.3440041173443</v>
      </c>
      <c r="L65" s="202">
        <f t="shared" si="8"/>
        <v>38.135680905815747</v>
      </c>
      <c r="M65" s="202">
        <v>73.600000000000009</v>
      </c>
      <c r="N65" s="202">
        <v>18.904744913928013</v>
      </c>
      <c r="O65" s="10">
        <f t="shared" si="1"/>
        <v>303.98442993708807</v>
      </c>
      <c r="P65" s="11">
        <f t="shared" si="2"/>
        <v>0.11833713404589229</v>
      </c>
    </row>
    <row r="66" spans="1:16" x14ac:dyDescent="0.35">
      <c r="A66" s="9">
        <f t="shared" si="3"/>
        <v>61</v>
      </c>
      <c r="B66" s="14" t="s">
        <v>1516</v>
      </c>
      <c r="C66" s="8">
        <f>димвенканали!C66</f>
        <v>2750.3</v>
      </c>
      <c r="D66" s="8">
        <f>димвенканали!D66</f>
        <v>0</v>
      </c>
      <c r="E66" s="8">
        <f>димвенканали!E66</f>
        <v>0</v>
      </c>
      <c r="F66" s="8">
        <f t="shared" si="7"/>
        <v>2750.3</v>
      </c>
      <c r="G66" s="8"/>
      <c r="H66" s="8"/>
      <c r="I66" s="8">
        <v>57</v>
      </c>
      <c r="J66" s="217">
        <f t="shared" si="5"/>
        <v>3.911477097272259E-2</v>
      </c>
      <c r="K66" s="209">
        <f t="shared" si="9"/>
        <v>167.46793618116314</v>
      </c>
      <c r="L66" s="202">
        <f t="shared" si="8"/>
        <v>36.842945959855889</v>
      </c>
      <c r="M66" s="202">
        <v>71.10508474576271</v>
      </c>
      <c r="N66" s="202">
        <v>18.263906103286384</v>
      </c>
      <c r="O66" s="10">
        <f t="shared" si="1"/>
        <v>293.67987299006813</v>
      </c>
      <c r="P66" s="11">
        <f t="shared" si="2"/>
        <v>0.10678103224741596</v>
      </c>
    </row>
    <row r="67" spans="1:16" x14ac:dyDescent="0.35">
      <c r="A67" s="9">
        <f t="shared" si="3"/>
        <v>62</v>
      </c>
      <c r="B67" s="14" t="s">
        <v>1517</v>
      </c>
      <c r="C67" s="8">
        <f>димвенканали!C67</f>
        <v>232.01</v>
      </c>
      <c r="D67" s="8">
        <f>димвенканали!D67</f>
        <v>21.7</v>
      </c>
      <c r="E67" s="8">
        <f>димвенканали!E67</f>
        <v>27.6</v>
      </c>
      <c r="F67" s="8">
        <f t="shared" si="7"/>
        <v>281.31</v>
      </c>
      <c r="G67" s="8">
        <v>1</v>
      </c>
      <c r="H67" s="8">
        <v>1</v>
      </c>
      <c r="I67" s="8">
        <v>4</v>
      </c>
      <c r="J67" s="217">
        <f t="shared" si="5"/>
        <v>4.1173443129181673E-3</v>
      </c>
      <c r="K67" s="209">
        <f t="shared" si="9"/>
        <v>17.628203808543486</v>
      </c>
      <c r="L67" s="202">
        <f t="shared" si="8"/>
        <v>3.8782048378795668</v>
      </c>
      <c r="M67" s="202">
        <v>7.4847457627118645</v>
      </c>
      <c r="N67" s="202">
        <v>1.9225164319248826</v>
      </c>
      <c r="O67" s="10">
        <f t="shared" si="1"/>
        <v>30.913670841059801</v>
      </c>
      <c r="P67" s="11">
        <f t="shared" si="2"/>
        <v>0.10989183051103693</v>
      </c>
    </row>
    <row r="68" spans="1:16" x14ac:dyDescent="0.35">
      <c r="A68" s="9">
        <f t="shared" si="3"/>
        <v>63</v>
      </c>
      <c r="B68" s="14" t="s">
        <v>1518</v>
      </c>
      <c r="C68" s="8">
        <f>димвенканали!C68</f>
        <v>266.3</v>
      </c>
      <c r="D68" s="8">
        <f>димвенканали!D68</f>
        <v>0</v>
      </c>
      <c r="E68" s="8">
        <f>димвенканали!E68</f>
        <v>0</v>
      </c>
      <c r="F68" s="8">
        <f t="shared" si="7"/>
        <v>266.3</v>
      </c>
      <c r="G68" s="8"/>
      <c r="H68" s="8"/>
      <c r="I68" s="8">
        <v>6</v>
      </c>
      <c r="J68" s="217">
        <f t="shared" si="5"/>
        <v>4.1173443129181673E-3</v>
      </c>
      <c r="K68" s="209">
        <f t="shared" si="9"/>
        <v>17.628203808543486</v>
      </c>
      <c r="L68" s="202">
        <f t="shared" si="8"/>
        <v>3.8782048378795668</v>
      </c>
      <c r="M68" s="202">
        <v>7.4847457627118645</v>
      </c>
      <c r="N68" s="202">
        <v>1.9225164319248826</v>
      </c>
      <c r="O68" s="10">
        <f t="shared" si="1"/>
        <v>30.913670841059801</v>
      </c>
      <c r="P68" s="11">
        <f t="shared" si="2"/>
        <v>0.11608588374412242</v>
      </c>
    </row>
    <row r="69" spans="1:16" x14ac:dyDescent="0.35">
      <c r="A69" s="9">
        <f t="shared" si="3"/>
        <v>64</v>
      </c>
      <c r="B69" s="14" t="s">
        <v>1519</v>
      </c>
      <c r="C69" s="8">
        <f>димвенканали!C69</f>
        <v>1469.1</v>
      </c>
      <c r="D69" s="8">
        <f>димвенканали!D69</f>
        <v>0</v>
      </c>
      <c r="E69" s="8">
        <f>димвенканали!E69</f>
        <v>0</v>
      </c>
      <c r="F69" s="8">
        <f t="shared" si="7"/>
        <v>1469.1</v>
      </c>
      <c r="G69" s="8"/>
      <c r="H69" s="8"/>
      <c r="I69" s="8">
        <v>32</v>
      </c>
      <c r="J69" s="217">
        <f t="shared" si="5"/>
        <v>2.1959169668896893E-2</v>
      </c>
      <c r="K69" s="209">
        <f t="shared" si="9"/>
        <v>94.017086978898604</v>
      </c>
      <c r="L69" s="202">
        <f t="shared" si="8"/>
        <v>20.683759135357693</v>
      </c>
      <c r="M69" s="202">
        <v>39.918644067796613</v>
      </c>
      <c r="N69" s="202">
        <v>10.25342097026604</v>
      </c>
      <c r="O69" s="10">
        <f t="shared" ref="O69:O131" si="10">K69+L69+M69+N69</f>
        <v>164.87291115231895</v>
      </c>
      <c r="P69" s="11">
        <f t="shared" ref="P69:P131" si="11">O69/F69</f>
        <v>0.11222715346288133</v>
      </c>
    </row>
    <row r="70" spans="1:16" x14ac:dyDescent="0.35">
      <c r="A70" s="9">
        <f t="shared" si="3"/>
        <v>65</v>
      </c>
      <c r="B70" s="14" t="s">
        <v>1520</v>
      </c>
      <c r="C70" s="8">
        <f>димвенканали!C70</f>
        <v>230.5</v>
      </c>
      <c r="D70" s="8">
        <f>димвенканали!D70</f>
        <v>0</v>
      </c>
      <c r="E70" s="8">
        <f>димвенканали!E70</f>
        <v>0</v>
      </c>
      <c r="F70" s="8">
        <f t="shared" si="7"/>
        <v>230.5</v>
      </c>
      <c r="G70" s="8"/>
      <c r="H70" s="8"/>
      <c r="I70" s="8">
        <v>5</v>
      </c>
      <c r="J70" s="217">
        <f t="shared" si="5"/>
        <v>3.4311202607651397E-3</v>
      </c>
      <c r="K70" s="209">
        <f t="shared" si="9"/>
        <v>14.690169840452906</v>
      </c>
      <c r="L70" s="202">
        <f t="shared" si="8"/>
        <v>3.2318373648996395</v>
      </c>
      <c r="M70" s="202">
        <v>6.2372881355932206</v>
      </c>
      <c r="N70" s="202">
        <v>1.6020970266040688</v>
      </c>
      <c r="O70" s="10">
        <f t="shared" si="10"/>
        <v>25.761392367549838</v>
      </c>
      <c r="P70" s="11">
        <f t="shared" si="11"/>
        <v>0.11176309053166958</v>
      </c>
    </row>
    <row r="71" spans="1:16" x14ac:dyDescent="0.35">
      <c r="A71" s="9">
        <f t="shared" ref="A71:A134" si="12">A70+1</f>
        <v>66</v>
      </c>
      <c r="B71" s="14" t="s">
        <v>1521</v>
      </c>
      <c r="C71" s="8">
        <f>димвенканали!C71</f>
        <v>269.60000000000002</v>
      </c>
      <c r="D71" s="8">
        <f>димвенканали!D71</f>
        <v>0</v>
      </c>
      <c r="E71" s="8">
        <f>димвенканали!E71</f>
        <v>0</v>
      </c>
      <c r="F71" s="8">
        <f t="shared" si="7"/>
        <v>269.60000000000002</v>
      </c>
      <c r="G71" s="8"/>
      <c r="H71" s="8"/>
      <c r="I71" s="8">
        <v>6</v>
      </c>
      <c r="J71" s="217">
        <f t="shared" ref="J71:J134" si="13">4/5829*(I71+H71+G71)</f>
        <v>4.1173443129181673E-3</v>
      </c>
      <c r="K71" s="209">
        <f t="shared" si="9"/>
        <v>17.628203808543486</v>
      </c>
      <c r="L71" s="202">
        <f t="shared" si="8"/>
        <v>3.8782048378795668</v>
      </c>
      <c r="M71" s="202">
        <v>7.4847457627118645</v>
      </c>
      <c r="N71" s="202">
        <v>1.9225164319248826</v>
      </c>
      <c r="O71" s="10">
        <f t="shared" si="10"/>
        <v>30.913670841059801</v>
      </c>
      <c r="P71" s="11">
        <f t="shared" si="11"/>
        <v>0.11466495119087462</v>
      </c>
    </row>
    <row r="72" spans="1:16" x14ac:dyDescent="0.35">
      <c r="A72" s="9">
        <f t="shared" si="12"/>
        <v>67</v>
      </c>
      <c r="B72" s="14" t="s">
        <v>1522</v>
      </c>
      <c r="C72" s="8">
        <f>димвенканали!C72</f>
        <v>172.4</v>
      </c>
      <c r="D72" s="8">
        <f>димвенканали!D72</f>
        <v>0</v>
      </c>
      <c r="E72" s="8">
        <f>димвенканали!E72</f>
        <v>0</v>
      </c>
      <c r="F72" s="8">
        <f t="shared" si="7"/>
        <v>172.4</v>
      </c>
      <c r="G72" s="8"/>
      <c r="H72" s="8"/>
      <c r="I72" s="8">
        <v>4</v>
      </c>
      <c r="J72" s="217">
        <f t="shared" si="13"/>
        <v>2.7448962086121117E-3</v>
      </c>
      <c r="K72" s="209">
        <f t="shared" si="9"/>
        <v>11.752135872362325</v>
      </c>
      <c r="L72" s="202">
        <f t="shared" si="8"/>
        <v>2.5854698919197117</v>
      </c>
      <c r="M72" s="202">
        <v>4.9898305084745767</v>
      </c>
      <c r="N72" s="202">
        <v>1.281677621283255</v>
      </c>
      <c r="O72" s="10">
        <f t="shared" si="10"/>
        <v>20.609113894039869</v>
      </c>
      <c r="P72" s="11">
        <f t="shared" si="11"/>
        <v>0.11954242397934958</v>
      </c>
    </row>
    <row r="73" spans="1:16" x14ac:dyDescent="0.35">
      <c r="A73" s="9">
        <f t="shared" si="12"/>
        <v>68</v>
      </c>
      <c r="B73" s="14" t="s">
        <v>1523</v>
      </c>
      <c r="C73" s="8">
        <f>димвенканали!C73</f>
        <v>333.5</v>
      </c>
      <c r="D73" s="8">
        <f>димвенканали!D73</f>
        <v>50.9</v>
      </c>
      <c r="E73" s="8">
        <f>димвенканали!E73</f>
        <v>0</v>
      </c>
      <c r="F73" s="8">
        <f t="shared" si="7"/>
        <v>384.4</v>
      </c>
      <c r="G73" s="8">
        <v>1</v>
      </c>
      <c r="H73" s="8"/>
      <c r="I73" s="8">
        <v>7</v>
      </c>
      <c r="J73" s="217">
        <f t="shared" si="13"/>
        <v>5.4897924172242233E-3</v>
      </c>
      <c r="K73" s="209">
        <f t="shared" si="9"/>
        <v>23.504271744724651</v>
      </c>
      <c r="L73" s="202">
        <f t="shared" si="8"/>
        <v>5.1709397838394233</v>
      </c>
      <c r="M73" s="202">
        <v>9.9796610169491533</v>
      </c>
      <c r="N73" s="202">
        <v>2.56335524256651</v>
      </c>
      <c r="O73" s="10">
        <f t="shared" si="10"/>
        <v>41.218227788079737</v>
      </c>
      <c r="P73" s="11">
        <f t="shared" si="11"/>
        <v>0.10722743961519184</v>
      </c>
    </row>
    <row r="74" spans="1:16" x14ac:dyDescent="0.35">
      <c r="A74" s="9">
        <f t="shared" si="12"/>
        <v>69</v>
      </c>
      <c r="B74" s="14" t="s">
        <v>1524</v>
      </c>
      <c r="C74" s="8">
        <f>димвенканали!C74</f>
        <v>655.6</v>
      </c>
      <c r="D74" s="8">
        <f>димвенканали!D74</f>
        <v>0</v>
      </c>
      <c r="E74" s="8">
        <f>димвенканали!E74</f>
        <v>0</v>
      </c>
      <c r="F74" s="8">
        <f t="shared" si="7"/>
        <v>655.6</v>
      </c>
      <c r="G74" s="8"/>
      <c r="H74" s="8"/>
      <c r="I74" s="8">
        <v>18</v>
      </c>
      <c r="J74" s="217">
        <f t="shared" si="13"/>
        <v>1.2352032938754502E-2</v>
      </c>
      <c r="K74" s="209">
        <f t="shared" si="9"/>
        <v>52.88461142563046</v>
      </c>
      <c r="L74" s="202">
        <f t="shared" si="8"/>
        <v>11.6346145136387</v>
      </c>
      <c r="M74" s="202">
        <v>22.454237288135594</v>
      </c>
      <c r="N74" s="202">
        <v>5.7675492957746481</v>
      </c>
      <c r="O74" s="10">
        <f t="shared" si="10"/>
        <v>92.741012523179393</v>
      </c>
      <c r="P74" s="11">
        <f t="shared" si="11"/>
        <v>0.14145975064548413</v>
      </c>
    </row>
    <row r="75" spans="1:16" x14ac:dyDescent="0.35">
      <c r="A75" s="9">
        <f t="shared" si="12"/>
        <v>70</v>
      </c>
      <c r="B75" s="14" t="s">
        <v>1525</v>
      </c>
      <c r="C75" s="8">
        <f>димвенканали!C75</f>
        <v>364.4</v>
      </c>
      <c r="D75" s="8">
        <f>димвенканали!D75</f>
        <v>0</v>
      </c>
      <c r="E75" s="8">
        <f>димвенканали!E75</f>
        <v>0</v>
      </c>
      <c r="F75" s="8">
        <f t="shared" si="7"/>
        <v>364.4</v>
      </c>
      <c r="G75" s="8"/>
      <c r="H75" s="8"/>
      <c r="I75" s="8">
        <v>6</v>
      </c>
      <c r="J75" s="217">
        <f t="shared" si="13"/>
        <v>4.1173443129181673E-3</v>
      </c>
      <c r="K75" s="209">
        <f t="shared" si="9"/>
        <v>17.628203808543486</v>
      </c>
      <c r="L75" s="202">
        <f t="shared" si="8"/>
        <v>3.8782048378795668</v>
      </c>
      <c r="M75" s="202">
        <v>7.4847457627118645</v>
      </c>
      <c r="N75" s="202">
        <v>1.9225164319248826</v>
      </c>
      <c r="O75" s="10">
        <f t="shared" si="10"/>
        <v>30.913670841059801</v>
      </c>
      <c r="P75" s="11">
        <f t="shared" si="11"/>
        <v>8.4834442483698688E-2</v>
      </c>
    </row>
    <row r="76" spans="1:16" x14ac:dyDescent="0.35">
      <c r="A76" s="9">
        <f t="shared" si="12"/>
        <v>71</v>
      </c>
      <c r="B76" s="14" t="s">
        <v>1526</v>
      </c>
      <c r="C76" s="8">
        <f>димвенканали!C76</f>
        <v>192.4</v>
      </c>
      <c r="D76" s="8">
        <f>димвенканали!D76</f>
        <v>0</v>
      </c>
      <c r="E76" s="8">
        <f>димвенканали!E76</f>
        <v>0</v>
      </c>
      <c r="F76" s="8">
        <f t="shared" si="7"/>
        <v>192.4</v>
      </c>
      <c r="G76" s="8"/>
      <c r="H76" s="8"/>
      <c r="I76" s="8">
        <v>6</v>
      </c>
      <c r="J76" s="217">
        <f t="shared" si="13"/>
        <v>4.1173443129181673E-3</v>
      </c>
      <c r="K76" s="209">
        <f t="shared" si="9"/>
        <v>17.628203808543486</v>
      </c>
      <c r="L76" s="202">
        <f t="shared" si="8"/>
        <v>3.8782048378795668</v>
      </c>
      <c r="M76" s="202">
        <v>7.4847457627118645</v>
      </c>
      <c r="N76" s="202">
        <v>1.9225164319248826</v>
      </c>
      <c r="O76" s="10">
        <f t="shared" si="10"/>
        <v>30.913670841059801</v>
      </c>
      <c r="P76" s="11">
        <f t="shared" si="11"/>
        <v>0.16067396487037319</v>
      </c>
    </row>
    <row r="77" spans="1:16" x14ac:dyDescent="0.35">
      <c r="A77" s="9">
        <f t="shared" si="12"/>
        <v>72</v>
      </c>
      <c r="B77" s="14" t="s">
        <v>1527</v>
      </c>
      <c r="C77" s="8">
        <f>димвенканали!C77</f>
        <v>242.3</v>
      </c>
      <c r="D77" s="8">
        <f>димвенканали!D77</f>
        <v>0</v>
      </c>
      <c r="E77" s="8">
        <f>димвенканали!E77</f>
        <v>0</v>
      </c>
      <c r="F77" s="8">
        <f t="shared" si="7"/>
        <v>242.3</v>
      </c>
      <c r="G77" s="8"/>
      <c r="H77" s="8"/>
      <c r="I77" s="8">
        <v>4</v>
      </c>
      <c r="J77" s="217">
        <f t="shared" si="13"/>
        <v>2.7448962086121117E-3</v>
      </c>
      <c r="K77" s="209">
        <f t="shared" si="9"/>
        <v>11.752135872362325</v>
      </c>
      <c r="L77" s="202">
        <f t="shared" si="8"/>
        <v>2.5854698919197117</v>
      </c>
      <c r="M77" s="202">
        <v>4.9898305084745767</v>
      </c>
      <c r="N77" s="202">
        <v>5.3208137715179964</v>
      </c>
      <c r="O77" s="10">
        <f t="shared" si="10"/>
        <v>24.648250044274612</v>
      </c>
      <c r="P77" s="11">
        <f t="shared" si="11"/>
        <v>0.10172616609275531</v>
      </c>
    </row>
    <row r="78" spans="1:16" x14ac:dyDescent="0.35">
      <c r="A78" s="9">
        <f t="shared" si="12"/>
        <v>73</v>
      </c>
      <c r="B78" s="14" t="s">
        <v>1528</v>
      </c>
      <c r="C78" s="8">
        <f>димвенканали!C78</f>
        <v>683.14</v>
      </c>
      <c r="D78" s="8">
        <f>димвенканали!D78</f>
        <v>0</v>
      </c>
      <c r="E78" s="8">
        <f>димвенканали!E78</f>
        <v>37.200000000000003</v>
      </c>
      <c r="F78" s="8">
        <f t="shared" si="7"/>
        <v>720.34</v>
      </c>
      <c r="G78" s="8"/>
      <c r="H78" s="8">
        <v>1</v>
      </c>
      <c r="I78" s="8">
        <v>9</v>
      </c>
      <c r="J78" s="217">
        <f t="shared" si="13"/>
        <v>6.8622405215302794E-3</v>
      </c>
      <c r="K78" s="209">
        <f t="shared" si="9"/>
        <v>29.380339680905813</v>
      </c>
      <c r="L78" s="202">
        <f t="shared" si="8"/>
        <v>6.4636747297992789</v>
      </c>
      <c r="M78" s="202">
        <v>12.474576271186441</v>
      </c>
      <c r="N78" s="202">
        <v>3.2041940532081377</v>
      </c>
      <c r="O78" s="10">
        <f t="shared" si="10"/>
        <v>51.522784735099677</v>
      </c>
      <c r="P78" s="11">
        <f t="shared" si="11"/>
        <v>7.1525647243106963E-2</v>
      </c>
    </row>
    <row r="79" spans="1:16" x14ac:dyDescent="0.35">
      <c r="A79" s="9">
        <f t="shared" si="12"/>
        <v>74</v>
      </c>
      <c r="B79" s="14" t="s">
        <v>1529</v>
      </c>
      <c r="C79" s="8">
        <f>димвенканали!C79</f>
        <v>580.65</v>
      </c>
      <c r="D79" s="8">
        <f>димвенканали!D79</f>
        <v>0</v>
      </c>
      <c r="E79" s="8">
        <f>димвенканали!E79</f>
        <v>28.3</v>
      </c>
      <c r="F79" s="8">
        <f t="shared" si="7"/>
        <v>608.94999999999993</v>
      </c>
      <c r="G79" s="8"/>
      <c r="H79" s="8">
        <v>1</v>
      </c>
      <c r="I79" s="8">
        <v>11</v>
      </c>
      <c r="J79" s="217">
        <f t="shared" si="13"/>
        <v>8.2346886258363346E-3</v>
      </c>
      <c r="K79" s="209">
        <f t="shared" si="9"/>
        <v>35.256407617086971</v>
      </c>
      <c r="L79" s="202">
        <f t="shared" si="8"/>
        <v>7.7564096757591336</v>
      </c>
      <c r="M79" s="202">
        <v>14.969491525423729</v>
      </c>
      <c r="N79" s="202">
        <v>3.8450328638497653</v>
      </c>
      <c r="O79" s="10">
        <f t="shared" si="10"/>
        <v>61.827341682119602</v>
      </c>
      <c r="P79" s="11">
        <f t="shared" si="11"/>
        <v>0.10153106442584713</v>
      </c>
    </row>
    <row r="80" spans="1:16" x14ac:dyDescent="0.35">
      <c r="A80" s="9">
        <f t="shared" si="12"/>
        <v>75</v>
      </c>
      <c r="B80" s="8" t="s">
        <v>1530</v>
      </c>
      <c r="C80" s="8">
        <f>димвенканали!C80</f>
        <v>1242.3499999999999</v>
      </c>
      <c r="D80" s="8">
        <f>димвенканали!D80</f>
        <v>32.4</v>
      </c>
      <c r="E80" s="8">
        <f>димвенканали!E80</f>
        <v>0</v>
      </c>
      <c r="F80" s="8">
        <f t="shared" si="7"/>
        <v>1274.75</v>
      </c>
      <c r="G80" s="8">
        <v>1</v>
      </c>
      <c r="H80" s="8"/>
      <c r="I80" s="8">
        <v>30</v>
      </c>
      <c r="J80" s="217">
        <f t="shared" si="13"/>
        <v>2.1272945616743866E-2</v>
      </c>
      <c r="K80" s="209">
        <f t="shared" si="9"/>
        <v>91.079053010808025</v>
      </c>
      <c r="L80" s="202">
        <f t="shared" si="8"/>
        <v>20.037391662377765</v>
      </c>
      <c r="M80" s="202">
        <v>38.671186440677971</v>
      </c>
      <c r="N80" s="202">
        <v>9.9330015649452257</v>
      </c>
      <c r="O80" s="10">
        <f t="shared" si="10"/>
        <v>159.72063267880898</v>
      </c>
      <c r="P80" s="11">
        <f t="shared" si="11"/>
        <v>0.12529565222891467</v>
      </c>
    </row>
    <row r="81" spans="1:16" x14ac:dyDescent="0.35">
      <c r="A81" s="9">
        <f t="shared" si="12"/>
        <v>76</v>
      </c>
      <c r="B81" s="8" t="s">
        <v>1531</v>
      </c>
      <c r="C81" s="8">
        <f>димвенканали!C81</f>
        <v>636.95000000000005</v>
      </c>
      <c r="D81" s="8">
        <f>димвенканали!D81</f>
        <v>0</v>
      </c>
      <c r="E81" s="8">
        <f>димвенканали!E81</f>
        <v>0</v>
      </c>
      <c r="F81" s="8">
        <f t="shared" si="7"/>
        <v>636.95000000000005</v>
      </c>
      <c r="G81" s="8"/>
      <c r="H81" s="8"/>
      <c r="I81" s="8">
        <v>13</v>
      </c>
      <c r="J81" s="217">
        <f t="shared" si="13"/>
        <v>8.9209126779893622E-3</v>
      </c>
      <c r="K81" s="209">
        <f t="shared" si="9"/>
        <v>38.19444158517755</v>
      </c>
      <c r="L81" s="202">
        <f t="shared" si="8"/>
        <v>8.4027771487390606</v>
      </c>
      <c r="M81" s="202">
        <v>16.216949152542373</v>
      </c>
      <c r="N81" s="202">
        <v>4.1654522691705784</v>
      </c>
      <c r="O81" s="10">
        <f t="shared" si="10"/>
        <v>66.979620155629561</v>
      </c>
      <c r="P81" s="11">
        <f t="shared" si="11"/>
        <v>0.10515679434120348</v>
      </c>
    </row>
    <row r="82" spans="1:16" x14ac:dyDescent="0.35">
      <c r="A82" s="9">
        <f t="shared" si="12"/>
        <v>77</v>
      </c>
      <c r="B82" s="8" t="s">
        <v>1532</v>
      </c>
      <c r="C82" s="8">
        <f>димвенканали!C82</f>
        <v>1083.03</v>
      </c>
      <c r="D82" s="8">
        <f>димвенканали!D82</f>
        <v>0</v>
      </c>
      <c r="E82" s="8">
        <f>димвенканали!E82</f>
        <v>0</v>
      </c>
      <c r="F82" s="8">
        <f t="shared" si="7"/>
        <v>1083.03</v>
      </c>
      <c r="G82" s="8"/>
      <c r="H82" s="8"/>
      <c r="I82" s="8">
        <v>29</v>
      </c>
      <c r="J82" s="217">
        <f t="shared" si="13"/>
        <v>1.9900497512437811E-2</v>
      </c>
      <c r="K82" s="209">
        <f t="shared" si="9"/>
        <v>85.202985074626866</v>
      </c>
      <c r="L82" s="202">
        <f t="shared" si="8"/>
        <v>18.744656716417911</v>
      </c>
      <c r="M82" s="202">
        <v>36.176271186440673</v>
      </c>
      <c r="N82" s="202">
        <v>9.2921627543035985</v>
      </c>
      <c r="O82" s="10">
        <f t="shared" si="10"/>
        <v>149.41607573178905</v>
      </c>
      <c r="P82" s="11">
        <f t="shared" si="11"/>
        <v>0.13796116056968788</v>
      </c>
    </row>
    <row r="83" spans="1:16" x14ac:dyDescent="0.35">
      <c r="A83" s="9">
        <f t="shared" si="12"/>
        <v>78</v>
      </c>
      <c r="B83" s="8" t="s">
        <v>1533</v>
      </c>
      <c r="C83" s="8">
        <f>димвенканали!C83</f>
        <v>830.01</v>
      </c>
      <c r="D83" s="8">
        <f>димвенканали!D83</f>
        <v>0</v>
      </c>
      <c r="E83" s="8">
        <f>димвенканали!E83</f>
        <v>0</v>
      </c>
      <c r="F83" s="8">
        <f t="shared" si="7"/>
        <v>830.01</v>
      </c>
      <c r="G83" s="8"/>
      <c r="H83" s="8"/>
      <c r="I83" s="8">
        <v>14</v>
      </c>
      <c r="J83" s="217">
        <f t="shared" si="13"/>
        <v>9.6071367301423915E-3</v>
      </c>
      <c r="K83" s="209">
        <f t="shared" si="9"/>
        <v>41.132475553268144</v>
      </c>
      <c r="L83" s="202">
        <f t="shared" si="8"/>
        <v>9.049144621718991</v>
      </c>
      <c r="M83" s="202">
        <v>17.464406779661019</v>
      </c>
      <c r="N83" s="202">
        <v>4.4858716744913929</v>
      </c>
      <c r="O83" s="10">
        <f t="shared" si="10"/>
        <v>72.131898629139542</v>
      </c>
      <c r="P83" s="11">
        <f t="shared" si="11"/>
        <v>8.6904854916373953E-2</v>
      </c>
    </row>
    <row r="84" spans="1:16" x14ac:dyDescent="0.35">
      <c r="A84" s="9">
        <f t="shared" si="12"/>
        <v>79</v>
      </c>
      <c r="B84" s="8" t="s">
        <v>1534</v>
      </c>
      <c r="C84" s="8">
        <f>димвенканали!C84</f>
        <v>481.98</v>
      </c>
      <c r="D84" s="8">
        <f>димвенканали!D84</f>
        <v>0</v>
      </c>
      <c r="E84" s="8">
        <f>димвенканали!E84</f>
        <v>64.2</v>
      </c>
      <c r="F84" s="8">
        <f t="shared" si="7"/>
        <v>546.18000000000006</v>
      </c>
      <c r="G84" s="8"/>
      <c r="H84" s="8">
        <v>1</v>
      </c>
      <c r="I84" s="8">
        <v>11</v>
      </c>
      <c r="J84" s="217">
        <f t="shared" si="13"/>
        <v>8.2346886258363346E-3</v>
      </c>
      <c r="K84" s="209">
        <f t="shared" si="9"/>
        <v>35.256407617086971</v>
      </c>
      <c r="L84" s="202">
        <f t="shared" si="8"/>
        <v>7.7564096757591336</v>
      </c>
      <c r="M84" s="202">
        <v>14.969491525423729</v>
      </c>
      <c r="N84" s="202">
        <v>3.8450328638497653</v>
      </c>
      <c r="O84" s="10">
        <f t="shared" si="10"/>
        <v>61.827341682119602</v>
      </c>
      <c r="P84" s="11">
        <f t="shared" si="11"/>
        <v>0.11319957098780548</v>
      </c>
    </row>
    <row r="85" spans="1:16" x14ac:dyDescent="0.35">
      <c r="A85" s="9">
        <f t="shared" si="12"/>
        <v>80</v>
      </c>
      <c r="B85" s="8" t="s">
        <v>1535</v>
      </c>
      <c r="C85" s="8">
        <f>димвенканали!C85</f>
        <v>516.38</v>
      </c>
      <c r="D85" s="8">
        <f>димвенканали!D85</f>
        <v>0</v>
      </c>
      <c r="E85" s="8">
        <f>димвенканали!E85</f>
        <v>0</v>
      </c>
      <c r="F85" s="8">
        <f t="shared" si="7"/>
        <v>516.38</v>
      </c>
      <c r="G85" s="8"/>
      <c r="H85" s="8"/>
      <c r="I85" s="8">
        <v>13</v>
      </c>
      <c r="J85" s="217">
        <f t="shared" si="13"/>
        <v>8.9209126779893622E-3</v>
      </c>
      <c r="K85" s="209">
        <f t="shared" si="9"/>
        <v>38.19444158517755</v>
      </c>
      <c r="L85" s="202">
        <f t="shared" si="8"/>
        <v>8.4027771487390606</v>
      </c>
      <c r="M85" s="202">
        <v>16.216949152542373</v>
      </c>
      <c r="N85" s="202">
        <v>4.1654522691705784</v>
      </c>
      <c r="O85" s="10">
        <f t="shared" si="10"/>
        <v>66.979620155629561</v>
      </c>
      <c r="P85" s="11">
        <f t="shared" si="11"/>
        <v>0.12970994259194693</v>
      </c>
    </row>
    <row r="86" spans="1:16" x14ac:dyDescent="0.35">
      <c r="A86" s="9">
        <f t="shared" si="12"/>
        <v>81</v>
      </c>
      <c r="B86" s="8" t="s">
        <v>1536</v>
      </c>
      <c r="C86" s="8">
        <f>димвенканали!C86</f>
        <v>342</v>
      </c>
      <c r="D86" s="8">
        <f>димвенканали!D86</f>
        <v>0</v>
      </c>
      <c r="E86" s="8">
        <f>димвенканали!E86</f>
        <v>0</v>
      </c>
      <c r="F86" s="8">
        <f t="shared" si="7"/>
        <v>342</v>
      </c>
      <c r="G86" s="8"/>
      <c r="H86" s="8"/>
      <c r="I86" s="8">
        <v>5</v>
      </c>
      <c r="J86" s="217">
        <f t="shared" si="13"/>
        <v>3.4311202607651397E-3</v>
      </c>
      <c r="K86" s="209">
        <f t="shared" si="9"/>
        <v>14.690169840452906</v>
      </c>
      <c r="L86" s="202">
        <f t="shared" si="8"/>
        <v>3.2318373648996395</v>
      </c>
      <c r="M86" s="202">
        <v>6.2372881355932206</v>
      </c>
      <c r="N86" s="202">
        <v>1.6020970266040688</v>
      </c>
      <c r="O86" s="10">
        <f t="shared" si="10"/>
        <v>25.761392367549838</v>
      </c>
      <c r="P86" s="11">
        <f t="shared" si="11"/>
        <v>7.5325708677046313E-2</v>
      </c>
    </row>
    <row r="87" spans="1:16" x14ac:dyDescent="0.35">
      <c r="A87" s="9">
        <f t="shared" si="12"/>
        <v>82</v>
      </c>
      <c r="B87" s="8" t="s">
        <v>1537</v>
      </c>
      <c r="C87" s="8">
        <f>димвенканали!C87</f>
        <v>682.9</v>
      </c>
      <c r="D87" s="8">
        <f>димвенканали!D87</f>
        <v>53.8</v>
      </c>
      <c r="E87" s="8">
        <f>димвенканали!E87</f>
        <v>0</v>
      </c>
      <c r="F87" s="8">
        <f t="shared" si="7"/>
        <v>736.69999999999993</v>
      </c>
      <c r="G87" s="8">
        <v>1</v>
      </c>
      <c r="H87" s="8"/>
      <c r="I87" s="8">
        <v>16</v>
      </c>
      <c r="J87" s="217">
        <f t="shared" si="13"/>
        <v>1.1665808886601474E-2</v>
      </c>
      <c r="K87" s="209">
        <f t="shared" si="9"/>
        <v>49.946577457539881</v>
      </c>
      <c r="L87" s="202">
        <f t="shared" si="8"/>
        <v>10.988247040658774</v>
      </c>
      <c r="M87" s="202">
        <v>21.206779661016949</v>
      </c>
      <c r="N87" s="202">
        <v>5.4471298904538346</v>
      </c>
      <c r="O87" s="10">
        <f t="shared" si="10"/>
        <v>87.588734049669441</v>
      </c>
      <c r="P87" s="11">
        <f t="shared" si="11"/>
        <v>0.11889335421429273</v>
      </c>
    </row>
    <row r="88" spans="1:16" x14ac:dyDescent="0.35">
      <c r="A88" s="9">
        <f t="shared" si="12"/>
        <v>83</v>
      </c>
      <c r="B88" s="90" t="s">
        <v>1538</v>
      </c>
      <c r="C88" s="8">
        <f>димвенканали!C88</f>
        <v>214.1</v>
      </c>
      <c r="D88" s="8">
        <f>димвенканали!D88</f>
        <v>0</v>
      </c>
      <c r="E88" s="8">
        <f>димвенканали!E88</f>
        <v>0</v>
      </c>
      <c r="F88" s="8">
        <f t="shared" si="7"/>
        <v>214.1</v>
      </c>
      <c r="G88" s="8"/>
      <c r="H88" s="8"/>
      <c r="I88" s="8">
        <v>0</v>
      </c>
      <c r="J88" s="217">
        <f t="shared" si="13"/>
        <v>0</v>
      </c>
      <c r="K88" s="209">
        <f t="shared" si="9"/>
        <v>0</v>
      </c>
      <c r="L88" s="202">
        <f t="shared" si="8"/>
        <v>0</v>
      </c>
      <c r="M88" s="202">
        <v>0</v>
      </c>
      <c r="N88" s="202">
        <v>0</v>
      </c>
      <c r="O88" s="10">
        <f t="shared" si="10"/>
        <v>0</v>
      </c>
      <c r="P88" s="11">
        <f t="shared" si="11"/>
        <v>0</v>
      </c>
    </row>
    <row r="89" spans="1:16" x14ac:dyDescent="0.35">
      <c r="A89" s="9">
        <f t="shared" si="12"/>
        <v>84</v>
      </c>
      <c r="B89" s="8" t="s">
        <v>1539</v>
      </c>
      <c r="C89" s="8">
        <f>димвенканали!C89</f>
        <v>511.78</v>
      </c>
      <c r="D89" s="8">
        <f>димвенканали!D89</f>
        <v>0</v>
      </c>
      <c r="E89" s="8">
        <f>димвенканали!E89</f>
        <v>0</v>
      </c>
      <c r="F89" s="8">
        <f t="shared" si="7"/>
        <v>511.78</v>
      </c>
      <c r="G89" s="8"/>
      <c r="H89" s="8"/>
      <c r="I89" s="8">
        <v>10</v>
      </c>
      <c r="J89" s="217">
        <f t="shared" si="13"/>
        <v>6.8622405215302794E-3</v>
      </c>
      <c r="K89" s="209">
        <f t="shared" si="9"/>
        <v>29.380339680905813</v>
      </c>
      <c r="L89" s="202">
        <f t="shared" si="8"/>
        <v>6.4636747297992789</v>
      </c>
      <c r="M89" s="202">
        <v>12.474576271186441</v>
      </c>
      <c r="N89" s="202">
        <v>3.2041940532081377</v>
      </c>
      <c r="O89" s="10">
        <f t="shared" si="10"/>
        <v>51.522784735099677</v>
      </c>
      <c r="P89" s="11">
        <f t="shared" si="11"/>
        <v>0.10067369716499214</v>
      </c>
    </row>
    <row r="90" spans="1:16" x14ac:dyDescent="0.35">
      <c r="A90" s="9">
        <f t="shared" si="12"/>
        <v>85</v>
      </c>
      <c r="B90" s="8" t="s">
        <v>1540</v>
      </c>
      <c r="C90" s="8">
        <f>димвенканали!C90</f>
        <v>243</v>
      </c>
      <c r="D90" s="8">
        <f>димвенканали!D90</f>
        <v>0</v>
      </c>
      <c r="E90" s="8">
        <f>димвенканали!E90</f>
        <v>0</v>
      </c>
      <c r="F90" s="8">
        <f t="shared" si="7"/>
        <v>243</v>
      </c>
      <c r="G90" s="8"/>
      <c r="H90" s="8"/>
      <c r="I90" s="8">
        <v>6</v>
      </c>
      <c r="J90" s="217">
        <f t="shared" si="13"/>
        <v>4.1173443129181673E-3</v>
      </c>
      <c r="K90" s="209">
        <f t="shared" si="9"/>
        <v>17.628203808543486</v>
      </c>
      <c r="L90" s="202">
        <f t="shared" si="8"/>
        <v>3.8782048378795668</v>
      </c>
      <c r="M90" s="202">
        <v>7.4847457627118645</v>
      </c>
      <c r="N90" s="202">
        <v>1.9225164319248826</v>
      </c>
      <c r="O90" s="10">
        <f t="shared" si="10"/>
        <v>30.913670841059801</v>
      </c>
      <c r="P90" s="11">
        <f t="shared" si="11"/>
        <v>0.12721675243234487</v>
      </c>
    </row>
    <row r="91" spans="1:16" x14ac:dyDescent="0.35">
      <c r="A91" s="9">
        <f t="shared" si="12"/>
        <v>86</v>
      </c>
      <c r="B91" s="8" t="s">
        <v>1541</v>
      </c>
      <c r="C91" s="8">
        <f>димвенканали!C91</f>
        <v>468.8</v>
      </c>
      <c r="D91" s="8">
        <f>димвенканали!D91</f>
        <v>0</v>
      </c>
      <c r="E91" s="8">
        <f>димвенканали!E91</f>
        <v>0</v>
      </c>
      <c r="F91" s="8">
        <f t="shared" si="7"/>
        <v>468.8</v>
      </c>
      <c r="G91" s="8"/>
      <c r="H91" s="8"/>
      <c r="I91" s="8">
        <v>15</v>
      </c>
      <c r="J91" s="217">
        <f t="shared" si="13"/>
        <v>1.0293360782295419E-2</v>
      </c>
      <c r="K91" s="209">
        <f t="shared" si="9"/>
        <v>44.070509521358723</v>
      </c>
      <c r="L91" s="202">
        <f t="shared" si="8"/>
        <v>9.6955120946989197</v>
      </c>
      <c r="M91" s="202">
        <v>18.711864406779661</v>
      </c>
      <c r="N91" s="202">
        <v>4.8062910798122056</v>
      </c>
      <c r="O91" s="10">
        <f t="shared" si="10"/>
        <v>77.284177102649522</v>
      </c>
      <c r="P91" s="11">
        <f t="shared" si="11"/>
        <v>0.16485532658415</v>
      </c>
    </row>
    <row r="92" spans="1:16" x14ac:dyDescent="0.35">
      <c r="A92" s="9">
        <f t="shared" si="12"/>
        <v>87</v>
      </c>
      <c r="B92" s="8" t="s">
        <v>1542</v>
      </c>
      <c r="C92" s="8">
        <f>димвенканали!C92</f>
        <v>303.22000000000003</v>
      </c>
      <c r="D92" s="8">
        <f>димвенканали!D92</f>
        <v>0</v>
      </c>
      <c r="E92" s="8">
        <f>димвенканали!E92</f>
        <v>0</v>
      </c>
      <c r="F92" s="8">
        <f t="shared" si="7"/>
        <v>303.22000000000003</v>
      </c>
      <c r="G92" s="8"/>
      <c r="H92" s="8"/>
      <c r="I92" s="8">
        <v>10</v>
      </c>
      <c r="J92" s="217">
        <f t="shared" si="13"/>
        <v>6.8622405215302794E-3</v>
      </c>
      <c r="K92" s="209">
        <f t="shared" si="9"/>
        <v>29.380339680905813</v>
      </c>
      <c r="L92" s="202">
        <f t="shared" si="8"/>
        <v>6.4636747297992789</v>
      </c>
      <c r="M92" s="202">
        <v>12.474576271186441</v>
      </c>
      <c r="N92" s="202">
        <v>3.2041940532081377</v>
      </c>
      <c r="O92" s="10">
        <f t="shared" si="10"/>
        <v>51.522784735099677</v>
      </c>
      <c r="P92" s="11">
        <f t="shared" si="11"/>
        <v>0.16991882044423082</v>
      </c>
    </row>
    <row r="93" spans="1:16" x14ac:dyDescent="0.35">
      <c r="A93" s="9">
        <f t="shared" si="12"/>
        <v>88</v>
      </c>
      <c r="B93" s="8" t="s">
        <v>1543</v>
      </c>
      <c r="C93" s="8">
        <f>димвенканали!C93</f>
        <v>242.77</v>
      </c>
      <c r="D93" s="8">
        <f>димвенканали!D93</f>
        <v>0</v>
      </c>
      <c r="E93" s="8">
        <f>димвенканали!E93</f>
        <v>0</v>
      </c>
      <c r="F93" s="8">
        <f t="shared" si="7"/>
        <v>242.77</v>
      </c>
      <c r="G93" s="8"/>
      <c r="H93" s="8"/>
      <c r="I93" s="8">
        <v>6</v>
      </c>
      <c r="J93" s="217">
        <f t="shared" si="13"/>
        <v>4.1173443129181673E-3</v>
      </c>
      <c r="K93" s="209">
        <f t="shared" si="9"/>
        <v>17.628203808543486</v>
      </c>
      <c r="L93" s="202">
        <f t="shared" si="8"/>
        <v>3.8782048378795668</v>
      </c>
      <c r="M93" s="202">
        <v>7.4847457627118645</v>
      </c>
      <c r="N93" s="202">
        <v>1.9225164319248826</v>
      </c>
      <c r="O93" s="10">
        <f t="shared" si="10"/>
        <v>30.913670841059801</v>
      </c>
      <c r="P93" s="11">
        <f t="shared" si="11"/>
        <v>0.12733727742744078</v>
      </c>
    </row>
    <row r="94" spans="1:16" x14ac:dyDescent="0.35">
      <c r="A94" s="9">
        <f t="shared" si="12"/>
        <v>89</v>
      </c>
      <c r="B94" s="8" t="s">
        <v>1544</v>
      </c>
      <c r="C94" s="8">
        <f>димвенканали!C94</f>
        <v>455.7</v>
      </c>
      <c r="D94" s="8">
        <f>димвенканали!D94</f>
        <v>19.100000000000001</v>
      </c>
      <c r="E94" s="8">
        <f>димвенканали!E94</f>
        <v>0</v>
      </c>
      <c r="F94" s="8">
        <f t="shared" si="7"/>
        <v>474.8</v>
      </c>
      <c r="G94" s="8">
        <v>1</v>
      </c>
      <c r="H94" s="8"/>
      <c r="I94" s="8">
        <v>14</v>
      </c>
      <c r="J94" s="217">
        <f t="shared" si="13"/>
        <v>1.0293360782295419E-2</v>
      </c>
      <c r="K94" s="209">
        <f t="shared" si="9"/>
        <v>44.070509521358723</v>
      </c>
      <c r="L94" s="202">
        <f t="shared" si="8"/>
        <v>9.6955120946989197</v>
      </c>
      <c r="M94" s="202">
        <v>18.711864406779661</v>
      </c>
      <c r="N94" s="202">
        <v>4.8062910798122056</v>
      </c>
      <c r="O94" s="10">
        <f t="shared" si="10"/>
        <v>77.284177102649522</v>
      </c>
      <c r="P94" s="11">
        <f t="shared" si="11"/>
        <v>0.16277206634930397</v>
      </c>
    </row>
    <row r="95" spans="1:16" x14ac:dyDescent="0.35">
      <c r="A95" s="9">
        <f t="shared" si="12"/>
        <v>90</v>
      </c>
      <c r="B95" s="8" t="s">
        <v>1545</v>
      </c>
      <c r="C95" s="8">
        <f>димвенканали!C95</f>
        <v>325.19</v>
      </c>
      <c r="D95" s="8">
        <f>димвенканали!D95</f>
        <v>0</v>
      </c>
      <c r="E95" s="8">
        <f>димвенканали!E95</f>
        <v>0</v>
      </c>
      <c r="F95" s="8">
        <f t="shared" si="7"/>
        <v>325.19</v>
      </c>
      <c r="G95" s="8"/>
      <c r="H95" s="8"/>
      <c r="I95" s="8">
        <v>9</v>
      </c>
      <c r="J95" s="217">
        <f t="shared" si="13"/>
        <v>6.1760164693772509E-3</v>
      </c>
      <c r="K95" s="209">
        <f t="shared" si="9"/>
        <v>26.44230571281523</v>
      </c>
      <c r="L95" s="202">
        <f t="shared" si="8"/>
        <v>5.8173072568193502</v>
      </c>
      <c r="M95" s="202">
        <v>11.227118644067797</v>
      </c>
      <c r="N95" s="202">
        <v>2.8837746478873241</v>
      </c>
      <c r="O95" s="10">
        <f t="shared" si="10"/>
        <v>46.370506261589696</v>
      </c>
      <c r="P95" s="11">
        <f t="shared" si="11"/>
        <v>0.14259511750542667</v>
      </c>
    </row>
    <row r="96" spans="1:16" x14ac:dyDescent="0.35">
      <c r="A96" s="9">
        <f t="shared" si="12"/>
        <v>91</v>
      </c>
      <c r="B96" s="8" t="s">
        <v>1546</v>
      </c>
      <c r="C96" s="8">
        <f>димвенканали!C96</f>
        <v>309</v>
      </c>
      <c r="D96" s="8">
        <f>димвенканали!D96</f>
        <v>0</v>
      </c>
      <c r="E96" s="8">
        <f>димвенканали!E96</f>
        <v>0</v>
      </c>
      <c r="F96" s="8">
        <f t="shared" si="7"/>
        <v>309</v>
      </c>
      <c r="G96" s="8"/>
      <c r="H96" s="8"/>
      <c r="I96" s="8">
        <v>8</v>
      </c>
      <c r="J96" s="217">
        <f t="shared" si="13"/>
        <v>5.4897924172242233E-3</v>
      </c>
      <c r="K96" s="209">
        <f t="shared" si="9"/>
        <v>23.504271744724651</v>
      </c>
      <c r="L96" s="202">
        <f t="shared" si="8"/>
        <v>5.1709397838394233</v>
      </c>
      <c r="M96" s="202">
        <v>9.9796610169491533</v>
      </c>
      <c r="N96" s="202">
        <v>2.56335524256651</v>
      </c>
      <c r="O96" s="10">
        <f t="shared" si="10"/>
        <v>41.218227788079737</v>
      </c>
      <c r="P96" s="11">
        <f t="shared" si="11"/>
        <v>0.13339232293876938</v>
      </c>
    </row>
    <row r="97" spans="1:16" x14ac:dyDescent="0.35">
      <c r="A97" s="9">
        <f t="shared" si="12"/>
        <v>92</v>
      </c>
      <c r="B97" s="8" t="s">
        <v>1547</v>
      </c>
      <c r="C97" s="8">
        <f>димвенканали!C97</f>
        <v>556.29999999999995</v>
      </c>
      <c r="D97" s="8">
        <f>димвенканали!D97</f>
        <v>0</v>
      </c>
      <c r="E97" s="8">
        <f>димвенканали!E97</f>
        <v>0</v>
      </c>
      <c r="F97" s="8">
        <f t="shared" si="7"/>
        <v>556.29999999999995</v>
      </c>
      <c r="G97" s="8"/>
      <c r="H97" s="8"/>
      <c r="I97" s="8">
        <v>17</v>
      </c>
      <c r="J97" s="217">
        <f t="shared" si="13"/>
        <v>1.1665808886601474E-2</v>
      </c>
      <c r="K97" s="209">
        <f t="shared" si="9"/>
        <v>49.946577457539881</v>
      </c>
      <c r="L97" s="202">
        <f t="shared" si="8"/>
        <v>10.988247040658774</v>
      </c>
      <c r="M97" s="202">
        <v>21.206779661016949</v>
      </c>
      <c r="N97" s="202">
        <v>5.4471298904538346</v>
      </c>
      <c r="O97" s="10">
        <f t="shared" si="10"/>
        <v>87.588734049669441</v>
      </c>
      <c r="P97" s="11">
        <f t="shared" si="11"/>
        <v>0.15744873997783471</v>
      </c>
    </row>
    <row r="98" spans="1:16" x14ac:dyDescent="0.35">
      <c r="A98" s="9">
        <f t="shared" si="12"/>
        <v>93</v>
      </c>
      <c r="B98" s="8" t="s">
        <v>1548</v>
      </c>
      <c r="C98" s="8">
        <f>димвенканали!C98</f>
        <v>537.9</v>
      </c>
      <c r="D98" s="8">
        <f>димвенканали!D98</f>
        <v>0</v>
      </c>
      <c r="E98" s="8">
        <f>димвенканали!E98</f>
        <v>0</v>
      </c>
      <c r="F98" s="8">
        <f t="shared" si="7"/>
        <v>537.9</v>
      </c>
      <c r="G98" s="8"/>
      <c r="H98" s="8"/>
      <c r="I98" s="8">
        <v>15</v>
      </c>
      <c r="J98" s="217">
        <f t="shared" si="13"/>
        <v>1.0293360782295419E-2</v>
      </c>
      <c r="K98" s="209">
        <f t="shared" si="9"/>
        <v>44.070509521358723</v>
      </c>
      <c r="L98" s="202">
        <f t="shared" si="8"/>
        <v>9.6955120946989197</v>
      </c>
      <c r="M98" s="202">
        <v>18.711864406779661</v>
      </c>
      <c r="N98" s="202">
        <v>4.8062910798122056</v>
      </c>
      <c r="O98" s="10">
        <f t="shared" si="10"/>
        <v>77.284177102649522</v>
      </c>
      <c r="P98" s="11">
        <f t="shared" si="11"/>
        <v>0.14367759268014413</v>
      </c>
    </row>
    <row r="99" spans="1:16" x14ac:dyDescent="0.35">
      <c r="A99" s="9">
        <f t="shared" si="12"/>
        <v>94</v>
      </c>
      <c r="B99" s="8" t="s">
        <v>1549</v>
      </c>
      <c r="C99" s="8">
        <f>димвенканали!C99</f>
        <v>207.22</v>
      </c>
      <c r="D99" s="8">
        <f>димвенканали!D99</f>
        <v>0</v>
      </c>
      <c r="E99" s="8">
        <f>димвенканали!E99</f>
        <v>0</v>
      </c>
      <c r="F99" s="8">
        <f t="shared" si="7"/>
        <v>207.22</v>
      </c>
      <c r="G99" s="8"/>
      <c r="H99" s="8"/>
      <c r="I99" s="8">
        <v>7</v>
      </c>
      <c r="J99" s="217">
        <f t="shared" si="13"/>
        <v>4.8035683650711957E-3</v>
      </c>
      <c r="K99" s="209">
        <f t="shared" si="9"/>
        <v>20.566237776634072</v>
      </c>
      <c r="L99" s="202">
        <f t="shared" si="8"/>
        <v>4.5245723108594955</v>
      </c>
      <c r="M99" s="202">
        <v>8.7322033898305094</v>
      </c>
      <c r="N99" s="202">
        <v>2.2429358372456965</v>
      </c>
      <c r="O99" s="10">
        <f t="shared" si="10"/>
        <v>36.065949314569771</v>
      </c>
      <c r="P99" s="11">
        <f t="shared" si="11"/>
        <v>0.17404666207204791</v>
      </c>
    </row>
    <row r="100" spans="1:16" x14ac:dyDescent="0.35">
      <c r="A100" s="9">
        <f t="shared" si="12"/>
        <v>95</v>
      </c>
      <c r="B100" s="8" t="s">
        <v>1550</v>
      </c>
      <c r="C100" s="8">
        <f>димвенканали!C100</f>
        <v>261.62</v>
      </c>
      <c r="D100" s="8">
        <f>димвенканали!D100</f>
        <v>0</v>
      </c>
      <c r="E100" s="8">
        <f>димвенканали!E100</f>
        <v>0</v>
      </c>
      <c r="F100" s="8">
        <f t="shared" si="7"/>
        <v>261.62</v>
      </c>
      <c r="G100" s="8"/>
      <c r="H100" s="8"/>
      <c r="I100" s="8">
        <v>9</v>
      </c>
      <c r="J100" s="217">
        <f t="shared" si="13"/>
        <v>6.1760164693772509E-3</v>
      </c>
      <c r="K100" s="209">
        <f t="shared" si="9"/>
        <v>26.44230571281523</v>
      </c>
      <c r="L100" s="202">
        <f t="shared" si="8"/>
        <v>5.8173072568193502</v>
      </c>
      <c r="M100" s="202">
        <v>11.227118644067797</v>
      </c>
      <c r="N100" s="202">
        <v>2.8837746478873241</v>
      </c>
      <c r="O100" s="10">
        <f t="shared" si="10"/>
        <v>46.370506261589696</v>
      </c>
      <c r="P100" s="11">
        <f t="shared" si="11"/>
        <v>0.17724373618832542</v>
      </c>
    </row>
    <row r="101" spans="1:16" x14ac:dyDescent="0.35">
      <c r="A101" s="9">
        <f t="shared" si="12"/>
        <v>96</v>
      </c>
      <c r="B101" s="8" t="s">
        <v>1551</v>
      </c>
      <c r="C101" s="8">
        <f>димвенканали!C101</f>
        <v>263.7</v>
      </c>
      <c r="D101" s="8">
        <f>димвенканали!D101</f>
        <v>0</v>
      </c>
      <c r="E101" s="8">
        <f>димвенканали!E101</f>
        <v>0</v>
      </c>
      <c r="F101" s="8">
        <f t="shared" si="7"/>
        <v>263.7</v>
      </c>
      <c r="G101" s="8"/>
      <c r="H101" s="8"/>
      <c r="I101" s="8">
        <v>8</v>
      </c>
      <c r="J101" s="217">
        <f t="shared" si="13"/>
        <v>5.4897924172242233E-3</v>
      </c>
      <c r="K101" s="209">
        <f t="shared" si="9"/>
        <v>23.504271744724651</v>
      </c>
      <c r="L101" s="202">
        <f t="shared" si="8"/>
        <v>5.1709397838394233</v>
      </c>
      <c r="M101" s="202">
        <v>9.9796610169491533</v>
      </c>
      <c r="N101" s="202">
        <v>2.56335524256651</v>
      </c>
      <c r="O101" s="10">
        <f t="shared" si="10"/>
        <v>41.218227788079737</v>
      </c>
      <c r="P101" s="11">
        <f t="shared" si="11"/>
        <v>0.15630727261311997</v>
      </c>
    </row>
    <row r="102" spans="1:16" x14ac:dyDescent="0.35">
      <c r="A102" s="9">
        <f t="shared" si="12"/>
        <v>97</v>
      </c>
      <c r="B102" s="8" t="s">
        <v>1552</v>
      </c>
      <c r="C102" s="8">
        <f>димвенканали!C102</f>
        <v>208.8</v>
      </c>
      <c r="D102" s="8">
        <f>димвенканали!D102</f>
        <v>0</v>
      </c>
      <c r="E102" s="8">
        <f>димвенканали!E102</f>
        <v>0</v>
      </c>
      <c r="F102" s="8">
        <f t="shared" si="7"/>
        <v>208.8</v>
      </c>
      <c r="G102" s="8"/>
      <c r="H102" s="8"/>
      <c r="I102" s="8">
        <v>4</v>
      </c>
      <c r="J102" s="217">
        <f t="shared" si="13"/>
        <v>2.7448962086121117E-3</v>
      </c>
      <c r="K102" s="209">
        <f t="shared" si="9"/>
        <v>11.752135872362325</v>
      </c>
      <c r="L102" s="202">
        <f t="shared" si="8"/>
        <v>2.5854698919197117</v>
      </c>
      <c r="M102" s="202">
        <v>4.9898305084745767</v>
      </c>
      <c r="N102" s="202">
        <v>1.281677621283255</v>
      </c>
      <c r="O102" s="10">
        <f t="shared" si="10"/>
        <v>20.609113894039869</v>
      </c>
      <c r="P102" s="11">
        <f t="shared" si="11"/>
        <v>9.870265274923308E-2</v>
      </c>
    </row>
    <row r="103" spans="1:16" x14ac:dyDescent="0.35">
      <c r="A103" s="9">
        <f t="shared" si="12"/>
        <v>98</v>
      </c>
      <c r="B103" s="8" t="s">
        <v>1553</v>
      </c>
      <c r="C103" s="8">
        <f>димвенканали!C103</f>
        <v>1498.5</v>
      </c>
      <c r="D103" s="8">
        <f>димвенканали!D103</f>
        <v>133.19999999999999</v>
      </c>
      <c r="E103" s="8">
        <f>димвенканали!E103</f>
        <v>0</v>
      </c>
      <c r="F103" s="8">
        <f t="shared" si="7"/>
        <v>1631.7</v>
      </c>
      <c r="G103" s="8">
        <v>1</v>
      </c>
      <c r="H103" s="8"/>
      <c r="I103" s="8">
        <v>27</v>
      </c>
      <c r="J103" s="217">
        <f t="shared" si="13"/>
        <v>1.9214273460284783E-2</v>
      </c>
      <c r="K103" s="209">
        <f t="shared" si="9"/>
        <v>82.264951106536287</v>
      </c>
      <c r="L103" s="202">
        <f t="shared" si="8"/>
        <v>18.098289243437982</v>
      </c>
      <c r="M103" s="202">
        <v>34.928813559322037</v>
      </c>
      <c r="N103" s="202">
        <v>8.9717433489827858</v>
      </c>
      <c r="O103" s="10">
        <f t="shared" si="10"/>
        <v>144.26379725827908</v>
      </c>
      <c r="P103" s="11">
        <f t="shared" si="11"/>
        <v>8.8413187018618056E-2</v>
      </c>
    </row>
    <row r="104" spans="1:16" x14ac:dyDescent="0.35">
      <c r="A104" s="9">
        <f t="shared" si="12"/>
        <v>99</v>
      </c>
      <c r="B104" s="8" t="s">
        <v>1554</v>
      </c>
      <c r="C104" s="8">
        <f>димвенканали!C104</f>
        <v>1506.1</v>
      </c>
      <c r="D104" s="8">
        <f>димвенканали!D104</f>
        <v>0</v>
      </c>
      <c r="E104" s="8">
        <f>димвенканали!E104</f>
        <v>0</v>
      </c>
      <c r="F104" s="8">
        <f t="shared" si="7"/>
        <v>1506.1</v>
      </c>
      <c r="G104" s="8"/>
      <c r="H104" s="8"/>
      <c r="I104" s="8">
        <v>32</v>
      </c>
      <c r="J104" s="217">
        <f t="shared" si="13"/>
        <v>2.1959169668896893E-2</v>
      </c>
      <c r="K104" s="209">
        <f t="shared" si="9"/>
        <v>94.017086978898604</v>
      </c>
      <c r="L104" s="202">
        <f t="shared" si="8"/>
        <v>20.683759135357693</v>
      </c>
      <c r="M104" s="202">
        <v>39.918644067796613</v>
      </c>
      <c r="N104" s="202">
        <v>10.25342097026604</v>
      </c>
      <c r="O104" s="10">
        <f t="shared" si="10"/>
        <v>164.87291115231895</v>
      </c>
      <c r="P104" s="11">
        <f t="shared" si="11"/>
        <v>0.10947009571231589</v>
      </c>
    </row>
    <row r="105" spans="1:16" x14ac:dyDescent="0.35">
      <c r="A105" s="9">
        <f t="shared" si="12"/>
        <v>100</v>
      </c>
      <c r="B105" s="8" t="s">
        <v>1555</v>
      </c>
      <c r="C105" s="8">
        <f>димвенканали!C105</f>
        <v>2013.2</v>
      </c>
      <c r="D105" s="8">
        <f>димвенканали!D105</f>
        <v>0</v>
      </c>
      <c r="E105" s="8">
        <f>димвенканали!E105</f>
        <v>0</v>
      </c>
      <c r="F105" s="8">
        <f t="shared" si="7"/>
        <v>2013.2</v>
      </c>
      <c r="G105" s="8"/>
      <c r="H105" s="8"/>
      <c r="I105" s="8">
        <v>45</v>
      </c>
      <c r="J105" s="217">
        <f t="shared" si="13"/>
        <v>3.0880082346886256E-2</v>
      </c>
      <c r="K105" s="209">
        <f t="shared" si="9"/>
        <v>132.21152856407616</v>
      </c>
      <c r="L105" s="202">
        <f t="shared" si="8"/>
        <v>29.086536284096756</v>
      </c>
      <c r="M105" s="202">
        <v>56.135593220338976</v>
      </c>
      <c r="N105" s="202">
        <v>14.418873239436618</v>
      </c>
      <c r="O105" s="10">
        <f t="shared" si="10"/>
        <v>231.85253130794848</v>
      </c>
      <c r="P105" s="11">
        <f t="shared" si="11"/>
        <v>0.11516616893897699</v>
      </c>
    </row>
    <row r="106" spans="1:16" x14ac:dyDescent="0.35">
      <c r="A106" s="9">
        <f t="shared" si="12"/>
        <v>101</v>
      </c>
      <c r="B106" s="8" t="s">
        <v>1556</v>
      </c>
      <c r="C106" s="8">
        <f>димвенканали!C106</f>
        <v>750.96</v>
      </c>
      <c r="D106" s="8">
        <f>димвенканали!D106</f>
        <v>0</v>
      </c>
      <c r="E106" s="8">
        <f>димвенканали!E106</f>
        <v>30</v>
      </c>
      <c r="F106" s="8">
        <f t="shared" si="7"/>
        <v>780.96</v>
      </c>
      <c r="G106" s="8"/>
      <c r="H106" s="8"/>
      <c r="I106" s="8">
        <v>13</v>
      </c>
      <c r="J106" s="217">
        <f t="shared" si="13"/>
        <v>8.9209126779893622E-3</v>
      </c>
      <c r="K106" s="209">
        <f t="shared" si="9"/>
        <v>38.19444158517755</v>
      </c>
      <c r="L106" s="202">
        <f t="shared" si="8"/>
        <v>8.4027771487390606</v>
      </c>
      <c r="M106" s="202">
        <v>16.216949152542373</v>
      </c>
      <c r="N106" s="202">
        <v>4.1654522691705784</v>
      </c>
      <c r="O106" s="10">
        <f t="shared" si="10"/>
        <v>66.979620155629561</v>
      </c>
      <c r="P106" s="11">
        <f t="shared" si="11"/>
        <v>8.5765750045622771E-2</v>
      </c>
    </row>
    <row r="107" spans="1:16" x14ac:dyDescent="0.35">
      <c r="A107" s="9">
        <f t="shared" si="12"/>
        <v>102</v>
      </c>
      <c r="B107" s="8" t="s">
        <v>1557</v>
      </c>
      <c r="C107" s="8">
        <f>димвенканали!C107</f>
        <v>529.01</v>
      </c>
      <c r="D107" s="8">
        <f>димвенканали!D107</f>
        <v>0</v>
      </c>
      <c r="E107" s="8">
        <f>димвенканали!E107</f>
        <v>0</v>
      </c>
      <c r="F107" s="8">
        <f t="shared" si="7"/>
        <v>529.01</v>
      </c>
      <c r="G107" s="8"/>
      <c r="H107" s="8"/>
      <c r="I107" s="8">
        <v>9</v>
      </c>
      <c r="J107" s="217">
        <f t="shared" si="13"/>
        <v>6.1760164693772509E-3</v>
      </c>
      <c r="K107" s="209">
        <f t="shared" si="9"/>
        <v>26.44230571281523</v>
      </c>
      <c r="L107" s="202">
        <f t="shared" si="8"/>
        <v>5.8173072568193502</v>
      </c>
      <c r="M107" s="202">
        <v>11.227118644067797</v>
      </c>
      <c r="N107" s="202">
        <v>2.8837746478873241</v>
      </c>
      <c r="O107" s="10">
        <f t="shared" si="10"/>
        <v>46.370506261589696</v>
      </c>
      <c r="P107" s="11">
        <f t="shared" si="11"/>
        <v>8.7655254648474887E-2</v>
      </c>
    </row>
    <row r="108" spans="1:16" x14ac:dyDescent="0.35">
      <c r="A108" s="9">
        <f t="shared" si="12"/>
        <v>103</v>
      </c>
      <c r="B108" s="8" t="s">
        <v>1558</v>
      </c>
      <c r="C108" s="8">
        <f>димвенканали!C108</f>
        <v>658.78</v>
      </c>
      <c r="D108" s="8">
        <f>димвенканали!D108</f>
        <v>61.5</v>
      </c>
      <c r="E108" s="8">
        <f>димвенканали!E108</f>
        <v>0</v>
      </c>
      <c r="F108" s="8">
        <f t="shared" si="7"/>
        <v>720.28</v>
      </c>
      <c r="G108" s="8">
        <v>1</v>
      </c>
      <c r="H108" s="8"/>
      <c r="I108" s="8">
        <v>14</v>
      </c>
      <c r="J108" s="217">
        <f t="shared" si="13"/>
        <v>1.0293360782295419E-2</v>
      </c>
      <c r="K108" s="209">
        <f t="shared" si="9"/>
        <v>44.070509521358723</v>
      </c>
      <c r="L108" s="202">
        <f t="shared" si="8"/>
        <v>9.6955120946989197</v>
      </c>
      <c r="M108" s="202">
        <v>18.711864406779661</v>
      </c>
      <c r="N108" s="202">
        <v>4.8062910798122056</v>
      </c>
      <c r="O108" s="10">
        <f t="shared" si="10"/>
        <v>77.284177102649522</v>
      </c>
      <c r="P108" s="11">
        <f t="shared" si="11"/>
        <v>0.10729740809497629</v>
      </c>
    </row>
    <row r="109" spans="1:16" x14ac:dyDescent="0.35">
      <c r="A109" s="9">
        <f t="shared" si="12"/>
        <v>104</v>
      </c>
      <c r="B109" s="8" t="s">
        <v>1559</v>
      </c>
      <c r="C109" s="8">
        <f>димвенканали!C109</f>
        <v>499.4</v>
      </c>
      <c r="D109" s="8">
        <f>димвенканали!D109</f>
        <v>0</v>
      </c>
      <c r="E109" s="8">
        <f>димвенканали!E109</f>
        <v>0</v>
      </c>
      <c r="F109" s="8">
        <f t="shared" si="7"/>
        <v>499.4</v>
      </c>
      <c r="G109" s="8"/>
      <c r="H109" s="8"/>
      <c r="I109" s="8">
        <v>7</v>
      </c>
      <c r="J109" s="217">
        <f t="shared" si="13"/>
        <v>4.8035683650711957E-3</v>
      </c>
      <c r="K109" s="209">
        <f t="shared" si="9"/>
        <v>20.566237776634072</v>
      </c>
      <c r="L109" s="202">
        <f t="shared" si="8"/>
        <v>4.5245723108594955</v>
      </c>
      <c r="M109" s="202">
        <v>8.7322033898305094</v>
      </c>
      <c r="N109" s="202">
        <v>2.2429358372456965</v>
      </c>
      <c r="O109" s="10">
        <f t="shared" si="10"/>
        <v>36.065949314569771</v>
      </c>
      <c r="P109" s="11">
        <f t="shared" si="11"/>
        <v>7.2218560902222215E-2</v>
      </c>
    </row>
    <row r="110" spans="1:16" x14ac:dyDescent="0.35">
      <c r="A110" s="9">
        <f t="shared" si="12"/>
        <v>105</v>
      </c>
      <c r="B110" s="8" t="s">
        <v>1560</v>
      </c>
      <c r="C110" s="8">
        <f>димвенканали!C110</f>
        <v>595.1</v>
      </c>
      <c r="D110" s="8">
        <f>димвенканали!D110</f>
        <v>0</v>
      </c>
      <c r="E110" s="8">
        <f>димвенканали!E110</f>
        <v>0</v>
      </c>
      <c r="F110" s="8">
        <f t="shared" si="7"/>
        <v>595.1</v>
      </c>
      <c r="G110" s="8"/>
      <c r="H110" s="8"/>
      <c r="I110" s="8">
        <v>13</v>
      </c>
      <c r="J110" s="217">
        <f t="shared" si="13"/>
        <v>8.9209126779893622E-3</v>
      </c>
      <c r="K110" s="209">
        <f t="shared" si="9"/>
        <v>38.19444158517755</v>
      </c>
      <c r="L110" s="202">
        <f t="shared" si="8"/>
        <v>8.4027771487390606</v>
      </c>
      <c r="M110" s="202">
        <v>16.216949152542373</v>
      </c>
      <c r="N110" s="202">
        <v>4.1654522691705784</v>
      </c>
      <c r="O110" s="10">
        <f t="shared" si="10"/>
        <v>66.979620155629561</v>
      </c>
      <c r="P110" s="11">
        <f t="shared" si="11"/>
        <v>0.11255187389620158</v>
      </c>
    </row>
    <row r="111" spans="1:16" x14ac:dyDescent="0.35">
      <c r="A111" s="9">
        <f t="shared" si="12"/>
        <v>106</v>
      </c>
      <c r="B111" s="8" t="s">
        <v>1561</v>
      </c>
      <c r="C111" s="8">
        <f>димвенканали!C111</f>
        <v>804.1</v>
      </c>
      <c r="D111" s="8">
        <f>димвенканали!D111</f>
        <v>0</v>
      </c>
      <c r="E111" s="8">
        <f>димвенканали!E111</f>
        <v>0</v>
      </c>
      <c r="F111" s="8">
        <f t="shared" ref="F111:F172" si="14">C111+D111+E111</f>
        <v>804.1</v>
      </c>
      <c r="G111" s="8"/>
      <c r="H111" s="8"/>
      <c r="I111" s="8">
        <v>23</v>
      </c>
      <c r="J111" s="217">
        <f t="shared" si="13"/>
        <v>1.5783153199519642E-2</v>
      </c>
      <c r="K111" s="209">
        <f t="shared" si="9"/>
        <v>67.574781266083363</v>
      </c>
      <c r="L111" s="202">
        <f t="shared" si="8"/>
        <v>14.86645187853834</v>
      </c>
      <c r="M111" s="202">
        <v>28.69152542372882</v>
      </c>
      <c r="N111" s="202">
        <v>7.3696463223787161</v>
      </c>
      <c r="O111" s="10">
        <f t="shared" si="10"/>
        <v>118.50240489072924</v>
      </c>
      <c r="P111" s="11">
        <f t="shared" si="11"/>
        <v>0.14737272091870318</v>
      </c>
    </row>
    <row r="112" spans="1:16" x14ac:dyDescent="0.35">
      <c r="A112" s="9">
        <f t="shared" si="12"/>
        <v>107</v>
      </c>
      <c r="B112" s="8" t="s">
        <v>1562</v>
      </c>
      <c r="C112" s="8">
        <f>димвенканали!C112</f>
        <v>844.6</v>
      </c>
      <c r="D112" s="8">
        <f>димвенканали!D112</f>
        <v>0</v>
      </c>
      <c r="E112" s="8">
        <f>димвенканали!E112</f>
        <v>0</v>
      </c>
      <c r="F112" s="8">
        <f t="shared" si="14"/>
        <v>844.6</v>
      </c>
      <c r="G112" s="8"/>
      <c r="H112" s="8"/>
      <c r="I112" s="8">
        <v>26</v>
      </c>
      <c r="J112" s="217">
        <f t="shared" si="13"/>
        <v>1.7841825355978724E-2</v>
      </c>
      <c r="K112" s="209">
        <f t="shared" si="9"/>
        <v>76.388883170355101</v>
      </c>
      <c r="L112" s="202">
        <f t="shared" si="8"/>
        <v>16.805554297478121</v>
      </c>
      <c r="M112" s="202">
        <v>32.433898305084746</v>
      </c>
      <c r="N112" s="202">
        <v>8.3309045383411569</v>
      </c>
      <c r="O112" s="10">
        <f t="shared" si="10"/>
        <v>133.95924031125912</v>
      </c>
      <c r="P112" s="11">
        <f t="shared" si="11"/>
        <v>0.15860672544548796</v>
      </c>
    </row>
    <row r="113" spans="1:16" x14ac:dyDescent="0.35">
      <c r="A113" s="9">
        <f t="shared" si="12"/>
        <v>108</v>
      </c>
      <c r="B113" s="8" t="s">
        <v>1563</v>
      </c>
      <c r="C113" s="8">
        <f>димвенканали!C113</f>
        <v>1017</v>
      </c>
      <c r="D113" s="8">
        <f>димвенканали!D113</f>
        <v>0</v>
      </c>
      <c r="E113" s="8">
        <f>димвенканали!E113</f>
        <v>0</v>
      </c>
      <c r="F113" s="8">
        <f t="shared" si="14"/>
        <v>1017</v>
      </c>
      <c r="G113" s="8"/>
      <c r="H113" s="8"/>
      <c r="I113" s="8">
        <v>31</v>
      </c>
      <c r="J113" s="217">
        <f t="shared" si="13"/>
        <v>2.1272945616743866E-2</v>
      </c>
      <c r="K113" s="209">
        <f t="shared" si="9"/>
        <v>91.079053010808025</v>
      </c>
      <c r="L113" s="202">
        <f t="shared" si="8"/>
        <v>20.037391662377765</v>
      </c>
      <c r="M113" s="202">
        <v>38.671186440677971</v>
      </c>
      <c r="N113" s="202">
        <v>9.9330015649452257</v>
      </c>
      <c r="O113" s="10">
        <f t="shared" si="10"/>
        <v>159.72063267880898</v>
      </c>
      <c r="P113" s="11">
        <f t="shared" si="11"/>
        <v>0.15705076959568237</v>
      </c>
    </row>
    <row r="114" spans="1:16" x14ac:dyDescent="0.35">
      <c r="A114" s="9">
        <f t="shared" si="12"/>
        <v>109</v>
      </c>
      <c r="B114" s="8" t="s">
        <v>1564</v>
      </c>
      <c r="C114" s="8">
        <f>димвенканали!C114</f>
        <v>630.4</v>
      </c>
      <c r="D114" s="8">
        <f>димвенканали!D114</f>
        <v>0</v>
      </c>
      <c r="E114" s="8">
        <f>димвенканали!E114</f>
        <v>0</v>
      </c>
      <c r="F114" s="8">
        <f t="shared" si="14"/>
        <v>630.4</v>
      </c>
      <c r="G114" s="8"/>
      <c r="H114" s="8"/>
      <c r="I114" s="8">
        <v>20</v>
      </c>
      <c r="J114" s="217">
        <f t="shared" si="13"/>
        <v>1.3724481043060559E-2</v>
      </c>
      <c r="K114" s="209">
        <f t="shared" si="9"/>
        <v>58.760679361811626</v>
      </c>
      <c r="L114" s="202">
        <f t="shared" si="8"/>
        <v>12.927349459598558</v>
      </c>
      <c r="M114" s="202">
        <v>24.949152542372882</v>
      </c>
      <c r="N114" s="202">
        <v>6.4083881064162753</v>
      </c>
      <c r="O114" s="10">
        <f t="shared" si="10"/>
        <v>103.04556947019935</v>
      </c>
      <c r="P114" s="11">
        <f t="shared" si="11"/>
        <v>0.16346061146922486</v>
      </c>
    </row>
    <row r="115" spans="1:16" x14ac:dyDescent="0.35">
      <c r="A115" s="9">
        <f t="shared" si="12"/>
        <v>110</v>
      </c>
      <c r="B115" s="8" t="s">
        <v>1565</v>
      </c>
      <c r="C115" s="8">
        <f>димвенканали!C115</f>
        <v>777.76</v>
      </c>
      <c r="D115" s="8">
        <f>димвенканали!D115</f>
        <v>0</v>
      </c>
      <c r="E115" s="8">
        <f>димвенканали!E115</f>
        <v>0</v>
      </c>
      <c r="F115" s="8">
        <f t="shared" si="14"/>
        <v>777.76</v>
      </c>
      <c r="G115" s="8"/>
      <c r="H115" s="8"/>
      <c r="I115" s="8">
        <v>12</v>
      </c>
      <c r="J115" s="217">
        <f t="shared" si="13"/>
        <v>8.2346886258363346E-3</v>
      </c>
      <c r="K115" s="209">
        <f t="shared" si="9"/>
        <v>35.256407617086971</v>
      </c>
      <c r="L115" s="202">
        <f t="shared" si="8"/>
        <v>7.7564096757591336</v>
      </c>
      <c r="M115" s="202">
        <v>14.969491525423729</v>
      </c>
      <c r="N115" s="202">
        <v>3.8450328638497653</v>
      </c>
      <c r="O115" s="10">
        <f t="shared" si="10"/>
        <v>61.827341682119602</v>
      </c>
      <c r="P115" s="11">
        <f t="shared" si="11"/>
        <v>7.9494113456747076E-2</v>
      </c>
    </row>
    <row r="116" spans="1:16" x14ac:dyDescent="0.35">
      <c r="A116" s="9">
        <f t="shared" si="12"/>
        <v>111</v>
      </c>
      <c r="B116" s="8" t="s">
        <v>1566</v>
      </c>
      <c r="C116" s="8">
        <f>димвенканали!C116</f>
        <v>906.27</v>
      </c>
      <c r="D116" s="8">
        <f>димвенканали!D116</f>
        <v>0</v>
      </c>
      <c r="E116" s="8">
        <f>димвенканали!E116</f>
        <v>0</v>
      </c>
      <c r="F116" s="8">
        <f t="shared" si="14"/>
        <v>906.27</v>
      </c>
      <c r="G116" s="8"/>
      <c r="H116" s="8"/>
      <c r="I116" s="8">
        <v>27</v>
      </c>
      <c r="J116" s="217">
        <f t="shared" si="13"/>
        <v>1.8528049408131755E-2</v>
      </c>
      <c r="K116" s="209">
        <f t="shared" si="9"/>
        <v>79.326917138445694</v>
      </c>
      <c r="L116" s="202">
        <f t="shared" si="8"/>
        <v>17.451921770458053</v>
      </c>
      <c r="M116" s="202">
        <v>33.681355932203388</v>
      </c>
      <c r="N116" s="202">
        <v>8.6513239436619713</v>
      </c>
      <c r="O116" s="10">
        <f t="shared" si="10"/>
        <v>139.11151878476909</v>
      </c>
      <c r="P116" s="11">
        <f t="shared" si="11"/>
        <v>0.15349897799195503</v>
      </c>
    </row>
    <row r="117" spans="1:16" x14ac:dyDescent="0.35">
      <c r="A117" s="9">
        <f t="shared" si="12"/>
        <v>112</v>
      </c>
      <c r="B117" s="8" t="s">
        <v>1567</v>
      </c>
      <c r="C117" s="8">
        <f>димвенканали!C117</f>
        <v>895.68</v>
      </c>
      <c r="D117" s="8">
        <f>димвенканали!D117</f>
        <v>0</v>
      </c>
      <c r="E117" s="8">
        <f>димвенканали!E117</f>
        <v>0</v>
      </c>
      <c r="F117" s="8">
        <f t="shared" si="14"/>
        <v>895.68</v>
      </c>
      <c r="G117" s="8"/>
      <c r="H117" s="8"/>
      <c r="I117" s="8">
        <v>24</v>
      </c>
      <c r="J117" s="217">
        <f t="shared" si="13"/>
        <v>1.6469377251672669E-2</v>
      </c>
      <c r="K117" s="209">
        <f t="shared" si="9"/>
        <v>70.512815234173942</v>
      </c>
      <c r="L117" s="202">
        <f t="shared" si="8"/>
        <v>15.512819351518267</v>
      </c>
      <c r="M117" s="202">
        <v>29.938983050847458</v>
      </c>
      <c r="N117" s="202">
        <v>7.6900657276995306</v>
      </c>
      <c r="O117" s="10">
        <f t="shared" si="10"/>
        <v>123.6546833642392</v>
      </c>
      <c r="P117" s="11">
        <f t="shared" si="11"/>
        <v>0.13805676509940962</v>
      </c>
    </row>
    <row r="118" spans="1:16" x14ac:dyDescent="0.35">
      <c r="A118" s="9">
        <f t="shared" si="12"/>
        <v>113</v>
      </c>
      <c r="B118" s="8" t="s">
        <v>1568</v>
      </c>
      <c r="C118" s="8">
        <f>димвенканали!C118</f>
        <v>898.84</v>
      </c>
      <c r="D118" s="8">
        <f>димвенканали!D118</f>
        <v>0</v>
      </c>
      <c r="E118" s="8">
        <f>димвенканали!E118</f>
        <v>0</v>
      </c>
      <c r="F118" s="8">
        <f t="shared" si="14"/>
        <v>898.84</v>
      </c>
      <c r="G118" s="8"/>
      <c r="H118" s="8"/>
      <c r="I118" s="8">
        <v>25</v>
      </c>
      <c r="J118" s="217">
        <f t="shared" si="13"/>
        <v>1.7155601303825697E-2</v>
      </c>
      <c r="K118" s="209">
        <f t="shared" si="9"/>
        <v>73.450849202264521</v>
      </c>
      <c r="L118" s="202">
        <f t="shared" si="8"/>
        <v>16.159186824498196</v>
      </c>
      <c r="M118" s="202">
        <v>31.1864406779661</v>
      </c>
      <c r="N118" s="202">
        <v>8.0104851330203442</v>
      </c>
      <c r="O118" s="10">
        <f t="shared" si="10"/>
        <v>128.80696183774916</v>
      </c>
      <c r="P118" s="11">
        <f t="shared" si="11"/>
        <v>0.14330354883822388</v>
      </c>
    </row>
    <row r="119" spans="1:16" x14ac:dyDescent="0.35">
      <c r="A119" s="9">
        <f t="shared" si="12"/>
        <v>114</v>
      </c>
      <c r="B119" s="8" t="s">
        <v>1569</v>
      </c>
      <c r="C119" s="8">
        <f>димвенканали!C119</f>
        <v>956.6</v>
      </c>
      <c r="D119" s="8">
        <f>димвенканали!D119</f>
        <v>0</v>
      </c>
      <c r="E119" s="8">
        <f>димвенканали!E119</f>
        <v>0</v>
      </c>
      <c r="F119" s="8">
        <f t="shared" si="14"/>
        <v>956.6</v>
      </c>
      <c r="G119" s="8"/>
      <c r="H119" s="8"/>
      <c r="I119" s="8">
        <v>25</v>
      </c>
      <c r="J119" s="217">
        <f t="shared" si="13"/>
        <v>1.7155601303825697E-2</v>
      </c>
      <c r="K119" s="209">
        <f t="shared" si="9"/>
        <v>73.450849202264521</v>
      </c>
      <c r="L119" s="202">
        <f t="shared" si="8"/>
        <v>16.159186824498196</v>
      </c>
      <c r="M119" s="202">
        <v>31.1864406779661</v>
      </c>
      <c r="N119" s="202">
        <v>8.0104851330203442</v>
      </c>
      <c r="O119" s="10">
        <f t="shared" si="10"/>
        <v>128.80696183774916</v>
      </c>
      <c r="P119" s="11">
        <f t="shared" si="11"/>
        <v>0.13465080685526779</v>
      </c>
    </row>
    <row r="120" spans="1:16" x14ac:dyDescent="0.35">
      <c r="A120" s="9">
        <f t="shared" si="12"/>
        <v>115</v>
      </c>
      <c r="B120" s="8" t="s">
        <v>1570</v>
      </c>
      <c r="C120" s="8">
        <f>димвенканали!C120</f>
        <v>808.75</v>
      </c>
      <c r="D120" s="8">
        <f>димвенканали!D120</f>
        <v>45.8</v>
      </c>
      <c r="E120" s="8">
        <f>димвенканали!E120</f>
        <v>0</v>
      </c>
      <c r="F120" s="8">
        <f t="shared" si="14"/>
        <v>854.55</v>
      </c>
      <c r="G120" s="8">
        <v>1</v>
      </c>
      <c r="H120" s="8"/>
      <c r="I120" s="8">
        <v>19</v>
      </c>
      <c r="J120" s="217">
        <f t="shared" si="13"/>
        <v>1.3724481043060559E-2</v>
      </c>
      <c r="K120" s="209">
        <f t="shared" si="9"/>
        <v>58.760679361811626</v>
      </c>
      <c r="L120" s="202">
        <f t="shared" si="8"/>
        <v>12.927349459598558</v>
      </c>
      <c r="M120" s="202">
        <v>24.949152542372882</v>
      </c>
      <c r="N120" s="202">
        <v>6.4083881064162753</v>
      </c>
      <c r="O120" s="10">
        <f t="shared" si="10"/>
        <v>103.04556947019935</v>
      </c>
      <c r="P120" s="11">
        <f t="shared" si="11"/>
        <v>0.12058459946193828</v>
      </c>
    </row>
    <row r="121" spans="1:16" x14ac:dyDescent="0.35">
      <c r="A121" s="9">
        <f t="shared" si="12"/>
        <v>116</v>
      </c>
      <c r="B121" s="8" t="s">
        <v>1571</v>
      </c>
      <c r="C121" s="8">
        <f>димвенканали!C121</f>
        <v>623.66999999999996</v>
      </c>
      <c r="D121" s="8">
        <f>димвенканали!D121</f>
        <v>88.7</v>
      </c>
      <c r="E121" s="8">
        <f>димвенканали!E121</f>
        <v>51.6</v>
      </c>
      <c r="F121" s="8">
        <f t="shared" si="14"/>
        <v>763.97</v>
      </c>
      <c r="G121" s="8">
        <v>1</v>
      </c>
      <c r="H121" s="8">
        <v>1</v>
      </c>
      <c r="I121" s="8">
        <v>18</v>
      </c>
      <c r="J121" s="217">
        <f t="shared" si="13"/>
        <v>1.3724481043060559E-2</v>
      </c>
      <c r="K121" s="209">
        <f t="shared" si="9"/>
        <v>58.760679361811626</v>
      </c>
      <c r="L121" s="202">
        <f t="shared" si="8"/>
        <v>12.927349459598558</v>
      </c>
      <c r="M121" s="202">
        <v>24.949152542372882</v>
      </c>
      <c r="N121" s="202">
        <v>6.4083881064162753</v>
      </c>
      <c r="O121" s="10">
        <f t="shared" si="10"/>
        <v>103.04556947019935</v>
      </c>
      <c r="P121" s="11">
        <f t="shared" si="11"/>
        <v>0.13488169623178836</v>
      </c>
    </row>
    <row r="122" spans="1:16" x14ac:dyDescent="0.35">
      <c r="A122" s="9">
        <f t="shared" si="12"/>
        <v>117</v>
      </c>
      <c r="B122" s="8" t="s">
        <v>1572</v>
      </c>
      <c r="C122" s="8">
        <f>димвенканали!C122</f>
        <v>522.74</v>
      </c>
      <c r="D122" s="8">
        <f>димвенканали!D122</f>
        <v>0</v>
      </c>
      <c r="E122" s="8">
        <f>димвенканали!E122</f>
        <v>0</v>
      </c>
      <c r="F122" s="8">
        <f t="shared" si="14"/>
        <v>522.74</v>
      </c>
      <c r="G122" s="8"/>
      <c r="H122" s="8"/>
      <c r="I122" s="8">
        <v>19</v>
      </c>
      <c r="J122" s="217">
        <f t="shared" si="13"/>
        <v>1.3038256990907531E-2</v>
      </c>
      <c r="K122" s="209">
        <f t="shared" ref="K122:K184" si="15">J122*$K$2</f>
        <v>55.822645393721047</v>
      </c>
      <c r="L122" s="202">
        <f t="shared" si="8"/>
        <v>12.280981986618631</v>
      </c>
      <c r="M122" s="202">
        <v>23.70169491525424</v>
      </c>
      <c r="N122" s="202">
        <v>6.0879687010954617</v>
      </c>
      <c r="O122" s="10">
        <f t="shared" si="10"/>
        <v>97.893290996689373</v>
      </c>
      <c r="P122" s="11">
        <f t="shared" si="11"/>
        <v>0.18726956229997585</v>
      </c>
    </row>
    <row r="123" spans="1:16" x14ac:dyDescent="0.35">
      <c r="A123" s="9">
        <f t="shared" si="12"/>
        <v>118</v>
      </c>
      <c r="B123" s="8" t="s">
        <v>1573</v>
      </c>
      <c r="C123" s="8">
        <f>димвенканали!C123</f>
        <v>579.79999999999995</v>
      </c>
      <c r="D123" s="8">
        <f>димвенканали!D123</f>
        <v>0</v>
      </c>
      <c r="E123" s="8">
        <f>димвенканали!E123</f>
        <v>20.399999999999999</v>
      </c>
      <c r="F123" s="8">
        <f t="shared" si="14"/>
        <v>600.19999999999993</v>
      </c>
      <c r="G123" s="8"/>
      <c r="H123" s="8">
        <v>1</v>
      </c>
      <c r="I123" s="8">
        <v>18</v>
      </c>
      <c r="J123" s="217">
        <f t="shared" si="13"/>
        <v>1.3038256990907531E-2</v>
      </c>
      <c r="K123" s="209">
        <f t="shared" si="15"/>
        <v>55.822645393721047</v>
      </c>
      <c r="L123" s="202">
        <f t="shared" ref="L123:L185" si="16">K123*0.22</f>
        <v>12.280981986618631</v>
      </c>
      <c r="M123" s="202">
        <v>23.70169491525424</v>
      </c>
      <c r="N123" s="202">
        <v>6.0879687010954617</v>
      </c>
      <c r="O123" s="10">
        <f t="shared" si="10"/>
        <v>97.893290996689373</v>
      </c>
      <c r="P123" s="11">
        <f t="shared" si="11"/>
        <v>0.16310111795516391</v>
      </c>
    </row>
    <row r="124" spans="1:16" x14ac:dyDescent="0.35">
      <c r="A124" s="9">
        <f t="shared" si="12"/>
        <v>119</v>
      </c>
      <c r="B124" s="8" t="s">
        <v>1574</v>
      </c>
      <c r="C124" s="8">
        <f>димвенканали!C124</f>
        <v>965.16</v>
      </c>
      <c r="D124" s="8">
        <f>димвенканали!D124</f>
        <v>0</v>
      </c>
      <c r="E124" s="8">
        <f>димвенканали!E124</f>
        <v>0</v>
      </c>
      <c r="F124" s="8">
        <f t="shared" si="14"/>
        <v>965.16</v>
      </c>
      <c r="G124" s="8"/>
      <c r="H124" s="8"/>
      <c r="I124" s="8">
        <v>26</v>
      </c>
      <c r="J124" s="217">
        <f t="shared" si="13"/>
        <v>1.7841825355978724E-2</v>
      </c>
      <c r="K124" s="209">
        <f t="shared" si="15"/>
        <v>76.388883170355101</v>
      </c>
      <c r="L124" s="202">
        <f t="shared" si="16"/>
        <v>16.805554297478121</v>
      </c>
      <c r="M124" s="202">
        <v>32.433898305084746</v>
      </c>
      <c r="N124" s="202">
        <v>8.3309045383411569</v>
      </c>
      <c r="O124" s="10">
        <f t="shared" si="10"/>
        <v>133.95924031125912</v>
      </c>
      <c r="P124" s="11">
        <f t="shared" si="11"/>
        <v>0.13879485298941019</v>
      </c>
    </row>
    <row r="125" spans="1:16" x14ac:dyDescent="0.35">
      <c r="A125" s="9">
        <f t="shared" si="12"/>
        <v>120</v>
      </c>
      <c r="B125" s="8" t="s">
        <v>1575</v>
      </c>
      <c r="C125" s="8">
        <f>димвенканали!C125</f>
        <v>1184.0999999999999</v>
      </c>
      <c r="D125" s="8">
        <f>димвенканали!D125</f>
        <v>0</v>
      </c>
      <c r="E125" s="8">
        <f>димвенканали!E125</f>
        <v>0</v>
      </c>
      <c r="F125" s="8">
        <f t="shared" si="14"/>
        <v>1184.0999999999999</v>
      </c>
      <c r="G125" s="8"/>
      <c r="H125" s="8"/>
      <c r="I125" s="8">
        <v>33</v>
      </c>
      <c r="J125" s="217">
        <f t="shared" si="13"/>
        <v>2.2645393721049921E-2</v>
      </c>
      <c r="K125" s="209">
        <f t="shared" si="15"/>
        <v>96.955120946989183</v>
      </c>
      <c r="L125" s="202">
        <f t="shared" si="16"/>
        <v>21.330126608337622</v>
      </c>
      <c r="M125" s="202">
        <v>41.166101694915248</v>
      </c>
      <c r="N125" s="202">
        <v>10.573840375586855</v>
      </c>
      <c r="O125" s="10">
        <f t="shared" si="10"/>
        <v>170.02518962582892</v>
      </c>
      <c r="P125" s="11">
        <f t="shared" si="11"/>
        <v>0.14359022854980907</v>
      </c>
    </row>
    <row r="126" spans="1:16" x14ac:dyDescent="0.35">
      <c r="A126" s="9">
        <f t="shared" si="12"/>
        <v>121</v>
      </c>
      <c r="B126" s="8" t="s">
        <v>1576</v>
      </c>
      <c r="C126" s="8">
        <f>димвенканали!C126</f>
        <v>1096.8</v>
      </c>
      <c r="D126" s="8">
        <f>димвенканали!D126</f>
        <v>0</v>
      </c>
      <c r="E126" s="8">
        <f>димвенканали!E126</f>
        <v>0</v>
      </c>
      <c r="F126" s="8">
        <f t="shared" si="14"/>
        <v>1096.8</v>
      </c>
      <c r="G126" s="8"/>
      <c r="H126" s="8"/>
      <c r="I126" s="8">
        <v>28</v>
      </c>
      <c r="J126" s="217">
        <f t="shared" si="13"/>
        <v>1.9214273460284783E-2</v>
      </c>
      <c r="K126" s="209">
        <f t="shared" si="15"/>
        <v>82.264951106536287</v>
      </c>
      <c r="L126" s="202">
        <f t="shared" si="16"/>
        <v>18.098289243437982</v>
      </c>
      <c r="M126" s="202">
        <v>34.928813559322037</v>
      </c>
      <c r="N126" s="202">
        <v>8.9717433489827858</v>
      </c>
      <c r="O126" s="10">
        <f t="shared" si="10"/>
        <v>144.26379725827908</v>
      </c>
      <c r="P126" s="11">
        <f t="shared" si="11"/>
        <v>0.1315315438168117</v>
      </c>
    </row>
    <row r="127" spans="1:16" x14ac:dyDescent="0.35">
      <c r="A127" s="9">
        <f t="shared" si="12"/>
        <v>122</v>
      </c>
      <c r="B127" s="8" t="s">
        <v>1577</v>
      </c>
      <c r="C127" s="8">
        <f>димвенканали!C127</f>
        <v>645.71</v>
      </c>
      <c r="D127" s="8">
        <f>димвенканали!D127</f>
        <v>57.9</v>
      </c>
      <c r="E127" s="8">
        <f>димвенканали!E127</f>
        <v>0</v>
      </c>
      <c r="F127" s="8">
        <f t="shared" si="14"/>
        <v>703.61</v>
      </c>
      <c r="G127" s="8">
        <v>1</v>
      </c>
      <c r="H127" s="8"/>
      <c r="I127" s="8">
        <v>12</v>
      </c>
      <c r="J127" s="217">
        <f t="shared" si="13"/>
        <v>8.9209126779893622E-3</v>
      </c>
      <c r="K127" s="209">
        <f t="shared" si="15"/>
        <v>38.19444158517755</v>
      </c>
      <c r="L127" s="202">
        <f t="shared" si="16"/>
        <v>8.4027771487390606</v>
      </c>
      <c r="M127" s="202">
        <v>16.216949152542373</v>
      </c>
      <c r="N127" s="202">
        <v>4.1654522691705784</v>
      </c>
      <c r="O127" s="10">
        <f t="shared" si="10"/>
        <v>66.979620155629561</v>
      </c>
      <c r="P127" s="11">
        <f t="shared" si="11"/>
        <v>9.5194241349084802E-2</v>
      </c>
    </row>
    <row r="128" spans="1:16" x14ac:dyDescent="0.35">
      <c r="A128" s="9">
        <f t="shared" si="12"/>
        <v>123</v>
      </c>
      <c r="B128" s="8" t="s">
        <v>1578</v>
      </c>
      <c r="C128" s="8">
        <f>димвенканали!C128</f>
        <v>1000.02</v>
      </c>
      <c r="D128" s="8">
        <f>димвенканали!D128</f>
        <v>0</v>
      </c>
      <c r="E128" s="8">
        <f>димвенканали!E128</f>
        <v>18.100000000000001</v>
      </c>
      <c r="F128" s="8">
        <f t="shared" si="14"/>
        <v>1018.12</v>
      </c>
      <c r="G128" s="8"/>
      <c r="H128" s="8">
        <v>1</v>
      </c>
      <c r="I128" s="8">
        <v>18</v>
      </c>
      <c r="J128" s="217">
        <f t="shared" si="13"/>
        <v>1.3038256990907531E-2</v>
      </c>
      <c r="K128" s="209">
        <f t="shared" si="15"/>
        <v>55.822645393721047</v>
      </c>
      <c r="L128" s="202">
        <f t="shared" si="16"/>
        <v>12.280981986618631</v>
      </c>
      <c r="M128" s="202">
        <v>23.70169491525424</v>
      </c>
      <c r="N128" s="202">
        <v>6.0879687010954617</v>
      </c>
      <c r="O128" s="10">
        <f t="shared" si="10"/>
        <v>97.893290996689373</v>
      </c>
      <c r="P128" s="11">
        <f t="shared" si="11"/>
        <v>9.6151034255971171E-2</v>
      </c>
    </row>
    <row r="129" spans="1:16" x14ac:dyDescent="0.35">
      <c r="A129" s="9">
        <f t="shared" si="12"/>
        <v>124</v>
      </c>
      <c r="B129" s="8" t="s">
        <v>1579</v>
      </c>
      <c r="C129" s="8">
        <f>димвенканали!C129</f>
        <v>176.9</v>
      </c>
      <c r="D129" s="8">
        <f>димвенканали!D129</f>
        <v>0</v>
      </c>
      <c r="E129" s="8">
        <f>димвенканали!E129</f>
        <v>0</v>
      </c>
      <c r="F129" s="8">
        <f t="shared" si="14"/>
        <v>176.9</v>
      </c>
      <c r="G129" s="8"/>
      <c r="H129" s="8"/>
      <c r="I129" s="8">
        <v>3</v>
      </c>
      <c r="J129" s="217">
        <f t="shared" si="13"/>
        <v>2.0586721564590836E-3</v>
      </c>
      <c r="K129" s="209">
        <f t="shared" si="15"/>
        <v>8.8141019042717428</v>
      </c>
      <c r="L129" s="202">
        <f t="shared" si="16"/>
        <v>1.9391024189397834</v>
      </c>
      <c r="M129" s="202">
        <v>3.7423728813559323</v>
      </c>
      <c r="N129" s="202">
        <v>0.96125821596244132</v>
      </c>
      <c r="O129" s="10">
        <f t="shared" si="10"/>
        <v>15.456835420529901</v>
      </c>
      <c r="P129" s="11">
        <f t="shared" si="11"/>
        <v>8.7376118827189944E-2</v>
      </c>
    </row>
    <row r="130" spans="1:16" x14ac:dyDescent="0.35">
      <c r="A130" s="9">
        <f t="shared" si="12"/>
        <v>125</v>
      </c>
      <c r="B130" s="8" t="s">
        <v>1580</v>
      </c>
      <c r="C130" s="8">
        <f>димвенканали!C130</f>
        <v>198.8</v>
      </c>
      <c r="D130" s="8">
        <f>димвенканали!D130</f>
        <v>0</v>
      </c>
      <c r="E130" s="8">
        <f>димвенканали!E130</f>
        <v>0</v>
      </c>
      <c r="F130" s="8">
        <f t="shared" si="14"/>
        <v>198.8</v>
      </c>
      <c r="G130" s="8"/>
      <c r="H130" s="8"/>
      <c r="I130" s="8">
        <v>3</v>
      </c>
      <c r="J130" s="217">
        <f t="shared" si="13"/>
        <v>2.0586721564590836E-3</v>
      </c>
      <c r="K130" s="209">
        <f t="shared" si="15"/>
        <v>8.8141019042717428</v>
      </c>
      <c r="L130" s="202">
        <f t="shared" si="16"/>
        <v>1.9391024189397834</v>
      </c>
      <c r="M130" s="202">
        <v>3.7423728813559323</v>
      </c>
      <c r="N130" s="202">
        <v>0.96125821596244132</v>
      </c>
      <c r="O130" s="10">
        <f t="shared" si="10"/>
        <v>15.456835420529901</v>
      </c>
      <c r="P130" s="11">
        <f t="shared" si="11"/>
        <v>7.7750681189788229E-2</v>
      </c>
    </row>
    <row r="131" spans="1:16" x14ac:dyDescent="0.35">
      <c r="A131" s="9">
        <f t="shared" si="12"/>
        <v>126</v>
      </c>
      <c r="B131" s="8" t="s">
        <v>1581</v>
      </c>
      <c r="C131" s="8">
        <f>димвенканали!C131</f>
        <v>197.25</v>
      </c>
      <c r="D131" s="8">
        <f>димвенканали!D131</f>
        <v>0</v>
      </c>
      <c r="E131" s="8">
        <f>димвенканали!E131</f>
        <v>0</v>
      </c>
      <c r="F131" s="8">
        <f t="shared" si="14"/>
        <v>197.25</v>
      </c>
      <c r="G131" s="8"/>
      <c r="H131" s="8"/>
      <c r="I131" s="8">
        <v>3</v>
      </c>
      <c r="J131" s="217">
        <f t="shared" si="13"/>
        <v>2.0586721564590836E-3</v>
      </c>
      <c r="K131" s="209">
        <f t="shared" si="15"/>
        <v>8.8141019042717428</v>
      </c>
      <c r="L131" s="202">
        <f t="shared" si="16"/>
        <v>1.9391024189397834</v>
      </c>
      <c r="M131" s="202">
        <v>3.7423728813559323</v>
      </c>
      <c r="N131" s="202">
        <v>0.96125821596244132</v>
      </c>
      <c r="O131" s="10">
        <f t="shared" si="10"/>
        <v>15.456835420529901</v>
      </c>
      <c r="P131" s="11">
        <f t="shared" si="11"/>
        <v>7.8361649787223833E-2</v>
      </c>
    </row>
    <row r="132" spans="1:16" x14ac:dyDescent="0.35">
      <c r="A132" s="9">
        <f t="shared" si="12"/>
        <v>127</v>
      </c>
      <c r="B132" s="8" t="s">
        <v>1582</v>
      </c>
      <c r="C132" s="8">
        <f>димвенканали!C132</f>
        <v>158.5</v>
      </c>
      <c r="D132" s="8">
        <f>димвенканали!D132</f>
        <v>0</v>
      </c>
      <c r="E132" s="8">
        <f>димвенканали!E132</f>
        <v>0</v>
      </c>
      <c r="F132" s="8">
        <f t="shared" si="14"/>
        <v>158.5</v>
      </c>
      <c r="G132" s="8"/>
      <c r="H132" s="8"/>
      <c r="I132" s="8">
        <v>4</v>
      </c>
      <c r="J132" s="217">
        <f t="shared" si="13"/>
        <v>2.7448962086121117E-3</v>
      </c>
      <c r="K132" s="209">
        <f t="shared" si="15"/>
        <v>11.752135872362325</v>
      </c>
      <c r="L132" s="202">
        <f t="shared" si="16"/>
        <v>2.5854698919197117</v>
      </c>
      <c r="M132" s="202">
        <v>4.9898305084745767</v>
      </c>
      <c r="N132" s="202">
        <v>1.281677621283255</v>
      </c>
      <c r="O132" s="10">
        <f t="shared" ref="O132:O195" si="17">K132+L132+M132+N132</f>
        <v>20.609113894039869</v>
      </c>
      <c r="P132" s="11">
        <f t="shared" ref="P132:P195" si="18">O132/F132</f>
        <v>0.13002595516744397</v>
      </c>
    </row>
    <row r="133" spans="1:16" x14ac:dyDescent="0.35">
      <c r="A133" s="9">
        <f t="shared" si="12"/>
        <v>128</v>
      </c>
      <c r="B133" s="8" t="s">
        <v>1583</v>
      </c>
      <c r="C133" s="8">
        <f>димвенканали!C133</f>
        <v>184.5</v>
      </c>
      <c r="D133" s="8">
        <f>димвенканали!D133</f>
        <v>0</v>
      </c>
      <c r="E133" s="8">
        <f>димвенканали!E133</f>
        <v>0</v>
      </c>
      <c r="F133" s="8">
        <f t="shared" si="14"/>
        <v>184.5</v>
      </c>
      <c r="G133" s="8"/>
      <c r="H133" s="8"/>
      <c r="I133" s="8">
        <v>4</v>
      </c>
      <c r="J133" s="217">
        <f t="shared" si="13"/>
        <v>2.7448962086121117E-3</v>
      </c>
      <c r="K133" s="209">
        <f t="shared" si="15"/>
        <v>11.752135872362325</v>
      </c>
      <c r="L133" s="202">
        <f t="shared" si="16"/>
        <v>2.5854698919197117</v>
      </c>
      <c r="M133" s="202">
        <v>4.9898305084745767</v>
      </c>
      <c r="N133" s="202">
        <v>1.281677621283255</v>
      </c>
      <c r="O133" s="10">
        <f t="shared" si="17"/>
        <v>20.609113894039869</v>
      </c>
      <c r="P133" s="11">
        <f t="shared" si="18"/>
        <v>0.1117025143308394</v>
      </c>
    </row>
    <row r="134" spans="1:16" x14ac:dyDescent="0.35">
      <c r="A134" s="9">
        <f t="shared" si="12"/>
        <v>129</v>
      </c>
      <c r="B134" s="8" t="s">
        <v>1584</v>
      </c>
      <c r="C134" s="8">
        <f>димвенканали!C134</f>
        <v>188.15</v>
      </c>
      <c r="D134" s="8">
        <f>димвенканали!D134</f>
        <v>0</v>
      </c>
      <c r="E134" s="8">
        <f>димвенканали!E134</f>
        <v>0</v>
      </c>
      <c r="F134" s="8">
        <f t="shared" si="14"/>
        <v>188.15</v>
      </c>
      <c r="G134" s="8"/>
      <c r="H134" s="8"/>
      <c r="I134" s="8">
        <v>3</v>
      </c>
      <c r="J134" s="217">
        <f t="shared" si="13"/>
        <v>2.0586721564590836E-3</v>
      </c>
      <c r="K134" s="209">
        <f t="shared" si="15"/>
        <v>8.8141019042717428</v>
      </c>
      <c r="L134" s="202">
        <f t="shared" si="16"/>
        <v>1.9391024189397834</v>
      </c>
      <c r="M134" s="202">
        <v>3.7423728813559323</v>
      </c>
      <c r="N134" s="202">
        <v>0.96125821596244132</v>
      </c>
      <c r="O134" s="10">
        <f t="shared" si="17"/>
        <v>15.456835420529901</v>
      </c>
      <c r="P134" s="11">
        <f t="shared" si="18"/>
        <v>8.2151663143927189E-2</v>
      </c>
    </row>
    <row r="135" spans="1:16" x14ac:dyDescent="0.35">
      <c r="A135" s="9">
        <f t="shared" ref="A135:A198" si="19">A134+1</f>
        <v>130</v>
      </c>
      <c r="B135" s="8" t="s">
        <v>1585</v>
      </c>
      <c r="C135" s="8">
        <f>димвенканали!C135</f>
        <v>162.19999999999999</v>
      </c>
      <c r="D135" s="8">
        <f>димвенканали!D135</f>
        <v>0</v>
      </c>
      <c r="E135" s="8">
        <f>димвенканали!E135</f>
        <v>0</v>
      </c>
      <c r="F135" s="8">
        <f t="shared" si="14"/>
        <v>162.19999999999999</v>
      </c>
      <c r="G135" s="8"/>
      <c r="H135" s="8"/>
      <c r="I135" s="8">
        <v>3</v>
      </c>
      <c r="J135" s="217">
        <f t="shared" ref="J135:J198" si="20">4/5829*(I135+H135+G135)</f>
        <v>2.0586721564590836E-3</v>
      </c>
      <c r="K135" s="209">
        <f t="shared" si="15"/>
        <v>8.8141019042717428</v>
      </c>
      <c r="L135" s="202">
        <f t="shared" si="16"/>
        <v>1.9391024189397834</v>
      </c>
      <c r="M135" s="202">
        <v>3.7423728813559323</v>
      </c>
      <c r="N135" s="202">
        <v>0.96125821596244132</v>
      </c>
      <c r="O135" s="10">
        <f t="shared" si="17"/>
        <v>15.456835420529901</v>
      </c>
      <c r="P135" s="11">
        <f t="shared" si="18"/>
        <v>9.5294916279469177E-2</v>
      </c>
    </row>
    <row r="136" spans="1:16" x14ac:dyDescent="0.35">
      <c r="A136" s="9">
        <f t="shared" si="19"/>
        <v>131</v>
      </c>
      <c r="B136" s="8" t="s">
        <v>1586</v>
      </c>
      <c r="C136" s="8">
        <f>димвенканали!C136</f>
        <v>193.5</v>
      </c>
      <c r="D136" s="8">
        <f>димвенканали!D136</f>
        <v>0</v>
      </c>
      <c r="E136" s="8">
        <f>димвенканали!E136</f>
        <v>0</v>
      </c>
      <c r="F136" s="8">
        <f t="shared" si="14"/>
        <v>193.5</v>
      </c>
      <c r="G136" s="8"/>
      <c r="H136" s="8"/>
      <c r="I136" s="8">
        <v>4</v>
      </c>
      <c r="J136" s="217">
        <f t="shared" si="20"/>
        <v>2.7448962086121117E-3</v>
      </c>
      <c r="K136" s="209">
        <f t="shared" si="15"/>
        <v>11.752135872362325</v>
      </c>
      <c r="L136" s="202">
        <f t="shared" si="16"/>
        <v>2.5854698919197117</v>
      </c>
      <c r="M136" s="202">
        <v>4.9898305084745767</v>
      </c>
      <c r="N136" s="202">
        <v>1.281677621283255</v>
      </c>
      <c r="O136" s="10">
        <f t="shared" si="17"/>
        <v>20.609113894039869</v>
      </c>
      <c r="P136" s="11">
        <f t="shared" si="18"/>
        <v>0.10650704854800966</v>
      </c>
    </row>
    <row r="137" spans="1:16" x14ac:dyDescent="0.35">
      <c r="A137" s="9">
        <f t="shared" si="19"/>
        <v>132</v>
      </c>
      <c r="B137" s="8" t="s">
        <v>1587</v>
      </c>
      <c r="C137" s="8">
        <f>димвенканали!C137</f>
        <v>163.30000000000001</v>
      </c>
      <c r="D137" s="8">
        <f>димвенканали!D137</f>
        <v>0</v>
      </c>
      <c r="E137" s="8">
        <f>димвенканали!E137</f>
        <v>0</v>
      </c>
      <c r="F137" s="8">
        <f t="shared" si="14"/>
        <v>163.30000000000001</v>
      </c>
      <c r="G137" s="8"/>
      <c r="H137" s="8"/>
      <c r="I137" s="8">
        <v>4</v>
      </c>
      <c r="J137" s="217">
        <f t="shared" si="20"/>
        <v>2.7448962086121117E-3</v>
      </c>
      <c r="K137" s="209">
        <f t="shared" si="15"/>
        <v>11.752135872362325</v>
      </c>
      <c r="L137" s="202">
        <f t="shared" si="16"/>
        <v>2.5854698919197117</v>
      </c>
      <c r="M137" s="202">
        <v>4.9898305084745767</v>
      </c>
      <c r="N137" s="202">
        <v>1.281677621283255</v>
      </c>
      <c r="O137" s="10">
        <f t="shared" si="17"/>
        <v>20.609113894039869</v>
      </c>
      <c r="P137" s="11">
        <f t="shared" si="18"/>
        <v>0.12620400425009104</v>
      </c>
    </row>
    <row r="138" spans="1:16" x14ac:dyDescent="0.35">
      <c r="A138" s="9">
        <f t="shared" si="19"/>
        <v>133</v>
      </c>
      <c r="B138" s="8" t="s">
        <v>1588</v>
      </c>
      <c r="C138" s="8">
        <f>димвенканали!C138</f>
        <v>558.29999999999995</v>
      </c>
      <c r="D138" s="8">
        <f>димвенканали!D138</f>
        <v>0</v>
      </c>
      <c r="E138" s="8">
        <f>димвенканали!E138</f>
        <v>0</v>
      </c>
      <c r="F138" s="8">
        <f t="shared" si="14"/>
        <v>558.29999999999995</v>
      </c>
      <c r="G138" s="8"/>
      <c r="H138" s="8"/>
      <c r="I138" s="8">
        <v>14</v>
      </c>
      <c r="J138" s="217">
        <f t="shared" si="20"/>
        <v>9.6071367301423915E-3</v>
      </c>
      <c r="K138" s="209">
        <f t="shared" si="15"/>
        <v>41.132475553268144</v>
      </c>
      <c r="L138" s="202">
        <f t="shared" si="16"/>
        <v>9.049144621718991</v>
      </c>
      <c r="M138" s="202">
        <v>17.464406779661019</v>
      </c>
      <c r="N138" s="202">
        <v>4.4858716744913929</v>
      </c>
      <c r="O138" s="10">
        <f t="shared" si="17"/>
        <v>72.131898629139542</v>
      </c>
      <c r="P138" s="11">
        <f t="shared" si="18"/>
        <v>0.12919917361479411</v>
      </c>
    </row>
    <row r="139" spans="1:16" x14ac:dyDescent="0.35">
      <c r="A139" s="9">
        <f t="shared" si="19"/>
        <v>134</v>
      </c>
      <c r="B139" s="8" t="s">
        <v>1589</v>
      </c>
      <c r="C139" s="8">
        <f>димвенканали!C139</f>
        <v>312.26</v>
      </c>
      <c r="D139" s="8">
        <f>димвенканали!D139</f>
        <v>45.5</v>
      </c>
      <c r="E139" s="8">
        <f>димвенканали!E139</f>
        <v>0</v>
      </c>
      <c r="F139" s="8">
        <f t="shared" si="14"/>
        <v>357.76</v>
      </c>
      <c r="G139" s="8">
        <v>1</v>
      </c>
      <c r="H139" s="8"/>
      <c r="I139" s="8">
        <v>8</v>
      </c>
      <c r="J139" s="217">
        <f t="shared" si="20"/>
        <v>6.1760164693772509E-3</v>
      </c>
      <c r="K139" s="209">
        <f t="shared" si="15"/>
        <v>26.44230571281523</v>
      </c>
      <c r="L139" s="202">
        <f t="shared" si="16"/>
        <v>5.8173072568193502</v>
      </c>
      <c r="M139" s="202">
        <v>11.227118644067797</v>
      </c>
      <c r="N139" s="202">
        <v>2.8837746478873241</v>
      </c>
      <c r="O139" s="10">
        <f t="shared" si="17"/>
        <v>46.370506261589696</v>
      </c>
      <c r="P139" s="11">
        <f t="shared" si="18"/>
        <v>0.12961344549862952</v>
      </c>
    </row>
    <row r="140" spans="1:16" x14ac:dyDescent="0.35">
      <c r="A140" s="9">
        <f t="shared" si="19"/>
        <v>135</v>
      </c>
      <c r="B140" s="8" t="s">
        <v>1590</v>
      </c>
      <c r="C140" s="8">
        <f>димвенканали!C140</f>
        <v>185.8</v>
      </c>
      <c r="D140" s="8">
        <f>димвенканали!D140</f>
        <v>0</v>
      </c>
      <c r="E140" s="8">
        <f>димвенканали!E140</f>
        <v>0</v>
      </c>
      <c r="F140" s="8">
        <f t="shared" si="14"/>
        <v>185.8</v>
      </c>
      <c r="G140" s="8"/>
      <c r="H140" s="8"/>
      <c r="I140" s="8">
        <v>4</v>
      </c>
      <c r="J140" s="217">
        <f t="shared" si="20"/>
        <v>2.7448962086121117E-3</v>
      </c>
      <c r="K140" s="209">
        <f t="shared" si="15"/>
        <v>11.752135872362325</v>
      </c>
      <c r="L140" s="202">
        <f t="shared" si="16"/>
        <v>2.5854698919197117</v>
      </c>
      <c r="M140" s="202">
        <v>4.9898305084745767</v>
      </c>
      <c r="N140" s="202">
        <v>1.281677621283255</v>
      </c>
      <c r="O140" s="10">
        <f t="shared" si="17"/>
        <v>20.609113894039869</v>
      </c>
      <c r="P140" s="11">
        <f t="shared" si="18"/>
        <v>0.11092095744908433</v>
      </c>
    </row>
    <row r="141" spans="1:16" x14ac:dyDescent="0.35">
      <c r="A141" s="9">
        <f t="shared" si="19"/>
        <v>136</v>
      </c>
      <c r="B141" s="8" t="s">
        <v>1591</v>
      </c>
      <c r="C141" s="8">
        <f>димвенканали!C141</f>
        <v>389.5</v>
      </c>
      <c r="D141" s="8">
        <f>димвенканали!D141</f>
        <v>0</v>
      </c>
      <c r="E141" s="8">
        <f>димвенканали!E141</f>
        <v>0</v>
      </c>
      <c r="F141" s="8">
        <f t="shared" si="14"/>
        <v>389.5</v>
      </c>
      <c r="G141" s="8"/>
      <c r="H141" s="8"/>
      <c r="I141" s="8">
        <v>12</v>
      </c>
      <c r="J141" s="217">
        <f t="shared" si="20"/>
        <v>8.2346886258363346E-3</v>
      </c>
      <c r="K141" s="209">
        <f t="shared" si="15"/>
        <v>35.256407617086971</v>
      </c>
      <c r="L141" s="202">
        <f t="shared" si="16"/>
        <v>7.7564096757591336</v>
      </c>
      <c r="M141" s="202">
        <v>14.969491525423729</v>
      </c>
      <c r="N141" s="202">
        <v>3.8450328638497653</v>
      </c>
      <c r="O141" s="10">
        <f t="shared" si="17"/>
        <v>61.827341682119602</v>
      </c>
      <c r="P141" s="11">
        <f t="shared" si="18"/>
        <v>0.1587351519438244</v>
      </c>
    </row>
    <row r="142" spans="1:16" x14ac:dyDescent="0.35">
      <c r="A142" s="9">
        <f t="shared" si="19"/>
        <v>137</v>
      </c>
      <c r="B142" s="8" t="s">
        <v>1592</v>
      </c>
      <c r="C142" s="8">
        <f>димвенканали!C142</f>
        <v>354.15</v>
      </c>
      <c r="D142" s="8">
        <f>димвенканали!D142</f>
        <v>0</v>
      </c>
      <c r="E142" s="8">
        <f>димвенканали!E142</f>
        <v>0</v>
      </c>
      <c r="F142" s="8">
        <f t="shared" si="14"/>
        <v>354.15</v>
      </c>
      <c r="G142" s="8"/>
      <c r="H142" s="8"/>
      <c r="I142" s="8">
        <v>10</v>
      </c>
      <c r="J142" s="217">
        <f t="shared" si="20"/>
        <v>6.8622405215302794E-3</v>
      </c>
      <c r="K142" s="209">
        <f t="shared" si="15"/>
        <v>29.380339680905813</v>
      </c>
      <c r="L142" s="202">
        <f t="shared" si="16"/>
        <v>6.4636747297992789</v>
      </c>
      <c r="M142" s="202">
        <v>12.474576271186441</v>
      </c>
      <c r="N142" s="202">
        <v>3.2041940532081377</v>
      </c>
      <c r="O142" s="10">
        <f t="shared" si="17"/>
        <v>51.522784735099677</v>
      </c>
      <c r="P142" s="11">
        <f t="shared" si="18"/>
        <v>0.14548294433177941</v>
      </c>
    </row>
    <row r="143" spans="1:16" x14ac:dyDescent="0.35">
      <c r="A143" s="9">
        <f t="shared" si="19"/>
        <v>138</v>
      </c>
      <c r="B143" s="8" t="s">
        <v>1593</v>
      </c>
      <c r="C143" s="8">
        <f>димвенканали!C143</f>
        <v>262.89999999999998</v>
      </c>
      <c r="D143" s="8">
        <f>димвенканали!D143</f>
        <v>0</v>
      </c>
      <c r="E143" s="8">
        <f>димвенканали!E143</f>
        <v>0</v>
      </c>
      <c r="F143" s="8">
        <f t="shared" si="14"/>
        <v>262.89999999999998</v>
      </c>
      <c r="G143" s="8"/>
      <c r="H143" s="8"/>
      <c r="I143" s="8">
        <v>6</v>
      </c>
      <c r="J143" s="217">
        <f t="shared" si="20"/>
        <v>4.1173443129181673E-3</v>
      </c>
      <c r="K143" s="209">
        <f t="shared" si="15"/>
        <v>17.628203808543486</v>
      </c>
      <c r="L143" s="202">
        <f t="shared" si="16"/>
        <v>3.8782048378795668</v>
      </c>
      <c r="M143" s="202">
        <v>7.4847457627118645</v>
      </c>
      <c r="N143" s="202">
        <v>1.9225164319248826</v>
      </c>
      <c r="O143" s="10">
        <f t="shared" si="17"/>
        <v>30.913670841059801</v>
      </c>
      <c r="P143" s="11">
        <f t="shared" si="18"/>
        <v>0.11758718463697149</v>
      </c>
    </row>
    <row r="144" spans="1:16" x14ac:dyDescent="0.35">
      <c r="A144" s="9">
        <f t="shared" si="19"/>
        <v>139</v>
      </c>
      <c r="B144" s="8" t="s">
        <v>1594</v>
      </c>
      <c r="C144" s="8">
        <f>димвенканали!C144</f>
        <v>146.1</v>
      </c>
      <c r="D144" s="8">
        <f>димвенканали!D144</f>
        <v>0</v>
      </c>
      <c r="E144" s="8">
        <f>димвенканали!E144</f>
        <v>0</v>
      </c>
      <c r="F144" s="8">
        <f t="shared" si="14"/>
        <v>146.1</v>
      </c>
      <c r="G144" s="8"/>
      <c r="H144" s="8"/>
      <c r="I144" s="8">
        <v>4</v>
      </c>
      <c r="J144" s="217">
        <f t="shared" si="20"/>
        <v>2.7448962086121117E-3</v>
      </c>
      <c r="K144" s="209">
        <f t="shared" si="15"/>
        <v>11.752135872362325</v>
      </c>
      <c r="L144" s="202">
        <f t="shared" si="16"/>
        <v>2.5854698919197117</v>
      </c>
      <c r="M144" s="202">
        <v>4.9898305084745767</v>
      </c>
      <c r="N144" s="202">
        <v>1.281677621283255</v>
      </c>
      <c r="O144" s="10">
        <f t="shared" si="17"/>
        <v>20.609113894039869</v>
      </c>
      <c r="P144" s="11">
        <f t="shared" si="18"/>
        <v>0.14106169674223046</v>
      </c>
    </row>
    <row r="145" spans="1:16" x14ac:dyDescent="0.35">
      <c r="A145" s="9">
        <f t="shared" si="19"/>
        <v>140</v>
      </c>
      <c r="B145" s="8" t="s">
        <v>1595</v>
      </c>
      <c r="C145" s="8">
        <f>димвенканали!C145</f>
        <v>733.66</v>
      </c>
      <c r="D145" s="8">
        <f>димвенканали!D145</f>
        <v>0</v>
      </c>
      <c r="E145" s="8">
        <f>димвенканали!E145</f>
        <v>0</v>
      </c>
      <c r="F145" s="8">
        <f t="shared" si="14"/>
        <v>733.66</v>
      </c>
      <c r="G145" s="8"/>
      <c r="H145" s="8"/>
      <c r="I145" s="8">
        <v>19</v>
      </c>
      <c r="J145" s="217">
        <f t="shared" si="20"/>
        <v>1.3038256990907531E-2</v>
      </c>
      <c r="K145" s="209">
        <f t="shared" si="15"/>
        <v>55.822645393721047</v>
      </c>
      <c r="L145" s="202">
        <f t="shared" si="16"/>
        <v>12.280981986618631</v>
      </c>
      <c r="M145" s="202">
        <v>23.70169491525424</v>
      </c>
      <c r="N145" s="202">
        <v>6.0879687010954617</v>
      </c>
      <c r="O145" s="10">
        <f t="shared" si="17"/>
        <v>97.893290996689373</v>
      </c>
      <c r="P145" s="11">
        <f t="shared" si="18"/>
        <v>0.1334314137293697</v>
      </c>
    </row>
    <row r="146" spans="1:16" x14ac:dyDescent="0.35">
      <c r="A146" s="9">
        <f t="shared" si="19"/>
        <v>141</v>
      </c>
      <c r="B146" s="8" t="s">
        <v>1596</v>
      </c>
      <c r="C146" s="8">
        <f>димвенканали!C146</f>
        <v>440.83</v>
      </c>
      <c r="D146" s="8">
        <f>димвенканали!D146</f>
        <v>0</v>
      </c>
      <c r="E146" s="8">
        <f>димвенканали!E146</f>
        <v>65.2</v>
      </c>
      <c r="F146" s="8">
        <f t="shared" si="14"/>
        <v>506.03</v>
      </c>
      <c r="G146" s="8"/>
      <c r="H146" s="8">
        <v>1</v>
      </c>
      <c r="I146" s="8">
        <v>9</v>
      </c>
      <c r="J146" s="217">
        <f t="shared" si="20"/>
        <v>6.8622405215302794E-3</v>
      </c>
      <c r="K146" s="209">
        <f t="shared" si="15"/>
        <v>29.380339680905813</v>
      </c>
      <c r="L146" s="202">
        <f t="shared" si="16"/>
        <v>6.4636747297992789</v>
      </c>
      <c r="M146" s="202">
        <v>12.474576271186441</v>
      </c>
      <c r="N146" s="202">
        <v>3.2041940532081377</v>
      </c>
      <c r="O146" s="10">
        <f t="shared" si="17"/>
        <v>51.522784735099677</v>
      </c>
      <c r="P146" s="11">
        <f t="shared" si="18"/>
        <v>0.10181764862774871</v>
      </c>
    </row>
    <row r="147" spans="1:16" x14ac:dyDescent="0.35">
      <c r="A147" s="9">
        <f t="shared" si="19"/>
        <v>142</v>
      </c>
      <c r="B147" s="8" t="s">
        <v>1597</v>
      </c>
      <c r="C147" s="8">
        <f>димвенканали!C147</f>
        <v>126.7</v>
      </c>
      <c r="D147" s="8">
        <f>димвенканали!D147</f>
        <v>0</v>
      </c>
      <c r="E147" s="8">
        <f>димвенканали!E147</f>
        <v>0</v>
      </c>
      <c r="F147" s="8">
        <f t="shared" si="14"/>
        <v>126.7</v>
      </c>
      <c r="G147" s="8"/>
      <c r="H147" s="8"/>
      <c r="I147" s="8">
        <v>2</v>
      </c>
      <c r="J147" s="217">
        <f t="shared" si="20"/>
        <v>1.3724481043060558E-3</v>
      </c>
      <c r="K147" s="209">
        <f t="shared" si="15"/>
        <v>5.8760679361811627</v>
      </c>
      <c r="L147" s="202">
        <f t="shared" si="16"/>
        <v>1.2927349459598558</v>
      </c>
      <c r="M147" s="202">
        <v>2.4949152542372883</v>
      </c>
      <c r="N147" s="202">
        <v>0.64083881064162751</v>
      </c>
      <c r="O147" s="10">
        <f t="shared" si="17"/>
        <v>10.304556947019934</v>
      </c>
      <c r="P147" s="11">
        <f t="shared" si="18"/>
        <v>8.1330362644198378E-2</v>
      </c>
    </row>
    <row r="148" spans="1:16" x14ac:dyDescent="0.35">
      <c r="A148" s="9">
        <f t="shared" si="19"/>
        <v>143</v>
      </c>
      <c r="B148" s="8" t="s">
        <v>1598</v>
      </c>
      <c r="C148" s="8">
        <f>димвенканали!C148</f>
        <v>307.49</v>
      </c>
      <c r="D148" s="8">
        <f>димвенканали!D148</f>
        <v>0</v>
      </c>
      <c r="E148" s="8">
        <f>димвенканали!E148</f>
        <v>0</v>
      </c>
      <c r="F148" s="8">
        <f t="shared" si="14"/>
        <v>307.49</v>
      </c>
      <c r="G148" s="8"/>
      <c r="H148" s="8"/>
      <c r="I148" s="8">
        <v>6</v>
      </c>
      <c r="J148" s="217">
        <f t="shared" si="20"/>
        <v>4.1173443129181673E-3</v>
      </c>
      <c r="K148" s="209">
        <f t="shared" si="15"/>
        <v>17.628203808543486</v>
      </c>
      <c r="L148" s="202">
        <f t="shared" si="16"/>
        <v>3.8782048378795668</v>
      </c>
      <c r="M148" s="202">
        <v>7.4847457627118645</v>
      </c>
      <c r="N148" s="202">
        <v>1.9225164319248826</v>
      </c>
      <c r="O148" s="10">
        <f t="shared" si="17"/>
        <v>30.913670841059801</v>
      </c>
      <c r="P148" s="11">
        <f t="shared" si="18"/>
        <v>0.10053553234596183</v>
      </c>
    </row>
    <row r="149" spans="1:16" x14ac:dyDescent="0.35">
      <c r="A149" s="9">
        <f t="shared" si="19"/>
        <v>144</v>
      </c>
      <c r="B149" s="8" t="s">
        <v>1599</v>
      </c>
      <c r="C149" s="8">
        <f>димвенканали!C149</f>
        <v>123.77</v>
      </c>
      <c r="D149" s="8">
        <f>димвенканали!D149</f>
        <v>0</v>
      </c>
      <c r="E149" s="8">
        <f>димвенканали!E149</f>
        <v>0</v>
      </c>
      <c r="F149" s="8">
        <f t="shared" si="14"/>
        <v>123.77</v>
      </c>
      <c r="G149" s="8"/>
      <c r="H149" s="8"/>
      <c r="I149" s="8">
        <v>4</v>
      </c>
      <c r="J149" s="217">
        <f t="shared" si="20"/>
        <v>2.7448962086121117E-3</v>
      </c>
      <c r="K149" s="209">
        <f t="shared" si="15"/>
        <v>11.752135872362325</v>
      </c>
      <c r="L149" s="202">
        <f t="shared" si="16"/>
        <v>2.5854698919197117</v>
      </c>
      <c r="M149" s="202">
        <v>4.9898305084745767</v>
      </c>
      <c r="N149" s="202">
        <v>1.281677621283255</v>
      </c>
      <c r="O149" s="10">
        <f t="shared" si="17"/>
        <v>20.609113894039869</v>
      </c>
      <c r="P149" s="11">
        <f t="shared" si="18"/>
        <v>0.16651138316263933</v>
      </c>
    </row>
    <row r="150" spans="1:16" x14ac:dyDescent="0.35">
      <c r="A150" s="9">
        <f t="shared" si="19"/>
        <v>145</v>
      </c>
      <c r="B150" s="8" t="s">
        <v>1600</v>
      </c>
      <c r="C150" s="8">
        <f>димвенканали!C150</f>
        <v>576.70000000000005</v>
      </c>
      <c r="D150" s="8">
        <f>димвенканали!D150</f>
        <v>172.1</v>
      </c>
      <c r="E150" s="8">
        <f>димвенканали!E150</f>
        <v>0</v>
      </c>
      <c r="F150" s="8">
        <f t="shared" si="14"/>
        <v>748.80000000000007</v>
      </c>
      <c r="G150" s="8">
        <v>1</v>
      </c>
      <c r="H150" s="8"/>
      <c r="I150" s="8">
        <v>13</v>
      </c>
      <c r="J150" s="217">
        <f t="shared" si="20"/>
        <v>9.6071367301423915E-3</v>
      </c>
      <c r="K150" s="209">
        <f t="shared" si="15"/>
        <v>41.132475553268144</v>
      </c>
      <c r="L150" s="202">
        <f t="shared" si="16"/>
        <v>9.049144621718991</v>
      </c>
      <c r="M150" s="202">
        <v>17.464406779661019</v>
      </c>
      <c r="N150" s="202">
        <v>4.4858716744913929</v>
      </c>
      <c r="O150" s="10">
        <f t="shared" si="17"/>
        <v>72.131898629139542</v>
      </c>
      <c r="P150" s="11">
        <f t="shared" si="18"/>
        <v>9.6329992827376518E-2</v>
      </c>
    </row>
    <row r="151" spans="1:16" x14ac:dyDescent="0.35">
      <c r="A151" s="9">
        <f t="shared" si="19"/>
        <v>146</v>
      </c>
      <c r="B151" s="8" t="s">
        <v>1601</v>
      </c>
      <c r="C151" s="8">
        <f>димвенканали!C151</f>
        <v>435.2</v>
      </c>
      <c r="D151" s="8">
        <f>димвенканали!D151</f>
        <v>0</v>
      </c>
      <c r="E151" s="8">
        <f>димвенканали!E151</f>
        <v>0</v>
      </c>
      <c r="F151" s="8">
        <f t="shared" si="14"/>
        <v>435.2</v>
      </c>
      <c r="G151" s="8"/>
      <c r="H151" s="8"/>
      <c r="I151" s="8">
        <v>10</v>
      </c>
      <c r="J151" s="217">
        <f t="shared" si="20"/>
        <v>6.8622405215302794E-3</v>
      </c>
      <c r="K151" s="209">
        <f t="shared" si="15"/>
        <v>29.380339680905813</v>
      </c>
      <c r="L151" s="202">
        <f t="shared" si="16"/>
        <v>6.4636747297992789</v>
      </c>
      <c r="M151" s="202">
        <v>12.474576271186441</v>
      </c>
      <c r="N151" s="202">
        <v>3.2041940532081377</v>
      </c>
      <c r="O151" s="10">
        <f t="shared" si="17"/>
        <v>51.522784735099677</v>
      </c>
      <c r="P151" s="11">
        <f t="shared" si="18"/>
        <v>0.11838875168910772</v>
      </c>
    </row>
    <row r="152" spans="1:16" x14ac:dyDescent="0.35">
      <c r="A152" s="9">
        <f t="shared" si="19"/>
        <v>147</v>
      </c>
      <c r="B152" s="8" t="s">
        <v>1602</v>
      </c>
      <c r="C152" s="8">
        <f>димвенканали!C152</f>
        <v>406.1</v>
      </c>
      <c r="D152" s="8">
        <f>димвенканали!D152</f>
        <v>0</v>
      </c>
      <c r="E152" s="8">
        <f>димвенканали!E152</f>
        <v>0</v>
      </c>
      <c r="F152" s="8">
        <f t="shared" si="14"/>
        <v>406.1</v>
      </c>
      <c r="G152" s="8"/>
      <c r="H152" s="8"/>
      <c r="I152" s="8">
        <v>8</v>
      </c>
      <c r="J152" s="217">
        <f t="shared" si="20"/>
        <v>5.4897924172242233E-3</v>
      </c>
      <c r="K152" s="209">
        <f t="shared" si="15"/>
        <v>23.504271744724651</v>
      </c>
      <c r="L152" s="202">
        <f t="shared" si="16"/>
        <v>5.1709397838394233</v>
      </c>
      <c r="M152" s="202">
        <v>9.9796610169491533</v>
      </c>
      <c r="N152" s="202">
        <v>2.56335524256651</v>
      </c>
      <c r="O152" s="10">
        <f t="shared" si="17"/>
        <v>41.218227788079737</v>
      </c>
      <c r="P152" s="11">
        <f t="shared" si="18"/>
        <v>0.10149772910140294</v>
      </c>
    </row>
    <row r="153" spans="1:16" x14ac:dyDescent="0.35">
      <c r="A153" s="9">
        <f t="shared" si="19"/>
        <v>148</v>
      </c>
      <c r="B153" s="8" t="s">
        <v>1603</v>
      </c>
      <c r="C153" s="8">
        <f>димвенканали!C153</f>
        <v>487.2</v>
      </c>
      <c r="D153" s="8">
        <f>димвенканали!D153</f>
        <v>0</v>
      </c>
      <c r="E153" s="8">
        <f>димвенканали!E153</f>
        <v>0</v>
      </c>
      <c r="F153" s="8">
        <f t="shared" si="14"/>
        <v>487.2</v>
      </c>
      <c r="G153" s="8"/>
      <c r="H153" s="8"/>
      <c r="I153" s="8">
        <v>12</v>
      </c>
      <c r="J153" s="217">
        <f t="shared" si="20"/>
        <v>8.2346886258363346E-3</v>
      </c>
      <c r="K153" s="209">
        <f t="shared" si="15"/>
        <v>35.256407617086971</v>
      </c>
      <c r="L153" s="202">
        <f t="shared" si="16"/>
        <v>7.7564096757591336</v>
      </c>
      <c r="M153" s="202">
        <v>14.969491525423729</v>
      </c>
      <c r="N153" s="202">
        <v>3.8450328638497653</v>
      </c>
      <c r="O153" s="10">
        <f t="shared" si="17"/>
        <v>61.827341682119602</v>
      </c>
      <c r="P153" s="11">
        <f t="shared" si="18"/>
        <v>0.1269034106775854</v>
      </c>
    </row>
    <row r="154" spans="1:16" x14ac:dyDescent="0.35">
      <c r="A154" s="9">
        <f t="shared" si="19"/>
        <v>149</v>
      </c>
      <c r="B154" s="8" t="s">
        <v>1604</v>
      </c>
      <c r="C154" s="8">
        <f>димвенканали!C154</f>
        <v>399.95</v>
      </c>
      <c r="D154" s="8">
        <f>димвенканали!D154</f>
        <v>0</v>
      </c>
      <c r="E154" s="8">
        <f>димвенканали!E154</f>
        <v>0</v>
      </c>
      <c r="F154" s="8">
        <f t="shared" si="14"/>
        <v>399.95</v>
      </c>
      <c r="G154" s="8"/>
      <c r="H154" s="8"/>
      <c r="I154" s="8">
        <v>10</v>
      </c>
      <c r="J154" s="217">
        <f t="shared" si="20"/>
        <v>6.8622405215302794E-3</v>
      </c>
      <c r="K154" s="209">
        <f t="shared" si="15"/>
        <v>29.380339680905813</v>
      </c>
      <c r="L154" s="202">
        <f t="shared" si="16"/>
        <v>6.4636747297992789</v>
      </c>
      <c r="M154" s="202">
        <v>12.474576271186441</v>
      </c>
      <c r="N154" s="202">
        <v>3.2041940532081377</v>
      </c>
      <c r="O154" s="10">
        <f t="shared" si="17"/>
        <v>51.522784735099677</v>
      </c>
      <c r="P154" s="11">
        <f t="shared" si="18"/>
        <v>0.12882306472083929</v>
      </c>
    </row>
    <row r="155" spans="1:16" x14ac:dyDescent="0.35">
      <c r="A155" s="9">
        <f t="shared" si="19"/>
        <v>150</v>
      </c>
      <c r="B155" s="8" t="s">
        <v>1605</v>
      </c>
      <c r="C155" s="8">
        <f>димвенканали!C155</f>
        <v>489.3</v>
      </c>
      <c r="D155" s="8">
        <f>димвенканали!D155</f>
        <v>0</v>
      </c>
      <c r="E155" s="8">
        <f>димвенканали!E155</f>
        <v>0</v>
      </c>
      <c r="F155" s="8">
        <f t="shared" si="14"/>
        <v>489.3</v>
      </c>
      <c r="G155" s="8"/>
      <c r="H155" s="8"/>
      <c r="I155" s="8">
        <v>11</v>
      </c>
      <c r="J155" s="217">
        <f t="shared" si="20"/>
        <v>7.548464573683307E-3</v>
      </c>
      <c r="K155" s="209">
        <f t="shared" si="15"/>
        <v>32.318373648996392</v>
      </c>
      <c r="L155" s="202">
        <f t="shared" si="16"/>
        <v>7.1100422027792058</v>
      </c>
      <c r="M155" s="202">
        <v>13.722033898305085</v>
      </c>
      <c r="N155" s="202">
        <v>3.5246134585289512</v>
      </c>
      <c r="O155" s="10">
        <f t="shared" si="17"/>
        <v>56.675063208609636</v>
      </c>
      <c r="P155" s="11">
        <f t="shared" si="18"/>
        <v>0.11582886410915519</v>
      </c>
    </row>
    <row r="156" spans="1:16" x14ac:dyDescent="0.35">
      <c r="A156" s="9">
        <f t="shared" si="19"/>
        <v>151</v>
      </c>
      <c r="B156" s="8" t="s">
        <v>1606</v>
      </c>
      <c r="C156" s="8">
        <f>димвенканали!C156</f>
        <v>420.6</v>
      </c>
      <c r="D156" s="8">
        <f>димвенканали!D156</f>
        <v>0</v>
      </c>
      <c r="E156" s="8">
        <f>димвенканали!E156</f>
        <v>0</v>
      </c>
      <c r="F156" s="8">
        <f t="shared" si="14"/>
        <v>420.6</v>
      </c>
      <c r="G156" s="8"/>
      <c r="H156" s="8"/>
      <c r="I156" s="8">
        <v>11</v>
      </c>
      <c r="J156" s="217">
        <f t="shared" si="20"/>
        <v>7.548464573683307E-3</v>
      </c>
      <c r="K156" s="209">
        <f t="shared" si="15"/>
        <v>32.318373648996392</v>
      </c>
      <c r="L156" s="202">
        <f t="shared" si="16"/>
        <v>7.1100422027792058</v>
      </c>
      <c r="M156" s="202">
        <v>13.722033898305085</v>
      </c>
      <c r="N156" s="202">
        <v>3.5246134585289512</v>
      </c>
      <c r="O156" s="10">
        <f t="shared" si="17"/>
        <v>56.675063208609636</v>
      </c>
      <c r="P156" s="11">
        <f t="shared" si="18"/>
        <v>0.13474812935950936</v>
      </c>
    </row>
    <row r="157" spans="1:16" x14ac:dyDescent="0.35">
      <c r="A157" s="9">
        <f t="shared" si="19"/>
        <v>152</v>
      </c>
      <c r="B157" s="8" t="s">
        <v>1607</v>
      </c>
      <c r="C157" s="8">
        <f>димвенканали!C157</f>
        <v>427.2</v>
      </c>
      <c r="D157" s="8">
        <f>димвенканали!D157</f>
        <v>0</v>
      </c>
      <c r="E157" s="8">
        <f>димвенканали!E157</f>
        <v>0</v>
      </c>
      <c r="F157" s="8">
        <f t="shared" si="14"/>
        <v>427.2</v>
      </c>
      <c r="G157" s="8"/>
      <c r="H157" s="8"/>
      <c r="I157" s="8">
        <v>12</v>
      </c>
      <c r="J157" s="217">
        <f t="shared" si="20"/>
        <v>8.2346886258363346E-3</v>
      </c>
      <c r="K157" s="209">
        <f t="shared" si="15"/>
        <v>35.256407617086971</v>
      </c>
      <c r="L157" s="202">
        <f t="shared" si="16"/>
        <v>7.7564096757591336</v>
      </c>
      <c r="M157" s="202">
        <v>14.969491525423729</v>
      </c>
      <c r="N157" s="202">
        <v>3.8450328638497653</v>
      </c>
      <c r="O157" s="10">
        <f t="shared" si="17"/>
        <v>61.827341682119602</v>
      </c>
      <c r="P157" s="11">
        <f t="shared" si="18"/>
        <v>0.14472692341320131</v>
      </c>
    </row>
    <row r="158" spans="1:16" x14ac:dyDescent="0.35">
      <c r="A158" s="9">
        <f t="shared" si="19"/>
        <v>153</v>
      </c>
      <c r="B158" s="8" t="s">
        <v>1608</v>
      </c>
      <c r="C158" s="8">
        <f>димвенканали!C158</f>
        <v>464.8</v>
      </c>
      <c r="D158" s="8">
        <f>димвенканали!D158</f>
        <v>0</v>
      </c>
      <c r="E158" s="8">
        <f>димвенканали!E158</f>
        <v>0</v>
      </c>
      <c r="F158" s="8">
        <f t="shared" si="14"/>
        <v>464.8</v>
      </c>
      <c r="G158" s="8"/>
      <c r="H158" s="8"/>
      <c r="I158" s="8">
        <v>11</v>
      </c>
      <c r="J158" s="217">
        <f t="shared" si="20"/>
        <v>7.548464573683307E-3</v>
      </c>
      <c r="K158" s="209">
        <f t="shared" si="15"/>
        <v>32.318373648996392</v>
      </c>
      <c r="L158" s="202">
        <f t="shared" si="16"/>
        <v>7.1100422027792058</v>
      </c>
      <c r="M158" s="202">
        <v>13.722033898305085</v>
      </c>
      <c r="N158" s="202">
        <v>3.5246134585289512</v>
      </c>
      <c r="O158" s="10">
        <f t="shared" si="17"/>
        <v>56.675063208609636</v>
      </c>
      <c r="P158" s="11">
        <f t="shared" si="18"/>
        <v>0.12193430122334259</v>
      </c>
    </row>
    <row r="159" spans="1:16" x14ac:dyDescent="0.35">
      <c r="A159" s="9">
        <f t="shared" si="19"/>
        <v>154</v>
      </c>
      <c r="B159" s="8" t="s">
        <v>1609</v>
      </c>
      <c r="C159" s="8">
        <f>димвенканали!C159</f>
        <v>515.5</v>
      </c>
      <c r="D159" s="8">
        <f>димвенканали!D159</f>
        <v>0</v>
      </c>
      <c r="E159" s="8">
        <f>димвенканали!E159</f>
        <v>0</v>
      </c>
      <c r="F159" s="8">
        <f t="shared" si="14"/>
        <v>515.5</v>
      </c>
      <c r="G159" s="8"/>
      <c r="H159" s="8"/>
      <c r="I159" s="8">
        <v>15</v>
      </c>
      <c r="J159" s="217">
        <f t="shared" si="20"/>
        <v>1.0293360782295419E-2</v>
      </c>
      <c r="K159" s="209">
        <f t="shared" si="15"/>
        <v>44.070509521358723</v>
      </c>
      <c r="L159" s="202">
        <f t="shared" si="16"/>
        <v>9.6955120946989197</v>
      </c>
      <c r="M159" s="202">
        <v>18.711864406779661</v>
      </c>
      <c r="N159" s="202">
        <v>4.8062910798122056</v>
      </c>
      <c r="O159" s="10">
        <f t="shared" si="17"/>
        <v>77.284177102649522</v>
      </c>
      <c r="P159" s="11">
        <f t="shared" si="18"/>
        <v>0.1499208091225015</v>
      </c>
    </row>
    <row r="160" spans="1:16" x14ac:dyDescent="0.35">
      <c r="A160" s="9">
        <f t="shared" si="19"/>
        <v>155</v>
      </c>
      <c r="B160" s="8" t="s">
        <v>1610</v>
      </c>
      <c r="C160" s="8">
        <f>димвенканали!C160</f>
        <v>556.9</v>
      </c>
      <c r="D160" s="8">
        <f>димвенканали!D160</f>
        <v>0</v>
      </c>
      <c r="E160" s="8">
        <f>димвенканали!E160</f>
        <v>0</v>
      </c>
      <c r="F160" s="8">
        <f t="shared" si="14"/>
        <v>556.9</v>
      </c>
      <c r="G160" s="8"/>
      <c r="H160" s="8"/>
      <c r="I160" s="8">
        <v>13</v>
      </c>
      <c r="J160" s="217">
        <f t="shared" si="20"/>
        <v>8.9209126779893622E-3</v>
      </c>
      <c r="K160" s="209">
        <f t="shared" si="15"/>
        <v>38.19444158517755</v>
      </c>
      <c r="L160" s="202">
        <f t="shared" si="16"/>
        <v>8.4027771487390606</v>
      </c>
      <c r="M160" s="202">
        <v>16.216949152542373</v>
      </c>
      <c r="N160" s="202">
        <v>4.1654522691705784</v>
      </c>
      <c r="O160" s="10">
        <f t="shared" si="17"/>
        <v>66.979620155629561</v>
      </c>
      <c r="P160" s="11">
        <f t="shared" si="18"/>
        <v>0.12027225741718363</v>
      </c>
    </row>
    <row r="161" spans="1:16" x14ac:dyDescent="0.35">
      <c r="A161" s="9">
        <f t="shared" si="19"/>
        <v>156</v>
      </c>
      <c r="B161" s="8" t="s">
        <v>1611</v>
      </c>
      <c r="C161" s="8">
        <f>димвенканали!C161</f>
        <v>342.9</v>
      </c>
      <c r="D161" s="8">
        <f>димвенканали!D161</f>
        <v>0</v>
      </c>
      <c r="E161" s="8">
        <f>димвенканали!E161</f>
        <v>0</v>
      </c>
      <c r="F161" s="8">
        <f t="shared" si="14"/>
        <v>342.9</v>
      </c>
      <c r="G161" s="8"/>
      <c r="H161" s="8"/>
      <c r="I161" s="8">
        <v>11</v>
      </c>
      <c r="J161" s="217">
        <f t="shared" si="20"/>
        <v>7.548464573683307E-3</v>
      </c>
      <c r="K161" s="209">
        <f t="shared" si="15"/>
        <v>32.318373648996392</v>
      </c>
      <c r="L161" s="202">
        <f t="shared" si="16"/>
        <v>7.1100422027792058</v>
      </c>
      <c r="M161" s="202">
        <v>13.722033898305085</v>
      </c>
      <c r="N161" s="202">
        <v>3.5246134585289512</v>
      </c>
      <c r="O161" s="10">
        <f t="shared" si="17"/>
        <v>56.675063208609636</v>
      </c>
      <c r="P161" s="11">
        <f t="shared" si="18"/>
        <v>0.16528160749084175</v>
      </c>
    </row>
    <row r="162" spans="1:16" x14ac:dyDescent="0.35">
      <c r="A162" s="9">
        <f t="shared" si="19"/>
        <v>157</v>
      </c>
      <c r="B162" s="8" t="s">
        <v>1612</v>
      </c>
      <c r="C162" s="8">
        <f>димвенканали!C162</f>
        <v>514.78</v>
      </c>
      <c r="D162" s="8">
        <f>димвенканали!D162</f>
        <v>0</v>
      </c>
      <c r="E162" s="8">
        <f>димвенканали!E162</f>
        <v>0</v>
      </c>
      <c r="F162" s="8">
        <f t="shared" si="14"/>
        <v>514.78</v>
      </c>
      <c r="G162" s="8"/>
      <c r="H162" s="8"/>
      <c r="I162" s="8">
        <v>16</v>
      </c>
      <c r="J162" s="217">
        <f t="shared" si="20"/>
        <v>1.0979584834448447E-2</v>
      </c>
      <c r="K162" s="209">
        <f t="shared" si="15"/>
        <v>47.008543489449302</v>
      </c>
      <c r="L162" s="202">
        <f t="shared" si="16"/>
        <v>10.341879567678847</v>
      </c>
      <c r="M162" s="202">
        <v>19.959322033898307</v>
      </c>
      <c r="N162" s="202">
        <v>5.1267104851330201</v>
      </c>
      <c r="O162" s="10">
        <f t="shared" si="17"/>
        <v>82.436455576159474</v>
      </c>
      <c r="P162" s="11">
        <f t="shared" si="18"/>
        <v>0.16013919650367045</v>
      </c>
    </row>
    <row r="163" spans="1:16" x14ac:dyDescent="0.35">
      <c r="A163" s="9">
        <f t="shared" si="19"/>
        <v>158</v>
      </c>
      <c r="B163" s="8" t="s">
        <v>1613</v>
      </c>
      <c r="C163" s="8">
        <f>димвенканали!C163</f>
        <v>378.9</v>
      </c>
      <c r="D163" s="8">
        <f>димвенканали!D163</f>
        <v>0</v>
      </c>
      <c r="E163" s="8">
        <f>димвенканали!E163</f>
        <v>0</v>
      </c>
      <c r="F163" s="8">
        <f t="shared" si="14"/>
        <v>378.9</v>
      </c>
      <c r="G163" s="8"/>
      <c r="H163" s="8"/>
      <c r="I163" s="8">
        <v>12</v>
      </c>
      <c r="J163" s="217">
        <f t="shared" si="20"/>
        <v>8.2346886258363346E-3</v>
      </c>
      <c r="K163" s="209">
        <f t="shared" si="15"/>
        <v>35.256407617086971</v>
      </c>
      <c r="L163" s="202">
        <f t="shared" si="16"/>
        <v>7.7564096757591336</v>
      </c>
      <c r="M163" s="202">
        <v>14.969491525423729</v>
      </c>
      <c r="N163" s="202">
        <v>3.8450328638497653</v>
      </c>
      <c r="O163" s="10">
        <f t="shared" si="17"/>
        <v>61.827341682119602</v>
      </c>
      <c r="P163" s="11">
        <f t="shared" si="18"/>
        <v>0.16317588197972976</v>
      </c>
    </row>
    <row r="164" spans="1:16" x14ac:dyDescent="0.35">
      <c r="A164" s="9">
        <f t="shared" si="19"/>
        <v>159</v>
      </c>
      <c r="B164" s="8" t="s">
        <v>1614</v>
      </c>
      <c r="C164" s="8">
        <f>димвенканали!C164</f>
        <v>391.9</v>
      </c>
      <c r="D164" s="8">
        <f>димвенканали!D164</f>
        <v>0</v>
      </c>
      <c r="E164" s="8">
        <f>димвенканали!E164</f>
        <v>0</v>
      </c>
      <c r="F164" s="8">
        <f t="shared" si="14"/>
        <v>391.9</v>
      </c>
      <c r="G164" s="8"/>
      <c r="H164" s="8"/>
      <c r="I164" s="8">
        <v>13</v>
      </c>
      <c r="J164" s="217">
        <f t="shared" si="20"/>
        <v>8.9209126779893622E-3</v>
      </c>
      <c r="K164" s="209">
        <f t="shared" si="15"/>
        <v>38.19444158517755</v>
      </c>
      <c r="L164" s="202">
        <f t="shared" si="16"/>
        <v>8.4027771487390606</v>
      </c>
      <c r="M164" s="202">
        <v>16.216949152542373</v>
      </c>
      <c r="N164" s="202">
        <v>4.1654522691705784</v>
      </c>
      <c r="O164" s="10">
        <f t="shared" si="17"/>
        <v>66.979620155629561</v>
      </c>
      <c r="P164" s="11">
        <f t="shared" si="18"/>
        <v>0.1709099774320734</v>
      </c>
    </row>
    <row r="165" spans="1:16" x14ac:dyDescent="0.35">
      <c r="A165" s="9">
        <f t="shared" si="19"/>
        <v>160</v>
      </c>
      <c r="B165" s="8" t="s">
        <v>1615</v>
      </c>
      <c r="C165" s="8">
        <f>димвенканали!C165</f>
        <v>381.3</v>
      </c>
      <c r="D165" s="8">
        <f>димвенканали!D165</f>
        <v>0</v>
      </c>
      <c r="E165" s="8">
        <f>димвенканали!E165</f>
        <v>0</v>
      </c>
      <c r="F165" s="8">
        <f t="shared" si="14"/>
        <v>381.3</v>
      </c>
      <c r="G165" s="8"/>
      <c r="H165" s="8"/>
      <c r="I165" s="8">
        <v>12</v>
      </c>
      <c r="J165" s="217">
        <f t="shared" si="20"/>
        <v>8.2346886258363346E-3</v>
      </c>
      <c r="K165" s="209">
        <f t="shared" si="15"/>
        <v>35.256407617086971</v>
      </c>
      <c r="L165" s="202">
        <f t="shared" si="16"/>
        <v>7.7564096757591336</v>
      </c>
      <c r="M165" s="202">
        <v>14.969491525423729</v>
      </c>
      <c r="N165" s="202">
        <v>3.8450328638497653</v>
      </c>
      <c r="O165" s="10">
        <f t="shared" si="17"/>
        <v>61.827341682119602</v>
      </c>
      <c r="P165" s="11">
        <f t="shared" si="18"/>
        <v>0.16214881112541202</v>
      </c>
    </row>
    <row r="166" spans="1:16" x14ac:dyDescent="0.35">
      <c r="A166" s="9">
        <f t="shared" si="19"/>
        <v>161</v>
      </c>
      <c r="B166" s="8" t="s">
        <v>1616</v>
      </c>
      <c r="C166" s="8">
        <f>димвенканали!C166</f>
        <v>2512.2399999999998</v>
      </c>
      <c r="D166" s="8">
        <f>димвенканали!D166</f>
        <v>0</v>
      </c>
      <c r="E166" s="8">
        <f>димвенканали!E166</f>
        <v>0</v>
      </c>
      <c r="F166" s="8">
        <f t="shared" si="14"/>
        <v>2512.2399999999998</v>
      </c>
      <c r="G166" s="8"/>
      <c r="H166" s="8"/>
      <c r="I166" s="8">
        <v>47</v>
      </c>
      <c r="J166" s="217">
        <f t="shared" si="20"/>
        <v>3.2252530451192314E-2</v>
      </c>
      <c r="K166" s="209">
        <f t="shared" si="15"/>
        <v>138.08759650025732</v>
      </c>
      <c r="L166" s="202">
        <f t="shared" si="16"/>
        <v>30.379271230056609</v>
      </c>
      <c r="M166" s="202">
        <v>58.630508474576274</v>
      </c>
      <c r="N166" s="202">
        <v>15.059712050078248</v>
      </c>
      <c r="O166" s="10">
        <f t="shared" si="17"/>
        <v>242.15708825496847</v>
      </c>
      <c r="P166" s="11">
        <f t="shared" si="18"/>
        <v>9.6390905429006982E-2</v>
      </c>
    </row>
    <row r="167" spans="1:16" x14ac:dyDescent="0.35">
      <c r="A167" s="9">
        <f t="shared" si="19"/>
        <v>162</v>
      </c>
      <c r="B167" s="8" t="s">
        <v>1617</v>
      </c>
      <c r="C167" s="8">
        <f>димвенканали!C167</f>
        <v>124.1</v>
      </c>
      <c r="D167" s="8">
        <f>димвенканали!D167</f>
        <v>0</v>
      </c>
      <c r="E167" s="8">
        <f>димвенканали!E167</f>
        <v>0</v>
      </c>
      <c r="F167" s="8">
        <f t="shared" si="14"/>
        <v>124.1</v>
      </c>
      <c r="G167" s="8"/>
      <c r="H167" s="8"/>
      <c r="I167" s="8">
        <v>3</v>
      </c>
      <c r="J167" s="217">
        <f t="shared" si="20"/>
        <v>2.0586721564590836E-3</v>
      </c>
      <c r="K167" s="209">
        <f t="shared" si="15"/>
        <v>8.8141019042717428</v>
      </c>
      <c r="L167" s="202">
        <f t="shared" si="16"/>
        <v>1.9391024189397834</v>
      </c>
      <c r="M167" s="202">
        <v>3.7423728813559323</v>
      </c>
      <c r="N167" s="202">
        <v>0.96125821596244132</v>
      </c>
      <c r="O167" s="10">
        <f t="shared" si="17"/>
        <v>15.456835420529901</v>
      </c>
      <c r="P167" s="11">
        <f t="shared" si="18"/>
        <v>0.12455145383182838</v>
      </c>
    </row>
    <row r="168" spans="1:16" x14ac:dyDescent="0.35">
      <c r="A168" s="9">
        <f t="shared" si="19"/>
        <v>163</v>
      </c>
      <c r="B168" s="8" t="s">
        <v>1618</v>
      </c>
      <c r="C168" s="8">
        <f>димвенканали!C168</f>
        <v>147.35</v>
      </c>
      <c r="D168" s="8">
        <f>димвенканали!D168</f>
        <v>0</v>
      </c>
      <c r="E168" s="8">
        <f>димвенканали!E168</f>
        <v>0</v>
      </c>
      <c r="F168" s="8">
        <f t="shared" si="14"/>
        <v>147.35</v>
      </c>
      <c r="G168" s="8"/>
      <c r="H168" s="8"/>
      <c r="I168" s="8">
        <v>3</v>
      </c>
      <c r="J168" s="217">
        <f t="shared" si="20"/>
        <v>2.0586721564590836E-3</v>
      </c>
      <c r="K168" s="209">
        <f t="shared" si="15"/>
        <v>8.8141019042717428</v>
      </c>
      <c r="L168" s="202">
        <f t="shared" si="16"/>
        <v>1.9391024189397834</v>
      </c>
      <c r="M168" s="202">
        <v>3.7423728813559323</v>
      </c>
      <c r="N168" s="202">
        <v>0.96125821596244132</v>
      </c>
      <c r="O168" s="10">
        <f t="shared" si="17"/>
        <v>15.456835420529901</v>
      </c>
      <c r="P168" s="11">
        <f t="shared" si="18"/>
        <v>0.10489878127268341</v>
      </c>
    </row>
    <row r="169" spans="1:16" x14ac:dyDescent="0.35">
      <c r="A169" s="9">
        <f t="shared" si="19"/>
        <v>164</v>
      </c>
      <c r="B169" s="8" t="s">
        <v>1619</v>
      </c>
      <c r="C169" s="8">
        <f>димвенканали!C169</f>
        <v>118.2</v>
      </c>
      <c r="D169" s="8">
        <f>димвенканали!D169</f>
        <v>0</v>
      </c>
      <c r="E169" s="8">
        <f>димвенканали!E169</f>
        <v>0</v>
      </c>
      <c r="F169" s="8">
        <f t="shared" si="14"/>
        <v>118.2</v>
      </c>
      <c r="G169" s="8"/>
      <c r="H169" s="8"/>
      <c r="I169" s="8">
        <v>3</v>
      </c>
      <c r="J169" s="217">
        <f t="shared" si="20"/>
        <v>2.0586721564590836E-3</v>
      </c>
      <c r="K169" s="209">
        <f t="shared" si="15"/>
        <v>8.8141019042717428</v>
      </c>
      <c r="L169" s="202">
        <f t="shared" si="16"/>
        <v>1.9391024189397834</v>
      </c>
      <c r="M169" s="202">
        <v>3.7423728813559323</v>
      </c>
      <c r="N169" s="202">
        <v>0.96125821596244132</v>
      </c>
      <c r="O169" s="10">
        <f t="shared" si="17"/>
        <v>15.456835420529901</v>
      </c>
      <c r="P169" s="11">
        <f t="shared" si="18"/>
        <v>0.13076848917537987</v>
      </c>
    </row>
    <row r="170" spans="1:16" x14ac:dyDescent="0.35">
      <c r="A170" s="9">
        <f t="shared" si="19"/>
        <v>165</v>
      </c>
      <c r="B170" s="8" t="s">
        <v>1620</v>
      </c>
      <c r="C170" s="8">
        <f>димвенканали!C170</f>
        <v>111.8</v>
      </c>
      <c r="D170" s="8">
        <f>димвенканали!D170</f>
        <v>0</v>
      </c>
      <c r="E170" s="8">
        <f>димвенканали!E170</f>
        <v>0</v>
      </c>
      <c r="F170" s="8">
        <f t="shared" si="14"/>
        <v>111.8</v>
      </c>
      <c r="G170" s="8"/>
      <c r="H170" s="8"/>
      <c r="I170" s="8">
        <v>3</v>
      </c>
      <c r="J170" s="217">
        <f t="shared" si="20"/>
        <v>2.0586721564590836E-3</v>
      </c>
      <c r="K170" s="209">
        <f t="shared" si="15"/>
        <v>8.8141019042717428</v>
      </c>
      <c r="L170" s="202">
        <f t="shared" si="16"/>
        <v>1.9391024189397834</v>
      </c>
      <c r="M170" s="202">
        <v>3.7423728813559323</v>
      </c>
      <c r="N170" s="202">
        <v>0.96125821596244132</v>
      </c>
      <c r="O170" s="10">
        <f t="shared" si="17"/>
        <v>15.456835420529901</v>
      </c>
      <c r="P170" s="11">
        <f t="shared" si="18"/>
        <v>0.13825434186520483</v>
      </c>
    </row>
    <row r="171" spans="1:16" x14ac:dyDescent="0.35">
      <c r="A171" s="9">
        <f t="shared" si="19"/>
        <v>166</v>
      </c>
      <c r="B171" s="8" t="s">
        <v>1621</v>
      </c>
      <c r="C171" s="8">
        <f>димвенканали!C171</f>
        <v>177.1</v>
      </c>
      <c r="D171" s="8">
        <f>димвенканали!D171</f>
        <v>0</v>
      </c>
      <c r="E171" s="8">
        <f>димвенканали!E171</f>
        <v>0</v>
      </c>
      <c r="F171" s="8">
        <f t="shared" si="14"/>
        <v>177.1</v>
      </c>
      <c r="G171" s="8"/>
      <c r="H171" s="8"/>
      <c r="I171" s="8">
        <v>4</v>
      </c>
      <c r="J171" s="217">
        <f t="shared" si="20"/>
        <v>2.7448962086121117E-3</v>
      </c>
      <c r="K171" s="209">
        <f t="shared" si="15"/>
        <v>11.752135872362325</v>
      </c>
      <c r="L171" s="202">
        <f t="shared" si="16"/>
        <v>2.5854698919197117</v>
      </c>
      <c r="M171" s="202">
        <v>4.9898305084745767</v>
      </c>
      <c r="N171" s="202">
        <v>1.281677621283255</v>
      </c>
      <c r="O171" s="10">
        <f t="shared" si="17"/>
        <v>20.609113894039869</v>
      </c>
      <c r="P171" s="11">
        <f t="shared" si="18"/>
        <v>0.11636992599683721</v>
      </c>
    </row>
    <row r="172" spans="1:16" x14ac:dyDescent="0.35">
      <c r="A172" s="9">
        <f t="shared" si="19"/>
        <v>167</v>
      </c>
      <c r="B172" s="8" t="s">
        <v>1622</v>
      </c>
      <c r="C172" s="8">
        <f>димвенканали!C172</f>
        <v>535.96</v>
      </c>
      <c r="D172" s="8">
        <f>димвенканали!D172</f>
        <v>36.6</v>
      </c>
      <c r="E172" s="8">
        <f>димвенканали!E172</f>
        <v>0</v>
      </c>
      <c r="F172" s="8">
        <f t="shared" si="14"/>
        <v>572.56000000000006</v>
      </c>
      <c r="G172" s="8">
        <v>1</v>
      </c>
      <c r="H172" s="8"/>
      <c r="I172" s="8">
        <v>11</v>
      </c>
      <c r="J172" s="217">
        <f t="shared" si="20"/>
        <v>8.2346886258363346E-3</v>
      </c>
      <c r="K172" s="209">
        <f t="shared" si="15"/>
        <v>35.256407617086971</v>
      </c>
      <c r="L172" s="202">
        <f t="shared" si="16"/>
        <v>7.7564096757591336</v>
      </c>
      <c r="M172" s="202">
        <v>14.969491525423729</v>
      </c>
      <c r="N172" s="202">
        <v>3.8450328638497653</v>
      </c>
      <c r="O172" s="10">
        <f t="shared" si="17"/>
        <v>61.827341682119602</v>
      </c>
      <c r="P172" s="11">
        <f t="shared" si="18"/>
        <v>0.10798403954540939</v>
      </c>
    </row>
    <row r="173" spans="1:16" x14ac:dyDescent="0.35">
      <c r="A173" s="9">
        <f t="shared" si="19"/>
        <v>168</v>
      </c>
      <c r="B173" s="8" t="s">
        <v>1623</v>
      </c>
      <c r="C173" s="8">
        <f>димвенканали!C173</f>
        <v>546.79999999999995</v>
      </c>
      <c r="D173" s="8">
        <f>димвенканали!D173</f>
        <v>0</v>
      </c>
      <c r="E173" s="8">
        <f>димвенканали!E173</f>
        <v>0</v>
      </c>
      <c r="F173" s="8">
        <f t="shared" ref="F173:F229" si="21">C173+D173+E173</f>
        <v>546.79999999999995</v>
      </c>
      <c r="G173" s="8"/>
      <c r="H173" s="8"/>
      <c r="I173" s="8">
        <v>8</v>
      </c>
      <c r="J173" s="217">
        <f t="shared" si="20"/>
        <v>5.4897924172242233E-3</v>
      </c>
      <c r="K173" s="209">
        <f t="shared" si="15"/>
        <v>23.504271744724651</v>
      </c>
      <c r="L173" s="202">
        <f t="shared" si="16"/>
        <v>5.1709397838394233</v>
      </c>
      <c r="M173" s="202">
        <v>9.9796610169491533</v>
      </c>
      <c r="N173" s="202">
        <v>2.56335524256651</v>
      </c>
      <c r="O173" s="10">
        <f t="shared" si="17"/>
        <v>41.218227788079737</v>
      </c>
      <c r="P173" s="11">
        <f t="shared" si="18"/>
        <v>7.5380811609509407E-2</v>
      </c>
    </row>
    <row r="174" spans="1:16" x14ac:dyDescent="0.35">
      <c r="A174" s="9">
        <f t="shared" si="19"/>
        <v>169</v>
      </c>
      <c r="B174" s="8" t="s">
        <v>1624</v>
      </c>
      <c r="C174" s="8">
        <f>димвенканали!C174</f>
        <v>695</v>
      </c>
      <c r="D174" s="8">
        <f>димвенканали!D174</f>
        <v>0</v>
      </c>
      <c r="E174" s="8">
        <f>димвенканали!E174</f>
        <v>0</v>
      </c>
      <c r="F174" s="8">
        <f t="shared" si="21"/>
        <v>695</v>
      </c>
      <c r="G174" s="8"/>
      <c r="H174" s="8"/>
      <c r="I174" s="8">
        <v>16</v>
      </c>
      <c r="J174" s="217">
        <f t="shared" si="20"/>
        <v>1.0979584834448447E-2</v>
      </c>
      <c r="K174" s="209">
        <f t="shared" si="15"/>
        <v>47.008543489449302</v>
      </c>
      <c r="L174" s="202">
        <f t="shared" si="16"/>
        <v>10.341879567678847</v>
      </c>
      <c r="M174" s="202">
        <v>19.959322033898307</v>
      </c>
      <c r="N174" s="202">
        <v>5.1267104851330201</v>
      </c>
      <c r="O174" s="10">
        <f t="shared" si="17"/>
        <v>82.436455576159474</v>
      </c>
      <c r="P174" s="11">
        <f t="shared" si="18"/>
        <v>0.11861360514555321</v>
      </c>
    </row>
    <row r="175" spans="1:16" x14ac:dyDescent="0.35">
      <c r="A175" s="9">
        <f t="shared" si="19"/>
        <v>170</v>
      </c>
      <c r="B175" s="8" t="s">
        <v>1625</v>
      </c>
      <c r="C175" s="8">
        <f>димвенканали!C175</f>
        <v>641.82000000000005</v>
      </c>
      <c r="D175" s="8">
        <f>димвенканали!D175</f>
        <v>0</v>
      </c>
      <c r="E175" s="8">
        <f>димвенканали!E175</f>
        <v>0</v>
      </c>
      <c r="F175" s="8">
        <f t="shared" si="21"/>
        <v>641.82000000000005</v>
      </c>
      <c r="G175" s="8"/>
      <c r="H175" s="8"/>
      <c r="I175" s="8">
        <v>13</v>
      </c>
      <c r="J175" s="217">
        <f t="shared" si="20"/>
        <v>8.9209126779893622E-3</v>
      </c>
      <c r="K175" s="209">
        <f t="shared" si="15"/>
        <v>38.19444158517755</v>
      </c>
      <c r="L175" s="202">
        <f t="shared" si="16"/>
        <v>8.4027771487390606</v>
      </c>
      <c r="M175" s="202">
        <v>16.216949152542373</v>
      </c>
      <c r="N175" s="202">
        <v>4.1654522691705784</v>
      </c>
      <c r="O175" s="10">
        <f t="shared" si="17"/>
        <v>66.979620155629561</v>
      </c>
      <c r="P175" s="11">
        <f t="shared" si="18"/>
        <v>0.10435888591136075</v>
      </c>
    </row>
    <row r="176" spans="1:16" x14ac:dyDescent="0.35">
      <c r="A176" s="9">
        <f t="shared" si="19"/>
        <v>171</v>
      </c>
      <c r="B176" s="8" t="s">
        <v>1627</v>
      </c>
      <c r="C176" s="8">
        <f>димвенканали!C176</f>
        <v>611.88</v>
      </c>
      <c r="D176" s="8">
        <f>димвенканали!D176</f>
        <v>0</v>
      </c>
      <c r="E176" s="8">
        <f>димвенканали!E176</f>
        <v>0</v>
      </c>
      <c r="F176" s="8">
        <f t="shared" si="21"/>
        <v>611.88</v>
      </c>
      <c r="G176" s="8"/>
      <c r="H176" s="8"/>
      <c r="I176" s="8">
        <v>14</v>
      </c>
      <c r="J176" s="217">
        <f t="shared" si="20"/>
        <v>9.6071367301423915E-3</v>
      </c>
      <c r="K176" s="209">
        <f t="shared" si="15"/>
        <v>41.132475553268144</v>
      </c>
      <c r="L176" s="202">
        <f t="shared" si="16"/>
        <v>9.049144621718991</v>
      </c>
      <c r="M176" s="202">
        <v>17.464406779661019</v>
      </c>
      <c r="N176" s="202">
        <v>4.4858716744913929</v>
      </c>
      <c r="O176" s="10">
        <f t="shared" si="17"/>
        <v>72.131898629139542</v>
      </c>
      <c r="P176" s="11">
        <f t="shared" si="18"/>
        <v>0.11788569430139823</v>
      </c>
    </row>
    <row r="177" spans="1:16" x14ac:dyDescent="0.35">
      <c r="A177" s="9">
        <f t="shared" si="19"/>
        <v>172</v>
      </c>
      <c r="B177" s="8" t="s">
        <v>1628</v>
      </c>
      <c r="C177" s="8">
        <f>димвенканали!C177</f>
        <v>427.6</v>
      </c>
      <c r="D177" s="8">
        <f>димвенканали!D177</f>
        <v>0</v>
      </c>
      <c r="E177" s="8">
        <f>димвенканали!E177</f>
        <v>0</v>
      </c>
      <c r="F177" s="8">
        <f t="shared" si="21"/>
        <v>427.6</v>
      </c>
      <c r="G177" s="8"/>
      <c r="H177" s="8"/>
      <c r="I177" s="8">
        <v>10</v>
      </c>
      <c r="J177" s="217">
        <f t="shared" si="20"/>
        <v>6.8622405215302794E-3</v>
      </c>
      <c r="K177" s="209">
        <f t="shared" si="15"/>
        <v>29.380339680905813</v>
      </c>
      <c r="L177" s="202">
        <f t="shared" si="16"/>
        <v>6.4636747297992789</v>
      </c>
      <c r="M177" s="202">
        <v>12.474576271186441</v>
      </c>
      <c r="N177" s="202">
        <v>3.2041940532081377</v>
      </c>
      <c r="O177" s="10">
        <f t="shared" si="17"/>
        <v>51.522784735099677</v>
      </c>
      <c r="P177" s="11">
        <f t="shared" si="18"/>
        <v>0.12049294839826864</v>
      </c>
    </row>
    <row r="178" spans="1:16" x14ac:dyDescent="0.35">
      <c r="A178" s="9">
        <f t="shared" si="19"/>
        <v>173</v>
      </c>
      <c r="B178" s="8" t="s">
        <v>1629</v>
      </c>
      <c r="C178" s="8">
        <f>димвенканали!C178</f>
        <v>411.9</v>
      </c>
      <c r="D178" s="8">
        <f>димвенканали!D178</f>
        <v>0</v>
      </c>
      <c r="E178" s="8">
        <f>димвенканали!E178</f>
        <v>0</v>
      </c>
      <c r="F178" s="8">
        <f t="shared" si="21"/>
        <v>411.9</v>
      </c>
      <c r="G178" s="8"/>
      <c r="H178" s="8"/>
      <c r="I178" s="8">
        <v>12</v>
      </c>
      <c r="J178" s="217">
        <f t="shared" si="20"/>
        <v>8.2346886258363346E-3</v>
      </c>
      <c r="K178" s="209">
        <f t="shared" si="15"/>
        <v>35.256407617086971</v>
      </c>
      <c r="L178" s="202">
        <f t="shared" si="16"/>
        <v>7.7564096757591336</v>
      </c>
      <c r="M178" s="202">
        <v>14.969491525423729</v>
      </c>
      <c r="N178" s="202">
        <v>3.8450328638497653</v>
      </c>
      <c r="O178" s="10">
        <f t="shared" si="17"/>
        <v>61.827341682119602</v>
      </c>
      <c r="P178" s="11">
        <f t="shared" si="18"/>
        <v>0.150102796023597</v>
      </c>
    </row>
    <row r="179" spans="1:16" x14ac:dyDescent="0.35">
      <c r="A179" s="9">
        <f t="shared" si="19"/>
        <v>174</v>
      </c>
      <c r="B179" s="8" t="s">
        <v>1630</v>
      </c>
      <c r="C179" s="8">
        <f>димвенканали!C179</f>
        <v>586.9</v>
      </c>
      <c r="D179" s="8">
        <f>димвенканали!D179</f>
        <v>0</v>
      </c>
      <c r="E179" s="8">
        <f>димвенканали!E179</f>
        <v>48.4</v>
      </c>
      <c r="F179" s="8">
        <f t="shared" si="21"/>
        <v>635.29999999999995</v>
      </c>
      <c r="G179" s="8"/>
      <c r="H179" s="8">
        <v>1</v>
      </c>
      <c r="I179" s="8">
        <v>15</v>
      </c>
      <c r="J179" s="217">
        <f t="shared" si="20"/>
        <v>1.0979584834448447E-2</v>
      </c>
      <c r="K179" s="209">
        <f t="shared" si="15"/>
        <v>47.008543489449302</v>
      </c>
      <c r="L179" s="202">
        <f t="shared" si="16"/>
        <v>10.341879567678847</v>
      </c>
      <c r="M179" s="202">
        <v>19.959322033898307</v>
      </c>
      <c r="N179" s="202">
        <v>5.1267104851330201</v>
      </c>
      <c r="O179" s="10">
        <f t="shared" si="17"/>
        <v>82.436455576159474</v>
      </c>
      <c r="P179" s="11">
        <f t="shared" si="18"/>
        <v>0.12975988600056584</v>
      </c>
    </row>
    <row r="180" spans="1:16" x14ac:dyDescent="0.35">
      <c r="A180" s="9">
        <f t="shared" si="19"/>
        <v>175</v>
      </c>
      <c r="B180" s="8" t="s">
        <v>1631</v>
      </c>
      <c r="C180" s="8">
        <f>димвенканали!C180</f>
        <v>589.9</v>
      </c>
      <c r="D180" s="8">
        <f>димвенканали!D180</f>
        <v>60.8</v>
      </c>
      <c r="E180" s="8">
        <f>димвенканали!E180</f>
        <v>0</v>
      </c>
      <c r="F180" s="8">
        <f t="shared" si="21"/>
        <v>650.69999999999993</v>
      </c>
      <c r="G180" s="8">
        <v>1</v>
      </c>
      <c r="H180" s="8"/>
      <c r="I180" s="8">
        <v>18</v>
      </c>
      <c r="J180" s="217">
        <f t="shared" si="20"/>
        <v>1.3038256990907531E-2</v>
      </c>
      <c r="K180" s="209">
        <f t="shared" si="15"/>
        <v>55.822645393721047</v>
      </c>
      <c r="L180" s="202">
        <f t="shared" si="16"/>
        <v>12.280981986618631</v>
      </c>
      <c r="M180" s="202">
        <v>23.70169491525424</v>
      </c>
      <c r="N180" s="202">
        <v>6.0879687010954617</v>
      </c>
      <c r="O180" s="10">
        <f t="shared" si="17"/>
        <v>97.893290996689373</v>
      </c>
      <c r="P180" s="11">
        <f t="shared" si="18"/>
        <v>0.15044304748223358</v>
      </c>
    </row>
    <row r="181" spans="1:16" x14ac:dyDescent="0.35">
      <c r="A181" s="9">
        <f t="shared" si="19"/>
        <v>176</v>
      </c>
      <c r="B181" s="8" t="s">
        <v>1632</v>
      </c>
      <c r="C181" s="8">
        <f>димвенканали!C181</f>
        <v>650.29999999999995</v>
      </c>
      <c r="D181" s="8">
        <f>димвенканали!D181</f>
        <v>0</v>
      </c>
      <c r="E181" s="8">
        <f>димвенканали!E181</f>
        <v>0</v>
      </c>
      <c r="F181" s="8">
        <f t="shared" si="21"/>
        <v>650.29999999999995</v>
      </c>
      <c r="G181" s="8"/>
      <c r="H181" s="8"/>
      <c r="I181" s="8">
        <v>14</v>
      </c>
      <c r="J181" s="217">
        <f t="shared" si="20"/>
        <v>9.6071367301423915E-3</v>
      </c>
      <c r="K181" s="209">
        <f t="shared" si="15"/>
        <v>41.132475553268144</v>
      </c>
      <c r="L181" s="202">
        <f t="shared" si="16"/>
        <v>9.049144621718991</v>
      </c>
      <c r="M181" s="202">
        <v>17.464406779661019</v>
      </c>
      <c r="N181" s="202">
        <v>4.4858716744913929</v>
      </c>
      <c r="O181" s="10">
        <f t="shared" si="17"/>
        <v>72.131898629139542</v>
      </c>
      <c r="P181" s="11">
        <f t="shared" si="18"/>
        <v>0.11092095744908434</v>
      </c>
    </row>
    <row r="182" spans="1:16" x14ac:dyDescent="0.35">
      <c r="A182" s="9">
        <f t="shared" si="19"/>
        <v>177</v>
      </c>
      <c r="B182" s="8" t="s">
        <v>1633</v>
      </c>
      <c r="C182" s="8">
        <f>димвенканали!C182</f>
        <v>630.21</v>
      </c>
      <c r="D182" s="8">
        <f>димвенканали!D182</f>
        <v>38.9</v>
      </c>
      <c r="E182" s="8">
        <f>димвенканали!E182</f>
        <v>33.799999999999997</v>
      </c>
      <c r="F182" s="8">
        <f t="shared" si="21"/>
        <v>702.91</v>
      </c>
      <c r="G182" s="8">
        <v>1</v>
      </c>
      <c r="H182" s="8">
        <v>1</v>
      </c>
      <c r="I182" s="8">
        <v>10</v>
      </c>
      <c r="J182" s="217">
        <f t="shared" si="20"/>
        <v>8.2346886258363346E-3</v>
      </c>
      <c r="K182" s="209">
        <f t="shared" si="15"/>
        <v>35.256407617086971</v>
      </c>
      <c r="L182" s="202">
        <f t="shared" si="16"/>
        <v>7.7564096757591336</v>
      </c>
      <c r="M182" s="202">
        <v>14.969491525423729</v>
      </c>
      <c r="N182" s="202">
        <v>3.8450328638497653</v>
      </c>
      <c r="O182" s="10">
        <f t="shared" si="17"/>
        <v>61.827341682119602</v>
      </c>
      <c r="P182" s="11">
        <f t="shared" si="18"/>
        <v>8.7959115224025275E-2</v>
      </c>
    </row>
    <row r="183" spans="1:16" x14ac:dyDescent="0.35">
      <c r="A183" s="9">
        <f t="shared" si="19"/>
        <v>178</v>
      </c>
      <c r="B183" s="8" t="s">
        <v>1634</v>
      </c>
      <c r="C183" s="8">
        <f>димвенканали!C183</f>
        <v>592.9</v>
      </c>
      <c r="D183" s="8">
        <f>димвенканали!D183</f>
        <v>0</v>
      </c>
      <c r="E183" s="8">
        <f>димвенканали!E183</f>
        <v>0</v>
      </c>
      <c r="F183" s="8">
        <f t="shared" si="21"/>
        <v>592.9</v>
      </c>
      <c r="G183" s="8"/>
      <c r="H183" s="8"/>
      <c r="I183" s="8">
        <v>19</v>
      </c>
      <c r="J183" s="217">
        <f t="shared" si="20"/>
        <v>1.3038256990907531E-2</v>
      </c>
      <c r="K183" s="209">
        <f t="shared" si="15"/>
        <v>55.822645393721047</v>
      </c>
      <c r="L183" s="202">
        <f t="shared" si="16"/>
        <v>12.280981986618631</v>
      </c>
      <c r="M183" s="202">
        <v>23.70169491525424</v>
      </c>
      <c r="N183" s="202">
        <v>6.0879687010954617</v>
      </c>
      <c r="O183" s="10">
        <f t="shared" si="17"/>
        <v>97.893290996689373</v>
      </c>
      <c r="P183" s="11">
        <f t="shared" si="18"/>
        <v>0.16510927811888915</v>
      </c>
    </row>
    <row r="184" spans="1:16" x14ac:dyDescent="0.35">
      <c r="A184" s="9">
        <f t="shared" si="19"/>
        <v>179</v>
      </c>
      <c r="B184" s="8" t="s">
        <v>1635</v>
      </c>
      <c r="C184" s="8">
        <f>димвенканали!C184</f>
        <v>1130.92</v>
      </c>
      <c r="D184" s="8">
        <f>димвенканали!D184</f>
        <v>0</v>
      </c>
      <c r="E184" s="8">
        <f>димвенканали!E184</f>
        <v>114.2</v>
      </c>
      <c r="F184" s="8">
        <f t="shared" si="21"/>
        <v>1245.1200000000001</v>
      </c>
      <c r="G184" s="8"/>
      <c r="H184" s="8">
        <v>1</v>
      </c>
      <c r="I184" s="8">
        <v>23</v>
      </c>
      <c r="J184" s="217">
        <f t="shared" si="20"/>
        <v>1.6469377251672669E-2</v>
      </c>
      <c r="K184" s="209">
        <f t="shared" si="15"/>
        <v>70.512815234173942</v>
      </c>
      <c r="L184" s="202">
        <f t="shared" si="16"/>
        <v>15.512819351518267</v>
      </c>
      <c r="M184" s="202">
        <v>29.938983050847458</v>
      </c>
      <c r="N184" s="202">
        <v>7.6900657276995306</v>
      </c>
      <c r="O184" s="10">
        <f t="shared" si="17"/>
        <v>123.6546833642392</v>
      </c>
      <c r="P184" s="11">
        <f t="shared" si="18"/>
        <v>9.9311458625866739E-2</v>
      </c>
    </row>
    <row r="185" spans="1:16" x14ac:dyDescent="0.35">
      <c r="A185" s="9">
        <f t="shared" si="19"/>
        <v>180</v>
      </c>
      <c r="B185" s="8" t="s">
        <v>1636</v>
      </c>
      <c r="C185" s="8">
        <f>димвенканали!C185</f>
        <v>274.64999999999998</v>
      </c>
      <c r="D185" s="8">
        <f>димвенканали!D185</f>
        <v>0</v>
      </c>
      <c r="E185" s="8">
        <f>димвенканали!E185</f>
        <v>0</v>
      </c>
      <c r="F185" s="8">
        <f t="shared" si="21"/>
        <v>274.64999999999998</v>
      </c>
      <c r="G185" s="8"/>
      <c r="H185" s="8"/>
      <c r="I185" s="8">
        <v>6</v>
      </c>
      <c r="J185" s="217">
        <f t="shared" si="20"/>
        <v>4.1173443129181673E-3</v>
      </c>
      <c r="K185" s="209">
        <f t="shared" ref="K185:K244" si="22">J185*$K$2</f>
        <v>17.628203808543486</v>
      </c>
      <c r="L185" s="202">
        <f t="shared" si="16"/>
        <v>3.8782048378795668</v>
      </c>
      <c r="M185" s="202">
        <v>7.4847457627118645</v>
      </c>
      <c r="N185" s="202">
        <v>1.9225164319248826</v>
      </c>
      <c r="O185" s="10">
        <f t="shared" si="17"/>
        <v>30.913670841059801</v>
      </c>
      <c r="P185" s="11">
        <f t="shared" si="18"/>
        <v>0.1125566023705072</v>
      </c>
    </row>
    <row r="186" spans="1:16" x14ac:dyDescent="0.35">
      <c r="A186" s="9">
        <f t="shared" si="19"/>
        <v>181</v>
      </c>
      <c r="B186" s="8" t="s">
        <v>1637</v>
      </c>
      <c r="C186" s="8">
        <f>димвенканали!C186</f>
        <v>307.75</v>
      </c>
      <c r="D186" s="8">
        <f>димвенканали!D186</f>
        <v>138.30000000000001</v>
      </c>
      <c r="E186" s="8">
        <f>димвенканали!E186</f>
        <v>0</v>
      </c>
      <c r="F186" s="8">
        <f t="shared" si="21"/>
        <v>446.05</v>
      </c>
      <c r="G186" s="8">
        <v>1</v>
      </c>
      <c r="H186" s="8"/>
      <c r="I186" s="8">
        <v>6</v>
      </c>
      <c r="J186" s="217">
        <f t="shared" si="20"/>
        <v>4.8035683650711957E-3</v>
      </c>
      <c r="K186" s="209">
        <f t="shared" si="22"/>
        <v>20.566237776634072</v>
      </c>
      <c r="L186" s="202">
        <f t="shared" ref="L186:L245" si="23">K186*0.22</f>
        <v>4.5245723108594955</v>
      </c>
      <c r="M186" s="202">
        <v>8.7322033898305094</v>
      </c>
      <c r="N186" s="202">
        <v>4.469483568075117</v>
      </c>
      <c r="O186" s="10">
        <f t="shared" si="17"/>
        <v>38.292497045399195</v>
      </c>
      <c r="P186" s="11">
        <f t="shared" si="18"/>
        <v>8.5847992479316654E-2</v>
      </c>
    </row>
    <row r="187" spans="1:16" x14ac:dyDescent="0.35">
      <c r="A187" s="9">
        <f t="shared" si="19"/>
        <v>182</v>
      </c>
      <c r="B187" s="8" t="s">
        <v>1638</v>
      </c>
      <c r="C187" s="8">
        <f>димвенканали!C187</f>
        <v>625.9</v>
      </c>
      <c r="D187" s="8">
        <f>димвенканали!D187</f>
        <v>158.1</v>
      </c>
      <c r="E187" s="8">
        <f>димвенканали!E187</f>
        <v>0</v>
      </c>
      <c r="F187" s="8">
        <f t="shared" si="21"/>
        <v>784</v>
      </c>
      <c r="G187" s="8">
        <v>1</v>
      </c>
      <c r="H187" s="8"/>
      <c r="I187" s="8">
        <v>20</v>
      </c>
      <c r="J187" s="217">
        <f t="shared" si="20"/>
        <v>1.4410705095213586E-2</v>
      </c>
      <c r="K187" s="209">
        <f t="shared" si="22"/>
        <v>61.698713329902205</v>
      </c>
      <c r="L187" s="202">
        <f t="shared" si="23"/>
        <v>13.573716932578485</v>
      </c>
      <c r="M187" s="202">
        <v>26.196610169491528</v>
      </c>
      <c r="N187" s="202">
        <v>6.7288075117370889</v>
      </c>
      <c r="O187" s="10">
        <f t="shared" si="17"/>
        <v>108.19784794370931</v>
      </c>
      <c r="P187" s="11">
        <f t="shared" si="18"/>
        <v>0.13800745911187412</v>
      </c>
    </row>
    <row r="188" spans="1:16" x14ac:dyDescent="0.35">
      <c r="A188" s="9">
        <f t="shared" si="19"/>
        <v>183</v>
      </c>
      <c r="B188" s="8" t="s">
        <v>1639</v>
      </c>
      <c r="C188" s="8">
        <f>димвенканали!C188</f>
        <v>289.39999999999998</v>
      </c>
      <c r="D188" s="8">
        <f>димвенканали!D188</f>
        <v>0</v>
      </c>
      <c r="E188" s="8">
        <f>димвенканали!E188</f>
        <v>32.700000000000003</v>
      </c>
      <c r="F188" s="8">
        <f t="shared" si="21"/>
        <v>322.09999999999997</v>
      </c>
      <c r="G188" s="8"/>
      <c r="H188" s="8">
        <v>1</v>
      </c>
      <c r="I188" s="8">
        <v>6</v>
      </c>
      <c r="J188" s="217">
        <f t="shared" si="20"/>
        <v>4.8035683650711957E-3</v>
      </c>
      <c r="K188" s="209">
        <f t="shared" si="22"/>
        <v>20.566237776634072</v>
      </c>
      <c r="L188" s="202">
        <f t="shared" si="23"/>
        <v>4.5245723108594955</v>
      </c>
      <c r="M188" s="202">
        <v>8.7322033898305094</v>
      </c>
      <c r="N188" s="202">
        <v>2.2429358372456965</v>
      </c>
      <c r="O188" s="10">
        <f t="shared" si="17"/>
        <v>36.065949314569771</v>
      </c>
      <c r="P188" s="11">
        <f t="shared" si="18"/>
        <v>0.11197128008248922</v>
      </c>
    </row>
    <row r="189" spans="1:16" x14ac:dyDescent="0.35">
      <c r="A189" s="9">
        <f t="shared" si="19"/>
        <v>184</v>
      </c>
      <c r="B189" s="8" t="s">
        <v>1640</v>
      </c>
      <c r="C189" s="8">
        <f>димвенканали!C189</f>
        <v>543.79999999999995</v>
      </c>
      <c r="D189" s="8">
        <f>димвенканали!D189</f>
        <v>0</v>
      </c>
      <c r="E189" s="8">
        <f>димвенканали!E189</f>
        <v>0</v>
      </c>
      <c r="F189" s="8">
        <f t="shared" si="21"/>
        <v>543.79999999999995</v>
      </c>
      <c r="G189" s="8"/>
      <c r="H189" s="8"/>
      <c r="I189" s="8">
        <v>12</v>
      </c>
      <c r="J189" s="217">
        <f t="shared" si="20"/>
        <v>8.2346886258363346E-3</v>
      </c>
      <c r="K189" s="209">
        <f t="shared" si="22"/>
        <v>35.256407617086971</v>
      </c>
      <c r="L189" s="202">
        <f t="shared" si="23"/>
        <v>7.7564096757591336</v>
      </c>
      <c r="M189" s="202">
        <v>14.969491525423729</v>
      </c>
      <c r="N189" s="202">
        <v>3.8450328638497653</v>
      </c>
      <c r="O189" s="10">
        <f t="shared" si="17"/>
        <v>61.827341682119602</v>
      </c>
      <c r="P189" s="11">
        <f t="shared" si="18"/>
        <v>0.1136950012543575</v>
      </c>
    </row>
    <row r="190" spans="1:16" x14ac:dyDescent="0.35">
      <c r="A190" s="9">
        <f t="shared" si="19"/>
        <v>185</v>
      </c>
      <c r="B190" s="8" t="s">
        <v>1641</v>
      </c>
      <c r="C190" s="8">
        <f>димвенканали!C190</f>
        <v>556.6</v>
      </c>
      <c r="D190" s="8">
        <f>димвенканали!D190</f>
        <v>0</v>
      </c>
      <c r="E190" s="8">
        <f>димвенканали!E190</f>
        <v>0</v>
      </c>
      <c r="F190" s="8">
        <f t="shared" si="21"/>
        <v>556.6</v>
      </c>
      <c r="G190" s="8"/>
      <c r="H190" s="8"/>
      <c r="I190" s="8">
        <v>12</v>
      </c>
      <c r="J190" s="217">
        <f t="shared" si="20"/>
        <v>8.2346886258363346E-3</v>
      </c>
      <c r="K190" s="209">
        <f t="shared" si="22"/>
        <v>35.256407617086971</v>
      </c>
      <c r="L190" s="202">
        <f t="shared" si="23"/>
        <v>7.7564096757591336</v>
      </c>
      <c r="M190" s="202">
        <v>14.969491525423729</v>
      </c>
      <c r="N190" s="202">
        <v>3.8450328638497653</v>
      </c>
      <c r="O190" s="10">
        <f t="shared" si="17"/>
        <v>61.827341682119602</v>
      </c>
      <c r="P190" s="11">
        <f t="shared" si="18"/>
        <v>0.11108038390607186</v>
      </c>
    </row>
    <row r="191" spans="1:16" x14ac:dyDescent="0.35">
      <c r="A191" s="9">
        <f t="shared" si="19"/>
        <v>186</v>
      </c>
      <c r="B191" s="8" t="s">
        <v>1642</v>
      </c>
      <c r="C191" s="8">
        <f>димвенканали!C191</f>
        <v>151.5</v>
      </c>
      <c r="D191" s="8">
        <f>димвенканали!D191</f>
        <v>0</v>
      </c>
      <c r="E191" s="8">
        <f>димвенканали!E191</f>
        <v>0</v>
      </c>
      <c r="F191" s="8">
        <f t="shared" si="21"/>
        <v>151.5</v>
      </c>
      <c r="G191" s="8"/>
      <c r="H191" s="8"/>
      <c r="I191" s="8">
        <v>4</v>
      </c>
      <c r="J191" s="217">
        <f t="shared" si="20"/>
        <v>2.7448962086121117E-3</v>
      </c>
      <c r="K191" s="209">
        <f t="shared" si="22"/>
        <v>11.752135872362325</v>
      </c>
      <c r="L191" s="202">
        <f t="shared" si="23"/>
        <v>2.5854698919197117</v>
      </c>
      <c r="M191" s="202">
        <v>4.9898305084745767</v>
      </c>
      <c r="N191" s="202">
        <v>1.281677621283255</v>
      </c>
      <c r="O191" s="10">
        <f t="shared" si="17"/>
        <v>20.609113894039869</v>
      </c>
      <c r="P191" s="11">
        <f t="shared" si="18"/>
        <v>0.13603375507617074</v>
      </c>
    </row>
    <row r="192" spans="1:16" x14ac:dyDescent="0.35">
      <c r="A192" s="9">
        <f t="shared" si="19"/>
        <v>187</v>
      </c>
      <c r="B192" s="8" t="s">
        <v>1643</v>
      </c>
      <c r="C192" s="8">
        <f>димвенканали!C192</f>
        <v>287.89999999999998</v>
      </c>
      <c r="D192" s="8">
        <f>димвенканали!D192</f>
        <v>71.900000000000006</v>
      </c>
      <c r="E192" s="8">
        <f>димвенканали!E192</f>
        <v>0</v>
      </c>
      <c r="F192" s="8">
        <f t="shared" si="21"/>
        <v>359.79999999999995</v>
      </c>
      <c r="G192" s="8">
        <v>1</v>
      </c>
      <c r="H192" s="8"/>
      <c r="I192" s="8">
        <v>7</v>
      </c>
      <c r="J192" s="217">
        <f t="shared" si="20"/>
        <v>5.4897924172242233E-3</v>
      </c>
      <c r="K192" s="209">
        <f t="shared" si="22"/>
        <v>23.504271744724651</v>
      </c>
      <c r="L192" s="202">
        <f t="shared" si="23"/>
        <v>5.1709397838394233</v>
      </c>
      <c r="M192" s="202">
        <v>9.9796610169491533</v>
      </c>
      <c r="N192" s="202">
        <v>2.56335524256651</v>
      </c>
      <c r="O192" s="10">
        <f t="shared" si="17"/>
        <v>41.218227788079737</v>
      </c>
      <c r="P192" s="11">
        <f t="shared" si="18"/>
        <v>0.11455872092295648</v>
      </c>
    </row>
    <row r="193" spans="1:16" x14ac:dyDescent="0.35">
      <c r="A193" s="9">
        <f t="shared" si="19"/>
        <v>188</v>
      </c>
      <c r="B193" s="8" t="s">
        <v>1644</v>
      </c>
      <c r="C193" s="8">
        <f>димвенканали!C193</f>
        <v>383</v>
      </c>
      <c r="D193" s="8">
        <f>димвенканали!D193</f>
        <v>0</v>
      </c>
      <c r="E193" s="8">
        <f>димвенканали!E193</f>
        <v>0</v>
      </c>
      <c r="F193" s="8">
        <f t="shared" si="21"/>
        <v>383</v>
      </c>
      <c r="G193" s="8"/>
      <c r="H193" s="8"/>
      <c r="I193" s="8">
        <v>8</v>
      </c>
      <c r="J193" s="217">
        <f t="shared" si="20"/>
        <v>5.4897924172242233E-3</v>
      </c>
      <c r="K193" s="209">
        <f t="shared" si="22"/>
        <v>23.504271744724651</v>
      </c>
      <c r="L193" s="202">
        <f t="shared" si="23"/>
        <v>5.1709397838394233</v>
      </c>
      <c r="M193" s="202">
        <v>9.9796610169491533</v>
      </c>
      <c r="N193" s="202">
        <v>2.56335524256651</v>
      </c>
      <c r="O193" s="10">
        <f t="shared" si="17"/>
        <v>41.218227788079737</v>
      </c>
      <c r="P193" s="11">
        <f t="shared" si="18"/>
        <v>0.10761939370255806</v>
      </c>
    </row>
    <row r="194" spans="1:16" x14ac:dyDescent="0.35">
      <c r="A194" s="9">
        <f t="shared" si="19"/>
        <v>189</v>
      </c>
      <c r="B194" s="8" t="s">
        <v>1645</v>
      </c>
      <c r="C194" s="8">
        <f>димвенканали!C194</f>
        <v>353.6</v>
      </c>
      <c r="D194" s="8">
        <f>димвенканали!D194</f>
        <v>0</v>
      </c>
      <c r="E194" s="8">
        <f>димвенканали!E194</f>
        <v>0</v>
      </c>
      <c r="F194" s="8">
        <f t="shared" si="21"/>
        <v>353.6</v>
      </c>
      <c r="G194" s="8"/>
      <c r="H194" s="8"/>
      <c r="I194" s="8">
        <v>9</v>
      </c>
      <c r="J194" s="217">
        <f t="shared" si="20"/>
        <v>6.1760164693772509E-3</v>
      </c>
      <c r="K194" s="209">
        <f t="shared" si="22"/>
        <v>26.44230571281523</v>
      </c>
      <c r="L194" s="202">
        <f t="shared" si="23"/>
        <v>5.8173072568193502</v>
      </c>
      <c r="M194" s="202">
        <v>11.227118644067797</v>
      </c>
      <c r="N194" s="202">
        <v>2.8837746478873241</v>
      </c>
      <c r="O194" s="10">
        <f t="shared" si="17"/>
        <v>46.370506261589696</v>
      </c>
      <c r="P194" s="11">
        <f t="shared" si="18"/>
        <v>0.13113830956331926</v>
      </c>
    </row>
    <row r="195" spans="1:16" x14ac:dyDescent="0.35">
      <c r="A195" s="9">
        <f t="shared" si="19"/>
        <v>190</v>
      </c>
      <c r="B195" s="8" t="s">
        <v>1646</v>
      </c>
      <c r="C195" s="8">
        <f>димвенканали!C195</f>
        <v>500.84</v>
      </c>
      <c r="D195" s="8">
        <f>димвенканали!D195</f>
        <v>0</v>
      </c>
      <c r="E195" s="8">
        <f>димвенканали!E195</f>
        <v>47.4</v>
      </c>
      <c r="F195" s="8">
        <f t="shared" si="21"/>
        <v>548.24</v>
      </c>
      <c r="G195" s="8"/>
      <c r="H195" s="8">
        <v>1</v>
      </c>
      <c r="I195" s="8">
        <v>10</v>
      </c>
      <c r="J195" s="217">
        <f t="shared" si="20"/>
        <v>7.548464573683307E-3</v>
      </c>
      <c r="K195" s="209">
        <f t="shared" si="22"/>
        <v>32.318373648996392</v>
      </c>
      <c r="L195" s="202">
        <f t="shared" si="23"/>
        <v>7.1100422027792058</v>
      </c>
      <c r="M195" s="202">
        <v>13.722033898305085</v>
      </c>
      <c r="N195" s="202">
        <v>3.5246134585289512</v>
      </c>
      <c r="O195" s="10">
        <f t="shared" si="17"/>
        <v>56.675063208609636</v>
      </c>
      <c r="P195" s="11">
        <f t="shared" si="18"/>
        <v>0.10337637386657236</v>
      </c>
    </row>
    <row r="196" spans="1:16" x14ac:dyDescent="0.35">
      <c r="A196" s="9">
        <f t="shared" si="19"/>
        <v>191</v>
      </c>
      <c r="B196" s="8" t="s">
        <v>1647</v>
      </c>
      <c r="C196" s="8">
        <f>димвенканали!C196</f>
        <v>250.8</v>
      </c>
      <c r="D196" s="8">
        <f>димвенканали!D196</f>
        <v>36.200000000000003</v>
      </c>
      <c r="E196" s="8">
        <f>димвенканали!E196</f>
        <v>0</v>
      </c>
      <c r="F196" s="8">
        <f t="shared" si="21"/>
        <v>287</v>
      </c>
      <c r="G196" s="8">
        <v>1</v>
      </c>
      <c r="H196" s="8"/>
      <c r="I196" s="8">
        <v>7</v>
      </c>
      <c r="J196" s="217">
        <f t="shared" si="20"/>
        <v>5.4897924172242233E-3</v>
      </c>
      <c r="K196" s="209">
        <f t="shared" si="22"/>
        <v>23.504271744724651</v>
      </c>
      <c r="L196" s="202">
        <f t="shared" si="23"/>
        <v>5.1709397838394233</v>
      </c>
      <c r="M196" s="202">
        <v>9.9796610169491533</v>
      </c>
      <c r="N196" s="202">
        <v>2.56335524256651</v>
      </c>
      <c r="O196" s="10">
        <f t="shared" ref="O196:O258" si="24">K196+L196+M196+N196</f>
        <v>41.218227788079737</v>
      </c>
      <c r="P196" s="11">
        <f t="shared" ref="P196:P258" si="25">O196/F196</f>
        <v>0.14361751842536494</v>
      </c>
    </row>
    <row r="197" spans="1:16" x14ac:dyDescent="0.35">
      <c r="A197" s="9">
        <f t="shared" si="19"/>
        <v>192</v>
      </c>
      <c r="B197" s="8" t="s">
        <v>1648</v>
      </c>
      <c r="C197" s="8">
        <f>димвенканали!C197</f>
        <v>163</v>
      </c>
      <c r="D197" s="8">
        <f>димвенканали!D197</f>
        <v>0</v>
      </c>
      <c r="E197" s="8">
        <f>димвенканали!E197</f>
        <v>0</v>
      </c>
      <c r="F197" s="8">
        <f t="shared" si="21"/>
        <v>163</v>
      </c>
      <c r="G197" s="8"/>
      <c r="H197" s="8"/>
      <c r="I197" s="8">
        <v>5</v>
      </c>
      <c r="J197" s="217">
        <f t="shared" si="20"/>
        <v>3.4311202607651397E-3</v>
      </c>
      <c r="K197" s="209">
        <f t="shared" si="22"/>
        <v>14.690169840452906</v>
      </c>
      <c r="L197" s="202">
        <f t="shared" si="23"/>
        <v>3.2318373648996395</v>
      </c>
      <c r="M197" s="202">
        <v>6.2372881355932206</v>
      </c>
      <c r="N197" s="202">
        <v>1.6020970266040688</v>
      </c>
      <c r="O197" s="10">
        <f t="shared" si="24"/>
        <v>25.761392367549838</v>
      </c>
      <c r="P197" s="11">
        <f t="shared" si="25"/>
        <v>0.15804535194815852</v>
      </c>
    </row>
    <row r="198" spans="1:16" x14ac:dyDescent="0.35">
      <c r="A198" s="9">
        <f t="shared" si="19"/>
        <v>193</v>
      </c>
      <c r="B198" s="8" t="s">
        <v>1649</v>
      </c>
      <c r="C198" s="8">
        <f>димвенканали!C198</f>
        <v>250.48</v>
      </c>
      <c r="D198" s="8">
        <f>димвенканали!D198</f>
        <v>0</v>
      </c>
      <c r="E198" s="8">
        <f>димвенканали!E198</f>
        <v>0</v>
      </c>
      <c r="F198" s="8">
        <f t="shared" si="21"/>
        <v>250.48</v>
      </c>
      <c r="G198" s="8"/>
      <c r="H198" s="8"/>
      <c r="I198" s="8">
        <v>6</v>
      </c>
      <c r="J198" s="217">
        <f t="shared" si="20"/>
        <v>4.1173443129181673E-3</v>
      </c>
      <c r="K198" s="209">
        <f t="shared" si="22"/>
        <v>17.628203808543486</v>
      </c>
      <c r="L198" s="202">
        <f t="shared" si="23"/>
        <v>3.8782048378795668</v>
      </c>
      <c r="M198" s="202">
        <v>7.4847457627118645</v>
      </c>
      <c r="N198" s="202">
        <v>1.9225164319248826</v>
      </c>
      <c r="O198" s="10">
        <f t="shared" si="24"/>
        <v>30.913670841059801</v>
      </c>
      <c r="P198" s="11">
        <f t="shared" si="25"/>
        <v>0.12341772133926782</v>
      </c>
    </row>
    <row r="199" spans="1:16" x14ac:dyDescent="0.35">
      <c r="A199" s="9">
        <f t="shared" ref="A199:A262" si="26">A198+1</f>
        <v>194</v>
      </c>
      <c r="B199" s="8" t="s">
        <v>1650</v>
      </c>
      <c r="C199" s="8">
        <f>димвенканали!C199</f>
        <v>849.38</v>
      </c>
      <c r="D199" s="8">
        <f>димвенканали!D199</f>
        <v>0</v>
      </c>
      <c r="E199" s="8">
        <f>димвенканали!E199</f>
        <v>0</v>
      </c>
      <c r="F199" s="8">
        <f t="shared" si="21"/>
        <v>849.38</v>
      </c>
      <c r="G199" s="8"/>
      <c r="H199" s="8"/>
      <c r="I199" s="8">
        <v>22</v>
      </c>
      <c r="J199" s="217">
        <f t="shared" ref="J199:J262" si="27">4/5829*(I199+H199+G199)</f>
        <v>1.5096929147366614E-2</v>
      </c>
      <c r="K199" s="209">
        <f t="shared" si="22"/>
        <v>64.636747297992784</v>
      </c>
      <c r="L199" s="202">
        <f t="shared" si="23"/>
        <v>14.220084405558412</v>
      </c>
      <c r="M199" s="202">
        <v>27.44406779661017</v>
      </c>
      <c r="N199" s="202">
        <v>7.0492269170579025</v>
      </c>
      <c r="O199" s="10">
        <f t="shared" si="24"/>
        <v>113.35012641721927</v>
      </c>
      <c r="P199" s="11">
        <f t="shared" si="25"/>
        <v>0.13345043021641581</v>
      </c>
    </row>
    <row r="200" spans="1:16" x14ac:dyDescent="0.35">
      <c r="A200" s="9">
        <f t="shared" si="26"/>
        <v>195</v>
      </c>
      <c r="B200" s="8" t="s">
        <v>1651</v>
      </c>
      <c r="C200" s="8">
        <f>димвенканали!C200</f>
        <v>413.7</v>
      </c>
      <c r="D200" s="8">
        <f>димвенканали!D200</f>
        <v>0</v>
      </c>
      <c r="E200" s="8">
        <f>димвенканали!E200</f>
        <v>0</v>
      </c>
      <c r="F200" s="8">
        <f t="shared" si="21"/>
        <v>413.7</v>
      </c>
      <c r="G200" s="8"/>
      <c r="H200" s="8"/>
      <c r="I200" s="8">
        <v>11</v>
      </c>
      <c r="J200" s="217">
        <f t="shared" si="27"/>
        <v>7.548464573683307E-3</v>
      </c>
      <c r="K200" s="209">
        <f t="shared" si="22"/>
        <v>32.318373648996392</v>
      </c>
      <c r="L200" s="202">
        <f t="shared" si="23"/>
        <v>7.1100422027792058</v>
      </c>
      <c r="M200" s="202">
        <v>13.722033898305085</v>
      </c>
      <c r="N200" s="202">
        <v>3.5246134585289512</v>
      </c>
      <c r="O200" s="10">
        <f t="shared" si="24"/>
        <v>56.675063208609636</v>
      </c>
      <c r="P200" s="11">
        <f t="shared" si="25"/>
        <v>0.1369955600884932</v>
      </c>
    </row>
    <row r="201" spans="1:16" x14ac:dyDescent="0.35">
      <c r="A201" s="9">
        <f t="shared" si="26"/>
        <v>196</v>
      </c>
      <c r="B201" s="8" t="s">
        <v>1652</v>
      </c>
      <c r="C201" s="8">
        <f>димвенканали!C201</f>
        <v>301.8</v>
      </c>
      <c r="D201" s="8">
        <f>димвенканали!D201</f>
        <v>0</v>
      </c>
      <c r="E201" s="8">
        <f>димвенканали!E201</f>
        <v>0</v>
      </c>
      <c r="F201" s="8">
        <f t="shared" si="21"/>
        <v>301.8</v>
      </c>
      <c r="G201" s="8"/>
      <c r="H201" s="8"/>
      <c r="I201" s="8">
        <v>7</v>
      </c>
      <c r="J201" s="217">
        <f t="shared" si="27"/>
        <v>4.8035683650711957E-3</v>
      </c>
      <c r="K201" s="209">
        <f t="shared" si="22"/>
        <v>20.566237776634072</v>
      </c>
      <c r="L201" s="202">
        <f t="shared" si="23"/>
        <v>4.5245723108594955</v>
      </c>
      <c r="M201" s="202">
        <v>8.7322033898305094</v>
      </c>
      <c r="N201" s="202">
        <v>2.2429358372456965</v>
      </c>
      <c r="O201" s="10">
        <f t="shared" si="24"/>
        <v>36.065949314569771</v>
      </c>
      <c r="P201" s="11">
        <f t="shared" si="25"/>
        <v>0.11950281416358439</v>
      </c>
    </row>
    <row r="202" spans="1:16" x14ac:dyDescent="0.35">
      <c r="A202" s="9">
        <f t="shared" si="26"/>
        <v>197</v>
      </c>
      <c r="B202" s="8" t="s">
        <v>1653</v>
      </c>
      <c r="C202" s="8">
        <f>димвенканали!C202</f>
        <v>392</v>
      </c>
      <c r="D202" s="8">
        <f>димвенканали!D202</f>
        <v>0</v>
      </c>
      <c r="E202" s="8">
        <f>димвенканали!E202</f>
        <v>25.1</v>
      </c>
      <c r="F202" s="8">
        <f t="shared" si="21"/>
        <v>417.1</v>
      </c>
      <c r="G202" s="8"/>
      <c r="H202" s="8">
        <v>1</v>
      </c>
      <c r="I202" s="8">
        <v>6</v>
      </c>
      <c r="J202" s="217">
        <f t="shared" si="27"/>
        <v>4.8035683650711957E-3</v>
      </c>
      <c r="K202" s="209">
        <f t="shared" si="22"/>
        <v>20.566237776634072</v>
      </c>
      <c r="L202" s="202">
        <f t="shared" si="23"/>
        <v>4.5245723108594955</v>
      </c>
      <c r="M202" s="202">
        <v>8.7322033898305094</v>
      </c>
      <c r="N202" s="202">
        <v>2.2429358372456965</v>
      </c>
      <c r="O202" s="10">
        <f t="shared" si="24"/>
        <v>36.065949314569771</v>
      </c>
      <c r="P202" s="11">
        <f t="shared" si="25"/>
        <v>8.6468351269647012E-2</v>
      </c>
    </row>
    <row r="203" spans="1:16" x14ac:dyDescent="0.35">
      <c r="A203" s="9">
        <f t="shared" si="26"/>
        <v>198</v>
      </c>
      <c r="B203" s="8" t="s">
        <v>1654</v>
      </c>
      <c r="C203" s="8">
        <f>димвенканали!C203</f>
        <v>191.3</v>
      </c>
      <c r="D203" s="8">
        <f>димвенканали!D203</f>
        <v>0</v>
      </c>
      <c r="E203" s="8">
        <f>димвенканали!E203</f>
        <v>0</v>
      </c>
      <c r="F203" s="8">
        <f t="shared" si="21"/>
        <v>191.3</v>
      </c>
      <c r="G203" s="8"/>
      <c r="H203" s="8"/>
      <c r="I203" s="8">
        <v>4</v>
      </c>
      <c r="J203" s="217">
        <f t="shared" si="27"/>
        <v>2.7448962086121117E-3</v>
      </c>
      <c r="K203" s="209">
        <f t="shared" si="22"/>
        <v>11.752135872362325</v>
      </c>
      <c r="L203" s="202">
        <f t="shared" si="23"/>
        <v>2.5854698919197117</v>
      </c>
      <c r="M203" s="202">
        <v>4.9898305084745767</v>
      </c>
      <c r="N203" s="202">
        <v>1.281677621283255</v>
      </c>
      <c r="O203" s="10">
        <f t="shared" si="24"/>
        <v>20.609113894039869</v>
      </c>
      <c r="P203" s="11">
        <f t="shared" si="25"/>
        <v>0.10773190744401394</v>
      </c>
    </row>
    <row r="204" spans="1:16" x14ac:dyDescent="0.35">
      <c r="A204" s="9">
        <f t="shared" si="26"/>
        <v>199</v>
      </c>
      <c r="B204" s="8" t="s">
        <v>1655</v>
      </c>
      <c r="C204" s="8">
        <f>димвенканали!C204</f>
        <v>319.3</v>
      </c>
      <c r="D204" s="8">
        <f>димвенканали!D204</f>
        <v>0</v>
      </c>
      <c r="E204" s="8">
        <f>димвенканали!E204</f>
        <v>0</v>
      </c>
      <c r="F204" s="8">
        <f t="shared" si="21"/>
        <v>319.3</v>
      </c>
      <c r="G204" s="8"/>
      <c r="H204" s="8"/>
      <c r="I204" s="8">
        <v>9</v>
      </c>
      <c r="J204" s="217">
        <f t="shared" si="27"/>
        <v>6.1760164693772509E-3</v>
      </c>
      <c r="K204" s="209">
        <f t="shared" si="22"/>
        <v>26.44230571281523</v>
      </c>
      <c r="L204" s="202">
        <f t="shared" si="23"/>
        <v>5.8173072568193502</v>
      </c>
      <c r="M204" s="202">
        <v>11.227118644067797</v>
      </c>
      <c r="N204" s="202">
        <v>2.8837746478873241</v>
      </c>
      <c r="O204" s="10">
        <f t="shared" si="24"/>
        <v>46.370506261589696</v>
      </c>
      <c r="P204" s="11">
        <f t="shared" si="25"/>
        <v>0.14522551287688598</v>
      </c>
    </row>
    <row r="205" spans="1:16" x14ac:dyDescent="0.35">
      <c r="A205" s="9">
        <f t="shared" si="26"/>
        <v>200</v>
      </c>
      <c r="B205" s="8" t="s">
        <v>1656</v>
      </c>
      <c r="C205" s="8">
        <f>димвенканали!C205</f>
        <v>481.74</v>
      </c>
      <c r="D205" s="8">
        <f>димвенканали!D205</f>
        <v>0</v>
      </c>
      <c r="E205" s="8">
        <f>димвенканали!E205</f>
        <v>0</v>
      </c>
      <c r="F205" s="8">
        <f t="shared" si="21"/>
        <v>481.74</v>
      </c>
      <c r="G205" s="8"/>
      <c r="H205" s="8"/>
      <c r="I205" s="8">
        <v>10</v>
      </c>
      <c r="J205" s="217">
        <f t="shared" si="27"/>
        <v>6.8622405215302794E-3</v>
      </c>
      <c r="K205" s="209">
        <f t="shared" si="22"/>
        <v>29.380339680905813</v>
      </c>
      <c r="L205" s="202">
        <f t="shared" si="23"/>
        <v>6.4636747297992789</v>
      </c>
      <c r="M205" s="202">
        <v>12.474576271186441</v>
      </c>
      <c r="N205" s="202">
        <v>3.2041940532081377</v>
      </c>
      <c r="O205" s="10">
        <f t="shared" si="24"/>
        <v>51.522784735099677</v>
      </c>
      <c r="P205" s="11">
        <f t="shared" si="25"/>
        <v>0.10695143590961863</v>
      </c>
    </row>
    <row r="206" spans="1:16" x14ac:dyDescent="0.35">
      <c r="A206" s="9">
        <f t="shared" si="26"/>
        <v>201</v>
      </c>
      <c r="B206" s="8" t="s">
        <v>1657</v>
      </c>
      <c r="C206" s="8">
        <f>димвенканали!C206</f>
        <v>503.3</v>
      </c>
      <c r="D206" s="8">
        <f>димвенканали!D206</f>
        <v>0</v>
      </c>
      <c r="E206" s="8">
        <f>димвенканали!E206</f>
        <v>0</v>
      </c>
      <c r="F206" s="8">
        <f t="shared" si="21"/>
        <v>503.3</v>
      </c>
      <c r="G206" s="8"/>
      <c r="H206" s="8"/>
      <c r="I206" s="8">
        <v>12</v>
      </c>
      <c r="J206" s="217">
        <f t="shared" si="27"/>
        <v>8.2346886258363346E-3</v>
      </c>
      <c r="K206" s="209">
        <f t="shared" si="22"/>
        <v>35.256407617086971</v>
      </c>
      <c r="L206" s="202">
        <f t="shared" si="23"/>
        <v>7.7564096757591336</v>
      </c>
      <c r="M206" s="202">
        <v>14.969491525423729</v>
      </c>
      <c r="N206" s="202">
        <v>3.8450328638497653</v>
      </c>
      <c r="O206" s="10">
        <f t="shared" si="24"/>
        <v>61.827341682119602</v>
      </c>
      <c r="P206" s="11">
        <f t="shared" si="25"/>
        <v>0.1228439135349088</v>
      </c>
    </row>
    <row r="207" spans="1:16" x14ac:dyDescent="0.35">
      <c r="A207" s="9">
        <f t="shared" si="26"/>
        <v>202</v>
      </c>
      <c r="B207" s="8" t="s">
        <v>1658</v>
      </c>
      <c r="C207" s="8">
        <f>димвенканали!C207</f>
        <v>677.33</v>
      </c>
      <c r="D207" s="8">
        <f>димвенканали!D207</f>
        <v>0</v>
      </c>
      <c r="E207" s="8">
        <f>димвенканали!E207</f>
        <v>50</v>
      </c>
      <c r="F207" s="8">
        <f t="shared" si="21"/>
        <v>727.33</v>
      </c>
      <c r="G207" s="8"/>
      <c r="H207" s="8">
        <v>1</v>
      </c>
      <c r="I207" s="8">
        <v>11</v>
      </c>
      <c r="J207" s="217">
        <f t="shared" si="27"/>
        <v>8.2346886258363346E-3</v>
      </c>
      <c r="K207" s="209">
        <f t="shared" si="22"/>
        <v>35.256407617086971</v>
      </c>
      <c r="L207" s="202">
        <f t="shared" si="23"/>
        <v>7.7564096757591336</v>
      </c>
      <c r="M207" s="202">
        <v>14.969491525423729</v>
      </c>
      <c r="N207" s="202">
        <v>3.8450328638497653</v>
      </c>
      <c r="O207" s="10">
        <f t="shared" si="24"/>
        <v>61.827341682119602</v>
      </c>
      <c r="P207" s="11">
        <f t="shared" si="25"/>
        <v>8.500590059824234E-2</v>
      </c>
    </row>
    <row r="208" spans="1:16" x14ac:dyDescent="0.35">
      <c r="A208" s="9">
        <f t="shared" si="26"/>
        <v>203</v>
      </c>
      <c r="B208" s="8" t="s">
        <v>1659</v>
      </c>
      <c r="C208" s="8">
        <f>димвенканали!C208</f>
        <v>628.35</v>
      </c>
      <c r="D208" s="8">
        <f>димвенканали!D208</f>
        <v>0</v>
      </c>
      <c r="E208" s="8">
        <f>димвенканали!E208</f>
        <v>0</v>
      </c>
      <c r="F208" s="8">
        <f t="shared" si="21"/>
        <v>628.35</v>
      </c>
      <c r="G208" s="8"/>
      <c r="H208" s="8"/>
      <c r="I208" s="8">
        <v>13</v>
      </c>
      <c r="J208" s="217">
        <f t="shared" si="27"/>
        <v>8.9209126779893622E-3</v>
      </c>
      <c r="K208" s="209">
        <f t="shared" si="22"/>
        <v>38.19444158517755</v>
      </c>
      <c r="L208" s="202">
        <f t="shared" si="23"/>
        <v>8.4027771487390606</v>
      </c>
      <c r="M208" s="202">
        <v>16.216949152542373</v>
      </c>
      <c r="N208" s="202">
        <v>4.1654522691705784</v>
      </c>
      <c r="O208" s="10">
        <f t="shared" si="24"/>
        <v>66.979620155629561</v>
      </c>
      <c r="P208" s="11">
        <f t="shared" si="25"/>
        <v>0.10659603748807123</v>
      </c>
    </row>
    <row r="209" spans="1:16" x14ac:dyDescent="0.35">
      <c r="A209" s="9">
        <f t="shared" si="26"/>
        <v>204</v>
      </c>
      <c r="B209" s="8" t="s">
        <v>1660</v>
      </c>
      <c r="C209" s="8">
        <f>димвенканали!C209</f>
        <v>2579</v>
      </c>
      <c r="D209" s="8">
        <f>димвенканали!D209</f>
        <v>0</v>
      </c>
      <c r="E209" s="8">
        <f>димвенканали!E209</f>
        <v>238.6</v>
      </c>
      <c r="F209" s="8">
        <f t="shared" si="21"/>
        <v>2817.6</v>
      </c>
      <c r="G209" s="8"/>
      <c r="H209" s="8">
        <v>1</v>
      </c>
      <c r="I209" s="8">
        <v>55</v>
      </c>
      <c r="J209" s="217">
        <f t="shared" si="27"/>
        <v>3.8428546920569566E-2</v>
      </c>
      <c r="K209" s="209">
        <f t="shared" si="22"/>
        <v>164.52990221307257</v>
      </c>
      <c r="L209" s="202">
        <f t="shared" si="23"/>
        <v>36.196578486875964</v>
      </c>
      <c r="M209" s="202">
        <v>69.857627118644075</v>
      </c>
      <c r="N209" s="202">
        <v>17.943486697965572</v>
      </c>
      <c r="O209" s="10">
        <f t="shared" si="24"/>
        <v>288.52759451655817</v>
      </c>
      <c r="P209" s="11">
        <f t="shared" si="25"/>
        <v>0.1024019003820834</v>
      </c>
    </row>
    <row r="210" spans="1:16" x14ac:dyDescent="0.35">
      <c r="A210" s="9">
        <f t="shared" si="26"/>
        <v>205</v>
      </c>
      <c r="B210" s="8" t="s">
        <v>1661</v>
      </c>
      <c r="C210" s="8">
        <f>димвенканали!C210</f>
        <v>595.66</v>
      </c>
      <c r="D210" s="8">
        <f>димвенканали!D210</f>
        <v>33.6</v>
      </c>
      <c r="E210" s="8">
        <f>димвенканали!E210</f>
        <v>0</v>
      </c>
      <c r="F210" s="8">
        <f t="shared" si="21"/>
        <v>629.26</v>
      </c>
      <c r="G210" s="8">
        <v>1</v>
      </c>
      <c r="H210" s="8"/>
      <c r="I210" s="8">
        <v>16</v>
      </c>
      <c r="J210" s="217">
        <f t="shared" si="27"/>
        <v>1.1665808886601474E-2</v>
      </c>
      <c r="K210" s="209">
        <f t="shared" si="22"/>
        <v>49.946577457539881</v>
      </c>
      <c r="L210" s="202">
        <f t="shared" si="23"/>
        <v>10.988247040658774</v>
      </c>
      <c r="M210" s="202">
        <v>21.206779661016949</v>
      </c>
      <c r="N210" s="202">
        <v>5.4471298904538346</v>
      </c>
      <c r="O210" s="10">
        <f t="shared" si="24"/>
        <v>87.588734049669441</v>
      </c>
      <c r="P210" s="11">
        <f t="shared" si="25"/>
        <v>0.13919323340061254</v>
      </c>
    </row>
    <row r="211" spans="1:16" x14ac:dyDescent="0.35">
      <c r="A211" s="9">
        <f t="shared" si="26"/>
        <v>206</v>
      </c>
      <c r="B211" s="8" t="s">
        <v>1662</v>
      </c>
      <c r="C211" s="8">
        <f>димвенканали!C211</f>
        <v>531.4</v>
      </c>
      <c r="D211" s="8">
        <f>димвенканали!D211</f>
        <v>0</v>
      </c>
      <c r="E211" s="8">
        <f>димвенканали!E211</f>
        <v>0</v>
      </c>
      <c r="F211" s="8">
        <f t="shared" si="21"/>
        <v>531.4</v>
      </c>
      <c r="G211" s="8"/>
      <c r="H211" s="8"/>
      <c r="I211" s="8">
        <v>11</v>
      </c>
      <c r="J211" s="217">
        <f t="shared" si="27"/>
        <v>7.548464573683307E-3</v>
      </c>
      <c r="K211" s="209">
        <f t="shared" si="22"/>
        <v>32.318373648996392</v>
      </c>
      <c r="L211" s="202">
        <f t="shared" si="23"/>
        <v>7.1100422027792058</v>
      </c>
      <c r="M211" s="202">
        <v>13.722033898305085</v>
      </c>
      <c r="N211" s="202">
        <v>3.5246134585289512</v>
      </c>
      <c r="O211" s="10">
        <f t="shared" si="24"/>
        <v>56.675063208609636</v>
      </c>
      <c r="P211" s="11">
        <f t="shared" si="25"/>
        <v>0.10665235831503507</v>
      </c>
    </row>
    <row r="212" spans="1:16" x14ac:dyDescent="0.35">
      <c r="A212" s="9">
        <f t="shared" si="26"/>
        <v>207</v>
      </c>
      <c r="B212" s="8" t="s">
        <v>1663</v>
      </c>
      <c r="C212" s="8">
        <f>димвенканали!C212</f>
        <v>423.85</v>
      </c>
      <c r="D212" s="8">
        <f>димвенканали!D212</f>
        <v>0</v>
      </c>
      <c r="E212" s="8">
        <f>димвенканали!E212</f>
        <v>0</v>
      </c>
      <c r="F212" s="8">
        <f t="shared" si="21"/>
        <v>423.85</v>
      </c>
      <c r="G212" s="8"/>
      <c r="H212" s="8"/>
      <c r="I212" s="8">
        <v>9</v>
      </c>
      <c r="J212" s="217">
        <f t="shared" si="27"/>
        <v>6.1760164693772509E-3</v>
      </c>
      <c r="K212" s="209">
        <f t="shared" si="22"/>
        <v>26.44230571281523</v>
      </c>
      <c r="L212" s="202">
        <f t="shared" si="23"/>
        <v>5.8173072568193502</v>
      </c>
      <c r="M212" s="202">
        <v>11.227118644067797</v>
      </c>
      <c r="N212" s="202">
        <v>2.8837746478873241</v>
      </c>
      <c r="O212" s="10">
        <f t="shared" si="24"/>
        <v>46.370506261589696</v>
      </c>
      <c r="P212" s="11">
        <f t="shared" si="25"/>
        <v>0.10940310548918177</v>
      </c>
    </row>
    <row r="213" spans="1:16" x14ac:dyDescent="0.35">
      <c r="A213" s="9">
        <f t="shared" si="26"/>
        <v>208</v>
      </c>
      <c r="B213" s="8" t="s">
        <v>1664</v>
      </c>
      <c r="C213" s="8">
        <f>димвенканали!C213</f>
        <v>379.4</v>
      </c>
      <c r="D213" s="8">
        <f>димвенканали!D213</f>
        <v>0</v>
      </c>
      <c r="E213" s="8">
        <f>димвенканали!E213</f>
        <v>0</v>
      </c>
      <c r="F213" s="8">
        <f t="shared" si="21"/>
        <v>379.4</v>
      </c>
      <c r="G213" s="8"/>
      <c r="H213" s="8"/>
      <c r="I213" s="8">
        <v>6</v>
      </c>
      <c r="J213" s="217">
        <f t="shared" si="27"/>
        <v>4.1173443129181673E-3</v>
      </c>
      <c r="K213" s="209">
        <f t="shared" si="22"/>
        <v>17.628203808543486</v>
      </c>
      <c r="L213" s="202">
        <f t="shared" si="23"/>
        <v>3.8782048378795668</v>
      </c>
      <c r="M213" s="202">
        <v>7.4847457627118645</v>
      </c>
      <c r="N213" s="202">
        <v>1.9225164319248826</v>
      </c>
      <c r="O213" s="10">
        <f t="shared" si="24"/>
        <v>30.913670841059801</v>
      </c>
      <c r="P213" s="11">
        <f t="shared" si="25"/>
        <v>8.1480418663837123E-2</v>
      </c>
    </row>
    <row r="214" spans="1:16" x14ac:dyDescent="0.35">
      <c r="A214" s="9">
        <f t="shared" si="26"/>
        <v>209</v>
      </c>
      <c r="B214" s="8" t="s">
        <v>1665</v>
      </c>
      <c r="C214" s="8">
        <f>димвенканали!C214</f>
        <v>2281.9</v>
      </c>
      <c r="D214" s="8">
        <f>димвенканали!D214</f>
        <v>0</v>
      </c>
      <c r="E214" s="8">
        <f>димвенканали!E214</f>
        <v>208.8</v>
      </c>
      <c r="F214" s="8">
        <f t="shared" si="21"/>
        <v>2490.7000000000003</v>
      </c>
      <c r="G214" s="8"/>
      <c r="H214" s="8">
        <v>1</v>
      </c>
      <c r="I214" s="8">
        <v>36</v>
      </c>
      <c r="J214" s="217">
        <f t="shared" si="27"/>
        <v>2.5390289929662031E-2</v>
      </c>
      <c r="K214" s="209">
        <f t="shared" si="22"/>
        <v>108.7072568193515</v>
      </c>
      <c r="L214" s="202">
        <f t="shared" si="23"/>
        <v>23.91559650025733</v>
      </c>
      <c r="M214" s="202">
        <v>46.155932203389824</v>
      </c>
      <c r="N214" s="202">
        <v>11.855517996870109</v>
      </c>
      <c r="O214" s="10">
        <f t="shared" si="24"/>
        <v>190.63430351986875</v>
      </c>
      <c r="P214" s="11">
        <f t="shared" si="25"/>
        <v>7.653844442119434E-2</v>
      </c>
    </row>
    <row r="215" spans="1:16" x14ac:dyDescent="0.35">
      <c r="A215" s="9">
        <f t="shared" si="26"/>
        <v>210</v>
      </c>
      <c r="B215" s="8" t="s">
        <v>1666</v>
      </c>
      <c r="C215" s="8">
        <f>димвенканали!C215</f>
        <v>601.95000000000005</v>
      </c>
      <c r="D215" s="8">
        <f>димвенканали!D215</f>
        <v>0</v>
      </c>
      <c r="E215" s="8">
        <f>димвенканали!E215</f>
        <v>33.6</v>
      </c>
      <c r="F215" s="8">
        <f t="shared" si="21"/>
        <v>635.55000000000007</v>
      </c>
      <c r="G215" s="8"/>
      <c r="H215" s="8">
        <v>1</v>
      </c>
      <c r="I215" s="8">
        <v>11</v>
      </c>
      <c r="J215" s="217">
        <f t="shared" si="27"/>
        <v>8.2346886258363346E-3</v>
      </c>
      <c r="K215" s="209">
        <f t="shared" si="22"/>
        <v>35.256407617086971</v>
      </c>
      <c r="L215" s="202">
        <f t="shared" si="23"/>
        <v>7.7564096757591336</v>
      </c>
      <c r="M215" s="202">
        <v>14.969491525423729</v>
      </c>
      <c r="N215" s="202">
        <v>3.8450328638497653</v>
      </c>
      <c r="O215" s="10">
        <f t="shared" si="24"/>
        <v>61.827341682119602</v>
      </c>
      <c r="P215" s="11">
        <f t="shared" si="25"/>
        <v>9.7281632730893866E-2</v>
      </c>
    </row>
    <row r="216" spans="1:16" x14ac:dyDescent="0.35">
      <c r="A216" s="9">
        <f t="shared" si="26"/>
        <v>211</v>
      </c>
      <c r="B216" s="8" t="s">
        <v>1667</v>
      </c>
      <c r="C216" s="8">
        <f>димвенканали!C216</f>
        <v>185.1</v>
      </c>
      <c r="D216" s="8">
        <f>димвенканали!D216</f>
        <v>0</v>
      </c>
      <c r="E216" s="8">
        <f>димвенканали!E216</f>
        <v>0</v>
      </c>
      <c r="F216" s="8">
        <f t="shared" si="21"/>
        <v>185.1</v>
      </c>
      <c r="G216" s="8"/>
      <c r="H216" s="8"/>
      <c r="I216" s="8">
        <v>3</v>
      </c>
      <c r="J216" s="217">
        <f t="shared" si="27"/>
        <v>2.0586721564590836E-3</v>
      </c>
      <c r="K216" s="209">
        <f t="shared" si="22"/>
        <v>8.8141019042717428</v>
      </c>
      <c r="L216" s="202">
        <f t="shared" si="23"/>
        <v>1.9391024189397834</v>
      </c>
      <c r="M216" s="202">
        <v>3.7423728813559323</v>
      </c>
      <c r="N216" s="202">
        <v>0.96125821596244132</v>
      </c>
      <c r="O216" s="10">
        <f t="shared" si="24"/>
        <v>15.456835420529901</v>
      </c>
      <c r="P216" s="11">
        <f t="shared" si="25"/>
        <v>8.3505323719772567E-2</v>
      </c>
    </row>
    <row r="217" spans="1:16" x14ac:dyDescent="0.35">
      <c r="A217" s="9">
        <f t="shared" si="26"/>
        <v>212</v>
      </c>
      <c r="B217" s="8" t="s">
        <v>1668</v>
      </c>
      <c r="C217" s="8">
        <f>димвенканали!C217</f>
        <v>196.78</v>
      </c>
      <c r="D217" s="8">
        <f>димвенканали!D217</f>
        <v>0</v>
      </c>
      <c r="E217" s="8">
        <f>димвенканали!E217</f>
        <v>46.4</v>
      </c>
      <c r="F217" s="8">
        <f t="shared" si="21"/>
        <v>243.18</v>
      </c>
      <c r="G217" s="8"/>
      <c r="H217" s="8">
        <v>1</v>
      </c>
      <c r="I217" s="8">
        <v>5</v>
      </c>
      <c r="J217" s="217">
        <f t="shared" si="27"/>
        <v>4.1173443129181673E-3</v>
      </c>
      <c r="K217" s="209">
        <f t="shared" si="22"/>
        <v>17.628203808543486</v>
      </c>
      <c r="L217" s="202">
        <f t="shared" si="23"/>
        <v>3.8782048378795668</v>
      </c>
      <c r="M217" s="202">
        <v>7.4847457627118645</v>
      </c>
      <c r="N217" s="202">
        <v>1.9225164319248826</v>
      </c>
      <c r="O217" s="10">
        <f t="shared" si="24"/>
        <v>30.913670841059801</v>
      </c>
      <c r="P217" s="11">
        <f t="shared" si="25"/>
        <v>0.12712258755267622</v>
      </c>
    </row>
    <row r="218" spans="1:16" x14ac:dyDescent="0.35">
      <c r="A218" s="9">
        <f t="shared" si="26"/>
        <v>213</v>
      </c>
      <c r="B218" s="8" t="s">
        <v>1669</v>
      </c>
      <c r="C218" s="8">
        <f>димвенканали!C218</f>
        <v>187.37</v>
      </c>
      <c r="D218" s="8">
        <f>димвенканали!D218</f>
        <v>0</v>
      </c>
      <c r="E218" s="8">
        <f>димвенканали!E218</f>
        <v>0</v>
      </c>
      <c r="F218" s="8">
        <f t="shared" si="21"/>
        <v>187.37</v>
      </c>
      <c r="G218" s="8"/>
      <c r="H218" s="8"/>
      <c r="I218" s="8">
        <v>4</v>
      </c>
      <c r="J218" s="217">
        <f t="shared" si="27"/>
        <v>2.7448962086121117E-3</v>
      </c>
      <c r="K218" s="209">
        <f t="shared" si="22"/>
        <v>11.752135872362325</v>
      </c>
      <c r="L218" s="202">
        <f t="shared" si="23"/>
        <v>2.5854698919197117</v>
      </c>
      <c r="M218" s="202">
        <v>4.9898305084745767</v>
      </c>
      <c r="N218" s="202">
        <v>1.281677621283255</v>
      </c>
      <c r="O218" s="10">
        <f t="shared" si="24"/>
        <v>20.609113894039869</v>
      </c>
      <c r="P218" s="11">
        <f t="shared" si="25"/>
        <v>0.109991534899076</v>
      </c>
    </row>
    <row r="219" spans="1:16" x14ac:dyDescent="0.35">
      <c r="A219" s="9">
        <f t="shared" si="26"/>
        <v>214</v>
      </c>
      <c r="B219" s="8" t="s">
        <v>1670</v>
      </c>
      <c r="C219" s="8">
        <f>димвенканали!C219</f>
        <v>227.1</v>
      </c>
      <c r="D219" s="8">
        <f>димвенканали!D219</f>
        <v>0</v>
      </c>
      <c r="E219" s="8">
        <f>димвенканали!E219</f>
        <v>0</v>
      </c>
      <c r="F219" s="8">
        <f t="shared" si="21"/>
        <v>227.1</v>
      </c>
      <c r="G219" s="8"/>
      <c r="H219" s="8"/>
      <c r="I219" s="8">
        <v>4</v>
      </c>
      <c r="J219" s="217">
        <f t="shared" si="27"/>
        <v>2.7448962086121117E-3</v>
      </c>
      <c r="K219" s="209">
        <f t="shared" si="22"/>
        <v>11.752135872362325</v>
      </c>
      <c r="L219" s="202">
        <f t="shared" si="23"/>
        <v>2.5854698919197117</v>
      </c>
      <c r="M219" s="202">
        <v>4.9898305084745767</v>
      </c>
      <c r="N219" s="202">
        <v>1.281677621283255</v>
      </c>
      <c r="O219" s="10">
        <f t="shared" si="24"/>
        <v>20.609113894039869</v>
      </c>
      <c r="P219" s="11">
        <f t="shared" si="25"/>
        <v>9.0749070427300169E-2</v>
      </c>
    </row>
    <row r="220" spans="1:16" x14ac:dyDescent="0.35">
      <c r="A220" s="9">
        <f t="shared" si="26"/>
        <v>215</v>
      </c>
      <c r="B220" s="8" t="s">
        <v>1671</v>
      </c>
      <c r="C220" s="8">
        <f>димвенканали!C220</f>
        <v>195.09</v>
      </c>
      <c r="D220" s="8">
        <f>димвенканали!D220</f>
        <v>0</v>
      </c>
      <c r="E220" s="8">
        <f>димвенканали!E220</f>
        <v>0</v>
      </c>
      <c r="F220" s="8">
        <f t="shared" si="21"/>
        <v>195.09</v>
      </c>
      <c r="G220" s="8"/>
      <c r="H220" s="8"/>
      <c r="I220" s="8">
        <v>6</v>
      </c>
      <c r="J220" s="217">
        <f t="shared" si="27"/>
        <v>4.1173443129181673E-3</v>
      </c>
      <c r="K220" s="209">
        <f t="shared" si="22"/>
        <v>17.628203808543486</v>
      </c>
      <c r="L220" s="202">
        <f t="shared" si="23"/>
        <v>3.8782048378795668</v>
      </c>
      <c r="M220" s="202">
        <v>7.4847457627118645</v>
      </c>
      <c r="N220" s="202">
        <v>1.9225164319248826</v>
      </c>
      <c r="O220" s="10">
        <f t="shared" si="24"/>
        <v>30.913670841059801</v>
      </c>
      <c r="P220" s="11">
        <f t="shared" si="25"/>
        <v>0.15845851064154903</v>
      </c>
    </row>
    <row r="221" spans="1:16" x14ac:dyDescent="0.35">
      <c r="A221" s="9">
        <f t="shared" si="26"/>
        <v>216</v>
      </c>
      <c r="B221" s="8" t="s">
        <v>1672</v>
      </c>
      <c r="C221" s="8">
        <f>димвенканали!C221</f>
        <v>194.05</v>
      </c>
      <c r="D221" s="8">
        <f>димвенканали!D221</f>
        <v>0</v>
      </c>
      <c r="E221" s="8">
        <f>димвенканали!E221</f>
        <v>0</v>
      </c>
      <c r="F221" s="8">
        <f t="shared" si="21"/>
        <v>194.05</v>
      </c>
      <c r="G221" s="8"/>
      <c r="H221" s="8"/>
      <c r="I221" s="8">
        <v>4</v>
      </c>
      <c r="J221" s="217">
        <f t="shared" si="27"/>
        <v>2.7448962086121117E-3</v>
      </c>
      <c r="K221" s="209">
        <f t="shared" si="22"/>
        <v>11.752135872362325</v>
      </c>
      <c r="L221" s="202">
        <f t="shared" si="23"/>
        <v>2.5854698919197117</v>
      </c>
      <c r="M221" s="202">
        <v>4.9898305084745767</v>
      </c>
      <c r="N221" s="202">
        <v>1.281677621283255</v>
      </c>
      <c r="O221" s="10">
        <f t="shared" si="24"/>
        <v>20.609113894039869</v>
      </c>
      <c r="P221" s="11">
        <f t="shared" si="25"/>
        <v>0.10620517337820082</v>
      </c>
    </row>
    <row r="222" spans="1:16" x14ac:dyDescent="0.35">
      <c r="A222" s="9">
        <f t="shared" si="26"/>
        <v>217</v>
      </c>
      <c r="B222" s="8" t="s">
        <v>1673</v>
      </c>
      <c r="C222" s="8">
        <f>димвенканали!C222</f>
        <v>127.3</v>
      </c>
      <c r="D222" s="8">
        <f>димвенканали!D222</f>
        <v>0</v>
      </c>
      <c r="E222" s="8">
        <f>димвенканали!E222</f>
        <v>0</v>
      </c>
      <c r="F222" s="8">
        <f t="shared" si="21"/>
        <v>127.3</v>
      </c>
      <c r="G222" s="8"/>
      <c r="H222" s="8"/>
      <c r="I222" s="8">
        <v>3</v>
      </c>
      <c r="J222" s="217">
        <f t="shared" si="27"/>
        <v>2.0586721564590836E-3</v>
      </c>
      <c r="K222" s="209">
        <f t="shared" si="22"/>
        <v>8.8141019042717428</v>
      </c>
      <c r="L222" s="202">
        <f t="shared" si="23"/>
        <v>1.9391024189397834</v>
      </c>
      <c r="M222" s="202">
        <v>3.7423728813559323</v>
      </c>
      <c r="N222" s="202">
        <v>0.96125821596244132</v>
      </c>
      <c r="O222" s="10">
        <f t="shared" si="24"/>
        <v>15.456835420529901</v>
      </c>
      <c r="P222" s="11">
        <f t="shared" si="25"/>
        <v>0.12142054533016419</v>
      </c>
    </row>
    <row r="223" spans="1:16" x14ac:dyDescent="0.35">
      <c r="A223" s="9">
        <f t="shared" si="26"/>
        <v>218</v>
      </c>
      <c r="B223" s="8" t="s">
        <v>1674</v>
      </c>
      <c r="C223" s="8">
        <f>димвенканали!C223</f>
        <v>116.4</v>
      </c>
      <c r="D223" s="8">
        <f>димвенканали!D223</f>
        <v>0</v>
      </c>
      <c r="E223" s="8">
        <f>димвенканали!E223</f>
        <v>0</v>
      </c>
      <c r="F223" s="8">
        <f t="shared" si="21"/>
        <v>116.4</v>
      </c>
      <c r="G223" s="8"/>
      <c r="H223" s="8"/>
      <c r="I223" s="8">
        <v>4</v>
      </c>
      <c r="J223" s="217">
        <f t="shared" si="27"/>
        <v>2.7448962086121117E-3</v>
      </c>
      <c r="K223" s="209">
        <f t="shared" si="22"/>
        <v>11.752135872362325</v>
      </c>
      <c r="L223" s="202">
        <f t="shared" si="23"/>
        <v>2.5854698919197117</v>
      </c>
      <c r="M223" s="202">
        <v>4.9898305084745767</v>
      </c>
      <c r="N223" s="202">
        <v>1.281677621283255</v>
      </c>
      <c r="O223" s="10">
        <f t="shared" si="24"/>
        <v>20.609113894039869</v>
      </c>
      <c r="P223" s="11">
        <f t="shared" si="25"/>
        <v>0.17705424307594389</v>
      </c>
    </row>
    <row r="224" spans="1:16" x14ac:dyDescent="0.35">
      <c r="A224" s="9">
        <f t="shared" si="26"/>
        <v>219</v>
      </c>
      <c r="B224" s="8" t="s">
        <v>1675</v>
      </c>
      <c r="C224" s="8">
        <f>димвенканали!C224</f>
        <v>182.2</v>
      </c>
      <c r="D224" s="8">
        <f>димвенканали!D224</f>
        <v>0</v>
      </c>
      <c r="E224" s="8">
        <f>димвенканали!E224</f>
        <v>0</v>
      </c>
      <c r="F224" s="8">
        <f t="shared" si="21"/>
        <v>182.2</v>
      </c>
      <c r="G224" s="8"/>
      <c r="H224" s="8"/>
      <c r="I224" s="8">
        <v>4</v>
      </c>
      <c r="J224" s="217">
        <f t="shared" si="27"/>
        <v>2.7448962086121117E-3</v>
      </c>
      <c r="K224" s="209">
        <f t="shared" si="22"/>
        <v>11.752135872362325</v>
      </c>
      <c r="L224" s="202">
        <f t="shared" si="23"/>
        <v>2.5854698919197117</v>
      </c>
      <c r="M224" s="202">
        <v>4.9898305084745767</v>
      </c>
      <c r="N224" s="202">
        <v>1.281677621283255</v>
      </c>
      <c r="O224" s="10">
        <f t="shared" si="24"/>
        <v>20.609113894039869</v>
      </c>
      <c r="P224" s="11">
        <f t="shared" si="25"/>
        <v>0.11311258997826493</v>
      </c>
    </row>
    <row r="225" spans="1:16" x14ac:dyDescent="0.35">
      <c r="A225" s="9">
        <f t="shared" si="26"/>
        <v>220</v>
      </c>
      <c r="B225" s="8" t="s">
        <v>1676</v>
      </c>
      <c r="C225" s="8">
        <f>димвенканали!C225</f>
        <v>113.4</v>
      </c>
      <c r="D225" s="8">
        <f>димвенканали!D225</f>
        <v>0</v>
      </c>
      <c r="E225" s="8">
        <f>димвенканали!E225</f>
        <v>0</v>
      </c>
      <c r="F225" s="8">
        <f t="shared" si="21"/>
        <v>113.4</v>
      </c>
      <c r="G225" s="8"/>
      <c r="H225" s="8"/>
      <c r="I225" s="8">
        <v>3</v>
      </c>
      <c r="J225" s="217">
        <f t="shared" si="27"/>
        <v>2.0586721564590836E-3</v>
      </c>
      <c r="K225" s="209">
        <f t="shared" si="22"/>
        <v>8.8141019042717428</v>
      </c>
      <c r="L225" s="202">
        <f t="shared" si="23"/>
        <v>1.9391024189397834</v>
      </c>
      <c r="M225" s="202">
        <v>3.7423728813559323</v>
      </c>
      <c r="N225" s="202">
        <v>0.96125821596244132</v>
      </c>
      <c r="O225" s="10">
        <f t="shared" si="24"/>
        <v>15.456835420529901</v>
      </c>
      <c r="P225" s="11">
        <f t="shared" si="25"/>
        <v>0.1363036633203695</v>
      </c>
    </row>
    <row r="226" spans="1:16" x14ac:dyDescent="0.35">
      <c r="A226" s="9">
        <f t="shared" si="26"/>
        <v>221</v>
      </c>
      <c r="B226" s="8" t="s">
        <v>1677</v>
      </c>
      <c r="C226" s="8">
        <f>димвенканали!C226</f>
        <v>134.80000000000001</v>
      </c>
      <c r="D226" s="8">
        <f>димвенканали!D226</f>
        <v>16.899999999999999</v>
      </c>
      <c r="E226" s="8">
        <f>димвенканали!E226</f>
        <v>34.4</v>
      </c>
      <c r="F226" s="8">
        <f t="shared" si="21"/>
        <v>186.10000000000002</v>
      </c>
      <c r="G226" s="8">
        <v>1</v>
      </c>
      <c r="H226" s="8">
        <v>1</v>
      </c>
      <c r="I226" s="8">
        <v>3</v>
      </c>
      <c r="J226" s="217">
        <f t="shared" si="27"/>
        <v>3.4311202607651397E-3</v>
      </c>
      <c r="K226" s="209">
        <f t="shared" si="22"/>
        <v>14.690169840452906</v>
      </c>
      <c r="L226" s="202">
        <f t="shared" si="23"/>
        <v>3.2318373648996395</v>
      </c>
      <c r="M226" s="202">
        <v>6.2372881355932206</v>
      </c>
      <c r="N226" s="202">
        <v>1.6020970266040688</v>
      </c>
      <c r="O226" s="10">
        <f t="shared" si="24"/>
        <v>25.761392367549838</v>
      </c>
      <c r="P226" s="11">
        <f t="shared" si="25"/>
        <v>0.13842768601585081</v>
      </c>
    </row>
    <row r="227" spans="1:16" x14ac:dyDescent="0.35">
      <c r="A227" s="9">
        <f t="shared" si="26"/>
        <v>222</v>
      </c>
      <c r="B227" s="8" t="s">
        <v>1678</v>
      </c>
      <c r="C227" s="8">
        <f>димвенканали!C227</f>
        <v>182.7</v>
      </c>
      <c r="D227" s="8">
        <f>димвенканали!D227</f>
        <v>0</v>
      </c>
      <c r="E227" s="8">
        <f>димвенканали!E227</f>
        <v>0</v>
      </c>
      <c r="F227" s="8">
        <f t="shared" si="21"/>
        <v>182.7</v>
      </c>
      <c r="G227" s="8"/>
      <c r="H227" s="8"/>
      <c r="I227" s="8">
        <v>4</v>
      </c>
      <c r="J227" s="217">
        <f t="shared" si="27"/>
        <v>2.7448962086121117E-3</v>
      </c>
      <c r="K227" s="209">
        <f t="shared" si="22"/>
        <v>11.752135872362325</v>
      </c>
      <c r="L227" s="202">
        <f t="shared" si="23"/>
        <v>2.5854698919197117</v>
      </c>
      <c r="M227" s="202">
        <v>4.9898305084745767</v>
      </c>
      <c r="N227" s="202">
        <v>1.281677621283255</v>
      </c>
      <c r="O227" s="10">
        <f t="shared" si="24"/>
        <v>20.609113894039869</v>
      </c>
      <c r="P227" s="11">
        <f t="shared" si="25"/>
        <v>0.11280303171340925</v>
      </c>
    </row>
    <row r="228" spans="1:16" x14ac:dyDescent="0.35">
      <c r="A228" s="9">
        <f t="shared" si="26"/>
        <v>223</v>
      </c>
      <c r="B228" s="8" t="s">
        <v>1679</v>
      </c>
      <c r="C228" s="8">
        <f>димвенканали!C228</f>
        <v>258.8</v>
      </c>
      <c r="D228" s="8">
        <f>димвенканали!D228</f>
        <v>0</v>
      </c>
      <c r="E228" s="8">
        <f>димвенканали!E228</f>
        <v>0</v>
      </c>
      <c r="F228" s="8">
        <f t="shared" si="21"/>
        <v>258.8</v>
      </c>
      <c r="G228" s="8"/>
      <c r="H228" s="8"/>
      <c r="I228" s="8">
        <v>6</v>
      </c>
      <c r="J228" s="217">
        <f t="shared" si="27"/>
        <v>4.1173443129181673E-3</v>
      </c>
      <c r="K228" s="209">
        <f t="shared" si="22"/>
        <v>17.628203808543486</v>
      </c>
      <c r="L228" s="202">
        <f t="shared" si="23"/>
        <v>3.8782048378795668</v>
      </c>
      <c r="M228" s="202">
        <v>7.4847457627118645</v>
      </c>
      <c r="N228" s="202">
        <v>1.9225164319248826</v>
      </c>
      <c r="O228" s="10">
        <f t="shared" si="24"/>
        <v>30.913670841059801</v>
      </c>
      <c r="P228" s="11">
        <f t="shared" si="25"/>
        <v>0.11945004188972103</v>
      </c>
    </row>
    <row r="229" spans="1:16" x14ac:dyDescent="0.35">
      <c r="A229" s="9">
        <f t="shared" si="26"/>
        <v>224</v>
      </c>
      <c r="B229" s="8" t="s">
        <v>1680</v>
      </c>
      <c r="C229" s="8">
        <f>димвенканали!C229</f>
        <v>164.85</v>
      </c>
      <c r="D229" s="8">
        <f>димвенканали!D229</f>
        <v>0</v>
      </c>
      <c r="E229" s="8">
        <f>димвенканали!E229</f>
        <v>0</v>
      </c>
      <c r="F229" s="8">
        <f t="shared" si="21"/>
        <v>164.85</v>
      </c>
      <c r="G229" s="8"/>
      <c r="H229" s="8"/>
      <c r="I229" s="8">
        <v>4</v>
      </c>
      <c r="J229" s="217">
        <f t="shared" si="27"/>
        <v>2.7448962086121117E-3</v>
      </c>
      <c r="K229" s="209">
        <f t="shared" si="22"/>
        <v>11.752135872362325</v>
      </c>
      <c r="L229" s="202">
        <f t="shared" si="23"/>
        <v>2.5854698919197117</v>
      </c>
      <c r="M229" s="202">
        <v>4.9898305084745767</v>
      </c>
      <c r="N229" s="202">
        <v>1.281677621283255</v>
      </c>
      <c r="O229" s="10">
        <f t="shared" si="24"/>
        <v>20.609113894039869</v>
      </c>
      <c r="P229" s="11">
        <f t="shared" si="25"/>
        <v>0.12501737272696312</v>
      </c>
    </row>
    <row r="230" spans="1:16" x14ac:dyDescent="0.35">
      <c r="A230" s="9">
        <f t="shared" si="26"/>
        <v>225</v>
      </c>
      <c r="B230" s="8" t="s">
        <v>1681</v>
      </c>
      <c r="C230" s="8">
        <f>димвенканали!C230</f>
        <v>188.2</v>
      </c>
      <c r="D230" s="8">
        <f>димвенканали!D230</f>
        <v>0</v>
      </c>
      <c r="E230" s="8">
        <f>димвенканали!E230</f>
        <v>0</v>
      </c>
      <c r="F230" s="8">
        <f t="shared" ref="F230:F244" si="28">C230+D230+E230</f>
        <v>188.2</v>
      </c>
      <c r="G230" s="8"/>
      <c r="H230" s="8"/>
      <c r="I230" s="8">
        <v>4</v>
      </c>
      <c r="J230" s="217">
        <f t="shared" si="27"/>
        <v>2.7448962086121117E-3</v>
      </c>
      <c r="K230" s="209">
        <f t="shared" si="22"/>
        <v>11.752135872362325</v>
      </c>
      <c r="L230" s="202">
        <f t="shared" si="23"/>
        <v>2.5854698919197117</v>
      </c>
      <c r="M230" s="202">
        <v>4.9898305084745767</v>
      </c>
      <c r="N230" s="202">
        <v>1.281677621283255</v>
      </c>
      <c r="O230" s="10">
        <f t="shared" si="24"/>
        <v>20.609113894039869</v>
      </c>
      <c r="P230" s="11">
        <f t="shared" si="25"/>
        <v>0.10950645002146583</v>
      </c>
    </row>
    <row r="231" spans="1:16" x14ac:dyDescent="0.35">
      <c r="A231" s="9">
        <f t="shared" si="26"/>
        <v>226</v>
      </c>
      <c r="B231" s="8" t="s">
        <v>1682</v>
      </c>
      <c r="C231" s="8">
        <f>димвенканали!C231</f>
        <v>146.69999999999999</v>
      </c>
      <c r="D231" s="8">
        <f>димвенканали!D231</f>
        <v>0</v>
      </c>
      <c r="E231" s="8">
        <f>димвенканали!E231</f>
        <v>0</v>
      </c>
      <c r="F231" s="8">
        <f t="shared" si="28"/>
        <v>146.69999999999999</v>
      </c>
      <c r="G231" s="8"/>
      <c r="H231" s="8"/>
      <c r="I231" s="8">
        <v>4</v>
      </c>
      <c r="J231" s="217">
        <f t="shared" si="27"/>
        <v>2.7448962086121117E-3</v>
      </c>
      <c r="K231" s="209">
        <f t="shared" si="22"/>
        <v>11.752135872362325</v>
      </c>
      <c r="L231" s="202">
        <f t="shared" si="23"/>
        <v>2.5854698919197117</v>
      </c>
      <c r="M231" s="202">
        <v>4.9898305084745767</v>
      </c>
      <c r="N231" s="202">
        <v>1.281677621283255</v>
      </c>
      <c r="O231" s="10">
        <f t="shared" si="24"/>
        <v>20.609113894039869</v>
      </c>
      <c r="P231" s="11">
        <f t="shared" si="25"/>
        <v>0.14048475728725202</v>
      </c>
    </row>
    <row r="232" spans="1:16" x14ac:dyDescent="0.35">
      <c r="A232" s="9">
        <f t="shared" si="26"/>
        <v>227</v>
      </c>
      <c r="B232" s="8" t="s">
        <v>1683</v>
      </c>
      <c r="C232" s="8">
        <f>димвенканали!C232</f>
        <v>472.42</v>
      </c>
      <c r="D232" s="8">
        <f>димвенканали!D232</f>
        <v>0</v>
      </c>
      <c r="E232" s="8">
        <f>димвенканали!E232</f>
        <v>0</v>
      </c>
      <c r="F232" s="8">
        <f t="shared" si="28"/>
        <v>472.42</v>
      </c>
      <c r="G232" s="8"/>
      <c r="H232" s="8"/>
      <c r="I232" s="8">
        <v>9</v>
      </c>
      <c r="J232" s="217">
        <f t="shared" si="27"/>
        <v>6.1760164693772509E-3</v>
      </c>
      <c r="K232" s="209">
        <f t="shared" si="22"/>
        <v>26.44230571281523</v>
      </c>
      <c r="L232" s="202">
        <f t="shared" si="23"/>
        <v>5.8173072568193502</v>
      </c>
      <c r="M232" s="202">
        <v>11.227118644067797</v>
      </c>
      <c r="N232" s="202">
        <v>2.8837746478873241</v>
      </c>
      <c r="O232" s="10">
        <f t="shared" si="24"/>
        <v>46.370506261589696</v>
      </c>
      <c r="P232" s="11">
        <f t="shared" si="25"/>
        <v>9.8155256470068356E-2</v>
      </c>
    </row>
    <row r="233" spans="1:16" x14ac:dyDescent="0.35">
      <c r="A233" s="9">
        <f t="shared" si="26"/>
        <v>228</v>
      </c>
      <c r="B233" s="8" t="s">
        <v>1684</v>
      </c>
      <c r="C233" s="8">
        <f>димвенканали!C233</f>
        <v>260.05</v>
      </c>
      <c r="D233" s="8">
        <f>димвенканали!D233</f>
        <v>0</v>
      </c>
      <c r="E233" s="8">
        <f>димвенканали!E233</f>
        <v>0</v>
      </c>
      <c r="F233" s="8">
        <f t="shared" si="28"/>
        <v>260.05</v>
      </c>
      <c r="G233" s="8"/>
      <c r="H233" s="8"/>
      <c r="I233" s="8">
        <v>6</v>
      </c>
      <c r="J233" s="217">
        <f t="shared" si="27"/>
        <v>4.1173443129181673E-3</v>
      </c>
      <c r="K233" s="209">
        <f t="shared" si="22"/>
        <v>17.628203808543486</v>
      </c>
      <c r="L233" s="202">
        <f t="shared" si="23"/>
        <v>3.8782048378795668</v>
      </c>
      <c r="M233" s="202">
        <v>7.4847457627118645</v>
      </c>
      <c r="N233" s="202">
        <v>1.9225164319248826</v>
      </c>
      <c r="O233" s="10">
        <f t="shared" si="24"/>
        <v>30.913670841059801</v>
      </c>
      <c r="P233" s="11">
        <f t="shared" si="25"/>
        <v>0.11887587325921861</v>
      </c>
    </row>
    <row r="234" spans="1:16" x14ac:dyDescent="0.35">
      <c r="A234" s="9">
        <f t="shared" si="26"/>
        <v>229</v>
      </c>
      <c r="B234" s="8" t="s">
        <v>1685</v>
      </c>
      <c r="C234" s="8">
        <f>димвенканали!C234</f>
        <v>233.91</v>
      </c>
      <c r="D234" s="8">
        <f>димвенканали!D234</f>
        <v>0</v>
      </c>
      <c r="E234" s="8">
        <f>димвенканали!E234</f>
        <v>0</v>
      </c>
      <c r="F234" s="8">
        <f t="shared" si="28"/>
        <v>233.91</v>
      </c>
      <c r="G234" s="8"/>
      <c r="H234" s="8"/>
      <c r="I234" s="8">
        <v>5</v>
      </c>
      <c r="J234" s="217">
        <f t="shared" si="27"/>
        <v>3.4311202607651397E-3</v>
      </c>
      <c r="K234" s="209">
        <f t="shared" si="22"/>
        <v>14.690169840452906</v>
      </c>
      <c r="L234" s="202">
        <f t="shared" si="23"/>
        <v>3.2318373648996395</v>
      </c>
      <c r="M234" s="202">
        <v>6.2372881355932206</v>
      </c>
      <c r="N234" s="202">
        <v>1.6020970266040688</v>
      </c>
      <c r="O234" s="10">
        <f t="shared" si="24"/>
        <v>25.761392367549838</v>
      </c>
      <c r="P234" s="11">
        <f t="shared" si="25"/>
        <v>0.11013377952011388</v>
      </c>
    </row>
    <row r="235" spans="1:16" x14ac:dyDescent="0.35">
      <c r="A235" s="9">
        <f t="shared" si="26"/>
        <v>230</v>
      </c>
      <c r="B235" s="8" t="s">
        <v>1686</v>
      </c>
      <c r="C235" s="8">
        <f>димвенканали!C235</f>
        <v>237.6</v>
      </c>
      <c r="D235" s="8">
        <f>димвенканали!D235</f>
        <v>0</v>
      </c>
      <c r="E235" s="8">
        <f>димвенканали!E235</f>
        <v>30</v>
      </c>
      <c r="F235" s="8">
        <f t="shared" si="28"/>
        <v>267.60000000000002</v>
      </c>
      <c r="G235" s="8"/>
      <c r="H235" s="8">
        <v>1</v>
      </c>
      <c r="I235" s="8">
        <v>5</v>
      </c>
      <c r="J235" s="217">
        <f t="shared" si="27"/>
        <v>4.1173443129181673E-3</v>
      </c>
      <c r="K235" s="209">
        <f t="shared" si="22"/>
        <v>17.628203808543486</v>
      </c>
      <c r="L235" s="202">
        <f t="shared" si="23"/>
        <v>3.8782048378795668</v>
      </c>
      <c r="M235" s="202">
        <v>7.4847457627118645</v>
      </c>
      <c r="N235" s="202">
        <v>1.9225164319248826</v>
      </c>
      <c r="O235" s="10">
        <f t="shared" si="24"/>
        <v>30.913670841059801</v>
      </c>
      <c r="P235" s="11">
        <f t="shared" si="25"/>
        <v>0.11552193886793646</v>
      </c>
    </row>
    <row r="236" spans="1:16" x14ac:dyDescent="0.35">
      <c r="A236" s="9">
        <f t="shared" si="26"/>
        <v>231</v>
      </c>
      <c r="B236" s="8" t="s">
        <v>1687</v>
      </c>
      <c r="C236" s="8">
        <f>димвенканали!C236</f>
        <v>183.05</v>
      </c>
      <c r="D236" s="8">
        <f>димвенканали!D236</f>
        <v>0</v>
      </c>
      <c r="E236" s="8">
        <f>димвенканали!E236</f>
        <v>31.6</v>
      </c>
      <c r="F236" s="8">
        <f t="shared" si="28"/>
        <v>214.65</v>
      </c>
      <c r="G236" s="8"/>
      <c r="H236" s="8">
        <v>1</v>
      </c>
      <c r="I236" s="8">
        <v>4</v>
      </c>
      <c r="J236" s="217">
        <f t="shared" si="27"/>
        <v>3.4311202607651397E-3</v>
      </c>
      <c r="K236" s="209">
        <f t="shared" si="22"/>
        <v>14.690169840452906</v>
      </c>
      <c r="L236" s="202">
        <f t="shared" si="23"/>
        <v>3.2318373648996395</v>
      </c>
      <c r="M236" s="202">
        <v>6.2372881355932206</v>
      </c>
      <c r="N236" s="202">
        <v>1.6020970266040688</v>
      </c>
      <c r="O236" s="10">
        <f t="shared" si="24"/>
        <v>25.761392367549838</v>
      </c>
      <c r="P236" s="11">
        <f t="shared" si="25"/>
        <v>0.12001580418145744</v>
      </c>
    </row>
    <row r="237" spans="1:16" x14ac:dyDescent="0.35">
      <c r="A237" s="9">
        <f t="shared" si="26"/>
        <v>232</v>
      </c>
      <c r="B237" s="8" t="s">
        <v>1688</v>
      </c>
      <c r="C237" s="8">
        <f>димвенканали!C237</f>
        <v>189.78</v>
      </c>
      <c r="D237" s="8">
        <f>димвенканали!D237</f>
        <v>0</v>
      </c>
      <c r="E237" s="8">
        <f>димвенканали!E237</f>
        <v>0</v>
      </c>
      <c r="F237" s="8">
        <f t="shared" si="28"/>
        <v>189.78</v>
      </c>
      <c r="G237" s="8"/>
      <c r="H237" s="8"/>
      <c r="I237" s="8">
        <v>3</v>
      </c>
      <c r="J237" s="217">
        <f t="shared" si="27"/>
        <v>2.0586721564590836E-3</v>
      </c>
      <c r="K237" s="209">
        <f t="shared" si="22"/>
        <v>8.8141019042717428</v>
      </c>
      <c r="L237" s="202">
        <f t="shared" si="23"/>
        <v>1.9391024189397834</v>
      </c>
      <c r="M237" s="202">
        <v>3.7423728813559323</v>
      </c>
      <c r="N237" s="202">
        <v>0.96125821596244132</v>
      </c>
      <c r="O237" s="10">
        <f t="shared" si="24"/>
        <v>15.456835420529901</v>
      </c>
      <c r="P237" s="11">
        <f t="shared" si="25"/>
        <v>8.1446071348560967E-2</v>
      </c>
    </row>
    <row r="238" spans="1:16" x14ac:dyDescent="0.35">
      <c r="A238" s="9">
        <f t="shared" si="26"/>
        <v>233</v>
      </c>
      <c r="B238" s="8" t="s">
        <v>1689</v>
      </c>
      <c r="C238" s="8">
        <f>димвенканали!C238</f>
        <v>406.04</v>
      </c>
      <c r="D238" s="8">
        <f>димвенканали!D238</f>
        <v>0</v>
      </c>
      <c r="E238" s="8">
        <f>димвенканали!E238</f>
        <v>0</v>
      </c>
      <c r="F238" s="8">
        <f t="shared" si="28"/>
        <v>406.04</v>
      </c>
      <c r="G238" s="8"/>
      <c r="H238" s="8"/>
      <c r="I238" s="8">
        <v>7</v>
      </c>
      <c r="J238" s="217">
        <f t="shared" si="27"/>
        <v>4.8035683650711957E-3</v>
      </c>
      <c r="K238" s="209">
        <f t="shared" si="22"/>
        <v>20.566237776634072</v>
      </c>
      <c r="L238" s="202">
        <f t="shared" si="23"/>
        <v>4.5245723108594955</v>
      </c>
      <c r="M238" s="202">
        <v>8.7322033898305094</v>
      </c>
      <c r="N238" s="202">
        <v>2.2429358372456965</v>
      </c>
      <c r="O238" s="10">
        <f t="shared" si="24"/>
        <v>36.065949314569771</v>
      </c>
      <c r="P238" s="11">
        <f t="shared" si="25"/>
        <v>8.8823636377129769E-2</v>
      </c>
    </row>
    <row r="239" spans="1:16" x14ac:dyDescent="0.35">
      <c r="A239" s="9">
        <f t="shared" si="26"/>
        <v>234</v>
      </c>
      <c r="B239" s="8" t="s">
        <v>1690</v>
      </c>
      <c r="C239" s="8">
        <f>димвенканали!C239</f>
        <v>582.21</v>
      </c>
      <c r="D239" s="8">
        <f>димвенканали!D239</f>
        <v>88</v>
      </c>
      <c r="E239" s="8">
        <f>димвенканали!E239</f>
        <v>61.8</v>
      </c>
      <c r="F239" s="8">
        <f t="shared" si="28"/>
        <v>732.01</v>
      </c>
      <c r="G239" s="8">
        <v>1</v>
      </c>
      <c r="H239" s="8">
        <v>1</v>
      </c>
      <c r="I239" s="8">
        <v>10</v>
      </c>
      <c r="J239" s="217">
        <f t="shared" si="27"/>
        <v>8.2346886258363346E-3</v>
      </c>
      <c r="K239" s="209">
        <f t="shared" si="22"/>
        <v>35.256407617086971</v>
      </c>
      <c r="L239" s="202">
        <f t="shared" si="23"/>
        <v>7.7564096757591336</v>
      </c>
      <c r="M239" s="202">
        <v>14.969491525423729</v>
      </c>
      <c r="N239" s="202">
        <v>3.8450328638497653</v>
      </c>
      <c r="O239" s="10">
        <f t="shared" si="24"/>
        <v>61.827341682119602</v>
      </c>
      <c r="P239" s="11">
        <f t="shared" si="25"/>
        <v>8.4462427674648705E-2</v>
      </c>
    </row>
    <row r="240" spans="1:16" x14ac:dyDescent="0.35">
      <c r="A240" s="9">
        <f t="shared" si="26"/>
        <v>235</v>
      </c>
      <c r="B240" s="8" t="s">
        <v>1691</v>
      </c>
      <c r="C240" s="8">
        <f>димвенканали!C240</f>
        <v>985.05</v>
      </c>
      <c r="D240" s="8">
        <f>димвенканали!D240</f>
        <v>0</v>
      </c>
      <c r="E240" s="8">
        <f>димвенканали!E240</f>
        <v>0</v>
      </c>
      <c r="F240" s="8">
        <f t="shared" si="28"/>
        <v>985.05</v>
      </c>
      <c r="G240" s="8"/>
      <c r="H240" s="8"/>
      <c r="I240" s="8">
        <v>20</v>
      </c>
      <c r="J240" s="217">
        <f t="shared" si="27"/>
        <v>1.3724481043060559E-2</v>
      </c>
      <c r="K240" s="209">
        <f t="shared" si="22"/>
        <v>58.760679361811626</v>
      </c>
      <c r="L240" s="202">
        <f t="shared" si="23"/>
        <v>12.927349459598558</v>
      </c>
      <c r="M240" s="202">
        <v>24.949152542372882</v>
      </c>
      <c r="N240" s="202">
        <v>6.4083881064162753</v>
      </c>
      <c r="O240" s="10">
        <f t="shared" si="24"/>
        <v>103.04556947019935</v>
      </c>
      <c r="P240" s="11">
        <f t="shared" si="25"/>
        <v>0.10460948121435396</v>
      </c>
    </row>
    <row r="241" spans="1:16" x14ac:dyDescent="0.35">
      <c r="A241" s="9">
        <f t="shared" si="26"/>
        <v>236</v>
      </c>
      <c r="B241" s="8" t="s">
        <v>1692</v>
      </c>
      <c r="C241" s="8">
        <f>димвенканали!C241</f>
        <v>589.46</v>
      </c>
      <c r="D241" s="8">
        <f>димвенканали!D241</f>
        <v>0</v>
      </c>
      <c r="E241" s="8">
        <f>димвенканали!E241</f>
        <v>0</v>
      </c>
      <c r="F241" s="8">
        <f t="shared" si="28"/>
        <v>589.46</v>
      </c>
      <c r="G241" s="8"/>
      <c r="H241" s="8"/>
      <c r="I241" s="8">
        <v>10</v>
      </c>
      <c r="J241" s="217">
        <f t="shared" si="27"/>
        <v>6.8622405215302794E-3</v>
      </c>
      <c r="K241" s="209">
        <f t="shared" si="22"/>
        <v>29.380339680905813</v>
      </c>
      <c r="L241" s="202">
        <f t="shared" si="23"/>
        <v>6.4636747297992789</v>
      </c>
      <c r="M241" s="202">
        <v>12.474576271186441</v>
      </c>
      <c r="N241" s="202">
        <v>3.2041940532081377</v>
      </c>
      <c r="O241" s="10">
        <f t="shared" si="24"/>
        <v>51.522784735099677</v>
      </c>
      <c r="P241" s="11">
        <f t="shared" si="25"/>
        <v>8.7406753189528841E-2</v>
      </c>
    </row>
    <row r="242" spans="1:16" x14ac:dyDescent="0.35">
      <c r="A242" s="9">
        <f t="shared" si="26"/>
        <v>237</v>
      </c>
      <c r="B242" s="8" t="s">
        <v>534</v>
      </c>
      <c r="C242" s="8">
        <f>димвенканали!C242</f>
        <v>229.7</v>
      </c>
      <c r="D242" s="8">
        <f>димвенканали!D242</f>
        <v>0</v>
      </c>
      <c r="E242" s="8">
        <f>димвенканали!E242</f>
        <v>0</v>
      </c>
      <c r="F242" s="8">
        <f t="shared" si="28"/>
        <v>229.7</v>
      </c>
      <c r="G242" s="8"/>
      <c r="H242" s="8"/>
      <c r="I242" s="8">
        <v>9</v>
      </c>
      <c r="J242" s="217">
        <f t="shared" si="27"/>
        <v>6.1760164693772509E-3</v>
      </c>
      <c r="K242" s="209">
        <f t="shared" si="22"/>
        <v>26.44230571281523</v>
      </c>
      <c r="L242" s="202">
        <f t="shared" si="23"/>
        <v>5.8173072568193502</v>
      </c>
      <c r="M242" s="202">
        <v>11.227118644067797</v>
      </c>
      <c r="N242" s="202">
        <v>2.8837746478873241</v>
      </c>
      <c r="O242" s="10">
        <f t="shared" si="24"/>
        <v>46.370506261589696</v>
      </c>
      <c r="P242" s="69">
        <f t="shared" si="25"/>
        <v>0.20187421097775227</v>
      </c>
    </row>
    <row r="243" spans="1:16" x14ac:dyDescent="0.35">
      <c r="A243" s="9">
        <f t="shared" si="26"/>
        <v>238</v>
      </c>
      <c r="B243" s="14" t="s">
        <v>547</v>
      </c>
      <c r="C243" s="8">
        <f>димвенканали!C243</f>
        <v>2404.5700000000002</v>
      </c>
      <c r="D243" s="8">
        <f>димвенканали!D243</f>
        <v>0</v>
      </c>
      <c r="E243" s="8">
        <f>димвенканали!E243</f>
        <v>660.4</v>
      </c>
      <c r="F243" s="8">
        <f t="shared" si="28"/>
        <v>3064.9700000000003</v>
      </c>
      <c r="G243" s="8"/>
      <c r="H243" s="8">
        <v>5</v>
      </c>
      <c r="I243" s="8">
        <v>67</v>
      </c>
      <c r="J243" s="217">
        <f t="shared" si="27"/>
        <v>4.9408131755018007E-2</v>
      </c>
      <c r="K243" s="209">
        <f t="shared" si="22"/>
        <v>211.53844570252184</v>
      </c>
      <c r="L243" s="202">
        <f t="shared" si="23"/>
        <v>46.538458054554802</v>
      </c>
      <c r="M243" s="202">
        <v>89.816949152542378</v>
      </c>
      <c r="N243" s="202">
        <v>23.070197183098593</v>
      </c>
      <c r="O243" s="10">
        <f t="shared" si="24"/>
        <v>370.96405009271757</v>
      </c>
      <c r="P243" s="69">
        <f t="shared" si="25"/>
        <v>0.1210335011738182</v>
      </c>
    </row>
    <row r="244" spans="1:16" x14ac:dyDescent="0.35">
      <c r="A244" s="9">
        <f t="shared" si="26"/>
        <v>239</v>
      </c>
      <c r="B244" s="14" t="s">
        <v>548</v>
      </c>
      <c r="C244" s="8">
        <f>димвенканали!C244</f>
        <v>3019.26</v>
      </c>
      <c r="D244" s="8">
        <f>димвенканали!D244</f>
        <v>0</v>
      </c>
      <c r="E244" s="8">
        <f>димвенканали!E244</f>
        <v>256.89999999999998</v>
      </c>
      <c r="F244" s="8">
        <f t="shared" si="28"/>
        <v>3276.1600000000003</v>
      </c>
      <c r="G244" s="8"/>
      <c r="H244" s="8">
        <v>1</v>
      </c>
      <c r="I244" s="8">
        <v>82</v>
      </c>
      <c r="J244" s="217">
        <f t="shared" si="27"/>
        <v>5.6956596328701314E-2</v>
      </c>
      <c r="K244" s="209">
        <f t="shared" si="22"/>
        <v>243.85681935151823</v>
      </c>
      <c r="L244" s="202">
        <f t="shared" si="23"/>
        <v>53.648500257334007</v>
      </c>
      <c r="M244" s="202">
        <v>103.53898305084746</v>
      </c>
      <c r="N244" s="202">
        <v>26.594810641627543</v>
      </c>
      <c r="O244" s="10">
        <f t="shared" si="24"/>
        <v>427.63911330132726</v>
      </c>
      <c r="P244" s="69">
        <f t="shared" si="25"/>
        <v>0.13053059475157722</v>
      </c>
    </row>
    <row r="245" spans="1:16" s="145" customFormat="1" x14ac:dyDescent="0.35">
      <c r="A245" s="9">
        <f t="shared" si="26"/>
        <v>240</v>
      </c>
      <c r="B245" s="138" t="s">
        <v>551</v>
      </c>
      <c r="C245" s="8">
        <f>димвенканали!C245</f>
        <v>1829.3</v>
      </c>
      <c r="D245" s="8">
        <f>димвенканали!D245</f>
        <v>222</v>
      </c>
      <c r="E245" s="8">
        <f>димвенканали!E245</f>
        <v>0</v>
      </c>
      <c r="F245" s="8">
        <f>C245+D245+E245</f>
        <v>2051.3000000000002</v>
      </c>
      <c r="G245" s="139">
        <v>1</v>
      </c>
      <c r="H245" s="139"/>
      <c r="I245" s="139">
        <v>31</v>
      </c>
      <c r="J245" s="217">
        <f t="shared" si="27"/>
        <v>2.1959169668896893E-2</v>
      </c>
      <c r="K245" s="209">
        <f t="shared" ref="K245:K305" si="29">J245*$K$2</f>
        <v>94.017086978898604</v>
      </c>
      <c r="L245" s="202">
        <f t="shared" si="23"/>
        <v>20.683759135357693</v>
      </c>
      <c r="M245" s="202">
        <v>39.918644067796613</v>
      </c>
      <c r="N245" s="202">
        <v>11.188415300546449</v>
      </c>
      <c r="O245" s="136">
        <f t="shared" si="24"/>
        <v>165.80790548259935</v>
      </c>
      <c r="P245" s="143">
        <f t="shared" si="25"/>
        <v>8.0830646654608942E-2</v>
      </c>
    </row>
    <row r="246" spans="1:16" s="145" customFormat="1" x14ac:dyDescent="0.35">
      <c r="A246" s="9">
        <f t="shared" si="26"/>
        <v>241</v>
      </c>
      <c r="B246" s="138" t="s">
        <v>552</v>
      </c>
      <c r="C246" s="8">
        <f>димвенканали!C246</f>
        <v>2200.46</v>
      </c>
      <c r="D246" s="8">
        <f>димвенканали!D246</f>
        <v>0</v>
      </c>
      <c r="E246" s="8">
        <f>димвенканали!E246</f>
        <v>0</v>
      </c>
      <c r="F246" s="8">
        <f>C246+D246+E246</f>
        <v>2200.46</v>
      </c>
      <c r="G246" s="139"/>
      <c r="H246" s="139"/>
      <c r="I246" s="139">
        <v>38</v>
      </c>
      <c r="J246" s="217">
        <f t="shared" si="27"/>
        <v>2.6076513981815062E-2</v>
      </c>
      <c r="K246" s="209">
        <f t="shared" si="29"/>
        <v>111.64529078744209</v>
      </c>
      <c r="L246" s="202">
        <f t="shared" ref="L246:L306" si="30">K246*0.22</f>
        <v>24.561963973237262</v>
      </c>
      <c r="M246" s="202">
        <v>47.40338983050848</v>
      </c>
      <c r="N246" s="202">
        <v>13.28624316939891</v>
      </c>
      <c r="O246" s="136">
        <f t="shared" si="24"/>
        <v>196.89688776058674</v>
      </c>
      <c r="P246" s="143">
        <f t="shared" si="25"/>
        <v>8.9479875917120394E-2</v>
      </c>
    </row>
    <row r="247" spans="1:16" s="145" customFormat="1" x14ac:dyDescent="0.35">
      <c r="A247" s="9">
        <f t="shared" si="26"/>
        <v>242</v>
      </c>
      <c r="B247" s="138" t="s">
        <v>553</v>
      </c>
      <c r="C247" s="8">
        <f>димвенканали!C247</f>
        <v>1202.04</v>
      </c>
      <c r="D247" s="8">
        <f>димвенканали!D247</f>
        <v>0</v>
      </c>
      <c r="E247" s="8">
        <f>димвенканали!E247</f>
        <v>0</v>
      </c>
      <c r="F247" s="8">
        <f>C247+D247+E247</f>
        <v>1202.04</v>
      </c>
      <c r="G247" s="139"/>
      <c r="H247" s="139"/>
      <c r="I247" s="139">
        <v>20</v>
      </c>
      <c r="J247" s="217">
        <f t="shared" si="27"/>
        <v>1.3724481043060559E-2</v>
      </c>
      <c r="K247" s="209">
        <f t="shared" si="29"/>
        <v>58.760679361811626</v>
      </c>
      <c r="L247" s="202">
        <f t="shared" si="30"/>
        <v>12.927349459598558</v>
      </c>
      <c r="M247" s="202">
        <v>24.949152542372882</v>
      </c>
      <c r="N247" s="202">
        <v>6.9927595628415311</v>
      </c>
      <c r="O247" s="136">
        <f t="shared" si="24"/>
        <v>103.6299409266246</v>
      </c>
      <c r="P247" s="143">
        <f t="shared" si="25"/>
        <v>8.6211724174423979E-2</v>
      </c>
    </row>
    <row r="248" spans="1:16" s="145" customFormat="1" x14ac:dyDescent="0.35">
      <c r="A248" s="9">
        <f t="shared" si="26"/>
        <v>243</v>
      </c>
      <c r="B248" s="138" t="s">
        <v>554</v>
      </c>
      <c r="C248" s="8">
        <f>димвенканали!C248</f>
        <v>1991.48</v>
      </c>
      <c r="D248" s="8">
        <f>димвенканали!D248</f>
        <v>74</v>
      </c>
      <c r="E248" s="8">
        <f>димвенканали!E248</f>
        <v>0</v>
      </c>
      <c r="F248" s="8">
        <f>C248+D248+E248</f>
        <v>2065.48</v>
      </c>
      <c r="G248" s="139">
        <v>1</v>
      </c>
      <c r="H248" s="139"/>
      <c r="I248" s="139">
        <v>37</v>
      </c>
      <c r="J248" s="217">
        <f t="shared" si="27"/>
        <v>2.6076513981815062E-2</v>
      </c>
      <c r="K248" s="209">
        <f t="shared" si="29"/>
        <v>111.64529078744209</v>
      </c>
      <c r="L248" s="202">
        <f t="shared" si="30"/>
        <v>24.561963973237262</v>
      </c>
      <c r="M248" s="202">
        <v>47.40338983050848</v>
      </c>
      <c r="N248" s="202">
        <v>13.28624316939891</v>
      </c>
      <c r="O248" s="136">
        <f t="shared" si="24"/>
        <v>196.89688776058674</v>
      </c>
      <c r="P248" s="143">
        <f t="shared" si="25"/>
        <v>9.5327424017945819E-2</v>
      </c>
    </row>
    <row r="249" spans="1:16" s="145" customFormat="1" x14ac:dyDescent="0.35">
      <c r="A249" s="9">
        <f t="shared" si="26"/>
        <v>244</v>
      </c>
      <c r="B249" s="138" t="s">
        <v>555</v>
      </c>
      <c r="C249" s="8">
        <f>димвенканали!C249</f>
        <v>179.2</v>
      </c>
      <c r="D249" s="8">
        <f>димвенканали!D249</f>
        <v>0</v>
      </c>
      <c r="E249" s="8">
        <f>димвенканали!E249</f>
        <v>0</v>
      </c>
      <c r="F249" s="8">
        <f>C249+D249+E249</f>
        <v>179.2</v>
      </c>
      <c r="G249" s="139"/>
      <c r="H249" s="139"/>
      <c r="I249" s="139">
        <v>5</v>
      </c>
      <c r="J249" s="217">
        <f t="shared" si="27"/>
        <v>3.4311202607651397E-3</v>
      </c>
      <c r="K249" s="209">
        <f t="shared" si="29"/>
        <v>14.690169840452906</v>
      </c>
      <c r="L249" s="202">
        <f t="shared" si="30"/>
        <v>3.2318373648996395</v>
      </c>
      <c r="M249" s="202">
        <v>6.2372881355932206</v>
      </c>
      <c r="N249" s="202">
        <v>1.7481898907103828</v>
      </c>
      <c r="O249" s="136">
        <f t="shared" si="24"/>
        <v>25.90748523165615</v>
      </c>
      <c r="P249" s="143">
        <f t="shared" si="25"/>
        <v>0.14457302026593835</v>
      </c>
    </row>
    <row r="250" spans="1:16" x14ac:dyDescent="0.35">
      <c r="A250" s="9">
        <f t="shared" si="26"/>
        <v>245</v>
      </c>
      <c r="B250" s="14" t="s">
        <v>1199</v>
      </c>
      <c r="C250" s="8">
        <f>димвенканали!C250</f>
        <v>885.79</v>
      </c>
      <c r="D250" s="8">
        <f>димвенканали!D250</f>
        <v>0</v>
      </c>
      <c r="E250" s="8">
        <f>димвенканали!E250</f>
        <v>0</v>
      </c>
      <c r="F250" s="8">
        <f t="shared" ref="F250:F310" si="31">C250+D250+E250</f>
        <v>885.79</v>
      </c>
      <c r="G250" s="8"/>
      <c r="H250" s="8"/>
      <c r="I250" s="8">
        <v>19</v>
      </c>
      <c r="J250" s="217">
        <f t="shared" si="27"/>
        <v>1.3038256990907531E-2</v>
      </c>
      <c r="K250" s="209">
        <f t="shared" si="29"/>
        <v>55.822645393721047</v>
      </c>
      <c r="L250" s="202">
        <f t="shared" si="30"/>
        <v>12.280981986618631</v>
      </c>
      <c r="M250" s="202">
        <v>23.70169491525424</v>
      </c>
      <c r="N250" s="202">
        <v>3.8139333333333338</v>
      </c>
      <c r="O250" s="10">
        <f t="shared" si="24"/>
        <v>95.619255628927249</v>
      </c>
      <c r="P250" s="11">
        <f t="shared" si="25"/>
        <v>0.10794799628459031</v>
      </c>
    </row>
    <row r="251" spans="1:16" x14ac:dyDescent="0.35">
      <c r="A251" s="9">
        <f t="shared" si="26"/>
        <v>246</v>
      </c>
      <c r="B251" s="14" t="s">
        <v>1200</v>
      </c>
      <c r="C251" s="8">
        <f>димвенканали!C251</f>
        <v>530.1</v>
      </c>
      <c r="D251" s="8">
        <f>димвенканали!D251</f>
        <v>0</v>
      </c>
      <c r="E251" s="8">
        <f>димвенканали!E251</f>
        <v>0</v>
      </c>
      <c r="F251" s="8">
        <f t="shared" si="31"/>
        <v>530.1</v>
      </c>
      <c r="G251" s="8"/>
      <c r="H251" s="8"/>
      <c r="I251" s="8">
        <v>14</v>
      </c>
      <c r="J251" s="217">
        <f t="shared" si="27"/>
        <v>9.6071367301423915E-3</v>
      </c>
      <c r="K251" s="209">
        <f t="shared" si="29"/>
        <v>41.132475553268144</v>
      </c>
      <c r="L251" s="202">
        <f t="shared" si="30"/>
        <v>9.049144621718991</v>
      </c>
      <c r="M251" s="202">
        <v>17.464406779661019</v>
      </c>
      <c r="N251" s="202">
        <v>2.8102666666666667</v>
      </c>
      <c r="O251" s="10">
        <f t="shared" si="24"/>
        <v>70.456293621314813</v>
      </c>
      <c r="P251" s="11">
        <f t="shared" si="25"/>
        <v>0.13291132545050899</v>
      </c>
    </row>
    <row r="252" spans="1:16" x14ac:dyDescent="0.35">
      <c r="A252" s="9">
        <f t="shared" si="26"/>
        <v>247</v>
      </c>
      <c r="B252" s="14" t="s">
        <v>1201</v>
      </c>
      <c r="C252" s="8">
        <f>димвенканали!C252</f>
        <v>473.5</v>
      </c>
      <c r="D252" s="8">
        <f>димвенканали!D252</f>
        <v>69.8</v>
      </c>
      <c r="E252" s="8">
        <f>димвенканали!E252</f>
        <v>0</v>
      </c>
      <c r="F252" s="8">
        <f t="shared" si="31"/>
        <v>543.29999999999995</v>
      </c>
      <c r="G252" s="8">
        <v>1</v>
      </c>
      <c r="H252" s="8"/>
      <c r="I252" s="8">
        <v>14</v>
      </c>
      <c r="J252" s="217">
        <f t="shared" si="27"/>
        <v>1.0293360782295419E-2</v>
      </c>
      <c r="K252" s="209">
        <f t="shared" si="29"/>
        <v>44.070509521358723</v>
      </c>
      <c r="L252" s="202">
        <f t="shared" si="30"/>
        <v>9.6955120946989197</v>
      </c>
      <c r="M252" s="202">
        <v>18.711864406779661</v>
      </c>
      <c r="N252" s="202">
        <v>3.0110000000000001</v>
      </c>
      <c r="O252" s="10">
        <f t="shared" si="24"/>
        <v>75.488886022837306</v>
      </c>
      <c r="P252" s="11">
        <f t="shared" si="25"/>
        <v>0.13894512428278541</v>
      </c>
    </row>
    <row r="253" spans="1:16" x14ac:dyDescent="0.35">
      <c r="A253" s="9">
        <f t="shared" si="26"/>
        <v>248</v>
      </c>
      <c r="B253" s="14" t="s">
        <v>1202</v>
      </c>
      <c r="C253" s="8">
        <f>димвенканали!C253</f>
        <v>453.6</v>
      </c>
      <c r="D253" s="8">
        <f>димвенканали!D253</f>
        <v>0</v>
      </c>
      <c r="E253" s="8">
        <f>димвенканали!E253</f>
        <v>0</v>
      </c>
      <c r="F253" s="8">
        <f t="shared" si="31"/>
        <v>453.6</v>
      </c>
      <c r="G253" s="8"/>
      <c r="H253" s="8"/>
      <c r="I253" s="8">
        <v>12</v>
      </c>
      <c r="J253" s="217">
        <f t="shared" si="27"/>
        <v>8.2346886258363346E-3</v>
      </c>
      <c r="K253" s="209">
        <f t="shared" si="29"/>
        <v>35.256407617086971</v>
      </c>
      <c r="L253" s="202">
        <f t="shared" si="30"/>
        <v>7.7564096757591336</v>
      </c>
      <c r="M253" s="202">
        <v>14.969491525423729</v>
      </c>
      <c r="N253" s="202">
        <v>2.4087999999999998</v>
      </c>
      <c r="O253" s="10">
        <f t="shared" si="24"/>
        <v>60.391108818269835</v>
      </c>
      <c r="P253" s="11">
        <f t="shared" si="25"/>
        <v>0.1331373651196425</v>
      </c>
    </row>
    <row r="254" spans="1:16" x14ac:dyDescent="0.35">
      <c r="A254" s="9">
        <f t="shared" si="26"/>
        <v>249</v>
      </c>
      <c r="B254" s="14" t="s">
        <v>1203</v>
      </c>
      <c r="C254" s="8">
        <f>димвенканали!C254</f>
        <v>442.1</v>
      </c>
      <c r="D254" s="8">
        <f>димвенканали!D254</f>
        <v>0</v>
      </c>
      <c r="E254" s="8">
        <f>димвенканали!E254</f>
        <v>0</v>
      </c>
      <c r="F254" s="8">
        <f t="shared" si="31"/>
        <v>442.1</v>
      </c>
      <c r="G254" s="8"/>
      <c r="H254" s="8"/>
      <c r="I254" s="8">
        <v>13</v>
      </c>
      <c r="J254" s="217">
        <f t="shared" si="27"/>
        <v>8.9209126779893622E-3</v>
      </c>
      <c r="K254" s="209">
        <f t="shared" si="29"/>
        <v>38.19444158517755</v>
      </c>
      <c r="L254" s="202">
        <f t="shared" si="30"/>
        <v>8.4027771487390606</v>
      </c>
      <c r="M254" s="202">
        <v>16.216949152542373</v>
      </c>
      <c r="N254" s="202">
        <v>2.6095333333333333</v>
      </c>
      <c r="O254" s="10">
        <f t="shared" si="24"/>
        <v>65.423701219792321</v>
      </c>
      <c r="P254" s="11">
        <f t="shared" si="25"/>
        <v>0.14798394304409029</v>
      </c>
    </row>
    <row r="255" spans="1:16" x14ac:dyDescent="0.35">
      <c r="A255" s="9">
        <f t="shared" si="26"/>
        <v>250</v>
      </c>
      <c r="B255" s="14" t="s">
        <v>1204</v>
      </c>
      <c r="C255" s="8">
        <f>димвенканали!C255</f>
        <v>560.20000000000005</v>
      </c>
      <c r="D255" s="8">
        <f>димвенканали!D255</f>
        <v>0</v>
      </c>
      <c r="E255" s="8">
        <f>димвенканали!E255</f>
        <v>0</v>
      </c>
      <c r="F255" s="8">
        <f t="shared" si="31"/>
        <v>560.20000000000005</v>
      </c>
      <c r="G255" s="8"/>
      <c r="H255" s="8"/>
      <c r="I255" s="8">
        <v>16</v>
      </c>
      <c r="J255" s="217">
        <f t="shared" si="27"/>
        <v>1.0979584834448447E-2</v>
      </c>
      <c r="K255" s="209">
        <f t="shared" si="29"/>
        <v>47.008543489449302</v>
      </c>
      <c r="L255" s="202">
        <f t="shared" si="30"/>
        <v>10.341879567678847</v>
      </c>
      <c r="M255" s="202">
        <v>19.959322033898307</v>
      </c>
      <c r="N255" s="202">
        <v>3.2117333333333331</v>
      </c>
      <c r="O255" s="10">
        <f t="shared" si="24"/>
        <v>80.521478424359785</v>
      </c>
      <c r="P255" s="11">
        <f t="shared" si="25"/>
        <v>0.14373701967932842</v>
      </c>
    </row>
    <row r="256" spans="1:16" x14ac:dyDescent="0.35">
      <c r="A256" s="9">
        <f t="shared" si="26"/>
        <v>251</v>
      </c>
      <c r="B256" s="14" t="s">
        <v>1205</v>
      </c>
      <c r="C256" s="8">
        <f>димвенканали!C256</f>
        <v>685.2</v>
      </c>
      <c r="D256" s="8">
        <f>димвенканали!D256</f>
        <v>145.9</v>
      </c>
      <c r="E256" s="8">
        <f>димвенканали!E256</f>
        <v>0</v>
      </c>
      <c r="F256" s="8">
        <f t="shared" si="31"/>
        <v>831.1</v>
      </c>
      <c r="G256" s="8">
        <v>1</v>
      </c>
      <c r="H256" s="8"/>
      <c r="I256" s="8">
        <v>16</v>
      </c>
      <c r="J256" s="217">
        <f t="shared" si="27"/>
        <v>1.1665808886601474E-2</v>
      </c>
      <c r="K256" s="209">
        <f t="shared" si="29"/>
        <v>49.946577457539881</v>
      </c>
      <c r="L256" s="202">
        <f t="shared" si="30"/>
        <v>10.988247040658774</v>
      </c>
      <c r="M256" s="202">
        <v>21.206779661016949</v>
      </c>
      <c r="N256" s="202">
        <v>3.4124666666666665</v>
      </c>
      <c r="O256" s="10">
        <f t="shared" si="24"/>
        <v>85.554070825882263</v>
      </c>
      <c r="P256" s="11">
        <f t="shared" si="25"/>
        <v>0.10294076624459422</v>
      </c>
    </row>
    <row r="257" spans="1:16" x14ac:dyDescent="0.35">
      <c r="A257" s="9">
        <f t="shared" si="26"/>
        <v>252</v>
      </c>
      <c r="B257" s="14" t="s">
        <v>1206</v>
      </c>
      <c r="C257" s="8">
        <f>димвенканали!C257</f>
        <v>778.5</v>
      </c>
      <c r="D257" s="8">
        <f>димвенканали!D257</f>
        <v>0</v>
      </c>
      <c r="E257" s="8">
        <f>димвенканали!E257</f>
        <v>0</v>
      </c>
      <c r="F257" s="8">
        <f t="shared" si="31"/>
        <v>778.5</v>
      </c>
      <c r="G257" s="8"/>
      <c r="H257" s="8"/>
      <c r="I257" s="8">
        <v>15</v>
      </c>
      <c r="J257" s="217">
        <f t="shared" si="27"/>
        <v>1.0293360782295419E-2</v>
      </c>
      <c r="K257" s="209">
        <f t="shared" si="29"/>
        <v>44.070509521358723</v>
      </c>
      <c r="L257" s="202">
        <f t="shared" si="30"/>
        <v>9.6955120946989197</v>
      </c>
      <c r="M257" s="202">
        <v>18.711864406779661</v>
      </c>
      <c r="N257" s="202">
        <v>3.0110000000000001</v>
      </c>
      <c r="O257" s="10">
        <f t="shared" si="24"/>
        <v>75.488886022837306</v>
      </c>
      <c r="P257" s="11">
        <f t="shared" si="25"/>
        <v>9.6967098295230966E-2</v>
      </c>
    </row>
    <row r="258" spans="1:16" x14ac:dyDescent="0.35">
      <c r="A258" s="9">
        <f t="shared" si="26"/>
        <v>253</v>
      </c>
      <c r="B258" s="14" t="s">
        <v>1207</v>
      </c>
      <c r="C258" s="8">
        <f>димвенканали!C258</f>
        <v>791.9</v>
      </c>
      <c r="D258" s="8">
        <f>димвенканали!D258</f>
        <v>0</v>
      </c>
      <c r="E258" s="8">
        <f>димвенканали!E258</f>
        <v>0</v>
      </c>
      <c r="F258" s="8">
        <f t="shared" si="31"/>
        <v>791.9</v>
      </c>
      <c r="G258" s="8"/>
      <c r="H258" s="8"/>
      <c r="I258" s="8">
        <v>18</v>
      </c>
      <c r="J258" s="217">
        <f t="shared" si="27"/>
        <v>1.2352032938754502E-2</v>
      </c>
      <c r="K258" s="209">
        <f t="shared" si="29"/>
        <v>52.88461142563046</v>
      </c>
      <c r="L258" s="202">
        <f t="shared" si="30"/>
        <v>11.6346145136387</v>
      </c>
      <c r="M258" s="202">
        <v>22.454237288135594</v>
      </c>
      <c r="N258" s="202">
        <v>3.6132</v>
      </c>
      <c r="O258" s="10">
        <f t="shared" si="24"/>
        <v>90.586663227404756</v>
      </c>
      <c r="P258" s="11">
        <f t="shared" si="25"/>
        <v>0.11439154341129532</v>
      </c>
    </row>
    <row r="259" spans="1:16" x14ac:dyDescent="0.35">
      <c r="A259" s="9">
        <f t="shared" si="26"/>
        <v>254</v>
      </c>
      <c r="B259" s="14" t="s">
        <v>1208</v>
      </c>
      <c r="C259" s="8">
        <f>димвенканали!C259</f>
        <v>397</v>
      </c>
      <c r="D259" s="8">
        <f>димвенканали!D259</f>
        <v>0</v>
      </c>
      <c r="E259" s="8">
        <f>димвенканали!E259</f>
        <v>0</v>
      </c>
      <c r="F259" s="8">
        <f t="shared" si="31"/>
        <v>397</v>
      </c>
      <c r="G259" s="8"/>
      <c r="H259" s="8"/>
      <c r="I259" s="8">
        <v>8</v>
      </c>
      <c r="J259" s="217">
        <f t="shared" si="27"/>
        <v>5.4897924172242233E-3</v>
      </c>
      <c r="K259" s="209">
        <f t="shared" si="29"/>
        <v>23.504271744724651</v>
      </c>
      <c r="L259" s="202">
        <f t="shared" si="30"/>
        <v>5.1709397838394233</v>
      </c>
      <c r="M259" s="202">
        <v>9.9796610169491533</v>
      </c>
      <c r="N259" s="202">
        <v>1.6058666666666666</v>
      </c>
      <c r="O259" s="10">
        <f t="shared" ref="O259:O322" si="32">K259+L259+M259+N259</f>
        <v>40.260739212179892</v>
      </c>
      <c r="P259" s="11">
        <f t="shared" ref="P259:P322" si="33">O259/F259</f>
        <v>0.10141244134050351</v>
      </c>
    </row>
    <row r="260" spans="1:16" x14ac:dyDescent="0.35">
      <c r="A260" s="9">
        <f t="shared" si="26"/>
        <v>255</v>
      </c>
      <c r="B260" s="14" t="s">
        <v>1209</v>
      </c>
      <c r="C260" s="8">
        <f>димвенканали!C260</f>
        <v>401</v>
      </c>
      <c r="D260" s="8">
        <f>димвенканали!D260</f>
        <v>41.3</v>
      </c>
      <c r="E260" s="8">
        <f>димвенканали!E260</f>
        <v>0</v>
      </c>
      <c r="F260" s="8">
        <f t="shared" si="31"/>
        <v>442.3</v>
      </c>
      <c r="G260" s="8">
        <v>1</v>
      </c>
      <c r="H260" s="8"/>
      <c r="I260" s="8">
        <v>8</v>
      </c>
      <c r="J260" s="217">
        <f t="shared" si="27"/>
        <v>6.1760164693772509E-3</v>
      </c>
      <c r="K260" s="209">
        <f t="shared" si="29"/>
        <v>26.44230571281523</v>
      </c>
      <c r="L260" s="202">
        <f t="shared" si="30"/>
        <v>5.8173072568193502</v>
      </c>
      <c r="M260" s="202">
        <v>11.227118644067797</v>
      </c>
      <c r="N260" s="202">
        <v>1.8066</v>
      </c>
      <c r="O260" s="10">
        <f t="shared" si="32"/>
        <v>45.293331613702378</v>
      </c>
      <c r="P260" s="11">
        <f t="shared" si="33"/>
        <v>0.10240409589351657</v>
      </c>
    </row>
    <row r="261" spans="1:16" x14ac:dyDescent="0.35">
      <c r="A261" s="9">
        <f t="shared" si="26"/>
        <v>256</v>
      </c>
      <c r="B261" s="14" t="s">
        <v>1210</v>
      </c>
      <c r="C261" s="8">
        <f>димвенканали!C261</f>
        <v>484.7</v>
      </c>
      <c r="D261" s="8">
        <f>димвенканали!D261</f>
        <v>0</v>
      </c>
      <c r="E261" s="8">
        <f>димвенканали!E261</f>
        <v>0</v>
      </c>
      <c r="F261" s="8">
        <f t="shared" si="31"/>
        <v>484.7</v>
      </c>
      <c r="G261" s="8"/>
      <c r="H261" s="8"/>
      <c r="I261" s="8">
        <v>9</v>
      </c>
      <c r="J261" s="217">
        <f t="shared" si="27"/>
        <v>6.1760164693772509E-3</v>
      </c>
      <c r="K261" s="209">
        <f t="shared" si="29"/>
        <v>26.44230571281523</v>
      </c>
      <c r="L261" s="202">
        <f t="shared" si="30"/>
        <v>5.8173072568193502</v>
      </c>
      <c r="M261" s="202">
        <v>11.227118644067797</v>
      </c>
      <c r="N261" s="202">
        <v>1.8066</v>
      </c>
      <c r="O261" s="10">
        <f t="shared" si="32"/>
        <v>45.293331613702378</v>
      </c>
      <c r="P261" s="11">
        <f t="shared" si="33"/>
        <v>9.3446114325773419E-2</v>
      </c>
    </row>
    <row r="262" spans="1:16" x14ac:dyDescent="0.35">
      <c r="A262" s="9">
        <f t="shared" si="26"/>
        <v>257</v>
      </c>
      <c r="B262" s="14" t="s">
        <v>1211</v>
      </c>
      <c r="C262" s="8">
        <f>димвенканали!C262</f>
        <v>554.70000000000005</v>
      </c>
      <c r="D262" s="8">
        <f>димвенканали!D262</f>
        <v>0</v>
      </c>
      <c r="E262" s="8">
        <f>димвенканали!E262</f>
        <v>0</v>
      </c>
      <c r="F262" s="8">
        <f t="shared" si="31"/>
        <v>554.70000000000005</v>
      </c>
      <c r="G262" s="8"/>
      <c r="H262" s="8"/>
      <c r="I262" s="8">
        <v>11</v>
      </c>
      <c r="J262" s="217">
        <f t="shared" si="27"/>
        <v>7.548464573683307E-3</v>
      </c>
      <c r="K262" s="209">
        <f t="shared" si="29"/>
        <v>32.318373648996392</v>
      </c>
      <c r="L262" s="202">
        <f t="shared" si="30"/>
        <v>7.1100422027792058</v>
      </c>
      <c r="M262" s="202">
        <v>13.722033898305085</v>
      </c>
      <c r="N262" s="202">
        <v>58.369925490196081</v>
      </c>
      <c r="O262" s="10">
        <f t="shared" si="32"/>
        <v>111.52037524027676</v>
      </c>
      <c r="P262" s="11">
        <f t="shared" si="33"/>
        <v>0.20104628671403776</v>
      </c>
    </row>
    <row r="263" spans="1:16" x14ac:dyDescent="0.35">
      <c r="A263" s="9">
        <f t="shared" ref="A263:A326" si="34">A262+1</f>
        <v>258</v>
      </c>
      <c r="B263" s="14" t="s">
        <v>1212</v>
      </c>
      <c r="C263" s="8">
        <f>димвенканали!C263</f>
        <v>380.3</v>
      </c>
      <c r="D263" s="8">
        <f>димвенканали!D263</f>
        <v>0</v>
      </c>
      <c r="E263" s="8">
        <f>димвенканали!E263</f>
        <v>0</v>
      </c>
      <c r="F263" s="8">
        <f t="shared" si="31"/>
        <v>380.3</v>
      </c>
      <c r="G263" s="8"/>
      <c r="H263" s="8"/>
      <c r="I263" s="8">
        <v>9</v>
      </c>
      <c r="J263" s="217">
        <f t="shared" ref="J263:J326" si="35">4/5829*(I263+H263+G263)</f>
        <v>6.1760164693772509E-3</v>
      </c>
      <c r="K263" s="209">
        <f t="shared" si="29"/>
        <v>26.44230571281523</v>
      </c>
      <c r="L263" s="202">
        <f t="shared" si="30"/>
        <v>5.8173072568193502</v>
      </c>
      <c r="M263" s="202">
        <v>11.227118644067797</v>
      </c>
      <c r="N263" s="202">
        <v>1.8066</v>
      </c>
      <c r="O263" s="10">
        <f t="shared" si="32"/>
        <v>45.293331613702378</v>
      </c>
      <c r="P263" s="11">
        <f t="shared" si="33"/>
        <v>0.1190989524420257</v>
      </c>
    </row>
    <row r="264" spans="1:16" x14ac:dyDescent="0.35">
      <c r="A264" s="9">
        <f t="shared" si="34"/>
        <v>259</v>
      </c>
      <c r="B264" s="14" t="s">
        <v>1213</v>
      </c>
      <c r="C264" s="8">
        <f>димвенканали!C264</f>
        <v>372</v>
      </c>
      <c r="D264" s="8">
        <f>димвенканали!D264</f>
        <v>0</v>
      </c>
      <c r="E264" s="8">
        <f>димвенканали!E264</f>
        <v>0</v>
      </c>
      <c r="F264" s="8">
        <f t="shared" si="31"/>
        <v>372</v>
      </c>
      <c r="G264" s="8"/>
      <c r="H264" s="8"/>
      <c r="I264" s="8">
        <v>6</v>
      </c>
      <c r="J264" s="217">
        <f t="shared" si="35"/>
        <v>4.1173443129181673E-3</v>
      </c>
      <c r="K264" s="209">
        <f t="shared" si="29"/>
        <v>17.628203808543486</v>
      </c>
      <c r="L264" s="202">
        <f t="shared" si="30"/>
        <v>3.8782048378795668</v>
      </c>
      <c r="M264" s="202">
        <v>7.4847457627118645</v>
      </c>
      <c r="N264" s="202">
        <v>1.2043999999999999</v>
      </c>
      <c r="O264" s="10">
        <f t="shared" si="32"/>
        <v>30.195554409134918</v>
      </c>
      <c r="P264" s="11">
        <f t="shared" si="33"/>
        <v>8.1170845185846552E-2</v>
      </c>
    </row>
    <row r="265" spans="1:16" x14ac:dyDescent="0.35">
      <c r="A265" s="9">
        <f t="shared" si="34"/>
        <v>260</v>
      </c>
      <c r="B265" s="14" t="s">
        <v>1214</v>
      </c>
      <c r="C265" s="8">
        <f>димвенканали!C265</f>
        <v>351.6</v>
      </c>
      <c r="D265" s="8">
        <f>димвенканали!D265</f>
        <v>16.100000000000001</v>
      </c>
      <c r="E265" s="8">
        <f>димвенканали!E265</f>
        <v>0</v>
      </c>
      <c r="F265" s="8">
        <f t="shared" si="31"/>
        <v>367.70000000000005</v>
      </c>
      <c r="G265" s="8">
        <v>1</v>
      </c>
      <c r="H265" s="8"/>
      <c r="I265" s="8">
        <v>6</v>
      </c>
      <c r="J265" s="217">
        <f t="shared" si="35"/>
        <v>4.8035683650711957E-3</v>
      </c>
      <c r="K265" s="209">
        <f t="shared" si="29"/>
        <v>20.566237776634072</v>
      </c>
      <c r="L265" s="202">
        <f t="shared" si="30"/>
        <v>4.5245723108594955</v>
      </c>
      <c r="M265" s="202">
        <v>8.7322033898305094</v>
      </c>
      <c r="N265" s="202">
        <v>1.4051333333333333</v>
      </c>
      <c r="O265" s="10">
        <f t="shared" si="32"/>
        <v>35.228146810657407</v>
      </c>
      <c r="P265" s="11">
        <f t="shared" si="33"/>
        <v>9.5806763151094376E-2</v>
      </c>
    </row>
    <row r="266" spans="1:16" x14ac:dyDescent="0.35">
      <c r="A266" s="9">
        <f t="shared" si="34"/>
        <v>261</v>
      </c>
      <c r="B266" s="14" t="s">
        <v>1215</v>
      </c>
      <c r="C266" s="8">
        <f>димвенканали!C266</f>
        <v>246.5</v>
      </c>
      <c r="D266" s="8">
        <f>димвенканали!D266</f>
        <v>0</v>
      </c>
      <c r="E266" s="8">
        <f>димвенканали!E266</f>
        <v>0</v>
      </c>
      <c r="F266" s="8">
        <f t="shared" si="31"/>
        <v>246.5</v>
      </c>
      <c r="G266" s="8"/>
      <c r="H266" s="8"/>
      <c r="I266" s="8">
        <v>6</v>
      </c>
      <c r="J266" s="217">
        <f t="shared" si="35"/>
        <v>4.1173443129181673E-3</v>
      </c>
      <c r="K266" s="209">
        <f t="shared" si="29"/>
        <v>17.628203808543486</v>
      </c>
      <c r="L266" s="202">
        <f t="shared" si="30"/>
        <v>3.8782048378795668</v>
      </c>
      <c r="M266" s="202">
        <v>7.4847457627118645</v>
      </c>
      <c r="N266" s="202">
        <v>1.2043999999999999</v>
      </c>
      <c r="O266" s="10">
        <f t="shared" si="32"/>
        <v>30.195554409134918</v>
      </c>
      <c r="P266" s="11">
        <f t="shared" si="33"/>
        <v>0.12249717813036477</v>
      </c>
    </row>
    <row r="267" spans="1:16" x14ac:dyDescent="0.35">
      <c r="A267" s="9">
        <f t="shared" si="34"/>
        <v>262</v>
      </c>
      <c r="B267" s="14" t="s">
        <v>1216</v>
      </c>
      <c r="C267" s="8">
        <f>димвенканали!C267</f>
        <v>255.7</v>
      </c>
      <c r="D267" s="8">
        <f>димвенканали!D267</f>
        <v>0</v>
      </c>
      <c r="E267" s="8">
        <f>димвенканали!E267</f>
        <v>0</v>
      </c>
      <c r="F267" s="8">
        <f t="shared" si="31"/>
        <v>255.7</v>
      </c>
      <c r="G267" s="8"/>
      <c r="H267" s="8"/>
      <c r="I267" s="8">
        <v>5</v>
      </c>
      <c r="J267" s="217">
        <f t="shared" si="35"/>
        <v>3.4311202607651397E-3</v>
      </c>
      <c r="K267" s="209">
        <f t="shared" si="29"/>
        <v>14.690169840452906</v>
      </c>
      <c r="L267" s="202">
        <f t="shared" si="30"/>
        <v>3.2318373648996395</v>
      </c>
      <c r="M267" s="202">
        <v>6.2372881355932206</v>
      </c>
      <c r="N267" s="202">
        <v>1.0036666666666667</v>
      </c>
      <c r="O267" s="10">
        <f t="shared" si="32"/>
        <v>25.162962007612435</v>
      </c>
      <c r="P267" s="11">
        <f t="shared" si="33"/>
        <v>9.8408142384092442E-2</v>
      </c>
    </row>
    <row r="268" spans="1:16" x14ac:dyDescent="0.35">
      <c r="A268" s="9">
        <f t="shared" si="34"/>
        <v>263</v>
      </c>
      <c r="B268" s="14" t="s">
        <v>1217</v>
      </c>
      <c r="C268" s="8">
        <f>димвенканали!C268</f>
        <v>460.8</v>
      </c>
      <c r="D268" s="8">
        <f>димвенканали!D268</f>
        <v>0</v>
      </c>
      <c r="E268" s="8">
        <f>димвенканали!E268</f>
        <v>0</v>
      </c>
      <c r="F268" s="8">
        <f t="shared" si="31"/>
        <v>460.8</v>
      </c>
      <c r="G268" s="8"/>
      <c r="H268" s="8"/>
      <c r="I268" s="8">
        <v>10</v>
      </c>
      <c r="J268" s="217">
        <f t="shared" si="35"/>
        <v>6.8622405215302794E-3</v>
      </c>
      <c r="K268" s="209">
        <f t="shared" si="29"/>
        <v>29.380339680905813</v>
      </c>
      <c r="L268" s="202">
        <f t="shared" si="30"/>
        <v>6.4636747297992789</v>
      </c>
      <c r="M268" s="202">
        <v>12.474576271186441</v>
      </c>
      <c r="N268" s="202">
        <v>2.0073333333333334</v>
      </c>
      <c r="O268" s="10">
        <f t="shared" si="32"/>
        <v>50.325924015224871</v>
      </c>
      <c r="P268" s="11">
        <f t="shared" si="33"/>
        <v>0.10921424482470675</v>
      </c>
    </row>
    <row r="269" spans="1:16" x14ac:dyDescent="0.35">
      <c r="A269" s="9">
        <f t="shared" si="34"/>
        <v>264</v>
      </c>
      <c r="B269" s="14" t="s">
        <v>1218</v>
      </c>
      <c r="C269" s="8">
        <f>димвенканали!C269</f>
        <v>473.6</v>
      </c>
      <c r="D269" s="8">
        <f>димвенканали!D269</f>
        <v>0</v>
      </c>
      <c r="E269" s="8">
        <f>димвенканали!E269</f>
        <v>0</v>
      </c>
      <c r="F269" s="8">
        <f t="shared" si="31"/>
        <v>473.6</v>
      </c>
      <c r="G269" s="8"/>
      <c r="H269" s="8"/>
      <c r="I269" s="8">
        <v>9</v>
      </c>
      <c r="J269" s="217">
        <f t="shared" si="35"/>
        <v>6.1760164693772509E-3</v>
      </c>
      <c r="K269" s="209">
        <f t="shared" si="29"/>
        <v>26.44230571281523</v>
      </c>
      <c r="L269" s="202">
        <f t="shared" si="30"/>
        <v>5.8173072568193502</v>
      </c>
      <c r="M269" s="202">
        <v>11.227118644067797</v>
      </c>
      <c r="N269" s="202">
        <v>1.8066</v>
      </c>
      <c r="O269" s="10">
        <f t="shared" si="32"/>
        <v>45.293331613702378</v>
      </c>
      <c r="P269" s="11">
        <f t="shared" si="33"/>
        <v>9.563625763028373E-2</v>
      </c>
    </row>
    <row r="270" spans="1:16" x14ac:dyDescent="0.35">
      <c r="A270" s="9">
        <f t="shared" si="34"/>
        <v>265</v>
      </c>
      <c r="B270" s="14" t="s">
        <v>1219</v>
      </c>
      <c r="C270" s="8">
        <f>димвенканали!C270</f>
        <v>500.2</v>
      </c>
      <c r="D270" s="8">
        <f>димвенканали!D270</f>
        <v>0</v>
      </c>
      <c r="E270" s="8">
        <f>димвенканали!E270</f>
        <v>0</v>
      </c>
      <c r="F270" s="8">
        <f t="shared" si="31"/>
        <v>500.2</v>
      </c>
      <c r="G270" s="8"/>
      <c r="H270" s="8"/>
      <c r="I270" s="8">
        <v>10</v>
      </c>
      <c r="J270" s="217">
        <f t="shared" si="35"/>
        <v>6.8622405215302794E-3</v>
      </c>
      <c r="K270" s="209">
        <f t="shared" si="29"/>
        <v>29.380339680905813</v>
      </c>
      <c r="L270" s="202">
        <f t="shared" si="30"/>
        <v>6.4636747297992789</v>
      </c>
      <c r="M270" s="202">
        <v>12.474576271186441</v>
      </c>
      <c r="N270" s="202">
        <v>2.0073333333333334</v>
      </c>
      <c r="O270" s="10">
        <f t="shared" si="32"/>
        <v>50.325924015224871</v>
      </c>
      <c r="P270" s="11">
        <f t="shared" si="33"/>
        <v>0.10061160338909411</v>
      </c>
    </row>
    <row r="271" spans="1:16" x14ac:dyDescent="0.35">
      <c r="A271" s="9">
        <f t="shared" si="34"/>
        <v>266</v>
      </c>
      <c r="B271" s="14" t="s">
        <v>1220</v>
      </c>
      <c r="C271" s="8">
        <f>димвенканали!C271</f>
        <v>640.4</v>
      </c>
      <c r="D271" s="8">
        <f>димвенканали!D271</f>
        <v>0</v>
      </c>
      <c r="E271" s="8">
        <f>димвенканали!E271</f>
        <v>0</v>
      </c>
      <c r="F271" s="8">
        <f t="shared" si="31"/>
        <v>640.4</v>
      </c>
      <c r="G271" s="8"/>
      <c r="H271" s="8"/>
      <c r="I271" s="8">
        <v>15</v>
      </c>
      <c r="J271" s="217">
        <f t="shared" si="35"/>
        <v>1.0293360782295419E-2</v>
      </c>
      <c r="K271" s="209">
        <f t="shared" si="29"/>
        <v>44.070509521358723</v>
      </c>
      <c r="L271" s="202">
        <f t="shared" si="30"/>
        <v>9.6955120946989197</v>
      </c>
      <c r="M271" s="202">
        <v>18.711864406779661</v>
      </c>
      <c r="N271" s="202">
        <v>3.0110000000000001</v>
      </c>
      <c r="O271" s="10">
        <f t="shared" si="32"/>
        <v>75.488886022837306</v>
      </c>
      <c r="P271" s="11">
        <f t="shared" si="33"/>
        <v>0.11787771084140741</v>
      </c>
    </row>
    <row r="272" spans="1:16" x14ac:dyDescent="0.35">
      <c r="A272" s="9">
        <f t="shared" si="34"/>
        <v>267</v>
      </c>
      <c r="B272" s="14" t="s">
        <v>1221</v>
      </c>
      <c r="C272" s="8">
        <f>димвенканали!C272</f>
        <v>525.6</v>
      </c>
      <c r="D272" s="8">
        <f>димвенканали!D272</f>
        <v>0</v>
      </c>
      <c r="E272" s="8">
        <f>димвенканали!E272</f>
        <v>0</v>
      </c>
      <c r="F272" s="8">
        <f t="shared" si="31"/>
        <v>525.6</v>
      </c>
      <c r="G272" s="8"/>
      <c r="H272" s="8"/>
      <c r="I272" s="8">
        <v>12</v>
      </c>
      <c r="J272" s="217">
        <f t="shared" si="35"/>
        <v>8.2346886258363346E-3</v>
      </c>
      <c r="K272" s="209">
        <f t="shared" si="29"/>
        <v>35.256407617086971</v>
      </c>
      <c r="L272" s="202">
        <f t="shared" si="30"/>
        <v>7.7564096757591336</v>
      </c>
      <c r="M272" s="202">
        <v>14.969491525423729</v>
      </c>
      <c r="N272" s="202">
        <v>2.4087999999999998</v>
      </c>
      <c r="O272" s="10">
        <f t="shared" si="32"/>
        <v>60.391108818269835</v>
      </c>
      <c r="P272" s="11">
        <f t="shared" si="33"/>
        <v>0.11489936989777365</v>
      </c>
    </row>
    <row r="273" spans="1:16" x14ac:dyDescent="0.35">
      <c r="A273" s="9">
        <f t="shared" si="34"/>
        <v>268</v>
      </c>
      <c r="B273" s="14" t="s">
        <v>1222</v>
      </c>
      <c r="C273" s="8">
        <f>димвенканали!C273</f>
        <v>631.6</v>
      </c>
      <c r="D273" s="8">
        <f>димвенканали!D273</f>
        <v>0</v>
      </c>
      <c r="E273" s="8">
        <f>димвенканали!E273</f>
        <v>0</v>
      </c>
      <c r="F273" s="8">
        <f t="shared" si="31"/>
        <v>631.6</v>
      </c>
      <c r="G273" s="8"/>
      <c r="H273" s="8"/>
      <c r="I273" s="8">
        <v>13</v>
      </c>
      <c r="J273" s="217">
        <f t="shared" si="35"/>
        <v>8.9209126779893622E-3</v>
      </c>
      <c r="K273" s="209">
        <f t="shared" si="29"/>
        <v>38.19444158517755</v>
      </c>
      <c r="L273" s="202">
        <f t="shared" si="30"/>
        <v>8.4027771487390606</v>
      </c>
      <c r="M273" s="202">
        <v>16.216949152542373</v>
      </c>
      <c r="N273" s="202">
        <v>2.6095333333333333</v>
      </c>
      <c r="O273" s="10">
        <f t="shared" si="32"/>
        <v>65.423701219792321</v>
      </c>
      <c r="P273" s="11">
        <f t="shared" si="33"/>
        <v>0.10358407412886687</v>
      </c>
    </row>
    <row r="274" spans="1:16" x14ac:dyDescent="0.35">
      <c r="A274" s="9">
        <f t="shared" si="34"/>
        <v>269</v>
      </c>
      <c r="B274" s="14" t="s">
        <v>1223</v>
      </c>
      <c r="C274" s="8">
        <f>димвенканали!C274</f>
        <v>508.9</v>
      </c>
      <c r="D274" s="8">
        <f>димвенканали!D274</f>
        <v>0</v>
      </c>
      <c r="E274" s="8">
        <f>димвенканали!E274</f>
        <v>0</v>
      </c>
      <c r="F274" s="8">
        <f t="shared" si="31"/>
        <v>508.9</v>
      </c>
      <c r="G274" s="8"/>
      <c r="H274" s="8"/>
      <c r="I274" s="8">
        <v>16</v>
      </c>
      <c r="J274" s="217">
        <f t="shared" si="35"/>
        <v>1.0979584834448447E-2</v>
      </c>
      <c r="K274" s="209">
        <f t="shared" si="29"/>
        <v>47.008543489449302</v>
      </c>
      <c r="L274" s="202">
        <f t="shared" si="30"/>
        <v>10.341879567678847</v>
      </c>
      <c r="M274" s="202">
        <v>19.959322033898307</v>
      </c>
      <c r="N274" s="202">
        <v>3.2117333333333331</v>
      </c>
      <c r="O274" s="10">
        <f t="shared" si="32"/>
        <v>80.521478424359785</v>
      </c>
      <c r="P274" s="11">
        <f t="shared" si="33"/>
        <v>0.15822652470890114</v>
      </c>
    </row>
    <row r="275" spans="1:16" x14ac:dyDescent="0.35">
      <c r="A275" s="9">
        <f t="shared" si="34"/>
        <v>270</v>
      </c>
      <c r="B275" s="14" t="s">
        <v>1224</v>
      </c>
      <c r="C275" s="8">
        <f>димвенканали!C275</f>
        <v>574.5</v>
      </c>
      <c r="D275" s="8">
        <f>димвенканали!D275</f>
        <v>0</v>
      </c>
      <c r="E275" s="8">
        <f>димвенканали!E275</f>
        <v>0</v>
      </c>
      <c r="F275" s="8">
        <f t="shared" si="31"/>
        <v>574.5</v>
      </c>
      <c r="G275" s="8"/>
      <c r="H275" s="8"/>
      <c r="I275" s="8">
        <v>18</v>
      </c>
      <c r="J275" s="217">
        <f t="shared" si="35"/>
        <v>1.2352032938754502E-2</v>
      </c>
      <c r="K275" s="209">
        <f t="shared" si="29"/>
        <v>52.88461142563046</v>
      </c>
      <c r="L275" s="202">
        <f t="shared" si="30"/>
        <v>11.6346145136387</v>
      </c>
      <c r="M275" s="202">
        <v>22.454237288135594</v>
      </c>
      <c r="N275" s="202">
        <v>3.6132</v>
      </c>
      <c r="O275" s="10">
        <f t="shared" si="32"/>
        <v>90.586663227404756</v>
      </c>
      <c r="P275" s="11">
        <f t="shared" si="33"/>
        <v>0.15767913529574371</v>
      </c>
    </row>
    <row r="276" spans="1:16" x14ac:dyDescent="0.35">
      <c r="A276" s="9">
        <f t="shared" si="34"/>
        <v>271</v>
      </c>
      <c r="B276" s="14" t="s">
        <v>1225</v>
      </c>
      <c r="C276" s="8">
        <f>димвенканали!C276</f>
        <v>944.72</v>
      </c>
      <c r="D276" s="8">
        <f>димвенканали!D276</f>
        <v>0</v>
      </c>
      <c r="E276" s="8">
        <f>димвенканали!E276</f>
        <v>0</v>
      </c>
      <c r="F276" s="8">
        <f t="shared" si="31"/>
        <v>944.72</v>
      </c>
      <c r="G276" s="8"/>
      <c r="H276" s="8"/>
      <c r="I276" s="8">
        <v>26</v>
      </c>
      <c r="J276" s="217">
        <f t="shared" si="35"/>
        <v>1.7841825355978724E-2</v>
      </c>
      <c r="K276" s="209">
        <f t="shared" si="29"/>
        <v>76.388883170355101</v>
      </c>
      <c r="L276" s="202">
        <f t="shared" si="30"/>
        <v>16.805554297478121</v>
      </c>
      <c r="M276" s="202">
        <v>32.433898305084746</v>
      </c>
      <c r="N276" s="202">
        <v>5.2190666666666665</v>
      </c>
      <c r="O276" s="10">
        <f t="shared" si="32"/>
        <v>130.84740243958464</v>
      </c>
      <c r="P276" s="11">
        <f t="shared" si="33"/>
        <v>0.13850389791640341</v>
      </c>
    </row>
    <row r="277" spans="1:16" x14ac:dyDescent="0.35">
      <c r="A277" s="9">
        <f t="shared" si="34"/>
        <v>272</v>
      </c>
      <c r="B277" s="14" t="s">
        <v>1226</v>
      </c>
      <c r="C277" s="8">
        <f>димвенканали!C277</f>
        <v>476.5</v>
      </c>
      <c r="D277" s="8">
        <f>димвенканали!D277</f>
        <v>0</v>
      </c>
      <c r="E277" s="8">
        <f>димвенканали!E277</f>
        <v>0</v>
      </c>
      <c r="F277" s="8">
        <f t="shared" si="31"/>
        <v>476.5</v>
      </c>
      <c r="G277" s="8"/>
      <c r="H277" s="8"/>
      <c r="I277" s="8">
        <v>13</v>
      </c>
      <c r="J277" s="217">
        <f t="shared" si="35"/>
        <v>8.9209126779893622E-3</v>
      </c>
      <c r="K277" s="209">
        <f t="shared" si="29"/>
        <v>38.19444158517755</v>
      </c>
      <c r="L277" s="202">
        <f t="shared" si="30"/>
        <v>8.4027771487390606</v>
      </c>
      <c r="M277" s="202">
        <v>16.216949152542373</v>
      </c>
      <c r="N277" s="202">
        <v>2.6095333333333333</v>
      </c>
      <c r="O277" s="10">
        <f t="shared" si="32"/>
        <v>65.423701219792321</v>
      </c>
      <c r="P277" s="11">
        <f t="shared" si="33"/>
        <v>0.13730052721887159</v>
      </c>
    </row>
    <row r="278" spans="1:16" x14ac:dyDescent="0.35">
      <c r="A278" s="9">
        <f t="shared" si="34"/>
        <v>273</v>
      </c>
      <c r="B278" s="14" t="s">
        <v>1227</v>
      </c>
      <c r="C278" s="8">
        <f>димвенканали!C278</f>
        <v>561.4</v>
      </c>
      <c r="D278" s="8">
        <f>димвенканали!D278</f>
        <v>0</v>
      </c>
      <c r="E278" s="8">
        <f>димвенканали!E278</f>
        <v>0</v>
      </c>
      <c r="F278" s="8">
        <f t="shared" si="31"/>
        <v>561.4</v>
      </c>
      <c r="G278" s="8"/>
      <c r="H278" s="8"/>
      <c r="I278" s="8">
        <v>16</v>
      </c>
      <c r="J278" s="217">
        <f t="shared" si="35"/>
        <v>1.0979584834448447E-2</v>
      </c>
      <c r="K278" s="209">
        <f t="shared" si="29"/>
        <v>47.008543489449302</v>
      </c>
      <c r="L278" s="202">
        <f t="shared" si="30"/>
        <v>10.341879567678847</v>
      </c>
      <c r="M278" s="202">
        <v>19.959322033898307</v>
      </c>
      <c r="N278" s="202">
        <v>3.2117333333333331</v>
      </c>
      <c r="O278" s="10">
        <f t="shared" si="32"/>
        <v>80.521478424359785</v>
      </c>
      <c r="P278" s="11">
        <f t="shared" si="33"/>
        <v>0.14342977987951511</v>
      </c>
    </row>
    <row r="279" spans="1:16" x14ac:dyDescent="0.35">
      <c r="A279" s="9">
        <f t="shared" si="34"/>
        <v>274</v>
      </c>
      <c r="B279" s="14" t="s">
        <v>1228</v>
      </c>
      <c r="C279" s="8">
        <f>димвенканали!C279</f>
        <v>756.1</v>
      </c>
      <c r="D279" s="8">
        <f>димвенканали!D279</f>
        <v>0</v>
      </c>
      <c r="E279" s="8">
        <f>димвенканали!E279</f>
        <v>0</v>
      </c>
      <c r="F279" s="8">
        <f t="shared" si="31"/>
        <v>756.1</v>
      </c>
      <c r="G279" s="8"/>
      <c r="H279" s="8"/>
      <c r="I279" s="8">
        <v>19</v>
      </c>
      <c r="J279" s="217">
        <f t="shared" si="35"/>
        <v>1.3038256990907531E-2</v>
      </c>
      <c r="K279" s="209">
        <f t="shared" si="29"/>
        <v>55.822645393721047</v>
      </c>
      <c r="L279" s="202">
        <f t="shared" si="30"/>
        <v>12.280981986618631</v>
      </c>
      <c r="M279" s="202">
        <v>23.70169491525424</v>
      </c>
      <c r="N279" s="202">
        <v>3.8139333333333338</v>
      </c>
      <c r="O279" s="10">
        <f t="shared" si="32"/>
        <v>95.619255628927249</v>
      </c>
      <c r="P279" s="11">
        <f t="shared" si="33"/>
        <v>0.12646376885190749</v>
      </c>
    </row>
    <row r="280" spans="1:16" x14ac:dyDescent="0.35">
      <c r="A280" s="9">
        <f t="shared" si="34"/>
        <v>275</v>
      </c>
      <c r="B280" s="14" t="s">
        <v>1229</v>
      </c>
      <c r="C280" s="8">
        <f>димвенканали!C280</f>
        <v>642.6</v>
      </c>
      <c r="D280" s="8">
        <f>димвенканали!D280</f>
        <v>0</v>
      </c>
      <c r="E280" s="8">
        <f>димвенканали!E280</f>
        <v>0</v>
      </c>
      <c r="F280" s="8">
        <f t="shared" si="31"/>
        <v>642.6</v>
      </c>
      <c r="G280" s="8"/>
      <c r="H280" s="8"/>
      <c r="I280" s="8">
        <v>11</v>
      </c>
      <c r="J280" s="217">
        <f t="shared" si="35"/>
        <v>7.548464573683307E-3</v>
      </c>
      <c r="K280" s="209">
        <f t="shared" si="29"/>
        <v>32.318373648996392</v>
      </c>
      <c r="L280" s="202">
        <f t="shared" si="30"/>
        <v>7.1100422027792058</v>
      </c>
      <c r="M280" s="202">
        <v>13.722033898305085</v>
      </c>
      <c r="N280" s="202">
        <v>2.2080666666666668</v>
      </c>
      <c r="O280" s="10">
        <f t="shared" si="32"/>
        <v>55.358516416747349</v>
      </c>
      <c r="P280" s="11">
        <f t="shared" si="33"/>
        <v>8.6147706842121613E-2</v>
      </c>
    </row>
    <row r="281" spans="1:16" x14ac:dyDescent="0.35">
      <c r="A281" s="9">
        <f t="shared" si="34"/>
        <v>276</v>
      </c>
      <c r="B281" s="14" t="s">
        <v>1230</v>
      </c>
      <c r="C281" s="8">
        <f>димвенканали!C281</f>
        <v>631.4</v>
      </c>
      <c r="D281" s="8">
        <f>димвенканали!D281</f>
        <v>0</v>
      </c>
      <c r="E281" s="8">
        <f>димвенканали!E281</f>
        <v>0</v>
      </c>
      <c r="F281" s="8">
        <f t="shared" si="31"/>
        <v>631.4</v>
      </c>
      <c r="G281" s="8"/>
      <c r="H281" s="8"/>
      <c r="I281" s="8">
        <v>14</v>
      </c>
      <c r="J281" s="217">
        <f t="shared" si="35"/>
        <v>9.6071367301423915E-3</v>
      </c>
      <c r="K281" s="209">
        <f t="shared" si="29"/>
        <v>41.132475553268144</v>
      </c>
      <c r="L281" s="202">
        <f t="shared" si="30"/>
        <v>9.049144621718991</v>
      </c>
      <c r="M281" s="202">
        <v>17.464406779661019</v>
      </c>
      <c r="N281" s="202">
        <v>2.8102666666666667</v>
      </c>
      <c r="O281" s="10">
        <f t="shared" si="32"/>
        <v>70.456293621314813</v>
      </c>
      <c r="P281" s="11">
        <f t="shared" si="33"/>
        <v>0.11158741466790437</v>
      </c>
    </row>
    <row r="282" spans="1:16" x14ac:dyDescent="0.35">
      <c r="A282" s="9">
        <f t="shared" si="34"/>
        <v>277</v>
      </c>
      <c r="B282" s="14" t="s">
        <v>1231</v>
      </c>
      <c r="C282" s="8">
        <f>димвенканали!C282</f>
        <v>461.4</v>
      </c>
      <c r="D282" s="8">
        <f>димвенканали!D282</f>
        <v>0</v>
      </c>
      <c r="E282" s="8">
        <f>димвенканали!E282</f>
        <v>0</v>
      </c>
      <c r="F282" s="8">
        <f t="shared" si="31"/>
        <v>461.4</v>
      </c>
      <c r="G282" s="8"/>
      <c r="H282" s="8"/>
      <c r="I282" s="8">
        <v>15</v>
      </c>
      <c r="J282" s="217">
        <f t="shared" si="35"/>
        <v>1.0293360782295419E-2</v>
      </c>
      <c r="K282" s="209">
        <f t="shared" si="29"/>
        <v>44.070509521358723</v>
      </c>
      <c r="L282" s="202">
        <f t="shared" si="30"/>
        <v>9.6955120946989197</v>
      </c>
      <c r="M282" s="202">
        <v>18.711864406779661</v>
      </c>
      <c r="N282" s="202">
        <v>3.0110000000000001</v>
      </c>
      <c r="O282" s="10">
        <f t="shared" si="32"/>
        <v>75.488886022837306</v>
      </c>
      <c r="P282" s="11">
        <f t="shared" si="33"/>
        <v>0.16360833555014589</v>
      </c>
    </row>
    <row r="283" spans="1:16" x14ac:dyDescent="0.35">
      <c r="A283" s="9">
        <f t="shared" si="34"/>
        <v>278</v>
      </c>
      <c r="B283" s="14" t="s">
        <v>1232</v>
      </c>
      <c r="C283" s="8">
        <f>димвенканали!C283</f>
        <v>515.79999999999995</v>
      </c>
      <c r="D283" s="8">
        <f>димвенканали!D283</f>
        <v>0</v>
      </c>
      <c r="E283" s="8">
        <f>димвенканали!E283</f>
        <v>0</v>
      </c>
      <c r="F283" s="8">
        <f t="shared" si="31"/>
        <v>515.79999999999995</v>
      </c>
      <c r="G283" s="8"/>
      <c r="H283" s="8"/>
      <c r="I283" s="8">
        <v>10</v>
      </c>
      <c r="J283" s="217">
        <f t="shared" si="35"/>
        <v>6.8622405215302794E-3</v>
      </c>
      <c r="K283" s="209">
        <f t="shared" si="29"/>
        <v>29.380339680905813</v>
      </c>
      <c r="L283" s="202">
        <f t="shared" si="30"/>
        <v>6.4636747297992789</v>
      </c>
      <c r="M283" s="202">
        <v>12.474576271186441</v>
      </c>
      <c r="N283" s="202">
        <v>2.0073333333333334</v>
      </c>
      <c r="O283" s="10">
        <f t="shared" si="32"/>
        <v>50.325924015224871</v>
      </c>
      <c r="P283" s="11">
        <f t="shared" si="33"/>
        <v>9.7568677811603097E-2</v>
      </c>
    </row>
    <row r="284" spans="1:16" x14ac:dyDescent="0.35">
      <c r="A284" s="9">
        <f t="shared" si="34"/>
        <v>279</v>
      </c>
      <c r="B284" s="14" t="s">
        <v>1233</v>
      </c>
      <c r="C284" s="8">
        <f>димвенканали!C284</f>
        <v>604.9</v>
      </c>
      <c r="D284" s="8">
        <f>димвенканали!D284</f>
        <v>0</v>
      </c>
      <c r="E284" s="8">
        <f>димвенканали!E284</f>
        <v>0</v>
      </c>
      <c r="F284" s="8">
        <f t="shared" si="31"/>
        <v>604.9</v>
      </c>
      <c r="G284" s="8"/>
      <c r="H284" s="8"/>
      <c r="I284" s="8">
        <v>16</v>
      </c>
      <c r="J284" s="217">
        <f t="shared" si="35"/>
        <v>1.0979584834448447E-2</v>
      </c>
      <c r="K284" s="209">
        <f t="shared" si="29"/>
        <v>47.008543489449302</v>
      </c>
      <c r="L284" s="202">
        <f t="shared" si="30"/>
        <v>10.341879567678847</v>
      </c>
      <c r="M284" s="202">
        <v>19.959322033898307</v>
      </c>
      <c r="N284" s="202">
        <v>3.2117333333333331</v>
      </c>
      <c r="O284" s="10">
        <f t="shared" si="32"/>
        <v>80.521478424359785</v>
      </c>
      <c r="P284" s="11">
        <f t="shared" si="33"/>
        <v>0.13311535530560389</v>
      </c>
    </row>
    <row r="285" spans="1:16" x14ac:dyDescent="0.35">
      <c r="A285" s="9">
        <f t="shared" si="34"/>
        <v>280</v>
      </c>
      <c r="B285" s="14" t="s">
        <v>1234</v>
      </c>
      <c r="C285" s="8">
        <f>димвенканали!C285</f>
        <v>571.70000000000005</v>
      </c>
      <c r="D285" s="8">
        <f>димвенканали!D285</f>
        <v>0</v>
      </c>
      <c r="E285" s="8">
        <f>димвенканали!E285</f>
        <v>0</v>
      </c>
      <c r="F285" s="8">
        <f t="shared" si="31"/>
        <v>571.70000000000005</v>
      </c>
      <c r="G285" s="8"/>
      <c r="H285" s="8"/>
      <c r="I285" s="8">
        <v>18</v>
      </c>
      <c r="J285" s="217">
        <f t="shared" si="35"/>
        <v>1.2352032938754502E-2</v>
      </c>
      <c r="K285" s="209">
        <f t="shared" si="29"/>
        <v>52.88461142563046</v>
      </c>
      <c r="L285" s="202">
        <f t="shared" si="30"/>
        <v>11.6346145136387</v>
      </c>
      <c r="M285" s="202">
        <v>22.454237288135594</v>
      </c>
      <c r="N285" s="202">
        <v>3.6132</v>
      </c>
      <c r="O285" s="10">
        <f t="shared" si="32"/>
        <v>90.586663227404756</v>
      </c>
      <c r="P285" s="11">
        <f t="shared" si="33"/>
        <v>0.1584513962347468</v>
      </c>
    </row>
    <row r="286" spans="1:16" x14ac:dyDescent="0.35">
      <c r="A286" s="9">
        <f t="shared" si="34"/>
        <v>281</v>
      </c>
      <c r="B286" s="14" t="s">
        <v>1235</v>
      </c>
      <c r="C286" s="8">
        <f>димвенканали!C286</f>
        <v>522.5</v>
      </c>
      <c r="D286" s="8">
        <f>димвенканали!D286</f>
        <v>0</v>
      </c>
      <c r="E286" s="8">
        <f>димвенканали!E286</f>
        <v>0</v>
      </c>
      <c r="F286" s="8">
        <f t="shared" si="31"/>
        <v>522.5</v>
      </c>
      <c r="G286" s="8"/>
      <c r="H286" s="8"/>
      <c r="I286" s="8">
        <v>18</v>
      </c>
      <c r="J286" s="217">
        <f t="shared" si="35"/>
        <v>1.2352032938754502E-2</v>
      </c>
      <c r="K286" s="209">
        <f t="shared" si="29"/>
        <v>52.88461142563046</v>
      </c>
      <c r="L286" s="202">
        <f t="shared" si="30"/>
        <v>11.6346145136387</v>
      </c>
      <c r="M286" s="202">
        <v>22.454237288135594</v>
      </c>
      <c r="N286" s="202">
        <v>3.6132</v>
      </c>
      <c r="O286" s="10">
        <f t="shared" si="32"/>
        <v>90.586663227404756</v>
      </c>
      <c r="P286" s="11">
        <f t="shared" si="33"/>
        <v>0.1733716042629756</v>
      </c>
    </row>
    <row r="287" spans="1:16" x14ac:dyDescent="0.35">
      <c r="A287" s="9">
        <f t="shared" si="34"/>
        <v>282</v>
      </c>
      <c r="B287" s="14" t="s">
        <v>1236</v>
      </c>
      <c r="C287" s="8">
        <f>димвенканали!C287</f>
        <v>324.7</v>
      </c>
      <c r="D287" s="8">
        <f>димвенканали!D287</f>
        <v>0</v>
      </c>
      <c r="E287" s="8">
        <f>димвенканали!E287</f>
        <v>0</v>
      </c>
      <c r="F287" s="8">
        <f t="shared" si="31"/>
        <v>324.7</v>
      </c>
      <c r="G287" s="8"/>
      <c r="H287" s="8"/>
      <c r="I287" s="8">
        <v>6</v>
      </c>
      <c r="J287" s="217">
        <f t="shared" si="35"/>
        <v>4.1173443129181673E-3</v>
      </c>
      <c r="K287" s="209">
        <f t="shared" si="29"/>
        <v>17.628203808543486</v>
      </c>
      <c r="L287" s="202">
        <f t="shared" si="30"/>
        <v>3.8782048378795668</v>
      </c>
      <c r="M287" s="202">
        <v>7.4847457627118645</v>
      </c>
      <c r="N287" s="202">
        <v>1.2043999999999999</v>
      </c>
      <c r="O287" s="10">
        <f t="shared" si="32"/>
        <v>30.195554409134918</v>
      </c>
      <c r="P287" s="11">
        <f t="shared" si="33"/>
        <v>9.2995239941899968E-2</v>
      </c>
    </row>
    <row r="288" spans="1:16" x14ac:dyDescent="0.35">
      <c r="A288" s="9">
        <f t="shared" si="34"/>
        <v>283</v>
      </c>
      <c r="B288" s="14" t="s">
        <v>1237</v>
      </c>
      <c r="C288" s="8">
        <f>димвенканали!C288</f>
        <v>519.5</v>
      </c>
      <c r="D288" s="8">
        <f>димвенканали!D288</f>
        <v>0</v>
      </c>
      <c r="E288" s="8">
        <f>димвенканали!E288</f>
        <v>0</v>
      </c>
      <c r="F288" s="8">
        <f t="shared" si="31"/>
        <v>519.5</v>
      </c>
      <c r="G288" s="8"/>
      <c r="H288" s="8"/>
      <c r="I288" s="8">
        <v>10</v>
      </c>
      <c r="J288" s="217">
        <f t="shared" si="35"/>
        <v>6.8622405215302794E-3</v>
      </c>
      <c r="K288" s="209">
        <f t="shared" si="29"/>
        <v>29.380339680905813</v>
      </c>
      <c r="L288" s="202">
        <f t="shared" si="30"/>
        <v>6.4636747297992789</v>
      </c>
      <c r="M288" s="202">
        <v>12.474576271186441</v>
      </c>
      <c r="N288" s="202">
        <v>2.0073333333333334</v>
      </c>
      <c r="O288" s="10">
        <f t="shared" si="32"/>
        <v>50.325924015224871</v>
      </c>
      <c r="P288" s="11">
        <f t="shared" si="33"/>
        <v>9.6873770962896774E-2</v>
      </c>
    </row>
    <row r="289" spans="1:16" x14ac:dyDescent="0.35">
      <c r="A289" s="9">
        <f t="shared" si="34"/>
        <v>284</v>
      </c>
      <c r="B289" s="14" t="s">
        <v>1238</v>
      </c>
      <c r="C289" s="8">
        <f>димвенканали!C289</f>
        <v>221.7</v>
      </c>
      <c r="D289" s="8">
        <f>димвенканали!D289</f>
        <v>0</v>
      </c>
      <c r="E289" s="8">
        <f>димвенканали!E289</f>
        <v>0</v>
      </c>
      <c r="F289" s="8">
        <f t="shared" si="31"/>
        <v>221.7</v>
      </c>
      <c r="G289" s="8"/>
      <c r="H289" s="8"/>
      <c r="I289" s="8">
        <v>4</v>
      </c>
      <c r="J289" s="217">
        <f t="shared" si="35"/>
        <v>2.7448962086121117E-3</v>
      </c>
      <c r="K289" s="209">
        <f t="shared" si="29"/>
        <v>11.752135872362325</v>
      </c>
      <c r="L289" s="202">
        <f t="shared" si="30"/>
        <v>2.5854698919197117</v>
      </c>
      <c r="M289" s="202">
        <v>4.9898305084745767</v>
      </c>
      <c r="N289" s="202">
        <v>0.80293333333333328</v>
      </c>
      <c r="O289" s="10">
        <f t="shared" si="32"/>
        <v>20.130369606089946</v>
      </c>
      <c r="P289" s="11">
        <f t="shared" si="33"/>
        <v>9.0800043329228447E-2</v>
      </c>
    </row>
    <row r="290" spans="1:16" x14ac:dyDescent="0.35">
      <c r="A290" s="9">
        <f t="shared" si="34"/>
        <v>285</v>
      </c>
      <c r="B290" s="14" t="s">
        <v>1239</v>
      </c>
      <c r="C290" s="8">
        <f>димвенканали!C290</f>
        <v>312.5</v>
      </c>
      <c r="D290" s="8">
        <f>димвенканали!D290</f>
        <v>0</v>
      </c>
      <c r="E290" s="8">
        <f>димвенканали!E290</f>
        <v>0</v>
      </c>
      <c r="F290" s="8">
        <f t="shared" si="31"/>
        <v>312.5</v>
      </c>
      <c r="G290" s="8"/>
      <c r="H290" s="8"/>
      <c r="I290" s="8">
        <v>11</v>
      </c>
      <c r="J290" s="217">
        <f t="shared" si="35"/>
        <v>7.548464573683307E-3</v>
      </c>
      <c r="K290" s="209">
        <f t="shared" si="29"/>
        <v>32.318373648996392</v>
      </c>
      <c r="L290" s="202">
        <f t="shared" si="30"/>
        <v>7.1100422027792058</v>
      </c>
      <c r="M290" s="202">
        <v>13.722033898305085</v>
      </c>
      <c r="N290" s="202">
        <v>2.2080666666666668</v>
      </c>
      <c r="O290" s="10">
        <f t="shared" si="32"/>
        <v>55.358516416747349</v>
      </c>
      <c r="P290" s="11">
        <f t="shared" si="33"/>
        <v>0.17714725253359151</v>
      </c>
    </row>
    <row r="291" spans="1:16" x14ac:dyDescent="0.35">
      <c r="A291" s="9">
        <f t="shared" si="34"/>
        <v>286</v>
      </c>
      <c r="B291" s="14" t="s">
        <v>1240</v>
      </c>
      <c r="C291" s="8">
        <f>димвенканали!C291</f>
        <v>644.1</v>
      </c>
      <c r="D291" s="8">
        <f>димвенканали!D291</f>
        <v>0</v>
      </c>
      <c r="E291" s="8">
        <f>димвенканали!E291</f>
        <v>0</v>
      </c>
      <c r="F291" s="8">
        <f t="shared" si="31"/>
        <v>644.1</v>
      </c>
      <c r="G291" s="8"/>
      <c r="H291" s="8"/>
      <c r="I291" s="8">
        <v>15</v>
      </c>
      <c r="J291" s="217">
        <f t="shared" si="35"/>
        <v>1.0293360782295419E-2</v>
      </c>
      <c r="K291" s="209">
        <f t="shared" si="29"/>
        <v>44.070509521358723</v>
      </c>
      <c r="L291" s="202">
        <f t="shared" si="30"/>
        <v>9.6955120946989197</v>
      </c>
      <c r="M291" s="202">
        <v>18.711864406779661</v>
      </c>
      <c r="N291" s="202">
        <v>3.0110000000000001</v>
      </c>
      <c r="O291" s="10">
        <f t="shared" si="32"/>
        <v>75.488886022837306</v>
      </c>
      <c r="P291" s="11">
        <f t="shared" si="33"/>
        <v>0.11720056827020231</v>
      </c>
    </row>
    <row r="292" spans="1:16" x14ac:dyDescent="0.35">
      <c r="A292" s="9">
        <f t="shared" si="34"/>
        <v>287</v>
      </c>
      <c r="B292" s="14" t="s">
        <v>1241</v>
      </c>
      <c r="C292" s="8">
        <f>димвенканали!C292</f>
        <v>451.9</v>
      </c>
      <c r="D292" s="8">
        <f>димвенканали!D292</f>
        <v>0</v>
      </c>
      <c r="E292" s="8">
        <f>димвенканали!E292</f>
        <v>0</v>
      </c>
      <c r="F292" s="8">
        <f t="shared" si="31"/>
        <v>451.9</v>
      </c>
      <c r="G292" s="8"/>
      <c r="H292" s="8"/>
      <c r="I292" s="8">
        <v>12</v>
      </c>
      <c r="J292" s="217">
        <f t="shared" si="35"/>
        <v>8.2346886258363346E-3</v>
      </c>
      <c r="K292" s="209">
        <f t="shared" si="29"/>
        <v>35.256407617086971</v>
      </c>
      <c r="L292" s="202">
        <f t="shared" si="30"/>
        <v>7.7564096757591336</v>
      </c>
      <c r="M292" s="202">
        <v>14.969491525423729</v>
      </c>
      <c r="N292" s="202">
        <v>2.4087999999999998</v>
      </c>
      <c r="O292" s="10">
        <f t="shared" si="32"/>
        <v>60.391108818269835</v>
      </c>
      <c r="P292" s="11">
        <f t="shared" si="33"/>
        <v>0.13363821380453605</v>
      </c>
    </row>
    <row r="293" spans="1:16" x14ac:dyDescent="0.35">
      <c r="A293" s="9">
        <f t="shared" si="34"/>
        <v>288</v>
      </c>
      <c r="B293" s="14" t="s">
        <v>1242</v>
      </c>
      <c r="C293" s="8">
        <f>димвенканали!C293</f>
        <v>556.5</v>
      </c>
      <c r="D293" s="8">
        <f>димвенканали!D293</f>
        <v>0</v>
      </c>
      <c r="E293" s="8">
        <f>димвенканали!E293</f>
        <v>0</v>
      </c>
      <c r="F293" s="8">
        <f t="shared" si="31"/>
        <v>556.5</v>
      </c>
      <c r="G293" s="8"/>
      <c r="H293" s="8"/>
      <c r="I293" s="8">
        <v>17</v>
      </c>
      <c r="J293" s="217">
        <f t="shared" si="35"/>
        <v>1.1665808886601474E-2</v>
      </c>
      <c r="K293" s="209">
        <f t="shared" si="29"/>
        <v>49.946577457539881</v>
      </c>
      <c r="L293" s="202">
        <f t="shared" si="30"/>
        <v>10.988247040658774</v>
      </c>
      <c r="M293" s="202">
        <v>21.206779661016949</v>
      </c>
      <c r="N293" s="202">
        <v>3.4124666666666665</v>
      </c>
      <c r="O293" s="10">
        <f t="shared" si="32"/>
        <v>85.554070825882263</v>
      </c>
      <c r="P293" s="11">
        <f t="shared" si="33"/>
        <v>0.15373597632683245</v>
      </c>
    </row>
    <row r="294" spans="1:16" x14ac:dyDescent="0.35">
      <c r="A294" s="9">
        <f t="shared" si="34"/>
        <v>289</v>
      </c>
      <c r="B294" s="14" t="s">
        <v>1243</v>
      </c>
      <c r="C294" s="8">
        <f>димвенканали!C294</f>
        <v>411.1</v>
      </c>
      <c r="D294" s="8">
        <f>димвенканали!D294</f>
        <v>0</v>
      </c>
      <c r="E294" s="8">
        <f>димвенканали!E294</f>
        <v>73.2</v>
      </c>
      <c r="F294" s="8">
        <f t="shared" si="31"/>
        <v>484.3</v>
      </c>
      <c r="G294" s="8"/>
      <c r="H294" s="8">
        <v>1</v>
      </c>
      <c r="I294" s="8">
        <v>12</v>
      </c>
      <c r="J294" s="217">
        <f t="shared" si="35"/>
        <v>8.9209126779893622E-3</v>
      </c>
      <c r="K294" s="209">
        <f t="shared" si="29"/>
        <v>38.19444158517755</v>
      </c>
      <c r="L294" s="202">
        <f t="shared" si="30"/>
        <v>8.4027771487390606</v>
      </c>
      <c r="M294" s="202">
        <v>16.216949152542373</v>
      </c>
      <c r="N294" s="202">
        <v>2.6095333333333333</v>
      </c>
      <c r="O294" s="10">
        <f t="shared" si="32"/>
        <v>65.423701219792321</v>
      </c>
      <c r="P294" s="11">
        <f t="shared" si="33"/>
        <v>0.13508920342719868</v>
      </c>
    </row>
    <row r="295" spans="1:16" x14ac:dyDescent="0.35">
      <c r="A295" s="9">
        <f t="shared" si="34"/>
        <v>290</v>
      </c>
      <c r="B295" s="14" t="s">
        <v>1244</v>
      </c>
      <c r="C295" s="8">
        <f>димвенканали!C295</f>
        <v>530.70000000000005</v>
      </c>
      <c r="D295" s="8">
        <f>димвенканали!D295</f>
        <v>24</v>
      </c>
      <c r="E295" s="8">
        <f>димвенканали!E295</f>
        <v>0</v>
      </c>
      <c r="F295" s="8">
        <f t="shared" si="31"/>
        <v>554.70000000000005</v>
      </c>
      <c r="G295" s="8">
        <v>1</v>
      </c>
      <c r="H295" s="8"/>
      <c r="I295" s="8">
        <v>17</v>
      </c>
      <c r="J295" s="217">
        <f t="shared" si="35"/>
        <v>1.2352032938754502E-2</v>
      </c>
      <c r="K295" s="209">
        <f t="shared" si="29"/>
        <v>52.88461142563046</v>
      </c>
      <c r="L295" s="202">
        <f t="shared" si="30"/>
        <v>11.6346145136387</v>
      </c>
      <c r="M295" s="202">
        <v>22.454237288135594</v>
      </c>
      <c r="N295" s="202">
        <v>3.6132</v>
      </c>
      <c r="O295" s="10">
        <f t="shared" si="32"/>
        <v>90.586663227404756</v>
      </c>
      <c r="P295" s="11">
        <f t="shared" si="33"/>
        <v>0.16330748733983189</v>
      </c>
    </row>
    <row r="296" spans="1:16" x14ac:dyDescent="0.35">
      <c r="A296" s="9">
        <f t="shared" si="34"/>
        <v>291</v>
      </c>
      <c r="B296" s="14" t="s">
        <v>1245</v>
      </c>
      <c r="C296" s="8">
        <f>димвенканали!C296</f>
        <v>401</v>
      </c>
      <c r="D296" s="8">
        <f>димвенканали!D296</f>
        <v>0</v>
      </c>
      <c r="E296" s="8">
        <f>димвенканали!E296</f>
        <v>0</v>
      </c>
      <c r="F296" s="8">
        <f t="shared" si="31"/>
        <v>401</v>
      </c>
      <c r="G296" s="8"/>
      <c r="H296" s="8"/>
      <c r="I296" s="8">
        <v>12</v>
      </c>
      <c r="J296" s="217">
        <f t="shared" si="35"/>
        <v>8.2346886258363346E-3</v>
      </c>
      <c r="K296" s="209">
        <f t="shared" si="29"/>
        <v>35.256407617086971</v>
      </c>
      <c r="L296" s="202">
        <f t="shared" si="30"/>
        <v>7.7564096757591336</v>
      </c>
      <c r="M296" s="202">
        <v>14.969491525423729</v>
      </c>
      <c r="N296" s="202">
        <v>2.4087999999999998</v>
      </c>
      <c r="O296" s="10">
        <f t="shared" si="32"/>
        <v>60.391108818269835</v>
      </c>
      <c r="P296" s="11">
        <f t="shared" si="33"/>
        <v>0.15060126887349087</v>
      </c>
    </row>
    <row r="297" spans="1:16" x14ac:dyDescent="0.35">
      <c r="A297" s="9">
        <f t="shared" si="34"/>
        <v>292</v>
      </c>
      <c r="B297" s="14" t="s">
        <v>1246</v>
      </c>
      <c r="C297" s="8">
        <f>димвенканали!C297</f>
        <v>456.4</v>
      </c>
      <c r="D297" s="8">
        <f>димвенканали!D297</f>
        <v>0</v>
      </c>
      <c r="E297" s="8">
        <f>димвенканали!E297</f>
        <v>0</v>
      </c>
      <c r="F297" s="8">
        <f t="shared" si="31"/>
        <v>456.4</v>
      </c>
      <c r="G297" s="8"/>
      <c r="H297" s="8"/>
      <c r="I297" s="8">
        <v>12</v>
      </c>
      <c r="J297" s="217">
        <f t="shared" si="35"/>
        <v>8.2346886258363346E-3</v>
      </c>
      <c r="K297" s="209">
        <f t="shared" si="29"/>
        <v>35.256407617086971</v>
      </c>
      <c r="L297" s="202">
        <f t="shared" si="30"/>
        <v>7.7564096757591336</v>
      </c>
      <c r="M297" s="202">
        <v>14.969491525423729</v>
      </c>
      <c r="N297" s="202">
        <v>2.4087999999999998</v>
      </c>
      <c r="O297" s="10">
        <f t="shared" si="32"/>
        <v>60.391108818269835</v>
      </c>
      <c r="P297" s="11">
        <f t="shared" si="33"/>
        <v>0.13232057146860174</v>
      </c>
    </row>
    <row r="298" spans="1:16" x14ac:dyDescent="0.35">
      <c r="A298" s="9">
        <f t="shared" si="34"/>
        <v>293</v>
      </c>
      <c r="B298" s="14" t="s">
        <v>1247</v>
      </c>
      <c r="C298" s="8">
        <f>димвенканали!C298</f>
        <v>419</v>
      </c>
      <c r="D298" s="8">
        <f>димвенканали!D298</f>
        <v>0</v>
      </c>
      <c r="E298" s="8">
        <f>димвенканали!E298</f>
        <v>0</v>
      </c>
      <c r="F298" s="8">
        <f t="shared" si="31"/>
        <v>419</v>
      </c>
      <c r="G298" s="8"/>
      <c r="H298" s="8"/>
      <c r="I298" s="8">
        <v>12</v>
      </c>
      <c r="J298" s="217">
        <f t="shared" si="35"/>
        <v>8.2346886258363346E-3</v>
      </c>
      <c r="K298" s="209">
        <f t="shared" si="29"/>
        <v>35.256407617086971</v>
      </c>
      <c r="L298" s="202">
        <f t="shared" si="30"/>
        <v>7.7564096757591336</v>
      </c>
      <c r="M298" s="202">
        <v>14.969491525423729</v>
      </c>
      <c r="N298" s="202">
        <v>2.4087999999999998</v>
      </c>
      <c r="O298" s="10">
        <f t="shared" si="32"/>
        <v>60.391108818269835</v>
      </c>
      <c r="P298" s="11">
        <f t="shared" si="33"/>
        <v>0.14413152462594234</v>
      </c>
    </row>
    <row r="299" spans="1:16" x14ac:dyDescent="0.35">
      <c r="A299" s="9">
        <f t="shared" si="34"/>
        <v>294</v>
      </c>
      <c r="B299" s="14" t="s">
        <v>1248</v>
      </c>
      <c r="C299" s="8">
        <f>димвенканали!C299</f>
        <v>450.7</v>
      </c>
      <c r="D299" s="8">
        <f>димвенканали!D299</f>
        <v>0</v>
      </c>
      <c r="E299" s="8">
        <f>димвенканали!E299</f>
        <v>0</v>
      </c>
      <c r="F299" s="8">
        <f t="shared" si="31"/>
        <v>450.7</v>
      </c>
      <c r="G299" s="8"/>
      <c r="H299" s="8"/>
      <c r="I299" s="8">
        <v>14</v>
      </c>
      <c r="J299" s="217">
        <f t="shared" si="35"/>
        <v>9.6071367301423915E-3</v>
      </c>
      <c r="K299" s="209">
        <f t="shared" si="29"/>
        <v>41.132475553268144</v>
      </c>
      <c r="L299" s="202">
        <f t="shared" si="30"/>
        <v>9.049144621718991</v>
      </c>
      <c r="M299" s="202">
        <v>17.464406779661019</v>
      </c>
      <c r="N299" s="202">
        <v>2.8102666666666667</v>
      </c>
      <c r="O299" s="10">
        <f t="shared" si="32"/>
        <v>70.456293621314813</v>
      </c>
      <c r="P299" s="11">
        <f t="shared" si="33"/>
        <v>0.15632636703198316</v>
      </c>
    </row>
    <row r="300" spans="1:16" x14ac:dyDescent="0.35">
      <c r="A300" s="9">
        <f t="shared" si="34"/>
        <v>295</v>
      </c>
      <c r="B300" s="14" t="s">
        <v>1249</v>
      </c>
      <c r="C300" s="8">
        <f>димвенканали!C300</f>
        <v>403.5</v>
      </c>
      <c r="D300" s="8">
        <f>димвенканали!D300</f>
        <v>0</v>
      </c>
      <c r="E300" s="8">
        <f>димвенканали!E300</f>
        <v>0</v>
      </c>
      <c r="F300" s="8">
        <f t="shared" si="31"/>
        <v>403.5</v>
      </c>
      <c r="G300" s="8"/>
      <c r="H300" s="8"/>
      <c r="I300" s="8">
        <v>12</v>
      </c>
      <c r="J300" s="217">
        <f t="shared" si="35"/>
        <v>8.2346886258363346E-3</v>
      </c>
      <c r="K300" s="209">
        <f t="shared" si="29"/>
        <v>35.256407617086971</v>
      </c>
      <c r="L300" s="202">
        <f t="shared" si="30"/>
        <v>7.7564096757591336</v>
      </c>
      <c r="M300" s="202">
        <v>14.969491525423729</v>
      </c>
      <c r="N300" s="202">
        <v>2.4087999999999998</v>
      </c>
      <c r="O300" s="10">
        <f t="shared" si="32"/>
        <v>60.391108818269835</v>
      </c>
      <c r="P300" s="11">
        <f t="shared" si="33"/>
        <v>0.14966817550996242</v>
      </c>
    </row>
    <row r="301" spans="1:16" x14ac:dyDescent="0.35">
      <c r="A301" s="9">
        <f t="shared" si="34"/>
        <v>296</v>
      </c>
      <c r="B301" s="14" t="s">
        <v>1250</v>
      </c>
      <c r="C301" s="8">
        <f>димвенканали!C301</f>
        <v>453.72</v>
      </c>
      <c r="D301" s="8">
        <f>димвенканали!D301</f>
        <v>0</v>
      </c>
      <c r="E301" s="8">
        <f>димвенканали!E301</f>
        <v>0</v>
      </c>
      <c r="F301" s="8">
        <f t="shared" si="31"/>
        <v>453.72</v>
      </c>
      <c r="G301" s="8"/>
      <c r="H301" s="8"/>
      <c r="I301" s="8">
        <v>12</v>
      </c>
      <c r="J301" s="217">
        <f t="shared" si="35"/>
        <v>8.2346886258363346E-3</v>
      </c>
      <c r="K301" s="209">
        <f t="shared" si="29"/>
        <v>35.256407617086971</v>
      </c>
      <c r="L301" s="202">
        <f t="shared" si="30"/>
        <v>7.7564096757591336</v>
      </c>
      <c r="M301" s="202">
        <v>14.969491525423729</v>
      </c>
      <c r="N301" s="202">
        <v>2.4087999999999998</v>
      </c>
      <c r="O301" s="10">
        <f t="shared" si="32"/>
        <v>60.391108818269835</v>
      </c>
      <c r="P301" s="11">
        <f t="shared" si="33"/>
        <v>0.13310215290987798</v>
      </c>
    </row>
    <row r="302" spans="1:16" x14ac:dyDescent="0.35">
      <c r="A302" s="9">
        <f t="shared" si="34"/>
        <v>297</v>
      </c>
      <c r="B302" s="14" t="s">
        <v>1251</v>
      </c>
      <c r="C302" s="8">
        <f>димвенканали!C302</f>
        <v>535.75</v>
      </c>
      <c r="D302" s="8">
        <f>димвенканали!D302</f>
        <v>0</v>
      </c>
      <c r="E302" s="8">
        <f>димвенканали!E302</f>
        <v>0</v>
      </c>
      <c r="F302" s="8">
        <f t="shared" si="31"/>
        <v>535.75</v>
      </c>
      <c r="G302" s="8"/>
      <c r="H302" s="8"/>
      <c r="I302" s="8">
        <v>14</v>
      </c>
      <c r="J302" s="217">
        <f t="shared" si="35"/>
        <v>9.6071367301423915E-3</v>
      </c>
      <c r="K302" s="209">
        <f t="shared" si="29"/>
        <v>41.132475553268144</v>
      </c>
      <c r="L302" s="202">
        <f t="shared" si="30"/>
        <v>9.049144621718991</v>
      </c>
      <c r="M302" s="202">
        <v>17.464406779661019</v>
      </c>
      <c r="N302" s="202">
        <v>2.8102666666666667</v>
      </c>
      <c r="O302" s="10">
        <f t="shared" si="32"/>
        <v>70.456293621314813</v>
      </c>
      <c r="P302" s="11">
        <f t="shared" si="33"/>
        <v>0.13150964744995766</v>
      </c>
    </row>
    <row r="303" spans="1:16" x14ac:dyDescent="0.35">
      <c r="A303" s="9">
        <f t="shared" si="34"/>
        <v>298</v>
      </c>
      <c r="B303" s="14" t="s">
        <v>1252</v>
      </c>
      <c r="C303" s="8">
        <f>димвенканали!C303</f>
        <v>133.4</v>
      </c>
      <c r="D303" s="8">
        <f>димвенканали!D303</f>
        <v>0</v>
      </c>
      <c r="E303" s="8">
        <f>димвенканали!E303</f>
        <v>0</v>
      </c>
      <c r="F303" s="8">
        <f t="shared" si="31"/>
        <v>133.4</v>
      </c>
      <c r="G303" s="8"/>
      <c r="H303" s="8"/>
      <c r="I303" s="8">
        <v>5</v>
      </c>
      <c r="J303" s="217">
        <f t="shared" si="35"/>
        <v>3.4311202607651397E-3</v>
      </c>
      <c r="K303" s="209">
        <f t="shared" si="29"/>
        <v>14.690169840452906</v>
      </c>
      <c r="L303" s="202">
        <f t="shared" si="30"/>
        <v>3.2318373648996395</v>
      </c>
      <c r="M303" s="202">
        <v>6.2372881355932206</v>
      </c>
      <c r="N303" s="202">
        <v>1.0036666666666667</v>
      </c>
      <c r="O303" s="10">
        <f t="shared" si="32"/>
        <v>25.162962007612435</v>
      </c>
      <c r="P303" s="11">
        <f t="shared" si="33"/>
        <v>0.18862790110653999</v>
      </c>
    </row>
    <row r="304" spans="1:16" x14ac:dyDescent="0.35">
      <c r="A304" s="9">
        <f t="shared" si="34"/>
        <v>299</v>
      </c>
      <c r="B304" s="14" t="s">
        <v>1263</v>
      </c>
      <c r="C304" s="8">
        <f>димвенканали!C304</f>
        <v>506.7</v>
      </c>
      <c r="D304" s="8">
        <f>димвенканали!D304</f>
        <v>0</v>
      </c>
      <c r="E304" s="8">
        <f>димвенканали!E304</f>
        <v>0</v>
      </c>
      <c r="F304" s="8">
        <f t="shared" si="31"/>
        <v>506.7</v>
      </c>
      <c r="G304" s="8"/>
      <c r="H304" s="8"/>
      <c r="I304" s="8">
        <v>15</v>
      </c>
      <c r="J304" s="217">
        <f t="shared" si="35"/>
        <v>1.0293360782295419E-2</v>
      </c>
      <c r="K304" s="209">
        <f t="shared" si="29"/>
        <v>44.070509521358723</v>
      </c>
      <c r="L304" s="202">
        <f t="shared" si="30"/>
        <v>9.6955120946989197</v>
      </c>
      <c r="M304" s="202">
        <v>18.711864406779661</v>
      </c>
      <c r="N304" s="202">
        <v>3.0110000000000001</v>
      </c>
      <c r="O304" s="10">
        <f t="shared" si="32"/>
        <v>75.488886022837306</v>
      </c>
      <c r="P304" s="11">
        <f t="shared" si="33"/>
        <v>0.1489814210042181</v>
      </c>
    </row>
    <row r="305" spans="1:16" x14ac:dyDescent="0.35">
      <c r="A305" s="9">
        <f t="shared" si="34"/>
        <v>300</v>
      </c>
      <c r="B305" s="14" t="s">
        <v>1264</v>
      </c>
      <c r="C305" s="8">
        <f>димвенканали!C305</f>
        <v>269.3</v>
      </c>
      <c r="D305" s="8">
        <f>димвенканали!D305</f>
        <v>0</v>
      </c>
      <c r="E305" s="8">
        <f>димвенканали!E305</f>
        <v>0</v>
      </c>
      <c r="F305" s="8">
        <f t="shared" si="31"/>
        <v>269.3</v>
      </c>
      <c r="G305" s="8"/>
      <c r="H305" s="8"/>
      <c r="I305" s="8">
        <v>6</v>
      </c>
      <c r="J305" s="217">
        <f t="shared" si="35"/>
        <v>4.1173443129181673E-3</v>
      </c>
      <c r="K305" s="209">
        <f t="shared" si="29"/>
        <v>17.628203808543486</v>
      </c>
      <c r="L305" s="202">
        <f t="shared" si="30"/>
        <v>3.8782048378795668</v>
      </c>
      <c r="M305" s="202">
        <v>7.4847457627118645</v>
      </c>
      <c r="N305" s="202">
        <v>1.2043999999999999</v>
      </c>
      <c r="O305" s="10">
        <f t="shared" si="32"/>
        <v>30.195554409134918</v>
      </c>
      <c r="P305" s="11">
        <f t="shared" si="33"/>
        <v>0.11212608395519835</v>
      </c>
    </row>
    <row r="306" spans="1:16" x14ac:dyDescent="0.35">
      <c r="A306" s="9">
        <f t="shared" si="34"/>
        <v>301</v>
      </c>
      <c r="B306" s="14" t="s">
        <v>1265</v>
      </c>
      <c r="C306" s="8">
        <f>димвенканали!C306</f>
        <v>294</v>
      </c>
      <c r="D306" s="8">
        <f>димвенканали!D306</f>
        <v>0</v>
      </c>
      <c r="E306" s="8">
        <f>димвенканали!E306</f>
        <v>0</v>
      </c>
      <c r="F306" s="8">
        <f t="shared" si="31"/>
        <v>294</v>
      </c>
      <c r="G306" s="8"/>
      <c r="H306" s="8"/>
      <c r="I306" s="8">
        <v>6</v>
      </c>
      <c r="J306" s="217">
        <f t="shared" si="35"/>
        <v>4.1173443129181673E-3</v>
      </c>
      <c r="K306" s="209">
        <f t="shared" ref="K306:K367" si="36">J306*$K$2</f>
        <v>17.628203808543486</v>
      </c>
      <c r="L306" s="202">
        <f t="shared" si="30"/>
        <v>3.8782048378795668</v>
      </c>
      <c r="M306" s="202">
        <v>7.4847457627118645</v>
      </c>
      <c r="N306" s="202">
        <v>1.2043999999999999</v>
      </c>
      <c r="O306" s="10">
        <f t="shared" si="32"/>
        <v>30.195554409134918</v>
      </c>
      <c r="P306" s="11">
        <f t="shared" si="33"/>
        <v>0.10270596737800992</v>
      </c>
    </row>
    <row r="307" spans="1:16" x14ac:dyDescent="0.35">
      <c r="A307" s="9">
        <f t="shared" si="34"/>
        <v>302</v>
      </c>
      <c r="B307" s="14" t="s">
        <v>1266</v>
      </c>
      <c r="C307" s="8">
        <f>димвенканали!C307</f>
        <v>282.2</v>
      </c>
      <c r="D307" s="8">
        <f>димвенканали!D307</f>
        <v>0</v>
      </c>
      <c r="E307" s="8">
        <f>димвенканали!E307</f>
        <v>20.399999999999999</v>
      </c>
      <c r="F307" s="8">
        <f t="shared" si="31"/>
        <v>302.59999999999997</v>
      </c>
      <c r="G307" s="8"/>
      <c r="H307" s="8">
        <v>1</v>
      </c>
      <c r="I307" s="8">
        <v>6</v>
      </c>
      <c r="J307" s="217">
        <f t="shared" si="35"/>
        <v>4.8035683650711957E-3</v>
      </c>
      <c r="K307" s="209">
        <f t="shared" si="36"/>
        <v>20.566237776634072</v>
      </c>
      <c r="L307" s="202">
        <f t="shared" ref="L307:L368" si="37">K307*0.22</f>
        <v>4.5245723108594955</v>
      </c>
      <c r="M307" s="202">
        <v>8.7322033898305094</v>
      </c>
      <c r="N307" s="202">
        <v>1.4051333333333333</v>
      </c>
      <c r="O307" s="10">
        <f t="shared" si="32"/>
        <v>35.228146810657407</v>
      </c>
      <c r="P307" s="11">
        <f t="shared" si="33"/>
        <v>0.11641819831677928</v>
      </c>
    </row>
    <row r="308" spans="1:16" x14ac:dyDescent="0.35">
      <c r="A308" s="9">
        <f t="shared" si="34"/>
        <v>303</v>
      </c>
      <c r="B308" s="14" t="s">
        <v>1267</v>
      </c>
      <c r="C308" s="8">
        <f>димвенканали!C308</f>
        <v>574.6</v>
      </c>
      <c r="D308" s="8">
        <f>димвенканали!D308</f>
        <v>0</v>
      </c>
      <c r="E308" s="8">
        <f>димвенканали!E308</f>
        <v>46.8</v>
      </c>
      <c r="F308" s="8">
        <f t="shared" si="31"/>
        <v>621.4</v>
      </c>
      <c r="G308" s="8"/>
      <c r="H308" s="8">
        <v>1</v>
      </c>
      <c r="I308" s="8">
        <v>10</v>
      </c>
      <c r="J308" s="217">
        <f t="shared" si="35"/>
        <v>7.548464573683307E-3</v>
      </c>
      <c r="K308" s="209">
        <f t="shared" si="36"/>
        <v>32.318373648996392</v>
      </c>
      <c r="L308" s="202">
        <f t="shared" si="37"/>
        <v>7.1100422027792058</v>
      </c>
      <c r="M308" s="202">
        <v>13.722033898305085</v>
      </c>
      <c r="N308" s="202">
        <v>2.2080666666666668</v>
      </c>
      <c r="O308" s="10">
        <f t="shared" si="32"/>
        <v>55.358516416747349</v>
      </c>
      <c r="P308" s="11">
        <f t="shared" si="33"/>
        <v>8.9086766039181448E-2</v>
      </c>
    </row>
    <row r="309" spans="1:16" x14ac:dyDescent="0.35">
      <c r="A309" s="9">
        <f t="shared" si="34"/>
        <v>304</v>
      </c>
      <c r="B309" s="14" t="s">
        <v>1268</v>
      </c>
      <c r="C309" s="8">
        <f>димвенканали!C309</f>
        <v>240.2</v>
      </c>
      <c r="D309" s="8">
        <f>димвенканали!D309</f>
        <v>0</v>
      </c>
      <c r="E309" s="8">
        <f>димвенканали!E309</f>
        <v>0</v>
      </c>
      <c r="F309" s="8">
        <f t="shared" si="31"/>
        <v>240.2</v>
      </c>
      <c r="G309" s="8"/>
      <c r="H309" s="8"/>
      <c r="I309" s="8">
        <v>6</v>
      </c>
      <c r="J309" s="217">
        <f t="shared" si="35"/>
        <v>4.1173443129181673E-3</v>
      </c>
      <c r="K309" s="209">
        <f t="shared" si="36"/>
        <v>17.628203808543486</v>
      </c>
      <c r="L309" s="202">
        <f t="shared" si="37"/>
        <v>3.8782048378795668</v>
      </c>
      <c r="M309" s="202">
        <v>7.4847457627118645</v>
      </c>
      <c r="N309" s="202">
        <v>1.2043999999999999</v>
      </c>
      <c r="O309" s="10">
        <f t="shared" si="32"/>
        <v>30.195554409134918</v>
      </c>
      <c r="P309" s="11">
        <f t="shared" si="33"/>
        <v>0.12571005166167742</v>
      </c>
    </row>
    <row r="310" spans="1:16" x14ac:dyDescent="0.35">
      <c r="A310" s="9">
        <f t="shared" si="34"/>
        <v>305</v>
      </c>
      <c r="B310" s="14" t="s">
        <v>1269</v>
      </c>
      <c r="C310" s="8">
        <f>димвенканали!C310</f>
        <v>521</v>
      </c>
      <c r="D310" s="8">
        <f>димвенканали!D310</f>
        <v>0</v>
      </c>
      <c r="E310" s="8">
        <f>димвенканали!E310</f>
        <v>59.6</v>
      </c>
      <c r="F310" s="8">
        <f t="shared" si="31"/>
        <v>580.6</v>
      </c>
      <c r="G310" s="8"/>
      <c r="H310" s="8">
        <v>1</v>
      </c>
      <c r="I310" s="8">
        <v>9</v>
      </c>
      <c r="J310" s="217">
        <f t="shared" si="35"/>
        <v>6.8622405215302794E-3</v>
      </c>
      <c r="K310" s="209">
        <f t="shared" si="36"/>
        <v>29.380339680905813</v>
      </c>
      <c r="L310" s="202">
        <f t="shared" si="37"/>
        <v>6.4636747297992789</v>
      </c>
      <c r="M310" s="202">
        <v>12.474576271186441</v>
      </c>
      <c r="N310" s="202">
        <v>2.0073333333333334</v>
      </c>
      <c r="O310" s="10">
        <f t="shared" si="32"/>
        <v>50.325924015224871</v>
      </c>
      <c r="P310" s="11">
        <f t="shared" si="33"/>
        <v>8.6679166405829955E-2</v>
      </c>
    </row>
    <row r="311" spans="1:16" x14ac:dyDescent="0.35">
      <c r="A311" s="9">
        <f t="shared" si="34"/>
        <v>306</v>
      </c>
      <c r="B311" s="14" t="s">
        <v>1270</v>
      </c>
      <c r="C311" s="8">
        <f>димвенканали!C311</f>
        <v>630.29999999999995</v>
      </c>
      <c r="D311" s="8">
        <f>димвенканали!D311</f>
        <v>0</v>
      </c>
      <c r="E311" s="8">
        <f>димвенканали!E311</f>
        <v>0</v>
      </c>
      <c r="F311" s="8">
        <f t="shared" ref="F311:F371" si="38">C311+D311+E311</f>
        <v>630.29999999999995</v>
      </c>
      <c r="G311" s="8"/>
      <c r="H311" s="8"/>
      <c r="I311" s="8">
        <v>14</v>
      </c>
      <c r="J311" s="217">
        <f t="shared" si="35"/>
        <v>9.6071367301423915E-3</v>
      </c>
      <c r="K311" s="209">
        <f t="shared" si="36"/>
        <v>41.132475553268144</v>
      </c>
      <c r="L311" s="202">
        <f t="shared" si="37"/>
        <v>9.049144621718991</v>
      </c>
      <c r="M311" s="202">
        <v>17.464406779661019</v>
      </c>
      <c r="N311" s="202">
        <v>2.8102666666666667</v>
      </c>
      <c r="O311" s="10">
        <f t="shared" si="32"/>
        <v>70.456293621314813</v>
      </c>
      <c r="P311" s="11">
        <f t="shared" si="33"/>
        <v>0.11178215710187978</v>
      </c>
    </row>
    <row r="312" spans="1:16" x14ac:dyDescent="0.35">
      <c r="A312" s="9">
        <f t="shared" si="34"/>
        <v>307</v>
      </c>
      <c r="B312" s="14" t="s">
        <v>1271</v>
      </c>
      <c r="C312" s="8">
        <f>димвенканали!C312</f>
        <v>705.9</v>
      </c>
      <c r="D312" s="8">
        <f>димвенканали!D312</f>
        <v>0</v>
      </c>
      <c r="E312" s="8">
        <f>димвенканали!E312</f>
        <v>46</v>
      </c>
      <c r="F312" s="8">
        <f t="shared" si="38"/>
        <v>751.9</v>
      </c>
      <c r="G312" s="8"/>
      <c r="H312" s="8">
        <v>1</v>
      </c>
      <c r="I312" s="8">
        <v>24</v>
      </c>
      <c r="J312" s="217">
        <f t="shared" si="35"/>
        <v>1.7155601303825697E-2</v>
      </c>
      <c r="K312" s="209">
        <f t="shared" si="36"/>
        <v>73.450849202264521</v>
      </c>
      <c r="L312" s="202">
        <f t="shared" si="37"/>
        <v>16.159186824498196</v>
      </c>
      <c r="M312" s="202">
        <v>31.1864406779661</v>
      </c>
      <c r="N312" s="202">
        <v>5.0183333333333335</v>
      </c>
      <c r="O312" s="10">
        <f t="shared" si="32"/>
        <v>125.81481003806215</v>
      </c>
      <c r="P312" s="11">
        <f t="shared" si="33"/>
        <v>0.16732917946277717</v>
      </c>
    </row>
    <row r="313" spans="1:16" x14ac:dyDescent="0.35">
      <c r="A313" s="9">
        <f t="shared" si="34"/>
        <v>308</v>
      </c>
      <c r="B313" s="14" t="s">
        <v>1272</v>
      </c>
      <c r="C313" s="8">
        <f>димвенканали!C313</f>
        <v>212.8</v>
      </c>
      <c r="D313" s="8">
        <f>димвенканали!D313</f>
        <v>0</v>
      </c>
      <c r="E313" s="8">
        <f>димвенканали!E313</f>
        <v>0</v>
      </c>
      <c r="F313" s="8">
        <f t="shared" si="38"/>
        <v>212.8</v>
      </c>
      <c r="G313" s="8"/>
      <c r="H313" s="8"/>
      <c r="I313" s="8">
        <v>8</v>
      </c>
      <c r="J313" s="217">
        <f t="shared" si="35"/>
        <v>5.4897924172242233E-3</v>
      </c>
      <c r="K313" s="209">
        <f t="shared" si="36"/>
        <v>23.504271744724651</v>
      </c>
      <c r="L313" s="202">
        <f t="shared" si="37"/>
        <v>5.1709397838394233</v>
      </c>
      <c r="M313" s="202">
        <v>9.9796610169491533</v>
      </c>
      <c r="N313" s="202">
        <v>1.6058666666666666</v>
      </c>
      <c r="O313" s="10">
        <f t="shared" si="32"/>
        <v>40.260739212179892</v>
      </c>
      <c r="P313" s="11">
        <f t="shared" si="33"/>
        <v>0.18919520306475512</v>
      </c>
    </row>
    <row r="314" spans="1:16" x14ac:dyDescent="0.35">
      <c r="A314" s="9">
        <f t="shared" si="34"/>
        <v>309</v>
      </c>
      <c r="B314" s="14" t="s">
        <v>1273</v>
      </c>
      <c r="C314" s="8">
        <f>димвенканали!C314</f>
        <v>387.9</v>
      </c>
      <c r="D314" s="8">
        <f>димвенканали!D314</f>
        <v>0</v>
      </c>
      <c r="E314" s="8">
        <f>димвенканали!E314</f>
        <v>0</v>
      </c>
      <c r="F314" s="8">
        <f t="shared" si="38"/>
        <v>387.9</v>
      </c>
      <c r="G314" s="8"/>
      <c r="H314" s="8"/>
      <c r="I314" s="8">
        <v>11</v>
      </c>
      <c r="J314" s="217">
        <f t="shared" si="35"/>
        <v>7.548464573683307E-3</v>
      </c>
      <c r="K314" s="209">
        <f t="shared" si="36"/>
        <v>32.318373648996392</v>
      </c>
      <c r="L314" s="202">
        <f t="shared" si="37"/>
        <v>7.1100422027792058</v>
      </c>
      <c r="M314" s="202">
        <v>13.722033898305085</v>
      </c>
      <c r="N314" s="202">
        <v>2.2080666666666668</v>
      </c>
      <c r="O314" s="10">
        <f t="shared" si="32"/>
        <v>55.358516416747349</v>
      </c>
      <c r="P314" s="11">
        <f t="shared" si="33"/>
        <v>0.14271337049947758</v>
      </c>
    </row>
    <row r="315" spans="1:16" x14ac:dyDescent="0.35">
      <c r="A315" s="9">
        <f t="shared" si="34"/>
        <v>310</v>
      </c>
      <c r="B315" s="14" t="s">
        <v>1274</v>
      </c>
      <c r="C315" s="8">
        <f>димвенканали!C315</f>
        <v>474.4</v>
      </c>
      <c r="D315" s="8">
        <f>димвенканали!D315</f>
        <v>0</v>
      </c>
      <c r="E315" s="8">
        <f>димвенканали!E315</f>
        <v>0</v>
      </c>
      <c r="F315" s="8">
        <f t="shared" si="38"/>
        <v>474.4</v>
      </c>
      <c r="G315" s="8"/>
      <c r="H315" s="8"/>
      <c r="I315" s="8">
        <v>14</v>
      </c>
      <c r="J315" s="217">
        <f t="shared" si="35"/>
        <v>9.6071367301423915E-3</v>
      </c>
      <c r="K315" s="209">
        <f t="shared" si="36"/>
        <v>41.132475553268144</v>
      </c>
      <c r="L315" s="202">
        <f t="shared" si="37"/>
        <v>9.049144621718991</v>
      </c>
      <c r="M315" s="202">
        <v>17.464406779661019</v>
      </c>
      <c r="N315" s="202">
        <v>2.8102666666666667</v>
      </c>
      <c r="O315" s="10">
        <f t="shared" si="32"/>
        <v>70.456293621314813</v>
      </c>
      <c r="P315" s="11">
        <f t="shared" si="33"/>
        <v>0.14851663916803293</v>
      </c>
    </row>
    <row r="316" spans="1:16" x14ac:dyDescent="0.35">
      <c r="A316" s="9">
        <f t="shared" si="34"/>
        <v>311</v>
      </c>
      <c r="B316" s="14" t="s">
        <v>1275</v>
      </c>
      <c r="C316" s="8">
        <f>димвенканали!C316</f>
        <v>549.4</v>
      </c>
      <c r="D316" s="8">
        <f>димвенканали!D316</f>
        <v>0</v>
      </c>
      <c r="E316" s="8">
        <f>димвенканали!E316</f>
        <v>0</v>
      </c>
      <c r="F316" s="8">
        <f t="shared" si="38"/>
        <v>549.4</v>
      </c>
      <c r="G316" s="8"/>
      <c r="H316" s="8"/>
      <c r="I316" s="8">
        <v>15</v>
      </c>
      <c r="J316" s="217">
        <f t="shared" si="35"/>
        <v>1.0293360782295419E-2</v>
      </c>
      <c r="K316" s="209">
        <f t="shared" si="36"/>
        <v>44.070509521358723</v>
      </c>
      <c r="L316" s="202">
        <f t="shared" si="37"/>
        <v>9.6955120946989197</v>
      </c>
      <c r="M316" s="202">
        <v>18.711864406779661</v>
      </c>
      <c r="N316" s="202">
        <v>3.0110000000000001</v>
      </c>
      <c r="O316" s="10">
        <f t="shared" si="32"/>
        <v>75.488886022837306</v>
      </c>
      <c r="P316" s="11">
        <f t="shared" si="33"/>
        <v>0.1374024135836136</v>
      </c>
    </row>
    <row r="317" spans="1:16" x14ac:dyDescent="0.35">
      <c r="A317" s="9">
        <f t="shared" si="34"/>
        <v>312</v>
      </c>
      <c r="B317" s="14" t="s">
        <v>1276</v>
      </c>
      <c r="C317" s="8">
        <f>димвенканали!C317</f>
        <v>189</v>
      </c>
      <c r="D317" s="8">
        <f>димвенканали!D317</f>
        <v>0</v>
      </c>
      <c r="E317" s="8">
        <f>димвенканали!E317</f>
        <v>0</v>
      </c>
      <c r="F317" s="8">
        <f t="shared" si="38"/>
        <v>189</v>
      </c>
      <c r="G317" s="8"/>
      <c r="H317" s="8"/>
      <c r="I317" s="8">
        <v>5</v>
      </c>
      <c r="J317" s="217">
        <f t="shared" si="35"/>
        <v>3.4311202607651397E-3</v>
      </c>
      <c r="K317" s="209">
        <f t="shared" si="36"/>
        <v>14.690169840452906</v>
      </c>
      <c r="L317" s="202">
        <f t="shared" si="37"/>
        <v>3.2318373648996395</v>
      </c>
      <c r="M317" s="202">
        <v>6.2372881355932206</v>
      </c>
      <c r="N317" s="202">
        <v>1.0036666666666667</v>
      </c>
      <c r="O317" s="10">
        <f t="shared" si="32"/>
        <v>25.162962007612435</v>
      </c>
      <c r="P317" s="11">
        <f t="shared" si="33"/>
        <v>0.13313736511964253</v>
      </c>
    </row>
    <row r="318" spans="1:16" x14ac:dyDescent="0.35">
      <c r="A318" s="9">
        <f t="shared" si="34"/>
        <v>313</v>
      </c>
      <c r="B318" s="14" t="s">
        <v>1277</v>
      </c>
      <c r="C318" s="8">
        <f>димвенканали!C318</f>
        <v>276.5</v>
      </c>
      <c r="D318" s="8">
        <f>димвенканали!D318</f>
        <v>0</v>
      </c>
      <c r="E318" s="8">
        <f>димвенканали!E318</f>
        <v>0</v>
      </c>
      <c r="F318" s="8">
        <f t="shared" si="38"/>
        <v>276.5</v>
      </c>
      <c r="G318" s="8"/>
      <c r="H318" s="8"/>
      <c r="I318" s="8">
        <v>5</v>
      </c>
      <c r="J318" s="217">
        <f t="shared" si="35"/>
        <v>3.4311202607651397E-3</v>
      </c>
      <c r="K318" s="209">
        <f t="shared" si="36"/>
        <v>14.690169840452906</v>
      </c>
      <c r="L318" s="202">
        <f t="shared" si="37"/>
        <v>3.2318373648996395</v>
      </c>
      <c r="M318" s="202">
        <v>6.2372881355932206</v>
      </c>
      <c r="N318" s="202">
        <v>1.0036666666666667</v>
      </c>
      <c r="O318" s="10">
        <f t="shared" si="32"/>
        <v>25.162962007612435</v>
      </c>
      <c r="P318" s="11">
        <f t="shared" si="33"/>
        <v>9.1005287550135386E-2</v>
      </c>
    </row>
    <row r="319" spans="1:16" x14ac:dyDescent="0.35">
      <c r="A319" s="9">
        <f t="shared" si="34"/>
        <v>314</v>
      </c>
      <c r="B319" s="14" t="s">
        <v>1278</v>
      </c>
      <c r="C319" s="8">
        <f>димвенканали!C319</f>
        <v>627.9</v>
      </c>
      <c r="D319" s="8">
        <f>димвенканали!D319</f>
        <v>0</v>
      </c>
      <c r="E319" s="8">
        <f>димвенканали!E319</f>
        <v>0</v>
      </c>
      <c r="F319" s="8">
        <f t="shared" si="38"/>
        <v>627.9</v>
      </c>
      <c r="G319" s="8"/>
      <c r="H319" s="8"/>
      <c r="I319" s="8">
        <v>23</v>
      </c>
      <c r="J319" s="217">
        <f t="shared" si="35"/>
        <v>1.5783153199519642E-2</v>
      </c>
      <c r="K319" s="209">
        <f t="shared" si="36"/>
        <v>67.574781266083363</v>
      </c>
      <c r="L319" s="202">
        <f t="shared" si="37"/>
        <v>14.86645187853834</v>
      </c>
      <c r="M319" s="202">
        <v>28.69152542372882</v>
      </c>
      <c r="N319" s="202">
        <v>4.6168666666666676</v>
      </c>
      <c r="O319" s="10">
        <f t="shared" si="32"/>
        <v>115.74962523501719</v>
      </c>
      <c r="P319" s="11">
        <f t="shared" si="33"/>
        <v>0.1843440440118127</v>
      </c>
    </row>
    <row r="320" spans="1:16" x14ac:dyDescent="0.35">
      <c r="A320" s="9">
        <f t="shared" si="34"/>
        <v>315</v>
      </c>
      <c r="B320" s="14" t="s">
        <v>1279</v>
      </c>
      <c r="C320" s="8">
        <f>димвенканали!C320</f>
        <v>645.70000000000005</v>
      </c>
      <c r="D320" s="8">
        <f>димвенканали!D320</f>
        <v>0</v>
      </c>
      <c r="E320" s="8">
        <f>димвенканали!E320</f>
        <v>0</v>
      </c>
      <c r="F320" s="8">
        <f t="shared" si="38"/>
        <v>645.70000000000005</v>
      </c>
      <c r="G320" s="8"/>
      <c r="H320" s="8"/>
      <c r="I320" s="8">
        <v>18</v>
      </c>
      <c r="J320" s="217">
        <f t="shared" si="35"/>
        <v>1.2352032938754502E-2</v>
      </c>
      <c r="K320" s="209">
        <f t="shared" si="36"/>
        <v>52.88461142563046</v>
      </c>
      <c r="L320" s="202">
        <f t="shared" si="37"/>
        <v>11.6346145136387</v>
      </c>
      <c r="M320" s="202">
        <v>22.454237288135594</v>
      </c>
      <c r="N320" s="202">
        <v>3.6132</v>
      </c>
      <c r="O320" s="10">
        <f t="shared" si="32"/>
        <v>90.586663227404756</v>
      </c>
      <c r="P320" s="11">
        <f t="shared" si="33"/>
        <v>0.1402921840288133</v>
      </c>
    </row>
    <row r="321" spans="1:16" x14ac:dyDescent="0.35">
      <c r="A321" s="9">
        <f t="shared" si="34"/>
        <v>316</v>
      </c>
      <c r="B321" s="14" t="s">
        <v>1280</v>
      </c>
      <c r="C321" s="8">
        <f>димвенканали!C321</f>
        <v>430.2</v>
      </c>
      <c r="D321" s="8">
        <f>димвенканали!D321</f>
        <v>0</v>
      </c>
      <c r="E321" s="8">
        <f>димвенканали!E321</f>
        <v>13.4</v>
      </c>
      <c r="F321" s="8">
        <f t="shared" si="38"/>
        <v>443.59999999999997</v>
      </c>
      <c r="G321" s="8"/>
      <c r="H321" s="8">
        <v>1</v>
      </c>
      <c r="I321" s="24">
        <v>14</v>
      </c>
      <c r="J321" s="217">
        <f t="shared" si="35"/>
        <v>1.0293360782295419E-2</v>
      </c>
      <c r="K321" s="209">
        <f t="shared" si="36"/>
        <v>44.070509521358723</v>
      </c>
      <c r="L321" s="202">
        <f t="shared" si="37"/>
        <v>9.6955120946989197</v>
      </c>
      <c r="M321" s="202">
        <v>18.711864406779661</v>
      </c>
      <c r="N321" s="202">
        <v>3.0110000000000001</v>
      </c>
      <c r="O321" s="10">
        <f t="shared" si="32"/>
        <v>75.488886022837306</v>
      </c>
      <c r="P321" s="11">
        <f t="shared" si="33"/>
        <v>0.17017332286482711</v>
      </c>
    </row>
    <row r="322" spans="1:16" x14ac:dyDescent="0.35">
      <c r="A322" s="9">
        <f t="shared" si="34"/>
        <v>317</v>
      </c>
      <c r="B322" s="14" t="s">
        <v>1281</v>
      </c>
      <c r="C322" s="8">
        <f>димвенканали!C322</f>
        <v>637.70000000000005</v>
      </c>
      <c r="D322" s="8">
        <f>димвенканали!D322</f>
        <v>0</v>
      </c>
      <c r="E322" s="8">
        <f>димвенканали!E322</f>
        <v>72.900000000000006</v>
      </c>
      <c r="F322" s="8">
        <f t="shared" si="38"/>
        <v>710.6</v>
      </c>
      <c r="G322" s="8"/>
      <c r="H322" s="8">
        <v>1</v>
      </c>
      <c r="I322" s="8">
        <v>21</v>
      </c>
      <c r="J322" s="217">
        <f t="shared" si="35"/>
        <v>1.5096929147366614E-2</v>
      </c>
      <c r="K322" s="209">
        <f t="shared" si="36"/>
        <v>64.636747297992784</v>
      </c>
      <c r="L322" s="202">
        <f t="shared" si="37"/>
        <v>14.220084405558412</v>
      </c>
      <c r="M322" s="202">
        <v>27.44406779661017</v>
      </c>
      <c r="N322" s="202">
        <v>4.4161333333333337</v>
      </c>
      <c r="O322" s="10">
        <f t="shared" si="32"/>
        <v>110.7170328334947</v>
      </c>
      <c r="P322" s="11">
        <f t="shared" si="33"/>
        <v>0.15580781428862187</v>
      </c>
    </row>
    <row r="323" spans="1:16" x14ac:dyDescent="0.35">
      <c r="A323" s="9">
        <f t="shared" si="34"/>
        <v>318</v>
      </c>
      <c r="B323" s="14" t="s">
        <v>1282</v>
      </c>
      <c r="C323" s="8">
        <f>димвенканали!C323</f>
        <v>212.4</v>
      </c>
      <c r="D323" s="8">
        <f>димвенканали!D323</f>
        <v>0</v>
      </c>
      <c r="E323" s="8">
        <f>димвенканали!E323</f>
        <v>0</v>
      </c>
      <c r="F323" s="8">
        <f t="shared" si="38"/>
        <v>212.4</v>
      </c>
      <c r="G323" s="8"/>
      <c r="H323" s="8"/>
      <c r="I323" s="8">
        <v>4</v>
      </c>
      <c r="J323" s="217">
        <f t="shared" si="35"/>
        <v>2.7448962086121117E-3</v>
      </c>
      <c r="K323" s="209">
        <f t="shared" si="36"/>
        <v>11.752135872362325</v>
      </c>
      <c r="L323" s="202">
        <f t="shared" si="37"/>
        <v>2.5854698919197117</v>
      </c>
      <c r="M323" s="202">
        <v>4.9898305084745767</v>
      </c>
      <c r="N323" s="202">
        <v>0.80293333333333328</v>
      </c>
      <c r="O323" s="10">
        <f t="shared" ref="O323:O386" si="39">K323+L323+M323+N323</f>
        <v>20.130369606089946</v>
      </c>
      <c r="P323" s="11">
        <f t="shared" ref="P323:P386" si="40">O323/F323</f>
        <v>9.4775751441101438E-2</v>
      </c>
    </row>
    <row r="324" spans="1:16" x14ac:dyDescent="0.35">
      <c r="A324" s="9">
        <f t="shared" si="34"/>
        <v>319</v>
      </c>
      <c r="B324" s="14" t="s">
        <v>1283</v>
      </c>
      <c r="C324" s="8">
        <f>димвенканали!C324</f>
        <v>867.1</v>
      </c>
      <c r="D324" s="8">
        <f>димвенканали!D324</f>
        <v>553.1</v>
      </c>
      <c r="E324" s="8">
        <f>димвенканали!E324</f>
        <v>0</v>
      </c>
      <c r="F324" s="8">
        <f t="shared" si="38"/>
        <v>1420.2</v>
      </c>
      <c r="G324" s="8">
        <v>2</v>
      </c>
      <c r="H324" s="8"/>
      <c r="I324" s="8">
        <v>13</v>
      </c>
      <c r="J324" s="217">
        <f t="shared" si="35"/>
        <v>1.0293360782295419E-2</v>
      </c>
      <c r="K324" s="209">
        <f t="shared" si="36"/>
        <v>44.070509521358723</v>
      </c>
      <c r="L324" s="202">
        <f t="shared" si="37"/>
        <v>9.6955120946989197</v>
      </c>
      <c r="M324" s="202">
        <v>18.711864406779661</v>
      </c>
      <c r="N324" s="202">
        <v>179.99999999999997</v>
      </c>
      <c r="O324" s="10">
        <f t="shared" si="39"/>
        <v>252.47788602283728</v>
      </c>
      <c r="P324" s="11">
        <f t="shared" si="40"/>
        <v>0.17777628927111483</v>
      </c>
    </row>
    <row r="325" spans="1:16" x14ac:dyDescent="0.35">
      <c r="A325" s="9">
        <f t="shared" si="34"/>
        <v>320</v>
      </c>
      <c r="B325" s="14" t="s">
        <v>1284</v>
      </c>
      <c r="C325" s="8">
        <f>димвенканали!C325</f>
        <v>386.4</v>
      </c>
      <c r="D325" s="8">
        <f>димвенканали!D325</f>
        <v>52.1</v>
      </c>
      <c r="E325" s="8">
        <f>димвенканали!E325</f>
        <v>0</v>
      </c>
      <c r="F325" s="8">
        <f t="shared" si="38"/>
        <v>438.5</v>
      </c>
      <c r="G325" s="8">
        <v>1</v>
      </c>
      <c r="H325" s="8"/>
      <c r="I325" s="8">
        <v>6</v>
      </c>
      <c r="J325" s="217">
        <f t="shared" si="35"/>
        <v>4.8035683650711957E-3</v>
      </c>
      <c r="K325" s="209">
        <f t="shared" si="36"/>
        <v>20.566237776634072</v>
      </c>
      <c r="L325" s="202">
        <f t="shared" si="37"/>
        <v>4.5245723108594955</v>
      </c>
      <c r="M325" s="202">
        <v>8.7322033898305094</v>
      </c>
      <c r="N325" s="202">
        <v>1.4051333333333333</v>
      </c>
      <c r="O325" s="10">
        <f t="shared" si="39"/>
        <v>35.228146810657407</v>
      </c>
      <c r="P325" s="11">
        <f t="shared" si="40"/>
        <v>8.0337849055091004E-2</v>
      </c>
    </row>
    <row r="326" spans="1:16" x14ac:dyDescent="0.35">
      <c r="A326" s="9">
        <f t="shared" si="34"/>
        <v>321</v>
      </c>
      <c r="B326" s="14" t="s">
        <v>1285</v>
      </c>
      <c r="C326" s="8">
        <f>димвенканали!C326</f>
        <v>515.1</v>
      </c>
      <c r="D326" s="8">
        <f>димвенканали!D326</f>
        <v>0</v>
      </c>
      <c r="E326" s="8">
        <f>димвенканали!E326</f>
        <v>0</v>
      </c>
      <c r="F326" s="8">
        <f t="shared" si="38"/>
        <v>515.1</v>
      </c>
      <c r="G326" s="8"/>
      <c r="H326" s="8"/>
      <c r="I326" s="8">
        <v>9</v>
      </c>
      <c r="J326" s="217">
        <f t="shared" si="35"/>
        <v>6.1760164693772509E-3</v>
      </c>
      <c r="K326" s="209">
        <f t="shared" si="36"/>
        <v>26.44230571281523</v>
      </c>
      <c r="L326" s="202">
        <f t="shared" si="37"/>
        <v>5.8173072568193502</v>
      </c>
      <c r="M326" s="202">
        <v>11.227118644067797</v>
      </c>
      <c r="N326" s="202">
        <v>1.8066</v>
      </c>
      <c r="O326" s="10">
        <f t="shared" si="39"/>
        <v>45.293331613702378</v>
      </c>
      <c r="P326" s="11">
        <f t="shared" si="40"/>
        <v>8.7931142717341051E-2</v>
      </c>
    </row>
    <row r="327" spans="1:16" x14ac:dyDescent="0.35">
      <c r="A327" s="9">
        <f t="shared" ref="A327:A390" si="41">A326+1</f>
        <v>322</v>
      </c>
      <c r="B327" s="14" t="s">
        <v>1286</v>
      </c>
      <c r="C327" s="8">
        <f>димвенканали!C327</f>
        <v>480.11</v>
      </c>
      <c r="D327" s="8">
        <f>димвенканали!D327</f>
        <v>0</v>
      </c>
      <c r="E327" s="8">
        <f>димвенканали!E327</f>
        <v>28.3</v>
      </c>
      <c r="F327" s="8">
        <f t="shared" si="38"/>
        <v>508.41</v>
      </c>
      <c r="G327" s="8"/>
      <c r="H327" s="8">
        <v>1</v>
      </c>
      <c r="I327" s="8">
        <v>8</v>
      </c>
      <c r="J327" s="217">
        <f t="shared" ref="J327:J390" si="42">4/5829*(I327+H327+G327)</f>
        <v>6.1760164693772509E-3</v>
      </c>
      <c r="K327" s="209">
        <f t="shared" si="36"/>
        <v>26.44230571281523</v>
      </c>
      <c r="L327" s="202">
        <f t="shared" si="37"/>
        <v>5.8173072568193502</v>
      </c>
      <c r="M327" s="202">
        <v>11.227118644067797</v>
      </c>
      <c r="N327" s="202">
        <v>1.8066</v>
      </c>
      <c r="O327" s="10">
        <f t="shared" si="39"/>
        <v>45.293331613702378</v>
      </c>
      <c r="P327" s="11">
        <f t="shared" si="40"/>
        <v>8.9088199708310958E-2</v>
      </c>
    </row>
    <row r="328" spans="1:16" x14ac:dyDescent="0.35">
      <c r="A328" s="9">
        <f t="shared" si="41"/>
        <v>323</v>
      </c>
      <c r="B328" s="14" t="s">
        <v>1287</v>
      </c>
      <c r="C328" s="8">
        <f>димвенканали!C328</f>
        <v>448.2</v>
      </c>
      <c r="D328" s="8">
        <f>димвенканали!D328</f>
        <v>0</v>
      </c>
      <c r="E328" s="8">
        <f>димвенканали!E328</f>
        <v>0</v>
      </c>
      <c r="F328" s="8">
        <f t="shared" si="38"/>
        <v>448.2</v>
      </c>
      <c r="G328" s="8"/>
      <c r="H328" s="8"/>
      <c r="I328" s="8">
        <v>8</v>
      </c>
      <c r="J328" s="217">
        <f t="shared" si="42"/>
        <v>5.4897924172242233E-3</v>
      </c>
      <c r="K328" s="209">
        <f t="shared" si="36"/>
        <v>23.504271744724651</v>
      </c>
      <c r="L328" s="202">
        <f t="shared" si="37"/>
        <v>5.1709397838394233</v>
      </c>
      <c r="M328" s="202">
        <v>9.9796610169491533</v>
      </c>
      <c r="N328" s="202">
        <v>1.6058666666666666</v>
      </c>
      <c r="O328" s="10">
        <f t="shared" si="39"/>
        <v>40.260739212179892</v>
      </c>
      <c r="P328" s="11">
        <f t="shared" si="40"/>
        <v>8.9827619839758802E-2</v>
      </c>
    </row>
    <row r="329" spans="1:16" x14ac:dyDescent="0.35">
      <c r="A329" s="9">
        <f t="shared" si="41"/>
        <v>324</v>
      </c>
      <c r="B329" s="14" t="s">
        <v>1288</v>
      </c>
      <c r="C329" s="8">
        <f>димвенканали!C329</f>
        <v>328</v>
      </c>
      <c r="D329" s="8">
        <f>димвенканали!D329</f>
        <v>0</v>
      </c>
      <c r="E329" s="8">
        <f>димвенканали!E329</f>
        <v>0</v>
      </c>
      <c r="F329" s="8">
        <f t="shared" si="38"/>
        <v>328</v>
      </c>
      <c r="G329" s="8"/>
      <c r="H329" s="8"/>
      <c r="I329" s="8">
        <v>6</v>
      </c>
      <c r="J329" s="217">
        <f t="shared" si="42"/>
        <v>4.1173443129181673E-3</v>
      </c>
      <c r="K329" s="209">
        <f t="shared" si="36"/>
        <v>17.628203808543486</v>
      </c>
      <c r="L329" s="202">
        <f t="shared" si="37"/>
        <v>3.8782048378795668</v>
      </c>
      <c r="M329" s="202">
        <v>7.4847457627118645</v>
      </c>
      <c r="N329" s="202">
        <v>1.2043999999999999</v>
      </c>
      <c r="O329" s="10">
        <f t="shared" si="39"/>
        <v>30.195554409134918</v>
      </c>
      <c r="P329" s="11">
        <f t="shared" si="40"/>
        <v>9.2059617101021091E-2</v>
      </c>
    </row>
    <row r="330" spans="1:16" x14ac:dyDescent="0.35">
      <c r="A330" s="9">
        <f t="shared" si="41"/>
        <v>325</v>
      </c>
      <c r="B330" s="14" t="s">
        <v>1289</v>
      </c>
      <c r="C330" s="8">
        <f>димвенканали!C330</f>
        <v>441.4</v>
      </c>
      <c r="D330" s="8">
        <f>димвенканали!D330</f>
        <v>0</v>
      </c>
      <c r="E330" s="8">
        <f>димвенканали!E330</f>
        <v>0</v>
      </c>
      <c r="F330" s="8">
        <f t="shared" si="38"/>
        <v>441.4</v>
      </c>
      <c r="G330" s="8"/>
      <c r="H330" s="8"/>
      <c r="I330" s="8">
        <v>8</v>
      </c>
      <c r="J330" s="217">
        <f t="shared" si="42"/>
        <v>5.4897924172242233E-3</v>
      </c>
      <c r="K330" s="209">
        <f t="shared" si="36"/>
        <v>23.504271744724651</v>
      </c>
      <c r="L330" s="202">
        <f t="shared" si="37"/>
        <v>5.1709397838394233</v>
      </c>
      <c r="M330" s="202">
        <v>9.9796610169491533</v>
      </c>
      <c r="N330" s="202">
        <v>1.6058666666666666</v>
      </c>
      <c r="O330" s="10">
        <f t="shared" si="39"/>
        <v>40.260739212179892</v>
      </c>
      <c r="P330" s="11">
        <f t="shared" si="40"/>
        <v>9.1211461740326003E-2</v>
      </c>
    </row>
    <row r="331" spans="1:16" x14ac:dyDescent="0.35">
      <c r="A331" s="9">
        <f t="shared" si="41"/>
        <v>326</v>
      </c>
      <c r="B331" s="14" t="s">
        <v>1290</v>
      </c>
      <c r="C331" s="8">
        <f>димвенканали!C331</f>
        <v>426.4</v>
      </c>
      <c r="D331" s="8">
        <f>димвенканали!D331</f>
        <v>0</v>
      </c>
      <c r="E331" s="8">
        <f>димвенканали!E331</f>
        <v>0</v>
      </c>
      <c r="F331" s="8">
        <f t="shared" si="38"/>
        <v>426.4</v>
      </c>
      <c r="G331" s="8"/>
      <c r="H331" s="8"/>
      <c r="I331" s="8">
        <v>8</v>
      </c>
      <c r="J331" s="217">
        <f t="shared" si="42"/>
        <v>5.4897924172242233E-3</v>
      </c>
      <c r="K331" s="209">
        <f t="shared" si="36"/>
        <v>23.504271744724651</v>
      </c>
      <c r="L331" s="202">
        <f t="shared" si="37"/>
        <v>5.1709397838394233</v>
      </c>
      <c r="M331" s="202">
        <v>9.9796610169491533</v>
      </c>
      <c r="N331" s="202">
        <v>1.6058666666666666</v>
      </c>
      <c r="O331" s="10">
        <f t="shared" si="39"/>
        <v>40.260739212179892</v>
      </c>
      <c r="P331" s="11">
        <f t="shared" si="40"/>
        <v>9.442012010361138E-2</v>
      </c>
    </row>
    <row r="332" spans="1:16" x14ac:dyDescent="0.35">
      <c r="A332" s="9">
        <f t="shared" si="41"/>
        <v>327</v>
      </c>
      <c r="B332" s="14" t="s">
        <v>1291</v>
      </c>
      <c r="C332" s="8">
        <f>димвенканали!C332</f>
        <v>219.4</v>
      </c>
      <c r="D332" s="8">
        <f>димвенканали!D332</f>
        <v>0</v>
      </c>
      <c r="E332" s="8">
        <f>димвенканали!E332</f>
        <v>0</v>
      </c>
      <c r="F332" s="8">
        <f t="shared" si="38"/>
        <v>219.4</v>
      </c>
      <c r="G332" s="8"/>
      <c r="H332" s="8"/>
      <c r="I332" s="8">
        <v>5</v>
      </c>
      <c r="J332" s="217">
        <f t="shared" si="42"/>
        <v>3.4311202607651397E-3</v>
      </c>
      <c r="K332" s="209">
        <f t="shared" si="36"/>
        <v>14.690169840452906</v>
      </c>
      <c r="L332" s="202">
        <f t="shared" si="37"/>
        <v>3.2318373648996395</v>
      </c>
      <c r="M332" s="202">
        <v>6.2372881355932206</v>
      </c>
      <c r="N332" s="202">
        <v>1.0036666666666667</v>
      </c>
      <c r="O332" s="10">
        <f t="shared" si="39"/>
        <v>25.162962007612435</v>
      </c>
      <c r="P332" s="11">
        <f t="shared" si="40"/>
        <v>0.11468989064545321</v>
      </c>
    </row>
    <row r="333" spans="1:16" x14ac:dyDescent="0.35">
      <c r="A333" s="9">
        <f t="shared" si="41"/>
        <v>328</v>
      </c>
      <c r="B333" s="14" t="s">
        <v>1292</v>
      </c>
      <c r="C333" s="8">
        <f>димвенканали!C333</f>
        <v>524.1</v>
      </c>
      <c r="D333" s="8">
        <f>димвенканали!D333</f>
        <v>0</v>
      </c>
      <c r="E333" s="8">
        <f>димвенканали!E333</f>
        <v>55.8</v>
      </c>
      <c r="F333" s="8">
        <f t="shared" si="38"/>
        <v>579.9</v>
      </c>
      <c r="G333" s="8"/>
      <c r="H333" s="8">
        <v>1</v>
      </c>
      <c r="I333" s="8">
        <v>17</v>
      </c>
      <c r="J333" s="217">
        <f t="shared" si="42"/>
        <v>1.2352032938754502E-2</v>
      </c>
      <c r="K333" s="209">
        <f t="shared" si="36"/>
        <v>52.88461142563046</v>
      </c>
      <c r="L333" s="202">
        <f t="shared" si="37"/>
        <v>11.6346145136387</v>
      </c>
      <c r="M333" s="202">
        <v>22.454237288135594</v>
      </c>
      <c r="N333" s="202">
        <v>3.6132</v>
      </c>
      <c r="O333" s="10">
        <f t="shared" si="39"/>
        <v>90.586663227404756</v>
      </c>
      <c r="P333" s="11">
        <f t="shared" si="40"/>
        <v>0.15621083501880456</v>
      </c>
    </row>
    <row r="334" spans="1:16" x14ac:dyDescent="0.35">
      <c r="A334" s="9">
        <f t="shared" si="41"/>
        <v>329</v>
      </c>
      <c r="B334" s="14" t="s">
        <v>1293</v>
      </c>
      <c r="C334" s="8">
        <f>димвенканали!C334</f>
        <v>503.4</v>
      </c>
      <c r="D334" s="8">
        <f>димвенканали!D334</f>
        <v>0</v>
      </c>
      <c r="E334" s="8">
        <f>димвенканали!E334</f>
        <v>0</v>
      </c>
      <c r="F334" s="8">
        <f t="shared" si="38"/>
        <v>503.4</v>
      </c>
      <c r="G334" s="8"/>
      <c r="H334" s="8"/>
      <c r="I334" s="8">
        <v>16</v>
      </c>
      <c r="J334" s="217">
        <f t="shared" si="42"/>
        <v>1.0979584834448447E-2</v>
      </c>
      <c r="K334" s="209">
        <f t="shared" si="36"/>
        <v>47.008543489449302</v>
      </c>
      <c r="L334" s="202">
        <f t="shared" si="37"/>
        <v>10.341879567678847</v>
      </c>
      <c r="M334" s="202">
        <v>19.959322033898307</v>
      </c>
      <c r="N334" s="202">
        <v>3.2117333333333331</v>
      </c>
      <c r="O334" s="10">
        <f t="shared" si="39"/>
        <v>80.521478424359785</v>
      </c>
      <c r="P334" s="11">
        <f t="shared" si="40"/>
        <v>0.15995526107342031</v>
      </c>
    </row>
    <row r="335" spans="1:16" x14ac:dyDescent="0.35">
      <c r="A335" s="9">
        <f t="shared" si="41"/>
        <v>330</v>
      </c>
      <c r="B335" s="14" t="s">
        <v>1294</v>
      </c>
      <c r="C335" s="8">
        <f>димвенканали!C335</f>
        <v>579</v>
      </c>
      <c r="D335" s="8">
        <f>димвенканали!D335</f>
        <v>0</v>
      </c>
      <c r="E335" s="8">
        <f>димвенканали!E335</f>
        <v>0</v>
      </c>
      <c r="F335" s="8">
        <f t="shared" si="38"/>
        <v>579</v>
      </c>
      <c r="G335" s="8"/>
      <c r="H335" s="8"/>
      <c r="I335" s="8">
        <v>15</v>
      </c>
      <c r="J335" s="217">
        <f t="shared" si="42"/>
        <v>1.0293360782295419E-2</v>
      </c>
      <c r="K335" s="209">
        <f t="shared" si="36"/>
        <v>44.070509521358723</v>
      </c>
      <c r="L335" s="202">
        <f t="shared" si="37"/>
        <v>9.6955120946989197</v>
      </c>
      <c r="M335" s="202">
        <v>18.711864406779661</v>
      </c>
      <c r="N335" s="202">
        <v>3.0110000000000001</v>
      </c>
      <c r="O335" s="10">
        <f t="shared" si="39"/>
        <v>75.488886022837306</v>
      </c>
      <c r="P335" s="11">
        <f t="shared" si="40"/>
        <v>0.13037804149021986</v>
      </c>
    </row>
    <row r="336" spans="1:16" x14ac:dyDescent="0.35">
      <c r="A336" s="9">
        <f t="shared" si="41"/>
        <v>331</v>
      </c>
      <c r="B336" s="14" t="s">
        <v>1295</v>
      </c>
      <c r="C336" s="8">
        <f>димвенканали!C336</f>
        <v>481.5</v>
      </c>
      <c r="D336" s="8">
        <f>димвенканали!D336</f>
        <v>0</v>
      </c>
      <c r="E336" s="8">
        <f>димвенканали!E336</f>
        <v>65.3</v>
      </c>
      <c r="F336" s="8">
        <f t="shared" si="38"/>
        <v>546.79999999999995</v>
      </c>
      <c r="G336" s="8"/>
      <c r="H336" s="8">
        <v>1</v>
      </c>
      <c r="I336" s="8">
        <v>9</v>
      </c>
      <c r="J336" s="217">
        <f t="shared" si="42"/>
        <v>6.8622405215302794E-3</v>
      </c>
      <c r="K336" s="209">
        <f t="shared" si="36"/>
        <v>29.380339680905813</v>
      </c>
      <c r="L336" s="202">
        <f t="shared" si="37"/>
        <v>6.4636747297992789</v>
      </c>
      <c r="M336" s="202">
        <v>12.474576271186441</v>
      </c>
      <c r="N336" s="202">
        <v>2.0073333333333334</v>
      </c>
      <c r="O336" s="10">
        <f t="shared" si="39"/>
        <v>50.325924015224871</v>
      </c>
      <c r="P336" s="11">
        <f t="shared" si="40"/>
        <v>9.2037169011018424E-2</v>
      </c>
    </row>
    <row r="337" spans="1:16" x14ac:dyDescent="0.35">
      <c r="A337" s="9">
        <f t="shared" si="41"/>
        <v>332</v>
      </c>
      <c r="B337" s="14" t="s">
        <v>1296</v>
      </c>
      <c r="C337" s="8">
        <f>димвенканали!C337</f>
        <v>528.70000000000005</v>
      </c>
      <c r="D337" s="8">
        <f>димвенканали!D337</f>
        <v>0</v>
      </c>
      <c r="E337" s="8">
        <f>димвенканали!E337</f>
        <v>0</v>
      </c>
      <c r="F337" s="8">
        <f t="shared" si="38"/>
        <v>528.70000000000005</v>
      </c>
      <c r="G337" s="8"/>
      <c r="H337" s="8"/>
      <c r="I337" s="8">
        <v>17</v>
      </c>
      <c r="J337" s="217">
        <f t="shared" si="42"/>
        <v>1.1665808886601474E-2</v>
      </c>
      <c r="K337" s="209">
        <f t="shared" si="36"/>
        <v>49.946577457539881</v>
      </c>
      <c r="L337" s="202">
        <f t="shared" si="37"/>
        <v>10.988247040658774</v>
      </c>
      <c r="M337" s="202">
        <v>21.206779661016949</v>
      </c>
      <c r="N337" s="202">
        <v>3.4124666666666665</v>
      </c>
      <c r="O337" s="10">
        <f t="shared" si="39"/>
        <v>85.554070825882263</v>
      </c>
      <c r="P337" s="11">
        <f t="shared" si="40"/>
        <v>0.1618196913672825</v>
      </c>
    </row>
    <row r="338" spans="1:16" x14ac:dyDescent="0.35">
      <c r="A338" s="9">
        <f t="shared" si="41"/>
        <v>333</v>
      </c>
      <c r="B338" s="14" t="s">
        <v>1297</v>
      </c>
      <c r="C338" s="8">
        <f>димвенканали!C338</f>
        <v>495.8</v>
      </c>
      <c r="D338" s="8">
        <f>димвенканали!D338</f>
        <v>0</v>
      </c>
      <c r="E338" s="8">
        <f>димвенканали!E338</f>
        <v>0</v>
      </c>
      <c r="F338" s="8">
        <f t="shared" si="38"/>
        <v>495.8</v>
      </c>
      <c r="G338" s="8"/>
      <c r="H338" s="8"/>
      <c r="I338" s="8">
        <v>15</v>
      </c>
      <c r="J338" s="217">
        <f t="shared" si="42"/>
        <v>1.0293360782295419E-2</v>
      </c>
      <c r="K338" s="209">
        <f t="shared" si="36"/>
        <v>44.070509521358723</v>
      </c>
      <c r="L338" s="202">
        <f t="shared" si="37"/>
        <v>9.6955120946989197</v>
      </c>
      <c r="M338" s="202">
        <v>18.711864406779661</v>
      </c>
      <c r="N338" s="202">
        <v>3.0110000000000001</v>
      </c>
      <c r="O338" s="10">
        <f t="shared" si="39"/>
        <v>75.488886022837306</v>
      </c>
      <c r="P338" s="11">
        <f t="shared" si="40"/>
        <v>0.15225672856562586</v>
      </c>
    </row>
    <row r="339" spans="1:16" x14ac:dyDescent="0.35">
      <c r="A339" s="9">
        <f t="shared" si="41"/>
        <v>334</v>
      </c>
      <c r="B339" s="14" t="s">
        <v>1298</v>
      </c>
      <c r="C339" s="8">
        <f>димвенканали!C339</f>
        <v>1498.3</v>
      </c>
      <c r="D339" s="8">
        <f>димвенканали!D339</f>
        <v>0</v>
      </c>
      <c r="E339" s="8">
        <f>димвенканали!E339</f>
        <v>152.4</v>
      </c>
      <c r="F339" s="8">
        <f t="shared" si="38"/>
        <v>1650.7</v>
      </c>
      <c r="G339" s="8"/>
      <c r="H339" s="8">
        <v>1</v>
      </c>
      <c r="I339" s="8">
        <v>25</v>
      </c>
      <c r="J339" s="217">
        <f t="shared" si="42"/>
        <v>1.7841825355978724E-2</v>
      </c>
      <c r="K339" s="209">
        <f t="shared" si="36"/>
        <v>76.388883170355101</v>
      </c>
      <c r="L339" s="202">
        <f t="shared" si="37"/>
        <v>16.805554297478121</v>
      </c>
      <c r="M339" s="202">
        <v>32.433898305084746</v>
      </c>
      <c r="N339" s="202">
        <v>5.2190666666666665</v>
      </c>
      <c r="O339" s="10">
        <f t="shared" si="39"/>
        <v>130.84740243958464</v>
      </c>
      <c r="P339" s="11">
        <f t="shared" si="40"/>
        <v>7.9267827248794234E-2</v>
      </c>
    </row>
    <row r="340" spans="1:16" x14ac:dyDescent="0.35">
      <c r="A340" s="9">
        <f t="shared" si="41"/>
        <v>335</v>
      </c>
      <c r="B340" s="14" t="s">
        <v>1299</v>
      </c>
      <c r="C340" s="8">
        <f>димвенканали!C340</f>
        <v>297.8</v>
      </c>
      <c r="D340" s="8">
        <f>димвенканали!D340</f>
        <v>0</v>
      </c>
      <c r="E340" s="8">
        <f>димвенканали!E340</f>
        <v>0</v>
      </c>
      <c r="F340" s="8">
        <f t="shared" si="38"/>
        <v>297.8</v>
      </c>
      <c r="G340" s="8"/>
      <c r="H340" s="8"/>
      <c r="I340" s="8">
        <v>7</v>
      </c>
      <c r="J340" s="217">
        <f t="shared" si="42"/>
        <v>4.8035683650711957E-3</v>
      </c>
      <c r="K340" s="209">
        <f t="shared" si="36"/>
        <v>20.566237776634072</v>
      </c>
      <c r="L340" s="202">
        <f t="shared" si="37"/>
        <v>4.5245723108594955</v>
      </c>
      <c r="M340" s="202">
        <v>8.7322033898305094</v>
      </c>
      <c r="N340" s="202">
        <v>1.4051333333333333</v>
      </c>
      <c r="O340" s="10">
        <f t="shared" si="39"/>
        <v>35.228146810657407</v>
      </c>
      <c r="P340" s="11">
        <f t="shared" si="40"/>
        <v>0.11829465013652588</v>
      </c>
    </row>
    <row r="341" spans="1:16" x14ac:dyDescent="0.35">
      <c r="A341" s="9">
        <f t="shared" si="41"/>
        <v>336</v>
      </c>
      <c r="B341" s="14" t="s">
        <v>1300</v>
      </c>
      <c r="C341" s="8">
        <f>димвенканали!C341</f>
        <v>343.75</v>
      </c>
      <c r="D341" s="8">
        <f>димвенканали!D341</f>
        <v>0</v>
      </c>
      <c r="E341" s="8">
        <f>димвенканали!E341</f>
        <v>0</v>
      </c>
      <c r="F341" s="8">
        <f t="shared" si="38"/>
        <v>343.75</v>
      </c>
      <c r="G341" s="8"/>
      <c r="H341" s="8"/>
      <c r="I341" s="8">
        <v>11</v>
      </c>
      <c r="J341" s="217">
        <f t="shared" si="42"/>
        <v>7.548464573683307E-3</v>
      </c>
      <c r="K341" s="209">
        <f t="shared" si="36"/>
        <v>32.318373648996392</v>
      </c>
      <c r="L341" s="202">
        <f t="shared" si="37"/>
        <v>7.1100422027792058</v>
      </c>
      <c r="M341" s="202">
        <v>13.722033898305085</v>
      </c>
      <c r="N341" s="202">
        <v>2.2080666666666668</v>
      </c>
      <c r="O341" s="10">
        <f t="shared" si="39"/>
        <v>55.358516416747349</v>
      </c>
      <c r="P341" s="11">
        <f t="shared" si="40"/>
        <v>0.16104295684871955</v>
      </c>
    </row>
    <row r="342" spans="1:16" x14ac:dyDescent="0.35">
      <c r="A342" s="9">
        <f t="shared" si="41"/>
        <v>337</v>
      </c>
      <c r="B342" s="14" t="s">
        <v>1301</v>
      </c>
      <c r="C342" s="8">
        <f>димвенканали!C342</f>
        <v>3142.7</v>
      </c>
      <c r="D342" s="8">
        <f>димвенканали!D342</f>
        <v>0</v>
      </c>
      <c r="E342" s="8">
        <f>димвенканали!E342</f>
        <v>0</v>
      </c>
      <c r="F342" s="8">
        <f t="shared" si="38"/>
        <v>3142.7</v>
      </c>
      <c r="G342" s="8"/>
      <c r="H342" s="8"/>
      <c r="I342" s="8">
        <v>55</v>
      </c>
      <c r="J342" s="217">
        <f t="shared" si="42"/>
        <v>3.7742322868416535E-2</v>
      </c>
      <c r="K342" s="209">
        <f t="shared" si="36"/>
        <v>161.59186824498195</v>
      </c>
      <c r="L342" s="202">
        <f t="shared" si="37"/>
        <v>35.550211013896032</v>
      </c>
      <c r="M342" s="202">
        <v>68.610169491525426</v>
      </c>
      <c r="N342" s="202">
        <v>11.040333333333335</v>
      </c>
      <c r="O342" s="10">
        <f t="shared" si="39"/>
        <v>276.7925820837367</v>
      </c>
      <c r="P342" s="11">
        <f t="shared" si="40"/>
        <v>8.8074770765181762E-2</v>
      </c>
    </row>
    <row r="343" spans="1:16" x14ac:dyDescent="0.35">
      <c r="A343" s="9">
        <f t="shared" si="41"/>
        <v>338</v>
      </c>
      <c r="B343" s="14" t="s">
        <v>1302</v>
      </c>
      <c r="C343" s="8">
        <f>димвенканали!C343</f>
        <v>545.29999999999995</v>
      </c>
      <c r="D343" s="8">
        <f>димвенканали!D343</f>
        <v>0</v>
      </c>
      <c r="E343" s="8">
        <f>димвенканали!E343</f>
        <v>53.8</v>
      </c>
      <c r="F343" s="8">
        <f t="shared" si="38"/>
        <v>599.09999999999991</v>
      </c>
      <c r="G343" s="8"/>
      <c r="H343" s="8">
        <v>1</v>
      </c>
      <c r="I343" s="8">
        <v>14</v>
      </c>
      <c r="J343" s="217">
        <f t="shared" si="42"/>
        <v>1.0293360782295419E-2</v>
      </c>
      <c r="K343" s="209">
        <f t="shared" si="36"/>
        <v>44.070509521358723</v>
      </c>
      <c r="L343" s="202">
        <f t="shared" si="37"/>
        <v>9.6955120946989197</v>
      </c>
      <c r="M343" s="202">
        <v>18.711864406779661</v>
      </c>
      <c r="N343" s="202">
        <v>3.0110000000000001</v>
      </c>
      <c r="O343" s="10">
        <f t="shared" si="39"/>
        <v>75.488886022837306</v>
      </c>
      <c r="P343" s="11">
        <f t="shared" si="40"/>
        <v>0.12600381576170475</v>
      </c>
    </row>
    <row r="344" spans="1:16" x14ac:dyDescent="0.35">
      <c r="A344" s="9">
        <f t="shared" si="41"/>
        <v>339</v>
      </c>
      <c r="B344" s="14" t="s">
        <v>1303</v>
      </c>
      <c r="C344" s="8">
        <f>димвенканали!C344</f>
        <v>354.4</v>
      </c>
      <c r="D344" s="8">
        <f>димвенканали!D344</f>
        <v>0</v>
      </c>
      <c r="E344" s="8">
        <f>димвенканали!E344</f>
        <v>0</v>
      </c>
      <c r="F344" s="8">
        <f t="shared" si="38"/>
        <v>354.4</v>
      </c>
      <c r="G344" s="8"/>
      <c r="H344" s="8"/>
      <c r="I344" s="8">
        <v>10</v>
      </c>
      <c r="J344" s="217">
        <f t="shared" si="42"/>
        <v>6.8622405215302794E-3</v>
      </c>
      <c r="K344" s="209">
        <f t="shared" si="36"/>
        <v>29.380339680905813</v>
      </c>
      <c r="L344" s="202">
        <f t="shared" si="37"/>
        <v>6.4636747297992789</v>
      </c>
      <c r="M344" s="202">
        <v>12.474576271186441</v>
      </c>
      <c r="N344" s="202">
        <v>2.0073333333333334</v>
      </c>
      <c r="O344" s="10">
        <f t="shared" si="39"/>
        <v>50.325924015224871</v>
      </c>
      <c r="P344" s="11">
        <f t="shared" si="40"/>
        <v>0.14200317160052164</v>
      </c>
    </row>
    <row r="345" spans="1:16" x14ac:dyDescent="0.35">
      <c r="A345" s="9">
        <f t="shared" si="41"/>
        <v>340</v>
      </c>
      <c r="B345" s="14" t="s">
        <v>1304</v>
      </c>
      <c r="C345" s="8">
        <f>димвенканали!C345</f>
        <v>190.2</v>
      </c>
      <c r="D345" s="8">
        <f>димвенканали!D345</f>
        <v>0</v>
      </c>
      <c r="E345" s="8">
        <f>димвенканали!E345</f>
        <v>0</v>
      </c>
      <c r="F345" s="8">
        <f t="shared" si="38"/>
        <v>190.2</v>
      </c>
      <c r="G345" s="8"/>
      <c r="H345" s="8"/>
      <c r="I345" s="8">
        <v>6</v>
      </c>
      <c r="J345" s="217">
        <f t="shared" si="42"/>
        <v>4.1173443129181673E-3</v>
      </c>
      <c r="K345" s="209">
        <f t="shared" si="36"/>
        <v>17.628203808543486</v>
      </c>
      <c r="L345" s="202">
        <f t="shared" si="37"/>
        <v>3.8782048378795668</v>
      </c>
      <c r="M345" s="202">
        <v>7.4847457627118645</v>
      </c>
      <c r="N345" s="202">
        <v>1.2043999999999999</v>
      </c>
      <c r="O345" s="10">
        <f t="shared" si="39"/>
        <v>30.195554409134918</v>
      </c>
      <c r="P345" s="11">
        <f t="shared" si="40"/>
        <v>0.158756858092192</v>
      </c>
    </row>
    <row r="346" spans="1:16" x14ac:dyDescent="0.35">
      <c r="A346" s="9">
        <f t="shared" si="41"/>
        <v>341</v>
      </c>
      <c r="B346" s="14" t="s">
        <v>1305</v>
      </c>
      <c r="C346" s="8">
        <f>димвенканали!C346</f>
        <v>396.04</v>
      </c>
      <c r="D346" s="8">
        <f>димвенканали!D346</f>
        <v>0</v>
      </c>
      <c r="E346" s="8">
        <f>димвенканали!E346</f>
        <v>0</v>
      </c>
      <c r="F346" s="8">
        <f t="shared" si="38"/>
        <v>396.04</v>
      </c>
      <c r="G346" s="8"/>
      <c r="H346" s="8"/>
      <c r="I346" s="8">
        <v>16</v>
      </c>
      <c r="J346" s="217">
        <f t="shared" si="42"/>
        <v>1.0979584834448447E-2</v>
      </c>
      <c r="K346" s="209">
        <f t="shared" si="36"/>
        <v>47.008543489449302</v>
      </c>
      <c r="L346" s="202">
        <f t="shared" si="37"/>
        <v>10.341879567678847</v>
      </c>
      <c r="M346" s="202">
        <v>19.959322033898307</v>
      </c>
      <c r="N346" s="202">
        <v>3.2117333333333331</v>
      </c>
      <c r="O346" s="10">
        <f t="shared" si="39"/>
        <v>80.521478424359785</v>
      </c>
      <c r="P346" s="11">
        <f t="shared" si="40"/>
        <v>0.20331652970497874</v>
      </c>
    </row>
    <row r="347" spans="1:16" x14ac:dyDescent="0.35">
      <c r="A347" s="9">
        <f t="shared" si="41"/>
        <v>342</v>
      </c>
      <c r="B347" s="14" t="s">
        <v>1306</v>
      </c>
      <c r="C347" s="8">
        <f>димвенканали!C347</f>
        <v>507.3</v>
      </c>
      <c r="D347" s="8">
        <f>димвенканали!D347</f>
        <v>0</v>
      </c>
      <c r="E347" s="8">
        <f>димвенканали!E347</f>
        <v>0</v>
      </c>
      <c r="F347" s="8">
        <f t="shared" si="38"/>
        <v>507.3</v>
      </c>
      <c r="G347" s="8"/>
      <c r="H347" s="8"/>
      <c r="I347" s="8">
        <v>10</v>
      </c>
      <c r="J347" s="217">
        <f t="shared" si="42"/>
        <v>6.8622405215302794E-3</v>
      </c>
      <c r="K347" s="209">
        <f t="shared" si="36"/>
        <v>29.380339680905813</v>
      </c>
      <c r="L347" s="202">
        <f t="shared" si="37"/>
        <v>6.4636747297992789</v>
      </c>
      <c r="M347" s="202">
        <v>12.474576271186441</v>
      </c>
      <c r="N347" s="202">
        <v>2.0073333333333334</v>
      </c>
      <c r="O347" s="10">
        <f t="shared" si="39"/>
        <v>50.325924015224871</v>
      </c>
      <c r="P347" s="11">
        <f t="shared" si="40"/>
        <v>9.9203477262418432E-2</v>
      </c>
    </row>
    <row r="348" spans="1:16" x14ac:dyDescent="0.35">
      <c r="A348" s="9">
        <f t="shared" si="41"/>
        <v>343</v>
      </c>
      <c r="B348" s="14" t="s">
        <v>1307</v>
      </c>
      <c r="C348" s="8">
        <f>димвенканали!C348</f>
        <v>262</v>
      </c>
      <c r="D348" s="8">
        <f>димвенканали!D348</f>
        <v>0</v>
      </c>
      <c r="E348" s="8">
        <f>димвенканали!E348</f>
        <v>44.2</v>
      </c>
      <c r="F348" s="8">
        <f t="shared" si="38"/>
        <v>306.2</v>
      </c>
      <c r="G348" s="8"/>
      <c r="H348" s="8">
        <v>1</v>
      </c>
      <c r="I348" s="8">
        <v>6</v>
      </c>
      <c r="J348" s="217">
        <f t="shared" si="42"/>
        <v>4.8035683650711957E-3</v>
      </c>
      <c r="K348" s="209">
        <f t="shared" si="36"/>
        <v>20.566237776634072</v>
      </c>
      <c r="L348" s="202">
        <f t="shared" si="37"/>
        <v>4.5245723108594955</v>
      </c>
      <c r="M348" s="202">
        <v>8.7322033898305094</v>
      </c>
      <c r="N348" s="202">
        <v>1.4051333333333333</v>
      </c>
      <c r="O348" s="10">
        <f t="shared" si="39"/>
        <v>35.228146810657407</v>
      </c>
      <c r="P348" s="11">
        <f t="shared" si="40"/>
        <v>0.11504946704982824</v>
      </c>
    </row>
    <row r="349" spans="1:16" x14ac:dyDescent="0.35">
      <c r="A349" s="9">
        <f t="shared" si="41"/>
        <v>344</v>
      </c>
      <c r="B349" s="14" t="s">
        <v>1308</v>
      </c>
      <c r="C349" s="8">
        <f>димвенканали!C349</f>
        <v>504.4</v>
      </c>
      <c r="D349" s="8">
        <f>димвенканали!D349</f>
        <v>0</v>
      </c>
      <c r="E349" s="8">
        <f>димвенканали!E349</f>
        <v>0</v>
      </c>
      <c r="F349" s="8">
        <f t="shared" si="38"/>
        <v>504.4</v>
      </c>
      <c r="G349" s="8"/>
      <c r="H349" s="8"/>
      <c r="I349" s="8">
        <v>10</v>
      </c>
      <c r="J349" s="217">
        <f t="shared" si="42"/>
        <v>6.8622405215302794E-3</v>
      </c>
      <c r="K349" s="209">
        <f t="shared" si="36"/>
        <v>29.380339680905813</v>
      </c>
      <c r="L349" s="202">
        <f t="shared" si="37"/>
        <v>6.4636747297992789</v>
      </c>
      <c r="M349" s="202">
        <v>12.474576271186441</v>
      </c>
      <c r="N349" s="202">
        <v>2.0073333333333334</v>
      </c>
      <c r="O349" s="10">
        <f t="shared" si="39"/>
        <v>50.325924015224871</v>
      </c>
      <c r="P349" s="11">
        <f t="shared" si="40"/>
        <v>9.9773838253816166E-2</v>
      </c>
    </row>
    <row r="350" spans="1:16" x14ac:dyDescent="0.35">
      <c r="A350" s="9">
        <f t="shared" si="41"/>
        <v>345</v>
      </c>
      <c r="B350" s="14" t="s">
        <v>1309</v>
      </c>
      <c r="C350" s="8">
        <f>димвенканали!C350</f>
        <v>322.5</v>
      </c>
      <c r="D350" s="8">
        <f>димвенканали!D350</f>
        <v>0</v>
      </c>
      <c r="E350" s="8">
        <f>димвенканали!E350</f>
        <v>0</v>
      </c>
      <c r="F350" s="8">
        <f t="shared" si="38"/>
        <v>322.5</v>
      </c>
      <c r="G350" s="8"/>
      <c r="H350" s="8"/>
      <c r="I350" s="8">
        <v>7</v>
      </c>
      <c r="J350" s="217">
        <f t="shared" si="42"/>
        <v>4.8035683650711957E-3</v>
      </c>
      <c r="K350" s="209">
        <f t="shared" si="36"/>
        <v>20.566237776634072</v>
      </c>
      <c r="L350" s="202">
        <f t="shared" si="37"/>
        <v>4.5245723108594955</v>
      </c>
      <c r="M350" s="202">
        <v>8.7322033898305094</v>
      </c>
      <c r="N350" s="202">
        <v>1.4051333333333333</v>
      </c>
      <c r="O350" s="10">
        <f t="shared" si="39"/>
        <v>35.228146810657407</v>
      </c>
      <c r="P350" s="11">
        <f t="shared" si="40"/>
        <v>0.10923456375397646</v>
      </c>
    </row>
    <row r="351" spans="1:16" x14ac:dyDescent="0.35">
      <c r="A351" s="9">
        <f t="shared" si="41"/>
        <v>346</v>
      </c>
      <c r="B351" s="14" t="s">
        <v>1310</v>
      </c>
      <c r="C351" s="8">
        <f>димвенканали!C351</f>
        <v>397.8</v>
      </c>
      <c r="D351" s="8">
        <f>димвенканали!D351</f>
        <v>0</v>
      </c>
      <c r="E351" s="8">
        <f>димвенканали!E351</f>
        <v>0</v>
      </c>
      <c r="F351" s="8">
        <f t="shared" si="38"/>
        <v>397.8</v>
      </c>
      <c r="G351" s="8"/>
      <c r="H351" s="8"/>
      <c r="I351" s="8">
        <v>9</v>
      </c>
      <c r="J351" s="217">
        <f t="shared" si="42"/>
        <v>6.1760164693772509E-3</v>
      </c>
      <c r="K351" s="209">
        <f t="shared" si="36"/>
        <v>26.44230571281523</v>
      </c>
      <c r="L351" s="202">
        <f t="shared" si="37"/>
        <v>5.8173072568193502</v>
      </c>
      <c r="M351" s="202">
        <v>11.227118644067797</v>
      </c>
      <c r="N351" s="202">
        <v>1.8066</v>
      </c>
      <c r="O351" s="10">
        <f t="shared" si="39"/>
        <v>45.293331613702378</v>
      </c>
      <c r="P351" s="11">
        <f t="shared" si="40"/>
        <v>0.11385955659553136</v>
      </c>
    </row>
    <row r="352" spans="1:16" x14ac:dyDescent="0.35">
      <c r="A352" s="9">
        <f t="shared" si="41"/>
        <v>347</v>
      </c>
      <c r="B352" s="14" t="s">
        <v>1311</v>
      </c>
      <c r="C352" s="8">
        <f>димвенканали!C352</f>
        <v>137.69999999999999</v>
      </c>
      <c r="D352" s="8">
        <f>димвенканали!D352</f>
        <v>4.3</v>
      </c>
      <c r="E352" s="8">
        <f>димвенканали!E352</f>
        <v>0</v>
      </c>
      <c r="F352" s="8">
        <f t="shared" si="38"/>
        <v>142</v>
      </c>
      <c r="G352" s="8">
        <v>1</v>
      </c>
      <c r="H352" s="8"/>
      <c r="I352" s="8">
        <v>3</v>
      </c>
      <c r="J352" s="217">
        <f t="shared" si="42"/>
        <v>2.7448962086121117E-3</v>
      </c>
      <c r="K352" s="209">
        <f t="shared" si="36"/>
        <v>11.752135872362325</v>
      </c>
      <c r="L352" s="202">
        <f t="shared" si="37"/>
        <v>2.5854698919197117</v>
      </c>
      <c r="M352" s="202">
        <v>4.9898305084745767</v>
      </c>
      <c r="N352" s="202">
        <v>0.80293333333333328</v>
      </c>
      <c r="O352" s="10">
        <f t="shared" si="39"/>
        <v>20.130369606089946</v>
      </c>
      <c r="P352" s="11">
        <f t="shared" si="40"/>
        <v>0.14176316624007004</v>
      </c>
    </row>
    <row r="353" spans="1:16" x14ac:dyDescent="0.35">
      <c r="A353" s="9">
        <f t="shared" si="41"/>
        <v>348</v>
      </c>
      <c r="B353" s="14" t="s">
        <v>1312</v>
      </c>
      <c r="C353" s="8">
        <f>димвенканали!C353</f>
        <v>156.19999999999999</v>
      </c>
      <c r="D353" s="8">
        <f>димвенканали!D353</f>
        <v>0</v>
      </c>
      <c r="E353" s="8">
        <f>димвенканали!E353</f>
        <v>0</v>
      </c>
      <c r="F353" s="8">
        <f t="shared" si="38"/>
        <v>156.19999999999999</v>
      </c>
      <c r="G353" s="8"/>
      <c r="H353" s="8"/>
      <c r="I353" s="8">
        <v>5</v>
      </c>
      <c r="J353" s="217">
        <f t="shared" si="42"/>
        <v>3.4311202607651397E-3</v>
      </c>
      <c r="K353" s="209">
        <f t="shared" si="36"/>
        <v>14.690169840452906</v>
      </c>
      <c r="L353" s="202">
        <f t="shared" si="37"/>
        <v>3.2318373648996395</v>
      </c>
      <c r="M353" s="202">
        <v>6.2372881355932206</v>
      </c>
      <c r="N353" s="202">
        <v>1.0036666666666667</v>
      </c>
      <c r="O353" s="10">
        <f t="shared" si="39"/>
        <v>25.162962007612435</v>
      </c>
      <c r="P353" s="11">
        <f t="shared" si="40"/>
        <v>0.16109450709098871</v>
      </c>
    </row>
    <row r="354" spans="1:16" x14ac:dyDescent="0.35">
      <c r="A354" s="9">
        <f t="shared" si="41"/>
        <v>349</v>
      </c>
      <c r="B354" s="14" t="s">
        <v>1313</v>
      </c>
      <c r="C354" s="8">
        <f>димвенканали!C354</f>
        <v>548.20000000000005</v>
      </c>
      <c r="D354" s="8">
        <f>димвенканали!D354</f>
        <v>0</v>
      </c>
      <c r="E354" s="8">
        <f>димвенканали!E354</f>
        <v>43.5</v>
      </c>
      <c r="F354" s="8">
        <f t="shared" si="38"/>
        <v>591.70000000000005</v>
      </c>
      <c r="G354" s="8"/>
      <c r="H354" s="8">
        <v>1</v>
      </c>
      <c r="I354" s="8">
        <v>13</v>
      </c>
      <c r="J354" s="217">
        <f t="shared" si="42"/>
        <v>9.6071367301423915E-3</v>
      </c>
      <c r="K354" s="209">
        <f t="shared" si="36"/>
        <v>41.132475553268144</v>
      </c>
      <c r="L354" s="202">
        <f t="shared" si="37"/>
        <v>9.049144621718991</v>
      </c>
      <c r="M354" s="202">
        <v>17.464406779661019</v>
      </c>
      <c r="N354" s="202">
        <v>2.8102666666666667</v>
      </c>
      <c r="O354" s="10">
        <f t="shared" si="39"/>
        <v>70.456293621314813</v>
      </c>
      <c r="P354" s="11">
        <f t="shared" si="40"/>
        <v>0.11907435122750516</v>
      </c>
    </row>
    <row r="355" spans="1:16" x14ac:dyDescent="0.35">
      <c r="A355" s="9">
        <f t="shared" si="41"/>
        <v>350</v>
      </c>
      <c r="B355" s="14" t="s">
        <v>1314</v>
      </c>
      <c r="C355" s="8">
        <f>димвенканали!C355</f>
        <v>432.9</v>
      </c>
      <c r="D355" s="8">
        <f>димвенканали!D355</f>
        <v>0</v>
      </c>
      <c r="E355" s="8">
        <f>димвенканали!E355</f>
        <v>0</v>
      </c>
      <c r="F355" s="8">
        <f t="shared" si="38"/>
        <v>432.9</v>
      </c>
      <c r="G355" s="8"/>
      <c r="H355" s="8"/>
      <c r="I355" s="8">
        <v>11</v>
      </c>
      <c r="J355" s="217">
        <f t="shared" si="42"/>
        <v>7.548464573683307E-3</v>
      </c>
      <c r="K355" s="209">
        <f t="shared" si="36"/>
        <v>32.318373648996392</v>
      </c>
      <c r="L355" s="202">
        <f t="shared" si="37"/>
        <v>7.1100422027792058</v>
      </c>
      <c r="M355" s="202">
        <v>13.722033898305085</v>
      </c>
      <c r="N355" s="202">
        <v>2.2080666666666668</v>
      </c>
      <c r="O355" s="10">
        <f t="shared" si="39"/>
        <v>55.358516416747349</v>
      </c>
      <c r="P355" s="11">
        <f t="shared" si="40"/>
        <v>0.12787830080098719</v>
      </c>
    </row>
    <row r="356" spans="1:16" x14ac:dyDescent="0.35">
      <c r="A356" s="9">
        <f t="shared" si="41"/>
        <v>351</v>
      </c>
      <c r="B356" s="14" t="s">
        <v>1315</v>
      </c>
      <c r="C356" s="8">
        <f>димвенканали!C356</f>
        <v>305.39999999999998</v>
      </c>
      <c r="D356" s="8">
        <f>димвенканали!D356</f>
        <v>21</v>
      </c>
      <c r="E356" s="8">
        <f>димвенканали!E356</f>
        <v>0</v>
      </c>
      <c r="F356" s="8">
        <f t="shared" si="38"/>
        <v>326.39999999999998</v>
      </c>
      <c r="G356" s="8">
        <v>1</v>
      </c>
      <c r="H356" s="8"/>
      <c r="I356" s="8">
        <v>10</v>
      </c>
      <c r="J356" s="217">
        <f t="shared" si="42"/>
        <v>7.548464573683307E-3</v>
      </c>
      <c r="K356" s="209">
        <f t="shared" si="36"/>
        <v>32.318373648996392</v>
      </c>
      <c r="L356" s="202">
        <f t="shared" si="37"/>
        <v>7.1100422027792058</v>
      </c>
      <c r="M356" s="202">
        <v>13.722033898305085</v>
      </c>
      <c r="N356" s="202">
        <v>2.2080666666666668</v>
      </c>
      <c r="O356" s="10">
        <f t="shared" si="39"/>
        <v>55.358516416747349</v>
      </c>
      <c r="P356" s="11">
        <f t="shared" si="40"/>
        <v>0.16960329784542694</v>
      </c>
    </row>
    <row r="357" spans="1:16" x14ac:dyDescent="0.35">
      <c r="A357" s="9">
        <f t="shared" si="41"/>
        <v>352</v>
      </c>
      <c r="B357" s="14" t="s">
        <v>1316</v>
      </c>
      <c r="C357" s="8">
        <f>димвенканали!C357</f>
        <v>150.30000000000001</v>
      </c>
      <c r="D357" s="8">
        <f>димвенканали!D357</f>
        <v>0</v>
      </c>
      <c r="E357" s="8">
        <f>димвенканали!E357</f>
        <v>0</v>
      </c>
      <c r="F357" s="8">
        <f t="shared" si="38"/>
        <v>150.30000000000001</v>
      </c>
      <c r="G357" s="8"/>
      <c r="H357" s="8"/>
      <c r="I357" s="8">
        <v>4</v>
      </c>
      <c r="J357" s="217">
        <f t="shared" si="42"/>
        <v>2.7448962086121117E-3</v>
      </c>
      <c r="K357" s="209">
        <f t="shared" si="36"/>
        <v>11.752135872362325</v>
      </c>
      <c r="L357" s="202">
        <f t="shared" si="37"/>
        <v>2.5854698919197117</v>
      </c>
      <c r="M357" s="202">
        <v>4.9898305084745767</v>
      </c>
      <c r="N357" s="202">
        <v>0.80293333333333328</v>
      </c>
      <c r="O357" s="10">
        <f t="shared" si="39"/>
        <v>20.130369606089946</v>
      </c>
      <c r="P357" s="11">
        <f t="shared" si="40"/>
        <v>0.13393459485089784</v>
      </c>
    </row>
    <row r="358" spans="1:16" x14ac:dyDescent="0.35">
      <c r="A358" s="9">
        <f t="shared" si="41"/>
        <v>353</v>
      </c>
      <c r="B358" s="14" t="s">
        <v>1317</v>
      </c>
      <c r="C358" s="8">
        <f>димвенканали!C358</f>
        <v>303.5</v>
      </c>
      <c r="D358" s="8">
        <f>димвенканали!D358</f>
        <v>0</v>
      </c>
      <c r="E358" s="8">
        <f>димвенканали!E358</f>
        <v>0</v>
      </c>
      <c r="F358" s="8">
        <f t="shared" si="38"/>
        <v>303.5</v>
      </c>
      <c r="G358" s="8"/>
      <c r="H358" s="8"/>
      <c r="I358" s="8">
        <v>7</v>
      </c>
      <c r="J358" s="217">
        <f t="shared" si="42"/>
        <v>4.8035683650711957E-3</v>
      </c>
      <c r="K358" s="209">
        <f t="shared" si="36"/>
        <v>20.566237776634072</v>
      </c>
      <c r="L358" s="202">
        <f t="shared" si="37"/>
        <v>4.5245723108594955</v>
      </c>
      <c r="M358" s="202">
        <v>8.7322033898305094</v>
      </c>
      <c r="N358" s="202">
        <v>1.4051333333333333</v>
      </c>
      <c r="O358" s="10">
        <f t="shared" si="39"/>
        <v>35.228146810657407</v>
      </c>
      <c r="P358" s="11">
        <f t="shared" si="40"/>
        <v>0.11607297136954664</v>
      </c>
    </row>
    <row r="359" spans="1:16" x14ac:dyDescent="0.35">
      <c r="A359" s="9">
        <f t="shared" si="41"/>
        <v>354</v>
      </c>
      <c r="B359" s="14" t="s">
        <v>1318</v>
      </c>
      <c r="C359" s="8">
        <f>димвенканали!C359</f>
        <v>555.70000000000005</v>
      </c>
      <c r="D359" s="8">
        <f>димвенканали!D359</f>
        <v>0</v>
      </c>
      <c r="E359" s="8">
        <f>димвенканали!E359</f>
        <v>0</v>
      </c>
      <c r="F359" s="8">
        <f t="shared" si="38"/>
        <v>555.70000000000005</v>
      </c>
      <c r="G359" s="8"/>
      <c r="H359" s="8"/>
      <c r="I359" s="8">
        <v>13</v>
      </c>
      <c r="J359" s="217">
        <f t="shared" si="42"/>
        <v>8.9209126779893622E-3</v>
      </c>
      <c r="K359" s="209">
        <f t="shared" si="36"/>
        <v>38.19444158517755</v>
      </c>
      <c r="L359" s="202">
        <f t="shared" si="37"/>
        <v>8.4027771487390606</v>
      </c>
      <c r="M359" s="202">
        <v>16.216949152542373</v>
      </c>
      <c r="N359" s="202">
        <v>2.6095333333333333</v>
      </c>
      <c r="O359" s="10">
        <f t="shared" si="39"/>
        <v>65.423701219792321</v>
      </c>
      <c r="P359" s="11">
        <f t="shared" si="40"/>
        <v>0.11773205186214201</v>
      </c>
    </row>
    <row r="360" spans="1:16" x14ac:dyDescent="0.35">
      <c r="A360" s="9">
        <f t="shared" si="41"/>
        <v>355</v>
      </c>
      <c r="B360" s="14" t="s">
        <v>1319</v>
      </c>
      <c r="C360" s="8">
        <f>димвенканали!C360</f>
        <v>293.39999999999998</v>
      </c>
      <c r="D360" s="8">
        <f>димвенканали!D360</f>
        <v>0</v>
      </c>
      <c r="E360" s="8">
        <f>димвенканали!E360</f>
        <v>67</v>
      </c>
      <c r="F360" s="8">
        <f t="shared" si="38"/>
        <v>360.4</v>
      </c>
      <c r="G360" s="8"/>
      <c r="H360" s="8">
        <v>1</v>
      </c>
      <c r="I360" s="8">
        <v>10</v>
      </c>
      <c r="J360" s="217">
        <f t="shared" si="42"/>
        <v>7.548464573683307E-3</v>
      </c>
      <c r="K360" s="209">
        <f t="shared" si="36"/>
        <v>32.318373648996392</v>
      </c>
      <c r="L360" s="202">
        <f t="shared" si="37"/>
        <v>7.1100422027792058</v>
      </c>
      <c r="M360" s="202">
        <v>13.722033898305085</v>
      </c>
      <c r="N360" s="202">
        <v>2.2080666666666668</v>
      </c>
      <c r="O360" s="10">
        <f t="shared" si="39"/>
        <v>55.358516416747349</v>
      </c>
      <c r="P360" s="11">
        <f t="shared" si="40"/>
        <v>0.15360298672793382</v>
      </c>
    </row>
    <row r="361" spans="1:16" x14ac:dyDescent="0.35">
      <c r="A361" s="9">
        <f t="shared" si="41"/>
        <v>356</v>
      </c>
      <c r="B361" s="14" t="s">
        <v>1320</v>
      </c>
      <c r="C361" s="8">
        <f>димвенканали!C361</f>
        <v>428.8</v>
      </c>
      <c r="D361" s="8">
        <f>димвенканали!D361</f>
        <v>0</v>
      </c>
      <c r="E361" s="8">
        <f>димвенканали!E361</f>
        <v>0</v>
      </c>
      <c r="F361" s="8">
        <f t="shared" si="38"/>
        <v>428.8</v>
      </c>
      <c r="G361" s="8"/>
      <c r="H361" s="8"/>
      <c r="I361" s="8">
        <v>12</v>
      </c>
      <c r="J361" s="217">
        <f t="shared" si="42"/>
        <v>8.2346886258363346E-3</v>
      </c>
      <c r="K361" s="209">
        <f t="shared" si="36"/>
        <v>35.256407617086971</v>
      </c>
      <c r="L361" s="202">
        <f t="shared" si="37"/>
        <v>7.7564096757591336</v>
      </c>
      <c r="M361" s="202">
        <v>14.969491525423729</v>
      </c>
      <c r="N361" s="202">
        <v>2.4087999999999998</v>
      </c>
      <c r="O361" s="10">
        <f t="shared" si="39"/>
        <v>60.391108818269835</v>
      </c>
      <c r="P361" s="11">
        <f t="shared" si="40"/>
        <v>0.14083747392320389</v>
      </c>
    </row>
    <row r="362" spans="1:16" x14ac:dyDescent="0.35">
      <c r="A362" s="9">
        <f t="shared" si="41"/>
        <v>357</v>
      </c>
      <c r="B362" s="14" t="s">
        <v>1321</v>
      </c>
      <c r="C362" s="8">
        <f>димвенканали!C362</f>
        <v>1100.2</v>
      </c>
      <c r="D362" s="8">
        <f>димвенканали!D362</f>
        <v>0</v>
      </c>
      <c r="E362" s="8">
        <f>димвенканали!E362</f>
        <v>0</v>
      </c>
      <c r="F362" s="8">
        <f t="shared" si="38"/>
        <v>1100.2</v>
      </c>
      <c r="G362" s="8"/>
      <c r="H362" s="8"/>
      <c r="I362" s="8">
        <v>36</v>
      </c>
      <c r="J362" s="217">
        <f t="shared" si="42"/>
        <v>2.4704065877509004E-2</v>
      </c>
      <c r="K362" s="209">
        <f t="shared" si="36"/>
        <v>105.76922285126092</v>
      </c>
      <c r="L362" s="202">
        <f t="shared" si="37"/>
        <v>23.269229027277401</v>
      </c>
      <c r="M362" s="202">
        <v>44.908474576271189</v>
      </c>
      <c r="N362" s="202">
        <v>7.2263999999999999</v>
      </c>
      <c r="O362" s="10">
        <f t="shared" si="39"/>
        <v>181.17332645480951</v>
      </c>
      <c r="P362" s="11">
        <f t="shared" si="40"/>
        <v>0.16467308348919243</v>
      </c>
    </row>
    <row r="363" spans="1:16" x14ac:dyDescent="0.35">
      <c r="A363" s="9">
        <f t="shared" si="41"/>
        <v>358</v>
      </c>
      <c r="B363" s="14" t="s">
        <v>1322</v>
      </c>
      <c r="C363" s="8">
        <f>димвенканали!C363</f>
        <v>419.4</v>
      </c>
      <c r="D363" s="8">
        <f>димвенканали!D363</f>
        <v>0</v>
      </c>
      <c r="E363" s="8">
        <f>димвенканали!E363</f>
        <v>0</v>
      </c>
      <c r="F363" s="8">
        <f t="shared" si="38"/>
        <v>419.4</v>
      </c>
      <c r="G363" s="8"/>
      <c r="H363" s="8"/>
      <c r="I363" s="8">
        <v>11</v>
      </c>
      <c r="J363" s="217">
        <f t="shared" si="42"/>
        <v>7.548464573683307E-3</v>
      </c>
      <c r="K363" s="209">
        <f t="shared" si="36"/>
        <v>32.318373648996392</v>
      </c>
      <c r="L363" s="202">
        <f t="shared" si="37"/>
        <v>7.1100422027792058</v>
      </c>
      <c r="M363" s="202">
        <v>13.722033898305085</v>
      </c>
      <c r="N363" s="202">
        <v>2.2080666666666668</v>
      </c>
      <c r="O363" s="10">
        <f t="shared" si="39"/>
        <v>55.358516416747349</v>
      </c>
      <c r="P363" s="11">
        <f t="shared" si="40"/>
        <v>0.13199455511861552</v>
      </c>
    </row>
    <row r="364" spans="1:16" x14ac:dyDescent="0.35">
      <c r="A364" s="9">
        <f t="shared" si="41"/>
        <v>359</v>
      </c>
      <c r="B364" s="14" t="s">
        <v>1323</v>
      </c>
      <c r="C364" s="8">
        <f>димвенканали!C364</f>
        <v>149.6</v>
      </c>
      <c r="D364" s="8">
        <f>димвенканали!D364</f>
        <v>0</v>
      </c>
      <c r="E364" s="8">
        <f>димвенканали!E364</f>
        <v>0</v>
      </c>
      <c r="F364" s="8">
        <f t="shared" si="38"/>
        <v>149.6</v>
      </c>
      <c r="G364" s="8"/>
      <c r="H364" s="8"/>
      <c r="I364" s="8">
        <v>4</v>
      </c>
      <c r="J364" s="217">
        <f t="shared" si="42"/>
        <v>2.7448962086121117E-3</v>
      </c>
      <c r="K364" s="209">
        <f t="shared" si="36"/>
        <v>11.752135872362325</v>
      </c>
      <c r="L364" s="202">
        <f t="shared" si="37"/>
        <v>2.5854698919197117</v>
      </c>
      <c r="M364" s="202">
        <v>4.9898305084745767</v>
      </c>
      <c r="N364" s="202">
        <v>0.80293333333333328</v>
      </c>
      <c r="O364" s="10">
        <f t="shared" si="39"/>
        <v>20.130369606089946</v>
      </c>
      <c r="P364" s="11">
        <f t="shared" si="40"/>
        <v>0.13456129415835527</v>
      </c>
    </row>
    <row r="365" spans="1:16" x14ac:dyDescent="0.35">
      <c r="A365" s="9">
        <f t="shared" si="41"/>
        <v>360</v>
      </c>
      <c r="B365" s="14" t="s">
        <v>1324</v>
      </c>
      <c r="C365" s="8">
        <f>димвенканали!C365</f>
        <v>253.1</v>
      </c>
      <c r="D365" s="8">
        <f>димвенканали!D365</f>
        <v>0</v>
      </c>
      <c r="E365" s="8">
        <f>димвенканали!E365</f>
        <v>0</v>
      </c>
      <c r="F365" s="8">
        <f t="shared" si="38"/>
        <v>253.1</v>
      </c>
      <c r="G365" s="8"/>
      <c r="H365" s="8"/>
      <c r="I365" s="8">
        <v>6</v>
      </c>
      <c r="J365" s="217">
        <f t="shared" si="42"/>
        <v>4.1173443129181673E-3</v>
      </c>
      <c r="K365" s="209">
        <f t="shared" si="36"/>
        <v>17.628203808543486</v>
      </c>
      <c r="L365" s="202">
        <f t="shared" si="37"/>
        <v>3.8782048378795668</v>
      </c>
      <c r="M365" s="202">
        <v>7.4847457627118645</v>
      </c>
      <c r="N365" s="202">
        <v>1.2043999999999999</v>
      </c>
      <c r="O365" s="10">
        <f t="shared" si="39"/>
        <v>30.195554409134918</v>
      </c>
      <c r="P365" s="11">
        <f t="shared" si="40"/>
        <v>0.11930286214593014</v>
      </c>
    </row>
    <row r="366" spans="1:16" x14ac:dyDescent="0.35">
      <c r="A366" s="9">
        <f t="shared" si="41"/>
        <v>361</v>
      </c>
      <c r="B366" s="14" t="s">
        <v>1325</v>
      </c>
      <c r="C366" s="8">
        <f>димвенканали!C366</f>
        <v>323.60000000000002</v>
      </c>
      <c r="D366" s="8">
        <f>димвенканали!D366</f>
        <v>0</v>
      </c>
      <c r="E366" s="8">
        <f>димвенканали!E366</f>
        <v>36.700000000000003</v>
      </c>
      <c r="F366" s="8">
        <f t="shared" si="38"/>
        <v>360.3</v>
      </c>
      <c r="G366" s="8"/>
      <c r="H366" s="8">
        <v>1</v>
      </c>
      <c r="I366" s="8">
        <v>8</v>
      </c>
      <c r="J366" s="217">
        <f t="shared" si="42"/>
        <v>6.1760164693772509E-3</v>
      </c>
      <c r="K366" s="209">
        <f t="shared" si="36"/>
        <v>26.44230571281523</v>
      </c>
      <c r="L366" s="202">
        <f t="shared" si="37"/>
        <v>5.8173072568193502</v>
      </c>
      <c r="M366" s="202">
        <v>11.227118644067797</v>
      </c>
      <c r="N366" s="202">
        <v>1.8066</v>
      </c>
      <c r="O366" s="10">
        <f t="shared" si="39"/>
        <v>45.293331613702378</v>
      </c>
      <c r="P366" s="11">
        <f t="shared" si="40"/>
        <v>0.12571005166167742</v>
      </c>
    </row>
    <row r="367" spans="1:16" x14ac:dyDescent="0.35">
      <c r="A367" s="9">
        <f t="shared" si="41"/>
        <v>362</v>
      </c>
      <c r="B367" s="14" t="s">
        <v>1326</v>
      </c>
      <c r="C367" s="8">
        <f>димвенканали!C367</f>
        <v>1535.2</v>
      </c>
      <c r="D367" s="8">
        <f>димвенканали!D367</f>
        <v>0</v>
      </c>
      <c r="E367" s="8">
        <f>димвенканали!E367</f>
        <v>0</v>
      </c>
      <c r="F367" s="8">
        <f t="shared" si="38"/>
        <v>1535.2</v>
      </c>
      <c r="G367" s="8"/>
      <c r="H367" s="8"/>
      <c r="I367" s="8">
        <v>32</v>
      </c>
      <c r="J367" s="217">
        <f t="shared" si="42"/>
        <v>2.1959169668896893E-2</v>
      </c>
      <c r="K367" s="209">
        <f t="shared" si="36"/>
        <v>94.017086978898604</v>
      </c>
      <c r="L367" s="202">
        <f t="shared" si="37"/>
        <v>20.683759135357693</v>
      </c>
      <c r="M367" s="202">
        <v>39.918644067796613</v>
      </c>
      <c r="N367" s="202">
        <v>6.4234666666666662</v>
      </c>
      <c r="O367" s="10">
        <f t="shared" si="39"/>
        <v>161.04295684871957</v>
      </c>
      <c r="P367" s="11">
        <f t="shared" si="40"/>
        <v>0.10490031061016127</v>
      </c>
    </row>
    <row r="368" spans="1:16" x14ac:dyDescent="0.35">
      <c r="A368" s="9">
        <f t="shared" si="41"/>
        <v>363</v>
      </c>
      <c r="B368" s="14" t="s">
        <v>1327</v>
      </c>
      <c r="C368" s="8">
        <f>димвенканали!C368</f>
        <v>191.4</v>
      </c>
      <c r="D368" s="8">
        <f>димвенканали!D368</f>
        <v>0</v>
      </c>
      <c r="E368" s="8">
        <f>димвенканали!E368</f>
        <v>0</v>
      </c>
      <c r="F368" s="8">
        <f t="shared" si="38"/>
        <v>191.4</v>
      </c>
      <c r="G368" s="8"/>
      <c r="H368" s="8"/>
      <c r="I368" s="8">
        <v>6</v>
      </c>
      <c r="J368" s="217">
        <f t="shared" si="42"/>
        <v>4.1173443129181673E-3</v>
      </c>
      <c r="K368" s="209">
        <f t="shared" ref="K368:K430" si="43">J368*$K$2</f>
        <v>17.628203808543486</v>
      </c>
      <c r="L368" s="202">
        <f t="shared" si="37"/>
        <v>3.8782048378795668</v>
      </c>
      <c r="M368" s="202">
        <v>7.4847457627118645</v>
      </c>
      <c r="N368" s="202">
        <v>1.2043999999999999</v>
      </c>
      <c r="O368" s="10">
        <f t="shared" si="39"/>
        <v>30.195554409134918</v>
      </c>
      <c r="P368" s="11">
        <f t="shared" si="40"/>
        <v>0.15776151728910615</v>
      </c>
    </row>
    <row r="369" spans="1:16" x14ac:dyDescent="0.35">
      <c r="A369" s="9">
        <f t="shared" si="41"/>
        <v>364</v>
      </c>
      <c r="B369" s="14" t="s">
        <v>1328</v>
      </c>
      <c r="C369" s="8">
        <f>димвенканали!C369</f>
        <v>442.3</v>
      </c>
      <c r="D369" s="8">
        <f>димвенканали!D369</f>
        <v>0</v>
      </c>
      <c r="E369" s="8">
        <f>димвенканали!E369</f>
        <v>0</v>
      </c>
      <c r="F369" s="8">
        <f t="shared" si="38"/>
        <v>442.3</v>
      </c>
      <c r="G369" s="8"/>
      <c r="H369" s="8"/>
      <c r="I369" s="8">
        <v>15</v>
      </c>
      <c r="J369" s="217">
        <f t="shared" si="42"/>
        <v>1.0293360782295419E-2</v>
      </c>
      <c r="K369" s="209">
        <f t="shared" si="43"/>
        <v>44.070509521358723</v>
      </c>
      <c r="L369" s="202">
        <f t="shared" ref="L369:L431" si="44">K369*0.22</f>
        <v>9.6955120946989197</v>
      </c>
      <c r="M369" s="202">
        <v>18.711864406779661</v>
      </c>
      <c r="N369" s="202">
        <v>3.0110000000000001</v>
      </c>
      <c r="O369" s="10">
        <f t="shared" si="39"/>
        <v>75.488886022837306</v>
      </c>
      <c r="P369" s="11">
        <f t="shared" si="40"/>
        <v>0.17067349315586097</v>
      </c>
    </row>
    <row r="370" spans="1:16" x14ac:dyDescent="0.35">
      <c r="A370" s="9">
        <f t="shared" si="41"/>
        <v>365</v>
      </c>
      <c r="B370" s="14" t="s">
        <v>1329</v>
      </c>
      <c r="C370" s="8">
        <f>димвенканали!C370</f>
        <v>503.5</v>
      </c>
      <c r="D370" s="8">
        <f>димвенканали!D370</f>
        <v>0</v>
      </c>
      <c r="E370" s="8">
        <f>димвенканали!E370</f>
        <v>0</v>
      </c>
      <c r="F370" s="8">
        <f t="shared" si="38"/>
        <v>503.5</v>
      </c>
      <c r="G370" s="8"/>
      <c r="H370" s="8"/>
      <c r="I370" s="8">
        <v>17</v>
      </c>
      <c r="J370" s="217">
        <f t="shared" si="42"/>
        <v>1.1665808886601474E-2</v>
      </c>
      <c r="K370" s="209">
        <f t="shared" si="43"/>
        <v>49.946577457539881</v>
      </c>
      <c r="L370" s="202">
        <f t="shared" si="44"/>
        <v>10.988247040658774</v>
      </c>
      <c r="M370" s="202">
        <v>21.206779661016949</v>
      </c>
      <c r="N370" s="202">
        <v>3.4124666666666665</v>
      </c>
      <c r="O370" s="10">
        <f t="shared" si="39"/>
        <v>85.554070825882263</v>
      </c>
      <c r="P370" s="11">
        <f t="shared" si="40"/>
        <v>0.16991871067702535</v>
      </c>
    </row>
    <row r="371" spans="1:16" x14ac:dyDescent="0.35">
      <c r="A371" s="9">
        <f t="shared" si="41"/>
        <v>366</v>
      </c>
      <c r="B371" s="14" t="s">
        <v>1330</v>
      </c>
      <c r="C371" s="8">
        <f>димвенканали!C371</f>
        <v>570.5</v>
      </c>
      <c r="D371" s="8">
        <f>димвенканали!D371</f>
        <v>0</v>
      </c>
      <c r="E371" s="8">
        <f>димвенканали!E371</f>
        <v>0</v>
      </c>
      <c r="F371" s="8">
        <f t="shared" si="38"/>
        <v>570.5</v>
      </c>
      <c r="G371" s="8"/>
      <c r="H371" s="8"/>
      <c r="I371" s="8">
        <v>20</v>
      </c>
      <c r="J371" s="217">
        <f t="shared" si="42"/>
        <v>1.3724481043060559E-2</v>
      </c>
      <c r="K371" s="209">
        <f t="shared" si="43"/>
        <v>58.760679361811626</v>
      </c>
      <c r="L371" s="202">
        <f t="shared" si="44"/>
        <v>12.927349459598558</v>
      </c>
      <c r="M371" s="202">
        <v>24.949152542372882</v>
      </c>
      <c r="N371" s="202">
        <v>4.0146666666666668</v>
      </c>
      <c r="O371" s="10">
        <f t="shared" si="39"/>
        <v>100.65184803044974</v>
      </c>
      <c r="P371" s="11">
        <f t="shared" si="40"/>
        <v>0.17642742862480235</v>
      </c>
    </row>
    <row r="372" spans="1:16" x14ac:dyDescent="0.35">
      <c r="A372" s="9">
        <f t="shared" si="41"/>
        <v>367</v>
      </c>
      <c r="B372" s="14" t="s">
        <v>1331</v>
      </c>
      <c r="C372" s="8">
        <f>димвенканали!C372</f>
        <v>227.9</v>
      </c>
      <c r="D372" s="8">
        <f>димвенканали!D372</f>
        <v>0</v>
      </c>
      <c r="E372" s="8">
        <f>димвенканали!E372</f>
        <v>0</v>
      </c>
      <c r="F372" s="8">
        <f t="shared" ref="F372:F434" si="45">C372+D372+E372</f>
        <v>227.9</v>
      </c>
      <c r="G372" s="8"/>
      <c r="H372" s="8"/>
      <c r="I372" s="8">
        <v>4</v>
      </c>
      <c r="J372" s="217">
        <f t="shared" si="42"/>
        <v>2.7448962086121117E-3</v>
      </c>
      <c r="K372" s="209">
        <f t="shared" si="43"/>
        <v>11.752135872362325</v>
      </c>
      <c r="L372" s="202">
        <f t="shared" si="44"/>
        <v>2.5854698919197117</v>
      </c>
      <c r="M372" s="202">
        <v>4.9898305084745767</v>
      </c>
      <c r="N372" s="202">
        <v>0.80293333333333328</v>
      </c>
      <c r="O372" s="10">
        <f t="shared" si="39"/>
        <v>20.130369606089946</v>
      </c>
      <c r="P372" s="11">
        <f t="shared" si="40"/>
        <v>8.8329835919657512E-2</v>
      </c>
    </row>
    <row r="373" spans="1:16" x14ac:dyDescent="0.35">
      <c r="A373" s="9">
        <f t="shared" si="41"/>
        <v>368</v>
      </c>
      <c r="B373" s="14" t="s">
        <v>1332</v>
      </c>
      <c r="C373" s="8">
        <f>димвенканали!C373</f>
        <v>130.5</v>
      </c>
      <c r="D373" s="8">
        <f>димвенканали!D373</f>
        <v>0</v>
      </c>
      <c r="E373" s="8">
        <f>димвенканали!E373</f>
        <v>0</v>
      </c>
      <c r="F373" s="8">
        <f t="shared" si="45"/>
        <v>130.5</v>
      </c>
      <c r="G373" s="8"/>
      <c r="H373" s="8"/>
      <c r="I373" s="8">
        <v>5</v>
      </c>
      <c r="J373" s="217">
        <f t="shared" si="42"/>
        <v>3.4311202607651397E-3</v>
      </c>
      <c r="K373" s="209">
        <f t="shared" si="43"/>
        <v>14.690169840452906</v>
      </c>
      <c r="L373" s="202">
        <f t="shared" si="44"/>
        <v>3.2318373648996395</v>
      </c>
      <c r="M373" s="202">
        <v>6.2372881355932206</v>
      </c>
      <c r="N373" s="202">
        <v>1.0036666666666667</v>
      </c>
      <c r="O373" s="10">
        <f t="shared" si="39"/>
        <v>25.162962007612435</v>
      </c>
      <c r="P373" s="11">
        <f t="shared" si="40"/>
        <v>0.19281963224224088</v>
      </c>
    </row>
    <row r="374" spans="1:16" x14ac:dyDescent="0.35">
      <c r="A374" s="9">
        <f t="shared" si="41"/>
        <v>369</v>
      </c>
      <c r="B374" s="14" t="s">
        <v>1333</v>
      </c>
      <c r="C374" s="8">
        <f>димвенканали!C374</f>
        <v>384.3</v>
      </c>
      <c r="D374" s="8">
        <f>димвенканали!D374</f>
        <v>0</v>
      </c>
      <c r="E374" s="8">
        <f>димвенканали!E374</f>
        <v>0</v>
      </c>
      <c r="F374" s="8">
        <f t="shared" si="45"/>
        <v>384.3</v>
      </c>
      <c r="G374" s="8"/>
      <c r="H374" s="8"/>
      <c r="I374" s="8">
        <v>14</v>
      </c>
      <c r="J374" s="217">
        <f t="shared" si="42"/>
        <v>9.6071367301423915E-3</v>
      </c>
      <c r="K374" s="209">
        <f t="shared" si="43"/>
        <v>41.132475553268144</v>
      </c>
      <c r="L374" s="202">
        <f t="shared" si="44"/>
        <v>9.049144621718991</v>
      </c>
      <c r="M374" s="202">
        <v>17.464406779661019</v>
      </c>
      <c r="N374" s="202">
        <v>2.8102666666666667</v>
      </c>
      <c r="O374" s="10">
        <f t="shared" si="39"/>
        <v>70.456293621314813</v>
      </c>
      <c r="P374" s="11">
        <f t="shared" si="40"/>
        <v>0.1833366995090159</v>
      </c>
    </row>
    <row r="375" spans="1:16" x14ac:dyDescent="0.35">
      <c r="A375" s="9">
        <f t="shared" si="41"/>
        <v>370</v>
      </c>
      <c r="B375" s="14" t="s">
        <v>1334</v>
      </c>
      <c r="C375" s="8">
        <f>димвенканали!C375</f>
        <v>383.3</v>
      </c>
      <c r="D375" s="8">
        <f>димвенканали!D375</f>
        <v>0</v>
      </c>
      <c r="E375" s="8">
        <f>димвенканали!E375</f>
        <v>0</v>
      </c>
      <c r="F375" s="8">
        <f t="shared" si="45"/>
        <v>383.3</v>
      </c>
      <c r="G375" s="8"/>
      <c r="H375" s="8"/>
      <c r="I375" s="8">
        <v>15</v>
      </c>
      <c r="J375" s="217">
        <f t="shared" si="42"/>
        <v>1.0293360782295419E-2</v>
      </c>
      <c r="K375" s="209">
        <f t="shared" si="43"/>
        <v>44.070509521358723</v>
      </c>
      <c r="L375" s="202">
        <f t="shared" si="44"/>
        <v>9.6955120946989197</v>
      </c>
      <c r="M375" s="202">
        <v>18.711864406779661</v>
      </c>
      <c r="N375" s="202">
        <v>3.0110000000000001</v>
      </c>
      <c r="O375" s="10">
        <f t="shared" si="39"/>
        <v>75.488886022837306</v>
      </c>
      <c r="P375" s="11">
        <f t="shared" si="40"/>
        <v>0.19694465437734751</v>
      </c>
    </row>
    <row r="376" spans="1:16" x14ac:dyDescent="0.35">
      <c r="A376" s="9">
        <f t="shared" si="41"/>
        <v>371</v>
      </c>
      <c r="B376" s="14" t="s">
        <v>1335</v>
      </c>
      <c r="C376" s="8">
        <f>димвенканали!C376</f>
        <v>409.4</v>
      </c>
      <c r="D376" s="8">
        <f>димвенканали!D376</f>
        <v>27.3</v>
      </c>
      <c r="E376" s="8">
        <f>димвенканали!E376</f>
        <v>66.900000000000006</v>
      </c>
      <c r="F376" s="8">
        <f t="shared" si="45"/>
        <v>503.6</v>
      </c>
      <c r="G376" s="8">
        <v>1</v>
      </c>
      <c r="H376" s="8">
        <v>2</v>
      </c>
      <c r="I376" s="8">
        <v>13</v>
      </c>
      <c r="J376" s="217">
        <f t="shared" si="42"/>
        <v>1.0979584834448447E-2</v>
      </c>
      <c r="K376" s="209">
        <f t="shared" si="43"/>
        <v>47.008543489449302</v>
      </c>
      <c r="L376" s="202">
        <f t="shared" si="44"/>
        <v>10.341879567678847</v>
      </c>
      <c r="M376" s="202">
        <v>19.959322033898307</v>
      </c>
      <c r="N376" s="202">
        <v>3.2117333333333331</v>
      </c>
      <c r="O376" s="10">
        <f t="shared" si="39"/>
        <v>80.521478424359785</v>
      </c>
      <c r="P376" s="11">
        <f t="shared" si="40"/>
        <v>0.159891736347021</v>
      </c>
    </row>
    <row r="377" spans="1:16" x14ac:dyDescent="0.35">
      <c r="A377" s="9">
        <f t="shared" si="41"/>
        <v>372</v>
      </c>
      <c r="B377" s="14" t="s">
        <v>1336</v>
      </c>
      <c r="C377" s="8">
        <f>димвенканали!C377</f>
        <v>387.4</v>
      </c>
      <c r="D377" s="8">
        <f>димвенканали!D377</f>
        <v>0</v>
      </c>
      <c r="E377" s="8">
        <f>димвенканали!E377</f>
        <v>0</v>
      </c>
      <c r="F377" s="8">
        <f t="shared" si="45"/>
        <v>387.4</v>
      </c>
      <c r="G377" s="8"/>
      <c r="H377" s="8"/>
      <c r="I377" s="8">
        <v>13</v>
      </c>
      <c r="J377" s="217">
        <f t="shared" si="42"/>
        <v>8.9209126779893622E-3</v>
      </c>
      <c r="K377" s="209">
        <f t="shared" si="43"/>
        <v>38.19444158517755</v>
      </c>
      <c r="L377" s="202">
        <f t="shared" si="44"/>
        <v>8.4027771487390606</v>
      </c>
      <c r="M377" s="202">
        <v>16.216949152542373</v>
      </c>
      <c r="N377" s="202">
        <v>2.6095333333333333</v>
      </c>
      <c r="O377" s="10">
        <f t="shared" si="39"/>
        <v>65.423701219792321</v>
      </c>
      <c r="P377" s="11">
        <f t="shared" si="40"/>
        <v>0.16887893964840558</v>
      </c>
    </row>
    <row r="378" spans="1:16" x14ac:dyDescent="0.35">
      <c r="A378" s="9">
        <f t="shared" si="41"/>
        <v>373</v>
      </c>
      <c r="B378" s="14" t="s">
        <v>1337</v>
      </c>
      <c r="C378" s="8">
        <f>димвенканали!C378</f>
        <v>147</v>
      </c>
      <c r="D378" s="8">
        <f>димвенканали!D378</f>
        <v>0</v>
      </c>
      <c r="E378" s="8">
        <f>димвенканали!E378</f>
        <v>0</v>
      </c>
      <c r="F378" s="8">
        <f t="shared" si="45"/>
        <v>147</v>
      </c>
      <c r="G378" s="8"/>
      <c r="H378" s="8"/>
      <c r="I378" s="8">
        <v>3</v>
      </c>
      <c r="J378" s="217">
        <f t="shared" si="42"/>
        <v>2.0586721564590836E-3</v>
      </c>
      <c r="K378" s="209">
        <f t="shared" si="43"/>
        <v>8.8141019042717428</v>
      </c>
      <c r="L378" s="202">
        <f t="shared" si="44"/>
        <v>1.9391024189397834</v>
      </c>
      <c r="M378" s="202">
        <v>3.7423728813559323</v>
      </c>
      <c r="N378" s="202">
        <v>0.60219999999999996</v>
      </c>
      <c r="O378" s="10">
        <f t="shared" si="39"/>
        <v>15.097777204567459</v>
      </c>
      <c r="P378" s="11">
        <f t="shared" si="40"/>
        <v>0.10270596737800992</v>
      </c>
    </row>
    <row r="379" spans="1:16" x14ac:dyDescent="0.35">
      <c r="A379" s="9">
        <f t="shared" si="41"/>
        <v>374</v>
      </c>
      <c r="B379" s="14" t="s">
        <v>1338</v>
      </c>
      <c r="C379" s="8">
        <f>димвенканали!C379</f>
        <v>203.69</v>
      </c>
      <c r="D379" s="8">
        <f>димвенканали!D379</f>
        <v>0</v>
      </c>
      <c r="E379" s="8">
        <f>димвенканали!E379</f>
        <v>0</v>
      </c>
      <c r="F379" s="8">
        <f t="shared" si="45"/>
        <v>203.69</v>
      </c>
      <c r="G379" s="8"/>
      <c r="H379" s="8"/>
      <c r="I379" s="8">
        <v>6</v>
      </c>
      <c r="J379" s="217">
        <f t="shared" si="42"/>
        <v>4.1173443129181673E-3</v>
      </c>
      <c r="K379" s="209">
        <f t="shared" si="43"/>
        <v>17.628203808543486</v>
      </c>
      <c r="L379" s="202">
        <f t="shared" si="44"/>
        <v>3.8782048378795668</v>
      </c>
      <c r="M379" s="202">
        <v>7.4847457627118645</v>
      </c>
      <c r="N379" s="202">
        <v>1.2043999999999999</v>
      </c>
      <c r="O379" s="10">
        <f t="shared" si="39"/>
        <v>30.195554409134918</v>
      </c>
      <c r="P379" s="11">
        <f t="shared" si="40"/>
        <v>0.14824269433519033</v>
      </c>
    </row>
    <row r="380" spans="1:16" x14ac:dyDescent="0.35">
      <c r="A380" s="9">
        <f t="shared" si="41"/>
        <v>375</v>
      </c>
      <c r="B380" s="14" t="s">
        <v>1339</v>
      </c>
      <c r="C380" s="8">
        <f>димвенканали!C380</f>
        <v>138.9</v>
      </c>
      <c r="D380" s="8">
        <f>димвенканали!D380</f>
        <v>0</v>
      </c>
      <c r="E380" s="8">
        <f>димвенканали!E380</f>
        <v>0</v>
      </c>
      <c r="F380" s="8">
        <f t="shared" si="45"/>
        <v>138.9</v>
      </c>
      <c r="G380" s="8"/>
      <c r="H380" s="8"/>
      <c r="I380" s="8">
        <v>5</v>
      </c>
      <c r="J380" s="217">
        <f t="shared" si="42"/>
        <v>3.4311202607651397E-3</v>
      </c>
      <c r="K380" s="209">
        <f t="shared" si="43"/>
        <v>14.690169840452906</v>
      </c>
      <c r="L380" s="202">
        <f t="shared" si="44"/>
        <v>3.2318373648996395</v>
      </c>
      <c r="M380" s="202">
        <v>6.2372881355932206</v>
      </c>
      <c r="N380" s="202">
        <v>1.0036666666666667</v>
      </c>
      <c r="O380" s="10">
        <f t="shared" si="39"/>
        <v>25.162962007612435</v>
      </c>
      <c r="P380" s="11">
        <f t="shared" si="40"/>
        <v>0.18115883374810968</v>
      </c>
    </row>
    <row r="381" spans="1:16" x14ac:dyDescent="0.35">
      <c r="A381" s="9">
        <f t="shared" si="41"/>
        <v>376</v>
      </c>
      <c r="B381" s="14" t="s">
        <v>1340</v>
      </c>
      <c r="C381" s="8">
        <f>димвенканали!C381</f>
        <v>338.8</v>
      </c>
      <c r="D381" s="8">
        <f>димвенканали!D381</f>
        <v>0</v>
      </c>
      <c r="E381" s="8">
        <f>димвенканали!E381</f>
        <v>0</v>
      </c>
      <c r="F381" s="8">
        <f t="shared" si="45"/>
        <v>338.8</v>
      </c>
      <c r="G381" s="8"/>
      <c r="H381" s="8"/>
      <c r="I381" s="8">
        <v>12</v>
      </c>
      <c r="J381" s="217">
        <f t="shared" si="42"/>
        <v>8.2346886258363346E-3</v>
      </c>
      <c r="K381" s="209">
        <f t="shared" si="43"/>
        <v>35.256407617086971</v>
      </c>
      <c r="L381" s="202">
        <f t="shared" si="44"/>
        <v>7.7564096757591336</v>
      </c>
      <c r="M381" s="202">
        <v>14.969491525423729</v>
      </c>
      <c r="N381" s="202">
        <v>2.4087999999999998</v>
      </c>
      <c r="O381" s="10">
        <f t="shared" si="39"/>
        <v>60.391108818269835</v>
      </c>
      <c r="P381" s="11">
        <f t="shared" si="40"/>
        <v>0.17825002602795109</v>
      </c>
    </row>
    <row r="382" spans="1:16" x14ac:dyDescent="0.35">
      <c r="A382" s="9">
        <f t="shared" si="41"/>
        <v>377</v>
      </c>
      <c r="B382" s="14" t="s">
        <v>1341</v>
      </c>
      <c r="C382" s="8">
        <f>димвенканали!C382</f>
        <v>386.9</v>
      </c>
      <c r="D382" s="8">
        <f>димвенканали!D382</f>
        <v>0</v>
      </c>
      <c r="E382" s="8">
        <f>димвенканали!E382</f>
        <v>0</v>
      </c>
      <c r="F382" s="8">
        <f t="shared" si="45"/>
        <v>386.9</v>
      </c>
      <c r="G382" s="8"/>
      <c r="H382" s="8"/>
      <c r="I382" s="8">
        <v>8</v>
      </c>
      <c r="J382" s="217">
        <f t="shared" si="42"/>
        <v>5.4897924172242233E-3</v>
      </c>
      <c r="K382" s="209">
        <f t="shared" si="43"/>
        <v>23.504271744724651</v>
      </c>
      <c r="L382" s="202">
        <f t="shared" si="44"/>
        <v>5.1709397838394233</v>
      </c>
      <c r="M382" s="202">
        <v>9.9796610169491533</v>
      </c>
      <c r="N382" s="202">
        <v>1.6058666666666666</v>
      </c>
      <c r="O382" s="10">
        <f t="shared" si="39"/>
        <v>40.260739212179892</v>
      </c>
      <c r="P382" s="11">
        <f t="shared" si="40"/>
        <v>0.1040598066998705</v>
      </c>
    </row>
    <row r="383" spans="1:16" x14ac:dyDescent="0.35">
      <c r="A383" s="9">
        <f t="shared" si="41"/>
        <v>378</v>
      </c>
      <c r="B383" s="14" t="s">
        <v>1342</v>
      </c>
      <c r="C383" s="8">
        <f>димвенканали!C383</f>
        <v>972.7</v>
      </c>
      <c r="D383" s="8">
        <f>димвенканали!D383</f>
        <v>0</v>
      </c>
      <c r="E383" s="8">
        <f>димвенканали!E383</f>
        <v>0</v>
      </c>
      <c r="F383" s="8">
        <f t="shared" si="45"/>
        <v>972.7</v>
      </c>
      <c r="G383" s="8"/>
      <c r="H383" s="8"/>
      <c r="I383" s="8">
        <v>23</v>
      </c>
      <c r="J383" s="217">
        <f t="shared" si="42"/>
        <v>1.5783153199519642E-2</v>
      </c>
      <c r="K383" s="209">
        <f t="shared" si="43"/>
        <v>67.574781266083363</v>
      </c>
      <c r="L383" s="202">
        <f t="shared" si="44"/>
        <v>14.86645187853834</v>
      </c>
      <c r="M383" s="202">
        <v>28.69152542372882</v>
      </c>
      <c r="N383" s="202">
        <v>4.6168666666666676</v>
      </c>
      <c r="O383" s="10">
        <f t="shared" si="39"/>
        <v>115.74962523501719</v>
      </c>
      <c r="P383" s="11">
        <f t="shared" si="40"/>
        <v>0.11899827823071572</v>
      </c>
    </row>
    <row r="384" spans="1:16" x14ac:dyDescent="0.35">
      <c r="A384" s="9">
        <f t="shared" si="41"/>
        <v>379</v>
      </c>
      <c r="B384" s="14" t="s">
        <v>1343</v>
      </c>
      <c r="C384" s="8">
        <f>димвенканали!C384</f>
        <v>598.79999999999995</v>
      </c>
      <c r="D384" s="8">
        <f>димвенканали!D384</f>
        <v>0</v>
      </c>
      <c r="E384" s="8">
        <f>димвенканали!E384</f>
        <v>0</v>
      </c>
      <c r="F384" s="8">
        <f t="shared" si="45"/>
        <v>598.79999999999995</v>
      </c>
      <c r="G384" s="8"/>
      <c r="H384" s="8"/>
      <c r="I384" s="8">
        <v>13</v>
      </c>
      <c r="J384" s="217">
        <f t="shared" si="42"/>
        <v>8.9209126779893622E-3</v>
      </c>
      <c r="K384" s="209">
        <f t="shared" si="43"/>
        <v>38.19444158517755</v>
      </c>
      <c r="L384" s="202">
        <f t="shared" si="44"/>
        <v>8.4027771487390606</v>
      </c>
      <c r="M384" s="202">
        <v>16.216949152542373</v>
      </c>
      <c r="N384" s="202">
        <v>2.6095333333333333</v>
      </c>
      <c r="O384" s="10">
        <f t="shared" si="39"/>
        <v>65.423701219792321</v>
      </c>
      <c r="P384" s="11">
        <f t="shared" si="40"/>
        <v>0.10925801806912545</v>
      </c>
    </row>
    <row r="385" spans="1:16" x14ac:dyDescent="0.35">
      <c r="A385" s="9">
        <f t="shared" si="41"/>
        <v>380</v>
      </c>
      <c r="B385" s="14" t="s">
        <v>1344</v>
      </c>
      <c r="C385" s="8">
        <f>димвенканали!C385</f>
        <v>464.2</v>
      </c>
      <c r="D385" s="8">
        <f>димвенканали!D385</f>
        <v>0</v>
      </c>
      <c r="E385" s="8">
        <f>димвенканали!E385</f>
        <v>0</v>
      </c>
      <c r="F385" s="8">
        <f t="shared" si="45"/>
        <v>464.2</v>
      </c>
      <c r="G385" s="8"/>
      <c r="H385" s="8"/>
      <c r="I385" s="8">
        <v>12</v>
      </c>
      <c r="J385" s="217">
        <f t="shared" si="42"/>
        <v>8.2346886258363346E-3</v>
      </c>
      <c r="K385" s="209">
        <f t="shared" si="43"/>
        <v>35.256407617086971</v>
      </c>
      <c r="L385" s="202">
        <f t="shared" si="44"/>
        <v>7.7564096757591336</v>
      </c>
      <c r="M385" s="202">
        <v>14.969491525423729</v>
      </c>
      <c r="N385" s="202">
        <v>2.4087999999999998</v>
      </c>
      <c r="O385" s="10">
        <f t="shared" si="39"/>
        <v>60.391108818269835</v>
      </c>
      <c r="P385" s="11">
        <f t="shared" si="40"/>
        <v>0.13009717539480792</v>
      </c>
    </row>
    <row r="386" spans="1:16" x14ac:dyDescent="0.35">
      <c r="A386" s="9">
        <f t="shared" si="41"/>
        <v>381</v>
      </c>
      <c r="B386" s="14" t="s">
        <v>1345</v>
      </c>
      <c r="C386" s="8">
        <f>димвенканали!C386</f>
        <v>606.78</v>
      </c>
      <c r="D386" s="8">
        <f>димвенканали!D386</f>
        <v>0</v>
      </c>
      <c r="E386" s="8">
        <f>димвенканали!E386</f>
        <v>0</v>
      </c>
      <c r="F386" s="8">
        <f t="shared" si="45"/>
        <v>606.78</v>
      </c>
      <c r="G386" s="8"/>
      <c r="H386" s="8"/>
      <c r="I386" s="8">
        <v>16</v>
      </c>
      <c r="J386" s="217">
        <f t="shared" si="42"/>
        <v>1.0979584834448447E-2</v>
      </c>
      <c r="K386" s="209">
        <f t="shared" si="43"/>
        <v>47.008543489449302</v>
      </c>
      <c r="L386" s="202">
        <f t="shared" si="44"/>
        <v>10.341879567678847</v>
      </c>
      <c r="M386" s="202">
        <v>19.959322033898307</v>
      </c>
      <c r="N386" s="202">
        <v>3.2117333333333331</v>
      </c>
      <c r="O386" s="10">
        <f t="shared" si="39"/>
        <v>80.521478424359785</v>
      </c>
      <c r="P386" s="11">
        <f t="shared" si="40"/>
        <v>0.13270292103292758</v>
      </c>
    </row>
    <row r="387" spans="1:16" x14ac:dyDescent="0.35">
      <c r="A387" s="9">
        <f t="shared" si="41"/>
        <v>382</v>
      </c>
      <c r="B387" s="14" t="s">
        <v>1346</v>
      </c>
      <c r="C387" s="8">
        <f>димвенканали!C387</f>
        <v>305</v>
      </c>
      <c r="D387" s="8">
        <f>димвенканали!D387</f>
        <v>0</v>
      </c>
      <c r="E387" s="8">
        <f>димвенканали!E387</f>
        <v>0</v>
      </c>
      <c r="F387" s="8">
        <f t="shared" si="45"/>
        <v>305</v>
      </c>
      <c r="G387" s="8"/>
      <c r="H387" s="8"/>
      <c r="I387" s="8">
        <v>8</v>
      </c>
      <c r="J387" s="217">
        <f t="shared" si="42"/>
        <v>5.4897924172242233E-3</v>
      </c>
      <c r="K387" s="209">
        <f t="shared" si="43"/>
        <v>23.504271744724651</v>
      </c>
      <c r="L387" s="202">
        <f t="shared" si="44"/>
        <v>5.1709397838394233</v>
      </c>
      <c r="M387" s="202">
        <v>9.9796610169491533</v>
      </c>
      <c r="N387" s="202">
        <v>1.6058666666666666</v>
      </c>
      <c r="O387" s="10">
        <f t="shared" ref="O387:O450" si="46">K387+L387+M387+N387</f>
        <v>40.260739212179892</v>
      </c>
      <c r="P387" s="11">
        <f t="shared" ref="P387:P450" si="47">O387/F387</f>
        <v>0.13200242364649145</v>
      </c>
    </row>
    <row r="388" spans="1:16" x14ac:dyDescent="0.35">
      <c r="A388" s="9">
        <f t="shared" si="41"/>
        <v>383</v>
      </c>
      <c r="B388" s="14" t="s">
        <v>1347</v>
      </c>
      <c r="C388" s="8">
        <f>димвенканали!C388</f>
        <v>759.8</v>
      </c>
      <c r="D388" s="8">
        <f>димвенканали!D388</f>
        <v>0</v>
      </c>
      <c r="E388" s="8">
        <f>димвенканали!E388</f>
        <v>0</v>
      </c>
      <c r="F388" s="8">
        <f t="shared" si="45"/>
        <v>759.8</v>
      </c>
      <c r="G388" s="8"/>
      <c r="H388" s="8"/>
      <c r="I388" s="8">
        <v>19</v>
      </c>
      <c r="J388" s="217">
        <f t="shared" si="42"/>
        <v>1.3038256990907531E-2</v>
      </c>
      <c r="K388" s="209">
        <f t="shared" si="43"/>
        <v>55.822645393721047</v>
      </c>
      <c r="L388" s="202">
        <f t="shared" si="44"/>
        <v>12.280981986618631</v>
      </c>
      <c r="M388" s="202">
        <v>23.70169491525424</v>
      </c>
      <c r="N388" s="202">
        <v>3.8139333333333338</v>
      </c>
      <c r="O388" s="10">
        <f t="shared" si="46"/>
        <v>95.619255628927249</v>
      </c>
      <c r="P388" s="11">
        <f t="shared" si="47"/>
        <v>0.12584792791382898</v>
      </c>
    </row>
    <row r="389" spans="1:16" x14ac:dyDescent="0.35">
      <c r="A389" s="9">
        <f t="shared" si="41"/>
        <v>384</v>
      </c>
      <c r="B389" s="14" t="s">
        <v>1348</v>
      </c>
      <c r="C389" s="8">
        <f>димвенканали!C389</f>
        <v>530.20000000000005</v>
      </c>
      <c r="D389" s="8">
        <f>димвенканали!D389</f>
        <v>0</v>
      </c>
      <c r="E389" s="8">
        <f>димвенканали!E389</f>
        <v>0</v>
      </c>
      <c r="F389" s="8">
        <f t="shared" si="45"/>
        <v>530.20000000000005</v>
      </c>
      <c r="G389" s="8"/>
      <c r="H389" s="8"/>
      <c r="I389" s="8">
        <v>15</v>
      </c>
      <c r="J389" s="217">
        <f t="shared" si="42"/>
        <v>1.0293360782295419E-2</v>
      </c>
      <c r="K389" s="209">
        <f t="shared" si="43"/>
        <v>44.070509521358723</v>
      </c>
      <c r="L389" s="202">
        <f t="shared" si="44"/>
        <v>9.6955120946989197</v>
      </c>
      <c r="M389" s="202">
        <v>18.711864406779661</v>
      </c>
      <c r="N389" s="202">
        <v>3.0110000000000001</v>
      </c>
      <c r="O389" s="10">
        <f t="shared" si="46"/>
        <v>75.488886022837306</v>
      </c>
      <c r="P389" s="11">
        <f t="shared" si="47"/>
        <v>0.14237813282315598</v>
      </c>
    </row>
    <row r="390" spans="1:16" x14ac:dyDescent="0.35">
      <c r="A390" s="9">
        <f t="shared" si="41"/>
        <v>385</v>
      </c>
      <c r="B390" s="14" t="s">
        <v>1349</v>
      </c>
      <c r="C390" s="8">
        <f>димвенканали!C390</f>
        <v>123.5</v>
      </c>
      <c r="D390" s="8">
        <f>димвенканали!D390</f>
        <v>0</v>
      </c>
      <c r="E390" s="8">
        <f>димвенканали!E390</f>
        <v>0</v>
      </c>
      <c r="F390" s="8">
        <f t="shared" si="45"/>
        <v>123.5</v>
      </c>
      <c r="G390" s="8"/>
      <c r="H390" s="8"/>
      <c r="I390" s="8">
        <v>3</v>
      </c>
      <c r="J390" s="217">
        <f t="shared" si="42"/>
        <v>2.0586721564590836E-3</v>
      </c>
      <c r="K390" s="209">
        <f t="shared" si="43"/>
        <v>8.8141019042717428</v>
      </c>
      <c r="L390" s="202">
        <f t="shared" si="44"/>
        <v>1.9391024189397834</v>
      </c>
      <c r="M390" s="202">
        <v>3.7423728813559323</v>
      </c>
      <c r="N390" s="202">
        <v>0.60219999999999996</v>
      </c>
      <c r="O390" s="10">
        <f t="shared" si="46"/>
        <v>15.097777204567459</v>
      </c>
      <c r="P390" s="11">
        <f t="shared" si="47"/>
        <v>0.12224920813414947</v>
      </c>
    </row>
    <row r="391" spans="1:16" x14ac:dyDescent="0.35">
      <c r="A391" s="9">
        <f t="shared" ref="A391:A454" si="48">A390+1</f>
        <v>386</v>
      </c>
      <c r="B391" s="14" t="s">
        <v>1350</v>
      </c>
      <c r="C391" s="8">
        <f>димвенканали!C391</f>
        <v>298.8</v>
      </c>
      <c r="D391" s="8">
        <f>димвенканали!D391</f>
        <v>0</v>
      </c>
      <c r="E391" s="8">
        <f>димвенканали!E391</f>
        <v>0</v>
      </c>
      <c r="F391" s="8">
        <f t="shared" si="45"/>
        <v>298.8</v>
      </c>
      <c r="G391" s="8"/>
      <c r="H391" s="8"/>
      <c r="I391" s="8">
        <v>11</v>
      </c>
      <c r="J391" s="217">
        <f t="shared" ref="J391:J454" si="49">4/5829*(I391+H391+G391)</f>
        <v>7.548464573683307E-3</v>
      </c>
      <c r="K391" s="209">
        <f t="shared" si="43"/>
        <v>32.318373648996392</v>
      </c>
      <c r="L391" s="202">
        <f t="shared" si="44"/>
        <v>7.1100422027792058</v>
      </c>
      <c r="M391" s="202">
        <v>13.722033898305085</v>
      </c>
      <c r="N391" s="202">
        <v>51.764705882352935</v>
      </c>
      <c r="O391" s="10">
        <f t="shared" si="46"/>
        <v>104.91515563243362</v>
      </c>
      <c r="P391" s="11">
        <f t="shared" si="47"/>
        <v>0.35112167212996526</v>
      </c>
    </row>
    <row r="392" spans="1:16" x14ac:dyDescent="0.35">
      <c r="A392" s="9">
        <f t="shared" si="48"/>
        <v>387</v>
      </c>
      <c r="B392" s="14" t="s">
        <v>1351</v>
      </c>
      <c r="C392" s="8">
        <f>димвенканали!C392</f>
        <v>217.3</v>
      </c>
      <c r="D392" s="8">
        <f>димвенканали!D392</f>
        <v>0</v>
      </c>
      <c r="E392" s="8">
        <f>димвенканали!E392</f>
        <v>0</v>
      </c>
      <c r="F392" s="8">
        <f t="shared" si="45"/>
        <v>217.3</v>
      </c>
      <c r="G392" s="8"/>
      <c r="H392" s="8"/>
      <c r="I392" s="8">
        <v>8</v>
      </c>
      <c r="J392" s="217">
        <f t="shared" si="49"/>
        <v>5.4897924172242233E-3</v>
      </c>
      <c r="K392" s="209">
        <f t="shared" si="43"/>
        <v>23.504271744724651</v>
      </c>
      <c r="L392" s="202">
        <f t="shared" si="44"/>
        <v>5.1709397838394233</v>
      </c>
      <c r="M392" s="202">
        <v>9.9796610169491533</v>
      </c>
      <c r="N392" s="202">
        <v>1.6058666666666666</v>
      </c>
      <c r="O392" s="10">
        <f t="shared" si="46"/>
        <v>40.260739212179892</v>
      </c>
      <c r="P392" s="11">
        <f t="shared" si="47"/>
        <v>0.18527721680708648</v>
      </c>
    </row>
    <row r="393" spans="1:16" x14ac:dyDescent="0.35">
      <c r="A393" s="9">
        <f t="shared" si="48"/>
        <v>388</v>
      </c>
      <c r="B393" s="14" t="s">
        <v>1352</v>
      </c>
      <c r="C393" s="8">
        <f>димвенканали!C393</f>
        <v>283.89999999999998</v>
      </c>
      <c r="D393" s="8">
        <f>димвенканали!D393</f>
        <v>10</v>
      </c>
      <c r="E393" s="8">
        <f>димвенканали!E393</f>
        <v>0</v>
      </c>
      <c r="F393" s="8">
        <f t="shared" si="45"/>
        <v>293.89999999999998</v>
      </c>
      <c r="G393" s="8">
        <v>1</v>
      </c>
      <c r="H393" s="8"/>
      <c r="I393" s="8">
        <v>9</v>
      </c>
      <c r="J393" s="217">
        <f t="shared" si="49"/>
        <v>6.8622405215302794E-3</v>
      </c>
      <c r="K393" s="209">
        <f t="shared" si="43"/>
        <v>29.380339680905813</v>
      </c>
      <c r="L393" s="202">
        <f t="shared" si="44"/>
        <v>6.4636747297992789</v>
      </c>
      <c r="M393" s="202">
        <v>12.474576271186441</v>
      </c>
      <c r="N393" s="202">
        <v>2.0073333333333334</v>
      </c>
      <c r="O393" s="10">
        <f t="shared" si="46"/>
        <v>50.325924015224871</v>
      </c>
      <c r="P393" s="11">
        <f t="shared" si="47"/>
        <v>0.17123485544479372</v>
      </c>
    </row>
    <row r="394" spans="1:16" x14ac:dyDescent="0.35">
      <c r="A394" s="9">
        <f t="shared" si="48"/>
        <v>389</v>
      </c>
      <c r="B394" s="14" t="s">
        <v>1353</v>
      </c>
      <c r="C394" s="8">
        <f>димвенканали!C394</f>
        <v>198.9</v>
      </c>
      <c r="D394" s="8">
        <f>димвенканали!D394</f>
        <v>0</v>
      </c>
      <c r="E394" s="8">
        <f>димвенканали!E394</f>
        <v>0</v>
      </c>
      <c r="F394" s="8">
        <f t="shared" si="45"/>
        <v>198.9</v>
      </c>
      <c r="G394" s="8"/>
      <c r="H394" s="8"/>
      <c r="I394" s="8">
        <v>4</v>
      </c>
      <c r="J394" s="217">
        <f t="shared" si="49"/>
        <v>2.7448962086121117E-3</v>
      </c>
      <c r="K394" s="209">
        <f t="shared" si="43"/>
        <v>11.752135872362325</v>
      </c>
      <c r="L394" s="202">
        <f t="shared" si="44"/>
        <v>2.5854698919197117</v>
      </c>
      <c r="M394" s="202">
        <v>4.9898305084745767</v>
      </c>
      <c r="N394" s="202">
        <v>0.80293333333333328</v>
      </c>
      <c r="O394" s="10">
        <f t="shared" si="46"/>
        <v>20.130369606089946</v>
      </c>
      <c r="P394" s="11">
        <f t="shared" si="47"/>
        <v>0.10120849475158343</v>
      </c>
    </row>
    <row r="395" spans="1:16" x14ac:dyDescent="0.35">
      <c r="A395" s="9">
        <f t="shared" si="48"/>
        <v>390</v>
      </c>
      <c r="B395" s="14" t="s">
        <v>1354</v>
      </c>
      <c r="C395" s="8">
        <f>димвенканали!C395</f>
        <v>95.6</v>
      </c>
      <c r="D395" s="8">
        <f>димвенканали!D395</f>
        <v>0</v>
      </c>
      <c r="E395" s="8">
        <f>димвенканали!E395</f>
        <v>0</v>
      </c>
      <c r="F395" s="8">
        <f t="shared" si="45"/>
        <v>95.6</v>
      </c>
      <c r="G395" s="8"/>
      <c r="H395" s="8"/>
      <c r="I395" s="8">
        <v>3</v>
      </c>
      <c r="J395" s="217">
        <f t="shared" si="49"/>
        <v>2.0586721564590836E-3</v>
      </c>
      <c r="K395" s="209">
        <f t="shared" si="43"/>
        <v>8.8141019042717428</v>
      </c>
      <c r="L395" s="202">
        <f t="shared" si="44"/>
        <v>1.9391024189397834</v>
      </c>
      <c r="M395" s="202">
        <v>3.7423728813559323</v>
      </c>
      <c r="N395" s="202">
        <v>0.60219999999999996</v>
      </c>
      <c r="O395" s="10">
        <f t="shared" si="46"/>
        <v>15.097777204567459</v>
      </c>
      <c r="P395" s="11">
        <f t="shared" si="47"/>
        <v>0.15792653979673074</v>
      </c>
    </row>
    <row r="396" spans="1:16" x14ac:dyDescent="0.35">
      <c r="A396" s="9">
        <f t="shared" si="48"/>
        <v>391</v>
      </c>
      <c r="B396" s="14" t="s">
        <v>1355</v>
      </c>
      <c r="C396" s="8">
        <f>димвенканали!C396</f>
        <v>408.7</v>
      </c>
      <c r="D396" s="8">
        <f>димвенканали!D396</f>
        <v>0</v>
      </c>
      <c r="E396" s="8">
        <f>димвенканали!E396</f>
        <v>0</v>
      </c>
      <c r="F396" s="8">
        <f t="shared" si="45"/>
        <v>408.7</v>
      </c>
      <c r="G396" s="8"/>
      <c r="H396" s="8"/>
      <c r="I396" s="8">
        <v>12</v>
      </c>
      <c r="J396" s="217">
        <f t="shared" si="49"/>
        <v>8.2346886258363346E-3</v>
      </c>
      <c r="K396" s="209">
        <f t="shared" si="43"/>
        <v>35.256407617086971</v>
      </c>
      <c r="L396" s="202">
        <f t="shared" si="44"/>
        <v>7.7564096757591336</v>
      </c>
      <c r="M396" s="202">
        <v>14.969491525423729</v>
      </c>
      <c r="N396" s="202">
        <v>2.4087999999999998</v>
      </c>
      <c r="O396" s="10">
        <f t="shared" si="46"/>
        <v>60.391108818269835</v>
      </c>
      <c r="P396" s="11">
        <f t="shared" si="47"/>
        <v>0.14776390706696804</v>
      </c>
    </row>
    <row r="397" spans="1:16" x14ac:dyDescent="0.35">
      <c r="A397" s="9">
        <f t="shared" si="48"/>
        <v>392</v>
      </c>
      <c r="B397" s="14" t="s">
        <v>1356</v>
      </c>
      <c r="C397" s="8">
        <f>димвенканали!C397</f>
        <v>449.5</v>
      </c>
      <c r="D397" s="8">
        <f>димвенканали!D397</f>
        <v>0</v>
      </c>
      <c r="E397" s="8">
        <f>димвенканали!E397</f>
        <v>0</v>
      </c>
      <c r="F397" s="8">
        <f t="shared" si="45"/>
        <v>449.5</v>
      </c>
      <c r="G397" s="8"/>
      <c r="H397" s="8"/>
      <c r="I397" s="8">
        <v>13</v>
      </c>
      <c r="J397" s="217">
        <f t="shared" si="49"/>
        <v>8.9209126779893622E-3</v>
      </c>
      <c r="K397" s="209">
        <f t="shared" si="43"/>
        <v>38.19444158517755</v>
      </c>
      <c r="L397" s="202">
        <f t="shared" si="44"/>
        <v>8.4027771487390606</v>
      </c>
      <c r="M397" s="202">
        <v>16.216949152542373</v>
      </c>
      <c r="N397" s="202">
        <v>2.6095333333333333</v>
      </c>
      <c r="O397" s="10">
        <f t="shared" si="46"/>
        <v>65.423701219792321</v>
      </c>
      <c r="P397" s="11">
        <f t="shared" si="47"/>
        <v>0.14554772240220762</v>
      </c>
    </row>
    <row r="398" spans="1:16" x14ac:dyDescent="0.35">
      <c r="A398" s="9">
        <f t="shared" si="48"/>
        <v>393</v>
      </c>
      <c r="B398" s="14" t="s">
        <v>1357</v>
      </c>
      <c r="C398" s="8">
        <f>димвенканали!C398</f>
        <v>364.8</v>
      </c>
      <c r="D398" s="8">
        <f>димвенканали!D398</f>
        <v>0</v>
      </c>
      <c r="E398" s="8">
        <f>димвенканали!E398</f>
        <v>0</v>
      </c>
      <c r="F398" s="8">
        <f t="shared" si="45"/>
        <v>364.8</v>
      </c>
      <c r="G398" s="8"/>
      <c r="H398" s="8"/>
      <c r="I398" s="8">
        <v>9</v>
      </c>
      <c r="J398" s="217">
        <f t="shared" si="49"/>
        <v>6.1760164693772509E-3</v>
      </c>
      <c r="K398" s="209">
        <f t="shared" si="43"/>
        <v>26.44230571281523</v>
      </c>
      <c r="L398" s="202">
        <f t="shared" si="44"/>
        <v>5.8173072568193502</v>
      </c>
      <c r="M398" s="202">
        <v>11.227118644067797</v>
      </c>
      <c r="N398" s="202">
        <v>1.8066</v>
      </c>
      <c r="O398" s="10">
        <f t="shared" si="46"/>
        <v>45.293331613702378</v>
      </c>
      <c r="P398" s="11">
        <f t="shared" si="47"/>
        <v>0.12415935201124555</v>
      </c>
    </row>
    <row r="399" spans="1:16" x14ac:dyDescent="0.35">
      <c r="A399" s="9">
        <f t="shared" si="48"/>
        <v>394</v>
      </c>
      <c r="B399" s="14" t="s">
        <v>1358</v>
      </c>
      <c r="C399" s="8">
        <f>димвенканали!C399</f>
        <v>326.3</v>
      </c>
      <c r="D399" s="8">
        <f>димвенканали!D399</f>
        <v>0</v>
      </c>
      <c r="E399" s="8">
        <f>димвенканали!E399</f>
        <v>0</v>
      </c>
      <c r="F399" s="8">
        <f t="shared" si="45"/>
        <v>326.3</v>
      </c>
      <c r="G399" s="8"/>
      <c r="H399" s="8"/>
      <c r="I399" s="8">
        <v>5</v>
      </c>
      <c r="J399" s="217">
        <f t="shared" si="49"/>
        <v>3.4311202607651397E-3</v>
      </c>
      <c r="K399" s="209">
        <f t="shared" si="43"/>
        <v>14.690169840452906</v>
      </c>
      <c r="L399" s="202">
        <f t="shared" si="44"/>
        <v>3.2318373648996395</v>
      </c>
      <c r="M399" s="202">
        <v>6.2372881355932206</v>
      </c>
      <c r="N399" s="202">
        <v>1.0036666666666667</v>
      </c>
      <c r="O399" s="10">
        <f t="shared" si="46"/>
        <v>25.162962007612435</v>
      </c>
      <c r="P399" s="11">
        <f t="shared" si="47"/>
        <v>7.7116034347571055E-2</v>
      </c>
    </row>
    <row r="400" spans="1:16" x14ac:dyDescent="0.35">
      <c r="A400" s="9">
        <f t="shared" si="48"/>
        <v>395</v>
      </c>
      <c r="B400" s="14" t="s">
        <v>1359</v>
      </c>
      <c r="C400" s="8">
        <f>димвенканали!C400</f>
        <v>634.70000000000005</v>
      </c>
      <c r="D400" s="8">
        <f>димвенканали!D400</f>
        <v>0</v>
      </c>
      <c r="E400" s="8">
        <f>димвенканали!E400</f>
        <v>0</v>
      </c>
      <c r="F400" s="8">
        <f t="shared" si="45"/>
        <v>634.70000000000005</v>
      </c>
      <c r="G400" s="8"/>
      <c r="H400" s="8"/>
      <c r="I400" s="8">
        <v>20</v>
      </c>
      <c r="J400" s="217">
        <f t="shared" si="49"/>
        <v>1.3724481043060559E-2</v>
      </c>
      <c r="K400" s="209">
        <f t="shared" si="43"/>
        <v>58.760679361811626</v>
      </c>
      <c r="L400" s="202">
        <f t="shared" si="44"/>
        <v>12.927349459598558</v>
      </c>
      <c r="M400" s="202">
        <v>24.949152542372882</v>
      </c>
      <c r="N400" s="202">
        <v>4.0146666666666668</v>
      </c>
      <c r="O400" s="10">
        <f t="shared" si="46"/>
        <v>100.65184803044974</v>
      </c>
      <c r="P400" s="11">
        <f t="shared" si="47"/>
        <v>0.15858176781227309</v>
      </c>
    </row>
    <row r="401" spans="1:16" x14ac:dyDescent="0.35">
      <c r="A401" s="9">
        <f t="shared" si="48"/>
        <v>396</v>
      </c>
      <c r="B401" s="14" t="s">
        <v>1360</v>
      </c>
      <c r="C401" s="8">
        <f>димвенканали!C401</f>
        <v>267.10000000000002</v>
      </c>
      <c r="D401" s="8">
        <f>димвенканали!D401</f>
        <v>0</v>
      </c>
      <c r="E401" s="8">
        <f>димвенканали!E401</f>
        <v>0</v>
      </c>
      <c r="F401" s="8">
        <f t="shared" si="45"/>
        <v>267.10000000000002</v>
      </c>
      <c r="G401" s="8"/>
      <c r="H401" s="8"/>
      <c r="I401" s="8">
        <v>7</v>
      </c>
      <c r="J401" s="217">
        <f t="shared" si="49"/>
        <v>4.8035683650711957E-3</v>
      </c>
      <c r="K401" s="209">
        <f t="shared" si="43"/>
        <v>20.566237776634072</v>
      </c>
      <c r="L401" s="202">
        <f t="shared" si="44"/>
        <v>4.5245723108594955</v>
      </c>
      <c r="M401" s="202">
        <v>8.7322033898305094</v>
      </c>
      <c r="N401" s="202">
        <v>1.4051333333333333</v>
      </c>
      <c r="O401" s="10">
        <f t="shared" si="46"/>
        <v>35.228146810657407</v>
      </c>
      <c r="P401" s="11">
        <f t="shared" si="47"/>
        <v>0.1318912272956099</v>
      </c>
    </row>
    <row r="402" spans="1:16" x14ac:dyDescent="0.35">
      <c r="A402" s="9">
        <f t="shared" si="48"/>
        <v>397</v>
      </c>
      <c r="B402" s="14" t="s">
        <v>1361</v>
      </c>
      <c r="C402" s="8">
        <f>димвенканали!C402</f>
        <v>224.6</v>
      </c>
      <c r="D402" s="8">
        <f>димвенканали!D402</f>
        <v>0</v>
      </c>
      <c r="E402" s="8">
        <f>димвенканали!E402</f>
        <v>0</v>
      </c>
      <c r="F402" s="8">
        <f t="shared" si="45"/>
        <v>224.6</v>
      </c>
      <c r="G402" s="8"/>
      <c r="H402" s="8"/>
      <c r="I402" s="8">
        <v>5</v>
      </c>
      <c r="J402" s="217">
        <f t="shared" si="49"/>
        <v>3.4311202607651397E-3</v>
      </c>
      <c r="K402" s="209">
        <f t="shared" si="43"/>
        <v>14.690169840452906</v>
      </c>
      <c r="L402" s="202">
        <f t="shared" si="44"/>
        <v>3.2318373648996395</v>
      </c>
      <c r="M402" s="202">
        <v>6.2372881355932206</v>
      </c>
      <c r="N402" s="202">
        <v>1.0036666666666667</v>
      </c>
      <c r="O402" s="10">
        <f t="shared" si="46"/>
        <v>25.162962007612435</v>
      </c>
      <c r="P402" s="11">
        <f t="shared" si="47"/>
        <v>0.11203455925027798</v>
      </c>
    </row>
    <row r="403" spans="1:16" x14ac:dyDescent="0.35">
      <c r="A403" s="9">
        <f t="shared" si="48"/>
        <v>398</v>
      </c>
      <c r="B403" s="14" t="s">
        <v>1362</v>
      </c>
      <c r="C403" s="8">
        <f>димвенканали!C403</f>
        <v>572.29999999999995</v>
      </c>
      <c r="D403" s="8">
        <f>димвенканали!D403</f>
        <v>0</v>
      </c>
      <c r="E403" s="8">
        <f>димвенканали!E403</f>
        <v>0</v>
      </c>
      <c r="F403" s="8">
        <f t="shared" si="45"/>
        <v>572.29999999999995</v>
      </c>
      <c r="G403" s="8"/>
      <c r="H403" s="8"/>
      <c r="I403" s="8">
        <v>17</v>
      </c>
      <c r="J403" s="217">
        <f t="shared" si="49"/>
        <v>1.1665808886601474E-2</v>
      </c>
      <c r="K403" s="209">
        <f t="shared" si="43"/>
        <v>49.946577457539881</v>
      </c>
      <c r="L403" s="202">
        <f t="shared" si="44"/>
        <v>10.988247040658774</v>
      </c>
      <c r="M403" s="202">
        <v>21.206779661016949</v>
      </c>
      <c r="N403" s="202">
        <v>3.4124666666666665</v>
      </c>
      <c r="O403" s="10">
        <f t="shared" si="46"/>
        <v>85.554070825882263</v>
      </c>
      <c r="P403" s="11">
        <f t="shared" si="47"/>
        <v>0.14949164918029403</v>
      </c>
    </row>
    <row r="404" spans="1:16" x14ac:dyDescent="0.35">
      <c r="A404" s="9">
        <f t="shared" si="48"/>
        <v>399</v>
      </c>
      <c r="B404" s="14" t="s">
        <v>1363</v>
      </c>
      <c r="C404" s="8">
        <f>димвенканали!C404</f>
        <v>227.9</v>
      </c>
      <c r="D404" s="8">
        <f>димвенканали!D404</f>
        <v>0</v>
      </c>
      <c r="E404" s="8">
        <f>димвенканали!E404</f>
        <v>0</v>
      </c>
      <c r="F404" s="8">
        <f t="shared" si="45"/>
        <v>227.9</v>
      </c>
      <c r="G404" s="8"/>
      <c r="H404" s="8"/>
      <c r="I404" s="8">
        <v>5</v>
      </c>
      <c r="J404" s="217">
        <f t="shared" si="49"/>
        <v>3.4311202607651397E-3</v>
      </c>
      <c r="K404" s="209">
        <f t="shared" si="43"/>
        <v>14.690169840452906</v>
      </c>
      <c r="L404" s="202">
        <f t="shared" si="44"/>
        <v>3.2318373648996395</v>
      </c>
      <c r="M404" s="202">
        <v>6.2372881355932206</v>
      </c>
      <c r="N404" s="202">
        <v>1.0036666666666667</v>
      </c>
      <c r="O404" s="10">
        <f t="shared" si="46"/>
        <v>25.162962007612435</v>
      </c>
      <c r="P404" s="11">
        <f t="shared" si="47"/>
        <v>0.1104122948995719</v>
      </c>
    </row>
    <row r="405" spans="1:16" x14ac:dyDescent="0.35">
      <c r="A405" s="9">
        <f t="shared" si="48"/>
        <v>400</v>
      </c>
      <c r="B405" s="14" t="s">
        <v>1364</v>
      </c>
      <c r="C405" s="8">
        <f>димвенканали!C405</f>
        <v>641.5</v>
      </c>
      <c r="D405" s="8">
        <f>димвенканали!D405</f>
        <v>18.100000000000001</v>
      </c>
      <c r="E405" s="8">
        <f>димвенканали!E405</f>
        <v>0</v>
      </c>
      <c r="F405" s="8">
        <f t="shared" si="45"/>
        <v>659.6</v>
      </c>
      <c r="G405" s="8">
        <v>1</v>
      </c>
      <c r="H405" s="8"/>
      <c r="I405" s="8">
        <v>20</v>
      </c>
      <c r="J405" s="217">
        <f t="shared" si="49"/>
        <v>1.4410705095213586E-2</v>
      </c>
      <c r="K405" s="209">
        <f t="shared" si="43"/>
        <v>61.698713329902205</v>
      </c>
      <c r="L405" s="202">
        <f t="shared" si="44"/>
        <v>13.573716932578485</v>
      </c>
      <c r="M405" s="202">
        <v>26.196610169491528</v>
      </c>
      <c r="N405" s="202">
        <v>4.2153999999999989</v>
      </c>
      <c r="O405" s="10">
        <f t="shared" si="46"/>
        <v>105.68444043197222</v>
      </c>
      <c r="P405" s="11">
        <f t="shared" si="47"/>
        <v>0.16022504613701063</v>
      </c>
    </row>
    <row r="406" spans="1:16" x14ac:dyDescent="0.35">
      <c r="A406" s="9">
        <f t="shared" si="48"/>
        <v>401</v>
      </c>
      <c r="B406" s="14" t="s">
        <v>1365</v>
      </c>
      <c r="C406" s="8">
        <f>димвенканали!C406</f>
        <v>824.8</v>
      </c>
      <c r="D406" s="8">
        <f>димвенканали!D406</f>
        <v>0</v>
      </c>
      <c r="E406" s="8">
        <f>димвенканали!E406</f>
        <v>0</v>
      </c>
      <c r="F406" s="8">
        <f t="shared" si="45"/>
        <v>824.8</v>
      </c>
      <c r="G406" s="8"/>
      <c r="H406" s="8"/>
      <c r="I406" s="8">
        <v>20</v>
      </c>
      <c r="J406" s="217">
        <f t="shared" si="49"/>
        <v>1.3724481043060559E-2</v>
      </c>
      <c r="K406" s="209">
        <f t="shared" si="43"/>
        <v>58.760679361811626</v>
      </c>
      <c r="L406" s="202">
        <f t="shared" si="44"/>
        <v>12.927349459598558</v>
      </c>
      <c r="M406" s="202">
        <v>24.949152542372882</v>
      </c>
      <c r="N406" s="202">
        <v>4.0146666666666668</v>
      </c>
      <c r="O406" s="10">
        <f t="shared" si="46"/>
        <v>100.65184803044974</v>
      </c>
      <c r="P406" s="11">
        <f t="shared" si="47"/>
        <v>0.12203182350927468</v>
      </c>
    </row>
    <row r="407" spans="1:16" x14ac:dyDescent="0.35">
      <c r="A407" s="9">
        <f t="shared" si="48"/>
        <v>402</v>
      </c>
      <c r="B407" s="14" t="s">
        <v>1366</v>
      </c>
      <c r="C407" s="8">
        <f>димвенканали!C407</f>
        <v>162.80000000000001</v>
      </c>
      <c r="D407" s="8">
        <f>димвенканали!D407</f>
        <v>0</v>
      </c>
      <c r="E407" s="8">
        <f>димвенканали!E407</f>
        <v>0</v>
      </c>
      <c r="F407" s="8">
        <f t="shared" si="45"/>
        <v>162.80000000000001</v>
      </c>
      <c r="G407" s="8"/>
      <c r="H407" s="8"/>
      <c r="I407" s="8">
        <v>4</v>
      </c>
      <c r="J407" s="217">
        <f t="shared" si="49"/>
        <v>2.7448962086121117E-3</v>
      </c>
      <c r="K407" s="209">
        <f t="shared" si="43"/>
        <v>11.752135872362325</v>
      </c>
      <c r="L407" s="202">
        <f t="shared" si="44"/>
        <v>2.5854698919197117</v>
      </c>
      <c r="M407" s="202">
        <v>4.9898305084745767</v>
      </c>
      <c r="N407" s="202">
        <v>0.80293333333333328</v>
      </c>
      <c r="O407" s="10">
        <f t="shared" si="46"/>
        <v>20.130369606089946</v>
      </c>
      <c r="P407" s="11">
        <f t="shared" si="47"/>
        <v>0.12365091895632645</v>
      </c>
    </row>
    <row r="408" spans="1:16" x14ac:dyDescent="0.35">
      <c r="A408" s="9">
        <f t="shared" si="48"/>
        <v>403</v>
      </c>
      <c r="B408" s="14" t="s">
        <v>1367</v>
      </c>
      <c r="C408" s="8">
        <f>димвенканали!C408</f>
        <v>163.30000000000001</v>
      </c>
      <c r="D408" s="8">
        <f>димвенканали!D408</f>
        <v>0</v>
      </c>
      <c r="E408" s="8">
        <f>димвенканали!E408</f>
        <v>0</v>
      </c>
      <c r="F408" s="8">
        <f t="shared" si="45"/>
        <v>163.30000000000001</v>
      </c>
      <c r="G408" s="8"/>
      <c r="H408" s="8"/>
      <c r="I408" s="8">
        <v>3</v>
      </c>
      <c r="J408" s="217">
        <f t="shared" si="49"/>
        <v>2.0586721564590836E-3</v>
      </c>
      <c r="K408" s="209">
        <f t="shared" si="43"/>
        <v>8.8141019042717428</v>
      </c>
      <c r="L408" s="202">
        <f t="shared" si="44"/>
        <v>1.9391024189397834</v>
      </c>
      <c r="M408" s="202">
        <v>3.7423728813559323</v>
      </c>
      <c r="N408" s="202">
        <v>0.60219999999999996</v>
      </c>
      <c r="O408" s="10">
        <f t="shared" si="46"/>
        <v>15.097777204567459</v>
      </c>
      <c r="P408" s="11">
        <f t="shared" si="47"/>
        <v>9.2454238852219581E-2</v>
      </c>
    </row>
    <row r="409" spans="1:16" x14ac:dyDescent="0.35">
      <c r="A409" s="9">
        <f t="shared" si="48"/>
        <v>404</v>
      </c>
      <c r="B409" s="14" t="s">
        <v>1368</v>
      </c>
      <c r="C409" s="8">
        <f>димвенканали!C409</f>
        <v>449.9</v>
      </c>
      <c r="D409" s="8">
        <f>димвенканали!D409</f>
        <v>0</v>
      </c>
      <c r="E409" s="8">
        <f>димвенканали!E409</f>
        <v>0</v>
      </c>
      <c r="F409" s="8">
        <f t="shared" si="45"/>
        <v>449.9</v>
      </c>
      <c r="G409" s="8"/>
      <c r="H409" s="8"/>
      <c r="I409" s="8">
        <v>14</v>
      </c>
      <c r="J409" s="217">
        <f t="shared" si="49"/>
        <v>9.6071367301423915E-3</v>
      </c>
      <c r="K409" s="209">
        <f t="shared" si="43"/>
        <v>41.132475553268144</v>
      </c>
      <c r="L409" s="202">
        <f t="shared" si="44"/>
        <v>9.049144621718991</v>
      </c>
      <c r="M409" s="202">
        <v>17.464406779661019</v>
      </c>
      <c r="N409" s="202">
        <v>2.8102666666666667</v>
      </c>
      <c r="O409" s="10">
        <f t="shared" si="46"/>
        <v>70.456293621314813</v>
      </c>
      <c r="P409" s="11">
        <f t="shared" si="47"/>
        <v>0.15660434234566531</v>
      </c>
    </row>
    <row r="410" spans="1:16" x14ac:dyDescent="0.35">
      <c r="A410" s="9">
        <f t="shared" si="48"/>
        <v>405</v>
      </c>
      <c r="B410" s="14" t="s">
        <v>1369</v>
      </c>
      <c r="C410" s="8">
        <f>димвенканали!C410</f>
        <v>344.6</v>
      </c>
      <c r="D410" s="8">
        <f>димвенканали!D410</f>
        <v>0</v>
      </c>
      <c r="E410" s="8">
        <f>димвенканали!E410</f>
        <v>89.5</v>
      </c>
      <c r="F410" s="8">
        <f t="shared" si="45"/>
        <v>434.1</v>
      </c>
      <c r="G410" s="8"/>
      <c r="H410" s="8">
        <v>2</v>
      </c>
      <c r="I410" s="8">
        <v>10</v>
      </c>
      <c r="J410" s="217">
        <f t="shared" si="49"/>
        <v>8.2346886258363346E-3</v>
      </c>
      <c r="K410" s="209">
        <f t="shared" si="43"/>
        <v>35.256407617086971</v>
      </c>
      <c r="L410" s="202">
        <f t="shared" si="44"/>
        <v>7.7564096757591336</v>
      </c>
      <c r="M410" s="202">
        <v>14.969491525423729</v>
      </c>
      <c r="N410" s="202">
        <v>2.4087999999999998</v>
      </c>
      <c r="O410" s="10">
        <f t="shared" si="46"/>
        <v>60.391108818269835</v>
      </c>
      <c r="P410" s="11">
        <f t="shared" si="47"/>
        <v>0.1391179654878365</v>
      </c>
    </row>
    <row r="411" spans="1:16" x14ac:dyDescent="0.35">
      <c r="A411" s="9">
        <f t="shared" si="48"/>
        <v>406</v>
      </c>
      <c r="B411" s="14" t="s">
        <v>1370</v>
      </c>
      <c r="C411" s="8">
        <f>димвенканали!C411</f>
        <v>271.3</v>
      </c>
      <c r="D411" s="8">
        <f>димвенканали!D411</f>
        <v>0</v>
      </c>
      <c r="E411" s="8">
        <f>димвенканали!E411</f>
        <v>0</v>
      </c>
      <c r="F411" s="8">
        <f t="shared" si="45"/>
        <v>271.3</v>
      </c>
      <c r="G411" s="8"/>
      <c r="H411" s="8"/>
      <c r="I411" s="8">
        <v>8</v>
      </c>
      <c r="J411" s="217">
        <f t="shared" si="49"/>
        <v>5.4897924172242233E-3</v>
      </c>
      <c r="K411" s="209">
        <f t="shared" si="43"/>
        <v>23.504271744724651</v>
      </c>
      <c r="L411" s="202">
        <f t="shared" si="44"/>
        <v>5.1709397838394233</v>
      </c>
      <c r="M411" s="202">
        <v>9.9796610169491533</v>
      </c>
      <c r="N411" s="202">
        <v>1.6058666666666666</v>
      </c>
      <c r="O411" s="10">
        <f t="shared" si="46"/>
        <v>40.260739212179892</v>
      </c>
      <c r="P411" s="11">
        <f t="shared" si="47"/>
        <v>0.14839933362395832</v>
      </c>
    </row>
    <row r="412" spans="1:16" x14ac:dyDescent="0.35">
      <c r="A412" s="9">
        <f t="shared" si="48"/>
        <v>407</v>
      </c>
      <c r="B412" s="14" t="s">
        <v>1371</v>
      </c>
      <c r="C412" s="8">
        <f>димвенканали!C412</f>
        <v>461.8</v>
      </c>
      <c r="D412" s="8">
        <f>димвенканали!D412</f>
        <v>0</v>
      </c>
      <c r="E412" s="8">
        <f>димвенканали!E412</f>
        <v>65.599999999999994</v>
      </c>
      <c r="F412" s="8">
        <f t="shared" si="45"/>
        <v>527.4</v>
      </c>
      <c r="G412" s="8"/>
      <c r="H412" s="8">
        <v>1</v>
      </c>
      <c r="I412" s="8">
        <v>14</v>
      </c>
      <c r="J412" s="217">
        <f t="shared" si="49"/>
        <v>1.0293360782295419E-2</v>
      </c>
      <c r="K412" s="209">
        <f t="shared" si="43"/>
        <v>44.070509521358723</v>
      </c>
      <c r="L412" s="202">
        <f t="shared" si="44"/>
        <v>9.6955120946989197</v>
      </c>
      <c r="M412" s="202">
        <v>18.711864406779661</v>
      </c>
      <c r="N412" s="202">
        <v>3.0110000000000001</v>
      </c>
      <c r="O412" s="10">
        <f t="shared" si="46"/>
        <v>75.488886022837306</v>
      </c>
      <c r="P412" s="11">
        <f t="shared" si="47"/>
        <v>0.14313402734705596</v>
      </c>
    </row>
    <row r="413" spans="1:16" x14ac:dyDescent="0.35">
      <c r="A413" s="9">
        <f t="shared" si="48"/>
        <v>408</v>
      </c>
      <c r="B413" s="14" t="s">
        <v>1372</v>
      </c>
      <c r="C413" s="8">
        <f>димвенканали!C413</f>
        <v>882.9</v>
      </c>
      <c r="D413" s="8">
        <f>димвенканали!D413</f>
        <v>0</v>
      </c>
      <c r="E413" s="8">
        <f>димвенканали!E413</f>
        <v>0</v>
      </c>
      <c r="F413" s="8">
        <f t="shared" si="45"/>
        <v>882.9</v>
      </c>
      <c r="G413" s="8"/>
      <c r="H413" s="8"/>
      <c r="I413" s="8">
        <v>15</v>
      </c>
      <c r="J413" s="217">
        <f t="shared" si="49"/>
        <v>1.0293360782295419E-2</v>
      </c>
      <c r="K413" s="209">
        <f t="shared" si="43"/>
        <v>44.070509521358723</v>
      </c>
      <c r="L413" s="202">
        <f t="shared" si="44"/>
        <v>9.6955120946989197</v>
      </c>
      <c r="M413" s="202">
        <v>18.711864406779661</v>
      </c>
      <c r="N413" s="202">
        <v>3.0110000000000001</v>
      </c>
      <c r="O413" s="10">
        <f t="shared" si="46"/>
        <v>75.488886022837306</v>
      </c>
      <c r="P413" s="11">
        <f t="shared" si="47"/>
        <v>8.5501060168577767E-2</v>
      </c>
    </row>
    <row r="414" spans="1:16" x14ac:dyDescent="0.35">
      <c r="A414" s="9">
        <f t="shared" si="48"/>
        <v>409</v>
      </c>
      <c r="B414" s="14" t="s">
        <v>1373</v>
      </c>
      <c r="C414" s="8">
        <f>димвенканали!C414</f>
        <v>597.29999999999995</v>
      </c>
      <c r="D414" s="8">
        <f>димвенканали!D414</f>
        <v>107.3</v>
      </c>
      <c r="E414" s="8">
        <f>димвенканали!E414</f>
        <v>380.7</v>
      </c>
      <c r="F414" s="8">
        <f t="shared" si="45"/>
        <v>1085.3</v>
      </c>
      <c r="G414" s="8">
        <v>1</v>
      </c>
      <c r="H414" s="8">
        <v>2</v>
      </c>
      <c r="I414" s="8">
        <v>13</v>
      </c>
      <c r="J414" s="217">
        <f t="shared" si="49"/>
        <v>1.0979584834448447E-2</v>
      </c>
      <c r="K414" s="209">
        <f t="shared" si="43"/>
        <v>47.008543489449302</v>
      </c>
      <c r="L414" s="202">
        <f t="shared" si="44"/>
        <v>10.341879567678847</v>
      </c>
      <c r="M414" s="202">
        <v>19.959322033898307</v>
      </c>
      <c r="N414" s="202">
        <v>106.66666666666666</v>
      </c>
      <c r="O414" s="10">
        <f t="shared" si="46"/>
        <v>183.97641175769311</v>
      </c>
      <c r="P414" s="11">
        <f t="shared" si="47"/>
        <v>0.16951664217975962</v>
      </c>
    </row>
    <row r="415" spans="1:16" x14ac:dyDescent="0.35">
      <c r="A415" s="9">
        <f t="shared" si="48"/>
        <v>410</v>
      </c>
      <c r="B415" s="14" t="s">
        <v>1374</v>
      </c>
      <c r="C415" s="8">
        <f>димвенканали!C415</f>
        <v>371.7</v>
      </c>
      <c r="D415" s="8">
        <f>димвенканали!D415</f>
        <v>0</v>
      </c>
      <c r="E415" s="8">
        <f>димвенканали!E415</f>
        <v>116.5</v>
      </c>
      <c r="F415" s="8">
        <f t="shared" si="45"/>
        <v>488.2</v>
      </c>
      <c r="G415" s="8"/>
      <c r="H415" s="8">
        <v>1</v>
      </c>
      <c r="I415" s="8">
        <v>7</v>
      </c>
      <c r="J415" s="217">
        <f t="shared" si="49"/>
        <v>5.4897924172242233E-3</v>
      </c>
      <c r="K415" s="209">
        <f t="shared" si="43"/>
        <v>23.504271744724651</v>
      </c>
      <c r="L415" s="202">
        <f t="shared" si="44"/>
        <v>5.1709397838394233</v>
      </c>
      <c r="M415" s="202">
        <v>9.9796610169491533</v>
      </c>
      <c r="N415" s="202">
        <v>8.0058666666666642</v>
      </c>
      <c r="O415" s="10">
        <f t="shared" si="46"/>
        <v>46.660739212179891</v>
      </c>
      <c r="P415" s="11">
        <f t="shared" si="47"/>
        <v>9.5577097935640912E-2</v>
      </c>
    </row>
    <row r="416" spans="1:16" x14ac:dyDescent="0.35">
      <c r="A416" s="9">
        <f t="shared" si="48"/>
        <v>411</v>
      </c>
      <c r="B416" s="14" t="s">
        <v>1375</v>
      </c>
      <c r="C416" s="8">
        <f>димвенканали!C416</f>
        <v>460.6</v>
      </c>
      <c r="D416" s="8">
        <f>димвенканали!D416</f>
        <v>39.700000000000003</v>
      </c>
      <c r="E416" s="8">
        <f>димвенканали!E416</f>
        <v>31.6</v>
      </c>
      <c r="F416" s="8">
        <f t="shared" si="45"/>
        <v>531.9</v>
      </c>
      <c r="G416" s="8">
        <v>1</v>
      </c>
      <c r="H416" s="8">
        <v>1</v>
      </c>
      <c r="I416" s="8">
        <v>12</v>
      </c>
      <c r="J416" s="217">
        <f t="shared" si="49"/>
        <v>9.6071367301423915E-3</v>
      </c>
      <c r="K416" s="209">
        <f t="shared" si="43"/>
        <v>41.132475553268144</v>
      </c>
      <c r="L416" s="202">
        <f t="shared" si="44"/>
        <v>9.049144621718991</v>
      </c>
      <c r="M416" s="202">
        <v>17.464406779661019</v>
      </c>
      <c r="N416" s="202">
        <v>2.8102666666666667</v>
      </c>
      <c r="O416" s="10">
        <f t="shared" si="46"/>
        <v>70.456293621314813</v>
      </c>
      <c r="P416" s="11">
        <f t="shared" si="47"/>
        <v>0.13246154093121792</v>
      </c>
    </row>
    <row r="417" spans="1:16" x14ac:dyDescent="0.35">
      <c r="A417" s="9">
        <f t="shared" si="48"/>
        <v>412</v>
      </c>
      <c r="B417" s="14" t="s">
        <v>1376</v>
      </c>
      <c r="C417" s="8">
        <f>димвенканали!C417</f>
        <v>804.5</v>
      </c>
      <c r="D417" s="8">
        <f>димвенканали!D417</f>
        <v>36.5</v>
      </c>
      <c r="E417" s="8">
        <f>димвенканали!E417</f>
        <v>76.2</v>
      </c>
      <c r="F417" s="8">
        <f t="shared" si="45"/>
        <v>917.2</v>
      </c>
      <c r="G417" s="8">
        <v>1</v>
      </c>
      <c r="H417" s="8">
        <v>2</v>
      </c>
      <c r="I417" s="8">
        <v>21</v>
      </c>
      <c r="J417" s="217">
        <f t="shared" si="49"/>
        <v>1.6469377251672669E-2</v>
      </c>
      <c r="K417" s="209">
        <f t="shared" si="43"/>
        <v>70.512815234173942</v>
      </c>
      <c r="L417" s="202">
        <f t="shared" si="44"/>
        <v>15.512819351518267</v>
      </c>
      <c r="M417" s="202">
        <v>29.938983050847458</v>
      </c>
      <c r="N417" s="202">
        <v>4.8175999999999997</v>
      </c>
      <c r="O417" s="10">
        <f t="shared" si="46"/>
        <v>120.78221763653967</v>
      </c>
      <c r="P417" s="11">
        <f t="shared" si="47"/>
        <v>0.13168580204594382</v>
      </c>
    </row>
    <row r="418" spans="1:16" x14ac:dyDescent="0.35">
      <c r="A418" s="9">
        <f t="shared" si="48"/>
        <v>413</v>
      </c>
      <c r="B418" s="14" t="s">
        <v>1377</v>
      </c>
      <c r="C418" s="8">
        <f>димвенканали!C418</f>
        <v>246.1</v>
      </c>
      <c r="D418" s="8">
        <f>димвенканали!D418</f>
        <v>0</v>
      </c>
      <c r="E418" s="8">
        <f>димвенканали!E418</f>
        <v>0</v>
      </c>
      <c r="F418" s="8">
        <f t="shared" si="45"/>
        <v>246.1</v>
      </c>
      <c r="G418" s="8"/>
      <c r="H418" s="8"/>
      <c r="I418" s="8">
        <v>8</v>
      </c>
      <c r="J418" s="217">
        <f t="shared" si="49"/>
        <v>5.4897924172242233E-3</v>
      </c>
      <c r="K418" s="209">
        <f t="shared" si="43"/>
        <v>23.504271744724651</v>
      </c>
      <c r="L418" s="202">
        <f t="shared" si="44"/>
        <v>5.1709397838394233</v>
      </c>
      <c r="M418" s="202">
        <v>9.9796610169491533</v>
      </c>
      <c r="N418" s="202">
        <v>1.6058666666666666</v>
      </c>
      <c r="O418" s="10">
        <f t="shared" si="46"/>
        <v>40.260739212179892</v>
      </c>
      <c r="P418" s="11">
        <f t="shared" si="47"/>
        <v>0.16359503946436366</v>
      </c>
    </row>
    <row r="419" spans="1:16" x14ac:dyDescent="0.35">
      <c r="A419" s="9">
        <f t="shared" si="48"/>
        <v>414</v>
      </c>
      <c r="B419" s="14" t="s">
        <v>1378</v>
      </c>
      <c r="C419" s="8">
        <f>димвенканали!C419</f>
        <v>246.2</v>
      </c>
      <c r="D419" s="8">
        <f>димвенканали!D419</f>
        <v>0</v>
      </c>
      <c r="E419" s="8">
        <f>димвенканали!E419</f>
        <v>0</v>
      </c>
      <c r="F419" s="8">
        <f t="shared" si="45"/>
        <v>246.2</v>
      </c>
      <c r="G419" s="8"/>
      <c r="H419" s="8"/>
      <c r="I419" s="8">
        <v>8</v>
      </c>
      <c r="J419" s="217">
        <f t="shared" si="49"/>
        <v>5.4897924172242233E-3</v>
      </c>
      <c r="K419" s="209">
        <f t="shared" si="43"/>
        <v>23.504271744724651</v>
      </c>
      <c r="L419" s="202">
        <f t="shared" si="44"/>
        <v>5.1709397838394233</v>
      </c>
      <c r="M419" s="202">
        <v>9.9796610169491533</v>
      </c>
      <c r="N419" s="202">
        <v>1.6058666666666666</v>
      </c>
      <c r="O419" s="10">
        <f t="shared" si="46"/>
        <v>40.260739212179892</v>
      </c>
      <c r="P419" s="11">
        <f t="shared" si="47"/>
        <v>0.16352859143858609</v>
      </c>
    </row>
    <row r="420" spans="1:16" x14ac:dyDescent="0.35">
      <c r="A420" s="9">
        <f t="shared" si="48"/>
        <v>415</v>
      </c>
      <c r="B420" s="14" t="s">
        <v>1379</v>
      </c>
      <c r="C420" s="8">
        <f>димвенканали!C420</f>
        <v>192.4</v>
      </c>
      <c r="D420" s="8">
        <f>димвенканали!D420</f>
        <v>0</v>
      </c>
      <c r="E420" s="8">
        <f>димвенканали!E420</f>
        <v>0</v>
      </c>
      <c r="F420" s="8">
        <f t="shared" si="45"/>
        <v>192.4</v>
      </c>
      <c r="G420" s="8"/>
      <c r="H420" s="8"/>
      <c r="I420" s="8">
        <v>6</v>
      </c>
      <c r="J420" s="217">
        <f t="shared" si="49"/>
        <v>4.1173443129181673E-3</v>
      </c>
      <c r="K420" s="209">
        <f t="shared" si="43"/>
        <v>17.628203808543486</v>
      </c>
      <c r="L420" s="202">
        <f t="shared" si="44"/>
        <v>3.8782048378795668</v>
      </c>
      <c r="M420" s="202">
        <v>7.4847457627118645</v>
      </c>
      <c r="N420" s="202">
        <v>1.2043999999999999</v>
      </c>
      <c r="O420" s="10">
        <f t="shared" si="46"/>
        <v>30.195554409134918</v>
      </c>
      <c r="P420" s="11">
        <f t="shared" si="47"/>
        <v>0.1569415509830297</v>
      </c>
    </row>
    <row r="421" spans="1:16" x14ac:dyDescent="0.35">
      <c r="A421" s="9">
        <f t="shared" si="48"/>
        <v>416</v>
      </c>
      <c r="B421" s="14" t="s">
        <v>1380</v>
      </c>
      <c r="C421" s="8">
        <f>димвенканали!C421</f>
        <v>246.4</v>
      </c>
      <c r="D421" s="8">
        <f>димвенканали!D421</f>
        <v>0</v>
      </c>
      <c r="E421" s="8">
        <f>димвенканали!E421</f>
        <v>0</v>
      </c>
      <c r="F421" s="8">
        <f t="shared" si="45"/>
        <v>246.4</v>
      </c>
      <c r="G421" s="8"/>
      <c r="H421" s="8"/>
      <c r="I421" s="8">
        <v>8</v>
      </c>
      <c r="J421" s="217">
        <f t="shared" si="49"/>
        <v>5.4897924172242233E-3</v>
      </c>
      <c r="K421" s="209">
        <f t="shared" si="43"/>
        <v>23.504271744724651</v>
      </c>
      <c r="L421" s="202">
        <f t="shared" si="44"/>
        <v>5.1709397838394233</v>
      </c>
      <c r="M421" s="202">
        <v>9.9796610169491533</v>
      </c>
      <c r="N421" s="202">
        <v>1.6058666666666666</v>
      </c>
      <c r="O421" s="10">
        <f t="shared" si="46"/>
        <v>40.260739212179892</v>
      </c>
      <c r="P421" s="11">
        <f t="shared" si="47"/>
        <v>0.16339585719228852</v>
      </c>
    </row>
    <row r="422" spans="1:16" x14ac:dyDescent="0.35">
      <c r="A422" s="9">
        <f t="shared" si="48"/>
        <v>417</v>
      </c>
      <c r="B422" s="14" t="s">
        <v>1381</v>
      </c>
      <c r="C422" s="8">
        <f>димвенканали!C422</f>
        <v>245.5</v>
      </c>
      <c r="D422" s="8">
        <f>димвенканали!D422</f>
        <v>0</v>
      </c>
      <c r="E422" s="8">
        <f>димвенканали!E422</f>
        <v>0</v>
      </c>
      <c r="F422" s="8">
        <f t="shared" si="45"/>
        <v>245.5</v>
      </c>
      <c r="G422" s="8"/>
      <c r="H422" s="8"/>
      <c r="I422" s="8">
        <v>8</v>
      </c>
      <c r="J422" s="217">
        <f t="shared" si="49"/>
        <v>5.4897924172242233E-3</v>
      </c>
      <c r="K422" s="209">
        <f t="shared" si="43"/>
        <v>23.504271744724651</v>
      </c>
      <c r="L422" s="202">
        <f t="shared" si="44"/>
        <v>5.1709397838394233</v>
      </c>
      <c r="M422" s="202">
        <v>9.9796610169491533</v>
      </c>
      <c r="N422" s="202">
        <v>1.6058666666666666</v>
      </c>
      <c r="O422" s="10">
        <f t="shared" si="46"/>
        <v>40.260739212179892</v>
      </c>
      <c r="P422" s="11">
        <f t="shared" si="47"/>
        <v>0.16399486440806474</v>
      </c>
    </row>
    <row r="423" spans="1:16" x14ac:dyDescent="0.35">
      <c r="A423" s="9">
        <f t="shared" si="48"/>
        <v>418</v>
      </c>
      <c r="B423" s="14" t="s">
        <v>1382</v>
      </c>
      <c r="C423" s="8">
        <f>димвенканали!C423</f>
        <v>307.8</v>
      </c>
      <c r="D423" s="8">
        <f>димвенканали!D423</f>
        <v>0</v>
      </c>
      <c r="E423" s="8">
        <f>димвенканали!E423</f>
        <v>0</v>
      </c>
      <c r="F423" s="8">
        <f t="shared" si="45"/>
        <v>307.8</v>
      </c>
      <c r="G423" s="8"/>
      <c r="H423" s="8"/>
      <c r="I423" s="8">
        <v>7</v>
      </c>
      <c r="J423" s="217">
        <f t="shared" si="49"/>
        <v>4.8035683650711957E-3</v>
      </c>
      <c r="K423" s="209">
        <f t="shared" si="43"/>
        <v>20.566237776634072</v>
      </c>
      <c r="L423" s="202">
        <f t="shared" si="44"/>
        <v>4.5245723108594955</v>
      </c>
      <c r="M423" s="202">
        <v>8.7322033898305094</v>
      </c>
      <c r="N423" s="202">
        <v>1.4051333333333333</v>
      </c>
      <c r="O423" s="10">
        <f t="shared" si="46"/>
        <v>35.228146810657407</v>
      </c>
      <c r="P423" s="11">
        <f t="shared" si="47"/>
        <v>0.11445141913793828</v>
      </c>
    </row>
    <row r="424" spans="1:16" x14ac:dyDescent="0.35">
      <c r="A424" s="9">
        <f t="shared" si="48"/>
        <v>419</v>
      </c>
      <c r="B424" s="14" t="s">
        <v>1383</v>
      </c>
      <c r="C424" s="8">
        <f>димвенканали!C424</f>
        <v>272.2</v>
      </c>
      <c r="D424" s="8">
        <f>димвенканали!D424</f>
        <v>0</v>
      </c>
      <c r="E424" s="8">
        <f>димвенканали!E424</f>
        <v>0</v>
      </c>
      <c r="F424" s="8">
        <f t="shared" si="45"/>
        <v>272.2</v>
      </c>
      <c r="G424" s="8"/>
      <c r="H424" s="8"/>
      <c r="I424" s="8">
        <v>8</v>
      </c>
      <c r="J424" s="217">
        <f t="shared" si="49"/>
        <v>5.4897924172242233E-3</v>
      </c>
      <c r="K424" s="209">
        <f t="shared" si="43"/>
        <v>23.504271744724651</v>
      </c>
      <c r="L424" s="202">
        <f t="shared" si="44"/>
        <v>5.1709397838394233</v>
      </c>
      <c r="M424" s="202">
        <v>9.9796610169491533</v>
      </c>
      <c r="N424" s="202">
        <v>1.6058666666666666</v>
      </c>
      <c r="O424" s="10">
        <f t="shared" si="46"/>
        <v>40.260739212179892</v>
      </c>
      <c r="P424" s="11">
        <f t="shared" si="47"/>
        <v>0.14790866720124871</v>
      </c>
    </row>
    <row r="425" spans="1:16" x14ac:dyDescent="0.35">
      <c r="A425" s="9">
        <f t="shared" si="48"/>
        <v>420</v>
      </c>
      <c r="B425" s="14" t="s">
        <v>1384</v>
      </c>
      <c r="C425" s="8">
        <f>димвенканали!C425</f>
        <v>246.2</v>
      </c>
      <c r="D425" s="8">
        <f>димвенканали!D425</f>
        <v>0</v>
      </c>
      <c r="E425" s="8">
        <f>димвенканали!E425</f>
        <v>0</v>
      </c>
      <c r="F425" s="8">
        <f t="shared" si="45"/>
        <v>246.2</v>
      </c>
      <c r="G425" s="8"/>
      <c r="H425" s="8"/>
      <c r="I425" s="8">
        <v>8</v>
      </c>
      <c r="J425" s="217">
        <f t="shared" si="49"/>
        <v>5.4897924172242233E-3</v>
      </c>
      <c r="K425" s="209">
        <f t="shared" si="43"/>
        <v>23.504271744724651</v>
      </c>
      <c r="L425" s="202">
        <f t="shared" si="44"/>
        <v>5.1709397838394233</v>
      </c>
      <c r="M425" s="202">
        <v>9.9796610169491533</v>
      </c>
      <c r="N425" s="202">
        <v>1.6058666666666666</v>
      </c>
      <c r="O425" s="10">
        <f t="shared" si="46"/>
        <v>40.260739212179892</v>
      </c>
      <c r="P425" s="11">
        <f t="shared" si="47"/>
        <v>0.16352859143858609</v>
      </c>
    </row>
    <row r="426" spans="1:16" x14ac:dyDescent="0.35">
      <c r="A426" s="9">
        <f t="shared" si="48"/>
        <v>421</v>
      </c>
      <c r="B426" s="14" t="s">
        <v>1385</v>
      </c>
      <c r="C426" s="8">
        <f>димвенканали!C426</f>
        <v>289</v>
      </c>
      <c r="D426" s="8">
        <f>димвенканали!D426</f>
        <v>0</v>
      </c>
      <c r="E426" s="8">
        <f>димвенканали!E426</f>
        <v>0</v>
      </c>
      <c r="F426" s="8">
        <f t="shared" si="45"/>
        <v>289</v>
      </c>
      <c r="G426" s="8"/>
      <c r="H426" s="8"/>
      <c r="I426" s="8">
        <v>8</v>
      </c>
      <c r="J426" s="217">
        <f t="shared" si="49"/>
        <v>5.4897924172242233E-3</v>
      </c>
      <c r="K426" s="209">
        <f t="shared" si="43"/>
        <v>23.504271744724651</v>
      </c>
      <c r="L426" s="202">
        <f t="shared" si="44"/>
        <v>5.1709397838394233</v>
      </c>
      <c r="M426" s="202">
        <v>9.9796610169491533</v>
      </c>
      <c r="N426" s="202">
        <v>1.6058666666666666</v>
      </c>
      <c r="O426" s="10">
        <f t="shared" si="46"/>
        <v>40.260739212179892</v>
      </c>
      <c r="P426" s="11">
        <f t="shared" si="47"/>
        <v>0.13931051630512073</v>
      </c>
    </row>
    <row r="427" spans="1:16" x14ac:dyDescent="0.35">
      <c r="A427" s="9">
        <f t="shared" si="48"/>
        <v>422</v>
      </c>
      <c r="B427" s="14" t="s">
        <v>1386</v>
      </c>
      <c r="C427" s="8">
        <f>димвенканали!C427</f>
        <v>1308.5999999999999</v>
      </c>
      <c r="D427" s="8">
        <f>димвенканали!D427</f>
        <v>0</v>
      </c>
      <c r="E427" s="8">
        <f>димвенканали!E427</f>
        <v>317</v>
      </c>
      <c r="F427" s="8">
        <f t="shared" si="45"/>
        <v>1625.6</v>
      </c>
      <c r="G427" s="8"/>
      <c r="H427" s="8">
        <v>1</v>
      </c>
      <c r="I427" s="8">
        <v>25</v>
      </c>
      <c r="J427" s="217">
        <f t="shared" si="49"/>
        <v>1.7841825355978724E-2</v>
      </c>
      <c r="K427" s="209">
        <f t="shared" si="43"/>
        <v>76.388883170355101</v>
      </c>
      <c r="L427" s="202">
        <f t="shared" si="44"/>
        <v>16.805554297478121</v>
      </c>
      <c r="M427" s="202">
        <v>32.433898305084746</v>
      </c>
      <c r="N427" s="202">
        <v>5.2190666666666665</v>
      </c>
      <c r="O427" s="10">
        <f t="shared" si="46"/>
        <v>130.84740243958464</v>
      </c>
      <c r="P427" s="11">
        <f t="shared" si="47"/>
        <v>8.0491758390492524E-2</v>
      </c>
    </row>
    <row r="428" spans="1:16" x14ac:dyDescent="0.35">
      <c r="A428" s="9">
        <f t="shared" si="48"/>
        <v>423</v>
      </c>
      <c r="B428" s="14" t="s">
        <v>1387</v>
      </c>
      <c r="C428" s="8">
        <f>димвенканали!C428</f>
        <v>798.8</v>
      </c>
      <c r="D428" s="8">
        <f>димвенканали!D428</f>
        <v>0</v>
      </c>
      <c r="E428" s="8">
        <f>димвенканали!E428</f>
        <v>78.400000000000006</v>
      </c>
      <c r="F428" s="8">
        <f t="shared" si="45"/>
        <v>877.19999999999993</v>
      </c>
      <c r="G428" s="8"/>
      <c r="H428" s="8">
        <v>1</v>
      </c>
      <c r="I428" s="8">
        <v>11</v>
      </c>
      <c r="J428" s="217">
        <f t="shared" si="49"/>
        <v>8.2346886258363346E-3</v>
      </c>
      <c r="K428" s="209">
        <f t="shared" si="43"/>
        <v>35.256407617086971</v>
      </c>
      <c r="L428" s="202">
        <f t="shared" si="44"/>
        <v>7.7564096757591336</v>
      </c>
      <c r="M428" s="202">
        <v>14.969491525423729</v>
      </c>
      <c r="N428" s="202">
        <v>2.4087999999999998</v>
      </c>
      <c r="O428" s="10">
        <f t="shared" si="46"/>
        <v>60.391108818269835</v>
      </c>
      <c r="P428" s="11">
        <f t="shared" si="47"/>
        <v>6.88453132903213E-2</v>
      </c>
    </row>
    <row r="429" spans="1:16" x14ac:dyDescent="0.35">
      <c r="A429" s="9">
        <f t="shared" si="48"/>
        <v>424</v>
      </c>
      <c r="B429" s="14" t="s">
        <v>1388</v>
      </c>
      <c r="C429" s="8">
        <f>димвенканали!C429</f>
        <v>607</v>
      </c>
      <c r="D429" s="8">
        <f>димвенканали!D429</f>
        <v>10.199999999999999</v>
      </c>
      <c r="E429" s="8">
        <f>димвенканали!E429</f>
        <v>105.6</v>
      </c>
      <c r="F429" s="8">
        <f t="shared" si="45"/>
        <v>722.80000000000007</v>
      </c>
      <c r="G429" s="8">
        <v>1</v>
      </c>
      <c r="H429" s="8">
        <v>1</v>
      </c>
      <c r="I429" s="8">
        <v>13</v>
      </c>
      <c r="J429" s="217">
        <f t="shared" si="49"/>
        <v>1.0293360782295419E-2</v>
      </c>
      <c r="K429" s="209">
        <f t="shared" si="43"/>
        <v>44.070509521358723</v>
      </c>
      <c r="L429" s="202">
        <f t="shared" si="44"/>
        <v>9.6955120946989197</v>
      </c>
      <c r="M429" s="202">
        <v>18.711864406779661</v>
      </c>
      <c r="N429" s="202">
        <v>3.0110000000000001</v>
      </c>
      <c r="O429" s="10">
        <f t="shared" si="46"/>
        <v>75.488886022837306</v>
      </c>
      <c r="P429" s="11">
        <f t="shared" si="47"/>
        <v>0.1044395213376277</v>
      </c>
    </row>
    <row r="430" spans="1:16" x14ac:dyDescent="0.35">
      <c r="A430" s="9">
        <f t="shared" si="48"/>
        <v>425</v>
      </c>
      <c r="B430" s="14" t="s">
        <v>1389</v>
      </c>
      <c r="C430" s="8">
        <f>димвенканали!C430</f>
        <v>989.9</v>
      </c>
      <c r="D430" s="8">
        <f>димвенканали!D430</f>
        <v>0</v>
      </c>
      <c r="E430" s="8">
        <f>димвенканали!E430</f>
        <v>185.8</v>
      </c>
      <c r="F430" s="8">
        <f t="shared" si="45"/>
        <v>1175.7</v>
      </c>
      <c r="G430" s="8"/>
      <c r="H430" s="8">
        <v>2</v>
      </c>
      <c r="I430" s="8">
        <v>20</v>
      </c>
      <c r="J430" s="217">
        <f t="shared" si="49"/>
        <v>1.5096929147366614E-2</v>
      </c>
      <c r="K430" s="209">
        <f t="shared" si="43"/>
        <v>64.636747297992784</v>
      </c>
      <c r="L430" s="202">
        <f t="shared" si="44"/>
        <v>14.220084405558412</v>
      </c>
      <c r="M430" s="202">
        <v>27.44406779661017</v>
      </c>
      <c r="N430" s="202">
        <v>4.4161333333333337</v>
      </c>
      <c r="O430" s="10">
        <f t="shared" si="46"/>
        <v>110.7170328334947</v>
      </c>
      <c r="P430" s="11">
        <f t="shared" si="47"/>
        <v>9.4171160018282463E-2</v>
      </c>
    </row>
    <row r="431" spans="1:16" x14ac:dyDescent="0.35">
      <c r="A431" s="9">
        <f t="shared" si="48"/>
        <v>426</v>
      </c>
      <c r="B431" s="14" t="s">
        <v>1390</v>
      </c>
      <c r="C431" s="8">
        <f>димвенканали!C431</f>
        <v>339.8</v>
      </c>
      <c r="D431" s="8">
        <f>димвенканали!D431</f>
        <v>0</v>
      </c>
      <c r="E431" s="8">
        <f>димвенканали!E431</f>
        <v>108.3</v>
      </c>
      <c r="F431" s="8">
        <f t="shared" si="45"/>
        <v>448.1</v>
      </c>
      <c r="G431" s="8"/>
      <c r="H431" s="8">
        <v>2</v>
      </c>
      <c r="I431" s="8">
        <v>9</v>
      </c>
      <c r="J431" s="217">
        <f t="shared" si="49"/>
        <v>7.548464573683307E-3</v>
      </c>
      <c r="K431" s="209">
        <f t="shared" ref="K431:K455" si="50">J431*$K$2</f>
        <v>32.318373648996392</v>
      </c>
      <c r="L431" s="202">
        <f t="shared" si="44"/>
        <v>7.1100422027792058</v>
      </c>
      <c r="M431" s="202">
        <v>13.722033898305085</v>
      </c>
      <c r="N431" s="202">
        <v>2.2080666666666668</v>
      </c>
      <c r="O431" s="10">
        <f t="shared" si="46"/>
        <v>55.358516416747349</v>
      </c>
      <c r="P431" s="11">
        <f t="shared" si="47"/>
        <v>0.12354054098805478</v>
      </c>
    </row>
    <row r="432" spans="1:16" x14ac:dyDescent="0.35">
      <c r="A432" s="9">
        <f t="shared" si="48"/>
        <v>427</v>
      </c>
      <c r="B432" s="14" t="s">
        <v>1391</v>
      </c>
      <c r="C432" s="8">
        <f>димвенканали!C432</f>
        <v>590.70000000000005</v>
      </c>
      <c r="D432" s="8">
        <f>димвенканали!D432</f>
        <v>0</v>
      </c>
      <c r="E432" s="8">
        <f>димвенканали!E432</f>
        <v>137.6</v>
      </c>
      <c r="F432" s="8">
        <f t="shared" si="45"/>
        <v>728.30000000000007</v>
      </c>
      <c r="G432" s="8"/>
      <c r="H432" s="8">
        <v>4</v>
      </c>
      <c r="I432" s="8">
        <v>17</v>
      </c>
      <c r="J432" s="217">
        <f t="shared" si="49"/>
        <v>1.4410705095213586E-2</v>
      </c>
      <c r="K432" s="209">
        <f t="shared" si="50"/>
        <v>61.698713329902205</v>
      </c>
      <c r="L432" s="202">
        <f t="shared" ref="L432:L498" si="51">K432*0.22</f>
        <v>13.573716932578485</v>
      </c>
      <c r="M432" s="202">
        <v>26.196610169491528</v>
      </c>
      <c r="N432" s="202">
        <v>4.2153999999999989</v>
      </c>
      <c r="O432" s="10">
        <f t="shared" si="46"/>
        <v>105.68444043197222</v>
      </c>
      <c r="P432" s="11">
        <f t="shared" si="47"/>
        <v>0.14511113611420048</v>
      </c>
    </row>
    <row r="433" spans="1:16" x14ac:dyDescent="0.35">
      <c r="A433" s="9">
        <f t="shared" si="48"/>
        <v>428</v>
      </c>
      <c r="B433" s="14" t="s">
        <v>1392</v>
      </c>
      <c r="C433" s="8">
        <f>димвенканали!C433</f>
        <v>356.7</v>
      </c>
      <c r="D433" s="8">
        <f>димвенканали!D433</f>
        <v>0</v>
      </c>
      <c r="E433" s="8">
        <f>димвенканали!E433</f>
        <v>119.5</v>
      </c>
      <c r="F433" s="8">
        <f t="shared" si="45"/>
        <v>476.2</v>
      </c>
      <c r="G433" s="8"/>
      <c r="H433" s="8">
        <v>3</v>
      </c>
      <c r="I433" s="8">
        <v>10</v>
      </c>
      <c r="J433" s="217">
        <f t="shared" si="49"/>
        <v>8.9209126779893622E-3</v>
      </c>
      <c r="K433" s="209">
        <f t="shared" si="50"/>
        <v>38.19444158517755</v>
      </c>
      <c r="L433" s="202">
        <f t="shared" si="51"/>
        <v>8.4027771487390606</v>
      </c>
      <c r="M433" s="202">
        <v>16.216949152542373</v>
      </c>
      <c r="N433" s="202">
        <v>2.6095333333333333</v>
      </c>
      <c r="O433" s="10">
        <f t="shared" si="46"/>
        <v>65.423701219792321</v>
      </c>
      <c r="P433" s="11">
        <f t="shared" si="47"/>
        <v>0.13738702482106746</v>
      </c>
    </row>
    <row r="434" spans="1:16" x14ac:dyDescent="0.35">
      <c r="A434" s="9">
        <f t="shared" si="48"/>
        <v>429</v>
      </c>
      <c r="B434" s="14" t="s">
        <v>1393</v>
      </c>
      <c r="C434" s="8">
        <f>димвенканали!C434</f>
        <v>767.6</v>
      </c>
      <c r="D434" s="8">
        <f>димвенканали!D434</f>
        <v>0</v>
      </c>
      <c r="E434" s="8">
        <f>димвенканали!E434</f>
        <v>77.5</v>
      </c>
      <c r="F434" s="8">
        <f t="shared" si="45"/>
        <v>845.1</v>
      </c>
      <c r="G434" s="8"/>
      <c r="H434" s="8">
        <v>1</v>
      </c>
      <c r="I434" s="8">
        <v>16</v>
      </c>
      <c r="J434" s="217">
        <f t="shared" si="49"/>
        <v>1.1665808886601474E-2</v>
      </c>
      <c r="K434" s="209">
        <f t="shared" si="50"/>
        <v>49.946577457539881</v>
      </c>
      <c r="L434" s="202">
        <f t="shared" si="51"/>
        <v>10.988247040658774</v>
      </c>
      <c r="M434" s="202">
        <v>21.206779661016949</v>
      </c>
      <c r="N434" s="202">
        <v>3.4124666666666665</v>
      </c>
      <c r="O434" s="10">
        <f t="shared" si="46"/>
        <v>85.554070825882263</v>
      </c>
      <c r="P434" s="11">
        <f t="shared" si="47"/>
        <v>0.10123544057020739</v>
      </c>
    </row>
    <row r="435" spans="1:16" x14ac:dyDescent="0.35">
      <c r="A435" s="9">
        <f t="shared" si="48"/>
        <v>430</v>
      </c>
      <c r="B435" s="14" t="s">
        <v>1394</v>
      </c>
      <c r="C435" s="8">
        <f>димвенканали!C435</f>
        <v>298</v>
      </c>
      <c r="D435" s="8">
        <f>димвенканали!D435</f>
        <v>0</v>
      </c>
      <c r="E435" s="8">
        <f>димвенканали!E435</f>
        <v>109</v>
      </c>
      <c r="F435" s="8">
        <f t="shared" ref="F435:F455" si="52">C435+D435+E435</f>
        <v>407</v>
      </c>
      <c r="G435" s="8"/>
      <c r="H435" s="8">
        <v>1</v>
      </c>
      <c r="I435" s="8">
        <v>9</v>
      </c>
      <c r="J435" s="217">
        <f t="shared" si="49"/>
        <v>6.8622405215302794E-3</v>
      </c>
      <c r="K435" s="209">
        <f t="shared" si="50"/>
        <v>29.380339680905813</v>
      </c>
      <c r="L435" s="202">
        <f t="shared" si="51"/>
        <v>6.4636747297992789</v>
      </c>
      <c r="M435" s="202">
        <v>12.474576271186441</v>
      </c>
      <c r="N435" s="202">
        <v>2.0073333333333334</v>
      </c>
      <c r="O435" s="10">
        <f t="shared" si="46"/>
        <v>50.325924015224871</v>
      </c>
      <c r="P435" s="11">
        <f t="shared" si="47"/>
        <v>0.12365091895632646</v>
      </c>
    </row>
    <row r="436" spans="1:16" x14ac:dyDescent="0.35">
      <c r="A436" s="9">
        <f t="shared" si="48"/>
        <v>431</v>
      </c>
      <c r="B436" s="14" t="s">
        <v>1395</v>
      </c>
      <c r="C436" s="8">
        <f>димвенканали!C436</f>
        <v>411.89</v>
      </c>
      <c r="D436" s="8">
        <f>димвенканали!D436</f>
        <v>0</v>
      </c>
      <c r="E436" s="8">
        <f>димвенканали!E436</f>
        <v>88</v>
      </c>
      <c r="F436" s="8">
        <f t="shared" si="52"/>
        <v>499.89</v>
      </c>
      <c r="G436" s="8"/>
      <c r="H436" s="8">
        <v>1</v>
      </c>
      <c r="I436" s="8">
        <v>11</v>
      </c>
      <c r="J436" s="217">
        <f t="shared" si="49"/>
        <v>8.2346886258363346E-3</v>
      </c>
      <c r="K436" s="209">
        <f t="shared" si="50"/>
        <v>35.256407617086971</v>
      </c>
      <c r="L436" s="202">
        <f t="shared" si="51"/>
        <v>7.7564096757591336</v>
      </c>
      <c r="M436" s="202">
        <v>14.969491525423729</v>
      </c>
      <c r="N436" s="202">
        <v>2.4087999999999998</v>
      </c>
      <c r="O436" s="10">
        <f t="shared" si="46"/>
        <v>60.391108818269835</v>
      </c>
      <c r="P436" s="11">
        <f t="shared" si="47"/>
        <v>0.12080879557156542</v>
      </c>
    </row>
    <row r="437" spans="1:16" x14ac:dyDescent="0.35">
      <c r="A437" s="9">
        <f t="shared" si="48"/>
        <v>432</v>
      </c>
      <c r="B437" s="14" t="s">
        <v>1396</v>
      </c>
      <c r="C437" s="8">
        <f>димвенканали!C437</f>
        <v>231.4</v>
      </c>
      <c r="D437" s="8">
        <f>димвенканали!D437</f>
        <v>0</v>
      </c>
      <c r="E437" s="8">
        <f>димвенканали!E437</f>
        <v>166.7</v>
      </c>
      <c r="F437" s="8">
        <f t="shared" si="52"/>
        <v>398.1</v>
      </c>
      <c r="G437" s="8"/>
      <c r="H437" s="8">
        <v>3</v>
      </c>
      <c r="I437" s="8">
        <v>5</v>
      </c>
      <c r="J437" s="217">
        <f t="shared" si="49"/>
        <v>5.4897924172242233E-3</v>
      </c>
      <c r="K437" s="209">
        <f t="shared" si="50"/>
        <v>23.504271744724651</v>
      </c>
      <c r="L437" s="202">
        <f t="shared" si="51"/>
        <v>5.1709397838394233</v>
      </c>
      <c r="M437" s="202">
        <v>9.9796610169491533</v>
      </c>
      <c r="N437" s="202">
        <v>22.9392</v>
      </c>
      <c r="O437" s="10">
        <f t="shared" si="46"/>
        <v>61.594072545513228</v>
      </c>
      <c r="P437" s="11">
        <f t="shared" si="47"/>
        <v>0.15472010184755897</v>
      </c>
    </row>
    <row r="438" spans="1:16" x14ac:dyDescent="0.35">
      <c r="A438" s="9">
        <f t="shared" si="48"/>
        <v>433</v>
      </c>
      <c r="B438" s="14" t="s">
        <v>1397</v>
      </c>
      <c r="C438" s="8">
        <f>димвенканали!C438</f>
        <v>390</v>
      </c>
      <c r="D438" s="8">
        <f>димвенканали!D438</f>
        <v>0</v>
      </c>
      <c r="E438" s="8">
        <f>димвенканали!E438</f>
        <v>65.8</v>
      </c>
      <c r="F438" s="8">
        <f t="shared" si="52"/>
        <v>455.8</v>
      </c>
      <c r="G438" s="8"/>
      <c r="H438" s="8">
        <v>1</v>
      </c>
      <c r="I438" s="8">
        <v>7</v>
      </c>
      <c r="J438" s="217">
        <f t="shared" si="49"/>
        <v>5.4897924172242233E-3</v>
      </c>
      <c r="K438" s="209">
        <f t="shared" si="50"/>
        <v>23.504271744724651</v>
      </c>
      <c r="L438" s="202">
        <f t="shared" si="51"/>
        <v>5.1709397838394233</v>
      </c>
      <c r="M438" s="202">
        <v>9.9796610169491533</v>
      </c>
      <c r="N438" s="202">
        <v>1.6058666666666666</v>
      </c>
      <c r="O438" s="10">
        <f t="shared" si="46"/>
        <v>40.260739212179892</v>
      </c>
      <c r="P438" s="11">
        <f t="shared" si="47"/>
        <v>8.8329835919657512E-2</v>
      </c>
    </row>
    <row r="439" spans="1:16" x14ac:dyDescent="0.35">
      <c r="A439" s="9">
        <f t="shared" si="48"/>
        <v>434</v>
      </c>
      <c r="B439" s="14" t="s">
        <v>1398</v>
      </c>
      <c r="C439" s="8">
        <f>димвенканали!C439</f>
        <v>1219.7</v>
      </c>
      <c r="D439" s="8">
        <f>димвенканали!D439</f>
        <v>67.2</v>
      </c>
      <c r="E439" s="8">
        <f>димвенканали!E439</f>
        <v>147.4</v>
      </c>
      <c r="F439" s="8">
        <f t="shared" si="52"/>
        <v>1434.3000000000002</v>
      </c>
      <c r="G439" s="8">
        <v>1</v>
      </c>
      <c r="H439" s="8">
        <v>2</v>
      </c>
      <c r="I439" s="8">
        <v>32</v>
      </c>
      <c r="J439" s="217">
        <f t="shared" si="49"/>
        <v>2.4017841825355976E-2</v>
      </c>
      <c r="K439" s="209">
        <f t="shared" si="50"/>
        <v>102.83118888317034</v>
      </c>
      <c r="L439" s="202">
        <f t="shared" si="51"/>
        <v>22.622861554297476</v>
      </c>
      <c r="M439" s="202">
        <v>43.661016949152547</v>
      </c>
      <c r="N439" s="202">
        <v>7.0256666666666669</v>
      </c>
      <c r="O439" s="10">
        <f t="shared" si="46"/>
        <v>176.14073405328702</v>
      </c>
      <c r="P439" s="11">
        <f t="shared" si="47"/>
        <v>0.12280606153056334</v>
      </c>
    </row>
    <row r="440" spans="1:16" x14ac:dyDescent="0.35">
      <c r="A440" s="9">
        <f t="shared" si="48"/>
        <v>435</v>
      </c>
      <c r="B440" s="14" t="s">
        <v>1399</v>
      </c>
      <c r="C440" s="8">
        <f>димвенканали!C440</f>
        <v>567.4</v>
      </c>
      <c r="D440" s="8">
        <f>димвенканали!D440</f>
        <v>0</v>
      </c>
      <c r="E440" s="8">
        <f>димвенканали!E440</f>
        <v>46.1</v>
      </c>
      <c r="F440" s="8">
        <f t="shared" si="52"/>
        <v>613.5</v>
      </c>
      <c r="G440" s="8"/>
      <c r="H440" s="8">
        <v>1</v>
      </c>
      <c r="I440" s="8">
        <v>15</v>
      </c>
      <c r="J440" s="217">
        <f t="shared" si="49"/>
        <v>1.0979584834448447E-2</v>
      </c>
      <c r="K440" s="209">
        <f t="shared" si="50"/>
        <v>47.008543489449302</v>
      </c>
      <c r="L440" s="202">
        <f t="shared" si="51"/>
        <v>10.341879567678847</v>
      </c>
      <c r="M440" s="202">
        <v>19.959322033898307</v>
      </c>
      <c r="N440" s="202">
        <v>3.2117333333333331</v>
      </c>
      <c r="O440" s="10">
        <f t="shared" si="46"/>
        <v>80.521478424359785</v>
      </c>
      <c r="P440" s="11">
        <f t="shared" si="47"/>
        <v>0.13124935358493853</v>
      </c>
    </row>
    <row r="441" spans="1:16" x14ac:dyDescent="0.35">
      <c r="A441" s="9">
        <f t="shared" si="48"/>
        <v>436</v>
      </c>
      <c r="B441" s="14" t="s">
        <v>1400</v>
      </c>
      <c r="C441" s="8">
        <f>димвенканали!C441</f>
        <v>218.9</v>
      </c>
      <c r="D441" s="8">
        <f>димвенканали!D441</f>
        <v>0</v>
      </c>
      <c r="E441" s="8">
        <f>димвенканали!E441</f>
        <v>70.099999999999994</v>
      </c>
      <c r="F441" s="8">
        <f t="shared" si="52"/>
        <v>289</v>
      </c>
      <c r="G441" s="8"/>
      <c r="H441" s="8">
        <v>1</v>
      </c>
      <c r="I441" s="8">
        <v>4</v>
      </c>
      <c r="J441" s="217">
        <f t="shared" si="49"/>
        <v>3.4311202607651397E-3</v>
      </c>
      <c r="K441" s="209">
        <f t="shared" si="50"/>
        <v>14.690169840452906</v>
      </c>
      <c r="L441" s="202">
        <f t="shared" si="51"/>
        <v>3.2318373648996395</v>
      </c>
      <c r="M441" s="202">
        <v>6.2372881355932206</v>
      </c>
      <c r="N441" s="202">
        <v>1.0036666666666667</v>
      </c>
      <c r="O441" s="10">
        <f t="shared" si="46"/>
        <v>25.162962007612435</v>
      </c>
      <c r="P441" s="11">
        <f t="shared" si="47"/>
        <v>8.7069072690700466E-2</v>
      </c>
    </row>
    <row r="442" spans="1:16" x14ac:dyDescent="0.35">
      <c r="A442" s="9">
        <f t="shared" si="48"/>
        <v>437</v>
      </c>
      <c r="B442" s="14" t="s">
        <v>1401</v>
      </c>
      <c r="C442" s="8">
        <f>димвенканали!C442</f>
        <v>443.7</v>
      </c>
      <c r="D442" s="8">
        <f>димвенканали!D442</f>
        <v>0</v>
      </c>
      <c r="E442" s="8">
        <f>димвенканали!E442</f>
        <v>82.1</v>
      </c>
      <c r="F442" s="8">
        <f t="shared" si="52"/>
        <v>525.79999999999995</v>
      </c>
      <c r="G442" s="8"/>
      <c r="H442" s="8">
        <v>2</v>
      </c>
      <c r="I442" s="8">
        <v>9</v>
      </c>
      <c r="J442" s="217">
        <f t="shared" si="49"/>
        <v>7.548464573683307E-3</v>
      </c>
      <c r="K442" s="209">
        <f t="shared" si="50"/>
        <v>32.318373648996392</v>
      </c>
      <c r="L442" s="202">
        <f t="shared" si="51"/>
        <v>7.1100422027792058</v>
      </c>
      <c r="M442" s="202">
        <v>13.722033898305085</v>
      </c>
      <c r="N442" s="202">
        <v>2.2080666666666668</v>
      </c>
      <c r="O442" s="10">
        <f t="shared" si="46"/>
        <v>55.358516416747349</v>
      </c>
      <c r="P442" s="11">
        <f t="shared" si="47"/>
        <v>0.10528435986448717</v>
      </c>
    </row>
    <row r="443" spans="1:16" x14ac:dyDescent="0.35">
      <c r="A443" s="9">
        <f t="shared" si="48"/>
        <v>438</v>
      </c>
      <c r="B443" s="14" t="s">
        <v>1402</v>
      </c>
      <c r="C443" s="8">
        <f>димвенканали!C443</f>
        <v>524.9</v>
      </c>
      <c r="D443" s="8">
        <f>димвенканали!D443</f>
        <v>22.1</v>
      </c>
      <c r="E443" s="8">
        <f>димвенканали!E443</f>
        <v>0</v>
      </c>
      <c r="F443" s="8">
        <f t="shared" si="52"/>
        <v>547</v>
      </c>
      <c r="G443" s="8">
        <v>0</v>
      </c>
      <c r="H443" s="8"/>
      <c r="I443" s="8">
        <v>10</v>
      </c>
      <c r="J443" s="217">
        <f t="shared" si="49"/>
        <v>6.8622405215302794E-3</v>
      </c>
      <c r="K443" s="209">
        <f t="shared" si="50"/>
        <v>29.380339680905813</v>
      </c>
      <c r="L443" s="202">
        <f t="shared" si="51"/>
        <v>6.4636747297992789</v>
      </c>
      <c r="M443" s="202">
        <v>12.474576271186441</v>
      </c>
      <c r="N443" s="202">
        <v>2.0073333333333334</v>
      </c>
      <c r="O443" s="10">
        <f t="shared" si="46"/>
        <v>50.325924015224871</v>
      </c>
      <c r="P443" s="11">
        <f t="shared" si="47"/>
        <v>9.2003517395292264E-2</v>
      </c>
    </row>
    <row r="444" spans="1:16" x14ac:dyDescent="0.35">
      <c r="A444" s="9">
        <f t="shared" si="48"/>
        <v>439</v>
      </c>
      <c r="B444" s="14" t="s">
        <v>1403</v>
      </c>
      <c r="C444" s="8">
        <f>димвенканали!C444</f>
        <v>651.29999999999995</v>
      </c>
      <c r="D444" s="8">
        <f>димвенканали!D444</f>
        <v>0</v>
      </c>
      <c r="E444" s="8">
        <f>димвенканали!E444</f>
        <v>0</v>
      </c>
      <c r="F444" s="8">
        <f t="shared" si="52"/>
        <v>651.29999999999995</v>
      </c>
      <c r="G444" s="8"/>
      <c r="H444" s="8"/>
      <c r="I444" s="8">
        <v>15</v>
      </c>
      <c r="J444" s="217">
        <f t="shared" si="49"/>
        <v>1.0293360782295419E-2</v>
      </c>
      <c r="K444" s="209">
        <f t="shared" si="50"/>
        <v>44.070509521358723</v>
      </c>
      <c r="L444" s="202">
        <f t="shared" si="51"/>
        <v>9.6955120946989197</v>
      </c>
      <c r="M444" s="202">
        <v>18.711864406779661</v>
      </c>
      <c r="N444" s="202">
        <v>3.0110000000000001</v>
      </c>
      <c r="O444" s="10">
        <f t="shared" si="46"/>
        <v>75.488886022837306</v>
      </c>
      <c r="P444" s="11">
        <f t="shared" si="47"/>
        <v>0.11590493785173854</v>
      </c>
    </row>
    <row r="445" spans="1:16" x14ac:dyDescent="0.35">
      <c r="A445" s="9">
        <f t="shared" si="48"/>
        <v>440</v>
      </c>
      <c r="B445" s="14" t="s">
        <v>1404</v>
      </c>
      <c r="C445" s="8">
        <f>димвенканали!C445</f>
        <v>245.8</v>
      </c>
      <c r="D445" s="8">
        <f>димвенканали!D445</f>
        <v>0</v>
      </c>
      <c r="E445" s="8">
        <f>димвенканали!E445</f>
        <v>32.1</v>
      </c>
      <c r="F445" s="8">
        <f t="shared" si="52"/>
        <v>277.90000000000003</v>
      </c>
      <c r="G445" s="8"/>
      <c r="H445" s="8">
        <v>1</v>
      </c>
      <c r="I445" s="8">
        <v>6</v>
      </c>
      <c r="J445" s="217">
        <f t="shared" si="49"/>
        <v>4.8035683650711957E-3</v>
      </c>
      <c r="K445" s="209">
        <f t="shared" si="50"/>
        <v>20.566237776634072</v>
      </c>
      <c r="L445" s="202">
        <f t="shared" si="51"/>
        <v>4.5245723108594955</v>
      </c>
      <c r="M445" s="202">
        <v>8.7322033898305094</v>
      </c>
      <c r="N445" s="202">
        <v>1.4051333333333333</v>
      </c>
      <c r="O445" s="10">
        <f t="shared" si="46"/>
        <v>35.228146810657407</v>
      </c>
      <c r="P445" s="11">
        <f t="shared" si="47"/>
        <v>0.12676555167562936</v>
      </c>
    </row>
    <row r="446" spans="1:16" x14ac:dyDescent="0.35">
      <c r="A446" s="9">
        <f t="shared" si="48"/>
        <v>441</v>
      </c>
      <c r="B446" s="14" t="s">
        <v>1405</v>
      </c>
      <c r="C446" s="8">
        <f>димвенканали!C446</f>
        <v>552.5</v>
      </c>
      <c r="D446" s="8">
        <f>димвенканали!D446</f>
        <v>0</v>
      </c>
      <c r="E446" s="8">
        <f>димвенканали!E446</f>
        <v>58.2</v>
      </c>
      <c r="F446" s="8">
        <f t="shared" si="52"/>
        <v>610.70000000000005</v>
      </c>
      <c r="G446" s="8"/>
      <c r="H446" s="8">
        <v>1</v>
      </c>
      <c r="I446" s="8">
        <v>13</v>
      </c>
      <c r="J446" s="217">
        <f t="shared" si="49"/>
        <v>9.6071367301423915E-3</v>
      </c>
      <c r="K446" s="209">
        <f t="shared" si="50"/>
        <v>41.132475553268144</v>
      </c>
      <c r="L446" s="202">
        <f t="shared" si="51"/>
        <v>9.049144621718991</v>
      </c>
      <c r="M446" s="202">
        <v>17.464406779661019</v>
      </c>
      <c r="N446" s="202">
        <v>2.8102666666666667</v>
      </c>
      <c r="O446" s="10">
        <f t="shared" si="46"/>
        <v>70.456293621314813</v>
      </c>
      <c r="P446" s="11">
        <f t="shared" si="47"/>
        <v>0.11536972919815754</v>
      </c>
    </row>
    <row r="447" spans="1:16" x14ac:dyDescent="0.35">
      <c r="A447" s="9">
        <f t="shared" si="48"/>
        <v>442</v>
      </c>
      <c r="B447" s="14" t="s">
        <v>1406</v>
      </c>
      <c r="C447" s="8">
        <f>димвенканали!C447</f>
        <v>282.10000000000002</v>
      </c>
      <c r="D447" s="8">
        <f>димвенканали!D447</f>
        <v>0</v>
      </c>
      <c r="E447" s="8">
        <f>димвенканали!E447</f>
        <v>0</v>
      </c>
      <c r="F447" s="8">
        <f t="shared" si="52"/>
        <v>282.10000000000002</v>
      </c>
      <c r="G447" s="8"/>
      <c r="H447" s="8"/>
      <c r="I447" s="8">
        <v>8</v>
      </c>
      <c r="J447" s="217">
        <f t="shared" si="49"/>
        <v>5.4897924172242233E-3</v>
      </c>
      <c r="K447" s="209">
        <f t="shared" si="50"/>
        <v>23.504271744724651</v>
      </c>
      <c r="L447" s="202">
        <f t="shared" si="51"/>
        <v>5.1709397838394233</v>
      </c>
      <c r="M447" s="202">
        <v>9.9796610169491533</v>
      </c>
      <c r="N447" s="202">
        <v>1.6058666666666666</v>
      </c>
      <c r="O447" s="10">
        <f t="shared" si="46"/>
        <v>40.260739212179892</v>
      </c>
      <c r="P447" s="11">
        <f t="shared" si="47"/>
        <v>0.14271796955753241</v>
      </c>
    </row>
    <row r="448" spans="1:16" x14ac:dyDescent="0.35">
      <c r="A448" s="9">
        <f t="shared" si="48"/>
        <v>443</v>
      </c>
      <c r="B448" s="14" t="s">
        <v>1407</v>
      </c>
      <c r="C448" s="8">
        <f>димвенканали!C448</f>
        <v>188.5</v>
      </c>
      <c r="D448" s="8">
        <f>димвенканали!D448</f>
        <v>0</v>
      </c>
      <c r="E448" s="8">
        <f>димвенканали!E448</f>
        <v>0</v>
      </c>
      <c r="F448" s="8">
        <f t="shared" si="52"/>
        <v>188.5</v>
      </c>
      <c r="G448" s="8"/>
      <c r="H448" s="8"/>
      <c r="I448" s="8">
        <v>5</v>
      </c>
      <c r="J448" s="217">
        <f t="shared" si="49"/>
        <v>3.4311202607651397E-3</v>
      </c>
      <c r="K448" s="209">
        <f t="shared" si="50"/>
        <v>14.690169840452906</v>
      </c>
      <c r="L448" s="202">
        <f t="shared" si="51"/>
        <v>3.2318373648996395</v>
      </c>
      <c r="M448" s="202">
        <v>6.2372881355932206</v>
      </c>
      <c r="N448" s="202">
        <v>1.0036666666666667</v>
      </c>
      <c r="O448" s="10">
        <f t="shared" si="46"/>
        <v>25.162962007612435</v>
      </c>
      <c r="P448" s="11">
        <f t="shared" si="47"/>
        <v>0.13349051462924369</v>
      </c>
    </row>
    <row r="449" spans="1:16" x14ac:dyDescent="0.35">
      <c r="A449" s="9">
        <f t="shared" si="48"/>
        <v>444</v>
      </c>
      <c r="B449" s="14" t="s">
        <v>1408</v>
      </c>
      <c r="C449" s="8">
        <f>димвенканали!C449</f>
        <v>505.8</v>
      </c>
      <c r="D449" s="8">
        <f>димвенканали!D449</f>
        <v>0</v>
      </c>
      <c r="E449" s="8">
        <f>димвенканали!E449</f>
        <v>0</v>
      </c>
      <c r="F449" s="8">
        <f t="shared" si="52"/>
        <v>505.8</v>
      </c>
      <c r="G449" s="8"/>
      <c r="H449" s="8"/>
      <c r="I449" s="8">
        <v>9</v>
      </c>
      <c r="J449" s="217">
        <f t="shared" si="49"/>
        <v>6.1760164693772509E-3</v>
      </c>
      <c r="K449" s="209">
        <f t="shared" si="50"/>
        <v>26.44230571281523</v>
      </c>
      <c r="L449" s="202">
        <f t="shared" si="51"/>
        <v>5.8173072568193502</v>
      </c>
      <c r="M449" s="202">
        <v>11.227118644067797</v>
      </c>
      <c r="N449" s="202">
        <v>1.8066</v>
      </c>
      <c r="O449" s="10">
        <f t="shared" si="46"/>
        <v>45.293331613702378</v>
      </c>
      <c r="P449" s="11">
        <f t="shared" si="47"/>
        <v>8.9547907500400106E-2</v>
      </c>
    </row>
    <row r="450" spans="1:16" x14ac:dyDescent="0.35">
      <c r="A450" s="9">
        <f t="shared" si="48"/>
        <v>445</v>
      </c>
      <c r="B450" s="14" t="s">
        <v>1409</v>
      </c>
      <c r="C450" s="8">
        <f>димвенканали!C450</f>
        <v>248.8</v>
      </c>
      <c r="D450" s="8">
        <f>димвенканали!D450</f>
        <v>0</v>
      </c>
      <c r="E450" s="8">
        <f>димвенканали!E450</f>
        <v>0</v>
      </c>
      <c r="F450" s="8">
        <f t="shared" si="52"/>
        <v>248.8</v>
      </c>
      <c r="G450" s="8"/>
      <c r="H450" s="8"/>
      <c r="I450" s="8">
        <v>7</v>
      </c>
      <c r="J450" s="217">
        <f t="shared" si="49"/>
        <v>4.8035683650711957E-3</v>
      </c>
      <c r="K450" s="209">
        <f t="shared" si="50"/>
        <v>20.566237776634072</v>
      </c>
      <c r="L450" s="202">
        <f t="shared" si="51"/>
        <v>4.5245723108594955</v>
      </c>
      <c r="M450" s="202">
        <v>8.7322033898305094</v>
      </c>
      <c r="N450" s="202">
        <v>1.4051333333333333</v>
      </c>
      <c r="O450" s="10">
        <f t="shared" si="46"/>
        <v>35.228146810657407</v>
      </c>
      <c r="P450" s="11">
        <f t="shared" si="47"/>
        <v>0.14159222994637222</v>
      </c>
    </row>
    <row r="451" spans="1:16" x14ac:dyDescent="0.35">
      <c r="A451" s="9">
        <f t="shared" si="48"/>
        <v>446</v>
      </c>
      <c r="B451" s="14" t="s">
        <v>1410</v>
      </c>
      <c r="C451" s="8">
        <f>димвенканали!C451</f>
        <v>301.2</v>
      </c>
      <c r="D451" s="8">
        <f>димвенканали!D451</f>
        <v>0</v>
      </c>
      <c r="E451" s="8">
        <f>димвенканали!E451</f>
        <v>68.8</v>
      </c>
      <c r="F451" s="8">
        <f t="shared" si="52"/>
        <v>370</v>
      </c>
      <c r="G451" s="8"/>
      <c r="H451" s="8">
        <v>1</v>
      </c>
      <c r="I451" s="8">
        <v>9</v>
      </c>
      <c r="J451" s="217">
        <f t="shared" si="49"/>
        <v>6.8622405215302794E-3</v>
      </c>
      <c r="K451" s="209">
        <f t="shared" si="50"/>
        <v>29.380339680905813</v>
      </c>
      <c r="L451" s="202">
        <f t="shared" si="51"/>
        <v>6.4636747297992789</v>
      </c>
      <c r="M451" s="202">
        <v>12.474576271186441</v>
      </c>
      <c r="N451" s="202">
        <v>2.0073333333333334</v>
      </c>
      <c r="O451" s="10">
        <f t="shared" ref="O451:O460" si="53">K451+L451+M451+N451</f>
        <v>50.325924015224871</v>
      </c>
      <c r="P451" s="11">
        <f t="shared" ref="P451:P460" si="54">O451/F451</f>
        <v>0.13601601085195911</v>
      </c>
    </row>
    <row r="452" spans="1:16" x14ac:dyDescent="0.35">
      <c r="A452" s="9">
        <f t="shared" si="48"/>
        <v>447</v>
      </c>
      <c r="B452" s="14" t="s">
        <v>1411</v>
      </c>
      <c r="C452" s="8">
        <f>димвенканали!C452</f>
        <v>388.1</v>
      </c>
      <c r="D452" s="8">
        <f>димвенканали!D452</f>
        <v>0</v>
      </c>
      <c r="E452" s="8">
        <f>димвенканали!E452</f>
        <v>0</v>
      </c>
      <c r="F452" s="8">
        <f t="shared" si="52"/>
        <v>388.1</v>
      </c>
      <c r="G452" s="8"/>
      <c r="H452" s="8"/>
      <c r="I452" s="8">
        <v>11</v>
      </c>
      <c r="J452" s="217">
        <f t="shared" si="49"/>
        <v>7.548464573683307E-3</v>
      </c>
      <c r="K452" s="209">
        <f t="shared" si="50"/>
        <v>32.318373648996392</v>
      </c>
      <c r="L452" s="202">
        <f t="shared" si="51"/>
        <v>7.1100422027792058</v>
      </c>
      <c r="M452" s="202">
        <v>13.722033898305085</v>
      </c>
      <c r="N452" s="202">
        <v>2.2080666666666668</v>
      </c>
      <c r="O452" s="10">
        <f t="shared" si="53"/>
        <v>55.358516416747349</v>
      </c>
      <c r="P452" s="11">
        <f t="shared" si="54"/>
        <v>0.14263982586124027</v>
      </c>
    </row>
    <row r="453" spans="1:16" x14ac:dyDescent="0.35">
      <c r="A453" s="9">
        <f t="shared" si="48"/>
        <v>448</v>
      </c>
      <c r="B453" s="14" t="s">
        <v>1412</v>
      </c>
      <c r="C453" s="8">
        <f>димвенканали!C453</f>
        <v>1686.83</v>
      </c>
      <c r="D453" s="8">
        <f>димвенканали!D453</f>
        <v>0</v>
      </c>
      <c r="E453" s="8">
        <f>димвенканали!E453</f>
        <v>0</v>
      </c>
      <c r="F453" s="8">
        <f t="shared" si="52"/>
        <v>1686.83</v>
      </c>
      <c r="G453" s="8"/>
      <c r="H453" s="8"/>
      <c r="I453" s="8">
        <v>48</v>
      </c>
      <c r="J453" s="217">
        <f t="shared" si="49"/>
        <v>3.2938754503345338E-2</v>
      </c>
      <c r="K453" s="209">
        <f t="shared" si="50"/>
        <v>141.02563046834788</v>
      </c>
      <c r="L453" s="202">
        <f t="shared" si="51"/>
        <v>31.025638703036535</v>
      </c>
      <c r="M453" s="202">
        <v>59.877966101694916</v>
      </c>
      <c r="N453" s="202">
        <v>9.6351999999999993</v>
      </c>
      <c r="O453" s="10">
        <f t="shared" si="53"/>
        <v>241.56443527307934</v>
      </c>
      <c r="P453" s="11">
        <f t="shared" si="54"/>
        <v>0.14320615312336119</v>
      </c>
    </row>
    <row r="454" spans="1:16" x14ac:dyDescent="0.35">
      <c r="A454" s="9">
        <f t="shared" si="48"/>
        <v>449</v>
      </c>
      <c r="B454" s="14" t="s">
        <v>1413</v>
      </c>
      <c r="C454" s="8">
        <f>димвенканали!C454</f>
        <v>445.5</v>
      </c>
      <c r="D454" s="8">
        <f>димвенканали!D454</f>
        <v>11.1</v>
      </c>
      <c r="E454" s="8">
        <f>димвенканали!E454</f>
        <v>31.9</v>
      </c>
      <c r="F454" s="8">
        <f t="shared" si="52"/>
        <v>488.5</v>
      </c>
      <c r="G454" s="8">
        <v>1</v>
      </c>
      <c r="H454" s="8">
        <v>1</v>
      </c>
      <c r="I454" s="8">
        <v>11</v>
      </c>
      <c r="J454" s="217">
        <f t="shared" si="49"/>
        <v>8.9209126779893622E-3</v>
      </c>
      <c r="K454" s="209">
        <f t="shared" si="50"/>
        <v>38.19444158517755</v>
      </c>
      <c r="L454" s="202">
        <f t="shared" si="51"/>
        <v>8.4027771487390606</v>
      </c>
      <c r="M454" s="202">
        <v>16.216949152542373</v>
      </c>
      <c r="N454" s="202">
        <v>2.6095333333333333</v>
      </c>
      <c r="O454" s="10">
        <f t="shared" si="53"/>
        <v>65.423701219792321</v>
      </c>
      <c r="P454" s="11">
        <f t="shared" si="54"/>
        <v>0.13392774047040393</v>
      </c>
    </row>
    <row r="455" spans="1:16" x14ac:dyDescent="0.35">
      <c r="A455" s="9">
        <f t="shared" ref="A455:A460" si="55">A454+1</f>
        <v>450</v>
      </c>
      <c r="B455" s="14" t="s">
        <v>1414</v>
      </c>
      <c r="C455" s="8">
        <f>димвенканали!C455</f>
        <v>250.6</v>
      </c>
      <c r="D455" s="8">
        <f>димвенканали!D455</f>
        <v>0</v>
      </c>
      <c r="E455" s="8">
        <f>димвенканали!E455</f>
        <v>0</v>
      </c>
      <c r="F455" s="8">
        <f t="shared" si="52"/>
        <v>250.6</v>
      </c>
      <c r="G455" s="8"/>
      <c r="H455" s="8"/>
      <c r="I455" s="8">
        <v>6</v>
      </c>
      <c r="J455" s="217">
        <f t="shared" ref="J455:J460" si="56">4/5829*(I455+H455+G455)</f>
        <v>4.1173443129181673E-3</v>
      </c>
      <c r="K455" s="209">
        <f t="shared" si="50"/>
        <v>17.628203808543486</v>
      </c>
      <c r="L455" s="202">
        <f t="shared" si="51"/>
        <v>3.8782048378795668</v>
      </c>
      <c r="M455" s="202">
        <v>7.4847457627118645</v>
      </c>
      <c r="N455" s="202">
        <v>1.2043999999999999</v>
      </c>
      <c r="O455" s="10">
        <f t="shared" si="53"/>
        <v>30.195554409134918</v>
      </c>
      <c r="P455" s="11">
        <f t="shared" si="54"/>
        <v>0.12049303435408985</v>
      </c>
    </row>
    <row r="456" spans="1:16" s="192" customFormat="1" x14ac:dyDescent="0.35">
      <c r="A456" s="9">
        <f t="shared" si="55"/>
        <v>451</v>
      </c>
      <c r="B456" s="195" t="str">
        <f>димвенканали!B456</f>
        <v>Голубовича, 35а</v>
      </c>
      <c r="C456" s="195">
        <f>димвенканали!C456</f>
        <v>1341.5</v>
      </c>
      <c r="D456" s="195">
        <f>димвенканали!D456</f>
        <v>0</v>
      </c>
      <c r="E456" s="195">
        <f>димвенканали!E456</f>
        <v>0</v>
      </c>
      <c r="F456" s="195">
        <f>C456+D456+E456</f>
        <v>1341.5</v>
      </c>
      <c r="G456" s="195"/>
      <c r="H456" s="195"/>
      <c r="I456" s="195">
        <v>17</v>
      </c>
      <c r="J456" s="217">
        <f t="shared" si="56"/>
        <v>1.1665808886601474E-2</v>
      </c>
      <c r="K456" s="209">
        <f>35.7263667669211*1.13*1.51</f>
        <v>60.959899614397472</v>
      </c>
      <c r="L456" s="202">
        <f t="shared" si="51"/>
        <v>13.411177915167444</v>
      </c>
      <c r="M456" s="202">
        <v>29.87035081105476</v>
      </c>
      <c r="N456" s="202">
        <v>21.183611228072401</v>
      </c>
      <c r="O456" s="202">
        <f t="shared" si="53"/>
        <v>125.42503956869209</v>
      </c>
      <c r="P456" s="217">
        <f>O456/F456</f>
        <v>9.3496115966225923E-2</v>
      </c>
    </row>
    <row r="457" spans="1:16" s="192" customFormat="1" x14ac:dyDescent="0.35">
      <c r="A457" s="9">
        <f t="shared" si="55"/>
        <v>452</v>
      </c>
      <c r="B457" s="195" t="str">
        <f>димвенканали!B457</f>
        <v>Морозенка, 5</v>
      </c>
      <c r="C457" s="195">
        <f>димвенканали!C457</f>
        <v>2020</v>
      </c>
      <c r="D457" s="195">
        <f>димвенканали!D457</f>
        <v>0</v>
      </c>
      <c r="E457" s="195">
        <f>димвенканали!E457</f>
        <v>0</v>
      </c>
      <c r="F457" s="195">
        <f>C457+D457+E457</f>
        <v>2020</v>
      </c>
      <c r="G457" s="195"/>
      <c r="H457" s="195"/>
      <c r="I457" s="195">
        <v>35</v>
      </c>
      <c r="J457" s="217">
        <f t="shared" si="56"/>
        <v>2.4017841825355976E-2</v>
      </c>
      <c r="K457" s="209">
        <f>53.795945485785*1.13*1.51</f>
        <v>91.79202178239494</v>
      </c>
      <c r="L457" s="202">
        <f t="shared" si="51"/>
        <v>20.194244792126888</v>
      </c>
      <c r="M457" s="202">
        <v>44.978090673373522</v>
      </c>
      <c r="N457" s="202">
        <v>31.897797003880918</v>
      </c>
      <c r="O457" s="202">
        <f t="shared" si="53"/>
        <v>188.86215425177627</v>
      </c>
      <c r="P457" s="217">
        <f t="shared" si="54"/>
        <v>9.3496115966225882E-2</v>
      </c>
    </row>
    <row r="458" spans="1:16" s="192" customFormat="1" x14ac:dyDescent="0.35">
      <c r="A458" s="9">
        <f t="shared" si="55"/>
        <v>453</v>
      </c>
      <c r="B458" s="195" t="str">
        <f>димвенканали!B458</f>
        <v>Голубовича, 35</v>
      </c>
      <c r="C458" s="195">
        <f>димвенканали!C458</f>
        <v>421</v>
      </c>
      <c r="D458" s="195">
        <f>димвенканали!D458</f>
        <v>0</v>
      </c>
      <c r="E458" s="195">
        <f>димвенканали!E458</f>
        <v>0</v>
      </c>
      <c r="F458" s="195">
        <f>C458+D458+E458</f>
        <v>421</v>
      </c>
      <c r="G458" s="195"/>
      <c r="H458" s="195"/>
      <c r="I458" s="195">
        <v>6</v>
      </c>
      <c r="J458" s="217">
        <f t="shared" si="56"/>
        <v>4.1173443129181673E-3</v>
      </c>
      <c r="K458" s="209">
        <f>J458*$K$2</f>
        <v>17.628203808543486</v>
      </c>
      <c r="L458" s="202">
        <f t="shared" si="51"/>
        <v>3.8782048378795668</v>
      </c>
      <c r="M458" s="202">
        <v>7.4847457627118645</v>
      </c>
      <c r="N458" s="202">
        <v>1.4051333333333333</v>
      </c>
      <c r="O458" s="202">
        <f t="shared" si="53"/>
        <v>30.39628774246825</v>
      </c>
      <c r="P458" s="217">
        <f t="shared" si="54"/>
        <v>7.2200208414413894E-2</v>
      </c>
    </row>
    <row r="459" spans="1:16" s="192" customFormat="1" x14ac:dyDescent="0.35">
      <c r="A459" s="9">
        <f t="shared" si="55"/>
        <v>454</v>
      </c>
      <c r="B459" s="182" t="s">
        <v>1930</v>
      </c>
      <c r="C459" s="195">
        <f>димвенканали!C459</f>
        <v>456.1</v>
      </c>
      <c r="D459" s="195">
        <f>димвенканали!D459</f>
        <v>0</v>
      </c>
      <c r="E459" s="195">
        <f>димвенканали!E459</f>
        <v>0</v>
      </c>
      <c r="F459" s="195">
        <f t="shared" ref="F459:F460" si="57">C459+D459+E459</f>
        <v>456.1</v>
      </c>
      <c r="G459" s="195"/>
      <c r="H459" s="195"/>
      <c r="I459" s="195">
        <v>7</v>
      </c>
      <c r="J459" s="217">
        <f t="shared" si="56"/>
        <v>4.8035683650711957E-3</v>
      </c>
      <c r="K459" s="209">
        <f t="shared" ref="K459" si="58">J459*$K$2</f>
        <v>20.566237776634072</v>
      </c>
      <c r="L459" s="202">
        <f t="shared" si="51"/>
        <v>4.5245723108594955</v>
      </c>
      <c r="M459" s="202">
        <v>8.7322033898305094</v>
      </c>
      <c r="N459" s="202">
        <v>2.0059999999999998</v>
      </c>
      <c r="O459" s="202">
        <f t="shared" si="53"/>
        <v>35.829013477324075</v>
      </c>
      <c r="P459" s="217">
        <f t="shared" si="54"/>
        <v>7.8555170965411258E-2</v>
      </c>
    </row>
    <row r="460" spans="1:16" s="192" customFormat="1" x14ac:dyDescent="0.35">
      <c r="A460" s="9">
        <f t="shared" si="55"/>
        <v>455</v>
      </c>
      <c r="B460" s="182" t="s">
        <v>1931</v>
      </c>
      <c r="C460" s="195">
        <f>димвенканали!C460</f>
        <v>352</v>
      </c>
      <c r="D460" s="195">
        <f>димвенканали!D460</f>
        <v>0</v>
      </c>
      <c r="E460" s="195">
        <f>димвенканали!E460</f>
        <v>0</v>
      </c>
      <c r="F460" s="195">
        <f t="shared" si="57"/>
        <v>352</v>
      </c>
      <c r="G460" s="195"/>
      <c r="H460" s="195"/>
      <c r="I460" s="195">
        <v>5</v>
      </c>
      <c r="J460" s="217">
        <f t="shared" si="56"/>
        <v>3.4311202607651397E-3</v>
      </c>
      <c r="K460" s="209">
        <f>J460*$K$2</f>
        <v>14.690169840452906</v>
      </c>
      <c r="L460" s="202">
        <f t="shared" si="51"/>
        <v>3.2318373648996395</v>
      </c>
      <c r="M460" s="202">
        <v>6.2372881355932206</v>
      </c>
      <c r="N460" s="202">
        <v>2.0059999999999998</v>
      </c>
      <c r="O460" s="202">
        <f t="shared" si="53"/>
        <v>26.165295340945768</v>
      </c>
      <c r="P460" s="217">
        <f t="shared" si="54"/>
        <v>7.4333225400414107E-2</v>
      </c>
    </row>
    <row r="461" spans="1:16" ht="18" x14ac:dyDescent="0.4">
      <c r="A461" s="12"/>
      <c r="B461" s="17" t="s">
        <v>1431</v>
      </c>
      <c r="C461" s="15">
        <f t="shared" ref="C461:O461" si="59">SUM(C6:C460)</f>
        <v>242326.82000000004</v>
      </c>
      <c r="D461" s="15">
        <f t="shared" si="59"/>
        <v>3406.1</v>
      </c>
      <c r="E461" s="15">
        <f t="shared" si="59"/>
        <v>7304.800000000002</v>
      </c>
      <c r="F461" s="15">
        <f t="shared" si="59"/>
        <v>253037.72000000003</v>
      </c>
      <c r="G461" s="299">
        <f t="shared" si="59"/>
        <v>51</v>
      </c>
      <c r="H461" s="299">
        <f t="shared" si="59"/>
        <v>99</v>
      </c>
      <c r="I461" s="299">
        <f t="shared" si="59"/>
        <v>5679</v>
      </c>
      <c r="J461" s="224">
        <f t="shared" si="59"/>
        <v>3.9999999999999973</v>
      </c>
      <c r="K461" s="199">
        <f t="shared" si="59"/>
        <v>17125.77415505609</v>
      </c>
      <c r="L461" s="199">
        <f t="shared" si="59"/>
        <v>3767.670314112338</v>
      </c>
      <c r="M461" s="341">
        <f t="shared" si="59"/>
        <v>7281.4111533488258</v>
      </c>
      <c r="N461" s="199">
        <f t="shared" si="59"/>
        <v>2031.9290935142992</v>
      </c>
      <c r="O461" s="15">
        <f t="shared" si="59"/>
        <v>30206.784716031514</v>
      </c>
      <c r="P461" s="16">
        <f>O461/F461</f>
        <v>0.11937660802520474</v>
      </c>
    </row>
    <row r="462" spans="1:16" ht="18" x14ac:dyDescent="0.4">
      <c r="A462" s="9"/>
      <c r="B462" s="7" t="s">
        <v>1699</v>
      </c>
      <c r="C462" s="8"/>
      <c r="D462" s="8"/>
      <c r="E462" s="8"/>
      <c r="F462" s="8"/>
      <c r="G462" s="8"/>
      <c r="H462" s="8"/>
      <c r="I462" s="330">
        <v>5829</v>
      </c>
      <c r="J462" s="195"/>
      <c r="K462" s="209"/>
      <c r="L462" s="202">
        <f t="shared" si="51"/>
        <v>0</v>
      </c>
      <c r="M462" s="202"/>
      <c r="N462" s="195"/>
      <c r="O462" s="8"/>
      <c r="P462" s="11"/>
    </row>
    <row r="463" spans="1:16" x14ac:dyDescent="0.35">
      <c r="A463" s="9">
        <v>1</v>
      </c>
      <c r="B463" s="14" t="s">
        <v>1700</v>
      </c>
      <c r="C463" s="8">
        <f>димвенканали!C463</f>
        <v>2596.5</v>
      </c>
      <c r="D463" s="8">
        <f>димвенканали!D463</f>
        <v>0</v>
      </c>
      <c r="E463" s="8">
        <f>димвенканали!E463</f>
        <v>0</v>
      </c>
      <c r="F463" s="8">
        <f t="shared" ref="F463:F518" si="60">C463+D463+E463</f>
        <v>2596.5</v>
      </c>
      <c r="G463" s="8"/>
      <c r="H463" s="8"/>
      <c r="I463" s="8">
        <v>60</v>
      </c>
      <c r="J463" s="217">
        <f>2/3810*(I463+H463+G463)</f>
        <v>3.1496062992125984E-2</v>
      </c>
      <c r="K463" s="209">
        <f t="shared" ref="K463:K519" si="61">J463*$K$2</f>
        <v>134.84881889763778</v>
      </c>
      <c r="L463" s="202">
        <f t="shared" si="51"/>
        <v>29.666740157480312</v>
      </c>
      <c r="M463" s="205">
        <v>55.898734177215196</v>
      </c>
      <c r="N463" s="202">
        <v>8.3890193936083026</v>
      </c>
      <c r="O463" s="10">
        <f t="shared" ref="O463:O493" si="62">K463+L463+M463+N463</f>
        <v>228.8033126259416</v>
      </c>
      <c r="P463" s="11">
        <f t="shared" ref="P463:P493" si="63">O463/F463</f>
        <v>8.8119897025203772E-2</v>
      </c>
    </row>
    <row r="464" spans="1:16" x14ac:dyDescent="0.35">
      <c r="A464" s="9">
        <f t="shared" ref="A464:A525" si="64">A463+1</f>
        <v>2</v>
      </c>
      <c r="B464" s="14" t="s">
        <v>1701</v>
      </c>
      <c r="C464" s="8">
        <f>димвенканали!C464</f>
        <v>2681.11</v>
      </c>
      <c r="D464" s="8">
        <f>димвенканали!D464</f>
        <v>0</v>
      </c>
      <c r="E464" s="8">
        <f>димвенканали!E464</f>
        <v>0</v>
      </c>
      <c r="F464" s="8">
        <f t="shared" si="60"/>
        <v>2681.11</v>
      </c>
      <c r="G464" s="8"/>
      <c r="H464" s="8"/>
      <c r="I464" s="8">
        <v>43</v>
      </c>
      <c r="J464" s="217">
        <f t="shared" ref="J464:J525" si="65">2/3810*(I464+H464+G464)</f>
        <v>2.2572178477690288E-2</v>
      </c>
      <c r="K464" s="209">
        <f t="shared" si="61"/>
        <v>96.641653543307086</v>
      </c>
      <c r="L464" s="202">
        <f t="shared" si="51"/>
        <v>21.261163779527561</v>
      </c>
      <c r="M464" s="205">
        <v>40.060759493670886</v>
      </c>
      <c r="N464" s="202">
        <v>6.0121305654192838</v>
      </c>
      <c r="O464" s="10">
        <f t="shared" si="62"/>
        <v>163.97570738192482</v>
      </c>
      <c r="P464" s="11">
        <f t="shared" si="63"/>
        <v>6.1159634398411412E-2</v>
      </c>
    </row>
    <row r="465" spans="1:16" x14ac:dyDescent="0.35">
      <c r="A465" s="9">
        <f t="shared" si="64"/>
        <v>3</v>
      </c>
      <c r="B465" s="14" t="s">
        <v>1702</v>
      </c>
      <c r="C465" s="8">
        <f>димвенканали!C465</f>
        <v>2302.1999999999998</v>
      </c>
      <c r="D465" s="8">
        <f>димвенканали!D465</f>
        <v>0</v>
      </c>
      <c r="E465" s="8">
        <f>димвенканали!E465</f>
        <v>290.10000000000002</v>
      </c>
      <c r="F465" s="8">
        <f t="shared" si="60"/>
        <v>2592.2999999999997</v>
      </c>
      <c r="G465" s="8"/>
      <c r="H465" s="8">
        <v>1</v>
      </c>
      <c r="I465" s="8">
        <v>45</v>
      </c>
      <c r="J465" s="217">
        <f t="shared" si="65"/>
        <v>2.4146981627296588E-2</v>
      </c>
      <c r="K465" s="209">
        <f t="shared" si="61"/>
        <v>103.38409448818896</v>
      </c>
      <c r="L465" s="202">
        <f t="shared" si="51"/>
        <v>22.744500787401574</v>
      </c>
      <c r="M465" s="205">
        <v>42.855696202531647</v>
      </c>
      <c r="N465" s="202">
        <v>6.4315815350996992</v>
      </c>
      <c r="O465" s="10">
        <f t="shared" si="62"/>
        <v>175.4158730132219</v>
      </c>
      <c r="P465" s="11">
        <f t="shared" si="63"/>
        <v>6.7668044984462411E-2</v>
      </c>
    </row>
    <row r="466" spans="1:16" x14ac:dyDescent="0.35">
      <c r="A466" s="9">
        <f t="shared" si="64"/>
        <v>4</v>
      </c>
      <c r="B466" s="14" t="s">
        <v>1703</v>
      </c>
      <c r="C466" s="8">
        <f>димвенканали!C466</f>
        <v>2374.8000000000002</v>
      </c>
      <c r="D466" s="8">
        <f>димвенканали!D466</f>
        <v>0</v>
      </c>
      <c r="E466" s="8">
        <f>димвенканали!E466</f>
        <v>162.1</v>
      </c>
      <c r="F466" s="8">
        <f t="shared" si="60"/>
        <v>2536.9</v>
      </c>
      <c r="G466" s="8"/>
      <c r="H466" s="8">
        <v>2</v>
      </c>
      <c r="I466" s="8">
        <v>56</v>
      </c>
      <c r="J466" s="217">
        <f t="shared" si="65"/>
        <v>3.0446194225721784E-2</v>
      </c>
      <c r="K466" s="209">
        <f t="shared" si="61"/>
        <v>130.35385826771653</v>
      </c>
      <c r="L466" s="202">
        <f t="shared" si="51"/>
        <v>28.677848818897637</v>
      </c>
      <c r="M466" s="205">
        <v>54.035443037974687</v>
      </c>
      <c r="N466" s="202">
        <v>8.1093854138213608</v>
      </c>
      <c r="O466" s="10">
        <f t="shared" si="62"/>
        <v>221.17653553841023</v>
      </c>
      <c r="P466" s="11">
        <f t="shared" si="63"/>
        <v>8.7183781598963395E-2</v>
      </c>
    </row>
    <row r="467" spans="1:16" x14ac:dyDescent="0.35">
      <c r="A467" s="9">
        <f t="shared" si="64"/>
        <v>5</v>
      </c>
      <c r="B467" s="14" t="s">
        <v>1704</v>
      </c>
      <c r="C467" s="8">
        <f>димвенканали!C467</f>
        <v>2611.9</v>
      </c>
      <c r="D467" s="8">
        <f>димвенканали!D467</f>
        <v>0</v>
      </c>
      <c r="E467" s="8">
        <f>димвенканали!E467</f>
        <v>700.4</v>
      </c>
      <c r="F467" s="8">
        <f t="shared" si="60"/>
        <v>3312.3</v>
      </c>
      <c r="G467" s="8"/>
      <c r="H467" s="8">
        <v>4</v>
      </c>
      <c r="I467" s="8">
        <v>64</v>
      </c>
      <c r="J467" s="217">
        <f t="shared" si="65"/>
        <v>3.5695538057742782E-2</v>
      </c>
      <c r="K467" s="209">
        <f t="shared" si="61"/>
        <v>152.82866141732282</v>
      </c>
      <c r="L467" s="202">
        <f t="shared" si="51"/>
        <v>33.622305511811021</v>
      </c>
      <c r="M467" s="205">
        <v>63.351898734177219</v>
      </c>
      <c r="N467" s="202">
        <v>9.507555312756077</v>
      </c>
      <c r="O467" s="10">
        <f t="shared" si="62"/>
        <v>259.31042097606712</v>
      </c>
      <c r="P467" s="11">
        <f t="shared" si="63"/>
        <v>7.8287118007447129E-2</v>
      </c>
    </row>
    <row r="468" spans="1:16" x14ac:dyDescent="0.35">
      <c r="A468" s="9">
        <f t="shared" si="64"/>
        <v>6</v>
      </c>
      <c r="B468" s="14" t="s">
        <v>1705</v>
      </c>
      <c r="C468" s="8">
        <f>димвенканали!C468</f>
        <v>2597.8000000000002</v>
      </c>
      <c r="D468" s="8">
        <f>димвенканали!D468</f>
        <v>0</v>
      </c>
      <c r="E468" s="8">
        <f>димвенканали!E468</f>
        <v>0</v>
      </c>
      <c r="F468" s="8">
        <f t="shared" si="60"/>
        <v>2597.8000000000002</v>
      </c>
      <c r="G468" s="8"/>
      <c r="H468" s="8"/>
      <c r="I468" s="8">
        <v>60</v>
      </c>
      <c r="J468" s="217">
        <f t="shared" si="65"/>
        <v>3.1496062992125984E-2</v>
      </c>
      <c r="K468" s="209">
        <f t="shared" si="61"/>
        <v>134.84881889763778</v>
      </c>
      <c r="L468" s="202">
        <f t="shared" si="51"/>
        <v>29.666740157480312</v>
      </c>
      <c r="M468" s="205">
        <v>55.898734177215196</v>
      </c>
      <c r="N468" s="202">
        <v>8.3890193936083026</v>
      </c>
      <c r="O468" s="10">
        <f t="shared" si="62"/>
        <v>228.8033126259416</v>
      </c>
      <c r="P468" s="11">
        <f t="shared" si="63"/>
        <v>8.8075799763623674E-2</v>
      </c>
    </row>
    <row r="469" spans="1:16" x14ac:dyDescent="0.35">
      <c r="A469" s="9">
        <f t="shared" si="64"/>
        <v>7</v>
      </c>
      <c r="B469" s="14" t="s">
        <v>1706</v>
      </c>
      <c r="C469" s="8">
        <f>димвенканали!C469</f>
        <v>3555.9</v>
      </c>
      <c r="D469" s="8">
        <f>димвенканали!D469</f>
        <v>0</v>
      </c>
      <c r="E469" s="8">
        <f>димвенканали!E469</f>
        <v>0</v>
      </c>
      <c r="F469" s="8">
        <f t="shared" si="60"/>
        <v>3555.9</v>
      </c>
      <c r="G469" s="8"/>
      <c r="H469" s="8"/>
      <c r="I469" s="8">
        <v>80</v>
      </c>
      <c r="J469" s="217">
        <f t="shared" si="65"/>
        <v>4.1994750656167978E-2</v>
      </c>
      <c r="K469" s="209">
        <f t="shared" si="61"/>
        <v>179.79842519685039</v>
      </c>
      <c r="L469" s="202">
        <f t="shared" si="51"/>
        <v>39.555653543307088</v>
      </c>
      <c r="M469" s="205">
        <v>74.531645569620252</v>
      </c>
      <c r="N469" s="202">
        <v>11.185359191477737</v>
      </c>
      <c r="O469" s="10">
        <f t="shared" si="62"/>
        <v>305.07108350125549</v>
      </c>
      <c r="P469" s="11">
        <f t="shared" si="63"/>
        <v>8.5792931044533158E-2</v>
      </c>
    </row>
    <row r="470" spans="1:16" x14ac:dyDescent="0.35">
      <c r="A470" s="9">
        <f t="shared" si="64"/>
        <v>8</v>
      </c>
      <c r="B470" s="14" t="s">
        <v>1707</v>
      </c>
      <c r="C470" s="8">
        <f>димвенканали!C470</f>
        <v>3656</v>
      </c>
      <c r="D470" s="8">
        <f>димвенканали!D470</f>
        <v>0</v>
      </c>
      <c r="E470" s="8">
        <f>димвенканали!E470</f>
        <v>0</v>
      </c>
      <c r="F470" s="8">
        <f t="shared" si="60"/>
        <v>3656</v>
      </c>
      <c r="G470" s="8"/>
      <c r="H470" s="8"/>
      <c r="I470" s="8">
        <v>80</v>
      </c>
      <c r="J470" s="217">
        <f t="shared" si="65"/>
        <v>4.1994750656167978E-2</v>
      </c>
      <c r="K470" s="209">
        <f t="shared" si="61"/>
        <v>179.79842519685039</v>
      </c>
      <c r="L470" s="202">
        <f t="shared" si="51"/>
        <v>39.555653543307088</v>
      </c>
      <c r="M470" s="205">
        <v>74.531645569620252</v>
      </c>
      <c r="N470" s="202">
        <v>11.185359191477737</v>
      </c>
      <c r="O470" s="10">
        <f t="shared" si="62"/>
        <v>305.07108350125549</v>
      </c>
      <c r="P470" s="11">
        <f>O470/F470</f>
        <v>8.3443950629446248E-2</v>
      </c>
    </row>
    <row r="471" spans="1:16" x14ac:dyDescent="0.35">
      <c r="A471" s="9">
        <f t="shared" si="64"/>
        <v>9</v>
      </c>
      <c r="B471" s="14" t="s">
        <v>1708</v>
      </c>
      <c r="C471" s="8">
        <f>димвенканали!C471</f>
        <v>2610.1999999999998</v>
      </c>
      <c r="D471" s="8">
        <f>димвенканали!D471</f>
        <v>0</v>
      </c>
      <c r="E471" s="8">
        <f>димвенканали!E471</f>
        <v>0</v>
      </c>
      <c r="F471" s="8">
        <f t="shared" si="60"/>
        <v>2610.1999999999998</v>
      </c>
      <c r="G471" s="8"/>
      <c r="H471" s="8"/>
      <c r="I471" s="8">
        <v>60</v>
      </c>
      <c r="J471" s="217">
        <f t="shared" si="65"/>
        <v>3.1496062992125984E-2</v>
      </c>
      <c r="K471" s="209">
        <f t="shared" si="61"/>
        <v>134.84881889763778</v>
      </c>
      <c r="L471" s="202">
        <f t="shared" si="51"/>
        <v>29.666740157480312</v>
      </c>
      <c r="M471" s="205">
        <v>55.898734177215196</v>
      </c>
      <c r="N471" s="202">
        <v>8.3890193936083026</v>
      </c>
      <c r="O471" s="10">
        <f t="shared" si="62"/>
        <v>228.8033126259416</v>
      </c>
      <c r="P471" s="11">
        <f t="shared" si="63"/>
        <v>8.765738741320267E-2</v>
      </c>
    </row>
    <row r="472" spans="1:16" x14ac:dyDescent="0.35">
      <c r="A472" s="9">
        <f t="shared" si="64"/>
        <v>10</v>
      </c>
      <c r="B472" s="14" t="s">
        <v>1709</v>
      </c>
      <c r="C472" s="8">
        <f>димвенканали!C472</f>
        <v>3617.86</v>
      </c>
      <c r="D472" s="8">
        <f>димвенканали!D472</f>
        <v>0</v>
      </c>
      <c r="E472" s="8">
        <f>димвенканали!E472</f>
        <v>0</v>
      </c>
      <c r="F472" s="8">
        <f t="shared" si="60"/>
        <v>3617.86</v>
      </c>
      <c r="G472" s="8"/>
      <c r="H472" s="8"/>
      <c r="I472" s="8">
        <v>80</v>
      </c>
      <c r="J472" s="217">
        <f t="shared" si="65"/>
        <v>4.1994750656167978E-2</v>
      </c>
      <c r="K472" s="209">
        <f t="shared" si="61"/>
        <v>179.79842519685039</v>
      </c>
      <c r="L472" s="202">
        <f t="shared" si="51"/>
        <v>39.555653543307088</v>
      </c>
      <c r="M472" s="205">
        <v>74.531645569620252</v>
      </c>
      <c r="N472" s="202">
        <v>11.185359191477737</v>
      </c>
      <c r="O472" s="10">
        <f t="shared" si="62"/>
        <v>305.07108350125549</v>
      </c>
      <c r="P472" s="11">
        <f t="shared" si="63"/>
        <v>8.4323628747728072E-2</v>
      </c>
    </row>
    <row r="473" spans="1:16" x14ac:dyDescent="0.35">
      <c r="A473" s="9">
        <f t="shared" si="64"/>
        <v>11</v>
      </c>
      <c r="B473" s="14" t="s">
        <v>1710</v>
      </c>
      <c r="C473" s="8">
        <f>димвенканали!C473</f>
        <v>2642.1</v>
      </c>
      <c r="D473" s="8">
        <f>димвенканали!D473</f>
        <v>0</v>
      </c>
      <c r="E473" s="8">
        <f>димвенканали!E473</f>
        <v>0</v>
      </c>
      <c r="F473" s="8">
        <f t="shared" si="60"/>
        <v>2642.1</v>
      </c>
      <c r="G473" s="8"/>
      <c r="H473" s="8"/>
      <c r="I473" s="8">
        <v>60</v>
      </c>
      <c r="J473" s="217">
        <f t="shared" si="65"/>
        <v>3.1496062992125984E-2</v>
      </c>
      <c r="K473" s="209">
        <f t="shared" si="61"/>
        <v>134.84881889763778</v>
      </c>
      <c r="L473" s="202">
        <f t="shared" si="51"/>
        <v>29.666740157480312</v>
      </c>
      <c r="M473" s="205">
        <v>55.898734177215196</v>
      </c>
      <c r="N473" s="202">
        <v>8.3890193936083026</v>
      </c>
      <c r="O473" s="10">
        <f t="shared" si="62"/>
        <v>228.8033126259416</v>
      </c>
      <c r="P473" s="11">
        <f t="shared" si="63"/>
        <v>8.6599035852519435E-2</v>
      </c>
    </row>
    <row r="474" spans="1:16" x14ac:dyDescent="0.35">
      <c r="A474" s="9">
        <f t="shared" si="64"/>
        <v>12</v>
      </c>
      <c r="B474" s="14" t="s">
        <v>1711</v>
      </c>
      <c r="C474" s="8">
        <f>димвенканали!C474</f>
        <v>3623.6</v>
      </c>
      <c r="D474" s="8">
        <f>димвенканали!D474</f>
        <v>0</v>
      </c>
      <c r="E474" s="8">
        <f>димвенканали!E474</f>
        <v>0</v>
      </c>
      <c r="F474" s="8">
        <f t="shared" si="60"/>
        <v>3623.6</v>
      </c>
      <c r="G474" s="8"/>
      <c r="H474" s="8"/>
      <c r="I474" s="8">
        <v>80</v>
      </c>
      <c r="J474" s="217">
        <f t="shared" si="65"/>
        <v>4.1994750656167978E-2</v>
      </c>
      <c r="K474" s="209">
        <f t="shared" si="61"/>
        <v>179.79842519685039</v>
      </c>
      <c r="L474" s="202">
        <f t="shared" si="51"/>
        <v>39.555653543307088</v>
      </c>
      <c r="M474" s="205">
        <v>74.531645569620252</v>
      </c>
      <c r="N474" s="202">
        <v>11.185359191477737</v>
      </c>
      <c r="O474" s="10">
        <f t="shared" si="62"/>
        <v>305.07108350125549</v>
      </c>
      <c r="P474" s="11">
        <f t="shared" si="63"/>
        <v>8.4190055056092145E-2</v>
      </c>
    </row>
    <row r="475" spans="1:16" x14ac:dyDescent="0.35">
      <c r="A475" s="9">
        <f t="shared" si="64"/>
        <v>13</v>
      </c>
      <c r="B475" s="14" t="s">
        <v>1712</v>
      </c>
      <c r="C475" s="8">
        <f>димвенканали!C475</f>
        <v>3546</v>
      </c>
      <c r="D475" s="8">
        <f>димвенканали!D475</f>
        <v>0</v>
      </c>
      <c r="E475" s="8">
        <f>димвенканали!E475</f>
        <v>0</v>
      </c>
      <c r="F475" s="8">
        <f t="shared" si="60"/>
        <v>3546</v>
      </c>
      <c r="G475" s="8"/>
      <c r="H475" s="8"/>
      <c r="I475" s="8">
        <v>80</v>
      </c>
      <c r="J475" s="217">
        <f t="shared" si="65"/>
        <v>4.1994750656167978E-2</v>
      </c>
      <c r="K475" s="209">
        <f t="shared" si="61"/>
        <v>179.79842519685039</v>
      </c>
      <c r="L475" s="202">
        <f t="shared" si="51"/>
        <v>39.555653543307088</v>
      </c>
      <c r="M475" s="205">
        <v>74.531645569620252</v>
      </c>
      <c r="N475" s="202">
        <v>11.185359191477737</v>
      </c>
      <c r="O475" s="10">
        <f t="shared" si="62"/>
        <v>305.07108350125549</v>
      </c>
      <c r="P475" s="11">
        <f t="shared" si="63"/>
        <v>8.6032454456078822E-2</v>
      </c>
    </row>
    <row r="476" spans="1:16" x14ac:dyDescent="0.35">
      <c r="A476" s="9">
        <f t="shared" si="64"/>
        <v>14</v>
      </c>
      <c r="B476" s="14" t="s">
        <v>1713</v>
      </c>
      <c r="C476" s="8">
        <f>димвенканали!C476</f>
        <v>3543.4</v>
      </c>
      <c r="D476" s="8">
        <f>димвенканали!D476</f>
        <v>0</v>
      </c>
      <c r="E476" s="8">
        <f>димвенканали!E476</f>
        <v>57.8</v>
      </c>
      <c r="F476" s="8">
        <f t="shared" si="60"/>
        <v>3601.2000000000003</v>
      </c>
      <c r="G476" s="8"/>
      <c r="H476" s="8">
        <v>1</v>
      </c>
      <c r="I476" s="8">
        <v>79</v>
      </c>
      <c r="J476" s="217">
        <f t="shared" si="65"/>
        <v>4.1994750656167978E-2</v>
      </c>
      <c r="K476" s="209">
        <f t="shared" si="61"/>
        <v>179.79842519685039</v>
      </c>
      <c r="L476" s="202">
        <f t="shared" si="51"/>
        <v>39.555653543307088</v>
      </c>
      <c r="M476" s="205">
        <v>74.531645569620252</v>
      </c>
      <c r="N476" s="202">
        <v>11.185359191477737</v>
      </c>
      <c r="O476" s="10">
        <f t="shared" si="62"/>
        <v>305.07108350125549</v>
      </c>
      <c r="P476" s="11">
        <f t="shared" si="63"/>
        <v>8.471372972932785E-2</v>
      </c>
    </row>
    <row r="477" spans="1:16" x14ac:dyDescent="0.35">
      <c r="A477" s="9">
        <f t="shared" si="64"/>
        <v>15</v>
      </c>
      <c r="B477" s="14" t="s">
        <v>1714</v>
      </c>
      <c r="C477" s="8">
        <f>димвенканали!C477</f>
        <v>3591.7</v>
      </c>
      <c r="D477" s="8">
        <f>димвенканали!D477</f>
        <v>0</v>
      </c>
      <c r="E477" s="8">
        <f>димвенканали!E477</f>
        <v>0</v>
      </c>
      <c r="F477" s="8">
        <f t="shared" si="60"/>
        <v>3591.7</v>
      </c>
      <c r="G477" s="8"/>
      <c r="H477" s="8"/>
      <c r="I477" s="8">
        <v>80</v>
      </c>
      <c r="J477" s="217">
        <f t="shared" si="65"/>
        <v>4.1994750656167978E-2</v>
      </c>
      <c r="K477" s="209">
        <f t="shared" si="61"/>
        <v>179.79842519685039</v>
      </c>
      <c r="L477" s="202">
        <f t="shared" si="51"/>
        <v>39.555653543307088</v>
      </c>
      <c r="M477" s="205">
        <v>74.531645569620252</v>
      </c>
      <c r="N477" s="202">
        <v>11.185359191477737</v>
      </c>
      <c r="O477" s="10">
        <f t="shared" si="62"/>
        <v>305.07108350125549</v>
      </c>
      <c r="P477" s="11">
        <f t="shared" si="63"/>
        <v>8.493779644771432E-2</v>
      </c>
    </row>
    <row r="478" spans="1:16" x14ac:dyDescent="0.35">
      <c r="A478" s="9">
        <f t="shared" si="64"/>
        <v>16</v>
      </c>
      <c r="B478" s="14" t="s">
        <v>1715</v>
      </c>
      <c r="C478" s="8">
        <f>димвенканали!C478</f>
        <v>3571.9</v>
      </c>
      <c r="D478" s="8">
        <f>димвенканали!D478</f>
        <v>0</v>
      </c>
      <c r="E478" s="8">
        <f>димвенканали!E478</f>
        <v>57.4</v>
      </c>
      <c r="F478" s="8">
        <f t="shared" si="60"/>
        <v>3629.3</v>
      </c>
      <c r="G478" s="8"/>
      <c r="H478" s="8">
        <v>1</v>
      </c>
      <c r="I478" s="8">
        <v>79</v>
      </c>
      <c r="J478" s="217">
        <f t="shared" si="65"/>
        <v>4.1994750656167978E-2</v>
      </c>
      <c r="K478" s="209">
        <f t="shared" si="61"/>
        <v>179.79842519685039</v>
      </c>
      <c r="L478" s="202">
        <f t="shared" si="51"/>
        <v>39.555653543307088</v>
      </c>
      <c r="M478" s="205">
        <v>74.531645569620252</v>
      </c>
      <c r="N478" s="202">
        <v>11.185359191477737</v>
      </c>
      <c r="O478" s="10">
        <f t="shared" si="62"/>
        <v>305.07108350125549</v>
      </c>
      <c r="P478" s="11">
        <f t="shared" si="63"/>
        <v>8.4057830298199507E-2</v>
      </c>
    </row>
    <row r="479" spans="1:16" x14ac:dyDescent="0.35">
      <c r="A479" s="9">
        <f t="shared" si="64"/>
        <v>17</v>
      </c>
      <c r="B479" s="14" t="s">
        <v>1716</v>
      </c>
      <c r="C479" s="8">
        <f>димвенканали!C479</f>
        <v>3581.9</v>
      </c>
      <c r="D479" s="8">
        <f>димвенканали!D479</f>
        <v>0</v>
      </c>
      <c r="E479" s="8">
        <f>димвенканали!E479</f>
        <v>0</v>
      </c>
      <c r="F479" s="8">
        <f t="shared" si="60"/>
        <v>3581.9</v>
      </c>
      <c r="G479" s="8"/>
      <c r="H479" s="8"/>
      <c r="I479" s="8">
        <v>80</v>
      </c>
      <c r="J479" s="217">
        <f t="shared" si="65"/>
        <v>4.1994750656167978E-2</v>
      </c>
      <c r="K479" s="209">
        <f t="shared" si="61"/>
        <v>179.79842519685039</v>
      </c>
      <c r="L479" s="202">
        <f t="shared" si="51"/>
        <v>39.555653543307088</v>
      </c>
      <c r="M479" s="205">
        <v>74.531645569620252</v>
      </c>
      <c r="N479" s="202">
        <v>11.185359191477737</v>
      </c>
      <c r="O479" s="10">
        <f t="shared" si="62"/>
        <v>305.07108350125549</v>
      </c>
      <c r="P479" s="11">
        <f t="shared" si="63"/>
        <v>8.5170184399691637E-2</v>
      </c>
    </row>
    <row r="480" spans="1:16" x14ac:dyDescent="0.35">
      <c r="A480" s="9">
        <f t="shared" si="64"/>
        <v>18</v>
      </c>
      <c r="B480" s="14" t="s">
        <v>1717</v>
      </c>
      <c r="C480" s="8">
        <f>димвенканали!C480</f>
        <v>2591.9</v>
      </c>
      <c r="D480" s="8">
        <f>димвенканали!D480</f>
        <v>0</v>
      </c>
      <c r="E480" s="8">
        <f>димвенканали!E480</f>
        <v>370.7</v>
      </c>
      <c r="F480" s="8">
        <f t="shared" si="60"/>
        <v>2962.6</v>
      </c>
      <c r="G480" s="8"/>
      <c r="H480" s="8">
        <v>1</v>
      </c>
      <c r="I480" s="8">
        <v>64</v>
      </c>
      <c r="J480" s="217">
        <f t="shared" si="65"/>
        <v>3.4120734908136482E-2</v>
      </c>
      <c r="K480" s="209">
        <f t="shared" si="61"/>
        <v>146.08622047244094</v>
      </c>
      <c r="L480" s="202">
        <f t="shared" si="51"/>
        <v>32.138968503937008</v>
      </c>
      <c r="M480" s="205">
        <v>60.556962025316459</v>
      </c>
      <c r="N480" s="202">
        <v>9.0881043430756616</v>
      </c>
      <c r="O480" s="10">
        <f t="shared" si="62"/>
        <v>247.87025534477007</v>
      </c>
      <c r="P480" s="11">
        <f t="shared" si="63"/>
        <v>8.3666460320249131E-2</v>
      </c>
    </row>
    <row r="481" spans="1:16" x14ac:dyDescent="0.35">
      <c r="A481" s="9">
        <f t="shared" si="64"/>
        <v>19</v>
      </c>
      <c r="B481" s="14" t="s">
        <v>1718</v>
      </c>
      <c r="C481" s="8">
        <f>димвенканали!C481</f>
        <v>3090.3</v>
      </c>
      <c r="D481" s="8">
        <f>димвенканали!D481</f>
        <v>41.2</v>
      </c>
      <c r="E481" s="8">
        <f>димвенканали!E481</f>
        <v>0</v>
      </c>
      <c r="F481" s="8">
        <f t="shared" si="60"/>
        <v>3131.5</v>
      </c>
      <c r="G481" s="8">
        <v>2</v>
      </c>
      <c r="H481" s="8"/>
      <c r="I481" s="8">
        <v>78</v>
      </c>
      <c r="J481" s="217">
        <f t="shared" si="65"/>
        <v>4.1994750656167978E-2</v>
      </c>
      <c r="K481" s="209">
        <f t="shared" si="61"/>
        <v>179.79842519685039</v>
      </c>
      <c r="L481" s="202">
        <f t="shared" si="51"/>
        <v>39.555653543307088</v>
      </c>
      <c r="M481" s="205">
        <v>74.531645569620252</v>
      </c>
      <c r="N481" s="202">
        <v>11.185359191477737</v>
      </c>
      <c r="O481" s="10">
        <f t="shared" si="62"/>
        <v>305.07108350125549</v>
      </c>
      <c r="P481" s="11">
        <f t="shared" si="63"/>
        <v>9.7420112885599708E-2</v>
      </c>
    </row>
    <row r="482" spans="1:16" x14ac:dyDescent="0.35">
      <c r="A482" s="9">
        <f t="shared" si="64"/>
        <v>20</v>
      </c>
      <c r="B482" s="14" t="s">
        <v>1719</v>
      </c>
      <c r="C482" s="8">
        <f>димвенканали!C482</f>
        <v>2797.7</v>
      </c>
      <c r="D482" s="8">
        <f>димвенканали!D482</f>
        <v>0</v>
      </c>
      <c r="E482" s="8">
        <f>димвенканали!E482</f>
        <v>0</v>
      </c>
      <c r="F482" s="8">
        <f t="shared" si="60"/>
        <v>2797.7</v>
      </c>
      <c r="G482" s="8"/>
      <c r="H482" s="8"/>
      <c r="I482" s="8">
        <v>60</v>
      </c>
      <c r="J482" s="217">
        <f t="shared" si="65"/>
        <v>3.1496062992125984E-2</v>
      </c>
      <c r="K482" s="209">
        <f t="shared" si="61"/>
        <v>134.84881889763778</v>
      </c>
      <c r="L482" s="202">
        <f t="shared" si="51"/>
        <v>29.666740157480312</v>
      </c>
      <c r="M482" s="205">
        <v>55.898734177215196</v>
      </c>
      <c r="N482" s="202">
        <v>8.3890193936083026</v>
      </c>
      <c r="O482" s="10">
        <f t="shared" si="62"/>
        <v>228.8033126259416</v>
      </c>
      <c r="P482" s="11">
        <f t="shared" si="63"/>
        <v>8.1782647398199099E-2</v>
      </c>
    </row>
    <row r="483" spans="1:16" x14ac:dyDescent="0.35">
      <c r="A483" s="9">
        <f t="shared" si="64"/>
        <v>21</v>
      </c>
      <c r="B483" s="14" t="s">
        <v>1720</v>
      </c>
      <c r="C483" s="8">
        <f>димвенканали!C483</f>
        <v>2617</v>
      </c>
      <c r="D483" s="8">
        <f>димвенканали!D483</f>
        <v>0</v>
      </c>
      <c r="E483" s="8">
        <f>димвенканали!E483</f>
        <v>0</v>
      </c>
      <c r="F483" s="8">
        <f t="shared" si="60"/>
        <v>2617</v>
      </c>
      <c r="G483" s="8"/>
      <c r="H483" s="8"/>
      <c r="I483" s="8">
        <v>60</v>
      </c>
      <c r="J483" s="217">
        <f t="shared" si="65"/>
        <v>3.1496062992125984E-2</v>
      </c>
      <c r="K483" s="209">
        <f t="shared" si="61"/>
        <v>134.84881889763778</v>
      </c>
      <c r="L483" s="202">
        <f t="shared" si="51"/>
        <v>29.666740157480312</v>
      </c>
      <c r="M483" s="205">
        <v>55.898734177215196</v>
      </c>
      <c r="N483" s="202">
        <v>8.3890193936083026</v>
      </c>
      <c r="O483" s="10">
        <f t="shared" si="62"/>
        <v>228.8033126259416</v>
      </c>
      <c r="P483" s="11">
        <f t="shared" si="63"/>
        <v>8.7429618886488952E-2</v>
      </c>
    </row>
    <row r="484" spans="1:16" x14ac:dyDescent="0.35">
      <c r="A484" s="9">
        <f t="shared" si="64"/>
        <v>22</v>
      </c>
      <c r="B484" s="14" t="s">
        <v>1721</v>
      </c>
      <c r="C484" s="8">
        <f>димвенканали!C484</f>
        <v>3127.7</v>
      </c>
      <c r="D484" s="8">
        <f>димвенканали!D484</f>
        <v>0</v>
      </c>
      <c r="E484" s="8">
        <f>димвенканали!E484</f>
        <v>0</v>
      </c>
      <c r="F484" s="8">
        <f t="shared" si="60"/>
        <v>3127.7</v>
      </c>
      <c r="G484" s="8"/>
      <c r="H484" s="8"/>
      <c r="I484" s="8">
        <v>80</v>
      </c>
      <c r="J484" s="217">
        <f t="shared" si="65"/>
        <v>4.1994750656167978E-2</v>
      </c>
      <c r="K484" s="209">
        <f t="shared" si="61"/>
        <v>179.79842519685039</v>
      </c>
      <c r="L484" s="202">
        <f t="shared" si="51"/>
        <v>39.555653543307088</v>
      </c>
      <c r="M484" s="205">
        <v>74.531645569620252</v>
      </c>
      <c r="N484" s="202">
        <v>11.185359191477737</v>
      </c>
      <c r="O484" s="10">
        <f t="shared" si="62"/>
        <v>305.07108350125549</v>
      </c>
      <c r="P484" s="11">
        <f t="shared" si="63"/>
        <v>9.7538473479315629E-2</v>
      </c>
    </row>
    <row r="485" spans="1:16" x14ac:dyDescent="0.35">
      <c r="A485" s="9">
        <f t="shared" si="64"/>
        <v>23</v>
      </c>
      <c r="B485" s="14" t="s">
        <v>1722</v>
      </c>
      <c r="C485" s="8">
        <f>димвенканали!C485</f>
        <v>6480.4</v>
      </c>
      <c r="D485" s="8">
        <f>димвенканали!D485</f>
        <v>0</v>
      </c>
      <c r="E485" s="8">
        <f>димвенканали!E485</f>
        <v>0</v>
      </c>
      <c r="F485" s="8">
        <f t="shared" si="60"/>
        <v>6480.4</v>
      </c>
      <c r="G485" s="8"/>
      <c r="H485" s="8"/>
      <c r="I485" s="8">
        <v>120</v>
      </c>
      <c r="J485" s="217">
        <f t="shared" si="65"/>
        <v>6.2992125984251968E-2</v>
      </c>
      <c r="K485" s="209">
        <f t="shared" si="61"/>
        <v>269.69763779527557</v>
      </c>
      <c r="L485" s="202">
        <f t="shared" si="51"/>
        <v>59.333480314960624</v>
      </c>
      <c r="M485" s="205">
        <v>111.79746835443039</v>
      </c>
      <c r="N485" s="202">
        <v>16.778038787216605</v>
      </c>
      <c r="O485" s="10">
        <f t="shared" si="62"/>
        <v>457.6066252518832</v>
      </c>
      <c r="P485" s="11">
        <f t="shared" si="63"/>
        <v>7.0613947480384423E-2</v>
      </c>
    </row>
    <row r="486" spans="1:16" x14ac:dyDescent="0.35">
      <c r="A486" s="9">
        <f t="shared" si="64"/>
        <v>24</v>
      </c>
      <c r="B486" s="14" t="s">
        <v>1183</v>
      </c>
      <c r="C486" s="8">
        <f>димвенканали!C486</f>
        <v>1923</v>
      </c>
      <c r="D486" s="8">
        <f>димвенканали!D486</f>
        <v>0</v>
      </c>
      <c r="E486" s="8">
        <f>димвенканали!E486</f>
        <v>0</v>
      </c>
      <c r="F486" s="8">
        <f t="shared" si="60"/>
        <v>1923</v>
      </c>
      <c r="G486" s="8"/>
      <c r="H486" s="8"/>
      <c r="I486" s="8">
        <v>36</v>
      </c>
      <c r="J486" s="217">
        <f t="shared" si="65"/>
        <v>1.889763779527559E-2</v>
      </c>
      <c r="K486" s="209">
        <f t="shared" si="61"/>
        <v>80.909291338582676</v>
      </c>
      <c r="L486" s="202">
        <f t="shared" si="51"/>
        <v>17.800044094488189</v>
      </c>
      <c r="M486" s="205">
        <v>33.539240506329115</v>
      </c>
      <c r="N486" s="202">
        <v>5.0334116361649821</v>
      </c>
      <c r="O486" s="10">
        <f t="shared" si="62"/>
        <v>137.28198757556495</v>
      </c>
      <c r="P486" s="11">
        <f t="shared" si="63"/>
        <v>7.1389489118858535E-2</v>
      </c>
    </row>
    <row r="487" spans="1:16" x14ac:dyDescent="0.35">
      <c r="A487" s="9">
        <f t="shared" si="64"/>
        <v>25</v>
      </c>
      <c r="B487" s="14" t="s">
        <v>1723</v>
      </c>
      <c r="C487" s="8">
        <f>димвенканали!C487</f>
        <v>176.3</v>
      </c>
      <c r="D487" s="8">
        <f>димвенканали!D487</f>
        <v>0</v>
      </c>
      <c r="E487" s="8">
        <f>димвенканали!E487</f>
        <v>0</v>
      </c>
      <c r="F487" s="8">
        <f t="shared" si="60"/>
        <v>176.3</v>
      </c>
      <c r="G487" s="8"/>
      <c r="H487" s="8"/>
      <c r="I487" s="8">
        <v>4</v>
      </c>
      <c r="J487" s="217">
        <f t="shared" si="65"/>
        <v>2.0997375328083989E-3</v>
      </c>
      <c r="K487" s="209">
        <f t="shared" si="61"/>
        <v>8.9899212598425198</v>
      </c>
      <c r="L487" s="202">
        <f t="shared" si="51"/>
        <v>1.9777826771653544</v>
      </c>
      <c r="M487" s="205">
        <v>3.726582278481013</v>
      </c>
      <c r="N487" s="202">
        <v>0.55926795957388686</v>
      </c>
      <c r="O487" s="10">
        <f t="shared" si="62"/>
        <v>15.253554175062774</v>
      </c>
      <c r="P487" s="11">
        <f t="shared" si="63"/>
        <v>8.6520443420662355E-2</v>
      </c>
    </row>
    <row r="488" spans="1:16" x14ac:dyDescent="0.35">
      <c r="A488" s="9">
        <f t="shared" si="64"/>
        <v>26</v>
      </c>
      <c r="B488" s="14" t="s">
        <v>1724</v>
      </c>
      <c r="C488" s="8">
        <f>димвенканали!C488</f>
        <v>3576.1</v>
      </c>
      <c r="D488" s="8">
        <f>димвенканали!D488</f>
        <v>0</v>
      </c>
      <c r="E488" s="8">
        <f>димвенканали!E488</f>
        <v>0</v>
      </c>
      <c r="F488" s="8">
        <f t="shared" si="60"/>
        <v>3576.1</v>
      </c>
      <c r="G488" s="8"/>
      <c r="H488" s="8"/>
      <c r="I488" s="8">
        <v>80</v>
      </c>
      <c r="J488" s="217">
        <f t="shared" si="65"/>
        <v>4.1994750656167978E-2</v>
      </c>
      <c r="K488" s="209">
        <f t="shared" si="61"/>
        <v>179.79842519685039</v>
      </c>
      <c r="L488" s="202">
        <f t="shared" si="51"/>
        <v>39.555653543307088</v>
      </c>
      <c r="M488" s="205">
        <v>74.531645569620252</v>
      </c>
      <c r="N488" s="202">
        <v>11.185359191477737</v>
      </c>
      <c r="O488" s="10">
        <f t="shared" si="62"/>
        <v>305.07108350125549</v>
      </c>
      <c r="P488" s="11">
        <f t="shared" si="63"/>
        <v>8.5308320097663801E-2</v>
      </c>
    </row>
    <row r="489" spans="1:16" x14ac:dyDescent="0.35">
      <c r="A489" s="9">
        <f t="shared" si="64"/>
        <v>27</v>
      </c>
      <c r="B489" s="14" t="s">
        <v>1725</v>
      </c>
      <c r="C489" s="8">
        <f>димвенканали!C489</f>
        <v>1071.5</v>
      </c>
      <c r="D489" s="8">
        <f>димвенканали!D489</f>
        <v>0</v>
      </c>
      <c r="E489" s="8">
        <f>димвенканали!E489</f>
        <v>0</v>
      </c>
      <c r="F489" s="8">
        <f t="shared" si="60"/>
        <v>1071.5</v>
      </c>
      <c r="G489" s="8"/>
      <c r="H489" s="8"/>
      <c r="I489" s="8">
        <v>20</v>
      </c>
      <c r="J489" s="217">
        <f t="shared" si="65"/>
        <v>1.0498687664041995E-2</v>
      </c>
      <c r="K489" s="209">
        <f t="shared" si="61"/>
        <v>44.949606299212597</v>
      </c>
      <c r="L489" s="202">
        <f t="shared" si="51"/>
        <v>9.8889133858267719</v>
      </c>
      <c r="M489" s="205">
        <v>18.632911392405063</v>
      </c>
      <c r="N489" s="202">
        <v>2.7963397978694342</v>
      </c>
      <c r="O489" s="10">
        <f t="shared" si="62"/>
        <v>76.267770875313872</v>
      </c>
      <c r="P489" s="11">
        <f t="shared" si="63"/>
        <v>7.1178507583120734E-2</v>
      </c>
    </row>
    <row r="490" spans="1:16" x14ac:dyDescent="0.35">
      <c r="A490" s="9">
        <f t="shared" si="64"/>
        <v>28</v>
      </c>
      <c r="B490" s="14" t="s">
        <v>1726</v>
      </c>
      <c r="C490" s="8">
        <f>димвенканали!C490</f>
        <v>218</v>
      </c>
      <c r="D490" s="8">
        <f>димвенканали!D490</f>
        <v>0</v>
      </c>
      <c r="E490" s="8">
        <f>димвенканали!E490</f>
        <v>0</v>
      </c>
      <c r="F490" s="8">
        <f t="shared" si="60"/>
        <v>218</v>
      </c>
      <c r="G490" s="8"/>
      <c r="H490" s="8"/>
      <c r="I490" s="8">
        <v>7</v>
      </c>
      <c r="J490" s="217">
        <f t="shared" si="65"/>
        <v>3.6745406824146981E-3</v>
      </c>
      <c r="K490" s="209">
        <f t="shared" si="61"/>
        <v>15.732362204724408</v>
      </c>
      <c r="L490" s="202">
        <f t="shared" si="51"/>
        <v>3.4611196850393697</v>
      </c>
      <c r="M490" s="205">
        <v>6.5215189873417732</v>
      </c>
      <c r="N490" s="202">
        <v>0.97871892925430215</v>
      </c>
      <c r="O490" s="10">
        <f t="shared" si="62"/>
        <v>26.693719806359855</v>
      </c>
      <c r="P490" s="11">
        <f t="shared" si="63"/>
        <v>0.1224482559924764</v>
      </c>
    </row>
    <row r="491" spans="1:16" x14ac:dyDescent="0.35">
      <c r="A491" s="9">
        <f t="shared" si="64"/>
        <v>29</v>
      </c>
      <c r="B491" s="14" t="s">
        <v>1727</v>
      </c>
      <c r="C491" s="8">
        <f>димвенканали!C491</f>
        <v>168.8</v>
      </c>
      <c r="D491" s="8">
        <f>димвенканали!D491</f>
        <v>0</v>
      </c>
      <c r="E491" s="8">
        <f>димвенканали!E491</f>
        <v>55.6</v>
      </c>
      <c r="F491" s="8">
        <f t="shared" si="60"/>
        <v>224.4</v>
      </c>
      <c r="G491" s="8"/>
      <c r="H491" s="8">
        <v>1</v>
      </c>
      <c r="I491" s="8">
        <v>5</v>
      </c>
      <c r="J491" s="217">
        <f t="shared" si="65"/>
        <v>3.1496062992125984E-3</v>
      </c>
      <c r="K491" s="209">
        <f t="shared" si="61"/>
        <v>13.484881889763779</v>
      </c>
      <c r="L491" s="202">
        <f t="shared" si="51"/>
        <v>2.9666740157480311</v>
      </c>
      <c r="M491" s="205">
        <v>5.5898734177215195</v>
      </c>
      <c r="N491" s="202">
        <v>0.83890193936083035</v>
      </c>
      <c r="O491" s="10">
        <f t="shared" si="62"/>
        <v>22.880331262594162</v>
      </c>
      <c r="P491" s="11">
        <f t="shared" si="63"/>
        <v>0.10196226052849448</v>
      </c>
    </row>
    <row r="492" spans="1:16" x14ac:dyDescent="0.35">
      <c r="A492" s="9">
        <f t="shared" si="64"/>
        <v>30</v>
      </c>
      <c r="B492" s="14" t="s">
        <v>1728</v>
      </c>
      <c r="C492" s="8">
        <f>димвенканали!C492</f>
        <v>790.7</v>
      </c>
      <c r="D492" s="8">
        <f>димвенканали!D492</f>
        <v>0</v>
      </c>
      <c r="E492" s="8">
        <f>димвенканали!E492</f>
        <v>0</v>
      </c>
      <c r="F492" s="8">
        <f t="shared" si="60"/>
        <v>790.7</v>
      </c>
      <c r="G492" s="8"/>
      <c r="H492" s="8"/>
      <c r="I492" s="8">
        <v>22</v>
      </c>
      <c r="J492" s="217">
        <f t="shared" si="65"/>
        <v>1.1548556430446194E-2</v>
      </c>
      <c r="K492" s="209">
        <f t="shared" si="61"/>
        <v>49.444566929133856</v>
      </c>
      <c r="L492" s="202">
        <f t="shared" si="51"/>
        <v>10.877804724409449</v>
      </c>
      <c r="M492" s="205">
        <v>20.496202531645569</v>
      </c>
      <c r="N492" s="202">
        <v>3.0759737776563778</v>
      </c>
      <c r="O492" s="10">
        <f t="shared" si="62"/>
        <v>83.894547962845252</v>
      </c>
      <c r="P492" s="11">
        <f t="shared" si="63"/>
        <v>0.10610161624237416</v>
      </c>
    </row>
    <row r="493" spans="1:16" x14ac:dyDescent="0.35">
      <c r="A493" s="9">
        <f t="shared" si="64"/>
        <v>31</v>
      </c>
      <c r="B493" s="14" t="s">
        <v>1729</v>
      </c>
      <c r="C493" s="8">
        <f>димвенканали!C493</f>
        <v>357.5</v>
      </c>
      <c r="D493" s="8">
        <f>димвенканали!D493</f>
        <v>0</v>
      </c>
      <c r="E493" s="8">
        <f>димвенканали!E493</f>
        <v>0</v>
      </c>
      <c r="F493" s="8">
        <f t="shared" si="60"/>
        <v>357.5</v>
      </c>
      <c r="G493" s="8"/>
      <c r="H493" s="8"/>
      <c r="I493" s="8">
        <v>14</v>
      </c>
      <c r="J493" s="217">
        <f t="shared" si="65"/>
        <v>7.3490813648293962E-3</v>
      </c>
      <c r="K493" s="209">
        <f t="shared" si="61"/>
        <v>31.464724409448817</v>
      </c>
      <c r="L493" s="202">
        <f t="shared" si="51"/>
        <v>6.9222393700787395</v>
      </c>
      <c r="M493" s="205">
        <v>13.043037974683546</v>
      </c>
      <c r="N493" s="202">
        <v>1.9574378585086043</v>
      </c>
      <c r="O493" s="10">
        <f t="shared" si="62"/>
        <v>53.38743961271971</v>
      </c>
      <c r="P493" s="11">
        <f t="shared" si="63"/>
        <v>0.149335495420195</v>
      </c>
    </row>
    <row r="494" spans="1:16" x14ac:dyDescent="0.35">
      <c r="A494" s="9">
        <f t="shared" si="64"/>
        <v>32</v>
      </c>
      <c r="B494" s="14" t="s">
        <v>1730</v>
      </c>
      <c r="C494" s="8">
        <f>димвенканали!C494</f>
        <v>614.74</v>
      </c>
      <c r="D494" s="8">
        <f>димвенканали!D494</f>
        <v>0</v>
      </c>
      <c r="E494" s="8">
        <f>димвенканали!E494</f>
        <v>0</v>
      </c>
      <c r="F494" s="8">
        <f t="shared" si="60"/>
        <v>614.74</v>
      </c>
      <c r="G494" s="8"/>
      <c r="H494" s="8"/>
      <c r="I494" s="8">
        <v>16</v>
      </c>
      <c r="J494" s="217">
        <f t="shared" si="65"/>
        <v>8.3989501312335957E-3</v>
      </c>
      <c r="K494" s="209">
        <f t="shared" si="61"/>
        <v>35.959685039370079</v>
      </c>
      <c r="L494" s="202">
        <f t="shared" si="51"/>
        <v>7.9111307086614175</v>
      </c>
      <c r="M494" s="205">
        <v>14.906329113924052</v>
      </c>
      <c r="N494" s="202">
        <v>2.2370718382955475</v>
      </c>
      <c r="O494" s="10">
        <f t="shared" ref="O494:O523" si="66">K494+L494+M494+N494</f>
        <v>61.014216700251097</v>
      </c>
      <c r="P494" s="11">
        <f t="shared" ref="P494:P523" si="67">O494/F494</f>
        <v>9.9252068679850175E-2</v>
      </c>
    </row>
    <row r="495" spans="1:16" x14ac:dyDescent="0.35">
      <c r="A495" s="9">
        <f t="shared" si="64"/>
        <v>33</v>
      </c>
      <c r="B495" s="14" t="s">
        <v>1731</v>
      </c>
      <c r="C495" s="8">
        <f>димвенканали!C495</f>
        <v>627.29999999999995</v>
      </c>
      <c r="D495" s="8">
        <f>димвенканали!D495</f>
        <v>0</v>
      </c>
      <c r="E495" s="8">
        <f>димвенканали!E495</f>
        <v>0</v>
      </c>
      <c r="F495" s="8">
        <f t="shared" si="60"/>
        <v>627.29999999999995</v>
      </c>
      <c r="G495" s="8"/>
      <c r="H495" s="8"/>
      <c r="I495" s="8">
        <v>16</v>
      </c>
      <c r="J495" s="217">
        <f t="shared" si="65"/>
        <v>8.3989501312335957E-3</v>
      </c>
      <c r="K495" s="209">
        <f t="shared" si="61"/>
        <v>35.959685039370079</v>
      </c>
      <c r="L495" s="202">
        <f t="shared" si="51"/>
        <v>7.9111307086614175</v>
      </c>
      <c r="M495" s="205">
        <v>14.906329113924052</v>
      </c>
      <c r="N495" s="202">
        <v>2.2370718382955475</v>
      </c>
      <c r="O495" s="10">
        <f t="shared" si="66"/>
        <v>61.014216700251097</v>
      </c>
      <c r="P495" s="11">
        <f t="shared" si="67"/>
        <v>9.7264812211463575E-2</v>
      </c>
    </row>
    <row r="496" spans="1:16" x14ac:dyDescent="0.35">
      <c r="A496" s="9">
        <f t="shared" si="64"/>
        <v>34</v>
      </c>
      <c r="B496" s="14" t="s">
        <v>1732</v>
      </c>
      <c r="C496" s="8">
        <f>димвенканали!C496</f>
        <v>268.60000000000002</v>
      </c>
      <c r="D496" s="8">
        <f>димвенканали!D496</f>
        <v>0</v>
      </c>
      <c r="E496" s="8">
        <f>димвенканали!E496</f>
        <v>0</v>
      </c>
      <c r="F496" s="8">
        <f t="shared" si="60"/>
        <v>268.60000000000002</v>
      </c>
      <c r="G496" s="8"/>
      <c r="H496" s="8"/>
      <c r="I496" s="8">
        <v>6</v>
      </c>
      <c r="J496" s="217">
        <f t="shared" si="65"/>
        <v>3.1496062992125984E-3</v>
      </c>
      <c r="K496" s="209">
        <f t="shared" si="61"/>
        <v>13.484881889763779</v>
      </c>
      <c r="L496" s="202">
        <f t="shared" si="51"/>
        <v>2.9666740157480311</v>
      </c>
      <c r="M496" s="205">
        <v>5.5898734177215195</v>
      </c>
      <c r="N496" s="202">
        <v>0.83890193936083035</v>
      </c>
      <c r="O496" s="10">
        <f t="shared" si="66"/>
        <v>22.880331262594162</v>
      </c>
      <c r="P496" s="11">
        <f t="shared" si="67"/>
        <v>8.518366069469159E-2</v>
      </c>
    </row>
    <row r="497" spans="1:16" x14ac:dyDescent="0.35">
      <c r="A497" s="9">
        <f t="shared" si="64"/>
        <v>35</v>
      </c>
      <c r="B497" s="14" t="s">
        <v>1733</v>
      </c>
      <c r="C497" s="8">
        <f>димвенканали!C497</f>
        <v>2427.3000000000002</v>
      </c>
      <c r="D497" s="8">
        <f>димвенканали!D497</f>
        <v>5.6</v>
      </c>
      <c r="E497" s="8">
        <f>димвенканали!E497</f>
        <v>0</v>
      </c>
      <c r="F497" s="8">
        <f t="shared" si="60"/>
        <v>2432.9</v>
      </c>
      <c r="G497" s="8">
        <v>1</v>
      </c>
      <c r="H497" s="8"/>
      <c r="I497" s="8">
        <v>57</v>
      </c>
      <c r="J497" s="217">
        <f t="shared" si="65"/>
        <v>3.0446194225721784E-2</v>
      </c>
      <c r="K497" s="209">
        <f t="shared" si="61"/>
        <v>130.35385826771653</v>
      </c>
      <c r="L497" s="202">
        <f t="shared" si="51"/>
        <v>28.677848818897637</v>
      </c>
      <c r="M497" s="205">
        <v>54.035443037974687</v>
      </c>
      <c r="N497" s="202">
        <v>8.1093854138213608</v>
      </c>
      <c r="O497" s="10">
        <f t="shared" si="66"/>
        <v>221.17653553841023</v>
      </c>
      <c r="P497" s="11">
        <f t="shared" si="67"/>
        <v>9.0910656228538056E-2</v>
      </c>
    </row>
    <row r="498" spans="1:16" x14ac:dyDescent="0.35">
      <c r="A498" s="9">
        <f t="shared" si="64"/>
        <v>36</v>
      </c>
      <c r="B498" s="14" t="s">
        <v>1734</v>
      </c>
      <c r="C498" s="8">
        <f>димвенканали!C498</f>
        <v>2587.4</v>
      </c>
      <c r="D498" s="8">
        <f>димвенканали!D498</f>
        <v>0</v>
      </c>
      <c r="E498" s="8">
        <f>димвенканали!E498</f>
        <v>0</v>
      </c>
      <c r="F498" s="8">
        <f t="shared" si="60"/>
        <v>2587.4</v>
      </c>
      <c r="G498" s="8"/>
      <c r="H498" s="8"/>
      <c r="I498" s="8">
        <v>60</v>
      </c>
      <c r="J498" s="217">
        <f t="shared" si="65"/>
        <v>3.1496062992125984E-2</v>
      </c>
      <c r="K498" s="209">
        <f t="shared" si="61"/>
        <v>134.84881889763778</v>
      </c>
      <c r="L498" s="202">
        <f t="shared" si="51"/>
        <v>29.666740157480312</v>
      </c>
      <c r="M498" s="205">
        <v>55.898734177215196</v>
      </c>
      <c r="N498" s="202">
        <v>8.3890193936083026</v>
      </c>
      <c r="O498" s="10">
        <f t="shared" si="66"/>
        <v>228.8033126259416</v>
      </c>
      <c r="P498" s="11">
        <f t="shared" si="67"/>
        <v>8.84298185923868E-2</v>
      </c>
    </row>
    <row r="499" spans="1:16" x14ac:dyDescent="0.35">
      <c r="A499" s="9">
        <f t="shared" si="64"/>
        <v>37</v>
      </c>
      <c r="B499" s="14" t="s">
        <v>1735</v>
      </c>
      <c r="C499" s="8">
        <f>димвенканали!C499</f>
        <v>2744.2</v>
      </c>
      <c r="D499" s="8">
        <f>димвенканали!D499</f>
        <v>0</v>
      </c>
      <c r="E499" s="8">
        <f>димвенканали!E499</f>
        <v>0</v>
      </c>
      <c r="F499" s="8">
        <f t="shared" si="60"/>
        <v>2744.2</v>
      </c>
      <c r="G499" s="8"/>
      <c r="H499" s="8"/>
      <c r="I499" s="8">
        <v>60</v>
      </c>
      <c r="J499" s="217">
        <f t="shared" si="65"/>
        <v>3.1496062992125984E-2</v>
      </c>
      <c r="K499" s="209">
        <f t="shared" si="61"/>
        <v>134.84881889763778</v>
      </c>
      <c r="L499" s="202">
        <f t="shared" ref="L499:L555" si="68">K499*0.22</f>
        <v>29.666740157480312</v>
      </c>
      <c r="M499" s="205">
        <v>55.898734177215196</v>
      </c>
      <c r="N499" s="202">
        <v>8.3890193936083026</v>
      </c>
      <c r="O499" s="10">
        <f t="shared" si="66"/>
        <v>228.8033126259416</v>
      </c>
      <c r="P499" s="11">
        <f t="shared" si="67"/>
        <v>8.3377054378668325E-2</v>
      </c>
    </row>
    <row r="500" spans="1:16" x14ac:dyDescent="0.35">
      <c r="A500" s="9">
        <f t="shared" si="64"/>
        <v>38</v>
      </c>
      <c r="B500" s="14" t="s">
        <v>1736</v>
      </c>
      <c r="C500" s="8">
        <f>димвенканали!C500</f>
        <v>3583.6</v>
      </c>
      <c r="D500" s="8">
        <f>димвенканали!D500</f>
        <v>0</v>
      </c>
      <c r="E500" s="8">
        <f>димвенканали!E500</f>
        <v>0</v>
      </c>
      <c r="F500" s="8">
        <f t="shared" si="60"/>
        <v>3583.6</v>
      </c>
      <c r="G500" s="8"/>
      <c r="H500" s="8"/>
      <c r="I500" s="8">
        <v>80</v>
      </c>
      <c r="J500" s="217">
        <f t="shared" si="65"/>
        <v>4.1994750656167978E-2</v>
      </c>
      <c r="K500" s="209">
        <f t="shared" si="61"/>
        <v>179.79842519685039</v>
      </c>
      <c r="L500" s="202">
        <f t="shared" si="68"/>
        <v>39.555653543307088</v>
      </c>
      <c r="M500" s="205">
        <v>74.531645569620252</v>
      </c>
      <c r="N500" s="202">
        <v>11.185359191477737</v>
      </c>
      <c r="O500" s="10">
        <f t="shared" si="66"/>
        <v>305.07108350125549</v>
      </c>
      <c r="P500" s="11">
        <f t="shared" si="67"/>
        <v>8.5129781086409062E-2</v>
      </c>
    </row>
    <row r="501" spans="1:16" x14ac:dyDescent="0.35">
      <c r="A501" s="9">
        <f t="shared" si="64"/>
        <v>39</v>
      </c>
      <c r="B501" s="14" t="s">
        <v>1737</v>
      </c>
      <c r="C501" s="8">
        <f>димвенканали!C501</f>
        <v>3561.7</v>
      </c>
      <c r="D501" s="8">
        <f>димвенканали!D501</f>
        <v>0</v>
      </c>
      <c r="E501" s="8">
        <f>димвенканали!E501</f>
        <v>0</v>
      </c>
      <c r="F501" s="8">
        <f t="shared" si="60"/>
        <v>3561.7</v>
      </c>
      <c r="G501" s="8"/>
      <c r="H501" s="8"/>
      <c r="I501" s="8">
        <v>80</v>
      </c>
      <c r="J501" s="217">
        <f t="shared" si="65"/>
        <v>4.1994750656167978E-2</v>
      </c>
      <c r="K501" s="209">
        <f t="shared" si="61"/>
        <v>179.79842519685039</v>
      </c>
      <c r="L501" s="202">
        <f t="shared" si="68"/>
        <v>39.555653543307088</v>
      </c>
      <c r="M501" s="205">
        <v>74.531645569620252</v>
      </c>
      <c r="N501" s="202">
        <v>11.185359191477737</v>
      </c>
      <c r="O501" s="10">
        <f t="shared" si="66"/>
        <v>305.07108350125549</v>
      </c>
      <c r="P501" s="11">
        <f t="shared" si="67"/>
        <v>8.5653222759147454E-2</v>
      </c>
    </row>
    <row r="502" spans="1:16" x14ac:dyDescent="0.35">
      <c r="A502" s="9">
        <f t="shared" si="64"/>
        <v>40</v>
      </c>
      <c r="B502" s="14" t="s">
        <v>1738</v>
      </c>
      <c r="C502" s="8">
        <f>димвенканали!C502</f>
        <v>3555.5</v>
      </c>
      <c r="D502" s="8">
        <f>димвенканали!D502</f>
        <v>0</v>
      </c>
      <c r="E502" s="8">
        <f>димвенканали!E502</f>
        <v>0</v>
      </c>
      <c r="F502" s="8">
        <f t="shared" si="60"/>
        <v>3555.5</v>
      </c>
      <c r="G502" s="8"/>
      <c r="H502" s="8"/>
      <c r="I502" s="8">
        <v>80</v>
      </c>
      <c r="J502" s="217">
        <f t="shared" si="65"/>
        <v>4.1994750656167978E-2</v>
      </c>
      <c r="K502" s="209">
        <f t="shared" si="61"/>
        <v>179.79842519685039</v>
      </c>
      <c r="L502" s="202">
        <f t="shared" si="68"/>
        <v>39.555653543307088</v>
      </c>
      <c r="M502" s="205">
        <v>74.531645569620252</v>
      </c>
      <c r="N502" s="202">
        <v>11.185359191477737</v>
      </c>
      <c r="O502" s="10">
        <f t="shared" si="66"/>
        <v>305.07108350125549</v>
      </c>
      <c r="P502" s="11">
        <f t="shared" si="67"/>
        <v>8.5802582900085925E-2</v>
      </c>
    </row>
    <row r="503" spans="1:16" x14ac:dyDescent="0.35">
      <c r="A503" s="9">
        <f t="shared" si="64"/>
        <v>41</v>
      </c>
      <c r="B503" s="14" t="s">
        <v>1739</v>
      </c>
      <c r="C503" s="8">
        <f>димвенканали!C503</f>
        <v>3522.6</v>
      </c>
      <c r="D503" s="8">
        <f>димвенканали!D503</f>
        <v>0</v>
      </c>
      <c r="E503" s="8">
        <f>димвенканали!E503</f>
        <v>30.7</v>
      </c>
      <c r="F503" s="8">
        <f t="shared" si="60"/>
        <v>3553.2999999999997</v>
      </c>
      <c r="G503" s="8"/>
      <c r="H503" s="8">
        <v>1</v>
      </c>
      <c r="I503" s="8">
        <v>79</v>
      </c>
      <c r="J503" s="217">
        <f t="shared" si="65"/>
        <v>4.1994750656167978E-2</v>
      </c>
      <c r="K503" s="209">
        <f t="shared" si="61"/>
        <v>179.79842519685039</v>
      </c>
      <c r="L503" s="202">
        <f t="shared" si="68"/>
        <v>39.555653543307088</v>
      </c>
      <c r="M503" s="205">
        <v>74.531645569620252</v>
      </c>
      <c r="N503" s="202">
        <v>11.185359191477737</v>
      </c>
      <c r="O503" s="10">
        <f t="shared" si="66"/>
        <v>305.07108350125549</v>
      </c>
      <c r="P503" s="11">
        <f t="shared" si="67"/>
        <v>8.5855706948823773E-2</v>
      </c>
    </row>
    <row r="504" spans="1:16" x14ac:dyDescent="0.35">
      <c r="A504" s="9">
        <f t="shared" si="64"/>
        <v>42</v>
      </c>
      <c r="B504" s="14" t="s">
        <v>1740</v>
      </c>
      <c r="C504" s="8">
        <f>димвенканали!C504</f>
        <v>194.9</v>
      </c>
      <c r="D504" s="8">
        <f>димвенканали!D504</f>
        <v>0</v>
      </c>
      <c r="E504" s="8">
        <f>димвенканали!E504</f>
        <v>0</v>
      </c>
      <c r="F504" s="8">
        <f t="shared" si="60"/>
        <v>194.9</v>
      </c>
      <c r="G504" s="8"/>
      <c r="H504" s="8"/>
      <c r="I504" s="8">
        <v>4</v>
      </c>
      <c r="J504" s="217">
        <f t="shared" si="65"/>
        <v>2.0997375328083989E-3</v>
      </c>
      <c r="K504" s="209">
        <f t="shared" si="61"/>
        <v>8.9899212598425198</v>
      </c>
      <c r="L504" s="202">
        <f t="shared" si="68"/>
        <v>1.9777826771653544</v>
      </c>
      <c r="M504" s="205">
        <v>3.726582278481013</v>
      </c>
      <c r="N504" s="202">
        <v>1.1144496039333514</v>
      </c>
      <c r="O504" s="10">
        <f t="shared" si="66"/>
        <v>15.808735819422239</v>
      </c>
      <c r="P504" s="11">
        <f t="shared" si="67"/>
        <v>8.1112036015506608E-2</v>
      </c>
    </row>
    <row r="505" spans="1:16" x14ac:dyDescent="0.35">
      <c r="A505" s="9">
        <f t="shared" si="64"/>
        <v>43</v>
      </c>
      <c r="B505" s="14" t="s">
        <v>1741</v>
      </c>
      <c r="C505" s="8">
        <f>димвенканали!C505</f>
        <v>234.1</v>
      </c>
      <c r="D505" s="8">
        <f>димвенканали!D505</f>
        <v>0</v>
      </c>
      <c r="E505" s="8">
        <f>димвенканали!E505</f>
        <v>0</v>
      </c>
      <c r="F505" s="8">
        <f t="shared" si="60"/>
        <v>234.1</v>
      </c>
      <c r="G505" s="8"/>
      <c r="H505" s="8"/>
      <c r="I505" s="8">
        <v>6</v>
      </c>
      <c r="J505" s="217">
        <f t="shared" si="65"/>
        <v>3.1496062992125984E-3</v>
      </c>
      <c r="K505" s="209">
        <f t="shared" si="61"/>
        <v>13.484881889763779</v>
      </c>
      <c r="L505" s="202">
        <f t="shared" si="68"/>
        <v>2.9666740157480311</v>
      </c>
      <c r="M505" s="205">
        <v>5.5898734177215195</v>
      </c>
      <c r="N505" s="202">
        <v>1.3930620049166893</v>
      </c>
      <c r="O505" s="10">
        <f t="shared" si="66"/>
        <v>23.43449132815002</v>
      </c>
      <c r="P505" s="11">
        <f t="shared" si="67"/>
        <v>0.10010461908650159</v>
      </c>
    </row>
    <row r="506" spans="1:16" x14ac:dyDescent="0.35">
      <c r="A506" s="9">
        <f t="shared" si="64"/>
        <v>44</v>
      </c>
      <c r="B506" s="14" t="s">
        <v>1742</v>
      </c>
      <c r="C506" s="8">
        <f>димвенканали!C506</f>
        <v>3203.3</v>
      </c>
      <c r="D506" s="8">
        <f>димвенканали!D506</f>
        <v>151.30000000000001</v>
      </c>
      <c r="E506" s="8">
        <f>димвенканали!E506</f>
        <v>162.5</v>
      </c>
      <c r="F506" s="8">
        <f t="shared" si="60"/>
        <v>3517.1000000000004</v>
      </c>
      <c r="G506" s="8">
        <v>1</v>
      </c>
      <c r="H506" s="8">
        <v>1</v>
      </c>
      <c r="I506" s="8">
        <v>72</v>
      </c>
      <c r="J506" s="217">
        <f t="shared" si="65"/>
        <v>3.884514435695538E-2</v>
      </c>
      <c r="K506" s="209">
        <f t="shared" si="61"/>
        <v>166.3135433070866</v>
      </c>
      <c r="L506" s="202">
        <f t="shared" si="68"/>
        <v>36.588979527559054</v>
      </c>
      <c r="M506" s="205">
        <v>68.941772151898732</v>
      </c>
      <c r="N506" s="202">
        <v>10.346457252116908</v>
      </c>
      <c r="O506" s="10">
        <f t="shared" si="66"/>
        <v>282.19075223866128</v>
      </c>
      <c r="P506" s="11">
        <f t="shared" si="67"/>
        <v>8.023392915716393E-2</v>
      </c>
    </row>
    <row r="507" spans="1:16" x14ac:dyDescent="0.35">
      <c r="A507" s="9">
        <f t="shared" si="64"/>
        <v>45</v>
      </c>
      <c r="B507" s="14" t="s">
        <v>1743</v>
      </c>
      <c r="C507" s="8">
        <f>димвенканали!C507</f>
        <v>2684.4</v>
      </c>
      <c r="D507" s="8">
        <f>димвенканали!D507</f>
        <v>0</v>
      </c>
      <c r="E507" s="8">
        <f>димвенканали!E507</f>
        <v>0</v>
      </c>
      <c r="F507" s="8">
        <f t="shared" si="60"/>
        <v>2684.4</v>
      </c>
      <c r="G507" s="8"/>
      <c r="H507" s="8"/>
      <c r="I507" s="8">
        <v>50</v>
      </c>
      <c r="J507" s="217">
        <f t="shared" si="65"/>
        <v>2.6246719160104987E-2</v>
      </c>
      <c r="K507" s="209">
        <f t="shared" si="61"/>
        <v>112.3740157480315</v>
      </c>
      <c r="L507" s="202">
        <f t="shared" si="68"/>
        <v>24.722283464566928</v>
      </c>
      <c r="M507" s="205">
        <v>46.582278481012665</v>
      </c>
      <c r="N507" s="202">
        <v>6.9908494946735855</v>
      </c>
      <c r="O507" s="10">
        <f t="shared" si="66"/>
        <v>190.66942718828469</v>
      </c>
      <c r="P507" s="11">
        <f t="shared" si="67"/>
        <v>7.1028694377993098E-2</v>
      </c>
    </row>
    <row r="508" spans="1:16" x14ac:dyDescent="0.35">
      <c r="A508" s="9">
        <f t="shared" si="64"/>
        <v>46</v>
      </c>
      <c r="B508" s="14" t="s">
        <v>1744</v>
      </c>
      <c r="C508" s="8">
        <f>димвенканали!C508</f>
        <v>94</v>
      </c>
      <c r="D508" s="8">
        <f>димвенканали!D508</f>
        <v>0</v>
      </c>
      <c r="E508" s="8">
        <f>димвенканали!E508</f>
        <v>0</v>
      </c>
      <c r="F508" s="8">
        <f t="shared" si="60"/>
        <v>94</v>
      </c>
      <c r="G508" s="8"/>
      <c r="H508" s="8"/>
      <c r="I508" s="8">
        <v>0</v>
      </c>
      <c r="J508" s="217">
        <f t="shared" si="65"/>
        <v>0</v>
      </c>
      <c r="K508" s="209">
        <f t="shared" si="61"/>
        <v>0</v>
      </c>
      <c r="L508" s="202">
        <f t="shared" si="68"/>
        <v>0</v>
      </c>
      <c r="M508" s="205">
        <v>0</v>
      </c>
      <c r="N508" s="202">
        <v>0</v>
      </c>
      <c r="O508" s="10">
        <f t="shared" si="66"/>
        <v>0</v>
      </c>
      <c r="P508" s="11">
        <f t="shared" si="67"/>
        <v>0</v>
      </c>
    </row>
    <row r="509" spans="1:16" x14ac:dyDescent="0.35">
      <c r="A509" s="9">
        <f t="shared" si="64"/>
        <v>47</v>
      </c>
      <c r="B509" s="14" t="s">
        <v>1745</v>
      </c>
      <c r="C509" s="8">
        <f>димвенканали!C509</f>
        <v>188.4</v>
      </c>
      <c r="D509" s="8">
        <f>димвенканали!D509</f>
        <v>34.299999999999997</v>
      </c>
      <c r="E509" s="8">
        <f>димвенканали!E509</f>
        <v>0</v>
      </c>
      <c r="F509" s="8">
        <f t="shared" si="60"/>
        <v>222.7</v>
      </c>
      <c r="G509" s="8">
        <v>1</v>
      </c>
      <c r="H509" s="8"/>
      <c r="I509" s="8">
        <v>4</v>
      </c>
      <c r="J509" s="217">
        <f t="shared" si="65"/>
        <v>2.6246719160104987E-3</v>
      </c>
      <c r="K509" s="209">
        <f t="shared" si="61"/>
        <v>11.237401574803149</v>
      </c>
      <c r="L509" s="202">
        <f t="shared" si="68"/>
        <v>2.472228346456693</v>
      </c>
      <c r="M509" s="205">
        <v>4.6582278481012658</v>
      </c>
      <c r="N509" s="202">
        <v>0.69908494946735855</v>
      </c>
      <c r="O509" s="10">
        <f t="shared" si="66"/>
        <v>19.066942718828468</v>
      </c>
      <c r="P509" s="11">
        <f t="shared" si="67"/>
        <v>8.5617165329270176E-2</v>
      </c>
    </row>
    <row r="510" spans="1:16" x14ac:dyDescent="0.35">
      <c r="A510" s="9">
        <f t="shared" si="64"/>
        <v>48</v>
      </c>
      <c r="B510" s="14" t="s">
        <v>1746</v>
      </c>
      <c r="C510" s="8">
        <f>димвенканали!C510</f>
        <v>229.6</v>
      </c>
      <c r="D510" s="8">
        <f>димвенканали!D510</f>
        <v>0</v>
      </c>
      <c r="E510" s="8">
        <f>димвенканали!E510</f>
        <v>0</v>
      </c>
      <c r="F510" s="8">
        <f t="shared" si="60"/>
        <v>229.6</v>
      </c>
      <c r="G510" s="8"/>
      <c r="H510" s="8"/>
      <c r="I510" s="8">
        <v>7</v>
      </c>
      <c r="J510" s="217">
        <f t="shared" si="65"/>
        <v>3.6745406824146981E-3</v>
      </c>
      <c r="K510" s="209">
        <f t="shared" si="61"/>
        <v>15.732362204724408</v>
      </c>
      <c r="L510" s="202">
        <f t="shared" si="68"/>
        <v>3.4611196850393697</v>
      </c>
      <c r="M510" s="205">
        <v>6.5215189873417732</v>
      </c>
      <c r="N510" s="202">
        <v>0.97871892925430215</v>
      </c>
      <c r="O510" s="10">
        <f t="shared" si="66"/>
        <v>26.693719806359855</v>
      </c>
      <c r="P510" s="11">
        <f t="shared" si="67"/>
        <v>0.11626184584651506</v>
      </c>
    </row>
    <row r="511" spans="1:16" x14ac:dyDescent="0.35">
      <c r="A511" s="9">
        <f t="shared" si="64"/>
        <v>49</v>
      </c>
      <c r="B511" s="14" t="s">
        <v>1747</v>
      </c>
      <c r="C511" s="8">
        <f>димвенканали!C511</f>
        <v>66.400000000000006</v>
      </c>
      <c r="D511" s="8">
        <f>димвенканали!D511</f>
        <v>0</v>
      </c>
      <c r="E511" s="8">
        <f>димвенканали!E511</f>
        <v>0</v>
      </c>
      <c r="F511" s="8">
        <f t="shared" si="60"/>
        <v>66.400000000000006</v>
      </c>
      <c r="G511" s="8"/>
      <c r="H511" s="8"/>
      <c r="I511" s="8">
        <v>2</v>
      </c>
      <c r="J511" s="217">
        <f t="shared" si="65"/>
        <v>1.0498687664041995E-3</v>
      </c>
      <c r="K511" s="209">
        <f t="shared" si="61"/>
        <v>4.4949606299212599</v>
      </c>
      <c r="L511" s="202">
        <f t="shared" si="68"/>
        <v>0.98889133858267719</v>
      </c>
      <c r="M511" s="205">
        <v>1.8632911392405065</v>
      </c>
      <c r="N511" s="202">
        <v>0.27963397978694343</v>
      </c>
      <c r="O511" s="10">
        <f t="shared" si="66"/>
        <v>7.6267770875313872</v>
      </c>
      <c r="P511" s="11">
        <f t="shared" si="67"/>
        <v>0.11486110071583414</v>
      </c>
    </row>
    <row r="512" spans="1:16" x14ac:dyDescent="0.35">
      <c r="A512" s="9">
        <f t="shared" si="64"/>
        <v>50</v>
      </c>
      <c r="B512" s="14" t="s">
        <v>1748</v>
      </c>
      <c r="C512" s="8">
        <f>димвенканали!C512</f>
        <v>2581.4</v>
      </c>
      <c r="D512" s="8">
        <f>димвенканали!D512</f>
        <v>0</v>
      </c>
      <c r="E512" s="8">
        <f>димвенканали!E512</f>
        <v>0</v>
      </c>
      <c r="F512" s="8">
        <f t="shared" si="60"/>
        <v>2581.4</v>
      </c>
      <c r="G512" s="8"/>
      <c r="H512" s="8"/>
      <c r="I512" s="8">
        <v>60</v>
      </c>
      <c r="J512" s="217">
        <f t="shared" si="65"/>
        <v>3.1496062992125984E-2</v>
      </c>
      <c r="K512" s="209">
        <f t="shared" si="61"/>
        <v>134.84881889763778</v>
      </c>
      <c r="L512" s="202">
        <f t="shared" si="68"/>
        <v>29.666740157480312</v>
      </c>
      <c r="M512" s="205">
        <v>55.898734177215196</v>
      </c>
      <c r="N512" s="202">
        <v>8.3890193936083026</v>
      </c>
      <c r="O512" s="10">
        <f t="shared" si="66"/>
        <v>228.8033126259416</v>
      </c>
      <c r="P512" s="11">
        <f t="shared" si="67"/>
        <v>8.8635357800395748E-2</v>
      </c>
    </row>
    <row r="513" spans="1:16" x14ac:dyDescent="0.35">
      <c r="A513" s="9">
        <f t="shared" si="64"/>
        <v>51</v>
      </c>
      <c r="B513" s="14" t="s">
        <v>1749</v>
      </c>
      <c r="C513" s="8">
        <f>димвенканали!C513</f>
        <v>3240.3</v>
      </c>
      <c r="D513" s="8">
        <f>димвенканали!D513</f>
        <v>0</v>
      </c>
      <c r="E513" s="8">
        <f>димвенканали!E513</f>
        <v>0</v>
      </c>
      <c r="F513" s="8">
        <f t="shared" si="60"/>
        <v>3240.3</v>
      </c>
      <c r="G513" s="8"/>
      <c r="H513" s="8"/>
      <c r="I513" s="8">
        <v>80</v>
      </c>
      <c r="J513" s="217">
        <f t="shared" si="65"/>
        <v>4.1994750656167978E-2</v>
      </c>
      <c r="K513" s="209">
        <f t="shared" si="61"/>
        <v>179.79842519685039</v>
      </c>
      <c r="L513" s="202">
        <f t="shared" si="68"/>
        <v>39.555653543307088</v>
      </c>
      <c r="M513" s="205">
        <v>74.531645569620252</v>
      </c>
      <c r="N513" s="202">
        <v>11.185359191477737</v>
      </c>
      <c r="O513" s="10">
        <f t="shared" si="66"/>
        <v>305.07108350125549</v>
      </c>
      <c r="P513" s="11">
        <f t="shared" si="67"/>
        <v>9.4149024319123378E-2</v>
      </c>
    </row>
    <row r="514" spans="1:16" x14ac:dyDescent="0.35">
      <c r="A514" s="9">
        <f t="shared" si="64"/>
        <v>52</v>
      </c>
      <c r="B514" s="14" t="s">
        <v>1750</v>
      </c>
      <c r="C514" s="8">
        <f>димвенканали!C514</f>
        <v>3544.97</v>
      </c>
      <c r="D514" s="8">
        <f>димвенканали!D514</f>
        <v>0</v>
      </c>
      <c r="E514" s="8">
        <f>димвенканали!E514</f>
        <v>0</v>
      </c>
      <c r="F514" s="8">
        <f t="shared" si="60"/>
        <v>3544.97</v>
      </c>
      <c r="G514" s="8"/>
      <c r="H514" s="8"/>
      <c r="I514" s="8">
        <v>80</v>
      </c>
      <c r="J514" s="217">
        <f t="shared" si="65"/>
        <v>4.1994750656167978E-2</v>
      </c>
      <c r="K514" s="209">
        <f t="shared" si="61"/>
        <v>179.79842519685039</v>
      </c>
      <c r="L514" s="202">
        <f t="shared" si="68"/>
        <v>39.555653543307088</v>
      </c>
      <c r="M514" s="205">
        <v>74.531645569620252</v>
      </c>
      <c r="N514" s="202">
        <v>11.185359191477737</v>
      </c>
      <c r="O514" s="10">
        <f t="shared" si="66"/>
        <v>305.07108350125549</v>
      </c>
      <c r="P514" s="11">
        <f t="shared" si="67"/>
        <v>8.6057451403327961E-2</v>
      </c>
    </row>
    <row r="515" spans="1:16" x14ac:dyDescent="0.35">
      <c r="A515" s="9">
        <f t="shared" si="64"/>
        <v>53</v>
      </c>
      <c r="B515" s="14" t="s">
        <v>1751</v>
      </c>
      <c r="C515" s="8">
        <f>димвенканали!C515</f>
        <v>2778.9</v>
      </c>
      <c r="D515" s="8">
        <f>димвенканали!D515</f>
        <v>0</v>
      </c>
      <c r="E515" s="8">
        <f>димвенканали!E515</f>
        <v>0</v>
      </c>
      <c r="F515" s="8">
        <f t="shared" si="60"/>
        <v>2778.9</v>
      </c>
      <c r="G515" s="8"/>
      <c r="H515" s="8"/>
      <c r="I515" s="8">
        <v>60</v>
      </c>
      <c r="J515" s="217">
        <f t="shared" si="65"/>
        <v>3.1496062992125984E-2</v>
      </c>
      <c r="K515" s="209">
        <f t="shared" si="61"/>
        <v>134.84881889763778</v>
      </c>
      <c r="L515" s="202">
        <f t="shared" si="68"/>
        <v>29.666740157480312</v>
      </c>
      <c r="M515" s="205">
        <v>55.898734177215196</v>
      </c>
      <c r="N515" s="202">
        <v>8.3890193936083026</v>
      </c>
      <c r="O515" s="10">
        <f t="shared" si="66"/>
        <v>228.8033126259416</v>
      </c>
      <c r="P515" s="11">
        <f t="shared" si="67"/>
        <v>8.2335928830091623E-2</v>
      </c>
    </row>
    <row r="516" spans="1:16" x14ac:dyDescent="0.35">
      <c r="A516" s="9">
        <f t="shared" si="64"/>
        <v>54</v>
      </c>
      <c r="B516" s="14" t="s">
        <v>1752</v>
      </c>
      <c r="C516" s="8">
        <f>димвенканали!C516</f>
        <v>2581.6999999999998</v>
      </c>
      <c r="D516" s="8">
        <f>димвенканали!D516</f>
        <v>0</v>
      </c>
      <c r="E516" s="8">
        <f>димвенканали!E516</f>
        <v>0</v>
      </c>
      <c r="F516" s="8">
        <f t="shared" si="60"/>
        <v>2581.6999999999998</v>
      </c>
      <c r="G516" s="8"/>
      <c r="H516" s="8"/>
      <c r="I516" s="8">
        <v>60</v>
      </c>
      <c r="J516" s="217">
        <f t="shared" si="65"/>
        <v>3.1496062992125984E-2</v>
      </c>
      <c r="K516" s="209">
        <f t="shared" si="61"/>
        <v>134.84881889763778</v>
      </c>
      <c r="L516" s="202">
        <f t="shared" si="68"/>
        <v>29.666740157480312</v>
      </c>
      <c r="M516" s="205">
        <v>55.898734177215196</v>
      </c>
      <c r="N516" s="202">
        <v>8.3890193936083026</v>
      </c>
      <c r="O516" s="10">
        <f t="shared" si="66"/>
        <v>228.8033126259416</v>
      </c>
      <c r="P516" s="11">
        <f t="shared" si="67"/>
        <v>8.8625058150033548E-2</v>
      </c>
    </row>
    <row r="517" spans="1:16" x14ac:dyDescent="0.35">
      <c r="A517" s="9">
        <f t="shared" si="64"/>
        <v>55</v>
      </c>
      <c r="B517" s="14" t="s">
        <v>1753</v>
      </c>
      <c r="C517" s="8">
        <f>димвенканали!C517</f>
        <v>3153.8</v>
      </c>
      <c r="D517" s="8">
        <f>димвенканали!D517</f>
        <v>0</v>
      </c>
      <c r="E517" s="8">
        <f>димвенканали!E517</f>
        <v>364</v>
      </c>
      <c r="F517" s="8">
        <f t="shared" si="60"/>
        <v>3517.8</v>
      </c>
      <c r="G517" s="8"/>
      <c r="H517" s="8">
        <v>3</v>
      </c>
      <c r="I517" s="8">
        <v>116</v>
      </c>
      <c r="J517" s="217">
        <f t="shared" si="65"/>
        <v>6.2467191601049868E-2</v>
      </c>
      <c r="K517" s="209">
        <f t="shared" si="61"/>
        <v>267.45015748031494</v>
      </c>
      <c r="L517" s="202">
        <f t="shared" si="68"/>
        <v>58.839034645669287</v>
      </c>
      <c r="M517" s="205">
        <v>110.86582278481013</v>
      </c>
      <c r="N517" s="202">
        <v>16.638221797323133</v>
      </c>
      <c r="O517" s="10">
        <f t="shared" si="66"/>
        <v>453.79323670811749</v>
      </c>
      <c r="P517" s="11">
        <f t="shared" si="67"/>
        <v>0.12899915762923347</v>
      </c>
    </row>
    <row r="518" spans="1:16" x14ac:dyDescent="0.35">
      <c r="A518" s="9">
        <f t="shared" si="64"/>
        <v>56</v>
      </c>
      <c r="B518" s="14" t="s">
        <v>1754</v>
      </c>
      <c r="C518" s="8">
        <f>димвенканали!C518</f>
        <v>2599.2399999999998</v>
      </c>
      <c r="D518" s="8">
        <f>димвенканали!D518</f>
        <v>0</v>
      </c>
      <c r="E518" s="8">
        <f>димвенканали!E518</f>
        <v>0</v>
      </c>
      <c r="F518" s="8">
        <f t="shared" si="60"/>
        <v>2599.2399999999998</v>
      </c>
      <c r="G518" s="8"/>
      <c r="H518" s="8"/>
      <c r="I518" s="8">
        <v>60</v>
      </c>
      <c r="J518" s="217">
        <f t="shared" si="65"/>
        <v>3.1496062992125984E-2</v>
      </c>
      <c r="K518" s="209">
        <f t="shared" si="61"/>
        <v>134.84881889763778</v>
      </c>
      <c r="L518" s="202">
        <f t="shared" si="68"/>
        <v>29.666740157480312</v>
      </c>
      <c r="M518" s="205">
        <v>55.898734177215196</v>
      </c>
      <c r="N518" s="202">
        <v>8.3890193936083026</v>
      </c>
      <c r="O518" s="10">
        <f t="shared" si="66"/>
        <v>228.8033126259416</v>
      </c>
      <c r="P518" s="11">
        <f t="shared" si="67"/>
        <v>8.802700505760977E-2</v>
      </c>
    </row>
    <row r="519" spans="1:16" x14ac:dyDescent="0.35">
      <c r="A519" s="9">
        <f t="shared" si="64"/>
        <v>57</v>
      </c>
      <c r="B519" s="14" t="s">
        <v>1755</v>
      </c>
      <c r="C519" s="8">
        <f>димвенканали!C519</f>
        <v>3555.8</v>
      </c>
      <c r="D519" s="8">
        <f>димвенканали!D519</f>
        <v>0</v>
      </c>
      <c r="E519" s="8">
        <f>димвенканали!E519</f>
        <v>0</v>
      </c>
      <c r="F519" s="8">
        <f t="shared" ref="F519:F525" si="69">C519+D519+E519</f>
        <v>3555.8</v>
      </c>
      <c r="G519" s="8"/>
      <c r="H519" s="8"/>
      <c r="I519" s="8">
        <v>80</v>
      </c>
      <c r="J519" s="217">
        <f t="shared" si="65"/>
        <v>4.1994750656167978E-2</v>
      </c>
      <c r="K519" s="209">
        <f t="shared" si="61"/>
        <v>179.79842519685039</v>
      </c>
      <c r="L519" s="202">
        <f t="shared" si="68"/>
        <v>39.555653543307088</v>
      </c>
      <c r="M519" s="205">
        <v>74.531645569620252</v>
      </c>
      <c r="N519" s="202">
        <v>11.185359191477737</v>
      </c>
      <c r="O519" s="10">
        <f t="shared" si="66"/>
        <v>305.07108350125549</v>
      </c>
      <c r="P519" s="11">
        <f t="shared" si="67"/>
        <v>8.5795343804841523E-2</v>
      </c>
    </row>
    <row r="520" spans="1:16" x14ac:dyDescent="0.35">
      <c r="A520" s="9">
        <f t="shared" si="64"/>
        <v>58</v>
      </c>
      <c r="B520" s="14" t="s">
        <v>1756</v>
      </c>
      <c r="C520" s="8">
        <f>димвенканали!C520</f>
        <v>4424.8999999999996</v>
      </c>
      <c r="D520" s="8">
        <f>димвенканали!D520</f>
        <v>0</v>
      </c>
      <c r="E520" s="8">
        <f>димвенканали!E520</f>
        <v>0</v>
      </c>
      <c r="F520" s="8">
        <f t="shared" si="69"/>
        <v>4424.8999999999996</v>
      </c>
      <c r="G520" s="8"/>
      <c r="H520" s="8"/>
      <c r="I520" s="8">
        <v>95</v>
      </c>
      <c r="J520" s="217">
        <f t="shared" si="65"/>
        <v>4.9868766404199474E-2</v>
      </c>
      <c r="K520" s="209">
        <f t="shared" ref="K520:K525" si="70">J520*$K$2</f>
        <v>213.51062992125983</v>
      </c>
      <c r="L520" s="202">
        <f t="shared" si="68"/>
        <v>46.97233858267716</v>
      </c>
      <c r="M520" s="205">
        <v>88.506329113924053</v>
      </c>
      <c r="N520" s="202">
        <v>13.282614039879814</v>
      </c>
      <c r="O520" s="10">
        <f t="shared" si="66"/>
        <v>362.27191165774087</v>
      </c>
      <c r="P520" s="11">
        <f t="shared" si="67"/>
        <v>8.1871208763529324E-2</v>
      </c>
    </row>
    <row r="521" spans="1:16" x14ac:dyDescent="0.35">
      <c r="A521" s="9">
        <f t="shared" si="64"/>
        <v>59</v>
      </c>
      <c r="B521" s="14" t="s">
        <v>1757</v>
      </c>
      <c r="C521" s="8">
        <f>димвенканали!C521</f>
        <v>2601.4</v>
      </c>
      <c r="D521" s="8">
        <f>димвенканали!D521</f>
        <v>0</v>
      </c>
      <c r="E521" s="8">
        <f>димвенканали!E521</f>
        <v>0</v>
      </c>
      <c r="F521" s="8">
        <f t="shared" si="69"/>
        <v>2601.4</v>
      </c>
      <c r="G521" s="8"/>
      <c r="H521" s="8"/>
      <c r="I521" s="8">
        <v>60</v>
      </c>
      <c r="J521" s="217">
        <f t="shared" si="65"/>
        <v>3.1496062992125984E-2</v>
      </c>
      <c r="K521" s="209">
        <f t="shared" si="70"/>
        <v>134.84881889763778</v>
      </c>
      <c r="L521" s="202">
        <f t="shared" si="68"/>
        <v>29.666740157480312</v>
      </c>
      <c r="M521" s="205">
        <v>55.898734177215196</v>
      </c>
      <c r="N521" s="202">
        <v>8.3890193936083026</v>
      </c>
      <c r="O521" s="10">
        <f t="shared" si="66"/>
        <v>228.8033126259416</v>
      </c>
      <c r="P521" s="11">
        <f t="shared" si="67"/>
        <v>8.795391428689997E-2</v>
      </c>
    </row>
    <row r="522" spans="1:16" x14ac:dyDescent="0.35">
      <c r="A522" s="9">
        <f t="shared" si="64"/>
        <v>60</v>
      </c>
      <c r="B522" s="14" t="s">
        <v>1758</v>
      </c>
      <c r="C522" s="8">
        <f>димвенканали!C522</f>
        <v>4398.29</v>
      </c>
      <c r="D522" s="8">
        <f>димвенканали!D522</f>
        <v>0</v>
      </c>
      <c r="E522" s="8">
        <f>димвенканали!E522</f>
        <v>0</v>
      </c>
      <c r="F522" s="8">
        <f t="shared" si="69"/>
        <v>4398.29</v>
      </c>
      <c r="G522" s="8"/>
      <c r="H522" s="8"/>
      <c r="I522" s="8">
        <v>95</v>
      </c>
      <c r="J522" s="217">
        <f t="shared" si="65"/>
        <v>4.9868766404199474E-2</v>
      </c>
      <c r="K522" s="209">
        <f t="shared" si="70"/>
        <v>213.51062992125983</v>
      </c>
      <c r="L522" s="202">
        <f t="shared" si="68"/>
        <v>46.97233858267716</v>
      </c>
      <c r="M522" s="205">
        <v>88.506329113924053</v>
      </c>
      <c r="N522" s="202">
        <v>13.282614039879814</v>
      </c>
      <c r="O522" s="10">
        <f t="shared" si="66"/>
        <v>362.27191165774087</v>
      </c>
      <c r="P522" s="11">
        <f t="shared" si="67"/>
        <v>8.2366536007798682E-2</v>
      </c>
    </row>
    <row r="523" spans="1:16" x14ac:dyDescent="0.35">
      <c r="A523" s="9">
        <f t="shared" si="64"/>
        <v>61</v>
      </c>
      <c r="B523" s="14" t="s">
        <v>556</v>
      </c>
      <c r="C523" s="8">
        <v>3237.1</v>
      </c>
      <c r="D523" s="8"/>
      <c r="E523" s="8"/>
      <c r="F523" s="8">
        <f t="shared" si="69"/>
        <v>3237.1</v>
      </c>
      <c r="G523" s="8"/>
      <c r="H523" s="8"/>
      <c r="I523" s="8">
        <v>120</v>
      </c>
      <c r="J523" s="217">
        <f t="shared" si="65"/>
        <v>6.2992125984251968E-2</v>
      </c>
      <c r="K523" s="209">
        <f t="shared" si="70"/>
        <v>269.69763779527557</v>
      </c>
      <c r="L523" s="202">
        <f t="shared" si="68"/>
        <v>59.333480314960624</v>
      </c>
      <c r="M523" s="205">
        <v>111.79746835443039</v>
      </c>
      <c r="N523" s="202">
        <v>16.778038787216605</v>
      </c>
      <c r="O523" s="10">
        <f t="shared" si="66"/>
        <v>457.6066252518832</v>
      </c>
      <c r="P523" s="11">
        <f t="shared" si="67"/>
        <v>0.14136314146979803</v>
      </c>
    </row>
    <row r="524" spans="1:16" x14ac:dyDescent="0.35">
      <c r="A524" s="9">
        <f t="shared" si="64"/>
        <v>62</v>
      </c>
      <c r="B524" s="14" t="s">
        <v>511</v>
      </c>
      <c r="C524" s="8">
        <v>7048.4</v>
      </c>
      <c r="D524" s="8"/>
      <c r="E524" s="8">
        <v>720.9</v>
      </c>
      <c r="F524" s="8">
        <f t="shared" si="69"/>
        <v>7769.2999999999993</v>
      </c>
      <c r="G524" s="8"/>
      <c r="H524" s="8">
        <v>2</v>
      </c>
      <c r="I524" s="8">
        <v>132</v>
      </c>
      <c r="J524" s="217">
        <f t="shared" si="65"/>
        <v>7.0341207349081364E-2</v>
      </c>
      <c r="K524" s="209">
        <f t="shared" si="70"/>
        <v>301.16236220472439</v>
      </c>
      <c r="L524" s="202">
        <f t="shared" si="68"/>
        <v>66.255719685039367</v>
      </c>
      <c r="M524" s="205">
        <v>124.84050632911394</v>
      </c>
      <c r="N524" s="202">
        <v>35.594488842760768</v>
      </c>
      <c r="O524" s="10">
        <f t="shared" ref="O524:O525" si="71">K524+L524+M524+N524</f>
        <v>527.85307706163849</v>
      </c>
      <c r="P524" s="11">
        <f t="shared" ref="P524:P526" si="72">O524/F524</f>
        <v>6.7940879752569544E-2</v>
      </c>
    </row>
    <row r="525" spans="1:16" x14ac:dyDescent="0.35">
      <c r="A525" s="9">
        <f t="shared" si="64"/>
        <v>63</v>
      </c>
      <c r="B525" s="14" t="s">
        <v>513</v>
      </c>
      <c r="C525" s="8">
        <v>9360.52</v>
      </c>
      <c r="D525" s="8"/>
      <c r="E525" s="8">
        <v>1120</v>
      </c>
      <c r="F525" s="8">
        <f t="shared" si="69"/>
        <v>10480.52</v>
      </c>
      <c r="G525" s="8"/>
      <c r="H525" s="8">
        <v>2</v>
      </c>
      <c r="I525" s="8">
        <v>192</v>
      </c>
      <c r="J525" s="217">
        <f t="shared" si="65"/>
        <v>0.10183727034120735</v>
      </c>
      <c r="K525" s="209">
        <f t="shared" si="70"/>
        <v>436.01118110236217</v>
      </c>
      <c r="L525" s="202">
        <f t="shared" si="68"/>
        <v>95.922459842519672</v>
      </c>
      <c r="M525" s="205">
        <v>180.73924050632914</v>
      </c>
      <c r="N525" s="202">
        <v>51.53231966787753</v>
      </c>
      <c r="O525" s="10">
        <f t="shared" si="71"/>
        <v>764.20520111908854</v>
      </c>
      <c r="P525" s="11">
        <f t="shared" si="72"/>
        <v>7.2916725612764299E-2</v>
      </c>
    </row>
    <row r="526" spans="1:16" ht="18" x14ac:dyDescent="0.4">
      <c r="A526" s="12"/>
      <c r="B526" s="17" t="s">
        <v>1698</v>
      </c>
      <c r="C526" s="186">
        <f t="shared" ref="C526:O526" si="73">SUM(C463:C525)</f>
        <v>167186.52999999997</v>
      </c>
      <c r="D526" s="186">
        <f t="shared" si="73"/>
        <v>232.40000000000003</v>
      </c>
      <c r="E526" s="186">
        <f t="shared" si="73"/>
        <v>4092.2000000000003</v>
      </c>
      <c r="F526" s="224">
        <f t="shared" si="73"/>
        <v>171511.12999999995</v>
      </c>
      <c r="G526" s="300">
        <f t="shared" si="73"/>
        <v>5</v>
      </c>
      <c r="H526" s="300">
        <f t="shared" si="73"/>
        <v>20</v>
      </c>
      <c r="I526" s="300">
        <f t="shared" si="73"/>
        <v>3785</v>
      </c>
      <c r="J526" s="224">
        <f t="shared" si="73"/>
        <v>2</v>
      </c>
      <c r="K526" s="224">
        <f t="shared" si="73"/>
        <v>8562.9</v>
      </c>
      <c r="L526" s="224">
        <f t="shared" si="73"/>
        <v>1883.8379999999991</v>
      </c>
      <c r="M526" s="340">
        <f t="shared" si="73"/>
        <v>3549.5696202531644</v>
      </c>
      <c r="N526" s="224">
        <f t="shared" si="73"/>
        <v>575.07890902962208</v>
      </c>
      <c r="O526" s="186">
        <f t="shared" si="73"/>
        <v>14571.386529282785</v>
      </c>
      <c r="P526" s="16">
        <f t="shared" si="72"/>
        <v>8.4958839285140211E-2</v>
      </c>
    </row>
    <row r="527" spans="1:16" ht="18" x14ac:dyDescent="0.4">
      <c r="A527" s="9"/>
      <c r="B527" s="7" t="s">
        <v>507</v>
      </c>
      <c r="C527" s="8"/>
      <c r="D527" s="8"/>
      <c r="E527" s="8"/>
      <c r="F527" s="8"/>
      <c r="G527" s="8"/>
      <c r="H527" s="8"/>
      <c r="I527" s="330">
        <v>3810</v>
      </c>
      <c r="J527" s="195"/>
      <c r="K527" s="195"/>
      <c r="L527" s="202">
        <f t="shared" si="68"/>
        <v>0</v>
      </c>
      <c r="M527" s="202"/>
      <c r="N527" s="195"/>
      <c r="O527" s="8"/>
      <c r="P527" s="11"/>
    </row>
    <row r="528" spans="1:16" x14ac:dyDescent="0.35">
      <c r="A528" s="9">
        <v>1</v>
      </c>
      <c r="B528" s="8" t="s">
        <v>1759</v>
      </c>
      <c r="C528" s="8">
        <f>димвенканали!C528</f>
        <v>94.51</v>
      </c>
      <c r="D528" s="8">
        <f>димвенканали!D528</f>
        <v>0</v>
      </c>
      <c r="E528" s="8">
        <f>димвенканали!E528</f>
        <v>0</v>
      </c>
      <c r="F528" s="8">
        <f t="shared" ref="F528:F581" si="74">C528+D528+E528</f>
        <v>94.51</v>
      </c>
      <c r="G528" s="8"/>
      <c r="H528" s="8"/>
      <c r="I528" s="8">
        <v>3</v>
      </c>
      <c r="J528" s="217">
        <f>2/4636*(I528+H528+G528)</f>
        <v>1.2942191544434859E-3</v>
      </c>
      <c r="K528" s="209">
        <f t="shared" ref="K528:K582" si="75">J528*$K$2</f>
        <v>5.5411345987920626</v>
      </c>
      <c r="L528" s="202">
        <f t="shared" si="68"/>
        <v>1.2190496117342537</v>
      </c>
      <c r="M528" s="202">
        <v>2.0372504091653028</v>
      </c>
      <c r="N528" s="202">
        <v>2.0795107033639142</v>
      </c>
      <c r="O528" s="10">
        <f t="shared" ref="O528:O557" si="76">K528+L528+M528+N528</f>
        <v>10.876945323055532</v>
      </c>
      <c r="P528" s="11">
        <f t="shared" ref="P528:P557" si="77">O528/F528</f>
        <v>0.1150877719083222</v>
      </c>
    </row>
    <row r="529" spans="1:16" x14ac:dyDescent="0.35">
      <c r="A529" s="9">
        <f t="shared" ref="A529:A592" si="78">A528+1</f>
        <v>2</v>
      </c>
      <c r="B529" s="8" t="s">
        <v>1760</v>
      </c>
      <c r="C529" s="8">
        <f>димвенканали!C529</f>
        <v>107.2</v>
      </c>
      <c r="D529" s="8">
        <f>димвенканали!D529</f>
        <v>0</v>
      </c>
      <c r="E529" s="8">
        <f>димвенканали!E529</f>
        <v>0</v>
      </c>
      <c r="F529" s="8">
        <f t="shared" si="74"/>
        <v>107.2</v>
      </c>
      <c r="G529" s="8"/>
      <c r="H529" s="8"/>
      <c r="I529" s="8">
        <v>0</v>
      </c>
      <c r="J529" s="217">
        <f t="shared" ref="J529:J592" si="79">2/4636*(I529+H529+G529)</f>
        <v>0</v>
      </c>
      <c r="K529" s="209">
        <f t="shared" si="75"/>
        <v>0</v>
      </c>
      <c r="L529" s="202">
        <f t="shared" si="68"/>
        <v>0</v>
      </c>
      <c r="M529" s="202">
        <v>0</v>
      </c>
      <c r="N529" s="202">
        <v>0</v>
      </c>
      <c r="O529" s="10">
        <f t="shared" si="76"/>
        <v>0</v>
      </c>
      <c r="P529" s="11">
        <f t="shared" si="77"/>
        <v>0</v>
      </c>
    </row>
    <row r="530" spans="1:16" x14ac:dyDescent="0.35">
      <c r="A530" s="9">
        <f t="shared" si="78"/>
        <v>3</v>
      </c>
      <c r="B530" s="8" t="s">
        <v>1761</v>
      </c>
      <c r="C530" s="8">
        <f>димвенканали!C530</f>
        <v>4212.6899999999996</v>
      </c>
      <c r="D530" s="8">
        <f>димвенканали!D530</f>
        <v>0</v>
      </c>
      <c r="E530" s="8">
        <f>димвенканали!E530</f>
        <v>0</v>
      </c>
      <c r="F530" s="8">
        <f t="shared" si="74"/>
        <v>4212.6899999999996</v>
      </c>
      <c r="G530" s="8"/>
      <c r="H530" s="8"/>
      <c r="I530" s="8">
        <v>81</v>
      </c>
      <c r="J530" s="217">
        <f t="shared" si="79"/>
        <v>3.4943917169974116E-2</v>
      </c>
      <c r="K530" s="209">
        <f t="shared" si="75"/>
        <v>149.61063416738568</v>
      </c>
      <c r="L530" s="202">
        <f t="shared" si="68"/>
        <v>32.914339516824853</v>
      </c>
      <c r="M530" s="202">
        <v>55.005761047463174</v>
      </c>
      <c r="N530" s="202">
        <v>16.905798165137618</v>
      </c>
      <c r="O530" s="10">
        <f t="shared" si="76"/>
        <v>254.43653289681131</v>
      </c>
      <c r="P530" s="11">
        <f t="shared" si="77"/>
        <v>6.0397639725878555E-2</v>
      </c>
    </row>
    <row r="531" spans="1:16" x14ac:dyDescent="0.35">
      <c r="A531" s="9">
        <f t="shared" si="78"/>
        <v>4</v>
      </c>
      <c r="B531" s="8" t="s">
        <v>1762</v>
      </c>
      <c r="C531" s="8">
        <f>димвенканали!C531</f>
        <v>4354.84</v>
      </c>
      <c r="D531" s="8">
        <f>димвенканали!D531</f>
        <v>0</v>
      </c>
      <c r="E531" s="8">
        <f>димвенканали!E531</f>
        <v>0</v>
      </c>
      <c r="F531" s="8">
        <f t="shared" si="74"/>
        <v>4354.84</v>
      </c>
      <c r="G531" s="8"/>
      <c r="H531" s="8"/>
      <c r="I531" s="8">
        <v>84</v>
      </c>
      <c r="J531" s="217">
        <f t="shared" si="79"/>
        <v>3.6238136324417601E-2</v>
      </c>
      <c r="K531" s="209">
        <f t="shared" si="75"/>
        <v>155.15176876617772</v>
      </c>
      <c r="L531" s="202">
        <f t="shared" si="68"/>
        <v>34.133389128559102</v>
      </c>
      <c r="M531" s="202">
        <v>57.043011456628477</v>
      </c>
      <c r="N531" s="202">
        <v>17.531938837920489</v>
      </c>
      <c r="O531" s="10">
        <f t="shared" si="76"/>
        <v>263.86010818928577</v>
      </c>
      <c r="P531" s="11">
        <f t="shared" si="77"/>
        <v>6.0590080964923111E-2</v>
      </c>
    </row>
    <row r="532" spans="1:16" x14ac:dyDescent="0.35">
      <c r="A532" s="9">
        <f t="shared" si="78"/>
        <v>5</v>
      </c>
      <c r="B532" s="8" t="s">
        <v>1763</v>
      </c>
      <c r="C532" s="8">
        <f>димвенканали!C532</f>
        <v>8583.89</v>
      </c>
      <c r="D532" s="8">
        <f>димвенканали!D532</f>
        <v>0</v>
      </c>
      <c r="E532" s="8">
        <f>димвенканали!E532</f>
        <v>0</v>
      </c>
      <c r="F532" s="8">
        <f t="shared" si="74"/>
        <v>8583.89</v>
      </c>
      <c r="G532" s="8"/>
      <c r="H532" s="8"/>
      <c r="I532" s="8">
        <v>144</v>
      </c>
      <c r="J532" s="217">
        <f t="shared" si="79"/>
        <v>6.2122519413287322E-2</v>
      </c>
      <c r="K532" s="209">
        <f t="shared" si="75"/>
        <v>265.97446074201901</v>
      </c>
      <c r="L532" s="202">
        <f t="shared" si="68"/>
        <v>58.514381363244183</v>
      </c>
      <c r="M532" s="202">
        <v>97.788019639934546</v>
      </c>
      <c r="N532" s="202">
        <v>30.054752293577987</v>
      </c>
      <c r="O532" s="10">
        <f t="shared" si="76"/>
        <v>452.33161403877568</v>
      </c>
      <c r="P532" s="11">
        <f t="shared" si="77"/>
        <v>5.2695411292406555E-2</v>
      </c>
    </row>
    <row r="533" spans="1:16" x14ac:dyDescent="0.35">
      <c r="A533" s="9">
        <f t="shared" si="78"/>
        <v>6</v>
      </c>
      <c r="B533" s="8" t="s">
        <v>1764</v>
      </c>
      <c r="C533" s="8">
        <f>димвенканали!C533</f>
        <v>4134.84</v>
      </c>
      <c r="D533" s="8">
        <f>димвенканали!D533</f>
        <v>0</v>
      </c>
      <c r="E533" s="8">
        <f>димвенканали!E533</f>
        <v>0</v>
      </c>
      <c r="F533" s="8">
        <f t="shared" si="74"/>
        <v>4134.84</v>
      </c>
      <c r="G533" s="8"/>
      <c r="H533" s="8"/>
      <c r="I533" s="8">
        <v>70</v>
      </c>
      <c r="J533" s="217">
        <f t="shared" si="79"/>
        <v>3.0198446937014668E-2</v>
      </c>
      <c r="K533" s="209">
        <f t="shared" si="75"/>
        <v>129.29314063848145</v>
      </c>
      <c r="L533" s="202">
        <f t="shared" si="68"/>
        <v>28.444490940465919</v>
      </c>
      <c r="M533" s="202">
        <v>47.535842880523738</v>
      </c>
      <c r="N533" s="202">
        <v>14.609949031600408</v>
      </c>
      <c r="O533" s="10">
        <f t="shared" si="76"/>
        <v>219.88342349107154</v>
      </c>
      <c r="P533" s="11">
        <f>O533/F533</f>
        <v>5.3178218139292341E-2</v>
      </c>
    </row>
    <row r="534" spans="1:16" x14ac:dyDescent="0.35">
      <c r="A534" s="9">
        <f t="shared" si="78"/>
        <v>7</v>
      </c>
      <c r="B534" s="8" t="s">
        <v>1765</v>
      </c>
      <c r="C534" s="8">
        <f>димвенканали!C534</f>
        <v>4195.29</v>
      </c>
      <c r="D534" s="8">
        <f>димвенканали!D534</f>
        <v>0</v>
      </c>
      <c r="E534" s="8">
        <f>димвенканали!E534</f>
        <v>51</v>
      </c>
      <c r="F534" s="8">
        <f t="shared" si="74"/>
        <v>4246.29</v>
      </c>
      <c r="G534" s="8"/>
      <c r="H534" s="8">
        <v>1</v>
      </c>
      <c r="I534" s="8">
        <v>71</v>
      </c>
      <c r="J534" s="217">
        <f t="shared" si="79"/>
        <v>3.1061259706643661E-2</v>
      </c>
      <c r="K534" s="209">
        <f t="shared" si="75"/>
        <v>132.9872303710095</v>
      </c>
      <c r="L534" s="202">
        <f t="shared" si="68"/>
        <v>29.257190681622092</v>
      </c>
      <c r="M534" s="202">
        <v>48.894009819967273</v>
      </c>
      <c r="N534" s="202">
        <v>15.027376146788994</v>
      </c>
      <c r="O534" s="10">
        <f t="shared" si="76"/>
        <v>226.16580701938784</v>
      </c>
      <c r="P534" s="11">
        <f t="shared" si="77"/>
        <v>5.3261978578803576E-2</v>
      </c>
    </row>
    <row r="535" spans="1:16" x14ac:dyDescent="0.35">
      <c r="A535" s="9">
        <f t="shared" si="78"/>
        <v>8</v>
      </c>
      <c r="B535" s="8" t="s">
        <v>1766</v>
      </c>
      <c r="C535" s="8">
        <f>димвенканали!C535</f>
        <v>4260.0200000000004</v>
      </c>
      <c r="D535" s="8">
        <f>димвенканали!D535</f>
        <v>0</v>
      </c>
      <c r="E535" s="8">
        <f>димвенканали!E535</f>
        <v>157.1</v>
      </c>
      <c r="F535" s="8">
        <f t="shared" si="74"/>
        <v>4417.1200000000008</v>
      </c>
      <c r="G535" s="8"/>
      <c r="H535" s="8">
        <v>1</v>
      </c>
      <c r="I535" s="8">
        <v>71</v>
      </c>
      <c r="J535" s="217">
        <f t="shared" si="79"/>
        <v>3.1061259706643661E-2</v>
      </c>
      <c r="K535" s="209">
        <f t="shared" si="75"/>
        <v>132.9872303710095</v>
      </c>
      <c r="L535" s="202">
        <f t="shared" si="68"/>
        <v>29.257190681622092</v>
      </c>
      <c r="M535" s="202">
        <v>48.894009819967273</v>
      </c>
      <c r="N535" s="202">
        <v>15.027376146788994</v>
      </c>
      <c r="O535" s="10">
        <f t="shared" si="76"/>
        <v>226.16580701938784</v>
      </c>
      <c r="P535" s="11">
        <f t="shared" si="77"/>
        <v>5.1202097072161903E-2</v>
      </c>
    </row>
    <row r="536" spans="1:16" x14ac:dyDescent="0.35">
      <c r="A536" s="9">
        <f t="shared" si="78"/>
        <v>9</v>
      </c>
      <c r="B536" s="8" t="s">
        <v>1767</v>
      </c>
      <c r="C536" s="8">
        <f>димвенканали!C536</f>
        <v>4186.7700000000004</v>
      </c>
      <c r="D536" s="8">
        <f>димвенканали!D536</f>
        <v>0</v>
      </c>
      <c r="E536" s="8">
        <f>димвенканали!E536</f>
        <v>0</v>
      </c>
      <c r="F536" s="8">
        <f t="shared" si="74"/>
        <v>4186.7700000000004</v>
      </c>
      <c r="G536" s="8"/>
      <c r="H536" s="8"/>
      <c r="I536" s="8">
        <v>72</v>
      </c>
      <c r="J536" s="217">
        <f t="shared" si="79"/>
        <v>3.1061259706643661E-2</v>
      </c>
      <c r="K536" s="209">
        <f t="shared" si="75"/>
        <v>132.9872303710095</v>
      </c>
      <c r="L536" s="202">
        <f t="shared" si="68"/>
        <v>29.257190681622092</v>
      </c>
      <c r="M536" s="202">
        <v>48.894009819967273</v>
      </c>
      <c r="N536" s="202">
        <v>15.027376146788994</v>
      </c>
      <c r="O536" s="10">
        <f t="shared" si="76"/>
        <v>226.16580701938784</v>
      </c>
      <c r="P536" s="11">
        <f t="shared" si="77"/>
        <v>5.4019162031682617E-2</v>
      </c>
    </row>
    <row r="537" spans="1:16" x14ac:dyDescent="0.35">
      <c r="A537" s="9">
        <f t="shared" si="78"/>
        <v>10</v>
      </c>
      <c r="B537" s="8" t="s">
        <v>1768</v>
      </c>
      <c r="C537" s="8">
        <f>димвенканали!C537</f>
        <v>4207.92</v>
      </c>
      <c r="D537" s="8">
        <f>димвенканали!D537</f>
        <v>0</v>
      </c>
      <c r="E537" s="8">
        <f>димвенканали!E537</f>
        <v>0</v>
      </c>
      <c r="F537" s="8">
        <f t="shared" si="74"/>
        <v>4207.92</v>
      </c>
      <c r="G537" s="8"/>
      <c r="H537" s="8"/>
      <c r="I537" s="8">
        <v>72</v>
      </c>
      <c r="J537" s="217">
        <f t="shared" si="79"/>
        <v>3.1061259706643661E-2</v>
      </c>
      <c r="K537" s="209">
        <f t="shared" si="75"/>
        <v>132.9872303710095</v>
      </c>
      <c r="L537" s="202">
        <f t="shared" si="68"/>
        <v>29.257190681622092</v>
      </c>
      <c r="M537" s="202">
        <v>48.894009819967273</v>
      </c>
      <c r="N537" s="202">
        <v>15.027376146788994</v>
      </c>
      <c r="O537" s="10">
        <f t="shared" si="76"/>
        <v>226.16580701938784</v>
      </c>
      <c r="P537" s="11">
        <f t="shared" si="77"/>
        <v>5.3747648961811972E-2</v>
      </c>
    </row>
    <row r="538" spans="1:16" x14ac:dyDescent="0.35">
      <c r="A538" s="9">
        <f t="shared" si="78"/>
        <v>11</v>
      </c>
      <c r="B538" s="8" t="s">
        <v>1769</v>
      </c>
      <c r="C538" s="8">
        <f>димвенканали!C538</f>
        <v>6414.57</v>
      </c>
      <c r="D538" s="8">
        <f>димвенканали!D538</f>
        <v>0</v>
      </c>
      <c r="E538" s="8">
        <f>димвенканали!E538</f>
        <v>64.099999999999994</v>
      </c>
      <c r="F538" s="8">
        <f t="shared" si="74"/>
        <v>6478.67</v>
      </c>
      <c r="G538" s="8"/>
      <c r="H538" s="8">
        <v>1</v>
      </c>
      <c r="I538" s="8">
        <v>107</v>
      </c>
      <c r="J538" s="217">
        <f t="shared" si="79"/>
        <v>4.6591889559965488E-2</v>
      </c>
      <c r="K538" s="209">
        <f t="shared" si="75"/>
        <v>199.48084555651423</v>
      </c>
      <c r="L538" s="202">
        <f t="shared" si="68"/>
        <v>43.88578602243313</v>
      </c>
      <c r="M538" s="202">
        <v>73.341014729950913</v>
      </c>
      <c r="N538" s="202">
        <v>22.54106422018349</v>
      </c>
      <c r="O538" s="10">
        <f t="shared" si="76"/>
        <v>339.24871052908179</v>
      </c>
      <c r="P538" s="11">
        <f t="shared" si="77"/>
        <v>5.2363943607110996E-2</v>
      </c>
    </row>
    <row r="539" spans="1:16" x14ac:dyDescent="0.35">
      <c r="A539" s="9">
        <f t="shared" si="78"/>
        <v>12</v>
      </c>
      <c r="B539" s="8" t="s">
        <v>1770</v>
      </c>
      <c r="C539" s="8">
        <f>димвенканали!C539</f>
        <v>109.54</v>
      </c>
      <c r="D539" s="8">
        <f>димвенканали!D539</f>
        <v>0</v>
      </c>
      <c r="E539" s="8">
        <f>димвенканали!E539</f>
        <v>0</v>
      </c>
      <c r="F539" s="8">
        <f t="shared" si="74"/>
        <v>109.54</v>
      </c>
      <c r="G539" s="8"/>
      <c r="H539" s="8"/>
      <c r="I539" s="8">
        <v>2</v>
      </c>
      <c r="J539" s="217">
        <f t="shared" si="79"/>
        <v>8.6281276962899055E-4</v>
      </c>
      <c r="K539" s="209">
        <f t="shared" si="75"/>
        <v>3.6940897325280413</v>
      </c>
      <c r="L539" s="202">
        <f t="shared" si="68"/>
        <v>0.81269974115616905</v>
      </c>
      <c r="M539" s="202">
        <v>1.3581669394435352</v>
      </c>
      <c r="N539" s="202">
        <v>0.41742711518858311</v>
      </c>
      <c r="O539" s="10">
        <f t="shared" si="76"/>
        <v>6.2823835283163287</v>
      </c>
      <c r="P539" s="11">
        <f t="shared" si="77"/>
        <v>5.7352414901554939E-2</v>
      </c>
    </row>
    <row r="540" spans="1:16" x14ac:dyDescent="0.35">
      <c r="A540" s="9">
        <f t="shared" si="78"/>
        <v>13</v>
      </c>
      <c r="B540" s="90" t="s">
        <v>1771</v>
      </c>
      <c r="C540" s="8">
        <f>димвенканали!C540</f>
        <v>103</v>
      </c>
      <c r="D540" s="8">
        <f>димвенканали!D540</f>
        <v>0</v>
      </c>
      <c r="E540" s="8">
        <f>димвенканали!E540</f>
        <v>0</v>
      </c>
      <c r="F540" s="8">
        <f t="shared" si="74"/>
        <v>103</v>
      </c>
      <c r="G540" s="8"/>
      <c r="H540" s="8"/>
      <c r="I540" s="8">
        <v>0</v>
      </c>
      <c r="J540" s="217">
        <f t="shared" si="79"/>
        <v>0</v>
      </c>
      <c r="K540" s="209">
        <f t="shared" si="75"/>
        <v>0</v>
      </c>
      <c r="L540" s="202">
        <f t="shared" si="68"/>
        <v>0</v>
      </c>
      <c r="M540" s="202">
        <v>0</v>
      </c>
      <c r="N540" s="202">
        <v>0</v>
      </c>
      <c r="O540" s="10">
        <f t="shared" si="76"/>
        <v>0</v>
      </c>
      <c r="P540" s="11">
        <f t="shared" si="77"/>
        <v>0</v>
      </c>
    </row>
    <row r="541" spans="1:16" x14ac:dyDescent="0.35">
      <c r="A541" s="9">
        <f t="shared" si="78"/>
        <v>14</v>
      </c>
      <c r="B541" s="8" t="s">
        <v>1772</v>
      </c>
      <c r="C541" s="8">
        <f>димвенканали!C541</f>
        <v>123.3</v>
      </c>
      <c r="D541" s="8">
        <f>димвенканали!D541</f>
        <v>0</v>
      </c>
      <c r="E541" s="8">
        <f>димвенканали!E541</f>
        <v>0</v>
      </c>
      <c r="F541" s="8">
        <f t="shared" si="74"/>
        <v>123.3</v>
      </c>
      <c r="G541" s="8"/>
      <c r="H541" s="8"/>
      <c r="I541" s="8">
        <v>0</v>
      </c>
      <c r="J541" s="217">
        <f t="shared" si="79"/>
        <v>0</v>
      </c>
      <c r="K541" s="209">
        <f t="shared" si="75"/>
        <v>0</v>
      </c>
      <c r="L541" s="202">
        <f t="shared" si="68"/>
        <v>0</v>
      </c>
      <c r="M541" s="202">
        <v>0</v>
      </c>
      <c r="N541" s="202">
        <v>0</v>
      </c>
      <c r="O541" s="10">
        <f t="shared" si="76"/>
        <v>0</v>
      </c>
      <c r="P541" s="11">
        <f t="shared" si="77"/>
        <v>0</v>
      </c>
    </row>
    <row r="542" spans="1:16" x14ac:dyDescent="0.35">
      <c r="A542" s="9">
        <f t="shared" si="78"/>
        <v>15</v>
      </c>
      <c r="B542" s="8" t="s">
        <v>1773</v>
      </c>
      <c r="C542" s="8">
        <f>димвенканали!C542</f>
        <v>218.9</v>
      </c>
      <c r="D542" s="8">
        <f>димвенканали!D542</f>
        <v>0</v>
      </c>
      <c r="E542" s="8">
        <f>димвенканали!E542</f>
        <v>0</v>
      </c>
      <c r="F542" s="8">
        <f t="shared" si="74"/>
        <v>218.9</v>
      </c>
      <c r="G542" s="8"/>
      <c r="H542" s="8"/>
      <c r="I542" s="8">
        <v>5</v>
      </c>
      <c r="J542" s="217">
        <f t="shared" si="79"/>
        <v>2.1570319240724763E-3</v>
      </c>
      <c r="K542" s="209">
        <f t="shared" si="75"/>
        <v>9.2352243313201026</v>
      </c>
      <c r="L542" s="202">
        <f t="shared" si="68"/>
        <v>2.0317493528904227</v>
      </c>
      <c r="M542" s="202">
        <v>3.3954173486088384</v>
      </c>
      <c r="N542" s="202">
        <v>1.0435677879714578</v>
      </c>
      <c r="O542" s="10">
        <f t="shared" si="76"/>
        <v>15.705958820790821</v>
      </c>
      <c r="P542" s="11">
        <f t="shared" si="77"/>
        <v>7.1749469258980444E-2</v>
      </c>
    </row>
    <row r="543" spans="1:16" x14ac:dyDescent="0.35">
      <c r="A543" s="9">
        <f t="shared" si="78"/>
        <v>16</v>
      </c>
      <c r="B543" s="8" t="s">
        <v>0</v>
      </c>
      <c r="C543" s="8">
        <f>димвенканали!C543</f>
        <v>164.3</v>
      </c>
      <c r="D543" s="8">
        <f>димвенканали!D543</f>
        <v>0</v>
      </c>
      <c r="E543" s="8">
        <f>димвенканали!E543</f>
        <v>0</v>
      </c>
      <c r="F543" s="8">
        <f t="shared" si="74"/>
        <v>164.3</v>
      </c>
      <c r="G543" s="8"/>
      <c r="H543" s="8"/>
      <c r="I543" s="8">
        <v>4</v>
      </c>
      <c r="J543" s="217">
        <f t="shared" si="79"/>
        <v>1.7256255392579811E-3</v>
      </c>
      <c r="K543" s="209">
        <f t="shared" si="75"/>
        <v>7.3881794650560826</v>
      </c>
      <c r="L543" s="202">
        <f t="shared" si="68"/>
        <v>1.6253994823123381</v>
      </c>
      <c r="M543" s="202">
        <v>2.7163338788870703</v>
      </c>
      <c r="N543" s="202">
        <v>0.83485423037716622</v>
      </c>
      <c r="O543" s="10">
        <f t="shared" si="76"/>
        <v>12.564767056632657</v>
      </c>
      <c r="P543" s="11">
        <f t="shared" si="77"/>
        <v>7.6474540819431877E-2</v>
      </c>
    </row>
    <row r="544" spans="1:16" x14ac:dyDescent="0.35">
      <c r="A544" s="9">
        <f t="shared" si="78"/>
        <v>17</v>
      </c>
      <c r="B544" s="8" t="s">
        <v>1</v>
      </c>
      <c r="C544" s="8">
        <f>димвенканали!C544</f>
        <v>226.4</v>
      </c>
      <c r="D544" s="8">
        <f>димвенканали!D544</f>
        <v>0</v>
      </c>
      <c r="E544" s="8">
        <f>димвенканали!E544</f>
        <v>23.7</v>
      </c>
      <c r="F544" s="8">
        <f t="shared" si="74"/>
        <v>250.1</v>
      </c>
      <c r="G544" s="8"/>
      <c r="H544" s="8">
        <v>1</v>
      </c>
      <c r="I544" s="8">
        <v>5</v>
      </c>
      <c r="J544" s="217">
        <f t="shared" si="79"/>
        <v>2.5884383088869718E-3</v>
      </c>
      <c r="K544" s="209">
        <f t="shared" si="75"/>
        <v>11.082269197584125</v>
      </c>
      <c r="L544" s="202">
        <f t="shared" si="68"/>
        <v>2.4380992234685075</v>
      </c>
      <c r="M544" s="202">
        <v>4.0745008183306055</v>
      </c>
      <c r="N544" s="202">
        <v>1.2522813455657491</v>
      </c>
      <c r="O544" s="10">
        <f t="shared" si="76"/>
        <v>18.847150584948984</v>
      </c>
      <c r="P544" s="11">
        <f t="shared" si="77"/>
        <v>7.5358458956213459E-2</v>
      </c>
    </row>
    <row r="545" spans="1:16" x14ac:dyDescent="0.35">
      <c r="A545" s="9">
        <f t="shared" si="78"/>
        <v>18</v>
      </c>
      <c r="B545" s="8" t="s">
        <v>2</v>
      </c>
      <c r="C545" s="8">
        <f>димвенканали!C545</f>
        <v>856.6</v>
      </c>
      <c r="D545" s="8">
        <f>димвенканали!D545</f>
        <v>0</v>
      </c>
      <c r="E545" s="8">
        <f>димвенканали!E545</f>
        <v>0</v>
      </c>
      <c r="F545" s="8">
        <f t="shared" si="74"/>
        <v>856.6</v>
      </c>
      <c r="G545" s="8"/>
      <c r="H545" s="8"/>
      <c r="I545" s="8">
        <v>21</v>
      </c>
      <c r="J545" s="217">
        <f t="shared" si="79"/>
        <v>9.0595340811044003E-3</v>
      </c>
      <c r="K545" s="209">
        <f t="shared" si="75"/>
        <v>38.787942191544431</v>
      </c>
      <c r="L545" s="202">
        <f t="shared" si="68"/>
        <v>8.5333472821397756</v>
      </c>
      <c r="M545" s="202">
        <v>14.260752864157119</v>
      </c>
      <c r="N545" s="202">
        <v>4.3829847094801222</v>
      </c>
      <c r="O545" s="10">
        <f t="shared" si="76"/>
        <v>65.965027047321442</v>
      </c>
      <c r="P545" s="11">
        <f t="shared" si="77"/>
        <v>7.7007969936167917E-2</v>
      </c>
    </row>
    <row r="546" spans="1:16" x14ac:dyDescent="0.35">
      <c r="A546" s="9">
        <f t="shared" si="78"/>
        <v>19</v>
      </c>
      <c r="B546" s="8" t="s">
        <v>3</v>
      </c>
      <c r="C546" s="8">
        <f>димвенканали!C546</f>
        <v>212.1</v>
      </c>
      <c r="D546" s="8">
        <f>димвенканали!D546</f>
        <v>0</v>
      </c>
      <c r="E546" s="8">
        <f>димвенканали!E546</f>
        <v>0</v>
      </c>
      <c r="F546" s="8">
        <f t="shared" si="74"/>
        <v>212.1</v>
      </c>
      <c r="G546" s="8"/>
      <c r="H546" s="8"/>
      <c r="I546" s="8">
        <v>4</v>
      </c>
      <c r="J546" s="217">
        <f t="shared" si="79"/>
        <v>1.7256255392579811E-3</v>
      </c>
      <c r="K546" s="209">
        <f t="shared" si="75"/>
        <v>7.3881794650560826</v>
      </c>
      <c r="L546" s="202">
        <f t="shared" si="68"/>
        <v>1.6253994823123381</v>
      </c>
      <c r="M546" s="202">
        <v>2.7163338788870703</v>
      </c>
      <c r="N546" s="202">
        <v>0.83485423037716622</v>
      </c>
      <c r="O546" s="10">
        <f t="shared" si="76"/>
        <v>12.564767056632657</v>
      </c>
      <c r="P546" s="11">
        <f t="shared" si="77"/>
        <v>5.92398258209932E-2</v>
      </c>
    </row>
    <row r="547" spans="1:16" x14ac:dyDescent="0.35">
      <c r="A547" s="9">
        <f t="shared" si="78"/>
        <v>20</v>
      </c>
      <c r="B547" s="8" t="s">
        <v>4</v>
      </c>
      <c r="C547" s="8">
        <f>димвенканали!C547</f>
        <v>773.5</v>
      </c>
      <c r="D547" s="8">
        <f>димвенканали!D547</f>
        <v>0</v>
      </c>
      <c r="E547" s="8">
        <f>димвенканали!E547</f>
        <v>0</v>
      </c>
      <c r="F547" s="8">
        <f t="shared" si="74"/>
        <v>773.5</v>
      </c>
      <c r="G547" s="8"/>
      <c r="H547" s="8"/>
      <c r="I547" s="8">
        <v>22</v>
      </c>
      <c r="J547" s="217">
        <f t="shared" si="79"/>
        <v>9.4909404659188953E-3</v>
      </c>
      <c r="K547" s="209">
        <f t="shared" si="75"/>
        <v>40.634987057808452</v>
      </c>
      <c r="L547" s="202">
        <f t="shared" si="68"/>
        <v>8.9396971527178604</v>
      </c>
      <c r="M547" s="202">
        <v>14.939836333878887</v>
      </c>
      <c r="N547" s="202">
        <v>4.5916982670744151</v>
      </c>
      <c r="O547" s="10">
        <f t="shared" si="76"/>
        <v>69.106218811479621</v>
      </c>
      <c r="P547" s="11">
        <f t="shared" si="77"/>
        <v>8.934223505039382E-2</v>
      </c>
    </row>
    <row r="548" spans="1:16" x14ac:dyDescent="0.35">
      <c r="A548" s="9">
        <f t="shared" si="78"/>
        <v>21</v>
      </c>
      <c r="B548" s="8" t="s">
        <v>5</v>
      </c>
      <c r="C548" s="8">
        <f>димвенканали!C548</f>
        <v>1260.7</v>
      </c>
      <c r="D548" s="8">
        <f>димвенканали!D548</f>
        <v>0</v>
      </c>
      <c r="E548" s="8">
        <f>димвенканали!E548</f>
        <v>171</v>
      </c>
      <c r="F548" s="8">
        <f t="shared" si="74"/>
        <v>1431.7</v>
      </c>
      <c r="G548" s="8"/>
      <c r="H548" s="8">
        <v>1</v>
      </c>
      <c r="I548" s="8">
        <v>40</v>
      </c>
      <c r="J548" s="217">
        <f t="shared" si="79"/>
        <v>1.7687661777394306E-2</v>
      </c>
      <c r="K548" s="209">
        <f t="shared" si="75"/>
        <v>75.728839516824848</v>
      </c>
      <c r="L548" s="202">
        <f t="shared" si="68"/>
        <v>16.660344693701468</v>
      </c>
      <c r="M548" s="202">
        <v>27.842422258592471</v>
      </c>
      <c r="N548" s="202">
        <v>8.5572558613659542</v>
      </c>
      <c r="O548" s="10">
        <f t="shared" si="76"/>
        <v>128.78886233048473</v>
      </c>
      <c r="P548" s="11">
        <f t="shared" si="77"/>
        <v>8.9955201739529742E-2</v>
      </c>
    </row>
    <row r="549" spans="1:16" x14ac:dyDescent="0.35">
      <c r="A549" s="9">
        <f t="shared" si="78"/>
        <v>22</v>
      </c>
      <c r="B549" s="8" t="s">
        <v>6</v>
      </c>
      <c r="C549" s="8">
        <f>димвенканали!C549</f>
        <v>1073.5999999999999</v>
      </c>
      <c r="D549" s="8">
        <f>димвенканали!D549</f>
        <v>0</v>
      </c>
      <c r="E549" s="8">
        <f>димвенканали!E549</f>
        <v>0</v>
      </c>
      <c r="F549" s="8">
        <f t="shared" si="74"/>
        <v>1073.5999999999999</v>
      </c>
      <c r="G549" s="8"/>
      <c r="H549" s="8"/>
      <c r="I549" s="8">
        <v>53</v>
      </c>
      <c r="J549" s="217">
        <f t="shared" si="79"/>
        <v>2.2864538395168249E-2</v>
      </c>
      <c r="K549" s="209">
        <f t="shared" si="75"/>
        <v>97.893377911993099</v>
      </c>
      <c r="L549" s="202">
        <f t="shared" si="68"/>
        <v>21.536543140638482</v>
      </c>
      <c r="M549" s="202">
        <v>35.991423895253689</v>
      </c>
      <c r="N549" s="202">
        <v>11.061818552497453</v>
      </c>
      <c r="O549" s="10">
        <f t="shared" si="76"/>
        <v>166.48316350038272</v>
      </c>
      <c r="P549" s="11">
        <f t="shared" si="77"/>
        <v>0.15507001071198093</v>
      </c>
    </row>
    <row r="550" spans="1:16" x14ac:dyDescent="0.35">
      <c r="A550" s="9">
        <f t="shared" si="78"/>
        <v>23</v>
      </c>
      <c r="B550" s="8" t="s">
        <v>7</v>
      </c>
      <c r="C550" s="8">
        <f>димвенканали!C550</f>
        <v>169</v>
      </c>
      <c r="D550" s="8">
        <f>димвенканали!D550</f>
        <v>0</v>
      </c>
      <c r="E550" s="8">
        <f>димвенканали!E550</f>
        <v>75.900000000000006</v>
      </c>
      <c r="F550" s="8">
        <f t="shared" si="74"/>
        <v>244.9</v>
      </c>
      <c r="G550" s="8"/>
      <c r="H550" s="8">
        <v>2</v>
      </c>
      <c r="I550" s="8">
        <v>4</v>
      </c>
      <c r="J550" s="217">
        <f t="shared" si="79"/>
        <v>2.5884383088869718E-3</v>
      </c>
      <c r="K550" s="209">
        <f t="shared" si="75"/>
        <v>11.082269197584125</v>
      </c>
      <c r="L550" s="202">
        <f t="shared" si="68"/>
        <v>2.4380992234685075</v>
      </c>
      <c r="M550" s="202">
        <v>4.0745008183306055</v>
      </c>
      <c r="N550" s="202">
        <v>5.0091253822629964</v>
      </c>
      <c r="O550" s="10">
        <f t="shared" si="76"/>
        <v>22.603994621646233</v>
      </c>
      <c r="P550" s="11">
        <f t="shared" si="77"/>
        <v>9.2298875547759215E-2</v>
      </c>
    </row>
    <row r="551" spans="1:16" x14ac:dyDescent="0.35">
      <c r="A551" s="9">
        <f t="shared" si="78"/>
        <v>24</v>
      </c>
      <c r="B551" s="8" t="s">
        <v>8</v>
      </c>
      <c r="C551" s="8">
        <f>димвенканали!C551</f>
        <v>250.2</v>
      </c>
      <c r="D551" s="8">
        <f>димвенканали!D551</f>
        <v>17.3</v>
      </c>
      <c r="E551" s="8">
        <f>димвенканали!E551</f>
        <v>69.099999999999994</v>
      </c>
      <c r="F551" s="8">
        <f t="shared" si="74"/>
        <v>336.6</v>
      </c>
      <c r="G551" s="8">
        <v>1</v>
      </c>
      <c r="H551" s="8">
        <v>3</v>
      </c>
      <c r="I551" s="8">
        <v>7</v>
      </c>
      <c r="J551" s="217">
        <f t="shared" si="79"/>
        <v>4.7454702329594476E-3</v>
      </c>
      <c r="K551" s="209">
        <f t="shared" si="75"/>
        <v>20.317493528904226</v>
      </c>
      <c r="L551" s="202">
        <f t="shared" si="68"/>
        <v>4.4698485763589302</v>
      </c>
      <c r="M551" s="202">
        <v>7.4699181669394434</v>
      </c>
      <c r="N551" s="202">
        <v>4.5901732925586147</v>
      </c>
      <c r="O551" s="10">
        <f t="shared" si="76"/>
        <v>36.847433564761218</v>
      </c>
      <c r="P551" s="11">
        <f t="shared" si="77"/>
        <v>0.10946949959822108</v>
      </c>
    </row>
    <row r="552" spans="1:16" x14ac:dyDescent="0.35">
      <c r="A552" s="9">
        <f t="shared" si="78"/>
        <v>25</v>
      </c>
      <c r="B552" s="8" t="s">
        <v>9</v>
      </c>
      <c r="C552" s="8">
        <f>димвенканали!C552</f>
        <v>150.80000000000001</v>
      </c>
      <c r="D552" s="8">
        <f>димвенканали!D552</f>
        <v>0</v>
      </c>
      <c r="E552" s="8">
        <f>димвенканали!E552</f>
        <v>0</v>
      </c>
      <c r="F552" s="8">
        <f t="shared" si="74"/>
        <v>150.80000000000001</v>
      </c>
      <c r="G552" s="8"/>
      <c r="H552" s="8"/>
      <c r="I552" s="8">
        <v>5</v>
      </c>
      <c r="J552" s="217">
        <f t="shared" si="79"/>
        <v>2.1570319240724763E-3</v>
      </c>
      <c r="K552" s="209">
        <f t="shared" si="75"/>
        <v>9.2352243313201026</v>
      </c>
      <c r="L552" s="202">
        <f t="shared" si="68"/>
        <v>2.0317493528904227</v>
      </c>
      <c r="M552" s="202">
        <v>3.3954173486088384</v>
      </c>
      <c r="N552" s="202">
        <v>1.0435677879714578</v>
      </c>
      <c r="O552" s="10">
        <f t="shared" si="76"/>
        <v>15.705958820790821</v>
      </c>
      <c r="P552" s="11">
        <f t="shared" si="77"/>
        <v>0.10415092056227335</v>
      </c>
    </row>
    <row r="553" spans="1:16" x14ac:dyDescent="0.35">
      <c r="A553" s="9">
        <f t="shared" si="78"/>
        <v>26</v>
      </c>
      <c r="B553" s="8" t="s">
        <v>10</v>
      </c>
      <c r="C553" s="8">
        <f>димвенканали!C553</f>
        <v>4825.5600000000004</v>
      </c>
      <c r="D553" s="8">
        <f>димвенканали!D553</f>
        <v>0</v>
      </c>
      <c r="E553" s="8">
        <f>димвенканали!E553</f>
        <v>0</v>
      </c>
      <c r="F553" s="8">
        <f t="shared" si="74"/>
        <v>4825.5600000000004</v>
      </c>
      <c r="G553" s="8"/>
      <c r="H553" s="8"/>
      <c r="I553" s="8">
        <v>80</v>
      </c>
      <c r="J553" s="217">
        <f t="shared" si="79"/>
        <v>3.4512510785159621E-2</v>
      </c>
      <c r="K553" s="209">
        <f t="shared" si="75"/>
        <v>147.76358930112164</v>
      </c>
      <c r="L553" s="202">
        <f t="shared" si="68"/>
        <v>32.507989646246763</v>
      </c>
      <c r="M553" s="202">
        <v>54.326677577741414</v>
      </c>
      <c r="N553" s="202">
        <v>16.697084607543324</v>
      </c>
      <c r="O553" s="10">
        <f t="shared" si="76"/>
        <v>251.29534113265314</v>
      </c>
      <c r="P553" s="11">
        <f t="shared" si="77"/>
        <v>5.2075891944697222E-2</v>
      </c>
    </row>
    <row r="554" spans="1:16" x14ac:dyDescent="0.35">
      <c r="A554" s="9">
        <f t="shared" si="78"/>
        <v>27</v>
      </c>
      <c r="B554" s="8" t="s">
        <v>11</v>
      </c>
      <c r="C554" s="8">
        <f>димвенканали!C554</f>
        <v>4234.8</v>
      </c>
      <c r="D554" s="8">
        <f>димвенканали!D554</f>
        <v>0</v>
      </c>
      <c r="E554" s="8">
        <f>димвенканали!E554</f>
        <v>0</v>
      </c>
      <c r="F554" s="8">
        <f t="shared" si="74"/>
        <v>4234.8</v>
      </c>
      <c r="G554" s="8"/>
      <c r="H554" s="8"/>
      <c r="I554" s="8">
        <v>72</v>
      </c>
      <c r="J554" s="217">
        <f t="shared" si="79"/>
        <v>3.1061259706643661E-2</v>
      </c>
      <c r="K554" s="209">
        <f t="shared" si="75"/>
        <v>132.9872303710095</v>
      </c>
      <c r="L554" s="202">
        <f t="shared" si="68"/>
        <v>29.257190681622092</v>
      </c>
      <c r="M554" s="202">
        <v>48.894009819967273</v>
      </c>
      <c r="N554" s="202">
        <v>15.027376146788994</v>
      </c>
      <c r="O554" s="10">
        <f t="shared" si="76"/>
        <v>226.16580701938784</v>
      </c>
      <c r="P554" s="11">
        <f t="shared" si="77"/>
        <v>5.3406490747942723E-2</v>
      </c>
    </row>
    <row r="555" spans="1:16" x14ac:dyDescent="0.35">
      <c r="A555" s="9">
        <f t="shared" si="78"/>
        <v>28</v>
      </c>
      <c r="B555" s="8" t="s">
        <v>12</v>
      </c>
      <c r="C555" s="8">
        <f>димвенканали!C555</f>
        <v>7259.45</v>
      </c>
      <c r="D555" s="8">
        <f>димвенканали!D555</f>
        <v>0</v>
      </c>
      <c r="E555" s="8">
        <f>димвенканали!E555</f>
        <v>0</v>
      </c>
      <c r="F555" s="8">
        <f t="shared" si="74"/>
        <v>7259.45</v>
      </c>
      <c r="G555" s="8"/>
      <c r="H555" s="8"/>
      <c r="I555" s="8">
        <v>120</v>
      </c>
      <c r="J555" s="217">
        <f t="shared" si="79"/>
        <v>5.1768766177739435E-2</v>
      </c>
      <c r="K555" s="209">
        <f t="shared" si="75"/>
        <v>221.6453839516825</v>
      </c>
      <c r="L555" s="202">
        <f t="shared" si="68"/>
        <v>48.761984469370148</v>
      </c>
      <c r="M555" s="202">
        <v>81.490016366612124</v>
      </c>
      <c r="N555" s="202">
        <v>25.045626911314987</v>
      </c>
      <c r="O555" s="10">
        <f t="shared" si="76"/>
        <v>376.94301169897972</v>
      </c>
      <c r="P555" s="11">
        <f t="shared" si="77"/>
        <v>5.1924458698521199E-2</v>
      </c>
    </row>
    <row r="556" spans="1:16" x14ac:dyDescent="0.35">
      <c r="A556" s="9">
        <f t="shared" si="78"/>
        <v>29</v>
      </c>
      <c r="B556" s="8" t="s">
        <v>13</v>
      </c>
      <c r="C556" s="8">
        <f>димвенканали!C556</f>
        <v>4310.6400000000003</v>
      </c>
      <c r="D556" s="8">
        <f>димвенканали!D556</f>
        <v>0</v>
      </c>
      <c r="E556" s="8">
        <f>димвенканали!E556</f>
        <v>0</v>
      </c>
      <c r="F556" s="8">
        <f t="shared" si="74"/>
        <v>4310.6400000000003</v>
      </c>
      <c r="G556" s="8"/>
      <c r="H556" s="8"/>
      <c r="I556" s="8">
        <v>72</v>
      </c>
      <c r="J556" s="217">
        <f t="shared" si="79"/>
        <v>3.1061259706643661E-2</v>
      </c>
      <c r="K556" s="209">
        <f t="shared" si="75"/>
        <v>132.9872303710095</v>
      </c>
      <c r="L556" s="202">
        <f t="shared" ref="L556:L613" si="80">K556*0.22</f>
        <v>29.257190681622092</v>
      </c>
      <c r="M556" s="202">
        <v>48.894009819967273</v>
      </c>
      <c r="N556" s="202">
        <v>15.027376146788994</v>
      </c>
      <c r="O556" s="10">
        <f t="shared" si="76"/>
        <v>226.16580701938784</v>
      </c>
      <c r="P556" s="11">
        <f t="shared" si="77"/>
        <v>5.2466874296946117E-2</v>
      </c>
    </row>
    <row r="557" spans="1:16" x14ac:dyDescent="0.35">
      <c r="A557" s="9">
        <f t="shared" si="78"/>
        <v>30</v>
      </c>
      <c r="B557" s="8" t="s">
        <v>14</v>
      </c>
      <c r="C557" s="8">
        <f>димвенканали!C557</f>
        <v>4423.5</v>
      </c>
      <c r="D557" s="8">
        <f>димвенканали!D557</f>
        <v>0</v>
      </c>
      <c r="E557" s="8">
        <f>димвенканали!E557</f>
        <v>0</v>
      </c>
      <c r="F557" s="8">
        <f t="shared" si="74"/>
        <v>4423.5</v>
      </c>
      <c r="G557" s="8"/>
      <c r="H557" s="8"/>
      <c r="I557" s="8">
        <v>118</v>
      </c>
      <c r="J557" s="217">
        <f t="shared" si="79"/>
        <v>5.0905953408110445E-2</v>
      </c>
      <c r="K557" s="209">
        <f t="shared" si="75"/>
        <v>217.95129421915445</v>
      </c>
      <c r="L557" s="202">
        <f t="shared" si="80"/>
        <v>47.949284728213982</v>
      </c>
      <c r="M557" s="202">
        <v>80.131849427168589</v>
      </c>
      <c r="N557" s="202">
        <v>24.628199796126403</v>
      </c>
      <c r="O557" s="10">
        <f t="shared" si="76"/>
        <v>370.66062817066347</v>
      </c>
      <c r="P557" s="11">
        <f t="shared" si="77"/>
        <v>8.3793518293356725E-2</v>
      </c>
    </row>
    <row r="558" spans="1:16" x14ac:dyDescent="0.35">
      <c r="A558" s="9">
        <f t="shared" si="78"/>
        <v>31</v>
      </c>
      <c r="B558" s="8" t="s">
        <v>15</v>
      </c>
      <c r="C558" s="8">
        <f>димвенканали!C558</f>
        <v>4021.1</v>
      </c>
      <c r="D558" s="8">
        <f>димвенканали!D558</f>
        <v>198.9</v>
      </c>
      <c r="E558" s="8">
        <f>димвенканали!E558</f>
        <v>0</v>
      </c>
      <c r="F558" s="8">
        <f t="shared" si="74"/>
        <v>4220</v>
      </c>
      <c r="G558" s="8">
        <v>1</v>
      </c>
      <c r="H558" s="8"/>
      <c r="I558" s="8">
        <v>163</v>
      </c>
      <c r="J558" s="217">
        <f t="shared" si="79"/>
        <v>7.0750647109577222E-2</v>
      </c>
      <c r="K558" s="209">
        <f t="shared" si="75"/>
        <v>302.91535806729939</v>
      </c>
      <c r="L558" s="202">
        <f t="shared" si="80"/>
        <v>66.641378774805872</v>
      </c>
      <c r="M558" s="202">
        <v>111.36968903436988</v>
      </c>
      <c r="N558" s="202">
        <v>34.229023445463817</v>
      </c>
      <c r="O558" s="10">
        <f t="shared" ref="O558:O588" si="81">K558+L558+M558+N558</f>
        <v>515.15544932193893</v>
      </c>
      <c r="P558" s="11">
        <f t="shared" ref="P558:P588" si="82">O558/F558</f>
        <v>0.12207475102415614</v>
      </c>
    </row>
    <row r="559" spans="1:16" x14ac:dyDescent="0.35">
      <c r="A559" s="9">
        <f t="shared" si="78"/>
        <v>32</v>
      </c>
      <c r="B559" s="8" t="s">
        <v>16</v>
      </c>
      <c r="C559" s="8">
        <f>димвенканали!C559</f>
        <v>4073.3</v>
      </c>
      <c r="D559" s="8">
        <f>димвенканали!D559</f>
        <v>0</v>
      </c>
      <c r="E559" s="8">
        <f>димвенканали!E559</f>
        <v>0</v>
      </c>
      <c r="F559" s="8">
        <f t="shared" si="74"/>
        <v>4073.3</v>
      </c>
      <c r="G559" s="8"/>
      <c r="H559" s="8"/>
      <c r="I559" s="8">
        <v>162</v>
      </c>
      <c r="J559" s="217">
        <f t="shared" si="79"/>
        <v>6.9887834339948232E-2</v>
      </c>
      <c r="K559" s="209">
        <f t="shared" si="75"/>
        <v>299.22126833477137</v>
      </c>
      <c r="L559" s="202">
        <f t="shared" si="80"/>
        <v>65.828679033649706</v>
      </c>
      <c r="M559" s="202">
        <v>110.01152209492635</v>
      </c>
      <c r="N559" s="202">
        <v>33.811596330275236</v>
      </c>
      <c r="O559" s="10">
        <f t="shared" si="81"/>
        <v>508.87306579362263</v>
      </c>
      <c r="P559" s="11">
        <f t="shared" si="82"/>
        <v>0.1249289435577106</v>
      </c>
    </row>
    <row r="560" spans="1:16" x14ac:dyDescent="0.35">
      <c r="A560" s="9">
        <f t="shared" si="78"/>
        <v>33</v>
      </c>
      <c r="B560" s="8" t="s">
        <v>17</v>
      </c>
      <c r="C560" s="8">
        <f>димвенканали!C560</f>
        <v>3931.82</v>
      </c>
      <c r="D560" s="8">
        <f>димвенканали!D560</f>
        <v>0</v>
      </c>
      <c r="E560" s="8">
        <f>димвенканали!E560</f>
        <v>0</v>
      </c>
      <c r="F560" s="8">
        <f t="shared" si="74"/>
        <v>3931.82</v>
      </c>
      <c r="G560" s="8"/>
      <c r="H560" s="8"/>
      <c r="I560" s="8">
        <v>108</v>
      </c>
      <c r="J560" s="217">
        <f t="shared" si="79"/>
        <v>4.6591889559965488E-2</v>
      </c>
      <c r="K560" s="209">
        <f t="shared" si="75"/>
        <v>199.48084555651423</v>
      </c>
      <c r="L560" s="202">
        <f t="shared" si="80"/>
        <v>43.88578602243313</v>
      </c>
      <c r="M560" s="202">
        <v>73.341014729950913</v>
      </c>
      <c r="N560" s="202">
        <v>22.54106422018349</v>
      </c>
      <c r="O560" s="10">
        <f t="shared" si="81"/>
        <v>339.24871052908179</v>
      </c>
      <c r="P560" s="11">
        <f t="shared" si="82"/>
        <v>8.6282869136705589E-2</v>
      </c>
    </row>
    <row r="561" spans="1:16" x14ac:dyDescent="0.35">
      <c r="A561" s="9">
        <f t="shared" si="78"/>
        <v>34</v>
      </c>
      <c r="B561" s="8" t="s">
        <v>18</v>
      </c>
      <c r="C561" s="8">
        <f>димвенканали!C561</f>
        <v>4123.59</v>
      </c>
      <c r="D561" s="8">
        <f>димвенканали!D561</f>
        <v>0</v>
      </c>
      <c r="E561" s="8">
        <f>димвенканали!E561</f>
        <v>0</v>
      </c>
      <c r="F561" s="8">
        <f t="shared" si="74"/>
        <v>4123.59</v>
      </c>
      <c r="G561" s="8"/>
      <c r="H561" s="8"/>
      <c r="I561" s="8">
        <v>72</v>
      </c>
      <c r="J561" s="217">
        <f t="shared" si="79"/>
        <v>3.1061259706643661E-2</v>
      </c>
      <c r="K561" s="209">
        <f t="shared" si="75"/>
        <v>132.9872303710095</v>
      </c>
      <c r="L561" s="202">
        <f t="shared" si="80"/>
        <v>29.257190681622092</v>
      </c>
      <c r="M561" s="202">
        <v>48.894009819967273</v>
      </c>
      <c r="N561" s="202">
        <v>15.027376146788994</v>
      </c>
      <c r="O561" s="10">
        <f t="shared" si="81"/>
        <v>226.16580701938784</v>
      </c>
      <c r="P561" s="11">
        <f t="shared" si="82"/>
        <v>5.4846822069940959E-2</v>
      </c>
    </row>
    <row r="562" spans="1:16" x14ac:dyDescent="0.35">
      <c r="A562" s="9">
        <f t="shared" si="78"/>
        <v>35</v>
      </c>
      <c r="B562" s="8" t="s">
        <v>19</v>
      </c>
      <c r="C562" s="8">
        <f>димвенканали!C562</f>
        <v>4198.01</v>
      </c>
      <c r="D562" s="8">
        <f>димвенканали!D562</f>
        <v>0</v>
      </c>
      <c r="E562" s="8">
        <f>димвенканали!E562</f>
        <v>0</v>
      </c>
      <c r="F562" s="8">
        <f t="shared" si="74"/>
        <v>4198.01</v>
      </c>
      <c r="G562" s="8"/>
      <c r="H562" s="8"/>
      <c r="I562" s="8">
        <v>72</v>
      </c>
      <c r="J562" s="217">
        <f t="shared" si="79"/>
        <v>3.1061259706643661E-2</v>
      </c>
      <c r="K562" s="209">
        <f t="shared" si="75"/>
        <v>132.9872303710095</v>
      </c>
      <c r="L562" s="202">
        <f t="shared" si="80"/>
        <v>29.257190681622092</v>
      </c>
      <c r="M562" s="202">
        <v>48.894009819967273</v>
      </c>
      <c r="N562" s="202">
        <v>15.027376146788994</v>
      </c>
      <c r="O562" s="10">
        <f t="shared" si="81"/>
        <v>226.16580701938784</v>
      </c>
      <c r="P562" s="11">
        <f t="shared" si="82"/>
        <v>5.3874527935709501E-2</v>
      </c>
    </row>
    <row r="563" spans="1:16" x14ac:dyDescent="0.35">
      <c r="A563" s="9">
        <f t="shared" si="78"/>
        <v>36</v>
      </c>
      <c r="B563" s="8" t="s">
        <v>20</v>
      </c>
      <c r="C563" s="8">
        <f>димвенканали!C563</f>
        <v>4228.12</v>
      </c>
      <c r="D563" s="8">
        <f>димвенканали!D563</f>
        <v>0</v>
      </c>
      <c r="E563" s="8">
        <f>димвенканали!E563</f>
        <v>0</v>
      </c>
      <c r="F563" s="8">
        <f t="shared" si="74"/>
        <v>4228.12</v>
      </c>
      <c r="G563" s="8"/>
      <c r="H563" s="8"/>
      <c r="I563" s="8">
        <v>72</v>
      </c>
      <c r="J563" s="217">
        <f t="shared" si="79"/>
        <v>3.1061259706643661E-2</v>
      </c>
      <c r="K563" s="209">
        <f t="shared" si="75"/>
        <v>132.9872303710095</v>
      </c>
      <c r="L563" s="202">
        <f t="shared" si="80"/>
        <v>29.257190681622092</v>
      </c>
      <c r="M563" s="202">
        <v>48.894009819967273</v>
      </c>
      <c r="N563" s="202">
        <v>15.027376146788994</v>
      </c>
      <c r="O563" s="10">
        <f t="shared" si="81"/>
        <v>226.16580701938784</v>
      </c>
      <c r="P563" s="11">
        <f t="shared" si="82"/>
        <v>5.3490867576934394E-2</v>
      </c>
    </row>
    <row r="564" spans="1:16" x14ac:dyDescent="0.35">
      <c r="A564" s="9">
        <f t="shared" si="78"/>
        <v>37</v>
      </c>
      <c r="B564" s="8" t="s">
        <v>21</v>
      </c>
      <c r="C564" s="8">
        <f>димвенканали!C564</f>
        <v>4331.46</v>
      </c>
      <c r="D564" s="8">
        <f>димвенканали!D564</f>
        <v>0</v>
      </c>
      <c r="E564" s="8">
        <f>димвенканали!E564</f>
        <v>0</v>
      </c>
      <c r="F564" s="8">
        <f t="shared" si="74"/>
        <v>4331.46</v>
      </c>
      <c r="G564" s="8"/>
      <c r="H564" s="8"/>
      <c r="I564" s="8">
        <v>72</v>
      </c>
      <c r="J564" s="217">
        <f t="shared" si="79"/>
        <v>3.1061259706643661E-2</v>
      </c>
      <c r="K564" s="209">
        <f t="shared" si="75"/>
        <v>132.9872303710095</v>
      </c>
      <c r="L564" s="202">
        <f t="shared" si="80"/>
        <v>29.257190681622092</v>
      </c>
      <c r="M564" s="202">
        <v>48.894009819967273</v>
      </c>
      <c r="N564" s="202">
        <v>15.027376146788994</v>
      </c>
      <c r="O564" s="10">
        <f t="shared" si="81"/>
        <v>226.16580701938784</v>
      </c>
      <c r="P564" s="11">
        <f t="shared" si="82"/>
        <v>5.2214682120898692E-2</v>
      </c>
    </row>
    <row r="565" spans="1:16" x14ac:dyDescent="0.35">
      <c r="A565" s="9">
        <f t="shared" si="78"/>
        <v>38</v>
      </c>
      <c r="B565" s="8" t="s">
        <v>22</v>
      </c>
      <c r="C565" s="8">
        <f>димвенканали!C565</f>
        <v>6367.69</v>
      </c>
      <c r="D565" s="8">
        <f>димвенканали!D565</f>
        <v>0</v>
      </c>
      <c r="E565" s="8">
        <f>димвенканали!E565</f>
        <v>0</v>
      </c>
      <c r="F565" s="8">
        <f t="shared" si="74"/>
        <v>6367.69</v>
      </c>
      <c r="G565" s="8"/>
      <c r="H565" s="8"/>
      <c r="I565" s="8">
        <v>108</v>
      </c>
      <c r="J565" s="217">
        <f t="shared" si="79"/>
        <v>4.6591889559965488E-2</v>
      </c>
      <c r="K565" s="209">
        <f t="shared" si="75"/>
        <v>199.48084555651423</v>
      </c>
      <c r="L565" s="202">
        <f t="shared" si="80"/>
        <v>43.88578602243313</v>
      </c>
      <c r="M565" s="202">
        <v>73.341014729950913</v>
      </c>
      <c r="N565" s="202">
        <v>22.54106422018349</v>
      </c>
      <c r="O565" s="10">
        <f t="shared" si="81"/>
        <v>339.24871052908179</v>
      </c>
      <c r="P565" s="11">
        <f t="shared" si="82"/>
        <v>5.327657447662839E-2</v>
      </c>
    </row>
    <row r="566" spans="1:16" x14ac:dyDescent="0.35">
      <c r="A566" s="9">
        <f t="shared" si="78"/>
        <v>39</v>
      </c>
      <c r="B566" s="8" t="s">
        <v>23</v>
      </c>
      <c r="C566" s="8">
        <f>димвенканали!C566</f>
        <v>168.2</v>
      </c>
      <c r="D566" s="8">
        <f>димвенканали!D566</f>
        <v>0</v>
      </c>
      <c r="E566" s="8">
        <f>димвенканали!E566</f>
        <v>0</v>
      </c>
      <c r="F566" s="8">
        <f t="shared" si="74"/>
        <v>168.2</v>
      </c>
      <c r="G566" s="8"/>
      <c r="H566" s="8"/>
      <c r="I566" s="8">
        <v>3</v>
      </c>
      <c r="J566" s="217">
        <f t="shared" si="79"/>
        <v>1.2942191544434859E-3</v>
      </c>
      <c r="K566" s="209">
        <f t="shared" si="75"/>
        <v>5.5411345987920626</v>
      </c>
      <c r="L566" s="202">
        <f t="shared" si="80"/>
        <v>1.2190496117342537</v>
      </c>
      <c r="M566" s="202">
        <v>2.0372504091653028</v>
      </c>
      <c r="N566" s="202">
        <v>0.62614067278287455</v>
      </c>
      <c r="O566" s="10">
        <f t="shared" si="81"/>
        <v>9.4235752924744922</v>
      </c>
      <c r="P566" s="11">
        <f t="shared" si="82"/>
        <v>5.6026012440395317E-2</v>
      </c>
    </row>
    <row r="567" spans="1:16" x14ac:dyDescent="0.35">
      <c r="A567" s="9">
        <f t="shared" si="78"/>
        <v>40</v>
      </c>
      <c r="B567" s="8" t="s">
        <v>24</v>
      </c>
      <c r="C567" s="8">
        <f>димвенканали!C567</f>
        <v>35.1</v>
      </c>
      <c r="D567" s="8">
        <f>димвенканали!D567</f>
        <v>0</v>
      </c>
      <c r="E567" s="8">
        <f>димвенканали!E567</f>
        <v>0</v>
      </c>
      <c r="F567" s="8">
        <f t="shared" si="74"/>
        <v>35.1</v>
      </c>
      <c r="G567" s="8"/>
      <c r="H567" s="8"/>
      <c r="I567" s="8">
        <v>1</v>
      </c>
      <c r="J567" s="217">
        <f t="shared" si="79"/>
        <v>4.3140638481449527E-4</v>
      </c>
      <c r="K567" s="209">
        <f t="shared" si="75"/>
        <v>1.8470448662640206</v>
      </c>
      <c r="L567" s="202">
        <f t="shared" si="80"/>
        <v>0.40634987057808453</v>
      </c>
      <c r="M567" s="202">
        <v>0.67908346972176759</v>
      </c>
      <c r="N567" s="202">
        <v>0.20871355759429155</v>
      </c>
      <c r="O567" s="10">
        <f t="shared" si="81"/>
        <v>3.1411917641581644</v>
      </c>
      <c r="P567" s="11">
        <f t="shared" si="82"/>
        <v>8.9492642853508955E-2</v>
      </c>
    </row>
    <row r="568" spans="1:16" x14ac:dyDescent="0.35">
      <c r="A568" s="9">
        <f t="shared" si="78"/>
        <v>41</v>
      </c>
      <c r="B568" s="8" t="s">
        <v>25</v>
      </c>
      <c r="C568" s="8">
        <f>димвенканали!C568</f>
        <v>6093.66</v>
      </c>
      <c r="D568" s="8">
        <f>димвенканали!D568</f>
        <v>0</v>
      </c>
      <c r="E568" s="8">
        <f>димвенканали!E568</f>
        <v>78.5</v>
      </c>
      <c r="F568" s="8">
        <f t="shared" si="74"/>
        <v>6172.16</v>
      </c>
      <c r="G568" s="8"/>
      <c r="H568" s="8"/>
      <c r="I568" s="8">
        <v>106</v>
      </c>
      <c r="J568" s="217">
        <f t="shared" si="79"/>
        <v>4.5729076790336498E-2</v>
      </c>
      <c r="K568" s="209">
        <f t="shared" si="75"/>
        <v>195.7867558239862</v>
      </c>
      <c r="L568" s="202">
        <f t="shared" si="80"/>
        <v>43.073086281276964</v>
      </c>
      <c r="M568" s="202">
        <v>71.982847790507378</v>
      </c>
      <c r="N568" s="202">
        <v>22.123637104994906</v>
      </c>
      <c r="O568" s="10">
        <f t="shared" si="81"/>
        <v>332.96632700076543</v>
      </c>
      <c r="P568" s="11">
        <f t="shared" si="82"/>
        <v>5.3946483403017005E-2</v>
      </c>
    </row>
    <row r="569" spans="1:16" x14ac:dyDescent="0.35">
      <c r="A569" s="9">
        <f t="shared" si="78"/>
        <v>42</v>
      </c>
      <c r="B569" s="8" t="s">
        <v>26</v>
      </c>
      <c r="C569" s="8">
        <f>димвенканали!C569</f>
        <v>11059.29</v>
      </c>
      <c r="D569" s="8">
        <f>димвенканали!D569</f>
        <v>0</v>
      </c>
      <c r="E569" s="8">
        <f>димвенканали!E569</f>
        <v>0</v>
      </c>
      <c r="F569" s="8">
        <f t="shared" si="74"/>
        <v>11059.29</v>
      </c>
      <c r="G569" s="8"/>
      <c r="H569" s="8"/>
      <c r="I569" s="8">
        <v>216</v>
      </c>
      <c r="J569" s="217">
        <f t="shared" si="79"/>
        <v>9.3183779119930976E-2</v>
      </c>
      <c r="K569" s="209">
        <f t="shared" si="75"/>
        <v>398.96169111302845</v>
      </c>
      <c r="L569" s="202">
        <f t="shared" si="80"/>
        <v>87.771572044866261</v>
      </c>
      <c r="M569" s="202">
        <v>146.68202945990183</v>
      </c>
      <c r="N569" s="202">
        <v>45.082128440366979</v>
      </c>
      <c r="O569" s="10">
        <f t="shared" si="81"/>
        <v>678.49742105816358</v>
      </c>
      <c r="P569" s="11">
        <f t="shared" si="82"/>
        <v>6.135090236879253E-2</v>
      </c>
    </row>
    <row r="570" spans="1:16" x14ac:dyDescent="0.35">
      <c r="A570" s="9">
        <f t="shared" si="78"/>
        <v>43</v>
      </c>
      <c r="B570" s="8" t="s">
        <v>27</v>
      </c>
      <c r="C570" s="8">
        <f>димвенканали!C570</f>
        <v>3046.28</v>
      </c>
      <c r="D570" s="8">
        <f>димвенканали!D570</f>
        <v>0</v>
      </c>
      <c r="E570" s="8">
        <f>димвенканали!E570</f>
        <v>99.3</v>
      </c>
      <c r="F570" s="8">
        <f t="shared" si="74"/>
        <v>3145.5800000000004</v>
      </c>
      <c r="G570" s="8"/>
      <c r="H570" s="8">
        <v>1</v>
      </c>
      <c r="I570" s="8">
        <v>68</v>
      </c>
      <c r="J570" s="217">
        <f t="shared" si="79"/>
        <v>2.9767040552200173E-2</v>
      </c>
      <c r="K570" s="209">
        <f t="shared" si="75"/>
        <v>127.44609577221742</v>
      </c>
      <c r="L570" s="202">
        <f t="shared" si="80"/>
        <v>28.038141069887832</v>
      </c>
      <c r="M570" s="202">
        <v>46.856759410801963</v>
      </c>
      <c r="N570" s="202">
        <v>14.401235474006118</v>
      </c>
      <c r="O570" s="10">
        <f t="shared" si="81"/>
        <v>216.74223172691333</v>
      </c>
      <c r="P570" s="11">
        <f t="shared" si="82"/>
        <v>6.8903741671460683E-2</v>
      </c>
    </row>
    <row r="571" spans="1:16" x14ac:dyDescent="0.35">
      <c r="A571" s="9">
        <f t="shared" si="78"/>
        <v>44</v>
      </c>
      <c r="B571" s="8" t="s">
        <v>28</v>
      </c>
      <c r="C571" s="8">
        <f>димвенканали!C571</f>
        <v>851.4</v>
      </c>
      <c r="D571" s="8">
        <f>димвенканали!D571</f>
        <v>0</v>
      </c>
      <c r="E571" s="8">
        <f>димвенканали!E571</f>
        <v>0</v>
      </c>
      <c r="F571" s="8">
        <f t="shared" si="74"/>
        <v>851.4</v>
      </c>
      <c r="G571" s="8"/>
      <c r="H571" s="8"/>
      <c r="I571" s="8">
        <v>18</v>
      </c>
      <c r="J571" s="217">
        <f t="shared" si="79"/>
        <v>7.7653149266609153E-3</v>
      </c>
      <c r="K571" s="209">
        <f t="shared" si="75"/>
        <v>33.246807592752376</v>
      </c>
      <c r="L571" s="202">
        <f t="shared" si="80"/>
        <v>7.3142976704055229</v>
      </c>
      <c r="M571" s="202">
        <v>12.223502454991818</v>
      </c>
      <c r="N571" s="202">
        <v>3.7568440366972484</v>
      </c>
      <c r="O571" s="10">
        <f t="shared" si="81"/>
        <v>56.54145175484696</v>
      </c>
      <c r="P571" s="11">
        <f t="shared" si="82"/>
        <v>6.6409973872265632E-2</v>
      </c>
    </row>
    <row r="572" spans="1:16" x14ac:dyDescent="0.35">
      <c r="A572" s="9">
        <f t="shared" si="78"/>
        <v>45</v>
      </c>
      <c r="B572" s="8" t="s">
        <v>29</v>
      </c>
      <c r="C572" s="8">
        <f>димвенканали!C572</f>
        <v>3100.1</v>
      </c>
      <c r="D572" s="8">
        <f>димвенканали!D572</f>
        <v>0</v>
      </c>
      <c r="E572" s="8">
        <f>димвенканали!E572</f>
        <v>0</v>
      </c>
      <c r="F572" s="8">
        <f t="shared" si="74"/>
        <v>3100.1</v>
      </c>
      <c r="G572" s="8"/>
      <c r="H572" s="8"/>
      <c r="I572" s="8">
        <v>68</v>
      </c>
      <c r="J572" s="217">
        <f t="shared" si="79"/>
        <v>2.9335634167385678E-2</v>
      </c>
      <c r="K572" s="209">
        <f t="shared" si="75"/>
        <v>125.5990509059534</v>
      </c>
      <c r="L572" s="202">
        <f t="shared" si="80"/>
        <v>27.631791199309749</v>
      </c>
      <c r="M572" s="202">
        <v>46.177675941080196</v>
      </c>
      <c r="N572" s="202">
        <v>14.192521916411826</v>
      </c>
      <c r="O572" s="10">
        <f t="shared" si="81"/>
        <v>213.60103996275518</v>
      </c>
      <c r="P572" s="11">
        <f t="shared" si="82"/>
        <v>6.8901338654480559E-2</v>
      </c>
    </row>
    <row r="573" spans="1:16" x14ac:dyDescent="0.35">
      <c r="A573" s="9">
        <f t="shared" si="78"/>
        <v>46</v>
      </c>
      <c r="B573" s="8" t="s">
        <v>30</v>
      </c>
      <c r="C573" s="8">
        <f>димвенканали!C573</f>
        <v>2324.65</v>
      </c>
      <c r="D573" s="8">
        <f>димвенканали!D573</f>
        <v>0</v>
      </c>
      <c r="E573" s="8">
        <f>димвенканали!E573</f>
        <v>0</v>
      </c>
      <c r="F573" s="8">
        <f t="shared" si="74"/>
        <v>2324.65</v>
      </c>
      <c r="G573" s="8"/>
      <c r="H573" s="8"/>
      <c r="I573" s="8">
        <v>53</v>
      </c>
      <c r="J573" s="217">
        <f t="shared" si="79"/>
        <v>2.2864538395168249E-2</v>
      </c>
      <c r="K573" s="209">
        <f t="shared" si="75"/>
        <v>97.893377911993099</v>
      </c>
      <c r="L573" s="202">
        <f t="shared" si="80"/>
        <v>21.536543140638482</v>
      </c>
      <c r="M573" s="202">
        <v>35.991423895253689</v>
      </c>
      <c r="N573" s="202">
        <v>11.061818552497453</v>
      </c>
      <c r="O573" s="10">
        <f t="shared" si="81"/>
        <v>166.48316350038272</v>
      </c>
      <c r="P573" s="11">
        <f t="shared" si="82"/>
        <v>7.1616442690462093E-2</v>
      </c>
    </row>
    <row r="574" spans="1:16" x14ac:dyDescent="0.35">
      <c r="A574" s="9">
        <f t="shared" si="78"/>
        <v>47</v>
      </c>
      <c r="B574" s="8" t="s">
        <v>31</v>
      </c>
      <c r="C574" s="8">
        <f>димвенканали!C574</f>
        <v>4171.12</v>
      </c>
      <c r="D574" s="8">
        <f>димвенканали!D574</f>
        <v>247.3</v>
      </c>
      <c r="E574" s="8">
        <f>димвенканали!E574</f>
        <v>94.2</v>
      </c>
      <c r="F574" s="8">
        <f t="shared" si="74"/>
        <v>4512.62</v>
      </c>
      <c r="G574" s="8"/>
      <c r="H574" s="8"/>
      <c r="I574" s="8">
        <v>82</v>
      </c>
      <c r="J574" s="217">
        <f t="shared" si="79"/>
        <v>3.5375323554788611E-2</v>
      </c>
      <c r="K574" s="209">
        <f t="shared" si="75"/>
        <v>151.4576790336497</v>
      </c>
      <c r="L574" s="202">
        <f t="shared" si="80"/>
        <v>33.320689387402936</v>
      </c>
      <c r="M574" s="202">
        <v>55.684844517184942</v>
      </c>
      <c r="N574" s="202">
        <v>17.114511722731908</v>
      </c>
      <c r="O574" s="10">
        <f t="shared" si="81"/>
        <v>257.57772466096947</v>
      </c>
      <c r="P574" s="11">
        <f t="shared" si="82"/>
        <v>5.7079418311528442E-2</v>
      </c>
    </row>
    <row r="575" spans="1:16" x14ac:dyDescent="0.35">
      <c r="A575" s="9">
        <f t="shared" si="78"/>
        <v>48</v>
      </c>
      <c r="B575" s="8" t="s">
        <v>32</v>
      </c>
      <c r="C575" s="8">
        <f>димвенканали!C575</f>
        <v>11115.95</v>
      </c>
      <c r="D575" s="8">
        <f>димвенканали!D575</f>
        <v>0</v>
      </c>
      <c r="E575" s="8">
        <f>димвенканали!E575</f>
        <v>0</v>
      </c>
      <c r="F575" s="8">
        <f t="shared" si="74"/>
        <v>11115.95</v>
      </c>
      <c r="G575" s="8"/>
      <c r="H575" s="8"/>
      <c r="I575" s="8">
        <v>212</v>
      </c>
      <c r="J575" s="217">
        <f t="shared" si="79"/>
        <v>9.1458153580672996E-2</v>
      </c>
      <c r="K575" s="209">
        <f t="shared" si="75"/>
        <v>391.5735116479724</v>
      </c>
      <c r="L575" s="202">
        <f t="shared" si="80"/>
        <v>86.146172562553929</v>
      </c>
      <c r="M575" s="202">
        <v>143.96569558101476</v>
      </c>
      <c r="N575" s="202">
        <v>44.247274209989811</v>
      </c>
      <c r="O575" s="10">
        <f t="shared" si="81"/>
        <v>665.93265400153086</v>
      </c>
      <c r="P575" s="11">
        <f t="shared" si="82"/>
        <v>5.9907848991901803E-2</v>
      </c>
    </row>
    <row r="576" spans="1:16" x14ac:dyDescent="0.35">
      <c r="A576" s="9">
        <f t="shared" si="78"/>
        <v>49</v>
      </c>
      <c r="B576" s="8" t="s">
        <v>33</v>
      </c>
      <c r="C576" s="8">
        <f>димвенканали!C576</f>
        <v>3259.72</v>
      </c>
      <c r="D576" s="8">
        <f>димвенканали!D576</f>
        <v>0</v>
      </c>
      <c r="E576" s="8">
        <f>димвенканали!E576</f>
        <v>0</v>
      </c>
      <c r="F576" s="8">
        <f t="shared" si="74"/>
        <v>3259.72</v>
      </c>
      <c r="G576" s="8"/>
      <c r="H576" s="8"/>
      <c r="I576" s="8">
        <v>68</v>
      </c>
      <c r="J576" s="217">
        <f t="shared" si="79"/>
        <v>2.9335634167385678E-2</v>
      </c>
      <c r="K576" s="209">
        <f t="shared" si="75"/>
        <v>125.5990509059534</v>
      </c>
      <c r="L576" s="202">
        <f t="shared" si="80"/>
        <v>27.631791199309749</v>
      </c>
      <c r="M576" s="202">
        <v>46.177675941080196</v>
      </c>
      <c r="N576" s="202">
        <v>14.192521916411826</v>
      </c>
      <c r="O576" s="10">
        <f t="shared" si="81"/>
        <v>213.60103996275518</v>
      </c>
      <c r="P576" s="11">
        <f t="shared" si="82"/>
        <v>6.5527419521540259E-2</v>
      </c>
    </row>
    <row r="577" spans="1:16" x14ac:dyDescent="0.35">
      <c r="A577" s="9">
        <f t="shared" si="78"/>
        <v>50</v>
      </c>
      <c r="B577" s="8" t="s">
        <v>34</v>
      </c>
      <c r="C577" s="8">
        <f>димвенканали!C577</f>
        <v>3223.22</v>
      </c>
      <c r="D577" s="8">
        <f>димвенканали!D577</f>
        <v>0</v>
      </c>
      <c r="E577" s="8">
        <f>димвенканали!E577</f>
        <v>0</v>
      </c>
      <c r="F577" s="8">
        <f t="shared" si="74"/>
        <v>3223.22</v>
      </c>
      <c r="G577" s="8"/>
      <c r="H577" s="8"/>
      <c r="I577" s="8">
        <v>67</v>
      </c>
      <c r="J577" s="217">
        <f t="shared" si="79"/>
        <v>2.8904227782571183E-2</v>
      </c>
      <c r="K577" s="209">
        <f t="shared" si="75"/>
        <v>123.75200603968939</v>
      </c>
      <c r="L577" s="202">
        <f t="shared" si="80"/>
        <v>27.225441328731666</v>
      </c>
      <c r="M577" s="202">
        <v>45.498592471358435</v>
      </c>
      <c r="N577" s="202">
        <v>13.983808358817535</v>
      </c>
      <c r="O577" s="10">
        <f t="shared" si="81"/>
        <v>210.45984819859703</v>
      </c>
      <c r="P577" s="11">
        <f t="shared" si="82"/>
        <v>6.5294906397514604E-2</v>
      </c>
    </row>
    <row r="578" spans="1:16" x14ac:dyDescent="0.35">
      <c r="A578" s="9">
        <f t="shared" si="78"/>
        <v>51</v>
      </c>
      <c r="B578" s="8" t="s">
        <v>35</v>
      </c>
      <c r="C578" s="8">
        <f>димвенканали!C578</f>
        <v>4167.8999999999996</v>
      </c>
      <c r="D578" s="8">
        <f>димвенканали!D578</f>
        <v>0</v>
      </c>
      <c r="E578" s="8">
        <f>димвенканали!E578</f>
        <v>0</v>
      </c>
      <c r="F578" s="8">
        <f t="shared" si="74"/>
        <v>4167.8999999999996</v>
      </c>
      <c r="G578" s="8"/>
      <c r="H578" s="8"/>
      <c r="I578" s="8">
        <v>69</v>
      </c>
      <c r="J578" s="217">
        <f t="shared" si="79"/>
        <v>2.9767040552200173E-2</v>
      </c>
      <c r="K578" s="209">
        <f t="shared" si="75"/>
        <v>127.44609577221742</v>
      </c>
      <c r="L578" s="202">
        <f t="shared" si="80"/>
        <v>28.038141069887832</v>
      </c>
      <c r="M578" s="202">
        <v>46.856759410801963</v>
      </c>
      <c r="N578" s="202">
        <v>14.401235474006118</v>
      </c>
      <c r="O578" s="10">
        <f t="shared" si="81"/>
        <v>216.74223172691333</v>
      </c>
      <c r="P578" s="11">
        <f t="shared" si="82"/>
        <v>5.2002742802589638E-2</v>
      </c>
    </row>
    <row r="579" spans="1:16" x14ac:dyDescent="0.35">
      <c r="A579" s="9">
        <f t="shared" si="78"/>
        <v>52</v>
      </c>
      <c r="B579" s="8" t="s">
        <v>36</v>
      </c>
      <c r="C579" s="8">
        <f>димвенканали!C579</f>
        <v>6158.52</v>
      </c>
      <c r="D579" s="8">
        <f>димвенканали!D579</f>
        <v>0</v>
      </c>
      <c r="E579" s="8">
        <f>димвенканали!E579</f>
        <v>0</v>
      </c>
      <c r="F579" s="8">
        <f t="shared" si="74"/>
        <v>6158.52</v>
      </c>
      <c r="G579" s="8"/>
      <c r="H579" s="8"/>
      <c r="I579" s="8">
        <v>129</v>
      </c>
      <c r="J579" s="217">
        <f t="shared" si="79"/>
        <v>5.565142364106989E-2</v>
      </c>
      <c r="K579" s="209">
        <f t="shared" si="75"/>
        <v>238.26878774805868</v>
      </c>
      <c r="L579" s="202">
        <f t="shared" si="80"/>
        <v>52.41913330457291</v>
      </c>
      <c r="M579" s="202">
        <v>87.601767594108026</v>
      </c>
      <c r="N579" s="202">
        <v>26.924048929663609</v>
      </c>
      <c r="O579" s="10">
        <f t="shared" si="81"/>
        <v>405.21373757640328</v>
      </c>
      <c r="P579" s="11">
        <f t="shared" si="82"/>
        <v>6.5797259337698547E-2</v>
      </c>
    </row>
    <row r="580" spans="1:16" x14ac:dyDescent="0.35">
      <c r="A580" s="9">
        <f t="shared" si="78"/>
        <v>53</v>
      </c>
      <c r="B580" s="8" t="s">
        <v>37</v>
      </c>
      <c r="C580" s="8">
        <f>димвенканали!C580</f>
        <v>3211.24</v>
      </c>
      <c r="D580" s="8">
        <f>димвенканали!D580</f>
        <v>0</v>
      </c>
      <c r="E580" s="8">
        <f>димвенканали!E580</f>
        <v>0</v>
      </c>
      <c r="F580" s="8">
        <f t="shared" si="74"/>
        <v>3211.24</v>
      </c>
      <c r="G580" s="8"/>
      <c r="H580" s="8"/>
      <c r="I580" s="8">
        <v>70</v>
      </c>
      <c r="J580" s="217">
        <f t="shared" si="79"/>
        <v>3.0198446937014668E-2</v>
      </c>
      <c r="K580" s="209">
        <f t="shared" si="75"/>
        <v>129.29314063848145</v>
      </c>
      <c r="L580" s="202">
        <f t="shared" si="80"/>
        <v>28.444490940465919</v>
      </c>
      <c r="M580" s="202">
        <v>47.535842880523738</v>
      </c>
      <c r="N580" s="202">
        <v>14.609949031600408</v>
      </c>
      <c r="O580" s="10">
        <f t="shared" si="81"/>
        <v>219.88342349107154</v>
      </c>
      <c r="P580" s="11">
        <f t="shared" si="82"/>
        <v>6.8473058223948238E-2</v>
      </c>
    </row>
    <row r="581" spans="1:16" x14ac:dyDescent="0.35">
      <c r="A581" s="9">
        <f t="shared" si="78"/>
        <v>54</v>
      </c>
      <c r="B581" s="8" t="s">
        <v>38</v>
      </c>
      <c r="C581" s="8">
        <f>димвенканали!C581</f>
        <v>3235.04</v>
      </c>
      <c r="D581" s="8">
        <f>димвенканали!D581</f>
        <v>0</v>
      </c>
      <c r="E581" s="8">
        <f>димвенканали!E581</f>
        <v>0</v>
      </c>
      <c r="F581" s="8">
        <f t="shared" si="74"/>
        <v>3235.04</v>
      </c>
      <c r="G581" s="8"/>
      <c r="H581" s="8"/>
      <c r="I581" s="8">
        <v>70</v>
      </c>
      <c r="J581" s="217">
        <f t="shared" si="79"/>
        <v>3.0198446937014668E-2</v>
      </c>
      <c r="K581" s="209">
        <f t="shared" si="75"/>
        <v>129.29314063848145</v>
      </c>
      <c r="L581" s="202">
        <f t="shared" si="80"/>
        <v>28.444490940465919</v>
      </c>
      <c r="M581" s="202">
        <v>47.535842880523738</v>
      </c>
      <c r="N581" s="202">
        <v>14.609949031600408</v>
      </c>
      <c r="O581" s="10">
        <f t="shared" si="81"/>
        <v>219.88342349107154</v>
      </c>
      <c r="P581" s="11">
        <f t="shared" si="82"/>
        <v>6.7969305940906929E-2</v>
      </c>
    </row>
    <row r="582" spans="1:16" s="180" customFormat="1" x14ac:dyDescent="0.35">
      <c r="A582" s="9">
        <f t="shared" si="78"/>
        <v>55</v>
      </c>
      <c r="B582" s="174" t="s">
        <v>1776</v>
      </c>
      <c r="C582" s="174">
        <f>димвенканали!C582</f>
        <v>3258.3</v>
      </c>
      <c r="D582" s="174">
        <f>димвенканали!D582</f>
        <v>0</v>
      </c>
      <c r="E582" s="174">
        <f>димвенканали!E582</f>
        <v>250</v>
      </c>
      <c r="F582" s="174">
        <f t="shared" ref="F582:F602" si="83">C582+D582+E582</f>
        <v>3508.3</v>
      </c>
      <c r="G582" s="174"/>
      <c r="H582" s="174"/>
      <c r="I582" s="174">
        <v>91</v>
      </c>
      <c r="J582" s="217">
        <f t="shared" si="79"/>
        <v>3.9257981018119073E-2</v>
      </c>
      <c r="K582" s="209">
        <f t="shared" si="75"/>
        <v>168.08108283002591</v>
      </c>
      <c r="L582" s="202">
        <f t="shared" si="80"/>
        <v>36.977838222605698</v>
      </c>
      <c r="M582" s="202">
        <v>61.796595744680857</v>
      </c>
      <c r="N582" s="202">
        <v>27.335999999999995</v>
      </c>
      <c r="O582" s="175">
        <f t="shared" si="81"/>
        <v>294.19151679731249</v>
      </c>
      <c r="P582" s="176">
        <f t="shared" si="82"/>
        <v>8.3855860900525173E-2</v>
      </c>
    </row>
    <row r="583" spans="1:16" x14ac:dyDescent="0.35">
      <c r="A583" s="9">
        <f t="shared" si="78"/>
        <v>56</v>
      </c>
      <c r="B583" s="8" t="s">
        <v>39</v>
      </c>
      <c r="C583" s="8">
        <f>димвенканали!C583</f>
        <v>76.7</v>
      </c>
      <c r="D583" s="8">
        <f>димвенканали!D583</f>
        <v>0</v>
      </c>
      <c r="E583" s="8">
        <f>димвенканали!E583</f>
        <v>0</v>
      </c>
      <c r="F583" s="8">
        <f t="shared" si="83"/>
        <v>76.7</v>
      </c>
      <c r="G583" s="8"/>
      <c r="H583" s="8"/>
      <c r="I583" s="8">
        <v>3</v>
      </c>
      <c r="J583" s="217">
        <f t="shared" si="79"/>
        <v>1.2942191544434859E-3</v>
      </c>
      <c r="K583" s="209">
        <f t="shared" ref="K583:K602" si="84">J583*$K$2</f>
        <v>5.5411345987920626</v>
      </c>
      <c r="L583" s="202">
        <f t="shared" si="80"/>
        <v>1.2190496117342537</v>
      </c>
      <c r="M583" s="202">
        <v>2.0372504091653028</v>
      </c>
      <c r="N583" s="202">
        <v>0.62614067278287455</v>
      </c>
      <c r="O583" s="10">
        <f t="shared" si="81"/>
        <v>9.4235752924744922</v>
      </c>
      <c r="P583" s="11">
        <f t="shared" si="82"/>
        <v>0.12286278086668177</v>
      </c>
    </row>
    <row r="584" spans="1:16" x14ac:dyDescent="0.35">
      <c r="A584" s="9">
        <f t="shared" si="78"/>
        <v>57</v>
      </c>
      <c r="B584" s="8" t="s">
        <v>40</v>
      </c>
      <c r="C584" s="8">
        <f>димвенканали!C584</f>
        <v>329.5</v>
      </c>
      <c r="D584" s="8">
        <f>димвенканали!D584</f>
        <v>0</v>
      </c>
      <c r="E584" s="8">
        <f>димвенканали!E584</f>
        <v>0</v>
      </c>
      <c r="F584" s="8">
        <f t="shared" si="83"/>
        <v>329.5</v>
      </c>
      <c r="G584" s="8"/>
      <c r="H584" s="8"/>
      <c r="I584" s="8">
        <v>8</v>
      </c>
      <c r="J584" s="217">
        <f t="shared" si="79"/>
        <v>3.4512510785159622E-3</v>
      </c>
      <c r="K584" s="209">
        <f t="shared" si="84"/>
        <v>14.776358930112165</v>
      </c>
      <c r="L584" s="202">
        <f t="shared" si="80"/>
        <v>3.2507989646246762</v>
      </c>
      <c r="M584" s="202">
        <v>5.4326677577741407</v>
      </c>
      <c r="N584" s="202">
        <v>1.6697084607543324</v>
      </c>
      <c r="O584" s="10">
        <f t="shared" si="81"/>
        <v>25.129534113265315</v>
      </c>
      <c r="P584" s="11">
        <f t="shared" si="82"/>
        <v>7.6265657399894729E-2</v>
      </c>
    </row>
    <row r="585" spans="1:16" x14ac:dyDescent="0.35">
      <c r="A585" s="9">
        <f t="shared" si="78"/>
        <v>58</v>
      </c>
      <c r="B585" s="8" t="s">
        <v>41</v>
      </c>
      <c r="C585" s="8">
        <f>димвенканали!C585</f>
        <v>329.2</v>
      </c>
      <c r="D585" s="8">
        <f>димвенканали!D585</f>
        <v>0</v>
      </c>
      <c r="E585" s="8">
        <f>димвенканали!E585</f>
        <v>0</v>
      </c>
      <c r="F585" s="8">
        <f t="shared" si="83"/>
        <v>329.2</v>
      </c>
      <c r="G585" s="8"/>
      <c r="H585" s="8"/>
      <c r="I585" s="8">
        <v>8</v>
      </c>
      <c r="J585" s="217">
        <f t="shared" si="79"/>
        <v>3.4512510785159622E-3</v>
      </c>
      <c r="K585" s="209">
        <f t="shared" si="84"/>
        <v>14.776358930112165</v>
      </c>
      <c r="L585" s="202">
        <f t="shared" si="80"/>
        <v>3.2507989646246762</v>
      </c>
      <c r="M585" s="202">
        <v>5.4326677577741407</v>
      </c>
      <c r="N585" s="202">
        <v>1.6697084607543324</v>
      </c>
      <c r="O585" s="10">
        <f t="shared" si="81"/>
        <v>25.129534113265315</v>
      </c>
      <c r="P585" s="11">
        <f t="shared" si="82"/>
        <v>7.6335158302750047E-2</v>
      </c>
    </row>
    <row r="586" spans="1:16" x14ac:dyDescent="0.35">
      <c r="A586" s="9">
        <f t="shared" si="78"/>
        <v>59</v>
      </c>
      <c r="B586" s="8" t="s">
        <v>42</v>
      </c>
      <c r="C586" s="8">
        <f>димвенканали!C586</f>
        <v>325.10000000000002</v>
      </c>
      <c r="D586" s="8">
        <f>димвенканали!D586</f>
        <v>0</v>
      </c>
      <c r="E586" s="8">
        <f>димвенканали!E586</f>
        <v>0</v>
      </c>
      <c r="F586" s="8">
        <f t="shared" si="83"/>
        <v>325.10000000000002</v>
      </c>
      <c r="G586" s="8"/>
      <c r="H586" s="8"/>
      <c r="I586" s="8">
        <v>8</v>
      </c>
      <c r="J586" s="217">
        <f t="shared" si="79"/>
        <v>3.4512510785159622E-3</v>
      </c>
      <c r="K586" s="209">
        <f t="shared" si="84"/>
        <v>14.776358930112165</v>
      </c>
      <c r="L586" s="202">
        <f t="shared" si="80"/>
        <v>3.2507989646246762</v>
      </c>
      <c r="M586" s="202">
        <v>5.4326677577741407</v>
      </c>
      <c r="N586" s="202">
        <v>1.6697084607543324</v>
      </c>
      <c r="O586" s="10">
        <f t="shared" si="81"/>
        <v>25.129534113265315</v>
      </c>
      <c r="P586" s="11">
        <f t="shared" si="82"/>
        <v>7.7297859468672139E-2</v>
      </c>
    </row>
    <row r="587" spans="1:16" x14ac:dyDescent="0.35">
      <c r="A587" s="9">
        <f t="shared" si="78"/>
        <v>60</v>
      </c>
      <c r="B587" s="8" t="s">
        <v>43</v>
      </c>
      <c r="C587" s="8">
        <f>димвенканали!C587</f>
        <v>329.3</v>
      </c>
      <c r="D587" s="8">
        <f>димвенканали!D587</f>
        <v>0</v>
      </c>
      <c r="E587" s="8">
        <f>димвенканали!E587</f>
        <v>0</v>
      </c>
      <c r="F587" s="8">
        <f t="shared" si="83"/>
        <v>329.3</v>
      </c>
      <c r="G587" s="8"/>
      <c r="H587" s="8"/>
      <c r="I587" s="8">
        <v>8</v>
      </c>
      <c r="J587" s="217">
        <f t="shared" si="79"/>
        <v>3.4512510785159622E-3</v>
      </c>
      <c r="K587" s="209">
        <f t="shared" si="84"/>
        <v>14.776358930112165</v>
      </c>
      <c r="L587" s="202">
        <f t="shared" si="80"/>
        <v>3.2507989646246762</v>
      </c>
      <c r="M587" s="202">
        <v>5.4326677577741407</v>
      </c>
      <c r="N587" s="202">
        <v>1.6697084607543324</v>
      </c>
      <c r="O587" s="10">
        <f t="shared" si="81"/>
        <v>25.129534113265315</v>
      </c>
      <c r="P587" s="11">
        <f t="shared" si="82"/>
        <v>7.6311977264698794E-2</v>
      </c>
    </row>
    <row r="588" spans="1:16" x14ac:dyDescent="0.35">
      <c r="A588" s="9">
        <f t="shared" si="78"/>
        <v>61</v>
      </c>
      <c r="B588" s="8" t="s">
        <v>44</v>
      </c>
      <c r="C588" s="8">
        <f>димвенканали!C588</f>
        <v>377.4</v>
      </c>
      <c r="D588" s="8">
        <f>димвенканали!D588</f>
        <v>0</v>
      </c>
      <c r="E588" s="8">
        <f>димвенканали!E588</f>
        <v>0</v>
      </c>
      <c r="F588" s="8">
        <f t="shared" si="83"/>
        <v>377.4</v>
      </c>
      <c r="G588" s="8"/>
      <c r="H588" s="8"/>
      <c r="I588" s="8">
        <v>8</v>
      </c>
      <c r="J588" s="217">
        <f t="shared" si="79"/>
        <v>3.4512510785159622E-3</v>
      </c>
      <c r="K588" s="209">
        <f t="shared" si="84"/>
        <v>14.776358930112165</v>
      </c>
      <c r="L588" s="202">
        <f t="shared" si="80"/>
        <v>3.2507989646246762</v>
      </c>
      <c r="M588" s="202">
        <v>5.4326677577741407</v>
      </c>
      <c r="N588" s="202">
        <v>1.6697084607543324</v>
      </c>
      <c r="O588" s="10">
        <f t="shared" si="81"/>
        <v>25.129534113265315</v>
      </c>
      <c r="P588" s="11">
        <f t="shared" si="82"/>
        <v>6.6585940946648964E-2</v>
      </c>
    </row>
    <row r="589" spans="1:16" x14ac:dyDescent="0.35">
      <c r="A589" s="9">
        <f t="shared" si="78"/>
        <v>62</v>
      </c>
      <c r="B589" s="8" t="s">
        <v>45</v>
      </c>
      <c r="C589" s="8">
        <f>димвенканали!C589</f>
        <v>324.31</v>
      </c>
      <c r="D589" s="8">
        <f>димвенканали!D589</f>
        <v>0</v>
      </c>
      <c r="E589" s="8">
        <f>димвенканали!E589</f>
        <v>0</v>
      </c>
      <c r="F589" s="8">
        <f t="shared" si="83"/>
        <v>324.31</v>
      </c>
      <c r="G589" s="8"/>
      <c r="H589" s="8"/>
      <c r="I589" s="8">
        <v>8</v>
      </c>
      <c r="J589" s="217">
        <f t="shared" si="79"/>
        <v>3.4512510785159622E-3</v>
      </c>
      <c r="K589" s="209">
        <f t="shared" si="84"/>
        <v>14.776358930112165</v>
      </c>
      <c r="L589" s="202">
        <f t="shared" si="80"/>
        <v>3.2507989646246762</v>
      </c>
      <c r="M589" s="202">
        <v>5.4326677577741407</v>
      </c>
      <c r="N589" s="202">
        <v>1.6697084607543324</v>
      </c>
      <c r="O589" s="10">
        <f t="shared" ref="O589:O602" si="85">K589+L589+M589+N589</f>
        <v>25.129534113265315</v>
      </c>
      <c r="P589" s="11">
        <f t="shared" ref="P589:P603" si="86">O589/F589</f>
        <v>7.7486152487636253E-2</v>
      </c>
    </row>
    <row r="590" spans="1:16" x14ac:dyDescent="0.35">
      <c r="A590" s="9">
        <f t="shared" si="78"/>
        <v>63</v>
      </c>
      <c r="B590" s="8" t="s">
        <v>46</v>
      </c>
      <c r="C590" s="8">
        <f>димвенканали!C590</f>
        <v>332</v>
      </c>
      <c r="D590" s="8">
        <f>димвенканали!D590</f>
        <v>0</v>
      </c>
      <c r="E590" s="8">
        <f>димвенканали!E590</f>
        <v>0</v>
      </c>
      <c r="F590" s="8">
        <f t="shared" si="83"/>
        <v>332</v>
      </c>
      <c r="G590" s="8"/>
      <c r="H590" s="8"/>
      <c r="I590" s="8">
        <v>8</v>
      </c>
      <c r="J590" s="217">
        <f t="shared" si="79"/>
        <v>3.4512510785159622E-3</v>
      </c>
      <c r="K590" s="209">
        <f t="shared" si="84"/>
        <v>14.776358930112165</v>
      </c>
      <c r="L590" s="202">
        <f t="shared" si="80"/>
        <v>3.2507989646246762</v>
      </c>
      <c r="M590" s="202">
        <v>5.4326677577741407</v>
      </c>
      <c r="N590" s="202">
        <v>1.6697084607543324</v>
      </c>
      <c r="O590" s="10">
        <f t="shared" si="85"/>
        <v>25.129534113265315</v>
      </c>
      <c r="P590" s="11">
        <f t="shared" si="86"/>
        <v>7.5691367811040106E-2</v>
      </c>
    </row>
    <row r="591" spans="1:16" x14ac:dyDescent="0.35">
      <c r="A591" s="9">
        <f t="shared" si="78"/>
        <v>64</v>
      </c>
      <c r="B591" s="8" t="s">
        <v>47</v>
      </c>
      <c r="C591" s="8">
        <f>димвенканали!C591</f>
        <v>309.2</v>
      </c>
      <c r="D591" s="8">
        <f>димвенканали!D591</f>
        <v>0</v>
      </c>
      <c r="E591" s="8">
        <f>димвенканали!E591</f>
        <v>0</v>
      </c>
      <c r="F591" s="8">
        <f t="shared" si="83"/>
        <v>309.2</v>
      </c>
      <c r="G591" s="8"/>
      <c r="H591" s="8"/>
      <c r="I591" s="8">
        <v>8</v>
      </c>
      <c r="J591" s="217">
        <f t="shared" si="79"/>
        <v>3.4512510785159622E-3</v>
      </c>
      <c r="K591" s="209">
        <f t="shared" si="84"/>
        <v>14.776358930112165</v>
      </c>
      <c r="L591" s="202">
        <f t="shared" si="80"/>
        <v>3.2507989646246762</v>
      </c>
      <c r="M591" s="202">
        <v>5.4326677577741407</v>
      </c>
      <c r="N591" s="202">
        <v>1.6697084607543324</v>
      </c>
      <c r="O591" s="10">
        <f t="shared" si="85"/>
        <v>25.129534113265315</v>
      </c>
      <c r="P591" s="11">
        <f t="shared" si="86"/>
        <v>8.1272749396071528E-2</v>
      </c>
    </row>
    <row r="592" spans="1:16" x14ac:dyDescent="0.35">
      <c r="A592" s="9">
        <f t="shared" si="78"/>
        <v>65</v>
      </c>
      <c r="B592" s="8" t="s">
        <v>48</v>
      </c>
      <c r="C592" s="8">
        <f>димвенканали!C592</f>
        <v>6690.05</v>
      </c>
      <c r="D592" s="8">
        <f>димвенканали!D592</f>
        <v>0</v>
      </c>
      <c r="E592" s="8">
        <f>димвенканали!E592</f>
        <v>0</v>
      </c>
      <c r="F592" s="8">
        <f t="shared" si="83"/>
        <v>6690.05</v>
      </c>
      <c r="G592" s="8"/>
      <c r="H592" s="8"/>
      <c r="I592" s="24">
        <v>108</v>
      </c>
      <c r="J592" s="217">
        <f t="shared" si="79"/>
        <v>4.6591889559965488E-2</v>
      </c>
      <c r="K592" s="209">
        <f t="shared" si="84"/>
        <v>199.48084555651423</v>
      </c>
      <c r="L592" s="202">
        <f t="shared" si="80"/>
        <v>43.88578602243313</v>
      </c>
      <c r="M592" s="202">
        <v>73.341014729950913</v>
      </c>
      <c r="N592" s="202">
        <v>22.54106422018349</v>
      </c>
      <c r="O592" s="10">
        <f t="shared" si="85"/>
        <v>339.24871052908179</v>
      </c>
      <c r="P592" s="11">
        <f t="shared" si="86"/>
        <v>5.0709443207312618E-2</v>
      </c>
    </row>
    <row r="593" spans="1:16" x14ac:dyDescent="0.35">
      <c r="A593" s="9">
        <f t="shared" ref="A593:A602" si="87">A592+1</f>
        <v>66</v>
      </c>
      <c r="B593" s="8" t="s">
        <v>49</v>
      </c>
      <c r="C593" s="8">
        <f>димвенканали!C593</f>
        <v>7080.5</v>
      </c>
      <c r="D593" s="8">
        <f>димвенканали!D593</f>
        <v>0</v>
      </c>
      <c r="E593" s="8">
        <f>димвенканали!E593</f>
        <v>0</v>
      </c>
      <c r="F593" s="8">
        <f t="shared" si="83"/>
        <v>7080.5</v>
      </c>
      <c r="G593" s="8"/>
      <c r="H593" s="8"/>
      <c r="I593" s="8">
        <v>139</v>
      </c>
      <c r="J593" s="217">
        <f t="shared" ref="J593:J602" si="88">2/4636*(I593+H593+G593)</f>
        <v>5.996548748921484E-2</v>
      </c>
      <c r="K593" s="209">
        <f t="shared" si="84"/>
        <v>256.73923641069888</v>
      </c>
      <c r="L593" s="202">
        <f t="shared" si="80"/>
        <v>56.482632010353754</v>
      </c>
      <c r="M593" s="202">
        <v>94.392602291325701</v>
      </c>
      <c r="N593" s="202">
        <v>29.011184505606526</v>
      </c>
      <c r="O593" s="10">
        <f t="shared" si="85"/>
        <v>436.6256552179849</v>
      </c>
      <c r="P593" s="11">
        <f t="shared" si="86"/>
        <v>6.1665935346089246E-2</v>
      </c>
    </row>
    <row r="594" spans="1:16" x14ac:dyDescent="0.35">
      <c r="A594" s="9">
        <f t="shared" si="87"/>
        <v>67</v>
      </c>
      <c r="B594" s="8" t="s">
        <v>50</v>
      </c>
      <c r="C594" s="8">
        <f>димвенканали!C594</f>
        <v>1902.1</v>
      </c>
      <c r="D594" s="8">
        <f>димвенканали!D594</f>
        <v>0</v>
      </c>
      <c r="E594" s="8">
        <f>димвенканали!E594</f>
        <v>0</v>
      </c>
      <c r="F594" s="8">
        <f t="shared" si="83"/>
        <v>1902.1</v>
      </c>
      <c r="G594" s="8"/>
      <c r="H594" s="8"/>
      <c r="I594" s="8">
        <v>30</v>
      </c>
      <c r="J594" s="217">
        <f t="shared" si="88"/>
        <v>1.2942191544434859E-2</v>
      </c>
      <c r="K594" s="209">
        <f t="shared" si="84"/>
        <v>55.411345987920626</v>
      </c>
      <c r="L594" s="202">
        <f t="shared" si="80"/>
        <v>12.190496117342537</v>
      </c>
      <c r="M594" s="202">
        <v>20.372504091653031</v>
      </c>
      <c r="N594" s="202">
        <v>6.2614067278287466</v>
      </c>
      <c r="O594" s="10">
        <f t="shared" si="85"/>
        <v>94.235752924744929</v>
      </c>
      <c r="P594" s="11">
        <f t="shared" si="86"/>
        <v>4.9543006637266671E-2</v>
      </c>
    </row>
    <row r="595" spans="1:16" x14ac:dyDescent="0.35">
      <c r="A595" s="9">
        <f t="shared" si="87"/>
        <v>68</v>
      </c>
      <c r="B595" s="8" t="s">
        <v>51</v>
      </c>
      <c r="C595" s="8">
        <f>димвенканали!C595</f>
        <v>2315.9899999999998</v>
      </c>
      <c r="D595" s="8">
        <f>димвенканали!D595</f>
        <v>0</v>
      </c>
      <c r="E595" s="8">
        <f>димвенканали!E595</f>
        <v>0</v>
      </c>
      <c r="F595" s="8">
        <f t="shared" si="83"/>
        <v>2315.9899999999998</v>
      </c>
      <c r="G595" s="8"/>
      <c r="H595" s="8"/>
      <c r="I595" s="8">
        <v>43</v>
      </c>
      <c r="J595" s="217">
        <f t="shared" si="88"/>
        <v>1.8550474547023296E-2</v>
      </c>
      <c r="K595" s="209">
        <f t="shared" si="84"/>
        <v>79.42292924935289</v>
      </c>
      <c r="L595" s="202">
        <f t="shared" si="80"/>
        <v>17.473044434857638</v>
      </c>
      <c r="M595" s="202">
        <v>29.200589198036013</v>
      </c>
      <c r="N595" s="202">
        <v>8.9746829765545364</v>
      </c>
      <c r="O595" s="10">
        <f t="shared" si="85"/>
        <v>135.07124585880109</v>
      </c>
      <c r="P595" s="11">
        <f t="shared" si="86"/>
        <v>5.8321169719558849E-2</v>
      </c>
    </row>
    <row r="596" spans="1:16" x14ac:dyDescent="0.35">
      <c r="A596" s="9">
        <f t="shared" si="87"/>
        <v>69</v>
      </c>
      <c r="B596" s="8" t="s">
        <v>52</v>
      </c>
      <c r="C596" s="8">
        <f>димвенканали!C596</f>
        <v>2390.8000000000002</v>
      </c>
      <c r="D596" s="8">
        <f>димвенканали!D596</f>
        <v>0</v>
      </c>
      <c r="E596" s="8">
        <f>димвенканали!E596</f>
        <v>0</v>
      </c>
      <c r="F596" s="8">
        <f t="shared" si="83"/>
        <v>2390.8000000000002</v>
      </c>
      <c r="G596" s="8"/>
      <c r="H596" s="8"/>
      <c r="I596" s="8">
        <v>48</v>
      </c>
      <c r="J596" s="217">
        <f t="shared" si="88"/>
        <v>2.0707506471095774E-2</v>
      </c>
      <c r="K596" s="209">
        <f t="shared" si="84"/>
        <v>88.658153580673002</v>
      </c>
      <c r="L596" s="202">
        <f t="shared" si="80"/>
        <v>19.50479378774806</v>
      </c>
      <c r="M596" s="202">
        <v>32.596006546644844</v>
      </c>
      <c r="N596" s="202">
        <v>10.018250764525993</v>
      </c>
      <c r="O596" s="10">
        <f t="shared" si="85"/>
        <v>150.77720467959188</v>
      </c>
      <c r="P596" s="11">
        <f t="shared" si="86"/>
        <v>6.3065586698842171E-2</v>
      </c>
    </row>
    <row r="597" spans="1:16" x14ac:dyDescent="0.35">
      <c r="A597" s="9">
        <f t="shared" si="87"/>
        <v>70</v>
      </c>
      <c r="B597" s="8" t="s">
        <v>53</v>
      </c>
      <c r="C597" s="8">
        <f>димвенканали!C597</f>
        <v>2393.3000000000002</v>
      </c>
      <c r="D597" s="8">
        <f>димвенканали!D597</f>
        <v>0</v>
      </c>
      <c r="E597" s="8">
        <f>димвенканали!E597</f>
        <v>0</v>
      </c>
      <c r="F597" s="8">
        <f t="shared" si="83"/>
        <v>2393.3000000000002</v>
      </c>
      <c r="G597" s="8"/>
      <c r="H597" s="8"/>
      <c r="I597" s="8">
        <v>39</v>
      </c>
      <c r="J597" s="217">
        <f t="shared" si="88"/>
        <v>1.6824849007765316E-2</v>
      </c>
      <c r="K597" s="209">
        <f t="shared" si="84"/>
        <v>72.034749784296807</v>
      </c>
      <c r="L597" s="202">
        <f t="shared" si="80"/>
        <v>15.847644952545297</v>
      </c>
      <c r="M597" s="202">
        <v>26.484255319148943</v>
      </c>
      <c r="N597" s="202">
        <v>8.1398287461773702</v>
      </c>
      <c r="O597" s="10">
        <f t="shared" si="85"/>
        <v>122.50647880216842</v>
      </c>
      <c r="P597" s="11">
        <f t="shared" si="86"/>
        <v>5.1187263946086324E-2</v>
      </c>
    </row>
    <row r="598" spans="1:16" x14ac:dyDescent="0.35">
      <c r="A598" s="9">
        <f t="shared" si="87"/>
        <v>71</v>
      </c>
      <c r="B598" s="8" t="s">
        <v>54</v>
      </c>
      <c r="C598" s="8">
        <f>димвенканали!C598</f>
        <v>3729.61</v>
      </c>
      <c r="D598" s="8">
        <f>димвенканали!D598</f>
        <v>0</v>
      </c>
      <c r="E598" s="8">
        <f>димвенканали!E598</f>
        <v>0</v>
      </c>
      <c r="F598" s="8">
        <f t="shared" si="83"/>
        <v>3729.61</v>
      </c>
      <c r="G598" s="8"/>
      <c r="H598" s="8"/>
      <c r="I598" s="8">
        <v>80</v>
      </c>
      <c r="J598" s="217">
        <f t="shared" si="88"/>
        <v>3.4512510785159621E-2</v>
      </c>
      <c r="K598" s="209">
        <f t="shared" si="84"/>
        <v>147.76358930112164</v>
      </c>
      <c r="L598" s="202">
        <f t="shared" si="80"/>
        <v>32.507989646246763</v>
      </c>
      <c r="M598" s="202">
        <v>54.326677577741414</v>
      </c>
      <c r="N598" s="202">
        <v>16.697084607543324</v>
      </c>
      <c r="O598" s="10">
        <f t="shared" si="85"/>
        <v>251.29534113265314</v>
      </c>
      <c r="P598" s="11">
        <f t="shared" si="86"/>
        <v>6.7378450061173448E-2</v>
      </c>
    </row>
    <row r="599" spans="1:16" x14ac:dyDescent="0.35">
      <c r="A599" s="9">
        <f t="shared" si="87"/>
        <v>72</v>
      </c>
      <c r="B599" s="8" t="s">
        <v>55</v>
      </c>
      <c r="C599" s="8">
        <f>димвенканали!C599</f>
        <v>4033.36</v>
      </c>
      <c r="D599" s="8">
        <f>димвенканали!D599</f>
        <v>0</v>
      </c>
      <c r="E599" s="8">
        <f>димвенканали!E599</f>
        <v>0</v>
      </c>
      <c r="F599" s="8">
        <f t="shared" si="83"/>
        <v>4033.36</v>
      </c>
      <c r="G599" s="8"/>
      <c r="H599" s="8"/>
      <c r="I599" s="8">
        <v>131</v>
      </c>
      <c r="J599" s="217">
        <f t="shared" si="88"/>
        <v>5.651423641069888E-2</v>
      </c>
      <c r="K599" s="209">
        <f t="shared" si="84"/>
        <v>241.96287748058671</v>
      </c>
      <c r="L599" s="202">
        <f t="shared" si="80"/>
        <v>53.231833045729076</v>
      </c>
      <c r="M599" s="202">
        <v>88.959934533551561</v>
      </c>
      <c r="N599" s="202">
        <v>27.341476044852197</v>
      </c>
      <c r="O599" s="10">
        <f t="shared" si="85"/>
        <v>411.49612110471958</v>
      </c>
      <c r="P599" s="11">
        <f t="shared" si="86"/>
        <v>0.1020231571455857</v>
      </c>
    </row>
    <row r="600" spans="1:16" x14ac:dyDescent="0.35">
      <c r="A600" s="9">
        <f t="shared" si="87"/>
        <v>73</v>
      </c>
      <c r="B600" s="8" t="s">
        <v>56</v>
      </c>
      <c r="C600" s="8">
        <f>димвенканали!C600</f>
        <v>3448.7</v>
      </c>
      <c r="D600" s="8">
        <f>димвенканали!D600</f>
        <v>0</v>
      </c>
      <c r="E600" s="8">
        <f>димвенканали!E600</f>
        <v>0</v>
      </c>
      <c r="F600" s="8">
        <f t="shared" si="83"/>
        <v>3448.7</v>
      </c>
      <c r="G600" s="8"/>
      <c r="H600" s="8"/>
      <c r="I600" s="8">
        <v>60</v>
      </c>
      <c r="J600" s="217">
        <f t="shared" si="88"/>
        <v>2.5884383088869718E-2</v>
      </c>
      <c r="K600" s="209">
        <f t="shared" si="84"/>
        <v>110.82269197584125</v>
      </c>
      <c r="L600" s="202">
        <f t="shared" si="80"/>
        <v>24.380992234685074</v>
      </c>
      <c r="M600" s="202">
        <v>40.745008183306062</v>
      </c>
      <c r="N600" s="202">
        <v>12.522813455657493</v>
      </c>
      <c r="O600" s="10">
        <f t="shared" si="85"/>
        <v>188.47150584948986</v>
      </c>
      <c r="P600" s="11">
        <f t="shared" si="86"/>
        <v>5.4650014744538483E-2</v>
      </c>
    </row>
    <row r="601" spans="1:16" x14ac:dyDescent="0.35">
      <c r="A601" s="9">
        <f t="shared" si="87"/>
        <v>74</v>
      </c>
      <c r="B601" s="8" t="s">
        <v>57</v>
      </c>
      <c r="C601" s="8">
        <f>димвенканали!C601</f>
        <v>6256.34</v>
      </c>
      <c r="D601" s="8">
        <f>димвенканали!D601</f>
        <v>0</v>
      </c>
      <c r="E601" s="8">
        <f>димвенканали!E601</f>
        <v>0</v>
      </c>
      <c r="F601" s="8">
        <f t="shared" si="83"/>
        <v>6256.34</v>
      </c>
      <c r="G601" s="8"/>
      <c r="H601" s="8"/>
      <c r="I601" s="8">
        <v>129</v>
      </c>
      <c r="J601" s="217">
        <f t="shared" si="88"/>
        <v>5.565142364106989E-2</v>
      </c>
      <c r="K601" s="209">
        <f t="shared" si="84"/>
        <v>238.26878774805868</v>
      </c>
      <c r="L601" s="202">
        <f t="shared" si="80"/>
        <v>52.41913330457291</v>
      </c>
      <c r="M601" s="202">
        <v>87.601767594108026</v>
      </c>
      <c r="N601" s="202">
        <v>26.924048929663609</v>
      </c>
      <c r="O601" s="10">
        <f t="shared" si="85"/>
        <v>405.21373757640328</v>
      </c>
      <c r="P601" s="11">
        <f t="shared" si="86"/>
        <v>6.4768496849020876E-2</v>
      </c>
    </row>
    <row r="602" spans="1:16" x14ac:dyDescent="0.35">
      <c r="A602" s="9">
        <f t="shared" si="87"/>
        <v>75</v>
      </c>
      <c r="B602" s="8" t="s">
        <v>521</v>
      </c>
      <c r="C602" s="8">
        <f>димвенканали!C602</f>
        <v>3393.78</v>
      </c>
      <c r="D602" s="8">
        <f>димвенканали!D602</f>
        <v>0</v>
      </c>
      <c r="E602" s="8">
        <f>димвенканали!E602</f>
        <v>0</v>
      </c>
      <c r="F602" s="8">
        <f t="shared" si="83"/>
        <v>3393.78</v>
      </c>
      <c r="G602" s="8"/>
      <c r="H602" s="8"/>
      <c r="I602" s="8">
        <v>120</v>
      </c>
      <c r="J602" s="217">
        <f t="shared" si="88"/>
        <v>5.1768766177739435E-2</v>
      </c>
      <c r="K602" s="209">
        <f t="shared" si="84"/>
        <v>221.6453839516825</v>
      </c>
      <c r="L602" s="202">
        <f t="shared" si="80"/>
        <v>48.761984469370148</v>
      </c>
      <c r="M602" s="202">
        <v>81.490016366612124</v>
      </c>
      <c r="N602" s="202">
        <v>25.045626911314987</v>
      </c>
      <c r="O602" s="10">
        <f t="shared" si="85"/>
        <v>376.94301169897972</v>
      </c>
      <c r="P602" s="11">
        <f t="shared" si="86"/>
        <v>0.11106878221304259</v>
      </c>
    </row>
    <row r="603" spans="1:16" ht="18" x14ac:dyDescent="0.4">
      <c r="A603" s="9"/>
      <c r="B603" s="13" t="s">
        <v>1698</v>
      </c>
      <c r="C603" s="15">
        <f t="shared" ref="C603:O603" si="89">SUM(C528:C602)</f>
        <v>225620.44999999995</v>
      </c>
      <c r="D603" s="15">
        <f t="shared" si="89"/>
        <v>463.5</v>
      </c>
      <c r="E603" s="15">
        <f t="shared" si="89"/>
        <v>1133.9000000000001</v>
      </c>
      <c r="F603" s="15">
        <f t="shared" si="89"/>
        <v>227217.84999999992</v>
      </c>
      <c r="G603" s="297">
        <f t="shared" si="89"/>
        <v>2</v>
      </c>
      <c r="H603" s="297">
        <f t="shared" si="89"/>
        <v>11</v>
      </c>
      <c r="I603" s="297">
        <f t="shared" si="89"/>
        <v>4623</v>
      </c>
      <c r="J603" s="199">
        <f t="shared" si="89"/>
        <v>2.0000000000000009</v>
      </c>
      <c r="K603" s="199">
        <f t="shared" si="89"/>
        <v>8562.9000000000015</v>
      </c>
      <c r="L603" s="199">
        <f t="shared" si="89"/>
        <v>1883.8379999999991</v>
      </c>
      <c r="M603" s="341">
        <f t="shared" si="89"/>
        <v>3148.2309656301154</v>
      </c>
      <c r="N603" s="199">
        <f t="shared" si="89"/>
        <v>983.44365749235499</v>
      </c>
      <c r="O603" s="15">
        <f t="shared" si="89"/>
        <v>14578.412623122465</v>
      </c>
      <c r="P603" s="16">
        <f t="shared" si="86"/>
        <v>6.4160507737937272E-2</v>
      </c>
    </row>
    <row r="604" spans="1:16" ht="18" x14ac:dyDescent="0.4">
      <c r="A604" s="9"/>
      <c r="B604" s="7" t="s">
        <v>58</v>
      </c>
      <c r="C604" s="8"/>
      <c r="D604" s="8"/>
      <c r="E604" s="8"/>
      <c r="F604" s="8"/>
      <c r="G604" s="8"/>
      <c r="H604" s="8"/>
      <c r="I604" s="330">
        <v>4636</v>
      </c>
      <c r="J604" s="195"/>
      <c r="K604" s="195"/>
      <c r="L604" s="202">
        <f t="shared" si="80"/>
        <v>0</v>
      </c>
      <c r="M604" s="202"/>
      <c r="N604" s="195"/>
      <c r="O604" s="8"/>
      <c r="P604" s="11"/>
    </row>
    <row r="605" spans="1:16" x14ac:dyDescent="0.35">
      <c r="A605" s="9">
        <v>1</v>
      </c>
      <c r="B605" s="14" t="s">
        <v>59</v>
      </c>
      <c r="C605" s="8">
        <f>димвенканали!C605</f>
        <v>399.3</v>
      </c>
      <c r="D605" s="8">
        <f>димвенканали!D605</f>
        <v>0</v>
      </c>
      <c r="E605" s="8">
        <f>димвенканали!E605</f>
        <v>0</v>
      </c>
      <c r="F605" s="8">
        <f t="shared" ref="F605:F664" si="90">C605+D605+E605</f>
        <v>399.3</v>
      </c>
      <c r="G605" s="8"/>
      <c r="H605" s="8"/>
      <c r="I605" s="8">
        <v>8</v>
      </c>
      <c r="J605" s="217">
        <f>2/4064*(I605+H605+G605)</f>
        <v>3.937007874015748E-3</v>
      </c>
      <c r="K605" s="209">
        <f t="shared" ref="K605:K664" si="91">J605*$K$2</f>
        <v>16.856102362204723</v>
      </c>
      <c r="L605" s="202">
        <f t="shared" si="80"/>
        <v>3.708342519685039</v>
      </c>
      <c r="M605" s="202">
        <v>5.7735464362850974</v>
      </c>
      <c r="N605" s="202">
        <v>1.3116463805253045</v>
      </c>
      <c r="O605" s="10">
        <f t="shared" ref="O605:O636" si="92">K605+L605+M605+N605</f>
        <v>27.649637698700165</v>
      </c>
      <c r="P605" s="11">
        <f t="shared" ref="P605:P636" si="93">O605/F605</f>
        <v>6.9245273475332242E-2</v>
      </c>
    </row>
    <row r="606" spans="1:16" x14ac:dyDescent="0.35">
      <c r="A606" s="9">
        <f t="shared" ref="A606:A669" si="94">A605+1</f>
        <v>2</v>
      </c>
      <c r="B606" s="14" t="s">
        <v>60</v>
      </c>
      <c r="C606" s="8">
        <f>димвенканали!C606</f>
        <v>4599.2</v>
      </c>
      <c r="D606" s="8">
        <f>димвенканали!D606</f>
        <v>126</v>
      </c>
      <c r="E606" s="8">
        <f>димвенканали!E606</f>
        <v>20.3</v>
      </c>
      <c r="F606" s="8">
        <f t="shared" si="90"/>
        <v>4745.5</v>
      </c>
      <c r="G606" s="8">
        <v>3</v>
      </c>
      <c r="H606" s="8"/>
      <c r="I606" s="8">
        <v>105</v>
      </c>
      <c r="J606" s="217">
        <f t="shared" ref="J606:J669" si="95">2/4064*(I606+H606+G606)</f>
        <v>5.3149606299212601E-2</v>
      </c>
      <c r="K606" s="209">
        <f t="shared" si="91"/>
        <v>227.55738188976378</v>
      </c>
      <c r="L606" s="202">
        <f t="shared" si="80"/>
        <v>50.062624015748028</v>
      </c>
      <c r="M606" s="202">
        <v>77.942876889848819</v>
      </c>
      <c r="N606" s="202">
        <v>17.707226137091606</v>
      </c>
      <c r="O606" s="10">
        <f t="shared" si="92"/>
        <v>373.27010893245222</v>
      </c>
      <c r="P606" s="11">
        <f t="shared" si="93"/>
        <v>7.8657698647656135E-2</v>
      </c>
    </row>
    <row r="607" spans="1:16" x14ac:dyDescent="0.35">
      <c r="A607" s="9">
        <f t="shared" si="94"/>
        <v>3</v>
      </c>
      <c r="B607" s="14" t="s">
        <v>61</v>
      </c>
      <c r="C607" s="8">
        <f>димвенканали!C607</f>
        <v>418.7</v>
      </c>
      <c r="D607" s="8">
        <f>димвенканали!D607</f>
        <v>0</v>
      </c>
      <c r="E607" s="8">
        <f>димвенканали!E607</f>
        <v>0</v>
      </c>
      <c r="F607" s="8">
        <f t="shared" si="90"/>
        <v>418.7</v>
      </c>
      <c r="G607" s="8"/>
      <c r="H607" s="8"/>
      <c r="I607" s="8">
        <v>8</v>
      </c>
      <c r="J607" s="217">
        <f t="shared" si="95"/>
        <v>3.937007874015748E-3</v>
      </c>
      <c r="K607" s="209">
        <f t="shared" si="91"/>
        <v>16.856102362204723</v>
      </c>
      <c r="L607" s="202">
        <f t="shared" si="80"/>
        <v>3.708342519685039</v>
      </c>
      <c r="M607" s="202">
        <v>5.7735464362850974</v>
      </c>
      <c r="N607" s="202">
        <v>1.3116463805253045</v>
      </c>
      <c r="O607" s="10">
        <f t="shared" si="92"/>
        <v>27.649637698700165</v>
      </c>
      <c r="P607" s="11">
        <f t="shared" si="93"/>
        <v>6.6036870548603216E-2</v>
      </c>
    </row>
    <row r="608" spans="1:16" x14ac:dyDescent="0.35">
      <c r="A608" s="9">
        <f t="shared" si="94"/>
        <v>4</v>
      </c>
      <c r="B608" s="14" t="s">
        <v>62</v>
      </c>
      <c r="C608" s="8">
        <f>димвенканали!C608</f>
        <v>1430.1</v>
      </c>
      <c r="D608" s="8">
        <f>димвенканали!D608</f>
        <v>88.5</v>
      </c>
      <c r="E608" s="8">
        <f>димвенканали!E608</f>
        <v>0</v>
      </c>
      <c r="F608" s="8">
        <f t="shared" si="90"/>
        <v>1518.6</v>
      </c>
      <c r="G608" s="8">
        <v>1</v>
      </c>
      <c r="H608" s="8"/>
      <c r="I608" s="8">
        <v>29</v>
      </c>
      <c r="J608" s="217">
        <f t="shared" si="95"/>
        <v>1.4763779527559055E-2</v>
      </c>
      <c r="K608" s="209">
        <f t="shared" si="91"/>
        <v>63.210383858267711</v>
      </c>
      <c r="L608" s="202">
        <f t="shared" si="80"/>
        <v>13.906284448818896</v>
      </c>
      <c r="M608" s="202">
        <v>21.650799136069114</v>
      </c>
      <c r="N608" s="202">
        <v>4.9186739269698903</v>
      </c>
      <c r="O608" s="10">
        <f t="shared" si="92"/>
        <v>103.68614137012561</v>
      </c>
      <c r="P608" s="11">
        <f t="shared" si="93"/>
        <v>6.8277453819389974E-2</v>
      </c>
    </row>
    <row r="609" spans="1:16" x14ac:dyDescent="0.35">
      <c r="A609" s="9">
        <f t="shared" si="94"/>
        <v>5</v>
      </c>
      <c r="B609" s="14" t="s">
        <v>63</v>
      </c>
      <c r="C609" s="8">
        <f>димвенканали!C609</f>
        <v>1507.3</v>
      </c>
      <c r="D609" s="8">
        <f>димвенканали!D609</f>
        <v>0</v>
      </c>
      <c r="E609" s="8">
        <f>димвенканали!E609</f>
        <v>0</v>
      </c>
      <c r="F609" s="8">
        <f t="shared" si="90"/>
        <v>1507.3</v>
      </c>
      <c r="G609" s="8"/>
      <c r="H609" s="8"/>
      <c r="I609" s="8">
        <v>32</v>
      </c>
      <c r="J609" s="217">
        <f t="shared" si="95"/>
        <v>1.5748031496062992E-2</v>
      </c>
      <c r="K609" s="209">
        <f t="shared" si="91"/>
        <v>67.424409448818892</v>
      </c>
      <c r="L609" s="202">
        <f t="shared" si="80"/>
        <v>14.833370078740156</v>
      </c>
      <c r="M609" s="202">
        <v>23.09418574514039</v>
      </c>
      <c r="N609" s="202">
        <v>5.2465855221012179</v>
      </c>
      <c r="O609" s="10">
        <f t="shared" si="92"/>
        <v>110.59855079480066</v>
      </c>
      <c r="P609" s="11">
        <f t="shared" si="93"/>
        <v>7.3375274195449258E-2</v>
      </c>
    </row>
    <row r="610" spans="1:16" x14ac:dyDescent="0.35">
      <c r="A610" s="9">
        <f t="shared" si="94"/>
        <v>6</v>
      </c>
      <c r="B610" s="14" t="s">
        <v>64</v>
      </c>
      <c r="C610" s="8">
        <f>димвенканали!C610</f>
        <v>512.9</v>
      </c>
      <c r="D610" s="8">
        <f>димвенканали!D610</f>
        <v>0</v>
      </c>
      <c r="E610" s="8">
        <f>димвенканали!E610</f>
        <v>0</v>
      </c>
      <c r="F610" s="8">
        <f t="shared" si="90"/>
        <v>512.9</v>
      </c>
      <c r="G610" s="8"/>
      <c r="H610" s="8"/>
      <c r="I610" s="8">
        <v>15</v>
      </c>
      <c r="J610" s="217">
        <f t="shared" si="95"/>
        <v>7.3818897637795275E-3</v>
      </c>
      <c r="K610" s="209">
        <f t="shared" si="91"/>
        <v>31.605191929133856</v>
      </c>
      <c r="L610" s="202">
        <f t="shared" si="80"/>
        <v>6.9531422244094481</v>
      </c>
      <c r="M610" s="202">
        <v>10.825399568034557</v>
      </c>
      <c r="N610" s="202">
        <v>2.4593369634849451</v>
      </c>
      <c r="O610" s="10">
        <f t="shared" si="92"/>
        <v>51.843070685062806</v>
      </c>
      <c r="P610" s="11">
        <f t="shared" si="93"/>
        <v>0.10107832069616457</v>
      </c>
    </row>
    <row r="611" spans="1:16" x14ac:dyDescent="0.35">
      <c r="A611" s="9">
        <f t="shared" si="94"/>
        <v>7</v>
      </c>
      <c r="B611" s="14" t="s">
        <v>65</v>
      </c>
      <c r="C611" s="8">
        <f>димвенканали!C611</f>
        <v>304.10000000000002</v>
      </c>
      <c r="D611" s="8">
        <f>димвенканали!D611</f>
        <v>0</v>
      </c>
      <c r="E611" s="8">
        <f>димвенканали!E611</f>
        <v>0</v>
      </c>
      <c r="F611" s="8">
        <f t="shared" si="90"/>
        <v>304.10000000000002</v>
      </c>
      <c r="G611" s="8"/>
      <c r="H611" s="8"/>
      <c r="I611" s="8">
        <v>8</v>
      </c>
      <c r="J611" s="217">
        <f t="shared" si="95"/>
        <v>3.937007874015748E-3</v>
      </c>
      <c r="K611" s="209">
        <f t="shared" si="91"/>
        <v>16.856102362204723</v>
      </c>
      <c r="L611" s="202">
        <f t="shared" si="80"/>
        <v>3.708342519685039</v>
      </c>
      <c r="M611" s="202">
        <v>5.7735464362850974</v>
      </c>
      <c r="N611" s="202">
        <v>1.3116463805253045</v>
      </c>
      <c r="O611" s="10">
        <f t="shared" si="92"/>
        <v>27.649637698700165</v>
      </c>
      <c r="P611" s="11">
        <f t="shared" si="93"/>
        <v>9.0922846756659528E-2</v>
      </c>
    </row>
    <row r="612" spans="1:16" x14ac:dyDescent="0.35">
      <c r="A612" s="9">
        <f t="shared" si="94"/>
        <v>8</v>
      </c>
      <c r="B612" s="14" t="s">
        <v>66</v>
      </c>
      <c r="C612" s="8">
        <f>димвенканали!C612</f>
        <v>288.5</v>
      </c>
      <c r="D612" s="8">
        <f>димвенканали!D612</f>
        <v>0</v>
      </c>
      <c r="E612" s="8">
        <f>димвенканали!E612</f>
        <v>0</v>
      </c>
      <c r="F612" s="8">
        <f t="shared" si="90"/>
        <v>288.5</v>
      </c>
      <c r="G612" s="8"/>
      <c r="H612" s="8"/>
      <c r="I612" s="8">
        <v>8</v>
      </c>
      <c r="J612" s="217">
        <f t="shared" si="95"/>
        <v>3.937007874015748E-3</v>
      </c>
      <c r="K612" s="209">
        <f t="shared" si="91"/>
        <v>16.856102362204723</v>
      </c>
      <c r="L612" s="202">
        <f t="shared" si="80"/>
        <v>3.708342519685039</v>
      </c>
      <c r="M612" s="202">
        <v>5.7735464362850974</v>
      </c>
      <c r="N612" s="202">
        <v>1.3116463805253045</v>
      </c>
      <c r="O612" s="10">
        <f t="shared" si="92"/>
        <v>27.649637698700165</v>
      </c>
      <c r="P612" s="11">
        <f t="shared" si="93"/>
        <v>9.5839298782322932E-2</v>
      </c>
    </row>
    <row r="613" spans="1:16" x14ac:dyDescent="0.35">
      <c r="A613" s="9">
        <f t="shared" si="94"/>
        <v>9</v>
      </c>
      <c r="B613" s="14" t="s">
        <v>67</v>
      </c>
      <c r="C613" s="8">
        <f>димвенканали!C613</f>
        <v>3428.74</v>
      </c>
      <c r="D613" s="8">
        <f>димвенканали!D613</f>
        <v>0</v>
      </c>
      <c r="E613" s="8">
        <f>димвенканали!E613</f>
        <v>0</v>
      </c>
      <c r="F613" s="8">
        <f t="shared" si="90"/>
        <v>3428.74</v>
      </c>
      <c r="G613" s="8"/>
      <c r="H613" s="8"/>
      <c r="I613" s="8">
        <v>54</v>
      </c>
      <c r="J613" s="217">
        <f t="shared" si="95"/>
        <v>2.6574803149606301E-2</v>
      </c>
      <c r="K613" s="209">
        <f t="shared" si="91"/>
        <v>113.77869094488189</v>
      </c>
      <c r="L613" s="202">
        <f t="shared" si="80"/>
        <v>25.031312007874014</v>
      </c>
      <c r="M613" s="202">
        <v>38.971438444924409</v>
      </c>
      <c r="N613" s="202">
        <v>8.853613068545803</v>
      </c>
      <c r="O613" s="10">
        <f t="shared" si="92"/>
        <v>186.63505446622611</v>
      </c>
      <c r="P613" s="11">
        <f t="shared" si="93"/>
        <v>5.4432547952374961E-2</v>
      </c>
    </row>
    <row r="614" spans="1:16" x14ac:dyDescent="0.35">
      <c r="A614" s="9">
        <f t="shared" si="94"/>
        <v>10</v>
      </c>
      <c r="B614" s="14" t="s">
        <v>68</v>
      </c>
      <c r="C614" s="8">
        <f>димвенканали!C614</f>
        <v>3087.7</v>
      </c>
      <c r="D614" s="8">
        <f>димвенканали!D614</f>
        <v>0</v>
      </c>
      <c r="E614" s="8">
        <f>димвенканали!E614</f>
        <v>147</v>
      </c>
      <c r="F614" s="8">
        <f t="shared" si="90"/>
        <v>3234.7</v>
      </c>
      <c r="G614" s="8"/>
      <c r="H614" s="8">
        <v>4</v>
      </c>
      <c r="I614" s="8">
        <v>74</v>
      </c>
      <c r="J614" s="217">
        <f t="shared" si="95"/>
        <v>3.8385826771653545E-2</v>
      </c>
      <c r="K614" s="209">
        <f t="shared" si="91"/>
        <v>164.34699803149607</v>
      </c>
      <c r="L614" s="202">
        <f t="shared" ref="L614:L672" si="96">K614*0.22</f>
        <v>36.156339566929134</v>
      </c>
      <c r="M614" s="202">
        <v>56.292077753779694</v>
      </c>
      <c r="N614" s="202">
        <v>12.788552210121717</v>
      </c>
      <c r="O614" s="10">
        <f t="shared" si="92"/>
        <v>269.58396756232668</v>
      </c>
      <c r="P614" s="11">
        <f t="shared" si="93"/>
        <v>8.3341258095751283E-2</v>
      </c>
    </row>
    <row r="615" spans="1:16" x14ac:dyDescent="0.35">
      <c r="A615" s="9">
        <f t="shared" si="94"/>
        <v>11</v>
      </c>
      <c r="B615" s="14" t="s">
        <v>69</v>
      </c>
      <c r="C615" s="8">
        <f>димвенканали!C615</f>
        <v>4590.05</v>
      </c>
      <c r="D615" s="8">
        <f>димвенканали!D615</f>
        <v>0</v>
      </c>
      <c r="E615" s="8">
        <f>димвенканали!E615</f>
        <v>0</v>
      </c>
      <c r="F615" s="8">
        <f t="shared" si="90"/>
        <v>4590.05</v>
      </c>
      <c r="G615" s="8"/>
      <c r="H615" s="8"/>
      <c r="I615" s="8">
        <v>112</v>
      </c>
      <c r="J615" s="217">
        <f t="shared" si="95"/>
        <v>5.5118110236220472E-2</v>
      </c>
      <c r="K615" s="209">
        <f t="shared" si="91"/>
        <v>235.98543307086612</v>
      </c>
      <c r="L615" s="202">
        <f t="shared" si="96"/>
        <v>51.916795275590545</v>
      </c>
      <c r="M615" s="202">
        <v>80.829650107991355</v>
      </c>
      <c r="N615" s="202">
        <v>18.363049327354261</v>
      </c>
      <c r="O615" s="10">
        <f t="shared" si="92"/>
        <v>387.09492778180231</v>
      </c>
      <c r="P615" s="11">
        <f t="shared" si="93"/>
        <v>8.4333488258690498E-2</v>
      </c>
    </row>
    <row r="616" spans="1:16" x14ac:dyDescent="0.35">
      <c r="A616" s="9">
        <f t="shared" si="94"/>
        <v>12</v>
      </c>
      <c r="B616" s="14" t="s">
        <v>70</v>
      </c>
      <c r="C616" s="8">
        <f>димвенканали!C616</f>
        <v>4652.09</v>
      </c>
      <c r="D616" s="8">
        <f>димвенканали!D616</f>
        <v>0</v>
      </c>
      <c r="E616" s="8">
        <f>димвенканали!E616</f>
        <v>0</v>
      </c>
      <c r="F616" s="8">
        <f t="shared" si="90"/>
        <v>4652.09</v>
      </c>
      <c r="G616" s="8"/>
      <c r="H616" s="8"/>
      <c r="I616" s="8">
        <v>112</v>
      </c>
      <c r="J616" s="217">
        <f t="shared" si="95"/>
        <v>5.5118110236220472E-2</v>
      </c>
      <c r="K616" s="209">
        <f t="shared" si="91"/>
        <v>235.98543307086612</v>
      </c>
      <c r="L616" s="202">
        <f t="shared" si="96"/>
        <v>51.916795275590545</v>
      </c>
      <c r="M616" s="202">
        <v>80.829650107991355</v>
      </c>
      <c r="N616" s="202">
        <v>18.363049327354261</v>
      </c>
      <c r="O616" s="10">
        <f t="shared" si="92"/>
        <v>387.09492778180231</v>
      </c>
      <c r="P616" s="11">
        <f t="shared" si="93"/>
        <v>8.3208821794462762E-2</v>
      </c>
    </row>
    <row r="617" spans="1:16" x14ac:dyDescent="0.35">
      <c r="A617" s="9">
        <f t="shared" si="94"/>
        <v>13</v>
      </c>
      <c r="B617" s="14" t="s">
        <v>71</v>
      </c>
      <c r="C617" s="8">
        <f>димвенканали!C617</f>
        <v>4635.5</v>
      </c>
      <c r="D617" s="8">
        <f>димвенканали!D617</f>
        <v>0</v>
      </c>
      <c r="E617" s="8">
        <f>димвенканали!E617</f>
        <v>0</v>
      </c>
      <c r="F617" s="8">
        <f t="shared" si="90"/>
        <v>4635.5</v>
      </c>
      <c r="G617" s="8"/>
      <c r="H617" s="8"/>
      <c r="I617" s="8">
        <v>112</v>
      </c>
      <c r="J617" s="217">
        <f t="shared" si="95"/>
        <v>5.5118110236220472E-2</v>
      </c>
      <c r="K617" s="209">
        <f t="shared" si="91"/>
        <v>235.98543307086612</v>
      </c>
      <c r="L617" s="202">
        <f t="shared" si="96"/>
        <v>51.916795275590545</v>
      </c>
      <c r="M617" s="202">
        <v>80.829650107991355</v>
      </c>
      <c r="N617" s="202">
        <v>18.363049327354261</v>
      </c>
      <c r="O617" s="10">
        <f t="shared" si="92"/>
        <v>387.09492778180231</v>
      </c>
      <c r="P617" s="11">
        <f t="shared" si="93"/>
        <v>8.3506618009233591E-2</v>
      </c>
    </row>
    <row r="618" spans="1:16" x14ac:dyDescent="0.35">
      <c r="A618" s="9">
        <f t="shared" si="94"/>
        <v>14</v>
      </c>
      <c r="B618" s="14" t="s">
        <v>72</v>
      </c>
      <c r="C618" s="8">
        <f>димвенканали!C618</f>
        <v>760.7</v>
      </c>
      <c r="D618" s="8">
        <f>димвенканали!D618</f>
        <v>0</v>
      </c>
      <c r="E618" s="8">
        <f>димвенканали!E618</f>
        <v>0</v>
      </c>
      <c r="F618" s="8">
        <f t="shared" si="90"/>
        <v>760.7</v>
      </c>
      <c r="G618" s="8"/>
      <c r="H618" s="8"/>
      <c r="I618" s="8">
        <v>18</v>
      </c>
      <c r="J618" s="217">
        <f t="shared" si="95"/>
        <v>8.8582677165354329E-3</v>
      </c>
      <c r="K618" s="209">
        <f t="shared" si="91"/>
        <v>37.926230314960627</v>
      </c>
      <c r="L618" s="202">
        <f t="shared" si="96"/>
        <v>8.343770669291338</v>
      </c>
      <c r="M618" s="202">
        <v>12.990479481641469</v>
      </c>
      <c r="N618" s="202">
        <v>2.9512043561819343</v>
      </c>
      <c r="O618" s="10">
        <f t="shared" si="92"/>
        <v>62.21168482207537</v>
      </c>
      <c r="P618" s="11">
        <f t="shared" si="93"/>
        <v>8.1782154360556553E-2</v>
      </c>
    </row>
    <row r="619" spans="1:16" x14ac:dyDescent="0.35">
      <c r="A619" s="9">
        <f t="shared" si="94"/>
        <v>15</v>
      </c>
      <c r="B619" s="14" t="s">
        <v>73</v>
      </c>
      <c r="C619" s="8">
        <f>димвенканали!C619</f>
        <v>195.3</v>
      </c>
      <c r="D619" s="8">
        <f>димвенканали!D619</f>
        <v>0</v>
      </c>
      <c r="E619" s="8">
        <f>димвенканали!E619</f>
        <v>0</v>
      </c>
      <c r="F619" s="8">
        <f t="shared" si="90"/>
        <v>195.3</v>
      </c>
      <c r="G619" s="8"/>
      <c r="H619" s="8"/>
      <c r="I619" s="8">
        <v>4</v>
      </c>
      <c r="J619" s="217">
        <f t="shared" si="95"/>
        <v>1.968503937007874E-3</v>
      </c>
      <c r="K619" s="209">
        <f t="shared" si="91"/>
        <v>8.4280511811023615</v>
      </c>
      <c r="L619" s="202">
        <f t="shared" si="96"/>
        <v>1.8541712598425195</v>
      </c>
      <c r="M619" s="202">
        <v>2.8867732181425487</v>
      </c>
      <c r="N619" s="202">
        <v>0.65582319026265223</v>
      </c>
      <c r="O619" s="10">
        <f t="shared" si="92"/>
        <v>13.824818849350082</v>
      </c>
      <c r="P619" s="11">
        <f t="shared" si="93"/>
        <v>7.0787602915258999E-2</v>
      </c>
    </row>
    <row r="620" spans="1:16" x14ac:dyDescent="0.35">
      <c r="A620" s="9">
        <f t="shared" si="94"/>
        <v>16</v>
      </c>
      <c r="B620" s="14" t="s">
        <v>74</v>
      </c>
      <c r="C620" s="8">
        <f>димвенканали!C620</f>
        <v>1221.2</v>
      </c>
      <c r="D620" s="8">
        <f>димвенканали!D620</f>
        <v>0</v>
      </c>
      <c r="E620" s="8">
        <f>димвенканали!E620</f>
        <v>0</v>
      </c>
      <c r="F620" s="8">
        <f t="shared" si="90"/>
        <v>1221.2</v>
      </c>
      <c r="G620" s="8"/>
      <c r="H620" s="8"/>
      <c r="I620" s="8">
        <v>21</v>
      </c>
      <c r="J620" s="217">
        <f t="shared" si="95"/>
        <v>1.0334645669291338E-2</v>
      </c>
      <c r="K620" s="209">
        <f t="shared" si="91"/>
        <v>44.247268700787394</v>
      </c>
      <c r="L620" s="202">
        <f t="shared" si="96"/>
        <v>9.7343991141732271</v>
      </c>
      <c r="M620" s="202">
        <v>15.155559395248382</v>
      </c>
      <c r="N620" s="202">
        <v>3.4430717488789235</v>
      </c>
      <c r="O620" s="10">
        <f t="shared" si="92"/>
        <v>72.580298959087926</v>
      </c>
      <c r="P620" s="11">
        <f t="shared" si="93"/>
        <v>5.9433589059194172E-2</v>
      </c>
    </row>
    <row r="621" spans="1:16" x14ac:dyDescent="0.35">
      <c r="A621" s="9">
        <f t="shared" si="94"/>
        <v>17</v>
      </c>
      <c r="B621" s="14" t="s">
        <v>75</v>
      </c>
      <c r="C621" s="8">
        <f>димвенканали!C621</f>
        <v>967.5</v>
      </c>
      <c r="D621" s="8">
        <f>димвенканали!D621</f>
        <v>0</v>
      </c>
      <c r="E621" s="8">
        <f>димвенканали!E621</f>
        <v>0</v>
      </c>
      <c r="F621" s="8">
        <f t="shared" si="90"/>
        <v>967.5</v>
      </c>
      <c r="G621" s="8"/>
      <c r="H621" s="8"/>
      <c r="I621" s="8">
        <v>14</v>
      </c>
      <c r="J621" s="217">
        <f t="shared" si="95"/>
        <v>6.889763779527559E-3</v>
      </c>
      <c r="K621" s="209">
        <f t="shared" si="91"/>
        <v>29.498179133858265</v>
      </c>
      <c r="L621" s="202">
        <f t="shared" si="96"/>
        <v>6.4895994094488181</v>
      </c>
      <c r="M621" s="202">
        <v>10.103706263498919</v>
      </c>
      <c r="N621" s="202">
        <v>2.2953811659192827</v>
      </c>
      <c r="O621" s="10">
        <f t="shared" si="92"/>
        <v>48.386865972725289</v>
      </c>
      <c r="P621" s="11">
        <f t="shared" si="93"/>
        <v>5.0012264571292285E-2</v>
      </c>
    </row>
    <row r="622" spans="1:16" x14ac:dyDescent="0.35">
      <c r="A622" s="9">
        <f t="shared" si="94"/>
        <v>18</v>
      </c>
      <c r="B622" s="14" t="s">
        <v>76</v>
      </c>
      <c r="C622" s="8">
        <f>димвенканали!C622</f>
        <v>1147.9000000000001</v>
      </c>
      <c r="D622" s="8">
        <f>димвенканали!D622</f>
        <v>0</v>
      </c>
      <c r="E622" s="8">
        <f>димвенканали!E622</f>
        <v>0</v>
      </c>
      <c r="F622" s="8">
        <f t="shared" si="90"/>
        <v>1147.9000000000001</v>
      </c>
      <c r="G622" s="8"/>
      <c r="H622" s="8"/>
      <c r="I622" s="8">
        <v>17</v>
      </c>
      <c r="J622" s="217">
        <f t="shared" si="95"/>
        <v>8.3661417322834636E-3</v>
      </c>
      <c r="K622" s="209">
        <f t="shared" si="91"/>
        <v>35.819217519685033</v>
      </c>
      <c r="L622" s="202">
        <f t="shared" si="96"/>
        <v>7.8802278543307072</v>
      </c>
      <c r="M622" s="202">
        <v>12.268786177105831</v>
      </c>
      <c r="N622" s="202">
        <v>2.7872485586162719</v>
      </c>
      <c r="O622" s="10">
        <f t="shared" si="92"/>
        <v>58.755480109737839</v>
      </c>
      <c r="P622" s="11">
        <f t="shared" si="93"/>
        <v>5.1185190443190032E-2</v>
      </c>
    </row>
    <row r="623" spans="1:16" x14ac:dyDescent="0.35">
      <c r="A623" s="9">
        <f t="shared" si="94"/>
        <v>19</v>
      </c>
      <c r="B623" s="14" t="s">
        <v>77</v>
      </c>
      <c r="C623" s="8">
        <f>димвенканали!C623</f>
        <v>2411.94</v>
      </c>
      <c r="D623" s="8">
        <f>димвенканали!D623</f>
        <v>49.6</v>
      </c>
      <c r="E623" s="8">
        <f>димвенканали!E623</f>
        <v>60.6</v>
      </c>
      <c r="F623" s="8">
        <f t="shared" si="90"/>
        <v>2522.14</v>
      </c>
      <c r="G623" s="8">
        <v>1</v>
      </c>
      <c r="H623" s="8"/>
      <c r="I623" s="8">
        <v>56</v>
      </c>
      <c r="J623" s="217">
        <f t="shared" si="95"/>
        <v>2.8051181102362203E-2</v>
      </c>
      <c r="K623" s="209">
        <f t="shared" si="91"/>
        <v>120.09972933070866</v>
      </c>
      <c r="L623" s="202">
        <f t="shared" si="96"/>
        <v>26.421940452755905</v>
      </c>
      <c r="M623" s="202">
        <v>41.136518358531319</v>
      </c>
      <c r="N623" s="202">
        <v>9.3454804612427935</v>
      </c>
      <c r="O623" s="10">
        <f t="shared" si="92"/>
        <v>197.00366860323868</v>
      </c>
      <c r="P623" s="11">
        <f t="shared" si="93"/>
        <v>7.8109727692847616E-2</v>
      </c>
    </row>
    <row r="624" spans="1:16" x14ac:dyDescent="0.35">
      <c r="A624" s="9">
        <f t="shared" si="94"/>
        <v>20</v>
      </c>
      <c r="B624" s="14" t="s">
        <v>78</v>
      </c>
      <c r="C624" s="8">
        <f>димвенканали!C624</f>
        <v>5364.3</v>
      </c>
      <c r="D624" s="8">
        <f>димвенканали!D624</f>
        <v>0</v>
      </c>
      <c r="E624" s="8">
        <f>димвенканали!E624</f>
        <v>0</v>
      </c>
      <c r="F624" s="8">
        <f t="shared" si="90"/>
        <v>5364.3</v>
      </c>
      <c r="G624" s="8"/>
      <c r="H624" s="8"/>
      <c r="I624" s="8">
        <v>123</v>
      </c>
      <c r="J624" s="217">
        <f t="shared" si="95"/>
        <v>6.0531496062992123E-2</v>
      </c>
      <c r="K624" s="209">
        <f t="shared" si="91"/>
        <v>259.16257381889761</v>
      </c>
      <c r="L624" s="202">
        <f t="shared" si="96"/>
        <v>57.015766240157475</v>
      </c>
      <c r="M624" s="202">
        <v>88.768276457883374</v>
      </c>
      <c r="N624" s="202">
        <v>20.16656310057655</v>
      </c>
      <c r="O624" s="10">
        <f t="shared" si="92"/>
        <v>425.11317961751496</v>
      </c>
      <c r="P624" s="11">
        <f t="shared" si="93"/>
        <v>7.9248584086929322E-2</v>
      </c>
    </row>
    <row r="625" spans="1:16" x14ac:dyDescent="0.35">
      <c r="A625" s="9">
        <f t="shared" si="94"/>
        <v>21</v>
      </c>
      <c r="B625" s="14" t="s">
        <v>79</v>
      </c>
      <c r="C625" s="8">
        <f>димвенканали!C625</f>
        <v>1516</v>
      </c>
      <c r="D625" s="8">
        <f>димвенканали!D625</f>
        <v>0</v>
      </c>
      <c r="E625" s="8">
        <f>димвенканали!E625</f>
        <v>0</v>
      </c>
      <c r="F625" s="8">
        <f t="shared" si="90"/>
        <v>1516</v>
      </c>
      <c r="G625" s="8"/>
      <c r="H625" s="8"/>
      <c r="I625" s="8">
        <v>32</v>
      </c>
      <c r="J625" s="217">
        <f t="shared" si="95"/>
        <v>1.5748031496062992E-2</v>
      </c>
      <c r="K625" s="209">
        <f t="shared" si="91"/>
        <v>67.424409448818892</v>
      </c>
      <c r="L625" s="202">
        <f t="shared" si="96"/>
        <v>14.833370078740156</v>
      </c>
      <c r="M625" s="202">
        <v>23.09418574514039</v>
      </c>
      <c r="N625" s="202">
        <v>5.2465855221012179</v>
      </c>
      <c r="O625" s="10">
        <f t="shared" si="92"/>
        <v>110.59855079480066</v>
      </c>
      <c r="P625" s="11">
        <f t="shared" si="93"/>
        <v>7.2954189178628406E-2</v>
      </c>
    </row>
    <row r="626" spans="1:16" x14ac:dyDescent="0.35">
      <c r="A626" s="9">
        <f t="shared" si="94"/>
        <v>22</v>
      </c>
      <c r="B626" s="14" t="s">
        <v>80</v>
      </c>
      <c r="C626" s="8">
        <f>димвенканали!C626</f>
        <v>4518</v>
      </c>
      <c r="D626" s="8">
        <f>димвенканали!D626</f>
        <v>0</v>
      </c>
      <c r="E626" s="8">
        <f>димвенканали!E626</f>
        <v>0</v>
      </c>
      <c r="F626" s="8">
        <f t="shared" si="90"/>
        <v>4518</v>
      </c>
      <c r="G626" s="8"/>
      <c r="H626" s="8"/>
      <c r="I626" s="8">
        <v>99</v>
      </c>
      <c r="J626" s="217">
        <f t="shared" si="95"/>
        <v>4.8720472440944879E-2</v>
      </c>
      <c r="K626" s="209">
        <f t="shared" si="91"/>
        <v>208.59426673228344</v>
      </c>
      <c r="L626" s="202">
        <f t="shared" si="96"/>
        <v>45.890738681102356</v>
      </c>
      <c r="M626" s="202">
        <v>71.447637149028083</v>
      </c>
      <c r="N626" s="202">
        <v>16.23162395900064</v>
      </c>
      <c r="O626" s="10">
        <f t="shared" si="92"/>
        <v>342.1642665214145</v>
      </c>
      <c r="P626" s="11">
        <f t="shared" si="93"/>
        <v>7.573356939385005E-2</v>
      </c>
    </row>
    <row r="627" spans="1:16" x14ac:dyDescent="0.35">
      <c r="A627" s="9">
        <f t="shared" si="94"/>
        <v>23</v>
      </c>
      <c r="B627" s="14" t="s">
        <v>81</v>
      </c>
      <c r="C627" s="8">
        <f>димвенканали!C627</f>
        <v>4421.3999999999996</v>
      </c>
      <c r="D627" s="8">
        <f>димвенканали!D627</f>
        <v>0</v>
      </c>
      <c r="E627" s="8">
        <f>димвенканали!E627</f>
        <v>266.60000000000002</v>
      </c>
      <c r="F627" s="8">
        <f t="shared" si="90"/>
        <v>4688</v>
      </c>
      <c r="G627" s="8">
        <v>1</v>
      </c>
      <c r="H627" s="8">
        <v>2</v>
      </c>
      <c r="I627" s="8">
        <v>94</v>
      </c>
      <c r="J627" s="217">
        <f t="shared" si="95"/>
        <v>4.7736220472440943E-2</v>
      </c>
      <c r="K627" s="209">
        <f t="shared" si="91"/>
        <v>204.38024114173226</v>
      </c>
      <c r="L627" s="202">
        <f t="shared" si="96"/>
        <v>44.963653051181097</v>
      </c>
      <c r="M627" s="202">
        <v>70.0042505399568</v>
      </c>
      <c r="N627" s="202">
        <v>15.903712363869314</v>
      </c>
      <c r="O627" s="10">
        <f t="shared" si="92"/>
        <v>335.25185709673946</v>
      </c>
      <c r="P627" s="11">
        <f t="shared" si="93"/>
        <v>7.1512768152034861E-2</v>
      </c>
    </row>
    <row r="628" spans="1:16" x14ac:dyDescent="0.35">
      <c r="A628" s="9">
        <f t="shared" si="94"/>
        <v>24</v>
      </c>
      <c r="B628" s="14" t="s">
        <v>82</v>
      </c>
      <c r="C628" s="8">
        <f>димвенканали!C628</f>
        <v>3216</v>
      </c>
      <c r="D628" s="8">
        <f>димвенканали!D628</f>
        <v>0</v>
      </c>
      <c r="E628" s="8">
        <f>димвенканали!E628</f>
        <v>0</v>
      </c>
      <c r="F628" s="8">
        <f t="shared" si="90"/>
        <v>3216</v>
      </c>
      <c r="G628" s="8"/>
      <c r="H628" s="8"/>
      <c r="I628" s="8">
        <v>70</v>
      </c>
      <c r="J628" s="217">
        <f t="shared" si="95"/>
        <v>3.4448818897637797E-2</v>
      </c>
      <c r="K628" s="209">
        <f t="shared" si="91"/>
        <v>147.49089566929135</v>
      </c>
      <c r="L628" s="202">
        <f t="shared" si="96"/>
        <v>32.447997047244094</v>
      </c>
      <c r="M628" s="202">
        <v>50.518531317494606</v>
      </c>
      <c r="N628" s="202">
        <v>11.476905829596411</v>
      </c>
      <c r="O628" s="10">
        <f t="shared" si="92"/>
        <v>241.93432986362646</v>
      </c>
      <c r="P628" s="11">
        <f t="shared" si="93"/>
        <v>7.522833640038136E-2</v>
      </c>
    </row>
    <row r="629" spans="1:16" x14ac:dyDescent="0.35">
      <c r="A629" s="9">
        <f t="shared" si="94"/>
        <v>25</v>
      </c>
      <c r="B629" s="14" t="s">
        <v>83</v>
      </c>
      <c r="C629" s="8">
        <f>димвенканали!C629</f>
        <v>5920.8</v>
      </c>
      <c r="D629" s="8">
        <f>димвенканали!D629</f>
        <v>0</v>
      </c>
      <c r="E629" s="8">
        <f>димвенканали!E629</f>
        <v>0</v>
      </c>
      <c r="F629" s="8">
        <f t="shared" si="90"/>
        <v>5920.8</v>
      </c>
      <c r="G629" s="8"/>
      <c r="H629" s="8"/>
      <c r="I629" s="8">
        <v>119</v>
      </c>
      <c r="J629" s="217">
        <f t="shared" si="95"/>
        <v>5.8562992125984252E-2</v>
      </c>
      <c r="K629" s="209">
        <f t="shared" si="91"/>
        <v>250.73452263779527</v>
      </c>
      <c r="L629" s="202">
        <f t="shared" si="96"/>
        <v>55.161594980314959</v>
      </c>
      <c r="M629" s="202">
        <v>85.881503239740823</v>
      </c>
      <c r="N629" s="202">
        <v>19.510739910313902</v>
      </c>
      <c r="O629" s="10">
        <f t="shared" si="92"/>
        <v>411.28836076816492</v>
      </c>
      <c r="P629" s="11">
        <f t="shared" si="93"/>
        <v>6.9464998102986911E-2</v>
      </c>
    </row>
    <row r="630" spans="1:16" x14ac:dyDescent="0.35">
      <c r="A630" s="9">
        <f t="shared" si="94"/>
        <v>26</v>
      </c>
      <c r="B630" s="14" t="s">
        <v>84</v>
      </c>
      <c r="C630" s="8">
        <f>димвенканали!C630</f>
        <v>5795.5</v>
      </c>
      <c r="D630" s="8">
        <f>димвенканали!D630</f>
        <v>0</v>
      </c>
      <c r="E630" s="8">
        <f>димвенканали!E630</f>
        <v>60.9</v>
      </c>
      <c r="F630" s="8">
        <f t="shared" si="90"/>
        <v>5856.4</v>
      </c>
      <c r="G630" s="8"/>
      <c r="H630" s="8">
        <v>1</v>
      </c>
      <c r="I630" s="8">
        <v>118</v>
      </c>
      <c r="J630" s="217">
        <f t="shared" si="95"/>
        <v>5.8562992125984252E-2</v>
      </c>
      <c r="K630" s="209">
        <f t="shared" si="91"/>
        <v>250.73452263779527</v>
      </c>
      <c r="L630" s="202">
        <f t="shared" si="96"/>
        <v>55.161594980314959</v>
      </c>
      <c r="M630" s="202">
        <v>85.881503239740823</v>
      </c>
      <c r="N630" s="202">
        <v>19.510739910313902</v>
      </c>
      <c r="O630" s="10">
        <f t="shared" si="92"/>
        <v>411.28836076816492</v>
      </c>
      <c r="P630" s="11">
        <f t="shared" si="93"/>
        <v>7.0228871109925026E-2</v>
      </c>
    </row>
    <row r="631" spans="1:16" x14ac:dyDescent="0.35">
      <c r="A631" s="9">
        <f t="shared" si="94"/>
        <v>27</v>
      </c>
      <c r="B631" s="14" t="s">
        <v>85</v>
      </c>
      <c r="C631" s="8">
        <f>димвенканали!C631</f>
        <v>161.19999999999999</v>
      </c>
      <c r="D631" s="8">
        <f>димвенканали!D631</f>
        <v>0</v>
      </c>
      <c r="E631" s="8">
        <f>димвенканали!E631</f>
        <v>0</v>
      </c>
      <c r="F631" s="8">
        <f t="shared" si="90"/>
        <v>161.19999999999999</v>
      </c>
      <c r="G631" s="8"/>
      <c r="H631" s="8"/>
      <c r="I631" s="8">
        <v>4</v>
      </c>
      <c r="J631" s="217">
        <f t="shared" si="95"/>
        <v>1.968503937007874E-3</v>
      </c>
      <c r="K631" s="209">
        <f t="shared" si="91"/>
        <v>8.4280511811023615</v>
      </c>
      <c r="L631" s="202">
        <f t="shared" si="96"/>
        <v>1.8541712598425195</v>
      </c>
      <c r="M631" s="202">
        <v>2.8867732181425487</v>
      </c>
      <c r="N631" s="202">
        <v>0.65582319026265223</v>
      </c>
      <c r="O631" s="10">
        <f t="shared" si="92"/>
        <v>13.824818849350082</v>
      </c>
      <c r="P631" s="11">
        <f t="shared" si="93"/>
        <v>8.5761903531948402E-2</v>
      </c>
    </row>
    <row r="632" spans="1:16" x14ac:dyDescent="0.35">
      <c r="A632" s="9">
        <f t="shared" si="94"/>
        <v>28</v>
      </c>
      <c r="B632" s="14" t="s">
        <v>86</v>
      </c>
      <c r="C632" s="8">
        <f>димвенканали!C632</f>
        <v>1595.5</v>
      </c>
      <c r="D632" s="8">
        <f>димвенканали!D632</f>
        <v>0</v>
      </c>
      <c r="E632" s="8">
        <f>димвенканали!E632</f>
        <v>819.3</v>
      </c>
      <c r="F632" s="8">
        <f t="shared" si="90"/>
        <v>2414.8000000000002</v>
      </c>
      <c r="G632" s="8"/>
      <c r="H632" s="8">
        <v>1</v>
      </c>
      <c r="I632" s="8">
        <v>31</v>
      </c>
      <c r="J632" s="217">
        <f t="shared" si="95"/>
        <v>1.5748031496062992E-2</v>
      </c>
      <c r="K632" s="209">
        <f t="shared" si="91"/>
        <v>67.424409448818892</v>
      </c>
      <c r="L632" s="202">
        <f t="shared" si="96"/>
        <v>14.833370078740156</v>
      </c>
      <c r="M632" s="202">
        <v>23.09418574514039</v>
      </c>
      <c r="N632" s="202">
        <v>5.2465855221012179</v>
      </c>
      <c r="O632" s="10">
        <f t="shared" si="92"/>
        <v>110.59855079480066</v>
      </c>
      <c r="P632" s="11">
        <f t="shared" si="93"/>
        <v>4.5800294349345974E-2</v>
      </c>
    </row>
    <row r="633" spans="1:16" x14ac:dyDescent="0.35">
      <c r="A633" s="9">
        <f t="shared" si="94"/>
        <v>29</v>
      </c>
      <c r="B633" s="14" t="s">
        <v>87</v>
      </c>
      <c r="C633" s="8">
        <f>димвенканали!C633</f>
        <v>1474.5</v>
      </c>
      <c r="D633" s="8">
        <f>димвенканали!D633</f>
        <v>0</v>
      </c>
      <c r="E633" s="8">
        <f>димвенканали!E633</f>
        <v>0</v>
      </c>
      <c r="F633" s="8">
        <f t="shared" si="90"/>
        <v>1474.5</v>
      </c>
      <c r="G633" s="8"/>
      <c r="H633" s="8"/>
      <c r="I633" s="8">
        <v>32</v>
      </c>
      <c r="J633" s="217">
        <f t="shared" si="95"/>
        <v>1.5748031496062992E-2</v>
      </c>
      <c r="K633" s="209">
        <f t="shared" si="91"/>
        <v>67.424409448818892</v>
      </c>
      <c r="L633" s="202">
        <f t="shared" si="96"/>
        <v>14.833370078740156</v>
      </c>
      <c r="M633" s="202">
        <v>23.09418574514039</v>
      </c>
      <c r="N633" s="202">
        <v>5.2465855221012179</v>
      </c>
      <c r="O633" s="10">
        <f t="shared" si="92"/>
        <v>110.59855079480066</v>
      </c>
      <c r="P633" s="11">
        <f t="shared" si="93"/>
        <v>7.5007494604815636E-2</v>
      </c>
    </row>
    <row r="634" spans="1:16" x14ac:dyDescent="0.35">
      <c r="A634" s="9">
        <f t="shared" si="94"/>
        <v>30</v>
      </c>
      <c r="B634" s="14" t="s">
        <v>88</v>
      </c>
      <c r="C634" s="8">
        <f>димвенканали!C634</f>
        <v>3142.9</v>
      </c>
      <c r="D634" s="8">
        <f>димвенканали!D634</f>
        <v>0</v>
      </c>
      <c r="E634" s="8">
        <f>димвенканали!E634</f>
        <v>0</v>
      </c>
      <c r="F634" s="8">
        <f t="shared" si="90"/>
        <v>3142.9</v>
      </c>
      <c r="G634" s="8"/>
      <c r="H634" s="8"/>
      <c r="I634" s="8">
        <v>76</v>
      </c>
      <c r="J634" s="217">
        <f t="shared" si="95"/>
        <v>3.7401574803149609E-2</v>
      </c>
      <c r="K634" s="209">
        <f t="shared" si="91"/>
        <v>160.13297244094488</v>
      </c>
      <c r="L634" s="202">
        <f t="shared" si="96"/>
        <v>35.229253937007876</v>
      </c>
      <c r="M634" s="202">
        <v>54.848691144708425</v>
      </c>
      <c r="N634" s="202">
        <v>12.460640614990391</v>
      </c>
      <c r="O634" s="10">
        <f t="shared" si="92"/>
        <v>262.67155813765157</v>
      </c>
      <c r="P634" s="11">
        <f t="shared" si="93"/>
        <v>8.3576174277785353E-2</v>
      </c>
    </row>
    <row r="635" spans="1:16" x14ac:dyDescent="0.35">
      <c r="A635" s="9">
        <f t="shared" si="94"/>
        <v>31</v>
      </c>
      <c r="B635" s="14" t="s">
        <v>89</v>
      </c>
      <c r="C635" s="8">
        <f>димвенканали!C635</f>
        <v>3166.8</v>
      </c>
      <c r="D635" s="8">
        <f>димвенканали!D635</f>
        <v>0</v>
      </c>
      <c r="E635" s="8">
        <f>димвенканали!E635</f>
        <v>69.8</v>
      </c>
      <c r="F635" s="8">
        <f t="shared" si="90"/>
        <v>3236.6000000000004</v>
      </c>
      <c r="G635" s="8"/>
      <c r="H635" s="8">
        <v>1</v>
      </c>
      <c r="I635" s="8">
        <v>79</v>
      </c>
      <c r="J635" s="217">
        <f t="shared" si="95"/>
        <v>3.937007874015748E-2</v>
      </c>
      <c r="K635" s="209">
        <f t="shared" si="91"/>
        <v>168.56102362204723</v>
      </c>
      <c r="L635" s="202">
        <f t="shared" si="96"/>
        <v>37.083425196850392</v>
      </c>
      <c r="M635" s="202">
        <v>57.735464362850976</v>
      </c>
      <c r="N635" s="202">
        <v>13.116463805253041</v>
      </c>
      <c r="O635" s="10">
        <f t="shared" si="92"/>
        <v>276.49637698700161</v>
      </c>
      <c r="P635" s="11">
        <f t="shared" si="93"/>
        <v>8.5428034661991462E-2</v>
      </c>
    </row>
    <row r="636" spans="1:16" x14ac:dyDescent="0.35">
      <c r="A636" s="9">
        <f t="shared" si="94"/>
        <v>32</v>
      </c>
      <c r="B636" s="14" t="s">
        <v>90</v>
      </c>
      <c r="C636" s="8">
        <f>димвенканали!C636</f>
        <v>3152.9</v>
      </c>
      <c r="D636" s="8">
        <f>димвенканали!D636</f>
        <v>0</v>
      </c>
      <c r="E636" s="8">
        <f>димвенканали!E636</f>
        <v>74</v>
      </c>
      <c r="F636" s="8">
        <f t="shared" si="90"/>
        <v>3226.9</v>
      </c>
      <c r="G636" s="8"/>
      <c r="H636" s="8"/>
      <c r="I636" s="8">
        <v>80</v>
      </c>
      <c r="J636" s="217">
        <f t="shared" si="95"/>
        <v>3.937007874015748E-2</v>
      </c>
      <c r="K636" s="209">
        <f t="shared" si="91"/>
        <v>168.56102362204723</v>
      </c>
      <c r="L636" s="202">
        <f t="shared" si="96"/>
        <v>37.083425196850392</v>
      </c>
      <c r="M636" s="202">
        <v>57.735464362850976</v>
      </c>
      <c r="N636" s="202">
        <v>13.116463805253041</v>
      </c>
      <c r="O636" s="10">
        <f t="shared" si="92"/>
        <v>276.49637698700161</v>
      </c>
      <c r="P636" s="11">
        <f t="shared" si="93"/>
        <v>8.5684829708699242E-2</v>
      </c>
    </row>
    <row r="637" spans="1:16" x14ac:dyDescent="0.35">
      <c r="A637" s="9">
        <f t="shared" si="94"/>
        <v>33</v>
      </c>
      <c r="B637" s="14" t="s">
        <v>91</v>
      </c>
      <c r="C637" s="8">
        <f>димвенканали!C637</f>
        <v>4204.75</v>
      </c>
      <c r="D637" s="8">
        <f>димвенканали!D637</f>
        <v>0</v>
      </c>
      <c r="E637" s="8">
        <f>димвенканали!E637</f>
        <v>0</v>
      </c>
      <c r="F637" s="8">
        <f t="shared" si="90"/>
        <v>4204.75</v>
      </c>
      <c r="G637" s="8"/>
      <c r="H637" s="8"/>
      <c r="I637" s="8">
        <v>72</v>
      </c>
      <c r="J637" s="217">
        <f t="shared" si="95"/>
        <v>3.5433070866141732E-2</v>
      </c>
      <c r="K637" s="209">
        <f t="shared" si="91"/>
        <v>151.70492125984251</v>
      </c>
      <c r="L637" s="202">
        <f t="shared" si="96"/>
        <v>33.375082677165352</v>
      </c>
      <c r="M637" s="202">
        <v>51.961917926565874</v>
      </c>
      <c r="N637" s="202">
        <v>11.804817424727737</v>
      </c>
      <c r="O637" s="10">
        <f t="shared" ref="O637:O668" si="97">K637+L637+M637+N637</f>
        <v>248.84673928830148</v>
      </c>
      <c r="P637" s="11">
        <f t="shared" ref="P637:P668" si="98">O637/F637</f>
        <v>5.9182291286830724E-2</v>
      </c>
    </row>
    <row r="638" spans="1:16" x14ac:dyDescent="0.35">
      <c r="A638" s="9">
        <f t="shared" si="94"/>
        <v>34</v>
      </c>
      <c r="B638" s="14" t="s">
        <v>92</v>
      </c>
      <c r="C638" s="8">
        <f>димвенканали!C638</f>
        <v>1489.2</v>
      </c>
      <c r="D638" s="8">
        <f>димвенканали!D638</f>
        <v>0</v>
      </c>
      <c r="E638" s="8">
        <f>димвенканали!E638</f>
        <v>0</v>
      </c>
      <c r="F638" s="8">
        <f t="shared" si="90"/>
        <v>1489.2</v>
      </c>
      <c r="G638" s="8"/>
      <c r="H638" s="8"/>
      <c r="I638" s="8">
        <v>32</v>
      </c>
      <c r="J638" s="217">
        <f t="shared" si="95"/>
        <v>1.5748031496062992E-2</v>
      </c>
      <c r="K638" s="209">
        <f t="shared" si="91"/>
        <v>67.424409448818892</v>
      </c>
      <c r="L638" s="202">
        <f t="shared" si="96"/>
        <v>14.833370078740156</v>
      </c>
      <c r="M638" s="202">
        <v>23.09418574514039</v>
      </c>
      <c r="N638" s="202">
        <v>5.2465855221012179</v>
      </c>
      <c r="O638" s="10">
        <f t="shared" si="97"/>
        <v>110.59855079480066</v>
      </c>
      <c r="P638" s="11">
        <f t="shared" si="98"/>
        <v>7.4267090246307177E-2</v>
      </c>
    </row>
    <row r="639" spans="1:16" x14ac:dyDescent="0.35">
      <c r="A639" s="9">
        <f t="shared" si="94"/>
        <v>35</v>
      </c>
      <c r="B639" s="14" t="s">
        <v>93</v>
      </c>
      <c r="C639" s="8">
        <f>димвенканали!C639</f>
        <v>308</v>
      </c>
      <c r="D639" s="8">
        <f>димвенканали!D639</f>
        <v>0</v>
      </c>
      <c r="E639" s="8">
        <f>димвенканали!E639</f>
        <v>0</v>
      </c>
      <c r="F639" s="8">
        <f t="shared" si="90"/>
        <v>308</v>
      </c>
      <c r="G639" s="8"/>
      <c r="H639" s="8"/>
      <c r="I639" s="8">
        <v>8</v>
      </c>
      <c r="J639" s="217">
        <f t="shared" si="95"/>
        <v>3.937007874015748E-3</v>
      </c>
      <c r="K639" s="209">
        <f t="shared" si="91"/>
        <v>16.856102362204723</v>
      </c>
      <c r="L639" s="202">
        <f t="shared" si="96"/>
        <v>3.708342519685039</v>
      </c>
      <c r="M639" s="202">
        <v>5.7735464362850974</v>
      </c>
      <c r="N639" s="202">
        <v>1.3116463805253045</v>
      </c>
      <c r="O639" s="10">
        <f t="shared" si="97"/>
        <v>27.649637698700165</v>
      </c>
      <c r="P639" s="11">
        <f t="shared" si="98"/>
        <v>8.9771550969805727E-2</v>
      </c>
    </row>
    <row r="640" spans="1:16" x14ac:dyDescent="0.35">
      <c r="A640" s="9">
        <f t="shared" si="94"/>
        <v>36</v>
      </c>
      <c r="B640" s="14" t="s">
        <v>94</v>
      </c>
      <c r="C640" s="8">
        <f>димвенканали!C640</f>
        <v>547.4</v>
      </c>
      <c r="D640" s="8">
        <f>димвенканали!D640</f>
        <v>0</v>
      </c>
      <c r="E640" s="8">
        <f>димвенканали!E640</f>
        <v>0</v>
      </c>
      <c r="F640" s="8">
        <f t="shared" si="90"/>
        <v>547.4</v>
      </c>
      <c r="G640" s="8"/>
      <c r="H640" s="8"/>
      <c r="I640" s="8">
        <v>12</v>
      </c>
      <c r="J640" s="217">
        <f t="shared" si="95"/>
        <v>5.905511811023622E-3</v>
      </c>
      <c r="K640" s="209">
        <f t="shared" si="91"/>
        <v>25.284153543307085</v>
      </c>
      <c r="L640" s="202">
        <f t="shared" si="96"/>
        <v>5.562513779527559</v>
      </c>
      <c r="M640" s="202">
        <v>8.6603196544276475</v>
      </c>
      <c r="N640" s="202">
        <v>1.9674695707879564</v>
      </c>
      <c r="O640" s="10">
        <f t="shared" si="97"/>
        <v>41.474456548050249</v>
      </c>
      <c r="P640" s="11">
        <f t="shared" si="98"/>
        <v>7.5766270639477981E-2</v>
      </c>
    </row>
    <row r="641" spans="1:16" x14ac:dyDescent="0.35">
      <c r="A641" s="9">
        <f t="shared" si="94"/>
        <v>37</v>
      </c>
      <c r="B641" s="14" t="s">
        <v>95</v>
      </c>
      <c r="C641" s="8">
        <f>димвенканали!C641</f>
        <v>307.3</v>
      </c>
      <c r="D641" s="8">
        <f>димвенканали!D641</f>
        <v>0</v>
      </c>
      <c r="E641" s="8">
        <f>димвенканали!E641</f>
        <v>0</v>
      </c>
      <c r="F641" s="8">
        <f t="shared" si="90"/>
        <v>307.3</v>
      </c>
      <c r="G641" s="8"/>
      <c r="H641" s="8"/>
      <c r="I641" s="8">
        <v>8</v>
      </c>
      <c r="J641" s="217">
        <f t="shared" si="95"/>
        <v>3.937007874015748E-3</v>
      </c>
      <c r="K641" s="209">
        <f t="shared" si="91"/>
        <v>16.856102362204723</v>
      </c>
      <c r="L641" s="202">
        <f t="shared" si="96"/>
        <v>3.708342519685039</v>
      </c>
      <c r="M641" s="202">
        <v>5.7735464362850974</v>
      </c>
      <c r="N641" s="202">
        <v>1.3116463805253045</v>
      </c>
      <c r="O641" s="10">
        <f t="shared" si="97"/>
        <v>27.649637698700165</v>
      </c>
      <c r="P641" s="11">
        <f t="shared" si="98"/>
        <v>8.997604197429275E-2</v>
      </c>
    </row>
    <row r="642" spans="1:16" x14ac:dyDescent="0.35">
      <c r="A642" s="9">
        <f t="shared" si="94"/>
        <v>38</v>
      </c>
      <c r="B642" s="14" t="s">
        <v>96</v>
      </c>
      <c r="C642" s="8">
        <f>димвенканали!C642</f>
        <v>137.69999999999999</v>
      </c>
      <c r="D642" s="8">
        <f>димвенканали!D642</f>
        <v>0</v>
      </c>
      <c r="E642" s="8">
        <f>димвенканали!E642</f>
        <v>0</v>
      </c>
      <c r="F642" s="8">
        <f t="shared" si="90"/>
        <v>137.69999999999999</v>
      </c>
      <c r="G642" s="8"/>
      <c r="H642" s="8"/>
      <c r="I642" s="8">
        <v>2</v>
      </c>
      <c r="J642" s="217">
        <f t="shared" si="95"/>
        <v>9.8425196850393699E-4</v>
      </c>
      <c r="K642" s="209">
        <f t="shared" si="91"/>
        <v>4.2140255905511808</v>
      </c>
      <c r="L642" s="202">
        <f t="shared" si="96"/>
        <v>0.92708562992125976</v>
      </c>
      <c r="M642" s="202">
        <v>1.4433866090712744</v>
      </c>
      <c r="N642" s="202">
        <v>0.32791159513132612</v>
      </c>
      <c r="O642" s="10">
        <f t="shared" si="97"/>
        <v>6.9124094246750412</v>
      </c>
      <c r="P642" s="11">
        <f t="shared" si="98"/>
        <v>5.019905174055949E-2</v>
      </c>
    </row>
    <row r="643" spans="1:16" x14ac:dyDescent="0.35">
      <c r="A643" s="9">
        <f t="shared" si="94"/>
        <v>39</v>
      </c>
      <c r="B643" s="14" t="s">
        <v>97</v>
      </c>
      <c r="C643" s="8">
        <f>димвенканали!C643</f>
        <v>536.1</v>
      </c>
      <c r="D643" s="8">
        <f>димвенканали!D643</f>
        <v>0</v>
      </c>
      <c r="E643" s="8">
        <f>димвенканали!E643</f>
        <v>0</v>
      </c>
      <c r="F643" s="8">
        <f t="shared" si="90"/>
        <v>536.1</v>
      </c>
      <c r="G643" s="8"/>
      <c r="H643" s="8"/>
      <c r="I643" s="8">
        <v>12</v>
      </c>
      <c r="J643" s="217">
        <f t="shared" si="95"/>
        <v>5.905511811023622E-3</v>
      </c>
      <c r="K643" s="209">
        <f t="shared" si="91"/>
        <v>25.284153543307085</v>
      </c>
      <c r="L643" s="202">
        <f t="shared" si="96"/>
        <v>5.562513779527559</v>
      </c>
      <c r="M643" s="202">
        <v>8.6603196544276475</v>
      </c>
      <c r="N643" s="202">
        <v>1.9674695707879564</v>
      </c>
      <c r="O643" s="10">
        <f t="shared" si="97"/>
        <v>41.474456548050249</v>
      </c>
      <c r="P643" s="11">
        <f t="shared" si="98"/>
        <v>7.73632839918863E-2</v>
      </c>
    </row>
    <row r="644" spans="1:16" x14ac:dyDescent="0.35">
      <c r="A644" s="9">
        <f t="shared" si="94"/>
        <v>40</v>
      </c>
      <c r="B644" s="14" t="s">
        <v>98</v>
      </c>
      <c r="C644" s="8">
        <f>димвенканали!C644</f>
        <v>4434.25</v>
      </c>
      <c r="D644" s="8">
        <f>димвенканали!D644</f>
        <v>0</v>
      </c>
      <c r="E644" s="8">
        <f>димвенканали!E644</f>
        <v>0</v>
      </c>
      <c r="F644" s="8">
        <f t="shared" si="90"/>
        <v>4434.25</v>
      </c>
      <c r="G644" s="8">
        <v>1</v>
      </c>
      <c r="H644" s="8"/>
      <c r="I644" s="8">
        <v>97</v>
      </c>
      <c r="J644" s="217">
        <f t="shared" si="95"/>
        <v>4.8228346456692911E-2</v>
      </c>
      <c r="K644" s="209">
        <f t="shared" si="91"/>
        <v>206.48725393700786</v>
      </c>
      <c r="L644" s="202">
        <f t="shared" si="96"/>
        <v>45.42719586614173</v>
      </c>
      <c r="M644" s="202">
        <v>70.725943844492448</v>
      </c>
      <c r="N644" s="202">
        <v>16.067668161434977</v>
      </c>
      <c r="O644" s="10">
        <f t="shared" si="97"/>
        <v>338.70806180907704</v>
      </c>
      <c r="P644" s="11">
        <f t="shared" si="98"/>
        <v>7.6384520901860972E-2</v>
      </c>
    </row>
    <row r="645" spans="1:16" x14ac:dyDescent="0.35">
      <c r="A645" s="9">
        <f t="shared" si="94"/>
        <v>41</v>
      </c>
      <c r="B645" s="14" t="s">
        <v>99</v>
      </c>
      <c r="C645" s="8">
        <f>димвенканали!C645</f>
        <v>349</v>
      </c>
      <c r="D645" s="8">
        <f>димвенканали!D645</f>
        <v>0</v>
      </c>
      <c r="E645" s="8">
        <f>димвенканали!E645</f>
        <v>0</v>
      </c>
      <c r="F645" s="8">
        <f t="shared" si="90"/>
        <v>349</v>
      </c>
      <c r="G645" s="8"/>
      <c r="H645" s="8"/>
      <c r="I645" s="8">
        <v>8</v>
      </c>
      <c r="J645" s="217">
        <f t="shared" si="95"/>
        <v>3.937007874015748E-3</v>
      </c>
      <c r="K645" s="209">
        <f t="shared" si="91"/>
        <v>16.856102362204723</v>
      </c>
      <c r="L645" s="202">
        <f t="shared" si="96"/>
        <v>3.708342519685039</v>
      </c>
      <c r="M645" s="202">
        <v>5.7735464362850974</v>
      </c>
      <c r="N645" s="202">
        <v>1.3116463805253045</v>
      </c>
      <c r="O645" s="10">
        <f t="shared" si="97"/>
        <v>27.649637698700165</v>
      </c>
      <c r="P645" s="11">
        <f t="shared" si="98"/>
        <v>7.9225322918911642E-2</v>
      </c>
    </row>
    <row r="646" spans="1:16" x14ac:dyDescent="0.35">
      <c r="A646" s="9">
        <f t="shared" si="94"/>
        <v>42</v>
      </c>
      <c r="B646" s="14" t="s">
        <v>100</v>
      </c>
      <c r="C646" s="8">
        <f>димвенканали!C646</f>
        <v>406.5</v>
      </c>
      <c r="D646" s="8">
        <f>димвенканали!D646</f>
        <v>0</v>
      </c>
      <c r="E646" s="8">
        <f>димвенканали!E646</f>
        <v>0</v>
      </c>
      <c r="F646" s="8">
        <f t="shared" si="90"/>
        <v>406.5</v>
      </c>
      <c r="G646" s="8"/>
      <c r="H646" s="8"/>
      <c r="I646" s="8">
        <v>8</v>
      </c>
      <c r="J646" s="217">
        <f t="shared" si="95"/>
        <v>3.937007874015748E-3</v>
      </c>
      <c r="K646" s="209">
        <f t="shared" si="91"/>
        <v>16.856102362204723</v>
      </c>
      <c r="L646" s="202">
        <f t="shared" si="96"/>
        <v>3.708342519685039</v>
      </c>
      <c r="M646" s="202">
        <v>5.7735464362850974</v>
      </c>
      <c r="N646" s="202">
        <v>1.3116463805253045</v>
      </c>
      <c r="O646" s="10">
        <f t="shared" si="97"/>
        <v>27.649637698700165</v>
      </c>
      <c r="P646" s="11">
        <f t="shared" si="98"/>
        <v>6.8018788926691678E-2</v>
      </c>
    </row>
    <row r="647" spans="1:16" x14ac:dyDescent="0.35">
      <c r="A647" s="9">
        <f t="shared" si="94"/>
        <v>43</v>
      </c>
      <c r="B647" s="14" t="s">
        <v>101</v>
      </c>
      <c r="C647" s="8">
        <f>димвенканали!C647</f>
        <v>404.1</v>
      </c>
      <c r="D647" s="8">
        <f>димвенканали!D647</f>
        <v>0</v>
      </c>
      <c r="E647" s="8">
        <f>димвенканали!E647</f>
        <v>0</v>
      </c>
      <c r="F647" s="8">
        <f t="shared" si="90"/>
        <v>404.1</v>
      </c>
      <c r="G647" s="8"/>
      <c r="H647" s="8"/>
      <c r="I647" s="8">
        <v>8</v>
      </c>
      <c r="J647" s="217">
        <f t="shared" si="95"/>
        <v>3.937007874015748E-3</v>
      </c>
      <c r="K647" s="209">
        <f t="shared" si="91"/>
        <v>16.856102362204723</v>
      </c>
      <c r="L647" s="202">
        <f t="shared" si="96"/>
        <v>3.708342519685039</v>
      </c>
      <c r="M647" s="202">
        <v>5.7735464362850974</v>
      </c>
      <c r="N647" s="202">
        <v>1.3116463805253045</v>
      </c>
      <c r="O647" s="10">
        <f t="shared" si="97"/>
        <v>27.649637698700165</v>
      </c>
      <c r="P647" s="11">
        <f t="shared" si="98"/>
        <v>6.8422760947043221E-2</v>
      </c>
    </row>
    <row r="648" spans="1:16" x14ac:dyDescent="0.35">
      <c r="A648" s="9">
        <f t="shared" si="94"/>
        <v>44</v>
      </c>
      <c r="B648" s="14" t="s">
        <v>102</v>
      </c>
      <c r="C648" s="8">
        <f>димвенканали!C648</f>
        <v>408.5</v>
      </c>
      <c r="D648" s="8">
        <f>димвенканали!D648</f>
        <v>0</v>
      </c>
      <c r="E648" s="8">
        <f>димвенканали!E648</f>
        <v>0</v>
      </c>
      <c r="F648" s="8">
        <f t="shared" si="90"/>
        <v>408.5</v>
      </c>
      <c r="G648" s="8"/>
      <c r="H648" s="8"/>
      <c r="I648" s="8">
        <v>8</v>
      </c>
      <c r="J648" s="217">
        <f t="shared" si="95"/>
        <v>3.937007874015748E-3</v>
      </c>
      <c r="K648" s="209">
        <f t="shared" si="91"/>
        <v>16.856102362204723</v>
      </c>
      <c r="L648" s="202">
        <f t="shared" si="96"/>
        <v>3.708342519685039</v>
      </c>
      <c r="M648" s="202">
        <v>5.7735464362850974</v>
      </c>
      <c r="N648" s="202">
        <v>1.3116463805253045</v>
      </c>
      <c r="O648" s="10">
        <f t="shared" si="97"/>
        <v>27.649637698700165</v>
      </c>
      <c r="P648" s="11">
        <f t="shared" si="98"/>
        <v>6.7685771600245206E-2</v>
      </c>
    </row>
    <row r="649" spans="1:16" x14ac:dyDescent="0.35">
      <c r="A649" s="9">
        <f t="shared" si="94"/>
        <v>45</v>
      </c>
      <c r="B649" s="14" t="s">
        <v>103</v>
      </c>
      <c r="C649" s="8">
        <f>димвенканали!C649</f>
        <v>1814.6</v>
      </c>
      <c r="D649" s="8">
        <f>димвенканали!D649</f>
        <v>0</v>
      </c>
      <c r="E649" s="8">
        <f>димвенканали!E649</f>
        <v>0</v>
      </c>
      <c r="F649" s="8">
        <f t="shared" si="90"/>
        <v>1814.6</v>
      </c>
      <c r="G649" s="8"/>
      <c r="H649" s="8"/>
      <c r="I649" s="8">
        <v>40</v>
      </c>
      <c r="J649" s="217">
        <f t="shared" si="95"/>
        <v>1.968503937007874E-2</v>
      </c>
      <c r="K649" s="209">
        <f t="shared" si="91"/>
        <v>84.280511811023615</v>
      </c>
      <c r="L649" s="202">
        <f t="shared" si="96"/>
        <v>18.541712598425196</v>
      </c>
      <c r="M649" s="202">
        <v>28.867732181425488</v>
      </c>
      <c r="N649" s="202">
        <v>6.5582319026265203</v>
      </c>
      <c r="O649" s="10">
        <f t="shared" si="97"/>
        <v>138.24818849350081</v>
      </c>
      <c r="P649" s="11">
        <f t="shared" si="98"/>
        <v>7.6186591256200156E-2</v>
      </c>
    </row>
    <row r="650" spans="1:16" x14ac:dyDescent="0.35">
      <c r="A650" s="9">
        <f t="shared" si="94"/>
        <v>46</v>
      </c>
      <c r="B650" s="14" t="s">
        <v>104</v>
      </c>
      <c r="C650" s="8">
        <f>димвенканали!C650</f>
        <v>358.3</v>
      </c>
      <c r="D650" s="8">
        <f>димвенканали!D650</f>
        <v>0</v>
      </c>
      <c r="E650" s="8">
        <f>димвенканали!E650</f>
        <v>0</v>
      </c>
      <c r="F650" s="8">
        <f t="shared" si="90"/>
        <v>358.3</v>
      </c>
      <c r="G650" s="8"/>
      <c r="H650" s="8"/>
      <c r="I650" s="8">
        <v>8</v>
      </c>
      <c r="J650" s="217">
        <f t="shared" si="95"/>
        <v>3.937007874015748E-3</v>
      </c>
      <c r="K650" s="209">
        <f t="shared" si="91"/>
        <v>16.856102362204723</v>
      </c>
      <c r="L650" s="202">
        <f t="shared" si="96"/>
        <v>3.708342519685039</v>
      </c>
      <c r="M650" s="202">
        <v>5.7735464362850974</v>
      </c>
      <c r="N650" s="202">
        <v>1.3116463805253045</v>
      </c>
      <c r="O650" s="10">
        <f t="shared" si="97"/>
        <v>27.649637698700165</v>
      </c>
      <c r="P650" s="11">
        <f t="shared" si="98"/>
        <v>7.7168958132012744E-2</v>
      </c>
    </row>
    <row r="651" spans="1:16" x14ac:dyDescent="0.35">
      <c r="A651" s="9">
        <f t="shared" si="94"/>
        <v>47</v>
      </c>
      <c r="B651" s="14" t="s">
        <v>105</v>
      </c>
      <c r="C651" s="8">
        <f>димвенканали!C651</f>
        <v>341</v>
      </c>
      <c r="D651" s="8">
        <f>димвенканали!D651</f>
        <v>0</v>
      </c>
      <c r="E651" s="8">
        <f>димвенканали!E651</f>
        <v>0</v>
      </c>
      <c r="F651" s="8">
        <f t="shared" si="90"/>
        <v>341</v>
      </c>
      <c r="G651" s="8"/>
      <c r="H651" s="8"/>
      <c r="I651" s="8">
        <v>8</v>
      </c>
      <c r="J651" s="217">
        <f t="shared" si="95"/>
        <v>3.937007874015748E-3</v>
      </c>
      <c r="K651" s="209">
        <f t="shared" si="91"/>
        <v>16.856102362204723</v>
      </c>
      <c r="L651" s="202">
        <f t="shared" si="96"/>
        <v>3.708342519685039</v>
      </c>
      <c r="M651" s="202">
        <v>5.7735464362850974</v>
      </c>
      <c r="N651" s="202">
        <v>1.3116463805253045</v>
      </c>
      <c r="O651" s="10">
        <f t="shared" si="97"/>
        <v>27.649637698700165</v>
      </c>
      <c r="P651" s="11">
        <f t="shared" si="98"/>
        <v>8.1083981521114859E-2</v>
      </c>
    </row>
    <row r="652" spans="1:16" x14ac:dyDescent="0.35">
      <c r="A652" s="9">
        <f t="shared" si="94"/>
        <v>48</v>
      </c>
      <c r="B652" s="14" t="s">
        <v>106</v>
      </c>
      <c r="C652" s="8">
        <f>димвенканали!C652</f>
        <v>1911.3</v>
      </c>
      <c r="D652" s="8">
        <f>димвенканали!D652</f>
        <v>0</v>
      </c>
      <c r="E652" s="8">
        <f>димвенканали!E652</f>
        <v>348.5</v>
      </c>
      <c r="F652" s="8">
        <f t="shared" si="90"/>
        <v>2259.8000000000002</v>
      </c>
      <c r="G652" s="8"/>
      <c r="H652" s="8">
        <v>2</v>
      </c>
      <c r="I652" s="8">
        <v>36</v>
      </c>
      <c r="J652" s="217">
        <f t="shared" si="95"/>
        <v>1.8700787401574805E-2</v>
      </c>
      <c r="K652" s="209">
        <f t="shared" si="91"/>
        <v>80.066486220472441</v>
      </c>
      <c r="L652" s="202">
        <f t="shared" si="96"/>
        <v>17.614626968503938</v>
      </c>
      <c r="M652" s="202">
        <v>27.424345572354213</v>
      </c>
      <c r="N652" s="202">
        <v>6.2303203074951954</v>
      </c>
      <c r="O652" s="10">
        <f t="shared" si="97"/>
        <v>131.33577906882579</v>
      </c>
      <c r="P652" s="11">
        <f t="shared" si="98"/>
        <v>5.8118319793267446E-2</v>
      </c>
    </row>
    <row r="653" spans="1:16" x14ac:dyDescent="0.35">
      <c r="A653" s="9">
        <f t="shared" si="94"/>
        <v>49</v>
      </c>
      <c r="B653" s="14" t="s">
        <v>107</v>
      </c>
      <c r="C653" s="8">
        <f>димвенканали!C653</f>
        <v>383.21</v>
      </c>
      <c r="D653" s="8">
        <f>димвенканали!D653</f>
        <v>0</v>
      </c>
      <c r="E653" s="8">
        <f>димвенканали!E653</f>
        <v>0</v>
      </c>
      <c r="F653" s="8">
        <f t="shared" si="90"/>
        <v>383.21</v>
      </c>
      <c r="G653" s="8"/>
      <c r="H653" s="8"/>
      <c r="I653" s="8">
        <v>8</v>
      </c>
      <c r="J653" s="217">
        <f t="shared" si="95"/>
        <v>3.937007874015748E-3</v>
      </c>
      <c r="K653" s="209">
        <f t="shared" si="91"/>
        <v>16.856102362204723</v>
      </c>
      <c r="L653" s="202">
        <f t="shared" si="96"/>
        <v>3.708342519685039</v>
      </c>
      <c r="M653" s="202">
        <v>5.7735464362850974</v>
      </c>
      <c r="N653" s="202">
        <v>1.3116463805253045</v>
      </c>
      <c r="O653" s="10">
        <f t="shared" si="97"/>
        <v>27.649637698700165</v>
      </c>
      <c r="P653" s="11">
        <f t="shared" si="98"/>
        <v>7.2152703997025558E-2</v>
      </c>
    </row>
    <row r="654" spans="1:16" x14ac:dyDescent="0.35">
      <c r="A654" s="9">
        <f t="shared" si="94"/>
        <v>50</v>
      </c>
      <c r="B654" s="14" t="s">
        <v>108</v>
      </c>
      <c r="C654" s="8">
        <f>димвенканали!C654</f>
        <v>122.4</v>
      </c>
      <c r="D654" s="8">
        <f>димвенканали!D654</f>
        <v>0</v>
      </c>
      <c r="E654" s="8">
        <f>димвенканали!E654</f>
        <v>0</v>
      </c>
      <c r="F654" s="8">
        <f t="shared" si="90"/>
        <v>122.4</v>
      </c>
      <c r="G654" s="8"/>
      <c r="H654" s="8"/>
      <c r="I654" s="8">
        <v>3</v>
      </c>
      <c r="J654" s="217">
        <f t="shared" si="95"/>
        <v>1.4763779527559055E-3</v>
      </c>
      <c r="K654" s="209">
        <f t="shared" si="91"/>
        <v>6.3210383858267711</v>
      </c>
      <c r="L654" s="202">
        <f t="shared" si="96"/>
        <v>1.3906284448818897</v>
      </c>
      <c r="M654" s="202">
        <v>2.1650799136069119</v>
      </c>
      <c r="N654" s="202">
        <v>0.49186739269698909</v>
      </c>
      <c r="O654" s="10">
        <f t="shared" si="97"/>
        <v>10.368614137012562</v>
      </c>
      <c r="P654" s="11">
        <f t="shared" si="98"/>
        <v>8.4710899812194138E-2</v>
      </c>
    </row>
    <row r="655" spans="1:16" x14ac:dyDescent="0.35">
      <c r="A655" s="9">
        <f t="shared" si="94"/>
        <v>51</v>
      </c>
      <c r="B655" s="65" t="s">
        <v>109</v>
      </c>
      <c r="C655" s="8">
        <f>димвенканали!C655</f>
        <v>186.3</v>
      </c>
      <c r="D655" s="8">
        <f>димвенканали!D655</f>
        <v>0</v>
      </c>
      <c r="E655" s="8">
        <f>димвенканали!E655</f>
        <v>0</v>
      </c>
      <c r="F655" s="8">
        <f t="shared" si="90"/>
        <v>186.3</v>
      </c>
      <c r="G655" s="8"/>
      <c r="H655" s="8"/>
      <c r="I655" s="8">
        <v>4</v>
      </c>
      <c r="J655" s="217">
        <f t="shared" si="95"/>
        <v>1.968503937007874E-3</v>
      </c>
      <c r="K655" s="209">
        <f t="shared" si="91"/>
        <v>8.4280511811023615</v>
      </c>
      <c r="L655" s="202">
        <f t="shared" si="96"/>
        <v>1.8541712598425195</v>
      </c>
      <c r="M655" s="202">
        <v>2.8867732181425487</v>
      </c>
      <c r="N655" s="202">
        <v>0.65582319026265223</v>
      </c>
      <c r="O655" s="10">
        <f t="shared" si="97"/>
        <v>13.824818849350082</v>
      </c>
      <c r="P655" s="11">
        <f t="shared" si="98"/>
        <v>7.4207293877348798E-2</v>
      </c>
    </row>
    <row r="656" spans="1:16" x14ac:dyDescent="0.35">
      <c r="A656" s="9">
        <f t="shared" si="94"/>
        <v>52</v>
      </c>
      <c r="B656" s="14" t="s">
        <v>110</v>
      </c>
      <c r="C656" s="8">
        <f>димвенканали!C656</f>
        <v>989.04</v>
      </c>
      <c r="D656" s="8">
        <f>димвенканали!D656</f>
        <v>0</v>
      </c>
      <c r="E656" s="8">
        <f>димвенканали!E656</f>
        <v>0</v>
      </c>
      <c r="F656" s="8">
        <f t="shared" si="90"/>
        <v>989.04</v>
      </c>
      <c r="G656" s="8"/>
      <c r="H656" s="8"/>
      <c r="I656" s="8">
        <v>24</v>
      </c>
      <c r="J656" s="217">
        <f t="shared" si="95"/>
        <v>1.1811023622047244E-2</v>
      </c>
      <c r="K656" s="209">
        <f t="shared" si="91"/>
        <v>50.568307086614169</v>
      </c>
      <c r="L656" s="202">
        <f t="shared" si="96"/>
        <v>11.125027559055118</v>
      </c>
      <c r="M656" s="202">
        <v>17.320639308855295</v>
      </c>
      <c r="N656" s="202">
        <v>3.9349391415759127</v>
      </c>
      <c r="O656" s="10">
        <f t="shared" si="97"/>
        <v>82.948913096100497</v>
      </c>
      <c r="P656" s="11">
        <f t="shared" si="98"/>
        <v>8.3868107554902233E-2</v>
      </c>
    </row>
    <row r="657" spans="1:16" x14ac:dyDescent="0.35">
      <c r="A657" s="9">
        <f t="shared" si="94"/>
        <v>53</v>
      </c>
      <c r="B657" s="14" t="s">
        <v>111</v>
      </c>
      <c r="C657" s="8">
        <f>димвенканали!C657</f>
        <v>336.3</v>
      </c>
      <c r="D657" s="8">
        <f>димвенканали!D657</f>
        <v>0</v>
      </c>
      <c r="E657" s="8">
        <f>димвенканали!E657</f>
        <v>0</v>
      </c>
      <c r="F657" s="8">
        <f t="shared" si="90"/>
        <v>336.3</v>
      </c>
      <c r="G657" s="8"/>
      <c r="H657" s="8"/>
      <c r="I657" s="8">
        <v>8</v>
      </c>
      <c r="J657" s="217">
        <f t="shared" si="95"/>
        <v>3.937007874015748E-3</v>
      </c>
      <c r="K657" s="209">
        <f t="shared" si="91"/>
        <v>16.856102362204723</v>
      </c>
      <c r="L657" s="202">
        <f t="shared" si="96"/>
        <v>3.708342519685039</v>
      </c>
      <c r="M657" s="202">
        <v>5.7735464362850974</v>
      </c>
      <c r="N657" s="202">
        <v>1.3116463805253045</v>
      </c>
      <c r="O657" s="10">
        <f t="shared" si="97"/>
        <v>27.649637698700165</v>
      </c>
      <c r="P657" s="11">
        <f t="shared" si="98"/>
        <v>8.2217180192388231E-2</v>
      </c>
    </row>
    <row r="658" spans="1:16" x14ac:dyDescent="0.35">
      <c r="A658" s="9">
        <f t="shared" si="94"/>
        <v>54</v>
      </c>
      <c r="B658" s="14" t="s">
        <v>112</v>
      </c>
      <c r="C658" s="8">
        <f>димвенканали!C658</f>
        <v>990</v>
      </c>
      <c r="D658" s="8">
        <f>димвенканали!D658</f>
        <v>0</v>
      </c>
      <c r="E658" s="8">
        <f>димвенканали!E658</f>
        <v>0</v>
      </c>
      <c r="F658" s="8">
        <f t="shared" si="90"/>
        <v>990</v>
      </c>
      <c r="G658" s="8"/>
      <c r="H658" s="8"/>
      <c r="I658" s="8">
        <v>24</v>
      </c>
      <c r="J658" s="217">
        <f t="shared" si="95"/>
        <v>1.1811023622047244E-2</v>
      </c>
      <c r="K658" s="209">
        <f t="shared" si="91"/>
        <v>50.568307086614169</v>
      </c>
      <c r="L658" s="202">
        <f t="shared" si="96"/>
        <v>11.125027559055118</v>
      </c>
      <c r="M658" s="202">
        <v>17.320639308855295</v>
      </c>
      <c r="N658" s="202">
        <v>3.9349391415759127</v>
      </c>
      <c r="O658" s="10">
        <f t="shared" si="97"/>
        <v>82.948913096100497</v>
      </c>
      <c r="P658" s="11">
        <f t="shared" si="98"/>
        <v>8.3786780905152014E-2</v>
      </c>
    </row>
    <row r="659" spans="1:16" x14ac:dyDescent="0.35">
      <c r="A659" s="9">
        <f t="shared" si="94"/>
        <v>55</v>
      </c>
      <c r="B659" s="14" t="s">
        <v>113</v>
      </c>
      <c r="C659" s="8">
        <f>димвенканали!C659</f>
        <v>329.6</v>
      </c>
      <c r="D659" s="8">
        <f>димвенканали!D659</f>
        <v>0</v>
      </c>
      <c r="E659" s="8">
        <f>димвенканали!E659</f>
        <v>0</v>
      </c>
      <c r="F659" s="8">
        <f t="shared" si="90"/>
        <v>329.6</v>
      </c>
      <c r="G659" s="8"/>
      <c r="H659" s="8"/>
      <c r="I659" s="8">
        <v>8</v>
      </c>
      <c r="J659" s="217">
        <f t="shared" si="95"/>
        <v>3.937007874015748E-3</v>
      </c>
      <c r="K659" s="209">
        <f t="shared" si="91"/>
        <v>16.856102362204723</v>
      </c>
      <c r="L659" s="202">
        <f t="shared" si="96"/>
        <v>3.708342519685039</v>
      </c>
      <c r="M659" s="202">
        <v>5.7735464362850974</v>
      </c>
      <c r="N659" s="202">
        <v>1.3116463805253045</v>
      </c>
      <c r="O659" s="10">
        <f t="shared" si="97"/>
        <v>27.649637698700165</v>
      </c>
      <c r="P659" s="11">
        <f t="shared" si="98"/>
        <v>8.3888463891687387E-2</v>
      </c>
    </row>
    <row r="660" spans="1:16" x14ac:dyDescent="0.35">
      <c r="A660" s="9">
        <f t="shared" si="94"/>
        <v>56</v>
      </c>
      <c r="B660" s="14" t="s">
        <v>114</v>
      </c>
      <c r="C660" s="8">
        <f>димвенканали!C660</f>
        <v>564.20000000000005</v>
      </c>
      <c r="D660" s="8">
        <f>димвенканали!D660</f>
        <v>0</v>
      </c>
      <c r="E660" s="8">
        <f>димвенканали!E660</f>
        <v>0</v>
      </c>
      <c r="F660" s="8">
        <f t="shared" si="90"/>
        <v>564.20000000000005</v>
      </c>
      <c r="G660" s="8"/>
      <c r="H660" s="8"/>
      <c r="I660" s="8">
        <v>12</v>
      </c>
      <c r="J660" s="217">
        <f t="shared" si="95"/>
        <v>5.905511811023622E-3</v>
      </c>
      <c r="K660" s="209">
        <f t="shared" si="91"/>
        <v>25.284153543307085</v>
      </c>
      <c r="L660" s="202">
        <f t="shared" si="96"/>
        <v>5.562513779527559</v>
      </c>
      <c r="M660" s="202">
        <v>8.6603196544276475</v>
      </c>
      <c r="N660" s="202">
        <v>1.9674695707879564</v>
      </c>
      <c r="O660" s="10">
        <f t="shared" si="97"/>
        <v>41.474456548050249</v>
      </c>
      <c r="P660" s="11">
        <f t="shared" si="98"/>
        <v>7.3510203027384341E-2</v>
      </c>
    </row>
    <row r="661" spans="1:16" x14ac:dyDescent="0.35">
      <c r="A661" s="9">
        <f t="shared" si="94"/>
        <v>57</v>
      </c>
      <c r="B661" s="14" t="s">
        <v>115</v>
      </c>
      <c r="C661" s="8">
        <f>димвенканали!C661</f>
        <v>123.2</v>
      </c>
      <c r="D661" s="8">
        <f>димвенканали!D661</f>
        <v>0</v>
      </c>
      <c r="E661" s="8">
        <f>димвенканали!E661</f>
        <v>0</v>
      </c>
      <c r="F661" s="8">
        <f t="shared" si="90"/>
        <v>123.2</v>
      </c>
      <c r="G661" s="8"/>
      <c r="H661" s="8"/>
      <c r="I661" s="8">
        <v>4</v>
      </c>
      <c r="J661" s="217">
        <f t="shared" si="95"/>
        <v>1.968503937007874E-3</v>
      </c>
      <c r="K661" s="209">
        <f t="shared" si="91"/>
        <v>8.4280511811023615</v>
      </c>
      <c r="L661" s="202">
        <f t="shared" si="96"/>
        <v>1.8541712598425195</v>
      </c>
      <c r="M661" s="202">
        <v>2.8867732181425487</v>
      </c>
      <c r="N661" s="202">
        <v>0.65582319026265223</v>
      </c>
      <c r="O661" s="10">
        <f t="shared" si="97"/>
        <v>13.824818849350082</v>
      </c>
      <c r="P661" s="11">
        <f t="shared" si="98"/>
        <v>0.11221443871225716</v>
      </c>
    </row>
    <row r="662" spans="1:16" x14ac:dyDescent="0.35">
      <c r="A662" s="9">
        <f t="shared" si="94"/>
        <v>58</v>
      </c>
      <c r="B662" s="14" t="s">
        <v>116</v>
      </c>
      <c r="C662" s="8">
        <f>димвенканали!C662</f>
        <v>325.3</v>
      </c>
      <c r="D662" s="8">
        <f>димвенканали!D662</f>
        <v>0</v>
      </c>
      <c r="E662" s="8">
        <f>димвенканали!E662</f>
        <v>0</v>
      </c>
      <c r="F662" s="8">
        <f t="shared" si="90"/>
        <v>325.3</v>
      </c>
      <c r="G662" s="8"/>
      <c r="H662" s="8"/>
      <c r="I662" s="8">
        <v>8</v>
      </c>
      <c r="J662" s="217">
        <f t="shared" si="95"/>
        <v>3.937007874015748E-3</v>
      </c>
      <c r="K662" s="209">
        <f t="shared" si="91"/>
        <v>16.856102362204723</v>
      </c>
      <c r="L662" s="202">
        <f t="shared" si="96"/>
        <v>3.708342519685039</v>
      </c>
      <c r="M662" s="202">
        <v>5.7735464362850974</v>
      </c>
      <c r="N662" s="202">
        <v>1.3116463805253045</v>
      </c>
      <c r="O662" s="10">
        <f t="shared" si="97"/>
        <v>27.649637698700165</v>
      </c>
      <c r="P662" s="11">
        <f t="shared" si="98"/>
        <v>8.4997349212112397E-2</v>
      </c>
    </row>
    <row r="663" spans="1:16" x14ac:dyDescent="0.35">
      <c r="A663" s="9">
        <f t="shared" si="94"/>
        <v>59</v>
      </c>
      <c r="B663" s="14" t="s">
        <v>117</v>
      </c>
      <c r="C663" s="8">
        <f>димвенканали!C663</f>
        <v>314.2</v>
      </c>
      <c r="D663" s="8">
        <f>димвенканали!D663</f>
        <v>0</v>
      </c>
      <c r="E663" s="8">
        <f>димвенканали!E663</f>
        <v>0</v>
      </c>
      <c r="F663" s="8">
        <f t="shared" si="90"/>
        <v>314.2</v>
      </c>
      <c r="G663" s="8"/>
      <c r="H663" s="8"/>
      <c r="I663" s="8">
        <v>8</v>
      </c>
      <c r="J663" s="217">
        <f t="shared" si="95"/>
        <v>3.937007874015748E-3</v>
      </c>
      <c r="K663" s="209">
        <f t="shared" si="91"/>
        <v>16.856102362204723</v>
      </c>
      <c r="L663" s="202">
        <f t="shared" si="96"/>
        <v>3.708342519685039</v>
      </c>
      <c r="M663" s="202">
        <v>5.7735464362850974</v>
      </c>
      <c r="N663" s="202">
        <v>1.3116463805253045</v>
      </c>
      <c r="O663" s="10">
        <f t="shared" si="97"/>
        <v>27.649637698700165</v>
      </c>
      <c r="P663" s="11">
        <f t="shared" si="98"/>
        <v>8.8000119983132286E-2</v>
      </c>
    </row>
    <row r="664" spans="1:16" x14ac:dyDescent="0.35">
      <c r="A664" s="9">
        <f t="shared" si="94"/>
        <v>60</v>
      </c>
      <c r="B664" s="14" t="s">
        <v>118</v>
      </c>
      <c r="C664" s="8">
        <f>димвенканали!C664</f>
        <v>418.8</v>
      </c>
      <c r="D664" s="8">
        <f>димвенканали!D664</f>
        <v>0</v>
      </c>
      <c r="E664" s="8">
        <f>димвенканали!E664</f>
        <v>0</v>
      </c>
      <c r="F664" s="8">
        <f t="shared" si="90"/>
        <v>418.8</v>
      </c>
      <c r="G664" s="8"/>
      <c r="H664" s="8"/>
      <c r="I664" s="8">
        <v>8</v>
      </c>
      <c r="J664" s="217">
        <f t="shared" si="95"/>
        <v>3.937007874015748E-3</v>
      </c>
      <c r="K664" s="209">
        <f t="shared" si="91"/>
        <v>16.856102362204723</v>
      </c>
      <c r="L664" s="202">
        <f t="shared" si="96"/>
        <v>3.708342519685039</v>
      </c>
      <c r="M664" s="202">
        <v>5.7735464362850974</v>
      </c>
      <c r="N664" s="202">
        <v>1.3116463805253045</v>
      </c>
      <c r="O664" s="10">
        <f t="shared" si="97"/>
        <v>27.649637698700165</v>
      </c>
      <c r="P664" s="11">
        <f t="shared" si="98"/>
        <v>6.6021102432426371E-2</v>
      </c>
    </row>
    <row r="665" spans="1:16" x14ac:dyDescent="0.35">
      <c r="A665" s="9">
        <f t="shared" si="94"/>
        <v>61</v>
      </c>
      <c r="B665" s="14" t="s">
        <v>119</v>
      </c>
      <c r="C665" s="8">
        <f>димвенканали!C665</f>
        <v>435.7</v>
      </c>
      <c r="D665" s="8">
        <f>димвенканали!D665</f>
        <v>0</v>
      </c>
      <c r="E665" s="8">
        <f>димвенканали!E665</f>
        <v>0</v>
      </c>
      <c r="F665" s="8">
        <f t="shared" ref="F665:F695" si="99">C665+D665+E665</f>
        <v>435.7</v>
      </c>
      <c r="G665" s="8"/>
      <c r="H665" s="8"/>
      <c r="I665" s="8">
        <v>8</v>
      </c>
      <c r="J665" s="217">
        <f t="shared" si="95"/>
        <v>3.937007874015748E-3</v>
      </c>
      <c r="K665" s="209">
        <f t="shared" ref="K665:K716" si="100">J665*$K$2</f>
        <v>16.856102362204723</v>
      </c>
      <c r="L665" s="202">
        <f t="shared" si="96"/>
        <v>3.708342519685039</v>
      </c>
      <c r="M665" s="202">
        <v>5.7735464362850974</v>
      </c>
      <c r="N665" s="202">
        <v>1.3116463805253045</v>
      </c>
      <c r="O665" s="10">
        <f t="shared" si="97"/>
        <v>27.649637698700165</v>
      </c>
      <c r="P665" s="11">
        <f t="shared" si="98"/>
        <v>6.3460265546706834E-2</v>
      </c>
    </row>
    <row r="666" spans="1:16" x14ac:dyDescent="0.35">
      <c r="A666" s="9">
        <f t="shared" si="94"/>
        <v>62</v>
      </c>
      <c r="B666" s="14" t="s">
        <v>120</v>
      </c>
      <c r="C666" s="8">
        <f>димвенканали!C666</f>
        <v>416.2</v>
      </c>
      <c r="D666" s="8">
        <f>димвенканали!D666</f>
        <v>0</v>
      </c>
      <c r="E666" s="8">
        <f>димвенканали!E666</f>
        <v>0</v>
      </c>
      <c r="F666" s="8">
        <f t="shared" si="99"/>
        <v>416.2</v>
      </c>
      <c r="G666" s="8"/>
      <c r="H666" s="8"/>
      <c r="I666" s="8">
        <v>8</v>
      </c>
      <c r="J666" s="217">
        <f t="shared" si="95"/>
        <v>3.937007874015748E-3</v>
      </c>
      <c r="K666" s="209">
        <f t="shared" si="100"/>
        <v>16.856102362204723</v>
      </c>
      <c r="L666" s="202">
        <f t="shared" si="96"/>
        <v>3.708342519685039</v>
      </c>
      <c r="M666" s="202">
        <v>5.7735464362850974</v>
      </c>
      <c r="N666" s="202">
        <v>1.3116463805253045</v>
      </c>
      <c r="O666" s="10">
        <f t="shared" si="97"/>
        <v>27.649637698700165</v>
      </c>
      <c r="P666" s="11">
        <f t="shared" si="98"/>
        <v>6.6433536037242114E-2</v>
      </c>
    </row>
    <row r="667" spans="1:16" x14ac:dyDescent="0.35">
      <c r="A667" s="9">
        <f t="shared" si="94"/>
        <v>63</v>
      </c>
      <c r="B667" s="14" t="s">
        <v>121</v>
      </c>
      <c r="C667" s="8">
        <f>димвенканали!C667</f>
        <v>4569.2</v>
      </c>
      <c r="D667" s="8">
        <f>димвенканали!D667</f>
        <v>0</v>
      </c>
      <c r="E667" s="8">
        <f>димвенканали!E667</f>
        <v>0</v>
      </c>
      <c r="F667" s="8">
        <f t="shared" si="99"/>
        <v>4569.2</v>
      </c>
      <c r="G667" s="8"/>
      <c r="H667" s="8"/>
      <c r="I667" s="8">
        <v>112</v>
      </c>
      <c r="J667" s="217">
        <f t="shared" si="95"/>
        <v>5.5118110236220472E-2</v>
      </c>
      <c r="K667" s="209">
        <f t="shared" si="100"/>
        <v>235.98543307086612</v>
      </c>
      <c r="L667" s="202">
        <f t="shared" si="96"/>
        <v>51.916795275590545</v>
      </c>
      <c r="M667" s="202">
        <v>80.829650107991355</v>
      </c>
      <c r="N667" s="202">
        <v>18.363049327354261</v>
      </c>
      <c r="O667" s="10">
        <f t="shared" si="97"/>
        <v>387.09492778180231</v>
      </c>
      <c r="P667" s="11">
        <f t="shared" si="98"/>
        <v>8.4718315631139435E-2</v>
      </c>
    </row>
    <row r="668" spans="1:16" x14ac:dyDescent="0.35">
      <c r="A668" s="9">
        <f t="shared" si="94"/>
        <v>64</v>
      </c>
      <c r="B668" s="14" t="s">
        <v>122</v>
      </c>
      <c r="C668" s="8">
        <f>димвенканали!C668</f>
        <v>310</v>
      </c>
      <c r="D668" s="8">
        <f>димвенканали!D668</f>
        <v>0</v>
      </c>
      <c r="E668" s="8">
        <f>димвенканали!E668</f>
        <v>0</v>
      </c>
      <c r="F668" s="8">
        <f t="shared" si="99"/>
        <v>310</v>
      </c>
      <c r="G668" s="8"/>
      <c r="H668" s="8"/>
      <c r="I668" s="8">
        <v>8</v>
      </c>
      <c r="J668" s="217">
        <f t="shared" si="95"/>
        <v>3.937007874015748E-3</v>
      </c>
      <c r="K668" s="209">
        <f t="shared" si="100"/>
        <v>16.856102362204723</v>
      </c>
      <c r="L668" s="202">
        <f t="shared" si="96"/>
        <v>3.708342519685039</v>
      </c>
      <c r="M668" s="202">
        <v>5.7735464362850974</v>
      </c>
      <c r="N668" s="202">
        <v>1.3116463805253045</v>
      </c>
      <c r="O668" s="10">
        <f t="shared" si="97"/>
        <v>27.649637698700165</v>
      </c>
      <c r="P668" s="11">
        <f t="shared" si="98"/>
        <v>8.9192379673226338E-2</v>
      </c>
    </row>
    <row r="669" spans="1:16" x14ac:dyDescent="0.35">
      <c r="A669" s="9">
        <f t="shared" si="94"/>
        <v>65</v>
      </c>
      <c r="B669" s="14" t="s">
        <v>123</v>
      </c>
      <c r="C669" s="8">
        <f>димвенканали!C669</f>
        <v>336.4</v>
      </c>
      <c r="D669" s="8">
        <f>димвенканали!D669</f>
        <v>0</v>
      </c>
      <c r="E669" s="8">
        <f>димвенканали!E669</f>
        <v>0</v>
      </c>
      <c r="F669" s="8">
        <f t="shared" si="99"/>
        <v>336.4</v>
      </c>
      <c r="G669" s="8"/>
      <c r="H669" s="8"/>
      <c r="I669" s="8">
        <v>8</v>
      </c>
      <c r="J669" s="217">
        <f t="shared" si="95"/>
        <v>3.937007874015748E-3</v>
      </c>
      <c r="K669" s="209">
        <f t="shared" si="100"/>
        <v>16.856102362204723</v>
      </c>
      <c r="L669" s="202">
        <f t="shared" si="96"/>
        <v>3.708342519685039</v>
      </c>
      <c r="M669" s="202">
        <v>5.7735464362850974</v>
      </c>
      <c r="N669" s="202">
        <v>1.3116463805253045</v>
      </c>
      <c r="O669" s="10">
        <f t="shared" ref="O669:O700" si="101">K669+L669+M669+N669</f>
        <v>27.649637698700165</v>
      </c>
      <c r="P669" s="11">
        <f t="shared" ref="P669:P700" si="102">O669/F669</f>
        <v>8.2192739889120583E-2</v>
      </c>
    </row>
    <row r="670" spans="1:16" x14ac:dyDescent="0.35">
      <c r="A670" s="9">
        <f t="shared" ref="A670:A723" si="103">A669+1</f>
        <v>66</v>
      </c>
      <c r="B670" s="14" t="s">
        <v>124</v>
      </c>
      <c r="C670" s="8">
        <f>димвенканали!C670</f>
        <v>133.69999999999999</v>
      </c>
      <c r="D670" s="8">
        <f>димвенканали!D670</f>
        <v>0</v>
      </c>
      <c r="E670" s="8">
        <f>димвенканали!E670</f>
        <v>0</v>
      </c>
      <c r="F670" s="8">
        <f t="shared" si="99"/>
        <v>133.69999999999999</v>
      </c>
      <c r="G670" s="8"/>
      <c r="H670" s="8"/>
      <c r="I670" s="8">
        <v>4</v>
      </c>
      <c r="J670" s="217">
        <f t="shared" ref="J670:J723" si="104">2/4064*(I670+H670+G670)</f>
        <v>1.968503937007874E-3</v>
      </c>
      <c r="K670" s="209">
        <f t="shared" si="100"/>
        <v>8.4280511811023615</v>
      </c>
      <c r="L670" s="202">
        <f t="shared" si="96"/>
        <v>1.8541712598425195</v>
      </c>
      <c r="M670" s="202">
        <v>2.8867732181425487</v>
      </c>
      <c r="N670" s="202">
        <v>0.65582319026265223</v>
      </c>
      <c r="O670" s="10">
        <f t="shared" si="101"/>
        <v>13.824818849350082</v>
      </c>
      <c r="P670" s="11">
        <f t="shared" si="102"/>
        <v>0.10340178645736786</v>
      </c>
    </row>
    <row r="671" spans="1:16" x14ac:dyDescent="0.35">
      <c r="A671" s="9">
        <f t="shared" si="103"/>
        <v>67</v>
      </c>
      <c r="B671" s="14" t="s">
        <v>125</v>
      </c>
      <c r="C671" s="8">
        <f>димвенканали!C671</f>
        <v>136.80000000000001</v>
      </c>
      <c r="D671" s="8">
        <f>димвенканали!D671</f>
        <v>0</v>
      </c>
      <c r="E671" s="8">
        <f>димвенканали!E671</f>
        <v>0</v>
      </c>
      <c r="F671" s="8">
        <f t="shared" si="99"/>
        <v>136.80000000000001</v>
      </c>
      <c r="G671" s="8"/>
      <c r="H671" s="8"/>
      <c r="I671" s="8">
        <v>4</v>
      </c>
      <c r="J671" s="217">
        <f t="shared" si="104"/>
        <v>1.968503937007874E-3</v>
      </c>
      <c r="K671" s="209">
        <f t="shared" si="100"/>
        <v>8.4280511811023615</v>
      </c>
      <c r="L671" s="202">
        <f t="shared" si="96"/>
        <v>1.8541712598425195</v>
      </c>
      <c r="M671" s="202">
        <v>2.8867732181425487</v>
      </c>
      <c r="N671" s="202">
        <v>0.65582319026265223</v>
      </c>
      <c r="O671" s="10">
        <f t="shared" si="101"/>
        <v>13.824818849350082</v>
      </c>
      <c r="P671" s="11">
        <f t="shared" si="102"/>
        <v>0.10105861731981053</v>
      </c>
    </row>
    <row r="672" spans="1:16" x14ac:dyDescent="0.35">
      <c r="A672" s="9">
        <f t="shared" si="103"/>
        <v>68</v>
      </c>
      <c r="B672" s="14" t="s">
        <v>126</v>
      </c>
      <c r="C672" s="8">
        <f>димвенканали!C672</f>
        <v>126.6</v>
      </c>
      <c r="D672" s="8">
        <f>димвенканали!D672</f>
        <v>0</v>
      </c>
      <c r="E672" s="8">
        <f>димвенканали!E672</f>
        <v>0</v>
      </c>
      <c r="F672" s="8">
        <f t="shared" si="99"/>
        <v>126.6</v>
      </c>
      <c r="G672" s="8"/>
      <c r="H672" s="8"/>
      <c r="I672" s="8">
        <v>4</v>
      </c>
      <c r="J672" s="217">
        <f t="shared" si="104"/>
        <v>1.968503937007874E-3</v>
      </c>
      <c r="K672" s="209">
        <f t="shared" si="100"/>
        <v>8.4280511811023615</v>
      </c>
      <c r="L672" s="202">
        <f t="shared" si="96"/>
        <v>1.8541712598425195</v>
      </c>
      <c r="M672" s="202">
        <v>2.8867732181425487</v>
      </c>
      <c r="N672" s="202">
        <v>0.65582319026265223</v>
      </c>
      <c r="O672" s="10">
        <f t="shared" si="101"/>
        <v>13.824818849350082</v>
      </c>
      <c r="P672" s="11">
        <f t="shared" si="102"/>
        <v>0.10920078080055358</v>
      </c>
    </row>
    <row r="673" spans="1:16" x14ac:dyDescent="0.35">
      <c r="A673" s="9">
        <f t="shared" si="103"/>
        <v>69</v>
      </c>
      <c r="B673" s="14" t="s">
        <v>127</v>
      </c>
      <c r="C673" s="8">
        <f>димвенканали!C673</f>
        <v>360.6</v>
      </c>
      <c r="D673" s="8">
        <f>димвенканали!D673</f>
        <v>0</v>
      </c>
      <c r="E673" s="8">
        <f>димвенканали!E673</f>
        <v>0</v>
      </c>
      <c r="F673" s="8">
        <f t="shared" si="99"/>
        <v>360.6</v>
      </c>
      <c r="G673" s="8"/>
      <c r="H673" s="8"/>
      <c r="I673" s="8">
        <v>4</v>
      </c>
      <c r="J673" s="217">
        <f t="shared" si="104"/>
        <v>1.968503937007874E-3</v>
      </c>
      <c r="K673" s="209">
        <f t="shared" si="100"/>
        <v>8.4280511811023615</v>
      </c>
      <c r="L673" s="202">
        <f t="shared" ref="L673:L723" si="105">K673*0.22</f>
        <v>1.8541712598425195</v>
      </c>
      <c r="M673" s="202">
        <v>2.8867732181425487</v>
      </c>
      <c r="N673" s="202">
        <v>0.65582319026265223</v>
      </c>
      <c r="O673" s="10">
        <f t="shared" si="101"/>
        <v>13.824818849350082</v>
      </c>
      <c r="P673" s="11">
        <f t="shared" si="102"/>
        <v>3.8338377286051252E-2</v>
      </c>
    </row>
    <row r="674" spans="1:16" x14ac:dyDescent="0.35">
      <c r="A674" s="9">
        <f t="shared" si="103"/>
        <v>70</v>
      </c>
      <c r="B674" s="14" t="s">
        <v>128</v>
      </c>
      <c r="C674" s="8">
        <f>димвенканали!C674</f>
        <v>132.1</v>
      </c>
      <c r="D674" s="8">
        <f>димвенканали!D674</f>
        <v>0</v>
      </c>
      <c r="E674" s="8">
        <f>димвенканали!E674</f>
        <v>0</v>
      </c>
      <c r="F674" s="8">
        <f t="shared" si="99"/>
        <v>132.1</v>
      </c>
      <c r="G674" s="8"/>
      <c r="H674" s="8"/>
      <c r="I674" s="8">
        <v>4</v>
      </c>
      <c r="J674" s="217">
        <f t="shared" si="104"/>
        <v>1.968503937007874E-3</v>
      </c>
      <c r="K674" s="209">
        <f t="shared" si="100"/>
        <v>8.4280511811023615</v>
      </c>
      <c r="L674" s="202">
        <f t="shared" si="105"/>
        <v>1.8541712598425195</v>
      </c>
      <c r="M674" s="202">
        <v>2.8867732181425487</v>
      </c>
      <c r="N674" s="202">
        <v>0.65582319026265223</v>
      </c>
      <c r="O674" s="10">
        <f t="shared" si="101"/>
        <v>13.824818849350082</v>
      </c>
      <c r="P674" s="11">
        <f t="shared" si="102"/>
        <v>0.10465419265215808</v>
      </c>
    </row>
    <row r="675" spans="1:16" x14ac:dyDescent="0.35">
      <c r="A675" s="9">
        <f t="shared" si="103"/>
        <v>71</v>
      </c>
      <c r="B675" s="14" t="s">
        <v>129</v>
      </c>
      <c r="C675" s="8">
        <f>димвенканали!C675</f>
        <v>381.1</v>
      </c>
      <c r="D675" s="8">
        <f>димвенканали!D675</f>
        <v>0</v>
      </c>
      <c r="E675" s="8">
        <f>димвенканали!E675</f>
        <v>0</v>
      </c>
      <c r="F675" s="8">
        <f t="shared" si="99"/>
        <v>381.1</v>
      </c>
      <c r="G675" s="8"/>
      <c r="H675" s="8"/>
      <c r="I675" s="8">
        <v>7</v>
      </c>
      <c r="J675" s="217">
        <f t="shared" si="104"/>
        <v>3.4448818897637795E-3</v>
      </c>
      <c r="K675" s="209">
        <f t="shared" si="100"/>
        <v>14.749089566929133</v>
      </c>
      <c r="L675" s="202">
        <f t="shared" si="105"/>
        <v>3.244799704724409</v>
      </c>
      <c r="M675" s="202">
        <v>5.0518531317494597</v>
      </c>
      <c r="N675" s="202">
        <v>1.1476905829596413</v>
      </c>
      <c r="O675" s="10">
        <f t="shared" si="101"/>
        <v>24.193432986362644</v>
      </c>
      <c r="P675" s="11">
        <f t="shared" si="102"/>
        <v>6.3483161863979648E-2</v>
      </c>
    </row>
    <row r="676" spans="1:16" x14ac:dyDescent="0.35">
      <c r="A676" s="9">
        <f t="shared" si="103"/>
        <v>72</v>
      </c>
      <c r="B676" s="14" t="s">
        <v>130</v>
      </c>
      <c r="C676" s="8">
        <f>димвенканали!C676</f>
        <v>4312.74</v>
      </c>
      <c r="D676" s="8">
        <f>димвенканали!D676</f>
        <v>0</v>
      </c>
      <c r="E676" s="8">
        <f>димвенканали!E676</f>
        <v>49.9</v>
      </c>
      <c r="F676" s="8">
        <f t="shared" si="99"/>
        <v>4362.6399999999994</v>
      </c>
      <c r="G676" s="8"/>
      <c r="H676" s="8">
        <v>1</v>
      </c>
      <c r="I676" s="8">
        <v>71</v>
      </c>
      <c r="J676" s="217">
        <f t="shared" si="104"/>
        <v>3.5433070866141732E-2</v>
      </c>
      <c r="K676" s="209">
        <f t="shared" si="100"/>
        <v>151.70492125984251</v>
      </c>
      <c r="L676" s="202">
        <f t="shared" si="105"/>
        <v>33.375082677165352</v>
      </c>
      <c r="M676" s="202">
        <v>51.961917926565874</v>
      </c>
      <c r="N676" s="202">
        <v>11.804817424727737</v>
      </c>
      <c r="O676" s="10">
        <f t="shared" si="101"/>
        <v>248.84673928830148</v>
      </c>
      <c r="P676" s="11">
        <f t="shared" si="102"/>
        <v>5.7040401978687566E-2</v>
      </c>
    </row>
    <row r="677" spans="1:16" x14ac:dyDescent="0.35">
      <c r="A677" s="9">
        <f t="shared" si="103"/>
        <v>73</v>
      </c>
      <c r="B677" s="14" t="s">
        <v>131</v>
      </c>
      <c r="C677" s="8">
        <f>димвенканали!C677</f>
        <v>33.4</v>
      </c>
      <c r="D677" s="8">
        <f>димвенканали!D677</f>
        <v>0</v>
      </c>
      <c r="E677" s="8">
        <f>димвенканали!E677</f>
        <v>0</v>
      </c>
      <c r="F677" s="8">
        <f t="shared" si="99"/>
        <v>33.4</v>
      </c>
      <c r="G677" s="8"/>
      <c r="H677" s="8"/>
      <c r="I677" s="8">
        <v>1</v>
      </c>
      <c r="J677" s="217">
        <f t="shared" si="104"/>
        <v>4.921259842519685E-4</v>
      </c>
      <c r="K677" s="209">
        <f t="shared" si="100"/>
        <v>2.1070127952755904</v>
      </c>
      <c r="L677" s="202">
        <f t="shared" si="105"/>
        <v>0.46354281496062988</v>
      </c>
      <c r="M677" s="202">
        <v>0.72169330453563718</v>
      </c>
      <c r="N677" s="202">
        <v>0.16395579756566306</v>
      </c>
      <c r="O677" s="10">
        <f t="shared" si="101"/>
        <v>3.4562047123375206</v>
      </c>
      <c r="P677" s="11">
        <f t="shared" si="102"/>
        <v>0.10347918300411739</v>
      </c>
    </row>
    <row r="678" spans="1:16" x14ac:dyDescent="0.35">
      <c r="A678" s="9">
        <f t="shared" si="103"/>
        <v>74</v>
      </c>
      <c r="B678" s="14" t="s">
        <v>132</v>
      </c>
      <c r="C678" s="8">
        <f>димвенканали!C678</f>
        <v>3860.73</v>
      </c>
      <c r="D678" s="8">
        <f>димвенканали!D678</f>
        <v>0</v>
      </c>
      <c r="E678" s="8">
        <f>димвенканали!E678</f>
        <v>91.5</v>
      </c>
      <c r="F678" s="8">
        <f t="shared" si="99"/>
        <v>3952.23</v>
      </c>
      <c r="G678" s="8"/>
      <c r="H678" s="8">
        <v>1</v>
      </c>
      <c r="I678" s="8">
        <v>69</v>
      </c>
      <c r="J678" s="217">
        <f t="shared" si="104"/>
        <v>3.4448818897637797E-2</v>
      </c>
      <c r="K678" s="209">
        <f t="shared" si="100"/>
        <v>147.49089566929135</v>
      </c>
      <c r="L678" s="202">
        <f t="shared" si="105"/>
        <v>32.447997047244094</v>
      </c>
      <c r="M678" s="202">
        <v>50.518531317494606</v>
      </c>
      <c r="N678" s="202">
        <v>11.476905829596411</v>
      </c>
      <c r="O678" s="10">
        <f t="shared" si="101"/>
        <v>241.93432986362646</v>
      </c>
      <c r="P678" s="11">
        <f t="shared" si="102"/>
        <v>6.1214638283608611E-2</v>
      </c>
    </row>
    <row r="679" spans="1:16" x14ac:dyDescent="0.35">
      <c r="A679" s="9">
        <f t="shared" si="103"/>
        <v>75</v>
      </c>
      <c r="B679" s="14" t="s">
        <v>133</v>
      </c>
      <c r="C679" s="8">
        <f>димвенканали!C679</f>
        <v>83</v>
      </c>
      <c r="D679" s="8">
        <f>димвенканали!D679</f>
        <v>0</v>
      </c>
      <c r="E679" s="8">
        <f>димвенканали!E679</f>
        <v>0</v>
      </c>
      <c r="F679" s="8">
        <f t="shared" si="99"/>
        <v>83</v>
      </c>
      <c r="G679" s="8"/>
      <c r="H679" s="8"/>
      <c r="I679" s="8">
        <v>1</v>
      </c>
      <c r="J679" s="217">
        <f t="shared" si="104"/>
        <v>4.921259842519685E-4</v>
      </c>
      <c r="K679" s="209">
        <f t="shared" si="100"/>
        <v>2.1070127952755904</v>
      </c>
      <c r="L679" s="202">
        <f t="shared" si="105"/>
        <v>0.46354281496062988</v>
      </c>
      <c r="M679" s="202">
        <v>0.72169330453563718</v>
      </c>
      <c r="N679" s="202">
        <v>0.16395579756566306</v>
      </c>
      <c r="O679" s="10">
        <f t="shared" si="101"/>
        <v>3.4562047123375206</v>
      </c>
      <c r="P679" s="11">
        <f t="shared" si="102"/>
        <v>4.1641020630572539E-2</v>
      </c>
    </row>
    <row r="680" spans="1:16" x14ac:dyDescent="0.35">
      <c r="A680" s="9">
        <f t="shared" si="103"/>
        <v>76</v>
      </c>
      <c r="B680" s="14" t="s">
        <v>134</v>
      </c>
      <c r="C680" s="8">
        <f>димвенканали!C680</f>
        <v>120.4</v>
      </c>
      <c r="D680" s="8">
        <f>димвенканали!D680</f>
        <v>0</v>
      </c>
      <c r="E680" s="8">
        <f>димвенканали!E680</f>
        <v>0</v>
      </c>
      <c r="F680" s="8">
        <f t="shared" si="99"/>
        <v>120.4</v>
      </c>
      <c r="G680" s="8"/>
      <c r="H680" s="8"/>
      <c r="I680" s="8">
        <v>4</v>
      </c>
      <c r="J680" s="217">
        <f t="shared" si="104"/>
        <v>1.968503937007874E-3</v>
      </c>
      <c r="K680" s="209">
        <f t="shared" si="100"/>
        <v>8.4280511811023615</v>
      </c>
      <c r="L680" s="202">
        <f t="shared" si="105"/>
        <v>1.8541712598425195</v>
      </c>
      <c r="M680" s="202">
        <v>2.8867732181425487</v>
      </c>
      <c r="N680" s="202">
        <v>0.65582319026265223</v>
      </c>
      <c r="O680" s="10">
        <f t="shared" si="101"/>
        <v>13.824818849350082</v>
      </c>
      <c r="P680" s="11">
        <f t="shared" si="102"/>
        <v>0.11482407682184453</v>
      </c>
    </row>
    <row r="681" spans="1:16" x14ac:dyDescent="0.35">
      <c r="A681" s="9">
        <f t="shared" si="103"/>
        <v>77</v>
      </c>
      <c r="B681" s="14" t="s">
        <v>135</v>
      </c>
      <c r="C681" s="8">
        <f>димвенканали!C681</f>
        <v>128.19999999999999</v>
      </c>
      <c r="D681" s="8">
        <f>димвенканали!D681</f>
        <v>0</v>
      </c>
      <c r="E681" s="8">
        <f>димвенканали!E681</f>
        <v>0</v>
      </c>
      <c r="F681" s="8">
        <f t="shared" si="99"/>
        <v>128.19999999999999</v>
      </c>
      <c r="G681" s="8"/>
      <c r="H681" s="8"/>
      <c r="I681" s="8">
        <v>4</v>
      </c>
      <c r="J681" s="217">
        <f t="shared" si="104"/>
        <v>1.968503937007874E-3</v>
      </c>
      <c r="K681" s="209">
        <f t="shared" si="100"/>
        <v>8.4280511811023615</v>
      </c>
      <c r="L681" s="202">
        <f t="shared" si="105"/>
        <v>1.8541712598425195</v>
      </c>
      <c r="M681" s="202">
        <v>2.8867732181425487</v>
      </c>
      <c r="N681" s="202">
        <v>0.65582319026265223</v>
      </c>
      <c r="O681" s="10">
        <f t="shared" si="101"/>
        <v>13.824818849350082</v>
      </c>
      <c r="P681" s="11">
        <f t="shared" si="102"/>
        <v>0.10783790054095228</v>
      </c>
    </row>
    <row r="682" spans="1:16" x14ac:dyDescent="0.35">
      <c r="A682" s="9">
        <f t="shared" si="103"/>
        <v>78</v>
      </c>
      <c r="B682" s="14" t="s">
        <v>136</v>
      </c>
      <c r="C682" s="8">
        <f>димвенканали!C682</f>
        <v>121.8</v>
      </c>
      <c r="D682" s="8">
        <f>димвенканали!D682</f>
        <v>0</v>
      </c>
      <c r="E682" s="8">
        <f>димвенканали!E682</f>
        <v>0</v>
      </c>
      <c r="F682" s="8">
        <f t="shared" si="99"/>
        <v>121.8</v>
      </c>
      <c r="G682" s="8"/>
      <c r="H682" s="8"/>
      <c r="I682" s="8">
        <v>4</v>
      </c>
      <c r="J682" s="217">
        <f t="shared" si="104"/>
        <v>1.968503937007874E-3</v>
      </c>
      <c r="K682" s="209">
        <f t="shared" si="100"/>
        <v>8.4280511811023615</v>
      </c>
      <c r="L682" s="202">
        <f t="shared" si="105"/>
        <v>1.8541712598425195</v>
      </c>
      <c r="M682" s="202">
        <v>2.8867732181425487</v>
      </c>
      <c r="N682" s="202">
        <v>0.65582319026265223</v>
      </c>
      <c r="O682" s="10">
        <f t="shared" si="101"/>
        <v>13.824818849350082</v>
      </c>
      <c r="P682" s="11">
        <f t="shared" si="102"/>
        <v>0.11350425984688081</v>
      </c>
    </row>
    <row r="683" spans="1:16" x14ac:dyDescent="0.35">
      <c r="A683" s="9">
        <f t="shared" si="103"/>
        <v>79</v>
      </c>
      <c r="B683" s="14" t="s">
        <v>137</v>
      </c>
      <c r="C683" s="8">
        <f>димвенканали!C683</f>
        <v>96.5</v>
      </c>
      <c r="D683" s="8">
        <f>димвенканали!D683</f>
        <v>0</v>
      </c>
      <c r="E683" s="8">
        <f>димвенканали!E683</f>
        <v>0</v>
      </c>
      <c r="F683" s="8">
        <f t="shared" si="99"/>
        <v>96.5</v>
      </c>
      <c r="G683" s="8"/>
      <c r="H683" s="8"/>
      <c r="I683" s="8">
        <v>3</v>
      </c>
      <c r="J683" s="217">
        <f t="shared" si="104"/>
        <v>1.4763779527559055E-3</v>
      </c>
      <c r="K683" s="209">
        <f t="shared" si="100"/>
        <v>6.3210383858267711</v>
      </c>
      <c r="L683" s="202">
        <f t="shared" si="105"/>
        <v>1.3906284448818897</v>
      </c>
      <c r="M683" s="202">
        <v>2.1650799136069119</v>
      </c>
      <c r="N683" s="202">
        <v>0.49186739269698909</v>
      </c>
      <c r="O683" s="10">
        <f t="shared" si="101"/>
        <v>10.368614137012562</v>
      </c>
      <c r="P683" s="11">
        <f t="shared" si="102"/>
        <v>0.10744677862189184</v>
      </c>
    </row>
    <row r="684" spans="1:16" x14ac:dyDescent="0.35">
      <c r="A684" s="9">
        <f t="shared" si="103"/>
        <v>80</v>
      </c>
      <c r="B684" s="14" t="s">
        <v>138</v>
      </c>
      <c r="C684" s="8">
        <f>димвенканали!C684</f>
        <v>433.8</v>
      </c>
      <c r="D684" s="8">
        <f>димвенканали!D684</f>
        <v>0</v>
      </c>
      <c r="E684" s="8">
        <f>димвенканали!E684</f>
        <v>0</v>
      </c>
      <c r="F684" s="8">
        <f t="shared" si="99"/>
        <v>433.8</v>
      </c>
      <c r="G684" s="8"/>
      <c r="H684" s="8"/>
      <c r="I684" s="8">
        <v>8</v>
      </c>
      <c r="J684" s="217">
        <f t="shared" si="104"/>
        <v>3.937007874015748E-3</v>
      </c>
      <c r="K684" s="209">
        <f t="shared" si="100"/>
        <v>16.856102362204723</v>
      </c>
      <c r="L684" s="202">
        <f t="shared" si="105"/>
        <v>3.708342519685039</v>
      </c>
      <c r="M684" s="202">
        <v>5.7735464362850974</v>
      </c>
      <c r="N684" s="202">
        <v>1.3116463805253045</v>
      </c>
      <c r="O684" s="10">
        <f t="shared" si="101"/>
        <v>27.649637698700165</v>
      </c>
      <c r="P684" s="11">
        <f t="shared" si="102"/>
        <v>6.3738215073075533E-2</v>
      </c>
    </row>
    <row r="685" spans="1:16" x14ac:dyDescent="0.35">
      <c r="A685" s="9">
        <f t="shared" si="103"/>
        <v>81</v>
      </c>
      <c r="B685" s="65" t="s">
        <v>139</v>
      </c>
      <c r="C685" s="8">
        <f>димвенканали!C685</f>
        <v>233.7</v>
      </c>
      <c r="D685" s="8">
        <f>димвенканали!D685</f>
        <v>0</v>
      </c>
      <c r="E685" s="8">
        <f>димвенканали!E685</f>
        <v>0</v>
      </c>
      <c r="F685" s="8">
        <f t="shared" si="99"/>
        <v>233.7</v>
      </c>
      <c r="G685" s="8"/>
      <c r="H685" s="8"/>
      <c r="I685" s="8">
        <v>7</v>
      </c>
      <c r="J685" s="217">
        <f t="shared" si="104"/>
        <v>3.4448818897637795E-3</v>
      </c>
      <c r="K685" s="209">
        <f t="shared" si="100"/>
        <v>14.749089566929133</v>
      </c>
      <c r="L685" s="202">
        <f t="shared" si="105"/>
        <v>3.244799704724409</v>
      </c>
      <c r="M685" s="202">
        <v>5.0518531317494597</v>
      </c>
      <c r="N685" s="202">
        <v>1.1476905829596413</v>
      </c>
      <c r="O685" s="10">
        <f t="shared" si="101"/>
        <v>24.193432986362644</v>
      </c>
      <c r="P685" s="11">
        <f t="shared" si="102"/>
        <v>0.10352346164468398</v>
      </c>
    </row>
    <row r="686" spans="1:16" x14ac:dyDescent="0.35">
      <c r="A686" s="9">
        <f t="shared" si="103"/>
        <v>82</v>
      </c>
      <c r="B686" s="14" t="s">
        <v>140</v>
      </c>
      <c r="C686" s="8">
        <f>димвенканали!C686</f>
        <v>1511.8</v>
      </c>
      <c r="D686" s="8">
        <f>димвенканали!D686</f>
        <v>0</v>
      </c>
      <c r="E686" s="8">
        <f>димвенканали!E686</f>
        <v>0</v>
      </c>
      <c r="F686" s="8">
        <f t="shared" si="99"/>
        <v>1511.8</v>
      </c>
      <c r="G686" s="8"/>
      <c r="H686" s="8"/>
      <c r="I686" s="8">
        <v>32</v>
      </c>
      <c r="J686" s="217">
        <f t="shared" si="104"/>
        <v>1.5748031496062992E-2</v>
      </c>
      <c r="K686" s="209">
        <f t="shared" si="100"/>
        <v>67.424409448818892</v>
      </c>
      <c r="L686" s="202">
        <f t="shared" si="105"/>
        <v>14.833370078740156</v>
      </c>
      <c r="M686" s="202">
        <v>23.09418574514039</v>
      </c>
      <c r="N686" s="202">
        <v>5.2465855221012179</v>
      </c>
      <c r="O686" s="10">
        <f t="shared" si="101"/>
        <v>110.59855079480066</v>
      </c>
      <c r="P686" s="11">
        <f t="shared" si="102"/>
        <v>7.3156866513295851E-2</v>
      </c>
    </row>
    <row r="687" spans="1:16" x14ac:dyDescent="0.35">
      <c r="A687" s="9">
        <f t="shared" si="103"/>
        <v>83</v>
      </c>
      <c r="B687" s="14" t="s">
        <v>141</v>
      </c>
      <c r="C687" s="8">
        <f>димвенканали!C687</f>
        <v>63.2</v>
      </c>
      <c r="D687" s="8">
        <f>димвенканали!D687</f>
        <v>0</v>
      </c>
      <c r="E687" s="8">
        <f>димвенканали!E687</f>
        <v>0</v>
      </c>
      <c r="F687" s="8">
        <f t="shared" si="99"/>
        <v>63.2</v>
      </c>
      <c r="G687" s="8"/>
      <c r="H687" s="8"/>
      <c r="I687" s="8">
        <v>2</v>
      </c>
      <c r="J687" s="217">
        <f t="shared" si="104"/>
        <v>9.8425196850393699E-4</v>
      </c>
      <c r="K687" s="209">
        <f t="shared" si="100"/>
        <v>4.2140255905511808</v>
      </c>
      <c r="L687" s="202">
        <f t="shared" si="105"/>
        <v>0.92708562992125976</v>
      </c>
      <c r="M687" s="202">
        <v>1.4433866090712744</v>
      </c>
      <c r="N687" s="202">
        <v>0.32791159513132612</v>
      </c>
      <c r="O687" s="10">
        <f t="shared" si="101"/>
        <v>6.9124094246750412</v>
      </c>
      <c r="P687" s="11">
        <f t="shared" si="102"/>
        <v>0.10937356684612407</v>
      </c>
    </row>
    <row r="688" spans="1:16" x14ac:dyDescent="0.35">
      <c r="A688" s="9">
        <f t="shared" si="103"/>
        <v>84</v>
      </c>
      <c r="B688" s="14" t="s">
        <v>142</v>
      </c>
      <c r="C688" s="8">
        <f>димвенканали!C688</f>
        <v>1307.8</v>
      </c>
      <c r="D688" s="8">
        <f>димвенканали!D688</f>
        <v>0</v>
      </c>
      <c r="E688" s="8">
        <f>димвенканали!E688</f>
        <v>0</v>
      </c>
      <c r="F688" s="8">
        <f t="shared" si="99"/>
        <v>1307.8</v>
      </c>
      <c r="G688" s="8"/>
      <c r="H688" s="8"/>
      <c r="I688" s="8">
        <v>30</v>
      </c>
      <c r="J688" s="217">
        <f t="shared" si="104"/>
        <v>1.4763779527559055E-2</v>
      </c>
      <c r="K688" s="209">
        <f t="shared" si="100"/>
        <v>63.210383858267711</v>
      </c>
      <c r="L688" s="202">
        <f t="shared" si="105"/>
        <v>13.906284448818896</v>
      </c>
      <c r="M688" s="202">
        <v>21.650799136069114</v>
      </c>
      <c r="N688" s="202">
        <v>4.9186739269698903</v>
      </c>
      <c r="O688" s="10">
        <f t="shared" si="101"/>
        <v>103.68614137012561</v>
      </c>
      <c r="P688" s="11">
        <f t="shared" si="102"/>
        <v>7.9282873046433416E-2</v>
      </c>
    </row>
    <row r="689" spans="1:16" x14ac:dyDescent="0.35">
      <c r="A689" s="9">
        <f t="shared" si="103"/>
        <v>85</v>
      </c>
      <c r="B689" s="14" t="s">
        <v>143</v>
      </c>
      <c r="C689" s="8">
        <f>димвенканали!C689</f>
        <v>122</v>
      </c>
      <c r="D689" s="8">
        <f>димвенканали!D689</f>
        <v>0</v>
      </c>
      <c r="E689" s="8">
        <f>димвенканали!E689</f>
        <v>0</v>
      </c>
      <c r="F689" s="8">
        <f t="shared" si="99"/>
        <v>122</v>
      </c>
      <c r="G689" s="8"/>
      <c r="H689" s="8"/>
      <c r="I689" s="8">
        <v>4</v>
      </c>
      <c r="J689" s="217">
        <f t="shared" si="104"/>
        <v>1.968503937007874E-3</v>
      </c>
      <c r="K689" s="209">
        <f t="shared" si="100"/>
        <v>8.4280511811023615</v>
      </c>
      <c r="L689" s="202">
        <f t="shared" si="105"/>
        <v>1.8541712598425195</v>
      </c>
      <c r="M689" s="202">
        <v>2.8867732181425487</v>
      </c>
      <c r="N689" s="202">
        <v>0.65582319026265223</v>
      </c>
      <c r="O689" s="10">
        <f t="shared" si="101"/>
        <v>13.824818849350082</v>
      </c>
      <c r="P689" s="11">
        <f t="shared" si="102"/>
        <v>0.11331818728975478</v>
      </c>
    </row>
    <row r="690" spans="1:16" x14ac:dyDescent="0.35">
      <c r="A690" s="9">
        <f t="shared" si="103"/>
        <v>86</v>
      </c>
      <c r="B690" s="14" t="s">
        <v>144</v>
      </c>
      <c r="C690" s="8">
        <f>димвенканали!C690</f>
        <v>305.10000000000002</v>
      </c>
      <c r="D690" s="8">
        <f>димвенканали!D690</f>
        <v>0</v>
      </c>
      <c r="E690" s="8">
        <f>димвенканали!E690</f>
        <v>0</v>
      </c>
      <c r="F690" s="8">
        <f t="shared" si="99"/>
        <v>305.10000000000002</v>
      </c>
      <c r="G690" s="8"/>
      <c r="H690" s="8"/>
      <c r="I690" s="8">
        <v>8</v>
      </c>
      <c r="J690" s="217">
        <f t="shared" si="104"/>
        <v>3.937007874015748E-3</v>
      </c>
      <c r="K690" s="209">
        <f t="shared" si="100"/>
        <v>16.856102362204723</v>
      </c>
      <c r="L690" s="202">
        <f t="shared" si="105"/>
        <v>3.708342519685039</v>
      </c>
      <c r="M690" s="202">
        <v>5.7735464362850974</v>
      </c>
      <c r="N690" s="202">
        <v>1.3116463805253045</v>
      </c>
      <c r="O690" s="10">
        <f t="shared" si="101"/>
        <v>27.649637698700165</v>
      </c>
      <c r="P690" s="11">
        <f t="shared" si="102"/>
        <v>9.0624836770567554E-2</v>
      </c>
    </row>
    <row r="691" spans="1:16" x14ac:dyDescent="0.35">
      <c r="A691" s="9">
        <f t="shared" si="103"/>
        <v>87</v>
      </c>
      <c r="B691" s="14" t="s">
        <v>145</v>
      </c>
      <c r="C691" s="8">
        <f>димвенканали!C691</f>
        <v>390.7</v>
      </c>
      <c r="D691" s="8">
        <f>димвенканали!D691</f>
        <v>0</v>
      </c>
      <c r="E691" s="8">
        <f>димвенканали!E691</f>
        <v>0</v>
      </c>
      <c r="F691" s="8">
        <f t="shared" si="99"/>
        <v>390.7</v>
      </c>
      <c r="G691" s="8"/>
      <c r="H691" s="8"/>
      <c r="I691" s="8">
        <v>8</v>
      </c>
      <c r="J691" s="217">
        <f t="shared" si="104"/>
        <v>3.937007874015748E-3</v>
      </c>
      <c r="K691" s="209">
        <f t="shared" si="100"/>
        <v>16.856102362204723</v>
      </c>
      <c r="L691" s="202">
        <f t="shared" si="105"/>
        <v>3.708342519685039</v>
      </c>
      <c r="M691" s="202">
        <v>5.7735464362850974</v>
      </c>
      <c r="N691" s="202">
        <v>1.3116463805253045</v>
      </c>
      <c r="O691" s="10">
        <f t="shared" si="101"/>
        <v>27.649637698700165</v>
      </c>
      <c r="P691" s="11">
        <f t="shared" si="102"/>
        <v>7.0769484767597049E-2</v>
      </c>
    </row>
    <row r="692" spans="1:16" x14ac:dyDescent="0.35">
      <c r="A692" s="9">
        <f t="shared" si="103"/>
        <v>88</v>
      </c>
      <c r="B692" s="14" t="s">
        <v>146</v>
      </c>
      <c r="C692" s="8">
        <f>димвенканали!C692</f>
        <v>306.89999999999998</v>
      </c>
      <c r="D692" s="8">
        <f>димвенканали!D692</f>
        <v>0</v>
      </c>
      <c r="E692" s="8">
        <f>димвенканали!E692</f>
        <v>0</v>
      </c>
      <c r="F692" s="8">
        <f t="shared" si="99"/>
        <v>306.89999999999998</v>
      </c>
      <c r="G692" s="8"/>
      <c r="H692" s="8"/>
      <c r="I692" s="8">
        <v>8</v>
      </c>
      <c r="J692" s="217">
        <f t="shared" si="104"/>
        <v>3.937007874015748E-3</v>
      </c>
      <c r="K692" s="209">
        <f t="shared" si="100"/>
        <v>16.856102362204723</v>
      </c>
      <c r="L692" s="202">
        <f t="shared" si="105"/>
        <v>3.708342519685039</v>
      </c>
      <c r="M692" s="202">
        <v>5.7735464362850974</v>
      </c>
      <c r="N692" s="202">
        <v>1.3116463805253045</v>
      </c>
      <c r="O692" s="10">
        <f t="shared" si="101"/>
        <v>27.649637698700165</v>
      </c>
      <c r="P692" s="11">
        <f t="shared" si="102"/>
        <v>9.0093312801238737E-2</v>
      </c>
    </row>
    <row r="693" spans="1:16" x14ac:dyDescent="0.35">
      <c r="A693" s="9">
        <f t="shared" si="103"/>
        <v>89</v>
      </c>
      <c r="B693" s="14" t="s">
        <v>147</v>
      </c>
      <c r="C693" s="8">
        <f>димвенканали!C693</f>
        <v>6084.35</v>
      </c>
      <c r="D693" s="8">
        <f>димвенканали!D693</f>
        <v>112.6</v>
      </c>
      <c r="E693" s="8">
        <f>димвенканали!E693</f>
        <v>107.1</v>
      </c>
      <c r="F693" s="8">
        <f t="shared" si="99"/>
        <v>6304.0500000000011</v>
      </c>
      <c r="G693" s="8">
        <v>2</v>
      </c>
      <c r="H693" s="8">
        <v>1</v>
      </c>
      <c r="I693" s="8">
        <v>124</v>
      </c>
      <c r="J693" s="217">
        <f t="shared" si="104"/>
        <v>6.25E-2</v>
      </c>
      <c r="K693" s="209">
        <f t="shared" si="100"/>
        <v>267.59062499999999</v>
      </c>
      <c r="L693" s="202">
        <f t="shared" si="105"/>
        <v>58.869937499999999</v>
      </c>
      <c r="M693" s="202">
        <v>91.655049676025911</v>
      </c>
      <c r="N693" s="202">
        <v>20.822386290839205</v>
      </c>
      <c r="O693" s="10">
        <f t="shared" si="101"/>
        <v>438.93799846686511</v>
      </c>
      <c r="P693" s="11">
        <f t="shared" si="102"/>
        <v>6.9627937352474203E-2</v>
      </c>
    </row>
    <row r="694" spans="1:16" x14ac:dyDescent="0.35">
      <c r="A694" s="9">
        <f t="shared" si="103"/>
        <v>90</v>
      </c>
      <c r="B694" s="14" t="s">
        <v>524</v>
      </c>
      <c r="C694" s="8">
        <f>димвенканали!C694</f>
        <v>125.9</v>
      </c>
      <c r="D694" s="8">
        <f>димвенканали!D694</f>
        <v>0</v>
      </c>
      <c r="E694" s="8">
        <f>димвенканали!E694</f>
        <v>0</v>
      </c>
      <c r="F694" s="8">
        <f t="shared" si="99"/>
        <v>125.9</v>
      </c>
      <c r="G694" s="8"/>
      <c r="H694" s="8"/>
      <c r="I694" s="8">
        <v>4</v>
      </c>
      <c r="J694" s="217">
        <f t="shared" si="104"/>
        <v>1.968503937007874E-3</v>
      </c>
      <c r="K694" s="209">
        <f t="shared" si="100"/>
        <v>8.4280511811023615</v>
      </c>
      <c r="L694" s="202">
        <f t="shared" si="105"/>
        <v>1.8541712598425195</v>
      </c>
      <c r="M694" s="202">
        <v>2.8867732181425487</v>
      </c>
      <c r="N694" s="202">
        <v>0.65582319026265223</v>
      </c>
      <c r="O694" s="10">
        <f t="shared" si="101"/>
        <v>13.824818849350082</v>
      </c>
      <c r="P694" s="11">
        <f t="shared" si="102"/>
        <v>0.10980793367235966</v>
      </c>
    </row>
    <row r="695" spans="1:16" x14ac:dyDescent="0.35">
      <c r="A695" s="9">
        <f t="shared" si="103"/>
        <v>91</v>
      </c>
      <c r="B695" s="14" t="s">
        <v>535</v>
      </c>
      <c r="C695" s="8">
        <f>димвенканали!C695</f>
        <v>144.75</v>
      </c>
      <c r="D695" s="8">
        <f>димвенканали!D695</f>
        <v>0</v>
      </c>
      <c r="E695" s="8">
        <f>димвенканали!E695</f>
        <v>0</v>
      </c>
      <c r="F695" s="8">
        <f t="shared" si="99"/>
        <v>144.75</v>
      </c>
      <c r="G695" s="8"/>
      <c r="H695" s="8"/>
      <c r="I695" s="8">
        <v>4</v>
      </c>
      <c r="J695" s="217">
        <f t="shared" si="104"/>
        <v>1.968503937007874E-3</v>
      </c>
      <c r="K695" s="209">
        <f t="shared" si="100"/>
        <v>8.4280511811023615</v>
      </c>
      <c r="L695" s="202">
        <f t="shared" si="105"/>
        <v>1.8541712598425195</v>
      </c>
      <c r="M695" s="202">
        <v>2.8867732181425487</v>
      </c>
      <c r="N695" s="202">
        <v>0.65582319026265223</v>
      </c>
      <c r="O695" s="10">
        <f t="shared" si="101"/>
        <v>13.824818849350082</v>
      </c>
      <c r="P695" s="11">
        <f t="shared" si="102"/>
        <v>9.5508247663903853E-2</v>
      </c>
    </row>
    <row r="696" spans="1:16" x14ac:dyDescent="0.35">
      <c r="A696" s="9">
        <f t="shared" si="103"/>
        <v>92</v>
      </c>
      <c r="B696" s="14" t="s">
        <v>284</v>
      </c>
      <c r="C696" s="8">
        <v>122.4</v>
      </c>
      <c r="D696" s="8">
        <v>130.1</v>
      </c>
      <c r="E696" s="8">
        <v>0</v>
      </c>
      <c r="F696" s="8">
        <v>252.5</v>
      </c>
      <c r="G696" s="8">
        <v>1</v>
      </c>
      <c r="H696" s="8"/>
      <c r="I696" s="8">
        <v>2</v>
      </c>
      <c r="J696" s="217">
        <f t="shared" si="104"/>
        <v>1.4763779527559055E-3</v>
      </c>
      <c r="K696" s="209">
        <f t="shared" si="100"/>
        <v>6.3210383858267711</v>
      </c>
      <c r="L696" s="202">
        <f t="shared" si="105"/>
        <v>1.3906284448818897</v>
      </c>
      <c r="M696" s="202">
        <v>2.1650799136069119</v>
      </c>
      <c r="N696" s="202">
        <v>0.9449907692307693</v>
      </c>
      <c r="O696" s="10">
        <f t="shared" si="101"/>
        <v>10.821737513546342</v>
      </c>
      <c r="P696" s="11">
        <f t="shared" si="102"/>
        <v>4.2858366390282544E-2</v>
      </c>
    </row>
    <row r="697" spans="1:16" x14ac:dyDescent="0.35">
      <c r="A697" s="9">
        <f t="shared" si="103"/>
        <v>93</v>
      </c>
      <c r="B697" s="14" t="s">
        <v>285</v>
      </c>
      <c r="C697" s="8">
        <v>250.2</v>
      </c>
      <c r="D697" s="8">
        <v>0</v>
      </c>
      <c r="E697" s="8">
        <v>0</v>
      </c>
      <c r="F697" s="8">
        <v>250.2</v>
      </c>
      <c r="G697" s="8"/>
      <c r="H697" s="8">
        <v>2</v>
      </c>
      <c r="I697" s="8">
        <v>3</v>
      </c>
      <c r="J697" s="217">
        <f t="shared" si="104"/>
        <v>2.4606299212598425E-3</v>
      </c>
      <c r="K697" s="209">
        <f t="shared" si="100"/>
        <v>10.535063976377952</v>
      </c>
      <c r="L697" s="202">
        <f t="shared" si="105"/>
        <v>2.3177140748031495</v>
      </c>
      <c r="M697" s="202">
        <v>3.608466522678186</v>
      </c>
      <c r="N697" s="202">
        <v>1.5749846153846154</v>
      </c>
      <c r="O697" s="10">
        <f t="shared" si="101"/>
        <v>18.036229189243901</v>
      </c>
      <c r="P697" s="11">
        <f t="shared" si="102"/>
        <v>7.2087246959408074E-2</v>
      </c>
    </row>
    <row r="698" spans="1:16" x14ac:dyDescent="0.35">
      <c r="A698" s="9">
        <f t="shared" si="103"/>
        <v>94</v>
      </c>
      <c r="B698" s="14" t="s">
        <v>286</v>
      </c>
      <c r="C698" s="8">
        <v>327.2</v>
      </c>
      <c r="D698" s="8">
        <v>32.299999999999997</v>
      </c>
      <c r="E698" s="8">
        <v>188.7</v>
      </c>
      <c r="F698" s="8">
        <v>548.20000000000005</v>
      </c>
      <c r="G698" s="8">
        <v>1</v>
      </c>
      <c r="H698" s="8">
        <v>2</v>
      </c>
      <c r="I698" s="8">
        <v>10</v>
      </c>
      <c r="J698" s="217">
        <f t="shared" si="104"/>
        <v>6.3976377952755905E-3</v>
      </c>
      <c r="K698" s="209">
        <f t="shared" si="100"/>
        <v>27.391166338582675</v>
      </c>
      <c r="L698" s="202">
        <f t="shared" si="105"/>
        <v>6.0260565944881881</v>
      </c>
      <c r="M698" s="202">
        <v>9.3820129589632835</v>
      </c>
      <c r="N698" s="202">
        <v>4.0949600000000004</v>
      </c>
      <c r="O698" s="10">
        <f t="shared" si="101"/>
        <v>46.894195892034148</v>
      </c>
      <c r="P698" s="11">
        <f t="shared" si="102"/>
        <v>8.5542130412320588E-2</v>
      </c>
    </row>
    <row r="699" spans="1:16" x14ac:dyDescent="0.35">
      <c r="A699" s="9">
        <f t="shared" si="103"/>
        <v>95</v>
      </c>
      <c r="B699" s="14" t="s">
        <v>287</v>
      </c>
      <c r="C699" s="8">
        <v>103.4</v>
      </c>
      <c r="D699" s="8">
        <v>0</v>
      </c>
      <c r="E699" s="8">
        <v>91</v>
      </c>
      <c r="F699" s="8">
        <v>194.4</v>
      </c>
      <c r="G699" s="8"/>
      <c r="H699" s="8">
        <v>2</v>
      </c>
      <c r="I699" s="8">
        <v>3</v>
      </c>
      <c r="J699" s="217">
        <f t="shared" si="104"/>
        <v>2.4606299212598425E-3</v>
      </c>
      <c r="K699" s="209">
        <f t="shared" si="100"/>
        <v>10.535063976377952</v>
      </c>
      <c r="L699" s="202">
        <f t="shared" si="105"/>
        <v>2.3177140748031495</v>
      </c>
      <c r="M699" s="202">
        <v>3.608466522678186</v>
      </c>
      <c r="N699" s="202">
        <v>1.5749846153846154</v>
      </c>
      <c r="O699" s="10">
        <f t="shared" si="101"/>
        <v>18.036229189243901</v>
      </c>
      <c r="P699" s="11">
        <f t="shared" si="102"/>
        <v>9.2778956734793722E-2</v>
      </c>
    </row>
    <row r="700" spans="1:16" x14ac:dyDescent="0.35">
      <c r="A700" s="9">
        <f t="shared" si="103"/>
        <v>96</v>
      </c>
      <c r="B700" s="14" t="s">
        <v>288</v>
      </c>
      <c r="C700" s="8">
        <v>208.6</v>
      </c>
      <c r="D700" s="8">
        <v>0</v>
      </c>
      <c r="E700" s="8">
        <v>50.5</v>
      </c>
      <c r="F700" s="8">
        <v>259.10000000000002</v>
      </c>
      <c r="G700" s="8"/>
      <c r="H700" s="8">
        <v>1</v>
      </c>
      <c r="I700" s="8">
        <v>8</v>
      </c>
      <c r="J700" s="217">
        <f t="shared" si="104"/>
        <v>4.4291338582677165E-3</v>
      </c>
      <c r="K700" s="209">
        <f t="shared" si="100"/>
        <v>18.963115157480313</v>
      </c>
      <c r="L700" s="202">
        <f t="shared" si="105"/>
        <v>4.171885334645669</v>
      </c>
      <c r="M700" s="202">
        <v>6.4952397408207343</v>
      </c>
      <c r="N700" s="202">
        <v>2.8349723076923081</v>
      </c>
      <c r="O700" s="10">
        <f t="shared" si="101"/>
        <v>32.46521254063903</v>
      </c>
      <c r="P700" s="11">
        <f t="shared" si="102"/>
        <v>0.1252999326153571</v>
      </c>
    </row>
    <row r="701" spans="1:16" x14ac:dyDescent="0.35">
      <c r="A701" s="9">
        <f t="shared" si="103"/>
        <v>97</v>
      </c>
      <c r="B701" s="14" t="s">
        <v>289</v>
      </c>
      <c r="C701" s="8">
        <v>71.2</v>
      </c>
      <c r="D701" s="8">
        <v>38.9</v>
      </c>
      <c r="E701" s="8">
        <v>0</v>
      </c>
      <c r="F701" s="8">
        <v>110.1</v>
      </c>
      <c r="G701" s="8">
        <v>2</v>
      </c>
      <c r="H701" s="8"/>
      <c r="I701" s="8">
        <v>1</v>
      </c>
      <c r="J701" s="217">
        <f t="shared" si="104"/>
        <v>1.4763779527559055E-3</v>
      </c>
      <c r="K701" s="209">
        <f t="shared" si="100"/>
        <v>6.3210383858267711</v>
      </c>
      <c r="L701" s="202">
        <f t="shared" si="105"/>
        <v>1.3906284448818897</v>
      </c>
      <c r="M701" s="202">
        <v>2.1650799136069119</v>
      </c>
      <c r="N701" s="202">
        <v>0.9449907692307693</v>
      </c>
      <c r="O701" s="10">
        <f t="shared" ref="O701:O723" si="106">K701+L701+M701+N701</f>
        <v>10.821737513546342</v>
      </c>
      <c r="P701" s="11">
        <f t="shared" ref="P701:P723" si="107">O701/F701</f>
        <v>9.8290077325579858E-2</v>
      </c>
    </row>
    <row r="702" spans="1:16" x14ac:dyDescent="0.35">
      <c r="A702" s="9">
        <f t="shared" si="103"/>
        <v>98</v>
      </c>
      <c r="B702" s="14" t="s">
        <v>290</v>
      </c>
      <c r="C702" s="8">
        <v>158.30000000000001</v>
      </c>
      <c r="D702" s="8">
        <v>0</v>
      </c>
      <c r="E702" s="8">
        <v>0</v>
      </c>
      <c r="F702" s="8">
        <v>158.30000000000001</v>
      </c>
      <c r="G702" s="8"/>
      <c r="H702" s="8"/>
      <c r="I702" s="8">
        <v>3</v>
      </c>
      <c r="J702" s="217">
        <f t="shared" si="104"/>
        <v>1.4763779527559055E-3</v>
      </c>
      <c r="K702" s="209">
        <f t="shared" si="100"/>
        <v>6.3210383858267711</v>
      </c>
      <c r="L702" s="202">
        <f t="shared" si="105"/>
        <v>1.3906284448818897</v>
      </c>
      <c r="M702" s="202">
        <v>2.1650799136069119</v>
      </c>
      <c r="N702" s="202">
        <v>0.9449907692307693</v>
      </c>
      <c r="O702" s="10">
        <f t="shared" si="106"/>
        <v>10.821737513546342</v>
      </c>
      <c r="P702" s="11">
        <f t="shared" si="107"/>
        <v>6.8362207918801904E-2</v>
      </c>
    </row>
    <row r="703" spans="1:16" x14ac:dyDescent="0.35">
      <c r="A703" s="9">
        <f t="shared" si="103"/>
        <v>99</v>
      </c>
      <c r="B703" s="14" t="s">
        <v>291</v>
      </c>
      <c r="C703" s="8">
        <v>88.6</v>
      </c>
      <c r="D703" s="8">
        <v>0</v>
      </c>
      <c r="E703" s="8">
        <v>0</v>
      </c>
      <c r="F703" s="8">
        <v>88.6</v>
      </c>
      <c r="G703" s="8"/>
      <c r="H703" s="8"/>
      <c r="I703" s="8">
        <v>0</v>
      </c>
      <c r="J703" s="217">
        <f t="shared" si="104"/>
        <v>0</v>
      </c>
      <c r="K703" s="209">
        <f t="shared" si="100"/>
        <v>0</v>
      </c>
      <c r="L703" s="202">
        <f t="shared" si="105"/>
        <v>0</v>
      </c>
      <c r="M703" s="202">
        <v>0</v>
      </c>
      <c r="N703" s="202">
        <v>0</v>
      </c>
      <c r="O703" s="10">
        <f t="shared" si="106"/>
        <v>0</v>
      </c>
      <c r="P703" s="11">
        <f t="shared" si="107"/>
        <v>0</v>
      </c>
    </row>
    <row r="704" spans="1:16" x14ac:dyDescent="0.35">
      <c r="A704" s="9">
        <f t="shared" si="103"/>
        <v>100</v>
      </c>
      <c r="B704" s="14" t="s">
        <v>292</v>
      </c>
      <c r="C704" s="8">
        <v>102.5</v>
      </c>
      <c r="D704" s="8">
        <v>0</v>
      </c>
      <c r="E704" s="8">
        <v>0</v>
      </c>
      <c r="F704" s="8">
        <v>102.5</v>
      </c>
      <c r="G704" s="8"/>
      <c r="H704" s="8"/>
      <c r="I704" s="8">
        <v>3</v>
      </c>
      <c r="J704" s="217">
        <f t="shared" si="104"/>
        <v>1.4763779527559055E-3</v>
      </c>
      <c r="K704" s="209">
        <f t="shared" si="100"/>
        <v>6.3210383858267711</v>
      </c>
      <c r="L704" s="202">
        <f t="shared" si="105"/>
        <v>1.3906284448818897</v>
      </c>
      <c r="M704" s="202">
        <v>2.1650799136069119</v>
      </c>
      <c r="N704" s="202">
        <v>0.9449907692307693</v>
      </c>
      <c r="O704" s="10">
        <f t="shared" si="106"/>
        <v>10.821737513546342</v>
      </c>
      <c r="P704" s="11">
        <f t="shared" si="107"/>
        <v>0.10557792696142773</v>
      </c>
    </row>
    <row r="705" spans="1:17" x14ac:dyDescent="0.35">
      <c r="A705" s="9">
        <f t="shared" si="103"/>
        <v>101</v>
      </c>
      <c r="B705" s="14" t="s">
        <v>294</v>
      </c>
      <c r="C705" s="8">
        <v>74.400000000000006</v>
      </c>
      <c r="D705" s="8">
        <v>0</v>
      </c>
      <c r="E705" s="8">
        <v>0</v>
      </c>
      <c r="F705" s="8">
        <v>74.400000000000006</v>
      </c>
      <c r="G705" s="8"/>
      <c r="H705" s="8"/>
      <c r="I705" s="8">
        <v>3</v>
      </c>
      <c r="J705" s="217">
        <f t="shared" si="104"/>
        <v>1.4763779527559055E-3</v>
      </c>
      <c r="K705" s="209">
        <f t="shared" si="100"/>
        <v>6.3210383858267711</v>
      </c>
      <c r="L705" s="202">
        <f t="shared" si="105"/>
        <v>1.3906284448818897</v>
      </c>
      <c r="M705" s="202">
        <v>2.1650799136069119</v>
      </c>
      <c r="N705" s="202">
        <v>0.9449907692307693</v>
      </c>
      <c r="O705" s="10">
        <f t="shared" si="106"/>
        <v>10.821737513546342</v>
      </c>
      <c r="P705" s="11">
        <f t="shared" si="107"/>
        <v>0.14545346120357985</v>
      </c>
    </row>
    <row r="706" spans="1:17" x14ac:dyDescent="0.35">
      <c r="A706" s="9">
        <f t="shared" si="103"/>
        <v>102</v>
      </c>
      <c r="B706" s="14" t="s">
        <v>295</v>
      </c>
      <c r="C706" s="8">
        <v>66.400000000000006</v>
      </c>
      <c r="D706" s="8">
        <v>0</v>
      </c>
      <c r="E706" s="8">
        <v>0</v>
      </c>
      <c r="F706" s="8">
        <v>66.400000000000006</v>
      </c>
      <c r="G706" s="8"/>
      <c r="H706" s="8"/>
      <c r="I706" s="8">
        <v>2</v>
      </c>
      <c r="J706" s="217">
        <f t="shared" si="104"/>
        <v>9.8425196850393699E-4</v>
      </c>
      <c r="K706" s="209">
        <f t="shared" si="100"/>
        <v>4.2140255905511808</v>
      </c>
      <c r="L706" s="202">
        <f t="shared" si="105"/>
        <v>0.92708562992125976</v>
      </c>
      <c r="M706" s="202">
        <v>1.4433866090712744</v>
      </c>
      <c r="N706" s="202">
        <v>0.62999384615384613</v>
      </c>
      <c r="O706" s="10">
        <f t="shared" si="106"/>
        <v>7.2144916756975617</v>
      </c>
      <c r="P706" s="11">
        <f t="shared" si="107"/>
        <v>0.10865198306773435</v>
      </c>
    </row>
    <row r="707" spans="1:17" x14ac:dyDescent="0.35">
      <c r="A707" s="9">
        <f t="shared" si="103"/>
        <v>103</v>
      </c>
      <c r="B707" s="14" t="s">
        <v>296</v>
      </c>
      <c r="C707" s="8">
        <v>292.8</v>
      </c>
      <c r="D707" s="8">
        <v>0</v>
      </c>
      <c r="E707" s="8">
        <v>0</v>
      </c>
      <c r="F707" s="8">
        <v>292.8</v>
      </c>
      <c r="G707" s="8"/>
      <c r="H707" s="8"/>
      <c r="I707" s="8">
        <v>7</v>
      </c>
      <c r="J707" s="217">
        <f t="shared" si="104"/>
        <v>3.4448818897637795E-3</v>
      </c>
      <c r="K707" s="209">
        <f t="shared" si="100"/>
        <v>14.749089566929133</v>
      </c>
      <c r="L707" s="202">
        <f t="shared" si="105"/>
        <v>3.244799704724409</v>
      </c>
      <c r="M707" s="202">
        <v>5.0518531317494597</v>
      </c>
      <c r="N707" s="202">
        <v>2.2049784615384618</v>
      </c>
      <c r="O707" s="10">
        <f t="shared" si="106"/>
        <v>25.250720864941467</v>
      </c>
      <c r="P707" s="11">
        <f t="shared" si="107"/>
        <v>8.623880076824271E-2</v>
      </c>
    </row>
    <row r="708" spans="1:17" x14ac:dyDescent="0.35">
      <c r="A708" s="9">
        <f t="shared" si="103"/>
        <v>104</v>
      </c>
      <c r="B708" s="14" t="s">
        <v>297</v>
      </c>
      <c r="C708" s="8">
        <v>80.5</v>
      </c>
      <c r="D708" s="8">
        <v>0</v>
      </c>
      <c r="E708" s="8">
        <v>0</v>
      </c>
      <c r="F708" s="8">
        <v>80.5</v>
      </c>
      <c r="G708" s="8"/>
      <c r="H708" s="8"/>
      <c r="I708" s="8">
        <v>2</v>
      </c>
      <c r="J708" s="217">
        <f t="shared" si="104"/>
        <v>9.8425196850393699E-4</v>
      </c>
      <c r="K708" s="209">
        <f t="shared" si="100"/>
        <v>4.2140255905511808</v>
      </c>
      <c r="L708" s="202">
        <f t="shared" si="105"/>
        <v>0.92708562992125976</v>
      </c>
      <c r="M708" s="202">
        <v>1.4433866090712744</v>
      </c>
      <c r="N708" s="202">
        <v>0.62999384615384613</v>
      </c>
      <c r="O708" s="10">
        <f t="shared" si="106"/>
        <v>7.2144916756975617</v>
      </c>
      <c r="P708" s="11">
        <f t="shared" si="107"/>
        <v>8.9621014604938654E-2</v>
      </c>
    </row>
    <row r="709" spans="1:17" x14ac:dyDescent="0.35">
      <c r="A709" s="9">
        <f t="shared" si="103"/>
        <v>105</v>
      </c>
      <c r="B709" s="14" t="s">
        <v>298</v>
      </c>
      <c r="C709" s="8">
        <v>4108.8</v>
      </c>
      <c r="D709" s="8">
        <v>0</v>
      </c>
      <c r="E709" s="8">
        <v>118</v>
      </c>
      <c r="F709" s="8">
        <v>4226.8</v>
      </c>
      <c r="G709" s="8"/>
      <c r="H709" s="8">
        <v>2</v>
      </c>
      <c r="I709" s="8">
        <v>68</v>
      </c>
      <c r="J709" s="217">
        <f t="shared" si="104"/>
        <v>3.4448818897637797E-2</v>
      </c>
      <c r="K709" s="209">
        <f t="shared" si="100"/>
        <v>147.49089566929135</v>
      </c>
      <c r="L709" s="202">
        <f t="shared" si="105"/>
        <v>32.447997047244094</v>
      </c>
      <c r="M709" s="202">
        <v>50.518531317494606</v>
      </c>
      <c r="N709" s="202">
        <v>22.049784615384617</v>
      </c>
      <c r="O709" s="10">
        <f t="shared" si="106"/>
        <v>252.50720864941468</v>
      </c>
      <c r="P709" s="11">
        <f t="shared" si="107"/>
        <v>5.9739568621513833E-2</v>
      </c>
    </row>
    <row r="710" spans="1:17" x14ac:dyDescent="0.35">
      <c r="A710" s="9">
        <f t="shared" si="103"/>
        <v>106</v>
      </c>
      <c r="B710" s="14" t="s">
        <v>301</v>
      </c>
      <c r="C710" s="8">
        <v>4420.8999999999996</v>
      </c>
      <c r="D710" s="8">
        <v>0</v>
      </c>
      <c r="E710" s="8">
        <v>0</v>
      </c>
      <c r="F710" s="8">
        <v>4420.8999999999996</v>
      </c>
      <c r="G710" s="8"/>
      <c r="H710" s="8"/>
      <c r="I710" s="8">
        <v>77</v>
      </c>
      <c r="J710" s="217">
        <f t="shared" si="104"/>
        <v>3.7893700787401577E-2</v>
      </c>
      <c r="K710" s="209">
        <f t="shared" si="100"/>
        <v>162.23998523622046</v>
      </c>
      <c r="L710" s="202">
        <f t="shared" si="105"/>
        <v>35.692796751968501</v>
      </c>
      <c r="M710" s="202">
        <v>55.570384449244067</v>
      </c>
      <c r="N710" s="202">
        <v>24.25476307692308</v>
      </c>
      <c r="O710" s="10">
        <f t="shared" si="106"/>
        <v>277.75792951435614</v>
      </c>
      <c r="P710" s="11">
        <f t="shared" si="107"/>
        <v>6.2828367417122347E-2</v>
      </c>
    </row>
    <row r="711" spans="1:17" x14ac:dyDescent="0.35">
      <c r="A711" s="9">
        <f t="shared" si="103"/>
        <v>107</v>
      </c>
      <c r="B711" s="14" t="s">
        <v>302</v>
      </c>
      <c r="C711" s="8">
        <v>6184.2</v>
      </c>
      <c r="D711" s="8">
        <v>208.9</v>
      </c>
      <c r="E711" s="8">
        <v>36.6</v>
      </c>
      <c r="F711" s="8">
        <v>6429.7</v>
      </c>
      <c r="G711" s="8">
        <v>1</v>
      </c>
      <c r="H711" s="8">
        <v>1</v>
      </c>
      <c r="I711" s="8">
        <v>102</v>
      </c>
      <c r="J711" s="217">
        <f t="shared" si="104"/>
        <v>5.1181102362204724E-2</v>
      </c>
      <c r="K711" s="209">
        <f t="shared" si="100"/>
        <v>219.1293307086614</v>
      </c>
      <c r="L711" s="202">
        <f t="shared" si="105"/>
        <v>48.208452755905505</v>
      </c>
      <c r="M711" s="202">
        <v>75.056103671706268</v>
      </c>
      <c r="N711" s="202">
        <v>32.759680000000003</v>
      </c>
      <c r="O711" s="10">
        <f t="shared" si="106"/>
        <v>375.15356713627318</v>
      </c>
      <c r="P711" s="11">
        <f t="shared" si="107"/>
        <v>5.8346978418320171E-2</v>
      </c>
    </row>
    <row r="712" spans="1:17" x14ac:dyDescent="0.35">
      <c r="A712" s="9">
        <f t="shared" si="103"/>
        <v>108</v>
      </c>
      <c r="B712" s="14" t="s">
        <v>303</v>
      </c>
      <c r="C712" s="8">
        <v>3391.6</v>
      </c>
      <c r="D712" s="8">
        <v>0</v>
      </c>
      <c r="E712" s="8">
        <v>0</v>
      </c>
      <c r="F712" s="8">
        <v>3391.6</v>
      </c>
      <c r="G712" s="8"/>
      <c r="H712" s="8"/>
      <c r="I712" s="8">
        <v>70</v>
      </c>
      <c r="J712" s="217">
        <f t="shared" si="104"/>
        <v>3.4448818897637797E-2</v>
      </c>
      <c r="K712" s="209">
        <f t="shared" si="100"/>
        <v>147.49089566929135</v>
      </c>
      <c r="L712" s="202">
        <f t="shared" si="105"/>
        <v>32.447997047244094</v>
      </c>
      <c r="M712" s="202">
        <v>50.518531317494606</v>
      </c>
      <c r="N712" s="202">
        <v>22.049784615384617</v>
      </c>
      <c r="O712" s="10">
        <f t="shared" si="106"/>
        <v>252.50720864941468</v>
      </c>
      <c r="P712" s="11">
        <f t="shared" si="107"/>
        <v>7.4450763253159177E-2</v>
      </c>
    </row>
    <row r="713" spans="1:17" x14ac:dyDescent="0.35">
      <c r="A713" s="9">
        <f t="shared" si="103"/>
        <v>109</v>
      </c>
      <c r="B713" s="14" t="s">
        <v>304</v>
      </c>
      <c r="C713" s="8">
        <v>4546.3</v>
      </c>
      <c r="D713" s="8">
        <v>0</v>
      </c>
      <c r="E713" s="8">
        <v>0</v>
      </c>
      <c r="F713" s="8">
        <v>4546.3</v>
      </c>
      <c r="G713" s="8"/>
      <c r="H713" s="8"/>
      <c r="I713" s="8">
        <v>100</v>
      </c>
      <c r="J713" s="217">
        <f t="shared" si="104"/>
        <v>4.9212598425196846E-2</v>
      </c>
      <c r="K713" s="209">
        <f t="shared" si="100"/>
        <v>210.70127952755902</v>
      </c>
      <c r="L713" s="202">
        <f t="shared" si="105"/>
        <v>46.354281496062988</v>
      </c>
      <c r="M713" s="202">
        <v>72.169330453563703</v>
      </c>
      <c r="N713" s="202">
        <v>31.49969230769231</v>
      </c>
      <c r="O713" s="10">
        <f t="shared" si="106"/>
        <v>360.72458378487806</v>
      </c>
      <c r="P713" s="11">
        <f t="shared" si="107"/>
        <v>7.9344650327712221E-2</v>
      </c>
    </row>
    <row r="714" spans="1:17" x14ac:dyDescent="0.35">
      <c r="A714" s="9">
        <f t="shared" si="103"/>
        <v>110</v>
      </c>
      <c r="B714" s="14" t="s">
        <v>305</v>
      </c>
      <c r="C714" s="8">
        <v>3942.03</v>
      </c>
      <c r="D714" s="8">
        <v>0</v>
      </c>
      <c r="E714" s="8">
        <v>0</v>
      </c>
      <c r="F714" s="8">
        <v>3942.03</v>
      </c>
      <c r="G714" s="8"/>
      <c r="H714" s="8"/>
      <c r="I714" s="8">
        <v>105</v>
      </c>
      <c r="J714" s="217">
        <f t="shared" si="104"/>
        <v>5.1673228346456691E-2</v>
      </c>
      <c r="K714" s="209">
        <f t="shared" si="100"/>
        <v>221.23634350393698</v>
      </c>
      <c r="L714" s="202">
        <f t="shared" si="105"/>
        <v>48.671995570866137</v>
      </c>
      <c r="M714" s="202">
        <v>75.777796976241902</v>
      </c>
      <c r="N714" s="202">
        <v>55.043907692307691</v>
      </c>
      <c r="O714" s="10">
        <f t="shared" si="106"/>
        <v>400.73004374335272</v>
      </c>
      <c r="P714" s="11">
        <f t="shared" si="107"/>
        <v>0.10165575699407481</v>
      </c>
    </row>
    <row r="715" spans="1:17" x14ac:dyDescent="0.35">
      <c r="A715" s="9">
        <f t="shared" si="103"/>
        <v>111</v>
      </c>
      <c r="B715" s="14" t="s">
        <v>1188</v>
      </c>
      <c r="C715" s="8">
        <v>5423.9</v>
      </c>
      <c r="D715" s="8">
        <v>0</v>
      </c>
      <c r="E715" s="8">
        <v>0</v>
      </c>
      <c r="F715" s="8">
        <v>5423.9</v>
      </c>
      <c r="G715" s="8"/>
      <c r="H715" s="8"/>
      <c r="I715" s="8">
        <v>100</v>
      </c>
      <c r="J715" s="217">
        <f t="shared" si="104"/>
        <v>4.9212598425196846E-2</v>
      </c>
      <c r="K715" s="209">
        <f t="shared" si="100"/>
        <v>210.70127952755902</v>
      </c>
      <c r="L715" s="202">
        <f t="shared" si="105"/>
        <v>46.354281496062988</v>
      </c>
      <c r="M715" s="202">
        <v>72.169330453563703</v>
      </c>
      <c r="N715" s="202">
        <v>31.49969230769231</v>
      </c>
      <c r="O715" s="10">
        <f t="shared" si="106"/>
        <v>360.72458378487806</v>
      </c>
      <c r="P715" s="11">
        <f t="shared" si="107"/>
        <v>6.6506496024056144E-2</v>
      </c>
    </row>
    <row r="716" spans="1:17" x14ac:dyDescent="0.35">
      <c r="A716" s="9">
        <f t="shared" si="103"/>
        <v>112</v>
      </c>
      <c r="B716" s="14" t="s">
        <v>306</v>
      </c>
      <c r="C716" s="8">
        <v>92.4</v>
      </c>
      <c r="D716" s="8">
        <v>0</v>
      </c>
      <c r="E716" s="8">
        <v>0</v>
      </c>
      <c r="F716" s="8">
        <v>92.4</v>
      </c>
      <c r="G716" s="8"/>
      <c r="H716" s="8"/>
      <c r="I716" s="8">
        <v>0</v>
      </c>
      <c r="J716" s="217">
        <f t="shared" si="104"/>
        <v>0</v>
      </c>
      <c r="K716" s="209">
        <f t="shared" si="100"/>
        <v>0</v>
      </c>
      <c r="L716" s="202">
        <f t="shared" si="105"/>
        <v>0</v>
      </c>
      <c r="M716" s="202">
        <v>0</v>
      </c>
      <c r="N716" s="202">
        <v>0</v>
      </c>
      <c r="O716" s="10">
        <f t="shared" si="106"/>
        <v>0</v>
      </c>
      <c r="P716" s="11">
        <f t="shared" si="107"/>
        <v>0</v>
      </c>
    </row>
    <row r="717" spans="1:17" x14ac:dyDescent="0.35">
      <c r="A717" s="9">
        <f t="shared" si="103"/>
        <v>113</v>
      </c>
      <c r="B717" s="14" t="s">
        <v>307</v>
      </c>
      <c r="C717" s="8">
        <v>26.1</v>
      </c>
      <c r="D717" s="8">
        <v>0</v>
      </c>
      <c r="E717" s="8">
        <v>0</v>
      </c>
      <c r="F717" s="8">
        <v>26.1</v>
      </c>
      <c r="G717" s="8"/>
      <c r="H717" s="8"/>
      <c r="I717" s="8">
        <v>0</v>
      </c>
      <c r="J717" s="217">
        <f t="shared" si="104"/>
        <v>0</v>
      </c>
      <c r="K717" s="209">
        <f t="shared" ref="K717:K723" si="108">J717*$K$2</f>
        <v>0</v>
      </c>
      <c r="L717" s="202">
        <f t="shared" si="105"/>
        <v>0</v>
      </c>
      <c r="M717" s="202">
        <v>0</v>
      </c>
      <c r="N717" s="202">
        <v>0</v>
      </c>
      <c r="O717" s="10">
        <f t="shared" si="106"/>
        <v>0</v>
      </c>
      <c r="P717" s="11">
        <f t="shared" si="107"/>
        <v>0</v>
      </c>
    </row>
    <row r="718" spans="1:17" x14ac:dyDescent="0.35">
      <c r="A718" s="9">
        <f t="shared" si="103"/>
        <v>114</v>
      </c>
      <c r="B718" s="14" t="s">
        <v>309</v>
      </c>
      <c r="C718" s="8">
        <v>5911.3</v>
      </c>
      <c r="D718" s="8">
        <v>0</v>
      </c>
      <c r="E718" s="8">
        <v>0</v>
      </c>
      <c r="F718" s="8">
        <v>5911.3</v>
      </c>
      <c r="G718" s="8"/>
      <c r="H718" s="8"/>
      <c r="I718" s="8">
        <v>129</v>
      </c>
      <c r="J718" s="217">
        <f t="shared" si="104"/>
        <v>6.3484251968503935E-2</v>
      </c>
      <c r="K718" s="209">
        <f t="shared" si="108"/>
        <v>271.80465059055115</v>
      </c>
      <c r="L718" s="202">
        <f t="shared" si="105"/>
        <v>59.79702312992125</v>
      </c>
      <c r="M718" s="202">
        <v>93.098436285097193</v>
      </c>
      <c r="N718" s="202">
        <v>13.643833846153846</v>
      </c>
      <c r="O718" s="10">
        <f t="shared" si="106"/>
        <v>438.3439438517234</v>
      </c>
      <c r="P718" s="11">
        <f t="shared" si="107"/>
        <v>7.4153560782183853E-2</v>
      </c>
    </row>
    <row r="719" spans="1:17" x14ac:dyDescent="0.35">
      <c r="A719" s="9">
        <f t="shared" si="103"/>
        <v>115</v>
      </c>
      <c r="B719" s="14" t="s">
        <v>310</v>
      </c>
      <c r="C719" s="8">
        <v>3419.4</v>
      </c>
      <c r="D719" s="8">
        <v>0</v>
      </c>
      <c r="E719" s="8">
        <v>0</v>
      </c>
      <c r="F719" s="8">
        <v>3419.4</v>
      </c>
      <c r="G719" s="8"/>
      <c r="H719" s="8"/>
      <c r="I719" s="8">
        <v>70</v>
      </c>
      <c r="J719" s="217">
        <f t="shared" si="104"/>
        <v>3.4448818897637797E-2</v>
      </c>
      <c r="K719" s="209">
        <f t="shared" si="108"/>
        <v>147.49089566929135</v>
      </c>
      <c r="L719" s="202">
        <f t="shared" si="105"/>
        <v>32.447997047244094</v>
      </c>
      <c r="M719" s="202">
        <v>50.518531317494606</v>
      </c>
      <c r="N719" s="202">
        <v>22.049784615384617</v>
      </c>
      <c r="O719" s="10">
        <f t="shared" si="106"/>
        <v>252.50720864941468</v>
      </c>
      <c r="P719" s="11">
        <f t="shared" si="107"/>
        <v>7.3845472495003409E-2</v>
      </c>
    </row>
    <row r="720" spans="1:17" x14ac:dyDescent="0.35">
      <c r="A720" s="9">
        <f t="shared" si="103"/>
        <v>116</v>
      </c>
      <c r="B720" s="149" t="s">
        <v>589</v>
      </c>
      <c r="C720" s="8">
        <v>1763.8</v>
      </c>
      <c r="D720" s="8">
        <v>0</v>
      </c>
      <c r="E720" s="8">
        <v>0</v>
      </c>
      <c r="F720" s="8">
        <v>1763.8</v>
      </c>
      <c r="G720" s="8"/>
      <c r="H720" s="8"/>
      <c r="I720" s="8">
        <v>48</v>
      </c>
      <c r="J720" s="217">
        <f t="shared" si="104"/>
        <v>2.3622047244094488E-2</v>
      </c>
      <c r="K720" s="209">
        <f t="shared" si="108"/>
        <v>101.13661417322834</v>
      </c>
      <c r="L720" s="202">
        <f t="shared" si="105"/>
        <v>22.250055118110236</v>
      </c>
      <c r="M720" s="202">
        <v>34.64127861771059</v>
      </c>
      <c r="N720" s="202">
        <v>12.677894736842104</v>
      </c>
      <c r="O720" s="10">
        <f t="shared" si="106"/>
        <v>170.70584264589127</v>
      </c>
      <c r="P720" s="11">
        <f t="shared" si="107"/>
        <v>9.6782992768959783E-2</v>
      </c>
      <c r="Q720" s="11"/>
    </row>
    <row r="721" spans="1:17" x14ac:dyDescent="0.35">
      <c r="A721" s="9">
        <f t="shared" si="103"/>
        <v>117</v>
      </c>
      <c r="B721" s="149" t="s">
        <v>590</v>
      </c>
      <c r="C721" s="8">
        <v>3931</v>
      </c>
      <c r="D721" s="8">
        <v>0</v>
      </c>
      <c r="E721" s="8">
        <v>0</v>
      </c>
      <c r="F721" s="8">
        <v>3931</v>
      </c>
      <c r="G721" s="8"/>
      <c r="H721" s="8"/>
      <c r="I721" s="8">
        <v>106</v>
      </c>
      <c r="J721" s="217">
        <f t="shared" si="104"/>
        <v>5.2165354330708659E-2</v>
      </c>
      <c r="K721" s="209">
        <f t="shared" si="108"/>
        <v>223.34335629921259</v>
      </c>
      <c r="L721" s="202">
        <f t="shared" si="105"/>
        <v>49.13553838582677</v>
      </c>
      <c r="M721" s="202">
        <v>76.499490280777536</v>
      </c>
      <c r="N721" s="202">
        <v>27.997017543859645</v>
      </c>
      <c r="O721" s="10">
        <f t="shared" si="106"/>
        <v>376.97540250967654</v>
      </c>
      <c r="P721" s="11">
        <f t="shared" si="107"/>
        <v>9.5898092726959178E-2</v>
      </c>
      <c r="Q721" s="11"/>
    </row>
    <row r="722" spans="1:17" x14ac:dyDescent="0.35">
      <c r="A722" s="9">
        <f t="shared" si="103"/>
        <v>118</v>
      </c>
      <c r="B722" s="149" t="s">
        <v>591</v>
      </c>
      <c r="C722" s="8">
        <v>2191.9</v>
      </c>
      <c r="D722" s="8">
        <v>0</v>
      </c>
      <c r="E722" s="8">
        <v>0</v>
      </c>
      <c r="F722" s="8">
        <v>2191.9</v>
      </c>
      <c r="G722" s="8"/>
      <c r="H722" s="8"/>
      <c r="I722" s="8">
        <v>98</v>
      </c>
      <c r="J722" s="217">
        <f t="shared" si="104"/>
        <v>4.8228346456692911E-2</v>
      </c>
      <c r="K722" s="209">
        <f t="shared" si="108"/>
        <v>206.48725393700786</v>
      </c>
      <c r="L722" s="202">
        <f t="shared" si="105"/>
        <v>45.42719586614173</v>
      </c>
      <c r="M722" s="202">
        <v>70.725943844492448</v>
      </c>
      <c r="N722" s="202">
        <v>25.884035087719298</v>
      </c>
      <c r="O722" s="10">
        <f t="shared" si="106"/>
        <v>348.52442873536131</v>
      </c>
      <c r="P722" s="11">
        <f t="shared" si="107"/>
        <v>0.15900562467966664</v>
      </c>
      <c r="Q722" s="11"/>
    </row>
    <row r="723" spans="1:17" x14ac:dyDescent="0.35">
      <c r="A723" s="9">
        <f t="shared" si="103"/>
        <v>119</v>
      </c>
      <c r="B723" s="149" t="s">
        <v>592</v>
      </c>
      <c r="C723" s="8">
        <v>2055.21</v>
      </c>
      <c r="D723" s="8">
        <v>0</v>
      </c>
      <c r="E723" s="8">
        <v>0</v>
      </c>
      <c r="F723" s="8">
        <v>2055.21</v>
      </c>
      <c r="G723" s="8"/>
      <c r="H723" s="8"/>
      <c r="I723" s="8">
        <v>89</v>
      </c>
      <c r="J723" s="217">
        <f t="shared" si="104"/>
        <v>4.3799212598425195E-2</v>
      </c>
      <c r="K723" s="209">
        <f t="shared" si="108"/>
        <v>187.52413877952753</v>
      </c>
      <c r="L723" s="202">
        <f t="shared" si="105"/>
        <v>41.255310531496058</v>
      </c>
      <c r="M723" s="202">
        <v>64.230704103671698</v>
      </c>
      <c r="N723" s="202">
        <v>23.506929824561404</v>
      </c>
      <c r="O723" s="10">
        <f t="shared" si="106"/>
        <v>316.51708323925669</v>
      </c>
      <c r="P723" s="11">
        <f t="shared" si="107"/>
        <v>0.15400717359260449</v>
      </c>
      <c r="Q723" s="11"/>
    </row>
    <row r="724" spans="1:17" ht="18" x14ac:dyDescent="0.4">
      <c r="A724" s="12"/>
      <c r="B724" s="17" t="s">
        <v>1698</v>
      </c>
      <c r="C724" s="186">
        <f t="shared" ref="C724:O724" si="109">SUM(C605:C723)</f>
        <v>183525.5799999999</v>
      </c>
      <c r="D724" s="186">
        <f t="shared" si="109"/>
        <v>786.9</v>
      </c>
      <c r="E724" s="186">
        <f t="shared" si="109"/>
        <v>2600.2999999999997</v>
      </c>
      <c r="F724" s="186">
        <f t="shared" si="109"/>
        <v>186912.77999999994</v>
      </c>
      <c r="G724" s="300">
        <f t="shared" si="109"/>
        <v>14</v>
      </c>
      <c r="H724" s="300">
        <f t="shared" si="109"/>
        <v>24</v>
      </c>
      <c r="I724" s="300">
        <f t="shared" si="109"/>
        <v>4026</v>
      </c>
      <c r="J724" s="224">
        <f t="shared" si="109"/>
        <v>2.0000000000000009</v>
      </c>
      <c r="K724" s="224">
        <f t="shared" si="109"/>
        <v>8562.9000000000033</v>
      </c>
      <c r="L724" s="224">
        <f t="shared" si="109"/>
        <v>1883.8380000000002</v>
      </c>
      <c r="M724" s="340">
        <f t="shared" si="109"/>
        <v>2932.9615896328301</v>
      </c>
      <c r="N724" s="224">
        <f t="shared" si="109"/>
        <v>828.82108689484994</v>
      </c>
      <c r="O724" s="186">
        <f t="shared" si="109"/>
        <v>14208.520676527683</v>
      </c>
      <c r="P724" s="16">
        <f>O724/F724</f>
        <v>7.6016849551580626E-2</v>
      </c>
    </row>
    <row r="725" spans="1:17" ht="18" x14ac:dyDescent="0.4">
      <c r="A725" s="9"/>
      <c r="B725" s="7" t="s">
        <v>148</v>
      </c>
      <c r="C725" s="8"/>
      <c r="D725" s="8"/>
      <c r="E725" s="8"/>
      <c r="F725" s="8"/>
      <c r="G725" s="8"/>
      <c r="H725" s="8"/>
      <c r="I725" s="330">
        <v>4064</v>
      </c>
      <c r="J725" s="195"/>
      <c r="K725" s="195"/>
      <c r="L725" s="202">
        <f t="shared" ref="L725:L769" si="110">K725*0.22</f>
        <v>0</v>
      </c>
      <c r="M725" s="202"/>
      <c r="N725" s="195"/>
      <c r="O725" s="8"/>
      <c r="P725" s="11"/>
    </row>
    <row r="726" spans="1:17" x14ac:dyDescent="0.35">
      <c r="A726" s="9">
        <v>1</v>
      </c>
      <c r="B726" s="8" t="s">
        <v>149</v>
      </c>
      <c r="C726" s="8">
        <f>димвенканали!C726</f>
        <v>106.7</v>
      </c>
      <c r="D726" s="8">
        <v>0</v>
      </c>
      <c r="E726" s="8">
        <v>0</v>
      </c>
      <c r="F726" s="8">
        <f t="shared" ref="F726:F764" si="111">C726+D726+E726</f>
        <v>106.7</v>
      </c>
      <c r="G726" s="8"/>
      <c r="H726" s="8"/>
      <c r="I726" s="8">
        <v>3</v>
      </c>
      <c r="J726" s="217">
        <f>3/4936*(I726+H726+G726)</f>
        <v>1.8233387358184768E-3</v>
      </c>
      <c r="K726" s="209">
        <f t="shared" ref="K726:K755" si="112">J726*$Q$2</f>
        <v>7.8065336304700166</v>
      </c>
      <c r="L726" s="202">
        <f t="shared" si="110"/>
        <v>1.7174373987034037</v>
      </c>
      <c r="M726" s="202">
        <v>3.2477086251751053</v>
      </c>
      <c r="N726" s="202">
        <v>1.1985248780487807</v>
      </c>
      <c r="O726" s="10">
        <f t="shared" ref="O726:O755" si="113">K726+L726+M726+N726</f>
        <v>13.970204532397307</v>
      </c>
      <c r="P726" s="11">
        <f t="shared" ref="P726:P755" si="114">O726/F726</f>
        <v>0.13092975194374235</v>
      </c>
    </row>
    <row r="727" spans="1:17" x14ac:dyDescent="0.35">
      <c r="A727" s="9">
        <f>1+A726</f>
        <v>2</v>
      </c>
      <c r="B727" s="8" t="s">
        <v>151</v>
      </c>
      <c r="C727" s="8">
        <f>димвенканали!C727</f>
        <v>45.2</v>
      </c>
      <c r="D727" s="8">
        <v>0</v>
      </c>
      <c r="E727" s="8">
        <v>0</v>
      </c>
      <c r="F727" s="8">
        <f t="shared" si="111"/>
        <v>45.2</v>
      </c>
      <c r="G727" s="8"/>
      <c r="H727" s="8"/>
      <c r="I727" s="8">
        <v>1</v>
      </c>
      <c r="J727" s="217">
        <f t="shared" ref="J727:J790" si="115">3/4936*(I727+H727+G727)</f>
        <v>6.0777957860615889E-4</v>
      </c>
      <c r="K727" s="209">
        <f t="shared" si="112"/>
        <v>2.602177876823339</v>
      </c>
      <c r="L727" s="202">
        <f t="shared" si="110"/>
        <v>0.57247913290113461</v>
      </c>
      <c r="M727" s="202">
        <v>1.0825695417250349</v>
      </c>
      <c r="N727" s="202">
        <v>0.39950829268292687</v>
      </c>
      <c r="O727" s="10">
        <f t="shared" si="113"/>
        <v>4.6567348441324352</v>
      </c>
      <c r="P727" s="11">
        <f t="shared" si="114"/>
        <v>0.10302510717107156</v>
      </c>
    </row>
    <row r="728" spans="1:17" x14ac:dyDescent="0.35">
      <c r="A728" s="9">
        <f t="shared" ref="A728:A791" si="116">1+A727</f>
        <v>3</v>
      </c>
      <c r="B728" s="8" t="s">
        <v>152</v>
      </c>
      <c r="C728" s="8">
        <f>димвенканали!C728</f>
        <v>70.599999999999994</v>
      </c>
      <c r="D728" s="8">
        <v>0</v>
      </c>
      <c r="E728" s="8">
        <v>0</v>
      </c>
      <c r="F728" s="8">
        <f t="shared" si="111"/>
        <v>70.599999999999994</v>
      </c>
      <c r="G728" s="8"/>
      <c r="H728" s="8"/>
      <c r="I728" s="8">
        <v>2</v>
      </c>
      <c r="J728" s="217">
        <f t="shared" si="115"/>
        <v>1.2155591572123178E-3</v>
      </c>
      <c r="K728" s="209">
        <f t="shared" si="112"/>
        <v>5.204355753646678</v>
      </c>
      <c r="L728" s="202">
        <f t="shared" si="110"/>
        <v>1.1449582658022692</v>
      </c>
      <c r="M728" s="202">
        <v>2.1651390834500699</v>
      </c>
      <c r="N728" s="202">
        <v>0.79901658536585374</v>
      </c>
      <c r="O728" s="10">
        <f t="shared" si="113"/>
        <v>9.3134696882648704</v>
      </c>
      <c r="P728" s="11">
        <f t="shared" si="114"/>
        <v>0.13191883411140043</v>
      </c>
    </row>
    <row r="729" spans="1:17" x14ac:dyDescent="0.35">
      <c r="A729" s="9">
        <f t="shared" si="116"/>
        <v>4</v>
      </c>
      <c r="B729" s="8" t="s">
        <v>153</v>
      </c>
      <c r="C729" s="8">
        <f>димвенканали!C729</f>
        <v>66.3</v>
      </c>
      <c r="D729" s="8">
        <v>0</v>
      </c>
      <c r="E729" s="8">
        <v>0</v>
      </c>
      <c r="F729" s="8">
        <f t="shared" si="111"/>
        <v>66.3</v>
      </c>
      <c r="G729" s="8"/>
      <c r="H729" s="8"/>
      <c r="I729" s="8">
        <v>2</v>
      </c>
      <c r="J729" s="217">
        <f t="shared" si="115"/>
        <v>1.2155591572123178E-3</v>
      </c>
      <c r="K729" s="209">
        <f t="shared" si="112"/>
        <v>5.204355753646678</v>
      </c>
      <c r="L729" s="202">
        <f t="shared" si="110"/>
        <v>1.1449582658022692</v>
      </c>
      <c r="M729" s="202">
        <v>2.1651390834500699</v>
      </c>
      <c r="N729" s="202">
        <v>0.79901658536585374</v>
      </c>
      <c r="O729" s="10">
        <f t="shared" si="113"/>
        <v>9.3134696882648704</v>
      </c>
      <c r="P729" s="11">
        <f t="shared" si="114"/>
        <v>0.14047465593159683</v>
      </c>
    </row>
    <row r="730" spans="1:17" x14ac:dyDescent="0.35">
      <c r="A730" s="9">
        <f t="shared" si="116"/>
        <v>5</v>
      </c>
      <c r="B730" s="8" t="s">
        <v>154</v>
      </c>
      <c r="C730" s="8">
        <f>димвенканали!C730</f>
        <v>141.1</v>
      </c>
      <c r="D730" s="8">
        <v>0</v>
      </c>
      <c r="E730" s="8">
        <v>0</v>
      </c>
      <c r="F730" s="8">
        <f t="shared" si="111"/>
        <v>141.1</v>
      </c>
      <c r="G730" s="8"/>
      <c r="H730" s="8"/>
      <c r="I730" s="8">
        <v>4</v>
      </c>
      <c r="J730" s="217">
        <f t="shared" si="115"/>
        <v>2.4311183144246355E-3</v>
      </c>
      <c r="K730" s="209">
        <f t="shared" si="112"/>
        <v>10.408711507293356</v>
      </c>
      <c r="L730" s="202">
        <f t="shared" si="110"/>
        <v>2.2899165316045385</v>
      </c>
      <c r="M730" s="202">
        <v>4.3302781669001398</v>
      </c>
      <c r="N730" s="202">
        <v>1.5980331707317075</v>
      </c>
      <c r="O730" s="10">
        <f t="shared" si="113"/>
        <v>18.626939376529741</v>
      </c>
      <c r="P730" s="11">
        <f t="shared" si="114"/>
        <v>0.13201232726101872</v>
      </c>
    </row>
    <row r="731" spans="1:17" x14ac:dyDescent="0.35">
      <c r="A731" s="9">
        <f t="shared" si="116"/>
        <v>6</v>
      </c>
      <c r="B731" s="8" t="s">
        <v>155</v>
      </c>
      <c r="C731" s="8">
        <f>димвенканали!C731</f>
        <v>83.9</v>
      </c>
      <c r="D731" s="8">
        <v>0</v>
      </c>
      <c r="E731" s="8">
        <v>0</v>
      </c>
      <c r="F731" s="8">
        <f t="shared" si="111"/>
        <v>83.9</v>
      </c>
      <c r="G731" s="8"/>
      <c r="H731" s="8"/>
      <c r="I731" s="8">
        <v>2</v>
      </c>
      <c r="J731" s="217">
        <f t="shared" si="115"/>
        <v>1.2155591572123178E-3</v>
      </c>
      <c r="K731" s="209">
        <f t="shared" si="112"/>
        <v>5.204355753646678</v>
      </c>
      <c r="L731" s="202">
        <f t="shared" si="110"/>
        <v>1.1449582658022692</v>
      </c>
      <c r="M731" s="202">
        <v>2.1651390834500699</v>
      </c>
      <c r="N731" s="202">
        <v>0.79901658536585374</v>
      </c>
      <c r="O731" s="10">
        <f t="shared" si="113"/>
        <v>9.3134696882648704</v>
      </c>
      <c r="P731" s="11">
        <f t="shared" si="114"/>
        <v>0.11100679008658963</v>
      </c>
    </row>
    <row r="732" spans="1:17" x14ac:dyDescent="0.35">
      <c r="A732" s="9">
        <f t="shared" si="116"/>
        <v>7</v>
      </c>
      <c r="B732" s="8" t="s">
        <v>156</v>
      </c>
      <c r="C732" s="8">
        <f>димвенканали!C732</f>
        <v>47.3</v>
      </c>
      <c r="D732" s="8">
        <v>0</v>
      </c>
      <c r="E732" s="8">
        <v>0</v>
      </c>
      <c r="F732" s="8">
        <f t="shared" si="111"/>
        <v>47.3</v>
      </c>
      <c r="G732" s="8"/>
      <c r="H732" s="8"/>
      <c r="I732" s="8">
        <v>1</v>
      </c>
      <c r="J732" s="217">
        <f t="shared" si="115"/>
        <v>6.0777957860615889E-4</v>
      </c>
      <c r="K732" s="209">
        <f t="shared" si="112"/>
        <v>2.602177876823339</v>
      </c>
      <c r="L732" s="202">
        <f t="shared" si="110"/>
        <v>0.57247913290113461</v>
      </c>
      <c r="M732" s="202">
        <v>1.0825695417250349</v>
      </c>
      <c r="N732" s="202">
        <v>0.39950829268292687</v>
      </c>
      <c r="O732" s="10">
        <f t="shared" si="113"/>
        <v>4.6567348441324352</v>
      </c>
      <c r="P732" s="11">
        <f t="shared" si="114"/>
        <v>9.8451053787155088E-2</v>
      </c>
    </row>
    <row r="733" spans="1:17" x14ac:dyDescent="0.35">
      <c r="A733" s="9">
        <f t="shared" si="116"/>
        <v>8</v>
      </c>
      <c r="B733" s="8" t="s">
        <v>157</v>
      </c>
      <c r="C733" s="8">
        <f>димвенканали!C733</f>
        <v>133.19999999999999</v>
      </c>
      <c r="D733" s="8">
        <v>0</v>
      </c>
      <c r="E733" s="8">
        <v>0</v>
      </c>
      <c r="F733" s="8">
        <f t="shared" si="111"/>
        <v>133.19999999999999</v>
      </c>
      <c r="G733" s="8"/>
      <c r="H733" s="8"/>
      <c r="I733" s="8">
        <v>3</v>
      </c>
      <c r="J733" s="217">
        <f t="shared" si="115"/>
        <v>1.8233387358184768E-3</v>
      </c>
      <c r="K733" s="209">
        <f t="shared" si="112"/>
        <v>7.8065336304700166</v>
      </c>
      <c r="L733" s="202">
        <f t="shared" si="110"/>
        <v>1.7174373987034037</v>
      </c>
      <c r="M733" s="202">
        <v>3.2477086251751053</v>
      </c>
      <c r="N733" s="202">
        <v>1.1985248780487807</v>
      </c>
      <c r="O733" s="10">
        <f t="shared" si="113"/>
        <v>13.970204532397307</v>
      </c>
      <c r="P733" s="11">
        <f t="shared" si="114"/>
        <v>0.1048814154083882</v>
      </c>
    </row>
    <row r="734" spans="1:17" x14ac:dyDescent="0.35">
      <c r="A734" s="9">
        <f t="shared" si="116"/>
        <v>9</v>
      </c>
      <c r="B734" s="8" t="s">
        <v>158</v>
      </c>
      <c r="C734" s="8">
        <f>димвенканали!C734</f>
        <v>87.4</v>
      </c>
      <c r="D734" s="8">
        <v>0</v>
      </c>
      <c r="E734" s="8">
        <v>0</v>
      </c>
      <c r="F734" s="8">
        <f t="shared" si="111"/>
        <v>87.4</v>
      </c>
      <c r="G734" s="8"/>
      <c r="H734" s="8"/>
      <c r="I734" s="8">
        <v>2</v>
      </c>
      <c r="J734" s="217">
        <f t="shared" si="115"/>
        <v>1.2155591572123178E-3</v>
      </c>
      <c r="K734" s="209">
        <f t="shared" si="112"/>
        <v>5.204355753646678</v>
      </c>
      <c r="L734" s="202">
        <f t="shared" si="110"/>
        <v>1.1449582658022692</v>
      </c>
      <c r="M734" s="202">
        <v>2.1651390834500699</v>
      </c>
      <c r="N734" s="202">
        <v>0.79901658536585374</v>
      </c>
      <c r="O734" s="10">
        <f t="shared" si="113"/>
        <v>9.3134696882648704</v>
      </c>
      <c r="P734" s="11">
        <f t="shared" si="114"/>
        <v>0.10656143808083375</v>
      </c>
    </row>
    <row r="735" spans="1:17" x14ac:dyDescent="0.35">
      <c r="A735" s="9">
        <f t="shared" si="116"/>
        <v>10</v>
      </c>
      <c r="B735" s="8" t="s">
        <v>159</v>
      </c>
      <c r="C735" s="8">
        <f>димвенканали!C735</f>
        <v>102.5</v>
      </c>
      <c r="D735" s="8">
        <v>0</v>
      </c>
      <c r="E735" s="8">
        <v>0</v>
      </c>
      <c r="F735" s="8">
        <f t="shared" si="111"/>
        <v>102.5</v>
      </c>
      <c r="G735" s="8"/>
      <c r="H735" s="8"/>
      <c r="I735" s="8">
        <v>3</v>
      </c>
      <c r="J735" s="217">
        <f t="shared" si="115"/>
        <v>1.8233387358184768E-3</v>
      </c>
      <c r="K735" s="209">
        <f t="shared" si="112"/>
        <v>7.8065336304700166</v>
      </c>
      <c r="L735" s="202">
        <f t="shared" si="110"/>
        <v>1.7174373987034037</v>
      </c>
      <c r="M735" s="202">
        <v>3.2477086251751053</v>
      </c>
      <c r="N735" s="202">
        <v>1.1985248780487807</v>
      </c>
      <c r="O735" s="10">
        <f t="shared" si="113"/>
        <v>13.970204532397307</v>
      </c>
      <c r="P735" s="11">
        <f t="shared" si="114"/>
        <v>0.13629467836485179</v>
      </c>
    </row>
    <row r="736" spans="1:17" x14ac:dyDescent="0.35">
      <c r="A736" s="9">
        <f t="shared" si="116"/>
        <v>11</v>
      </c>
      <c r="B736" s="8" t="s">
        <v>160</v>
      </c>
      <c r="C736" s="8">
        <f>димвенканали!C736</f>
        <v>138.08000000000001</v>
      </c>
      <c r="D736" s="8">
        <v>0</v>
      </c>
      <c r="E736" s="8">
        <v>0</v>
      </c>
      <c r="F736" s="8">
        <f t="shared" si="111"/>
        <v>138.08000000000001</v>
      </c>
      <c r="G736" s="8"/>
      <c r="H736" s="8"/>
      <c r="I736" s="8">
        <v>4</v>
      </c>
      <c r="J736" s="217">
        <f t="shared" si="115"/>
        <v>2.4311183144246355E-3</v>
      </c>
      <c r="K736" s="209">
        <f t="shared" si="112"/>
        <v>10.408711507293356</v>
      </c>
      <c r="L736" s="202">
        <f t="shared" si="110"/>
        <v>2.2899165316045385</v>
      </c>
      <c r="M736" s="202">
        <v>4.3302781669001398</v>
      </c>
      <c r="N736" s="202">
        <v>1.5980331707317075</v>
      </c>
      <c r="O736" s="10">
        <f t="shared" si="113"/>
        <v>18.626939376529741</v>
      </c>
      <c r="P736" s="11">
        <f t="shared" si="114"/>
        <v>0.13489961889143787</v>
      </c>
    </row>
    <row r="737" spans="1:16" x14ac:dyDescent="0.35">
      <c r="A737" s="9">
        <f t="shared" si="116"/>
        <v>12</v>
      </c>
      <c r="B737" s="8" t="s">
        <v>161</v>
      </c>
      <c r="C737" s="8">
        <f>димвенканали!C737</f>
        <v>67.69</v>
      </c>
      <c r="D737" s="8">
        <v>0</v>
      </c>
      <c r="E737" s="8">
        <v>0</v>
      </c>
      <c r="F737" s="8">
        <f t="shared" si="111"/>
        <v>67.69</v>
      </c>
      <c r="G737" s="8"/>
      <c r="H737" s="8"/>
      <c r="I737" s="8">
        <v>3</v>
      </c>
      <c r="J737" s="217">
        <f t="shared" si="115"/>
        <v>1.8233387358184768E-3</v>
      </c>
      <c r="K737" s="209">
        <f t="shared" si="112"/>
        <v>7.8065336304700166</v>
      </c>
      <c r="L737" s="202">
        <f t="shared" si="110"/>
        <v>1.7174373987034037</v>
      </c>
      <c r="M737" s="202">
        <v>3.2477086251751053</v>
      </c>
      <c r="N737" s="202">
        <v>1.1985248780487807</v>
      </c>
      <c r="O737" s="10">
        <f t="shared" si="113"/>
        <v>13.970204532397307</v>
      </c>
      <c r="P737" s="11">
        <f t="shared" si="114"/>
        <v>0.2063850573555519</v>
      </c>
    </row>
    <row r="738" spans="1:16" x14ac:dyDescent="0.35">
      <c r="A738" s="9">
        <f t="shared" si="116"/>
        <v>13</v>
      </c>
      <c r="B738" s="8" t="s">
        <v>162</v>
      </c>
      <c r="C738" s="8">
        <f>димвенканали!C738</f>
        <v>97.3</v>
      </c>
      <c r="D738" s="8">
        <v>0</v>
      </c>
      <c r="E738" s="8">
        <v>0</v>
      </c>
      <c r="F738" s="8">
        <f t="shared" si="111"/>
        <v>97.3</v>
      </c>
      <c r="G738" s="8"/>
      <c r="H738" s="8"/>
      <c r="I738" s="8">
        <v>3</v>
      </c>
      <c r="J738" s="217">
        <f t="shared" si="115"/>
        <v>1.8233387358184768E-3</v>
      </c>
      <c r="K738" s="209">
        <f t="shared" si="112"/>
        <v>7.8065336304700166</v>
      </c>
      <c r="L738" s="202">
        <f t="shared" si="110"/>
        <v>1.7174373987034037</v>
      </c>
      <c r="M738" s="202">
        <v>3.2477086251751053</v>
      </c>
      <c r="N738" s="202">
        <v>1.1985248780487807</v>
      </c>
      <c r="O738" s="10">
        <f t="shared" si="113"/>
        <v>13.970204532397307</v>
      </c>
      <c r="P738" s="11">
        <f t="shared" si="114"/>
        <v>0.14357866939771127</v>
      </c>
    </row>
    <row r="739" spans="1:16" x14ac:dyDescent="0.35">
      <c r="A739" s="9">
        <f t="shared" si="116"/>
        <v>14</v>
      </c>
      <c r="B739" s="8" t="s">
        <v>163</v>
      </c>
      <c r="C739" s="8">
        <f>димвенканали!C739</f>
        <v>6972.44</v>
      </c>
      <c r="D739" s="8">
        <v>0</v>
      </c>
      <c r="E739" s="8">
        <v>123.3</v>
      </c>
      <c r="F739" s="8">
        <f t="shared" si="111"/>
        <v>7095.74</v>
      </c>
      <c r="G739" s="8"/>
      <c r="H739" s="8">
        <v>1</v>
      </c>
      <c r="I739" s="8">
        <v>118</v>
      </c>
      <c r="J739" s="217">
        <f t="shared" si="115"/>
        <v>7.2325769854132901E-2</v>
      </c>
      <c r="K739" s="209">
        <f t="shared" si="112"/>
        <v>309.65916734197731</v>
      </c>
      <c r="L739" s="202">
        <f t="shared" si="110"/>
        <v>68.125016815235014</v>
      </c>
      <c r="M739" s="202">
        <v>128.82577546527918</v>
      </c>
      <c r="N739" s="202">
        <v>47.541486829268294</v>
      </c>
      <c r="O739" s="10">
        <f t="shared" si="113"/>
        <v>554.15144645175974</v>
      </c>
      <c r="P739" s="11">
        <f t="shared" si="114"/>
        <v>7.8096357314636641E-2</v>
      </c>
    </row>
    <row r="740" spans="1:16" x14ac:dyDescent="0.35">
      <c r="A740" s="9">
        <f t="shared" si="116"/>
        <v>15</v>
      </c>
      <c r="B740" s="8" t="s">
        <v>164</v>
      </c>
      <c r="C740" s="8">
        <f>димвенканали!C740</f>
        <v>2574.58</v>
      </c>
      <c r="D740" s="8">
        <v>0</v>
      </c>
      <c r="E740" s="8">
        <v>0</v>
      </c>
      <c r="F740" s="8">
        <f t="shared" si="111"/>
        <v>2574.58</v>
      </c>
      <c r="G740" s="8"/>
      <c r="H740" s="8"/>
      <c r="I740" s="8">
        <v>84</v>
      </c>
      <c r="J740" s="217">
        <f t="shared" si="115"/>
        <v>5.1053484602917344E-2</v>
      </c>
      <c r="K740" s="209">
        <f t="shared" si="112"/>
        <v>218.58294165316045</v>
      </c>
      <c r="L740" s="202">
        <f t="shared" si="110"/>
        <v>48.0882471636953</v>
      </c>
      <c r="M740" s="202">
        <v>90.935841504902939</v>
      </c>
      <c r="N740" s="202">
        <v>33.558696585365858</v>
      </c>
      <c r="O740" s="10">
        <f t="shared" si="113"/>
        <v>391.16572690712457</v>
      </c>
      <c r="P740" s="11">
        <f t="shared" si="114"/>
        <v>0.15193380159370637</v>
      </c>
    </row>
    <row r="741" spans="1:16" x14ac:dyDescent="0.35">
      <c r="A741" s="9">
        <f t="shared" si="116"/>
        <v>16</v>
      </c>
      <c r="B741" s="8" t="s">
        <v>165</v>
      </c>
      <c r="C741" s="8">
        <f>димвенканали!C741</f>
        <v>316.8</v>
      </c>
      <c r="D741" s="8">
        <v>0</v>
      </c>
      <c r="E741" s="8">
        <v>0</v>
      </c>
      <c r="F741" s="8">
        <f t="shared" si="111"/>
        <v>316.8</v>
      </c>
      <c r="G741" s="8"/>
      <c r="H741" s="8"/>
      <c r="I741" s="8">
        <v>8</v>
      </c>
      <c r="J741" s="217">
        <f t="shared" si="115"/>
        <v>4.8622366288492711E-3</v>
      </c>
      <c r="K741" s="209">
        <f t="shared" si="112"/>
        <v>20.817423014586712</v>
      </c>
      <c r="L741" s="202">
        <f t="shared" si="110"/>
        <v>4.5798330632090769</v>
      </c>
      <c r="M741" s="202">
        <v>8.6605563338002796</v>
      </c>
      <c r="N741" s="202">
        <v>3.196066341463415</v>
      </c>
      <c r="O741" s="10">
        <f t="shared" si="113"/>
        <v>37.253878753059482</v>
      </c>
      <c r="P741" s="11">
        <f t="shared" si="114"/>
        <v>0.11759431424576856</v>
      </c>
    </row>
    <row r="742" spans="1:16" x14ac:dyDescent="0.35">
      <c r="A742" s="9">
        <f t="shared" si="116"/>
        <v>17</v>
      </c>
      <c r="B742" s="8" t="s">
        <v>166</v>
      </c>
      <c r="C742" s="8">
        <f>димвенканали!C742</f>
        <v>665.9</v>
      </c>
      <c r="D742" s="8">
        <v>0</v>
      </c>
      <c r="E742" s="8">
        <v>0</v>
      </c>
      <c r="F742" s="8">
        <f t="shared" si="111"/>
        <v>665.9</v>
      </c>
      <c r="G742" s="8"/>
      <c r="H742" s="8"/>
      <c r="I742" s="8">
        <v>12</v>
      </c>
      <c r="J742" s="217">
        <f t="shared" si="115"/>
        <v>7.2933549432739071E-3</v>
      </c>
      <c r="K742" s="209">
        <f t="shared" si="112"/>
        <v>31.226134521880066</v>
      </c>
      <c r="L742" s="202">
        <f t="shared" si="110"/>
        <v>6.8697495948136149</v>
      </c>
      <c r="M742" s="202">
        <v>12.990834500700421</v>
      </c>
      <c r="N742" s="202">
        <v>4.7940995121951229</v>
      </c>
      <c r="O742" s="10">
        <f t="shared" si="113"/>
        <v>55.88081812958923</v>
      </c>
      <c r="P742" s="11">
        <f t="shared" si="114"/>
        <v>8.3917732586858737E-2</v>
      </c>
    </row>
    <row r="743" spans="1:16" x14ac:dyDescent="0.35">
      <c r="A743" s="9">
        <f t="shared" si="116"/>
        <v>18</v>
      </c>
      <c r="B743" s="8" t="s">
        <v>167</v>
      </c>
      <c r="C743" s="8">
        <f>димвенканали!C743</f>
        <v>266.8</v>
      </c>
      <c r="D743" s="8">
        <v>0</v>
      </c>
      <c r="E743" s="8">
        <v>0</v>
      </c>
      <c r="F743" s="8">
        <f t="shared" si="111"/>
        <v>266.8</v>
      </c>
      <c r="G743" s="8"/>
      <c r="H743" s="8"/>
      <c r="I743" s="8">
        <v>8</v>
      </c>
      <c r="J743" s="217">
        <f t="shared" si="115"/>
        <v>4.8622366288492711E-3</v>
      </c>
      <c r="K743" s="209">
        <f t="shared" si="112"/>
        <v>20.817423014586712</v>
      </c>
      <c r="L743" s="202">
        <f t="shared" si="110"/>
        <v>4.5798330632090769</v>
      </c>
      <c r="M743" s="202">
        <v>8.6605563338002796</v>
      </c>
      <c r="N743" s="202">
        <v>3.196066341463415</v>
      </c>
      <c r="O743" s="10">
        <f t="shared" si="113"/>
        <v>37.253878753059482</v>
      </c>
      <c r="P743" s="11">
        <f t="shared" si="114"/>
        <v>0.13963222920936835</v>
      </c>
    </row>
    <row r="744" spans="1:16" x14ac:dyDescent="0.35">
      <c r="A744" s="9">
        <f t="shared" si="116"/>
        <v>19</v>
      </c>
      <c r="B744" s="8" t="s">
        <v>168</v>
      </c>
      <c r="C744" s="8">
        <f>димвенканали!C744</f>
        <v>1121.3800000000001</v>
      </c>
      <c r="D744" s="8">
        <v>0</v>
      </c>
      <c r="E744" s="8">
        <v>0</v>
      </c>
      <c r="F744" s="8">
        <f t="shared" si="111"/>
        <v>1121.3800000000001</v>
      </c>
      <c r="G744" s="8"/>
      <c r="H744" s="8"/>
      <c r="I744" s="8">
        <v>25</v>
      </c>
      <c r="J744" s="217">
        <f t="shared" si="115"/>
        <v>1.5194489465153973E-2</v>
      </c>
      <c r="K744" s="209">
        <f t="shared" si="112"/>
        <v>65.054446920583473</v>
      </c>
      <c r="L744" s="202">
        <f t="shared" si="110"/>
        <v>14.311978322528365</v>
      </c>
      <c r="M744" s="202">
        <v>27.064238543125878</v>
      </c>
      <c r="N744" s="202">
        <v>9.9877073170731716</v>
      </c>
      <c r="O744" s="10">
        <f t="shared" si="113"/>
        <v>116.41837110331089</v>
      </c>
      <c r="P744" s="11">
        <f t="shared" si="114"/>
        <v>0.10381705675445511</v>
      </c>
    </row>
    <row r="745" spans="1:16" x14ac:dyDescent="0.35">
      <c r="A745" s="9">
        <f t="shared" si="116"/>
        <v>20</v>
      </c>
      <c r="B745" s="8" t="s">
        <v>169</v>
      </c>
      <c r="C745" s="8">
        <f>димвенканали!C745</f>
        <v>166.08</v>
      </c>
      <c r="D745" s="8">
        <v>0</v>
      </c>
      <c r="E745" s="8">
        <v>0</v>
      </c>
      <c r="F745" s="8">
        <f t="shared" si="111"/>
        <v>166.08</v>
      </c>
      <c r="G745" s="8"/>
      <c r="H745" s="8"/>
      <c r="I745" s="8">
        <v>4</v>
      </c>
      <c r="J745" s="217">
        <f t="shared" si="115"/>
        <v>2.4311183144246355E-3</v>
      </c>
      <c r="K745" s="209">
        <f t="shared" si="112"/>
        <v>10.408711507293356</v>
      </c>
      <c r="L745" s="202">
        <f t="shared" si="110"/>
        <v>2.2899165316045385</v>
      </c>
      <c r="M745" s="202">
        <v>4.3302781669001398</v>
      </c>
      <c r="N745" s="202">
        <v>1.5980331707317075</v>
      </c>
      <c r="O745" s="10">
        <f t="shared" si="113"/>
        <v>18.626939376529741</v>
      </c>
      <c r="P745" s="11">
        <f t="shared" si="114"/>
        <v>0.11215642688180238</v>
      </c>
    </row>
    <row r="746" spans="1:16" x14ac:dyDescent="0.35">
      <c r="A746" s="9">
        <f t="shared" si="116"/>
        <v>21</v>
      </c>
      <c r="B746" s="8" t="s">
        <v>170</v>
      </c>
      <c r="C746" s="8">
        <f>димвенканали!C746</f>
        <v>1580.97</v>
      </c>
      <c r="D746" s="8">
        <v>103.95</v>
      </c>
      <c r="E746" s="8">
        <v>98.1</v>
      </c>
      <c r="F746" s="8">
        <f t="shared" si="111"/>
        <v>1783.02</v>
      </c>
      <c r="G746" s="8">
        <v>1</v>
      </c>
      <c r="H746" s="8">
        <v>1</v>
      </c>
      <c r="I746" s="8">
        <v>38</v>
      </c>
      <c r="J746" s="217">
        <f t="shared" si="115"/>
        <v>2.4311183144246355E-2</v>
      </c>
      <c r="K746" s="209">
        <f t="shared" si="112"/>
        <v>104.08711507293356</v>
      </c>
      <c r="L746" s="202">
        <f t="shared" si="110"/>
        <v>22.899165316045384</v>
      </c>
      <c r="M746" s="202">
        <v>43.302781669001398</v>
      </c>
      <c r="N746" s="202">
        <v>15.980331707317076</v>
      </c>
      <c r="O746" s="10">
        <f t="shared" si="113"/>
        <v>186.26939376529742</v>
      </c>
      <c r="P746" s="11">
        <f t="shared" si="114"/>
        <v>0.10446848255504561</v>
      </c>
    </row>
    <row r="747" spans="1:16" x14ac:dyDescent="0.35">
      <c r="A747" s="9">
        <f t="shared" si="116"/>
        <v>22</v>
      </c>
      <c r="B747" s="8" t="s">
        <v>171</v>
      </c>
      <c r="C747" s="8">
        <f>димвенканали!C747</f>
        <v>132.97999999999999</v>
      </c>
      <c r="D747" s="8">
        <v>0</v>
      </c>
      <c r="E747" s="8">
        <v>0</v>
      </c>
      <c r="F747" s="8">
        <f t="shared" si="111"/>
        <v>132.97999999999999</v>
      </c>
      <c r="G747" s="8"/>
      <c r="H747" s="8"/>
      <c r="I747" s="8">
        <v>4</v>
      </c>
      <c r="J747" s="217">
        <f t="shared" si="115"/>
        <v>2.4311183144246355E-3</v>
      </c>
      <c r="K747" s="209">
        <f t="shared" si="112"/>
        <v>10.408711507293356</v>
      </c>
      <c r="L747" s="202">
        <f t="shared" si="110"/>
        <v>2.2899165316045385</v>
      </c>
      <c r="M747" s="202">
        <v>4.3302781669001398</v>
      </c>
      <c r="N747" s="202">
        <v>1.5980331707317075</v>
      </c>
      <c r="O747" s="10">
        <f t="shared" si="113"/>
        <v>18.626939376529741</v>
      </c>
      <c r="P747" s="11">
        <f t="shared" si="114"/>
        <v>0.14007323940840535</v>
      </c>
    </row>
    <row r="748" spans="1:16" x14ac:dyDescent="0.35">
      <c r="A748" s="9">
        <f t="shared" si="116"/>
        <v>23</v>
      </c>
      <c r="B748" s="8" t="s">
        <v>172</v>
      </c>
      <c r="C748" s="8">
        <f>димвенканали!C748</f>
        <v>386.3</v>
      </c>
      <c r="D748" s="8">
        <v>0</v>
      </c>
      <c r="E748" s="8">
        <v>0</v>
      </c>
      <c r="F748" s="8">
        <f t="shared" si="111"/>
        <v>386.3</v>
      </c>
      <c r="G748" s="8"/>
      <c r="H748" s="8"/>
      <c r="I748" s="8">
        <v>8</v>
      </c>
      <c r="J748" s="217">
        <f t="shared" si="115"/>
        <v>4.8622366288492711E-3</v>
      </c>
      <c r="K748" s="209">
        <f t="shared" si="112"/>
        <v>20.817423014586712</v>
      </c>
      <c r="L748" s="202">
        <f t="shared" si="110"/>
        <v>4.5798330632090769</v>
      </c>
      <c r="M748" s="202">
        <v>8.6605563338002796</v>
      </c>
      <c r="N748" s="202">
        <v>3.196066341463415</v>
      </c>
      <c r="O748" s="10">
        <f t="shared" si="113"/>
        <v>37.253878753059482</v>
      </c>
      <c r="P748" s="11">
        <f t="shared" si="114"/>
        <v>9.643768768589045E-2</v>
      </c>
    </row>
    <row r="749" spans="1:16" x14ac:dyDescent="0.35">
      <c r="A749" s="9">
        <f t="shared" si="116"/>
        <v>24</v>
      </c>
      <c r="B749" s="8" t="s">
        <v>173</v>
      </c>
      <c r="C749" s="8">
        <f>димвенканали!C749</f>
        <v>392.7</v>
      </c>
      <c r="D749" s="8">
        <v>0</v>
      </c>
      <c r="E749" s="8">
        <v>0</v>
      </c>
      <c r="F749" s="8">
        <f t="shared" si="111"/>
        <v>392.7</v>
      </c>
      <c r="G749" s="8"/>
      <c r="H749" s="8"/>
      <c r="I749" s="8">
        <v>8</v>
      </c>
      <c r="J749" s="217">
        <f t="shared" si="115"/>
        <v>4.8622366288492711E-3</v>
      </c>
      <c r="K749" s="209">
        <f t="shared" si="112"/>
        <v>20.817423014586712</v>
      </c>
      <c r="L749" s="202">
        <f t="shared" si="110"/>
        <v>4.5798330632090769</v>
      </c>
      <c r="M749" s="202">
        <v>8.6605563338002796</v>
      </c>
      <c r="N749" s="202">
        <v>3.196066341463415</v>
      </c>
      <c r="O749" s="10">
        <f t="shared" si="113"/>
        <v>37.253878753059482</v>
      </c>
      <c r="P749" s="11">
        <f t="shared" si="114"/>
        <v>9.4866001408351108E-2</v>
      </c>
    </row>
    <row r="750" spans="1:16" x14ac:dyDescent="0.35">
      <c r="A750" s="9">
        <f t="shared" si="116"/>
        <v>25</v>
      </c>
      <c r="B750" s="8" t="s">
        <v>174</v>
      </c>
      <c r="C750" s="8">
        <f>димвенканали!C750</f>
        <v>392.7</v>
      </c>
      <c r="D750" s="8">
        <v>0</v>
      </c>
      <c r="E750" s="8">
        <v>0</v>
      </c>
      <c r="F750" s="8">
        <f t="shared" si="111"/>
        <v>392.7</v>
      </c>
      <c r="G750" s="8"/>
      <c r="H750" s="8"/>
      <c r="I750" s="8">
        <v>8</v>
      </c>
      <c r="J750" s="217">
        <f t="shared" si="115"/>
        <v>4.8622366288492711E-3</v>
      </c>
      <c r="K750" s="209">
        <f t="shared" si="112"/>
        <v>20.817423014586712</v>
      </c>
      <c r="L750" s="202">
        <f t="shared" si="110"/>
        <v>4.5798330632090769</v>
      </c>
      <c r="M750" s="202">
        <v>8.6605563338002796</v>
      </c>
      <c r="N750" s="202">
        <v>3.196066341463415</v>
      </c>
      <c r="O750" s="10">
        <f t="shared" si="113"/>
        <v>37.253878753059482</v>
      </c>
      <c r="P750" s="11">
        <f t="shared" si="114"/>
        <v>9.4866001408351108E-2</v>
      </c>
    </row>
    <row r="751" spans="1:16" x14ac:dyDescent="0.35">
      <c r="A751" s="9">
        <f t="shared" si="116"/>
        <v>26</v>
      </c>
      <c r="B751" s="8" t="s">
        <v>175</v>
      </c>
      <c r="C751" s="8">
        <f>димвенканали!C751</f>
        <v>461.2</v>
      </c>
      <c r="D751" s="8">
        <v>0</v>
      </c>
      <c r="E751" s="8">
        <v>0</v>
      </c>
      <c r="F751" s="8">
        <f t="shared" si="111"/>
        <v>461.2</v>
      </c>
      <c r="G751" s="8"/>
      <c r="H751" s="8"/>
      <c r="I751" s="8">
        <v>7</v>
      </c>
      <c r="J751" s="217">
        <f t="shared" si="115"/>
        <v>4.2544570502431123E-3</v>
      </c>
      <c r="K751" s="209">
        <f t="shared" si="112"/>
        <v>18.215245137763372</v>
      </c>
      <c r="L751" s="202">
        <f t="shared" si="110"/>
        <v>4.007353930307942</v>
      </c>
      <c r="M751" s="202">
        <v>7.5779867920752455</v>
      </c>
      <c r="N751" s="202">
        <v>2.7965580487804882</v>
      </c>
      <c r="O751" s="10">
        <f t="shared" si="113"/>
        <v>32.597143908927052</v>
      </c>
      <c r="P751" s="11">
        <f t="shared" si="114"/>
        <v>7.0678976385357875E-2</v>
      </c>
    </row>
    <row r="752" spans="1:16" x14ac:dyDescent="0.35">
      <c r="A752" s="9">
        <f t="shared" si="116"/>
        <v>27</v>
      </c>
      <c r="B752" s="8" t="s">
        <v>176</v>
      </c>
      <c r="C752" s="8">
        <f>димвенканали!C752</f>
        <v>399.3</v>
      </c>
      <c r="D752" s="8">
        <v>0</v>
      </c>
      <c r="E752" s="8">
        <v>0</v>
      </c>
      <c r="F752" s="8">
        <f t="shared" si="111"/>
        <v>399.3</v>
      </c>
      <c r="G752" s="8"/>
      <c r="H752" s="8"/>
      <c r="I752" s="8">
        <v>8</v>
      </c>
      <c r="J752" s="217">
        <f t="shared" si="115"/>
        <v>4.8622366288492711E-3</v>
      </c>
      <c r="K752" s="209">
        <f t="shared" si="112"/>
        <v>20.817423014586712</v>
      </c>
      <c r="L752" s="202">
        <f t="shared" si="110"/>
        <v>4.5798330632090769</v>
      </c>
      <c r="M752" s="202">
        <v>8.6605563338002796</v>
      </c>
      <c r="N752" s="202">
        <v>3.196066341463415</v>
      </c>
      <c r="O752" s="10">
        <f t="shared" si="113"/>
        <v>37.253878753059482</v>
      </c>
      <c r="P752" s="11">
        <f t="shared" si="114"/>
        <v>9.3297968327221342E-2</v>
      </c>
    </row>
    <row r="753" spans="1:16" x14ac:dyDescent="0.35">
      <c r="A753" s="9">
        <f t="shared" si="116"/>
        <v>28</v>
      </c>
      <c r="B753" s="8" t="s">
        <v>177</v>
      </c>
      <c r="C753" s="8">
        <f>димвенканали!C753</f>
        <v>309.5</v>
      </c>
      <c r="D753" s="8">
        <v>0</v>
      </c>
      <c r="E753" s="8">
        <v>0</v>
      </c>
      <c r="F753" s="8">
        <f t="shared" si="111"/>
        <v>309.5</v>
      </c>
      <c r="G753" s="8"/>
      <c r="H753" s="8"/>
      <c r="I753" s="8">
        <v>8</v>
      </c>
      <c r="J753" s="217">
        <f t="shared" si="115"/>
        <v>4.8622366288492711E-3</v>
      </c>
      <c r="K753" s="209">
        <f t="shared" si="112"/>
        <v>20.817423014586712</v>
      </c>
      <c r="L753" s="202">
        <f t="shared" si="110"/>
        <v>4.5798330632090769</v>
      </c>
      <c r="M753" s="202">
        <v>8.6605563338002796</v>
      </c>
      <c r="N753" s="202">
        <v>3.196066341463415</v>
      </c>
      <c r="O753" s="10">
        <f t="shared" si="113"/>
        <v>37.253878753059482</v>
      </c>
      <c r="P753" s="11">
        <f t="shared" si="114"/>
        <v>0.12036794427482869</v>
      </c>
    </row>
    <row r="754" spans="1:16" x14ac:dyDescent="0.35">
      <c r="A754" s="9">
        <f t="shared" si="116"/>
        <v>29</v>
      </c>
      <c r="B754" s="8" t="s">
        <v>178</v>
      </c>
      <c r="C754" s="8">
        <f>димвенканали!C754</f>
        <v>1851.7</v>
      </c>
      <c r="D754" s="8">
        <v>0</v>
      </c>
      <c r="E754" s="8">
        <v>0</v>
      </c>
      <c r="F754" s="8">
        <f t="shared" si="111"/>
        <v>1851.7</v>
      </c>
      <c r="G754" s="8"/>
      <c r="H754" s="8"/>
      <c r="I754" s="8">
        <v>40</v>
      </c>
      <c r="J754" s="217">
        <f t="shared" si="115"/>
        <v>2.4311183144246355E-2</v>
      </c>
      <c r="K754" s="209">
        <f t="shared" si="112"/>
        <v>104.08711507293356</v>
      </c>
      <c r="L754" s="202">
        <f t="shared" si="110"/>
        <v>22.899165316045384</v>
      </c>
      <c r="M754" s="202">
        <v>43.302781669001398</v>
      </c>
      <c r="N754" s="202">
        <v>15.980331707317076</v>
      </c>
      <c r="O754" s="10">
        <f t="shared" si="113"/>
        <v>186.26939376529742</v>
      </c>
      <c r="P754" s="11">
        <f t="shared" si="114"/>
        <v>0.10059372131840871</v>
      </c>
    </row>
    <row r="755" spans="1:16" x14ac:dyDescent="0.35">
      <c r="A755" s="9">
        <f t="shared" si="116"/>
        <v>30</v>
      </c>
      <c r="B755" s="8" t="s">
        <v>179</v>
      </c>
      <c r="C755" s="8">
        <f>димвенканали!C755</f>
        <v>303</v>
      </c>
      <c r="D755" s="8">
        <v>0</v>
      </c>
      <c r="E755" s="8">
        <v>0</v>
      </c>
      <c r="F755" s="8">
        <f t="shared" si="111"/>
        <v>303</v>
      </c>
      <c r="G755" s="8"/>
      <c r="H755" s="8"/>
      <c r="I755" s="8">
        <v>8</v>
      </c>
      <c r="J755" s="217">
        <f t="shared" si="115"/>
        <v>4.8622366288492711E-3</v>
      </c>
      <c r="K755" s="209">
        <f t="shared" si="112"/>
        <v>20.817423014586712</v>
      </c>
      <c r="L755" s="202">
        <f t="shared" si="110"/>
        <v>4.5798330632090769</v>
      </c>
      <c r="M755" s="202">
        <v>8.6605563338002796</v>
      </c>
      <c r="N755" s="202">
        <v>3.196066341463415</v>
      </c>
      <c r="O755" s="10">
        <f t="shared" si="113"/>
        <v>37.253878753059482</v>
      </c>
      <c r="P755" s="11">
        <f t="shared" si="114"/>
        <v>0.12295009489458575</v>
      </c>
    </row>
    <row r="756" spans="1:16" x14ac:dyDescent="0.35">
      <c r="A756" s="9">
        <f t="shared" si="116"/>
        <v>31</v>
      </c>
      <c r="B756" s="8" t="s">
        <v>180</v>
      </c>
      <c r="C756" s="8">
        <f>димвенканали!C756</f>
        <v>42.8</v>
      </c>
      <c r="D756" s="8">
        <v>0</v>
      </c>
      <c r="E756" s="8">
        <v>0</v>
      </c>
      <c r="F756" s="8">
        <f t="shared" si="111"/>
        <v>42.8</v>
      </c>
      <c r="G756" s="8"/>
      <c r="H756" s="8"/>
      <c r="I756" s="8">
        <v>1</v>
      </c>
      <c r="J756" s="217">
        <f t="shared" si="115"/>
        <v>6.0777957860615889E-4</v>
      </c>
      <c r="K756" s="209">
        <f t="shared" ref="K756:K787" si="117">J756*$Q$2</f>
        <v>2.602177876823339</v>
      </c>
      <c r="L756" s="202">
        <f t="shared" si="110"/>
        <v>0.57247913290113461</v>
      </c>
      <c r="M756" s="202">
        <v>1.0825695417250349</v>
      </c>
      <c r="N756" s="202">
        <v>0.39950829268292687</v>
      </c>
      <c r="O756" s="10">
        <f t="shared" ref="O756:O787" si="118">K756+L756+M756+N756</f>
        <v>4.6567348441324352</v>
      </c>
      <c r="P756" s="11">
        <f t="shared" ref="P756:P787" si="119">O756/F756</f>
        <v>0.10880221598440271</v>
      </c>
    </row>
    <row r="757" spans="1:16" x14ac:dyDescent="0.35">
      <c r="A757" s="9">
        <f t="shared" si="116"/>
        <v>32</v>
      </c>
      <c r="B757" s="8" t="s">
        <v>181</v>
      </c>
      <c r="C757" s="8">
        <f>димвенканали!C757</f>
        <v>126.19</v>
      </c>
      <c r="D757" s="8">
        <v>0</v>
      </c>
      <c r="E757" s="8">
        <v>0</v>
      </c>
      <c r="F757" s="8">
        <f t="shared" si="111"/>
        <v>126.19</v>
      </c>
      <c r="G757" s="8"/>
      <c r="H757" s="8"/>
      <c r="I757" s="8">
        <v>3</v>
      </c>
      <c r="J757" s="217">
        <f t="shared" si="115"/>
        <v>1.8233387358184768E-3</v>
      </c>
      <c r="K757" s="209">
        <f t="shared" si="117"/>
        <v>7.8065336304700166</v>
      </c>
      <c r="L757" s="202">
        <f t="shared" si="110"/>
        <v>1.7174373987034037</v>
      </c>
      <c r="M757" s="202">
        <v>3.2477086251751053</v>
      </c>
      <c r="N757" s="202">
        <v>1.1985248780487807</v>
      </c>
      <c r="O757" s="10">
        <f t="shared" si="118"/>
        <v>13.970204532397307</v>
      </c>
      <c r="P757" s="11">
        <f t="shared" si="119"/>
        <v>0.11070769896503137</v>
      </c>
    </row>
    <row r="758" spans="1:16" x14ac:dyDescent="0.35">
      <c r="A758" s="9">
        <f t="shared" si="116"/>
        <v>33</v>
      </c>
      <c r="B758" s="8" t="s">
        <v>182</v>
      </c>
      <c r="C758" s="8">
        <f>димвенканали!C758</f>
        <v>91.2</v>
      </c>
      <c r="D758" s="8">
        <v>0</v>
      </c>
      <c r="E758" s="8">
        <v>0</v>
      </c>
      <c r="F758" s="8">
        <f t="shared" si="111"/>
        <v>91.2</v>
      </c>
      <c r="G758" s="8"/>
      <c r="H758" s="8"/>
      <c r="I758" s="8">
        <v>3</v>
      </c>
      <c r="J758" s="217">
        <f t="shared" si="115"/>
        <v>1.8233387358184768E-3</v>
      </c>
      <c r="K758" s="209">
        <f t="shared" si="117"/>
        <v>7.8065336304700166</v>
      </c>
      <c r="L758" s="202">
        <f t="shared" si="110"/>
        <v>1.7174373987034037</v>
      </c>
      <c r="M758" s="202">
        <v>3.2477086251751053</v>
      </c>
      <c r="N758" s="202">
        <v>1.1985248780487807</v>
      </c>
      <c r="O758" s="10">
        <f t="shared" si="118"/>
        <v>13.970204532397307</v>
      </c>
      <c r="P758" s="11">
        <f t="shared" si="119"/>
        <v>0.15318206724119854</v>
      </c>
    </row>
    <row r="759" spans="1:16" x14ac:dyDescent="0.35">
      <c r="A759" s="9">
        <f t="shared" si="116"/>
        <v>34</v>
      </c>
      <c r="B759" s="8" t="s">
        <v>183</v>
      </c>
      <c r="C759" s="8">
        <f>димвенканали!C759</f>
        <v>127</v>
      </c>
      <c r="D759" s="8">
        <v>0</v>
      </c>
      <c r="E759" s="8">
        <v>0</v>
      </c>
      <c r="F759" s="8">
        <f t="shared" si="111"/>
        <v>127</v>
      </c>
      <c r="G759" s="8"/>
      <c r="H759" s="8"/>
      <c r="I759" s="8">
        <v>4</v>
      </c>
      <c r="J759" s="217">
        <f t="shared" si="115"/>
        <v>2.4311183144246355E-3</v>
      </c>
      <c r="K759" s="209">
        <f t="shared" si="117"/>
        <v>10.408711507293356</v>
      </c>
      <c r="L759" s="202">
        <f t="shared" si="110"/>
        <v>2.2899165316045385</v>
      </c>
      <c r="M759" s="202">
        <v>4.3302781669001398</v>
      </c>
      <c r="N759" s="202">
        <v>1.5980331707317075</v>
      </c>
      <c r="O759" s="10">
        <f t="shared" si="118"/>
        <v>18.626939376529741</v>
      </c>
      <c r="P759" s="11">
        <f t="shared" si="119"/>
        <v>0.14666881398842316</v>
      </c>
    </row>
    <row r="760" spans="1:16" x14ac:dyDescent="0.35">
      <c r="A760" s="9">
        <f t="shared" si="116"/>
        <v>35</v>
      </c>
      <c r="B760" s="8" t="s">
        <v>184</v>
      </c>
      <c r="C760" s="8">
        <f>димвенканали!C760</f>
        <v>83.1</v>
      </c>
      <c r="D760" s="8">
        <v>0</v>
      </c>
      <c r="E760" s="8">
        <v>0</v>
      </c>
      <c r="F760" s="8">
        <f t="shared" si="111"/>
        <v>83.1</v>
      </c>
      <c r="G760" s="8"/>
      <c r="H760" s="8"/>
      <c r="I760" s="8">
        <v>3</v>
      </c>
      <c r="J760" s="217">
        <f t="shared" si="115"/>
        <v>1.8233387358184768E-3</v>
      </c>
      <c r="K760" s="209">
        <f t="shared" si="117"/>
        <v>7.8065336304700166</v>
      </c>
      <c r="L760" s="202">
        <f t="shared" si="110"/>
        <v>1.7174373987034037</v>
      </c>
      <c r="M760" s="202">
        <v>3.2477086251751053</v>
      </c>
      <c r="N760" s="202">
        <v>1.1985248780487807</v>
      </c>
      <c r="O760" s="10">
        <f t="shared" si="118"/>
        <v>13.970204532397307</v>
      </c>
      <c r="P760" s="11">
        <f t="shared" si="119"/>
        <v>0.16811317126831898</v>
      </c>
    </row>
    <row r="761" spans="1:16" x14ac:dyDescent="0.35">
      <c r="A761" s="9">
        <f t="shared" si="116"/>
        <v>36</v>
      </c>
      <c r="B761" s="8" t="s">
        <v>185</v>
      </c>
      <c r="C761" s="8">
        <f>димвенканали!C761</f>
        <v>64.7</v>
      </c>
      <c r="D761" s="8">
        <v>0</v>
      </c>
      <c r="E761" s="8">
        <v>0</v>
      </c>
      <c r="F761" s="8">
        <f t="shared" si="111"/>
        <v>64.7</v>
      </c>
      <c r="G761" s="8"/>
      <c r="H761" s="8"/>
      <c r="I761" s="8">
        <v>3</v>
      </c>
      <c r="J761" s="217">
        <f t="shared" si="115"/>
        <v>1.8233387358184768E-3</v>
      </c>
      <c r="K761" s="209">
        <f t="shared" si="117"/>
        <v>7.8065336304700166</v>
      </c>
      <c r="L761" s="202">
        <f t="shared" si="110"/>
        <v>1.7174373987034037</v>
      </c>
      <c r="M761" s="202">
        <v>3.2477086251751053</v>
      </c>
      <c r="N761" s="202">
        <v>1.1985248780487807</v>
      </c>
      <c r="O761" s="10">
        <f t="shared" si="118"/>
        <v>13.970204532397307</v>
      </c>
      <c r="P761" s="11">
        <f t="shared" si="119"/>
        <v>0.21592279029980382</v>
      </c>
    </row>
    <row r="762" spans="1:16" x14ac:dyDescent="0.35">
      <c r="A762" s="9">
        <f t="shared" si="116"/>
        <v>37</v>
      </c>
      <c r="B762" s="8" t="s">
        <v>186</v>
      </c>
      <c r="C762" s="8">
        <f>димвенканали!C762</f>
        <v>211.4</v>
      </c>
      <c r="D762" s="8">
        <v>0</v>
      </c>
      <c r="E762" s="8">
        <v>0</v>
      </c>
      <c r="F762" s="8">
        <f t="shared" si="111"/>
        <v>211.4</v>
      </c>
      <c r="G762" s="8"/>
      <c r="H762" s="8"/>
      <c r="I762" s="8">
        <v>6</v>
      </c>
      <c r="J762" s="217">
        <f t="shared" si="115"/>
        <v>3.6466774716369535E-3</v>
      </c>
      <c r="K762" s="209">
        <f t="shared" si="117"/>
        <v>15.613067260940033</v>
      </c>
      <c r="L762" s="202">
        <f t="shared" si="110"/>
        <v>3.4348747974068075</v>
      </c>
      <c r="M762" s="202">
        <v>6.4954172503502106</v>
      </c>
      <c r="N762" s="202">
        <v>2.3970497560975614</v>
      </c>
      <c r="O762" s="10">
        <f t="shared" si="118"/>
        <v>27.940409064794615</v>
      </c>
      <c r="P762" s="11">
        <f t="shared" si="119"/>
        <v>0.13216844401511171</v>
      </c>
    </row>
    <row r="763" spans="1:16" x14ac:dyDescent="0.35">
      <c r="A763" s="9">
        <f t="shared" si="116"/>
        <v>38</v>
      </c>
      <c r="B763" s="8" t="s">
        <v>187</v>
      </c>
      <c r="C763" s="8">
        <f>димвенканали!C763</f>
        <v>37.799999999999997</v>
      </c>
      <c r="D763" s="8">
        <v>0</v>
      </c>
      <c r="E763" s="8">
        <v>0</v>
      </c>
      <c r="F763" s="8">
        <f t="shared" si="111"/>
        <v>37.799999999999997</v>
      </c>
      <c r="G763" s="8"/>
      <c r="H763" s="8"/>
      <c r="I763" s="8">
        <v>2</v>
      </c>
      <c r="J763" s="217">
        <f t="shared" si="115"/>
        <v>1.2155591572123178E-3</v>
      </c>
      <c r="K763" s="209">
        <f t="shared" si="117"/>
        <v>5.204355753646678</v>
      </c>
      <c r="L763" s="202">
        <f t="shared" si="110"/>
        <v>1.1449582658022692</v>
      </c>
      <c r="M763" s="202">
        <v>2.1651390834500699</v>
      </c>
      <c r="N763" s="202">
        <v>0.79901658536585374</v>
      </c>
      <c r="O763" s="10">
        <f t="shared" si="118"/>
        <v>9.3134696882648704</v>
      </c>
      <c r="P763" s="11">
        <f t="shared" si="119"/>
        <v>0.24638808699113415</v>
      </c>
    </row>
    <row r="764" spans="1:16" x14ac:dyDescent="0.35">
      <c r="A764" s="9">
        <f t="shared" si="116"/>
        <v>39</v>
      </c>
      <c r="B764" s="8" t="s">
        <v>188</v>
      </c>
      <c r="C764" s="8">
        <f>димвенканали!C764</f>
        <v>132.80000000000001</v>
      </c>
      <c r="D764" s="8">
        <v>0</v>
      </c>
      <c r="E764" s="8">
        <v>0</v>
      </c>
      <c r="F764" s="8">
        <f t="shared" si="111"/>
        <v>132.80000000000001</v>
      </c>
      <c r="G764" s="8"/>
      <c r="H764" s="8"/>
      <c r="I764" s="8">
        <v>4</v>
      </c>
      <c r="J764" s="217">
        <f t="shared" si="115"/>
        <v>2.4311183144246355E-3</v>
      </c>
      <c r="K764" s="209">
        <f t="shared" si="117"/>
        <v>10.408711507293356</v>
      </c>
      <c r="L764" s="202">
        <f t="shared" si="110"/>
        <v>2.2899165316045385</v>
      </c>
      <c r="M764" s="202">
        <v>4.3302781669001398</v>
      </c>
      <c r="N764" s="202">
        <v>1.5980331707317075</v>
      </c>
      <c r="O764" s="10">
        <f t="shared" si="118"/>
        <v>18.626939376529741</v>
      </c>
      <c r="P764" s="11">
        <f t="shared" si="119"/>
        <v>0.14026309771483236</v>
      </c>
    </row>
    <row r="765" spans="1:16" x14ac:dyDescent="0.35">
      <c r="A765" s="9">
        <f t="shared" si="116"/>
        <v>40</v>
      </c>
      <c r="B765" s="8" t="s">
        <v>189</v>
      </c>
      <c r="C765" s="8">
        <f>димвенканали!C765</f>
        <v>3464.11</v>
      </c>
      <c r="D765" s="8">
        <v>203.9</v>
      </c>
      <c r="E765" s="8">
        <v>0</v>
      </c>
      <c r="F765" s="8">
        <f t="shared" ref="F765:F803" si="120">C765+D765+E765</f>
        <v>3668.01</v>
      </c>
      <c r="G765" s="8">
        <v>1</v>
      </c>
      <c r="H765" s="8"/>
      <c r="I765" s="8">
        <v>70</v>
      </c>
      <c r="J765" s="217">
        <f t="shared" si="115"/>
        <v>4.315235008103728E-2</v>
      </c>
      <c r="K765" s="209">
        <f t="shared" si="117"/>
        <v>184.75462925445706</v>
      </c>
      <c r="L765" s="202">
        <f t="shared" si="110"/>
        <v>40.646018435980551</v>
      </c>
      <c r="M765" s="202">
        <v>76.862437462477487</v>
      </c>
      <c r="N765" s="202">
        <v>28.365088780487806</v>
      </c>
      <c r="O765" s="10">
        <f t="shared" si="118"/>
        <v>330.62817393340288</v>
      </c>
      <c r="P765" s="11">
        <f t="shared" si="119"/>
        <v>9.013829676947524E-2</v>
      </c>
    </row>
    <row r="766" spans="1:16" x14ac:dyDescent="0.35">
      <c r="A766" s="9">
        <f t="shared" si="116"/>
        <v>41</v>
      </c>
      <c r="B766" s="8" t="s">
        <v>190</v>
      </c>
      <c r="C766" s="8">
        <f>димвенканали!C766</f>
        <v>3464.39</v>
      </c>
      <c r="D766" s="8">
        <v>0</v>
      </c>
      <c r="E766" s="8">
        <v>204.7</v>
      </c>
      <c r="F766" s="8">
        <f t="shared" si="120"/>
        <v>3669.0899999999997</v>
      </c>
      <c r="G766" s="8"/>
      <c r="H766" s="8">
        <v>1</v>
      </c>
      <c r="I766" s="8">
        <v>70</v>
      </c>
      <c r="J766" s="217">
        <f t="shared" si="115"/>
        <v>4.315235008103728E-2</v>
      </c>
      <c r="K766" s="209">
        <f t="shared" si="117"/>
        <v>184.75462925445706</v>
      </c>
      <c r="L766" s="202">
        <f t="shared" si="110"/>
        <v>40.646018435980551</v>
      </c>
      <c r="M766" s="202">
        <v>76.862437462477487</v>
      </c>
      <c r="N766" s="202">
        <v>28.365088780487806</v>
      </c>
      <c r="O766" s="10">
        <f t="shared" si="118"/>
        <v>330.62817393340288</v>
      </c>
      <c r="P766" s="11">
        <f t="shared" si="119"/>
        <v>9.01117644793131E-2</v>
      </c>
    </row>
    <row r="767" spans="1:16" x14ac:dyDescent="0.35">
      <c r="A767" s="9">
        <f t="shared" si="116"/>
        <v>42</v>
      </c>
      <c r="B767" s="8" t="s">
        <v>191</v>
      </c>
      <c r="C767" s="8">
        <f>димвенканали!C767</f>
        <v>31.4</v>
      </c>
      <c r="D767" s="8">
        <v>0</v>
      </c>
      <c r="E767" s="8">
        <v>0</v>
      </c>
      <c r="F767" s="8">
        <f t="shared" si="120"/>
        <v>31.4</v>
      </c>
      <c r="G767" s="8"/>
      <c r="H767" s="8"/>
      <c r="I767" s="8">
        <v>1</v>
      </c>
      <c r="J767" s="217">
        <f t="shared" si="115"/>
        <v>6.0777957860615889E-4</v>
      </c>
      <c r="K767" s="209">
        <f t="shared" si="117"/>
        <v>2.602177876823339</v>
      </c>
      <c r="L767" s="202">
        <f t="shared" si="110"/>
        <v>0.57247913290113461</v>
      </c>
      <c r="M767" s="202">
        <v>1.0825695417250349</v>
      </c>
      <c r="N767" s="202">
        <v>0.39950829268292687</v>
      </c>
      <c r="O767" s="10">
        <f t="shared" si="118"/>
        <v>4.6567348441324352</v>
      </c>
      <c r="P767" s="11">
        <f t="shared" si="119"/>
        <v>0.148303657456447</v>
      </c>
    </row>
    <row r="768" spans="1:16" x14ac:dyDescent="0.35">
      <c r="A768" s="9">
        <f t="shared" si="116"/>
        <v>43</v>
      </c>
      <c r="B768" s="8" t="s">
        <v>192</v>
      </c>
      <c r="C768" s="8">
        <f>димвенканали!C768</f>
        <v>160.9</v>
      </c>
      <c r="D768" s="8">
        <v>0</v>
      </c>
      <c r="E768" s="8">
        <v>0</v>
      </c>
      <c r="F768" s="8">
        <f t="shared" si="120"/>
        <v>160.9</v>
      </c>
      <c r="G768" s="8"/>
      <c r="H768" s="8"/>
      <c r="I768" s="8">
        <v>7</v>
      </c>
      <c r="J768" s="217">
        <f t="shared" si="115"/>
        <v>4.2544570502431123E-3</v>
      </c>
      <c r="K768" s="209">
        <f t="shared" si="117"/>
        <v>18.215245137763372</v>
      </c>
      <c r="L768" s="202">
        <f t="shared" si="110"/>
        <v>4.007353930307942</v>
      </c>
      <c r="M768" s="202">
        <v>7.5779867920752455</v>
      </c>
      <c r="N768" s="202">
        <v>2.7965580487804882</v>
      </c>
      <c r="O768" s="10">
        <f t="shared" si="118"/>
        <v>32.597143908927052</v>
      </c>
      <c r="P768" s="11">
        <f t="shared" si="119"/>
        <v>0.20259256624566221</v>
      </c>
    </row>
    <row r="769" spans="1:16" x14ac:dyDescent="0.35">
      <c r="A769" s="9">
        <f t="shared" si="116"/>
        <v>44</v>
      </c>
      <c r="B769" s="8" t="s">
        <v>193</v>
      </c>
      <c r="C769" s="8">
        <f>димвенканали!C769</f>
        <v>6819.2</v>
      </c>
      <c r="D769" s="8">
        <v>0</v>
      </c>
      <c r="E769" s="8">
        <v>390.5</v>
      </c>
      <c r="F769" s="8">
        <f t="shared" si="120"/>
        <v>7209.7</v>
      </c>
      <c r="G769" s="8"/>
      <c r="H769" s="8">
        <v>3</v>
      </c>
      <c r="I769" s="8">
        <v>115</v>
      </c>
      <c r="J769" s="217">
        <f t="shared" si="115"/>
        <v>7.171799027552675E-2</v>
      </c>
      <c r="K769" s="209">
        <f t="shared" si="117"/>
        <v>307.056989465154</v>
      </c>
      <c r="L769" s="202">
        <f t="shared" si="110"/>
        <v>67.552537682333877</v>
      </c>
      <c r="M769" s="202">
        <v>127.74320592355413</v>
      </c>
      <c r="N769" s="202">
        <v>47.141978536585363</v>
      </c>
      <c r="O769" s="10">
        <f t="shared" si="118"/>
        <v>549.49471160762732</v>
      </c>
      <c r="P769" s="11">
        <f t="shared" si="119"/>
        <v>7.6216030016176453E-2</v>
      </c>
    </row>
    <row r="770" spans="1:16" x14ac:dyDescent="0.35">
      <c r="A770" s="9">
        <f t="shared" si="116"/>
        <v>45</v>
      </c>
      <c r="B770" s="8" t="s">
        <v>194</v>
      </c>
      <c r="C770" s="8">
        <f>димвенканали!C770</f>
        <v>6078.6</v>
      </c>
      <c r="D770" s="8">
        <v>0</v>
      </c>
      <c r="E770" s="8">
        <v>0</v>
      </c>
      <c r="F770" s="8">
        <f t="shared" si="120"/>
        <v>6078.6</v>
      </c>
      <c r="G770" s="8"/>
      <c r="H770" s="8"/>
      <c r="I770" s="8">
        <v>162</v>
      </c>
      <c r="J770" s="217">
        <f t="shared" si="115"/>
        <v>9.8460291734197736E-2</v>
      </c>
      <c r="K770" s="209">
        <f t="shared" si="117"/>
        <v>421.55281604538089</v>
      </c>
      <c r="L770" s="202">
        <f t="shared" ref="L770:L820" si="121">K770*0.22</f>
        <v>92.741619529983794</v>
      </c>
      <c r="M770" s="202">
        <v>175.37626575945569</v>
      </c>
      <c r="N770" s="202">
        <v>64.720343414634158</v>
      </c>
      <c r="O770" s="10">
        <f t="shared" si="118"/>
        <v>754.39104474945452</v>
      </c>
      <c r="P770" s="11">
        <f t="shared" si="119"/>
        <v>0.12410605151670688</v>
      </c>
    </row>
    <row r="771" spans="1:16" x14ac:dyDescent="0.35">
      <c r="A771" s="9">
        <f t="shared" si="116"/>
        <v>46</v>
      </c>
      <c r="B771" s="14" t="s">
        <v>195</v>
      </c>
      <c r="C771" s="8">
        <f>димвенканали!C771</f>
        <v>87.8</v>
      </c>
      <c r="D771" s="8">
        <v>0</v>
      </c>
      <c r="E771" s="8">
        <v>0</v>
      </c>
      <c r="F771" s="8">
        <f t="shared" si="120"/>
        <v>87.8</v>
      </c>
      <c r="G771" s="8"/>
      <c r="H771" s="8"/>
      <c r="I771" s="8">
        <v>3</v>
      </c>
      <c r="J771" s="217">
        <f t="shared" si="115"/>
        <v>1.8233387358184768E-3</v>
      </c>
      <c r="K771" s="209">
        <f t="shared" si="117"/>
        <v>7.8065336304700166</v>
      </c>
      <c r="L771" s="202">
        <f t="shared" si="121"/>
        <v>1.7174373987034037</v>
      </c>
      <c r="M771" s="202">
        <v>3.2477086251751053</v>
      </c>
      <c r="N771" s="202">
        <v>1.1985248780487807</v>
      </c>
      <c r="O771" s="10">
        <f t="shared" si="118"/>
        <v>13.970204532397307</v>
      </c>
      <c r="P771" s="11">
        <f t="shared" si="119"/>
        <v>0.15911394683823812</v>
      </c>
    </row>
    <row r="772" spans="1:16" x14ac:dyDescent="0.35">
      <c r="A772" s="9">
        <f t="shared" si="116"/>
        <v>47</v>
      </c>
      <c r="B772" s="14" t="s">
        <v>196</v>
      </c>
      <c r="C772" s="8">
        <f>димвенканали!C772</f>
        <v>204.9</v>
      </c>
      <c r="D772" s="8">
        <v>0</v>
      </c>
      <c r="E772" s="8">
        <v>0</v>
      </c>
      <c r="F772" s="8">
        <f t="shared" si="120"/>
        <v>204.9</v>
      </c>
      <c r="G772" s="8"/>
      <c r="H772" s="8"/>
      <c r="I772" s="8">
        <v>5</v>
      </c>
      <c r="J772" s="217">
        <f t="shared" si="115"/>
        <v>3.0388978930307943E-3</v>
      </c>
      <c r="K772" s="209">
        <f t="shared" si="117"/>
        <v>13.010889384116695</v>
      </c>
      <c r="L772" s="202">
        <f t="shared" si="121"/>
        <v>2.862395664505673</v>
      </c>
      <c r="M772" s="202">
        <v>5.4128477086251747</v>
      </c>
      <c r="N772" s="202">
        <v>1.9975414634146345</v>
      </c>
      <c r="O772" s="10">
        <f t="shared" si="118"/>
        <v>23.283674220662178</v>
      </c>
      <c r="P772" s="11">
        <f t="shared" si="119"/>
        <v>0.113634330017873</v>
      </c>
    </row>
    <row r="773" spans="1:16" x14ac:dyDescent="0.35">
      <c r="A773" s="9">
        <f t="shared" si="116"/>
        <v>48</v>
      </c>
      <c r="B773" s="14" t="s">
        <v>197</v>
      </c>
      <c r="C773" s="8">
        <f>димвенканали!C773</f>
        <v>119.9</v>
      </c>
      <c r="D773" s="8">
        <v>0</v>
      </c>
      <c r="E773" s="8">
        <v>0</v>
      </c>
      <c r="F773" s="8">
        <f t="shared" si="120"/>
        <v>119.9</v>
      </c>
      <c r="G773" s="8"/>
      <c r="H773" s="8"/>
      <c r="I773" s="8">
        <v>4</v>
      </c>
      <c r="J773" s="217">
        <f t="shared" si="115"/>
        <v>2.4311183144246355E-3</v>
      </c>
      <c r="K773" s="209">
        <f t="shared" si="117"/>
        <v>10.408711507293356</v>
      </c>
      <c r="L773" s="202">
        <f t="shared" si="121"/>
        <v>2.2899165316045385</v>
      </c>
      <c r="M773" s="202">
        <v>4.3302781669001398</v>
      </c>
      <c r="N773" s="202">
        <v>1.5980331707317075</v>
      </c>
      <c r="O773" s="10">
        <f t="shared" si="118"/>
        <v>18.626939376529741</v>
      </c>
      <c r="P773" s="11">
        <f t="shared" si="119"/>
        <v>0.15535395643477681</v>
      </c>
    </row>
    <row r="774" spans="1:16" x14ac:dyDescent="0.35">
      <c r="A774" s="9">
        <f t="shared" si="116"/>
        <v>49</v>
      </c>
      <c r="B774" s="14" t="s">
        <v>198</v>
      </c>
      <c r="C774" s="8">
        <f>димвенканали!C774</f>
        <v>99</v>
      </c>
      <c r="D774" s="8">
        <v>0</v>
      </c>
      <c r="E774" s="8">
        <v>0</v>
      </c>
      <c r="F774" s="8">
        <f t="shared" si="120"/>
        <v>99</v>
      </c>
      <c r="G774" s="8"/>
      <c r="H774" s="8"/>
      <c r="I774" s="8">
        <v>3</v>
      </c>
      <c r="J774" s="217">
        <f t="shared" si="115"/>
        <v>1.8233387358184768E-3</v>
      </c>
      <c r="K774" s="209">
        <f t="shared" si="117"/>
        <v>7.8065336304700166</v>
      </c>
      <c r="L774" s="202">
        <f t="shared" si="121"/>
        <v>1.7174373987034037</v>
      </c>
      <c r="M774" s="202">
        <v>3.2477086251751053</v>
      </c>
      <c r="N774" s="202">
        <v>1.1985248780487807</v>
      </c>
      <c r="O774" s="10">
        <f t="shared" si="118"/>
        <v>13.970204532397307</v>
      </c>
      <c r="P774" s="11">
        <f t="shared" si="119"/>
        <v>0.1411131770949223</v>
      </c>
    </row>
    <row r="775" spans="1:16" x14ac:dyDescent="0.35">
      <c r="A775" s="9">
        <f t="shared" si="116"/>
        <v>50</v>
      </c>
      <c r="B775" s="14" t="s">
        <v>199</v>
      </c>
      <c r="C775" s="8">
        <f>димвенканали!C775</f>
        <v>81.2</v>
      </c>
      <c r="D775" s="8">
        <v>0</v>
      </c>
      <c r="E775" s="8">
        <v>0</v>
      </c>
      <c r="F775" s="8">
        <f t="shared" si="120"/>
        <v>81.2</v>
      </c>
      <c r="G775" s="8"/>
      <c r="H775" s="8"/>
      <c r="I775" s="8">
        <v>2</v>
      </c>
      <c r="J775" s="217">
        <f t="shared" si="115"/>
        <v>1.2155591572123178E-3</v>
      </c>
      <c r="K775" s="209">
        <f t="shared" si="117"/>
        <v>5.204355753646678</v>
      </c>
      <c r="L775" s="202">
        <f t="shared" si="121"/>
        <v>1.1449582658022692</v>
      </c>
      <c r="M775" s="202">
        <v>2.1651390834500699</v>
      </c>
      <c r="N775" s="202">
        <v>0.79901658536585374</v>
      </c>
      <c r="O775" s="10">
        <f t="shared" si="118"/>
        <v>9.3134696882648704</v>
      </c>
      <c r="P775" s="11">
        <f t="shared" si="119"/>
        <v>0.11469790256483831</v>
      </c>
    </row>
    <row r="776" spans="1:16" x14ac:dyDescent="0.35">
      <c r="A776" s="9">
        <f t="shared" si="116"/>
        <v>51</v>
      </c>
      <c r="B776" s="14" t="s">
        <v>200</v>
      </c>
      <c r="C776" s="8">
        <f>димвенканали!C776</f>
        <v>60.2</v>
      </c>
      <c r="D776" s="8">
        <v>0</v>
      </c>
      <c r="E776" s="8">
        <v>0</v>
      </c>
      <c r="F776" s="8">
        <f t="shared" si="120"/>
        <v>60.2</v>
      </c>
      <c r="G776" s="8"/>
      <c r="H776" s="8"/>
      <c r="I776" s="8">
        <v>1</v>
      </c>
      <c r="J776" s="217">
        <f t="shared" si="115"/>
        <v>6.0777957860615889E-4</v>
      </c>
      <c r="K776" s="209">
        <f t="shared" si="117"/>
        <v>2.602177876823339</v>
      </c>
      <c r="L776" s="202">
        <f t="shared" si="121"/>
        <v>0.57247913290113461</v>
      </c>
      <c r="M776" s="202">
        <v>1.0825695417250349</v>
      </c>
      <c r="N776" s="202">
        <v>0.39950829268292687</v>
      </c>
      <c r="O776" s="10">
        <f t="shared" si="118"/>
        <v>4.6567348441324352</v>
      </c>
      <c r="P776" s="11">
        <f t="shared" si="119"/>
        <v>7.7354399404193266E-2</v>
      </c>
    </row>
    <row r="777" spans="1:16" x14ac:dyDescent="0.35">
      <c r="A777" s="9">
        <f t="shared" si="116"/>
        <v>52</v>
      </c>
      <c r="B777" s="8" t="s">
        <v>201</v>
      </c>
      <c r="C777" s="8">
        <f>димвенканали!C777</f>
        <v>104.2</v>
      </c>
      <c r="D777" s="8">
        <v>0</v>
      </c>
      <c r="E777" s="8">
        <v>0</v>
      </c>
      <c r="F777" s="8">
        <f t="shared" si="120"/>
        <v>104.2</v>
      </c>
      <c r="G777" s="8"/>
      <c r="H777" s="8"/>
      <c r="I777" s="8">
        <v>3</v>
      </c>
      <c r="J777" s="217">
        <f t="shared" si="115"/>
        <v>1.8233387358184768E-3</v>
      </c>
      <c r="K777" s="209">
        <f t="shared" si="117"/>
        <v>7.8065336304700166</v>
      </c>
      <c r="L777" s="202">
        <f t="shared" si="121"/>
        <v>1.7174373987034037</v>
      </c>
      <c r="M777" s="202">
        <v>3.2477086251751053</v>
      </c>
      <c r="N777" s="202">
        <v>1.1985248780487807</v>
      </c>
      <c r="O777" s="10">
        <f t="shared" si="118"/>
        <v>13.970204532397307</v>
      </c>
      <c r="P777" s="11">
        <f t="shared" si="119"/>
        <v>0.13407106077156725</v>
      </c>
    </row>
    <row r="778" spans="1:16" x14ac:dyDescent="0.35">
      <c r="A778" s="9">
        <f t="shared" si="116"/>
        <v>53</v>
      </c>
      <c r="B778" s="8" t="s">
        <v>202</v>
      </c>
      <c r="C778" s="8">
        <f>димвенканали!C778</f>
        <v>234.9</v>
      </c>
      <c r="D778" s="8">
        <v>0</v>
      </c>
      <c r="E778" s="8">
        <v>0</v>
      </c>
      <c r="F778" s="8">
        <f t="shared" si="120"/>
        <v>234.9</v>
      </c>
      <c r="G778" s="8"/>
      <c r="H778" s="8"/>
      <c r="I778" s="8">
        <v>6</v>
      </c>
      <c r="J778" s="217">
        <f t="shared" si="115"/>
        <v>3.6466774716369535E-3</v>
      </c>
      <c r="K778" s="209">
        <f t="shared" si="117"/>
        <v>15.613067260940033</v>
      </c>
      <c r="L778" s="202">
        <f t="shared" si="121"/>
        <v>3.4348747974068075</v>
      </c>
      <c r="M778" s="202">
        <v>6.4954172503502106</v>
      </c>
      <c r="N778" s="202">
        <v>2.3970497560975614</v>
      </c>
      <c r="O778" s="10">
        <f t="shared" si="118"/>
        <v>27.940409064794615</v>
      </c>
      <c r="P778" s="11">
        <f t="shared" si="119"/>
        <v>0.1189459730302027</v>
      </c>
    </row>
    <row r="779" spans="1:16" x14ac:dyDescent="0.35">
      <c r="A779" s="9">
        <f t="shared" si="116"/>
        <v>54</v>
      </c>
      <c r="B779" s="8" t="s">
        <v>203</v>
      </c>
      <c r="C779" s="8">
        <f>димвенканали!C779</f>
        <v>126.6</v>
      </c>
      <c r="D779" s="8">
        <v>0</v>
      </c>
      <c r="E779" s="8">
        <v>0</v>
      </c>
      <c r="F779" s="8">
        <f t="shared" si="120"/>
        <v>126.6</v>
      </c>
      <c r="G779" s="8"/>
      <c r="H779" s="8"/>
      <c r="I779" s="8">
        <v>4</v>
      </c>
      <c r="J779" s="217">
        <f t="shared" si="115"/>
        <v>2.4311183144246355E-3</v>
      </c>
      <c r="K779" s="209">
        <f t="shared" si="117"/>
        <v>10.408711507293356</v>
      </c>
      <c r="L779" s="202">
        <f t="shared" si="121"/>
        <v>2.2899165316045385</v>
      </c>
      <c r="M779" s="202">
        <v>4.3302781669001398</v>
      </c>
      <c r="N779" s="202">
        <v>1.5980331707317075</v>
      </c>
      <c r="O779" s="10">
        <f t="shared" si="118"/>
        <v>18.626939376529741</v>
      </c>
      <c r="P779" s="11">
        <f t="shared" si="119"/>
        <v>0.14713222256342609</v>
      </c>
    </row>
    <row r="780" spans="1:16" x14ac:dyDescent="0.35">
      <c r="A780" s="9">
        <f t="shared" si="116"/>
        <v>55</v>
      </c>
      <c r="B780" s="8" t="s">
        <v>204</v>
      </c>
      <c r="C780" s="8">
        <f>димвенканали!C780</f>
        <v>89.7</v>
      </c>
      <c r="D780" s="8">
        <v>0</v>
      </c>
      <c r="E780" s="8">
        <v>0</v>
      </c>
      <c r="F780" s="8">
        <f t="shared" si="120"/>
        <v>89.7</v>
      </c>
      <c r="G780" s="8"/>
      <c r="H780" s="8"/>
      <c r="I780" s="8">
        <v>2</v>
      </c>
      <c r="J780" s="217">
        <f t="shared" si="115"/>
        <v>1.2155591572123178E-3</v>
      </c>
      <c r="K780" s="209">
        <f t="shared" si="117"/>
        <v>5.204355753646678</v>
      </c>
      <c r="L780" s="202">
        <f t="shared" si="121"/>
        <v>1.1449582658022692</v>
      </c>
      <c r="M780" s="202">
        <v>2.1651390834500699</v>
      </c>
      <c r="N780" s="202">
        <v>0.79901658536585374</v>
      </c>
      <c r="O780" s="10">
        <f t="shared" si="118"/>
        <v>9.3134696882648704</v>
      </c>
      <c r="P780" s="11">
        <f t="shared" si="119"/>
        <v>0.10382909351465854</v>
      </c>
    </row>
    <row r="781" spans="1:16" x14ac:dyDescent="0.35">
      <c r="A781" s="9">
        <f t="shared" si="116"/>
        <v>56</v>
      </c>
      <c r="B781" s="8" t="s">
        <v>205</v>
      </c>
      <c r="C781" s="8">
        <f>димвенканали!C781</f>
        <v>82.2</v>
      </c>
      <c r="D781" s="8">
        <v>0</v>
      </c>
      <c r="E781" s="8">
        <v>0</v>
      </c>
      <c r="F781" s="8">
        <f t="shared" si="120"/>
        <v>82.2</v>
      </c>
      <c r="G781" s="8"/>
      <c r="H781" s="8"/>
      <c r="I781" s="8">
        <v>2</v>
      </c>
      <c r="J781" s="217">
        <f t="shared" si="115"/>
        <v>1.2155591572123178E-3</v>
      </c>
      <c r="K781" s="209">
        <f t="shared" si="117"/>
        <v>5.204355753646678</v>
      </c>
      <c r="L781" s="202">
        <f t="shared" si="121"/>
        <v>1.1449582658022692</v>
      </c>
      <c r="M781" s="202">
        <v>2.1651390834500699</v>
      </c>
      <c r="N781" s="202">
        <v>0.79901658536585374</v>
      </c>
      <c r="O781" s="10">
        <f t="shared" si="118"/>
        <v>9.3134696882648704</v>
      </c>
      <c r="P781" s="11">
        <f t="shared" si="119"/>
        <v>0.11330255095212738</v>
      </c>
    </row>
    <row r="782" spans="1:16" x14ac:dyDescent="0.35">
      <c r="A782" s="9">
        <f t="shared" si="116"/>
        <v>57</v>
      </c>
      <c r="B782" s="8" t="s">
        <v>206</v>
      </c>
      <c r="C782" s="8">
        <f>димвенканали!C782</f>
        <v>95.49</v>
      </c>
      <c r="D782" s="8">
        <v>0</v>
      </c>
      <c r="E782" s="8">
        <v>0</v>
      </c>
      <c r="F782" s="8">
        <f t="shared" si="120"/>
        <v>95.49</v>
      </c>
      <c r="G782" s="8"/>
      <c r="H782" s="8"/>
      <c r="I782" s="8">
        <v>3</v>
      </c>
      <c r="J782" s="217">
        <f t="shared" si="115"/>
        <v>1.8233387358184768E-3</v>
      </c>
      <c r="K782" s="209">
        <f t="shared" si="117"/>
        <v>7.8065336304700166</v>
      </c>
      <c r="L782" s="202">
        <f t="shared" si="121"/>
        <v>1.7174373987034037</v>
      </c>
      <c r="M782" s="202">
        <v>3.2477086251751053</v>
      </c>
      <c r="N782" s="202">
        <v>1.1985248780487807</v>
      </c>
      <c r="O782" s="10">
        <f t="shared" si="118"/>
        <v>13.970204532397307</v>
      </c>
      <c r="P782" s="11">
        <f t="shared" si="119"/>
        <v>0.14630018360453773</v>
      </c>
    </row>
    <row r="783" spans="1:16" x14ac:dyDescent="0.35">
      <c r="A783" s="9">
        <f t="shared" si="116"/>
        <v>58</v>
      </c>
      <c r="B783" s="8" t="s">
        <v>207</v>
      </c>
      <c r="C783" s="8">
        <f>димвенканали!C783</f>
        <v>152.59</v>
      </c>
      <c r="D783" s="8">
        <v>142.80000000000001</v>
      </c>
      <c r="E783" s="8">
        <v>0</v>
      </c>
      <c r="F783" s="8">
        <f t="shared" si="120"/>
        <v>295.39</v>
      </c>
      <c r="G783" s="8">
        <v>1</v>
      </c>
      <c r="H783" s="8"/>
      <c r="I783" s="8">
        <v>4</v>
      </c>
      <c r="J783" s="217">
        <f t="shared" si="115"/>
        <v>3.0388978930307943E-3</v>
      </c>
      <c r="K783" s="209">
        <f t="shared" si="117"/>
        <v>13.010889384116695</v>
      </c>
      <c r="L783" s="202">
        <f t="shared" si="121"/>
        <v>2.862395664505673</v>
      </c>
      <c r="M783" s="202">
        <v>5.4128477086251747</v>
      </c>
      <c r="N783" s="202">
        <v>3.9950829268292689</v>
      </c>
      <c r="O783" s="10">
        <f t="shared" si="118"/>
        <v>25.281215684076813</v>
      </c>
      <c r="P783" s="11">
        <f t="shared" si="119"/>
        <v>8.5585888771037663E-2</v>
      </c>
    </row>
    <row r="784" spans="1:16" x14ac:dyDescent="0.35">
      <c r="A784" s="9">
        <f t="shared" si="116"/>
        <v>59</v>
      </c>
      <c r="B784" s="8" t="s">
        <v>208</v>
      </c>
      <c r="C784" s="8">
        <f>димвенканали!C784</f>
        <v>220.1</v>
      </c>
      <c r="D784" s="8">
        <v>0</v>
      </c>
      <c r="E784" s="8">
        <v>0</v>
      </c>
      <c r="F784" s="8">
        <f t="shared" si="120"/>
        <v>220.1</v>
      </c>
      <c r="G784" s="8"/>
      <c r="H784" s="8"/>
      <c r="I784" s="8">
        <v>7</v>
      </c>
      <c r="J784" s="217">
        <f t="shared" si="115"/>
        <v>4.2544570502431123E-3</v>
      </c>
      <c r="K784" s="209">
        <f t="shared" si="117"/>
        <v>18.215245137763372</v>
      </c>
      <c r="L784" s="202">
        <f t="shared" si="121"/>
        <v>4.007353930307942</v>
      </c>
      <c r="M784" s="202">
        <v>7.5779867920752455</v>
      </c>
      <c r="N784" s="202">
        <v>2.7965580487804882</v>
      </c>
      <c r="O784" s="10">
        <f t="shared" si="118"/>
        <v>32.597143908927052</v>
      </c>
      <c r="P784" s="11">
        <f t="shared" si="119"/>
        <v>0.14810151707826921</v>
      </c>
    </row>
    <row r="785" spans="1:16" x14ac:dyDescent="0.35">
      <c r="A785" s="9">
        <f t="shared" si="116"/>
        <v>60</v>
      </c>
      <c r="B785" s="8" t="s">
        <v>209</v>
      </c>
      <c r="C785" s="8">
        <f>димвенканали!C785</f>
        <v>211.98</v>
      </c>
      <c r="D785" s="8">
        <v>0</v>
      </c>
      <c r="E785" s="8">
        <v>0</v>
      </c>
      <c r="F785" s="8">
        <f t="shared" si="120"/>
        <v>211.98</v>
      </c>
      <c r="G785" s="8"/>
      <c r="H785" s="8"/>
      <c r="I785" s="8">
        <v>9</v>
      </c>
      <c r="J785" s="217">
        <f t="shared" si="115"/>
        <v>5.4700162074554299E-3</v>
      </c>
      <c r="K785" s="209">
        <f t="shared" si="117"/>
        <v>23.419600891410049</v>
      </c>
      <c r="L785" s="202">
        <f t="shared" si="121"/>
        <v>5.152312196110211</v>
      </c>
      <c r="M785" s="202">
        <v>9.7431258755253154</v>
      </c>
      <c r="N785" s="202">
        <v>3.5955746341463413</v>
      </c>
      <c r="O785" s="10">
        <f t="shared" si="118"/>
        <v>41.910613597191912</v>
      </c>
      <c r="P785" s="11">
        <f t="shared" si="119"/>
        <v>0.19771022547972408</v>
      </c>
    </row>
    <row r="786" spans="1:16" x14ac:dyDescent="0.35">
      <c r="A786" s="9">
        <f t="shared" si="116"/>
        <v>61</v>
      </c>
      <c r="B786" s="8" t="s">
        <v>210</v>
      </c>
      <c r="C786" s="8">
        <f>димвенканали!C786</f>
        <v>102.18</v>
      </c>
      <c r="D786" s="8">
        <v>0</v>
      </c>
      <c r="E786" s="8">
        <v>0</v>
      </c>
      <c r="F786" s="8">
        <f t="shared" si="120"/>
        <v>102.18</v>
      </c>
      <c r="G786" s="8"/>
      <c r="H786" s="8"/>
      <c r="I786" s="8">
        <v>3</v>
      </c>
      <c r="J786" s="217">
        <f t="shared" si="115"/>
        <v>1.8233387358184768E-3</v>
      </c>
      <c r="K786" s="209">
        <f t="shared" si="117"/>
        <v>7.8065336304700166</v>
      </c>
      <c r="L786" s="202">
        <f t="shared" si="121"/>
        <v>1.7174373987034037</v>
      </c>
      <c r="M786" s="202">
        <v>3.2477086251751053</v>
      </c>
      <c r="N786" s="202">
        <v>1.1985248780487807</v>
      </c>
      <c r="O786" s="10">
        <f t="shared" si="118"/>
        <v>13.970204532397307</v>
      </c>
      <c r="P786" s="11">
        <f t="shared" si="119"/>
        <v>0.13672151626930226</v>
      </c>
    </row>
    <row r="787" spans="1:16" x14ac:dyDescent="0.35">
      <c r="A787" s="9">
        <f t="shared" si="116"/>
        <v>62</v>
      </c>
      <c r="B787" s="8" t="s">
        <v>211</v>
      </c>
      <c r="C787" s="8">
        <f>димвенканали!C787</f>
        <v>200.28</v>
      </c>
      <c r="D787" s="8">
        <v>0</v>
      </c>
      <c r="E787" s="8">
        <v>0</v>
      </c>
      <c r="F787" s="8">
        <f t="shared" si="120"/>
        <v>200.28</v>
      </c>
      <c r="G787" s="8"/>
      <c r="H787" s="8"/>
      <c r="I787" s="8">
        <v>5</v>
      </c>
      <c r="J787" s="217">
        <f t="shared" si="115"/>
        <v>3.0388978930307943E-3</v>
      </c>
      <c r="K787" s="209">
        <f t="shared" si="117"/>
        <v>13.010889384116695</v>
      </c>
      <c r="L787" s="202">
        <f t="shared" si="121"/>
        <v>2.862395664505673</v>
      </c>
      <c r="M787" s="202">
        <v>5.4128477086251747</v>
      </c>
      <c r="N787" s="202">
        <v>1.9975414634146345</v>
      </c>
      <c r="O787" s="10">
        <f t="shared" si="118"/>
        <v>23.283674220662178</v>
      </c>
      <c r="P787" s="11">
        <f t="shared" si="119"/>
        <v>0.11625561324476821</v>
      </c>
    </row>
    <row r="788" spans="1:16" x14ac:dyDescent="0.35">
      <c r="A788" s="9">
        <f t="shared" si="116"/>
        <v>63</v>
      </c>
      <c r="B788" s="8" t="s">
        <v>212</v>
      </c>
      <c r="C788" s="8">
        <f>димвенканали!C788</f>
        <v>183.1</v>
      </c>
      <c r="D788" s="8">
        <v>0</v>
      </c>
      <c r="E788" s="8">
        <v>0</v>
      </c>
      <c r="F788" s="8">
        <f t="shared" si="120"/>
        <v>183.1</v>
      </c>
      <c r="G788" s="8"/>
      <c r="H788" s="8"/>
      <c r="I788" s="8">
        <v>7</v>
      </c>
      <c r="J788" s="217">
        <f t="shared" si="115"/>
        <v>4.2544570502431123E-3</v>
      </c>
      <c r="K788" s="209">
        <f t="shared" ref="K788:K817" si="122">J788*$Q$2</f>
        <v>18.215245137763372</v>
      </c>
      <c r="L788" s="202">
        <f t="shared" si="121"/>
        <v>4.007353930307942</v>
      </c>
      <c r="M788" s="202">
        <v>7.5779867920752455</v>
      </c>
      <c r="N788" s="202">
        <v>2.7965580487804882</v>
      </c>
      <c r="O788" s="10">
        <f t="shared" ref="O788:O817" si="123">K788+L788+M788+N788</f>
        <v>32.597143908927052</v>
      </c>
      <c r="P788" s="11">
        <f t="shared" ref="P788:P817" si="124">O788/F788</f>
        <v>0.17802918573963436</v>
      </c>
    </row>
    <row r="789" spans="1:16" x14ac:dyDescent="0.35">
      <c r="A789" s="9">
        <f t="shared" si="116"/>
        <v>64</v>
      </c>
      <c r="B789" s="8" t="s">
        <v>213</v>
      </c>
      <c r="C789" s="8">
        <f>димвенканали!C789</f>
        <v>6638.08</v>
      </c>
      <c r="D789" s="8">
        <v>0</v>
      </c>
      <c r="E789" s="8">
        <v>0</v>
      </c>
      <c r="F789" s="8">
        <f t="shared" si="120"/>
        <v>6638.08</v>
      </c>
      <c r="G789" s="8"/>
      <c r="H789" s="8"/>
      <c r="I789" s="8">
        <v>120</v>
      </c>
      <c r="J789" s="217">
        <f t="shared" si="115"/>
        <v>7.2933549432739067E-2</v>
      </c>
      <c r="K789" s="209">
        <f t="shared" si="122"/>
        <v>312.26134521880067</v>
      </c>
      <c r="L789" s="202">
        <f t="shared" si="121"/>
        <v>68.697495948136151</v>
      </c>
      <c r="M789" s="202">
        <v>129.90834500700421</v>
      </c>
      <c r="N789" s="202">
        <v>47.940995121951225</v>
      </c>
      <c r="O789" s="10">
        <f t="shared" si="123"/>
        <v>558.80818129589227</v>
      </c>
      <c r="P789" s="11">
        <f t="shared" si="124"/>
        <v>8.4182200469999191E-2</v>
      </c>
    </row>
    <row r="790" spans="1:16" x14ac:dyDescent="0.35">
      <c r="A790" s="9">
        <f t="shared" si="116"/>
        <v>65</v>
      </c>
      <c r="B790" s="8" t="s">
        <v>214</v>
      </c>
      <c r="C790" s="8">
        <f>димвенканали!C790</f>
        <v>174.99</v>
      </c>
      <c r="D790" s="8">
        <v>0</v>
      </c>
      <c r="E790" s="8">
        <v>0</v>
      </c>
      <c r="F790" s="8">
        <f t="shared" si="120"/>
        <v>174.99</v>
      </c>
      <c r="G790" s="8"/>
      <c r="H790" s="8"/>
      <c r="I790" s="8">
        <v>4</v>
      </c>
      <c r="J790" s="217">
        <f t="shared" si="115"/>
        <v>2.4311183144246355E-3</v>
      </c>
      <c r="K790" s="209">
        <f t="shared" si="122"/>
        <v>10.408711507293356</v>
      </c>
      <c r="L790" s="202">
        <f t="shared" si="121"/>
        <v>2.2899165316045385</v>
      </c>
      <c r="M790" s="202">
        <v>4.3302781669001398</v>
      </c>
      <c r="N790" s="202">
        <v>1.5980331707317075</v>
      </c>
      <c r="O790" s="10">
        <f t="shared" si="123"/>
        <v>18.626939376529741</v>
      </c>
      <c r="P790" s="11">
        <f t="shared" si="124"/>
        <v>0.10644573619366672</v>
      </c>
    </row>
    <row r="791" spans="1:16" x14ac:dyDescent="0.35">
      <c r="A791" s="9">
        <f t="shared" si="116"/>
        <v>66</v>
      </c>
      <c r="B791" s="8" t="s">
        <v>215</v>
      </c>
      <c r="C791" s="8">
        <f>димвенканали!C791</f>
        <v>4236.49</v>
      </c>
      <c r="D791" s="8">
        <v>0</v>
      </c>
      <c r="E791" s="8">
        <v>0</v>
      </c>
      <c r="F791" s="8">
        <f t="shared" si="120"/>
        <v>4236.49</v>
      </c>
      <c r="G791" s="8"/>
      <c r="H791" s="8"/>
      <c r="I791" s="8">
        <v>69</v>
      </c>
      <c r="J791" s="217">
        <f t="shared" ref="J791:J854" si="125">3/4936*(I791+H791+G791)</f>
        <v>4.1936790923824963E-2</v>
      </c>
      <c r="K791" s="209">
        <f t="shared" si="122"/>
        <v>179.55027350081039</v>
      </c>
      <c r="L791" s="202">
        <f t="shared" si="121"/>
        <v>39.501060170178285</v>
      </c>
      <c r="M791" s="202">
        <v>74.69729837902743</v>
      </c>
      <c r="N791" s="202">
        <v>27.566072195121958</v>
      </c>
      <c r="O791" s="10">
        <f t="shared" si="123"/>
        <v>321.31470424513805</v>
      </c>
      <c r="P791" s="11">
        <f t="shared" si="124"/>
        <v>7.5844556282473954E-2</v>
      </c>
    </row>
    <row r="792" spans="1:16" x14ac:dyDescent="0.35">
      <c r="A792" s="9">
        <f t="shared" ref="A792:A855" si="126">1+A791</f>
        <v>67</v>
      </c>
      <c r="B792" s="8" t="s">
        <v>216</v>
      </c>
      <c r="C792" s="8">
        <f>димвенканали!C792</f>
        <v>5395.1</v>
      </c>
      <c r="D792" s="8">
        <v>0</v>
      </c>
      <c r="E792" s="8">
        <v>0</v>
      </c>
      <c r="F792" s="8">
        <f t="shared" si="120"/>
        <v>5395.1</v>
      </c>
      <c r="G792" s="8"/>
      <c r="H792" s="8"/>
      <c r="I792" s="8">
        <v>108</v>
      </c>
      <c r="J792" s="217">
        <f t="shared" si="125"/>
        <v>6.5640194489465162E-2</v>
      </c>
      <c r="K792" s="209">
        <f t="shared" si="122"/>
        <v>281.03521069692061</v>
      </c>
      <c r="L792" s="202">
        <f t="shared" si="121"/>
        <v>61.827746353322539</v>
      </c>
      <c r="M792" s="202">
        <v>116.91751050630378</v>
      </c>
      <c r="N792" s="202">
        <v>43.1468956097561</v>
      </c>
      <c r="O792" s="10">
        <f t="shared" si="123"/>
        <v>502.927363166303</v>
      </c>
      <c r="P792" s="11">
        <f t="shared" si="124"/>
        <v>9.3219284752146012E-2</v>
      </c>
    </row>
    <row r="793" spans="1:16" x14ac:dyDescent="0.35">
      <c r="A793" s="9">
        <f t="shared" si="126"/>
        <v>68</v>
      </c>
      <c r="B793" s="8" t="s">
        <v>217</v>
      </c>
      <c r="C793" s="8">
        <f>димвенканали!C793</f>
        <v>4042.93</v>
      </c>
      <c r="D793" s="8">
        <v>0</v>
      </c>
      <c r="E793" s="8">
        <v>0</v>
      </c>
      <c r="F793" s="8">
        <f t="shared" si="120"/>
        <v>4042.93</v>
      </c>
      <c r="G793" s="8"/>
      <c r="H793" s="8"/>
      <c r="I793" s="8">
        <v>72</v>
      </c>
      <c r="J793" s="217">
        <f t="shared" si="125"/>
        <v>4.3760129659643439E-2</v>
      </c>
      <c r="K793" s="209">
        <f t="shared" si="122"/>
        <v>187.35680713128039</v>
      </c>
      <c r="L793" s="202">
        <f t="shared" si="121"/>
        <v>41.218497568881688</v>
      </c>
      <c r="M793" s="202">
        <v>77.945007004202523</v>
      </c>
      <c r="N793" s="202">
        <v>28.76459707317073</v>
      </c>
      <c r="O793" s="10">
        <f t="shared" si="123"/>
        <v>335.28490877753529</v>
      </c>
      <c r="P793" s="11">
        <f t="shared" si="124"/>
        <v>8.2931168429217259E-2</v>
      </c>
    </row>
    <row r="794" spans="1:16" x14ac:dyDescent="0.35">
      <c r="A794" s="9">
        <f t="shared" si="126"/>
        <v>69</v>
      </c>
      <c r="B794" s="8" t="s">
        <v>218</v>
      </c>
      <c r="C794" s="8">
        <f>димвенканали!C794</f>
        <v>68.8</v>
      </c>
      <c r="D794" s="8">
        <v>0</v>
      </c>
      <c r="E794" s="8">
        <v>0</v>
      </c>
      <c r="F794" s="8">
        <f t="shared" si="120"/>
        <v>68.8</v>
      </c>
      <c r="G794" s="8"/>
      <c r="H794" s="8"/>
      <c r="I794" s="8">
        <v>2</v>
      </c>
      <c r="J794" s="217">
        <f t="shared" si="125"/>
        <v>1.2155591572123178E-3</v>
      </c>
      <c r="K794" s="209">
        <f t="shared" si="122"/>
        <v>5.204355753646678</v>
      </c>
      <c r="L794" s="202">
        <f t="shared" si="121"/>
        <v>1.1449582658022692</v>
      </c>
      <c r="M794" s="202">
        <v>2.1651390834500699</v>
      </c>
      <c r="N794" s="202">
        <v>0.79901658536585374</v>
      </c>
      <c r="O794" s="10">
        <f t="shared" si="123"/>
        <v>9.3134696882648704</v>
      </c>
      <c r="P794" s="11">
        <f t="shared" si="124"/>
        <v>0.13537019895733823</v>
      </c>
    </row>
    <row r="795" spans="1:16" x14ac:dyDescent="0.35">
      <c r="A795" s="9">
        <f t="shared" si="126"/>
        <v>70</v>
      </c>
      <c r="B795" s="8" t="s">
        <v>219</v>
      </c>
      <c r="C795" s="8">
        <f>димвенканали!C795</f>
        <v>57.6</v>
      </c>
      <c r="D795" s="8">
        <v>0</v>
      </c>
      <c r="E795" s="8">
        <v>0</v>
      </c>
      <c r="F795" s="8">
        <f t="shared" si="120"/>
        <v>57.6</v>
      </c>
      <c r="G795" s="8"/>
      <c r="H795" s="8"/>
      <c r="I795" s="8">
        <v>2</v>
      </c>
      <c r="J795" s="217">
        <f t="shared" si="125"/>
        <v>1.2155591572123178E-3</v>
      </c>
      <c r="K795" s="209">
        <f t="shared" si="122"/>
        <v>5.204355753646678</v>
      </c>
      <c r="L795" s="202">
        <f t="shared" si="121"/>
        <v>1.1449582658022692</v>
      </c>
      <c r="M795" s="202">
        <v>2.1651390834500699</v>
      </c>
      <c r="N795" s="202">
        <v>0.79901658536585374</v>
      </c>
      <c r="O795" s="10">
        <f t="shared" si="123"/>
        <v>9.3134696882648704</v>
      </c>
      <c r="P795" s="11">
        <f t="shared" si="124"/>
        <v>0.16169218208793176</v>
      </c>
    </row>
    <row r="796" spans="1:16" x14ac:dyDescent="0.35">
      <c r="A796" s="9">
        <f t="shared" si="126"/>
        <v>71</v>
      </c>
      <c r="B796" s="8" t="s">
        <v>220</v>
      </c>
      <c r="C796" s="8">
        <f>димвенканали!C796</f>
        <v>86.7</v>
      </c>
      <c r="D796" s="8">
        <v>0</v>
      </c>
      <c r="E796" s="8">
        <v>0</v>
      </c>
      <c r="F796" s="8">
        <f t="shared" si="120"/>
        <v>86.7</v>
      </c>
      <c r="G796" s="8"/>
      <c r="H796" s="8"/>
      <c r="I796" s="8">
        <v>2</v>
      </c>
      <c r="J796" s="217">
        <f t="shared" si="125"/>
        <v>1.2155591572123178E-3</v>
      </c>
      <c r="K796" s="209">
        <f t="shared" si="122"/>
        <v>5.204355753646678</v>
      </c>
      <c r="L796" s="202">
        <f t="shared" si="121"/>
        <v>1.1449582658022692</v>
      </c>
      <c r="M796" s="202">
        <v>2.1651390834500699</v>
      </c>
      <c r="N796" s="202">
        <v>0.79901658536585374</v>
      </c>
      <c r="O796" s="10">
        <f t="shared" si="123"/>
        <v>9.3134696882648704</v>
      </c>
      <c r="P796" s="11">
        <f t="shared" si="124"/>
        <v>0.10742179571239759</v>
      </c>
    </row>
    <row r="797" spans="1:16" x14ac:dyDescent="0.35">
      <c r="A797" s="9">
        <f t="shared" si="126"/>
        <v>72</v>
      </c>
      <c r="B797" s="8" t="s">
        <v>221</v>
      </c>
      <c r="C797" s="8">
        <f>димвенканали!C797</f>
        <v>118.58</v>
      </c>
      <c r="D797" s="8">
        <v>0</v>
      </c>
      <c r="E797" s="8">
        <v>0</v>
      </c>
      <c r="F797" s="8">
        <f t="shared" si="120"/>
        <v>118.58</v>
      </c>
      <c r="G797" s="8"/>
      <c r="H797" s="8"/>
      <c r="I797" s="8">
        <v>4</v>
      </c>
      <c r="J797" s="217">
        <f t="shared" si="125"/>
        <v>2.4311183144246355E-3</v>
      </c>
      <c r="K797" s="209">
        <f t="shared" si="122"/>
        <v>10.408711507293356</v>
      </c>
      <c r="L797" s="202">
        <f t="shared" si="121"/>
        <v>2.2899165316045385</v>
      </c>
      <c r="M797" s="202">
        <v>4.3302781669001398</v>
      </c>
      <c r="N797" s="202">
        <v>1.5980331707317075</v>
      </c>
      <c r="O797" s="10">
        <f t="shared" si="123"/>
        <v>18.626939376529741</v>
      </c>
      <c r="P797" s="11">
        <f t="shared" si="124"/>
        <v>0.15708331402032166</v>
      </c>
    </row>
    <row r="798" spans="1:16" x14ac:dyDescent="0.35">
      <c r="A798" s="9">
        <f t="shared" si="126"/>
        <v>73</v>
      </c>
      <c r="B798" s="8" t="s">
        <v>222</v>
      </c>
      <c r="C798" s="8">
        <f>димвенканали!C798</f>
        <v>77.8</v>
      </c>
      <c r="D798" s="8">
        <v>0</v>
      </c>
      <c r="E798" s="8">
        <v>0</v>
      </c>
      <c r="F798" s="8">
        <f t="shared" si="120"/>
        <v>77.8</v>
      </c>
      <c r="G798" s="8"/>
      <c r="H798" s="8"/>
      <c r="I798" s="8">
        <v>2</v>
      </c>
      <c r="J798" s="217">
        <f t="shared" si="125"/>
        <v>1.2155591572123178E-3</v>
      </c>
      <c r="K798" s="209">
        <f t="shared" si="122"/>
        <v>5.204355753646678</v>
      </c>
      <c r="L798" s="202">
        <f t="shared" si="121"/>
        <v>1.1449582658022692</v>
      </c>
      <c r="M798" s="202">
        <v>2.1651390834500699</v>
      </c>
      <c r="N798" s="202">
        <v>0.79901658536585374</v>
      </c>
      <c r="O798" s="10">
        <f t="shared" si="123"/>
        <v>9.3134696882648704</v>
      </c>
      <c r="P798" s="11">
        <f t="shared" si="124"/>
        <v>0.11971040730417572</v>
      </c>
    </row>
    <row r="799" spans="1:16" x14ac:dyDescent="0.35">
      <c r="A799" s="9">
        <f t="shared" si="126"/>
        <v>74</v>
      </c>
      <c r="B799" s="8" t="s">
        <v>223</v>
      </c>
      <c r="C799" s="8">
        <f>димвенканали!C799</f>
        <v>64.5</v>
      </c>
      <c r="D799" s="8">
        <v>0</v>
      </c>
      <c r="E799" s="8">
        <v>0</v>
      </c>
      <c r="F799" s="8">
        <f t="shared" si="120"/>
        <v>64.5</v>
      </c>
      <c r="G799" s="8"/>
      <c r="H799" s="8"/>
      <c r="I799" s="8">
        <v>2</v>
      </c>
      <c r="J799" s="217">
        <f t="shared" si="125"/>
        <v>1.2155591572123178E-3</v>
      </c>
      <c r="K799" s="209">
        <f t="shared" si="122"/>
        <v>5.204355753646678</v>
      </c>
      <c r="L799" s="202">
        <f t="shared" si="121"/>
        <v>1.1449582658022692</v>
      </c>
      <c r="M799" s="202">
        <v>2.1651390834500699</v>
      </c>
      <c r="N799" s="202">
        <v>0.79901658536585374</v>
      </c>
      <c r="O799" s="10">
        <f t="shared" si="123"/>
        <v>9.3134696882648704</v>
      </c>
      <c r="P799" s="11">
        <f t="shared" si="124"/>
        <v>0.14439487888782745</v>
      </c>
    </row>
    <row r="800" spans="1:16" x14ac:dyDescent="0.35">
      <c r="A800" s="9">
        <f t="shared" si="126"/>
        <v>75</v>
      </c>
      <c r="B800" s="8" t="s">
        <v>224</v>
      </c>
      <c r="C800" s="8">
        <f>димвенканали!C800</f>
        <v>122.1</v>
      </c>
      <c r="D800" s="8">
        <v>0</v>
      </c>
      <c r="E800" s="8">
        <v>0</v>
      </c>
      <c r="F800" s="8">
        <f t="shared" si="120"/>
        <v>122.1</v>
      </c>
      <c r="G800" s="8"/>
      <c r="H800" s="8"/>
      <c r="I800" s="8">
        <v>1</v>
      </c>
      <c r="J800" s="217">
        <f t="shared" si="125"/>
        <v>6.0777957860615889E-4</v>
      </c>
      <c r="K800" s="209">
        <f t="shared" si="122"/>
        <v>2.602177876823339</v>
      </c>
      <c r="L800" s="202">
        <f t="shared" si="121"/>
        <v>0.57247913290113461</v>
      </c>
      <c r="M800" s="202">
        <v>1.0825695417250349</v>
      </c>
      <c r="N800" s="202">
        <v>0.39950829268292687</v>
      </c>
      <c r="O800" s="10">
        <f t="shared" si="123"/>
        <v>4.6567348441324352</v>
      </c>
      <c r="P800" s="11">
        <f t="shared" si="124"/>
        <v>3.8138696512141156E-2</v>
      </c>
    </row>
    <row r="801" spans="1:16" x14ac:dyDescent="0.35">
      <c r="A801" s="9">
        <f t="shared" si="126"/>
        <v>76</v>
      </c>
      <c r="B801" s="8" t="s">
        <v>225</v>
      </c>
      <c r="C801" s="8">
        <f>димвенканали!C801</f>
        <v>321.89999999999998</v>
      </c>
      <c r="D801" s="8">
        <v>0</v>
      </c>
      <c r="E801" s="8">
        <v>0</v>
      </c>
      <c r="F801" s="8">
        <f t="shared" si="120"/>
        <v>321.89999999999998</v>
      </c>
      <c r="G801" s="8"/>
      <c r="H801" s="8"/>
      <c r="I801" s="8">
        <v>8</v>
      </c>
      <c r="J801" s="217">
        <f t="shared" si="125"/>
        <v>4.8622366288492711E-3</v>
      </c>
      <c r="K801" s="209">
        <f t="shared" si="122"/>
        <v>20.817423014586712</v>
      </c>
      <c r="L801" s="202">
        <f t="shared" si="121"/>
        <v>4.5798330632090769</v>
      </c>
      <c r="M801" s="202">
        <v>8.6605563338002796</v>
      </c>
      <c r="N801" s="202">
        <v>3.196066341463415</v>
      </c>
      <c r="O801" s="10">
        <f t="shared" si="123"/>
        <v>37.253878753059482</v>
      </c>
      <c r="P801" s="11">
        <f t="shared" si="124"/>
        <v>0.11573121700235937</v>
      </c>
    </row>
    <row r="802" spans="1:16" x14ac:dyDescent="0.35">
      <c r="A802" s="9">
        <f t="shared" si="126"/>
        <v>77</v>
      </c>
      <c r="B802" s="8" t="s">
        <v>226</v>
      </c>
      <c r="C802" s="8">
        <f>димвенканали!C802</f>
        <v>131.80000000000001</v>
      </c>
      <c r="D802" s="8">
        <v>0</v>
      </c>
      <c r="E802" s="8">
        <v>0</v>
      </c>
      <c r="F802" s="8">
        <f t="shared" si="120"/>
        <v>131.80000000000001</v>
      </c>
      <c r="G802" s="8"/>
      <c r="H802" s="8"/>
      <c r="I802" s="8">
        <v>4</v>
      </c>
      <c r="J802" s="217">
        <f t="shared" si="125"/>
        <v>2.4311183144246355E-3</v>
      </c>
      <c r="K802" s="209">
        <f t="shared" si="122"/>
        <v>10.408711507293356</v>
      </c>
      <c r="L802" s="202">
        <f t="shared" si="121"/>
        <v>2.2899165316045385</v>
      </c>
      <c r="M802" s="202">
        <v>4.3302781669001398</v>
      </c>
      <c r="N802" s="202">
        <v>1.5980331707317075</v>
      </c>
      <c r="O802" s="10">
        <f t="shared" si="123"/>
        <v>18.626939376529741</v>
      </c>
      <c r="P802" s="11">
        <f t="shared" si="124"/>
        <v>0.1413273093818645</v>
      </c>
    </row>
    <row r="803" spans="1:16" x14ac:dyDescent="0.35">
      <c r="A803" s="9">
        <f t="shared" si="126"/>
        <v>78</v>
      </c>
      <c r="B803" s="8" t="s">
        <v>227</v>
      </c>
      <c r="C803" s="8">
        <f>димвенканали!C803</f>
        <v>266.8</v>
      </c>
      <c r="D803" s="8">
        <v>0</v>
      </c>
      <c r="E803" s="8">
        <v>0</v>
      </c>
      <c r="F803" s="8">
        <f t="shared" si="120"/>
        <v>266.8</v>
      </c>
      <c r="G803" s="8"/>
      <c r="H803" s="8"/>
      <c r="I803" s="8">
        <v>8</v>
      </c>
      <c r="J803" s="217">
        <f t="shared" si="125"/>
        <v>4.8622366288492711E-3</v>
      </c>
      <c r="K803" s="209">
        <f t="shared" si="122"/>
        <v>20.817423014586712</v>
      </c>
      <c r="L803" s="202">
        <f t="shared" si="121"/>
        <v>4.5798330632090769</v>
      </c>
      <c r="M803" s="202">
        <v>8.6605563338002796</v>
      </c>
      <c r="N803" s="202">
        <v>3.196066341463415</v>
      </c>
      <c r="O803" s="10">
        <f t="shared" si="123"/>
        <v>37.253878753059482</v>
      </c>
      <c r="P803" s="11">
        <f t="shared" si="124"/>
        <v>0.13963222920936835</v>
      </c>
    </row>
    <row r="804" spans="1:16" x14ac:dyDescent="0.35">
      <c r="A804" s="9">
        <f t="shared" si="126"/>
        <v>79</v>
      </c>
      <c r="B804" s="8" t="s">
        <v>228</v>
      </c>
      <c r="C804" s="8">
        <f>димвенканали!C804</f>
        <v>309.60000000000002</v>
      </c>
      <c r="D804" s="8">
        <v>0</v>
      </c>
      <c r="E804" s="8">
        <v>0</v>
      </c>
      <c r="F804" s="8">
        <f t="shared" ref="F804:F847" si="127">C804+D804+E804</f>
        <v>309.60000000000002</v>
      </c>
      <c r="G804" s="8"/>
      <c r="H804" s="8"/>
      <c r="I804" s="8">
        <v>8</v>
      </c>
      <c r="J804" s="217">
        <f t="shared" si="125"/>
        <v>4.8622366288492711E-3</v>
      </c>
      <c r="K804" s="209">
        <f t="shared" si="122"/>
        <v>20.817423014586712</v>
      </c>
      <c r="L804" s="202">
        <f t="shared" si="121"/>
        <v>4.5798330632090769</v>
      </c>
      <c r="M804" s="202">
        <v>8.6605563338002796</v>
      </c>
      <c r="N804" s="202">
        <v>3.196066341463415</v>
      </c>
      <c r="O804" s="10">
        <f t="shared" si="123"/>
        <v>37.253878753059482</v>
      </c>
      <c r="P804" s="11">
        <f t="shared" si="124"/>
        <v>0.1203290657398562</v>
      </c>
    </row>
    <row r="805" spans="1:16" x14ac:dyDescent="0.35">
      <c r="A805" s="9">
        <f t="shared" si="126"/>
        <v>80</v>
      </c>
      <c r="B805" s="8" t="s">
        <v>229</v>
      </c>
      <c r="C805" s="8">
        <f>димвенканали!C805</f>
        <v>339.5</v>
      </c>
      <c r="D805" s="8">
        <v>0</v>
      </c>
      <c r="E805" s="8">
        <v>0</v>
      </c>
      <c r="F805" s="8">
        <f t="shared" si="127"/>
        <v>339.5</v>
      </c>
      <c r="G805" s="8"/>
      <c r="H805" s="8"/>
      <c r="I805" s="8">
        <v>8</v>
      </c>
      <c r="J805" s="217">
        <f t="shared" si="125"/>
        <v>4.8622366288492711E-3</v>
      </c>
      <c r="K805" s="209">
        <f t="shared" si="122"/>
        <v>20.817423014586712</v>
      </c>
      <c r="L805" s="202">
        <f t="shared" si="121"/>
        <v>4.5798330632090769</v>
      </c>
      <c r="M805" s="202">
        <v>8.6605563338002796</v>
      </c>
      <c r="N805" s="202">
        <v>3.196066341463415</v>
      </c>
      <c r="O805" s="10">
        <f t="shared" si="123"/>
        <v>37.253878753059482</v>
      </c>
      <c r="P805" s="11">
        <f t="shared" si="124"/>
        <v>0.10973160162904118</v>
      </c>
    </row>
    <row r="806" spans="1:16" x14ac:dyDescent="0.35">
      <c r="A806" s="9">
        <f t="shared" si="126"/>
        <v>81</v>
      </c>
      <c r="B806" s="8" t="s">
        <v>230</v>
      </c>
      <c r="C806" s="8">
        <f>димвенканали!C806</f>
        <v>1490.07</v>
      </c>
      <c r="D806" s="8">
        <v>0</v>
      </c>
      <c r="E806" s="8">
        <v>0</v>
      </c>
      <c r="F806" s="8">
        <f t="shared" si="127"/>
        <v>1490.07</v>
      </c>
      <c r="G806" s="8"/>
      <c r="H806" s="8"/>
      <c r="I806" s="8">
        <v>32</v>
      </c>
      <c r="J806" s="217">
        <f t="shared" si="125"/>
        <v>1.9448946515397084E-2</v>
      </c>
      <c r="K806" s="209">
        <f t="shared" si="122"/>
        <v>83.269692058346848</v>
      </c>
      <c r="L806" s="202">
        <f t="shared" si="121"/>
        <v>18.319332252836308</v>
      </c>
      <c r="M806" s="202">
        <v>34.642225335201118</v>
      </c>
      <c r="N806" s="202">
        <v>12.78426536585366</v>
      </c>
      <c r="O806" s="10">
        <f t="shared" si="123"/>
        <v>149.01551501223793</v>
      </c>
      <c r="P806" s="11">
        <f t="shared" si="124"/>
        <v>0.10000571450484738</v>
      </c>
    </row>
    <row r="807" spans="1:16" x14ac:dyDescent="0.35">
      <c r="A807" s="9">
        <f t="shared" si="126"/>
        <v>82</v>
      </c>
      <c r="B807" s="8" t="s">
        <v>231</v>
      </c>
      <c r="C807" s="8">
        <f>димвенканали!C807</f>
        <v>1153.5999999999999</v>
      </c>
      <c r="D807" s="8">
        <v>0</v>
      </c>
      <c r="E807" s="8">
        <v>0</v>
      </c>
      <c r="F807" s="8">
        <f t="shared" si="127"/>
        <v>1153.5999999999999</v>
      </c>
      <c r="G807" s="8"/>
      <c r="H807" s="8"/>
      <c r="I807" s="8">
        <v>32</v>
      </c>
      <c r="J807" s="217">
        <f t="shared" si="125"/>
        <v>1.9448946515397084E-2</v>
      </c>
      <c r="K807" s="209">
        <f t="shared" si="122"/>
        <v>83.269692058346848</v>
      </c>
      <c r="L807" s="202">
        <f t="shared" si="121"/>
        <v>18.319332252836308</v>
      </c>
      <c r="M807" s="202">
        <v>34.642225335201118</v>
      </c>
      <c r="N807" s="202">
        <v>12.78426536585366</v>
      </c>
      <c r="O807" s="10">
        <f t="shared" si="123"/>
        <v>149.01551501223793</v>
      </c>
      <c r="P807" s="11">
        <f t="shared" si="124"/>
        <v>0.12917433686913829</v>
      </c>
    </row>
    <row r="808" spans="1:16" x14ac:dyDescent="0.35">
      <c r="A808" s="9">
        <f t="shared" si="126"/>
        <v>83</v>
      </c>
      <c r="B808" s="8" t="s">
        <v>232</v>
      </c>
      <c r="C808" s="8">
        <f>димвенканали!C808</f>
        <v>337.9</v>
      </c>
      <c r="D808" s="8">
        <v>0</v>
      </c>
      <c r="E808" s="8">
        <v>0</v>
      </c>
      <c r="F808" s="8">
        <f t="shared" si="127"/>
        <v>337.9</v>
      </c>
      <c r="G808" s="8"/>
      <c r="H808" s="8"/>
      <c r="I808" s="8">
        <v>8</v>
      </c>
      <c r="J808" s="217">
        <f t="shared" si="125"/>
        <v>4.8622366288492711E-3</v>
      </c>
      <c r="K808" s="209">
        <f t="shared" si="122"/>
        <v>20.817423014586712</v>
      </c>
      <c r="L808" s="202">
        <f t="shared" si="121"/>
        <v>4.5798330632090769</v>
      </c>
      <c r="M808" s="202">
        <v>8.6605563338002796</v>
      </c>
      <c r="N808" s="202">
        <v>3.196066341463415</v>
      </c>
      <c r="O808" s="10">
        <f t="shared" si="123"/>
        <v>37.253878753059482</v>
      </c>
      <c r="P808" s="11">
        <f t="shared" si="124"/>
        <v>0.11025119488919646</v>
      </c>
    </row>
    <row r="809" spans="1:16" x14ac:dyDescent="0.35">
      <c r="A809" s="9">
        <f t="shared" si="126"/>
        <v>84</v>
      </c>
      <c r="B809" s="8" t="s">
        <v>233</v>
      </c>
      <c r="C809" s="8">
        <f>димвенканали!C809</f>
        <v>376.7</v>
      </c>
      <c r="D809" s="8">
        <v>0</v>
      </c>
      <c r="E809" s="8">
        <v>0</v>
      </c>
      <c r="F809" s="8">
        <f t="shared" si="127"/>
        <v>376.7</v>
      </c>
      <c r="G809" s="8"/>
      <c r="H809" s="8"/>
      <c r="I809" s="8">
        <v>8</v>
      </c>
      <c r="J809" s="217">
        <f t="shared" si="125"/>
        <v>4.8622366288492711E-3</v>
      </c>
      <c r="K809" s="209">
        <f t="shared" si="122"/>
        <v>20.817423014586712</v>
      </c>
      <c r="L809" s="202">
        <f t="shared" si="121"/>
        <v>4.5798330632090769</v>
      </c>
      <c r="M809" s="202">
        <v>8.6605563338002796</v>
      </c>
      <c r="N809" s="202">
        <v>3.196066341463415</v>
      </c>
      <c r="O809" s="10">
        <f t="shared" si="123"/>
        <v>37.253878753059482</v>
      </c>
      <c r="P809" s="11">
        <f t="shared" si="124"/>
        <v>9.8895351083247901E-2</v>
      </c>
    </row>
    <row r="810" spans="1:16" x14ac:dyDescent="0.35">
      <c r="A810" s="9">
        <f t="shared" si="126"/>
        <v>85</v>
      </c>
      <c r="B810" s="8" t="s">
        <v>234</v>
      </c>
      <c r="C810" s="8">
        <f>димвенканали!C810</f>
        <v>331.2</v>
      </c>
      <c r="D810" s="8">
        <v>0</v>
      </c>
      <c r="E810" s="8">
        <v>0</v>
      </c>
      <c r="F810" s="8">
        <f t="shared" si="127"/>
        <v>331.2</v>
      </c>
      <c r="G810" s="8"/>
      <c r="H810" s="8"/>
      <c r="I810" s="8">
        <v>8</v>
      </c>
      <c r="J810" s="217">
        <f t="shared" si="125"/>
        <v>4.8622366288492711E-3</v>
      </c>
      <c r="K810" s="209">
        <f t="shared" si="122"/>
        <v>20.817423014586712</v>
      </c>
      <c r="L810" s="202">
        <f t="shared" si="121"/>
        <v>4.5798330632090769</v>
      </c>
      <c r="M810" s="202">
        <v>8.6605563338002796</v>
      </c>
      <c r="N810" s="202">
        <v>3.196066341463415</v>
      </c>
      <c r="O810" s="10">
        <f t="shared" si="123"/>
        <v>37.253878753059482</v>
      </c>
      <c r="P810" s="11">
        <f t="shared" si="124"/>
        <v>0.11248151797421342</v>
      </c>
    </row>
    <row r="811" spans="1:16" x14ac:dyDescent="0.35">
      <c r="A811" s="9">
        <f t="shared" si="126"/>
        <v>86</v>
      </c>
      <c r="B811" s="8" t="s">
        <v>235</v>
      </c>
      <c r="C811" s="8">
        <f>димвенканали!C811</f>
        <v>4543.6099999999997</v>
      </c>
      <c r="D811" s="8">
        <v>0</v>
      </c>
      <c r="E811" s="8">
        <v>0</v>
      </c>
      <c r="F811" s="8">
        <f t="shared" si="127"/>
        <v>4543.6099999999997</v>
      </c>
      <c r="G811" s="8"/>
      <c r="H811" s="8"/>
      <c r="I811" s="8">
        <v>100</v>
      </c>
      <c r="J811" s="217">
        <f t="shared" si="125"/>
        <v>6.0777957860615892E-2</v>
      </c>
      <c r="K811" s="209">
        <f t="shared" si="122"/>
        <v>260.21778768233389</v>
      </c>
      <c r="L811" s="202">
        <f t="shared" si="121"/>
        <v>57.247913290113459</v>
      </c>
      <c r="M811" s="202">
        <v>108.25695417250351</v>
      </c>
      <c r="N811" s="202">
        <v>39.950829268292686</v>
      </c>
      <c r="O811" s="10">
        <f t="shared" si="123"/>
        <v>465.67348441324356</v>
      </c>
      <c r="P811" s="11">
        <f t="shared" si="124"/>
        <v>0.1024897569142694</v>
      </c>
    </row>
    <row r="812" spans="1:16" x14ac:dyDescent="0.35">
      <c r="A812" s="9">
        <f t="shared" si="126"/>
        <v>87</v>
      </c>
      <c r="B812" s="8" t="s">
        <v>236</v>
      </c>
      <c r="C812" s="8">
        <f>димвенканали!C812</f>
        <v>4442.1000000000004</v>
      </c>
      <c r="D812" s="8">
        <v>0</v>
      </c>
      <c r="E812" s="8">
        <v>0</v>
      </c>
      <c r="F812" s="8">
        <f t="shared" si="127"/>
        <v>4442.1000000000004</v>
      </c>
      <c r="G812" s="8"/>
      <c r="H812" s="8"/>
      <c r="I812" s="8">
        <v>98</v>
      </c>
      <c r="J812" s="217">
        <f t="shared" si="125"/>
        <v>5.9562398703403574E-2</v>
      </c>
      <c r="K812" s="209">
        <f t="shared" si="122"/>
        <v>255.01343192868723</v>
      </c>
      <c r="L812" s="202">
        <f t="shared" si="121"/>
        <v>56.102955024311193</v>
      </c>
      <c r="M812" s="202">
        <v>106.09181508905344</v>
      </c>
      <c r="N812" s="202">
        <v>39.151812682926831</v>
      </c>
      <c r="O812" s="10">
        <f t="shared" si="123"/>
        <v>456.36001472497873</v>
      </c>
      <c r="P812" s="11">
        <f t="shared" si="124"/>
        <v>0.10273519612907829</v>
      </c>
    </row>
    <row r="813" spans="1:16" x14ac:dyDescent="0.35">
      <c r="A813" s="9">
        <f t="shared" si="126"/>
        <v>88</v>
      </c>
      <c r="B813" s="8" t="s">
        <v>237</v>
      </c>
      <c r="C813" s="8">
        <f>димвенканали!C813</f>
        <v>2681.07</v>
      </c>
      <c r="D813" s="8">
        <v>1283.7</v>
      </c>
      <c r="E813" s="8">
        <v>0</v>
      </c>
      <c r="F813" s="8">
        <f t="shared" si="127"/>
        <v>3964.7700000000004</v>
      </c>
      <c r="G813" s="8">
        <v>1</v>
      </c>
      <c r="H813" s="8"/>
      <c r="I813" s="8">
        <v>56</v>
      </c>
      <c r="J813" s="217">
        <f t="shared" si="125"/>
        <v>3.4643435980551057E-2</v>
      </c>
      <c r="K813" s="209">
        <f t="shared" si="122"/>
        <v>148.32413897893031</v>
      </c>
      <c r="L813" s="202">
        <f t="shared" si="121"/>
        <v>32.631310575364665</v>
      </c>
      <c r="M813" s="202">
        <v>61.706463878327</v>
      </c>
      <c r="N813" s="202">
        <v>22.771972682926833</v>
      </c>
      <c r="O813" s="10">
        <f t="shared" si="123"/>
        <v>265.43388611554883</v>
      </c>
      <c r="P813" s="11">
        <f t="shared" si="124"/>
        <v>6.6948117069981064E-2</v>
      </c>
    </row>
    <row r="814" spans="1:16" x14ac:dyDescent="0.35">
      <c r="A814" s="9">
        <f t="shared" si="126"/>
        <v>89</v>
      </c>
      <c r="B814" s="8" t="s">
        <v>238</v>
      </c>
      <c r="C814" s="8">
        <f>димвенканали!C814</f>
        <v>4513.9799999999996</v>
      </c>
      <c r="D814" s="8">
        <v>0</v>
      </c>
      <c r="E814" s="8">
        <v>0</v>
      </c>
      <c r="F814" s="8">
        <f t="shared" si="127"/>
        <v>4513.9799999999996</v>
      </c>
      <c r="G814" s="8"/>
      <c r="H814" s="8"/>
      <c r="I814" s="8">
        <v>100</v>
      </c>
      <c r="J814" s="217">
        <f t="shared" si="125"/>
        <v>6.0777957860615892E-2</v>
      </c>
      <c r="K814" s="209">
        <f t="shared" si="122"/>
        <v>260.21778768233389</v>
      </c>
      <c r="L814" s="202">
        <f t="shared" si="121"/>
        <v>57.247913290113459</v>
      </c>
      <c r="M814" s="202">
        <v>108.25695417250351</v>
      </c>
      <c r="N814" s="202">
        <v>39.950829268292686</v>
      </c>
      <c r="O814" s="10">
        <f t="shared" si="123"/>
        <v>465.67348441324356</v>
      </c>
      <c r="P814" s="11">
        <f t="shared" si="124"/>
        <v>0.10316250502067878</v>
      </c>
    </row>
    <row r="815" spans="1:16" x14ac:dyDescent="0.35">
      <c r="A815" s="9">
        <f t="shared" si="126"/>
        <v>90</v>
      </c>
      <c r="B815" s="8" t="s">
        <v>239</v>
      </c>
      <c r="C815" s="8">
        <f>димвенканали!C815</f>
        <v>6160.06</v>
      </c>
      <c r="D815" s="8">
        <v>98.8</v>
      </c>
      <c r="E815" s="8">
        <v>0</v>
      </c>
      <c r="F815" s="8">
        <f t="shared" si="127"/>
        <v>6258.8600000000006</v>
      </c>
      <c r="G815" s="8">
        <v>1</v>
      </c>
      <c r="H815" s="8"/>
      <c r="I815" s="8">
        <v>129</v>
      </c>
      <c r="J815" s="217">
        <f t="shared" si="125"/>
        <v>7.9011345218800655E-2</v>
      </c>
      <c r="K815" s="209">
        <f t="shared" si="122"/>
        <v>338.28312398703406</v>
      </c>
      <c r="L815" s="202">
        <f t="shared" si="121"/>
        <v>74.42228727714749</v>
      </c>
      <c r="M815" s="202">
        <v>140.73404042425457</v>
      </c>
      <c r="N815" s="202">
        <v>51.936078048780494</v>
      </c>
      <c r="O815" s="10">
        <f t="shared" si="123"/>
        <v>605.37552973721654</v>
      </c>
      <c r="P815" s="11">
        <f t="shared" si="124"/>
        <v>9.6722970275292378E-2</v>
      </c>
    </row>
    <row r="816" spans="1:16" x14ac:dyDescent="0.35">
      <c r="A816" s="9">
        <f t="shared" si="126"/>
        <v>91</v>
      </c>
      <c r="B816" s="8" t="s">
        <v>240</v>
      </c>
      <c r="C816" s="8">
        <f>димвенканали!C816</f>
        <v>2230.3000000000002</v>
      </c>
      <c r="D816" s="8">
        <v>0</v>
      </c>
      <c r="E816" s="8">
        <v>0</v>
      </c>
      <c r="F816" s="8">
        <f t="shared" si="127"/>
        <v>2230.3000000000002</v>
      </c>
      <c r="G816" s="8"/>
      <c r="H816" s="8"/>
      <c r="I816" s="8">
        <v>40</v>
      </c>
      <c r="J816" s="217">
        <f t="shared" si="125"/>
        <v>2.4311183144246355E-2</v>
      </c>
      <c r="K816" s="209">
        <f t="shared" si="122"/>
        <v>104.08711507293356</v>
      </c>
      <c r="L816" s="202">
        <f t="shared" si="121"/>
        <v>22.899165316045384</v>
      </c>
      <c r="M816" s="202">
        <v>43.302781669001398</v>
      </c>
      <c r="N816" s="202">
        <v>5.8380487804878055E-2</v>
      </c>
      <c r="O816" s="10">
        <f t="shared" si="123"/>
        <v>170.34744254578521</v>
      </c>
      <c r="P816" s="11">
        <f t="shared" si="124"/>
        <v>7.6378712525572878E-2</v>
      </c>
    </row>
    <row r="817" spans="1:16" x14ac:dyDescent="0.35">
      <c r="A817" s="9">
        <f t="shared" si="126"/>
        <v>92</v>
      </c>
      <c r="B817" s="8" t="s">
        <v>241</v>
      </c>
      <c r="C817" s="8">
        <f>димвенканали!C817</f>
        <v>3177.46</v>
      </c>
      <c r="D817" s="8">
        <v>0</v>
      </c>
      <c r="E817" s="8">
        <v>0</v>
      </c>
      <c r="F817" s="8">
        <f t="shared" si="127"/>
        <v>3177.46</v>
      </c>
      <c r="G817" s="8"/>
      <c r="H817" s="8"/>
      <c r="I817" s="8">
        <v>70</v>
      </c>
      <c r="J817" s="217">
        <f t="shared" si="125"/>
        <v>4.2544570502431121E-2</v>
      </c>
      <c r="K817" s="209">
        <f t="shared" si="122"/>
        <v>182.15245137763372</v>
      </c>
      <c r="L817" s="202">
        <f t="shared" si="121"/>
        <v>40.073539303079421</v>
      </c>
      <c r="M817" s="202">
        <v>75.779867920752451</v>
      </c>
      <c r="N817" s="202">
        <v>27.965580487804878</v>
      </c>
      <c r="O817" s="10">
        <f t="shared" si="123"/>
        <v>325.97143908927046</v>
      </c>
      <c r="P817" s="11">
        <f t="shared" si="124"/>
        <v>0.10258868375660762</v>
      </c>
    </row>
    <row r="818" spans="1:16" x14ac:dyDescent="0.35">
      <c r="A818" s="9">
        <f t="shared" si="126"/>
        <v>93</v>
      </c>
      <c r="B818" s="8" t="s">
        <v>242</v>
      </c>
      <c r="C818" s="8">
        <f>димвенканали!C818</f>
        <v>6153.96</v>
      </c>
      <c r="D818" s="8">
        <v>0</v>
      </c>
      <c r="E818" s="8">
        <v>0</v>
      </c>
      <c r="F818" s="8">
        <f t="shared" si="127"/>
        <v>6153.96</v>
      </c>
      <c r="G818" s="8"/>
      <c r="H818" s="8"/>
      <c r="I818" s="8">
        <v>129</v>
      </c>
      <c r="J818" s="217">
        <f t="shared" si="125"/>
        <v>7.8403565640194503E-2</v>
      </c>
      <c r="K818" s="209">
        <f t="shared" ref="K818:K849" si="128">J818*$Q$2</f>
        <v>335.68094611021075</v>
      </c>
      <c r="L818" s="202">
        <f t="shared" si="121"/>
        <v>73.849808144246367</v>
      </c>
      <c r="M818" s="202">
        <v>139.65147088252951</v>
      </c>
      <c r="N818" s="202">
        <v>51.536569756097563</v>
      </c>
      <c r="O818" s="10">
        <f t="shared" ref="O818:O849" si="129">K818+L818+M818+N818</f>
        <v>600.71879489308424</v>
      </c>
      <c r="P818" s="11">
        <f t="shared" ref="P818:P849" si="130">O818/F818</f>
        <v>9.7614998292657768E-2</v>
      </c>
    </row>
    <row r="819" spans="1:16" x14ac:dyDescent="0.35">
      <c r="A819" s="9">
        <f t="shared" si="126"/>
        <v>94</v>
      </c>
      <c r="B819" s="8" t="s">
        <v>243</v>
      </c>
      <c r="C819" s="8">
        <f>димвенканали!C819</f>
        <v>4767.16</v>
      </c>
      <c r="D819" s="8">
        <v>0</v>
      </c>
      <c r="E819" s="8">
        <v>0</v>
      </c>
      <c r="F819" s="8">
        <f t="shared" si="127"/>
        <v>4767.16</v>
      </c>
      <c r="G819" s="8"/>
      <c r="H819" s="8"/>
      <c r="I819" s="8">
        <v>80</v>
      </c>
      <c r="J819" s="217">
        <f t="shared" si="125"/>
        <v>4.8622366288492709E-2</v>
      </c>
      <c r="K819" s="209">
        <f t="shared" si="128"/>
        <v>208.17423014586711</v>
      </c>
      <c r="L819" s="202">
        <f t="shared" si="121"/>
        <v>45.798330632090767</v>
      </c>
      <c r="M819" s="202">
        <v>86.605563338002796</v>
      </c>
      <c r="N819" s="202">
        <v>31.960663414634151</v>
      </c>
      <c r="O819" s="10">
        <f t="shared" si="129"/>
        <v>372.53878753059485</v>
      </c>
      <c r="P819" s="11">
        <f t="shared" si="130"/>
        <v>7.8146902459870202E-2</v>
      </c>
    </row>
    <row r="820" spans="1:16" x14ac:dyDescent="0.35">
      <c r="A820" s="9">
        <f t="shared" si="126"/>
        <v>95</v>
      </c>
      <c r="B820" s="8" t="s">
        <v>244</v>
      </c>
      <c r="C820" s="8">
        <f>димвенканали!C820</f>
        <v>5138.5</v>
      </c>
      <c r="D820" s="8">
        <v>0</v>
      </c>
      <c r="E820" s="8">
        <v>51.8</v>
      </c>
      <c r="F820" s="8">
        <f t="shared" si="127"/>
        <v>5190.3</v>
      </c>
      <c r="G820" s="8"/>
      <c r="H820" s="8">
        <v>1</v>
      </c>
      <c r="I820" s="8">
        <v>67</v>
      </c>
      <c r="J820" s="217">
        <f t="shared" si="125"/>
        <v>4.1329011345218804E-2</v>
      </c>
      <c r="K820" s="209">
        <f t="shared" si="128"/>
        <v>176.94809562398703</v>
      </c>
      <c r="L820" s="202">
        <f t="shared" si="121"/>
        <v>38.928581037277148</v>
      </c>
      <c r="M820" s="202">
        <v>73.61472883730238</v>
      </c>
      <c r="N820" s="202">
        <v>27.166563902439027</v>
      </c>
      <c r="O820" s="10">
        <f t="shared" si="129"/>
        <v>316.65796940100557</v>
      </c>
      <c r="P820" s="11">
        <f t="shared" si="130"/>
        <v>6.1009569658980321E-2</v>
      </c>
    </row>
    <row r="821" spans="1:16" x14ac:dyDescent="0.35">
      <c r="A821" s="9">
        <f t="shared" si="126"/>
        <v>96</v>
      </c>
      <c r="B821" s="8" t="s">
        <v>245</v>
      </c>
      <c r="C821" s="8">
        <f>димвенканали!C821</f>
        <v>2683</v>
      </c>
      <c r="D821" s="8">
        <v>0</v>
      </c>
      <c r="E821" s="8">
        <v>0</v>
      </c>
      <c r="F821" s="8">
        <f t="shared" si="127"/>
        <v>2683</v>
      </c>
      <c r="G821" s="8"/>
      <c r="H821" s="8"/>
      <c r="I821" s="8">
        <v>44</v>
      </c>
      <c r="J821" s="217">
        <f t="shared" si="125"/>
        <v>2.674230145867099E-2</v>
      </c>
      <c r="K821" s="209">
        <f t="shared" si="128"/>
        <v>114.4958265802269</v>
      </c>
      <c r="L821" s="202">
        <f t="shared" ref="L821:L871" si="131">K821*0.22</f>
        <v>25.18908184764992</v>
      </c>
      <c r="M821" s="202">
        <v>47.633059835901541</v>
      </c>
      <c r="N821" s="202">
        <v>17.578364878048784</v>
      </c>
      <c r="O821" s="10">
        <f t="shared" si="129"/>
        <v>204.89633314182714</v>
      </c>
      <c r="P821" s="11">
        <f t="shared" si="130"/>
        <v>7.6368368670080927E-2</v>
      </c>
    </row>
    <row r="822" spans="1:16" x14ac:dyDescent="0.35">
      <c r="A822" s="9">
        <f t="shared" si="126"/>
        <v>97</v>
      </c>
      <c r="B822" s="8" t="s">
        <v>246</v>
      </c>
      <c r="C822" s="8">
        <f>димвенканали!C822</f>
        <v>3593.8</v>
      </c>
      <c r="D822" s="8">
        <v>0</v>
      </c>
      <c r="E822" s="8">
        <v>0</v>
      </c>
      <c r="F822" s="8">
        <f t="shared" si="127"/>
        <v>3593.8</v>
      </c>
      <c r="G822" s="8"/>
      <c r="H822" s="8"/>
      <c r="I822" s="8">
        <v>72</v>
      </c>
      <c r="J822" s="217">
        <f t="shared" si="125"/>
        <v>4.3760129659643439E-2</v>
      </c>
      <c r="K822" s="209">
        <f t="shared" si="128"/>
        <v>187.35680713128039</v>
      </c>
      <c r="L822" s="202">
        <f t="shared" si="131"/>
        <v>41.218497568881688</v>
      </c>
      <c r="M822" s="202">
        <v>77.945007004202523</v>
      </c>
      <c r="N822" s="202">
        <v>28.76459707317073</v>
      </c>
      <c r="O822" s="10">
        <f t="shared" si="129"/>
        <v>335.28490877753529</v>
      </c>
      <c r="P822" s="11">
        <f t="shared" si="130"/>
        <v>9.329537224596117E-2</v>
      </c>
    </row>
    <row r="823" spans="1:16" x14ac:dyDescent="0.35">
      <c r="A823" s="9">
        <f t="shared" si="126"/>
        <v>98</v>
      </c>
      <c r="B823" s="8" t="s">
        <v>247</v>
      </c>
      <c r="C823" s="8">
        <f>димвенканали!C823</f>
        <v>6136.78</v>
      </c>
      <c r="D823" s="8">
        <v>0</v>
      </c>
      <c r="E823" s="8">
        <v>0</v>
      </c>
      <c r="F823" s="8">
        <f t="shared" si="127"/>
        <v>6136.78</v>
      </c>
      <c r="G823" s="8"/>
      <c r="H823" s="8"/>
      <c r="I823" s="8">
        <v>129</v>
      </c>
      <c r="J823" s="217">
        <f t="shared" si="125"/>
        <v>7.8403565640194503E-2</v>
      </c>
      <c r="K823" s="209">
        <f t="shared" si="128"/>
        <v>335.68094611021075</v>
      </c>
      <c r="L823" s="202">
        <f t="shared" si="131"/>
        <v>73.849808144246367</v>
      </c>
      <c r="M823" s="202">
        <v>139.65147088252951</v>
      </c>
      <c r="N823" s="202">
        <v>51.536569756097563</v>
      </c>
      <c r="O823" s="10">
        <f t="shared" si="129"/>
        <v>600.71879489308424</v>
      </c>
      <c r="P823" s="11">
        <f t="shared" si="130"/>
        <v>9.7888272822731839E-2</v>
      </c>
    </row>
    <row r="824" spans="1:16" x14ac:dyDescent="0.35">
      <c r="A824" s="9">
        <f t="shared" si="126"/>
        <v>99</v>
      </c>
      <c r="B824" s="8" t="s">
        <v>248</v>
      </c>
      <c r="C824" s="8">
        <f>димвенканали!C824</f>
        <v>4533.76</v>
      </c>
      <c r="D824" s="8">
        <v>0</v>
      </c>
      <c r="E824" s="8">
        <v>104</v>
      </c>
      <c r="F824" s="8">
        <f t="shared" si="127"/>
        <v>4637.76</v>
      </c>
      <c r="G824" s="8"/>
      <c r="H824" s="8">
        <v>1</v>
      </c>
      <c r="I824" s="8">
        <v>100</v>
      </c>
      <c r="J824" s="217">
        <f t="shared" si="125"/>
        <v>6.138573743922205E-2</v>
      </c>
      <c r="K824" s="209">
        <f t="shared" si="128"/>
        <v>262.81996555915725</v>
      </c>
      <c r="L824" s="202">
        <f t="shared" si="131"/>
        <v>57.820392423014596</v>
      </c>
      <c r="M824" s="202">
        <v>109.33952371422853</v>
      </c>
      <c r="N824" s="202">
        <v>40.350337560975611</v>
      </c>
      <c r="O824" s="10">
        <f t="shared" si="129"/>
        <v>470.33021925737603</v>
      </c>
      <c r="P824" s="11">
        <f t="shared" si="130"/>
        <v>0.10141322950247016</v>
      </c>
    </row>
    <row r="825" spans="1:16" x14ac:dyDescent="0.35">
      <c r="A825" s="9">
        <f t="shared" si="126"/>
        <v>100</v>
      </c>
      <c r="B825" s="8" t="s">
        <v>249</v>
      </c>
      <c r="C825" s="8">
        <f>димвенканали!C825</f>
        <v>3949.68</v>
      </c>
      <c r="D825" s="8">
        <v>0</v>
      </c>
      <c r="E825" s="8">
        <v>0</v>
      </c>
      <c r="F825" s="8">
        <f t="shared" si="127"/>
        <v>3949.68</v>
      </c>
      <c r="G825" s="8"/>
      <c r="H825" s="8"/>
      <c r="I825" s="8">
        <v>60</v>
      </c>
      <c r="J825" s="217">
        <f t="shared" si="125"/>
        <v>3.6466774716369534E-2</v>
      </c>
      <c r="K825" s="209">
        <f t="shared" si="128"/>
        <v>156.13067260940034</v>
      </c>
      <c r="L825" s="202">
        <f t="shared" si="131"/>
        <v>34.348747974068075</v>
      </c>
      <c r="M825" s="202">
        <v>64.954172503502107</v>
      </c>
      <c r="N825" s="202">
        <v>23.970497560975613</v>
      </c>
      <c r="O825" s="10">
        <f t="shared" si="129"/>
        <v>279.40409064794613</v>
      </c>
      <c r="P825" s="11">
        <f t="shared" si="130"/>
        <v>7.0740943734162301E-2</v>
      </c>
    </row>
    <row r="826" spans="1:16" x14ac:dyDescent="0.35">
      <c r="A826" s="9">
        <f t="shared" si="126"/>
        <v>101</v>
      </c>
      <c r="B826" s="8" t="s">
        <v>250</v>
      </c>
      <c r="C826" s="8">
        <f>димвенканали!C826</f>
        <v>77</v>
      </c>
      <c r="D826" s="8">
        <v>0</v>
      </c>
      <c r="E826" s="8">
        <v>0</v>
      </c>
      <c r="F826" s="8">
        <f t="shared" si="127"/>
        <v>77</v>
      </c>
      <c r="G826" s="8"/>
      <c r="H826" s="8"/>
      <c r="I826" s="8">
        <v>2</v>
      </c>
      <c r="J826" s="217">
        <f t="shared" si="125"/>
        <v>1.2155591572123178E-3</v>
      </c>
      <c r="K826" s="209">
        <f t="shared" si="128"/>
        <v>5.204355753646678</v>
      </c>
      <c r="L826" s="202">
        <f t="shared" si="131"/>
        <v>1.1449582658022692</v>
      </c>
      <c r="M826" s="202">
        <v>2.1651390834500699</v>
      </c>
      <c r="N826" s="202">
        <v>0.79901658536585374</v>
      </c>
      <c r="O826" s="10">
        <f t="shared" si="129"/>
        <v>9.3134696882648704</v>
      </c>
      <c r="P826" s="11">
        <f t="shared" si="130"/>
        <v>0.12095415179564767</v>
      </c>
    </row>
    <row r="827" spans="1:16" x14ac:dyDescent="0.35">
      <c r="A827" s="9">
        <f t="shared" si="126"/>
        <v>102</v>
      </c>
      <c r="B827" s="8" t="s">
        <v>251</v>
      </c>
      <c r="C827" s="8">
        <f>димвенканали!C827</f>
        <v>34.799999999999997</v>
      </c>
      <c r="D827" s="8">
        <v>0</v>
      </c>
      <c r="E827" s="8">
        <v>0</v>
      </c>
      <c r="F827" s="8">
        <f t="shared" si="127"/>
        <v>34.799999999999997</v>
      </c>
      <c r="G827" s="8"/>
      <c r="H827" s="8"/>
      <c r="I827" s="8">
        <v>1</v>
      </c>
      <c r="J827" s="217">
        <f t="shared" si="125"/>
        <v>6.0777957860615889E-4</v>
      </c>
      <c r="K827" s="209">
        <f t="shared" si="128"/>
        <v>2.602177876823339</v>
      </c>
      <c r="L827" s="202">
        <f t="shared" si="131"/>
        <v>0.57247913290113461</v>
      </c>
      <c r="M827" s="202">
        <v>1.0825695417250349</v>
      </c>
      <c r="N827" s="202">
        <v>0.39950829268292687</v>
      </c>
      <c r="O827" s="10">
        <f t="shared" si="129"/>
        <v>4.6567348441324352</v>
      </c>
      <c r="P827" s="11">
        <f t="shared" si="130"/>
        <v>0.13381421965897802</v>
      </c>
    </row>
    <row r="828" spans="1:16" x14ac:dyDescent="0.35">
      <c r="A828" s="9">
        <f t="shared" si="126"/>
        <v>103</v>
      </c>
      <c r="B828" s="8" t="s">
        <v>252</v>
      </c>
      <c r="C828" s="8">
        <f>димвенканали!C828</f>
        <v>6375.55</v>
      </c>
      <c r="D828" s="8">
        <v>0</v>
      </c>
      <c r="E828" s="8">
        <v>169.5</v>
      </c>
      <c r="F828" s="8">
        <f t="shared" si="127"/>
        <v>6545.05</v>
      </c>
      <c r="G828" s="8"/>
      <c r="H828" s="8">
        <v>2</v>
      </c>
      <c r="I828" s="8">
        <v>105</v>
      </c>
      <c r="J828" s="217">
        <f t="shared" si="125"/>
        <v>6.5032414910858996E-2</v>
      </c>
      <c r="K828" s="209">
        <f t="shared" si="128"/>
        <v>278.43303282009725</v>
      </c>
      <c r="L828" s="202">
        <f t="shared" si="131"/>
        <v>61.255267220421395</v>
      </c>
      <c r="M828" s="202">
        <v>115.83494096457875</v>
      </c>
      <c r="N828" s="202">
        <v>42.747387317073176</v>
      </c>
      <c r="O828" s="10">
        <f t="shared" si="129"/>
        <v>498.27062832217052</v>
      </c>
      <c r="P828" s="11">
        <f t="shared" si="130"/>
        <v>7.6129384545904233E-2</v>
      </c>
    </row>
    <row r="829" spans="1:16" x14ac:dyDescent="0.35">
      <c r="A829" s="9">
        <f t="shared" si="126"/>
        <v>104</v>
      </c>
      <c r="B829" s="8" t="s">
        <v>253</v>
      </c>
      <c r="C829" s="8">
        <f>димвенканали!C829</f>
        <v>5034.24</v>
      </c>
      <c r="D829" s="8">
        <v>204.9</v>
      </c>
      <c r="E829" s="8">
        <v>106.7</v>
      </c>
      <c r="F829" s="8">
        <f t="shared" si="127"/>
        <v>5345.8399999999992</v>
      </c>
      <c r="G829" s="8">
        <v>2</v>
      </c>
      <c r="H829" s="8">
        <v>1</v>
      </c>
      <c r="I829" s="8">
        <v>101</v>
      </c>
      <c r="J829" s="217">
        <f t="shared" si="125"/>
        <v>6.3209076175040527E-2</v>
      </c>
      <c r="K829" s="209">
        <f t="shared" si="128"/>
        <v>270.62649918962722</v>
      </c>
      <c r="L829" s="202">
        <f t="shared" si="131"/>
        <v>59.537829821717992</v>
      </c>
      <c r="M829" s="202">
        <v>112.58723233940366</v>
      </c>
      <c r="N829" s="202">
        <v>41.54886243902439</v>
      </c>
      <c r="O829" s="10">
        <f t="shared" si="129"/>
        <v>484.30042378977328</v>
      </c>
      <c r="P829" s="11">
        <f t="shared" si="130"/>
        <v>9.0593886796045769E-2</v>
      </c>
    </row>
    <row r="830" spans="1:16" x14ac:dyDescent="0.35">
      <c r="A830" s="9">
        <f t="shared" si="126"/>
        <v>105</v>
      </c>
      <c r="B830" s="8" t="s">
        <v>254</v>
      </c>
      <c r="C830" s="8">
        <f>димвенканали!C830</f>
        <v>4025.8</v>
      </c>
      <c r="D830" s="8">
        <v>0</v>
      </c>
      <c r="E830" s="8">
        <v>0</v>
      </c>
      <c r="F830" s="8">
        <f t="shared" si="127"/>
        <v>4025.8</v>
      </c>
      <c r="G830" s="8"/>
      <c r="H830" s="8"/>
      <c r="I830" s="8">
        <v>70</v>
      </c>
      <c r="J830" s="217">
        <f t="shared" si="125"/>
        <v>4.2544570502431121E-2</v>
      </c>
      <c r="K830" s="209">
        <f t="shared" si="128"/>
        <v>182.15245137763372</v>
      </c>
      <c r="L830" s="202">
        <f t="shared" si="131"/>
        <v>40.073539303079421</v>
      </c>
      <c r="M830" s="202">
        <v>75.779867920752451</v>
      </c>
      <c r="N830" s="202">
        <v>27.965580487804878</v>
      </c>
      <c r="O830" s="10">
        <f t="shared" si="129"/>
        <v>325.97143908927046</v>
      </c>
      <c r="P830" s="11">
        <f t="shared" si="130"/>
        <v>8.0970599406147953E-2</v>
      </c>
    </row>
    <row r="831" spans="1:16" x14ac:dyDescent="0.35">
      <c r="A831" s="9">
        <f t="shared" si="126"/>
        <v>106</v>
      </c>
      <c r="B831" s="8" t="s">
        <v>255</v>
      </c>
      <c r="C831" s="8">
        <f>димвенканали!C831</f>
        <v>5829.59</v>
      </c>
      <c r="D831" s="8">
        <v>0</v>
      </c>
      <c r="E831" s="8">
        <v>0</v>
      </c>
      <c r="F831" s="8">
        <f t="shared" si="127"/>
        <v>5829.59</v>
      </c>
      <c r="G831" s="8"/>
      <c r="H831" s="8"/>
      <c r="I831" s="8">
        <v>108</v>
      </c>
      <c r="J831" s="217">
        <f t="shared" si="125"/>
        <v>6.5640194489465162E-2</v>
      </c>
      <c r="K831" s="209">
        <f t="shared" si="128"/>
        <v>281.03521069692061</v>
      </c>
      <c r="L831" s="202">
        <f t="shared" si="131"/>
        <v>61.827746353322539</v>
      </c>
      <c r="M831" s="202">
        <v>116.91751050630378</v>
      </c>
      <c r="N831" s="202">
        <v>43.1468956097561</v>
      </c>
      <c r="O831" s="10">
        <f t="shared" si="129"/>
        <v>502.927363166303</v>
      </c>
      <c r="P831" s="11">
        <f t="shared" si="130"/>
        <v>8.6271481041771889E-2</v>
      </c>
    </row>
    <row r="832" spans="1:16" x14ac:dyDescent="0.35">
      <c r="A832" s="9">
        <f t="shared" si="126"/>
        <v>107</v>
      </c>
      <c r="B832" s="8" t="s">
        <v>256</v>
      </c>
      <c r="C832" s="8">
        <f>димвенканали!C832</f>
        <v>4802</v>
      </c>
      <c r="D832" s="8">
        <v>0</v>
      </c>
      <c r="E832" s="8">
        <v>0</v>
      </c>
      <c r="F832" s="8">
        <f t="shared" si="127"/>
        <v>4802</v>
      </c>
      <c r="G832" s="8"/>
      <c r="H832" s="8"/>
      <c r="I832" s="8">
        <v>80</v>
      </c>
      <c r="J832" s="217">
        <f t="shared" si="125"/>
        <v>4.8622366288492709E-2</v>
      </c>
      <c r="K832" s="209">
        <f t="shared" si="128"/>
        <v>208.17423014586711</v>
      </c>
      <c r="L832" s="202">
        <f t="shared" si="131"/>
        <v>45.798330632090767</v>
      </c>
      <c r="M832" s="202">
        <v>86.605563338002796</v>
      </c>
      <c r="N832" s="202">
        <v>31.960663414634151</v>
      </c>
      <c r="O832" s="10">
        <f t="shared" si="129"/>
        <v>372.53878753059485</v>
      </c>
      <c r="P832" s="11">
        <f t="shared" si="130"/>
        <v>7.7579922434526202E-2</v>
      </c>
    </row>
    <row r="833" spans="1:16" x14ac:dyDescent="0.35">
      <c r="A833" s="9">
        <f t="shared" si="126"/>
        <v>108</v>
      </c>
      <c r="B833" s="8" t="s">
        <v>257</v>
      </c>
      <c r="C833" s="8">
        <f>димвенканали!C833</f>
        <v>4841.7</v>
      </c>
      <c r="D833" s="8">
        <v>0</v>
      </c>
      <c r="E833" s="8">
        <v>0</v>
      </c>
      <c r="F833" s="8">
        <f t="shared" si="127"/>
        <v>4841.7</v>
      </c>
      <c r="G833" s="8"/>
      <c r="H833" s="8"/>
      <c r="I833" s="8">
        <v>80</v>
      </c>
      <c r="J833" s="217">
        <f t="shared" si="125"/>
        <v>4.8622366288492709E-2</v>
      </c>
      <c r="K833" s="209">
        <f t="shared" si="128"/>
        <v>208.17423014586711</v>
      </c>
      <c r="L833" s="202">
        <f t="shared" si="131"/>
        <v>45.798330632090767</v>
      </c>
      <c r="M833" s="202">
        <v>86.605563338002796</v>
      </c>
      <c r="N833" s="202">
        <v>31.960663414634151</v>
      </c>
      <c r="O833" s="10">
        <f t="shared" si="129"/>
        <v>372.53878753059485</v>
      </c>
      <c r="P833" s="11">
        <f t="shared" si="130"/>
        <v>7.6943798155729368E-2</v>
      </c>
    </row>
    <row r="834" spans="1:16" x14ac:dyDescent="0.35">
      <c r="A834" s="9">
        <f t="shared" si="126"/>
        <v>109</v>
      </c>
      <c r="B834" s="8" t="s">
        <v>258</v>
      </c>
      <c r="C834" s="8">
        <f>димвенканали!C834</f>
        <v>103.9</v>
      </c>
      <c r="D834" s="8">
        <v>0</v>
      </c>
      <c r="E834" s="8">
        <v>0</v>
      </c>
      <c r="F834" s="8">
        <f t="shared" si="127"/>
        <v>103.9</v>
      </c>
      <c r="G834" s="8"/>
      <c r="H834" s="8"/>
      <c r="I834" s="8">
        <v>3</v>
      </c>
      <c r="J834" s="217">
        <f t="shared" si="125"/>
        <v>1.8233387358184768E-3</v>
      </c>
      <c r="K834" s="209">
        <f t="shared" si="128"/>
        <v>7.8065336304700166</v>
      </c>
      <c r="L834" s="202">
        <f t="shared" si="131"/>
        <v>1.7174373987034037</v>
      </c>
      <c r="M834" s="202">
        <v>3.2477086251751053</v>
      </c>
      <c r="N834" s="202">
        <v>1.1985248780487807</v>
      </c>
      <c r="O834" s="10">
        <f t="shared" si="129"/>
        <v>13.970204532397307</v>
      </c>
      <c r="P834" s="11">
        <f t="shared" si="130"/>
        <v>0.13445817644270747</v>
      </c>
    </row>
    <row r="835" spans="1:16" x14ac:dyDescent="0.35">
      <c r="A835" s="9">
        <f t="shared" si="126"/>
        <v>110</v>
      </c>
      <c r="B835" s="8" t="s">
        <v>259</v>
      </c>
      <c r="C835" s="8">
        <f>димвенканали!C835</f>
        <v>81.400000000000006</v>
      </c>
      <c r="D835" s="8">
        <v>0</v>
      </c>
      <c r="E835" s="8">
        <v>0</v>
      </c>
      <c r="F835" s="8">
        <f t="shared" si="127"/>
        <v>81.400000000000006</v>
      </c>
      <c r="G835" s="8"/>
      <c r="H835" s="8"/>
      <c r="I835" s="8">
        <v>2</v>
      </c>
      <c r="J835" s="217">
        <f t="shared" si="125"/>
        <v>1.2155591572123178E-3</v>
      </c>
      <c r="K835" s="209">
        <f t="shared" si="128"/>
        <v>5.204355753646678</v>
      </c>
      <c r="L835" s="202">
        <f t="shared" si="131"/>
        <v>1.1449582658022692</v>
      </c>
      <c r="M835" s="202">
        <v>2.1651390834500699</v>
      </c>
      <c r="N835" s="202">
        <v>0.79901658536585374</v>
      </c>
      <c r="O835" s="10">
        <f t="shared" si="129"/>
        <v>9.3134696882648704</v>
      </c>
      <c r="P835" s="11">
        <f t="shared" si="130"/>
        <v>0.11441608953642346</v>
      </c>
    </row>
    <row r="836" spans="1:16" x14ac:dyDescent="0.35">
      <c r="A836" s="9">
        <f t="shared" si="126"/>
        <v>111</v>
      </c>
      <c r="B836" s="8" t="s">
        <v>260</v>
      </c>
      <c r="C836" s="8">
        <f>димвенканали!C836</f>
        <v>103.2</v>
      </c>
      <c r="D836" s="8">
        <v>0</v>
      </c>
      <c r="E836" s="8">
        <v>0</v>
      </c>
      <c r="F836" s="8">
        <f t="shared" si="127"/>
        <v>103.2</v>
      </c>
      <c r="G836" s="8"/>
      <c r="H836" s="8"/>
      <c r="I836" s="8">
        <v>4</v>
      </c>
      <c r="J836" s="217">
        <f t="shared" si="125"/>
        <v>2.4311183144246355E-3</v>
      </c>
      <c r="K836" s="209">
        <f t="shared" si="128"/>
        <v>10.408711507293356</v>
      </c>
      <c r="L836" s="202">
        <f t="shared" si="131"/>
        <v>2.2899165316045385</v>
      </c>
      <c r="M836" s="202">
        <v>4.3302781669001398</v>
      </c>
      <c r="N836" s="202">
        <v>1.5980331707317075</v>
      </c>
      <c r="O836" s="10">
        <f t="shared" si="129"/>
        <v>18.626939376529741</v>
      </c>
      <c r="P836" s="11">
        <f t="shared" si="130"/>
        <v>0.18049359860978431</v>
      </c>
    </row>
    <row r="837" spans="1:16" x14ac:dyDescent="0.35">
      <c r="A837" s="9">
        <f t="shared" si="126"/>
        <v>112</v>
      </c>
      <c r="B837" s="8" t="s">
        <v>261</v>
      </c>
      <c r="C837" s="8">
        <f>димвенканали!C837</f>
        <v>189.3</v>
      </c>
      <c r="D837" s="8">
        <v>0</v>
      </c>
      <c r="E837" s="8">
        <v>0</v>
      </c>
      <c r="F837" s="8">
        <f t="shared" si="127"/>
        <v>189.3</v>
      </c>
      <c r="G837" s="8"/>
      <c r="H837" s="8"/>
      <c r="I837" s="8">
        <v>6</v>
      </c>
      <c r="J837" s="217">
        <f t="shared" si="125"/>
        <v>3.6466774716369535E-3</v>
      </c>
      <c r="K837" s="209">
        <f t="shared" si="128"/>
        <v>15.613067260940033</v>
      </c>
      <c r="L837" s="202">
        <f t="shared" si="131"/>
        <v>3.4348747974068075</v>
      </c>
      <c r="M837" s="202">
        <v>6.4954172503502106</v>
      </c>
      <c r="N837" s="202">
        <v>2.3970497560975614</v>
      </c>
      <c r="O837" s="10">
        <f t="shared" si="129"/>
        <v>27.940409064794615</v>
      </c>
      <c r="P837" s="11">
        <f t="shared" si="130"/>
        <v>0.14759856875221666</v>
      </c>
    </row>
    <row r="838" spans="1:16" x14ac:dyDescent="0.35">
      <c r="A838" s="9">
        <f t="shared" si="126"/>
        <v>113</v>
      </c>
      <c r="B838" s="8" t="s">
        <v>262</v>
      </c>
      <c r="C838" s="8">
        <f>димвенканали!C838</f>
        <v>95.8</v>
      </c>
      <c r="D838" s="8">
        <v>0</v>
      </c>
      <c r="E838" s="8">
        <v>0</v>
      </c>
      <c r="F838" s="8">
        <f t="shared" si="127"/>
        <v>95.8</v>
      </c>
      <c r="G838" s="8"/>
      <c r="H838" s="8"/>
      <c r="I838" s="8">
        <v>3</v>
      </c>
      <c r="J838" s="217">
        <f t="shared" si="125"/>
        <v>1.8233387358184768E-3</v>
      </c>
      <c r="K838" s="209">
        <f t="shared" si="128"/>
        <v>7.8065336304700166</v>
      </c>
      <c r="L838" s="202">
        <f t="shared" si="131"/>
        <v>1.7174373987034037</v>
      </c>
      <c r="M838" s="202">
        <v>3.2477086251751053</v>
      </c>
      <c r="N838" s="202">
        <v>1.1985248780487807</v>
      </c>
      <c r="O838" s="10">
        <f t="shared" si="129"/>
        <v>13.970204532397307</v>
      </c>
      <c r="P838" s="11">
        <f t="shared" si="130"/>
        <v>0.14582676964924121</v>
      </c>
    </row>
    <row r="839" spans="1:16" x14ac:dyDescent="0.35">
      <c r="A839" s="9">
        <f t="shared" si="126"/>
        <v>114</v>
      </c>
      <c r="B839" s="8" t="s">
        <v>263</v>
      </c>
      <c r="C839" s="8">
        <f>димвенканали!C839</f>
        <v>88.4</v>
      </c>
      <c r="D839" s="8">
        <v>0</v>
      </c>
      <c r="E839" s="8">
        <v>0</v>
      </c>
      <c r="F839" s="8">
        <f t="shared" si="127"/>
        <v>88.4</v>
      </c>
      <c r="G839" s="8"/>
      <c r="H839" s="8"/>
      <c r="I839" s="8">
        <v>3</v>
      </c>
      <c r="J839" s="217">
        <f t="shared" si="125"/>
        <v>1.8233387358184768E-3</v>
      </c>
      <c r="K839" s="209">
        <f t="shared" si="128"/>
        <v>7.8065336304700166</v>
      </c>
      <c r="L839" s="202">
        <f t="shared" si="131"/>
        <v>1.7174373987034037</v>
      </c>
      <c r="M839" s="202">
        <v>3.2477086251751053</v>
      </c>
      <c r="N839" s="202">
        <v>1.1985248780487807</v>
      </c>
      <c r="O839" s="10">
        <f t="shared" si="129"/>
        <v>13.970204532397307</v>
      </c>
      <c r="P839" s="11">
        <f t="shared" si="130"/>
        <v>0.15803398792304646</v>
      </c>
    </row>
    <row r="840" spans="1:16" x14ac:dyDescent="0.35">
      <c r="A840" s="9">
        <f t="shared" si="126"/>
        <v>115</v>
      </c>
      <c r="B840" s="8" t="s">
        <v>264</v>
      </c>
      <c r="C840" s="8">
        <f>димвенканали!C840</f>
        <v>106.3</v>
      </c>
      <c r="D840" s="8">
        <v>0</v>
      </c>
      <c r="E840" s="8">
        <v>0</v>
      </c>
      <c r="F840" s="8">
        <f t="shared" si="127"/>
        <v>106.3</v>
      </c>
      <c r="G840" s="8"/>
      <c r="H840" s="8"/>
      <c r="I840" s="8">
        <v>3</v>
      </c>
      <c r="J840" s="217">
        <f t="shared" si="125"/>
        <v>1.8233387358184768E-3</v>
      </c>
      <c r="K840" s="209">
        <f t="shared" si="128"/>
        <v>7.8065336304700166</v>
      </c>
      <c r="L840" s="202">
        <f t="shared" si="131"/>
        <v>1.7174373987034037</v>
      </c>
      <c r="M840" s="202">
        <v>3.2477086251751053</v>
      </c>
      <c r="N840" s="202">
        <v>1.1985248780487807</v>
      </c>
      <c r="O840" s="10">
        <f t="shared" si="129"/>
        <v>13.970204532397307</v>
      </c>
      <c r="P840" s="11">
        <f t="shared" si="130"/>
        <v>0.13142243210157392</v>
      </c>
    </row>
    <row r="841" spans="1:16" x14ac:dyDescent="0.35">
      <c r="A841" s="9">
        <f t="shared" si="126"/>
        <v>116</v>
      </c>
      <c r="B841" s="8" t="s">
        <v>265</v>
      </c>
      <c r="C841" s="8">
        <f>димвенканали!C841</f>
        <v>81.489999999999995</v>
      </c>
      <c r="D841" s="8">
        <v>0</v>
      </c>
      <c r="E841" s="8">
        <v>0</v>
      </c>
      <c r="F841" s="8">
        <f t="shared" si="127"/>
        <v>81.489999999999995</v>
      </c>
      <c r="G841" s="8"/>
      <c r="H841" s="8"/>
      <c r="I841" s="8">
        <v>3</v>
      </c>
      <c r="J841" s="217">
        <f t="shared" si="125"/>
        <v>1.8233387358184768E-3</v>
      </c>
      <c r="K841" s="209">
        <f t="shared" si="128"/>
        <v>7.8065336304700166</v>
      </c>
      <c r="L841" s="202">
        <f t="shared" si="131"/>
        <v>1.7174373987034037</v>
      </c>
      <c r="M841" s="202">
        <v>3.2477086251751053</v>
      </c>
      <c r="N841" s="202">
        <v>1.1985248780487807</v>
      </c>
      <c r="O841" s="10">
        <f t="shared" si="129"/>
        <v>13.970204532397307</v>
      </c>
      <c r="P841" s="11">
        <f t="shared" si="130"/>
        <v>0.17143458746345941</v>
      </c>
    </row>
    <row r="842" spans="1:16" x14ac:dyDescent="0.35">
      <c r="A842" s="9">
        <f t="shared" si="126"/>
        <v>117</v>
      </c>
      <c r="B842" s="8" t="s">
        <v>266</v>
      </c>
      <c r="C842" s="8">
        <f>димвенканали!C842</f>
        <v>153.19999999999999</v>
      </c>
      <c r="D842" s="8">
        <v>0</v>
      </c>
      <c r="E842" s="8">
        <v>0</v>
      </c>
      <c r="F842" s="8">
        <f t="shared" si="127"/>
        <v>153.19999999999999</v>
      </c>
      <c r="G842" s="8"/>
      <c r="H842" s="8"/>
      <c r="I842" s="8">
        <v>6</v>
      </c>
      <c r="J842" s="217">
        <f t="shared" si="125"/>
        <v>3.6466774716369535E-3</v>
      </c>
      <c r="K842" s="209">
        <f t="shared" si="128"/>
        <v>15.613067260940033</v>
      </c>
      <c r="L842" s="202">
        <f t="shared" si="131"/>
        <v>3.4348747974068075</v>
      </c>
      <c r="M842" s="202">
        <v>6.4954172503502106</v>
      </c>
      <c r="N842" s="202">
        <v>2.3970497560975614</v>
      </c>
      <c r="O842" s="10">
        <f t="shared" si="129"/>
        <v>27.940409064794615</v>
      </c>
      <c r="P842" s="11">
        <f t="shared" si="130"/>
        <v>0.18237864924800665</v>
      </c>
    </row>
    <row r="843" spans="1:16" x14ac:dyDescent="0.35">
      <c r="A843" s="9">
        <f t="shared" si="126"/>
        <v>118</v>
      </c>
      <c r="B843" s="8" t="s">
        <v>267</v>
      </c>
      <c r="C843" s="8">
        <f>димвенканали!C843</f>
        <v>130.4</v>
      </c>
      <c r="D843" s="8">
        <v>0</v>
      </c>
      <c r="E843" s="8">
        <v>0</v>
      </c>
      <c r="F843" s="8">
        <f t="shared" si="127"/>
        <v>130.4</v>
      </c>
      <c r="G843" s="8"/>
      <c r="H843" s="8"/>
      <c r="I843" s="8">
        <v>4</v>
      </c>
      <c r="J843" s="217">
        <f t="shared" si="125"/>
        <v>2.4311183144246355E-3</v>
      </c>
      <c r="K843" s="209">
        <f t="shared" si="128"/>
        <v>10.408711507293356</v>
      </c>
      <c r="L843" s="202">
        <f t="shared" si="131"/>
        <v>2.2899165316045385</v>
      </c>
      <c r="M843" s="202">
        <v>4.3302781669001398</v>
      </c>
      <c r="N843" s="202">
        <v>1.5980331707317075</v>
      </c>
      <c r="O843" s="10">
        <f t="shared" si="129"/>
        <v>18.626939376529741</v>
      </c>
      <c r="P843" s="11">
        <f t="shared" si="130"/>
        <v>0.14284462712062684</v>
      </c>
    </row>
    <row r="844" spans="1:16" x14ac:dyDescent="0.35">
      <c r="A844" s="9">
        <f t="shared" si="126"/>
        <v>119</v>
      </c>
      <c r="B844" s="8" t="s">
        <v>268</v>
      </c>
      <c r="C844" s="8">
        <f>димвенканали!C844</f>
        <v>5265.83</v>
      </c>
      <c r="D844" s="8">
        <v>0</v>
      </c>
      <c r="E844" s="8">
        <v>1489.9</v>
      </c>
      <c r="F844" s="8">
        <f t="shared" si="127"/>
        <v>6755.73</v>
      </c>
      <c r="G844" s="8"/>
      <c r="H844" s="8">
        <v>2</v>
      </c>
      <c r="I844" s="8">
        <v>96</v>
      </c>
      <c r="J844" s="217">
        <f t="shared" si="125"/>
        <v>5.9562398703403574E-2</v>
      </c>
      <c r="K844" s="209">
        <f t="shared" si="128"/>
        <v>255.01343192868723</v>
      </c>
      <c r="L844" s="202">
        <f t="shared" si="131"/>
        <v>56.102955024311193</v>
      </c>
      <c r="M844" s="202">
        <v>106.09181508905344</v>
      </c>
      <c r="N844" s="202">
        <v>39.151812682926831</v>
      </c>
      <c r="O844" s="10">
        <f t="shared" si="129"/>
        <v>456.36001472497873</v>
      </c>
      <c r="P844" s="11">
        <f t="shared" si="130"/>
        <v>6.7551547312426449E-2</v>
      </c>
    </row>
    <row r="845" spans="1:16" x14ac:dyDescent="0.35">
      <c r="A845" s="9">
        <f t="shared" si="126"/>
        <v>120</v>
      </c>
      <c r="B845" s="8" t="s">
        <v>269</v>
      </c>
      <c r="C845" s="8">
        <f>димвенканали!C845</f>
        <v>3884.83</v>
      </c>
      <c r="D845" s="8">
        <v>0</v>
      </c>
      <c r="E845" s="8">
        <v>230.5</v>
      </c>
      <c r="F845" s="8">
        <f t="shared" si="127"/>
        <v>4115.33</v>
      </c>
      <c r="G845" s="8"/>
      <c r="H845" s="8">
        <v>4</v>
      </c>
      <c r="I845" s="8">
        <v>65</v>
      </c>
      <c r="J845" s="217">
        <f t="shared" si="125"/>
        <v>4.1936790923824963E-2</v>
      </c>
      <c r="K845" s="209">
        <f t="shared" si="128"/>
        <v>179.55027350081039</v>
      </c>
      <c r="L845" s="202">
        <f t="shared" si="131"/>
        <v>39.501060170178285</v>
      </c>
      <c r="M845" s="202">
        <v>74.69729837902743</v>
      </c>
      <c r="N845" s="202">
        <v>27.566072195121958</v>
      </c>
      <c r="O845" s="10">
        <f t="shared" si="129"/>
        <v>321.31470424513805</v>
      </c>
      <c r="P845" s="11">
        <f t="shared" si="130"/>
        <v>7.8077506359183355E-2</v>
      </c>
    </row>
    <row r="846" spans="1:16" x14ac:dyDescent="0.35">
      <c r="A846" s="9">
        <f t="shared" si="126"/>
        <v>121</v>
      </c>
      <c r="B846" s="8" t="s">
        <v>270</v>
      </c>
      <c r="C846" s="8">
        <f>димвенканали!C846</f>
        <v>4215.83</v>
      </c>
      <c r="D846" s="8">
        <v>0</v>
      </c>
      <c r="E846" s="8">
        <v>0</v>
      </c>
      <c r="F846" s="8">
        <f t="shared" si="127"/>
        <v>4215.83</v>
      </c>
      <c r="G846" s="8"/>
      <c r="H846" s="8"/>
      <c r="I846" s="8">
        <v>84</v>
      </c>
      <c r="J846" s="217">
        <f t="shared" si="125"/>
        <v>5.1053484602917344E-2</v>
      </c>
      <c r="K846" s="209">
        <f t="shared" si="128"/>
        <v>218.58294165316045</v>
      </c>
      <c r="L846" s="202">
        <f t="shared" si="131"/>
        <v>48.0882471636953</v>
      </c>
      <c r="M846" s="202">
        <v>90.935841504902939</v>
      </c>
      <c r="N846" s="202">
        <v>33.558696585365858</v>
      </c>
      <c r="O846" s="10">
        <f t="shared" si="129"/>
        <v>391.16572690712457</v>
      </c>
      <c r="P846" s="11">
        <f t="shared" si="130"/>
        <v>9.2784985852637461E-2</v>
      </c>
    </row>
    <row r="847" spans="1:16" x14ac:dyDescent="0.35">
      <c r="A847" s="9">
        <f t="shared" si="126"/>
        <v>122</v>
      </c>
      <c r="B847" s="8" t="s">
        <v>271</v>
      </c>
      <c r="C847" s="8">
        <f>димвенканали!C847</f>
        <v>4235.75</v>
      </c>
      <c r="D847" s="8">
        <v>0</v>
      </c>
      <c r="E847" s="8">
        <v>0</v>
      </c>
      <c r="F847" s="8">
        <f t="shared" si="127"/>
        <v>4235.75</v>
      </c>
      <c r="G847" s="8"/>
      <c r="H847" s="8"/>
      <c r="I847" s="8">
        <v>84</v>
      </c>
      <c r="J847" s="217">
        <f t="shared" si="125"/>
        <v>5.1053484602917344E-2</v>
      </c>
      <c r="K847" s="209">
        <f t="shared" si="128"/>
        <v>218.58294165316045</v>
      </c>
      <c r="L847" s="202">
        <f t="shared" si="131"/>
        <v>48.0882471636953</v>
      </c>
      <c r="M847" s="202">
        <v>90.935841504902939</v>
      </c>
      <c r="N847" s="202">
        <v>33.558696585365858</v>
      </c>
      <c r="O847" s="10">
        <f t="shared" si="129"/>
        <v>391.16572690712457</v>
      </c>
      <c r="P847" s="11">
        <f t="shared" si="130"/>
        <v>9.2348634104261237E-2</v>
      </c>
    </row>
    <row r="848" spans="1:16" x14ac:dyDescent="0.35">
      <c r="A848" s="9">
        <f t="shared" si="126"/>
        <v>123</v>
      </c>
      <c r="B848" s="8" t="s">
        <v>272</v>
      </c>
      <c r="C848" s="8">
        <f>димвенканали!C848</f>
        <v>4215</v>
      </c>
      <c r="D848" s="8">
        <v>0</v>
      </c>
      <c r="E848" s="8">
        <v>0</v>
      </c>
      <c r="F848" s="8">
        <f t="shared" ref="F848:F860" si="132">C848+D848+E848</f>
        <v>4215</v>
      </c>
      <c r="G848" s="8"/>
      <c r="H848" s="8"/>
      <c r="I848" s="8">
        <v>84</v>
      </c>
      <c r="J848" s="217">
        <f t="shared" si="125"/>
        <v>5.1053484602917344E-2</v>
      </c>
      <c r="K848" s="209">
        <f t="shared" si="128"/>
        <v>218.58294165316045</v>
      </c>
      <c r="L848" s="202">
        <f t="shared" si="131"/>
        <v>48.0882471636953</v>
      </c>
      <c r="M848" s="202">
        <v>90.935841504902939</v>
      </c>
      <c r="N848" s="202">
        <v>33.558696585365858</v>
      </c>
      <c r="O848" s="10">
        <f t="shared" si="129"/>
        <v>391.16572690712457</v>
      </c>
      <c r="P848" s="11">
        <f t="shared" si="130"/>
        <v>9.2803256680219354E-2</v>
      </c>
    </row>
    <row r="849" spans="1:16" x14ac:dyDescent="0.35">
      <c r="A849" s="9">
        <f t="shared" si="126"/>
        <v>124</v>
      </c>
      <c r="B849" s="8" t="s">
        <v>273</v>
      </c>
      <c r="C849" s="8">
        <f>димвенканали!C849</f>
        <v>4962.2</v>
      </c>
      <c r="D849" s="8">
        <v>0</v>
      </c>
      <c r="E849" s="8">
        <v>0</v>
      </c>
      <c r="F849" s="8">
        <f t="shared" si="132"/>
        <v>4962.2</v>
      </c>
      <c r="G849" s="8"/>
      <c r="H849" s="8"/>
      <c r="I849" s="8">
        <v>90</v>
      </c>
      <c r="J849" s="217">
        <f t="shared" si="125"/>
        <v>5.4700162074554297E-2</v>
      </c>
      <c r="K849" s="209">
        <f t="shared" si="128"/>
        <v>234.19600891410047</v>
      </c>
      <c r="L849" s="202">
        <f t="shared" si="131"/>
        <v>51.523121961102106</v>
      </c>
      <c r="M849" s="202">
        <v>97.431258755253154</v>
      </c>
      <c r="N849" s="202">
        <v>35.955746341463424</v>
      </c>
      <c r="O849" s="10">
        <f t="shared" si="129"/>
        <v>419.10613597191923</v>
      </c>
      <c r="P849" s="11">
        <f t="shared" si="130"/>
        <v>8.4459742850332364E-2</v>
      </c>
    </row>
    <row r="850" spans="1:16" x14ac:dyDescent="0.35">
      <c r="A850" s="9">
        <f t="shared" si="126"/>
        <v>125</v>
      </c>
      <c r="B850" s="8" t="s">
        <v>274</v>
      </c>
      <c r="C850" s="8">
        <f>димвенканали!C850</f>
        <v>3826.09</v>
      </c>
      <c r="D850" s="8">
        <v>0</v>
      </c>
      <c r="E850" s="8">
        <v>0</v>
      </c>
      <c r="F850" s="8">
        <f t="shared" si="132"/>
        <v>3826.09</v>
      </c>
      <c r="G850" s="8"/>
      <c r="H850" s="8"/>
      <c r="I850" s="8">
        <v>65</v>
      </c>
      <c r="J850" s="217">
        <f t="shared" si="125"/>
        <v>3.9505672609400327E-2</v>
      </c>
      <c r="K850" s="209">
        <f t="shared" ref="K850:K861" si="133">J850*$Q$2</f>
        <v>169.14156199351703</v>
      </c>
      <c r="L850" s="202">
        <f t="shared" si="131"/>
        <v>37.211143638573745</v>
      </c>
      <c r="M850" s="202">
        <v>70.367020212127287</v>
      </c>
      <c r="N850" s="202">
        <v>25.968039024390247</v>
      </c>
      <c r="O850" s="10">
        <f t="shared" ref="O850:O861" si="134">K850+L850+M850+N850</f>
        <v>302.68776486860827</v>
      </c>
      <c r="P850" s="11">
        <f t="shared" ref="P850:P862" si="135">O850/F850</f>
        <v>7.9111511979228999E-2</v>
      </c>
    </row>
    <row r="851" spans="1:16" x14ac:dyDescent="0.35">
      <c r="A851" s="9">
        <f t="shared" si="126"/>
        <v>126</v>
      </c>
      <c r="B851" s="8" t="s">
        <v>275</v>
      </c>
      <c r="C851" s="8">
        <f>димвенканали!C851</f>
        <v>3985.25</v>
      </c>
      <c r="D851" s="8">
        <v>0</v>
      </c>
      <c r="E851" s="8">
        <v>0</v>
      </c>
      <c r="F851" s="8">
        <f t="shared" si="132"/>
        <v>3985.25</v>
      </c>
      <c r="G851" s="8"/>
      <c r="H851" s="8"/>
      <c r="I851" s="8">
        <v>72</v>
      </c>
      <c r="J851" s="217">
        <f t="shared" si="125"/>
        <v>4.3760129659643439E-2</v>
      </c>
      <c r="K851" s="209">
        <f t="shared" si="133"/>
        <v>187.35680713128039</v>
      </c>
      <c r="L851" s="202">
        <f t="shared" si="131"/>
        <v>41.218497568881688</v>
      </c>
      <c r="M851" s="202">
        <v>77.945007004202523</v>
      </c>
      <c r="N851" s="202">
        <v>28.76459707317073</v>
      </c>
      <c r="O851" s="10">
        <f t="shared" si="134"/>
        <v>335.28490877753529</v>
      </c>
      <c r="P851" s="11">
        <f t="shared" si="135"/>
        <v>8.4131461960362655E-2</v>
      </c>
    </row>
    <row r="852" spans="1:16" x14ac:dyDescent="0.35">
      <c r="A852" s="9">
        <f t="shared" si="126"/>
        <v>127</v>
      </c>
      <c r="B852" s="8" t="s">
        <v>276</v>
      </c>
      <c r="C852" s="8">
        <f>димвенканали!C852</f>
        <v>3992.96</v>
      </c>
      <c r="D852" s="8">
        <v>0</v>
      </c>
      <c r="E852" s="8">
        <v>0</v>
      </c>
      <c r="F852" s="8">
        <f t="shared" si="132"/>
        <v>3992.96</v>
      </c>
      <c r="G852" s="8"/>
      <c r="H852" s="8"/>
      <c r="I852" s="8">
        <v>72</v>
      </c>
      <c r="J852" s="217">
        <f t="shared" si="125"/>
        <v>4.3760129659643439E-2</v>
      </c>
      <c r="K852" s="209">
        <f t="shared" si="133"/>
        <v>187.35680713128039</v>
      </c>
      <c r="L852" s="202">
        <f t="shared" si="131"/>
        <v>41.218497568881688</v>
      </c>
      <c r="M852" s="202">
        <v>77.945007004202523</v>
      </c>
      <c r="N852" s="202">
        <v>28.76459707317073</v>
      </c>
      <c r="O852" s="10">
        <f t="shared" si="134"/>
        <v>335.28490877753529</v>
      </c>
      <c r="P852" s="11">
        <f>O852/F852</f>
        <v>8.3969012656659542E-2</v>
      </c>
    </row>
    <row r="853" spans="1:16" x14ac:dyDescent="0.35">
      <c r="A853" s="9">
        <f t="shared" si="126"/>
        <v>128</v>
      </c>
      <c r="B853" s="8" t="s">
        <v>277</v>
      </c>
      <c r="C853" s="8">
        <f>димвенканали!C853</f>
        <v>4337.99</v>
      </c>
      <c r="D853" s="8">
        <v>0</v>
      </c>
      <c r="E853" s="8">
        <v>0</v>
      </c>
      <c r="F853" s="8">
        <f t="shared" si="132"/>
        <v>4337.99</v>
      </c>
      <c r="G853" s="8"/>
      <c r="H853" s="8"/>
      <c r="I853" s="8">
        <v>72</v>
      </c>
      <c r="J853" s="217">
        <f t="shared" si="125"/>
        <v>4.3760129659643439E-2</v>
      </c>
      <c r="K853" s="209">
        <f t="shared" si="133"/>
        <v>187.35680713128039</v>
      </c>
      <c r="L853" s="202">
        <f t="shared" si="131"/>
        <v>41.218497568881688</v>
      </c>
      <c r="M853" s="202">
        <v>77.945007004202523</v>
      </c>
      <c r="N853" s="202">
        <v>28.76459707317073</v>
      </c>
      <c r="O853" s="10">
        <f t="shared" si="134"/>
        <v>335.28490877753529</v>
      </c>
      <c r="P853" s="11">
        <f t="shared" si="135"/>
        <v>7.7290383052412592E-2</v>
      </c>
    </row>
    <row r="854" spans="1:16" x14ac:dyDescent="0.35">
      <c r="A854" s="9">
        <f t="shared" si="126"/>
        <v>129</v>
      </c>
      <c r="B854" s="8" t="s">
        <v>278</v>
      </c>
      <c r="C854" s="8">
        <f>димвенканали!C854</f>
        <v>3093.3</v>
      </c>
      <c r="D854" s="8">
        <v>0</v>
      </c>
      <c r="E854" s="8">
        <v>0</v>
      </c>
      <c r="F854" s="8">
        <f t="shared" si="132"/>
        <v>3093.3</v>
      </c>
      <c r="G854" s="8"/>
      <c r="H854" s="8"/>
      <c r="I854" s="8">
        <v>55</v>
      </c>
      <c r="J854" s="217">
        <f t="shared" si="125"/>
        <v>3.342787682333874E-2</v>
      </c>
      <c r="K854" s="209">
        <f t="shared" si="133"/>
        <v>143.11978322528364</v>
      </c>
      <c r="L854" s="202">
        <f t="shared" si="131"/>
        <v>31.486352309562402</v>
      </c>
      <c r="M854" s="202">
        <v>59.541324794876928</v>
      </c>
      <c r="N854" s="202">
        <v>21.972956097560978</v>
      </c>
      <c r="O854" s="10">
        <f t="shared" si="134"/>
        <v>256.12041642728394</v>
      </c>
      <c r="P854" s="11">
        <f t="shared" si="135"/>
        <v>8.2798440638568491E-2</v>
      </c>
    </row>
    <row r="855" spans="1:16" x14ac:dyDescent="0.35">
      <c r="A855" s="9">
        <f t="shared" si="126"/>
        <v>130</v>
      </c>
      <c r="B855" s="8" t="s">
        <v>279</v>
      </c>
      <c r="C855" s="8">
        <f>димвенканали!C855</f>
        <v>4114.87</v>
      </c>
      <c r="D855" s="8">
        <v>0</v>
      </c>
      <c r="E855" s="8">
        <v>0</v>
      </c>
      <c r="F855" s="8">
        <f t="shared" si="132"/>
        <v>4114.87</v>
      </c>
      <c r="G855" s="8"/>
      <c r="H855" s="8"/>
      <c r="I855" s="8">
        <v>72</v>
      </c>
      <c r="J855" s="217">
        <f t="shared" ref="J855:J861" si="136">3/4936*(I855+H855+G855)</f>
        <v>4.3760129659643439E-2</v>
      </c>
      <c r="K855" s="209">
        <f t="shared" si="133"/>
        <v>187.35680713128039</v>
      </c>
      <c r="L855" s="202">
        <f t="shared" si="131"/>
        <v>41.218497568881688</v>
      </c>
      <c r="M855" s="202">
        <v>77.945007004202523</v>
      </c>
      <c r="N855" s="202">
        <v>28.76459707317073</v>
      </c>
      <c r="O855" s="10">
        <f t="shared" si="134"/>
        <v>335.28490877753529</v>
      </c>
      <c r="P855" s="11">
        <f t="shared" si="135"/>
        <v>8.1481288297694771E-2</v>
      </c>
    </row>
    <row r="856" spans="1:16" x14ac:dyDescent="0.35">
      <c r="A856" s="9">
        <f t="shared" ref="A856:A861" si="137">1+A855</f>
        <v>131</v>
      </c>
      <c r="B856" s="8" t="s">
        <v>280</v>
      </c>
      <c r="C856" s="8">
        <f>димвенканали!C856</f>
        <v>5499.38</v>
      </c>
      <c r="D856" s="8">
        <v>0</v>
      </c>
      <c r="E856" s="8">
        <v>0</v>
      </c>
      <c r="F856" s="8">
        <f t="shared" si="132"/>
        <v>5499.38</v>
      </c>
      <c r="G856" s="8"/>
      <c r="H856" s="8"/>
      <c r="I856" s="8">
        <v>108</v>
      </c>
      <c r="J856" s="217">
        <f t="shared" si="136"/>
        <v>6.5640194489465162E-2</v>
      </c>
      <c r="K856" s="209">
        <f t="shared" si="133"/>
        <v>281.03521069692061</v>
      </c>
      <c r="L856" s="202">
        <f t="shared" si="131"/>
        <v>61.827746353322539</v>
      </c>
      <c r="M856" s="202">
        <v>116.91751050630378</v>
      </c>
      <c r="N856" s="202">
        <v>43.1468956097561</v>
      </c>
      <c r="O856" s="10">
        <f t="shared" si="134"/>
        <v>502.927363166303</v>
      </c>
      <c r="P856" s="11">
        <f t="shared" si="135"/>
        <v>9.1451647852358445E-2</v>
      </c>
    </row>
    <row r="857" spans="1:16" x14ac:dyDescent="0.35">
      <c r="A857" s="9">
        <f t="shared" si="137"/>
        <v>132</v>
      </c>
      <c r="B857" s="8" t="s">
        <v>281</v>
      </c>
      <c r="C857" s="8">
        <f>димвенканали!C857</f>
        <v>9903.31</v>
      </c>
      <c r="D857" s="8">
        <v>0</v>
      </c>
      <c r="E857" s="8">
        <v>0</v>
      </c>
      <c r="F857" s="8">
        <f t="shared" si="132"/>
        <v>9903.31</v>
      </c>
      <c r="G857" s="8"/>
      <c r="H857" s="8"/>
      <c r="I857" s="8">
        <v>180</v>
      </c>
      <c r="J857" s="217">
        <f t="shared" si="136"/>
        <v>0.10940032414910859</v>
      </c>
      <c r="K857" s="209">
        <f t="shared" si="133"/>
        <v>468.39201782820095</v>
      </c>
      <c r="L857" s="202">
        <f t="shared" si="131"/>
        <v>103.04624392220421</v>
      </c>
      <c r="M857" s="202">
        <v>194.86251751050631</v>
      </c>
      <c r="N857" s="202">
        <v>71.911492682926848</v>
      </c>
      <c r="O857" s="10">
        <f t="shared" si="134"/>
        <v>838.21227194383846</v>
      </c>
      <c r="P857" s="11">
        <f t="shared" si="135"/>
        <v>8.4639607559880328E-2</v>
      </c>
    </row>
    <row r="858" spans="1:16" x14ac:dyDescent="0.35">
      <c r="A858" s="9">
        <f t="shared" si="137"/>
        <v>133</v>
      </c>
      <c r="B858" s="8" t="s">
        <v>282</v>
      </c>
      <c r="C858" s="8">
        <f>димвенканали!C858</f>
        <v>3585.51</v>
      </c>
      <c r="D858" s="8">
        <v>0</v>
      </c>
      <c r="E858" s="8">
        <v>0</v>
      </c>
      <c r="F858" s="8">
        <f t="shared" si="132"/>
        <v>3585.51</v>
      </c>
      <c r="G858" s="8"/>
      <c r="H858" s="8"/>
      <c r="I858" s="8">
        <v>72</v>
      </c>
      <c r="J858" s="217">
        <f t="shared" si="136"/>
        <v>4.3760129659643439E-2</v>
      </c>
      <c r="K858" s="209">
        <f t="shared" si="133"/>
        <v>187.35680713128039</v>
      </c>
      <c r="L858" s="202">
        <f t="shared" si="131"/>
        <v>41.218497568881688</v>
      </c>
      <c r="M858" s="202">
        <v>77.945007004202523</v>
      </c>
      <c r="N858" s="202">
        <v>28.76459707317073</v>
      </c>
      <c r="O858" s="10">
        <f t="shared" si="134"/>
        <v>335.28490877753529</v>
      </c>
      <c r="P858" s="11">
        <f t="shared" si="135"/>
        <v>9.3511078975525172E-2</v>
      </c>
    </row>
    <row r="859" spans="1:16" x14ac:dyDescent="0.35">
      <c r="A859" s="9">
        <f t="shared" si="137"/>
        <v>134</v>
      </c>
      <c r="B859" s="8" t="s">
        <v>283</v>
      </c>
      <c r="C859" s="8">
        <f>димвенканали!C859</f>
        <v>4638.37</v>
      </c>
      <c r="D859" s="8">
        <v>0</v>
      </c>
      <c r="E859" s="8">
        <v>0</v>
      </c>
      <c r="F859" s="8">
        <f t="shared" si="132"/>
        <v>4638.37</v>
      </c>
      <c r="G859" s="8"/>
      <c r="H859" s="8"/>
      <c r="I859" s="8">
        <v>100</v>
      </c>
      <c r="J859" s="217">
        <f t="shared" si="136"/>
        <v>6.0777957860615892E-2</v>
      </c>
      <c r="K859" s="209">
        <f t="shared" si="133"/>
        <v>260.21778768233389</v>
      </c>
      <c r="L859" s="202">
        <f t="shared" si="131"/>
        <v>57.247913290113459</v>
      </c>
      <c r="M859" s="202">
        <v>108.25695417250351</v>
      </c>
      <c r="N859" s="202">
        <v>39.950829268292686</v>
      </c>
      <c r="O859" s="10">
        <f t="shared" si="134"/>
        <v>465.67348441324356</v>
      </c>
      <c r="P859" s="11">
        <f t="shared" si="135"/>
        <v>0.10039593314316098</v>
      </c>
    </row>
    <row r="860" spans="1:16" x14ac:dyDescent="0.35">
      <c r="A860" s="9">
        <f t="shared" si="137"/>
        <v>135</v>
      </c>
      <c r="B860" s="8" t="s">
        <v>526</v>
      </c>
      <c r="C860" s="8">
        <f>димвенканали!C860</f>
        <v>24.2</v>
      </c>
      <c r="D860" s="8">
        <v>0</v>
      </c>
      <c r="E860" s="8">
        <v>0</v>
      </c>
      <c r="F860" s="8">
        <f t="shared" si="132"/>
        <v>24.2</v>
      </c>
      <c r="G860" s="8"/>
      <c r="H860" s="8"/>
      <c r="I860" s="8">
        <v>1</v>
      </c>
      <c r="J860" s="217">
        <f t="shared" si="136"/>
        <v>6.0777957860615889E-4</v>
      </c>
      <c r="K860" s="209">
        <f t="shared" si="133"/>
        <v>2.602177876823339</v>
      </c>
      <c r="L860" s="202">
        <f t="shared" si="131"/>
        <v>0.57247913290113461</v>
      </c>
      <c r="M860" s="202">
        <v>1.0825695417250349</v>
      </c>
      <c r="N860" s="202">
        <v>0.39950829268292687</v>
      </c>
      <c r="O860" s="10">
        <f t="shared" si="134"/>
        <v>4.6567348441324352</v>
      </c>
      <c r="P860" s="11">
        <f t="shared" si="135"/>
        <v>0.19242705967489401</v>
      </c>
    </row>
    <row r="861" spans="1:16" x14ac:dyDescent="0.35">
      <c r="A861" s="9">
        <f t="shared" si="137"/>
        <v>136</v>
      </c>
      <c r="B861" s="135" t="s">
        <v>587</v>
      </c>
      <c r="C861" s="8">
        <f>димвенканали!C861</f>
        <v>8386.2000000000007</v>
      </c>
      <c r="D861" s="8">
        <v>0</v>
      </c>
      <c r="E861" s="8">
        <v>0</v>
      </c>
      <c r="F861" s="8">
        <f>C861+D861+E861</f>
        <v>8386.2000000000007</v>
      </c>
      <c r="G861" s="8"/>
      <c r="H861" s="8"/>
      <c r="I861" s="8">
        <v>214</v>
      </c>
      <c r="J861" s="217">
        <f t="shared" si="136"/>
        <v>0.13006482982171799</v>
      </c>
      <c r="K861" s="209">
        <f t="shared" si="133"/>
        <v>556.86606564019451</v>
      </c>
      <c r="L861" s="202">
        <f t="shared" si="131"/>
        <v>122.51053444084279</v>
      </c>
      <c r="M861" s="202">
        <v>231.6698819291575</v>
      </c>
      <c r="N861" s="202">
        <v>251.52984263959391</v>
      </c>
      <c r="O861" s="10">
        <f t="shared" si="134"/>
        <v>1162.5763246497886</v>
      </c>
      <c r="P861" s="11">
        <f t="shared" si="135"/>
        <v>0.13862969219071672</v>
      </c>
    </row>
    <row r="862" spans="1:16" ht="18" x14ac:dyDescent="0.4">
      <c r="A862" s="12"/>
      <c r="B862" s="13" t="s">
        <v>1698</v>
      </c>
      <c r="C862" s="15">
        <f t="shared" ref="C862:O862" si="138">SUM(C726:C861)</f>
        <v>248042.40999999989</v>
      </c>
      <c r="D862" s="15">
        <f t="shared" si="138"/>
        <v>2038.0500000000002</v>
      </c>
      <c r="E862" s="15">
        <f t="shared" si="138"/>
        <v>2969</v>
      </c>
      <c r="F862" s="15">
        <f t="shared" si="138"/>
        <v>253049.45999999993</v>
      </c>
      <c r="G862" s="299">
        <f t="shared" si="138"/>
        <v>7</v>
      </c>
      <c r="H862" s="299">
        <f t="shared" si="138"/>
        <v>17</v>
      </c>
      <c r="I862" s="299">
        <f t="shared" si="138"/>
        <v>4912</v>
      </c>
      <c r="J862" s="199">
        <f t="shared" si="138"/>
        <v>2.9999999999999991</v>
      </c>
      <c r="K862" s="199">
        <f t="shared" si="138"/>
        <v>12844.349999999997</v>
      </c>
      <c r="L862" s="199">
        <f t="shared" si="138"/>
        <v>2825.7569999999992</v>
      </c>
      <c r="M862" s="341">
        <f t="shared" si="138"/>
        <v>5343.563257954771</v>
      </c>
      <c r="N862" s="199">
        <f t="shared" si="138"/>
        <v>2124.0835909322773</v>
      </c>
      <c r="O862" s="15">
        <f t="shared" si="138"/>
        <v>23137.75384888706</v>
      </c>
      <c r="P862" s="16">
        <f t="shared" si="135"/>
        <v>9.1435697388514744E-2</v>
      </c>
    </row>
    <row r="863" spans="1:16" ht="18" x14ac:dyDescent="0.4">
      <c r="A863" s="9"/>
      <c r="B863" s="13" t="s">
        <v>1170</v>
      </c>
      <c r="C863" s="8"/>
      <c r="D863" s="8"/>
      <c r="E863" s="8"/>
      <c r="F863" s="8"/>
      <c r="G863" s="8"/>
      <c r="H863" s="8"/>
      <c r="I863" s="330">
        <v>4936</v>
      </c>
      <c r="J863" s="195"/>
      <c r="K863" s="195"/>
      <c r="L863" s="202">
        <f t="shared" si="131"/>
        <v>0</v>
      </c>
      <c r="M863" s="202"/>
      <c r="N863" s="195"/>
      <c r="O863" s="8"/>
      <c r="P863" s="11"/>
    </row>
    <row r="864" spans="1:16" x14ac:dyDescent="0.35">
      <c r="A864" s="9">
        <v>1</v>
      </c>
      <c r="B864" s="14" t="s">
        <v>509</v>
      </c>
      <c r="C864" s="8">
        <f>димвенканали!C864</f>
        <v>7044.8</v>
      </c>
      <c r="D864" s="8">
        <f>димвенканали!D864</f>
        <v>0</v>
      </c>
      <c r="E864" s="8">
        <f>димвенканали!E864</f>
        <v>419.4</v>
      </c>
      <c r="F864" s="8">
        <f t="shared" ref="F864:F886" si="139">C864+D864+E864</f>
        <v>7464.2</v>
      </c>
      <c r="G864" s="8"/>
      <c r="H864" s="8">
        <v>4</v>
      </c>
      <c r="I864" s="8">
        <v>142</v>
      </c>
      <c r="J864" s="217">
        <f>1/3995*(I864+H864+G864)</f>
        <v>3.6545682102628284E-2</v>
      </c>
      <c r="K864" s="209">
        <f t="shared" ref="K864:K902" si="140">J864*$K$2</f>
        <v>156.46851063829786</v>
      </c>
      <c r="L864" s="202">
        <f t="shared" si="131"/>
        <v>34.423072340425527</v>
      </c>
      <c r="M864" s="205">
        <v>64.732530120481925</v>
      </c>
      <c r="N864" s="202">
        <v>38.782055007784123</v>
      </c>
      <c r="O864" s="10">
        <f t="shared" ref="O864:O900" si="141">K864+L864+M864+N864</f>
        <v>294.40616810698941</v>
      </c>
      <c r="P864" s="11">
        <f t="shared" ref="P864:P900" si="142">O864/F864</f>
        <v>3.9442427602018895E-2</v>
      </c>
    </row>
    <row r="865" spans="1:16" x14ac:dyDescent="0.35">
      <c r="A865" s="9">
        <f t="shared" ref="A865:A904" si="143">A864+1</f>
        <v>2</v>
      </c>
      <c r="B865" s="14" t="s">
        <v>510</v>
      </c>
      <c r="C865" s="8">
        <f>димвенканали!C865</f>
        <v>7486.75</v>
      </c>
      <c r="D865" s="8">
        <f>димвенканали!D865</f>
        <v>0</v>
      </c>
      <c r="E865" s="8">
        <f>димвенканали!E865</f>
        <v>0</v>
      </c>
      <c r="F865" s="8">
        <f t="shared" si="139"/>
        <v>7486.75</v>
      </c>
      <c r="G865" s="8"/>
      <c r="H865" s="8"/>
      <c r="I865" s="8">
        <v>144</v>
      </c>
      <c r="J865" s="217">
        <f t="shared" ref="J865:J904" si="144">1/3995*(I865+H865+G865)</f>
        <v>3.6045056320400497E-2</v>
      </c>
      <c r="K865" s="209">
        <f t="shared" si="140"/>
        <v>154.3251063829787</v>
      </c>
      <c r="L865" s="202">
        <f t="shared" si="131"/>
        <v>33.951523404255312</v>
      </c>
      <c r="M865" s="205">
        <v>63.845783132530123</v>
      </c>
      <c r="N865" s="202">
        <v>38.250793980280221</v>
      </c>
      <c r="O865" s="10">
        <f t="shared" si="141"/>
        <v>290.37320690004435</v>
      </c>
      <c r="P865" s="11">
        <f t="shared" si="142"/>
        <v>3.8784947660873453E-2</v>
      </c>
    </row>
    <row r="866" spans="1:16" x14ac:dyDescent="0.35">
      <c r="A866" s="9">
        <f t="shared" si="143"/>
        <v>3</v>
      </c>
      <c r="B866" s="14" t="s">
        <v>512</v>
      </c>
      <c r="C866" s="8">
        <f>димвенканали!C866</f>
        <v>4215.8999999999996</v>
      </c>
      <c r="D866" s="8">
        <f>димвенканали!D866</f>
        <v>0</v>
      </c>
      <c r="E866" s="8">
        <f>димвенканали!E866</f>
        <v>103.4</v>
      </c>
      <c r="F866" s="8">
        <f t="shared" si="139"/>
        <v>4319.2999999999993</v>
      </c>
      <c r="G866" s="8"/>
      <c r="H866" s="8">
        <v>2</v>
      </c>
      <c r="I866" s="8">
        <v>95</v>
      </c>
      <c r="J866" s="217">
        <f t="shared" si="144"/>
        <v>2.4280350438047559E-2</v>
      </c>
      <c r="K866" s="209">
        <f t="shared" si="140"/>
        <v>103.95510638297871</v>
      </c>
      <c r="L866" s="202">
        <f t="shared" si="131"/>
        <v>22.870123404255317</v>
      </c>
      <c r="M866" s="205">
        <v>43.007228915662651</v>
      </c>
      <c r="N866" s="202">
        <v>25.766159833938765</v>
      </c>
      <c r="O866" s="10">
        <f t="shared" si="141"/>
        <v>195.59861853683546</v>
      </c>
      <c r="P866" s="11">
        <f t="shared" si="142"/>
        <v>4.5284795808773523E-2</v>
      </c>
    </row>
    <row r="867" spans="1:16" x14ac:dyDescent="0.35">
      <c r="A867" s="9">
        <f t="shared" si="143"/>
        <v>4</v>
      </c>
      <c r="B867" s="14" t="s">
        <v>514</v>
      </c>
      <c r="C867" s="8">
        <f>димвенканали!C867</f>
        <v>5687.77</v>
      </c>
      <c r="D867" s="8">
        <f>димвенканали!D867</f>
        <v>0</v>
      </c>
      <c r="E867" s="8">
        <f>димвенканали!E867</f>
        <v>50.4</v>
      </c>
      <c r="F867" s="8">
        <f t="shared" si="139"/>
        <v>5738.17</v>
      </c>
      <c r="G867" s="8"/>
      <c r="H867" s="8">
        <v>1</v>
      </c>
      <c r="I867" s="8">
        <v>119</v>
      </c>
      <c r="J867" s="217">
        <f t="shared" si="144"/>
        <v>3.0037546933667083E-2</v>
      </c>
      <c r="K867" s="209">
        <f t="shared" si="140"/>
        <v>128.60425531914893</v>
      </c>
      <c r="L867" s="202">
        <f t="shared" si="131"/>
        <v>28.292936170212766</v>
      </c>
      <c r="M867" s="205">
        <v>53.204819277108427</v>
      </c>
      <c r="N867" s="202">
        <v>31.875661650233528</v>
      </c>
      <c r="O867" s="10">
        <f t="shared" si="141"/>
        <v>241.97767241670365</v>
      </c>
      <c r="P867" s="11">
        <f t="shared" si="142"/>
        <v>4.2169833312136737E-2</v>
      </c>
    </row>
    <row r="868" spans="1:16" x14ac:dyDescent="0.35">
      <c r="A868" s="9">
        <f t="shared" si="143"/>
        <v>5</v>
      </c>
      <c r="B868" s="14" t="s">
        <v>515</v>
      </c>
      <c r="C868" s="8">
        <f>димвенканали!C868</f>
        <v>5759.7</v>
      </c>
      <c r="D868" s="8">
        <f>димвенканали!D868</f>
        <v>0</v>
      </c>
      <c r="E868" s="8">
        <f>димвенканали!E868</f>
        <v>0</v>
      </c>
      <c r="F868" s="8">
        <f t="shared" si="139"/>
        <v>5759.7</v>
      </c>
      <c r="G868" s="8"/>
      <c r="H868" s="8"/>
      <c r="I868" s="8">
        <v>119</v>
      </c>
      <c r="J868" s="217">
        <f t="shared" si="144"/>
        <v>2.9787234042553189E-2</v>
      </c>
      <c r="K868" s="209">
        <f t="shared" si="140"/>
        <v>127.53255319148934</v>
      </c>
      <c r="L868" s="202">
        <f t="shared" si="131"/>
        <v>28.057161702127654</v>
      </c>
      <c r="M868" s="205">
        <v>52.76144578313253</v>
      </c>
      <c r="N868" s="202">
        <v>31.610031136481577</v>
      </c>
      <c r="O868" s="10">
        <f t="shared" si="141"/>
        <v>239.9611918132311</v>
      </c>
      <c r="P868" s="11">
        <f t="shared" si="142"/>
        <v>4.1662099035232929E-2</v>
      </c>
    </row>
    <row r="869" spans="1:16" x14ac:dyDescent="0.35">
      <c r="A869" s="9">
        <f t="shared" si="143"/>
        <v>6</v>
      </c>
      <c r="B869" s="14" t="s">
        <v>516</v>
      </c>
      <c r="C869" s="8">
        <f>димвенканали!C869</f>
        <v>2764</v>
      </c>
      <c r="D869" s="8">
        <f>димвенканали!D869</f>
        <v>0</v>
      </c>
      <c r="E869" s="8">
        <f>димвенканали!E869</f>
        <v>0</v>
      </c>
      <c r="F869" s="8">
        <f t="shared" si="139"/>
        <v>2764</v>
      </c>
      <c r="G869" s="8"/>
      <c r="H869" s="8"/>
      <c r="I869" s="8">
        <v>60</v>
      </c>
      <c r="J869" s="217">
        <f t="shared" si="144"/>
        <v>1.5018773466833541E-2</v>
      </c>
      <c r="K869" s="209">
        <f t="shared" si="140"/>
        <v>64.302127659574467</v>
      </c>
      <c r="L869" s="202">
        <f t="shared" si="131"/>
        <v>14.146468085106383</v>
      </c>
      <c r="M869" s="205">
        <v>26.602409638554214</v>
      </c>
      <c r="N869" s="202">
        <v>15.937830825116764</v>
      </c>
      <c r="O869" s="10">
        <f t="shared" si="141"/>
        <v>120.98883620835183</v>
      </c>
      <c r="P869" s="11">
        <f t="shared" si="142"/>
        <v>4.3773095589128737E-2</v>
      </c>
    </row>
    <row r="870" spans="1:16" x14ac:dyDescent="0.35">
      <c r="A870" s="9">
        <f t="shared" si="143"/>
        <v>7</v>
      </c>
      <c r="B870" s="14" t="s">
        <v>517</v>
      </c>
      <c r="C870" s="8">
        <f>димвенканали!C870</f>
        <v>2796.1</v>
      </c>
      <c r="D870" s="8">
        <f>димвенканали!D870</f>
        <v>0</v>
      </c>
      <c r="E870" s="8">
        <f>димвенканали!E870</f>
        <v>0</v>
      </c>
      <c r="F870" s="8">
        <f t="shared" si="139"/>
        <v>2796.1</v>
      </c>
      <c r="G870" s="8"/>
      <c r="H870" s="8"/>
      <c r="I870" s="8">
        <v>60</v>
      </c>
      <c r="J870" s="217">
        <f t="shared" si="144"/>
        <v>1.5018773466833541E-2</v>
      </c>
      <c r="K870" s="209">
        <f t="shared" si="140"/>
        <v>64.302127659574467</v>
      </c>
      <c r="L870" s="202">
        <f t="shared" si="131"/>
        <v>14.146468085106383</v>
      </c>
      <c r="M870" s="205">
        <v>26.602409638554214</v>
      </c>
      <c r="N870" s="202">
        <v>15.937830825116764</v>
      </c>
      <c r="O870" s="10">
        <f t="shared" si="141"/>
        <v>120.98883620835183</v>
      </c>
      <c r="P870" s="11">
        <f t="shared" si="142"/>
        <v>4.3270568366064098E-2</v>
      </c>
    </row>
    <row r="871" spans="1:16" x14ac:dyDescent="0.35">
      <c r="A871" s="9">
        <f t="shared" si="143"/>
        <v>8</v>
      </c>
      <c r="B871" s="14" t="s">
        <v>518</v>
      </c>
      <c r="C871" s="8">
        <f>димвенканали!C871</f>
        <v>4337</v>
      </c>
      <c r="D871" s="8">
        <f>димвенканали!D871</f>
        <v>0</v>
      </c>
      <c r="E871" s="8">
        <f>димвенканали!E871</f>
        <v>0</v>
      </c>
      <c r="F871" s="8">
        <f t="shared" si="139"/>
        <v>4337</v>
      </c>
      <c r="G871" s="8"/>
      <c r="H871" s="8"/>
      <c r="I871" s="8">
        <v>95</v>
      </c>
      <c r="J871" s="217">
        <f t="shared" si="144"/>
        <v>2.3779724655819772E-2</v>
      </c>
      <c r="K871" s="209">
        <f t="shared" si="140"/>
        <v>101.81170212765956</v>
      </c>
      <c r="L871" s="202">
        <f t="shared" si="131"/>
        <v>22.398574468085101</v>
      </c>
      <c r="M871" s="205">
        <v>42.120481927710841</v>
      </c>
      <c r="N871" s="202">
        <v>25.23489880643487</v>
      </c>
      <c r="O871" s="10">
        <f t="shared" si="141"/>
        <v>191.56565732989037</v>
      </c>
      <c r="P871" s="11">
        <f t="shared" si="142"/>
        <v>4.4170084696769744E-2</v>
      </c>
    </row>
    <row r="872" spans="1:16" x14ac:dyDescent="0.35">
      <c r="A872" s="9">
        <f t="shared" si="143"/>
        <v>9</v>
      </c>
      <c r="B872" s="14" t="s">
        <v>519</v>
      </c>
      <c r="C872" s="8">
        <f>димвенканали!C872</f>
        <v>4335.5</v>
      </c>
      <c r="D872" s="8">
        <f>димвенканали!D872</f>
        <v>0</v>
      </c>
      <c r="E872" s="8">
        <f>димвенканали!E872</f>
        <v>0</v>
      </c>
      <c r="F872" s="8">
        <f t="shared" si="139"/>
        <v>4335.5</v>
      </c>
      <c r="G872" s="8"/>
      <c r="H872" s="8"/>
      <c r="I872" s="8">
        <v>95</v>
      </c>
      <c r="J872" s="217">
        <f t="shared" si="144"/>
        <v>2.3779724655819772E-2</v>
      </c>
      <c r="K872" s="209">
        <f t="shared" si="140"/>
        <v>101.81170212765956</v>
      </c>
      <c r="L872" s="202">
        <f t="shared" ref="L872:L923" si="145">K872*0.22</f>
        <v>22.398574468085101</v>
      </c>
      <c r="M872" s="205">
        <v>42.120481927710841</v>
      </c>
      <c r="N872" s="202">
        <v>25.23489880643487</v>
      </c>
      <c r="O872" s="10">
        <f t="shared" si="141"/>
        <v>191.56565732989037</v>
      </c>
      <c r="P872" s="11">
        <f t="shared" si="142"/>
        <v>4.4185366700470623E-2</v>
      </c>
    </row>
    <row r="873" spans="1:16" x14ac:dyDescent="0.35">
      <c r="A873" s="9">
        <f t="shared" si="143"/>
        <v>10</v>
      </c>
      <c r="B873" s="14" t="s">
        <v>520</v>
      </c>
      <c r="C873" s="8">
        <f>димвенканали!C873</f>
        <v>4326.2</v>
      </c>
      <c r="D873" s="8">
        <f>димвенканали!D873</f>
        <v>0</v>
      </c>
      <c r="E873" s="8">
        <f>димвенканали!E873</f>
        <v>0</v>
      </c>
      <c r="F873" s="8">
        <f t="shared" si="139"/>
        <v>4326.2</v>
      </c>
      <c r="G873" s="8"/>
      <c r="H873" s="8"/>
      <c r="I873" s="8">
        <v>96</v>
      </c>
      <c r="J873" s="217">
        <f t="shared" si="144"/>
        <v>2.4030037546933666E-2</v>
      </c>
      <c r="K873" s="209">
        <f t="shared" si="140"/>
        <v>102.88340425531914</v>
      </c>
      <c r="L873" s="202">
        <f t="shared" si="145"/>
        <v>22.634348936170209</v>
      </c>
      <c r="M873" s="205">
        <v>42.563855421686746</v>
      </c>
      <c r="N873" s="202">
        <v>25.500529320186818</v>
      </c>
      <c r="O873" s="10">
        <f t="shared" si="141"/>
        <v>193.5821379333629</v>
      </c>
      <c r="P873" s="11">
        <f t="shared" si="142"/>
        <v>4.4746460619796334E-2</v>
      </c>
    </row>
    <row r="874" spans="1:16" x14ac:dyDescent="0.35">
      <c r="A874" s="9">
        <f t="shared" si="143"/>
        <v>11</v>
      </c>
      <c r="B874" s="14" t="s">
        <v>1149</v>
      </c>
      <c r="C874" s="8">
        <f>димвенканали!C874</f>
        <v>4335.3999999999996</v>
      </c>
      <c r="D874" s="8">
        <f>димвенканали!D874</f>
        <v>0</v>
      </c>
      <c r="E874" s="8">
        <f>димвенканали!E874</f>
        <v>0</v>
      </c>
      <c r="F874" s="8">
        <f t="shared" si="139"/>
        <v>4335.3999999999996</v>
      </c>
      <c r="G874" s="8"/>
      <c r="H874" s="8"/>
      <c r="I874" s="8">
        <v>95</v>
      </c>
      <c r="J874" s="217">
        <f t="shared" si="144"/>
        <v>2.3779724655819772E-2</v>
      </c>
      <c r="K874" s="209">
        <f t="shared" si="140"/>
        <v>101.81170212765956</v>
      </c>
      <c r="L874" s="202">
        <f t="shared" si="145"/>
        <v>22.398574468085101</v>
      </c>
      <c r="M874" s="205">
        <v>42.120481927710841</v>
      </c>
      <c r="N874" s="202">
        <v>25.23489880643487</v>
      </c>
      <c r="O874" s="10">
        <f t="shared" si="141"/>
        <v>191.56565732989037</v>
      </c>
      <c r="P874" s="11">
        <f t="shared" si="142"/>
        <v>4.4186385876710428E-2</v>
      </c>
    </row>
    <row r="875" spans="1:16" x14ac:dyDescent="0.35">
      <c r="A875" s="9">
        <f t="shared" si="143"/>
        <v>12</v>
      </c>
      <c r="B875" s="14" t="s">
        <v>1150</v>
      </c>
      <c r="C875" s="8">
        <f>димвенканали!C875</f>
        <v>4342.7</v>
      </c>
      <c r="D875" s="8">
        <f>димвенканали!D875</f>
        <v>0</v>
      </c>
      <c r="E875" s="8">
        <f>димвенканали!E875</f>
        <v>0</v>
      </c>
      <c r="F875" s="8">
        <f t="shared" si="139"/>
        <v>4342.7</v>
      </c>
      <c r="G875" s="8"/>
      <c r="H875" s="8"/>
      <c r="I875" s="8">
        <v>95</v>
      </c>
      <c r="J875" s="217">
        <f t="shared" si="144"/>
        <v>2.3779724655819772E-2</v>
      </c>
      <c r="K875" s="209">
        <f t="shared" si="140"/>
        <v>101.81170212765956</v>
      </c>
      <c r="L875" s="202">
        <f t="shared" si="145"/>
        <v>22.398574468085101</v>
      </c>
      <c r="M875" s="205">
        <v>42.120481927710841</v>
      </c>
      <c r="N875" s="202">
        <v>25.23489880643487</v>
      </c>
      <c r="O875" s="10">
        <f t="shared" si="141"/>
        <v>191.56565732989037</v>
      </c>
      <c r="P875" s="11">
        <f t="shared" si="142"/>
        <v>4.4112109362813547E-2</v>
      </c>
    </row>
    <row r="876" spans="1:16" x14ac:dyDescent="0.35">
      <c r="A876" s="9">
        <f t="shared" si="143"/>
        <v>13</v>
      </c>
      <c r="B876" s="14" t="s">
        <v>1151</v>
      </c>
      <c r="C876" s="8">
        <f>димвенканали!C876</f>
        <v>4234.1000000000004</v>
      </c>
      <c r="D876" s="8">
        <f>димвенканали!D876</f>
        <v>0</v>
      </c>
      <c r="E876" s="8">
        <f>димвенканали!E876</f>
        <v>0</v>
      </c>
      <c r="F876" s="8">
        <f t="shared" si="139"/>
        <v>4234.1000000000004</v>
      </c>
      <c r="G876" s="8"/>
      <c r="H876" s="8"/>
      <c r="I876" s="8">
        <v>72</v>
      </c>
      <c r="J876" s="217">
        <f t="shared" si="144"/>
        <v>1.8022528160200248E-2</v>
      </c>
      <c r="K876" s="209">
        <f t="shared" si="140"/>
        <v>77.162553191489351</v>
      </c>
      <c r="L876" s="202">
        <f t="shared" si="145"/>
        <v>16.975761702127656</v>
      </c>
      <c r="M876" s="205">
        <v>31.922891566265061</v>
      </c>
      <c r="N876" s="202">
        <v>19.125396990140111</v>
      </c>
      <c r="O876" s="10">
        <f t="shared" si="141"/>
        <v>145.18660345002218</v>
      </c>
      <c r="P876" s="11">
        <f t="shared" si="142"/>
        <v>3.4289838088382929E-2</v>
      </c>
    </row>
    <row r="877" spans="1:16" x14ac:dyDescent="0.35">
      <c r="A877" s="9">
        <f t="shared" si="143"/>
        <v>14</v>
      </c>
      <c r="B877" s="14" t="s">
        <v>1152</v>
      </c>
      <c r="C877" s="8">
        <f>димвенканали!C877</f>
        <v>6197.58</v>
      </c>
      <c r="D877" s="8">
        <f>димвенканали!D877</f>
        <v>0</v>
      </c>
      <c r="E877" s="8">
        <f>димвенканали!E877</f>
        <v>0</v>
      </c>
      <c r="F877" s="8">
        <f t="shared" si="139"/>
        <v>6197.58</v>
      </c>
      <c r="G877" s="8"/>
      <c r="H877" s="8"/>
      <c r="I877" s="8">
        <v>109</v>
      </c>
      <c r="J877" s="217">
        <f t="shared" si="144"/>
        <v>2.7284105131414268E-2</v>
      </c>
      <c r="K877" s="209">
        <f t="shared" si="140"/>
        <v>116.81553191489361</v>
      </c>
      <c r="L877" s="202">
        <f t="shared" si="145"/>
        <v>25.699417021276595</v>
      </c>
      <c r="M877" s="205">
        <v>48.327710843373488</v>
      </c>
      <c r="N877" s="202">
        <v>28.953725998962117</v>
      </c>
      <c r="O877" s="10">
        <f t="shared" si="141"/>
        <v>219.79638577850582</v>
      </c>
      <c r="P877" s="11">
        <f t="shared" si="142"/>
        <v>3.5464872704911568E-2</v>
      </c>
    </row>
    <row r="878" spans="1:16" x14ac:dyDescent="0.35">
      <c r="A878" s="9">
        <f t="shared" si="143"/>
        <v>15</v>
      </c>
      <c r="B878" s="14" t="s">
        <v>1184</v>
      </c>
      <c r="C878" s="8">
        <f>димвенканали!C878</f>
        <v>4859.8999999999996</v>
      </c>
      <c r="D878" s="8">
        <f>димвенканали!D878</f>
        <v>0</v>
      </c>
      <c r="E878" s="8">
        <f>димвенканали!E878</f>
        <v>32.700000000000003</v>
      </c>
      <c r="F878" s="8">
        <f t="shared" si="139"/>
        <v>4892.5999999999995</v>
      </c>
      <c r="G878" s="8"/>
      <c r="H878" s="8">
        <v>1</v>
      </c>
      <c r="I878" s="8">
        <v>132</v>
      </c>
      <c r="J878" s="217">
        <f t="shared" si="144"/>
        <v>3.3291614518147682E-2</v>
      </c>
      <c r="K878" s="209">
        <f t="shared" si="140"/>
        <v>142.5363829787234</v>
      </c>
      <c r="L878" s="202">
        <f t="shared" si="145"/>
        <v>31.358004255319148</v>
      </c>
      <c r="M878" s="205">
        <v>58.968674698795184</v>
      </c>
      <c r="N878" s="202">
        <v>35.328858329008824</v>
      </c>
      <c r="O878" s="10">
        <f t="shared" si="141"/>
        <v>268.19192026184658</v>
      </c>
      <c r="P878" s="11">
        <f t="shared" si="142"/>
        <v>5.481582803863929E-2</v>
      </c>
    </row>
    <row r="879" spans="1:16" x14ac:dyDescent="0.35">
      <c r="A879" s="9">
        <f t="shared" si="143"/>
        <v>16</v>
      </c>
      <c r="B879" s="14" t="s">
        <v>1185</v>
      </c>
      <c r="C879" s="8">
        <f>димвенканали!C879</f>
        <v>3972.7</v>
      </c>
      <c r="D879" s="8">
        <f>димвенканали!D879</f>
        <v>0</v>
      </c>
      <c r="E879" s="8">
        <f>димвенканали!E879</f>
        <v>0</v>
      </c>
      <c r="F879" s="8">
        <f t="shared" si="139"/>
        <v>3972.7</v>
      </c>
      <c r="G879" s="8"/>
      <c r="H879" s="8"/>
      <c r="I879" s="8">
        <v>132</v>
      </c>
      <c r="J879" s="217">
        <f t="shared" si="144"/>
        <v>3.3041301627033788E-2</v>
      </c>
      <c r="K879" s="209">
        <f t="shared" si="140"/>
        <v>141.4646808510638</v>
      </c>
      <c r="L879" s="202">
        <f t="shared" si="145"/>
        <v>31.122229787234037</v>
      </c>
      <c r="M879" s="205">
        <v>58.525301204819279</v>
      </c>
      <c r="N879" s="202">
        <v>35.063227815256873</v>
      </c>
      <c r="O879" s="10">
        <f t="shared" si="141"/>
        <v>266.17543965837399</v>
      </c>
      <c r="P879" s="11">
        <f t="shared" si="142"/>
        <v>6.7001142713613918E-2</v>
      </c>
    </row>
    <row r="880" spans="1:16" x14ac:dyDescent="0.35">
      <c r="A880" s="9">
        <f t="shared" si="143"/>
        <v>17</v>
      </c>
      <c r="B880" s="14" t="s">
        <v>1186</v>
      </c>
      <c r="C880" s="8">
        <f>димвенканали!C880</f>
        <v>4010.6</v>
      </c>
      <c r="D880" s="8">
        <f>димвенканали!D880</f>
        <v>0</v>
      </c>
      <c r="E880" s="8">
        <f>димвенканали!E880</f>
        <v>0</v>
      </c>
      <c r="F880" s="8">
        <f t="shared" si="139"/>
        <v>4010.6</v>
      </c>
      <c r="G880" s="8"/>
      <c r="H880" s="8"/>
      <c r="I880" s="8">
        <v>132</v>
      </c>
      <c r="J880" s="217">
        <f t="shared" si="144"/>
        <v>3.3041301627033788E-2</v>
      </c>
      <c r="K880" s="209">
        <f t="shared" si="140"/>
        <v>141.4646808510638</v>
      </c>
      <c r="L880" s="202">
        <f t="shared" si="145"/>
        <v>31.122229787234037</v>
      </c>
      <c r="M880" s="205">
        <v>58.525301204819279</v>
      </c>
      <c r="N880" s="202">
        <v>35.063227815256873</v>
      </c>
      <c r="O880" s="10">
        <f t="shared" si="141"/>
        <v>266.17543965837399</v>
      </c>
      <c r="P880" s="11">
        <f t="shared" si="142"/>
        <v>6.6367984754992768E-2</v>
      </c>
    </row>
    <row r="881" spans="1:16" x14ac:dyDescent="0.35">
      <c r="A881" s="9">
        <f t="shared" si="143"/>
        <v>18</v>
      </c>
      <c r="B881" s="14" t="s">
        <v>1153</v>
      </c>
      <c r="C881" s="8">
        <f>димвенканали!C881</f>
        <v>4033.1</v>
      </c>
      <c r="D881" s="8">
        <f>димвенканали!D881</f>
        <v>118.9</v>
      </c>
      <c r="E881" s="8">
        <f>димвенканали!E881</f>
        <v>0</v>
      </c>
      <c r="F881" s="8">
        <f t="shared" si="139"/>
        <v>4152</v>
      </c>
      <c r="G881" s="8">
        <v>1</v>
      </c>
      <c r="H881" s="8"/>
      <c r="I881" s="8">
        <v>70</v>
      </c>
      <c r="J881" s="217">
        <f t="shared" si="144"/>
        <v>1.7772215269086358E-2</v>
      </c>
      <c r="K881" s="209">
        <f t="shared" si="140"/>
        <v>76.090851063829788</v>
      </c>
      <c r="L881" s="202">
        <f t="shared" si="145"/>
        <v>16.739987234042555</v>
      </c>
      <c r="M881" s="205">
        <v>31.479518072289153</v>
      </c>
      <c r="N881" s="202">
        <v>18.85976647638817</v>
      </c>
      <c r="O881" s="10">
        <f t="shared" si="141"/>
        <v>143.17012284654967</v>
      </c>
      <c r="P881" s="11">
        <f t="shared" si="142"/>
        <v>3.4482206851288458E-2</v>
      </c>
    </row>
    <row r="882" spans="1:16" x14ac:dyDescent="0.35">
      <c r="A882" s="9">
        <f t="shared" si="143"/>
        <v>19</v>
      </c>
      <c r="B882" s="14" t="s">
        <v>1154</v>
      </c>
      <c r="C882" s="8">
        <f>димвенканали!C882</f>
        <v>5734.5</v>
      </c>
      <c r="D882" s="8">
        <f>димвенканали!D882</f>
        <v>0</v>
      </c>
      <c r="E882" s="8">
        <f>димвенканали!E882</f>
        <v>0</v>
      </c>
      <c r="F882" s="8">
        <f t="shared" si="139"/>
        <v>5734.5</v>
      </c>
      <c r="G882" s="8"/>
      <c r="H882" s="8"/>
      <c r="I882" s="8">
        <v>119</v>
      </c>
      <c r="J882" s="217">
        <f t="shared" si="144"/>
        <v>2.9787234042553189E-2</v>
      </c>
      <c r="K882" s="209">
        <f t="shared" si="140"/>
        <v>127.53255319148934</v>
      </c>
      <c r="L882" s="202">
        <f t="shared" si="145"/>
        <v>28.057161702127654</v>
      </c>
      <c r="M882" s="205">
        <v>52.76144578313253</v>
      </c>
      <c r="N882" s="202">
        <v>31.610031136481577</v>
      </c>
      <c r="O882" s="10">
        <f t="shared" si="141"/>
        <v>239.9611918132311</v>
      </c>
      <c r="P882" s="11">
        <f t="shared" si="142"/>
        <v>4.1845181238683596E-2</v>
      </c>
    </row>
    <row r="883" spans="1:16" x14ac:dyDescent="0.35">
      <c r="A883" s="9">
        <f t="shared" si="143"/>
        <v>20</v>
      </c>
      <c r="B883" s="14" t="s">
        <v>1155</v>
      </c>
      <c r="C883" s="8">
        <f>димвенканали!C883</f>
        <v>5650.1</v>
      </c>
      <c r="D883" s="8">
        <f>димвенканали!D883</f>
        <v>0</v>
      </c>
      <c r="E883" s="8">
        <f>димвенканали!E883</f>
        <v>59.9</v>
      </c>
      <c r="F883" s="8">
        <f t="shared" si="139"/>
        <v>5710</v>
      </c>
      <c r="G883" s="8"/>
      <c r="H883" s="8">
        <v>1</v>
      </c>
      <c r="I883" s="8">
        <v>119</v>
      </c>
      <c r="J883" s="217">
        <f t="shared" si="144"/>
        <v>3.0037546933667083E-2</v>
      </c>
      <c r="K883" s="209">
        <f t="shared" si="140"/>
        <v>128.60425531914893</v>
      </c>
      <c r="L883" s="202">
        <f t="shared" si="145"/>
        <v>28.292936170212766</v>
      </c>
      <c r="M883" s="205">
        <v>53.204819277108427</v>
      </c>
      <c r="N883" s="202">
        <v>31.875661650233528</v>
      </c>
      <c r="O883" s="10">
        <f t="shared" si="141"/>
        <v>241.97767241670365</v>
      </c>
      <c r="P883" s="11">
        <f t="shared" si="142"/>
        <v>4.2377876079983126E-2</v>
      </c>
    </row>
    <row r="884" spans="1:16" x14ac:dyDescent="0.35">
      <c r="A884" s="9">
        <f t="shared" si="143"/>
        <v>21</v>
      </c>
      <c r="B884" s="14" t="s">
        <v>1156</v>
      </c>
      <c r="C884" s="8">
        <f>димвенканали!C884</f>
        <v>5805.91</v>
      </c>
      <c r="D884" s="8">
        <f>димвенканали!D884</f>
        <v>0</v>
      </c>
      <c r="E884" s="8">
        <f>димвенканали!E884</f>
        <v>0</v>
      </c>
      <c r="F884" s="8">
        <f t="shared" si="139"/>
        <v>5805.91</v>
      </c>
      <c r="G884" s="8"/>
      <c r="H884" s="8"/>
      <c r="I884" s="8">
        <v>119</v>
      </c>
      <c r="J884" s="217">
        <f t="shared" si="144"/>
        <v>2.9787234042553189E-2</v>
      </c>
      <c r="K884" s="209">
        <f t="shared" si="140"/>
        <v>127.53255319148934</v>
      </c>
      <c r="L884" s="202">
        <f t="shared" si="145"/>
        <v>28.057161702127654</v>
      </c>
      <c r="M884" s="205">
        <v>52.76144578313253</v>
      </c>
      <c r="N884" s="202">
        <v>31.610031136481577</v>
      </c>
      <c r="O884" s="10">
        <f t="shared" si="141"/>
        <v>239.9611918132311</v>
      </c>
      <c r="P884" s="11">
        <f t="shared" si="142"/>
        <v>4.1330504918820843E-2</v>
      </c>
    </row>
    <row r="885" spans="1:16" x14ac:dyDescent="0.35">
      <c r="A885" s="9">
        <f t="shared" si="143"/>
        <v>22</v>
      </c>
      <c r="B885" s="14" t="s">
        <v>1157</v>
      </c>
      <c r="C885" s="8">
        <f>димвенканали!C885</f>
        <v>4379.5</v>
      </c>
      <c r="D885" s="8">
        <f>димвенканали!D885</f>
        <v>0</v>
      </c>
      <c r="E885" s="8">
        <f>димвенканали!E885</f>
        <v>0</v>
      </c>
      <c r="F885" s="8">
        <f t="shared" si="139"/>
        <v>4379.5</v>
      </c>
      <c r="G885" s="8"/>
      <c r="H885" s="8"/>
      <c r="I885" s="8">
        <v>95</v>
      </c>
      <c r="J885" s="217">
        <f t="shared" si="144"/>
        <v>2.3779724655819772E-2</v>
      </c>
      <c r="K885" s="209">
        <f t="shared" si="140"/>
        <v>101.81170212765956</v>
      </c>
      <c r="L885" s="202">
        <f t="shared" si="145"/>
        <v>22.398574468085101</v>
      </c>
      <c r="M885" s="205">
        <v>42.120481927710841</v>
      </c>
      <c r="N885" s="202">
        <v>25.23489880643487</v>
      </c>
      <c r="O885" s="10">
        <f t="shared" si="141"/>
        <v>191.56565732989037</v>
      </c>
      <c r="P885" s="11">
        <f t="shared" si="142"/>
        <v>4.3741444760792413E-2</v>
      </c>
    </row>
    <row r="886" spans="1:16" x14ac:dyDescent="0.35">
      <c r="A886" s="9">
        <f t="shared" si="143"/>
        <v>23</v>
      </c>
      <c r="B886" s="14" t="s">
        <v>1158</v>
      </c>
      <c r="C886" s="8">
        <f>димвенканали!C886</f>
        <v>3384.13</v>
      </c>
      <c r="D886" s="8">
        <f>димвенканали!D886</f>
        <v>0</v>
      </c>
      <c r="E886" s="8">
        <f>димвенканали!E886</f>
        <v>0</v>
      </c>
      <c r="F886" s="8">
        <f t="shared" si="139"/>
        <v>3384.13</v>
      </c>
      <c r="G886" s="8"/>
      <c r="H886" s="8"/>
      <c r="I886" s="8">
        <v>70</v>
      </c>
      <c r="J886" s="217">
        <f t="shared" si="144"/>
        <v>1.7521902377972465E-2</v>
      </c>
      <c r="K886" s="209">
        <f t="shared" si="140"/>
        <v>75.019148936170211</v>
      </c>
      <c r="L886" s="202">
        <f t="shared" si="145"/>
        <v>16.504212765957448</v>
      </c>
      <c r="M886" s="205">
        <v>31.036144578313252</v>
      </c>
      <c r="N886" s="202">
        <v>18.594135962636219</v>
      </c>
      <c r="O886" s="10">
        <f t="shared" si="141"/>
        <v>141.15364224307714</v>
      </c>
      <c r="P886" s="11">
        <f t="shared" si="142"/>
        <v>4.1710466868316864E-2</v>
      </c>
    </row>
    <row r="887" spans="1:16" x14ac:dyDescent="0.35">
      <c r="A887" s="9">
        <f t="shared" si="143"/>
        <v>24</v>
      </c>
      <c r="B887" s="14" t="s">
        <v>1159</v>
      </c>
      <c r="C887" s="8">
        <f>димвенканали!C887</f>
        <v>4489.03</v>
      </c>
      <c r="D887" s="8">
        <f>димвенканали!D887</f>
        <v>0</v>
      </c>
      <c r="E887" s="8">
        <f>димвенканали!E887</f>
        <v>0</v>
      </c>
      <c r="F887" s="8">
        <f t="shared" ref="F887:F902" si="146">C887+D887+E887</f>
        <v>4489.03</v>
      </c>
      <c r="G887" s="8"/>
      <c r="H887" s="8"/>
      <c r="I887" s="8">
        <v>76</v>
      </c>
      <c r="J887" s="217">
        <f t="shared" si="144"/>
        <v>1.9023779724655819E-2</v>
      </c>
      <c r="K887" s="209">
        <f t="shared" si="140"/>
        <v>81.449361702127646</v>
      </c>
      <c r="L887" s="202">
        <f t="shared" si="145"/>
        <v>17.918859574468083</v>
      </c>
      <c r="M887" s="205">
        <v>33.69638554216867</v>
      </c>
      <c r="N887" s="202">
        <v>20.1879190451479</v>
      </c>
      <c r="O887" s="10">
        <f t="shared" si="141"/>
        <v>153.2525258639123</v>
      </c>
      <c r="P887" s="11">
        <f t="shared" si="142"/>
        <v>3.4139340985449483E-2</v>
      </c>
    </row>
    <row r="888" spans="1:16" x14ac:dyDescent="0.35">
      <c r="A888" s="9">
        <f t="shared" si="143"/>
        <v>25</v>
      </c>
      <c r="B888" s="14" t="s">
        <v>1160</v>
      </c>
      <c r="C888" s="8">
        <f>димвенканали!C888</f>
        <v>2188.04</v>
      </c>
      <c r="D888" s="8">
        <f>димвенканали!D888</f>
        <v>0</v>
      </c>
      <c r="E888" s="8">
        <f>димвенканали!E888</f>
        <v>0</v>
      </c>
      <c r="F888" s="8">
        <f t="shared" si="146"/>
        <v>2188.04</v>
      </c>
      <c r="G888" s="8"/>
      <c r="H888" s="8"/>
      <c r="I888" s="8">
        <v>40</v>
      </c>
      <c r="J888" s="217">
        <f t="shared" si="144"/>
        <v>1.0012515644555693E-2</v>
      </c>
      <c r="K888" s="209">
        <f t="shared" si="140"/>
        <v>42.868085106382971</v>
      </c>
      <c r="L888" s="202">
        <f t="shared" si="145"/>
        <v>9.4309787234042535</v>
      </c>
      <c r="M888" s="205">
        <v>17.734939759036141</v>
      </c>
      <c r="N888" s="202">
        <v>10.625220550077842</v>
      </c>
      <c r="O888" s="10">
        <f t="shared" si="141"/>
        <v>80.659224138901209</v>
      </c>
      <c r="P888" s="11">
        <f t="shared" si="142"/>
        <v>3.6863688113060643E-2</v>
      </c>
    </row>
    <row r="889" spans="1:16" x14ac:dyDescent="0.35">
      <c r="A889" s="9">
        <f t="shared" si="143"/>
        <v>26</v>
      </c>
      <c r="B889" s="14" t="s">
        <v>1161</v>
      </c>
      <c r="C889" s="8">
        <f>димвенканали!C889</f>
        <v>2637.65</v>
      </c>
      <c r="D889" s="8">
        <f>димвенканали!D889</f>
        <v>0</v>
      </c>
      <c r="E889" s="8">
        <f>димвенканали!E889</f>
        <v>0</v>
      </c>
      <c r="F889" s="8">
        <f t="shared" si="146"/>
        <v>2637.65</v>
      </c>
      <c r="G889" s="8"/>
      <c r="H889" s="8"/>
      <c r="I889" s="8">
        <v>41</v>
      </c>
      <c r="J889" s="217">
        <f t="shared" si="144"/>
        <v>1.0262828535669587E-2</v>
      </c>
      <c r="K889" s="209">
        <f t="shared" si="140"/>
        <v>43.939787234042548</v>
      </c>
      <c r="L889" s="202">
        <f t="shared" si="145"/>
        <v>9.6667531914893612</v>
      </c>
      <c r="M889" s="205">
        <v>18.178313253012046</v>
      </c>
      <c r="N889" s="202">
        <v>10.890851063829787</v>
      </c>
      <c r="O889" s="10">
        <f t="shared" si="141"/>
        <v>82.675704742373739</v>
      </c>
      <c r="P889" s="11">
        <f t="shared" si="142"/>
        <v>3.1344456141782925E-2</v>
      </c>
    </row>
    <row r="890" spans="1:16" x14ac:dyDescent="0.35">
      <c r="A890" s="9">
        <f t="shared" si="143"/>
        <v>27</v>
      </c>
      <c r="B890" s="14" t="s">
        <v>1162</v>
      </c>
      <c r="C890" s="8">
        <f>димвенканали!C890</f>
        <v>2209.6999999999998</v>
      </c>
      <c r="D890" s="8">
        <f>димвенканали!D890</f>
        <v>0</v>
      </c>
      <c r="E890" s="8">
        <f>димвенканали!E890</f>
        <v>0</v>
      </c>
      <c r="F890" s="8">
        <f t="shared" si="146"/>
        <v>2209.6999999999998</v>
      </c>
      <c r="G890" s="8"/>
      <c r="H890" s="8"/>
      <c r="I890" s="8">
        <v>40</v>
      </c>
      <c r="J890" s="217">
        <f t="shared" si="144"/>
        <v>1.0012515644555693E-2</v>
      </c>
      <c r="K890" s="209">
        <f t="shared" si="140"/>
        <v>42.868085106382971</v>
      </c>
      <c r="L890" s="202">
        <f t="shared" si="145"/>
        <v>9.4309787234042535</v>
      </c>
      <c r="M890" s="205">
        <v>17.734939759036141</v>
      </c>
      <c r="N890" s="202">
        <v>10.625220550077842</v>
      </c>
      <c r="O890" s="10">
        <f t="shared" si="141"/>
        <v>80.659224138901209</v>
      </c>
      <c r="P890" s="11">
        <f t="shared" si="142"/>
        <v>3.6502341557180261E-2</v>
      </c>
    </row>
    <row r="891" spans="1:16" x14ac:dyDescent="0.35">
      <c r="A891" s="9">
        <f t="shared" si="143"/>
        <v>28</v>
      </c>
      <c r="B891" s="14" t="s">
        <v>1163</v>
      </c>
      <c r="C891" s="8">
        <f>димвенканали!C891</f>
        <v>1908.5</v>
      </c>
      <c r="D891" s="8">
        <f>димвенканали!D891</f>
        <v>0</v>
      </c>
      <c r="E891" s="8">
        <f>димвенканали!E891</f>
        <v>0</v>
      </c>
      <c r="F891" s="8">
        <f t="shared" si="146"/>
        <v>1908.5</v>
      </c>
      <c r="G891" s="8"/>
      <c r="H891" s="8"/>
      <c r="I891" s="8">
        <v>36</v>
      </c>
      <c r="J891" s="217">
        <f t="shared" si="144"/>
        <v>9.0112640801001242E-3</v>
      </c>
      <c r="K891" s="209">
        <f t="shared" si="140"/>
        <v>38.581276595744676</v>
      </c>
      <c r="L891" s="202">
        <f t="shared" si="145"/>
        <v>8.4878808510638279</v>
      </c>
      <c r="M891" s="205">
        <v>15.961445783132531</v>
      </c>
      <c r="N891" s="202">
        <v>9.5626984950700553</v>
      </c>
      <c r="O891" s="10">
        <f t="shared" si="141"/>
        <v>72.593301725011088</v>
      </c>
      <c r="P891" s="11">
        <f t="shared" si="142"/>
        <v>3.8036836114755612E-2</v>
      </c>
    </row>
    <row r="892" spans="1:16" x14ac:dyDescent="0.35">
      <c r="A892" s="9">
        <f t="shared" si="143"/>
        <v>29</v>
      </c>
      <c r="B892" s="14" t="s">
        <v>1164</v>
      </c>
      <c r="C892" s="8">
        <f>димвенканали!C892</f>
        <v>9465.31</v>
      </c>
      <c r="D892" s="8">
        <f>димвенканали!D892</f>
        <v>604.92999999999995</v>
      </c>
      <c r="E892" s="8">
        <f>димвенканали!E892</f>
        <v>0</v>
      </c>
      <c r="F892" s="8">
        <f t="shared" si="146"/>
        <v>10070.24</v>
      </c>
      <c r="G892" s="8">
        <v>3</v>
      </c>
      <c r="H892" s="8"/>
      <c r="I892" s="8">
        <v>192</v>
      </c>
      <c r="J892" s="217">
        <f t="shared" si="144"/>
        <v>4.8811013767209005E-2</v>
      </c>
      <c r="K892" s="209">
        <f t="shared" si="140"/>
        <v>208.98191489361699</v>
      </c>
      <c r="L892" s="202">
        <f t="shared" si="145"/>
        <v>45.976021276595738</v>
      </c>
      <c r="M892" s="205">
        <v>86.4578313253012</v>
      </c>
      <c r="N892" s="202">
        <v>51.797950181629481</v>
      </c>
      <c r="O892" s="10">
        <f t="shared" si="141"/>
        <v>393.21371767714339</v>
      </c>
      <c r="P892" s="11">
        <f t="shared" si="142"/>
        <v>3.9047104902876537E-2</v>
      </c>
    </row>
    <row r="893" spans="1:16" x14ac:dyDescent="0.35">
      <c r="A893" s="9">
        <f t="shared" si="143"/>
        <v>30</v>
      </c>
      <c r="B893" s="14" t="s">
        <v>1165</v>
      </c>
      <c r="C893" s="8">
        <f>димвенканали!C893</f>
        <v>4055.4</v>
      </c>
      <c r="D893" s="8">
        <f>димвенканали!D893</f>
        <v>33.9</v>
      </c>
      <c r="E893" s="8">
        <f>димвенканали!E893</f>
        <v>161.30000000000001</v>
      </c>
      <c r="F893" s="8">
        <f t="shared" si="146"/>
        <v>4250.6000000000004</v>
      </c>
      <c r="G893" s="8">
        <v>1</v>
      </c>
      <c r="H893" s="8">
        <v>3</v>
      </c>
      <c r="I893" s="8">
        <v>163</v>
      </c>
      <c r="J893" s="217">
        <f t="shared" si="144"/>
        <v>4.180225281602002E-2</v>
      </c>
      <c r="K893" s="209">
        <f t="shared" si="140"/>
        <v>178.97425531914891</v>
      </c>
      <c r="L893" s="202">
        <f t="shared" si="145"/>
        <v>39.374336170212757</v>
      </c>
      <c r="M893" s="205">
        <v>74.043373493975892</v>
      </c>
      <c r="N893" s="202">
        <v>44.360295796574981</v>
      </c>
      <c r="O893" s="10">
        <f t="shared" si="141"/>
        <v>336.75226077991255</v>
      </c>
      <c r="P893" s="11">
        <f t="shared" si="142"/>
        <v>7.9224641410603799E-2</v>
      </c>
    </row>
    <row r="894" spans="1:16" x14ac:dyDescent="0.35">
      <c r="A894" s="9">
        <f t="shared" si="143"/>
        <v>31</v>
      </c>
      <c r="B894" s="14" t="s">
        <v>1166</v>
      </c>
      <c r="C894" s="8">
        <f>димвенканали!C894</f>
        <v>4238.2299999999996</v>
      </c>
      <c r="D894" s="8">
        <f>димвенканали!D894</f>
        <v>0</v>
      </c>
      <c r="E894" s="8">
        <f>димвенканали!E894</f>
        <v>0</v>
      </c>
      <c r="F894" s="8">
        <f t="shared" si="146"/>
        <v>4238.2299999999996</v>
      </c>
      <c r="G894" s="8"/>
      <c r="H894" s="8"/>
      <c r="I894" s="8">
        <v>72</v>
      </c>
      <c r="J894" s="217">
        <f t="shared" si="144"/>
        <v>1.8022528160200248E-2</v>
      </c>
      <c r="K894" s="209">
        <f t="shared" si="140"/>
        <v>77.162553191489351</v>
      </c>
      <c r="L894" s="202">
        <f t="shared" si="145"/>
        <v>16.975761702127656</v>
      </c>
      <c r="M894" s="205">
        <v>31.922891566265061</v>
      </c>
      <c r="N894" s="202">
        <v>19.125396990140111</v>
      </c>
      <c r="O894" s="10">
        <f t="shared" si="141"/>
        <v>145.18660345002218</v>
      </c>
      <c r="P894" s="11">
        <f t="shared" si="142"/>
        <v>3.4256423896301569E-2</v>
      </c>
    </row>
    <row r="895" spans="1:16" x14ac:dyDescent="0.35">
      <c r="A895" s="9">
        <f t="shared" si="143"/>
        <v>32</v>
      </c>
      <c r="B895" s="14" t="s">
        <v>1167</v>
      </c>
      <c r="C895" s="8">
        <f>димвенканали!C895</f>
        <v>4245.3999999999996</v>
      </c>
      <c r="D895" s="8">
        <f>димвенканали!D895</f>
        <v>0</v>
      </c>
      <c r="E895" s="8">
        <f>димвенканали!E895</f>
        <v>0</v>
      </c>
      <c r="F895" s="8">
        <f t="shared" si="146"/>
        <v>4245.3999999999996</v>
      </c>
      <c r="G895" s="8"/>
      <c r="H895" s="8"/>
      <c r="I895" s="8">
        <v>72</v>
      </c>
      <c r="J895" s="217">
        <f t="shared" si="144"/>
        <v>1.8022528160200248E-2</v>
      </c>
      <c r="K895" s="209">
        <f t="shared" si="140"/>
        <v>77.162553191489351</v>
      </c>
      <c r="L895" s="202">
        <f t="shared" si="145"/>
        <v>16.975761702127656</v>
      </c>
      <c r="M895" s="205">
        <v>31.922891566265061</v>
      </c>
      <c r="N895" s="202">
        <v>19.125396990140111</v>
      </c>
      <c r="O895" s="10">
        <f t="shared" si="141"/>
        <v>145.18660345002218</v>
      </c>
      <c r="P895" s="11">
        <f t="shared" si="142"/>
        <v>3.4198568674335086E-2</v>
      </c>
    </row>
    <row r="896" spans="1:16" x14ac:dyDescent="0.35">
      <c r="A896" s="9">
        <f t="shared" si="143"/>
        <v>33</v>
      </c>
      <c r="B896" s="14" t="s">
        <v>1168</v>
      </c>
      <c r="C896" s="8">
        <f>димвенканали!C896</f>
        <v>4246.87</v>
      </c>
      <c r="D896" s="8">
        <f>димвенканали!D896</f>
        <v>0</v>
      </c>
      <c r="E896" s="8">
        <f>димвенканали!E896</f>
        <v>0</v>
      </c>
      <c r="F896" s="8">
        <f t="shared" si="146"/>
        <v>4246.87</v>
      </c>
      <c r="G896" s="8"/>
      <c r="H896" s="8"/>
      <c r="I896" s="8">
        <v>72</v>
      </c>
      <c r="J896" s="217">
        <f t="shared" si="144"/>
        <v>1.8022528160200248E-2</v>
      </c>
      <c r="K896" s="209">
        <f t="shared" si="140"/>
        <v>77.162553191489351</v>
      </c>
      <c r="L896" s="202">
        <f t="shared" si="145"/>
        <v>16.975761702127656</v>
      </c>
      <c r="M896" s="205">
        <v>31.922891566265061</v>
      </c>
      <c r="N896" s="202">
        <v>19.125396990140111</v>
      </c>
      <c r="O896" s="10">
        <f t="shared" si="141"/>
        <v>145.18660345002218</v>
      </c>
      <c r="P896" s="11">
        <f t="shared" si="142"/>
        <v>3.4186731275038365E-2</v>
      </c>
    </row>
    <row r="897" spans="1:16" x14ac:dyDescent="0.35">
      <c r="A897" s="9">
        <f t="shared" si="143"/>
        <v>34</v>
      </c>
      <c r="B897" s="14" t="s">
        <v>1169</v>
      </c>
      <c r="C897" s="8">
        <f>димвенканали!C897</f>
        <v>4173.55</v>
      </c>
      <c r="D897" s="8">
        <f>димвенканали!D897</f>
        <v>0</v>
      </c>
      <c r="E897" s="8">
        <f>димвенканали!E897</f>
        <v>0</v>
      </c>
      <c r="F897" s="8">
        <f t="shared" si="146"/>
        <v>4173.55</v>
      </c>
      <c r="G897" s="8"/>
      <c r="H897" s="8"/>
      <c r="I897" s="8">
        <v>72</v>
      </c>
      <c r="J897" s="217">
        <f t="shared" si="144"/>
        <v>1.8022528160200248E-2</v>
      </c>
      <c r="K897" s="209">
        <f t="shared" si="140"/>
        <v>77.162553191489351</v>
      </c>
      <c r="L897" s="202">
        <f t="shared" si="145"/>
        <v>16.975761702127656</v>
      </c>
      <c r="M897" s="205">
        <v>31.922891566265061</v>
      </c>
      <c r="N897" s="202">
        <v>19.125396990140111</v>
      </c>
      <c r="O897" s="10">
        <f t="shared" si="141"/>
        <v>145.18660345002218</v>
      </c>
      <c r="P897" s="11">
        <f t="shared" si="142"/>
        <v>3.4787316181673196E-2</v>
      </c>
    </row>
    <row r="898" spans="1:16" x14ac:dyDescent="0.35">
      <c r="A898" s="9">
        <f t="shared" si="143"/>
        <v>35</v>
      </c>
      <c r="B898" s="14" t="s">
        <v>536</v>
      </c>
      <c r="C898" s="8">
        <f>димвенканали!C898</f>
        <v>2393.84</v>
      </c>
      <c r="D898" s="8">
        <f>димвенканали!D898</f>
        <v>0</v>
      </c>
      <c r="E898" s="8">
        <f>димвенканали!E898</f>
        <v>0</v>
      </c>
      <c r="F898" s="8">
        <f t="shared" si="146"/>
        <v>2393.84</v>
      </c>
      <c r="G898" s="8"/>
      <c r="H898" s="8"/>
      <c r="I898" s="8">
        <v>94</v>
      </c>
      <c r="J898" s="217">
        <f t="shared" si="144"/>
        <v>2.3529411764705882E-2</v>
      </c>
      <c r="K898" s="209">
        <f t="shared" si="140"/>
        <v>100.74</v>
      </c>
      <c r="L898" s="202">
        <f t="shared" si="145"/>
        <v>22.162800000000001</v>
      </c>
      <c r="M898" s="205">
        <v>41.677108433734944</v>
      </c>
      <c r="N898" s="202">
        <v>66.432682926829273</v>
      </c>
      <c r="O898" s="10">
        <f t="shared" si="141"/>
        <v>231.01259136056422</v>
      </c>
      <c r="P898" s="69">
        <f t="shared" si="142"/>
        <v>9.6502937272568007E-2</v>
      </c>
    </row>
    <row r="899" spans="1:16" x14ac:dyDescent="0.35">
      <c r="A899" s="9">
        <f t="shared" si="143"/>
        <v>36</v>
      </c>
      <c r="B899" s="65" t="s">
        <v>1189</v>
      </c>
      <c r="C899" s="8">
        <f>димвенканали!C899</f>
        <v>1450.7</v>
      </c>
      <c r="D899" s="8">
        <f>димвенканали!D899</f>
        <v>0</v>
      </c>
      <c r="E899" s="8">
        <f>димвенканали!E899</f>
        <v>0</v>
      </c>
      <c r="F899" s="8">
        <f t="shared" si="146"/>
        <v>1450.7</v>
      </c>
      <c r="G899" s="8"/>
      <c r="H899" s="8"/>
      <c r="I899" s="8">
        <v>25</v>
      </c>
      <c r="J899" s="217">
        <f t="shared" si="144"/>
        <v>6.2578222778473091E-3</v>
      </c>
      <c r="K899" s="209">
        <f t="shared" si="140"/>
        <v>26.792553191489361</v>
      </c>
      <c r="L899" s="202">
        <f t="shared" si="145"/>
        <v>5.8943617021276591</v>
      </c>
      <c r="M899" s="205">
        <v>11.08433734939759</v>
      </c>
      <c r="N899" s="202">
        <v>7.8749230769230776</v>
      </c>
      <c r="O899" s="10">
        <f t="shared" si="141"/>
        <v>51.64617531993769</v>
      </c>
      <c r="P899" s="69">
        <f t="shared" si="142"/>
        <v>3.56008653201473E-2</v>
      </c>
    </row>
    <row r="900" spans="1:16" x14ac:dyDescent="0.35">
      <c r="A900" s="9">
        <f t="shared" si="143"/>
        <v>37</v>
      </c>
      <c r="B900" s="65" t="s">
        <v>308</v>
      </c>
      <c r="C900" s="8">
        <f>димвенканали!C900</f>
        <v>3971.3</v>
      </c>
      <c r="D900" s="8">
        <f>димвенканали!D900</f>
        <v>214</v>
      </c>
      <c r="E900" s="8">
        <f>димвенканали!E900</f>
        <v>0</v>
      </c>
      <c r="F900" s="8">
        <f t="shared" si="146"/>
        <v>4185.3</v>
      </c>
      <c r="G900" s="8">
        <v>1</v>
      </c>
      <c r="H900" s="8"/>
      <c r="I900" s="8">
        <v>162</v>
      </c>
      <c r="J900" s="217">
        <f t="shared" si="144"/>
        <v>4.0801001251564453E-2</v>
      </c>
      <c r="K900" s="209">
        <f t="shared" si="140"/>
        <v>174.68744680851063</v>
      </c>
      <c r="L900" s="202">
        <f t="shared" si="145"/>
        <v>38.431238297872341</v>
      </c>
      <c r="M900" s="205">
        <v>72.269879518072287</v>
      </c>
      <c r="N900" s="202">
        <v>51.344498461538464</v>
      </c>
      <c r="O900" s="10">
        <f t="shared" si="141"/>
        <v>336.73306308599376</v>
      </c>
      <c r="P900" s="69">
        <f t="shared" si="142"/>
        <v>8.045613530356098E-2</v>
      </c>
    </row>
    <row r="901" spans="1:16" x14ac:dyDescent="0.35">
      <c r="A901" s="9">
        <f t="shared" si="143"/>
        <v>38</v>
      </c>
      <c r="B901" s="65" t="s">
        <v>1777</v>
      </c>
      <c r="C901" s="8">
        <v>70.5</v>
      </c>
      <c r="D901" s="8">
        <v>0</v>
      </c>
      <c r="E901" s="8">
        <v>0</v>
      </c>
      <c r="F901" s="8">
        <v>70.5</v>
      </c>
      <c r="G901" s="8"/>
      <c r="H901" s="8"/>
      <c r="I901" s="8">
        <v>0</v>
      </c>
      <c r="J901" s="217">
        <f t="shared" si="144"/>
        <v>0</v>
      </c>
      <c r="K901" s="209">
        <v>0</v>
      </c>
      <c r="L901" s="202">
        <v>0</v>
      </c>
      <c r="M901" s="205">
        <v>0</v>
      </c>
      <c r="N901" s="202">
        <v>0</v>
      </c>
      <c r="O901" s="10">
        <v>0</v>
      </c>
      <c r="P901" s="69">
        <v>0</v>
      </c>
    </row>
    <row r="902" spans="1:16" x14ac:dyDescent="0.35">
      <c r="A902" s="9">
        <f t="shared" si="143"/>
        <v>39</v>
      </c>
      <c r="B902" s="14" t="s">
        <v>588</v>
      </c>
      <c r="C902" s="8">
        <f>димвенканали!C902</f>
        <v>12677.6</v>
      </c>
      <c r="D902" s="8">
        <f>димвенканали!D902</f>
        <v>0</v>
      </c>
      <c r="E902" s="8">
        <f>димвенканали!E902</f>
        <v>0</v>
      </c>
      <c r="F902" s="8">
        <f t="shared" si="146"/>
        <v>12677.6</v>
      </c>
      <c r="G902" s="8"/>
      <c r="H902" s="8"/>
      <c r="I902" s="8">
        <v>249</v>
      </c>
      <c r="J902" s="217">
        <f t="shared" si="144"/>
        <v>6.2327909887359194E-2</v>
      </c>
      <c r="K902" s="209">
        <f t="shared" si="140"/>
        <v>266.85382978723402</v>
      </c>
      <c r="L902" s="202">
        <f t="shared" si="145"/>
        <v>58.707842553191483</v>
      </c>
      <c r="M902" s="205">
        <v>110.39999999999999</v>
      </c>
      <c r="N902" s="202">
        <v>65.766578947368416</v>
      </c>
      <c r="O902" s="10">
        <f>K902+L902+M902+N902</f>
        <v>501.72825128779391</v>
      </c>
      <c r="P902" s="69">
        <f>O902/F902</f>
        <v>3.9575964795213123E-2</v>
      </c>
    </row>
    <row r="903" spans="1:16" x14ac:dyDescent="0.35">
      <c r="A903" s="9">
        <f t="shared" si="143"/>
        <v>40</v>
      </c>
      <c r="B903" s="207" t="s">
        <v>597</v>
      </c>
      <c r="C903" s="8">
        <f>димвенканали!C903</f>
        <v>3362.1</v>
      </c>
      <c r="D903" s="8">
        <f>димвенканали!D903</f>
        <v>0</v>
      </c>
      <c r="E903" s="8">
        <f>димвенканали!E903</f>
        <v>0</v>
      </c>
      <c r="F903" s="8">
        <f>C903+D903+E903</f>
        <v>3362.1</v>
      </c>
      <c r="G903" s="8"/>
      <c r="H903" s="8"/>
      <c r="I903" s="8">
        <v>109</v>
      </c>
      <c r="J903" s="217">
        <f t="shared" si="144"/>
        <v>2.7284105131414268E-2</v>
      </c>
      <c r="K903" s="209">
        <f>112.861442505133*1.15*1.35*1.2</f>
        <v>210.26086738706275</v>
      </c>
      <c r="L903" s="202">
        <f t="shared" si="145"/>
        <v>46.257390825153806</v>
      </c>
      <c r="M903" s="205">
        <v>87.60869474460948</v>
      </c>
      <c r="N903" s="202">
        <v>28.641596509240248</v>
      </c>
      <c r="O903" s="10">
        <f>K903+L903+M903+N903</f>
        <v>372.76854946606625</v>
      </c>
      <c r="P903" s="69">
        <f>O903/F903</f>
        <v>0.11087372459655163</v>
      </c>
    </row>
    <row r="904" spans="1:16" x14ac:dyDescent="0.35">
      <c r="A904" s="9">
        <f t="shared" si="143"/>
        <v>41</v>
      </c>
      <c r="B904" s="207" t="s">
        <v>598</v>
      </c>
      <c r="C904" s="8">
        <f>димвенканали!C904</f>
        <v>2646.8</v>
      </c>
      <c r="D904" s="8">
        <f>димвенканали!D904</f>
        <v>78.7</v>
      </c>
      <c r="E904" s="8">
        <f>димвенканали!E904</f>
        <v>160.30000000000001</v>
      </c>
      <c r="F904" s="8">
        <f>C904+D904+E904</f>
        <v>2885.8</v>
      </c>
      <c r="G904" s="8"/>
      <c r="H904" s="8"/>
      <c r="I904" s="8">
        <v>78</v>
      </c>
      <c r="J904" s="217">
        <f t="shared" si="144"/>
        <v>1.9524405506883603E-2</v>
      </c>
      <c r="K904" s="209">
        <f>80.7632340862423*1.15*1.35*1.2</f>
        <v>150.46190510266939</v>
      </c>
      <c r="L904" s="202">
        <f t="shared" si="145"/>
        <v>33.101619122587266</v>
      </c>
      <c r="M904" s="205">
        <v>62.692460459445584</v>
      </c>
      <c r="N904" s="202">
        <v>12.056365503080084</v>
      </c>
      <c r="O904" s="10">
        <f>K904+L904+M904+N904</f>
        <v>258.31235018778233</v>
      </c>
      <c r="P904" s="69">
        <f>O904/F904</f>
        <v>8.9511522000063182E-2</v>
      </c>
    </row>
    <row r="905" spans="1:16" ht="18" x14ac:dyDescent="0.4">
      <c r="A905" s="9"/>
      <c r="B905" s="17" t="s">
        <v>1698</v>
      </c>
      <c r="C905" s="186">
        <f t="shared" ref="C905:O905" si="147">SUM(C864:C904)</f>
        <v>180124.45999999996</v>
      </c>
      <c r="D905" s="186">
        <f t="shared" si="147"/>
        <v>1050.4299999999998</v>
      </c>
      <c r="E905" s="186">
        <f t="shared" si="147"/>
        <v>987.39999999999986</v>
      </c>
      <c r="F905" s="186">
        <f t="shared" si="147"/>
        <v>182162.28999999998</v>
      </c>
      <c r="G905" s="300">
        <f t="shared" si="147"/>
        <v>6</v>
      </c>
      <c r="H905" s="300">
        <f t="shared" si="147"/>
        <v>12</v>
      </c>
      <c r="I905" s="300">
        <f t="shared" si="147"/>
        <v>3977</v>
      </c>
      <c r="J905" s="224">
        <f t="shared" si="147"/>
        <v>0.99999999999999989</v>
      </c>
      <c r="K905" s="224">
        <f t="shared" si="147"/>
        <v>4441.764474617391</v>
      </c>
      <c r="L905" s="224">
        <f t="shared" si="147"/>
        <v>977.18818441582619</v>
      </c>
      <c r="M905" s="340">
        <f t="shared" si="147"/>
        <v>1838.6674202642957</v>
      </c>
      <c r="N905" s="224">
        <f t="shared" si="147"/>
        <v>1102.5878389901068</v>
      </c>
      <c r="O905" s="186">
        <f t="shared" si="147"/>
        <v>8360.2079182876187</v>
      </c>
      <c r="P905" s="82">
        <f>O905/F905</f>
        <v>4.589428425766727E-2</v>
      </c>
    </row>
    <row r="906" spans="1:16" ht="18" x14ac:dyDescent="0.4">
      <c r="A906" s="9"/>
      <c r="B906" s="7" t="s">
        <v>311</v>
      </c>
      <c r="C906" s="8"/>
      <c r="D906" s="8"/>
      <c r="E906" s="8"/>
      <c r="F906" s="8"/>
      <c r="G906" s="8"/>
      <c r="H906" s="8"/>
      <c r="I906" s="330">
        <v>3995</v>
      </c>
      <c r="J906" s="195"/>
      <c r="K906" s="195"/>
      <c r="L906" s="202">
        <f t="shared" si="145"/>
        <v>0</v>
      </c>
      <c r="M906" s="202"/>
      <c r="N906" s="195"/>
      <c r="O906" s="8"/>
      <c r="P906" s="11"/>
    </row>
    <row r="907" spans="1:16" x14ac:dyDescent="0.35">
      <c r="A907" s="9">
        <v>1</v>
      </c>
      <c r="B907" s="14" t="s">
        <v>312</v>
      </c>
      <c r="C907" s="8">
        <f>димвенканали!C907</f>
        <v>209.7</v>
      </c>
      <c r="D907" s="8">
        <f>димвенканали!D907</f>
        <v>0</v>
      </c>
      <c r="E907" s="8">
        <f>димвенканали!E907</f>
        <v>0</v>
      </c>
      <c r="F907" s="8">
        <f t="shared" ref="F907:F961" si="148">C907+D907+E907</f>
        <v>209.7</v>
      </c>
      <c r="G907" s="8"/>
      <c r="H907" s="8"/>
      <c r="I907" s="8">
        <v>4</v>
      </c>
      <c r="J907" s="217">
        <f>3/4613*(I907+H907+G907)</f>
        <v>2.6013440277476698E-3</v>
      </c>
      <c r="K907" s="209">
        <f t="shared" ref="K907:K964" si="149">J907*$K$2</f>
        <v>11.13752438760026</v>
      </c>
      <c r="L907" s="202">
        <f t="shared" si="145"/>
        <v>2.4502553652720573</v>
      </c>
      <c r="M907" s="205">
        <v>4.7823261858349575</v>
      </c>
      <c r="N907" s="202">
        <v>1.3790839694656492</v>
      </c>
      <c r="O907" s="10">
        <f t="shared" ref="O907:O969" si="150">K907+L907+M907+N907</f>
        <v>19.749189908172927</v>
      </c>
      <c r="P907" s="11">
        <f t="shared" ref="P907:P969" si="151">O907/F907</f>
        <v>9.4178301898774089E-2</v>
      </c>
    </row>
    <row r="908" spans="1:16" x14ac:dyDescent="0.35">
      <c r="A908" s="9">
        <f t="shared" ref="A908:A971" si="152">A907+1</f>
        <v>2</v>
      </c>
      <c r="B908" s="14" t="s">
        <v>313</v>
      </c>
      <c r="C908" s="8">
        <f>димвенканали!C908</f>
        <v>306</v>
      </c>
      <c r="D908" s="8">
        <f>димвенканали!D908</f>
        <v>0</v>
      </c>
      <c r="E908" s="8">
        <f>димвенканали!E908</f>
        <v>0</v>
      </c>
      <c r="F908" s="8">
        <f t="shared" si="148"/>
        <v>306</v>
      </c>
      <c r="G908" s="8"/>
      <c r="H908" s="8"/>
      <c r="I908" s="8">
        <v>8</v>
      </c>
      <c r="J908" s="217">
        <f t="shared" ref="J908:J971" si="153">3/4613*(I908+H908+G908)</f>
        <v>5.2026880554953397E-3</v>
      </c>
      <c r="K908" s="209">
        <f t="shared" si="149"/>
        <v>22.275048775200521</v>
      </c>
      <c r="L908" s="202">
        <f t="shared" si="145"/>
        <v>4.9005107305441147</v>
      </c>
      <c r="M908" s="205">
        <v>9.564652371669915</v>
      </c>
      <c r="N908" s="202">
        <v>2.7581679389312983</v>
      </c>
      <c r="O908" s="10">
        <f t="shared" si="150"/>
        <v>39.498379816345853</v>
      </c>
      <c r="P908" s="11">
        <f t="shared" si="151"/>
        <v>0.12907967260243744</v>
      </c>
    </row>
    <row r="909" spans="1:16" x14ac:dyDescent="0.35">
      <c r="A909" s="9">
        <f t="shared" si="152"/>
        <v>3</v>
      </c>
      <c r="B909" s="14" t="s">
        <v>314</v>
      </c>
      <c r="C909" s="8">
        <f>димвенканали!C909</f>
        <v>419.5</v>
      </c>
      <c r="D909" s="8">
        <f>димвенканали!D909</f>
        <v>0</v>
      </c>
      <c r="E909" s="8">
        <f>димвенканали!E909</f>
        <v>0</v>
      </c>
      <c r="F909" s="8">
        <f t="shared" si="148"/>
        <v>419.5</v>
      </c>
      <c r="G909" s="8"/>
      <c r="H909" s="8"/>
      <c r="I909" s="8">
        <v>8</v>
      </c>
      <c r="J909" s="217">
        <f t="shared" si="153"/>
        <v>5.2026880554953397E-3</v>
      </c>
      <c r="K909" s="209">
        <f t="shared" si="149"/>
        <v>22.275048775200521</v>
      </c>
      <c r="L909" s="202">
        <f t="shared" si="145"/>
        <v>4.9005107305441147</v>
      </c>
      <c r="M909" s="205">
        <v>9.564652371669915</v>
      </c>
      <c r="N909" s="202">
        <v>2.7581679389312983</v>
      </c>
      <c r="O909" s="10">
        <f t="shared" si="150"/>
        <v>39.498379816345853</v>
      </c>
      <c r="P909" s="11">
        <f t="shared" si="151"/>
        <v>9.4155851767213E-2</v>
      </c>
    </row>
    <row r="910" spans="1:16" x14ac:dyDescent="0.35">
      <c r="A910" s="9">
        <f t="shared" si="152"/>
        <v>4</v>
      </c>
      <c r="B910" s="14" t="s">
        <v>315</v>
      </c>
      <c r="C910" s="8">
        <f>димвенканали!C910</f>
        <v>734.75</v>
      </c>
      <c r="D910" s="8">
        <f>димвенканали!D910</f>
        <v>0</v>
      </c>
      <c r="E910" s="8">
        <f>димвенканали!E910</f>
        <v>0</v>
      </c>
      <c r="F910" s="8">
        <f t="shared" si="148"/>
        <v>734.75</v>
      </c>
      <c r="G910" s="8"/>
      <c r="H910" s="8"/>
      <c r="I910" s="8">
        <v>20</v>
      </c>
      <c r="J910" s="217">
        <f t="shared" si="153"/>
        <v>1.300672013873835E-2</v>
      </c>
      <c r="K910" s="209">
        <f t="shared" si="149"/>
        <v>55.687621938001307</v>
      </c>
      <c r="L910" s="202">
        <f t="shared" si="145"/>
        <v>12.251276826360288</v>
      </c>
      <c r="M910" s="205">
        <v>23.911630929174787</v>
      </c>
      <c r="N910" s="202">
        <v>6.8954198473282453</v>
      </c>
      <c r="O910" s="10">
        <f t="shared" si="150"/>
        <v>98.745949540864629</v>
      </c>
      <c r="P910" s="11">
        <f t="shared" si="151"/>
        <v>0.13439394289331694</v>
      </c>
    </row>
    <row r="911" spans="1:16" x14ac:dyDescent="0.35">
      <c r="A911" s="9">
        <f t="shared" si="152"/>
        <v>5</v>
      </c>
      <c r="B911" s="14" t="s">
        <v>316</v>
      </c>
      <c r="C911" s="8">
        <f>димвенканали!C911</f>
        <v>737</v>
      </c>
      <c r="D911" s="8">
        <f>димвенканали!D911</f>
        <v>0</v>
      </c>
      <c r="E911" s="8">
        <f>димвенканали!E911</f>
        <v>0</v>
      </c>
      <c r="F911" s="8">
        <f t="shared" si="148"/>
        <v>737</v>
      </c>
      <c r="G911" s="8"/>
      <c r="H911" s="8"/>
      <c r="I911" s="8">
        <v>17</v>
      </c>
      <c r="J911" s="217">
        <f t="shared" si="153"/>
        <v>1.1055712117927597E-2</v>
      </c>
      <c r="K911" s="209">
        <f t="shared" si="149"/>
        <v>47.334478647301111</v>
      </c>
      <c r="L911" s="202">
        <f t="shared" si="145"/>
        <v>10.413585302406245</v>
      </c>
      <c r="M911" s="205">
        <v>20.32488628979857</v>
      </c>
      <c r="N911" s="202">
        <v>5.8611068702290092</v>
      </c>
      <c r="O911" s="10">
        <f t="shared" si="150"/>
        <v>83.934057109734937</v>
      </c>
      <c r="P911" s="11">
        <f t="shared" si="151"/>
        <v>0.11388610191280181</v>
      </c>
    </row>
    <row r="912" spans="1:16" x14ac:dyDescent="0.35">
      <c r="A912" s="9">
        <f t="shared" si="152"/>
        <v>6</v>
      </c>
      <c r="B912" s="14" t="s">
        <v>317</v>
      </c>
      <c r="C912" s="8">
        <f>димвенканали!C912</f>
        <v>839.8</v>
      </c>
      <c r="D912" s="8">
        <f>димвенканали!D912</f>
        <v>0</v>
      </c>
      <c r="E912" s="8">
        <f>димвенканали!E912</f>
        <v>0</v>
      </c>
      <c r="F912" s="8">
        <f t="shared" si="148"/>
        <v>839.8</v>
      </c>
      <c r="G912" s="8"/>
      <c r="H912" s="8"/>
      <c r="I912" s="8">
        <v>13</v>
      </c>
      <c r="J912" s="217">
        <f t="shared" si="153"/>
        <v>8.4543680901799263E-3</v>
      </c>
      <c r="K912" s="209">
        <f t="shared" si="149"/>
        <v>36.196954259700846</v>
      </c>
      <c r="L912" s="202">
        <f t="shared" si="145"/>
        <v>7.9633299371341861</v>
      </c>
      <c r="M912" s="205">
        <v>15.542560103963613</v>
      </c>
      <c r="N912" s="202">
        <v>4.4820229007633596</v>
      </c>
      <c r="O912" s="10">
        <f t="shared" si="150"/>
        <v>64.184867201562</v>
      </c>
      <c r="P912" s="11">
        <f t="shared" si="151"/>
        <v>7.64287535146011E-2</v>
      </c>
    </row>
    <row r="913" spans="1:16" x14ac:dyDescent="0.35">
      <c r="A913" s="9">
        <f t="shared" si="152"/>
        <v>7</v>
      </c>
      <c r="B913" s="14" t="s">
        <v>318</v>
      </c>
      <c r="C913" s="8">
        <f>димвенканали!C913</f>
        <v>410.1</v>
      </c>
      <c r="D913" s="8">
        <f>димвенканали!D913</f>
        <v>0</v>
      </c>
      <c r="E913" s="8">
        <f>димвенканали!E913</f>
        <v>0</v>
      </c>
      <c r="F913" s="8">
        <f t="shared" si="148"/>
        <v>410.1</v>
      </c>
      <c r="G913" s="8"/>
      <c r="H913" s="8"/>
      <c r="I913" s="8">
        <v>8</v>
      </c>
      <c r="J913" s="217">
        <f t="shared" si="153"/>
        <v>5.2026880554953397E-3</v>
      </c>
      <c r="K913" s="209">
        <f t="shared" si="149"/>
        <v>22.275048775200521</v>
      </c>
      <c r="L913" s="202">
        <f t="shared" si="145"/>
        <v>4.9005107305441147</v>
      </c>
      <c r="M913" s="205">
        <v>9.564652371669915</v>
      </c>
      <c r="N913" s="202">
        <v>2.7581679389312983</v>
      </c>
      <c r="O913" s="10">
        <f t="shared" si="150"/>
        <v>39.498379816345853</v>
      </c>
      <c r="P913" s="11">
        <f t="shared" si="151"/>
        <v>9.6314020522667285E-2</v>
      </c>
    </row>
    <row r="914" spans="1:16" x14ac:dyDescent="0.35">
      <c r="A914" s="9">
        <f t="shared" si="152"/>
        <v>8</v>
      </c>
      <c r="B914" s="14" t="s">
        <v>319</v>
      </c>
      <c r="C914" s="8">
        <f>димвенканали!C914</f>
        <v>364.6</v>
      </c>
      <c r="D914" s="8">
        <f>димвенканали!D914</f>
        <v>0</v>
      </c>
      <c r="E914" s="8">
        <f>димвенканали!E914</f>
        <v>0</v>
      </c>
      <c r="F914" s="8">
        <f t="shared" si="148"/>
        <v>364.6</v>
      </c>
      <c r="G914" s="8"/>
      <c r="H914" s="8"/>
      <c r="I914" s="8">
        <v>8</v>
      </c>
      <c r="J914" s="217">
        <f t="shared" si="153"/>
        <v>5.2026880554953397E-3</v>
      </c>
      <c r="K914" s="209">
        <f t="shared" si="149"/>
        <v>22.275048775200521</v>
      </c>
      <c r="L914" s="202">
        <f t="shared" si="145"/>
        <v>4.9005107305441147</v>
      </c>
      <c r="M914" s="205">
        <v>9.564652371669915</v>
      </c>
      <c r="N914" s="202">
        <v>2.7581679389312983</v>
      </c>
      <c r="O914" s="10">
        <f t="shared" si="150"/>
        <v>39.498379816345853</v>
      </c>
      <c r="P914" s="11">
        <f t="shared" si="151"/>
        <v>0.1083334608237681</v>
      </c>
    </row>
    <row r="915" spans="1:16" x14ac:dyDescent="0.35">
      <c r="A915" s="9">
        <f t="shared" si="152"/>
        <v>9</v>
      </c>
      <c r="B915" s="14" t="s">
        <v>320</v>
      </c>
      <c r="C915" s="8">
        <f>димвенканали!C915</f>
        <v>753.65</v>
      </c>
      <c r="D915" s="8">
        <f>димвенканали!D915</f>
        <v>0</v>
      </c>
      <c r="E915" s="8">
        <f>димвенканали!E915</f>
        <v>0</v>
      </c>
      <c r="F915" s="8">
        <f t="shared" si="148"/>
        <v>753.65</v>
      </c>
      <c r="G915" s="8"/>
      <c r="H915" s="8"/>
      <c r="I915" s="8">
        <v>14</v>
      </c>
      <c r="J915" s="217">
        <f t="shared" si="153"/>
        <v>9.104704097116844E-3</v>
      </c>
      <c r="K915" s="209">
        <f t="shared" si="149"/>
        <v>38.981335356600908</v>
      </c>
      <c r="L915" s="202">
        <f t="shared" si="145"/>
        <v>8.5758937784521994</v>
      </c>
      <c r="M915" s="205">
        <v>16.738141650422349</v>
      </c>
      <c r="N915" s="202">
        <v>4.8267938931297714</v>
      </c>
      <c r="O915" s="10">
        <f t="shared" si="150"/>
        <v>69.12216467860523</v>
      </c>
      <c r="P915" s="11">
        <f t="shared" si="151"/>
        <v>9.171653244689873E-2</v>
      </c>
    </row>
    <row r="916" spans="1:16" x14ac:dyDescent="0.35">
      <c r="A916" s="9">
        <f t="shared" si="152"/>
        <v>10</v>
      </c>
      <c r="B916" s="14" t="s">
        <v>321</v>
      </c>
      <c r="C916" s="8">
        <f>димвенканали!C916</f>
        <v>769.2</v>
      </c>
      <c r="D916" s="8">
        <f>димвенканали!D916</f>
        <v>0</v>
      </c>
      <c r="E916" s="8">
        <f>димвенканали!E916</f>
        <v>0</v>
      </c>
      <c r="F916" s="8">
        <f t="shared" si="148"/>
        <v>769.2</v>
      </c>
      <c r="G916" s="8"/>
      <c r="H916" s="8"/>
      <c r="I916" s="8">
        <v>16</v>
      </c>
      <c r="J916" s="217">
        <f t="shared" si="153"/>
        <v>1.0405376110990679E-2</v>
      </c>
      <c r="K916" s="209">
        <f t="shared" si="149"/>
        <v>44.550097550401041</v>
      </c>
      <c r="L916" s="202">
        <f t="shared" si="145"/>
        <v>9.8010214610882294</v>
      </c>
      <c r="M916" s="205">
        <v>19.12930474333983</v>
      </c>
      <c r="N916" s="202">
        <v>5.5163358778625966</v>
      </c>
      <c r="O916" s="10">
        <f t="shared" si="150"/>
        <v>78.996759632691706</v>
      </c>
      <c r="P916" s="11">
        <f t="shared" si="151"/>
        <v>0.10269989551831994</v>
      </c>
    </row>
    <row r="917" spans="1:16" x14ac:dyDescent="0.35">
      <c r="A917" s="9">
        <f t="shared" si="152"/>
        <v>11</v>
      </c>
      <c r="B917" s="14" t="s">
        <v>322</v>
      </c>
      <c r="C917" s="8">
        <f>димвенканали!C917</f>
        <v>373.5</v>
      </c>
      <c r="D917" s="8">
        <f>димвенканали!D917</f>
        <v>0</v>
      </c>
      <c r="E917" s="8">
        <f>димвенканали!E917</f>
        <v>0</v>
      </c>
      <c r="F917" s="8">
        <f t="shared" si="148"/>
        <v>373.5</v>
      </c>
      <c r="G917" s="8"/>
      <c r="H917" s="8"/>
      <c r="I917" s="8">
        <v>8</v>
      </c>
      <c r="J917" s="217">
        <f t="shared" si="153"/>
        <v>5.2026880554953397E-3</v>
      </c>
      <c r="K917" s="209">
        <f t="shared" si="149"/>
        <v>22.275048775200521</v>
      </c>
      <c r="L917" s="202">
        <f t="shared" si="145"/>
        <v>4.9005107305441147</v>
      </c>
      <c r="M917" s="205">
        <v>9.564652371669915</v>
      </c>
      <c r="N917" s="202">
        <v>2.7581679389312983</v>
      </c>
      <c r="O917" s="10">
        <f t="shared" si="150"/>
        <v>39.498379816345853</v>
      </c>
      <c r="P917" s="11">
        <f t="shared" si="151"/>
        <v>0.10575202092729813</v>
      </c>
    </row>
    <row r="918" spans="1:16" x14ac:dyDescent="0.35">
      <c r="A918" s="9">
        <f t="shared" si="152"/>
        <v>12</v>
      </c>
      <c r="B918" s="14" t="s">
        <v>323</v>
      </c>
      <c r="C918" s="8">
        <f>димвенканали!C918</f>
        <v>331.8</v>
      </c>
      <c r="D918" s="8">
        <f>димвенканали!D918</f>
        <v>0</v>
      </c>
      <c r="E918" s="8">
        <f>димвенканали!E918</f>
        <v>0</v>
      </c>
      <c r="F918" s="8">
        <f t="shared" si="148"/>
        <v>331.8</v>
      </c>
      <c r="G918" s="8"/>
      <c r="H918" s="8"/>
      <c r="I918" s="8">
        <v>8</v>
      </c>
      <c r="J918" s="217">
        <f t="shared" si="153"/>
        <v>5.2026880554953397E-3</v>
      </c>
      <c r="K918" s="209">
        <f t="shared" si="149"/>
        <v>22.275048775200521</v>
      </c>
      <c r="L918" s="202">
        <f t="shared" si="145"/>
        <v>4.9005107305441147</v>
      </c>
      <c r="M918" s="205">
        <v>9.564652371669915</v>
      </c>
      <c r="N918" s="202">
        <v>2.7581679389312983</v>
      </c>
      <c r="O918" s="10">
        <f t="shared" si="150"/>
        <v>39.498379816345853</v>
      </c>
      <c r="P918" s="11">
        <f t="shared" si="151"/>
        <v>0.11904273603479762</v>
      </c>
    </row>
    <row r="919" spans="1:16" x14ac:dyDescent="0.35">
      <c r="A919" s="9">
        <f t="shared" si="152"/>
        <v>13</v>
      </c>
      <c r="B919" s="14" t="s">
        <v>324</v>
      </c>
      <c r="C919" s="8">
        <f>димвенканали!C919</f>
        <v>4787.4799999999996</v>
      </c>
      <c r="D919" s="8">
        <f>димвенканали!D919</f>
        <v>0</v>
      </c>
      <c r="E919" s="8">
        <f>димвенканали!E919</f>
        <v>0</v>
      </c>
      <c r="F919" s="8">
        <f t="shared" si="148"/>
        <v>4787.4799999999996</v>
      </c>
      <c r="G919" s="8"/>
      <c r="H919" s="8"/>
      <c r="I919" s="8">
        <v>80</v>
      </c>
      <c r="J919" s="217">
        <f t="shared" si="153"/>
        <v>5.20268805549534E-2</v>
      </c>
      <c r="K919" s="209">
        <f t="shared" si="149"/>
        <v>222.75048775200523</v>
      </c>
      <c r="L919" s="202">
        <f t="shared" si="145"/>
        <v>49.00510730544115</v>
      </c>
      <c r="M919" s="205">
        <v>95.64652371669915</v>
      </c>
      <c r="N919" s="202">
        <v>27.581679389312981</v>
      </c>
      <c r="O919" s="10">
        <f t="shared" si="150"/>
        <v>394.98379816345852</v>
      </c>
      <c r="P919" s="11">
        <f t="shared" si="151"/>
        <v>8.2503487881611742E-2</v>
      </c>
    </row>
    <row r="920" spans="1:16" x14ac:dyDescent="0.35">
      <c r="A920" s="9">
        <f t="shared" si="152"/>
        <v>14</v>
      </c>
      <c r="B920" s="14" t="s">
        <v>325</v>
      </c>
      <c r="C920" s="8">
        <f>димвенканали!C920</f>
        <v>186.8</v>
      </c>
      <c r="D920" s="8">
        <f>димвенканали!D920</f>
        <v>0</v>
      </c>
      <c r="E920" s="8">
        <f>димвенканали!E920</f>
        <v>0</v>
      </c>
      <c r="F920" s="8">
        <f t="shared" si="148"/>
        <v>186.8</v>
      </c>
      <c r="G920" s="8"/>
      <c r="H920" s="8"/>
      <c r="I920" s="8">
        <v>4</v>
      </c>
      <c r="J920" s="217">
        <f t="shared" si="153"/>
        <v>2.6013440277476698E-3</v>
      </c>
      <c r="K920" s="209">
        <f t="shared" si="149"/>
        <v>11.13752438760026</v>
      </c>
      <c r="L920" s="202">
        <f t="shared" si="145"/>
        <v>2.4502553652720573</v>
      </c>
      <c r="M920" s="205">
        <v>4.7823261858349575</v>
      </c>
      <c r="N920" s="202">
        <v>1.3790839694656492</v>
      </c>
      <c r="O920" s="10">
        <f t="shared" si="150"/>
        <v>19.749189908172927</v>
      </c>
      <c r="P920" s="11">
        <f t="shared" si="151"/>
        <v>0.10572371471184649</v>
      </c>
    </row>
    <row r="921" spans="1:16" x14ac:dyDescent="0.35">
      <c r="A921" s="9">
        <f t="shared" si="152"/>
        <v>15</v>
      </c>
      <c r="B921" s="14" t="s">
        <v>326</v>
      </c>
      <c r="C921" s="8">
        <f>димвенканали!C921</f>
        <v>196.8</v>
      </c>
      <c r="D921" s="8">
        <f>димвенканали!D921</f>
        <v>0</v>
      </c>
      <c r="E921" s="8">
        <f>димвенканали!E921</f>
        <v>0</v>
      </c>
      <c r="F921" s="8">
        <f t="shared" si="148"/>
        <v>196.8</v>
      </c>
      <c r="G921" s="8"/>
      <c r="H921" s="8"/>
      <c r="I921" s="8">
        <v>4</v>
      </c>
      <c r="J921" s="217">
        <f t="shared" si="153"/>
        <v>2.6013440277476698E-3</v>
      </c>
      <c r="K921" s="209">
        <f t="shared" si="149"/>
        <v>11.13752438760026</v>
      </c>
      <c r="L921" s="202">
        <f t="shared" si="145"/>
        <v>2.4502553652720573</v>
      </c>
      <c r="M921" s="205">
        <v>4.7823261858349575</v>
      </c>
      <c r="N921" s="202">
        <v>1.3790839694656492</v>
      </c>
      <c r="O921" s="10">
        <f t="shared" si="150"/>
        <v>19.749189908172927</v>
      </c>
      <c r="P921" s="11">
        <f t="shared" si="151"/>
        <v>0.10035157473665104</v>
      </c>
    </row>
    <row r="922" spans="1:16" x14ac:dyDescent="0.35">
      <c r="A922" s="9">
        <f t="shared" si="152"/>
        <v>16</v>
      </c>
      <c r="B922" s="14" t="s">
        <v>327</v>
      </c>
      <c r="C922" s="8">
        <f>димвенканали!C922</f>
        <v>144.1</v>
      </c>
      <c r="D922" s="8">
        <f>димвенканали!D922</f>
        <v>0</v>
      </c>
      <c r="E922" s="8">
        <f>димвенканали!E922</f>
        <v>0</v>
      </c>
      <c r="F922" s="8">
        <f t="shared" si="148"/>
        <v>144.1</v>
      </c>
      <c r="G922" s="8"/>
      <c r="H922" s="8"/>
      <c r="I922" s="8">
        <v>4</v>
      </c>
      <c r="J922" s="217">
        <f t="shared" si="153"/>
        <v>2.6013440277476698E-3</v>
      </c>
      <c r="K922" s="209">
        <f t="shared" si="149"/>
        <v>11.13752438760026</v>
      </c>
      <c r="L922" s="202">
        <f t="shared" si="145"/>
        <v>2.4502553652720573</v>
      </c>
      <c r="M922" s="205">
        <v>4.7823261858349575</v>
      </c>
      <c r="N922" s="202">
        <v>1.3790839694656492</v>
      </c>
      <c r="O922" s="10">
        <f t="shared" si="150"/>
        <v>19.749189908172927</v>
      </c>
      <c r="P922" s="11">
        <f t="shared" si="151"/>
        <v>0.13705197715595369</v>
      </c>
    </row>
    <row r="923" spans="1:16" x14ac:dyDescent="0.35">
      <c r="A923" s="9">
        <f t="shared" si="152"/>
        <v>17</v>
      </c>
      <c r="B923" s="14" t="s">
        <v>328</v>
      </c>
      <c r="C923" s="8">
        <f>димвенканали!C923</f>
        <v>194.1</v>
      </c>
      <c r="D923" s="8">
        <f>димвенканали!D923</f>
        <v>0</v>
      </c>
      <c r="E923" s="8">
        <f>димвенканали!E923</f>
        <v>0</v>
      </c>
      <c r="F923" s="8">
        <f t="shared" si="148"/>
        <v>194.1</v>
      </c>
      <c r="G923" s="8"/>
      <c r="H923" s="8"/>
      <c r="I923" s="8">
        <v>4</v>
      </c>
      <c r="J923" s="217">
        <f t="shared" si="153"/>
        <v>2.6013440277476698E-3</v>
      </c>
      <c r="K923" s="209">
        <f t="shared" si="149"/>
        <v>11.13752438760026</v>
      </c>
      <c r="L923" s="202">
        <f t="shared" si="145"/>
        <v>2.4502553652720573</v>
      </c>
      <c r="M923" s="205">
        <v>4.7823261858349575</v>
      </c>
      <c r="N923" s="202">
        <v>1.3790839694656492</v>
      </c>
      <c r="O923" s="10">
        <f t="shared" si="150"/>
        <v>19.749189908172927</v>
      </c>
      <c r="P923" s="11">
        <f t="shared" si="151"/>
        <v>0.10174750081490432</v>
      </c>
    </row>
    <row r="924" spans="1:16" x14ac:dyDescent="0.35">
      <c r="A924" s="9">
        <f t="shared" si="152"/>
        <v>18</v>
      </c>
      <c r="B924" s="14" t="s">
        <v>329</v>
      </c>
      <c r="C924" s="8">
        <f>димвенканали!C924</f>
        <v>130.5</v>
      </c>
      <c r="D924" s="8">
        <f>димвенканали!D924</f>
        <v>0</v>
      </c>
      <c r="E924" s="8">
        <f>димвенканали!E924</f>
        <v>0</v>
      </c>
      <c r="F924" s="8">
        <f t="shared" si="148"/>
        <v>130.5</v>
      </c>
      <c r="G924" s="8"/>
      <c r="H924" s="8"/>
      <c r="I924" s="8">
        <v>3</v>
      </c>
      <c r="J924" s="217">
        <f t="shared" si="153"/>
        <v>1.9510080208107524E-3</v>
      </c>
      <c r="K924" s="209">
        <f t="shared" si="149"/>
        <v>8.3531432907001957</v>
      </c>
      <c r="L924" s="202">
        <f t="shared" ref="L924:L978" si="154">K924*0.22</f>
        <v>1.837691523954043</v>
      </c>
      <c r="M924" s="205">
        <v>3.5867446393762181</v>
      </c>
      <c r="N924" s="202">
        <v>1.0343129770992368</v>
      </c>
      <c r="O924" s="10">
        <f t="shared" si="150"/>
        <v>14.811892431129692</v>
      </c>
      <c r="P924" s="11">
        <f t="shared" si="151"/>
        <v>0.11350109142628116</v>
      </c>
    </row>
    <row r="925" spans="1:16" x14ac:dyDescent="0.35">
      <c r="A925" s="9">
        <f t="shared" si="152"/>
        <v>19</v>
      </c>
      <c r="B925" s="14" t="s">
        <v>330</v>
      </c>
      <c r="C925" s="8">
        <f>димвенканали!C925</f>
        <v>137.6</v>
      </c>
      <c r="D925" s="8">
        <f>димвенканали!D925</f>
        <v>0</v>
      </c>
      <c r="E925" s="8">
        <f>димвенканали!E925</f>
        <v>0</v>
      </c>
      <c r="F925" s="8">
        <f t="shared" si="148"/>
        <v>137.6</v>
      </c>
      <c r="G925" s="8"/>
      <c r="H925" s="8"/>
      <c r="I925" s="8">
        <v>4</v>
      </c>
      <c r="J925" s="217">
        <f t="shared" si="153"/>
        <v>2.6013440277476698E-3</v>
      </c>
      <c r="K925" s="209">
        <f t="shared" si="149"/>
        <v>11.13752438760026</v>
      </c>
      <c r="L925" s="202">
        <f t="shared" si="154"/>
        <v>2.4502553652720573</v>
      </c>
      <c r="M925" s="205">
        <v>4.7823261858349575</v>
      </c>
      <c r="N925" s="202">
        <v>1.3790839694656492</v>
      </c>
      <c r="O925" s="10">
        <f t="shared" si="150"/>
        <v>19.749189908172927</v>
      </c>
      <c r="P925" s="11">
        <f t="shared" si="151"/>
        <v>0.14352608944893117</v>
      </c>
    </row>
    <row r="926" spans="1:16" x14ac:dyDescent="0.35">
      <c r="A926" s="9">
        <f t="shared" si="152"/>
        <v>20</v>
      </c>
      <c r="B926" s="14" t="s">
        <v>331</v>
      </c>
      <c r="C926" s="8">
        <f>димвенканали!C926</f>
        <v>136.69999999999999</v>
      </c>
      <c r="D926" s="8">
        <f>димвенканали!D926</f>
        <v>0</v>
      </c>
      <c r="E926" s="8">
        <f>димвенканали!E926</f>
        <v>0</v>
      </c>
      <c r="F926" s="8">
        <f t="shared" si="148"/>
        <v>136.69999999999999</v>
      </c>
      <c r="G926" s="8"/>
      <c r="H926" s="8"/>
      <c r="I926" s="8">
        <v>4</v>
      </c>
      <c r="J926" s="217">
        <f t="shared" si="153"/>
        <v>2.6013440277476698E-3</v>
      </c>
      <c r="K926" s="209">
        <f t="shared" si="149"/>
        <v>11.13752438760026</v>
      </c>
      <c r="L926" s="202">
        <f t="shared" si="154"/>
        <v>2.4502553652720573</v>
      </c>
      <c r="M926" s="205">
        <v>4.7823261858349575</v>
      </c>
      <c r="N926" s="202">
        <v>1.3790839694656492</v>
      </c>
      <c r="O926" s="10">
        <f t="shared" si="150"/>
        <v>19.749189908172927</v>
      </c>
      <c r="P926" s="11">
        <f t="shared" si="151"/>
        <v>0.14447103078400095</v>
      </c>
    </row>
    <row r="927" spans="1:16" x14ac:dyDescent="0.35">
      <c r="A927" s="9">
        <f t="shared" si="152"/>
        <v>21</v>
      </c>
      <c r="B927" s="14" t="s">
        <v>332</v>
      </c>
      <c r="C927" s="8">
        <f>димвенканали!C927</f>
        <v>221.2</v>
      </c>
      <c r="D927" s="8">
        <f>димвенканали!D927</f>
        <v>0</v>
      </c>
      <c r="E927" s="8">
        <f>димвенканали!E927</f>
        <v>0</v>
      </c>
      <c r="F927" s="8">
        <f t="shared" si="148"/>
        <v>221.2</v>
      </c>
      <c r="G927" s="8"/>
      <c r="H927" s="8"/>
      <c r="I927" s="8">
        <v>4</v>
      </c>
      <c r="J927" s="217">
        <f t="shared" si="153"/>
        <v>2.6013440277476698E-3</v>
      </c>
      <c r="K927" s="209">
        <f t="shared" si="149"/>
        <v>11.13752438760026</v>
      </c>
      <c r="L927" s="202">
        <f t="shared" si="154"/>
        <v>2.4502553652720573</v>
      </c>
      <c r="M927" s="205">
        <v>4.7823261858349575</v>
      </c>
      <c r="N927" s="202">
        <v>1.3790839694656492</v>
      </c>
      <c r="O927" s="10">
        <f t="shared" si="150"/>
        <v>19.749189908172927</v>
      </c>
      <c r="P927" s="11">
        <f t="shared" si="151"/>
        <v>8.9282052026098221E-2</v>
      </c>
    </row>
    <row r="928" spans="1:16" x14ac:dyDescent="0.35">
      <c r="A928" s="9">
        <f t="shared" si="152"/>
        <v>22</v>
      </c>
      <c r="B928" s="14" t="s">
        <v>333</v>
      </c>
      <c r="C928" s="8">
        <f>димвенканали!C928</f>
        <v>275.3</v>
      </c>
      <c r="D928" s="8">
        <f>димвенканали!D928</f>
        <v>0</v>
      </c>
      <c r="E928" s="8">
        <f>димвенканали!E928</f>
        <v>0</v>
      </c>
      <c r="F928" s="8">
        <f t="shared" si="148"/>
        <v>275.3</v>
      </c>
      <c r="G928" s="8"/>
      <c r="H928" s="8"/>
      <c r="I928" s="8">
        <v>3</v>
      </c>
      <c r="J928" s="217">
        <f t="shared" si="153"/>
        <v>1.9510080208107524E-3</v>
      </c>
      <c r="K928" s="209">
        <f t="shared" si="149"/>
        <v>8.3531432907001957</v>
      </c>
      <c r="L928" s="202">
        <f t="shared" si="154"/>
        <v>1.837691523954043</v>
      </c>
      <c r="M928" s="205">
        <v>3.5867446393762181</v>
      </c>
      <c r="N928" s="202">
        <v>1.0343129770992368</v>
      </c>
      <c r="O928" s="10">
        <f t="shared" si="150"/>
        <v>14.811892431129692</v>
      </c>
      <c r="P928" s="11">
        <f t="shared" si="151"/>
        <v>5.380273313160077E-2</v>
      </c>
    </row>
    <row r="929" spans="1:16" x14ac:dyDescent="0.35">
      <c r="A929" s="9">
        <f t="shared" si="152"/>
        <v>23</v>
      </c>
      <c r="B929" s="14" t="s">
        <v>334</v>
      </c>
      <c r="C929" s="8">
        <f>димвенканали!C929</f>
        <v>332.45</v>
      </c>
      <c r="D929" s="8">
        <f>димвенканали!D929</f>
        <v>0</v>
      </c>
      <c r="E929" s="8">
        <f>димвенканали!E929</f>
        <v>0</v>
      </c>
      <c r="F929" s="8">
        <f t="shared" si="148"/>
        <v>332.45</v>
      </c>
      <c r="G929" s="8"/>
      <c r="H929" s="8"/>
      <c r="I929" s="8">
        <v>4</v>
      </c>
      <c r="J929" s="217">
        <f t="shared" si="153"/>
        <v>2.6013440277476698E-3</v>
      </c>
      <c r="K929" s="209">
        <f t="shared" si="149"/>
        <v>11.13752438760026</v>
      </c>
      <c r="L929" s="202">
        <f t="shared" si="154"/>
        <v>2.4502553652720573</v>
      </c>
      <c r="M929" s="205">
        <v>4.7823261858349575</v>
      </c>
      <c r="N929" s="202">
        <v>1.3790839694656492</v>
      </c>
      <c r="O929" s="10">
        <f t="shared" si="150"/>
        <v>19.749189908172927</v>
      </c>
      <c r="P929" s="11">
        <f t="shared" si="151"/>
        <v>5.940499295585179E-2</v>
      </c>
    </row>
    <row r="930" spans="1:16" x14ac:dyDescent="0.35">
      <c r="A930" s="9">
        <f t="shared" si="152"/>
        <v>24</v>
      </c>
      <c r="B930" s="14" t="s">
        <v>335</v>
      </c>
      <c r="C930" s="8">
        <f>димвенканали!C930</f>
        <v>94.6</v>
      </c>
      <c r="D930" s="8">
        <f>димвенканали!D930</f>
        <v>0</v>
      </c>
      <c r="E930" s="8">
        <f>димвенканали!E930</f>
        <v>0</v>
      </c>
      <c r="F930" s="8">
        <f t="shared" si="148"/>
        <v>94.6</v>
      </c>
      <c r="G930" s="8"/>
      <c r="H930" s="8"/>
      <c r="I930" s="8">
        <v>2</v>
      </c>
      <c r="J930" s="217">
        <f t="shared" si="153"/>
        <v>1.3006720138738349E-3</v>
      </c>
      <c r="K930" s="209">
        <f t="shared" si="149"/>
        <v>5.5687621938001302</v>
      </c>
      <c r="L930" s="202">
        <f t="shared" si="154"/>
        <v>1.2251276826360287</v>
      </c>
      <c r="M930" s="205">
        <v>2.3911630929174787</v>
      </c>
      <c r="N930" s="202">
        <v>0.68954198473282458</v>
      </c>
      <c r="O930" s="10">
        <f t="shared" si="150"/>
        <v>9.8745949540864633</v>
      </c>
      <c r="P930" s="11">
        <f t="shared" si="151"/>
        <v>0.10438261050831357</v>
      </c>
    </row>
    <row r="931" spans="1:16" x14ac:dyDescent="0.35">
      <c r="A931" s="9">
        <f t="shared" si="152"/>
        <v>25</v>
      </c>
      <c r="B931" s="14" t="s">
        <v>336</v>
      </c>
      <c r="C931" s="8">
        <f>димвенканали!C931</f>
        <v>208</v>
      </c>
      <c r="D931" s="8">
        <f>димвенканали!D931</f>
        <v>0</v>
      </c>
      <c r="E931" s="8">
        <f>димвенканали!E931</f>
        <v>0</v>
      </c>
      <c r="F931" s="8">
        <f t="shared" si="148"/>
        <v>208</v>
      </c>
      <c r="G931" s="8"/>
      <c r="H931" s="8"/>
      <c r="I931" s="8">
        <v>4</v>
      </c>
      <c r="J931" s="217">
        <f t="shared" si="153"/>
        <v>2.6013440277476698E-3</v>
      </c>
      <c r="K931" s="209">
        <f t="shared" si="149"/>
        <v>11.13752438760026</v>
      </c>
      <c r="L931" s="202">
        <f t="shared" si="154"/>
        <v>2.4502553652720573</v>
      </c>
      <c r="M931" s="205">
        <v>4.7823261858349575</v>
      </c>
      <c r="N931" s="202">
        <v>1.3790839694656492</v>
      </c>
      <c r="O931" s="10">
        <f t="shared" si="150"/>
        <v>19.749189908172927</v>
      </c>
      <c r="P931" s="11">
        <f t="shared" si="151"/>
        <v>9.4948028404677531E-2</v>
      </c>
    </row>
    <row r="932" spans="1:16" x14ac:dyDescent="0.35">
      <c r="A932" s="9">
        <f t="shared" si="152"/>
        <v>26</v>
      </c>
      <c r="B932" s="14" t="s">
        <v>337</v>
      </c>
      <c r="C932" s="8">
        <f>димвенканали!C932</f>
        <v>141</v>
      </c>
      <c r="D932" s="8">
        <f>димвенканали!D932</f>
        <v>0</v>
      </c>
      <c r="E932" s="8">
        <f>димвенканали!E932</f>
        <v>0</v>
      </c>
      <c r="F932" s="8">
        <f t="shared" si="148"/>
        <v>141</v>
      </c>
      <c r="G932" s="8"/>
      <c r="H932" s="8"/>
      <c r="I932" s="8">
        <v>4</v>
      </c>
      <c r="J932" s="217">
        <f t="shared" si="153"/>
        <v>2.6013440277476698E-3</v>
      </c>
      <c r="K932" s="209">
        <f t="shared" si="149"/>
        <v>11.13752438760026</v>
      </c>
      <c r="L932" s="202">
        <f t="shared" si="154"/>
        <v>2.4502553652720573</v>
      </c>
      <c r="M932" s="205">
        <v>4.7823261858349575</v>
      </c>
      <c r="N932" s="202">
        <v>1.3790839694656492</v>
      </c>
      <c r="O932" s="10">
        <f t="shared" si="150"/>
        <v>19.749189908172927</v>
      </c>
      <c r="P932" s="11">
        <f t="shared" si="151"/>
        <v>0.14006517665370871</v>
      </c>
    </row>
    <row r="933" spans="1:16" x14ac:dyDescent="0.35">
      <c r="A933" s="9">
        <f t="shared" si="152"/>
        <v>27</v>
      </c>
      <c r="B933" s="14" t="s">
        <v>338</v>
      </c>
      <c r="C933" s="8">
        <f>димвенканали!C933</f>
        <v>382.3</v>
      </c>
      <c r="D933" s="8">
        <f>димвенканали!D933</f>
        <v>0</v>
      </c>
      <c r="E933" s="8">
        <f>димвенканали!E933</f>
        <v>0</v>
      </c>
      <c r="F933" s="8">
        <f t="shared" si="148"/>
        <v>382.3</v>
      </c>
      <c r="G933" s="8"/>
      <c r="H933" s="8"/>
      <c r="I933" s="8">
        <v>8</v>
      </c>
      <c r="J933" s="217">
        <f t="shared" si="153"/>
        <v>5.2026880554953397E-3</v>
      </c>
      <c r="K933" s="209">
        <f t="shared" si="149"/>
        <v>22.275048775200521</v>
      </c>
      <c r="L933" s="202">
        <f t="shared" si="154"/>
        <v>4.9005107305441147</v>
      </c>
      <c r="M933" s="205">
        <v>9.564652371669915</v>
      </c>
      <c r="N933" s="202">
        <v>2.7581679389312983</v>
      </c>
      <c r="O933" s="10">
        <f t="shared" si="150"/>
        <v>39.498379816345853</v>
      </c>
      <c r="P933" s="11">
        <f t="shared" si="151"/>
        <v>0.10331776044035013</v>
      </c>
    </row>
    <row r="934" spans="1:16" x14ac:dyDescent="0.35">
      <c r="A934" s="9">
        <f t="shared" si="152"/>
        <v>28</v>
      </c>
      <c r="B934" s="14" t="s">
        <v>339</v>
      </c>
      <c r="C934" s="8">
        <f>димвенканали!C934</f>
        <v>377.25</v>
      </c>
      <c r="D934" s="8">
        <f>димвенканали!D934</f>
        <v>0</v>
      </c>
      <c r="E934" s="8">
        <f>димвенканали!E934</f>
        <v>0</v>
      </c>
      <c r="F934" s="8">
        <f t="shared" si="148"/>
        <v>377.25</v>
      </c>
      <c r="G934" s="8"/>
      <c r="H934" s="8"/>
      <c r="I934" s="8">
        <v>9</v>
      </c>
      <c r="J934" s="217">
        <f t="shared" si="153"/>
        <v>5.8530240624322574E-3</v>
      </c>
      <c r="K934" s="209">
        <f t="shared" si="149"/>
        <v>25.059429872100587</v>
      </c>
      <c r="L934" s="202">
        <f t="shared" si="154"/>
        <v>5.5130745718621288</v>
      </c>
      <c r="M934" s="205">
        <v>10.760233918128655</v>
      </c>
      <c r="N934" s="202">
        <v>3.10293893129771</v>
      </c>
      <c r="O934" s="10">
        <f t="shared" si="150"/>
        <v>44.435677293389077</v>
      </c>
      <c r="P934" s="11">
        <f t="shared" si="151"/>
        <v>0.11778840899506714</v>
      </c>
    </row>
    <row r="935" spans="1:16" x14ac:dyDescent="0.35">
      <c r="A935" s="9">
        <f t="shared" si="152"/>
        <v>29</v>
      </c>
      <c r="B935" s="14" t="s">
        <v>340</v>
      </c>
      <c r="C935" s="8">
        <f>димвенканали!C935</f>
        <v>1464.75</v>
      </c>
      <c r="D935" s="8">
        <f>димвенканали!D935</f>
        <v>0</v>
      </c>
      <c r="E935" s="8">
        <f>димвенканали!E935</f>
        <v>0</v>
      </c>
      <c r="F935" s="8">
        <f t="shared" si="148"/>
        <v>1464.75</v>
      </c>
      <c r="G935" s="8"/>
      <c r="H935" s="8"/>
      <c r="I935" s="8">
        <v>21</v>
      </c>
      <c r="J935" s="217">
        <f t="shared" si="153"/>
        <v>1.3657056145675266E-2</v>
      </c>
      <c r="K935" s="209">
        <f t="shared" si="149"/>
        <v>58.472003034901363</v>
      </c>
      <c r="L935" s="202">
        <f t="shared" si="154"/>
        <v>12.8638406676783</v>
      </c>
      <c r="M935" s="205">
        <v>25.107212475633528</v>
      </c>
      <c r="N935" s="202">
        <v>7.2401908396946579</v>
      </c>
      <c r="O935" s="10">
        <f t="shared" si="150"/>
        <v>103.68324701790786</v>
      </c>
      <c r="P935" s="11">
        <f t="shared" si="151"/>
        <v>7.0785626911014074E-2</v>
      </c>
    </row>
    <row r="936" spans="1:16" x14ac:dyDescent="0.35">
      <c r="A936" s="9">
        <f t="shared" si="152"/>
        <v>30</v>
      </c>
      <c r="B936" s="14" t="s">
        <v>341</v>
      </c>
      <c r="C936" s="8">
        <f>димвенканали!C936</f>
        <v>363</v>
      </c>
      <c r="D936" s="8">
        <f>димвенканали!D936</f>
        <v>0</v>
      </c>
      <c r="E936" s="8">
        <f>димвенканали!E936</f>
        <v>0</v>
      </c>
      <c r="F936" s="8">
        <f t="shared" si="148"/>
        <v>363</v>
      </c>
      <c r="G936" s="8"/>
      <c r="H936" s="8"/>
      <c r="I936" s="8">
        <v>8</v>
      </c>
      <c r="J936" s="217">
        <f t="shared" si="153"/>
        <v>5.2026880554953397E-3</v>
      </c>
      <c r="K936" s="209">
        <f t="shared" si="149"/>
        <v>22.275048775200521</v>
      </c>
      <c r="L936" s="202">
        <f t="shared" si="154"/>
        <v>4.9005107305441147</v>
      </c>
      <c r="M936" s="205">
        <v>9.564652371669915</v>
      </c>
      <c r="N936" s="202">
        <v>2.7581679389312983</v>
      </c>
      <c r="O936" s="10">
        <f t="shared" si="150"/>
        <v>39.498379816345853</v>
      </c>
      <c r="P936" s="11">
        <f t="shared" si="151"/>
        <v>0.10881096368139354</v>
      </c>
    </row>
    <row r="937" spans="1:16" x14ac:dyDescent="0.35">
      <c r="A937" s="9">
        <f t="shared" si="152"/>
        <v>31</v>
      </c>
      <c r="B937" s="14" t="s">
        <v>342</v>
      </c>
      <c r="C937" s="8">
        <f>димвенканали!C937</f>
        <v>356.7</v>
      </c>
      <c r="D937" s="8">
        <f>димвенканали!D937</f>
        <v>0</v>
      </c>
      <c r="E937" s="8">
        <f>димвенканали!E937</f>
        <v>0</v>
      </c>
      <c r="F937" s="8">
        <f t="shared" si="148"/>
        <v>356.7</v>
      </c>
      <c r="G937" s="8"/>
      <c r="H937" s="8"/>
      <c r="I937" s="8">
        <v>8</v>
      </c>
      <c r="J937" s="217">
        <f t="shared" si="153"/>
        <v>5.2026880554953397E-3</v>
      </c>
      <c r="K937" s="209">
        <f t="shared" si="149"/>
        <v>22.275048775200521</v>
      </c>
      <c r="L937" s="202">
        <f t="shared" si="154"/>
        <v>4.9005107305441147</v>
      </c>
      <c r="M937" s="205">
        <v>9.564652371669915</v>
      </c>
      <c r="N937" s="202">
        <v>2.7581679389312983</v>
      </c>
      <c r="O937" s="10">
        <f t="shared" si="150"/>
        <v>39.498379816345853</v>
      </c>
      <c r="P937" s="11">
        <f t="shared" si="151"/>
        <v>0.11073277212320116</v>
      </c>
    </row>
    <row r="938" spans="1:16" x14ac:dyDescent="0.35">
      <c r="A938" s="9">
        <f t="shared" si="152"/>
        <v>32</v>
      </c>
      <c r="B938" s="14" t="s">
        <v>343</v>
      </c>
      <c r="C938" s="8">
        <f>димвенканали!C938</f>
        <v>3174</v>
      </c>
      <c r="D938" s="8">
        <f>димвенканали!D938</f>
        <v>0</v>
      </c>
      <c r="E938" s="8">
        <f>димвенканали!E938</f>
        <v>0</v>
      </c>
      <c r="F938" s="8">
        <f t="shared" si="148"/>
        <v>3174</v>
      </c>
      <c r="G938" s="8"/>
      <c r="H938" s="8"/>
      <c r="I938" s="8">
        <v>120</v>
      </c>
      <c r="J938" s="217">
        <f t="shared" si="153"/>
        <v>7.8040320832430093E-2</v>
      </c>
      <c r="K938" s="209">
        <f t="shared" si="149"/>
        <v>334.12573162800783</v>
      </c>
      <c r="L938" s="202">
        <f t="shared" si="154"/>
        <v>73.507660958161722</v>
      </c>
      <c r="M938" s="205">
        <v>143.46978557504872</v>
      </c>
      <c r="N938" s="202">
        <v>41.372519083969465</v>
      </c>
      <c r="O938" s="10">
        <f t="shared" si="150"/>
        <v>592.47569724518769</v>
      </c>
      <c r="P938" s="11">
        <f t="shared" si="151"/>
        <v>0.18666531104133197</v>
      </c>
    </row>
    <row r="939" spans="1:16" x14ac:dyDescent="0.35">
      <c r="A939" s="9">
        <f t="shared" si="152"/>
        <v>33</v>
      </c>
      <c r="B939" s="14" t="s">
        <v>344</v>
      </c>
      <c r="C939" s="8">
        <f>димвенканали!C939</f>
        <v>7564.79</v>
      </c>
      <c r="D939" s="8">
        <f>димвенканали!D939</f>
        <v>0</v>
      </c>
      <c r="E939" s="8">
        <f>димвенканали!E939</f>
        <v>0</v>
      </c>
      <c r="F939" s="8">
        <f t="shared" si="148"/>
        <v>7564.79</v>
      </c>
      <c r="G939" s="8"/>
      <c r="H939" s="8"/>
      <c r="I939" s="8">
        <v>144</v>
      </c>
      <c r="J939" s="217">
        <f t="shared" si="153"/>
        <v>9.3648384998916118E-2</v>
      </c>
      <c r="K939" s="209">
        <f t="shared" si="149"/>
        <v>400.95087795360939</v>
      </c>
      <c r="L939" s="202">
        <f t="shared" si="154"/>
        <v>88.209193149794061</v>
      </c>
      <c r="M939" s="205">
        <v>172.16374269005848</v>
      </c>
      <c r="N939" s="202">
        <v>49.647022900763361</v>
      </c>
      <c r="O939" s="10">
        <f t="shared" si="150"/>
        <v>710.97083669422523</v>
      </c>
      <c r="P939" s="11">
        <f t="shared" si="151"/>
        <v>9.3984213268871339E-2</v>
      </c>
    </row>
    <row r="940" spans="1:16" x14ac:dyDescent="0.35">
      <c r="A940" s="9">
        <f t="shared" si="152"/>
        <v>34</v>
      </c>
      <c r="B940" s="14" t="s">
        <v>345</v>
      </c>
      <c r="C940" s="8">
        <f>димвенканали!C940</f>
        <v>7586.48</v>
      </c>
      <c r="D940" s="8">
        <f>димвенканали!D940</f>
        <v>0</v>
      </c>
      <c r="E940" s="8">
        <f>димвенканали!E940</f>
        <v>0</v>
      </c>
      <c r="F940" s="8">
        <f t="shared" si="148"/>
        <v>7586.48</v>
      </c>
      <c r="G940" s="8"/>
      <c r="H940" s="8"/>
      <c r="I940" s="8">
        <v>144</v>
      </c>
      <c r="J940" s="217">
        <f t="shared" si="153"/>
        <v>9.3648384998916118E-2</v>
      </c>
      <c r="K940" s="209">
        <f t="shared" si="149"/>
        <v>400.95087795360939</v>
      </c>
      <c r="L940" s="202">
        <f t="shared" si="154"/>
        <v>88.209193149794061</v>
      </c>
      <c r="M940" s="205">
        <v>172.16374269005848</v>
      </c>
      <c r="N940" s="202">
        <v>49.647022900763361</v>
      </c>
      <c r="O940" s="10">
        <f t="shared" si="150"/>
        <v>710.97083669422523</v>
      </c>
      <c r="P940" s="11">
        <f t="shared" si="151"/>
        <v>9.3715509260450858E-2</v>
      </c>
    </row>
    <row r="941" spans="1:16" x14ac:dyDescent="0.35">
      <c r="A941" s="9">
        <f t="shared" si="152"/>
        <v>35</v>
      </c>
      <c r="B941" s="14" t="s">
        <v>346</v>
      </c>
      <c r="C941" s="8">
        <f>димвенканали!C941</f>
        <v>4003.9</v>
      </c>
      <c r="D941" s="8">
        <f>димвенканали!D941</f>
        <v>0</v>
      </c>
      <c r="E941" s="8">
        <f>димвенканали!E941</f>
        <v>0</v>
      </c>
      <c r="F941" s="8">
        <f t="shared" si="148"/>
        <v>4003.9</v>
      </c>
      <c r="G941" s="8"/>
      <c r="H941" s="8"/>
      <c r="I941" s="8">
        <v>72</v>
      </c>
      <c r="J941" s="217">
        <f t="shared" si="153"/>
        <v>4.6824192499458059E-2</v>
      </c>
      <c r="K941" s="209">
        <f t="shared" si="149"/>
        <v>200.4754389768047</v>
      </c>
      <c r="L941" s="202">
        <f t="shared" si="154"/>
        <v>44.10459657489703</v>
      </c>
      <c r="M941" s="205">
        <v>86.081871345029242</v>
      </c>
      <c r="N941" s="202">
        <v>24.82351145038168</v>
      </c>
      <c r="O941" s="10">
        <f t="shared" si="150"/>
        <v>355.48541834711261</v>
      </c>
      <c r="P941" s="11">
        <f t="shared" si="151"/>
        <v>8.8784789417096485E-2</v>
      </c>
    </row>
    <row r="942" spans="1:16" x14ac:dyDescent="0.35">
      <c r="A942" s="9">
        <f t="shared" si="152"/>
        <v>36</v>
      </c>
      <c r="B942" s="14" t="s">
        <v>347</v>
      </c>
      <c r="C942" s="8">
        <f>димвенканали!C942</f>
        <v>3984.06</v>
      </c>
      <c r="D942" s="8">
        <f>димвенканали!D942</f>
        <v>0</v>
      </c>
      <c r="E942" s="8">
        <f>димвенканали!E942</f>
        <v>0</v>
      </c>
      <c r="F942" s="8">
        <f t="shared" si="148"/>
        <v>3984.06</v>
      </c>
      <c r="G942" s="8"/>
      <c r="H942" s="8"/>
      <c r="I942" s="8">
        <v>72</v>
      </c>
      <c r="J942" s="217">
        <f t="shared" si="153"/>
        <v>4.6824192499458059E-2</v>
      </c>
      <c r="K942" s="209">
        <f t="shared" si="149"/>
        <v>200.4754389768047</v>
      </c>
      <c r="L942" s="202">
        <f t="shared" si="154"/>
        <v>44.10459657489703</v>
      </c>
      <c r="M942" s="205">
        <v>86.081871345029242</v>
      </c>
      <c r="N942" s="202">
        <v>24.82351145038168</v>
      </c>
      <c r="O942" s="10">
        <f t="shared" si="150"/>
        <v>355.48541834711261</v>
      </c>
      <c r="P942" s="11">
        <f t="shared" si="151"/>
        <v>8.9226923878433714E-2</v>
      </c>
    </row>
    <row r="943" spans="1:16" x14ac:dyDescent="0.35">
      <c r="A943" s="9">
        <f t="shared" si="152"/>
        <v>37</v>
      </c>
      <c r="B943" s="14" t="s">
        <v>348</v>
      </c>
      <c r="C943" s="8">
        <f>димвенканали!C943</f>
        <v>82.8</v>
      </c>
      <c r="D943" s="8">
        <f>димвенканали!D943</f>
        <v>0</v>
      </c>
      <c r="E943" s="8">
        <f>димвенканали!E943</f>
        <v>0</v>
      </c>
      <c r="F943" s="8">
        <f t="shared" si="148"/>
        <v>82.8</v>
      </c>
      <c r="G943" s="8"/>
      <c r="H943" s="8"/>
      <c r="I943" s="8">
        <v>2</v>
      </c>
      <c r="J943" s="217">
        <f t="shared" si="153"/>
        <v>1.3006720138738349E-3</v>
      </c>
      <c r="K943" s="209">
        <f t="shared" si="149"/>
        <v>5.5687621938001302</v>
      </c>
      <c r="L943" s="202">
        <f t="shared" si="154"/>
        <v>1.2251276826360287</v>
      </c>
      <c r="M943" s="205">
        <v>2.3911630929174787</v>
      </c>
      <c r="N943" s="202">
        <v>0.68954198473282458</v>
      </c>
      <c r="O943" s="10">
        <f t="shared" si="150"/>
        <v>9.8745949540864633</v>
      </c>
      <c r="P943" s="11">
        <f t="shared" si="151"/>
        <v>0.11925839316529545</v>
      </c>
    </row>
    <row r="944" spans="1:16" x14ac:dyDescent="0.35">
      <c r="A944" s="9">
        <f t="shared" si="152"/>
        <v>38</v>
      </c>
      <c r="B944" s="14" t="s">
        <v>349</v>
      </c>
      <c r="C944" s="8">
        <f>димвенканали!C944</f>
        <v>334.8</v>
      </c>
      <c r="D944" s="8">
        <f>димвенканали!D944</f>
        <v>0</v>
      </c>
      <c r="E944" s="8">
        <f>димвенканали!E944</f>
        <v>0</v>
      </c>
      <c r="F944" s="8">
        <f t="shared" si="148"/>
        <v>334.8</v>
      </c>
      <c r="G944" s="8"/>
      <c r="H944" s="8"/>
      <c r="I944" s="8">
        <v>8</v>
      </c>
      <c r="J944" s="217">
        <f t="shared" si="153"/>
        <v>5.2026880554953397E-3</v>
      </c>
      <c r="K944" s="209">
        <f t="shared" si="149"/>
        <v>22.275048775200521</v>
      </c>
      <c r="L944" s="202">
        <f t="shared" si="154"/>
        <v>4.9005107305441147</v>
      </c>
      <c r="M944" s="205">
        <v>9.564652371669915</v>
      </c>
      <c r="N944" s="202">
        <v>2.7581679389312983</v>
      </c>
      <c r="O944" s="10">
        <f t="shared" si="150"/>
        <v>39.498379816345853</v>
      </c>
      <c r="P944" s="11">
        <f t="shared" si="151"/>
        <v>0.11797604485169012</v>
      </c>
    </row>
    <row r="945" spans="1:16" x14ac:dyDescent="0.35">
      <c r="A945" s="9">
        <f t="shared" si="152"/>
        <v>39</v>
      </c>
      <c r="B945" s="14" t="s">
        <v>350</v>
      </c>
      <c r="C945" s="8">
        <f>димвенканали!C945</f>
        <v>435.7</v>
      </c>
      <c r="D945" s="8">
        <f>димвенканали!D945</f>
        <v>0</v>
      </c>
      <c r="E945" s="8">
        <f>димвенканали!E945</f>
        <v>0</v>
      </c>
      <c r="F945" s="8">
        <f t="shared" si="148"/>
        <v>435.7</v>
      </c>
      <c r="G945" s="8"/>
      <c r="H945" s="8"/>
      <c r="I945" s="8">
        <v>8</v>
      </c>
      <c r="J945" s="217">
        <f t="shared" si="153"/>
        <v>5.2026880554953397E-3</v>
      </c>
      <c r="K945" s="209">
        <f t="shared" si="149"/>
        <v>22.275048775200521</v>
      </c>
      <c r="L945" s="202">
        <f t="shared" si="154"/>
        <v>4.9005107305441147</v>
      </c>
      <c r="M945" s="205">
        <v>9.564652371669915</v>
      </c>
      <c r="N945" s="202">
        <v>2.7581679389312983</v>
      </c>
      <c r="O945" s="10">
        <f t="shared" si="150"/>
        <v>39.498379816345853</v>
      </c>
      <c r="P945" s="11">
        <f t="shared" si="151"/>
        <v>9.0654991545434591E-2</v>
      </c>
    </row>
    <row r="946" spans="1:16" x14ac:dyDescent="0.35">
      <c r="A946" s="9">
        <f t="shared" si="152"/>
        <v>40</v>
      </c>
      <c r="B946" s="14" t="s">
        <v>351</v>
      </c>
      <c r="C946" s="8">
        <f>димвенканали!C946</f>
        <v>431.1</v>
      </c>
      <c r="D946" s="8">
        <f>димвенканали!D946</f>
        <v>0</v>
      </c>
      <c r="E946" s="8">
        <f>димвенканали!E946</f>
        <v>0</v>
      </c>
      <c r="F946" s="8">
        <f t="shared" si="148"/>
        <v>431.1</v>
      </c>
      <c r="G946" s="8"/>
      <c r="H946" s="8"/>
      <c r="I946" s="8">
        <v>8</v>
      </c>
      <c r="J946" s="217">
        <f t="shared" si="153"/>
        <v>5.2026880554953397E-3</v>
      </c>
      <c r="K946" s="209">
        <f t="shared" si="149"/>
        <v>22.275048775200521</v>
      </c>
      <c r="L946" s="202">
        <f t="shared" si="154"/>
        <v>4.9005107305441147</v>
      </c>
      <c r="M946" s="205">
        <v>9.564652371669915</v>
      </c>
      <c r="N946" s="202">
        <v>2.7581679389312983</v>
      </c>
      <c r="O946" s="10">
        <f t="shared" si="150"/>
        <v>39.498379816345853</v>
      </c>
      <c r="P946" s="11">
        <f t="shared" si="151"/>
        <v>9.1622314582105888E-2</v>
      </c>
    </row>
    <row r="947" spans="1:16" x14ac:dyDescent="0.35">
      <c r="A947" s="9">
        <f t="shared" si="152"/>
        <v>41</v>
      </c>
      <c r="B947" s="14" t="s">
        <v>352</v>
      </c>
      <c r="C947" s="8">
        <f>димвенканали!C947</f>
        <v>174.4</v>
      </c>
      <c r="D947" s="8">
        <f>димвенканали!D947</f>
        <v>0</v>
      </c>
      <c r="E947" s="8">
        <f>димвенканали!E947</f>
        <v>0</v>
      </c>
      <c r="F947" s="8">
        <f t="shared" si="148"/>
        <v>174.4</v>
      </c>
      <c r="G947" s="8"/>
      <c r="H947" s="8"/>
      <c r="I947" s="8">
        <v>4</v>
      </c>
      <c r="J947" s="217">
        <f t="shared" si="153"/>
        <v>2.6013440277476698E-3</v>
      </c>
      <c r="K947" s="209">
        <f t="shared" si="149"/>
        <v>11.13752438760026</v>
      </c>
      <c r="L947" s="202">
        <f t="shared" si="154"/>
        <v>2.4502553652720573</v>
      </c>
      <c r="M947" s="205">
        <v>4.7823261858349575</v>
      </c>
      <c r="N947" s="202">
        <v>1.3790839694656492</v>
      </c>
      <c r="O947" s="10">
        <f t="shared" si="150"/>
        <v>19.749189908172927</v>
      </c>
      <c r="P947" s="11">
        <f t="shared" si="151"/>
        <v>0.11324076782209247</v>
      </c>
    </row>
    <row r="948" spans="1:16" x14ac:dyDescent="0.35">
      <c r="A948" s="9">
        <f t="shared" si="152"/>
        <v>42</v>
      </c>
      <c r="B948" s="14" t="s">
        <v>353</v>
      </c>
      <c r="C948" s="8">
        <f>димвенканали!C948</f>
        <v>345.2</v>
      </c>
      <c r="D948" s="8">
        <f>димвенканали!D948</f>
        <v>0</v>
      </c>
      <c r="E948" s="8">
        <f>димвенканали!E948</f>
        <v>0</v>
      </c>
      <c r="F948" s="8">
        <f t="shared" si="148"/>
        <v>345.2</v>
      </c>
      <c r="G948" s="8"/>
      <c r="H948" s="8"/>
      <c r="I948" s="8">
        <v>8</v>
      </c>
      <c r="J948" s="217">
        <f t="shared" si="153"/>
        <v>5.2026880554953397E-3</v>
      </c>
      <c r="K948" s="209">
        <f t="shared" si="149"/>
        <v>22.275048775200521</v>
      </c>
      <c r="L948" s="202">
        <f t="shared" si="154"/>
        <v>4.9005107305441147</v>
      </c>
      <c r="M948" s="205">
        <v>9.564652371669915</v>
      </c>
      <c r="N948" s="202">
        <v>2.7581679389312983</v>
      </c>
      <c r="O948" s="10">
        <f t="shared" si="150"/>
        <v>39.498379816345853</v>
      </c>
      <c r="P948" s="11">
        <f t="shared" si="151"/>
        <v>0.11442172600331939</v>
      </c>
    </row>
    <row r="949" spans="1:16" x14ac:dyDescent="0.35">
      <c r="A949" s="9">
        <f t="shared" si="152"/>
        <v>43</v>
      </c>
      <c r="B949" s="14" t="s">
        <v>354</v>
      </c>
      <c r="C949" s="8">
        <f>димвенканали!C949</f>
        <v>344.6</v>
      </c>
      <c r="D949" s="8">
        <f>димвенканали!D949</f>
        <v>0</v>
      </c>
      <c r="E949" s="8">
        <f>димвенканали!E949</f>
        <v>0</v>
      </c>
      <c r="F949" s="8">
        <f t="shared" si="148"/>
        <v>344.6</v>
      </c>
      <c r="G949" s="8"/>
      <c r="H949" s="8"/>
      <c r="I949" s="8">
        <v>8</v>
      </c>
      <c r="J949" s="217">
        <f t="shared" si="153"/>
        <v>5.2026880554953397E-3</v>
      </c>
      <c r="K949" s="209">
        <f t="shared" si="149"/>
        <v>22.275048775200521</v>
      </c>
      <c r="L949" s="202">
        <f t="shared" si="154"/>
        <v>4.9005107305441147</v>
      </c>
      <c r="M949" s="205">
        <v>9.564652371669915</v>
      </c>
      <c r="N949" s="202">
        <v>2.7581679389312983</v>
      </c>
      <c r="O949" s="10">
        <f t="shared" si="150"/>
        <v>39.498379816345853</v>
      </c>
      <c r="P949" s="11">
        <f t="shared" si="151"/>
        <v>0.11462095129525783</v>
      </c>
    </row>
    <row r="950" spans="1:16" x14ac:dyDescent="0.35">
      <c r="A950" s="9">
        <f t="shared" si="152"/>
        <v>44</v>
      </c>
      <c r="B950" s="14" t="s">
        <v>355</v>
      </c>
      <c r="C950" s="8">
        <f>димвенканали!C950</f>
        <v>332.1</v>
      </c>
      <c r="D950" s="8">
        <f>димвенканали!D950</f>
        <v>0</v>
      </c>
      <c r="E950" s="8">
        <f>димвенканали!E950</f>
        <v>0</v>
      </c>
      <c r="F950" s="8">
        <f t="shared" si="148"/>
        <v>332.1</v>
      </c>
      <c r="G950" s="8"/>
      <c r="H950" s="8"/>
      <c r="I950" s="8">
        <v>8</v>
      </c>
      <c r="J950" s="217">
        <f t="shared" si="153"/>
        <v>5.2026880554953397E-3</v>
      </c>
      <c r="K950" s="209">
        <f t="shared" si="149"/>
        <v>22.275048775200521</v>
      </c>
      <c r="L950" s="202">
        <f t="shared" si="154"/>
        <v>4.9005107305441147</v>
      </c>
      <c r="M950" s="205">
        <v>9.564652371669915</v>
      </c>
      <c r="N950" s="202">
        <v>2.7581679389312983</v>
      </c>
      <c r="O950" s="10">
        <f t="shared" si="150"/>
        <v>39.498379816345853</v>
      </c>
      <c r="P950" s="11">
        <f t="shared" si="151"/>
        <v>0.11893519968788271</v>
      </c>
    </row>
    <row r="951" spans="1:16" x14ac:dyDescent="0.35">
      <c r="A951" s="9">
        <f t="shared" si="152"/>
        <v>45</v>
      </c>
      <c r="B951" s="14" t="s">
        <v>356</v>
      </c>
      <c r="C951" s="8">
        <f>димвенканали!C951</f>
        <v>335.1</v>
      </c>
      <c r="D951" s="8">
        <f>димвенканали!D951</f>
        <v>0</v>
      </c>
      <c r="E951" s="8">
        <f>димвенканали!E951</f>
        <v>0</v>
      </c>
      <c r="F951" s="8">
        <f t="shared" si="148"/>
        <v>335.1</v>
      </c>
      <c r="G951" s="8"/>
      <c r="H951" s="8"/>
      <c r="I951" s="8">
        <v>8</v>
      </c>
      <c r="J951" s="217">
        <f t="shared" si="153"/>
        <v>5.2026880554953397E-3</v>
      </c>
      <c r="K951" s="209">
        <f t="shared" si="149"/>
        <v>22.275048775200521</v>
      </c>
      <c r="L951" s="202">
        <f t="shared" si="154"/>
        <v>4.9005107305441147</v>
      </c>
      <c r="M951" s="205">
        <v>9.564652371669915</v>
      </c>
      <c r="N951" s="202">
        <v>2.7581679389312983</v>
      </c>
      <c r="O951" s="10">
        <f t="shared" si="150"/>
        <v>39.498379816345853</v>
      </c>
      <c r="P951" s="11">
        <f t="shared" si="151"/>
        <v>0.11787042619022933</v>
      </c>
    </row>
    <row r="952" spans="1:16" x14ac:dyDescent="0.35">
      <c r="A952" s="9">
        <f t="shared" si="152"/>
        <v>46</v>
      </c>
      <c r="B952" s="14" t="s">
        <v>357</v>
      </c>
      <c r="C952" s="8">
        <f>димвенканали!C952</f>
        <v>326.89999999999998</v>
      </c>
      <c r="D952" s="8">
        <f>димвенканали!D952</f>
        <v>0</v>
      </c>
      <c r="E952" s="8">
        <f>димвенканали!E952</f>
        <v>0</v>
      </c>
      <c r="F952" s="8">
        <f t="shared" si="148"/>
        <v>326.89999999999998</v>
      </c>
      <c r="G952" s="8"/>
      <c r="H952" s="8"/>
      <c r="I952" s="8">
        <v>8</v>
      </c>
      <c r="J952" s="217">
        <f t="shared" si="153"/>
        <v>5.2026880554953397E-3</v>
      </c>
      <c r="K952" s="209">
        <f t="shared" si="149"/>
        <v>22.275048775200521</v>
      </c>
      <c r="L952" s="202">
        <f t="shared" si="154"/>
        <v>4.9005107305441147</v>
      </c>
      <c r="M952" s="205">
        <v>9.564652371669915</v>
      </c>
      <c r="N952" s="202">
        <v>2.7581679389312983</v>
      </c>
      <c r="O952" s="10">
        <f t="shared" si="150"/>
        <v>39.498379816345853</v>
      </c>
      <c r="P952" s="11">
        <f t="shared" si="151"/>
        <v>0.12082710252782458</v>
      </c>
    </row>
    <row r="953" spans="1:16" x14ac:dyDescent="0.35">
      <c r="A953" s="9">
        <f t="shared" si="152"/>
        <v>47</v>
      </c>
      <c r="B953" s="14" t="s">
        <v>358</v>
      </c>
      <c r="C953" s="8">
        <f>димвенканали!C953</f>
        <v>199</v>
      </c>
      <c r="D953" s="8">
        <f>димвенканали!D953</f>
        <v>0</v>
      </c>
      <c r="E953" s="8">
        <f>димвенканали!E953</f>
        <v>0</v>
      </c>
      <c r="F953" s="8">
        <f t="shared" si="148"/>
        <v>199</v>
      </c>
      <c r="G953" s="8"/>
      <c r="H953" s="8"/>
      <c r="I953" s="8">
        <v>4</v>
      </c>
      <c r="J953" s="217">
        <f t="shared" si="153"/>
        <v>2.6013440277476698E-3</v>
      </c>
      <c r="K953" s="209">
        <f t="shared" si="149"/>
        <v>11.13752438760026</v>
      </c>
      <c r="L953" s="202">
        <f t="shared" si="154"/>
        <v>2.4502553652720573</v>
      </c>
      <c r="M953" s="205">
        <v>4.7823261858349575</v>
      </c>
      <c r="N953" s="202">
        <v>1.3790839694656492</v>
      </c>
      <c r="O953" s="10">
        <f t="shared" si="150"/>
        <v>19.749189908172927</v>
      </c>
      <c r="P953" s="11">
        <f t="shared" si="151"/>
        <v>9.9242160342577518E-2</v>
      </c>
    </row>
    <row r="954" spans="1:16" x14ac:dyDescent="0.35">
      <c r="A954" s="9">
        <f t="shared" si="152"/>
        <v>48</v>
      </c>
      <c r="B954" s="14" t="s">
        <v>359</v>
      </c>
      <c r="C954" s="8">
        <f>димвенканали!C954</f>
        <v>242.5</v>
      </c>
      <c r="D954" s="8">
        <f>димвенканали!D954</f>
        <v>0</v>
      </c>
      <c r="E954" s="8">
        <f>димвенканали!E954</f>
        <v>0</v>
      </c>
      <c r="F954" s="8">
        <f t="shared" si="148"/>
        <v>242.5</v>
      </c>
      <c r="G954" s="8"/>
      <c r="H954" s="8"/>
      <c r="I954" s="8">
        <v>3</v>
      </c>
      <c r="J954" s="217">
        <f t="shared" si="153"/>
        <v>1.9510080208107524E-3</v>
      </c>
      <c r="K954" s="209">
        <f t="shared" si="149"/>
        <v>8.3531432907001957</v>
      </c>
      <c r="L954" s="202">
        <f t="shared" si="154"/>
        <v>1.837691523954043</v>
      </c>
      <c r="M954" s="205">
        <v>3.5867446393762181</v>
      </c>
      <c r="N954" s="202">
        <v>1.0343129770992368</v>
      </c>
      <c r="O954" s="10">
        <f t="shared" si="150"/>
        <v>14.811892431129692</v>
      </c>
      <c r="P954" s="11">
        <f t="shared" si="151"/>
        <v>6.1079968788163679E-2</v>
      </c>
    </row>
    <row r="955" spans="1:16" x14ac:dyDescent="0.35">
      <c r="A955" s="9">
        <f t="shared" si="152"/>
        <v>49</v>
      </c>
      <c r="B955" s="14" t="s">
        <v>360</v>
      </c>
      <c r="C955" s="8">
        <f>димвенканали!C955</f>
        <v>312.5</v>
      </c>
      <c r="D955" s="8">
        <f>димвенканали!D955</f>
        <v>0</v>
      </c>
      <c r="E955" s="8">
        <f>димвенканали!E955</f>
        <v>0</v>
      </c>
      <c r="F955" s="8">
        <f t="shared" si="148"/>
        <v>312.5</v>
      </c>
      <c r="G955" s="8"/>
      <c r="H955" s="8"/>
      <c r="I955" s="8">
        <v>8</v>
      </c>
      <c r="J955" s="217">
        <f t="shared" si="153"/>
        <v>5.2026880554953397E-3</v>
      </c>
      <c r="K955" s="209">
        <f t="shared" si="149"/>
        <v>22.275048775200521</v>
      </c>
      <c r="L955" s="202">
        <f t="shared" si="154"/>
        <v>4.9005107305441147</v>
      </c>
      <c r="M955" s="205">
        <v>9.564652371669915</v>
      </c>
      <c r="N955" s="202">
        <v>2.7581679389312983</v>
      </c>
      <c r="O955" s="10">
        <f t="shared" si="150"/>
        <v>39.498379816345853</v>
      </c>
      <c r="P955" s="11">
        <f t="shared" si="151"/>
        <v>0.12639481541230674</v>
      </c>
    </row>
    <row r="956" spans="1:16" x14ac:dyDescent="0.35">
      <c r="A956" s="9">
        <f t="shared" si="152"/>
        <v>50</v>
      </c>
      <c r="B956" s="14" t="s">
        <v>361</v>
      </c>
      <c r="C956" s="8">
        <f>димвенканали!C956</f>
        <v>4132.99</v>
      </c>
      <c r="D956" s="8">
        <f>димвенканали!D956</f>
        <v>0</v>
      </c>
      <c r="E956" s="8">
        <f>димвенканали!E956</f>
        <v>51.3</v>
      </c>
      <c r="F956" s="8">
        <f t="shared" si="148"/>
        <v>4184.29</v>
      </c>
      <c r="G956" s="8"/>
      <c r="H956" s="8">
        <v>1</v>
      </c>
      <c r="I956" s="8">
        <v>83</v>
      </c>
      <c r="J956" s="217">
        <f t="shared" si="153"/>
        <v>5.4628224582701064E-2</v>
      </c>
      <c r="K956" s="209">
        <f t="shared" si="149"/>
        <v>233.88801213960545</v>
      </c>
      <c r="L956" s="202">
        <f t="shared" si="154"/>
        <v>51.4553626707132</v>
      </c>
      <c r="M956" s="205">
        <v>100.42884990253411</v>
      </c>
      <c r="N956" s="202">
        <v>28.960763358778632</v>
      </c>
      <c r="O956" s="10">
        <f t="shared" si="150"/>
        <v>414.73298807163144</v>
      </c>
      <c r="P956" s="11">
        <f t="shared" si="151"/>
        <v>9.9116693171752299E-2</v>
      </c>
    </row>
    <row r="957" spans="1:16" x14ac:dyDescent="0.35">
      <c r="A957" s="9">
        <f t="shared" si="152"/>
        <v>51</v>
      </c>
      <c r="B957" s="14" t="s">
        <v>362</v>
      </c>
      <c r="C957" s="8">
        <f>димвенканали!C957</f>
        <v>429.5</v>
      </c>
      <c r="D957" s="8">
        <f>димвенканали!D957</f>
        <v>0</v>
      </c>
      <c r="E957" s="8">
        <f>димвенканали!E957</f>
        <v>0</v>
      </c>
      <c r="F957" s="8">
        <f t="shared" si="148"/>
        <v>429.5</v>
      </c>
      <c r="G957" s="8"/>
      <c r="H957" s="8"/>
      <c r="I957" s="8">
        <v>8</v>
      </c>
      <c r="J957" s="217">
        <f t="shared" si="153"/>
        <v>5.2026880554953397E-3</v>
      </c>
      <c r="K957" s="209">
        <f t="shared" si="149"/>
        <v>22.275048775200521</v>
      </c>
      <c r="L957" s="202">
        <f t="shared" si="154"/>
        <v>4.9005107305441147</v>
      </c>
      <c r="M957" s="205">
        <v>9.564652371669915</v>
      </c>
      <c r="N957" s="202">
        <v>2.7581679389312983</v>
      </c>
      <c r="O957" s="10">
        <f t="shared" si="150"/>
        <v>39.498379816345853</v>
      </c>
      <c r="P957" s="11">
        <f t="shared" si="151"/>
        <v>9.1963631702784293E-2</v>
      </c>
    </row>
    <row r="958" spans="1:16" x14ac:dyDescent="0.35">
      <c r="A958" s="9">
        <f t="shared" si="152"/>
        <v>52</v>
      </c>
      <c r="B958" s="14" t="s">
        <v>363</v>
      </c>
      <c r="C958" s="8">
        <f>димвенканали!C958</f>
        <v>313</v>
      </c>
      <c r="D958" s="8">
        <f>димвенканали!D958</f>
        <v>0</v>
      </c>
      <c r="E958" s="8">
        <f>димвенканали!E958</f>
        <v>0</v>
      </c>
      <c r="F958" s="8">
        <f t="shared" si="148"/>
        <v>313</v>
      </c>
      <c r="G958" s="8"/>
      <c r="H958" s="8"/>
      <c r="I958" s="8">
        <v>8</v>
      </c>
      <c r="J958" s="217">
        <f t="shared" si="153"/>
        <v>5.2026880554953397E-3</v>
      </c>
      <c r="K958" s="209">
        <f t="shared" si="149"/>
        <v>22.275048775200521</v>
      </c>
      <c r="L958" s="202">
        <f t="shared" si="154"/>
        <v>4.9005107305441147</v>
      </c>
      <c r="M958" s="205">
        <v>9.564652371669915</v>
      </c>
      <c r="N958" s="202">
        <v>2.7581679389312983</v>
      </c>
      <c r="O958" s="10">
        <f t="shared" si="150"/>
        <v>39.498379816345853</v>
      </c>
      <c r="P958" s="11">
        <f t="shared" si="151"/>
        <v>0.12619290676148834</v>
      </c>
    </row>
    <row r="959" spans="1:16" x14ac:dyDescent="0.35">
      <c r="A959" s="9">
        <f t="shared" si="152"/>
        <v>53</v>
      </c>
      <c r="B959" s="14" t="s">
        <v>364</v>
      </c>
      <c r="C959" s="8">
        <f>димвенканали!C959</f>
        <v>348.9</v>
      </c>
      <c r="D959" s="8">
        <f>димвенканали!D959</f>
        <v>0</v>
      </c>
      <c r="E959" s="8">
        <f>димвенканали!E959</f>
        <v>0</v>
      </c>
      <c r="F959" s="8">
        <f t="shared" si="148"/>
        <v>348.9</v>
      </c>
      <c r="G959" s="8"/>
      <c r="H959" s="8"/>
      <c r="I959" s="8">
        <v>8</v>
      </c>
      <c r="J959" s="217">
        <f t="shared" si="153"/>
        <v>5.2026880554953397E-3</v>
      </c>
      <c r="K959" s="209">
        <f t="shared" si="149"/>
        <v>22.275048775200521</v>
      </c>
      <c r="L959" s="202">
        <f t="shared" si="154"/>
        <v>4.9005107305441147</v>
      </c>
      <c r="M959" s="205">
        <v>9.564652371669915</v>
      </c>
      <c r="N959" s="202">
        <v>2.7581679389312983</v>
      </c>
      <c r="O959" s="10">
        <f t="shared" si="150"/>
        <v>39.498379816345853</v>
      </c>
      <c r="P959" s="11">
        <f t="shared" si="151"/>
        <v>0.11320831131082217</v>
      </c>
    </row>
    <row r="960" spans="1:16" x14ac:dyDescent="0.35">
      <c r="A960" s="9">
        <f t="shared" si="152"/>
        <v>54</v>
      </c>
      <c r="B960" s="14" t="s">
        <v>365</v>
      </c>
      <c r="C960" s="8">
        <f>димвенканали!C960</f>
        <v>345</v>
      </c>
      <c r="D960" s="8">
        <f>димвенканали!D960</f>
        <v>0</v>
      </c>
      <c r="E960" s="8">
        <f>димвенканали!E960</f>
        <v>0</v>
      </c>
      <c r="F960" s="8">
        <f t="shared" si="148"/>
        <v>345</v>
      </c>
      <c r="G960" s="8"/>
      <c r="H960" s="8"/>
      <c r="I960" s="8">
        <v>8</v>
      </c>
      <c r="J960" s="217">
        <f t="shared" si="153"/>
        <v>5.2026880554953397E-3</v>
      </c>
      <c r="K960" s="209">
        <f t="shared" si="149"/>
        <v>22.275048775200521</v>
      </c>
      <c r="L960" s="202">
        <f t="shared" si="154"/>
        <v>4.9005107305441147</v>
      </c>
      <c r="M960" s="205">
        <v>9.564652371669915</v>
      </c>
      <c r="N960" s="202">
        <v>2.7581679389312983</v>
      </c>
      <c r="O960" s="10">
        <f t="shared" si="150"/>
        <v>39.498379816345853</v>
      </c>
      <c r="P960" s="11">
        <f t="shared" si="151"/>
        <v>0.11448805743868364</v>
      </c>
    </row>
    <row r="961" spans="1:16" x14ac:dyDescent="0.35">
      <c r="A961" s="9">
        <f t="shared" si="152"/>
        <v>55</v>
      </c>
      <c r="B961" s="14" t="s">
        <v>366</v>
      </c>
      <c r="C961" s="8">
        <f>димвенканали!C961</f>
        <v>139.5</v>
      </c>
      <c r="D961" s="8">
        <f>димвенканали!D961</f>
        <v>0</v>
      </c>
      <c r="E961" s="8">
        <f>димвенканали!E961</f>
        <v>0</v>
      </c>
      <c r="F961" s="8">
        <f t="shared" si="148"/>
        <v>139.5</v>
      </c>
      <c r="G961" s="8"/>
      <c r="H961" s="8"/>
      <c r="I961" s="8">
        <v>5</v>
      </c>
      <c r="J961" s="217">
        <f t="shared" si="153"/>
        <v>3.2516800346845875E-3</v>
      </c>
      <c r="K961" s="209">
        <f t="shared" si="149"/>
        <v>13.921905484500327</v>
      </c>
      <c r="L961" s="202">
        <f t="shared" si="154"/>
        <v>3.0628192065900719</v>
      </c>
      <c r="M961" s="205">
        <v>5.9779077322936969</v>
      </c>
      <c r="N961" s="202">
        <v>1.7238549618320613</v>
      </c>
      <c r="O961" s="10">
        <f t="shared" si="150"/>
        <v>24.686487385216157</v>
      </c>
      <c r="P961" s="11">
        <f t="shared" si="151"/>
        <v>0.17696406727753516</v>
      </c>
    </row>
    <row r="962" spans="1:16" x14ac:dyDescent="0.35">
      <c r="A962" s="9">
        <f t="shared" si="152"/>
        <v>56</v>
      </c>
      <c r="B962" s="14" t="s">
        <v>367</v>
      </c>
      <c r="C962" s="8">
        <f>димвенканали!C962</f>
        <v>70.400000000000006</v>
      </c>
      <c r="D962" s="8">
        <f>димвенканали!D962</f>
        <v>0</v>
      </c>
      <c r="E962" s="8">
        <f>димвенканали!E962</f>
        <v>0</v>
      </c>
      <c r="F962" s="8">
        <f t="shared" ref="F962:F1008" si="155">C962+D962+E962</f>
        <v>70.400000000000006</v>
      </c>
      <c r="G962" s="8"/>
      <c r="H962" s="8"/>
      <c r="I962" s="8">
        <v>3</v>
      </c>
      <c r="J962" s="217">
        <f t="shared" si="153"/>
        <v>1.9510080208107524E-3</v>
      </c>
      <c r="K962" s="209">
        <f t="shared" si="149"/>
        <v>8.3531432907001957</v>
      </c>
      <c r="L962" s="202">
        <f t="shared" si="154"/>
        <v>1.837691523954043</v>
      </c>
      <c r="M962" s="205">
        <v>3.5867446393762181</v>
      </c>
      <c r="N962" s="202">
        <v>1.0343129770992368</v>
      </c>
      <c r="O962" s="10">
        <f t="shared" si="150"/>
        <v>14.811892431129692</v>
      </c>
      <c r="P962" s="11">
        <f t="shared" si="151"/>
        <v>0.21039619930581949</v>
      </c>
    </row>
    <row r="963" spans="1:16" x14ac:dyDescent="0.35">
      <c r="A963" s="9">
        <f t="shared" si="152"/>
        <v>57</v>
      </c>
      <c r="B963" s="14" t="s">
        <v>368</v>
      </c>
      <c r="C963" s="8">
        <f>димвенканали!C963</f>
        <v>126.1</v>
      </c>
      <c r="D963" s="8">
        <f>димвенканали!D963</f>
        <v>0</v>
      </c>
      <c r="E963" s="8">
        <f>димвенканали!E963</f>
        <v>0</v>
      </c>
      <c r="F963" s="8">
        <f t="shared" si="155"/>
        <v>126.1</v>
      </c>
      <c r="G963" s="8"/>
      <c r="H963" s="8"/>
      <c r="I963" s="8">
        <v>4</v>
      </c>
      <c r="J963" s="217">
        <f t="shared" si="153"/>
        <v>2.6013440277476698E-3</v>
      </c>
      <c r="K963" s="209">
        <f t="shared" si="149"/>
        <v>11.13752438760026</v>
      </c>
      <c r="L963" s="202">
        <f t="shared" si="154"/>
        <v>2.4502553652720573</v>
      </c>
      <c r="M963" s="205">
        <v>4.7823261858349575</v>
      </c>
      <c r="N963" s="202">
        <v>1.3790839694656492</v>
      </c>
      <c r="O963" s="10">
        <f t="shared" si="150"/>
        <v>19.749189908172927</v>
      </c>
      <c r="P963" s="11">
        <f t="shared" si="151"/>
        <v>0.15661530458503511</v>
      </c>
    </row>
    <row r="964" spans="1:16" x14ac:dyDescent="0.35">
      <c r="A964" s="9">
        <f t="shared" si="152"/>
        <v>58</v>
      </c>
      <c r="B964" s="14" t="s">
        <v>369</v>
      </c>
      <c r="C964" s="8">
        <f>димвенканали!C964</f>
        <v>165.8</v>
      </c>
      <c r="D964" s="8">
        <f>димвенканали!D964</f>
        <v>0</v>
      </c>
      <c r="E964" s="8">
        <f>димвенканали!E964</f>
        <v>0</v>
      </c>
      <c r="F964" s="8">
        <f t="shared" si="155"/>
        <v>165.8</v>
      </c>
      <c r="G964" s="8"/>
      <c r="H964" s="8"/>
      <c r="I964" s="8">
        <v>4</v>
      </c>
      <c r="J964" s="217">
        <f t="shared" si="153"/>
        <v>2.6013440277476698E-3</v>
      </c>
      <c r="K964" s="209">
        <f t="shared" si="149"/>
        <v>11.13752438760026</v>
      </c>
      <c r="L964" s="202">
        <f t="shared" si="154"/>
        <v>2.4502553652720573</v>
      </c>
      <c r="M964" s="205">
        <v>4.7823261858349575</v>
      </c>
      <c r="N964" s="202">
        <v>1.3790839694656492</v>
      </c>
      <c r="O964" s="10">
        <f t="shared" si="150"/>
        <v>19.749189908172927</v>
      </c>
      <c r="P964" s="11">
        <f t="shared" si="151"/>
        <v>0.11911453503119979</v>
      </c>
    </row>
    <row r="965" spans="1:16" x14ac:dyDescent="0.35">
      <c r="A965" s="9">
        <f t="shared" si="152"/>
        <v>59</v>
      </c>
      <c r="B965" s="14" t="s">
        <v>370</v>
      </c>
      <c r="C965" s="8">
        <f>димвенканали!C965</f>
        <v>100.4</v>
      </c>
      <c r="D965" s="8">
        <f>димвенканали!D965</f>
        <v>0</v>
      </c>
      <c r="E965" s="8">
        <f>димвенканали!E965</f>
        <v>0</v>
      </c>
      <c r="F965" s="8">
        <f t="shared" si="155"/>
        <v>100.4</v>
      </c>
      <c r="G965" s="8"/>
      <c r="H965" s="8"/>
      <c r="I965" s="8">
        <v>4</v>
      </c>
      <c r="J965" s="217">
        <f t="shared" si="153"/>
        <v>2.6013440277476698E-3</v>
      </c>
      <c r="K965" s="209">
        <f t="shared" ref="K965:K1019" si="156">J965*$K$2</f>
        <v>11.13752438760026</v>
      </c>
      <c r="L965" s="202">
        <f t="shared" si="154"/>
        <v>2.4502553652720573</v>
      </c>
      <c r="M965" s="205">
        <v>4.7823261858349575</v>
      </c>
      <c r="N965" s="202">
        <v>1.3790839694656492</v>
      </c>
      <c r="O965" s="10">
        <f t="shared" si="150"/>
        <v>19.749189908172927</v>
      </c>
      <c r="P965" s="11">
        <f t="shared" si="151"/>
        <v>0.1967050787666626</v>
      </c>
    </row>
    <row r="966" spans="1:16" x14ac:dyDescent="0.35">
      <c r="A966" s="9">
        <f t="shared" si="152"/>
        <v>60</v>
      </c>
      <c r="B966" s="14" t="s">
        <v>371</v>
      </c>
      <c r="C966" s="8">
        <f>димвенканали!C966</f>
        <v>102.7</v>
      </c>
      <c r="D966" s="8">
        <f>димвенканали!D966</f>
        <v>0</v>
      </c>
      <c r="E966" s="8">
        <f>димвенканали!E966</f>
        <v>0</v>
      </c>
      <c r="F966" s="8">
        <f t="shared" si="155"/>
        <v>102.7</v>
      </c>
      <c r="G966" s="8"/>
      <c r="H966" s="8"/>
      <c r="I966" s="8">
        <v>3</v>
      </c>
      <c r="J966" s="217">
        <f t="shared" si="153"/>
        <v>1.9510080208107524E-3</v>
      </c>
      <c r="K966" s="209">
        <f t="shared" si="156"/>
        <v>8.3531432907001957</v>
      </c>
      <c r="L966" s="202">
        <f t="shared" si="154"/>
        <v>1.837691523954043</v>
      </c>
      <c r="M966" s="205">
        <v>3.5867446393762181</v>
      </c>
      <c r="N966" s="202">
        <v>1.0343129770992368</v>
      </c>
      <c r="O966" s="10">
        <f t="shared" si="150"/>
        <v>14.811892431129692</v>
      </c>
      <c r="P966" s="11">
        <f t="shared" si="151"/>
        <v>0.14422485327292786</v>
      </c>
    </row>
    <row r="967" spans="1:16" x14ac:dyDescent="0.35">
      <c r="A967" s="9">
        <f t="shared" si="152"/>
        <v>61</v>
      </c>
      <c r="B967" s="14" t="s">
        <v>372</v>
      </c>
      <c r="C967" s="8">
        <f>димвенканали!C967</f>
        <v>84.9</v>
      </c>
      <c r="D967" s="8">
        <f>димвенканали!D967</f>
        <v>0</v>
      </c>
      <c r="E967" s="8">
        <f>димвенканали!E967</f>
        <v>0</v>
      </c>
      <c r="F967" s="8">
        <f t="shared" si="155"/>
        <v>84.9</v>
      </c>
      <c r="G967" s="8"/>
      <c r="H967" s="8"/>
      <c r="I967" s="8">
        <v>3</v>
      </c>
      <c r="J967" s="217">
        <f t="shared" si="153"/>
        <v>1.9510080208107524E-3</v>
      </c>
      <c r="K967" s="209">
        <f t="shared" si="156"/>
        <v>8.3531432907001957</v>
      </c>
      <c r="L967" s="202">
        <f t="shared" si="154"/>
        <v>1.837691523954043</v>
      </c>
      <c r="M967" s="205">
        <v>3.5867446393762181</v>
      </c>
      <c r="N967" s="202">
        <v>1.0343129770992368</v>
      </c>
      <c r="O967" s="10">
        <f t="shared" si="150"/>
        <v>14.811892431129692</v>
      </c>
      <c r="P967" s="11">
        <f t="shared" si="151"/>
        <v>0.17446280837608588</v>
      </c>
    </row>
    <row r="968" spans="1:16" x14ac:dyDescent="0.35">
      <c r="A968" s="9">
        <f t="shared" si="152"/>
        <v>62</v>
      </c>
      <c r="B968" s="14" t="s">
        <v>373</v>
      </c>
      <c r="C968" s="8">
        <f>димвенканали!C968</f>
        <v>97.9</v>
      </c>
      <c r="D968" s="8">
        <f>димвенканали!D968</f>
        <v>0</v>
      </c>
      <c r="E968" s="8">
        <f>димвенканали!E968</f>
        <v>0</v>
      </c>
      <c r="F968" s="8">
        <f t="shared" si="155"/>
        <v>97.9</v>
      </c>
      <c r="G968" s="8"/>
      <c r="H968" s="8"/>
      <c r="I968" s="8">
        <v>3</v>
      </c>
      <c r="J968" s="217">
        <f t="shared" si="153"/>
        <v>1.9510080208107524E-3</v>
      </c>
      <c r="K968" s="209">
        <f t="shared" si="156"/>
        <v>8.3531432907001957</v>
      </c>
      <c r="L968" s="202">
        <f t="shared" si="154"/>
        <v>1.837691523954043</v>
      </c>
      <c r="M968" s="205">
        <v>3.5867446393762181</v>
      </c>
      <c r="N968" s="202">
        <v>1.0343129770992368</v>
      </c>
      <c r="O968" s="10">
        <f t="shared" si="150"/>
        <v>14.811892431129692</v>
      </c>
      <c r="P968" s="11">
        <f t="shared" si="151"/>
        <v>0.15129614332103872</v>
      </c>
    </row>
    <row r="969" spans="1:16" x14ac:dyDescent="0.35">
      <c r="A969" s="9">
        <f t="shared" si="152"/>
        <v>63</v>
      </c>
      <c r="B969" s="14" t="s">
        <v>374</v>
      </c>
      <c r="C969" s="8">
        <f>димвенканали!C969</f>
        <v>65.099999999999994</v>
      </c>
      <c r="D969" s="8">
        <f>димвенканали!D969</f>
        <v>0</v>
      </c>
      <c r="E969" s="8">
        <f>димвенканали!E969</f>
        <v>0</v>
      </c>
      <c r="F969" s="8">
        <f t="shared" si="155"/>
        <v>65.099999999999994</v>
      </c>
      <c r="G969" s="8"/>
      <c r="H969" s="8"/>
      <c r="I969" s="8">
        <v>2</v>
      </c>
      <c r="J969" s="217">
        <f t="shared" si="153"/>
        <v>1.3006720138738349E-3</v>
      </c>
      <c r="K969" s="209">
        <f t="shared" si="156"/>
        <v>5.5687621938001302</v>
      </c>
      <c r="L969" s="202">
        <f t="shared" si="154"/>
        <v>1.2251276826360287</v>
      </c>
      <c r="M969" s="205">
        <v>2.3911630929174787</v>
      </c>
      <c r="N969" s="202">
        <v>0.68954198473282458</v>
      </c>
      <c r="O969" s="10">
        <f t="shared" si="150"/>
        <v>9.8745949540864633</v>
      </c>
      <c r="P969" s="11">
        <f t="shared" si="151"/>
        <v>0.15168348623788733</v>
      </c>
    </row>
    <row r="970" spans="1:16" x14ac:dyDescent="0.35">
      <c r="A970" s="9">
        <f t="shared" si="152"/>
        <v>64</v>
      </c>
      <c r="B970" s="14" t="s">
        <v>375</v>
      </c>
      <c r="C970" s="8">
        <f>димвенканали!C970</f>
        <v>185</v>
      </c>
      <c r="D970" s="8">
        <f>димвенканали!D970</f>
        <v>0</v>
      </c>
      <c r="E970" s="8">
        <f>димвенканали!E970</f>
        <v>0</v>
      </c>
      <c r="F970" s="8">
        <f t="shared" si="155"/>
        <v>185</v>
      </c>
      <c r="G970" s="8"/>
      <c r="H970" s="8"/>
      <c r="I970" s="8">
        <v>7</v>
      </c>
      <c r="J970" s="217">
        <f t="shared" si="153"/>
        <v>4.552352048558422E-3</v>
      </c>
      <c r="K970" s="209">
        <f t="shared" si="156"/>
        <v>19.490667678300454</v>
      </c>
      <c r="L970" s="202">
        <f t="shared" si="154"/>
        <v>4.2879468892260997</v>
      </c>
      <c r="M970" s="205">
        <v>8.3690708252111747</v>
      </c>
      <c r="N970" s="202">
        <v>2.4133969465648857</v>
      </c>
      <c r="O970" s="10">
        <f t="shared" ref="O970:O1032" si="157">K970+L970+M970+N970</f>
        <v>34.561082339302615</v>
      </c>
      <c r="P970" s="11">
        <f t="shared" ref="P970:P1032" si="158">O970/F970</f>
        <v>0.18681666129352764</v>
      </c>
    </row>
    <row r="971" spans="1:16" x14ac:dyDescent="0.35">
      <c r="A971" s="9">
        <f t="shared" si="152"/>
        <v>65</v>
      </c>
      <c r="B971" s="14" t="s">
        <v>376</v>
      </c>
      <c r="C971" s="8">
        <f>димвенканали!C971</f>
        <v>527.4</v>
      </c>
      <c r="D971" s="8">
        <f>димвенканали!D971</f>
        <v>0</v>
      </c>
      <c r="E971" s="8">
        <f>димвенканали!E971</f>
        <v>0</v>
      </c>
      <c r="F971" s="8">
        <f t="shared" si="155"/>
        <v>527.4</v>
      </c>
      <c r="G971" s="8"/>
      <c r="H971" s="8"/>
      <c r="I971" s="8">
        <v>12</v>
      </c>
      <c r="J971" s="217">
        <f t="shared" si="153"/>
        <v>7.8040320832430095E-3</v>
      </c>
      <c r="K971" s="209">
        <f t="shared" si="156"/>
        <v>33.412573162800783</v>
      </c>
      <c r="L971" s="202">
        <f t="shared" si="154"/>
        <v>7.350766095816172</v>
      </c>
      <c r="M971" s="205">
        <v>14.346978557504872</v>
      </c>
      <c r="N971" s="202">
        <v>4.137251908396947</v>
      </c>
      <c r="O971" s="10">
        <f t="shared" si="157"/>
        <v>59.247569724518769</v>
      </c>
      <c r="P971" s="11">
        <f t="shared" si="158"/>
        <v>0.11233896421031242</v>
      </c>
    </row>
    <row r="972" spans="1:16" x14ac:dyDescent="0.35">
      <c r="A972" s="9">
        <f t="shared" ref="A972:A1035" si="159">A971+1</f>
        <v>66</v>
      </c>
      <c r="B972" s="14" t="s">
        <v>377</v>
      </c>
      <c r="C972" s="8">
        <f>димвенканали!C972</f>
        <v>520.9</v>
      </c>
      <c r="D972" s="8">
        <f>димвенканали!D972</f>
        <v>0</v>
      </c>
      <c r="E972" s="8">
        <f>димвенканали!E972</f>
        <v>0</v>
      </c>
      <c r="F972" s="8">
        <f t="shared" si="155"/>
        <v>520.9</v>
      </c>
      <c r="G972" s="8"/>
      <c r="H972" s="8"/>
      <c r="I972" s="8">
        <v>12</v>
      </c>
      <c r="J972" s="217">
        <f t="shared" ref="J972:J1035" si="160">3/4613*(I972+H972+G972)</f>
        <v>7.8040320832430095E-3</v>
      </c>
      <c r="K972" s="209">
        <f t="shared" si="156"/>
        <v>33.412573162800783</v>
      </c>
      <c r="L972" s="202">
        <f t="shared" si="154"/>
        <v>7.350766095816172</v>
      </c>
      <c r="M972" s="205">
        <v>14.346978557504872</v>
      </c>
      <c r="N972" s="202">
        <v>4.137251908396947</v>
      </c>
      <c r="O972" s="10">
        <f t="shared" si="157"/>
        <v>59.247569724518769</v>
      </c>
      <c r="P972" s="11">
        <f t="shared" si="158"/>
        <v>0.1137407750518694</v>
      </c>
    </row>
    <row r="973" spans="1:16" x14ac:dyDescent="0.35">
      <c r="A973" s="9">
        <f t="shared" si="159"/>
        <v>67</v>
      </c>
      <c r="B973" s="14" t="s">
        <v>378</v>
      </c>
      <c r="C973" s="8">
        <f>димвенканали!C973</f>
        <v>308.3</v>
      </c>
      <c r="D973" s="8">
        <f>димвенканали!D973</f>
        <v>0</v>
      </c>
      <c r="E973" s="8">
        <f>димвенканали!E973</f>
        <v>0</v>
      </c>
      <c r="F973" s="8">
        <f t="shared" si="155"/>
        <v>308.3</v>
      </c>
      <c r="G973" s="8"/>
      <c r="H973" s="8"/>
      <c r="I973" s="8">
        <v>8</v>
      </c>
      <c r="J973" s="217">
        <f t="shared" si="160"/>
        <v>5.2026880554953397E-3</v>
      </c>
      <c r="K973" s="209">
        <f t="shared" si="156"/>
        <v>22.275048775200521</v>
      </c>
      <c r="L973" s="202">
        <f t="shared" si="154"/>
        <v>4.9005107305441147</v>
      </c>
      <c r="M973" s="205">
        <v>9.564652371669915</v>
      </c>
      <c r="N973" s="202">
        <v>2.7581679389312983</v>
      </c>
      <c r="O973" s="10">
        <f t="shared" si="157"/>
        <v>39.498379816345853</v>
      </c>
      <c r="P973" s="11">
        <f t="shared" si="158"/>
        <v>0.12811670391289603</v>
      </c>
    </row>
    <row r="974" spans="1:16" x14ac:dyDescent="0.35">
      <c r="A974" s="9">
        <f t="shared" si="159"/>
        <v>68</v>
      </c>
      <c r="B974" s="14" t="s">
        <v>379</v>
      </c>
      <c r="C974" s="8">
        <f>димвенканали!C974</f>
        <v>524.94000000000005</v>
      </c>
      <c r="D974" s="8">
        <f>димвенканали!D974</f>
        <v>0</v>
      </c>
      <c r="E974" s="8">
        <f>димвенканали!E974</f>
        <v>0</v>
      </c>
      <c r="F974" s="8">
        <f t="shared" si="155"/>
        <v>524.94000000000005</v>
      </c>
      <c r="G974" s="8"/>
      <c r="H974" s="8"/>
      <c r="I974" s="8">
        <v>12</v>
      </c>
      <c r="J974" s="217">
        <f t="shared" si="160"/>
        <v>7.8040320832430095E-3</v>
      </c>
      <c r="K974" s="209">
        <f t="shared" si="156"/>
        <v>33.412573162800783</v>
      </c>
      <c r="L974" s="202">
        <f t="shared" si="154"/>
        <v>7.350766095816172</v>
      </c>
      <c r="M974" s="205">
        <v>14.346978557504872</v>
      </c>
      <c r="N974" s="202">
        <v>4.137251908396947</v>
      </c>
      <c r="O974" s="10">
        <f t="shared" si="157"/>
        <v>59.247569724518769</v>
      </c>
      <c r="P974" s="11">
        <f t="shared" si="158"/>
        <v>0.11286541266529272</v>
      </c>
    </row>
    <row r="975" spans="1:16" x14ac:dyDescent="0.35">
      <c r="A975" s="9">
        <f t="shared" si="159"/>
        <v>69</v>
      </c>
      <c r="B975" s="14" t="s">
        <v>380</v>
      </c>
      <c r="C975" s="8">
        <f>димвенканали!C975</f>
        <v>522.54999999999995</v>
      </c>
      <c r="D975" s="8">
        <f>димвенканали!D975</f>
        <v>0</v>
      </c>
      <c r="E975" s="8">
        <f>димвенканали!E975</f>
        <v>0</v>
      </c>
      <c r="F975" s="8">
        <f t="shared" si="155"/>
        <v>522.54999999999995</v>
      </c>
      <c r="G975" s="8"/>
      <c r="H975" s="8"/>
      <c r="I975" s="8">
        <v>12</v>
      </c>
      <c r="J975" s="217">
        <f t="shared" si="160"/>
        <v>7.8040320832430095E-3</v>
      </c>
      <c r="K975" s="209">
        <f t="shared" si="156"/>
        <v>33.412573162800783</v>
      </c>
      <c r="L975" s="202">
        <f t="shared" si="154"/>
        <v>7.350766095816172</v>
      </c>
      <c r="M975" s="205">
        <v>14.346978557504872</v>
      </c>
      <c r="N975" s="202">
        <v>4.137251908396947</v>
      </c>
      <c r="O975" s="10">
        <f t="shared" si="157"/>
        <v>59.247569724518769</v>
      </c>
      <c r="P975" s="11">
        <f t="shared" si="158"/>
        <v>0.1133816280251053</v>
      </c>
    </row>
    <row r="976" spans="1:16" x14ac:dyDescent="0.35">
      <c r="A976" s="9">
        <f t="shared" si="159"/>
        <v>70</v>
      </c>
      <c r="B976" s="14" t="s">
        <v>381</v>
      </c>
      <c r="C976" s="8">
        <f>димвенканали!C976</f>
        <v>315.77999999999997</v>
      </c>
      <c r="D976" s="8">
        <f>димвенканали!D976</f>
        <v>0</v>
      </c>
      <c r="E976" s="8">
        <f>димвенканали!E976</f>
        <v>0</v>
      </c>
      <c r="F976" s="8">
        <f t="shared" si="155"/>
        <v>315.77999999999997</v>
      </c>
      <c r="G976" s="8"/>
      <c r="H976" s="8"/>
      <c r="I976" s="8">
        <v>8</v>
      </c>
      <c r="J976" s="217">
        <f t="shared" si="160"/>
        <v>5.2026880554953397E-3</v>
      </c>
      <c r="K976" s="209">
        <f t="shared" si="156"/>
        <v>22.275048775200521</v>
      </c>
      <c r="L976" s="202">
        <f t="shared" si="154"/>
        <v>4.9005107305441147</v>
      </c>
      <c r="M976" s="205">
        <v>9.564652371669915</v>
      </c>
      <c r="N976" s="202">
        <v>2.7581679389312983</v>
      </c>
      <c r="O976" s="10">
        <f t="shared" si="157"/>
        <v>39.498379816345853</v>
      </c>
      <c r="P976" s="11">
        <f t="shared" si="158"/>
        <v>0.12508195521041818</v>
      </c>
    </row>
    <row r="977" spans="1:16" x14ac:dyDescent="0.35">
      <c r="A977" s="9">
        <f t="shared" si="159"/>
        <v>71</v>
      </c>
      <c r="B977" s="14" t="s">
        <v>382</v>
      </c>
      <c r="C977" s="8">
        <f>димвенканали!C977</f>
        <v>538.4</v>
      </c>
      <c r="D977" s="8">
        <f>димвенканали!D977</f>
        <v>0</v>
      </c>
      <c r="E977" s="8">
        <f>димвенканали!E977</f>
        <v>0</v>
      </c>
      <c r="F977" s="8">
        <f t="shared" si="155"/>
        <v>538.4</v>
      </c>
      <c r="G977" s="8"/>
      <c r="H977" s="8"/>
      <c r="I977" s="8">
        <v>12</v>
      </c>
      <c r="J977" s="217">
        <f t="shared" si="160"/>
        <v>7.8040320832430095E-3</v>
      </c>
      <c r="K977" s="209">
        <f t="shared" si="156"/>
        <v>33.412573162800783</v>
      </c>
      <c r="L977" s="202">
        <f t="shared" si="154"/>
        <v>7.350766095816172</v>
      </c>
      <c r="M977" s="205">
        <v>14.346978557504872</v>
      </c>
      <c r="N977" s="202">
        <v>4.137251908396947</v>
      </c>
      <c r="O977" s="10">
        <f t="shared" si="157"/>
        <v>59.247569724518769</v>
      </c>
      <c r="P977" s="11">
        <f t="shared" si="158"/>
        <v>0.11004377734866043</v>
      </c>
    </row>
    <row r="978" spans="1:16" x14ac:dyDescent="0.35">
      <c r="A978" s="9">
        <f t="shared" si="159"/>
        <v>72</v>
      </c>
      <c r="B978" s="14" t="s">
        <v>383</v>
      </c>
      <c r="C978" s="8">
        <f>димвенканали!C978</f>
        <v>509.66</v>
      </c>
      <c r="D978" s="8">
        <f>димвенканали!D978</f>
        <v>0</v>
      </c>
      <c r="E978" s="8">
        <f>димвенканали!E978</f>
        <v>0</v>
      </c>
      <c r="F978" s="8">
        <f t="shared" si="155"/>
        <v>509.66</v>
      </c>
      <c r="G978" s="8"/>
      <c r="H978" s="8"/>
      <c r="I978" s="8">
        <v>12</v>
      </c>
      <c r="J978" s="217">
        <f t="shared" si="160"/>
        <v>7.8040320832430095E-3</v>
      </c>
      <c r="K978" s="209">
        <f t="shared" si="156"/>
        <v>33.412573162800783</v>
      </c>
      <c r="L978" s="202">
        <f t="shared" si="154"/>
        <v>7.350766095816172</v>
      </c>
      <c r="M978" s="205">
        <v>14.346978557504872</v>
      </c>
      <c r="N978" s="202">
        <v>4.137251908396947</v>
      </c>
      <c r="O978" s="10">
        <f t="shared" si="157"/>
        <v>59.247569724518769</v>
      </c>
      <c r="P978" s="11">
        <f t="shared" si="158"/>
        <v>0.11624920481206837</v>
      </c>
    </row>
    <row r="979" spans="1:16" x14ac:dyDescent="0.35">
      <c r="A979" s="9">
        <f t="shared" si="159"/>
        <v>73</v>
      </c>
      <c r="B979" s="14" t="s">
        <v>384</v>
      </c>
      <c r="C979" s="8">
        <f>димвенканали!C979</f>
        <v>508.2</v>
      </c>
      <c r="D979" s="8">
        <f>димвенканали!D979</f>
        <v>0</v>
      </c>
      <c r="E979" s="8">
        <f>димвенканали!E979</f>
        <v>0</v>
      </c>
      <c r="F979" s="8">
        <f t="shared" si="155"/>
        <v>508.2</v>
      </c>
      <c r="G979" s="8"/>
      <c r="H979" s="8"/>
      <c r="I979" s="8">
        <v>12</v>
      </c>
      <c r="J979" s="217">
        <f t="shared" si="160"/>
        <v>7.8040320832430095E-3</v>
      </c>
      <c r="K979" s="209">
        <f t="shared" si="156"/>
        <v>33.412573162800783</v>
      </c>
      <c r="L979" s="202">
        <f t="shared" ref="L979:L1031" si="161">K979*0.22</f>
        <v>7.350766095816172</v>
      </c>
      <c r="M979" s="205">
        <v>14.346978557504872</v>
      </c>
      <c r="N979" s="202">
        <v>4.137251908396947</v>
      </c>
      <c r="O979" s="10">
        <f t="shared" si="157"/>
        <v>59.247569724518769</v>
      </c>
      <c r="P979" s="11">
        <f t="shared" si="158"/>
        <v>0.11658317537292162</v>
      </c>
    </row>
    <row r="980" spans="1:16" x14ac:dyDescent="0.35">
      <c r="A980" s="9">
        <f t="shared" si="159"/>
        <v>74</v>
      </c>
      <c r="B980" s="14" t="s">
        <v>385</v>
      </c>
      <c r="C980" s="8">
        <f>димвенканали!C980</f>
        <v>362.92</v>
      </c>
      <c r="D980" s="8">
        <f>димвенканали!D980</f>
        <v>0</v>
      </c>
      <c r="E980" s="8">
        <f>димвенканали!E980</f>
        <v>0</v>
      </c>
      <c r="F980" s="8">
        <f t="shared" si="155"/>
        <v>362.92</v>
      </c>
      <c r="G980" s="8"/>
      <c r="H980" s="8"/>
      <c r="I980" s="8">
        <v>8</v>
      </c>
      <c r="J980" s="217">
        <f t="shared" si="160"/>
        <v>5.2026880554953397E-3</v>
      </c>
      <c r="K980" s="209">
        <f t="shared" si="156"/>
        <v>22.275048775200521</v>
      </c>
      <c r="L980" s="202">
        <f t="shared" si="161"/>
        <v>4.9005107305441147</v>
      </c>
      <c r="M980" s="205">
        <v>9.564652371669915</v>
      </c>
      <c r="N980" s="202">
        <v>2.7581679389312983</v>
      </c>
      <c r="O980" s="10">
        <f t="shared" si="157"/>
        <v>39.498379816345853</v>
      </c>
      <c r="P980" s="11">
        <f t="shared" si="158"/>
        <v>0.10883494934516105</v>
      </c>
    </row>
    <row r="981" spans="1:16" x14ac:dyDescent="0.35">
      <c r="A981" s="9">
        <f t="shared" si="159"/>
        <v>75</v>
      </c>
      <c r="B981" s="14" t="s">
        <v>386</v>
      </c>
      <c r="C981" s="8">
        <f>димвенканали!C981</f>
        <v>507.8</v>
      </c>
      <c r="D981" s="8">
        <f>димвенканали!D981</f>
        <v>0</v>
      </c>
      <c r="E981" s="8">
        <f>димвенканали!E981</f>
        <v>0</v>
      </c>
      <c r="F981" s="8">
        <f t="shared" si="155"/>
        <v>507.8</v>
      </c>
      <c r="G981" s="8"/>
      <c r="H981" s="8"/>
      <c r="I981" s="8">
        <v>12</v>
      </c>
      <c r="J981" s="217">
        <f t="shared" si="160"/>
        <v>7.8040320832430095E-3</v>
      </c>
      <c r="K981" s="209">
        <f t="shared" si="156"/>
        <v>33.412573162800783</v>
      </c>
      <c r="L981" s="202">
        <f t="shared" si="161"/>
        <v>7.350766095816172</v>
      </c>
      <c r="M981" s="205">
        <v>14.346978557504872</v>
      </c>
      <c r="N981" s="202">
        <v>4.137251908396947</v>
      </c>
      <c r="O981" s="10">
        <f t="shared" si="157"/>
        <v>59.247569724518769</v>
      </c>
      <c r="P981" s="11">
        <f t="shared" si="158"/>
        <v>0.11667500930389675</v>
      </c>
    </row>
    <row r="982" spans="1:16" x14ac:dyDescent="0.35">
      <c r="A982" s="9">
        <f t="shared" si="159"/>
        <v>76</v>
      </c>
      <c r="B982" s="14" t="s">
        <v>387</v>
      </c>
      <c r="C982" s="8">
        <f>димвенканали!C982</f>
        <v>511.64</v>
      </c>
      <c r="D982" s="8">
        <f>димвенканали!D982</f>
        <v>0</v>
      </c>
      <c r="E982" s="8">
        <f>димвенканали!E982</f>
        <v>0</v>
      </c>
      <c r="F982" s="8">
        <f t="shared" si="155"/>
        <v>511.64</v>
      </c>
      <c r="G982" s="8"/>
      <c r="H982" s="8"/>
      <c r="I982" s="8">
        <v>12</v>
      </c>
      <c r="J982" s="217">
        <f t="shared" si="160"/>
        <v>7.8040320832430095E-3</v>
      </c>
      <c r="K982" s="209">
        <f t="shared" si="156"/>
        <v>33.412573162800783</v>
      </c>
      <c r="L982" s="202">
        <f t="shared" si="161"/>
        <v>7.350766095816172</v>
      </c>
      <c r="M982" s="205">
        <v>14.346978557504872</v>
      </c>
      <c r="N982" s="202">
        <v>4.137251908396947</v>
      </c>
      <c r="O982" s="10">
        <f t="shared" si="157"/>
        <v>59.247569724518769</v>
      </c>
      <c r="P982" s="11">
        <f t="shared" si="158"/>
        <v>0.11579933102282615</v>
      </c>
    </row>
    <row r="983" spans="1:16" x14ac:dyDescent="0.35">
      <c r="A983" s="9">
        <f t="shared" si="159"/>
        <v>77</v>
      </c>
      <c r="B983" s="14" t="s">
        <v>388</v>
      </c>
      <c r="C983" s="8">
        <f>димвенканали!C983</f>
        <v>317.8</v>
      </c>
      <c r="D983" s="8">
        <f>димвенканали!D983</f>
        <v>0</v>
      </c>
      <c r="E983" s="8">
        <f>димвенканали!E983</f>
        <v>0</v>
      </c>
      <c r="F983" s="8">
        <f t="shared" si="155"/>
        <v>317.8</v>
      </c>
      <c r="G983" s="8"/>
      <c r="H983" s="8"/>
      <c r="I983" s="8">
        <v>8</v>
      </c>
      <c r="J983" s="217">
        <f t="shared" si="160"/>
        <v>5.2026880554953397E-3</v>
      </c>
      <c r="K983" s="209">
        <f t="shared" si="156"/>
        <v>22.275048775200521</v>
      </c>
      <c r="L983" s="202">
        <f t="shared" si="161"/>
        <v>4.9005107305441147</v>
      </c>
      <c r="M983" s="205">
        <v>9.564652371669915</v>
      </c>
      <c r="N983" s="202">
        <v>2.7581679389312983</v>
      </c>
      <c r="O983" s="10">
        <f t="shared" si="157"/>
        <v>39.498379816345853</v>
      </c>
      <c r="P983" s="11">
        <f t="shared" si="158"/>
        <v>0.12428690942840104</v>
      </c>
    </row>
    <row r="984" spans="1:16" x14ac:dyDescent="0.35">
      <c r="A984" s="9">
        <f t="shared" si="159"/>
        <v>78</v>
      </c>
      <c r="B984" s="14" t="s">
        <v>389</v>
      </c>
      <c r="C984" s="8">
        <f>димвенканали!C984</f>
        <v>514.9</v>
      </c>
      <c r="D984" s="8">
        <f>димвенканали!D984</f>
        <v>0</v>
      </c>
      <c r="E984" s="8">
        <f>димвенканали!E984</f>
        <v>0</v>
      </c>
      <c r="F984" s="8">
        <f t="shared" si="155"/>
        <v>514.9</v>
      </c>
      <c r="G984" s="8"/>
      <c r="H984" s="8"/>
      <c r="I984" s="8">
        <v>12</v>
      </c>
      <c r="J984" s="217">
        <f t="shared" si="160"/>
        <v>7.8040320832430095E-3</v>
      </c>
      <c r="K984" s="209">
        <f t="shared" si="156"/>
        <v>33.412573162800783</v>
      </c>
      <c r="L984" s="202">
        <f t="shared" si="161"/>
        <v>7.350766095816172</v>
      </c>
      <c r="M984" s="205">
        <v>14.346978557504872</v>
      </c>
      <c r="N984" s="202">
        <v>4.137251908396947</v>
      </c>
      <c r="O984" s="10">
        <f t="shared" si="157"/>
        <v>59.247569724518769</v>
      </c>
      <c r="P984" s="11">
        <f t="shared" si="158"/>
        <v>0.11506616765297878</v>
      </c>
    </row>
    <row r="985" spans="1:16" x14ac:dyDescent="0.35">
      <c r="A985" s="9">
        <f t="shared" si="159"/>
        <v>79</v>
      </c>
      <c r="B985" s="14" t="s">
        <v>390</v>
      </c>
      <c r="C985" s="8">
        <f>димвенканали!C985</f>
        <v>513.5</v>
      </c>
      <c r="D985" s="8">
        <f>димвенканали!D985</f>
        <v>0</v>
      </c>
      <c r="E985" s="8">
        <f>димвенканали!E985</f>
        <v>0</v>
      </c>
      <c r="F985" s="8">
        <f t="shared" si="155"/>
        <v>513.5</v>
      </c>
      <c r="G985" s="8"/>
      <c r="H985" s="8"/>
      <c r="I985" s="8">
        <v>12</v>
      </c>
      <c r="J985" s="217">
        <f t="shared" si="160"/>
        <v>7.8040320832430095E-3</v>
      </c>
      <c r="K985" s="209">
        <f t="shared" si="156"/>
        <v>33.412573162800783</v>
      </c>
      <c r="L985" s="202">
        <f t="shared" si="161"/>
        <v>7.350766095816172</v>
      </c>
      <c r="M985" s="205">
        <v>14.346978557504872</v>
      </c>
      <c r="N985" s="202">
        <v>4.137251908396947</v>
      </c>
      <c r="O985" s="10">
        <f t="shared" si="157"/>
        <v>59.247569724518769</v>
      </c>
      <c r="P985" s="11">
        <f t="shared" si="158"/>
        <v>0.1153798826183423</v>
      </c>
    </row>
    <row r="986" spans="1:16" x14ac:dyDescent="0.35">
      <c r="A986" s="9">
        <f t="shared" si="159"/>
        <v>80</v>
      </c>
      <c r="B986" s="14" t="s">
        <v>391</v>
      </c>
      <c r="C986" s="8">
        <f>димвенканали!C986</f>
        <v>314.7</v>
      </c>
      <c r="D986" s="8">
        <f>димвенканали!D986</f>
        <v>0</v>
      </c>
      <c r="E986" s="8">
        <f>димвенканали!E986</f>
        <v>0</v>
      </c>
      <c r="F986" s="8">
        <f t="shared" si="155"/>
        <v>314.7</v>
      </c>
      <c r="G986" s="8"/>
      <c r="H986" s="8"/>
      <c r="I986" s="8">
        <v>8</v>
      </c>
      <c r="J986" s="217">
        <f t="shared" si="160"/>
        <v>5.2026880554953397E-3</v>
      </c>
      <c r="K986" s="209">
        <f t="shared" si="156"/>
        <v>22.275048775200521</v>
      </c>
      <c r="L986" s="202">
        <f t="shared" si="161"/>
        <v>4.9005107305441147</v>
      </c>
      <c r="M986" s="205">
        <v>9.564652371669915</v>
      </c>
      <c r="N986" s="202">
        <v>2.7581679389312983</v>
      </c>
      <c r="O986" s="10">
        <f t="shared" si="157"/>
        <v>39.498379816345853</v>
      </c>
      <c r="P986" s="11">
        <f t="shared" si="158"/>
        <v>0.12551121644850924</v>
      </c>
    </row>
    <row r="987" spans="1:16" x14ac:dyDescent="0.35">
      <c r="A987" s="9">
        <f t="shared" si="159"/>
        <v>81</v>
      </c>
      <c r="B987" s="14" t="s">
        <v>392</v>
      </c>
      <c r="C987" s="8">
        <f>димвенканали!C987</f>
        <v>368.4</v>
      </c>
      <c r="D987" s="8">
        <f>димвенканали!D987</f>
        <v>0</v>
      </c>
      <c r="E987" s="8">
        <f>димвенканали!E987</f>
        <v>0</v>
      </c>
      <c r="F987" s="8">
        <f t="shared" si="155"/>
        <v>368.4</v>
      </c>
      <c r="G987" s="8"/>
      <c r="H987" s="8"/>
      <c r="I987" s="8">
        <v>7</v>
      </c>
      <c r="J987" s="217">
        <f t="shared" si="160"/>
        <v>4.552352048558422E-3</v>
      </c>
      <c r="K987" s="209">
        <f t="shared" si="156"/>
        <v>19.490667678300454</v>
      </c>
      <c r="L987" s="202">
        <f t="shared" si="161"/>
        <v>4.2879468892260997</v>
      </c>
      <c r="M987" s="205">
        <v>8.3690708252111747</v>
      </c>
      <c r="N987" s="202">
        <v>2.4133969465648857</v>
      </c>
      <c r="O987" s="10">
        <f t="shared" si="157"/>
        <v>34.561082339302615</v>
      </c>
      <c r="P987" s="11">
        <f t="shared" si="158"/>
        <v>9.3814012864556512E-2</v>
      </c>
    </row>
    <row r="988" spans="1:16" x14ac:dyDescent="0.35">
      <c r="A988" s="9">
        <f t="shared" si="159"/>
        <v>82</v>
      </c>
      <c r="B988" s="14" t="s">
        <v>393</v>
      </c>
      <c r="C988" s="8">
        <f>димвенканали!C988</f>
        <v>506.3</v>
      </c>
      <c r="D988" s="8">
        <f>димвенканали!D988</f>
        <v>0</v>
      </c>
      <c r="E988" s="8">
        <f>димвенканали!E988</f>
        <v>0</v>
      </c>
      <c r="F988" s="8">
        <f t="shared" si="155"/>
        <v>506.3</v>
      </c>
      <c r="G988" s="8"/>
      <c r="H988" s="8"/>
      <c r="I988" s="8">
        <v>12</v>
      </c>
      <c r="J988" s="217">
        <f t="shared" si="160"/>
        <v>7.8040320832430095E-3</v>
      </c>
      <c r="K988" s="209">
        <f t="shared" si="156"/>
        <v>33.412573162800783</v>
      </c>
      <c r="L988" s="202">
        <f t="shared" si="161"/>
        <v>7.350766095816172</v>
      </c>
      <c r="M988" s="205">
        <v>14.346978557504872</v>
      </c>
      <c r="N988" s="202">
        <v>4.137251908396947</v>
      </c>
      <c r="O988" s="10">
        <f t="shared" si="157"/>
        <v>59.247569724518769</v>
      </c>
      <c r="P988" s="11">
        <f t="shared" si="158"/>
        <v>0.11702067889496102</v>
      </c>
    </row>
    <row r="989" spans="1:16" x14ac:dyDescent="0.35">
      <c r="A989" s="9">
        <f t="shared" si="159"/>
        <v>83</v>
      </c>
      <c r="B989" s="14" t="s">
        <v>394</v>
      </c>
      <c r="C989" s="8">
        <f>димвенканали!C989</f>
        <v>312.3</v>
      </c>
      <c r="D989" s="8">
        <f>димвенканали!D989</f>
        <v>0</v>
      </c>
      <c r="E989" s="8">
        <f>димвенканали!E989</f>
        <v>0</v>
      </c>
      <c r="F989" s="8">
        <f t="shared" si="155"/>
        <v>312.3</v>
      </c>
      <c r="G989" s="8"/>
      <c r="H989" s="8"/>
      <c r="I989" s="8">
        <v>8</v>
      </c>
      <c r="J989" s="217">
        <f t="shared" si="160"/>
        <v>5.2026880554953397E-3</v>
      </c>
      <c r="K989" s="209">
        <f t="shared" si="156"/>
        <v>22.275048775200521</v>
      </c>
      <c r="L989" s="202">
        <f t="shared" si="161"/>
        <v>4.9005107305441147</v>
      </c>
      <c r="M989" s="205">
        <v>9.564652371669915</v>
      </c>
      <c r="N989" s="202">
        <v>2.7581679389312983</v>
      </c>
      <c r="O989" s="10">
        <f t="shared" si="157"/>
        <v>39.498379816345853</v>
      </c>
      <c r="P989" s="11">
        <f t="shared" si="158"/>
        <v>0.12647575989864185</v>
      </c>
    </row>
    <row r="990" spans="1:16" x14ac:dyDescent="0.35">
      <c r="A990" s="9">
        <f t="shared" si="159"/>
        <v>84</v>
      </c>
      <c r="B990" s="14" t="s">
        <v>395</v>
      </c>
      <c r="C990" s="8">
        <f>димвенканали!C990</f>
        <v>774.9</v>
      </c>
      <c r="D990" s="8">
        <f>димвенканали!D990</f>
        <v>0</v>
      </c>
      <c r="E990" s="8">
        <f>димвенканали!E990</f>
        <v>0</v>
      </c>
      <c r="F990" s="8">
        <f t="shared" si="155"/>
        <v>774.9</v>
      </c>
      <c r="G990" s="8"/>
      <c r="H990" s="8"/>
      <c r="I990" s="8">
        <v>23</v>
      </c>
      <c r="J990" s="217">
        <f t="shared" si="160"/>
        <v>1.4957728159549101E-2</v>
      </c>
      <c r="K990" s="209">
        <f t="shared" si="156"/>
        <v>64.040765228701503</v>
      </c>
      <c r="L990" s="202">
        <f t="shared" si="161"/>
        <v>14.08896835031433</v>
      </c>
      <c r="M990" s="205">
        <v>27.498375568551005</v>
      </c>
      <c r="N990" s="202">
        <v>7.9297328244274823</v>
      </c>
      <c r="O990" s="10">
        <f t="shared" si="157"/>
        <v>113.55784197199432</v>
      </c>
      <c r="P990" s="11">
        <f t="shared" si="158"/>
        <v>0.14654515675828406</v>
      </c>
    </row>
    <row r="991" spans="1:16" x14ac:dyDescent="0.35">
      <c r="A991" s="9">
        <f t="shared" si="159"/>
        <v>85</v>
      </c>
      <c r="B991" s="14" t="s">
        <v>396</v>
      </c>
      <c r="C991" s="8">
        <f>димвенканали!C991</f>
        <v>776.8</v>
      </c>
      <c r="D991" s="8">
        <f>димвенканали!D991</f>
        <v>0</v>
      </c>
      <c r="E991" s="8">
        <f>димвенканали!E991</f>
        <v>0</v>
      </c>
      <c r="F991" s="8">
        <f t="shared" si="155"/>
        <v>776.8</v>
      </c>
      <c r="G991" s="8"/>
      <c r="H991" s="8"/>
      <c r="I991" s="8">
        <v>25</v>
      </c>
      <c r="J991" s="217">
        <f t="shared" si="160"/>
        <v>1.6258400173422935E-2</v>
      </c>
      <c r="K991" s="209">
        <f t="shared" si="156"/>
        <v>69.609527422501628</v>
      </c>
      <c r="L991" s="202">
        <f t="shared" si="161"/>
        <v>15.314096032950358</v>
      </c>
      <c r="M991" s="205">
        <v>29.889538661468485</v>
      </c>
      <c r="N991" s="202">
        <v>8.6192748091603058</v>
      </c>
      <c r="O991" s="10">
        <f t="shared" si="157"/>
        <v>123.43243692608077</v>
      </c>
      <c r="P991" s="11">
        <f t="shared" si="158"/>
        <v>0.15889860572358494</v>
      </c>
    </row>
    <row r="992" spans="1:16" x14ac:dyDescent="0.35">
      <c r="A992" s="9">
        <f t="shared" si="159"/>
        <v>86</v>
      </c>
      <c r="B992" s="14" t="s">
        <v>397</v>
      </c>
      <c r="C992" s="8">
        <f>димвенканали!C992</f>
        <v>312.8</v>
      </c>
      <c r="D992" s="8">
        <f>димвенканали!D992</f>
        <v>0</v>
      </c>
      <c r="E992" s="8">
        <f>димвенканали!E992</f>
        <v>0</v>
      </c>
      <c r="F992" s="8">
        <f t="shared" si="155"/>
        <v>312.8</v>
      </c>
      <c r="G992" s="8"/>
      <c r="H992" s="8"/>
      <c r="I992" s="8">
        <v>8</v>
      </c>
      <c r="J992" s="217">
        <f t="shared" si="160"/>
        <v>5.2026880554953397E-3</v>
      </c>
      <c r="K992" s="209">
        <f t="shared" si="156"/>
        <v>22.275048775200521</v>
      </c>
      <c r="L992" s="202">
        <f t="shared" si="161"/>
        <v>4.9005107305441147</v>
      </c>
      <c r="M992" s="205">
        <v>9.564652371669915</v>
      </c>
      <c r="N992" s="202">
        <v>2.7581679389312983</v>
      </c>
      <c r="O992" s="10">
        <f t="shared" si="157"/>
        <v>39.498379816345853</v>
      </c>
      <c r="P992" s="11">
        <f t="shared" si="158"/>
        <v>0.12627359276325401</v>
      </c>
    </row>
    <row r="993" spans="1:16" x14ac:dyDescent="0.35">
      <c r="A993" s="9">
        <f t="shared" si="159"/>
        <v>87</v>
      </c>
      <c r="B993" s="14" t="s">
        <v>398</v>
      </c>
      <c r="C993" s="8">
        <f>димвенканали!C993</f>
        <v>317.2</v>
      </c>
      <c r="D993" s="8">
        <f>димвенканали!D993</f>
        <v>0</v>
      </c>
      <c r="E993" s="8">
        <f>димвенканали!E993</f>
        <v>0</v>
      </c>
      <c r="F993" s="8">
        <f t="shared" si="155"/>
        <v>317.2</v>
      </c>
      <c r="G993" s="8"/>
      <c r="H993" s="8"/>
      <c r="I993" s="8">
        <v>8</v>
      </c>
      <c r="J993" s="217">
        <f t="shared" si="160"/>
        <v>5.2026880554953397E-3</v>
      </c>
      <c r="K993" s="209">
        <f t="shared" si="156"/>
        <v>22.275048775200521</v>
      </c>
      <c r="L993" s="202">
        <f t="shared" si="161"/>
        <v>4.9005107305441147</v>
      </c>
      <c r="M993" s="205">
        <v>9.564652371669915</v>
      </c>
      <c r="N993" s="202">
        <v>2.7581679389312983</v>
      </c>
      <c r="O993" s="10">
        <f t="shared" si="157"/>
        <v>39.498379816345853</v>
      </c>
      <c r="P993" s="11">
        <f t="shared" si="158"/>
        <v>0.12452200446515087</v>
      </c>
    </row>
    <row r="994" spans="1:16" x14ac:dyDescent="0.35">
      <c r="A994" s="9">
        <f t="shared" si="159"/>
        <v>88</v>
      </c>
      <c r="B994" s="14" t="s">
        <v>399</v>
      </c>
      <c r="C994" s="8">
        <f>димвенканали!C994</f>
        <v>329.5</v>
      </c>
      <c r="D994" s="8">
        <f>димвенканали!D994</f>
        <v>0</v>
      </c>
      <c r="E994" s="8">
        <f>димвенканали!E994</f>
        <v>0</v>
      </c>
      <c r="F994" s="8">
        <f t="shared" si="155"/>
        <v>329.5</v>
      </c>
      <c r="G994" s="8"/>
      <c r="H994" s="8"/>
      <c r="I994" s="8">
        <v>8</v>
      </c>
      <c r="J994" s="217">
        <f t="shared" si="160"/>
        <v>5.2026880554953397E-3</v>
      </c>
      <c r="K994" s="209">
        <f t="shared" si="156"/>
        <v>22.275048775200521</v>
      </c>
      <c r="L994" s="202">
        <f t="shared" si="161"/>
        <v>4.9005107305441147</v>
      </c>
      <c r="M994" s="205">
        <v>9.564652371669915</v>
      </c>
      <c r="N994" s="202">
        <v>2.7581679389312983</v>
      </c>
      <c r="O994" s="10">
        <f t="shared" si="157"/>
        <v>39.498379816345853</v>
      </c>
      <c r="P994" s="11">
        <f t="shared" si="158"/>
        <v>0.11987368684778711</v>
      </c>
    </row>
    <row r="995" spans="1:16" x14ac:dyDescent="0.35">
      <c r="A995" s="9">
        <f t="shared" si="159"/>
        <v>89</v>
      </c>
      <c r="B995" s="14" t="s">
        <v>400</v>
      </c>
      <c r="C995" s="8">
        <f>димвенканали!C995</f>
        <v>314.2</v>
      </c>
      <c r="D995" s="8">
        <f>димвенканали!D995</f>
        <v>0</v>
      </c>
      <c r="E995" s="8">
        <f>димвенканали!E995</f>
        <v>0</v>
      </c>
      <c r="F995" s="8">
        <f t="shared" si="155"/>
        <v>314.2</v>
      </c>
      <c r="G995" s="8"/>
      <c r="H995" s="8"/>
      <c r="I995" s="8">
        <v>8</v>
      </c>
      <c r="J995" s="217">
        <f t="shared" si="160"/>
        <v>5.2026880554953397E-3</v>
      </c>
      <c r="K995" s="209">
        <f t="shared" si="156"/>
        <v>22.275048775200521</v>
      </c>
      <c r="L995" s="202">
        <f t="shared" si="161"/>
        <v>4.9005107305441147</v>
      </c>
      <c r="M995" s="205">
        <v>9.564652371669915</v>
      </c>
      <c r="N995" s="202">
        <v>2.7581679389312983</v>
      </c>
      <c r="O995" s="10">
        <f t="shared" si="157"/>
        <v>39.498379816345853</v>
      </c>
      <c r="P995" s="11">
        <f t="shared" si="158"/>
        <v>0.12571094785597026</v>
      </c>
    </row>
    <row r="996" spans="1:16" x14ac:dyDescent="0.35">
      <c r="A996" s="9">
        <f t="shared" si="159"/>
        <v>90</v>
      </c>
      <c r="B996" s="14" t="s">
        <v>401</v>
      </c>
      <c r="C996" s="8">
        <f>димвенканали!C996</f>
        <v>317.7</v>
      </c>
      <c r="D996" s="8">
        <f>димвенканали!D996</f>
        <v>0</v>
      </c>
      <c r="E996" s="8">
        <f>димвенканали!E996</f>
        <v>0</v>
      </c>
      <c r="F996" s="8">
        <f t="shared" si="155"/>
        <v>317.7</v>
      </c>
      <c r="G996" s="8"/>
      <c r="H996" s="8"/>
      <c r="I996" s="8">
        <v>8</v>
      </c>
      <c r="J996" s="217">
        <f t="shared" si="160"/>
        <v>5.2026880554953397E-3</v>
      </c>
      <c r="K996" s="209">
        <f t="shared" si="156"/>
        <v>22.275048775200521</v>
      </c>
      <c r="L996" s="202">
        <f t="shared" si="161"/>
        <v>4.9005107305441147</v>
      </c>
      <c r="M996" s="205">
        <v>9.564652371669915</v>
      </c>
      <c r="N996" s="202">
        <v>2.7581679389312983</v>
      </c>
      <c r="O996" s="10">
        <f t="shared" si="157"/>
        <v>39.498379816345853</v>
      </c>
      <c r="P996" s="11">
        <f t="shared" si="158"/>
        <v>0.12432603026863662</v>
      </c>
    </row>
    <row r="997" spans="1:16" x14ac:dyDescent="0.35">
      <c r="A997" s="9">
        <f t="shared" si="159"/>
        <v>91</v>
      </c>
      <c r="B997" s="14" t="s">
        <v>402</v>
      </c>
      <c r="C997" s="8">
        <f>димвенканали!C997</f>
        <v>197.7</v>
      </c>
      <c r="D997" s="8">
        <f>димвенканали!D997</f>
        <v>0</v>
      </c>
      <c r="E997" s="8">
        <f>димвенканали!E997</f>
        <v>0</v>
      </c>
      <c r="F997" s="8">
        <f t="shared" si="155"/>
        <v>197.7</v>
      </c>
      <c r="G997" s="8"/>
      <c r="H997" s="8"/>
      <c r="I997" s="8">
        <v>3</v>
      </c>
      <c r="J997" s="217">
        <f t="shared" si="160"/>
        <v>1.9510080208107524E-3</v>
      </c>
      <c r="K997" s="209">
        <f t="shared" si="156"/>
        <v>8.3531432907001957</v>
      </c>
      <c r="L997" s="202">
        <f t="shared" si="161"/>
        <v>1.837691523954043</v>
      </c>
      <c r="M997" s="205">
        <v>3.5867446393762181</v>
      </c>
      <c r="N997" s="202">
        <v>1.0343129770992368</v>
      </c>
      <c r="O997" s="10">
        <f t="shared" si="157"/>
        <v>14.811892431129692</v>
      </c>
      <c r="P997" s="11">
        <f t="shared" si="158"/>
        <v>7.4921054279866936E-2</v>
      </c>
    </row>
    <row r="998" spans="1:16" x14ac:dyDescent="0.35">
      <c r="A998" s="9">
        <f t="shared" si="159"/>
        <v>92</v>
      </c>
      <c r="B998" s="14" t="s">
        <v>403</v>
      </c>
      <c r="C998" s="8">
        <f>димвенканали!C998</f>
        <v>208</v>
      </c>
      <c r="D998" s="8">
        <f>димвенканали!D998</f>
        <v>0</v>
      </c>
      <c r="E998" s="8">
        <f>димвенканали!E998</f>
        <v>0</v>
      </c>
      <c r="F998" s="8">
        <f t="shared" si="155"/>
        <v>208</v>
      </c>
      <c r="G998" s="8"/>
      <c r="H998" s="8"/>
      <c r="I998" s="8">
        <v>3</v>
      </c>
      <c r="J998" s="217">
        <f t="shared" si="160"/>
        <v>1.9510080208107524E-3</v>
      </c>
      <c r="K998" s="209">
        <f t="shared" si="156"/>
        <v>8.3531432907001957</v>
      </c>
      <c r="L998" s="202">
        <f t="shared" si="161"/>
        <v>1.837691523954043</v>
      </c>
      <c r="M998" s="205">
        <v>3.5867446393762181</v>
      </c>
      <c r="N998" s="202">
        <v>1.0343129770992368</v>
      </c>
      <c r="O998" s="10">
        <f t="shared" si="157"/>
        <v>14.811892431129692</v>
      </c>
      <c r="P998" s="11">
        <f t="shared" si="158"/>
        <v>7.1211021303508135E-2</v>
      </c>
    </row>
    <row r="999" spans="1:16" x14ac:dyDescent="0.35">
      <c r="A999" s="9">
        <f t="shared" si="159"/>
        <v>93</v>
      </c>
      <c r="B999" s="14" t="s">
        <v>404</v>
      </c>
      <c r="C999" s="8">
        <f>димвенканали!C999</f>
        <v>160.5</v>
      </c>
      <c r="D999" s="8">
        <f>димвенканали!D999</f>
        <v>0</v>
      </c>
      <c r="E999" s="8">
        <f>димвенканали!E999</f>
        <v>0</v>
      </c>
      <c r="F999" s="8">
        <f t="shared" si="155"/>
        <v>160.5</v>
      </c>
      <c r="G999" s="8"/>
      <c r="H999" s="8"/>
      <c r="I999" s="8">
        <v>2</v>
      </c>
      <c r="J999" s="217">
        <f t="shared" si="160"/>
        <v>1.3006720138738349E-3</v>
      </c>
      <c r="K999" s="209">
        <f t="shared" si="156"/>
        <v>5.5687621938001302</v>
      </c>
      <c r="L999" s="202">
        <f t="shared" si="161"/>
        <v>1.2251276826360287</v>
      </c>
      <c r="M999" s="205">
        <v>2.3911630929174787</v>
      </c>
      <c r="N999" s="202">
        <v>0.68954198473282458</v>
      </c>
      <c r="O999" s="10">
        <f t="shared" si="157"/>
        <v>9.8745949540864633</v>
      </c>
      <c r="P999" s="11">
        <f t="shared" si="158"/>
        <v>6.1523956100227185E-2</v>
      </c>
    </row>
    <row r="1000" spans="1:16" x14ac:dyDescent="0.35">
      <c r="A1000" s="9">
        <f t="shared" si="159"/>
        <v>94</v>
      </c>
      <c r="B1000" s="14" t="s">
        <v>405</v>
      </c>
      <c r="C1000" s="8">
        <f>димвенканали!C1000</f>
        <v>167.7</v>
      </c>
      <c r="D1000" s="8">
        <f>димвенканали!D1000</f>
        <v>0</v>
      </c>
      <c r="E1000" s="8">
        <f>димвенканали!E1000</f>
        <v>0</v>
      </c>
      <c r="F1000" s="8">
        <f t="shared" si="155"/>
        <v>167.7</v>
      </c>
      <c r="G1000" s="8"/>
      <c r="H1000" s="8"/>
      <c r="I1000" s="8">
        <v>3</v>
      </c>
      <c r="J1000" s="217">
        <f t="shared" si="160"/>
        <v>1.9510080208107524E-3</v>
      </c>
      <c r="K1000" s="209">
        <f t="shared" si="156"/>
        <v>8.3531432907001957</v>
      </c>
      <c r="L1000" s="202">
        <f t="shared" si="161"/>
        <v>1.837691523954043</v>
      </c>
      <c r="M1000" s="205">
        <v>3.5867446393762181</v>
      </c>
      <c r="N1000" s="202">
        <v>1.0343129770992368</v>
      </c>
      <c r="O1000" s="10">
        <f t="shared" si="157"/>
        <v>14.811892431129692</v>
      </c>
      <c r="P1000" s="11">
        <f t="shared" si="158"/>
        <v>8.8323747353188389E-2</v>
      </c>
    </row>
    <row r="1001" spans="1:16" x14ac:dyDescent="0.35">
      <c r="A1001" s="9">
        <f t="shared" si="159"/>
        <v>95</v>
      </c>
      <c r="B1001" s="14" t="s">
        <v>406</v>
      </c>
      <c r="C1001" s="8">
        <f>димвенканали!C1001</f>
        <v>221.9</v>
      </c>
      <c r="D1001" s="8">
        <f>димвенканали!D1001</f>
        <v>0</v>
      </c>
      <c r="E1001" s="8">
        <f>димвенканали!E1001</f>
        <v>0</v>
      </c>
      <c r="F1001" s="8">
        <f t="shared" si="155"/>
        <v>221.9</v>
      </c>
      <c r="G1001" s="8"/>
      <c r="H1001" s="8"/>
      <c r="I1001" s="8">
        <v>2</v>
      </c>
      <c r="J1001" s="217">
        <f t="shared" si="160"/>
        <v>1.3006720138738349E-3</v>
      </c>
      <c r="K1001" s="209">
        <f t="shared" si="156"/>
        <v>5.5687621938001302</v>
      </c>
      <c r="L1001" s="202">
        <f t="shared" si="161"/>
        <v>1.2251276826360287</v>
      </c>
      <c r="M1001" s="205">
        <v>2.3911630929174787</v>
      </c>
      <c r="N1001" s="202">
        <v>0.68954198473282458</v>
      </c>
      <c r="O1001" s="10">
        <f t="shared" si="157"/>
        <v>9.8745949540864633</v>
      </c>
      <c r="P1001" s="11">
        <f t="shared" si="158"/>
        <v>4.4500202587140436E-2</v>
      </c>
    </row>
    <row r="1002" spans="1:16" x14ac:dyDescent="0.35">
      <c r="A1002" s="9">
        <f t="shared" si="159"/>
        <v>96</v>
      </c>
      <c r="B1002" s="14" t="s">
        <v>407</v>
      </c>
      <c r="C1002" s="8">
        <f>димвенканали!C1002</f>
        <v>534.29999999999995</v>
      </c>
      <c r="D1002" s="8">
        <f>димвенканали!D1002</f>
        <v>0</v>
      </c>
      <c r="E1002" s="8">
        <f>димвенканали!E1002</f>
        <v>0</v>
      </c>
      <c r="F1002" s="8">
        <f t="shared" si="155"/>
        <v>534.29999999999995</v>
      </c>
      <c r="G1002" s="8"/>
      <c r="H1002" s="8"/>
      <c r="I1002" s="8">
        <v>9</v>
      </c>
      <c r="J1002" s="217">
        <f t="shared" si="160"/>
        <v>5.8530240624322574E-3</v>
      </c>
      <c r="K1002" s="209">
        <f t="shared" si="156"/>
        <v>25.059429872100587</v>
      </c>
      <c r="L1002" s="202">
        <f t="shared" si="161"/>
        <v>5.5130745718621288</v>
      </c>
      <c r="M1002" s="205">
        <v>10.760233918128655</v>
      </c>
      <c r="N1002" s="202">
        <v>3.10293893129771</v>
      </c>
      <c r="O1002" s="10">
        <f t="shared" si="157"/>
        <v>44.435677293389077</v>
      </c>
      <c r="P1002" s="11">
        <f t="shared" si="158"/>
        <v>8.3166156266870822E-2</v>
      </c>
    </row>
    <row r="1003" spans="1:16" x14ac:dyDescent="0.35">
      <c r="A1003" s="9">
        <f t="shared" si="159"/>
        <v>97</v>
      </c>
      <c r="B1003" s="14" t="s">
        <v>408</v>
      </c>
      <c r="C1003" s="8">
        <f>димвенканали!C1003</f>
        <v>387.1</v>
      </c>
      <c r="D1003" s="8">
        <f>димвенканали!D1003</f>
        <v>0</v>
      </c>
      <c r="E1003" s="8">
        <f>димвенканали!E1003</f>
        <v>0</v>
      </c>
      <c r="F1003" s="8">
        <f t="shared" si="155"/>
        <v>387.1</v>
      </c>
      <c r="G1003" s="8"/>
      <c r="H1003" s="8"/>
      <c r="I1003" s="8">
        <v>9</v>
      </c>
      <c r="J1003" s="217">
        <f t="shared" si="160"/>
        <v>5.8530240624322574E-3</v>
      </c>
      <c r="K1003" s="209">
        <f t="shared" si="156"/>
        <v>25.059429872100587</v>
      </c>
      <c r="L1003" s="202">
        <f t="shared" si="161"/>
        <v>5.5130745718621288</v>
      </c>
      <c r="M1003" s="205">
        <v>10.760233918128655</v>
      </c>
      <c r="N1003" s="202">
        <v>3.10293893129771</v>
      </c>
      <c r="O1003" s="10">
        <f t="shared" si="157"/>
        <v>44.435677293389077</v>
      </c>
      <c r="P1003" s="11">
        <f t="shared" si="158"/>
        <v>0.11479120974784054</v>
      </c>
    </row>
    <row r="1004" spans="1:16" x14ac:dyDescent="0.35">
      <c r="A1004" s="9">
        <f t="shared" si="159"/>
        <v>98</v>
      </c>
      <c r="B1004" s="14" t="s">
        <v>409</v>
      </c>
      <c r="C1004" s="8">
        <f>димвенканали!C1004</f>
        <v>1464.69</v>
      </c>
      <c r="D1004" s="8">
        <f>димвенканали!D1004</f>
        <v>0</v>
      </c>
      <c r="E1004" s="8">
        <f>димвенканали!E1004</f>
        <v>0</v>
      </c>
      <c r="F1004" s="8">
        <f t="shared" si="155"/>
        <v>1464.69</v>
      </c>
      <c r="G1004" s="8"/>
      <c r="H1004" s="8"/>
      <c r="I1004" s="8">
        <v>32</v>
      </c>
      <c r="J1004" s="217">
        <f t="shared" si="160"/>
        <v>2.0810752221981359E-2</v>
      </c>
      <c r="K1004" s="209">
        <f t="shared" si="156"/>
        <v>89.100195100802082</v>
      </c>
      <c r="L1004" s="202">
        <f t="shared" si="161"/>
        <v>19.602042922176459</v>
      </c>
      <c r="M1004" s="205">
        <v>38.25860948667966</v>
      </c>
      <c r="N1004" s="202">
        <v>11.032671755725193</v>
      </c>
      <c r="O1004" s="10">
        <f t="shared" si="157"/>
        <v>157.99351926538341</v>
      </c>
      <c r="P1004" s="11">
        <f t="shared" si="158"/>
        <v>0.10786823100136098</v>
      </c>
    </row>
    <row r="1005" spans="1:16" x14ac:dyDescent="0.35">
      <c r="A1005" s="9">
        <f t="shared" si="159"/>
        <v>99</v>
      </c>
      <c r="B1005" s="14" t="s">
        <v>410</v>
      </c>
      <c r="C1005" s="8">
        <f>димвенканали!C1005</f>
        <v>3203.8</v>
      </c>
      <c r="D1005" s="8">
        <f>димвенканали!D1005</f>
        <v>0</v>
      </c>
      <c r="E1005" s="8">
        <f>димвенканали!E1005</f>
        <v>0</v>
      </c>
      <c r="F1005" s="8">
        <f t="shared" si="155"/>
        <v>3203.8</v>
      </c>
      <c r="G1005" s="8"/>
      <c r="H1005" s="8"/>
      <c r="I1005" s="8">
        <v>120</v>
      </c>
      <c r="J1005" s="217">
        <f t="shared" si="160"/>
        <v>7.8040320832430093E-2</v>
      </c>
      <c r="K1005" s="209">
        <f t="shared" si="156"/>
        <v>334.12573162800783</v>
      </c>
      <c r="L1005" s="202">
        <f t="shared" si="161"/>
        <v>73.507660958161722</v>
      </c>
      <c r="M1005" s="205">
        <v>143.46978557504872</v>
      </c>
      <c r="N1005" s="202">
        <v>41.372519083969465</v>
      </c>
      <c r="O1005" s="10">
        <f t="shared" si="157"/>
        <v>592.47569724518769</v>
      </c>
      <c r="P1005" s="11">
        <f t="shared" si="158"/>
        <v>0.18492905213970523</v>
      </c>
    </row>
    <row r="1006" spans="1:16" x14ac:dyDescent="0.35">
      <c r="A1006" s="9">
        <f t="shared" si="159"/>
        <v>100</v>
      </c>
      <c r="B1006" s="14" t="s">
        <v>411</v>
      </c>
      <c r="C1006" s="8">
        <f>димвенканали!C1006</f>
        <v>4027.6</v>
      </c>
      <c r="D1006" s="8">
        <f>димвенканали!D1006</f>
        <v>0</v>
      </c>
      <c r="E1006" s="8">
        <f>димвенканали!E1006</f>
        <v>0</v>
      </c>
      <c r="F1006" s="8">
        <f t="shared" si="155"/>
        <v>4027.6</v>
      </c>
      <c r="G1006" s="8"/>
      <c r="H1006" s="8"/>
      <c r="I1006" s="8">
        <v>72</v>
      </c>
      <c r="J1006" s="217">
        <f t="shared" si="160"/>
        <v>4.6824192499458059E-2</v>
      </c>
      <c r="K1006" s="209">
        <f t="shared" si="156"/>
        <v>200.4754389768047</v>
      </c>
      <c r="L1006" s="202">
        <f t="shared" si="161"/>
        <v>44.10459657489703</v>
      </c>
      <c r="M1006" s="205">
        <v>86.081871345029242</v>
      </c>
      <c r="N1006" s="202">
        <v>24.82351145038168</v>
      </c>
      <c r="O1006" s="10">
        <f t="shared" si="157"/>
        <v>355.48541834711261</v>
      </c>
      <c r="P1006" s="11">
        <f t="shared" si="158"/>
        <v>8.8262344410346763E-2</v>
      </c>
    </row>
    <row r="1007" spans="1:16" x14ac:dyDescent="0.35">
      <c r="A1007" s="9">
        <f t="shared" si="159"/>
        <v>101</v>
      </c>
      <c r="B1007" s="14" t="s">
        <v>412</v>
      </c>
      <c r="C1007" s="8">
        <f>димвенканали!C1007</f>
        <v>318.5</v>
      </c>
      <c r="D1007" s="8">
        <f>димвенканали!D1007</f>
        <v>0</v>
      </c>
      <c r="E1007" s="8">
        <f>димвенканали!E1007</f>
        <v>0</v>
      </c>
      <c r="F1007" s="8">
        <f t="shared" si="155"/>
        <v>318.5</v>
      </c>
      <c r="G1007" s="8"/>
      <c r="H1007" s="8"/>
      <c r="I1007" s="8">
        <v>8</v>
      </c>
      <c r="J1007" s="217">
        <f t="shared" si="160"/>
        <v>5.2026880554953397E-3</v>
      </c>
      <c r="K1007" s="209">
        <f t="shared" si="156"/>
        <v>22.275048775200521</v>
      </c>
      <c r="L1007" s="202">
        <f t="shared" si="161"/>
        <v>4.9005107305441147</v>
      </c>
      <c r="M1007" s="205">
        <v>9.564652371669915</v>
      </c>
      <c r="N1007" s="202">
        <v>2.7581679389312983</v>
      </c>
      <c r="O1007" s="10">
        <f t="shared" si="157"/>
        <v>39.498379816345853</v>
      </c>
      <c r="P1007" s="11">
        <f t="shared" si="158"/>
        <v>0.12401375138570127</v>
      </c>
    </row>
    <row r="1008" spans="1:16" x14ac:dyDescent="0.35">
      <c r="A1008" s="9">
        <f t="shared" si="159"/>
        <v>102</v>
      </c>
      <c r="B1008" s="14" t="s">
        <v>413</v>
      </c>
      <c r="C1008" s="8">
        <f>димвенканали!C1008</f>
        <v>308</v>
      </c>
      <c r="D1008" s="8">
        <f>димвенканали!D1008</f>
        <v>0</v>
      </c>
      <c r="E1008" s="8">
        <f>димвенканали!E1008</f>
        <v>0</v>
      </c>
      <c r="F1008" s="8">
        <f t="shared" si="155"/>
        <v>308</v>
      </c>
      <c r="G1008" s="8"/>
      <c r="H1008" s="8"/>
      <c r="I1008" s="8">
        <v>8</v>
      </c>
      <c r="J1008" s="217">
        <f t="shared" si="160"/>
        <v>5.2026880554953397E-3</v>
      </c>
      <c r="K1008" s="209">
        <f t="shared" si="156"/>
        <v>22.275048775200521</v>
      </c>
      <c r="L1008" s="202">
        <f t="shared" si="161"/>
        <v>4.9005107305441147</v>
      </c>
      <c r="M1008" s="205">
        <v>9.564652371669915</v>
      </c>
      <c r="N1008" s="202">
        <v>2.7581679389312983</v>
      </c>
      <c r="O1008" s="10">
        <f t="shared" si="157"/>
        <v>39.498379816345853</v>
      </c>
      <c r="P1008" s="11">
        <f t="shared" si="158"/>
        <v>0.12824149291021381</v>
      </c>
    </row>
    <row r="1009" spans="1:16" x14ac:dyDescent="0.35">
      <c r="A1009" s="9">
        <f t="shared" si="159"/>
        <v>103</v>
      </c>
      <c r="B1009" s="14" t="s">
        <v>414</v>
      </c>
      <c r="C1009" s="8">
        <f>димвенканали!C1009</f>
        <v>304</v>
      </c>
      <c r="D1009" s="8">
        <f>димвенканали!D1009</f>
        <v>0</v>
      </c>
      <c r="E1009" s="8">
        <f>димвенканали!E1009</f>
        <v>0</v>
      </c>
      <c r="F1009" s="8">
        <f t="shared" ref="F1009:F1060" si="162">C1009+D1009+E1009</f>
        <v>304</v>
      </c>
      <c r="G1009" s="8"/>
      <c r="H1009" s="8"/>
      <c r="I1009" s="8">
        <v>8</v>
      </c>
      <c r="J1009" s="217">
        <f t="shared" si="160"/>
        <v>5.2026880554953397E-3</v>
      </c>
      <c r="K1009" s="209">
        <f t="shared" si="156"/>
        <v>22.275048775200521</v>
      </c>
      <c r="L1009" s="202">
        <f t="shared" si="161"/>
        <v>4.9005107305441147</v>
      </c>
      <c r="M1009" s="205">
        <v>9.564652371669915</v>
      </c>
      <c r="N1009" s="202">
        <v>2.7581679389312983</v>
      </c>
      <c r="O1009" s="10">
        <f t="shared" si="157"/>
        <v>39.498379816345853</v>
      </c>
      <c r="P1009" s="11">
        <f t="shared" si="158"/>
        <v>0.12992888097482189</v>
      </c>
    </row>
    <row r="1010" spans="1:16" x14ac:dyDescent="0.35">
      <c r="A1010" s="9">
        <f t="shared" si="159"/>
        <v>104</v>
      </c>
      <c r="B1010" s="14" t="s">
        <v>415</v>
      </c>
      <c r="C1010" s="8">
        <f>димвенканали!C1010</f>
        <v>318.10000000000002</v>
      </c>
      <c r="D1010" s="8">
        <f>димвенканали!D1010</f>
        <v>0</v>
      </c>
      <c r="E1010" s="8">
        <f>димвенканали!E1010</f>
        <v>0</v>
      </c>
      <c r="F1010" s="8">
        <f t="shared" si="162"/>
        <v>318.10000000000002</v>
      </c>
      <c r="G1010" s="8"/>
      <c r="H1010" s="8"/>
      <c r="I1010" s="8">
        <v>7</v>
      </c>
      <c r="J1010" s="217">
        <f t="shared" si="160"/>
        <v>4.552352048558422E-3</v>
      </c>
      <c r="K1010" s="209">
        <f t="shared" si="156"/>
        <v>19.490667678300454</v>
      </c>
      <c r="L1010" s="202">
        <f t="shared" si="161"/>
        <v>4.2879468892260997</v>
      </c>
      <c r="M1010" s="205">
        <v>8.3690708252111747</v>
      </c>
      <c r="N1010" s="202">
        <v>2.4133969465648857</v>
      </c>
      <c r="O1010" s="10">
        <f t="shared" si="157"/>
        <v>34.561082339302615</v>
      </c>
      <c r="P1010" s="11">
        <f t="shared" si="158"/>
        <v>0.10864848267621066</v>
      </c>
    </row>
    <row r="1011" spans="1:16" x14ac:dyDescent="0.35">
      <c r="A1011" s="9">
        <f t="shared" si="159"/>
        <v>105</v>
      </c>
      <c r="B1011" s="14" t="s">
        <v>416</v>
      </c>
      <c r="C1011" s="8">
        <f>димвенканали!C1011</f>
        <v>203.7</v>
      </c>
      <c r="D1011" s="8">
        <f>димвенканали!D1011</f>
        <v>0</v>
      </c>
      <c r="E1011" s="8">
        <f>димвенканали!E1011</f>
        <v>0</v>
      </c>
      <c r="F1011" s="8">
        <f t="shared" si="162"/>
        <v>203.7</v>
      </c>
      <c r="G1011" s="8"/>
      <c r="H1011" s="8"/>
      <c r="I1011" s="8">
        <v>4</v>
      </c>
      <c r="J1011" s="217">
        <f t="shared" si="160"/>
        <v>2.6013440277476698E-3</v>
      </c>
      <c r="K1011" s="209">
        <f t="shared" si="156"/>
        <v>11.13752438760026</v>
      </c>
      <c r="L1011" s="202">
        <f t="shared" si="161"/>
        <v>2.4502553652720573</v>
      </c>
      <c r="M1011" s="205">
        <v>4.7823261858349575</v>
      </c>
      <c r="N1011" s="202">
        <v>1.3790839694656492</v>
      </c>
      <c r="O1011" s="10">
        <f t="shared" si="157"/>
        <v>19.749189908172927</v>
      </c>
      <c r="P1011" s="11">
        <f t="shared" si="158"/>
        <v>9.695233140978364E-2</v>
      </c>
    </row>
    <row r="1012" spans="1:16" x14ac:dyDescent="0.35">
      <c r="A1012" s="9">
        <f t="shared" si="159"/>
        <v>106</v>
      </c>
      <c r="B1012" s="14" t="s">
        <v>417</v>
      </c>
      <c r="C1012" s="8">
        <f>димвенканали!C1012</f>
        <v>341</v>
      </c>
      <c r="D1012" s="8">
        <f>димвенканали!D1012</f>
        <v>0</v>
      </c>
      <c r="E1012" s="8">
        <f>димвенканали!E1012</f>
        <v>0</v>
      </c>
      <c r="F1012" s="8">
        <f t="shared" si="162"/>
        <v>341</v>
      </c>
      <c r="G1012" s="8"/>
      <c r="H1012" s="8"/>
      <c r="I1012" s="8">
        <v>8</v>
      </c>
      <c r="J1012" s="217">
        <f t="shared" si="160"/>
        <v>5.2026880554953397E-3</v>
      </c>
      <c r="K1012" s="209">
        <f t="shared" si="156"/>
        <v>22.275048775200521</v>
      </c>
      <c r="L1012" s="202">
        <f t="shared" si="161"/>
        <v>4.9005107305441147</v>
      </c>
      <c r="M1012" s="205">
        <v>9.564652371669915</v>
      </c>
      <c r="N1012" s="202">
        <v>2.7581679389312983</v>
      </c>
      <c r="O1012" s="10">
        <f t="shared" si="157"/>
        <v>39.498379816345853</v>
      </c>
      <c r="P1012" s="11">
        <f t="shared" si="158"/>
        <v>0.11583102585438666</v>
      </c>
    </row>
    <row r="1013" spans="1:16" x14ac:dyDescent="0.35">
      <c r="A1013" s="9">
        <f t="shared" si="159"/>
        <v>107</v>
      </c>
      <c r="B1013" s="14" t="s">
        <v>418</v>
      </c>
      <c r="C1013" s="8">
        <f>димвенканали!C1013</f>
        <v>154.69999999999999</v>
      </c>
      <c r="D1013" s="8">
        <f>димвенканали!D1013</f>
        <v>0</v>
      </c>
      <c r="E1013" s="8">
        <f>димвенканали!E1013</f>
        <v>0</v>
      </c>
      <c r="F1013" s="8">
        <f t="shared" si="162"/>
        <v>154.69999999999999</v>
      </c>
      <c r="G1013" s="8"/>
      <c r="H1013" s="8"/>
      <c r="I1013" s="8">
        <v>3</v>
      </c>
      <c r="J1013" s="217">
        <f t="shared" si="160"/>
        <v>1.9510080208107524E-3</v>
      </c>
      <c r="K1013" s="209">
        <f t="shared" si="156"/>
        <v>8.3531432907001957</v>
      </c>
      <c r="L1013" s="202">
        <f t="shared" si="161"/>
        <v>1.837691523954043</v>
      </c>
      <c r="M1013" s="205">
        <v>3.5867446393762181</v>
      </c>
      <c r="N1013" s="202">
        <v>1.0343129770992368</v>
      </c>
      <c r="O1013" s="10">
        <f t="shared" si="157"/>
        <v>14.811892431129692</v>
      </c>
      <c r="P1013" s="11">
        <f t="shared" si="158"/>
        <v>9.5745910996313466E-2</v>
      </c>
    </row>
    <row r="1014" spans="1:16" x14ac:dyDescent="0.35">
      <c r="A1014" s="9">
        <f t="shared" si="159"/>
        <v>108</v>
      </c>
      <c r="B1014" s="14" t="s">
        <v>419</v>
      </c>
      <c r="C1014" s="8">
        <f>димвенканали!C1014</f>
        <v>415.2</v>
      </c>
      <c r="D1014" s="8">
        <f>димвенканали!D1014</f>
        <v>0</v>
      </c>
      <c r="E1014" s="8">
        <f>димвенканали!E1014</f>
        <v>0</v>
      </c>
      <c r="F1014" s="8">
        <f t="shared" si="162"/>
        <v>415.2</v>
      </c>
      <c r="G1014" s="8"/>
      <c r="H1014" s="8"/>
      <c r="I1014" s="8">
        <v>8</v>
      </c>
      <c r="J1014" s="217">
        <f t="shared" si="160"/>
        <v>5.2026880554953397E-3</v>
      </c>
      <c r="K1014" s="209">
        <f t="shared" si="156"/>
        <v>22.275048775200521</v>
      </c>
      <c r="L1014" s="202">
        <f t="shared" si="161"/>
        <v>4.9005107305441147</v>
      </c>
      <c r="M1014" s="205">
        <v>9.564652371669915</v>
      </c>
      <c r="N1014" s="202">
        <v>2.7581679389312983</v>
      </c>
      <c r="O1014" s="10">
        <f t="shared" si="157"/>
        <v>39.498379816345853</v>
      </c>
      <c r="P1014" s="11">
        <f t="shared" si="158"/>
        <v>9.5130972582721227E-2</v>
      </c>
    </row>
    <row r="1015" spans="1:16" x14ac:dyDescent="0.35">
      <c r="A1015" s="9">
        <f t="shared" si="159"/>
        <v>109</v>
      </c>
      <c r="B1015" s="14" t="s">
        <v>420</v>
      </c>
      <c r="C1015" s="8">
        <f>димвенканали!C1015</f>
        <v>144.4</v>
      </c>
      <c r="D1015" s="8">
        <f>димвенканали!D1015</f>
        <v>0</v>
      </c>
      <c r="E1015" s="8">
        <f>димвенканали!E1015</f>
        <v>0</v>
      </c>
      <c r="F1015" s="8">
        <f t="shared" si="162"/>
        <v>144.4</v>
      </c>
      <c r="G1015" s="8"/>
      <c r="H1015" s="8"/>
      <c r="I1015" s="8">
        <v>3</v>
      </c>
      <c r="J1015" s="217">
        <f t="shared" si="160"/>
        <v>1.9510080208107524E-3</v>
      </c>
      <c r="K1015" s="209">
        <f t="shared" si="156"/>
        <v>8.3531432907001957</v>
      </c>
      <c r="L1015" s="202">
        <f t="shared" si="161"/>
        <v>1.837691523954043</v>
      </c>
      <c r="M1015" s="205">
        <v>3.5867446393762181</v>
      </c>
      <c r="N1015" s="202">
        <v>1.0343129770992368</v>
      </c>
      <c r="O1015" s="10">
        <f t="shared" si="157"/>
        <v>14.811892431129692</v>
      </c>
      <c r="P1015" s="11">
        <f t="shared" si="158"/>
        <v>0.10257543234854358</v>
      </c>
    </row>
    <row r="1016" spans="1:16" x14ac:dyDescent="0.35">
      <c r="A1016" s="9">
        <f t="shared" si="159"/>
        <v>110</v>
      </c>
      <c r="B1016" s="14" t="s">
        <v>421</v>
      </c>
      <c r="C1016" s="8">
        <f>димвенканали!C1016</f>
        <v>325.10000000000002</v>
      </c>
      <c r="D1016" s="8">
        <f>димвенканали!D1016</f>
        <v>0</v>
      </c>
      <c r="E1016" s="8">
        <f>димвенканали!E1016</f>
        <v>0</v>
      </c>
      <c r="F1016" s="8">
        <f t="shared" si="162"/>
        <v>325.10000000000002</v>
      </c>
      <c r="G1016" s="8"/>
      <c r="H1016" s="8"/>
      <c r="I1016" s="8">
        <v>8</v>
      </c>
      <c r="J1016" s="217">
        <f t="shared" si="160"/>
        <v>5.2026880554953397E-3</v>
      </c>
      <c r="K1016" s="209">
        <f t="shared" si="156"/>
        <v>22.275048775200521</v>
      </c>
      <c r="L1016" s="202">
        <f t="shared" si="161"/>
        <v>4.9005107305441147</v>
      </c>
      <c r="M1016" s="205">
        <v>9.564652371669915</v>
      </c>
      <c r="N1016" s="202">
        <v>2.7581679389312983</v>
      </c>
      <c r="O1016" s="10">
        <f t="shared" si="157"/>
        <v>39.498379816345853</v>
      </c>
      <c r="P1016" s="11">
        <f t="shared" si="158"/>
        <v>0.12149609294477345</v>
      </c>
    </row>
    <row r="1017" spans="1:16" x14ac:dyDescent="0.35">
      <c r="A1017" s="9">
        <f t="shared" si="159"/>
        <v>111</v>
      </c>
      <c r="B1017" s="14" t="s">
        <v>422</v>
      </c>
      <c r="C1017" s="8">
        <f>димвенканали!C1017</f>
        <v>116.4</v>
      </c>
      <c r="D1017" s="8">
        <f>димвенканали!D1017</f>
        <v>0</v>
      </c>
      <c r="E1017" s="8">
        <f>димвенканали!E1017</f>
        <v>0</v>
      </c>
      <c r="F1017" s="8">
        <f t="shared" si="162"/>
        <v>116.4</v>
      </c>
      <c r="G1017" s="8"/>
      <c r="H1017" s="8"/>
      <c r="I1017" s="8">
        <v>3</v>
      </c>
      <c r="J1017" s="217">
        <f t="shared" si="160"/>
        <v>1.9510080208107524E-3</v>
      </c>
      <c r="K1017" s="209">
        <f t="shared" si="156"/>
        <v>8.3531432907001957</v>
      </c>
      <c r="L1017" s="202">
        <f t="shared" si="161"/>
        <v>1.837691523954043</v>
      </c>
      <c r="M1017" s="205">
        <v>3.5867446393762181</v>
      </c>
      <c r="N1017" s="202">
        <v>1.0343129770992368</v>
      </c>
      <c r="O1017" s="10">
        <f t="shared" si="157"/>
        <v>14.811892431129692</v>
      </c>
      <c r="P1017" s="11">
        <f t="shared" si="158"/>
        <v>0.12724993497534098</v>
      </c>
    </row>
    <row r="1018" spans="1:16" x14ac:dyDescent="0.35">
      <c r="A1018" s="9">
        <f t="shared" si="159"/>
        <v>112</v>
      </c>
      <c r="B1018" s="14" t="s">
        <v>423</v>
      </c>
      <c r="C1018" s="8">
        <f>димвенканали!C1018</f>
        <v>323.89999999999998</v>
      </c>
      <c r="D1018" s="8">
        <f>димвенканали!D1018</f>
        <v>0</v>
      </c>
      <c r="E1018" s="8">
        <f>димвенканали!E1018</f>
        <v>0</v>
      </c>
      <c r="F1018" s="8">
        <f t="shared" si="162"/>
        <v>323.89999999999998</v>
      </c>
      <c r="G1018" s="8"/>
      <c r="H1018" s="8"/>
      <c r="I1018" s="8">
        <v>8</v>
      </c>
      <c r="J1018" s="217">
        <f t="shared" si="160"/>
        <v>5.2026880554953397E-3</v>
      </c>
      <c r="K1018" s="209">
        <f t="shared" si="156"/>
        <v>22.275048775200521</v>
      </c>
      <c r="L1018" s="202">
        <f t="shared" si="161"/>
        <v>4.9005107305441147</v>
      </c>
      <c r="M1018" s="205">
        <v>9.564652371669915</v>
      </c>
      <c r="N1018" s="202">
        <v>2.7581679389312983</v>
      </c>
      <c r="O1018" s="10">
        <f t="shared" si="157"/>
        <v>39.498379816345853</v>
      </c>
      <c r="P1018" s="11">
        <f t="shared" si="158"/>
        <v>0.12194621740150002</v>
      </c>
    </row>
    <row r="1019" spans="1:16" x14ac:dyDescent="0.35">
      <c r="A1019" s="9">
        <f t="shared" si="159"/>
        <v>113</v>
      </c>
      <c r="B1019" s="14" t="s">
        <v>424</v>
      </c>
      <c r="C1019" s="8">
        <f>димвенканали!C1019</f>
        <v>176.7</v>
      </c>
      <c r="D1019" s="8">
        <f>димвенканали!D1019</f>
        <v>0</v>
      </c>
      <c r="E1019" s="8">
        <f>димвенканали!E1019</f>
        <v>0</v>
      </c>
      <c r="F1019" s="8">
        <f t="shared" si="162"/>
        <v>176.7</v>
      </c>
      <c r="G1019" s="8"/>
      <c r="H1019" s="8"/>
      <c r="I1019" s="8">
        <v>2</v>
      </c>
      <c r="J1019" s="217">
        <f t="shared" si="160"/>
        <v>1.3006720138738349E-3</v>
      </c>
      <c r="K1019" s="209">
        <f t="shared" si="156"/>
        <v>5.5687621938001302</v>
      </c>
      <c r="L1019" s="202">
        <f t="shared" si="161"/>
        <v>1.2251276826360287</v>
      </c>
      <c r="M1019" s="205">
        <v>2.3911630929174787</v>
      </c>
      <c r="N1019" s="202">
        <v>0.68954198473282458</v>
      </c>
      <c r="O1019" s="10">
        <f t="shared" si="157"/>
        <v>9.8745949540864633</v>
      </c>
      <c r="P1019" s="11">
        <f t="shared" si="158"/>
        <v>5.588338966659006E-2</v>
      </c>
    </row>
    <row r="1020" spans="1:16" x14ac:dyDescent="0.35">
      <c r="A1020" s="9">
        <f t="shared" si="159"/>
        <v>114</v>
      </c>
      <c r="B1020" s="14" t="s">
        <v>425</v>
      </c>
      <c r="C1020" s="8">
        <f>димвенканали!C1020</f>
        <v>248.4</v>
      </c>
      <c r="D1020" s="8">
        <f>димвенканали!D1020</f>
        <v>0</v>
      </c>
      <c r="E1020" s="8">
        <f>димвенканали!E1020</f>
        <v>0</v>
      </c>
      <c r="F1020" s="8">
        <f t="shared" si="162"/>
        <v>248.4</v>
      </c>
      <c r="G1020" s="8"/>
      <c r="H1020" s="8"/>
      <c r="I1020" s="8">
        <v>2</v>
      </c>
      <c r="J1020" s="217">
        <f t="shared" si="160"/>
        <v>1.3006720138738349E-3</v>
      </c>
      <c r="K1020" s="209">
        <f t="shared" ref="K1020:K1075" si="163">J1020*$K$2</f>
        <v>5.5687621938001302</v>
      </c>
      <c r="L1020" s="202">
        <f t="shared" si="161"/>
        <v>1.2251276826360287</v>
      </c>
      <c r="M1020" s="205">
        <v>2.3911630929174787</v>
      </c>
      <c r="N1020" s="202">
        <v>0.68954198473282458</v>
      </c>
      <c r="O1020" s="10">
        <f t="shared" si="157"/>
        <v>9.8745949540864633</v>
      </c>
      <c r="P1020" s="11">
        <f t="shared" si="158"/>
        <v>3.9752797721765147E-2</v>
      </c>
    </row>
    <row r="1021" spans="1:16" x14ac:dyDescent="0.35">
      <c r="A1021" s="9">
        <f t="shared" si="159"/>
        <v>115</v>
      </c>
      <c r="B1021" s="14" t="s">
        <v>426</v>
      </c>
      <c r="C1021" s="8">
        <f>димвенканали!C1021</f>
        <v>192.4</v>
      </c>
      <c r="D1021" s="8">
        <f>димвенканали!D1021</f>
        <v>0</v>
      </c>
      <c r="E1021" s="8">
        <f>димвенканали!E1021</f>
        <v>0</v>
      </c>
      <c r="F1021" s="8">
        <f t="shared" si="162"/>
        <v>192.4</v>
      </c>
      <c r="G1021" s="8"/>
      <c r="H1021" s="8"/>
      <c r="I1021" s="8">
        <v>4</v>
      </c>
      <c r="J1021" s="217">
        <f t="shared" si="160"/>
        <v>2.6013440277476698E-3</v>
      </c>
      <c r="K1021" s="209">
        <f t="shared" si="163"/>
        <v>11.13752438760026</v>
      </c>
      <c r="L1021" s="202">
        <f t="shared" si="161"/>
        <v>2.4502553652720573</v>
      </c>
      <c r="M1021" s="205">
        <v>4.7823261858349575</v>
      </c>
      <c r="N1021" s="202">
        <v>1.3790839694656492</v>
      </c>
      <c r="O1021" s="10">
        <f t="shared" si="157"/>
        <v>19.749189908172927</v>
      </c>
      <c r="P1021" s="11">
        <f t="shared" si="158"/>
        <v>0.10264651719424597</v>
      </c>
    </row>
    <row r="1022" spans="1:16" x14ac:dyDescent="0.35">
      <c r="A1022" s="9">
        <f t="shared" si="159"/>
        <v>116</v>
      </c>
      <c r="B1022" s="14" t="s">
        <v>427</v>
      </c>
      <c r="C1022" s="8">
        <f>димвенканали!C1022</f>
        <v>114.5</v>
      </c>
      <c r="D1022" s="8">
        <f>димвенканали!D1022</f>
        <v>0</v>
      </c>
      <c r="E1022" s="8">
        <f>димвенканали!E1022</f>
        <v>0</v>
      </c>
      <c r="F1022" s="8">
        <f t="shared" si="162"/>
        <v>114.5</v>
      </c>
      <c r="G1022" s="8"/>
      <c r="H1022" s="8"/>
      <c r="I1022" s="8">
        <v>1</v>
      </c>
      <c r="J1022" s="217">
        <f t="shared" si="160"/>
        <v>6.5033600693691746E-4</v>
      </c>
      <c r="K1022" s="209">
        <f t="shared" si="163"/>
        <v>2.7843810969000651</v>
      </c>
      <c r="L1022" s="202">
        <f t="shared" si="161"/>
        <v>0.61256384131801433</v>
      </c>
      <c r="M1022" s="205">
        <v>1.1955815464587394</v>
      </c>
      <c r="N1022" s="202">
        <v>0.68954198473282458</v>
      </c>
      <c r="O1022" s="10">
        <f t="shared" si="157"/>
        <v>5.2820684694096434</v>
      </c>
      <c r="P1022" s="11">
        <f t="shared" si="158"/>
        <v>4.613160235292265E-2</v>
      </c>
    </row>
    <row r="1023" spans="1:16" x14ac:dyDescent="0.35">
      <c r="A1023" s="9">
        <f t="shared" si="159"/>
        <v>117</v>
      </c>
      <c r="B1023" s="14" t="s">
        <v>428</v>
      </c>
      <c r="C1023" s="8">
        <f>димвенканали!C1023</f>
        <v>617.4</v>
      </c>
      <c r="D1023" s="8">
        <f>димвенканали!D1023</f>
        <v>0</v>
      </c>
      <c r="E1023" s="8">
        <f>димвенканали!E1023</f>
        <v>0</v>
      </c>
      <c r="F1023" s="8">
        <f t="shared" si="162"/>
        <v>617.4</v>
      </c>
      <c r="G1023" s="8"/>
      <c r="H1023" s="8"/>
      <c r="I1023" s="8">
        <v>16</v>
      </c>
      <c r="J1023" s="217">
        <f t="shared" si="160"/>
        <v>1.0405376110990679E-2</v>
      </c>
      <c r="K1023" s="209">
        <f t="shared" si="163"/>
        <v>44.550097550401041</v>
      </c>
      <c r="L1023" s="202">
        <f t="shared" si="161"/>
        <v>9.8010214610882294</v>
      </c>
      <c r="M1023" s="205">
        <v>19.12930474333983</v>
      </c>
      <c r="N1023" s="202">
        <v>5.5163358778625966</v>
      </c>
      <c r="O1023" s="10">
        <f t="shared" si="157"/>
        <v>78.996759632691706</v>
      </c>
      <c r="P1023" s="11">
        <f t="shared" si="158"/>
        <v>0.12795069587413624</v>
      </c>
    </row>
    <row r="1024" spans="1:16" x14ac:dyDescent="0.35">
      <c r="A1024" s="9">
        <f t="shared" si="159"/>
        <v>118</v>
      </c>
      <c r="B1024" s="14" t="s">
        <v>429</v>
      </c>
      <c r="C1024" s="8">
        <f>димвенканали!C1024</f>
        <v>852.7</v>
      </c>
      <c r="D1024" s="8">
        <f>димвенканали!D1024</f>
        <v>0</v>
      </c>
      <c r="E1024" s="8">
        <f>димвенканали!E1024</f>
        <v>0</v>
      </c>
      <c r="F1024" s="8">
        <f t="shared" si="162"/>
        <v>852.7</v>
      </c>
      <c r="G1024" s="8"/>
      <c r="H1024" s="8"/>
      <c r="I1024" s="8">
        <v>18</v>
      </c>
      <c r="J1024" s="217">
        <f t="shared" si="160"/>
        <v>1.1706048124864515E-2</v>
      </c>
      <c r="K1024" s="209">
        <f t="shared" si="163"/>
        <v>50.118859744201174</v>
      </c>
      <c r="L1024" s="202">
        <f t="shared" si="161"/>
        <v>11.026149143724258</v>
      </c>
      <c r="M1024" s="205">
        <v>21.520467836257311</v>
      </c>
      <c r="N1024" s="202">
        <v>6.2058778625954201</v>
      </c>
      <c r="O1024" s="10">
        <f t="shared" si="157"/>
        <v>88.871354586778153</v>
      </c>
      <c r="P1024" s="11">
        <f t="shared" si="158"/>
        <v>0.10422347201451641</v>
      </c>
    </row>
    <row r="1025" spans="1:16" x14ac:dyDescent="0.35">
      <c r="A1025" s="9">
        <f t="shared" si="159"/>
        <v>119</v>
      </c>
      <c r="B1025" s="14" t="s">
        <v>430</v>
      </c>
      <c r="C1025" s="8">
        <f>димвенканали!C1025</f>
        <v>66.45</v>
      </c>
      <c r="D1025" s="8">
        <f>димвенканали!D1025</f>
        <v>0</v>
      </c>
      <c r="E1025" s="8">
        <f>димвенканали!E1025</f>
        <v>0</v>
      </c>
      <c r="F1025" s="8">
        <f t="shared" si="162"/>
        <v>66.45</v>
      </c>
      <c r="G1025" s="8"/>
      <c r="H1025" s="8"/>
      <c r="I1025" s="8">
        <v>2</v>
      </c>
      <c r="J1025" s="217">
        <f t="shared" si="160"/>
        <v>1.3006720138738349E-3</v>
      </c>
      <c r="K1025" s="209">
        <f t="shared" si="163"/>
        <v>5.5687621938001302</v>
      </c>
      <c r="L1025" s="202">
        <f t="shared" si="161"/>
        <v>1.2251276826360287</v>
      </c>
      <c r="M1025" s="205">
        <v>2.3911630929174787</v>
      </c>
      <c r="N1025" s="202">
        <v>0.68954198473282458</v>
      </c>
      <c r="O1025" s="10">
        <f t="shared" si="157"/>
        <v>9.8745949540864633</v>
      </c>
      <c r="P1025" s="11">
        <f t="shared" si="158"/>
        <v>0.14860188042267061</v>
      </c>
    </row>
    <row r="1026" spans="1:16" x14ac:dyDescent="0.35">
      <c r="A1026" s="9">
        <f t="shared" si="159"/>
        <v>120</v>
      </c>
      <c r="B1026" s="14" t="s">
        <v>431</v>
      </c>
      <c r="C1026" s="8">
        <f>димвенканали!C1026</f>
        <v>26.4</v>
      </c>
      <c r="D1026" s="8">
        <f>димвенканали!D1026</f>
        <v>0</v>
      </c>
      <c r="E1026" s="8">
        <f>димвенканали!E1026</f>
        <v>0</v>
      </c>
      <c r="F1026" s="8">
        <f t="shared" si="162"/>
        <v>26.4</v>
      </c>
      <c r="G1026" s="8"/>
      <c r="H1026" s="8"/>
      <c r="I1026" s="8">
        <v>1</v>
      </c>
      <c r="J1026" s="217">
        <f t="shared" si="160"/>
        <v>6.5033600693691746E-4</v>
      </c>
      <c r="K1026" s="209">
        <f t="shared" si="163"/>
        <v>2.7843810969000651</v>
      </c>
      <c r="L1026" s="202">
        <f t="shared" si="161"/>
        <v>0.61256384131801433</v>
      </c>
      <c r="M1026" s="205">
        <v>1.1955815464587394</v>
      </c>
      <c r="N1026" s="202">
        <v>0.34477099236641229</v>
      </c>
      <c r="O1026" s="10">
        <f t="shared" si="157"/>
        <v>4.9372974770432316</v>
      </c>
      <c r="P1026" s="11">
        <f t="shared" si="158"/>
        <v>0.18701884382739514</v>
      </c>
    </row>
    <row r="1027" spans="1:16" x14ac:dyDescent="0.35">
      <c r="A1027" s="9">
        <f t="shared" si="159"/>
        <v>121</v>
      </c>
      <c r="B1027" s="14" t="s">
        <v>432</v>
      </c>
      <c r="C1027" s="8">
        <f>димвенканали!C1027</f>
        <v>85.8</v>
      </c>
      <c r="D1027" s="8">
        <f>димвенканали!D1027</f>
        <v>0</v>
      </c>
      <c r="E1027" s="8">
        <f>димвенканали!E1027</f>
        <v>0</v>
      </c>
      <c r="F1027" s="8">
        <f t="shared" si="162"/>
        <v>85.8</v>
      </c>
      <c r="G1027" s="8"/>
      <c r="H1027" s="8"/>
      <c r="I1027" s="8">
        <v>2</v>
      </c>
      <c r="J1027" s="217">
        <f t="shared" si="160"/>
        <v>1.3006720138738349E-3</v>
      </c>
      <c r="K1027" s="209">
        <f t="shared" si="163"/>
        <v>5.5687621938001302</v>
      </c>
      <c r="L1027" s="202">
        <f t="shared" si="161"/>
        <v>1.2251276826360287</v>
      </c>
      <c r="M1027" s="205">
        <v>2.3911630929174787</v>
      </c>
      <c r="N1027" s="202">
        <v>0.68954198473282458</v>
      </c>
      <c r="O1027" s="10">
        <f t="shared" si="157"/>
        <v>9.8745949540864633</v>
      </c>
      <c r="P1027" s="11">
        <f t="shared" si="158"/>
        <v>0.11508851927839701</v>
      </c>
    </row>
    <row r="1028" spans="1:16" x14ac:dyDescent="0.35">
      <c r="A1028" s="9">
        <f t="shared" si="159"/>
        <v>122</v>
      </c>
      <c r="B1028" s="14" t="s">
        <v>433</v>
      </c>
      <c r="C1028" s="8">
        <f>димвенканали!C1028</f>
        <v>62.4</v>
      </c>
      <c r="D1028" s="8">
        <f>димвенканали!D1028</f>
        <v>0</v>
      </c>
      <c r="E1028" s="8">
        <f>димвенканали!E1028</f>
        <v>0</v>
      </c>
      <c r="F1028" s="8">
        <f t="shared" si="162"/>
        <v>62.4</v>
      </c>
      <c r="G1028" s="8"/>
      <c r="H1028" s="8"/>
      <c r="I1028" s="8">
        <v>2</v>
      </c>
      <c r="J1028" s="217">
        <f t="shared" si="160"/>
        <v>1.3006720138738349E-3</v>
      </c>
      <c r="K1028" s="209">
        <f t="shared" si="163"/>
        <v>5.5687621938001302</v>
      </c>
      <c r="L1028" s="202">
        <f t="shared" si="161"/>
        <v>1.2251276826360287</v>
      </c>
      <c r="M1028" s="205">
        <v>2.3911630929174787</v>
      </c>
      <c r="N1028" s="202">
        <v>0.68954198473282458</v>
      </c>
      <c r="O1028" s="10">
        <f t="shared" si="157"/>
        <v>9.8745949540864633</v>
      </c>
      <c r="P1028" s="11">
        <f t="shared" si="158"/>
        <v>0.15824671400779589</v>
      </c>
    </row>
    <row r="1029" spans="1:16" x14ac:dyDescent="0.35">
      <c r="A1029" s="9">
        <f t="shared" si="159"/>
        <v>123</v>
      </c>
      <c r="B1029" s="14" t="s">
        <v>434</v>
      </c>
      <c r="C1029" s="8">
        <f>димвенканали!C1029</f>
        <v>35.4</v>
      </c>
      <c r="D1029" s="8">
        <f>димвенканали!D1029</f>
        <v>0</v>
      </c>
      <c r="E1029" s="8">
        <f>димвенканали!E1029</f>
        <v>0</v>
      </c>
      <c r="F1029" s="8">
        <f t="shared" si="162"/>
        <v>35.4</v>
      </c>
      <c r="G1029" s="8"/>
      <c r="H1029" s="8"/>
      <c r="I1029" s="8">
        <v>1</v>
      </c>
      <c r="J1029" s="217">
        <f t="shared" si="160"/>
        <v>6.5033600693691746E-4</v>
      </c>
      <c r="K1029" s="209">
        <f t="shared" si="163"/>
        <v>2.7843810969000651</v>
      </c>
      <c r="L1029" s="202">
        <f t="shared" si="161"/>
        <v>0.61256384131801433</v>
      </c>
      <c r="M1029" s="205">
        <v>1.1955815464587394</v>
      </c>
      <c r="N1029" s="202">
        <v>0.34477099236641229</v>
      </c>
      <c r="O1029" s="10">
        <f t="shared" si="157"/>
        <v>4.9372974770432316</v>
      </c>
      <c r="P1029" s="11">
        <f t="shared" si="158"/>
        <v>0.13947168014246417</v>
      </c>
    </row>
    <row r="1030" spans="1:16" x14ac:dyDescent="0.35">
      <c r="A1030" s="9">
        <f t="shared" si="159"/>
        <v>124</v>
      </c>
      <c r="B1030" s="14" t="s">
        <v>435</v>
      </c>
      <c r="C1030" s="8">
        <f>димвенканали!C1030</f>
        <v>71.2</v>
      </c>
      <c r="D1030" s="8">
        <f>димвенканали!D1030</f>
        <v>0</v>
      </c>
      <c r="E1030" s="8">
        <f>димвенканали!E1030</f>
        <v>0</v>
      </c>
      <c r="F1030" s="8">
        <f t="shared" si="162"/>
        <v>71.2</v>
      </c>
      <c r="G1030" s="8"/>
      <c r="H1030" s="8"/>
      <c r="I1030" s="8">
        <v>2</v>
      </c>
      <c r="J1030" s="217">
        <f t="shared" si="160"/>
        <v>1.3006720138738349E-3</v>
      </c>
      <c r="K1030" s="209">
        <f t="shared" si="163"/>
        <v>5.5687621938001302</v>
      </c>
      <c r="L1030" s="202">
        <f t="shared" si="161"/>
        <v>1.2251276826360287</v>
      </c>
      <c r="M1030" s="205">
        <v>2.3911630929174787</v>
      </c>
      <c r="N1030" s="202">
        <v>0.68954198473282458</v>
      </c>
      <c r="O1030" s="10">
        <f t="shared" si="157"/>
        <v>9.8745949540864633</v>
      </c>
      <c r="P1030" s="11">
        <f t="shared" si="158"/>
        <v>0.13868813137761887</v>
      </c>
    </row>
    <row r="1031" spans="1:16" x14ac:dyDescent="0.35">
      <c r="A1031" s="9">
        <f t="shared" si="159"/>
        <v>125</v>
      </c>
      <c r="B1031" s="14" t="s">
        <v>436</v>
      </c>
      <c r="C1031" s="8">
        <f>димвенканали!C1031</f>
        <v>69.400000000000006</v>
      </c>
      <c r="D1031" s="8">
        <f>димвенканали!D1031</f>
        <v>0</v>
      </c>
      <c r="E1031" s="8">
        <f>димвенканали!E1031</f>
        <v>0</v>
      </c>
      <c r="F1031" s="8">
        <f t="shared" si="162"/>
        <v>69.400000000000006</v>
      </c>
      <c r="G1031" s="8"/>
      <c r="H1031" s="8"/>
      <c r="I1031" s="8">
        <v>2</v>
      </c>
      <c r="J1031" s="217">
        <f t="shared" si="160"/>
        <v>1.3006720138738349E-3</v>
      </c>
      <c r="K1031" s="209">
        <f t="shared" si="163"/>
        <v>5.5687621938001302</v>
      </c>
      <c r="L1031" s="202">
        <f t="shared" si="161"/>
        <v>1.2251276826360287</v>
      </c>
      <c r="M1031" s="205">
        <v>2.3911630929174787</v>
      </c>
      <c r="N1031" s="202">
        <v>0.68954198473282458</v>
      </c>
      <c r="O1031" s="10">
        <f t="shared" si="157"/>
        <v>9.8745949540864633</v>
      </c>
      <c r="P1031" s="11">
        <f t="shared" si="158"/>
        <v>0.14228522988597209</v>
      </c>
    </row>
    <row r="1032" spans="1:16" x14ac:dyDescent="0.35">
      <c r="A1032" s="9">
        <f t="shared" si="159"/>
        <v>126</v>
      </c>
      <c r="B1032" s="14" t="s">
        <v>437</v>
      </c>
      <c r="C1032" s="8">
        <f>димвенканали!C1032</f>
        <v>19.600000000000001</v>
      </c>
      <c r="D1032" s="8">
        <f>димвенканали!D1032</f>
        <v>0</v>
      </c>
      <c r="E1032" s="8">
        <f>димвенканали!E1032</f>
        <v>0</v>
      </c>
      <c r="F1032" s="8">
        <f t="shared" si="162"/>
        <v>19.600000000000001</v>
      </c>
      <c r="G1032" s="8"/>
      <c r="H1032" s="8"/>
      <c r="I1032" s="8">
        <v>2</v>
      </c>
      <c r="J1032" s="217">
        <f t="shared" si="160"/>
        <v>1.3006720138738349E-3</v>
      </c>
      <c r="K1032" s="209">
        <f t="shared" si="163"/>
        <v>5.5687621938001302</v>
      </c>
      <c r="L1032" s="202">
        <f t="shared" ref="L1032:L1090" si="164">K1032*0.22</f>
        <v>1.2251276826360287</v>
      </c>
      <c r="M1032" s="205">
        <v>2.3911630929174787</v>
      </c>
      <c r="N1032" s="202">
        <v>2.2900763358778627E-3</v>
      </c>
      <c r="O1032" s="10">
        <f t="shared" si="157"/>
        <v>9.1873430456895164</v>
      </c>
      <c r="P1032" s="11">
        <f t="shared" si="158"/>
        <v>0.46874199212701612</v>
      </c>
    </row>
    <row r="1033" spans="1:16" x14ac:dyDescent="0.35">
      <c r="A1033" s="9">
        <f t="shared" si="159"/>
        <v>127</v>
      </c>
      <c r="B1033" s="14" t="s">
        <v>438</v>
      </c>
      <c r="C1033" s="8">
        <f>димвенканали!C1033</f>
        <v>310.10000000000002</v>
      </c>
      <c r="D1033" s="8">
        <f>димвенканали!D1033</f>
        <v>0</v>
      </c>
      <c r="E1033" s="8">
        <f>димвенканали!E1033</f>
        <v>0</v>
      </c>
      <c r="F1033" s="8">
        <f t="shared" si="162"/>
        <v>310.10000000000002</v>
      </c>
      <c r="G1033" s="8"/>
      <c r="H1033" s="8"/>
      <c r="I1033" s="8">
        <v>8</v>
      </c>
      <c r="J1033" s="217">
        <f t="shared" si="160"/>
        <v>5.2026880554953397E-3</v>
      </c>
      <c r="K1033" s="209">
        <f t="shared" si="163"/>
        <v>22.275048775200521</v>
      </c>
      <c r="L1033" s="202">
        <f t="shared" si="164"/>
        <v>4.9005107305441147</v>
      </c>
      <c r="M1033" s="205">
        <v>9.564652371669915</v>
      </c>
      <c r="N1033" s="202">
        <v>2.7581679389312983</v>
      </c>
      <c r="O1033" s="10">
        <f t="shared" ref="O1033:O1096" si="165">K1033+L1033+M1033+N1033</f>
        <v>39.498379816345853</v>
      </c>
      <c r="P1033" s="11">
        <f t="shared" ref="P1033:P1096" si="166">O1033/F1033</f>
        <v>0.12737304036228911</v>
      </c>
    </row>
    <row r="1034" spans="1:16" x14ac:dyDescent="0.35">
      <c r="A1034" s="9">
        <f t="shared" si="159"/>
        <v>128</v>
      </c>
      <c r="B1034" s="14" t="s">
        <v>439</v>
      </c>
      <c r="C1034" s="8">
        <f>димвенканали!C1034</f>
        <v>384.2</v>
      </c>
      <c r="D1034" s="8">
        <f>димвенканали!D1034</f>
        <v>0</v>
      </c>
      <c r="E1034" s="8">
        <f>димвенканали!E1034</f>
        <v>0</v>
      </c>
      <c r="F1034" s="8">
        <f t="shared" si="162"/>
        <v>384.2</v>
      </c>
      <c r="G1034" s="8"/>
      <c r="H1034" s="8"/>
      <c r="I1034" s="8">
        <v>8</v>
      </c>
      <c r="J1034" s="217">
        <f t="shared" si="160"/>
        <v>5.2026880554953397E-3</v>
      </c>
      <c r="K1034" s="209">
        <f t="shared" si="163"/>
        <v>22.275048775200521</v>
      </c>
      <c r="L1034" s="202">
        <f t="shared" si="164"/>
        <v>4.9005107305441147</v>
      </c>
      <c r="M1034" s="205">
        <v>9.564652371669915</v>
      </c>
      <c r="N1034" s="202">
        <v>2.7581679389312983</v>
      </c>
      <c r="O1034" s="10">
        <f t="shared" si="165"/>
        <v>39.498379816345853</v>
      </c>
      <c r="P1034" s="11">
        <f t="shared" si="166"/>
        <v>0.10280681888689706</v>
      </c>
    </row>
    <row r="1035" spans="1:16" x14ac:dyDescent="0.35">
      <c r="A1035" s="9">
        <f t="shared" si="159"/>
        <v>129</v>
      </c>
      <c r="B1035" s="14" t="s">
        <v>440</v>
      </c>
      <c r="C1035" s="8">
        <f>димвенканали!C1035</f>
        <v>387.4</v>
      </c>
      <c r="D1035" s="8">
        <f>димвенканали!D1035</f>
        <v>0</v>
      </c>
      <c r="E1035" s="8">
        <f>димвенканали!E1035</f>
        <v>0</v>
      </c>
      <c r="F1035" s="8">
        <f t="shared" si="162"/>
        <v>387.4</v>
      </c>
      <c r="G1035" s="8"/>
      <c r="H1035" s="8"/>
      <c r="I1035" s="8">
        <v>8</v>
      </c>
      <c r="J1035" s="217">
        <f t="shared" si="160"/>
        <v>5.2026880554953397E-3</v>
      </c>
      <c r="K1035" s="209">
        <f t="shared" si="163"/>
        <v>22.275048775200521</v>
      </c>
      <c r="L1035" s="202">
        <f t="shared" si="164"/>
        <v>4.9005107305441147</v>
      </c>
      <c r="M1035" s="205">
        <v>9.564652371669915</v>
      </c>
      <c r="N1035" s="202">
        <v>2.7581679389312983</v>
      </c>
      <c r="O1035" s="10">
        <f t="shared" si="165"/>
        <v>39.498379816345853</v>
      </c>
      <c r="P1035" s="11">
        <f t="shared" si="166"/>
        <v>0.10195761439428461</v>
      </c>
    </row>
    <row r="1036" spans="1:16" x14ac:dyDescent="0.35">
      <c r="A1036" s="9">
        <f t="shared" ref="A1036:A1099" si="167">A1035+1</f>
        <v>130</v>
      </c>
      <c r="B1036" s="14" t="s">
        <v>441</v>
      </c>
      <c r="C1036" s="8">
        <f>димвенканали!C1036</f>
        <v>306.2</v>
      </c>
      <c r="D1036" s="8">
        <f>димвенканали!D1036</f>
        <v>0</v>
      </c>
      <c r="E1036" s="8">
        <f>димвенканали!E1036</f>
        <v>0</v>
      </c>
      <c r="F1036" s="8">
        <f t="shared" si="162"/>
        <v>306.2</v>
      </c>
      <c r="G1036" s="8"/>
      <c r="H1036" s="8"/>
      <c r="I1036" s="8">
        <v>8</v>
      </c>
      <c r="J1036" s="217">
        <f t="shared" ref="J1036:J1099" si="168">3/4613*(I1036+H1036+G1036)</f>
        <v>5.2026880554953397E-3</v>
      </c>
      <c r="K1036" s="209">
        <f t="shared" si="163"/>
        <v>22.275048775200521</v>
      </c>
      <c r="L1036" s="202">
        <f t="shared" si="164"/>
        <v>4.9005107305441147</v>
      </c>
      <c r="M1036" s="205">
        <v>9.564652371669915</v>
      </c>
      <c r="N1036" s="202">
        <v>2.7581679389312983</v>
      </c>
      <c r="O1036" s="10">
        <f t="shared" si="165"/>
        <v>39.498379816345853</v>
      </c>
      <c r="P1036" s="11">
        <f t="shared" si="166"/>
        <v>0.12899536190837968</v>
      </c>
    </row>
    <row r="1037" spans="1:16" x14ac:dyDescent="0.35">
      <c r="A1037" s="9">
        <f t="shared" si="167"/>
        <v>131</v>
      </c>
      <c r="B1037" s="14" t="s">
        <v>442</v>
      </c>
      <c r="C1037" s="8">
        <f>димвенканали!C1037</f>
        <v>407.7</v>
      </c>
      <c r="D1037" s="8">
        <f>димвенканали!D1037</f>
        <v>0</v>
      </c>
      <c r="E1037" s="8">
        <f>димвенканали!E1037</f>
        <v>0</v>
      </c>
      <c r="F1037" s="8">
        <f t="shared" si="162"/>
        <v>407.7</v>
      </c>
      <c r="G1037" s="8"/>
      <c r="H1037" s="8"/>
      <c r="I1037" s="8">
        <v>8</v>
      </c>
      <c r="J1037" s="217">
        <f t="shared" si="168"/>
        <v>5.2026880554953397E-3</v>
      </c>
      <c r="K1037" s="209">
        <f t="shared" si="163"/>
        <v>22.275048775200521</v>
      </c>
      <c r="L1037" s="202">
        <f t="shared" si="164"/>
        <v>4.9005107305441147</v>
      </c>
      <c r="M1037" s="205">
        <v>9.564652371669915</v>
      </c>
      <c r="N1037" s="202">
        <v>2.7581679389312983</v>
      </c>
      <c r="O1037" s="10">
        <f t="shared" si="165"/>
        <v>39.498379816345853</v>
      </c>
      <c r="P1037" s="11">
        <f t="shared" si="166"/>
        <v>9.6880990474235595E-2</v>
      </c>
    </row>
    <row r="1038" spans="1:16" x14ac:dyDescent="0.35">
      <c r="A1038" s="9">
        <f t="shared" si="167"/>
        <v>132</v>
      </c>
      <c r="B1038" s="14" t="s">
        <v>443</v>
      </c>
      <c r="C1038" s="8">
        <f>димвенканали!C1038</f>
        <v>304.3</v>
      </c>
      <c r="D1038" s="8">
        <f>димвенканали!D1038</f>
        <v>0</v>
      </c>
      <c r="E1038" s="8">
        <f>димвенканали!E1038</f>
        <v>0</v>
      </c>
      <c r="F1038" s="8">
        <f t="shared" si="162"/>
        <v>304.3</v>
      </c>
      <c r="G1038" s="8"/>
      <c r="H1038" s="8"/>
      <c r="I1038" s="8">
        <v>8</v>
      </c>
      <c r="J1038" s="217">
        <f t="shared" si="168"/>
        <v>5.2026880554953397E-3</v>
      </c>
      <c r="K1038" s="209">
        <f t="shared" si="163"/>
        <v>22.275048775200521</v>
      </c>
      <c r="L1038" s="202">
        <f t="shared" si="164"/>
        <v>4.9005107305441147</v>
      </c>
      <c r="M1038" s="205">
        <v>9.564652371669915</v>
      </c>
      <c r="N1038" s="202">
        <v>2.7581679389312983</v>
      </c>
      <c r="O1038" s="10">
        <f t="shared" si="165"/>
        <v>39.498379816345853</v>
      </c>
      <c r="P1038" s="11">
        <f t="shared" si="166"/>
        <v>0.12980078809183651</v>
      </c>
    </row>
    <row r="1039" spans="1:16" x14ac:dyDescent="0.35">
      <c r="A1039" s="9">
        <f t="shared" si="167"/>
        <v>133</v>
      </c>
      <c r="B1039" s="14" t="s">
        <v>444</v>
      </c>
      <c r="C1039" s="8">
        <f>димвенканали!C1039</f>
        <v>413.7</v>
      </c>
      <c r="D1039" s="8">
        <f>димвенканали!D1039</f>
        <v>0</v>
      </c>
      <c r="E1039" s="8">
        <f>димвенканали!E1039</f>
        <v>0</v>
      </c>
      <c r="F1039" s="8">
        <f t="shared" si="162"/>
        <v>413.7</v>
      </c>
      <c r="G1039" s="8"/>
      <c r="H1039" s="8"/>
      <c r="I1039" s="8">
        <v>8</v>
      </c>
      <c r="J1039" s="217">
        <f t="shared" si="168"/>
        <v>5.2026880554953397E-3</v>
      </c>
      <c r="K1039" s="209">
        <f t="shared" si="163"/>
        <v>22.275048775200521</v>
      </c>
      <c r="L1039" s="202">
        <f t="shared" si="164"/>
        <v>4.9005107305441147</v>
      </c>
      <c r="M1039" s="205">
        <v>9.564652371669915</v>
      </c>
      <c r="N1039" s="202">
        <v>2.7581679389312983</v>
      </c>
      <c r="O1039" s="10">
        <f t="shared" si="165"/>
        <v>39.498379816345853</v>
      </c>
      <c r="P1039" s="11">
        <f t="shared" si="166"/>
        <v>9.5475899966995056E-2</v>
      </c>
    </row>
    <row r="1040" spans="1:16" x14ac:dyDescent="0.35">
      <c r="A1040" s="9">
        <f t="shared" si="167"/>
        <v>134</v>
      </c>
      <c r="B1040" s="14" t="s">
        <v>445</v>
      </c>
      <c r="C1040" s="8">
        <f>димвенканали!C1040</f>
        <v>387.6</v>
      </c>
      <c r="D1040" s="8">
        <f>димвенканали!D1040</f>
        <v>0</v>
      </c>
      <c r="E1040" s="8">
        <f>димвенканали!E1040</f>
        <v>0</v>
      </c>
      <c r="F1040" s="8">
        <f t="shared" si="162"/>
        <v>387.6</v>
      </c>
      <c r="G1040" s="8"/>
      <c r="H1040" s="8"/>
      <c r="I1040" s="8">
        <v>8</v>
      </c>
      <c r="J1040" s="217">
        <f t="shared" si="168"/>
        <v>5.2026880554953397E-3</v>
      </c>
      <c r="K1040" s="209">
        <f t="shared" si="163"/>
        <v>22.275048775200521</v>
      </c>
      <c r="L1040" s="202">
        <f t="shared" si="164"/>
        <v>4.9005107305441147</v>
      </c>
      <c r="M1040" s="205">
        <v>9.564652371669915</v>
      </c>
      <c r="N1040" s="202">
        <v>2.7581679389312983</v>
      </c>
      <c r="O1040" s="10">
        <f t="shared" si="165"/>
        <v>39.498379816345853</v>
      </c>
      <c r="P1040" s="11">
        <f t="shared" si="166"/>
        <v>0.10190500468613481</v>
      </c>
    </row>
    <row r="1041" spans="1:16" x14ac:dyDescent="0.35">
      <c r="A1041" s="9">
        <f t="shared" si="167"/>
        <v>135</v>
      </c>
      <c r="B1041" s="14" t="s">
        <v>446</v>
      </c>
      <c r="C1041" s="8">
        <f>димвенканали!C1041</f>
        <v>189.8</v>
      </c>
      <c r="D1041" s="8">
        <f>димвенканали!D1041</f>
        <v>0</v>
      </c>
      <c r="E1041" s="8">
        <f>димвенканали!E1041</f>
        <v>0</v>
      </c>
      <c r="F1041" s="8">
        <f t="shared" si="162"/>
        <v>189.8</v>
      </c>
      <c r="G1041" s="8"/>
      <c r="H1041" s="8"/>
      <c r="I1041" s="8">
        <v>4</v>
      </c>
      <c r="J1041" s="217">
        <f t="shared" si="168"/>
        <v>2.6013440277476698E-3</v>
      </c>
      <c r="K1041" s="209">
        <f t="shared" si="163"/>
        <v>11.13752438760026</v>
      </c>
      <c r="L1041" s="202">
        <f t="shared" si="164"/>
        <v>2.4502553652720573</v>
      </c>
      <c r="M1041" s="205">
        <v>4.7823261858349575</v>
      </c>
      <c r="N1041" s="202">
        <v>1.3790839694656492</v>
      </c>
      <c r="O1041" s="10">
        <f t="shared" si="165"/>
        <v>19.749189908172927</v>
      </c>
      <c r="P1041" s="11">
        <f t="shared" si="166"/>
        <v>0.10405263386813976</v>
      </c>
    </row>
    <row r="1042" spans="1:16" x14ac:dyDescent="0.35">
      <c r="A1042" s="9">
        <f t="shared" si="167"/>
        <v>136</v>
      </c>
      <c r="B1042" s="14" t="s">
        <v>447</v>
      </c>
      <c r="C1042" s="8">
        <f>димвенканали!C1042</f>
        <v>372.5</v>
      </c>
      <c r="D1042" s="8">
        <f>димвенканали!D1042</f>
        <v>0</v>
      </c>
      <c r="E1042" s="8">
        <f>димвенканали!E1042</f>
        <v>0</v>
      </c>
      <c r="F1042" s="8">
        <f t="shared" si="162"/>
        <v>372.5</v>
      </c>
      <c r="G1042" s="8"/>
      <c r="H1042" s="8"/>
      <c r="I1042" s="8">
        <v>8</v>
      </c>
      <c r="J1042" s="217">
        <f t="shared" si="168"/>
        <v>5.2026880554953397E-3</v>
      </c>
      <c r="K1042" s="209">
        <f t="shared" si="163"/>
        <v>22.275048775200521</v>
      </c>
      <c r="L1042" s="202">
        <f t="shared" si="164"/>
        <v>4.9005107305441147</v>
      </c>
      <c r="M1042" s="205">
        <v>9.564652371669915</v>
      </c>
      <c r="N1042" s="202">
        <v>2.7581679389312983</v>
      </c>
      <c r="O1042" s="10">
        <f t="shared" si="165"/>
        <v>39.498379816345853</v>
      </c>
      <c r="P1042" s="11">
        <f t="shared" si="166"/>
        <v>0.10603591897005599</v>
      </c>
    </row>
    <row r="1043" spans="1:16" x14ac:dyDescent="0.35">
      <c r="A1043" s="9">
        <f t="shared" si="167"/>
        <v>137</v>
      </c>
      <c r="B1043" s="14" t="s">
        <v>448</v>
      </c>
      <c r="C1043" s="8">
        <f>димвенканали!C1043</f>
        <v>370.7</v>
      </c>
      <c r="D1043" s="8">
        <f>димвенканали!D1043</f>
        <v>0</v>
      </c>
      <c r="E1043" s="8">
        <f>димвенканали!E1043</f>
        <v>0</v>
      </c>
      <c r="F1043" s="8">
        <f t="shared" si="162"/>
        <v>370.7</v>
      </c>
      <c r="G1043" s="8"/>
      <c r="H1043" s="8"/>
      <c r="I1043" s="8">
        <v>8</v>
      </c>
      <c r="J1043" s="217">
        <f t="shared" si="168"/>
        <v>5.2026880554953397E-3</v>
      </c>
      <c r="K1043" s="209">
        <f t="shared" si="163"/>
        <v>22.275048775200521</v>
      </c>
      <c r="L1043" s="202">
        <f t="shared" si="164"/>
        <v>4.9005107305441147</v>
      </c>
      <c r="M1043" s="205">
        <v>9.564652371669915</v>
      </c>
      <c r="N1043" s="202">
        <v>2.7581679389312983</v>
      </c>
      <c r="O1043" s="10">
        <f t="shared" si="165"/>
        <v>39.498379816345853</v>
      </c>
      <c r="P1043" s="11">
        <f t="shared" si="166"/>
        <v>0.10655079529632008</v>
      </c>
    </row>
    <row r="1044" spans="1:16" x14ac:dyDescent="0.35">
      <c r="A1044" s="9">
        <f t="shared" si="167"/>
        <v>138</v>
      </c>
      <c r="B1044" s="14" t="s">
        <v>449</v>
      </c>
      <c r="C1044" s="8">
        <f>димвенканали!C1044</f>
        <v>409.1</v>
      </c>
      <c r="D1044" s="8">
        <f>димвенканали!D1044</f>
        <v>0</v>
      </c>
      <c r="E1044" s="8">
        <f>димвенканали!E1044</f>
        <v>0</v>
      </c>
      <c r="F1044" s="8">
        <f t="shared" si="162"/>
        <v>409.1</v>
      </c>
      <c r="G1044" s="8"/>
      <c r="H1044" s="8"/>
      <c r="I1044" s="8">
        <v>8</v>
      </c>
      <c r="J1044" s="217">
        <f t="shared" si="168"/>
        <v>5.2026880554953397E-3</v>
      </c>
      <c r="K1044" s="209">
        <f t="shared" si="163"/>
        <v>22.275048775200521</v>
      </c>
      <c r="L1044" s="202">
        <f t="shared" si="164"/>
        <v>4.9005107305441147</v>
      </c>
      <c r="M1044" s="205">
        <v>9.564652371669915</v>
      </c>
      <c r="N1044" s="202">
        <v>2.7581679389312983</v>
      </c>
      <c r="O1044" s="10">
        <f t="shared" si="165"/>
        <v>39.498379816345853</v>
      </c>
      <c r="P1044" s="11">
        <f t="shared" si="166"/>
        <v>9.6549449563299555E-2</v>
      </c>
    </row>
    <row r="1045" spans="1:16" x14ac:dyDescent="0.35">
      <c r="A1045" s="9">
        <f t="shared" si="167"/>
        <v>139</v>
      </c>
      <c r="B1045" s="14" t="s">
        <v>450</v>
      </c>
      <c r="C1045" s="8">
        <f>димвенканали!C1045</f>
        <v>373.1</v>
      </c>
      <c r="D1045" s="8">
        <f>димвенканали!D1045</f>
        <v>0</v>
      </c>
      <c r="E1045" s="8">
        <f>димвенканали!E1045</f>
        <v>0</v>
      </c>
      <c r="F1045" s="8">
        <f t="shared" si="162"/>
        <v>373.1</v>
      </c>
      <c r="G1045" s="8"/>
      <c r="H1045" s="8"/>
      <c r="I1045" s="8">
        <v>8</v>
      </c>
      <c r="J1045" s="217">
        <f t="shared" si="168"/>
        <v>5.2026880554953397E-3</v>
      </c>
      <c r="K1045" s="209">
        <f t="shared" si="163"/>
        <v>22.275048775200521</v>
      </c>
      <c r="L1045" s="202">
        <f t="shared" si="164"/>
        <v>4.9005107305441147</v>
      </c>
      <c r="M1045" s="205">
        <v>9.564652371669915</v>
      </c>
      <c r="N1045" s="202">
        <v>2.7581679389312983</v>
      </c>
      <c r="O1045" s="10">
        <f t="shared" si="165"/>
        <v>39.498379816345853</v>
      </c>
      <c r="P1045" s="11">
        <f t="shared" si="166"/>
        <v>0.10586539752437912</v>
      </c>
    </row>
    <row r="1046" spans="1:16" x14ac:dyDescent="0.35">
      <c r="A1046" s="9">
        <f t="shared" si="167"/>
        <v>140</v>
      </c>
      <c r="B1046" s="14" t="s">
        <v>451</v>
      </c>
      <c r="C1046" s="8">
        <f>димвенканали!C1046</f>
        <v>374</v>
      </c>
      <c r="D1046" s="8">
        <f>димвенканали!D1046</f>
        <v>0</v>
      </c>
      <c r="E1046" s="8">
        <f>димвенканали!E1046</f>
        <v>0</v>
      </c>
      <c r="F1046" s="8">
        <f t="shared" si="162"/>
        <v>374</v>
      </c>
      <c r="G1046" s="8"/>
      <c r="H1046" s="8"/>
      <c r="I1046" s="8">
        <v>8</v>
      </c>
      <c r="J1046" s="217">
        <f t="shared" si="168"/>
        <v>5.2026880554953397E-3</v>
      </c>
      <c r="K1046" s="209">
        <f t="shared" si="163"/>
        <v>22.275048775200521</v>
      </c>
      <c r="L1046" s="202">
        <f t="shared" si="164"/>
        <v>4.9005107305441147</v>
      </c>
      <c r="M1046" s="205">
        <v>9.564652371669915</v>
      </c>
      <c r="N1046" s="202">
        <v>2.7581679389312983</v>
      </c>
      <c r="O1046" s="10">
        <f t="shared" si="165"/>
        <v>39.498379816345853</v>
      </c>
      <c r="P1046" s="11">
        <f t="shared" si="166"/>
        <v>0.10561064122017608</v>
      </c>
    </row>
    <row r="1047" spans="1:16" x14ac:dyDescent="0.35">
      <c r="A1047" s="9">
        <f t="shared" si="167"/>
        <v>141</v>
      </c>
      <c r="B1047" s="14" t="s">
        <v>452</v>
      </c>
      <c r="C1047" s="8">
        <f>димвенканали!C1047</f>
        <v>327.2</v>
      </c>
      <c r="D1047" s="8">
        <f>димвенканали!D1047</f>
        <v>0</v>
      </c>
      <c r="E1047" s="8">
        <f>димвенканали!E1047</f>
        <v>0</v>
      </c>
      <c r="F1047" s="8">
        <f t="shared" si="162"/>
        <v>327.2</v>
      </c>
      <c r="G1047" s="8"/>
      <c r="H1047" s="8"/>
      <c r="I1047" s="8">
        <v>8</v>
      </c>
      <c r="J1047" s="217">
        <f t="shared" si="168"/>
        <v>5.2026880554953397E-3</v>
      </c>
      <c r="K1047" s="209">
        <f t="shared" si="163"/>
        <v>22.275048775200521</v>
      </c>
      <c r="L1047" s="202">
        <f t="shared" si="164"/>
        <v>4.9005107305441147</v>
      </c>
      <c r="M1047" s="205">
        <v>9.564652371669915</v>
      </c>
      <c r="N1047" s="202">
        <v>2.7581679389312983</v>
      </c>
      <c r="O1047" s="10">
        <f t="shared" si="165"/>
        <v>39.498379816345853</v>
      </c>
      <c r="P1047" s="11">
        <f t="shared" si="166"/>
        <v>0.12071631973210836</v>
      </c>
    </row>
    <row r="1048" spans="1:16" x14ac:dyDescent="0.35">
      <c r="A1048" s="9">
        <f t="shared" si="167"/>
        <v>142</v>
      </c>
      <c r="B1048" s="14" t="s">
        <v>453</v>
      </c>
      <c r="C1048" s="8">
        <f>димвенканали!C1048</f>
        <v>198.1</v>
      </c>
      <c r="D1048" s="8">
        <f>димвенканали!D1048</f>
        <v>0</v>
      </c>
      <c r="E1048" s="8">
        <f>димвенканали!E1048</f>
        <v>0</v>
      </c>
      <c r="F1048" s="8">
        <f t="shared" si="162"/>
        <v>198.1</v>
      </c>
      <c r="G1048" s="8"/>
      <c r="H1048" s="8"/>
      <c r="I1048" s="8">
        <v>4</v>
      </c>
      <c r="J1048" s="217">
        <f t="shared" si="168"/>
        <v>2.6013440277476698E-3</v>
      </c>
      <c r="K1048" s="209">
        <f t="shared" si="163"/>
        <v>11.13752438760026</v>
      </c>
      <c r="L1048" s="202">
        <f t="shared" si="164"/>
        <v>2.4502553652720573</v>
      </c>
      <c r="M1048" s="205">
        <v>4.7823261858349575</v>
      </c>
      <c r="N1048" s="202">
        <v>1.3790839694656492</v>
      </c>
      <c r="O1048" s="10">
        <f t="shared" si="165"/>
        <v>19.749189908172927</v>
      </c>
      <c r="P1048" s="11">
        <f t="shared" si="166"/>
        <v>9.9693033357763389E-2</v>
      </c>
    </row>
    <row r="1049" spans="1:16" x14ac:dyDescent="0.35">
      <c r="A1049" s="9">
        <f t="shared" si="167"/>
        <v>143</v>
      </c>
      <c r="B1049" s="14" t="s">
        <v>454</v>
      </c>
      <c r="C1049" s="8">
        <f>димвенканали!C1049</f>
        <v>308</v>
      </c>
      <c r="D1049" s="8">
        <f>димвенканали!D1049</f>
        <v>0</v>
      </c>
      <c r="E1049" s="8">
        <f>димвенканали!E1049</f>
        <v>0</v>
      </c>
      <c r="F1049" s="8">
        <f t="shared" si="162"/>
        <v>308</v>
      </c>
      <c r="G1049" s="8"/>
      <c r="H1049" s="8"/>
      <c r="I1049" s="8">
        <v>8</v>
      </c>
      <c r="J1049" s="217">
        <f t="shared" si="168"/>
        <v>5.2026880554953397E-3</v>
      </c>
      <c r="K1049" s="209">
        <f t="shared" si="163"/>
        <v>22.275048775200521</v>
      </c>
      <c r="L1049" s="202">
        <f t="shared" si="164"/>
        <v>4.9005107305441147</v>
      </c>
      <c r="M1049" s="205">
        <v>9.564652371669915</v>
      </c>
      <c r="N1049" s="202">
        <v>2.7581679389312983</v>
      </c>
      <c r="O1049" s="10">
        <f t="shared" si="165"/>
        <v>39.498379816345853</v>
      </c>
      <c r="P1049" s="11">
        <f t="shared" si="166"/>
        <v>0.12824149291021381</v>
      </c>
    </row>
    <row r="1050" spans="1:16" x14ac:dyDescent="0.35">
      <c r="A1050" s="9">
        <f t="shared" si="167"/>
        <v>144</v>
      </c>
      <c r="B1050" s="14" t="s">
        <v>455</v>
      </c>
      <c r="C1050" s="8">
        <f>димвенканали!C1050</f>
        <v>333.2</v>
      </c>
      <c r="D1050" s="8">
        <f>димвенканали!D1050</f>
        <v>0</v>
      </c>
      <c r="E1050" s="8">
        <f>димвенканали!E1050</f>
        <v>0</v>
      </c>
      <c r="F1050" s="8">
        <f t="shared" si="162"/>
        <v>333.2</v>
      </c>
      <c r="G1050" s="8"/>
      <c r="H1050" s="8"/>
      <c r="I1050" s="8">
        <v>8</v>
      </c>
      <c r="J1050" s="217">
        <f t="shared" si="168"/>
        <v>5.2026880554953397E-3</v>
      </c>
      <c r="K1050" s="209">
        <f t="shared" si="163"/>
        <v>22.275048775200521</v>
      </c>
      <c r="L1050" s="202">
        <f t="shared" si="164"/>
        <v>4.9005107305441147</v>
      </c>
      <c r="M1050" s="205">
        <v>9.564652371669915</v>
      </c>
      <c r="N1050" s="202">
        <v>2.7581679389312983</v>
      </c>
      <c r="O1050" s="10">
        <f t="shared" si="165"/>
        <v>39.498379816345853</v>
      </c>
      <c r="P1050" s="11">
        <f t="shared" si="166"/>
        <v>0.11854255647162622</v>
      </c>
    </row>
    <row r="1051" spans="1:16" x14ac:dyDescent="0.35">
      <c r="A1051" s="9">
        <f t="shared" si="167"/>
        <v>145</v>
      </c>
      <c r="B1051" s="14" t="s">
        <v>456</v>
      </c>
      <c r="C1051" s="8">
        <f>димвенканали!C1051</f>
        <v>356.2</v>
      </c>
      <c r="D1051" s="8">
        <f>димвенканали!D1051</f>
        <v>0</v>
      </c>
      <c r="E1051" s="8">
        <f>димвенканали!E1051</f>
        <v>0</v>
      </c>
      <c r="F1051" s="8">
        <f t="shared" si="162"/>
        <v>356.2</v>
      </c>
      <c r="G1051" s="8"/>
      <c r="H1051" s="8"/>
      <c r="I1051" s="8">
        <v>8</v>
      </c>
      <c r="J1051" s="217">
        <f t="shared" si="168"/>
        <v>5.2026880554953397E-3</v>
      </c>
      <c r="K1051" s="209">
        <f t="shared" si="163"/>
        <v>22.275048775200521</v>
      </c>
      <c r="L1051" s="202">
        <f t="shared" si="164"/>
        <v>4.9005107305441147</v>
      </c>
      <c r="M1051" s="205">
        <v>9.564652371669915</v>
      </c>
      <c r="N1051" s="202">
        <v>2.7581679389312983</v>
      </c>
      <c r="O1051" s="10">
        <f t="shared" si="165"/>
        <v>39.498379816345853</v>
      </c>
      <c r="P1051" s="11">
        <f t="shared" si="166"/>
        <v>0.11088820835582777</v>
      </c>
    </row>
    <row r="1052" spans="1:16" x14ac:dyDescent="0.35">
      <c r="A1052" s="9">
        <f t="shared" si="167"/>
        <v>146</v>
      </c>
      <c r="B1052" s="14" t="s">
        <v>457</v>
      </c>
      <c r="C1052" s="8">
        <f>димвенканали!C1052</f>
        <v>339.8</v>
      </c>
      <c r="D1052" s="8">
        <f>димвенканали!D1052</f>
        <v>0</v>
      </c>
      <c r="E1052" s="8">
        <f>димвенканали!E1052</f>
        <v>0</v>
      </c>
      <c r="F1052" s="8">
        <f t="shared" si="162"/>
        <v>339.8</v>
      </c>
      <c r="G1052" s="8"/>
      <c r="H1052" s="8"/>
      <c r="I1052" s="8">
        <v>8</v>
      </c>
      <c r="J1052" s="217">
        <f t="shared" si="168"/>
        <v>5.2026880554953397E-3</v>
      </c>
      <c r="K1052" s="209">
        <f t="shared" si="163"/>
        <v>22.275048775200521</v>
      </c>
      <c r="L1052" s="202">
        <f t="shared" si="164"/>
        <v>4.9005107305441147</v>
      </c>
      <c r="M1052" s="205">
        <v>9.564652371669915</v>
      </c>
      <c r="N1052" s="202">
        <v>2.7581679389312983</v>
      </c>
      <c r="O1052" s="10">
        <f t="shared" si="165"/>
        <v>39.498379816345853</v>
      </c>
      <c r="P1052" s="11">
        <f t="shared" si="166"/>
        <v>0.1162400818609354</v>
      </c>
    </row>
    <row r="1053" spans="1:16" x14ac:dyDescent="0.35">
      <c r="A1053" s="9">
        <f t="shared" si="167"/>
        <v>147</v>
      </c>
      <c r="B1053" s="14" t="s">
        <v>458</v>
      </c>
      <c r="C1053" s="8">
        <f>димвенканали!C1053</f>
        <v>392.1</v>
      </c>
      <c r="D1053" s="8">
        <f>димвенканали!D1053</f>
        <v>0</v>
      </c>
      <c r="E1053" s="8">
        <f>димвенканали!E1053</f>
        <v>0</v>
      </c>
      <c r="F1053" s="8">
        <f t="shared" si="162"/>
        <v>392.1</v>
      </c>
      <c r="G1053" s="8"/>
      <c r="H1053" s="8"/>
      <c r="I1053" s="8">
        <v>8</v>
      </c>
      <c r="J1053" s="217">
        <f t="shared" si="168"/>
        <v>5.2026880554953397E-3</v>
      </c>
      <c r="K1053" s="209">
        <f t="shared" si="163"/>
        <v>22.275048775200521</v>
      </c>
      <c r="L1053" s="202">
        <f t="shared" si="164"/>
        <v>4.9005107305441147</v>
      </c>
      <c r="M1053" s="205">
        <v>9.564652371669915</v>
      </c>
      <c r="N1053" s="202">
        <v>2.7581679389312983</v>
      </c>
      <c r="O1053" s="10">
        <f t="shared" si="165"/>
        <v>39.498379816345853</v>
      </c>
      <c r="P1053" s="11">
        <f t="shared" si="166"/>
        <v>0.10073547517558237</v>
      </c>
    </row>
    <row r="1054" spans="1:16" x14ac:dyDescent="0.35">
      <c r="A1054" s="9">
        <f t="shared" si="167"/>
        <v>148</v>
      </c>
      <c r="B1054" s="14" t="s">
        <v>459</v>
      </c>
      <c r="C1054" s="8">
        <f>димвенканали!C1054</f>
        <v>355.1</v>
      </c>
      <c r="D1054" s="8">
        <f>димвенканали!D1054</f>
        <v>0</v>
      </c>
      <c r="E1054" s="8">
        <f>димвенканали!E1054</f>
        <v>0</v>
      </c>
      <c r="F1054" s="8">
        <f t="shared" si="162"/>
        <v>355.1</v>
      </c>
      <c r="G1054" s="8"/>
      <c r="H1054" s="8"/>
      <c r="I1054" s="8">
        <v>8</v>
      </c>
      <c r="J1054" s="217">
        <f t="shared" si="168"/>
        <v>5.2026880554953397E-3</v>
      </c>
      <c r="K1054" s="209">
        <f t="shared" si="163"/>
        <v>22.275048775200521</v>
      </c>
      <c r="L1054" s="202">
        <f t="shared" si="164"/>
        <v>4.9005107305441147</v>
      </c>
      <c r="M1054" s="205">
        <v>9.564652371669915</v>
      </c>
      <c r="N1054" s="202">
        <v>2.7581679389312983</v>
      </c>
      <c r="O1054" s="10">
        <f t="shared" si="165"/>
        <v>39.498379816345853</v>
      </c>
      <c r="P1054" s="11">
        <f t="shared" si="166"/>
        <v>0.11123170886045015</v>
      </c>
    </row>
    <row r="1055" spans="1:16" x14ac:dyDescent="0.35">
      <c r="A1055" s="9">
        <f t="shared" si="167"/>
        <v>149</v>
      </c>
      <c r="B1055" s="14" t="s">
        <v>460</v>
      </c>
      <c r="C1055" s="8">
        <f>димвенканали!C1055</f>
        <v>196.9</v>
      </c>
      <c r="D1055" s="8">
        <f>димвенканали!D1055</f>
        <v>0</v>
      </c>
      <c r="E1055" s="8">
        <f>димвенканали!E1055</f>
        <v>0</v>
      </c>
      <c r="F1055" s="8">
        <f t="shared" si="162"/>
        <v>196.9</v>
      </c>
      <c r="G1055" s="8"/>
      <c r="H1055" s="8"/>
      <c r="I1055" s="8">
        <v>4</v>
      </c>
      <c r="J1055" s="217">
        <f t="shared" si="168"/>
        <v>2.6013440277476698E-3</v>
      </c>
      <c r="K1055" s="209">
        <f t="shared" si="163"/>
        <v>11.13752438760026</v>
      </c>
      <c r="L1055" s="202">
        <f t="shared" si="164"/>
        <v>2.4502553652720573</v>
      </c>
      <c r="M1055" s="205">
        <v>4.7823261858349575</v>
      </c>
      <c r="N1055" s="202">
        <v>1.3790839694656492</v>
      </c>
      <c r="O1055" s="10">
        <f t="shared" si="165"/>
        <v>19.749189908172927</v>
      </c>
      <c r="P1055" s="11">
        <f t="shared" si="166"/>
        <v>0.10030060898005549</v>
      </c>
    </row>
    <row r="1056" spans="1:16" x14ac:dyDescent="0.35">
      <c r="A1056" s="9">
        <f t="shared" si="167"/>
        <v>150</v>
      </c>
      <c r="B1056" s="14" t="s">
        <v>461</v>
      </c>
      <c r="C1056" s="8">
        <f>димвенканали!C1056</f>
        <v>393.6</v>
      </c>
      <c r="D1056" s="8">
        <f>димвенканали!D1056</f>
        <v>0</v>
      </c>
      <c r="E1056" s="8">
        <f>димвенканали!E1056</f>
        <v>0</v>
      </c>
      <c r="F1056" s="8">
        <f t="shared" si="162"/>
        <v>393.6</v>
      </c>
      <c r="G1056" s="8"/>
      <c r="H1056" s="8"/>
      <c r="I1056" s="8">
        <v>8</v>
      </c>
      <c r="J1056" s="217">
        <f t="shared" si="168"/>
        <v>5.2026880554953397E-3</v>
      </c>
      <c r="K1056" s="209">
        <f t="shared" si="163"/>
        <v>22.275048775200521</v>
      </c>
      <c r="L1056" s="202">
        <f t="shared" si="164"/>
        <v>4.9005107305441147</v>
      </c>
      <c r="M1056" s="205">
        <v>9.564652371669915</v>
      </c>
      <c r="N1056" s="202">
        <v>2.7581679389312983</v>
      </c>
      <c r="O1056" s="10">
        <f t="shared" si="165"/>
        <v>39.498379816345853</v>
      </c>
      <c r="P1056" s="11">
        <f t="shared" si="166"/>
        <v>0.10035157473665104</v>
      </c>
    </row>
    <row r="1057" spans="1:16" x14ac:dyDescent="0.35">
      <c r="A1057" s="9">
        <f t="shared" si="167"/>
        <v>151</v>
      </c>
      <c r="B1057" s="14" t="s">
        <v>462</v>
      </c>
      <c r="C1057" s="8">
        <f>димвенканали!C1057</f>
        <v>352.2</v>
      </c>
      <c r="D1057" s="8">
        <f>димвенканали!D1057</f>
        <v>0</v>
      </c>
      <c r="E1057" s="8">
        <f>димвенканали!E1057</f>
        <v>0</v>
      </c>
      <c r="F1057" s="8">
        <f t="shared" si="162"/>
        <v>352.2</v>
      </c>
      <c r="G1057" s="8"/>
      <c r="H1057" s="8"/>
      <c r="I1057" s="8">
        <v>8</v>
      </c>
      <c r="J1057" s="217">
        <f t="shared" si="168"/>
        <v>5.2026880554953397E-3</v>
      </c>
      <c r="K1057" s="209">
        <f t="shared" si="163"/>
        <v>22.275048775200521</v>
      </c>
      <c r="L1057" s="202">
        <f t="shared" si="164"/>
        <v>4.9005107305441147</v>
      </c>
      <c r="M1057" s="205">
        <v>9.564652371669915</v>
      </c>
      <c r="N1057" s="202">
        <v>2.7581679389312983</v>
      </c>
      <c r="O1057" s="10">
        <f t="shared" si="165"/>
        <v>39.498379816345853</v>
      </c>
      <c r="P1057" s="11">
        <f t="shared" si="166"/>
        <v>0.11214758607707512</v>
      </c>
    </row>
    <row r="1058" spans="1:16" x14ac:dyDescent="0.35">
      <c r="A1058" s="9">
        <f t="shared" si="167"/>
        <v>152</v>
      </c>
      <c r="B1058" s="14" t="s">
        <v>463</v>
      </c>
      <c r="C1058" s="8">
        <f>димвенканали!C1058</f>
        <v>361.1</v>
      </c>
      <c r="D1058" s="8">
        <f>димвенканали!D1058</f>
        <v>0</v>
      </c>
      <c r="E1058" s="8">
        <f>димвенканали!E1058</f>
        <v>0</v>
      </c>
      <c r="F1058" s="8">
        <f t="shared" si="162"/>
        <v>361.1</v>
      </c>
      <c r="G1058" s="8"/>
      <c r="H1058" s="8"/>
      <c r="I1058" s="8">
        <v>8</v>
      </c>
      <c r="J1058" s="217">
        <f t="shared" si="168"/>
        <v>5.2026880554953397E-3</v>
      </c>
      <c r="K1058" s="209">
        <f t="shared" si="163"/>
        <v>22.275048775200521</v>
      </c>
      <c r="L1058" s="202">
        <f t="shared" si="164"/>
        <v>4.9005107305441147</v>
      </c>
      <c r="M1058" s="205">
        <v>9.564652371669915</v>
      </c>
      <c r="N1058" s="202">
        <v>2.7581679389312983</v>
      </c>
      <c r="O1058" s="10">
        <f t="shared" si="165"/>
        <v>39.498379816345853</v>
      </c>
      <c r="P1058" s="11">
        <f t="shared" si="166"/>
        <v>0.10938349436816906</v>
      </c>
    </row>
    <row r="1059" spans="1:16" x14ac:dyDescent="0.35">
      <c r="A1059" s="9">
        <f t="shared" si="167"/>
        <v>153</v>
      </c>
      <c r="B1059" s="14" t="s">
        <v>464</v>
      </c>
      <c r="C1059" s="8">
        <f>димвенканали!C1059</f>
        <v>370.4</v>
      </c>
      <c r="D1059" s="8">
        <f>димвенканали!D1059</f>
        <v>0</v>
      </c>
      <c r="E1059" s="8">
        <f>димвенканали!E1059</f>
        <v>0</v>
      </c>
      <c r="F1059" s="8">
        <f t="shared" si="162"/>
        <v>370.4</v>
      </c>
      <c r="G1059" s="8"/>
      <c r="H1059" s="8"/>
      <c r="I1059" s="8">
        <v>8</v>
      </c>
      <c r="J1059" s="217">
        <f t="shared" si="168"/>
        <v>5.2026880554953397E-3</v>
      </c>
      <c r="K1059" s="209">
        <f t="shared" si="163"/>
        <v>22.275048775200521</v>
      </c>
      <c r="L1059" s="202">
        <f t="shared" si="164"/>
        <v>4.9005107305441147</v>
      </c>
      <c r="M1059" s="205">
        <v>9.564652371669915</v>
      </c>
      <c r="N1059" s="202">
        <v>2.7581679389312983</v>
      </c>
      <c r="O1059" s="10">
        <f t="shared" si="165"/>
        <v>39.498379816345853</v>
      </c>
      <c r="P1059" s="11">
        <f t="shared" si="166"/>
        <v>0.10663709453657089</v>
      </c>
    </row>
    <row r="1060" spans="1:16" x14ac:dyDescent="0.35">
      <c r="A1060" s="9">
        <f t="shared" si="167"/>
        <v>154</v>
      </c>
      <c r="B1060" s="14" t="s">
        <v>465</v>
      </c>
      <c r="C1060" s="8">
        <f>димвенканали!C1060</f>
        <v>419.9</v>
      </c>
      <c r="D1060" s="8">
        <f>димвенканали!D1060</f>
        <v>0</v>
      </c>
      <c r="E1060" s="8">
        <f>димвенканали!E1060</f>
        <v>0</v>
      </c>
      <c r="F1060" s="8">
        <f t="shared" si="162"/>
        <v>419.9</v>
      </c>
      <c r="G1060" s="8"/>
      <c r="H1060" s="8"/>
      <c r="I1060" s="8">
        <v>8</v>
      </c>
      <c r="J1060" s="217">
        <f t="shared" si="168"/>
        <v>5.2026880554953397E-3</v>
      </c>
      <c r="K1060" s="209">
        <f t="shared" si="163"/>
        <v>22.275048775200521</v>
      </c>
      <c r="L1060" s="202">
        <f t="shared" si="164"/>
        <v>4.9005107305441147</v>
      </c>
      <c r="M1060" s="205">
        <v>9.564652371669915</v>
      </c>
      <c r="N1060" s="202">
        <v>2.7581679389312983</v>
      </c>
      <c r="O1060" s="10">
        <f t="shared" si="165"/>
        <v>39.498379816345853</v>
      </c>
      <c r="P1060" s="11">
        <f t="shared" si="166"/>
        <v>9.4066158171816752E-2</v>
      </c>
    </row>
    <row r="1061" spans="1:16" x14ac:dyDescent="0.35">
      <c r="A1061" s="9">
        <f t="shared" si="167"/>
        <v>155</v>
      </c>
      <c r="B1061" s="14" t="s">
        <v>466</v>
      </c>
      <c r="C1061" s="8">
        <f>димвенканали!C1061</f>
        <v>551.79999999999995</v>
      </c>
      <c r="D1061" s="8">
        <f>димвенканали!D1061</f>
        <v>0</v>
      </c>
      <c r="E1061" s="8">
        <f>димвенканали!E1061</f>
        <v>0</v>
      </c>
      <c r="F1061" s="8">
        <f t="shared" ref="F1061:F1076" si="169">C1061+D1061+E1061</f>
        <v>551.79999999999995</v>
      </c>
      <c r="G1061" s="8"/>
      <c r="H1061" s="8"/>
      <c r="I1061" s="8">
        <v>12</v>
      </c>
      <c r="J1061" s="217">
        <f t="shared" si="168"/>
        <v>7.8040320832430095E-3</v>
      </c>
      <c r="K1061" s="209">
        <f t="shared" si="163"/>
        <v>33.412573162800783</v>
      </c>
      <c r="L1061" s="202">
        <f t="shared" si="164"/>
        <v>7.350766095816172</v>
      </c>
      <c r="M1061" s="205">
        <v>14.346978557504872</v>
      </c>
      <c r="N1061" s="202">
        <v>4.137251908396947</v>
      </c>
      <c r="O1061" s="10">
        <f t="shared" si="165"/>
        <v>59.247569724518769</v>
      </c>
      <c r="P1061" s="11">
        <f t="shared" si="166"/>
        <v>0.10737145655041459</v>
      </c>
    </row>
    <row r="1062" spans="1:16" x14ac:dyDescent="0.35">
      <c r="A1062" s="9">
        <f t="shared" si="167"/>
        <v>156</v>
      </c>
      <c r="B1062" s="14" t="s">
        <v>467</v>
      </c>
      <c r="C1062" s="8">
        <f>димвенканали!C1062</f>
        <v>551.20000000000005</v>
      </c>
      <c r="D1062" s="8">
        <f>димвенканали!D1062</f>
        <v>0</v>
      </c>
      <c r="E1062" s="8">
        <f>димвенканали!E1062</f>
        <v>0</v>
      </c>
      <c r="F1062" s="8">
        <f t="shared" si="169"/>
        <v>551.20000000000005</v>
      </c>
      <c r="G1062" s="8"/>
      <c r="H1062" s="8"/>
      <c r="I1062" s="8">
        <v>12</v>
      </c>
      <c r="J1062" s="217">
        <f t="shared" si="168"/>
        <v>7.8040320832430095E-3</v>
      </c>
      <c r="K1062" s="209">
        <f t="shared" si="163"/>
        <v>33.412573162800783</v>
      </c>
      <c r="L1062" s="202">
        <f t="shared" si="164"/>
        <v>7.350766095816172</v>
      </c>
      <c r="M1062" s="205">
        <v>14.346978557504872</v>
      </c>
      <c r="N1062" s="202">
        <v>4.137251908396947</v>
      </c>
      <c r="O1062" s="10">
        <f t="shared" si="165"/>
        <v>59.247569724518769</v>
      </c>
      <c r="P1062" s="11">
        <f t="shared" si="166"/>
        <v>0.10748833404303114</v>
      </c>
    </row>
    <row r="1063" spans="1:16" x14ac:dyDescent="0.35">
      <c r="A1063" s="9">
        <f t="shared" si="167"/>
        <v>157</v>
      </c>
      <c r="B1063" s="14" t="s">
        <v>468</v>
      </c>
      <c r="C1063" s="8">
        <f>димвенканали!C1063</f>
        <v>317.2</v>
      </c>
      <c r="D1063" s="8">
        <f>димвенканали!D1063</f>
        <v>0</v>
      </c>
      <c r="E1063" s="8">
        <f>димвенканали!E1063</f>
        <v>0</v>
      </c>
      <c r="F1063" s="8">
        <f t="shared" si="169"/>
        <v>317.2</v>
      </c>
      <c r="G1063" s="8"/>
      <c r="H1063" s="8"/>
      <c r="I1063" s="8">
        <v>8</v>
      </c>
      <c r="J1063" s="217">
        <f t="shared" si="168"/>
        <v>5.2026880554953397E-3</v>
      </c>
      <c r="K1063" s="209">
        <f t="shared" si="163"/>
        <v>22.275048775200521</v>
      </c>
      <c r="L1063" s="202">
        <f t="shared" si="164"/>
        <v>4.9005107305441147</v>
      </c>
      <c r="M1063" s="205">
        <v>9.564652371669915</v>
      </c>
      <c r="N1063" s="202">
        <v>2.7581679389312983</v>
      </c>
      <c r="O1063" s="10">
        <f t="shared" si="165"/>
        <v>39.498379816345853</v>
      </c>
      <c r="P1063" s="11">
        <f t="shared" si="166"/>
        <v>0.12452200446515087</v>
      </c>
    </row>
    <row r="1064" spans="1:16" x14ac:dyDescent="0.35">
      <c r="A1064" s="9">
        <f t="shared" si="167"/>
        <v>158</v>
      </c>
      <c r="B1064" s="14" t="s">
        <v>469</v>
      </c>
      <c r="C1064" s="8">
        <f>димвенканали!C1064</f>
        <v>554.52</v>
      </c>
      <c r="D1064" s="8">
        <f>димвенканали!D1064</f>
        <v>0</v>
      </c>
      <c r="E1064" s="8">
        <f>димвенканали!E1064</f>
        <v>0</v>
      </c>
      <c r="F1064" s="8">
        <f t="shared" si="169"/>
        <v>554.52</v>
      </c>
      <c r="G1064" s="8"/>
      <c r="H1064" s="8"/>
      <c r="I1064" s="8">
        <v>12</v>
      </c>
      <c r="J1064" s="217">
        <f t="shared" si="168"/>
        <v>7.8040320832430095E-3</v>
      </c>
      <c r="K1064" s="209">
        <f t="shared" si="163"/>
        <v>33.412573162800783</v>
      </c>
      <c r="L1064" s="202">
        <f t="shared" si="164"/>
        <v>7.350766095816172</v>
      </c>
      <c r="M1064" s="205">
        <v>14.346978557504872</v>
      </c>
      <c r="N1064" s="202">
        <v>4.137251908396947</v>
      </c>
      <c r="O1064" s="10">
        <f t="shared" si="165"/>
        <v>59.247569724518769</v>
      </c>
      <c r="P1064" s="11">
        <f t="shared" si="166"/>
        <v>0.10684478418184876</v>
      </c>
    </row>
    <row r="1065" spans="1:16" x14ac:dyDescent="0.35">
      <c r="A1065" s="9">
        <f t="shared" si="167"/>
        <v>159</v>
      </c>
      <c r="B1065" s="14" t="s">
        <v>470</v>
      </c>
      <c r="C1065" s="8">
        <f>димвенканали!C1065</f>
        <v>315</v>
      </c>
      <c r="D1065" s="8">
        <f>димвенканали!D1065</f>
        <v>0</v>
      </c>
      <c r="E1065" s="8">
        <f>димвенканали!E1065</f>
        <v>0</v>
      </c>
      <c r="F1065" s="8">
        <f t="shared" si="169"/>
        <v>315</v>
      </c>
      <c r="G1065" s="8"/>
      <c r="H1065" s="8"/>
      <c r="I1065" s="8">
        <v>9</v>
      </c>
      <c r="J1065" s="217">
        <f t="shared" si="168"/>
        <v>5.8530240624322574E-3</v>
      </c>
      <c r="K1065" s="209">
        <f t="shared" si="163"/>
        <v>25.059429872100587</v>
      </c>
      <c r="L1065" s="202">
        <f t="shared" si="164"/>
        <v>5.5130745718621288</v>
      </c>
      <c r="M1065" s="205">
        <v>10.760233918128655</v>
      </c>
      <c r="N1065" s="202">
        <v>3.10293893129771</v>
      </c>
      <c r="O1065" s="10">
        <f t="shared" si="165"/>
        <v>44.435677293389077</v>
      </c>
      <c r="P1065" s="11">
        <f t="shared" si="166"/>
        <v>0.14106564220123516</v>
      </c>
    </row>
    <row r="1066" spans="1:16" x14ac:dyDescent="0.35">
      <c r="A1066" s="9">
        <f t="shared" si="167"/>
        <v>160</v>
      </c>
      <c r="B1066" s="14" t="s">
        <v>471</v>
      </c>
      <c r="C1066" s="8">
        <f>димвенканали!C1066</f>
        <v>930.4</v>
      </c>
      <c r="D1066" s="8">
        <f>димвенканали!D1066</f>
        <v>0</v>
      </c>
      <c r="E1066" s="8">
        <f>димвенканали!E1066</f>
        <v>0</v>
      </c>
      <c r="F1066" s="8">
        <f t="shared" si="169"/>
        <v>930.4</v>
      </c>
      <c r="G1066" s="8"/>
      <c r="H1066" s="8"/>
      <c r="I1066" s="8">
        <v>24</v>
      </c>
      <c r="J1066" s="217">
        <f t="shared" si="168"/>
        <v>1.5608064166486019E-2</v>
      </c>
      <c r="K1066" s="209">
        <f t="shared" si="163"/>
        <v>66.825146325601565</v>
      </c>
      <c r="L1066" s="202">
        <f t="shared" si="164"/>
        <v>14.701532191632344</v>
      </c>
      <c r="M1066" s="205">
        <v>28.693957115009745</v>
      </c>
      <c r="N1066" s="202">
        <v>8.274503816793894</v>
      </c>
      <c r="O1066" s="10">
        <f t="shared" si="165"/>
        <v>118.49513944903754</v>
      </c>
      <c r="P1066" s="11">
        <f t="shared" si="166"/>
        <v>0.12735935022467493</v>
      </c>
    </row>
    <row r="1067" spans="1:16" x14ac:dyDescent="0.35">
      <c r="A1067" s="9">
        <f t="shared" si="167"/>
        <v>161</v>
      </c>
      <c r="B1067" s="14" t="s">
        <v>472</v>
      </c>
      <c r="C1067" s="8">
        <f>димвенканали!C1067</f>
        <v>4196.8</v>
      </c>
      <c r="D1067" s="8">
        <f>димвенканали!D1067</f>
        <v>0</v>
      </c>
      <c r="E1067" s="8">
        <f>димвенканали!E1067</f>
        <v>40.200000000000003</v>
      </c>
      <c r="F1067" s="8">
        <f t="shared" si="169"/>
        <v>4237</v>
      </c>
      <c r="G1067" s="8"/>
      <c r="H1067" s="8">
        <v>1</v>
      </c>
      <c r="I1067" s="8">
        <v>83</v>
      </c>
      <c r="J1067" s="217">
        <f t="shared" si="168"/>
        <v>5.4628224582701064E-2</v>
      </c>
      <c r="K1067" s="209">
        <f t="shared" si="163"/>
        <v>233.88801213960545</v>
      </c>
      <c r="L1067" s="202">
        <f t="shared" si="164"/>
        <v>51.4553626707132</v>
      </c>
      <c r="M1067" s="205">
        <v>100.42884990253411</v>
      </c>
      <c r="N1067" s="202">
        <v>28.960763358778632</v>
      </c>
      <c r="O1067" s="10">
        <f t="shared" si="165"/>
        <v>414.73298807163144</v>
      </c>
      <c r="P1067" s="11">
        <f t="shared" si="166"/>
        <v>9.7883641272511548E-2</v>
      </c>
    </row>
    <row r="1068" spans="1:16" x14ac:dyDescent="0.35">
      <c r="A1068" s="9">
        <f t="shared" si="167"/>
        <v>162</v>
      </c>
      <c r="B1068" s="14" t="s">
        <v>473</v>
      </c>
      <c r="C1068" s="8">
        <f>димвенканали!C1068</f>
        <v>313.39999999999998</v>
      </c>
      <c r="D1068" s="8">
        <f>димвенканали!D1068</f>
        <v>0</v>
      </c>
      <c r="E1068" s="8">
        <f>димвенканали!E1068</f>
        <v>0</v>
      </c>
      <c r="F1068" s="8">
        <f t="shared" si="169"/>
        <v>313.39999999999998</v>
      </c>
      <c r="G1068" s="8"/>
      <c r="H1068" s="8"/>
      <c r="I1068" s="8">
        <v>8</v>
      </c>
      <c r="J1068" s="217">
        <f t="shared" si="168"/>
        <v>5.2026880554953397E-3</v>
      </c>
      <c r="K1068" s="209">
        <f t="shared" si="163"/>
        <v>22.275048775200521</v>
      </c>
      <c r="L1068" s="202">
        <f t="shared" si="164"/>
        <v>4.9005107305441147</v>
      </c>
      <c r="M1068" s="205">
        <v>9.564652371669915</v>
      </c>
      <c r="N1068" s="202">
        <v>2.7581679389312983</v>
      </c>
      <c r="O1068" s="10">
        <f t="shared" si="165"/>
        <v>39.498379816345853</v>
      </c>
      <c r="P1068" s="11">
        <f t="shared" si="166"/>
        <v>0.12603184370244369</v>
      </c>
    </row>
    <row r="1069" spans="1:16" x14ac:dyDescent="0.35">
      <c r="A1069" s="9">
        <f t="shared" si="167"/>
        <v>163</v>
      </c>
      <c r="B1069" s="14" t="s">
        <v>474</v>
      </c>
      <c r="C1069" s="8">
        <f>димвенканали!C1069</f>
        <v>311</v>
      </c>
      <c r="D1069" s="8">
        <f>димвенканали!D1069</f>
        <v>0</v>
      </c>
      <c r="E1069" s="8">
        <f>димвенканали!E1069</f>
        <v>0</v>
      </c>
      <c r="F1069" s="8">
        <f t="shared" si="169"/>
        <v>311</v>
      </c>
      <c r="G1069" s="8"/>
      <c r="H1069" s="8"/>
      <c r="I1069" s="8">
        <v>8</v>
      </c>
      <c r="J1069" s="217">
        <f t="shared" si="168"/>
        <v>5.2026880554953397E-3</v>
      </c>
      <c r="K1069" s="209">
        <f t="shared" si="163"/>
        <v>22.275048775200521</v>
      </c>
      <c r="L1069" s="202">
        <f t="shared" si="164"/>
        <v>4.9005107305441147</v>
      </c>
      <c r="M1069" s="205">
        <v>9.564652371669915</v>
      </c>
      <c r="N1069" s="202">
        <v>2.7581679389312983</v>
      </c>
      <c r="O1069" s="10">
        <f t="shared" si="165"/>
        <v>39.498379816345853</v>
      </c>
      <c r="P1069" s="11">
        <f t="shared" si="166"/>
        <v>0.12700443670850756</v>
      </c>
    </row>
    <row r="1070" spans="1:16" x14ac:dyDescent="0.35">
      <c r="A1070" s="9">
        <f t="shared" si="167"/>
        <v>164</v>
      </c>
      <c r="B1070" s="14" t="s">
        <v>475</v>
      </c>
      <c r="C1070" s="8">
        <f>димвенканали!C1070</f>
        <v>302.3</v>
      </c>
      <c r="D1070" s="8">
        <f>димвенканали!D1070</f>
        <v>0</v>
      </c>
      <c r="E1070" s="8">
        <f>димвенканали!E1070</f>
        <v>0</v>
      </c>
      <c r="F1070" s="8">
        <f t="shared" si="169"/>
        <v>302.3</v>
      </c>
      <c r="G1070" s="8"/>
      <c r="H1070" s="8"/>
      <c r="I1070" s="8">
        <v>8</v>
      </c>
      <c r="J1070" s="217">
        <f t="shared" si="168"/>
        <v>5.2026880554953397E-3</v>
      </c>
      <c r="K1070" s="209">
        <f t="shared" si="163"/>
        <v>22.275048775200521</v>
      </c>
      <c r="L1070" s="202">
        <f t="shared" si="164"/>
        <v>4.9005107305441147</v>
      </c>
      <c r="M1070" s="205">
        <v>9.564652371669915</v>
      </c>
      <c r="N1070" s="202">
        <v>2.7581679389312983</v>
      </c>
      <c r="O1070" s="10">
        <f t="shared" si="165"/>
        <v>39.498379816345853</v>
      </c>
      <c r="P1070" s="11">
        <f t="shared" si="166"/>
        <v>0.13065954289231177</v>
      </c>
    </row>
    <row r="1071" spans="1:16" x14ac:dyDescent="0.35">
      <c r="A1071" s="9">
        <f t="shared" si="167"/>
        <v>165</v>
      </c>
      <c r="B1071" s="14" t="s">
        <v>476</v>
      </c>
      <c r="C1071" s="8">
        <f>димвенканали!C1071</f>
        <v>314.10000000000002</v>
      </c>
      <c r="D1071" s="8">
        <f>димвенканали!D1071</f>
        <v>0</v>
      </c>
      <c r="E1071" s="8">
        <f>димвенканали!E1071</f>
        <v>0</v>
      </c>
      <c r="F1071" s="8">
        <f t="shared" si="169"/>
        <v>314.10000000000002</v>
      </c>
      <c r="G1071" s="8"/>
      <c r="H1071" s="8"/>
      <c r="I1071" s="8">
        <v>8</v>
      </c>
      <c r="J1071" s="217">
        <f t="shared" si="168"/>
        <v>5.2026880554953397E-3</v>
      </c>
      <c r="K1071" s="209">
        <f t="shared" si="163"/>
        <v>22.275048775200521</v>
      </c>
      <c r="L1071" s="202">
        <f t="shared" si="164"/>
        <v>4.9005107305441147</v>
      </c>
      <c r="M1071" s="205">
        <v>9.564652371669915</v>
      </c>
      <c r="N1071" s="202">
        <v>2.7581679389312983</v>
      </c>
      <c r="O1071" s="10">
        <f t="shared" si="165"/>
        <v>39.498379816345853</v>
      </c>
      <c r="P1071" s="11">
        <f t="shared" si="166"/>
        <v>0.12575097044363531</v>
      </c>
    </row>
    <row r="1072" spans="1:16" x14ac:dyDescent="0.35">
      <c r="A1072" s="9">
        <f t="shared" si="167"/>
        <v>166</v>
      </c>
      <c r="B1072" s="14" t="s">
        <v>477</v>
      </c>
      <c r="C1072" s="8">
        <f>димвенканали!C1072</f>
        <v>280.5</v>
      </c>
      <c r="D1072" s="8">
        <f>димвенканали!D1072</f>
        <v>0</v>
      </c>
      <c r="E1072" s="8">
        <f>димвенканали!E1072</f>
        <v>36.6</v>
      </c>
      <c r="F1072" s="8">
        <f t="shared" si="169"/>
        <v>317.10000000000002</v>
      </c>
      <c r="G1072" s="8"/>
      <c r="H1072" s="8">
        <v>1</v>
      </c>
      <c r="I1072" s="8">
        <v>7</v>
      </c>
      <c r="J1072" s="217">
        <f t="shared" si="168"/>
        <v>5.2026880554953397E-3</v>
      </c>
      <c r="K1072" s="209">
        <f t="shared" si="163"/>
        <v>22.275048775200521</v>
      </c>
      <c r="L1072" s="202">
        <f t="shared" si="164"/>
        <v>4.9005107305441147</v>
      </c>
      <c r="M1072" s="205">
        <v>9.564652371669915</v>
      </c>
      <c r="N1072" s="202">
        <v>2.7581679389312983</v>
      </c>
      <c r="O1072" s="10">
        <f t="shared" si="165"/>
        <v>39.498379816345853</v>
      </c>
      <c r="P1072" s="11">
        <f t="shared" si="166"/>
        <v>0.12456127346687433</v>
      </c>
    </row>
    <row r="1073" spans="1:16" x14ac:dyDescent="0.35">
      <c r="A1073" s="9">
        <f t="shared" si="167"/>
        <v>167</v>
      </c>
      <c r="B1073" s="14" t="s">
        <v>478</v>
      </c>
      <c r="C1073" s="8">
        <f>димвенканали!C1073</f>
        <v>126.9</v>
      </c>
      <c r="D1073" s="8">
        <f>димвенканали!D1073</f>
        <v>0</v>
      </c>
      <c r="E1073" s="8">
        <f>димвенканали!E1073</f>
        <v>0</v>
      </c>
      <c r="F1073" s="8">
        <f t="shared" si="169"/>
        <v>126.9</v>
      </c>
      <c r="G1073" s="8"/>
      <c r="H1073" s="8"/>
      <c r="I1073" s="8">
        <v>4</v>
      </c>
      <c r="J1073" s="217">
        <f t="shared" si="168"/>
        <v>2.6013440277476698E-3</v>
      </c>
      <c r="K1073" s="209">
        <f t="shared" si="163"/>
        <v>11.13752438760026</v>
      </c>
      <c r="L1073" s="202">
        <f t="shared" si="164"/>
        <v>2.4502553652720573</v>
      </c>
      <c r="M1073" s="205">
        <v>4.7823261858349575</v>
      </c>
      <c r="N1073" s="202">
        <v>1.3790839694656492</v>
      </c>
      <c r="O1073" s="10">
        <f t="shared" si="165"/>
        <v>19.749189908172927</v>
      </c>
      <c r="P1073" s="11">
        <f t="shared" si="166"/>
        <v>0.15562797405967632</v>
      </c>
    </row>
    <row r="1074" spans="1:16" x14ac:dyDescent="0.35">
      <c r="A1074" s="9">
        <f t="shared" si="167"/>
        <v>168</v>
      </c>
      <c r="B1074" s="14" t="s">
        <v>479</v>
      </c>
      <c r="C1074" s="8">
        <f>димвенканали!C1074</f>
        <v>137</v>
      </c>
      <c r="D1074" s="8">
        <f>димвенканали!D1074</f>
        <v>0</v>
      </c>
      <c r="E1074" s="8">
        <f>димвенканали!E1074</f>
        <v>0</v>
      </c>
      <c r="F1074" s="8">
        <f t="shared" si="169"/>
        <v>137</v>
      </c>
      <c r="G1074" s="8"/>
      <c r="H1074" s="8"/>
      <c r="I1074" s="8">
        <v>3</v>
      </c>
      <c r="J1074" s="217">
        <f t="shared" si="168"/>
        <v>1.9510080208107524E-3</v>
      </c>
      <c r="K1074" s="209">
        <f t="shared" si="163"/>
        <v>8.3531432907001957</v>
      </c>
      <c r="L1074" s="202">
        <f t="shared" si="164"/>
        <v>1.837691523954043</v>
      </c>
      <c r="M1074" s="205">
        <v>3.5867446393762181</v>
      </c>
      <c r="N1074" s="202">
        <v>1.0343129770992368</v>
      </c>
      <c r="O1074" s="10">
        <f t="shared" si="165"/>
        <v>14.811892431129692</v>
      </c>
      <c r="P1074" s="11">
        <f t="shared" si="166"/>
        <v>0.10811600314693207</v>
      </c>
    </row>
    <row r="1075" spans="1:16" x14ac:dyDescent="0.35">
      <c r="A1075" s="9">
        <f t="shared" si="167"/>
        <v>169</v>
      </c>
      <c r="B1075" s="14" t="s">
        <v>480</v>
      </c>
      <c r="C1075" s="8">
        <f>димвенканали!C1075</f>
        <v>135.30000000000001</v>
      </c>
      <c r="D1075" s="8">
        <f>димвенканали!D1075</f>
        <v>0</v>
      </c>
      <c r="E1075" s="8">
        <f>димвенканали!E1075</f>
        <v>0</v>
      </c>
      <c r="F1075" s="8">
        <f t="shared" si="169"/>
        <v>135.30000000000001</v>
      </c>
      <c r="G1075" s="8"/>
      <c r="H1075" s="8"/>
      <c r="I1075" s="8">
        <v>4</v>
      </c>
      <c r="J1075" s="217">
        <f t="shared" si="168"/>
        <v>2.6013440277476698E-3</v>
      </c>
      <c r="K1075" s="209">
        <f t="shared" si="163"/>
        <v>11.13752438760026</v>
      </c>
      <c r="L1075" s="202">
        <f t="shared" si="164"/>
        <v>2.4502553652720573</v>
      </c>
      <c r="M1075" s="205">
        <v>4.7823261858349575</v>
      </c>
      <c r="N1075" s="202">
        <v>1.3790839694656492</v>
      </c>
      <c r="O1075" s="10">
        <f t="shared" si="165"/>
        <v>19.749189908172927</v>
      </c>
      <c r="P1075" s="11">
        <f t="shared" si="166"/>
        <v>0.14596592688967425</v>
      </c>
    </row>
    <row r="1076" spans="1:16" x14ac:dyDescent="0.35">
      <c r="A1076" s="9">
        <f t="shared" si="167"/>
        <v>170</v>
      </c>
      <c r="B1076" s="14" t="s">
        <v>481</v>
      </c>
      <c r="C1076" s="8">
        <f>димвенканали!C1076</f>
        <v>149.19999999999999</v>
      </c>
      <c r="D1076" s="8">
        <f>димвенканали!D1076</f>
        <v>0</v>
      </c>
      <c r="E1076" s="8">
        <f>димвенканали!E1076</f>
        <v>0</v>
      </c>
      <c r="F1076" s="8">
        <f t="shared" si="169"/>
        <v>149.19999999999999</v>
      </c>
      <c r="G1076" s="8"/>
      <c r="H1076" s="8"/>
      <c r="I1076" s="8">
        <v>4</v>
      </c>
      <c r="J1076" s="217">
        <f t="shared" si="168"/>
        <v>2.6013440277476698E-3</v>
      </c>
      <c r="K1076" s="209">
        <f t="shared" ref="K1076:K1114" si="170">J1076*$K$2</f>
        <v>11.13752438760026</v>
      </c>
      <c r="L1076" s="202">
        <f t="shared" si="164"/>
        <v>2.4502553652720573</v>
      </c>
      <c r="M1076" s="205">
        <v>4.7823261858349575</v>
      </c>
      <c r="N1076" s="202">
        <v>1.3790839694656492</v>
      </c>
      <c r="O1076" s="10">
        <f t="shared" si="165"/>
        <v>19.749189908172927</v>
      </c>
      <c r="P1076" s="11">
        <f t="shared" si="166"/>
        <v>0.13236722458560943</v>
      </c>
    </row>
    <row r="1077" spans="1:16" x14ac:dyDescent="0.35">
      <c r="A1077" s="9">
        <f t="shared" si="167"/>
        <v>171</v>
      </c>
      <c r="B1077" s="14" t="s">
        <v>482</v>
      </c>
      <c r="C1077" s="8">
        <f>димвенканали!C1077</f>
        <v>378.9</v>
      </c>
      <c r="D1077" s="8">
        <f>димвенканали!D1077</f>
        <v>0</v>
      </c>
      <c r="E1077" s="8">
        <f>димвенканали!E1077</f>
        <v>0</v>
      </c>
      <c r="F1077" s="8">
        <f t="shared" ref="F1077:F1111" si="171">C1077+D1077+E1077</f>
        <v>378.9</v>
      </c>
      <c r="G1077" s="8"/>
      <c r="H1077" s="8"/>
      <c r="I1077" s="8">
        <v>7</v>
      </c>
      <c r="J1077" s="217">
        <f t="shared" si="168"/>
        <v>4.552352048558422E-3</v>
      </c>
      <c r="K1077" s="209">
        <f t="shared" si="170"/>
        <v>19.490667678300454</v>
      </c>
      <c r="L1077" s="202">
        <f t="shared" si="164"/>
        <v>4.2879468892260997</v>
      </c>
      <c r="M1077" s="205">
        <v>8.3690708252111747</v>
      </c>
      <c r="N1077" s="202">
        <v>2.4133969465648857</v>
      </c>
      <c r="O1077" s="10">
        <f t="shared" si="165"/>
        <v>34.561082339302615</v>
      </c>
      <c r="P1077" s="11">
        <f t="shared" si="166"/>
        <v>9.121425795540411E-2</v>
      </c>
    </row>
    <row r="1078" spans="1:16" x14ac:dyDescent="0.35">
      <c r="A1078" s="9">
        <f t="shared" si="167"/>
        <v>172</v>
      </c>
      <c r="B1078" s="14" t="s">
        <v>483</v>
      </c>
      <c r="C1078" s="8">
        <f>димвенканали!C1078</f>
        <v>4354.66</v>
      </c>
      <c r="D1078" s="8">
        <f>димвенканали!D1078</f>
        <v>83.5</v>
      </c>
      <c r="E1078" s="8">
        <f>димвенканали!E1078</f>
        <v>0</v>
      </c>
      <c r="F1078" s="8">
        <f t="shared" si="171"/>
        <v>4438.16</v>
      </c>
      <c r="G1078" s="8">
        <v>1</v>
      </c>
      <c r="H1078" s="8"/>
      <c r="I1078" s="8">
        <v>97</v>
      </c>
      <c r="J1078" s="217">
        <f t="shared" si="168"/>
        <v>6.3732928679817905E-2</v>
      </c>
      <c r="K1078" s="209">
        <f t="shared" si="170"/>
        <v>272.86934749620633</v>
      </c>
      <c r="L1078" s="202">
        <f t="shared" si="164"/>
        <v>60.03125644916539</v>
      </c>
      <c r="M1078" s="205">
        <v>117.16699155295646</v>
      </c>
      <c r="N1078" s="202">
        <v>33.787557251908396</v>
      </c>
      <c r="O1078" s="10">
        <f t="shared" si="165"/>
        <v>483.85515275023658</v>
      </c>
      <c r="P1078" s="11">
        <f t="shared" si="166"/>
        <v>0.10902156586293342</v>
      </c>
    </row>
    <row r="1079" spans="1:16" x14ac:dyDescent="0.35">
      <c r="A1079" s="9">
        <f t="shared" si="167"/>
        <v>173</v>
      </c>
      <c r="B1079" s="14" t="s">
        <v>484</v>
      </c>
      <c r="C1079" s="8">
        <f>димвенканали!C1079</f>
        <v>1768.02</v>
      </c>
      <c r="D1079" s="8">
        <f>димвенканали!D1079</f>
        <v>0</v>
      </c>
      <c r="E1079" s="8">
        <f>димвенканали!E1079</f>
        <v>0</v>
      </c>
      <c r="F1079" s="8">
        <f t="shared" si="171"/>
        <v>1768.02</v>
      </c>
      <c r="G1079" s="8"/>
      <c r="H1079" s="8"/>
      <c r="I1079" s="8">
        <v>40</v>
      </c>
      <c r="J1079" s="217">
        <f t="shared" si="168"/>
        <v>2.60134402774767E-2</v>
      </c>
      <c r="K1079" s="209">
        <f t="shared" si="170"/>
        <v>111.37524387600261</v>
      </c>
      <c r="L1079" s="202">
        <f t="shared" si="164"/>
        <v>24.502553652720575</v>
      </c>
      <c r="M1079" s="205">
        <v>47.823261858349575</v>
      </c>
      <c r="N1079" s="202">
        <v>13.790839694656491</v>
      </c>
      <c r="O1079" s="10">
        <f t="shared" si="165"/>
        <v>197.49189908172926</v>
      </c>
      <c r="P1079" s="11">
        <f t="shared" si="166"/>
        <v>0.11170229922836239</v>
      </c>
    </row>
    <row r="1080" spans="1:16" x14ac:dyDescent="0.35">
      <c r="A1080" s="9">
        <f t="shared" si="167"/>
        <v>174</v>
      </c>
      <c r="B1080" s="14" t="s">
        <v>485</v>
      </c>
      <c r="C1080" s="8">
        <f>димвенканали!C1080</f>
        <v>126.3</v>
      </c>
      <c r="D1080" s="8">
        <f>димвенканали!D1080</f>
        <v>0</v>
      </c>
      <c r="E1080" s="8">
        <f>димвенканали!E1080</f>
        <v>0</v>
      </c>
      <c r="F1080" s="8">
        <f t="shared" si="171"/>
        <v>126.3</v>
      </c>
      <c r="G1080" s="8"/>
      <c r="H1080" s="8"/>
      <c r="I1080" s="8">
        <v>4</v>
      </c>
      <c r="J1080" s="217">
        <f t="shared" si="168"/>
        <v>2.6013440277476698E-3</v>
      </c>
      <c r="K1080" s="209">
        <f t="shared" si="170"/>
        <v>11.13752438760026</v>
      </c>
      <c r="L1080" s="202">
        <f t="shared" si="164"/>
        <v>2.4502553652720573</v>
      </c>
      <c r="M1080" s="205">
        <v>4.7823261858349575</v>
      </c>
      <c r="N1080" s="202">
        <v>1.3790839694656492</v>
      </c>
      <c r="O1080" s="10">
        <f t="shared" si="165"/>
        <v>19.749189908172927</v>
      </c>
      <c r="P1080" s="11">
        <f>O1080/F1080</f>
        <v>0.15636729935212135</v>
      </c>
    </row>
    <row r="1081" spans="1:16" x14ac:dyDescent="0.35">
      <c r="A1081" s="9">
        <f t="shared" si="167"/>
        <v>175</v>
      </c>
      <c r="B1081" s="14" t="s">
        <v>486</v>
      </c>
      <c r="C1081" s="8">
        <f>димвенканали!C1081</f>
        <v>943.1</v>
      </c>
      <c r="D1081" s="8">
        <f>димвенканали!D1081</f>
        <v>0</v>
      </c>
      <c r="E1081" s="8">
        <f>димвенканали!E1081</f>
        <v>0</v>
      </c>
      <c r="F1081" s="8">
        <f t="shared" si="171"/>
        <v>943.1</v>
      </c>
      <c r="G1081" s="8"/>
      <c r="H1081" s="8"/>
      <c r="I1081" s="8">
        <v>24</v>
      </c>
      <c r="J1081" s="217">
        <f t="shared" si="168"/>
        <v>1.5608064166486019E-2</v>
      </c>
      <c r="K1081" s="209">
        <f t="shared" si="170"/>
        <v>66.825146325601565</v>
      </c>
      <c r="L1081" s="202">
        <f t="shared" si="164"/>
        <v>14.701532191632344</v>
      </c>
      <c r="M1081" s="205">
        <v>28.693957115009745</v>
      </c>
      <c r="N1081" s="202">
        <v>8.274503816793894</v>
      </c>
      <c r="O1081" s="10">
        <f t="shared" si="165"/>
        <v>118.49513944903754</v>
      </c>
      <c r="P1081" s="11">
        <f t="shared" si="166"/>
        <v>0.12564430012621941</v>
      </c>
    </row>
    <row r="1082" spans="1:16" x14ac:dyDescent="0.35">
      <c r="A1082" s="9">
        <f t="shared" si="167"/>
        <v>176</v>
      </c>
      <c r="B1082" s="14" t="s">
        <v>487</v>
      </c>
      <c r="C1082" s="8">
        <f>димвенканали!C1082</f>
        <v>12939.28</v>
      </c>
      <c r="D1082" s="8">
        <f>димвенканали!D1082</f>
        <v>0</v>
      </c>
      <c r="E1082" s="8">
        <f>димвенканали!E1082</f>
        <v>103.91</v>
      </c>
      <c r="F1082" s="8">
        <f t="shared" si="171"/>
        <v>13043.19</v>
      </c>
      <c r="G1082" s="8"/>
      <c r="H1082" s="8">
        <v>2</v>
      </c>
      <c r="I1082" s="8">
        <v>234</v>
      </c>
      <c r="J1082" s="217">
        <f t="shared" si="168"/>
        <v>0.15347929763711252</v>
      </c>
      <c r="K1082" s="209">
        <f t="shared" si="170"/>
        <v>657.1139388684154</v>
      </c>
      <c r="L1082" s="202">
        <f t="shared" si="164"/>
        <v>144.56506655105139</v>
      </c>
      <c r="M1082" s="205">
        <v>282.15724496426247</v>
      </c>
      <c r="N1082" s="202">
        <v>81.36595419847329</v>
      </c>
      <c r="O1082" s="10">
        <f t="shared" si="165"/>
        <v>1165.2022045822025</v>
      </c>
      <c r="P1082" s="11">
        <f t="shared" si="166"/>
        <v>8.9334143302535848E-2</v>
      </c>
    </row>
    <row r="1083" spans="1:16" x14ac:dyDescent="0.35">
      <c r="A1083" s="9">
        <f t="shared" si="167"/>
        <v>177</v>
      </c>
      <c r="B1083" s="14" t="s">
        <v>488</v>
      </c>
      <c r="C1083" s="8">
        <f>димвенканали!C1083</f>
        <v>222</v>
      </c>
      <c r="D1083" s="8">
        <f>димвенканали!D1083</f>
        <v>0</v>
      </c>
      <c r="E1083" s="8">
        <f>димвенканали!E1083</f>
        <v>0</v>
      </c>
      <c r="F1083" s="8">
        <f t="shared" si="171"/>
        <v>222</v>
      </c>
      <c r="G1083" s="8"/>
      <c r="H1083" s="8"/>
      <c r="I1083" s="8">
        <v>6</v>
      </c>
      <c r="J1083" s="217">
        <f t="shared" si="168"/>
        <v>3.9020160416215048E-3</v>
      </c>
      <c r="K1083" s="209">
        <f t="shared" si="170"/>
        <v>16.706286581400391</v>
      </c>
      <c r="L1083" s="202">
        <f t="shared" si="164"/>
        <v>3.675383047908086</v>
      </c>
      <c r="M1083" s="205">
        <v>7.1734892787524362</v>
      </c>
      <c r="N1083" s="202">
        <v>2.0686259541984735</v>
      </c>
      <c r="O1083" s="10">
        <f t="shared" si="165"/>
        <v>29.623784862259384</v>
      </c>
      <c r="P1083" s="11">
        <f t="shared" si="166"/>
        <v>0.13344047235251974</v>
      </c>
    </row>
    <row r="1084" spans="1:16" x14ac:dyDescent="0.35">
      <c r="A1084" s="9">
        <f t="shared" si="167"/>
        <v>178</v>
      </c>
      <c r="B1084" s="14" t="s">
        <v>489</v>
      </c>
      <c r="C1084" s="8">
        <f>димвенканали!C1084</f>
        <v>6404.15</v>
      </c>
      <c r="D1084" s="8">
        <f>димвенканали!D1084</f>
        <v>0</v>
      </c>
      <c r="E1084" s="8">
        <f>димвенканали!E1084</f>
        <v>0</v>
      </c>
      <c r="F1084" s="8">
        <f t="shared" si="171"/>
        <v>6404.15</v>
      </c>
      <c r="G1084" s="8"/>
      <c r="H1084" s="8"/>
      <c r="I1084" s="8">
        <v>106</v>
      </c>
      <c r="J1084" s="217">
        <f t="shared" si="168"/>
        <v>6.8935616735313246E-2</v>
      </c>
      <c r="K1084" s="209">
        <f t="shared" si="170"/>
        <v>295.14439627140689</v>
      </c>
      <c r="L1084" s="202">
        <f t="shared" si="164"/>
        <v>64.93176717970951</v>
      </c>
      <c r="M1084" s="205">
        <v>126.73164392462637</v>
      </c>
      <c r="N1084" s="202">
        <v>36.545725190839704</v>
      </c>
      <c r="O1084" s="10">
        <f t="shared" si="165"/>
        <v>523.35353256658243</v>
      </c>
      <c r="P1084" s="11">
        <f t="shared" si="166"/>
        <v>8.1720998503561362E-2</v>
      </c>
    </row>
    <row r="1085" spans="1:16" x14ac:dyDescent="0.35">
      <c r="A1085" s="9">
        <f t="shared" si="167"/>
        <v>179</v>
      </c>
      <c r="B1085" s="14" t="s">
        <v>490</v>
      </c>
      <c r="C1085" s="8">
        <f>димвенканали!C1085</f>
        <v>97.3</v>
      </c>
      <c r="D1085" s="8">
        <f>димвенканали!D1085</f>
        <v>0</v>
      </c>
      <c r="E1085" s="8">
        <f>димвенканали!E1085</f>
        <v>0</v>
      </c>
      <c r="F1085" s="8">
        <f t="shared" si="171"/>
        <v>97.3</v>
      </c>
      <c r="G1085" s="8"/>
      <c r="H1085" s="8"/>
      <c r="I1085" s="8">
        <v>2</v>
      </c>
      <c r="J1085" s="217">
        <f t="shared" si="168"/>
        <v>1.3006720138738349E-3</v>
      </c>
      <c r="K1085" s="209">
        <f t="shared" si="170"/>
        <v>5.5687621938001302</v>
      </c>
      <c r="L1085" s="202">
        <f t="shared" si="164"/>
        <v>1.2251276826360287</v>
      </c>
      <c r="M1085" s="205">
        <v>2.3911630929174787</v>
      </c>
      <c r="N1085" s="202">
        <v>0.68954198473282458</v>
      </c>
      <c r="O1085" s="10">
        <f t="shared" si="165"/>
        <v>9.8745949540864633</v>
      </c>
      <c r="P1085" s="11">
        <f t="shared" si="166"/>
        <v>0.10148607352606849</v>
      </c>
    </row>
    <row r="1086" spans="1:16" x14ac:dyDescent="0.35">
      <c r="A1086" s="9">
        <f t="shared" si="167"/>
        <v>180</v>
      </c>
      <c r="B1086" s="14" t="s">
        <v>491</v>
      </c>
      <c r="C1086" s="8">
        <f>димвенканали!C1086</f>
        <v>6645.5</v>
      </c>
      <c r="D1086" s="8">
        <f>димвенканали!D1086</f>
        <v>10.5</v>
      </c>
      <c r="E1086" s="8">
        <f>димвенканали!E1086</f>
        <v>0</v>
      </c>
      <c r="F1086" s="8">
        <f t="shared" si="171"/>
        <v>6656</v>
      </c>
      <c r="G1086" s="8">
        <v>1</v>
      </c>
      <c r="H1086" s="8"/>
      <c r="I1086" s="8">
        <v>120</v>
      </c>
      <c r="J1086" s="217">
        <f t="shared" si="168"/>
        <v>7.8690656839367018E-2</v>
      </c>
      <c r="K1086" s="209">
        <f t="shared" si="170"/>
        <v>336.91011272490789</v>
      </c>
      <c r="L1086" s="202">
        <f t="shared" si="164"/>
        <v>74.120224799479743</v>
      </c>
      <c r="M1086" s="205">
        <v>144.66536712150747</v>
      </c>
      <c r="N1086" s="202">
        <v>41.717290076335878</v>
      </c>
      <c r="O1086" s="10">
        <f t="shared" si="165"/>
        <v>597.41299472223102</v>
      </c>
      <c r="P1086" s="11">
        <f t="shared" si="166"/>
        <v>8.9755558101296734E-2</v>
      </c>
    </row>
    <row r="1087" spans="1:16" x14ac:dyDescent="0.35">
      <c r="A1087" s="9">
        <f t="shared" si="167"/>
        <v>181</v>
      </c>
      <c r="B1087" s="14" t="s">
        <v>492</v>
      </c>
      <c r="C1087" s="8">
        <f>димвенканали!C1087</f>
        <v>7072</v>
      </c>
      <c r="D1087" s="8">
        <f>димвенканали!D1087</f>
        <v>0</v>
      </c>
      <c r="E1087" s="8">
        <f>димвенканали!E1087</f>
        <v>0</v>
      </c>
      <c r="F1087" s="8">
        <f t="shared" si="171"/>
        <v>7072</v>
      </c>
      <c r="G1087" s="8"/>
      <c r="H1087" s="8"/>
      <c r="I1087" s="8">
        <v>120</v>
      </c>
      <c r="J1087" s="217">
        <f t="shared" si="168"/>
        <v>7.8040320832430093E-2</v>
      </c>
      <c r="K1087" s="209">
        <f t="shared" si="170"/>
        <v>334.12573162800783</v>
      </c>
      <c r="L1087" s="202">
        <f t="shared" si="164"/>
        <v>73.507660958161722</v>
      </c>
      <c r="M1087" s="205">
        <v>143.46978557504872</v>
      </c>
      <c r="N1087" s="202">
        <v>41.372519083969465</v>
      </c>
      <c r="O1087" s="10">
        <f t="shared" si="165"/>
        <v>592.47569724518769</v>
      </c>
      <c r="P1087" s="11">
        <f t="shared" si="166"/>
        <v>8.3777672121774283E-2</v>
      </c>
    </row>
    <row r="1088" spans="1:16" x14ac:dyDescent="0.35">
      <c r="A1088" s="9">
        <f t="shared" si="167"/>
        <v>182</v>
      </c>
      <c r="B1088" s="14" t="s">
        <v>493</v>
      </c>
      <c r="C1088" s="8">
        <f>димвенканали!C1088</f>
        <v>10857.65</v>
      </c>
      <c r="D1088" s="8">
        <f>димвенканали!D1088</f>
        <v>12.2</v>
      </c>
      <c r="E1088" s="8">
        <f>димвенканали!E1088</f>
        <v>0</v>
      </c>
      <c r="F1088" s="8">
        <f t="shared" si="171"/>
        <v>10869.85</v>
      </c>
      <c r="G1088" s="8">
        <v>1</v>
      </c>
      <c r="H1088" s="8"/>
      <c r="I1088" s="8">
        <v>156</v>
      </c>
      <c r="J1088" s="217">
        <f t="shared" si="168"/>
        <v>0.10210275308909604</v>
      </c>
      <c r="K1088" s="209">
        <f t="shared" si="170"/>
        <v>437.14783221331021</v>
      </c>
      <c r="L1088" s="202">
        <f t="shared" si="164"/>
        <v>96.172523086928251</v>
      </c>
      <c r="M1088" s="205">
        <v>187.70630279402209</v>
      </c>
      <c r="N1088" s="202">
        <v>54.129045801526722</v>
      </c>
      <c r="O1088" s="10">
        <f t="shared" si="165"/>
        <v>775.15570389578727</v>
      </c>
      <c r="P1088" s="11">
        <f t="shared" si="166"/>
        <v>7.131245637205548E-2</v>
      </c>
    </row>
    <row r="1089" spans="1:16" x14ac:dyDescent="0.35">
      <c r="A1089" s="9">
        <f t="shared" si="167"/>
        <v>183</v>
      </c>
      <c r="B1089" s="14" t="s">
        <v>494</v>
      </c>
      <c r="C1089" s="8">
        <f>димвенканали!C1089</f>
        <v>128</v>
      </c>
      <c r="D1089" s="8">
        <f>димвенканали!D1089</f>
        <v>0</v>
      </c>
      <c r="E1089" s="8">
        <f>димвенканали!E1089</f>
        <v>0</v>
      </c>
      <c r="F1089" s="8">
        <f t="shared" si="171"/>
        <v>128</v>
      </c>
      <c r="G1089" s="8"/>
      <c r="H1089" s="8"/>
      <c r="I1089" s="8">
        <v>4</v>
      </c>
      <c r="J1089" s="217">
        <f t="shared" si="168"/>
        <v>2.6013440277476698E-3</v>
      </c>
      <c r="K1089" s="209">
        <f t="shared" si="170"/>
        <v>11.13752438760026</v>
      </c>
      <c r="L1089" s="202">
        <f t="shared" si="164"/>
        <v>2.4502553652720573</v>
      </c>
      <c r="M1089" s="205">
        <v>4.7823261858349575</v>
      </c>
      <c r="N1089" s="202">
        <v>1.3790839694656492</v>
      </c>
      <c r="O1089" s="10">
        <f t="shared" si="165"/>
        <v>19.749189908172927</v>
      </c>
      <c r="P1089" s="11">
        <f t="shared" si="166"/>
        <v>0.15429054615760099</v>
      </c>
    </row>
    <row r="1090" spans="1:16" x14ac:dyDescent="0.35">
      <c r="A1090" s="9">
        <f t="shared" si="167"/>
        <v>184</v>
      </c>
      <c r="B1090" s="14" t="s">
        <v>495</v>
      </c>
      <c r="C1090" s="8">
        <f>димвенканали!C1090</f>
        <v>98.2</v>
      </c>
      <c r="D1090" s="8">
        <f>димвенканали!D1090</f>
        <v>0</v>
      </c>
      <c r="E1090" s="8">
        <f>димвенканали!E1090</f>
        <v>0</v>
      </c>
      <c r="F1090" s="8">
        <f t="shared" si="171"/>
        <v>98.2</v>
      </c>
      <c r="G1090" s="8"/>
      <c r="H1090" s="8"/>
      <c r="I1090" s="8">
        <v>3</v>
      </c>
      <c r="J1090" s="217">
        <f t="shared" si="168"/>
        <v>1.9510080208107524E-3</v>
      </c>
      <c r="K1090" s="209">
        <f t="shared" si="170"/>
        <v>8.3531432907001957</v>
      </c>
      <c r="L1090" s="202">
        <f t="shared" si="164"/>
        <v>1.837691523954043</v>
      </c>
      <c r="M1090" s="205">
        <v>3.5867446393762181</v>
      </c>
      <c r="N1090" s="202">
        <v>1.0343129770992368</v>
      </c>
      <c r="O1090" s="10">
        <f t="shared" si="165"/>
        <v>14.811892431129692</v>
      </c>
      <c r="P1090" s="11">
        <f t="shared" si="166"/>
        <v>0.15083393514388688</v>
      </c>
    </row>
    <row r="1091" spans="1:16" x14ac:dyDescent="0.35">
      <c r="A1091" s="9">
        <f t="shared" si="167"/>
        <v>185</v>
      </c>
      <c r="B1091" s="14" t="s">
        <v>496</v>
      </c>
      <c r="C1091" s="8">
        <f>димвенканали!C1091</f>
        <v>223.5</v>
      </c>
      <c r="D1091" s="8">
        <f>димвенканали!D1091</f>
        <v>0</v>
      </c>
      <c r="E1091" s="8">
        <f>димвенканали!E1091</f>
        <v>0</v>
      </c>
      <c r="F1091" s="8">
        <f t="shared" si="171"/>
        <v>223.5</v>
      </c>
      <c r="G1091" s="8"/>
      <c r="H1091" s="8"/>
      <c r="I1091" s="8">
        <v>6</v>
      </c>
      <c r="J1091" s="217">
        <f t="shared" si="168"/>
        <v>3.9020160416215048E-3</v>
      </c>
      <c r="K1091" s="209">
        <f t="shared" si="170"/>
        <v>16.706286581400391</v>
      </c>
      <c r="L1091" s="202">
        <f t="shared" ref="L1091:L1114" si="172">K1091*0.22</f>
        <v>3.675383047908086</v>
      </c>
      <c r="M1091" s="205">
        <v>7.1734892787524362</v>
      </c>
      <c r="N1091" s="202">
        <v>2.0686259541984735</v>
      </c>
      <c r="O1091" s="10">
        <f t="shared" si="165"/>
        <v>29.623784862259384</v>
      </c>
      <c r="P1091" s="11">
        <f t="shared" si="166"/>
        <v>0.13254489871256994</v>
      </c>
    </row>
    <row r="1092" spans="1:16" x14ac:dyDescent="0.35">
      <c r="A1092" s="9">
        <f t="shared" si="167"/>
        <v>186</v>
      </c>
      <c r="B1092" s="14" t="s">
        <v>497</v>
      </c>
      <c r="C1092" s="8">
        <f>димвенканали!C1092</f>
        <v>34.6</v>
      </c>
      <c r="D1092" s="8">
        <f>димвенканали!D1092</f>
        <v>0</v>
      </c>
      <c r="E1092" s="8">
        <f>димвенканали!E1092</f>
        <v>0</v>
      </c>
      <c r="F1092" s="8">
        <f t="shared" si="171"/>
        <v>34.6</v>
      </c>
      <c r="G1092" s="8"/>
      <c r="H1092" s="8"/>
      <c r="I1092" s="8">
        <v>1</v>
      </c>
      <c r="J1092" s="217">
        <f t="shared" si="168"/>
        <v>6.5033600693691746E-4</v>
      </c>
      <c r="K1092" s="209">
        <f t="shared" si="170"/>
        <v>2.7843810969000651</v>
      </c>
      <c r="L1092" s="202">
        <f t="shared" si="172"/>
        <v>0.61256384131801433</v>
      </c>
      <c r="M1092" s="205">
        <v>1.1955815464587394</v>
      </c>
      <c r="N1092" s="202">
        <v>0.34477099236641229</v>
      </c>
      <c r="O1092" s="10">
        <f t="shared" si="165"/>
        <v>4.9372974770432316</v>
      </c>
      <c r="P1092" s="11">
        <f t="shared" si="166"/>
        <v>0.14269645887408183</v>
      </c>
    </row>
    <row r="1093" spans="1:16" x14ac:dyDescent="0.35">
      <c r="A1093" s="9">
        <f t="shared" si="167"/>
        <v>187</v>
      </c>
      <c r="B1093" s="14" t="s">
        <v>498</v>
      </c>
      <c r="C1093" s="8">
        <f>димвенканали!C1093</f>
        <v>7086.2</v>
      </c>
      <c r="D1093" s="8">
        <f>димвенканали!D1093</f>
        <v>0</v>
      </c>
      <c r="E1093" s="8">
        <f>димвенканали!E1093</f>
        <v>0</v>
      </c>
      <c r="F1093" s="8">
        <f t="shared" si="171"/>
        <v>7086.2</v>
      </c>
      <c r="G1093" s="8"/>
      <c r="H1093" s="8"/>
      <c r="I1093" s="8">
        <v>120</v>
      </c>
      <c r="J1093" s="217">
        <f t="shared" si="168"/>
        <v>7.8040320832430093E-2</v>
      </c>
      <c r="K1093" s="209">
        <f t="shared" si="170"/>
        <v>334.12573162800783</v>
      </c>
      <c r="L1093" s="202">
        <f t="shared" si="172"/>
        <v>73.507660958161722</v>
      </c>
      <c r="M1093" s="205">
        <v>143.46978557504872</v>
      </c>
      <c r="N1093" s="202">
        <v>41.372519083969465</v>
      </c>
      <c r="O1093" s="10">
        <f t="shared" si="165"/>
        <v>592.47569724518769</v>
      </c>
      <c r="P1093" s="11">
        <f t="shared" si="166"/>
        <v>8.3609790472352979E-2</v>
      </c>
    </row>
    <row r="1094" spans="1:16" x14ac:dyDescent="0.35">
      <c r="A1094" s="9">
        <f t="shared" si="167"/>
        <v>188</v>
      </c>
      <c r="B1094" s="14" t="s">
        <v>499</v>
      </c>
      <c r="C1094" s="8">
        <f>димвенканали!C1094</f>
        <v>119.3</v>
      </c>
      <c r="D1094" s="8">
        <f>димвенканали!D1094</f>
        <v>0</v>
      </c>
      <c r="E1094" s="8">
        <f>димвенканали!E1094</f>
        <v>25.7</v>
      </c>
      <c r="F1094" s="8">
        <f t="shared" si="171"/>
        <v>145</v>
      </c>
      <c r="G1094" s="8"/>
      <c r="H1094" s="8">
        <v>1</v>
      </c>
      <c r="I1094" s="8">
        <v>4</v>
      </c>
      <c r="J1094" s="217">
        <f t="shared" si="168"/>
        <v>3.2516800346845875E-3</v>
      </c>
      <c r="K1094" s="209">
        <f t="shared" si="170"/>
        <v>13.921905484500327</v>
      </c>
      <c r="L1094" s="202">
        <f t="shared" si="172"/>
        <v>3.0628192065900719</v>
      </c>
      <c r="M1094" s="205">
        <v>5.9779077322936969</v>
      </c>
      <c r="N1094" s="202">
        <v>1.7238549618320613</v>
      </c>
      <c r="O1094" s="10">
        <f t="shared" si="165"/>
        <v>24.686487385216157</v>
      </c>
      <c r="P1094" s="11">
        <f t="shared" si="166"/>
        <v>0.17025163713942176</v>
      </c>
    </row>
    <row r="1095" spans="1:16" x14ac:dyDescent="0.35">
      <c r="A1095" s="9">
        <f t="shared" si="167"/>
        <v>189</v>
      </c>
      <c r="B1095" s="14" t="s">
        <v>522</v>
      </c>
      <c r="C1095" s="8">
        <f>димвенканали!C1095</f>
        <v>48.3</v>
      </c>
      <c r="D1095" s="8">
        <f>димвенканали!D1095</f>
        <v>0</v>
      </c>
      <c r="E1095" s="8">
        <f>димвенканали!E1095</f>
        <v>0</v>
      </c>
      <c r="F1095" s="8">
        <f t="shared" si="171"/>
        <v>48.3</v>
      </c>
      <c r="G1095" s="8"/>
      <c r="H1095" s="8"/>
      <c r="I1095" s="8">
        <v>1</v>
      </c>
      <c r="J1095" s="217">
        <f t="shared" si="168"/>
        <v>6.5033600693691746E-4</v>
      </c>
      <c r="K1095" s="209">
        <f t="shared" si="170"/>
        <v>2.7843810969000651</v>
      </c>
      <c r="L1095" s="202">
        <f t="shared" si="172"/>
        <v>0.61256384131801433</v>
      </c>
      <c r="M1095" s="205">
        <v>1.1955815464587394</v>
      </c>
      <c r="N1095" s="202">
        <v>0.34477099236641229</v>
      </c>
      <c r="O1095" s="10">
        <f t="shared" si="165"/>
        <v>4.9372974770432316</v>
      </c>
      <c r="P1095" s="11">
        <f t="shared" si="166"/>
        <v>0.10222147985596754</v>
      </c>
    </row>
    <row r="1096" spans="1:16" x14ac:dyDescent="0.35">
      <c r="A1096" s="9">
        <f t="shared" si="167"/>
        <v>190</v>
      </c>
      <c r="B1096" s="14" t="s">
        <v>501</v>
      </c>
      <c r="C1096" s="8">
        <f>димвенканали!C1096</f>
        <v>4464.3</v>
      </c>
      <c r="D1096" s="8">
        <f>димвенканали!D1096</f>
        <v>0</v>
      </c>
      <c r="E1096" s="8">
        <f>димвенканали!E1096</f>
        <v>0</v>
      </c>
      <c r="F1096" s="8">
        <f t="shared" si="171"/>
        <v>4464.3</v>
      </c>
      <c r="G1096" s="8"/>
      <c r="H1096" s="8"/>
      <c r="I1096" s="8">
        <v>99</v>
      </c>
      <c r="J1096" s="217">
        <f t="shared" si="168"/>
        <v>6.4383264686754829E-2</v>
      </c>
      <c r="K1096" s="209">
        <f t="shared" si="170"/>
        <v>275.65372859310645</v>
      </c>
      <c r="L1096" s="202">
        <f t="shared" si="172"/>
        <v>60.643820290483418</v>
      </c>
      <c r="M1096" s="205">
        <v>118.3625730994152</v>
      </c>
      <c r="N1096" s="202">
        <v>34.132328244274809</v>
      </c>
      <c r="O1096" s="10">
        <f t="shared" si="165"/>
        <v>488.79245022727986</v>
      </c>
      <c r="P1096" s="11">
        <f t="shared" si="166"/>
        <v>0.10948915848560353</v>
      </c>
    </row>
    <row r="1097" spans="1:16" x14ac:dyDescent="0.35">
      <c r="A1097" s="9">
        <f t="shared" si="167"/>
        <v>191</v>
      </c>
      <c r="B1097" s="14" t="s">
        <v>502</v>
      </c>
      <c r="C1097" s="8">
        <f>димвенканали!C1097</f>
        <v>4442.8</v>
      </c>
      <c r="D1097" s="8">
        <f>димвенканали!D1097</f>
        <v>93.6</v>
      </c>
      <c r="E1097" s="8">
        <f>димвенканали!E1097</f>
        <v>44.3</v>
      </c>
      <c r="F1097" s="8">
        <f t="shared" si="171"/>
        <v>4580.7000000000007</v>
      </c>
      <c r="G1097" s="8">
        <v>1</v>
      </c>
      <c r="H1097" s="8">
        <v>1</v>
      </c>
      <c r="I1097" s="8">
        <v>95</v>
      </c>
      <c r="J1097" s="217">
        <f t="shared" si="168"/>
        <v>6.3082592672880994E-2</v>
      </c>
      <c r="K1097" s="209">
        <f t="shared" si="170"/>
        <v>270.08496639930632</v>
      </c>
      <c r="L1097" s="202">
        <f t="shared" si="172"/>
        <v>59.41869260784739</v>
      </c>
      <c r="M1097" s="205">
        <v>115.97141000649772</v>
      </c>
      <c r="N1097" s="202">
        <v>33.44278625954199</v>
      </c>
      <c r="O1097" s="10">
        <f t="shared" ref="O1097:O1114" si="173">K1097+L1097+M1097+N1097</f>
        <v>478.91785527319342</v>
      </c>
      <c r="P1097" s="11">
        <f t="shared" ref="P1097:P1116" si="174">O1097/F1097</f>
        <v>0.10455123786172274</v>
      </c>
    </row>
    <row r="1098" spans="1:16" x14ac:dyDescent="0.35">
      <c r="A1098" s="9">
        <f t="shared" si="167"/>
        <v>192</v>
      </c>
      <c r="B1098" s="14" t="s">
        <v>503</v>
      </c>
      <c r="C1098" s="8">
        <f>димвенканали!C1098</f>
        <v>4605.3999999999996</v>
      </c>
      <c r="D1098" s="8">
        <f>димвенканали!D1098</f>
        <v>0</v>
      </c>
      <c r="E1098" s="8">
        <f>димвенканали!E1098</f>
        <v>0</v>
      </c>
      <c r="F1098" s="8">
        <f t="shared" si="171"/>
        <v>4605.3999999999996</v>
      </c>
      <c r="G1098" s="8"/>
      <c r="H1098" s="8"/>
      <c r="I1098" s="8">
        <v>98</v>
      </c>
      <c r="J1098" s="217">
        <f t="shared" si="168"/>
        <v>6.3732928679817905E-2</v>
      </c>
      <c r="K1098" s="209">
        <f t="shared" si="170"/>
        <v>272.86934749620633</v>
      </c>
      <c r="L1098" s="202">
        <f t="shared" si="172"/>
        <v>60.03125644916539</v>
      </c>
      <c r="M1098" s="205">
        <v>117.16699155295646</v>
      </c>
      <c r="N1098" s="202">
        <v>33.787557251908396</v>
      </c>
      <c r="O1098" s="10">
        <f t="shared" si="173"/>
        <v>483.85515275023658</v>
      </c>
      <c r="P1098" s="11">
        <f t="shared" si="174"/>
        <v>0.10506256845230308</v>
      </c>
    </row>
    <row r="1099" spans="1:16" x14ac:dyDescent="0.35">
      <c r="A1099" s="9">
        <f t="shared" si="167"/>
        <v>193</v>
      </c>
      <c r="B1099" s="14" t="s">
        <v>504</v>
      </c>
      <c r="C1099" s="8">
        <f>димвенканали!C1099</f>
        <v>3144.4</v>
      </c>
      <c r="D1099" s="8">
        <f>димвенканали!D1099</f>
        <v>0</v>
      </c>
      <c r="E1099" s="8">
        <f>димвенканали!E1099</f>
        <v>0</v>
      </c>
      <c r="F1099" s="8">
        <f t="shared" si="171"/>
        <v>3144.4</v>
      </c>
      <c r="G1099" s="8"/>
      <c r="H1099" s="8"/>
      <c r="I1099" s="8">
        <v>70</v>
      </c>
      <c r="J1099" s="217">
        <f t="shared" si="168"/>
        <v>4.5523520485584223E-2</v>
      </c>
      <c r="K1099" s="209">
        <f t="shared" si="170"/>
        <v>194.90667678300457</v>
      </c>
      <c r="L1099" s="202">
        <f t="shared" si="172"/>
        <v>42.879468892261009</v>
      </c>
      <c r="M1099" s="205">
        <v>83.690708252111762</v>
      </c>
      <c r="N1099" s="202">
        <v>24.133969465648857</v>
      </c>
      <c r="O1099" s="10">
        <f t="shared" si="173"/>
        <v>345.61082339302618</v>
      </c>
      <c r="P1099" s="11">
        <f t="shared" si="174"/>
        <v>0.10991312281930612</v>
      </c>
    </row>
    <row r="1100" spans="1:16" x14ac:dyDescent="0.35">
      <c r="A1100" s="9">
        <f t="shared" ref="A1100:A1114" si="175">A1099+1</f>
        <v>194</v>
      </c>
      <c r="B1100" s="14" t="s">
        <v>505</v>
      </c>
      <c r="C1100" s="8">
        <f>димвенканали!C1100</f>
        <v>3129.44</v>
      </c>
      <c r="D1100" s="8">
        <f>димвенканали!D1100</f>
        <v>0</v>
      </c>
      <c r="E1100" s="8">
        <f>димвенканали!E1100</f>
        <v>0</v>
      </c>
      <c r="F1100" s="8">
        <f t="shared" si="171"/>
        <v>3129.44</v>
      </c>
      <c r="G1100" s="8"/>
      <c r="H1100" s="8"/>
      <c r="I1100" s="8">
        <v>70</v>
      </c>
      <c r="J1100" s="217">
        <f t="shared" ref="J1100:J1114" si="176">3/4613*(I1100+H1100+G1100)</f>
        <v>4.5523520485584223E-2</v>
      </c>
      <c r="K1100" s="209">
        <f t="shared" si="170"/>
        <v>194.90667678300457</v>
      </c>
      <c r="L1100" s="202">
        <f t="shared" si="172"/>
        <v>42.879468892261009</v>
      </c>
      <c r="M1100" s="205">
        <v>83.690708252111762</v>
      </c>
      <c r="N1100" s="202">
        <v>24.133969465648857</v>
      </c>
      <c r="O1100" s="10">
        <f t="shared" si="173"/>
        <v>345.61082339302618</v>
      </c>
      <c r="P1100" s="11">
        <f t="shared" si="174"/>
        <v>0.11043855239053191</v>
      </c>
    </row>
    <row r="1101" spans="1:16" x14ac:dyDescent="0.35">
      <c r="A1101" s="9">
        <f t="shared" si="175"/>
        <v>195</v>
      </c>
      <c r="B1101" s="14" t="s">
        <v>506</v>
      </c>
      <c r="C1101" s="8">
        <f>димвенканали!C1101</f>
        <v>2023.28</v>
      </c>
      <c r="D1101" s="8">
        <f>димвенканали!D1101</f>
        <v>0</v>
      </c>
      <c r="E1101" s="8">
        <f>димвенканали!E1101</f>
        <v>0</v>
      </c>
      <c r="F1101" s="8">
        <f t="shared" si="171"/>
        <v>2023.28</v>
      </c>
      <c r="G1101" s="8"/>
      <c r="H1101" s="8"/>
      <c r="I1101" s="8">
        <v>54</v>
      </c>
      <c r="J1101" s="217">
        <f t="shared" si="176"/>
        <v>3.5118144374593541E-2</v>
      </c>
      <c r="K1101" s="209">
        <f t="shared" si="170"/>
        <v>150.35657923260351</v>
      </c>
      <c r="L1101" s="202">
        <f t="shared" si="172"/>
        <v>33.078447431172769</v>
      </c>
      <c r="M1101" s="205">
        <v>64.561403508771932</v>
      </c>
      <c r="N1101" s="202">
        <v>18.617633587786262</v>
      </c>
      <c r="O1101" s="10">
        <f t="shared" si="173"/>
        <v>266.61406376033449</v>
      </c>
      <c r="P1101" s="11">
        <f t="shared" si="174"/>
        <v>0.13177319192614689</v>
      </c>
    </row>
    <row r="1102" spans="1:16" x14ac:dyDescent="0.35">
      <c r="A1102" s="9">
        <f t="shared" si="175"/>
        <v>196</v>
      </c>
      <c r="B1102" s="14" t="s">
        <v>500</v>
      </c>
      <c r="C1102" s="8">
        <f>димвенканали!C1102</f>
        <v>1913.79</v>
      </c>
      <c r="D1102" s="8">
        <f>димвенканали!D1102</f>
        <v>0</v>
      </c>
      <c r="E1102" s="8">
        <f>димвенканали!E1102</f>
        <v>0</v>
      </c>
      <c r="F1102" s="8">
        <f t="shared" si="171"/>
        <v>1913.79</v>
      </c>
      <c r="G1102" s="8"/>
      <c r="H1102" s="8"/>
      <c r="I1102" s="8">
        <v>56</v>
      </c>
      <c r="J1102" s="217">
        <f t="shared" si="176"/>
        <v>3.6418816388467376E-2</v>
      </c>
      <c r="K1102" s="209">
        <f t="shared" si="170"/>
        <v>155.92534142640363</v>
      </c>
      <c r="L1102" s="202">
        <f t="shared" si="172"/>
        <v>34.303575113808797</v>
      </c>
      <c r="M1102" s="205">
        <v>66.952566601689398</v>
      </c>
      <c r="N1102" s="202">
        <v>19.307175572519085</v>
      </c>
      <c r="O1102" s="10">
        <f t="shared" si="173"/>
        <v>276.48865871442092</v>
      </c>
      <c r="P1102" s="69">
        <f t="shared" si="174"/>
        <v>0.14447178567889943</v>
      </c>
    </row>
    <row r="1103" spans="1:16" x14ac:dyDescent="0.35">
      <c r="A1103" s="9">
        <f t="shared" si="175"/>
        <v>197</v>
      </c>
      <c r="B1103" s="14" t="s">
        <v>523</v>
      </c>
      <c r="C1103" s="8">
        <f>димвенканали!C1103</f>
        <v>577.85</v>
      </c>
      <c r="D1103" s="8">
        <f>димвенканали!D1103</f>
        <v>103.9</v>
      </c>
      <c r="E1103" s="8">
        <f>димвенканали!E1103</f>
        <v>13.6</v>
      </c>
      <c r="F1103" s="8">
        <f t="shared" si="171"/>
        <v>695.35</v>
      </c>
      <c r="G1103" s="8">
        <v>1</v>
      </c>
      <c r="H1103" s="8">
        <v>1</v>
      </c>
      <c r="I1103" s="8">
        <v>16</v>
      </c>
      <c r="J1103" s="217">
        <f t="shared" si="176"/>
        <v>1.1706048124864515E-2</v>
      </c>
      <c r="K1103" s="209">
        <f t="shared" si="170"/>
        <v>50.118859744201174</v>
      </c>
      <c r="L1103" s="202">
        <f t="shared" si="172"/>
        <v>11.026149143724258</v>
      </c>
      <c r="M1103" s="205">
        <v>21.520467836257311</v>
      </c>
      <c r="N1103" s="202">
        <v>6.2058778625954201</v>
      </c>
      <c r="O1103" s="10">
        <f t="shared" si="173"/>
        <v>88.871354586778153</v>
      </c>
      <c r="P1103" s="69">
        <f t="shared" si="174"/>
        <v>0.12780808885709088</v>
      </c>
    </row>
    <row r="1104" spans="1:16" x14ac:dyDescent="0.35">
      <c r="A1104" s="9">
        <f t="shared" si="175"/>
        <v>198</v>
      </c>
      <c r="B1104" s="14" t="s">
        <v>537</v>
      </c>
      <c r="C1104" s="8">
        <f>димвенканали!C1104</f>
        <v>1487.8</v>
      </c>
      <c r="D1104" s="8">
        <f>димвенканали!D1104</f>
        <v>0</v>
      </c>
      <c r="E1104" s="8">
        <f>димвенканали!E1104</f>
        <v>0</v>
      </c>
      <c r="F1104" s="8">
        <f t="shared" si="171"/>
        <v>1487.8</v>
      </c>
      <c r="G1104" s="8"/>
      <c r="H1104" s="8"/>
      <c r="I1104" s="8">
        <v>44</v>
      </c>
      <c r="J1104" s="217">
        <f t="shared" si="176"/>
        <v>2.8614784305224367E-2</v>
      </c>
      <c r="K1104" s="209">
        <f t="shared" si="170"/>
        <v>122.51276826360287</v>
      </c>
      <c r="L1104" s="202">
        <f t="shared" si="172"/>
        <v>26.952809017992632</v>
      </c>
      <c r="M1104" s="205">
        <v>52.605588044184529</v>
      </c>
      <c r="N1104" s="202">
        <v>15.169923664122139</v>
      </c>
      <c r="O1104" s="10">
        <f t="shared" si="173"/>
        <v>217.24108898990218</v>
      </c>
      <c r="P1104" s="69">
        <f>O1104/F1104</f>
        <v>0.14601498117347908</v>
      </c>
    </row>
    <row r="1105" spans="1:16" x14ac:dyDescent="0.35">
      <c r="A1105" s="9">
        <f t="shared" si="175"/>
        <v>199</v>
      </c>
      <c r="B1105" s="14" t="s">
        <v>549</v>
      </c>
      <c r="C1105" s="8">
        <f>димвенканали!C1105</f>
        <v>1266.08</v>
      </c>
      <c r="D1105" s="8">
        <f>димвенканали!D1105</f>
        <v>0</v>
      </c>
      <c r="E1105" s="8">
        <f>димвенканали!E1105</f>
        <v>0</v>
      </c>
      <c r="F1105" s="8">
        <f t="shared" si="171"/>
        <v>1266.08</v>
      </c>
      <c r="G1105" s="8"/>
      <c r="H1105" s="8"/>
      <c r="I1105" s="8">
        <v>73</v>
      </c>
      <c r="J1105" s="217">
        <f t="shared" si="176"/>
        <v>4.7474528506394977E-2</v>
      </c>
      <c r="K1105" s="209">
        <f t="shared" si="170"/>
        <v>203.25982007370476</v>
      </c>
      <c r="L1105" s="202">
        <f t="shared" si="172"/>
        <v>44.717160416215044</v>
      </c>
      <c r="M1105" s="205">
        <v>87.277452891487968</v>
      </c>
      <c r="N1105" s="202">
        <v>25.168282442748094</v>
      </c>
      <c r="O1105" s="10">
        <f t="shared" si="173"/>
        <v>360.42271582415589</v>
      </c>
      <c r="P1105" s="69">
        <f t="shared" si="174"/>
        <v>0.28467609931770183</v>
      </c>
    </row>
    <row r="1106" spans="1:16" x14ac:dyDescent="0.35">
      <c r="A1106" s="9">
        <f t="shared" si="175"/>
        <v>200</v>
      </c>
      <c r="B1106" s="14" t="s">
        <v>550</v>
      </c>
      <c r="C1106" s="8">
        <f>димвенканали!C1106</f>
        <v>3679.6</v>
      </c>
      <c r="D1106" s="8">
        <f>димвенканали!D1106</f>
        <v>0</v>
      </c>
      <c r="E1106" s="8">
        <f>димвенканали!E1106</f>
        <v>0</v>
      </c>
      <c r="F1106" s="8">
        <f t="shared" si="171"/>
        <v>3679.6</v>
      </c>
      <c r="G1106" s="8"/>
      <c r="H1106" s="8"/>
      <c r="I1106" s="8">
        <v>116</v>
      </c>
      <c r="J1106" s="217">
        <f t="shared" si="176"/>
        <v>7.5438976804682423E-2</v>
      </c>
      <c r="K1106" s="209">
        <f t="shared" si="170"/>
        <v>322.98820724040752</v>
      </c>
      <c r="L1106" s="202">
        <f t="shared" si="172"/>
        <v>71.057405592889651</v>
      </c>
      <c r="M1106" s="205">
        <v>138.68745938921376</v>
      </c>
      <c r="N1106" s="202">
        <v>39.993435114503825</v>
      </c>
      <c r="O1106" s="10">
        <f t="shared" si="173"/>
        <v>572.72650733701471</v>
      </c>
      <c r="P1106" s="69">
        <f t="shared" si="174"/>
        <v>0.15564912146347828</v>
      </c>
    </row>
    <row r="1107" spans="1:16" x14ac:dyDescent="0.35">
      <c r="A1107" s="9">
        <f t="shared" si="175"/>
        <v>201</v>
      </c>
      <c r="B1107" s="14" t="s">
        <v>557</v>
      </c>
      <c r="C1107" s="8">
        <f>димвенканали!C1107</f>
        <v>1605.7</v>
      </c>
      <c r="D1107" s="8">
        <f>димвенканали!D1107</f>
        <v>65.5</v>
      </c>
      <c r="E1107" s="8">
        <f>димвенканали!E1107</f>
        <v>0</v>
      </c>
      <c r="F1107" s="8">
        <f t="shared" si="171"/>
        <v>1671.2</v>
      </c>
      <c r="G1107" s="8">
        <v>1</v>
      </c>
      <c r="H1107" s="8"/>
      <c r="I1107" s="8">
        <v>56</v>
      </c>
      <c r="J1107" s="217">
        <f t="shared" si="176"/>
        <v>3.7069152395404294E-2</v>
      </c>
      <c r="K1107" s="209">
        <f t="shared" si="170"/>
        <v>158.7097225233037</v>
      </c>
      <c r="L1107" s="202">
        <f t="shared" si="172"/>
        <v>34.916138955126812</v>
      </c>
      <c r="M1107" s="205">
        <v>68.148148148148138</v>
      </c>
      <c r="N1107" s="202">
        <v>19.651946564885495</v>
      </c>
      <c r="O1107" s="10">
        <f t="shared" si="173"/>
        <v>281.42595619146419</v>
      </c>
      <c r="P1107" s="69">
        <f t="shared" si="174"/>
        <v>0.16839753242667796</v>
      </c>
    </row>
    <row r="1108" spans="1:16" x14ac:dyDescent="0.35">
      <c r="A1108" s="9">
        <f t="shared" si="175"/>
        <v>202</v>
      </c>
      <c r="B1108" s="14" t="s">
        <v>558</v>
      </c>
      <c r="C1108" s="8">
        <f>димвенканали!C1108</f>
        <v>632.79999999999995</v>
      </c>
      <c r="D1108" s="8">
        <f>димвенканали!D1108</f>
        <v>0</v>
      </c>
      <c r="E1108" s="8">
        <f>димвенканали!E1108</f>
        <v>0</v>
      </c>
      <c r="F1108" s="8">
        <f t="shared" si="171"/>
        <v>632.79999999999995</v>
      </c>
      <c r="G1108" s="8"/>
      <c r="H1108" s="8"/>
      <c r="I1108" s="8">
        <v>26</v>
      </c>
      <c r="J1108" s="217">
        <f t="shared" si="176"/>
        <v>1.6908736180359853E-2</v>
      </c>
      <c r="K1108" s="209">
        <f t="shared" si="170"/>
        <v>72.393908519401691</v>
      </c>
      <c r="L1108" s="202">
        <f t="shared" si="172"/>
        <v>15.926659874268372</v>
      </c>
      <c r="M1108" s="205">
        <v>31.085120207927226</v>
      </c>
      <c r="N1108" s="202">
        <v>8.9640458015267193</v>
      </c>
      <c r="O1108" s="10">
        <f t="shared" si="173"/>
        <v>128.369734403124</v>
      </c>
      <c r="P1108" s="69">
        <f t="shared" si="174"/>
        <v>0.20285988369646651</v>
      </c>
    </row>
    <row r="1109" spans="1:16" x14ac:dyDescent="0.35">
      <c r="A1109" s="9">
        <f t="shared" si="175"/>
        <v>203</v>
      </c>
      <c r="B1109" s="14" t="s">
        <v>559</v>
      </c>
      <c r="C1109" s="8">
        <f>димвенканали!C1109</f>
        <v>514.6</v>
      </c>
      <c r="D1109" s="8">
        <f>димвенканали!D1109</f>
        <v>0</v>
      </c>
      <c r="E1109" s="8">
        <f>димвенканали!E1109</f>
        <v>0</v>
      </c>
      <c r="F1109" s="8">
        <f t="shared" si="171"/>
        <v>514.6</v>
      </c>
      <c r="G1109" s="8"/>
      <c r="H1109" s="8"/>
      <c r="I1109" s="8">
        <v>12</v>
      </c>
      <c r="J1109" s="217">
        <f t="shared" si="176"/>
        <v>7.8040320832430095E-3</v>
      </c>
      <c r="K1109" s="209">
        <f t="shared" si="170"/>
        <v>33.412573162800783</v>
      </c>
      <c r="L1109" s="202">
        <f t="shared" si="172"/>
        <v>7.350766095816172</v>
      </c>
      <c r="M1109" s="205">
        <v>14.346978557504872</v>
      </c>
      <c r="N1109" s="202">
        <v>4.1381574947089952</v>
      </c>
      <c r="O1109" s="10">
        <f t="shared" si="173"/>
        <v>59.248475310830813</v>
      </c>
      <c r="P1109" s="69">
        <f t="shared" si="174"/>
        <v>0.11513500837705171</v>
      </c>
    </row>
    <row r="1110" spans="1:16" x14ac:dyDescent="0.35">
      <c r="A1110" s="9">
        <f t="shared" si="175"/>
        <v>204</v>
      </c>
      <c r="B1110" s="132" t="s">
        <v>585</v>
      </c>
      <c r="C1110" s="8">
        <f>димвенканали!C1110</f>
        <v>6066</v>
      </c>
      <c r="D1110" s="8">
        <f>димвенканали!D1110</f>
        <v>0</v>
      </c>
      <c r="E1110" s="8">
        <f>димвенканали!E1110</f>
        <v>0</v>
      </c>
      <c r="F1110" s="8">
        <f t="shared" si="171"/>
        <v>6066</v>
      </c>
      <c r="G1110" s="8"/>
      <c r="H1110" s="8"/>
      <c r="I1110" s="93">
        <v>172</v>
      </c>
      <c r="J1110" s="217">
        <f t="shared" si="176"/>
        <v>0.1118577931931498</v>
      </c>
      <c r="K1110" s="209">
        <f t="shared" si="170"/>
        <v>478.91354866681121</v>
      </c>
      <c r="L1110" s="202">
        <f t="shared" si="172"/>
        <v>105.36098070669847</v>
      </c>
      <c r="M1110" s="205">
        <v>205.64002599090318</v>
      </c>
      <c r="N1110" s="202">
        <v>118.92010152284264</v>
      </c>
      <c r="O1110" s="10">
        <f t="shared" si="173"/>
        <v>908.83465688725551</v>
      </c>
      <c r="P1110" s="69">
        <f t="shared" si="174"/>
        <v>0.14982437469292045</v>
      </c>
    </row>
    <row r="1111" spans="1:16" x14ac:dyDescent="0.35">
      <c r="A1111" s="9">
        <f t="shared" si="175"/>
        <v>205</v>
      </c>
      <c r="B1111" s="132" t="s">
        <v>586</v>
      </c>
      <c r="C1111" s="8">
        <f>димвенканали!C1111</f>
        <v>5812</v>
      </c>
      <c r="D1111" s="8">
        <f>димвенканали!D1111</f>
        <v>0</v>
      </c>
      <c r="E1111" s="8">
        <f>димвенканали!E1111</f>
        <v>261.60000000000002</v>
      </c>
      <c r="F1111" s="8">
        <f t="shared" si="171"/>
        <v>6073.6</v>
      </c>
      <c r="G1111" s="8"/>
      <c r="H1111" s="8"/>
      <c r="I1111" s="93">
        <v>115</v>
      </c>
      <c r="J1111" s="217">
        <f t="shared" si="176"/>
        <v>7.4788640797745512E-2</v>
      </c>
      <c r="K1111" s="209">
        <f t="shared" si="170"/>
        <v>320.20382614350751</v>
      </c>
      <c r="L1111" s="202">
        <f t="shared" si="172"/>
        <v>70.444841751571659</v>
      </c>
      <c r="M1111" s="205">
        <v>137.49187784275503</v>
      </c>
      <c r="N1111" s="202">
        <v>80.201928934010155</v>
      </c>
      <c r="O1111" s="10">
        <f t="shared" si="173"/>
        <v>608.34247467184434</v>
      </c>
      <c r="P1111" s="69">
        <f t="shared" si="174"/>
        <v>0.10016176150418933</v>
      </c>
    </row>
    <row r="1112" spans="1:16" x14ac:dyDescent="0.35">
      <c r="A1112" s="9">
        <f t="shared" si="175"/>
        <v>206</v>
      </c>
      <c r="B1112" s="122" t="s">
        <v>594</v>
      </c>
      <c r="C1112" s="8">
        <f>димвенканали!C1112</f>
        <v>1388.6</v>
      </c>
      <c r="D1112" s="8">
        <f>димвенканали!D1112</f>
        <v>0</v>
      </c>
      <c r="E1112" s="8">
        <f>димвенканали!E1112</f>
        <v>0</v>
      </c>
      <c r="F1112" s="8">
        <f>C1112+D1112+E1112</f>
        <v>1388.6</v>
      </c>
      <c r="G1112" s="8">
        <v>0</v>
      </c>
      <c r="H1112" s="8"/>
      <c r="I1112" s="8">
        <v>60</v>
      </c>
      <c r="J1112" s="217">
        <f t="shared" si="176"/>
        <v>3.9020160416215047E-2</v>
      </c>
      <c r="K1112" s="209">
        <f t="shared" si="170"/>
        <v>167.06286581400391</v>
      </c>
      <c r="L1112" s="202">
        <f t="shared" si="172"/>
        <v>36.753830479080861</v>
      </c>
      <c r="M1112" s="205">
        <v>71.734892787524359</v>
      </c>
      <c r="N1112" s="202">
        <v>20.686344427346672</v>
      </c>
      <c r="O1112" s="10">
        <f t="shared" si="173"/>
        <v>296.2379335079558</v>
      </c>
      <c r="P1112" s="69">
        <f t="shared" si="174"/>
        <v>0.21333568594840546</v>
      </c>
    </row>
    <row r="1113" spans="1:16" x14ac:dyDescent="0.35">
      <c r="A1113" s="9">
        <f t="shared" si="175"/>
        <v>207</v>
      </c>
      <c r="B1113" s="122" t="s">
        <v>595</v>
      </c>
      <c r="C1113" s="8">
        <f>димвенканали!C1113</f>
        <v>4609.7</v>
      </c>
      <c r="D1113" s="8">
        <f>димвенканали!D1113</f>
        <v>0</v>
      </c>
      <c r="E1113" s="8">
        <f>димвенканали!E1113</f>
        <v>0</v>
      </c>
      <c r="F1113" s="8">
        <f>C1113+D1113+E1113</f>
        <v>4609.7</v>
      </c>
      <c r="G1113" s="8"/>
      <c r="H1113" s="8"/>
      <c r="I1113" s="8">
        <v>77</v>
      </c>
      <c r="J1113" s="217">
        <f t="shared" si="176"/>
        <v>5.0075872534142647E-2</v>
      </c>
      <c r="K1113" s="209">
        <f t="shared" si="170"/>
        <v>214.39734446130504</v>
      </c>
      <c r="L1113" s="202">
        <f t="shared" si="172"/>
        <v>47.167415781487108</v>
      </c>
      <c r="M1113" s="205">
        <v>92.059779077322929</v>
      </c>
      <c r="N1113" s="202">
        <v>26.547475348428229</v>
      </c>
      <c r="O1113" s="10">
        <f t="shared" si="173"/>
        <v>380.17201466854334</v>
      </c>
      <c r="P1113" s="69">
        <f t="shared" si="174"/>
        <v>8.2472181414960488E-2</v>
      </c>
    </row>
    <row r="1114" spans="1:16" x14ac:dyDescent="0.35">
      <c r="A1114" s="9">
        <f t="shared" si="175"/>
        <v>208</v>
      </c>
      <c r="B1114" s="122" t="s">
        <v>596</v>
      </c>
      <c r="C1114" s="8">
        <f>димвенканали!C1114</f>
        <v>608</v>
      </c>
      <c r="D1114" s="8">
        <f>димвенканали!D1114</f>
        <v>0</v>
      </c>
      <c r="E1114" s="8">
        <f>димвенканали!E1114</f>
        <v>0</v>
      </c>
      <c r="F1114" s="8">
        <f>C1114+D1114+E1114</f>
        <v>608</v>
      </c>
      <c r="G1114" s="8">
        <v>0</v>
      </c>
      <c r="H1114" s="8"/>
      <c r="I1114" s="8">
        <v>30</v>
      </c>
      <c r="J1114" s="217">
        <f t="shared" si="176"/>
        <v>1.9510080208107523E-2</v>
      </c>
      <c r="K1114" s="209">
        <f t="shared" si="170"/>
        <v>83.531432907001957</v>
      </c>
      <c r="L1114" s="202">
        <f t="shared" si="172"/>
        <v>18.37691523954043</v>
      </c>
      <c r="M1114" s="205">
        <v>35.867446393762179</v>
      </c>
      <c r="N1114" s="202">
        <v>10.345446437994724</v>
      </c>
      <c r="O1114" s="10">
        <f t="shared" si="173"/>
        <v>148.12124097829928</v>
      </c>
      <c r="P1114" s="69">
        <f t="shared" si="174"/>
        <v>0.24362046213536068</v>
      </c>
    </row>
    <row r="1115" spans="1:16" s="243" customFormat="1" ht="18" x14ac:dyDescent="0.4">
      <c r="A1115" s="238"/>
      <c r="B1115" s="240" t="s">
        <v>1698</v>
      </c>
      <c r="C1115" s="241">
        <f t="shared" ref="C1115:O1115" si="177">SUM(C907:C1114)</f>
        <v>212131.79999999996</v>
      </c>
      <c r="D1115" s="241">
        <f t="shared" si="177"/>
        <v>369.20000000000005</v>
      </c>
      <c r="E1115" s="241">
        <f t="shared" si="177"/>
        <v>577.21</v>
      </c>
      <c r="F1115" s="241">
        <f t="shared" si="177"/>
        <v>213078.21000000002</v>
      </c>
      <c r="G1115" s="297">
        <f t="shared" si="177"/>
        <v>6</v>
      </c>
      <c r="H1115" s="297">
        <f t="shared" si="177"/>
        <v>8</v>
      </c>
      <c r="I1115" s="297">
        <f t="shared" si="177"/>
        <v>4599</v>
      </c>
      <c r="J1115" s="241">
        <f t="shared" si="177"/>
        <v>2.9999999999999991</v>
      </c>
      <c r="K1115" s="241">
        <f t="shared" si="177"/>
        <v>12844.350000000022</v>
      </c>
      <c r="L1115" s="241">
        <f t="shared" si="177"/>
        <v>2825.7570000000001</v>
      </c>
      <c r="M1115" s="341">
        <f t="shared" si="177"/>
        <v>5515.217673814167</v>
      </c>
      <c r="N1115" s="241">
        <f t="shared" si="177"/>
        <v>1690.2622785928113</v>
      </c>
      <c r="O1115" s="241">
        <f t="shared" si="177"/>
        <v>22875.586952406989</v>
      </c>
      <c r="P1115" s="248">
        <f t="shared" si="174"/>
        <v>0.10735770190864184</v>
      </c>
    </row>
    <row r="1116" spans="1:16" s="243" customFormat="1" ht="18.5" thickBot="1" x14ac:dyDescent="0.45">
      <c r="A1116" s="244"/>
      <c r="B1116" s="240" t="s">
        <v>508</v>
      </c>
      <c r="C1116" s="241">
        <f t="shared" ref="C1116:O1116" si="178">C461+C526+C603+C724+C862+C905+C1115</f>
        <v>1458958.0499999998</v>
      </c>
      <c r="D1116" s="241">
        <f t="shared" si="178"/>
        <v>8346.58</v>
      </c>
      <c r="E1116" s="241">
        <f t="shared" si="178"/>
        <v>19664.810000000001</v>
      </c>
      <c r="F1116" s="241">
        <f t="shared" si="178"/>
        <v>1486969.4399999997</v>
      </c>
      <c r="G1116" s="241">
        <f t="shared" si="178"/>
        <v>91</v>
      </c>
      <c r="H1116" s="241">
        <f t="shared" si="178"/>
        <v>191</v>
      </c>
      <c r="I1116" s="241">
        <f t="shared" si="178"/>
        <v>31601</v>
      </c>
      <c r="J1116" s="241">
        <f t="shared" si="178"/>
        <v>17</v>
      </c>
      <c r="K1116" s="241">
        <f t="shared" si="178"/>
        <v>72944.938629673503</v>
      </c>
      <c r="L1116" s="241">
        <f t="shared" si="178"/>
        <v>16047.886498528162</v>
      </c>
      <c r="M1116" s="241">
        <f t="shared" si="178"/>
        <v>29609.62168089817</v>
      </c>
      <c r="N1116" s="241">
        <f t="shared" si="178"/>
        <v>9336.2064554463195</v>
      </c>
      <c r="O1116" s="241">
        <f t="shared" si="178"/>
        <v>127938.65326454611</v>
      </c>
      <c r="P1116" s="249">
        <f t="shared" si="174"/>
        <v>8.6039867278339052E-2</v>
      </c>
    </row>
    <row r="1117" spans="1:16" s="243" customFormat="1" x14ac:dyDescent="0.35">
      <c r="A1117" s="250"/>
      <c r="I1117" s="243">
        <v>4613</v>
      </c>
    </row>
    <row r="1118" spans="1:16" x14ac:dyDescent="0.35">
      <c r="A1118" s="1"/>
    </row>
    <row r="1119" spans="1:16" x14ac:dyDescent="0.35">
      <c r="A1119" s="1"/>
    </row>
    <row r="1120" spans="1:16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</sheetData>
  <mergeCells count="1">
    <mergeCell ref="B1:Q1"/>
  </mergeCells>
  <phoneticPr fontId="0" type="noConversion"/>
  <pageMargins left="0.39370078740157483" right="0.39370078740157483" top="0.78740157480314965" bottom="0.78740157480314965" header="0.51181102362204722" footer="0.51181102362204722"/>
  <pageSetup paperSize="9" scale="52" orientation="landscape" r:id="rId1"/>
  <headerFooter alignWithMargins="0"/>
  <rowBreaks count="5" manualBreakCount="5">
    <brk id="397" max="11" man="1"/>
    <brk id="461" max="16383" man="1"/>
    <brk id="526" max="11" man="1"/>
    <brk id="603" max="11" man="1"/>
    <brk id="86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17</vt:i4>
      </vt:variant>
    </vt:vector>
  </HeadingPairs>
  <TitlesOfParts>
    <vt:vector size="36" baseType="lpstr">
      <vt:lpstr>Зведена</vt:lpstr>
      <vt:lpstr>димвенканали</vt:lpstr>
      <vt:lpstr>сходові кл</vt:lpstr>
      <vt:lpstr>прибуд тер</vt:lpstr>
      <vt:lpstr>електрики</vt:lpstr>
      <vt:lpstr>покрівлі</vt:lpstr>
      <vt:lpstr>під зими</vt:lpstr>
      <vt:lpstr>маляри</vt:lpstr>
      <vt:lpstr>слюсарі х.в.</vt:lpstr>
      <vt:lpstr>водовідведення</vt:lpstr>
      <vt:lpstr>зварювальник</vt:lpstr>
      <vt:lpstr>слюсарі ц.о. г.в.</vt:lpstr>
      <vt:lpstr>гаряча вода</vt:lpstr>
      <vt:lpstr>даратиз</vt:lpstr>
      <vt:lpstr>аварійні служби</vt:lpstr>
      <vt:lpstr>водій</vt:lpstr>
      <vt:lpstr>підкачка</vt:lpstr>
      <vt:lpstr>Лист1</vt:lpstr>
      <vt:lpstr>Лист2</vt:lpstr>
      <vt:lpstr>Зведена!Заголовки_для_печати</vt:lpstr>
      <vt:lpstr>'аварійні служби'!Область_печати</vt:lpstr>
      <vt:lpstr>водій!Область_печати</vt:lpstr>
      <vt:lpstr>водовідведення!Область_печати</vt:lpstr>
      <vt:lpstr>'гаряча вода'!Область_печати</vt:lpstr>
      <vt:lpstr>даратиз!Область_печати</vt:lpstr>
      <vt:lpstr>димвенканали!Область_печати</vt:lpstr>
      <vt:lpstr>електрики!Область_печати</vt:lpstr>
      <vt:lpstr>зварювальник!Область_печати</vt:lpstr>
      <vt:lpstr>Зведена!Область_печати</vt:lpstr>
      <vt:lpstr>маляри!Область_печати</vt:lpstr>
      <vt:lpstr>'під зими'!Область_печати</vt:lpstr>
      <vt:lpstr>покрівлі!Область_печати</vt:lpstr>
      <vt:lpstr>'прибуд тер'!Область_печати</vt:lpstr>
      <vt:lpstr>'слюсарі х.в.'!Область_печати</vt:lpstr>
      <vt:lpstr>'слюсарі ц.о. г.в.'!Область_печати</vt:lpstr>
      <vt:lpstr>'сходові кл'!Область_печати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Кожушко Ольга</cp:lastModifiedBy>
  <cp:lastPrinted>2018-02-06T09:52:10Z</cp:lastPrinted>
  <dcterms:created xsi:type="dcterms:W3CDTF">1996-10-08T23:32:33Z</dcterms:created>
  <dcterms:modified xsi:type="dcterms:W3CDTF">2018-02-09T14:22:52Z</dcterms:modified>
</cp:coreProperties>
</file>